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03"/>
  <workbookPr defaultThemeVersion="166925"/>
  <mc:AlternateContent xmlns:mc="http://schemas.openxmlformats.org/markup-compatibility/2006">
    <mc:Choice Requires="x15">
      <x15ac:absPath xmlns:x15ac="http://schemas.microsoft.com/office/spreadsheetml/2010/11/ac" url="https://acted.sharepoint.com/sites/IMPACTAFG/Documents partages/General/01_Projects/RTM/2. NMF - Needs Monitoring Framework/R7_March 2025/Output/"/>
    </mc:Choice>
  </mc:AlternateContent>
  <xr:revisionPtr revIDLastSave="1127" documentId="13_ncr:1_{CEB598EE-1857-47DF-A9CB-4C6DBBB30968}" xr6:coauthVersionLast="47" xr6:coauthVersionMax="47" xr10:uidLastSave="{3329E290-28D0-4A00-BB22-DE8675A8041E}"/>
  <bookViews>
    <workbookView xWindow="-109" yWindow="-109" windowWidth="26301" windowHeight="14169" tabRatio="729" firstSheet="2" activeTab="12" xr2:uid="{15BD016A-CC4E-48B5-AFCB-9FF236E633E7}"/>
  </bookViews>
  <sheets>
    <sheet name="READ_ME" sheetId="14" r:id="rId1"/>
    <sheet name="Indicator List" sheetId="2" r:id="rId2"/>
    <sheet name="Overview" sheetId="13" r:id="rId3"/>
    <sheet name="All Indicators" sheetId="5" r:id="rId4"/>
    <sheet name="All Indicators - Breakdown" sheetId="4" r:id="rId5"/>
    <sheet name="ESNFI" sheetId="10" r:id="rId6"/>
    <sheet name="EDU" sheetId="8" r:id="rId7"/>
    <sheet name="Health" sheetId="6" r:id="rId8"/>
    <sheet name="NUT" sheetId="15" r:id="rId9"/>
    <sheet name="FSC" sheetId="18" r:id="rId10"/>
    <sheet name="WASH" sheetId="11" r:id="rId11"/>
    <sheet name="PRO" sheetId="12" r:id="rId12"/>
    <sheet name="HSM R10" sheetId="32" r:id="rId13"/>
    <sheet name="HSM R10 Paktya" sheetId="35" state="hidden" r:id="rId14"/>
    <sheet name="DHIS2" sheetId="33" state="hidden" r:id="rId15"/>
    <sheet name="IPC AMN (GAM)" sheetId="34" state="hidden" r:id="rId16"/>
    <sheet name="WoAA Indicator 30" sheetId="28" state="hidden" r:id="rId17"/>
    <sheet name="WoAA Indicator 29" sheetId="29" state="hidden" r:id="rId18"/>
  </sheets>
  <definedNames>
    <definedName name="_xlnm._FilterDatabase" localSheetId="3" hidden="1">'All Indicators'!$A$3:$BY$404</definedName>
    <definedName name="_xlnm._FilterDatabase" localSheetId="4" hidden="1">'All Indicators - Breakdown'!$A$5:$IU$406</definedName>
    <definedName name="_xlnm._FilterDatabase" localSheetId="6" hidden="1">EDU!$A$3:$H$404</definedName>
    <definedName name="_xlnm._FilterDatabase" localSheetId="5" hidden="1">ESNFI!$A$3:$I$404</definedName>
    <definedName name="_xlnm._FilterDatabase" localSheetId="9" hidden="1">FSC!$A$3:$M$404</definedName>
    <definedName name="_xlnm._FilterDatabase" localSheetId="7" hidden="1">Health!$A$3:$W$404</definedName>
    <definedName name="_xlnm._FilterDatabase" localSheetId="8" hidden="1">NUT!$A$3:$H$404</definedName>
    <definedName name="_xlnm._FilterDatabase" localSheetId="2" hidden="1">Overview!$A$2:$AH$403</definedName>
    <definedName name="_xlnm._FilterDatabase" localSheetId="11" hidden="1">PRO!$A$3:$W$404</definedName>
    <definedName name="_xlnm._FilterDatabase" localSheetId="10" hidden="1">WASH!$A$3:$I$404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I7" i="4" l="1"/>
  <c r="CI8" i="4"/>
  <c r="CI9" i="4"/>
  <c r="CI10" i="4"/>
  <c r="CI11" i="4"/>
  <c r="CI12" i="4"/>
  <c r="CI13" i="4"/>
  <c r="CI14" i="4"/>
  <c r="CI15" i="4"/>
  <c r="CI16" i="4"/>
  <c r="CI17" i="4"/>
  <c r="CI18" i="4"/>
  <c r="CI19" i="4"/>
  <c r="CI20" i="4"/>
  <c r="CI21" i="4"/>
  <c r="CI22" i="4"/>
  <c r="CI23" i="4"/>
  <c r="CI24" i="4"/>
  <c r="CI25" i="4"/>
  <c r="CI26" i="4"/>
  <c r="CI27" i="4"/>
  <c r="CI28" i="4"/>
  <c r="CI29" i="4"/>
  <c r="CI30" i="4"/>
  <c r="CI31" i="4"/>
  <c r="CI32" i="4"/>
  <c r="CI33" i="4"/>
  <c r="CI34" i="4"/>
  <c r="CI35" i="4"/>
  <c r="CI36" i="4"/>
  <c r="CI37" i="4"/>
  <c r="CI38" i="4"/>
  <c r="CI39" i="4"/>
  <c r="CI40" i="4"/>
  <c r="CI41" i="4"/>
  <c r="CI42" i="4"/>
  <c r="CI43" i="4"/>
  <c r="CI44" i="4"/>
  <c r="CI45" i="4"/>
  <c r="CI46" i="4"/>
  <c r="CI47" i="4"/>
  <c r="CI48" i="4"/>
  <c r="CI49" i="4"/>
  <c r="CI50" i="4"/>
  <c r="CI51" i="4"/>
  <c r="CI52" i="4"/>
  <c r="CI53" i="4"/>
  <c r="CI54" i="4"/>
  <c r="CI55" i="4"/>
  <c r="CI56" i="4"/>
  <c r="CI57" i="4"/>
  <c r="CI58" i="4"/>
  <c r="CI59" i="4"/>
  <c r="CI60" i="4"/>
  <c r="CI61" i="4"/>
  <c r="CI62" i="4"/>
  <c r="CI63" i="4"/>
  <c r="CI64" i="4"/>
  <c r="CI65" i="4"/>
  <c r="CI66" i="4"/>
  <c r="CI67" i="4"/>
  <c r="CI68" i="4"/>
  <c r="CI69" i="4"/>
  <c r="CI70" i="4"/>
  <c r="CI71" i="4"/>
  <c r="CI72" i="4"/>
  <c r="CI73" i="4"/>
  <c r="CI74" i="4"/>
  <c r="CI75" i="4"/>
  <c r="CI76" i="4"/>
  <c r="CI77" i="4"/>
  <c r="CI78" i="4"/>
  <c r="CI79" i="4"/>
  <c r="CI80" i="4"/>
  <c r="CI81" i="4"/>
  <c r="CI82" i="4"/>
  <c r="CI83" i="4"/>
  <c r="CI84" i="4"/>
  <c r="CI85" i="4"/>
  <c r="CI86" i="4"/>
  <c r="CI87" i="4"/>
  <c r="CI88" i="4"/>
  <c r="CI89" i="4"/>
  <c r="CI90" i="4"/>
  <c r="CI91" i="4"/>
  <c r="CI92" i="4"/>
  <c r="CI93" i="4"/>
  <c r="CI94" i="4"/>
  <c r="CI95" i="4"/>
  <c r="CI96" i="4"/>
  <c r="CI97" i="4"/>
  <c r="CI98" i="4"/>
  <c r="CI99" i="4"/>
  <c r="CI100" i="4"/>
  <c r="CI101" i="4"/>
  <c r="CI102" i="4"/>
  <c r="CI103" i="4"/>
  <c r="CI104" i="4"/>
  <c r="CI105" i="4"/>
  <c r="CI106" i="4"/>
  <c r="CI107" i="4"/>
  <c r="CI108" i="4"/>
  <c r="CI109" i="4"/>
  <c r="CI110" i="4"/>
  <c r="CI111" i="4"/>
  <c r="CI112" i="4"/>
  <c r="CI113" i="4"/>
  <c r="CI114" i="4"/>
  <c r="CI115" i="4"/>
  <c r="CI116" i="4"/>
  <c r="CI117" i="4"/>
  <c r="CI118" i="4"/>
  <c r="CI119" i="4"/>
  <c r="CI120" i="4"/>
  <c r="CI121" i="4"/>
  <c r="CI122" i="4"/>
  <c r="CI123" i="4"/>
  <c r="CI124" i="4"/>
  <c r="CI125" i="4"/>
  <c r="CI126" i="4"/>
  <c r="CI127" i="4"/>
  <c r="CI128" i="4"/>
  <c r="CI129" i="4"/>
  <c r="CI130" i="4"/>
  <c r="CI131" i="4"/>
  <c r="CI132" i="4"/>
  <c r="CI133" i="4"/>
  <c r="CI134" i="4"/>
  <c r="CI135" i="4"/>
  <c r="CI136" i="4"/>
  <c r="CI137" i="4"/>
  <c r="CI138" i="4"/>
  <c r="CI139" i="4"/>
  <c r="CI140" i="4"/>
  <c r="CI141" i="4"/>
  <c r="CI142" i="4"/>
  <c r="CI143" i="4"/>
  <c r="CI144" i="4"/>
  <c r="CI145" i="4"/>
  <c r="CI146" i="4"/>
  <c r="CI147" i="4"/>
  <c r="CI148" i="4"/>
  <c r="CI149" i="4"/>
  <c r="CI150" i="4"/>
  <c r="CI151" i="4"/>
  <c r="CI152" i="4"/>
  <c r="CI153" i="4"/>
  <c r="CI154" i="4"/>
  <c r="CI155" i="4"/>
  <c r="CI156" i="4"/>
  <c r="CI157" i="4"/>
  <c r="CI158" i="4"/>
  <c r="CI159" i="4"/>
  <c r="CI160" i="4"/>
  <c r="CI161" i="4"/>
  <c r="CI162" i="4"/>
  <c r="CI163" i="4"/>
  <c r="CI164" i="4"/>
  <c r="CI165" i="4"/>
  <c r="CI166" i="4"/>
  <c r="CI167" i="4"/>
  <c r="CI168" i="4"/>
  <c r="CI169" i="4"/>
  <c r="CI170" i="4"/>
  <c r="CI171" i="4"/>
  <c r="CI172" i="4"/>
  <c r="CI173" i="4"/>
  <c r="CI174" i="4"/>
  <c r="CI175" i="4"/>
  <c r="CI176" i="4"/>
  <c r="CI177" i="4"/>
  <c r="CI178" i="4"/>
  <c r="CI179" i="4"/>
  <c r="CI180" i="4"/>
  <c r="CI181" i="4"/>
  <c r="CI182" i="4"/>
  <c r="CI183" i="4"/>
  <c r="CI184" i="4"/>
  <c r="CI185" i="4"/>
  <c r="CI186" i="4"/>
  <c r="CI187" i="4"/>
  <c r="CI188" i="4"/>
  <c r="CI189" i="4"/>
  <c r="CI190" i="4"/>
  <c r="CI191" i="4"/>
  <c r="CI192" i="4"/>
  <c r="CI193" i="4"/>
  <c r="CI194" i="4"/>
  <c r="CI195" i="4"/>
  <c r="CI196" i="4"/>
  <c r="CI197" i="4"/>
  <c r="CI198" i="4"/>
  <c r="CI199" i="4"/>
  <c r="CI200" i="4"/>
  <c r="CI201" i="4"/>
  <c r="CI202" i="4"/>
  <c r="CI203" i="4"/>
  <c r="CI204" i="4"/>
  <c r="CI205" i="4"/>
  <c r="CI206" i="4"/>
  <c r="CI207" i="4"/>
  <c r="CI208" i="4"/>
  <c r="CI209" i="4"/>
  <c r="CI210" i="4"/>
  <c r="CI211" i="4"/>
  <c r="CI212" i="4"/>
  <c r="CI213" i="4"/>
  <c r="CI214" i="4"/>
  <c r="CI215" i="4"/>
  <c r="CI216" i="4"/>
  <c r="CI217" i="4"/>
  <c r="CI218" i="4"/>
  <c r="CI219" i="4"/>
  <c r="CI220" i="4"/>
  <c r="CI221" i="4"/>
  <c r="CI222" i="4"/>
  <c r="CI223" i="4"/>
  <c r="CI224" i="4"/>
  <c r="CI225" i="4"/>
  <c r="CI226" i="4"/>
  <c r="CI227" i="4"/>
  <c r="CI228" i="4"/>
  <c r="CI229" i="4"/>
  <c r="CI230" i="4"/>
  <c r="CI231" i="4"/>
  <c r="CI232" i="4"/>
  <c r="CI233" i="4"/>
  <c r="CI234" i="4"/>
  <c r="CI235" i="4"/>
  <c r="CI236" i="4"/>
  <c r="CI237" i="4"/>
  <c r="CI238" i="4"/>
  <c r="CI239" i="4"/>
  <c r="CI240" i="4"/>
  <c r="CI241" i="4"/>
  <c r="CI242" i="4"/>
  <c r="CI243" i="4"/>
  <c r="CI244" i="4"/>
  <c r="CI245" i="4"/>
  <c r="CI246" i="4"/>
  <c r="CI247" i="4"/>
  <c r="CI248" i="4"/>
  <c r="CI249" i="4"/>
  <c r="CI250" i="4"/>
  <c r="CI251" i="4"/>
  <c r="CI252" i="4"/>
  <c r="CI253" i="4"/>
  <c r="CI254" i="4"/>
  <c r="CI255" i="4"/>
  <c r="CI256" i="4"/>
  <c r="CI257" i="4"/>
  <c r="CI258" i="4"/>
  <c r="CI259" i="4"/>
  <c r="CI260" i="4"/>
  <c r="CI261" i="4"/>
  <c r="CI262" i="4"/>
  <c r="CI263" i="4"/>
  <c r="CI264" i="4"/>
  <c r="CI265" i="4"/>
  <c r="CI266" i="4"/>
  <c r="CI267" i="4"/>
  <c r="CI268" i="4"/>
  <c r="CI269" i="4"/>
  <c r="CI270" i="4"/>
  <c r="CI271" i="4"/>
  <c r="CI272" i="4"/>
  <c r="CI273" i="4"/>
  <c r="CI274" i="4"/>
  <c r="CI275" i="4"/>
  <c r="CI276" i="4"/>
  <c r="CI277" i="4"/>
  <c r="CI278" i="4"/>
  <c r="CI279" i="4"/>
  <c r="CI280" i="4"/>
  <c r="CI281" i="4"/>
  <c r="CI282" i="4"/>
  <c r="CI283" i="4"/>
  <c r="CI284" i="4"/>
  <c r="CI285" i="4"/>
  <c r="CI286" i="4"/>
  <c r="CI287" i="4"/>
  <c r="CI288" i="4"/>
  <c r="CI289" i="4"/>
  <c r="CI290" i="4"/>
  <c r="CI291" i="4"/>
  <c r="CI292" i="4"/>
  <c r="CI293" i="4"/>
  <c r="CI294" i="4"/>
  <c r="CI295" i="4"/>
  <c r="CI296" i="4"/>
  <c r="CI297" i="4"/>
  <c r="CI298" i="4"/>
  <c r="CI299" i="4"/>
  <c r="CI300" i="4"/>
  <c r="CI301" i="4"/>
  <c r="CI302" i="4"/>
  <c r="CI303" i="4"/>
  <c r="CI304" i="4"/>
  <c r="CI305" i="4"/>
  <c r="CI306" i="4"/>
  <c r="CI307" i="4"/>
  <c r="CI308" i="4"/>
  <c r="CI309" i="4"/>
  <c r="CI310" i="4"/>
  <c r="CI311" i="4"/>
  <c r="CI312" i="4"/>
  <c r="CI313" i="4"/>
  <c r="CI314" i="4"/>
  <c r="CI315" i="4"/>
  <c r="CI316" i="4"/>
  <c r="CI317" i="4"/>
  <c r="CI318" i="4"/>
  <c r="CI319" i="4"/>
  <c r="CI320" i="4"/>
  <c r="CI321" i="4"/>
  <c r="CI322" i="4"/>
  <c r="CI323" i="4"/>
  <c r="CI324" i="4"/>
  <c r="CI325" i="4"/>
  <c r="CI326" i="4"/>
  <c r="CI327" i="4"/>
  <c r="CI328" i="4"/>
  <c r="CI329" i="4"/>
  <c r="CI330" i="4"/>
  <c r="CI331" i="4"/>
  <c r="CI332" i="4"/>
  <c r="CI333" i="4"/>
  <c r="CI334" i="4"/>
  <c r="CI335" i="4"/>
  <c r="CI336" i="4"/>
  <c r="CI337" i="4"/>
  <c r="CI338" i="4"/>
  <c r="CI339" i="4"/>
  <c r="CI340" i="4"/>
  <c r="CI341" i="4"/>
  <c r="CI342" i="4"/>
  <c r="CI343" i="4"/>
  <c r="CI344" i="4"/>
  <c r="CI345" i="4"/>
  <c r="CI346" i="4"/>
  <c r="CI347" i="4"/>
  <c r="CI348" i="4"/>
  <c r="CI349" i="4"/>
  <c r="CI350" i="4"/>
  <c r="CI351" i="4"/>
  <c r="CI352" i="4"/>
  <c r="CI353" i="4"/>
  <c r="CI354" i="4"/>
  <c r="CI355" i="4"/>
  <c r="CI356" i="4"/>
  <c r="CI357" i="4"/>
  <c r="CI358" i="4"/>
  <c r="CI359" i="4"/>
  <c r="CI360" i="4"/>
  <c r="CI361" i="4"/>
  <c r="CI362" i="4"/>
  <c r="CI363" i="4"/>
  <c r="CI364" i="4"/>
  <c r="CI365" i="4"/>
  <c r="CI366" i="4"/>
  <c r="CI367" i="4"/>
  <c r="CI368" i="4"/>
  <c r="CI369" i="4"/>
  <c r="CI370" i="4"/>
  <c r="CI371" i="4"/>
  <c r="CI372" i="4"/>
  <c r="CI373" i="4"/>
  <c r="CI374" i="4"/>
  <c r="CI375" i="4"/>
  <c r="CI376" i="4"/>
  <c r="CI377" i="4"/>
  <c r="CI378" i="4"/>
  <c r="CI379" i="4"/>
  <c r="CI380" i="4"/>
  <c r="CI381" i="4"/>
  <c r="CI382" i="4"/>
  <c r="CI383" i="4"/>
  <c r="CI384" i="4"/>
  <c r="CI385" i="4"/>
  <c r="CI386" i="4"/>
  <c r="CI387" i="4"/>
  <c r="CI388" i="4"/>
  <c r="CI389" i="4"/>
  <c r="CI390" i="4"/>
  <c r="CI391" i="4"/>
  <c r="CI392" i="4"/>
  <c r="CI393" i="4"/>
  <c r="CI394" i="4"/>
  <c r="CI395" i="4"/>
  <c r="CI396" i="4"/>
  <c r="CI397" i="4"/>
  <c r="CI398" i="4"/>
  <c r="CI399" i="4"/>
  <c r="CI400" i="4"/>
  <c r="CI401" i="4"/>
  <c r="CI402" i="4"/>
  <c r="CI403" i="4"/>
  <c r="CI404" i="4"/>
  <c r="CI405" i="4"/>
  <c r="CI406" i="4"/>
  <c r="CB7" i="4"/>
  <c r="CB8" i="4"/>
  <c r="CB9" i="4"/>
  <c r="CB10" i="4"/>
  <c r="CB11" i="4"/>
  <c r="CB12" i="4"/>
  <c r="CB13" i="4"/>
  <c r="CB14" i="4"/>
  <c r="CB15" i="4"/>
  <c r="CB16" i="4"/>
  <c r="CB17" i="4"/>
  <c r="CB18" i="4"/>
  <c r="CB19" i="4"/>
  <c r="CB20" i="4"/>
  <c r="CB21" i="4"/>
  <c r="CB22" i="4"/>
  <c r="CB23" i="4"/>
  <c r="CB24" i="4"/>
  <c r="CB25" i="4"/>
  <c r="CB26" i="4"/>
  <c r="CB27" i="4"/>
  <c r="CB28" i="4"/>
  <c r="CB29" i="4"/>
  <c r="CB30" i="4"/>
  <c r="CB31" i="4"/>
  <c r="CB32" i="4"/>
  <c r="CB33" i="4"/>
  <c r="CB34" i="4"/>
  <c r="CB35" i="4"/>
  <c r="CB36" i="4"/>
  <c r="CB37" i="4"/>
  <c r="CB38" i="4"/>
  <c r="CB39" i="4"/>
  <c r="CB40" i="4"/>
  <c r="CB41" i="4"/>
  <c r="CB42" i="4"/>
  <c r="CB43" i="4"/>
  <c r="CB44" i="4"/>
  <c r="CB45" i="4"/>
  <c r="CB46" i="4"/>
  <c r="CB47" i="4"/>
  <c r="CB48" i="4"/>
  <c r="CB49" i="4"/>
  <c r="CB50" i="4"/>
  <c r="CB51" i="4"/>
  <c r="CB52" i="4"/>
  <c r="CB53" i="4"/>
  <c r="CB54" i="4"/>
  <c r="CB55" i="4"/>
  <c r="CB56" i="4"/>
  <c r="CB57" i="4"/>
  <c r="CB58" i="4"/>
  <c r="CB59" i="4"/>
  <c r="CB60" i="4"/>
  <c r="CB61" i="4"/>
  <c r="CB62" i="4"/>
  <c r="CB63" i="4"/>
  <c r="CB64" i="4"/>
  <c r="CB65" i="4"/>
  <c r="CB66" i="4"/>
  <c r="CB67" i="4"/>
  <c r="CB68" i="4"/>
  <c r="CB69" i="4"/>
  <c r="CB70" i="4"/>
  <c r="CB71" i="4"/>
  <c r="CB72" i="4"/>
  <c r="CB73" i="4"/>
  <c r="CB74" i="4"/>
  <c r="CB75" i="4"/>
  <c r="CB76" i="4"/>
  <c r="CB77" i="4"/>
  <c r="CB78" i="4"/>
  <c r="CB79" i="4"/>
  <c r="CB80" i="4"/>
  <c r="CB81" i="4"/>
  <c r="CB82" i="4"/>
  <c r="CB83" i="4"/>
  <c r="CB84" i="4"/>
  <c r="CB85" i="4"/>
  <c r="CB86" i="4"/>
  <c r="CB87" i="4"/>
  <c r="CB88" i="4"/>
  <c r="CB89" i="4"/>
  <c r="CB90" i="4"/>
  <c r="CB91" i="4"/>
  <c r="CB92" i="4"/>
  <c r="CB93" i="4"/>
  <c r="CB94" i="4"/>
  <c r="CB95" i="4"/>
  <c r="CB96" i="4"/>
  <c r="CB97" i="4"/>
  <c r="CB98" i="4"/>
  <c r="CB99" i="4"/>
  <c r="CB100" i="4"/>
  <c r="CB101" i="4"/>
  <c r="CB102" i="4"/>
  <c r="CB103" i="4"/>
  <c r="CB104" i="4"/>
  <c r="CB105" i="4"/>
  <c r="CB106" i="4"/>
  <c r="CB107" i="4"/>
  <c r="CB108" i="4"/>
  <c r="CB109" i="4"/>
  <c r="CB110" i="4"/>
  <c r="CB111" i="4"/>
  <c r="CB112" i="4"/>
  <c r="CB113" i="4"/>
  <c r="CB114" i="4"/>
  <c r="CB115" i="4"/>
  <c r="CB116" i="4"/>
  <c r="CB117" i="4"/>
  <c r="CB118" i="4"/>
  <c r="CB119" i="4"/>
  <c r="CB120" i="4"/>
  <c r="CB121" i="4"/>
  <c r="CB122" i="4"/>
  <c r="CB123" i="4"/>
  <c r="CB124" i="4"/>
  <c r="CB125" i="4"/>
  <c r="CB126" i="4"/>
  <c r="CB127" i="4"/>
  <c r="CB128" i="4"/>
  <c r="CB129" i="4"/>
  <c r="CB130" i="4"/>
  <c r="CB131" i="4"/>
  <c r="CB132" i="4"/>
  <c r="CB133" i="4"/>
  <c r="CB134" i="4"/>
  <c r="CB135" i="4"/>
  <c r="CB136" i="4"/>
  <c r="CB137" i="4"/>
  <c r="CB138" i="4"/>
  <c r="CB139" i="4"/>
  <c r="CB140" i="4"/>
  <c r="CB141" i="4"/>
  <c r="CB142" i="4"/>
  <c r="CB143" i="4"/>
  <c r="CB144" i="4"/>
  <c r="CB145" i="4"/>
  <c r="CB146" i="4"/>
  <c r="CB147" i="4"/>
  <c r="CB148" i="4"/>
  <c r="CB149" i="4"/>
  <c r="CB150" i="4"/>
  <c r="CB151" i="4"/>
  <c r="CB152" i="4"/>
  <c r="CB153" i="4"/>
  <c r="CB154" i="4"/>
  <c r="CB155" i="4"/>
  <c r="CB156" i="4"/>
  <c r="CB157" i="4"/>
  <c r="CB158" i="4"/>
  <c r="CB159" i="4"/>
  <c r="CB160" i="4"/>
  <c r="CB161" i="4"/>
  <c r="CB162" i="4"/>
  <c r="CB163" i="4"/>
  <c r="CB164" i="4"/>
  <c r="CB165" i="4"/>
  <c r="CB166" i="4"/>
  <c r="CB167" i="4"/>
  <c r="CB168" i="4"/>
  <c r="CB169" i="4"/>
  <c r="CB170" i="4"/>
  <c r="CB171" i="4"/>
  <c r="CB172" i="4"/>
  <c r="CB173" i="4"/>
  <c r="CB174" i="4"/>
  <c r="CB175" i="4"/>
  <c r="CB176" i="4"/>
  <c r="CB177" i="4"/>
  <c r="CB178" i="4"/>
  <c r="CB179" i="4"/>
  <c r="CB180" i="4"/>
  <c r="CB181" i="4"/>
  <c r="CB182" i="4"/>
  <c r="CB183" i="4"/>
  <c r="CB184" i="4"/>
  <c r="CB185" i="4"/>
  <c r="CB186" i="4"/>
  <c r="CB187" i="4"/>
  <c r="CB188" i="4"/>
  <c r="CB189" i="4"/>
  <c r="CB190" i="4"/>
  <c r="CB191" i="4"/>
  <c r="CB192" i="4"/>
  <c r="CB193" i="4"/>
  <c r="CB194" i="4"/>
  <c r="CB195" i="4"/>
  <c r="CB196" i="4"/>
  <c r="CB197" i="4"/>
  <c r="CB198" i="4"/>
  <c r="CB199" i="4"/>
  <c r="CB200" i="4"/>
  <c r="CB201" i="4"/>
  <c r="CB202" i="4"/>
  <c r="CB203" i="4"/>
  <c r="CB204" i="4"/>
  <c r="CB205" i="4"/>
  <c r="CB206" i="4"/>
  <c r="CB207" i="4"/>
  <c r="CB208" i="4"/>
  <c r="CB209" i="4"/>
  <c r="CB210" i="4"/>
  <c r="CB211" i="4"/>
  <c r="CB212" i="4"/>
  <c r="CB213" i="4"/>
  <c r="CB214" i="4"/>
  <c r="CB215" i="4"/>
  <c r="CB216" i="4"/>
  <c r="CB217" i="4"/>
  <c r="CB218" i="4"/>
  <c r="CB219" i="4"/>
  <c r="CB220" i="4"/>
  <c r="CB221" i="4"/>
  <c r="CB222" i="4"/>
  <c r="CB223" i="4"/>
  <c r="CB224" i="4"/>
  <c r="CB225" i="4"/>
  <c r="CB226" i="4"/>
  <c r="CB227" i="4"/>
  <c r="CB228" i="4"/>
  <c r="CB229" i="4"/>
  <c r="CB230" i="4"/>
  <c r="CB231" i="4"/>
  <c r="CB232" i="4"/>
  <c r="CB233" i="4"/>
  <c r="CB234" i="4"/>
  <c r="CB235" i="4"/>
  <c r="CB236" i="4"/>
  <c r="CB237" i="4"/>
  <c r="CB238" i="4"/>
  <c r="CB239" i="4"/>
  <c r="CB240" i="4"/>
  <c r="CB241" i="4"/>
  <c r="CB242" i="4"/>
  <c r="CB243" i="4"/>
  <c r="CB244" i="4"/>
  <c r="CB245" i="4"/>
  <c r="CB246" i="4"/>
  <c r="CB247" i="4"/>
  <c r="CB248" i="4"/>
  <c r="CB249" i="4"/>
  <c r="CB250" i="4"/>
  <c r="CB251" i="4"/>
  <c r="CB252" i="4"/>
  <c r="CB253" i="4"/>
  <c r="CB254" i="4"/>
  <c r="CB255" i="4"/>
  <c r="CB256" i="4"/>
  <c r="CB257" i="4"/>
  <c r="CB258" i="4"/>
  <c r="CB259" i="4"/>
  <c r="CB260" i="4"/>
  <c r="CB261" i="4"/>
  <c r="CB262" i="4"/>
  <c r="CB263" i="4"/>
  <c r="CB264" i="4"/>
  <c r="CB265" i="4"/>
  <c r="CB266" i="4"/>
  <c r="CB267" i="4"/>
  <c r="CB268" i="4"/>
  <c r="CB269" i="4"/>
  <c r="CB270" i="4"/>
  <c r="CB271" i="4"/>
  <c r="CB272" i="4"/>
  <c r="CB273" i="4"/>
  <c r="CB274" i="4"/>
  <c r="CB275" i="4"/>
  <c r="CB276" i="4"/>
  <c r="CB277" i="4"/>
  <c r="CB278" i="4"/>
  <c r="CB279" i="4"/>
  <c r="CB280" i="4"/>
  <c r="CB281" i="4"/>
  <c r="CB282" i="4"/>
  <c r="CB283" i="4"/>
  <c r="CB284" i="4"/>
  <c r="CB285" i="4"/>
  <c r="CB286" i="4"/>
  <c r="CB287" i="4"/>
  <c r="CB288" i="4"/>
  <c r="CB289" i="4"/>
  <c r="CB290" i="4"/>
  <c r="CB291" i="4"/>
  <c r="CB292" i="4"/>
  <c r="CB293" i="4"/>
  <c r="CB294" i="4"/>
  <c r="CB295" i="4"/>
  <c r="CB296" i="4"/>
  <c r="CB297" i="4"/>
  <c r="CB298" i="4"/>
  <c r="CB299" i="4"/>
  <c r="CB300" i="4"/>
  <c r="CB301" i="4"/>
  <c r="CB302" i="4"/>
  <c r="CB303" i="4"/>
  <c r="CB304" i="4"/>
  <c r="CB305" i="4"/>
  <c r="CB306" i="4"/>
  <c r="CB307" i="4"/>
  <c r="CB308" i="4"/>
  <c r="CB309" i="4"/>
  <c r="CB310" i="4"/>
  <c r="CB311" i="4"/>
  <c r="CB312" i="4"/>
  <c r="CB313" i="4"/>
  <c r="CB314" i="4"/>
  <c r="CB315" i="4"/>
  <c r="CB316" i="4"/>
  <c r="CB317" i="4"/>
  <c r="CB318" i="4"/>
  <c r="CB319" i="4"/>
  <c r="CB320" i="4"/>
  <c r="CB321" i="4"/>
  <c r="CB322" i="4"/>
  <c r="CB323" i="4"/>
  <c r="CB324" i="4"/>
  <c r="CB325" i="4"/>
  <c r="CB326" i="4"/>
  <c r="CB327" i="4"/>
  <c r="CB328" i="4"/>
  <c r="CB329" i="4"/>
  <c r="CB330" i="4"/>
  <c r="CB331" i="4"/>
  <c r="CB332" i="4"/>
  <c r="CB333" i="4"/>
  <c r="CB334" i="4"/>
  <c r="CB335" i="4"/>
  <c r="CB336" i="4"/>
  <c r="CB337" i="4"/>
  <c r="CB338" i="4"/>
  <c r="CB339" i="4"/>
  <c r="CB340" i="4"/>
  <c r="CB341" i="4"/>
  <c r="CB342" i="4"/>
  <c r="CB343" i="4"/>
  <c r="CB344" i="4"/>
  <c r="CB345" i="4"/>
  <c r="CB346" i="4"/>
  <c r="CB347" i="4"/>
  <c r="CB348" i="4"/>
  <c r="CB349" i="4"/>
  <c r="CB350" i="4"/>
  <c r="CB351" i="4"/>
  <c r="CB352" i="4"/>
  <c r="CB353" i="4"/>
  <c r="CB354" i="4"/>
  <c r="CB355" i="4"/>
  <c r="CB356" i="4"/>
  <c r="CB357" i="4"/>
  <c r="CB358" i="4"/>
  <c r="CB359" i="4"/>
  <c r="CB360" i="4"/>
  <c r="CB361" i="4"/>
  <c r="CB362" i="4"/>
  <c r="CB363" i="4"/>
  <c r="CB364" i="4"/>
  <c r="CB365" i="4"/>
  <c r="CB366" i="4"/>
  <c r="CB367" i="4"/>
  <c r="CB368" i="4"/>
  <c r="CB369" i="4"/>
  <c r="CB370" i="4"/>
  <c r="CB371" i="4"/>
  <c r="CB372" i="4"/>
  <c r="CB373" i="4"/>
  <c r="CB374" i="4"/>
  <c r="CB375" i="4"/>
  <c r="CB376" i="4"/>
  <c r="CB377" i="4"/>
  <c r="CB378" i="4"/>
  <c r="CB379" i="4"/>
  <c r="CB380" i="4"/>
  <c r="CB381" i="4"/>
  <c r="CB382" i="4"/>
  <c r="CB383" i="4"/>
  <c r="CB384" i="4"/>
  <c r="CB385" i="4"/>
  <c r="CB386" i="4"/>
  <c r="CB387" i="4"/>
  <c r="CB388" i="4"/>
  <c r="CB389" i="4"/>
  <c r="CB390" i="4"/>
  <c r="CB391" i="4"/>
  <c r="CB392" i="4"/>
  <c r="CB393" i="4"/>
  <c r="CB394" i="4"/>
  <c r="CB395" i="4"/>
  <c r="CB396" i="4"/>
  <c r="CB397" i="4"/>
  <c r="CB398" i="4"/>
  <c r="CB399" i="4"/>
  <c r="CB400" i="4"/>
  <c r="CB401" i="4"/>
  <c r="CB402" i="4"/>
  <c r="CB403" i="4"/>
  <c r="CB404" i="4"/>
  <c r="CB405" i="4"/>
  <c r="CB406" i="4"/>
  <c r="BU7" i="4"/>
  <c r="BU8" i="4"/>
  <c r="BU9" i="4"/>
  <c r="BU10" i="4"/>
  <c r="BU11" i="4"/>
  <c r="BU12" i="4"/>
  <c r="BU13" i="4"/>
  <c r="BU14" i="4"/>
  <c r="BU15" i="4"/>
  <c r="BU16" i="4"/>
  <c r="BU17" i="4"/>
  <c r="BU18" i="4"/>
  <c r="BU19" i="4"/>
  <c r="BU20" i="4"/>
  <c r="BU21" i="4"/>
  <c r="BU22" i="4"/>
  <c r="BU23" i="4"/>
  <c r="BU24" i="4"/>
  <c r="BU25" i="4"/>
  <c r="BU26" i="4"/>
  <c r="BU27" i="4"/>
  <c r="BU28" i="4"/>
  <c r="BU29" i="4"/>
  <c r="BU30" i="4"/>
  <c r="BU31" i="4"/>
  <c r="BU32" i="4"/>
  <c r="BU33" i="4"/>
  <c r="BU34" i="4"/>
  <c r="BU35" i="4"/>
  <c r="BU36" i="4"/>
  <c r="BU37" i="4"/>
  <c r="BU38" i="4"/>
  <c r="BU39" i="4"/>
  <c r="BU40" i="4"/>
  <c r="BU41" i="4"/>
  <c r="BU42" i="4"/>
  <c r="BU43" i="4"/>
  <c r="BU44" i="4"/>
  <c r="BU45" i="4"/>
  <c r="BU46" i="4"/>
  <c r="BU47" i="4"/>
  <c r="BU48" i="4"/>
  <c r="BU49" i="4"/>
  <c r="BU50" i="4"/>
  <c r="BU51" i="4"/>
  <c r="BU52" i="4"/>
  <c r="BU53" i="4"/>
  <c r="BU54" i="4"/>
  <c r="BU55" i="4"/>
  <c r="BU56" i="4"/>
  <c r="BU57" i="4"/>
  <c r="BU58" i="4"/>
  <c r="BU59" i="4"/>
  <c r="BU60" i="4"/>
  <c r="BU61" i="4"/>
  <c r="BU62" i="4"/>
  <c r="BU63" i="4"/>
  <c r="BU64" i="4"/>
  <c r="BU65" i="4"/>
  <c r="BU66" i="4"/>
  <c r="BU67" i="4"/>
  <c r="BU68" i="4"/>
  <c r="BU69" i="4"/>
  <c r="BU70" i="4"/>
  <c r="BU71" i="4"/>
  <c r="BU72" i="4"/>
  <c r="BU73" i="4"/>
  <c r="BU74" i="4"/>
  <c r="BU75" i="4"/>
  <c r="BU76" i="4"/>
  <c r="BU77" i="4"/>
  <c r="BU78" i="4"/>
  <c r="BU79" i="4"/>
  <c r="BU80" i="4"/>
  <c r="BU81" i="4"/>
  <c r="BU82" i="4"/>
  <c r="BU83" i="4"/>
  <c r="BU84" i="4"/>
  <c r="BU85" i="4"/>
  <c r="BU86" i="4"/>
  <c r="BU87" i="4"/>
  <c r="BU88" i="4"/>
  <c r="BU89" i="4"/>
  <c r="BU90" i="4"/>
  <c r="BU91" i="4"/>
  <c r="BU92" i="4"/>
  <c r="BU93" i="4"/>
  <c r="BU94" i="4"/>
  <c r="BU95" i="4"/>
  <c r="BU96" i="4"/>
  <c r="BU97" i="4"/>
  <c r="BU98" i="4"/>
  <c r="BU99" i="4"/>
  <c r="BU100" i="4"/>
  <c r="BU101" i="4"/>
  <c r="BU102" i="4"/>
  <c r="BU103" i="4"/>
  <c r="BU104" i="4"/>
  <c r="BU105" i="4"/>
  <c r="BU106" i="4"/>
  <c r="BU107" i="4"/>
  <c r="BU108" i="4"/>
  <c r="BU109" i="4"/>
  <c r="BU110" i="4"/>
  <c r="BU111" i="4"/>
  <c r="BU112" i="4"/>
  <c r="BU113" i="4"/>
  <c r="BU114" i="4"/>
  <c r="BU115" i="4"/>
  <c r="BU116" i="4"/>
  <c r="BU117" i="4"/>
  <c r="BU118" i="4"/>
  <c r="BU119" i="4"/>
  <c r="BU120" i="4"/>
  <c r="BU121" i="4"/>
  <c r="BU122" i="4"/>
  <c r="BU123" i="4"/>
  <c r="BU124" i="4"/>
  <c r="BU125" i="4"/>
  <c r="BU126" i="4"/>
  <c r="BU127" i="4"/>
  <c r="BU128" i="4"/>
  <c r="BU129" i="4"/>
  <c r="BU130" i="4"/>
  <c r="BU131" i="4"/>
  <c r="BU132" i="4"/>
  <c r="BU133" i="4"/>
  <c r="BU134" i="4"/>
  <c r="BU135" i="4"/>
  <c r="BU136" i="4"/>
  <c r="BU137" i="4"/>
  <c r="BU138" i="4"/>
  <c r="BU139" i="4"/>
  <c r="BU140" i="4"/>
  <c r="BU141" i="4"/>
  <c r="BU142" i="4"/>
  <c r="BU143" i="4"/>
  <c r="BU144" i="4"/>
  <c r="BU145" i="4"/>
  <c r="BU146" i="4"/>
  <c r="BU147" i="4"/>
  <c r="BU148" i="4"/>
  <c r="BU149" i="4"/>
  <c r="BU150" i="4"/>
  <c r="BU151" i="4"/>
  <c r="BU152" i="4"/>
  <c r="BU153" i="4"/>
  <c r="BU154" i="4"/>
  <c r="BU155" i="4"/>
  <c r="BU156" i="4"/>
  <c r="BU157" i="4"/>
  <c r="BU158" i="4"/>
  <c r="BU159" i="4"/>
  <c r="BU160" i="4"/>
  <c r="BU161" i="4"/>
  <c r="BU162" i="4"/>
  <c r="BU163" i="4"/>
  <c r="BU164" i="4"/>
  <c r="BU165" i="4"/>
  <c r="BU166" i="4"/>
  <c r="BU167" i="4"/>
  <c r="BU168" i="4"/>
  <c r="BU169" i="4"/>
  <c r="BU170" i="4"/>
  <c r="BU171" i="4"/>
  <c r="BU172" i="4"/>
  <c r="BU173" i="4"/>
  <c r="BU174" i="4"/>
  <c r="BU175" i="4"/>
  <c r="BU176" i="4"/>
  <c r="BU177" i="4"/>
  <c r="BU178" i="4"/>
  <c r="BU179" i="4"/>
  <c r="BU180" i="4"/>
  <c r="BU181" i="4"/>
  <c r="BU182" i="4"/>
  <c r="BU183" i="4"/>
  <c r="BU184" i="4"/>
  <c r="BU185" i="4"/>
  <c r="BU186" i="4"/>
  <c r="BU187" i="4"/>
  <c r="BU188" i="4"/>
  <c r="BU189" i="4"/>
  <c r="BU190" i="4"/>
  <c r="BU191" i="4"/>
  <c r="BU192" i="4"/>
  <c r="BU193" i="4"/>
  <c r="BU194" i="4"/>
  <c r="BU195" i="4"/>
  <c r="BU196" i="4"/>
  <c r="BU197" i="4"/>
  <c r="BU198" i="4"/>
  <c r="BU199" i="4"/>
  <c r="BU200" i="4"/>
  <c r="BU201" i="4"/>
  <c r="BU202" i="4"/>
  <c r="BU203" i="4"/>
  <c r="BU204" i="4"/>
  <c r="BU205" i="4"/>
  <c r="BU206" i="4"/>
  <c r="BU207" i="4"/>
  <c r="BU208" i="4"/>
  <c r="BU209" i="4"/>
  <c r="BU210" i="4"/>
  <c r="BU211" i="4"/>
  <c r="BU212" i="4"/>
  <c r="BU213" i="4"/>
  <c r="BU214" i="4"/>
  <c r="BU215" i="4"/>
  <c r="BU216" i="4"/>
  <c r="BU217" i="4"/>
  <c r="BU218" i="4"/>
  <c r="BU219" i="4"/>
  <c r="BU220" i="4"/>
  <c r="BU221" i="4"/>
  <c r="BU222" i="4"/>
  <c r="BU223" i="4"/>
  <c r="BU224" i="4"/>
  <c r="BU225" i="4"/>
  <c r="BU226" i="4"/>
  <c r="BU227" i="4"/>
  <c r="BU228" i="4"/>
  <c r="BU229" i="4"/>
  <c r="BU230" i="4"/>
  <c r="BU231" i="4"/>
  <c r="BU232" i="4"/>
  <c r="BU233" i="4"/>
  <c r="BU234" i="4"/>
  <c r="BU235" i="4"/>
  <c r="BU236" i="4"/>
  <c r="BU237" i="4"/>
  <c r="BU238" i="4"/>
  <c r="BU239" i="4"/>
  <c r="BU240" i="4"/>
  <c r="BU241" i="4"/>
  <c r="BU242" i="4"/>
  <c r="BU243" i="4"/>
  <c r="BU244" i="4"/>
  <c r="BU245" i="4"/>
  <c r="BU246" i="4"/>
  <c r="BU247" i="4"/>
  <c r="BU248" i="4"/>
  <c r="BU249" i="4"/>
  <c r="BU250" i="4"/>
  <c r="BU251" i="4"/>
  <c r="BU252" i="4"/>
  <c r="BU253" i="4"/>
  <c r="BU254" i="4"/>
  <c r="BU255" i="4"/>
  <c r="BU256" i="4"/>
  <c r="BU257" i="4"/>
  <c r="BU258" i="4"/>
  <c r="BU259" i="4"/>
  <c r="BU260" i="4"/>
  <c r="BU261" i="4"/>
  <c r="BU262" i="4"/>
  <c r="BU263" i="4"/>
  <c r="BU264" i="4"/>
  <c r="BU265" i="4"/>
  <c r="BU266" i="4"/>
  <c r="BU267" i="4"/>
  <c r="BU268" i="4"/>
  <c r="BU269" i="4"/>
  <c r="BU270" i="4"/>
  <c r="BU271" i="4"/>
  <c r="BU272" i="4"/>
  <c r="BU273" i="4"/>
  <c r="BU274" i="4"/>
  <c r="BU275" i="4"/>
  <c r="BU276" i="4"/>
  <c r="BU277" i="4"/>
  <c r="BU278" i="4"/>
  <c r="BU279" i="4"/>
  <c r="BU280" i="4"/>
  <c r="BU281" i="4"/>
  <c r="BU282" i="4"/>
  <c r="BU283" i="4"/>
  <c r="BU284" i="4"/>
  <c r="BU285" i="4"/>
  <c r="BU286" i="4"/>
  <c r="BU287" i="4"/>
  <c r="BU288" i="4"/>
  <c r="BU289" i="4"/>
  <c r="BU290" i="4"/>
  <c r="BU291" i="4"/>
  <c r="BU292" i="4"/>
  <c r="BU293" i="4"/>
  <c r="BU294" i="4"/>
  <c r="BU295" i="4"/>
  <c r="BU296" i="4"/>
  <c r="BU297" i="4"/>
  <c r="BU298" i="4"/>
  <c r="BU299" i="4"/>
  <c r="BU300" i="4"/>
  <c r="BU301" i="4"/>
  <c r="BU302" i="4"/>
  <c r="BU303" i="4"/>
  <c r="BU304" i="4"/>
  <c r="BU305" i="4"/>
  <c r="BU306" i="4"/>
  <c r="BU307" i="4"/>
  <c r="BU308" i="4"/>
  <c r="BU309" i="4"/>
  <c r="BU310" i="4"/>
  <c r="BU311" i="4"/>
  <c r="BU312" i="4"/>
  <c r="BU313" i="4"/>
  <c r="BU314" i="4"/>
  <c r="BU315" i="4"/>
  <c r="BU316" i="4"/>
  <c r="BU317" i="4"/>
  <c r="BU318" i="4"/>
  <c r="BU319" i="4"/>
  <c r="BU320" i="4"/>
  <c r="BU321" i="4"/>
  <c r="BU322" i="4"/>
  <c r="BU323" i="4"/>
  <c r="BU324" i="4"/>
  <c r="BU325" i="4"/>
  <c r="BU326" i="4"/>
  <c r="BU327" i="4"/>
  <c r="BU328" i="4"/>
  <c r="BU329" i="4"/>
  <c r="BU330" i="4"/>
  <c r="BU331" i="4"/>
  <c r="BU332" i="4"/>
  <c r="BU333" i="4"/>
  <c r="BU334" i="4"/>
  <c r="BU335" i="4"/>
  <c r="BU336" i="4"/>
  <c r="BU337" i="4"/>
  <c r="BU338" i="4"/>
  <c r="BU339" i="4"/>
  <c r="BU340" i="4"/>
  <c r="BU341" i="4"/>
  <c r="BU342" i="4"/>
  <c r="BU343" i="4"/>
  <c r="BU344" i="4"/>
  <c r="BU345" i="4"/>
  <c r="BU346" i="4"/>
  <c r="BU347" i="4"/>
  <c r="BU348" i="4"/>
  <c r="BU349" i="4"/>
  <c r="BU350" i="4"/>
  <c r="BU351" i="4"/>
  <c r="BU352" i="4"/>
  <c r="BU353" i="4"/>
  <c r="BU354" i="4"/>
  <c r="BU355" i="4"/>
  <c r="BU356" i="4"/>
  <c r="BU357" i="4"/>
  <c r="BU358" i="4"/>
  <c r="BU359" i="4"/>
  <c r="BU360" i="4"/>
  <c r="BU361" i="4"/>
  <c r="BU362" i="4"/>
  <c r="BU363" i="4"/>
  <c r="BU364" i="4"/>
  <c r="BU365" i="4"/>
  <c r="BU366" i="4"/>
  <c r="BU367" i="4"/>
  <c r="BU368" i="4"/>
  <c r="BU369" i="4"/>
  <c r="BU370" i="4"/>
  <c r="BU371" i="4"/>
  <c r="BU372" i="4"/>
  <c r="BU373" i="4"/>
  <c r="BU374" i="4"/>
  <c r="BU375" i="4"/>
  <c r="BU376" i="4"/>
  <c r="BU377" i="4"/>
  <c r="BU378" i="4"/>
  <c r="BU379" i="4"/>
  <c r="BU380" i="4"/>
  <c r="BU381" i="4"/>
  <c r="BU382" i="4"/>
  <c r="BU383" i="4"/>
  <c r="BU384" i="4"/>
  <c r="BU385" i="4"/>
  <c r="BU386" i="4"/>
  <c r="BU387" i="4"/>
  <c r="BU388" i="4"/>
  <c r="BU389" i="4"/>
  <c r="BU390" i="4"/>
  <c r="BU391" i="4"/>
  <c r="BU392" i="4"/>
  <c r="BU393" i="4"/>
  <c r="BU394" i="4"/>
  <c r="BU395" i="4"/>
  <c r="BU396" i="4"/>
  <c r="BU397" i="4"/>
  <c r="BU398" i="4"/>
  <c r="BU399" i="4"/>
  <c r="BU400" i="4"/>
  <c r="BU401" i="4"/>
  <c r="BU402" i="4"/>
  <c r="BU403" i="4"/>
  <c r="BU404" i="4"/>
  <c r="BU405" i="4"/>
  <c r="BU406" i="4"/>
  <c r="BN7" i="4"/>
  <c r="BN8" i="4"/>
  <c r="BN9" i="4"/>
  <c r="BN10" i="4"/>
  <c r="BN11" i="4"/>
  <c r="BN12" i="4"/>
  <c r="BN13" i="4"/>
  <c r="BN14" i="4"/>
  <c r="BN15" i="4"/>
  <c r="BN16" i="4"/>
  <c r="BN17" i="4"/>
  <c r="BN18" i="4"/>
  <c r="BN19" i="4"/>
  <c r="BN20" i="4"/>
  <c r="BN21" i="4"/>
  <c r="BN22" i="4"/>
  <c r="BN23" i="4"/>
  <c r="BN24" i="4"/>
  <c r="BN25" i="4"/>
  <c r="BN26" i="4"/>
  <c r="BN27" i="4"/>
  <c r="BN28" i="4"/>
  <c r="BN29" i="4"/>
  <c r="BN30" i="4"/>
  <c r="BN31" i="4"/>
  <c r="BN32" i="4"/>
  <c r="BN33" i="4"/>
  <c r="BN34" i="4"/>
  <c r="BN35" i="4"/>
  <c r="BN36" i="4"/>
  <c r="BN37" i="4"/>
  <c r="BN38" i="4"/>
  <c r="BN39" i="4"/>
  <c r="BN40" i="4"/>
  <c r="BN41" i="4"/>
  <c r="BN42" i="4"/>
  <c r="BN43" i="4"/>
  <c r="BN44" i="4"/>
  <c r="BN45" i="4"/>
  <c r="BN46" i="4"/>
  <c r="BN47" i="4"/>
  <c r="BN48" i="4"/>
  <c r="BN49" i="4"/>
  <c r="BN50" i="4"/>
  <c r="BN51" i="4"/>
  <c r="BN52" i="4"/>
  <c r="BN53" i="4"/>
  <c r="BN54" i="4"/>
  <c r="BN55" i="4"/>
  <c r="BN56" i="4"/>
  <c r="BN57" i="4"/>
  <c r="BN58" i="4"/>
  <c r="BN59" i="4"/>
  <c r="BN60" i="4"/>
  <c r="BN61" i="4"/>
  <c r="BN62" i="4"/>
  <c r="BN63" i="4"/>
  <c r="BN64" i="4"/>
  <c r="BN65" i="4"/>
  <c r="BN66" i="4"/>
  <c r="BN67" i="4"/>
  <c r="BN68" i="4"/>
  <c r="BN69" i="4"/>
  <c r="BN70" i="4"/>
  <c r="BN71" i="4"/>
  <c r="BN72" i="4"/>
  <c r="BN73" i="4"/>
  <c r="BN74" i="4"/>
  <c r="BN75" i="4"/>
  <c r="BN76" i="4"/>
  <c r="BN77" i="4"/>
  <c r="BN78" i="4"/>
  <c r="BN79" i="4"/>
  <c r="BN80" i="4"/>
  <c r="BN81" i="4"/>
  <c r="BN82" i="4"/>
  <c r="BN83" i="4"/>
  <c r="BN84" i="4"/>
  <c r="BN85" i="4"/>
  <c r="BN86" i="4"/>
  <c r="BN87" i="4"/>
  <c r="BN88" i="4"/>
  <c r="BN89" i="4"/>
  <c r="BN90" i="4"/>
  <c r="BN91" i="4"/>
  <c r="BN92" i="4"/>
  <c r="BN93" i="4"/>
  <c r="BN94" i="4"/>
  <c r="BN95" i="4"/>
  <c r="BN96" i="4"/>
  <c r="BN97" i="4"/>
  <c r="BN98" i="4"/>
  <c r="BN99" i="4"/>
  <c r="BN100" i="4"/>
  <c r="BN101" i="4"/>
  <c r="BN102" i="4"/>
  <c r="BN103" i="4"/>
  <c r="BN104" i="4"/>
  <c r="BN105" i="4"/>
  <c r="BN106" i="4"/>
  <c r="BN107" i="4"/>
  <c r="BN108" i="4"/>
  <c r="BN109" i="4"/>
  <c r="BN110" i="4"/>
  <c r="BN111" i="4"/>
  <c r="BN112" i="4"/>
  <c r="BN113" i="4"/>
  <c r="BN114" i="4"/>
  <c r="BN115" i="4"/>
  <c r="BN116" i="4"/>
  <c r="BN117" i="4"/>
  <c r="BN118" i="4"/>
  <c r="BN119" i="4"/>
  <c r="BN120" i="4"/>
  <c r="BN121" i="4"/>
  <c r="BN122" i="4"/>
  <c r="BN123" i="4"/>
  <c r="BN124" i="4"/>
  <c r="BN125" i="4"/>
  <c r="BN126" i="4"/>
  <c r="BN127" i="4"/>
  <c r="BN128" i="4"/>
  <c r="BN129" i="4"/>
  <c r="BN130" i="4"/>
  <c r="BN131" i="4"/>
  <c r="BN132" i="4"/>
  <c r="BN133" i="4"/>
  <c r="BN134" i="4"/>
  <c r="BN135" i="4"/>
  <c r="BN136" i="4"/>
  <c r="BN137" i="4"/>
  <c r="BN138" i="4"/>
  <c r="BN139" i="4"/>
  <c r="BN140" i="4"/>
  <c r="BN141" i="4"/>
  <c r="BN142" i="4"/>
  <c r="BN143" i="4"/>
  <c r="BN144" i="4"/>
  <c r="BN145" i="4"/>
  <c r="BN146" i="4"/>
  <c r="BN147" i="4"/>
  <c r="BN148" i="4"/>
  <c r="BN149" i="4"/>
  <c r="BN150" i="4"/>
  <c r="BN151" i="4"/>
  <c r="BN152" i="4"/>
  <c r="BN153" i="4"/>
  <c r="BN154" i="4"/>
  <c r="BN155" i="4"/>
  <c r="BN156" i="4"/>
  <c r="BN157" i="4"/>
  <c r="BN158" i="4"/>
  <c r="BN159" i="4"/>
  <c r="BN160" i="4"/>
  <c r="BN161" i="4"/>
  <c r="BN162" i="4"/>
  <c r="BN163" i="4"/>
  <c r="BN164" i="4"/>
  <c r="BN165" i="4"/>
  <c r="BN166" i="4"/>
  <c r="BN167" i="4"/>
  <c r="BN168" i="4"/>
  <c r="BN169" i="4"/>
  <c r="BN170" i="4"/>
  <c r="BN171" i="4"/>
  <c r="BN172" i="4"/>
  <c r="BN173" i="4"/>
  <c r="BN174" i="4"/>
  <c r="BN175" i="4"/>
  <c r="BN176" i="4"/>
  <c r="BN177" i="4"/>
  <c r="BN178" i="4"/>
  <c r="BN179" i="4"/>
  <c r="BN180" i="4"/>
  <c r="BN181" i="4"/>
  <c r="BN182" i="4"/>
  <c r="BN183" i="4"/>
  <c r="BN184" i="4"/>
  <c r="BN185" i="4"/>
  <c r="BN186" i="4"/>
  <c r="BN187" i="4"/>
  <c r="BN188" i="4"/>
  <c r="BN189" i="4"/>
  <c r="BN190" i="4"/>
  <c r="BN191" i="4"/>
  <c r="BN192" i="4"/>
  <c r="BN193" i="4"/>
  <c r="BN194" i="4"/>
  <c r="BN195" i="4"/>
  <c r="BN196" i="4"/>
  <c r="BN197" i="4"/>
  <c r="BN198" i="4"/>
  <c r="BN199" i="4"/>
  <c r="BN200" i="4"/>
  <c r="BN201" i="4"/>
  <c r="BN202" i="4"/>
  <c r="BN203" i="4"/>
  <c r="BN204" i="4"/>
  <c r="BN205" i="4"/>
  <c r="BN206" i="4"/>
  <c r="BN207" i="4"/>
  <c r="BN208" i="4"/>
  <c r="BN209" i="4"/>
  <c r="BN210" i="4"/>
  <c r="BN211" i="4"/>
  <c r="BN212" i="4"/>
  <c r="BN213" i="4"/>
  <c r="BN214" i="4"/>
  <c r="BN215" i="4"/>
  <c r="BN216" i="4"/>
  <c r="BN217" i="4"/>
  <c r="BN218" i="4"/>
  <c r="BN219" i="4"/>
  <c r="BN220" i="4"/>
  <c r="BN221" i="4"/>
  <c r="BN222" i="4"/>
  <c r="BN223" i="4"/>
  <c r="BN224" i="4"/>
  <c r="BN225" i="4"/>
  <c r="BN226" i="4"/>
  <c r="BN227" i="4"/>
  <c r="BN228" i="4"/>
  <c r="BN229" i="4"/>
  <c r="BN230" i="4"/>
  <c r="BN231" i="4"/>
  <c r="BN232" i="4"/>
  <c r="BN233" i="4"/>
  <c r="BN234" i="4"/>
  <c r="BN235" i="4"/>
  <c r="BN236" i="4"/>
  <c r="BN237" i="4"/>
  <c r="BN238" i="4"/>
  <c r="BN239" i="4"/>
  <c r="BN240" i="4"/>
  <c r="BN241" i="4"/>
  <c r="BN242" i="4"/>
  <c r="BN243" i="4"/>
  <c r="BN244" i="4"/>
  <c r="BN245" i="4"/>
  <c r="BN246" i="4"/>
  <c r="BN247" i="4"/>
  <c r="BN248" i="4"/>
  <c r="BN249" i="4"/>
  <c r="BN250" i="4"/>
  <c r="BN251" i="4"/>
  <c r="BN252" i="4"/>
  <c r="BN253" i="4"/>
  <c r="BN254" i="4"/>
  <c r="BN255" i="4"/>
  <c r="BN256" i="4"/>
  <c r="BN257" i="4"/>
  <c r="BN258" i="4"/>
  <c r="BN259" i="4"/>
  <c r="BN260" i="4"/>
  <c r="BN261" i="4"/>
  <c r="BN262" i="4"/>
  <c r="BN263" i="4"/>
  <c r="BN264" i="4"/>
  <c r="BN265" i="4"/>
  <c r="BN266" i="4"/>
  <c r="BN267" i="4"/>
  <c r="BN268" i="4"/>
  <c r="BN269" i="4"/>
  <c r="BN270" i="4"/>
  <c r="BN271" i="4"/>
  <c r="BN272" i="4"/>
  <c r="BN273" i="4"/>
  <c r="BN274" i="4"/>
  <c r="BN275" i="4"/>
  <c r="BN276" i="4"/>
  <c r="BN277" i="4"/>
  <c r="BN278" i="4"/>
  <c r="BN279" i="4"/>
  <c r="BN280" i="4"/>
  <c r="BN281" i="4"/>
  <c r="BN282" i="4"/>
  <c r="BN283" i="4"/>
  <c r="BN284" i="4"/>
  <c r="BN285" i="4"/>
  <c r="BN286" i="4"/>
  <c r="BN287" i="4"/>
  <c r="BN288" i="4"/>
  <c r="BN289" i="4"/>
  <c r="BN290" i="4"/>
  <c r="BN291" i="4"/>
  <c r="BN292" i="4"/>
  <c r="BN293" i="4"/>
  <c r="BN294" i="4"/>
  <c r="BN295" i="4"/>
  <c r="BN296" i="4"/>
  <c r="BN297" i="4"/>
  <c r="BN298" i="4"/>
  <c r="BN299" i="4"/>
  <c r="BN300" i="4"/>
  <c r="BN301" i="4"/>
  <c r="BN302" i="4"/>
  <c r="BN303" i="4"/>
  <c r="BN304" i="4"/>
  <c r="BN305" i="4"/>
  <c r="BN306" i="4"/>
  <c r="BN307" i="4"/>
  <c r="BN308" i="4"/>
  <c r="BN309" i="4"/>
  <c r="BN310" i="4"/>
  <c r="BN311" i="4"/>
  <c r="BN312" i="4"/>
  <c r="BN313" i="4"/>
  <c r="BN314" i="4"/>
  <c r="BN315" i="4"/>
  <c r="BN316" i="4"/>
  <c r="BN317" i="4"/>
  <c r="BN318" i="4"/>
  <c r="BN319" i="4"/>
  <c r="BN320" i="4"/>
  <c r="BN321" i="4"/>
  <c r="BN322" i="4"/>
  <c r="BN323" i="4"/>
  <c r="BN324" i="4"/>
  <c r="BN325" i="4"/>
  <c r="BN326" i="4"/>
  <c r="BN327" i="4"/>
  <c r="BN328" i="4"/>
  <c r="BN329" i="4"/>
  <c r="BN330" i="4"/>
  <c r="BN331" i="4"/>
  <c r="BN332" i="4"/>
  <c r="BN333" i="4"/>
  <c r="BN334" i="4"/>
  <c r="BN335" i="4"/>
  <c r="BN336" i="4"/>
  <c r="BN337" i="4"/>
  <c r="BN338" i="4"/>
  <c r="BN339" i="4"/>
  <c r="BN340" i="4"/>
  <c r="BN341" i="4"/>
  <c r="BN342" i="4"/>
  <c r="BN343" i="4"/>
  <c r="BN344" i="4"/>
  <c r="BN345" i="4"/>
  <c r="BN346" i="4"/>
  <c r="BN347" i="4"/>
  <c r="BN348" i="4"/>
  <c r="BN349" i="4"/>
  <c r="BN350" i="4"/>
  <c r="BN351" i="4"/>
  <c r="BN352" i="4"/>
  <c r="BN353" i="4"/>
  <c r="BN354" i="4"/>
  <c r="BN355" i="4"/>
  <c r="BN356" i="4"/>
  <c r="BN357" i="4"/>
  <c r="BN358" i="4"/>
  <c r="BN359" i="4"/>
  <c r="BN360" i="4"/>
  <c r="BN361" i="4"/>
  <c r="BN362" i="4"/>
  <c r="BN363" i="4"/>
  <c r="BN364" i="4"/>
  <c r="BN365" i="4"/>
  <c r="BN366" i="4"/>
  <c r="BN367" i="4"/>
  <c r="BN368" i="4"/>
  <c r="BN369" i="4"/>
  <c r="BN370" i="4"/>
  <c r="BN371" i="4"/>
  <c r="BN372" i="4"/>
  <c r="BN373" i="4"/>
  <c r="BN374" i="4"/>
  <c r="BN375" i="4"/>
  <c r="BN376" i="4"/>
  <c r="BN377" i="4"/>
  <c r="BN378" i="4"/>
  <c r="BN379" i="4"/>
  <c r="BN380" i="4"/>
  <c r="BN381" i="4"/>
  <c r="BN382" i="4"/>
  <c r="BN383" i="4"/>
  <c r="BN384" i="4"/>
  <c r="BN385" i="4"/>
  <c r="BN386" i="4"/>
  <c r="BN387" i="4"/>
  <c r="BN388" i="4"/>
  <c r="BN389" i="4"/>
  <c r="BN390" i="4"/>
  <c r="BN391" i="4"/>
  <c r="BN392" i="4"/>
  <c r="BN393" i="4"/>
  <c r="BN394" i="4"/>
  <c r="BN395" i="4"/>
  <c r="BN396" i="4"/>
  <c r="BN397" i="4"/>
  <c r="BN398" i="4"/>
  <c r="BN399" i="4"/>
  <c r="BN400" i="4"/>
  <c r="BN401" i="4"/>
  <c r="BN402" i="4"/>
  <c r="BN403" i="4"/>
  <c r="BN404" i="4"/>
  <c r="BN405" i="4"/>
  <c r="BN406" i="4"/>
  <c r="BG7" i="4"/>
  <c r="BG8" i="4"/>
  <c r="BG9" i="4"/>
  <c r="BG10" i="4"/>
  <c r="BG11" i="4"/>
  <c r="BG12" i="4"/>
  <c r="BG13" i="4"/>
  <c r="BG14" i="4"/>
  <c r="BG15" i="4"/>
  <c r="BG16" i="4"/>
  <c r="BG17" i="4"/>
  <c r="BG18" i="4"/>
  <c r="BG19" i="4"/>
  <c r="BG20" i="4"/>
  <c r="BG21" i="4"/>
  <c r="BG22" i="4"/>
  <c r="BG23" i="4"/>
  <c r="BG24" i="4"/>
  <c r="BG25" i="4"/>
  <c r="BG26" i="4"/>
  <c r="BG27" i="4"/>
  <c r="BG28" i="4"/>
  <c r="BG29" i="4"/>
  <c r="BG30" i="4"/>
  <c r="BG31" i="4"/>
  <c r="BG32" i="4"/>
  <c r="BG33" i="4"/>
  <c r="BG34" i="4"/>
  <c r="BG35" i="4"/>
  <c r="BG36" i="4"/>
  <c r="BG37" i="4"/>
  <c r="BG38" i="4"/>
  <c r="BG39" i="4"/>
  <c r="BG40" i="4"/>
  <c r="BG41" i="4"/>
  <c r="BG42" i="4"/>
  <c r="BG43" i="4"/>
  <c r="BG44" i="4"/>
  <c r="BG45" i="4"/>
  <c r="BG46" i="4"/>
  <c r="BG47" i="4"/>
  <c r="BG48" i="4"/>
  <c r="BG49" i="4"/>
  <c r="BG50" i="4"/>
  <c r="BG51" i="4"/>
  <c r="BG52" i="4"/>
  <c r="BG53" i="4"/>
  <c r="BG54" i="4"/>
  <c r="BG55" i="4"/>
  <c r="BG56" i="4"/>
  <c r="BG57" i="4"/>
  <c r="BG58" i="4"/>
  <c r="BG59" i="4"/>
  <c r="BG60" i="4"/>
  <c r="BG61" i="4"/>
  <c r="BG62" i="4"/>
  <c r="BG63" i="4"/>
  <c r="BG64" i="4"/>
  <c r="BG65" i="4"/>
  <c r="BG66" i="4"/>
  <c r="BG67" i="4"/>
  <c r="BG68" i="4"/>
  <c r="BG69" i="4"/>
  <c r="BG70" i="4"/>
  <c r="BG71" i="4"/>
  <c r="BG72" i="4"/>
  <c r="BG73" i="4"/>
  <c r="BG74" i="4"/>
  <c r="BG75" i="4"/>
  <c r="BG76" i="4"/>
  <c r="BG77" i="4"/>
  <c r="BG78" i="4"/>
  <c r="BG79" i="4"/>
  <c r="BG80" i="4"/>
  <c r="BG81" i="4"/>
  <c r="BG82" i="4"/>
  <c r="BG83" i="4"/>
  <c r="BG84" i="4"/>
  <c r="BG85" i="4"/>
  <c r="BG86" i="4"/>
  <c r="BG87" i="4"/>
  <c r="BG88" i="4"/>
  <c r="BG89" i="4"/>
  <c r="BG90" i="4"/>
  <c r="BG91" i="4"/>
  <c r="BG92" i="4"/>
  <c r="BG93" i="4"/>
  <c r="BG94" i="4"/>
  <c r="BG95" i="4"/>
  <c r="BG96" i="4"/>
  <c r="BG97" i="4"/>
  <c r="BG98" i="4"/>
  <c r="BG99" i="4"/>
  <c r="BG100" i="4"/>
  <c r="BG101" i="4"/>
  <c r="BG102" i="4"/>
  <c r="BG103" i="4"/>
  <c r="BG104" i="4"/>
  <c r="BG105" i="4"/>
  <c r="BG106" i="4"/>
  <c r="BG107" i="4"/>
  <c r="BG108" i="4"/>
  <c r="BG109" i="4"/>
  <c r="BG110" i="4"/>
  <c r="BG111" i="4"/>
  <c r="BG112" i="4"/>
  <c r="BG113" i="4"/>
  <c r="BG114" i="4"/>
  <c r="BG115" i="4"/>
  <c r="BG116" i="4"/>
  <c r="BG117" i="4"/>
  <c r="BG118" i="4"/>
  <c r="BG119" i="4"/>
  <c r="BG120" i="4"/>
  <c r="BG121" i="4"/>
  <c r="BG122" i="4"/>
  <c r="BG123" i="4"/>
  <c r="BG124" i="4"/>
  <c r="BG125" i="4"/>
  <c r="BG126" i="4"/>
  <c r="BG127" i="4"/>
  <c r="BG128" i="4"/>
  <c r="BG129" i="4"/>
  <c r="BG130" i="4"/>
  <c r="BG131" i="4"/>
  <c r="BG132" i="4"/>
  <c r="BG133" i="4"/>
  <c r="BG134" i="4"/>
  <c r="BG135" i="4"/>
  <c r="BG136" i="4"/>
  <c r="BG137" i="4"/>
  <c r="BG138" i="4"/>
  <c r="BG139" i="4"/>
  <c r="BG140" i="4"/>
  <c r="BG141" i="4"/>
  <c r="BG142" i="4"/>
  <c r="BG143" i="4"/>
  <c r="BG144" i="4"/>
  <c r="BG145" i="4"/>
  <c r="BG146" i="4"/>
  <c r="BG147" i="4"/>
  <c r="BG148" i="4"/>
  <c r="BG149" i="4"/>
  <c r="BG150" i="4"/>
  <c r="BG151" i="4"/>
  <c r="BG152" i="4"/>
  <c r="BG153" i="4"/>
  <c r="BG154" i="4"/>
  <c r="BG155" i="4"/>
  <c r="BG156" i="4"/>
  <c r="BG157" i="4"/>
  <c r="BG158" i="4"/>
  <c r="BG159" i="4"/>
  <c r="BG160" i="4"/>
  <c r="BG161" i="4"/>
  <c r="BG162" i="4"/>
  <c r="BG163" i="4"/>
  <c r="BG164" i="4"/>
  <c r="BG165" i="4"/>
  <c r="BG166" i="4"/>
  <c r="BG167" i="4"/>
  <c r="BG168" i="4"/>
  <c r="BG169" i="4"/>
  <c r="BG170" i="4"/>
  <c r="BG171" i="4"/>
  <c r="BG172" i="4"/>
  <c r="BG173" i="4"/>
  <c r="BG174" i="4"/>
  <c r="BG175" i="4"/>
  <c r="BG176" i="4"/>
  <c r="BG177" i="4"/>
  <c r="BG178" i="4"/>
  <c r="BG179" i="4"/>
  <c r="BG180" i="4"/>
  <c r="BG181" i="4"/>
  <c r="BG182" i="4"/>
  <c r="BG183" i="4"/>
  <c r="BG184" i="4"/>
  <c r="BG185" i="4"/>
  <c r="BG186" i="4"/>
  <c r="BG187" i="4"/>
  <c r="BG188" i="4"/>
  <c r="BG189" i="4"/>
  <c r="BG190" i="4"/>
  <c r="BG191" i="4"/>
  <c r="BG192" i="4"/>
  <c r="BG193" i="4"/>
  <c r="BG194" i="4"/>
  <c r="BG195" i="4"/>
  <c r="BG196" i="4"/>
  <c r="BG197" i="4"/>
  <c r="BG198" i="4"/>
  <c r="BG199" i="4"/>
  <c r="BG200" i="4"/>
  <c r="BG201" i="4"/>
  <c r="BG202" i="4"/>
  <c r="BG203" i="4"/>
  <c r="BG204" i="4"/>
  <c r="BG205" i="4"/>
  <c r="BG206" i="4"/>
  <c r="BG207" i="4"/>
  <c r="BG208" i="4"/>
  <c r="BG209" i="4"/>
  <c r="BG210" i="4"/>
  <c r="BG211" i="4"/>
  <c r="BG212" i="4"/>
  <c r="BG213" i="4"/>
  <c r="BG214" i="4"/>
  <c r="BG215" i="4"/>
  <c r="BG216" i="4"/>
  <c r="BG217" i="4"/>
  <c r="BG218" i="4"/>
  <c r="BG219" i="4"/>
  <c r="BG220" i="4"/>
  <c r="BG221" i="4"/>
  <c r="BG222" i="4"/>
  <c r="BG223" i="4"/>
  <c r="BG224" i="4"/>
  <c r="BG225" i="4"/>
  <c r="BG226" i="4"/>
  <c r="BG227" i="4"/>
  <c r="BG228" i="4"/>
  <c r="BG229" i="4"/>
  <c r="BG230" i="4"/>
  <c r="BG231" i="4"/>
  <c r="BG232" i="4"/>
  <c r="BG233" i="4"/>
  <c r="BG234" i="4"/>
  <c r="BG235" i="4"/>
  <c r="BG236" i="4"/>
  <c r="BG237" i="4"/>
  <c r="BG238" i="4"/>
  <c r="BG239" i="4"/>
  <c r="BG240" i="4"/>
  <c r="BG241" i="4"/>
  <c r="BG242" i="4"/>
  <c r="BG243" i="4"/>
  <c r="BG244" i="4"/>
  <c r="BG245" i="4"/>
  <c r="BG246" i="4"/>
  <c r="BG247" i="4"/>
  <c r="BG248" i="4"/>
  <c r="BG249" i="4"/>
  <c r="BG250" i="4"/>
  <c r="BG251" i="4"/>
  <c r="BG252" i="4"/>
  <c r="BG253" i="4"/>
  <c r="BG254" i="4"/>
  <c r="BG255" i="4"/>
  <c r="BG256" i="4"/>
  <c r="BG257" i="4"/>
  <c r="BG258" i="4"/>
  <c r="BG259" i="4"/>
  <c r="BG260" i="4"/>
  <c r="BG261" i="4"/>
  <c r="BG262" i="4"/>
  <c r="BG263" i="4"/>
  <c r="BG264" i="4"/>
  <c r="BG265" i="4"/>
  <c r="BG266" i="4"/>
  <c r="BG267" i="4"/>
  <c r="BG268" i="4"/>
  <c r="BG269" i="4"/>
  <c r="BG270" i="4"/>
  <c r="BG271" i="4"/>
  <c r="BG272" i="4"/>
  <c r="BG273" i="4"/>
  <c r="BG274" i="4"/>
  <c r="BG275" i="4"/>
  <c r="BG276" i="4"/>
  <c r="BG277" i="4"/>
  <c r="BG278" i="4"/>
  <c r="BG279" i="4"/>
  <c r="BG280" i="4"/>
  <c r="BG281" i="4"/>
  <c r="BG282" i="4"/>
  <c r="BG283" i="4"/>
  <c r="BG284" i="4"/>
  <c r="BG285" i="4"/>
  <c r="BG286" i="4"/>
  <c r="BG287" i="4"/>
  <c r="BG288" i="4"/>
  <c r="BG289" i="4"/>
  <c r="BG290" i="4"/>
  <c r="BG291" i="4"/>
  <c r="BG292" i="4"/>
  <c r="BG293" i="4"/>
  <c r="BG294" i="4"/>
  <c r="BG295" i="4"/>
  <c r="BG296" i="4"/>
  <c r="BG297" i="4"/>
  <c r="BG298" i="4"/>
  <c r="BG299" i="4"/>
  <c r="BG300" i="4"/>
  <c r="BG301" i="4"/>
  <c r="BG302" i="4"/>
  <c r="BG303" i="4"/>
  <c r="BG304" i="4"/>
  <c r="BG305" i="4"/>
  <c r="BG306" i="4"/>
  <c r="BG307" i="4"/>
  <c r="BG308" i="4"/>
  <c r="BG309" i="4"/>
  <c r="BG310" i="4"/>
  <c r="BG311" i="4"/>
  <c r="BG312" i="4"/>
  <c r="BG313" i="4"/>
  <c r="BG314" i="4"/>
  <c r="BG315" i="4"/>
  <c r="BG316" i="4"/>
  <c r="BG317" i="4"/>
  <c r="BG318" i="4"/>
  <c r="BG319" i="4"/>
  <c r="BG320" i="4"/>
  <c r="BG321" i="4"/>
  <c r="BG322" i="4"/>
  <c r="BG323" i="4"/>
  <c r="BG324" i="4"/>
  <c r="BG325" i="4"/>
  <c r="BG326" i="4"/>
  <c r="BG327" i="4"/>
  <c r="BG328" i="4"/>
  <c r="BG329" i="4"/>
  <c r="BG330" i="4"/>
  <c r="BG331" i="4"/>
  <c r="BG332" i="4"/>
  <c r="BG333" i="4"/>
  <c r="BG334" i="4"/>
  <c r="BG335" i="4"/>
  <c r="BG336" i="4"/>
  <c r="BG337" i="4"/>
  <c r="BG338" i="4"/>
  <c r="BG339" i="4"/>
  <c r="BG340" i="4"/>
  <c r="BG341" i="4"/>
  <c r="BG342" i="4"/>
  <c r="BG343" i="4"/>
  <c r="BG344" i="4"/>
  <c r="BG345" i="4"/>
  <c r="BG346" i="4"/>
  <c r="BG347" i="4"/>
  <c r="BG348" i="4"/>
  <c r="BG349" i="4"/>
  <c r="BG350" i="4"/>
  <c r="BG351" i="4"/>
  <c r="BG352" i="4"/>
  <c r="BG353" i="4"/>
  <c r="BG354" i="4"/>
  <c r="BG355" i="4"/>
  <c r="BG356" i="4"/>
  <c r="BG357" i="4"/>
  <c r="BG358" i="4"/>
  <c r="BG359" i="4"/>
  <c r="BG360" i="4"/>
  <c r="BG361" i="4"/>
  <c r="BG362" i="4"/>
  <c r="BG363" i="4"/>
  <c r="BG364" i="4"/>
  <c r="BG365" i="4"/>
  <c r="BG366" i="4"/>
  <c r="BG367" i="4"/>
  <c r="BG368" i="4"/>
  <c r="BG369" i="4"/>
  <c r="BG370" i="4"/>
  <c r="BG371" i="4"/>
  <c r="BG372" i="4"/>
  <c r="BG373" i="4"/>
  <c r="BG374" i="4"/>
  <c r="BG375" i="4"/>
  <c r="BG376" i="4"/>
  <c r="BG377" i="4"/>
  <c r="BG378" i="4"/>
  <c r="BG379" i="4"/>
  <c r="BG380" i="4"/>
  <c r="BG381" i="4"/>
  <c r="BG382" i="4"/>
  <c r="BG383" i="4"/>
  <c r="BG384" i="4"/>
  <c r="BG385" i="4"/>
  <c r="BG386" i="4"/>
  <c r="BG387" i="4"/>
  <c r="BG388" i="4"/>
  <c r="BG389" i="4"/>
  <c r="BG390" i="4"/>
  <c r="BG391" i="4"/>
  <c r="BG392" i="4"/>
  <c r="BG393" i="4"/>
  <c r="BG394" i="4"/>
  <c r="BG395" i="4"/>
  <c r="BG396" i="4"/>
  <c r="BG397" i="4"/>
  <c r="BG398" i="4"/>
  <c r="BG399" i="4"/>
  <c r="BG400" i="4"/>
  <c r="BG401" i="4"/>
  <c r="BG402" i="4"/>
  <c r="BG403" i="4"/>
  <c r="BG404" i="4"/>
  <c r="BG405" i="4"/>
  <c r="BG406" i="4"/>
  <c r="AZ7" i="4"/>
  <c r="AZ8" i="4"/>
  <c r="AZ9" i="4"/>
  <c r="AZ10" i="4"/>
  <c r="AZ11" i="4"/>
  <c r="AZ12" i="4"/>
  <c r="AZ13" i="4"/>
  <c r="AZ14" i="4"/>
  <c r="AZ15" i="4"/>
  <c r="AZ16" i="4"/>
  <c r="AZ17" i="4"/>
  <c r="AZ18" i="4"/>
  <c r="AZ19" i="4"/>
  <c r="AZ20" i="4"/>
  <c r="AZ21" i="4"/>
  <c r="AZ22" i="4"/>
  <c r="AZ23" i="4"/>
  <c r="AZ24" i="4"/>
  <c r="AZ25" i="4"/>
  <c r="AZ26" i="4"/>
  <c r="AZ27" i="4"/>
  <c r="AZ28" i="4"/>
  <c r="AZ29" i="4"/>
  <c r="AZ30" i="4"/>
  <c r="AZ31" i="4"/>
  <c r="AZ32" i="4"/>
  <c r="AZ33" i="4"/>
  <c r="AZ34" i="4"/>
  <c r="AZ35" i="4"/>
  <c r="AZ36" i="4"/>
  <c r="AZ37" i="4"/>
  <c r="AZ38" i="4"/>
  <c r="AZ39" i="4"/>
  <c r="AZ40" i="4"/>
  <c r="AZ41" i="4"/>
  <c r="AZ42" i="4"/>
  <c r="AZ43" i="4"/>
  <c r="AZ44" i="4"/>
  <c r="AZ45" i="4"/>
  <c r="AZ46" i="4"/>
  <c r="AZ47" i="4"/>
  <c r="AZ48" i="4"/>
  <c r="AZ49" i="4"/>
  <c r="AZ50" i="4"/>
  <c r="AZ51" i="4"/>
  <c r="AZ52" i="4"/>
  <c r="AZ53" i="4"/>
  <c r="AZ54" i="4"/>
  <c r="AZ55" i="4"/>
  <c r="AZ56" i="4"/>
  <c r="AZ57" i="4"/>
  <c r="AZ58" i="4"/>
  <c r="AZ59" i="4"/>
  <c r="AZ60" i="4"/>
  <c r="AZ61" i="4"/>
  <c r="AZ62" i="4"/>
  <c r="AZ63" i="4"/>
  <c r="AZ64" i="4"/>
  <c r="AZ65"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AZ166" i="4"/>
  <c r="AZ167" i="4"/>
  <c r="AZ168" i="4"/>
  <c r="AZ169" i="4"/>
  <c r="AZ170" i="4"/>
  <c r="AZ171" i="4"/>
  <c r="AZ172" i="4"/>
  <c r="AZ173" i="4"/>
  <c r="AZ174" i="4"/>
  <c r="AZ175" i="4"/>
  <c r="AZ176" i="4"/>
  <c r="AZ177" i="4"/>
  <c r="AZ178" i="4"/>
  <c r="AZ179" i="4"/>
  <c r="AZ180" i="4"/>
  <c r="AZ181" i="4"/>
  <c r="AZ182" i="4"/>
  <c r="AZ183" i="4"/>
  <c r="AZ184" i="4"/>
  <c r="AZ185" i="4"/>
  <c r="AZ186" i="4"/>
  <c r="AZ187" i="4"/>
  <c r="AZ188" i="4"/>
  <c r="AZ189" i="4"/>
  <c r="AZ190" i="4"/>
  <c r="AZ191" i="4"/>
  <c r="AZ192" i="4"/>
  <c r="AZ193" i="4"/>
  <c r="AZ194" i="4"/>
  <c r="AZ195" i="4"/>
  <c r="AZ196" i="4"/>
  <c r="AZ197" i="4"/>
  <c r="AZ198" i="4"/>
  <c r="AZ199" i="4"/>
  <c r="AZ200" i="4"/>
  <c r="AZ201" i="4"/>
  <c r="AZ202" i="4"/>
  <c r="AZ203" i="4"/>
  <c r="AZ204" i="4"/>
  <c r="AZ205" i="4"/>
  <c r="AZ206" i="4"/>
  <c r="AZ207" i="4"/>
  <c r="AZ208" i="4"/>
  <c r="AZ209" i="4"/>
  <c r="AZ210" i="4"/>
  <c r="AZ211" i="4"/>
  <c r="AZ212" i="4"/>
  <c r="AZ213" i="4"/>
  <c r="AZ214" i="4"/>
  <c r="AZ215" i="4"/>
  <c r="AZ216" i="4"/>
  <c r="AZ217" i="4"/>
  <c r="AZ218" i="4"/>
  <c r="AZ219" i="4"/>
  <c r="AZ220" i="4"/>
  <c r="AZ221" i="4"/>
  <c r="AZ222" i="4"/>
  <c r="AZ223" i="4"/>
  <c r="AZ224" i="4"/>
  <c r="AZ225" i="4"/>
  <c r="AZ226" i="4"/>
  <c r="AZ227" i="4"/>
  <c r="AZ228" i="4"/>
  <c r="AZ229" i="4"/>
  <c r="AZ230" i="4"/>
  <c r="AZ231" i="4"/>
  <c r="AZ232" i="4"/>
  <c r="AZ233" i="4"/>
  <c r="AZ234" i="4"/>
  <c r="AZ235" i="4"/>
  <c r="AZ236" i="4"/>
  <c r="AZ237" i="4"/>
  <c r="AZ238" i="4"/>
  <c r="AZ239" i="4"/>
  <c r="AZ240" i="4"/>
  <c r="AZ241" i="4"/>
  <c r="AZ242" i="4"/>
  <c r="AZ243" i="4"/>
  <c r="AZ244" i="4"/>
  <c r="AZ245" i="4"/>
  <c r="AZ246" i="4"/>
  <c r="AZ247" i="4"/>
  <c r="AZ248" i="4"/>
  <c r="AZ249" i="4"/>
  <c r="AZ250" i="4"/>
  <c r="AZ251" i="4"/>
  <c r="AZ252" i="4"/>
  <c r="AZ253" i="4"/>
  <c r="AZ254" i="4"/>
  <c r="AZ255" i="4"/>
  <c r="AZ256" i="4"/>
  <c r="AZ257" i="4"/>
  <c r="AZ258" i="4"/>
  <c r="AZ259" i="4"/>
  <c r="AZ260" i="4"/>
  <c r="AZ261" i="4"/>
  <c r="AZ262" i="4"/>
  <c r="AZ263" i="4"/>
  <c r="AZ264" i="4"/>
  <c r="AZ265" i="4"/>
  <c r="AZ266" i="4"/>
  <c r="AZ267" i="4"/>
  <c r="AZ268" i="4"/>
  <c r="AZ269" i="4"/>
  <c r="AZ270" i="4"/>
  <c r="AZ271" i="4"/>
  <c r="AZ272" i="4"/>
  <c r="AZ273" i="4"/>
  <c r="AZ274" i="4"/>
  <c r="AZ275" i="4"/>
  <c r="AZ276" i="4"/>
  <c r="AZ277" i="4"/>
  <c r="AZ278" i="4"/>
  <c r="AZ279" i="4"/>
  <c r="AZ280" i="4"/>
  <c r="AZ281" i="4"/>
  <c r="AZ282" i="4"/>
  <c r="AZ283" i="4"/>
  <c r="AZ284" i="4"/>
  <c r="AZ285" i="4"/>
  <c r="AZ286" i="4"/>
  <c r="AZ287" i="4"/>
  <c r="AZ288" i="4"/>
  <c r="AZ289" i="4"/>
  <c r="AZ290" i="4"/>
  <c r="AZ291" i="4"/>
  <c r="AZ292" i="4"/>
  <c r="AZ293" i="4"/>
  <c r="AZ294" i="4"/>
  <c r="AZ295" i="4"/>
  <c r="AZ296" i="4"/>
  <c r="AZ297" i="4"/>
  <c r="AZ298" i="4"/>
  <c r="AZ299" i="4"/>
  <c r="AZ300" i="4"/>
  <c r="AZ301" i="4"/>
  <c r="AZ302" i="4"/>
  <c r="AZ303" i="4"/>
  <c r="AZ304" i="4"/>
  <c r="AZ305" i="4"/>
  <c r="AZ306" i="4"/>
  <c r="AZ307" i="4"/>
  <c r="AZ308" i="4"/>
  <c r="AZ309" i="4"/>
  <c r="AZ310" i="4"/>
  <c r="AZ311" i="4"/>
  <c r="AZ312" i="4"/>
  <c r="AZ313" i="4"/>
  <c r="AZ314" i="4"/>
  <c r="AZ315" i="4"/>
  <c r="AZ316" i="4"/>
  <c r="AZ317" i="4"/>
  <c r="AZ318" i="4"/>
  <c r="AZ319" i="4"/>
  <c r="AZ320" i="4"/>
  <c r="AZ321" i="4"/>
  <c r="AZ322" i="4"/>
  <c r="AZ323" i="4"/>
  <c r="AZ324" i="4"/>
  <c r="AZ325" i="4"/>
  <c r="AZ326" i="4"/>
  <c r="AZ327" i="4"/>
  <c r="AZ328" i="4"/>
  <c r="AZ329" i="4"/>
  <c r="AZ330" i="4"/>
  <c r="AZ331" i="4"/>
  <c r="AZ332" i="4"/>
  <c r="AZ333" i="4"/>
  <c r="AZ334" i="4"/>
  <c r="AZ335" i="4"/>
  <c r="AZ336" i="4"/>
  <c r="AZ337" i="4"/>
  <c r="AZ338" i="4"/>
  <c r="AZ339" i="4"/>
  <c r="AZ340" i="4"/>
  <c r="AZ341" i="4"/>
  <c r="AZ342" i="4"/>
  <c r="AZ343" i="4"/>
  <c r="AZ344" i="4"/>
  <c r="AZ345" i="4"/>
  <c r="AZ346" i="4"/>
  <c r="AZ347" i="4"/>
  <c r="AZ348" i="4"/>
  <c r="AZ349" i="4"/>
  <c r="AZ350" i="4"/>
  <c r="AZ351" i="4"/>
  <c r="AZ352" i="4"/>
  <c r="AZ353" i="4"/>
  <c r="AZ354" i="4"/>
  <c r="AZ355" i="4"/>
  <c r="AZ356" i="4"/>
  <c r="AZ357" i="4"/>
  <c r="AZ358" i="4"/>
  <c r="AZ359" i="4"/>
  <c r="AZ360" i="4"/>
  <c r="AZ361" i="4"/>
  <c r="AZ362" i="4"/>
  <c r="AZ363" i="4"/>
  <c r="AZ364" i="4"/>
  <c r="AZ365" i="4"/>
  <c r="AZ366" i="4"/>
  <c r="AZ367" i="4"/>
  <c r="AZ368" i="4"/>
  <c r="AZ369" i="4"/>
  <c r="AZ370" i="4"/>
  <c r="AZ371" i="4"/>
  <c r="AZ372" i="4"/>
  <c r="AZ373" i="4"/>
  <c r="AZ374" i="4"/>
  <c r="AZ375" i="4"/>
  <c r="AZ376" i="4"/>
  <c r="AZ377" i="4"/>
  <c r="AZ378" i="4"/>
  <c r="AZ379" i="4"/>
  <c r="AZ380" i="4"/>
  <c r="AZ381" i="4"/>
  <c r="AZ382" i="4"/>
  <c r="AZ383" i="4"/>
  <c r="AZ384" i="4"/>
  <c r="AZ385" i="4"/>
  <c r="AZ386" i="4"/>
  <c r="AZ387" i="4"/>
  <c r="AZ388" i="4"/>
  <c r="AZ389" i="4"/>
  <c r="AZ390" i="4"/>
  <c r="AZ391" i="4"/>
  <c r="AZ392" i="4"/>
  <c r="AZ393" i="4"/>
  <c r="AZ394" i="4"/>
  <c r="AZ395" i="4"/>
  <c r="AZ396" i="4"/>
  <c r="AZ397" i="4"/>
  <c r="AZ398" i="4"/>
  <c r="AZ399" i="4"/>
  <c r="AZ400" i="4"/>
  <c r="AZ401" i="4"/>
  <c r="AZ402" i="4"/>
  <c r="AZ403" i="4"/>
  <c r="AZ404" i="4"/>
  <c r="AZ405" i="4"/>
  <c r="AZ406" i="4"/>
  <c r="AS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S285" i="4"/>
  <c r="AS286" i="4"/>
  <c r="AS287" i="4"/>
  <c r="AS288" i="4"/>
  <c r="AS289" i="4"/>
  <c r="AS290" i="4"/>
  <c r="AS291" i="4"/>
  <c r="AS292"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L7" i="4"/>
  <c r="AL8" i="4"/>
  <c r="AL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L83" i="4"/>
  <c r="AL84"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123" i="4"/>
  <c r="AL124" i="4"/>
  <c r="AL125" i="4"/>
  <c r="AL126" i="4"/>
  <c r="AL127" i="4"/>
  <c r="AL128" i="4"/>
  <c r="AL129" i="4"/>
  <c r="AL130" i="4"/>
  <c r="AL131" i="4"/>
  <c r="AL132" i="4"/>
  <c r="AL133" i="4"/>
  <c r="AL134" i="4"/>
  <c r="AL135" i="4"/>
  <c r="AL136" i="4"/>
  <c r="AL137" i="4"/>
  <c r="AL138" i="4"/>
  <c r="AL139" i="4"/>
  <c r="AL140" i="4"/>
  <c r="AL141" i="4"/>
  <c r="AL142" i="4"/>
  <c r="AL143" i="4"/>
  <c r="AL144" i="4"/>
  <c r="AL145" i="4"/>
  <c r="AL146" i="4"/>
  <c r="AL147" i="4"/>
  <c r="AL148" i="4"/>
  <c r="AL149" i="4"/>
  <c r="AL150"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L287" i="4"/>
  <c r="AL288" i="4"/>
  <c r="AL289" i="4"/>
  <c r="AL290" i="4"/>
  <c r="AL291" i="4"/>
  <c r="AL292"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GM149" i="4"/>
  <c r="GN149" i="4"/>
  <c r="GO149" i="4"/>
  <c r="GM150" i="4"/>
  <c r="GN150" i="4"/>
  <c r="GO150" i="4"/>
  <c r="GM151" i="4"/>
  <c r="GN151" i="4"/>
  <c r="GO151" i="4"/>
  <c r="GM152" i="4"/>
  <c r="GN152" i="4"/>
  <c r="GO152" i="4"/>
  <c r="GM153" i="4"/>
  <c r="GN153" i="4"/>
  <c r="GO153" i="4"/>
  <c r="GM154" i="4"/>
  <c r="GN154" i="4"/>
  <c r="GO154" i="4"/>
  <c r="GM155" i="4"/>
  <c r="GN155" i="4"/>
  <c r="GO155" i="4"/>
  <c r="GM156" i="4"/>
  <c r="GN156" i="4"/>
  <c r="GO156" i="4"/>
  <c r="GM157" i="4"/>
  <c r="GN157" i="4"/>
  <c r="GO157" i="4"/>
  <c r="GM158" i="4"/>
  <c r="GN158" i="4"/>
  <c r="GO158" i="4"/>
  <c r="GO148" i="4"/>
  <c r="GN148" i="4"/>
  <c r="GM148" i="4"/>
  <c r="GI149" i="4"/>
  <c r="GI150" i="4"/>
  <c r="GI151" i="4"/>
  <c r="GI152" i="4"/>
  <c r="GI153" i="4"/>
  <c r="GI154" i="4"/>
  <c r="GI155" i="4"/>
  <c r="GI156" i="4"/>
  <c r="GI157" i="4"/>
  <c r="GI158" i="4"/>
  <c r="GE149" i="4"/>
  <c r="GF149" i="4"/>
  <c r="GG149" i="4"/>
  <c r="GE150" i="4"/>
  <c r="GF150" i="4"/>
  <c r="GG150" i="4"/>
  <c r="GE151" i="4"/>
  <c r="GF151" i="4"/>
  <c r="GG151" i="4"/>
  <c r="GE152" i="4"/>
  <c r="GF152" i="4"/>
  <c r="GG152" i="4"/>
  <c r="GE153" i="4"/>
  <c r="GF153" i="4"/>
  <c r="GG153" i="4"/>
  <c r="GE154" i="4"/>
  <c r="GF154" i="4"/>
  <c r="GG154" i="4"/>
  <c r="GE155" i="4"/>
  <c r="GF155" i="4"/>
  <c r="GG155" i="4"/>
  <c r="GE156" i="4"/>
  <c r="GF156" i="4"/>
  <c r="GG156" i="4"/>
  <c r="GE157" i="4"/>
  <c r="GF157" i="4"/>
  <c r="GG157" i="4"/>
  <c r="GE158" i="4"/>
  <c r="GF158" i="4"/>
  <c r="GG158" i="4"/>
  <c r="GI148" i="4"/>
  <c r="GG148" i="4"/>
  <c r="GF148" i="4"/>
  <c r="GE148" i="4"/>
  <c r="FZ149" i="4"/>
  <c r="GA149" i="4"/>
  <c r="FZ150" i="4"/>
  <c r="GA150" i="4"/>
  <c r="FZ151" i="4"/>
  <c r="GA151" i="4"/>
  <c r="FZ152" i="4"/>
  <c r="GA152" i="4"/>
  <c r="FZ153" i="4"/>
  <c r="GA153" i="4"/>
  <c r="FZ154" i="4"/>
  <c r="GA154" i="4"/>
  <c r="FZ155" i="4"/>
  <c r="GA155" i="4"/>
  <c r="FZ156" i="4"/>
  <c r="GA156" i="4"/>
  <c r="FZ157" i="4"/>
  <c r="GA157" i="4"/>
  <c r="FZ158" i="4"/>
  <c r="GA158" i="4"/>
  <c r="FX149" i="4"/>
  <c r="FX150" i="4"/>
  <c r="FX151" i="4"/>
  <c r="FX152" i="4"/>
  <c r="FX153" i="4"/>
  <c r="FX154" i="4"/>
  <c r="FX155" i="4"/>
  <c r="FX156" i="4"/>
  <c r="FX157" i="4"/>
  <c r="FX158" i="4"/>
  <c r="GA148" i="4"/>
  <c r="FZ148" i="4"/>
  <c r="FX148" i="4"/>
  <c r="FQ149" i="4"/>
  <c r="FR149" i="4"/>
  <c r="FS149" i="4"/>
  <c r="FT149" i="4"/>
  <c r="FQ150" i="4"/>
  <c r="FR150" i="4"/>
  <c r="FS150" i="4"/>
  <c r="FT150" i="4"/>
  <c r="FQ151" i="4"/>
  <c r="FR151" i="4"/>
  <c r="FS151" i="4"/>
  <c r="FT151" i="4"/>
  <c r="FQ152" i="4"/>
  <c r="FR152" i="4"/>
  <c r="FS152" i="4"/>
  <c r="FT152" i="4"/>
  <c r="FQ153" i="4"/>
  <c r="FR153" i="4"/>
  <c r="FS153" i="4"/>
  <c r="FT153" i="4"/>
  <c r="FQ154" i="4"/>
  <c r="FR154" i="4"/>
  <c r="FS154" i="4"/>
  <c r="FT154" i="4"/>
  <c r="FQ155" i="4"/>
  <c r="FR155" i="4"/>
  <c r="FS155" i="4"/>
  <c r="FT155" i="4"/>
  <c r="FQ156" i="4"/>
  <c r="FR156" i="4"/>
  <c r="FS156" i="4"/>
  <c r="FT156" i="4"/>
  <c r="FQ157" i="4"/>
  <c r="FR157" i="4"/>
  <c r="FS157" i="4"/>
  <c r="FT157" i="4"/>
  <c r="FQ158" i="4"/>
  <c r="FR158" i="4"/>
  <c r="FS158" i="4"/>
  <c r="FT158" i="4"/>
  <c r="FT148" i="4"/>
  <c r="FS148" i="4"/>
  <c r="FR148" i="4"/>
  <c r="FQ148" i="4"/>
  <c r="FJ149" i="4"/>
  <c r="FK149" i="4"/>
  <c r="FL149" i="4"/>
  <c r="FM149" i="4"/>
  <c r="FN149" i="4"/>
  <c r="FJ150" i="4"/>
  <c r="FK150" i="4"/>
  <c r="FL150" i="4"/>
  <c r="FM150" i="4"/>
  <c r="FN150" i="4"/>
  <c r="FJ151" i="4"/>
  <c r="FK151" i="4"/>
  <c r="FL151" i="4"/>
  <c r="FM151" i="4"/>
  <c r="FN151" i="4"/>
  <c r="FJ152" i="4"/>
  <c r="FK152" i="4"/>
  <c r="FL152" i="4"/>
  <c r="FM152" i="4"/>
  <c r="FN152" i="4"/>
  <c r="FJ153" i="4"/>
  <c r="FK153" i="4"/>
  <c r="FL153" i="4"/>
  <c r="FM153" i="4"/>
  <c r="FN153" i="4"/>
  <c r="FJ154" i="4"/>
  <c r="FK154" i="4"/>
  <c r="FL154" i="4"/>
  <c r="FM154" i="4"/>
  <c r="FN154" i="4"/>
  <c r="FJ155" i="4"/>
  <c r="FK155" i="4"/>
  <c r="FL155" i="4"/>
  <c r="FM155" i="4"/>
  <c r="FN155" i="4"/>
  <c r="FJ156" i="4"/>
  <c r="FK156" i="4"/>
  <c r="FL156" i="4"/>
  <c r="FM156" i="4"/>
  <c r="FN156" i="4"/>
  <c r="FJ157" i="4"/>
  <c r="FK157" i="4"/>
  <c r="FL157" i="4"/>
  <c r="FM157" i="4"/>
  <c r="FN157" i="4"/>
  <c r="FJ158" i="4"/>
  <c r="FK158" i="4"/>
  <c r="FL158" i="4"/>
  <c r="FM158" i="4"/>
  <c r="FN158" i="4"/>
  <c r="FN148" i="4"/>
  <c r="FM148" i="4"/>
  <c r="FL148" i="4"/>
  <c r="FK148" i="4"/>
  <c r="FJ148" i="4"/>
  <c r="FD149" i="4"/>
  <c r="FE149" i="4"/>
  <c r="FF149" i="4"/>
  <c r="FD150" i="4"/>
  <c r="FE150" i="4"/>
  <c r="FF150" i="4"/>
  <c r="FD151" i="4"/>
  <c r="FE151" i="4"/>
  <c r="FF151" i="4"/>
  <c r="FD152" i="4"/>
  <c r="FE152" i="4"/>
  <c r="FF152" i="4"/>
  <c r="FD153" i="4"/>
  <c r="FE153" i="4"/>
  <c r="FF153" i="4"/>
  <c r="FD154" i="4"/>
  <c r="FE154" i="4"/>
  <c r="FF154" i="4"/>
  <c r="FD155" i="4"/>
  <c r="FE155" i="4"/>
  <c r="FF155" i="4"/>
  <c r="FD156" i="4"/>
  <c r="FE156" i="4"/>
  <c r="FF156" i="4"/>
  <c r="FD157" i="4"/>
  <c r="FE157" i="4"/>
  <c r="FF157" i="4"/>
  <c r="FD158" i="4"/>
  <c r="FE158" i="4"/>
  <c r="FF158" i="4"/>
  <c r="FF148" i="4"/>
  <c r="FE148" i="4"/>
  <c r="FD148" i="4"/>
  <c r="EV149" i="4"/>
  <c r="EW149" i="4"/>
  <c r="EX149" i="4"/>
  <c r="EY149" i="4"/>
  <c r="EZ149" i="4"/>
  <c r="EV150" i="4"/>
  <c r="EW150" i="4"/>
  <c r="EX150" i="4"/>
  <c r="EY150" i="4"/>
  <c r="EZ150" i="4"/>
  <c r="EV151" i="4"/>
  <c r="EW151" i="4"/>
  <c r="EX151" i="4"/>
  <c r="EY151" i="4"/>
  <c r="EZ151" i="4"/>
  <c r="EV152" i="4"/>
  <c r="EW152" i="4"/>
  <c r="EX152" i="4"/>
  <c r="EY152" i="4"/>
  <c r="EZ152" i="4"/>
  <c r="EV153" i="4"/>
  <c r="EW153" i="4"/>
  <c r="EX153" i="4"/>
  <c r="EY153" i="4"/>
  <c r="EZ153" i="4"/>
  <c r="EV154" i="4"/>
  <c r="EW154" i="4"/>
  <c r="EX154" i="4"/>
  <c r="EY154" i="4"/>
  <c r="EZ154" i="4"/>
  <c r="EV155" i="4"/>
  <c r="EW155" i="4"/>
  <c r="EX155" i="4"/>
  <c r="EY155" i="4"/>
  <c r="EZ155" i="4"/>
  <c r="EV156" i="4"/>
  <c r="EW156" i="4"/>
  <c r="EX156" i="4"/>
  <c r="EY156" i="4"/>
  <c r="EZ156" i="4"/>
  <c r="EV157" i="4"/>
  <c r="EW157" i="4"/>
  <c r="EX157" i="4"/>
  <c r="EY157" i="4"/>
  <c r="EZ157" i="4"/>
  <c r="EV158" i="4"/>
  <c r="EW158" i="4"/>
  <c r="EX158" i="4"/>
  <c r="EY158" i="4"/>
  <c r="EZ158" i="4"/>
  <c r="EZ148" i="4"/>
  <c r="EY148" i="4"/>
  <c r="EX148" i="4"/>
  <c r="EW148" i="4"/>
  <c r="EV148" i="4"/>
  <c r="EQ149" i="4"/>
  <c r="EQ150" i="4"/>
  <c r="EQ151" i="4"/>
  <c r="EQ152" i="4"/>
  <c r="EQ153" i="4"/>
  <c r="EQ154" i="4"/>
  <c r="EQ155" i="4"/>
  <c r="EQ156" i="4"/>
  <c r="EQ157" i="4"/>
  <c r="EQ158" i="4"/>
  <c r="EO149" i="4"/>
  <c r="EO150" i="4"/>
  <c r="EO151" i="4"/>
  <c r="EO152" i="4"/>
  <c r="EO153" i="4"/>
  <c r="EO154" i="4"/>
  <c r="EO155" i="4"/>
  <c r="EO156" i="4"/>
  <c r="EO157" i="4"/>
  <c r="EO158" i="4"/>
  <c r="EQ148" i="4"/>
  <c r="EO148" i="4"/>
  <c r="EH149" i="4"/>
  <c r="EI149" i="4"/>
  <c r="EJ149" i="4"/>
  <c r="EK149" i="4"/>
  <c r="EL149" i="4"/>
  <c r="EH150" i="4"/>
  <c r="EI150" i="4"/>
  <c r="EJ150" i="4"/>
  <c r="EK150" i="4"/>
  <c r="EL150" i="4"/>
  <c r="EH151" i="4"/>
  <c r="EI151" i="4"/>
  <c r="EJ151" i="4"/>
  <c r="EK151" i="4"/>
  <c r="EL151" i="4"/>
  <c r="EH152" i="4"/>
  <c r="EI152" i="4"/>
  <c r="EJ152" i="4"/>
  <c r="EK152" i="4"/>
  <c r="EL152" i="4"/>
  <c r="EH153" i="4"/>
  <c r="EI153" i="4"/>
  <c r="EJ153" i="4"/>
  <c r="EK153" i="4"/>
  <c r="EL153" i="4"/>
  <c r="EH154" i="4"/>
  <c r="EI154" i="4"/>
  <c r="EJ154" i="4"/>
  <c r="EK154" i="4"/>
  <c r="EL154" i="4"/>
  <c r="EH155" i="4"/>
  <c r="EI155" i="4"/>
  <c r="EJ155" i="4"/>
  <c r="EK155" i="4"/>
  <c r="EL155" i="4"/>
  <c r="EH156" i="4"/>
  <c r="EI156" i="4"/>
  <c r="EJ156" i="4"/>
  <c r="EK156" i="4"/>
  <c r="EL156" i="4"/>
  <c r="EH157" i="4"/>
  <c r="EI157" i="4"/>
  <c r="EJ157" i="4"/>
  <c r="EK157" i="4"/>
  <c r="EL157" i="4"/>
  <c r="EH158" i="4"/>
  <c r="EI158" i="4"/>
  <c r="EJ158" i="4"/>
  <c r="EK158" i="4"/>
  <c r="EL158" i="4"/>
  <c r="EL148" i="4"/>
  <c r="EK148" i="4"/>
  <c r="EJ148" i="4"/>
  <c r="EI148" i="4"/>
  <c r="EH148" i="4"/>
  <c r="DT149" i="4"/>
  <c r="DU149" i="4"/>
  <c r="DV149" i="4"/>
  <c r="DW149" i="4"/>
  <c r="DX149" i="4"/>
  <c r="DT150" i="4"/>
  <c r="DU150" i="4"/>
  <c r="DV150" i="4"/>
  <c r="DW150" i="4"/>
  <c r="DX150" i="4"/>
  <c r="DT151" i="4"/>
  <c r="DU151" i="4"/>
  <c r="DV151" i="4"/>
  <c r="DW151" i="4"/>
  <c r="DX151" i="4"/>
  <c r="DT152" i="4"/>
  <c r="DU152" i="4"/>
  <c r="DV152" i="4"/>
  <c r="DW152" i="4"/>
  <c r="DX152" i="4"/>
  <c r="DT153" i="4"/>
  <c r="DU153" i="4"/>
  <c r="DV153" i="4"/>
  <c r="DW153" i="4"/>
  <c r="DX153" i="4"/>
  <c r="DT154" i="4"/>
  <c r="DU154" i="4"/>
  <c r="DV154" i="4"/>
  <c r="DW154" i="4"/>
  <c r="DX154" i="4"/>
  <c r="DT155" i="4"/>
  <c r="DU155" i="4"/>
  <c r="DV155" i="4"/>
  <c r="DW155" i="4"/>
  <c r="DX155" i="4"/>
  <c r="DT156" i="4"/>
  <c r="DU156" i="4"/>
  <c r="DV156" i="4"/>
  <c r="DW156" i="4"/>
  <c r="DX156" i="4"/>
  <c r="DT157" i="4"/>
  <c r="DU157" i="4"/>
  <c r="DV157" i="4"/>
  <c r="DW157" i="4"/>
  <c r="DX157" i="4"/>
  <c r="DT158" i="4"/>
  <c r="DU158" i="4"/>
  <c r="DV158" i="4"/>
  <c r="DW158" i="4"/>
  <c r="DX158" i="4"/>
  <c r="DX148" i="4"/>
  <c r="DW148" i="4"/>
  <c r="DV148" i="4"/>
  <c r="DU148" i="4"/>
  <c r="DT148" i="4"/>
  <c r="DO149" i="4"/>
  <c r="DO150" i="4"/>
  <c r="DO151" i="4"/>
  <c r="DO152" i="4"/>
  <c r="DO153" i="4"/>
  <c r="DO154" i="4"/>
  <c r="DO155" i="4"/>
  <c r="DO156" i="4"/>
  <c r="DO157" i="4"/>
  <c r="DO158" i="4"/>
  <c r="DM149" i="4"/>
  <c r="DM150" i="4"/>
  <c r="DM151" i="4"/>
  <c r="DM152" i="4"/>
  <c r="DM153" i="4"/>
  <c r="DM154" i="4"/>
  <c r="DM155" i="4"/>
  <c r="DM156" i="4"/>
  <c r="DM157" i="4"/>
  <c r="DM158" i="4"/>
  <c r="DM148" i="4"/>
  <c r="DO148" i="4"/>
  <c r="DJ149" i="4"/>
  <c r="DJ150" i="4"/>
  <c r="DJ151" i="4"/>
  <c r="DJ152" i="4"/>
  <c r="DJ153" i="4"/>
  <c r="DJ154" i="4"/>
  <c r="DJ155" i="4"/>
  <c r="DJ156" i="4"/>
  <c r="DJ157" i="4"/>
  <c r="DJ158" i="4"/>
  <c r="DH149" i="4"/>
  <c r="DH150" i="4"/>
  <c r="DH151" i="4"/>
  <c r="DH152" i="4"/>
  <c r="DH153" i="4"/>
  <c r="DH154" i="4"/>
  <c r="DH155" i="4"/>
  <c r="DH156" i="4"/>
  <c r="DH157" i="4"/>
  <c r="DH158" i="4"/>
  <c r="DF149" i="4"/>
  <c r="DF150" i="4"/>
  <c r="DF151" i="4"/>
  <c r="DF152" i="4"/>
  <c r="DF153" i="4"/>
  <c r="DF154" i="4"/>
  <c r="DF155" i="4"/>
  <c r="DF156" i="4"/>
  <c r="DF157" i="4"/>
  <c r="DF158" i="4"/>
  <c r="DJ148" i="4"/>
  <c r="DH148" i="4"/>
  <c r="DF148" i="4"/>
  <c r="CY149" i="4"/>
  <c r="CZ149" i="4"/>
  <c r="DA149" i="4"/>
  <c r="CY150" i="4"/>
  <c r="CZ150" i="4"/>
  <c r="DA150" i="4"/>
  <c r="CY151" i="4"/>
  <c r="CZ151" i="4"/>
  <c r="DA151" i="4"/>
  <c r="CY152" i="4"/>
  <c r="CZ152" i="4"/>
  <c r="DA152" i="4"/>
  <c r="CY153" i="4"/>
  <c r="CZ153" i="4"/>
  <c r="DA153" i="4"/>
  <c r="CY154" i="4"/>
  <c r="CZ154" i="4"/>
  <c r="DA154" i="4"/>
  <c r="CY155" i="4"/>
  <c r="CZ155" i="4"/>
  <c r="DA155" i="4"/>
  <c r="CY156" i="4"/>
  <c r="CZ156" i="4"/>
  <c r="DA156" i="4"/>
  <c r="CY157" i="4"/>
  <c r="CZ157" i="4"/>
  <c r="DA157" i="4"/>
  <c r="CY158" i="4"/>
  <c r="CZ158" i="4"/>
  <c r="DA158" i="4"/>
  <c r="DA148" i="4"/>
  <c r="CZ148" i="4"/>
  <c r="CY148" i="4"/>
  <c r="CR149" i="4"/>
  <c r="CS149" i="4"/>
  <c r="CT149" i="4"/>
  <c r="CU149" i="4"/>
  <c r="CV149" i="4"/>
  <c r="CR150" i="4"/>
  <c r="CS150" i="4"/>
  <c r="CT150" i="4"/>
  <c r="CU150" i="4"/>
  <c r="CV150" i="4"/>
  <c r="CR151" i="4"/>
  <c r="CS151" i="4"/>
  <c r="CT151" i="4"/>
  <c r="CU151" i="4"/>
  <c r="CV151" i="4"/>
  <c r="CR152" i="4"/>
  <c r="CS152" i="4"/>
  <c r="CT152" i="4"/>
  <c r="CU152" i="4"/>
  <c r="CV152" i="4"/>
  <c r="CR153" i="4"/>
  <c r="CS153" i="4"/>
  <c r="CT153" i="4"/>
  <c r="CU153" i="4"/>
  <c r="CV153" i="4"/>
  <c r="CR154" i="4"/>
  <c r="CS154" i="4"/>
  <c r="CT154" i="4"/>
  <c r="CU154" i="4"/>
  <c r="CV154" i="4"/>
  <c r="CR155" i="4"/>
  <c r="CS155" i="4"/>
  <c r="CT155" i="4"/>
  <c r="CU155" i="4"/>
  <c r="CV155" i="4"/>
  <c r="CR156" i="4"/>
  <c r="CS156" i="4"/>
  <c r="CT156" i="4"/>
  <c r="CU156" i="4"/>
  <c r="CV156" i="4"/>
  <c r="CR157" i="4"/>
  <c r="CS157" i="4"/>
  <c r="CT157" i="4"/>
  <c r="CU157" i="4"/>
  <c r="CV157" i="4"/>
  <c r="CR158" i="4"/>
  <c r="CS158" i="4"/>
  <c r="CT158" i="4"/>
  <c r="CU158" i="4"/>
  <c r="CV158" i="4"/>
  <c r="CV148" i="4"/>
  <c r="CU148" i="4"/>
  <c r="CT148" i="4"/>
  <c r="CS148" i="4"/>
  <c r="CR148" i="4"/>
  <c r="CD149" i="4"/>
  <c r="CE149" i="4"/>
  <c r="CF149" i="4"/>
  <c r="CD150" i="4"/>
  <c r="CE150" i="4"/>
  <c r="CF150" i="4"/>
  <c r="CD151" i="4"/>
  <c r="CE151" i="4"/>
  <c r="CF151" i="4"/>
  <c r="CD152" i="4"/>
  <c r="CE152" i="4"/>
  <c r="CF152" i="4"/>
  <c r="CD153" i="4"/>
  <c r="CE153" i="4"/>
  <c r="CF153" i="4"/>
  <c r="CD154" i="4"/>
  <c r="CE154" i="4"/>
  <c r="CF154" i="4"/>
  <c r="CD155" i="4"/>
  <c r="CE155" i="4"/>
  <c r="CF155" i="4"/>
  <c r="CD156" i="4"/>
  <c r="CE156" i="4"/>
  <c r="CF156" i="4"/>
  <c r="CD157" i="4"/>
  <c r="CE157" i="4"/>
  <c r="CF157" i="4"/>
  <c r="CD158" i="4"/>
  <c r="CE158" i="4"/>
  <c r="CF158" i="4"/>
  <c r="CF148" i="4"/>
  <c r="CE148" i="4"/>
  <c r="CD148" i="4"/>
  <c r="BW149" i="4"/>
  <c r="BX149" i="4"/>
  <c r="BY149" i="4"/>
  <c r="BW150" i="4"/>
  <c r="BX150" i="4"/>
  <c r="BY150" i="4"/>
  <c r="BW151" i="4"/>
  <c r="BX151" i="4"/>
  <c r="BY151" i="4"/>
  <c r="BW152" i="4"/>
  <c r="BX152" i="4"/>
  <c r="BY152" i="4"/>
  <c r="BW153" i="4"/>
  <c r="BX153" i="4"/>
  <c r="BY153" i="4"/>
  <c r="BW154" i="4"/>
  <c r="BX154" i="4"/>
  <c r="BY154" i="4"/>
  <c r="BW155" i="4"/>
  <c r="BX155" i="4"/>
  <c r="BY155" i="4"/>
  <c r="BW156" i="4"/>
  <c r="BX156" i="4"/>
  <c r="BY156" i="4"/>
  <c r="BW157" i="4"/>
  <c r="BX157" i="4"/>
  <c r="BY157" i="4"/>
  <c r="BW158" i="4"/>
  <c r="BX158" i="4"/>
  <c r="BY158" i="4"/>
  <c r="BY148" i="4"/>
  <c r="BX148" i="4"/>
  <c r="BW148" i="4"/>
  <c r="BP149" i="4"/>
  <c r="BQ149" i="4"/>
  <c r="BR149" i="4"/>
  <c r="BS149" i="4"/>
  <c r="BP150" i="4"/>
  <c r="BQ150" i="4"/>
  <c r="BR150" i="4"/>
  <c r="BS150" i="4"/>
  <c r="BP151" i="4"/>
  <c r="BQ151" i="4"/>
  <c r="BR151" i="4"/>
  <c r="BS151" i="4"/>
  <c r="BP152" i="4"/>
  <c r="BQ152" i="4"/>
  <c r="BR152" i="4"/>
  <c r="BS152" i="4"/>
  <c r="BP153" i="4"/>
  <c r="BQ153" i="4"/>
  <c r="BR153" i="4"/>
  <c r="BS153" i="4"/>
  <c r="BP154" i="4"/>
  <c r="BQ154" i="4"/>
  <c r="BR154" i="4"/>
  <c r="BS154" i="4"/>
  <c r="BP155" i="4"/>
  <c r="BQ155" i="4"/>
  <c r="BR155" i="4"/>
  <c r="BS155" i="4"/>
  <c r="BP156" i="4"/>
  <c r="BQ156" i="4"/>
  <c r="BR156" i="4"/>
  <c r="BS156" i="4"/>
  <c r="BP157" i="4"/>
  <c r="BQ157" i="4"/>
  <c r="BR157" i="4"/>
  <c r="BS157" i="4"/>
  <c r="BP158" i="4"/>
  <c r="BQ158" i="4"/>
  <c r="BR158" i="4"/>
  <c r="BS158" i="4"/>
  <c r="BS148" i="4"/>
  <c r="BR148" i="4"/>
  <c r="BQ148" i="4"/>
  <c r="BP148" i="4"/>
  <c r="BB149" i="4"/>
  <c r="BC149" i="4"/>
  <c r="BD149" i="4"/>
  <c r="BE149" i="4"/>
  <c r="BB150" i="4"/>
  <c r="BC150" i="4"/>
  <c r="BD150" i="4"/>
  <c r="BE150" i="4"/>
  <c r="BB151" i="4"/>
  <c r="BC151" i="4"/>
  <c r="BD151" i="4"/>
  <c r="BE151" i="4"/>
  <c r="BB152" i="4"/>
  <c r="BC152" i="4"/>
  <c r="BD152" i="4"/>
  <c r="BE152" i="4"/>
  <c r="BB153" i="4"/>
  <c r="BC153" i="4"/>
  <c r="BD153" i="4"/>
  <c r="BE153" i="4"/>
  <c r="BB154" i="4"/>
  <c r="BC154" i="4"/>
  <c r="BD154" i="4"/>
  <c r="BE154" i="4"/>
  <c r="BB155" i="4"/>
  <c r="BC155" i="4"/>
  <c r="BD155" i="4"/>
  <c r="BE155" i="4"/>
  <c r="BB156" i="4"/>
  <c r="BC156" i="4"/>
  <c r="BD156" i="4"/>
  <c r="BE156" i="4"/>
  <c r="BB157" i="4"/>
  <c r="BC157" i="4"/>
  <c r="BD157" i="4"/>
  <c r="BE157" i="4"/>
  <c r="BB158" i="4"/>
  <c r="BC158" i="4"/>
  <c r="BD158" i="4"/>
  <c r="BE158" i="4"/>
  <c r="BE148" i="4"/>
  <c r="BD148" i="4"/>
  <c r="BC148" i="4"/>
  <c r="BB148" i="4"/>
  <c r="AU149" i="4"/>
  <c r="AV149" i="4"/>
  <c r="AW149" i="4"/>
  <c r="AU150" i="4"/>
  <c r="AV150" i="4"/>
  <c r="AW150" i="4"/>
  <c r="AU151" i="4"/>
  <c r="AV151" i="4"/>
  <c r="AW151" i="4"/>
  <c r="AU152" i="4"/>
  <c r="AV152" i="4"/>
  <c r="AW152" i="4"/>
  <c r="AU153" i="4"/>
  <c r="AV153" i="4"/>
  <c r="AW153" i="4"/>
  <c r="AU154" i="4"/>
  <c r="AV154" i="4"/>
  <c r="AW154" i="4"/>
  <c r="AU155" i="4"/>
  <c r="AV155" i="4"/>
  <c r="AW155" i="4"/>
  <c r="AU156" i="4"/>
  <c r="AV156" i="4"/>
  <c r="AW156" i="4"/>
  <c r="AU157" i="4"/>
  <c r="AV157" i="4"/>
  <c r="AW157" i="4"/>
  <c r="AU158" i="4"/>
  <c r="AV158" i="4"/>
  <c r="AW158" i="4"/>
  <c r="AW148" i="4"/>
  <c r="AV148" i="4"/>
  <c r="AU148" i="4"/>
  <c r="AN149" i="4"/>
  <c r="AO149" i="4"/>
  <c r="AP149" i="4"/>
  <c r="AQ149" i="4"/>
  <c r="AN150" i="4"/>
  <c r="AO150" i="4"/>
  <c r="AP150" i="4"/>
  <c r="AQ150" i="4"/>
  <c r="AN151" i="4"/>
  <c r="AO151" i="4"/>
  <c r="AP151" i="4"/>
  <c r="AQ151" i="4"/>
  <c r="AN152" i="4"/>
  <c r="AO152" i="4"/>
  <c r="AP152" i="4"/>
  <c r="AQ152" i="4"/>
  <c r="AN153" i="4"/>
  <c r="AO153" i="4"/>
  <c r="AP153" i="4"/>
  <c r="AQ153" i="4"/>
  <c r="AN154" i="4"/>
  <c r="AO154" i="4"/>
  <c r="AP154" i="4"/>
  <c r="AQ154" i="4"/>
  <c r="AN155" i="4"/>
  <c r="AO155" i="4"/>
  <c r="AP155" i="4"/>
  <c r="AQ155" i="4"/>
  <c r="AN156" i="4"/>
  <c r="AO156" i="4"/>
  <c r="AP156" i="4"/>
  <c r="AQ156" i="4"/>
  <c r="AN157" i="4"/>
  <c r="AO157" i="4"/>
  <c r="AP157" i="4"/>
  <c r="AQ157" i="4"/>
  <c r="AN158" i="4"/>
  <c r="AO158" i="4"/>
  <c r="AP158" i="4"/>
  <c r="AQ158" i="4"/>
  <c r="AQ148" i="4"/>
  <c r="AP148" i="4"/>
  <c r="AO148" i="4"/>
  <c r="AN148" i="4"/>
  <c r="AG149" i="4"/>
  <c r="AH149" i="4"/>
  <c r="AI149" i="4"/>
  <c r="AG150" i="4"/>
  <c r="AH150" i="4"/>
  <c r="AI150" i="4"/>
  <c r="AG151" i="4"/>
  <c r="AH151" i="4"/>
  <c r="AI151" i="4"/>
  <c r="AG152" i="4"/>
  <c r="AH152" i="4"/>
  <c r="AI152" i="4"/>
  <c r="AG153" i="4"/>
  <c r="AH153" i="4"/>
  <c r="AI153" i="4"/>
  <c r="AG154" i="4"/>
  <c r="AH154" i="4"/>
  <c r="AI154" i="4"/>
  <c r="AG155" i="4"/>
  <c r="AH155" i="4"/>
  <c r="AI155" i="4"/>
  <c r="AG156" i="4"/>
  <c r="AH156" i="4"/>
  <c r="AI156" i="4"/>
  <c r="AG157" i="4"/>
  <c r="AH157" i="4"/>
  <c r="AI157" i="4"/>
  <c r="AG158" i="4"/>
  <c r="AH158" i="4"/>
  <c r="AI158" i="4"/>
  <c r="AI148" i="4"/>
  <c r="AH148" i="4"/>
  <c r="AG148" i="4"/>
  <c r="Z149" i="4"/>
  <c r="AA149" i="4"/>
  <c r="AB149" i="4"/>
  <c r="AC149" i="4"/>
  <c r="Z150" i="4"/>
  <c r="AA150" i="4"/>
  <c r="AB150" i="4"/>
  <c r="AC150" i="4"/>
  <c r="Z151" i="4"/>
  <c r="AA151" i="4"/>
  <c r="AB151" i="4"/>
  <c r="AC151" i="4"/>
  <c r="Z152" i="4"/>
  <c r="AA152" i="4"/>
  <c r="AB152" i="4"/>
  <c r="AC152" i="4"/>
  <c r="Z153" i="4"/>
  <c r="AA153" i="4"/>
  <c r="AB153" i="4"/>
  <c r="AC153" i="4"/>
  <c r="Z154" i="4"/>
  <c r="AA154" i="4"/>
  <c r="AB154" i="4"/>
  <c r="AC154" i="4"/>
  <c r="Z155" i="4"/>
  <c r="AA155" i="4"/>
  <c r="AB155" i="4"/>
  <c r="AC155" i="4"/>
  <c r="Z156" i="4"/>
  <c r="AA156" i="4"/>
  <c r="AB156" i="4"/>
  <c r="AC156" i="4"/>
  <c r="Z157" i="4"/>
  <c r="AA157" i="4"/>
  <c r="AB157" i="4"/>
  <c r="AC157" i="4"/>
  <c r="Z158" i="4"/>
  <c r="AA158" i="4"/>
  <c r="AB158" i="4"/>
  <c r="AC158" i="4"/>
  <c r="AC148" i="4"/>
  <c r="AB148" i="4"/>
  <c r="AA148" i="4"/>
  <c r="Z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V148" i="4"/>
  <c r="U148" i="4"/>
  <c r="T148" i="4"/>
  <c r="E149" i="4" l="1"/>
  <c r="G149" i="4"/>
  <c r="H149" i="4"/>
  <c r="I149" i="4"/>
  <c r="E150" i="4"/>
  <c r="G150" i="4"/>
  <c r="H150" i="4"/>
  <c r="I150" i="4"/>
  <c r="E151" i="4"/>
  <c r="G151" i="4"/>
  <c r="H151" i="4"/>
  <c r="I151" i="4"/>
  <c r="E152" i="4"/>
  <c r="G152" i="4"/>
  <c r="H152" i="4"/>
  <c r="I152" i="4"/>
  <c r="E153" i="4"/>
  <c r="G153" i="4"/>
  <c r="H153" i="4"/>
  <c r="I153" i="4"/>
  <c r="E154" i="4"/>
  <c r="G154" i="4"/>
  <c r="H154" i="4"/>
  <c r="I154" i="4"/>
  <c r="E155" i="4"/>
  <c r="G155" i="4"/>
  <c r="H155" i="4"/>
  <c r="I155" i="4"/>
  <c r="E156" i="4"/>
  <c r="G156" i="4"/>
  <c r="H156" i="4"/>
  <c r="I156" i="4"/>
  <c r="E157" i="4"/>
  <c r="G157" i="4"/>
  <c r="H157" i="4"/>
  <c r="I157" i="4"/>
  <c r="E158" i="4"/>
  <c r="G158" i="4"/>
  <c r="H158" i="4"/>
  <c r="I158" i="4"/>
  <c r="I148" i="4"/>
  <c r="H148" i="4"/>
  <c r="G148" i="4"/>
  <c r="E148" i="4"/>
  <c r="GL7" i="4"/>
  <c r="GM7" i="4"/>
  <c r="GN7" i="4"/>
  <c r="GO7" i="4"/>
  <c r="GL8" i="4"/>
  <c r="GM8" i="4"/>
  <c r="GN8" i="4"/>
  <c r="GO8" i="4"/>
  <c r="GL9" i="4"/>
  <c r="GM9" i="4"/>
  <c r="GN9" i="4"/>
  <c r="GO9" i="4"/>
  <c r="GL10" i="4"/>
  <c r="GM10" i="4"/>
  <c r="GN10" i="4"/>
  <c r="GO10" i="4"/>
  <c r="GL11" i="4"/>
  <c r="GM11" i="4"/>
  <c r="GN11" i="4"/>
  <c r="GO11" i="4"/>
  <c r="GL12" i="4"/>
  <c r="GM12" i="4"/>
  <c r="GN12" i="4"/>
  <c r="GO12" i="4"/>
  <c r="GL13" i="4"/>
  <c r="GM13" i="4"/>
  <c r="GN13" i="4"/>
  <c r="GO13" i="4"/>
  <c r="GL14" i="4"/>
  <c r="GM14" i="4"/>
  <c r="GN14" i="4"/>
  <c r="GO14" i="4"/>
  <c r="GL15" i="4"/>
  <c r="GM15" i="4"/>
  <c r="GN15" i="4"/>
  <c r="GO15" i="4"/>
  <c r="GL16" i="4"/>
  <c r="GM16" i="4"/>
  <c r="GN16" i="4"/>
  <c r="GO16" i="4"/>
  <c r="GL17" i="4"/>
  <c r="GM17" i="4"/>
  <c r="GN17" i="4"/>
  <c r="GO17" i="4"/>
  <c r="GL18" i="4"/>
  <c r="GM18" i="4"/>
  <c r="GN18" i="4"/>
  <c r="GO18" i="4"/>
  <c r="GL19" i="4"/>
  <c r="GM19" i="4"/>
  <c r="GN19" i="4"/>
  <c r="GO19" i="4"/>
  <c r="GL20" i="4"/>
  <c r="GM20" i="4"/>
  <c r="GN20" i="4"/>
  <c r="GO20" i="4"/>
  <c r="GL21" i="4"/>
  <c r="GM21" i="4"/>
  <c r="GN21" i="4"/>
  <c r="GO21" i="4"/>
  <c r="GL22" i="4"/>
  <c r="GM22" i="4"/>
  <c r="GN22" i="4"/>
  <c r="GO22" i="4"/>
  <c r="GL23" i="4"/>
  <c r="GM23" i="4"/>
  <c r="GN23" i="4"/>
  <c r="GO23" i="4"/>
  <c r="GL24" i="4"/>
  <c r="GM24" i="4"/>
  <c r="GN24" i="4"/>
  <c r="GO24" i="4"/>
  <c r="GL25" i="4"/>
  <c r="GM25" i="4"/>
  <c r="GN25" i="4"/>
  <c r="GO25" i="4"/>
  <c r="GL26" i="4"/>
  <c r="GM26" i="4"/>
  <c r="GN26" i="4"/>
  <c r="GO26" i="4"/>
  <c r="GL27" i="4"/>
  <c r="GM27" i="4"/>
  <c r="GN27" i="4"/>
  <c r="GO27" i="4"/>
  <c r="GL28" i="4"/>
  <c r="GM28" i="4"/>
  <c r="GN28" i="4"/>
  <c r="GO28" i="4"/>
  <c r="GL29" i="4"/>
  <c r="GM29" i="4"/>
  <c r="GN29" i="4"/>
  <c r="GO29" i="4"/>
  <c r="GL30" i="4"/>
  <c r="GM30" i="4"/>
  <c r="GN30" i="4"/>
  <c r="GO30" i="4"/>
  <c r="GL31" i="4"/>
  <c r="GM31" i="4"/>
  <c r="GN31" i="4"/>
  <c r="GO31" i="4"/>
  <c r="GL32" i="4"/>
  <c r="GM32" i="4"/>
  <c r="GN32" i="4"/>
  <c r="GO32" i="4"/>
  <c r="GL33" i="4"/>
  <c r="GM33" i="4"/>
  <c r="GN33" i="4"/>
  <c r="GO33" i="4"/>
  <c r="GL34" i="4"/>
  <c r="GM34" i="4"/>
  <c r="GN34" i="4"/>
  <c r="GO34" i="4"/>
  <c r="GL35" i="4"/>
  <c r="GM35" i="4"/>
  <c r="GN35" i="4"/>
  <c r="GO35" i="4"/>
  <c r="GL36" i="4"/>
  <c r="GM36" i="4"/>
  <c r="GN36" i="4"/>
  <c r="GO36" i="4"/>
  <c r="GL37" i="4"/>
  <c r="GM37" i="4"/>
  <c r="GN37" i="4"/>
  <c r="GO37" i="4"/>
  <c r="GL38" i="4"/>
  <c r="GM38" i="4"/>
  <c r="GN38" i="4"/>
  <c r="GO38" i="4"/>
  <c r="GL39" i="4"/>
  <c r="GM39" i="4"/>
  <c r="GN39" i="4"/>
  <c r="GO39" i="4"/>
  <c r="GL40" i="4"/>
  <c r="GM40" i="4"/>
  <c r="GN40" i="4"/>
  <c r="GO40" i="4"/>
  <c r="GL41" i="4"/>
  <c r="GM41" i="4"/>
  <c r="GN41" i="4"/>
  <c r="GO41" i="4"/>
  <c r="GL42" i="4"/>
  <c r="GM42" i="4"/>
  <c r="GN42" i="4"/>
  <c r="GO42" i="4"/>
  <c r="GL43" i="4"/>
  <c r="GM43" i="4"/>
  <c r="GN43" i="4"/>
  <c r="GO43" i="4"/>
  <c r="GL44" i="4"/>
  <c r="GM44" i="4"/>
  <c r="GN44" i="4"/>
  <c r="GO44" i="4"/>
  <c r="GL45" i="4"/>
  <c r="GM45" i="4"/>
  <c r="GN45" i="4"/>
  <c r="GO45" i="4"/>
  <c r="GL46" i="4"/>
  <c r="GM46" i="4"/>
  <c r="GN46" i="4"/>
  <c r="GO46" i="4"/>
  <c r="GL47" i="4"/>
  <c r="GM47" i="4"/>
  <c r="GN47" i="4"/>
  <c r="GO47" i="4"/>
  <c r="GL48" i="4"/>
  <c r="GM48" i="4"/>
  <c r="GN48" i="4"/>
  <c r="GO48" i="4"/>
  <c r="GL49" i="4"/>
  <c r="GM49" i="4"/>
  <c r="GN49" i="4"/>
  <c r="GO49" i="4"/>
  <c r="GL50" i="4"/>
  <c r="GM50" i="4"/>
  <c r="GN50" i="4"/>
  <c r="GO50" i="4"/>
  <c r="GL51" i="4"/>
  <c r="GM51" i="4"/>
  <c r="GN51" i="4"/>
  <c r="GO51" i="4"/>
  <c r="GL52" i="4"/>
  <c r="GM52" i="4"/>
  <c r="GN52" i="4"/>
  <c r="GO52" i="4"/>
  <c r="GL53" i="4"/>
  <c r="GM53" i="4"/>
  <c r="GN53" i="4"/>
  <c r="GO53" i="4"/>
  <c r="GL54" i="4"/>
  <c r="GM54" i="4"/>
  <c r="GN54" i="4"/>
  <c r="GO54" i="4"/>
  <c r="GL55" i="4"/>
  <c r="GM55" i="4"/>
  <c r="GN55" i="4"/>
  <c r="GO55" i="4"/>
  <c r="GL56" i="4"/>
  <c r="GM56" i="4"/>
  <c r="GN56" i="4"/>
  <c r="GO56" i="4"/>
  <c r="GL57" i="4"/>
  <c r="GM57" i="4"/>
  <c r="GN57" i="4"/>
  <c r="GO57" i="4"/>
  <c r="GL58" i="4"/>
  <c r="GM58" i="4"/>
  <c r="GN58" i="4"/>
  <c r="GO58" i="4"/>
  <c r="GL59" i="4"/>
  <c r="GM59" i="4"/>
  <c r="GN59" i="4"/>
  <c r="GO59" i="4"/>
  <c r="GL60" i="4"/>
  <c r="GM60" i="4"/>
  <c r="GN60" i="4"/>
  <c r="GO60" i="4"/>
  <c r="GL61" i="4"/>
  <c r="GM61" i="4"/>
  <c r="GN61" i="4"/>
  <c r="GO61" i="4"/>
  <c r="GL62" i="4"/>
  <c r="GM62" i="4"/>
  <c r="GN62" i="4"/>
  <c r="GO62" i="4"/>
  <c r="GL63" i="4"/>
  <c r="GM63" i="4"/>
  <c r="GN63" i="4"/>
  <c r="GO63" i="4"/>
  <c r="GL64" i="4"/>
  <c r="GM64" i="4"/>
  <c r="GN64" i="4"/>
  <c r="GO64" i="4"/>
  <c r="GL65" i="4"/>
  <c r="GM65" i="4"/>
  <c r="GN65" i="4"/>
  <c r="GO65" i="4"/>
  <c r="GL66" i="4"/>
  <c r="GM66" i="4"/>
  <c r="GN66" i="4"/>
  <c r="GO66" i="4"/>
  <c r="GL67" i="4"/>
  <c r="GM67" i="4"/>
  <c r="GN67" i="4"/>
  <c r="GO67" i="4"/>
  <c r="GL68" i="4"/>
  <c r="GM68" i="4"/>
  <c r="GN68" i="4"/>
  <c r="GO68" i="4"/>
  <c r="GL69" i="4"/>
  <c r="GM69" i="4"/>
  <c r="GN69" i="4"/>
  <c r="GO69" i="4"/>
  <c r="GL70" i="4"/>
  <c r="GM70" i="4"/>
  <c r="GN70" i="4"/>
  <c r="GO70" i="4"/>
  <c r="GL71" i="4"/>
  <c r="GM71" i="4"/>
  <c r="GN71" i="4"/>
  <c r="GO71" i="4"/>
  <c r="GL72" i="4"/>
  <c r="GM72" i="4"/>
  <c r="GN72" i="4"/>
  <c r="GO72" i="4"/>
  <c r="GL73" i="4"/>
  <c r="GM73" i="4"/>
  <c r="GN73" i="4"/>
  <c r="GO73" i="4"/>
  <c r="GL74" i="4"/>
  <c r="GM74" i="4"/>
  <c r="GN74" i="4"/>
  <c r="GO74" i="4"/>
  <c r="GL75" i="4"/>
  <c r="GM75" i="4"/>
  <c r="GN75" i="4"/>
  <c r="GO75" i="4"/>
  <c r="GL76" i="4"/>
  <c r="GM76" i="4"/>
  <c r="GN76" i="4"/>
  <c r="GO76" i="4"/>
  <c r="GL77" i="4"/>
  <c r="GM77" i="4"/>
  <c r="GN77" i="4"/>
  <c r="GO77" i="4"/>
  <c r="GL78" i="4"/>
  <c r="GM78" i="4"/>
  <c r="GN78" i="4"/>
  <c r="GO78" i="4"/>
  <c r="GL79" i="4"/>
  <c r="GM79" i="4"/>
  <c r="GN79" i="4"/>
  <c r="GO79" i="4"/>
  <c r="GL80" i="4"/>
  <c r="GM80" i="4"/>
  <c r="GN80" i="4"/>
  <c r="GO80" i="4"/>
  <c r="GL81" i="4"/>
  <c r="GM81" i="4"/>
  <c r="GN81" i="4"/>
  <c r="GO81" i="4"/>
  <c r="GL82" i="4"/>
  <c r="GM82" i="4"/>
  <c r="GN82" i="4"/>
  <c r="GO82" i="4"/>
  <c r="GL83" i="4"/>
  <c r="GM83" i="4"/>
  <c r="GN83" i="4"/>
  <c r="GO83" i="4"/>
  <c r="GL84" i="4"/>
  <c r="GM84" i="4"/>
  <c r="GN84" i="4"/>
  <c r="GO84" i="4"/>
  <c r="GL85" i="4"/>
  <c r="GM85" i="4"/>
  <c r="GN85" i="4"/>
  <c r="GO85" i="4"/>
  <c r="GL86" i="4"/>
  <c r="GM86" i="4"/>
  <c r="GN86" i="4"/>
  <c r="GO86" i="4"/>
  <c r="GL87" i="4"/>
  <c r="GM87" i="4"/>
  <c r="GN87" i="4"/>
  <c r="GO87" i="4"/>
  <c r="GL88" i="4"/>
  <c r="GM88" i="4"/>
  <c r="GN88" i="4"/>
  <c r="GO88" i="4"/>
  <c r="GL89" i="4"/>
  <c r="GM89" i="4"/>
  <c r="GN89" i="4"/>
  <c r="GO89" i="4"/>
  <c r="GL90" i="4"/>
  <c r="GM90" i="4"/>
  <c r="GN90" i="4"/>
  <c r="GO90" i="4"/>
  <c r="GL91" i="4"/>
  <c r="GM91" i="4"/>
  <c r="GN91" i="4"/>
  <c r="GO91" i="4"/>
  <c r="GL92" i="4"/>
  <c r="GM92" i="4"/>
  <c r="GN92" i="4"/>
  <c r="GO92" i="4"/>
  <c r="GL93" i="4"/>
  <c r="GM93" i="4"/>
  <c r="GN93" i="4"/>
  <c r="GO93" i="4"/>
  <c r="GL94" i="4"/>
  <c r="GM94" i="4"/>
  <c r="GN94" i="4"/>
  <c r="GO94" i="4"/>
  <c r="GL95" i="4"/>
  <c r="GM95" i="4"/>
  <c r="GN95" i="4"/>
  <c r="GO95" i="4"/>
  <c r="GL96" i="4"/>
  <c r="GM96" i="4"/>
  <c r="GN96" i="4"/>
  <c r="GO96" i="4"/>
  <c r="GL97" i="4"/>
  <c r="GM97" i="4"/>
  <c r="GN97" i="4"/>
  <c r="GO97" i="4"/>
  <c r="GL98" i="4"/>
  <c r="GM98" i="4"/>
  <c r="GN98" i="4"/>
  <c r="GO98" i="4"/>
  <c r="GL99" i="4"/>
  <c r="GM99" i="4"/>
  <c r="GN99" i="4"/>
  <c r="GO99" i="4"/>
  <c r="GL100" i="4"/>
  <c r="GM100" i="4"/>
  <c r="GN100" i="4"/>
  <c r="GO100" i="4"/>
  <c r="GL101" i="4"/>
  <c r="GM101" i="4"/>
  <c r="GN101" i="4"/>
  <c r="GO101" i="4"/>
  <c r="GL102" i="4"/>
  <c r="GM102" i="4"/>
  <c r="GN102" i="4"/>
  <c r="GO102" i="4"/>
  <c r="GL103" i="4"/>
  <c r="GM103" i="4"/>
  <c r="GN103" i="4"/>
  <c r="GO103" i="4"/>
  <c r="GL104" i="4"/>
  <c r="GM104" i="4"/>
  <c r="GN104" i="4"/>
  <c r="GO104" i="4"/>
  <c r="GL105" i="4"/>
  <c r="GM105" i="4"/>
  <c r="GN105" i="4"/>
  <c r="GO105" i="4"/>
  <c r="GL106" i="4"/>
  <c r="GM106" i="4"/>
  <c r="GN106" i="4"/>
  <c r="GO106" i="4"/>
  <c r="GL107" i="4"/>
  <c r="GM107" i="4"/>
  <c r="GN107" i="4"/>
  <c r="GO107" i="4"/>
  <c r="GL108" i="4"/>
  <c r="GM108" i="4"/>
  <c r="GN108" i="4"/>
  <c r="GO108" i="4"/>
  <c r="GL109" i="4"/>
  <c r="GM109" i="4"/>
  <c r="GN109" i="4"/>
  <c r="GO109" i="4"/>
  <c r="GL110" i="4"/>
  <c r="GM110" i="4"/>
  <c r="GN110" i="4"/>
  <c r="GO110" i="4"/>
  <c r="GL111" i="4"/>
  <c r="GM111" i="4"/>
  <c r="GN111" i="4"/>
  <c r="GO111" i="4"/>
  <c r="GL112" i="4"/>
  <c r="GM112" i="4"/>
  <c r="GN112" i="4"/>
  <c r="GO112" i="4"/>
  <c r="GL113" i="4"/>
  <c r="GM113" i="4"/>
  <c r="GN113" i="4"/>
  <c r="GO113" i="4"/>
  <c r="GL114" i="4"/>
  <c r="GM114" i="4"/>
  <c r="GN114" i="4"/>
  <c r="GO114" i="4"/>
  <c r="GL115" i="4"/>
  <c r="GM115" i="4"/>
  <c r="GN115" i="4"/>
  <c r="GO115" i="4"/>
  <c r="GL116" i="4"/>
  <c r="GM116" i="4"/>
  <c r="GN116" i="4"/>
  <c r="GO116" i="4"/>
  <c r="GL117" i="4"/>
  <c r="GM117" i="4"/>
  <c r="GN117" i="4"/>
  <c r="GO117" i="4"/>
  <c r="GL118" i="4"/>
  <c r="GM118" i="4"/>
  <c r="GN118" i="4"/>
  <c r="GO118" i="4"/>
  <c r="GL119" i="4"/>
  <c r="GM119" i="4"/>
  <c r="GN119" i="4"/>
  <c r="GO119" i="4"/>
  <c r="GL120" i="4"/>
  <c r="GM120" i="4"/>
  <c r="GN120" i="4"/>
  <c r="GO120" i="4"/>
  <c r="GL121" i="4"/>
  <c r="GM121" i="4"/>
  <c r="GN121" i="4"/>
  <c r="GO121" i="4"/>
  <c r="GL122" i="4"/>
  <c r="GM122" i="4"/>
  <c r="GN122" i="4"/>
  <c r="GO122" i="4"/>
  <c r="GL123" i="4"/>
  <c r="GM123" i="4"/>
  <c r="GN123" i="4"/>
  <c r="GO123" i="4"/>
  <c r="GL124" i="4"/>
  <c r="GM124" i="4"/>
  <c r="GN124" i="4"/>
  <c r="GO124" i="4"/>
  <c r="GL125" i="4"/>
  <c r="GM125" i="4"/>
  <c r="GN125" i="4"/>
  <c r="GO125" i="4"/>
  <c r="GL126" i="4"/>
  <c r="GM126" i="4"/>
  <c r="GN126" i="4"/>
  <c r="GO126" i="4"/>
  <c r="GL127" i="4"/>
  <c r="GM127" i="4"/>
  <c r="GN127" i="4"/>
  <c r="GO127" i="4"/>
  <c r="GL128" i="4"/>
  <c r="GM128" i="4"/>
  <c r="GN128" i="4"/>
  <c r="GO128" i="4"/>
  <c r="GL129" i="4"/>
  <c r="GM129" i="4"/>
  <c r="GN129" i="4"/>
  <c r="GO129" i="4"/>
  <c r="GL130" i="4"/>
  <c r="GM130" i="4"/>
  <c r="GN130" i="4"/>
  <c r="GO130" i="4"/>
  <c r="GL131" i="4"/>
  <c r="GM131" i="4"/>
  <c r="GN131" i="4"/>
  <c r="GO131" i="4"/>
  <c r="GL132" i="4"/>
  <c r="GM132" i="4"/>
  <c r="GN132" i="4"/>
  <c r="GO132" i="4"/>
  <c r="GL133" i="4"/>
  <c r="GM133" i="4"/>
  <c r="GN133" i="4"/>
  <c r="GO133" i="4"/>
  <c r="GL134" i="4"/>
  <c r="GM134" i="4"/>
  <c r="GN134" i="4"/>
  <c r="GO134" i="4"/>
  <c r="GL135" i="4"/>
  <c r="GM135" i="4"/>
  <c r="GN135" i="4"/>
  <c r="GO135" i="4"/>
  <c r="GL136" i="4"/>
  <c r="GM136" i="4"/>
  <c r="GN136" i="4"/>
  <c r="GO136" i="4"/>
  <c r="GL137" i="4"/>
  <c r="GM137" i="4"/>
  <c r="GN137" i="4"/>
  <c r="GO137" i="4"/>
  <c r="GL138" i="4"/>
  <c r="GM138" i="4"/>
  <c r="GN138" i="4"/>
  <c r="GO138" i="4"/>
  <c r="GL139" i="4"/>
  <c r="GM139" i="4"/>
  <c r="GN139" i="4"/>
  <c r="GO139" i="4"/>
  <c r="GL140" i="4"/>
  <c r="GM140" i="4"/>
  <c r="GN140" i="4"/>
  <c r="GO140" i="4"/>
  <c r="GL141" i="4"/>
  <c r="GM141" i="4"/>
  <c r="GN141" i="4"/>
  <c r="GO141" i="4"/>
  <c r="GL142" i="4"/>
  <c r="GM142" i="4"/>
  <c r="GN142" i="4"/>
  <c r="GO142" i="4"/>
  <c r="GL143" i="4"/>
  <c r="GM143" i="4"/>
  <c r="GN143" i="4"/>
  <c r="GO143" i="4"/>
  <c r="GL144" i="4"/>
  <c r="GM144" i="4"/>
  <c r="GN144" i="4"/>
  <c r="GO144" i="4"/>
  <c r="GL145" i="4"/>
  <c r="GM145" i="4"/>
  <c r="GN145" i="4"/>
  <c r="GO145" i="4"/>
  <c r="GL146" i="4"/>
  <c r="GM146" i="4"/>
  <c r="GN146" i="4"/>
  <c r="GO146" i="4"/>
  <c r="GL147" i="4"/>
  <c r="GM147" i="4"/>
  <c r="GN147" i="4"/>
  <c r="GO147" i="4"/>
  <c r="GL159" i="4"/>
  <c r="GM159" i="4"/>
  <c r="GN159" i="4"/>
  <c r="GO159" i="4"/>
  <c r="GL160" i="4"/>
  <c r="GM160" i="4"/>
  <c r="GN160" i="4"/>
  <c r="GO160" i="4"/>
  <c r="GL161" i="4"/>
  <c r="GM161" i="4"/>
  <c r="GN161" i="4"/>
  <c r="GO161" i="4"/>
  <c r="GL162" i="4"/>
  <c r="GM162" i="4"/>
  <c r="GN162" i="4"/>
  <c r="GO162" i="4"/>
  <c r="GL163" i="4"/>
  <c r="GM163" i="4"/>
  <c r="GN163" i="4"/>
  <c r="GO163" i="4"/>
  <c r="GL164" i="4"/>
  <c r="GM164" i="4"/>
  <c r="GN164" i="4"/>
  <c r="GO164" i="4"/>
  <c r="GL165" i="4"/>
  <c r="GM165" i="4"/>
  <c r="GN165" i="4"/>
  <c r="GO165" i="4"/>
  <c r="GL166" i="4"/>
  <c r="GM166" i="4"/>
  <c r="GN166" i="4"/>
  <c r="GO166" i="4"/>
  <c r="GL167" i="4"/>
  <c r="GM167" i="4"/>
  <c r="GN167" i="4"/>
  <c r="GO167" i="4"/>
  <c r="GL168" i="4"/>
  <c r="GM168" i="4"/>
  <c r="GN168" i="4"/>
  <c r="GO168" i="4"/>
  <c r="GL169" i="4"/>
  <c r="GM169" i="4"/>
  <c r="GN169" i="4"/>
  <c r="GO169" i="4"/>
  <c r="GL170" i="4"/>
  <c r="GM170" i="4"/>
  <c r="GN170" i="4"/>
  <c r="GO170" i="4"/>
  <c r="GL171" i="4"/>
  <c r="GM171" i="4"/>
  <c r="GN171" i="4"/>
  <c r="GO171" i="4"/>
  <c r="GL172" i="4"/>
  <c r="GM172" i="4"/>
  <c r="GN172" i="4"/>
  <c r="GO172" i="4"/>
  <c r="GL173" i="4"/>
  <c r="GM173" i="4"/>
  <c r="GN173" i="4"/>
  <c r="GO173" i="4"/>
  <c r="GL174" i="4"/>
  <c r="GM174" i="4"/>
  <c r="GN174" i="4"/>
  <c r="GO174" i="4"/>
  <c r="GL175" i="4"/>
  <c r="GM175" i="4"/>
  <c r="GN175" i="4"/>
  <c r="GO175" i="4"/>
  <c r="GL176" i="4"/>
  <c r="GM176" i="4"/>
  <c r="GN176" i="4"/>
  <c r="GO176" i="4"/>
  <c r="GL177" i="4"/>
  <c r="GM177" i="4"/>
  <c r="GN177" i="4"/>
  <c r="GO177" i="4"/>
  <c r="GL178" i="4"/>
  <c r="GM178" i="4"/>
  <c r="GN178" i="4"/>
  <c r="GO178" i="4"/>
  <c r="GL179" i="4"/>
  <c r="GM179" i="4"/>
  <c r="GN179" i="4"/>
  <c r="GO179" i="4"/>
  <c r="GL180" i="4"/>
  <c r="GM180" i="4"/>
  <c r="GN180" i="4"/>
  <c r="GO180" i="4"/>
  <c r="GL181" i="4"/>
  <c r="GM181" i="4"/>
  <c r="GN181" i="4"/>
  <c r="GO181" i="4"/>
  <c r="GL182" i="4"/>
  <c r="GM182" i="4"/>
  <c r="GN182" i="4"/>
  <c r="GO182" i="4"/>
  <c r="GL183" i="4"/>
  <c r="GM183" i="4"/>
  <c r="GN183" i="4"/>
  <c r="GO183" i="4"/>
  <c r="GL184" i="4"/>
  <c r="GM184" i="4"/>
  <c r="GN184" i="4"/>
  <c r="GO184" i="4"/>
  <c r="GL185" i="4"/>
  <c r="GM185" i="4"/>
  <c r="GN185" i="4"/>
  <c r="GO185" i="4"/>
  <c r="GL186" i="4"/>
  <c r="GM186" i="4"/>
  <c r="GN186" i="4"/>
  <c r="GO186" i="4"/>
  <c r="GL187" i="4"/>
  <c r="GM187" i="4"/>
  <c r="GN187" i="4"/>
  <c r="GO187" i="4"/>
  <c r="GL188" i="4"/>
  <c r="GM188" i="4"/>
  <c r="GN188" i="4"/>
  <c r="GO188" i="4"/>
  <c r="GL189" i="4"/>
  <c r="GM189" i="4"/>
  <c r="GN189" i="4"/>
  <c r="GO189" i="4"/>
  <c r="GL190" i="4"/>
  <c r="GM190" i="4"/>
  <c r="GN190" i="4"/>
  <c r="GO190" i="4"/>
  <c r="GL191" i="4"/>
  <c r="GM191" i="4"/>
  <c r="GN191" i="4"/>
  <c r="GO191" i="4"/>
  <c r="GL192" i="4"/>
  <c r="GM192" i="4"/>
  <c r="GN192" i="4"/>
  <c r="GO192" i="4"/>
  <c r="GL193" i="4"/>
  <c r="GM193" i="4"/>
  <c r="GN193" i="4"/>
  <c r="GO193" i="4"/>
  <c r="GL194" i="4"/>
  <c r="GM194" i="4"/>
  <c r="GN194" i="4"/>
  <c r="GO194" i="4"/>
  <c r="GL195" i="4"/>
  <c r="GM195" i="4"/>
  <c r="GN195" i="4"/>
  <c r="GO195" i="4"/>
  <c r="GL196" i="4"/>
  <c r="GM196" i="4"/>
  <c r="GN196" i="4"/>
  <c r="GO196" i="4"/>
  <c r="GL197" i="4"/>
  <c r="GM197" i="4"/>
  <c r="GN197" i="4"/>
  <c r="GO197" i="4"/>
  <c r="GL198" i="4"/>
  <c r="GM198" i="4"/>
  <c r="GN198" i="4"/>
  <c r="GO198" i="4"/>
  <c r="GL199" i="4"/>
  <c r="GM199" i="4"/>
  <c r="GN199" i="4"/>
  <c r="GO199" i="4"/>
  <c r="GL200" i="4"/>
  <c r="GM200" i="4"/>
  <c r="GN200" i="4"/>
  <c r="GO200" i="4"/>
  <c r="GL201" i="4"/>
  <c r="GM201" i="4"/>
  <c r="GN201" i="4"/>
  <c r="GO201" i="4"/>
  <c r="GL202" i="4"/>
  <c r="GM202" i="4"/>
  <c r="GN202" i="4"/>
  <c r="GO202" i="4"/>
  <c r="GL203" i="4"/>
  <c r="GM203" i="4"/>
  <c r="GN203" i="4"/>
  <c r="GO203" i="4"/>
  <c r="GL204" i="4"/>
  <c r="GM204" i="4"/>
  <c r="GN204" i="4"/>
  <c r="GO204" i="4"/>
  <c r="GL205" i="4"/>
  <c r="GM205" i="4"/>
  <c r="GN205" i="4"/>
  <c r="GO205" i="4"/>
  <c r="GL206" i="4"/>
  <c r="GM206" i="4"/>
  <c r="GN206" i="4"/>
  <c r="GO206" i="4"/>
  <c r="GL207" i="4"/>
  <c r="GM207" i="4"/>
  <c r="GN207" i="4"/>
  <c r="GO207" i="4"/>
  <c r="GL208" i="4"/>
  <c r="GM208" i="4"/>
  <c r="GN208" i="4"/>
  <c r="GO208" i="4"/>
  <c r="GL209" i="4"/>
  <c r="GM209" i="4"/>
  <c r="GN209" i="4"/>
  <c r="GO209" i="4"/>
  <c r="GL210" i="4"/>
  <c r="GM210" i="4"/>
  <c r="GN210" i="4"/>
  <c r="GO210" i="4"/>
  <c r="GL211" i="4"/>
  <c r="GM211" i="4"/>
  <c r="GN211" i="4"/>
  <c r="GO211" i="4"/>
  <c r="GL212" i="4"/>
  <c r="GM212" i="4"/>
  <c r="GN212" i="4"/>
  <c r="GO212" i="4"/>
  <c r="GL213" i="4"/>
  <c r="GM213" i="4"/>
  <c r="GN213" i="4"/>
  <c r="GO213" i="4"/>
  <c r="GL214" i="4"/>
  <c r="GM214" i="4"/>
  <c r="GN214" i="4"/>
  <c r="GO214" i="4"/>
  <c r="GL215" i="4"/>
  <c r="GM215" i="4"/>
  <c r="GN215" i="4"/>
  <c r="GO215" i="4"/>
  <c r="GL216" i="4"/>
  <c r="GM216" i="4"/>
  <c r="GN216" i="4"/>
  <c r="GO216" i="4"/>
  <c r="GL217" i="4"/>
  <c r="GM217" i="4"/>
  <c r="GN217" i="4"/>
  <c r="GO217" i="4"/>
  <c r="GL218" i="4"/>
  <c r="GM218" i="4"/>
  <c r="GN218" i="4"/>
  <c r="GO218" i="4"/>
  <c r="GL219" i="4"/>
  <c r="GM219" i="4"/>
  <c r="GN219" i="4"/>
  <c r="GO219" i="4"/>
  <c r="GL220" i="4"/>
  <c r="GM220" i="4"/>
  <c r="GN220" i="4"/>
  <c r="GO220" i="4"/>
  <c r="GL221" i="4"/>
  <c r="GM221" i="4"/>
  <c r="GN221" i="4"/>
  <c r="GO221" i="4"/>
  <c r="GL222" i="4"/>
  <c r="GM222" i="4"/>
  <c r="GN222" i="4"/>
  <c r="GO222" i="4"/>
  <c r="GL223" i="4"/>
  <c r="GM223" i="4"/>
  <c r="GN223" i="4"/>
  <c r="GO223" i="4"/>
  <c r="GL224" i="4"/>
  <c r="GM224" i="4"/>
  <c r="GN224" i="4"/>
  <c r="GO224" i="4"/>
  <c r="GL225" i="4"/>
  <c r="GM225" i="4"/>
  <c r="GN225" i="4"/>
  <c r="GO225" i="4"/>
  <c r="GL226" i="4"/>
  <c r="GM226" i="4"/>
  <c r="GN226" i="4"/>
  <c r="GO226" i="4"/>
  <c r="GL227" i="4"/>
  <c r="GM227" i="4"/>
  <c r="GN227" i="4"/>
  <c r="GO227" i="4"/>
  <c r="GL228" i="4"/>
  <c r="GM228" i="4"/>
  <c r="GN228" i="4"/>
  <c r="GO228" i="4"/>
  <c r="GL229" i="4"/>
  <c r="GM229" i="4"/>
  <c r="GN229" i="4"/>
  <c r="GO229" i="4"/>
  <c r="GL230" i="4"/>
  <c r="GM230" i="4"/>
  <c r="GN230" i="4"/>
  <c r="GO230" i="4"/>
  <c r="GL231" i="4"/>
  <c r="GM231" i="4"/>
  <c r="GN231" i="4"/>
  <c r="GO231" i="4"/>
  <c r="GL232" i="4"/>
  <c r="GM232" i="4"/>
  <c r="GN232" i="4"/>
  <c r="GO232" i="4"/>
  <c r="GL233" i="4"/>
  <c r="GM233" i="4"/>
  <c r="GN233" i="4"/>
  <c r="GO233" i="4"/>
  <c r="GL234" i="4"/>
  <c r="GM234" i="4"/>
  <c r="GN234" i="4"/>
  <c r="GO234" i="4"/>
  <c r="GL235" i="4"/>
  <c r="GM235" i="4"/>
  <c r="GN235" i="4"/>
  <c r="GO235" i="4"/>
  <c r="GL236" i="4"/>
  <c r="GM236" i="4"/>
  <c r="GN236" i="4"/>
  <c r="GO236" i="4"/>
  <c r="GL237" i="4"/>
  <c r="GM237" i="4"/>
  <c r="GN237" i="4"/>
  <c r="GO237" i="4"/>
  <c r="GL238" i="4"/>
  <c r="GM238" i="4"/>
  <c r="GN238" i="4"/>
  <c r="GO238" i="4"/>
  <c r="GL239" i="4"/>
  <c r="GM239" i="4"/>
  <c r="GN239" i="4"/>
  <c r="GO239" i="4"/>
  <c r="GL240" i="4"/>
  <c r="GM240" i="4"/>
  <c r="GN240" i="4"/>
  <c r="GO240" i="4"/>
  <c r="GL241" i="4"/>
  <c r="GM241" i="4"/>
  <c r="GN241" i="4"/>
  <c r="GO241" i="4"/>
  <c r="GL242" i="4"/>
  <c r="GM242" i="4"/>
  <c r="GN242" i="4"/>
  <c r="GO242" i="4"/>
  <c r="GL243" i="4"/>
  <c r="GM243" i="4"/>
  <c r="GN243" i="4"/>
  <c r="GO243" i="4"/>
  <c r="GL244" i="4"/>
  <c r="GM244" i="4"/>
  <c r="GN244" i="4"/>
  <c r="GO244" i="4"/>
  <c r="GL245" i="4"/>
  <c r="GM245" i="4"/>
  <c r="GN245" i="4"/>
  <c r="GO245" i="4"/>
  <c r="GL246" i="4"/>
  <c r="GM246" i="4"/>
  <c r="GN246" i="4"/>
  <c r="GO246" i="4"/>
  <c r="GL247" i="4"/>
  <c r="GM247" i="4"/>
  <c r="GN247" i="4"/>
  <c r="GO247" i="4"/>
  <c r="GL248" i="4"/>
  <c r="GM248" i="4"/>
  <c r="GN248" i="4"/>
  <c r="GO248" i="4"/>
  <c r="GL249" i="4"/>
  <c r="GM249" i="4"/>
  <c r="GN249" i="4"/>
  <c r="GO249" i="4"/>
  <c r="GL250" i="4"/>
  <c r="GM250" i="4"/>
  <c r="GN250" i="4"/>
  <c r="GO250" i="4"/>
  <c r="GL251" i="4"/>
  <c r="GM251" i="4"/>
  <c r="GN251" i="4"/>
  <c r="GO251" i="4"/>
  <c r="GL252" i="4"/>
  <c r="GM252" i="4"/>
  <c r="GN252" i="4"/>
  <c r="GO252" i="4"/>
  <c r="GL253" i="4"/>
  <c r="GM253" i="4"/>
  <c r="GN253" i="4"/>
  <c r="GO253" i="4"/>
  <c r="GL254" i="4"/>
  <c r="GM254" i="4"/>
  <c r="GN254" i="4"/>
  <c r="GO254" i="4"/>
  <c r="GL255" i="4"/>
  <c r="GM255" i="4"/>
  <c r="GN255" i="4"/>
  <c r="GO255" i="4"/>
  <c r="GL256" i="4"/>
  <c r="GM256" i="4"/>
  <c r="GN256" i="4"/>
  <c r="GO256" i="4"/>
  <c r="GL257" i="4"/>
  <c r="GM257" i="4"/>
  <c r="GN257" i="4"/>
  <c r="GO257" i="4"/>
  <c r="GL258" i="4"/>
  <c r="GM258" i="4"/>
  <c r="GN258" i="4"/>
  <c r="GO258" i="4"/>
  <c r="GL259" i="4"/>
  <c r="GM259" i="4"/>
  <c r="GN259" i="4"/>
  <c r="GO259" i="4"/>
  <c r="GL260" i="4"/>
  <c r="GM260" i="4"/>
  <c r="GN260" i="4"/>
  <c r="GO260" i="4"/>
  <c r="GL261" i="4"/>
  <c r="GM261" i="4"/>
  <c r="GN261" i="4"/>
  <c r="GO261" i="4"/>
  <c r="GL262" i="4"/>
  <c r="GM262" i="4"/>
  <c r="GN262" i="4"/>
  <c r="GO262" i="4"/>
  <c r="GL263" i="4"/>
  <c r="GM263" i="4"/>
  <c r="GN263" i="4"/>
  <c r="GO263" i="4"/>
  <c r="GL264" i="4"/>
  <c r="GM264" i="4"/>
  <c r="GN264" i="4"/>
  <c r="GO264" i="4"/>
  <c r="GL265" i="4"/>
  <c r="GM265" i="4"/>
  <c r="GN265" i="4"/>
  <c r="GO265" i="4"/>
  <c r="GL266" i="4"/>
  <c r="GM266" i="4"/>
  <c r="GN266" i="4"/>
  <c r="GO266" i="4"/>
  <c r="GL267" i="4"/>
  <c r="GM267" i="4"/>
  <c r="GN267" i="4"/>
  <c r="GO267" i="4"/>
  <c r="GL268" i="4"/>
  <c r="GM268" i="4"/>
  <c r="GN268" i="4"/>
  <c r="GO268" i="4"/>
  <c r="GL269" i="4"/>
  <c r="GM269" i="4"/>
  <c r="GN269" i="4"/>
  <c r="GO269" i="4"/>
  <c r="GL270" i="4"/>
  <c r="GM270" i="4"/>
  <c r="GN270" i="4"/>
  <c r="GO270" i="4"/>
  <c r="GL271" i="4"/>
  <c r="GM271" i="4"/>
  <c r="GN271" i="4"/>
  <c r="GO271" i="4"/>
  <c r="GL272" i="4"/>
  <c r="GM272" i="4"/>
  <c r="GN272" i="4"/>
  <c r="GO272" i="4"/>
  <c r="GL273" i="4"/>
  <c r="GM273" i="4"/>
  <c r="GN273" i="4"/>
  <c r="GO273" i="4"/>
  <c r="GL274" i="4"/>
  <c r="GM274" i="4"/>
  <c r="GN274" i="4"/>
  <c r="GO274" i="4"/>
  <c r="GL275" i="4"/>
  <c r="GM275" i="4"/>
  <c r="GN275" i="4"/>
  <c r="GO275" i="4"/>
  <c r="GL276" i="4"/>
  <c r="GM276" i="4"/>
  <c r="GN276" i="4"/>
  <c r="GO276" i="4"/>
  <c r="GL277" i="4"/>
  <c r="GM277" i="4"/>
  <c r="GN277" i="4"/>
  <c r="GO277" i="4"/>
  <c r="GL278" i="4"/>
  <c r="GM278" i="4"/>
  <c r="GN278" i="4"/>
  <c r="GO278" i="4"/>
  <c r="GL279" i="4"/>
  <c r="GM279" i="4"/>
  <c r="GN279" i="4"/>
  <c r="GO279" i="4"/>
  <c r="GL280" i="4"/>
  <c r="GM280" i="4"/>
  <c r="GN280" i="4"/>
  <c r="GO280" i="4"/>
  <c r="GL281" i="4"/>
  <c r="GM281" i="4"/>
  <c r="GN281" i="4"/>
  <c r="GO281" i="4"/>
  <c r="GL282" i="4"/>
  <c r="GM282" i="4"/>
  <c r="GN282" i="4"/>
  <c r="GO282" i="4"/>
  <c r="GL283" i="4"/>
  <c r="GM283" i="4"/>
  <c r="GN283" i="4"/>
  <c r="GO283" i="4"/>
  <c r="GL284" i="4"/>
  <c r="GM284" i="4"/>
  <c r="GN284" i="4"/>
  <c r="GO284" i="4"/>
  <c r="GL285" i="4"/>
  <c r="GM285" i="4"/>
  <c r="GN285" i="4"/>
  <c r="GO285" i="4"/>
  <c r="GL286" i="4"/>
  <c r="GM286" i="4"/>
  <c r="GN286" i="4"/>
  <c r="GO286" i="4"/>
  <c r="GL287" i="4"/>
  <c r="GM287" i="4"/>
  <c r="GN287" i="4"/>
  <c r="GO287" i="4"/>
  <c r="GL288" i="4"/>
  <c r="GM288" i="4"/>
  <c r="GN288" i="4"/>
  <c r="GO288" i="4"/>
  <c r="GL289" i="4"/>
  <c r="GM289" i="4"/>
  <c r="GN289" i="4"/>
  <c r="GO289" i="4"/>
  <c r="GL290" i="4"/>
  <c r="GM290" i="4"/>
  <c r="GN290" i="4"/>
  <c r="GO290" i="4"/>
  <c r="GL291" i="4"/>
  <c r="GM291" i="4"/>
  <c r="GN291" i="4"/>
  <c r="GO291" i="4"/>
  <c r="GL292" i="4"/>
  <c r="GM292" i="4"/>
  <c r="GN292" i="4"/>
  <c r="GO292" i="4"/>
  <c r="GL293" i="4"/>
  <c r="GM293" i="4"/>
  <c r="GN293" i="4"/>
  <c r="GO293" i="4"/>
  <c r="GL294" i="4"/>
  <c r="GM294" i="4"/>
  <c r="GN294" i="4"/>
  <c r="GO294" i="4"/>
  <c r="GL295" i="4"/>
  <c r="GM295" i="4"/>
  <c r="GN295" i="4"/>
  <c r="GO295" i="4"/>
  <c r="GL296" i="4"/>
  <c r="GM296" i="4"/>
  <c r="GN296" i="4"/>
  <c r="GO296" i="4"/>
  <c r="GL297" i="4"/>
  <c r="GM297" i="4"/>
  <c r="GN297" i="4"/>
  <c r="GO297" i="4"/>
  <c r="GL298" i="4"/>
  <c r="GM298" i="4"/>
  <c r="GN298" i="4"/>
  <c r="GO298" i="4"/>
  <c r="GL299" i="4"/>
  <c r="GM299" i="4"/>
  <c r="GN299" i="4"/>
  <c r="GO299" i="4"/>
  <c r="GL300" i="4"/>
  <c r="GM300" i="4"/>
  <c r="GN300" i="4"/>
  <c r="GO300" i="4"/>
  <c r="GL301" i="4"/>
  <c r="GM301" i="4"/>
  <c r="GN301" i="4"/>
  <c r="GO301" i="4"/>
  <c r="GL302" i="4"/>
  <c r="GM302" i="4"/>
  <c r="GN302" i="4"/>
  <c r="GO302" i="4"/>
  <c r="GL303" i="4"/>
  <c r="GM303" i="4"/>
  <c r="GN303" i="4"/>
  <c r="GO303" i="4"/>
  <c r="GL304" i="4"/>
  <c r="GM304" i="4"/>
  <c r="GN304" i="4"/>
  <c r="GO304" i="4"/>
  <c r="GL305" i="4"/>
  <c r="GM305" i="4"/>
  <c r="GN305" i="4"/>
  <c r="GO305" i="4"/>
  <c r="GL306" i="4"/>
  <c r="GM306" i="4"/>
  <c r="GN306" i="4"/>
  <c r="GO306" i="4"/>
  <c r="GL307" i="4"/>
  <c r="GM307" i="4"/>
  <c r="GN307" i="4"/>
  <c r="GO307" i="4"/>
  <c r="GL308" i="4"/>
  <c r="GM308" i="4"/>
  <c r="GN308" i="4"/>
  <c r="GO308" i="4"/>
  <c r="GL309" i="4"/>
  <c r="GM309" i="4"/>
  <c r="GN309" i="4"/>
  <c r="GO309" i="4"/>
  <c r="GL310" i="4"/>
  <c r="GM310" i="4"/>
  <c r="GN310" i="4"/>
  <c r="GO310" i="4"/>
  <c r="GL311" i="4"/>
  <c r="GM311" i="4"/>
  <c r="GN311" i="4"/>
  <c r="GO311" i="4"/>
  <c r="GL312" i="4"/>
  <c r="GM312" i="4"/>
  <c r="GN312" i="4"/>
  <c r="GO312" i="4"/>
  <c r="GL313" i="4"/>
  <c r="GM313" i="4"/>
  <c r="GN313" i="4"/>
  <c r="GO313" i="4"/>
  <c r="GL314" i="4"/>
  <c r="GM314" i="4"/>
  <c r="GN314" i="4"/>
  <c r="GO314" i="4"/>
  <c r="GL315" i="4"/>
  <c r="GM315" i="4"/>
  <c r="GN315" i="4"/>
  <c r="GO315" i="4"/>
  <c r="GL316" i="4"/>
  <c r="GM316" i="4"/>
  <c r="GN316" i="4"/>
  <c r="GO316" i="4"/>
  <c r="GL317" i="4"/>
  <c r="GM317" i="4"/>
  <c r="GN317" i="4"/>
  <c r="GO317" i="4"/>
  <c r="GL318" i="4"/>
  <c r="GM318" i="4"/>
  <c r="GN318" i="4"/>
  <c r="GO318" i="4"/>
  <c r="GL319" i="4"/>
  <c r="GM319" i="4"/>
  <c r="GN319" i="4"/>
  <c r="GO319" i="4"/>
  <c r="GL320" i="4"/>
  <c r="GM320" i="4"/>
  <c r="GN320" i="4"/>
  <c r="GO320" i="4"/>
  <c r="GL321" i="4"/>
  <c r="GM321" i="4"/>
  <c r="GN321" i="4"/>
  <c r="GO321" i="4"/>
  <c r="GL322" i="4"/>
  <c r="GM322" i="4"/>
  <c r="GN322" i="4"/>
  <c r="GO322" i="4"/>
  <c r="GL323" i="4"/>
  <c r="GM323" i="4"/>
  <c r="GN323" i="4"/>
  <c r="GO323" i="4"/>
  <c r="GL324" i="4"/>
  <c r="GM324" i="4"/>
  <c r="GN324" i="4"/>
  <c r="GO324" i="4"/>
  <c r="GL325" i="4"/>
  <c r="GM325" i="4"/>
  <c r="GN325" i="4"/>
  <c r="GO325" i="4"/>
  <c r="GL326" i="4"/>
  <c r="GM326" i="4"/>
  <c r="GN326" i="4"/>
  <c r="GO326" i="4"/>
  <c r="GL327" i="4"/>
  <c r="GM327" i="4"/>
  <c r="GN327" i="4"/>
  <c r="GO327" i="4"/>
  <c r="GL328" i="4"/>
  <c r="GM328" i="4"/>
  <c r="GN328" i="4"/>
  <c r="GO328" i="4"/>
  <c r="GL329" i="4"/>
  <c r="GM329" i="4"/>
  <c r="GN329" i="4"/>
  <c r="GO329" i="4"/>
  <c r="GL330" i="4"/>
  <c r="GM330" i="4"/>
  <c r="GN330" i="4"/>
  <c r="GO330" i="4"/>
  <c r="GL331" i="4"/>
  <c r="GM331" i="4"/>
  <c r="GN331" i="4"/>
  <c r="GO331" i="4"/>
  <c r="GL332" i="4"/>
  <c r="GM332" i="4"/>
  <c r="GN332" i="4"/>
  <c r="GO332" i="4"/>
  <c r="GL333" i="4"/>
  <c r="GM333" i="4"/>
  <c r="GN333" i="4"/>
  <c r="GO333" i="4"/>
  <c r="GL334" i="4"/>
  <c r="GM334" i="4"/>
  <c r="GN334" i="4"/>
  <c r="GO334" i="4"/>
  <c r="GL335" i="4"/>
  <c r="GM335" i="4"/>
  <c r="GN335" i="4"/>
  <c r="GO335" i="4"/>
  <c r="GL336" i="4"/>
  <c r="GM336" i="4"/>
  <c r="GN336" i="4"/>
  <c r="GO336" i="4"/>
  <c r="GL337" i="4"/>
  <c r="GM337" i="4"/>
  <c r="GN337" i="4"/>
  <c r="GO337" i="4"/>
  <c r="GL338" i="4"/>
  <c r="GM338" i="4"/>
  <c r="GN338" i="4"/>
  <c r="GO338" i="4"/>
  <c r="GL339" i="4"/>
  <c r="GM339" i="4"/>
  <c r="GN339" i="4"/>
  <c r="GO339" i="4"/>
  <c r="GL340" i="4"/>
  <c r="GM340" i="4"/>
  <c r="GN340" i="4"/>
  <c r="GO340" i="4"/>
  <c r="GL341" i="4"/>
  <c r="GM341" i="4"/>
  <c r="GN341" i="4"/>
  <c r="GO341" i="4"/>
  <c r="GL342" i="4"/>
  <c r="GM342" i="4"/>
  <c r="GN342" i="4"/>
  <c r="GO342" i="4"/>
  <c r="GL343" i="4"/>
  <c r="GM343" i="4"/>
  <c r="GN343" i="4"/>
  <c r="GO343" i="4"/>
  <c r="GL344" i="4"/>
  <c r="GM344" i="4"/>
  <c r="GN344" i="4"/>
  <c r="GO344" i="4"/>
  <c r="GL345" i="4"/>
  <c r="GM345" i="4"/>
  <c r="GN345" i="4"/>
  <c r="GO345" i="4"/>
  <c r="GL346" i="4"/>
  <c r="GM346" i="4"/>
  <c r="GN346" i="4"/>
  <c r="GO346" i="4"/>
  <c r="GL347" i="4"/>
  <c r="GM347" i="4"/>
  <c r="GN347" i="4"/>
  <c r="GO347" i="4"/>
  <c r="GL348" i="4"/>
  <c r="GM348" i="4"/>
  <c r="GN348" i="4"/>
  <c r="GO348" i="4"/>
  <c r="GL349" i="4"/>
  <c r="GM349" i="4"/>
  <c r="GN349" i="4"/>
  <c r="GO349" i="4"/>
  <c r="GL350" i="4"/>
  <c r="GM350" i="4"/>
  <c r="GN350" i="4"/>
  <c r="GO350" i="4"/>
  <c r="GL351" i="4"/>
  <c r="GM351" i="4"/>
  <c r="GN351" i="4"/>
  <c r="GO351" i="4"/>
  <c r="GL352" i="4"/>
  <c r="GM352" i="4"/>
  <c r="GN352" i="4"/>
  <c r="GO352" i="4"/>
  <c r="GL353" i="4"/>
  <c r="GM353" i="4"/>
  <c r="GN353" i="4"/>
  <c r="GO353" i="4"/>
  <c r="GL354" i="4"/>
  <c r="GM354" i="4"/>
  <c r="GN354" i="4"/>
  <c r="GO354" i="4"/>
  <c r="GL355" i="4"/>
  <c r="GM355" i="4"/>
  <c r="GN355" i="4"/>
  <c r="GO355" i="4"/>
  <c r="GL356" i="4"/>
  <c r="GM356" i="4"/>
  <c r="GN356" i="4"/>
  <c r="GO356" i="4"/>
  <c r="GL357" i="4"/>
  <c r="GM357" i="4"/>
  <c r="GN357" i="4"/>
  <c r="GO357" i="4"/>
  <c r="GL358" i="4"/>
  <c r="GM358" i="4"/>
  <c r="GN358" i="4"/>
  <c r="GO358" i="4"/>
  <c r="GL359" i="4"/>
  <c r="GM359" i="4"/>
  <c r="GN359" i="4"/>
  <c r="GO359" i="4"/>
  <c r="GL360" i="4"/>
  <c r="GM360" i="4"/>
  <c r="GN360" i="4"/>
  <c r="GO360" i="4"/>
  <c r="GL361" i="4"/>
  <c r="GM361" i="4"/>
  <c r="GN361" i="4"/>
  <c r="GO361" i="4"/>
  <c r="GL362" i="4"/>
  <c r="GM362" i="4"/>
  <c r="GN362" i="4"/>
  <c r="GO362" i="4"/>
  <c r="GL363" i="4"/>
  <c r="GM363" i="4"/>
  <c r="GN363" i="4"/>
  <c r="GO363" i="4"/>
  <c r="GL364" i="4"/>
  <c r="GM364" i="4"/>
  <c r="GN364" i="4"/>
  <c r="GO364" i="4"/>
  <c r="GL365" i="4"/>
  <c r="GM365" i="4"/>
  <c r="GN365" i="4"/>
  <c r="GO365" i="4"/>
  <c r="GL366" i="4"/>
  <c r="GM366" i="4"/>
  <c r="GN366" i="4"/>
  <c r="GO366" i="4"/>
  <c r="GL367" i="4"/>
  <c r="GM367" i="4"/>
  <c r="GN367" i="4"/>
  <c r="GO367" i="4"/>
  <c r="GL368" i="4"/>
  <c r="GM368" i="4"/>
  <c r="GN368" i="4"/>
  <c r="GO368" i="4"/>
  <c r="GL369" i="4"/>
  <c r="GM369" i="4"/>
  <c r="GN369" i="4"/>
  <c r="GO369" i="4"/>
  <c r="GL370" i="4"/>
  <c r="GM370" i="4"/>
  <c r="GN370" i="4"/>
  <c r="GO370" i="4"/>
  <c r="GL371" i="4"/>
  <c r="GM371" i="4"/>
  <c r="GN371" i="4"/>
  <c r="GO371" i="4"/>
  <c r="GL372" i="4"/>
  <c r="GM372" i="4"/>
  <c r="GN372" i="4"/>
  <c r="GO372" i="4"/>
  <c r="GL373" i="4"/>
  <c r="GM373" i="4"/>
  <c r="GN373" i="4"/>
  <c r="GO373" i="4"/>
  <c r="GL374" i="4"/>
  <c r="GM374" i="4"/>
  <c r="GN374" i="4"/>
  <c r="GO374" i="4"/>
  <c r="GL375" i="4"/>
  <c r="GM375" i="4"/>
  <c r="GN375" i="4"/>
  <c r="GO375" i="4"/>
  <c r="GL376" i="4"/>
  <c r="GM376" i="4"/>
  <c r="GN376" i="4"/>
  <c r="GO376" i="4"/>
  <c r="GL377" i="4"/>
  <c r="GM377" i="4"/>
  <c r="GN377" i="4"/>
  <c r="GO377" i="4"/>
  <c r="GL378" i="4"/>
  <c r="GM378" i="4"/>
  <c r="GN378" i="4"/>
  <c r="GO378" i="4"/>
  <c r="GL379" i="4"/>
  <c r="GM379" i="4"/>
  <c r="GN379" i="4"/>
  <c r="GO379" i="4"/>
  <c r="GL380" i="4"/>
  <c r="GM380" i="4"/>
  <c r="GN380" i="4"/>
  <c r="GO380" i="4"/>
  <c r="GL381" i="4"/>
  <c r="GM381" i="4"/>
  <c r="GN381" i="4"/>
  <c r="GO381" i="4"/>
  <c r="GL382" i="4"/>
  <c r="GM382" i="4"/>
  <c r="GN382" i="4"/>
  <c r="GO382" i="4"/>
  <c r="GL383" i="4"/>
  <c r="GM383" i="4"/>
  <c r="GN383" i="4"/>
  <c r="GO383" i="4"/>
  <c r="GL384" i="4"/>
  <c r="GM384" i="4"/>
  <c r="GN384" i="4"/>
  <c r="GO384" i="4"/>
  <c r="GL385" i="4"/>
  <c r="GM385" i="4"/>
  <c r="GN385" i="4"/>
  <c r="GO385" i="4"/>
  <c r="GL386" i="4"/>
  <c r="GM386" i="4"/>
  <c r="GN386" i="4"/>
  <c r="GO386" i="4"/>
  <c r="GL387" i="4"/>
  <c r="GM387" i="4"/>
  <c r="GN387" i="4"/>
  <c r="GO387" i="4"/>
  <c r="GL388" i="4"/>
  <c r="GM388" i="4"/>
  <c r="GN388" i="4"/>
  <c r="GO388" i="4"/>
  <c r="GL389" i="4"/>
  <c r="GM389" i="4"/>
  <c r="GN389" i="4"/>
  <c r="GO389" i="4"/>
  <c r="GL390" i="4"/>
  <c r="GM390" i="4"/>
  <c r="GN390" i="4"/>
  <c r="GO390" i="4"/>
  <c r="GL391" i="4"/>
  <c r="GM391" i="4"/>
  <c r="GN391" i="4"/>
  <c r="GO391" i="4"/>
  <c r="GL392" i="4"/>
  <c r="GM392" i="4"/>
  <c r="GN392" i="4"/>
  <c r="GO392" i="4"/>
  <c r="GL393" i="4"/>
  <c r="GM393" i="4"/>
  <c r="GN393" i="4"/>
  <c r="GO393" i="4"/>
  <c r="GL394" i="4"/>
  <c r="GM394" i="4"/>
  <c r="GN394" i="4"/>
  <c r="GO394" i="4"/>
  <c r="GL395" i="4"/>
  <c r="GM395" i="4"/>
  <c r="GN395" i="4"/>
  <c r="GO395" i="4"/>
  <c r="GL396" i="4"/>
  <c r="GM396" i="4"/>
  <c r="GN396" i="4"/>
  <c r="GO396" i="4"/>
  <c r="GL397" i="4"/>
  <c r="GM397" i="4"/>
  <c r="GN397" i="4"/>
  <c r="GO397" i="4"/>
  <c r="GL398" i="4"/>
  <c r="GM398" i="4"/>
  <c r="GN398" i="4"/>
  <c r="GO398" i="4"/>
  <c r="GL399" i="4"/>
  <c r="GM399" i="4"/>
  <c r="GN399" i="4"/>
  <c r="GO399" i="4"/>
  <c r="GL400" i="4"/>
  <c r="GM400" i="4"/>
  <c r="GN400" i="4"/>
  <c r="GO400" i="4"/>
  <c r="GL401" i="4"/>
  <c r="GM401" i="4"/>
  <c r="GN401" i="4"/>
  <c r="GO401" i="4"/>
  <c r="GL402" i="4"/>
  <c r="GM402" i="4"/>
  <c r="GN402" i="4"/>
  <c r="GO402" i="4"/>
  <c r="GL403" i="4"/>
  <c r="GM403" i="4"/>
  <c r="GN403" i="4"/>
  <c r="GO403" i="4"/>
  <c r="GL404" i="4"/>
  <c r="GM404" i="4"/>
  <c r="GN404" i="4"/>
  <c r="GO404" i="4"/>
  <c r="GL405" i="4"/>
  <c r="GM405" i="4"/>
  <c r="GN405" i="4"/>
  <c r="GO405" i="4"/>
  <c r="GL406" i="4"/>
  <c r="GM406" i="4"/>
  <c r="GN406" i="4"/>
  <c r="GO406" i="4"/>
  <c r="GO6" i="4"/>
  <c r="GN6" i="4"/>
  <c r="GM6" i="4"/>
  <c r="GL6" i="4"/>
  <c r="GI7" i="4"/>
  <c r="GI8" i="4"/>
  <c r="GI9" i="4"/>
  <c r="GI10" i="4"/>
  <c r="GI11" i="4"/>
  <c r="GI12" i="4"/>
  <c r="GI13" i="4"/>
  <c r="GI14" i="4"/>
  <c r="GI15" i="4"/>
  <c r="GI16" i="4"/>
  <c r="GI17" i="4"/>
  <c r="GI18" i="4"/>
  <c r="GI19" i="4"/>
  <c r="GI20" i="4"/>
  <c r="GI21" i="4"/>
  <c r="GI22" i="4"/>
  <c r="GI23" i="4"/>
  <c r="GI24" i="4"/>
  <c r="GI25" i="4"/>
  <c r="GI26" i="4"/>
  <c r="GI27" i="4"/>
  <c r="GI28" i="4"/>
  <c r="GI29" i="4"/>
  <c r="GI30" i="4"/>
  <c r="GI31" i="4"/>
  <c r="GI32" i="4"/>
  <c r="GI33" i="4"/>
  <c r="GI34" i="4"/>
  <c r="GI35" i="4"/>
  <c r="GI36" i="4"/>
  <c r="GI37" i="4"/>
  <c r="GI38" i="4"/>
  <c r="GI39" i="4"/>
  <c r="GI40" i="4"/>
  <c r="GI41" i="4"/>
  <c r="GI42" i="4"/>
  <c r="GI43" i="4"/>
  <c r="GI44" i="4"/>
  <c r="GI45" i="4"/>
  <c r="GI46" i="4"/>
  <c r="GI47" i="4"/>
  <c r="GI48" i="4"/>
  <c r="GI49" i="4"/>
  <c r="GI50" i="4"/>
  <c r="GI51" i="4"/>
  <c r="GI52" i="4"/>
  <c r="GI53" i="4"/>
  <c r="GI54" i="4"/>
  <c r="GI55" i="4"/>
  <c r="GI56" i="4"/>
  <c r="GI57" i="4"/>
  <c r="GI58" i="4"/>
  <c r="GI59" i="4"/>
  <c r="GI60" i="4"/>
  <c r="GI61" i="4"/>
  <c r="GI62" i="4"/>
  <c r="GI63" i="4"/>
  <c r="GI64" i="4"/>
  <c r="GI65" i="4"/>
  <c r="GI66" i="4"/>
  <c r="GI67" i="4"/>
  <c r="GI68" i="4"/>
  <c r="GI69" i="4"/>
  <c r="GI70" i="4"/>
  <c r="GI71" i="4"/>
  <c r="GI72" i="4"/>
  <c r="GI73" i="4"/>
  <c r="GI74" i="4"/>
  <c r="GI75" i="4"/>
  <c r="GI76" i="4"/>
  <c r="GI77" i="4"/>
  <c r="GI78" i="4"/>
  <c r="GI79" i="4"/>
  <c r="GI80" i="4"/>
  <c r="GI81" i="4"/>
  <c r="GI82" i="4"/>
  <c r="GI83" i="4"/>
  <c r="GI84" i="4"/>
  <c r="GI85" i="4"/>
  <c r="GI86" i="4"/>
  <c r="GI87" i="4"/>
  <c r="GI88" i="4"/>
  <c r="GI89" i="4"/>
  <c r="GI90" i="4"/>
  <c r="GI91" i="4"/>
  <c r="GI92" i="4"/>
  <c r="GI93" i="4"/>
  <c r="GI94" i="4"/>
  <c r="GI95" i="4"/>
  <c r="GI96" i="4"/>
  <c r="GI97" i="4"/>
  <c r="GI98" i="4"/>
  <c r="GI99" i="4"/>
  <c r="GI100" i="4"/>
  <c r="GI101" i="4"/>
  <c r="GI102" i="4"/>
  <c r="GI103" i="4"/>
  <c r="GI104" i="4"/>
  <c r="GI105" i="4"/>
  <c r="GI106" i="4"/>
  <c r="GI107" i="4"/>
  <c r="GI108" i="4"/>
  <c r="GI109" i="4"/>
  <c r="GI110" i="4"/>
  <c r="GI111" i="4"/>
  <c r="GI112" i="4"/>
  <c r="GI113" i="4"/>
  <c r="GI114" i="4"/>
  <c r="GI115" i="4"/>
  <c r="GI116" i="4"/>
  <c r="GI117" i="4"/>
  <c r="GI118" i="4"/>
  <c r="GI119" i="4"/>
  <c r="GI120" i="4"/>
  <c r="GI121" i="4"/>
  <c r="GI122" i="4"/>
  <c r="GI123" i="4"/>
  <c r="GI124" i="4"/>
  <c r="GI125" i="4"/>
  <c r="GI126" i="4"/>
  <c r="GI127" i="4"/>
  <c r="GI128" i="4"/>
  <c r="GI129" i="4"/>
  <c r="GI130" i="4"/>
  <c r="GI131" i="4"/>
  <c r="GI132" i="4"/>
  <c r="GI133" i="4"/>
  <c r="GI134" i="4"/>
  <c r="GI135" i="4"/>
  <c r="GI136" i="4"/>
  <c r="GI137" i="4"/>
  <c r="GI138" i="4"/>
  <c r="GI139" i="4"/>
  <c r="GI140" i="4"/>
  <c r="GI141" i="4"/>
  <c r="GI142" i="4"/>
  <c r="GI143" i="4"/>
  <c r="GI144" i="4"/>
  <c r="GI145" i="4"/>
  <c r="GI146" i="4"/>
  <c r="GI147" i="4"/>
  <c r="GI159" i="4"/>
  <c r="GI160" i="4"/>
  <c r="GI161" i="4"/>
  <c r="GI162" i="4"/>
  <c r="GI163" i="4"/>
  <c r="GI164" i="4"/>
  <c r="GI165" i="4"/>
  <c r="GI166" i="4"/>
  <c r="GI167" i="4"/>
  <c r="GI168" i="4"/>
  <c r="GI169" i="4"/>
  <c r="GI170" i="4"/>
  <c r="GI171" i="4"/>
  <c r="GI172" i="4"/>
  <c r="GI173" i="4"/>
  <c r="GI174" i="4"/>
  <c r="GI175" i="4"/>
  <c r="GI176" i="4"/>
  <c r="GI177" i="4"/>
  <c r="GI178" i="4"/>
  <c r="GI179" i="4"/>
  <c r="GI180" i="4"/>
  <c r="GI181" i="4"/>
  <c r="GI182" i="4"/>
  <c r="GI183" i="4"/>
  <c r="GI184" i="4"/>
  <c r="GI185" i="4"/>
  <c r="GI186" i="4"/>
  <c r="GI187" i="4"/>
  <c r="GI188" i="4"/>
  <c r="GI189" i="4"/>
  <c r="GI190" i="4"/>
  <c r="GI191" i="4"/>
  <c r="GI192" i="4"/>
  <c r="GI193" i="4"/>
  <c r="GI194" i="4"/>
  <c r="GI195" i="4"/>
  <c r="GI196" i="4"/>
  <c r="GI197" i="4"/>
  <c r="GI198" i="4"/>
  <c r="GI199" i="4"/>
  <c r="GI200" i="4"/>
  <c r="GI201" i="4"/>
  <c r="GI202" i="4"/>
  <c r="GI203" i="4"/>
  <c r="GI204" i="4"/>
  <c r="GI205" i="4"/>
  <c r="GI206" i="4"/>
  <c r="GI207" i="4"/>
  <c r="GI208" i="4"/>
  <c r="GI209" i="4"/>
  <c r="GI210" i="4"/>
  <c r="GI211" i="4"/>
  <c r="GI212" i="4"/>
  <c r="GI213" i="4"/>
  <c r="GI214" i="4"/>
  <c r="GI215" i="4"/>
  <c r="GI216" i="4"/>
  <c r="GI217" i="4"/>
  <c r="GI218" i="4"/>
  <c r="GI219" i="4"/>
  <c r="GI220" i="4"/>
  <c r="GI221" i="4"/>
  <c r="GI222" i="4"/>
  <c r="GI223" i="4"/>
  <c r="GI224" i="4"/>
  <c r="GI225" i="4"/>
  <c r="GI226" i="4"/>
  <c r="GI227" i="4"/>
  <c r="GI228" i="4"/>
  <c r="GI229" i="4"/>
  <c r="GI230" i="4"/>
  <c r="GI231" i="4"/>
  <c r="GI232" i="4"/>
  <c r="GI233" i="4"/>
  <c r="GI234" i="4"/>
  <c r="GI235" i="4"/>
  <c r="GI236" i="4"/>
  <c r="GI237" i="4"/>
  <c r="GI238" i="4"/>
  <c r="GI239" i="4"/>
  <c r="GI240" i="4"/>
  <c r="GI241" i="4"/>
  <c r="GI242" i="4"/>
  <c r="GI243" i="4"/>
  <c r="GI244" i="4"/>
  <c r="GI245" i="4"/>
  <c r="GI246" i="4"/>
  <c r="GI247" i="4"/>
  <c r="GI248" i="4"/>
  <c r="GI249" i="4"/>
  <c r="GI250" i="4"/>
  <c r="GI251" i="4"/>
  <c r="GI252" i="4"/>
  <c r="GI253" i="4"/>
  <c r="GI254" i="4"/>
  <c r="GI255" i="4"/>
  <c r="GI256" i="4"/>
  <c r="GI257" i="4"/>
  <c r="GI258" i="4"/>
  <c r="GI259" i="4"/>
  <c r="GI260" i="4"/>
  <c r="GI261" i="4"/>
  <c r="GI262" i="4"/>
  <c r="GI263" i="4"/>
  <c r="GI264" i="4"/>
  <c r="GI265" i="4"/>
  <c r="GI266" i="4"/>
  <c r="GI267" i="4"/>
  <c r="GI268" i="4"/>
  <c r="GI269" i="4"/>
  <c r="GI270" i="4"/>
  <c r="GI271" i="4"/>
  <c r="GI272" i="4"/>
  <c r="GI273" i="4"/>
  <c r="GI274" i="4"/>
  <c r="GI275" i="4"/>
  <c r="GI276" i="4"/>
  <c r="GI277" i="4"/>
  <c r="GI278" i="4"/>
  <c r="GI279" i="4"/>
  <c r="GI280" i="4"/>
  <c r="GI281" i="4"/>
  <c r="GI282" i="4"/>
  <c r="GI283" i="4"/>
  <c r="GI284" i="4"/>
  <c r="GI285" i="4"/>
  <c r="GI286" i="4"/>
  <c r="GI287" i="4"/>
  <c r="GI288" i="4"/>
  <c r="GI289" i="4"/>
  <c r="GI290" i="4"/>
  <c r="GI291" i="4"/>
  <c r="GI292" i="4"/>
  <c r="GI293" i="4"/>
  <c r="GI294" i="4"/>
  <c r="GI295" i="4"/>
  <c r="GI296" i="4"/>
  <c r="GI297" i="4"/>
  <c r="GI298" i="4"/>
  <c r="GI299" i="4"/>
  <c r="GI300" i="4"/>
  <c r="GI301" i="4"/>
  <c r="GI302" i="4"/>
  <c r="GI303" i="4"/>
  <c r="GI304" i="4"/>
  <c r="GI305" i="4"/>
  <c r="GI306" i="4"/>
  <c r="GI307" i="4"/>
  <c r="GI308" i="4"/>
  <c r="GI309" i="4"/>
  <c r="GI310" i="4"/>
  <c r="GI311" i="4"/>
  <c r="GI312" i="4"/>
  <c r="GI313" i="4"/>
  <c r="GI314" i="4"/>
  <c r="GI315" i="4"/>
  <c r="GI316" i="4"/>
  <c r="GI317" i="4"/>
  <c r="GI318" i="4"/>
  <c r="GI319" i="4"/>
  <c r="GI320" i="4"/>
  <c r="GI321" i="4"/>
  <c r="GI322" i="4"/>
  <c r="GI323" i="4"/>
  <c r="GI324" i="4"/>
  <c r="GI325" i="4"/>
  <c r="GI326" i="4"/>
  <c r="GI327" i="4"/>
  <c r="GI328" i="4"/>
  <c r="GI329" i="4"/>
  <c r="GI330" i="4"/>
  <c r="GI331" i="4"/>
  <c r="GI332" i="4"/>
  <c r="GI333" i="4"/>
  <c r="GI334" i="4"/>
  <c r="GI335" i="4"/>
  <c r="GI336" i="4"/>
  <c r="GI337" i="4"/>
  <c r="GI338" i="4"/>
  <c r="GI339" i="4"/>
  <c r="GI340" i="4"/>
  <c r="GI341" i="4"/>
  <c r="GI342" i="4"/>
  <c r="GI343" i="4"/>
  <c r="GI344" i="4"/>
  <c r="GI345" i="4"/>
  <c r="GI346" i="4"/>
  <c r="GI347" i="4"/>
  <c r="GI348" i="4"/>
  <c r="GI349" i="4"/>
  <c r="GI350" i="4"/>
  <c r="GI351" i="4"/>
  <c r="GI352" i="4"/>
  <c r="GI353" i="4"/>
  <c r="GI354" i="4"/>
  <c r="GI355" i="4"/>
  <c r="GI356" i="4"/>
  <c r="GI357" i="4"/>
  <c r="GI358" i="4"/>
  <c r="GI359" i="4"/>
  <c r="GI360" i="4"/>
  <c r="GI361" i="4"/>
  <c r="GI362" i="4"/>
  <c r="GI363" i="4"/>
  <c r="GI364" i="4"/>
  <c r="GI365" i="4"/>
  <c r="GI366" i="4"/>
  <c r="GI367" i="4"/>
  <c r="GI368" i="4"/>
  <c r="GI369" i="4"/>
  <c r="GI370" i="4"/>
  <c r="GI371" i="4"/>
  <c r="GI372" i="4"/>
  <c r="GI373" i="4"/>
  <c r="GI374" i="4"/>
  <c r="GI375" i="4"/>
  <c r="GI376" i="4"/>
  <c r="GI377" i="4"/>
  <c r="GI378" i="4"/>
  <c r="GI379" i="4"/>
  <c r="GI380" i="4"/>
  <c r="GI381" i="4"/>
  <c r="GI382" i="4"/>
  <c r="GI383" i="4"/>
  <c r="GI384" i="4"/>
  <c r="GI385" i="4"/>
  <c r="GI386" i="4"/>
  <c r="GI387" i="4"/>
  <c r="GI388" i="4"/>
  <c r="GI389" i="4"/>
  <c r="GI390" i="4"/>
  <c r="GI391" i="4"/>
  <c r="GI392" i="4"/>
  <c r="GI393" i="4"/>
  <c r="GI394" i="4"/>
  <c r="GI395" i="4"/>
  <c r="GI396" i="4"/>
  <c r="GI397" i="4"/>
  <c r="GI398" i="4"/>
  <c r="GI399" i="4"/>
  <c r="GI400" i="4"/>
  <c r="GI401" i="4"/>
  <c r="GI402" i="4"/>
  <c r="GI403" i="4"/>
  <c r="GI404" i="4"/>
  <c r="GI405" i="4"/>
  <c r="GI406" i="4"/>
  <c r="GE7" i="4"/>
  <c r="GF7" i="4"/>
  <c r="GG7" i="4"/>
  <c r="GE8" i="4"/>
  <c r="GF8" i="4"/>
  <c r="GG8" i="4"/>
  <c r="GE9" i="4"/>
  <c r="GF9" i="4"/>
  <c r="GG9" i="4"/>
  <c r="GE10" i="4"/>
  <c r="GF10" i="4"/>
  <c r="GG10" i="4"/>
  <c r="GE11" i="4"/>
  <c r="GF11" i="4"/>
  <c r="GG11" i="4"/>
  <c r="GE12" i="4"/>
  <c r="GF12" i="4"/>
  <c r="GG12" i="4"/>
  <c r="GE13" i="4"/>
  <c r="GF13" i="4"/>
  <c r="GG13" i="4"/>
  <c r="GE14" i="4"/>
  <c r="GF14" i="4"/>
  <c r="GG14" i="4"/>
  <c r="GE15" i="4"/>
  <c r="GF15" i="4"/>
  <c r="GG15" i="4"/>
  <c r="GE16" i="4"/>
  <c r="GF16" i="4"/>
  <c r="GG16" i="4"/>
  <c r="GE17" i="4"/>
  <c r="GF17" i="4"/>
  <c r="GG17" i="4"/>
  <c r="GE18" i="4"/>
  <c r="GF18" i="4"/>
  <c r="GG18" i="4"/>
  <c r="GE19" i="4"/>
  <c r="GF19" i="4"/>
  <c r="GG19" i="4"/>
  <c r="GE20" i="4"/>
  <c r="GF20" i="4"/>
  <c r="GG20" i="4"/>
  <c r="GE21" i="4"/>
  <c r="GF21" i="4"/>
  <c r="GG21" i="4"/>
  <c r="GE22" i="4"/>
  <c r="GF22" i="4"/>
  <c r="GG22" i="4"/>
  <c r="GE23" i="4"/>
  <c r="GF23" i="4"/>
  <c r="GG23" i="4"/>
  <c r="GE24" i="4"/>
  <c r="GF24" i="4"/>
  <c r="GG24" i="4"/>
  <c r="GE25" i="4"/>
  <c r="GF25" i="4"/>
  <c r="GG25" i="4"/>
  <c r="GE26" i="4"/>
  <c r="GF26" i="4"/>
  <c r="GG26" i="4"/>
  <c r="GE27" i="4"/>
  <c r="GF27" i="4"/>
  <c r="GG27" i="4"/>
  <c r="GE28" i="4"/>
  <c r="GF28" i="4"/>
  <c r="GG28" i="4"/>
  <c r="GE29" i="4"/>
  <c r="GF29" i="4"/>
  <c r="GG29" i="4"/>
  <c r="GE30" i="4"/>
  <c r="GF30" i="4"/>
  <c r="GG30" i="4"/>
  <c r="GE31" i="4"/>
  <c r="GF31" i="4"/>
  <c r="GG31" i="4"/>
  <c r="GE32" i="4"/>
  <c r="GF32" i="4"/>
  <c r="GG32" i="4"/>
  <c r="GE33" i="4"/>
  <c r="GF33" i="4"/>
  <c r="GG33" i="4"/>
  <c r="GE34" i="4"/>
  <c r="GF34" i="4"/>
  <c r="GG34" i="4"/>
  <c r="GE35" i="4"/>
  <c r="GF35" i="4"/>
  <c r="GG35" i="4"/>
  <c r="GE36" i="4"/>
  <c r="GF36" i="4"/>
  <c r="GG36" i="4"/>
  <c r="GE37" i="4"/>
  <c r="GF37" i="4"/>
  <c r="GG37" i="4"/>
  <c r="GE38" i="4"/>
  <c r="GF38" i="4"/>
  <c r="GG38" i="4"/>
  <c r="GE39" i="4"/>
  <c r="GF39" i="4"/>
  <c r="GG39" i="4"/>
  <c r="GE40" i="4"/>
  <c r="GF40" i="4"/>
  <c r="GG40" i="4"/>
  <c r="GE41" i="4"/>
  <c r="GF41" i="4"/>
  <c r="GG41" i="4"/>
  <c r="GE42" i="4"/>
  <c r="GF42" i="4"/>
  <c r="GG42" i="4"/>
  <c r="GE43" i="4"/>
  <c r="GF43" i="4"/>
  <c r="GG43" i="4"/>
  <c r="GE44" i="4"/>
  <c r="GF44" i="4"/>
  <c r="GG44" i="4"/>
  <c r="GE45" i="4"/>
  <c r="GF45" i="4"/>
  <c r="GG45" i="4"/>
  <c r="GE46" i="4"/>
  <c r="GF46" i="4"/>
  <c r="GG46" i="4"/>
  <c r="GE47" i="4"/>
  <c r="GF47" i="4"/>
  <c r="GG47" i="4"/>
  <c r="GE48" i="4"/>
  <c r="GF48" i="4"/>
  <c r="GG48" i="4"/>
  <c r="GE49" i="4"/>
  <c r="GF49" i="4"/>
  <c r="GG49" i="4"/>
  <c r="GE50" i="4"/>
  <c r="GF50" i="4"/>
  <c r="GG50" i="4"/>
  <c r="GE51" i="4"/>
  <c r="GF51" i="4"/>
  <c r="GG51" i="4"/>
  <c r="GE52" i="4"/>
  <c r="GF52" i="4"/>
  <c r="GG52" i="4"/>
  <c r="GE53" i="4"/>
  <c r="GF53" i="4"/>
  <c r="GG53" i="4"/>
  <c r="GE54" i="4"/>
  <c r="GF54" i="4"/>
  <c r="GG54" i="4"/>
  <c r="GE55" i="4"/>
  <c r="GF55" i="4"/>
  <c r="GG55" i="4"/>
  <c r="GE56" i="4"/>
  <c r="GF56" i="4"/>
  <c r="GG56" i="4"/>
  <c r="GE57" i="4"/>
  <c r="GF57" i="4"/>
  <c r="GG57" i="4"/>
  <c r="GE58" i="4"/>
  <c r="GF58" i="4"/>
  <c r="GG58" i="4"/>
  <c r="GE59" i="4"/>
  <c r="GF59" i="4"/>
  <c r="GG59" i="4"/>
  <c r="GE60" i="4"/>
  <c r="GF60" i="4"/>
  <c r="GG60" i="4"/>
  <c r="GE61" i="4"/>
  <c r="GF61" i="4"/>
  <c r="GG61" i="4"/>
  <c r="GE62" i="4"/>
  <c r="GF62" i="4"/>
  <c r="GG62" i="4"/>
  <c r="GE63" i="4"/>
  <c r="GF63" i="4"/>
  <c r="GG63" i="4"/>
  <c r="GE64" i="4"/>
  <c r="GF64" i="4"/>
  <c r="GG64" i="4"/>
  <c r="GE65" i="4"/>
  <c r="GF65" i="4"/>
  <c r="GG65" i="4"/>
  <c r="GE66" i="4"/>
  <c r="GF66" i="4"/>
  <c r="GG66" i="4"/>
  <c r="GE67" i="4"/>
  <c r="GF67" i="4"/>
  <c r="GG67" i="4"/>
  <c r="GE68" i="4"/>
  <c r="GF68" i="4"/>
  <c r="GG68" i="4"/>
  <c r="GE69" i="4"/>
  <c r="GF69" i="4"/>
  <c r="GG69" i="4"/>
  <c r="GE70" i="4"/>
  <c r="GF70" i="4"/>
  <c r="GG70" i="4"/>
  <c r="GE71" i="4"/>
  <c r="GF71" i="4"/>
  <c r="GG71" i="4"/>
  <c r="GE72" i="4"/>
  <c r="GF72" i="4"/>
  <c r="GG72" i="4"/>
  <c r="GE73" i="4"/>
  <c r="GF73" i="4"/>
  <c r="GG73" i="4"/>
  <c r="GE74" i="4"/>
  <c r="GF74" i="4"/>
  <c r="GG74" i="4"/>
  <c r="GE75" i="4"/>
  <c r="GF75" i="4"/>
  <c r="GG75" i="4"/>
  <c r="GE76" i="4"/>
  <c r="GF76" i="4"/>
  <c r="GG76" i="4"/>
  <c r="GE77" i="4"/>
  <c r="GF77" i="4"/>
  <c r="GG77" i="4"/>
  <c r="GE78" i="4"/>
  <c r="GF78" i="4"/>
  <c r="GG78" i="4"/>
  <c r="GE79" i="4"/>
  <c r="GF79" i="4"/>
  <c r="GG79" i="4"/>
  <c r="GE80" i="4"/>
  <c r="GF80" i="4"/>
  <c r="GG80" i="4"/>
  <c r="GE81" i="4"/>
  <c r="GF81" i="4"/>
  <c r="GG81" i="4"/>
  <c r="GE82" i="4"/>
  <c r="GF82" i="4"/>
  <c r="GG82" i="4"/>
  <c r="GE83" i="4"/>
  <c r="GF83" i="4"/>
  <c r="GG83" i="4"/>
  <c r="GE84" i="4"/>
  <c r="GF84" i="4"/>
  <c r="GG84" i="4"/>
  <c r="GE85" i="4"/>
  <c r="GF85" i="4"/>
  <c r="GG85" i="4"/>
  <c r="GE86" i="4"/>
  <c r="GF86" i="4"/>
  <c r="GG86" i="4"/>
  <c r="GE87" i="4"/>
  <c r="GF87" i="4"/>
  <c r="GG87" i="4"/>
  <c r="GE88" i="4"/>
  <c r="GF88" i="4"/>
  <c r="GG88" i="4"/>
  <c r="GE89" i="4"/>
  <c r="GF89" i="4"/>
  <c r="GG89" i="4"/>
  <c r="GE90" i="4"/>
  <c r="GF90" i="4"/>
  <c r="GG90" i="4"/>
  <c r="GE91" i="4"/>
  <c r="GF91" i="4"/>
  <c r="GG91" i="4"/>
  <c r="GE92" i="4"/>
  <c r="GF92" i="4"/>
  <c r="GG92" i="4"/>
  <c r="GE93" i="4"/>
  <c r="GF93" i="4"/>
  <c r="GG93" i="4"/>
  <c r="GE94" i="4"/>
  <c r="GF94" i="4"/>
  <c r="GG94" i="4"/>
  <c r="GE95" i="4"/>
  <c r="GF95" i="4"/>
  <c r="GG95" i="4"/>
  <c r="GE96" i="4"/>
  <c r="GF96" i="4"/>
  <c r="GG96" i="4"/>
  <c r="GE97" i="4"/>
  <c r="GF97" i="4"/>
  <c r="GG97" i="4"/>
  <c r="GE98" i="4"/>
  <c r="GF98" i="4"/>
  <c r="GG98" i="4"/>
  <c r="GE99" i="4"/>
  <c r="GF99" i="4"/>
  <c r="GG99" i="4"/>
  <c r="GE100" i="4"/>
  <c r="GF100" i="4"/>
  <c r="GG100" i="4"/>
  <c r="GE101" i="4"/>
  <c r="GF101" i="4"/>
  <c r="GG101" i="4"/>
  <c r="GE102" i="4"/>
  <c r="GF102" i="4"/>
  <c r="GG102" i="4"/>
  <c r="GE103" i="4"/>
  <c r="GF103" i="4"/>
  <c r="GG103" i="4"/>
  <c r="GE104" i="4"/>
  <c r="GF104" i="4"/>
  <c r="GG104" i="4"/>
  <c r="GE105" i="4"/>
  <c r="GF105" i="4"/>
  <c r="GG105" i="4"/>
  <c r="GE106" i="4"/>
  <c r="GF106" i="4"/>
  <c r="GG106" i="4"/>
  <c r="GE107" i="4"/>
  <c r="GF107" i="4"/>
  <c r="GG107" i="4"/>
  <c r="GE108" i="4"/>
  <c r="GF108" i="4"/>
  <c r="GG108" i="4"/>
  <c r="GE109" i="4"/>
  <c r="GF109" i="4"/>
  <c r="GG109" i="4"/>
  <c r="GE110" i="4"/>
  <c r="GF110" i="4"/>
  <c r="GG110" i="4"/>
  <c r="GE111" i="4"/>
  <c r="GF111" i="4"/>
  <c r="GG111" i="4"/>
  <c r="GE112" i="4"/>
  <c r="GF112" i="4"/>
  <c r="GG112" i="4"/>
  <c r="GE113" i="4"/>
  <c r="GF113" i="4"/>
  <c r="GG113" i="4"/>
  <c r="GE114" i="4"/>
  <c r="GF114" i="4"/>
  <c r="GG114" i="4"/>
  <c r="GE115" i="4"/>
  <c r="GF115" i="4"/>
  <c r="GG115" i="4"/>
  <c r="GE116" i="4"/>
  <c r="GF116" i="4"/>
  <c r="GG116" i="4"/>
  <c r="GE117" i="4"/>
  <c r="GF117" i="4"/>
  <c r="GG117" i="4"/>
  <c r="GE118" i="4"/>
  <c r="GF118" i="4"/>
  <c r="GG118" i="4"/>
  <c r="GE119" i="4"/>
  <c r="GF119" i="4"/>
  <c r="GG119" i="4"/>
  <c r="GE120" i="4"/>
  <c r="GF120" i="4"/>
  <c r="GG120" i="4"/>
  <c r="GE121" i="4"/>
  <c r="GF121" i="4"/>
  <c r="GG121" i="4"/>
  <c r="GE122" i="4"/>
  <c r="GF122" i="4"/>
  <c r="GG122" i="4"/>
  <c r="GE123" i="4"/>
  <c r="GF123" i="4"/>
  <c r="GG123" i="4"/>
  <c r="GE124" i="4"/>
  <c r="GF124" i="4"/>
  <c r="GG124" i="4"/>
  <c r="GE125" i="4"/>
  <c r="GF125" i="4"/>
  <c r="GG125" i="4"/>
  <c r="GE126" i="4"/>
  <c r="GF126" i="4"/>
  <c r="GG126" i="4"/>
  <c r="GE127" i="4"/>
  <c r="GF127" i="4"/>
  <c r="GG127" i="4"/>
  <c r="GE128" i="4"/>
  <c r="GF128" i="4"/>
  <c r="GG128" i="4"/>
  <c r="GE129" i="4"/>
  <c r="GF129" i="4"/>
  <c r="GG129" i="4"/>
  <c r="GE130" i="4"/>
  <c r="GF130" i="4"/>
  <c r="GG130" i="4"/>
  <c r="GE131" i="4"/>
  <c r="GF131" i="4"/>
  <c r="GG131" i="4"/>
  <c r="GE132" i="4"/>
  <c r="GF132" i="4"/>
  <c r="GG132" i="4"/>
  <c r="GE133" i="4"/>
  <c r="GF133" i="4"/>
  <c r="GG133" i="4"/>
  <c r="GE134" i="4"/>
  <c r="GF134" i="4"/>
  <c r="GG134" i="4"/>
  <c r="GE135" i="4"/>
  <c r="GF135" i="4"/>
  <c r="GG135" i="4"/>
  <c r="GE136" i="4"/>
  <c r="GF136" i="4"/>
  <c r="GG136" i="4"/>
  <c r="GE137" i="4"/>
  <c r="GF137" i="4"/>
  <c r="GG137" i="4"/>
  <c r="GE138" i="4"/>
  <c r="GF138" i="4"/>
  <c r="GG138" i="4"/>
  <c r="GE139" i="4"/>
  <c r="GF139" i="4"/>
  <c r="GG139" i="4"/>
  <c r="GE140" i="4"/>
  <c r="GF140" i="4"/>
  <c r="GG140" i="4"/>
  <c r="GE141" i="4"/>
  <c r="GF141" i="4"/>
  <c r="GG141" i="4"/>
  <c r="GE142" i="4"/>
  <c r="GF142" i="4"/>
  <c r="GG142" i="4"/>
  <c r="GE143" i="4"/>
  <c r="GF143" i="4"/>
  <c r="GG143" i="4"/>
  <c r="GE144" i="4"/>
  <c r="GF144" i="4"/>
  <c r="GG144" i="4"/>
  <c r="GE145" i="4"/>
  <c r="GF145" i="4"/>
  <c r="GG145" i="4"/>
  <c r="GE146" i="4"/>
  <c r="GF146" i="4"/>
  <c r="GG146" i="4"/>
  <c r="GE147" i="4"/>
  <c r="GF147" i="4"/>
  <c r="GG147" i="4"/>
  <c r="GE159" i="4"/>
  <c r="GF159" i="4"/>
  <c r="GG159" i="4"/>
  <c r="GE160" i="4"/>
  <c r="GF160" i="4"/>
  <c r="GG160" i="4"/>
  <c r="GE161" i="4"/>
  <c r="GF161" i="4"/>
  <c r="GG161" i="4"/>
  <c r="GE162" i="4"/>
  <c r="GF162" i="4"/>
  <c r="GG162" i="4"/>
  <c r="GE163" i="4"/>
  <c r="GF163" i="4"/>
  <c r="GG163" i="4"/>
  <c r="GE164" i="4"/>
  <c r="GF164" i="4"/>
  <c r="GG164" i="4"/>
  <c r="GE165" i="4"/>
  <c r="GF165" i="4"/>
  <c r="GG165" i="4"/>
  <c r="GE166" i="4"/>
  <c r="GF166" i="4"/>
  <c r="GG166" i="4"/>
  <c r="GE167" i="4"/>
  <c r="GF167" i="4"/>
  <c r="GG167" i="4"/>
  <c r="GE168" i="4"/>
  <c r="GF168" i="4"/>
  <c r="GG168" i="4"/>
  <c r="GE169" i="4"/>
  <c r="GF169" i="4"/>
  <c r="GG169" i="4"/>
  <c r="GE170" i="4"/>
  <c r="GF170" i="4"/>
  <c r="GG170" i="4"/>
  <c r="GE171" i="4"/>
  <c r="GF171" i="4"/>
  <c r="GG171" i="4"/>
  <c r="GE172" i="4"/>
  <c r="GF172" i="4"/>
  <c r="GG172" i="4"/>
  <c r="GE173" i="4"/>
  <c r="GF173" i="4"/>
  <c r="GG173" i="4"/>
  <c r="GE174" i="4"/>
  <c r="GF174" i="4"/>
  <c r="GG174" i="4"/>
  <c r="GE175" i="4"/>
  <c r="GF175" i="4"/>
  <c r="GG175" i="4"/>
  <c r="GE176" i="4"/>
  <c r="GF176" i="4"/>
  <c r="GG176" i="4"/>
  <c r="GE177" i="4"/>
  <c r="GF177" i="4"/>
  <c r="GG177" i="4"/>
  <c r="GE178" i="4"/>
  <c r="GF178" i="4"/>
  <c r="GG178" i="4"/>
  <c r="GE179" i="4"/>
  <c r="GF179" i="4"/>
  <c r="GG179" i="4"/>
  <c r="GE180" i="4"/>
  <c r="GF180" i="4"/>
  <c r="GG180" i="4"/>
  <c r="GE181" i="4"/>
  <c r="GF181" i="4"/>
  <c r="GG181" i="4"/>
  <c r="GE182" i="4"/>
  <c r="GF182" i="4"/>
  <c r="GG182" i="4"/>
  <c r="GE183" i="4"/>
  <c r="GF183" i="4"/>
  <c r="GG183" i="4"/>
  <c r="GE184" i="4"/>
  <c r="GF184" i="4"/>
  <c r="GG184" i="4"/>
  <c r="GE185" i="4"/>
  <c r="GF185" i="4"/>
  <c r="GG185" i="4"/>
  <c r="GE186" i="4"/>
  <c r="GF186" i="4"/>
  <c r="GG186" i="4"/>
  <c r="GE187" i="4"/>
  <c r="GF187" i="4"/>
  <c r="GG187" i="4"/>
  <c r="GE188" i="4"/>
  <c r="GF188" i="4"/>
  <c r="GG188" i="4"/>
  <c r="GE189" i="4"/>
  <c r="GF189" i="4"/>
  <c r="GG189" i="4"/>
  <c r="GE190" i="4"/>
  <c r="GF190" i="4"/>
  <c r="GG190" i="4"/>
  <c r="GE191" i="4"/>
  <c r="GF191" i="4"/>
  <c r="GG191" i="4"/>
  <c r="GE192" i="4"/>
  <c r="GF192" i="4"/>
  <c r="GG192" i="4"/>
  <c r="GE193" i="4"/>
  <c r="GF193" i="4"/>
  <c r="GG193" i="4"/>
  <c r="GE194" i="4"/>
  <c r="GF194" i="4"/>
  <c r="GG194" i="4"/>
  <c r="GE195" i="4"/>
  <c r="GF195" i="4"/>
  <c r="GG195" i="4"/>
  <c r="GE196" i="4"/>
  <c r="GF196" i="4"/>
  <c r="GG196" i="4"/>
  <c r="GE197" i="4"/>
  <c r="GF197" i="4"/>
  <c r="GG197" i="4"/>
  <c r="GE198" i="4"/>
  <c r="GF198" i="4"/>
  <c r="GG198" i="4"/>
  <c r="GE199" i="4"/>
  <c r="GF199" i="4"/>
  <c r="GG199" i="4"/>
  <c r="GE200" i="4"/>
  <c r="GF200" i="4"/>
  <c r="GG200" i="4"/>
  <c r="GE201" i="4"/>
  <c r="GF201" i="4"/>
  <c r="GG201" i="4"/>
  <c r="GE202" i="4"/>
  <c r="GF202" i="4"/>
  <c r="GG202" i="4"/>
  <c r="GE203" i="4"/>
  <c r="GF203" i="4"/>
  <c r="GG203" i="4"/>
  <c r="GE204" i="4"/>
  <c r="GF204" i="4"/>
  <c r="GG204" i="4"/>
  <c r="GE205" i="4"/>
  <c r="GF205" i="4"/>
  <c r="GG205" i="4"/>
  <c r="GE206" i="4"/>
  <c r="GF206" i="4"/>
  <c r="GG206" i="4"/>
  <c r="GE207" i="4"/>
  <c r="GF207" i="4"/>
  <c r="GG207" i="4"/>
  <c r="GE208" i="4"/>
  <c r="GF208" i="4"/>
  <c r="GG208" i="4"/>
  <c r="GE209" i="4"/>
  <c r="GF209" i="4"/>
  <c r="GG209" i="4"/>
  <c r="GE210" i="4"/>
  <c r="GF210" i="4"/>
  <c r="GG210" i="4"/>
  <c r="GE211" i="4"/>
  <c r="GF211" i="4"/>
  <c r="GG211" i="4"/>
  <c r="GE212" i="4"/>
  <c r="GF212" i="4"/>
  <c r="GG212" i="4"/>
  <c r="GE213" i="4"/>
  <c r="GF213" i="4"/>
  <c r="GG213" i="4"/>
  <c r="GE214" i="4"/>
  <c r="GF214" i="4"/>
  <c r="GG214" i="4"/>
  <c r="GE215" i="4"/>
  <c r="GF215" i="4"/>
  <c r="GG215" i="4"/>
  <c r="GE216" i="4"/>
  <c r="GF216" i="4"/>
  <c r="GG216" i="4"/>
  <c r="GE217" i="4"/>
  <c r="GF217" i="4"/>
  <c r="GG217" i="4"/>
  <c r="GE218" i="4"/>
  <c r="GF218" i="4"/>
  <c r="GG218" i="4"/>
  <c r="GE219" i="4"/>
  <c r="GF219" i="4"/>
  <c r="GG219" i="4"/>
  <c r="GE220" i="4"/>
  <c r="GF220" i="4"/>
  <c r="GG220" i="4"/>
  <c r="GE221" i="4"/>
  <c r="GF221" i="4"/>
  <c r="GG221" i="4"/>
  <c r="GE222" i="4"/>
  <c r="GF222" i="4"/>
  <c r="GG222" i="4"/>
  <c r="GE223" i="4"/>
  <c r="GF223" i="4"/>
  <c r="GG223" i="4"/>
  <c r="GE224" i="4"/>
  <c r="GF224" i="4"/>
  <c r="GG224" i="4"/>
  <c r="GE225" i="4"/>
  <c r="GF225" i="4"/>
  <c r="GG225" i="4"/>
  <c r="GE226" i="4"/>
  <c r="GF226" i="4"/>
  <c r="GG226" i="4"/>
  <c r="GE227" i="4"/>
  <c r="GF227" i="4"/>
  <c r="GG227" i="4"/>
  <c r="GE228" i="4"/>
  <c r="GF228" i="4"/>
  <c r="GG228" i="4"/>
  <c r="GE229" i="4"/>
  <c r="GF229" i="4"/>
  <c r="GG229" i="4"/>
  <c r="GE230" i="4"/>
  <c r="GF230" i="4"/>
  <c r="GG230" i="4"/>
  <c r="GE231" i="4"/>
  <c r="GF231" i="4"/>
  <c r="GG231" i="4"/>
  <c r="GE232" i="4"/>
  <c r="GF232" i="4"/>
  <c r="GG232" i="4"/>
  <c r="GE233" i="4"/>
  <c r="GF233" i="4"/>
  <c r="GG233" i="4"/>
  <c r="GE234" i="4"/>
  <c r="GF234" i="4"/>
  <c r="GG234" i="4"/>
  <c r="GE235" i="4"/>
  <c r="GF235" i="4"/>
  <c r="GG235" i="4"/>
  <c r="GE236" i="4"/>
  <c r="GF236" i="4"/>
  <c r="GG236" i="4"/>
  <c r="GE237" i="4"/>
  <c r="GF237" i="4"/>
  <c r="GG237" i="4"/>
  <c r="GE238" i="4"/>
  <c r="GF238" i="4"/>
  <c r="GG238" i="4"/>
  <c r="GE239" i="4"/>
  <c r="GF239" i="4"/>
  <c r="GG239" i="4"/>
  <c r="GE240" i="4"/>
  <c r="GF240" i="4"/>
  <c r="GG240" i="4"/>
  <c r="GE241" i="4"/>
  <c r="GF241" i="4"/>
  <c r="GG241" i="4"/>
  <c r="GE242" i="4"/>
  <c r="GF242" i="4"/>
  <c r="GG242" i="4"/>
  <c r="GE243" i="4"/>
  <c r="GF243" i="4"/>
  <c r="GG243" i="4"/>
  <c r="GE244" i="4"/>
  <c r="GF244" i="4"/>
  <c r="GG244" i="4"/>
  <c r="GE245" i="4"/>
  <c r="GF245" i="4"/>
  <c r="GG245" i="4"/>
  <c r="GE246" i="4"/>
  <c r="GF246" i="4"/>
  <c r="GG246" i="4"/>
  <c r="GE247" i="4"/>
  <c r="GF247" i="4"/>
  <c r="GG247" i="4"/>
  <c r="GE248" i="4"/>
  <c r="GF248" i="4"/>
  <c r="GG248" i="4"/>
  <c r="GE249" i="4"/>
  <c r="GF249" i="4"/>
  <c r="GG249" i="4"/>
  <c r="GE250" i="4"/>
  <c r="GF250" i="4"/>
  <c r="GG250" i="4"/>
  <c r="GE251" i="4"/>
  <c r="GF251" i="4"/>
  <c r="GG251" i="4"/>
  <c r="GE252" i="4"/>
  <c r="GF252" i="4"/>
  <c r="GG252" i="4"/>
  <c r="GE253" i="4"/>
  <c r="GF253" i="4"/>
  <c r="GG253" i="4"/>
  <c r="GE254" i="4"/>
  <c r="GF254" i="4"/>
  <c r="GG254" i="4"/>
  <c r="GE255" i="4"/>
  <c r="GF255" i="4"/>
  <c r="GG255" i="4"/>
  <c r="GE256" i="4"/>
  <c r="GF256" i="4"/>
  <c r="GG256" i="4"/>
  <c r="GE257" i="4"/>
  <c r="GF257" i="4"/>
  <c r="GG257" i="4"/>
  <c r="GE258" i="4"/>
  <c r="GF258" i="4"/>
  <c r="GG258" i="4"/>
  <c r="GE259" i="4"/>
  <c r="GF259" i="4"/>
  <c r="GG259" i="4"/>
  <c r="GE260" i="4"/>
  <c r="GF260" i="4"/>
  <c r="GG260" i="4"/>
  <c r="GE261" i="4"/>
  <c r="GF261" i="4"/>
  <c r="GG261" i="4"/>
  <c r="GE262" i="4"/>
  <c r="GF262" i="4"/>
  <c r="GG262" i="4"/>
  <c r="GE263" i="4"/>
  <c r="GF263" i="4"/>
  <c r="GG263" i="4"/>
  <c r="GE264" i="4"/>
  <c r="GF264" i="4"/>
  <c r="GG264" i="4"/>
  <c r="GE265" i="4"/>
  <c r="GF265" i="4"/>
  <c r="GG265" i="4"/>
  <c r="GE266" i="4"/>
  <c r="GF266" i="4"/>
  <c r="GG266" i="4"/>
  <c r="GE267" i="4"/>
  <c r="GF267" i="4"/>
  <c r="GG267" i="4"/>
  <c r="GE268" i="4"/>
  <c r="GF268" i="4"/>
  <c r="GG268" i="4"/>
  <c r="GE269" i="4"/>
  <c r="GF269" i="4"/>
  <c r="GG269" i="4"/>
  <c r="GE270" i="4"/>
  <c r="GF270" i="4"/>
  <c r="GG270" i="4"/>
  <c r="GE271" i="4"/>
  <c r="GF271" i="4"/>
  <c r="GG271" i="4"/>
  <c r="GE272" i="4"/>
  <c r="GF272" i="4"/>
  <c r="GG272" i="4"/>
  <c r="GE273" i="4"/>
  <c r="GF273" i="4"/>
  <c r="GG273" i="4"/>
  <c r="GE274" i="4"/>
  <c r="GF274" i="4"/>
  <c r="GG274" i="4"/>
  <c r="GE275" i="4"/>
  <c r="GF275" i="4"/>
  <c r="GG275" i="4"/>
  <c r="GE276" i="4"/>
  <c r="GF276" i="4"/>
  <c r="GG276" i="4"/>
  <c r="GE277" i="4"/>
  <c r="GF277" i="4"/>
  <c r="GG277" i="4"/>
  <c r="GE278" i="4"/>
  <c r="GF278" i="4"/>
  <c r="GG278" i="4"/>
  <c r="GE279" i="4"/>
  <c r="GF279" i="4"/>
  <c r="GG279" i="4"/>
  <c r="GE280" i="4"/>
  <c r="GF280" i="4"/>
  <c r="GG280" i="4"/>
  <c r="GE281" i="4"/>
  <c r="GF281" i="4"/>
  <c r="GG281" i="4"/>
  <c r="GE282" i="4"/>
  <c r="GF282" i="4"/>
  <c r="GG282" i="4"/>
  <c r="GE283" i="4"/>
  <c r="GF283" i="4"/>
  <c r="GG283" i="4"/>
  <c r="GE284" i="4"/>
  <c r="GF284" i="4"/>
  <c r="GG284" i="4"/>
  <c r="GE285" i="4"/>
  <c r="GF285" i="4"/>
  <c r="GG285" i="4"/>
  <c r="GE286" i="4"/>
  <c r="GF286" i="4"/>
  <c r="GG286" i="4"/>
  <c r="GE287" i="4"/>
  <c r="GF287" i="4"/>
  <c r="GG287" i="4"/>
  <c r="GE288" i="4"/>
  <c r="GF288" i="4"/>
  <c r="GG288" i="4"/>
  <c r="GE289" i="4"/>
  <c r="GF289" i="4"/>
  <c r="GG289" i="4"/>
  <c r="GE290" i="4"/>
  <c r="GF290" i="4"/>
  <c r="GG290" i="4"/>
  <c r="GE291" i="4"/>
  <c r="GF291" i="4"/>
  <c r="GG291" i="4"/>
  <c r="GE292" i="4"/>
  <c r="GF292" i="4"/>
  <c r="GG292" i="4"/>
  <c r="GE293" i="4"/>
  <c r="GF293" i="4"/>
  <c r="GG293" i="4"/>
  <c r="GE294" i="4"/>
  <c r="GF294" i="4"/>
  <c r="GG294" i="4"/>
  <c r="GE295" i="4"/>
  <c r="GF295" i="4"/>
  <c r="GG295" i="4"/>
  <c r="GE296" i="4"/>
  <c r="GF296" i="4"/>
  <c r="GG296" i="4"/>
  <c r="GE297" i="4"/>
  <c r="GF297" i="4"/>
  <c r="GG297" i="4"/>
  <c r="GE298" i="4"/>
  <c r="GF298" i="4"/>
  <c r="GG298" i="4"/>
  <c r="GE299" i="4"/>
  <c r="GF299" i="4"/>
  <c r="GG299" i="4"/>
  <c r="GE300" i="4"/>
  <c r="GF300" i="4"/>
  <c r="GG300" i="4"/>
  <c r="GE301" i="4"/>
  <c r="GF301" i="4"/>
  <c r="GG301" i="4"/>
  <c r="GE302" i="4"/>
  <c r="GF302" i="4"/>
  <c r="GG302" i="4"/>
  <c r="GE303" i="4"/>
  <c r="GF303" i="4"/>
  <c r="GG303" i="4"/>
  <c r="GE304" i="4"/>
  <c r="GF304" i="4"/>
  <c r="GG304" i="4"/>
  <c r="GE305" i="4"/>
  <c r="GF305" i="4"/>
  <c r="GG305" i="4"/>
  <c r="GE306" i="4"/>
  <c r="GF306" i="4"/>
  <c r="GG306" i="4"/>
  <c r="GE307" i="4"/>
  <c r="GF307" i="4"/>
  <c r="GG307" i="4"/>
  <c r="GE308" i="4"/>
  <c r="GF308" i="4"/>
  <c r="GG308" i="4"/>
  <c r="GE309" i="4"/>
  <c r="GF309" i="4"/>
  <c r="GG309" i="4"/>
  <c r="GE310" i="4"/>
  <c r="GF310" i="4"/>
  <c r="GG310" i="4"/>
  <c r="GE311" i="4"/>
  <c r="GF311" i="4"/>
  <c r="GG311" i="4"/>
  <c r="GE312" i="4"/>
  <c r="GF312" i="4"/>
  <c r="GG312" i="4"/>
  <c r="GE313" i="4"/>
  <c r="GF313" i="4"/>
  <c r="GG313" i="4"/>
  <c r="GE314" i="4"/>
  <c r="GF314" i="4"/>
  <c r="GG314" i="4"/>
  <c r="GE315" i="4"/>
  <c r="GF315" i="4"/>
  <c r="GG315" i="4"/>
  <c r="GE316" i="4"/>
  <c r="GF316" i="4"/>
  <c r="GG316" i="4"/>
  <c r="GE317" i="4"/>
  <c r="GF317" i="4"/>
  <c r="GG317" i="4"/>
  <c r="GE318" i="4"/>
  <c r="GF318" i="4"/>
  <c r="GG318" i="4"/>
  <c r="GE319" i="4"/>
  <c r="GF319" i="4"/>
  <c r="GG319" i="4"/>
  <c r="GE320" i="4"/>
  <c r="GF320" i="4"/>
  <c r="GG320" i="4"/>
  <c r="GE321" i="4"/>
  <c r="GF321" i="4"/>
  <c r="GG321" i="4"/>
  <c r="GE322" i="4"/>
  <c r="GF322" i="4"/>
  <c r="GG322" i="4"/>
  <c r="GE323" i="4"/>
  <c r="GF323" i="4"/>
  <c r="GG323" i="4"/>
  <c r="GE324" i="4"/>
  <c r="GF324" i="4"/>
  <c r="GG324" i="4"/>
  <c r="GE325" i="4"/>
  <c r="GF325" i="4"/>
  <c r="GG325" i="4"/>
  <c r="GE326" i="4"/>
  <c r="GF326" i="4"/>
  <c r="GG326" i="4"/>
  <c r="GE327" i="4"/>
  <c r="GF327" i="4"/>
  <c r="GG327" i="4"/>
  <c r="GE328" i="4"/>
  <c r="GF328" i="4"/>
  <c r="GG328" i="4"/>
  <c r="GE329" i="4"/>
  <c r="GF329" i="4"/>
  <c r="GG329" i="4"/>
  <c r="GE330" i="4"/>
  <c r="GF330" i="4"/>
  <c r="GG330" i="4"/>
  <c r="GE331" i="4"/>
  <c r="GF331" i="4"/>
  <c r="GG331" i="4"/>
  <c r="GE332" i="4"/>
  <c r="GF332" i="4"/>
  <c r="GG332" i="4"/>
  <c r="GE333" i="4"/>
  <c r="GF333" i="4"/>
  <c r="GG333" i="4"/>
  <c r="GE334" i="4"/>
  <c r="GF334" i="4"/>
  <c r="GG334" i="4"/>
  <c r="GE335" i="4"/>
  <c r="GF335" i="4"/>
  <c r="GG335" i="4"/>
  <c r="GE336" i="4"/>
  <c r="GF336" i="4"/>
  <c r="GG336" i="4"/>
  <c r="GE337" i="4"/>
  <c r="GF337" i="4"/>
  <c r="GG337" i="4"/>
  <c r="GE338" i="4"/>
  <c r="GF338" i="4"/>
  <c r="GG338" i="4"/>
  <c r="GE339" i="4"/>
  <c r="GF339" i="4"/>
  <c r="GG339" i="4"/>
  <c r="GE340" i="4"/>
  <c r="GF340" i="4"/>
  <c r="GG340" i="4"/>
  <c r="GE341" i="4"/>
  <c r="GF341" i="4"/>
  <c r="GG341" i="4"/>
  <c r="GE342" i="4"/>
  <c r="GF342" i="4"/>
  <c r="GG342" i="4"/>
  <c r="GE343" i="4"/>
  <c r="GF343" i="4"/>
  <c r="GG343" i="4"/>
  <c r="GE344" i="4"/>
  <c r="GF344" i="4"/>
  <c r="GG344" i="4"/>
  <c r="GE345" i="4"/>
  <c r="GF345" i="4"/>
  <c r="GG345" i="4"/>
  <c r="GE346" i="4"/>
  <c r="GF346" i="4"/>
  <c r="GG346" i="4"/>
  <c r="GE347" i="4"/>
  <c r="GF347" i="4"/>
  <c r="GG347" i="4"/>
  <c r="GE348" i="4"/>
  <c r="GF348" i="4"/>
  <c r="GG348" i="4"/>
  <c r="GE349" i="4"/>
  <c r="GF349" i="4"/>
  <c r="GG349" i="4"/>
  <c r="GE350" i="4"/>
  <c r="GF350" i="4"/>
  <c r="GG350" i="4"/>
  <c r="GE351" i="4"/>
  <c r="GF351" i="4"/>
  <c r="GG351" i="4"/>
  <c r="GE352" i="4"/>
  <c r="GF352" i="4"/>
  <c r="GG352" i="4"/>
  <c r="GE353" i="4"/>
  <c r="GF353" i="4"/>
  <c r="GG353" i="4"/>
  <c r="GE354" i="4"/>
  <c r="GF354" i="4"/>
  <c r="GG354" i="4"/>
  <c r="GE355" i="4"/>
  <c r="GF355" i="4"/>
  <c r="GG355" i="4"/>
  <c r="GE356" i="4"/>
  <c r="GF356" i="4"/>
  <c r="GG356" i="4"/>
  <c r="GE357" i="4"/>
  <c r="GF357" i="4"/>
  <c r="GG357" i="4"/>
  <c r="GE358" i="4"/>
  <c r="GF358" i="4"/>
  <c r="GG358" i="4"/>
  <c r="GE359" i="4"/>
  <c r="GF359" i="4"/>
  <c r="GG359" i="4"/>
  <c r="GE360" i="4"/>
  <c r="GF360" i="4"/>
  <c r="GG360" i="4"/>
  <c r="GE361" i="4"/>
  <c r="GF361" i="4"/>
  <c r="GG361" i="4"/>
  <c r="GE362" i="4"/>
  <c r="GF362" i="4"/>
  <c r="GG362" i="4"/>
  <c r="GE363" i="4"/>
  <c r="GF363" i="4"/>
  <c r="GG363" i="4"/>
  <c r="GE364" i="4"/>
  <c r="GF364" i="4"/>
  <c r="GG364" i="4"/>
  <c r="GE365" i="4"/>
  <c r="GF365" i="4"/>
  <c r="GG365" i="4"/>
  <c r="GE366" i="4"/>
  <c r="GF366" i="4"/>
  <c r="GG366" i="4"/>
  <c r="GE367" i="4"/>
  <c r="GF367" i="4"/>
  <c r="GG367" i="4"/>
  <c r="GE368" i="4"/>
  <c r="GF368" i="4"/>
  <c r="GG368" i="4"/>
  <c r="GE369" i="4"/>
  <c r="GF369" i="4"/>
  <c r="GG369" i="4"/>
  <c r="GE370" i="4"/>
  <c r="GF370" i="4"/>
  <c r="GG370" i="4"/>
  <c r="GE371" i="4"/>
  <c r="GF371" i="4"/>
  <c r="GG371" i="4"/>
  <c r="GE372" i="4"/>
  <c r="GF372" i="4"/>
  <c r="GG372" i="4"/>
  <c r="GE373" i="4"/>
  <c r="GF373" i="4"/>
  <c r="GG373" i="4"/>
  <c r="GE374" i="4"/>
  <c r="GF374" i="4"/>
  <c r="GG374" i="4"/>
  <c r="GE375" i="4"/>
  <c r="GF375" i="4"/>
  <c r="GG375" i="4"/>
  <c r="GE376" i="4"/>
  <c r="GF376" i="4"/>
  <c r="GG376" i="4"/>
  <c r="GE377" i="4"/>
  <c r="GF377" i="4"/>
  <c r="GG377" i="4"/>
  <c r="GE378" i="4"/>
  <c r="GF378" i="4"/>
  <c r="GG378" i="4"/>
  <c r="GE379" i="4"/>
  <c r="GF379" i="4"/>
  <c r="GG379" i="4"/>
  <c r="GE380" i="4"/>
  <c r="GF380" i="4"/>
  <c r="GG380" i="4"/>
  <c r="GE381" i="4"/>
  <c r="GF381" i="4"/>
  <c r="GG381" i="4"/>
  <c r="GE382" i="4"/>
  <c r="GF382" i="4"/>
  <c r="GG382" i="4"/>
  <c r="GE383" i="4"/>
  <c r="GF383" i="4"/>
  <c r="GG383" i="4"/>
  <c r="GE384" i="4"/>
  <c r="GF384" i="4"/>
  <c r="GG384" i="4"/>
  <c r="GE385" i="4"/>
  <c r="GF385" i="4"/>
  <c r="GG385" i="4"/>
  <c r="GE386" i="4"/>
  <c r="GF386" i="4"/>
  <c r="GG386" i="4"/>
  <c r="GE387" i="4"/>
  <c r="GF387" i="4"/>
  <c r="GG387" i="4"/>
  <c r="GE388" i="4"/>
  <c r="GF388" i="4"/>
  <c r="GG388" i="4"/>
  <c r="GE389" i="4"/>
  <c r="GF389" i="4"/>
  <c r="GG389" i="4"/>
  <c r="GE390" i="4"/>
  <c r="GF390" i="4"/>
  <c r="GG390" i="4"/>
  <c r="GE391" i="4"/>
  <c r="GF391" i="4"/>
  <c r="GG391" i="4"/>
  <c r="GE392" i="4"/>
  <c r="GF392" i="4"/>
  <c r="GG392" i="4"/>
  <c r="GE393" i="4"/>
  <c r="GF393" i="4"/>
  <c r="GG393" i="4"/>
  <c r="GE394" i="4"/>
  <c r="GF394" i="4"/>
  <c r="GG394" i="4"/>
  <c r="GE395" i="4"/>
  <c r="GF395" i="4"/>
  <c r="GG395" i="4"/>
  <c r="GE396" i="4"/>
  <c r="GF396" i="4"/>
  <c r="GG396" i="4"/>
  <c r="GE397" i="4"/>
  <c r="GF397" i="4"/>
  <c r="GG397" i="4"/>
  <c r="GE398" i="4"/>
  <c r="GF398" i="4"/>
  <c r="GG398" i="4"/>
  <c r="GE399" i="4"/>
  <c r="GF399" i="4"/>
  <c r="GG399" i="4"/>
  <c r="GE400" i="4"/>
  <c r="GF400" i="4"/>
  <c r="GG400" i="4"/>
  <c r="GE401" i="4"/>
  <c r="GF401" i="4"/>
  <c r="GG401" i="4"/>
  <c r="GE402" i="4"/>
  <c r="GF402" i="4"/>
  <c r="GG402" i="4"/>
  <c r="GE403" i="4"/>
  <c r="GF403" i="4"/>
  <c r="GG403" i="4"/>
  <c r="GE404" i="4"/>
  <c r="GF404" i="4"/>
  <c r="GG404" i="4"/>
  <c r="GE405" i="4"/>
  <c r="GF405" i="4"/>
  <c r="GG405" i="4"/>
  <c r="GE406" i="4"/>
  <c r="GF406" i="4"/>
  <c r="GG406" i="4"/>
  <c r="GI6" i="4"/>
  <c r="GG6" i="4"/>
  <c r="GF6" i="4"/>
  <c r="GE6" i="4"/>
  <c r="FX7" i="4"/>
  <c r="FX8" i="4"/>
  <c r="FX9" i="4"/>
  <c r="FX10" i="4"/>
  <c r="FX11" i="4"/>
  <c r="FX12" i="4"/>
  <c r="FX13" i="4"/>
  <c r="FX14" i="4"/>
  <c r="FX15" i="4"/>
  <c r="FX16" i="4"/>
  <c r="FX17" i="4"/>
  <c r="FX18" i="4"/>
  <c r="FX19" i="4"/>
  <c r="FX20" i="4"/>
  <c r="FX21" i="4"/>
  <c r="FX22" i="4"/>
  <c r="FX23" i="4"/>
  <c r="FX24" i="4"/>
  <c r="FX25" i="4"/>
  <c r="FX26" i="4"/>
  <c r="FX27" i="4"/>
  <c r="FX28" i="4"/>
  <c r="FX29" i="4"/>
  <c r="FX30" i="4"/>
  <c r="FX31" i="4"/>
  <c r="FX32" i="4"/>
  <c r="FX33" i="4"/>
  <c r="FX34" i="4"/>
  <c r="FX35" i="4"/>
  <c r="FX36" i="4"/>
  <c r="FX37" i="4"/>
  <c r="FX38" i="4"/>
  <c r="FX39" i="4"/>
  <c r="FX40" i="4"/>
  <c r="FX41" i="4"/>
  <c r="FX42" i="4"/>
  <c r="FX43" i="4"/>
  <c r="FX44" i="4"/>
  <c r="FX45" i="4"/>
  <c r="FX46" i="4"/>
  <c r="FX47" i="4"/>
  <c r="FX48" i="4"/>
  <c r="FX49" i="4"/>
  <c r="FX50" i="4"/>
  <c r="FX51" i="4"/>
  <c r="FX52" i="4"/>
  <c r="FX53" i="4"/>
  <c r="FX54" i="4"/>
  <c r="FX55" i="4"/>
  <c r="FX56" i="4"/>
  <c r="FX57" i="4"/>
  <c r="FX58" i="4"/>
  <c r="FX59" i="4"/>
  <c r="FX60" i="4"/>
  <c r="FX61" i="4"/>
  <c r="FX62" i="4"/>
  <c r="FX63" i="4"/>
  <c r="FX64" i="4"/>
  <c r="FX65" i="4"/>
  <c r="FX66" i="4"/>
  <c r="FX67" i="4"/>
  <c r="FX68" i="4"/>
  <c r="FX69" i="4"/>
  <c r="FX70" i="4"/>
  <c r="FX71" i="4"/>
  <c r="FX72" i="4"/>
  <c r="FX73" i="4"/>
  <c r="FX74" i="4"/>
  <c r="FX75" i="4"/>
  <c r="FX76" i="4"/>
  <c r="FX77" i="4"/>
  <c r="FX78" i="4"/>
  <c r="FX79" i="4"/>
  <c r="FX80" i="4"/>
  <c r="FX81" i="4"/>
  <c r="FX82" i="4"/>
  <c r="FX83" i="4"/>
  <c r="FX84" i="4"/>
  <c r="FX85" i="4"/>
  <c r="FX86" i="4"/>
  <c r="FX87" i="4"/>
  <c r="FX88" i="4"/>
  <c r="FX89" i="4"/>
  <c r="FX90" i="4"/>
  <c r="FX91" i="4"/>
  <c r="FX92" i="4"/>
  <c r="FX93" i="4"/>
  <c r="FX94" i="4"/>
  <c r="FX95" i="4"/>
  <c r="FX96" i="4"/>
  <c r="FX97" i="4"/>
  <c r="FX98" i="4"/>
  <c r="FX99" i="4"/>
  <c r="FX100" i="4"/>
  <c r="FX101" i="4"/>
  <c r="FX102" i="4"/>
  <c r="FX103" i="4"/>
  <c r="FX104" i="4"/>
  <c r="FX105" i="4"/>
  <c r="FX106" i="4"/>
  <c r="FX107" i="4"/>
  <c r="FX108" i="4"/>
  <c r="FX109" i="4"/>
  <c r="FX110" i="4"/>
  <c r="FX111" i="4"/>
  <c r="FX112" i="4"/>
  <c r="FX113" i="4"/>
  <c r="FX114" i="4"/>
  <c r="FX115" i="4"/>
  <c r="FX116" i="4"/>
  <c r="FX117" i="4"/>
  <c r="FX118" i="4"/>
  <c r="FX119" i="4"/>
  <c r="FX120" i="4"/>
  <c r="FX121" i="4"/>
  <c r="FX122" i="4"/>
  <c r="FX123" i="4"/>
  <c r="FX124" i="4"/>
  <c r="FX125" i="4"/>
  <c r="FX126" i="4"/>
  <c r="FX127" i="4"/>
  <c r="FX128" i="4"/>
  <c r="FX129" i="4"/>
  <c r="FX130" i="4"/>
  <c r="FX131" i="4"/>
  <c r="FX132" i="4"/>
  <c r="FX133" i="4"/>
  <c r="FX134" i="4"/>
  <c r="FX135" i="4"/>
  <c r="FX136" i="4"/>
  <c r="FX137" i="4"/>
  <c r="FX138" i="4"/>
  <c r="FX139" i="4"/>
  <c r="FX140" i="4"/>
  <c r="FX141" i="4"/>
  <c r="FX142" i="4"/>
  <c r="FX143" i="4"/>
  <c r="FX144" i="4"/>
  <c r="FX145" i="4"/>
  <c r="FX146" i="4"/>
  <c r="FX147" i="4"/>
  <c r="FX159" i="4"/>
  <c r="FX160" i="4"/>
  <c r="FX161" i="4"/>
  <c r="FX162" i="4"/>
  <c r="FX163" i="4"/>
  <c r="FX164" i="4"/>
  <c r="FX165" i="4"/>
  <c r="FX166" i="4"/>
  <c r="FX167" i="4"/>
  <c r="FX168" i="4"/>
  <c r="FX169" i="4"/>
  <c r="FX170" i="4"/>
  <c r="FX171" i="4"/>
  <c r="FX172" i="4"/>
  <c r="FX173" i="4"/>
  <c r="FX174" i="4"/>
  <c r="FX175" i="4"/>
  <c r="FX176" i="4"/>
  <c r="FX177" i="4"/>
  <c r="FX178" i="4"/>
  <c r="FX179" i="4"/>
  <c r="FX180" i="4"/>
  <c r="FX181" i="4"/>
  <c r="FX182" i="4"/>
  <c r="FX183" i="4"/>
  <c r="FX184" i="4"/>
  <c r="FX185" i="4"/>
  <c r="FX186" i="4"/>
  <c r="FX187" i="4"/>
  <c r="FX188" i="4"/>
  <c r="FX189" i="4"/>
  <c r="FX190" i="4"/>
  <c r="FX191" i="4"/>
  <c r="FX192" i="4"/>
  <c r="FX193" i="4"/>
  <c r="FX194" i="4"/>
  <c r="FX195" i="4"/>
  <c r="FX196" i="4"/>
  <c r="FX197" i="4"/>
  <c r="FX198" i="4"/>
  <c r="FX199" i="4"/>
  <c r="FX200" i="4"/>
  <c r="FX201" i="4"/>
  <c r="FX202" i="4"/>
  <c r="FX203" i="4"/>
  <c r="FX204" i="4"/>
  <c r="FX205" i="4"/>
  <c r="FX206" i="4"/>
  <c r="FX207" i="4"/>
  <c r="FX208" i="4"/>
  <c r="FX209" i="4"/>
  <c r="FX210" i="4"/>
  <c r="FX211" i="4"/>
  <c r="FX212" i="4"/>
  <c r="FX213" i="4"/>
  <c r="FX214" i="4"/>
  <c r="FX215" i="4"/>
  <c r="FX216" i="4"/>
  <c r="FX217" i="4"/>
  <c r="FX218" i="4"/>
  <c r="FX219" i="4"/>
  <c r="FX220" i="4"/>
  <c r="FX221" i="4"/>
  <c r="FX222" i="4"/>
  <c r="FX223" i="4"/>
  <c r="FX224" i="4"/>
  <c r="FX225" i="4"/>
  <c r="FX226" i="4"/>
  <c r="FX227" i="4"/>
  <c r="FX228" i="4"/>
  <c r="FX229" i="4"/>
  <c r="FX230" i="4"/>
  <c r="FX231" i="4"/>
  <c r="FX232" i="4"/>
  <c r="FX233" i="4"/>
  <c r="FX234" i="4"/>
  <c r="FX235" i="4"/>
  <c r="FX236" i="4"/>
  <c r="FX237" i="4"/>
  <c r="FX238" i="4"/>
  <c r="FX239" i="4"/>
  <c r="FX240" i="4"/>
  <c r="FX241" i="4"/>
  <c r="FX242" i="4"/>
  <c r="FX243" i="4"/>
  <c r="FX244" i="4"/>
  <c r="FX245" i="4"/>
  <c r="FX246" i="4"/>
  <c r="FX247" i="4"/>
  <c r="FX248" i="4"/>
  <c r="FX249" i="4"/>
  <c r="FX250" i="4"/>
  <c r="FX251" i="4"/>
  <c r="FX252" i="4"/>
  <c r="FX253" i="4"/>
  <c r="FX254" i="4"/>
  <c r="FX255" i="4"/>
  <c r="FX256" i="4"/>
  <c r="FX257" i="4"/>
  <c r="FX258" i="4"/>
  <c r="FX259" i="4"/>
  <c r="FX260" i="4"/>
  <c r="FX261" i="4"/>
  <c r="FX262" i="4"/>
  <c r="FX263" i="4"/>
  <c r="FX264" i="4"/>
  <c r="FX265" i="4"/>
  <c r="FX266" i="4"/>
  <c r="FX267" i="4"/>
  <c r="FX268" i="4"/>
  <c r="FX269" i="4"/>
  <c r="FX270" i="4"/>
  <c r="FX271" i="4"/>
  <c r="FX272" i="4"/>
  <c r="FX273" i="4"/>
  <c r="FX274" i="4"/>
  <c r="FX275" i="4"/>
  <c r="FX276" i="4"/>
  <c r="FX277" i="4"/>
  <c r="FX278" i="4"/>
  <c r="FX279" i="4"/>
  <c r="FX280" i="4"/>
  <c r="FX281" i="4"/>
  <c r="FX282" i="4"/>
  <c r="FX283" i="4"/>
  <c r="FX284" i="4"/>
  <c r="FX285" i="4"/>
  <c r="FX286" i="4"/>
  <c r="FX287" i="4"/>
  <c r="FX288" i="4"/>
  <c r="FX289" i="4"/>
  <c r="FX290" i="4"/>
  <c r="FX291" i="4"/>
  <c r="FX292" i="4"/>
  <c r="FX293" i="4"/>
  <c r="FX294" i="4"/>
  <c r="FX295" i="4"/>
  <c r="FX296" i="4"/>
  <c r="FX297" i="4"/>
  <c r="FX298" i="4"/>
  <c r="FX299" i="4"/>
  <c r="FX300" i="4"/>
  <c r="FX301" i="4"/>
  <c r="FX302" i="4"/>
  <c r="FX303" i="4"/>
  <c r="FX304" i="4"/>
  <c r="FX305" i="4"/>
  <c r="FX306" i="4"/>
  <c r="FX307" i="4"/>
  <c r="FX308" i="4"/>
  <c r="FX309" i="4"/>
  <c r="FX310" i="4"/>
  <c r="FX311" i="4"/>
  <c r="FX312" i="4"/>
  <c r="FX313" i="4"/>
  <c r="FX314" i="4"/>
  <c r="FX315" i="4"/>
  <c r="FX316" i="4"/>
  <c r="FX317" i="4"/>
  <c r="FX318" i="4"/>
  <c r="FX319" i="4"/>
  <c r="FX320" i="4"/>
  <c r="FX321" i="4"/>
  <c r="FX322" i="4"/>
  <c r="FX323" i="4"/>
  <c r="FX324" i="4"/>
  <c r="FX325" i="4"/>
  <c r="FX326" i="4"/>
  <c r="FX327" i="4"/>
  <c r="FX328" i="4"/>
  <c r="FX329" i="4"/>
  <c r="FX330" i="4"/>
  <c r="FX331" i="4"/>
  <c r="FX332" i="4"/>
  <c r="FX333" i="4"/>
  <c r="FX334" i="4"/>
  <c r="FX335" i="4"/>
  <c r="FX336" i="4"/>
  <c r="FX337" i="4"/>
  <c r="FX338" i="4"/>
  <c r="FX339" i="4"/>
  <c r="FX340" i="4"/>
  <c r="FX341" i="4"/>
  <c r="FX342" i="4"/>
  <c r="FX343" i="4"/>
  <c r="FX344" i="4"/>
  <c r="FX345" i="4"/>
  <c r="FX346" i="4"/>
  <c r="FX347" i="4"/>
  <c r="FX348" i="4"/>
  <c r="FX349" i="4"/>
  <c r="FX350" i="4"/>
  <c r="FX351" i="4"/>
  <c r="FX352" i="4"/>
  <c r="FX353" i="4"/>
  <c r="FX354" i="4"/>
  <c r="FX355" i="4"/>
  <c r="FX356" i="4"/>
  <c r="FX357" i="4"/>
  <c r="FX358" i="4"/>
  <c r="FX359" i="4"/>
  <c r="FX360" i="4"/>
  <c r="FX361" i="4"/>
  <c r="FX362" i="4"/>
  <c r="FX363" i="4"/>
  <c r="FX364" i="4"/>
  <c r="FX365" i="4"/>
  <c r="FX366" i="4"/>
  <c r="FX367" i="4"/>
  <c r="FX368" i="4"/>
  <c r="FX369" i="4"/>
  <c r="FX370" i="4"/>
  <c r="FX371" i="4"/>
  <c r="FX372" i="4"/>
  <c r="FX373" i="4"/>
  <c r="FX374" i="4"/>
  <c r="FX375" i="4"/>
  <c r="FX376" i="4"/>
  <c r="FX377" i="4"/>
  <c r="FX378" i="4"/>
  <c r="FX379" i="4"/>
  <c r="FX380" i="4"/>
  <c r="FX381" i="4"/>
  <c r="FX382" i="4"/>
  <c r="FX383" i="4"/>
  <c r="FX384" i="4"/>
  <c r="FX385" i="4"/>
  <c r="FX386" i="4"/>
  <c r="FX387" i="4"/>
  <c r="FX388" i="4"/>
  <c r="FX389" i="4"/>
  <c r="FX390" i="4"/>
  <c r="FX391" i="4"/>
  <c r="FX392" i="4"/>
  <c r="FX393" i="4"/>
  <c r="FX394" i="4"/>
  <c r="FX395" i="4"/>
  <c r="FX396" i="4"/>
  <c r="FX397" i="4"/>
  <c r="FX398" i="4"/>
  <c r="FX399" i="4"/>
  <c r="FX400" i="4"/>
  <c r="FX401" i="4"/>
  <c r="FX402" i="4"/>
  <c r="FX403" i="4"/>
  <c r="FX404" i="4"/>
  <c r="FX405" i="4"/>
  <c r="FX406" i="4"/>
  <c r="FZ7" i="4"/>
  <c r="FZ8" i="4"/>
  <c r="FZ9" i="4"/>
  <c r="FZ10" i="4"/>
  <c r="FZ11" i="4"/>
  <c r="FZ12" i="4"/>
  <c r="FZ13" i="4"/>
  <c r="FZ14" i="4"/>
  <c r="FZ15" i="4"/>
  <c r="FZ16" i="4"/>
  <c r="FZ17" i="4"/>
  <c r="FZ18" i="4"/>
  <c r="FZ19" i="4"/>
  <c r="FZ20" i="4"/>
  <c r="FZ21" i="4"/>
  <c r="FZ22" i="4"/>
  <c r="FZ23" i="4"/>
  <c r="FZ24" i="4"/>
  <c r="FZ25" i="4"/>
  <c r="FZ26" i="4"/>
  <c r="FZ27" i="4"/>
  <c r="FZ28" i="4"/>
  <c r="FZ29" i="4"/>
  <c r="FZ30" i="4"/>
  <c r="FZ31" i="4"/>
  <c r="FZ32" i="4"/>
  <c r="FZ33" i="4"/>
  <c r="FZ34" i="4"/>
  <c r="FZ35" i="4"/>
  <c r="FZ36" i="4"/>
  <c r="FZ37" i="4"/>
  <c r="FZ38" i="4"/>
  <c r="FZ39" i="4"/>
  <c r="FZ40" i="4"/>
  <c r="FZ41" i="4"/>
  <c r="FZ42" i="4"/>
  <c r="FZ43" i="4"/>
  <c r="FZ44" i="4"/>
  <c r="FZ45" i="4"/>
  <c r="FZ46" i="4"/>
  <c r="FZ47" i="4"/>
  <c r="FZ48" i="4"/>
  <c r="FZ49" i="4"/>
  <c r="FZ50" i="4"/>
  <c r="FZ51" i="4"/>
  <c r="FZ52" i="4"/>
  <c r="FZ53" i="4"/>
  <c r="FZ54" i="4"/>
  <c r="FZ55" i="4"/>
  <c r="FZ56" i="4"/>
  <c r="FZ57" i="4"/>
  <c r="FZ58" i="4"/>
  <c r="FZ59" i="4"/>
  <c r="FZ60" i="4"/>
  <c r="FZ61" i="4"/>
  <c r="FZ62" i="4"/>
  <c r="FZ63" i="4"/>
  <c r="FZ64" i="4"/>
  <c r="FZ65" i="4"/>
  <c r="FZ66" i="4"/>
  <c r="FZ67" i="4"/>
  <c r="FZ68" i="4"/>
  <c r="FZ69" i="4"/>
  <c r="FZ70" i="4"/>
  <c r="FZ71" i="4"/>
  <c r="FZ72" i="4"/>
  <c r="FZ73" i="4"/>
  <c r="FZ74" i="4"/>
  <c r="FZ75" i="4"/>
  <c r="FZ76" i="4"/>
  <c r="FZ77" i="4"/>
  <c r="FZ78" i="4"/>
  <c r="FZ79" i="4"/>
  <c r="FZ80" i="4"/>
  <c r="FZ81" i="4"/>
  <c r="FZ82" i="4"/>
  <c r="FZ83" i="4"/>
  <c r="FZ84" i="4"/>
  <c r="FZ85" i="4"/>
  <c r="FZ86" i="4"/>
  <c r="FZ87" i="4"/>
  <c r="FZ88" i="4"/>
  <c r="FZ89" i="4"/>
  <c r="FZ90" i="4"/>
  <c r="FZ91" i="4"/>
  <c r="FZ92" i="4"/>
  <c r="FZ93" i="4"/>
  <c r="FZ94" i="4"/>
  <c r="FZ95" i="4"/>
  <c r="FZ96" i="4"/>
  <c r="FZ97" i="4"/>
  <c r="FZ98" i="4"/>
  <c r="FZ99" i="4"/>
  <c r="FZ100" i="4"/>
  <c r="FZ101" i="4"/>
  <c r="FZ102" i="4"/>
  <c r="FZ103" i="4"/>
  <c r="FZ104" i="4"/>
  <c r="FZ105" i="4"/>
  <c r="FZ106" i="4"/>
  <c r="FZ107" i="4"/>
  <c r="FZ108" i="4"/>
  <c r="FZ109" i="4"/>
  <c r="FZ110" i="4"/>
  <c r="FZ111" i="4"/>
  <c r="FZ112" i="4"/>
  <c r="FZ113" i="4"/>
  <c r="FZ114" i="4"/>
  <c r="FZ115" i="4"/>
  <c r="FZ116" i="4"/>
  <c r="FZ117" i="4"/>
  <c r="FZ118" i="4"/>
  <c r="FZ119" i="4"/>
  <c r="FZ120" i="4"/>
  <c r="FZ121" i="4"/>
  <c r="FZ122" i="4"/>
  <c r="FZ123" i="4"/>
  <c r="FZ124" i="4"/>
  <c r="FZ125" i="4"/>
  <c r="FZ126" i="4"/>
  <c r="FZ127" i="4"/>
  <c r="FZ128" i="4"/>
  <c r="FZ129" i="4"/>
  <c r="FZ130" i="4"/>
  <c r="FZ131" i="4"/>
  <c r="FZ132" i="4"/>
  <c r="FZ133" i="4"/>
  <c r="FZ134" i="4"/>
  <c r="FZ135" i="4"/>
  <c r="FZ136" i="4"/>
  <c r="FZ137" i="4"/>
  <c r="FZ138" i="4"/>
  <c r="FZ139" i="4"/>
  <c r="FZ140" i="4"/>
  <c r="FZ141" i="4"/>
  <c r="FZ142" i="4"/>
  <c r="FZ143" i="4"/>
  <c r="FZ144" i="4"/>
  <c r="FZ145" i="4"/>
  <c r="FZ146" i="4"/>
  <c r="FZ147" i="4"/>
  <c r="FZ159" i="4"/>
  <c r="FZ160" i="4"/>
  <c r="FZ161" i="4"/>
  <c r="FZ162" i="4"/>
  <c r="FZ163" i="4"/>
  <c r="FZ164" i="4"/>
  <c r="FZ165" i="4"/>
  <c r="FZ166" i="4"/>
  <c r="FZ167" i="4"/>
  <c r="FZ168" i="4"/>
  <c r="FZ169" i="4"/>
  <c r="FZ170" i="4"/>
  <c r="FZ171" i="4"/>
  <c r="FZ172" i="4"/>
  <c r="FZ173" i="4"/>
  <c r="FZ174" i="4"/>
  <c r="FZ175" i="4"/>
  <c r="FZ176" i="4"/>
  <c r="FZ177" i="4"/>
  <c r="FZ178" i="4"/>
  <c r="FZ179" i="4"/>
  <c r="FZ180" i="4"/>
  <c r="FZ181" i="4"/>
  <c r="FZ182" i="4"/>
  <c r="FZ183" i="4"/>
  <c r="FZ184" i="4"/>
  <c r="FZ185" i="4"/>
  <c r="FZ186" i="4"/>
  <c r="FZ187" i="4"/>
  <c r="FZ188" i="4"/>
  <c r="FZ189" i="4"/>
  <c r="FZ190" i="4"/>
  <c r="FZ191" i="4"/>
  <c r="FZ192" i="4"/>
  <c r="FZ193" i="4"/>
  <c r="FZ194" i="4"/>
  <c r="FZ195" i="4"/>
  <c r="FZ196" i="4"/>
  <c r="FZ197" i="4"/>
  <c r="FZ198" i="4"/>
  <c r="FZ199" i="4"/>
  <c r="FZ200" i="4"/>
  <c r="FZ201" i="4"/>
  <c r="FZ202" i="4"/>
  <c r="FZ203" i="4"/>
  <c r="FZ204" i="4"/>
  <c r="FZ205" i="4"/>
  <c r="FZ206" i="4"/>
  <c r="FZ207" i="4"/>
  <c r="FZ208" i="4"/>
  <c r="FZ209" i="4"/>
  <c r="FZ210" i="4"/>
  <c r="FZ211" i="4"/>
  <c r="FZ212" i="4"/>
  <c r="FZ213" i="4"/>
  <c r="FZ214" i="4"/>
  <c r="FZ215" i="4"/>
  <c r="FZ216" i="4"/>
  <c r="FZ217" i="4"/>
  <c r="FZ218" i="4"/>
  <c r="FZ219" i="4"/>
  <c r="FZ220" i="4"/>
  <c r="FZ221" i="4"/>
  <c r="FZ222" i="4"/>
  <c r="FZ223" i="4"/>
  <c r="FZ224" i="4"/>
  <c r="FZ225" i="4"/>
  <c r="FZ226" i="4"/>
  <c r="FZ227" i="4"/>
  <c r="FZ228" i="4"/>
  <c r="FZ229" i="4"/>
  <c r="FZ230" i="4"/>
  <c r="FZ231" i="4"/>
  <c r="FZ232" i="4"/>
  <c r="FZ233" i="4"/>
  <c r="FZ234" i="4"/>
  <c r="FZ235" i="4"/>
  <c r="FZ236" i="4"/>
  <c r="FZ237" i="4"/>
  <c r="FZ238" i="4"/>
  <c r="FZ239" i="4"/>
  <c r="FZ240" i="4"/>
  <c r="FZ241" i="4"/>
  <c r="FZ242" i="4"/>
  <c r="FZ243" i="4"/>
  <c r="FZ244" i="4"/>
  <c r="FZ245" i="4"/>
  <c r="FZ246" i="4"/>
  <c r="FZ247" i="4"/>
  <c r="FZ248" i="4"/>
  <c r="FZ249" i="4"/>
  <c r="FZ250" i="4"/>
  <c r="FZ251" i="4"/>
  <c r="FZ252" i="4"/>
  <c r="FZ253" i="4"/>
  <c r="FZ254" i="4"/>
  <c r="FZ255" i="4"/>
  <c r="FZ256" i="4"/>
  <c r="FZ257" i="4"/>
  <c r="FZ258" i="4"/>
  <c r="FZ259" i="4"/>
  <c r="FZ260" i="4"/>
  <c r="FZ261" i="4"/>
  <c r="FZ262" i="4"/>
  <c r="FZ263" i="4"/>
  <c r="FZ264" i="4"/>
  <c r="FZ265" i="4"/>
  <c r="FZ266" i="4"/>
  <c r="FZ267" i="4"/>
  <c r="FZ268" i="4"/>
  <c r="FZ269" i="4"/>
  <c r="FZ270" i="4"/>
  <c r="FZ271" i="4"/>
  <c r="FZ272" i="4"/>
  <c r="FZ273" i="4"/>
  <c r="FZ274" i="4"/>
  <c r="FZ275" i="4"/>
  <c r="FZ276" i="4"/>
  <c r="FZ277" i="4"/>
  <c r="FZ278" i="4"/>
  <c r="FZ279" i="4"/>
  <c r="FZ280" i="4"/>
  <c r="FZ281" i="4"/>
  <c r="FZ282" i="4"/>
  <c r="FZ283" i="4"/>
  <c r="FZ284" i="4"/>
  <c r="FZ285" i="4"/>
  <c r="FZ286" i="4"/>
  <c r="FZ287" i="4"/>
  <c r="FZ288" i="4"/>
  <c r="FZ289" i="4"/>
  <c r="FZ290" i="4"/>
  <c r="FZ291" i="4"/>
  <c r="FZ292" i="4"/>
  <c r="FZ293" i="4"/>
  <c r="FZ294" i="4"/>
  <c r="FZ295" i="4"/>
  <c r="FZ296" i="4"/>
  <c r="FZ297" i="4"/>
  <c r="FZ298" i="4"/>
  <c r="FZ299" i="4"/>
  <c r="FZ300" i="4"/>
  <c r="FZ301" i="4"/>
  <c r="FZ302" i="4"/>
  <c r="FZ303" i="4"/>
  <c r="FZ304" i="4"/>
  <c r="FZ305" i="4"/>
  <c r="FZ306" i="4"/>
  <c r="FZ307" i="4"/>
  <c r="FZ308" i="4"/>
  <c r="FZ309" i="4"/>
  <c r="FZ310" i="4"/>
  <c r="FZ311" i="4"/>
  <c r="FZ312" i="4"/>
  <c r="FZ313" i="4"/>
  <c r="FZ314" i="4"/>
  <c r="FZ315" i="4"/>
  <c r="FZ316" i="4"/>
  <c r="FZ317" i="4"/>
  <c r="FZ318" i="4"/>
  <c r="FZ319" i="4"/>
  <c r="FZ320" i="4"/>
  <c r="FZ321" i="4"/>
  <c r="FZ322" i="4"/>
  <c r="FZ323" i="4"/>
  <c r="FZ324" i="4"/>
  <c r="FZ325" i="4"/>
  <c r="FZ326" i="4"/>
  <c r="FZ327" i="4"/>
  <c r="FZ328" i="4"/>
  <c r="FZ329" i="4"/>
  <c r="FZ330" i="4"/>
  <c r="FZ331" i="4"/>
  <c r="FZ332" i="4"/>
  <c r="FZ333" i="4"/>
  <c r="FZ334" i="4"/>
  <c r="FZ335" i="4"/>
  <c r="FZ336" i="4"/>
  <c r="FZ337" i="4"/>
  <c r="FZ338" i="4"/>
  <c r="FZ339" i="4"/>
  <c r="FZ340" i="4"/>
  <c r="FZ341" i="4"/>
  <c r="FZ342" i="4"/>
  <c r="FZ343" i="4"/>
  <c r="FZ344" i="4"/>
  <c r="FZ345" i="4"/>
  <c r="FZ346" i="4"/>
  <c r="FZ347" i="4"/>
  <c r="FZ348" i="4"/>
  <c r="FZ349" i="4"/>
  <c r="FZ350" i="4"/>
  <c r="FZ351" i="4"/>
  <c r="FZ352" i="4"/>
  <c r="FZ353" i="4"/>
  <c r="FZ354" i="4"/>
  <c r="FZ355" i="4"/>
  <c r="FZ356" i="4"/>
  <c r="FZ357" i="4"/>
  <c r="FZ358" i="4"/>
  <c r="FZ359" i="4"/>
  <c r="FZ360" i="4"/>
  <c r="FZ361" i="4"/>
  <c r="FZ362" i="4"/>
  <c r="FZ363" i="4"/>
  <c r="FZ364" i="4"/>
  <c r="FZ365" i="4"/>
  <c r="FZ366" i="4"/>
  <c r="FZ367" i="4"/>
  <c r="FZ368" i="4"/>
  <c r="FZ369" i="4"/>
  <c r="FZ370" i="4"/>
  <c r="FZ371" i="4"/>
  <c r="FZ372" i="4"/>
  <c r="FZ373" i="4"/>
  <c r="FZ374" i="4"/>
  <c r="FZ375" i="4"/>
  <c r="FZ376" i="4"/>
  <c r="FZ377" i="4"/>
  <c r="FZ378" i="4"/>
  <c r="FZ379" i="4"/>
  <c r="FZ380" i="4"/>
  <c r="FZ381" i="4"/>
  <c r="FZ382" i="4"/>
  <c r="FZ383" i="4"/>
  <c r="FZ384" i="4"/>
  <c r="FZ385" i="4"/>
  <c r="FZ386" i="4"/>
  <c r="FZ387" i="4"/>
  <c r="FZ388" i="4"/>
  <c r="FZ389" i="4"/>
  <c r="FZ390" i="4"/>
  <c r="FZ391" i="4"/>
  <c r="FZ392" i="4"/>
  <c r="FZ393" i="4"/>
  <c r="FZ394" i="4"/>
  <c r="FZ395" i="4"/>
  <c r="FZ396" i="4"/>
  <c r="FZ397" i="4"/>
  <c r="FZ398" i="4"/>
  <c r="FZ399" i="4"/>
  <c r="FZ400" i="4"/>
  <c r="FZ401" i="4"/>
  <c r="FZ402" i="4"/>
  <c r="FZ403" i="4"/>
  <c r="FZ404" i="4"/>
  <c r="FZ405" i="4"/>
  <c r="FZ406" i="4"/>
  <c r="GA7" i="4"/>
  <c r="GA8" i="4"/>
  <c r="GA9" i="4"/>
  <c r="GA10" i="4"/>
  <c r="GA11" i="4"/>
  <c r="GA12" i="4"/>
  <c r="GA13" i="4"/>
  <c r="GA14" i="4"/>
  <c r="GA15" i="4"/>
  <c r="GA16" i="4"/>
  <c r="GA17" i="4"/>
  <c r="GA18" i="4"/>
  <c r="GA19" i="4"/>
  <c r="GA20" i="4"/>
  <c r="GA21" i="4"/>
  <c r="GA22" i="4"/>
  <c r="GA23" i="4"/>
  <c r="GA24" i="4"/>
  <c r="GA25" i="4"/>
  <c r="GA26" i="4"/>
  <c r="GA27" i="4"/>
  <c r="GA28" i="4"/>
  <c r="GA29" i="4"/>
  <c r="GA30" i="4"/>
  <c r="GA31" i="4"/>
  <c r="GA32" i="4"/>
  <c r="GA33" i="4"/>
  <c r="GA34" i="4"/>
  <c r="GA35" i="4"/>
  <c r="GA36" i="4"/>
  <c r="GA37" i="4"/>
  <c r="GA38" i="4"/>
  <c r="GA39" i="4"/>
  <c r="GA40" i="4"/>
  <c r="GA41" i="4"/>
  <c r="GA42" i="4"/>
  <c r="GA43" i="4"/>
  <c r="GA44" i="4"/>
  <c r="GA45" i="4"/>
  <c r="GA46" i="4"/>
  <c r="GA47" i="4"/>
  <c r="GA48" i="4"/>
  <c r="GA49" i="4"/>
  <c r="GA50" i="4"/>
  <c r="GA51" i="4"/>
  <c r="GA52" i="4"/>
  <c r="GA53" i="4"/>
  <c r="GA54" i="4"/>
  <c r="GA55" i="4"/>
  <c r="GA56" i="4"/>
  <c r="GA57" i="4"/>
  <c r="GA58" i="4"/>
  <c r="GA59" i="4"/>
  <c r="GA60" i="4"/>
  <c r="GA61" i="4"/>
  <c r="GA62" i="4"/>
  <c r="GA63" i="4"/>
  <c r="GA64" i="4"/>
  <c r="GA65" i="4"/>
  <c r="GA66" i="4"/>
  <c r="GA67" i="4"/>
  <c r="GA68" i="4"/>
  <c r="GA69" i="4"/>
  <c r="GA70" i="4"/>
  <c r="GA71" i="4"/>
  <c r="GA72" i="4"/>
  <c r="GA73" i="4"/>
  <c r="GA74" i="4"/>
  <c r="GA75" i="4"/>
  <c r="GA76" i="4"/>
  <c r="GA77" i="4"/>
  <c r="GA78" i="4"/>
  <c r="GA79" i="4"/>
  <c r="GA80" i="4"/>
  <c r="GA81" i="4"/>
  <c r="GA82" i="4"/>
  <c r="GA83" i="4"/>
  <c r="GA84" i="4"/>
  <c r="GA85" i="4"/>
  <c r="GA86" i="4"/>
  <c r="GA87" i="4"/>
  <c r="GA88" i="4"/>
  <c r="GA89" i="4"/>
  <c r="GA90" i="4"/>
  <c r="GA91" i="4"/>
  <c r="GA92" i="4"/>
  <c r="GA93" i="4"/>
  <c r="GA94" i="4"/>
  <c r="GA95" i="4"/>
  <c r="GA96" i="4"/>
  <c r="GA97" i="4"/>
  <c r="GA98" i="4"/>
  <c r="GA99" i="4"/>
  <c r="GA100" i="4"/>
  <c r="GA101" i="4"/>
  <c r="GA102" i="4"/>
  <c r="GA103" i="4"/>
  <c r="GA104" i="4"/>
  <c r="GA105" i="4"/>
  <c r="GA106" i="4"/>
  <c r="GA107" i="4"/>
  <c r="GA108" i="4"/>
  <c r="GA109" i="4"/>
  <c r="GA110" i="4"/>
  <c r="GA111" i="4"/>
  <c r="GA112" i="4"/>
  <c r="GA113" i="4"/>
  <c r="GA114" i="4"/>
  <c r="GA115" i="4"/>
  <c r="GA116" i="4"/>
  <c r="GA117" i="4"/>
  <c r="GA118" i="4"/>
  <c r="GA119" i="4"/>
  <c r="GA120" i="4"/>
  <c r="GA121" i="4"/>
  <c r="GA122" i="4"/>
  <c r="GA123" i="4"/>
  <c r="GA124" i="4"/>
  <c r="GA125" i="4"/>
  <c r="GA126" i="4"/>
  <c r="GA127" i="4"/>
  <c r="GA128" i="4"/>
  <c r="GA129" i="4"/>
  <c r="GA130" i="4"/>
  <c r="GA131" i="4"/>
  <c r="GA132" i="4"/>
  <c r="GA133" i="4"/>
  <c r="GA134" i="4"/>
  <c r="GA135" i="4"/>
  <c r="GA136" i="4"/>
  <c r="GA137" i="4"/>
  <c r="GA138" i="4"/>
  <c r="GA139" i="4"/>
  <c r="GA140" i="4"/>
  <c r="GA141" i="4"/>
  <c r="GA142" i="4"/>
  <c r="GA143" i="4"/>
  <c r="GA144" i="4"/>
  <c r="GA145" i="4"/>
  <c r="GA146" i="4"/>
  <c r="GA147" i="4"/>
  <c r="GA159" i="4"/>
  <c r="GA160" i="4"/>
  <c r="GA161" i="4"/>
  <c r="GA162" i="4"/>
  <c r="GA163" i="4"/>
  <c r="GA164" i="4"/>
  <c r="GA165" i="4"/>
  <c r="GA166" i="4"/>
  <c r="GA167" i="4"/>
  <c r="GA168" i="4"/>
  <c r="GA169" i="4"/>
  <c r="GA170" i="4"/>
  <c r="GA171" i="4"/>
  <c r="GA172" i="4"/>
  <c r="GA173" i="4"/>
  <c r="GA174" i="4"/>
  <c r="GA175" i="4"/>
  <c r="GA176" i="4"/>
  <c r="GA177" i="4"/>
  <c r="GA178" i="4"/>
  <c r="GA179" i="4"/>
  <c r="GA180" i="4"/>
  <c r="GA181" i="4"/>
  <c r="GA182" i="4"/>
  <c r="GA183" i="4"/>
  <c r="GA184" i="4"/>
  <c r="GA185" i="4"/>
  <c r="GA186" i="4"/>
  <c r="GA187" i="4"/>
  <c r="GA188" i="4"/>
  <c r="GA189" i="4"/>
  <c r="GA190" i="4"/>
  <c r="GA191" i="4"/>
  <c r="GA192" i="4"/>
  <c r="GA193" i="4"/>
  <c r="GA194" i="4"/>
  <c r="GA195" i="4"/>
  <c r="GA196" i="4"/>
  <c r="GA197" i="4"/>
  <c r="GA198" i="4"/>
  <c r="GA199" i="4"/>
  <c r="GA200" i="4"/>
  <c r="GA201" i="4"/>
  <c r="GA202" i="4"/>
  <c r="GA203" i="4"/>
  <c r="GA204" i="4"/>
  <c r="GA205" i="4"/>
  <c r="GA206" i="4"/>
  <c r="GA207" i="4"/>
  <c r="GA208" i="4"/>
  <c r="GA209" i="4"/>
  <c r="GA210" i="4"/>
  <c r="GA211" i="4"/>
  <c r="GA212" i="4"/>
  <c r="GA213" i="4"/>
  <c r="GA214" i="4"/>
  <c r="GA215" i="4"/>
  <c r="GA216" i="4"/>
  <c r="GA217" i="4"/>
  <c r="GA218" i="4"/>
  <c r="GA219" i="4"/>
  <c r="GA220" i="4"/>
  <c r="GA221" i="4"/>
  <c r="GA222" i="4"/>
  <c r="GA223" i="4"/>
  <c r="GA224" i="4"/>
  <c r="GA225" i="4"/>
  <c r="GA226" i="4"/>
  <c r="GA227" i="4"/>
  <c r="GA228" i="4"/>
  <c r="GA229" i="4"/>
  <c r="GA230" i="4"/>
  <c r="GA231" i="4"/>
  <c r="GA232" i="4"/>
  <c r="GA233" i="4"/>
  <c r="GA234" i="4"/>
  <c r="GA235" i="4"/>
  <c r="GA236" i="4"/>
  <c r="GA237" i="4"/>
  <c r="GA238" i="4"/>
  <c r="GA239" i="4"/>
  <c r="GA240" i="4"/>
  <c r="GA241" i="4"/>
  <c r="GA242" i="4"/>
  <c r="GA243" i="4"/>
  <c r="GA244" i="4"/>
  <c r="GA245" i="4"/>
  <c r="GA246" i="4"/>
  <c r="GA247" i="4"/>
  <c r="GA248" i="4"/>
  <c r="GA249" i="4"/>
  <c r="GA250" i="4"/>
  <c r="GA251" i="4"/>
  <c r="GA252" i="4"/>
  <c r="GA253" i="4"/>
  <c r="GA254" i="4"/>
  <c r="GA255" i="4"/>
  <c r="GA256" i="4"/>
  <c r="GA257" i="4"/>
  <c r="GA258" i="4"/>
  <c r="GA259" i="4"/>
  <c r="GA260" i="4"/>
  <c r="GA261" i="4"/>
  <c r="GA262" i="4"/>
  <c r="GA263" i="4"/>
  <c r="GA264" i="4"/>
  <c r="GA265" i="4"/>
  <c r="GA266" i="4"/>
  <c r="GA267" i="4"/>
  <c r="GA268" i="4"/>
  <c r="GA269" i="4"/>
  <c r="GA270" i="4"/>
  <c r="GA271" i="4"/>
  <c r="GA272" i="4"/>
  <c r="GA273" i="4"/>
  <c r="GA274" i="4"/>
  <c r="GA275" i="4"/>
  <c r="GA276" i="4"/>
  <c r="GA277" i="4"/>
  <c r="GA278" i="4"/>
  <c r="GA279" i="4"/>
  <c r="GA280" i="4"/>
  <c r="GA281" i="4"/>
  <c r="GA282" i="4"/>
  <c r="GA283" i="4"/>
  <c r="GA284" i="4"/>
  <c r="GA285" i="4"/>
  <c r="GA286" i="4"/>
  <c r="GA287" i="4"/>
  <c r="GA288" i="4"/>
  <c r="GA289" i="4"/>
  <c r="GA290" i="4"/>
  <c r="GA291" i="4"/>
  <c r="GA292" i="4"/>
  <c r="GA293" i="4"/>
  <c r="GA294" i="4"/>
  <c r="GA295" i="4"/>
  <c r="GA296" i="4"/>
  <c r="GA297" i="4"/>
  <c r="GA298" i="4"/>
  <c r="GA299" i="4"/>
  <c r="GA300" i="4"/>
  <c r="GA301" i="4"/>
  <c r="GA302" i="4"/>
  <c r="GA303" i="4"/>
  <c r="GA304" i="4"/>
  <c r="GA305" i="4"/>
  <c r="GA306" i="4"/>
  <c r="GA307" i="4"/>
  <c r="GA308" i="4"/>
  <c r="GA309" i="4"/>
  <c r="GA310" i="4"/>
  <c r="GA311" i="4"/>
  <c r="GA312" i="4"/>
  <c r="GA313" i="4"/>
  <c r="GA314" i="4"/>
  <c r="GA315" i="4"/>
  <c r="GA316" i="4"/>
  <c r="GA317" i="4"/>
  <c r="GA318" i="4"/>
  <c r="GA319" i="4"/>
  <c r="GA320" i="4"/>
  <c r="GA321" i="4"/>
  <c r="GA322" i="4"/>
  <c r="GA323" i="4"/>
  <c r="GA324" i="4"/>
  <c r="GA325" i="4"/>
  <c r="GA326" i="4"/>
  <c r="GA327" i="4"/>
  <c r="GA328" i="4"/>
  <c r="GA329" i="4"/>
  <c r="GA330" i="4"/>
  <c r="GA331" i="4"/>
  <c r="GA332" i="4"/>
  <c r="GA333" i="4"/>
  <c r="GA334" i="4"/>
  <c r="GA335" i="4"/>
  <c r="GA336" i="4"/>
  <c r="GA337" i="4"/>
  <c r="GA338" i="4"/>
  <c r="GA339" i="4"/>
  <c r="GA340" i="4"/>
  <c r="GA341" i="4"/>
  <c r="GA342" i="4"/>
  <c r="GA343" i="4"/>
  <c r="GA344" i="4"/>
  <c r="GA345" i="4"/>
  <c r="GA346" i="4"/>
  <c r="GA347" i="4"/>
  <c r="GA348" i="4"/>
  <c r="GA349" i="4"/>
  <c r="GA350" i="4"/>
  <c r="GA351" i="4"/>
  <c r="GA352" i="4"/>
  <c r="GA353" i="4"/>
  <c r="GA354" i="4"/>
  <c r="GA355" i="4"/>
  <c r="GA356" i="4"/>
  <c r="GA357" i="4"/>
  <c r="GA358" i="4"/>
  <c r="GA359" i="4"/>
  <c r="GA360" i="4"/>
  <c r="GA361" i="4"/>
  <c r="GA362" i="4"/>
  <c r="GA363" i="4"/>
  <c r="GA364" i="4"/>
  <c r="GA365" i="4"/>
  <c r="GA366" i="4"/>
  <c r="GA367" i="4"/>
  <c r="GA368" i="4"/>
  <c r="GA369" i="4"/>
  <c r="GA370" i="4"/>
  <c r="GA371" i="4"/>
  <c r="GA372" i="4"/>
  <c r="GA373" i="4"/>
  <c r="GA374" i="4"/>
  <c r="GA375" i="4"/>
  <c r="GA376" i="4"/>
  <c r="GA377" i="4"/>
  <c r="GA378" i="4"/>
  <c r="GA379" i="4"/>
  <c r="GA380" i="4"/>
  <c r="GA381" i="4"/>
  <c r="GA382" i="4"/>
  <c r="GA383" i="4"/>
  <c r="GA384" i="4"/>
  <c r="GA385" i="4"/>
  <c r="GA386" i="4"/>
  <c r="GA387" i="4"/>
  <c r="GA388" i="4"/>
  <c r="GA389" i="4"/>
  <c r="GA390" i="4"/>
  <c r="GA391" i="4"/>
  <c r="GA392" i="4"/>
  <c r="GA393" i="4"/>
  <c r="GA394" i="4"/>
  <c r="GA395" i="4"/>
  <c r="GA396" i="4"/>
  <c r="GA397" i="4"/>
  <c r="GA398" i="4"/>
  <c r="GA399" i="4"/>
  <c r="GA400" i="4"/>
  <c r="GA401" i="4"/>
  <c r="GA402" i="4"/>
  <c r="GA403" i="4"/>
  <c r="GA404" i="4"/>
  <c r="GA405" i="4"/>
  <c r="GA406" i="4"/>
  <c r="GA6" i="4"/>
  <c r="FZ6" i="4"/>
  <c r="FR7" i="4"/>
  <c r="FR8" i="4"/>
  <c r="FR9" i="4"/>
  <c r="FR10" i="4"/>
  <c r="FR11" i="4"/>
  <c r="FR12" i="4"/>
  <c r="FR13" i="4"/>
  <c r="FR14" i="4"/>
  <c r="FR15" i="4"/>
  <c r="FR16" i="4"/>
  <c r="FR17" i="4"/>
  <c r="FR18" i="4"/>
  <c r="FR19" i="4"/>
  <c r="FR20" i="4"/>
  <c r="FR21" i="4"/>
  <c r="FR22" i="4"/>
  <c r="FR23" i="4"/>
  <c r="FR24" i="4"/>
  <c r="FR25" i="4"/>
  <c r="FR26" i="4"/>
  <c r="FR27" i="4"/>
  <c r="FR28" i="4"/>
  <c r="FR29" i="4"/>
  <c r="FR30" i="4"/>
  <c r="FR31" i="4"/>
  <c r="FR32" i="4"/>
  <c r="FR33" i="4"/>
  <c r="FR34" i="4"/>
  <c r="FR35" i="4"/>
  <c r="FR36" i="4"/>
  <c r="FR37" i="4"/>
  <c r="FR38" i="4"/>
  <c r="FR39" i="4"/>
  <c r="FR40" i="4"/>
  <c r="FR41" i="4"/>
  <c r="FR42" i="4"/>
  <c r="FR43" i="4"/>
  <c r="FR44" i="4"/>
  <c r="FR45" i="4"/>
  <c r="FR46" i="4"/>
  <c r="FR47" i="4"/>
  <c r="FR48" i="4"/>
  <c r="FR49" i="4"/>
  <c r="FR50" i="4"/>
  <c r="FR51" i="4"/>
  <c r="FR52" i="4"/>
  <c r="FR53" i="4"/>
  <c r="FR54" i="4"/>
  <c r="FR55" i="4"/>
  <c r="FR56" i="4"/>
  <c r="FR57" i="4"/>
  <c r="FR58" i="4"/>
  <c r="FR59" i="4"/>
  <c r="FR60" i="4"/>
  <c r="FR61" i="4"/>
  <c r="FR62" i="4"/>
  <c r="FR63" i="4"/>
  <c r="FR64" i="4"/>
  <c r="FR65" i="4"/>
  <c r="FR66" i="4"/>
  <c r="FR67" i="4"/>
  <c r="FR68" i="4"/>
  <c r="FR69" i="4"/>
  <c r="FR70" i="4"/>
  <c r="FR71" i="4"/>
  <c r="FR72" i="4"/>
  <c r="FR73" i="4"/>
  <c r="FR74" i="4"/>
  <c r="FR75" i="4"/>
  <c r="FR76" i="4"/>
  <c r="FR77" i="4"/>
  <c r="FR78" i="4"/>
  <c r="FR79" i="4"/>
  <c r="FR80" i="4"/>
  <c r="FR81" i="4"/>
  <c r="FR82" i="4"/>
  <c r="FR83" i="4"/>
  <c r="FR84" i="4"/>
  <c r="FR85" i="4"/>
  <c r="FR86" i="4"/>
  <c r="FR87" i="4"/>
  <c r="FR88" i="4"/>
  <c r="FR89" i="4"/>
  <c r="FR90" i="4"/>
  <c r="FR91" i="4"/>
  <c r="FR92" i="4"/>
  <c r="FR93" i="4"/>
  <c r="FR94" i="4"/>
  <c r="FR95" i="4"/>
  <c r="FR96" i="4"/>
  <c r="FR97" i="4"/>
  <c r="FR98" i="4"/>
  <c r="FR99" i="4"/>
  <c r="FR100" i="4"/>
  <c r="FR101" i="4"/>
  <c r="FR102" i="4"/>
  <c r="FR103" i="4"/>
  <c r="FR104" i="4"/>
  <c r="FR105" i="4"/>
  <c r="FR106" i="4"/>
  <c r="FR107" i="4"/>
  <c r="FR108" i="4"/>
  <c r="FR109" i="4"/>
  <c r="FR110" i="4"/>
  <c r="FR111" i="4"/>
  <c r="FR112" i="4"/>
  <c r="FR113" i="4"/>
  <c r="FR114" i="4"/>
  <c r="FR115" i="4"/>
  <c r="FR116" i="4"/>
  <c r="FR117" i="4"/>
  <c r="FR118" i="4"/>
  <c r="FR119" i="4"/>
  <c r="FR120" i="4"/>
  <c r="FR121" i="4"/>
  <c r="FR122" i="4"/>
  <c r="FR123" i="4"/>
  <c r="FR124" i="4"/>
  <c r="FR125" i="4"/>
  <c r="FR126" i="4"/>
  <c r="FR127" i="4"/>
  <c r="FR128" i="4"/>
  <c r="FR129" i="4"/>
  <c r="FR130" i="4"/>
  <c r="FR131" i="4"/>
  <c r="FR132" i="4"/>
  <c r="FR133" i="4"/>
  <c r="FR134" i="4"/>
  <c r="FR135" i="4"/>
  <c r="FR136" i="4"/>
  <c r="FR137" i="4"/>
  <c r="FR138" i="4"/>
  <c r="FR139" i="4"/>
  <c r="FR140" i="4"/>
  <c r="FR141" i="4"/>
  <c r="FR142" i="4"/>
  <c r="FR143" i="4"/>
  <c r="FR144" i="4"/>
  <c r="FR145" i="4"/>
  <c r="FR146" i="4"/>
  <c r="FR147" i="4"/>
  <c r="FR159" i="4"/>
  <c r="FR160" i="4"/>
  <c r="FR161" i="4"/>
  <c r="FR162" i="4"/>
  <c r="FR163" i="4"/>
  <c r="FR164" i="4"/>
  <c r="FR165" i="4"/>
  <c r="FR166" i="4"/>
  <c r="FR167" i="4"/>
  <c r="FR168" i="4"/>
  <c r="FR169" i="4"/>
  <c r="FR170" i="4"/>
  <c r="FR171" i="4"/>
  <c r="FR172" i="4"/>
  <c r="FR173" i="4"/>
  <c r="FR174" i="4"/>
  <c r="FR175" i="4"/>
  <c r="FR176" i="4"/>
  <c r="FR177" i="4"/>
  <c r="FR178" i="4"/>
  <c r="FR179" i="4"/>
  <c r="FR180" i="4"/>
  <c r="FR181" i="4"/>
  <c r="FR182" i="4"/>
  <c r="FR183" i="4"/>
  <c r="FR184" i="4"/>
  <c r="FR185" i="4"/>
  <c r="FR186" i="4"/>
  <c r="FR187" i="4"/>
  <c r="FR188" i="4"/>
  <c r="FR189" i="4"/>
  <c r="FR190" i="4"/>
  <c r="FR191" i="4"/>
  <c r="FR192" i="4"/>
  <c r="FR193" i="4"/>
  <c r="FR194" i="4"/>
  <c r="FR195" i="4"/>
  <c r="FR196" i="4"/>
  <c r="FR197" i="4"/>
  <c r="FR198" i="4"/>
  <c r="FR199" i="4"/>
  <c r="FR200" i="4"/>
  <c r="FR201" i="4"/>
  <c r="FR202" i="4"/>
  <c r="FR203" i="4"/>
  <c r="FR204" i="4"/>
  <c r="FR205" i="4"/>
  <c r="FR206" i="4"/>
  <c r="FR207" i="4"/>
  <c r="FR208" i="4"/>
  <c r="FR209" i="4"/>
  <c r="FR210" i="4"/>
  <c r="FR211" i="4"/>
  <c r="FR212" i="4"/>
  <c r="FR213" i="4"/>
  <c r="FR214" i="4"/>
  <c r="FR215" i="4"/>
  <c r="FR216" i="4"/>
  <c r="FR217" i="4"/>
  <c r="FR218" i="4"/>
  <c r="FR219" i="4"/>
  <c r="FR220" i="4"/>
  <c r="FR221" i="4"/>
  <c r="FR222" i="4"/>
  <c r="FR223" i="4"/>
  <c r="FR224" i="4"/>
  <c r="FR225" i="4"/>
  <c r="FR226" i="4"/>
  <c r="FR227" i="4"/>
  <c r="FR228" i="4"/>
  <c r="FR229" i="4"/>
  <c r="FR230" i="4"/>
  <c r="FR231" i="4"/>
  <c r="FR232" i="4"/>
  <c r="FR233" i="4"/>
  <c r="FR234" i="4"/>
  <c r="FR235" i="4"/>
  <c r="FR236" i="4"/>
  <c r="FR237" i="4"/>
  <c r="FR238" i="4"/>
  <c r="FR239" i="4"/>
  <c r="FR240" i="4"/>
  <c r="FR241" i="4"/>
  <c r="FR242" i="4"/>
  <c r="FR243" i="4"/>
  <c r="FR244" i="4"/>
  <c r="FR245" i="4"/>
  <c r="FR246" i="4"/>
  <c r="FR247" i="4"/>
  <c r="FR248" i="4"/>
  <c r="FR249" i="4"/>
  <c r="FR250" i="4"/>
  <c r="FR251" i="4"/>
  <c r="FR252" i="4"/>
  <c r="FR253" i="4"/>
  <c r="FR254" i="4"/>
  <c r="FR255" i="4"/>
  <c r="FR256" i="4"/>
  <c r="FR257" i="4"/>
  <c r="FR258" i="4"/>
  <c r="FR259" i="4"/>
  <c r="FR260" i="4"/>
  <c r="FR261" i="4"/>
  <c r="FR262" i="4"/>
  <c r="FR263" i="4"/>
  <c r="FR264" i="4"/>
  <c r="FR265" i="4"/>
  <c r="FR266" i="4"/>
  <c r="FR267" i="4"/>
  <c r="FR268" i="4"/>
  <c r="FR269" i="4"/>
  <c r="FR270" i="4"/>
  <c r="FR271" i="4"/>
  <c r="FR272" i="4"/>
  <c r="FR273" i="4"/>
  <c r="FR274" i="4"/>
  <c r="FR275" i="4"/>
  <c r="FR276" i="4"/>
  <c r="FR277" i="4"/>
  <c r="FR278" i="4"/>
  <c r="FR279" i="4"/>
  <c r="FR280" i="4"/>
  <c r="FR281" i="4"/>
  <c r="FR282" i="4"/>
  <c r="FR283" i="4"/>
  <c r="FR284" i="4"/>
  <c r="FR285" i="4"/>
  <c r="FR286" i="4"/>
  <c r="FR287" i="4"/>
  <c r="FR288" i="4"/>
  <c r="FR289" i="4"/>
  <c r="FR290" i="4"/>
  <c r="FR291" i="4"/>
  <c r="FR292" i="4"/>
  <c r="FR293" i="4"/>
  <c r="FR294" i="4"/>
  <c r="FR295" i="4"/>
  <c r="FR296" i="4"/>
  <c r="FR297" i="4"/>
  <c r="FR298" i="4"/>
  <c r="FR299" i="4"/>
  <c r="FR300" i="4"/>
  <c r="FR301" i="4"/>
  <c r="FR302" i="4"/>
  <c r="FR303" i="4"/>
  <c r="FR304" i="4"/>
  <c r="FR305" i="4"/>
  <c r="FR306" i="4"/>
  <c r="FR307" i="4"/>
  <c r="FR308" i="4"/>
  <c r="FR309" i="4"/>
  <c r="FR310" i="4"/>
  <c r="FR311" i="4"/>
  <c r="FR312" i="4"/>
  <c r="FR313" i="4"/>
  <c r="FR314" i="4"/>
  <c r="FR315" i="4"/>
  <c r="FR316" i="4"/>
  <c r="FR317" i="4"/>
  <c r="FR318" i="4"/>
  <c r="FR319" i="4"/>
  <c r="FR320" i="4"/>
  <c r="FR321" i="4"/>
  <c r="FR322" i="4"/>
  <c r="FR323" i="4"/>
  <c r="FR324" i="4"/>
  <c r="FR325" i="4"/>
  <c r="FR326" i="4"/>
  <c r="FR327" i="4"/>
  <c r="FR328" i="4"/>
  <c r="FR329" i="4"/>
  <c r="FR330" i="4"/>
  <c r="FR331" i="4"/>
  <c r="FR332" i="4"/>
  <c r="FR333" i="4"/>
  <c r="FR334" i="4"/>
  <c r="FR335" i="4"/>
  <c r="FR336" i="4"/>
  <c r="FR337" i="4"/>
  <c r="FR338" i="4"/>
  <c r="FR339" i="4"/>
  <c r="FR340" i="4"/>
  <c r="FR341" i="4"/>
  <c r="FR342" i="4"/>
  <c r="FR343" i="4"/>
  <c r="FR344" i="4"/>
  <c r="FR345" i="4"/>
  <c r="FR346" i="4"/>
  <c r="FR347" i="4"/>
  <c r="FR348" i="4"/>
  <c r="FR349" i="4"/>
  <c r="FR350" i="4"/>
  <c r="FR351" i="4"/>
  <c r="FR352" i="4"/>
  <c r="FR353" i="4"/>
  <c r="FR354" i="4"/>
  <c r="FR355" i="4"/>
  <c r="FR356" i="4"/>
  <c r="FR357" i="4"/>
  <c r="FR358" i="4"/>
  <c r="FR359" i="4"/>
  <c r="FR360" i="4"/>
  <c r="FR361" i="4"/>
  <c r="FR362" i="4"/>
  <c r="FR363" i="4"/>
  <c r="FR364" i="4"/>
  <c r="FR365" i="4"/>
  <c r="FR366" i="4"/>
  <c r="FR367" i="4"/>
  <c r="FR368" i="4"/>
  <c r="FR369" i="4"/>
  <c r="FR370" i="4"/>
  <c r="FR371" i="4"/>
  <c r="FR372" i="4"/>
  <c r="FR373" i="4"/>
  <c r="FR374" i="4"/>
  <c r="FR375" i="4"/>
  <c r="FR376" i="4"/>
  <c r="FR377" i="4"/>
  <c r="FR378" i="4"/>
  <c r="FR379" i="4"/>
  <c r="FR380" i="4"/>
  <c r="FR381" i="4"/>
  <c r="FR382" i="4"/>
  <c r="FR383" i="4"/>
  <c r="FR384" i="4"/>
  <c r="FR385" i="4"/>
  <c r="FR386" i="4"/>
  <c r="FR387" i="4"/>
  <c r="FR388" i="4"/>
  <c r="FR389" i="4"/>
  <c r="FR390" i="4"/>
  <c r="FR391" i="4"/>
  <c r="FR392" i="4"/>
  <c r="FR393" i="4"/>
  <c r="FR394" i="4"/>
  <c r="FR395" i="4"/>
  <c r="FR396" i="4"/>
  <c r="FR397" i="4"/>
  <c r="FR398" i="4"/>
  <c r="FR399" i="4"/>
  <c r="FR400" i="4"/>
  <c r="FR401" i="4"/>
  <c r="FR402" i="4"/>
  <c r="FR403" i="4"/>
  <c r="FR404" i="4"/>
  <c r="FR405" i="4"/>
  <c r="FR406" i="4"/>
  <c r="FQ7" i="4"/>
  <c r="FS7" i="4"/>
  <c r="FT7" i="4"/>
  <c r="FQ8" i="4"/>
  <c r="FS8" i="4"/>
  <c r="FT8" i="4"/>
  <c r="FQ9" i="4"/>
  <c r="FS9" i="4"/>
  <c r="FT9" i="4"/>
  <c r="FQ10" i="4"/>
  <c r="FS10" i="4"/>
  <c r="FT10" i="4"/>
  <c r="FQ11" i="4"/>
  <c r="FS11" i="4"/>
  <c r="FT11" i="4"/>
  <c r="FQ12" i="4"/>
  <c r="FS12" i="4"/>
  <c r="FT12" i="4"/>
  <c r="FQ13" i="4"/>
  <c r="FS13" i="4"/>
  <c r="FT13" i="4"/>
  <c r="FQ14" i="4"/>
  <c r="FS14" i="4"/>
  <c r="FT14" i="4"/>
  <c r="FQ15" i="4"/>
  <c r="FS15" i="4"/>
  <c r="FT15" i="4"/>
  <c r="FQ16" i="4"/>
  <c r="FS16" i="4"/>
  <c r="FT16" i="4"/>
  <c r="FQ17" i="4"/>
  <c r="FS17" i="4"/>
  <c r="FT17" i="4"/>
  <c r="FQ18" i="4"/>
  <c r="FS18" i="4"/>
  <c r="FT18" i="4"/>
  <c r="FQ19" i="4"/>
  <c r="FS19" i="4"/>
  <c r="FT19" i="4"/>
  <c r="FQ20" i="4"/>
  <c r="FS20" i="4"/>
  <c r="FT20" i="4"/>
  <c r="FQ21" i="4"/>
  <c r="FS21" i="4"/>
  <c r="FT21" i="4"/>
  <c r="FQ22" i="4"/>
  <c r="FS22" i="4"/>
  <c r="FT22" i="4"/>
  <c r="FQ23" i="4"/>
  <c r="FS23" i="4"/>
  <c r="FT23" i="4"/>
  <c r="FQ24" i="4"/>
  <c r="FS24" i="4"/>
  <c r="FT24" i="4"/>
  <c r="FQ25" i="4"/>
  <c r="FS25" i="4"/>
  <c r="FT25" i="4"/>
  <c r="FQ26" i="4"/>
  <c r="FS26" i="4"/>
  <c r="FT26" i="4"/>
  <c r="FQ27" i="4"/>
  <c r="FS27" i="4"/>
  <c r="FT27" i="4"/>
  <c r="FQ28" i="4"/>
  <c r="FS28" i="4"/>
  <c r="FT28" i="4"/>
  <c r="FQ29" i="4"/>
  <c r="FS29" i="4"/>
  <c r="FT29" i="4"/>
  <c r="FQ30" i="4"/>
  <c r="FS30" i="4"/>
  <c r="FT30" i="4"/>
  <c r="FQ31" i="4"/>
  <c r="FS31" i="4"/>
  <c r="FT31" i="4"/>
  <c r="FQ32" i="4"/>
  <c r="FS32" i="4"/>
  <c r="FT32" i="4"/>
  <c r="FQ33" i="4"/>
  <c r="FS33" i="4"/>
  <c r="FT33" i="4"/>
  <c r="FQ34" i="4"/>
  <c r="FS34" i="4"/>
  <c r="FT34" i="4"/>
  <c r="FQ35" i="4"/>
  <c r="FS35" i="4"/>
  <c r="FT35" i="4"/>
  <c r="FQ36" i="4"/>
  <c r="FS36" i="4"/>
  <c r="FT36" i="4"/>
  <c r="FQ37" i="4"/>
  <c r="FS37" i="4"/>
  <c r="FT37" i="4"/>
  <c r="FQ38" i="4"/>
  <c r="FS38" i="4"/>
  <c r="FT38" i="4"/>
  <c r="FQ39" i="4"/>
  <c r="FS39" i="4"/>
  <c r="FT39" i="4"/>
  <c r="FQ40" i="4"/>
  <c r="FS40" i="4"/>
  <c r="FT40" i="4"/>
  <c r="FQ41" i="4"/>
  <c r="FS41" i="4"/>
  <c r="FT41" i="4"/>
  <c r="FQ42" i="4"/>
  <c r="FS42" i="4"/>
  <c r="FT42" i="4"/>
  <c r="FQ43" i="4"/>
  <c r="FS43" i="4"/>
  <c r="FT43" i="4"/>
  <c r="FQ44" i="4"/>
  <c r="FS44" i="4"/>
  <c r="FT44" i="4"/>
  <c r="FQ45" i="4"/>
  <c r="FS45" i="4"/>
  <c r="FT45" i="4"/>
  <c r="FQ46" i="4"/>
  <c r="FS46" i="4"/>
  <c r="FT46" i="4"/>
  <c r="FQ47" i="4"/>
  <c r="FS47" i="4"/>
  <c r="FT47" i="4"/>
  <c r="FQ48" i="4"/>
  <c r="FS48" i="4"/>
  <c r="FT48" i="4"/>
  <c r="FQ49" i="4"/>
  <c r="FS49" i="4"/>
  <c r="FT49" i="4"/>
  <c r="FQ50" i="4"/>
  <c r="FS50" i="4"/>
  <c r="FT50" i="4"/>
  <c r="FQ51" i="4"/>
  <c r="FS51" i="4"/>
  <c r="FT51" i="4"/>
  <c r="FQ52" i="4"/>
  <c r="FS52" i="4"/>
  <c r="FT52" i="4"/>
  <c r="FQ53" i="4"/>
  <c r="FS53" i="4"/>
  <c r="FT53" i="4"/>
  <c r="FQ54" i="4"/>
  <c r="FS54" i="4"/>
  <c r="FT54" i="4"/>
  <c r="FQ55" i="4"/>
  <c r="FS55" i="4"/>
  <c r="FT55" i="4"/>
  <c r="FQ56" i="4"/>
  <c r="FS56" i="4"/>
  <c r="FT56" i="4"/>
  <c r="FQ57" i="4"/>
  <c r="FS57" i="4"/>
  <c r="FT57" i="4"/>
  <c r="FQ58" i="4"/>
  <c r="FS58" i="4"/>
  <c r="FT58" i="4"/>
  <c r="FQ59" i="4"/>
  <c r="FS59" i="4"/>
  <c r="FT59" i="4"/>
  <c r="FQ60" i="4"/>
  <c r="FS60" i="4"/>
  <c r="FT60" i="4"/>
  <c r="FQ61" i="4"/>
  <c r="FS61" i="4"/>
  <c r="FT61" i="4"/>
  <c r="FQ62" i="4"/>
  <c r="FS62" i="4"/>
  <c r="FT62" i="4"/>
  <c r="FQ63" i="4"/>
  <c r="FS63" i="4"/>
  <c r="FT63" i="4"/>
  <c r="FQ64" i="4"/>
  <c r="FS64" i="4"/>
  <c r="FT64" i="4"/>
  <c r="FQ65" i="4"/>
  <c r="FS65" i="4"/>
  <c r="FT65" i="4"/>
  <c r="FQ66" i="4"/>
  <c r="FS66" i="4"/>
  <c r="FT66" i="4"/>
  <c r="FQ67" i="4"/>
  <c r="FS67" i="4"/>
  <c r="FT67" i="4"/>
  <c r="FQ68" i="4"/>
  <c r="FS68" i="4"/>
  <c r="FT68" i="4"/>
  <c r="FQ69" i="4"/>
  <c r="FS69" i="4"/>
  <c r="FT69" i="4"/>
  <c r="FQ70" i="4"/>
  <c r="FS70" i="4"/>
  <c r="FT70" i="4"/>
  <c r="FQ71" i="4"/>
  <c r="FS71" i="4"/>
  <c r="FT71" i="4"/>
  <c r="FQ72" i="4"/>
  <c r="FS72" i="4"/>
  <c r="FT72" i="4"/>
  <c r="FQ73" i="4"/>
  <c r="FS73" i="4"/>
  <c r="FT73" i="4"/>
  <c r="FQ74" i="4"/>
  <c r="FS74" i="4"/>
  <c r="FT74" i="4"/>
  <c r="FQ75" i="4"/>
  <c r="FS75" i="4"/>
  <c r="FT75" i="4"/>
  <c r="FQ76" i="4"/>
  <c r="FS76" i="4"/>
  <c r="FT76" i="4"/>
  <c r="FQ77" i="4"/>
  <c r="FS77" i="4"/>
  <c r="FT77" i="4"/>
  <c r="FQ78" i="4"/>
  <c r="FS78" i="4"/>
  <c r="FT78" i="4"/>
  <c r="FQ79" i="4"/>
  <c r="FS79" i="4"/>
  <c r="FT79" i="4"/>
  <c r="FQ80" i="4"/>
  <c r="FS80" i="4"/>
  <c r="FT80" i="4"/>
  <c r="FQ81" i="4"/>
  <c r="FS81" i="4"/>
  <c r="FT81" i="4"/>
  <c r="FQ82" i="4"/>
  <c r="FS82" i="4"/>
  <c r="FT82" i="4"/>
  <c r="FQ83" i="4"/>
  <c r="FS83" i="4"/>
  <c r="FT83" i="4"/>
  <c r="FQ84" i="4"/>
  <c r="FS84" i="4"/>
  <c r="FT84" i="4"/>
  <c r="FQ85" i="4"/>
  <c r="FS85" i="4"/>
  <c r="FT85" i="4"/>
  <c r="FQ86" i="4"/>
  <c r="FS86" i="4"/>
  <c r="FT86" i="4"/>
  <c r="FQ87" i="4"/>
  <c r="FS87" i="4"/>
  <c r="FT87" i="4"/>
  <c r="FQ88" i="4"/>
  <c r="FS88" i="4"/>
  <c r="FT88" i="4"/>
  <c r="FQ89" i="4"/>
  <c r="FS89" i="4"/>
  <c r="FT89" i="4"/>
  <c r="FQ90" i="4"/>
  <c r="FS90" i="4"/>
  <c r="FT90" i="4"/>
  <c r="FQ91" i="4"/>
  <c r="FS91" i="4"/>
  <c r="FT91" i="4"/>
  <c r="FQ92" i="4"/>
  <c r="FS92" i="4"/>
  <c r="FT92" i="4"/>
  <c r="FQ93" i="4"/>
  <c r="FS93" i="4"/>
  <c r="FT93" i="4"/>
  <c r="FQ94" i="4"/>
  <c r="FS94" i="4"/>
  <c r="FT94" i="4"/>
  <c r="FQ95" i="4"/>
  <c r="FS95" i="4"/>
  <c r="FT95" i="4"/>
  <c r="FQ96" i="4"/>
  <c r="FS96" i="4"/>
  <c r="FT96" i="4"/>
  <c r="FQ97" i="4"/>
  <c r="FS97" i="4"/>
  <c r="FT97" i="4"/>
  <c r="FQ98" i="4"/>
  <c r="FS98" i="4"/>
  <c r="FT98" i="4"/>
  <c r="FQ99" i="4"/>
  <c r="FS99" i="4"/>
  <c r="FT99" i="4"/>
  <c r="FQ100" i="4"/>
  <c r="FS100" i="4"/>
  <c r="FT100" i="4"/>
  <c r="FQ101" i="4"/>
  <c r="FS101" i="4"/>
  <c r="FT101" i="4"/>
  <c r="FQ102" i="4"/>
  <c r="FS102" i="4"/>
  <c r="FT102" i="4"/>
  <c r="FQ103" i="4"/>
  <c r="FS103" i="4"/>
  <c r="FT103" i="4"/>
  <c r="FQ104" i="4"/>
  <c r="FS104" i="4"/>
  <c r="FT104" i="4"/>
  <c r="FQ105" i="4"/>
  <c r="FS105" i="4"/>
  <c r="FT105" i="4"/>
  <c r="FQ106" i="4"/>
  <c r="FS106" i="4"/>
  <c r="FT106" i="4"/>
  <c r="FQ107" i="4"/>
  <c r="FS107" i="4"/>
  <c r="FT107" i="4"/>
  <c r="FQ108" i="4"/>
  <c r="FS108" i="4"/>
  <c r="FT108" i="4"/>
  <c r="FQ109" i="4"/>
  <c r="FS109" i="4"/>
  <c r="FT109" i="4"/>
  <c r="FQ110" i="4"/>
  <c r="FS110" i="4"/>
  <c r="FT110" i="4"/>
  <c r="FQ111" i="4"/>
  <c r="FS111" i="4"/>
  <c r="FT111" i="4"/>
  <c r="FQ112" i="4"/>
  <c r="FS112" i="4"/>
  <c r="FT112" i="4"/>
  <c r="FQ113" i="4"/>
  <c r="FS113" i="4"/>
  <c r="FT113" i="4"/>
  <c r="FQ114" i="4"/>
  <c r="FS114" i="4"/>
  <c r="FT114" i="4"/>
  <c r="FQ115" i="4"/>
  <c r="FS115" i="4"/>
  <c r="FT115" i="4"/>
  <c r="FQ116" i="4"/>
  <c r="FS116" i="4"/>
  <c r="FT116" i="4"/>
  <c r="FQ117" i="4"/>
  <c r="FS117" i="4"/>
  <c r="FT117" i="4"/>
  <c r="FQ118" i="4"/>
  <c r="FS118" i="4"/>
  <c r="FT118" i="4"/>
  <c r="FQ119" i="4"/>
  <c r="FS119" i="4"/>
  <c r="FT119" i="4"/>
  <c r="FQ120" i="4"/>
  <c r="FS120" i="4"/>
  <c r="FT120" i="4"/>
  <c r="FQ121" i="4"/>
  <c r="FS121" i="4"/>
  <c r="FT121" i="4"/>
  <c r="FQ122" i="4"/>
  <c r="FS122" i="4"/>
  <c r="FT122" i="4"/>
  <c r="FQ123" i="4"/>
  <c r="FS123" i="4"/>
  <c r="FT123" i="4"/>
  <c r="FQ124" i="4"/>
  <c r="FS124" i="4"/>
  <c r="FT124" i="4"/>
  <c r="FQ125" i="4"/>
  <c r="FS125" i="4"/>
  <c r="FT125" i="4"/>
  <c r="FQ126" i="4"/>
  <c r="FS126" i="4"/>
  <c r="FT126" i="4"/>
  <c r="FQ127" i="4"/>
  <c r="FS127" i="4"/>
  <c r="FT127" i="4"/>
  <c r="FQ128" i="4"/>
  <c r="FS128" i="4"/>
  <c r="FT128" i="4"/>
  <c r="FQ129" i="4"/>
  <c r="FS129" i="4"/>
  <c r="FT129" i="4"/>
  <c r="FQ130" i="4"/>
  <c r="FS130" i="4"/>
  <c r="FT130" i="4"/>
  <c r="FQ131" i="4"/>
  <c r="FS131" i="4"/>
  <c r="FT131" i="4"/>
  <c r="FQ132" i="4"/>
  <c r="FS132" i="4"/>
  <c r="FT132" i="4"/>
  <c r="FQ133" i="4"/>
  <c r="FS133" i="4"/>
  <c r="FT133" i="4"/>
  <c r="FQ134" i="4"/>
  <c r="FS134" i="4"/>
  <c r="FT134" i="4"/>
  <c r="FQ135" i="4"/>
  <c r="FS135" i="4"/>
  <c r="FT135" i="4"/>
  <c r="FQ136" i="4"/>
  <c r="FS136" i="4"/>
  <c r="FT136" i="4"/>
  <c r="FQ137" i="4"/>
  <c r="FS137" i="4"/>
  <c r="FT137" i="4"/>
  <c r="FQ138" i="4"/>
  <c r="FS138" i="4"/>
  <c r="FT138" i="4"/>
  <c r="FQ139" i="4"/>
  <c r="FS139" i="4"/>
  <c r="FT139" i="4"/>
  <c r="FQ140" i="4"/>
  <c r="FS140" i="4"/>
  <c r="FT140" i="4"/>
  <c r="FQ141" i="4"/>
  <c r="FS141" i="4"/>
  <c r="FT141" i="4"/>
  <c r="FQ142" i="4"/>
  <c r="FS142" i="4"/>
  <c r="FT142" i="4"/>
  <c r="FQ143" i="4"/>
  <c r="FS143" i="4"/>
  <c r="FT143" i="4"/>
  <c r="FQ144" i="4"/>
  <c r="FS144" i="4"/>
  <c r="FT144" i="4"/>
  <c r="FQ145" i="4"/>
  <c r="FS145" i="4"/>
  <c r="FT145" i="4"/>
  <c r="FQ146" i="4"/>
  <c r="FS146" i="4"/>
  <c r="FT146" i="4"/>
  <c r="FQ147" i="4"/>
  <c r="FS147" i="4"/>
  <c r="FT147" i="4"/>
  <c r="FQ159" i="4"/>
  <c r="FS159" i="4"/>
  <c r="FT159" i="4"/>
  <c r="FQ160" i="4"/>
  <c r="FS160" i="4"/>
  <c r="FT160" i="4"/>
  <c r="FQ161" i="4"/>
  <c r="FS161" i="4"/>
  <c r="FT161" i="4"/>
  <c r="FQ162" i="4"/>
  <c r="FS162" i="4"/>
  <c r="FT162" i="4"/>
  <c r="FQ163" i="4"/>
  <c r="FS163" i="4"/>
  <c r="FT163" i="4"/>
  <c r="FQ164" i="4"/>
  <c r="FS164" i="4"/>
  <c r="FT164" i="4"/>
  <c r="FQ165" i="4"/>
  <c r="FS165" i="4"/>
  <c r="FT165" i="4"/>
  <c r="FQ166" i="4"/>
  <c r="FS166" i="4"/>
  <c r="FT166" i="4"/>
  <c r="FQ167" i="4"/>
  <c r="FS167" i="4"/>
  <c r="FT167" i="4"/>
  <c r="FQ168" i="4"/>
  <c r="FS168" i="4"/>
  <c r="FT168" i="4"/>
  <c r="FQ169" i="4"/>
  <c r="FS169" i="4"/>
  <c r="FT169" i="4"/>
  <c r="FQ170" i="4"/>
  <c r="FS170" i="4"/>
  <c r="FT170" i="4"/>
  <c r="FQ171" i="4"/>
  <c r="FS171" i="4"/>
  <c r="FT171" i="4"/>
  <c r="FQ172" i="4"/>
  <c r="FS172" i="4"/>
  <c r="FT172" i="4"/>
  <c r="FQ173" i="4"/>
  <c r="FS173" i="4"/>
  <c r="FT173" i="4"/>
  <c r="FQ174" i="4"/>
  <c r="FS174" i="4"/>
  <c r="FT174" i="4"/>
  <c r="FQ175" i="4"/>
  <c r="FS175" i="4"/>
  <c r="FT175" i="4"/>
  <c r="FQ176" i="4"/>
  <c r="FS176" i="4"/>
  <c r="FT176" i="4"/>
  <c r="FQ177" i="4"/>
  <c r="FS177" i="4"/>
  <c r="FT177" i="4"/>
  <c r="FQ178" i="4"/>
  <c r="FS178" i="4"/>
  <c r="FT178" i="4"/>
  <c r="FQ179" i="4"/>
  <c r="FS179" i="4"/>
  <c r="FT179" i="4"/>
  <c r="FQ180" i="4"/>
  <c r="FS180" i="4"/>
  <c r="FT180" i="4"/>
  <c r="FQ181" i="4"/>
  <c r="FS181" i="4"/>
  <c r="FT181" i="4"/>
  <c r="FQ182" i="4"/>
  <c r="FS182" i="4"/>
  <c r="FT182" i="4"/>
  <c r="FQ183" i="4"/>
  <c r="FS183" i="4"/>
  <c r="FT183" i="4"/>
  <c r="FQ184" i="4"/>
  <c r="FS184" i="4"/>
  <c r="FT184" i="4"/>
  <c r="FQ185" i="4"/>
  <c r="FS185" i="4"/>
  <c r="FT185" i="4"/>
  <c r="FQ186" i="4"/>
  <c r="FS186" i="4"/>
  <c r="FT186" i="4"/>
  <c r="FQ187" i="4"/>
  <c r="FS187" i="4"/>
  <c r="FT187" i="4"/>
  <c r="FQ188" i="4"/>
  <c r="FS188" i="4"/>
  <c r="FT188" i="4"/>
  <c r="FQ189" i="4"/>
  <c r="FS189" i="4"/>
  <c r="FT189" i="4"/>
  <c r="FQ190" i="4"/>
  <c r="FS190" i="4"/>
  <c r="FT190" i="4"/>
  <c r="FQ191" i="4"/>
  <c r="FS191" i="4"/>
  <c r="FT191" i="4"/>
  <c r="FQ192" i="4"/>
  <c r="FS192" i="4"/>
  <c r="FT192" i="4"/>
  <c r="FQ193" i="4"/>
  <c r="FS193" i="4"/>
  <c r="FT193" i="4"/>
  <c r="FQ194" i="4"/>
  <c r="FS194" i="4"/>
  <c r="FT194" i="4"/>
  <c r="FQ195" i="4"/>
  <c r="FS195" i="4"/>
  <c r="FT195" i="4"/>
  <c r="FQ196" i="4"/>
  <c r="FS196" i="4"/>
  <c r="FT196" i="4"/>
  <c r="FQ197" i="4"/>
  <c r="FS197" i="4"/>
  <c r="FT197" i="4"/>
  <c r="FQ198" i="4"/>
  <c r="FS198" i="4"/>
  <c r="FT198" i="4"/>
  <c r="FQ199" i="4"/>
  <c r="FS199" i="4"/>
  <c r="FT199" i="4"/>
  <c r="FQ200" i="4"/>
  <c r="FS200" i="4"/>
  <c r="FT200" i="4"/>
  <c r="FQ201" i="4"/>
  <c r="FS201" i="4"/>
  <c r="FT201" i="4"/>
  <c r="FQ202" i="4"/>
  <c r="FS202" i="4"/>
  <c r="FT202" i="4"/>
  <c r="FQ203" i="4"/>
  <c r="FS203" i="4"/>
  <c r="FT203" i="4"/>
  <c r="FQ204" i="4"/>
  <c r="FS204" i="4"/>
  <c r="FT204" i="4"/>
  <c r="FQ205" i="4"/>
  <c r="FS205" i="4"/>
  <c r="FT205" i="4"/>
  <c r="FQ206" i="4"/>
  <c r="FS206" i="4"/>
  <c r="FT206" i="4"/>
  <c r="FQ207" i="4"/>
  <c r="FS207" i="4"/>
  <c r="FT207" i="4"/>
  <c r="FQ208" i="4"/>
  <c r="FS208" i="4"/>
  <c r="FT208" i="4"/>
  <c r="FQ209" i="4"/>
  <c r="FS209" i="4"/>
  <c r="FT209" i="4"/>
  <c r="FQ210" i="4"/>
  <c r="FS210" i="4"/>
  <c r="FT210" i="4"/>
  <c r="FQ211" i="4"/>
  <c r="FS211" i="4"/>
  <c r="FT211" i="4"/>
  <c r="FQ212" i="4"/>
  <c r="FS212" i="4"/>
  <c r="FT212" i="4"/>
  <c r="FQ213" i="4"/>
  <c r="FS213" i="4"/>
  <c r="FT213" i="4"/>
  <c r="FQ214" i="4"/>
  <c r="FS214" i="4"/>
  <c r="FT214" i="4"/>
  <c r="FQ215" i="4"/>
  <c r="FS215" i="4"/>
  <c r="FT215" i="4"/>
  <c r="FQ216" i="4"/>
  <c r="FS216" i="4"/>
  <c r="FT216" i="4"/>
  <c r="FQ217" i="4"/>
  <c r="FS217" i="4"/>
  <c r="FT217" i="4"/>
  <c r="FQ218" i="4"/>
  <c r="FS218" i="4"/>
  <c r="FT218" i="4"/>
  <c r="FQ219" i="4"/>
  <c r="FS219" i="4"/>
  <c r="FT219" i="4"/>
  <c r="FQ220" i="4"/>
  <c r="FS220" i="4"/>
  <c r="FT220" i="4"/>
  <c r="FQ221" i="4"/>
  <c r="FS221" i="4"/>
  <c r="FT221" i="4"/>
  <c r="FQ222" i="4"/>
  <c r="FS222" i="4"/>
  <c r="FT222" i="4"/>
  <c r="FQ223" i="4"/>
  <c r="FS223" i="4"/>
  <c r="FT223" i="4"/>
  <c r="FQ224" i="4"/>
  <c r="FS224" i="4"/>
  <c r="FT224" i="4"/>
  <c r="FQ225" i="4"/>
  <c r="FS225" i="4"/>
  <c r="FT225" i="4"/>
  <c r="FQ226" i="4"/>
  <c r="FS226" i="4"/>
  <c r="FT226" i="4"/>
  <c r="FQ227" i="4"/>
  <c r="FS227" i="4"/>
  <c r="FT227" i="4"/>
  <c r="FQ228" i="4"/>
  <c r="FS228" i="4"/>
  <c r="FT228" i="4"/>
  <c r="FQ229" i="4"/>
  <c r="FS229" i="4"/>
  <c r="FT229" i="4"/>
  <c r="FQ230" i="4"/>
  <c r="FS230" i="4"/>
  <c r="FT230" i="4"/>
  <c r="FQ231" i="4"/>
  <c r="FS231" i="4"/>
  <c r="FT231" i="4"/>
  <c r="FQ232" i="4"/>
  <c r="FS232" i="4"/>
  <c r="FT232" i="4"/>
  <c r="FQ233" i="4"/>
  <c r="FS233" i="4"/>
  <c r="FT233" i="4"/>
  <c r="FQ234" i="4"/>
  <c r="FS234" i="4"/>
  <c r="FT234" i="4"/>
  <c r="FQ235" i="4"/>
  <c r="FS235" i="4"/>
  <c r="FT235" i="4"/>
  <c r="FQ236" i="4"/>
  <c r="FS236" i="4"/>
  <c r="FT236" i="4"/>
  <c r="FQ237" i="4"/>
  <c r="FS237" i="4"/>
  <c r="FT237" i="4"/>
  <c r="FQ238" i="4"/>
  <c r="FS238" i="4"/>
  <c r="FT238" i="4"/>
  <c r="FQ239" i="4"/>
  <c r="FS239" i="4"/>
  <c r="FT239" i="4"/>
  <c r="FQ240" i="4"/>
  <c r="FS240" i="4"/>
  <c r="FT240" i="4"/>
  <c r="FQ241" i="4"/>
  <c r="FS241" i="4"/>
  <c r="FT241" i="4"/>
  <c r="FQ242" i="4"/>
  <c r="FS242" i="4"/>
  <c r="FT242" i="4"/>
  <c r="FQ243" i="4"/>
  <c r="FS243" i="4"/>
  <c r="FT243" i="4"/>
  <c r="FQ244" i="4"/>
  <c r="FS244" i="4"/>
  <c r="FT244" i="4"/>
  <c r="FQ245" i="4"/>
  <c r="FS245" i="4"/>
  <c r="FT245" i="4"/>
  <c r="FQ246" i="4"/>
  <c r="FS246" i="4"/>
  <c r="FT246" i="4"/>
  <c r="FQ247" i="4"/>
  <c r="FS247" i="4"/>
  <c r="FT247" i="4"/>
  <c r="FQ248" i="4"/>
  <c r="FS248" i="4"/>
  <c r="FT248" i="4"/>
  <c r="FQ249" i="4"/>
  <c r="FS249" i="4"/>
  <c r="FT249" i="4"/>
  <c r="FQ250" i="4"/>
  <c r="FS250" i="4"/>
  <c r="FT250" i="4"/>
  <c r="FQ251" i="4"/>
  <c r="FS251" i="4"/>
  <c r="FT251" i="4"/>
  <c r="FQ252" i="4"/>
  <c r="FS252" i="4"/>
  <c r="FT252" i="4"/>
  <c r="FQ253" i="4"/>
  <c r="FS253" i="4"/>
  <c r="FT253" i="4"/>
  <c r="FQ254" i="4"/>
  <c r="FS254" i="4"/>
  <c r="FT254" i="4"/>
  <c r="FQ255" i="4"/>
  <c r="FS255" i="4"/>
  <c r="FT255" i="4"/>
  <c r="FQ256" i="4"/>
  <c r="FS256" i="4"/>
  <c r="FT256" i="4"/>
  <c r="FQ257" i="4"/>
  <c r="FS257" i="4"/>
  <c r="FT257" i="4"/>
  <c r="FQ258" i="4"/>
  <c r="FS258" i="4"/>
  <c r="FT258" i="4"/>
  <c r="FQ259" i="4"/>
  <c r="FS259" i="4"/>
  <c r="FT259" i="4"/>
  <c r="FQ260" i="4"/>
  <c r="FS260" i="4"/>
  <c r="FT260" i="4"/>
  <c r="FQ261" i="4"/>
  <c r="FS261" i="4"/>
  <c r="FT261" i="4"/>
  <c r="FQ262" i="4"/>
  <c r="FS262" i="4"/>
  <c r="FT262" i="4"/>
  <c r="FQ263" i="4"/>
  <c r="FS263" i="4"/>
  <c r="FT263" i="4"/>
  <c r="FQ264" i="4"/>
  <c r="FS264" i="4"/>
  <c r="FT264" i="4"/>
  <c r="FQ265" i="4"/>
  <c r="FS265" i="4"/>
  <c r="FT265" i="4"/>
  <c r="FQ266" i="4"/>
  <c r="FS266" i="4"/>
  <c r="FT266" i="4"/>
  <c r="FQ267" i="4"/>
  <c r="FS267" i="4"/>
  <c r="FT267" i="4"/>
  <c r="FQ268" i="4"/>
  <c r="FS268" i="4"/>
  <c r="FT268" i="4"/>
  <c r="FQ269" i="4"/>
  <c r="FS269" i="4"/>
  <c r="FT269" i="4"/>
  <c r="FQ270" i="4"/>
  <c r="FS270" i="4"/>
  <c r="FT270" i="4"/>
  <c r="FQ271" i="4"/>
  <c r="FS271" i="4"/>
  <c r="FT271" i="4"/>
  <c r="FQ272" i="4"/>
  <c r="FS272" i="4"/>
  <c r="FT272" i="4"/>
  <c r="FQ273" i="4"/>
  <c r="FS273" i="4"/>
  <c r="FT273" i="4"/>
  <c r="FQ274" i="4"/>
  <c r="FS274" i="4"/>
  <c r="FT274" i="4"/>
  <c r="FQ275" i="4"/>
  <c r="FS275" i="4"/>
  <c r="FT275" i="4"/>
  <c r="FQ276" i="4"/>
  <c r="FS276" i="4"/>
  <c r="FT276" i="4"/>
  <c r="FQ277" i="4"/>
  <c r="FS277" i="4"/>
  <c r="FT277" i="4"/>
  <c r="FQ278" i="4"/>
  <c r="FS278" i="4"/>
  <c r="FT278" i="4"/>
  <c r="FQ279" i="4"/>
  <c r="FS279" i="4"/>
  <c r="FT279" i="4"/>
  <c r="FQ280" i="4"/>
  <c r="FS280" i="4"/>
  <c r="FT280" i="4"/>
  <c r="FQ281" i="4"/>
  <c r="FS281" i="4"/>
  <c r="FT281" i="4"/>
  <c r="FQ282" i="4"/>
  <c r="FS282" i="4"/>
  <c r="FT282" i="4"/>
  <c r="FQ283" i="4"/>
  <c r="FS283" i="4"/>
  <c r="FT283" i="4"/>
  <c r="FQ284" i="4"/>
  <c r="FS284" i="4"/>
  <c r="FT284" i="4"/>
  <c r="FQ285" i="4"/>
  <c r="FS285" i="4"/>
  <c r="FT285" i="4"/>
  <c r="FQ286" i="4"/>
  <c r="FS286" i="4"/>
  <c r="FT286" i="4"/>
  <c r="FQ287" i="4"/>
  <c r="FS287" i="4"/>
  <c r="FT287" i="4"/>
  <c r="FQ288" i="4"/>
  <c r="FS288" i="4"/>
  <c r="FT288" i="4"/>
  <c r="FQ289" i="4"/>
  <c r="FS289" i="4"/>
  <c r="FT289" i="4"/>
  <c r="FQ290" i="4"/>
  <c r="FS290" i="4"/>
  <c r="FT290" i="4"/>
  <c r="FQ291" i="4"/>
  <c r="FS291" i="4"/>
  <c r="FT291" i="4"/>
  <c r="FQ292" i="4"/>
  <c r="FS292" i="4"/>
  <c r="FT292" i="4"/>
  <c r="FQ293" i="4"/>
  <c r="FS293" i="4"/>
  <c r="FT293" i="4"/>
  <c r="FQ294" i="4"/>
  <c r="FS294" i="4"/>
  <c r="FT294" i="4"/>
  <c r="FQ295" i="4"/>
  <c r="FS295" i="4"/>
  <c r="FT295" i="4"/>
  <c r="FQ296" i="4"/>
  <c r="FS296" i="4"/>
  <c r="FT296" i="4"/>
  <c r="FQ297" i="4"/>
  <c r="FS297" i="4"/>
  <c r="FT297" i="4"/>
  <c r="FQ298" i="4"/>
  <c r="FS298" i="4"/>
  <c r="FT298" i="4"/>
  <c r="FQ299" i="4"/>
  <c r="FS299" i="4"/>
  <c r="FT299" i="4"/>
  <c r="FQ300" i="4"/>
  <c r="FS300" i="4"/>
  <c r="FT300" i="4"/>
  <c r="FQ301" i="4"/>
  <c r="FS301" i="4"/>
  <c r="FT301" i="4"/>
  <c r="FQ302" i="4"/>
  <c r="FS302" i="4"/>
  <c r="FT302" i="4"/>
  <c r="FQ303" i="4"/>
  <c r="FS303" i="4"/>
  <c r="FT303" i="4"/>
  <c r="FQ304" i="4"/>
  <c r="FS304" i="4"/>
  <c r="FT304" i="4"/>
  <c r="FQ305" i="4"/>
  <c r="FS305" i="4"/>
  <c r="FT305" i="4"/>
  <c r="FQ306" i="4"/>
  <c r="FS306" i="4"/>
  <c r="FT306" i="4"/>
  <c r="FQ307" i="4"/>
  <c r="FS307" i="4"/>
  <c r="FT307" i="4"/>
  <c r="FQ308" i="4"/>
  <c r="FS308" i="4"/>
  <c r="FT308" i="4"/>
  <c r="FQ309" i="4"/>
  <c r="FS309" i="4"/>
  <c r="FT309" i="4"/>
  <c r="FQ310" i="4"/>
  <c r="FS310" i="4"/>
  <c r="FT310" i="4"/>
  <c r="FQ311" i="4"/>
  <c r="FS311" i="4"/>
  <c r="FT311" i="4"/>
  <c r="FQ312" i="4"/>
  <c r="FS312" i="4"/>
  <c r="FT312" i="4"/>
  <c r="FQ313" i="4"/>
  <c r="FS313" i="4"/>
  <c r="FT313" i="4"/>
  <c r="FQ314" i="4"/>
  <c r="FS314" i="4"/>
  <c r="FT314" i="4"/>
  <c r="FQ315" i="4"/>
  <c r="FS315" i="4"/>
  <c r="FT315" i="4"/>
  <c r="FQ316" i="4"/>
  <c r="FS316" i="4"/>
  <c r="FT316" i="4"/>
  <c r="FQ317" i="4"/>
  <c r="FS317" i="4"/>
  <c r="FT317" i="4"/>
  <c r="FQ318" i="4"/>
  <c r="FS318" i="4"/>
  <c r="FT318" i="4"/>
  <c r="FQ319" i="4"/>
  <c r="FS319" i="4"/>
  <c r="FT319" i="4"/>
  <c r="FQ320" i="4"/>
  <c r="FS320" i="4"/>
  <c r="FT320" i="4"/>
  <c r="FQ321" i="4"/>
  <c r="FS321" i="4"/>
  <c r="FT321" i="4"/>
  <c r="FQ322" i="4"/>
  <c r="FS322" i="4"/>
  <c r="FT322" i="4"/>
  <c r="FQ323" i="4"/>
  <c r="FS323" i="4"/>
  <c r="FT323" i="4"/>
  <c r="FQ324" i="4"/>
  <c r="FS324" i="4"/>
  <c r="FT324" i="4"/>
  <c r="FQ325" i="4"/>
  <c r="FS325" i="4"/>
  <c r="FT325" i="4"/>
  <c r="FQ326" i="4"/>
  <c r="FS326" i="4"/>
  <c r="FT326" i="4"/>
  <c r="FQ327" i="4"/>
  <c r="FS327" i="4"/>
  <c r="FT327" i="4"/>
  <c r="FQ328" i="4"/>
  <c r="FS328" i="4"/>
  <c r="FT328" i="4"/>
  <c r="FQ329" i="4"/>
  <c r="FS329" i="4"/>
  <c r="FT329" i="4"/>
  <c r="FQ330" i="4"/>
  <c r="FS330" i="4"/>
  <c r="FT330" i="4"/>
  <c r="FQ331" i="4"/>
  <c r="FS331" i="4"/>
  <c r="FT331" i="4"/>
  <c r="FQ332" i="4"/>
  <c r="FS332" i="4"/>
  <c r="FT332" i="4"/>
  <c r="FQ333" i="4"/>
  <c r="FS333" i="4"/>
  <c r="FT333" i="4"/>
  <c r="FQ334" i="4"/>
  <c r="FS334" i="4"/>
  <c r="FT334" i="4"/>
  <c r="FQ335" i="4"/>
  <c r="FS335" i="4"/>
  <c r="FT335" i="4"/>
  <c r="FQ336" i="4"/>
  <c r="FS336" i="4"/>
  <c r="FT336" i="4"/>
  <c r="FQ337" i="4"/>
  <c r="FS337" i="4"/>
  <c r="FT337" i="4"/>
  <c r="FQ338" i="4"/>
  <c r="FS338" i="4"/>
  <c r="FT338" i="4"/>
  <c r="FQ339" i="4"/>
  <c r="FS339" i="4"/>
  <c r="FT339" i="4"/>
  <c r="FQ340" i="4"/>
  <c r="FS340" i="4"/>
  <c r="FT340" i="4"/>
  <c r="FQ341" i="4"/>
  <c r="FS341" i="4"/>
  <c r="FT341" i="4"/>
  <c r="FQ342" i="4"/>
  <c r="FS342" i="4"/>
  <c r="FT342" i="4"/>
  <c r="FQ343" i="4"/>
  <c r="FS343" i="4"/>
  <c r="FT343" i="4"/>
  <c r="FQ344" i="4"/>
  <c r="FS344" i="4"/>
  <c r="FT344" i="4"/>
  <c r="FQ345" i="4"/>
  <c r="FS345" i="4"/>
  <c r="FT345" i="4"/>
  <c r="FQ346" i="4"/>
  <c r="FS346" i="4"/>
  <c r="FT346" i="4"/>
  <c r="FQ347" i="4"/>
  <c r="FS347" i="4"/>
  <c r="FT347" i="4"/>
  <c r="FQ348" i="4"/>
  <c r="FS348" i="4"/>
  <c r="FT348" i="4"/>
  <c r="FQ349" i="4"/>
  <c r="FS349" i="4"/>
  <c r="FT349" i="4"/>
  <c r="FQ350" i="4"/>
  <c r="FS350" i="4"/>
  <c r="FT350" i="4"/>
  <c r="FQ351" i="4"/>
  <c r="FS351" i="4"/>
  <c r="FT351" i="4"/>
  <c r="FQ352" i="4"/>
  <c r="FS352" i="4"/>
  <c r="FT352" i="4"/>
  <c r="FQ353" i="4"/>
  <c r="FS353" i="4"/>
  <c r="FT353" i="4"/>
  <c r="FQ354" i="4"/>
  <c r="FS354" i="4"/>
  <c r="FT354" i="4"/>
  <c r="FQ355" i="4"/>
  <c r="FS355" i="4"/>
  <c r="FT355" i="4"/>
  <c r="FQ356" i="4"/>
  <c r="FS356" i="4"/>
  <c r="FT356" i="4"/>
  <c r="FQ357" i="4"/>
  <c r="FS357" i="4"/>
  <c r="FT357" i="4"/>
  <c r="FQ358" i="4"/>
  <c r="FS358" i="4"/>
  <c r="FT358" i="4"/>
  <c r="FQ359" i="4"/>
  <c r="FS359" i="4"/>
  <c r="FT359" i="4"/>
  <c r="FQ360" i="4"/>
  <c r="FS360" i="4"/>
  <c r="FT360" i="4"/>
  <c r="FQ361" i="4"/>
  <c r="FS361" i="4"/>
  <c r="FT361" i="4"/>
  <c r="FQ362" i="4"/>
  <c r="FS362" i="4"/>
  <c r="FT362" i="4"/>
  <c r="FQ363" i="4"/>
  <c r="FS363" i="4"/>
  <c r="FT363" i="4"/>
  <c r="FQ364" i="4"/>
  <c r="FS364" i="4"/>
  <c r="FT364" i="4"/>
  <c r="FQ365" i="4"/>
  <c r="FS365" i="4"/>
  <c r="FT365" i="4"/>
  <c r="FQ366" i="4"/>
  <c r="FS366" i="4"/>
  <c r="FT366" i="4"/>
  <c r="FQ367" i="4"/>
  <c r="FS367" i="4"/>
  <c r="FT367" i="4"/>
  <c r="FQ368" i="4"/>
  <c r="FS368" i="4"/>
  <c r="FT368" i="4"/>
  <c r="FQ369" i="4"/>
  <c r="FS369" i="4"/>
  <c r="FT369" i="4"/>
  <c r="FQ370" i="4"/>
  <c r="FS370" i="4"/>
  <c r="FT370" i="4"/>
  <c r="FQ371" i="4"/>
  <c r="FS371" i="4"/>
  <c r="FT371" i="4"/>
  <c r="FQ372" i="4"/>
  <c r="FS372" i="4"/>
  <c r="FT372" i="4"/>
  <c r="FQ373" i="4"/>
  <c r="FS373" i="4"/>
  <c r="FT373" i="4"/>
  <c r="FQ374" i="4"/>
  <c r="FS374" i="4"/>
  <c r="FT374" i="4"/>
  <c r="FQ375" i="4"/>
  <c r="FS375" i="4"/>
  <c r="FT375" i="4"/>
  <c r="FQ376" i="4"/>
  <c r="FS376" i="4"/>
  <c r="FT376" i="4"/>
  <c r="FQ377" i="4"/>
  <c r="FS377" i="4"/>
  <c r="FT377" i="4"/>
  <c r="FQ378" i="4"/>
  <c r="FS378" i="4"/>
  <c r="FT378" i="4"/>
  <c r="FQ379" i="4"/>
  <c r="FS379" i="4"/>
  <c r="FT379" i="4"/>
  <c r="FQ380" i="4"/>
  <c r="FS380" i="4"/>
  <c r="FT380" i="4"/>
  <c r="FQ381" i="4"/>
  <c r="FS381" i="4"/>
  <c r="FT381" i="4"/>
  <c r="FQ382" i="4"/>
  <c r="FS382" i="4"/>
  <c r="FT382" i="4"/>
  <c r="FQ383" i="4"/>
  <c r="FS383" i="4"/>
  <c r="FT383" i="4"/>
  <c r="FQ384" i="4"/>
  <c r="FS384" i="4"/>
  <c r="FT384" i="4"/>
  <c r="FQ385" i="4"/>
  <c r="FS385" i="4"/>
  <c r="FT385" i="4"/>
  <c r="FQ386" i="4"/>
  <c r="FS386" i="4"/>
  <c r="FT386" i="4"/>
  <c r="FQ387" i="4"/>
  <c r="FS387" i="4"/>
  <c r="FT387" i="4"/>
  <c r="FQ388" i="4"/>
  <c r="FS388" i="4"/>
  <c r="FT388" i="4"/>
  <c r="FQ389" i="4"/>
  <c r="FS389" i="4"/>
  <c r="FT389" i="4"/>
  <c r="FQ390" i="4"/>
  <c r="FS390" i="4"/>
  <c r="FT390" i="4"/>
  <c r="FQ391" i="4"/>
  <c r="FS391" i="4"/>
  <c r="FT391" i="4"/>
  <c r="FQ392" i="4"/>
  <c r="FS392" i="4"/>
  <c r="FT392" i="4"/>
  <c r="FQ393" i="4"/>
  <c r="FS393" i="4"/>
  <c r="FT393" i="4"/>
  <c r="FQ394" i="4"/>
  <c r="FS394" i="4"/>
  <c r="FT394" i="4"/>
  <c r="FQ395" i="4"/>
  <c r="FS395" i="4"/>
  <c r="FT395" i="4"/>
  <c r="FQ396" i="4"/>
  <c r="FS396" i="4"/>
  <c r="FT396" i="4"/>
  <c r="FQ397" i="4"/>
  <c r="FS397" i="4"/>
  <c r="FT397" i="4"/>
  <c r="FQ398" i="4"/>
  <c r="FS398" i="4"/>
  <c r="FT398" i="4"/>
  <c r="FQ399" i="4"/>
  <c r="FS399" i="4"/>
  <c r="FT399" i="4"/>
  <c r="FQ400" i="4"/>
  <c r="FS400" i="4"/>
  <c r="FT400" i="4"/>
  <c r="FQ401" i="4"/>
  <c r="FS401" i="4"/>
  <c r="FT401" i="4"/>
  <c r="FQ402" i="4"/>
  <c r="FS402" i="4"/>
  <c r="FT402" i="4"/>
  <c r="FQ403" i="4"/>
  <c r="FS403" i="4"/>
  <c r="FT403" i="4"/>
  <c r="FQ404" i="4"/>
  <c r="FS404" i="4"/>
  <c r="FT404" i="4"/>
  <c r="FQ405" i="4"/>
  <c r="FS405" i="4"/>
  <c r="FT405" i="4"/>
  <c r="FQ406" i="4"/>
  <c r="FS406" i="4"/>
  <c r="FT406" i="4"/>
  <c r="FR6" i="4"/>
  <c r="FX6" i="4"/>
  <c r="FT6" i="4"/>
  <c r="FS6" i="4"/>
  <c r="FQ6" i="4"/>
  <c r="FJ7" i="4"/>
  <c r="FK7" i="4"/>
  <c r="FL7" i="4"/>
  <c r="FM7" i="4"/>
  <c r="FN7" i="4"/>
  <c r="FJ8" i="4"/>
  <c r="FK8" i="4"/>
  <c r="FL8" i="4"/>
  <c r="FM8" i="4"/>
  <c r="FN8" i="4"/>
  <c r="FJ9" i="4"/>
  <c r="FK9" i="4"/>
  <c r="FL9" i="4"/>
  <c r="FM9" i="4"/>
  <c r="FN9" i="4"/>
  <c r="FJ10" i="4"/>
  <c r="FK10" i="4"/>
  <c r="FL10" i="4"/>
  <c r="FM10" i="4"/>
  <c r="FN10" i="4"/>
  <c r="FJ11" i="4"/>
  <c r="FK11" i="4"/>
  <c r="FL11" i="4"/>
  <c r="FM11" i="4"/>
  <c r="FN11" i="4"/>
  <c r="FJ12" i="4"/>
  <c r="FK12" i="4"/>
  <c r="FL12" i="4"/>
  <c r="FM12" i="4"/>
  <c r="FN12" i="4"/>
  <c r="FJ13" i="4"/>
  <c r="FK13" i="4"/>
  <c r="FL13" i="4"/>
  <c r="FM13" i="4"/>
  <c r="FN13" i="4"/>
  <c r="FJ14" i="4"/>
  <c r="FK14" i="4"/>
  <c r="FL14" i="4"/>
  <c r="FM14" i="4"/>
  <c r="FN14" i="4"/>
  <c r="FJ15" i="4"/>
  <c r="FK15" i="4"/>
  <c r="FL15" i="4"/>
  <c r="FM15" i="4"/>
  <c r="FN15" i="4"/>
  <c r="FJ16" i="4"/>
  <c r="FK16" i="4"/>
  <c r="FL16" i="4"/>
  <c r="FM16" i="4"/>
  <c r="FN16" i="4"/>
  <c r="FJ17" i="4"/>
  <c r="FK17" i="4"/>
  <c r="FL17" i="4"/>
  <c r="FM17" i="4"/>
  <c r="FN17" i="4"/>
  <c r="FJ18" i="4"/>
  <c r="FK18" i="4"/>
  <c r="FL18" i="4"/>
  <c r="FM18" i="4"/>
  <c r="FN18" i="4"/>
  <c r="FJ19" i="4"/>
  <c r="FK19" i="4"/>
  <c r="FL19" i="4"/>
  <c r="FM19" i="4"/>
  <c r="FN19" i="4"/>
  <c r="FJ20" i="4"/>
  <c r="FK20" i="4"/>
  <c r="FL20" i="4"/>
  <c r="FM20" i="4"/>
  <c r="FN20" i="4"/>
  <c r="FJ21" i="4"/>
  <c r="FK21" i="4"/>
  <c r="FL21" i="4"/>
  <c r="FM21" i="4"/>
  <c r="FN21" i="4"/>
  <c r="FJ22" i="4"/>
  <c r="FK22" i="4"/>
  <c r="FL22" i="4"/>
  <c r="FM22" i="4"/>
  <c r="FN22" i="4"/>
  <c r="FJ23" i="4"/>
  <c r="FK23" i="4"/>
  <c r="FL23" i="4"/>
  <c r="FM23" i="4"/>
  <c r="FN23" i="4"/>
  <c r="FJ24" i="4"/>
  <c r="FK24" i="4"/>
  <c r="FL24" i="4"/>
  <c r="FM24" i="4"/>
  <c r="FN24" i="4"/>
  <c r="FJ25" i="4"/>
  <c r="FK25" i="4"/>
  <c r="FL25" i="4"/>
  <c r="FM25" i="4"/>
  <c r="FN25" i="4"/>
  <c r="FJ26" i="4"/>
  <c r="FK26" i="4"/>
  <c r="FL26" i="4"/>
  <c r="FM26" i="4"/>
  <c r="FN26" i="4"/>
  <c r="FJ27" i="4"/>
  <c r="FK27" i="4"/>
  <c r="FL27" i="4"/>
  <c r="FM27" i="4"/>
  <c r="FN27" i="4"/>
  <c r="FJ28" i="4"/>
  <c r="FK28" i="4"/>
  <c r="FL28" i="4"/>
  <c r="FM28" i="4"/>
  <c r="FN28" i="4"/>
  <c r="FJ29" i="4"/>
  <c r="FK29" i="4"/>
  <c r="FL29" i="4"/>
  <c r="FM29" i="4"/>
  <c r="FN29" i="4"/>
  <c r="FJ30" i="4"/>
  <c r="FK30" i="4"/>
  <c r="FL30" i="4"/>
  <c r="FM30" i="4"/>
  <c r="FN30" i="4"/>
  <c r="FJ31" i="4"/>
  <c r="FK31" i="4"/>
  <c r="FL31" i="4"/>
  <c r="FM31" i="4"/>
  <c r="FN31" i="4"/>
  <c r="FJ32" i="4"/>
  <c r="FK32" i="4"/>
  <c r="FL32" i="4"/>
  <c r="FM32" i="4"/>
  <c r="FN32" i="4"/>
  <c r="FJ33" i="4"/>
  <c r="FK33" i="4"/>
  <c r="FL33" i="4"/>
  <c r="FM33" i="4"/>
  <c r="FN33" i="4"/>
  <c r="FJ34" i="4"/>
  <c r="FK34" i="4"/>
  <c r="FL34" i="4"/>
  <c r="FM34" i="4"/>
  <c r="FN34" i="4"/>
  <c r="FJ35" i="4"/>
  <c r="FK35" i="4"/>
  <c r="FL35" i="4"/>
  <c r="FM35" i="4"/>
  <c r="FN35" i="4"/>
  <c r="FJ36" i="4"/>
  <c r="FK36" i="4"/>
  <c r="FL36" i="4"/>
  <c r="FM36" i="4"/>
  <c r="FN36" i="4"/>
  <c r="FJ37" i="4"/>
  <c r="FK37" i="4"/>
  <c r="FL37" i="4"/>
  <c r="FM37" i="4"/>
  <c r="FN37" i="4"/>
  <c r="FJ38" i="4"/>
  <c r="FK38" i="4"/>
  <c r="FL38" i="4"/>
  <c r="FM38" i="4"/>
  <c r="FN38" i="4"/>
  <c r="FJ39" i="4"/>
  <c r="FK39" i="4"/>
  <c r="FL39" i="4"/>
  <c r="FM39" i="4"/>
  <c r="FN39" i="4"/>
  <c r="FJ40" i="4"/>
  <c r="FK40" i="4"/>
  <c r="FL40" i="4"/>
  <c r="FM40" i="4"/>
  <c r="FN40" i="4"/>
  <c r="FJ41" i="4"/>
  <c r="FK41" i="4"/>
  <c r="FL41" i="4"/>
  <c r="FM41" i="4"/>
  <c r="FN41" i="4"/>
  <c r="FJ42" i="4"/>
  <c r="FK42" i="4"/>
  <c r="FL42" i="4"/>
  <c r="FM42" i="4"/>
  <c r="FN42" i="4"/>
  <c r="FJ43" i="4"/>
  <c r="FK43" i="4"/>
  <c r="FL43" i="4"/>
  <c r="FM43" i="4"/>
  <c r="FN43" i="4"/>
  <c r="FJ44" i="4"/>
  <c r="FK44" i="4"/>
  <c r="FL44" i="4"/>
  <c r="FM44" i="4"/>
  <c r="FN44" i="4"/>
  <c r="FJ45" i="4"/>
  <c r="FK45" i="4"/>
  <c r="FL45" i="4"/>
  <c r="FM45" i="4"/>
  <c r="FN45" i="4"/>
  <c r="FJ46" i="4"/>
  <c r="FK46" i="4"/>
  <c r="FL46" i="4"/>
  <c r="FM46" i="4"/>
  <c r="FN46" i="4"/>
  <c r="FJ47" i="4"/>
  <c r="FK47" i="4"/>
  <c r="FL47" i="4"/>
  <c r="FM47" i="4"/>
  <c r="FN47" i="4"/>
  <c r="FJ48" i="4"/>
  <c r="FK48" i="4"/>
  <c r="FL48" i="4"/>
  <c r="FM48" i="4"/>
  <c r="FN48" i="4"/>
  <c r="FJ49" i="4"/>
  <c r="FK49" i="4"/>
  <c r="FL49" i="4"/>
  <c r="FM49" i="4"/>
  <c r="FN49" i="4"/>
  <c r="FJ50" i="4"/>
  <c r="FK50" i="4"/>
  <c r="FL50" i="4"/>
  <c r="FM50" i="4"/>
  <c r="FN50" i="4"/>
  <c r="FJ51" i="4"/>
  <c r="FK51" i="4"/>
  <c r="FL51" i="4"/>
  <c r="FM51" i="4"/>
  <c r="FN51" i="4"/>
  <c r="FJ52" i="4"/>
  <c r="FK52" i="4"/>
  <c r="FL52" i="4"/>
  <c r="FM52" i="4"/>
  <c r="FN52" i="4"/>
  <c r="FJ53" i="4"/>
  <c r="FK53" i="4"/>
  <c r="FL53" i="4"/>
  <c r="FM53" i="4"/>
  <c r="FN53" i="4"/>
  <c r="FJ54" i="4"/>
  <c r="FK54" i="4"/>
  <c r="FL54" i="4"/>
  <c r="FM54" i="4"/>
  <c r="FN54" i="4"/>
  <c r="FJ55" i="4"/>
  <c r="FK55" i="4"/>
  <c r="FL55" i="4"/>
  <c r="FM55" i="4"/>
  <c r="FN55" i="4"/>
  <c r="FJ56" i="4"/>
  <c r="FK56" i="4"/>
  <c r="FL56" i="4"/>
  <c r="FM56" i="4"/>
  <c r="FN56" i="4"/>
  <c r="FJ57" i="4"/>
  <c r="FK57" i="4"/>
  <c r="FL57" i="4"/>
  <c r="FM57" i="4"/>
  <c r="FN57" i="4"/>
  <c r="FJ58" i="4"/>
  <c r="FK58" i="4"/>
  <c r="FL58" i="4"/>
  <c r="FM58" i="4"/>
  <c r="FN58" i="4"/>
  <c r="FJ59" i="4"/>
  <c r="FK59" i="4"/>
  <c r="FL59" i="4"/>
  <c r="FM59" i="4"/>
  <c r="FN59" i="4"/>
  <c r="FJ60" i="4"/>
  <c r="FK60" i="4"/>
  <c r="FL60" i="4"/>
  <c r="FM60" i="4"/>
  <c r="FN60" i="4"/>
  <c r="FJ61" i="4"/>
  <c r="FK61" i="4"/>
  <c r="FL61" i="4"/>
  <c r="FM61" i="4"/>
  <c r="FN61" i="4"/>
  <c r="FJ62" i="4"/>
  <c r="FK62" i="4"/>
  <c r="FL62" i="4"/>
  <c r="FM62" i="4"/>
  <c r="FN62" i="4"/>
  <c r="FJ63" i="4"/>
  <c r="FK63" i="4"/>
  <c r="FL63" i="4"/>
  <c r="FM63" i="4"/>
  <c r="FN63" i="4"/>
  <c r="FJ64" i="4"/>
  <c r="FK64" i="4"/>
  <c r="FL64" i="4"/>
  <c r="FM64" i="4"/>
  <c r="FN64" i="4"/>
  <c r="FJ65" i="4"/>
  <c r="FK65" i="4"/>
  <c r="FL65" i="4"/>
  <c r="FM65" i="4"/>
  <c r="FN65" i="4"/>
  <c r="FJ66" i="4"/>
  <c r="FK66" i="4"/>
  <c r="FL66" i="4"/>
  <c r="FM66" i="4"/>
  <c r="FN66" i="4"/>
  <c r="FJ67" i="4"/>
  <c r="FK67" i="4"/>
  <c r="FL67" i="4"/>
  <c r="FM67" i="4"/>
  <c r="FN67" i="4"/>
  <c r="FJ68" i="4"/>
  <c r="FK68" i="4"/>
  <c r="FL68" i="4"/>
  <c r="FM68" i="4"/>
  <c r="FN68" i="4"/>
  <c r="FJ69" i="4"/>
  <c r="FK69" i="4"/>
  <c r="FL69" i="4"/>
  <c r="FM69" i="4"/>
  <c r="FN69" i="4"/>
  <c r="FJ70" i="4"/>
  <c r="FK70" i="4"/>
  <c r="FL70" i="4"/>
  <c r="FM70" i="4"/>
  <c r="FN70" i="4"/>
  <c r="FJ71" i="4"/>
  <c r="FK71" i="4"/>
  <c r="FL71" i="4"/>
  <c r="FM71" i="4"/>
  <c r="FN71" i="4"/>
  <c r="FJ72" i="4"/>
  <c r="FK72" i="4"/>
  <c r="FL72" i="4"/>
  <c r="FM72" i="4"/>
  <c r="FN72" i="4"/>
  <c r="FJ73" i="4"/>
  <c r="FK73" i="4"/>
  <c r="FL73" i="4"/>
  <c r="FM73" i="4"/>
  <c r="FN73" i="4"/>
  <c r="FJ74" i="4"/>
  <c r="FK74" i="4"/>
  <c r="FL74" i="4"/>
  <c r="FM74" i="4"/>
  <c r="FN74" i="4"/>
  <c r="FJ75" i="4"/>
  <c r="FK75" i="4"/>
  <c r="FL75" i="4"/>
  <c r="FM75" i="4"/>
  <c r="FN75" i="4"/>
  <c r="FJ76" i="4"/>
  <c r="FK76" i="4"/>
  <c r="FL76" i="4"/>
  <c r="FM76" i="4"/>
  <c r="FN76" i="4"/>
  <c r="FJ77" i="4"/>
  <c r="FK77" i="4"/>
  <c r="FL77" i="4"/>
  <c r="FM77" i="4"/>
  <c r="FN77" i="4"/>
  <c r="FJ78" i="4"/>
  <c r="FK78" i="4"/>
  <c r="FL78" i="4"/>
  <c r="FM78" i="4"/>
  <c r="FN78" i="4"/>
  <c r="FJ79" i="4"/>
  <c r="FK79" i="4"/>
  <c r="FL79" i="4"/>
  <c r="FM79" i="4"/>
  <c r="FN79" i="4"/>
  <c r="FJ80" i="4"/>
  <c r="FK80" i="4"/>
  <c r="FL80" i="4"/>
  <c r="FM80" i="4"/>
  <c r="FN80" i="4"/>
  <c r="FJ81" i="4"/>
  <c r="FK81" i="4"/>
  <c r="FL81" i="4"/>
  <c r="FM81" i="4"/>
  <c r="FN81" i="4"/>
  <c r="FJ82" i="4"/>
  <c r="FK82" i="4"/>
  <c r="FL82" i="4"/>
  <c r="FM82" i="4"/>
  <c r="FN82" i="4"/>
  <c r="FJ83" i="4"/>
  <c r="FK83" i="4"/>
  <c r="FL83" i="4"/>
  <c r="FM83" i="4"/>
  <c r="FN83" i="4"/>
  <c r="FJ84" i="4"/>
  <c r="FK84" i="4"/>
  <c r="FL84" i="4"/>
  <c r="FM84" i="4"/>
  <c r="FN84" i="4"/>
  <c r="FJ85" i="4"/>
  <c r="FK85" i="4"/>
  <c r="FL85" i="4"/>
  <c r="FM85" i="4"/>
  <c r="FN85" i="4"/>
  <c r="FJ86" i="4"/>
  <c r="FK86" i="4"/>
  <c r="FL86" i="4"/>
  <c r="FM86" i="4"/>
  <c r="FN86" i="4"/>
  <c r="FJ87" i="4"/>
  <c r="FK87" i="4"/>
  <c r="FL87" i="4"/>
  <c r="FM87" i="4"/>
  <c r="FN87" i="4"/>
  <c r="FJ88" i="4"/>
  <c r="FK88" i="4"/>
  <c r="FL88" i="4"/>
  <c r="FM88" i="4"/>
  <c r="FN88" i="4"/>
  <c r="FJ89" i="4"/>
  <c r="FK89" i="4"/>
  <c r="FL89" i="4"/>
  <c r="FM89" i="4"/>
  <c r="FN89" i="4"/>
  <c r="FJ90" i="4"/>
  <c r="FK90" i="4"/>
  <c r="FL90" i="4"/>
  <c r="FM90" i="4"/>
  <c r="FN90" i="4"/>
  <c r="FJ91" i="4"/>
  <c r="FK91" i="4"/>
  <c r="FL91" i="4"/>
  <c r="FM91" i="4"/>
  <c r="FN91" i="4"/>
  <c r="FJ92" i="4"/>
  <c r="FK92" i="4"/>
  <c r="FL92" i="4"/>
  <c r="FM92" i="4"/>
  <c r="FN92" i="4"/>
  <c r="FJ93" i="4"/>
  <c r="FK93" i="4"/>
  <c r="FL93" i="4"/>
  <c r="FM93" i="4"/>
  <c r="FN93" i="4"/>
  <c r="FJ94" i="4"/>
  <c r="FK94" i="4"/>
  <c r="FL94" i="4"/>
  <c r="FM94" i="4"/>
  <c r="FN94" i="4"/>
  <c r="FJ95" i="4"/>
  <c r="FK95" i="4"/>
  <c r="FL95" i="4"/>
  <c r="FM95" i="4"/>
  <c r="FN95" i="4"/>
  <c r="FJ96" i="4"/>
  <c r="FK96" i="4"/>
  <c r="FL96" i="4"/>
  <c r="FM96" i="4"/>
  <c r="FN96" i="4"/>
  <c r="FJ97" i="4"/>
  <c r="FK97" i="4"/>
  <c r="FL97" i="4"/>
  <c r="FM97" i="4"/>
  <c r="FN97" i="4"/>
  <c r="FJ98" i="4"/>
  <c r="FK98" i="4"/>
  <c r="FL98" i="4"/>
  <c r="FM98" i="4"/>
  <c r="FN98" i="4"/>
  <c r="FJ99" i="4"/>
  <c r="FK99" i="4"/>
  <c r="FL99" i="4"/>
  <c r="FM99" i="4"/>
  <c r="FN99" i="4"/>
  <c r="FJ100" i="4"/>
  <c r="FK100" i="4"/>
  <c r="FL100" i="4"/>
  <c r="FM100" i="4"/>
  <c r="FN100" i="4"/>
  <c r="FJ101" i="4"/>
  <c r="FK101" i="4"/>
  <c r="FL101" i="4"/>
  <c r="FM101" i="4"/>
  <c r="FN101" i="4"/>
  <c r="FJ102" i="4"/>
  <c r="FK102" i="4"/>
  <c r="FL102" i="4"/>
  <c r="FM102" i="4"/>
  <c r="FN102" i="4"/>
  <c r="FJ103" i="4"/>
  <c r="FK103" i="4"/>
  <c r="FL103" i="4"/>
  <c r="FM103" i="4"/>
  <c r="FN103" i="4"/>
  <c r="FJ104" i="4"/>
  <c r="FK104" i="4"/>
  <c r="FL104" i="4"/>
  <c r="FM104" i="4"/>
  <c r="FN104" i="4"/>
  <c r="FJ105" i="4"/>
  <c r="FK105" i="4"/>
  <c r="FL105" i="4"/>
  <c r="FM105" i="4"/>
  <c r="FN105" i="4"/>
  <c r="FJ106" i="4"/>
  <c r="FK106" i="4"/>
  <c r="FL106" i="4"/>
  <c r="FM106" i="4"/>
  <c r="FN106" i="4"/>
  <c r="FJ107" i="4"/>
  <c r="FK107" i="4"/>
  <c r="FL107" i="4"/>
  <c r="FM107" i="4"/>
  <c r="FN107" i="4"/>
  <c r="FJ108" i="4"/>
  <c r="FK108" i="4"/>
  <c r="FL108" i="4"/>
  <c r="FM108" i="4"/>
  <c r="FN108" i="4"/>
  <c r="FJ109" i="4"/>
  <c r="FK109" i="4"/>
  <c r="FL109" i="4"/>
  <c r="FM109" i="4"/>
  <c r="FN109" i="4"/>
  <c r="FJ110" i="4"/>
  <c r="FK110" i="4"/>
  <c r="FL110" i="4"/>
  <c r="FM110" i="4"/>
  <c r="FN110" i="4"/>
  <c r="FJ111" i="4"/>
  <c r="FK111" i="4"/>
  <c r="FL111" i="4"/>
  <c r="FM111" i="4"/>
  <c r="FN111" i="4"/>
  <c r="FJ112" i="4"/>
  <c r="FK112" i="4"/>
  <c r="FL112" i="4"/>
  <c r="FM112" i="4"/>
  <c r="FN112" i="4"/>
  <c r="FJ113" i="4"/>
  <c r="FK113" i="4"/>
  <c r="FL113" i="4"/>
  <c r="FM113" i="4"/>
  <c r="FN113" i="4"/>
  <c r="FJ114" i="4"/>
  <c r="FK114" i="4"/>
  <c r="FL114" i="4"/>
  <c r="FM114" i="4"/>
  <c r="FN114" i="4"/>
  <c r="FJ115" i="4"/>
  <c r="FK115" i="4"/>
  <c r="FL115" i="4"/>
  <c r="FM115" i="4"/>
  <c r="FN115" i="4"/>
  <c r="FJ116" i="4"/>
  <c r="FK116" i="4"/>
  <c r="FL116" i="4"/>
  <c r="FM116" i="4"/>
  <c r="FN116" i="4"/>
  <c r="FJ117" i="4"/>
  <c r="FK117" i="4"/>
  <c r="FL117" i="4"/>
  <c r="FM117" i="4"/>
  <c r="FN117" i="4"/>
  <c r="FJ118" i="4"/>
  <c r="FK118" i="4"/>
  <c r="FL118" i="4"/>
  <c r="FM118" i="4"/>
  <c r="FN118" i="4"/>
  <c r="FJ119" i="4"/>
  <c r="FK119" i="4"/>
  <c r="FL119" i="4"/>
  <c r="FM119" i="4"/>
  <c r="FN119" i="4"/>
  <c r="FJ120" i="4"/>
  <c r="FK120" i="4"/>
  <c r="FL120" i="4"/>
  <c r="FM120" i="4"/>
  <c r="FN120" i="4"/>
  <c r="FJ121" i="4"/>
  <c r="FK121" i="4"/>
  <c r="FL121" i="4"/>
  <c r="FM121" i="4"/>
  <c r="FN121" i="4"/>
  <c r="FJ122" i="4"/>
  <c r="FK122" i="4"/>
  <c r="FL122" i="4"/>
  <c r="FM122" i="4"/>
  <c r="FN122" i="4"/>
  <c r="FJ123" i="4"/>
  <c r="FK123" i="4"/>
  <c r="FL123" i="4"/>
  <c r="FM123" i="4"/>
  <c r="FN123" i="4"/>
  <c r="FJ124" i="4"/>
  <c r="FK124" i="4"/>
  <c r="FL124" i="4"/>
  <c r="FM124" i="4"/>
  <c r="FN124" i="4"/>
  <c r="FJ125" i="4"/>
  <c r="FK125" i="4"/>
  <c r="FL125" i="4"/>
  <c r="FM125" i="4"/>
  <c r="FN125" i="4"/>
  <c r="FJ126" i="4"/>
  <c r="FK126" i="4"/>
  <c r="FL126" i="4"/>
  <c r="FM126" i="4"/>
  <c r="FN126" i="4"/>
  <c r="FJ127" i="4"/>
  <c r="FK127" i="4"/>
  <c r="FL127" i="4"/>
  <c r="FM127" i="4"/>
  <c r="FN127" i="4"/>
  <c r="FJ128" i="4"/>
  <c r="FK128" i="4"/>
  <c r="FL128" i="4"/>
  <c r="FM128" i="4"/>
  <c r="FN128" i="4"/>
  <c r="FJ129" i="4"/>
  <c r="FK129" i="4"/>
  <c r="FL129" i="4"/>
  <c r="FM129" i="4"/>
  <c r="FN129" i="4"/>
  <c r="FJ130" i="4"/>
  <c r="FK130" i="4"/>
  <c r="FL130" i="4"/>
  <c r="FM130" i="4"/>
  <c r="FN130" i="4"/>
  <c r="FJ131" i="4"/>
  <c r="FK131" i="4"/>
  <c r="FL131" i="4"/>
  <c r="FM131" i="4"/>
  <c r="FN131" i="4"/>
  <c r="FJ132" i="4"/>
  <c r="FK132" i="4"/>
  <c r="FL132" i="4"/>
  <c r="FM132" i="4"/>
  <c r="FN132" i="4"/>
  <c r="FJ133" i="4"/>
  <c r="FK133" i="4"/>
  <c r="FL133" i="4"/>
  <c r="FM133" i="4"/>
  <c r="FN133" i="4"/>
  <c r="FJ134" i="4"/>
  <c r="FK134" i="4"/>
  <c r="FL134" i="4"/>
  <c r="FM134" i="4"/>
  <c r="FN134" i="4"/>
  <c r="FJ135" i="4"/>
  <c r="FK135" i="4"/>
  <c r="FL135" i="4"/>
  <c r="FM135" i="4"/>
  <c r="FN135" i="4"/>
  <c r="FJ136" i="4"/>
  <c r="FK136" i="4"/>
  <c r="FL136" i="4"/>
  <c r="FM136" i="4"/>
  <c r="FN136" i="4"/>
  <c r="FJ137" i="4"/>
  <c r="FK137" i="4"/>
  <c r="FL137" i="4"/>
  <c r="FM137" i="4"/>
  <c r="FN137" i="4"/>
  <c r="FJ138" i="4"/>
  <c r="FK138" i="4"/>
  <c r="FL138" i="4"/>
  <c r="FM138" i="4"/>
  <c r="FN138" i="4"/>
  <c r="FJ139" i="4"/>
  <c r="FK139" i="4"/>
  <c r="FL139" i="4"/>
  <c r="FM139" i="4"/>
  <c r="FN139" i="4"/>
  <c r="FJ140" i="4"/>
  <c r="FK140" i="4"/>
  <c r="FL140" i="4"/>
  <c r="FM140" i="4"/>
  <c r="FN140" i="4"/>
  <c r="FJ141" i="4"/>
  <c r="FK141" i="4"/>
  <c r="FL141" i="4"/>
  <c r="FM141" i="4"/>
  <c r="FN141" i="4"/>
  <c r="FJ142" i="4"/>
  <c r="FK142" i="4"/>
  <c r="FL142" i="4"/>
  <c r="FM142" i="4"/>
  <c r="FN142" i="4"/>
  <c r="FJ143" i="4"/>
  <c r="FK143" i="4"/>
  <c r="FL143" i="4"/>
  <c r="FM143" i="4"/>
  <c r="FN143" i="4"/>
  <c r="FJ144" i="4"/>
  <c r="FK144" i="4"/>
  <c r="FL144" i="4"/>
  <c r="FM144" i="4"/>
  <c r="FN144" i="4"/>
  <c r="FJ145" i="4"/>
  <c r="FK145" i="4"/>
  <c r="FL145" i="4"/>
  <c r="FM145" i="4"/>
  <c r="FN145" i="4"/>
  <c r="FJ146" i="4"/>
  <c r="FK146" i="4"/>
  <c r="FL146" i="4"/>
  <c r="FM146" i="4"/>
  <c r="FN146" i="4"/>
  <c r="FJ147" i="4"/>
  <c r="FK147" i="4"/>
  <c r="FL147" i="4"/>
  <c r="FM147" i="4"/>
  <c r="FN147" i="4"/>
  <c r="FJ159" i="4"/>
  <c r="FK159" i="4"/>
  <c r="FL159" i="4"/>
  <c r="FM159" i="4"/>
  <c r="FN159" i="4"/>
  <c r="FJ160" i="4"/>
  <c r="FK160" i="4"/>
  <c r="FL160" i="4"/>
  <c r="FM160" i="4"/>
  <c r="FN160" i="4"/>
  <c r="FJ161" i="4"/>
  <c r="FK161" i="4"/>
  <c r="FL161" i="4"/>
  <c r="FM161" i="4"/>
  <c r="FN161" i="4"/>
  <c r="FJ162" i="4"/>
  <c r="FK162" i="4"/>
  <c r="FL162" i="4"/>
  <c r="FM162" i="4"/>
  <c r="FN162" i="4"/>
  <c r="FJ163" i="4"/>
  <c r="FK163" i="4"/>
  <c r="FL163" i="4"/>
  <c r="FM163" i="4"/>
  <c r="FN163" i="4"/>
  <c r="FJ164" i="4"/>
  <c r="FK164" i="4"/>
  <c r="FL164" i="4"/>
  <c r="FM164" i="4"/>
  <c r="FN164" i="4"/>
  <c r="FJ165" i="4"/>
  <c r="FK165" i="4"/>
  <c r="FL165" i="4"/>
  <c r="FM165" i="4"/>
  <c r="FN165" i="4"/>
  <c r="FJ166" i="4"/>
  <c r="FK166" i="4"/>
  <c r="FL166" i="4"/>
  <c r="FM166" i="4"/>
  <c r="FN166" i="4"/>
  <c r="FJ167" i="4"/>
  <c r="FK167" i="4"/>
  <c r="FL167" i="4"/>
  <c r="FM167" i="4"/>
  <c r="FN167" i="4"/>
  <c r="FJ168" i="4"/>
  <c r="FK168" i="4"/>
  <c r="FL168" i="4"/>
  <c r="FM168" i="4"/>
  <c r="FN168" i="4"/>
  <c r="FJ169" i="4"/>
  <c r="FK169" i="4"/>
  <c r="FL169" i="4"/>
  <c r="FM169" i="4"/>
  <c r="FN169" i="4"/>
  <c r="FJ170" i="4"/>
  <c r="FK170" i="4"/>
  <c r="FL170" i="4"/>
  <c r="FM170" i="4"/>
  <c r="FN170" i="4"/>
  <c r="FJ171" i="4"/>
  <c r="FK171" i="4"/>
  <c r="FL171" i="4"/>
  <c r="FM171" i="4"/>
  <c r="FN171" i="4"/>
  <c r="FJ172" i="4"/>
  <c r="FK172" i="4"/>
  <c r="FL172" i="4"/>
  <c r="FM172" i="4"/>
  <c r="FN172" i="4"/>
  <c r="FJ173" i="4"/>
  <c r="FK173" i="4"/>
  <c r="FL173" i="4"/>
  <c r="FM173" i="4"/>
  <c r="FN173" i="4"/>
  <c r="FJ174" i="4"/>
  <c r="FK174" i="4"/>
  <c r="FL174" i="4"/>
  <c r="FM174" i="4"/>
  <c r="FN174" i="4"/>
  <c r="FJ175" i="4"/>
  <c r="FK175" i="4"/>
  <c r="FL175" i="4"/>
  <c r="FM175" i="4"/>
  <c r="FN175" i="4"/>
  <c r="FJ176" i="4"/>
  <c r="FK176" i="4"/>
  <c r="FL176" i="4"/>
  <c r="FM176" i="4"/>
  <c r="FN176" i="4"/>
  <c r="FJ177" i="4"/>
  <c r="FK177" i="4"/>
  <c r="FL177" i="4"/>
  <c r="FM177" i="4"/>
  <c r="FN177" i="4"/>
  <c r="FJ178" i="4"/>
  <c r="FK178" i="4"/>
  <c r="FL178" i="4"/>
  <c r="FM178" i="4"/>
  <c r="FN178" i="4"/>
  <c r="FJ179" i="4"/>
  <c r="FK179" i="4"/>
  <c r="FL179" i="4"/>
  <c r="FM179" i="4"/>
  <c r="FN179" i="4"/>
  <c r="FJ180" i="4"/>
  <c r="FK180" i="4"/>
  <c r="FL180" i="4"/>
  <c r="FM180" i="4"/>
  <c r="FN180" i="4"/>
  <c r="FJ181" i="4"/>
  <c r="FK181" i="4"/>
  <c r="FL181" i="4"/>
  <c r="FM181" i="4"/>
  <c r="FN181" i="4"/>
  <c r="FJ182" i="4"/>
  <c r="FK182" i="4"/>
  <c r="FL182" i="4"/>
  <c r="FM182" i="4"/>
  <c r="FN182" i="4"/>
  <c r="FJ183" i="4"/>
  <c r="FK183" i="4"/>
  <c r="FL183" i="4"/>
  <c r="FM183" i="4"/>
  <c r="FN183" i="4"/>
  <c r="FJ184" i="4"/>
  <c r="FK184" i="4"/>
  <c r="FL184" i="4"/>
  <c r="FM184" i="4"/>
  <c r="FN184" i="4"/>
  <c r="FJ185" i="4"/>
  <c r="FK185" i="4"/>
  <c r="FL185" i="4"/>
  <c r="FM185" i="4"/>
  <c r="FN185" i="4"/>
  <c r="FJ186" i="4"/>
  <c r="FK186" i="4"/>
  <c r="FL186" i="4"/>
  <c r="FM186" i="4"/>
  <c r="FN186" i="4"/>
  <c r="FJ187" i="4"/>
  <c r="FK187" i="4"/>
  <c r="FL187" i="4"/>
  <c r="FM187" i="4"/>
  <c r="FN187" i="4"/>
  <c r="FJ188" i="4"/>
  <c r="FK188" i="4"/>
  <c r="FL188" i="4"/>
  <c r="FM188" i="4"/>
  <c r="FN188" i="4"/>
  <c r="FJ189" i="4"/>
  <c r="FK189" i="4"/>
  <c r="FL189" i="4"/>
  <c r="FM189" i="4"/>
  <c r="FN189" i="4"/>
  <c r="FJ190" i="4"/>
  <c r="FK190" i="4"/>
  <c r="FL190" i="4"/>
  <c r="FM190" i="4"/>
  <c r="FN190" i="4"/>
  <c r="FJ191" i="4"/>
  <c r="FK191" i="4"/>
  <c r="FL191" i="4"/>
  <c r="FM191" i="4"/>
  <c r="FN191" i="4"/>
  <c r="FJ192" i="4"/>
  <c r="FK192" i="4"/>
  <c r="FL192" i="4"/>
  <c r="FM192" i="4"/>
  <c r="FN192" i="4"/>
  <c r="FJ193" i="4"/>
  <c r="FK193" i="4"/>
  <c r="FL193" i="4"/>
  <c r="FM193" i="4"/>
  <c r="FN193" i="4"/>
  <c r="FJ194" i="4"/>
  <c r="FK194" i="4"/>
  <c r="FL194" i="4"/>
  <c r="FM194" i="4"/>
  <c r="FN194" i="4"/>
  <c r="FJ195" i="4"/>
  <c r="FK195" i="4"/>
  <c r="FL195" i="4"/>
  <c r="FM195" i="4"/>
  <c r="FN195" i="4"/>
  <c r="FJ196" i="4"/>
  <c r="FK196" i="4"/>
  <c r="FL196" i="4"/>
  <c r="FM196" i="4"/>
  <c r="FN196" i="4"/>
  <c r="FJ197" i="4"/>
  <c r="FK197" i="4"/>
  <c r="FL197" i="4"/>
  <c r="FM197" i="4"/>
  <c r="FN197" i="4"/>
  <c r="FJ198" i="4"/>
  <c r="FK198" i="4"/>
  <c r="FL198" i="4"/>
  <c r="FM198" i="4"/>
  <c r="FN198" i="4"/>
  <c r="FJ199" i="4"/>
  <c r="FK199" i="4"/>
  <c r="FL199" i="4"/>
  <c r="FM199" i="4"/>
  <c r="FN199" i="4"/>
  <c r="FJ200" i="4"/>
  <c r="FK200" i="4"/>
  <c r="FL200" i="4"/>
  <c r="FM200" i="4"/>
  <c r="FN200" i="4"/>
  <c r="FJ201" i="4"/>
  <c r="FK201" i="4"/>
  <c r="FL201" i="4"/>
  <c r="FM201" i="4"/>
  <c r="FN201" i="4"/>
  <c r="FJ202" i="4"/>
  <c r="FK202" i="4"/>
  <c r="FL202" i="4"/>
  <c r="FM202" i="4"/>
  <c r="FN202" i="4"/>
  <c r="FJ203" i="4"/>
  <c r="FK203" i="4"/>
  <c r="FL203" i="4"/>
  <c r="FM203" i="4"/>
  <c r="FN203" i="4"/>
  <c r="FJ204" i="4"/>
  <c r="FK204" i="4"/>
  <c r="FL204" i="4"/>
  <c r="FM204" i="4"/>
  <c r="FN204" i="4"/>
  <c r="FJ205" i="4"/>
  <c r="FK205" i="4"/>
  <c r="FL205" i="4"/>
  <c r="FM205" i="4"/>
  <c r="FN205" i="4"/>
  <c r="FJ206" i="4"/>
  <c r="FK206" i="4"/>
  <c r="FL206" i="4"/>
  <c r="FM206" i="4"/>
  <c r="FN206" i="4"/>
  <c r="FJ207" i="4"/>
  <c r="FK207" i="4"/>
  <c r="FL207" i="4"/>
  <c r="FM207" i="4"/>
  <c r="FN207" i="4"/>
  <c r="FJ208" i="4"/>
  <c r="FK208" i="4"/>
  <c r="FL208" i="4"/>
  <c r="FM208" i="4"/>
  <c r="FN208" i="4"/>
  <c r="FJ209" i="4"/>
  <c r="FK209" i="4"/>
  <c r="FL209" i="4"/>
  <c r="FM209" i="4"/>
  <c r="FN209" i="4"/>
  <c r="FJ210" i="4"/>
  <c r="FK210" i="4"/>
  <c r="FL210" i="4"/>
  <c r="FM210" i="4"/>
  <c r="FN210" i="4"/>
  <c r="FJ211" i="4"/>
  <c r="FK211" i="4"/>
  <c r="FL211" i="4"/>
  <c r="FM211" i="4"/>
  <c r="FN211" i="4"/>
  <c r="FJ212" i="4"/>
  <c r="FK212" i="4"/>
  <c r="FL212" i="4"/>
  <c r="FM212" i="4"/>
  <c r="FN212" i="4"/>
  <c r="FJ213" i="4"/>
  <c r="FK213" i="4"/>
  <c r="FL213" i="4"/>
  <c r="FM213" i="4"/>
  <c r="FN213" i="4"/>
  <c r="FJ214" i="4"/>
  <c r="FK214" i="4"/>
  <c r="FL214" i="4"/>
  <c r="FM214" i="4"/>
  <c r="FN214" i="4"/>
  <c r="FJ215" i="4"/>
  <c r="FK215" i="4"/>
  <c r="FL215" i="4"/>
  <c r="FM215" i="4"/>
  <c r="FN215" i="4"/>
  <c r="FJ216" i="4"/>
  <c r="FK216" i="4"/>
  <c r="FL216" i="4"/>
  <c r="FM216" i="4"/>
  <c r="FN216" i="4"/>
  <c r="FJ217" i="4"/>
  <c r="FK217" i="4"/>
  <c r="FL217" i="4"/>
  <c r="FM217" i="4"/>
  <c r="FN217" i="4"/>
  <c r="FJ218" i="4"/>
  <c r="FK218" i="4"/>
  <c r="FL218" i="4"/>
  <c r="FM218" i="4"/>
  <c r="FN218" i="4"/>
  <c r="FJ219" i="4"/>
  <c r="FK219" i="4"/>
  <c r="FL219" i="4"/>
  <c r="FM219" i="4"/>
  <c r="FN219" i="4"/>
  <c r="FJ220" i="4"/>
  <c r="FK220" i="4"/>
  <c r="FL220" i="4"/>
  <c r="FM220" i="4"/>
  <c r="FN220" i="4"/>
  <c r="FJ221" i="4"/>
  <c r="FK221" i="4"/>
  <c r="FL221" i="4"/>
  <c r="FM221" i="4"/>
  <c r="FN221" i="4"/>
  <c r="FJ222" i="4"/>
  <c r="FK222" i="4"/>
  <c r="FL222" i="4"/>
  <c r="FM222" i="4"/>
  <c r="FN222" i="4"/>
  <c r="FJ223" i="4"/>
  <c r="FK223" i="4"/>
  <c r="FL223" i="4"/>
  <c r="FM223" i="4"/>
  <c r="FN223" i="4"/>
  <c r="FJ224" i="4"/>
  <c r="FK224" i="4"/>
  <c r="FL224" i="4"/>
  <c r="FM224" i="4"/>
  <c r="FN224" i="4"/>
  <c r="FJ225" i="4"/>
  <c r="FK225" i="4"/>
  <c r="FL225" i="4"/>
  <c r="FM225" i="4"/>
  <c r="FN225" i="4"/>
  <c r="FJ226" i="4"/>
  <c r="FK226" i="4"/>
  <c r="FL226" i="4"/>
  <c r="FM226" i="4"/>
  <c r="FN226" i="4"/>
  <c r="FJ227" i="4"/>
  <c r="FK227" i="4"/>
  <c r="FL227" i="4"/>
  <c r="FM227" i="4"/>
  <c r="FN227" i="4"/>
  <c r="FJ228" i="4"/>
  <c r="FK228" i="4"/>
  <c r="FL228" i="4"/>
  <c r="FM228" i="4"/>
  <c r="FN228" i="4"/>
  <c r="FJ229" i="4"/>
  <c r="FK229" i="4"/>
  <c r="FL229" i="4"/>
  <c r="FM229" i="4"/>
  <c r="FN229" i="4"/>
  <c r="FJ230" i="4"/>
  <c r="FK230" i="4"/>
  <c r="FL230" i="4"/>
  <c r="FM230" i="4"/>
  <c r="FN230" i="4"/>
  <c r="FJ231" i="4"/>
  <c r="FK231" i="4"/>
  <c r="FL231" i="4"/>
  <c r="FM231" i="4"/>
  <c r="FN231" i="4"/>
  <c r="FJ232" i="4"/>
  <c r="FK232" i="4"/>
  <c r="FL232" i="4"/>
  <c r="FM232" i="4"/>
  <c r="FN232" i="4"/>
  <c r="FJ233" i="4"/>
  <c r="FK233" i="4"/>
  <c r="FL233" i="4"/>
  <c r="FM233" i="4"/>
  <c r="FN233" i="4"/>
  <c r="FJ234" i="4"/>
  <c r="FK234" i="4"/>
  <c r="FL234" i="4"/>
  <c r="FM234" i="4"/>
  <c r="FN234" i="4"/>
  <c r="FJ235" i="4"/>
  <c r="FK235" i="4"/>
  <c r="FL235" i="4"/>
  <c r="FM235" i="4"/>
  <c r="FN235" i="4"/>
  <c r="FJ236" i="4"/>
  <c r="FK236" i="4"/>
  <c r="FL236" i="4"/>
  <c r="FM236" i="4"/>
  <c r="FN236" i="4"/>
  <c r="FJ237" i="4"/>
  <c r="FK237" i="4"/>
  <c r="FL237" i="4"/>
  <c r="FM237" i="4"/>
  <c r="FN237" i="4"/>
  <c r="FJ238" i="4"/>
  <c r="FK238" i="4"/>
  <c r="FL238" i="4"/>
  <c r="FM238" i="4"/>
  <c r="FN238" i="4"/>
  <c r="FJ239" i="4"/>
  <c r="FK239" i="4"/>
  <c r="FL239" i="4"/>
  <c r="FM239" i="4"/>
  <c r="FN239" i="4"/>
  <c r="FJ240" i="4"/>
  <c r="FK240" i="4"/>
  <c r="FL240" i="4"/>
  <c r="FM240" i="4"/>
  <c r="FN240" i="4"/>
  <c r="FJ241" i="4"/>
  <c r="FK241" i="4"/>
  <c r="FL241" i="4"/>
  <c r="FM241" i="4"/>
  <c r="FN241" i="4"/>
  <c r="FJ242" i="4"/>
  <c r="FK242" i="4"/>
  <c r="FL242" i="4"/>
  <c r="FM242" i="4"/>
  <c r="FN242" i="4"/>
  <c r="FJ243" i="4"/>
  <c r="FK243" i="4"/>
  <c r="FL243" i="4"/>
  <c r="FM243" i="4"/>
  <c r="FN243" i="4"/>
  <c r="FJ244" i="4"/>
  <c r="FK244" i="4"/>
  <c r="FL244" i="4"/>
  <c r="FM244" i="4"/>
  <c r="FN244" i="4"/>
  <c r="FJ245" i="4"/>
  <c r="FK245" i="4"/>
  <c r="FL245" i="4"/>
  <c r="FM245" i="4"/>
  <c r="FN245" i="4"/>
  <c r="FJ246" i="4"/>
  <c r="FK246" i="4"/>
  <c r="FL246" i="4"/>
  <c r="FM246" i="4"/>
  <c r="FN246" i="4"/>
  <c r="FJ247" i="4"/>
  <c r="FK247" i="4"/>
  <c r="FL247" i="4"/>
  <c r="FM247" i="4"/>
  <c r="FN247" i="4"/>
  <c r="FJ248" i="4"/>
  <c r="FK248" i="4"/>
  <c r="FL248" i="4"/>
  <c r="FM248" i="4"/>
  <c r="FN248" i="4"/>
  <c r="FJ249" i="4"/>
  <c r="FK249" i="4"/>
  <c r="FL249" i="4"/>
  <c r="FM249" i="4"/>
  <c r="FN249" i="4"/>
  <c r="FJ250" i="4"/>
  <c r="FK250" i="4"/>
  <c r="FL250" i="4"/>
  <c r="FM250" i="4"/>
  <c r="FN250" i="4"/>
  <c r="FJ251" i="4"/>
  <c r="FK251" i="4"/>
  <c r="FL251" i="4"/>
  <c r="FM251" i="4"/>
  <c r="FN251" i="4"/>
  <c r="FJ252" i="4"/>
  <c r="FK252" i="4"/>
  <c r="FL252" i="4"/>
  <c r="FM252" i="4"/>
  <c r="FN252" i="4"/>
  <c r="FJ253" i="4"/>
  <c r="FK253" i="4"/>
  <c r="FL253" i="4"/>
  <c r="FM253" i="4"/>
  <c r="FN253" i="4"/>
  <c r="FJ254" i="4"/>
  <c r="FK254" i="4"/>
  <c r="FL254" i="4"/>
  <c r="FM254" i="4"/>
  <c r="FN254" i="4"/>
  <c r="FJ255" i="4"/>
  <c r="FK255" i="4"/>
  <c r="FL255" i="4"/>
  <c r="FM255" i="4"/>
  <c r="FN255" i="4"/>
  <c r="FJ256" i="4"/>
  <c r="FK256" i="4"/>
  <c r="FL256" i="4"/>
  <c r="FM256" i="4"/>
  <c r="FN256" i="4"/>
  <c r="FJ257" i="4"/>
  <c r="FK257" i="4"/>
  <c r="FL257" i="4"/>
  <c r="FM257" i="4"/>
  <c r="FN257" i="4"/>
  <c r="FJ258" i="4"/>
  <c r="FK258" i="4"/>
  <c r="FL258" i="4"/>
  <c r="FM258" i="4"/>
  <c r="FN258" i="4"/>
  <c r="FJ259" i="4"/>
  <c r="FK259" i="4"/>
  <c r="FL259" i="4"/>
  <c r="FM259" i="4"/>
  <c r="FN259" i="4"/>
  <c r="FJ260" i="4"/>
  <c r="FK260" i="4"/>
  <c r="FL260" i="4"/>
  <c r="FM260" i="4"/>
  <c r="FN260" i="4"/>
  <c r="FJ261" i="4"/>
  <c r="FK261" i="4"/>
  <c r="FL261" i="4"/>
  <c r="FM261" i="4"/>
  <c r="FN261" i="4"/>
  <c r="FJ262" i="4"/>
  <c r="FK262" i="4"/>
  <c r="FL262" i="4"/>
  <c r="FM262" i="4"/>
  <c r="FN262" i="4"/>
  <c r="FJ263" i="4"/>
  <c r="FK263" i="4"/>
  <c r="FL263" i="4"/>
  <c r="FM263" i="4"/>
  <c r="FN263" i="4"/>
  <c r="FJ264" i="4"/>
  <c r="FK264" i="4"/>
  <c r="FL264" i="4"/>
  <c r="FM264" i="4"/>
  <c r="FN264" i="4"/>
  <c r="FJ265" i="4"/>
  <c r="FK265" i="4"/>
  <c r="FL265" i="4"/>
  <c r="FM265" i="4"/>
  <c r="FN265" i="4"/>
  <c r="FJ266" i="4"/>
  <c r="FK266" i="4"/>
  <c r="FL266" i="4"/>
  <c r="FM266" i="4"/>
  <c r="FN266" i="4"/>
  <c r="FJ267" i="4"/>
  <c r="FK267" i="4"/>
  <c r="FL267" i="4"/>
  <c r="FM267" i="4"/>
  <c r="FN267" i="4"/>
  <c r="FJ268" i="4"/>
  <c r="FK268" i="4"/>
  <c r="FL268" i="4"/>
  <c r="FM268" i="4"/>
  <c r="FN268" i="4"/>
  <c r="FJ269" i="4"/>
  <c r="FK269" i="4"/>
  <c r="FL269" i="4"/>
  <c r="FM269" i="4"/>
  <c r="FN269" i="4"/>
  <c r="FJ270" i="4"/>
  <c r="FK270" i="4"/>
  <c r="FL270" i="4"/>
  <c r="FM270" i="4"/>
  <c r="FN270" i="4"/>
  <c r="FJ271" i="4"/>
  <c r="FK271" i="4"/>
  <c r="FL271" i="4"/>
  <c r="FM271" i="4"/>
  <c r="FN271" i="4"/>
  <c r="FJ272" i="4"/>
  <c r="FK272" i="4"/>
  <c r="FL272" i="4"/>
  <c r="FM272" i="4"/>
  <c r="FN272" i="4"/>
  <c r="FJ273" i="4"/>
  <c r="FK273" i="4"/>
  <c r="FL273" i="4"/>
  <c r="FM273" i="4"/>
  <c r="FN273" i="4"/>
  <c r="FJ274" i="4"/>
  <c r="FK274" i="4"/>
  <c r="FL274" i="4"/>
  <c r="FM274" i="4"/>
  <c r="FN274" i="4"/>
  <c r="FJ275" i="4"/>
  <c r="FK275" i="4"/>
  <c r="FL275" i="4"/>
  <c r="FM275" i="4"/>
  <c r="FN275" i="4"/>
  <c r="FJ276" i="4"/>
  <c r="FK276" i="4"/>
  <c r="FL276" i="4"/>
  <c r="FM276" i="4"/>
  <c r="FN276" i="4"/>
  <c r="FJ277" i="4"/>
  <c r="FK277" i="4"/>
  <c r="FL277" i="4"/>
  <c r="FM277" i="4"/>
  <c r="FN277" i="4"/>
  <c r="FJ278" i="4"/>
  <c r="FK278" i="4"/>
  <c r="FL278" i="4"/>
  <c r="FM278" i="4"/>
  <c r="FN278" i="4"/>
  <c r="FJ279" i="4"/>
  <c r="FK279" i="4"/>
  <c r="FL279" i="4"/>
  <c r="FM279" i="4"/>
  <c r="FN279" i="4"/>
  <c r="FJ280" i="4"/>
  <c r="FK280" i="4"/>
  <c r="FL280" i="4"/>
  <c r="FM280" i="4"/>
  <c r="FN280" i="4"/>
  <c r="FJ281" i="4"/>
  <c r="FK281" i="4"/>
  <c r="FL281" i="4"/>
  <c r="FM281" i="4"/>
  <c r="FN281" i="4"/>
  <c r="FJ282" i="4"/>
  <c r="FK282" i="4"/>
  <c r="FL282" i="4"/>
  <c r="FM282" i="4"/>
  <c r="FN282" i="4"/>
  <c r="FJ283" i="4"/>
  <c r="FK283" i="4"/>
  <c r="FL283" i="4"/>
  <c r="FM283" i="4"/>
  <c r="FN283" i="4"/>
  <c r="FJ284" i="4"/>
  <c r="FK284" i="4"/>
  <c r="FL284" i="4"/>
  <c r="FM284" i="4"/>
  <c r="FN284" i="4"/>
  <c r="FJ285" i="4"/>
  <c r="FK285" i="4"/>
  <c r="FL285" i="4"/>
  <c r="FM285" i="4"/>
  <c r="FN285" i="4"/>
  <c r="FJ286" i="4"/>
  <c r="FK286" i="4"/>
  <c r="FL286" i="4"/>
  <c r="FM286" i="4"/>
  <c r="FN286" i="4"/>
  <c r="FJ287" i="4"/>
  <c r="FK287" i="4"/>
  <c r="FL287" i="4"/>
  <c r="FM287" i="4"/>
  <c r="FN287" i="4"/>
  <c r="FJ288" i="4"/>
  <c r="FK288" i="4"/>
  <c r="FL288" i="4"/>
  <c r="FM288" i="4"/>
  <c r="FN288" i="4"/>
  <c r="FJ289" i="4"/>
  <c r="FK289" i="4"/>
  <c r="FL289" i="4"/>
  <c r="FM289" i="4"/>
  <c r="FN289" i="4"/>
  <c r="FJ290" i="4"/>
  <c r="FK290" i="4"/>
  <c r="FL290" i="4"/>
  <c r="FM290" i="4"/>
  <c r="FN290" i="4"/>
  <c r="FJ291" i="4"/>
  <c r="FK291" i="4"/>
  <c r="FL291" i="4"/>
  <c r="FM291" i="4"/>
  <c r="FN291" i="4"/>
  <c r="FJ292" i="4"/>
  <c r="FK292" i="4"/>
  <c r="FL292" i="4"/>
  <c r="FM292" i="4"/>
  <c r="FN292" i="4"/>
  <c r="FJ293" i="4"/>
  <c r="FK293" i="4"/>
  <c r="FL293" i="4"/>
  <c r="FM293" i="4"/>
  <c r="FN293" i="4"/>
  <c r="FJ294" i="4"/>
  <c r="FK294" i="4"/>
  <c r="FL294" i="4"/>
  <c r="FM294" i="4"/>
  <c r="FN294" i="4"/>
  <c r="FJ295" i="4"/>
  <c r="FK295" i="4"/>
  <c r="FL295" i="4"/>
  <c r="FM295" i="4"/>
  <c r="FN295" i="4"/>
  <c r="FJ296" i="4"/>
  <c r="FK296" i="4"/>
  <c r="FL296" i="4"/>
  <c r="FM296" i="4"/>
  <c r="FN296" i="4"/>
  <c r="FJ297" i="4"/>
  <c r="FK297" i="4"/>
  <c r="FL297" i="4"/>
  <c r="FM297" i="4"/>
  <c r="FN297" i="4"/>
  <c r="FJ298" i="4"/>
  <c r="FK298" i="4"/>
  <c r="FL298" i="4"/>
  <c r="FM298" i="4"/>
  <c r="FN298" i="4"/>
  <c r="FJ299" i="4"/>
  <c r="FK299" i="4"/>
  <c r="FL299" i="4"/>
  <c r="FM299" i="4"/>
  <c r="FN299" i="4"/>
  <c r="FJ300" i="4"/>
  <c r="FK300" i="4"/>
  <c r="FL300" i="4"/>
  <c r="FM300" i="4"/>
  <c r="FN300" i="4"/>
  <c r="FJ301" i="4"/>
  <c r="FK301" i="4"/>
  <c r="FL301" i="4"/>
  <c r="FM301" i="4"/>
  <c r="FN301" i="4"/>
  <c r="FJ302" i="4"/>
  <c r="FK302" i="4"/>
  <c r="FL302" i="4"/>
  <c r="FM302" i="4"/>
  <c r="FN302" i="4"/>
  <c r="FJ303" i="4"/>
  <c r="FK303" i="4"/>
  <c r="FL303" i="4"/>
  <c r="FM303" i="4"/>
  <c r="FN303" i="4"/>
  <c r="FJ304" i="4"/>
  <c r="FK304" i="4"/>
  <c r="FL304" i="4"/>
  <c r="FM304" i="4"/>
  <c r="FN304" i="4"/>
  <c r="FJ305" i="4"/>
  <c r="FK305" i="4"/>
  <c r="FL305" i="4"/>
  <c r="FM305" i="4"/>
  <c r="FN305" i="4"/>
  <c r="FJ306" i="4"/>
  <c r="FK306" i="4"/>
  <c r="FL306" i="4"/>
  <c r="FM306" i="4"/>
  <c r="FN306" i="4"/>
  <c r="FJ307" i="4"/>
  <c r="FK307" i="4"/>
  <c r="FL307" i="4"/>
  <c r="FM307" i="4"/>
  <c r="FN307" i="4"/>
  <c r="FJ308" i="4"/>
  <c r="FK308" i="4"/>
  <c r="FL308" i="4"/>
  <c r="FM308" i="4"/>
  <c r="FN308" i="4"/>
  <c r="FJ309" i="4"/>
  <c r="FK309" i="4"/>
  <c r="FL309" i="4"/>
  <c r="FM309" i="4"/>
  <c r="FN309" i="4"/>
  <c r="FJ310" i="4"/>
  <c r="FK310" i="4"/>
  <c r="FL310" i="4"/>
  <c r="FM310" i="4"/>
  <c r="FN310" i="4"/>
  <c r="FJ311" i="4"/>
  <c r="FK311" i="4"/>
  <c r="FL311" i="4"/>
  <c r="FM311" i="4"/>
  <c r="FN311" i="4"/>
  <c r="FJ312" i="4"/>
  <c r="FK312" i="4"/>
  <c r="FL312" i="4"/>
  <c r="FM312" i="4"/>
  <c r="FN312" i="4"/>
  <c r="FJ313" i="4"/>
  <c r="FK313" i="4"/>
  <c r="FL313" i="4"/>
  <c r="FM313" i="4"/>
  <c r="FN313" i="4"/>
  <c r="FJ314" i="4"/>
  <c r="FK314" i="4"/>
  <c r="FL314" i="4"/>
  <c r="FM314" i="4"/>
  <c r="FN314" i="4"/>
  <c r="FJ315" i="4"/>
  <c r="FK315" i="4"/>
  <c r="FL315" i="4"/>
  <c r="FM315" i="4"/>
  <c r="FN315" i="4"/>
  <c r="FJ316" i="4"/>
  <c r="FK316" i="4"/>
  <c r="FL316" i="4"/>
  <c r="FM316" i="4"/>
  <c r="FN316" i="4"/>
  <c r="FJ317" i="4"/>
  <c r="FK317" i="4"/>
  <c r="FL317" i="4"/>
  <c r="FM317" i="4"/>
  <c r="FN317" i="4"/>
  <c r="FJ318" i="4"/>
  <c r="FK318" i="4"/>
  <c r="FL318" i="4"/>
  <c r="FM318" i="4"/>
  <c r="FN318" i="4"/>
  <c r="FJ319" i="4"/>
  <c r="FK319" i="4"/>
  <c r="FL319" i="4"/>
  <c r="FM319" i="4"/>
  <c r="FN319" i="4"/>
  <c r="FJ320" i="4"/>
  <c r="FK320" i="4"/>
  <c r="FL320" i="4"/>
  <c r="FM320" i="4"/>
  <c r="FN320" i="4"/>
  <c r="FJ321" i="4"/>
  <c r="FK321" i="4"/>
  <c r="FL321" i="4"/>
  <c r="FM321" i="4"/>
  <c r="FN321" i="4"/>
  <c r="FJ322" i="4"/>
  <c r="FK322" i="4"/>
  <c r="FL322" i="4"/>
  <c r="FM322" i="4"/>
  <c r="FN322" i="4"/>
  <c r="FJ323" i="4"/>
  <c r="FK323" i="4"/>
  <c r="FL323" i="4"/>
  <c r="FM323" i="4"/>
  <c r="FN323" i="4"/>
  <c r="FJ324" i="4"/>
  <c r="FK324" i="4"/>
  <c r="FL324" i="4"/>
  <c r="FM324" i="4"/>
  <c r="FN324" i="4"/>
  <c r="FJ325" i="4"/>
  <c r="FK325" i="4"/>
  <c r="FL325" i="4"/>
  <c r="FM325" i="4"/>
  <c r="FN325" i="4"/>
  <c r="FJ326" i="4"/>
  <c r="FK326" i="4"/>
  <c r="FL326" i="4"/>
  <c r="FM326" i="4"/>
  <c r="FN326" i="4"/>
  <c r="FJ327" i="4"/>
  <c r="FK327" i="4"/>
  <c r="FL327" i="4"/>
  <c r="FM327" i="4"/>
  <c r="FN327" i="4"/>
  <c r="FJ328" i="4"/>
  <c r="FK328" i="4"/>
  <c r="FL328" i="4"/>
  <c r="FM328" i="4"/>
  <c r="FN328" i="4"/>
  <c r="FJ329" i="4"/>
  <c r="FK329" i="4"/>
  <c r="FL329" i="4"/>
  <c r="FM329" i="4"/>
  <c r="FN329" i="4"/>
  <c r="FJ330" i="4"/>
  <c r="FK330" i="4"/>
  <c r="FL330" i="4"/>
  <c r="FM330" i="4"/>
  <c r="FN330" i="4"/>
  <c r="FJ331" i="4"/>
  <c r="FK331" i="4"/>
  <c r="FL331" i="4"/>
  <c r="FM331" i="4"/>
  <c r="FN331" i="4"/>
  <c r="FJ332" i="4"/>
  <c r="FK332" i="4"/>
  <c r="FL332" i="4"/>
  <c r="FM332" i="4"/>
  <c r="FN332" i="4"/>
  <c r="FJ333" i="4"/>
  <c r="FK333" i="4"/>
  <c r="FL333" i="4"/>
  <c r="FM333" i="4"/>
  <c r="FN333" i="4"/>
  <c r="FJ334" i="4"/>
  <c r="FK334" i="4"/>
  <c r="FL334" i="4"/>
  <c r="FM334" i="4"/>
  <c r="FN334" i="4"/>
  <c r="FJ335" i="4"/>
  <c r="FK335" i="4"/>
  <c r="FL335" i="4"/>
  <c r="FM335" i="4"/>
  <c r="FN335" i="4"/>
  <c r="FJ336" i="4"/>
  <c r="FK336" i="4"/>
  <c r="FL336" i="4"/>
  <c r="FM336" i="4"/>
  <c r="FN336" i="4"/>
  <c r="FJ337" i="4"/>
  <c r="FK337" i="4"/>
  <c r="FL337" i="4"/>
  <c r="FM337" i="4"/>
  <c r="FN337" i="4"/>
  <c r="FJ338" i="4"/>
  <c r="FK338" i="4"/>
  <c r="FL338" i="4"/>
  <c r="FM338" i="4"/>
  <c r="FN338" i="4"/>
  <c r="FJ339" i="4"/>
  <c r="FK339" i="4"/>
  <c r="FL339" i="4"/>
  <c r="FM339" i="4"/>
  <c r="FN339" i="4"/>
  <c r="FJ340" i="4"/>
  <c r="FK340" i="4"/>
  <c r="FL340" i="4"/>
  <c r="FM340" i="4"/>
  <c r="FN340" i="4"/>
  <c r="FJ341" i="4"/>
  <c r="FK341" i="4"/>
  <c r="FL341" i="4"/>
  <c r="FM341" i="4"/>
  <c r="FN341" i="4"/>
  <c r="FJ342" i="4"/>
  <c r="FK342" i="4"/>
  <c r="FL342" i="4"/>
  <c r="FM342" i="4"/>
  <c r="FN342" i="4"/>
  <c r="FJ343" i="4"/>
  <c r="FK343" i="4"/>
  <c r="FL343" i="4"/>
  <c r="FM343" i="4"/>
  <c r="FN343" i="4"/>
  <c r="FJ344" i="4"/>
  <c r="FK344" i="4"/>
  <c r="FL344" i="4"/>
  <c r="FM344" i="4"/>
  <c r="FN344" i="4"/>
  <c r="FJ345" i="4"/>
  <c r="FK345" i="4"/>
  <c r="FL345" i="4"/>
  <c r="FM345" i="4"/>
  <c r="FN345" i="4"/>
  <c r="FJ346" i="4"/>
  <c r="FK346" i="4"/>
  <c r="FL346" i="4"/>
  <c r="FM346" i="4"/>
  <c r="FN346" i="4"/>
  <c r="FJ347" i="4"/>
  <c r="FK347" i="4"/>
  <c r="FL347" i="4"/>
  <c r="FM347" i="4"/>
  <c r="FN347" i="4"/>
  <c r="FJ348" i="4"/>
  <c r="FK348" i="4"/>
  <c r="FL348" i="4"/>
  <c r="FM348" i="4"/>
  <c r="FN348" i="4"/>
  <c r="FJ349" i="4"/>
  <c r="FK349" i="4"/>
  <c r="FL349" i="4"/>
  <c r="FM349" i="4"/>
  <c r="FN349" i="4"/>
  <c r="FJ350" i="4"/>
  <c r="FK350" i="4"/>
  <c r="FL350" i="4"/>
  <c r="FM350" i="4"/>
  <c r="FN350" i="4"/>
  <c r="FJ351" i="4"/>
  <c r="FK351" i="4"/>
  <c r="FL351" i="4"/>
  <c r="FM351" i="4"/>
  <c r="FN351" i="4"/>
  <c r="FJ352" i="4"/>
  <c r="FK352" i="4"/>
  <c r="FL352" i="4"/>
  <c r="FM352" i="4"/>
  <c r="FN352" i="4"/>
  <c r="FJ353" i="4"/>
  <c r="FK353" i="4"/>
  <c r="FL353" i="4"/>
  <c r="FM353" i="4"/>
  <c r="FN353" i="4"/>
  <c r="FJ354" i="4"/>
  <c r="FK354" i="4"/>
  <c r="FL354" i="4"/>
  <c r="FM354" i="4"/>
  <c r="FN354" i="4"/>
  <c r="FJ355" i="4"/>
  <c r="FK355" i="4"/>
  <c r="FL355" i="4"/>
  <c r="FM355" i="4"/>
  <c r="FN355" i="4"/>
  <c r="FJ356" i="4"/>
  <c r="FK356" i="4"/>
  <c r="FL356" i="4"/>
  <c r="FM356" i="4"/>
  <c r="FN356" i="4"/>
  <c r="FJ357" i="4"/>
  <c r="FK357" i="4"/>
  <c r="FL357" i="4"/>
  <c r="FM357" i="4"/>
  <c r="FN357" i="4"/>
  <c r="FJ358" i="4"/>
  <c r="FK358" i="4"/>
  <c r="FL358" i="4"/>
  <c r="FM358" i="4"/>
  <c r="FN358" i="4"/>
  <c r="FJ359" i="4"/>
  <c r="FK359" i="4"/>
  <c r="FL359" i="4"/>
  <c r="FM359" i="4"/>
  <c r="FN359" i="4"/>
  <c r="FJ360" i="4"/>
  <c r="FK360" i="4"/>
  <c r="FL360" i="4"/>
  <c r="FM360" i="4"/>
  <c r="FN360" i="4"/>
  <c r="FJ361" i="4"/>
  <c r="FK361" i="4"/>
  <c r="FL361" i="4"/>
  <c r="FM361" i="4"/>
  <c r="FN361" i="4"/>
  <c r="FJ362" i="4"/>
  <c r="FK362" i="4"/>
  <c r="FL362" i="4"/>
  <c r="FM362" i="4"/>
  <c r="FN362" i="4"/>
  <c r="FJ363" i="4"/>
  <c r="FK363" i="4"/>
  <c r="FL363" i="4"/>
  <c r="FM363" i="4"/>
  <c r="FN363" i="4"/>
  <c r="FJ364" i="4"/>
  <c r="FK364" i="4"/>
  <c r="FL364" i="4"/>
  <c r="FM364" i="4"/>
  <c r="FN364" i="4"/>
  <c r="FJ365" i="4"/>
  <c r="FK365" i="4"/>
  <c r="FL365" i="4"/>
  <c r="FM365" i="4"/>
  <c r="FN365" i="4"/>
  <c r="FJ366" i="4"/>
  <c r="FK366" i="4"/>
  <c r="FL366" i="4"/>
  <c r="FM366" i="4"/>
  <c r="FN366" i="4"/>
  <c r="FJ367" i="4"/>
  <c r="FK367" i="4"/>
  <c r="FL367" i="4"/>
  <c r="FM367" i="4"/>
  <c r="FN367" i="4"/>
  <c r="FJ368" i="4"/>
  <c r="FK368" i="4"/>
  <c r="FL368" i="4"/>
  <c r="FM368" i="4"/>
  <c r="FN368" i="4"/>
  <c r="FJ369" i="4"/>
  <c r="FK369" i="4"/>
  <c r="FL369" i="4"/>
  <c r="FM369" i="4"/>
  <c r="FN369" i="4"/>
  <c r="FJ370" i="4"/>
  <c r="FK370" i="4"/>
  <c r="FL370" i="4"/>
  <c r="FM370" i="4"/>
  <c r="FN370" i="4"/>
  <c r="FJ371" i="4"/>
  <c r="FK371" i="4"/>
  <c r="FL371" i="4"/>
  <c r="FM371" i="4"/>
  <c r="FN371" i="4"/>
  <c r="FJ372" i="4"/>
  <c r="FK372" i="4"/>
  <c r="FL372" i="4"/>
  <c r="FM372" i="4"/>
  <c r="FN372" i="4"/>
  <c r="FJ373" i="4"/>
  <c r="FK373" i="4"/>
  <c r="FL373" i="4"/>
  <c r="FM373" i="4"/>
  <c r="FN373" i="4"/>
  <c r="FJ374" i="4"/>
  <c r="FK374" i="4"/>
  <c r="FL374" i="4"/>
  <c r="FM374" i="4"/>
  <c r="FN374" i="4"/>
  <c r="FJ375" i="4"/>
  <c r="FK375" i="4"/>
  <c r="FL375" i="4"/>
  <c r="FM375" i="4"/>
  <c r="FN375" i="4"/>
  <c r="FJ376" i="4"/>
  <c r="FK376" i="4"/>
  <c r="FL376" i="4"/>
  <c r="FM376" i="4"/>
  <c r="FN376" i="4"/>
  <c r="FJ377" i="4"/>
  <c r="FK377" i="4"/>
  <c r="FL377" i="4"/>
  <c r="FM377" i="4"/>
  <c r="FN377" i="4"/>
  <c r="FJ378" i="4"/>
  <c r="FK378" i="4"/>
  <c r="FL378" i="4"/>
  <c r="FM378" i="4"/>
  <c r="FN378" i="4"/>
  <c r="FJ379" i="4"/>
  <c r="FK379" i="4"/>
  <c r="FL379" i="4"/>
  <c r="FM379" i="4"/>
  <c r="FN379" i="4"/>
  <c r="FJ380" i="4"/>
  <c r="FK380" i="4"/>
  <c r="FL380" i="4"/>
  <c r="FM380" i="4"/>
  <c r="FN380" i="4"/>
  <c r="FJ381" i="4"/>
  <c r="FK381" i="4"/>
  <c r="FL381" i="4"/>
  <c r="FM381" i="4"/>
  <c r="FN381" i="4"/>
  <c r="FJ382" i="4"/>
  <c r="FK382" i="4"/>
  <c r="FL382" i="4"/>
  <c r="FM382" i="4"/>
  <c r="FN382" i="4"/>
  <c r="FJ383" i="4"/>
  <c r="FK383" i="4"/>
  <c r="FL383" i="4"/>
  <c r="FM383" i="4"/>
  <c r="FN383" i="4"/>
  <c r="FJ384" i="4"/>
  <c r="FK384" i="4"/>
  <c r="FL384" i="4"/>
  <c r="FM384" i="4"/>
  <c r="FN384" i="4"/>
  <c r="FJ385" i="4"/>
  <c r="FK385" i="4"/>
  <c r="FL385" i="4"/>
  <c r="FM385" i="4"/>
  <c r="FN385" i="4"/>
  <c r="FJ386" i="4"/>
  <c r="FK386" i="4"/>
  <c r="FL386" i="4"/>
  <c r="FM386" i="4"/>
  <c r="FN386" i="4"/>
  <c r="FJ387" i="4"/>
  <c r="FK387" i="4"/>
  <c r="FL387" i="4"/>
  <c r="FM387" i="4"/>
  <c r="FN387" i="4"/>
  <c r="FJ388" i="4"/>
  <c r="FK388" i="4"/>
  <c r="FL388" i="4"/>
  <c r="FM388" i="4"/>
  <c r="FN388" i="4"/>
  <c r="FJ389" i="4"/>
  <c r="FK389" i="4"/>
  <c r="FL389" i="4"/>
  <c r="FM389" i="4"/>
  <c r="FN389" i="4"/>
  <c r="FJ390" i="4"/>
  <c r="FK390" i="4"/>
  <c r="FL390" i="4"/>
  <c r="FM390" i="4"/>
  <c r="FN390" i="4"/>
  <c r="FJ391" i="4"/>
  <c r="FK391" i="4"/>
  <c r="FL391" i="4"/>
  <c r="FM391" i="4"/>
  <c r="FN391" i="4"/>
  <c r="FJ392" i="4"/>
  <c r="FK392" i="4"/>
  <c r="FL392" i="4"/>
  <c r="FM392" i="4"/>
  <c r="FN392" i="4"/>
  <c r="FJ393" i="4"/>
  <c r="FK393" i="4"/>
  <c r="FL393" i="4"/>
  <c r="FM393" i="4"/>
  <c r="FN393" i="4"/>
  <c r="FJ394" i="4"/>
  <c r="FK394" i="4"/>
  <c r="FL394" i="4"/>
  <c r="FM394" i="4"/>
  <c r="FN394" i="4"/>
  <c r="FJ395" i="4"/>
  <c r="FK395" i="4"/>
  <c r="FL395" i="4"/>
  <c r="FM395" i="4"/>
  <c r="FN395" i="4"/>
  <c r="FJ396" i="4"/>
  <c r="FK396" i="4"/>
  <c r="FL396" i="4"/>
  <c r="FM396" i="4"/>
  <c r="FN396" i="4"/>
  <c r="FJ397" i="4"/>
  <c r="FK397" i="4"/>
  <c r="FL397" i="4"/>
  <c r="FM397" i="4"/>
  <c r="FN397" i="4"/>
  <c r="FJ398" i="4"/>
  <c r="FK398" i="4"/>
  <c r="FL398" i="4"/>
  <c r="FM398" i="4"/>
  <c r="FN398" i="4"/>
  <c r="FJ399" i="4"/>
  <c r="FK399" i="4"/>
  <c r="FL399" i="4"/>
  <c r="FM399" i="4"/>
  <c r="FN399" i="4"/>
  <c r="FJ400" i="4"/>
  <c r="FK400" i="4"/>
  <c r="FL400" i="4"/>
  <c r="FM400" i="4"/>
  <c r="FN400" i="4"/>
  <c r="FJ401" i="4"/>
  <c r="FK401" i="4"/>
  <c r="FL401" i="4"/>
  <c r="FM401" i="4"/>
  <c r="FN401" i="4"/>
  <c r="FJ402" i="4"/>
  <c r="FK402" i="4"/>
  <c r="FL402" i="4"/>
  <c r="FM402" i="4"/>
  <c r="FN402" i="4"/>
  <c r="FJ403" i="4"/>
  <c r="FK403" i="4"/>
  <c r="FL403" i="4"/>
  <c r="FM403" i="4"/>
  <c r="FN403" i="4"/>
  <c r="FJ404" i="4"/>
  <c r="FK404" i="4"/>
  <c r="FL404" i="4"/>
  <c r="FM404" i="4"/>
  <c r="FN404" i="4"/>
  <c r="FJ405" i="4"/>
  <c r="FK405" i="4"/>
  <c r="FL405" i="4"/>
  <c r="FM405" i="4"/>
  <c r="FN405" i="4"/>
  <c r="FJ406" i="4"/>
  <c r="FK406" i="4"/>
  <c r="FL406" i="4"/>
  <c r="FM406" i="4"/>
  <c r="FN406" i="4"/>
  <c r="FN6" i="4"/>
  <c r="FM6" i="4"/>
  <c r="FL6" i="4"/>
  <c r="FK6" i="4"/>
  <c r="FJ6" i="4"/>
  <c r="FC7" i="4"/>
  <c r="FD7" i="4"/>
  <c r="FE7" i="4"/>
  <c r="FF7" i="4"/>
  <c r="FC8" i="4"/>
  <c r="FD8" i="4"/>
  <c r="FE8" i="4"/>
  <c r="FF8" i="4"/>
  <c r="FC9" i="4"/>
  <c r="FD9" i="4"/>
  <c r="FE9" i="4"/>
  <c r="FF9" i="4"/>
  <c r="FC10" i="4"/>
  <c r="FD10" i="4"/>
  <c r="FE10" i="4"/>
  <c r="FF10" i="4"/>
  <c r="FC11" i="4"/>
  <c r="FD11" i="4"/>
  <c r="FE11" i="4"/>
  <c r="FF11" i="4"/>
  <c r="FC12" i="4"/>
  <c r="FD12" i="4"/>
  <c r="FE12" i="4"/>
  <c r="FF12" i="4"/>
  <c r="FC13" i="4"/>
  <c r="FD13" i="4"/>
  <c r="FE13" i="4"/>
  <c r="FF13" i="4"/>
  <c r="FC14" i="4"/>
  <c r="FD14" i="4"/>
  <c r="FE14" i="4"/>
  <c r="FF14" i="4"/>
  <c r="FC15" i="4"/>
  <c r="FD15" i="4"/>
  <c r="FE15" i="4"/>
  <c r="FF15" i="4"/>
  <c r="FC16" i="4"/>
  <c r="FD16" i="4"/>
  <c r="FE16" i="4"/>
  <c r="FF16" i="4"/>
  <c r="FC17" i="4"/>
  <c r="FD17" i="4"/>
  <c r="FE17" i="4"/>
  <c r="FF17" i="4"/>
  <c r="FC18" i="4"/>
  <c r="FD18" i="4"/>
  <c r="FE18" i="4"/>
  <c r="FF18" i="4"/>
  <c r="FC19" i="4"/>
  <c r="FD19" i="4"/>
  <c r="FE19" i="4"/>
  <c r="FF19" i="4"/>
  <c r="FC20" i="4"/>
  <c r="FD20" i="4"/>
  <c r="FE20" i="4"/>
  <c r="FF20" i="4"/>
  <c r="FC21" i="4"/>
  <c r="FD21" i="4"/>
  <c r="FE21" i="4"/>
  <c r="FF21" i="4"/>
  <c r="FC22" i="4"/>
  <c r="FD22" i="4"/>
  <c r="FE22" i="4"/>
  <c r="FF22" i="4"/>
  <c r="FC23" i="4"/>
  <c r="FD23" i="4"/>
  <c r="FE23" i="4"/>
  <c r="FF23" i="4"/>
  <c r="FC24" i="4"/>
  <c r="FD24" i="4"/>
  <c r="FE24" i="4"/>
  <c r="FF24" i="4"/>
  <c r="FC25" i="4"/>
  <c r="FD25" i="4"/>
  <c r="FE25" i="4"/>
  <c r="FF25" i="4"/>
  <c r="FC26" i="4"/>
  <c r="FD26" i="4"/>
  <c r="FE26" i="4"/>
  <c r="FF26" i="4"/>
  <c r="FC27" i="4"/>
  <c r="FD27" i="4"/>
  <c r="FE27" i="4"/>
  <c r="FF27" i="4"/>
  <c r="FC28" i="4"/>
  <c r="FD28" i="4"/>
  <c r="FE28" i="4"/>
  <c r="FF28" i="4"/>
  <c r="FC29" i="4"/>
  <c r="FD29" i="4"/>
  <c r="FE29" i="4"/>
  <c r="FF29" i="4"/>
  <c r="FC30" i="4"/>
  <c r="FD30" i="4"/>
  <c r="FE30" i="4"/>
  <c r="FF30" i="4"/>
  <c r="FC31" i="4"/>
  <c r="FD31" i="4"/>
  <c r="FE31" i="4"/>
  <c r="FF31" i="4"/>
  <c r="FC32" i="4"/>
  <c r="FD32" i="4"/>
  <c r="FE32" i="4"/>
  <c r="FF32" i="4"/>
  <c r="FC33" i="4"/>
  <c r="FD33" i="4"/>
  <c r="FE33" i="4"/>
  <c r="FF33" i="4"/>
  <c r="FC34" i="4"/>
  <c r="FD34" i="4"/>
  <c r="FE34" i="4"/>
  <c r="FF34" i="4"/>
  <c r="FC35" i="4"/>
  <c r="FD35" i="4"/>
  <c r="FE35" i="4"/>
  <c r="FF35" i="4"/>
  <c r="FC36" i="4"/>
  <c r="FD36" i="4"/>
  <c r="FE36" i="4"/>
  <c r="FF36" i="4"/>
  <c r="FC37" i="4"/>
  <c r="FD37" i="4"/>
  <c r="FE37" i="4"/>
  <c r="FF37" i="4"/>
  <c r="FC38" i="4"/>
  <c r="FD38" i="4"/>
  <c r="FE38" i="4"/>
  <c r="FF38" i="4"/>
  <c r="FC39" i="4"/>
  <c r="FD39" i="4"/>
  <c r="FE39" i="4"/>
  <c r="FF39" i="4"/>
  <c r="FC40" i="4"/>
  <c r="FD40" i="4"/>
  <c r="FE40" i="4"/>
  <c r="FF40" i="4"/>
  <c r="FC41" i="4"/>
  <c r="FD41" i="4"/>
  <c r="FE41" i="4"/>
  <c r="FF41" i="4"/>
  <c r="FC42" i="4"/>
  <c r="FD42" i="4"/>
  <c r="FE42" i="4"/>
  <c r="FF42" i="4"/>
  <c r="FC43" i="4"/>
  <c r="FD43" i="4"/>
  <c r="FE43" i="4"/>
  <c r="FF43" i="4"/>
  <c r="FC44" i="4"/>
  <c r="FD44" i="4"/>
  <c r="FE44" i="4"/>
  <c r="FF44" i="4"/>
  <c r="FC45" i="4"/>
  <c r="FD45" i="4"/>
  <c r="FE45" i="4"/>
  <c r="FF45" i="4"/>
  <c r="FC46" i="4"/>
  <c r="FD46" i="4"/>
  <c r="FE46" i="4"/>
  <c r="FF46" i="4"/>
  <c r="FC47" i="4"/>
  <c r="FD47" i="4"/>
  <c r="FE47" i="4"/>
  <c r="FF47" i="4"/>
  <c r="FC48" i="4"/>
  <c r="FD48" i="4"/>
  <c r="FE48" i="4"/>
  <c r="FF48" i="4"/>
  <c r="FC49" i="4"/>
  <c r="FD49" i="4"/>
  <c r="FE49" i="4"/>
  <c r="FF49" i="4"/>
  <c r="FC50" i="4"/>
  <c r="FD50" i="4"/>
  <c r="FE50" i="4"/>
  <c r="FF50" i="4"/>
  <c r="FC51" i="4"/>
  <c r="FD51" i="4"/>
  <c r="FE51" i="4"/>
  <c r="FF51" i="4"/>
  <c r="FC52" i="4"/>
  <c r="FD52" i="4"/>
  <c r="FE52" i="4"/>
  <c r="FF52" i="4"/>
  <c r="FC53" i="4"/>
  <c r="FD53" i="4"/>
  <c r="FE53" i="4"/>
  <c r="FF53" i="4"/>
  <c r="FC54" i="4"/>
  <c r="FD54" i="4"/>
  <c r="FE54" i="4"/>
  <c r="FF54" i="4"/>
  <c r="FC55" i="4"/>
  <c r="FD55" i="4"/>
  <c r="FE55" i="4"/>
  <c r="FF55" i="4"/>
  <c r="FC56" i="4"/>
  <c r="FD56" i="4"/>
  <c r="FE56" i="4"/>
  <c r="FF56" i="4"/>
  <c r="FC57" i="4"/>
  <c r="FD57" i="4"/>
  <c r="FE57" i="4"/>
  <c r="FF57" i="4"/>
  <c r="FC58" i="4"/>
  <c r="FD58" i="4"/>
  <c r="FE58" i="4"/>
  <c r="FF58" i="4"/>
  <c r="FC59" i="4"/>
  <c r="FD59" i="4"/>
  <c r="FE59" i="4"/>
  <c r="FF59" i="4"/>
  <c r="FC60" i="4"/>
  <c r="FD60" i="4"/>
  <c r="FE60" i="4"/>
  <c r="FF60" i="4"/>
  <c r="FC61" i="4"/>
  <c r="FD61" i="4"/>
  <c r="FE61" i="4"/>
  <c r="FF61" i="4"/>
  <c r="FC62" i="4"/>
  <c r="FD62" i="4"/>
  <c r="FE62" i="4"/>
  <c r="FF62" i="4"/>
  <c r="FC63" i="4"/>
  <c r="FD63" i="4"/>
  <c r="FE63" i="4"/>
  <c r="FF63" i="4"/>
  <c r="FC64" i="4"/>
  <c r="FD64" i="4"/>
  <c r="FE64" i="4"/>
  <c r="FF64" i="4"/>
  <c r="FC65" i="4"/>
  <c r="FD65" i="4"/>
  <c r="FE65" i="4"/>
  <c r="FF65" i="4"/>
  <c r="FC66" i="4"/>
  <c r="FD66" i="4"/>
  <c r="FE66" i="4"/>
  <c r="FF66" i="4"/>
  <c r="FC67" i="4"/>
  <c r="FD67" i="4"/>
  <c r="FE67" i="4"/>
  <c r="FF67" i="4"/>
  <c r="FC68" i="4"/>
  <c r="FD68" i="4"/>
  <c r="FE68" i="4"/>
  <c r="FF68" i="4"/>
  <c r="FC69" i="4"/>
  <c r="FD69" i="4"/>
  <c r="FE69" i="4"/>
  <c r="FF69" i="4"/>
  <c r="FC70" i="4"/>
  <c r="FD70" i="4"/>
  <c r="FE70" i="4"/>
  <c r="FF70" i="4"/>
  <c r="FC71" i="4"/>
  <c r="FD71" i="4"/>
  <c r="FE71" i="4"/>
  <c r="FF71" i="4"/>
  <c r="FC72" i="4"/>
  <c r="FD72" i="4"/>
  <c r="FE72" i="4"/>
  <c r="FF72" i="4"/>
  <c r="FC73" i="4"/>
  <c r="FD73" i="4"/>
  <c r="FE73" i="4"/>
  <c r="FF73" i="4"/>
  <c r="FC74" i="4"/>
  <c r="FD74" i="4"/>
  <c r="FE74" i="4"/>
  <c r="FF74" i="4"/>
  <c r="FC75" i="4"/>
  <c r="FD75" i="4"/>
  <c r="FE75" i="4"/>
  <c r="FF75" i="4"/>
  <c r="FC76" i="4"/>
  <c r="FD76" i="4"/>
  <c r="FE76" i="4"/>
  <c r="FF76" i="4"/>
  <c r="FC77" i="4"/>
  <c r="FD77" i="4"/>
  <c r="FE77" i="4"/>
  <c r="FF77" i="4"/>
  <c r="FC78" i="4"/>
  <c r="FD78" i="4"/>
  <c r="FE78" i="4"/>
  <c r="FF78" i="4"/>
  <c r="FC79" i="4"/>
  <c r="FD79" i="4"/>
  <c r="FE79" i="4"/>
  <c r="FF79" i="4"/>
  <c r="FC80" i="4"/>
  <c r="FD80" i="4"/>
  <c r="FE80" i="4"/>
  <c r="FF80" i="4"/>
  <c r="FC81" i="4"/>
  <c r="FD81" i="4"/>
  <c r="FE81" i="4"/>
  <c r="FF81" i="4"/>
  <c r="FC82" i="4"/>
  <c r="FD82" i="4"/>
  <c r="FE82" i="4"/>
  <c r="FF82" i="4"/>
  <c r="FC83" i="4"/>
  <c r="FD83" i="4"/>
  <c r="FE83" i="4"/>
  <c r="FF83" i="4"/>
  <c r="FC84" i="4"/>
  <c r="FD84" i="4"/>
  <c r="FE84" i="4"/>
  <c r="FF84" i="4"/>
  <c r="FC85" i="4"/>
  <c r="FD85" i="4"/>
  <c r="FE85" i="4"/>
  <c r="FF85" i="4"/>
  <c r="FC86" i="4"/>
  <c r="FD86" i="4"/>
  <c r="FE86" i="4"/>
  <c r="FF86" i="4"/>
  <c r="FC87" i="4"/>
  <c r="FD87" i="4"/>
  <c r="FE87" i="4"/>
  <c r="FF87" i="4"/>
  <c r="FC88" i="4"/>
  <c r="FD88" i="4"/>
  <c r="FE88" i="4"/>
  <c r="FF88" i="4"/>
  <c r="FC89" i="4"/>
  <c r="FD89" i="4"/>
  <c r="FE89" i="4"/>
  <c r="FF89" i="4"/>
  <c r="FC90" i="4"/>
  <c r="FD90" i="4"/>
  <c r="FE90" i="4"/>
  <c r="FF90" i="4"/>
  <c r="FC91" i="4"/>
  <c r="FD91" i="4"/>
  <c r="FE91" i="4"/>
  <c r="FF91" i="4"/>
  <c r="FC92" i="4"/>
  <c r="FD92" i="4"/>
  <c r="FE92" i="4"/>
  <c r="FF92" i="4"/>
  <c r="FC93" i="4"/>
  <c r="FD93" i="4"/>
  <c r="FE93" i="4"/>
  <c r="FF93" i="4"/>
  <c r="FC94" i="4"/>
  <c r="FD94" i="4"/>
  <c r="FE94" i="4"/>
  <c r="FF94" i="4"/>
  <c r="FC95" i="4"/>
  <c r="FD95" i="4"/>
  <c r="FE95" i="4"/>
  <c r="FF95" i="4"/>
  <c r="FC96" i="4"/>
  <c r="FD96" i="4"/>
  <c r="FE96" i="4"/>
  <c r="FF96" i="4"/>
  <c r="FC97" i="4"/>
  <c r="FD97" i="4"/>
  <c r="FE97" i="4"/>
  <c r="FF97" i="4"/>
  <c r="FC98" i="4"/>
  <c r="FD98" i="4"/>
  <c r="FE98" i="4"/>
  <c r="FF98" i="4"/>
  <c r="FC99" i="4"/>
  <c r="FD99" i="4"/>
  <c r="FE99" i="4"/>
  <c r="FF99" i="4"/>
  <c r="FC100" i="4"/>
  <c r="FD100" i="4"/>
  <c r="FE100" i="4"/>
  <c r="FF100" i="4"/>
  <c r="FC101" i="4"/>
  <c r="FD101" i="4"/>
  <c r="FE101" i="4"/>
  <c r="FF101" i="4"/>
  <c r="FC102" i="4"/>
  <c r="FD102" i="4"/>
  <c r="FE102" i="4"/>
  <c r="FF102" i="4"/>
  <c r="FC103" i="4"/>
  <c r="FD103" i="4"/>
  <c r="FE103" i="4"/>
  <c r="FF103" i="4"/>
  <c r="FC104" i="4"/>
  <c r="FD104" i="4"/>
  <c r="FE104" i="4"/>
  <c r="FF104" i="4"/>
  <c r="FC105" i="4"/>
  <c r="FD105" i="4"/>
  <c r="FE105" i="4"/>
  <c r="FF105" i="4"/>
  <c r="FC106" i="4"/>
  <c r="FD106" i="4"/>
  <c r="FE106" i="4"/>
  <c r="FF106" i="4"/>
  <c r="FC107" i="4"/>
  <c r="FD107" i="4"/>
  <c r="FE107" i="4"/>
  <c r="FF107" i="4"/>
  <c r="FC108" i="4"/>
  <c r="FD108" i="4"/>
  <c r="FE108" i="4"/>
  <c r="FF108" i="4"/>
  <c r="FC109" i="4"/>
  <c r="FD109" i="4"/>
  <c r="FE109" i="4"/>
  <c r="FF109" i="4"/>
  <c r="FC110" i="4"/>
  <c r="FD110" i="4"/>
  <c r="FE110" i="4"/>
  <c r="FF110" i="4"/>
  <c r="FC111" i="4"/>
  <c r="FD111" i="4"/>
  <c r="FE111" i="4"/>
  <c r="FF111" i="4"/>
  <c r="FC112" i="4"/>
  <c r="FD112" i="4"/>
  <c r="FE112" i="4"/>
  <c r="FF112" i="4"/>
  <c r="FC113" i="4"/>
  <c r="FD113" i="4"/>
  <c r="FE113" i="4"/>
  <c r="FF113" i="4"/>
  <c r="FC114" i="4"/>
  <c r="FD114" i="4"/>
  <c r="FE114" i="4"/>
  <c r="FF114" i="4"/>
  <c r="FC115" i="4"/>
  <c r="FD115" i="4"/>
  <c r="FE115" i="4"/>
  <c r="FF115" i="4"/>
  <c r="FC116" i="4"/>
  <c r="FD116" i="4"/>
  <c r="FE116" i="4"/>
  <c r="FF116" i="4"/>
  <c r="FC117" i="4"/>
  <c r="FD117" i="4"/>
  <c r="FE117" i="4"/>
  <c r="FF117" i="4"/>
  <c r="FC118" i="4"/>
  <c r="FD118" i="4"/>
  <c r="FE118" i="4"/>
  <c r="FF118" i="4"/>
  <c r="FC119" i="4"/>
  <c r="FD119" i="4"/>
  <c r="FE119" i="4"/>
  <c r="FF119" i="4"/>
  <c r="FC120" i="4"/>
  <c r="FD120" i="4"/>
  <c r="FE120" i="4"/>
  <c r="FF120" i="4"/>
  <c r="FC121" i="4"/>
  <c r="FD121" i="4"/>
  <c r="FE121" i="4"/>
  <c r="FF121" i="4"/>
  <c r="FC122" i="4"/>
  <c r="FD122" i="4"/>
  <c r="FE122" i="4"/>
  <c r="FF122" i="4"/>
  <c r="FC123" i="4"/>
  <c r="FD123" i="4"/>
  <c r="FE123" i="4"/>
  <c r="FF123" i="4"/>
  <c r="FC124" i="4"/>
  <c r="FD124" i="4"/>
  <c r="FE124" i="4"/>
  <c r="FF124" i="4"/>
  <c r="FC125" i="4"/>
  <c r="FD125" i="4"/>
  <c r="FE125" i="4"/>
  <c r="FF125" i="4"/>
  <c r="FC126" i="4"/>
  <c r="FD126" i="4"/>
  <c r="FE126" i="4"/>
  <c r="FF126" i="4"/>
  <c r="FC127" i="4"/>
  <c r="FD127" i="4"/>
  <c r="FE127" i="4"/>
  <c r="FF127" i="4"/>
  <c r="FC128" i="4"/>
  <c r="FD128" i="4"/>
  <c r="FE128" i="4"/>
  <c r="FF128" i="4"/>
  <c r="FC129" i="4"/>
  <c r="FD129" i="4"/>
  <c r="FE129" i="4"/>
  <c r="FF129" i="4"/>
  <c r="FC130" i="4"/>
  <c r="FD130" i="4"/>
  <c r="FE130" i="4"/>
  <c r="FF130" i="4"/>
  <c r="FC131" i="4"/>
  <c r="FD131" i="4"/>
  <c r="FE131" i="4"/>
  <c r="FF131" i="4"/>
  <c r="FC132" i="4"/>
  <c r="FD132" i="4"/>
  <c r="FE132" i="4"/>
  <c r="FF132" i="4"/>
  <c r="FC133" i="4"/>
  <c r="FD133" i="4"/>
  <c r="FE133" i="4"/>
  <c r="FF133" i="4"/>
  <c r="FC134" i="4"/>
  <c r="FD134" i="4"/>
  <c r="FE134" i="4"/>
  <c r="FF134" i="4"/>
  <c r="FC135" i="4"/>
  <c r="FD135" i="4"/>
  <c r="FE135" i="4"/>
  <c r="FF135" i="4"/>
  <c r="FC136" i="4"/>
  <c r="FD136" i="4"/>
  <c r="FE136" i="4"/>
  <c r="FF136" i="4"/>
  <c r="FC137" i="4"/>
  <c r="FD137" i="4"/>
  <c r="FE137" i="4"/>
  <c r="FF137" i="4"/>
  <c r="FC138" i="4"/>
  <c r="FD138" i="4"/>
  <c r="FE138" i="4"/>
  <c r="FF138" i="4"/>
  <c r="FC139" i="4"/>
  <c r="FD139" i="4"/>
  <c r="FE139" i="4"/>
  <c r="FF139" i="4"/>
  <c r="FC140" i="4"/>
  <c r="FD140" i="4"/>
  <c r="FE140" i="4"/>
  <c r="FF140" i="4"/>
  <c r="FC141" i="4"/>
  <c r="FD141" i="4"/>
  <c r="FE141" i="4"/>
  <c r="FF141" i="4"/>
  <c r="FC142" i="4"/>
  <c r="FD142" i="4"/>
  <c r="FE142" i="4"/>
  <c r="FF142" i="4"/>
  <c r="FC143" i="4"/>
  <c r="FD143" i="4"/>
  <c r="FE143" i="4"/>
  <c r="FF143" i="4"/>
  <c r="FC144" i="4"/>
  <c r="FD144" i="4"/>
  <c r="FE144" i="4"/>
  <c r="FF144" i="4"/>
  <c r="FC145" i="4"/>
  <c r="FD145" i="4"/>
  <c r="FE145" i="4"/>
  <c r="FF145" i="4"/>
  <c r="FC146" i="4"/>
  <c r="FD146" i="4"/>
  <c r="FE146" i="4"/>
  <c r="FF146" i="4"/>
  <c r="FC147" i="4"/>
  <c r="FD147" i="4"/>
  <c r="FE147" i="4"/>
  <c r="FF147" i="4"/>
  <c r="FC159" i="4"/>
  <c r="FD159" i="4"/>
  <c r="FE159" i="4"/>
  <c r="FF159" i="4"/>
  <c r="FC160" i="4"/>
  <c r="FD160" i="4"/>
  <c r="FE160" i="4"/>
  <c r="FF160" i="4"/>
  <c r="FC161" i="4"/>
  <c r="FD161" i="4"/>
  <c r="FE161" i="4"/>
  <c r="FF161" i="4"/>
  <c r="FC162" i="4"/>
  <c r="FD162" i="4"/>
  <c r="FE162" i="4"/>
  <c r="FF162" i="4"/>
  <c r="FC163" i="4"/>
  <c r="FD163" i="4"/>
  <c r="FE163" i="4"/>
  <c r="FF163" i="4"/>
  <c r="FC164" i="4"/>
  <c r="FD164" i="4"/>
  <c r="FE164" i="4"/>
  <c r="FF164" i="4"/>
  <c r="FC165" i="4"/>
  <c r="FD165" i="4"/>
  <c r="FE165" i="4"/>
  <c r="FF165" i="4"/>
  <c r="FC166" i="4"/>
  <c r="FD166" i="4"/>
  <c r="FE166" i="4"/>
  <c r="FF166" i="4"/>
  <c r="FC167" i="4"/>
  <c r="FD167" i="4"/>
  <c r="FE167" i="4"/>
  <c r="FF167" i="4"/>
  <c r="FC168" i="4"/>
  <c r="FD168" i="4"/>
  <c r="FE168" i="4"/>
  <c r="FF168" i="4"/>
  <c r="FC169" i="4"/>
  <c r="FD169" i="4"/>
  <c r="FE169" i="4"/>
  <c r="FF169" i="4"/>
  <c r="FC170" i="4"/>
  <c r="FD170" i="4"/>
  <c r="FE170" i="4"/>
  <c r="FF170" i="4"/>
  <c r="FC171" i="4"/>
  <c r="FD171" i="4"/>
  <c r="FE171" i="4"/>
  <c r="FF171" i="4"/>
  <c r="FC172" i="4"/>
  <c r="FD172" i="4"/>
  <c r="FE172" i="4"/>
  <c r="FF172" i="4"/>
  <c r="FC173" i="4"/>
  <c r="FD173" i="4"/>
  <c r="FE173" i="4"/>
  <c r="FF173" i="4"/>
  <c r="FC174" i="4"/>
  <c r="FD174" i="4"/>
  <c r="FE174" i="4"/>
  <c r="FF174" i="4"/>
  <c r="FC175" i="4"/>
  <c r="FD175" i="4"/>
  <c r="FE175" i="4"/>
  <c r="FF175" i="4"/>
  <c r="FC176" i="4"/>
  <c r="FD176" i="4"/>
  <c r="FE176" i="4"/>
  <c r="FF176" i="4"/>
  <c r="FC177" i="4"/>
  <c r="FD177" i="4"/>
  <c r="FE177" i="4"/>
  <c r="FF177" i="4"/>
  <c r="FC178" i="4"/>
  <c r="FD178" i="4"/>
  <c r="FE178" i="4"/>
  <c r="FF178" i="4"/>
  <c r="FC179" i="4"/>
  <c r="FD179" i="4"/>
  <c r="FE179" i="4"/>
  <c r="FF179" i="4"/>
  <c r="FC180" i="4"/>
  <c r="FD180" i="4"/>
  <c r="FE180" i="4"/>
  <c r="FF180" i="4"/>
  <c r="FC181" i="4"/>
  <c r="FD181" i="4"/>
  <c r="FE181" i="4"/>
  <c r="FF181" i="4"/>
  <c r="FC182" i="4"/>
  <c r="FD182" i="4"/>
  <c r="FE182" i="4"/>
  <c r="FF182" i="4"/>
  <c r="FC183" i="4"/>
  <c r="FD183" i="4"/>
  <c r="FE183" i="4"/>
  <c r="FF183" i="4"/>
  <c r="FC184" i="4"/>
  <c r="FD184" i="4"/>
  <c r="FE184" i="4"/>
  <c r="FF184" i="4"/>
  <c r="FC185" i="4"/>
  <c r="FD185" i="4"/>
  <c r="FE185" i="4"/>
  <c r="FF185" i="4"/>
  <c r="FC186" i="4"/>
  <c r="FD186" i="4"/>
  <c r="FE186" i="4"/>
  <c r="FF186" i="4"/>
  <c r="FC187" i="4"/>
  <c r="FD187" i="4"/>
  <c r="FE187" i="4"/>
  <c r="FF187" i="4"/>
  <c r="FC188" i="4"/>
  <c r="FD188" i="4"/>
  <c r="FE188" i="4"/>
  <c r="FF188" i="4"/>
  <c r="FC189" i="4"/>
  <c r="FD189" i="4"/>
  <c r="FE189" i="4"/>
  <c r="FF189" i="4"/>
  <c r="FC190" i="4"/>
  <c r="FD190" i="4"/>
  <c r="FE190" i="4"/>
  <c r="FF190" i="4"/>
  <c r="FC191" i="4"/>
  <c r="FD191" i="4"/>
  <c r="FE191" i="4"/>
  <c r="FF191" i="4"/>
  <c r="FC192" i="4"/>
  <c r="FD192" i="4"/>
  <c r="FE192" i="4"/>
  <c r="FF192" i="4"/>
  <c r="FC193" i="4"/>
  <c r="FD193" i="4"/>
  <c r="FE193" i="4"/>
  <c r="FF193" i="4"/>
  <c r="FC194" i="4"/>
  <c r="FD194" i="4"/>
  <c r="FE194" i="4"/>
  <c r="FF194" i="4"/>
  <c r="FC195" i="4"/>
  <c r="FD195" i="4"/>
  <c r="FE195" i="4"/>
  <c r="FF195" i="4"/>
  <c r="FC196" i="4"/>
  <c r="FD196" i="4"/>
  <c r="FE196" i="4"/>
  <c r="FF196" i="4"/>
  <c r="FC197" i="4"/>
  <c r="FD197" i="4"/>
  <c r="FE197" i="4"/>
  <c r="FF197" i="4"/>
  <c r="FC198" i="4"/>
  <c r="FD198" i="4"/>
  <c r="FE198" i="4"/>
  <c r="FF198" i="4"/>
  <c r="FC199" i="4"/>
  <c r="FD199" i="4"/>
  <c r="FE199" i="4"/>
  <c r="FF199" i="4"/>
  <c r="FC200" i="4"/>
  <c r="FD200" i="4"/>
  <c r="FE200" i="4"/>
  <c r="FF200" i="4"/>
  <c r="FC201" i="4"/>
  <c r="FD201" i="4"/>
  <c r="FE201" i="4"/>
  <c r="FF201" i="4"/>
  <c r="FC202" i="4"/>
  <c r="FD202" i="4"/>
  <c r="FE202" i="4"/>
  <c r="FF202" i="4"/>
  <c r="FC203" i="4"/>
  <c r="FD203" i="4"/>
  <c r="FE203" i="4"/>
  <c r="FF203" i="4"/>
  <c r="FC204" i="4"/>
  <c r="FD204" i="4"/>
  <c r="FE204" i="4"/>
  <c r="FF204" i="4"/>
  <c r="FC205" i="4"/>
  <c r="FD205" i="4"/>
  <c r="FE205" i="4"/>
  <c r="FF205" i="4"/>
  <c r="FC206" i="4"/>
  <c r="FD206" i="4"/>
  <c r="FE206" i="4"/>
  <c r="FF206" i="4"/>
  <c r="FC207" i="4"/>
  <c r="FD207" i="4"/>
  <c r="FE207" i="4"/>
  <c r="FF207" i="4"/>
  <c r="FC208" i="4"/>
  <c r="FD208" i="4"/>
  <c r="FE208" i="4"/>
  <c r="FF208" i="4"/>
  <c r="FC209" i="4"/>
  <c r="FD209" i="4"/>
  <c r="FE209" i="4"/>
  <c r="FF209" i="4"/>
  <c r="FC210" i="4"/>
  <c r="FD210" i="4"/>
  <c r="FE210" i="4"/>
  <c r="FF210" i="4"/>
  <c r="FC211" i="4"/>
  <c r="FD211" i="4"/>
  <c r="FE211" i="4"/>
  <c r="FF211" i="4"/>
  <c r="FC212" i="4"/>
  <c r="FD212" i="4"/>
  <c r="FE212" i="4"/>
  <c r="FF212" i="4"/>
  <c r="FC213" i="4"/>
  <c r="FD213" i="4"/>
  <c r="FE213" i="4"/>
  <c r="FF213" i="4"/>
  <c r="FC214" i="4"/>
  <c r="FD214" i="4"/>
  <c r="FE214" i="4"/>
  <c r="FF214" i="4"/>
  <c r="FC215" i="4"/>
  <c r="FD215" i="4"/>
  <c r="FE215" i="4"/>
  <c r="FF215" i="4"/>
  <c r="FC216" i="4"/>
  <c r="FD216" i="4"/>
  <c r="FE216" i="4"/>
  <c r="FF216" i="4"/>
  <c r="FC217" i="4"/>
  <c r="FD217" i="4"/>
  <c r="FE217" i="4"/>
  <c r="FF217" i="4"/>
  <c r="FC218" i="4"/>
  <c r="FD218" i="4"/>
  <c r="FE218" i="4"/>
  <c r="FF218" i="4"/>
  <c r="FC219" i="4"/>
  <c r="FD219" i="4"/>
  <c r="FE219" i="4"/>
  <c r="FF219" i="4"/>
  <c r="FC220" i="4"/>
  <c r="FD220" i="4"/>
  <c r="FE220" i="4"/>
  <c r="FF220" i="4"/>
  <c r="FC221" i="4"/>
  <c r="FD221" i="4"/>
  <c r="FE221" i="4"/>
  <c r="FF221" i="4"/>
  <c r="FC222" i="4"/>
  <c r="FD222" i="4"/>
  <c r="FE222" i="4"/>
  <c r="FF222" i="4"/>
  <c r="FC223" i="4"/>
  <c r="FD223" i="4"/>
  <c r="FE223" i="4"/>
  <c r="FF223" i="4"/>
  <c r="FC224" i="4"/>
  <c r="FD224" i="4"/>
  <c r="FE224" i="4"/>
  <c r="FF224" i="4"/>
  <c r="FC225" i="4"/>
  <c r="FD225" i="4"/>
  <c r="FE225" i="4"/>
  <c r="FF225" i="4"/>
  <c r="FC226" i="4"/>
  <c r="FD226" i="4"/>
  <c r="FE226" i="4"/>
  <c r="FF226" i="4"/>
  <c r="FC227" i="4"/>
  <c r="FD227" i="4"/>
  <c r="FE227" i="4"/>
  <c r="FF227" i="4"/>
  <c r="FC228" i="4"/>
  <c r="FD228" i="4"/>
  <c r="FE228" i="4"/>
  <c r="FF228" i="4"/>
  <c r="FC229" i="4"/>
  <c r="FD229" i="4"/>
  <c r="FE229" i="4"/>
  <c r="FF229" i="4"/>
  <c r="FC230" i="4"/>
  <c r="FD230" i="4"/>
  <c r="FE230" i="4"/>
  <c r="FF230" i="4"/>
  <c r="FC231" i="4"/>
  <c r="FD231" i="4"/>
  <c r="FE231" i="4"/>
  <c r="FF231" i="4"/>
  <c r="FC232" i="4"/>
  <c r="FD232" i="4"/>
  <c r="FE232" i="4"/>
  <c r="FF232" i="4"/>
  <c r="FC233" i="4"/>
  <c r="FD233" i="4"/>
  <c r="FE233" i="4"/>
  <c r="FF233" i="4"/>
  <c r="FC234" i="4"/>
  <c r="FD234" i="4"/>
  <c r="FE234" i="4"/>
  <c r="FF234" i="4"/>
  <c r="FC235" i="4"/>
  <c r="FD235" i="4"/>
  <c r="FE235" i="4"/>
  <c r="FF235" i="4"/>
  <c r="FC236" i="4"/>
  <c r="FD236" i="4"/>
  <c r="FE236" i="4"/>
  <c r="FF236" i="4"/>
  <c r="FC237" i="4"/>
  <c r="FD237" i="4"/>
  <c r="FE237" i="4"/>
  <c r="FF237" i="4"/>
  <c r="FC238" i="4"/>
  <c r="FD238" i="4"/>
  <c r="FE238" i="4"/>
  <c r="FF238" i="4"/>
  <c r="FC239" i="4"/>
  <c r="FD239" i="4"/>
  <c r="FE239" i="4"/>
  <c r="FF239" i="4"/>
  <c r="FC240" i="4"/>
  <c r="FD240" i="4"/>
  <c r="FE240" i="4"/>
  <c r="FF240" i="4"/>
  <c r="FC241" i="4"/>
  <c r="FD241" i="4"/>
  <c r="FE241" i="4"/>
  <c r="FF241" i="4"/>
  <c r="FC242" i="4"/>
  <c r="FD242" i="4"/>
  <c r="FE242" i="4"/>
  <c r="FF242" i="4"/>
  <c r="FC243" i="4"/>
  <c r="FD243" i="4"/>
  <c r="FE243" i="4"/>
  <c r="FF243" i="4"/>
  <c r="FC244" i="4"/>
  <c r="FD244" i="4"/>
  <c r="FE244" i="4"/>
  <c r="FF244" i="4"/>
  <c r="FC245" i="4"/>
  <c r="FD245" i="4"/>
  <c r="FE245" i="4"/>
  <c r="FF245" i="4"/>
  <c r="FC246" i="4"/>
  <c r="FD246" i="4"/>
  <c r="FE246" i="4"/>
  <c r="FF246" i="4"/>
  <c r="FC247" i="4"/>
  <c r="FD247" i="4"/>
  <c r="FE247" i="4"/>
  <c r="FF247" i="4"/>
  <c r="FC248" i="4"/>
  <c r="FD248" i="4"/>
  <c r="FE248" i="4"/>
  <c r="FF248" i="4"/>
  <c r="FC249" i="4"/>
  <c r="FD249" i="4"/>
  <c r="FE249" i="4"/>
  <c r="FF249" i="4"/>
  <c r="FC250" i="4"/>
  <c r="FD250" i="4"/>
  <c r="FE250" i="4"/>
  <c r="FF250" i="4"/>
  <c r="FC251" i="4"/>
  <c r="FD251" i="4"/>
  <c r="FE251" i="4"/>
  <c r="FF251" i="4"/>
  <c r="FC252" i="4"/>
  <c r="FD252" i="4"/>
  <c r="FE252" i="4"/>
  <c r="FF252" i="4"/>
  <c r="FC253" i="4"/>
  <c r="FD253" i="4"/>
  <c r="FE253" i="4"/>
  <c r="FF253" i="4"/>
  <c r="FC254" i="4"/>
  <c r="FD254" i="4"/>
  <c r="FE254" i="4"/>
  <c r="FF254" i="4"/>
  <c r="FC255" i="4"/>
  <c r="FD255" i="4"/>
  <c r="FE255" i="4"/>
  <c r="FF255" i="4"/>
  <c r="FC256" i="4"/>
  <c r="FD256" i="4"/>
  <c r="FE256" i="4"/>
  <c r="FF256" i="4"/>
  <c r="FC257" i="4"/>
  <c r="FD257" i="4"/>
  <c r="FE257" i="4"/>
  <c r="FF257" i="4"/>
  <c r="FC258" i="4"/>
  <c r="FD258" i="4"/>
  <c r="FE258" i="4"/>
  <c r="FF258" i="4"/>
  <c r="FC259" i="4"/>
  <c r="FD259" i="4"/>
  <c r="FE259" i="4"/>
  <c r="FF259" i="4"/>
  <c r="FC260" i="4"/>
  <c r="FD260" i="4"/>
  <c r="FE260" i="4"/>
  <c r="FF260" i="4"/>
  <c r="FC261" i="4"/>
  <c r="FD261" i="4"/>
  <c r="FE261" i="4"/>
  <c r="FF261" i="4"/>
  <c r="FC262" i="4"/>
  <c r="FD262" i="4"/>
  <c r="FE262" i="4"/>
  <c r="FF262" i="4"/>
  <c r="FC263" i="4"/>
  <c r="FD263" i="4"/>
  <c r="FE263" i="4"/>
  <c r="FF263" i="4"/>
  <c r="FC264" i="4"/>
  <c r="FD264" i="4"/>
  <c r="FE264" i="4"/>
  <c r="FF264" i="4"/>
  <c r="FC265" i="4"/>
  <c r="FD265" i="4"/>
  <c r="FE265" i="4"/>
  <c r="FF265" i="4"/>
  <c r="FC266" i="4"/>
  <c r="FD266" i="4"/>
  <c r="FE266" i="4"/>
  <c r="FF266" i="4"/>
  <c r="FC267" i="4"/>
  <c r="FD267" i="4"/>
  <c r="FE267" i="4"/>
  <c r="FF267" i="4"/>
  <c r="FC268" i="4"/>
  <c r="FD268" i="4"/>
  <c r="FE268" i="4"/>
  <c r="FF268" i="4"/>
  <c r="FC269" i="4"/>
  <c r="FD269" i="4"/>
  <c r="FE269" i="4"/>
  <c r="FF269" i="4"/>
  <c r="FC270" i="4"/>
  <c r="FD270" i="4"/>
  <c r="FE270" i="4"/>
  <c r="FF270" i="4"/>
  <c r="FC271" i="4"/>
  <c r="FD271" i="4"/>
  <c r="FE271" i="4"/>
  <c r="FF271" i="4"/>
  <c r="FC272" i="4"/>
  <c r="FD272" i="4"/>
  <c r="FE272" i="4"/>
  <c r="FF272" i="4"/>
  <c r="FC273" i="4"/>
  <c r="FD273" i="4"/>
  <c r="FE273" i="4"/>
  <c r="FF273" i="4"/>
  <c r="FC274" i="4"/>
  <c r="FD274" i="4"/>
  <c r="FE274" i="4"/>
  <c r="FF274" i="4"/>
  <c r="FC275" i="4"/>
  <c r="FD275" i="4"/>
  <c r="FE275" i="4"/>
  <c r="FF275" i="4"/>
  <c r="FC276" i="4"/>
  <c r="FD276" i="4"/>
  <c r="FE276" i="4"/>
  <c r="FF276" i="4"/>
  <c r="FC277" i="4"/>
  <c r="FD277" i="4"/>
  <c r="FE277" i="4"/>
  <c r="FF277" i="4"/>
  <c r="FC278" i="4"/>
  <c r="FD278" i="4"/>
  <c r="FE278" i="4"/>
  <c r="FF278" i="4"/>
  <c r="FC279" i="4"/>
  <c r="FD279" i="4"/>
  <c r="FE279" i="4"/>
  <c r="FF279" i="4"/>
  <c r="FC280" i="4"/>
  <c r="FD280" i="4"/>
  <c r="FE280" i="4"/>
  <c r="FF280" i="4"/>
  <c r="FC281" i="4"/>
  <c r="FD281" i="4"/>
  <c r="FE281" i="4"/>
  <c r="FF281" i="4"/>
  <c r="FC282" i="4"/>
  <c r="FD282" i="4"/>
  <c r="FE282" i="4"/>
  <c r="FF282" i="4"/>
  <c r="FC283" i="4"/>
  <c r="FD283" i="4"/>
  <c r="FE283" i="4"/>
  <c r="FF283" i="4"/>
  <c r="FC284" i="4"/>
  <c r="FD284" i="4"/>
  <c r="FE284" i="4"/>
  <c r="FF284" i="4"/>
  <c r="FC285" i="4"/>
  <c r="FD285" i="4"/>
  <c r="FE285" i="4"/>
  <c r="FF285" i="4"/>
  <c r="FC286" i="4"/>
  <c r="FD286" i="4"/>
  <c r="FE286" i="4"/>
  <c r="FF286" i="4"/>
  <c r="FC287" i="4"/>
  <c r="FD287" i="4"/>
  <c r="FE287" i="4"/>
  <c r="FF287" i="4"/>
  <c r="FC288" i="4"/>
  <c r="FD288" i="4"/>
  <c r="FE288" i="4"/>
  <c r="FF288" i="4"/>
  <c r="FC289" i="4"/>
  <c r="FD289" i="4"/>
  <c r="FE289" i="4"/>
  <c r="FF289" i="4"/>
  <c r="FC290" i="4"/>
  <c r="FD290" i="4"/>
  <c r="FE290" i="4"/>
  <c r="FF290" i="4"/>
  <c r="FC291" i="4"/>
  <c r="FD291" i="4"/>
  <c r="FE291" i="4"/>
  <c r="FF291" i="4"/>
  <c r="FC292" i="4"/>
  <c r="FD292" i="4"/>
  <c r="FE292" i="4"/>
  <c r="FF292" i="4"/>
  <c r="FC293" i="4"/>
  <c r="FD293" i="4"/>
  <c r="FE293" i="4"/>
  <c r="FF293" i="4"/>
  <c r="FC294" i="4"/>
  <c r="FD294" i="4"/>
  <c r="FE294" i="4"/>
  <c r="FF294" i="4"/>
  <c r="FC295" i="4"/>
  <c r="FD295" i="4"/>
  <c r="FE295" i="4"/>
  <c r="FF295" i="4"/>
  <c r="FC296" i="4"/>
  <c r="FD296" i="4"/>
  <c r="FE296" i="4"/>
  <c r="FF296" i="4"/>
  <c r="FC297" i="4"/>
  <c r="FD297" i="4"/>
  <c r="FE297" i="4"/>
  <c r="FF297" i="4"/>
  <c r="FC298" i="4"/>
  <c r="FD298" i="4"/>
  <c r="FE298" i="4"/>
  <c r="FF298" i="4"/>
  <c r="FC299" i="4"/>
  <c r="FD299" i="4"/>
  <c r="FE299" i="4"/>
  <c r="FF299" i="4"/>
  <c r="FC300" i="4"/>
  <c r="FD300" i="4"/>
  <c r="FE300" i="4"/>
  <c r="FF300" i="4"/>
  <c r="FC301" i="4"/>
  <c r="FD301" i="4"/>
  <c r="FE301" i="4"/>
  <c r="FF301" i="4"/>
  <c r="FC302" i="4"/>
  <c r="FD302" i="4"/>
  <c r="FE302" i="4"/>
  <c r="FF302" i="4"/>
  <c r="FC303" i="4"/>
  <c r="FD303" i="4"/>
  <c r="FE303" i="4"/>
  <c r="FF303" i="4"/>
  <c r="FC304" i="4"/>
  <c r="FD304" i="4"/>
  <c r="FE304" i="4"/>
  <c r="FF304" i="4"/>
  <c r="FC305" i="4"/>
  <c r="FD305" i="4"/>
  <c r="FE305" i="4"/>
  <c r="FF305" i="4"/>
  <c r="FC306" i="4"/>
  <c r="FD306" i="4"/>
  <c r="FE306" i="4"/>
  <c r="FF306" i="4"/>
  <c r="FC307" i="4"/>
  <c r="FD307" i="4"/>
  <c r="FE307" i="4"/>
  <c r="FF307" i="4"/>
  <c r="FC308" i="4"/>
  <c r="FD308" i="4"/>
  <c r="FE308" i="4"/>
  <c r="FF308" i="4"/>
  <c r="FC309" i="4"/>
  <c r="FD309" i="4"/>
  <c r="FE309" i="4"/>
  <c r="FF309" i="4"/>
  <c r="FC310" i="4"/>
  <c r="FD310" i="4"/>
  <c r="FE310" i="4"/>
  <c r="FF310" i="4"/>
  <c r="FC311" i="4"/>
  <c r="FD311" i="4"/>
  <c r="FE311" i="4"/>
  <c r="FF311" i="4"/>
  <c r="FC312" i="4"/>
  <c r="FD312" i="4"/>
  <c r="FE312" i="4"/>
  <c r="FF312" i="4"/>
  <c r="FC313" i="4"/>
  <c r="FD313" i="4"/>
  <c r="FE313" i="4"/>
  <c r="FF313" i="4"/>
  <c r="FC314" i="4"/>
  <c r="FD314" i="4"/>
  <c r="FE314" i="4"/>
  <c r="FF314" i="4"/>
  <c r="FC315" i="4"/>
  <c r="FD315" i="4"/>
  <c r="FE315" i="4"/>
  <c r="FF315" i="4"/>
  <c r="FC316" i="4"/>
  <c r="FD316" i="4"/>
  <c r="FE316" i="4"/>
  <c r="FF316" i="4"/>
  <c r="FC317" i="4"/>
  <c r="FD317" i="4"/>
  <c r="FE317" i="4"/>
  <c r="FF317" i="4"/>
  <c r="FC318" i="4"/>
  <c r="FD318" i="4"/>
  <c r="FE318" i="4"/>
  <c r="FF318" i="4"/>
  <c r="FC319" i="4"/>
  <c r="FD319" i="4"/>
  <c r="FE319" i="4"/>
  <c r="FF319" i="4"/>
  <c r="FC320" i="4"/>
  <c r="FD320" i="4"/>
  <c r="FE320" i="4"/>
  <c r="FF320" i="4"/>
  <c r="FC321" i="4"/>
  <c r="FD321" i="4"/>
  <c r="FE321" i="4"/>
  <c r="FF321" i="4"/>
  <c r="FC322" i="4"/>
  <c r="FD322" i="4"/>
  <c r="FE322" i="4"/>
  <c r="FF322" i="4"/>
  <c r="FC323" i="4"/>
  <c r="FD323" i="4"/>
  <c r="FE323" i="4"/>
  <c r="FF323" i="4"/>
  <c r="FC324" i="4"/>
  <c r="FD324" i="4"/>
  <c r="FE324" i="4"/>
  <c r="FF324" i="4"/>
  <c r="FC325" i="4"/>
  <c r="FD325" i="4"/>
  <c r="FE325" i="4"/>
  <c r="FF325" i="4"/>
  <c r="FC326" i="4"/>
  <c r="FD326" i="4"/>
  <c r="FE326" i="4"/>
  <c r="FF326" i="4"/>
  <c r="FC327" i="4"/>
  <c r="FD327" i="4"/>
  <c r="FE327" i="4"/>
  <c r="FF327" i="4"/>
  <c r="FC328" i="4"/>
  <c r="FD328" i="4"/>
  <c r="FE328" i="4"/>
  <c r="FF328" i="4"/>
  <c r="FC329" i="4"/>
  <c r="FD329" i="4"/>
  <c r="FE329" i="4"/>
  <c r="FF329" i="4"/>
  <c r="FC330" i="4"/>
  <c r="FD330" i="4"/>
  <c r="FE330" i="4"/>
  <c r="FF330" i="4"/>
  <c r="FC331" i="4"/>
  <c r="FD331" i="4"/>
  <c r="FE331" i="4"/>
  <c r="FF331" i="4"/>
  <c r="FC332" i="4"/>
  <c r="FD332" i="4"/>
  <c r="FE332" i="4"/>
  <c r="FF332" i="4"/>
  <c r="FC333" i="4"/>
  <c r="FD333" i="4"/>
  <c r="FE333" i="4"/>
  <c r="FF333" i="4"/>
  <c r="FC334" i="4"/>
  <c r="FD334" i="4"/>
  <c r="FE334" i="4"/>
  <c r="FF334" i="4"/>
  <c r="FC335" i="4"/>
  <c r="FD335" i="4"/>
  <c r="FE335" i="4"/>
  <c r="FF335" i="4"/>
  <c r="FC336" i="4"/>
  <c r="FD336" i="4"/>
  <c r="FE336" i="4"/>
  <c r="FF336" i="4"/>
  <c r="FC337" i="4"/>
  <c r="FD337" i="4"/>
  <c r="FE337" i="4"/>
  <c r="FF337" i="4"/>
  <c r="FC338" i="4"/>
  <c r="FD338" i="4"/>
  <c r="FE338" i="4"/>
  <c r="FF338" i="4"/>
  <c r="FC339" i="4"/>
  <c r="FD339" i="4"/>
  <c r="FE339" i="4"/>
  <c r="FF339" i="4"/>
  <c r="FC340" i="4"/>
  <c r="FD340" i="4"/>
  <c r="FE340" i="4"/>
  <c r="FF340" i="4"/>
  <c r="FC341" i="4"/>
  <c r="FD341" i="4"/>
  <c r="FE341" i="4"/>
  <c r="FF341" i="4"/>
  <c r="FC342" i="4"/>
  <c r="FD342" i="4"/>
  <c r="FE342" i="4"/>
  <c r="FF342" i="4"/>
  <c r="FC343" i="4"/>
  <c r="FD343" i="4"/>
  <c r="FE343" i="4"/>
  <c r="FF343" i="4"/>
  <c r="FC344" i="4"/>
  <c r="FD344" i="4"/>
  <c r="FE344" i="4"/>
  <c r="FF344" i="4"/>
  <c r="FC345" i="4"/>
  <c r="FD345" i="4"/>
  <c r="FE345" i="4"/>
  <c r="FF345" i="4"/>
  <c r="FC346" i="4"/>
  <c r="FD346" i="4"/>
  <c r="FE346" i="4"/>
  <c r="FF346" i="4"/>
  <c r="FC347" i="4"/>
  <c r="FD347" i="4"/>
  <c r="FE347" i="4"/>
  <c r="FF347" i="4"/>
  <c r="FC348" i="4"/>
  <c r="FD348" i="4"/>
  <c r="FE348" i="4"/>
  <c r="FF348" i="4"/>
  <c r="FC349" i="4"/>
  <c r="FD349" i="4"/>
  <c r="FE349" i="4"/>
  <c r="FF349" i="4"/>
  <c r="FC350" i="4"/>
  <c r="FD350" i="4"/>
  <c r="FE350" i="4"/>
  <c r="FF350" i="4"/>
  <c r="FC351" i="4"/>
  <c r="FD351" i="4"/>
  <c r="FE351" i="4"/>
  <c r="FF351" i="4"/>
  <c r="FC352" i="4"/>
  <c r="FD352" i="4"/>
  <c r="FE352" i="4"/>
  <c r="FF352" i="4"/>
  <c r="FC353" i="4"/>
  <c r="FD353" i="4"/>
  <c r="FE353" i="4"/>
  <c r="FF353" i="4"/>
  <c r="FC354" i="4"/>
  <c r="FD354" i="4"/>
  <c r="FE354" i="4"/>
  <c r="FF354" i="4"/>
  <c r="FC355" i="4"/>
  <c r="FD355" i="4"/>
  <c r="FE355" i="4"/>
  <c r="FF355" i="4"/>
  <c r="FC356" i="4"/>
  <c r="FD356" i="4"/>
  <c r="FE356" i="4"/>
  <c r="FF356" i="4"/>
  <c r="FC357" i="4"/>
  <c r="FD357" i="4"/>
  <c r="FE357" i="4"/>
  <c r="FF357" i="4"/>
  <c r="FC358" i="4"/>
  <c r="FD358" i="4"/>
  <c r="FE358" i="4"/>
  <c r="FF358" i="4"/>
  <c r="FC359" i="4"/>
  <c r="FD359" i="4"/>
  <c r="FE359" i="4"/>
  <c r="FF359" i="4"/>
  <c r="FC360" i="4"/>
  <c r="FD360" i="4"/>
  <c r="FE360" i="4"/>
  <c r="FF360" i="4"/>
  <c r="FC361" i="4"/>
  <c r="FD361" i="4"/>
  <c r="FE361" i="4"/>
  <c r="FF361" i="4"/>
  <c r="FC362" i="4"/>
  <c r="FD362" i="4"/>
  <c r="FE362" i="4"/>
  <c r="FF362" i="4"/>
  <c r="FC363" i="4"/>
  <c r="FD363" i="4"/>
  <c r="FE363" i="4"/>
  <c r="FF363" i="4"/>
  <c r="FC364" i="4"/>
  <c r="FD364" i="4"/>
  <c r="FE364" i="4"/>
  <c r="FF364" i="4"/>
  <c r="FC365" i="4"/>
  <c r="FD365" i="4"/>
  <c r="FE365" i="4"/>
  <c r="FF365" i="4"/>
  <c r="FC366" i="4"/>
  <c r="FD366" i="4"/>
  <c r="FE366" i="4"/>
  <c r="FF366" i="4"/>
  <c r="FC367" i="4"/>
  <c r="FD367" i="4"/>
  <c r="FE367" i="4"/>
  <c r="FF367" i="4"/>
  <c r="FC368" i="4"/>
  <c r="FD368" i="4"/>
  <c r="FE368" i="4"/>
  <c r="FF368" i="4"/>
  <c r="FC369" i="4"/>
  <c r="FD369" i="4"/>
  <c r="FE369" i="4"/>
  <c r="FF369" i="4"/>
  <c r="FC370" i="4"/>
  <c r="FD370" i="4"/>
  <c r="FE370" i="4"/>
  <c r="FF370" i="4"/>
  <c r="FC371" i="4"/>
  <c r="FD371" i="4"/>
  <c r="FE371" i="4"/>
  <c r="FF371" i="4"/>
  <c r="FC372" i="4"/>
  <c r="FD372" i="4"/>
  <c r="FE372" i="4"/>
  <c r="FF372" i="4"/>
  <c r="FC373" i="4"/>
  <c r="FD373" i="4"/>
  <c r="FE373" i="4"/>
  <c r="FF373" i="4"/>
  <c r="FC374" i="4"/>
  <c r="FD374" i="4"/>
  <c r="FE374" i="4"/>
  <c r="FF374" i="4"/>
  <c r="FC375" i="4"/>
  <c r="FD375" i="4"/>
  <c r="FE375" i="4"/>
  <c r="FF375" i="4"/>
  <c r="FC376" i="4"/>
  <c r="FD376" i="4"/>
  <c r="FE376" i="4"/>
  <c r="FF376" i="4"/>
  <c r="FC377" i="4"/>
  <c r="FD377" i="4"/>
  <c r="FE377" i="4"/>
  <c r="FF377" i="4"/>
  <c r="FC378" i="4"/>
  <c r="FD378" i="4"/>
  <c r="FE378" i="4"/>
  <c r="FF378" i="4"/>
  <c r="FC379" i="4"/>
  <c r="FD379" i="4"/>
  <c r="FE379" i="4"/>
  <c r="FF379" i="4"/>
  <c r="FC380" i="4"/>
  <c r="FD380" i="4"/>
  <c r="FE380" i="4"/>
  <c r="FF380" i="4"/>
  <c r="FC381" i="4"/>
  <c r="FD381" i="4"/>
  <c r="FE381" i="4"/>
  <c r="FF381" i="4"/>
  <c r="FC382" i="4"/>
  <c r="FD382" i="4"/>
  <c r="FE382" i="4"/>
  <c r="FF382" i="4"/>
  <c r="FC383" i="4"/>
  <c r="FD383" i="4"/>
  <c r="FE383" i="4"/>
  <c r="FF383" i="4"/>
  <c r="FC384" i="4"/>
  <c r="FD384" i="4"/>
  <c r="FE384" i="4"/>
  <c r="FF384" i="4"/>
  <c r="FC385" i="4"/>
  <c r="FD385" i="4"/>
  <c r="FE385" i="4"/>
  <c r="FF385" i="4"/>
  <c r="FC386" i="4"/>
  <c r="FD386" i="4"/>
  <c r="FE386" i="4"/>
  <c r="FF386" i="4"/>
  <c r="FC387" i="4"/>
  <c r="FD387" i="4"/>
  <c r="FE387" i="4"/>
  <c r="FF387" i="4"/>
  <c r="FC388" i="4"/>
  <c r="FD388" i="4"/>
  <c r="FE388" i="4"/>
  <c r="FF388" i="4"/>
  <c r="FC389" i="4"/>
  <c r="FD389" i="4"/>
  <c r="FE389" i="4"/>
  <c r="FF389" i="4"/>
  <c r="FC390" i="4"/>
  <c r="FD390" i="4"/>
  <c r="FE390" i="4"/>
  <c r="FF390" i="4"/>
  <c r="FC391" i="4"/>
  <c r="FD391" i="4"/>
  <c r="FE391" i="4"/>
  <c r="FF391" i="4"/>
  <c r="FC392" i="4"/>
  <c r="FD392" i="4"/>
  <c r="FE392" i="4"/>
  <c r="FF392" i="4"/>
  <c r="FC393" i="4"/>
  <c r="FD393" i="4"/>
  <c r="FE393" i="4"/>
  <c r="FF393" i="4"/>
  <c r="FC394" i="4"/>
  <c r="FD394" i="4"/>
  <c r="FE394" i="4"/>
  <c r="FF394" i="4"/>
  <c r="FC395" i="4"/>
  <c r="FD395" i="4"/>
  <c r="FE395" i="4"/>
  <c r="FF395" i="4"/>
  <c r="FC396" i="4"/>
  <c r="FD396" i="4"/>
  <c r="FE396" i="4"/>
  <c r="FF396" i="4"/>
  <c r="FC397" i="4"/>
  <c r="FD397" i="4"/>
  <c r="FE397" i="4"/>
  <c r="FF397" i="4"/>
  <c r="FC398" i="4"/>
  <c r="FD398" i="4"/>
  <c r="FE398" i="4"/>
  <c r="FF398" i="4"/>
  <c r="FC399" i="4"/>
  <c r="FD399" i="4"/>
  <c r="FE399" i="4"/>
  <c r="FF399" i="4"/>
  <c r="FC400" i="4"/>
  <c r="FD400" i="4"/>
  <c r="FE400" i="4"/>
  <c r="FF400" i="4"/>
  <c r="FC401" i="4"/>
  <c r="FD401" i="4"/>
  <c r="FE401" i="4"/>
  <c r="FF401" i="4"/>
  <c r="FC402" i="4"/>
  <c r="FD402" i="4"/>
  <c r="FE402" i="4"/>
  <c r="FF402" i="4"/>
  <c r="FC403" i="4"/>
  <c r="FD403" i="4"/>
  <c r="FE403" i="4"/>
  <c r="FF403" i="4"/>
  <c r="FC404" i="4"/>
  <c r="FD404" i="4"/>
  <c r="FE404" i="4"/>
  <c r="FF404" i="4"/>
  <c r="FC405" i="4"/>
  <c r="FD405" i="4"/>
  <c r="FE405" i="4"/>
  <c r="FF405" i="4"/>
  <c r="FC406" i="4"/>
  <c r="FD406" i="4"/>
  <c r="FE406" i="4"/>
  <c r="FF406" i="4"/>
  <c r="FF6" i="4"/>
  <c r="FE6" i="4"/>
  <c r="FD6" i="4"/>
  <c r="FC6" i="4"/>
  <c r="EV7" i="4"/>
  <c r="EW7" i="4"/>
  <c r="EX7" i="4"/>
  <c r="EY7" i="4"/>
  <c r="EZ7" i="4"/>
  <c r="EV8" i="4"/>
  <c r="EW8" i="4"/>
  <c r="EX8" i="4"/>
  <c r="EY8" i="4"/>
  <c r="EZ8" i="4"/>
  <c r="EV9" i="4"/>
  <c r="EW9" i="4"/>
  <c r="EX9" i="4"/>
  <c r="EY9" i="4"/>
  <c r="EZ9" i="4"/>
  <c r="EV10" i="4"/>
  <c r="EW10" i="4"/>
  <c r="EX10" i="4"/>
  <c r="EY10" i="4"/>
  <c r="EZ10" i="4"/>
  <c r="EV11" i="4"/>
  <c r="EW11" i="4"/>
  <c r="EX11" i="4"/>
  <c r="EY11" i="4"/>
  <c r="EZ11" i="4"/>
  <c r="EV12" i="4"/>
  <c r="EW12" i="4"/>
  <c r="EX12" i="4"/>
  <c r="EY12" i="4"/>
  <c r="EZ12" i="4"/>
  <c r="EV13" i="4"/>
  <c r="EW13" i="4"/>
  <c r="EX13" i="4"/>
  <c r="EY13" i="4"/>
  <c r="EZ13" i="4"/>
  <c r="EV14" i="4"/>
  <c r="EW14" i="4"/>
  <c r="EX14" i="4"/>
  <c r="EY14" i="4"/>
  <c r="EZ14" i="4"/>
  <c r="EV15" i="4"/>
  <c r="EW15" i="4"/>
  <c r="EX15" i="4"/>
  <c r="EY15" i="4"/>
  <c r="EZ15" i="4"/>
  <c r="EV16" i="4"/>
  <c r="EW16" i="4"/>
  <c r="EX16" i="4"/>
  <c r="EY16" i="4"/>
  <c r="EZ16" i="4"/>
  <c r="EV17" i="4"/>
  <c r="EW17" i="4"/>
  <c r="EX17" i="4"/>
  <c r="EY17" i="4"/>
  <c r="EZ17" i="4"/>
  <c r="EV18" i="4"/>
  <c r="EW18" i="4"/>
  <c r="EX18" i="4"/>
  <c r="EY18" i="4"/>
  <c r="EZ18" i="4"/>
  <c r="EV19" i="4"/>
  <c r="EW19" i="4"/>
  <c r="EX19" i="4"/>
  <c r="EY19" i="4"/>
  <c r="EZ19" i="4"/>
  <c r="EV20" i="4"/>
  <c r="EW20" i="4"/>
  <c r="EX20" i="4"/>
  <c r="EY20" i="4"/>
  <c r="EZ20" i="4"/>
  <c r="EV21" i="4"/>
  <c r="EW21" i="4"/>
  <c r="EX21" i="4"/>
  <c r="EY21" i="4"/>
  <c r="EZ21" i="4"/>
  <c r="EV22" i="4"/>
  <c r="EW22" i="4"/>
  <c r="EX22" i="4"/>
  <c r="EY22" i="4"/>
  <c r="EZ22" i="4"/>
  <c r="EV23" i="4"/>
  <c r="EW23" i="4"/>
  <c r="EX23" i="4"/>
  <c r="EY23" i="4"/>
  <c r="EZ23" i="4"/>
  <c r="EV24" i="4"/>
  <c r="EW24" i="4"/>
  <c r="EX24" i="4"/>
  <c r="EY24" i="4"/>
  <c r="EZ24" i="4"/>
  <c r="EV25" i="4"/>
  <c r="EW25" i="4"/>
  <c r="EX25" i="4"/>
  <c r="EY25" i="4"/>
  <c r="EZ25" i="4"/>
  <c r="EV26" i="4"/>
  <c r="EW26" i="4"/>
  <c r="EX26" i="4"/>
  <c r="EY26" i="4"/>
  <c r="EZ26" i="4"/>
  <c r="EV27" i="4"/>
  <c r="EW27" i="4"/>
  <c r="EX27" i="4"/>
  <c r="EY27" i="4"/>
  <c r="EZ27" i="4"/>
  <c r="EV28" i="4"/>
  <c r="EW28" i="4"/>
  <c r="EX28" i="4"/>
  <c r="EY28" i="4"/>
  <c r="EZ28" i="4"/>
  <c r="EV29" i="4"/>
  <c r="EW29" i="4"/>
  <c r="EX29" i="4"/>
  <c r="EY29" i="4"/>
  <c r="EZ29" i="4"/>
  <c r="EV30" i="4"/>
  <c r="EW30" i="4"/>
  <c r="EX30" i="4"/>
  <c r="EY30" i="4"/>
  <c r="EZ30" i="4"/>
  <c r="EV31" i="4"/>
  <c r="EW31" i="4"/>
  <c r="EX31" i="4"/>
  <c r="EY31" i="4"/>
  <c r="EZ31" i="4"/>
  <c r="EV32" i="4"/>
  <c r="EW32" i="4"/>
  <c r="EX32" i="4"/>
  <c r="EY32" i="4"/>
  <c r="EZ32" i="4"/>
  <c r="EV33" i="4"/>
  <c r="EW33" i="4"/>
  <c r="EX33" i="4"/>
  <c r="EY33" i="4"/>
  <c r="EZ33" i="4"/>
  <c r="EV34" i="4"/>
  <c r="EW34" i="4"/>
  <c r="EX34" i="4"/>
  <c r="EY34" i="4"/>
  <c r="EZ34" i="4"/>
  <c r="EV35" i="4"/>
  <c r="EW35" i="4"/>
  <c r="EX35" i="4"/>
  <c r="EY35" i="4"/>
  <c r="EZ35" i="4"/>
  <c r="EV36" i="4"/>
  <c r="EW36" i="4"/>
  <c r="EX36" i="4"/>
  <c r="EY36" i="4"/>
  <c r="EZ36" i="4"/>
  <c r="EV37" i="4"/>
  <c r="EW37" i="4"/>
  <c r="EX37" i="4"/>
  <c r="EY37" i="4"/>
  <c r="EZ37" i="4"/>
  <c r="EV38" i="4"/>
  <c r="EW38" i="4"/>
  <c r="EX38" i="4"/>
  <c r="EY38" i="4"/>
  <c r="EZ38" i="4"/>
  <c r="EV39" i="4"/>
  <c r="EW39" i="4"/>
  <c r="EX39" i="4"/>
  <c r="EY39" i="4"/>
  <c r="EZ39" i="4"/>
  <c r="EV40" i="4"/>
  <c r="EW40" i="4"/>
  <c r="EX40" i="4"/>
  <c r="EY40" i="4"/>
  <c r="EZ40" i="4"/>
  <c r="EV41" i="4"/>
  <c r="EW41" i="4"/>
  <c r="EX41" i="4"/>
  <c r="EY41" i="4"/>
  <c r="EZ41" i="4"/>
  <c r="EV42" i="4"/>
  <c r="EW42" i="4"/>
  <c r="EX42" i="4"/>
  <c r="EY42" i="4"/>
  <c r="EZ42" i="4"/>
  <c r="EV43" i="4"/>
  <c r="EW43" i="4"/>
  <c r="EX43" i="4"/>
  <c r="EY43" i="4"/>
  <c r="EZ43" i="4"/>
  <c r="EV44" i="4"/>
  <c r="EW44" i="4"/>
  <c r="EX44" i="4"/>
  <c r="EY44" i="4"/>
  <c r="EZ44" i="4"/>
  <c r="EV45" i="4"/>
  <c r="EW45" i="4"/>
  <c r="EX45" i="4"/>
  <c r="EY45" i="4"/>
  <c r="EZ45" i="4"/>
  <c r="EV46" i="4"/>
  <c r="EW46" i="4"/>
  <c r="EX46" i="4"/>
  <c r="EY46" i="4"/>
  <c r="EZ46" i="4"/>
  <c r="EV47" i="4"/>
  <c r="EW47" i="4"/>
  <c r="EX47" i="4"/>
  <c r="EY47" i="4"/>
  <c r="EZ47" i="4"/>
  <c r="EV48" i="4"/>
  <c r="EW48" i="4"/>
  <c r="EX48" i="4"/>
  <c r="EY48" i="4"/>
  <c r="EZ48" i="4"/>
  <c r="EV49" i="4"/>
  <c r="EW49" i="4"/>
  <c r="EX49" i="4"/>
  <c r="EY49" i="4"/>
  <c r="EZ49" i="4"/>
  <c r="EV50" i="4"/>
  <c r="EW50" i="4"/>
  <c r="EX50" i="4"/>
  <c r="EY50" i="4"/>
  <c r="EZ50" i="4"/>
  <c r="EV51" i="4"/>
  <c r="EW51" i="4"/>
  <c r="EX51" i="4"/>
  <c r="EY51" i="4"/>
  <c r="EZ51" i="4"/>
  <c r="EV52" i="4"/>
  <c r="EW52" i="4"/>
  <c r="EX52" i="4"/>
  <c r="EY52" i="4"/>
  <c r="EZ52" i="4"/>
  <c r="EV53" i="4"/>
  <c r="EW53" i="4"/>
  <c r="EX53" i="4"/>
  <c r="EY53" i="4"/>
  <c r="EZ53" i="4"/>
  <c r="EV54" i="4"/>
  <c r="EW54" i="4"/>
  <c r="EX54" i="4"/>
  <c r="EY54" i="4"/>
  <c r="EZ54" i="4"/>
  <c r="EV55" i="4"/>
  <c r="EW55" i="4"/>
  <c r="EX55" i="4"/>
  <c r="EY55" i="4"/>
  <c r="EZ55" i="4"/>
  <c r="EV56" i="4"/>
  <c r="EW56" i="4"/>
  <c r="EX56" i="4"/>
  <c r="EY56" i="4"/>
  <c r="EZ56" i="4"/>
  <c r="EV57" i="4"/>
  <c r="EW57" i="4"/>
  <c r="EX57" i="4"/>
  <c r="EY57" i="4"/>
  <c r="EZ57" i="4"/>
  <c r="EV58" i="4"/>
  <c r="EW58" i="4"/>
  <c r="EX58" i="4"/>
  <c r="EY58" i="4"/>
  <c r="EZ58" i="4"/>
  <c r="EV59" i="4"/>
  <c r="EW59" i="4"/>
  <c r="EX59" i="4"/>
  <c r="EY59" i="4"/>
  <c r="EZ59" i="4"/>
  <c r="EV60" i="4"/>
  <c r="EW60" i="4"/>
  <c r="EX60" i="4"/>
  <c r="EY60" i="4"/>
  <c r="EZ60" i="4"/>
  <c r="EV61" i="4"/>
  <c r="EW61" i="4"/>
  <c r="EX61" i="4"/>
  <c r="EY61" i="4"/>
  <c r="EZ61" i="4"/>
  <c r="EV62" i="4"/>
  <c r="EW62" i="4"/>
  <c r="EX62" i="4"/>
  <c r="EY62" i="4"/>
  <c r="EZ62" i="4"/>
  <c r="EV63" i="4"/>
  <c r="EW63" i="4"/>
  <c r="EX63" i="4"/>
  <c r="EY63" i="4"/>
  <c r="EZ63" i="4"/>
  <c r="EV64" i="4"/>
  <c r="EW64" i="4"/>
  <c r="EX64" i="4"/>
  <c r="EY64" i="4"/>
  <c r="EZ64" i="4"/>
  <c r="EV65" i="4"/>
  <c r="EW65" i="4"/>
  <c r="EX65" i="4"/>
  <c r="EY65" i="4"/>
  <c r="EZ65" i="4"/>
  <c r="EV66" i="4"/>
  <c r="EW66" i="4"/>
  <c r="EX66" i="4"/>
  <c r="EY66" i="4"/>
  <c r="EZ66" i="4"/>
  <c r="EV67" i="4"/>
  <c r="EW67" i="4"/>
  <c r="EX67" i="4"/>
  <c r="EY67" i="4"/>
  <c r="EZ67" i="4"/>
  <c r="EV68" i="4"/>
  <c r="EW68" i="4"/>
  <c r="EX68" i="4"/>
  <c r="EY68" i="4"/>
  <c r="EZ68" i="4"/>
  <c r="EV69" i="4"/>
  <c r="EW69" i="4"/>
  <c r="EX69" i="4"/>
  <c r="EY69" i="4"/>
  <c r="EZ69" i="4"/>
  <c r="EV70" i="4"/>
  <c r="EW70" i="4"/>
  <c r="EX70" i="4"/>
  <c r="EY70" i="4"/>
  <c r="EZ70" i="4"/>
  <c r="EV71" i="4"/>
  <c r="EW71" i="4"/>
  <c r="EX71" i="4"/>
  <c r="EY71" i="4"/>
  <c r="EZ71" i="4"/>
  <c r="EV72" i="4"/>
  <c r="EW72" i="4"/>
  <c r="EX72" i="4"/>
  <c r="EY72" i="4"/>
  <c r="EZ72" i="4"/>
  <c r="EV73" i="4"/>
  <c r="EW73" i="4"/>
  <c r="EX73" i="4"/>
  <c r="EY73" i="4"/>
  <c r="EZ73" i="4"/>
  <c r="EV74" i="4"/>
  <c r="EW74" i="4"/>
  <c r="EX74" i="4"/>
  <c r="EY74" i="4"/>
  <c r="EZ74" i="4"/>
  <c r="EV75" i="4"/>
  <c r="EW75" i="4"/>
  <c r="EX75" i="4"/>
  <c r="EY75" i="4"/>
  <c r="EZ75" i="4"/>
  <c r="EV76" i="4"/>
  <c r="EW76" i="4"/>
  <c r="EX76" i="4"/>
  <c r="EY76" i="4"/>
  <c r="EZ76" i="4"/>
  <c r="EV77" i="4"/>
  <c r="EW77" i="4"/>
  <c r="EX77" i="4"/>
  <c r="EY77" i="4"/>
  <c r="EZ77" i="4"/>
  <c r="EV78" i="4"/>
  <c r="EW78" i="4"/>
  <c r="EX78" i="4"/>
  <c r="EY78" i="4"/>
  <c r="EZ78" i="4"/>
  <c r="EV79" i="4"/>
  <c r="EW79" i="4"/>
  <c r="EX79" i="4"/>
  <c r="EY79" i="4"/>
  <c r="EZ79" i="4"/>
  <c r="EV80" i="4"/>
  <c r="EW80" i="4"/>
  <c r="EX80" i="4"/>
  <c r="EY80" i="4"/>
  <c r="EZ80" i="4"/>
  <c r="EV81" i="4"/>
  <c r="EW81" i="4"/>
  <c r="EX81" i="4"/>
  <c r="EY81" i="4"/>
  <c r="EZ81" i="4"/>
  <c r="EV82" i="4"/>
  <c r="EW82" i="4"/>
  <c r="EX82" i="4"/>
  <c r="EY82" i="4"/>
  <c r="EZ82" i="4"/>
  <c r="EV83" i="4"/>
  <c r="EW83" i="4"/>
  <c r="EX83" i="4"/>
  <c r="EY83" i="4"/>
  <c r="EZ83" i="4"/>
  <c r="EV84" i="4"/>
  <c r="EW84" i="4"/>
  <c r="EX84" i="4"/>
  <c r="EY84" i="4"/>
  <c r="EZ84" i="4"/>
  <c r="EV85" i="4"/>
  <c r="EW85" i="4"/>
  <c r="EX85" i="4"/>
  <c r="EY85" i="4"/>
  <c r="EZ85" i="4"/>
  <c r="EV86" i="4"/>
  <c r="EW86" i="4"/>
  <c r="EX86" i="4"/>
  <c r="EY86" i="4"/>
  <c r="EZ86" i="4"/>
  <c r="EV87" i="4"/>
  <c r="EW87" i="4"/>
  <c r="EX87" i="4"/>
  <c r="EY87" i="4"/>
  <c r="EZ87" i="4"/>
  <c r="EV88" i="4"/>
  <c r="EW88" i="4"/>
  <c r="EX88" i="4"/>
  <c r="EY88" i="4"/>
  <c r="EZ88" i="4"/>
  <c r="EV89" i="4"/>
  <c r="EW89" i="4"/>
  <c r="EX89" i="4"/>
  <c r="EY89" i="4"/>
  <c r="EZ89" i="4"/>
  <c r="EV90" i="4"/>
  <c r="EW90" i="4"/>
  <c r="EX90" i="4"/>
  <c r="EY90" i="4"/>
  <c r="EZ90" i="4"/>
  <c r="EV91" i="4"/>
  <c r="EW91" i="4"/>
  <c r="EX91" i="4"/>
  <c r="EY91" i="4"/>
  <c r="EZ91" i="4"/>
  <c r="EV92" i="4"/>
  <c r="EW92" i="4"/>
  <c r="EX92" i="4"/>
  <c r="EY92" i="4"/>
  <c r="EZ92" i="4"/>
  <c r="EV93" i="4"/>
  <c r="EW93" i="4"/>
  <c r="EX93" i="4"/>
  <c r="EY93" i="4"/>
  <c r="EZ93" i="4"/>
  <c r="EV94" i="4"/>
  <c r="EW94" i="4"/>
  <c r="EX94" i="4"/>
  <c r="EY94" i="4"/>
  <c r="EZ94" i="4"/>
  <c r="EV95" i="4"/>
  <c r="EW95" i="4"/>
  <c r="EX95" i="4"/>
  <c r="EY95" i="4"/>
  <c r="EZ95" i="4"/>
  <c r="EV96" i="4"/>
  <c r="EW96" i="4"/>
  <c r="EX96" i="4"/>
  <c r="EY96" i="4"/>
  <c r="EZ96" i="4"/>
  <c r="EV97" i="4"/>
  <c r="EW97" i="4"/>
  <c r="EX97" i="4"/>
  <c r="EY97" i="4"/>
  <c r="EZ97" i="4"/>
  <c r="EV98" i="4"/>
  <c r="EW98" i="4"/>
  <c r="EX98" i="4"/>
  <c r="EY98" i="4"/>
  <c r="EZ98" i="4"/>
  <c r="EV99" i="4"/>
  <c r="EW99" i="4"/>
  <c r="EX99" i="4"/>
  <c r="EY99" i="4"/>
  <c r="EZ99" i="4"/>
  <c r="EV100" i="4"/>
  <c r="EW100" i="4"/>
  <c r="EX100" i="4"/>
  <c r="EY100" i="4"/>
  <c r="EZ100" i="4"/>
  <c r="EV101" i="4"/>
  <c r="EW101" i="4"/>
  <c r="EX101" i="4"/>
  <c r="EY101" i="4"/>
  <c r="EZ101" i="4"/>
  <c r="EV102" i="4"/>
  <c r="EW102" i="4"/>
  <c r="EX102" i="4"/>
  <c r="EY102" i="4"/>
  <c r="EZ102" i="4"/>
  <c r="EV103" i="4"/>
  <c r="EW103" i="4"/>
  <c r="EX103" i="4"/>
  <c r="EY103" i="4"/>
  <c r="EZ103" i="4"/>
  <c r="EV104" i="4"/>
  <c r="EW104" i="4"/>
  <c r="EX104" i="4"/>
  <c r="EY104" i="4"/>
  <c r="EZ104" i="4"/>
  <c r="EV105" i="4"/>
  <c r="EW105" i="4"/>
  <c r="EX105" i="4"/>
  <c r="EY105" i="4"/>
  <c r="EZ105" i="4"/>
  <c r="EV106" i="4"/>
  <c r="EW106" i="4"/>
  <c r="EX106" i="4"/>
  <c r="EY106" i="4"/>
  <c r="EZ106" i="4"/>
  <c r="EV107" i="4"/>
  <c r="EW107" i="4"/>
  <c r="EX107" i="4"/>
  <c r="EY107" i="4"/>
  <c r="EZ107" i="4"/>
  <c r="EV108" i="4"/>
  <c r="EW108" i="4"/>
  <c r="EX108" i="4"/>
  <c r="EY108" i="4"/>
  <c r="EZ108" i="4"/>
  <c r="EV109" i="4"/>
  <c r="EW109" i="4"/>
  <c r="EX109" i="4"/>
  <c r="EY109" i="4"/>
  <c r="EZ109" i="4"/>
  <c r="EV110" i="4"/>
  <c r="EW110" i="4"/>
  <c r="EX110" i="4"/>
  <c r="EY110" i="4"/>
  <c r="EZ110" i="4"/>
  <c r="EV111" i="4"/>
  <c r="EW111" i="4"/>
  <c r="EX111" i="4"/>
  <c r="EY111" i="4"/>
  <c r="EZ111" i="4"/>
  <c r="EV112" i="4"/>
  <c r="EW112" i="4"/>
  <c r="EX112" i="4"/>
  <c r="EY112" i="4"/>
  <c r="EZ112" i="4"/>
  <c r="EV113" i="4"/>
  <c r="EW113" i="4"/>
  <c r="EX113" i="4"/>
  <c r="EY113" i="4"/>
  <c r="EZ113" i="4"/>
  <c r="EV114" i="4"/>
  <c r="EW114" i="4"/>
  <c r="EX114" i="4"/>
  <c r="EY114" i="4"/>
  <c r="EZ114" i="4"/>
  <c r="EV115" i="4"/>
  <c r="EW115" i="4"/>
  <c r="EX115" i="4"/>
  <c r="EY115" i="4"/>
  <c r="EZ115" i="4"/>
  <c r="EV116" i="4"/>
  <c r="EW116" i="4"/>
  <c r="EX116" i="4"/>
  <c r="EY116" i="4"/>
  <c r="EZ116" i="4"/>
  <c r="EV117" i="4"/>
  <c r="EW117" i="4"/>
  <c r="EX117" i="4"/>
  <c r="EY117" i="4"/>
  <c r="EZ117" i="4"/>
  <c r="EV118" i="4"/>
  <c r="EW118" i="4"/>
  <c r="EX118" i="4"/>
  <c r="EY118" i="4"/>
  <c r="EZ118" i="4"/>
  <c r="EV119" i="4"/>
  <c r="EW119" i="4"/>
  <c r="EX119" i="4"/>
  <c r="EY119" i="4"/>
  <c r="EZ119" i="4"/>
  <c r="EV120" i="4"/>
  <c r="EW120" i="4"/>
  <c r="EX120" i="4"/>
  <c r="EY120" i="4"/>
  <c r="EZ120" i="4"/>
  <c r="EV121" i="4"/>
  <c r="EW121" i="4"/>
  <c r="EX121" i="4"/>
  <c r="EY121" i="4"/>
  <c r="EZ121" i="4"/>
  <c r="EV122" i="4"/>
  <c r="EW122" i="4"/>
  <c r="EX122" i="4"/>
  <c r="EY122" i="4"/>
  <c r="EZ122" i="4"/>
  <c r="EV123" i="4"/>
  <c r="EW123" i="4"/>
  <c r="EX123" i="4"/>
  <c r="EY123" i="4"/>
  <c r="EZ123" i="4"/>
  <c r="EV124" i="4"/>
  <c r="EW124" i="4"/>
  <c r="EX124" i="4"/>
  <c r="EY124" i="4"/>
  <c r="EZ124" i="4"/>
  <c r="EV125" i="4"/>
  <c r="EW125" i="4"/>
  <c r="EX125" i="4"/>
  <c r="EY125" i="4"/>
  <c r="EZ125" i="4"/>
  <c r="EV126" i="4"/>
  <c r="EW126" i="4"/>
  <c r="EX126" i="4"/>
  <c r="EY126" i="4"/>
  <c r="EZ126" i="4"/>
  <c r="EV127" i="4"/>
  <c r="EW127" i="4"/>
  <c r="EX127" i="4"/>
  <c r="EY127" i="4"/>
  <c r="EZ127" i="4"/>
  <c r="EV128" i="4"/>
  <c r="EW128" i="4"/>
  <c r="EX128" i="4"/>
  <c r="EY128" i="4"/>
  <c r="EZ128" i="4"/>
  <c r="EV129" i="4"/>
  <c r="EW129" i="4"/>
  <c r="EX129" i="4"/>
  <c r="EY129" i="4"/>
  <c r="EZ129" i="4"/>
  <c r="EV130" i="4"/>
  <c r="EW130" i="4"/>
  <c r="EX130" i="4"/>
  <c r="EY130" i="4"/>
  <c r="EZ130" i="4"/>
  <c r="EV131" i="4"/>
  <c r="EW131" i="4"/>
  <c r="EX131" i="4"/>
  <c r="EY131" i="4"/>
  <c r="EZ131" i="4"/>
  <c r="EV132" i="4"/>
  <c r="EW132" i="4"/>
  <c r="EX132" i="4"/>
  <c r="EY132" i="4"/>
  <c r="EZ132" i="4"/>
  <c r="EV133" i="4"/>
  <c r="EW133" i="4"/>
  <c r="EX133" i="4"/>
  <c r="EY133" i="4"/>
  <c r="EZ133" i="4"/>
  <c r="EV134" i="4"/>
  <c r="EW134" i="4"/>
  <c r="EX134" i="4"/>
  <c r="EY134" i="4"/>
  <c r="EZ134" i="4"/>
  <c r="EV135" i="4"/>
  <c r="EW135" i="4"/>
  <c r="EX135" i="4"/>
  <c r="EY135" i="4"/>
  <c r="EZ135" i="4"/>
  <c r="EV136" i="4"/>
  <c r="EW136" i="4"/>
  <c r="EX136" i="4"/>
  <c r="EY136" i="4"/>
  <c r="EZ136" i="4"/>
  <c r="EV137" i="4"/>
  <c r="EW137" i="4"/>
  <c r="EX137" i="4"/>
  <c r="EY137" i="4"/>
  <c r="EZ137" i="4"/>
  <c r="EV138" i="4"/>
  <c r="EW138" i="4"/>
  <c r="EX138" i="4"/>
  <c r="EY138" i="4"/>
  <c r="EZ138" i="4"/>
  <c r="EV139" i="4"/>
  <c r="EW139" i="4"/>
  <c r="EX139" i="4"/>
  <c r="EY139" i="4"/>
  <c r="EZ139" i="4"/>
  <c r="EV140" i="4"/>
  <c r="EW140" i="4"/>
  <c r="EX140" i="4"/>
  <c r="EY140" i="4"/>
  <c r="EZ140" i="4"/>
  <c r="EV141" i="4"/>
  <c r="EW141" i="4"/>
  <c r="EX141" i="4"/>
  <c r="EY141" i="4"/>
  <c r="EZ141" i="4"/>
  <c r="EV142" i="4"/>
  <c r="EW142" i="4"/>
  <c r="EX142" i="4"/>
  <c r="EY142" i="4"/>
  <c r="EZ142" i="4"/>
  <c r="EV143" i="4"/>
  <c r="EW143" i="4"/>
  <c r="EX143" i="4"/>
  <c r="EY143" i="4"/>
  <c r="EZ143" i="4"/>
  <c r="EV144" i="4"/>
  <c r="EW144" i="4"/>
  <c r="EX144" i="4"/>
  <c r="EY144" i="4"/>
  <c r="EZ144" i="4"/>
  <c r="EV145" i="4"/>
  <c r="EW145" i="4"/>
  <c r="EX145" i="4"/>
  <c r="EY145" i="4"/>
  <c r="EZ145" i="4"/>
  <c r="EV146" i="4"/>
  <c r="EW146" i="4"/>
  <c r="EX146" i="4"/>
  <c r="EY146" i="4"/>
  <c r="EZ146" i="4"/>
  <c r="EV147" i="4"/>
  <c r="EW147" i="4"/>
  <c r="EX147" i="4"/>
  <c r="EY147" i="4"/>
  <c r="EZ147" i="4"/>
  <c r="EV159" i="4"/>
  <c r="EW159" i="4"/>
  <c r="EX159" i="4"/>
  <c r="EY159" i="4"/>
  <c r="EZ159" i="4"/>
  <c r="EV160" i="4"/>
  <c r="EW160" i="4"/>
  <c r="EX160" i="4"/>
  <c r="EY160" i="4"/>
  <c r="EZ160" i="4"/>
  <c r="EV161" i="4"/>
  <c r="EW161" i="4"/>
  <c r="EX161" i="4"/>
  <c r="EY161" i="4"/>
  <c r="EZ161" i="4"/>
  <c r="EV162" i="4"/>
  <c r="EW162" i="4"/>
  <c r="EX162" i="4"/>
  <c r="EY162" i="4"/>
  <c r="EZ162" i="4"/>
  <c r="EV163" i="4"/>
  <c r="EW163" i="4"/>
  <c r="EX163" i="4"/>
  <c r="EY163" i="4"/>
  <c r="EZ163" i="4"/>
  <c r="EV164" i="4"/>
  <c r="EW164" i="4"/>
  <c r="EX164" i="4"/>
  <c r="EY164" i="4"/>
  <c r="EZ164" i="4"/>
  <c r="EV165" i="4"/>
  <c r="EW165" i="4"/>
  <c r="EX165" i="4"/>
  <c r="EY165" i="4"/>
  <c r="EZ165" i="4"/>
  <c r="EV166" i="4"/>
  <c r="EW166" i="4"/>
  <c r="EX166" i="4"/>
  <c r="EY166" i="4"/>
  <c r="EZ166" i="4"/>
  <c r="EV167" i="4"/>
  <c r="EW167" i="4"/>
  <c r="EX167" i="4"/>
  <c r="EY167" i="4"/>
  <c r="EZ167" i="4"/>
  <c r="EV168" i="4"/>
  <c r="EW168" i="4"/>
  <c r="EX168" i="4"/>
  <c r="EY168" i="4"/>
  <c r="EZ168" i="4"/>
  <c r="EV169" i="4"/>
  <c r="EW169" i="4"/>
  <c r="EX169" i="4"/>
  <c r="EY169" i="4"/>
  <c r="EZ169" i="4"/>
  <c r="EV170" i="4"/>
  <c r="EW170" i="4"/>
  <c r="EX170" i="4"/>
  <c r="EY170" i="4"/>
  <c r="EZ170" i="4"/>
  <c r="EV171" i="4"/>
  <c r="EW171" i="4"/>
  <c r="EX171" i="4"/>
  <c r="EY171" i="4"/>
  <c r="EZ171" i="4"/>
  <c r="EV172" i="4"/>
  <c r="EW172" i="4"/>
  <c r="EX172" i="4"/>
  <c r="EY172" i="4"/>
  <c r="EZ172" i="4"/>
  <c r="EV173" i="4"/>
  <c r="EW173" i="4"/>
  <c r="EX173" i="4"/>
  <c r="EY173" i="4"/>
  <c r="EZ173" i="4"/>
  <c r="EV174" i="4"/>
  <c r="EW174" i="4"/>
  <c r="EX174" i="4"/>
  <c r="EY174" i="4"/>
  <c r="EZ174" i="4"/>
  <c r="EV175" i="4"/>
  <c r="EW175" i="4"/>
  <c r="EX175" i="4"/>
  <c r="EY175" i="4"/>
  <c r="EZ175" i="4"/>
  <c r="EV176" i="4"/>
  <c r="EW176" i="4"/>
  <c r="EX176" i="4"/>
  <c r="EY176" i="4"/>
  <c r="EZ176" i="4"/>
  <c r="EV177" i="4"/>
  <c r="EW177" i="4"/>
  <c r="EX177" i="4"/>
  <c r="EY177" i="4"/>
  <c r="EZ177" i="4"/>
  <c r="EV178" i="4"/>
  <c r="EW178" i="4"/>
  <c r="EX178" i="4"/>
  <c r="EY178" i="4"/>
  <c r="EZ178" i="4"/>
  <c r="EV179" i="4"/>
  <c r="EW179" i="4"/>
  <c r="EX179" i="4"/>
  <c r="EY179" i="4"/>
  <c r="EZ179" i="4"/>
  <c r="EV180" i="4"/>
  <c r="EW180" i="4"/>
  <c r="EX180" i="4"/>
  <c r="EY180" i="4"/>
  <c r="EZ180" i="4"/>
  <c r="EV181" i="4"/>
  <c r="EW181" i="4"/>
  <c r="EX181" i="4"/>
  <c r="EY181" i="4"/>
  <c r="EZ181" i="4"/>
  <c r="EV182" i="4"/>
  <c r="EW182" i="4"/>
  <c r="EX182" i="4"/>
  <c r="EY182" i="4"/>
  <c r="EZ182" i="4"/>
  <c r="EV183" i="4"/>
  <c r="EW183" i="4"/>
  <c r="EX183" i="4"/>
  <c r="EY183" i="4"/>
  <c r="EZ183" i="4"/>
  <c r="EV184" i="4"/>
  <c r="EW184" i="4"/>
  <c r="EX184" i="4"/>
  <c r="EY184" i="4"/>
  <c r="EZ184" i="4"/>
  <c r="EV185" i="4"/>
  <c r="EW185" i="4"/>
  <c r="EX185" i="4"/>
  <c r="EY185" i="4"/>
  <c r="EZ185" i="4"/>
  <c r="EV186" i="4"/>
  <c r="EW186" i="4"/>
  <c r="EX186" i="4"/>
  <c r="EY186" i="4"/>
  <c r="EZ186" i="4"/>
  <c r="EV187" i="4"/>
  <c r="EW187" i="4"/>
  <c r="EX187" i="4"/>
  <c r="EY187" i="4"/>
  <c r="EZ187" i="4"/>
  <c r="EV188" i="4"/>
  <c r="EW188" i="4"/>
  <c r="EX188" i="4"/>
  <c r="EY188" i="4"/>
  <c r="EZ188" i="4"/>
  <c r="EV189" i="4"/>
  <c r="EW189" i="4"/>
  <c r="EX189" i="4"/>
  <c r="EY189" i="4"/>
  <c r="EZ189" i="4"/>
  <c r="EV190" i="4"/>
  <c r="EW190" i="4"/>
  <c r="EX190" i="4"/>
  <c r="EY190" i="4"/>
  <c r="EZ190" i="4"/>
  <c r="EV191" i="4"/>
  <c r="EW191" i="4"/>
  <c r="EX191" i="4"/>
  <c r="EY191" i="4"/>
  <c r="EZ191" i="4"/>
  <c r="EV192" i="4"/>
  <c r="EW192" i="4"/>
  <c r="EX192" i="4"/>
  <c r="EY192" i="4"/>
  <c r="EZ192" i="4"/>
  <c r="EV193" i="4"/>
  <c r="EW193" i="4"/>
  <c r="EX193" i="4"/>
  <c r="EY193" i="4"/>
  <c r="EZ193" i="4"/>
  <c r="EV194" i="4"/>
  <c r="EW194" i="4"/>
  <c r="EX194" i="4"/>
  <c r="EY194" i="4"/>
  <c r="EZ194" i="4"/>
  <c r="EV195" i="4"/>
  <c r="EW195" i="4"/>
  <c r="EX195" i="4"/>
  <c r="EY195" i="4"/>
  <c r="EZ195" i="4"/>
  <c r="EV196" i="4"/>
  <c r="EW196" i="4"/>
  <c r="EX196" i="4"/>
  <c r="EY196" i="4"/>
  <c r="EZ196" i="4"/>
  <c r="EV197" i="4"/>
  <c r="EW197" i="4"/>
  <c r="EX197" i="4"/>
  <c r="EY197" i="4"/>
  <c r="EZ197" i="4"/>
  <c r="EV198" i="4"/>
  <c r="EW198" i="4"/>
  <c r="EX198" i="4"/>
  <c r="EY198" i="4"/>
  <c r="EZ198" i="4"/>
  <c r="EV199" i="4"/>
  <c r="EW199" i="4"/>
  <c r="EX199" i="4"/>
  <c r="EY199" i="4"/>
  <c r="EZ199" i="4"/>
  <c r="EV200" i="4"/>
  <c r="EW200" i="4"/>
  <c r="EX200" i="4"/>
  <c r="EY200" i="4"/>
  <c r="EZ200" i="4"/>
  <c r="EV201" i="4"/>
  <c r="EW201" i="4"/>
  <c r="EX201" i="4"/>
  <c r="EY201" i="4"/>
  <c r="EZ201" i="4"/>
  <c r="EV202" i="4"/>
  <c r="EW202" i="4"/>
  <c r="EX202" i="4"/>
  <c r="EY202" i="4"/>
  <c r="EZ202" i="4"/>
  <c r="EV203" i="4"/>
  <c r="EW203" i="4"/>
  <c r="EX203" i="4"/>
  <c r="EY203" i="4"/>
  <c r="EZ203" i="4"/>
  <c r="EV204" i="4"/>
  <c r="EW204" i="4"/>
  <c r="EX204" i="4"/>
  <c r="EY204" i="4"/>
  <c r="EZ204" i="4"/>
  <c r="EV205" i="4"/>
  <c r="EW205" i="4"/>
  <c r="EX205" i="4"/>
  <c r="EY205" i="4"/>
  <c r="EZ205" i="4"/>
  <c r="EV206" i="4"/>
  <c r="EW206" i="4"/>
  <c r="EX206" i="4"/>
  <c r="EY206" i="4"/>
  <c r="EZ206" i="4"/>
  <c r="EV207" i="4"/>
  <c r="EW207" i="4"/>
  <c r="EX207" i="4"/>
  <c r="EY207" i="4"/>
  <c r="EZ207" i="4"/>
  <c r="EV208" i="4"/>
  <c r="EW208" i="4"/>
  <c r="EX208" i="4"/>
  <c r="EY208" i="4"/>
  <c r="EZ208" i="4"/>
  <c r="EV209" i="4"/>
  <c r="EW209" i="4"/>
  <c r="EX209" i="4"/>
  <c r="EY209" i="4"/>
  <c r="EZ209" i="4"/>
  <c r="EV210" i="4"/>
  <c r="EW210" i="4"/>
  <c r="EX210" i="4"/>
  <c r="EY210" i="4"/>
  <c r="EZ210" i="4"/>
  <c r="EV211" i="4"/>
  <c r="EW211" i="4"/>
  <c r="EX211" i="4"/>
  <c r="EY211" i="4"/>
  <c r="EZ211" i="4"/>
  <c r="EV212" i="4"/>
  <c r="EW212" i="4"/>
  <c r="EX212" i="4"/>
  <c r="EY212" i="4"/>
  <c r="EZ212" i="4"/>
  <c r="EV213" i="4"/>
  <c r="EW213" i="4"/>
  <c r="EX213" i="4"/>
  <c r="EY213" i="4"/>
  <c r="EZ213" i="4"/>
  <c r="EV214" i="4"/>
  <c r="EW214" i="4"/>
  <c r="EX214" i="4"/>
  <c r="EY214" i="4"/>
  <c r="EZ214" i="4"/>
  <c r="EV215" i="4"/>
  <c r="EW215" i="4"/>
  <c r="EX215" i="4"/>
  <c r="EY215" i="4"/>
  <c r="EZ215" i="4"/>
  <c r="EV216" i="4"/>
  <c r="EW216" i="4"/>
  <c r="EX216" i="4"/>
  <c r="EY216" i="4"/>
  <c r="EZ216" i="4"/>
  <c r="EV217" i="4"/>
  <c r="EW217" i="4"/>
  <c r="EX217" i="4"/>
  <c r="EY217" i="4"/>
  <c r="EZ217" i="4"/>
  <c r="EV218" i="4"/>
  <c r="EW218" i="4"/>
  <c r="EX218" i="4"/>
  <c r="EY218" i="4"/>
  <c r="EZ218" i="4"/>
  <c r="EV219" i="4"/>
  <c r="EW219" i="4"/>
  <c r="EX219" i="4"/>
  <c r="EY219" i="4"/>
  <c r="EZ219" i="4"/>
  <c r="EV220" i="4"/>
  <c r="EW220" i="4"/>
  <c r="EX220" i="4"/>
  <c r="EY220" i="4"/>
  <c r="EZ220" i="4"/>
  <c r="EV221" i="4"/>
  <c r="EW221" i="4"/>
  <c r="EX221" i="4"/>
  <c r="EY221" i="4"/>
  <c r="EZ221" i="4"/>
  <c r="EV222" i="4"/>
  <c r="EW222" i="4"/>
  <c r="EX222" i="4"/>
  <c r="EY222" i="4"/>
  <c r="EZ222" i="4"/>
  <c r="EV223" i="4"/>
  <c r="EW223" i="4"/>
  <c r="EX223" i="4"/>
  <c r="EY223" i="4"/>
  <c r="EZ223" i="4"/>
  <c r="EV224" i="4"/>
  <c r="EW224" i="4"/>
  <c r="EX224" i="4"/>
  <c r="EY224" i="4"/>
  <c r="EZ224" i="4"/>
  <c r="EV225" i="4"/>
  <c r="EW225" i="4"/>
  <c r="EX225" i="4"/>
  <c r="EY225" i="4"/>
  <c r="EZ225" i="4"/>
  <c r="EV226" i="4"/>
  <c r="EW226" i="4"/>
  <c r="EX226" i="4"/>
  <c r="EY226" i="4"/>
  <c r="EZ226" i="4"/>
  <c r="EV227" i="4"/>
  <c r="EW227" i="4"/>
  <c r="EX227" i="4"/>
  <c r="EY227" i="4"/>
  <c r="EZ227" i="4"/>
  <c r="EV228" i="4"/>
  <c r="EW228" i="4"/>
  <c r="EX228" i="4"/>
  <c r="EY228" i="4"/>
  <c r="EZ228" i="4"/>
  <c r="EV229" i="4"/>
  <c r="EW229" i="4"/>
  <c r="EX229" i="4"/>
  <c r="EY229" i="4"/>
  <c r="EZ229" i="4"/>
  <c r="EV230" i="4"/>
  <c r="EW230" i="4"/>
  <c r="EX230" i="4"/>
  <c r="EY230" i="4"/>
  <c r="EZ230" i="4"/>
  <c r="EV231" i="4"/>
  <c r="EW231" i="4"/>
  <c r="EX231" i="4"/>
  <c r="EY231" i="4"/>
  <c r="EZ231" i="4"/>
  <c r="EV232" i="4"/>
  <c r="EW232" i="4"/>
  <c r="EX232" i="4"/>
  <c r="EY232" i="4"/>
  <c r="EZ232" i="4"/>
  <c r="EV233" i="4"/>
  <c r="EW233" i="4"/>
  <c r="EX233" i="4"/>
  <c r="EY233" i="4"/>
  <c r="EZ233" i="4"/>
  <c r="EV234" i="4"/>
  <c r="EW234" i="4"/>
  <c r="EX234" i="4"/>
  <c r="EY234" i="4"/>
  <c r="EZ234" i="4"/>
  <c r="EV235" i="4"/>
  <c r="EW235" i="4"/>
  <c r="EX235" i="4"/>
  <c r="EY235" i="4"/>
  <c r="EZ235" i="4"/>
  <c r="EV236" i="4"/>
  <c r="EW236" i="4"/>
  <c r="EX236" i="4"/>
  <c r="EY236" i="4"/>
  <c r="EZ236" i="4"/>
  <c r="EV237" i="4"/>
  <c r="EW237" i="4"/>
  <c r="EX237" i="4"/>
  <c r="EY237" i="4"/>
  <c r="EZ237" i="4"/>
  <c r="EV238" i="4"/>
  <c r="EW238" i="4"/>
  <c r="EX238" i="4"/>
  <c r="EY238" i="4"/>
  <c r="EZ238" i="4"/>
  <c r="EV239" i="4"/>
  <c r="EW239" i="4"/>
  <c r="EX239" i="4"/>
  <c r="EY239" i="4"/>
  <c r="EZ239" i="4"/>
  <c r="EV240" i="4"/>
  <c r="EW240" i="4"/>
  <c r="EX240" i="4"/>
  <c r="EY240" i="4"/>
  <c r="EZ240" i="4"/>
  <c r="EV241" i="4"/>
  <c r="EW241" i="4"/>
  <c r="EX241" i="4"/>
  <c r="EY241" i="4"/>
  <c r="EZ241" i="4"/>
  <c r="EV242" i="4"/>
  <c r="EW242" i="4"/>
  <c r="EX242" i="4"/>
  <c r="EY242" i="4"/>
  <c r="EZ242" i="4"/>
  <c r="EV243" i="4"/>
  <c r="EW243" i="4"/>
  <c r="EX243" i="4"/>
  <c r="EY243" i="4"/>
  <c r="EZ243" i="4"/>
  <c r="EV244" i="4"/>
  <c r="EW244" i="4"/>
  <c r="EX244" i="4"/>
  <c r="EY244" i="4"/>
  <c r="EZ244" i="4"/>
  <c r="EV245" i="4"/>
  <c r="EW245" i="4"/>
  <c r="EX245" i="4"/>
  <c r="EY245" i="4"/>
  <c r="EZ245" i="4"/>
  <c r="EV246" i="4"/>
  <c r="EW246" i="4"/>
  <c r="EX246" i="4"/>
  <c r="EY246" i="4"/>
  <c r="EZ246" i="4"/>
  <c r="EV247" i="4"/>
  <c r="EW247" i="4"/>
  <c r="EX247" i="4"/>
  <c r="EY247" i="4"/>
  <c r="EZ247" i="4"/>
  <c r="EV248" i="4"/>
  <c r="EW248" i="4"/>
  <c r="EX248" i="4"/>
  <c r="EY248" i="4"/>
  <c r="EZ248" i="4"/>
  <c r="EV249" i="4"/>
  <c r="EW249" i="4"/>
  <c r="EX249" i="4"/>
  <c r="EY249" i="4"/>
  <c r="EZ249" i="4"/>
  <c r="EV250" i="4"/>
  <c r="EW250" i="4"/>
  <c r="EX250" i="4"/>
  <c r="EY250" i="4"/>
  <c r="EZ250" i="4"/>
  <c r="EV251" i="4"/>
  <c r="EW251" i="4"/>
  <c r="EX251" i="4"/>
  <c r="EY251" i="4"/>
  <c r="EZ251" i="4"/>
  <c r="EV252" i="4"/>
  <c r="EW252" i="4"/>
  <c r="EX252" i="4"/>
  <c r="EY252" i="4"/>
  <c r="EZ252" i="4"/>
  <c r="EV253" i="4"/>
  <c r="EW253" i="4"/>
  <c r="EX253" i="4"/>
  <c r="EY253" i="4"/>
  <c r="EZ253" i="4"/>
  <c r="EV254" i="4"/>
  <c r="EW254" i="4"/>
  <c r="EX254" i="4"/>
  <c r="EY254" i="4"/>
  <c r="EZ254" i="4"/>
  <c r="EV255" i="4"/>
  <c r="EW255" i="4"/>
  <c r="EX255" i="4"/>
  <c r="EY255" i="4"/>
  <c r="EZ255" i="4"/>
  <c r="EV256" i="4"/>
  <c r="EW256" i="4"/>
  <c r="EX256" i="4"/>
  <c r="EY256" i="4"/>
  <c r="EZ256" i="4"/>
  <c r="EV257" i="4"/>
  <c r="EW257" i="4"/>
  <c r="EX257" i="4"/>
  <c r="EY257" i="4"/>
  <c r="EZ257" i="4"/>
  <c r="EV258" i="4"/>
  <c r="EW258" i="4"/>
  <c r="EX258" i="4"/>
  <c r="EY258" i="4"/>
  <c r="EZ258" i="4"/>
  <c r="EV259" i="4"/>
  <c r="EW259" i="4"/>
  <c r="EX259" i="4"/>
  <c r="EY259" i="4"/>
  <c r="EZ259" i="4"/>
  <c r="EV260" i="4"/>
  <c r="EW260" i="4"/>
  <c r="EX260" i="4"/>
  <c r="EY260" i="4"/>
  <c r="EZ260" i="4"/>
  <c r="EV261" i="4"/>
  <c r="EW261" i="4"/>
  <c r="EX261" i="4"/>
  <c r="EY261" i="4"/>
  <c r="EZ261" i="4"/>
  <c r="EV262" i="4"/>
  <c r="EW262" i="4"/>
  <c r="EX262" i="4"/>
  <c r="EY262" i="4"/>
  <c r="EZ262" i="4"/>
  <c r="EV263" i="4"/>
  <c r="EW263" i="4"/>
  <c r="EX263" i="4"/>
  <c r="EY263" i="4"/>
  <c r="EZ263" i="4"/>
  <c r="EV264" i="4"/>
  <c r="EW264" i="4"/>
  <c r="EX264" i="4"/>
  <c r="EY264" i="4"/>
  <c r="EZ264" i="4"/>
  <c r="EV265" i="4"/>
  <c r="EW265" i="4"/>
  <c r="EX265" i="4"/>
  <c r="EY265" i="4"/>
  <c r="EZ265" i="4"/>
  <c r="EV266" i="4"/>
  <c r="EW266" i="4"/>
  <c r="EX266" i="4"/>
  <c r="EY266" i="4"/>
  <c r="EZ266" i="4"/>
  <c r="EV267" i="4"/>
  <c r="EW267" i="4"/>
  <c r="EX267" i="4"/>
  <c r="EY267" i="4"/>
  <c r="EZ267" i="4"/>
  <c r="EV268" i="4"/>
  <c r="EW268" i="4"/>
  <c r="EX268" i="4"/>
  <c r="EY268" i="4"/>
  <c r="EZ268" i="4"/>
  <c r="EV269" i="4"/>
  <c r="EW269" i="4"/>
  <c r="EX269" i="4"/>
  <c r="EY269" i="4"/>
  <c r="EZ269" i="4"/>
  <c r="EV270" i="4"/>
  <c r="EW270" i="4"/>
  <c r="EX270" i="4"/>
  <c r="EY270" i="4"/>
  <c r="EZ270" i="4"/>
  <c r="EV271" i="4"/>
  <c r="EW271" i="4"/>
  <c r="EX271" i="4"/>
  <c r="EY271" i="4"/>
  <c r="EZ271" i="4"/>
  <c r="EV272" i="4"/>
  <c r="EW272" i="4"/>
  <c r="EX272" i="4"/>
  <c r="EY272" i="4"/>
  <c r="EZ272" i="4"/>
  <c r="EV273" i="4"/>
  <c r="EW273" i="4"/>
  <c r="EX273" i="4"/>
  <c r="EY273" i="4"/>
  <c r="EZ273" i="4"/>
  <c r="EV274" i="4"/>
  <c r="EW274" i="4"/>
  <c r="EX274" i="4"/>
  <c r="EY274" i="4"/>
  <c r="EZ274" i="4"/>
  <c r="EV275" i="4"/>
  <c r="EW275" i="4"/>
  <c r="EX275" i="4"/>
  <c r="EY275" i="4"/>
  <c r="EZ275" i="4"/>
  <c r="EV276" i="4"/>
  <c r="EW276" i="4"/>
  <c r="EX276" i="4"/>
  <c r="EY276" i="4"/>
  <c r="EZ276" i="4"/>
  <c r="EV277" i="4"/>
  <c r="EW277" i="4"/>
  <c r="EX277" i="4"/>
  <c r="EY277" i="4"/>
  <c r="EZ277" i="4"/>
  <c r="EV278" i="4"/>
  <c r="EW278" i="4"/>
  <c r="EX278" i="4"/>
  <c r="EY278" i="4"/>
  <c r="EZ278" i="4"/>
  <c r="EV279" i="4"/>
  <c r="EW279" i="4"/>
  <c r="EX279" i="4"/>
  <c r="EY279" i="4"/>
  <c r="EZ279" i="4"/>
  <c r="EV280" i="4"/>
  <c r="EW280" i="4"/>
  <c r="EX280" i="4"/>
  <c r="EY280" i="4"/>
  <c r="EZ280" i="4"/>
  <c r="EV281" i="4"/>
  <c r="EW281" i="4"/>
  <c r="EX281" i="4"/>
  <c r="EY281" i="4"/>
  <c r="EZ281" i="4"/>
  <c r="EV282" i="4"/>
  <c r="EW282" i="4"/>
  <c r="EX282" i="4"/>
  <c r="EY282" i="4"/>
  <c r="EZ282" i="4"/>
  <c r="EV283" i="4"/>
  <c r="EW283" i="4"/>
  <c r="EX283" i="4"/>
  <c r="EY283" i="4"/>
  <c r="EZ283" i="4"/>
  <c r="EV284" i="4"/>
  <c r="EW284" i="4"/>
  <c r="EX284" i="4"/>
  <c r="EY284" i="4"/>
  <c r="EZ284" i="4"/>
  <c r="EV285" i="4"/>
  <c r="EW285" i="4"/>
  <c r="EX285" i="4"/>
  <c r="EY285" i="4"/>
  <c r="EZ285" i="4"/>
  <c r="EV286" i="4"/>
  <c r="EW286" i="4"/>
  <c r="EX286" i="4"/>
  <c r="EY286" i="4"/>
  <c r="EZ286" i="4"/>
  <c r="EV287" i="4"/>
  <c r="EW287" i="4"/>
  <c r="EX287" i="4"/>
  <c r="EY287" i="4"/>
  <c r="EZ287" i="4"/>
  <c r="EV288" i="4"/>
  <c r="EW288" i="4"/>
  <c r="EX288" i="4"/>
  <c r="EY288" i="4"/>
  <c r="EZ288" i="4"/>
  <c r="EV289" i="4"/>
  <c r="EW289" i="4"/>
  <c r="EX289" i="4"/>
  <c r="EY289" i="4"/>
  <c r="EZ289" i="4"/>
  <c r="EV290" i="4"/>
  <c r="EW290" i="4"/>
  <c r="EX290" i="4"/>
  <c r="EY290" i="4"/>
  <c r="EZ290" i="4"/>
  <c r="EV291" i="4"/>
  <c r="EW291" i="4"/>
  <c r="EX291" i="4"/>
  <c r="EY291" i="4"/>
  <c r="EZ291" i="4"/>
  <c r="EV292" i="4"/>
  <c r="EW292" i="4"/>
  <c r="EX292" i="4"/>
  <c r="EY292" i="4"/>
  <c r="EZ292" i="4"/>
  <c r="EV293" i="4"/>
  <c r="EW293" i="4"/>
  <c r="EX293" i="4"/>
  <c r="EY293" i="4"/>
  <c r="EZ293" i="4"/>
  <c r="EV294" i="4"/>
  <c r="EW294" i="4"/>
  <c r="EX294" i="4"/>
  <c r="EY294" i="4"/>
  <c r="EZ294" i="4"/>
  <c r="EV295" i="4"/>
  <c r="EW295" i="4"/>
  <c r="EX295" i="4"/>
  <c r="EY295" i="4"/>
  <c r="EZ295" i="4"/>
  <c r="EV296" i="4"/>
  <c r="EW296" i="4"/>
  <c r="EX296" i="4"/>
  <c r="EY296" i="4"/>
  <c r="EZ296" i="4"/>
  <c r="EV297" i="4"/>
  <c r="EW297" i="4"/>
  <c r="EX297" i="4"/>
  <c r="EY297" i="4"/>
  <c r="EZ297" i="4"/>
  <c r="EV298" i="4"/>
  <c r="EW298" i="4"/>
  <c r="EX298" i="4"/>
  <c r="EY298" i="4"/>
  <c r="EZ298" i="4"/>
  <c r="EV299" i="4"/>
  <c r="EW299" i="4"/>
  <c r="EX299" i="4"/>
  <c r="EY299" i="4"/>
  <c r="EZ299" i="4"/>
  <c r="EV300" i="4"/>
  <c r="EW300" i="4"/>
  <c r="EX300" i="4"/>
  <c r="EY300" i="4"/>
  <c r="EZ300" i="4"/>
  <c r="EV301" i="4"/>
  <c r="EW301" i="4"/>
  <c r="EX301" i="4"/>
  <c r="EY301" i="4"/>
  <c r="EZ301" i="4"/>
  <c r="EV302" i="4"/>
  <c r="EW302" i="4"/>
  <c r="EX302" i="4"/>
  <c r="EY302" i="4"/>
  <c r="EZ302" i="4"/>
  <c r="EV303" i="4"/>
  <c r="EW303" i="4"/>
  <c r="EX303" i="4"/>
  <c r="EY303" i="4"/>
  <c r="EZ303" i="4"/>
  <c r="EV304" i="4"/>
  <c r="EW304" i="4"/>
  <c r="EX304" i="4"/>
  <c r="EY304" i="4"/>
  <c r="EZ304" i="4"/>
  <c r="EV305" i="4"/>
  <c r="EW305" i="4"/>
  <c r="EX305" i="4"/>
  <c r="EY305" i="4"/>
  <c r="EZ305" i="4"/>
  <c r="EV306" i="4"/>
  <c r="EW306" i="4"/>
  <c r="EX306" i="4"/>
  <c r="EY306" i="4"/>
  <c r="EZ306" i="4"/>
  <c r="EV307" i="4"/>
  <c r="EW307" i="4"/>
  <c r="EX307" i="4"/>
  <c r="EY307" i="4"/>
  <c r="EZ307" i="4"/>
  <c r="EV308" i="4"/>
  <c r="EW308" i="4"/>
  <c r="EX308" i="4"/>
  <c r="EY308" i="4"/>
  <c r="EZ308" i="4"/>
  <c r="EV309" i="4"/>
  <c r="EW309" i="4"/>
  <c r="EX309" i="4"/>
  <c r="EY309" i="4"/>
  <c r="EZ309" i="4"/>
  <c r="EV310" i="4"/>
  <c r="EW310" i="4"/>
  <c r="EX310" i="4"/>
  <c r="EY310" i="4"/>
  <c r="EZ310" i="4"/>
  <c r="EV311" i="4"/>
  <c r="EW311" i="4"/>
  <c r="EX311" i="4"/>
  <c r="EY311" i="4"/>
  <c r="EZ311" i="4"/>
  <c r="EV312" i="4"/>
  <c r="EW312" i="4"/>
  <c r="EX312" i="4"/>
  <c r="EY312" i="4"/>
  <c r="EZ312" i="4"/>
  <c r="EV313" i="4"/>
  <c r="EW313" i="4"/>
  <c r="EX313" i="4"/>
  <c r="EY313" i="4"/>
  <c r="EZ313" i="4"/>
  <c r="EV314" i="4"/>
  <c r="EW314" i="4"/>
  <c r="EX314" i="4"/>
  <c r="EY314" i="4"/>
  <c r="EZ314" i="4"/>
  <c r="EV315" i="4"/>
  <c r="EW315" i="4"/>
  <c r="EX315" i="4"/>
  <c r="EY315" i="4"/>
  <c r="EZ315" i="4"/>
  <c r="EV316" i="4"/>
  <c r="EW316" i="4"/>
  <c r="EX316" i="4"/>
  <c r="EY316" i="4"/>
  <c r="EZ316" i="4"/>
  <c r="EV317" i="4"/>
  <c r="EW317" i="4"/>
  <c r="EX317" i="4"/>
  <c r="EY317" i="4"/>
  <c r="EZ317" i="4"/>
  <c r="EV318" i="4"/>
  <c r="EW318" i="4"/>
  <c r="EX318" i="4"/>
  <c r="EY318" i="4"/>
  <c r="EZ318" i="4"/>
  <c r="EV319" i="4"/>
  <c r="EW319" i="4"/>
  <c r="EX319" i="4"/>
  <c r="EY319" i="4"/>
  <c r="EZ319" i="4"/>
  <c r="EV320" i="4"/>
  <c r="EW320" i="4"/>
  <c r="EX320" i="4"/>
  <c r="EY320" i="4"/>
  <c r="EZ320" i="4"/>
  <c r="EV321" i="4"/>
  <c r="EW321" i="4"/>
  <c r="EX321" i="4"/>
  <c r="EY321" i="4"/>
  <c r="EZ321" i="4"/>
  <c r="EV322" i="4"/>
  <c r="EW322" i="4"/>
  <c r="EX322" i="4"/>
  <c r="EY322" i="4"/>
  <c r="EZ322" i="4"/>
  <c r="EV323" i="4"/>
  <c r="EW323" i="4"/>
  <c r="EX323" i="4"/>
  <c r="EY323" i="4"/>
  <c r="EZ323" i="4"/>
  <c r="EV324" i="4"/>
  <c r="EW324" i="4"/>
  <c r="EX324" i="4"/>
  <c r="EY324" i="4"/>
  <c r="EZ324" i="4"/>
  <c r="EV325" i="4"/>
  <c r="EW325" i="4"/>
  <c r="EX325" i="4"/>
  <c r="EY325" i="4"/>
  <c r="EZ325" i="4"/>
  <c r="EV326" i="4"/>
  <c r="EW326" i="4"/>
  <c r="EX326" i="4"/>
  <c r="EY326" i="4"/>
  <c r="EZ326" i="4"/>
  <c r="EV327" i="4"/>
  <c r="EW327" i="4"/>
  <c r="EX327" i="4"/>
  <c r="EY327" i="4"/>
  <c r="EZ327" i="4"/>
  <c r="EV328" i="4"/>
  <c r="EW328" i="4"/>
  <c r="EX328" i="4"/>
  <c r="EY328" i="4"/>
  <c r="EZ328" i="4"/>
  <c r="EV329" i="4"/>
  <c r="EW329" i="4"/>
  <c r="EX329" i="4"/>
  <c r="EY329" i="4"/>
  <c r="EZ329" i="4"/>
  <c r="EV330" i="4"/>
  <c r="EW330" i="4"/>
  <c r="EX330" i="4"/>
  <c r="EY330" i="4"/>
  <c r="EZ330" i="4"/>
  <c r="EV331" i="4"/>
  <c r="EW331" i="4"/>
  <c r="EX331" i="4"/>
  <c r="EY331" i="4"/>
  <c r="EZ331" i="4"/>
  <c r="EV332" i="4"/>
  <c r="EW332" i="4"/>
  <c r="EX332" i="4"/>
  <c r="EY332" i="4"/>
  <c r="EZ332" i="4"/>
  <c r="EV333" i="4"/>
  <c r="EW333" i="4"/>
  <c r="EX333" i="4"/>
  <c r="EY333" i="4"/>
  <c r="EZ333" i="4"/>
  <c r="EV334" i="4"/>
  <c r="EW334" i="4"/>
  <c r="EX334" i="4"/>
  <c r="EY334" i="4"/>
  <c r="EZ334" i="4"/>
  <c r="EV335" i="4"/>
  <c r="EW335" i="4"/>
  <c r="EX335" i="4"/>
  <c r="EY335" i="4"/>
  <c r="EZ335" i="4"/>
  <c r="EV336" i="4"/>
  <c r="EW336" i="4"/>
  <c r="EX336" i="4"/>
  <c r="EY336" i="4"/>
  <c r="EZ336" i="4"/>
  <c r="EV337" i="4"/>
  <c r="EW337" i="4"/>
  <c r="EX337" i="4"/>
  <c r="EY337" i="4"/>
  <c r="EZ337" i="4"/>
  <c r="EV338" i="4"/>
  <c r="EW338" i="4"/>
  <c r="EX338" i="4"/>
  <c r="EY338" i="4"/>
  <c r="EZ338" i="4"/>
  <c r="EV339" i="4"/>
  <c r="EW339" i="4"/>
  <c r="EX339" i="4"/>
  <c r="EY339" i="4"/>
  <c r="EZ339" i="4"/>
  <c r="EV340" i="4"/>
  <c r="EW340" i="4"/>
  <c r="EX340" i="4"/>
  <c r="EY340" i="4"/>
  <c r="EZ340" i="4"/>
  <c r="EV341" i="4"/>
  <c r="EW341" i="4"/>
  <c r="EX341" i="4"/>
  <c r="EY341" i="4"/>
  <c r="EZ341" i="4"/>
  <c r="EV342" i="4"/>
  <c r="EW342" i="4"/>
  <c r="EX342" i="4"/>
  <c r="EY342" i="4"/>
  <c r="EZ342" i="4"/>
  <c r="EV343" i="4"/>
  <c r="EW343" i="4"/>
  <c r="EX343" i="4"/>
  <c r="EY343" i="4"/>
  <c r="EZ343" i="4"/>
  <c r="EV344" i="4"/>
  <c r="EW344" i="4"/>
  <c r="EX344" i="4"/>
  <c r="EY344" i="4"/>
  <c r="EZ344" i="4"/>
  <c r="EV345" i="4"/>
  <c r="EW345" i="4"/>
  <c r="EX345" i="4"/>
  <c r="EY345" i="4"/>
  <c r="EZ345" i="4"/>
  <c r="EV346" i="4"/>
  <c r="EW346" i="4"/>
  <c r="EX346" i="4"/>
  <c r="EY346" i="4"/>
  <c r="EZ346" i="4"/>
  <c r="EV347" i="4"/>
  <c r="EW347" i="4"/>
  <c r="EX347" i="4"/>
  <c r="EY347" i="4"/>
  <c r="EZ347" i="4"/>
  <c r="EV348" i="4"/>
  <c r="EW348" i="4"/>
  <c r="EX348" i="4"/>
  <c r="EY348" i="4"/>
  <c r="EZ348" i="4"/>
  <c r="EV349" i="4"/>
  <c r="EW349" i="4"/>
  <c r="EX349" i="4"/>
  <c r="EY349" i="4"/>
  <c r="EZ349" i="4"/>
  <c r="EV350" i="4"/>
  <c r="EW350" i="4"/>
  <c r="EX350" i="4"/>
  <c r="EY350" i="4"/>
  <c r="EZ350" i="4"/>
  <c r="EV351" i="4"/>
  <c r="EW351" i="4"/>
  <c r="EX351" i="4"/>
  <c r="EY351" i="4"/>
  <c r="EZ351" i="4"/>
  <c r="EV352" i="4"/>
  <c r="EW352" i="4"/>
  <c r="EX352" i="4"/>
  <c r="EY352" i="4"/>
  <c r="EZ352" i="4"/>
  <c r="EV353" i="4"/>
  <c r="EW353" i="4"/>
  <c r="EX353" i="4"/>
  <c r="EY353" i="4"/>
  <c r="EZ353" i="4"/>
  <c r="EV354" i="4"/>
  <c r="EW354" i="4"/>
  <c r="EX354" i="4"/>
  <c r="EY354" i="4"/>
  <c r="EZ354" i="4"/>
  <c r="EV355" i="4"/>
  <c r="EW355" i="4"/>
  <c r="EX355" i="4"/>
  <c r="EY355" i="4"/>
  <c r="EZ355" i="4"/>
  <c r="EV356" i="4"/>
  <c r="EW356" i="4"/>
  <c r="EX356" i="4"/>
  <c r="EY356" i="4"/>
  <c r="EZ356" i="4"/>
  <c r="EV357" i="4"/>
  <c r="EW357" i="4"/>
  <c r="EX357" i="4"/>
  <c r="EY357" i="4"/>
  <c r="EZ357" i="4"/>
  <c r="EV358" i="4"/>
  <c r="EW358" i="4"/>
  <c r="EX358" i="4"/>
  <c r="EY358" i="4"/>
  <c r="EZ358" i="4"/>
  <c r="EV359" i="4"/>
  <c r="EW359" i="4"/>
  <c r="EX359" i="4"/>
  <c r="EY359" i="4"/>
  <c r="EZ359" i="4"/>
  <c r="EV360" i="4"/>
  <c r="EW360" i="4"/>
  <c r="EX360" i="4"/>
  <c r="EY360" i="4"/>
  <c r="EZ360" i="4"/>
  <c r="EV361" i="4"/>
  <c r="EW361" i="4"/>
  <c r="EX361" i="4"/>
  <c r="EY361" i="4"/>
  <c r="EZ361" i="4"/>
  <c r="EV362" i="4"/>
  <c r="EW362" i="4"/>
  <c r="EX362" i="4"/>
  <c r="EY362" i="4"/>
  <c r="EZ362" i="4"/>
  <c r="EV363" i="4"/>
  <c r="EW363" i="4"/>
  <c r="EX363" i="4"/>
  <c r="EY363" i="4"/>
  <c r="EZ363" i="4"/>
  <c r="EV364" i="4"/>
  <c r="EW364" i="4"/>
  <c r="EX364" i="4"/>
  <c r="EY364" i="4"/>
  <c r="EZ364" i="4"/>
  <c r="EV365" i="4"/>
  <c r="EW365" i="4"/>
  <c r="EX365" i="4"/>
  <c r="EY365" i="4"/>
  <c r="EZ365" i="4"/>
  <c r="EV366" i="4"/>
  <c r="EW366" i="4"/>
  <c r="EX366" i="4"/>
  <c r="EY366" i="4"/>
  <c r="EZ366" i="4"/>
  <c r="EV367" i="4"/>
  <c r="EW367" i="4"/>
  <c r="EX367" i="4"/>
  <c r="EY367" i="4"/>
  <c r="EZ367" i="4"/>
  <c r="EV368" i="4"/>
  <c r="EW368" i="4"/>
  <c r="EX368" i="4"/>
  <c r="EY368" i="4"/>
  <c r="EZ368" i="4"/>
  <c r="EV369" i="4"/>
  <c r="EW369" i="4"/>
  <c r="EX369" i="4"/>
  <c r="EY369" i="4"/>
  <c r="EZ369" i="4"/>
  <c r="EV370" i="4"/>
  <c r="EW370" i="4"/>
  <c r="EX370" i="4"/>
  <c r="EY370" i="4"/>
  <c r="EZ370" i="4"/>
  <c r="EV371" i="4"/>
  <c r="EW371" i="4"/>
  <c r="EX371" i="4"/>
  <c r="EY371" i="4"/>
  <c r="EZ371" i="4"/>
  <c r="EV372" i="4"/>
  <c r="EW372" i="4"/>
  <c r="EX372" i="4"/>
  <c r="EY372" i="4"/>
  <c r="EZ372" i="4"/>
  <c r="EV373" i="4"/>
  <c r="EW373" i="4"/>
  <c r="EX373" i="4"/>
  <c r="EY373" i="4"/>
  <c r="EZ373" i="4"/>
  <c r="EV374" i="4"/>
  <c r="EW374" i="4"/>
  <c r="EX374" i="4"/>
  <c r="EY374" i="4"/>
  <c r="EZ374" i="4"/>
  <c r="EV375" i="4"/>
  <c r="EW375" i="4"/>
  <c r="EX375" i="4"/>
  <c r="EY375" i="4"/>
  <c r="EZ375" i="4"/>
  <c r="EV376" i="4"/>
  <c r="EW376" i="4"/>
  <c r="EX376" i="4"/>
  <c r="EY376" i="4"/>
  <c r="EZ376" i="4"/>
  <c r="EV377" i="4"/>
  <c r="EW377" i="4"/>
  <c r="EX377" i="4"/>
  <c r="EY377" i="4"/>
  <c r="EZ377" i="4"/>
  <c r="EV378" i="4"/>
  <c r="EW378" i="4"/>
  <c r="EX378" i="4"/>
  <c r="EY378" i="4"/>
  <c r="EZ378" i="4"/>
  <c r="EV379" i="4"/>
  <c r="EW379" i="4"/>
  <c r="EX379" i="4"/>
  <c r="EY379" i="4"/>
  <c r="EZ379" i="4"/>
  <c r="EV380" i="4"/>
  <c r="EW380" i="4"/>
  <c r="EX380" i="4"/>
  <c r="EY380" i="4"/>
  <c r="EZ380" i="4"/>
  <c r="EV381" i="4"/>
  <c r="EW381" i="4"/>
  <c r="EX381" i="4"/>
  <c r="EY381" i="4"/>
  <c r="EZ381" i="4"/>
  <c r="EV382" i="4"/>
  <c r="EW382" i="4"/>
  <c r="EX382" i="4"/>
  <c r="EY382" i="4"/>
  <c r="EZ382" i="4"/>
  <c r="EV383" i="4"/>
  <c r="EW383" i="4"/>
  <c r="EX383" i="4"/>
  <c r="EY383" i="4"/>
  <c r="EZ383" i="4"/>
  <c r="EV384" i="4"/>
  <c r="EW384" i="4"/>
  <c r="EX384" i="4"/>
  <c r="EY384" i="4"/>
  <c r="EZ384" i="4"/>
  <c r="EV385" i="4"/>
  <c r="EW385" i="4"/>
  <c r="EX385" i="4"/>
  <c r="EY385" i="4"/>
  <c r="EZ385" i="4"/>
  <c r="EV386" i="4"/>
  <c r="EW386" i="4"/>
  <c r="EX386" i="4"/>
  <c r="EY386" i="4"/>
  <c r="EZ386" i="4"/>
  <c r="EV387" i="4"/>
  <c r="EW387" i="4"/>
  <c r="EX387" i="4"/>
  <c r="EY387" i="4"/>
  <c r="EZ387" i="4"/>
  <c r="EV388" i="4"/>
  <c r="EW388" i="4"/>
  <c r="EX388" i="4"/>
  <c r="EY388" i="4"/>
  <c r="EZ388" i="4"/>
  <c r="EV389" i="4"/>
  <c r="EW389" i="4"/>
  <c r="EX389" i="4"/>
  <c r="EY389" i="4"/>
  <c r="EZ389" i="4"/>
  <c r="EV390" i="4"/>
  <c r="EW390" i="4"/>
  <c r="EX390" i="4"/>
  <c r="EY390" i="4"/>
  <c r="EZ390" i="4"/>
  <c r="EV391" i="4"/>
  <c r="EW391" i="4"/>
  <c r="EX391" i="4"/>
  <c r="EY391" i="4"/>
  <c r="EZ391" i="4"/>
  <c r="EV392" i="4"/>
  <c r="EW392" i="4"/>
  <c r="EX392" i="4"/>
  <c r="EY392" i="4"/>
  <c r="EZ392" i="4"/>
  <c r="EV393" i="4"/>
  <c r="EW393" i="4"/>
  <c r="EX393" i="4"/>
  <c r="EY393" i="4"/>
  <c r="EZ393" i="4"/>
  <c r="EV394" i="4"/>
  <c r="EW394" i="4"/>
  <c r="EX394" i="4"/>
  <c r="EY394" i="4"/>
  <c r="EZ394" i="4"/>
  <c r="EV395" i="4"/>
  <c r="EW395" i="4"/>
  <c r="EX395" i="4"/>
  <c r="EY395" i="4"/>
  <c r="EZ395" i="4"/>
  <c r="EV396" i="4"/>
  <c r="EW396" i="4"/>
  <c r="EX396" i="4"/>
  <c r="EY396" i="4"/>
  <c r="EZ396" i="4"/>
  <c r="EV397" i="4"/>
  <c r="EW397" i="4"/>
  <c r="EX397" i="4"/>
  <c r="EY397" i="4"/>
  <c r="EZ397" i="4"/>
  <c r="EV398" i="4"/>
  <c r="EW398" i="4"/>
  <c r="EX398" i="4"/>
  <c r="EY398" i="4"/>
  <c r="EZ398" i="4"/>
  <c r="EV399" i="4"/>
  <c r="EW399" i="4"/>
  <c r="EX399" i="4"/>
  <c r="EY399" i="4"/>
  <c r="EZ399" i="4"/>
  <c r="EV400" i="4"/>
  <c r="EW400" i="4"/>
  <c r="EX400" i="4"/>
  <c r="EY400" i="4"/>
  <c r="EZ400" i="4"/>
  <c r="EV401" i="4"/>
  <c r="EW401" i="4"/>
  <c r="EX401" i="4"/>
  <c r="EY401" i="4"/>
  <c r="EZ401" i="4"/>
  <c r="EV402" i="4"/>
  <c r="EW402" i="4"/>
  <c r="EX402" i="4"/>
  <c r="EY402" i="4"/>
  <c r="EZ402" i="4"/>
  <c r="EV403" i="4"/>
  <c r="EW403" i="4"/>
  <c r="EX403" i="4"/>
  <c r="EY403" i="4"/>
  <c r="EZ403" i="4"/>
  <c r="EV404" i="4"/>
  <c r="EW404" i="4"/>
  <c r="EX404" i="4"/>
  <c r="EY404" i="4"/>
  <c r="EZ404" i="4"/>
  <c r="EV405" i="4"/>
  <c r="EW405" i="4"/>
  <c r="EX405" i="4"/>
  <c r="EY405" i="4"/>
  <c r="EZ405" i="4"/>
  <c r="EV406" i="4"/>
  <c r="EW406" i="4"/>
  <c r="EX406" i="4"/>
  <c r="EY406" i="4"/>
  <c r="EZ406" i="4"/>
  <c r="EZ6" i="4"/>
  <c r="EY6" i="4"/>
  <c r="EX6" i="4"/>
  <c r="EW6" i="4"/>
  <c r="EV6" i="4"/>
  <c r="EQ7" i="4"/>
  <c r="EQ8" i="4"/>
  <c r="EQ9" i="4"/>
  <c r="EQ10" i="4"/>
  <c r="EQ11" i="4"/>
  <c r="EQ12" i="4"/>
  <c r="EQ13" i="4"/>
  <c r="EQ14" i="4"/>
  <c r="EQ15" i="4"/>
  <c r="EQ16" i="4"/>
  <c r="EQ17" i="4"/>
  <c r="EQ18" i="4"/>
  <c r="EQ19" i="4"/>
  <c r="EQ20" i="4"/>
  <c r="EQ21" i="4"/>
  <c r="EQ22" i="4"/>
  <c r="EQ23" i="4"/>
  <c r="EQ24" i="4"/>
  <c r="EQ25" i="4"/>
  <c r="EQ26" i="4"/>
  <c r="EQ27" i="4"/>
  <c r="EQ28" i="4"/>
  <c r="EQ29" i="4"/>
  <c r="EQ30" i="4"/>
  <c r="EQ31" i="4"/>
  <c r="EQ32" i="4"/>
  <c r="EQ33" i="4"/>
  <c r="EQ34" i="4"/>
  <c r="EQ35" i="4"/>
  <c r="EQ36" i="4"/>
  <c r="EQ37" i="4"/>
  <c r="EQ38" i="4"/>
  <c r="EQ39" i="4"/>
  <c r="EQ40" i="4"/>
  <c r="EQ41" i="4"/>
  <c r="EQ42" i="4"/>
  <c r="EQ43" i="4"/>
  <c r="EQ44" i="4"/>
  <c r="EQ45" i="4"/>
  <c r="EQ46" i="4"/>
  <c r="EQ47" i="4"/>
  <c r="EQ48" i="4"/>
  <c r="EQ49" i="4"/>
  <c r="EQ50" i="4"/>
  <c r="EQ51" i="4"/>
  <c r="EQ52" i="4"/>
  <c r="EQ53" i="4"/>
  <c r="EQ54" i="4"/>
  <c r="EQ55" i="4"/>
  <c r="EQ56" i="4"/>
  <c r="EQ57" i="4"/>
  <c r="EQ58" i="4"/>
  <c r="EQ59" i="4"/>
  <c r="EQ60" i="4"/>
  <c r="EQ61" i="4"/>
  <c r="EQ62" i="4"/>
  <c r="EQ63" i="4"/>
  <c r="EQ64" i="4"/>
  <c r="EQ65" i="4"/>
  <c r="EQ66" i="4"/>
  <c r="EQ67" i="4"/>
  <c r="EQ68" i="4"/>
  <c r="EQ69" i="4"/>
  <c r="EQ70" i="4"/>
  <c r="EQ71" i="4"/>
  <c r="EQ72" i="4"/>
  <c r="EQ73" i="4"/>
  <c r="EQ74" i="4"/>
  <c r="EQ75" i="4"/>
  <c r="EQ76" i="4"/>
  <c r="EQ77" i="4"/>
  <c r="EQ78" i="4"/>
  <c r="EQ79" i="4"/>
  <c r="EQ80" i="4"/>
  <c r="EQ81" i="4"/>
  <c r="EQ82" i="4"/>
  <c r="EQ83" i="4"/>
  <c r="EQ84" i="4"/>
  <c r="EQ85" i="4"/>
  <c r="EQ86" i="4"/>
  <c r="EQ87" i="4"/>
  <c r="EQ88" i="4"/>
  <c r="EQ89" i="4"/>
  <c r="EQ90" i="4"/>
  <c r="EQ91" i="4"/>
  <c r="EQ92" i="4"/>
  <c r="EQ93" i="4"/>
  <c r="EQ94" i="4"/>
  <c r="EQ95" i="4"/>
  <c r="EQ96" i="4"/>
  <c r="EQ97" i="4"/>
  <c r="EQ98" i="4"/>
  <c r="EQ99" i="4"/>
  <c r="EQ100" i="4"/>
  <c r="EQ101" i="4"/>
  <c r="EQ102" i="4"/>
  <c r="EQ103" i="4"/>
  <c r="EQ104" i="4"/>
  <c r="EQ105" i="4"/>
  <c r="EQ106" i="4"/>
  <c r="EQ107" i="4"/>
  <c r="EQ108" i="4"/>
  <c r="EQ109" i="4"/>
  <c r="EQ110" i="4"/>
  <c r="EQ111" i="4"/>
  <c r="EQ112" i="4"/>
  <c r="EQ113" i="4"/>
  <c r="EQ114" i="4"/>
  <c r="EQ115" i="4"/>
  <c r="EQ116" i="4"/>
  <c r="EQ117" i="4"/>
  <c r="EQ118" i="4"/>
  <c r="EQ119" i="4"/>
  <c r="EQ120" i="4"/>
  <c r="EQ121" i="4"/>
  <c r="EQ122" i="4"/>
  <c r="EQ123" i="4"/>
  <c r="EQ124" i="4"/>
  <c r="EQ125" i="4"/>
  <c r="EQ126" i="4"/>
  <c r="EQ127" i="4"/>
  <c r="EQ128" i="4"/>
  <c r="EQ129" i="4"/>
  <c r="EQ130" i="4"/>
  <c r="EQ131" i="4"/>
  <c r="EQ132" i="4"/>
  <c r="EQ133" i="4"/>
  <c r="EQ134" i="4"/>
  <c r="EQ135" i="4"/>
  <c r="EQ136" i="4"/>
  <c r="EQ137" i="4"/>
  <c r="EQ138" i="4"/>
  <c r="EQ139" i="4"/>
  <c r="EQ140" i="4"/>
  <c r="EQ141" i="4"/>
  <c r="EQ142" i="4"/>
  <c r="EQ143" i="4"/>
  <c r="EQ144" i="4"/>
  <c r="EQ145" i="4"/>
  <c r="EQ146" i="4"/>
  <c r="EQ147" i="4"/>
  <c r="EQ159" i="4"/>
  <c r="EQ160" i="4"/>
  <c r="EQ161" i="4"/>
  <c r="EQ162" i="4"/>
  <c r="EQ163" i="4"/>
  <c r="EQ164" i="4"/>
  <c r="EQ165" i="4"/>
  <c r="EQ166" i="4"/>
  <c r="EQ167" i="4"/>
  <c r="EQ168" i="4"/>
  <c r="EQ169" i="4"/>
  <c r="EQ170" i="4"/>
  <c r="EQ171" i="4"/>
  <c r="EQ172" i="4"/>
  <c r="EQ173" i="4"/>
  <c r="EQ174" i="4"/>
  <c r="EQ175" i="4"/>
  <c r="EQ176" i="4"/>
  <c r="EQ177" i="4"/>
  <c r="EQ178" i="4"/>
  <c r="EQ179" i="4"/>
  <c r="EQ180" i="4"/>
  <c r="EQ181" i="4"/>
  <c r="EQ182" i="4"/>
  <c r="EQ183" i="4"/>
  <c r="EQ184" i="4"/>
  <c r="EQ185" i="4"/>
  <c r="EQ186" i="4"/>
  <c r="EQ187" i="4"/>
  <c r="EQ188" i="4"/>
  <c r="EQ189" i="4"/>
  <c r="EQ190" i="4"/>
  <c r="EQ191" i="4"/>
  <c r="EQ192" i="4"/>
  <c r="EQ193" i="4"/>
  <c r="EQ194" i="4"/>
  <c r="EQ195" i="4"/>
  <c r="EQ196" i="4"/>
  <c r="EQ197" i="4"/>
  <c r="EQ198" i="4"/>
  <c r="EQ199" i="4"/>
  <c r="EQ200" i="4"/>
  <c r="EQ201" i="4"/>
  <c r="EQ202" i="4"/>
  <c r="EQ203" i="4"/>
  <c r="EQ204" i="4"/>
  <c r="EQ205" i="4"/>
  <c r="EQ206" i="4"/>
  <c r="EQ207" i="4"/>
  <c r="EQ208" i="4"/>
  <c r="EQ209" i="4"/>
  <c r="EQ210" i="4"/>
  <c r="EQ211" i="4"/>
  <c r="EQ212" i="4"/>
  <c r="EQ213" i="4"/>
  <c r="EQ214" i="4"/>
  <c r="EQ215" i="4"/>
  <c r="EQ216" i="4"/>
  <c r="EQ217" i="4"/>
  <c r="EQ218" i="4"/>
  <c r="EQ219" i="4"/>
  <c r="EQ220" i="4"/>
  <c r="EQ221" i="4"/>
  <c r="EQ222" i="4"/>
  <c r="EQ223" i="4"/>
  <c r="EQ224" i="4"/>
  <c r="EQ225" i="4"/>
  <c r="EQ226" i="4"/>
  <c r="EQ227" i="4"/>
  <c r="EQ228" i="4"/>
  <c r="EQ229" i="4"/>
  <c r="EQ230" i="4"/>
  <c r="EQ231" i="4"/>
  <c r="EQ232" i="4"/>
  <c r="EQ233" i="4"/>
  <c r="EQ234" i="4"/>
  <c r="EQ235" i="4"/>
  <c r="EQ236" i="4"/>
  <c r="EQ237" i="4"/>
  <c r="EQ238" i="4"/>
  <c r="EQ239" i="4"/>
  <c r="EQ240" i="4"/>
  <c r="EQ241" i="4"/>
  <c r="EQ242" i="4"/>
  <c r="EQ243" i="4"/>
  <c r="EQ244" i="4"/>
  <c r="EQ245" i="4"/>
  <c r="EQ246" i="4"/>
  <c r="EQ247" i="4"/>
  <c r="EQ248" i="4"/>
  <c r="EQ249" i="4"/>
  <c r="EQ250" i="4"/>
  <c r="EQ251" i="4"/>
  <c r="EQ252" i="4"/>
  <c r="EQ253" i="4"/>
  <c r="EQ254" i="4"/>
  <c r="EQ255" i="4"/>
  <c r="EQ256" i="4"/>
  <c r="EQ257" i="4"/>
  <c r="EQ258" i="4"/>
  <c r="EQ259" i="4"/>
  <c r="EQ260" i="4"/>
  <c r="EQ261" i="4"/>
  <c r="EQ262" i="4"/>
  <c r="EQ263" i="4"/>
  <c r="EQ264" i="4"/>
  <c r="EQ265" i="4"/>
  <c r="EQ266" i="4"/>
  <c r="EQ267" i="4"/>
  <c r="EQ268" i="4"/>
  <c r="EQ269" i="4"/>
  <c r="EQ270" i="4"/>
  <c r="EQ271" i="4"/>
  <c r="EQ272" i="4"/>
  <c r="EQ273" i="4"/>
  <c r="EQ274" i="4"/>
  <c r="EQ275" i="4"/>
  <c r="EQ276" i="4"/>
  <c r="EQ277" i="4"/>
  <c r="EQ278" i="4"/>
  <c r="EQ279" i="4"/>
  <c r="EQ280" i="4"/>
  <c r="EQ281" i="4"/>
  <c r="EQ282" i="4"/>
  <c r="EQ283" i="4"/>
  <c r="EQ284" i="4"/>
  <c r="EQ285" i="4"/>
  <c r="EQ286" i="4"/>
  <c r="EQ287" i="4"/>
  <c r="EQ288" i="4"/>
  <c r="EQ289" i="4"/>
  <c r="EQ290" i="4"/>
  <c r="EQ291" i="4"/>
  <c r="EQ292" i="4"/>
  <c r="EQ293" i="4"/>
  <c r="EQ294" i="4"/>
  <c r="EQ295" i="4"/>
  <c r="EQ296" i="4"/>
  <c r="EQ297" i="4"/>
  <c r="EQ298" i="4"/>
  <c r="EQ299" i="4"/>
  <c r="EQ300" i="4"/>
  <c r="EQ301" i="4"/>
  <c r="EQ302" i="4"/>
  <c r="EQ303" i="4"/>
  <c r="EQ304" i="4"/>
  <c r="EQ305" i="4"/>
  <c r="EQ306" i="4"/>
  <c r="EQ307" i="4"/>
  <c r="EQ308" i="4"/>
  <c r="EQ309" i="4"/>
  <c r="EQ310" i="4"/>
  <c r="EQ311" i="4"/>
  <c r="EQ312" i="4"/>
  <c r="EQ313" i="4"/>
  <c r="EQ314" i="4"/>
  <c r="EQ315" i="4"/>
  <c r="EQ316" i="4"/>
  <c r="EQ317" i="4"/>
  <c r="EQ318" i="4"/>
  <c r="EQ319" i="4"/>
  <c r="EQ320" i="4"/>
  <c r="EQ321" i="4"/>
  <c r="EQ322" i="4"/>
  <c r="EQ323" i="4"/>
  <c r="EQ324" i="4"/>
  <c r="EQ325" i="4"/>
  <c r="EQ326" i="4"/>
  <c r="EQ327" i="4"/>
  <c r="EQ328" i="4"/>
  <c r="EQ329" i="4"/>
  <c r="EQ330" i="4"/>
  <c r="EQ331" i="4"/>
  <c r="EQ332" i="4"/>
  <c r="EQ333" i="4"/>
  <c r="EQ334" i="4"/>
  <c r="EQ335" i="4"/>
  <c r="EQ336" i="4"/>
  <c r="EQ337" i="4"/>
  <c r="EQ338" i="4"/>
  <c r="EQ339" i="4"/>
  <c r="EQ340" i="4"/>
  <c r="EQ341" i="4"/>
  <c r="EQ342" i="4"/>
  <c r="EQ343" i="4"/>
  <c r="EQ344" i="4"/>
  <c r="EQ345" i="4"/>
  <c r="EQ346" i="4"/>
  <c r="EQ347" i="4"/>
  <c r="EQ348" i="4"/>
  <c r="EQ349" i="4"/>
  <c r="EQ350" i="4"/>
  <c r="EQ351" i="4"/>
  <c r="EQ352" i="4"/>
  <c r="EQ353" i="4"/>
  <c r="EQ354" i="4"/>
  <c r="EQ355" i="4"/>
  <c r="EQ356" i="4"/>
  <c r="EQ357" i="4"/>
  <c r="EQ358" i="4"/>
  <c r="EQ359" i="4"/>
  <c r="EQ360" i="4"/>
  <c r="EQ361" i="4"/>
  <c r="EQ362" i="4"/>
  <c r="EQ363" i="4"/>
  <c r="EQ364" i="4"/>
  <c r="EQ365" i="4"/>
  <c r="EQ366" i="4"/>
  <c r="EQ367" i="4"/>
  <c r="EQ368" i="4"/>
  <c r="EQ369" i="4"/>
  <c r="EQ370" i="4"/>
  <c r="EQ371" i="4"/>
  <c r="EQ372" i="4"/>
  <c r="EQ373" i="4"/>
  <c r="EQ374" i="4"/>
  <c r="EQ375" i="4"/>
  <c r="EQ376" i="4"/>
  <c r="EQ377" i="4"/>
  <c r="EQ378" i="4"/>
  <c r="EQ379" i="4"/>
  <c r="EQ380" i="4"/>
  <c r="EQ381" i="4"/>
  <c r="EQ382" i="4"/>
  <c r="EQ383" i="4"/>
  <c r="EQ384" i="4"/>
  <c r="EQ385" i="4"/>
  <c r="EQ386" i="4"/>
  <c r="EQ387" i="4"/>
  <c r="EQ388" i="4"/>
  <c r="EQ389" i="4"/>
  <c r="EQ390" i="4"/>
  <c r="EQ391" i="4"/>
  <c r="EQ392" i="4"/>
  <c r="EQ393" i="4"/>
  <c r="EQ394" i="4"/>
  <c r="EQ395" i="4"/>
  <c r="EQ396" i="4"/>
  <c r="EQ397" i="4"/>
  <c r="EQ398" i="4"/>
  <c r="EQ399" i="4"/>
  <c r="EQ400" i="4"/>
  <c r="EQ401" i="4"/>
  <c r="EQ402" i="4"/>
  <c r="EQ403" i="4"/>
  <c r="EQ404" i="4"/>
  <c r="EQ405" i="4"/>
  <c r="EQ406" i="4"/>
  <c r="EO7" i="4"/>
  <c r="EO8" i="4"/>
  <c r="EO9" i="4"/>
  <c r="EO10" i="4"/>
  <c r="EO11" i="4"/>
  <c r="EO12" i="4"/>
  <c r="EO13" i="4"/>
  <c r="EO14" i="4"/>
  <c r="EO15" i="4"/>
  <c r="EO16" i="4"/>
  <c r="EO17" i="4"/>
  <c r="EO18" i="4"/>
  <c r="EO19" i="4"/>
  <c r="EO20" i="4"/>
  <c r="EO21" i="4"/>
  <c r="EO22" i="4"/>
  <c r="EO23" i="4"/>
  <c r="EO24" i="4"/>
  <c r="EO25" i="4"/>
  <c r="EO26" i="4"/>
  <c r="EO27" i="4"/>
  <c r="EO28" i="4"/>
  <c r="EO29" i="4"/>
  <c r="EO30" i="4"/>
  <c r="EO31" i="4"/>
  <c r="EO32" i="4"/>
  <c r="EO33" i="4"/>
  <c r="EO34" i="4"/>
  <c r="EO35" i="4"/>
  <c r="EO36" i="4"/>
  <c r="EO37" i="4"/>
  <c r="EO38" i="4"/>
  <c r="EO39" i="4"/>
  <c r="EO40" i="4"/>
  <c r="EO41" i="4"/>
  <c r="EO42" i="4"/>
  <c r="EO43" i="4"/>
  <c r="EO44" i="4"/>
  <c r="EO45" i="4"/>
  <c r="EO46" i="4"/>
  <c r="EO47" i="4"/>
  <c r="EO48" i="4"/>
  <c r="EO49" i="4"/>
  <c r="EO50" i="4"/>
  <c r="EO51" i="4"/>
  <c r="EO52" i="4"/>
  <c r="EO53" i="4"/>
  <c r="EO54" i="4"/>
  <c r="EO55" i="4"/>
  <c r="EO56" i="4"/>
  <c r="EO57" i="4"/>
  <c r="EO58" i="4"/>
  <c r="EO59" i="4"/>
  <c r="EO60" i="4"/>
  <c r="EO61" i="4"/>
  <c r="EO62" i="4"/>
  <c r="EO63" i="4"/>
  <c r="EO64" i="4"/>
  <c r="EO65" i="4"/>
  <c r="EO66" i="4"/>
  <c r="EO67" i="4"/>
  <c r="EO68" i="4"/>
  <c r="EO69" i="4"/>
  <c r="EO70" i="4"/>
  <c r="EO71" i="4"/>
  <c r="EO72" i="4"/>
  <c r="EO73" i="4"/>
  <c r="EO74" i="4"/>
  <c r="EO75" i="4"/>
  <c r="EO76" i="4"/>
  <c r="EO77" i="4"/>
  <c r="EO78" i="4"/>
  <c r="EO79" i="4"/>
  <c r="EO80" i="4"/>
  <c r="EO81" i="4"/>
  <c r="EO82" i="4"/>
  <c r="EO83" i="4"/>
  <c r="EO84" i="4"/>
  <c r="EO85" i="4"/>
  <c r="EO86" i="4"/>
  <c r="EO87" i="4"/>
  <c r="EO88" i="4"/>
  <c r="EO89" i="4"/>
  <c r="EO90" i="4"/>
  <c r="EO91" i="4"/>
  <c r="EO92" i="4"/>
  <c r="EO93" i="4"/>
  <c r="EO94" i="4"/>
  <c r="EO95" i="4"/>
  <c r="EO96" i="4"/>
  <c r="EO97" i="4"/>
  <c r="EO98" i="4"/>
  <c r="EO99" i="4"/>
  <c r="EO100" i="4"/>
  <c r="EO101" i="4"/>
  <c r="EO102" i="4"/>
  <c r="EO103" i="4"/>
  <c r="EO104" i="4"/>
  <c r="EO105" i="4"/>
  <c r="EO106" i="4"/>
  <c r="EO107" i="4"/>
  <c r="EO108" i="4"/>
  <c r="EO109" i="4"/>
  <c r="EO110" i="4"/>
  <c r="EO111" i="4"/>
  <c r="EO112" i="4"/>
  <c r="EO113" i="4"/>
  <c r="EO114" i="4"/>
  <c r="EO115" i="4"/>
  <c r="EO116" i="4"/>
  <c r="EO117" i="4"/>
  <c r="EO118" i="4"/>
  <c r="EO119" i="4"/>
  <c r="EO120" i="4"/>
  <c r="EO121" i="4"/>
  <c r="EO122" i="4"/>
  <c r="EO123" i="4"/>
  <c r="EO124" i="4"/>
  <c r="EO125" i="4"/>
  <c r="EO126" i="4"/>
  <c r="EO127" i="4"/>
  <c r="EO128" i="4"/>
  <c r="EO129" i="4"/>
  <c r="EO130" i="4"/>
  <c r="EO131" i="4"/>
  <c r="EO132" i="4"/>
  <c r="EO133" i="4"/>
  <c r="EO134" i="4"/>
  <c r="EO135" i="4"/>
  <c r="EO136" i="4"/>
  <c r="EO137" i="4"/>
  <c r="EO138" i="4"/>
  <c r="EO139" i="4"/>
  <c r="EO140" i="4"/>
  <c r="EO141" i="4"/>
  <c r="EO142" i="4"/>
  <c r="EO143" i="4"/>
  <c r="EO144" i="4"/>
  <c r="EO145" i="4"/>
  <c r="EO146" i="4"/>
  <c r="EO147" i="4"/>
  <c r="EO159" i="4"/>
  <c r="EO160" i="4"/>
  <c r="EO161" i="4"/>
  <c r="EO162" i="4"/>
  <c r="EO163" i="4"/>
  <c r="EO164" i="4"/>
  <c r="EO165" i="4"/>
  <c r="EO166" i="4"/>
  <c r="EO167" i="4"/>
  <c r="EO168" i="4"/>
  <c r="EO169" i="4"/>
  <c r="EO170" i="4"/>
  <c r="EO171" i="4"/>
  <c r="EO172" i="4"/>
  <c r="EO173" i="4"/>
  <c r="EO174" i="4"/>
  <c r="EO175" i="4"/>
  <c r="EO176" i="4"/>
  <c r="EO177" i="4"/>
  <c r="EO178" i="4"/>
  <c r="EO179" i="4"/>
  <c r="EO180" i="4"/>
  <c r="EO181" i="4"/>
  <c r="EO182" i="4"/>
  <c r="EO183" i="4"/>
  <c r="EO184" i="4"/>
  <c r="EO185" i="4"/>
  <c r="EO186" i="4"/>
  <c r="EO187" i="4"/>
  <c r="EO188" i="4"/>
  <c r="EO189" i="4"/>
  <c r="EO190" i="4"/>
  <c r="EO191" i="4"/>
  <c r="EO192" i="4"/>
  <c r="EO193" i="4"/>
  <c r="EO194" i="4"/>
  <c r="EO195" i="4"/>
  <c r="EO196" i="4"/>
  <c r="EO197" i="4"/>
  <c r="EO198" i="4"/>
  <c r="EO199" i="4"/>
  <c r="EO200" i="4"/>
  <c r="EO201" i="4"/>
  <c r="EO202" i="4"/>
  <c r="EO203" i="4"/>
  <c r="EO204" i="4"/>
  <c r="EO205" i="4"/>
  <c r="EO206" i="4"/>
  <c r="EO207" i="4"/>
  <c r="EO208" i="4"/>
  <c r="EO209" i="4"/>
  <c r="EO210" i="4"/>
  <c r="EO211" i="4"/>
  <c r="EO212" i="4"/>
  <c r="EO213" i="4"/>
  <c r="EO214" i="4"/>
  <c r="EO215" i="4"/>
  <c r="EO216" i="4"/>
  <c r="EO217" i="4"/>
  <c r="EO218" i="4"/>
  <c r="EO219" i="4"/>
  <c r="EO220" i="4"/>
  <c r="EO221" i="4"/>
  <c r="EO222" i="4"/>
  <c r="EO223" i="4"/>
  <c r="EO224" i="4"/>
  <c r="EO225" i="4"/>
  <c r="EO226" i="4"/>
  <c r="EO227" i="4"/>
  <c r="EO228" i="4"/>
  <c r="EO229" i="4"/>
  <c r="EO230" i="4"/>
  <c r="EO231" i="4"/>
  <c r="EO232" i="4"/>
  <c r="EO233" i="4"/>
  <c r="EO234" i="4"/>
  <c r="EO235" i="4"/>
  <c r="EO236" i="4"/>
  <c r="EO237" i="4"/>
  <c r="EO238" i="4"/>
  <c r="EO239" i="4"/>
  <c r="EO240" i="4"/>
  <c r="EO241" i="4"/>
  <c r="EO242" i="4"/>
  <c r="EO243" i="4"/>
  <c r="EO244" i="4"/>
  <c r="EO245" i="4"/>
  <c r="EO246" i="4"/>
  <c r="EO247" i="4"/>
  <c r="EO248" i="4"/>
  <c r="EO249" i="4"/>
  <c r="EO250" i="4"/>
  <c r="EO251" i="4"/>
  <c r="EO252" i="4"/>
  <c r="EO253" i="4"/>
  <c r="EO254" i="4"/>
  <c r="EO255" i="4"/>
  <c r="EO256" i="4"/>
  <c r="EO257" i="4"/>
  <c r="EO258" i="4"/>
  <c r="EO259" i="4"/>
  <c r="EO260" i="4"/>
  <c r="EO261" i="4"/>
  <c r="EO262" i="4"/>
  <c r="EO263" i="4"/>
  <c r="EO264" i="4"/>
  <c r="EO265" i="4"/>
  <c r="EO266" i="4"/>
  <c r="EO267" i="4"/>
  <c r="EO268" i="4"/>
  <c r="EO269" i="4"/>
  <c r="EO270" i="4"/>
  <c r="EO271" i="4"/>
  <c r="EO272" i="4"/>
  <c r="EO273" i="4"/>
  <c r="EO274" i="4"/>
  <c r="EO275" i="4"/>
  <c r="EO276" i="4"/>
  <c r="EO277" i="4"/>
  <c r="EO278" i="4"/>
  <c r="EO279" i="4"/>
  <c r="EO280" i="4"/>
  <c r="EO281" i="4"/>
  <c r="EO282" i="4"/>
  <c r="EO283" i="4"/>
  <c r="EO284" i="4"/>
  <c r="EO285" i="4"/>
  <c r="EO286" i="4"/>
  <c r="EO287" i="4"/>
  <c r="EO288" i="4"/>
  <c r="EO289" i="4"/>
  <c r="EO290" i="4"/>
  <c r="EO291" i="4"/>
  <c r="EO292" i="4"/>
  <c r="EO293" i="4"/>
  <c r="EO294" i="4"/>
  <c r="EO295" i="4"/>
  <c r="EO296" i="4"/>
  <c r="EO297" i="4"/>
  <c r="EO298" i="4"/>
  <c r="EO299" i="4"/>
  <c r="EO300" i="4"/>
  <c r="EO301" i="4"/>
  <c r="EO302" i="4"/>
  <c r="EO303" i="4"/>
  <c r="EO304" i="4"/>
  <c r="EO305" i="4"/>
  <c r="EO306" i="4"/>
  <c r="EO307" i="4"/>
  <c r="EO308" i="4"/>
  <c r="EO309" i="4"/>
  <c r="EO310" i="4"/>
  <c r="EO311" i="4"/>
  <c r="EO312" i="4"/>
  <c r="EO313" i="4"/>
  <c r="EO314" i="4"/>
  <c r="EO315" i="4"/>
  <c r="EO316" i="4"/>
  <c r="EO317" i="4"/>
  <c r="EO318" i="4"/>
  <c r="EO319" i="4"/>
  <c r="EO320" i="4"/>
  <c r="EO321" i="4"/>
  <c r="EO322" i="4"/>
  <c r="EO323" i="4"/>
  <c r="EO324" i="4"/>
  <c r="EO325" i="4"/>
  <c r="EO326" i="4"/>
  <c r="EO327" i="4"/>
  <c r="EO328" i="4"/>
  <c r="EO329" i="4"/>
  <c r="EO330" i="4"/>
  <c r="EO331" i="4"/>
  <c r="EO332" i="4"/>
  <c r="EO333" i="4"/>
  <c r="EO334" i="4"/>
  <c r="EO335" i="4"/>
  <c r="EO336" i="4"/>
  <c r="EO337" i="4"/>
  <c r="EO338" i="4"/>
  <c r="EO339" i="4"/>
  <c r="EO340" i="4"/>
  <c r="EO341" i="4"/>
  <c r="EO342" i="4"/>
  <c r="EO343" i="4"/>
  <c r="EO344" i="4"/>
  <c r="EO345" i="4"/>
  <c r="EO346" i="4"/>
  <c r="EO347" i="4"/>
  <c r="EO348" i="4"/>
  <c r="EO349" i="4"/>
  <c r="EO350" i="4"/>
  <c r="EO351" i="4"/>
  <c r="EO352" i="4"/>
  <c r="EO353" i="4"/>
  <c r="EO354" i="4"/>
  <c r="EO355" i="4"/>
  <c r="EO356" i="4"/>
  <c r="EO357" i="4"/>
  <c r="EO358" i="4"/>
  <c r="EO359" i="4"/>
  <c r="EO360" i="4"/>
  <c r="EO361" i="4"/>
  <c r="EO362" i="4"/>
  <c r="EO363" i="4"/>
  <c r="EO364" i="4"/>
  <c r="EO365" i="4"/>
  <c r="EO366" i="4"/>
  <c r="EO367" i="4"/>
  <c r="EO368" i="4"/>
  <c r="EO369" i="4"/>
  <c r="EO370" i="4"/>
  <c r="EO371" i="4"/>
  <c r="EO372" i="4"/>
  <c r="EO373" i="4"/>
  <c r="EO374" i="4"/>
  <c r="EO375" i="4"/>
  <c r="EO376" i="4"/>
  <c r="EO377" i="4"/>
  <c r="EO378" i="4"/>
  <c r="EO379" i="4"/>
  <c r="EO380" i="4"/>
  <c r="EO381" i="4"/>
  <c r="EO382" i="4"/>
  <c r="EO383" i="4"/>
  <c r="EO384" i="4"/>
  <c r="EO385" i="4"/>
  <c r="EO386" i="4"/>
  <c r="EO387" i="4"/>
  <c r="EO388" i="4"/>
  <c r="EO389" i="4"/>
  <c r="EO390" i="4"/>
  <c r="EO391" i="4"/>
  <c r="EO392" i="4"/>
  <c r="EO393" i="4"/>
  <c r="EO394" i="4"/>
  <c r="EO395" i="4"/>
  <c r="EO396" i="4"/>
  <c r="EO397" i="4"/>
  <c r="EO398" i="4"/>
  <c r="EO399" i="4"/>
  <c r="EO400" i="4"/>
  <c r="EO401" i="4"/>
  <c r="EO402" i="4"/>
  <c r="EO403" i="4"/>
  <c r="EO404" i="4"/>
  <c r="EO405" i="4"/>
  <c r="EO406" i="4"/>
  <c r="EQ6" i="4"/>
  <c r="EO6" i="4"/>
  <c r="EH7" i="4"/>
  <c r="EI7" i="4"/>
  <c r="EJ7" i="4"/>
  <c r="EK7" i="4"/>
  <c r="EL7" i="4"/>
  <c r="EH8" i="4"/>
  <c r="EI8" i="4"/>
  <c r="EJ8" i="4"/>
  <c r="EK8" i="4"/>
  <c r="EL8" i="4"/>
  <c r="EH9" i="4"/>
  <c r="EI9" i="4"/>
  <c r="EJ9" i="4"/>
  <c r="EK9" i="4"/>
  <c r="EL9" i="4"/>
  <c r="EH10" i="4"/>
  <c r="EI10" i="4"/>
  <c r="EJ10" i="4"/>
  <c r="EK10" i="4"/>
  <c r="EL10" i="4"/>
  <c r="EH11" i="4"/>
  <c r="EI11" i="4"/>
  <c r="EJ11" i="4"/>
  <c r="EK11" i="4"/>
  <c r="EL11" i="4"/>
  <c r="EH12" i="4"/>
  <c r="EI12" i="4"/>
  <c r="EJ12" i="4"/>
  <c r="EK12" i="4"/>
  <c r="EL12" i="4"/>
  <c r="EH13" i="4"/>
  <c r="EI13" i="4"/>
  <c r="EJ13" i="4"/>
  <c r="EK13" i="4"/>
  <c r="EL13" i="4"/>
  <c r="EH14" i="4"/>
  <c r="EI14" i="4"/>
  <c r="EJ14" i="4"/>
  <c r="EK14" i="4"/>
  <c r="EL14" i="4"/>
  <c r="EH15" i="4"/>
  <c r="EI15" i="4"/>
  <c r="EJ15" i="4"/>
  <c r="EK15" i="4"/>
  <c r="EL15" i="4"/>
  <c r="EH16" i="4"/>
  <c r="EI16" i="4"/>
  <c r="EJ16" i="4"/>
  <c r="EK16" i="4"/>
  <c r="EL16" i="4"/>
  <c r="EH17" i="4"/>
  <c r="EI17" i="4"/>
  <c r="EJ17" i="4"/>
  <c r="EK17" i="4"/>
  <c r="EL17" i="4"/>
  <c r="EH18" i="4"/>
  <c r="EI18" i="4"/>
  <c r="EJ18" i="4"/>
  <c r="EK18" i="4"/>
  <c r="EL18" i="4"/>
  <c r="EH19" i="4"/>
  <c r="EI19" i="4"/>
  <c r="EJ19" i="4"/>
  <c r="EK19" i="4"/>
  <c r="EL19" i="4"/>
  <c r="EH20" i="4"/>
  <c r="EI20" i="4"/>
  <c r="EJ20" i="4"/>
  <c r="EK20" i="4"/>
  <c r="EL20" i="4"/>
  <c r="EH21" i="4"/>
  <c r="EI21" i="4"/>
  <c r="EJ21" i="4"/>
  <c r="EK21" i="4"/>
  <c r="EL21" i="4"/>
  <c r="EH22" i="4"/>
  <c r="EI22" i="4"/>
  <c r="EJ22" i="4"/>
  <c r="EK22" i="4"/>
  <c r="EL22" i="4"/>
  <c r="EH23" i="4"/>
  <c r="EI23" i="4"/>
  <c r="EJ23" i="4"/>
  <c r="EK23" i="4"/>
  <c r="EL23" i="4"/>
  <c r="EH24" i="4"/>
  <c r="EI24" i="4"/>
  <c r="EJ24" i="4"/>
  <c r="EK24" i="4"/>
  <c r="EL24" i="4"/>
  <c r="EH25" i="4"/>
  <c r="EI25" i="4"/>
  <c r="EJ25" i="4"/>
  <c r="EK25" i="4"/>
  <c r="EL25" i="4"/>
  <c r="EH26" i="4"/>
  <c r="EI26" i="4"/>
  <c r="EJ26" i="4"/>
  <c r="EK26" i="4"/>
  <c r="EL26" i="4"/>
  <c r="EH27" i="4"/>
  <c r="EI27" i="4"/>
  <c r="EJ27" i="4"/>
  <c r="EK27" i="4"/>
  <c r="EL27" i="4"/>
  <c r="EH28" i="4"/>
  <c r="EI28" i="4"/>
  <c r="EJ28" i="4"/>
  <c r="EK28" i="4"/>
  <c r="EL28" i="4"/>
  <c r="EH29" i="4"/>
  <c r="EI29" i="4"/>
  <c r="EJ29" i="4"/>
  <c r="EK29" i="4"/>
  <c r="EL29" i="4"/>
  <c r="EH30" i="4"/>
  <c r="EI30" i="4"/>
  <c r="EJ30" i="4"/>
  <c r="EK30" i="4"/>
  <c r="EL30" i="4"/>
  <c r="EH31" i="4"/>
  <c r="EI31" i="4"/>
  <c r="EJ31" i="4"/>
  <c r="EK31" i="4"/>
  <c r="EL31" i="4"/>
  <c r="EH32" i="4"/>
  <c r="EI32" i="4"/>
  <c r="EJ32" i="4"/>
  <c r="EK32" i="4"/>
  <c r="EL32" i="4"/>
  <c r="EH33" i="4"/>
  <c r="EI33" i="4"/>
  <c r="EJ33" i="4"/>
  <c r="EK33" i="4"/>
  <c r="EL33" i="4"/>
  <c r="EH34" i="4"/>
  <c r="EI34" i="4"/>
  <c r="EJ34" i="4"/>
  <c r="EK34" i="4"/>
  <c r="EL34" i="4"/>
  <c r="EH35" i="4"/>
  <c r="EI35" i="4"/>
  <c r="EJ35" i="4"/>
  <c r="EK35" i="4"/>
  <c r="EL35" i="4"/>
  <c r="EH36" i="4"/>
  <c r="EI36" i="4"/>
  <c r="EJ36" i="4"/>
  <c r="EK36" i="4"/>
  <c r="EL36" i="4"/>
  <c r="EH37" i="4"/>
  <c r="EI37" i="4"/>
  <c r="EJ37" i="4"/>
  <c r="EK37" i="4"/>
  <c r="EL37" i="4"/>
  <c r="EH38" i="4"/>
  <c r="EI38" i="4"/>
  <c r="EJ38" i="4"/>
  <c r="EK38" i="4"/>
  <c r="EL38" i="4"/>
  <c r="EH39" i="4"/>
  <c r="EI39" i="4"/>
  <c r="EJ39" i="4"/>
  <c r="EK39" i="4"/>
  <c r="EL39" i="4"/>
  <c r="EH40" i="4"/>
  <c r="EI40" i="4"/>
  <c r="EJ40" i="4"/>
  <c r="EK40" i="4"/>
  <c r="EL40" i="4"/>
  <c r="EH41" i="4"/>
  <c r="EI41" i="4"/>
  <c r="EJ41" i="4"/>
  <c r="EK41" i="4"/>
  <c r="EL41" i="4"/>
  <c r="EH42" i="4"/>
  <c r="EI42" i="4"/>
  <c r="EJ42" i="4"/>
  <c r="EK42" i="4"/>
  <c r="EL42" i="4"/>
  <c r="EH43" i="4"/>
  <c r="EI43" i="4"/>
  <c r="EJ43" i="4"/>
  <c r="EK43" i="4"/>
  <c r="EL43" i="4"/>
  <c r="EH44" i="4"/>
  <c r="EI44" i="4"/>
  <c r="EJ44" i="4"/>
  <c r="EK44" i="4"/>
  <c r="EL44" i="4"/>
  <c r="EH45" i="4"/>
  <c r="EI45" i="4"/>
  <c r="EJ45" i="4"/>
  <c r="EK45" i="4"/>
  <c r="EL45" i="4"/>
  <c r="EH46" i="4"/>
  <c r="EI46" i="4"/>
  <c r="EJ46" i="4"/>
  <c r="EK46" i="4"/>
  <c r="EL46" i="4"/>
  <c r="EH47" i="4"/>
  <c r="EI47" i="4"/>
  <c r="EJ47" i="4"/>
  <c r="EK47" i="4"/>
  <c r="EL47" i="4"/>
  <c r="EH48" i="4"/>
  <c r="EI48" i="4"/>
  <c r="EJ48" i="4"/>
  <c r="EK48" i="4"/>
  <c r="EL48" i="4"/>
  <c r="EH49" i="4"/>
  <c r="EI49" i="4"/>
  <c r="EJ49" i="4"/>
  <c r="EK49" i="4"/>
  <c r="EL49" i="4"/>
  <c r="EH50" i="4"/>
  <c r="EI50" i="4"/>
  <c r="EJ50" i="4"/>
  <c r="EK50" i="4"/>
  <c r="EL50" i="4"/>
  <c r="EH51" i="4"/>
  <c r="EI51" i="4"/>
  <c r="EJ51" i="4"/>
  <c r="EK51" i="4"/>
  <c r="EL51" i="4"/>
  <c r="EH52" i="4"/>
  <c r="EI52" i="4"/>
  <c r="EJ52" i="4"/>
  <c r="EK52" i="4"/>
  <c r="EL52" i="4"/>
  <c r="EH53" i="4"/>
  <c r="EI53" i="4"/>
  <c r="EJ53" i="4"/>
  <c r="EK53" i="4"/>
  <c r="EL53" i="4"/>
  <c r="EH54" i="4"/>
  <c r="EI54" i="4"/>
  <c r="EJ54" i="4"/>
  <c r="EK54" i="4"/>
  <c r="EL54" i="4"/>
  <c r="EH55" i="4"/>
  <c r="EI55" i="4"/>
  <c r="EJ55" i="4"/>
  <c r="EK55" i="4"/>
  <c r="EL55" i="4"/>
  <c r="EH56" i="4"/>
  <c r="EI56" i="4"/>
  <c r="EJ56" i="4"/>
  <c r="EK56" i="4"/>
  <c r="EL56" i="4"/>
  <c r="EH57" i="4"/>
  <c r="EI57" i="4"/>
  <c r="EJ57" i="4"/>
  <c r="EK57" i="4"/>
  <c r="EL57" i="4"/>
  <c r="EH58" i="4"/>
  <c r="EI58" i="4"/>
  <c r="EJ58" i="4"/>
  <c r="EK58" i="4"/>
  <c r="EL58" i="4"/>
  <c r="EH59" i="4"/>
  <c r="EI59" i="4"/>
  <c r="EJ59" i="4"/>
  <c r="EK59" i="4"/>
  <c r="EL59" i="4"/>
  <c r="EH60" i="4"/>
  <c r="EI60" i="4"/>
  <c r="EJ60" i="4"/>
  <c r="EK60" i="4"/>
  <c r="EL60" i="4"/>
  <c r="EH61" i="4"/>
  <c r="EI61" i="4"/>
  <c r="EJ61" i="4"/>
  <c r="EK61" i="4"/>
  <c r="EL61" i="4"/>
  <c r="EH62" i="4"/>
  <c r="EI62" i="4"/>
  <c r="EJ62" i="4"/>
  <c r="EK62" i="4"/>
  <c r="EL62" i="4"/>
  <c r="EH63" i="4"/>
  <c r="EI63" i="4"/>
  <c r="EJ63" i="4"/>
  <c r="EK63" i="4"/>
  <c r="EL63" i="4"/>
  <c r="EH64" i="4"/>
  <c r="EI64" i="4"/>
  <c r="EJ64" i="4"/>
  <c r="EK64" i="4"/>
  <c r="EL64" i="4"/>
  <c r="EH65" i="4"/>
  <c r="EI65" i="4"/>
  <c r="EJ65" i="4"/>
  <c r="EK65" i="4"/>
  <c r="EL65" i="4"/>
  <c r="EH66" i="4"/>
  <c r="EI66" i="4"/>
  <c r="EJ66" i="4"/>
  <c r="EK66" i="4"/>
  <c r="EL66" i="4"/>
  <c r="EH67" i="4"/>
  <c r="EI67" i="4"/>
  <c r="EJ67" i="4"/>
  <c r="EK67" i="4"/>
  <c r="EL67" i="4"/>
  <c r="EH68" i="4"/>
  <c r="EI68" i="4"/>
  <c r="EJ68" i="4"/>
  <c r="EK68" i="4"/>
  <c r="EL68" i="4"/>
  <c r="EH69" i="4"/>
  <c r="EI69" i="4"/>
  <c r="EJ69" i="4"/>
  <c r="EK69" i="4"/>
  <c r="EL69" i="4"/>
  <c r="EH70" i="4"/>
  <c r="EI70" i="4"/>
  <c r="EJ70" i="4"/>
  <c r="EK70" i="4"/>
  <c r="EL70" i="4"/>
  <c r="EH71" i="4"/>
  <c r="EI71" i="4"/>
  <c r="EJ71" i="4"/>
  <c r="EK71" i="4"/>
  <c r="EL71" i="4"/>
  <c r="EH72" i="4"/>
  <c r="EI72" i="4"/>
  <c r="EJ72" i="4"/>
  <c r="EK72" i="4"/>
  <c r="EL72" i="4"/>
  <c r="EH73" i="4"/>
  <c r="EI73" i="4"/>
  <c r="EJ73" i="4"/>
  <c r="EK73" i="4"/>
  <c r="EL73" i="4"/>
  <c r="EH74" i="4"/>
  <c r="EI74" i="4"/>
  <c r="EJ74" i="4"/>
  <c r="EK74" i="4"/>
  <c r="EL74" i="4"/>
  <c r="EH75" i="4"/>
  <c r="EI75" i="4"/>
  <c r="EJ75" i="4"/>
  <c r="EK75" i="4"/>
  <c r="EL75" i="4"/>
  <c r="EH76" i="4"/>
  <c r="EI76" i="4"/>
  <c r="EJ76" i="4"/>
  <c r="EK76" i="4"/>
  <c r="EL76" i="4"/>
  <c r="EH77" i="4"/>
  <c r="EI77" i="4"/>
  <c r="EJ77" i="4"/>
  <c r="EK77" i="4"/>
  <c r="EL77" i="4"/>
  <c r="EH78" i="4"/>
  <c r="EI78" i="4"/>
  <c r="EJ78" i="4"/>
  <c r="EK78" i="4"/>
  <c r="EL78" i="4"/>
  <c r="EH79" i="4"/>
  <c r="EI79" i="4"/>
  <c r="EJ79" i="4"/>
  <c r="EK79" i="4"/>
  <c r="EL79" i="4"/>
  <c r="EH80" i="4"/>
  <c r="EI80" i="4"/>
  <c r="EJ80" i="4"/>
  <c r="EK80" i="4"/>
  <c r="EL80" i="4"/>
  <c r="EH81" i="4"/>
  <c r="EI81" i="4"/>
  <c r="EJ81" i="4"/>
  <c r="EK81" i="4"/>
  <c r="EL81" i="4"/>
  <c r="EH82" i="4"/>
  <c r="EI82" i="4"/>
  <c r="EJ82" i="4"/>
  <c r="EK82" i="4"/>
  <c r="EL82" i="4"/>
  <c r="EH83" i="4"/>
  <c r="EI83" i="4"/>
  <c r="EJ83" i="4"/>
  <c r="EK83" i="4"/>
  <c r="EL83" i="4"/>
  <c r="EH84" i="4"/>
  <c r="EI84" i="4"/>
  <c r="EJ84" i="4"/>
  <c r="EK84" i="4"/>
  <c r="EL84" i="4"/>
  <c r="EH85" i="4"/>
  <c r="EI85" i="4"/>
  <c r="EJ85" i="4"/>
  <c r="EK85" i="4"/>
  <c r="EL85" i="4"/>
  <c r="EH86" i="4"/>
  <c r="EI86" i="4"/>
  <c r="EJ86" i="4"/>
  <c r="EK86" i="4"/>
  <c r="EL86" i="4"/>
  <c r="EH87" i="4"/>
  <c r="EI87" i="4"/>
  <c r="EJ87" i="4"/>
  <c r="EK87" i="4"/>
  <c r="EL87" i="4"/>
  <c r="EH88" i="4"/>
  <c r="EI88" i="4"/>
  <c r="EJ88" i="4"/>
  <c r="EK88" i="4"/>
  <c r="EL88" i="4"/>
  <c r="EH89" i="4"/>
  <c r="EI89" i="4"/>
  <c r="EJ89" i="4"/>
  <c r="EK89" i="4"/>
  <c r="EL89" i="4"/>
  <c r="EH90" i="4"/>
  <c r="EI90" i="4"/>
  <c r="EJ90" i="4"/>
  <c r="EK90" i="4"/>
  <c r="EL90" i="4"/>
  <c r="EH91" i="4"/>
  <c r="EI91" i="4"/>
  <c r="EJ91" i="4"/>
  <c r="EK91" i="4"/>
  <c r="EL91" i="4"/>
  <c r="EH92" i="4"/>
  <c r="EI92" i="4"/>
  <c r="EJ92" i="4"/>
  <c r="EK92" i="4"/>
  <c r="EL92" i="4"/>
  <c r="EH93" i="4"/>
  <c r="EI93" i="4"/>
  <c r="EJ93" i="4"/>
  <c r="EK93" i="4"/>
  <c r="EL93" i="4"/>
  <c r="EH94" i="4"/>
  <c r="EI94" i="4"/>
  <c r="EJ94" i="4"/>
  <c r="EK94" i="4"/>
  <c r="EL94" i="4"/>
  <c r="EH95" i="4"/>
  <c r="EI95" i="4"/>
  <c r="EJ95" i="4"/>
  <c r="EK95" i="4"/>
  <c r="EL95" i="4"/>
  <c r="EH96" i="4"/>
  <c r="EI96" i="4"/>
  <c r="EJ96" i="4"/>
  <c r="EK96" i="4"/>
  <c r="EL96" i="4"/>
  <c r="EH97" i="4"/>
  <c r="EI97" i="4"/>
  <c r="EJ97" i="4"/>
  <c r="EK97" i="4"/>
  <c r="EL97" i="4"/>
  <c r="EH98" i="4"/>
  <c r="EI98" i="4"/>
  <c r="EJ98" i="4"/>
  <c r="EK98" i="4"/>
  <c r="EL98" i="4"/>
  <c r="EH99" i="4"/>
  <c r="EI99" i="4"/>
  <c r="EJ99" i="4"/>
  <c r="EK99" i="4"/>
  <c r="EL99" i="4"/>
  <c r="EH100" i="4"/>
  <c r="EI100" i="4"/>
  <c r="EJ100" i="4"/>
  <c r="EK100" i="4"/>
  <c r="EL100" i="4"/>
  <c r="EH101" i="4"/>
  <c r="EI101" i="4"/>
  <c r="EJ101" i="4"/>
  <c r="EK101" i="4"/>
  <c r="EL101" i="4"/>
  <c r="EH102" i="4"/>
  <c r="EI102" i="4"/>
  <c r="EJ102" i="4"/>
  <c r="EK102" i="4"/>
  <c r="EL102" i="4"/>
  <c r="EH103" i="4"/>
  <c r="EI103" i="4"/>
  <c r="EJ103" i="4"/>
  <c r="EK103" i="4"/>
  <c r="EL103" i="4"/>
  <c r="EH104" i="4"/>
  <c r="EI104" i="4"/>
  <c r="EJ104" i="4"/>
  <c r="EK104" i="4"/>
  <c r="EL104" i="4"/>
  <c r="EH105" i="4"/>
  <c r="EI105" i="4"/>
  <c r="EJ105" i="4"/>
  <c r="EK105" i="4"/>
  <c r="EL105" i="4"/>
  <c r="EH106" i="4"/>
  <c r="EI106" i="4"/>
  <c r="EJ106" i="4"/>
  <c r="EK106" i="4"/>
  <c r="EL106" i="4"/>
  <c r="EH107" i="4"/>
  <c r="EI107" i="4"/>
  <c r="EJ107" i="4"/>
  <c r="EK107" i="4"/>
  <c r="EL107" i="4"/>
  <c r="EH108" i="4"/>
  <c r="EI108" i="4"/>
  <c r="EJ108" i="4"/>
  <c r="EK108" i="4"/>
  <c r="EL108" i="4"/>
  <c r="EH109" i="4"/>
  <c r="EI109" i="4"/>
  <c r="EJ109" i="4"/>
  <c r="EK109" i="4"/>
  <c r="EL109" i="4"/>
  <c r="EH110" i="4"/>
  <c r="EI110" i="4"/>
  <c r="EJ110" i="4"/>
  <c r="EK110" i="4"/>
  <c r="EL110" i="4"/>
  <c r="EH111" i="4"/>
  <c r="EI111" i="4"/>
  <c r="EJ111" i="4"/>
  <c r="EK111" i="4"/>
  <c r="EL111" i="4"/>
  <c r="EH112" i="4"/>
  <c r="EI112" i="4"/>
  <c r="EJ112" i="4"/>
  <c r="EK112" i="4"/>
  <c r="EL112" i="4"/>
  <c r="EH113" i="4"/>
  <c r="EI113" i="4"/>
  <c r="EJ113" i="4"/>
  <c r="EK113" i="4"/>
  <c r="EL113" i="4"/>
  <c r="EH114" i="4"/>
  <c r="EI114" i="4"/>
  <c r="EJ114" i="4"/>
  <c r="EK114" i="4"/>
  <c r="EL114" i="4"/>
  <c r="EH115" i="4"/>
  <c r="EI115" i="4"/>
  <c r="EJ115" i="4"/>
  <c r="EK115" i="4"/>
  <c r="EL115" i="4"/>
  <c r="EH116" i="4"/>
  <c r="EI116" i="4"/>
  <c r="EJ116" i="4"/>
  <c r="EK116" i="4"/>
  <c r="EL116" i="4"/>
  <c r="EH117" i="4"/>
  <c r="EI117" i="4"/>
  <c r="EJ117" i="4"/>
  <c r="EK117" i="4"/>
  <c r="EL117" i="4"/>
  <c r="EH118" i="4"/>
  <c r="EI118" i="4"/>
  <c r="EJ118" i="4"/>
  <c r="EK118" i="4"/>
  <c r="EL118" i="4"/>
  <c r="EH119" i="4"/>
  <c r="EI119" i="4"/>
  <c r="EJ119" i="4"/>
  <c r="EK119" i="4"/>
  <c r="EL119" i="4"/>
  <c r="EH120" i="4"/>
  <c r="EI120" i="4"/>
  <c r="EJ120" i="4"/>
  <c r="EK120" i="4"/>
  <c r="EL120" i="4"/>
  <c r="EH121" i="4"/>
  <c r="EI121" i="4"/>
  <c r="EJ121" i="4"/>
  <c r="EK121" i="4"/>
  <c r="EL121" i="4"/>
  <c r="EH122" i="4"/>
  <c r="EI122" i="4"/>
  <c r="EJ122" i="4"/>
  <c r="EK122" i="4"/>
  <c r="EL122" i="4"/>
  <c r="EH123" i="4"/>
  <c r="EI123" i="4"/>
  <c r="EJ123" i="4"/>
  <c r="EK123" i="4"/>
  <c r="EL123" i="4"/>
  <c r="EH124" i="4"/>
  <c r="EI124" i="4"/>
  <c r="EJ124" i="4"/>
  <c r="EK124" i="4"/>
  <c r="EL124" i="4"/>
  <c r="EH125" i="4"/>
  <c r="EI125" i="4"/>
  <c r="EJ125" i="4"/>
  <c r="EK125" i="4"/>
  <c r="EL125" i="4"/>
  <c r="EH126" i="4"/>
  <c r="EI126" i="4"/>
  <c r="EJ126" i="4"/>
  <c r="EK126" i="4"/>
  <c r="EL126" i="4"/>
  <c r="EH127" i="4"/>
  <c r="EI127" i="4"/>
  <c r="EJ127" i="4"/>
  <c r="EK127" i="4"/>
  <c r="EL127" i="4"/>
  <c r="EH128" i="4"/>
  <c r="EI128" i="4"/>
  <c r="EJ128" i="4"/>
  <c r="EK128" i="4"/>
  <c r="EL128" i="4"/>
  <c r="EH129" i="4"/>
  <c r="EI129" i="4"/>
  <c r="EJ129" i="4"/>
  <c r="EK129" i="4"/>
  <c r="EL129" i="4"/>
  <c r="EH130" i="4"/>
  <c r="EI130" i="4"/>
  <c r="EJ130" i="4"/>
  <c r="EK130" i="4"/>
  <c r="EL130" i="4"/>
  <c r="EH131" i="4"/>
  <c r="EI131" i="4"/>
  <c r="EJ131" i="4"/>
  <c r="EK131" i="4"/>
  <c r="EL131" i="4"/>
  <c r="EH132" i="4"/>
  <c r="EI132" i="4"/>
  <c r="EJ132" i="4"/>
  <c r="EK132" i="4"/>
  <c r="EL132" i="4"/>
  <c r="EH133" i="4"/>
  <c r="EI133" i="4"/>
  <c r="EJ133" i="4"/>
  <c r="EK133" i="4"/>
  <c r="EL133" i="4"/>
  <c r="EH134" i="4"/>
  <c r="EI134" i="4"/>
  <c r="EJ134" i="4"/>
  <c r="EK134" i="4"/>
  <c r="EL134" i="4"/>
  <c r="EH135" i="4"/>
  <c r="EI135" i="4"/>
  <c r="EJ135" i="4"/>
  <c r="EK135" i="4"/>
  <c r="EL135" i="4"/>
  <c r="EH136" i="4"/>
  <c r="EI136" i="4"/>
  <c r="EJ136" i="4"/>
  <c r="EK136" i="4"/>
  <c r="EL136" i="4"/>
  <c r="EH137" i="4"/>
  <c r="EI137" i="4"/>
  <c r="EJ137" i="4"/>
  <c r="EK137" i="4"/>
  <c r="EL137" i="4"/>
  <c r="EH138" i="4"/>
  <c r="EI138" i="4"/>
  <c r="EJ138" i="4"/>
  <c r="EK138" i="4"/>
  <c r="EL138" i="4"/>
  <c r="EH139" i="4"/>
  <c r="EI139" i="4"/>
  <c r="EJ139" i="4"/>
  <c r="EK139" i="4"/>
  <c r="EL139" i="4"/>
  <c r="EH140" i="4"/>
  <c r="EI140" i="4"/>
  <c r="EJ140" i="4"/>
  <c r="EK140" i="4"/>
  <c r="EL140" i="4"/>
  <c r="EH141" i="4"/>
  <c r="EI141" i="4"/>
  <c r="EJ141" i="4"/>
  <c r="EK141" i="4"/>
  <c r="EL141" i="4"/>
  <c r="EH142" i="4"/>
  <c r="EI142" i="4"/>
  <c r="EJ142" i="4"/>
  <c r="EK142" i="4"/>
  <c r="EL142" i="4"/>
  <c r="EH143" i="4"/>
  <c r="EI143" i="4"/>
  <c r="EJ143" i="4"/>
  <c r="EK143" i="4"/>
  <c r="EL143" i="4"/>
  <c r="EH144" i="4"/>
  <c r="EI144" i="4"/>
  <c r="EJ144" i="4"/>
  <c r="EK144" i="4"/>
  <c r="EL144" i="4"/>
  <c r="EH145" i="4"/>
  <c r="EI145" i="4"/>
  <c r="EJ145" i="4"/>
  <c r="EK145" i="4"/>
  <c r="EL145" i="4"/>
  <c r="EH146" i="4"/>
  <c r="EI146" i="4"/>
  <c r="EJ146" i="4"/>
  <c r="EK146" i="4"/>
  <c r="EL146" i="4"/>
  <c r="EH147" i="4"/>
  <c r="EI147" i="4"/>
  <c r="EJ147" i="4"/>
  <c r="EK147" i="4"/>
  <c r="EL147" i="4"/>
  <c r="EH159" i="4"/>
  <c r="EI159" i="4"/>
  <c r="EJ159" i="4"/>
  <c r="EK159" i="4"/>
  <c r="EL159" i="4"/>
  <c r="EH160" i="4"/>
  <c r="EI160" i="4"/>
  <c r="EJ160" i="4"/>
  <c r="EK160" i="4"/>
  <c r="EL160" i="4"/>
  <c r="EH161" i="4"/>
  <c r="EI161" i="4"/>
  <c r="EJ161" i="4"/>
  <c r="EK161" i="4"/>
  <c r="EL161" i="4"/>
  <c r="EH162" i="4"/>
  <c r="EI162" i="4"/>
  <c r="EJ162" i="4"/>
  <c r="EK162" i="4"/>
  <c r="EL162" i="4"/>
  <c r="EH163" i="4"/>
  <c r="EI163" i="4"/>
  <c r="EJ163" i="4"/>
  <c r="EK163" i="4"/>
  <c r="EL163" i="4"/>
  <c r="EH164" i="4"/>
  <c r="EI164" i="4"/>
  <c r="EJ164" i="4"/>
  <c r="EK164" i="4"/>
  <c r="EL164" i="4"/>
  <c r="EH165" i="4"/>
  <c r="EI165" i="4"/>
  <c r="EJ165" i="4"/>
  <c r="EK165" i="4"/>
  <c r="EL165" i="4"/>
  <c r="EH166" i="4"/>
  <c r="EI166" i="4"/>
  <c r="EJ166" i="4"/>
  <c r="EK166" i="4"/>
  <c r="EL166" i="4"/>
  <c r="EH167" i="4"/>
  <c r="EI167" i="4"/>
  <c r="EJ167" i="4"/>
  <c r="EK167" i="4"/>
  <c r="EL167" i="4"/>
  <c r="EH168" i="4"/>
  <c r="EI168" i="4"/>
  <c r="EJ168" i="4"/>
  <c r="EK168" i="4"/>
  <c r="EL168" i="4"/>
  <c r="EH169" i="4"/>
  <c r="EI169" i="4"/>
  <c r="EJ169" i="4"/>
  <c r="EK169" i="4"/>
  <c r="EL169" i="4"/>
  <c r="EH170" i="4"/>
  <c r="EI170" i="4"/>
  <c r="EJ170" i="4"/>
  <c r="EK170" i="4"/>
  <c r="EL170" i="4"/>
  <c r="EH171" i="4"/>
  <c r="EI171" i="4"/>
  <c r="EJ171" i="4"/>
  <c r="EK171" i="4"/>
  <c r="EL171" i="4"/>
  <c r="EH172" i="4"/>
  <c r="EI172" i="4"/>
  <c r="EJ172" i="4"/>
  <c r="EK172" i="4"/>
  <c r="EL172" i="4"/>
  <c r="EH173" i="4"/>
  <c r="EI173" i="4"/>
  <c r="EJ173" i="4"/>
  <c r="EK173" i="4"/>
  <c r="EL173" i="4"/>
  <c r="EH174" i="4"/>
  <c r="EI174" i="4"/>
  <c r="EJ174" i="4"/>
  <c r="EK174" i="4"/>
  <c r="EL174" i="4"/>
  <c r="EH175" i="4"/>
  <c r="EI175" i="4"/>
  <c r="EJ175" i="4"/>
  <c r="EK175" i="4"/>
  <c r="EL175" i="4"/>
  <c r="EH176" i="4"/>
  <c r="EI176" i="4"/>
  <c r="EJ176" i="4"/>
  <c r="EK176" i="4"/>
  <c r="EL176" i="4"/>
  <c r="EH177" i="4"/>
  <c r="EI177" i="4"/>
  <c r="EJ177" i="4"/>
  <c r="EK177" i="4"/>
  <c r="EL177" i="4"/>
  <c r="EH178" i="4"/>
  <c r="EI178" i="4"/>
  <c r="EJ178" i="4"/>
  <c r="EK178" i="4"/>
  <c r="EL178" i="4"/>
  <c r="EH179" i="4"/>
  <c r="EI179" i="4"/>
  <c r="EJ179" i="4"/>
  <c r="EK179" i="4"/>
  <c r="EL179" i="4"/>
  <c r="EH180" i="4"/>
  <c r="EI180" i="4"/>
  <c r="EJ180" i="4"/>
  <c r="EK180" i="4"/>
  <c r="EL180" i="4"/>
  <c r="EH181" i="4"/>
  <c r="EI181" i="4"/>
  <c r="EJ181" i="4"/>
  <c r="EK181" i="4"/>
  <c r="EL181" i="4"/>
  <c r="EH182" i="4"/>
  <c r="EI182" i="4"/>
  <c r="EJ182" i="4"/>
  <c r="EK182" i="4"/>
  <c r="EL182" i="4"/>
  <c r="EH183" i="4"/>
  <c r="EI183" i="4"/>
  <c r="EJ183" i="4"/>
  <c r="EK183" i="4"/>
  <c r="EL183" i="4"/>
  <c r="EH184" i="4"/>
  <c r="EI184" i="4"/>
  <c r="EJ184" i="4"/>
  <c r="EK184" i="4"/>
  <c r="EL184" i="4"/>
  <c r="EH185" i="4"/>
  <c r="EI185" i="4"/>
  <c r="EJ185" i="4"/>
  <c r="EK185" i="4"/>
  <c r="EL185" i="4"/>
  <c r="EH186" i="4"/>
  <c r="EI186" i="4"/>
  <c r="EJ186" i="4"/>
  <c r="EK186" i="4"/>
  <c r="EL186" i="4"/>
  <c r="EH187" i="4"/>
  <c r="EI187" i="4"/>
  <c r="EJ187" i="4"/>
  <c r="EK187" i="4"/>
  <c r="EL187" i="4"/>
  <c r="EH188" i="4"/>
  <c r="EI188" i="4"/>
  <c r="EJ188" i="4"/>
  <c r="EK188" i="4"/>
  <c r="EL188" i="4"/>
  <c r="EH189" i="4"/>
  <c r="EI189" i="4"/>
  <c r="EJ189" i="4"/>
  <c r="EK189" i="4"/>
  <c r="EL189" i="4"/>
  <c r="EH190" i="4"/>
  <c r="EI190" i="4"/>
  <c r="EJ190" i="4"/>
  <c r="EK190" i="4"/>
  <c r="EL190" i="4"/>
  <c r="EH191" i="4"/>
  <c r="EI191" i="4"/>
  <c r="EJ191" i="4"/>
  <c r="EK191" i="4"/>
  <c r="EL191" i="4"/>
  <c r="EH192" i="4"/>
  <c r="EI192" i="4"/>
  <c r="EJ192" i="4"/>
  <c r="EK192" i="4"/>
  <c r="EL192" i="4"/>
  <c r="EH193" i="4"/>
  <c r="EI193" i="4"/>
  <c r="EJ193" i="4"/>
  <c r="EK193" i="4"/>
  <c r="EL193" i="4"/>
  <c r="EH194" i="4"/>
  <c r="EI194" i="4"/>
  <c r="EJ194" i="4"/>
  <c r="EK194" i="4"/>
  <c r="EL194" i="4"/>
  <c r="EH195" i="4"/>
  <c r="EI195" i="4"/>
  <c r="EJ195" i="4"/>
  <c r="EK195" i="4"/>
  <c r="EL195" i="4"/>
  <c r="EH196" i="4"/>
  <c r="EI196" i="4"/>
  <c r="EJ196" i="4"/>
  <c r="EK196" i="4"/>
  <c r="EL196" i="4"/>
  <c r="EH197" i="4"/>
  <c r="EI197" i="4"/>
  <c r="EJ197" i="4"/>
  <c r="EK197" i="4"/>
  <c r="EL197" i="4"/>
  <c r="EH198" i="4"/>
  <c r="EI198" i="4"/>
  <c r="EJ198" i="4"/>
  <c r="EK198" i="4"/>
  <c r="EL198" i="4"/>
  <c r="EH199" i="4"/>
  <c r="EI199" i="4"/>
  <c r="EJ199" i="4"/>
  <c r="EK199" i="4"/>
  <c r="EL199" i="4"/>
  <c r="EH200" i="4"/>
  <c r="EI200" i="4"/>
  <c r="EJ200" i="4"/>
  <c r="EK200" i="4"/>
  <c r="EL200" i="4"/>
  <c r="EH201" i="4"/>
  <c r="EI201" i="4"/>
  <c r="EJ201" i="4"/>
  <c r="EK201" i="4"/>
  <c r="EL201" i="4"/>
  <c r="EH202" i="4"/>
  <c r="EI202" i="4"/>
  <c r="EJ202" i="4"/>
  <c r="EK202" i="4"/>
  <c r="EL202" i="4"/>
  <c r="EH203" i="4"/>
  <c r="EI203" i="4"/>
  <c r="EJ203" i="4"/>
  <c r="EK203" i="4"/>
  <c r="EL203" i="4"/>
  <c r="EH204" i="4"/>
  <c r="EI204" i="4"/>
  <c r="EJ204" i="4"/>
  <c r="EK204" i="4"/>
  <c r="EL204" i="4"/>
  <c r="EH205" i="4"/>
  <c r="EI205" i="4"/>
  <c r="EJ205" i="4"/>
  <c r="EK205" i="4"/>
  <c r="EL205" i="4"/>
  <c r="EH206" i="4"/>
  <c r="EI206" i="4"/>
  <c r="EJ206" i="4"/>
  <c r="EK206" i="4"/>
  <c r="EL206" i="4"/>
  <c r="EH207" i="4"/>
  <c r="EI207" i="4"/>
  <c r="EJ207" i="4"/>
  <c r="EK207" i="4"/>
  <c r="EL207" i="4"/>
  <c r="EH208" i="4"/>
  <c r="EI208" i="4"/>
  <c r="EJ208" i="4"/>
  <c r="EK208" i="4"/>
  <c r="EL208" i="4"/>
  <c r="EH209" i="4"/>
  <c r="EI209" i="4"/>
  <c r="EJ209" i="4"/>
  <c r="EK209" i="4"/>
  <c r="EL209" i="4"/>
  <c r="EH210" i="4"/>
  <c r="EI210" i="4"/>
  <c r="EJ210" i="4"/>
  <c r="EK210" i="4"/>
  <c r="EL210" i="4"/>
  <c r="EH211" i="4"/>
  <c r="EI211" i="4"/>
  <c r="EJ211" i="4"/>
  <c r="EK211" i="4"/>
  <c r="EL211" i="4"/>
  <c r="EH212" i="4"/>
  <c r="EI212" i="4"/>
  <c r="EJ212" i="4"/>
  <c r="EK212" i="4"/>
  <c r="EL212" i="4"/>
  <c r="EH213" i="4"/>
  <c r="EI213" i="4"/>
  <c r="EJ213" i="4"/>
  <c r="EK213" i="4"/>
  <c r="EL213" i="4"/>
  <c r="EH214" i="4"/>
  <c r="EI214" i="4"/>
  <c r="EJ214" i="4"/>
  <c r="EK214" i="4"/>
  <c r="EL214" i="4"/>
  <c r="EH215" i="4"/>
  <c r="EI215" i="4"/>
  <c r="EJ215" i="4"/>
  <c r="EK215" i="4"/>
  <c r="EL215" i="4"/>
  <c r="EH216" i="4"/>
  <c r="EI216" i="4"/>
  <c r="EJ216" i="4"/>
  <c r="EK216" i="4"/>
  <c r="EL216" i="4"/>
  <c r="EH217" i="4"/>
  <c r="EI217" i="4"/>
  <c r="EJ217" i="4"/>
  <c r="EK217" i="4"/>
  <c r="EL217" i="4"/>
  <c r="EH218" i="4"/>
  <c r="EI218" i="4"/>
  <c r="EJ218" i="4"/>
  <c r="EK218" i="4"/>
  <c r="EL218" i="4"/>
  <c r="EH219" i="4"/>
  <c r="EI219" i="4"/>
  <c r="EJ219" i="4"/>
  <c r="EK219" i="4"/>
  <c r="EL219" i="4"/>
  <c r="EH220" i="4"/>
  <c r="EI220" i="4"/>
  <c r="EJ220" i="4"/>
  <c r="EK220" i="4"/>
  <c r="EL220" i="4"/>
  <c r="EH221" i="4"/>
  <c r="EI221" i="4"/>
  <c r="EJ221" i="4"/>
  <c r="EK221" i="4"/>
  <c r="EL221" i="4"/>
  <c r="EH222" i="4"/>
  <c r="EI222" i="4"/>
  <c r="EJ222" i="4"/>
  <c r="EK222" i="4"/>
  <c r="EL222" i="4"/>
  <c r="EH223" i="4"/>
  <c r="EI223" i="4"/>
  <c r="EJ223" i="4"/>
  <c r="EK223" i="4"/>
  <c r="EL223" i="4"/>
  <c r="EH224" i="4"/>
  <c r="EI224" i="4"/>
  <c r="EJ224" i="4"/>
  <c r="EK224" i="4"/>
  <c r="EL224" i="4"/>
  <c r="EH225" i="4"/>
  <c r="EI225" i="4"/>
  <c r="EJ225" i="4"/>
  <c r="EK225" i="4"/>
  <c r="EL225" i="4"/>
  <c r="EH226" i="4"/>
  <c r="EI226" i="4"/>
  <c r="EJ226" i="4"/>
  <c r="EK226" i="4"/>
  <c r="EL226" i="4"/>
  <c r="EH227" i="4"/>
  <c r="EI227" i="4"/>
  <c r="EJ227" i="4"/>
  <c r="EK227" i="4"/>
  <c r="EL227" i="4"/>
  <c r="EH228" i="4"/>
  <c r="EI228" i="4"/>
  <c r="EJ228" i="4"/>
  <c r="EK228" i="4"/>
  <c r="EL228" i="4"/>
  <c r="EH229" i="4"/>
  <c r="EI229" i="4"/>
  <c r="EJ229" i="4"/>
  <c r="EK229" i="4"/>
  <c r="EL229" i="4"/>
  <c r="EH230" i="4"/>
  <c r="EI230" i="4"/>
  <c r="EJ230" i="4"/>
  <c r="EK230" i="4"/>
  <c r="EL230" i="4"/>
  <c r="EH231" i="4"/>
  <c r="EI231" i="4"/>
  <c r="EJ231" i="4"/>
  <c r="EK231" i="4"/>
  <c r="EL231" i="4"/>
  <c r="EH232" i="4"/>
  <c r="EI232" i="4"/>
  <c r="EJ232" i="4"/>
  <c r="EK232" i="4"/>
  <c r="EL232" i="4"/>
  <c r="EH233" i="4"/>
  <c r="EI233" i="4"/>
  <c r="EJ233" i="4"/>
  <c r="EK233" i="4"/>
  <c r="EL233" i="4"/>
  <c r="EH234" i="4"/>
  <c r="EI234" i="4"/>
  <c r="EJ234" i="4"/>
  <c r="EK234" i="4"/>
  <c r="EL234" i="4"/>
  <c r="EH235" i="4"/>
  <c r="EI235" i="4"/>
  <c r="EJ235" i="4"/>
  <c r="EK235" i="4"/>
  <c r="EL235" i="4"/>
  <c r="EH236" i="4"/>
  <c r="EI236" i="4"/>
  <c r="EJ236" i="4"/>
  <c r="EK236" i="4"/>
  <c r="EL236" i="4"/>
  <c r="EH237" i="4"/>
  <c r="EI237" i="4"/>
  <c r="EJ237" i="4"/>
  <c r="EK237" i="4"/>
  <c r="EL237" i="4"/>
  <c r="EH238" i="4"/>
  <c r="EI238" i="4"/>
  <c r="EJ238" i="4"/>
  <c r="EK238" i="4"/>
  <c r="EL238" i="4"/>
  <c r="EH239" i="4"/>
  <c r="EI239" i="4"/>
  <c r="EJ239" i="4"/>
  <c r="EK239" i="4"/>
  <c r="EL239" i="4"/>
  <c r="EH240" i="4"/>
  <c r="EI240" i="4"/>
  <c r="EJ240" i="4"/>
  <c r="EK240" i="4"/>
  <c r="EL240" i="4"/>
  <c r="EH241" i="4"/>
  <c r="EI241" i="4"/>
  <c r="EJ241" i="4"/>
  <c r="EK241" i="4"/>
  <c r="EL241" i="4"/>
  <c r="EH242" i="4"/>
  <c r="EI242" i="4"/>
  <c r="EJ242" i="4"/>
  <c r="EK242" i="4"/>
  <c r="EL242" i="4"/>
  <c r="EH243" i="4"/>
  <c r="EI243" i="4"/>
  <c r="EJ243" i="4"/>
  <c r="EK243" i="4"/>
  <c r="EL243" i="4"/>
  <c r="EH244" i="4"/>
  <c r="EI244" i="4"/>
  <c r="EJ244" i="4"/>
  <c r="EK244" i="4"/>
  <c r="EL244" i="4"/>
  <c r="EH245" i="4"/>
  <c r="EI245" i="4"/>
  <c r="EJ245" i="4"/>
  <c r="EK245" i="4"/>
  <c r="EL245" i="4"/>
  <c r="EH246" i="4"/>
  <c r="EI246" i="4"/>
  <c r="EJ246" i="4"/>
  <c r="EK246" i="4"/>
  <c r="EL246" i="4"/>
  <c r="EH247" i="4"/>
  <c r="EI247" i="4"/>
  <c r="EJ247" i="4"/>
  <c r="EK247" i="4"/>
  <c r="EL247" i="4"/>
  <c r="EH248" i="4"/>
  <c r="EI248" i="4"/>
  <c r="EJ248" i="4"/>
  <c r="EK248" i="4"/>
  <c r="EL248" i="4"/>
  <c r="EH249" i="4"/>
  <c r="EI249" i="4"/>
  <c r="EJ249" i="4"/>
  <c r="EK249" i="4"/>
  <c r="EL249" i="4"/>
  <c r="EH250" i="4"/>
  <c r="EI250" i="4"/>
  <c r="EJ250" i="4"/>
  <c r="EK250" i="4"/>
  <c r="EL250" i="4"/>
  <c r="EH251" i="4"/>
  <c r="EI251" i="4"/>
  <c r="EJ251" i="4"/>
  <c r="EK251" i="4"/>
  <c r="EL251" i="4"/>
  <c r="EH252" i="4"/>
  <c r="EI252" i="4"/>
  <c r="EJ252" i="4"/>
  <c r="EK252" i="4"/>
  <c r="EL252" i="4"/>
  <c r="EH253" i="4"/>
  <c r="EI253" i="4"/>
  <c r="EJ253" i="4"/>
  <c r="EK253" i="4"/>
  <c r="EL253" i="4"/>
  <c r="EH254" i="4"/>
  <c r="EI254" i="4"/>
  <c r="EJ254" i="4"/>
  <c r="EK254" i="4"/>
  <c r="EL254" i="4"/>
  <c r="EH255" i="4"/>
  <c r="EI255" i="4"/>
  <c r="EJ255" i="4"/>
  <c r="EK255" i="4"/>
  <c r="EL255" i="4"/>
  <c r="EH256" i="4"/>
  <c r="EI256" i="4"/>
  <c r="EJ256" i="4"/>
  <c r="EK256" i="4"/>
  <c r="EL256" i="4"/>
  <c r="EH257" i="4"/>
  <c r="EI257" i="4"/>
  <c r="EJ257" i="4"/>
  <c r="EK257" i="4"/>
  <c r="EL257" i="4"/>
  <c r="EH258" i="4"/>
  <c r="EI258" i="4"/>
  <c r="EJ258" i="4"/>
  <c r="EK258" i="4"/>
  <c r="EL258" i="4"/>
  <c r="EH259" i="4"/>
  <c r="EI259" i="4"/>
  <c r="EJ259" i="4"/>
  <c r="EK259" i="4"/>
  <c r="EL259" i="4"/>
  <c r="EH260" i="4"/>
  <c r="EI260" i="4"/>
  <c r="EJ260" i="4"/>
  <c r="EK260" i="4"/>
  <c r="EL260" i="4"/>
  <c r="EH261" i="4"/>
  <c r="EI261" i="4"/>
  <c r="EJ261" i="4"/>
  <c r="EK261" i="4"/>
  <c r="EL261" i="4"/>
  <c r="EH262" i="4"/>
  <c r="EI262" i="4"/>
  <c r="EJ262" i="4"/>
  <c r="EK262" i="4"/>
  <c r="EL262" i="4"/>
  <c r="EH263" i="4"/>
  <c r="EI263" i="4"/>
  <c r="EJ263" i="4"/>
  <c r="EK263" i="4"/>
  <c r="EL263" i="4"/>
  <c r="EH264" i="4"/>
  <c r="EI264" i="4"/>
  <c r="EJ264" i="4"/>
  <c r="EK264" i="4"/>
  <c r="EL264" i="4"/>
  <c r="EH265" i="4"/>
  <c r="EI265" i="4"/>
  <c r="EJ265" i="4"/>
  <c r="EK265" i="4"/>
  <c r="EL265" i="4"/>
  <c r="EH266" i="4"/>
  <c r="EI266" i="4"/>
  <c r="EJ266" i="4"/>
  <c r="EK266" i="4"/>
  <c r="EL266" i="4"/>
  <c r="EH267" i="4"/>
  <c r="EI267" i="4"/>
  <c r="EJ267" i="4"/>
  <c r="EK267" i="4"/>
  <c r="EL267" i="4"/>
  <c r="EH268" i="4"/>
  <c r="EI268" i="4"/>
  <c r="EJ268" i="4"/>
  <c r="EK268" i="4"/>
  <c r="EL268" i="4"/>
  <c r="EH269" i="4"/>
  <c r="EI269" i="4"/>
  <c r="EJ269" i="4"/>
  <c r="EK269" i="4"/>
  <c r="EL269" i="4"/>
  <c r="EH270" i="4"/>
  <c r="EI270" i="4"/>
  <c r="EJ270" i="4"/>
  <c r="EK270" i="4"/>
  <c r="EL270" i="4"/>
  <c r="EH271" i="4"/>
  <c r="EI271" i="4"/>
  <c r="EJ271" i="4"/>
  <c r="EK271" i="4"/>
  <c r="EL271" i="4"/>
  <c r="EH272" i="4"/>
  <c r="EI272" i="4"/>
  <c r="EJ272" i="4"/>
  <c r="EK272" i="4"/>
  <c r="EL272" i="4"/>
  <c r="EH273" i="4"/>
  <c r="EI273" i="4"/>
  <c r="EJ273" i="4"/>
  <c r="EK273" i="4"/>
  <c r="EL273" i="4"/>
  <c r="EH274" i="4"/>
  <c r="EI274" i="4"/>
  <c r="EJ274" i="4"/>
  <c r="EK274" i="4"/>
  <c r="EL274" i="4"/>
  <c r="EH275" i="4"/>
  <c r="EI275" i="4"/>
  <c r="EJ275" i="4"/>
  <c r="EK275" i="4"/>
  <c r="EL275" i="4"/>
  <c r="EH276" i="4"/>
  <c r="EI276" i="4"/>
  <c r="EJ276" i="4"/>
  <c r="EK276" i="4"/>
  <c r="EL276" i="4"/>
  <c r="EH277" i="4"/>
  <c r="EI277" i="4"/>
  <c r="EJ277" i="4"/>
  <c r="EK277" i="4"/>
  <c r="EL277" i="4"/>
  <c r="EH278" i="4"/>
  <c r="EI278" i="4"/>
  <c r="EJ278" i="4"/>
  <c r="EK278" i="4"/>
  <c r="EL278" i="4"/>
  <c r="EH279" i="4"/>
  <c r="EI279" i="4"/>
  <c r="EJ279" i="4"/>
  <c r="EK279" i="4"/>
  <c r="EL279" i="4"/>
  <c r="EH280" i="4"/>
  <c r="EI280" i="4"/>
  <c r="EJ280" i="4"/>
  <c r="EK280" i="4"/>
  <c r="EL280" i="4"/>
  <c r="EH281" i="4"/>
  <c r="EI281" i="4"/>
  <c r="EJ281" i="4"/>
  <c r="EK281" i="4"/>
  <c r="EL281" i="4"/>
  <c r="EH282" i="4"/>
  <c r="EI282" i="4"/>
  <c r="EJ282" i="4"/>
  <c r="EK282" i="4"/>
  <c r="EL282" i="4"/>
  <c r="EH283" i="4"/>
  <c r="EI283" i="4"/>
  <c r="EJ283" i="4"/>
  <c r="EK283" i="4"/>
  <c r="EL283" i="4"/>
  <c r="EH284" i="4"/>
  <c r="EI284" i="4"/>
  <c r="EJ284" i="4"/>
  <c r="EK284" i="4"/>
  <c r="EL284" i="4"/>
  <c r="EH285" i="4"/>
  <c r="EI285" i="4"/>
  <c r="EJ285" i="4"/>
  <c r="EK285" i="4"/>
  <c r="EL285" i="4"/>
  <c r="EH286" i="4"/>
  <c r="EI286" i="4"/>
  <c r="EJ286" i="4"/>
  <c r="EK286" i="4"/>
  <c r="EL286" i="4"/>
  <c r="EH287" i="4"/>
  <c r="EI287" i="4"/>
  <c r="EJ287" i="4"/>
  <c r="EK287" i="4"/>
  <c r="EL287" i="4"/>
  <c r="EH288" i="4"/>
  <c r="EI288" i="4"/>
  <c r="EJ288" i="4"/>
  <c r="EK288" i="4"/>
  <c r="EL288" i="4"/>
  <c r="EH289" i="4"/>
  <c r="EI289" i="4"/>
  <c r="EJ289" i="4"/>
  <c r="EK289" i="4"/>
  <c r="EL289" i="4"/>
  <c r="EH290" i="4"/>
  <c r="EI290" i="4"/>
  <c r="EJ290" i="4"/>
  <c r="EK290" i="4"/>
  <c r="EL290" i="4"/>
  <c r="EH291" i="4"/>
  <c r="EI291" i="4"/>
  <c r="EJ291" i="4"/>
  <c r="EK291" i="4"/>
  <c r="EL291" i="4"/>
  <c r="EH292" i="4"/>
  <c r="EI292" i="4"/>
  <c r="EJ292" i="4"/>
  <c r="EK292" i="4"/>
  <c r="EL292" i="4"/>
  <c r="EH293" i="4"/>
  <c r="EI293" i="4"/>
  <c r="EJ293" i="4"/>
  <c r="EK293" i="4"/>
  <c r="EL293" i="4"/>
  <c r="EH294" i="4"/>
  <c r="EI294" i="4"/>
  <c r="EJ294" i="4"/>
  <c r="EK294" i="4"/>
  <c r="EL294" i="4"/>
  <c r="EH295" i="4"/>
  <c r="EI295" i="4"/>
  <c r="EJ295" i="4"/>
  <c r="EK295" i="4"/>
  <c r="EL295" i="4"/>
  <c r="EH296" i="4"/>
  <c r="EI296" i="4"/>
  <c r="EJ296" i="4"/>
  <c r="EK296" i="4"/>
  <c r="EL296" i="4"/>
  <c r="EH297" i="4"/>
  <c r="EI297" i="4"/>
  <c r="EJ297" i="4"/>
  <c r="EK297" i="4"/>
  <c r="EL297" i="4"/>
  <c r="EH298" i="4"/>
  <c r="EI298" i="4"/>
  <c r="EJ298" i="4"/>
  <c r="EK298" i="4"/>
  <c r="EL298" i="4"/>
  <c r="EH299" i="4"/>
  <c r="EI299" i="4"/>
  <c r="EJ299" i="4"/>
  <c r="EK299" i="4"/>
  <c r="EL299" i="4"/>
  <c r="EH300" i="4"/>
  <c r="EI300" i="4"/>
  <c r="EJ300" i="4"/>
  <c r="EK300" i="4"/>
  <c r="EL300" i="4"/>
  <c r="EH301" i="4"/>
  <c r="EI301" i="4"/>
  <c r="EJ301" i="4"/>
  <c r="EK301" i="4"/>
  <c r="EL301" i="4"/>
  <c r="EH302" i="4"/>
  <c r="EI302" i="4"/>
  <c r="EJ302" i="4"/>
  <c r="EK302" i="4"/>
  <c r="EL302" i="4"/>
  <c r="EH303" i="4"/>
  <c r="EI303" i="4"/>
  <c r="EJ303" i="4"/>
  <c r="EK303" i="4"/>
  <c r="EL303" i="4"/>
  <c r="EH304" i="4"/>
  <c r="EI304" i="4"/>
  <c r="EJ304" i="4"/>
  <c r="EK304" i="4"/>
  <c r="EL304" i="4"/>
  <c r="EH305" i="4"/>
  <c r="EI305" i="4"/>
  <c r="EJ305" i="4"/>
  <c r="EK305" i="4"/>
  <c r="EL305" i="4"/>
  <c r="EH306" i="4"/>
  <c r="EI306" i="4"/>
  <c r="EJ306" i="4"/>
  <c r="EK306" i="4"/>
  <c r="EL306" i="4"/>
  <c r="EH307" i="4"/>
  <c r="EI307" i="4"/>
  <c r="EJ307" i="4"/>
  <c r="EK307" i="4"/>
  <c r="EL307" i="4"/>
  <c r="EH308" i="4"/>
  <c r="EI308" i="4"/>
  <c r="EJ308" i="4"/>
  <c r="EK308" i="4"/>
  <c r="EL308" i="4"/>
  <c r="EH309" i="4"/>
  <c r="EI309" i="4"/>
  <c r="EJ309" i="4"/>
  <c r="EK309" i="4"/>
  <c r="EL309" i="4"/>
  <c r="EH310" i="4"/>
  <c r="EI310" i="4"/>
  <c r="EJ310" i="4"/>
  <c r="EK310" i="4"/>
  <c r="EL310" i="4"/>
  <c r="EH311" i="4"/>
  <c r="EI311" i="4"/>
  <c r="EJ311" i="4"/>
  <c r="EK311" i="4"/>
  <c r="EL311" i="4"/>
  <c r="EH312" i="4"/>
  <c r="EI312" i="4"/>
  <c r="EJ312" i="4"/>
  <c r="EK312" i="4"/>
  <c r="EL312" i="4"/>
  <c r="EH313" i="4"/>
  <c r="EI313" i="4"/>
  <c r="EJ313" i="4"/>
  <c r="EK313" i="4"/>
  <c r="EL313" i="4"/>
  <c r="EH314" i="4"/>
  <c r="EI314" i="4"/>
  <c r="EJ314" i="4"/>
  <c r="EK314" i="4"/>
  <c r="EL314" i="4"/>
  <c r="EH315" i="4"/>
  <c r="EI315" i="4"/>
  <c r="EJ315" i="4"/>
  <c r="EK315" i="4"/>
  <c r="EL315" i="4"/>
  <c r="EH316" i="4"/>
  <c r="EI316" i="4"/>
  <c r="EJ316" i="4"/>
  <c r="EK316" i="4"/>
  <c r="EL316" i="4"/>
  <c r="EH317" i="4"/>
  <c r="EI317" i="4"/>
  <c r="EJ317" i="4"/>
  <c r="EK317" i="4"/>
  <c r="EL317" i="4"/>
  <c r="EH318" i="4"/>
  <c r="EI318" i="4"/>
  <c r="EJ318" i="4"/>
  <c r="EK318" i="4"/>
  <c r="EL318" i="4"/>
  <c r="EH319" i="4"/>
  <c r="EI319" i="4"/>
  <c r="EJ319" i="4"/>
  <c r="EK319" i="4"/>
  <c r="EL319" i="4"/>
  <c r="EH320" i="4"/>
  <c r="EI320" i="4"/>
  <c r="EJ320" i="4"/>
  <c r="EK320" i="4"/>
  <c r="EL320" i="4"/>
  <c r="EH321" i="4"/>
  <c r="EI321" i="4"/>
  <c r="EJ321" i="4"/>
  <c r="EK321" i="4"/>
  <c r="EL321" i="4"/>
  <c r="EH322" i="4"/>
  <c r="EI322" i="4"/>
  <c r="EJ322" i="4"/>
  <c r="EK322" i="4"/>
  <c r="EL322" i="4"/>
  <c r="EH323" i="4"/>
  <c r="EI323" i="4"/>
  <c r="EJ323" i="4"/>
  <c r="EK323" i="4"/>
  <c r="EL323" i="4"/>
  <c r="EH324" i="4"/>
  <c r="EI324" i="4"/>
  <c r="EJ324" i="4"/>
  <c r="EK324" i="4"/>
  <c r="EL324" i="4"/>
  <c r="EH325" i="4"/>
  <c r="EI325" i="4"/>
  <c r="EJ325" i="4"/>
  <c r="EK325" i="4"/>
  <c r="EL325" i="4"/>
  <c r="EH326" i="4"/>
  <c r="EI326" i="4"/>
  <c r="EJ326" i="4"/>
  <c r="EK326" i="4"/>
  <c r="EL326" i="4"/>
  <c r="EH327" i="4"/>
  <c r="EI327" i="4"/>
  <c r="EJ327" i="4"/>
  <c r="EK327" i="4"/>
  <c r="EL327" i="4"/>
  <c r="EH328" i="4"/>
  <c r="EI328" i="4"/>
  <c r="EJ328" i="4"/>
  <c r="EK328" i="4"/>
  <c r="EL328" i="4"/>
  <c r="EH329" i="4"/>
  <c r="EI329" i="4"/>
  <c r="EJ329" i="4"/>
  <c r="EK329" i="4"/>
  <c r="EL329" i="4"/>
  <c r="EH330" i="4"/>
  <c r="EI330" i="4"/>
  <c r="EJ330" i="4"/>
  <c r="EK330" i="4"/>
  <c r="EL330" i="4"/>
  <c r="EH331" i="4"/>
  <c r="EI331" i="4"/>
  <c r="EJ331" i="4"/>
  <c r="EK331" i="4"/>
  <c r="EL331" i="4"/>
  <c r="EH332" i="4"/>
  <c r="EI332" i="4"/>
  <c r="EJ332" i="4"/>
  <c r="EK332" i="4"/>
  <c r="EL332" i="4"/>
  <c r="EH333" i="4"/>
  <c r="EI333" i="4"/>
  <c r="EJ333" i="4"/>
  <c r="EK333" i="4"/>
  <c r="EL333" i="4"/>
  <c r="EH334" i="4"/>
  <c r="EI334" i="4"/>
  <c r="EJ334" i="4"/>
  <c r="EK334" i="4"/>
  <c r="EL334" i="4"/>
  <c r="EH335" i="4"/>
  <c r="EI335" i="4"/>
  <c r="EJ335" i="4"/>
  <c r="EK335" i="4"/>
  <c r="EL335" i="4"/>
  <c r="EH336" i="4"/>
  <c r="EI336" i="4"/>
  <c r="EJ336" i="4"/>
  <c r="EK336" i="4"/>
  <c r="EL336" i="4"/>
  <c r="EH337" i="4"/>
  <c r="EI337" i="4"/>
  <c r="EJ337" i="4"/>
  <c r="EK337" i="4"/>
  <c r="EL337" i="4"/>
  <c r="EH338" i="4"/>
  <c r="EI338" i="4"/>
  <c r="EJ338" i="4"/>
  <c r="EK338" i="4"/>
  <c r="EL338" i="4"/>
  <c r="EH339" i="4"/>
  <c r="EI339" i="4"/>
  <c r="EJ339" i="4"/>
  <c r="EK339" i="4"/>
  <c r="EL339" i="4"/>
  <c r="EH340" i="4"/>
  <c r="EI340" i="4"/>
  <c r="EJ340" i="4"/>
  <c r="EK340" i="4"/>
  <c r="EL340" i="4"/>
  <c r="EH341" i="4"/>
  <c r="EI341" i="4"/>
  <c r="EJ341" i="4"/>
  <c r="EK341" i="4"/>
  <c r="EL341" i="4"/>
  <c r="EH342" i="4"/>
  <c r="EI342" i="4"/>
  <c r="EJ342" i="4"/>
  <c r="EK342" i="4"/>
  <c r="EL342" i="4"/>
  <c r="EH343" i="4"/>
  <c r="EI343" i="4"/>
  <c r="EJ343" i="4"/>
  <c r="EK343" i="4"/>
  <c r="EL343" i="4"/>
  <c r="EH344" i="4"/>
  <c r="EI344" i="4"/>
  <c r="EJ344" i="4"/>
  <c r="EK344" i="4"/>
  <c r="EL344" i="4"/>
  <c r="EH345" i="4"/>
  <c r="EI345" i="4"/>
  <c r="EJ345" i="4"/>
  <c r="EK345" i="4"/>
  <c r="EL345" i="4"/>
  <c r="EH346" i="4"/>
  <c r="EI346" i="4"/>
  <c r="EJ346" i="4"/>
  <c r="EK346" i="4"/>
  <c r="EL346" i="4"/>
  <c r="EH347" i="4"/>
  <c r="EI347" i="4"/>
  <c r="EJ347" i="4"/>
  <c r="EK347" i="4"/>
  <c r="EL347" i="4"/>
  <c r="EH348" i="4"/>
  <c r="EI348" i="4"/>
  <c r="EJ348" i="4"/>
  <c r="EK348" i="4"/>
  <c r="EL348" i="4"/>
  <c r="EH349" i="4"/>
  <c r="EI349" i="4"/>
  <c r="EJ349" i="4"/>
  <c r="EK349" i="4"/>
  <c r="EL349" i="4"/>
  <c r="EH350" i="4"/>
  <c r="EI350" i="4"/>
  <c r="EJ350" i="4"/>
  <c r="EK350" i="4"/>
  <c r="EL350" i="4"/>
  <c r="EH351" i="4"/>
  <c r="EI351" i="4"/>
  <c r="EJ351" i="4"/>
  <c r="EK351" i="4"/>
  <c r="EL351" i="4"/>
  <c r="EH352" i="4"/>
  <c r="EI352" i="4"/>
  <c r="EJ352" i="4"/>
  <c r="EK352" i="4"/>
  <c r="EL352" i="4"/>
  <c r="EH353" i="4"/>
  <c r="EI353" i="4"/>
  <c r="EJ353" i="4"/>
  <c r="EK353" i="4"/>
  <c r="EL353" i="4"/>
  <c r="EH354" i="4"/>
  <c r="EI354" i="4"/>
  <c r="EJ354" i="4"/>
  <c r="EK354" i="4"/>
  <c r="EL354" i="4"/>
  <c r="EH355" i="4"/>
  <c r="EI355" i="4"/>
  <c r="EJ355" i="4"/>
  <c r="EK355" i="4"/>
  <c r="EL355" i="4"/>
  <c r="EH356" i="4"/>
  <c r="EI356" i="4"/>
  <c r="EJ356" i="4"/>
  <c r="EK356" i="4"/>
  <c r="EL356" i="4"/>
  <c r="EH357" i="4"/>
  <c r="EI357" i="4"/>
  <c r="EJ357" i="4"/>
  <c r="EK357" i="4"/>
  <c r="EL357" i="4"/>
  <c r="EH358" i="4"/>
  <c r="EI358" i="4"/>
  <c r="EJ358" i="4"/>
  <c r="EK358" i="4"/>
  <c r="EL358" i="4"/>
  <c r="EH359" i="4"/>
  <c r="EI359" i="4"/>
  <c r="EJ359" i="4"/>
  <c r="EK359" i="4"/>
  <c r="EL359" i="4"/>
  <c r="EH360" i="4"/>
  <c r="EI360" i="4"/>
  <c r="EJ360" i="4"/>
  <c r="EK360" i="4"/>
  <c r="EL360" i="4"/>
  <c r="EH361" i="4"/>
  <c r="EI361" i="4"/>
  <c r="EJ361" i="4"/>
  <c r="EK361" i="4"/>
  <c r="EL361" i="4"/>
  <c r="EH362" i="4"/>
  <c r="EI362" i="4"/>
  <c r="EJ362" i="4"/>
  <c r="EK362" i="4"/>
  <c r="EL362" i="4"/>
  <c r="EH363" i="4"/>
  <c r="EI363" i="4"/>
  <c r="EJ363" i="4"/>
  <c r="EK363" i="4"/>
  <c r="EL363" i="4"/>
  <c r="EH364" i="4"/>
  <c r="EI364" i="4"/>
  <c r="EJ364" i="4"/>
  <c r="EK364" i="4"/>
  <c r="EL364" i="4"/>
  <c r="EH365" i="4"/>
  <c r="EI365" i="4"/>
  <c r="EJ365" i="4"/>
  <c r="EK365" i="4"/>
  <c r="EL365" i="4"/>
  <c r="EH366" i="4"/>
  <c r="EI366" i="4"/>
  <c r="EJ366" i="4"/>
  <c r="EK366" i="4"/>
  <c r="EL366" i="4"/>
  <c r="EH367" i="4"/>
  <c r="EI367" i="4"/>
  <c r="EJ367" i="4"/>
  <c r="EK367" i="4"/>
  <c r="EL367" i="4"/>
  <c r="EH368" i="4"/>
  <c r="EI368" i="4"/>
  <c r="EJ368" i="4"/>
  <c r="EK368" i="4"/>
  <c r="EL368" i="4"/>
  <c r="EH369" i="4"/>
  <c r="EI369" i="4"/>
  <c r="EJ369" i="4"/>
  <c r="EK369" i="4"/>
  <c r="EL369" i="4"/>
  <c r="EH370" i="4"/>
  <c r="EI370" i="4"/>
  <c r="EJ370" i="4"/>
  <c r="EK370" i="4"/>
  <c r="EL370" i="4"/>
  <c r="EH371" i="4"/>
  <c r="EI371" i="4"/>
  <c r="EJ371" i="4"/>
  <c r="EK371" i="4"/>
  <c r="EL371" i="4"/>
  <c r="EH372" i="4"/>
  <c r="EI372" i="4"/>
  <c r="EJ372" i="4"/>
  <c r="EK372" i="4"/>
  <c r="EL372" i="4"/>
  <c r="EH373" i="4"/>
  <c r="EI373" i="4"/>
  <c r="EJ373" i="4"/>
  <c r="EK373" i="4"/>
  <c r="EL373" i="4"/>
  <c r="EH374" i="4"/>
  <c r="EI374" i="4"/>
  <c r="EJ374" i="4"/>
  <c r="EK374" i="4"/>
  <c r="EL374" i="4"/>
  <c r="EH375" i="4"/>
  <c r="EI375" i="4"/>
  <c r="EJ375" i="4"/>
  <c r="EK375" i="4"/>
  <c r="EL375" i="4"/>
  <c r="EH376" i="4"/>
  <c r="EI376" i="4"/>
  <c r="EJ376" i="4"/>
  <c r="EK376" i="4"/>
  <c r="EL376" i="4"/>
  <c r="EH377" i="4"/>
  <c r="EI377" i="4"/>
  <c r="EJ377" i="4"/>
  <c r="EK377" i="4"/>
  <c r="EL377" i="4"/>
  <c r="EH378" i="4"/>
  <c r="EI378" i="4"/>
  <c r="EJ378" i="4"/>
  <c r="EK378" i="4"/>
  <c r="EL378" i="4"/>
  <c r="EH379" i="4"/>
  <c r="EI379" i="4"/>
  <c r="EJ379" i="4"/>
  <c r="EK379" i="4"/>
  <c r="EL379" i="4"/>
  <c r="EH380" i="4"/>
  <c r="EI380" i="4"/>
  <c r="EJ380" i="4"/>
  <c r="EK380" i="4"/>
  <c r="EL380" i="4"/>
  <c r="EH381" i="4"/>
  <c r="EI381" i="4"/>
  <c r="EJ381" i="4"/>
  <c r="EK381" i="4"/>
  <c r="EL381" i="4"/>
  <c r="EH382" i="4"/>
  <c r="EI382" i="4"/>
  <c r="EJ382" i="4"/>
  <c r="EK382" i="4"/>
  <c r="EL382" i="4"/>
  <c r="EH383" i="4"/>
  <c r="EI383" i="4"/>
  <c r="EJ383" i="4"/>
  <c r="EK383" i="4"/>
  <c r="EL383" i="4"/>
  <c r="EH384" i="4"/>
  <c r="EI384" i="4"/>
  <c r="EJ384" i="4"/>
  <c r="EK384" i="4"/>
  <c r="EL384" i="4"/>
  <c r="EH385" i="4"/>
  <c r="EI385" i="4"/>
  <c r="EJ385" i="4"/>
  <c r="EK385" i="4"/>
  <c r="EL385" i="4"/>
  <c r="EH386" i="4"/>
  <c r="EI386" i="4"/>
  <c r="EJ386" i="4"/>
  <c r="EK386" i="4"/>
  <c r="EL386" i="4"/>
  <c r="EH387" i="4"/>
  <c r="EI387" i="4"/>
  <c r="EJ387" i="4"/>
  <c r="EK387" i="4"/>
  <c r="EL387" i="4"/>
  <c r="EH388" i="4"/>
  <c r="EI388" i="4"/>
  <c r="EJ388" i="4"/>
  <c r="EK388" i="4"/>
  <c r="EL388" i="4"/>
  <c r="EH389" i="4"/>
  <c r="EI389" i="4"/>
  <c r="EJ389" i="4"/>
  <c r="EK389" i="4"/>
  <c r="EL389" i="4"/>
  <c r="EH390" i="4"/>
  <c r="EI390" i="4"/>
  <c r="EJ390" i="4"/>
  <c r="EK390" i="4"/>
  <c r="EL390" i="4"/>
  <c r="EH391" i="4"/>
  <c r="EI391" i="4"/>
  <c r="EJ391" i="4"/>
  <c r="EK391" i="4"/>
  <c r="EL391" i="4"/>
  <c r="EH392" i="4"/>
  <c r="EI392" i="4"/>
  <c r="EJ392" i="4"/>
  <c r="EK392" i="4"/>
  <c r="EL392" i="4"/>
  <c r="EH393" i="4"/>
  <c r="EI393" i="4"/>
  <c r="EJ393" i="4"/>
  <c r="EK393" i="4"/>
  <c r="EL393" i="4"/>
  <c r="EH394" i="4"/>
  <c r="EI394" i="4"/>
  <c r="EJ394" i="4"/>
  <c r="EK394" i="4"/>
  <c r="EL394" i="4"/>
  <c r="EH395" i="4"/>
  <c r="EI395" i="4"/>
  <c r="EJ395" i="4"/>
  <c r="EK395" i="4"/>
  <c r="EL395" i="4"/>
  <c r="EH396" i="4"/>
  <c r="EI396" i="4"/>
  <c r="EJ396" i="4"/>
  <c r="EK396" i="4"/>
  <c r="EL396" i="4"/>
  <c r="EH397" i="4"/>
  <c r="EI397" i="4"/>
  <c r="EJ397" i="4"/>
  <c r="EK397" i="4"/>
  <c r="EL397" i="4"/>
  <c r="EH398" i="4"/>
  <c r="EI398" i="4"/>
  <c r="EJ398" i="4"/>
  <c r="EK398" i="4"/>
  <c r="EL398" i="4"/>
  <c r="EH399" i="4"/>
  <c r="EI399" i="4"/>
  <c r="EJ399" i="4"/>
  <c r="EK399" i="4"/>
  <c r="EL399" i="4"/>
  <c r="EH400" i="4"/>
  <c r="EI400" i="4"/>
  <c r="EJ400" i="4"/>
  <c r="EK400" i="4"/>
  <c r="EL400" i="4"/>
  <c r="EH401" i="4"/>
  <c r="EI401" i="4"/>
  <c r="EJ401" i="4"/>
  <c r="EK401" i="4"/>
  <c r="EL401" i="4"/>
  <c r="EH402" i="4"/>
  <c r="EI402" i="4"/>
  <c r="EJ402" i="4"/>
  <c r="EK402" i="4"/>
  <c r="EL402" i="4"/>
  <c r="EH403" i="4"/>
  <c r="EI403" i="4"/>
  <c r="EJ403" i="4"/>
  <c r="EK403" i="4"/>
  <c r="EL403" i="4"/>
  <c r="EH404" i="4"/>
  <c r="EI404" i="4"/>
  <c r="EJ404" i="4"/>
  <c r="EK404" i="4"/>
  <c r="EL404" i="4"/>
  <c r="EH405" i="4"/>
  <c r="EI405" i="4"/>
  <c r="EJ405" i="4"/>
  <c r="EK405" i="4"/>
  <c r="EL405" i="4"/>
  <c r="EH406" i="4"/>
  <c r="EI406" i="4"/>
  <c r="EJ406" i="4"/>
  <c r="EK406" i="4"/>
  <c r="EL406" i="4"/>
  <c r="EL6" i="4"/>
  <c r="EK6" i="4"/>
  <c r="EJ6" i="4"/>
  <c r="EI6" i="4"/>
  <c r="EH6" i="4"/>
  <c r="EA7" i="4"/>
  <c r="EB7" i="4"/>
  <c r="EC7" i="4"/>
  <c r="ED7" i="4"/>
  <c r="EE7" i="4"/>
  <c r="EA8" i="4"/>
  <c r="EB8" i="4"/>
  <c r="EC8" i="4"/>
  <c r="ED8" i="4"/>
  <c r="EE8" i="4"/>
  <c r="EA9" i="4"/>
  <c r="EB9" i="4"/>
  <c r="EC9" i="4"/>
  <c r="ED9" i="4"/>
  <c r="EE9" i="4"/>
  <c r="EA10" i="4"/>
  <c r="EB10" i="4"/>
  <c r="EC10" i="4"/>
  <c r="ED10" i="4"/>
  <c r="EE10" i="4"/>
  <c r="EA11" i="4"/>
  <c r="EB11" i="4"/>
  <c r="EC11" i="4"/>
  <c r="ED11" i="4"/>
  <c r="EE11" i="4"/>
  <c r="EA12" i="4"/>
  <c r="EB12" i="4"/>
  <c r="EC12" i="4"/>
  <c r="ED12" i="4"/>
  <c r="EE12" i="4"/>
  <c r="EA13" i="4"/>
  <c r="EB13" i="4"/>
  <c r="EC13" i="4"/>
  <c r="ED13" i="4"/>
  <c r="EE13" i="4"/>
  <c r="EA14" i="4"/>
  <c r="EB14" i="4"/>
  <c r="EC14" i="4"/>
  <c r="ED14" i="4"/>
  <c r="EE14" i="4"/>
  <c r="EA15" i="4"/>
  <c r="EB15" i="4"/>
  <c r="EC15" i="4"/>
  <c r="ED15" i="4"/>
  <c r="EE15" i="4"/>
  <c r="EA16" i="4"/>
  <c r="EB16" i="4"/>
  <c r="EC16" i="4"/>
  <c r="ED16" i="4"/>
  <c r="EE16" i="4"/>
  <c r="EA17" i="4"/>
  <c r="EB17" i="4"/>
  <c r="EC17" i="4"/>
  <c r="ED17" i="4"/>
  <c r="EE17" i="4"/>
  <c r="EA18" i="4"/>
  <c r="EB18" i="4"/>
  <c r="EC18" i="4"/>
  <c r="ED18" i="4"/>
  <c r="EE18" i="4"/>
  <c r="EA19" i="4"/>
  <c r="EB19" i="4"/>
  <c r="EC19" i="4"/>
  <c r="ED19" i="4"/>
  <c r="EE19" i="4"/>
  <c r="EA20" i="4"/>
  <c r="EB20" i="4"/>
  <c r="EC20" i="4"/>
  <c r="ED20" i="4"/>
  <c r="EE20" i="4"/>
  <c r="EA21" i="4"/>
  <c r="EB21" i="4"/>
  <c r="EC21" i="4"/>
  <c r="ED21" i="4"/>
  <c r="EE21" i="4"/>
  <c r="EA22" i="4"/>
  <c r="EB22" i="4"/>
  <c r="EC22" i="4"/>
  <c r="ED22" i="4"/>
  <c r="EE22" i="4"/>
  <c r="EA23" i="4"/>
  <c r="EB23" i="4"/>
  <c r="EC23" i="4"/>
  <c r="ED23" i="4"/>
  <c r="EE23" i="4"/>
  <c r="EA24" i="4"/>
  <c r="EB24" i="4"/>
  <c r="EC24" i="4"/>
  <c r="ED24" i="4"/>
  <c r="EE24" i="4"/>
  <c r="EA25" i="4"/>
  <c r="EB25" i="4"/>
  <c r="EC25" i="4"/>
  <c r="ED25" i="4"/>
  <c r="EE25" i="4"/>
  <c r="EA26" i="4"/>
  <c r="EB26" i="4"/>
  <c r="EC26" i="4"/>
  <c r="ED26" i="4"/>
  <c r="EE26" i="4"/>
  <c r="EA27" i="4"/>
  <c r="EB27" i="4"/>
  <c r="EC27" i="4"/>
  <c r="ED27" i="4"/>
  <c r="EE27" i="4"/>
  <c r="EA28" i="4"/>
  <c r="EB28" i="4"/>
  <c r="EC28" i="4"/>
  <c r="ED28" i="4"/>
  <c r="EE28" i="4"/>
  <c r="EA29" i="4"/>
  <c r="EB29" i="4"/>
  <c r="EC29" i="4"/>
  <c r="ED29" i="4"/>
  <c r="EE29" i="4"/>
  <c r="EA30" i="4"/>
  <c r="EB30" i="4"/>
  <c r="EC30" i="4"/>
  <c r="ED30" i="4"/>
  <c r="EE30" i="4"/>
  <c r="EA31" i="4"/>
  <c r="EB31" i="4"/>
  <c r="EC31" i="4"/>
  <c r="ED31" i="4"/>
  <c r="EE31" i="4"/>
  <c r="EA32" i="4"/>
  <c r="EB32" i="4"/>
  <c r="EC32" i="4"/>
  <c r="ED32" i="4"/>
  <c r="EE32" i="4"/>
  <c r="EA33" i="4"/>
  <c r="EB33" i="4"/>
  <c r="EC33" i="4"/>
  <c r="ED33" i="4"/>
  <c r="EE33" i="4"/>
  <c r="EA34" i="4"/>
  <c r="EB34" i="4"/>
  <c r="EC34" i="4"/>
  <c r="ED34" i="4"/>
  <c r="EE34" i="4"/>
  <c r="EA35" i="4"/>
  <c r="EB35" i="4"/>
  <c r="EC35" i="4"/>
  <c r="ED35" i="4"/>
  <c r="EE35" i="4"/>
  <c r="EA36" i="4"/>
  <c r="EB36" i="4"/>
  <c r="EC36" i="4"/>
  <c r="ED36" i="4"/>
  <c r="EE36" i="4"/>
  <c r="EA37" i="4"/>
  <c r="EB37" i="4"/>
  <c r="EC37" i="4"/>
  <c r="ED37" i="4"/>
  <c r="EE37" i="4"/>
  <c r="EA38" i="4"/>
  <c r="EB38" i="4"/>
  <c r="EC38" i="4"/>
  <c r="ED38" i="4"/>
  <c r="EE38" i="4"/>
  <c r="EA39" i="4"/>
  <c r="EB39" i="4"/>
  <c r="EC39" i="4"/>
  <c r="ED39" i="4"/>
  <c r="EE39" i="4"/>
  <c r="EA40" i="4"/>
  <c r="EB40" i="4"/>
  <c r="EC40" i="4"/>
  <c r="ED40" i="4"/>
  <c r="EE40" i="4"/>
  <c r="EA41" i="4"/>
  <c r="EB41" i="4"/>
  <c r="EC41" i="4"/>
  <c r="ED41" i="4"/>
  <c r="EE41" i="4"/>
  <c r="EA42" i="4"/>
  <c r="EB42" i="4"/>
  <c r="EC42" i="4"/>
  <c r="ED42" i="4"/>
  <c r="EE42" i="4"/>
  <c r="EA43" i="4"/>
  <c r="EB43" i="4"/>
  <c r="EC43" i="4"/>
  <c r="ED43" i="4"/>
  <c r="EE43" i="4"/>
  <c r="EA44" i="4"/>
  <c r="EB44" i="4"/>
  <c r="EC44" i="4"/>
  <c r="ED44" i="4"/>
  <c r="EE44" i="4"/>
  <c r="EA45" i="4"/>
  <c r="EB45" i="4"/>
  <c r="EC45" i="4"/>
  <c r="ED45" i="4"/>
  <c r="EE45" i="4"/>
  <c r="EA46" i="4"/>
  <c r="EB46" i="4"/>
  <c r="EC46" i="4"/>
  <c r="ED46" i="4"/>
  <c r="EE46" i="4"/>
  <c r="EA47" i="4"/>
  <c r="EB47" i="4"/>
  <c r="EC47" i="4"/>
  <c r="ED47" i="4"/>
  <c r="EE47" i="4"/>
  <c r="EA48" i="4"/>
  <c r="EB48" i="4"/>
  <c r="EC48" i="4"/>
  <c r="ED48" i="4"/>
  <c r="EE48" i="4"/>
  <c r="EA49" i="4"/>
  <c r="EB49" i="4"/>
  <c r="EC49" i="4"/>
  <c r="ED49" i="4"/>
  <c r="EE49" i="4"/>
  <c r="EA50" i="4"/>
  <c r="EB50" i="4"/>
  <c r="EC50" i="4"/>
  <c r="ED50" i="4"/>
  <c r="EE50" i="4"/>
  <c r="EA51" i="4"/>
  <c r="EB51" i="4"/>
  <c r="EC51" i="4"/>
  <c r="ED51" i="4"/>
  <c r="EE51" i="4"/>
  <c r="EA52" i="4"/>
  <c r="EB52" i="4"/>
  <c r="EC52" i="4"/>
  <c r="ED52" i="4"/>
  <c r="EE52" i="4"/>
  <c r="EA53" i="4"/>
  <c r="EB53" i="4"/>
  <c r="EC53" i="4"/>
  <c r="ED53" i="4"/>
  <c r="EE53" i="4"/>
  <c r="EA54" i="4"/>
  <c r="EB54" i="4"/>
  <c r="EC54" i="4"/>
  <c r="ED54" i="4"/>
  <c r="EE54" i="4"/>
  <c r="EA55" i="4"/>
  <c r="EB55" i="4"/>
  <c r="EC55" i="4"/>
  <c r="ED55" i="4"/>
  <c r="EE55" i="4"/>
  <c r="EA56" i="4"/>
  <c r="EB56" i="4"/>
  <c r="EC56" i="4"/>
  <c r="ED56" i="4"/>
  <c r="EE56" i="4"/>
  <c r="EA57" i="4"/>
  <c r="EB57" i="4"/>
  <c r="EC57" i="4"/>
  <c r="ED57" i="4"/>
  <c r="EE57" i="4"/>
  <c r="EA58" i="4"/>
  <c r="EB58" i="4"/>
  <c r="EC58" i="4"/>
  <c r="ED58" i="4"/>
  <c r="EE58" i="4"/>
  <c r="EA59" i="4"/>
  <c r="EB59" i="4"/>
  <c r="EC59" i="4"/>
  <c r="ED59" i="4"/>
  <c r="EE59" i="4"/>
  <c r="EA60" i="4"/>
  <c r="EB60" i="4"/>
  <c r="EC60" i="4"/>
  <c r="ED60" i="4"/>
  <c r="EE60" i="4"/>
  <c r="EA61" i="4"/>
  <c r="EB61" i="4"/>
  <c r="EC61" i="4"/>
  <c r="ED61" i="4"/>
  <c r="EE61" i="4"/>
  <c r="EA62" i="4"/>
  <c r="EB62" i="4"/>
  <c r="EC62" i="4"/>
  <c r="ED62" i="4"/>
  <c r="EE62" i="4"/>
  <c r="EA63" i="4"/>
  <c r="EB63" i="4"/>
  <c r="EC63" i="4"/>
  <c r="ED63" i="4"/>
  <c r="EE63" i="4"/>
  <c r="EA64" i="4"/>
  <c r="EB64" i="4"/>
  <c r="EC64" i="4"/>
  <c r="ED64" i="4"/>
  <c r="EE64" i="4"/>
  <c r="EA65" i="4"/>
  <c r="EB65" i="4"/>
  <c r="EC65" i="4"/>
  <c r="ED65" i="4"/>
  <c r="EE65" i="4"/>
  <c r="EA66" i="4"/>
  <c r="EB66" i="4"/>
  <c r="EC66" i="4"/>
  <c r="ED66" i="4"/>
  <c r="EE66" i="4"/>
  <c r="EA67" i="4"/>
  <c r="EB67" i="4"/>
  <c r="EC67" i="4"/>
  <c r="ED67" i="4"/>
  <c r="EE67" i="4"/>
  <c r="EA68" i="4"/>
  <c r="EB68" i="4"/>
  <c r="EC68" i="4"/>
  <c r="ED68" i="4"/>
  <c r="EE68" i="4"/>
  <c r="EA69" i="4"/>
  <c r="EB69" i="4"/>
  <c r="EC69" i="4"/>
  <c r="ED69" i="4"/>
  <c r="EE69" i="4"/>
  <c r="EA70" i="4"/>
  <c r="EB70" i="4"/>
  <c r="EC70" i="4"/>
  <c r="ED70" i="4"/>
  <c r="EE70" i="4"/>
  <c r="EA71" i="4"/>
  <c r="EB71" i="4"/>
  <c r="EC71" i="4"/>
  <c r="ED71" i="4"/>
  <c r="EE71" i="4"/>
  <c r="EA72" i="4"/>
  <c r="EB72" i="4"/>
  <c r="EC72" i="4"/>
  <c r="ED72" i="4"/>
  <c r="EE72" i="4"/>
  <c r="EA73" i="4"/>
  <c r="EB73" i="4"/>
  <c r="EC73" i="4"/>
  <c r="ED73" i="4"/>
  <c r="EE73" i="4"/>
  <c r="EA74" i="4"/>
  <c r="EB74" i="4"/>
  <c r="EC74" i="4"/>
  <c r="ED74" i="4"/>
  <c r="EE74" i="4"/>
  <c r="EA75" i="4"/>
  <c r="EB75" i="4"/>
  <c r="EC75" i="4"/>
  <c r="ED75" i="4"/>
  <c r="EE75" i="4"/>
  <c r="EA76" i="4"/>
  <c r="EB76" i="4"/>
  <c r="EC76" i="4"/>
  <c r="ED76" i="4"/>
  <c r="EE76" i="4"/>
  <c r="EA77" i="4"/>
  <c r="EB77" i="4"/>
  <c r="EC77" i="4"/>
  <c r="ED77" i="4"/>
  <c r="EE77" i="4"/>
  <c r="EA78" i="4"/>
  <c r="EB78" i="4"/>
  <c r="EC78" i="4"/>
  <c r="ED78" i="4"/>
  <c r="EE78" i="4"/>
  <c r="EA79" i="4"/>
  <c r="EB79" i="4"/>
  <c r="EC79" i="4"/>
  <c r="ED79" i="4"/>
  <c r="EE79" i="4"/>
  <c r="EA80" i="4"/>
  <c r="EB80" i="4"/>
  <c r="EC80" i="4"/>
  <c r="ED80" i="4"/>
  <c r="EE80" i="4"/>
  <c r="EA81" i="4"/>
  <c r="EB81" i="4"/>
  <c r="EC81" i="4"/>
  <c r="ED81" i="4"/>
  <c r="EE81" i="4"/>
  <c r="EA82" i="4"/>
  <c r="EB82" i="4"/>
  <c r="EC82" i="4"/>
  <c r="ED82" i="4"/>
  <c r="EE82" i="4"/>
  <c r="EA83" i="4"/>
  <c r="EB83" i="4"/>
  <c r="EC83" i="4"/>
  <c r="ED83" i="4"/>
  <c r="EE83" i="4"/>
  <c r="EA84" i="4"/>
  <c r="EB84" i="4"/>
  <c r="EC84" i="4"/>
  <c r="ED84" i="4"/>
  <c r="EE84" i="4"/>
  <c r="EA85" i="4"/>
  <c r="EB85" i="4"/>
  <c r="EC85" i="4"/>
  <c r="ED85" i="4"/>
  <c r="EE85" i="4"/>
  <c r="EA86" i="4"/>
  <c r="EB86" i="4"/>
  <c r="EC86" i="4"/>
  <c r="ED86" i="4"/>
  <c r="EE86" i="4"/>
  <c r="EA87" i="4"/>
  <c r="EB87" i="4"/>
  <c r="EC87" i="4"/>
  <c r="ED87" i="4"/>
  <c r="EE87" i="4"/>
  <c r="EA88" i="4"/>
  <c r="EB88" i="4"/>
  <c r="EC88" i="4"/>
  <c r="ED88" i="4"/>
  <c r="EE88" i="4"/>
  <c r="EA89" i="4"/>
  <c r="EB89" i="4"/>
  <c r="EC89" i="4"/>
  <c r="ED89" i="4"/>
  <c r="EE89" i="4"/>
  <c r="EA90" i="4"/>
  <c r="EB90" i="4"/>
  <c r="EC90" i="4"/>
  <c r="ED90" i="4"/>
  <c r="EE90" i="4"/>
  <c r="EA91" i="4"/>
  <c r="EB91" i="4"/>
  <c r="EC91" i="4"/>
  <c r="ED91" i="4"/>
  <c r="EE91" i="4"/>
  <c r="EA92" i="4"/>
  <c r="EB92" i="4"/>
  <c r="EC92" i="4"/>
  <c r="ED92" i="4"/>
  <c r="EE92" i="4"/>
  <c r="EA93" i="4"/>
  <c r="EB93" i="4"/>
  <c r="EC93" i="4"/>
  <c r="ED93" i="4"/>
  <c r="EE93" i="4"/>
  <c r="EA94" i="4"/>
  <c r="EB94" i="4"/>
  <c r="EC94" i="4"/>
  <c r="ED94" i="4"/>
  <c r="EE94" i="4"/>
  <c r="EA95" i="4"/>
  <c r="EB95" i="4"/>
  <c r="EC95" i="4"/>
  <c r="ED95" i="4"/>
  <c r="EE95" i="4"/>
  <c r="EA96" i="4"/>
  <c r="EB96" i="4"/>
  <c r="EC96" i="4"/>
  <c r="ED96" i="4"/>
  <c r="EE96" i="4"/>
  <c r="EA97" i="4"/>
  <c r="EB97" i="4"/>
  <c r="EC97" i="4"/>
  <c r="ED97" i="4"/>
  <c r="EE97" i="4"/>
  <c r="EA98" i="4"/>
  <c r="EB98" i="4"/>
  <c r="EC98" i="4"/>
  <c r="ED98" i="4"/>
  <c r="EE98" i="4"/>
  <c r="EA99" i="4"/>
  <c r="EB99" i="4"/>
  <c r="EC99" i="4"/>
  <c r="ED99" i="4"/>
  <c r="EE99" i="4"/>
  <c r="EA100" i="4"/>
  <c r="EB100" i="4"/>
  <c r="EC100" i="4"/>
  <c r="ED100" i="4"/>
  <c r="EE100" i="4"/>
  <c r="EA101" i="4"/>
  <c r="EB101" i="4"/>
  <c r="EC101" i="4"/>
  <c r="ED101" i="4"/>
  <c r="EE101" i="4"/>
  <c r="EA102" i="4"/>
  <c r="EB102" i="4"/>
  <c r="EC102" i="4"/>
  <c r="ED102" i="4"/>
  <c r="EE102" i="4"/>
  <c r="EA103" i="4"/>
  <c r="EB103" i="4"/>
  <c r="EC103" i="4"/>
  <c r="ED103" i="4"/>
  <c r="EE103" i="4"/>
  <c r="EA104" i="4"/>
  <c r="EB104" i="4"/>
  <c r="EC104" i="4"/>
  <c r="ED104" i="4"/>
  <c r="EE104" i="4"/>
  <c r="EA105" i="4"/>
  <c r="EB105" i="4"/>
  <c r="EC105" i="4"/>
  <c r="ED105" i="4"/>
  <c r="EE105" i="4"/>
  <c r="EA106" i="4"/>
  <c r="EB106" i="4"/>
  <c r="EC106" i="4"/>
  <c r="ED106" i="4"/>
  <c r="EE106" i="4"/>
  <c r="EA107" i="4"/>
  <c r="EB107" i="4"/>
  <c r="EC107" i="4"/>
  <c r="ED107" i="4"/>
  <c r="EE107" i="4"/>
  <c r="EA108" i="4"/>
  <c r="EB108" i="4"/>
  <c r="EC108" i="4"/>
  <c r="ED108" i="4"/>
  <c r="EE108" i="4"/>
  <c r="EA109" i="4"/>
  <c r="EB109" i="4"/>
  <c r="EC109" i="4"/>
  <c r="ED109" i="4"/>
  <c r="EE109" i="4"/>
  <c r="EA110" i="4"/>
  <c r="EB110" i="4"/>
  <c r="EC110" i="4"/>
  <c r="ED110" i="4"/>
  <c r="EE110" i="4"/>
  <c r="EA111" i="4"/>
  <c r="EB111" i="4"/>
  <c r="EC111" i="4"/>
  <c r="ED111" i="4"/>
  <c r="EE111" i="4"/>
  <c r="EA112" i="4"/>
  <c r="EB112" i="4"/>
  <c r="EC112" i="4"/>
  <c r="ED112" i="4"/>
  <c r="EE112" i="4"/>
  <c r="EA113" i="4"/>
  <c r="EB113" i="4"/>
  <c r="EC113" i="4"/>
  <c r="ED113" i="4"/>
  <c r="EE113" i="4"/>
  <c r="EA114" i="4"/>
  <c r="EB114" i="4"/>
  <c r="EC114" i="4"/>
  <c r="ED114" i="4"/>
  <c r="EE114" i="4"/>
  <c r="EA115" i="4"/>
  <c r="EB115" i="4"/>
  <c r="EC115" i="4"/>
  <c r="ED115" i="4"/>
  <c r="EE115" i="4"/>
  <c r="EA116" i="4"/>
  <c r="EB116" i="4"/>
  <c r="EC116" i="4"/>
  <c r="ED116" i="4"/>
  <c r="EE116" i="4"/>
  <c r="EA117" i="4"/>
  <c r="EB117" i="4"/>
  <c r="EC117" i="4"/>
  <c r="ED117" i="4"/>
  <c r="EE117" i="4"/>
  <c r="EA118" i="4"/>
  <c r="EB118" i="4"/>
  <c r="EC118" i="4"/>
  <c r="ED118" i="4"/>
  <c r="EE118" i="4"/>
  <c r="EA119" i="4"/>
  <c r="EB119" i="4"/>
  <c r="EC119" i="4"/>
  <c r="ED119" i="4"/>
  <c r="EE119" i="4"/>
  <c r="EA120" i="4"/>
  <c r="EB120" i="4"/>
  <c r="EC120" i="4"/>
  <c r="ED120" i="4"/>
  <c r="EE120" i="4"/>
  <c r="EA121" i="4"/>
  <c r="EB121" i="4"/>
  <c r="EC121" i="4"/>
  <c r="ED121" i="4"/>
  <c r="EE121" i="4"/>
  <c r="EA122" i="4"/>
  <c r="EB122" i="4"/>
  <c r="EC122" i="4"/>
  <c r="ED122" i="4"/>
  <c r="EE122" i="4"/>
  <c r="EA123" i="4"/>
  <c r="EB123" i="4"/>
  <c r="EC123" i="4"/>
  <c r="ED123" i="4"/>
  <c r="EE123" i="4"/>
  <c r="EA124" i="4"/>
  <c r="EB124" i="4"/>
  <c r="EC124" i="4"/>
  <c r="ED124" i="4"/>
  <c r="EE124" i="4"/>
  <c r="EA125" i="4"/>
  <c r="EB125" i="4"/>
  <c r="EC125" i="4"/>
  <c r="ED125" i="4"/>
  <c r="EE125" i="4"/>
  <c r="EA126" i="4"/>
  <c r="EB126" i="4"/>
  <c r="EC126" i="4"/>
  <c r="ED126" i="4"/>
  <c r="EE126" i="4"/>
  <c r="EA127" i="4"/>
  <c r="EB127" i="4"/>
  <c r="EC127" i="4"/>
  <c r="ED127" i="4"/>
  <c r="EE127" i="4"/>
  <c r="EA128" i="4"/>
  <c r="EB128" i="4"/>
  <c r="EC128" i="4"/>
  <c r="ED128" i="4"/>
  <c r="EE128" i="4"/>
  <c r="EA129" i="4"/>
  <c r="EB129" i="4"/>
  <c r="EC129" i="4"/>
  <c r="ED129" i="4"/>
  <c r="EE129" i="4"/>
  <c r="EA130" i="4"/>
  <c r="EB130" i="4"/>
  <c r="EC130" i="4"/>
  <c r="ED130" i="4"/>
  <c r="EE130" i="4"/>
  <c r="EA131" i="4"/>
  <c r="EB131" i="4"/>
  <c r="EC131" i="4"/>
  <c r="ED131" i="4"/>
  <c r="EE131" i="4"/>
  <c r="EA132" i="4"/>
  <c r="EB132" i="4"/>
  <c r="EC132" i="4"/>
  <c r="ED132" i="4"/>
  <c r="EE132" i="4"/>
  <c r="EA133" i="4"/>
  <c r="EB133" i="4"/>
  <c r="EC133" i="4"/>
  <c r="ED133" i="4"/>
  <c r="EE133" i="4"/>
  <c r="EA134" i="4"/>
  <c r="EB134" i="4"/>
  <c r="EC134" i="4"/>
  <c r="ED134" i="4"/>
  <c r="EE134" i="4"/>
  <c r="EA135" i="4"/>
  <c r="EB135" i="4"/>
  <c r="EC135" i="4"/>
  <c r="ED135" i="4"/>
  <c r="EE135" i="4"/>
  <c r="EA136" i="4"/>
  <c r="EB136" i="4"/>
  <c r="EC136" i="4"/>
  <c r="ED136" i="4"/>
  <c r="EE136" i="4"/>
  <c r="EA137" i="4"/>
  <c r="EB137" i="4"/>
  <c r="EC137" i="4"/>
  <c r="ED137" i="4"/>
  <c r="EE137" i="4"/>
  <c r="EA138" i="4"/>
  <c r="EB138" i="4"/>
  <c r="EC138" i="4"/>
  <c r="ED138" i="4"/>
  <c r="EE138" i="4"/>
  <c r="EA139" i="4"/>
  <c r="EB139" i="4"/>
  <c r="EC139" i="4"/>
  <c r="ED139" i="4"/>
  <c r="EE139" i="4"/>
  <c r="EA140" i="4"/>
  <c r="EB140" i="4"/>
  <c r="EC140" i="4"/>
  <c r="ED140" i="4"/>
  <c r="EE140" i="4"/>
  <c r="EA141" i="4"/>
  <c r="EB141" i="4"/>
  <c r="EC141" i="4"/>
  <c r="ED141" i="4"/>
  <c r="EE141" i="4"/>
  <c r="EA142" i="4"/>
  <c r="EB142" i="4"/>
  <c r="EC142" i="4"/>
  <c r="ED142" i="4"/>
  <c r="EE142" i="4"/>
  <c r="EA143" i="4"/>
  <c r="EB143" i="4"/>
  <c r="EC143" i="4"/>
  <c r="ED143" i="4"/>
  <c r="EE143" i="4"/>
  <c r="EA144" i="4"/>
  <c r="EB144" i="4"/>
  <c r="EC144" i="4"/>
  <c r="ED144" i="4"/>
  <c r="EE144" i="4"/>
  <c r="EA145" i="4"/>
  <c r="EB145" i="4"/>
  <c r="EC145" i="4"/>
  <c r="ED145" i="4"/>
  <c r="EE145" i="4"/>
  <c r="EA146" i="4"/>
  <c r="EB146" i="4"/>
  <c r="EC146" i="4"/>
  <c r="ED146" i="4"/>
  <c r="EE146" i="4"/>
  <c r="EA147" i="4"/>
  <c r="EB147" i="4"/>
  <c r="EC147" i="4"/>
  <c r="ED147" i="4"/>
  <c r="EE147" i="4"/>
  <c r="EA159" i="4"/>
  <c r="EB159" i="4"/>
  <c r="EC159" i="4"/>
  <c r="ED159" i="4"/>
  <c r="EE159" i="4"/>
  <c r="EA160" i="4"/>
  <c r="EB160" i="4"/>
  <c r="EC160" i="4"/>
  <c r="ED160" i="4"/>
  <c r="EE160" i="4"/>
  <c r="EA161" i="4"/>
  <c r="EB161" i="4"/>
  <c r="EC161" i="4"/>
  <c r="ED161" i="4"/>
  <c r="EE161" i="4"/>
  <c r="EA162" i="4"/>
  <c r="EB162" i="4"/>
  <c r="EC162" i="4"/>
  <c r="ED162" i="4"/>
  <c r="EE162" i="4"/>
  <c r="EA163" i="4"/>
  <c r="EB163" i="4"/>
  <c r="EC163" i="4"/>
  <c r="ED163" i="4"/>
  <c r="EE163" i="4"/>
  <c r="EA164" i="4"/>
  <c r="EB164" i="4"/>
  <c r="EC164" i="4"/>
  <c r="ED164" i="4"/>
  <c r="EE164" i="4"/>
  <c r="EA165" i="4"/>
  <c r="EB165" i="4"/>
  <c r="EC165" i="4"/>
  <c r="ED165" i="4"/>
  <c r="EE165" i="4"/>
  <c r="EA166" i="4"/>
  <c r="EB166" i="4"/>
  <c r="EC166" i="4"/>
  <c r="ED166" i="4"/>
  <c r="EE166" i="4"/>
  <c r="EA167" i="4"/>
  <c r="EB167" i="4"/>
  <c r="EC167" i="4"/>
  <c r="ED167" i="4"/>
  <c r="EE167" i="4"/>
  <c r="EA168" i="4"/>
  <c r="EB168" i="4"/>
  <c r="EC168" i="4"/>
  <c r="ED168" i="4"/>
  <c r="EE168" i="4"/>
  <c r="EA169" i="4"/>
  <c r="EB169" i="4"/>
  <c r="EC169" i="4"/>
  <c r="ED169" i="4"/>
  <c r="EE169" i="4"/>
  <c r="EA170" i="4"/>
  <c r="EB170" i="4"/>
  <c r="EC170" i="4"/>
  <c r="ED170" i="4"/>
  <c r="EE170" i="4"/>
  <c r="EA171" i="4"/>
  <c r="EB171" i="4"/>
  <c r="EC171" i="4"/>
  <c r="ED171" i="4"/>
  <c r="EE171" i="4"/>
  <c r="EA172" i="4"/>
  <c r="EB172" i="4"/>
  <c r="EC172" i="4"/>
  <c r="ED172" i="4"/>
  <c r="EE172" i="4"/>
  <c r="EA173" i="4"/>
  <c r="EB173" i="4"/>
  <c r="EC173" i="4"/>
  <c r="ED173" i="4"/>
  <c r="EE173" i="4"/>
  <c r="EA174" i="4"/>
  <c r="EB174" i="4"/>
  <c r="EC174" i="4"/>
  <c r="ED174" i="4"/>
  <c r="EE174" i="4"/>
  <c r="EA175" i="4"/>
  <c r="EB175" i="4"/>
  <c r="EC175" i="4"/>
  <c r="ED175" i="4"/>
  <c r="EE175" i="4"/>
  <c r="EA176" i="4"/>
  <c r="EB176" i="4"/>
  <c r="EC176" i="4"/>
  <c r="ED176" i="4"/>
  <c r="EE176" i="4"/>
  <c r="EA177" i="4"/>
  <c r="EB177" i="4"/>
  <c r="EC177" i="4"/>
  <c r="ED177" i="4"/>
  <c r="EE177" i="4"/>
  <c r="EA178" i="4"/>
  <c r="EB178" i="4"/>
  <c r="EC178" i="4"/>
  <c r="ED178" i="4"/>
  <c r="EE178" i="4"/>
  <c r="EA179" i="4"/>
  <c r="EB179" i="4"/>
  <c r="EC179" i="4"/>
  <c r="ED179" i="4"/>
  <c r="EE179" i="4"/>
  <c r="EA180" i="4"/>
  <c r="EB180" i="4"/>
  <c r="EC180" i="4"/>
  <c r="ED180" i="4"/>
  <c r="EE180" i="4"/>
  <c r="EA181" i="4"/>
  <c r="EB181" i="4"/>
  <c r="EC181" i="4"/>
  <c r="ED181" i="4"/>
  <c r="EE181" i="4"/>
  <c r="EA182" i="4"/>
  <c r="EB182" i="4"/>
  <c r="EC182" i="4"/>
  <c r="ED182" i="4"/>
  <c r="EE182" i="4"/>
  <c r="EA183" i="4"/>
  <c r="EB183" i="4"/>
  <c r="EC183" i="4"/>
  <c r="ED183" i="4"/>
  <c r="EE183" i="4"/>
  <c r="EA184" i="4"/>
  <c r="EB184" i="4"/>
  <c r="EC184" i="4"/>
  <c r="ED184" i="4"/>
  <c r="EE184" i="4"/>
  <c r="EA185" i="4"/>
  <c r="EB185" i="4"/>
  <c r="EC185" i="4"/>
  <c r="ED185" i="4"/>
  <c r="EE185" i="4"/>
  <c r="EA186" i="4"/>
  <c r="EB186" i="4"/>
  <c r="EC186" i="4"/>
  <c r="ED186" i="4"/>
  <c r="EE186" i="4"/>
  <c r="EA187" i="4"/>
  <c r="EB187" i="4"/>
  <c r="EC187" i="4"/>
  <c r="ED187" i="4"/>
  <c r="EE187" i="4"/>
  <c r="EA188" i="4"/>
  <c r="EB188" i="4"/>
  <c r="EC188" i="4"/>
  <c r="ED188" i="4"/>
  <c r="EE188" i="4"/>
  <c r="EA189" i="4"/>
  <c r="EB189" i="4"/>
  <c r="EC189" i="4"/>
  <c r="ED189" i="4"/>
  <c r="EE189" i="4"/>
  <c r="EA190" i="4"/>
  <c r="EB190" i="4"/>
  <c r="EC190" i="4"/>
  <c r="ED190" i="4"/>
  <c r="EE190" i="4"/>
  <c r="EA191" i="4"/>
  <c r="EB191" i="4"/>
  <c r="EC191" i="4"/>
  <c r="ED191" i="4"/>
  <c r="EE191" i="4"/>
  <c r="EA192" i="4"/>
  <c r="EB192" i="4"/>
  <c r="EC192" i="4"/>
  <c r="ED192" i="4"/>
  <c r="EE192" i="4"/>
  <c r="EA193" i="4"/>
  <c r="EB193" i="4"/>
  <c r="EC193" i="4"/>
  <c r="ED193" i="4"/>
  <c r="EE193" i="4"/>
  <c r="EA194" i="4"/>
  <c r="EB194" i="4"/>
  <c r="EC194" i="4"/>
  <c r="ED194" i="4"/>
  <c r="EE194" i="4"/>
  <c r="EA195" i="4"/>
  <c r="EB195" i="4"/>
  <c r="EC195" i="4"/>
  <c r="ED195" i="4"/>
  <c r="EE195" i="4"/>
  <c r="EA196" i="4"/>
  <c r="EB196" i="4"/>
  <c r="EC196" i="4"/>
  <c r="ED196" i="4"/>
  <c r="EE196" i="4"/>
  <c r="EA197" i="4"/>
  <c r="EB197" i="4"/>
  <c r="EC197" i="4"/>
  <c r="ED197" i="4"/>
  <c r="EE197" i="4"/>
  <c r="EA198" i="4"/>
  <c r="EB198" i="4"/>
  <c r="EC198" i="4"/>
  <c r="ED198" i="4"/>
  <c r="EE198" i="4"/>
  <c r="EA199" i="4"/>
  <c r="EB199" i="4"/>
  <c r="EC199" i="4"/>
  <c r="ED199" i="4"/>
  <c r="EE199" i="4"/>
  <c r="EA200" i="4"/>
  <c r="EB200" i="4"/>
  <c r="EC200" i="4"/>
  <c r="ED200" i="4"/>
  <c r="EE200" i="4"/>
  <c r="EA201" i="4"/>
  <c r="EB201" i="4"/>
  <c r="EC201" i="4"/>
  <c r="ED201" i="4"/>
  <c r="EE201" i="4"/>
  <c r="EA202" i="4"/>
  <c r="EB202" i="4"/>
  <c r="EC202" i="4"/>
  <c r="ED202" i="4"/>
  <c r="EE202" i="4"/>
  <c r="EA203" i="4"/>
  <c r="EB203" i="4"/>
  <c r="EC203" i="4"/>
  <c r="ED203" i="4"/>
  <c r="EE203" i="4"/>
  <c r="EA204" i="4"/>
  <c r="EB204" i="4"/>
  <c r="EC204" i="4"/>
  <c r="ED204" i="4"/>
  <c r="EE204" i="4"/>
  <c r="EA205" i="4"/>
  <c r="EB205" i="4"/>
  <c r="EC205" i="4"/>
  <c r="ED205" i="4"/>
  <c r="EE205" i="4"/>
  <c r="EA206" i="4"/>
  <c r="EB206" i="4"/>
  <c r="EC206" i="4"/>
  <c r="ED206" i="4"/>
  <c r="EE206" i="4"/>
  <c r="EA207" i="4"/>
  <c r="EB207" i="4"/>
  <c r="EC207" i="4"/>
  <c r="ED207" i="4"/>
  <c r="EE207" i="4"/>
  <c r="EA208" i="4"/>
  <c r="EB208" i="4"/>
  <c r="EC208" i="4"/>
  <c r="ED208" i="4"/>
  <c r="EE208" i="4"/>
  <c r="EA209" i="4"/>
  <c r="EB209" i="4"/>
  <c r="EC209" i="4"/>
  <c r="ED209" i="4"/>
  <c r="EE209" i="4"/>
  <c r="EA210" i="4"/>
  <c r="EB210" i="4"/>
  <c r="EC210" i="4"/>
  <c r="ED210" i="4"/>
  <c r="EE210" i="4"/>
  <c r="EA211" i="4"/>
  <c r="EB211" i="4"/>
  <c r="EC211" i="4"/>
  <c r="ED211" i="4"/>
  <c r="EE211" i="4"/>
  <c r="EA212" i="4"/>
  <c r="EB212" i="4"/>
  <c r="EC212" i="4"/>
  <c r="ED212" i="4"/>
  <c r="EE212" i="4"/>
  <c r="EA213" i="4"/>
  <c r="EB213" i="4"/>
  <c r="EC213" i="4"/>
  <c r="ED213" i="4"/>
  <c r="EE213" i="4"/>
  <c r="EA214" i="4"/>
  <c r="EB214" i="4"/>
  <c r="EC214" i="4"/>
  <c r="ED214" i="4"/>
  <c r="EE214" i="4"/>
  <c r="EA215" i="4"/>
  <c r="EB215" i="4"/>
  <c r="EC215" i="4"/>
  <c r="ED215" i="4"/>
  <c r="EE215" i="4"/>
  <c r="EA216" i="4"/>
  <c r="EB216" i="4"/>
  <c r="EC216" i="4"/>
  <c r="ED216" i="4"/>
  <c r="EE216" i="4"/>
  <c r="EA217" i="4"/>
  <c r="EB217" i="4"/>
  <c r="EC217" i="4"/>
  <c r="ED217" i="4"/>
  <c r="EE217" i="4"/>
  <c r="EA218" i="4"/>
  <c r="EB218" i="4"/>
  <c r="EC218" i="4"/>
  <c r="ED218" i="4"/>
  <c r="EE218" i="4"/>
  <c r="EA219" i="4"/>
  <c r="EB219" i="4"/>
  <c r="EC219" i="4"/>
  <c r="ED219" i="4"/>
  <c r="EE219" i="4"/>
  <c r="EA220" i="4"/>
  <c r="EB220" i="4"/>
  <c r="EC220" i="4"/>
  <c r="ED220" i="4"/>
  <c r="EE220" i="4"/>
  <c r="EA221" i="4"/>
  <c r="EB221" i="4"/>
  <c r="EC221" i="4"/>
  <c r="ED221" i="4"/>
  <c r="EE221" i="4"/>
  <c r="EA222" i="4"/>
  <c r="EB222" i="4"/>
  <c r="EC222" i="4"/>
  <c r="ED222" i="4"/>
  <c r="EE222" i="4"/>
  <c r="EA223" i="4"/>
  <c r="EB223" i="4"/>
  <c r="EC223" i="4"/>
  <c r="ED223" i="4"/>
  <c r="EE223" i="4"/>
  <c r="EA224" i="4"/>
  <c r="EB224" i="4"/>
  <c r="EC224" i="4"/>
  <c r="ED224" i="4"/>
  <c r="EE224" i="4"/>
  <c r="EA225" i="4"/>
  <c r="EB225" i="4"/>
  <c r="EC225" i="4"/>
  <c r="ED225" i="4"/>
  <c r="EE225" i="4"/>
  <c r="EA226" i="4"/>
  <c r="EB226" i="4"/>
  <c r="EC226" i="4"/>
  <c r="ED226" i="4"/>
  <c r="EE226" i="4"/>
  <c r="EA227" i="4"/>
  <c r="EB227" i="4"/>
  <c r="EC227" i="4"/>
  <c r="ED227" i="4"/>
  <c r="EE227" i="4"/>
  <c r="EA228" i="4"/>
  <c r="EB228" i="4"/>
  <c r="EC228" i="4"/>
  <c r="ED228" i="4"/>
  <c r="EE228" i="4"/>
  <c r="EA229" i="4"/>
  <c r="EB229" i="4"/>
  <c r="EC229" i="4"/>
  <c r="ED229" i="4"/>
  <c r="EE229" i="4"/>
  <c r="EA230" i="4"/>
  <c r="EB230" i="4"/>
  <c r="EC230" i="4"/>
  <c r="ED230" i="4"/>
  <c r="EE230" i="4"/>
  <c r="EA231" i="4"/>
  <c r="EB231" i="4"/>
  <c r="EC231" i="4"/>
  <c r="ED231" i="4"/>
  <c r="EE231" i="4"/>
  <c r="EA232" i="4"/>
  <c r="EB232" i="4"/>
  <c r="EC232" i="4"/>
  <c r="ED232" i="4"/>
  <c r="EE232" i="4"/>
  <c r="EA233" i="4"/>
  <c r="EB233" i="4"/>
  <c r="EC233" i="4"/>
  <c r="ED233" i="4"/>
  <c r="EE233" i="4"/>
  <c r="EA234" i="4"/>
  <c r="EB234" i="4"/>
  <c r="EC234" i="4"/>
  <c r="ED234" i="4"/>
  <c r="EE234" i="4"/>
  <c r="EA235" i="4"/>
  <c r="EB235" i="4"/>
  <c r="EC235" i="4"/>
  <c r="ED235" i="4"/>
  <c r="EE235" i="4"/>
  <c r="EA236" i="4"/>
  <c r="EB236" i="4"/>
  <c r="EC236" i="4"/>
  <c r="ED236" i="4"/>
  <c r="EE236" i="4"/>
  <c r="EA237" i="4"/>
  <c r="EB237" i="4"/>
  <c r="EC237" i="4"/>
  <c r="ED237" i="4"/>
  <c r="EE237" i="4"/>
  <c r="EA238" i="4"/>
  <c r="EB238" i="4"/>
  <c r="EC238" i="4"/>
  <c r="ED238" i="4"/>
  <c r="EE238" i="4"/>
  <c r="EA239" i="4"/>
  <c r="EB239" i="4"/>
  <c r="EC239" i="4"/>
  <c r="ED239" i="4"/>
  <c r="EE239" i="4"/>
  <c r="EA240" i="4"/>
  <c r="EB240" i="4"/>
  <c r="EC240" i="4"/>
  <c r="ED240" i="4"/>
  <c r="EE240" i="4"/>
  <c r="EA241" i="4"/>
  <c r="EB241" i="4"/>
  <c r="EC241" i="4"/>
  <c r="ED241" i="4"/>
  <c r="EE241" i="4"/>
  <c r="EA242" i="4"/>
  <c r="EB242" i="4"/>
  <c r="EC242" i="4"/>
  <c r="ED242" i="4"/>
  <c r="EE242" i="4"/>
  <c r="EA243" i="4"/>
  <c r="EB243" i="4"/>
  <c r="EC243" i="4"/>
  <c r="ED243" i="4"/>
  <c r="EE243" i="4"/>
  <c r="EA244" i="4"/>
  <c r="EB244" i="4"/>
  <c r="EC244" i="4"/>
  <c r="ED244" i="4"/>
  <c r="EE244" i="4"/>
  <c r="EA245" i="4"/>
  <c r="EB245" i="4"/>
  <c r="EC245" i="4"/>
  <c r="ED245" i="4"/>
  <c r="EE245" i="4"/>
  <c r="EA246" i="4"/>
  <c r="EB246" i="4"/>
  <c r="EC246" i="4"/>
  <c r="ED246" i="4"/>
  <c r="EE246" i="4"/>
  <c r="EA247" i="4"/>
  <c r="EB247" i="4"/>
  <c r="EC247" i="4"/>
  <c r="ED247" i="4"/>
  <c r="EE247" i="4"/>
  <c r="EA248" i="4"/>
  <c r="EB248" i="4"/>
  <c r="EC248" i="4"/>
  <c r="ED248" i="4"/>
  <c r="EE248" i="4"/>
  <c r="EA249" i="4"/>
  <c r="EB249" i="4"/>
  <c r="EC249" i="4"/>
  <c r="ED249" i="4"/>
  <c r="EE249" i="4"/>
  <c r="EA250" i="4"/>
  <c r="EB250" i="4"/>
  <c r="EC250" i="4"/>
  <c r="ED250" i="4"/>
  <c r="EE250" i="4"/>
  <c r="EA251" i="4"/>
  <c r="EB251" i="4"/>
  <c r="EC251" i="4"/>
  <c r="ED251" i="4"/>
  <c r="EE251" i="4"/>
  <c r="EA252" i="4"/>
  <c r="EB252" i="4"/>
  <c r="EC252" i="4"/>
  <c r="ED252" i="4"/>
  <c r="EE252" i="4"/>
  <c r="EA253" i="4"/>
  <c r="EB253" i="4"/>
  <c r="EC253" i="4"/>
  <c r="ED253" i="4"/>
  <c r="EE253" i="4"/>
  <c r="EA254" i="4"/>
  <c r="EB254" i="4"/>
  <c r="EC254" i="4"/>
  <c r="ED254" i="4"/>
  <c r="EE254" i="4"/>
  <c r="EA255" i="4"/>
  <c r="EB255" i="4"/>
  <c r="EC255" i="4"/>
  <c r="ED255" i="4"/>
  <c r="EE255" i="4"/>
  <c r="EA256" i="4"/>
  <c r="EB256" i="4"/>
  <c r="EC256" i="4"/>
  <c r="ED256" i="4"/>
  <c r="EE256" i="4"/>
  <c r="EA257" i="4"/>
  <c r="EB257" i="4"/>
  <c r="EC257" i="4"/>
  <c r="ED257" i="4"/>
  <c r="EE257" i="4"/>
  <c r="EA258" i="4"/>
  <c r="EB258" i="4"/>
  <c r="EC258" i="4"/>
  <c r="ED258" i="4"/>
  <c r="EE258" i="4"/>
  <c r="EA259" i="4"/>
  <c r="EB259" i="4"/>
  <c r="EC259" i="4"/>
  <c r="ED259" i="4"/>
  <c r="EE259" i="4"/>
  <c r="EA260" i="4"/>
  <c r="EB260" i="4"/>
  <c r="EC260" i="4"/>
  <c r="ED260" i="4"/>
  <c r="EE260" i="4"/>
  <c r="EA261" i="4"/>
  <c r="EB261" i="4"/>
  <c r="EC261" i="4"/>
  <c r="ED261" i="4"/>
  <c r="EE261" i="4"/>
  <c r="EA262" i="4"/>
  <c r="EB262" i="4"/>
  <c r="EC262" i="4"/>
  <c r="ED262" i="4"/>
  <c r="EE262" i="4"/>
  <c r="EA263" i="4"/>
  <c r="EB263" i="4"/>
  <c r="EC263" i="4"/>
  <c r="ED263" i="4"/>
  <c r="EE263" i="4"/>
  <c r="EA264" i="4"/>
  <c r="EB264" i="4"/>
  <c r="EC264" i="4"/>
  <c r="ED264" i="4"/>
  <c r="EE264" i="4"/>
  <c r="EA265" i="4"/>
  <c r="EB265" i="4"/>
  <c r="EC265" i="4"/>
  <c r="ED265" i="4"/>
  <c r="EE265" i="4"/>
  <c r="EA266" i="4"/>
  <c r="EB266" i="4"/>
  <c r="EC266" i="4"/>
  <c r="ED266" i="4"/>
  <c r="EE266" i="4"/>
  <c r="EA267" i="4"/>
  <c r="EB267" i="4"/>
  <c r="EC267" i="4"/>
  <c r="ED267" i="4"/>
  <c r="EE267" i="4"/>
  <c r="EA268" i="4"/>
  <c r="EB268" i="4"/>
  <c r="EC268" i="4"/>
  <c r="ED268" i="4"/>
  <c r="EE268" i="4"/>
  <c r="EA269" i="4"/>
  <c r="EB269" i="4"/>
  <c r="EC269" i="4"/>
  <c r="ED269" i="4"/>
  <c r="EE269" i="4"/>
  <c r="EA270" i="4"/>
  <c r="EB270" i="4"/>
  <c r="EC270" i="4"/>
  <c r="ED270" i="4"/>
  <c r="EE270" i="4"/>
  <c r="EA271" i="4"/>
  <c r="EB271" i="4"/>
  <c r="EC271" i="4"/>
  <c r="ED271" i="4"/>
  <c r="EE271" i="4"/>
  <c r="EA272" i="4"/>
  <c r="EB272" i="4"/>
  <c r="EC272" i="4"/>
  <c r="ED272" i="4"/>
  <c r="EE272" i="4"/>
  <c r="EA273" i="4"/>
  <c r="EB273" i="4"/>
  <c r="EC273" i="4"/>
  <c r="ED273" i="4"/>
  <c r="EE273" i="4"/>
  <c r="EA274" i="4"/>
  <c r="EB274" i="4"/>
  <c r="EC274" i="4"/>
  <c r="ED274" i="4"/>
  <c r="EE274" i="4"/>
  <c r="EA275" i="4"/>
  <c r="EB275" i="4"/>
  <c r="EC275" i="4"/>
  <c r="ED275" i="4"/>
  <c r="EE275" i="4"/>
  <c r="EA276" i="4"/>
  <c r="EB276" i="4"/>
  <c r="EC276" i="4"/>
  <c r="ED276" i="4"/>
  <c r="EE276" i="4"/>
  <c r="EA277" i="4"/>
  <c r="EB277" i="4"/>
  <c r="EC277" i="4"/>
  <c r="ED277" i="4"/>
  <c r="EE277" i="4"/>
  <c r="EA278" i="4"/>
  <c r="EB278" i="4"/>
  <c r="EC278" i="4"/>
  <c r="ED278" i="4"/>
  <c r="EE278" i="4"/>
  <c r="EA279" i="4"/>
  <c r="EB279" i="4"/>
  <c r="EC279" i="4"/>
  <c r="ED279" i="4"/>
  <c r="EE279" i="4"/>
  <c r="EA280" i="4"/>
  <c r="EB280" i="4"/>
  <c r="EC280" i="4"/>
  <c r="ED280" i="4"/>
  <c r="EE280" i="4"/>
  <c r="EA281" i="4"/>
  <c r="EB281" i="4"/>
  <c r="EC281" i="4"/>
  <c r="ED281" i="4"/>
  <c r="EE281" i="4"/>
  <c r="EA282" i="4"/>
  <c r="EB282" i="4"/>
  <c r="EC282" i="4"/>
  <c r="ED282" i="4"/>
  <c r="EE282" i="4"/>
  <c r="EA283" i="4"/>
  <c r="EB283" i="4"/>
  <c r="EC283" i="4"/>
  <c r="ED283" i="4"/>
  <c r="EE283" i="4"/>
  <c r="EA284" i="4"/>
  <c r="EB284" i="4"/>
  <c r="EC284" i="4"/>
  <c r="ED284" i="4"/>
  <c r="EE284" i="4"/>
  <c r="EA285" i="4"/>
  <c r="EB285" i="4"/>
  <c r="EC285" i="4"/>
  <c r="ED285" i="4"/>
  <c r="EE285" i="4"/>
  <c r="EA286" i="4"/>
  <c r="EB286" i="4"/>
  <c r="EC286" i="4"/>
  <c r="ED286" i="4"/>
  <c r="EE286" i="4"/>
  <c r="EA287" i="4"/>
  <c r="EB287" i="4"/>
  <c r="EC287" i="4"/>
  <c r="ED287" i="4"/>
  <c r="EE287" i="4"/>
  <c r="EA288" i="4"/>
  <c r="EB288" i="4"/>
  <c r="EC288" i="4"/>
  <c r="ED288" i="4"/>
  <c r="EE288" i="4"/>
  <c r="EA289" i="4"/>
  <c r="EB289" i="4"/>
  <c r="EC289" i="4"/>
  <c r="ED289" i="4"/>
  <c r="EE289" i="4"/>
  <c r="EA290" i="4"/>
  <c r="EB290" i="4"/>
  <c r="EC290" i="4"/>
  <c r="ED290" i="4"/>
  <c r="EE290" i="4"/>
  <c r="EA291" i="4"/>
  <c r="EB291" i="4"/>
  <c r="EC291" i="4"/>
  <c r="ED291" i="4"/>
  <c r="EE291" i="4"/>
  <c r="EA292" i="4"/>
  <c r="EB292" i="4"/>
  <c r="EC292" i="4"/>
  <c r="ED292" i="4"/>
  <c r="EE292" i="4"/>
  <c r="EA293" i="4"/>
  <c r="EB293" i="4"/>
  <c r="EC293" i="4"/>
  <c r="ED293" i="4"/>
  <c r="EE293" i="4"/>
  <c r="EA294" i="4"/>
  <c r="EB294" i="4"/>
  <c r="EC294" i="4"/>
  <c r="ED294" i="4"/>
  <c r="EE294" i="4"/>
  <c r="EA295" i="4"/>
  <c r="EB295" i="4"/>
  <c r="EC295" i="4"/>
  <c r="ED295" i="4"/>
  <c r="EE295" i="4"/>
  <c r="EA296" i="4"/>
  <c r="EB296" i="4"/>
  <c r="EC296" i="4"/>
  <c r="ED296" i="4"/>
  <c r="EE296" i="4"/>
  <c r="EA297" i="4"/>
  <c r="EB297" i="4"/>
  <c r="EC297" i="4"/>
  <c r="ED297" i="4"/>
  <c r="EE297" i="4"/>
  <c r="EA298" i="4"/>
  <c r="EB298" i="4"/>
  <c r="EC298" i="4"/>
  <c r="ED298" i="4"/>
  <c r="EE298" i="4"/>
  <c r="EA299" i="4"/>
  <c r="EB299" i="4"/>
  <c r="EC299" i="4"/>
  <c r="ED299" i="4"/>
  <c r="EE299" i="4"/>
  <c r="EA300" i="4"/>
  <c r="EB300" i="4"/>
  <c r="EC300" i="4"/>
  <c r="ED300" i="4"/>
  <c r="EE300" i="4"/>
  <c r="EA301" i="4"/>
  <c r="EB301" i="4"/>
  <c r="EC301" i="4"/>
  <c r="ED301" i="4"/>
  <c r="EE301" i="4"/>
  <c r="EA302" i="4"/>
  <c r="EB302" i="4"/>
  <c r="EC302" i="4"/>
  <c r="ED302" i="4"/>
  <c r="EE302" i="4"/>
  <c r="EA303" i="4"/>
  <c r="EB303" i="4"/>
  <c r="EC303" i="4"/>
  <c r="ED303" i="4"/>
  <c r="EE303" i="4"/>
  <c r="EA304" i="4"/>
  <c r="EB304" i="4"/>
  <c r="EC304" i="4"/>
  <c r="ED304" i="4"/>
  <c r="EE304" i="4"/>
  <c r="EA305" i="4"/>
  <c r="EB305" i="4"/>
  <c r="EC305" i="4"/>
  <c r="ED305" i="4"/>
  <c r="EE305" i="4"/>
  <c r="EA306" i="4"/>
  <c r="EB306" i="4"/>
  <c r="EC306" i="4"/>
  <c r="ED306" i="4"/>
  <c r="EE306" i="4"/>
  <c r="EA307" i="4"/>
  <c r="EB307" i="4"/>
  <c r="EC307" i="4"/>
  <c r="ED307" i="4"/>
  <c r="EE307" i="4"/>
  <c r="EA308" i="4"/>
  <c r="EB308" i="4"/>
  <c r="EC308" i="4"/>
  <c r="ED308" i="4"/>
  <c r="EE308" i="4"/>
  <c r="EA309" i="4"/>
  <c r="EB309" i="4"/>
  <c r="EC309" i="4"/>
  <c r="ED309" i="4"/>
  <c r="EE309" i="4"/>
  <c r="EA310" i="4"/>
  <c r="EB310" i="4"/>
  <c r="EC310" i="4"/>
  <c r="ED310" i="4"/>
  <c r="EE310" i="4"/>
  <c r="EA311" i="4"/>
  <c r="EB311" i="4"/>
  <c r="EC311" i="4"/>
  <c r="ED311" i="4"/>
  <c r="EE311" i="4"/>
  <c r="EA312" i="4"/>
  <c r="EB312" i="4"/>
  <c r="EC312" i="4"/>
  <c r="ED312" i="4"/>
  <c r="EE312" i="4"/>
  <c r="EA313" i="4"/>
  <c r="EB313" i="4"/>
  <c r="EC313" i="4"/>
  <c r="ED313" i="4"/>
  <c r="EE313" i="4"/>
  <c r="EA314" i="4"/>
  <c r="EB314" i="4"/>
  <c r="EC314" i="4"/>
  <c r="ED314" i="4"/>
  <c r="EE314" i="4"/>
  <c r="EA315" i="4"/>
  <c r="EB315" i="4"/>
  <c r="EC315" i="4"/>
  <c r="ED315" i="4"/>
  <c r="EE315" i="4"/>
  <c r="EA316" i="4"/>
  <c r="EB316" i="4"/>
  <c r="EC316" i="4"/>
  <c r="ED316" i="4"/>
  <c r="EE316" i="4"/>
  <c r="EA317" i="4"/>
  <c r="EB317" i="4"/>
  <c r="EC317" i="4"/>
  <c r="ED317" i="4"/>
  <c r="EE317" i="4"/>
  <c r="EA318" i="4"/>
  <c r="EB318" i="4"/>
  <c r="EC318" i="4"/>
  <c r="ED318" i="4"/>
  <c r="EE318" i="4"/>
  <c r="EA319" i="4"/>
  <c r="EB319" i="4"/>
  <c r="EC319" i="4"/>
  <c r="ED319" i="4"/>
  <c r="EE319" i="4"/>
  <c r="EA320" i="4"/>
  <c r="EB320" i="4"/>
  <c r="EC320" i="4"/>
  <c r="ED320" i="4"/>
  <c r="EE320" i="4"/>
  <c r="EA321" i="4"/>
  <c r="EB321" i="4"/>
  <c r="EC321" i="4"/>
  <c r="ED321" i="4"/>
  <c r="EE321" i="4"/>
  <c r="EA322" i="4"/>
  <c r="EB322" i="4"/>
  <c r="EC322" i="4"/>
  <c r="ED322" i="4"/>
  <c r="EE322" i="4"/>
  <c r="EA323" i="4"/>
  <c r="EB323" i="4"/>
  <c r="EC323" i="4"/>
  <c r="ED323" i="4"/>
  <c r="EE323" i="4"/>
  <c r="EA324" i="4"/>
  <c r="EB324" i="4"/>
  <c r="EC324" i="4"/>
  <c r="ED324" i="4"/>
  <c r="EE324" i="4"/>
  <c r="EA325" i="4"/>
  <c r="EB325" i="4"/>
  <c r="EC325" i="4"/>
  <c r="ED325" i="4"/>
  <c r="EE325" i="4"/>
  <c r="EA326" i="4"/>
  <c r="EB326" i="4"/>
  <c r="EC326" i="4"/>
  <c r="ED326" i="4"/>
  <c r="EE326" i="4"/>
  <c r="EA327" i="4"/>
  <c r="EB327" i="4"/>
  <c r="EC327" i="4"/>
  <c r="ED327" i="4"/>
  <c r="EE327" i="4"/>
  <c r="EA328" i="4"/>
  <c r="EB328" i="4"/>
  <c r="EC328" i="4"/>
  <c r="ED328" i="4"/>
  <c r="EE328" i="4"/>
  <c r="EA329" i="4"/>
  <c r="EB329" i="4"/>
  <c r="EC329" i="4"/>
  <c r="ED329" i="4"/>
  <c r="EE329" i="4"/>
  <c r="EA330" i="4"/>
  <c r="EB330" i="4"/>
  <c r="EC330" i="4"/>
  <c r="ED330" i="4"/>
  <c r="EE330" i="4"/>
  <c r="EA331" i="4"/>
  <c r="EB331" i="4"/>
  <c r="EC331" i="4"/>
  <c r="ED331" i="4"/>
  <c r="EE331" i="4"/>
  <c r="EA332" i="4"/>
  <c r="EB332" i="4"/>
  <c r="EC332" i="4"/>
  <c r="ED332" i="4"/>
  <c r="EE332" i="4"/>
  <c r="EA333" i="4"/>
  <c r="EB333" i="4"/>
  <c r="EC333" i="4"/>
  <c r="ED333" i="4"/>
  <c r="EE333" i="4"/>
  <c r="EA334" i="4"/>
  <c r="EB334" i="4"/>
  <c r="EC334" i="4"/>
  <c r="ED334" i="4"/>
  <c r="EE334" i="4"/>
  <c r="EA335" i="4"/>
  <c r="EB335" i="4"/>
  <c r="EC335" i="4"/>
  <c r="ED335" i="4"/>
  <c r="EE335" i="4"/>
  <c r="EA336" i="4"/>
  <c r="EB336" i="4"/>
  <c r="EC336" i="4"/>
  <c r="ED336" i="4"/>
  <c r="EE336" i="4"/>
  <c r="EA337" i="4"/>
  <c r="EB337" i="4"/>
  <c r="EC337" i="4"/>
  <c r="ED337" i="4"/>
  <c r="EE337" i="4"/>
  <c r="EA338" i="4"/>
  <c r="EB338" i="4"/>
  <c r="EC338" i="4"/>
  <c r="ED338" i="4"/>
  <c r="EE338" i="4"/>
  <c r="EA339" i="4"/>
  <c r="EB339" i="4"/>
  <c r="EC339" i="4"/>
  <c r="ED339" i="4"/>
  <c r="EE339" i="4"/>
  <c r="EA340" i="4"/>
  <c r="EB340" i="4"/>
  <c r="EC340" i="4"/>
  <c r="ED340" i="4"/>
  <c r="EE340" i="4"/>
  <c r="EA341" i="4"/>
  <c r="EB341" i="4"/>
  <c r="EC341" i="4"/>
  <c r="ED341" i="4"/>
  <c r="EE341" i="4"/>
  <c r="EA342" i="4"/>
  <c r="EB342" i="4"/>
  <c r="EC342" i="4"/>
  <c r="ED342" i="4"/>
  <c r="EE342" i="4"/>
  <c r="EA343" i="4"/>
  <c r="EB343" i="4"/>
  <c r="EC343" i="4"/>
  <c r="ED343" i="4"/>
  <c r="EE343" i="4"/>
  <c r="EA344" i="4"/>
  <c r="EB344" i="4"/>
  <c r="EC344" i="4"/>
  <c r="ED344" i="4"/>
  <c r="EE344" i="4"/>
  <c r="EA345" i="4"/>
  <c r="EB345" i="4"/>
  <c r="EC345" i="4"/>
  <c r="ED345" i="4"/>
  <c r="EE345" i="4"/>
  <c r="EA346" i="4"/>
  <c r="EB346" i="4"/>
  <c r="EC346" i="4"/>
  <c r="ED346" i="4"/>
  <c r="EE346" i="4"/>
  <c r="EA347" i="4"/>
  <c r="EB347" i="4"/>
  <c r="EC347" i="4"/>
  <c r="ED347" i="4"/>
  <c r="EE347" i="4"/>
  <c r="EA348" i="4"/>
  <c r="EB348" i="4"/>
  <c r="EC348" i="4"/>
  <c r="ED348" i="4"/>
  <c r="EE348" i="4"/>
  <c r="EA349" i="4"/>
  <c r="EB349" i="4"/>
  <c r="EC349" i="4"/>
  <c r="ED349" i="4"/>
  <c r="EE349" i="4"/>
  <c r="EA350" i="4"/>
  <c r="EB350" i="4"/>
  <c r="EC350" i="4"/>
  <c r="ED350" i="4"/>
  <c r="EE350" i="4"/>
  <c r="EA351" i="4"/>
  <c r="EB351" i="4"/>
  <c r="EC351" i="4"/>
  <c r="ED351" i="4"/>
  <c r="EE351" i="4"/>
  <c r="EA352" i="4"/>
  <c r="EB352" i="4"/>
  <c r="EC352" i="4"/>
  <c r="ED352" i="4"/>
  <c r="EE352" i="4"/>
  <c r="EA353" i="4"/>
  <c r="EB353" i="4"/>
  <c r="EC353" i="4"/>
  <c r="ED353" i="4"/>
  <c r="EE353" i="4"/>
  <c r="EA354" i="4"/>
  <c r="EB354" i="4"/>
  <c r="EC354" i="4"/>
  <c r="ED354" i="4"/>
  <c r="EE354" i="4"/>
  <c r="EA355" i="4"/>
  <c r="EB355" i="4"/>
  <c r="EC355" i="4"/>
  <c r="ED355" i="4"/>
  <c r="EE355" i="4"/>
  <c r="EA356" i="4"/>
  <c r="EB356" i="4"/>
  <c r="EC356" i="4"/>
  <c r="ED356" i="4"/>
  <c r="EE356" i="4"/>
  <c r="EA357" i="4"/>
  <c r="EB357" i="4"/>
  <c r="EC357" i="4"/>
  <c r="ED357" i="4"/>
  <c r="EE357" i="4"/>
  <c r="EA358" i="4"/>
  <c r="EB358" i="4"/>
  <c r="EC358" i="4"/>
  <c r="ED358" i="4"/>
  <c r="EE358" i="4"/>
  <c r="EA359" i="4"/>
  <c r="EB359" i="4"/>
  <c r="EC359" i="4"/>
  <c r="ED359" i="4"/>
  <c r="EE359" i="4"/>
  <c r="EA360" i="4"/>
  <c r="EB360" i="4"/>
  <c r="EC360" i="4"/>
  <c r="ED360" i="4"/>
  <c r="EE360" i="4"/>
  <c r="EA361" i="4"/>
  <c r="EB361" i="4"/>
  <c r="EC361" i="4"/>
  <c r="ED361" i="4"/>
  <c r="EE361" i="4"/>
  <c r="EA362" i="4"/>
  <c r="EB362" i="4"/>
  <c r="EC362" i="4"/>
  <c r="ED362" i="4"/>
  <c r="EE362" i="4"/>
  <c r="EA363" i="4"/>
  <c r="EB363" i="4"/>
  <c r="EC363" i="4"/>
  <c r="ED363" i="4"/>
  <c r="EE363" i="4"/>
  <c r="EA364" i="4"/>
  <c r="EB364" i="4"/>
  <c r="EC364" i="4"/>
  <c r="ED364" i="4"/>
  <c r="EE364" i="4"/>
  <c r="EA365" i="4"/>
  <c r="EB365" i="4"/>
  <c r="EC365" i="4"/>
  <c r="ED365" i="4"/>
  <c r="EE365" i="4"/>
  <c r="EA366" i="4"/>
  <c r="EB366" i="4"/>
  <c r="EC366" i="4"/>
  <c r="ED366" i="4"/>
  <c r="EE366" i="4"/>
  <c r="EA367" i="4"/>
  <c r="EB367" i="4"/>
  <c r="EC367" i="4"/>
  <c r="ED367" i="4"/>
  <c r="EE367" i="4"/>
  <c r="EA368" i="4"/>
  <c r="EB368" i="4"/>
  <c r="EC368" i="4"/>
  <c r="ED368" i="4"/>
  <c r="EE368" i="4"/>
  <c r="EA369" i="4"/>
  <c r="EB369" i="4"/>
  <c r="EC369" i="4"/>
  <c r="ED369" i="4"/>
  <c r="EE369" i="4"/>
  <c r="EA370" i="4"/>
  <c r="EB370" i="4"/>
  <c r="EC370" i="4"/>
  <c r="ED370" i="4"/>
  <c r="EE370" i="4"/>
  <c r="EA371" i="4"/>
  <c r="EB371" i="4"/>
  <c r="EC371" i="4"/>
  <c r="ED371" i="4"/>
  <c r="EE371" i="4"/>
  <c r="EA372" i="4"/>
  <c r="EB372" i="4"/>
  <c r="EC372" i="4"/>
  <c r="ED372" i="4"/>
  <c r="EE372" i="4"/>
  <c r="EA373" i="4"/>
  <c r="EB373" i="4"/>
  <c r="EC373" i="4"/>
  <c r="ED373" i="4"/>
  <c r="EE373" i="4"/>
  <c r="EA374" i="4"/>
  <c r="EB374" i="4"/>
  <c r="EC374" i="4"/>
  <c r="ED374" i="4"/>
  <c r="EE374" i="4"/>
  <c r="EA375" i="4"/>
  <c r="EB375" i="4"/>
  <c r="EC375" i="4"/>
  <c r="ED375" i="4"/>
  <c r="EE375" i="4"/>
  <c r="EA376" i="4"/>
  <c r="EB376" i="4"/>
  <c r="EC376" i="4"/>
  <c r="ED376" i="4"/>
  <c r="EE376" i="4"/>
  <c r="EA377" i="4"/>
  <c r="EB377" i="4"/>
  <c r="EC377" i="4"/>
  <c r="ED377" i="4"/>
  <c r="EE377" i="4"/>
  <c r="EA378" i="4"/>
  <c r="EB378" i="4"/>
  <c r="EC378" i="4"/>
  <c r="ED378" i="4"/>
  <c r="EE378" i="4"/>
  <c r="EA379" i="4"/>
  <c r="EB379" i="4"/>
  <c r="EC379" i="4"/>
  <c r="ED379" i="4"/>
  <c r="EE379" i="4"/>
  <c r="EA380" i="4"/>
  <c r="EB380" i="4"/>
  <c r="EC380" i="4"/>
  <c r="ED380" i="4"/>
  <c r="EE380" i="4"/>
  <c r="EA381" i="4"/>
  <c r="EB381" i="4"/>
  <c r="EC381" i="4"/>
  <c r="ED381" i="4"/>
  <c r="EE381" i="4"/>
  <c r="EA382" i="4"/>
  <c r="EB382" i="4"/>
  <c r="EC382" i="4"/>
  <c r="ED382" i="4"/>
  <c r="EE382" i="4"/>
  <c r="EA383" i="4"/>
  <c r="EB383" i="4"/>
  <c r="EC383" i="4"/>
  <c r="ED383" i="4"/>
  <c r="EE383" i="4"/>
  <c r="EA384" i="4"/>
  <c r="EB384" i="4"/>
  <c r="EC384" i="4"/>
  <c r="ED384" i="4"/>
  <c r="EE384" i="4"/>
  <c r="EA385" i="4"/>
  <c r="EB385" i="4"/>
  <c r="EC385" i="4"/>
  <c r="ED385" i="4"/>
  <c r="EE385" i="4"/>
  <c r="EA386" i="4"/>
  <c r="EB386" i="4"/>
  <c r="EC386" i="4"/>
  <c r="ED386" i="4"/>
  <c r="EE386" i="4"/>
  <c r="EA387" i="4"/>
  <c r="EB387" i="4"/>
  <c r="EC387" i="4"/>
  <c r="ED387" i="4"/>
  <c r="EE387" i="4"/>
  <c r="EA388" i="4"/>
  <c r="EB388" i="4"/>
  <c r="EC388" i="4"/>
  <c r="ED388" i="4"/>
  <c r="EE388" i="4"/>
  <c r="EA389" i="4"/>
  <c r="EB389" i="4"/>
  <c r="EC389" i="4"/>
  <c r="ED389" i="4"/>
  <c r="EE389" i="4"/>
  <c r="EA390" i="4"/>
  <c r="EB390" i="4"/>
  <c r="EC390" i="4"/>
  <c r="ED390" i="4"/>
  <c r="EE390" i="4"/>
  <c r="EA391" i="4"/>
  <c r="EB391" i="4"/>
  <c r="EC391" i="4"/>
  <c r="ED391" i="4"/>
  <c r="EE391" i="4"/>
  <c r="EA392" i="4"/>
  <c r="EB392" i="4"/>
  <c r="EC392" i="4"/>
  <c r="ED392" i="4"/>
  <c r="EE392" i="4"/>
  <c r="EA393" i="4"/>
  <c r="EB393" i="4"/>
  <c r="EC393" i="4"/>
  <c r="ED393" i="4"/>
  <c r="EE393" i="4"/>
  <c r="EA394" i="4"/>
  <c r="EB394" i="4"/>
  <c r="EC394" i="4"/>
  <c r="ED394" i="4"/>
  <c r="EE394" i="4"/>
  <c r="EA395" i="4"/>
  <c r="EB395" i="4"/>
  <c r="EC395" i="4"/>
  <c r="ED395" i="4"/>
  <c r="EE395" i="4"/>
  <c r="EA396" i="4"/>
  <c r="EB396" i="4"/>
  <c r="EC396" i="4"/>
  <c r="ED396" i="4"/>
  <c r="EE396" i="4"/>
  <c r="EA397" i="4"/>
  <c r="EB397" i="4"/>
  <c r="EC397" i="4"/>
  <c r="ED397" i="4"/>
  <c r="EE397" i="4"/>
  <c r="EA398" i="4"/>
  <c r="EB398" i="4"/>
  <c r="EC398" i="4"/>
  <c r="ED398" i="4"/>
  <c r="EE398" i="4"/>
  <c r="EA399" i="4"/>
  <c r="EB399" i="4"/>
  <c r="EC399" i="4"/>
  <c r="ED399" i="4"/>
  <c r="EE399" i="4"/>
  <c r="EA400" i="4"/>
  <c r="EB400" i="4"/>
  <c r="EC400" i="4"/>
  <c r="ED400" i="4"/>
  <c r="EE400" i="4"/>
  <c r="EA401" i="4"/>
  <c r="EB401" i="4"/>
  <c r="EC401" i="4"/>
  <c r="ED401" i="4"/>
  <c r="EE401" i="4"/>
  <c r="EA402" i="4"/>
  <c r="EB402" i="4"/>
  <c r="EC402" i="4"/>
  <c r="ED402" i="4"/>
  <c r="EE402" i="4"/>
  <c r="EA403" i="4"/>
  <c r="EB403" i="4"/>
  <c r="EC403" i="4"/>
  <c r="ED403" i="4"/>
  <c r="EE403" i="4"/>
  <c r="EA404" i="4"/>
  <c r="EB404" i="4"/>
  <c r="EC404" i="4"/>
  <c r="ED404" i="4"/>
  <c r="EE404" i="4"/>
  <c r="EA405" i="4"/>
  <c r="EB405" i="4"/>
  <c r="EC405" i="4"/>
  <c r="ED405" i="4"/>
  <c r="EE405" i="4"/>
  <c r="EA406" i="4"/>
  <c r="EB406" i="4"/>
  <c r="EC406" i="4"/>
  <c r="ED406" i="4"/>
  <c r="EE406" i="4"/>
  <c r="EE6" i="4"/>
  <c r="ED6" i="4"/>
  <c r="EC6" i="4"/>
  <c r="EB6" i="4"/>
  <c r="EA6" i="4"/>
  <c r="DT7" i="4"/>
  <c r="DU7" i="4"/>
  <c r="DV7" i="4"/>
  <c r="DW7" i="4"/>
  <c r="DX7" i="4"/>
  <c r="DT8" i="4"/>
  <c r="DU8" i="4"/>
  <c r="DV8" i="4"/>
  <c r="DW8" i="4"/>
  <c r="DX8" i="4"/>
  <c r="DT9" i="4"/>
  <c r="DU9" i="4"/>
  <c r="DV9" i="4"/>
  <c r="DW9" i="4"/>
  <c r="DX9" i="4"/>
  <c r="DT10" i="4"/>
  <c r="DU10" i="4"/>
  <c r="DV10" i="4"/>
  <c r="DW10" i="4"/>
  <c r="DX10" i="4"/>
  <c r="DT11" i="4"/>
  <c r="DU11" i="4"/>
  <c r="DV11" i="4"/>
  <c r="DW11" i="4"/>
  <c r="DX11" i="4"/>
  <c r="DT12" i="4"/>
  <c r="DU12" i="4"/>
  <c r="DV12" i="4"/>
  <c r="DW12" i="4"/>
  <c r="DX12" i="4"/>
  <c r="DT13" i="4"/>
  <c r="DU13" i="4"/>
  <c r="DV13" i="4"/>
  <c r="DW13" i="4"/>
  <c r="DX13" i="4"/>
  <c r="DT14" i="4"/>
  <c r="DU14" i="4"/>
  <c r="DV14" i="4"/>
  <c r="DW14" i="4"/>
  <c r="DX14" i="4"/>
  <c r="DT15" i="4"/>
  <c r="DU15" i="4"/>
  <c r="DV15" i="4"/>
  <c r="DW15" i="4"/>
  <c r="DX15" i="4"/>
  <c r="DT16" i="4"/>
  <c r="DU16" i="4"/>
  <c r="DV16" i="4"/>
  <c r="DW16" i="4"/>
  <c r="DX16" i="4"/>
  <c r="DT17" i="4"/>
  <c r="DU17" i="4"/>
  <c r="DV17" i="4"/>
  <c r="DW17" i="4"/>
  <c r="DX17" i="4"/>
  <c r="DT18" i="4"/>
  <c r="DU18" i="4"/>
  <c r="DV18" i="4"/>
  <c r="DW18" i="4"/>
  <c r="DX18" i="4"/>
  <c r="DT19" i="4"/>
  <c r="DU19" i="4"/>
  <c r="DV19" i="4"/>
  <c r="DW19" i="4"/>
  <c r="DX19" i="4"/>
  <c r="DT20" i="4"/>
  <c r="DU20" i="4"/>
  <c r="DV20" i="4"/>
  <c r="DW20" i="4"/>
  <c r="DX20" i="4"/>
  <c r="DT21" i="4"/>
  <c r="DU21" i="4"/>
  <c r="DV21" i="4"/>
  <c r="DW21" i="4"/>
  <c r="DX21" i="4"/>
  <c r="DT22" i="4"/>
  <c r="DU22" i="4"/>
  <c r="DV22" i="4"/>
  <c r="DW22" i="4"/>
  <c r="DX22" i="4"/>
  <c r="DT23" i="4"/>
  <c r="DU23" i="4"/>
  <c r="DV23" i="4"/>
  <c r="DW23" i="4"/>
  <c r="DX23" i="4"/>
  <c r="DT24" i="4"/>
  <c r="DU24" i="4"/>
  <c r="DV24" i="4"/>
  <c r="DW24" i="4"/>
  <c r="DX24" i="4"/>
  <c r="DT25" i="4"/>
  <c r="DU25" i="4"/>
  <c r="DV25" i="4"/>
  <c r="DW25" i="4"/>
  <c r="DX25" i="4"/>
  <c r="DT26" i="4"/>
  <c r="DU26" i="4"/>
  <c r="DV26" i="4"/>
  <c r="DW26" i="4"/>
  <c r="DX26" i="4"/>
  <c r="DT27" i="4"/>
  <c r="DU27" i="4"/>
  <c r="DV27" i="4"/>
  <c r="DW27" i="4"/>
  <c r="DX27" i="4"/>
  <c r="DT28" i="4"/>
  <c r="DU28" i="4"/>
  <c r="DV28" i="4"/>
  <c r="DW28" i="4"/>
  <c r="DX28" i="4"/>
  <c r="DT29" i="4"/>
  <c r="DU29" i="4"/>
  <c r="DV29" i="4"/>
  <c r="DW29" i="4"/>
  <c r="DX29" i="4"/>
  <c r="DT30" i="4"/>
  <c r="DU30" i="4"/>
  <c r="DV30" i="4"/>
  <c r="DW30" i="4"/>
  <c r="DX30" i="4"/>
  <c r="DT31" i="4"/>
  <c r="DU31" i="4"/>
  <c r="DV31" i="4"/>
  <c r="DW31" i="4"/>
  <c r="DX31" i="4"/>
  <c r="DT32" i="4"/>
  <c r="DU32" i="4"/>
  <c r="DV32" i="4"/>
  <c r="DW32" i="4"/>
  <c r="DX32" i="4"/>
  <c r="DT33" i="4"/>
  <c r="DU33" i="4"/>
  <c r="DV33" i="4"/>
  <c r="DW33" i="4"/>
  <c r="DX33" i="4"/>
  <c r="DT34" i="4"/>
  <c r="DU34" i="4"/>
  <c r="DV34" i="4"/>
  <c r="DW34" i="4"/>
  <c r="DX34" i="4"/>
  <c r="DT35" i="4"/>
  <c r="DU35" i="4"/>
  <c r="DV35" i="4"/>
  <c r="DW35" i="4"/>
  <c r="DX35" i="4"/>
  <c r="DT36" i="4"/>
  <c r="DU36" i="4"/>
  <c r="DV36" i="4"/>
  <c r="DW36" i="4"/>
  <c r="DX36" i="4"/>
  <c r="DT37" i="4"/>
  <c r="DU37" i="4"/>
  <c r="DV37" i="4"/>
  <c r="DW37" i="4"/>
  <c r="DX37" i="4"/>
  <c r="DT38" i="4"/>
  <c r="DU38" i="4"/>
  <c r="DV38" i="4"/>
  <c r="DW38" i="4"/>
  <c r="DX38" i="4"/>
  <c r="DT39" i="4"/>
  <c r="DU39" i="4"/>
  <c r="DV39" i="4"/>
  <c r="DW39" i="4"/>
  <c r="DX39" i="4"/>
  <c r="DT40" i="4"/>
  <c r="DU40" i="4"/>
  <c r="DV40" i="4"/>
  <c r="DW40" i="4"/>
  <c r="DX40" i="4"/>
  <c r="DT41" i="4"/>
  <c r="DU41" i="4"/>
  <c r="DV41" i="4"/>
  <c r="DW41" i="4"/>
  <c r="DX41" i="4"/>
  <c r="DT42" i="4"/>
  <c r="DU42" i="4"/>
  <c r="DV42" i="4"/>
  <c r="DW42" i="4"/>
  <c r="DX42" i="4"/>
  <c r="DT43" i="4"/>
  <c r="DU43" i="4"/>
  <c r="DV43" i="4"/>
  <c r="DW43" i="4"/>
  <c r="DX43" i="4"/>
  <c r="DT44" i="4"/>
  <c r="DU44" i="4"/>
  <c r="DV44" i="4"/>
  <c r="DW44" i="4"/>
  <c r="DX44" i="4"/>
  <c r="DT45" i="4"/>
  <c r="DU45" i="4"/>
  <c r="DV45" i="4"/>
  <c r="DW45" i="4"/>
  <c r="DX45" i="4"/>
  <c r="DT46" i="4"/>
  <c r="DU46" i="4"/>
  <c r="DV46" i="4"/>
  <c r="DW46" i="4"/>
  <c r="DX46" i="4"/>
  <c r="DT47" i="4"/>
  <c r="DU47" i="4"/>
  <c r="DV47" i="4"/>
  <c r="DW47" i="4"/>
  <c r="DX47" i="4"/>
  <c r="DT48" i="4"/>
  <c r="DU48" i="4"/>
  <c r="DV48" i="4"/>
  <c r="DW48" i="4"/>
  <c r="DX48" i="4"/>
  <c r="DT49" i="4"/>
  <c r="DU49" i="4"/>
  <c r="DV49" i="4"/>
  <c r="DW49" i="4"/>
  <c r="DX49" i="4"/>
  <c r="DT50" i="4"/>
  <c r="DU50" i="4"/>
  <c r="DV50" i="4"/>
  <c r="DW50" i="4"/>
  <c r="DX50" i="4"/>
  <c r="DT51" i="4"/>
  <c r="DU51" i="4"/>
  <c r="DV51" i="4"/>
  <c r="DW51" i="4"/>
  <c r="DX51" i="4"/>
  <c r="DT52" i="4"/>
  <c r="DU52" i="4"/>
  <c r="DV52" i="4"/>
  <c r="DW52" i="4"/>
  <c r="DX52" i="4"/>
  <c r="DT53" i="4"/>
  <c r="DU53" i="4"/>
  <c r="DV53" i="4"/>
  <c r="DW53" i="4"/>
  <c r="DX53" i="4"/>
  <c r="DT54" i="4"/>
  <c r="DU54" i="4"/>
  <c r="DV54" i="4"/>
  <c r="DW54" i="4"/>
  <c r="DX54" i="4"/>
  <c r="DT55" i="4"/>
  <c r="DU55" i="4"/>
  <c r="DV55" i="4"/>
  <c r="DW55" i="4"/>
  <c r="DX55" i="4"/>
  <c r="DT56" i="4"/>
  <c r="DU56" i="4"/>
  <c r="DV56" i="4"/>
  <c r="DW56" i="4"/>
  <c r="DX56" i="4"/>
  <c r="DT57" i="4"/>
  <c r="DU57" i="4"/>
  <c r="DV57" i="4"/>
  <c r="DW57" i="4"/>
  <c r="DX57" i="4"/>
  <c r="DT58" i="4"/>
  <c r="DU58" i="4"/>
  <c r="DV58" i="4"/>
  <c r="DW58" i="4"/>
  <c r="DX58" i="4"/>
  <c r="DT59" i="4"/>
  <c r="DU59" i="4"/>
  <c r="DV59" i="4"/>
  <c r="DW59" i="4"/>
  <c r="DX59" i="4"/>
  <c r="DT60" i="4"/>
  <c r="DU60" i="4"/>
  <c r="DV60" i="4"/>
  <c r="DW60" i="4"/>
  <c r="DX60" i="4"/>
  <c r="DT61" i="4"/>
  <c r="DU61" i="4"/>
  <c r="DV61" i="4"/>
  <c r="DW61" i="4"/>
  <c r="DX61" i="4"/>
  <c r="DT62" i="4"/>
  <c r="DU62" i="4"/>
  <c r="DV62" i="4"/>
  <c r="DW62" i="4"/>
  <c r="DX62" i="4"/>
  <c r="DT63" i="4"/>
  <c r="DU63" i="4"/>
  <c r="DV63" i="4"/>
  <c r="DW63" i="4"/>
  <c r="DX63" i="4"/>
  <c r="DT64" i="4"/>
  <c r="DU64" i="4"/>
  <c r="DV64" i="4"/>
  <c r="DW64" i="4"/>
  <c r="DX64" i="4"/>
  <c r="DT65" i="4"/>
  <c r="DU65" i="4"/>
  <c r="DV65" i="4"/>
  <c r="DW65" i="4"/>
  <c r="DX65" i="4"/>
  <c r="DT66" i="4"/>
  <c r="DU66" i="4"/>
  <c r="DV66" i="4"/>
  <c r="DW66" i="4"/>
  <c r="DX66" i="4"/>
  <c r="DT67" i="4"/>
  <c r="DU67" i="4"/>
  <c r="DV67" i="4"/>
  <c r="DW67" i="4"/>
  <c r="DX67" i="4"/>
  <c r="DT68" i="4"/>
  <c r="DU68" i="4"/>
  <c r="DV68" i="4"/>
  <c r="DW68" i="4"/>
  <c r="DX68" i="4"/>
  <c r="DT69" i="4"/>
  <c r="DU69" i="4"/>
  <c r="DV69" i="4"/>
  <c r="DW69" i="4"/>
  <c r="DX69" i="4"/>
  <c r="DT70" i="4"/>
  <c r="DU70" i="4"/>
  <c r="DV70" i="4"/>
  <c r="DW70" i="4"/>
  <c r="DX70" i="4"/>
  <c r="DT71" i="4"/>
  <c r="DU71" i="4"/>
  <c r="DV71" i="4"/>
  <c r="DW71" i="4"/>
  <c r="DX71" i="4"/>
  <c r="DT72" i="4"/>
  <c r="DU72" i="4"/>
  <c r="DV72" i="4"/>
  <c r="DW72" i="4"/>
  <c r="DX72" i="4"/>
  <c r="DT73" i="4"/>
  <c r="DU73" i="4"/>
  <c r="DV73" i="4"/>
  <c r="DW73" i="4"/>
  <c r="DX73" i="4"/>
  <c r="DT74" i="4"/>
  <c r="DU74" i="4"/>
  <c r="DV74" i="4"/>
  <c r="DW74" i="4"/>
  <c r="DX74" i="4"/>
  <c r="DT75" i="4"/>
  <c r="DU75" i="4"/>
  <c r="DV75" i="4"/>
  <c r="DW75" i="4"/>
  <c r="DX75" i="4"/>
  <c r="DT76" i="4"/>
  <c r="DU76" i="4"/>
  <c r="DV76" i="4"/>
  <c r="DW76" i="4"/>
  <c r="DX76" i="4"/>
  <c r="DT77" i="4"/>
  <c r="DU77" i="4"/>
  <c r="DV77" i="4"/>
  <c r="DW77" i="4"/>
  <c r="DX77" i="4"/>
  <c r="DT78" i="4"/>
  <c r="DU78" i="4"/>
  <c r="DV78" i="4"/>
  <c r="DW78" i="4"/>
  <c r="DX78" i="4"/>
  <c r="DT79" i="4"/>
  <c r="DU79" i="4"/>
  <c r="DV79" i="4"/>
  <c r="DW79" i="4"/>
  <c r="DX79" i="4"/>
  <c r="DT80" i="4"/>
  <c r="DU80" i="4"/>
  <c r="DV80" i="4"/>
  <c r="DW80" i="4"/>
  <c r="DX80" i="4"/>
  <c r="DT81" i="4"/>
  <c r="DU81" i="4"/>
  <c r="DV81" i="4"/>
  <c r="DW81" i="4"/>
  <c r="DX81" i="4"/>
  <c r="DT82" i="4"/>
  <c r="DU82" i="4"/>
  <c r="DV82" i="4"/>
  <c r="DW82" i="4"/>
  <c r="DX82" i="4"/>
  <c r="DT83" i="4"/>
  <c r="DU83" i="4"/>
  <c r="DV83" i="4"/>
  <c r="DW83" i="4"/>
  <c r="DX83" i="4"/>
  <c r="DT84" i="4"/>
  <c r="DU84" i="4"/>
  <c r="DV84" i="4"/>
  <c r="DW84" i="4"/>
  <c r="DX84" i="4"/>
  <c r="DT85" i="4"/>
  <c r="DU85" i="4"/>
  <c r="DV85" i="4"/>
  <c r="DW85" i="4"/>
  <c r="DX85" i="4"/>
  <c r="DT86" i="4"/>
  <c r="DU86" i="4"/>
  <c r="DV86" i="4"/>
  <c r="DW86" i="4"/>
  <c r="DX86" i="4"/>
  <c r="DT87" i="4"/>
  <c r="DU87" i="4"/>
  <c r="DV87" i="4"/>
  <c r="DW87" i="4"/>
  <c r="DX87" i="4"/>
  <c r="DT88" i="4"/>
  <c r="DU88" i="4"/>
  <c r="DV88" i="4"/>
  <c r="DW88" i="4"/>
  <c r="DX88" i="4"/>
  <c r="DT89" i="4"/>
  <c r="DU89" i="4"/>
  <c r="DV89" i="4"/>
  <c r="DW89" i="4"/>
  <c r="DX89" i="4"/>
  <c r="DT90" i="4"/>
  <c r="DU90" i="4"/>
  <c r="DV90" i="4"/>
  <c r="DW90" i="4"/>
  <c r="DX90" i="4"/>
  <c r="DT91" i="4"/>
  <c r="DU91" i="4"/>
  <c r="DV91" i="4"/>
  <c r="DW91" i="4"/>
  <c r="DX91" i="4"/>
  <c r="DT92" i="4"/>
  <c r="DU92" i="4"/>
  <c r="DV92" i="4"/>
  <c r="DW92" i="4"/>
  <c r="DX92" i="4"/>
  <c r="DT93" i="4"/>
  <c r="DU93" i="4"/>
  <c r="DV93" i="4"/>
  <c r="DW93" i="4"/>
  <c r="DX93" i="4"/>
  <c r="DT94" i="4"/>
  <c r="DU94" i="4"/>
  <c r="DV94" i="4"/>
  <c r="DW94" i="4"/>
  <c r="DX94" i="4"/>
  <c r="DT95" i="4"/>
  <c r="DU95" i="4"/>
  <c r="DV95" i="4"/>
  <c r="DW95" i="4"/>
  <c r="DX95" i="4"/>
  <c r="DT96" i="4"/>
  <c r="DU96" i="4"/>
  <c r="DV96" i="4"/>
  <c r="DW96" i="4"/>
  <c r="DX96" i="4"/>
  <c r="DT97" i="4"/>
  <c r="DU97" i="4"/>
  <c r="DV97" i="4"/>
  <c r="DW97" i="4"/>
  <c r="DX97" i="4"/>
  <c r="DT98" i="4"/>
  <c r="DU98" i="4"/>
  <c r="DV98" i="4"/>
  <c r="DW98" i="4"/>
  <c r="DX98" i="4"/>
  <c r="DT99" i="4"/>
  <c r="DU99" i="4"/>
  <c r="DV99" i="4"/>
  <c r="DW99" i="4"/>
  <c r="DX99" i="4"/>
  <c r="DT100" i="4"/>
  <c r="DU100" i="4"/>
  <c r="DV100" i="4"/>
  <c r="DW100" i="4"/>
  <c r="DX100" i="4"/>
  <c r="DT101" i="4"/>
  <c r="DU101" i="4"/>
  <c r="DV101" i="4"/>
  <c r="DW101" i="4"/>
  <c r="DX101" i="4"/>
  <c r="DT102" i="4"/>
  <c r="DU102" i="4"/>
  <c r="DV102" i="4"/>
  <c r="DW102" i="4"/>
  <c r="DX102" i="4"/>
  <c r="DT103" i="4"/>
  <c r="DU103" i="4"/>
  <c r="DV103" i="4"/>
  <c r="DW103" i="4"/>
  <c r="DX103" i="4"/>
  <c r="DT104" i="4"/>
  <c r="DU104" i="4"/>
  <c r="DV104" i="4"/>
  <c r="DW104" i="4"/>
  <c r="DX104" i="4"/>
  <c r="DT105" i="4"/>
  <c r="DU105" i="4"/>
  <c r="DV105" i="4"/>
  <c r="DW105" i="4"/>
  <c r="DX105" i="4"/>
  <c r="DT106" i="4"/>
  <c r="DU106" i="4"/>
  <c r="DV106" i="4"/>
  <c r="DW106" i="4"/>
  <c r="DX106" i="4"/>
  <c r="DT107" i="4"/>
  <c r="DU107" i="4"/>
  <c r="DV107" i="4"/>
  <c r="DW107" i="4"/>
  <c r="DX107" i="4"/>
  <c r="DT108" i="4"/>
  <c r="DU108" i="4"/>
  <c r="DV108" i="4"/>
  <c r="DW108" i="4"/>
  <c r="DX108" i="4"/>
  <c r="DT109" i="4"/>
  <c r="DU109" i="4"/>
  <c r="DV109" i="4"/>
  <c r="DW109" i="4"/>
  <c r="DX109" i="4"/>
  <c r="DT110" i="4"/>
  <c r="DU110" i="4"/>
  <c r="DV110" i="4"/>
  <c r="DW110" i="4"/>
  <c r="DX110" i="4"/>
  <c r="DT111" i="4"/>
  <c r="DU111" i="4"/>
  <c r="DV111" i="4"/>
  <c r="DW111" i="4"/>
  <c r="DX111" i="4"/>
  <c r="DT112" i="4"/>
  <c r="DU112" i="4"/>
  <c r="DV112" i="4"/>
  <c r="DW112" i="4"/>
  <c r="DX112" i="4"/>
  <c r="DT113" i="4"/>
  <c r="DU113" i="4"/>
  <c r="DV113" i="4"/>
  <c r="DW113" i="4"/>
  <c r="DX113" i="4"/>
  <c r="DT114" i="4"/>
  <c r="DU114" i="4"/>
  <c r="DV114" i="4"/>
  <c r="DW114" i="4"/>
  <c r="DX114" i="4"/>
  <c r="DT115" i="4"/>
  <c r="DU115" i="4"/>
  <c r="DV115" i="4"/>
  <c r="DW115" i="4"/>
  <c r="DX115" i="4"/>
  <c r="DT116" i="4"/>
  <c r="DU116" i="4"/>
  <c r="DV116" i="4"/>
  <c r="DW116" i="4"/>
  <c r="DX116" i="4"/>
  <c r="DT117" i="4"/>
  <c r="DU117" i="4"/>
  <c r="DV117" i="4"/>
  <c r="DW117" i="4"/>
  <c r="DX117" i="4"/>
  <c r="DT118" i="4"/>
  <c r="DU118" i="4"/>
  <c r="DV118" i="4"/>
  <c r="DW118" i="4"/>
  <c r="DX118" i="4"/>
  <c r="DT119" i="4"/>
  <c r="DU119" i="4"/>
  <c r="DV119" i="4"/>
  <c r="DW119" i="4"/>
  <c r="DX119" i="4"/>
  <c r="DT120" i="4"/>
  <c r="DU120" i="4"/>
  <c r="DV120" i="4"/>
  <c r="DW120" i="4"/>
  <c r="DX120" i="4"/>
  <c r="DT121" i="4"/>
  <c r="DU121" i="4"/>
  <c r="DV121" i="4"/>
  <c r="DW121" i="4"/>
  <c r="DX121" i="4"/>
  <c r="DT122" i="4"/>
  <c r="DU122" i="4"/>
  <c r="DV122" i="4"/>
  <c r="DW122" i="4"/>
  <c r="DX122" i="4"/>
  <c r="DT123" i="4"/>
  <c r="DU123" i="4"/>
  <c r="DV123" i="4"/>
  <c r="DW123" i="4"/>
  <c r="DX123" i="4"/>
  <c r="DT124" i="4"/>
  <c r="DU124" i="4"/>
  <c r="DV124" i="4"/>
  <c r="DW124" i="4"/>
  <c r="DX124" i="4"/>
  <c r="DT125" i="4"/>
  <c r="DU125" i="4"/>
  <c r="DV125" i="4"/>
  <c r="DW125" i="4"/>
  <c r="DX125" i="4"/>
  <c r="DT126" i="4"/>
  <c r="DU126" i="4"/>
  <c r="DV126" i="4"/>
  <c r="DW126" i="4"/>
  <c r="DX126" i="4"/>
  <c r="DT127" i="4"/>
  <c r="DU127" i="4"/>
  <c r="DV127" i="4"/>
  <c r="DW127" i="4"/>
  <c r="DX127" i="4"/>
  <c r="DT128" i="4"/>
  <c r="DU128" i="4"/>
  <c r="DV128" i="4"/>
  <c r="DW128" i="4"/>
  <c r="DX128" i="4"/>
  <c r="DT129" i="4"/>
  <c r="DU129" i="4"/>
  <c r="DV129" i="4"/>
  <c r="DW129" i="4"/>
  <c r="DX129" i="4"/>
  <c r="DT130" i="4"/>
  <c r="DU130" i="4"/>
  <c r="DV130" i="4"/>
  <c r="DW130" i="4"/>
  <c r="DX130" i="4"/>
  <c r="DT131" i="4"/>
  <c r="DU131" i="4"/>
  <c r="DV131" i="4"/>
  <c r="DW131" i="4"/>
  <c r="DX131" i="4"/>
  <c r="DT132" i="4"/>
  <c r="DU132" i="4"/>
  <c r="DV132" i="4"/>
  <c r="DW132" i="4"/>
  <c r="DX132" i="4"/>
  <c r="DT133" i="4"/>
  <c r="DU133" i="4"/>
  <c r="DV133" i="4"/>
  <c r="DW133" i="4"/>
  <c r="DX133" i="4"/>
  <c r="DT134" i="4"/>
  <c r="DU134" i="4"/>
  <c r="DV134" i="4"/>
  <c r="DW134" i="4"/>
  <c r="DX134" i="4"/>
  <c r="DT135" i="4"/>
  <c r="DU135" i="4"/>
  <c r="DV135" i="4"/>
  <c r="DW135" i="4"/>
  <c r="DX135" i="4"/>
  <c r="DT136" i="4"/>
  <c r="DU136" i="4"/>
  <c r="DV136" i="4"/>
  <c r="DW136" i="4"/>
  <c r="DX136" i="4"/>
  <c r="DT137" i="4"/>
  <c r="DU137" i="4"/>
  <c r="DV137" i="4"/>
  <c r="DW137" i="4"/>
  <c r="DX137" i="4"/>
  <c r="DT138" i="4"/>
  <c r="DU138" i="4"/>
  <c r="DV138" i="4"/>
  <c r="DW138" i="4"/>
  <c r="DX138" i="4"/>
  <c r="DT139" i="4"/>
  <c r="DU139" i="4"/>
  <c r="DV139" i="4"/>
  <c r="DW139" i="4"/>
  <c r="DX139" i="4"/>
  <c r="DT140" i="4"/>
  <c r="DU140" i="4"/>
  <c r="DV140" i="4"/>
  <c r="DW140" i="4"/>
  <c r="DX140" i="4"/>
  <c r="DT141" i="4"/>
  <c r="DU141" i="4"/>
  <c r="DV141" i="4"/>
  <c r="DW141" i="4"/>
  <c r="DX141" i="4"/>
  <c r="DT142" i="4"/>
  <c r="DU142" i="4"/>
  <c r="DV142" i="4"/>
  <c r="DW142" i="4"/>
  <c r="DX142" i="4"/>
  <c r="DT143" i="4"/>
  <c r="DU143" i="4"/>
  <c r="DV143" i="4"/>
  <c r="DW143" i="4"/>
  <c r="DX143" i="4"/>
  <c r="DT144" i="4"/>
  <c r="DU144" i="4"/>
  <c r="DV144" i="4"/>
  <c r="DW144" i="4"/>
  <c r="DX144" i="4"/>
  <c r="DT145" i="4"/>
  <c r="DU145" i="4"/>
  <c r="DV145" i="4"/>
  <c r="DW145" i="4"/>
  <c r="DX145" i="4"/>
  <c r="DT146" i="4"/>
  <c r="DU146" i="4"/>
  <c r="DV146" i="4"/>
  <c r="DW146" i="4"/>
  <c r="DX146" i="4"/>
  <c r="DT147" i="4"/>
  <c r="DU147" i="4"/>
  <c r="DV147" i="4"/>
  <c r="DW147" i="4"/>
  <c r="DX147" i="4"/>
  <c r="DT159" i="4"/>
  <c r="DU159" i="4"/>
  <c r="DV159" i="4"/>
  <c r="DW159" i="4"/>
  <c r="DX159" i="4"/>
  <c r="DT160" i="4"/>
  <c r="DU160" i="4"/>
  <c r="DV160" i="4"/>
  <c r="DW160" i="4"/>
  <c r="DX160" i="4"/>
  <c r="DT161" i="4"/>
  <c r="DU161" i="4"/>
  <c r="DV161" i="4"/>
  <c r="DW161" i="4"/>
  <c r="DX161" i="4"/>
  <c r="DT162" i="4"/>
  <c r="DU162" i="4"/>
  <c r="DV162" i="4"/>
  <c r="DW162" i="4"/>
  <c r="DX162" i="4"/>
  <c r="DT163" i="4"/>
  <c r="DU163" i="4"/>
  <c r="DV163" i="4"/>
  <c r="DW163" i="4"/>
  <c r="DX163" i="4"/>
  <c r="DT164" i="4"/>
  <c r="DU164" i="4"/>
  <c r="DV164" i="4"/>
  <c r="DW164" i="4"/>
  <c r="DX164" i="4"/>
  <c r="DT165" i="4"/>
  <c r="DU165" i="4"/>
  <c r="DV165" i="4"/>
  <c r="DW165" i="4"/>
  <c r="DX165" i="4"/>
  <c r="DT166" i="4"/>
  <c r="DU166" i="4"/>
  <c r="DV166" i="4"/>
  <c r="DW166" i="4"/>
  <c r="DX166" i="4"/>
  <c r="DT167" i="4"/>
  <c r="DU167" i="4"/>
  <c r="DV167" i="4"/>
  <c r="DW167" i="4"/>
  <c r="DX167" i="4"/>
  <c r="DT168" i="4"/>
  <c r="DU168" i="4"/>
  <c r="DV168" i="4"/>
  <c r="DW168" i="4"/>
  <c r="DX168" i="4"/>
  <c r="DT169" i="4"/>
  <c r="DU169" i="4"/>
  <c r="DV169" i="4"/>
  <c r="DW169" i="4"/>
  <c r="DX169" i="4"/>
  <c r="DT170" i="4"/>
  <c r="DU170" i="4"/>
  <c r="DV170" i="4"/>
  <c r="DW170" i="4"/>
  <c r="DX170" i="4"/>
  <c r="DT171" i="4"/>
  <c r="DU171" i="4"/>
  <c r="DV171" i="4"/>
  <c r="DW171" i="4"/>
  <c r="DX171" i="4"/>
  <c r="DT172" i="4"/>
  <c r="DU172" i="4"/>
  <c r="DV172" i="4"/>
  <c r="DW172" i="4"/>
  <c r="DX172" i="4"/>
  <c r="DT173" i="4"/>
  <c r="DU173" i="4"/>
  <c r="DV173" i="4"/>
  <c r="DW173" i="4"/>
  <c r="DX173" i="4"/>
  <c r="DT174" i="4"/>
  <c r="DU174" i="4"/>
  <c r="DV174" i="4"/>
  <c r="DW174" i="4"/>
  <c r="DX174" i="4"/>
  <c r="DT175" i="4"/>
  <c r="DU175" i="4"/>
  <c r="DV175" i="4"/>
  <c r="DW175" i="4"/>
  <c r="DX175" i="4"/>
  <c r="DT176" i="4"/>
  <c r="DU176" i="4"/>
  <c r="DV176" i="4"/>
  <c r="DW176" i="4"/>
  <c r="DX176" i="4"/>
  <c r="DT177" i="4"/>
  <c r="DU177" i="4"/>
  <c r="DV177" i="4"/>
  <c r="DW177" i="4"/>
  <c r="DX177" i="4"/>
  <c r="DT178" i="4"/>
  <c r="DU178" i="4"/>
  <c r="DV178" i="4"/>
  <c r="DW178" i="4"/>
  <c r="DX178" i="4"/>
  <c r="DT179" i="4"/>
  <c r="DU179" i="4"/>
  <c r="DV179" i="4"/>
  <c r="DW179" i="4"/>
  <c r="DX179" i="4"/>
  <c r="DT180" i="4"/>
  <c r="DU180" i="4"/>
  <c r="DV180" i="4"/>
  <c r="DW180" i="4"/>
  <c r="DX180" i="4"/>
  <c r="DT181" i="4"/>
  <c r="DU181" i="4"/>
  <c r="DV181" i="4"/>
  <c r="DW181" i="4"/>
  <c r="DX181" i="4"/>
  <c r="DT182" i="4"/>
  <c r="DU182" i="4"/>
  <c r="DV182" i="4"/>
  <c r="DW182" i="4"/>
  <c r="DX182" i="4"/>
  <c r="DT183" i="4"/>
  <c r="DU183" i="4"/>
  <c r="DV183" i="4"/>
  <c r="DW183" i="4"/>
  <c r="DX183" i="4"/>
  <c r="DT184" i="4"/>
  <c r="DU184" i="4"/>
  <c r="DV184" i="4"/>
  <c r="DW184" i="4"/>
  <c r="DX184" i="4"/>
  <c r="DT185" i="4"/>
  <c r="DU185" i="4"/>
  <c r="DV185" i="4"/>
  <c r="DW185" i="4"/>
  <c r="DX185" i="4"/>
  <c r="DT186" i="4"/>
  <c r="DU186" i="4"/>
  <c r="DV186" i="4"/>
  <c r="DW186" i="4"/>
  <c r="DX186" i="4"/>
  <c r="DT187" i="4"/>
  <c r="DU187" i="4"/>
  <c r="DV187" i="4"/>
  <c r="DW187" i="4"/>
  <c r="DX187" i="4"/>
  <c r="DT188" i="4"/>
  <c r="DU188" i="4"/>
  <c r="DV188" i="4"/>
  <c r="DW188" i="4"/>
  <c r="DX188" i="4"/>
  <c r="DT189" i="4"/>
  <c r="DU189" i="4"/>
  <c r="DV189" i="4"/>
  <c r="DW189" i="4"/>
  <c r="DX189" i="4"/>
  <c r="DT190" i="4"/>
  <c r="DU190" i="4"/>
  <c r="DV190" i="4"/>
  <c r="DW190" i="4"/>
  <c r="DX190" i="4"/>
  <c r="DT191" i="4"/>
  <c r="DU191" i="4"/>
  <c r="DV191" i="4"/>
  <c r="DW191" i="4"/>
  <c r="DX191" i="4"/>
  <c r="DT192" i="4"/>
  <c r="DU192" i="4"/>
  <c r="DV192" i="4"/>
  <c r="DW192" i="4"/>
  <c r="DX192" i="4"/>
  <c r="DT193" i="4"/>
  <c r="DU193" i="4"/>
  <c r="DV193" i="4"/>
  <c r="DW193" i="4"/>
  <c r="DX193" i="4"/>
  <c r="DT194" i="4"/>
  <c r="DU194" i="4"/>
  <c r="DV194" i="4"/>
  <c r="DW194" i="4"/>
  <c r="DX194" i="4"/>
  <c r="DT195" i="4"/>
  <c r="DU195" i="4"/>
  <c r="DV195" i="4"/>
  <c r="DW195" i="4"/>
  <c r="DX195" i="4"/>
  <c r="DT196" i="4"/>
  <c r="DU196" i="4"/>
  <c r="DV196" i="4"/>
  <c r="DW196" i="4"/>
  <c r="DX196" i="4"/>
  <c r="DT197" i="4"/>
  <c r="DU197" i="4"/>
  <c r="DV197" i="4"/>
  <c r="DW197" i="4"/>
  <c r="DX197" i="4"/>
  <c r="DT198" i="4"/>
  <c r="DU198" i="4"/>
  <c r="DV198" i="4"/>
  <c r="DW198" i="4"/>
  <c r="DX198" i="4"/>
  <c r="DT199" i="4"/>
  <c r="DU199" i="4"/>
  <c r="DV199" i="4"/>
  <c r="DW199" i="4"/>
  <c r="DX199" i="4"/>
  <c r="DT200" i="4"/>
  <c r="DU200" i="4"/>
  <c r="DV200" i="4"/>
  <c r="DW200" i="4"/>
  <c r="DX200" i="4"/>
  <c r="DT201" i="4"/>
  <c r="DU201" i="4"/>
  <c r="DV201" i="4"/>
  <c r="DW201" i="4"/>
  <c r="DX201" i="4"/>
  <c r="DT202" i="4"/>
  <c r="DU202" i="4"/>
  <c r="DV202" i="4"/>
  <c r="DW202" i="4"/>
  <c r="DX202" i="4"/>
  <c r="DT203" i="4"/>
  <c r="DU203" i="4"/>
  <c r="DV203" i="4"/>
  <c r="DW203" i="4"/>
  <c r="DX203" i="4"/>
  <c r="DT204" i="4"/>
  <c r="DU204" i="4"/>
  <c r="DV204" i="4"/>
  <c r="DW204" i="4"/>
  <c r="DX204" i="4"/>
  <c r="DT205" i="4"/>
  <c r="DU205" i="4"/>
  <c r="DV205" i="4"/>
  <c r="DW205" i="4"/>
  <c r="DX205" i="4"/>
  <c r="DT206" i="4"/>
  <c r="DU206" i="4"/>
  <c r="DV206" i="4"/>
  <c r="DW206" i="4"/>
  <c r="DX206" i="4"/>
  <c r="DT207" i="4"/>
  <c r="DU207" i="4"/>
  <c r="DV207" i="4"/>
  <c r="DW207" i="4"/>
  <c r="DX207" i="4"/>
  <c r="DT208" i="4"/>
  <c r="DU208" i="4"/>
  <c r="DV208" i="4"/>
  <c r="DW208" i="4"/>
  <c r="DX208" i="4"/>
  <c r="DT209" i="4"/>
  <c r="DU209" i="4"/>
  <c r="DV209" i="4"/>
  <c r="DW209" i="4"/>
  <c r="DX209" i="4"/>
  <c r="DT210" i="4"/>
  <c r="DU210" i="4"/>
  <c r="DV210" i="4"/>
  <c r="DW210" i="4"/>
  <c r="DX210" i="4"/>
  <c r="DT211" i="4"/>
  <c r="DU211" i="4"/>
  <c r="DV211" i="4"/>
  <c r="DW211" i="4"/>
  <c r="DX211" i="4"/>
  <c r="DT212" i="4"/>
  <c r="DU212" i="4"/>
  <c r="DV212" i="4"/>
  <c r="DW212" i="4"/>
  <c r="DX212" i="4"/>
  <c r="DT213" i="4"/>
  <c r="DU213" i="4"/>
  <c r="DV213" i="4"/>
  <c r="DW213" i="4"/>
  <c r="DX213" i="4"/>
  <c r="DT214" i="4"/>
  <c r="DU214" i="4"/>
  <c r="DV214" i="4"/>
  <c r="DW214" i="4"/>
  <c r="DX214" i="4"/>
  <c r="DT215" i="4"/>
  <c r="DU215" i="4"/>
  <c r="DV215" i="4"/>
  <c r="DW215" i="4"/>
  <c r="DX215" i="4"/>
  <c r="DT216" i="4"/>
  <c r="DU216" i="4"/>
  <c r="DV216" i="4"/>
  <c r="DW216" i="4"/>
  <c r="DX216" i="4"/>
  <c r="DT217" i="4"/>
  <c r="DU217" i="4"/>
  <c r="DV217" i="4"/>
  <c r="DW217" i="4"/>
  <c r="DX217" i="4"/>
  <c r="DT218" i="4"/>
  <c r="DU218" i="4"/>
  <c r="DV218" i="4"/>
  <c r="DW218" i="4"/>
  <c r="DX218" i="4"/>
  <c r="DT219" i="4"/>
  <c r="DU219" i="4"/>
  <c r="DV219" i="4"/>
  <c r="DW219" i="4"/>
  <c r="DX219" i="4"/>
  <c r="DT220" i="4"/>
  <c r="DU220" i="4"/>
  <c r="DV220" i="4"/>
  <c r="DW220" i="4"/>
  <c r="DX220" i="4"/>
  <c r="DT221" i="4"/>
  <c r="DU221" i="4"/>
  <c r="DV221" i="4"/>
  <c r="DW221" i="4"/>
  <c r="DX221" i="4"/>
  <c r="DT222" i="4"/>
  <c r="DU222" i="4"/>
  <c r="DV222" i="4"/>
  <c r="DW222" i="4"/>
  <c r="DX222" i="4"/>
  <c r="DT223" i="4"/>
  <c r="DU223" i="4"/>
  <c r="DV223" i="4"/>
  <c r="DW223" i="4"/>
  <c r="DX223" i="4"/>
  <c r="DT224" i="4"/>
  <c r="DU224" i="4"/>
  <c r="DV224" i="4"/>
  <c r="DW224" i="4"/>
  <c r="DX224" i="4"/>
  <c r="DT225" i="4"/>
  <c r="DU225" i="4"/>
  <c r="DV225" i="4"/>
  <c r="DW225" i="4"/>
  <c r="DX225" i="4"/>
  <c r="DT226" i="4"/>
  <c r="DU226" i="4"/>
  <c r="DV226" i="4"/>
  <c r="DW226" i="4"/>
  <c r="DX226" i="4"/>
  <c r="DT227" i="4"/>
  <c r="DU227" i="4"/>
  <c r="DV227" i="4"/>
  <c r="DW227" i="4"/>
  <c r="DX227" i="4"/>
  <c r="DT228" i="4"/>
  <c r="DU228" i="4"/>
  <c r="DV228" i="4"/>
  <c r="DW228" i="4"/>
  <c r="DX228" i="4"/>
  <c r="DT229" i="4"/>
  <c r="DU229" i="4"/>
  <c r="DV229" i="4"/>
  <c r="DW229" i="4"/>
  <c r="DX229" i="4"/>
  <c r="DT230" i="4"/>
  <c r="DU230" i="4"/>
  <c r="DV230" i="4"/>
  <c r="DW230" i="4"/>
  <c r="DX230" i="4"/>
  <c r="DT231" i="4"/>
  <c r="DU231" i="4"/>
  <c r="DV231" i="4"/>
  <c r="DW231" i="4"/>
  <c r="DX231" i="4"/>
  <c r="DT232" i="4"/>
  <c r="DU232" i="4"/>
  <c r="DV232" i="4"/>
  <c r="DW232" i="4"/>
  <c r="DX232" i="4"/>
  <c r="DT233" i="4"/>
  <c r="DU233" i="4"/>
  <c r="DV233" i="4"/>
  <c r="DW233" i="4"/>
  <c r="DX233" i="4"/>
  <c r="DT234" i="4"/>
  <c r="DU234" i="4"/>
  <c r="DV234" i="4"/>
  <c r="DW234" i="4"/>
  <c r="DX234" i="4"/>
  <c r="DT235" i="4"/>
  <c r="DU235" i="4"/>
  <c r="DV235" i="4"/>
  <c r="DW235" i="4"/>
  <c r="DX235" i="4"/>
  <c r="DT236" i="4"/>
  <c r="DU236" i="4"/>
  <c r="DV236" i="4"/>
  <c r="DW236" i="4"/>
  <c r="DX236" i="4"/>
  <c r="DT237" i="4"/>
  <c r="DU237" i="4"/>
  <c r="DV237" i="4"/>
  <c r="DW237" i="4"/>
  <c r="DX237" i="4"/>
  <c r="DT238" i="4"/>
  <c r="DU238" i="4"/>
  <c r="DV238" i="4"/>
  <c r="DW238" i="4"/>
  <c r="DX238" i="4"/>
  <c r="DT239" i="4"/>
  <c r="DU239" i="4"/>
  <c r="DV239" i="4"/>
  <c r="DW239" i="4"/>
  <c r="DX239" i="4"/>
  <c r="DT240" i="4"/>
  <c r="DU240" i="4"/>
  <c r="DV240" i="4"/>
  <c r="DW240" i="4"/>
  <c r="DX240" i="4"/>
  <c r="DT241" i="4"/>
  <c r="DU241" i="4"/>
  <c r="DV241" i="4"/>
  <c r="DW241" i="4"/>
  <c r="DX241" i="4"/>
  <c r="DT242" i="4"/>
  <c r="DU242" i="4"/>
  <c r="DV242" i="4"/>
  <c r="DW242" i="4"/>
  <c r="DX242" i="4"/>
  <c r="DT243" i="4"/>
  <c r="DU243" i="4"/>
  <c r="DV243" i="4"/>
  <c r="DW243" i="4"/>
  <c r="DX243" i="4"/>
  <c r="DT244" i="4"/>
  <c r="DU244" i="4"/>
  <c r="DV244" i="4"/>
  <c r="DW244" i="4"/>
  <c r="DX244" i="4"/>
  <c r="DT245" i="4"/>
  <c r="DU245" i="4"/>
  <c r="DV245" i="4"/>
  <c r="DW245" i="4"/>
  <c r="DX245" i="4"/>
  <c r="DT246" i="4"/>
  <c r="DU246" i="4"/>
  <c r="DV246" i="4"/>
  <c r="DW246" i="4"/>
  <c r="DX246" i="4"/>
  <c r="DT247" i="4"/>
  <c r="DU247" i="4"/>
  <c r="DV247" i="4"/>
  <c r="DW247" i="4"/>
  <c r="DX247" i="4"/>
  <c r="DT248" i="4"/>
  <c r="DU248" i="4"/>
  <c r="DV248" i="4"/>
  <c r="DW248" i="4"/>
  <c r="DX248" i="4"/>
  <c r="DT249" i="4"/>
  <c r="DU249" i="4"/>
  <c r="DV249" i="4"/>
  <c r="DW249" i="4"/>
  <c r="DX249" i="4"/>
  <c r="DT250" i="4"/>
  <c r="DU250" i="4"/>
  <c r="DV250" i="4"/>
  <c r="DW250" i="4"/>
  <c r="DX250" i="4"/>
  <c r="DT251" i="4"/>
  <c r="DU251" i="4"/>
  <c r="DV251" i="4"/>
  <c r="DW251" i="4"/>
  <c r="DX251" i="4"/>
  <c r="DT252" i="4"/>
  <c r="DU252" i="4"/>
  <c r="DV252" i="4"/>
  <c r="DW252" i="4"/>
  <c r="DX252" i="4"/>
  <c r="DT253" i="4"/>
  <c r="DU253" i="4"/>
  <c r="DV253" i="4"/>
  <c r="DW253" i="4"/>
  <c r="DX253" i="4"/>
  <c r="DT254" i="4"/>
  <c r="DU254" i="4"/>
  <c r="DV254" i="4"/>
  <c r="DW254" i="4"/>
  <c r="DX254" i="4"/>
  <c r="DT255" i="4"/>
  <c r="DU255" i="4"/>
  <c r="DV255" i="4"/>
  <c r="DW255" i="4"/>
  <c r="DX255" i="4"/>
  <c r="DT256" i="4"/>
  <c r="DU256" i="4"/>
  <c r="DV256" i="4"/>
  <c r="DW256" i="4"/>
  <c r="DX256" i="4"/>
  <c r="DT257" i="4"/>
  <c r="DU257" i="4"/>
  <c r="DV257" i="4"/>
  <c r="DW257" i="4"/>
  <c r="DX257" i="4"/>
  <c r="DT258" i="4"/>
  <c r="DU258" i="4"/>
  <c r="DV258" i="4"/>
  <c r="DW258" i="4"/>
  <c r="DX258" i="4"/>
  <c r="DT259" i="4"/>
  <c r="DU259" i="4"/>
  <c r="DV259" i="4"/>
  <c r="DW259" i="4"/>
  <c r="DX259" i="4"/>
  <c r="DT260" i="4"/>
  <c r="DU260" i="4"/>
  <c r="DV260" i="4"/>
  <c r="DW260" i="4"/>
  <c r="DX260" i="4"/>
  <c r="DT261" i="4"/>
  <c r="DU261" i="4"/>
  <c r="DV261" i="4"/>
  <c r="DW261" i="4"/>
  <c r="DX261" i="4"/>
  <c r="DT262" i="4"/>
  <c r="DU262" i="4"/>
  <c r="DV262" i="4"/>
  <c r="DW262" i="4"/>
  <c r="DX262" i="4"/>
  <c r="DT263" i="4"/>
  <c r="DU263" i="4"/>
  <c r="DV263" i="4"/>
  <c r="DW263" i="4"/>
  <c r="DX263" i="4"/>
  <c r="DT264" i="4"/>
  <c r="DU264" i="4"/>
  <c r="DV264" i="4"/>
  <c r="DW264" i="4"/>
  <c r="DX264" i="4"/>
  <c r="DT265" i="4"/>
  <c r="DU265" i="4"/>
  <c r="DV265" i="4"/>
  <c r="DW265" i="4"/>
  <c r="DX265" i="4"/>
  <c r="DT266" i="4"/>
  <c r="DU266" i="4"/>
  <c r="DV266" i="4"/>
  <c r="DW266" i="4"/>
  <c r="DX266" i="4"/>
  <c r="DT267" i="4"/>
  <c r="DU267" i="4"/>
  <c r="DV267" i="4"/>
  <c r="DW267" i="4"/>
  <c r="DX267" i="4"/>
  <c r="DT268" i="4"/>
  <c r="DU268" i="4"/>
  <c r="DV268" i="4"/>
  <c r="DW268" i="4"/>
  <c r="DX268" i="4"/>
  <c r="DT269" i="4"/>
  <c r="DU269" i="4"/>
  <c r="DV269" i="4"/>
  <c r="DW269" i="4"/>
  <c r="DX269" i="4"/>
  <c r="DT270" i="4"/>
  <c r="DU270" i="4"/>
  <c r="DV270" i="4"/>
  <c r="DW270" i="4"/>
  <c r="DX270" i="4"/>
  <c r="DT271" i="4"/>
  <c r="DU271" i="4"/>
  <c r="DV271" i="4"/>
  <c r="DW271" i="4"/>
  <c r="DX271" i="4"/>
  <c r="DT272" i="4"/>
  <c r="DU272" i="4"/>
  <c r="DV272" i="4"/>
  <c r="DW272" i="4"/>
  <c r="DX272" i="4"/>
  <c r="DT273" i="4"/>
  <c r="DU273" i="4"/>
  <c r="DV273" i="4"/>
  <c r="DW273" i="4"/>
  <c r="DX273" i="4"/>
  <c r="DT274" i="4"/>
  <c r="DU274" i="4"/>
  <c r="DV274" i="4"/>
  <c r="DW274" i="4"/>
  <c r="DX274" i="4"/>
  <c r="DT275" i="4"/>
  <c r="DU275" i="4"/>
  <c r="DV275" i="4"/>
  <c r="DW275" i="4"/>
  <c r="DX275" i="4"/>
  <c r="DT276" i="4"/>
  <c r="DU276" i="4"/>
  <c r="DV276" i="4"/>
  <c r="DW276" i="4"/>
  <c r="DX276" i="4"/>
  <c r="DT277" i="4"/>
  <c r="DU277" i="4"/>
  <c r="DV277" i="4"/>
  <c r="DW277" i="4"/>
  <c r="DX277" i="4"/>
  <c r="DT278" i="4"/>
  <c r="DU278" i="4"/>
  <c r="DV278" i="4"/>
  <c r="DW278" i="4"/>
  <c r="DX278" i="4"/>
  <c r="DT279" i="4"/>
  <c r="DU279" i="4"/>
  <c r="DV279" i="4"/>
  <c r="DW279" i="4"/>
  <c r="DX279" i="4"/>
  <c r="DT280" i="4"/>
  <c r="DU280" i="4"/>
  <c r="DV280" i="4"/>
  <c r="DW280" i="4"/>
  <c r="DX280" i="4"/>
  <c r="DT281" i="4"/>
  <c r="DU281" i="4"/>
  <c r="DV281" i="4"/>
  <c r="DW281" i="4"/>
  <c r="DX281" i="4"/>
  <c r="DT282" i="4"/>
  <c r="DU282" i="4"/>
  <c r="DV282" i="4"/>
  <c r="DW282" i="4"/>
  <c r="DX282" i="4"/>
  <c r="DT283" i="4"/>
  <c r="DU283" i="4"/>
  <c r="DV283" i="4"/>
  <c r="DW283" i="4"/>
  <c r="DX283" i="4"/>
  <c r="DT284" i="4"/>
  <c r="DU284" i="4"/>
  <c r="DV284" i="4"/>
  <c r="DW284" i="4"/>
  <c r="DX284" i="4"/>
  <c r="DT285" i="4"/>
  <c r="DU285" i="4"/>
  <c r="DV285" i="4"/>
  <c r="DW285" i="4"/>
  <c r="DX285" i="4"/>
  <c r="DT286" i="4"/>
  <c r="DU286" i="4"/>
  <c r="DV286" i="4"/>
  <c r="DW286" i="4"/>
  <c r="DX286" i="4"/>
  <c r="DT287" i="4"/>
  <c r="DU287" i="4"/>
  <c r="DV287" i="4"/>
  <c r="DW287" i="4"/>
  <c r="DX287" i="4"/>
  <c r="DT288" i="4"/>
  <c r="DU288" i="4"/>
  <c r="DV288" i="4"/>
  <c r="DW288" i="4"/>
  <c r="DX288" i="4"/>
  <c r="DT289" i="4"/>
  <c r="DU289" i="4"/>
  <c r="DV289" i="4"/>
  <c r="DW289" i="4"/>
  <c r="DX289" i="4"/>
  <c r="DT290" i="4"/>
  <c r="DU290" i="4"/>
  <c r="DV290" i="4"/>
  <c r="DW290" i="4"/>
  <c r="DX290" i="4"/>
  <c r="DT291" i="4"/>
  <c r="DU291" i="4"/>
  <c r="DV291" i="4"/>
  <c r="DW291" i="4"/>
  <c r="DX291" i="4"/>
  <c r="DT292" i="4"/>
  <c r="DU292" i="4"/>
  <c r="DV292" i="4"/>
  <c r="DW292" i="4"/>
  <c r="DX292" i="4"/>
  <c r="DT293" i="4"/>
  <c r="DU293" i="4"/>
  <c r="DV293" i="4"/>
  <c r="DW293" i="4"/>
  <c r="DX293" i="4"/>
  <c r="DT294" i="4"/>
  <c r="DU294" i="4"/>
  <c r="DV294" i="4"/>
  <c r="DW294" i="4"/>
  <c r="DX294" i="4"/>
  <c r="DT295" i="4"/>
  <c r="DU295" i="4"/>
  <c r="DV295" i="4"/>
  <c r="DW295" i="4"/>
  <c r="DX295" i="4"/>
  <c r="DT296" i="4"/>
  <c r="DU296" i="4"/>
  <c r="DV296" i="4"/>
  <c r="DW296" i="4"/>
  <c r="DX296" i="4"/>
  <c r="DT297" i="4"/>
  <c r="DU297" i="4"/>
  <c r="DV297" i="4"/>
  <c r="DW297" i="4"/>
  <c r="DX297" i="4"/>
  <c r="DT298" i="4"/>
  <c r="DU298" i="4"/>
  <c r="DV298" i="4"/>
  <c r="DW298" i="4"/>
  <c r="DX298" i="4"/>
  <c r="DT299" i="4"/>
  <c r="DU299" i="4"/>
  <c r="DV299" i="4"/>
  <c r="DW299" i="4"/>
  <c r="DX299" i="4"/>
  <c r="DT300" i="4"/>
  <c r="DU300" i="4"/>
  <c r="DV300" i="4"/>
  <c r="DW300" i="4"/>
  <c r="DX300" i="4"/>
  <c r="DT301" i="4"/>
  <c r="DU301" i="4"/>
  <c r="DV301" i="4"/>
  <c r="DW301" i="4"/>
  <c r="DX301" i="4"/>
  <c r="DT302" i="4"/>
  <c r="DU302" i="4"/>
  <c r="DV302" i="4"/>
  <c r="DW302" i="4"/>
  <c r="DX302" i="4"/>
  <c r="DT303" i="4"/>
  <c r="DU303" i="4"/>
  <c r="DV303" i="4"/>
  <c r="DW303" i="4"/>
  <c r="DX303" i="4"/>
  <c r="DT304" i="4"/>
  <c r="DU304" i="4"/>
  <c r="DV304" i="4"/>
  <c r="DW304" i="4"/>
  <c r="DX304" i="4"/>
  <c r="DT305" i="4"/>
  <c r="DU305" i="4"/>
  <c r="DV305" i="4"/>
  <c r="DW305" i="4"/>
  <c r="DX305" i="4"/>
  <c r="DT306" i="4"/>
  <c r="DU306" i="4"/>
  <c r="DV306" i="4"/>
  <c r="DW306" i="4"/>
  <c r="DX306" i="4"/>
  <c r="DT307" i="4"/>
  <c r="DU307" i="4"/>
  <c r="DV307" i="4"/>
  <c r="DW307" i="4"/>
  <c r="DX307" i="4"/>
  <c r="DT308" i="4"/>
  <c r="DU308" i="4"/>
  <c r="DV308" i="4"/>
  <c r="DW308" i="4"/>
  <c r="DX308" i="4"/>
  <c r="DT309" i="4"/>
  <c r="DU309" i="4"/>
  <c r="DV309" i="4"/>
  <c r="DW309" i="4"/>
  <c r="DX309" i="4"/>
  <c r="DT310" i="4"/>
  <c r="DU310" i="4"/>
  <c r="DV310" i="4"/>
  <c r="DW310" i="4"/>
  <c r="DX310" i="4"/>
  <c r="DT311" i="4"/>
  <c r="DU311" i="4"/>
  <c r="DV311" i="4"/>
  <c r="DW311" i="4"/>
  <c r="DX311" i="4"/>
  <c r="DT312" i="4"/>
  <c r="DU312" i="4"/>
  <c r="DV312" i="4"/>
  <c r="DW312" i="4"/>
  <c r="DX312" i="4"/>
  <c r="DT313" i="4"/>
  <c r="DU313" i="4"/>
  <c r="DV313" i="4"/>
  <c r="DW313" i="4"/>
  <c r="DX313" i="4"/>
  <c r="DT314" i="4"/>
  <c r="DU314" i="4"/>
  <c r="DV314" i="4"/>
  <c r="DW314" i="4"/>
  <c r="DX314" i="4"/>
  <c r="DT315" i="4"/>
  <c r="DU315" i="4"/>
  <c r="DV315" i="4"/>
  <c r="DW315" i="4"/>
  <c r="DX315" i="4"/>
  <c r="DT316" i="4"/>
  <c r="DU316" i="4"/>
  <c r="DV316" i="4"/>
  <c r="DW316" i="4"/>
  <c r="DX316" i="4"/>
  <c r="DT317" i="4"/>
  <c r="DU317" i="4"/>
  <c r="DV317" i="4"/>
  <c r="DW317" i="4"/>
  <c r="DX317" i="4"/>
  <c r="DT318" i="4"/>
  <c r="DU318" i="4"/>
  <c r="DV318" i="4"/>
  <c r="DW318" i="4"/>
  <c r="DX318" i="4"/>
  <c r="DT319" i="4"/>
  <c r="DU319" i="4"/>
  <c r="DV319" i="4"/>
  <c r="DW319" i="4"/>
  <c r="DX319" i="4"/>
  <c r="DT320" i="4"/>
  <c r="DU320" i="4"/>
  <c r="DV320" i="4"/>
  <c r="DW320" i="4"/>
  <c r="DX320" i="4"/>
  <c r="DT321" i="4"/>
  <c r="DU321" i="4"/>
  <c r="DV321" i="4"/>
  <c r="DW321" i="4"/>
  <c r="DX321" i="4"/>
  <c r="DT322" i="4"/>
  <c r="DU322" i="4"/>
  <c r="DV322" i="4"/>
  <c r="DW322" i="4"/>
  <c r="DX322" i="4"/>
  <c r="DT323" i="4"/>
  <c r="DU323" i="4"/>
  <c r="DV323" i="4"/>
  <c r="DW323" i="4"/>
  <c r="DX323" i="4"/>
  <c r="DT324" i="4"/>
  <c r="DU324" i="4"/>
  <c r="DV324" i="4"/>
  <c r="DW324" i="4"/>
  <c r="DX324" i="4"/>
  <c r="DT325" i="4"/>
  <c r="DU325" i="4"/>
  <c r="DV325" i="4"/>
  <c r="DW325" i="4"/>
  <c r="DX325" i="4"/>
  <c r="DT326" i="4"/>
  <c r="DU326" i="4"/>
  <c r="DV326" i="4"/>
  <c r="DW326" i="4"/>
  <c r="DX326" i="4"/>
  <c r="DT327" i="4"/>
  <c r="DU327" i="4"/>
  <c r="DV327" i="4"/>
  <c r="DW327" i="4"/>
  <c r="DX327" i="4"/>
  <c r="DT328" i="4"/>
  <c r="DU328" i="4"/>
  <c r="DV328" i="4"/>
  <c r="DW328" i="4"/>
  <c r="DX328" i="4"/>
  <c r="DT329" i="4"/>
  <c r="DU329" i="4"/>
  <c r="DV329" i="4"/>
  <c r="DW329" i="4"/>
  <c r="DX329" i="4"/>
  <c r="DT330" i="4"/>
  <c r="DU330" i="4"/>
  <c r="DV330" i="4"/>
  <c r="DW330" i="4"/>
  <c r="DX330" i="4"/>
  <c r="DT331" i="4"/>
  <c r="DU331" i="4"/>
  <c r="DV331" i="4"/>
  <c r="DW331" i="4"/>
  <c r="DX331" i="4"/>
  <c r="DT332" i="4"/>
  <c r="DU332" i="4"/>
  <c r="DV332" i="4"/>
  <c r="DW332" i="4"/>
  <c r="DX332" i="4"/>
  <c r="DT333" i="4"/>
  <c r="DU333" i="4"/>
  <c r="DV333" i="4"/>
  <c r="DW333" i="4"/>
  <c r="DX333" i="4"/>
  <c r="DT334" i="4"/>
  <c r="DU334" i="4"/>
  <c r="DV334" i="4"/>
  <c r="DW334" i="4"/>
  <c r="DX334" i="4"/>
  <c r="DT335" i="4"/>
  <c r="DU335" i="4"/>
  <c r="DV335" i="4"/>
  <c r="DW335" i="4"/>
  <c r="DX335" i="4"/>
  <c r="DT336" i="4"/>
  <c r="DU336" i="4"/>
  <c r="DV336" i="4"/>
  <c r="DW336" i="4"/>
  <c r="DX336" i="4"/>
  <c r="DT337" i="4"/>
  <c r="DU337" i="4"/>
  <c r="DV337" i="4"/>
  <c r="DW337" i="4"/>
  <c r="DX337" i="4"/>
  <c r="DT338" i="4"/>
  <c r="DU338" i="4"/>
  <c r="DV338" i="4"/>
  <c r="DW338" i="4"/>
  <c r="DX338" i="4"/>
  <c r="DT339" i="4"/>
  <c r="DU339" i="4"/>
  <c r="DV339" i="4"/>
  <c r="DW339" i="4"/>
  <c r="DX339" i="4"/>
  <c r="DT340" i="4"/>
  <c r="DU340" i="4"/>
  <c r="DV340" i="4"/>
  <c r="DW340" i="4"/>
  <c r="DX340" i="4"/>
  <c r="DT341" i="4"/>
  <c r="DU341" i="4"/>
  <c r="DV341" i="4"/>
  <c r="DW341" i="4"/>
  <c r="DX341" i="4"/>
  <c r="DT342" i="4"/>
  <c r="DU342" i="4"/>
  <c r="DV342" i="4"/>
  <c r="DW342" i="4"/>
  <c r="DX342" i="4"/>
  <c r="DT343" i="4"/>
  <c r="DU343" i="4"/>
  <c r="DV343" i="4"/>
  <c r="DW343" i="4"/>
  <c r="DX343" i="4"/>
  <c r="DT344" i="4"/>
  <c r="DU344" i="4"/>
  <c r="DV344" i="4"/>
  <c r="DW344" i="4"/>
  <c r="DX344" i="4"/>
  <c r="DT345" i="4"/>
  <c r="DU345" i="4"/>
  <c r="DV345" i="4"/>
  <c r="DW345" i="4"/>
  <c r="DX345" i="4"/>
  <c r="DT346" i="4"/>
  <c r="DU346" i="4"/>
  <c r="DV346" i="4"/>
  <c r="DW346" i="4"/>
  <c r="DX346" i="4"/>
  <c r="DT347" i="4"/>
  <c r="DU347" i="4"/>
  <c r="DV347" i="4"/>
  <c r="DW347" i="4"/>
  <c r="DX347" i="4"/>
  <c r="DT348" i="4"/>
  <c r="DU348" i="4"/>
  <c r="DV348" i="4"/>
  <c r="DW348" i="4"/>
  <c r="DX348" i="4"/>
  <c r="DT349" i="4"/>
  <c r="DU349" i="4"/>
  <c r="DV349" i="4"/>
  <c r="DW349" i="4"/>
  <c r="DX349" i="4"/>
  <c r="DT350" i="4"/>
  <c r="DU350" i="4"/>
  <c r="DV350" i="4"/>
  <c r="DW350" i="4"/>
  <c r="DX350" i="4"/>
  <c r="DT351" i="4"/>
  <c r="DU351" i="4"/>
  <c r="DV351" i="4"/>
  <c r="DW351" i="4"/>
  <c r="DX351" i="4"/>
  <c r="DT352" i="4"/>
  <c r="DU352" i="4"/>
  <c r="DV352" i="4"/>
  <c r="DW352" i="4"/>
  <c r="DX352" i="4"/>
  <c r="DT353" i="4"/>
  <c r="DU353" i="4"/>
  <c r="DV353" i="4"/>
  <c r="DW353" i="4"/>
  <c r="DX353" i="4"/>
  <c r="DT354" i="4"/>
  <c r="DU354" i="4"/>
  <c r="DV354" i="4"/>
  <c r="DW354" i="4"/>
  <c r="DX354" i="4"/>
  <c r="DT355" i="4"/>
  <c r="DU355" i="4"/>
  <c r="DV355" i="4"/>
  <c r="DW355" i="4"/>
  <c r="DX355" i="4"/>
  <c r="DT356" i="4"/>
  <c r="DU356" i="4"/>
  <c r="DV356" i="4"/>
  <c r="DW356" i="4"/>
  <c r="DX356" i="4"/>
  <c r="DT357" i="4"/>
  <c r="DU357" i="4"/>
  <c r="DV357" i="4"/>
  <c r="DW357" i="4"/>
  <c r="DX357" i="4"/>
  <c r="DT358" i="4"/>
  <c r="DU358" i="4"/>
  <c r="DV358" i="4"/>
  <c r="DW358" i="4"/>
  <c r="DX358" i="4"/>
  <c r="DT359" i="4"/>
  <c r="DU359" i="4"/>
  <c r="DV359" i="4"/>
  <c r="DW359" i="4"/>
  <c r="DX359" i="4"/>
  <c r="DT360" i="4"/>
  <c r="DU360" i="4"/>
  <c r="DV360" i="4"/>
  <c r="DW360" i="4"/>
  <c r="DX360" i="4"/>
  <c r="DT361" i="4"/>
  <c r="DU361" i="4"/>
  <c r="DV361" i="4"/>
  <c r="DW361" i="4"/>
  <c r="DX361" i="4"/>
  <c r="DT362" i="4"/>
  <c r="DU362" i="4"/>
  <c r="DV362" i="4"/>
  <c r="DW362" i="4"/>
  <c r="DX362" i="4"/>
  <c r="DT363" i="4"/>
  <c r="DU363" i="4"/>
  <c r="DV363" i="4"/>
  <c r="DW363" i="4"/>
  <c r="DX363" i="4"/>
  <c r="DT364" i="4"/>
  <c r="DU364" i="4"/>
  <c r="DV364" i="4"/>
  <c r="DW364" i="4"/>
  <c r="DX364" i="4"/>
  <c r="DT365" i="4"/>
  <c r="DU365" i="4"/>
  <c r="DV365" i="4"/>
  <c r="DW365" i="4"/>
  <c r="DX365" i="4"/>
  <c r="DT366" i="4"/>
  <c r="DU366" i="4"/>
  <c r="DV366" i="4"/>
  <c r="DW366" i="4"/>
  <c r="DX366" i="4"/>
  <c r="DT367" i="4"/>
  <c r="DU367" i="4"/>
  <c r="DV367" i="4"/>
  <c r="DW367" i="4"/>
  <c r="DX367" i="4"/>
  <c r="DT368" i="4"/>
  <c r="DU368" i="4"/>
  <c r="DV368" i="4"/>
  <c r="DW368" i="4"/>
  <c r="DX368" i="4"/>
  <c r="DT369" i="4"/>
  <c r="DU369" i="4"/>
  <c r="DV369" i="4"/>
  <c r="DW369" i="4"/>
  <c r="DX369" i="4"/>
  <c r="DT370" i="4"/>
  <c r="DU370" i="4"/>
  <c r="DV370" i="4"/>
  <c r="DW370" i="4"/>
  <c r="DX370" i="4"/>
  <c r="DT371" i="4"/>
  <c r="DU371" i="4"/>
  <c r="DV371" i="4"/>
  <c r="DW371" i="4"/>
  <c r="DX371" i="4"/>
  <c r="DT372" i="4"/>
  <c r="DU372" i="4"/>
  <c r="DV372" i="4"/>
  <c r="DW372" i="4"/>
  <c r="DX372" i="4"/>
  <c r="DT373" i="4"/>
  <c r="DU373" i="4"/>
  <c r="DV373" i="4"/>
  <c r="DW373" i="4"/>
  <c r="DX373" i="4"/>
  <c r="DT374" i="4"/>
  <c r="DU374" i="4"/>
  <c r="DV374" i="4"/>
  <c r="DW374" i="4"/>
  <c r="DX374" i="4"/>
  <c r="DT375" i="4"/>
  <c r="DU375" i="4"/>
  <c r="DV375" i="4"/>
  <c r="DW375" i="4"/>
  <c r="DX375" i="4"/>
  <c r="DT376" i="4"/>
  <c r="DU376" i="4"/>
  <c r="DV376" i="4"/>
  <c r="DW376" i="4"/>
  <c r="DX376" i="4"/>
  <c r="DT377" i="4"/>
  <c r="DU377" i="4"/>
  <c r="DV377" i="4"/>
  <c r="DW377" i="4"/>
  <c r="DX377" i="4"/>
  <c r="DT378" i="4"/>
  <c r="DU378" i="4"/>
  <c r="DV378" i="4"/>
  <c r="DW378" i="4"/>
  <c r="DX378" i="4"/>
  <c r="DT379" i="4"/>
  <c r="DU379" i="4"/>
  <c r="DV379" i="4"/>
  <c r="DW379" i="4"/>
  <c r="DX379" i="4"/>
  <c r="DT380" i="4"/>
  <c r="DU380" i="4"/>
  <c r="DV380" i="4"/>
  <c r="DW380" i="4"/>
  <c r="DX380" i="4"/>
  <c r="DT381" i="4"/>
  <c r="DU381" i="4"/>
  <c r="DV381" i="4"/>
  <c r="DW381" i="4"/>
  <c r="DX381" i="4"/>
  <c r="DT382" i="4"/>
  <c r="DU382" i="4"/>
  <c r="DV382" i="4"/>
  <c r="DW382" i="4"/>
  <c r="DX382" i="4"/>
  <c r="DT383" i="4"/>
  <c r="DU383" i="4"/>
  <c r="DV383" i="4"/>
  <c r="DW383" i="4"/>
  <c r="DX383" i="4"/>
  <c r="DT384" i="4"/>
  <c r="DU384" i="4"/>
  <c r="DV384" i="4"/>
  <c r="DW384" i="4"/>
  <c r="DX384" i="4"/>
  <c r="DT385" i="4"/>
  <c r="DU385" i="4"/>
  <c r="DV385" i="4"/>
  <c r="DW385" i="4"/>
  <c r="DX385" i="4"/>
  <c r="DT386" i="4"/>
  <c r="DU386" i="4"/>
  <c r="DV386" i="4"/>
  <c r="DW386" i="4"/>
  <c r="DX386" i="4"/>
  <c r="DT387" i="4"/>
  <c r="DU387" i="4"/>
  <c r="DV387" i="4"/>
  <c r="DW387" i="4"/>
  <c r="DX387" i="4"/>
  <c r="DT388" i="4"/>
  <c r="DU388" i="4"/>
  <c r="DV388" i="4"/>
  <c r="DW388" i="4"/>
  <c r="DX388" i="4"/>
  <c r="DT389" i="4"/>
  <c r="DU389" i="4"/>
  <c r="DV389" i="4"/>
  <c r="DW389" i="4"/>
  <c r="DX389" i="4"/>
  <c r="DT390" i="4"/>
  <c r="DU390" i="4"/>
  <c r="DV390" i="4"/>
  <c r="DW390" i="4"/>
  <c r="DX390" i="4"/>
  <c r="DT391" i="4"/>
  <c r="DU391" i="4"/>
  <c r="DV391" i="4"/>
  <c r="DW391" i="4"/>
  <c r="DX391" i="4"/>
  <c r="DT392" i="4"/>
  <c r="DU392" i="4"/>
  <c r="DV392" i="4"/>
  <c r="DW392" i="4"/>
  <c r="DX392" i="4"/>
  <c r="DT393" i="4"/>
  <c r="DU393" i="4"/>
  <c r="DV393" i="4"/>
  <c r="DW393" i="4"/>
  <c r="DX393" i="4"/>
  <c r="DT394" i="4"/>
  <c r="DU394" i="4"/>
  <c r="DV394" i="4"/>
  <c r="DW394" i="4"/>
  <c r="DX394" i="4"/>
  <c r="DT395" i="4"/>
  <c r="DU395" i="4"/>
  <c r="DV395" i="4"/>
  <c r="DW395" i="4"/>
  <c r="DX395" i="4"/>
  <c r="DT396" i="4"/>
  <c r="DU396" i="4"/>
  <c r="DV396" i="4"/>
  <c r="DW396" i="4"/>
  <c r="DX396" i="4"/>
  <c r="DT397" i="4"/>
  <c r="DU397" i="4"/>
  <c r="DV397" i="4"/>
  <c r="DW397" i="4"/>
  <c r="DX397" i="4"/>
  <c r="DT398" i="4"/>
  <c r="DU398" i="4"/>
  <c r="DV398" i="4"/>
  <c r="DW398" i="4"/>
  <c r="DX398" i="4"/>
  <c r="DT399" i="4"/>
  <c r="DU399" i="4"/>
  <c r="DV399" i="4"/>
  <c r="DW399" i="4"/>
  <c r="DX399" i="4"/>
  <c r="DT400" i="4"/>
  <c r="DU400" i="4"/>
  <c r="DV400" i="4"/>
  <c r="DW400" i="4"/>
  <c r="DX400" i="4"/>
  <c r="DT401" i="4"/>
  <c r="DU401" i="4"/>
  <c r="DV401" i="4"/>
  <c r="DW401" i="4"/>
  <c r="DX401" i="4"/>
  <c r="DT402" i="4"/>
  <c r="DU402" i="4"/>
  <c r="DV402" i="4"/>
  <c r="DW402" i="4"/>
  <c r="DX402" i="4"/>
  <c r="DT403" i="4"/>
  <c r="DU403" i="4"/>
  <c r="DV403" i="4"/>
  <c r="DW403" i="4"/>
  <c r="DX403" i="4"/>
  <c r="DT404" i="4"/>
  <c r="DU404" i="4"/>
  <c r="DV404" i="4"/>
  <c r="DW404" i="4"/>
  <c r="DX404" i="4"/>
  <c r="DT405" i="4"/>
  <c r="DU405" i="4"/>
  <c r="DV405" i="4"/>
  <c r="DW405" i="4"/>
  <c r="DX405" i="4"/>
  <c r="DT406" i="4"/>
  <c r="DU406" i="4"/>
  <c r="DV406" i="4"/>
  <c r="DW406" i="4"/>
  <c r="DX406" i="4"/>
  <c r="DX6" i="4"/>
  <c r="DW6" i="4"/>
  <c r="DV6" i="4"/>
  <c r="DU6" i="4"/>
  <c r="DT6" i="4"/>
  <c r="DP7" i="4"/>
  <c r="DP8" i="4"/>
  <c r="DP9" i="4"/>
  <c r="DP10" i="4"/>
  <c r="DP11" i="4"/>
  <c r="DP12" i="4"/>
  <c r="DP13" i="4"/>
  <c r="DP14" i="4"/>
  <c r="DP15" i="4"/>
  <c r="DP16" i="4"/>
  <c r="DP17" i="4"/>
  <c r="DP18" i="4"/>
  <c r="DP19" i="4"/>
  <c r="DP20" i="4"/>
  <c r="DP21" i="4"/>
  <c r="DP22" i="4"/>
  <c r="DP23" i="4"/>
  <c r="DP24" i="4"/>
  <c r="DP25" i="4"/>
  <c r="DP26" i="4"/>
  <c r="DP27" i="4"/>
  <c r="DP28" i="4"/>
  <c r="DP29" i="4"/>
  <c r="DP30" i="4"/>
  <c r="DP31" i="4"/>
  <c r="DP32" i="4"/>
  <c r="DP33" i="4"/>
  <c r="DP34" i="4"/>
  <c r="DP35" i="4"/>
  <c r="DP36" i="4"/>
  <c r="DP37" i="4"/>
  <c r="DP38" i="4"/>
  <c r="DP39" i="4"/>
  <c r="DP40" i="4"/>
  <c r="DP41" i="4"/>
  <c r="DP42" i="4"/>
  <c r="DP43" i="4"/>
  <c r="DP44" i="4"/>
  <c r="DP45" i="4"/>
  <c r="DP46" i="4"/>
  <c r="DP47" i="4"/>
  <c r="DP48" i="4"/>
  <c r="DP49" i="4"/>
  <c r="DP50" i="4"/>
  <c r="DP51" i="4"/>
  <c r="DP52" i="4"/>
  <c r="DP53" i="4"/>
  <c r="DP54" i="4"/>
  <c r="DP55" i="4"/>
  <c r="DP56" i="4"/>
  <c r="DP57" i="4"/>
  <c r="DP58" i="4"/>
  <c r="DP59" i="4"/>
  <c r="DP60" i="4"/>
  <c r="DP61" i="4"/>
  <c r="DP62" i="4"/>
  <c r="DP63" i="4"/>
  <c r="DP64" i="4"/>
  <c r="DP65" i="4"/>
  <c r="DP66" i="4"/>
  <c r="DP67" i="4"/>
  <c r="DP68" i="4"/>
  <c r="DP69" i="4"/>
  <c r="DP70" i="4"/>
  <c r="DP71" i="4"/>
  <c r="DP72" i="4"/>
  <c r="DP73" i="4"/>
  <c r="DP74" i="4"/>
  <c r="DP75" i="4"/>
  <c r="DP76" i="4"/>
  <c r="DP77" i="4"/>
  <c r="DP78" i="4"/>
  <c r="DP79" i="4"/>
  <c r="DP80" i="4"/>
  <c r="DP81" i="4"/>
  <c r="DP82" i="4"/>
  <c r="DP83" i="4"/>
  <c r="DP84" i="4"/>
  <c r="DP85" i="4"/>
  <c r="DP86" i="4"/>
  <c r="DP87" i="4"/>
  <c r="DP88" i="4"/>
  <c r="DP89" i="4"/>
  <c r="DP90" i="4"/>
  <c r="DP91" i="4"/>
  <c r="DP92" i="4"/>
  <c r="DP93" i="4"/>
  <c r="DP94" i="4"/>
  <c r="DP95" i="4"/>
  <c r="DP96" i="4"/>
  <c r="DP97" i="4"/>
  <c r="DP98" i="4"/>
  <c r="DP99" i="4"/>
  <c r="DP100" i="4"/>
  <c r="DP101" i="4"/>
  <c r="DP102" i="4"/>
  <c r="DP103" i="4"/>
  <c r="DP104" i="4"/>
  <c r="DP105" i="4"/>
  <c r="DP106" i="4"/>
  <c r="DP107" i="4"/>
  <c r="DP108" i="4"/>
  <c r="DP109" i="4"/>
  <c r="DP110" i="4"/>
  <c r="DP111" i="4"/>
  <c r="DP112" i="4"/>
  <c r="DP113" i="4"/>
  <c r="DP114" i="4"/>
  <c r="DP115" i="4"/>
  <c r="DP116" i="4"/>
  <c r="DP117" i="4"/>
  <c r="DP118" i="4"/>
  <c r="DP119" i="4"/>
  <c r="DP120" i="4"/>
  <c r="DP121" i="4"/>
  <c r="DP122" i="4"/>
  <c r="DP123" i="4"/>
  <c r="DP124" i="4"/>
  <c r="DP125" i="4"/>
  <c r="DP126" i="4"/>
  <c r="DP127" i="4"/>
  <c r="DP128" i="4"/>
  <c r="DP129" i="4"/>
  <c r="DP130" i="4"/>
  <c r="DP131" i="4"/>
  <c r="DP132" i="4"/>
  <c r="DP133" i="4"/>
  <c r="DP134" i="4"/>
  <c r="DP135" i="4"/>
  <c r="DP136" i="4"/>
  <c r="DP137" i="4"/>
  <c r="DP138" i="4"/>
  <c r="DP139" i="4"/>
  <c r="DP140" i="4"/>
  <c r="DP141" i="4"/>
  <c r="DP142" i="4"/>
  <c r="DP143" i="4"/>
  <c r="DP144" i="4"/>
  <c r="DP145" i="4"/>
  <c r="DP146" i="4"/>
  <c r="DP147" i="4"/>
  <c r="DP159" i="4"/>
  <c r="DP160" i="4"/>
  <c r="DP161" i="4"/>
  <c r="DP162" i="4"/>
  <c r="DP163" i="4"/>
  <c r="DP164" i="4"/>
  <c r="DP165" i="4"/>
  <c r="DP166" i="4"/>
  <c r="DP167" i="4"/>
  <c r="DP168" i="4"/>
  <c r="DP169" i="4"/>
  <c r="DP170" i="4"/>
  <c r="DP171" i="4"/>
  <c r="DP172" i="4"/>
  <c r="DP173" i="4"/>
  <c r="DP174" i="4"/>
  <c r="DP175" i="4"/>
  <c r="DP176" i="4"/>
  <c r="DP177" i="4"/>
  <c r="DP178" i="4"/>
  <c r="DP179" i="4"/>
  <c r="DP180" i="4"/>
  <c r="DP181" i="4"/>
  <c r="DP182" i="4"/>
  <c r="DP183" i="4"/>
  <c r="DP184" i="4"/>
  <c r="DP185" i="4"/>
  <c r="DP186" i="4"/>
  <c r="DP187" i="4"/>
  <c r="DP188" i="4"/>
  <c r="DP189" i="4"/>
  <c r="DP190" i="4"/>
  <c r="DP191" i="4"/>
  <c r="DP192" i="4"/>
  <c r="DP193" i="4"/>
  <c r="DP194" i="4"/>
  <c r="DP195" i="4"/>
  <c r="DP196" i="4"/>
  <c r="DP197" i="4"/>
  <c r="DP198" i="4"/>
  <c r="DP199" i="4"/>
  <c r="DP200" i="4"/>
  <c r="DP201" i="4"/>
  <c r="DP202" i="4"/>
  <c r="DP203" i="4"/>
  <c r="DP204" i="4"/>
  <c r="DP205" i="4"/>
  <c r="DP206" i="4"/>
  <c r="DP207" i="4"/>
  <c r="DP208" i="4"/>
  <c r="DP209" i="4"/>
  <c r="DP210" i="4"/>
  <c r="DP211" i="4"/>
  <c r="DP212" i="4"/>
  <c r="DP213" i="4"/>
  <c r="DP214" i="4"/>
  <c r="DP215" i="4"/>
  <c r="DP216" i="4"/>
  <c r="DP217" i="4"/>
  <c r="DP218" i="4"/>
  <c r="DP219" i="4"/>
  <c r="DP220" i="4"/>
  <c r="DP221" i="4"/>
  <c r="DP222" i="4"/>
  <c r="DP223" i="4"/>
  <c r="DP224" i="4"/>
  <c r="DP225" i="4"/>
  <c r="DP226" i="4"/>
  <c r="DP227" i="4"/>
  <c r="DP228" i="4"/>
  <c r="DP229" i="4"/>
  <c r="DP230" i="4"/>
  <c r="DP231" i="4"/>
  <c r="DP232" i="4"/>
  <c r="DP233" i="4"/>
  <c r="DP234" i="4"/>
  <c r="DP235" i="4"/>
  <c r="DP236" i="4"/>
  <c r="DP237" i="4"/>
  <c r="DP238" i="4"/>
  <c r="DP239" i="4"/>
  <c r="DP240" i="4"/>
  <c r="DP241" i="4"/>
  <c r="DP242" i="4"/>
  <c r="DP243" i="4"/>
  <c r="DP244" i="4"/>
  <c r="DP245" i="4"/>
  <c r="DP246" i="4"/>
  <c r="DP247" i="4"/>
  <c r="DP248" i="4"/>
  <c r="DP249" i="4"/>
  <c r="DP250" i="4"/>
  <c r="DP251" i="4"/>
  <c r="DP252" i="4"/>
  <c r="DP253" i="4"/>
  <c r="DP254" i="4"/>
  <c r="DP255" i="4"/>
  <c r="DP256" i="4"/>
  <c r="DP257" i="4"/>
  <c r="DP258" i="4"/>
  <c r="DP259" i="4"/>
  <c r="DP260" i="4"/>
  <c r="DP261" i="4"/>
  <c r="DP262" i="4"/>
  <c r="DP263" i="4"/>
  <c r="DP264" i="4"/>
  <c r="DP265" i="4"/>
  <c r="DP266" i="4"/>
  <c r="DP267" i="4"/>
  <c r="DP268" i="4"/>
  <c r="DP269" i="4"/>
  <c r="DP270" i="4"/>
  <c r="DP271" i="4"/>
  <c r="DP272" i="4"/>
  <c r="DP273" i="4"/>
  <c r="DP274" i="4"/>
  <c r="DP275" i="4"/>
  <c r="DP276" i="4"/>
  <c r="DP277" i="4"/>
  <c r="DP278" i="4"/>
  <c r="DP279" i="4"/>
  <c r="DP280" i="4"/>
  <c r="DP281" i="4"/>
  <c r="DP282" i="4"/>
  <c r="DP283" i="4"/>
  <c r="DP284" i="4"/>
  <c r="DP285" i="4"/>
  <c r="DP286" i="4"/>
  <c r="DP287" i="4"/>
  <c r="DP288" i="4"/>
  <c r="DP289" i="4"/>
  <c r="DP290" i="4"/>
  <c r="DP291" i="4"/>
  <c r="DP292" i="4"/>
  <c r="DP293" i="4"/>
  <c r="DP294" i="4"/>
  <c r="DP295" i="4"/>
  <c r="DP296" i="4"/>
  <c r="DP297" i="4"/>
  <c r="DP298" i="4"/>
  <c r="DP299" i="4"/>
  <c r="DP300" i="4"/>
  <c r="DP301" i="4"/>
  <c r="DP302" i="4"/>
  <c r="DP303" i="4"/>
  <c r="DP304" i="4"/>
  <c r="DP305" i="4"/>
  <c r="DP306" i="4"/>
  <c r="DP307" i="4"/>
  <c r="DP308" i="4"/>
  <c r="DP309" i="4"/>
  <c r="DP310" i="4"/>
  <c r="DP311" i="4"/>
  <c r="DP312" i="4"/>
  <c r="DP313" i="4"/>
  <c r="DP314" i="4"/>
  <c r="DP315" i="4"/>
  <c r="DP316" i="4"/>
  <c r="DP317" i="4"/>
  <c r="DP318" i="4"/>
  <c r="DP319" i="4"/>
  <c r="DP320" i="4"/>
  <c r="DP321" i="4"/>
  <c r="DP322" i="4"/>
  <c r="DP323" i="4"/>
  <c r="DP324" i="4"/>
  <c r="DP325" i="4"/>
  <c r="DP326" i="4"/>
  <c r="DP327" i="4"/>
  <c r="DP328" i="4"/>
  <c r="DP329" i="4"/>
  <c r="DP330" i="4"/>
  <c r="DP331" i="4"/>
  <c r="DP332" i="4"/>
  <c r="DP333" i="4"/>
  <c r="DP334" i="4"/>
  <c r="DP335" i="4"/>
  <c r="DP336" i="4"/>
  <c r="DP337" i="4"/>
  <c r="DP338" i="4"/>
  <c r="DP339" i="4"/>
  <c r="DP340" i="4"/>
  <c r="DP341" i="4"/>
  <c r="DP342" i="4"/>
  <c r="DP343" i="4"/>
  <c r="DP344" i="4"/>
  <c r="DP345" i="4"/>
  <c r="DP346" i="4"/>
  <c r="DP347" i="4"/>
  <c r="DP348" i="4"/>
  <c r="DP349" i="4"/>
  <c r="DP350" i="4"/>
  <c r="DP351" i="4"/>
  <c r="DP352" i="4"/>
  <c r="DP353" i="4"/>
  <c r="DP354" i="4"/>
  <c r="DP355" i="4"/>
  <c r="DP356" i="4"/>
  <c r="DP357" i="4"/>
  <c r="DP358" i="4"/>
  <c r="DP359" i="4"/>
  <c r="DP360" i="4"/>
  <c r="DP361" i="4"/>
  <c r="DP362" i="4"/>
  <c r="DP363" i="4"/>
  <c r="DP364" i="4"/>
  <c r="DP365" i="4"/>
  <c r="DP366" i="4"/>
  <c r="DP367" i="4"/>
  <c r="DP368" i="4"/>
  <c r="DP369" i="4"/>
  <c r="DP370" i="4"/>
  <c r="DP371" i="4"/>
  <c r="DP372" i="4"/>
  <c r="DP373" i="4"/>
  <c r="DP374" i="4"/>
  <c r="DP375" i="4"/>
  <c r="DP376" i="4"/>
  <c r="DP377" i="4"/>
  <c r="DP378" i="4"/>
  <c r="DP379" i="4"/>
  <c r="DP380" i="4"/>
  <c r="DP381" i="4"/>
  <c r="DP382" i="4"/>
  <c r="DP383" i="4"/>
  <c r="DP384" i="4"/>
  <c r="DP385" i="4"/>
  <c r="DP386" i="4"/>
  <c r="DP387" i="4"/>
  <c r="DP388" i="4"/>
  <c r="DP389" i="4"/>
  <c r="DP390" i="4"/>
  <c r="DP391" i="4"/>
  <c r="DP392" i="4"/>
  <c r="DP393" i="4"/>
  <c r="DP394" i="4"/>
  <c r="DP395" i="4"/>
  <c r="DP396" i="4"/>
  <c r="DP397" i="4"/>
  <c r="DP398" i="4"/>
  <c r="DP399" i="4"/>
  <c r="DP400" i="4"/>
  <c r="DP401" i="4"/>
  <c r="DP402" i="4"/>
  <c r="DP403" i="4"/>
  <c r="DP404" i="4"/>
  <c r="DP405" i="4"/>
  <c r="DP406" i="4"/>
  <c r="DO7" i="4"/>
  <c r="DO8" i="4"/>
  <c r="DO9" i="4"/>
  <c r="DO10" i="4"/>
  <c r="DO11" i="4"/>
  <c r="DO12" i="4"/>
  <c r="DO13" i="4"/>
  <c r="DO14" i="4"/>
  <c r="DO15" i="4"/>
  <c r="DO16" i="4"/>
  <c r="DO17" i="4"/>
  <c r="DO18" i="4"/>
  <c r="DO19" i="4"/>
  <c r="DO20" i="4"/>
  <c r="DO21" i="4"/>
  <c r="DO22" i="4"/>
  <c r="DO23" i="4"/>
  <c r="DO24" i="4"/>
  <c r="DO25" i="4"/>
  <c r="DO26" i="4"/>
  <c r="DO27" i="4"/>
  <c r="DO28" i="4"/>
  <c r="DO29" i="4"/>
  <c r="DO30" i="4"/>
  <c r="DO31" i="4"/>
  <c r="DO32" i="4"/>
  <c r="DO33" i="4"/>
  <c r="DO34" i="4"/>
  <c r="DO35" i="4"/>
  <c r="DO36" i="4"/>
  <c r="DO37" i="4"/>
  <c r="DO38" i="4"/>
  <c r="DO39" i="4"/>
  <c r="DO40" i="4"/>
  <c r="DO41" i="4"/>
  <c r="DO42" i="4"/>
  <c r="DO43" i="4"/>
  <c r="DO44" i="4"/>
  <c r="DO45" i="4"/>
  <c r="DO46" i="4"/>
  <c r="DO47" i="4"/>
  <c r="DO48" i="4"/>
  <c r="DO49" i="4"/>
  <c r="DO50" i="4"/>
  <c r="DO51" i="4"/>
  <c r="DO52" i="4"/>
  <c r="DO53" i="4"/>
  <c r="DO54" i="4"/>
  <c r="DO55" i="4"/>
  <c r="DO56" i="4"/>
  <c r="DO57" i="4"/>
  <c r="DO58" i="4"/>
  <c r="DO59" i="4"/>
  <c r="DO60" i="4"/>
  <c r="DO61" i="4"/>
  <c r="DO62" i="4"/>
  <c r="DO63" i="4"/>
  <c r="DO64" i="4"/>
  <c r="DO65" i="4"/>
  <c r="DO66" i="4"/>
  <c r="DO67" i="4"/>
  <c r="DO68" i="4"/>
  <c r="DO69" i="4"/>
  <c r="DO70" i="4"/>
  <c r="DO71" i="4"/>
  <c r="DO72" i="4"/>
  <c r="DO73" i="4"/>
  <c r="DO74" i="4"/>
  <c r="DO75" i="4"/>
  <c r="DO76" i="4"/>
  <c r="DO77" i="4"/>
  <c r="DO78" i="4"/>
  <c r="DO79" i="4"/>
  <c r="DO80" i="4"/>
  <c r="DO81" i="4"/>
  <c r="DO82" i="4"/>
  <c r="DO83" i="4"/>
  <c r="DO84" i="4"/>
  <c r="DO85" i="4"/>
  <c r="DO86" i="4"/>
  <c r="DO87" i="4"/>
  <c r="DO88" i="4"/>
  <c r="DO89" i="4"/>
  <c r="DO90" i="4"/>
  <c r="DO91" i="4"/>
  <c r="DO92" i="4"/>
  <c r="DO93" i="4"/>
  <c r="DO94" i="4"/>
  <c r="DO95" i="4"/>
  <c r="DO96" i="4"/>
  <c r="DO97" i="4"/>
  <c r="DO98" i="4"/>
  <c r="DO99" i="4"/>
  <c r="DO100" i="4"/>
  <c r="DO101" i="4"/>
  <c r="DO102" i="4"/>
  <c r="DO103" i="4"/>
  <c r="DO104" i="4"/>
  <c r="DO105" i="4"/>
  <c r="DO106" i="4"/>
  <c r="DO107" i="4"/>
  <c r="DO108" i="4"/>
  <c r="DO109" i="4"/>
  <c r="DO110" i="4"/>
  <c r="DO111" i="4"/>
  <c r="DO112" i="4"/>
  <c r="DO113" i="4"/>
  <c r="DO114" i="4"/>
  <c r="DO115" i="4"/>
  <c r="DO116" i="4"/>
  <c r="DO117" i="4"/>
  <c r="DO118" i="4"/>
  <c r="DO119" i="4"/>
  <c r="DO120" i="4"/>
  <c r="DO121" i="4"/>
  <c r="DO122" i="4"/>
  <c r="DO123" i="4"/>
  <c r="DO124" i="4"/>
  <c r="DO125" i="4"/>
  <c r="DO126" i="4"/>
  <c r="DO127" i="4"/>
  <c r="DO128" i="4"/>
  <c r="DO129" i="4"/>
  <c r="DO130" i="4"/>
  <c r="DO131" i="4"/>
  <c r="DO132" i="4"/>
  <c r="DO133" i="4"/>
  <c r="DO134" i="4"/>
  <c r="DO135" i="4"/>
  <c r="DO136" i="4"/>
  <c r="DO137" i="4"/>
  <c r="DO138" i="4"/>
  <c r="DO139" i="4"/>
  <c r="DO140" i="4"/>
  <c r="DO141" i="4"/>
  <c r="DO142" i="4"/>
  <c r="DO143" i="4"/>
  <c r="DO144" i="4"/>
  <c r="DO145" i="4"/>
  <c r="DO146" i="4"/>
  <c r="DO147" i="4"/>
  <c r="DO159" i="4"/>
  <c r="DO160" i="4"/>
  <c r="DO161" i="4"/>
  <c r="DO162" i="4"/>
  <c r="DO163" i="4"/>
  <c r="DO164" i="4"/>
  <c r="DO165" i="4"/>
  <c r="DO166" i="4"/>
  <c r="DO167" i="4"/>
  <c r="DO168" i="4"/>
  <c r="DO169" i="4"/>
  <c r="DO170" i="4"/>
  <c r="DO171" i="4"/>
  <c r="DO172" i="4"/>
  <c r="DO173" i="4"/>
  <c r="DO174" i="4"/>
  <c r="DO175" i="4"/>
  <c r="DO176" i="4"/>
  <c r="DO177" i="4"/>
  <c r="DO178" i="4"/>
  <c r="DO179" i="4"/>
  <c r="DO180" i="4"/>
  <c r="DO181" i="4"/>
  <c r="DO182" i="4"/>
  <c r="DO183" i="4"/>
  <c r="DO184" i="4"/>
  <c r="DO185" i="4"/>
  <c r="DO186" i="4"/>
  <c r="DO187" i="4"/>
  <c r="DO188" i="4"/>
  <c r="DO189" i="4"/>
  <c r="DO190" i="4"/>
  <c r="DO191" i="4"/>
  <c r="DO192" i="4"/>
  <c r="DO193" i="4"/>
  <c r="DO194" i="4"/>
  <c r="DO195" i="4"/>
  <c r="DO196" i="4"/>
  <c r="DO197" i="4"/>
  <c r="DO198" i="4"/>
  <c r="DO199" i="4"/>
  <c r="DO200" i="4"/>
  <c r="DO201" i="4"/>
  <c r="DO202" i="4"/>
  <c r="DO203" i="4"/>
  <c r="DO204" i="4"/>
  <c r="DO205" i="4"/>
  <c r="DO206" i="4"/>
  <c r="DO207" i="4"/>
  <c r="DO208" i="4"/>
  <c r="DO209" i="4"/>
  <c r="DO210" i="4"/>
  <c r="DO211" i="4"/>
  <c r="DO212" i="4"/>
  <c r="DO213" i="4"/>
  <c r="DO214" i="4"/>
  <c r="DO215" i="4"/>
  <c r="DO216" i="4"/>
  <c r="DO217" i="4"/>
  <c r="DO218" i="4"/>
  <c r="DO219" i="4"/>
  <c r="DO220" i="4"/>
  <c r="DO221" i="4"/>
  <c r="DO222" i="4"/>
  <c r="DO223" i="4"/>
  <c r="DO224" i="4"/>
  <c r="DO225" i="4"/>
  <c r="DO226" i="4"/>
  <c r="DO227" i="4"/>
  <c r="DO228" i="4"/>
  <c r="DO229" i="4"/>
  <c r="DO230" i="4"/>
  <c r="DO231" i="4"/>
  <c r="DO232" i="4"/>
  <c r="DO233" i="4"/>
  <c r="DO234" i="4"/>
  <c r="DO235" i="4"/>
  <c r="DO236" i="4"/>
  <c r="DO237" i="4"/>
  <c r="DO238" i="4"/>
  <c r="DO239" i="4"/>
  <c r="DO240" i="4"/>
  <c r="DO241" i="4"/>
  <c r="DO242" i="4"/>
  <c r="DO243" i="4"/>
  <c r="DO244" i="4"/>
  <c r="DO245" i="4"/>
  <c r="DO246" i="4"/>
  <c r="DO247" i="4"/>
  <c r="DO248" i="4"/>
  <c r="DO249" i="4"/>
  <c r="DO250" i="4"/>
  <c r="DO251" i="4"/>
  <c r="DO252" i="4"/>
  <c r="DO253" i="4"/>
  <c r="DO254" i="4"/>
  <c r="DO255" i="4"/>
  <c r="DO256" i="4"/>
  <c r="DO257" i="4"/>
  <c r="DO258" i="4"/>
  <c r="DO259" i="4"/>
  <c r="DO260" i="4"/>
  <c r="DO261" i="4"/>
  <c r="DO262" i="4"/>
  <c r="DO263" i="4"/>
  <c r="DO264" i="4"/>
  <c r="DO265" i="4"/>
  <c r="DO266" i="4"/>
  <c r="DO267" i="4"/>
  <c r="DO268" i="4"/>
  <c r="DO269" i="4"/>
  <c r="DO270" i="4"/>
  <c r="DO271" i="4"/>
  <c r="DO272" i="4"/>
  <c r="DO273" i="4"/>
  <c r="DO274" i="4"/>
  <c r="DO275" i="4"/>
  <c r="DO276" i="4"/>
  <c r="DO277" i="4"/>
  <c r="DO278" i="4"/>
  <c r="DO279" i="4"/>
  <c r="DO280" i="4"/>
  <c r="DO281" i="4"/>
  <c r="DO282" i="4"/>
  <c r="DO283" i="4"/>
  <c r="DO284" i="4"/>
  <c r="DO285" i="4"/>
  <c r="DO286" i="4"/>
  <c r="DO287" i="4"/>
  <c r="DO288" i="4"/>
  <c r="DO289" i="4"/>
  <c r="DO290" i="4"/>
  <c r="DO291" i="4"/>
  <c r="DO292" i="4"/>
  <c r="DO293" i="4"/>
  <c r="DO294" i="4"/>
  <c r="DO295" i="4"/>
  <c r="DO296" i="4"/>
  <c r="DO297" i="4"/>
  <c r="DO298" i="4"/>
  <c r="DO299" i="4"/>
  <c r="DO300" i="4"/>
  <c r="DO301" i="4"/>
  <c r="DO302" i="4"/>
  <c r="DO303" i="4"/>
  <c r="DO304" i="4"/>
  <c r="DO305" i="4"/>
  <c r="DO306" i="4"/>
  <c r="DO307" i="4"/>
  <c r="DO308" i="4"/>
  <c r="DO309" i="4"/>
  <c r="DO310" i="4"/>
  <c r="DO311" i="4"/>
  <c r="DO312" i="4"/>
  <c r="DO313" i="4"/>
  <c r="DO314" i="4"/>
  <c r="DO315" i="4"/>
  <c r="DO316" i="4"/>
  <c r="DO317" i="4"/>
  <c r="DO318" i="4"/>
  <c r="DO319" i="4"/>
  <c r="DO320" i="4"/>
  <c r="DO321" i="4"/>
  <c r="DO322" i="4"/>
  <c r="DO323" i="4"/>
  <c r="DO324" i="4"/>
  <c r="DO325" i="4"/>
  <c r="DO326" i="4"/>
  <c r="DO327" i="4"/>
  <c r="DO328" i="4"/>
  <c r="DO329" i="4"/>
  <c r="DO330" i="4"/>
  <c r="DO331" i="4"/>
  <c r="DO332" i="4"/>
  <c r="DO333" i="4"/>
  <c r="DO334" i="4"/>
  <c r="DO335" i="4"/>
  <c r="DO336" i="4"/>
  <c r="DO337" i="4"/>
  <c r="DO338" i="4"/>
  <c r="DO339" i="4"/>
  <c r="DO340" i="4"/>
  <c r="DO341" i="4"/>
  <c r="DO342" i="4"/>
  <c r="DO343" i="4"/>
  <c r="DO344" i="4"/>
  <c r="DO345" i="4"/>
  <c r="DO346" i="4"/>
  <c r="DO347" i="4"/>
  <c r="DO348" i="4"/>
  <c r="DO349" i="4"/>
  <c r="DO350" i="4"/>
  <c r="DO351" i="4"/>
  <c r="DO352" i="4"/>
  <c r="DO353" i="4"/>
  <c r="DO354" i="4"/>
  <c r="DO355" i="4"/>
  <c r="DO356" i="4"/>
  <c r="DO357" i="4"/>
  <c r="DO358" i="4"/>
  <c r="DO359" i="4"/>
  <c r="DO360" i="4"/>
  <c r="DO361" i="4"/>
  <c r="DO362" i="4"/>
  <c r="DO363" i="4"/>
  <c r="DO364" i="4"/>
  <c r="DO365" i="4"/>
  <c r="DO366" i="4"/>
  <c r="DO367" i="4"/>
  <c r="DO368" i="4"/>
  <c r="DO369" i="4"/>
  <c r="DO370" i="4"/>
  <c r="DO371" i="4"/>
  <c r="DO372" i="4"/>
  <c r="DO373" i="4"/>
  <c r="DO374" i="4"/>
  <c r="DO375" i="4"/>
  <c r="DO376" i="4"/>
  <c r="DO377" i="4"/>
  <c r="DO378" i="4"/>
  <c r="DO379" i="4"/>
  <c r="DO380" i="4"/>
  <c r="DO381" i="4"/>
  <c r="DO382" i="4"/>
  <c r="DO383" i="4"/>
  <c r="DO384" i="4"/>
  <c r="DO385" i="4"/>
  <c r="DO386" i="4"/>
  <c r="DO387" i="4"/>
  <c r="DO388" i="4"/>
  <c r="DO389" i="4"/>
  <c r="DO390" i="4"/>
  <c r="DO391" i="4"/>
  <c r="DO392" i="4"/>
  <c r="DO393" i="4"/>
  <c r="DO394" i="4"/>
  <c r="DO395" i="4"/>
  <c r="DO396" i="4"/>
  <c r="DO397" i="4"/>
  <c r="DO398" i="4"/>
  <c r="DO399" i="4"/>
  <c r="DO400" i="4"/>
  <c r="DO401" i="4"/>
  <c r="DO402" i="4"/>
  <c r="DO403" i="4"/>
  <c r="DO404" i="4"/>
  <c r="DO405" i="4"/>
  <c r="DO406" i="4"/>
  <c r="DM7" i="4"/>
  <c r="DM8" i="4"/>
  <c r="DM9" i="4"/>
  <c r="DM10" i="4"/>
  <c r="DM11" i="4"/>
  <c r="DM12" i="4"/>
  <c r="DM13" i="4"/>
  <c r="DM14" i="4"/>
  <c r="DM15" i="4"/>
  <c r="DM16" i="4"/>
  <c r="DM17" i="4"/>
  <c r="DM18" i="4"/>
  <c r="DM19" i="4"/>
  <c r="DM20" i="4"/>
  <c r="DM21" i="4"/>
  <c r="DM22" i="4"/>
  <c r="DM23" i="4"/>
  <c r="DM24" i="4"/>
  <c r="DM25" i="4"/>
  <c r="DM26" i="4"/>
  <c r="DM27" i="4"/>
  <c r="DM28" i="4"/>
  <c r="DM29" i="4"/>
  <c r="DM30" i="4"/>
  <c r="DM31" i="4"/>
  <c r="DM32" i="4"/>
  <c r="DM33" i="4"/>
  <c r="DM34" i="4"/>
  <c r="DM35" i="4"/>
  <c r="DM36" i="4"/>
  <c r="DM37" i="4"/>
  <c r="DM38" i="4"/>
  <c r="DM39" i="4"/>
  <c r="DM40" i="4"/>
  <c r="DM41" i="4"/>
  <c r="DM42" i="4"/>
  <c r="DM43" i="4"/>
  <c r="DM44" i="4"/>
  <c r="DM45" i="4"/>
  <c r="DM46" i="4"/>
  <c r="DM47" i="4"/>
  <c r="DM48" i="4"/>
  <c r="DM49" i="4"/>
  <c r="DM50" i="4"/>
  <c r="DM51" i="4"/>
  <c r="DM52" i="4"/>
  <c r="DM53" i="4"/>
  <c r="DM54" i="4"/>
  <c r="DM55" i="4"/>
  <c r="DM56" i="4"/>
  <c r="DM57" i="4"/>
  <c r="DM58" i="4"/>
  <c r="DM59" i="4"/>
  <c r="DM60" i="4"/>
  <c r="DM61" i="4"/>
  <c r="DM62" i="4"/>
  <c r="DM63" i="4"/>
  <c r="DM64" i="4"/>
  <c r="DM65" i="4"/>
  <c r="DM66" i="4"/>
  <c r="DM67" i="4"/>
  <c r="DM68" i="4"/>
  <c r="DM69" i="4"/>
  <c r="DM70" i="4"/>
  <c r="DM71" i="4"/>
  <c r="DM72" i="4"/>
  <c r="DM73" i="4"/>
  <c r="DM74" i="4"/>
  <c r="DM75" i="4"/>
  <c r="DM76" i="4"/>
  <c r="DM77" i="4"/>
  <c r="DM78" i="4"/>
  <c r="DM79" i="4"/>
  <c r="DM80" i="4"/>
  <c r="DM81" i="4"/>
  <c r="DM82" i="4"/>
  <c r="DM83" i="4"/>
  <c r="DM84" i="4"/>
  <c r="DM85" i="4"/>
  <c r="DM86" i="4"/>
  <c r="DM87" i="4"/>
  <c r="DM88" i="4"/>
  <c r="DM89" i="4"/>
  <c r="DM90" i="4"/>
  <c r="DM91" i="4"/>
  <c r="DM92" i="4"/>
  <c r="DM93" i="4"/>
  <c r="DM94" i="4"/>
  <c r="DM95" i="4"/>
  <c r="DM96" i="4"/>
  <c r="DM97" i="4"/>
  <c r="DM98" i="4"/>
  <c r="DM99" i="4"/>
  <c r="DM100" i="4"/>
  <c r="DM101" i="4"/>
  <c r="DM102" i="4"/>
  <c r="DM103" i="4"/>
  <c r="DM104" i="4"/>
  <c r="DM105" i="4"/>
  <c r="DM106" i="4"/>
  <c r="DM107" i="4"/>
  <c r="DM108" i="4"/>
  <c r="DM109" i="4"/>
  <c r="DM110" i="4"/>
  <c r="DM111" i="4"/>
  <c r="DM112" i="4"/>
  <c r="DM113" i="4"/>
  <c r="DM114" i="4"/>
  <c r="DM115" i="4"/>
  <c r="DM116" i="4"/>
  <c r="DM117" i="4"/>
  <c r="DM118" i="4"/>
  <c r="DM119" i="4"/>
  <c r="DM120" i="4"/>
  <c r="DM121" i="4"/>
  <c r="DM122" i="4"/>
  <c r="DM123" i="4"/>
  <c r="DM124" i="4"/>
  <c r="DM125" i="4"/>
  <c r="DM126" i="4"/>
  <c r="DM127" i="4"/>
  <c r="DM128" i="4"/>
  <c r="DM129" i="4"/>
  <c r="DM130" i="4"/>
  <c r="DM131" i="4"/>
  <c r="DM132" i="4"/>
  <c r="DM133" i="4"/>
  <c r="DM134" i="4"/>
  <c r="DM135" i="4"/>
  <c r="DM136" i="4"/>
  <c r="DM137" i="4"/>
  <c r="DM138" i="4"/>
  <c r="DM139" i="4"/>
  <c r="DM140" i="4"/>
  <c r="DM141" i="4"/>
  <c r="DM142" i="4"/>
  <c r="DM143" i="4"/>
  <c r="DM144" i="4"/>
  <c r="DM145" i="4"/>
  <c r="DM146" i="4"/>
  <c r="DM147" i="4"/>
  <c r="DM159" i="4"/>
  <c r="DM160" i="4"/>
  <c r="DM161" i="4"/>
  <c r="DM162" i="4"/>
  <c r="DM163" i="4"/>
  <c r="DM164" i="4"/>
  <c r="DM165" i="4"/>
  <c r="DM166" i="4"/>
  <c r="DM167" i="4"/>
  <c r="DM168" i="4"/>
  <c r="DM169" i="4"/>
  <c r="DM170" i="4"/>
  <c r="DM171" i="4"/>
  <c r="DM172" i="4"/>
  <c r="DM173" i="4"/>
  <c r="DM174" i="4"/>
  <c r="DM175" i="4"/>
  <c r="DM176" i="4"/>
  <c r="DM177" i="4"/>
  <c r="DM178" i="4"/>
  <c r="DM179" i="4"/>
  <c r="DM180" i="4"/>
  <c r="DM181" i="4"/>
  <c r="DM182" i="4"/>
  <c r="DM183" i="4"/>
  <c r="DM184" i="4"/>
  <c r="DM185" i="4"/>
  <c r="DM186" i="4"/>
  <c r="DM187" i="4"/>
  <c r="DM188" i="4"/>
  <c r="DM189" i="4"/>
  <c r="DM190" i="4"/>
  <c r="DM191" i="4"/>
  <c r="DM192" i="4"/>
  <c r="DM193" i="4"/>
  <c r="DM194" i="4"/>
  <c r="DM195" i="4"/>
  <c r="DM196" i="4"/>
  <c r="DM197" i="4"/>
  <c r="DM198" i="4"/>
  <c r="DM199" i="4"/>
  <c r="DM200" i="4"/>
  <c r="DM201" i="4"/>
  <c r="DM202" i="4"/>
  <c r="DM203" i="4"/>
  <c r="DM204" i="4"/>
  <c r="DM205" i="4"/>
  <c r="DM206" i="4"/>
  <c r="DM207" i="4"/>
  <c r="DM208" i="4"/>
  <c r="DM209" i="4"/>
  <c r="DM210" i="4"/>
  <c r="DM211" i="4"/>
  <c r="DM212" i="4"/>
  <c r="DM213" i="4"/>
  <c r="DM214" i="4"/>
  <c r="DM215" i="4"/>
  <c r="DM216" i="4"/>
  <c r="DM217" i="4"/>
  <c r="DM218" i="4"/>
  <c r="DM219" i="4"/>
  <c r="DM220" i="4"/>
  <c r="DM221" i="4"/>
  <c r="DM222" i="4"/>
  <c r="DM223" i="4"/>
  <c r="DM224" i="4"/>
  <c r="DM225" i="4"/>
  <c r="DM226" i="4"/>
  <c r="DM227" i="4"/>
  <c r="DM228" i="4"/>
  <c r="DM229" i="4"/>
  <c r="DM230" i="4"/>
  <c r="DM231" i="4"/>
  <c r="DM232" i="4"/>
  <c r="DM233" i="4"/>
  <c r="DM234" i="4"/>
  <c r="DM235" i="4"/>
  <c r="DM236" i="4"/>
  <c r="DM237" i="4"/>
  <c r="DM238" i="4"/>
  <c r="DM239" i="4"/>
  <c r="DM240" i="4"/>
  <c r="DM241" i="4"/>
  <c r="DM242" i="4"/>
  <c r="DM243" i="4"/>
  <c r="DM244" i="4"/>
  <c r="DM245" i="4"/>
  <c r="DM246" i="4"/>
  <c r="DM247" i="4"/>
  <c r="DM248" i="4"/>
  <c r="DM249" i="4"/>
  <c r="DM250" i="4"/>
  <c r="DM251" i="4"/>
  <c r="DM252" i="4"/>
  <c r="DM253" i="4"/>
  <c r="DM254" i="4"/>
  <c r="DM255" i="4"/>
  <c r="DM256" i="4"/>
  <c r="DM257" i="4"/>
  <c r="DM258" i="4"/>
  <c r="DM259" i="4"/>
  <c r="DM260" i="4"/>
  <c r="DM261" i="4"/>
  <c r="DM262" i="4"/>
  <c r="DM263" i="4"/>
  <c r="DM264" i="4"/>
  <c r="DM265" i="4"/>
  <c r="DM266" i="4"/>
  <c r="DM267" i="4"/>
  <c r="DM268" i="4"/>
  <c r="DM269" i="4"/>
  <c r="DM270" i="4"/>
  <c r="DM271" i="4"/>
  <c r="DM272" i="4"/>
  <c r="DM273" i="4"/>
  <c r="DM274" i="4"/>
  <c r="DM275" i="4"/>
  <c r="DM276" i="4"/>
  <c r="DM277" i="4"/>
  <c r="DM278" i="4"/>
  <c r="DM279" i="4"/>
  <c r="DM280" i="4"/>
  <c r="DM281" i="4"/>
  <c r="DM282" i="4"/>
  <c r="DM283" i="4"/>
  <c r="DM284" i="4"/>
  <c r="DM285" i="4"/>
  <c r="DM286" i="4"/>
  <c r="DM287" i="4"/>
  <c r="DM288" i="4"/>
  <c r="DM289" i="4"/>
  <c r="DM290" i="4"/>
  <c r="DM291" i="4"/>
  <c r="DM292" i="4"/>
  <c r="DM293" i="4"/>
  <c r="DM294" i="4"/>
  <c r="DM295" i="4"/>
  <c r="DM296" i="4"/>
  <c r="DM297" i="4"/>
  <c r="DM298" i="4"/>
  <c r="DM299" i="4"/>
  <c r="DM300" i="4"/>
  <c r="DM301" i="4"/>
  <c r="DM302" i="4"/>
  <c r="DM303" i="4"/>
  <c r="DM304" i="4"/>
  <c r="DM305" i="4"/>
  <c r="DM306" i="4"/>
  <c r="DM307" i="4"/>
  <c r="DM308" i="4"/>
  <c r="DM309" i="4"/>
  <c r="DM310" i="4"/>
  <c r="DM311" i="4"/>
  <c r="DM312" i="4"/>
  <c r="DM313" i="4"/>
  <c r="DM314" i="4"/>
  <c r="DM315" i="4"/>
  <c r="DM316" i="4"/>
  <c r="DM317" i="4"/>
  <c r="DM318" i="4"/>
  <c r="DM319" i="4"/>
  <c r="DM320" i="4"/>
  <c r="DM321" i="4"/>
  <c r="DM322" i="4"/>
  <c r="DM323" i="4"/>
  <c r="DM324" i="4"/>
  <c r="DM325" i="4"/>
  <c r="DM326" i="4"/>
  <c r="DM327" i="4"/>
  <c r="DM328" i="4"/>
  <c r="DM329" i="4"/>
  <c r="DM330" i="4"/>
  <c r="DM331" i="4"/>
  <c r="DM332" i="4"/>
  <c r="DM333" i="4"/>
  <c r="DM334" i="4"/>
  <c r="DM335" i="4"/>
  <c r="DM336" i="4"/>
  <c r="DM337" i="4"/>
  <c r="DM338" i="4"/>
  <c r="DM339" i="4"/>
  <c r="DM340" i="4"/>
  <c r="DM341" i="4"/>
  <c r="DM342" i="4"/>
  <c r="DM343" i="4"/>
  <c r="DM344" i="4"/>
  <c r="DM345" i="4"/>
  <c r="DM346" i="4"/>
  <c r="DM347" i="4"/>
  <c r="DM348" i="4"/>
  <c r="DM349" i="4"/>
  <c r="DM350" i="4"/>
  <c r="DM351" i="4"/>
  <c r="DM352" i="4"/>
  <c r="DM353" i="4"/>
  <c r="DM354" i="4"/>
  <c r="DM355" i="4"/>
  <c r="DM356" i="4"/>
  <c r="DM357" i="4"/>
  <c r="DM358" i="4"/>
  <c r="DM359" i="4"/>
  <c r="DM360" i="4"/>
  <c r="DM361" i="4"/>
  <c r="DM362" i="4"/>
  <c r="DM363" i="4"/>
  <c r="DM364" i="4"/>
  <c r="DM365" i="4"/>
  <c r="DM366" i="4"/>
  <c r="DM367" i="4"/>
  <c r="DM368" i="4"/>
  <c r="DM369" i="4"/>
  <c r="DM370" i="4"/>
  <c r="DM371" i="4"/>
  <c r="DM372" i="4"/>
  <c r="DM373" i="4"/>
  <c r="DM374" i="4"/>
  <c r="DM375" i="4"/>
  <c r="DM376" i="4"/>
  <c r="DM377" i="4"/>
  <c r="DM378" i="4"/>
  <c r="DM379" i="4"/>
  <c r="DM380" i="4"/>
  <c r="DM381" i="4"/>
  <c r="DM382" i="4"/>
  <c r="DM383" i="4"/>
  <c r="DM384" i="4"/>
  <c r="DM385" i="4"/>
  <c r="DM386" i="4"/>
  <c r="DM387" i="4"/>
  <c r="DM388" i="4"/>
  <c r="DM389" i="4"/>
  <c r="DM390" i="4"/>
  <c r="DM391" i="4"/>
  <c r="DM392" i="4"/>
  <c r="DM393" i="4"/>
  <c r="DM394" i="4"/>
  <c r="DM395" i="4"/>
  <c r="DM396" i="4"/>
  <c r="DM397" i="4"/>
  <c r="DM398" i="4"/>
  <c r="DM399" i="4"/>
  <c r="DM400" i="4"/>
  <c r="DM401" i="4"/>
  <c r="DM402" i="4"/>
  <c r="DM403" i="4"/>
  <c r="DM404" i="4"/>
  <c r="DM405" i="4"/>
  <c r="DM406" i="4"/>
  <c r="DP6" i="4"/>
  <c r="DO6" i="4"/>
  <c r="DM6" i="4"/>
  <c r="DJ7" i="4"/>
  <c r="DJ8" i="4"/>
  <c r="DJ9" i="4"/>
  <c r="DJ10" i="4"/>
  <c r="DJ11" i="4"/>
  <c r="DJ12" i="4"/>
  <c r="DJ13" i="4"/>
  <c r="DJ14" i="4"/>
  <c r="DJ15" i="4"/>
  <c r="DJ16" i="4"/>
  <c r="DJ17" i="4"/>
  <c r="DJ18" i="4"/>
  <c r="DJ19" i="4"/>
  <c r="DJ20" i="4"/>
  <c r="DJ21" i="4"/>
  <c r="DJ22" i="4"/>
  <c r="DJ23" i="4"/>
  <c r="DJ24" i="4"/>
  <c r="DJ25" i="4"/>
  <c r="DJ26" i="4"/>
  <c r="DJ27" i="4"/>
  <c r="DJ28" i="4"/>
  <c r="DJ29" i="4"/>
  <c r="DJ30" i="4"/>
  <c r="DJ31" i="4"/>
  <c r="DJ32" i="4"/>
  <c r="DJ33" i="4"/>
  <c r="DJ34" i="4"/>
  <c r="DJ35" i="4"/>
  <c r="DJ36" i="4"/>
  <c r="DJ37" i="4"/>
  <c r="DJ38" i="4"/>
  <c r="DJ39" i="4"/>
  <c r="DJ40" i="4"/>
  <c r="DJ41" i="4"/>
  <c r="DJ42" i="4"/>
  <c r="DJ43" i="4"/>
  <c r="DJ44" i="4"/>
  <c r="DJ45" i="4"/>
  <c r="DJ46" i="4"/>
  <c r="DJ47" i="4"/>
  <c r="DJ48" i="4"/>
  <c r="DJ49" i="4"/>
  <c r="DJ50" i="4"/>
  <c r="DJ51" i="4"/>
  <c r="DJ52" i="4"/>
  <c r="DJ53" i="4"/>
  <c r="DJ54" i="4"/>
  <c r="DJ55" i="4"/>
  <c r="DJ56" i="4"/>
  <c r="DJ57" i="4"/>
  <c r="DJ58" i="4"/>
  <c r="DJ59" i="4"/>
  <c r="DJ60" i="4"/>
  <c r="DJ61" i="4"/>
  <c r="DJ62" i="4"/>
  <c r="DJ63" i="4"/>
  <c r="DJ64" i="4"/>
  <c r="DJ65" i="4"/>
  <c r="DJ66" i="4"/>
  <c r="DJ67" i="4"/>
  <c r="DJ68" i="4"/>
  <c r="DJ69" i="4"/>
  <c r="DJ70" i="4"/>
  <c r="DJ71" i="4"/>
  <c r="DJ72" i="4"/>
  <c r="DJ73" i="4"/>
  <c r="DJ74" i="4"/>
  <c r="DJ75" i="4"/>
  <c r="DJ76" i="4"/>
  <c r="DJ77" i="4"/>
  <c r="DJ78" i="4"/>
  <c r="DJ79" i="4"/>
  <c r="DJ80" i="4"/>
  <c r="DJ81" i="4"/>
  <c r="DJ82" i="4"/>
  <c r="DJ83" i="4"/>
  <c r="DJ84" i="4"/>
  <c r="DJ85" i="4"/>
  <c r="DJ86" i="4"/>
  <c r="DJ87" i="4"/>
  <c r="DJ88" i="4"/>
  <c r="DJ89" i="4"/>
  <c r="DJ90" i="4"/>
  <c r="DJ91" i="4"/>
  <c r="DJ92" i="4"/>
  <c r="DJ93" i="4"/>
  <c r="DJ94" i="4"/>
  <c r="DJ95" i="4"/>
  <c r="DJ96" i="4"/>
  <c r="DJ97" i="4"/>
  <c r="DJ98" i="4"/>
  <c r="DJ99" i="4"/>
  <c r="DJ100" i="4"/>
  <c r="DJ101" i="4"/>
  <c r="DJ102" i="4"/>
  <c r="DJ103" i="4"/>
  <c r="DJ104" i="4"/>
  <c r="DJ105" i="4"/>
  <c r="DJ106" i="4"/>
  <c r="DJ107" i="4"/>
  <c r="DJ108" i="4"/>
  <c r="DJ109" i="4"/>
  <c r="DJ110" i="4"/>
  <c r="DJ111" i="4"/>
  <c r="DJ112" i="4"/>
  <c r="DJ113" i="4"/>
  <c r="DJ114" i="4"/>
  <c r="DJ115" i="4"/>
  <c r="DJ116" i="4"/>
  <c r="DJ117" i="4"/>
  <c r="DJ118" i="4"/>
  <c r="DJ119" i="4"/>
  <c r="DJ120" i="4"/>
  <c r="DJ121" i="4"/>
  <c r="DJ122" i="4"/>
  <c r="DJ123" i="4"/>
  <c r="DJ124" i="4"/>
  <c r="DJ125" i="4"/>
  <c r="DJ126" i="4"/>
  <c r="DJ127" i="4"/>
  <c r="DJ128" i="4"/>
  <c r="DJ129" i="4"/>
  <c r="DJ130" i="4"/>
  <c r="DJ131" i="4"/>
  <c r="DJ132" i="4"/>
  <c r="DJ133" i="4"/>
  <c r="DJ134" i="4"/>
  <c r="DJ135" i="4"/>
  <c r="DJ136" i="4"/>
  <c r="DJ137" i="4"/>
  <c r="DJ138" i="4"/>
  <c r="DJ139" i="4"/>
  <c r="DJ140" i="4"/>
  <c r="DJ141" i="4"/>
  <c r="DJ142" i="4"/>
  <c r="DJ143" i="4"/>
  <c r="DJ144" i="4"/>
  <c r="DJ145" i="4"/>
  <c r="DJ146" i="4"/>
  <c r="DJ147" i="4"/>
  <c r="DJ159" i="4"/>
  <c r="DJ160" i="4"/>
  <c r="DJ161" i="4"/>
  <c r="DJ162" i="4"/>
  <c r="DJ163" i="4"/>
  <c r="DJ164" i="4"/>
  <c r="DJ165" i="4"/>
  <c r="DJ166" i="4"/>
  <c r="DJ167" i="4"/>
  <c r="DJ168" i="4"/>
  <c r="DJ169" i="4"/>
  <c r="DJ170" i="4"/>
  <c r="DJ171" i="4"/>
  <c r="DJ172" i="4"/>
  <c r="DJ173" i="4"/>
  <c r="DJ174" i="4"/>
  <c r="DJ175" i="4"/>
  <c r="DJ176" i="4"/>
  <c r="DJ177" i="4"/>
  <c r="DJ178" i="4"/>
  <c r="DJ179" i="4"/>
  <c r="DJ180" i="4"/>
  <c r="DJ181" i="4"/>
  <c r="DJ182" i="4"/>
  <c r="DJ183" i="4"/>
  <c r="DJ184" i="4"/>
  <c r="DJ185" i="4"/>
  <c r="DJ186" i="4"/>
  <c r="DJ187" i="4"/>
  <c r="DJ188" i="4"/>
  <c r="DJ189" i="4"/>
  <c r="DJ190" i="4"/>
  <c r="DJ191" i="4"/>
  <c r="DJ192" i="4"/>
  <c r="DJ193" i="4"/>
  <c r="DJ194" i="4"/>
  <c r="DJ195" i="4"/>
  <c r="DJ196" i="4"/>
  <c r="DJ197" i="4"/>
  <c r="DJ198" i="4"/>
  <c r="DJ199" i="4"/>
  <c r="DJ200" i="4"/>
  <c r="DJ201" i="4"/>
  <c r="DJ202" i="4"/>
  <c r="DJ203" i="4"/>
  <c r="DJ204" i="4"/>
  <c r="DJ205" i="4"/>
  <c r="DJ206" i="4"/>
  <c r="DJ207" i="4"/>
  <c r="DJ208" i="4"/>
  <c r="DJ209" i="4"/>
  <c r="DJ210" i="4"/>
  <c r="DJ211" i="4"/>
  <c r="DJ212" i="4"/>
  <c r="DJ213" i="4"/>
  <c r="DJ214" i="4"/>
  <c r="DJ215" i="4"/>
  <c r="DJ216" i="4"/>
  <c r="DJ217" i="4"/>
  <c r="DJ218" i="4"/>
  <c r="DJ219" i="4"/>
  <c r="DJ220" i="4"/>
  <c r="DJ221" i="4"/>
  <c r="DJ222" i="4"/>
  <c r="DJ223" i="4"/>
  <c r="DJ224" i="4"/>
  <c r="DJ225" i="4"/>
  <c r="DJ226" i="4"/>
  <c r="DJ227" i="4"/>
  <c r="DJ228" i="4"/>
  <c r="DJ229" i="4"/>
  <c r="DJ230" i="4"/>
  <c r="DJ231" i="4"/>
  <c r="DJ232" i="4"/>
  <c r="DJ233" i="4"/>
  <c r="DJ234" i="4"/>
  <c r="DJ235" i="4"/>
  <c r="DJ236" i="4"/>
  <c r="DJ237" i="4"/>
  <c r="DJ238" i="4"/>
  <c r="DJ239" i="4"/>
  <c r="DJ240" i="4"/>
  <c r="DJ241" i="4"/>
  <c r="DJ242" i="4"/>
  <c r="DJ243" i="4"/>
  <c r="DJ244" i="4"/>
  <c r="DJ245" i="4"/>
  <c r="DJ246" i="4"/>
  <c r="DJ247" i="4"/>
  <c r="DJ248" i="4"/>
  <c r="DJ249" i="4"/>
  <c r="DJ250" i="4"/>
  <c r="DJ251" i="4"/>
  <c r="DJ252" i="4"/>
  <c r="DJ253" i="4"/>
  <c r="DJ254" i="4"/>
  <c r="DJ255" i="4"/>
  <c r="DJ256" i="4"/>
  <c r="DJ257" i="4"/>
  <c r="DJ258" i="4"/>
  <c r="DJ259" i="4"/>
  <c r="DJ260" i="4"/>
  <c r="DJ261" i="4"/>
  <c r="DJ262" i="4"/>
  <c r="DJ263" i="4"/>
  <c r="DJ264" i="4"/>
  <c r="DJ265" i="4"/>
  <c r="DJ266" i="4"/>
  <c r="DJ267" i="4"/>
  <c r="DJ268" i="4"/>
  <c r="DJ269" i="4"/>
  <c r="DJ270" i="4"/>
  <c r="DJ271" i="4"/>
  <c r="DJ272" i="4"/>
  <c r="DJ273" i="4"/>
  <c r="DJ274" i="4"/>
  <c r="DJ275" i="4"/>
  <c r="DJ276" i="4"/>
  <c r="DJ277" i="4"/>
  <c r="DJ278" i="4"/>
  <c r="DJ279" i="4"/>
  <c r="DJ280" i="4"/>
  <c r="DJ281" i="4"/>
  <c r="DJ282" i="4"/>
  <c r="DJ283" i="4"/>
  <c r="DJ284" i="4"/>
  <c r="DJ285" i="4"/>
  <c r="DJ286" i="4"/>
  <c r="DJ287" i="4"/>
  <c r="DJ288" i="4"/>
  <c r="DJ289" i="4"/>
  <c r="DJ290" i="4"/>
  <c r="DJ291" i="4"/>
  <c r="DJ292" i="4"/>
  <c r="DJ293" i="4"/>
  <c r="DJ294" i="4"/>
  <c r="DJ295" i="4"/>
  <c r="DJ296" i="4"/>
  <c r="DJ297" i="4"/>
  <c r="DJ298" i="4"/>
  <c r="DJ299" i="4"/>
  <c r="DJ300" i="4"/>
  <c r="DJ301" i="4"/>
  <c r="DJ302" i="4"/>
  <c r="DJ303" i="4"/>
  <c r="DJ304" i="4"/>
  <c r="DJ305" i="4"/>
  <c r="DJ306" i="4"/>
  <c r="DJ307" i="4"/>
  <c r="DJ308" i="4"/>
  <c r="DJ309" i="4"/>
  <c r="DJ310" i="4"/>
  <c r="DJ311" i="4"/>
  <c r="DJ312" i="4"/>
  <c r="DJ313" i="4"/>
  <c r="DJ314" i="4"/>
  <c r="DJ315" i="4"/>
  <c r="DJ316" i="4"/>
  <c r="DJ317" i="4"/>
  <c r="DJ318" i="4"/>
  <c r="DJ319" i="4"/>
  <c r="DJ320" i="4"/>
  <c r="DJ321" i="4"/>
  <c r="DJ322" i="4"/>
  <c r="DJ323" i="4"/>
  <c r="DJ324" i="4"/>
  <c r="DJ325" i="4"/>
  <c r="DJ326" i="4"/>
  <c r="DJ327" i="4"/>
  <c r="DJ328" i="4"/>
  <c r="DJ329" i="4"/>
  <c r="DJ330" i="4"/>
  <c r="DJ331" i="4"/>
  <c r="DJ332" i="4"/>
  <c r="DJ333" i="4"/>
  <c r="DJ334" i="4"/>
  <c r="DJ335" i="4"/>
  <c r="DJ336" i="4"/>
  <c r="DJ337" i="4"/>
  <c r="DJ338" i="4"/>
  <c r="DJ339" i="4"/>
  <c r="DJ340" i="4"/>
  <c r="DJ341" i="4"/>
  <c r="DJ342" i="4"/>
  <c r="DJ343" i="4"/>
  <c r="DJ344" i="4"/>
  <c r="DJ345" i="4"/>
  <c r="DJ346" i="4"/>
  <c r="DJ347" i="4"/>
  <c r="DJ348" i="4"/>
  <c r="DJ349" i="4"/>
  <c r="DJ350" i="4"/>
  <c r="DJ351" i="4"/>
  <c r="DJ352" i="4"/>
  <c r="DJ353" i="4"/>
  <c r="DJ354" i="4"/>
  <c r="DJ355" i="4"/>
  <c r="DJ356" i="4"/>
  <c r="DJ357" i="4"/>
  <c r="DJ358" i="4"/>
  <c r="DJ359" i="4"/>
  <c r="DJ360" i="4"/>
  <c r="DJ361" i="4"/>
  <c r="DJ362" i="4"/>
  <c r="DJ363" i="4"/>
  <c r="DJ364" i="4"/>
  <c r="DJ365" i="4"/>
  <c r="DJ366" i="4"/>
  <c r="DJ367" i="4"/>
  <c r="DJ368" i="4"/>
  <c r="DJ369" i="4"/>
  <c r="DJ370" i="4"/>
  <c r="DJ371" i="4"/>
  <c r="DJ372" i="4"/>
  <c r="DJ373" i="4"/>
  <c r="DJ374" i="4"/>
  <c r="DJ375" i="4"/>
  <c r="DJ376" i="4"/>
  <c r="DJ377" i="4"/>
  <c r="DJ378" i="4"/>
  <c r="DJ379" i="4"/>
  <c r="DJ380" i="4"/>
  <c r="DJ381" i="4"/>
  <c r="DJ382" i="4"/>
  <c r="DJ383" i="4"/>
  <c r="DJ384" i="4"/>
  <c r="DJ385" i="4"/>
  <c r="DJ386" i="4"/>
  <c r="DJ387" i="4"/>
  <c r="DJ388" i="4"/>
  <c r="DJ389" i="4"/>
  <c r="DJ390" i="4"/>
  <c r="DJ391" i="4"/>
  <c r="DJ392" i="4"/>
  <c r="DJ393" i="4"/>
  <c r="DJ394" i="4"/>
  <c r="DJ395" i="4"/>
  <c r="DJ396" i="4"/>
  <c r="DJ397" i="4"/>
  <c r="DJ398" i="4"/>
  <c r="DJ399" i="4"/>
  <c r="DJ400" i="4"/>
  <c r="DJ401" i="4"/>
  <c r="DJ402" i="4"/>
  <c r="DJ403" i="4"/>
  <c r="DJ404" i="4"/>
  <c r="DJ405" i="4"/>
  <c r="DJ406" i="4"/>
  <c r="DH7" i="4"/>
  <c r="DH8" i="4"/>
  <c r="DH9" i="4"/>
  <c r="DH10" i="4"/>
  <c r="DH11" i="4"/>
  <c r="DH12" i="4"/>
  <c r="DH13" i="4"/>
  <c r="DH14" i="4"/>
  <c r="DH15" i="4"/>
  <c r="DH16" i="4"/>
  <c r="DH17" i="4"/>
  <c r="DH18" i="4"/>
  <c r="DH19" i="4"/>
  <c r="DH20" i="4"/>
  <c r="DH21" i="4"/>
  <c r="DH22" i="4"/>
  <c r="DH23" i="4"/>
  <c r="DH24" i="4"/>
  <c r="DH25" i="4"/>
  <c r="DH26" i="4"/>
  <c r="DH27" i="4"/>
  <c r="DH28" i="4"/>
  <c r="DH29" i="4"/>
  <c r="DH30" i="4"/>
  <c r="DH31" i="4"/>
  <c r="DH32" i="4"/>
  <c r="DH33" i="4"/>
  <c r="DH34" i="4"/>
  <c r="DH35" i="4"/>
  <c r="DH36" i="4"/>
  <c r="DH37" i="4"/>
  <c r="DH38" i="4"/>
  <c r="DH39" i="4"/>
  <c r="DH40" i="4"/>
  <c r="DH41" i="4"/>
  <c r="DH42" i="4"/>
  <c r="DH43" i="4"/>
  <c r="DH44" i="4"/>
  <c r="DH45" i="4"/>
  <c r="DH46" i="4"/>
  <c r="DH47" i="4"/>
  <c r="DH48" i="4"/>
  <c r="DH49" i="4"/>
  <c r="DH50" i="4"/>
  <c r="DH51" i="4"/>
  <c r="DH52" i="4"/>
  <c r="DH53" i="4"/>
  <c r="DH54" i="4"/>
  <c r="DH55" i="4"/>
  <c r="DH56" i="4"/>
  <c r="DH57" i="4"/>
  <c r="DH58" i="4"/>
  <c r="DH59" i="4"/>
  <c r="DH60" i="4"/>
  <c r="DH61" i="4"/>
  <c r="DH62" i="4"/>
  <c r="DH63" i="4"/>
  <c r="DH64" i="4"/>
  <c r="DH65" i="4"/>
  <c r="DH66" i="4"/>
  <c r="DH67" i="4"/>
  <c r="DH68" i="4"/>
  <c r="DH69" i="4"/>
  <c r="DH70" i="4"/>
  <c r="DH71" i="4"/>
  <c r="DH72" i="4"/>
  <c r="DH73" i="4"/>
  <c r="DH74" i="4"/>
  <c r="DH75" i="4"/>
  <c r="DH76" i="4"/>
  <c r="DH77" i="4"/>
  <c r="DH78" i="4"/>
  <c r="DH79" i="4"/>
  <c r="DH80" i="4"/>
  <c r="DH81" i="4"/>
  <c r="DH82" i="4"/>
  <c r="DH83" i="4"/>
  <c r="DH84" i="4"/>
  <c r="DH85" i="4"/>
  <c r="DH86" i="4"/>
  <c r="DH87" i="4"/>
  <c r="DH88" i="4"/>
  <c r="DH89" i="4"/>
  <c r="DH90" i="4"/>
  <c r="DH91" i="4"/>
  <c r="DH92" i="4"/>
  <c r="DH93" i="4"/>
  <c r="DH94" i="4"/>
  <c r="DH95" i="4"/>
  <c r="DH96" i="4"/>
  <c r="DH97" i="4"/>
  <c r="DH98" i="4"/>
  <c r="DH99" i="4"/>
  <c r="DH100" i="4"/>
  <c r="DH101" i="4"/>
  <c r="DH102" i="4"/>
  <c r="DH103" i="4"/>
  <c r="DH104" i="4"/>
  <c r="DH105" i="4"/>
  <c r="DH106" i="4"/>
  <c r="DH107" i="4"/>
  <c r="DH108" i="4"/>
  <c r="DH109" i="4"/>
  <c r="DH110" i="4"/>
  <c r="DH111" i="4"/>
  <c r="DH112" i="4"/>
  <c r="DH113" i="4"/>
  <c r="DH114" i="4"/>
  <c r="DH115" i="4"/>
  <c r="DH116" i="4"/>
  <c r="DH117" i="4"/>
  <c r="DH118" i="4"/>
  <c r="DH119" i="4"/>
  <c r="DH120" i="4"/>
  <c r="DH121" i="4"/>
  <c r="DH122" i="4"/>
  <c r="DH123" i="4"/>
  <c r="DH124" i="4"/>
  <c r="DH125" i="4"/>
  <c r="DH126" i="4"/>
  <c r="DH127" i="4"/>
  <c r="DH128" i="4"/>
  <c r="DH129" i="4"/>
  <c r="DH130" i="4"/>
  <c r="DH131" i="4"/>
  <c r="DH132" i="4"/>
  <c r="DH133" i="4"/>
  <c r="DH134" i="4"/>
  <c r="DH135" i="4"/>
  <c r="DH136" i="4"/>
  <c r="DH137" i="4"/>
  <c r="DH138" i="4"/>
  <c r="DH139" i="4"/>
  <c r="DH140" i="4"/>
  <c r="DH141" i="4"/>
  <c r="DH142" i="4"/>
  <c r="DH143" i="4"/>
  <c r="DH144" i="4"/>
  <c r="DH145" i="4"/>
  <c r="DH146" i="4"/>
  <c r="DH147" i="4"/>
  <c r="DH159" i="4"/>
  <c r="DH160" i="4"/>
  <c r="DH161" i="4"/>
  <c r="DH162" i="4"/>
  <c r="DH163" i="4"/>
  <c r="DH164" i="4"/>
  <c r="DH165" i="4"/>
  <c r="DH166" i="4"/>
  <c r="DH167" i="4"/>
  <c r="DH168" i="4"/>
  <c r="DH169" i="4"/>
  <c r="DH170" i="4"/>
  <c r="DH171" i="4"/>
  <c r="DH172" i="4"/>
  <c r="DH173" i="4"/>
  <c r="DH174" i="4"/>
  <c r="DH175" i="4"/>
  <c r="DH176" i="4"/>
  <c r="DH177" i="4"/>
  <c r="DH178" i="4"/>
  <c r="DH179" i="4"/>
  <c r="DH180" i="4"/>
  <c r="DH181" i="4"/>
  <c r="DH182" i="4"/>
  <c r="DH183" i="4"/>
  <c r="DH184" i="4"/>
  <c r="DH185" i="4"/>
  <c r="DH186" i="4"/>
  <c r="DH187" i="4"/>
  <c r="DH188" i="4"/>
  <c r="DH189" i="4"/>
  <c r="DH190" i="4"/>
  <c r="DH191" i="4"/>
  <c r="DH192" i="4"/>
  <c r="DH193" i="4"/>
  <c r="DH194" i="4"/>
  <c r="DH195" i="4"/>
  <c r="DH196" i="4"/>
  <c r="DH197" i="4"/>
  <c r="DH198" i="4"/>
  <c r="DH199" i="4"/>
  <c r="DH200" i="4"/>
  <c r="DH201" i="4"/>
  <c r="DH202" i="4"/>
  <c r="DH203" i="4"/>
  <c r="DH204" i="4"/>
  <c r="DH205" i="4"/>
  <c r="DH206" i="4"/>
  <c r="DH207" i="4"/>
  <c r="DH208" i="4"/>
  <c r="DH209" i="4"/>
  <c r="DH210" i="4"/>
  <c r="DH211" i="4"/>
  <c r="DH212" i="4"/>
  <c r="DH213" i="4"/>
  <c r="DH214" i="4"/>
  <c r="DH215" i="4"/>
  <c r="DH216" i="4"/>
  <c r="DH217" i="4"/>
  <c r="DH218" i="4"/>
  <c r="DH219" i="4"/>
  <c r="DH220" i="4"/>
  <c r="DH221" i="4"/>
  <c r="DH222" i="4"/>
  <c r="DH223" i="4"/>
  <c r="DH224" i="4"/>
  <c r="DH225" i="4"/>
  <c r="DH226" i="4"/>
  <c r="DH227" i="4"/>
  <c r="DH228" i="4"/>
  <c r="DH229" i="4"/>
  <c r="DH230" i="4"/>
  <c r="DH231" i="4"/>
  <c r="DH232" i="4"/>
  <c r="DH233" i="4"/>
  <c r="DH234" i="4"/>
  <c r="DH235" i="4"/>
  <c r="DH236" i="4"/>
  <c r="DH237" i="4"/>
  <c r="DH238" i="4"/>
  <c r="DH239" i="4"/>
  <c r="DH240" i="4"/>
  <c r="DH241" i="4"/>
  <c r="DH242" i="4"/>
  <c r="DH243" i="4"/>
  <c r="DH244" i="4"/>
  <c r="DH245" i="4"/>
  <c r="DH246" i="4"/>
  <c r="DH247" i="4"/>
  <c r="DH248" i="4"/>
  <c r="DH249" i="4"/>
  <c r="DH250" i="4"/>
  <c r="DH251" i="4"/>
  <c r="DH252" i="4"/>
  <c r="DH253" i="4"/>
  <c r="DH254" i="4"/>
  <c r="DH255" i="4"/>
  <c r="DH256" i="4"/>
  <c r="DH257" i="4"/>
  <c r="DH258" i="4"/>
  <c r="DH259" i="4"/>
  <c r="DH260" i="4"/>
  <c r="DH261" i="4"/>
  <c r="DH262" i="4"/>
  <c r="DH263" i="4"/>
  <c r="DH264" i="4"/>
  <c r="DH265" i="4"/>
  <c r="DH266" i="4"/>
  <c r="DH267" i="4"/>
  <c r="DH268" i="4"/>
  <c r="DH269" i="4"/>
  <c r="DH270" i="4"/>
  <c r="DH271" i="4"/>
  <c r="DH272" i="4"/>
  <c r="DH273" i="4"/>
  <c r="DH274" i="4"/>
  <c r="DH275" i="4"/>
  <c r="DH276" i="4"/>
  <c r="DH277" i="4"/>
  <c r="DH278" i="4"/>
  <c r="DH279" i="4"/>
  <c r="DH280" i="4"/>
  <c r="DH281" i="4"/>
  <c r="DH282" i="4"/>
  <c r="DH283" i="4"/>
  <c r="DH284" i="4"/>
  <c r="DH285" i="4"/>
  <c r="DH286" i="4"/>
  <c r="DH287" i="4"/>
  <c r="DH288" i="4"/>
  <c r="DH289" i="4"/>
  <c r="DH290" i="4"/>
  <c r="DH291" i="4"/>
  <c r="DH292" i="4"/>
  <c r="DH293" i="4"/>
  <c r="DH294" i="4"/>
  <c r="DH295" i="4"/>
  <c r="DH296" i="4"/>
  <c r="DH297" i="4"/>
  <c r="DH298" i="4"/>
  <c r="DH299" i="4"/>
  <c r="DH300" i="4"/>
  <c r="DH301" i="4"/>
  <c r="DH302" i="4"/>
  <c r="DH303" i="4"/>
  <c r="DH304" i="4"/>
  <c r="DH305" i="4"/>
  <c r="DH306" i="4"/>
  <c r="DH307" i="4"/>
  <c r="DH308" i="4"/>
  <c r="DH309" i="4"/>
  <c r="DH310" i="4"/>
  <c r="DH311" i="4"/>
  <c r="DH312" i="4"/>
  <c r="DH313" i="4"/>
  <c r="DH314" i="4"/>
  <c r="DH315" i="4"/>
  <c r="DH316" i="4"/>
  <c r="DH317" i="4"/>
  <c r="DH318" i="4"/>
  <c r="DH319" i="4"/>
  <c r="DH320" i="4"/>
  <c r="DH321" i="4"/>
  <c r="DH322" i="4"/>
  <c r="DH323" i="4"/>
  <c r="DH324" i="4"/>
  <c r="DH325" i="4"/>
  <c r="DH326" i="4"/>
  <c r="DH327" i="4"/>
  <c r="DH328" i="4"/>
  <c r="DH329" i="4"/>
  <c r="DH330" i="4"/>
  <c r="DH331" i="4"/>
  <c r="DH332" i="4"/>
  <c r="DH333" i="4"/>
  <c r="DH334" i="4"/>
  <c r="DH335" i="4"/>
  <c r="DH336" i="4"/>
  <c r="DH337" i="4"/>
  <c r="DH338" i="4"/>
  <c r="DH339" i="4"/>
  <c r="DH340" i="4"/>
  <c r="DH341" i="4"/>
  <c r="DH342" i="4"/>
  <c r="DH343" i="4"/>
  <c r="DH344" i="4"/>
  <c r="DH345" i="4"/>
  <c r="DH346" i="4"/>
  <c r="DH347" i="4"/>
  <c r="DH348" i="4"/>
  <c r="DH349" i="4"/>
  <c r="DH350" i="4"/>
  <c r="DH351" i="4"/>
  <c r="DH352" i="4"/>
  <c r="DH353" i="4"/>
  <c r="DH354" i="4"/>
  <c r="DH355" i="4"/>
  <c r="DH356" i="4"/>
  <c r="DH357" i="4"/>
  <c r="DH358" i="4"/>
  <c r="DH359" i="4"/>
  <c r="DH360" i="4"/>
  <c r="DH361" i="4"/>
  <c r="DH362" i="4"/>
  <c r="DH363" i="4"/>
  <c r="DH364" i="4"/>
  <c r="DH365" i="4"/>
  <c r="DH366" i="4"/>
  <c r="DH367" i="4"/>
  <c r="DH368" i="4"/>
  <c r="DH369" i="4"/>
  <c r="DH370" i="4"/>
  <c r="DH371" i="4"/>
  <c r="DH372" i="4"/>
  <c r="DH373" i="4"/>
  <c r="DH374" i="4"/>
  <c r="DH375" i="4"/>
  <c r="DH376" i="4"/>
  <c r="DH377" i="4"/>
  <c r="DH378" i="4"/>
  <c r="DH379" i="4"/>
  <c r="DH380" i="4"/>
  <c r="DH381" i="4"/>
  <c r="DH382" i="4"/>
  <c r="DH383" i="4"/>
  <c r="DH384" i="4"/>
  <c r="DH385" i="4"/>
  <c r="DH386" i="4"/>
  <c r="DH387" i="4"/>
  <c r="DH388" i="4"/>
  <c r="DH389" i="4"/>
  <c r="DH390" i="4"/>
  <c r="DH391" i="4"/>
  <c r="DH392" i="4"/>
  <c r="DH393" i="4"/>
  <c r="DH394" i="4"/>
  <c r="DH395" i="4"/>
  <c r="DH396" i="4"/>
  <c r="DH397" i="4"/>
  <c r="DH398" i="4"/>
  <c r="DH399" i="4"/>
  <c r="DH400" i="4"/>
  <c r="DH401" i="4"/>
  <c r="DH402" i="4"/>
  <c r="DH403" i="4"/>
  <c r="DH404" i="4"/>
  <c r="DH405" i="4"/>
  <c r="DH406" i="4"/>
  <c r="DF7" i="4"/>
  <c r="DF8" i="4"/>
  <c r="DF9" i="4"/>
  <c r="DF10" i="4"/>
  <c r="DF11" i="4"/>
  <c r="DF12" i="4"/>
  <c r="DF13" i="4"/>
  <c r="DF14" i="4"/>
  <c r="DF15" i="4"/>
  <c r="DF16" i="4"/>
  <c r="DF17" i="4"/>
  <c r="DF18" i="4"/>
  <c r="DF19" i="4"/>
  <c r="DF20" i="4"/>
  <c r="DF21" i="4"/>
  <c r="DF22" i="4"/>
  <c r="DF23" i="4"/>
  <c r="DF24" i="4"/>
  <c r="DF25" i="4"/>
  <c r="DF26" i="4"/>
  <c r="DF27" i="4"/>
  <c r="DF28" i="4"/>
  <c r="DF29" i="4"/>
  <c r="DF30" i="4"/>
  <c r="DF31" i="4"/>
  <c r="DF32" i="4"/>
  <c r="DF33" i="4"/>
  <c r="DF34" i="4"/>
  <c r="DF35" i="4"/>
  <c r="DF36" i="4"/>
  <c r="DF37" i="4"/>
  <c r="DF38" i="4"/>
  <c r="DF39" i="4"/>
  <c r="DF40" i="4"/>
  <c r="DF41" i="4"/>
  <c r="DF42" i="4"/>
  <c r="DF43" i="4"/>
  <c r="DF44" i="4"/>
  <c r="DF45" i="4"/>
  <c r="DF46" i="4"/>
  <c r="DF47" i="4"/>
  <c r="DF48" i="4"/>
  <c r="DF49" i="4"/>
  <c r="DF50" i="4"/>
  <c r="DF51" i="4"/>
  <c r="DF52" i="4"/>
  <c r="DF53" i="4"/>
  <c r="DF54" i="4"/>
  <c r="DF55" i="4"/>
  <c r="DF56" i="4"/>
  <c r="DF57" i="4"/>
  <c r="DF58" i="4"/>
  <c r="DF59" i="4"/>
  <c r="DF60" i="4"/>
  <c r="DF61" i="4"/>
  <c r="DF62" i="4"/>
  <c r="DF63" i="4"/>
  <c r="DF64" i="4"/>
  <c r="DF65" i="4"/>
  <c r="DF66" i="4"/>
  <c r="DF67" i="4"/>
  <c r="DF68" i="4"/>
  <c r="DF69" i="4"/>
  <c r="DF70" i="4"/>
  <c r="DF71" i="4"/>
  <c r="DF72" i="4"/>
  <c r="DF73" i="4"/>
  <c r="DF74" i="4"/>
  <c r="DF75" i="4"/>
  <c r="DF76" i="4"/>
  <c r="DF77" i="4"/>
  <c r="DF78" i="4"/>
  <c r="DF79" i="4"/>
  <c r="DF80" i="4"/>
  <c r="DF81" i="4"/>
  <c r="DF82" i="4"/>
  <c r="DF83" i="4"/>
  <c r="DF84" i="4"/>
  <c r="DF85" i="4"/>
  <c r="DF86" i="4"/>
  <c r="DF87" i="4"/>
  <c r="DF88" i="4"/>
  <c r="DF89" i="4"/>
  <c r="DF90" i="4"/>
  <c r="DF91" i="4"/>
  <c r="DF92" i="4"/>
  <c r="DF93" i="4"/>
  <c r="DF94" i="4"/>
  <c r="DF95" i="4"/>
  <c r="DF96" i="4"/>
  <c r="DF97" i="4"/>
  <c r="DF98" i="4"/>
  <c r="DF99" i="4"/>
  <c r="DF100" i="4"/>
  <c r="DF101" i="4"/>
  <c r="DF102" i="4"/>
  <c r="DF103" i="4"/>
  <c r="DF104" i="4"/>
  <c r="DF105" i="4"/>
  <c r="DF106" i="4"/>
  <c r="DF107" i="4"/>
  <c r="DF108" i="4"/>
  <c r="DF109" i="4"/>
  <c r="DF110" i="4"/>
  <c r="DF111" i="4"/>
  <c r="DF112" i="4"/>
  <c r="DF113" i="4"/>
  <c r="DF114" i="4"/>
  <c r="DF115" i="4"/>
  <c r="DF116" i="4"/>
  <c r="DF117" i="4"/>
  <c r="DF118" i="4"/>
  <c r="DF119" i="4"/>
  <c r="DF120" i="4"/>
  <c r="DF121" i="4"/>
  <c r="DF122" i="4"/>
  <c r="DF123" i="4"/>
  <c r="DF124" i="4"/>
  <c r="DF125" i="4"/>
  <c r="DF126" i="4"/>
  <c r="DF127" i="4"/>
  <c r="DF128" i="4"/>
  <c r="DF129" i="4"/>
  <c r="DF130" i="4"/>
  <c r="DF131" i="4"/>
  <c r="DF132" i="4"/>
  <c r="DF133" i="4"/>
  <c r="DF134" i="4"/>
  <c r="DF135" i="4"/>
  <c r="DF136" i="4"/>
  <c r="DF137" i="4"/>
  <c r="DF138" i="4"/>
  <c r="DF139" i="4"/>
  <c r="DF140" i="4"/>
  <c r="DF141" i="4"/>
  <c r="DF142" i="4"/>
  <c r="DF143" i="4"/>
  <c r="DF144" i="4"/>
  <c r="DF145" i="4"/>
  <c r="DF146" i="4"/>
  <c r="DF147" i="4"/>
  <c r="DF159" i="4"/>
  <c r="DF160" i="4"/>
  <c r="DF161" i="4"/>
  <c r="DF162" i="4"/>
  <c r="DF163" i="4"/>
  <c r="DF164" i="4"/>
  <c r="DF165" i="4"/>
  <c r="DF166" i="4"/>
  <c r="DF167" i="4"/>
  <c r="DF168" i="4"/>
  <c r="DF169" i="4"/>
  <c r="DF170" i="4"/>
  <c r="DF171" i="4"/>
  <c r="DF172" i="4"/>
  <c r="DF173" i="4"/>
  <c r="DF174" i="4"/>
  <c r="DF175" i="4"/>
  <c r="DF176" i="4"/>
  <c r="DF177" i="4"/>
  <c r="DF178" i="4"/>
  <c r="DF179" i="4"/>
  <c r="DF180" i="4"/>
  <c r="DF181" i="4"/>
  <c r="DF182" i="4"/>
  <c r="DF183" i="4"/>
  <c r="DF184" i="4"/>
  <c r="DF185" i="4"/>
  <c r="DF186" i="4"/>
  <c r="DF187" i="4"/>
  <c r="DF188" i="4"/>
  <c r="DF189" i="4"/>
  <c r="DF190" i="4"/>
  <c r="DF191" i="4"/>
  <c r="DF192" i="4"/>
  <c r="DF193" i="4"/>
  <c r="DF194" i="4"/>
  <c r="DF195" i="4"/>
  <c r="DF196" i="4"/>
  <c r="DF197" i="4"/>
  <c r="DF198" i="4"/>
  <c r="DF199" i="4"/>
  <c r="DF200" i="4"/>
  <c r="DF201" i="4"/>
  <c r="DF202" i="4"/>
  <c r="DF203" i="4"/>
  <c r="DF204" i="4"/>
  <c r="DF205" i="4"/>
  <c r="DF206" i="4"/>
  <c r="DF207" i="4"/>
  <c r="DF208" i="4"/>
  <c r="DF209" i="4"/>
  <c r="DF210" i="4"/>
  <c r="DF211" i="4"/>
  <c r="DF212" i="4"/>
  <c r="DF213" i="4"/>
  <c r="DF214" i="4"/>
  <c r="DF215" i="4"/>
  <c r="DF216" i="4"/>
  <c r="DF217" i="4"/>
  <c r="DF218" i="4"/>
  <c r="DF219" i="4"/>
  <c r="DF220" i="4"/>
  <c r="DF221" i="4"/>
  <c r="DF222" i="4"/>
  <c r="DF223" i="4"/>
  <c r="DF224" i="4"/>
  <c r="DF225" i="4"/>
  <c r="DF226" i="4"/>
  <c r="DF227" i="4"/>
  <c r="DF228" i="4"/>
  <c r="DF229" i="4"/>
  <c r="DF230" i="4"/>
  <c r="DF231" i="4"/>
  <c r="DF232" i="4"/>
  <c r="DF233" i="4"/>
  <c r="DF234" i="4"/>
  <c r="DF235" i="4"/>
  <c r="DF236" i="4"/>
  <c r="DF237" i="4"/>
  <c r="DF238" i="4"/>
  <c r="DF239" i="4"/>
  <c r="DF240" i="4"/>
  <c r="DF241" i="4"/>
  <c r="DF242" i="4"/>
  <c r="DF243" i="4"/>
  <c r="DF244" i="4"/>
  <c r="DF245" i="4"/>
  <c r="DF246" i="4"/>
  <c r="DF247" i="4"/>
  <c r="DF248" i="4"/>
  <c r="DF249" i="4"/>
  <c r="DF250" i="4"/>
  <c r="DF251" i="4"/>
  <c r="DF252" i="4"/>
  <c r="DF253" i="4"/>
  <c r="DF254" i="4"/>
  <c r="DF255" i="4"/>
  <c r="DF256" i="4"/>
  <c r="DF257" i="4"/>
  <c r="DF258" i="4"/>
  <c r="DF259" i="4"/>
  <c r="DF260" i="4"/>
  <c r="DF261" i="4"/>
  <c r="DF262" i="4"/>
  <c r="DF263" i="4"/>
  <c r="DF264" i="4"/>
  <c r="DF265" i="4"/>
  <c r="DF266" i="4"/>
  <c r="DF267" i="4"/>
  <c r="DF268" i="4"/>
  <c r="DF269" i="4"/>
  <c r="DF270" i="4"/>
  <c r="DF271" i="4"/>
  <c r="DF272" i="4"/>
  <c r="DF273" i="4"/>
  <c r="DF274" i="4"/>
  <c r="DF275" i="4"/>
  <c r="DF276" i="4"/>
  <c r="DF277" i="4"/>
  <c r="DF278" i="4"/>
  <c r="DF279" i="4"/>
  <c r="DF280" i="4"/>
  <c r="DF281" i="4"/>
  <c r="DF282" i="4"/>
  <c r="DF283" i="4"/>
  <c r="DF284" i="4"/>
  <c r="DF285" i="4"/>
  <c r="DF286" i="4"/>
  <c r="DF287" i="4"/>
  <c r="DF288" i="4"/>
  <c r="DF289" i="4"/>
  <c r="DF290" i="4"/>
  <c r="DF291" i="4"/>
  <c r="DF292" i="4"/>
  <c r="DF293" i="4"/>
  <c r="DF294" i="4"/>
  <c r="DF295" i="4"/>
  <c r="DF296" i="4"/>
  <c r="DF297" i="4"/>
  <c r="DF298" i="4"/>
  <c r="DF299" i="4"/>
  <c r="DF300" i="4"/>
  <c r="DF301" i="4"/>
  <c r="DF302" i="4"/>
  <c r="DF303" i="4"/>
  <c r="DF304" i="4"/>
  <c r="DF305" i="4"/>
  <c r="DF306" i="4"/>
  <c r="DF307" i="4"/>
  <c r="DF308" i="4"/>
  <c r="DF309" i="4"/>
  <c r="DF310" i="4"/>
  <c r="DF311" i="4"/>
  <c r="DF312" i="4"/>
  <c r="DF313" i="4"/>
  <c r="DF314" i="4"/>
  <c r="DF315" i="4"/>
  <c r="DF316" i="4"/>
  <c r="DF317" i="4"/>
  <c r="DF318" i="4"/>
  <c r="DF319" i="4"/>
  <c r="DF320" i="4"/>
  <c r="DF321" i="4"/>
  <c r="DF322" i="4"/>
  <c r="DF323" i="4"/>
  <c r="DF324" i="4"/>
  <c r="DF325" i="4"/>
  <c r="DF326" i="4"/>
  <c r="DF327" i="4"/>
  <c r="DF328" i="4"/>
  <c r="DF329" i="4"/>
  <c r="DF330" i="4"/>
  <c r="DF331" i="4"/>
  <c r="DF332" i="4"/>
  <c r="DF333" i="4"/>
  <c r="DF334" i="4"/>
  <c r="DF335" i="4"/>
  <c r="DF336" i="4"/>
  <c r="DF337" i="4"/>
  <c r="DF338" i="4"/>
  <c r="DF339" i="4"/>
  <c r="DF340" i="4"/>
  <c r="DF341" i="4"/>
  <c r="DF342" i="4"/>
  <c r="DF343" i="4"/>
  <c r="DF344" i="4"/>
  <c r="DF345" i="4"/>
  <c r="DF346" i="4"/>
  <c r="DF347" i="4"/>
  <c r="DF348" i="4"/>
  <c r="DF349" i="4"/>
  <c r="DF350" i="4"/>
  <c r="DF351" i="4"/>
  <c r="DF352" i="4"/>
  <c r="DF353" i="4"/>
  <c r="DF354" i="4"/>
  <c r="DF355" i="4"/>
  <c r="DF356" i="4"/>
  <c r="DF357" i="4"/>
  <c r="DF358" i="4"/>
  <c r="DF359" i="4"/>
  <c r="DF360" i="4"/>
  <c r="DF361" i="4"/>
  <c r="DF362" i="4"/>
  <c r="DF363" i="4"/>
  <c r="DF364" i="4"/>
  <c r="DF365" i="4"/>
  <c r="DF366" i="4"/>
  <c r="DF367" i="4"/>
  <c r="DF368" i="4"/>
  <c r="DF369" i="4"/>
  <c r="DF370" i="4"/>
  <c r="DF371" i="4"/>
  <c r="DF372" i="4"/>
  <c r="DF373" i="4"/>
  <c r="DF374" i="4"/>
  <c r="DF375" i="4"/>
  <c r="DF376" i="4"/>
  <c r="DF377" i="4"/>
  <c r="DF378" i="4"/>
  <c r="DF379" i="4"/>
  <c r="DF380" i="4"/>
  <c r="DF381" i="4"/>
  <c r="DF382" i="4"/>
  <c r="DF383" i="4"/>
  <c r="DF384" i="4"/>
  <c r="DF385" i="4"/>
  <c r="DF386" i="4"/>
  <c r="DF387" i="4"/>
  <c r="DF388" i="4"/>
  <c r="DF389" i="4"/>
  <c r="DF390" i="4"/>
  <c r="DF391" i="4"/>
  <c r="DF392" i="4"/>
  <c r="DF393" i="4"/>
  <c r="DF394" i="4"/>
  <c r="DF395" i="4"/>
  <c r="DF396" i="4"/>
  <c r="DF397" i="4"/>
  <c r="DF398" i="4"/>
  <c r="DF399" i="4"/>
  <c r="DF400" i="4"/>
  <c r="DF401" i="4"/>
  <c r="DF402" i="4"/>
  <c r="DF403" i="4"/>
  <c r="DF404" i="4"/>
  <c r="DF405" i="4"/>
  <c r="DF406" i="4"/>
  <c r="DJ6" i="4"/>
  <c r="DH6" i="4"/>
  <c r="DF6" i="4"/>
  <c r="CY7" i="4"/>
  <c r="CZ7" i="4"/>
  <c r="DA7" i="4"/>
  <c r="DB7" i="4"/>
  <c r="DC7" i="4"/>
  <c r="CY8" i="4"/>
  <c r="CZ8" i="4"/>
  <c r="DA8" i="4"/>
  <c r="DB8" i="4"/>
  <c r="DC8" i="4"/>
  <c r="CY9" i="4"/>
  <c r="CZ9" i="4"/>
  <c r="DA9" i="4"/>
  <c r="DB9" i="4"/>
  <c r="DC9" i="4"/>
  <c r="CY10" i="4"/>
  <c r="CZ10" i="4"/>
  <c r="DA10" i="4"/>
  <c r="DB10" i="4"/>
  <c r="DC10" i="4"/>
  <c r="CY11" i="4"/>
  <c r="CZ11" i="4"/>
  <c r="DA11" i="4"/>
  <c r="DB11" i="4"/>
  <c r="DC11" i="4"/>
  <c r="CY12" i="4"/>
  <c r="CZ12" i="4"/>
  <c r="DA12" i="4"/>
  <c r="DB12" i="4"/>
  <c r="DC12" i="4"/>
  <c r="CY13" i="4"/>
  <c r="CZ13" i="4"/>
  <c r="DA13" i="4"/>
  <c r="DB13" i="4"/>
  <c r="DC13" i="4"/>
  <c r="CY14" i="4"/>
  <c r="CZ14" i="4"/>
  <c r="DA14" i="4"/>
  <c r="DB14" i="4"/>
  <c r="DC14" i="4"/>
  <c r="CY15" i="4"/>
  <c r="CZ15" i="4"/>
  <c r="DA15" i="4"/>
  <c r="DB15" i="4"/>
  <c r="DC15" i="4"/>
  <c r="CY16" i="4"/>
  <c r="CZ16" i="4"/>
  <c r="DA16" i="4"/>
  <c r="DB16" i="4"/>
  <c r="DC16" i="4"/>
  <c r="CY17" i="4"/>
  <c r="CZ17" i="4"/>
  <c r="DA17" i="4"/>
  <c r="DB17" i="4"/>
  <c r="DC17" i="4"/>
  <c r="CY18" i="4"/>
  <c r="CZ18" i="4"/>
  <c r="DA18" i="4"/>
  <c r="DB18" i="4"/>
  <c r="DC18" i="4"/>
  <c r="CY19" i="4"/>
  <c r="CZ19" i="4"/>
  <c r="DA19" i="4"/>
  <c r="DB19" i="4"/>
  <c r="DC19" i="4"/>
  <c r="CY20" i="4"/>
  <c r="CZ20" i="4"/>
  <c r="DA20" i="4"/>
  <c r="DB20" i="4"/>
  <c r="DC20" i="4"/>
  <c r="CY21" i="4"/>
  <c r="CZ21" i="4"/>
  <c r="DA21" i="4"/>
  <c r="DB21" i="4"/>
  <c r="DC21" i="4"/>
  <c r="CY22" i="4"/>
  <c r="CZ22" i="4"/>
  <c r="DA22" i="4"/>
  <c r="DB22" i="4"/>
  <c r="DC22" i="4"/>
  <c r="CY23" i="4"/>
  <c r="CZ23" i="4"/>
  <c r="DA23" i="4"/>
  <c r="DB23" i="4"/>
  <c r="DC23" i="4"/>
  <c r="CY24" i="4"/>
  <c r="CZ24" i="4"/>
  <c r="DA24" i="4"/>
  <c r="DB24" i="4"/>
  <c r="DC24" i="4"/>
  <c r="CY25" i="4"/>
  <c r="CZ25" i="4"/>
  <c r="DA25" i="4"/>
  <c r="DB25" i="4"/>
  <c r="DC25" i="4"/>
  <c r="CY26" i="4"/>
  <c r="CZ26" i="4"/>
  <c r="DA26" i="4"/>
  <c r="DB26" i="4"/>
  <c r="DC26" i="4"/>
  <c r="CY27" i="4"/>
  <c r="CZ27" i="4"/>
  <c r="DA27" i="4"/>
  <c r="DB27" i="4"/>
  <c r="DC27" i="4"/>
  <c r="CY28" i="4"/>
  <c r="CZ28" i="4"/>
  <c r="DA28" i="4"/>
  <c r="DB28" i="4"/>
  <c r="DC28" i="4"/>
  <c r="CY29" i="4"/>
  <c r="CZ29" i="4"/>
  <c r="DA29" i="4"/>
  <c r="DB29" i="4"/>
  <c r="DC29" i="4"/>
  <c r="CY30" i="4"/>
  <c r="CZ30" i="4"/>
  <c r="DA30" i="4"/>
  <c r="DB30" i="4"/>
  <c r="DC30" i="4"/>
  <c r="CY31" i="4"/>
  <c r="CZ31" i="4"/>
  <c r="DA31" i="4"/>
  <c r="DB31" i="4"/>
  <c r="DC31" i="4"/>
  <c r="CY32" i="4"/>
  <c r="CZ32" i="4"/>
  <c r="DA32" i="4"/>
  <c r="DB32" i="4"/>
  <c r="DC32" i="4"/>
  <c r="CY33" i="4"/>
  <c r="CZ33" i="4"/>
  <c r="DA33" i="4"/>
  <c r="DB33" i="4"/>
  <c r="DC33" i="4"/>
  <c r="CY34" i="4"/>
  <c r="CZ34" i="4"/>
  <c r="DA34" i="4"/>
  <c r="DB34" i="4"/>
  <c r="DC34" i="4"/>
  <c r="CY35" i="4"/>
  <c r="CZ35" i="4"/>
  <c r="DA35" i="4"/>
  <c r="DB35" i="4"/>
  <c r="DC35" i="4"/>
  <c r="CY36" i="4"/>
  <c r="CZ36" i="4"/>
  <c r="DA36" i="4"/>
  <c r="DB36" i="4"/>
  <c r="DC36" i="4"/>
  <c r="CY37" i="4"/>
  <c r="CZ37" i="4"/>
  <c r="DA37" i="4"/>
  <c r="DB37" i="4"/>
  <c r="DC37" i="4"/>
  <c r="CY38" i="4"/>
  <c r="CZ38" i="4"/>
  <c r="DA38" i="4"/>
  <c r="DB38" i="4"/>
  <c r="DC38" i="4"/>
  <c r="CY39" i="4"/>
  <c r="CZ39" i="4"/>
  <c r="DA39" i="4"/>
  <c r="DB39" i="4"/>
  <c r="DC39" i="4"/>
  <c r="CY40" i="4"/>
  <c r="CZ40" i="4"/>
  <c r="DA40" i="4"/>
  <c r="DB40" i="4"/>
  <c r="DC40" i="4"/>
  <c r="CY41" i="4"/>
  <c r="CZ41" i="4"/>
  <c r="DA41" i="4"/>
  <c r="DB41" i="4"/>
  <c r="DC41" i="4"/>
  <c r="CY42" i="4"/>
  <c r="CZ42" i="4"/>
  <c r="DA42" i="4"/>
  <c r="DB42" i="4"/>
  <c r="DC42" i="4"/>
  <c r="CY43" i="4"/>
  <c r="CZ43" i="4"/>
  <c r="DA43" i="4"/>
  <c r="DB43" i="4"/>
  <c r="DC43" i="4"/>
  <c r="CY44" i="4"/>
  <c r="CZ44" i="4"/>
  <c r="DA44" i="4"/>
  <c r="DB44" i="4"/>
  <c r="DC44" i="4"/>
  <c r="CY45" i="4"/>
  <c r="CZ45" i="4"/>
  <c r="DA45" i="4"/>
  <c r="DB45" i="4"/>
  <c r="DC45" i="4"/>
  <c r="CY46" i="4"/>
  <c r="CZ46" i="4"/>
  <c r="DA46" i="4"/>
  <c r="DB46" i="4"/>
  <c r="DC46" i="4"/>
  <c r="CY47" i="4"/>
  <c r="CZ47" i="4"/>
  <c r="DA47" i="4"/>
  <c r="DB47" i="4"/>
  <c r="DC47" i="4"/>
  <c r="CY48" i="4"/>
  <c r="CZ48" i="4"/>
  <c r="DA48" i="4"/>
  <c r="DB48" i="4"/>
  <c r="DC48" i="4"/>
  <c r="CY49" i="4"/>
  <c r="CZ49" i="4"/>
  <c r="DA49" i="4"/>
  <c r="DB49" i="4"/>
  <c r="DC49" i="4"/>
  <c r="CY50" i="4"/>
  <c r="CZ50" i="4"/>
  <c r="DA50" i="4"/>
  <c r="DB50" i="4"/>
  <c r="DC50" i="4"/>
  <c r="CY51" i="4"/>
  <c r="CZ51" i="4"/>
  <c r="DA51" i="4"/>
  <c r="DB51" i="4"/>
  <c r="DC51" i="4"/>
  <c r="CY52" i="4"/>
  <c r="CZ52" i="4"/>
  <c r="DA52" i="4"/>
  <c r="DB52" i="4"/>
  <c r="DC52" i="4"/>
  <c r="CY53" i="4"/>
  <c r="CZ53" i="4"/>
  <c r="DA53" i="4"/>
  <c r="DB53" i="4"/>
  <c r="DC53" i="4"/>
  <c r="CY54" i="4"/>
  <c r="CZ54" i="4"/>
  <c r="DA54" i="4"/>
  <c r="DB54" i="4"/>
  <c r="DC54" i="4"/>
  <c r="CY55" i="4"/>
  <c r="CZ55" i="4"/>
  <c r="DA55" i="4"/>
  <c r="DB55" i="4"/>
  <c r="DC55" i="4"/>
  <c r="CY56" i="4"/>
  <c r="CZ56" i="4"/>
  <c r="DA56" i="4"/>
  <c r="DB56" i="4"/>
  <c r="DC56" i="4"/>
  <c r="CY57" i="4"/>
  <c r="CZ57" i="4"/>
  <c r="DA57" i="4"/>
  <c r="DB57" i="4"/>
  <c r="DC57" i="4"/>
  <c r="CY58" i="4"/>
  <c r="CZ58" i="4"/>
  <c r="DA58" i="4"/>
  <c r="DB58" i="4"/>
  <c r="DC58" i="4"/>
  <c r="CY59" i="4"/>
  <c r="CZ59" i="4"/>
  <c r="DA59" i="4"/>
  <c r="DB59" i="4"/>
  <c r="DC59" i="4"/>
  <c r="CY60" i="4"/>
  <c r="CZ60" i="4"/>
  <c r="DA60" i="4"/>
  <c r="DB60" i="4"/>
  <c r="DC60" i="4"/>
  <c r="CY61" i="4"/>
  <c r="CZ61" i="4"/>
  <c r="DA61" i="4"/>
  <c r="DB61" i="4"/>
  <c r="DC61" i="4"/>
  <c r="CY62" i="4"/>
  <c r="CZ62" i="4"/>
  <c r="DA62" i="4"/>
  <c r="DB62" i="4"/>
  <c r="DC62" i="4"/>
  <c r="CY63" i="4"/>
  <c r="CZ63" i="4"/>
  <c r="DA63" i="4"/>
  <c r="DB63" i="4"/>
  <c r="DC63" i="4"/>
  <c r="CY64" i="4"/>
  <c r="CZ64" i="4"/>
  <c r="DA64" i="4"/>
  <c r="DB64" i="4"/>
  <c r="DC64" i="4"/>
  <c r="CY65" i="4"/>
  <c r="CZ65" i="4"/>
  <c r="DA65" i="4"/>
  <c r="DB65" i="4"/>
  <c r="DC65" i="4"/>
  <c r="CY66" i="4"/>
  <c r="CZ66" i="4"/>
  <c r="DA66" i="4"/>
  <c r="DB66" i="4"/>
  <c r="DC66" i="4"/>
  <c r="CY67" i="4"/>
  <c r="CZ67" i="4"/>
  <c r="DA67" i="4"/>
  <c r="DB67" i="4"/>
  <c r="DC67" i="4"/>
  <c r="CY68" i="4"/>
  <c r="CZ68" i="4"/>
  <c r="DA68" i="4"/>
  <c r="DB68" i="4"/>
  <c r="DC68" i="4"/>
  <c r="CY69" i="4"/>
  <c r="CZ69" i="4"/>
  <c r="DA69" i="4"/>
  <c r="DB69" i="4"/>
  <c r="DC69" i="4"/>
  <c r="CY70" i="4"/>
  <c r="CZ70" i="4"/>
  <c r="DA70" i="4"/>
  <c r="DB70" i="4"/>
  <c r="DC70" i="4"/>
  <c r="CY71" i="4"/>
  <c r="CZ71" i="4"/>
  <c r="DA71" i="4"/>
  <c r="DB71" i="4"/>
  <c r="DC71" i="4"/>
  <c r="CY72" i="4"/>
  <c r="CZ72" i="4"/>
  <c r="DA72" i="4"/>
  <c r="DB72" i="4"/>
  <c r="DC72" i="4"/>
  <c r="CY73" i="4"/>
  <c r="CZ73" i="4"/>
  <c r="DA73" i="4"/>
  <c r="DB73" i="4"/>
  <c r="DC73" i="4"/>
  <c r="CY74" i="4"/>
  <c r="CZ74" i="4"/>
  <c r="DA74" i="4"/>
  <c r="DB74" i="4"/>
  <c r="DC74" i="4"/>
  <c r="CY75" i="4"/>
  <c r="CZ75" i="4"/>
  <c r="DA75" i="4"/>
  <c r="DB75" i="4"/>
  <c r="DC75" i="4"/>
  <c r="CY76" i="4"/>
  <c r="CZ76" i="4"/>
  <c r="DA76" i="4"/>
  <c r="DB76" i="4"/>
  <c r="DC76" i="4"/>
  <c r="CY77" i="4"/>
  <c r="CZ77" i="4"/>
  <c r="DA77" i="4"/>
  <c r="DB77" i="4"/>
  <c r="DC77" i="4"/>
  <c r="CY78" i="4"/>
  <c r="CZ78" i="4"/>
  <c r="DA78" i="4"/>
  <c r="DB78" i="4"/>
  <c r="DC78" i="4"/>
  <c r="CY79" i="4"/>
  <c r="CZ79" i="4"/>
  <c r="DA79" i="4"/>
  <c r="DB79" i="4"/>
  <c r="DC79" i="4"/>
  <c r="CY80" i="4"/>
  <c r="CZ80" i="4"/>
  <c r="DA80" i="4"/>
  <c r="DB80" i="4"/>
  <c r="DC80" i="4"/>
  <c r="CY81" i="4"/>
  <c r="CZ81" i="4"/>
  <c r="DA81" i="4"/>
  <c r="DB81" i="4"/>
  <c r="DC81" i="4"/>
  <c r="CY82" i="4"/>
  <c r="CZ82" i="4"/>
  <c r="DA82" i="4"/>
  <c r="DB82" i="4"/>
  <c r="DC82" i="4"/>
  <c r="CY83" i="4"/>
  <c r="CZ83" i="4"/>
  <c r="DA83" i="4"/>
  <c r="DB83" i="4"/>
  <c r="DC83" i="4"/>
  <c r="CY84" i="4"/>
  <c r="CZ84" i="4"/>
  <c r="DA84" i="4"/>
  <c r="DB84" i="4"/>
  <c r="DC84" i="4"/>
  <c r="CY85" i="4"/>
  <c r="CZ85" i="4"/>
  <c r="DA85" i="4"/>
  <c r="DB85" i="4"/>
  <c r="DC85" i="4"/>
  <c r="CY86" i="4"/>
  <c r="CZ86" i="4"/>
  <c r="DA86" i="4"/>
  <c r="DB86" i="4"/>
  <c r="DC86" i="4"/>
  <c r="CY87" i="4"/>
  <c r="CZ87" i="4"/>
  <c r="DA87" i="4"/>
  <c r="DB87" i="4"/>
  <c r="DC87" i="4"/>
  <c r="CY88" i="4"/>
  <c r="CZ88" i="4"/>
  <c r="DA88" i="4"/>
  <c r="DB88" i="4"/>
  <c r="DC88" i="4"/>
  <c r="CY89" i="4"/>
  <c r="CZ89" i="4"/>
  <c r="DA89" i="4"/>
  <c r="DB89" i="4"/>
  <c r="DC89" i="4"/>
  <c r="CY90" i="4"/>
  <c r="CZ90" i="4"/>
  <c r="DA90" i="4"/>
  <c r="DB90" i="4"/>
  <c r="DC90" i="4"/>
  <c r="CY91" i="4"/>
  <c r="CZ91" i="4"/>
  <c r="DA91" i="4"/>
  <c r="DB91" i="4"/>
  <c r="DC91" i="4"/>
  <c r="CY92" i="4"/>
  <c r="CZ92" i="4"/>
  <c r="DA92" i="4"/>
  <c r="DB92" i="4"/>
  <c r="DC92" i="4"/>
  <c r="CY93" i="4"/>
  <c r="CZ93" i="4"/>
  <c r="DA93" i="4"/>
  <c r="DB93" i="4"/>
  <c r="DC93" i="4"/>
  <c r="CY94" i="4"/>
  <c r="CZ94" i="4"/>
  <c r="DA94" i="4"/>
  <c r="DB94" i="4"/>
  <c r="DC94" i="4"/>
  <c r="CY95" i="4"/>
  <c r="CZ95" i="4"/>
  <c r="DA95" i="4"/>
  <c r="DB95" i="4"/>
  <c r="DC95" i="4"/>
  <c r="CY96" i="4"/>
  <c r="CZ96" i="4"/>
  <c r="DA96" i="4"/>
  <c r="DB96" i="4"/>
  <c r="DC96" i="4"/>
  <c r="CY97" i="4"/>
  <c r="CZ97" i="4"/>
  <c r="DA97" i="4"/>
  <c r="DB97" i="4"/>
  <c r="DC97" i="4"/>
  <c r="CY98" i="4"/>
  <c r="CZ98" i="4"/>
  <c r="DA98" i="4"/>
  <c r="DB98" i="4"/>
  <c r="DC98" i="4"/>
  <c r="CY99" i="4"/>
  <c r="CZ99" i="4"/>
  <c r="DA99" i="4"/>
  <c r="DB99" i="4"/>
  <c r="DC99" i="4"/>
  <c r="CY100" i="4"/>
  <c r="CZ100" i="4"/>
  <c r="DA100" i="4"/>
  <c r="DB100" i="4"/>
  <c r="DC100" i="4"/>
  <c r="CY101" i="4"/>
  <c r="CZ101" i="4"/>
  <c r="DA101" i="4"/>
  <c r="DB101" i="4"/>
  <c r="DC101" i="4"/>
  <c r="CY102" i="4"/>
  <c r="CZ102" i="4"/>
  <c r="DA102" i="4"/>
  <c r="DB102" i="4"/>
  <c r="DC102" i="4"/>
  <c r="CY103" i="4"/>
  <c r="CZ103" i="4"/>
  <c r="DA103" i="4"/>
  <c r="DB103" i="4"/>
  <c r="DC103" i="4"/>
  <c r="CY104" i="4"/>
  <c r="CZ104" i="4"/>
  <c r="DA104" i="4"/>
  <c r="DB104" i="4"/>
  <c r="DC104" i="4"/>
  <c r="CY105" i="4"/>
  <c r="CZ105" i="4"/>
  <c r="DA105" i="4"/>
  <c r="DB105" i="4"/>
  <c r="DC105" i="4"/>
  <c r="CY106" i="4"/>
  <c r="CZ106" i="4"/>
  <c r="DA106" i="4"/>
  <c r="DB106" i="4"/>
  <c r="DC106" i="4"/>
  <c r="CY107" i="4"/>
  <c r="CZ107" i="4"/>
  <c r="DA107" i="4"/>
  <c r="DB107" i="4"/>
  <c r="DC107" i="4"/>
  <c r="CY108" i="4"/>
  <c r="CZ108" i="4"/>
  <c r="DA108" i="4"/>
  <c r="DB108" i="4"/>
  <c r="DC108" i="4"/>
  <c r="CY109" i="4"/>
  <c r="CZ109" i="4"/>
  <c r="DA109" i="4"/>
  <c r="DB109" i="4"/>
  <c r="DC109" i="4"/>
  <c r="CY110" i="4"/>
  <c r="CZ110" i="4"/>
  <c r="DA110" i="4"/>
  <c r="DB110" i="4"/>
  <c r="DC110" i="4"/>
  <c r="CY111" i="4"/>
  <c r="CZ111" i="4"/>
  <c r="DA111" i="4"/>
  <c r="DB111" i="4"/>
  <c r="DC111" i="4"/>
  <c r="CY112" i="4"/>
  <c r="CZ112" i="4"/>
  <c r="DA112" i="4"/>
  <c r="DB112" i="4"/>
  <c r="DC112" i="4"/>
  <c r="CY113" i="4"/>
  <c r="CZ113" i="4"/>
  <c r="DA113" i="4"/>
  <c r="DB113" i="4"/>
  <c r="DC113" i="4"/>
  <c r="CY114" i="4"/>
  <c r="CZ114" i="4"/>
  <c r="DA114" i="4"/>
  <c r="DB114" i="4"/>
  <c r="DC114" i="4"/>
  <c r="CY115" i="4"/>
  <c r="CZ115" i="4"/>
  <c r="DA115" i="4"/>
  <c r="DB115" i="4"/>
  <c r="DC115" i="4"/>
  <c r="CY116" i="4"/>
  <c r="CZ116" i="4"/>
  <c r="DA116" i="4"/>
  <c r="DB116" i="4"/>
  <c r="DC116" i="4"/>
  <c r="CY117" i="4"/>
  <c r="CZ117" i="4"/>
  <c r="DA117" i="4"/>
  <c r="DB117" i="4"/>
  <c r="DC117" i="4"/>
  <c r="CY118" i="4"/>
  <c r="CZ118" i="4"/>
  <c r="DA118" i="4"/>
  <c r="DB118" i="4"/>
  <c r="DC118" i="4"/>
  <c r="CY119" i="4"/>
  <c r="CZ119" i="4"/>
  <c r="DA119" i="4"/>
  <c r="DB119" i="4"/>
  <c r="DC119" i="4"/>
  <c r="CY120" i="4"/>
  <c r="CZ120" i="4"/>
  <c r="DA120" i="4"/>
  <c r="DB120" i="4"/>
  <c r="DC120" i="4"/>
  <c r="CY121" i="4"/>
  <c r="CZ121" i="4"/>
  <c r="DA121" i="4"/>
  <c r="DB121" i="4"/>
  <c r="DC121" i="4"/>
  <c r="CY122" i="4"/>
  <c r="CZ122" i="4"/>
  <c r="DA122" i="4"/>
  <c r="DB122" i="4"/>
  <c r="DC122" i="4"/>
  <c r="CY123" i="4"/>
  <c r="CZ123" i="4"/>
  <c r="DA123" i="4"/>
  <c r="DB123" i="4"/>
  <c r="DC123" i="4"/>
  <c r="CY124" i="4"/>
  <c r="CZ124" i="4"/>
  <c r="DA124" i="4"/>
  <c r="DB124" i="4"/>
  <c r="DC124" i="4"/>
  <c r="CY125" i="4"/>
  <c r="CZ125" i="4"/>
  <c r="DA125" i="4"/>
  <c r="DB125" i="4"/>
  <c r="DC125" i="4"/>
  <c r="CY126" i="4"/>
  <c r="CZ126" i="4"/>
  <c r="DA126" i="4"/>
  <c r="DB126" i="4"/>
  <c r="DC126" i="4"/>
  <c r="CY127" i="4"/>
  <c r="CZ127" i="4"/>
  <c r="DA127" i="4"/>
  <c r="DB127" i="4"/>
  <c r="DC127" i="4"/>
  <c r="CY128" i="4"/>
  <c r="CZ128" i="4"/>
  <c r="DA128" i="4"/>
  <c r="DB128" i="4"/>
  <c r="DC128" i="4"/>
  <c r="CY129" i="4"/>
  <c r="CZ129" i="4"/>
  <c r="DA129" i="4"/>
  <c r="DB129" i="4"/>
  <c r="DC129" i="4"/>
  <c r="CY130" i="4"/>
  <c r="CZ130" i="4"/>
  <c r="DA130" i="4"/>
  <c r="DB130" i="4"/>
  <c r="DC130" i="4"/>
  <c r="CY131" i="4"/>
  <c r="CZ131" i="4"/>
  <c r="DA131" i="4"/>
  <c r="DB131" i="4"/>
  <c r="DC131" i="4"/>
  <c r="CY132" i="4"/>
  <c r="CZ132" i="4"/>
  <c r="DA132" i="4"/>
  <c r="DB132" i="4"/>
  <c r="DC132" i="4"/>
  <c r="CY133" i="4"/>
  <c r="CZ133" i="4"/>
  <c r="DA133" i="4"/>
  <c r="DB133" i="4"/>
  <c r="DC133" i="4"/>
  <c r="CY134" i="4"/>
  <c r="CZ134" i="4"/>
  <c r="DA134" i="4"/>
  <c r="DB134" i="4"/>
  <c r="DC134" i="4"/>
  <c r="CY135" i="4"/>
  <c r="CZ135" i="4"/>
  <c r="DA135" i="4"/>
  <c r="DB135" i="4"/>
  <c r="DC135" i="4"/>
  <c r="CY136" i="4"/>
  <c r="CZ136" i="4"/>
  <c r="DA136" i="4"/>
  <c r="DB136" i="4"/>
  <c r="DC136" i="4"/>
  <c r="CY137" i="4"/>
  <c r="CZ137" i="4"/>
  <c r="DA137" i="4"/>
  <c r="DB137" i="4"/>
  <c r="DC137" i="4"/>
  <c r="CY138" i="4"/>
  <c r="CZ138" i="4"/>
  <c r="DA138" i="4"/>
  <c r="DB138" i="4"/>
  <c r="DC138" i="4"/>
  <c r="CY139" i="4"/>
  <c r="CZ139" i="4"/>
  <c r="DA139" i="4"/>
  <c r="DB139" i="4"/>
  <c r="DC139" i="4"/>
  <c r="CY140" i="4"/>
  <c r="CZ140" i="4"/>
  <c r="DA140" i="4"/>
  <c r="DB140" i="4"/>
  <c r="DC140" i="4"/>
  <c r="CY141" i="4"/>
  <c r="CZ141" i="4"/>
  <c r="DA141" i="4"/>
  <c r="DB141" i="4"/>
  <c r="DC141" i="4"/>
  <c r="CY142" i="4"/>
  <c r="CZ142" i="4"/>
  <c r="DA142" i="4"/>
  <c r="DB142" i="4"/>
  <c r="DC142" i="4"/>
  <c r="CY143" i="4"/>
  <c r="CZ143" i="4"/>
  <c r="DA143" i="4"/>
  <c r="DB143" i="4"/>
  <c r="DC143" i="4"/>
  <c r="CY144" i="4"/>
  <c r="CZ144" i="4"/>
  <c r="DA144" i="4"/>
  <c r="DB144" i="4"/>
  <c r="DC144" i="4"/>
  <c r="CY145" i="4"/>
  <c r="CZ145" i="4"/>
  <c r="DA145" i="4"/>
  <c r="DB145" i="4"/>
  <c r="DC145" i="4"/>
  <c r="CY146" i="4"/>
  <c r="CZ146" i="4"/>
  <c r="DA146" i="4"/>
  <c r="DB146" i="4"/>
  <c r="DC146" i="4"/>
  <c r="CY147" i="4"/>
  <c r="CZ147" i="4"/>
  <c r="DA147" i="4"/>
  <c r="DB147" i="4"/>
  <c r="DC147" i="4"/>
  <c r="CY159" i="4"/>
  <c r="CZ159" i="4"/>
  <c r="DA159" i="4"/>
  <c r="DB159" i="4"/>
  <c r="DC159" i="4"/>
  <c r="CY160" i="4"/>
  <c r="CZ160" i="4"/>
  <c r="DA160" i="4"/>
  <c r="DB160" i="4"/>
  <c r="DC160" i="4"/>
  <c r="CY161" i="4"/>
  <c r="CZ161" i="4"/>
  <c r="DA161" i="4"/>
  <c r="DB161" i="4"/>
  <c r="DC161" i="4"/>
  <c r="CY162" i="4"/>
  <c r="CZ162" i="4"/>
  <c r="DA162" i="4"/>
  <c r="DB162" i="4"/>
  <c r="DC162" i="4"/>
  <c r="CY163" i="4"/>
  <c r="CZ163" i="4"/>
  <c r="DA163" i="4"/>
  <c r="DB163" i="4"/>
  <c r="DC163" i="4"/>
  <c r="CY164" i="4"/>
  <c r="CZ164" i="4"/>
  <c r="DA164" i="4"/>
  <c r="DB164" i="4"/>
  <c r="DC164" i="4"/>
  <c r="CY165" i="4"/>
  <c r="CZ165" i="4"/>
  <c r="DA165" i="4"/>
  <c r="DB165" i="4"/>
  <c r="DC165" i="4"/>
  <c r="CY166" i="4"/>
  <c r="CZ166" i="4"/>
  <c r="DA166" i="4"/>
  <c r="DB166" i="4"/>
  <c r="DC166" i="4"/>
  <c r="CY167" i="4"/>
  <c r="CZ167" i="4"/>
  <c r="DA167" i="4"/>
  <c r="DB167" i="4"/>
  <c r="DC167" i="4"/>
  <c r="CY168" i="4"/>
  <c r="CZ168" i="4"/>
  <c r="DA168" i="4"/>
  <c r="DB168" i="4"/>
  <c r="DC168" i="4"/>
  <c r="CY169" i="4"/>
  <c r="CZ169" i="4"/>
  <c r="DA169" i="4"/>
  <c r="DB169" i="4"/>
  <c r="DC169" i="4"/>
  <c r="CY170" i="4"/>
  <c r="CZ170" i="4"/>
  <c r="DA170" i="4"/>
  <c r="DB170" i="4"/>
  <c r="DC170" i="4"/>
  <c r="CY171" i="4"/>
  <c r="CZ171" i="4"/>
  <c r="DA171" i="4"/>
  <c r="DB171" i="4"/>
  <c r="DC171" i="4"/>
  <c r="CY172" i="4"/>
  <c r="CZ172" i="4"/>
  <c r="DA172" i="4"/>
  <c r="DB172" i="4"/>
  <c r="DC172" i="4"/>
  <c r="CY173" i="4"/>
  <c r="CZ173" i="4"/>
  <c r="DA173" i="4"/>
  <c r="DB173" i="4"/>
  <c r="DC173" i="4"/>
  <c r="CY174" i="4"/>
  <c r="CZ174" i="4"/>
  <c r="DA174" i="4"/>
  <c r="DB174" i="4"/>
  <c r="DC174" i="4"/>
  <c r="CY175" i="4"/>
  <c r="CZ175" i="4"/>
  <c r="DA175" i="4"/>
  <c r="DB175" i="4"/>
  <c r="DC175" i="4"/>
  <c r="CY176" i="4"/>
  <c r="CZ176" i="4"/>
  <c r="DA176" i="4"/>
  <c r="DB176" i="4"/>
  <c r="DC176" i="4"/>
  <c r="CY177" i="4"/>
  <c r="CZ177" i="4"/>
  <c r="DA177" i="4"/>
  <c r="DB177" i="4"/>
  <c r="DC177" i="4"/>
  <c r="CY178" i="4"/>
  <c r="CZ178" i="4"/>
  <c r="DA178" i="4"/>
  <c r="DB178" i="4"/>
  <c r="DC178" i="4"/>
  <c r="CY179" i="4"/>
  <c r="CZ179" i="4"/>
  <c r="DA179" i="4"/>
  <c r="DB179" i="4"/>
  <c r="DC179" i="4"/>
  <c r="CY180" i="4"/>
  <c r="CZ180" i="4"/>
  <c r="DA180" i="4"/>
  <c r="DB180" i="4"/>
  <c r="DC180" i="4"/>
  <c r="CY181" i="4"/>
  <c r="CZ181" i="4"/>
  <c r="DA181" i="4"/>
  <c r="DB181" i="4"/>
  <c r="DC181" i="4"/>
  <c r="CY182" i="4"/>
  <c r="CZ182" i="4"/>
  <c r="DA182" i="4"/>
  <c r="DB182" i="4"/>
  <c r="DC182" i="4"/>
  <c r="CY183" i="4"/>
  <c r="CZ183" i="4"/>
  <c r="DA183" i="4"/>
  <c r="DB183" i="4"/>
  <c r="DC183" i="4"/>
  <c r="CY184" i="4"/>
  <c r="CZ184" i="4"/>
  <c r="DA184" i="4"/>
  <c r="DB184" i="4"/>
  <c r="DC184" i="4"/>
  <c r="CY185" i="4"/>
  <c r="CZ185" i="4"/>
  <c r="DA185" i="4"/>
  <c r="DB185" i="4"/>
  <c r="DC185" i="4"/>
  <c r="CY186" i="4"/>
  <c r="CZ186" i="4"/>
  <c r="DA186" i="4"/>
  <c r="DB186" i="4"/>
  <c r="DC186" i="4"/>
  <c r="CY187" i="4"/>
  <c r="CZ187" i="4"/>
  <c r="DA187" i="4"/>
  <c r="DB187" i="4"/>
  <c r="DC187" i="4"/>
  <c r="CY188" i="4"/>
  <c r="CZ188" i="4"/>
  <c r="DA188" i="4"/>
  <c r="DB188" i="4"/>
  <c r="DC188" i="4"/>
  <c r="CY189" i="4"/>
  <c r="CZ189" i="4"/>
  <c r="DA189" i="4"/>
  <c r="DB189" i="4"/>
  <c r="DC189" i="4"/>
  <c r="CY190" i="4"/>
  <c r="CZ190" i="4"/>
  <c r="DA190" i="4"/>
  <c r="DB190" i="4"/>
  <c r="DC190" i="4"/>
  <c r="CY191" i="4"/>
  <c r="CZ191" i="4"/>
  <c r="DA191" i="4"/>
  <c r="DB191" i="4"/>
  <c r="DC191" i="4"/>
  <c r="CY192" i="4"/>
  <c r="CZ192" i="4"/>
  <c r="DA192" i="4"/>
  <c r="DB192" i="4"/>
  <c r="DC192" i="4"/>
  <c r="CY193" i="4"/>
  <c r="CZ193" i="4"/>
  <c r="DA193" i="4"/>
  <c r="DB193" i="4"/>
  <c r="DC193" i="4"/>
  <c r="CY194" i="4"/>
  <c r="CZ194" i="4"/>
  <c r="DA194" i="4"/>
  <c r="DB194" i="4"/>
  <c r="DC194" i="4"/>
  <c r="CY195" i="4"/>
  <c r="CZ195" i="4"/>
  <c r="DA195" i="4"/>
  <c r="DB195" i="4"/>
  <c r="DC195" i="4"/>
  <c r="CY196" i="4"/>
  <c r="CZ196" i="4"/>
  <c r="DA196" i="4"/>
  <c r="DB196" i="4"/>
  <c r="DC196" i="4"/>
  <c r="CY197" i="4"/>
  <c r="CZ197" i="4"/>
  <c r="DA197" i="4"/>
  <c r="DB197" i="4"/>
  <c r="DC197" i="4"/>
  <c r="CY198" i="4"/>
  <c r="CZ198" i="4"/>
  <c r="DA198" i="4"/>
  <c r="DB198" i="4"/>
  <c r="DC198" i="4"/>
  <c r="CY199" i="4"/>
  <c r="CZ199" i="4"/>
  <c r="DA199" i="4"/>
  <c r="DB199" i="4"/>
  <c r="DC199" i="4"/>
  <c r="CY200" i="4"/>
  <c r="CZ200" i="4"/>
  <c r="DA200" i="4"/>
  <c r="DB200" i="4"/>
  <c r="DC200" i="4"/>
  <c r="CY201" i="4"/>
  <c r="CZ201" i="4"/>
  <c r="DA201" i="4"/>
  <c r="DB201" i="4"/>
  <c r="DC201" i="4"/>
  <c r="CY202" i="4"/>
  <c r="CZ202" i="4"/>
  <c r="DA202" i="4"/>
  <c r="DB202" i="4"/>
  <c r="DC202" i="4"/>
  <c r="CY203" i="4"/>
  <c r="CZ203" i="4"/>
  <c r="DA203" i="4"/>
  <c r="DB203" i="4"/>
  <c r="DC203" i="4"/>
  <c r="CY204" i="4"/>
  <c r="CZ204" i="4"/>
  <c r="DA204" i="4"/>
  <c r="DB204" i="4"/>
  <c r="DC204" i="4"/>
  <c r="CY205" i="4"/>
  <c r="CZ205" i="4"/>
  <c r="DA205" i="4"/>
  <c r="DB205" i="4"/>
  <c r="DC205" i="4"/>
  <c r="CY206" i="4"/>
  <c r="CZ206" i="4"/>
  <c r="DA206" i="4"/>
  <c r="DB206" i="4"/>
  <c r="DC206" i="4"/>
  <c r="CY207" i="4"/>
  <c r="CZ207" i="4"/>
  <c r="DA207" i="4"/>
  <c r="DB207" i="4"/>
  <c r="DC207" i="4"/>
  <c r="CY208" i="4"/>
  <c r="CZ208" i="4"/>
  <c r="DA208" i="4"/>
  <c r="DB208" i="4"/>
  <c r="DC208" i="4"/>
  <c r="CY209" i="4"/>
  <c r="CZ209" i="4"/>
  <c r="DA209" i="4"/>
  <c r="DB209" i="4"/>
  <c r="DC209" i="4"/>
  <c r="CY210" i="4"/>
  <c r="CZ210" i="4"/>
  <c r="DA210" i="4"/>
  <c r="DB210" i="4"/>
  <c r="DC210" i="4"/>
  <c r="CY211" i="4"/>
  <c r="CZ211" i="4"/>
  <c r="DA211" i="4"/>
  <c r="DB211" i="4"/>
  <c r="DC211" i="4"/>
  <c r="CY212" i="4"/>
  <c r="CZ212" i="4"/>
  <c r="DA212" i="4"/>
  <c r="DB212" i="4"/>
  <c r="DC212" i="4"/>
  <c r="CY213" i="4"/>
  <c r="CZ213" i="4"/>
  <c r="DA213" i="4"/>
  <c r="DB213" i="4"/>
  <c r="DC213" i="4"/>
  <c r="CY214" i="4"/>
  <c r="CZ214" i="4"/>
  <c r="DA214" i="4"/>
  <c r="DB214" i="4"/>
  <c r="DC214" i="4"/>
  <c r="CY215" i="4"/>
  <c r="CZ215" i="4"/>
  <c r="DA215" i="4"/>
  <c r="DB215" i="4"/>
  <c r="DC215" i="4"/>
  <c r="CY216" i="4"/>
  <c r="CZ216" i="4"/>
  <c r="DA216" i="4"/>
  <c r="DB216" i="4"/>
  <c r="DC216" i="4"/>
  <c r="CY217" i="4"/>
  <c r="CZ217" i="4"/>
  <c r="DA217" i="4"/>
  <c r="DB217" i="4"/>
  <c r="DC217" i="4"/>
  <c r="CY218" i="4"/>
  <c r="CZ218" i="4"/>
  <c r="DA218" i="4"/>
  <c r="DB218" i="4"/>
  <c r="DC218" i="4"/>
  <c r="CY219" i="4"/>
  <c r="CZ219" i="4"/>
  <c r="DA219" i="4"/>
  <c r="DB219" i="4"/>
  <c r="DC219" i="4"/>
  <c r="CY220" i="4"/>
  <c r="CZ220" i="4"/>
  <c r="DA220" i="4"/>
  <c r="DB220" i="4"/>
  <c r="DC220" i="4"/>
  <c r="CY221" i="4"/>
  <c r="CZ221" i="4"/>
  <c r="DA221" i="4"/>
  <c r="DB221" i="4"/>
  <c r="DC221" i="4"/>
  <c r="CY222" i="4"/>
  <c r="CZ222" i="4"/>
  <c r="DA222" i="4"/>
  <c r="DB222" i="4"/>
  <c r="DC222" i="4"/>
  <c r="CY223" i="4"/>
  <c r="CZ223" i="4"/>
  <c r="DA223" i="4"/>
  <c r="DB223" i="4"/>
  <c r="DC223" i="4"/>
  <c r="CY224" i="4"/>
  <c r="CZ224" i="4"/>
  <c r="DA224" i="4"/>
  <c r="DB224" i="4"/>
  <c r="DC224" i="4"/>
  <c r="CY225" i="4"/>
  <c r="CZ225" i="4"/>
  <c r="DA225" i="4"/>
  <c r="DB225" i="4"/>
  <c r="DC225" i="4"/>
  <c r="CY226" i="4"/>
  <c r="CZ226" i="4"/>
  <c r="DA226" i="4"/>
  <c r="DB226" i="4"/>
  <c r="DC226" i="4"/>
  <c r="CY227" i="4"/>
  <c r="CZ227" i="4"/>
  <c r="DA227" i="4"/>
  <c r="DB227" i="4"/>
  <c r="DC227" i="4"/>
  <c r="CY228" i="4"/>
  <c r="CZ228" i="4"/>
  <c r="DA228" i="4"/>
  <c r="DB228" i="4"/>
  <c r="DC228" i="4"/>
  <c r="CY229" i="4"/>
  <c r="CZ229" i="4"/>
  <c r="DA229" i="4"/>
  <c r="DB229" i="4"/>
  <c r="DC229" i="4"/>
  <c r="CY230" i="4"/>
  <c r="CZ230" i="4"/>
  <c r="DA230" i="4"/>
  <c r="DB230" i="4"/>
  <c r="DC230" i="4"/>
  <c r="CY231" i="4"/>
  <c r="CZ231" i="4"/>
  <c r="DA231" i="4"/>
  <c r="DB231" i="4"/>
  <c r="DC231" i="4"/>
  <c r="CY232" i="4"/>
  <c r="CZ232" i="4"/>
  <c r="DA232" i="4"/>
  <c r="DB232" i="4"/>
  <c r="DC232" i="4"/>
  <c r="CY233" i="4"/>
  <c r="CZ233" i="4"/>
  <c r="DA233" i="4"/>
  <c r="DB233" i="4"/>
  <c r="DC233" i="4"/>
  <c r="CY234" i="4"/>
  <c r="CZ234" i="4"/>
  <c r="DA234" i="4"/>
  <c r="DB234" i="4"/>
  <c r="DC234" i="4"/>
  <c r="CY235" i="4"/>
  <c r="CZ235" i="4"/>
  <c r="DA235" i="4"/>
  <c r="DB235" i="4"/>
  <c r="DC235" i="4"/>
  <c r="CY236" i="4"/>
  <c r="CZ236" i="4"/>
  <c r="DA236" i="4"/>
  <c r="DB236" i="4"/>
  <c r="DC236" i="4"/>
  <c r="CY237" i="4"/>
  <c r="CZ237" i="4"/>
  <c r="DA237" i="4"/>
  <c r="DB237" i="4"/>
  <c r="DC237" i="4"/>
  <c r="CY238" i="4"/>
  <c r="CZ238" i="4"/>
  <c r="DA238" i="4"/>
  <c r="DB238" i="4"/>
  <c r="DC238" i="4"/>
  <c r="CY239" i="4"/>
  <c r="CZ239" i="4"/>
  <c r="DA239" i="4"/>
  <c r="DB239" i="4"/>
  <c r="DC239" i="4"/>
  <c r="CY240" i="4"/>
  <c r="CZ240" i="4"/>
  <c r="DA240" i="4"/>
  <c r="DB240" i="4"/>
  <c r="DC240" i="4"/>
  <c r="CY241" i="4"/>
  <c r="CZ241" i="4"/>
  <c r="DA241" i="4"/>
  <c r="DB241" i="4"/>
  <c r="DC241" i="4"/>
  <c r="CY242" i="4"/>
  <c r="CZ242" i="4"/>
  <c r="DA242" i="4"/>
  <c r="DB242" i="4"/>
  <c r="DC242" i="4"/>
  <c r="CY243" i="4"/>
  <c r="CZ243" i="4"/>
  <c r="DA243" i="4"/>
  <c r="DB243" i="4"/>
  <c r="DC243" i="4"/>
  <c r="CY244" i="4"/>
  <c r="CZ244" i="4"/>
  <c r="DA244" i="4"/>
  <c r="DB244" i="4"/>
  <c r="DC244" i="4"/>
  <c r="CY245" i="4"/>
  <c r="CZ245" i="4"/>
  <c r="DA245" i="4"/>
  <c r="DB245" i="4"/>
  <c r="DC245" i="4"/>
  <c r="CY246" i="4"/>
  <c r="CZ246" i="4"/>
  <c r="DA246" i="4"/>
  <c r="DB246" i="4"/>
  <c r="DC246" i="4"/>
  <c r="CY247" i="4"/>
  <c r="CZ247" i="4"/>
  <c r="DA247" i="4"/>
  <c r="DB247" i="4"/>
  <c r="DC247" i="4"/>
  <c r="CY248" i="4"/>
  <c r="CZ248" i="4"/>
  <c r="DA248" i="4"/>
  <c r="DB248" i="4"/>
  <c r="DC248" i="4"/>
  <c r="CY249" i="4"/>
  <c r="CZ249" i="4"/>
  <c r="DA249" i="4"/>
  <c r="DB249" i="4"/>
  <c r="DC249" i="4"/>
  <c r="CY250" i="4"/>
  <c r="CZ250" i="4"/>
  <c r="DA250" i="4"/>
  <c r="DB250" i="4"/>
  <c r="DC250" i="4"/>
  <c r="CY251" i="4"/>
  <c r="CZ251" i="4"/>
  <c r="DA251" i="4"/>
  <c r="DB251" i="4"/>
  <c r="DC251" i="4"/>
  <c r="CY252" i="4"/>
  <c r="CZ252" i="4"/>
  <c r="DA252" i="4"/>
  <c r="DB252" i="4"/>
  <c r="DC252" i="4"/>
  <c r="CY253" i="4"/>
  <c r="CZ253" i="4"/>
  <c r="DA253" i="4"/>
  <c r="DB253" i="4"/>
  <c r="DC253" i="4"/>
  <c r="CY254" i="4"/>
  <c r="CZ254" i="4"/>
  <c r="DA254" i="4"/>
  <c r="DB254" i="4"/>
  <c r="DC254" i="4"/>
  <c r="CY255" i="4"/>
  <c r="CZ255" i="4"/>
  <c r="DA255" i="4"/>
  <c r="DB255" i="4"/>
  <c r="DC255" i="4"/>
  <c r="CY256" i="4"/>
  <c r="CZ256" i="4"/>
  <c r="DA256" i="4"/>
  <c r="DB256" i="4"/>
  <c r="DC256" i="4"/>
  <c r="CY257" i="4"/>
  <c r="CZ257" i="4"/>
  <c r="DA257" i="4"/>
  <c r="DB257" i="4"/>
  <c r="DC257" i="4"/>
  <c r="CY258" i="4"/>
  <c r="CZ258" i="4"/>
  <c r="DA258" i="4"/>
  <c r="DB258" i="4"/>
  <c r="DC258" i="4"/>
  <c r="CY259" i="4"/>
  <c r="CZ259" i="4"/>
  <c r="DA259" i="4"/>
  <c r="DB259" i="4"/>
  <c r="DC259" i="4"/>
  <c r="CY260" i="4"/>
  <c r="CZ260" i="4"/>
  <c r="DA260" i="4"/>
  <c r="DB260" i="4"/>
  <c r="DC260" i="4"/>
  <c r="CY261" i="4"/>
  <c r="CZ261" i="4"/>
  <c r="DA261" i="4"/>
  <c r="DB261" i="4"/>
  <c r="DC261" i="4"/>
  <c r="CY262" i="4"/>
  <c r="CZ262" i="4"/>
  <c r="DA262" i="4"/>
  <c r="DB262" i="4"/>
  <c r="DC262" i="4"/>
  <c r="CY263" i="4"/>
  <c r="CZ263" i="4"/>
  <c r="DA263" i="4"/>
  <c r="DB263" i="4"/>
  <c r="DC263" i="4"/>
  <c r="CY264" i="4"/>
  <c r="CZ264" i="4"/>
  <c r="DA264" i="4"/>
  <c r="DB264" i="4"/>
  <c r="DC264" i="4"/>
  <c r="CY265" i="4"/>
  <c r="CZ265" i="4"/>
  <c r="DA265" i="4"/>
  <c r="DB265" i="4"/>
  <c r="DC265" i="4"/>
  <c r="CY266" i="4"/>
  <c r="CZ266" i="4"/>
  <c r="DA266" i="4"/>
  <c r="DB266" i="4"/>
  <c r="DC266" i="4"/>
  <c r="CY267" i="4"/>
  <c r="CZ267" i="4"/>
  <c r="DA267" i="4"/>
  <c r="DB267" i="4"/>
  <c r="DC267" i="4"/>
  <c r="CY268" i="4"/>
  <c r="CZ268" i="4"/>
  <c r="DA268" i="4"/>
  <c r="DB268" i="4"/>
  <c r="DC268" i="4"/>
  <c r="CY269" i="4"/>
  <c r="CZ269" i="4"/>
  <c r="DA269" i="4"/>
  <c r="DB269" i="4"/>
  <c r="DC269" i="4"/>
  <c r="CY270" i="4"/>
  <c r="CZ270" i="4"/>
  <c r="DA270" i="4"/>
  <c r="DB270" i="4"/>
  <c r="DC270" i="4"/>
  <c r="CY271" i="4"/>
  <c r="CZ271" i="4"/>
  <c r="DA271" i="4"/>
  <c r="DB271" i="4"/>
  <c r="DC271" i="4"/>
  <c r="CY272" i="4"/>
  <c r="CZ272" i="4"/>
  <c r="DA272" i="4"/>
  <c r="DB272" i="4"/>
  <c r="DC272" i="4"/>
  <c r="CY273" i="4"/>
  <c r="CZ273" i="4"/>
  <c r="DA273" i="4"/>
  <c r="DB273" i="4"/>
  <c r="DC273" i="4"/>
  <c r="CY274" i="4"/>
  <c r="CZ274" i="4"/>
  <c r="DA274" i="4"/>
  <c r="DB274" i="4"/>
  <c r="DC274" i="4"/>
  <c r="CY275" i="4"/>
  <c r="CZ275" i="4"/>
  <c r="DA275" i="4"/>
  <c r="DB275" i="4"/>
  <c r="DC275" i="4"/>
  <c r="CY276" i="4"/>
  <c r="CZ276" i="4"/>
  <c r="DA276" i="4"/>
  <c r="DB276" i="4"/>
  <c r="DC276" i="4"/>
  <c r="CY277" i="4"/>
  <c r="CZ277" i="4"/>
  <c r="DA277" i="4"/>
  <c r="DB277" i="4"/>
  <c r="DC277" i="4"/>
  <c r="CY278" i="4"/>
  <c r="CZ278" i="4"/>
  <c r="DA278" i="4"/>
  <c r="DB278" i="4"/>
  <c r="DC278" i="4"/>
  <c r="CY279" i="4"/>
  <c r="CZ279" i="4"/>
  <c r="DA279" i="4"/>
  <c r="DB279" i="4"/>
  <c r="DC279" i="4"/>
  <c r="CY280" i="4"/>
  <c r="CZ280" i="4"/>
  <c r="DA280" i="4"/>
  <c r="DB280" i="4"/>
  <c r="DC280" i="4"/>
  <c r="CY281" i="4"/>
  <c r="CZ281" i="4"/>
  <c r="DA281" i="4"/>
  <c r="DB281" i="4"/>
  <c r="DC281" i="4"/>
  <c r="CY282" i="4"/>
  <c r="CZ282" i="4"/>
  <c r="DA282" i="4"/>
  <c r="DB282" i="4"/>
  <c r="DC282" i="4"/>
  <c r="CY283" i="4"/>
  <c r="CZ283" i="4"/>
  <c r="DA283" i="4"/>
  <c r="DB283" i="4"/>
  <c r="DC283" i="4"/>
  <c r="CY284" i="4"/>
  <c r="CZ284" i="4"/>
  <c r="DA284" i="4"/>
  <c r="DB284" i="4"/>
  <c r="DC284" i="4"/>
  <c r="CY285" i="4"/>
  <c r="CZ285" i="4"/>
  <c r="DA285" i="4"/>
  <c r="DB285" i="4"/>
  <c r="DC285" i="4"/>
  <c r="CY286" i="4"/>
  <c r="CZ286" i="4"/>
  <c r="DA286" i="4"/>
  <c r="DB286" i="4"/>
  <c r="DC286" i="4"/>
  <c r="CY287" i="4"/>
  <c r="CZ287" i="4"/>
  <c r="DA287" i="4"/>
  <c r="DB287" i="4"/>
  <c r="DC287" i="4"/>
  <c r="CY288" i="4"/>
  <c r="CZ288" i="4"/>
  <c r="DA288" i="4"/>
  <c r="DB288" i="4"/>
  <c r="DC288" i="4"/>
  <c r="CY289" i="4"/>
  <c r="CZ289" i="4"/>
  <c r="DA289" i="4"/>
  <c r="DB289" i="4"/>
  <c r="DC289" i="4"/>
  <c r="CY290" i="4"/>
  <c r="CZ290" i="4"/>
  <c r="DA290" i="4"/>
  <c r="DB290" i="4"/>
  <c r="DC290" i="4"/>
  <c r="CY291" i="4"/>
  <c r="CZ291" i="4"/>
  <c r="DA291" i="4"/>
  <c r="DB291" i="4"/>
  <c r="DC291" i="4"/>
  <c r="CY292" i="4"/>
  <c r="CZ292" i="4"/>
  <c r="DA292" i="4"/>
  <c r="DB292" i="4"/>
  <c r="DC292" i="4"/>
  <c r="CY293" i="4"/>
  <c r="CZ293" i="4"/>
  <c r="DA293" i="4"/>
  <c r="DB293" i="4"/>
  <c r="DC293" i="4"/>
  <c r="CY294" i="4"/>
  <c r="CZ294" i="4"/>
  <c r="DA294" i="4"/>
  <c r="DB294" i="4"/>
  <c r="DC294" i="4"/>
  <c r="CY295" i="4"/>
  <c r="CZ295" i="4"/>
  <c r="DA295" i="4"/>
  <c r="DB295" i="4"/>
  <c r="DC295" i="4"/>
  <c r="CY296" i="4"/>
  <c r="CZ296" i="4"/>
  <c r="DA296" i="4"/>
  <c r="DB296" i="4"/>
  <c r="DC296" i="4"/>
  <c r="CY297" i="4"/>
  <c r="CZ297" i="4"/>
  <c r="DA297" i="4"/>
  <c r="DB297" i="4"/>
  <c r="DC297" i="4"/>
  <c r="CY298" i="4"/>
  <c r="CZ298" i="4"/>
  <c r="DA298" i="4"/>
  <c r="DB298" i="4"/>
  <c r="DC298" i="4"/>
  <c r="CY299" i="4"/>
  <c r="CZ299" i="4"/>
  <c r="DA299" i="4"/>
  <c r="DB299" i="4"/>
  <c r="DC299" i="4"/>
  <c r="CY300" i="4"/>
  <c r="CZ300" i="4"/>
  <c r="DA300" i="4"/>
  <c r="DB300" i="4"/>
  <c r="DC300" i="4"/>
  <c r="CY301" i="4"/>
  <c r="CZ301" i="4"/>
  <c r="DA301" i="4"/>
  <c r="DB301" i="4"/>
  <c r="DC301" i="4"/>
  <c r="CY302" i="4"/>
  <c r="CZ302" i="4"/>
  <c r="DA302" i="4"/>
  <c r="DB302" i="4"/>
  <c r="DC302" i="4"/>
  <c r="CY303" i="4"/>
  <c r="CZ303" i="4"/>
  <c r="DA303" i="4"/>
  <c r="DB303" i="4"/>
  <c r="DC303" i="4"/>
  <c r="CY304" i="4"/>
  <c r="CZ304" i="4"/>
  <c r="DA304" i="4"/>
  <c r="DB304" i="4"/>
  <c r="DC304" i="4"/>
  <c r="CY305" i="4"/>
  <c r="CZ305" i="4"/>
  <c r="DA305" i="4"/>
  <c r="DB305" i="4"/>
  <c r="DC305" i="4"/>
  <c r="CY306" i="4"/>
  <c r="CZ306" i="4"/>
  <c r="DA306" i="4"/>
  <c r="DB306" i="4"/>
  <c r="DC306" i="4"/>
  <c r="CY307" i="4"/>
  <c r="CZ307" i="4"/>
  <c r="DA307" i="4"/>
  <c r="DB307" i="4"/>
  <c r="DC307" i="4"/>
  <c r="CY308" i="4"/>
  <c r="CZ308" i="4"/>
  <c r="DA308" i="4"/>
  <c r="DB308" i="4"/>
  <c r="DC308" i="4"/>
  <c r="CY309" i="4"/>
  <c r="CZ309" i="4"/>
  <c r="DA309" i="4"/>
  <c r="DB309" i="4"/>
  <c r="DC309" i="4"/>
  <c r="CY310" i="4"/>
  <c r="CZ310" i="4"/>
  <c r="DA310" i="4"/>
  <c r="DB310" i="4"/>
  <c r="DC310" i="4"/>
  <c r="CY311" i="4"/>
  <c r="CZ311" i="4"/>
  <c r="DA311" i="4"/>
  <c r="DB311" i="4"/>
  <c r="DC311" i="4"/>
  <c r="CY312" i="4"/>
  <c r="CZ312" i="4"/>
  <c r="DA312" i="4"/>
  <c r="DB312" i="4"/>
  <c r="DC312" i="4"/>
  <c r="CY313" i="4"/>
  <c r="CZ313" i="4"/>
  <c r="DA313" i="4"/>
  <c r="DB313" i="4"/>
  <c r="DC313" i="4"/>
  <c r="CY314" i="4"/>
  <c r="CZ314" i="4"/>
  <c r="DA314" i="4"/>
  <c r="DB314" i="4"/>
  <c r="DC314" i="4"/>
  <c r="CY315" i="4"/>
  <c r="CZ315" i="4"/>
  <c r="DA315" i="4"/>
  <c r="DB315" i="4"/>
  <c r="DC315" i="4"/>
  <c r="CY316" i="4"/>
  <c r="CZ316" i="4"/>
  <c r="DA316" i="4"/>
  <c r="DB316" i="4"/>
  <c r="DC316" i="4"/>
  <c r="CY317" i="4"/>
  <c r="CZ317" i="4"/>
  <c r="DA317" i="4"/>
  <c r="DB317" i="4"/>
  <c r="DC317" i="4"/>
  <c r="CY318" i="4"/>
  <c r="CZ318" i="4"/>
  <c r="DA318" i="4"/>
  <c r="DB318" i="4"/>
  <c r="DC318" i="4"/>
  <c r="CY319" i="4"/>
  <c r="CZ319" i="4"/>
  <c r="DA319" i="4"/>
  <c r="DB319" i="4"/>
  <c r="DC319" i="4"/>
  <c r="CY320" i="4"/>
  <c r="CZ320" i="4"/>
  <c r="DA320" i="4"/>
  <c r="DB320" i="4"/>
  <c r="DC320" i="4"/>
  <c r="CY321" i="4"/>
  <c r="CZ321" i="4"/>
  <c r="DA321" i="4"/>
  <c r="DB321" i="4"/>
  <c r="DC321" i="4"/>
  <c r="CY322" i="4"/>
  <c r="CZ322" i="4"/>
  <c r="DA322" i="4"/>
  <c r="DB322" i="4"/>
  <c r="DC322" i="4"/>
  <c r="CY323" i="4"/>
  <c r="CZ323" i="4"/>
  <c r="DA323" i="4"/>
  <c r="DB323" i="4"/>
  <c r="DC323" i="4"/>
  <c r="CY324" i="4"/>
  <c r="CZ324" i="4"/>
  <c r="DA324" i="4"/>
  <c r="DB324" i="4"/>
  <c r="DC324" i="4"/>
  <c r="CY325" i="4"/>
  <c r="CZ325" i="4"/>
  <c r="DA325" i="4"/>
  <c r="DB325" i="4"/>
  <c r="DC325" i="4"/>
  <c r="CY326" i="4"/>
  <c r="CZ326" i="4"/>
  <c r="DA326" i="4"/>
  <c r="DB326" i="4"/>
  <c r="DC326" i="4"/>
  <c r="CY327" i="4"/>
  <c r="CZ327" i="4"/>
  <c r="DA327" i="4"/>
  <c r="DB327" i="4"/>
  <c r="DC327" i="4"/>
  <c r="CY328" i="4"/>
  <c r="CZ328" i="4"/>
  <c r="DA328" i="4"/>
  <c r="DB328" i="4"/>
  <c r="DC328" i="4"/>
  <c r="CY329" i="4"/>
  <c r="CZ329" i="4"/>
  <c r="DA329" i="4"/>
  <c r="DB329" i="4"/>
  <c r="DC329" i="4"/>
  <c r="CY330" i="4"/>
  <c r="CZ330" i="4"/>
  <c r="DA330" i="4"/>
  <c r="DB330" i="4"/>
  <c r="DC330" i="4"/>
  <c r="CY331" i="4"/>
  <c r="CZ331" i="4"/>
  <c r="DA331" i="4"/>
  <c r="DB331" i="4"/>
  <c r="DC331" i="4"/>
  <c r="CY332" i="4"/>
  <c r="CZ332" i="4"/>
  <c r="DA332" i="4"/>
  <c r="DB332" i="4"/>
  <c r="DC332" i="4"/>
  <c r="CY333" i="4"/>
  <c r="CZ333" i="4"/>
  <c r="DA333" i="4"/>
  <c r="DB333" i="4"/>
  <c r="DC333" i="4"/>
  <c r="CY334" i="4"/>
  <c r="CZ334" i="4"/>
  <c r="DA334" i="4"/>
  <c r="DB334" i="4"/>
  <c r="DC334" i="4"/>
  <c r="CY335" i="4"/>
  <c r="CZ335" i="4"/>
  <c r="DA335" i="4"/>
  <c r="DB335" i="4"/>
  <c r="DC335" i="4"/>
  <c r="CY336" i="4"/>
  <c r="CZ336" i="4"/>
  <c r="DA336" i="4"/>
  <c r="DB336" i="4"/>
  <c r="DC336" i="4"/>
  <c r="CY337" i="4"/>
  <c r="CZ337" i="4"/>
  <c r="DA337" i="4"/>
  <c r="DB337" i="4"/>
  <c r="DC337" i="4"/>
  <c r="CY338" i="4"/>
  <c r="CZ338" i="4"/>
  <c r="DA338" i="4"/>
  <c r="DB338" i="4"/>
  <c r="DC338" i="4"/>
  <c r="CY339" i="4"/>
  <c r="CZ339" i="4"/>
  <c r="DA339" i="4"/>
  <c r="DB339" i="4"/>
  <c r="DC339" i="4"/>
  <c r="CY340" i="4"/>
  <c r="CZ340" i="4"/>
  <c r="DA340" i="4"/>
  <c r="DB340" i="4"/>
  <c r="DC340" i="4"/>
  <c r="CY341" i="4"/>
  <c r="CZ341" i="4"/>
  <c r="DA341" i="4"/>
  <c r="DB341" i="4"/>
  <c r="DC341" i="4"/>
  <c r="CY342" i="4"/>
  <c r="CZ342" i="4"/>
  <c r="DA342" i="4"/>
  <c r="DB342" i="4"/>
  <c r="DC342" i="4"/>
  <c r="CY343" i="4"/>
  <c r="CZ343" i="4"/>
  <c r="DA343" i="4"/>
  <c r="DB343" i="4"/>
  <c r="DC343" i="4"/>
  <c r="CY344" i="4"/>
  <c r="CZ344" i="4"/>
  <c r="DA344" i="4"/>
  <c r="DB344" i="4"/>
  <c r="DC344" i="4"/>
  <c r="CY345" i="4"/>
  <c r="CZ345" i="4"/>
  <c r="DA345" i="4"/>
  <c r="DB345" i="4"/>
  <c r="DC345" i="4"/>
  <c r="CY346" i="4"/>
  <c r="CZ346" i="4"/>
  <c r="DA346" i="4"/>
  <c r="DB346" i="4"/>
  <c r="DC346" i="4"/>
  <c r="CY347" i="4"/>
  <c r="CZ347" i="4"/>
  <c r="DA347" i="4"/>
  <c r="DB347" i="4"/>
  <c r="DC347" i="4"/>
  <c r="CY348" i="4"/>
  <c r="CZ348" i="4"/>
  <c r="DA348" i="4"/>
  <c r="DB348" i="4"/>
  <c r="DC348" i="4"/>
  <c r="CY349" i="4"/>
  <c r="CZ349" i="4"/>
  <c r="DA349" i="4"/>
  <c r="DB349" i="4"/>
  <c r="DC349" i="4"/>
  <c r="CY350" i="4"/>
  <c r="CZ350" i="4"/>
  <c r="DA350" i="4"/>
  <c r="DB350" i="4"/>
  <c r="DC350" i="4"/>
  <c r="CY351" i="4"/>
  <c r="CZ351" i="4"/>
  <c r="DA351" i="4"/>
  <c r="DB351" i="4"/>
  <c r="DC351" i="4"/>
  <c r="CY352" i="4"/>
  <c r="CZ352" i="4"/>
  <c r="DA352" i="4"/>
  <c r="DB352" i="4"/>
  <c r="DC352" i="4"/>
  <c r="CY353" i="4"/>
  <c r="CZ353" i="4"/>
  <c r="DA353" i="4"/>
  <c r="DB353" i="4"/>
  <c r="DC353" i="4"/>
  <c r="CY354" i="4"/>
  <c r="CZ354" i="4"/>
  <c r="DA354" i="4"/>
  <c r="DB354" i="4"/>
  <c r="DC354" i="4"/>
  <c r="CY355" i="4"/>
  <c r="CZ355" i="4"/>
  <c r="DA355" i="4"/>
  <c r="DB355" i="4"/>
  <c r="DC355" i="4"/>
  <c r="CY356" i="4"/>
  <c r="CZ356" i="4"/>
  <c r="DA356" i="4"/>
  <c r="DB356" i="4"/>
  <c r="DC356" i="4"/>
  <c r="CY357" i="4"/>
  <c r="CZ357" i="4"/>
  <c r="DA357" i="4"/>
  <c r="DB357" i="4"/>
  <c r="DC357" i="4"/>
  <c r="CY358" i="4"/>
  <c r="CZ358" i="4"/>
  <c r="DA358" i="4"/>
  <c r="DB358" i="4"/>
  <c r="DC358" i="4"/>
  <c r="CY359" i="4"/>
  <c r="CZ359" i="4"/>
  <c r="DA359" i="4"/>
  <c r="DB359" i="4"/>
  <c r="DC359" i="4"/>
  <c r="CY360" i="4"/>
  <c r="CZ360" i="4"/>
  <c r="DA360" i="4"/>
  <c r="DB360" i="4"/>
  <c r="DC360" i="4"/>
  <c r="CY361" i="4"/>
  <c r="CZ361" i="4"/>
  <c r="DA361" i="4"/>
  <c r="DB361" i="4"/>
  <c r="DC361" i="4"/>
  <c r="CY362" i="4"/>
  <c r="CZ362" i="4"/>
  <c r="DA362" i="4"/>
  <c r="DB362" i="4"/>
  <c r="DC362" i="4"/>
  <c r="CY363" i="4"/>
  <c r="CZ363" i="4"/>
  <c r="DA363" i="4"/>
  <c r="DB363" i="4"/>
  <c r="DC363" i="4"/>
  <c r="CY364" i="4"/>
  <c r="CZ364" i="4"/>
  <c r="DA364" i="4"/>
  <c r="DB364" i="4"/>
  <c r="DC364" i="4"/>
  <c r="CY365" i="4"/>
  <c r="CZ365" i="4"/>
  <c r="DA365" i="4"/>
  <c r="DB365" i="4"/>
  <c r="DC365" i="4"/>
  <c r="CY366" i="4"/>
  <c r="CZ366" i="4"/>
  <c r="DA366" i="4"/>
  <c r="DB366" i="4"/>
  <c r="DC366" i="4"/>
  <c r="CY367" i="4"/>
  <c r="CZ367" i="4"/>
  <c r="DA367" i="4"/>
  <c r="DB367" i="4"/>
  <c r="DC367" i="4"/>
  <c r="CY368" i="4"/>
  <c r="CZ368" i="4"/>
  <c r="DA368" i="4"/>
  <c r="DB368" i="4"/>
  <c r="DC368" i="4"/>
  <c r="CY369" i="4"/>
  <c r="CZ369" i="4"/>
  <c r="DA369" i="4"/>
  <c r="DB369" i="4"/>
  <c r="DC369" i="4"/>
  <c r="CY370" i="4"/>
  <c r="CZ370" i="4"/>
  <c r="DA370" i="4"/>
  <c r="DB370" i="4"/>
  <c r="DC370" i="4"/>
  <c r="CY371" i="4"/>
  <c r="CZ371" i="4"/>
  <c r="DA371" i="4"/>
  <c r="DB371" i="4"/>
  <c r="DC371" i="4"/>
  <c r="CY372" i="4"/>
  <c r="CZ372" i="4"/>
  <c r="DA372" i="4"/>
  <c r="DB372" i="4"/>
  <c r="DC372" i="4"/>
  <c r="CY373" i="4"/>
  <c r="CZ373" i="4"/>
  <c r="DA373" i="4"/>
  <c r="DB373" i="4"/>
  <c r="DC373" i="4"/>
  <c r="CY374" i="4"/>
  <c r="CZ374" i="4"/>
  <c r="DA374" i="4"/>
  <c r="DB374" i="4"/>
  <c r="DC374" i="4"/>
  <c r="CY375" i="4"/>
  <c r="CZ375" i="4"/>
  <c r="DA375" i="4"/>
  <c r="DB375" i="4"/>
  <c r="DC375" i="4"/>
  <c r="CY376" i="4"/>
  <c r="CZ376" i="4"/>
  <c r="DA376" i="4"/>
  <c r="DB376" i="4"/>
  <c r="DC376" i="4"/>
  <c r="CY377" i="4"/>
  <c r="CZ377" i="4"/>
  <c r="DA377" i="4"/>
  <c r="DB377" i="4"/>
  <c r="DC377" i="4"/>
  <c r="CY378" i="4"/>
  <c r="CZ378" i="4"/>
  <c r="DA378" i="4"/>
  <c r="DB378" i="4"/>
  <c r="DC378" i="4"/>
  <c r="CY379" i="4"/>
  <c r="CZ379" i="4"/>
  <c r="DA379" i="4"/>
  <c r="DB379" i="4"/>
  <c r="DC379" i="4"/>
  <c r="CY380" i="4"/>
  <c r="CZ380" i="4"/>
  <c r="DA380" i="4"/>
  <c r="DB380" i="4"/>
  <c r="DC380" i="4"/>
  <c r="CY381" i="4"/>
  <c r="CZ381" i="4"/>
  <c r="DA381" i="4"/>
  <c r="DB381" i="4"/>
  <c r="DC381" i="4"/>
  <c r="CY382" i="4"/>
  <c r="CZ382" i="4"/>
  <c r="DA382" i="4"/>
  <c r="DB382" i="4"/>
  <c r="DC382" i="4"/>
  <c r="CY383" i="4"/>
  <c r="CZ383" i="4"/>
  <c r="DA383" i="4"/>
  <c r="DB383" i="4"/>
  <c r="DC383" i="4"/>
  <c r="CY384" i="4"/>
  <c r="CZ384" i="4"/>
  <c r="DA384" i="4"/>
  <c r="DB384" i="4"/>
  <c r="DC384" i="4"/>
  <c r="CY385" i="4"/>
  <c r="CZ385" i="4"/>
  <c r="DA385" i="4"/>
  <c r="DB385" i="4"/>
  <c r="DC385" i="4"/>
  <c r="CY386" i="4"/>
  <c r="CZ386" i="4"/>
  <c r="DA386" i="4"/>
  <c r="DB386" i="4"/>
  <c r="DC386" i="4"/>
  <c r="CY387" i="4"/>
  <c r="CZ387" i="4"/>
  <c r="DA387" i="4"/>
  <c r="DB387" i="4"/>
  <c r="DC387" i="4"/>
  <c r="CY388" i="4"/>
  <c r="CZ388" i="4"/>
  <c r="DA388" i="4"/>
  <c r="DB388" i="4"/>
  <c r="DC388" i="4"/>
  <c r="CY389" i="4"/>
  <c r="CZ389" i="4"/>
  <c r="DA389" i="4"/>
  <c r="DB389" i="4"/>
  <c r="DC389" i="4"/>
  <c r="CY390" i="4"/>
  <c r="CZ390" i="4"/>
  <c r="DA390" i="4"/>
  <c r="DB390" i="4"/>
  <c r="DC390" i="4"/>
  <c r="CY391" i="4"/>
  <c r="CZ391" i="4"/>
  <c r="DA391" i="4"/>
  <c r="DB391" i="4"/>
  <c r="DC391" i="4"/>
  <c r="CY392" i="4"/>
  <c r="CZ392" i="4"/>
  <c r="DA392" i="4"/>
  <c r="DB392" i="4"/>
  <c r="DC392" i="4"/>
  <c r="CY393" i="4"/>
  <c r="CZ393" i="4"/>
  <c r="DA393" i="4"/>
  <c r="DB393" i="4"/>
  <c r="DC393" i="4"/>
  <c r="CY394" i="4"/>
  <c r="CZ394" i="4"/>
  <c r="DA394" i="4"/>
  <c r="DB394" i="4"/>
  <c r="DC394" i="4"/>
  <c r="CY395" i="4"/>
  <c r="CZ395" i="4"/>
  <c r="DA395" i="4"/>
  <c r="DB395" i="4"/>
  <c r="DC395" i="4"/>
  <c r="CY396" i="4"/>
  <c r="CZ396" i="4"/>
  <c r="DA396" i="4"/>
  <c r="DB396" i="4"/>
  <c r="DC396" i="4"/>
  <c r="CY397" i="4"/>
  <c r="CZ397" i="4"/>
  <c r="DA397" i="4"/>
  <c r="DB397" i="4"/>
  <c r="DC397" i="4"/>
  <c r="CY398" i="4"/>
  <c r="CZ398" i="4"/>
  <c r="DA398" i="4"/>
  <c r="DB398" i="4"/>
  <c r="DC398" i="4"/>
  <c r="CY399" i="4"/>
  <c r="CZ399" i="4"/>
  <c r="DA399" i="4"/>
  <c r="DB399" i="4"/>
  <c r="DC399" i="4"/>
  <c r="CY400" i="4"/>
  <c r="CZ400" i="4"/>
  <c r="DA400" i="4"/>
  <c r="DB400" i="4"/>
  <c r="DC400" i="4"/>
  <c r="CY401" i="4"/>
  <c r="CZ401" i="4"/>
  <c r="DA401" i="4"/>
  <c r="DB401" i="4"/>
  <c r="DC401" i="4"/>
  <c r="CY402" i="4"/>
  <c r="CZ402" i="4"/>
  <c r="DA402" i="4"/>
  <c r="DB402" i="4"/>
  <c r="DC402" i="4"/>
  <c r="CY403" i="4"/>
  <c r="CZ403" i="4"/>
  <c r="DA403" i="4"/>
  <c r="DB403" i="4"/>
  <c r="DC403" i="4"/>
  <c r="CY404" i="4"/>
  <c r="CZ404" i="4"/>
  <c r="DA404" i="4"/>
  <c r="DB404" i="4"/>
  <c r="DC404" i="4"/>
  <c r="CY405" i="4"/>
  <c r="CZ405" i="4"/>
  <c r="DA405" i="4"/>
  <c r="DB405" i="4"/>
  <c r="DC405" i="4"/>
  <c r="CY406" i="4"/>
  <c r="CZ406" i="4"/>
  <c r="DA406" i="4"/>
  <c r="DB406" i="4"/>
  <c r="DC406" i="4"/>
  <c r="DC6" i="4"/>
  <c r="DB6" i="4"/>
  <c r="DA6" i="4"/>
  <c r="CZ6" i="4"/>
  <c r="CY6" i="4"/>
  <c r="CR7" i="4"/>
  <c r="CS7" i="4"/>
  <c r="CT7" i="4"/>
  <c r="CU7" i="4"/>
  <c r="CV7" i="4"/>
  <c r="CR8" i="4"/>
  <c r="CS8" i="4"/>
  <c r="CT8" i="4"/>
  <c r="CU8" i="4"/>
  <c r="CV8" i="4"/>
  <c r="CR9" i="4"/>
  <c r="CS9" i="4"/>
  <c r="CT9" i="4"/>
  <c r="CU9" i="4"/>
  <c r="CV9" i="4"/>
  <c r="CR10" i="4"/>
  <c r="CS10" i="4"/>
  <c r="CT10" i="4"/>
  <c r="CU10" i="4"/>
  <c r="CV10" i="4"/>
  <c r="CR11" i="4"/>
  <c r="CS11" i="4"/>
  <c r="CT11" i="4"/>
  <c r="CU11" i="4"/>
  <c r="CV11" i="4"/>
  <c r="CR12" i="4"/>
  <c r="CS12" i="4"/>
  <c r="CT12" i="4"/>
  <c r="CU12" i="4"/>
  <c r="CV12" i="4"/>
  <c r="CR13" i="4"/>
  <c r="CS13" i="4"/>
  <c r="CT13" i="4"/>
  <c r="CU13" i="4"/>
  <c r="CV13" i="4"/>
  <c r="CR14" i="4"/>
  <c r="CS14" i="4"/>
  <c r="CT14" i="4"/>
  <c r="CU14" i="4"/>
  <c r="CV14" i="4"/>
  <c r="CR15" i="4"/>
  <c r="CS15" i="4"/>
  <c r="CT15" i="4"/>
  <c r="CU15" i="4"/>
  <c r="CV15" i="4"/>
  <c r="CR16" i="4"/>
  <c r="CS16" i="4"/>
  <c r="CT16" i="4"/>
  <c r="CU16" i="4"/>
  <c r="CV16" i="4"/>
  <c r="CR17" i="4"/>
  <c r="CS17" i="4"/>
  <c r="CT17" i="4"/>
  <c r="CU17" i="4"/>
  <c r="CV17" i="4"/>
  <c r="CR18" i="4"/>
  <c r="CS18" i="4"/>
  <c r="CT18" i="4"/>
  <c r="CU18" i="4"/>
  <c r="CV18" i="4"/>
  <c r="CR19" i="4"/>
  <c r="CS19" i="4"/>
  <c r="CT19" i="4"/>
  <c r="CU19" i="4"/>
  <c r="CV19" i="4"/>
  <c r="CR20" i="4"/>
  <c r="CS20" i="4"/>
  <c r="CT20" i="4"/>
  <c r="CU20" i="4"/>
  <c r="CV20" i="4"/>
  <c r="CR21" i="4"/>
  <c r="CS21" i="4"/>
  <c r="CT21" i="4"/>
  <c r="CU21" i="4"/>
  <c r="CV21" i="4"/>
  <c r="CR22" i="4"/>
  <c r="CS22" i="4"/>
  <c r="CT22" i="4"/>
  <c r="CU22" i="4"/>
  <c r="CV22" i="4"/>
  <c r="CR23" i="4"/>
  <c r="CS23" i="4"/>
  <c r="CT23" i="4"/>
  <c r="CU23" i="4"/>
  <c r="CV23" i="4"/>
  <c r="CR24" i="4"/>
  <c r="CS24" i="4"/>
  <c r="CT24" i="4"/>
  <c r="CU24" i="4"/>
  <c r="CV24" i="4"/>
  <c r="CR25" i="4"/>
  <c r="CS25" i="4"/>
  <c r="CT25" i="4"/>
  <c r="CU25" i="4"/>
  <c r="CV25" i="4"/>
  <c r="CR26" i="4"/>
  <c r="CS26" i="4"/>
  <c r="CT26" i="4"/>
  <c r="CU26" i="4"/>
  <c r="CV26" i="4"/>
  <c r="CR27" i="4"/>
  <c r="CS27" i="4"/>
  <c r="CT27" i="4"/>
  <c r="CU27" i="4"/>
  <c r="CV27" i="4"/>
  <c r="CR28" i="4"/>
  <c r="CS28" i="4"/>
  <c r="CT28" i="4"/>
  <c r="CU28" i="4"/>
  <c r="CV28" i="4"/>
  <c r="CR29" i="4"/>
  <c r="CS29" i="4"/>
  <c r="CT29" i="4"/>
  <c r="CU29" i="4"/>
  <c r="CV29" i="4"/>
  <c r="CR30" i="4"/>
  <c r="CS30" i="4"/>
  <c r="CT30" i="4"/>
  <c r="CU30" i="4"/>
  <c r="CV30" i="4"/>
  <c r="CR31" i="4"/>
  <c r="CS31" i="4"/>
  <c r="CT31" i="4"/>
  <c r="CU31" i="4"/>
  <c r="CV31" i="4"/>
  <c r="CR32" i="4"/>
  <c r="CS32" i="4"/>
  <c r="CT32" i="4"/>
  <c r="CU32" i="4"/>
  <c r="CV32" i="4"/>
  <c r="CR33" i="4"/>
  <c r="CS33" i="4"/>
  <c r="CT33" i="4"/>
  <c r="CU33" i="4"/>
  <c r="CV33" i="4"/>
  <c r="CR34" i="4"/>
  <c r="CS34" i="4"/>
  <c r="CT34" i="4"/>
  <c r="CU34" i="4"/>
  <c r="CV34" i="4"/>
  <c r="CR35" i="4"/>
  <c r="CS35" i="4"/>
  <c r="CT35" i="4"/>
  <c r="CU35" i="4"/>
  <c r="CV35" i="4"/>
  <c r="CR36" i="4"/>
  <c r="CS36" i="4"/>
  <c r="CT36" i="4"/>
  <c r="CU36" i="4"/>
  <c r="CV36" i="4"/>
  <c r="CR37" i="4"/>
  <c r="CS37" i="4"/>
  <c r="CT37" i="4"/>
  <c r="CU37" i="4"/>
  <c r="CV37" i="4"/>
  <c r="CR38" i="4"/>
  <c r="CS38" i="4"/>
  <c r="CT38" i="4"/>
  <c r="CU38" i="4"/>
  <c r="CV38" i="4"/>
  <c r="CR39" i="4"/>
  <c r="CS39" i="4"/>
  <c r="CT39" i="4"/>
  <c r="CU39" i="4"/>
  <c r="CV39" i="4"/>
  <c r="CR40" i="4"/>
  <c r="CS40" i="4"/>
  <c r="CT40" i="4"/>
  <c r="CU40" i="4"/>
  <c r="CV40" i="4"/>
  <c r="CR41" i="4"/>
  <c r="CS41" i="4"/>
  <c r="CT41" i="4"/>
  <c r="CU41" i="4"/>
  <c r="CV41" i="4"/>
  <c r="CR42" i="4"/>
  <c r="CS42" i="4"/>
  <c r="CT42" i="4"/>
  <c r="CU42" i="4"/>
  <c r="CV42" i="4"/>
  <c r="CR43" i="4"/>
  <c r="CS43" i="4"/>
  <c r="CT43" i="4"/>
  <c r="CU43" i="4"/>
  <c r="CV43" i="4"/>
  <c r="CR44" i="4"/>
  <c r="CS44" i="4"/>
  <c r="CT44" i="4"/>
  <c r="CU44" i="4"/>
  <c r="CV44" i="4"/>
  <c r="CR45" i="4"/>
  <c r="CS45" i="4"/>
  <c r="CT45" i="4"/>
  <c r="CU45" i="4"/>
  <c r="CV45" i="4"/>
  <c r="CR46" i="4"/>
  <c r="CS46" i="4"/>
  <c r="CT46" i="4"/>
  <c r="CU46" i="4"/>
  <c r="CV46" i="4"/>
  <c r="CR47" i="4"/>
  <c r="CS47" i="4"/>
  <c r="CT47" i="4"/>
  <c r="CU47" i="4"/>
  <c r="CV47" i="4"/>
  <c r="CR48" i="4"/>
  <c r="CS48" i="4"/>
  <c r="CT48" i="4"/>
  <c r="CU48" i="4"/>
  <c r="CV48" i="4"/>
  <c r="CR49" i="4"/>
  <c r="CS49" i="4"/>
  <c r="CT49" i="4"/>
  <c r="CU49" i="4"/>
  <c r="CV49" i="4"/>
  <c r="CR50" i="4"/>
  <c r="CS50" i="4"/>
  <c r="CT50" i="4"/>
  <c r="CU50" i="4"/>
  <c r="CV50" i="4"/>
  <c r="CR51" i="4"/>
  <c r="CS51" i="4"/>
  <c r="CT51" i="4"/>
  <c r="CU51" i="4"/>
  <c r="CV51" i="4"/>
  <c r="CR52" i="4"/>
  <c r="CS52" i="4"/>
  <c r="CT52" i="4"/>
  <c r="CU52" i="4"/>
  <c r="CV52" i="4"/>
  <c r="CR53" i="4"/>
  <c r="CS53" i="4"/>
  <c r="CT53" i="4"/>
  <c r="CU53" i="4"/>
  <c r="CV53" i="4"/>
  <c r="CR54" i="4"/>
  <c r="CS54" i="4"/>
  <c r="CT54" i="4"/>
  <c r="CU54" i="4"/>
  <c r="CV54" i="4"/>
  <c r="CR55" i="4"/>
  <c r="CS55" i="4"/>
  <c r="CT55" i="4"/>
  <c r="CU55" i="4"/>
  <c r="CV55" i="4"/>
  <c r="CR56" i="4"/>
  <c r="CS56" i="4"/>
  <c r="CT56" i="4"/>
  <c r="CU56" i="4"/>
  <c r="CV56" i="4"/>
  <c r="CR57" i="4"/>
  <c r="CS57" i="4"/>
  <c r="CT57" i="4"/>
  <c r="CU57" i="4"/>
  <c r="CV57" i="4"/>
  <c r="CR58" i="4"/>
  <c r="CS58" i="4"/>
  <c r="CT58" i="4"/>
  <c r="CU58" i="4"/>
  <c r="CV58" i="4"/>
  <c r="CR59" i="4"/>
  <c r="CS59" i="4"/>
  <c r="CT59" i="4"/>
  <c r="CU59" i="4"/>
  <c r="CV59" i="4"/>
  <c r="CR60" i="4"/>
  <c r="CS60" i="4"/>
  <c r="CT60" i="4"/>
  <c r="CU60" i="4"/>
  <c r="CV60" i="4"/>
  <c r="CR61" i="4"/>
  <c r="CS61" i="4"/>
  <c r="CT61" i="4"/>
  <c r="CU61" i="4"/>
  <c r="CV61" i="4"/>
  <c r="CR62" i="4"/>
  <c r="CS62" i="4"/>
  <c r="CT62" i="4"/>
  <c r="CU62" i="4"/>
  <c r="CV62" i="4"/>
  <c r="CR63" i="4"/>
  <c r="CS63" i="4"/>
  <c r="CT63" i="4"/>
  <c r="CU63" i="4"/>
  <c r="CV63" i="4"/>
  <c r="CR64" i="4"/>
  <c r="CS64" i="4"/>
  <c r="CT64" i="4"/>
  <c r="CU64" i="4"/>
  <c r="CV64" i="4"/>
  <c r="CR65" i="4"/>
  <c r="CS65" i="4"/>
  <c r="CT65" i="4"/>
  <c r="CU65" i="4"/>
  <c r="CV65" i="4"/>
  <c r="CR66" i="4"/>
  <c r="CS66" i="4"/>
  <c r="CT66" i="4"/>
  <c r="CU66" i="4"/>
  <c r="CV66" i="4"/>
  <c r="CR67" i="4"/>
  <c r="CS67" i="4"/>
  <c r="CT67" i="4"/>
  <c r="CU67" i="4"/>
  <c r="CV67" i="4"/>
  <c r="CR68" i="4"/>
  <c r="CS68" i="4"/>
  <c r="CT68" i="4"/>
  <c r="CU68" i="4"/>
  <c r="CV68" i="4"/>
  <c r="CR69" i="4"/>
  <c r="CS69" i="4"/>
  <c r="CT69" i="4"/>
  <c r="CU69" i="4"/>
  <c r="CV69" i="4"/>
  <c r="CR70" i="4"/>
  <c r="CS70" i="4"/>
  <c r="CT70" i="4"/>
  <c r="CU70" i="4"/>
  <c r="CV70" i="4"/>
  <c r="CR71" i="4"/>
  <c r="CS71" i="4"/>
  <c r="CT71" i="4"/>
  <c r="CU71" i="4"/>
  <c r="CV71" i="4"/>
  <c r="CR72" i="4"/>
  <c r="CS72" i="4"/>
  <c r="CT72" i="4"/>
  <c r="CU72" i="4"/>
  <c r="CV72" i="4"/>
  <c r="CR73" i="4"/>
  <c r="CS73" i="4"/>
  <c r="CT73" i="4"/>
  <c r="CU73" i="4"/>
  <c r="CV73" i="4"/>
  <c r="CR74" i="4"/>
  <c r="CS74" i="4"/>
  <c r="CT74" i="4"/>
  <c r="CU74" i="4"/>
  <c r="CV74" i="4"/>
  <c r="CR75" i="4"/>
  <c r="CS75" i="4"/>
  <c r="CT75" i="4"/>
  <c r="CU75" i="4"/>
  <c r="CV75" i="4"/>
  <c r="CR76" i="4"/>
  <c r="CS76" i="4"/>
  <c r="CT76" i="4"/>
  <c r="CU76" i="4"/>
  <c r="CV76" i="4"/>
  <c r="CR77" i="4"/>
  <c r="CS77" i="4"/>
  <c r="CT77" i="4"/>
  <c r="CU77" i="4"/>
  <c r="CV77" i="4"/>
  <c r="CR78" i="4"/>
  <c r="CS78" i="4"/>
  <c r="CT78" i="4"/>
  <c r="CU78" i="4"/>
  <c r="CV78" i="4"/>
  <c r="CR79" i="4"/>
  <c r="CS79" i="4"/>
  <c r="CT79" i="4"/>
  <c r="CU79" i="4"/>
  <c r="CV79" i="4"/>
  <c r="CR80" i="4"/>
  <c r="CS80" i="4"/>
  <c r="CT80" i="4"/>
  <c r="CU80" i="4"/>
  <c r="CV80" i="4"/>
  <c r="CR81" i="4"/>
  <c r="CS81" i="4"/>
  <c r="CT81" i="4"/>
  <c r="CU81" i="4"/>
  <c r="CV81" i="4"/>
  <c r="CR82" i="4"/>
  <c r="CS82" i="4"/>
  <c r="CT82" i="4"/>
  <c r="CU82" i="4"/>
  <c r="CV82" i="4"/>
  <c r="CR83" i="4"/>
  <c r="CS83" i="4"/>
  <c r="CT83" i="4"/>
  <c r="CU83" i="4"/>
  <c r="CV83" i="4"/>
  <c r="CR84" i="4"/>
  <c r="CS84" i="4"/>
  <c r="CT84" i="4"/>
  <c r="CU84" i="4"/>
  <c r="CV84" i="4"/>
  <c r="CR85" i="4"/>
  <c r="CS85" i="4"/>
  <c r="CT85" i="4"/>
  <c r="CU85" i="4"/>
  <c r="CV85" i="4"/>
  <c r="CR86" i="4"/>
  <c r="CS86" i="4"/>
  <c r="CT86" i="4"/>
  <c r="CU86" i="4"/>
  <c r="CV86" i="4"/>
  <c r="CR87" i="4"/>
  <c r="CS87" i="4"/>
  <c r="CT87" i="4"/>
  <c r="CU87" i="4"/>
  <c r="CV87" i="4"/>
  <c r="CR88" i="4"/>
  <c r="CS88" i="4"/>
  <c r="CT88" i="4"/>
  <c r="CU88" i="4"/>
  <c r="CV88" i="4"/>
  <c r="CR89" i="4"/>
  <c r="CS89" i="4"/>
  <c r="CT89" i="4"/>
  <c r="CU89" i="4"/>
  <c r="CV89" i="4"/>
  <c r="CR90" i="4"/>
  <c r="CS90" i="4"/>
  <c r="CT90" i="4"/>
  <c r="CU90" i="4"/>
  <c r="CV90" i="4"/>
  <c r="CR91" i="4"/>
  <c r="CS91" i="4"/>
  <c r="CT91" i="4"/>
  <c r="CU91" i="4"/>
  <c r="CV91" i="4"/>
  <c r="CR92" i="4"/>
  <c r="CS92" i="4"/>
  <c r="CT92" i="4"/>
  <c r="CU92" i="4"/>
  <c r="CV92" i="4"/>
  <c r="CR93" i="4"/>
  <c r="CS93" i="4"/>
  <c r="CT93" i="4"/>
  <c r="CU93" i="4"/>
  <c r="CV93" i="4"/>
  <c r="CR94" i="4"/>
  <c r="CS94" i="4"/>
  <c r="CT94" i="4"/>
  <c r="CU94" i="4"/>
  <c r="CV94" i="4"/>
  <c r="CR95" i="4"/>
  <c r="CS95" i="4"/>
  <c r="CT95" i="4"/>
  <c r="CU95" i="4"/>
  <c r="CV95" i="4"/>
  <c r="CR96" i="4"/>
  <c r="CS96" i="4"/>
  <c r="CT96" i="4"/>
  <c r="CU96" i="4"/>
  <c r="CV96" i="4"/>
  <c r="CR97" i="4"/>
  <c r="CS97" i="4"/>
  <c r="CT97" i="4"/>
  <c r="CU97" i="4"/>
  <c r="CV97" i="4"/>
  <c r="CR98" i="4"/>
  <c r="CS98" i="4"/>
  <c r="CT98" i="4"/>
  <c r="CU98" i="4"/>
  <c r="CV98" i="4"/>
  <c r="CR99" i="4"/>
  <c r="CS99" i="4"/>
  <c r="CT99" i="4"/>
  <c r="CU99" i="4"/>
  <c r="CV99" i="4"/>
  <c r="CR100" i="4"/>
  <c r="CS100" i="4"/>
  <c r="CT100" i="4"/>
  <c r="CU100" i="4"/>
  <c r="CV100" i="4"/>
  <c r="CR101" i="4"/>
  <c r="CS101" i="4"/>
  <c r="CT101" i="4"/>
  <c r="CU101" i="4"/>
  <c r="CV101" i="4"/>
  <c r="CR102" i="4"/>
  <c r="CS102" i="4"/>
  <c r="CT102" i="4"/>
  <c r="CU102" i="4"/>
  <c r="CV102" i="4"/>
  <c r="CR103" i="4"/>
  <c r="CS103" i="4"/>
  <c r="CT103" i="4"/>
  <c r="CU103" i="4"/>
  <c r="CV103" i="4"/>
  <c r="CR104" i="4"/>
  <c r="CS104" i="4"/>
  <c r="CT104" i="4"/>
  <c r="CU104" i="4"/>
  <c r="CV104" i="4"/>
  <c r="CR105" i="4"/>
  <c r="CS105" i="4"/>
  <c r="CT105" i="4"/>
  <c r="CU105" i="4"/>
  <c r="CV105" i="4"/>
  <c r="CR106" i="4"/>
  <c r="CS106" i="4"/>
  <c r="CT106" i="4"/>
  <c r="CU106" i="4"/>
  <c r="CV106" i="4"/>
  <c r="CR107" i="4"/>
  <c r="CS107" i="4"/>
  <c r="CT107" i="4"/>
  <c r="CU107" i="4"/>
  <c r="CV107" i="4"/>
  <c r="CR108" i="4"/>
  <c r="CS108" i="4"/>
  <c r="CT108" i="4"/>
  <c r="CU108" i="4"/>
  <c r="CV108" i="4"/>
  <c r="CR109" i="4"/>
  <c r="CS109" i="4"/>
  <c r="CT109" i="4"/>
  <c r="CU109" i="4"/>
  <c r="CV109" i="4"/>
  <c r="CR110" i="4"/>
  <c r="CS110" i="4"/>
  <c r="CT110" i="4"/>
  <c r="CU110" i="4"/>
  <c r="CV110" i="4"/>
  <c r="CR111" i="4"/>
  <c r="CS111" i="4"/>
  <c r="CT111" i="4"/>
  <c r="CU111" i="4"/>
  <c r="CV111" i="4"/>
  <c r="CR112" i="4"/>
  <c r="CS112" i="4"/>
  <c r="CT112" i="4"/>
  <c r="CU112" i="4"/>
  <c r="CV112" i="4"/>
  <c r="CR113" i="4"/>
  <c r="CS113" i="4"/>
  <c r="CT113" i="4"/>
  <c r="CU113" i="4"/>
  <c r="CV113" i="4"/>
  <c r="CR114" i="4"/>
  <c r="CS114" i="4"/>
  <c r="CT114" i="4"/>
  <c r="CU114" i="4"/>
  <c r="CV114" i="4"/>
  <c r="CR115" i="4"/>
  <c r="CS115" i="4"/>
  <c r="CT115" i="4"/>
  <c r="CU115" i="4"/>
  <c r="CV115" i="4"/>
  <c r="CR116" i="4"/>
  <c r="CS116" i="4"/>
  <c r="CT116" i="4"/>
  <c r="CU116" i="4"/>
  <c r="CV116" i="4"/>
  <c r="CR117" i="4"/>
  <c r="CS117" i="4"/>
  <c r="CT117" i="4"/>
  <c r="CU117" i="4"/>
  <c r="CV117" i="4"/>
  <c r="CR118" i="4"/>
  <c r="CS118" i="4"/>
  <c r="CT118" i="4"/>
  <c r="CU118" i="4"/>
  <c r="CV118" i="4"/>
  <c r="CR119" i="4"/>
  <c r="CS119" i="4"/>
  <c r="CT119" i="4"/>
  <c r="CU119" i="4"/>
  <c r="CV119" i="4"/>
  <c r="CR120" i="4"/>
  <c r="CS120" i="4"/>
  <c r="CT120" i="4"/>
  <c r="CU120" i="4"/>
  <c r="CV120" i="4"/>
  <c r="CR121" i="4"/>
  <c r="CS121" i="4"/>
  <c r="CT121" i="4"/>
  <c r="CU121" i="4"/>
  <c r="CV121" i="4"/>
  <c r="CR122" i="4"/>
  <c r="CS122" i="4"/>
  <c r="CT122" i="4"/>
  <c r="CU122" i="4"/>
  <c r="CV122" i="4"/>
  <c r="CR123" i="4"/>
  <c r="CS123" i="4"/>
  <c r="CT123" i="4"/>
  <c r="CU123" i="4"/>
  <c r="CV123" i="4"/>
  <c r="CR124" i="4"/>
  <c r="CS124" i="4"/>
  <c r="CT124" i="4"/>
  <c r="CU124" i="4"/>
  <c r="CV124" i="4"/>
  <c r="CR125" i="4"/>
  <c r="CS125" i="4"/>
  <c r="CT125" i="4"/>
  <c r="CU125" i="4"/>
  <c r="CV125" i="4"/>
  <c r="CR126" i="4"/>
  <c r="CS126" i="4"/>
  <c r="CT126" i="4"/>
  <c r="CU126" i="4"/>
  <c r="CV126" i="4"/>
  <c r="CR127" i="4"/>
  <c r="CS127" i="4"/>
  <c r="CT127" i="4"/>
  <c r="CU127" i="4"/>
  <c r="CV127" i="4"/>
  <c r="CR128" i="4"/>
  <c r="CS128" i="4"/>
  <c r="CT128" i="4"/>
  <c r="CU128" i="4"/>
  <c r="CV128" i="4"/>
  <c r="CR129" i="4"/>
  <c r="CS129" i="4"/>
  <c r="CT129" i="4"/>
  <c r="CU129" i="4"/>
  <c r="CV129" i="4"/>
  <c r="CR130" i="4"/>
  <c r="CS130" i="4"/>
  <c r="CT130" i="4"/>
  <c r="CU130" i="4"/>
  <c r="CV130" i="4"/>
  <c r="CR131" i="4"/>
  <c r="CS131" i="4"/>
  <c r="CT131" i="4"/>
  <c r="CU131" i="4"/>
  <c r="CV131" i="4"/>
  <c r="CR132" i="4"/>
  <c r="CS132" i="4"/>
  <c r="CT132" i="4"/>
  <c r="CU132" i="4"/>
  <c r="CV132" i="4"/>
  <c r="CR133" i="4"/>
  <c r="CS133" i="4"/>
  <c r="CT133" i="4"/>
  <c r="CU133" i="4"/>
  <c r="CV133" i="4"/>
  <c r="CR134" i="4"/>
  <c r="CS134" i="4"/>
  <c r="CT134" i="4"/>
  <c r="CU134" i="4"/>
  <c r="CV134" i="4"/>
  <c r="CR135" i="4"/>
  <c r="CS135" i="4"/>
  <c r="CT135" i="4"/>
  <c r="CU135" i="4"/>
  <c r="CV135" i="4"/>
  <c r="CR136" i="4"/>
  <c r="CS136" i="4"/>
  <c r="CT136" i="4"/>
  <c r="CU136" i="4"/>
  <c r="CV136" i="4"/>
  <c r="CR137" i="4"/>
  <c r="CS137" i="4"/>
  <c r="CT137" i="4"/>
  <c r="CU137" i="4"/>
  <c r="CV137" i="4"/>
  <c r="CR138" i="4"/>
  <c r="CS138" i="4"/>
  <c r="CT138" i="4"/>
  <c r="CU138" i="4"/>
  <c r="CV138" i="4"/>
  <c r="CR139" i="4"/>
  <c r="CS139" i="4"/>
  <c r="CT139" i="4"/>
  <c r="CU139" i="4"/>
  <c r="CV139" i="4"/>
  <c r="CR140" i="4"/>
  <c r="CS140" i="4"/>
  <c r="CT140" i="4"/>
  <c r="CU140" i="4"/>
  <c r="CV140" i="4"/>
  <c r="CR141" i="4"/>
  <c r="CS141" i="4"/>
  <c r="CT141" i="4"/>
  <c r="CU141" i="4"/>
  <c r="CV141" i="4"/>
  <c r="CR142" i="4"/>
  <c r="CS142" i="4"/>
  <c r="CT142" i="4"/>
  <c r="CU142" i="4"/>
  <c r="CV142" i="4"/>
  <c r="CR143" i="4"/>
  <c r="CS143" i="4"/>
  <c r="CT143" i="4"/>
  <c r="CU143" i="4"/>
  <c r="CV143" i="4"/>
  <c r="CR144" i="4"/>
  <c r="CS144" i="4"/>
  <c r="CT144" i="4"/>
  <c r="CU144" i="4"/>
  <c r="CV144" i="4"/>
  <c r="CR145" i="4"/>
  <c r="CS145" i="4"/>
  <c r="CT145" i="4"/>
  <c r="CU145" i="4"/>
  <c r="CV145" i="4"/>
  <c r="CR146" i="4"/>
  <c r="CS146" i="4"/>
  <c r="CT146" i="4"/>
  <c r="CU146" i="4"/>
  <c r="CV146" i="4"/>
  <c r="CR147" i="4"/>
  <c r="CS147" i="4"/>
  <c r="CT147" i="4"/>
  <c r="CU147" i="4"/>
  <c r="CV147" i="4"/>
  <c r="CR159" i="4"/>
  <c r="CS159" i="4"/>
  <c r="CT159" i="4"/>
  <c r="CU159" i="4"/>
  <c r="CV159" i="4"/>
  <c r="CR160" i="4"/>
  <c r="CS160" i="4"/>
  <c r="CT160" i="4"/>
  <c r="CU160" i="4"/>
  <c r="CV160" i="4"/>
  <c r="CR161" i="4"/>
  <c r="CS161" i="4"/>
  <c r="CT161" i="4"/>
  <c r="CU161" i="4"/>
  <c r="CV161" i="4"/>
  <c r="CR162" i="4"/>
  <c r="CS162" i="4"/>
  <c r="CT162" i="4"/>
  <c r="CU162" i="4"/>
  <c r="CV162" i="4"/>
  <c r="CR163" i="4"/>
  <c r="CS163" i="4"/>
  <c r="CT163" i="4"/>
  <c r="CU163" i="4"/>
  <c r="CV163" i="4"/>
  <c r="CR164" i="4"/>
  <c r="CS164" i="4"/>
  <c r="CT164" i="4"/>
  <c r="CU164" i="4"/>
  <c r="CV164" i="4"/>
  <c r="CR165" i="4"/>
  <c r="CS165" i="4"/>
  <c r="CT165" i="4"/>
  <c r="CU165" i="4"/>
  <c r="CV165" i="4"/>
  <c r="CR166" i="4"/>
  <c r="CS166" i="4"/>
  <c r="CT166" i="4"/>
  <c r="CU166" i="4"/>
  <c r="CV166" i="4"/>
  <c r="CR167" i="4"/>
  <c r="CS167" i="4"/>
  <c r="CT167" i="4"/>
  <c r="CU167" i="4"/>
  <c r="CV167" i="4"/>
  <c r="CR168" i="4"/>
  <c r="CS168" i="4"/>
  <c r="CT168" i="4"/>
  <c r="CU168" i="4"/>
  <c r="CV168" i="4"/>
  <c r="CR169" i="4"/>
  <c r="CS169" i="4"/>
  <c r="CT169" i="4"/>
  <c r="CU169" i="4"/>
  <c r="CV169" i="4"/>
  <c r="CR170" i="4"/>
  <c r="CS170" i="4"/>
  <c r="CT170" i="4"/>
  <c r="CU170" i="4"/>
  <c r="CV170" i="4"/>
  <c r="CR171" i="4"/>
  <c r="CS171" i="4"/>
  <c r="CT171" i="4"/>
  <c r="CU171" i="4"/>
  <c r="CV171" i="4"/>
  <c r="CR172" i="4"/>
  <c r="CS172" i="4"/>
  <c r="CT172" i="4"/>
  <c r="CU172" i="4"/>
  <c r="CV172" i="4"/>
  <c r="CR173" i="4"/>
  <c r="CS173" i="4"/>
  <c r="CT173" i="4"/>
  <c r="CU173" i="4"/>
  <c r="CV173" i="4"/>
  <c r="CR174" i="4"/>
  <c r="CS174" i="4"/>
  <c r="CT174" i="4"/>
  <c r="CU174" i="4"/>
  <c r="CV174" i="4"/>
  <c r="CR175" i="4"/>
  <c r="CS175" i="4"/>
  <c r="CT175" i="4"/>
  <c r="CU175" i="4"/>
  <c r="CV175" i="4"/>
  <c r="CR176" i="4"/>
  <c r="CS176" i="4"/>
  <c r="CT176" i="4"/>
  <c r="CU176" i="4"/>
  <c r="CV176" i="4"/>
  <c r="CR177" i="4"/>
  <c r="CS177" i="4"/>
  <c r="CT177" i="4"/>
  <c r="CU177" i="4"/>
  <c r="CV177" i="4"/>
  <c r="CR178" i="4"/>
  <c r="CS178" i="4"/>
  <c r="CT178" i="4"/>
  <c r="CU178" i="4"/>
  <c r="CV178" i="4"/>
  <c r="CR179" i="4"/>
  <c r="CS179" i="4"/>
  <c r="CT179" i="4"/>
  <c r="CU179" i="4"/>
  <c r="CV179" i="4"/>
  <c r="CR180" i="4"/>
  <c r="CS180" i="4"/>
  <c r="CT180" i="4"/>
  <c r="CU180" i="4"/>
  <c r="CV180" i="4"/>
  <c r="CR181" i="4"/>
  <c r="CS181" i="4"/>
  <c r="CT181" i="4"/>
  <c r="CU181" i="4"/>
  <c r="CV181" i="4"/>
  <c r="CR182" i="4"/>
  <c r="CS182" i="4"/>
  <c r="CT182" i="4"/>
  <c r="CU182" i="4"/>
  <c r="CV182" i="4"/>
  <c r="CR183" i="4"/>
  <c r="CS183" i="4"/>
  <c r="CT183" i="4"/>
  <c r="CU183" i="4"/>
  <c r="CV183" i="4"/>
  <c r="CR184" i="4"/>
  <c r="CS184" i="4"/>
  <c r="CT184" i="4"/>
  <c r="CU184" i="4"/>
  <c r="CV184" i="4"/>
  <c r="CR185" i="4"/>
  <c r="CS185" i="4"/>
  <c r="CT185" i="4"/>
  <c r="CU185" i="4"/>
  <c r="CV185" i="4"/>
  <c r="CR186" i="4"/>
  <c r="CS186" i="4"/>
  <c r="CT186" i="4"/>
  <c r="CU186" i="4"/>
  <c r="CV186" i="4"/>
  <c r="CR187" i="4"/>
  <c r="CS187" i="4"/>
  <c r="CT187" i="4"/>
  <c r="CU187" i="4"/>
  <c r="CV187" i="4"/>
  <c r="CR188" i="4"/>
  <c r="CS188" i="4"/>
  <c r="CT188" i="4"/>
  <c r="CU188" i="4"/>
  <c r="CV188" i="4"/>
  <c r="CR189" i="4"/>
  <c r="CS189" i="4"/>
  <c r="CT189" i="4"/>
  <c r="CU189" i="4"/>
  <c r="CV189" i="4"/>
  <c r="CR190" i="4"/>
  <c r="CS190" i="4"/>
  <c r="CT190" i="4"/>
  <c r="CU190" i="4"/>
  <c r="CV190" i="4"/>
  <c r="CR191" i="4"/>
  <c r="CS191" i="4"/>
  <c r="CT191" i="4"/>
  <c r="CU191" i="4"/>
  <c r="CV191" i="4"/>
  <c r="CR192" i="4"/>
  <c r="CS192" i="4"/>
  <c r="CT192" i="4"/>
  <c r="CU192" i="4"/>
  <c r="CV192" i="4"/>
  <c r="CR193" i="4"/>
  <c r="CS193" i="4"/>
  <c r="CT193" i="4"/>
  <c r="CU193" i="4"/>
  <c r="CV193" i="4"/>
  <c r="CR194" i="4"/>
  <c r="CS194" i="4"/>
  <c r="CT194" i="4"/>
  <c r="CU194" i="4"/>
  <c r="CV194" i="4"/>
  <c r="CR195" i="4"/>
  <c r="CS195" i="4"/>
  <c r="CT195" i="4"/>
  <c r="CU195" i="4"/>
  <c r="CV195" i="4"/>
  <c r="CR196" i="4"/>
  <c r="CS196" i="4"/>
  <c r="CT196" i="4"/>
  <c r="CU196" i="4"/>
  <c r="CV196" i="4"/>
  <c r="CR197" i="4"/>
  <c r="CS197" i="4"/>
  <c r="CT197" i="4"/>
  <c r="CU197" i="4"/>
  <c r="CV197" i="4"/>
  <c r="CR198" i="4"/>
  <c r="CS198" i="4"/>
  <c r="CT198" i="4"/>
  <c r="CU198" i="4"/>
  <c r="CV198" i="4"/>
  <c r="CR199" i="4"/>
  <c r="CS199" i="4"/>
  <c r="CT199" i="4"/>
  <c r="CU199" i="4"/>
  <c r="CV199" i="4"/>
  <c r="CR200" i="4"/>
  <c r="CS200" i="4"/>
  <c r="CT200" i="4"/>
  <c r="CU200" i="4"/>
  <c r="CV200" i="4"/>
  <c r="CR201" i="4"/>
  <c r="CS201" i="4"/>
  <c r="CT201" i="4"/>
  <c r="CU201" i="4"/>
  <c r="CV201" i="4"/>
  <c r="CR202" i="4"/>
  <c r="CS202" i="4"/>
  <c r="CT202" i="4"/>
  <c r="CU202" i="4"/>
  <c r="CV202" i="4"/>
  <c r="CR203" i="4"/>
  <c r="CS203" i="4"/>
  <c r="CT203" i="4"/>
  <c r="CU203" i="4"/>
  <c r="CV203" i="4"/>
  <c r="CR204" i="4"/>
  <c r="CS204" i="4"/>
  <c r="CT204" i="4"/>
  <c r="CU204" i="4"/>
  <c r="CV204" i="4"/>
  <c r="CR205" i="4"/>
  <c r="CS205" i="4"/>
  <c r="CT205" i="4"/>
  <c r="CU205" i="4"/>
  <c r="CV205" i="4"/>
  <c r="CR206" i="4"/>
  <c r="CS206" i="4"/>
  <c r="CT206" i="4"/>
  <c r="CU206" i="4"/>
  <c r="CV206" i="4"/>
  <c r="CR207" i="4"/>
  <c r="CS207" i="4"/>
  <c r="CT207" i="4"/>
  <c r="CU207" i="4"/>
  <c r="CV207" i="4"/>
  <c r="CR208" i="4"/>
  <c r="CS208" i="4"/>
  <c r="CT208" i="4"/>
  <c r="CU208" i="4"/>
  <c r="CV208" i="4"/>
  <c r="CR209" i="4"/>
  <c r="CS209" i="4"/>
  <c r="CT209" i="4"/>
  <c r="CU209" i="4"/>
  <c r="CV209" i="4"/>
  <c r="CR210" i="4"/>
  <c r="CS210" i="4"/>
  <c r="CT210" i="4"/>
  <c r="CU210" i="4"/>
  <c r="CV210" i="4"/>
  <c r="CR211" i="4"/>
  <c r="CS211" i="4"/>
  <c r="CT211" i="4"/>
  <c r="CU211" i="4"/>
  <c r="CV211" i="4"/>
  <c r="CR212" i="4"/>
  <c r="CS212" i="4"/>
  <c r="CT212" i="4"/>
  <c r="CU212" i="4"/>
  <c r="CV212" i="4"/>
  <c r="CR213" i="4"/>
  <c r="CS213" i="4"/>
  <c r="CT213" i="4"/>
  <c r="CU213" i="4"/>
  <c r="CV213" i="4"/>
  <c r="CR214" i="4"/>
  <c r="CS214" i="4"/>
  <c r="CT214" i="4"/>
  <c r="CU214" i="4"/>
  <c r="CV214" i="4"/>
  <c r="CR215" i="4"/>
  <c r="CS215" i="4"/>
  <c r="CT215" i="4"/>
  <c r="CU215" i="4"/>
  <c r="CV215" i="4"/>
  <c r="CR216" i="4"/>
  <c r="CS216" i="4"/>
  <c r="CT216" i="4"/>
  <c r="CU216" i="4"/>
  <c r="CV216" i="4"/>
  <c r="CR217" i="4"/>
  <c r="CS217" i="4"/>
  <c r="CT217" i="4"/>
  <c r="CU217" i="4"/>
  <c r="CV217" i="4"/>
  <c r="CR218" i="4"/>
  <c r="CS218" i="4"/>
  <c r="CT218" i="4"/>
  <c r="CU218" i="4"/>
  <c r="CV218" i="4"/>
  <c r="CR219" i="4"/>
  <c r="CS219" i="4"/>
  <c r="CT219" i="4"/>
  <c r="CU219" i="4"/>
  <c r="CV219" i="4"/>
  <c r="CR220" i="4"/>
  <c r="CS220" i="4"/>
  <c r="CT220" i="4"/>
  <c r="CU220" i="4"/>
  <c r="CV220" i="4"/>
  <c r="CR221" i="4"/>
  <c r="CS221" i="4"/>
  <c r="CT221" i="4"/>
  <c r="CU221" i="4"/>
  <c r="CV221" i="4"/>
  <c r="CR222" i="4"/>
  <c r="CS222" i="4"/>
  <c r="CT222" i="4"/>
  <c r="CU222" i="4"/>
  <c r="CV222" i="4"/>
  <c r="CR223" i="4"/>
  <c r="CS223" i="4"/>
  <c r="CT223" i="4"/>
  <c r="CU223" i="4"/>
  <c r="CV223" i="4"/>
  <c r="CR224" i="4"/>
  <c r="CS224" i="4"/>
  <c r="CT224" i="4"/>
  <c r="CU224" i="4"/>
  <c r="CV224" i="4"/>
  <c r="CR225" i="4"/>
  <c r="CS225" i="4"/>
  <c r="CT225" i="4"/>
  <c r="CU225" i="4"/>
  <c r="CV225" i="4"/>
  <c r="CR226" i="4"/>
  <c r="CS226" i="4"/>
  <c r="CT226" i="4"/>
  <c r="CU226" i="4"/>
  <c r="CV226" i="4"/>
  <c r="CR227" i="4"/>
  <c r="CS227" i="4"/>
  <c r="CT227" i="4"/>
  <c r="CU227" i="4"/>
  <c r="CV227" i="4"/>
  <c r="CR228" i="4"/>
  <c r="CS228" i="4"/>
  <c r="CT228" i="4"/>
  <c r="CU228" i="4"/>
  <c r="CV228" i="4"/>
  <c r="CR229" i="4"/>
  <c r="CS229" i="4"/>
  <c r="CT229" i="4"/>
  <c r="CU229" i="4"/>
  <c r="CV229" i="4"/>
  <c r="CR230" i="4"/>
  <c r="CS230" i="4"/>
  <c r="CT230" i="4"/>
  <c r="CU230" i="4"/>
  <c r="CV230" i="4"/>
  <c r="CR231" i="4"/>
  <c r="CS231" i="4"/>
  <c r="CT231" i="4"/>
  <c r="CU231" i="4"/>
  <c r="CV231" i="4"/>
  <c r="CR232" i="4"/>
  <c r="CS232" i="4"/>
  <c r="CT232" i="4"/>
  <c r="CU232" i="4"/>
  <c r="CV232" i="4"/>
  <c r="CR233" i="4"/>
  <c r="CS233" i="4"/>
  <c r="CT233" i="4"/>
  <c r="CU233" i="4"/>
  <c r="CV233" i="4"/>
  <c r="CR234" i="4"/>
  <c r="CS234" i="4"/>
  <c r="CT234" i="4"/>
  <c r="CU234" i="4"/>
  <c r="CV234" i="4"/>
  <c r="CR235" i="4"/>
  <c r="CS235" i="4"/>
  <c r="CT235" i="4"/>
  <c r="CU235" i="4"/>
  <c r="CV235" i="4"/>
  <c r="CR236" i="4"/>
  <c r="CS236" i="4"/>
  <c r="CT236" i="4"/>
  <c r="CU236" i="4"/>
  <c r="CV236" i="4"/>
  <c r="CR237" i="4"/>
  <c r="CS237" i="4"/>
  <c r="CT237" i="4"/>
  <c r="CU237" i="4"/>
  <c r="CV237" i="4"/>
  <c r="CR238" i="4"/>
  <c r="CS238" i="4"/>
  <c r="CT238" i="4"/>
  <c r="CU238" i="4"/>
  <c r="CV238" i="4"/>
  <c r="CR239" i="4"/>
  <c r="CS239" i="4"/>
  <c r="CT239" i="4"/>
  <c r="CU239" i="4"/>
  <c r="CV239" i="4"/>
  <c r="CR240" i="4"/>
  <c r="CS240" i="4"/>
  <c r="CT240" i="4"/>
  <c r="CU240" i="4"/>
  <c r="CV240" i="4"/>
  <c r="CR241" i="4"/>
  <c r="CS241" i="4"/>
  <c r="CT241" i="4"/>
  <c r="CU241" i="4"/>
  <c r="CV241" i="4"/>
  <c r="CR242" i="4"/>
  <c r="CS242" i="4"/>
  <c r="CT242" i="4"/>
  <c r="CU242" i="4"/>
  <c r="CV242" i="4"/>
  <c r="CR243" i="4"/>
  <c r="CS243" i="4"/>
  <c r="CT243" i="4"/>
  <c r="CU243" i="4"/>
  <c r="CV243" i="4"/>
  <c r="CR244" i="4"/>
  <c r="CS244" i="4"/>
  <c r="CT244" i="4"/>
  <c r="CU244" i="4"/>
  <c r="CV244" i="4"/>
  <c r="CR245" i="4"/>
  <c r="CS245" i="4"/>
  <c r="CT245" i="4"/>
  <c r="CU245" i="4"/>
  <c r="CV245" i="4"/>
  <c r="CR246" i="4"/>
  <c r="CS246" i="4"/>
  <c r="CT246" i="4"/>
  <c r="CU246" i="4"/>
  <c r="CV246" i="4"/>
  <c r="CR247" i="4"/>
  <c r="CS247" i="4"/>
  <c r="CT247" i="4"/>
  <c r="CU247" i="4"/>
  <c r="CV247" i="4"/>
  <c r="CR248" i="4"/>
  <c r="CS248" i="4"/>
  <c r="CT248" i="4"/>
  <c r="CU248" i="4"/>
  <c r="CV248" i="4"/>
  <c r="CR249" i="4"/>
  <c r="CS249" i="4"/>
  <c r="CT249" i="4"/>
  <c r="CU249" i="4"/>
  <c r="CV249" i="4"/>
  <c r="CR250" i="4"/>
  <c r="CS250" i="4"/>
  <c r="CT250" i="4"/>
  <c r="CU250" i="4"/>
  <c r="CV250" i="4"/>
  <c r="CR251" i="4"/>
  <c r="CS251" i="4"/>
  <c r="CT251" i="4"/>
  <c r="CU251" i="4"/>
  <c r="CV251" i="4"/>
  <c r="CR252" i="4"/>
  <c r="CS252" i="4"/>
  <c r="CT252" i="4"/>
  <c r="CU252" i="4"/>
  <c r="CV252" i="4"/>
  <c r="CR253" i="4"/>
  <c r="CS253" i="4"/>
  <c r="CT253" i="4"/>
  <c r="CU253" i="4"/>
  <c r="CV253" i="4"/>
  <c r="CR254" i="4"/>
  <c r="CS254" i="4"/>
  <c r="CT254" i="4"/>
  <c r="CU254" i="4"/>
  <c r="CV254" i="4"/>
  <c r="CR255" i="4"/>
  <c r="CS255" i="4"/>
  <c r="CT255" i="4"/>
  <c r="CU255" i="4"/>
  <c r="CV255" i="4"/>
  <c r="CR256" i="4"/>
  <c r="CS256" i="4"/>
  <c r="CT256" i="4"/>
  <c r="CU256" i="4"/>
  <c r="CV256" i="4"/>
  <c r="CR257" i="4"/>
  <c r="CS257" i="4"/>
  <c r="CT257" i="4"/>
  <c r="CU257" i="4"/>
  <c r="CV257" i="4"/>
  <c r="CR258" i="4"/>
  <c r="CS258" i="4"/>
  <c r="CT258" i="4"/>
  <c r="CU258" i="4"/>
  <c r="CV258" i="4"/>
  <c r="CR259" i="4"/>
  <c r="CS259" i="4"/>
  <c r="CT259" i="4"/>
  <c r="CU259" i="4"/>
  <c r="CV259" i="4"/>
  <c r="CR260" i="4"/>
  <c r="CS260" i="4"/>
  <c r="CT260" i="4"/>
  <c r="CU260" i="4"/>
  <c r="CV260" i="4"/>
  <c r="CR261" i="4"/>
  <c r="CS261" i="4"/>
  <c r="CT261" i="4"/>
  <c r="CU261" i="4"/>
  <c r="CV261" i="4"/>
  <c r="CR262" i="4"/>
  <c r="CS262" i="4"/>
  <c r="CT262" i="4"/>
  <c r="CU262" i="4"/>
  <c r="CV262" i="4"/>
  <c r="CR263" i="4"/>
  <c r="CS263" i="4"/>
  <c r="CT263" i="4"/>
  <c r="CU263" i="4"/>
  <c r="CV263" i="4"/>
  <c r="CR264" i="4"/>
  <c r="CS264" i="4"/>
  <c r="CT264" i="4"/>
  <c r="CU264" i="4"/>
  <c r="CV264" i="4"/>
  <c r="CR265" i="4"/>
  <c r="CS265" i="4"/>
  <c r="CT265" i="4"/>
  <c r="CU265" i="4"/>
  <c r="CV265" i="4"/>
  <c r="CR266" i="4"/>
  <c r="CS266" i="4"/>
  <c r="CT266" i="4"/>
  <c r="CU266" i="4"/>
  <c r="CV266" i="4"/>
  <c r="CR267" i="4"/>
  <c r="CS267" i="4"/>
  <c r="CT267" i="4"/>
  <c r="CU267" i="4"/>
  <c r="CV267" i="4"/>
  <c r="CR268" i="4"/>
  <c r="CS268" i="4"/>
  <c r="CT268" i="4"/>
  <c r="CU268" i="4"/>
  <c r="CV268" i="4"/>
  <c r="CR269" i="4"/>
  <c r="CS269" i="4"/>
  <c r="CT269" i="4"/>
  <c r="CU269" i="4"/>
  <c r="CV269" i="4"/>
  <c r="CR270" i="4"/>
  <c r="CS270" i="4"/>
  <c r="CT270" i="4"/>
  <c r="CU270" i="4"/>
  <c r="CV270" i="4"/>
  <c r="CR271" i="4"/>
  <c r="CS271" i="4"/>
  <c r="CT271" i="4"/>
  <c r="CU271" i="4"/>
  <c r="CV271" i="4"/>
  <c r="CR272" i="4"/>
  <c r="CS272" i="4"/>
  <c r="CT272" i="4"/>
  <c r="CU272" i="4"/>
  <c r="CV272" i="4"/>
  <c r="CR273" i="4"/>
  <c r="CS273" i="4"/>
  <c r="CT273" i="4"/>
  <c r="CU273" i="4"/>
  <c r="CV273" i="4"/>
  <c r="CR274" i="4"/>
  <c r="CS274" i="4"/>
  <c r="CT274" i="4"/>
  <c r="CU274" i="4"/>
  <c r="CV274" i="4"/>
  <c r="CR275" i="4"/>
  <c r="CS275" i="4"/>
  <c r="CT275" i="4"/>
  <c r="CU275" i="4"/>
  <c r="CV275" i="4"/>
  <c r="CR276" i="4"/>
  <c r="CS276" i="4"/>
  <c r="CT276" i="4"/>
  <c r="CU276" i="4"/>
  <c r="CV276" i="4"/>
  <c r="CR277" i="4"/>
  <c r="CS277" i="4"/>
  <c r="CT277" i="4"/>
  <c r="CU277" i="4"/>
  <c r="CV277" i="4"/>
  <c r="CR278" i="4"/>
  <c r="CS278" i="4"/>
  <c r="CT278" i="4"/>
  <c r="CU278" i="4"/>
  <c r="CV278" i="4"/>
  <c r="CR279" i="4"/>
  <c r="CS279" i="4"/>
  <c r="CT279" i="4"/>
  <c r="CU279" i="4"/>
  <c r="CV279" i="4"/>
  <c r="CR280" i="4"/>
  <c r="CS280" i="4"/>
  <c r="CT280" i="4"/>
  <c r="CU280" i="4"/>
  <c r="CV280" i="4"/>
  <c r="CR281" i="4"/>
  <c r="CS281" i="4"/>
  <c r="CT281" i="4"/>
  <c r="CU281" i="4"/>
  <c r="CV281" i="4"/>
  <c r="CR282" i="4"/>
  <c r="CS282" i="4"/>
  <c r="CT282" i="4"/>
  <c r="CU282" i="4"/>
  <c r="CV282" i="4"/>
  <c r="CR283" i="4"/>
  <c r="CS283" i="4"/>
  <c r="CT283" i="4"/>
  <c r="CU283" i="4"/>
  <c r="CV283" i="4"/>
  <c r="CR284" i="4"/>
  <c r="CS284" i="4"/>
  <c r="CT284" i="4"/>
  <c r="CU284" i="4"/>
  <c r="CV284" i="4"/>
  <c r="CR285" i="4"/>
  <c r="CS285" i="4"/>
  <c r="CT285" i="4"/>
  <c r="CU285" i="4"/>
  <c r="CV285" i="4"/>
  <c r="CR286" i="4"/>
  <c r="CS286" i="4"/>
  <c r="CT286" i="4"/>
  <c r="CU286" i="4"/>
  <c r="CV286" i="4"/>
  <c r="CR287" i="4"/>
  <c r="CS287" i="4"/>
  <c r="CT287" i="4"/>
  <c r="CU287" i="4"/>
  <c r="CV287" i="4"/>
  <c r="CR288" i="4"/>
  <c r="CS288" i="4"/>
  <c r="CT288" i="4"/>
  <c r="CU288" i="4"/>
  <c r="CV288" i="4"/>
  <c r="CR289" i="4"/>
  <c r="CS289" i="4"/>
  <c r="CT289" i="4"/>
  <c r="CU289" i="4"/>
  <c r="CV289" i="4"/>
  <c r="CR290" i="4"/>
  <c r="CS290" i="4"/>
  <c r="CT290" i="4"/>
  <c r="CU290" i="4"/>
  <c r="CV290" i="4"/>
  <c r="CR291" i="4"/>
  <c r="CS291" i="4"/>
  <c r="CT291" i="4"/>
  <c r="CU291" i="4"/>
  <c r="CV291" i="4"/>
  <c r="CR292" i="4"/>
  <c r="CS292" i="4"/>
  <c r="CT292" i="4"/>
  <c r="CU292" i="4"/>
  <c r="CV292" i="4"/>
  <c r="CR293" i="4"/>
  <c r="CS293" i="4"/>
  <c r="CT293" i="4"/>
  <c r="CU293" i="4"/>
  <c r="CV293" i="4"/>
  <c r="CR294" i="4"/>
  <c r="CS294" i="4"/>
  <c r="CT294" i="4"/>
  <c r="CU294" i="4"/>
  <c r="CV294" i="4"/>
  <c r="CR295" i="4"/>
  <c r="CS295" i="4"/>
  <c r="CT295" i="4"/>
  <c r="CU295" i="4"/>
  <c r="CV295" i="4"/>
  <c r="CR296" i="4"/>
  <c r="CS296" i="4"/>
  <c r="CT296" i="4"/>
  <c r="CU296" i="4"/>
  <c r="CV296" i="4"/>
  <c r="CR297" i="4"/>
  <c r="CS297" i="4"/>
  <c r="CT297" i="4"/>
  <c r="CU297" i="4"/>
  <c r="CV297" i="4"/>
  <c r="CR298" i="4"/>
  <c r="CS298" i="4"/>
  <c r="CT298" i="4"/>
  <c r="CU298" i="4"/>
  <c r="CV298" i="4"/>
  <c r="CR299" i="4"/>
  <c r="CS299" i="4"/>
  <c r="CT299" i="4"/>
  <c r="CU299" i="4"/>
  <c r="CV299" i="4"/>
  <c r="CR300" i="4"/>
  <c r="CS300" i="4"/>
  <c r="CT300" i="4"/>
  <c r="CU300" i="4"/>
  <c r="CV300" i="4"/>
  <c r="CR301" i="4"/>
  <c r="CS301" i="4"/>
  <c r="CT301" i="4"/>
  <c r="CU301" i="4"/>
  <c r="CV301" i="4"/>
  <c r="CR302" i="4"/>
  <c r="CS302" i="4"/>
  <c r="CT302" i="4"/>
  <c r="CU302" i="4"/>
  <c r="CV302" i="4"/>
  <c r="CR303" i="4"/>
  <c r="CS303" i="4"/>
  <c r="CT303" i="4"/>
  <c r="CU303" i="4"/>
  <c r="CV303" i="4"/>
  <c r="CR304" i="4"/>
  <c r="CS304" i="4"/>
  <c r="CT304" i="4"/>
  <c r="CU304" i="4"/>
  <c r="CV304" i="4"/>
  <c r="CR305" i="4"/>
  <c r="CS305" i="4"/>
  <c r="CT305" i="4"/>
  <c r="CU305" i="4"/>
  <c r="CV305" i="4"/>
  <c r="CR306" i="4"/>
  <c r="CS306" i="4"/>
  <c r="CT306" i="4"/>
  <c r="CU306" i="4"/>
  <c r="CV306" i="4"/>
  <c r="CR307" i="4"/>
  <c r="CS307" i="4"/>
  <c r="CT307" i="4"/>
  <c r="CU307" i="4"/>
  <c r="CV307" i="4"/>
  <c r="CR308" i="4"/>
  <c r="CS308" i="4"/>
  <c r="CT308" i="4"/>
  <c r="CU308" i="4"/>
  <c r="CV308" i="4"/>
  <c r="CR309" i="4"/>
  <c r="CS309" i="4"/>
  <c r="CT309" i="4"/>
  <c r="CU309" i="4"/>
  <c r="CV309" i="4"/>
  <c r="CR310" i="4"/>
  <c r="CS310" i="4"/>
  <c r="CT310" i="4"/>
  <c r="CU310" i="4"/>
  <c r="CV310" i="4"/>
  <c r="CR311" i="4"/>
  <c r="CS311" i="4"/>
  <c r="CT311" i="4"/>
  <c r="CU311" i="4"/>
  <c r="CV311" i="4"/>
  <c r="CR312" i="4"/>
  <c r="CS312" i="4"/>
  <c r="CT312" i="4"/>
  <c r="CU312" i="4"/>
  <c r="CV312" i="4"/>
  <c r="CR313" i="4"/>
  <c r="CS313" i="4"/>
  <c r="CT313" i="4"/>
  <c r="CU313" i="4"/>
  <c r="CV313" i="4"/>
  <c r="CR314" i="4"/>
  <c r="CS314" i="4"/>
  <c r="CT314" i="4"/>
  <c r="CU314" i="4"/>
  <c r="CV314" i="4"/>
  <c r="CR315" i="4"/>
  <c r="CS315" i="4"/>
  <c r="CT315" i="4"/>
  <c r="CU315" i="4"/>
  <c r="CV315" i="4"/>
  <c r="CR316" i="4"/>
  <c r="CS316" i="4"/>
  <c r="CT316" i="4"/>
  <c r="CU316" i="4"/>
  <c r="CV316" i="4"/>
  <c r="CR317" i="4"/>
  <c r="CS317" i="4"/>
  <c r="CT317" i="4"/>
  <c r="CU317" i="4"/>
  <c r="CV317" i="4"/>
  <c r="CR318" i="4"/>
  <c r="CS318" i="4"/>
  <c r="CT318" i="4"/>
  <c r="CU318" i="4"/>
  <c r="CV318" i="4"/>
  <c r="CR319" i="4"/>
  <c r="CS319" i="4"/>
  <c r="CT319" i="4"/>
  <c r="CU319" i="4"/>
  <c r="CV319" i="4"/>
  <c r="CR320" i="4"/>
  <c r="CS320" i="4"/>
  <c r="CT320" i="4"/>
  <c r="CU320" i="4"/>
  <c r="CV320" i="4"/>
  <c r="CR321" i="4"/>
  <c r="CS321" i="4"/>
  <c r="CT321" i="4"/>
  <c r="CU321" i="4"/>
  <c r="CV321" i="4"/>
  <c r="CR322" i="4"/>
  <c r="CS322" i="4"/>
  <c r="CT322" i="4"/>
  <c r="CU322" i="4"/>
  <c r="CV322" i="4"/>
  <c r="CR323" i="4"/>
  <c r="CS323" i="4"/>
  <c r="CT323" i="4"/>
  <c r="CU323" i="4"/>
  <c r="CV323" i="4"/>
  <c r="CR324" i="4"/>
  <c r="CS324" i="4"/>
  <c r="CT324" i="4"/>
  <c r="CU324" i="4"/>
  <c r="CV324" i="4"/>
  <c r="CR325" i="4"/>
  <c r="CS325" i="4"/>
  <c r="CT325" i="4"/>
  <c r="CU325" i="4"/>
  <c r="CV325" i="4"/>
  <c r="CR326" i="4"/>
  <c r="CS326" i="4"/>
  <c r="CT326" i="4"/>
  <c r="CU326" i="4"/>
  <c r="CV326" i="4"/>
  <c r="CR327" i="4"/>
  <c r="CS327" i="4"/>
  <c r="CT327" i="4"/>
  <c r="CU327" i="4"/>
  <c r="CV327" i="4"/>
  <c r="CR328" i="4"/>
  <c r="CS328" i="4"/>
  <c r="CT328" i="4"/>
  <c r="CU328" i="4"/>
  <c r="CV328" i="4"/>
  <c r="CR329" i="4"/>
  <c r="CS329" i="4"/>
  <c r="CT329" i="4"/>
  <c r="CU329" i="4"/>
  <c r="CV329" i="4"/>
  <c r="CR330" i="4"/>
  <c r="CS330" i="4"/>
  <c r="CT330" i="4"/>
  <c r="CU330" i="4"/>
  <c r="CV330" i="4"/>
  <c r="CR331" i="4"/>
  <c r="CS331" i="4"/>
  <c r="CT331" i="4"/>
  <c r="CU331" i="4"/>
  <c r="CV331" i="4"/>
  <c r="CR332" i="4"/>
  <c r="CS332" i="4"/>
  <c r="CT332" i="4"/>
  <c r="CU332" i="4"/>
  <c r="CV332" i="4"/>
  <c r="CR333" i="4"/>
  <c r="CS333" i="4"/>
  <c r="CT333" i="4"/>
  <c r="CU333" i="4"/>
  <c r="CV333" i="4"/>
  <c r="CR334" i="4"/>
  <c r="CS334" i="4"/>
  <c r="CT334" i="4"/>
  <c r="CU334" i="4"/>
  <c r="CV334" i="4"/>
  <c r="CR335" i="4"/>
  <c r="CS335" i="4"/>
  <c r="CT335" i="4"/>
  <c r="CU335" i="4"/>
  <c r="CV335" i="4"/>
  <c r="CR336" i="4"/>
  <c r="CS336" i="4"/>
  <c r="CT336" i="4"/>
  <c r="CU336" i="4"/>
  <c r="CV336" i="4"/>
  <c r="CR337" i="4"/>
  <c r="CS337" i="4"/>
  <c r="CT337" i="4"/>
  <c r="CU337" i="4"/>
  <c r="CV337" i="4"/>
  <c r="CR338" i="4"/>
  <c r="CS338" i="4"/>
  <c r="CT338" i="4"/>
  <c r="CU338" i="4"/>
  <c r="CV338" i="4"/>
  <c r="CR339" i="4"/>
  <c r="CS339" i="4"/>
  <c r="CT339" i="4"/>
  <c r="CU339" i="4"/>
  <c r="CV339" i="4"/>
  <c r="CR340" i="4"/>
  <c r="CS340" i="4"/>
  <c r="CT340" i="4"/>
  <c r="CU340" i="4"/>
  <c r="CV340" i="4"/>
  <c r="CR341" i="4"/>
  <c r="CS341" i="4"/>
  <c r="CT341" i="4"/>
  <c r="CU341" i="4"/>
  <c r="CV341" i="4"/>
  <c r="CR342" i="4"/>
  <c r="CS342" i="4"/>
  <c r="CT342" i="4"/>
  <c r="CU342" i="4"/>
  <c r="CV342" i="4"/>
  <c r="CR343" i="4"/>
  <c r="CS343" i="4"/>
  <c r="CT343" i="4"/>
  <c r="CU343" i="4"/>
  <c r="CV343" i="4"/>
  <c r="CR344" i="4"/>
  <c r="CS344" i="4"/>
  <c r="CT344" i="4"/>
  <c r="CU344" i="4"/>
  <c r="CV344" i="4"/>
  <c r="CR345" i="4"/>
  <c r="CS345" i="4"/>
  <c r="CT345" i="4"/>
  <c r="CU345" i="4"/>
  <c r="CV345" i="4"/>
  <c r="CR346" i="4"/>
  <c r="CS346" i="4"/>
  <c r="CT346" i="4"/>
  <c r="CU346" i="4"/>
  <c r="CV346" i="4"/>
  <c r="CR347" i="4"/>
  <c r="CS347" i="4"/>
  <c r="CT347" i="4"/>
  <c r="CU347" i="4"/>
  <c r="CV347" i="4"/>
  <c r="CR348" i="4"/>
  <c r="CS348" i="4"/>
  <c r="CT348" i="4"/>
  <c r="CU348" i="4"/>
  <c r="CV348" i="4"/>
  <c r="CR349" i="4"/>
  <c r="CS349" i="4"/>
  <c r="CT349" i="4"/>
  <c r="CU349" i="4"/>
  <c r="CV349" i="4"/>
  <c r="CR350" i="4"/>
  <c r="CS350" i="4"/>
  <c r="CT350" i="4"/>
  <c r="CU350" i="4"/>
  <c r="CV350" i="4"/>
  <c r="CR351" i="4"/>
  <c r="CS351" i="4"/>
  <c r="CT351" i="4"/>
  <c r="CU351" i="4"/>
  <c r="CV351" i="4"/>
  <c r="CR352" i="4"/>
  <c r="CS352" i="4"/>
  <c r="CT352" i="4"/>
  <c r="CU352" i="4"/>
  <c r="CV352" i="4"/>
  <c r="CR353" i="4"/>
  <c r="CS353" i="4"/>
  <c r="CT353" i="4"/>
  <c r="CU353" i="4"/>
  <c r="CV353" i="4"/>
  <c r="CR354" i="4"/>
  <c r="CS354" i="4"/>
  <c r="CT354" i="4"/>
  <c r="CU354" i="4"/>
  <c r="CV354" i="4"/>
  <c r="CR355" i="4"/>
  <c r="CS355" i="4"/>
  <c r="CT355" i="4"/>
  <c r="CU355" i="4"/>
  <c r="CV355" i="4"/>
  <c r="CR356" i="4"/>
  <c r="CS356" i="4"/>
  <c r="CT356" i="4"/>
  <c r="CU356" i="4"/>
  <c r="CV356" i="4"/>
  <c r="CR357" i="4"/>
  <c r="CS357" i="4"/>
  <c r="CT357" i="4"/>
  <c r="CU357" i="4"/>
  <c r="CV357" i="4"/>
  <c r="CR358" i="4"/>
  <c r="CS358" i="4"/>
  <c r="CT358" i="4"/>
  <c r="CU358" i="4"/>
  <c r="CV358" i="4"/>
  <c r="CR359" i="4"/>
  <c r="CS359" i="4"/>
  <c r="CT359" i="4"/>
  <c r="CU359" i="4"/>
  <c r="CV359" i="4"/>
  <c r="CR360" i="4"/>
  <c r="CS360" i="4"/>
  <c r="CT360" i="4"/>
  <c r="CU360" i="4"/>
  <c r="CV360" i="4"/>
  <c r="CR361" i="4"/>
  <c r="CS361" i="4"/>
  <c r="CT361" i="4"/>
  <c r="CU361" i="4"/>
  <c r="CV361" i="4"/>
  <c r="CR362" i="4"/>
  <c r="CS362" i="4"/>
  <c r="CT362" i="4"/>
  <c r="CU362" i="4"/>
  <c r="CV362" i="4"/>
  <c r="CR363" i="4"/>
  <c r="CS363" i="4"/>
  <c r="CT363" i="4"/>
  <c r="CU363" i="4"/>
  <c r="CV363" i="4"/>
  <c r="CR364" i="4"/>
  <c r="CS364" i="4"/>
  <c r="CT364" i="4"/>
  <c r="CU364" i="4"/>
  <c r="CV364" i="4"/>
  <c r="CR365" i="4"/>
  <c r="CS365" i="4"/>
  <c r="CT365" i="4"/>
  <c r="CU365" i="4"/>
  <c r="CV365" i="4"/>
  <c r="CR366" i="4"/>
  <c r="CS366" i="4"/>
  <c r="CT366" i="4"/>
  <c r="CU366" i="4"/>
  <c r="CV366" i="4"/>
  <c r="CR367" i="4"/>
  <c r="CS367" i="4"/>
  <c r="CT367" i="4"/>
  <c r="CU367" i="4"/>
  <c r="CV367" i="4"/>
  <c r="CR368" i="4"/>
  <c r="CS368" i="4"/>
  <c r="CT368" i="4"/>
  <c r="CU368" i="4"/>
  <c r="CV368" i="4"/>
  <c r="CR369" i="4"/>
  <c r="CS369" i="4"/>
  <c r="CT369" i="4"/>
  <c r="CU369" i="4"/>
  <c r="CV369" i="4"/>
  <c r="CR370" i="4"/>
  <c r="CS370" i="4"/>
  <c r="CT370" i="4"/>
  <c r="CU370" i="4"/>
  <c r="CV370" i="4"/>
  <c r="CR371" i="4"/>
  <c r="CS371" i="4"/>
  <c r="CT371" i="4"/>
  <c r="CU371" i="4"/>
  <c r="CV371" i="4"/>
  <c r="CR372" i="4"/>
  <c r="CS372" i="4"/>
  <c r="CT372" i="4"/>
  <c r="CU372" i="4"/>
  <c r="CV372" i="4"/>
  <c r="CR373" i="4"/>
  <c r="CS373" i="4"/>
  <c r="CT373" i="4"/>
  <c r="CU373" i="4"/>
  <c r="CV373" i="4"/>
  <c r="CR374" i="4"/>
  <c r="CS374" i="4"/>
  <c r="CT374" i="4"/>
  <c r="CU374" i="4"/>
  <c r="CV374" i="4"/>
  <c r="CR375" i="4"/>
  <c r="CS375" i="4"/>
  <c r="CT375" i="4"/>
  <c r="CU375" i="4"/>
  <c r="CV375" i="4"/>
  <c r="CR376" i="4"/>
  <c r="CS376" i="4"/>
  <c r="CT376" i="4"/>
  <c r="CU376" i="4"/>
  <c r="CV376" i="4"/>
  <c r="CR377" i="4"/>
  <c r="CS377" i="4"/>
  <c r="CT377" i="4"/>
  <c r="CU377" i="4"/>
  <c r="CV377" i="4"/>
  <c r="CR378" i="4"/>
  <c r="CS378" i="4"/>
  <c r="CT378" i="4"/>
  <c r="CU378" i="4"/>
  <c r="CV378" i="4"/>
  <c r="CR379" i="4"/>
  <c r="CS379" i="4"/>
  <c r="CT379" i="4"/>
  <c r="CU379" i="4"/>
  <c r="CV379" i="4"/>
  <c r="CR380" i="4"/>
  <c r="CS380" i="4"/>
  <c r="CT380" i="4"/>
  <c r="CU380" i="4"/>
  <c r="CV380" i="4"/>
  <c r="CR381" i="4"/>
  <c r="CS381" i="4"/>
  <c r="CT381" i="4"/>
  <c r="CU381" i="4"/>
  <c r="CV381" i="4"/>
  <c r="CR382" i="4"/>
  <c r="CS382" i="4"/>
  <c r="CT382" i="4"/>
  <c r="CU382" i="4"/>
  <c r="CV382" i="4"/>
  <c r="CR383" i="4"/>
  <c r="CS383" i="4"/>
  <c r="CT383" i="4"/>
  <c r="CU383" i="4"/>
  <c r="CV383" i="4"/>
  <c r="CR384" i="4"/>
  <c r="CS384" i="4"/>
  <c r="CT384" i="4"/>
  <c r="CU384" i="4"/>
  <c r="CV384" i="4"/>
  <c r="CR385" i="4"/>
  <c r="CS385" i="4"/>
  <c r="CT385" i="4"/>
  <c r="CU385" i="4"/>
  <c r="CV385" i="4"/>
  <c r="CR386" i="4"/>
  <c r="CS386" i="4"/>
  <c r="CT386" i="4"/>
  <c r="CU386" i="4"/>
  <c r="CV386" i="4"/>
  <c r="CR387" i="4"/>
  <c r="CS387" i="4"/>
  <c r="CT387" i="4"/>
  <c r="CU387" i="4"/>
  <c r="CV387" i="4"/>
  <c r="CR388" i="4"/>
  <c r="CS388" i="4"/>
  <c r="CT388" i="4"/>
  <c r="CU388" i="4"/>
  <c r="CV388" i="4"/>
  <c r="CR389" i="4"/>
  <c r="CS389" i="4"/>
  <c r="CT389" i="4"/>
  <c r="CU389" i="4"/>
  <c r="CV389" i="4"/>
  <c r="CR390" i="4"/>
  <c r="CS390" i="4"/>
  <c r="CT390" i="4"/>
  <c r="CU390" i="4"/>
  <c r="CV390" i="4"/>
  <c r="CR391" i="4"/>
  <c r="CS391" i="4"/>
  <c r="CT391" i="4"/>
  <c r="CU391" i="4"/>
  <c r="CV391" i="4"/>
  <c r="CR392" i="4"/>
  <c r="CS392" i="4"/>
  <c r="CT392" i="4"/>
  <c r="CU392" i="4"/>
  <c r="CV392" i="4"/>
  <c r="CR393" i="4"/>
  <c r="CS393" i="4"/>
  <c r="CT393" i="4"/>
  <c r="CU393" i="4"/>
  <c r="CV393" i="4"/>
  <c r="CR394" i="4"/>
  <c r="CS394" i="4"/>
  <c r="CT394" i="4"/>
  <c r="CU394" i="4"/>
  <c r="CV394" i="4"/>
  <c r="CR395" i="4"/>
  <c r="CS395" i="4"/>
  <c r="CT395" i="4"/>
  <c r="CU395" i="4"/>
  <c r="CV395" i="4"/>
  <c r="CR396" i="4"/>
  <c r="CS396" i="4"/>
  <c r="CT396" i="4"/>
  <c r="CU396" i="4"/>
  <c r="CV396" i="4"/>
  <c r="CR397" i="4"/>
  <c r="CS397" i="4"/>
  <c r="CT397" i="4"/>
  <c r="CU397" i="4"/>
  <c r="CV397" i="4"/>
  <c r="CR398" i="4"/>
  <c r="CS398" i="4"/>
  <c r="CT398" i="4"/>
  <c r="CU398" i="4"/>
  <c r="CV398" i="4"/>
  <c r="CR399" i="4"/>
  <c r="CS399" i="4"/>
  <c r="CT399" i="4"/>
  <c r="CU399" i="4"/>
  <c r="CV399" i="4"/>
  <c r="CR400" i="4"/>
  <c r="CS400" i="4"/>
  <c r="CT400" i="4"/>
  <c r="CU400" i="4"/>
  <c r="CV400" i="4"/>
  <c r="CR401" i="4"/>
  <c r="CS401" i="4"/>
  <c r="CT401" i="4"/>
  <c r="CU401" i="4"/>
  <c r="CV401" i="4"/>
  <c r="CR402" i="4"/>
  <c r="CS402" i="4"/>
  <c r="CT402" i="4"/>
  <c r="CU402" i="4"/>
  <c r="CV402" i="4"/>
  <c r="CR403" i="4"/>
  <c r="CS403" i="4"/>
  <c r="CT403" i="4"/>
  <c r="CU403" i="4"/>
  <c r="CV403" i="4"/>
  <c r="CR404" i="4"/>
  <c r="CS404" i="4"/>
  <c r="CT404" i="4"/>
  <c r="CU404" i="4"/>
  <c r="CV404" i="4"/>
  <c r="CR405" i="4"/>
  <c r="CS405" i="4"/>
  <c r="CT405" i="4"/>
  <c r="CU405" i="4"/>
  <c r="CV405" i="4"/>
  <c r="CR406" i="4"/>
  <c r="CS406" i="4"/>
  <c r="CT406" i="4"/>
  <c r="CU406" i="4"/>
  <c r="CV406" i="4"/>
  <c r="CV6" i="4"/>
  <c r="CU6" i="4"/>
  <c r="CT6" i="4"/>
  <c r="CS6" i="4"/>
  <c r="CR6" i="4"/>
  <c r="CK7" i="4"/>
  <c r="CL7" i="4"/>
  <c r="CM7" i="4"/>
  <c r="CN7" i="4"/>
  <c r="CK8" i="4"/>
  <c r="CL8" i="4"/>
  <c r="CM8" i="4"/>
  <c r="CN8" i="4"/>
  <c r="CK9" i="4"/>
  <c r="CL9" i="4"/>
  <c r="CM9" i="4"/>
  <c r="CN9" i="4"/>
  <c r="CK10" i="4"/>
  <c r="CL10" i="4"/>
  <c r="CM10" i="4"/>
  <c r="CN10" i="4"/>
  <c r="CK11" i="4"/>
  <c r="CL11" i="4"/>
  <c r="CM11" i="4"/>
  <c r="CN11" i="4"/>
  <c r="CK12" i="4"/>
  <c r="CL12" i="4"/>
  <c r="CM12" i="4"/>
  <c r="CN12" i="4"/>
  <c r="CK13" i="4"/>
  <c r="CL13" i="4"/>
  <c r="CM13" i="4"/>
  <c r="CN13" i="4"/>
  <c r="CK14" i="4"/>
  <c r="CL14" i="4"/>
  <c r="CM14" i="4"/>
  <c r="CN14" i="4"/>
  <c r="CK15" i="4"/>
  <c r="CL15" i="4"/>
  <c r="CM15" i="4"/>
  <c r="CN15" i="4"/>
  <c r="CK16" i="4"/>
  <c r="CL16" i="4"/>
  <c r="CM16" i="4"/>
  <c r="CN16" i="4"/>
  <c r="CK17" i="4"/>
  <c r="CL17" i="4"/>
  <c r="CM17" i="4"/>
  <c r="CN17" i="4"/>
  <c r="CK18" i="4"/>
  <c r="CL18" i="4"/>
  <c r="CM18" i="4"/>
  <c r="CN18" i="4"/>
  <c r="CK19" i="4"/>
  <c r="CL19" i="4"/>
  <c r="CM19" i="4"/>
  <c r="CN19" i="4"/>
  <c r="CK20" i="4"/>
  <c r="CL20" i="4"/>
  <c r="CM20" i="4"/>
  <c r="CN20" i="4"/>
  <c r="CK21" i="4"/>
  <c r="CL21" i="4"/>
  <c r="CM21" i="4"/>
  <c r="CN21" i="4"/>
  <c r="CK22" i="4"/>
  <c r="CL22" i="4"/>
  <c r="CM22" i="4"/>
  <c r="CN22" i="4"/>
  <c r="CK23" i="4"/>
  <c r="CL23" i="4"/>
  <c r="CM23" i="4"/>
  <c r="CN23" i="4"/>
  <c r="CK24" i="4"/>
  <c r="CL24" i="4"/>
  <c r="CM24" i="4"/>
  <c r="CN24" i="4"/>
  <c r="CK25" i="4"/>
  <c r="CL25" i="4"/>
  <c r="CM25" i="4"/>
  <c r="CN25" i="4"/>
  <c r="CK26" i="4"/>
  <c r="CL26" i="4"/>
  <c r="CM26" i="4"/>
  <c r="CN26" i="4"/>
  <c r="CK27" i="4"/>
  <c r="CL27" i="4"/>
  <c r="CM27" i="4"/>
  <c r="CN27" i="4"/>
  <c r="CK28" i="4"/>
  <c r="CL28" i="4"/>
  <c r="CM28" i="4"/>
  <c r="CN28" i="4"/>
  <c r="CK29" i="4"/>
  <c r="CL29" i="4"/>
  <c r="CM29" i="4"/>
  <c r="CN29" i="4"/>
  <c r="CK30" i="4"/>
  <c r="CL30" i="4"/>
  <c r="CM30" i="4"/>
  <c r="CN30" i="4"/>
  <c r="CK31" i="4"/>
  <c r="CL31" i="4"/>
  <c r="CM31" i="4"/>
  <c r="CN31" i="4"/>
  <c r="CK32" i="4"/>
  <c r="CL32" i="4"/>
  <c r="CM32" i="4"/>
  <c r="CN32" i="4"/>
  <c r="CK33" i="4"/>
  <c r="CL33" i="4"/>
  <c r="CM33" i="4"/>
  <c r="CN33" i="4"/>
  <c r="CK34" i="4"/>
  <c r="CL34" i="4"/>
  <c r="CM34" i="4"/>
  <c r="CN34" i="4"/>
  <c r="CK35" i="4"/>
  <c r="CL35" i="4"/>
  <c r="CM35" i="4"/>
  <c r="CN35" i="4"/>
  <c r="CK36" i="4"/>
  <c r="CL36" i="4"/>
  <c r="CM36" i="4"/>
  <c r="CN36" i="4"/>
  <c r="CK37" i="4"/>
  <c r="CL37" i="4"/>
  <c r="CM37" i="4"/>
  <c r="CN37" i="4"/>
  <c r="CK38" i="4"/>
  <c r="CL38" i="4"/>
  <c r="CM38" i="4"/>
  <c r="CN38" i="4"/>
  <c r="CK39" i="4"/>
  <c r="CL39" i="4"/>
  <c r="CM39" i="4"/>
  <c r="CN39" i="4"/>
  <c r="CK40" i="4"/>
  <c r="CL40" i="4"/>
  <c r="CM40" i="4"/>
  <c r="CN40" i="4"/>
  <c r="CK41" i="4"/>
  <c r="CL41" i="4"/>
  <c r="CM41" i="4"/>
  <c r="CN41" i="4"/>
  <c r="CK42" i="4"/>
  <c r="CL42" i="4"/>
  <c r="CM42" i="4"/>
  <c r="CN42" i="4"/>
  <c r="CK43" i="4"/>
  <c r="CL43" i="4"/>
  <c r="CM43" i="4"/>
  <c r="CN43" i="4"/>
  <c r="CK44" i="4"/>
  <c r="CL44" i="4"/>
  <c r="CM44" i="4"/>
  <c r="CN44" i="4"/>
  <c r="CK45" i="4"/>
  <c r="CL45" i="4"/>
  <c r="CM45" i="4"/>
  <c r="CN45" i="4"/>
  <c r="CK46" i="4"/>
  <c r="CL46" i="4"/>
  <c r="CM46" i="4"/>
  <c r="CN46" i="4"/>
  <c r="CK47" i="4"/>
  <c r="CL47" i="4"/>
  <c r="CM47" i="4"/>
  <c r="CN47" i="4"/>
  <c r="CK48" i="4"/>
  <c r="CL48" i="4"/>
  <c r="CM48" i="4"/>
  <c r="CN48" i="4"/>
  <c r="CK49" i="4"/>
  <c r="CL49" i="4"/>
  <c r="CM49" i="4"/>
  <c r="CN49" i="4"/>
  <c r="CK50" i="4"/>
  <c r="CL50" i="4"/>
  <c r="CM50" i="4"/>
  <c r="CN50" i="4"/>
  <c r="CK51" i="4"/>
  <c r="CL51" i="4"/>
  <c r="CM51" i="4"/>
  <c r="CN51" i="4"/>
  <c r="CK52" i="4"/>
  <c r="CL52" i="4"/>
  <c r="CM52" i="4"/>
  <c r="CN52" i="4"/>
  <c r="CK53" i="4"/>
  <c r="CL53" i="4"/>
  <c r="CM53" i="4"/>
  <c r="CN53" i="4"/>
  <c r="CK54" i="4"/>
  <c r="CL54" i="4"/>
  <c r="CM54" i="4"/>
  <c r="CN54" i="4"/>
  <c r="CK55" i="4"/>
  <c r="CL55" i="4"/>
  <c r="CM55" i="4"/>
  <c r="CN55" i="4"/>
  <c r="CK56" i="4"/>
  <c r="CL56" i="4"/>
  <c r="CM56" i="4"/>
  <c r="CN56" i="4"/>
  <c r="CK57" i="4"/>
  <c r="CL57" i="4"/>
  <c r="CM57" i="4"/>
  <c r="CN57" i="4"/>
  <c r="CK58" i="4"/>
  <c r="CL58" i="4"/>
  <c r="CM58" i="4"/>
  <c r="CN58" i="4"/>
  <c r="CK59" i="4"/>
  <c r="CL59" i="4"/>
  <c r="CM59" i="4"/>
  <c r="CN59" i="4"/>
  <c r="CK60" i="4"/>
  <c r="CL60" i="4"/>
  <c r="CM60" i="4"/>
  <c r="CN60" i="4"/>
  <c r="CK61" i="4"/>
  <c r="CL61" i="4"/>
  <c r="CM61" i="4"/>
  <c r="CN61" i="4"/>
  <c r="CK62" i="4"/>
  <c r="CL62" i="4"/>
  <c r="CM62" i="4"/>
  <c r="CN62" i="4"/>
  <c r="CK63" i="4"/>
  <c r="CL63" i="4"/>
  <c r="CM63" i="4"/>
  <c r="CN63" i="4"/>
  <c r="CK64" i="4"/>
  <c r="CL64" i="4"/>
  <c r="CM64" i="4"/>
  <c r="CN64" i="4"/>
  <c r="CK65" i="4"/>
  <c r="CL65" i="4"/>
  <c r="CM65" i="4"/>
  <c r="CN65" i="4"/>
  <c r="CK66" i="4"/>
  <c r="CL66" i="4"/>
  <c r="CM66" i="4"/>
  <c r="CN66" i="4"/>
  <c r="CK67" i="4"/>
  <c r="CL67" i="4"/>
  <c r="CM67" i="4"/>
  <c r="CN67" i="4"/>
  <c r="CK68" i="4"/>
  <c r="CL68" i="4"/>
  <c r="CM68" i="4"/>
  <c r="CN68" i="4"/>
  <c r="CK69" i="4"/>
  <c r="CL69" i="4"/>
  <c r="CM69" i="4"/>
  <c r="CN69" i="4"/>
  <c r="CK70" i="4"/>
  <c r="CL70" i="4"/>
  <c r="CM70" i="4"/>
  <c r="CN70" i="4"/>
  <c r="CK71" i="4"/>
  <c r="CL71" i="4"/>
  <c r="CM71" i="4"/>
  <c r="CN71" i="4"/>
  <c r="CK72" i="4"/>
  <c r="CL72" i="4"/>
  <c r="CM72" i="4"/>
  <c r="CN72" i="4"/>
  <c r="CK73" i="4"/>
  <c r="CL73" i="4"/>
  <c r="CM73" i="4"/>
  <c r="CN73" i="4"/>
  <c r="CK74" i="4"/>
  <c r="CL74" i="4"/>
  <c r="CM74" i="4"/>
  <c r="CN74" i="4"/>
  <c r="CK75" i="4"/>
  <c r="CL75" i="4"/>
  <c r="CM75" i="4"/>
  <c r="CN75" i="4"/>
  <c r="CK76" i="4"/>
  <c r="CL76" i="4"/>
  <c r="CM76" i="4"/>
  <c r="CN76" i="4"/>
  <c r="CK77" i="4"/>
  <c r="CL77" i="4"/>
  <c r="CM77" i="4"/>
  <c r="CN77" i="4"/>
  <c r="CK78" i="4"/>
  <c r="CL78" i="4"/>
  <c r="CM78" i="4"/>
  <c r="CN78" i="4"/>
  <c r="CK79" i="4"/>
  <c r="CL79" i="4"/>
  <c r="CM79" i="4"/>
  <c r="CN79" i="4"/>
  <c r="CK80" i="4"/>
  <c r="CL80" i="4"/>
  <c r="CM80" i="4"/>
  <c r="CN80" i="4"/>
  <c r="CK81" i="4"/>
  <c r="CL81" i="4"/>
  <c r="CM81" i="4"/>
  <c r="CN81" i="4"/>
  <c r="CK82" i="4"/>
  <c r="CL82" i="4"/>
  <c r="CM82" i="4"/>
  <c r="CN82" i="4"/>
  <c r="CK83" i="4"/>
  <c r="CL83" i="4"/>
  <c r="CM83" i="4"/>
  <c r="CN83" i="4"/>
  <c r="CK84" i="4"/>
  <c r="CL84" i="4"/>
  <c r="CM84" i="4"/>
  <c r="CN84" i="4"/>
  <c r="CK85" i="4"/>
  <c r="CL85" i="4"/>
  <c r="CM85" i="4"/>
  <c r="CN85" i="4"/>
  <c r="CK86" i="4"/>
  <c r="CL86" i="4"/>
  <c r="CM86" i="4"/>
  <c r="CN86" i="4"/>
  <c r="CK87" i="4"/>
  <c r="CL87" i="4"/>
  <c r="CM87" i="4"/>
  <c r="CN87" i="4"/>
  <c r="CK88" i="4"/>
  <c r="CL88" i="4"/>
  <c r="CM88" i="4"/>
  <c r="CN88" i="4"/>
  <c r="CK89" i="4"/>
  <c r="CL89" i="4"/>
  <c r="CM89" i="4"/>
  <c r="CN89" i="4"/>
  <c r="CK90" i="4"/>
  <c r="CL90" i="4"/>
  <c r="CM90" i="4"/>
  <c r="CN90" i="4"/>
  <c r="CK91" i="4"/>
  <c r="CL91" i="4"/>
  <c r="CM91" i="4"/>
  <c r="CN91" i="4"/>
  <c r="CK92" i="4"/>
  <c r="CL92" i="4"/>
  <c r="CM92" i="4"/>
  <c r="CN92" i="4"/>
  <c r="CK93" i="4"/>
  <c r="CL93" i="4"/>
  <c r="CM93" i="4"/>
  <c r="CN93" i="4"/>
  <c r="CK94" i="4"/>
  <c r="CL94" i="4"/>
  <c r="CM94" i="4"/>
  <c r="CN94" i="4"/>
  <c r="CK95" i="4"/>
  <c r="CL95" i="4"/>
  <c r="CM95" i="4"/>
  <c r="CN95" i="4"/>
  <c r="CK96" i="4"/>
  <c r="CL96" i="4"/>
  <c r="CM96" i="4"/>
  <c r="CN96" i="4"/>
  <c r="CK97" i="4"/>
  <c r="CL97" i="4"/>
  <c r="CM97" i="4"/>
  <c r="CN97" i="4"/>
  <c r="CK98" i="4"/>
  <c r="CL98" i="4"/>
  <c r="CM98" i="4"/>
  <c r="CN98" i="4"/>
  <c r="CK99" i="4"/>
  <c r="CL99" i="4"/>
  <c r="CM99" i="4"/>
  <c r="CN99" i="4"/>
  <c r="CK100" i="4"/>
  <c r="CL100" i="4"/>
  <c r="CM100" i="4"/>
  <c r="CN100" i="4"/>
  <c r="CK101" i="4"/>
  <c r="CL101" i="4"/>
  <c r="CM101" i="4"/>
  <c r="CN101" i="4"/>
  <c r="CK102" i="4"/>
  <c r="CL102" i="4"/>
  <c r="CM102" i="4"/>
  <c r="CN102" i="4"/>
  <c r="CK103" i="4"/>
  <c r="CL103" i="4"/>
  <c r="CM103" i="4"/>
  <c r="CN103" i="4"/>
  <c r="CK104" i="4"/>
  <c r="CL104" i="4"/>
  <c r="CM104" i="4"/>
  <c r="CN104" i="4"/>
  <c r="CK105" i="4"/>
  <c r="CL105" i="4"/>
  <c r="CM105" i="4"/>
  <c r="CN105" i="4"/>
  <c r="CK106" i="4"/>
  <c r="CL106" i="4"/>
  <c r="CM106" i="4"/>
  <c r="CN106" i="4"/>
  <c r="CK107" i="4"/>
  <c r="CL107" i="4"/>
  <c r="CM107" i="4"/>
  <c r="CN107" i="4"/>
  <c r="CK108" i="4"/>
  <c r="CL108" i="4"/>
  <c r="CM108" i="4"/>
  <c r="CN108" i="4"/>
  <c r="CK109" i="4"/>
  <c r="CL109" i="4"/>
  <c r="CM109" i="4"/>
  <c r="CN109" i="4"/>
  <c r="CK110" i="4"/>
  <c r="CL110" i="4"/>
  <c r="CM110" i="4"/>
  <c r="CN110" i="4"/>
  <c r="CK111" i="4"/>
  <c r="CL111" i="4"/>
  <c r="CM111" i="4"/>
  <c r="CN111" i="4"/>
  <c r="CK112" i="4"/>
  <c r="CL112" i="4"/>
  <c r="CM112" i="4"/>
  <c r="CN112" i="4"/>
  <c r="CK113" i="4"/>
  <c r="CL113" i="4"/>
  <c r="CM113" i="4"/>
  <c r="CN113" i="4"/>
  <c r="CK114" i="4"/>
  <c r="CL114" i="4"/>
  <c r="CM114" i="4"/>
  <c r="CN114" i="4"/>
  <c r="CK115" i="4"/>
  <c r="CL115" i="4"/>
  <c r="CM115" i="4"/>
  <c r="CN115" i="4"/>
  <c r="CK116" i="4"/>
  <c r="CL116" i="4"/>
  <c r="CM116" i="4"/>
  <c r="CN116" i="4"/>
  <c r="CK117" i="4"/>
  <c r="CL117" i="4"/>
  <c r="CM117" i="4"/>
  <c r="CN117" i="4"/>
  <c r="CK118" i="4"/>
  <c r="CL118" i="4"/>
  <c r="CM118" i="4"/>
  <c r="CN118" i="4"/>
  <c r="CK119" i="4"/>
  <c r="CL119" i="4"/>
  <c r="CM119" i="4"/>
  <c r="CN119" i="4"/>
  <c r="CK120" i="4"/>
  <c r="CL120" i="4"/>
  <c r="CM120" i="4"/>
  <c r="CN120" i="4"/>
  <c r="CK121" i="4"/>
  <c r="CL121" i="4"/>
  <c r="CM121" i="4"/>
  <c r="CN121" i="4"/>
  <c r="CK122" i="4"/>
  <c r="CL122" i="4"/>
  <c r="CM122" i="4"/>
  <c r="CN122" i="4"/>
  <c r="CK123" i="4"/>
  <c r="CL123" i="4"/>
  <c r="CM123" i="4"/>
  <c r="CN123" i="4"/>
  <c r="CK124" i="4"/>
  <c r="CL124" i="4"/>
  <c r="CM124" i="4"/>
  <c r="CN124" i="4"/>
  <c r="CK125" i="4"/>
  <c r="CL125" i="4"/>
  <c r="CM125" i="4"/>
  <c r="CN125" i="4"/>
  <c r="CK126" i="4"/>
  <c r="CL126" i="4"/>
  <c r="CM126" i="4"/>
  <c r="CN126" i="4"/>
  <c r="CK127" i="4"/>
  <c r="CL127" i="4"/>
  <c r="CM127" i="4"/>
  <c r="CN127" i="4"/>
  <c r="CK128" i="4"/>
  <c r="CL128" i="4"/>
  <c r="CM128" i="4"/>
  <c r="CN128" i="4"/>
  <c r="CK129" i="4"/>
  <c r="CL129" i="4"/>
  <c r="CM129" i="4"/>
  <c r="CN129" i="4"/>
  <c r="CK130" i="4"/>
  <c r="CL130" i="4"/>
  <c r="CM130" i="4"/>
  <c r="CN130" i="4"/>
  <c r="CK131" i="4"/>
  <c r="CL131" i="4"/>
  <c r="CM131" i="4"/>
  <c r="CN131" i="4"/>
  <c r="CK132" i="4"/>
  <c r="CL132" i="4"/>
  <c r="CM132" i="4"/>
  <c r="CN132" i="4"/>
  <c r="CK133" i="4"/>
  <c r="CL133" i="4"/>
  <c r="CM133" i="4"/>
  <c r="CN133" i="4"/>
  <c r="CK134" i="4"/>
  <c r="CL134" i="4"/>
  <c r="CM134" i="4"/>
  <c r="CN134" i="4"/>
  <c r="CK135" i="4"/>
  <c r="CL135" i="4"/>
  <c r="CM135" i="4"/>
  <c r="CN135" i="4"/>
  <c r="CK136" i="4"/>
  <c r="CL136" i="4"/>
  <c r="CM136" i="4"/>
  <c r="CN136" i="4"/>
  <c r="CK137" i="4"/>
  <c r="CL137" i="4"/>
  <c r="CM137" i="4"/>
  <c r="CN137" i="4"/>
  <c r="CK138" i="4"/>
  <c r="CL138" i="4"/>
  <c r="CM138" i="4"/>
  <c r="CN138" i="4"/>
  <c r="CK139" i="4"/>
  <c r="CL139" i="4"/>
  <c r="CM139" i="4"/>
  <c r="CN139" i="4"/>
  <c r="CK140" i="4"/>
  <c r="CL140" i="4"/>
  <c r="CM140" i="4"/>
  <c r="CN140" i="4"/>
  <c r="CK141" i="4"/>
  <c r="CL141" i="4"/>
  <c r="CM141" i="4"/>
  <c r="CN141" i="4"/>
  <c r="CK142" i="4"/>
  <c r="CL142" i="4"/>
  <c r="CM142" i="4"/>
  <c r="CN142" i="4"/>
  <c r="CK143" i="4"/>
  <c r="CL143" i="4"/>
  <c r="CM143" i="4"/>
  <c r="CN143" i="4"/>
  <c r="CK144" i="4"/>
  <c r="CL144" i="4"/>
  <c r="CM144" i="4"/>
  <c r="CN144" i="4"/>
  <c r="CK145" i="4"/>
  <c r="CL145" i="4"/>
  <c r="CM145" i="4"/>
  <c r="CN145" i="4"/>
  <c r="CK146" i="4"/>
  <c r="CL146" i="4"/>
  <c r="CM146" i="4"/>
  <c r="CN146" i="4"/>
  <c r="CK147" i="4"/>
  <c r="CL147" i="4"/>
  <c r="CM147" i="4"/>
  <c r="CN147" i="4"/>
  <c r="CK159" i="4"/>
  <c r="CL159" i="4"/>
  <c r="CM159" i="4"/>
  <c r="CN159" i="4"/>
  <c r="CK160" i="4"/>
  <c r="CL160" i="4"/>
  <c r="CM160" i="4"/>
  <c r="CN160" i="4"/>
  <c r="CK161" i="4"/>
  <c r="CL161" i="4"/>
  <c r="CM161" i="4"/>
  <c r="CN161" i="4"/>
  <c r="CK162" i="4"/>
  <c r="CL162" i="4"/>
  <c r="CM162" i="4"/>
  <c r="CN162" i="4"/>
  <c r="CK163" i="4"/>
  <c r="CL163" i="4"/>
  <c r="CM163" i="4"/>
  <c r="CN163" i="4"/>
  <c r="CK164" i="4"/>
  <c r="CL164" i="4"/>
  <c r="CM164" i="4"/>
  <c r="CN164" i="4"/>
  <c r="CK165" i="4"/>
  <c r="CL165" i="4"/>
  <c r="CM165" i="4"/>
  <c r="CN165" i="4"/>
  <c r="CK166" i="4"/>
  <c r="CL166" i="4"/>
  <c r="CM166" i="4"/>
  <c r="CN166" i="4"/>
  <c r="CK167" i="4"/>
  <c r="CL167" i="4"/>
  <c r="CM167" i="4"/>
  <c r="CN167" i="4"/>
  <c r="CK168" i="4"/>
  <c r="CL168" i="4"/>
  <c r="CM168" i="4"/>
  <c r="CN168" i="4"/>
  <c r="CK169" i="4"/>
  <c r="CL169" i="4"/>
  <c r="CM169" i="4"/>
  <c r="CN169" i="4"/>
  <c r="CK170" i="4"/>
  <c r="CL170" i="4"/>
  <c r="CM170" i="4"/>
  <c r="CN170" i="4"/>
  <c r="CK171" i="4"/>
  <c r="CL171" i="4"/>
  <c r="CM171" i="4"/>
  <c r="CN171" i="4"/>
  <c r="CK172" i="4"/>
  <c r="CL172" i="4"/>
  <c r="CM172" i="4"/>
  <c r="CN172" i="4"/>
  <c r="CK173" i="4"/>
  <c r="CL173" i="4"/>
  <c r="CM173" i="4"/>
  <c r="CN173" i="4"/>
  <c r="CK174" i="4"/>
  <c r="CL174" i="4"/>
  <c r="CM174" i="4"/>
  <c r="CN174" i="4"/>
  <c r="CK175" i="4"/>
  <c r="CL175" i="4"/>
  <c r="CM175" i="4"/>
  <c r="CN175" i="4"/>
  <c r="CK176" i="4"/>
  <c r="CL176" i="4"/>
  <c r="CM176" i="4"/>
  <c r="CN176" i="4"/>
  <c r="CK177" i="4"/>
  <c r="CL177" i="4"/>
  <c r="CM177" i="4"/>
  <c r="CN177" i="4"/>
  <c r="CK178" i="4"/>
  <c r="CL178" i="4"/>
  <c r="CM178" i="4"/>
  <c r="CN178" i="4"/>
  <c r="CK179" i="4"/>
  <c r="CL179" i="4"/>
  <c r="CM179" i="4"/>
  <c r="CN179" i="4"/>
  <c r="CK180" i="4"/>
  <c r="CL180" i="4"/>
  <c r="CM180" i="4"/>
  <c r="CN180" i="4"/>
  <c r="CK181" i="4"/>
  <c r="CL181" i="4"/>
  <c r="CM181" i="4"/>
  <c r="CN181" i="4"/>
  <c r="CK182" i="4"/>
  <c r="CL182" i="4"/>
  <c r="CM182" i="4"/>
  <c r="CN182" i="4"/>
  <c r="CK183" i="4"/>
  <c r="CL183" i="4"/>
  <c r="CM183" i="4"/>
  <c r="CN183" i="4"/>
  <c r="CK184" i="4"/>
  <c r="CL184" i="4"/>
  <c r="CM184" i="4"/>
  <c r="CN184" i="4"/>
  <c r="CK185" i="4"/>
  <c r="CL185" i="4"/>
  <c r="CM185" i="4"/>
  <c r="CN185" i="4"/>
  <c r="CK186" i="4"/>
  <c r="CL186" i="4"/>
  <c r="CM186" i="4"/>
  <c r="CN186" i="4"/>
  <c r="CK187" i="4"/>
  <c r="CL187" i="4"/>
  <c r="CM187" i="4"/>
  <c r="CN187" i="4"/>
  <c r="CK188" i="4"/>
  <c r="CL188" i="4"/>
  <c r="CM188" i="4"/>
  <c r="CN188" i="4"/>
  <c r="CK189" i="4"/>
  <c r="CL189" i="4"/>
  <c r="CM189" i="4"/>
  <c r="CN189" i="4"/>
  <c r="CK190" i="4"/>
  <c r="CL190" i="4"/>
  <c r="CM190" i="4"/>
  <c r="CN190" i="4"/>
  <c r="CK191" i="4"/>
  <c r="CL191" i="4"/>
  <c r="CM191" i="4"/>
  <c r="CN191" i="4"/>
  <c r="CK192" i="4"/>
  <c r="CL192" i="4"/>
  <c r="CM192" i="4"/>
  <c r="CN192" i="4"/>
  <c r="CK193" i="4"/>
  <c r="CL193" i="4"/>
  <c r="CM193" i="4"/>
  <c r="CN193" i="4"/>
  <c r="CK194" i="4"/>
  <c r="CL194" i="4"/>
  <c r="CM194" i="4"/>
  <c r="CN194" i="4"/>
  <c r="CK195" i="4"/>
  <c r="CL195" i="4"/>
  <c r="CM195" i="4"/>
  <c r="CN195" i="4"/>
  <c r="CK196" i="4"/>
  <c r="CL196" i="4"/>
  <c r="CM196" i="4"/>
  <c r="CN196" i="4"/>
  <c r="CK197" i="4"/>
  <c r="CL197" i="4"/>
  <c r="CM197" i="4"/>
  <c r="CN197" i="4"/>
  <c r="CK198" i="4"/>
  <c r="CL198" i="4"/>
  <c r="CM198" i="4"/>
  <c r="CN198" i="4"/>
  <c r="CK199" i="4"/>
  <c r="CL199" i="4"/>
  <c r="CM199" i="4"/>
  <c r="CN199" i="4"/>
  <c r="CK200" i="4"/>
  <c r="CL200" i="4"/>
  <c r="CM200" i="4"/>
  <c r="CN200" i="4"/>
  <c r="CK201" i="4"/>
  <c r="CL201" i="4"/>
  <c r="CM201" i="4"/>
  <c r="CN201" i="4"/>
  <c r="CK202" i="4"/>
  <c r="CL202" i="4"/>
  <c r="CM202" i="4"/>
  <c r="CN202" i="4"/>
  <c r="CK203" i="4"/>
  <c r="CL203" i="4"/>
  <c r="CM203" i="4"/>
  <c r="CN203" i="4"/>
  <c r="CK204" i="4"/>
  <c r="CL204" i="4"/>
  <c r="CM204" i="4"/>
  <c r="CN204" i="4"/>
  <c r="CK205" i="4"/>
  <c r="CL205" i="4"/>
  <c r="CM205" i="4"/>
  <c r="CN205" i="4"/>
  <c r="CK206" i="4"/>
  <c r="CL206" i="4"/>
  <c r="CM206" i="4"/>
  <c r="CN206" i="4"/>
  <c r="CK207" i="4"/>
  <c r="CL207" i="4"/>
  <c r="CM207" i="4"/>
  <c r="CN207" i="4"/>
  <c r="CK208" i="4"/>
  <c r="CL208" i="4"/>
  <c r="CM208" i="4"/>
  <c r="CN208" i="4"/>
  <c r="CK209" i="4"/>
  <c r="CL209" i="4"/>
  <c r="CM209" i="4"/>
  <c r="CN209" i="4"/>
  <c r="CK210" i="4"/>
  <c r="CL210" i="4"/>
  <c r="CM210" i="4"/>
  <c r="CN210" i="4"/>
  <c r="CK211" i="4"/>
  <c r="CL211" i="4"/>
  <c r="CM211" i="4"/>
  <c r="CN211" i="4"/>
  <c r="CK212" i="4"/>
  <c r="CL212" i="4"/>
  <c r="CM212" i="4"/>
  <c r="CN212" i="4"/>
  <c r="CK213" i="4"/>
  <c r="CL213" i="4"/>
  <c r="CM213" i="4"/>
  <c r="CN213" i="4"/>
  <c r="CK214" i="4"/>
  <c r="CL214" i="4"/>
  <c r="CM214" i="4"/>
  <c r="CN214" i="4"/>
  <c r="CK215" i="4"/>
  <c r="CL215" i="4"/>
  <c r="CM215" i="4"/>
  <c r="CN215" i="4"/>
  <c r="CK216" i="4"/>
  <c r="CL216" i="4"/>
  <c r="CM216" i="4"/>
  <c r="CN216" i="4"/>
  <c r="CK217" i="4"/>
  <c r="CL217" i="4"/>
  <c r="CM217" i="4"/>
  <c r="CN217" i="4"/>
  <c r="CK218" i="4"/>
  <c r="CL218" i="4"/>
  <c r="CM218" i="4"/>
  <c r="CN218" i="4"/>
  <c r="CK219" i="4"/>
  <c r="CL219" i="4"/>
  <c r="CM219" i="4"/>
  <c r="CN219" i="4"/>
  <c r="CK220" i="4"/>
  <c r="CL220" i="4"/>
  <c r="CM220" i="4"/>
  <c r="CN220" i="4"/>
  <c r="CK221" i="4"/>
  <c r="CL221" i="4"/>
  <c r="CM221" i="4"/>
  <c r="CN221" i="4"/>
  <c r="CK222" i="4"/>
  <c r="CL222" i="4"/>
  <c r="CM222" i="4"/>
  <c r="CN222" i="4"/>
  <c r="CK223" i="4"/>
  <c r="CL223" i="4"/>
  <c r="CM223" i="4"/>
  <c r="CN223" i="4"/>
  <c r="CK224" i="4"/>
  <c r="CL224" i="4"/>
  <c r="CM224" i="4"/>
  <c r="CN224" i="4"/>
  <c r="CK225" i="4"/>
  <c r="CL225" i="4"/>
  <c r="CM225" i="4"/>
  <c r="CN225" i="4"/>
  <c r="CK226" i="4"/>
  <c r="CL226" i="4"/>
  <c r="CM226" i="4"/>
  <c r="CN226" i="4"/>
  <c r="CK227" i="4"/>
  <c r="CL227" i="4"/>
  <c r="CM227" i="4"/>
  <c r="CN227" i="4"/>
  <c r="CK228" i="4"/>
  <c r="CL228" i="4"/>
  <c r="CM228" i="4"/>
  <c r="CN228" i="4"/>
  <c r="CK229" i="4"/>
  <c r="CL229" i="4"/>
  <c r="CM229" i="4"/>
  <c r="CN229" i="4"/>
  <c r="CK230" i="4"/>
  <c r="CL230" i="4"/>
  <c r="CM230" i="4"/>
  <c r="CN230" i="4"/>
  <c r="CK231" i="4"/>
  <c r="CL231" i="4"/>
  <c r="CM231" i="4"/>
  <c r="CN231" i="4"/>
  <c r="CK232" i="4"/>
  <c r="CL232" i="4"/>
  <c r="CM232" i="4"/>
  <c r="CN232" i="4"/>
  <c r="CK233" i="4"/>
  <c r="CL233" i="4"/>
  <c r="CM233" i="4"/>
  <c r="CN233" i="4"/>
  <c r="CK234" i="4"/>
  <c r="CL234" i="4"/>
  <c r="CM234" i="4"/>
  <c r="CN234" i="4"/>
  <c r="CK235" i="4"/>
  <c r="CL235" i="4"/>
  <c r="CM235" i="4"/>
  <c r="CN235" i="4"/>
  <c r="CK236" i="4"/>
  <c r="CL236" i="4"/>
  <c r="CM236" i="4"/>
  <c r="CN236" i="4"/>
  <c r="CK237" i="4"/>
  <c r="CL237" i="4"/>
  <c r="CM237" i="4"/>
  <c r="CN237" i="4"/>
  <c r="CK238" i="4"/>
  <c r="CL238" i="4"/>
  <c r="CM238" i="4"/>
  <c r="CN238" i="4"/>
  <c r="CK239" i="4"/>
  <c r="CL239" i="4"/>
  <c r="CM239" i="4"/>
  <c r="CN239" i="4"/>
  <c r="CK240" i="4"/>
  <c r="CL240" i="4"/>
  <c r="CM240" i="4"/>
  <c r="CN240" i="4"/>
  <c r="CK241" i="4"/>
  <c r="CL241" i="4"/>
  <c r="CM241" i="4"/>
  <c r="CN241" i="4"/>
  <c r="CK242" i="4"/>
  <c r="CL242" i="4"/>
  <c r="CM242" i="4"/>
  <c r="CN242" i="4"/>
  <c r="CK243" i="4"/>
  <c r="CL243" i="4"/>
  <c r="CM243" i="4"/>
  <c r="CN243" i="4"/>
  <c r="CK244" i="4"/>
  <c r="CL244" i="4"/>
  <c r="CM244" i="4"/>
  <c r="CN244" i="4"/>
  <c r="CK245" i="4"/>
  <c r="CL245" i="4"/>
  <c r="CM245" i="4"/>
  <c r="CN245" i="4"/>
  <c r="CK246" i="4"/>
  <c r="CL246" i="4"/>
  <c r="CM246" i="4"/>
  <c r="CN246" i="4"/>
  <c r="CK247" i="4"/>
  <c r="CL247" i="4"/>
  <c r="CM247" i="4"/>
  <c r="CN247" i="4"/>
  <c r="CK248" i="4"/>
  <c r="CL248" i="4"/>
  <c r="CM248" i="4"/>
  <c r="CN248" i="4"/>
  <c r="CK249" i="4"/>
  <c r="CL249" i="4"/>
  <c r="CM249" i="4"/>
  <c r="CN249" i="4"/>
  <c r="CK250" i="4"/>
  <c r="CL250" i="4"/>
  <c r="CM250" i="4"/>
  <c r="CN250" i="4"/>
  <c r="CK251" i="4"/>
  <c r="CL251" i="4"/>
  <c r="CM251" i="4"/>
  <c r="CN251" i="4"/>
  <c r="CK252" i="4"/>
  <c r="CL252" i="4"/>
  <c r="CM252" i="4"/>
  <c r="CN252" i="4"/>
  <c r="CK253" i="4"/>
  <c r="CL253" i="4"/>
  <c r="CM253" i="4"/>
  <c r="CN253" i="4"/>
  <c r="CK254" i="4"/>
  <c r="CL254" i="4"/>
  <c r="CM254" i="4"/>
  <c r="CN254" i="4"/>
  <c r="CK255" i="4"/>
  <c r="CL255" i="4"/>
  <c r="CM255" i="4"/>
  <c r="CN255" i="4"/>
  <c r="CK256" i="4"/>
  <c r="CL256" i="4"/>
  <c r="CM256" i="4"/>
  <c r="CN256" i="4"/>
  <c r="CK257" i="4"/>
  <c r="CL257" i="4"/>
  <c r="CM257" i="4"/>
  <c r="CN257" i="4"/>
  <c r="CK258" i="4"/>
  <c r="CL258" i="4"/>
  <c r="CM258" i="4"/>
  <c r="CN258" i="4"/>
  <c r="CK259" i="4"/>
  <c r="CL259" i="4"/>
  <c r="CM259" i="4"/>
  <c r="CN259" i="4"/>
  <c r="CK260" i="4"/>
  <c r="CL260" i="4"/>
  <c r="CM260" i="4"/>
  <c r="CN260" i="4"/>
  <c r="CK261" i="4"/>
  <c r="CL261" i="4"/>
  <c r="CM261" i="4"/>
  <c r="CN261" i="4"/>
  <c r="CK262" i="4"/>
  <c r="CL262" i="4"/>
  <c r="CM262" i="4"/>
  <c r="CN262" i="4"/>
  <c r="CK263" i="4"/>
  <c r="CL263" i="4"/>
  <c r="CM263" i="4"/>
  <c r="CN263" i="4"/>
  <c r="CK264" i="4"/>
  <c r="CL264" i="4"/>
  <c r="CM264" i="4"/>
  <c r="CN264" i="4"/>
  <c r="CK265" i="4"/>
  <c r="CL265" i="4"/>
  <c r="CM265" i="4"/>
  <c r="CN265" i="4"/>
  <c r="CK266" i="4"/>
  <c r="CL266" i="4"/>
  <c r="CM266" i="4"/>
  <c r="CN266" i="4"/>
  <c r="CK267" i="4"/>
  <c r="CL267" i="4"/>
  <c r="CM267" i="4"/>
  <c r="CN267" i="4"/>
  <c r="CK268" i="4"/>
  <c r="CL268" i="4"/>
  <c r="CM268" i="4"/>
  <c r="CN268" i="4"/>
  <c r="CK269" i="4"/>
  <c r="CL269" i="4"/>
  <c r="CM269" i="4"/>
  <c r="CN269" i="4"/>
  <c r="CK270" i="4"/>
  <c r="CL270" i="4"/>
  <c r="CM270" i="4"/>
  <c r="CN270" i="4"/>
  <c r="CK271" i="4"/>
  <c r="CL271" i="4"/>
  <c r="CM271" i="4"/>
  <c r="CN271" i="4"/>
  <c r="CK272" i="4"/>
  <c r="CL272" i="4"/>
  <c r="CM272" i="4"/>
  <c r="CN272" i="4"/>
  <c r="CK273" i="4"/>
  <c r="CL273" i="4"/>
  <c r="CM273" i="4"/>
  <c r="CN273" i="4"/>
  <c r="CK274" i="4"/>
  <c r="CL274" i="4"/>
  <c r="CM274" i="4"/>
  <c r="CN274" i="4"/>
  <c r="CK275" i="4"/>
  <c r="CL275" i="4"/>
  <c r="CM275" i="4"/>
  <c r="CN275" i="4"/>
  <c r="CK276" i="4"/>
  <c r="CL276" i="4"/>
  <c r="CM276" i="4"/>
  <c r="CN276" i="4"/>
  <c r="CK277" i="4"/>
  <c r="CL277" i="4"/>
  <c r="CM277" i="4"/>
  <c r="CN277" i="4"/>
  <c r="CK278" i="4"/>
  <c r="CL278" i="4"/>
  <c r="CM278" i="4"/>
  <c r="CN278" i="4"/>
  <c r="CK279" i="4"/>
  <c r="CL279" i="4"/>
  <c r="CM279" i="4"/>
  <c r="CN279" i="4"/>
  <c r="CK280" i="4"/>
  <c r="CL280" i="4"/>
  <c r="CM280" i="4"/>
  <c r="CN280" i="4"/>
  <c r="CK281" i="4"/>
  <c r="CL281" i="4"/>
  <c r="CM281" i="4"/>
  <c r="CN281" i="4"/>
  <c r="CK282" i="4"/>
  <c r="CL282" i="4"/>
  <c r="CM282" i="4"/>
  <c r="CN282" i="4"/>
  <c r="CK283" i="4"/>
  <c r="CL283" i="4"/>
  <c r="CM283" i="4"/>
  <c r="CN283" i="4"/>
  <c r="CK284" i="4"/>
  <c r="CL284" i="4"/>
  <c r="CM284" i="4"/>
  <c r="CN284" i="4"/>
  <c r="CK285" i="4"/>
  <c r="CL285" i="4"/>
  <c r="CM285" i="4"/>
  <c r="CN285" i="4"/>
  <c r="CK286" i="4"/>
  <c r="CL286" i="4"/>
  <c r="CM286" i="4"/>
  <c r="CN286" i="4"/>
  <c r="CK287" i="4"/>
  <c r="CL287" i="4"/>
  <c r="CM287" i="4"/>
  <c r="CN287" i="4"/>
  <c r="CK288" i="4"/>
  <c r="CL288" i="4"/>
  <c r="CM288" i="4"/>
  <c r="CN288" i="4"/>
  <c r="CK289" i="4"/>
  <c r="CL289" i="4"/>
  <c r="CM289" i="4"/>
  <c r="CN289" i="4"/>
  <c r="CK290" i="4"/>
  <c r="CL290" i="4"/>
  <c r="CM290" i="4"/>
  <c r="CN290" i="4"/>
  <c r="CK291" i="4"/>
  <c r="CL291" i="4"/>
  <c r="CM291" i="4"/>
  <c r="CN291" i="4"/>
  <c r="CK292" i="4"/>
  <c r="CL292" i="4"/>
  <c r="CM292" i="4"/>
  <c r="CN292" i="4"/>
  <c r="CK293" i="4"/>
  <c r="CL293" i="4"/>
  <c r="CM293" i="4"/>
  <c r="CN293" i="4"/>
  <c r="CK294" i="4"/>
  <c r="CL294" i="4"/>
  <c r="CM294" i="4"/>
  <c r="CN294" i="4"/>
  <c r="CK295" i="4"/>
  <c r="CL295" i="4"/>
  <c r="CM295" i="4"/>
  <c r="CN295" i="4"/>
  <c r="CK296" i="4"/>
  <c r="CL296" i="4"/>
  <c r="CM296" i="4"/>
  <c r="CN296" i="4"/>
  <c r="CK297" i="4"/>
  <c r="CL297" i="4"/>
  <c r="CM297" i="4"/>
  <c r="CN297" i="4"/>
  <c r="CK298" i="4"/>
  <c r="CL298" i="4"/>
  <c r="CM298" i="4"/>
  <c r="CN298" i="4"/>
  <c r="CK299" i="4"/>
  <c r="CL299" i="4"/>
  <c r="CM299" i="4"/>
  <c r="CN299" i="4"/>
  <c r="CK300" i="4"/>
  <c r="CL300" i="4"/>
  <c r="CM300" i="4"/>
  <c r="CN300" i="4"/>
  <c r="CK301" i="4"/>
  <c r="CL301" i="4"/>
  <c r="CM301" i="4"/>
  <c r="CN301" i="4"/>
  <c r="CK302" i="4"/>
  <c r="CL302" i="4"/>
  <c r="CM302" i="4"/>
  <c r="CN302" i="4"/>
  <c r="CK303" i="4"/>
  <c r="CL303" i="4"/>
  <c r="CM303" i="4"/>
  <c r="CN303" i="4"/>
  <c r="CK304" i="4"/>
  <c r="CL304" i="4"/>
  <c r="CM304" i="4"/>
  <c r="CN304" i="4"/>
  <c r="CK305" i="4"/>
  <c r="CL305" i="4"/>
  <c r="CM305" i="4"/>
  <c r="CN305" i="4"/>
  <c r="CK306" i="4"/>
  <c r="CL306" i="4"/>
  <c r="CM306" i="4"/>
  <c r="CN306" i="4"/>
  <c r="CK307" i="4"/>
  <c r="CL307" i="4"/>
  <c r="CM307" i="4"/>
  <c r="CN307" i="4"/>
  <c r="CK308" i="4"/>
  <c r="CL308" i="4"/>
  <c r="CM308" i="4"/>
  <c r="CN308" i="4"/>
  <c r="CK309" i="4"/>
  <c r="CL309" i="4"/>
  <c r="CM309" i="4"/>
  <c r="CN309" i="4"/>
  <c r="CK310" i="4"/>
  <c r="CL310" i="4"/>
  <c r="CM310" i="4"/>
  <c r="CN310" i="4"/>
  <c r="CK311" i="4"/>
  <c r="CL311" i="4"/>
  <c r="CM311" i="4"/>
  <c r="CN311" i="4"/>
  <c r="CK312" i="4"/>
  <c r="CL312" i="4"/>
  <c r="CM312" i="4"/>
  <c r="CN312" i="4"/>
  <c r="CK313" i="4"/>
  <c r="CL313" i="4"/>
  <c r="CM313" i="4"/>
  <c r="CN313" i="4"/>
  <c r="CK314" i="4"/>
  <c r="CL314" i="4"/>
  <c r="CM314" i="4"/>
  <c r="CN314" i="4"/>
  <c r="CK315" i="4"/>
  <c r="CL315" i="4"/>
  <c r="CM315" i="4"/>
  <c r="CN315" i="4"/>
  <c r="CK316" i="4"/>
  <c r="CL316" i="4"/>
  <c r="CM316" i="4"/>
  <c r="CN316" i="4"/>
  <c r="CK317" i="4"/>
  <c r="CL317" i="4"/>
  <c r="CM317" i="4"/>
  <c r="CN317" i="4"/>
  <c r="CK318" i="4"/>
  <c r="CL318" i="4"/>
  <c r="CM318" i="4"/>
  <c r="CN318" i="4"/>
  <c r="CK319" i="4"/>
  <c r="CL319" i="4"/>
  <c r="CM319" i="4"/>
  <c r="CN319" i="4"/>
  <c r="CK320" i="4"/>
  <c r="CL320" i="4"/>
  <c r="CM320" i="4"/>
  <c r="CN320" i="4"/>
  <c r="CK321" i="4"/>
  <c r="CL321" i="4"/>
  <c r="CM321" i="4"/>
  <c r="CN321" i="4"/>
  <c r="CK322" i="4"/>
  <c r="CL322" i="4"/>
  <c r="CM322" i="4"/>
  <c r="CN322" i="4"/>
  <c r="CK323" i="4"/>
  <c r="CL323" i="4"/>
  <c r="CM323" i="4"/>
  <c r="CN323" i="4"/>
  <c r="CK324" i="4"/>
  <c r="CL324" i="4"/>
  <c r="CM324" i="4"/>
  <c r="CN324" i="4"/>
  <c r="CK325" i="4"/>
  <c r="CL325" i="4"/>
  <c r="CM325" i="4"/>
  <c r="CN325" i="4"/>
  <c r="CK326" i="4"/>
  <c r="CL326" i="4"/>
  <c r="CM326" i="4"/>
  <c r="CN326" i="4"/>
  <c r="CK327" i="4"/>
  <c r="CL327" i="4"/>
  <c r="CM327" i="4"/>
  <c r="CN327" i="4"/>
  <c r="CK328" i="4"/>
  <c r="CL328" i="4"/>
  <c r="CM328" i="4"/>
  <c r="CN328" i="4"/>
  <c r="CK329" i="4"/>
  <c r="CL329" i="4"/>
  <c r="CM329" i="4"/>
  <c r="CN329" i="4"/>
  <c r="CK330" i="4"/>
  <c r="CL330" i="4"/>
  <c r="CM330" i="4"/>
  <c r="CN330" i="4"/>
  <c r="CK331" i="4"/>
  <c r="CL331" i="4"/>
  <c r="CM331" i="4"/>
  <c r="CN331" i="4"/>
  <c r="CK332" i="4"/>
  <c r="CL332" i="4"/>
  <c r="CM332" i="4"/>
  <c r="CN332" i="4"/>
  <c r="CK333" i="4"/>
  <c r="CL333" i="4"/>
  <c r="CM333" i="4"/>
  <c r="CN333" i="4"/>
  <c r="CK334" i="4"/>
  <c r="CL334" i="4"/>
  <c r="CM334" i="4"/>
  <c r="CN334" i="4"/>
  <c r="CK335" i="4"/>
  <c r="CL335" i="4"/>
  <c r="CM335" i="4"/>
  <c r="CN335" i="4"/>
  <c r="CK336" i="4"/>
  <c r="CL336" i="4"/>
  <c r="CM336" i="4"/>
  <c r="CN336" i="4"/>
  <c r="CK337" i="4"/>
  <c r="CL337" i="4"/>
  <c r="CM337" i="4"/>
  <c r="CN337" i="4"/>
  <c r="CK338" i="4"/>
  <c r="CL338" i="4"/>
  <c r="CM338" i="4"/>
  <c r="CN338" i="4"/>
  <c r="CK339" i="4"/>
  <c r="CL339" i="4"/>
  <c r="CM339" i="4"/>
  <c r="CN339" i="4"/>
  <c r="CK340" i="4"/>
  <c r="CL340" i="4"/>
  <c r="CM340" i="4"/>
  <c r="CN340" i="4"/>
  <c r="CK341" i="4"/>
  <c r="CL341" i="4"/>
  <c r="CM341" i="4"/>
  <c r="CN341" i="4"/>
  <c r="CK342" i="4"/>
  <c r="CL342" i="4"/>
  <c r="CM342" i="4"/>
  <c r="CN342" i="4"/>
  <c r="CK343" i="4"/>
  <c r="CL343" i="4"/>
  <c r="CM343" i="4"/>
  <c r="CN343" i="4"/>
  <c r="CK344" i="4"/>
  <c r="CL344" i="4"/>
  <c r="CM344" i="4"/>
  <c r="CN344" i="4"/>
  <c r="CK345" i="4"/>
  <c r="CL345" i="4"/>
  <c r="CM345" i="4"/>
  <c r="CN345" i="4"/>
  <c r="CK346" i="4"/>
  <c r="CL346" i="4"/>
  <c r="CM346" i="4"/>
  <c r="CN346" i="4"/>
  <c r="CK347" i="4"/>
  <c r="CL347" i="4"/>
  <c r="CM347" i="4"/>
  <c r="CN347" i="4"/>
  <c r="CK348" i="4"/>
  <c r="CL348" i="4"/>
  <c r="CM348" i="4"/>
  <c r="CN348" i="4"/>
  <c r="CK349" i="4"/>
  <c r="CL349" i="4"/>
  <c r="CM349" i="4"/>
  <c r="CN349" i="4"/>
  <c r="CK350" i="4"/>
  <c r="CL350" i="4"/>
  <c r="CM350" i="4"/>
  <c r="CN350" i="4"/>
  <c r="CK351" i="4"/>
  <c r="CL351" i="4"/>
  <c r="CM351" i="4"/>
  <c r="CN351" i="4"/>
  <c r="CK352" i="4"/>
  <c r="CL352" i="4"/>
  <c r="CM352" i="4"/>
  <c r="CN352" i="4"/>
  <c r="CK353" i="4"/>
  <c r="CL353" i="4"/>
  <c r="CM353" i="4"/>
  <c r="CN353" i="4"/>
  <c r="CK354" i="4"/>
  <c r="CL354" i="4"/>
  <c r="CM354" i="4"/>
  <c r="CN354" i="4"/>
  <c r="CK355" i="4"/>
  <c r="CL355" i="4"/>
  <c r="CM355" i="4"/>
  <c r="CN355" i="4"/>
  <c r="CK356" i="4"/>
  <c r="CL356" i="4"/>
  <c r="CM356" i="4"/>
  <c r="CN356" i="4"/>
  <c r="CK357" i="4"/>
  <c r="CL357" i="4"/>
  <c r="CM357" i="4"/>
  <c r="CN357" i="4"/>
  <c r="CK358" i="4"/>
  <c r="CL358" i="4"/>
  <c r="CM358" i="4"/>
  <c r="CN358" i="4"/>
  <c r="CK359" i="4"/>
  <c r="CL359" i="4"/>
  <c r="CM359" i="4"/>
  <c r="CN359" i="4"/>
  <c r="CK360" i="4"/>
  <c r="CL360" i="4"/>
  <c r="CM360" i="4"/>
  <c r="CN360" i="4"/>
  <c r="CK361" i="4"/>
  <c r="CL361" i="4"/>
  <c r="CM361" i="4"/>
  <c r="CN361" i="4"/>
  <c r="CK362" i="4"/>
  <c r="CL362" i="4"/>
  <c r="CM362" i="4"/>
  <c r="CN362" i="4"/>
  <c r="CK363" i="4"/>
  <c r="CL363" i="4"/>
  <c r="CM363" i="4"/>
  <c r="CN363" i="4"/>
  <c r="CK364" i="4"/>
  <c r="CL364" i="4"/>
  <c r="CM364" i="4"/>
  <c r="CN364" i="4"/>
  <c r="CK365" i="4"/>
  <c r="CL365" i="4"/>
  <c r="CM365" i="4"/>
  <c r="CN365" i="4"/>
  <c r="CK366" i="4"/>
  <c r="CL366" i="4"/>
  <c r="CM366" i="4"/>
  <c r="CN366" i="4"/>
  <c r="CK367" i="4"/>
  <c r="CL367" i="4"/>
  <c r="CM367" i="4"/>
  <c r="CN367" i="4"/>
  <c r="CK368" i="4"/>
  <c r="CL368" i="4"/>
  <c r="CM368" i="4"/>
  <c r="CN368" i="4"/>
  <c r="CK369" i="4"/>
  <c r="CL369" i="4"/>
  <c r="CM369" i="4"/>
  <c r="CN369" i="4"/>
  <c r="CK370" i="4"/>
  <c r="CL370" i="4"/>
  <c r="CM370" i="4"/>
  <c r="CN370" i="4"/>
  <c r="CK371" i="4"/>
  <c r="CL371" i="4"/>
  <c r="CM371" i="4"/>
  <c r="CN371" i="4"/>
  <c r="CK372" i="4"/>
  <c r="CL372" i="4"/>
  <c r="CM372" i="4"/>
  <c r="CN372" i="4"/>
  <c r="CK373" i="4"/>
  <c r="CL373" i="4"/>
  <c r="CM373" i="4"/>
  <c r="CN373" i="4"/>
  <c r="CK374" i="4"/>
  <c r="CL374" i="4"/>
  <c r="CM374" i="4"/>
  <c r="CN374" i="4"/>
  <c r="CK375" i="4"/>
  <c r="CL375" i="4"/>
  <c r="CM375" i="4"/>
  <c r="CN375" i="4"/>
  <c r="CK376" i="4"/>
  <c r="CL376" i="4"/>
  <c r="CM376" i="4"/>
  <c r="CN376" i="4"/>
  <c r="CK377" i="4"/>
  <c r="CL377" i="4"/>
  <c r="CM377" i="4"/>
  <c r="CN377" i="4"/>
  <c r="CK378" i="4"/>
  <c r="CL378" i="4"/>
  <c r="CM378" i="4"/>
  <c r="CN378" i="4"/>
  <c r="CK379" i="4"/>
  <c r="CL379" i="4"/>
  <c r="CM379" i="4"/>
  <c r="CN379" i="4"/>
  <c r="CK380" i="4"/>
  <c r="CL380" i="4"/>
  <c r="CM380" i="4"/>
  <c r="CN380" i="4"/>
  <c r="CK381" i="4"/>
  <c r="CL381" i="4"/>
  <c r="CM381" i="4"/>
  <c r="CN381" i="4"/>
  <c r="CK382" i="4"/>
  <c r="CL382" i="4"/>
  <c r="CM382" i="4"/>
  <c r="CN382" i="4"/>
  <c r="CK383" i="4"/>
  <c r="CL383" i="4"/>
  <c r="CM383" i="4"/>
  <c r="CN383" i="4"/>
  <c r="CK384" i="4"/>
  <c r="CL384" i="4"/>
  <c r="CM384" i="4"/>
  <c r="CN384" i="4"/>
  <c r="CK385" i="4"/>
  <c r="CL385" i="4"/>
  <c r="CM385" i="4"/>
  <c r="CN385" i="4"/>
  <c r="CK386" i="4"/>
  <c r="CL386" i="4"/>
  <c r="CM386" i="4"/>
  <c r="CN386" i="4"/>
  <c r="CK387" i="4"/>
  <c r="CL387" i="4"/>
  <c r="CM387" i="4"/>
  <c r="CN387" i="4"/>
  <c r="CK388" i="4"/>
  <c r="CL388" i="4"/>
  <c r="CM388" i="4"/>
  <c r="CN388" i="4"/>
  <c r="CK389" i="4"/>
  <c r="CL389" i="4"/>
  <c r="CM389" i="4"/>
  <c r="CN389" i="4"/>
  <c r="CK390" i="4"/>
  <c r="CL390" i="4"/>
  <c r="CM390" i="4"/>
  <c r="CN390" i="4"/>
  <c r="CK391" i="4"/>
  <c r="CL391" i="4"/>
  <c r="CM391" i="4"/>
  <c r="CN391" i="4"/>
  <c r="CK392" i="4"/>
  <c r="CL392" i="4"/>
  <c r="CM392" i="4"/>
  <c r="CN392" i="4"/>
  <c r="CK393" i="4"/>
  <c r="CL393" i="4"/>
  <c r="CM393" i="4"/>
  <c r="CN393" i="4"/>
  <c r="CK394" i="4"/>
  <c r="CL394" i="4"/>
  <c r="CM394" i="4"/>
  <c r="CN394" i="4"/>
  <c r="CK395" i="4"/>
  <c r="CL395" i="4"/>
  <c r="CM395" i="4"/>
  <c r="CN395" i="4"/>
  <c r="CK396" i="4"/>
  <c r="CL396" i="4"/>
  <c r="CM396" i="4"/>
  <c r="CN396" i="4"/>
  <c r="CK397" i="4"/>
  <c r="CL397" i="4"/>
  <c r="CM397" i="4"/>
  <c r="CN397" i="4"/>
  <c r="CK398" i="4"/>
  <c r="CL398" i="4"/>
  <c r="CM398" i="4"/>
  <c r="CN398" i="4"/>
  <c r="CK399" i="4"/>
  <c r="CL399" i="4"/>
  <c r="CM399" i="4"/>
  <c r="CN399" i="4"/>
  <c r="CK400" i="4"/>
  <c r="CL400" i="4"/>
  <c r="CM400" i="4"/>
  <c r="CN400" i="4"/>
  <c r="CK401" i="4"/>
  <c r="CL401" i="4"/>
  <c r="CM401" i="4"/>
  <c r="CN401" i="4"/>
  <c r="CK402" i="4"/>
  <c r="CL402" i="4"/>
  <c r="CM402" i="4"/>
  <c r="CN402" i="4"/>
  <c r="CK403" i="4"/>
  <c r="CL403" i="4"/>
  <c r="CM403" i="4"/>
  <c r="CN403" i="4"/>
  <c r="CK404" i="4"/>
  <c r="CL404" i="4"/>
  <c r="CM404" i="4"/>
  <c r="CN404" i="4"/>
  <c r="CK405" i="4"/>
  <c r="CL405" i="4"/>
  <c r="CM405" i="4"/>
  <c r="CN405" i="4"/>
  <c r="CK406" i="4"/>
  <c r="CL406" i="4"/>
  <c r="CM406" i="4"/>
  <c r="CN406" i="4"/>
  <c r="CN6" i="4"/>
  <c r="CM6" i="4"/>
  <c r="CL6" i="4"/>
  <c r="CK6" i="4"/>
  <c r="CH7" i="4"/>
  <c r="CH8" i="4"/>
  <c r="CH9" i="4"/>
  <c r="CH10" i="4"/>
  <c r="CH11" i="4"/>
  <c r="CH12" i="4"/>
  <c r="CH13" i="4"/>
  <c r="CH14" i="4"/>
  <c r="CH15" i="4"/>
  <c r="CH16" i="4"/>
  <c r="CH17" i="4"/>
  <c r="CH18" i="4"/>
  <c r="CH19" i="4"/>
  <c r="CH20" i="4"/>
  <c r="CH21" i="4"/>
  <c r="CH22" i="4"/>
  <c r="CH23" i="4"/>
  <c r="CH24" i="4"/>
  <c r="CH25" i="4"/>
  <c r="CH26" i="4"/>
  <c r="CH27" i="4"/>
  <c r="CH28" i="4"/>
  <c r="CH29" i="4"/>
  <c r="CH30" i="4"/>
  <c r="CH31" i="4"/>
  <c r="CH32" i="4"/>
  <c r="CH33" i="4"/>
  <c r="CH34" i="4"/>
  <c r="CH35" i="4"/>
  <c r="CH36" i="4"/>
  <c r="CH37" i="4"/>
  <c r="CH38" i="4"/>
  <c r="CH39" i="4"/>
  <c r="CH40" i="4"/>
  <c r="CH41" i="4"/>
  <c r="CH42" i="4"/>
  <c r="CH43" i="4"/>
  <c r="CH44" i="4"/>
  <c r="CH45" i="4"/>
  <c r="CH46" i="4"/>
  <c r="CH47" i="4"/>
  <c r="CH48" i="4"/>
  <c r="CH49" i="4"/>
  <c r="CH50" i="4"/>
  <c r="CH51" i="4"/>
  <c r="CH52" i="4"/>
  <c r="CH53" i="4"/>
  <c r="CH54" i="4"/>
  <c r="CH55" i="4"/>
  <c r="CH56" i="4"/>
  <c r="CH57" i="4"/>
  <c r="CH58" i="4"/>
  <c r="CH59" i="4"/>
  <c r="CH60" i="4"/>
  <c r="CH61" i="4"/>
  <c r="CH62" i="4"/>
  <c r="CH63" i="4"/>
  <c r="CH64" i="4"/>
  <c r="CH65" i="4"/>
  <c r="CH66" i="4"/>
  <c r="CH67" i="4"/>
  <c r="CH68" i="4"/>
  <c r="CH69" i="4"/>
  <c r="CH70" i="4"/>
  <c r="CH71" i="4"/>
  <c r="CH72" i="4"/>
  <c r="CH73" i="4"/>
  <c r="CH74" i="4"/>
  <c r="CH75" i="4"/>
  <c r="CH76" i="4"/>
  <c r="CH77" i="4"/>
  <c r="CH78" i="4"/>
  <c r="CH79" i="4"/>
  <c r="CH80" i="4"/>
  <c r="CH81" i="4"/>
  <c r="CH82" i="4"/>
  <c r="CH83" i="4"/>
  <c r="CH84" i="4"/>
  <c r="CH85" i="4"/>
  <c r="CH86" i="4"/>
  <c r="CH87" i="4"/>
  <c r="CH88" i="4"/>
  <c r="CH89" i="4"/>
  <c r="CH90" i="4"/>
  <c r="CH91" i="4"/>
  <c r="CH92" i="4"/>
  <c r="CH93" i="4"/>
  <c r="CH94" i="4"/>
  <c r="CH95" i="4"/>
  <c r="CH96" i="4"/>
  <c r="CH97" i="4"/>
  <c r="CH98" i="4"/>
  <c r="CH99" i="4"/>
  <c r="CH100" i="4"/>
  <c r="CH101" i="4"/>
  <c r="CH102" i="4"/>
  <c r="CH103" i="4"/>
  <c r="CH104" i="4"/>
  <c r="CH105" i="4"/>
  <c r="CH106" i="4"/>
  <c r="CH107" i="4"/>
  <c r="CH108" i="4"/>
  <c r="CH109" i="4"/>
  <c r="CH110" i="4"/>
  <c r="CH111" i="4"/>
  <c r="CH112" i="4"/>
  <c r="CH113" i="4"/>
  <c r="CH114" i="4"/>
  <c r="CH115" i="4"/>
  <c r="CH116" i="4"/>
  <c r="CH117" i="4"/>
  <c r="CH118" i="4"/>
  <c r="CH119" i="4"/>
  <c r="CH120" i="4"/>
  <c r="CH121" i="4"/>
  <c r="CH122" i="4"/>
  <c r="CH123" i="4"/>
  <c r="CH124" i="4"/>
  <c r="CH125" i="4"/>
  <c r="CH126" i="4"/>
  <c r="CH127" i="4"/>
  <c r="CH128" i="4"/>
  <c r="CH129" i="4"/>
  <c r="CH130" i="4"/>
  <c r="CH131" i="4"/>
  <c r="CH132" i="4"/>
  <c r="CH133" i="4"/>
  <c r="CH134" i="4"/>
  <c r="CH135" i="4"/>
  <c r="CH136" i="4"/>
  <c r="CH137" i="4"/>
  <c r="CH138" i="4"/>
  <c r="CH139" i="4"/>
  <c r="CH140" i="4"/>
  <c r="CH141" i="4"/>
  <c r="CH142" i="4"/>
  <c r="CH143" i="4"/>
  <c r="CH144" i="4"/>
  <c r="CH145" i="4"/>
  <c r="CH146" i="4"/>
  <c r="CH147" i="4"/>
  <c r="CH159" i="4"/>
  <c r="CH160" i="4"/>
  <c r="CH161" i="4"/>
  <c r="CH162" i="4"/>
  <c r="CH163" i="4"/>
  <c r="CH164" i="4"/>
  <c r="CH165" i="4"/>
  <c r="CH166" i="4"/>
  <c r="CH167" i="4"/>
  <c r="CH168" i="4"/>
  <c r="CH169" i="4"/>
  <c r="CH170" i="4"/>
  <c r="CH171" i="4"/>
  <c r="CH172" i="4"/>
  <c r="CH173" i="4"/>
  <c r="CH174" i="4"/>
  <c r="CH175" i="4"/>
  <c r="CH176" i="4"/>
  <c r="CH177" i="4"/>
  <c r="CH178" i="4"/>
  <c r="CH179" i="4"/>
  <c r="CH180" i="4"/>
  <c r="CH181" i="4"/>
  <c r="CH182" i="4"/>
  <c r="CH183" i="4"/>
  <c r="CH184" i="4"/>
  <c r="CH185" i="4"/>
  <c r="CH186" i="4"/>
  <c r="CH187" i="4"/>
  <c r="CH188" i="4"/>
  <c r="CH189" i="4"/>
  <c r="CH190" i="4"/>
  <c r="CH191" i="4"/>
  <c r="CH192" i="4"/>
  <c r="CH193" i="4"/>
  <c r="CH194" i="4"/>
  <c r="CH195" i="4"/>
  <c r="CH196" i="4"/>
  <c r="CH197" i="4"/>
  <c r="CH198" i="4"/>
  <c r="CH199" i="4"/>
  <c r="CH200" i="4"/>
  <c r="CH201" i="4"/>
  <c r="CH202" i="4"/>
  <c r="CH203" i="4"/>
  <c r="CH204" i="4"/>
  <c r="CH205" i="4"/>
  <c r="CH206" i="4"/>
  <c r="CH207" i="4"/>
  <c r="CH208" i="4"/>
  <c r="CH209" i="4"/>
  <c r="CH210" i="4"/>
  <c r="CH211" i="4"/>
  <c r="CH212" i="4"/>
  <c r="CH213" i="4"/>
  <c r="CH214" i="4"/>
  <c r="CH215" i="4"/>
  <c r="CH216" i="4"/>
  <c r="CH217" i="4"/>
  <c r="CH218" i="4"/>
  <c r="CH219" i="4"/>
  <c r="CH220" i="4"/>
  <c r="CH221" i="4"/>
  <c r="CH222" i="4"/>
  <c r="CH223" i="4"/>
  <c r="CH224" i="4"/>
  <c r="CH225" i="4"/>
  <c r="CH226" i="4"/>
  <c r="CH227" i="4"/>
  <c r="CH228" i="4"/>
  <c r="CH229" i="4"/>
  <c r="CH230" i="4"/>
  <c r="CH231" i="4"/>
  <c r="CH232" i="4"/>
  <c r="CH233" i="4"/>
  <c r="CH234" i="4"/>
  <c r="CH235" i="4"/>
  <c r="CH236" i="4"/>
  <c r="CH237" i="4"/>
  <c r="CH238" i="4"/>
  <c r="CH239" i="4"/>
  <c r="CH240" i="4"/>
  <c r="CH241" i="4"/>
  <c r="CH242" i="4"/>
  <c r="CH243" i="4"/>
  <c r="CH244" i="4"/>
  <c r="CH245" i="4"/>
  <c r="CH246" i="4"/>
  <c r="CH247" i="4"/>
  <c r="CH248" i="4"/>
  <c r="CH249" i="4"/>
  <c r="CH250" i="4"/>
  <c r="CH251" i="4"/>
  <c r="CH252" i="4"/>
  <c r="CH253" i="4"/>
  <c r="CH254" i="4"/>
  <c r="CH255" i="4"/>
  <c r="CH256" i="4"/>
  <c r="CH257" i="4"/>
  <c r="CH258" i="4"/>
  <c r="CH259" i="4"/>
  <c r="CH260" i="4"/>
  <c r="CH261" i="4"/>
  <c r="CH262" i="4"/>
  <c r="CH263" i="4"/>
  <c r="CH264" i="4"/>
  <c r="CH265" i="4"/>
  <c r="CH266" i="4"/>
  <c r="CH267" i="4"/>
  <c r="CH268" i="4"/>
  <c r="CH269" i="4"/>
  <c r="CH270" i="4"/>
  <c r="CH271" i="4"/>
  <c r="CH272" i="4"/>
  <c r="CH273" i="4"/>
  <c r="CH274" i="4"/>
  <c r="CH275" i="4"/>
  <c r="CH276" i="4"/>
  <c r="CH277" i="4"/>
  <c r="CH278" i="4"/>
  <c r="CH279" i="4"/>
  <c r="CH280" i="4"/>
  <c r="CH281" i="4"/>
  <c r="CH282" i="4"/>
  <c r="CH283" i="4"/>
  <c r="CH284" i="4"/>
  <c r="CH285" i="4"/>
  <c r="CH286" i="4"/>
  <c r="CH287" i="4"/>
  <c r="CH288" i="4"/>
  <c r="CH289" i="4"/>
  <c r="CH290" i="4"/>
  <c r="CH291" i="4"/>
  <c r="CH292" i="4"/>
  <c r="CH293" i="4"/>
  <c r="CH294" i="4"/>
  <c r="CH295" i="4"/>
  <c r="CH296" i="4"/>
  <c r="CH297" i="4"/>
  <c r="CH298" i="4"/>
  <c r="CH299" i="4"/>
  <c r="CH300" i="4"/>
  <c r="CH301" i="4"/>
  <c r="CH302" i="4"/>
  <c r="CH303" i="4"/>
  <c r="CH304" i="4"/>
  <c r="CH305" i="4"/>
  <c r="CH306" i="4"/>
  <c r="CH307" i="4"/>
  <c r="CH308" i="4"/>
  <c r="CH309" i="4"/>
  <c r="CH310" i="4"/>
  <c r="CH311" i="4"/>
  <c r="CH312" i="4"/>
  <c r="CH313" i="4"/>
  <c r="CH314" i="4"/>
  <c r="CH315" i="4"/>
  <c r="CH316" i="4"/>
  <c r="CH317" i="4"/>
  <c r="CH318" i="4"/>
  <c r="CH319" i="4"/>
  <c r="CH320" i="4"/>
  <c r="CH321" i="4"/>
  <c r="CH322" i="4"/>
  <c r="CH323" i="4"/>
  <c r="CH324" i="4"/>
  <c r="CH325" i="4"/>
  <c r="CH326" i="4"/>
  <c r="CH327" i="4"/>
  <c r="CH328" i="4"/>
  <c r="CH329" i="4"/>
  <c r="CH330" i="4"/>
  <c r="CH331" i="4"/>
  <c r="CH332" i="4"/>
  <c r="CH333" i="4"/>
  <c r="CH334" i="4"/>
  <c r="CH335" i="4"/>
  <c r="CH336" i="4"/>
  <c r="CH337" i="4"/>
  <c r="CH338" i="4"/>
  <c r="CH339" i="4"/>
  <c r="CH340" i="4"/>
  <c r="CH341" i="4"/>
  <c r="CH342" i="4"/>
  <c r="CH343" i="4"/>
  <c r="CH344" i="4"/>
  <c r="CH345" i="4"/>
  <c r="CH346" i="4"/>
  <c r="CH347" i="4"/>
  <c r="CH348" i="4"/>
  <c r="CH349" i="4"/>
  <c r="CH350" i="4"/>
  <c r="CH351" i="4"/>
  <c r="CH352" i="4"/>
  <c r="CH353" i="4"/>
  <c r="CH354" i="4"/>
  <c r="CH355" i="4"/>
  <c r="CH356" i="4"/>
  <c r="CH357" i="4"/>
  <c r="CH358" i="4"/>
  <c r="CH359" i="4"/>
  <c r="CH360" i="4"/>
  <c r="CH361" i="4"/>
  <c r="CH362" i="4"/>
  <c r="CH363" i="4"/>
  <c r="CH364" i="4"/>
  <c r="CH365" i="4"/>
  <c r="CH366" i="4"/>
  <c r="CH367" i="4"/>
  <c r="CH368" i="4"/>
  <c r="CH369" i="4"/>
  <c r="CH370" i="4"/>
  <c r="CH371" i="4"/>
  <c r="CH372" i="4"/>
  <c r="CH373" i="4"/>
  <c r="CH374" i="4"/>
  <c r="CH375" i="4"/>
  <c r="CH376" i="4"/>
  <c r="CH377" i="4"/>
  <c r="CH378" i="4"/>
  <c r="CH379" i="4"/>
  <c r="CH380" i="4"/>
  <c r="CH381" i="4"/>
  <c r="CH382" i="4"/>
  <c r="CH383" i="4"/>
  <c r="CH384" i="4"/>
  <c r="CH385" i="4"/>
  <c r="CH386" i="4"/>
  <c r="CH387" i="4"/>
  <c r="CH388" i="4"/>
  <c r="CH389" i="4"/>
  <c r="CH390" i="4"/>
  <c r="CH391" i="4"/>
  <c r="CH392" i="4"/>
  <c r="CH393" i="4"/>
  <c r="CH394" i="4"/>
  <c r="CH395" i="4"/>
  <c r="CH396" i="4"/>
  <c r="CH397" i="4"/>
  <c r="CH398" i="4"/>
  <c r="CH399" i="4"/>
  <c r="CH400" i="4"/>
  <c r="CH401" i="4"/>
  <c r="CH402" i="4"/>
  <c r="CH403" i="4"/>
  <c r="CH404" i="4"/>
  <c r="CH405" i="4"/>
  <c r="CH406" i="4"/>
  <c r="CG7" i="4"/>
  <c r="CG8" i="4"/>
  <c r="CG9" i="4"/>
  <c r="CG10" i="4"/>
  <c r="CG11" i="4"/>
  <c r="CG12" i="4"/>
  <c r="CG13" i="4"/>
  <c r="CG14" i="4"/>
  <c r="CG15" i="4"/>
  <c r="CG16" i="4"/>
  <c r="CG17" i="4"/>
  <c r="CG18" i="4"/>
  <c r="CG19" i="4"/>
  <c r="CG20" i="4"/>
  <c r="CG21" i="4"/>
  <c r="CG22" i="4"/>
  <c r="CG23" i="4"/>
  <c r="CG24" i="4"/>
  <c r="CG25" i="4"/>
  <c r="CG26" i="4"/>
  <c r="CG27" i="4"/>
  <c r="CG28" i="4"/>
  <c r="CG29" i="4"/>
  <c r="CG30" i="4"/>
  <c r="CG31" i="4"/>
  <c r="CG32" i="4"/>
  <c r="CG33" i="4"/>
  <c r="CG34" i="4"/>
  <c r="CG35" i="4"/>
  <c r="CG36" i="4"/>
  <c r="CG37" i="4"/>
  <c r="CG38" i="4"/>
  <c r="CG39" i="4"/>
  <c r="CG40" i="4"/>
  <c r="CG41" i="4"/>
  <c r="CG42" i="4"/>
  <c r="CG43" i="4"/>
  <c r="CG44" i="4"/>
  <c r="CG45" i="4"/>
  <c r="CG46" i="4"/>
  <c r="CG47" i="4"/>
  <c r="CG48" i="4"/>
  <c r="CG49" i="4"/>
  <c r="CG50" i="4"/>
  <c r="CG51" i="4"/>
  <c r="CG52" i="4"/>
  <c r="CG53" i="4"/>
  <c r="CG54" i="4"/>
  <c r="CG55" i="4"/>
  <c r="CG56" i="4"/>
  <c r="CG57" i="4"/>
  <c r="CG58" i="4"/>
  <c r="CG59" i="4"/>
  <c r="CG60" i="4"/>
  <c r="CG61" i="4"/>
  <c r="CG62" i="4"/>
  <c r="CG63" i="4"/>
  <c r="CG64" i="4"/>
  <c r="CG65" i="4"/>
  <c r="CG66" i="4"/>
  <c r="CG67" i="4"/>
  <c r="CG68" i="4"/>
  <c r="CG69" i="4"/>
  <c r="CG70" i="4"/>
  <c r="CG71" i="4"/>
  <c r="CG72" i="4"/>
  <c r="CG73" i="4"/>
  <c r="CG74" i="4"/>
  <c r="CG75" i="4"/>
  <c r="CG76" i="4"/>
  <c r="CG77" i="4"/>
  <c r="CG78" i="4"/>
  <c r="CG79" i="4"/>
  <c r="CG80" i="4"/>
  <c r="CG81" i="4"/>
  <c r="CG82" i="4"/>
  <c r="CG83" i="4"/>
  <c r="CG84" i="4"/>
  <c r="CG85" i="4"/>
  <c r="CG86" i="4"/>
  <c r="CG87" i="4"/>
  <c r="CG88" i="4"/>
  <c r="CG89" i="4"/>
  <c r="CG90" i="4"/>
  <c r="CG91" i="4"/>
  <c r="CG92" i="4"/>
  <c r="CG93" i="4"/>
  <c r="CG94" i="4"/>
  <c r="CG95" i="4"/>
  <c r="CG96" i="4"/>
  <c r="CG97" i="4"/>
  <c r="CG98" i="4"/>
  <c r="CG99" i="4"/>
  <c r="CG100" i="4"/>
  <c r="CG101" i="4"/>
  <c r="CG102" i="4"/>
  <c r="CG103" i="4"/>
  <c r="CG104" i="4"/>
  <c r="CG105" i="4"/>
  <c r="CG106" i="4"/>
  <c r="CG107" i="4"/>
  <c r="CG108" i="4"/>
  <c r="CG109" i="4"/>
  <c r="CG110" i="4"/>
  <c r="CG111" i="4"/>
  <c r="CG112" i="4"/>
  <c r="CG113" i="4"/>
  <c r="CG114" i="4"/>
  <c r="CG115" i="4"/>
  <c r="CG116" i="4"/>
  <c r="CG117" i="4"/>
  <c r="CG118" i="4"/>
  <c r="CG119" i="4"/>
  <c r="CG120" i="4"/>
  <c r="CG121" i="4"/>
  <c r="CG122" i="4"/>
  <c r="CG123" i="4"/>
  <c r="CG124" i="4"/>
  <c r="CG125" i="4"/>
  <c r="CG126" i="4"/>
  <c r="CG127" i="4"/>
  <c r="CG128" i="4"/>
  <c r="CG129" i="4"/>
  <c r="CG130" i="4"/>
  <c r="CG131" i="4"/>
  <c r="CG132" i="4"/>
  <c r="CG133" i="4"/>
  <c r="CG134" i="4"/>
  <c r="CG135" i="4"/>
  <c r="CG136" i="4"/>
  <c r="CG137" i="4"/>
  <c r="CG138" i="4"/>
  <c r="CG139" i="4"/>
  <c r="CG140" i="4"/>
  <c r="CG141" i="4"/>
  <c r="CG142" i="4"/>
  <c r="CG143" i="4"/>
  <c r="CG144" i="4"/>
  <c r="CG145" i="4"/>
  <c r="CG146" i="4"/>
  <c r="CG147" i="4"/>
  <c r="CG159" i="4"/>
  <c r="CG160" i="4"/>
  <c r="CG161" i="4"/>
  <c r="CG162" i="4"/>
  <c r="CG163" i="4"/>
  <c r="CG164" i="4"/>
  <c r="CG165" i="4"/>
  <c r="CG166" i="4"/>
  <c r="CG167" i="4"/>
  <c r="CG168" i="4"/>
  <c r="CG169" i="4"/>
  <c r="CG170" i="4"/>
  <c r="CG171" i="4"/>
  <c r="CG172" i="4"/>
  <c r="CG173" i="4"/>
  <c r="CG174" i="4"/>
  <c r="CG175" i="4"/>
  <c r="CG176" i="4"/>
  <c r="CG177" i="4"/>
  <c r="CG178" i="4"/>
  <c r="CG179" i="4"/>
  <c r="CG180" i="4"/>
  <c r="CG181" i="4"/>
  <c r="CG182" i="4"/>
  <c r="CG183" i="4"/>
  <c r="CG184" i="4"/>
  <c r="CG185" i="4"/>
  <c r="CG186" i="4"/>
  <c r="CG187" i="4"/>
  <c r="CG188" i="4"/>
  <c r="CG189" i="4"/>
  <c r="CG190" i="4"/>
  <c r="CG191" i="4"/>
  <c r="CG192" i="4"/>
  <c r="CG193" i="4"/>
  <c r="CG194" i="4"/>
  <c r="CG195" i="4"/>
  <c r="CG196" i="4"/>
  <c r="CG197" i="4"/>
  <c r="CG198" i="4"/>
  <c r="CG199" i="4"/>
  <c r="CG200" i="4"/>
  <c r="CG201" i="4"/>
  <c r="CG202" i="4"/>
  <c r="CG203" i="4"/>
  <c r="CG204" i="4"/>
  <c r="CG205" i="4"/>
  <c r="CG206" i="4"/>
  <c r="CG207" i="4"/>
  <c r="CG208" i="4"/>
  <c r="CG209" i="4"/>
  <c r="CG210" i="4"/>
  <c r="CG211" i="4"/>
  <c r="CG212" i="4"/>
  <c r="CG213" i="4"/>
  <c r="CG214" i="4"/>
  <c r="CG215" i="4"/>
  <c r="CG216" i="4"/>
  <c r="CG217" i="4"/>
  <c r="CG218" i="4"/>
  <c r="CG219" i="4"/>
  <c r="CG220" i="4"/>
  <c r="CG221" i="4"/>
  <c r="CG222" i="4"/>
  <c r="CG223" i="4"/>
  <c r="CG224" i="4"/>
  <c r="CG225" i="4"/>
  <c r="CG226" i="4"/>
  <c r="CG227" i="4"/>
  <c r="CG228" i="4"/>
  <c r="CG229" i="4"/>
  <c r="CG230" i="4"/>
  <c r="CG231" i="4"/>
  <c r="CG232" i="4"/>
  <c r="CG233" i="4"/>
  <c r="CG234" i="4"/>
  <c r="CG235" i="4"/>
  <c r="CG236" i="4"/>
  <c r="CG237" i="4"/>
  <c r="CG238" i="4"/>
  <c r="CG239" i="4"/>
  <c r="CG240" i="4"/>
  <c r="CG241" i="4"/>
  <c r="CG242" i="4"/>
  <c r="CG243" i="4"/>
  <c r="CG244" i="4"/>
  <c r="CG245" i="4"/>
  <c r="CG246" i="4"/>
  <c r="CG247" i="4"/>
  <c r="CG248" i="4"/>
  <c r="CG249" i="4"/>
  <c r="CG250" i="4"/>
  <c r="CG251" i="4"/>
  <c r="CG252" i="4"/>
  <c r="CG253" i="4"/>
  <c r="CG254" i="4"/>
  <c r="CG255" i="4"/>
  <c r="CG256" i="4"/>
  <c r="CG257" i="4"/>
  <c r="CG258" i="4"/>
  <c r="CG259" i="4"/>
  <c r="CG260" i="4"/>
  <c r="CG261" i="4"/>
  <c r="CG262" i="4"/>
  <c r="CG263" i="4"/>
  <c r="CG264" i="4"/>
  <c r="CG265" i="4"/>
  <c r="CG266" i="4"/>
  <c r="CG267" i="4"/>
  <c r="CG268" i="4"/>
  <c r="CG269" i="4"/>
  <c r="CG270" i="4"/>
  <c r="CG271" i="4"/>
  <c r="CG272" i="4"/>
  <c r="CG273" i="4"/>
  <c r="CG274" i="4"/>
  <c r="CG275" i="4"/>
  <c r="CG276" i="4"/>
  <c r="CG277" i="4"/>
  <c r="CG278" i="4"/>
  <c r="CG279" i="4"/>
  <c r="CG280" i="4"/>
  <c r="CG281" i="4"/>
  <c r="CG282" i="4"/>
  <c r="CG283" i="4"/>
  <c r="CG284" i="4"/>
  <c r="CG285" i="4"/>
  <c r="CG286" i="4"/>
  <c r="CG287" i="4"/>
  <c r="CG288" i="4"/>
  <c r="CG289" i="4"/>
  <c r="CG290" i="4"/>
  <c r="CG291" i="4"/>
  <c r="CG292" i="4"/>
  <c r="CG293" i="4"/>
  <c r="CG294" i="4"/>
  <c r="CG295" i="4"/>
  <c r="CG296" i="4"/>
  <c r="CG297" i="4"/>
  <c r="CG298" i="4"/>
  <c r="CG299" i="4"/>
  <c r="CG300" i="4"/>
  <c r="CG301" i="4"/>
  <c r="CG302" i="4"/>
  <c r="CG303" i="4"/>
  <c r="CG304" i="4"/>
  <c r="CG305" i="4"/>
  <c r="CG306" i="4"/>
  <c r="CG307" i="4"/>
  <c r="CG308" i="4"/>
  <c r="CG309" i="4"/>
  <c r="CG310" i="4"/>
  <c r="CG311" i="4"/>
  <c r="CG312" i="4"/>
  <c r="CG313" i="4"/>
  <c r="CG314" i="4"/>
  <c r="CG315" i="4"/>
  <c r="CG316" i="4"/>
  <c r="CG317" i="4"/>
  <c r="CG318" i="4"/>
  <c r="CG319" i="4"/>
  <c r="CG320" i="4"/>
  <c r="CG321" i="4"/>
  <c r="CG322" i="4"/>
  <c r="CG323" i="4"/>
  <c r="CG324" i="4"/>
  <c r="CG325" i="4"/>
  <c r="CG326" i="4"/>
  <c r="CG327" i="4"/>
  <c r="CG328" i="4"/>
  <c r="CG329" i="4"/>
  <c r="CG330" i="4"/>
  <c r="CG331" i="4"/>
  <c r="CG332" i="4"/>
  <c r="CG333" i="4"/>
  <c r="CG334" i="4"/>
  <c r="CG335" i="4"/>
  <c r="CG336" i="4"/>
  <c r="CG337" i="4"/>
  <c r="CG338" i="4"/>
  <c r="CG339" i="4"/>
  <c r="CG340" i="4"/>
  <c r="CG341" i="4"/>
  <c r="CG342" i="4"/>
  <c r="CG343" i="4"/>
  <c r="CG344" i="4"/>
  <c r="CG345" i="4"/>
  <c r="CG346" i="4"/>
  <c r="CG347" i="4"/>
  <c r="CG348" i="4"/>
  <c r="CG349" i="4"/>
  <c r="CG350" i="4"/>
  <c r="CG351" i="4"/>
  <c r="CG352" i="4"/>
  <c r="CG353" i="4"/>
  <c r="CG354" i="4"/>
  <c r="CG355" i="4"/>
  <c r="CG356" i="4"/>
  <c r="CG357" i="4"/>
  <c r="CG358" i="4"/>
  <c r="CG359" i="4"/>
  <c r="CG360" i="4"/>
  <c r="CG361" i="4"/>
  <c r="CG362" i="4"/>
  <c r="CG363" i="4"/>
  <c r="CG364" i="4"/>
  <c r="CG365" i="4"/>
  <c r="CG366" i="4"/>
  <c r="CG367" i="4"/>
  <c r="CG368" i="4"/>
  <c r="CG369" i="4"/>
  <c r="CG370" i="4"/>
  <c r="CG371" i="4"/>
  <c r="CG372" i="4"/>
  <c r="CG373" i="4"/>
  <c r="CG374" i="4"/>
  <c r="CG375" i="4"/>
  <c r="CG376" i="4"/>
  <c r="CG377" i="4"/>
  <c r="CG378" i="4"/>
  <c r="CG379" i="4"/>
  <c r="CG380" i="4"/>
  <c r="CG381" i="4"/>
  <c r="CG382" i="4"/>
  <c r="CG383" i="4"/>
  <c r="CG384" i="4"/>
  <c r="CG385" i="4"/>
  <c r="CG386" i="4"/>
  <c r="CG387" i="4"/>
  <c r="CG388" i="4"/>
  <c r="CG389" i="4"/>
  <c r="CG390" i="4"/>
  <c r="CG391" i="4"/>
  <c r="CG392" i="4"/>
  <c r="CG393" i="4"/>
  <c r="CG394" i="4"/>
  <c r="CG395" i="4"/>
  <c r="CG396" i="4"/>
  <c r="CG397" i="4"/>
  <c r="CG398" i="4"/>
  <c r="CG399" i="4"/>
  <c r="CG400" i="4"/>
  <c r="CG401" i="4"/>
  <c r="CG402" i="4"/>
  <c r="CG403" i="4"/>
  <c r="CG404" i="4"/>
  <c r="CG405" i="4"/>
  <c r="CG406" i="4"/>
  <c r="CF7" i="4"/>
  <c r="CF8" i="4"/>
  <c r="CF9" i="4"/>
  <c r="CF10" i="4"/>
  <c r="CF11" i="4"/>
  <c r="CF12" i="4"/>
  <c r="CF13" i="4"/>
  <c r="CF14" i="4"/>
  <c r="CF15" i="4"/>
  <c r="CF16" i="4"/>
  <c r="CF17" i="4"/>
  <c r="CF18" i="4"/>
  <c r="CF19" i="4"/>
  <c r="CF20" i="4"/>
  <c r="CF21" i="4"/>
  <c r="CF22" i="4"/>
  <c r="CF23" i="4"/>
  <c r="CF24" i="4"/>
  <c r="CF25" i="4"/>
  <c r="CF26" i="4"/>
  <c r="CF27" i="4"/>
  <c r="CF28" i="4"/>
  <c r="CF29" i="4"/>
  <c r="CF30" i="4"/>
  <c r="CF31" i="4"/>
  <c r="CF32" i="4"/>
  <c r="CF33" i="4"/>
  <c r="CF34" i="4"/>
  <c r="CF35" i="4"/>
  <c r="CF36" i="4"/>
  <c r="CF37" i="4"/>
  <c r="CF38" i="4"/>
  <c r="CF39" i="4"/>
  <c r="CF40" i="4"/>
  <c r="CF41" i="4"/>
  <c r="CF42" i="4"/>
  <c r="CF43" i="4"/>
  <c r="CF44" i="4"/>
  <c r="CF45" i="4"/>
  <c r="CF46" i="4"/>
  <c r="CF47" i="4"/>
  <c r="CF48" i="4"/>
  <c r="CF49" i="4"/>
  <c r="CF50" i="4"/>
  <c r="CF51" i="4"/>
  <c r="CF52" i="4"/>
  <c r="CF53" i="4"/>
  <c r="CF54" i="4"/>
  <c r="CF55" i="4"/>
  <c r="CF56" i="4"/>
  <c r="CF57" i="4"/>
  <c r="CF58" i="4"/>
  <c r="CF59" i="4"/>
  <c r="CF60" i="4"/>
  <c r="CF61" i="4"/>
  <c r="CF62" i="4"/>
  <c r="CF63" i="4"/>
  <c r="CF64" i="4"/>
  <c r="CF65" i="4"/>
  <c r="CF66" i="4"/>
  <c r="CF67" i="4"/>
  <c r="CF68" i="4"/>
  <c r="CF69" i="4"/>
  <c r="CF70" i="4"/>
  <c r="CF71" i="4"/>
  <c r="CF72" i="4"/>
  <c r="CF73" i="4"/>
  <c r="CF74" i="4"/>
  <c r="CF75" i="4"/>
  <c r="CF76" i="4"/>
  <c r="CF77" i="4"/>
  <c r="CF78" i="4"/>
  <c r="CF79" i="4"/>
  <c r="CF80" i="4"/>
  <c r="CF81" i="4"/>
  <c r="CF82" i="4"/>
  <c r="CF83" i="4"/>
  <c r="CF84" i="4"/>
  <c r="CF85" i="4"/>
  <c r="CF86" i="4"/>
  <c r="CF87" i="4"/>
  <c r="CF88" i="4"/>
  <c r="CF89" i="4"/>
  <c r="CF90" i="4"/>
  <c r="CF91" i="4"/>
  <c r="CF92" i="4"/>
  <c r="CF93" i="4"/>
  <c r="CF94" i="4"/>
  <c r="CF95" i="4"/>
  <c r="CF96" i="4"/>
  <c r="CF97" i="4"/>
  <c r="CF98" i="4"/>
  <c r="CF99" i="4"/>
  <c r="CF100" i="4"/>
  <c r="CF101" i="4"/>
  <c r="CF102" i="4"/>
  <c r="CF103" i="4"/>
  <c r="CF104" i="4"/>
  <c r="CF105" i="4"/>
  <c r="CF106" i="4"/>
  <c r="CF107" i="4"/>
  <c r="CF108" i="4"/>
  <c r="CF109" i="4"/>
  <c r="CF110" i="4"/>
  <c r="CF111" i="4"/>
  <c r="CF112" i="4"/>
  <c r="CF113" i="4"/>
  <c r="CF114" i="4"/>
  <c r="CF115" i="4"/>
  <c r="CF116" i="4"/>
  <c r="CF117" i="4"/>
  <c r="CF118" i="4"/>
  <c r="CF119" i="4"/>
  <c r="CF120" i="4"/>
  <c r="CF121" i="4"/>
  <c r="CF122" i="4"/>
  <c r="CF123" i="4"/>
  <c r="CF124" i="4"/>
  <c r="CF125" i="4"/>
  <c r="CF126" i="4"/>
  <c r="CF127" i="4"/>
  <c r="CF128" i="4"/>
  <c r="CF129" i="4"/>
  <c r="CF130" i="4"/>
  <c r="CF131" i="4"/>
  <c r="CF132" i="4"/>
  <c r="CF133" i="4"/>
  <c r="CF134" i="4"/>
  <c r="CF135" i="4"/>
  <c r="CF136" i="4"/>
  <c r="CF137" i="4"/>
  <c r="CF138" i="4"/>
  <c r="CF139" i="4"/>
  <c r="CF140" i="4"/>
  <c r="CF141" i="4"/>
  <c r="CF142" i="4"/>
  <c r="CF143" i="4"/>
  <c r="CF144" i="4"/>
  <c r="CF145" i="4"/>
  <c r="CF146" i="4"/>
  <c r="CF147" i="4"/>
  <c r="CF159" i="4"/>
  <c r="CF160" i="4"/>
  <c r="CF161" i="4"/>
  <c r="CF162" i="4"/>
  <c r="CF163" i="4"/>
  <c r="CF164" i="4"/>
  <c r="CF165" i="4"/>
  <c r="CF166" i="4"/>
  <c r="CF167" i="4"/>
  <c r="CF168" i="4"/>
  <c r="CF169" i="4"/>
  <c r="CF170" i="4"/>
  <c r="CF171" i="4"/>
  <c r="CF172" i="4"/>
  <c r="CF173" i="4"/>
  <c r="CF174" i="4"/>
  <c r="CF175" i="4"/>
  <c r="CF176" i="4"/>
  <c r="CF177" i="4"/>
  <c r="CF178" i="4"/>
  <c r="CF179" i="4"/>
  <c r="CF180" i="4"/>
  <c r="CF181" i="4"/>
  <c r="CF182" i="4"/>
  <c r="CF183" i="4"/>
  <c r="CF184" i="4"/>
  <c r="CF185" i="4"/>
  <c r="CF186" i="4"/>
  <c r="CF187" i="4"/>
  <c r="CF188" i="4"/>
  <c r="CF189" i="4"/>
  <c r="CF190" i="4"/>
  <c r="CF191" i="4"/>
  <c r="CF192" i="4"/>
  <c r="CF193" i="4"/>
  <c r="CF194" i="4"/>
  <c r="CF195" i="4"/>
  <c r="CF196" i="4"/>
  <c r="CF197" i="4"/>
  <c r="CF198" i="4"/>
  <c r="CF199" i="4"/>
  <c r="CF200" i="4"/>
  <c r="CF201" i="4"/>
  <c r="CF202" i="4"/>
  <c r="CF203" i="4"/>
  <c r="CF204" i="4"/>
  <c r="CF205" i="4"/>
  <c r="CF206" i="4"/>
  <c r="CF207" i="4"/>
  <c r="CF208" i="4"/>
  <c r="CF209" i="4"/>
  <c r="CF210" i="4"/>
  <c r="CF211" i="4"/>
  <c r="CF212" i="4"/>
  <c r="CF213" i="4"/>
  <c r="CF214" i="4"/>
  <c r="CF215" i="4"/>
  <c r="CF216" i="4"/>
  <c r="CF217" i="4"/>
  <c r="CF218" i="4"/>
  <c r="CF219" i="4"/>
  <c r="CF220" i="4"/>
  <c r="CF221" i="4"/>
  <c r="CF222" i="4"/>
  <c r="CF223" i="4"/>
  <c r="CF224" i="4"/>
  <c r="CF225" i="4"/>
  <c r="CF226" i="4"/>
  <c r="CF227" i="4"/>
  <c r="CF228" i="4"/>
  <c r="CF229" i="4"/>
  <c r="CF230" i="4"/>
  <c r="CF231" i="4"/>
  <c r="CF232" i="4"/>
  <c r="CF233" i="4"/>
  <c r="CF234" i="4"/>
  <c r="CF235" i="4"/>
  <c r="CF236" i="4"/>
  <c r="CF237" i="4"/>
  <c r="CF238" i="4"/>
  <c r="CF239" i="4"/>
  <c r="CF240" i="4"/>
  <c r="CF241" i="4"/>
  <c r="CF242" i="4"/>
  <c r="CF243" i="4"/>
  <c r="CF244" i="4"/>
  <c r="CF245" i="4"/>
  <c r="CF246" i="4"/>
  <c r="CF247" i="4"/>
  <c r="CF248" i="4"/>
  <c r="CF249" i="4"/>
  <c r="CF250" i="4"/>
  <c r="CF251" i="4"/>
  <c r="CF252" i="4"/>
  <c r="CF253" i="4"/>
  <c r="CF254" i="4"/>
  <c r="CF255" i="4"/>
  <c r="CF256" i="4"/>
  <c r="CF257" i="4"/>
  <c r="CF258" i="4"/>
  <c r="CF259" i="4"/>
  <c r="CF260" i="4"/>
  <c r="CF261" i="4"/>
  <c r="CF262" i="4"/>
  <c r="CF263" i="4"/>
  <c r="CF264" i="4"/>
  <c r="CF265" i="4"/>
  <c r="CF266" i="4"/>
  <c r="CF267" i="4"/>
  <c r="CF268" i="4"/>
  <c r="CF269" i="4"/>
  <c r="CF270" i="4"/>
  <c r="CF271" i="4"/>
  <c r="CF272" i="4"/>
  <c r="CF273" i="4"/>
  <c r="CF274" i="4"/>
  <c r="CF275" i="4"/>
  <c r="CF276" i="4"/>
  <c r="CF277" i="4"/>
  <c r="CF278" i="4"/>
  <c r="CF279" i="4"/>
  <c r="CF280" i="4"/>
  <c r="CF281" i="4"/>
  <c r="CF282" i="4"/>
  <c r="CF283" i="4"/>
  <c r="CF284" i="4"/>
  <c r="CF285" i="4"/>
  <c r="CF286" i="4"/>
  <c r="CF287" i="4"/>
  <c r="CF288" i="4"/>
  <c r="CF289" i="4"/>
  <c r="CF290" i="4"/>
  <c r="CF291" i="4"/>
  <c r="CF292" i="4"/>
  <c r="CF293" i="4"/>
  <c r="CF294" i="4"/>
  <c r="CF295" i="4"/>
  <c r="CF296" i="4"/>
  <c r="CF297" i="4"/>
  <c r="CF298" i="4"/>
  <c r="CF299" i="4"/>
  <c r="CF300" i="4"/>
  <c r="CF301" i="4"/>
  <c r="CF302" i="4"/>
  <c r="CF303" i="4"/>
  <c r="CF304" i="4"/>
  <c r="CF305" i="4"/>
  <c r="CF306" i="4"/>
  <c r="CF307" i="4"/>
  <c r="CF308" i="4"/>
  <c r="CF309" i="4"/>
  <c r="CF310" i="4"/>
  <c r="CF311" i="4"/>
  <c r="CF312" i="4"/>
  <c r="CF313" i="4"/>
  <c r="CF314" i="4"/>
  <c r="CF315" i="4"/>
  <c r="CF316" i="4"/>
  <c r="CF317" i="4"/>
  <c r="CF318" i="4"/>
  <c r="CF319" i="4"/>
  <c r="CF320" i="4"/>
  <c r="CF321" i="4"/>
  <c r="CF322" i="4"/>
  <c r="CF323" i="4"/>
  <c r="CF324" i="4"/>
  <c r="CF325" i="4"/>
  <c r="CF326" i="4"/>
  <c r="CF327" i="4"/>
  <c r="CF328" i="4"/>
  <c r="CF329" i="4"/>
  <c r="CF330" i="4"/>
  <c r="CF331" i="4"/>
  <c r="CF332" i="4"/>
  <c r="CF333" i="4"/>
  <c r="CF334" i="4"/>
  <c r="CF335" i="4"/>
  <c r="CF336" i="4"/>
  <c r="CF337" i="4"/>
  <c r="CF338" i="4"/>
  <c r="CF339" i="4"/>
  <c r="CF340" i="4"/>
  <c r="CF341" i="4"/>
  <c r="CF342" i="4"/>
  <c r="CF343" i="4"/>
  <c r="CF344" i="4"/>
  <c r="CF345" i="4"/>
  <c r="CF346" i="4"/>
  <c r="CF347" i="4"/>
  <c r="CF348" i="4"/>
  <c r="CF349" i="4"/>
  <c r="CF350" i="4"/>
  <c r="CF351" i="4"/>
  <c r="CF352" i="4"/>
  <c r="CF353" i="4"/>
  <c r="CF354" i="4"/>
  <c r="CF355" i="4"/>
  <c r="CF356" i="4"/>
  <c r="CF357" i="4"/>
  <c r="CF358" i="4"/>
  <c r="CF359" i="4"/>
  <c r="CF360" i="4"/>
  <c r="CF361" i="4"/>
  <c r="CF362" i="4"/>
  <c r="CF363" i="4"/>
  <c r="CF364" i="4"/>
  <c r="CF365" i="4"/>
  <c r="CF366" i="4"/>
  <c r="CF367" i="4"/>
  <c r="CF368" i="4"/>
  <c r="CF369" i="4"/>
  <c r="CF370" i="4"/>
  <c r="CF371" i="4"/>
  <c r="CF372" i="4"/>
  <c r="CF373" i="4"/>
  <c r="CF374" i="4"/>
  <c r="CF375" i="4"/>
  <c r="CF376" i="4"/>
  <c r="CF377" i="4"/>
  <c r="CF378" i="4"/>
  <c r="CF379" i="4"/>
  <c r="CF380" i="4"/>
  <c r="CF381" i="4"/>
  <c r="CF382" i="4"/>
  <c r="CF383" i="4"/>
  <c r="CF384" i="4"/>
  <c r="CF385" i="4"/>
  <c r="CF386" i="4"/>
  <c r="CF387" i="4"/>
  <c r="CF388" i="4"/>
  <c r="CF389" i="4"/>
  <c r="CF390" i="4"/>
  <c r="CF391" i="4"/>
  <c r="CF392" i="4"/>
  <c r="CF393" i="4"/>
  <c r="CF394" i="4"/>
  <c r="CF395" i="4"/>
  <c r="CF396" i="4"/>
  <c r="CF397" i="4"/>
  <c r="CF398" i="4"/>
  <c r="CF399" i="4"/>
  <c r="CF400" i="4"/>
  <c r="CF401" i="4"/>
  <c r="CF402" i="4"/>
  <c r="CF403" i="4"/>
  <c r="CF404" i="4"/>
  <c r="CF405" i="4"/>
  <c r="CF406" i="4"/>
  <c r="CE7" i="4"/>
  <c r="CE8" i="4"/>
  <c r="CE9" i="4"/>
  <c r="CE10" i="4"/>
  <c r="CE11" i="4"/>
  <c r="CE12" i="4"/>
  <c r="CE13" i="4"/>
  <c r="CE14" i="4"/>
  <c r="CE15" i="4"/>
  <c r="CE16" i="4"/>
  <c r="CE17" i="4"/>
  <c r="CE18" i="4"/>
  <c r="CE19" i="4"/>
  <c r="CE20" i="4"/>
  <c r="CE21" i="4"/>
  <c r="CE22" i="4"/>
  <c r="CE23" i="4"/>
  <c r="CE24" i="4"/>
  <c r="CE25" i="4"/>
  <c r="CE26" i="4"/>
  <c r="CE27" i="4"/>
  <c r="CE28" i="4"/>
  <c r="CE29" i="4"/>
  <c r="CE30" i="4"/>
  <c r="CE31" i="4"/>
  <c r="CE32" i="4"/>
  <c r="CE33" i="4"/>
  <c r="CE34" i="4"/>
  <c r="CE35" i="4"/>
  <c r="CE36" i="4"/>
  <c r="CE37" i="4"/>
  <c r="CE38" i="4"/>
  <c r="CE39" i="4"/>
  <c r="CE40" i="4"/>
  <c r="CE41" i="4"/>
  <c r="CE42" i="4"/>
  <c r="CE43" i="4"/>
  <c r="CE44" i="4"/>
  <c r="CE45" i="4"/>
  <c r="CE46" i="4"/>
  <c r="CE47" i="4"/>
  <c r="CE48" i="4"/>
  <c r="CE49" i="4"/>
  <c r="CE50" i="4"/>
  <c r="CE51" i="4"/>
  <c r="CE52" i="4"/>
  <c r="CE53" i="4"/>
  <c r="CE54" i="4"/>
  <c r="CE55" i="4"/>
  <c r="CE56" i="4"/>
  <c r="CE57" i="4"/>
  <c r="CE58" i="4"/>
  <c r="CE59" i="4"/>
  <c r="CE60" i="4"/>
  <c r="CE61" i="4"/>
  <c r="CE62" i="4"/>
  <c r="CE63" i="4"/>
  <c r="CE64" i="4"/>
  <c r="CE65" i="4"/>
  <c r="CE66" i="4"/>
  <c r="CE67" i="4"/>
  <c r="CE68" i="4"/>
  <c r="CE69" i="4"/>
  <c r="CE70" i="4"/>
  <c r="CE71" i="4"/>
  <c r="CE72" i="4"/>
  <c r="CE73" i="4"/>
  <c r="CE74" i="4"/>
  <c r="CE75" i="4"/>
  <c r="CE76" i="4"/>
  <c r="CE77" i="4"/>
  <c r="CE78" i="4"/>
  <c r="CE79" i="4"/>
  <c r="CE80" i="4"/>
  <c r="CE81" i="4"/>
  <c r="CE82" i="4"/>
  <c r="CE83" i="4"/>
  <c r="CE84" i="4"/>
  <c r="CE85" i="4"/>
  <c r="CE86" i="4"/>
  <c r="CE87" i="4"/>
  <c r="CE88" i="4"/>
  <c r="CE89" i="4"/>
  <c r="CE90" i="4"/>
  <c r="CE91" i="4"/>
  <c r="CE92" i="4"/>
  <c r="CE93" i="4"/>
  <c r="CE94" i="4"/>
  <c r="CE95" i="4"/>
  <c r="CE96" i="4"/>
  <c r="CE97" i="4"/>
  <c r="CE98" i="4"/>
  <c r="CE99" i="4"/>
  <c r="CE100" i="4"/>
  <c r="CE101" i="4"/>
  <c r="CE102" i="4"/>
  <c r="CE103" i="4"/>
  <c r="CE104" i="4"/>
  <c r="CE105" i="4"/>
  <c r="CE106" i="4"/>
  <c r="CE107" i="4"/>
  <c r="CE108" i="4"/>
  <c r="CE109" i="4"/>
  <c r="CE110" i="4"/>
  <c r="CE111" i="4"/>
  <c r="CE112" i="4"/>
  <c r="CE113" i="4"/>
  <c r="CE114" i="4"/>
  <c r="CE115" i="4"/>
  <c r="CE116" i="4"/>
  <c r="CE117" i="4"/>
  <c r="CE118" i="4"/>
  <c r="CE119" i="4"/>
  <c r="CE120" i="4"/>
  <c r="CE121" i="4"/>
  <c r="CE122" i="4"/>
  <c r="CE123" i="4"/>
  <c r="CE124" i="4"/>
  <c r="CE125" i="4"/>
  <c r="CE126" i="4"/>
  <c r="CE127" i="4"/>
  <c r="CE128" i="4"/>
  <c r="CE129" i="4"/>
  <c r="CE130" i="4"/>
  <c r="CE131" i="4"/>
  <c r="CE132" i="4"/>
  <c r="CE133" i="4"/>
  <c r="CE134" i="4"/>
  <c r="CE135" i="4"/>
  <c r="CE136" i="4"/>
  <c r="CE137" i="4"/>
  <c r="CE138" i="4"/>
  <c r="CE139" i="4"/>
  <c r="CE140" i="4"/>
  <c r="CE141" i="4"/>
  <c r="CE142" i="4"/>
  <c r="CE143" i="4"/>
  <c r="CE144" i="4"/>
  <c r="CE145" i="4"/>
  <c r="CE146" i="4"/>
  <c r="CE147" i="4"/>
  <c r="CE159" i="4"/>
  <c r="CE160" i="4"/>
  <c r="CE161" i="4"/>
  <c r="CE162" i="4"/>
  <c r="CE163" i="4"/>
  <c r="CE164" i="4"/>
  <c r="CE165" i="4"/>
  <c r="CE166" i="4"/>
  <c r="CE167" i="4"/>
  <c r="CE168" i="4"/>
  <c r="CE169" i="4"/>
  <c r="CE170" i="4"/>
  <c r="CE171" i="4"/>
  <c r="CE172" i="4"/>
  <c r="CE173" i="4"/>
  <c r="CE174" i="4"/>
  <c r="CE175" i="4"/>
  <c r="CE176" i="4"/>
  <c r="CE177" i="4"/>
  <c r="CE178" i="4"/>
  <c r="CE179" i="4"/>
  <c r="CE180" i="4"/>
  <c r="CE181" i="4"/>
  <c r="CE182" i="4"/>
  <c r="CE183" i="4"/>
  <c r="CE184" i="4"/>
  <c r="CE185" i="4"/>
  <c r="CE186" i="4"/>
  <c r="CE187" i="4"/>
  <c r="CE188" i="4"/>
  <c r="CE189" i="4"/>
  <c r="CE190" i="4"/>
  <c r="CE191" i="4"/>
  <c r="CE192" i="4"/>
  <c r="CE193" i="4"/>
  <c r="CE194" i="4"/>
  <c r="CE195" i="4"/>
  <c r="CE196" i="4"/>
  <c r="CE197" i="4"/>
  <c r="CE198" i="4"/>
  <c r="CE199" i="4"/>
  <c r="CE200" i="4"/>
  <c r="CE201" i="4"/>
  <c r="CE202" i="4"/>
  <c r="CE203" i="4"/>
  <c r="CE204" i="4"/>
  <c r="CE205" i="4"/>
  <c r="CE206" i="4"/>
  <c r="CE207" i="4"/>
  <c r="CE208" i="4"/>
  <c r="CE209" i="4"/>
  <c r="CE210" i="4"/>
  <c r="CE211" i="4"/>
  <c r="CE212" i="4"/>
  <c r="CE213" i="4"/>
  <c r="CE214" i="4"/>
  <c r="CE215" i="4"/>
  <c r="CE216" i="4"/>
  <c r="CE217" i="4"/>
  <c r="CE218" i="4"/>
  <c r="CE219" i="4"/>
  <c r="CE220" i="4"/>
  <c r="CE221" i="4"/>
  <c r="CE222" i="4"/>
  <c r="CE223" i="4"/>
  <c r="CE224" i="4"/>
  <c r="CE225" i="4"/>
  <c r="CE226" i="4"/>
  <c r="CE227" i="4"/>
  <c r="CE228" i="4"/>
  <c r="CE229" i="4"/>
  <c r="CE230" i="4"/>
  <c r="CE231" i="4"/>
  <c r="CE232" i="4"/>
  <c r="CE233" i="4"/>
  <c r="CE234" i="4"/>
  <c r="CE235" i="4"/>
  <c r="CE236" i="4"/>
  <c r="CE237" i="4"/>
  <c r="CE238" i="4"/>
  <c r="CE239" i="4"/>
  <c r="CE240" i="4"/>
  <c r="CE241" i="4"/>
  <c r="CE242" i="4"/>
  <c r="CE243" i="4"/>
  <c r="CE244" i="4"/>
  <c r="CE245" i="4"/>
  <c r="CE246" i="4"/>
  <c r="CE247" i="4"/>
  <c r="CE248" i="4"/>
  <c r="CE249" i="4"/>
  <c r="CE250" i="4"/>
  <c r="CE251" i="4"/>
  <c r="CE252" i="4"/>
  <c r="CE253" i="4"/>
  <c r="CE254" i="4"/>
  <c r="CE255" i="4"/>
  <c r="CE256" i="4"/>
  <c r="CE257" i="4"/>
  <c r="CE258" i="4"/>
  <c r="CE259" i="4"/>
  <c r="CE260" i="4"/>
  <c r="CE261" i="4"/>
  <c r="CE262" i="4"/>
  <c r="CE263" i="4"/>
  <c r="CE264" i="4"/>
  <c r="CE265" i="4"/>
  <c r="CE266" i="4"/>
  <c r="CE267" i="4"/>
  <c r="CE268" i="4"/>
  <c r="CE269" i="4"/>
  <c r="CE270" i="4"/>
  <c r="CE271" i="4"/>
  <c r="CE272" i="4"/>
  <c r="CE273" i="4"/>
  <c r="CE274" i="4"/>
  <c r="CE275" i="4"/>
  <c r="CE276" i="4"/>
  <c r="CE277" i="4"/>
  <c r="CE278" i="4"/>
  <c r="CE279" i="4"/>
  <c r="CE280" i="4"/>
  <c r="CE281" i="4"/>
  <c r="CE282" i="4"/>
  <c r="CE283" i="4"/>
  <c r="CE284" i="4"/>
  <c r="CE285" i="4"/>
  <c r="CE286" i="4"/>
  <c r="CE287" i="4"/>
  <c r="CE288" i="4"/>
  <c r="CE289" i="4"/>
  <c r="CE290" i="4"/>
  <c r="CE291" i="4"/>
  <c r="CE292" i="4"/>
  <c r="CE293" i="4"/>
  <c r="CE294" i="4"/>
  <c r="CE295" i="4"/>
  <c r="CE296" i="4"/>
  <c r="CE297" i="4"/>
  <c r="CE298" i="4"/>
  <c r="CE299" i="4"/>
  <c r="CE300" i="4"/>
  <c r="CE301" i="4"/>
  <c r="CE302" i="4"/>
  <c r="CE303" i="4"/>
  <c r="CE304" i="4"/>
  <c r="CE305" i="4"/>
  <c r="CE306" i="4"/>
  <c r="CE307" i="4"/>
  <c r="CE308" i="4"/>
  <c r="CE309" i="4"/>
  <c r="CE310" i="4"/>
  <c r="CE311" i="4"/>
  <c r="CE312" i="4"/>
  <c r="CE313" i="4"/>
  <c r="CE314" i="4"/>
  <c r="CE315" i="4"/>
  <c r="CE316" i="4"/>
  <c r="CE317" i="4"/>
  <c r="CE318" i="4"/>
  <c r="CE319" i="4"/>
  <c r="CE320" i="4"/>
  <c r="CE321" i="4"/>
  <c r="CE322" i="4"/>
  <c r="CE323" i="4"/>
  <c r="CE324" i="4"/>
  <c r="CE325" i="4"/>
  <c r="CE326" i="4"/>
  <c r="CE327" i="4"/>
  <c r="CE328" i="4"/>
  <c r="CE329" i="4"/>
  <c r="CE330" i="4"/>
  <c r="CE331" i="4"/>
  <c r="CE332" i="4"/>
  <c r="CE333" i="4"/>
  <c r="CE334" i="4"/>
  <c r="CE335" i="4"/>
  <c r="CE336" i="4"/>
  <c r="CE337" i="4"/>
  <c r="CE338" i="4"/>
  <c r="CE339" i="4"/>
  <c r="CE340" i="4"/>
  <c r="CE341" i="4"/>
  <c r="CE342" i="4"/>
  <c r="CE343" i="4"/>
  <c r="CE344" i="4"/>
  <c r="CE345" i="4"/>
  <c r="CE346" i="4"/>
  <c r="CE347" i="4"/>
  <c r="CE348" i="4"/>
  <c r="CE349" i="4"/>
  <c r="CE350" i="4"/>
  <c r="CE351" i="4"/>
  <c r="CE352" i="4"/>
  <c r="CE353" i="4"/>
  <c r="CE354" i="4"/>
  <c r="CE355" i="4"/>
  <c r="CE356" i="4"/>
  <c r="CE357" i="4"/>
  <c r="CE358" i="4"/>
  <c r="CE359" i="4"/>
  <c r="CE360" i="4"/>
  <c r="CE361" i="4"/>
  <c r="CE362" i="4"/>
  <c r="CE363" i="4"/>
  <c r="CE364" i="4"/>
  <c r="CE365" i="4"/>
  <c r="CE366" i="4"/>
  <c r="CE367" i="4"/>
  <c r="CE368" i="4"/>
  <c r="CE369" i="4"/>
  <c r="CE370" i="4"/>
  <c r="CE371" i="4"/>
  <c r="CE372" i="4"/>
  <c r="CE373" i="4"/>
  <c r="CE374" i="4"/>
  <c r="CE375" i="4"/>
  <c r="CE376" i="4"/>
  <c r="CE377" i="4"/>
  <c r="CE378" i="4"/>
  <c r="CE379" i="4"/>
  <c r="CE380" i="4"/>
  <c r="CE381" i="4"/>
  <c r="CE382" i="4"/>
  <c r="CE383" i="4"/>
  <c r="CE384" i="4"/>
  <c r="CE385" i="4"/>
  <c r="CE386" i="4"/>
  <c r="CE387" i="4"/>
  <c r="CE388" i="4"/>
  <c r="CE389" i="4"/>
  <c r="CE390" i="4"/>
  <c r="CE391" i="4"/>
  <c r="CE392" i="4"/>
  <c r="CE393" i="4"/>
  <c r="CE394" i="4"/>
  <c r="CE395" i="4"/>
  <c r="CE396" i="4"/>
  <c r="CE397" i="4"/>
  <c r="CE398" i="4"/>
  <c r="CE399" i="4"/>
  <c r="CE400" i="4"/>
  <c r="CE401" i="4"/>
  <c r="CE402" i="4"/>
  <c r="CE403" i="4"/>
  <c r="CE404" i="4"/>
  <c r="CE405" i="4"/>
  <c r="CE406" i="4"/>
  <c r="CD7" i="4"/>
  <c r="CD8" i="4"/>
  <c r="CD9" i="4"/>
  <c r="CD10" i="4"/>
  <c r="CD11" i="4"/>
  <c r="CD12" i="4"/>
  <c r="CD13" i="4"/>
  <c r="CD14" i="4"/>
  <c r="CD15" i="4"/>
  <c r="CD16" i="4"/>
  <c r="CD17" i="4"/>
  <c r="CD18" i="4"/>
  <c r="CD19" i="4"/>
  <c r="CD20" i="4"/>
  <c r="CD21" i="4"/>
  <c r="CD22" i="4"/>
  <c r="CD23" i="4"/>
  <c r="CD24" i="4"/>
  <c r="CD25" i="4"/>
  <c r="CD26" i="4"/>
  <c r="CD27" i="4"/>
  <c r="CD28" i="4"/>
  <c r="CD29" i="4"/>
  <c r="CD30" i="4"/>
  <c r="CD31" i="4"/>
  <c r="CD32" i="4"/>
  <c r="CD33" i="4"/>
  <c r="CD34" i="4"/>
  <c r="CD35" i="4"/>
  <c r="CD36" i="4"/>
  <c r="CD37" i="4"/>
  <c r="CD38" i="4"/>
  <c r="CD39" i="4"/>
  <c r="CD40" i="4"/>
  <c r="CD41" i="4"/>
  <c r="CD42" i="4"/>
  <c r="CD43" i="4"/>
  <c r="CD44" i="4"/>
  <c r="CD45" i="4"/>
  <c r="CD46" i="4"/>
  <c r="CD47" i="4"/>
  <c r="CD48" i="4"/>
  <c r="CD49" i="4"/>
  <c r="CD50" i="4"/>
  <c r="CD51" i="4"/>
  <c r="CD52" i="4"/>
  <c r="CD53" i="4"/>
  <c r="CD54" i="4"/>
  <c r="CD55" i="4"/>
  <c r="CD56" i="4"/>
  <c r="CD57" i="4"/>
  <c r="CD58" i="4"/>
  <c r="CD59" i="4"/>
  <c r="CD60" i="4"/>
  <c r="CD61" i="4"/>
  <c r="CD62" i="4"/>
  <c r="CD63" i="4"/>
  <c r="CD64" i="4"/>
  <c r="CD65" i="4"/>
  <c r="CD66" i="4"/>
  <c r="CD67" i="4"/>
  <c r="CD68" i="4"/>
  <c r="CD69" i="4"/>
  <c r="CD70" i="4"/>
  <c r="CD71" i="4"/>
  <c r="CD72" i="4"/>
  <c r="CD73" i="4"/>
  <c r="CD74" i="4"/>
  <c r="CD75" i="4"/>
  <c r="CD76" i="4"/>
  <c r="CD77" i="4"/>
  <c r="CD78" i="4"/>
  <c r="CD79" i="4"/>
  <c r="CD80" i="4"/>
  <c r="CD81" i="4"/>
  <c r="CD82" i="4"/>
  <c r="CD83" i="4"/>
  <c r="CD84" i="4"/>
  <c r="CD85" i="4"/>
  <c r="CD86" i="4"/>
  <c r="CD87" i="4"/>
  <c r="CD88" i="4"/>
  <c r="CD89" i="4"/>
  <c r="CD90" i="4"/>
  <c r="CD91" i="4"/>
  <c r="CD92" i="4"/>
  <c r="CD93" i="4"/>
  <c r="CD94" i="4"/>
  <c r="CD95" i="4"/>
  <c r="CD96" i="4"/>
  <c r="CD97" i="4"/>
  <c r="CD98" i="4"/>
  <c r="CD99" i="4"/>
  <c r="CD100" i="4"/>
  <c r="CD101" i="4"/>
  <c r="CD102" i="4"/>
  <c r="CD103" i="4"/>
  <c r="CD104" i="4"/>
  <c r="CD105" i="4"/>
  <c r="CD106" i="4"/>
  <c r="CD107" i="4"/>
  <c r="CD108" i="4"/>
  <c r="CD109" i="4"/>
  <c r="CD110" i="4"/>
  <c r="CD111" i="4"/>
  <c r="CD112" i="4"/>
  <c r="CD113" i="4"/>
  <c r="CD114" i="4"/>
  <c r="CD115" i="4"/>
  <c r="CD116" i="4"/>
  <c r="CD117" i="4"/>
  <c r="CD118" i="4"/>
  <c r="CD119" i="4"/>
  <c r="CD120" i="4"/>
  <c r="CD121" i="4"/>
  <c r="CD122" i="4"/>
  <c r="CD123" i="4"/>
  <c r="CD124" i="4"/>
  <c r="CD125" i="4"/>
  <c r="CD126" i="4"/>
  <c r="CD127" i="4"/>
  <c r="CD128" i="4"/>
  <c r="CD129" i="4"/>
  <c r="CD130" i="4"/>
  <c r="CD131" i="4"/>
  <c r="CD132" i="4"/>
  <c r="CD133" i="4"/>
  <c r="CD134" i="4"/>
  <c r="CD135" i="4"/>
  <c r="CD136" i="4"/>
  <c r="CD137" i="4"/>
  <c r="CD138" i="4"/>
  <c r="CD139" i="4"/>
  <c r="CD140" i="4"/>
  <c r="CD141" i="4"/>
  <c r="CD142" i="4"/>
  <c r="CD143" i="4"/>
  <c r="CD144" i="4"/>
  <c r="CD145" i="4"/>
  <c r="CD146" i="4"/>
  <c r="CD147" i="4"/>
  <c r="CD159" i="4"/>
  <c r="CD160" i="4"/>
  <c r="CD161" i="4"/>
  <c r="CD162" i="4"/>
  <c r="CD163" i="4"/>
  <c r="CD164" i="4"/>
  <c r="CD165" i="4"/>
  <c r="CD166" i="4"/>
  <c r="CD167" i="4"/>
  <c r="CD168" i="4"/>
  <c r="CD169" i="4"/>
  <c r="CD170" i="4"/>
  <c r="CD171" i="4"/>
  <c r="CD172" i="4"/>
  <c r="CD173" i="4"/>
  <c r="CD174" i="4"/>
  <c r="CD175" i="4"/>
  <c r="CD176" i="4"/>
  <c r="CD177" i="4"/>
  <c r="CD178" i="4"/>
  <c r="CD179" i="4"/>
  <c r="CD180" i="4"/>
  <c r="CD181" i="4"/>
  <c r="CD182" i="4"/>
  <c r="CD183" i="4"/>
  <c r="CD184" i="4"/>
  <c r="CD185" i="4"/>
  <c r="CD186" i="4"/>
  <c r="CD187" i="4"/>
  <c r="CD188" i="4"/>
  <c r="CD189" i="4"/>
  <c r="CD190" i="4"/>
  <c r="CD191" i="4"/>
  <c r="CD192" i="4"/>
  <c r="CD193" i="4"/>
  <c r="CD194" i="4"/>
  <c r="CD195" i="4"/>
  <c r="CD196" i="4"/>
  <c r="CD197" i="4"/>
  <c r="CD198" i="4"/>
  <c r="CD199" i="4"/>
  <c r="CD200" i="4"/>
  <c r="CD201" i="4"/>
  <c r="CD202" i="4"/>
  <c r="CD203" i="4"/>
  <c r="CD204" i="4"/>
  <c r="CD205" i="4"/>
  <c r="CD206" i="4"/>
  <c r="CD207" i="4"/>
  <c r="CD208" i="4"/>
  <c r="CD209" i="4"/>
  <c r="CD210" i="4"/>
  <c r="CD211" i="4"/>
  <c r="CD212" i="4"/>
  <c r="CD213" i="4"/>
  <c r="CD214" i="4"/>
  <c r="CD215" i="4"/>
  <c r="CD216" i="4"/>
  <c r="CD217" i="4"/>
  <c r="CD218" i="4"/>
  <c r="CD219" i="4"/>
  <c r="CD220" i="4"/>
  <c r="CD221" i="4"/>
  <c r="CD222" i="4"/>
  <c r="CD223" i="4"/>
  <c r="CD224" i="4"/>
  <c r="CD225" i="4"/>
  <c r="CD226" i="4"/>
  <c r="CD227" i="4"/>
  <c r="CD228" i="4"/>
  <c r="CD229" i="4"/>
  <c r="CD230" i="4"/>
  <c r="CD231" i="4"/>
  <c r="CD232" i="4"/>
  <c r="CD233" i="4"/>
  <c r="CD234" i="4"/>
  <c r="CD235" i="4"/>
  <c r="CD236" i="4"/>
  <c r="CD237" i="4"/>
  <c r="CD238" i="4"/>
  <c r="CD239" i="4"/>
  <c r="CD240" i="4"/>
  <c r="CD241" i="4"/>
  <c r="CD242" i="4"/>
  <c r="CD243" i="4"/>
  <c r="CD244" i="4"/>
  <c r="CD245" i="4"/>
  <c r="CD246" i="4"/>
  <c r="CD247" i="4"/>
  <c r="CD248" i="4"/>
  <c r="CD249" i="4"/>
  <c r="CD250" i="4"/>
  <c r="CD251" i="4"/>
  <c r="CD252" i="4"/>
  <c r="CD253" i="4"/>
  <c r="CD254" i="4"/>
  <c r="CD255" i="4"/>
  <c r="CD256" i="4"/>
  <c r="CD257" i="4"/>
  <c r="CD258" i="4"/>
  <c r="CD259" i="4"/>
  <c r="CD260" i="4"/>
  <c r="CD261" i="4"/>
  <c r="CD262" i="4"/>
  <c r="CD263" i="4"/>
  <c r="CD264" i="4"/>
  <c r="CD265" i="4"/>
  <c r="CD266" i="4"/>
  <c r="CD267" i="4"/>
  <c r="CD268" i="4"/>
  <c r="CD269" i="4"/>
  <c r="CD270" i="4"/>
  <c r="CD271" i="4"/>
  <c r="CD272" i="4"/>
  <c r="CD273" i="4"/>
  <c r="CD274" i="4"/>
  <c r="CD275" i="4"/>
  <c r="CD276" i="4"/>
  <c r="CD277" i="4"/>
  <c r="CD278" i="4"/>
  <c r="CD279" i="4"/>
  <c r="CD280" i="4"/>
  <c r="CD281" i="4"/>
  <c r="CD282" i="4"/>
  <c r="CD283" i="4"/>
  <c r="CD284" i="4"/>
  <c r="CD285" i="4"/>
  <c r="CD286" i="4"/>
  <c r="CD287" i="4"/>
  <c r="CD288" i="4"/>
  <c r="CD289" i="4"/>
  <c r="CD290" i="4"/>
  <c r="CD291" i="4"/>
  <c r="CD292" i="4"/>
  <c r="CD293" i="4"/>
  <c r="CD294" i="4"/>
  <c r="CD295" i="4"/>
  <c r="CD296" i="4"/>
  <c r="CD297" i="4"/>
  <c r="CD298" i="4"/>
  <c r="CD299" i="4"/>
  <c r="CD300" i="4"/>
  <c r="CD301" i="4"/>
  <c r="CD302" i="4"/>
  <c r="CD303" i="4"/>
  <c r="CD304" i="4"/>
  <c r="CD305" i="4"/>
  <c r="CD306" i="4"/>
  <c r="CD307" i="4"/>
  <c r="CD308" i="4"/>
  <c r="CD309" i="4"/>
  <c r="CD310" i="4"/>
  <c r="CD311" i="4"/>
  <c r="CD312" i="4"/>
  <c r="CD313" i="4"/>
  <c r="CD314" i="4"/>
  <c r="CD315" i="4"/>
  <c r="CD316" i="4"/>
  <c r="CD317" i="4"/>
  <c r="CD318" i="4"/>
  <c r="CD319" i="4"/>
  <c r="CD320" i="4"/>
  <c r="CD321" i="4"/>
  <c r="CD322" i="4"/>
  <c r="CD323" i="4"/>
  <c r="CD324" i="4"/>
  <c r="CD325" i="4"/>
  <c r="CD326" i="4"/>
  <c r="CD327" i="4"/>
  <c r="CD328" i="4"/>
  <c r="CD329" i="4"/>
  <c r="CD330" i="4"/>
  <c r="CD331" i="4"/>
  <c r="CD332" i="4"/>
  <c r="CD333" i="4"/>
  <c r="CD334" i="4"/>
  <c r="CD335" i="4"/>
  <c r="CD336" i="4"/>
  <c r="CD337" i="4"/>
  <c r="CD338" i="4"/>
  <c r="CD339" i="4"/>
  <c r="CD340" i="4"/>
  <c r="CD341" i="4"/>
  <c r="CD342" i="4"/>
  <c r="CD343" i="4"/>
  <c r="CD344" i="4"/>
  <c r="CD345" i="4"/>
  <c r="CD346" i="4"/>
  <c r="CD347" i="4"/>
  <c r="CD348" i="4"/>
  <c r="CD349" i="4"/>
  <c r="CD350" i="4"/>
  <c r="CD351" i="4"/>
  <c r="CD352" i="4"/>
  <c r="CD353" i="4"/>
  <c r="CD354" i="4"/>
  <c r="CD355" i="4"/>
  <c r="CD356" i="4"/>
  <c r="CD357" i="4"/>
  <c r="CD358" i="4"/>
  <c r="CD359" i="4"/>
  <c r="CD360" i="4"/>
  <c r="CD361" i="4"/>
  <c r="CD362" i="4"/>
  <c r="CD363" i="4"/>
  <c r="CD364" i="4"/>
  <c r="CD365" i="4"/>
  <c r="CD366" i="4"/>
  <c r="CD367" i="4"/>
  <c r="CD368" i="4"/>
  <c r="CD369" i="4"/>
  <c r="CD370" i="4"/>
  <c r="CD371" i="4"/>
  <c r="CD372" i="4"/>
  <c r="CD373" i="4"/>
  <c r="CD374" i="4"/>
  <c r="CD375" i="4"/>
  <c r="CD376" i="4"/>
  <c r="CD377" i="4"/>
  <c r="CD378" i="4"/>
  <c r="CD379" i="4"/>
  <c r="CD380" i="4"/>
  <c r="CD381" i="4"/>
  <c r="CD382" i="4"/>
  <c r="CD383" i="4"/>
  <c r="CD384" i="4"/>
  <c r="CD385" i="4"/>
  <c r="CD386" i="4"/>
  <c r="CD387" i="4"/>
  <c r="CD388" i="4"/>
  <c r="CD389" i="4"/>
  <c r="CD390" i="4"/>
  <c r="CD391" i="4"/>
  <c r="CD392" i="4"/>
  <c r="CD393" i="4"/>
  <c r="CD394" i="4"/>
  <c r="CD395" i="4"/>
  <c r="CD396" i="4"/>
  <c r="CD397" i="4"/>
  <c r="CD398" i="4"/>
  <c r="CD399" i="4"/>
  <c r="CD400" i="4"/>
  <c r="CD401" i="4"/>
  <c r="CD402" i="4"/>
  <c r="CD403" i="4"/>
  <c r="CD404" i="4"/>
  <c r="CD405" i="4"/>
  <c r="CD406" i="4"/>
  <c r="CH6" i="4"/>
  <c r="CG6" i="4"/>
  <c r="CF6" i="4"/>
  <c r="CE6" i="4"/>
  <c r="BZ3" i="4"/>
  <c r="AO3" i="4"/>
  <c r="GW7" i="4"/>
  <c r="GW8" i="4"/>
  <c r="GW9" i="4"/>
  <c r="GW10" i="4"/>
  <c r="GW11" i="4"/>
  <c r="GW12" i="4"/>
  <c r="GW13" i="4"/>
  <c r="GW14" i="4"/>
  <c r="GW15" i="4"/>
  <c r="GW16" i="4"/>
  <c r="GW17" i="4"/>
  <c r="GW18" i="4"/>
  <c r="GW19" i="4"/>
  <c r="GW20" i="4"/>
  <c r="GW21" i="4"/>
  <c r="GW22" i="4"/>
  <c r="GW23" i="4"/>
  <c r="GW24" i="4"/>
  <c r="GW25" i="4"/>
  <c r="GW26" i="4"/>
  <c r="GW27" i="4"/>
  <c r="GW28" i="4"/>
  <c r="GW29" i="4"/>
  <c r="GW30" i="4"/>
  <c r="GW31" i="4"/>
  <c r="GW32" i="4"/>
  <c r="GW33" i="4"/>
  <c r="GW34" i="4"/>
  <c r="GW35" i="4"/>
  <c r="GW36" i="4"/>
  <c r="GW37" i="4"/>
  <c r="GW38" i="4"/>
  <c r="GW39" i="4"/>
  <c r="GW40" i="4"/>
  <c r="GW41" i="4"/>
  <c r="GW42" i="4"/>
  <c r="GW43" i="4"/>
  <c r="GW44" i="4"/>
  <c r="GW45" i="4"/>
  <c r="GW46" i="4"/>
  <c r="GW47" i="4"/>
  <c r="GW48" i="4"/>
  <c r="GW49" i="4"/>
  <c r="GW50" i="4"/>
  <c r="GW51" i="4"/>
  <c r="GW52" i="4"/>
  <c r="GW53" i="4"/>
  <c r="GW54" i="4"/>
  <c r="GW55" i="4"/>
  <c r="GW56" i="4"/>
  <c r="GW57" i="4"/>
  <c r="GW58" i="4"/>
  <c r="GW59" i="4"/>
  <c r="GW60" i="4"/>
  <c r="GW61" i="4"/>
  <c r="GW62" i="4"/>
  <c r="GW63" i="4"/>
  <c r="GW64" i="4"/>
  <c r="GW65" i="4"/>
  <c r="GW66" i="4"/>
  <c r="GW67" i="4"/>
  <c r="GW68" i="4"/>
  <c r="GW69" i="4"/>
  <c r="GW70" i="4"/>
  <c r="GW71" i="4"/>
  <c r="GW72" i="4"/>
  <c r="GW73" i="4"/>
  <c r="GW74" i="4"/>
  <c r="GW75" i="4"/>
  <c r="GW76" i="4"/>
  <c r="GW77" i="4"/>
  <c r="GW78" i="4"/>
  <c r="GW79" i="4"/>
  <c r="GW80" i="4"/>
  <c r="GW81" i="4"/>
  <c r="GW82" i="4"/>
  <c r="GW83" i="4"/>
  <c r="GW84" i="4"/>
  <c r="GW85" i="4"/>
  <c r="GW86" i="4"/>
  <c r="GW87" i="4"/>
  <c r="GW88" i="4"/>
  <c r="GW89" i="4"/>
  <c r="GW90" i="4"/>
  <c r="GW91" i="4"/>
  <c r="GW92" i="4"/>
  <c r="GW93" i="4"/>
  <c r="GW94" i="4"/>
  <c r="GW95" i="4"/>
  <c r="GW96" i="4"/>
  <c r="GW97" i="4"/>
  <c r="GW98" i="4"/>
  <c r="GW99" i="4"/>
  <c r="GW100" i="4"/>
  <c r="GW101" i="4"/>
  <c r="GW102" i="4"/>
  <c r="GW103" i="4"/>
  <c r="GW104" i="4"/>
  <c r="GW105" i="4"/>
  <c r="GW106" i="4"/>
  <c r="GW107" i="4"/>
  <c r="GW108" i="4"/>
  <c r="GW109" i="4"/>
  <c r="GW110" i="4"/>
  <c r="GW111" i="4"/>
  <c r="GW112" i="4"/>
  <c r="GW113" i="4"/>
  <c r="GW114" i="4"/>
  <c r="GW115" i="4"/>
  <c r="GW116" i="4"/>
  <c r="GW117" i="4"/>
  <c r="GW118" i="4"/>
  <c r="GW119" i="4"/>
  <c r="GW120" i="4"/>
  <c r="GW121" i="4"/>
  <c r="GW122" i="4"/>
  <c r="GW123" i="4"/>
  <c r="GW124" i="4"/>
  <c r="GW125" i="4"/>
  <c r="GW126" i="4"/>
  <c r="GW127" i="4"/>
  <c r="GW128" i="4"/>
  <c r="GW129" i="4"/>
  <c r="GW130" i="4"/>
  <c r="GW131" i="4"/>
  <c r="GW132" i="4"/>
  <c r="GW133" i="4"/>
  <c r="GW134" i="4"/>
  <c r="GW135" i="4"/>
  <c r="GW136" i="4"/>
  <c r="GW137" i="4"/>
  <c r="GW138" i="4"/>
  <c r="GW139" i="4"/>
  <c r="GW140" i="4"/>
  <c r="GW141" i="4"/>
  <c r="GW142" i="4"/>
  <c r="GW143" i="4"/>
  <c r="GW144" i="4"/>
  <c r="GW145" i="4"/>
  <c r="GW146" i="4"/>
  <c r="GW147" i="4"/>
  <c r="GW148" i="4"/>
  <c r="GW149" i="4"/>
  <c r="GW150" i="4"/>
  <c r="GW151" i="4"/>
  <c r="GW152" i="4"/>
  <c r="GW153" i="4"/>
  <c r="GW154" i="4"/>
  <c r="GW155" i="4"/>
  <c r="GW156" i="4"/>
  <c r="GW157" i="4"/>
  <c r="GW158" i="4"/>
  <c r="GW159" i="4"/>
  <c r="GW160" i="4"/>
  <c r="GW161" i="4"/>
  <c r="GW162" i="4"/>
  <c r="GW163" i="4"/>
  <c r="GW164" i="4"/>
  <c r="GW165" i="4"/>
  <c r="GW166" i="4"/>
  <c r="GW167" i="4"/>
  <c r="GW168" i="4"/>
  <c r="GW169" i="4"/>
  <c r="GW170" i="4"/>
  <c r="GW171" i="4"/>
  <c r="GW172" i="4"/>
  <c r="GW173" i="4"/>
  <c r="GW174" i="4"/>
  <c r="GW175" i="4"/>
  <c r="GW176" i="4"/>
  <c r="GW177" i="4"/>
  <c r="GW178" i="4"/>
  <c r="GW179" i="4"/>
  <c r="GW180" i="4"/>
  <c r="GW181" i="4"/>
  <c r="GW182" i="4"/>
  <c r="GW183" i="4"/>
  <c r="GW184" i="4"/>
  <c r="GW185" i="4"/>
  <c r="GW186" i="4"/>
  <c r="GW187" i="4"/>
  <c r="GW188" i="4"/>
  <c r="GW189" i="4"/>
  <c r="GW190" i="4"/>
  <c r="GW191" i="4"/>
  <c r="GW192" i="4"/>
  <c r="GW193" i="4"/>
  <c r="GW194" i="4"/>
  <c r="GW195" i="4"/>
  <c r="GW196" i="4"/>
  <c r="GW197" i="4"/>
  <c r="GW198" i="4"/>
  <c r="GW199" i="4"/>
  <c r="GW200" i="4"/>
  <c r="GW201" i="4"/>
  <c r="GW202" i="4"/>
  <c r="GW203" i="4"/>
  <c r="GW204" i="4"/>
  <c r="GW205" i="4"/>
  <c r="GW206" i="4"/>
  <c r="GW207" i="4"/>
  <c r="GW208" i="4"/>
  <c r="GW209" i="4"/>
  <c r="GW210" i="4"/>
  <c r="GW211" i="4"/>
  <c r="GW212" i="4"/>
  <c r="GW213" i="4"/>
  <c r="GW214" i="4"/>
  <c r="GW215" i="4"/>
  <c r="GW216" i="4"/>
  <c r="GW217" i="4"/>
  <c r="GW218" i="4"/>
  <c r="GW219" i="4"/>
  <c r="GW220" i="4"/>
  <c r="GW221" i="4"/>
  <c r="GW222" i="4"/>
  <c r="GW223" i="4"/>
  <c r="GW224" i="4"/>
  <c r="GW225" i="4"/>
  <c r="GW226" i="4"/>
  <c r="GW227" i="4"/>
  <c r="GW228" i="4"/>
  <c r="GW229" i="4"/>
  <c r="GW230" i="4"/>
  <c r="GW231" i="4"/>
  <c r="GW232" i="4"/>
  <c r="GW233" i="4"/>
  <c r="GW234" i="4"/>
  <c r="GW235" i="4"/>
  <c r="GW236" i="4"/>
  <c r="GW237" i="4"/>
  <c r="GW238" i="4"/>
  <c r="GW239" i="4"/>
  <c r="GW240" i="4"/>
  <c r="GW241" i="4"/>
  <c r="GW242" i="4"/>
  <c r="GW243" i="4"/>
  <c r="GW244" i="4"/>
  <c r="GW245" i="4"/>
  <c r="GW246" i="4"/>
  <c r="GW247" i="4"/>
  <c r="GW248" i="4"/>
  <c r="GW249" i="4"/>
  <c r="GW250" i="4"/>
  <c r="GW251" i="4"/>
  <c r="GW252" i="4"/>
  <c r="GW253" i="4"/>
  <c r="GW254" i="4"/>
  <c r="GW255" i="4"/>
  <c r="GW256" i="4"/>
  <c r="GW257" i="4"/>
  <c r="GW258" i="4"/>
  <c r="GW259" i="4"/>
  <c r="GW260" i="4"/>
  <c r="GW261" i="4"/>
  <c r="GW262" i="4"/>
  <c r="GW263" i="4"/>
  <c r="GW264" i="4"/>
  <c r="GW265" i="4"/>
  <c r="GW266" i="4"/>
  <c r="GW267" i="4"/>
  <c r="GW268" i="4"/>
  <c r="GW269" i="4"/>
  <c r="GW270" i="4"/>
  <c r="GW271" i="4"/>
  <c r="GW272" i="4"/>
  <c r="GW273" i="4"/>
  <c r="GW274" i="4"/>
  <c r="GW275" i="4"/>
  <c r="GW276" i="4"/>
  <c r="GW277" i="4"/>
  <c r="GW278" i="4"/>
  <c r="GW279" i="4"/>
  <c r="GW280" i="4"/>
  <c r="GW281" i="4"/>
  <c r="GW282" i="4"/>
  <c r="GW283" i="4"/>
  <c r="GW284" i="4"/>
  <c r="GW285" i="4"/>
  <c r="GW286" i="4"/>
  <c r="GW287" i="4"/>
  <c r="GW288" i="4"/>
  <c r="GW289" i="4"/>
  <c r="GW290" i="4"/>
  <c r="GW291" i="4"/>
  <c r="GW292" i="4"/>
  <c r="GW293" i="4"/>
  <c r="GW294" i="4"/>
  <c r="GW295" i="4"/>
  <c r="GW296" i="4"/>
  <c r="GW297" i="4"/>
  <c r="GW298" i="4"/>
  <c r="GW299" i="4"/>
  <c r="GW300" i="4"/>
  <c r="GW301" i="4"/>
  <c r="GW302" i="4"/>
  <c r="GW303" i="4"/>
  <c r="GW304" i="4"/>
  <c r="GW305" i="4"/>
  <c r="GW306" i="4"/>
  <c r="GW307" i="4"/>
  <c r="GW308" i="4"/>
  <c r="GW309" i="4"/>
  <c r="GW310" i="4"/>
  <c r="GW311" i="4"/>
  <c r="GW312" i="4"/>
  <c r="GW313" i="4"/>
  <c r="GW314" i="4"/>
  <c r="GW315" i="4"/>
  <c r="GW316" i="4"/>
  <c r="GW317" i="4"/>
  <c r="GW318" i="4"/>
  <c r="GW319" i="4"/>
  <c r="GW320" i="4"/>
  <c r="GW321" i="4"/>
  <c r="GW322" i="4"/>
  <c r="GW323" i="4"/>
  <c r="GW324" i="4"/>
  <c r="GW325" i="4"/>
  <c r="GW326" i="4"/>
  <c r="GW327" i="4"/>
  <c r="GW328" i="4"/>
  <c r="GW329" i="4"/>
  <c r="GW330" i="4"/>
  <c r="GW331" i="4"/>
  <c r="GW332" i="4"/>
  <c r="GW333" i="4"/>
  <c r="GW334" i="4"/>
  <c r="GW335" i="4"/>
  <c r="GW336" i="4"/>
  <c r="GW337" i="4"/>
  <c r="GW338" i="4"/>
  <c r="GW339" i="4"/>
  <c r="GW340" i="4"/>
  <c r="GW341" i="4"/>
  <c r="GW342" i="4"/>
  <c r="GW343" i="4"/>
  <c r="GW344" i="4"/>
  <c r="GW345" i="4"/>
  <c r="GW346" i="4"/>
  <c r="GW347" i="4"/>
  <c r="GW348" i="4"/>
  <c r="GW349" i="4"/>
  <c r="GW350" i="4"/>
  <c r="GW351" i="4"/>
  <c r="GW352" i="4"/>
  <c r="GW353" i="4"/>
  <c r="GW354" i="4"/>
  <c r="GW355" i="4"/>
  <c r="GW356" i="4"/>
  <c r="GW357" i="4"/>
  <c r="GW358" i="4"/>
  <c r="GW359" i="4"/>
  <c r="GW360" i="4"/>
  <c r="GW361" i="4"/>
  <c r="GW362" i="4"/>
  <c r="GW363" i="4"/>
  <c r="GW364" i="4"/>
  <c r="GW365" i="4"/>
  <c r="GW366" i="4"/>
  <c r="GW367" i="4"/>
  <c r="GW368" i="4"/>
  <c r="GW369" i="4"/>
  <c r="GW370" i="4"/>
  <c r="GW371" i="4"/>
  <c r="GW372" i="4"/>
  <c r="GW373" i="4"/>
  <c r="GW374" i="4"/>
  <c r="GW375" i="4"/>
  <c r="GW376" i="4"/>
  <c r="GW377" i="4"/>
  <c r="GW378" i="4"/>
  <c r="GW379" i="4"/>
  <c r="GW380" i="4"/>
  <c r="GW381" i="4"/>
  <c r="GW382" i="4"/>
  <c r="GW383" i="4"/>
  <c r="GW384" i="4"/>
  <c r="GW385" i="4"/>
  <c r="GW386" i="4"/>
  <c r="GW387" i="4"/>
  <c r="GW388" i="4"/>
  <c r="GW389" i="4"/>
  <c r="GW390" i="4"/>
  <c r="GW391" i="4"/>
  <c r="GW392" i="4"/>
  <c r="GW393" i="4"/>
  <c r="GW394" i="4"/>
  <c r="GW395" i="4"/>
  <c r="GW396" i="4"/>
  <c r="GW397" i="4"/>
  <c r="GW398" i="4"/>
  <c r="GW399" i="4"/>
  <c r="GW400" i="4"/>
  <c r="GW401" i="4"/>
  <c r="GW402" i="4"/>
  <c r="GW403" i="4"/>
  <c r="GW404" i="4"/>
  <c r="GW405" i="4"/>
  <c r="GW406" i="4"/>
  <c r="GW6" i="4"/>
  <c r="HE24" i="4"/>
  <c r="HE25" i="4"/>
  <c r="HE26" i="4"/>
  <c r="HE27" i="4"/>
  <c r="HE28" i="4"/>
  <c r="HE29" i="4"/>
  <c r="HE30" i="4"/>
  <c r="HE31" i="4"/>
  <c r="HE32" i="4"/>
  <c r="HE33" i="4"/>
  <c r="HE34" i="4"/>
  <c r="HE35" i="4"/>
  <c r="HE36" i="4"/>
  <c r="HE37" i="4"/>
  <c r="HE38" i="4"/>
  <c r="HE39" i="4"/>
  <c r="HE40" i="4"/>
  <c r="HE41" i="4"/>
  <c r="HE42" i="4"/>
  <c r="HE43" i="4"/>
  <c r="HE44" i="4"/>
  <c r="HE45" i="4"/>
  <c r="HE46" i="4"/>
  <c r="HE47" i="4"/>
  <c r="HE48" i="4"/>
  <c r="HE49" i="4"/>
  <c r="HE50" i="4"/>
  <c r="HE51" i="4"/>
  <c r="HE52" i="4"/>
  <c r="HE53" i="4"/>
  <c r="HE54" i="4"/>
  <c r="HE55" i="4"/>
  <c r="HE56" i="4"/>
  <c r="HE57" i="4"/>
  <c r="HE58" i="4"/>
  <c r="HE59" i="4"/>
  <c r="HE60" i="4"/>
  <c r="HE61" i="4"/>
  <c r="HE62" i="4"/>
  <c r="HE63" i="4"/>
  <c r="HE64" i="4"/>
  <c r="HE65" i="4"/>
  <c r="HE66" i="4"/>
  <c r="HE67" i="4"/>
  <c r="HE68" i="4"/>
  <c r="HE69" i="4"/>
  <c r="HE70" i="4"/>
  <c r="HE71" i="4"/>
  <c r="HE72" i="4"/>
  <c r="HE73" i="4"/>
  <c r="HE74" i="4"/>
  <c r="HE75" i="4"/>
  <c r="HE76" i="4"/>
  <c r="HE77" i="4"/>
  <c r="HE78" i="4"/>
  <c r="HE79" i="4"/>
  <c r="HE80" i="4"/>
  <c r="HE81" i="4"/>
  <c r="HE82" i="4"/>
  <c r="HE83" i="4"/>
  <c r="HE84" i="4"/>
  <c r="HE85" i="4"/>
  <c r="HE86" i="4"/>
  <c r="HE87" i="4"/>
  <c r="HE88" i="4"/>
  <c r="HE89" i="4"/>
  <c r="HE90" i="4"/>
  <c r="HE91" i="4"/>
  <c r="HE92" i="4"/>
  <c r="HE93" i="4"/>
  <c r="HE94" i="4"/>
  <c r="HE95" i="4"/>
  <c r="HE96" i="4"/>
  <c r="HE97" i="4"/>
  <c r="HE98" i="4"/>
  <c r="HE99" i="4"/>
  <c r="HE100" i="4"/>
  <c r="HE101" i="4"/>
  <c r="HE102" i="4"/>
  <c r="HE103" i="4"/>
  <c r="HE104" i="4"/>
  <c r="HE105" i="4"/>
  <c r="HE106" i="4"/>
  <c r="HE107" i="4"/>
  <c r="HE108" i="4"/>
  <c r="HE109" i="4"/>
  <c r="HE110" i="4"/>
  <c r="HE111" i="4"/>
  <c r="HE112" i="4"/>
  <c r="HE113" i="4"/>
  <c r="HE114" i="4"/>
  <c r="HE115" i="4"/>
  <c r="HE116" i="4"/>
  <c r="HE117" i="4"/>
  <c r="HE118" i="4"/>
  <c r="HE119" i="4"/>
  <c r="HE120" i="4"/>
  <c r="HE121" i="4"/>
  <c r="HE122" i="4"/>
  <c r="HE123" i="4"/>
  <c r="HE124" i="4"/>
  <c r="HE125" i="4"/>
  <c r="HE126" i="4"/>
  <c r="HE127" i="4"/>
  <c r="HE128" i="4"/>
  <c r="HE129" i="4"/>
  <c r="HE130" i="4"/>
  <c r="HE131" i="4"/>
  <c r="HE132" i="4"/>
  <c r="HE133" i="4"/>
  <c r="HE134" i="4"/>
  <c r="HE135" i="4"/>
  <c r="HE136" i="4"/>
  <c r="HE137" i="4"/>
  <c r="HE138" i="4"/>
  <c r="HE139" i="4"/>
  <c r="HE140" i="4"/>
  <c r="HE141" i="4"/>
  <c r="HE142" i="4"/>
  <c r="HE143" i="4"/>
  <c r="HE144" i="4"/>
  <c r="HE145" i="4"/>
  <c r="HE146" i="4"/>
  <c r="HE147" i="4"/>
  <c r="HE148" i="4"/>
  <c r="HE149" i="4"/>
  <c r="HE150" i="4"/>
  <c r="HE151" i="4"/>
  <c r="HE152" i="4"/>
  <c r="HE153" i="4"/>
  <c r="HE154" i="4"/>
  <c r="HE155" i="4"/>
  <c r="HE156" i="4"/>
  <c r="HE157" i="4"/>
  <c r="HE158" i="4"/>
  <c r="HE159" i="4"/>
  <c r="HE160" i="4"/>
  <c r="HE161" i="4"/>
  <c r="HE162" i="4"/>
  <c r="HE163" i="4"/>
  <c r="HE164" i="4"/>
  <c r="HE165" i="4"/>
  <c r="HE166" i="4"/>
  <c r="HE167" i="4"/>
  <c r="HE168" i="4"/>
  <c r="HE169" i="4"/>
  <c r="HE170" i="4"/>
  <c r="HE171" i="4"/>
  <c r="HE172" i="4"/>
  <c r="HE173" i="4"/>
  <c r="HE174" i="4"/>
  <c r="HE175" i="4"/>
  <c r="HE176" i="4"/>
  <c r="HE177" i="4"/>
  <c r="HE178" i="4"/>
  <c r="HE179" i="4"/>
  <c r="HE180" i="4"/>
  <c r="HE181" i="4"/>
  <c r="HE182" i="4"/>
  <c r="HE183" i="4"/>
  <c r="HE184" i="4"/>
  <c r="HE185" i="4"/>
  <c r="HE186" i="4"/>
  <c r="HE187" i="4"/>
  <c r="HE188" i="4"/>
  <c r="HE189" i="4"/>
  <c r="HE190" i="4"/>
  <c r="HE191" i="4"/>
  <c r="HE192" i="4"/>
  <c r="HE193" i="4"/>
  <c r="HE194" i="4"/>
  <c r="HE195" i="4"/>
  <c r="HE196" i="4"/>
  <c r="HE197" i="4"/>
  <c r="HE198" i="4"/>
  <c r="HE199" i="4"/>
  <c r="HE200" i="4"/>
  <c r="HE201" i="4"/>
  <c r="HE202" i="4"/>
  <c r="HE203" i="4"/>
  <c r="HE204" i="4"/>
  <c r="HE205" i="4"/>
  <c r="HE206" i="4"/>
  <c r="HE207" i="4"/>
  <c r="HE208" i="4"/>
  <c r="HE209" i="4"/>
  <c r="HE210" i="4"/>
  <c r="HE211" i="4"/>
  <c r="HE212" i="4"/>
  <c r="HE213" i="4"/>
  <c r="HE214" i="4"/>
  <c r="HE215" i="4"/>
  <c r="HE216" i="4"/>
  <c r="HE217" i="4"/>
  <c r="HE218" i="4"/>
  <c r="HE219" i="4"/>
  <c r="HE220" i="4"/>
  <c r="HE221" i="4"/>
  <c r="HE222" i="4"/>
  <c r="HE223" i="4"/>
  <c r="HE224" i="4"/>
  <c r="HE225" i="4"/>
  <c r="HE226" i="4"/>
  <c r="HE227" i="4"/>
  <c r="HE228" i="4"/>
  <c r="HE229" i="4"/>
  <c r="HE230" i="4"/>
  <c r="HE231" i="4"/>
  <c r="HE232" i="4"/>
  <c r="HE233" i="4"/>
  <c r="HE234" i="4"/>
  <c r="HE235" i="4"/>
  <c r="HE236" i="4"/>
  <c r="HE237" i="4"/>
  <c r="HE238" i="4"/>
  <c r="HE239" i="4"/>
  <c r="HE240" i="4"/>
  <c r="HE241" i="4"/>
  <c r="HE242" i="4"/>
  <c r="HE243" i="4"/>
  <c r="HE244" i="4"/>
  <c r="HE245" i="4"/>
  <c r="HE246" i="4"/>
  <c r="HE247" i="4"/>
  <c r="HE248" i="4"/>
  <c r="HE249" i="4"/>
  <c r="HE250" i="4"/>
  <c r="HE251" i="4"/>
  <c r="HE252" i="4"/>
  <c r="HE253" i="4"/>
  <c r="HE254" i="4"/>
  <c r="HE255" i="4"/>
  <c r="HE256" i="4"/>
  <c r="HE257" i="4"/>
  <c r="HE258" i="4"/>
  <c r="HE259" i="4"/>
  <c r="HE260" i="4"/>
  <c r="HE261" i="4"/>
  <c r="HE262" i="4"/>
  <c r="HE263" i="4"/>
  <c r="HE264" i="4"/>
  <c r="HE265" i="4"/>
  <c r="HE266" i="4"/>
  <c r="HE267" i="4"/>
  <c r="HE268" i="4"/>
  <c r="HE269" i="4"/>
  <c r="HE270" i="4"/>
  <c r="HE271" i="4"/>
  <c r="HE272" i="4"/>
  <c r="HE273" i="4"/>
  <c r="HE274" i="4"/>
  <c r="HE275" i="4"/>
  <c r="HE276" i="4"/>
  <c r="HE277" i="4"/>
  <c r="HE278" i="4"/>
  <c r="HE279" i="4"/>
  <c r="HE280" i="4"/>
  <c r="HE281" i="4"/>
  <c r="HE282" i="4"/>
  <c r="HE283" i="4"/>
  <c r="HE284" i="4"/>
  <c r="HE285" i="4"/>
  <c r="HE286" i="4"/>
  <c r="HE287" i="4"/>
  <c r="HE288" i="4"/>
  <c r="HE289" i="4"/>
  <c r="HE290" i="4"/>
  <c r="HE291" i="4"/>
  <c r="HE292" i="4"/>
  <c r="HE293" i="4"/>
  <c r="HE294" i="4"/>
  <c r="HE295" i="4"/>
  <c r="HE296" i="4"/>
  <c r="HE297" i="4"/>
  <c r="HE298" i="4"/>
  <c r="HE299" i="4"/>
  <c r="HE300" i="4"/>
  <c r="HE301" i="4"/>
  <c r="HE302" i="4"/>
  <c r="HE303" i="4"/>
  <c r="HE304" i="4"/>
  <c r="HE305" i="4"/>
  <c r="HE306" i="4"/>
  <c r="HE307" i="4"/>
  <c r="HE308" i="4"/>
  <c r="HE309" i="4"/>
  <c r="HE310" i="4"/>
  <c r="HE311" i="4"/>
  <c r="HE312" i="4"/>
  <c r="HE313" i="4"/>
  <c r="HE314" i="4"/>
  <c r="HE315" i="4"/>
  <c r="HE316" i="4"/>
  <c r="HE317" i="4"/>
  <c r="HE318" i="4"/>
  <c r="HE319" i="4"/>
  <c r="HE320" i="4"/>
  <c r="HE321" i="4"/>
  <c r="HE322" i="4"/>
  <c r="HE323" i="4"/>
  <c r="HE324" i="4"/>
  <c r="HE325" i="4"/>
  <c r="HE326" i="4"/>
  <c r="HE327" i="4"/>
  <c r="HE328" i="4"/>
  <c r="HE329" i="4"/>
  <c r="HE330" i="4"/>
  <c r="HE331" i="4"/>
  <c r="HE332" i="4"/>
  <c r="HE333" i="4"/>
  <c r="HE334" i="4"/>
  <c r="HE335" i="4"/>
  <c r="HE336" i="4"/>
  <c r="HE337" i="4"/>
  <c r="HE338" i="4"/>
  <c r="HE339" i="4"/>
  <c r="HE340" i="4"/>
  <c r="HE341" i="4"/>
  <c r="HE342" i="4"/>
  <c r="HE343" i="4"/>
  <c r="HE344" i="4"/>
  <c r="HE345" i="4"/>
  <c r="HE346" i="4"/>
  <c r="HE347" i="4"/>
  <c r="HE348" i="4"/>
  <c r="HE349" i="4"/>
  <c r="HE350" i="4"/>
  <c r="HE351" i="4"/>
  <c r="HE352" i="4"/>
  <c r="HE353" i="4"/>
  <c r="HE354" i="4"/>
  <c r="HE355" i="4"/>
  <c r="HE356" i="4"/>
  <c r="HE357" i="4"/>
  <c r="HE358" i="4"/>
  <c r="HE359" i="4"/>
  <c r="HE360" i="4"/>
  <c r="HE361" i="4"/>
  <c r="HE362" i="4"/>
  <c r="HE363" i="4"/>
  <c r="HE364" i="4"/>
  <c r="HE365" i="4"/>
  <c r="HE366" i="4"/>
  <c r="HE367" i="4"/>
  <c r="HE368" i="4"/>
  <c r="HE369" i="4"/>
  <c r="HE370" i="4"/>
  <c r="HE371" i="4"/>
  <c r="HE372" i="4"/>
  <c r="HE373" i="4"/>
  <c r="HE374" i="4"/>
  <c r="HE375" i="4"/>
  <c r="HE376" i="4"/>
  <c r="HE377" i="4"/>
  <c r="HE378" i="4"/>
  <c r="HE379" i="4"/>
  <c r="HE380" i="4"/>
  <c r="HE381" i="4"/>
  <c r="HE382" i="4"/>
  <c r="HE383" i="4"/>
  <c r="HE384" i="4"/>
  <c r="HE385" i="4"/>
  <c r="HE386" i="4"/>
  <c r="HE387" i="4"/>
  <c r="HE388" i="4"/>
  <c r="HE389" i="4"/>
  <c r="HE390" i="4"/>
  <c r="HE391" i="4"/>
  <c r="HE392" i="4"/>
  <c r="HE393" i="4"/>
  <c r="HE394" i="4"/>
  <c r="HE395" i="4"/>
  <c r="HE396" i="4"/>
  <c r="HE397" i="4"/>
  <c r="HE398" i="4"/>
  <c r="HE399" i="4"/>
  <c r="HE400" i="4"/>
  <c r="HE401" i="4"/>
  <c r="HE402" i="4"/>
  <c r="HE403" i="4"/>
  <c r="HE404" i="4"/>
  <c r="HE405" i="4"/>
  <c r="HE406" i="4"/>
  <c r="HE7" i="4"/>
  <c r="HE8" i="4"/>
  <c r="HE9" i="4"/>
  <c r="HE10" i="4"/>
  <c r="HE11" i="4"/>
  <c r="HE12" i="4"/>
  <c r="HE13" i="4"/>
  <c r="HE14" i="4"/>
  <c r="HE15" i="4"/>
  <c r="HE16" i="4"/>
  <c r="HE17" i="4"/>
  <c r="HE18" i="4"/>
  <c r="HE19" i="4"/>
  <c r="HE20" i="4"/>
  <c r="HE21" i="4"/>
  <c r="HE22" i="4"/>
  <c r="HE23" i="4"/>
  <c r="HE6" i="4"/>
  <c r="GS7" i="4"/>
  <c r="GT7" i="4"/>
  <c r="GU7" i="4"/>
  <c r="GV7" i="4"/>
  <c r="GS8" i="4"/>
  <c r="GT8" i="4"/>
  <c r="GU8" i="4"/>
  <c r="GV8" i="4"/>
  <c r="GS9" i="4"/>
  <c r="GT9" i="4"/>
  <c r="GU9" i="4"/>
  <c r="GV9" i="4"/>
  <c r="GS10" i="4"/>
  <c r="GT10" i="4"/>
  <c r="GU10" i="4"/>
  <c r="GV10" i="4"/>
  <c r="GS11" i="4"/>
  <c r="GT11" i="4"/>
  <c r="GU11" i="4"/>
  <c r="GV11" i="4"/>
  <c r="GS12" i="4"/>
  <c r="GT12" i="4"/>
  <c r="GU12" i="4"/>
  <c r="GV12" i="4"/>
  <c r="GS13" i="4"/>
  <c r="GT13" i="4"/>
  <c r="GU13" i="4"/>
  <c r="GV13" i="4"/>
  <c r="GS14" i="4"/>
  <c r="GT14" i="4"/>
  <c r="GU14" i="4"/>
  <c r="GV14" i="4"/>
  <c r="GS15" i="4"/>
  <c r="GT15" i="4"/>
  <c r="GU15" i="4"/>
  <c r="GV15" i="4"/>
  <c r="GS16" i="4"/>
  <c r="GT16" i="4"/>
  <c r="GU16" i="4"/>
  <c r="GV16" i="4"/>
  <c r="GS17" i="4"/>
  <c r="GT17" i="4"/>
  <c r="GU17" i="4"/>
  <c r="GV17" i="4"/>
  <c r="GS18" i="4"/>
  <c r="GT18" i="4"/>
  <c r="GU18" i="4"/>
  <c r="GV18" i="4"/>
  <c r="GS19" i="4"/>
  <c r="GT19" i="4"/>
  <c r="GU19" i="4"/>
  <c r="GV19" i="4"/>
  <c r="GS20" i="4"/>
  <c r="GT20" i="4"/>
  <c r="GU20" i="4"/>
  <c r="GV20" i="4"/>
  <c r="GS21" i="4"/>
  <c r="GT21" i="4"/>
  <c r="GU21" i="4"/>
  <c r="GV21" i="4"/>
  <c r="GS22" i="4"/>
  <c r="GT22" i="4"/>
  <c r="GU22" i="4"/>
  <c r="GV22" i="4"/>
  <c r="GS23" i="4"/>
  <c r="GT23" i="4"/>
  <c r="GU23" i="4"/>
  <c r="GV23" i="4"/>
  <c r="GS24" i="4"/>
  <c r="GT24" i="4"/>
  <c r="GU24" i="4"/>
  <c r="GV24" i="4"/>
  <c r="GS25" i="4"/>
  <c r="GT25" i="4"/>
  <c r="GU25" i="4"/>
  <c r="GV25" i="4"/>
  <c r="GS26" i="4"/>
  <c r="GT26" i="4"/>
  <c r="GU26" i="4"/>
  <c r="GV26" i="4"/>
  <c r="GS27" i="4"/>
  <c r="GT27" i="4"/>
  <c r="GU27" i="4"/>
  <c r="GV27" i="4"/>
  <c r="GS28" i="4"/>
  <c r="GT28" i="4"/>
  <c r="GU28" i="4"/>
  <c r="GV28" i="4"/>
  <c r="GS29" i="4"/>
  <c r="GT29" i="4"/>
  <c r="GU29" i="4"/>
  <c r="GV29" i="4"/>
  <c r="GS30" i="4"/>
  <c r="GT30" i="4"/>
  <c r="GU30" i="4"/>
  <c r="GV30" i="4"/>
  <c r="GS31" i="4"/>
  <c r="GT31" i="4"/>
  <c r="GU31" i="4"/>
  <c r="GV31" i="4"/>
  <c r="GS32" i="4"/>
  <c r="GT32" i="4"/>
  <c r="GU32" i="4"/>
  <c r="GV32" i="4"/>
  <c r="GS33" i="4"/>
  <c r="GT33" i="4"/>
  <c r="GU33" i="4"/>
  <c r="GV33" i="4"/>
  <c r="GS34" i="4"/>
  <c r="GT34" i="4"/>
  <c r="GU34" i="4"/>
  <c r="GV34" i="4"/>
  <c r="GS35" i="4"/>
  <c r="GT35" i="4"/>
  <c r="GU35" i="4"/>
  <c r="GV35" i="4"/>
  <c r="GS36" i="4"/>
  <c r="GT36" i="4"/>
  <c r="GU36" i="4"/>
  <c r="GV36" i="4"/>
  <c r="GS37" i="4"/>
  <c r="GT37" i="4"/>
  <c r="GU37" i="4"/>
  <c r="GV37" i="4"/>
  <c r="GS38" i="4"/>
  <c r="GT38" i="4"/>
  <c r="GU38" i="4"/>
  <c r="GV38" i="4"/>
  <c r="GS39" i="4"/>
  <c r="GT39" i="4"/>
  <c r="GU39" i="4"/>
  <c r="GV39" i="4"/>
  <c r="GS40" i="4"/>
  <c r="GT40" i="4"/>
  <c r="GU40" i="4"/>
  <c r="GV40" i="4"/>
  <c r="GS41" i="4"/>
  <c r="GT41" i="4"/>
  <c r="GU41" i="4"/>
  <c r="GV41" i="4"/>
  <c r="GS42" i="4"/>
  <c r="GT42" i="4"/>
  <c r="GU42" i="4"/>
  <c r="GV42" i="4"/>
  <c r="GS43" i="4"/>
  <c r="GT43" i="4"/>
  <c r="GU43" i="4"/>
  <c r="GV43" i="4"/>
  <c r="GS44" i="4"/>
  <c r="GT44" i="4"/>
  <c r="GU44" i="4"/>
  <c r="GV44" i="4"/>
  <c r="GS45" i="4"/>
  <c r="GT45" i="4"/>
  <c r="GU45" i="4"/>
  <c r="GV45" i="4"/>
  <c r="GS46" i="4"/>
  <c r="GT46" i="4"/>
  <c r="GU46" i="4"/>
  <c r="GV46" i="4"/>
  <c r="GS47" i="4"/>
  <c r="GT47" i="4"/>
  <c r="GU47" i="4"/>
  <c r="GV47" i="4"/>
  <c r="GS48" i="4"/>
  <c r="GT48" i="4"/>
  <c r="GU48" i="4"/>
  <c r="GV48" i="4"/>
  <c r="GS49" i="4"/>
  <c r="GT49" i="4"/>
  <c r="GU49" i="4"/>
  <c r="GV49" i="4"/>
  <c r="GS50" i="4"/>
  <c r="GT50" i="4"/>
  <c r="GU50" i="4"/>
  <c r="GV50" i="4"/>
  <c r="GS51" i="4"/>
  <c r="GT51" i="4"/>
  <c r="GU51" i="4"/>
  <c r="GV51" i="4"/>
  <c r="GS52" i="4"/>
  <c r="GT52" i="4"/>
  <c r="GU52" i="4"/>
  <c r="GV52" i="4"/>
  <c r="GS53" i="4"/>
  <c r="GT53" i="4"/>
  <c r="GU53" i="4"/>
  <c r="GV53" i="4"/>
  <c r="GS54" i="4"/>
  <c r="GT54" i="4"/>
  <c r="GU54" i="4"/>
  <c r="GV54" i="4"/>
  <c r="GS55" i="4"/>
  <c r="GT55" i="4"/>
  <c r="GU55" i="4"/>
  <c r="GV55" i="4"/>
  <c r="GS56" i="4"/>
  <c r="GT56" i="4"/>
  <c r="GU56" i="4"/>
  <c r="GV56" i="4"/>
  <c r="GS57" i="4"/>
  <c r="GT57" i="4"/>
  <c r="GU57" i="4"/>
  <c r="GV57" i="4"/>
  <c r="GS58" i="4"/>
  <c r="GT58" i="4"/>
  <c r="GU58" i="4"/>
  <c r="GV58" i="4"/>
  <c r="GS59" i="4"/>
  <c r="GT59" i="4"/>
  <c r="GU59" i="4"/>
  <c r="GV59" i="4"/>
  <c r="GS60" i="4"/>
  <c r="GT60" i="4"/>
  <c r="GU60" i="4"/>
  <c r="GV60" i="4"/>
  <c r="GS61" i="4"/>
  <c r="GT61" i="4"/>
  <c r="GU61" i="4"/>
  <c r="GV61" i="4"/>
  <c r="GS62" i="4"/>
  <c r="GT62" i="4"/>
  <c r="GU62" i="4"/>
  <c r="GV62" i="4"/>
  <c r="GS63" i="4"/>
  <c r="GT63" i="4"/>
  <c r="GU63" i="4"/>
  <c r="GV63" i="4"/>
  <c r="GS64" i="4"/>
  <c r="GT64" i="4"/>
  <c r="GU64" i="4"/>
  <c r="GV64" i="4"/>
  <c r="GS65" i="4"/>
  <c r="GT65" i="4"/>
  <c r="GU65" i="4"/>
  <c r="GV65" i="4"/>
  <c r="GS66" i="4"/>
  <c r="GT66" i="4"/>
  <c r="GU66" i="4"/>
  <c r="GV66" i="4"/>
  <c r="GS67" i="4"/>
  <c r="GT67" i="4"/>
  <c r="GU67" i="4"/>
  <c r="GV67" i="4"/>
  <c r="GS68" i="4"/>
  <c r="GT68" i="4"/>
  <c r="GU68" i="4"/>
  <c r="GV68" i="4"/>
  <c r="GS69" i="4"/>
  <c r="GT69" i="4"/>
  <c r="GU69" i="4"/>
  <c r="GV69" i="4"/>
  <c r="GS70" i="4"/>
  <c r="GT70" i="4"/>
  <c r="GU70" i="4"/>
  <c r="GV70" i="4"/>
  <c r="GS71" i="4"/>
  <c r="GT71" i="4"/>
  <c r="GU71" i="4"/>
  <c r="GV71" i="4"/>
  <c r="GS72" i="4"/>
  <c r="GT72" i="4"/>
  <c r="GU72" i="4"/>
  <c r="GV72" i="4"/>
  <c r="GS73" i="4"/>
  <c r="GT73" i="4"/>
  <c r="GU73" i="4"/>
  <c r="GV73" i="4"/>
  <c r="GS74" i="4"/>
  <c r="GT74" i="4"/>
  <c r="GU74" i="4"/>
  <c r="GV74" i="4"/>
  <c r="GS75" i="4"/>
  <c r="GT75" i="4"/>
  <c r="GU75" i="4"/>
  <c r="GV75" i="4"/>
  <c r="GS76" i="4"/>
  <c r="GT76" i="4"/>
  <c r="GU76" i="4"/>
  <c r="GV76" i="4"/>
  <c r="GS77" i="4"/>
  <c r="GT77" i="4"/>
  <c r="GU77" i="4"/>
  <c r="GV77" i="4"/>
  <c r="GS78" i="4"/>
  <c r="GT78" i="4"/>
  <c r="GU78" i="4"/>
  <c r="GV78" i="4"/>
  <c r="GS79" i="4"/>
  <c r="GT79" i="4"/>
  <c r="GU79" i="4"/>
  <c r="GV79" i="4"/>
  <c r="GS80" i="4"/>
  <c r="GT80" i="4"/>
  <c r="GU80" i="4"/>
  <c r="GV80" i="4"/>
  <c r="GS81" i="4"/>
  <c r="GT81" i="4"/>
  <c r="GU81" i="4"/>
  <c r="GV81" i="4"/>
  <c r="GS82" i="4"/>
  <c r="GT82" i="4"/>
  <c r="GU82" i="4"/>
  <c r="GV82" i="4"/>
  <c r="GS83" i="4"/>
  <c r="GT83" i="4"/>
  <c r="GU83" i="4"/>
  <c r="GV83" i="4"/>
  <c r="GS84" i="4"/>
  <c r="GT84" i="4"/>
  <c r="GU84" i="4"/>
  <c r="GV84" i="4"/>
  <c r="GS85" i="4"/>
  <c r="GT85" i="4"/>
  <c r="GU85" i="4"/>
  <c r="GV85" i="4"/>
  <c r="GS86" i="4"/>
  <c r="GT86" i="4"/>
  <c r="GU86" i="4"/>
  <c r="GV86" i="4"/>
  <c r="GS87" i="4"/>
  <c r="GT87" i="4"/>
  <c r="GU87" i="4"/>
  <c r="GV87" i="4"/>
  <c r="GS88" i="4"/>
  <c r="GT88" i="4"/>
  <c r="GU88" i="4"/>
  <c r="GV88" i="4"/>
  <c r="GS89" i="4"/>
  <c r="GT89" i="4"/>
  <c r="GU89" i="4"/>
  <c r="GV89" i="4"/>
  <c r="GS90" i="4"/>
  <c r="GT90" i="4"/>
  <c r="GU90" i="4"/>
  <c r="GV90" i="4"/>
  <c r="GS91" i="4"/>
  <c r="GT91" i="4"/>
  <c r="GU91" i="4"/>
  <c r="GV91" i="4"/>
  <c r="GS92" i="4"/>
  <c r="GT92" i="4"/>
  <c r="GU92" i="4"/>
  <c r="GV92" i="4"/>
  <c r="GS93" i="4"/>
  <c r="GT93" i="4"/>
  <c r="GU93" i="4"/>
  <c r="GV93" i="4"/>
  <c r="GS94" i="4"/>
  <c r="GT94" i="4"/>
  <c r="GU94" i="4"/>
  <c r="GV94" i="4"/>
  <c r="GS95" i="4"/>
  <c r="GT95" i="4"/>
  <c r="GU95" i="4"/>
  <c r="GV95" i="4"/>
  <c r="GS96" i="4"/>
  <c r="GT96" i="4"/>
  <c r="GU96" i="4"/>
  <c r="GV96" i="4"/>
  <c r="GS97" i="4"/>
  <c r="GT97" i="4"/>
  <c r="GU97" i="4"/>
  <c r="GV97" i="4"/>
  <c r="GS98" i="4"/>
  <c r="GT98" i="4"/>
  <c r="GU98" i="4"/>
  <c r="GV98" i="4"/>
  <c r="GS99" i="4"/>
  <c r="GT99" i="4"/>
  <c r="GU99" i="4"/>
  <c r="GV99" i="4"/>
  <c r="GS100" i="4"/>
  <c r="GT100" i="4"/>
  <c r="GU100" i="4"/>
  <c r="GV100" i="4"/>
  <c r="GS101" i="4"/>
  <c r="GT101" i="4"/>
  <c r="GU101" i="4"/>
  <c r="GV101" i="4"/>
  <c r="GS102" i="4"/>
  <c r="GT102" i="4"/>
  <c r="GU102" i="4"/>
  <c r="GV102" i="4"/>
  <c r="GS103" i="4"/>
  <c r="GT103" i="4"/>
  <c r="GU103" i="4"/>
  <c r="GV103" i="4"/>
  <c r="GS104" i="4"/>
  <c r="GT104" i="4"/>
  <c r="GU104" i="4"/>
  <c r="GV104" i="4"/>
  <c r="GS105" i="4"/>
  <c r="GT105" i="4"/>
  <c r="GU105" i="4"/>
  <c r="GV105" i="4"/>
  <c r="GS106" i="4"/>
  <c r="GT106" i="4"/>
  <c r="GU106" i="4"/>
  <c r="GV106" i="4"/>
  <c r="GS107" i="4"/>
  <c r="GT107" i="4"/>
  <c r="GU107" i="4"/>
  <c r="GV107" i="4"/>
  <c r="GS108" i="4"/>
  <c r="GT108" i="4"/>
  <c r="GU108" i="4"/>
  <c r="GV108" i="4"/>
  <c r="GS109" i="4"/>
  <c r="GT109" i="4"/>
  <c r="GU109" i="4"/>
  <c r="GV109" i="4"/>
  <c r="GS110" i="4"/>
  <c r="GT110" i="4"/>
  <c r="GU110" i="4"/>
  <c r="GV110" i="4"/>
  <c r="GS111" i="4"/>
  <c r="GT111" i="4"/>
  <c r="GU111" i="4"/>
  <c r="GV111" i="4"/>
  <c r="GS112" i="4"/>
  <c r="GT112" i="4"/>
  <c r="GU112" i="4"/>
  <c r="GV112" i="4"/>
  <c r="GS113" i="4"/>
  <c r="GT113" i="4"/>
  <c r="GU113" i="4"/>
  <c r="GV113" i="4"/>
  <c r="GS114" i="4"/>
  <c r="GT114" i="4"/>
  <c r="GU114" i="4"/>
  <c r="GV114" i="4"/>
  <c r="GS115" i="4"/>
  <c r="GT115" i="4"/>
  <c r="GU115" i="4"/>
  <c r="GV115" i="4"/>
  <c r="GS116" i="4"/>
  <c r="GT116" i="4"/>
  <c r="GU116" i="4"/>
  <c r="GV116" i="4"/>
  <c r="GS117" i="4"/>
  <c r="GT117" i="4"/>
  <c r="GU117" i="4"/>
  <c r="GV117" i="4"/>
  <c r="GS118" i="4"/>
  <c r="GT118" i="4"/>
  <c r="GU118" i="4"/>
  <c r="GV118" i="4"/>
  <c r="GS119" i="4"/>
  <c r="GT119" i="4"/>
  <c r="GU119" i="4"/>
  <c r="GV119" i="4"/>
  <c r="GS120" i="4"/>
  <c r="GT120" i="4"/>
  <c r="GU120" i="4"/>
  <c r="GV120" i="4"/>
  <c r="GS121" i="4"/>
  <c r="GT121" i="4"/>
  <c r="GU121" i="4"/>
  <c r="GV121" i="4"/>
  <c r="GS122" i="4"/>
  <c r="GT122" i="4"/>
  <c r="GU122" i="4"/>
  <c r="GV122" i="4"/>
  <c r="GS123" i="4"/>
  <c r="GT123" i="4"/>
  <c r="GU123" i="4"/>
  <c r="GV123" i="4"/>
  <c r="GS124" i="4"/>
  <c r="GT124" i="4"/>
  <c r="GU124" i="4"/>
  <c r="GV124" i="4"/>
  <c r="GS125" i="4"/>
  <c r="GT125" i="4"/>
  <c r="GU125" i="4"/>
  <c r="GV125" i="4"/>
  <c r="GS126" i="4"/>
  <c r="GT126" i="4"/>
  <c r="GU126" i="4"/>
  <c r="GV126" i="4"/>
  <c r="GS127" i="4"/>
  <c r="GT127" i="4"/>
  <c r="GU127" i="4"/>
  <c r="GV127" i="4"/>
  <c r="GS128" i="4"/>
  <c r="GT128" i="4"/>
  <c r="GU128" i="4"/>
  <c r="GV128" i="4"/>
  <c r="GS129" i="4"/>
  <c r="GT129" i="4"/>
  <c r="GU129" i="4"/>
  <c r="GV129" i="4"/>
  <c r="GS130" i="4"/>
  <c r="GT130" i="4"/>
  <c r="GU130" i="4"/>
  <c r="GV130" i="4"/>
  <c r="GS131" i="4"/>
  <c r="GT131" i="4"/>
  <c r="GU131" i="4"/>
  <c r="GV131" i="4"/>
  <c r="GS132" i="4"/>
  <c r="GT132" i="4"/>
  <c r="GU132" i="4"/>
  <c r="GV132" i="4"/>
  <c r="GS133" i="4"/>
  <c r="GT133" i="4"/>
  <c r="GU133" i="4"/>
  <c r="GV133" i="4"/>
  <c r="GS134" i="4"/>
  <c r="GT134" i="4"/>
  <c r="GU134" i="4"/>
  <c r="GV134" i="4"/>
  <c r="GS135" i="4"/>
  <c r="GT135" i="4"/>
  <c r="GU135" i="4"/>
  <c r="GV135" i="4"/>
  <c r="GS136" i="4"/>
  <c r="GT136" i="4"/>
  <c r="GU136" i="4"/>
  <c r="GV136" i="4"/>
  <c r="GS137" i="4"/>
  <c r="GT137" i="4"/>
  <c r="GU137" i="4"/>
  <c r="GV137" i="4"/>
  <c r="GS138" i="4"/>
  <c r="GT138" i="4"/>
  <c r="GU138" i="4"/>
  <c r="GV138" i="4"/>
  <c r="GS139" i="4"/>
  <c r="GT139" i="4"/>
  <c r="GU139" i="4"/>
  <c r="GV139" i="4"/>
  <c r="GX139" i="4" s="1"/>
  <c r="GS140" i="4"/>
  <c r="GT140" i="4"/>
  <c r="GU140" i="4"/>
  <c r="GV140" i="4"/>
  <c r="GS141" i="4"/>
  <c r="GT141" i="4"/>
  <c r="GU141" i="4"/>
  <c r="GV141" i="4"/>
  <c r="GS142" i="4"/>
  <c r="GT142" i="4"/>
  <c r="GU142" i="4"/>
  <c r="GV142" i="4"/>
  <c r="GS143" i="4"/>
  <c r="GT143" i="4"/>
  <c r="GU143" i="4"/>
  <c r="GV143" i="4"/>
  <c r="GS144" i="4"/>
  <c r="GT144" i="4"/>
  <c r="GU144" i="4"/>
  <c r="GV144" i="4"/>
  <c r="GS145" i="4"/>
  <c r="GT145" i="4"/>
  <c r="GU145" i="4"/>
  <c r="GV145" i="4"/>
  <c r="GS146" i="4"/>
  <c r="GT146" i="4"/>
  <c r="GU146" i="4"/>
  <c r="GV146" i="4"/>
  <c r="GS147" i="4"/>
  <c r="GT147" i="4"/>
  <c r="GU147" i="4"/>
  <c r="GV147" i="4"/>
  <c r="GS148" i="4"/>
  <c r="GT148" i="4"/>
  <c r="GU148" i="4"/>
  <c r="GV148" i="4"/>
  <c r="GS149" i="4"/>
  <c r="GT149" i="4"/>
  <c r="GU149" i="4"/>
  <c r="GV149" i="4"/>
  <c r="GS150" i="4"/>
  <c r="GT150" i="4"/>
  <c r="GU150" i="4"/>
  <c r="GV150" i="4"/>
  <c r="GS151" i="4"/>
  <c r="GT151" i="4"/>
  <c r="GU151" i="4"/>
  <c r="GV151" i="4"/>
  <c r="GS152" i="4"/>
  <c r="GT152" i="4"/>
  <c r="GU152" i="4"/>
  <c r="GV152" i="4"/>
  <c r="GS153" i="4"/>
  <c r="GT153" i="4"/>
  <c r="GU153" i="4"/>
  <c r="GV153" i="4"/>
  <c r="GS154" i="4"/>
  <c r="GT154" i="4"/>
  <c r="GU154" i="4"/>
  <c r="GV154" i="4"/>
  <c r="GS155" i="4"/>
  <c r="GT155" i="4"/>
  <c r="GU155" i="4"/>
  <c r="GV155" i="4"/>
  <c r="GS156" i="4"/>
  <c r="GT156" i="4"/>
  <c r="GU156" i="4"/>
  <c r="GV156" i="4"/>
  <c r="GS157" i="4"/>
  <c r="GT157" i="4"/>
  <c r="GU157" i="4"/>
  <c r="GV157" i="4"/>
  <c r="GS158" i="4"/>
  <c r="GT158" i="4"/>
  <c r="GU158" i="4"/>
  <c r="GV158" i="4"/>
  <c r="GS159" i="4"/>
  <c r="GT159" i="4"/>
  <c r="GU159" i="4"/>
  <c r="GV159" i="4"/>
  <c r="GS160" i="4"/>
  <c r="GT160" i="4"/>
  <c r="GU160" i="4"/>
  <c r="GV160" i="4"/>
  <c r="GS161" i="4"/>
  <c r="GT161" i="4"/>
  <c r="GU161" i="4"/>
  <c r="GV161" i="4"/>
  <c r="GS162" i="4"/>
  <c r="GT162" i="4"/>
  <c r="GU162" i="4"/>
  <c r="GV162" i="4"/>
  <c r="GS163" i="4"/>
  <c r="GT163" i="4"/>
  <c r="GU163" i="4"/>
  <c r="GV163" i="4"/>
  <c r="GS164" i="4"/>
  <c r="GT164" i="4"/>
  <c r="GU164" i="4"/>
  <c r="GV164" i="4"/>
  <c r="GS165" i="4"/>
  <c r="GT165" i="4"/>
  <c r="GU165" i="4"/>
  <c r="GV165" i="4"/>
  <c r="GS166" i="4"/>
  <c r="GT166" i="4"/>
  <c r="GU166" i="4"/>
  <c r="GV166" i="4"/>
  <c r="GS167" i="4"/>
  <c r="GT167" i="4"/>
  <c r="GU167" i="4"/>
  <c r="GV167" i="4"/>
  <c r="GS168" i="4"/>
  <c r="GT168" i="4"/>
  <c r="GU168" i="4"/>
  <c r="GV168" i="4"/>
  <c r="GS169" i="4"/>
  <c r="GT169" i="4"/>
  <c r="GU169" i="4"/>
  <c r="GV169" i="4"/>
  <c r="GS170" i="4"/>
  <c r="GT170" i="4"/>
  <c r="GU170" i="4"/>
  <c r="GV170" i="4"/>
  <c r="GS171" i="4"/>
  <c r="GT171" i="4"/>
  <c r="GU171" i="4"/>
  <c r="GV171" i="4"/>
  <c r="GS172" i="4"/>
  <c r="GT172" i="4"/>
  <c r="GU172" i="4"/>
  <c r="GV172" i="4"/>
  <c r="GS173" i="4"/>
  <c r="GT173" i="4"/>
  <c r="GU173" i="4"/>
  <c r="GV173" i="4"/>
  <c r="GS174" i="4"/>
  <c r="GT174" i="4"/>
  <c r="GU174" i="4"/>
  <c r="GV174" i="4"/>
  <c r="GS175" i="4"/>
  <c r="GT175" i="4"/>
  <c r="GU175" i="4"/>
  <c r="GV175" i="4"/>
  <c r="GS176" i="4"/>
  <c r="GT176" i="4"/>
  <c r="GU176" i="4"/>
  <c r="GV176" i="4"/>
  <c r="GS177" i="4"/>
  <c r="GT177" i="4"/>
  <c r="GU177" i="4"/>
  <c r="GV177" i="4"/>
  <c r="GS178" i="4"/>
  <c r="GT178" i="4"/>
  <c r="GU178" i="4"/>
  <c r="GV178" i="4"/>
  <c r="GS179" i="4"/>
  <c r="GT179" i="4"/>
  <c r="GU179" i="4"/>
  <c r="GV179" i="4"/>
  <c r="GS180" i="4"/>
  <c r="GT180" i="4"/>
  <c r="GU180" i="4"/>
  <c r="GV180" i="4"/>
  <c r="GS181" i="4"/>
  <c r="GT181" i="4"/>
  <c r="GU181" i="4"/>
  <c r="GV181" i="4"/>
  <c r="GS182" i="4"/>
  <c r="GT182" i="4"/>
  <c r="GU182" i="4"/>
  <c r="GV182" i="4"/>
  <c r="GS183" i="4"/>
  <c r="GT183" i="4"/>
  <c r="GU183" i="4"/>
  <c r="GV183" i="4"/>
  <c r="GS184" i="4"/>
  <c r="GT184" i="4"/>
  <c r="GU184" i="4"/>
  <c r="GV184" i="4"/>
  <c r="GS185" i="4"/>
  <c r="GT185" i="4"/>
  <c r="GU185" i="4"/>
  <c r="GV185" i="4"/>
  <c r="GS186" i="4"/>
  <c r="GT186" i="4"/>
  <c r="GU186" i="4"/>
  <c r="GV186" i="4"/>
  <c r="GS187" i="4"/>
  <c r="GT187" i="4"/>
  <c r="GU187" i="4"/>
  <c r="GV187" i="4"/>
  <c r="GS188" i="4"/>
  <c r="GT188" i="4"/>
  <c r="GU188" i="4"/>
  <c r="GV188" i="4"/>
  <c r="GS189" i="4"/>
  <c r="GT189" i="4"/>
  <c r="GU189" i="4"/>
  <c r="GV189" i="4"/>
  <c r="GS190" i="4"/>
  <c r="GT190" i="4"/>
  <c r="GU190" i="4"/>
  <c r="GV190" i="4"/>
  <c r="GS191" i="4"/>
  <c r="GT191" i="4"/>
  <c r="GU191" i="4"/>
  <c r="GV191" i="4"/>
  <c r="GS192" i="4"/>
  <c r="GT192" i="4"/>
  <c r="GU192" i="4"/>
  <c r="GV192" i="4"/>
  <c r="GS193" i="4"/>
  <c r="GT193" i="4"/>
  <c r="GU193" i="4"/>
  <c r="GV193" i="4"/>
  <c r="GS194" i="4"/>
  <c r="GT194" i="4"/>
  <c r="GU194" i="4"/>
  <c r="GV194" i="4"/>
  <c r="GS195" i="4"/>
  <c r="GT195" i="4"/>
  <c r="GU195" i="4"/>
  <c r="GV195" i="4"/>
  <c r="GS196" i="4"/>
  <c r="GT196" i="4"/>
  <c r="GU196" i="4"/>
  <c r="GV196" i="4"/>
  <c r="GS197" i="4"/>
  <c r="GT197" i="4"/>
  <c r="GU197" i="4"/>
  <c r="GV197" i="4"/>
  <c r="GS198" i="4"/>
  <c r="GT198" i="4"/>
  <c r="GU198" i="4"/>
  <c r="GV198" i="4"/>
  <c r="GS199" i="4"/>
  <c r="GT199" i="4"/>
  <c r="GU199" i="4"/>
  <c r="GV199" i="4"/>
  <c r="GS200" i="4"/>
  <c r="GT200" i="4"/>
  <c r="GU200" i="4"/>
  <c r="GV200" i="4"/>
  <c r="GS201" i="4"/>
  <c r="GT201" i="4"/>
  <c r="GU201" i="4"/>
  <c r="GV201" i="4"/>
  <c r="GS202" i="4"/>
  <c r="GT202" i="4"/>
  <c r="GU202" i="4"/>
  <c r="GV202" i="4"/>
  <c r="GS203" i="4"/>
  <c r="GT203" i="4"/>
  <c r="GU203" i="4"/>
  <c r="GV203" i="4"/>
  <c r="GS204" i="4"/>
  <c r="GT204" i="4"/>
  <c r="GU204" i="4"/>
  <c r="GV204" i="4"/>
  <c r="GS205" i="4"/>
  <c r="GT205" i="4"/>
  <c r="GU205" i="4"/>
  <c r="GV205" i="4"/>
  <c r="GS206" i="4"/>
  <c r="GT206" i="4"/>
  <c r="GU206" i="4"/>
  <c r="GV206" i="4"/>
  <c r="GS207" i="4"/>
  <c r="GT207" i="4"/>
  <c r="GU207" i="4"/>
  <c r="GV207" i="4"/>
  <c r="GS208" i="4"/>
  <c r="GT208" i="4"/>
  <c r="GU208" i="4"/>
  <c r="GV208" i="4"/>
  <c r="GS209" i="4"/>
  <c r="GT209" i="4"/>
  <c r="GU209" i="4"/>
  <c r="GV209" i="4"/>
  <c r="GS210" i="4"/>
  <c r="GT210" i="4"/>
  <c r="GU210" i="4"/>
  <c r="GV210" i="4"/>
  <c r="GS211" i="4"/>
  <c r="GT211" i="4"/>
  <c r="GU211" i="4"/>
  <c r="GV211" i="4"/>
  <c r="GS212" i="4"/>
  <c r="GT212" i="4"/>
  <c r="GU212" i="4"/>
  <c r="GV212" i="4"/>
  <c r="GS213" i="4"/>
  <c r="GT213" i="4"/>
  <c r="GU213" i="4"/>
  <c r="GV213" i="4"/>
  <c r="GS214" i="4"/>
  <c r="GT214" i="4"/>
  <c r="GU214" i="4"/>
  <c r="GV214" i="4"/>
  <c r="GS215" i="4"/>
  <c r="GT215" i="4"/>
  <c r="GU215" i="4"/>
  <c r="GV215" i="4"/>
  <c r="GS216" i="4"/>
  <c r="GT216" i="4"/>
  <c r="GU216" i="4"/>
  <c r="GV216" i="4"/>
  <c r="GS217" i="4"/>
  <c r="GT217" i="4"/>
  <c r="GU217" i="4"/>
  <c r="GV217" i="4"/>
  <c r="GS218" i="4"/>
  <c r="GT218" i="4"/>
  <c r="GU218" i="4"/>
  <c r="GV218" i="4"/>
  <c r="GS219" i="4"/>
  <c r="GT219" i="4"/>
  <c r="GU219" i="4"/>
  <c r="GV219" i="4"/>
  <c r="GS220" i="4"/>
  <c r="GT220" i="4"/>
  <c r="GU220" i="4"/>
  <c r="GV220" i="4"/>
  <c r="GS221" i="4"/>
  <c r="GT221" i="4"/>
  <c r="GU221" i="4"/>
  <c r="GV221" i="4"/>
  <c r="GS222" i="4"/>
  <c r="GT222" i="4"/>
  <c r="GU222" i="4"/>
  <c r="GV222" i="4"/>
  <c r="GS223" i="4"/>
  <c r="GT223" i="4"/>
  <c r="GU223" i="4"/>
  <c r="GV223" i="4"/>
  <c r="GS224" i="4"/>
  <c r="GT224" i="4"/>
  <c r="GU224" i="4"/>
  <c r="GV224" i="4"/>
  <c r="GS225" i="4"/>
  <c r="GT225" i="4"/>
  <c r="GU225" i="4"/>
  <c r="GV225" i="4"/>
  <c r="GS226" i="4"/>
  <c r="GT226" i="4"/>
  <c r="GU226" i="4"/>
  <c r="GV226" i="4"/>
  <c r="GS227" i="4"/>
  <c r="GT227" i="4"/>
  <c r="GU227" i="4"/>
  <c r="GV227" i="4"/>
  <c r="GS228" i="4"/>
  <c r="GT228" i="4"/>
  <c r="GU228" i="4"/>
  <c r="GV228" i="4"/>
  <c r="GS229" i="4"/>
  <c r="GT229" i="4"/>
  <c r="GU229" i="4"/>
  <c r="GV229" i="4"/>
  <c r="GS230" i="4"/>
  <c r="GT230" i="4"/>
  <c r="GU230" i="4"/>
  <c r="GV230" i="4"/>
  <c r="GS231" i="4"/>
  <c r="GT231" i="4"/>
  <c r="GU231" i="4"/>
  <c r="GV231" i="4"/>
  <c r="GS232" i="4"/>
  <c r="GT232" i="4"/>
  <c r="GU232" i="4"/>
  <c r="GV232" i="4"/>
  <c r="GS233" i="4"/>
  <c r="GT233" i="4"/>
  <c r="GU233" i="4"/>
  <c r="GV233" i="4"/>
  <c r="GS234" i="4"/>
  <c r="GT234" i="4"/>
  <c r="GU234" i="4"/>
  <c r="GV234" i="4"/>
  <c r="GS235" i="4"/>
  <c r="GT235" i="4"/>
  <c r="GU235" i="4"/>
  <c r="GV235" i="4"/>
  <c r="GX235" i="4" s="1"/>
  <c r="GS236" i="4"/>
  <c r="GT236" i="4"/>
  <c r="GU236" i="4"/>
  <c r="GV236" i="4"/>
  <c r="GS237" i="4"/>
  <c r="GT237" i="4"/>
  <c r="GU237" i="4"/>
  <c r="GV237" i="4"/>
  <c r="GS238" i="4"/>
  <c r="GT238" i="4"/>
  <c r="GU238" i="4"/>
  <c r="GV238" i="4"/>
  <c r="GS239" i="4"/>
  <c r="GT239" i="4"/>
  <c r="GU239" i="4"/>
  <c r="GV239" i="4"/>
  <c r="GS240" i="4"/>
  <c r="GT240" i="4"/>
  <c r="GU240" i="4"/>
  <c r="GV240" i="4"/>
  <c r="GS241" i="4"/>
  <c r="GT241" i="4"/>
  <c r="GU241" i="4"/>
  <c r="GV241" i="4"/>
  <c r="GS242" i="4"/>
  <c r="GT242" i="4"/>
  <c r="GU242" i="4"/>
  <c r="GV242" i="4"/>
  <c r="GS243" i="4"/>
  <c r="GT243" i="4"/>
  <c r="GU243" i="4"/>
  <c r="GV243" i="4"/>
  <c r="GS244" i="4"/>
  <c r="GT244" i="4"/>
  <c r="GU244" i="4"/>
  <c r="GV244" i="4"/>
  <c r="GS245" i="4"/>
  <c r="GT245" i="4"/>
  <c r="GU245" i="4"/>
  <c r="GV245" i="4"/>
  <c r="GS246" i="4"/>
  <c r="GT246" i="4"/>
  <c r="GU246" i="4"/>
  <c r="GV246" i="4"/>
  <c r="GS247" i="4"/>
  <c r="GT247" i="4"/>
  <c r="GU247" i="4"/>
  <c r="GV247" i="4"/>
  <c r="GS248" i="4"/>
  <c r="GT248" i="4"/>
  <c r="GU248" i="4"/>
  <c r="GV248" i="4"/>
  <c r="GS249" i="4"/>
  <c r="GT249" i="4"/>
  <c r="GU249" i="4"/>
  <c r="GV249" i="4"/>
  <c r="GS250" i="4"/>
  <c r="GT250" i="4"/>
  <c r="GU250" i="4"/>
  <c r="GV250" i="4"/>
  <c r="GS251" i="4"/>
  <c r="GT251" i="4"/>
  <c r="GU251" i="4"/>
  <c r="GV251" i="4"/>
  <c r="GS252" i="4"/>
  <c r="GT252" i="4"/>
  <c r="GU252" i="4"/>
  <c r="GV252" i="4"/>
  <c r="GS253" i="4"/>
  <c r="GT253" i="4"/>
  <c r="GU253" i="4"/>
  <c r="GV253" i="4"/>
  <c r="GS254" i="4"/>
  <c r="GT254" i="4"/>
  <c r="GU254" i="4"/>
  <c r="GV254" i="4"/>
  <c r="GS255" i="4"/>
  <c r="GT255" i="4"/>
  <c r="GU255" i="4"/>
  <c r="GV255" i="4"/>
  <c r="GS256" i="4"/>
  <c r="GT256" i="4"/>
  <c r="GU256" i="4"/>
  <c r="GV256" i="4"/>
  <c r="GS257" i="4"/>
  <c r="GT257" i="4"/>
  <c r="GU257" i="4"/>
  <c r="GV257" i="4"/>
  <c r="GS258" i="4"/>
  <c r="GT258" i="4"/>
  <c r="GU258" i="4"/>
  <c r="GV258" i="4"/>
  <c r="GS259" i="4"/>
  <c r="GT259" i="4"/>
  <c r="GU259" i="4"/>
  <c r="GV259" i="4"/>
  <c r="GS260" i="4"/>
  <c r="GT260" i="4"/>
  <c r="GU260" i="4"/>
  <c r="GV260" i="4"/>
  <c r="GS261" i="4"/>
  <c r="GT261" i="4"/>
  <c r="GU261" i="4"/>
  <c r="GV261" i="4"/>
  <c r="GS262" i="4"/>
  <c r="GT262" i="4"/>
  <c r="GU262" i="4"/>
  <c r="GV262" i="4"/>
  <c r="GS263" i="4"/>
  <c r="GT263" i="4"/>
  <c r="GU263" i="4"/>
  <c r="GV263" i="4"/>
  <c r="GS264" i="4"/>
  <c r="GT264" i="4"/>
  <c r="GU264" i="4"/>
  <c r="GV264" i="4"/>
  <c r="GS265" i="4"/>
  <c r="GT265" i="4"/>
  <c r="GU265" i="4"/>
  <c r="GV265" i="4"/>
  <c r="GS266" i="4"/>
  <c r="GT266" i="4"/>
  <c r="GU266" i="4"/>
  <c r="GV266" i="4"/>
  <c r="GS267" i="4"/>
  <c r="GT267" i="4"/>
  <c r="GU267" i="4"/>
  <c r="GV267" i="4"/>
  <c r="GS268" i="4"/>
  <c r="GT268" i="4"/>
  <c r="GU268" i="4"/>
  <c r="GV268" i="4"/>
  <c r="GS269" i="4"/>
  <c r="GT269" i="4"/>
  <c r="GU269" i="4"/>
  <c r="GV269" i="4"/>
  <c r="GS270" i="4"/>
  <c r="GT270" i="4"/>
  <c r="GU270" i="4"/>
  <c r="GV270" i="4"/>
  <c r="GS271" i="4"/>
  <c r="GT271" i="4"/>
  <c r="GU271" i="4"/>
  <c r="GV271" i="4"/>
  <c r="GS272" i="4"/>
  <c r="GT272" i="4"/>
  <c r="GU272" i="4"/>
  <c r="GV272" i="4"/>
  <c r="GS273" i="4"/>
  <c r="GT273" i="4"/>
  <c r="GU273" i="4"/>
  <c r="GV273" i="4"/>
  <c r="GS274" i="4"/>
  <c r="GT274" i="4"/>
  <c r="GU274" i="4"/>
  <c r="GV274" i="4"/>
  <c r="GS275" i="4"/>
  <c r="GT275" i="4"/>
  <c r="GU275" i="4"/>
  <c r="GV275" i="4"/>
  <c r="GS276" i="4"/>
  <c r="GT276" i="4"/>
  <c r="GU276" i="4"/>
  <c r="GV276" i="4"/>
  <c r="GS277" i="4"/>
  <c r="GT277" i="4"/>
  <c r="GU277" i="4"/>
  <c r="GV277" i="4"/>
  <c r="GS278" i="4"/>
  <c r="GT278" i="4"/>
  <c r="GU278" i="4"/>
  <c r="GV278" i="4"/>
  <c r="GS279" i="4"/>
  <c r="GT279" i="4"/>
  <c r="GU279" i="4"/>
  <c r="GV279" i="4"/>
  <c r="GS280" i="4"/>
  <c r="GT280" i="4"/>
  <c r="GU280" i="4"/>
  <c r="GV280" i="4"/>
  <c r="GS281" i="4"/>
  <c r="GT281" i="4"/>
  <c r="GU281" i="4"/>
  <c r="GV281" i="4"/>
  <c r="GS282" i="4"/>
  <c r="GT282" i="4"/>
  <c r="GU282" i="4"/>
  <c r="GV282" i="4"/>
  <c r="GS283" i="4"/>
  <c r="GT283" i="4"/>
  <c r="GU283" i="4"/>
  <c r="GV283" i="4"/>
  <c r="GS284" i="4"/>
  <c r="GT284" i="4"/>
  <c r="GU284" i="4"/>
  <c r="GV284" i="4"/>
  <c r="GS285" i="4"/>
  <c r="GT285" i="4"/>
  <c r="GU285" i="4"/>
  <c r="GV285" i="4"/>
  <c r="GS286" i="4"/>
  <c r="GT286" i="4"/>
  <c r="GU286" i="4"/>
  <c r="GV286" i="4"/>
  <c r="GS287" i="4"/>
  <c r="GT287" i="4"/>
  <c r="GU287" i="4"/>
  <c r="GV287" i="4"/>
  <c r="GS288" i="4"/>
  <c r="GT288" i="4"/>
  <c r="GU288" i="4"/>
  <c r="GV288" i="4"/>
  <c r="GS289" i="4"/>
  <c r="GT289" i="4"/>
  <c r="GU289" i="4"/>
  <c r="GV289" i="4"/>
  <c r="GS290" i="4"/>
  <c r="GT290" i="4"/>
  <c r="GU290" i="4"/>
  <c r="GV290" i="4"/>
  <c r="GS291" i="4"/>
  <c r="GT291" i="4"/>
  <c r="GU291" i="4"/>
  <c r="GV291" i="4"/>
  <c r="GS292" i="4"/>
  <c r="GT292" i="4"/>
  <c r="GU292" i="4"/>
  <c r="GV292" i="4"/>
  <c r="GS293" i="4"/>
  <c r="GT293" i="4"/>
  <c r="GU293" i="4"/>
  <c r="GV293" i="4"/>
  <c r="GS294" i="4"/>
  <c r="GT294" i="4"/>
  <c r="GU294" i="4"/>
  <c r="GV294" i="4"/>
  <c r="GS295" i="4"/>
  <c r="GT295" i="4"/>
  <c r="GU295" i="4"/>
  <c r="GV295" i="4"/>
  <c r="GS296" i="4"/>
  <c r="GT296" i="4"/>
  <c r="GU296" i="4"/>
  <c r="GV296" i="4"/>
  <c r="GS297" i="4"/>
  <c r="GT297" i="4"/>
  <c r="GU297" i="4"/>
  <c r="GV297" i="4"/>
  <c r="GS298" i="4"/>
  <c r="GT298" i="4"/>
  <c r="GU298" i="4"/>
  <c r="GV298" i="4"/>
  <c r="GS299" i="4"/>
  <c r="GT299" i="4"/>
  <c r="GU299" i="4"/>
  <c r="GV299" i="4"/>
  <c r="GS300" i="4"/>
  <c r="GT300" i="4"/>
  <c r="GU300" i="4"/>
  <c r="GV300" i="4"/>
  <c r="GS301" i="4"/>
  <c r="GT301" i="4"/>
  <c r="GU301" i="4"/>
  <c r="GV301" i="4"/>
  <c r="GS302" i="4"/>
  <c r="GT302" i="4"/>
  <c r="GU302" i="4"/>
  <c r="GV302" i="4"/>
  <c r="GS303" i="4"/>
  <c r="GT303" i="4"/>
  <c r="GU303" i="4"/>
  <c r="GV303" i="4"/>
  <c r="GS304" i="4"/>
  <c r="GT304" i="4"/>
  <c r="GU304" i="4"/>
  <c r="GV304" i="4"/>
  <c r="GS305" i="4"/>
  <c r="GT305" i="4"/>
  <c r="GU305" i="4"/>
  <c r="GV305" i="4"/>
  <c r="GS306" i="4"/>
  <c r="GT306" i="4"/>
  <c r="GU306" i="4"/>
  <c r="GV306" i="4"/>
  <c r="GS307" i="4"/>
  <c r="GT307" i="4"/>
  <c r="GU307" i="4"/>
  <c r="GV307" i="4"/>
  <c r="GS308" i="4"/>
  <c r="GT308" i="4"/>
  <c r="GU308" i="4"/>
  <c r="GV308" i="4"/>
  <c r="GS309" i="4"/>
  <c r="GT309" i="4"/>
  <c r="GU309" i="4"/>
  <c r="GV309" i="4"/>
  <c r="GS310" i="4"/>
  <c r="GT310" i="4"/>
  <c r="GU310" i="4"/>
  <c r="GV310" i="4"/>
  <c r="GS311" i="4"/>
  <c r="GT311" i="4"/>
  <c r="GU311" i="4"/>
  <c r="GV311" i="4"/>
  <c r="GS312" i="4"/>
  <c r="GT312" i="4"/>
  <c r="GU312" i="4"/>
  <c r="GV312" i="4"/>
  <c r="GS313" i="4"/>
  <c r="GT313" i="4"/>
  <c r="GU313" i="4"/>
  <c r="GV313" i="4"/>
  <c r="GS314" i="4"/>
  <c r="GT314" i="4"/>
  <c r="GU314" i="4"/>
  <c r="GV314" i="4"/>
  <c r="GS315" i="4"/>
  <c r="GT315" i="4"/>
  <c r="GU315" i="4"/>
  <c r="GV315" i="4"/>
  <c r="GS316" i="4"/>
  <c r="GT316" i="4"/>
  <c r="GU316" i="4"/>
  <c r="GV316" i="4"/>
  <c r="GS317" i="4"/>
  <c r="GT317" i="4"/>
  <c r="GU317" i="4"/>
  <c r="GV317" i="4"/>
  <c r="GS318" i="4"/>
  <c r="GT318" i="4"/>
  <c r="GU318" i="4"/>
  <c r="GV318" i="4"/>
  <c r="GS319" i="4"/>
  <c r="GT319" i="4"/>
  <c r="GU319" i="4"/>
  <c r="GV319" i="4"/>
  <c r="GS320" i="4"/>
  <c r="GT320" i="4"/>
  <c r="GU320" i="4"/>
  <c r="GV320" i="4"/>
  <c r="GS321" i="4"/>
  <c r="GT321" i="4"/>
  <c r="GU321" i="4"/>
  <c r="GV321" i="4"/>
  <c r="GS322" i="4"/>
  <c r="GT322" i="4"/>
  <c r="GU322" i="4"/>
  <c r="GV322" i="4"/>
  <c r="GS323" i="4"/>
  <c r="GT323" i="4"/>
  <c r="GU323" i="4"/>
  <c r="GV323" i="4"/>
  <c r="GS324" i="4"/>
  <c r="GT324" i="4"/>
  <c r="GU324" i="4"/>
  <c r="GV324" i="4"/>
  <c r="GS325" i="4"/>
  <c r="GT325" i="4"/>
  <c r="GU325" i="4"/>
  <c r="GV325" i="4"/>
  <c r="GS326" i="4"/>
  <c r="GT326" i="4"/>
  <c r="GU326" i="4"/>
  <c r="GV326" i="4"/>
  <c r="GS327" i="4"/>
  <c r="GT327" i="4"/>
  <c r="GU327" i="4"/>
  <c r="GV327" i="4"/>
  <c r="GS328" i="4"/>
  <c r="GT328" i="4"/>
  <c r="GU328" i="4"/>
  <c r="GV328" i="4"/>
  <c r="GS329" i="4"/>
  <c r="GT329" i="4"/>
  <c r="GU329" i="4"/>
  <c r="GV329" i="4"/>
  <c r="GS330" i="4"/>
  <c r="GT330" i="4"/>
  <c r="GU330" i="4"/>
  <c r="GV330" i="4"/>
  <c r="GS331" i="4"/>
  <c r="GT331" i="4"/>
  <c r="GU331" i="4"/>
  <c r="GV331" i="4"/>
  <c r="GS332" i="4"/>
  <c r="GT332" i="4"/>
  <c r="GU332" i="4"/>
  <c r="GV332" i="4"/>
  <c r="GS333" i="4"/>
  <c r="GT333" i="4"/>
  <c r="GU333" i="4"/>
  <c r="GV333" i="4"/>
  <c r="GS334" i="4"/>
  <c r="GT334" i="4"/>
  <c r="GU334" i="4"/>
  <c r="GV334" i="4"/>
  <c r="GS335" i="4"/>
  <c r="GT335" i="4"/>
  <c r="GU335" i="4"/>
  <c r="GV335" i="4"/>
  <c r="GS336" i="4"/>
  <c r="GT336" i="4"/>
  <c r="GU336" i="4"/>
  <c r="GV336" i="4"/>
  <c r="GS337" i="4"/>
  <c r="GT337" i="4"/>
  <c r="GU337" i="4"/>
  <c r="GV337" i="4"/>
  <c r="GS338" i="4"/>
  <c r="GT338" i="4"/>
  <c r="GU338" i="4"/>
  <c r="GV338" i="4"/>
  <c r="GS339" i="4"/>
  <c r="GT339" i="4"/>
  <c r="GU339" i="4"/>
  <c r="GV339" i="4"/>
  <c r="GS340" i="4"/>
  <c r="GT340" i="4"/>
  <c r="GU340" i="4"/>
  <c r="GV340" i="4"/>
  <c r="GS341" i="4"/>
  <c r="GT341" i="4"/>
  <c r="GU341" i="4"/>
  <c r="GV341" i="4"/>
  <c r="GS342" i="4"/>
  <c r="GT342" i="4"/>
  <c r="GU342" i="4"/>
  <c r="GV342" i="4"/>
  <c r="GS343" i="4"/>
  <c r="GT343" i="4"/>
  <c r="GU343" i="4"/>
  <c r="GV343" i="4"/>
  <c r="GS344" i="4"/>
  <c r="GT344" i="4"/>
  <c r="GU344" i="4"/>
  <c r="GV344" i="4"/>
  <c r="GS345" i="4"/>
  <c r="GT345" i="4"/>
  <c r="GU345" i="4"/>
  <c r="GV345" i="4"/>
  <c r="GS346" i="4"/>
  <c r="GT346" i="4"/>
  <c r="GU346" i="4"/>
  <c r="GV346" i="4"/>
  <c r="GS347" i="4"/>
  <c r="GT347" i="4"/>
  <c r="GU347" i="4"/>
  <c r="GV347" i="4"/>
  <c r="GS348" i="4"/>
  <c r="GT348" i="4"/>
  <c r="GU348" i="4"/>
  <c r="GV348" i="4"/>
  <c r="GS349" i="4"/>
  <c r="GT349" i="4"/>
  <c r="GU349" i="4"/>
  <c r="GV349" i="4"/>
  <c r="GS350" i="4"/>
  <c r="GT350" i="4"/>
  <c r="GU350" i="4"/>
  <c r="GV350" i="4"/>
  <c r="GS351" i="4"/>
  <c r="GT351" i="4"/>
  <c r="GU351" i="4"/>
  <c r="GV351" i="4"/>
  <c r="GS352" i="4"/>
  <c r="GT352" i="4"/>
  <c r="GU352" i="4"/>
  <c r="GV352" i="4"/>
  <c r="GS353" i="4"/>
  <c r="GT353" i="4"/>
  <c r="GU353" i="4"/>
  <c r="GV353" i="4"/>
  <c r="GS354" i="4"/>
  <c r="GT354" i="4"/>
  <c r="GU354" i="4"/>
  <c r="GV354" i="4"/>
  <c r="GS355" i="4"/>
  <c r="GT355" i="4"/>
  <c r="GU355" i="4"/>
  <c r="GV355" i="4"/>
  <c r="GS356" i="4"/>
  <c r="GT356" i="4"/>
  <c r="GU356" i="4"/>
  <c r="GV356" i="4"/>
  <c r="GS357" i="4"/>
  <c r="GT357" i="4"/>
  <c r="GU357" i="4"/>
  <c r="GV357" i="4"/>
  <c r="GS358" i="4"/>
  <c r="GT358" i="4"/>
  <c r="GU358" i="4"/>
  <c r="GV358" i="4"/>
  <c r="GS359" i="4"/>
  <c r="GT359" i="4"/>
  <c r="GU359" i="4"/>
  <c r="GV359" i="4"/>
  <c r="GS360" i="4"/>
  <c r="GT360" i="4"/>
  <c r="GU360" i="4"/>
  <c r="GV360" i="4"/>
  <c r="GS361" i="4"/>
  <c r="GT361" i="4"/>
  <c r="GU361" i="4"/>
  <c r="GV361" i="4"/>
  <c r="GS362" i="4"/>
  <c r="GT362" i="4"/>
  <c r="GU362" i="4"/>
  <c r="GV362" i="4"/>
  <c r="GS363" i="4"/>
  <c r="GT363" i="4"/>
  <c r="GU363" i="4"/>
  <c r="GV363" i="4"/>
  <c r="GS364" i="4"/>
  <c r="GT364" i="4"/>
  <c r="GU364" i="4"/>
  <c r="GV364" i="4"/>
  <c r="GS365" i="4"/>
  <c r="GT365" i="4"/>
  <c r="GU365" i="4"/>
  <c r="GV365" i="4"/>
  <c r="GS366" i="4"/>
  <c r="GT366" i="4"/>
  <c r="GU366" i="4"/>
  <c r="GV366" i="4"/>
  <c r="GS367" i="4"/>
  <c r="GT367" i="4"/>
  <c r="GU367" i="4"/>
  <c r="GV367" i="4"/>
  <c r="GX367" i="4" s="1"/>
  <c r="GS368" i="4"/>
  <c r="GT368" i="4"/>
  <c r="GU368" i="4"/>
  <c r="GV368" i="4"/>
  <c r="GS369" i="4"/>
  <c r="GT369" i="4"/>
  <c r="GU369" i="4"/>
  <c r="GV369" i="4"/>
  <c r="GS370" i="4"/>
  <c r="GT370" i="4"/>
  <c r="GU370" i="4"/>
  <c r="GV370" i="4"/>
  <c r="GS371" i="4"/>
  <c r="GT371" i="4"/>
  <c r="GU371" i="4"/>
  <c r="GV371" i="4"/>
  <c r="GS372" i="4"/>
  <c r="GT372" i="4"/>
  <c r="GU372" i="4"/>
  <c r="GV372" i="4"/>
  <c r="GS373" i="4"/>
  <c r="GT373" i="4"/>
  <c r="GU373" i="4"/>
  <c r="GV373" i="4"/>
  <c r="GS374" i="4"/>
  <c r="GT374" i="4"/>
  <c r="GU374" i="4"/>
  <c r="GV374" i="4"/>
  <c r="GS375" i="4"/>
  <c r="GT375" i="4"/>
  <c r="GU375" i="4"/>
  <c r="GV375" i="4"/>
  <c r="GS376" i="4"/>
  <c r="GT376" i="4"/>
  <c r="GU376" i="4"/>
  <c r="GV376" i="4"/>
  <c r="GS377" i="4"/>
  <c r="GT377" i="4"/>
  <c r="GU377" i="4"/>
  <c r="GV377" i="4"/>
  <c r="GS378" i="4"/>
  <c r="GT378" i="4"/>
  <c r="GU378" i="4"/>
  <c r="GV378" i="4"/>
  <c r="GS379" i="4"/>
  <c r="GT379" i="4"/>
  <c r="GU379" i="4"/>
  <c r="GV379" i="4"/>
  <c r="GS380" i="4"/>
  <c r="GT380" i="4"/>
  <c r="GU380" i="4"/>
  <c r="GV380" i="4"/>
  <c r="GS381" i="4"/>
  <c r="GT381" i="4"/>
  <c r="GU381" i="4"/>
  <c r="GV381" i="4"/>
  <c r="GS382" i="4"/>
  <c r="GT382" i="4"/>
  <c r="GU382" i="4"/>
  <c r="GV382" i="4"/>
  <c r="GS383" i="4"/>
  <c r="GT383" i="4"/>
  <c r="GU383" i="4"/>
  <c r="GV383" i="4"/>
  <c r="GS384" i="4"/>
  <c r="GT384" i="4"/>
  <c r="GU384" i="4"/>
  <c r="GV384" i="4"/>
  <c r="GS385" i="4"/>
  <c r="GT385" i="4"/>
  <c r="GU385" i="4"/>
  <c r="GV385" i="4"/>
  <c r="GS386" i="4"/>
  <c r="GT386" i="4"/>
  <c r="GU386" i="4"/>
  <c r="GV386" i="4"/>
  <c r="GS387" i="4"/>
  <c r="GT387" i="4"/>
  <c r="GU387" i="4"/>
  <c r="GV387" i="4"/>
  <c r="GS388" i="4"/>
  <c r="GT388" i="4"/>
  <c r="GU388" i="4"/>
  <c r="GV388" i="4"/>
  <c r="GS389" i="4"/>
  <c r="GT389" i="4"/>
  <c r="GU389" i="4"/>
  <c r="GV389" i="4"/>
  <c r="GS390" i="4"/>
  <c r="GT390" i="4"/>
  <c r="GU390" i="4"/>
  <c r="GV390" i="4"/>
  <c r="GS391" i="4"/>
  <c r="GT391" i="4"/>
  <c r="GU391" i="4"/>
  <c r="GV391" i="4"/>
  <c r="GS392" i="4"/>
  <c r="GT392" i="4"/>
  <c r="GU392" i="4"/>
  <c r="GV392" i="4"/>
  <c r="GS393" i="4"/>
  <c r="GT393" i="4"/>
  <c r="GU393" i="4"/>
  <c r="GV393" i="4"/>
  <c r="GS394" i="4"/>
  <c r="GT394" i="4"/>
  <c r="GU394" i="4"/>
  <c r="GV394" i="4"/>
  <c r="GS395" i="4"/>
  <c r="GT395" i="4"/>
  <c r="GU395" i="4"/>
  <c r="GV395" i="4"/>
  <c r="GS396" i="4"/>
  <c r="GT396" i="4"/>
  <c r="GU396" i="4"/>
  <c r="GV396" i="4"/>
  <c r="GS397" i="4"/>
  <c r="GT397" i="4"/>
  <c r="GU397" i="4"/>
  <c r="GV397" i="4"/>
  <c r="GS398" i="4"/>
  <c r="GT398" i="4"/>
  <c r="GU398" i="4"/>
  <c r="GV398" i="4"/>
  <c r="GS399" i="4"/>
  <c r="GT399" i="4"/>
  <c r="GU399" i="4"/>
  <c r="GV399" i="4"/>
  <c r="GS400" i="4"/>
  <c r="GT400" i="4"/>
  <c r="GU400" i="4"/>
  <c r="GV400" i="4"/>
  <c r="GS401" i="4"/>
  <c r="GT401" i="4"/>
  <c r="GU401" i="4"/>
  <c r="GV401" i="4"/>
  <c r="GS402" i="4"/>
  <c r="GT402" i="4"/>
  <c r="GU402" i="4"/>
  <c r="GV402" i="4"/>
  <c r="GS403" i="4"/>
  <c r="GT403" i="4"/>
  <c r="GU403" i="4"/>
  <c r="GV403" i="4"/>
  <c r="GS404" i="4"/>
  <c r="GT404" i="4"/>
  <c r="GU404" i="4"/>
  <c r="GV404" i="4"/>
  <c r="GS405" i="4"/>
  <c r="GT405" i="4"/>
  <c r="GU405" i="4"/>
  <c r="GV405" i="4"/>
  <c r="GS406" i="4"/>
  <c r="GT406" i="4"/>
  <c r="GU406" i="4"/>
  <c r="GV406" i="4"/>
  <c r="GV6" i="4"/>
  <c r="GU6" i="4"/>
  <c r="GT6" i="4"/>
  <c r="GS6" i="4"/>
  <c r="II7" i="4"/>
  <c r="IJ7" i="4"/>
  <c r="IK7" i="4"/>
  <c r="IL7" i="4"/>
  <c r="IM7" i="4"/>
  <c r="II8" i="4"/>
  <c r="IJ8" i="4"/>
  <c r="IK8" i="4"/>
  <c r="IL8" i="4"/>
  <c r="IM8" i="4"/>
  <c r="II9" i="4"/>
  <c r="IJ9" i="4"/>
  <c r="IK9" i="4"/>
  <c r="IL9" i="4"/>
  <c r="IM9" i="4"/>
  <c r="II10" i="4"/>
  <c r="IJ10" i="4"/>
  <c r="IK10" i="4"/>
  <c r="IL10" i="4"/>
  <c r="IM10" i="4"/>
  <c r="II11" i="4"/>
  <c r="IJ11" i="4"/>
  <c r="IK11" i="4"/>
  <c r="IL11" i="4"/>
  <c r="IM11" i="4"/>
  <c r="II12" i="4"/>
  <c r="IJ12" i="4"/>
  <c r="IK12" i="4"/>
  <c r="IL12" i="4"/>
  <c r="IM12" i="4"/>
  <c r="II13" i="4"/>
  <c r="IJ13" i="4"/>
  <c r="IK13" i="4"/>
  <c r="IL13" i="4"/>
  <c r="IM13" i="4"/>
  <c r="II14" i="4"/>
  <c r="IJ14" i="4"/>
  <c r="IK14" i="4"/>
  <c r="IL14" i="4"/>
  <c r="IM14" i="4"/>
  <c r="II15" i="4"/>
  <c r="IJ15" i="4"/>
  <c r="IK15" i="4"/>
  <c r="IL15" i="4"/>
  <c r="IM15" i="4"/>
  <c r="II16" i="4"/>
  <c r="IJ16" i="4"/>
  <c r="IK16" i="4"/>
  <c r="IL16" i="4"/>
  <c r="IM16" i="4"/>
  <c r="II17" i="4"/>
  <c r="IJ17" i="4"/>
  <c r="IK17" i="4"/>
  <c r="IL17" i="4"/>
  <c r="IM17" i="4"/>
  <c r="II18" i="4"/>
  <c r="IJ18" i="4"/>
  <c r="IK18" i="4"/>
  <c r="IL18" i="4"/>
  <c r="IM18" i="4"/>
  <c r="II19" i="4"/>
  <c r="IJ19" i="4"/>
  <c r="IK19" i="4"/>
  <c r="IL19" i="4"/>
  <c r="IM19" i="4"/>
  <c r="II20" i="4"/>
  <c r="IJ20" i="4"/>
  <c r="IK20" i="4"/>
  <c r="IL20" i="4"/>
  <c r="IM20" i="4"/>
  <c r="II21" i="4"/>
  <c r="IJ21" i="4"/>
  <c r="IK21" i="4"/>
  <c r="IL21" i="4"/>
  <c r="IM21" i="4"/>
  <c r="II22" i="4"/>
  <c r="IJ22" i="4"/>
  <c r="IK22" i="4"/>
  <c r="IL22" i="4"/>
  <c r="IM22" i="4"/>
  <c r="II23" i="4"/>
  <c r="IJ23" i="4"/>
  <c r="IK23" i="4"/>
  <c r="IL23" i="4"/>
  <c r="IM23" i="4"/>
  <c r="II24" i="4"/>
  <c r="IJ24" i="4"/>
  <c r="IK24" i="4"/>
  <c r="IL24" i="4"/>
  <c r="IM24" i="4"/>
  <c r="II25" i="4"/>
  <c r="IJ25" i="4"/>
  <c r="IK25" i="4"/>
  <c r="IL25" i="4"/>
  <c r="IM25" i="4"/>
  <c r="II26" i="4"/>
  <c r="IJ26" i="4"/>
  <c r="IK26" i="4"/>
  <c r="IL26" i="4"/>
  <c r="IM26" i="4"/>
  <c r="II27" i="4"/>
  <c r="IJ27" i="4"/>
  <c r="IK27" i="4"/>
  <c r="IL27" i="4"/>
  <c r="IM27" i="4"/>
  <c r="II28" i="4"/>
  <c r="IJ28" i="4"/>
  <c r="IK28" i="4"/>
  <c r="IL28" i="4"/>
  <c r="IM28" i="4"/>
  <c r="II29" i="4"/>
  <c r="IJ29" i="4"/>
  <c r="IK29" i="4"/>
  <c r="IL29" i="4"/>
  <c r="IM29" i="4"/>
  <c r="II30" i="4"/>
  <c r="IJ30" i="4"/>
  <c r="IK30" i="4"/>
  <c r="IL30" i="4"/>
  <c r="IM30" i="4"/>
  <c r="II31" i="4"/>
  <c r="IJ31" i="4"/>
  <c r="IK31" i="4"/>
  <c r="IL31" i="4"/>
  <c r="IM31" i="4"/>
  <c r="II32" i="4"/>
  <c r="IJ32" i="4"/>
  <c r="IK32" i="4"/>
  <c r="IL32" i="4"/>
  <c r="IM32" i="4"/>
  <c r="II33" i="4"/>
  <c r="IJ33" i="4"/>
  <c r="IK33" i="4"/>
  <c r="IL33" i="4"/>
  <c r="IM33" i="4"/>
  <c r="II34" i="4"/>
  <c r="IJ34" i="4"/>
  <c r="IK34" i="4"/>
  <c r="IL34" i="4"/>
  <c r="IM34" i="4"/>
  <c r="II35" i="4"/>
  <c r="IJ35" i="4"/>
  <c r="IK35" i="4"/>
  <c r="IL35" i="4"/>
  <c r="IM35" i="4"/>
  <c r="II36" i="4"/>
  <c r="IJ36" i="4"/>
  <c r="IK36" i="4"/>
  <c r="IL36" i="4"/>
  <c r="IM36" i="4"/>
  <c r="II37" i="4"/>
  <c r="IJ37" i="4"/>
  <c r="IK37" i="4"/>
  <c r="IL37" i="4"/>
  <c r="IM37" i="4"/>
  <c r="II38" i="4"/>
  <c r="IJ38" i="4"/>
  <c r="IK38" i="4"/>
  <c r="IL38" i="4"/>
  <c r="IM38" i="4"/>
  <c r="II39" i="4"/>
  <c r="IJ39" i="4"/>
  <c r="IK39" i="4"/>
  <c r="IL39" i="4"/>
  <c r="IM39" i="4"/>
  <c r="II40" i="4"/>
  <c r="IJ40" i="4"/>
  <c r="IK40" i="4"/>
  <c r="IL40" i="4"/>
  <c r="IM40" i="4"/>
  <c r="II41" i="4"/>
  <c r="IJ41" i="4"/>
  <c r="IK41" i="4"/>
  <c r="IL41" i="4"/>
  <c r="IM41" i="4"/>
  <c r="II42" i="4"/>
  <c r="IJ42" i="4"/>
  <c r="IK42" i="4"/>
  <c r="IL42" i="4"/>
  <c r="IM42" i="4"/>
  <c r="II43" i="4"/>
  <c r="IJ43" i="4"/>
  <c r="IK43" i="4"/>
  <c r="IL43" i="4"/>
  <c r="IM43" i="4"/>
  <c r="II44" i="4"/>
  <c r="IJ44" i="4"/>
  <c r="IK44" i="4"/>
  <c r="IL44" i="4"/>
  <c r="IM44" i="4"/>
  <c r="II45" i="4"/>
  <c r="IJ45" i="4"/>
  <c r="IK45" i="4"/>
  <c r="IL45" i="4"/>
  <c r="IM45" i="4"/>
  <c r="II46" i="4"/>
  <c r="IJ46" i="4"/>
  <c r="IK46" i="4"/>
  <c r="IL46" i="4"/>
  <c r="IM46" i="4"/>
  <c r="II47" i="4"/>
  <c r="IJ47" i="4"/>
  <c r="IK47" i="4"/>
  <c r="IL47" i="4"/>
  <c r="IM47" i="4"/>
  <c r="II48" i="4"/>
  <c r="IJ48" i="4"/>
  <c r="IK48" i="4"/>
  <c r="IL48" i="4"/>
  <c r="IM48" i="4"/>
  <c r="II49" i="4"/>
  <c r="IJ49" i="4"/>
  <c r="IK49" i="4"/>
  <c r="IL49" i="4"/>
  <c r="IM49" i="4"/>
  <c r="II50" i="4"/>
  <c r="IJ50" i="4"/>
  <c r="IK50" i="4"/>
  <c r="IL50" i="4"/>
  <c r="IM50" i="4"/>
  <c r="II51" i="4"/>
  <c r="IJ51" i="4"/>
  <c r="IK51" i="4"/>
  <c r="IL51" i="4"/>
  <c r="IM51" i="4"/>
  <c r="II52" i="4"/>
  <c r="IJ52" i="4"/>
  <c r="IK52" i="4"/>
  <c r="IL52" i="4"/>
  <c r="IM52" i="4"/>
  <c r="II53" i="4"/>
  <c r="IJ53" i="4"/>
  <c r="IK53" i="4"/>
  <c r="IL53" i="4"/>
  <c r="IM53" i="4"/>
  <c r="II54" i="4"/>
  <c r="IJ54" i="4"/>
  <c r="IK54" i="4"/>
  <c r="IL54" i="4"/>
  <c r="IM54" i="4"/>
  <c r="II55" i="4"/>
  <c r="IJ55" i="4"/>
  <c r="IK55" i="4"/>
  <c r="IL55" i="4"/>
  <c r="IM55" i="4"/>
  <c r="II56" i="4"/>
  <c r="IJ56" i="4"/>
  <c r="IK56" i="4"/>
  <c r="IL56" i="4"/>
  <c r="IM56" i="4"/>
  <c r="II57" i="4"/>
  <c r="IJ57" i="4"/>
  <c r="IK57" i="4"/>
  <c r="IL57" i="4"/>
  <c r="IM57" i="4"/>
  <c r="II58" i="4"/>
  <c r="IJ58" i="4"/>
  <c r="IK58" i="4"/>
  <c r="IL58" i="4"/>
  <c r="IM58" i="4"/>
  <c r="II59" i="4"/>
  <c r="IJ59" i="4"/>
  <c r="IK59" i="4"/>
  <c r="IL59" i="4"/>
  <c r="IM59" i="4"/>
  <c r="II60" i="4"/>
  <c r="IJ60" i="4"/>
  <c r="IK60" i="4"/>
  <c r="IL60" i="4"/>
  <c r="IM60" i="4"/>
  <c r="II61" i="4"/>
  <c r="IJ61" i="4"/>
  <c r="IK61" i="4"/>
  <c r="IL61" i="4"/>
  <c r="IM61" i="4"/>
  <c r="II62" i="4"/>
  <c r="IJ62" i="4"/>
  <c r="IK62" i="4"/>
  <c r="IL62" i="4"/>
  <c r="IM62" i="4"/>
  <c r="II63" i="4"/>
  <c r="IJ63" i="4"/>
  <c r="IK63" i="4"/>
  <c r="IL63" i="4"/>
  <c r="IM63" i="4"/>
  <c r="II64" i="4"/>
  <c r="IJ64" i="4"/>
  <c r="IK64" i="4"/>
  <c r="IL64" i="4"/>
  <c r="IM64" i="4"/>
  <c r="II65" i="4"/>
  <c r="IJ65" i="4"/>
  <c r="IK65" i="4"/>
  <c r="IL65" i="4"/>
  <c r="IM65" i="4"/>
  <c r="II66" i="4"/>
  <c r="IJ66" i="4"/>
  <c r="IK66" i="4"/>
  <c r="IL66" i="4"/>
  <c r="IM66" i="4"/>
  <c r="II67" i="4"/>
  <c r="IJ67" i="4"/>
  <c r="IK67" i="4"/>
  <c r="IL67" i="4"/>
  <c r="IM67" i="4"/>
  <c r="II68" i="4"/>
  <c r="IJ68" i="4"/>
  <c r="IK68" i="4"/>
  <c r="IL68" i="4"/>
  <c r="IM68" i="4"/>
  <c r="II69" i="4"/>
  <c r="IJ69" i="4"/>
  <c r="IK69" i="4"/>
  <c r="IL69" i="4"/>
  <c r="IM69" i="4"/>
  <c r="II70" i="4"/>
  <c r="IJ70" i="4"/>
  <c r="IK70" i="4"/>
  <c r="IL70" i="4"/>
  <c r="IM70" i="4"/>
  <c r="II71" i="4"/>
  <c r="IJ71" i="4"/>
  <c r="IK71" i="4"/>
  <c r="IL71" i="4"/>
  <c r="IM71" i="4"/>
  <c r="II72" i="4"/>
  <c r="IJ72" i="4"/>
  <c r="IK72" i="4"/>
  <c r="IL72" i="4"/>
  <c r="IM72" i="4"/>
  <c r="II73" i="4"/>
  <c r="IJ73" i="4"/>
  <c r="IK73" i="4"/>
  <c r="IL73" i="4"/>
  <c r="IM73" i="4"/>
  <c r="II74" i="4"/>
  <c r="IJ74" i="4"/>
  <c r="IK74" i="4"/>
  <c r="IL74" i="4"/>
  <c r="IM74" i="4"/>
  <c r="II75" i="4"/>
  <c r="IJ75" i="4"/>
  <c r="IK75" i="4"/>
  <c r="IL75" i="4"/>
  <c r="IM75" i="4"/>
  <c r="II76" i="4"/>
  <c r="IJ76" i="4"/>
  <c r="IK76" i="4"/>
  <c r="IL76" i="4"/>
  <c r="IM76" i="4"/>
  <c r="II77" i="4"/>
  <c r="IJ77" i="4"/>
  <c r="IK77" i="4"/>
  <c r="IL77" i="4"/>
  <c r="IM77" i="4"/>
  <c r="II78" i="4"/>
  <c r="IJ78" i="4"/>
  <c r="IK78" i="4"/>
  <c r="IL78" i="4"/>
  <c r="IM78" i="4"/>
  <c r="II79" i="4"/>
  <c r="IJ79" i="4"/>
  <c r="IK79" i="4"/>
  <c r="IL79" i="4"/>
  <c r="IM79" i="4"/>
  <c r="II80" i="4"/>
  <c r="IJ80" i="4"/>
  <c r="IK80" i="4"/>
  <c r="IL80" i="4"/>
  <c r="IM80" i="4"/>
  <c r="II81" i="4"/>
  <c r="IJ81" i="4"/>
  <c r="IK81" i="4"/>
  <c r="IL81" i="4"/>
  <c r="IM81" i="4"/>
  <c r="II82" i="4"/>
  <c r="IJ82" i="4"/>
  <c r="IK82" i="4"/>
  <c r="IL82" i="4"/>
  <c r="IM82" i="4"/>
  <c r="II83" i="4"/>
  <c r="IJ83" i="4"/>
  <c r="IK83" i="4"/>
  <c r="IL83" i="4"/>
  <c r="IM83" i="4"/>
  <c r="II84" i="4"/>
  <c r="IJ84" i="4"/>
  <c r="IK84" i="4"/>
  <c r="IL84" i="4"/>
  <c r="IM84" i="4"/>
  <c r="II85" i="4"/>
  <c r="IJ85" i="4"/>
  <c r="IK85" i="4"/>
  <c r="IL85" i="4"/>
  <c r="IM85" i="4"/>
  <c r="II86" i="4"/>
  <c r="IJ86" i="4"/>
  <c r="IK86" i="4"/>
  <c r="IL86" i="4"/>
  <c r="IM86" i="4"/>
  <c r="II87" i="4"/>
  <c r="IJ87" i="4"/>
  <c r="IK87" i="4"/>
  <c r="IL87" i="4"/>
  <c r="IM87" i="4"/>
  <c r="II88" i="4"/>
  <c r="IJ88" i="4"/>
  <c r="IK88" i="4"/>
  <c r="IL88" i="4"/>
  <c r="IM88" i="4"/>
  <c r="II89" i="4"/>
  <c r="IJ89" i="4"/>
  <c r="IK89" i="4"/>
  <c r="IL89" i="4"/>
  <c r="IM89" i="4"/>
  <c r="II90" i="4"/>
  <c r="IJ90" i="4"/>
  <c r="IK90" i="4"/>
  <c r="IL90" i="4"/>
  <c r="IM90" i="4"/>
  <c r="II91" i="4"/>
  <c r="IJ91" i="4"/>
  <c r="IK91" i="4"/>
  <c r="IL91" i="4"/>
  <c r="IM91" i="4"/>
  <c r="II92" i="4"/>
  <c r="IJ92" i="4"/>
  <c r="IK92" i="4"/>
  <c r="IL92" i="4"/>
  <c r="IM92" i="4"/>
  <c r="II93" i="4"/>
  <c r="IJ93" i="4"/>
  <c r="IK93" i="4"/>
  <c r="IL93" i="4"/>
  <c r="IM93" i="4"/>
  <c r="II94" i="4"/>
  <c r="IJ94" i="4"/>
  <c r="IK94" i="4"/>
  <c r="IL94" i="4"/>
  <c r="IM94" i="4"/>
  <c r="II95" i="4"/>
  <c r="IJ95" i="4"/>
  <c r="IK95" i="4"/>
  <c r="IL95" i="4"/>
  <c r="IM95" i="4"/>
  <c r="II96" i="4"/>
  <c r="IJ96" i="4"/>
  <c r="IK96" i="4"/>
  <c r="IL96" i="4"/>
  <c r="IM96" i="4"/>
  <c r="II97" i="4"/>
  <c r="IJ97" i="4"/>
  <c r="IK97" i="4"/>
  <c r="IL97" i="4"/>
  <c r="IM97" i="4"/>
  <c r="II98" i="4"/>
  <c r="IJ98" i="4"/>
  <c r="IK98" i="4"/>
  <c r="IL98" i="4"/>
  <c r="IM98" i="4"/>
  <c r="II99" i="4"/>
  <c r="IJ99" i="4"/>
  <c r="IK99" i="4"/>
  <c r="IL99" i="4"/>
  <c r="IM99" i="4"/>
  <c r="II100" i="4"/>
  <c r="IJ100" i="4"/>
  <c r="IK100" i="4"/>
  <c r="IL100" i="4"/>
  <c r="IM100" i="4"/>
  <c r="II101" i="4"/>
  <c r="IJ101" i="4"/>
  <c r="IK101" i="4"/>
  <c r="IL101" i="4"/>
  <c r="IM101" i="4"/>
  <c r="II102" i="4"/>
  <c r="IJ102" i="4"/>
  <c r="IK102" i="4"/>
  <c r="IL102" i="4"/>
  <c r="IM102" i="4"/>
  <c r="II103" i="4"/>
  <c r="IJ103" i="4"/>
  <c r="IK103" i="4"/>
  <c r="IL103" i="4"/>
  <c r="IM103" i="4"/>
  <c r="II104" i="4"/>
  <c r="IJ104" i="4"/>
  <c r="IK104" i="4"/>
  <c r="IL104" i="4"/>
  <c r="IM104" i="4"/>
  <c r="II105" i="4"/>
  <c r="IJ105" i="4"/>
  <c r="IK105" i="4"/>
  <c r="IL105" i="4"/>
  <c r="IM105" i="4"/>
  <c r="II106" i="4"/>
  <c r="IJ106" i="4"/>
  <c r="IK106" i="4"/>
  <c r="IL106" i="4"/>
  <c r="IM106" i="4"/>
  <c r="II107" i="4"/>
  <c r="IJ107" i="4"/>
  <c r="IK107" i="4"/>
  <c r="IL107" i="4"/>
  <c r="IM107" i="4"/>
  <c r="II108" i="4"/>
  <c r="IJ108" i="4"/>
  <c r="IK108" i="4"/>
  <c r="IL108" i="4"/>
  <c r="IM108" i="4"/>
  <c r="II109" i="4"/>
  <c r="IJ109" i="4"/>
  <c r="IK109" i="4"/>
  <c r="IL109" i="4"/>
  <c r="IM109" i="4"/>
  <c r="II110" i="4"/>
  <c r="IJ110" i="4"/>
  <c r="IK110" i="4"/>
  <c r="IL110" i="4"/>
  <c r="IM110" i="4"/>
  <c r="II111" i="4"/>
  <c r="IJ111" i="4"/>
  <c r="IK111" i="4"/>
  <c r="IL111" i="4"/>
  <c r="IM111" i="4"/>
  <c r="II112" i="4"/>
  <c r="IJ112" i="4"/>
  <c r="IK112" i="4"/>
  <c r="IL112" i="4"/>
  <c r="IM112" i="4"/>
  <c r="II113" i="4"/>
  <c r="IJ113" i="4"/>
  <c r="IK113" i="4"/>
  <c r="IL113" i="4"/>
  <c r="IM113" i="4"/>
  <c r="II114" i="4"/>
  <c r="IJ114" i="4"/>
  <c r="IK114" i="4"/>
  <c r="IL114" i="4"/>
  <c r="IM114" i="4"/>
  <c r="II115" i="4"/>
  <c r="IJ115" i="4"/>
  <c r="IK115" i="4"/>
  <c r="IL115" i="4"/>
  <c r="IM115" i="4"/>
  <c r="II116" i="4"/>
  <c r="IJ116" i="4"/>
  <c r="IK116" i="4"/>
  <c r="IL116" i="4"/>
  <c r="IM116" i="4"/>
  <c r="II117" i="4"/>
  <c r="IJ117" i="4"/>
  <c r="IK117" i="4"/>
  <c r="IL117" i="4"/>
  <c r="IM117" i="4"/>
  <c r="II118" i="4"/>
  <c r="IJ118" i="4"/>
  <c r="IK118" i="4"/>
  <c r="IL118" i="4"/>
  <c r="IM118" i="4"/>
  <c r="II119" i="4"/>
  <c r="IJ119" i="4"/>
  <c r="IK119" i="4"/>
  <c r="IL119" i="4"/>
  <c r="IM119" i="4"/>
  <c r="II120" i="4"/>
  <c r="IJ120" i="4"/>
  <c r="IK120" i="4"/>
  <c r="IL120" i="4"/>
  <c r="IM120" i="4"/>
  <c r="II121" i="4"/>
  <c r="IJ121" i="4"/>
  <c r="IK121" i="4"/>
  <c r="IL121" i="4"/>
  <c r="IM121" i="4"/>
  <c r="II122" i="4"/>
  <c r="IJ122" i="4"/>
  <c r="IK122" i="4"/>
  <c r="IL122" i="4"/>
  <c r="IM122" i="4"/>
  <c r="II123" i="4"/>
  <c r="IJ123" i="4"/>
  <c r="IK123" i="4"/>
  <c r="IL123" i="4"/>
  <c r="IM123" i="4"/>
  <c r="II124" i="4"/>
  <c r="IJ124" i="4"/>
  <c r="IK124" i="4"/>
  <c r="IL124" i="4"/>
  <c r="IM124" i="4"/>
  <c r="II125" i="4"/>
  <c r="IJ125" i="4"/>
  <c r="IK125" i="4"/>
  <c r="IL125" i="4"/>
  <c r="IM125" i="4"/>
  <c r="II126" i="4"/>
  <c r="IJ126" i="4"/>
  <c r="IK126" i="4"/>
  <c r="IL126" i="4"/>
  <c r="IM126" i="4"/>
  <c r="II127" i="4"/>
  <c r="IJ127" i="4"/>
  <c r="IK127" i="4"/>
  <c r="IL127" i="4"/>
  <c r="IM127" i="4"/>
  <c r="II128" i="4"/>
  <c r="IJ128" i="4"/>
  <c r="IK128" i="4"/>
  <c r="IL128" i="4"/>
  <c r="IM128" i="4"/>
  <c r="II129" i="4"/>
  <c r="IJ129" i="4"/>
  <c r="IK129" i="4"/>
  <c r="IL129" i="4"/>
  <c r="IM129" i="4"/>
  <c r="II130" i="4"/>
  <c r="IJ130" i="4"/>
  <c r="IK130" i="4"/>
  <c r="IL130" i="4"/>
  <c r="IM130" i="4"/>
  <c r="II131" i="4"/>
  <c r="IJ131" i="4"/>
  <c r="IK131" i="4"/>
  <c r="IL131" i="4"/>
  <c r="IM131" i="4"/>
  <c r="II132" i="4"/>
  <c r="IJ132" i="4"/>
  <c r="IK132" i="4"/>
  <c r="IL132" i="4"/>
  <c r="IM132" i="4"/>
  <c r="II133" i="4"/>
  <c r="IJ133" i="4"/>
  <c r="IK133" i="4"/>
  <c r="IL133" i="4"/>
  <c r="IM133" i="4"/>
  <c r="II134" i="4"/>
  <c r="IJ134" i="4"/>
  <c r="IK134" i="4"/>
  <c r="IL134" i="4"/>
  <c r="IM134" i="4"/>
  <c r="II135" i="4"/>
  <c r="IJ135" i="4"/>
  <c r="IK135" i="4"/>
  <c r="IL135" i="4"/>
  <c r="IM135" i="4"/>
  <c r="II136" i="4"/>
  <c r="IJ136" i="4"/>
  <c r="IK136" i="4"/>
  <c r="IL136" i="4"/>
  <c r="IM136" i="4"/>
  <c r="II137" i="4"/>
  <c r="IJ137" i="4"/>
  <c r="IK137" i="4"/>
  <c r="IL137" i="4"/>
  <c r="IM137" i="4"/>
  <c r="II138" i="4"/>
  <c r="IJ138" i="4"/>
  <c r="IK138" i="4"/>
  <c r="IL138" i="4"/>
  <c r="IM138" i="4"/>
  <c r="II139" i="4"/>
  <c r="IJ139" i="4"/>
  <c r="IK139" i="4"/>
  <c r="IL139" i="4"/>
  <c r="IM139" i="4"/>
  <c r="II140" i="4"/>
  <c r="IJ140" i="4"/>
  <c r="IK140" i="4"/>
  <c r="IL140" i="4"/>
  <c r="IM140" i="4"/>
  <c r="II141" i="4"/>
  <c r="IJ141" i="4"/>
  <c r="IK141" i="4"/>
  <c r="IL141" i="4"/>
  <c r="IM141" i="4"/>
  <c r="II142" i="4"/>
  <c r="IJ142" i="4"/>
  <c r="IK142" i="4"/>
  <c r="IL142" i="4"/>
  <c r="IM142" i="4"/>
  <c r="II143" i="4"/>
  <c r="IJ143" i="4"/>
  <c r="IK143" i="4"/>
  <c r="IL143" i="4"/>
  <c r="IM143" i="4"/>
  <c r="II144" i="4"/>
  <c r="IJ144" i="4"/>
  <c r="IK144" i="4"/>
  <c r="IL144" i="4"/>
  <c r="IM144" i="4"/>
  <c r="II145" i="4"/>
  <c r="IJ145" i="4"/>
  <c r="IK145" i="4"/>
  <c r="IL145" i="4"/>
  <c r="IM145" i="4"/>
  <c r="II146" i="4"/>
  <c r="IJ146" i="4"/>
  <c r="IK146" i="4"/>
  <c r="IL146" i="4"/>
  <c r="IM146" i="4"/>
  <c r="II147" i="4"/>
  <c r="IJ147" i="4"/>
  <c r="IK147" i="4"/>
  <c r="IL147" i="4"/>
  <c r="IM147" i="4"/>
  <c r="II148" i="4"/>
  <c r="IJ148" i="4"/>
  <c r="IK148" i="4"/>
  <c r="IL148" i="4"/>
  <c r="IM148" i="4"/>
  <c r="II149" i="4"/>
  <c r="IJ149" i="4"/>
  <c r="IK149" i="4"/>
  <c r="IL149" i="4"/>
  <c r="IM149" i="4"/>
  <c r="II150" i="4"/>
  <c r="IJ150" i="4"/>
  <c r="IK150" i="4"/>
  <c r="IL150" i="4"/>
  <c r="IM150" i="4"/>
  <c r="II151" i="4"/>
  <c r="IJ151" i="4"/>
  <c r="IK151" i="4"/>
  <c r="IL151" i="4"/>
  <c r="IM151" i="4"/>
  <c r="II152" i="4"/>
  <c r="IJ152" i="4"/>
  <c r="IK152" i="4"/>
  <c r="IL152" i="4"/>
  <c r="IM152" i="4"/>
  <c r="II153" i="4"/>
  <c r="IJ153" i="4"/>
  <c r="IK153" i="4"/>
  <c r="IL153" i="4"/>
  <c r="IM153" i="4"/>
  <c r="II154" i="4"/>
  <c r="IJ154" i="4"/>
  <c r="IK154" i="4"/>
  <c r="IL154" i="4"/>
  <c r="IM154" i="4"/>
  <c r="II155" i="4"/>
  <c r="IJ155" i="4"/>
  <c r="IK155" i="4"/>
  <c r="IL155" i="4"/>
  <c r="IM155" i="4"/>
  <c r="II156" i="4"/>
  <c r="IJ156" i="4"/>
  <c r="IK156" i="4"/>
  <c r="IL156" i="4"/>
  <c r="IM156" i="4"/>
  <c r="II157" i="4"/>
  <c r="IJ157" i="4"/>
  <c r="IK157" i="4"/>
  <c r="IL157" i="4"/>
  <c r="IM157" i="4"/>
  <c r="II158" i="4"/>
  <c r="IJ158" i="4"/>
  <c r="IK158" i="4"/>
  <c r="IL158" i="4"/>
  <c r="IM158" i="4"/>
  <c r="II159" i="4"/>
  <c r="IJ159" i="4"/>
  <c r="IK159" i="4"/>
  <c r="IL159" i="4"/>
  <c r="IM159" i="4"/>
  <c r="II160" i="4"/>
  <c r="IJ160" i="4"/>
  <c r="IK160" i="4"/>
  <c r="IL160" i="4"/>
  <c r="IM160" i="4"/>
  <c r="II161" i="4"/>
  <c r="IJ161" i="4"/>
  <c r="IK161" i="4"/>
  <c r="IL161" i="4"/>
  <c r="IM161" i="4"/>
  <c r="II162" i="4"/>
  <c r="IJ162" i="4"/>
  <c r="IK162" i="4"/>
  <c r="IL162" i="4"/>
  <c r="IM162" i="4"/>
  <c r="II163" i="4"/>
  <c r="IJ163" i="4"/>
  <c r="IK163" i="4"/>
  <c r="IL163" i="4"/>
  <c r="IM163" i="4"/>
  <c r="II164" i="4"/>
  <c r="IJ164" i="4"/>
  <c r="IK164" i="4"/>
  <c r="IL164" i="4"/>
  <c r="IM164" i="4"/>
  <c r="II165" i="4"/>
  <c r="IJ165" i="4"/>
  <c r="IK165" i="4"/>
  <c r="IL165" i="4"/>
  <c r="IM165" i="4"/>
  <c r="II166" i="4"/>
  <c r="IJ166" i="4"/>
  <c r="IK166" i="4"/>
  <c r="IL166" i="4"/>
  <c r="IM166" i="4"/>
  <c r="II167" i="4"/>
  <c r="IJ167" i="4"/>
  <c r="IK167" i="4"/>
  <c r="IL167" i="4"/>
  <c r="IM167" i="4"/>
  <c r="II168" i="4"/>
  <c r="IJ168" i="4"/>
  <c r="IK168" i="4"/>
  <c r="IL168" i="4"/>
  <c r="IM168" i="4"/>
  <c r="II169" i="4"/>
  <c r="IJ169" i="4"/>
  <c r="IK169" i="4"/>
  <c r="IL169" i="4"/>
  <c r="IM169" i="4"/>
  <c r="II170" i="4"/>
  <c r="IJ170" i="4"/>
  <c r="IK170" i="4"/>
  <c r="IL170" i="4"/>
  <c r="IM170" i="4"/>
  <c r="II171" i="4"/>
  <c r="IJ171" i="4"/>
  <c r="IK171" i="4"/>
  <c r="IL171" i="4"/>
  <c r="IM171" i="4"/>
  <c r="II172" i="4"/>
  <c r="IJ172" i="4"/>
  <c r="IK172" i="4"/>
  <c r="IL172" i="4"/>
  <c r="IM172" i="4"/>
  <c r="II173" i="4"/>
  <c r="IJ173" i="4"/>
  <c r="IK173" i="4"/>
  <c r="IL173" i="4"/>
  <c r="IM173" i="4"/>
  <c r="II174" i="4"/>
  <c r="IJ174" i="4"/>
  <c r="IK174" i="4"/>
  <c r="IL174" i="4"/>
  <c r="IM174" i="4"/>
  <c r="II175" i="4"/>
  <c r="IJ175" i="4"/>
  <c r="IK175" i="4"/>
  <c r="IL175" i="4"/>
  <c r="IM175" i="4"/>
  <c r="II176" i="4"/>
  <c r="IJ176" i="4"/>
  <c r="IK176" i="4"/>
  <c r="IL176" i="4"/>
  <c r="IM176" i="4"/>
  <c r="II177" i="4"/>
  <c r="IJ177" i="4"/>
  <c r="IK177" i="4"/>
  <c r="IL177" i="4"/>
  <c r="IM177" i="4"/>
  <c r="II178" i="4"/>
  <c r="IJ178" i="4"/>
  <c r="IK178" i="4"/>
  <c r="IL178" i="4"/>
  <c r="IM178" i="4"/>
  <c r="II179" i="4"/>
  <c r="IJ179" i="4"/>
  <c r="IK179" i="4"/>
  <c r="IL179" i="4"/>
  <c r="IM179" i="4"/>
  <c r="II180" i="4"/>
  <c r="IJ180" i="4"/>
  <c r="IK180" i="4"/>
  <c r="IL180" i="4"/>
  <c r="IM180" i="4"/>
  <c r="II181" i="4"/>
  <c r="IJ181" i="4"/>
  <c r="IK181" i="4"/>
  <c r="IL181" i="4"/>
  <c r="IM181" i="4"/>
  <c r="II182" i="4"/>
  <c r="IJ182" i="4"/>
  <c r="IK182" i="4"/>
  <c r="IL182" i="4"/>
  <c r="IM182" i="4"/>
  <c r="II183" i="4"/>
  <c r="IJ183" i="4"/>
  <c r="IK183" i="4"/>
  <c r="IL183" i="4"/>
  <c r="IM183" i="4"/>
  <c r="II184" i="4"/>
  <c r="IJ184" i="4"/>
  <c r="IK184" i="4"/>
  <c r="IL184" i="4"/>
  <c r="IM184" i="4"/>
  <c r="II185" i="4"/>
  <c r="IJ185" i="4"/>
  <c r="IK185" i="4"/>
  <c r="IL185" i="4"/>
  <c r="IM185" i="4"/>
  <c r="II186" i="4"/>
  <c r="IJ186" i="4"/>
  <c r="IK186" i="4"/>
  <c r="IL186" i="4"/>
  <c r="IM186" i="4"/>
  <c r="II187" i="4"/>
  <c r="IJ187" i="4"/>
  <c r="IK187" i="4"/>
  <c r="IL187" i="4"/>
  <c r="IM187" i="4"/>
  <c r="II188" i="4"/>
  <c r="IJ188" i="4"/>
  <c r="IK188" i="4"/>
  <c r="IL188" i="4"/>
  <c r="IM188" i="4"/>
  <c r="II189" i="4"/>
  <c r="IJ189" i="4"/>
  <c r="IK189" i="4"/>
  <c r="IL189" i="4"/>
  <c r="IM189" i="4"/>
  <c r="II190" i="4"/>
  <c r="IJ190" i="4"/>
  <c r="IK190" i="4"/>
  <c r="IL190" i="4"/>
  <c r="IM190" i="4"/>
  <c r="II191" i="4"/>
  <c r="IJ191" i="4"/>
  <c r="IK191" i="4"/>
  <c r="IL191" i="4"/>
  <c r="IM191" i="4"/>
  <c r="II192" i="4"/>
  <c r="IJ192" i="4"/>
  <c r="IK192" i="4"/>
  <c r="IL192" i="4"/>
  <c r="IM192" i="4"/>
  <c r="II193" i="4"/>
  <c r="IJ193" i="4"/>
  <c r="IK193" i="4"/>
  <c r="IL193" i="4"/>
  <c r="IM193" i="4"/>
  <c r="II194" i="4"/>
  <c r="IJ194" i="4"/>
  <c r="IK194" i="4"/>
  <c r="IL194" i="4"/>
  <c r="IM194" i="4"/>
  <c r="II195" i="4"/>
  <c r="IJ195" i="4"/>
  <c r="IK195" i="4"/>
  <c r="IL195" i="4"/>
  <c r="IM195" i="4"/>
  <c r="II196" i="4"/>
  <c r="IJ196" i="4"/>
  <c r="IK196" i="4"/>
  <c r="IL196" i="4"/>
  <c r="IM196" i="4"/>
  <c r="II197" i="4"/>
  <c r="IJ197" i="4"/>
  <c r="IK197" i="4"/>
  <c r="IL197" i="4"/>
  <c r="IM197" i="4"/>
  <c r="II198" i="4"/>
  <c r="IJ198" i="4"/>
  <c r="IK198" i="4"/>
  <c r="IL198" i="4"/>
  <c r="IM198" i="4"/>
  <c r="II199" i="4"/>
  <c r="IJ199" i="4"/>
  <c r="IK199" i="4"/>
  <c r="IL199" i="4"/>
  <c r="IM199" i="4"/>
  <c r="II200" i="4"/>
  <c r="IJ200" i="4"/>
  <c r="IK200" i="4"/>
  <c r="IL200" i="4"/>
  <c r="IM200" i="4"/>
  <c r="II201" i="4"/>
  <c r="IJ201" i="4"/>
  <c r="IK201" i="4"/>
  <c r="IL201" i="4"/>
  <c r="IM201" i="4"/>
  <c r="II202" i="4"/>
  <c r="IJ202" i="4"/>
  <c r="IK202" i="4"/>
  <c r="IL202" i="4"/>
  <c r="IM202" i="4"/>
  <c r="II203" i="4"/>
  <c r="IJ203" i="4"/>
  <c r="IK203" i="4"/>
  <c r="IL203" i="4"/>
  <c r="IM203" i="4"/>
  <c r="II204" i="4"/>
  <c r="IJ204" i="4"/>
  <c r="IK204" i="4"/>
  <c r="IL204" i="4"/>
  <c r="IM204" i="4"/>
  <c r="II205" i="4"/>
  <c r="IJ205" i="4"/>
  <c r="IK205" i="4"/>
  <c r="IL205" i="4"/>
  <c r="IM205" i="4"/>
  <c r="II206" i="4"/>
  <c r="IJ206" i="4"/>
  <c r="IK206" i="4"/>
  <c r="IL206" i="4"/>
  <c r="IM206" i="4"/>
  <c r="II207" i="4"/>
  <c r="IJ207" i="4"/>
  <c r="IK207" i="4"/>
  <c r="IL207" i="4"/>
  <c r="IM207" i="4"/>
  <c r="II208" i="4"/>
  <c r="IJ208" i="4"/>
  <c r="IK208" i="4"/>
  <c r="IL208" i="4"/>
  <c r="IM208" i="4"/>
  <c r="II209" i="4"/>
  <c r="IJ209" i="4"/>
  <c r="IK209" i="4"/>
  <c r="IL209" i="4"/>
  <c r="IM209" i="4"/>
  <c r="II210" i="4"/>
  <c r="IJ210" i="4"/>
  <c r="IK210" i="4"/>
  <c r="IL210" i="4"/>
  <c r="IM210" i="4"/>
  <c r="II211" i="4"/>
  <c r="IJ211" i="4"/>
  <c r="IK211" i="4"/>
  <c r="IL211" i="4"/>
  <c r="IM211" i="4"/>
  <c r="II212" i="4"/>
  <c r="IJ212" i="4"/>
  <c r="IK212" i="4"/>
  <c r="IL212" i="4"/>
  <c r="IM212" i="4"/>
  <c r="II213" i="4"/>
  <c r="IJ213" i="4"/>
  <c r="IK213" i="4"/>
  <c r="IL213" i="4"/>
  <c r="IM213" i="4"/>
  <c r="II214" i="4"/>
  <c r="IJ214" i="4"/>
  <c r="IK214" i="4"/>
  <c r="IL214" i="4"/>
  <c r="IM214" i="4"/>
  <c r="II215" i="4"/>
  <c r="IJ215" i="4"/>
  <c r="IK215" i="4"/>
  <c r="IL215" i="4"/>
  <c r="IM215" i="4"/>
  <c r="II216" i="4"/>
  <c r="IJ216" i="4"/>
  <c r="IK216" i="4"/>
  <c r="IL216" i="4"/>
  <c r="IM216" i="4"/>
  <c r="II217" i="4"/>
  <c r="IJ217" i="4"/>
  <c r="IK217" i="4"/>
  <c r="IL217" i="4"/>
  <c r="IM217" i="4"/>
  <c r="II218" i="4"/>
  <c r="IJ218" i="4"/>
  <c r="IK218" i="4"/>
  <c r="IL218" i="4"/>
  <c r="IM218" i="4"/>
  <c r="II219" i="4"/>
  <c r="IJ219" i="4"/>
  <c r="IK219" i="4"/>
  <c r="IL219" i="4"/>
  <c r="IM219" i="4"/>
  <c r="II220" i="4"/>
  <c r="IJ220" i="4"/>
  <c r="IK220" i="4"/>
  <c r="IL220" i="4"/>
  <c r="IM220" i="4"/>
  <c r="II221" i="4"/>
  <c r="IJ221" i="4"/>
  <c r="IK221" i="4"/>
  <c r="IL221" i="4"/>
  <c r="IM221" i="4"/>
  <c r="II222" i="4"/>
  <c r="IJ222" i="4"/>
  <c r="IK222" i="4"/>
  <c r="IL222" i="4"/>
  <c r="IM222" i="4"/>
  <c r="II223" i="4"/>
  <c r="IJ223" i="4"/>
  <c r="IK223" i="4"/>
  <c r="IL223" i="4"/>
  <c r="IM223" i="4"/>
  <c r="II224" i="4"/>
  <c r="IJ224" i="4"/>
  <c r="IK224" i="4"/>
  <c r="IL224" i="4"/>
  <c r="IM224" i="4"/>
  <c r="II225" i="4"/>
  <c r="IJ225" i="4"/>
  <c r="IK225" i="4"/>
  <c r="IL225" i="4"/>
  <c r="IM225" i="4"/>
  <c r="II226" i="4"/>
  <c r="IJ226" i="4"/>
  <c r="IK226" i="4"/>
  <c r="IL226" i="4"/>
  <c r="IM226" i="4"/>
  <c r="II227" i="4"/>
  <c r="IJ227" i="4"/>
  <c r="IK227" i="4"/>
  <c r="IL227" i="4"/>
  <c r="IM227" i="4"/>
  <c r="II228" i="4"/>
  <c r="IJ228" i="4"/>
  <c r="IK228" i="4"/>
  <c r="IL228" i="4"/>
  <c r="IM228" i="4"/>
  <c r="II229" i="4"/>
  <c r="IJ229" i="4"/>
  <c r="IK229" i="4"/>
  <c r="IL229" i="4"/>
  <c r="IM229" i="4"/>
  <c r="II230" i="4"/>
  <c r="IJ230" i="4"/>
  <c r="IK230" i="4"/>
  <c r="IL230" i="4"/>
  <c r="IM230" i="4"/>
  <c r="II231" i="4"/>
  <c r="IJ231" i="4"/>
  <c r="IK231" i="4"/>
  <c r="IL231" i="4"/>
  <c r="IM231" i="4"/>
  <c r="II232" i="4"/>
  <c r="IJ232" i="4"/>
  <c r="IK232" i="4"/>
  <c r="IL232" i="4"/>
  <c r="IM232" i="4"/>
  <c r="II233" i="4"/>
  <c r="IJ233" i="4"/>
  <c r="IK233" i="4"/>
  <c r="IL233" i="4"/>
  <c r="IM233" i="4"/>
  <c r="II234" i="4"/>
  <c r="IJ234" i="4"/>
  <c r="IK234" i="4"/>
  <c r="IL234" i="4"/>
  <c r="IM234" i="4"/>
  <c r="II235" i="4"/>
  <c r="IJ235" i="4"/>
  <c r="IK235" i="4"/>
  <c r="IL235" i="4"/>
  <c r="IM235" i="4"/>
  <c r="II236" i="4"/>
  <c r="IJ236" i="4"/>
  <c r="IK236" i="4"/>
  <c r="IL236" i="4"/>
  <c r="IM236" i="4"/>
  <c r="II237" i="4"/>
  <c r="IJ237" i="4"/>
  <c r="IK237" i="4"/>
  <c r="IL237" i="4"/>
  <c r="IM237" i="4"/>
  <c r="II238" i="4"/>
  <c r="IJ238" i="4"/>
  <c r="IK238" i="4"/>
  <c r="IL238" i="4"/>
  <c r="IM238" i="4"/>
  <c r="II239" i="4"/>
  <c r="IJ239" i="4"/>
  <c r="IK239" i="4"/>
  <c r="IL239" i="4"/>
  <c r="IM239" i="4"/>
  <c r="II240" i="4"/>
  <c r="IJ240" i="4"/>
  <c r="IK240" i="4"/>
  <c r="IL240" i="4"/>
  <c r="IM240" i="4"/>
  <c r="II241" i="4"/>
  <c r="IJ241" i="4"/>
  <c r="IK241" i="4"/>
  <c r="IL241" i="4"/>
  <c r="IM241" i="4"/>
  <c r="II242" i="4"/>
  <c r="IJ242" i="4"/>
  <c r="IK242" i="4"/>
  <c r="IL242" i="4"/>
  <c r="IM242" i="4"/>
  <c r="II243" i="4"/>
  <c r="IJ243" i="4"/>
  <c r="IK243" i="4"/>
  <c r="IL243" i="4"/>
  <c r="IM243" i="4"/>
  <c r="II244" i="4"/>
  <c r="IJ244" i="4"/>
  <c r="IK244" i="4"/>
  <c r="IL244" i="4"/>
  <c r="IM244" i="4"/>
  <c r="II245" i="4"/>
  <c r="IJ245" i="4"/>
  <c r="IK245" i="4"/>
  <c r="IL245" i="4"/>
  <c r="IM245" i="4"/>
  <c r="II246" i="4"/>
  <c r="IJ246" i="4"/>
  <c r="IK246" i="4"/>
  <c r="IL246" i="4"/>
  <c r="IM246" i="4"/>
  <c r="II247" i="4"/>
  <c r="IJ247" i="4"/>
  <c r="IK247" i="4"/>
  <c r="IL247" i="4"/>
  <c r="IM247" i="4"/>
  <c r="II248" i="4"/>
  <c r="IJ248" i="4"/>
  <c r="IK248" i="4"/>
  <c r="IL248" i="4"/>
  <c r="IM248" i="4"/>
  <c r="II249" i="4"/>
  <c r="IJ249" i="4"/>
  <c r="IK249" i="4"/>
  <c r="IL249" i="4"/>
  <c r="IM249" i="4"/>
  <c r="II250" i="4"/>
  <c r="IJ250" i="4"/>
  <c r="IK250" i="4"/>
  <c r="IL250" i="4"/>
  <c r="IM250" i="4"/>
  <c r="II251" i="4"/>
  <c r="IJ251" i="4"/>
  <c r="IK251" i="4"/>
  <c r="IL251" i="4"/>
  <c r="IM251" i="4"/>
  <c r="II252" i="4"/>
  <c r="IJ252" i="4"/>
  <c r="IK252" i="4"/>
  <c r="IL252" i="4"/>
  <c r="IM252" i="4"/>
  <c r="II253" i="4"/>
  <c r="IJ253" i="4"/>
  <c r="IK253" i="4"/>
  <c r="IL253" i="4"/>
  <c r="IM253" i="4"/>
  <c r="II254" i="4"/>
  <c r="IJ254" i="4"/>
  <c r="IK254" i="4"/>
  <c r="IL254" i="4"/>
  <c r="IM254" i="4"/>
  <c r="II255" i="4"/>
  <c r="IJ255" i="4"/>
  <c r="IK255" i="4"/>
  <c r="IL255" i="4"/>
  <c r="IM255" i="4"/>
  <c r="II256" i="4"/>
  <c r="IJ256" i="4"/>
  <c r="IK256" i="4"/>
  <c r="IL256" i="4"/>
  <c r="IM256" i="4"/>
  <c r="II257" i="4"/>
  <c r="IJ257" i="4"/>
  <c r="IK257" i="4"/>
  <c r="IL257" i="4"/>
  <c r="IM257" i="4"/>
  <c r="II258" i="4"/>
  <c r="IJ258" i="4"/>
  <c r="IK258" i="4"/>
  <c r="IL258" i="4"/>
  <c r="IM258" i="4"/>
  <c r="II259" i="4"/>
  <c r="IJ259" i="4"/>
  <c r="IK259" i="4"/>
  <c r="IL259" i="4"/>
  <c r="IM259" i="4"/>
  <c r="II260" i="4"/>
  <c r="IJ260" i="4"/>
  <c r="IK260" i="4"/>
  <c r="IL260" i="4"/>
  <c r="IM260" i="4"/>
  <c r="II261" i="4"/>
  <c r="IJ261" i="4"/>
  <c r="IK261" i="4"/>
  <c r="IL261" i="4"/>
  <c r="IM261" i="4"/>
  <c r="II262" i="4"/>
  <c r="IJ262" i="4"/>
  <c r="IK262" i="4"/>
  <c r="IL262" i="4"/>
  <c r="IM262" i="4"/>
  <c r="II263" i="4"/>
  <c r="IJ263" i="4"/>
  <c r="IK263" i="4"/>
  <c r="IL263" i="4"/>
  <c r="IM263" i="4"/>
  <c r="II264" i="4"/>
  <c r="IJ264" i="4"/>
  <c r="IK264" i="4"/>
  <c r="IL264" i="4"/>
  <c r="IM264" i="4"/>
  <c r="II265" i="4"/>
  <c r="IJ265" i="4"/>
  <c r="IK265" i="4"/>
  <c r="IL265" i="4"/>
  <c r="IM265" i="4"/>
  <c r="II266" i="4"/>
  <c r="IJ266" i="4"/>
  <c r="IK266" i="4"/>
  <c r="IL266" i="4"/>
  <c r="IM266" i="4"/>
  <c r="II267" i="4"/>
  <c r="IJ267" i="4"/>
  <c r="IK267" i="4"/>
  <c r="IL267" i="4"/>
  <c r="IM267" i="4"/>
  <c r="II268" i="4"/>
  <c r="IJ268" i="4"/>
  <c r="IK268" i="4"/>
  <c r="IL268" i="4"/>
  <c r="IM268" i="4"/>
  <c r="II269" i="4"/>
  <c r="IJ269" i="4"/>
  <c r="IK269" i="4"/>
  <c r="IL269" i="4"/>
  <c r="IM269" i="4"/>
  <c r="II270" i="4"/>
  <c r="IJ270" i="4"/>
  <c r="IK270" i="4"/>
  <c r="IL270" i="4"/>
  <c r="IM270" i="4"/>
  <c r="II271" i="4"/>
  <c r="IJ271" i="4"/>
  <c r="IK271" i="4"/>
  <c r="IL271" i="4"/>
  <c r="IM271" i="4"/>
  <c r="II272" i="4"/>
  <c r="IJ272" i="4"/>
  <c r="IK272" i="4"/>
  <c r="IL272" i="4"/>
  <c r="IM272" i="4"/>
  <c r="II273" i="4"/>
  <c r="IJ273" i="4"/>
  <c r="IK273" i="4"/>
  <c r="IL273" i="4"/>
  <c r="IM273" i="4"/>
  <c r="II274" i="4"/>
  <c r="IJ274" i="4"/>
  <c r="IK274" i="4"/>
  <c r="IL274" i="4"/>
  <c r="IM274" i="4"/>
  <c r="II275" i="4"/>
  <c r="IJ275" i="4"/>
  <c r="IK275" i="4"/>
  <c r="IL275" i="4"/>
  <c r="IM275" i="4"/>
  <c r="II276" i="4"/>
  <c r="IJ276" i="4"/>
  <c r="IK276" i="4"/>
  <c r="IL276" i="4"/>
  <c r="IM276" i="4"/>
  <c r="II277" i="4"/>
  <c r="IJ277" i="4"/>
  <c r="IK277" i="4"/>
  <c r="IL277" i="4"/>
  <c r="IM277" i="4"/>
  <c r="II278" i="4"/>
  <c r="IJ278" i="4"/>
  <c r="IK278" i="4"/>
  <c r="IL278" i="4"/>
  <c r="IM278" i="4"/>
  <c r="II279" i="4"/>
  <c r="IJ279" i="4"/>
  <c r="IK279" i="4"/>
  <c r="IL279" i="4"/>
  <c r="IM279" i="4"/>
  <c r="II280" i="4"/>
  <c r="IJ280" i="4"/>
  <c r="IK280" i="4"/>
  <c r="IL280" i="4"/>
  <c r="IM280" i="4"/>
  <c r="II281" i="4"/>
  <c r="IJ281" i="4"/>
  <c r="IK281" i="4"/>
  <c r="IL281" i="4"/>
  <c r="IM281" i="4"/>
  <c r="II282" i="4"/>
  <c r="IJ282" i="4"/>
  <c r="IK282" i="4"/>
  <c r="IL282" i="4"/>
  <c r="IM282" i="4"/>
  <c r="II283" i="4"/>
  <c r="IJ283" i="4"/>
  <c r="IK283" i="4"/>
  <c r="IL283" i="4"/>
  <c r="IM283" i="4"/>
  <c r="II284" i="4"/>
  <c r="IJ284" i="4"/>
  <c r="IK284" i="4"/>
  <c r="IL284" i="4"/>
  <c r="IM284" i="4"/>
  <c r="II285" i="4"/>
  <c r="IJ285" i="4"/>
  <c r="IK285" i="4"/>
  <c r="IL285" i="4"/>
  <c r="IM285" i="4"/>
  <c r="II286" i="4"/>
  <c r="IJ286" i="4"/>
  <c r="IK286" i="4"/>
  <c r="IL286" i="4"/>
  <c r="IM286" i="4"/>
  <c r="II287" i="4"/>
  <c r="IJ287" i="4"/>
  <c r="IK287" i="4"/>
  <c r="IL287" i="4"/>
  <c r="IM287" i="4"/>
  <c r="II288" i="4"/>
  <c r="IJ288" i="4"/>
  <c r="IK288" i="4"/>
  <c r="IL288" i="4"/>
  <c r="IM288" i="4"/>
  <c r="II289" i="4"/>
  <c r="IJ289" i="4"/>
  <c r="IK289" i="4"/>
  <c r="IL289" i="4"/>
  <c r="IM289" i="4"/>
  <c r="II290" i="4"/>
  <c r="IJ290" i="4"/>
  <c r="IK290" i="4"/>
  <c r="IL290" i="4"/>
  <c r="IM290" i="4"/>
  <c r="II291" i="4"/>
  <c r="IJ291" i="4"/>
  <c r="IK291" i="4"/>
  <c r="IL291" i="4"/>
  <c r="IM291" i="4"/>
  <c r="II292" i="4"/>
  <c r="IJ292" i="4"/>
  <c r="IK292" i="4"/>
  <c r="IL292" i="4"/>
  <c r="IM292" i="4"/>
  <c r="II293" i="4"/>
  <c r="IJ293" i="4"/>
  <c r="IK293" i="4"/>
  <c r="IL293" i="4"/>
  <c r="IM293" i="4"/>
  <c r="II294" i="4"/>
  <c r="IJ294" i="4"/>
  <c r="IK294" i="4"/>
  <c r="IL294" i="4"/>
  <c r="IM294" i="4"/>
  <c r="II295" i="4"/>
  <c r="IJ295" i="4"/>
  <c r="IK295" i="4"/>
  <c r="IL295" i="4"/>
  <c r="IM295" i="4"/>
  <c r="II296" i="4"/>
  <c r="IJ296" i="4"/>
  <c r="IK296" i="4"/>
  <c r="IL296" i="4"/>
  <c r="IM296" i="4"/>
  <c r="II297" i="4"/>
  <c r="IJ297" i="4"/>
  <c r="IK297" i="4"/>
  <c r="IL297" i="4"/>
  <c r="IM297" i="4"/>
  <c r="II298" i="4"/>
  <c r="IJ298" i="4"/>
  <c r="IK298" i="4"/>
  <c r="IL298" i="4"/>
  <c r="IM298" i="4"/>
  <c r="II299" i="4"/>
  <c r="IJ299" i="4"/>
  <c r="IK299" i="4"/>
  <c r="IL299" i="4"/>
  <c r="IM299" i="4"/>
  <c r="II300" i="4"/>
  <c r="IJ300" i="4"/>
  <c r="IK300" i="4"/>
  <c r="IL300" i="4"/>
  <c r="IM300" i="4"/>
  <c r="II301" i="4"/>
  <c r="IJ301" i="4"/>
  <c r="IK301" i="4"/>
  <c r="IL301" i="4"/>
  <c r="IM301" i="4"/>
  <c r="II302" i="4"/>
  <c r="IJ302" i="4"/>
  <c r="IK302" i="4"/>
  <c r="IL302" i="4"/>
  <c r="IM302" i="4"/>
  <c r="II303" i="4"/>
  <c r="IJ303" i="4"/>
  <c r="IK303" i="4"/>
  <c r="IL303" i="4"/>
  <c r="IM303" i="4"/>
  <c r="II304" i="4"/>
  <c r="IJ304" i="4"/>
  <c r="IK304" i="4"/>
  <c r="IL304" i="4"/>
  <c r="IM304" i="4"/>
  <c r="II305" i="4"/>
  <c r="IJ305" i="4"/>
  <c r="IK305" i="4"/>
  <c r="IL305" i="4"/>
  <c r="IM305" i="4"/>
  <c r="II306" i="4"/>
  <c r="IJ306" i="4"/>
  <c r="IK306" i="4"/>
  <c r="IL306" i="4"/>
  <c r="IM306" i="4"/>
  <c r="II307" i="4"/>
  <c r="IJ307" i="4"/>
  <c r="IK307" i="4"/>
  <c r="IL307" i="4"/>
  <c r="IM307" i="4"/>
  <c r="II308" i="4"/>
  <c r="IJ308" i="4"/>
  <c r="IK308" i="4"/>
  <c r="IL308" i="4"/>
  <c r="IM308" i="4"/>
  <c r="II309" i="4"/>
  <c r="IJ309" i="4"/>
  <c r="IK309" i="4"/>
  <c r="IL309" i="4"/>
  <c r="IM309" i="4"/>
  <c r="II310" i="4"/>
  <c r="IJ310" i="4"/>
  <c r="IK310" i="4"/>
  <c r="IL310" i="4"/>
  <c r="IM310" i="4"/>
  <c r="II311" i="4"/>
  <c r="IJ311" i="4"/>
  <c r="IK311" i="4"/>
  <c r="IL311" i="4"/>
  <c r="IM311" i="4"/>
  <c r="II312" i="4"/>
  <c r="IJ312" i="4"/>
  <c r="IK312" i="4"/>
  <c r="IL312" i="4"/>
  <c r="IM312" i="4"/>
  <c r="II313" i="4"/>
  <c r="IJ313" i="4"/>
  <c r="IK313" i="4"/>
  <c r="IL313" i="4"/>
  <c r="IM313" i="4"/>
  <c r="II314" i="4"/>
  <c r="IJ314" i="4"/>
  <c r="IK314" i="4"/>
  <c r="IL314" i="4"/>
  <c r="IM314" i="4"/>
  <c r="II315" i="4"/>
  <c r="IJ315" i="4"/>
  <c r="IK315" i="4"/>
  <c r="IL315" i="4"/>
  <c r="IM315" i="4"/>
  <c r="II316" i="4"/>
  <c r="IJ316" i="4"/>
  <c r="IK316" i="4"/>
  <c r="IL316" i="4"/>
  <c r="IM316" i="4"/>
  <c r="II317" i="4"/>
  <c r="IJ317" i="4"/>
  <c r="IK317" i="4"/>
  <c r="IL317" i="4"/>
  <c r="IM317" i="4"/>
  <c r="II318" i="4"/>
  <c r="IJ318" i="4"/>
  <c r="IK318" i="4"/>
  <c r="IL318" i="4"/>
  <c r="IM318" i="4"/>
  <c r="II319" i="4"/>
  <c r="IJ319" i="4"/>
  <c r="IK319" i="4"/>
  <c r="IL319" i="4"/>
  <c r="IM319" i="4"/>
  <c r="II320" i="4"/>
  <c r="IJ320" i="4"/>
  <c r="IK320" i="4"/>
  <c r="IL320" i="4"/>
  <c r="IM320" i="4"/>
  <c r="II321" i="4"/>
  <c r="IJ321" i="4"/>
  <c r="IK321" i="4"/>
  <c r="IL321" i="4"/>
  <c r="IM321" i="4"/>
  <c r="II322" i="4"/>
  <c r="IJ322" i="4"/>
  <c r="IK322" i="4"/>
  <c r="IL322" i="4"/>
  <c r="IM322" i="4"/>
  <c r="II323" i="4"/>
  <c r="IJ323" i="4"/>
  <c r="IK323" i="4"/>
  <c r="IL323" i="4"/>
  <c r="IM323" i="4"/>
  <c r="II324" i="4"/>
  <c r="IJ324" i="4"/>
  <c r="IK324" i="4"/>
  <c r="IL324" i="4"/>
  <c r="IM324" i="4"/>
  <c r="II325" i="4"/>
  <c r="IJ325" i="4"/>
  <c r="IK325" i="4"/>
  <c r="IL325" i="4"/>
  <c r="IM325" i="4"/>
  <c r="II326" i="4"/>
  <c r="IJ326" i="4"/>
  <c r="IK326" i="4"/>
  <c r="IL326" i="4"/>
  <c r="IM326" i="4"/>
  <c r="II327" i="4"/>
  <c r="IJ327" i="4"/>
  <c r="IK327" i="4"/>
  <c r="IL327" i="4"/>
  <c r="IM327" i="4"/>
  <c r="II328" i="4"/>
  <c r="IJ328" i="4"/>
  <c r="IK328" i="4"/>
  <c r="IL328" i="4"/>
  <c r="IM328" i="4"/>
  <c r="II329" i="4"/>
  <c r="IJ329" i="4"/>
  <c r="IK329" i="4"/>
  <c r="IL329" i="4"/>
  <c r="IM329" i="4"/>
  <c r="II330" i="4"/>
  <c r="IJ330" i="4"/>
  <c r="IK330" i="4"/>
  <c r="IL330" i="4"/>
  <c r="IM330" i="4"/>
  <c r="II331" i="4"/>
  <c r="IJ331" i="4"/>
  <c r="IK331" i="4"/>
  <c r="IL331" i="4"/>
  <c r="IM331" i="4"/>
  <c r="II332" i="4"/>
  <c r="IJ332" i="4"/>
  <c r="IK332" i="4"/>
  <c r="IL332" i="4"/>
  <c r="IM332" i="4"/>
  <c r="II333" i="4"/>
  <c r="IJ333" i="4"/>
  <c r="IK333" i="4"/>
  <c r="IL333" i="4"/>
  <c r="IM333" i="4"/>
  <c r="II334" i="4"/>
  <c r="IJ334" i="4"/>
  <c r="IK334" i="4"/>
  <c r="IL334" i="4"/>
  <c r="IM334" i="4"/>
  <c r="II335" i="4"/>
  <c r="IJ335" i="4"/>
  <c r="IK335" i="4"/>
  <c r="IL335" i="4"/>
  <c r="IM335" i="4"/>
  <c r="II336" i="4"/>
  <c r="IJ336" i="4"/>
  <c r="IK336" i="4"/>
  <c r="IL336" i="4"/>
  <c r="IM336" i="4"/>
  <c r="II337" i="4"/>
  <c r="IJ337" i="4"/>
  <c r="IK337" i="4"/>
  <c r="IL337" i="4"/>
  <c r="IM337" i="4"/>
  <c r="II338" i="4"/>
  <c r="IJ338" i="4"/>
  <c r="IK338" i="4"/>
  <c r="IL338" i="4"/>
  <c r="IM338" i="4"/>
  <c r="II339" i="4"/>
  <c r="IJ339" i="4"/>
  <c r="IK339" i="4"/>
  <c r="IL339" i="4"/>
  <c r="IM339" i="4"/>
  <c r="II340" i="4"/>
  <c r="IJ340" i="4"/>
  <c r="IK340" i="4"/>
  <c r="IL340" i="4"/>
  <c r="IM340" i="4"/>
  <c r="II341" i="4"/>
  <c r="IJ341" i="4"/>
  <c r="IK341" i="4"/>
  <c r="IL341" i="4"/>
  <c r="IM341" i="4"/>
  <c r="II342" i="4"/>
  <c r="IJ342" i="4"/>
  <c r="IK342" i="4"/>
  <c r="IL342" i="4"/>
  <c r="IM342" i="4"/>
  <c r="II343" i="4"/>
  <c r="IJ343" i="4"/>
  <c r="IK343" i="4"/>
  <c r="IL343" i="4"/>
  <c r="IM343" i="4"/>
  <c r="II344" i="4"/>
  <c r="IJ344" i="4"/>
  <c r="IK344" i="4"/>
  <c r="IL344" i="4"/>
  <c r="IM344" i="4"/>
  <c r="II345" i="4"/>
  <c r="IJ345" i="4"/>
  <c r="IK345" i="4"/>
  <c r="IL345" i="4"/>
  <c r="IM345" i="4"/>
  <c r="II346" i="4"/>
  <c r="IJ346" i="4"/>
  <c r="IK346" i="4"/>
  <c r="IL346" i="4"/>
  <c r="IM346" i="4"/>
  <c r="II347" i="4"/>
  <c r="IJ347" i="4"/>
  <c r="IK347" i="4"/>
  <c r="IL347" i="4"/>
  <c r="IM347" i="4"/>
  <c r="II348" i="4"/>
  <c r="IJ348" i="4"/>
  <c r="IK348" i="4"/>
  <c r="IL348" i="4"/>
  <c r="IM348" i="4"/>
  <c r="II349" i="4"/>
  <c r="IJ349" i="4"/>
  <c r="IK349" i="4"/>
  <c r="IL349" i="4"/>
  <c r="IM349" i="4"/>
  <c r="II350" i="4"/>
  <c r="IJ350" i="4"/>
  <c r="IK350" i="4"/>
  <c r="IL350" i="4"/>
  <c r="IM350" i="4"/>
  <c r="II351" i="4"/>
  <c r="IJ351" i="4"/>
  <c r="IK351" i="4"/>
  <c r="IL351" i="4"/>
  <c r="IM351" i="4"/>
  <c r="II352" i="4"/>
  <c r="IJ352" i="4"/>
  <c r="IK352" i="4"/>
  <c r="IL352" i="4"/>
  <c r="IM352" i="4"/>
  <c r="II353" i="4"/>
  <c r="IJ353" i="4"/>
  <c r="IK353" i="4"/>
  <c r="IL353" i="4"/>
  <c r="IM353" i="4"/>
  <c r="II354" i="4"/>
  <c r="IJ354" i="4"/>
  <c r="IK354" i="4"/>
  <c r="IL354" i="4"/>
  <c r="IM354" i="4"/>
  <c r="II355" i="4"/>
  <c r="IJ355" i="4"/>
  <c r="IK355" i="4"/>
  <c r="IL355" i="4"/>
  <c r="IM355" i="4"/>
  <c r="II356" i="4"/>
  <c r="IJ356" i="4"/>
  <c r="IK356" i="4"/>
  <c r="IL356" i="4"/>
  <c r="IM356" i="4"/>
  <c r="II357" i="4"/>
  <c r="IJ357" i="4"/>
  <c r="IK357" i="4"/>
  <c r="IL357" i="4"/>
  <c r="IM357" i="4"/>
  <c r="II358" i="4"/>
  <c r="IJ358" i="4"/>
  <c r="IK358" i="4"/>
  <c r="IL358" i="4"/>
  <c r="IM358" i="4"/>
  <c r="II359" i="4"/>
  <c r="IJ359" i="4"/>
  <c r="IK359" i="4"/>
  <c r="IL359" i="4"/>
  <c r="IM359" i="4"/>
  <c r="II360" i="4"/>
  <c r="IJ360" i="4"/>
  <c r="IK360" i="4"/>
  <c r="IL360" i="4"/>
  <c r="IM360" i="4"/>
  <c r="II361" i="4"/>
  <c r="IJ361" i="4"/>
  <c r="IK361" i="4"/>
  <c r="IL361" i="4"/>
  <c r="IM361" i="4"/>
  <c r="II362" i="4"/>
  <c r="IJ362" i="4"/>
  <c r="IK362" i="4"/>
  <c r="IL362" i="4"/>
  <c r="IM362" i="4"/>
  <c r="II363" i="4"/>
  <c r="IJ363" i="4"/>
  <c r="IK363" i="4"/>
  <c r="IL363" i="4"/>
  <c r="IM363" i="4"/>
  <c r="II364" i="4"/>
  <c r="IJ364" i="4"/>
  <c r="IK364" i="4"/>
  <c r="IL364" i="4"/>
  <c r="IM364" i="4"/>
  <c r="II365" i="4"/>
  <c r="IJ365" i="4"/>
  <c r="IK365" i="4"/>
  <c r="IL365" i="4"/>
  <c r="IM365" i="4"/>
  <c r="II366" i="4"/>
  <c r="IJ366" i="4"/>
  <c r="IK366" i="4"/>
  <c r="IL366" i="4"/>
  <c r="IM366" i="4"/>
  <c r="II367" i="4"/>
  <c r="IJ367" i="4"/>
  <c r="IK367" i="4"/>
  <c r="IL367" i="4"/>
  <c r="IM367" i="4"/>
  <c r="II368" i="4"/>
  <c r="IJ368" i="4"/>
  <c r="IK368" i="4"/>
  <c r="IL368" i="4"/>
  <c r="IM368" i="4"/>
  <c r="II369" i="4"/>
  <c r="IJ369" i="4"/>
  <c r="IK369" i="4"/>
  <c r="IL369" i="4"/>
  <c r="IM369" i="4"/>
  <c r="II370" i="4"/>
  <c r="IJ370" i="4"/>
  <c r="IK370" i="4"/>
  <c r="IL370" i="4"/>
  <c r="IM370" i="4"/>
  <c r="II371" i="4"/>
  <c r="IJ371" i="4"/>
  <c r="IK371" i="4"/>
  <c r="IL371" i="4"/>
  <c r="IM371" i="4"/>
  <c r="II372" i="4"/>
  <c r="IJ372" i="4"/>
  <c r="IK372" i="4"/>
  <c r="IL372" i="4"/>
  <c r="IM372" i="4"/>
  <c r="II373" i="4"/>
  <c r="IJ373" i="4"/>
  <c r="IK373" i="4"/>
  <c r="IL373" i="4"/>
  <c r="IM373" i="4"/>
  <c r="II374" i="4"/>
  <c r="IJ374" i="4"/>
  <c r="IK374" i="4"/>
  <c r="IL374" i="4"/>
  <c r="IM374" i="4"/>
  <c r="II375" i="4"/>
  <c r="IJ375" i="4"/>
  <c r="IK375" i="4"/>
  <c r="IL375" i="4"/>
  <c r="IM375" i="4"/>
  <c r="II376" i="4"/>
  <c r="IJ376" i="4"/>
  <c r="IK376" i="4"/>
  <c r="IL376" i="4"/>
  <c r="IM376" i="4"/>
  <c r="II377" i="4"/>
  <c r="IJ377" i="4"/>
  <c r="IK377" i="4"/>
  <c r="IL377" i="4"/>
  <c r="IM377" i="4"/>
  <c r="II378" i="4"/>
  <c r="IJ378" i="4"/>
  <c r="IK378" i="4"/>
  <c r="IL378" i="4"/>
  <c r="IM378" i="4"/>
  <c r="II379" i="4"/>
  <c r="IJ379" i="4"/>
  <c r="IK379" i="4"/>
  <c r="IL379" i="4"/>
  <c r="IM379" i="4"/>
  <c r="II380" i="4"/>
  <c r="IJ380" i="4"/>
  <c r="IK380" i="4"/>
  <c r="IL380" i="4"/>
  <c r="IM380" i="4"/>
  <c r="II381" i="4"/>
  <c r="IJ381" i="4"/>
  <c r="IK381" i="4"/>
  <c r="IL381" i="4"/>
  <c r="IM381" i="4"/>
  <c r="II382" i="4"/>
  <c r="IJ382" i="4"/>
  <c r="IK382" i="4"/>
  <c r="IL382" i="4"/>
  <c r="IM382" i="4"/>
  <c r="II383" i="4"/>
  <c r="IJ383" i="4"/>
  <c r="IK383" i="4"/>
  <c r="IL383" i="4"/>
  <c r="IM383" i="4"/>
  <c r="II384" i="4"/>
  <c r="IJ384" i="4"/>
  <c r="IK384" i="4"/>
  <c r="IL384" i="4"/>
  <c r="IM384" i="4"/>
  <c r="II385" i="4"/>
  <c r="IJ385" i="4"/>
  <c r="IK385" i="4"/>
  <c r="IL385" i="4"/>
  <c r="IM385" i="4"/>
  <c r="II386" i="4"/>
  <c r="IJ386" i="4"/>
  <c r="IK386" i="4"/>
  <c r="IL386" i="4"/>
  <c r="IM386" i="4"/>
  <c r="II387" i="4"/>
  <c r="IJ387" i="4"/>
  <c r="IK387" i="4"/>
  <c r="IL387" i="4"/>
  <c r="IM387" i="4"/>
  <c r="II388" i="4"/>
  <c r="IJ388" i="4"/>
  <c r="IK388" i="4"/>
  <c r="IL388" i="4"/>
  <c r="IM388" i="4"/>
  <c r="II389" i="4"/>
  <c r="IJ389" i="4"/>
  <c r="IK389" i="4"/>
  <c r="IL389" i="4"/>
  <c r="IM389" i="4"/>
  <c r="II390" i="4"/>
  <c r="IJ390" i="4"/>
  <c r="IK390" i="4"/>
  <c r="IL390" i="4"/>
  <c r="IM390" i="4"/>
  <c r="II391" i="4"/>
  <c r="IJ391" i="4"/>
  <c r="IK391" i="4"/>
  <c r="IL391" i="4"/>
  <c r="IM391" i="4"/>
  <c r="II392" i="4"/>
  <c r="IJ392" i="4"/>
  <c r="IK392" i="4"/>
  <c r="IL392" i="4"/>
  <c r="IM392" i="4"/>
  <c r="II393" i="4"/>
  <c r="IJ393" i="4"/>
  <c r="IK393" i="4"/>
  <c r="IL393" i="4"/>
  <c r="IM393" i="4"/>
  <c r="II394" i="4"/>
  <c r="IJ394" i="4"/>
  <c r="IK394" i="4"/>
  <c r="IL394" i="4"/>
  <c r="IM394" i="4"/>
  <c r="II395" i="4"/>
  <c r="IJ395" i="4"/>
  <c r="IK395" i="4"/>
  <c r="IL395" i="4"/>
  <c r="IM395" i="4"/>
  <c r="II396" i="4"/>
  <c r="IJ396" i="4"/>
  <c r="IK396" i="4"/>
  <c r="IL396" i="4"/>
  <c r="IM396" i="4"/>
  <c r="II397" i="4"/>
  <c r="IJ397" i="4"/>
  <c r="IK397" i="4"/>
  <c r="IL397" i="4"/>
  <c r="IM397" i="4"/>
  <c r="II398" i="4"/>
  <c r="IJ398" i="4"/>
  <c r="IK398" i="4"/>
  <c r="IL398" i="4"/>
  <c r="IM398" i="4"/>
  <c r="II399" i="4"/>
  <c r="IJ399" i="4"/>
  <c r="IK399" i="4"/>
  <c r="IL399" i="4"/>
  <c r="IM399" i="4"/>
  <c r="II400" i="4"/>
  <c r="IJ400" i="4"/>
  <c r="IK400" i="4"/>
  <c r="IL400" i="4"/>
  <c r="IM400" i="4"/>
  <c r="II401" i="4"/>
  <c r="IJ401" i="4"/>
  <c r="IK401" i="4"/>
  <c r="IL401" i="4"/>
  <c r="IM401" i="4"/>
  <c r="II402" i="4"/>
  <c r="IJ402" i="4"/>
  <c r="IK402" i="4"/>
  <c r="IL402" i="4"/>
  <c r="IM402" i="4"/>
  <c r="II403" i="4"/>
  <c r="IJ403" i="4"/>
  <c r="IK403" i="4"/>
  <c r="IL403" i="4"/>
  <c r="IM403" i="4"/>
  <c r="II404" i="4"/>
  <c r="IJ404" i="4"/>
  <c r="IK404" i="4"/>
  <c r="IL404" i="4"/>
  <c r="IM404" i="4"/>
  <c r="II405" i="4"/>
  <c r="IJ405" i="4"/>
  <c r="IK405" i="4"/>
  <c r="IL405" i="4"/>
  <c r="IM405" i="4"/>
  <c r="II406" i="4"/>
  <c r="IJ406" i="4"/>
  <c r="IK406" i="4"/>
  <c r="IL406" i="4"/>
  <c r="IM406" i="4"/>
  <c r="IM6" i="4"/>
  <c r="IL6" i="4"/>
  <c r="IK6" i="4"/>
  <c r="IJ6" i="4"/>
  <c r="II6" i="4"/>
  <c r="IB7" i="4"/>
  <c r="IC7" i="4"/>
  <c r="ID7" i="4"/>
  <c r="IE7" i="4"/>
  <c r="IF7" i="4"/>
  <c r="IB8" i="4"/>
  <c r="IC8" i="4"/>
  <c r="ID8" i="4"/>
  <c r="IE8" i="4"/>
  <c r="IF8" i="4"/>
  <c r="IB9" i="4"/>
  <c r="IC9" i="4"/>
  <c r="ID9" i="4"/>
  <c r="IE9" i="4"/>
  <c r="IF9" i="4"/>
  <c r="IB10" i="4"/>
  <c r="IC10" i="4"/>
  <c r="ID10" i="4"/>
  <c r="IE10" i="4"/>
  <c r="IF10" i="4"/>
  <c r="IB11" i="4"/>
  <c r="IC11" i="4"/>
  <c r="ID11" i="4"/>
  <c r="IE11" i="4"/>
  <c r="IF11" i="4"/>
  <c r="IB12" i="4"/>
  <c r="IC12" i="4"/>
  <c r="ID12" i="4"/>
  <c r="IE12" i="4"/>
  <c r="IF12" i="4"/>
  <c r="IB13" i="4"/>
  <c r="IC13" i="4"/>
  <c r="ID13" i="4"/>
  <c r="IE13" i="4"/>
  <c r="IF13" i="4"/>
  <c r="IB14" i="4"/>
  <c r="IC14" i="4"/>
  <c r="ID14" i="4"/>
  <c r="IE14" i="4"/>
  <c r="IF14" i="4"/>
  <c r="IB15" i="4"/>
  <c r="IC15" i="4"/>
  <c r="ID15" i="4"/>
  <c r="IE15" i="4"/>
  <c r="IF15" i="4"/>
  <c r="IB16" i="4"/>
  <c r="IC16" i="4"/>
  <c r="ID16" i="4"/>
  <c r="IE16" i="4"/>
  <c r="IF16" i="4"/>
  <c r="IB17" i="4"/>
  <c r="IC17" i="4"/>
  <c r="ID17" i="4"/>
  <c r="IE17" i="4"/>
  <c r="IF17" i="4"/>
  <c r="IB18" i="4"/>
  <c r="IC18" i="4"/>
  <c r="ID18" i="4"/>
  <c r="IE18" i="4"/>
  <c r="IF18" i="4"/>
  <c r="IB19" i="4"/>
  <c r="IC19" i="4"/>
  <c r="ID19" i="4"/>
  <c r="IE19" i="4"/>
  <c r="IF19" i="4"/>
  <c r="IB20" i="4"/>
  <c r="IC20" i="4"/>
  <c r="ID20" i="4"/>
  <c r="IE20" i="4"/>
  <c r="IF20" i="4"/>
  <c r="IB21" i="4"/>
  <c r="IC21" i="4"/>
  <c r="ID21" i="4"/>
  <c r="IE21" i="4"/>
  <c r="IF21" i="4"/>
  <c r="IB22" i="4"/>
  <c r="IC22" i="4"/>
  <c r="ID22" i="4"/>
  <c r="IE22" i="4"/>
  <c r="IF22" i="4"/>
  <c r="IB23" i="4"/>
  <c r="IC23" i="4"/>
  <c r="ID23" i="4"/>
  <c r="IE23" i="4"/>
  <c r="IF23" i="4"/>
  <c r="IB24" i="4"/>
  <c r="IC24" i="4"/>
  <c r="ID24" i="4"/>
  <c r="IE24" i="4"/>
  <c r="IF24" i="4"/>
  <c r="IB25" i="4"/>
  <c r="IC25" i="4"/>
  <c r="ID25" i="4"/>
  <c r="IE25" i="4"/>
  <c r="IF25" i="4"/>
  <c r="IB26" i="4"/>
  <c r="IC26" i="4"/>
  <c r="ID26" i="4"/>
  <c r="IE26" i="4"/>
  <c r="IF26" i="4"/>
  <c r="IB27" i="4"/>
  <c r="IC27" i="4"/>
  <c r="ID27" i="4"/>
  <c r="IE27" i="4"/>
  <c r="IF27" i="4"/>
  <c r="IB28" i="4"/>
  <c r="IC28" i="4"/>
  <c r="ID28" i="4"/>
  <c r="IE28" i="4"/>
  <c r="IF28" i="4"/>
  <c r="IB29" i="4"/>
  <c r="IC29" i="4"/>
  <c r="ID29" i="4"/>
  <c r="IE29" i="4"/>
  <c r="IF29" i="4"/>
  <c r="IB30" i="4"/>
  <c r="IC30" i="4"/>
  <c r="ID30" i="4"/>
  <c r="IE30" i="4"/>
  <c r="IF30" i="4"/>
  <c r="IB31" i="4"/>
  <c r="IC31" i="4"/>
  <c r="ID31" i="4"/>
  <c r="IE31" i="4"/>
  <c r="IF31" i="4"/>
  <c r="IB32" i="4"/>
  <c r="IC32" i="4"/>
  <c r="ID32" i="4"/>
  <c r="IE32" i="4"/>
  <c r="IF32" i="4"/>
  <c r="IB33" i="4"/>
  <c r="IC33" i="4"/>
  <c r="ID33" i="4"/>
  <c r="IE33" i="4"/>
  <c r="IF33" i="4"/>
  <c r="IB34" i="4"/>
  <c r="IC34" i="4"/>
  <c r="ID34" i="4"/>
  <c r="IE34" i="4"/>
  <c r="IF34" i="4"/>
  <c r="IB35" i="4"/>
  <c r="IC35" i="4"/>
  <c r="ID35" i="4"/>
  <c r="IE35" i="4"/>
  <c r="IF35" i="4"/>
  <c r="IB36" i="4"/>
  <c r="IC36" i="4"/>
  <c r="ID36" i="4"/>
  <c r="IE36" i="4"/>
  <c r="IF36" i="4"/>
  <c r="IB37" i="4"/>
  <c r="IC37" i="4"/>
  <c r="ID37" i="4"/>
  <c r="IE37" i="4"/>
  <c r="IF37" i="4"/>
  <c r="IB38" i="4"/>
  <c r="IC38" i="4"/>
  <c r="ID38" i="4"/>
  <c r="IE38" i="4"/>
  <c r="IF38" i="4"/>
  <c r="IB39" i="4"/>
  <c r="IC39" i="4"/>
  <c r="ID39" i="4"/>
  <c r="IE39" i="4"/>
  <c r="IF39" i="4"/>
  <c r="IB40" i="4"/>
  <c r="IC40" i="4"/>
  <c r="ID40" i="4"/>
  <c r="IE40" i="4"/>
  <c r="IF40" i="4"/>
  <c r="IB41" i="4"/>
  <c r="IC41" i="4"/>
  <c r="ID41" i="4"/>
  <c r="IE41" i="4"/>
  <c r="IF41" i="4"/>
  <c r="IB42" i="4"/>
  <c r="IC42" i="4"/>
  <c r="ID42" i="4"/>
  <c r="IE42" i="4"/>
  <c r="IF42" i="4"/>
  <c r="IB43" i="4"/>
  <c r="IC43" i="4"/>
  <c r="ID43" i="4"/>
  <c r="IE43" i="4"/>
  <c r="IF43" i="4"/>
  <c r="IB44" i="4"/>
  <c r="IC44" i="4"/>
  <c r="ID44" i="4"/>
  <c r="IE44" i="4"/>
  <c r="IF44" i="4"/>
  <c r="IB45" i="4"/>
  <c r="IC45" i="4"/>
  <c r="ID45" i="4"/>
  <c r="IE45" i="4"/>
  <c r="IF45" i="4"/>
  <c r="IB46" i="4"/>
  <c r="IC46" i="4"/>
  <c r="ID46" i="4"/>
  <c r="IE46" i="4"/>
  <c r="IF46" i="4"/>
  <c r="IB47" i="4"/>
  <c r="IC47" i="4"/>
  <c r="ID47" i="4"/>
  <c r="IE47" i="4"/>
  <c r="IF47" i="4"/>
  <c r="IB48" i="4"/>
  <c r="IC48" i="4"/>
  <c r="ID48" i="4"/>
  <c r="IE48" i="4"/>
  <c r="IF48" i="4"/>
  <c r="IB49" i="4"/>
  <c r="IC49" i="4"/>
  <c r="ID49" i="4"/>
  <c r="IE49" i="4"/>
  <c r="IF49" i="4"/>
  <c r="IB50" i="4"/>
  <c r="IC50" i="4"/>
  <c r="ID50" i="4"/>
  <c r="IE50" i="4"/>
  <c r="IF50" i="4"/>
  <c r="IB51" i="4"/>
  <c r="IC51" i="4"/>
  <c r="ID51" i="4"/>
  <c r="IE51" i="4"/>
  <c r="IF51" i="4"/>
  <c r="IB52" i="4"/>
  <c r="IC52" i="4"/>
  <c r="ID52" i="4"/>
  <c r="IE52" i="4"/>
  <c r="IF52" i="4"/>
  <c r="IB53" i="4"/>
  <c r="IC53" i="4"/>
  <c r="ID53" i="4"/>
  <c r="IE53" i="4"/>
  <c r="IF53" i="4"/>
  <c r="IB54" i="4"/>
  <c r="IC54" i="4"/>
  <c r="ID54" i="4"/>
  <c r="IE54" i="4"/>
  <c r="IF54" i="4"/>
  <c r="IB55" i="4"/>
  <c r="IC55" i="4"/>
  <c r="ID55" i="4"/>
  <c r="IE55" i="4"/>
  <c r="IF55" i="4"/>
  <c r="IB56" i="4"/>
  <c r="IC56" i="4"/>
  <c r="ID56" i="4"/>
  <c r="IE56" i="4"/>
  <c r="IF56" i="4"/>
  <c r="IB57" i="4"/>
  <c r="IC57" i="4"/>
  <c r="ID57" i="4"/>
  <c r="IE57" i="4"/>
  <c r="IF57" i="4"/>
  <c r="IB58" i="4"/>
  <c r="IC58" i="4"/>
  <c r="ID58" i="4"/>
  <c r="IE58" i="4"/>
  <c r="IF58" i="4"/>
  <c r="IB59" i="4"/>
  <c r="IC59" i="4"/>
  <c r="ID59" i="4"/>
  <c r="IE59" i="4"/>
  <c r="IF59" i="4"/>
  <c r="IB60" i="4"/>
  <c r="IC60" i="4"/>
  <c r="ID60" i="4"/>
  <c r="IE60" i="4"/>
  <c r="IF60" i="4"/>
  <c r="IB61" i="4"/>
  <c r="IC61" i="4"/>
  <c r="ID61" i="4"/>
  <c r="IE61" i="4"/>
  <c r="IF61" i="4"/>
  <c r="IB62" i="4"/>
  <c r="IC62" i="4"/>
  <c r="ID62" i="4"/>
  <c r="IE62" i="4"/>
  <c r="IF62" i="4"/>
  <c r="IB63" i="4"/>
  <c r="IC63" i="4"/>
  <c r="ID63" i="4"/>
  <c r="IE63" i="4"/>
  <c r="IF63" i="4"/>
  <c r="IB64" i="4"/>
  <c r="IC64" i="4"/>
  <c r="ID64" i="4"/>
  <c r="IE64" i="4"/>
  <c r="IF64" i="4"/>
  <c r="IB65" i="4"/>
  <c r="IC65" i="4"/>
  <c r="ID65" i="4"/>
  <c r="IE65" i="4"/>
  <c r="IF65" i="4"/>
  <c r="IB66" i="4"/>
  <c r="IC66" i="4"/>
  <c r="ID66" i="4"/>
  <c r="IE66" i="4"/>
  <c r="IF66" i="4"/>
  <c r="IB67" i="4"/>
  <c r="IC67" i="4"/>
  <c r="ID67" i="4"/>
  <c r="IE67" i="4"/>
  <c r="IF67" i="4"/>
  <c r="IB68" i="4"/>
  <c r="IC68" i="4"/>
  <c r="ID68" i="4"/>
  <c r="IE68" i="4"/>
  <c r="IF68" i="4"/>
  <c r="IB69" i="4"/>
  <c r="IC69" i="4"/>
  <c r="ID69" i="4"/>
  <c r="IE69" i="4"/>
  <c r="IF69" i="4"/>
  <c r="IB70" i="4"/>
  <c r="IC70" i="4"/>
  <c r="ID70" i="4"/>
  <c r="IE70" i="4"/>
  <c r="IF70" i="4"/>
  <c r="IB71" i="4"/>
  <c r="IC71" i="4"/>
  <c r="ID71" i="4"/>
  <c r="IE71" i="4"/>
  <c r="IF71" i="4"/>
  <c r="IB72" i="4"/>
  <c r="IC72" i="4"/>
  <c r="ID72" i="4"/>
  <c r="IE72" i="4"/>
  <c r="IF72" i="4"/>
  <c r="IB73" i="4"/>
  <c r="IC73" i="4"/>
  <c r="ID73" i="4"/>
  <c r="IE73" i="4"/>
  <c r="IF73" i="4"/>
  <c r="IB74" i="4"/>
  <c r="IC74" i="4"/>
  <c r="ID74" i="4"/>
  <c r="IE74" i="4"/>
  <c r="IF74" i="4"/>
  <c r="IB75" i="4"/>
  <c r="IC75" i="4"/>
  <c r="ID75" i="4"/>
  <c r="IE75" i="4"/>
  <c r="IF75" i="4"/>
  <c r="IB76" i="4"/>
  <c r="IC76" i="4"/>
  <c r="ID76" i="4"/>
  <c r="IE76" i="4"/>
  <c r="IF76" i="4"/>
  <c r="IB77" i="4"/>
  <c r="IC77" i="4"/>
  <c r="ID77" i="4"/>
  <c r="IE77" i="4"/>
  <c r="IF77" i="4"/>
  <c r="IB78" i="4"/>
  <c r="IC78" i="4"/>
  <c r="ID78" i="4"/>
  <c r="IE78" i="4"/>
  <c r="IF78" i="4"/>
  <c r="IB79" i="4"/>
  <c r="IC79" i="4"/>
  <c r="ID79" i="4"/>
  <c r="IE79" i="4"/>
  <c r="IF79" i="4"/>
  <c r="IB80" i="4"/>
  <c r="IC80" i="4"/>
  <c r="ID80" i="4"/>
  <c r="IE80" i="4"/>
  <c r="IF80" i="4"/>
  <c r="IB81" i="4"/>
  <c r="IC81" i="4"/>
  <c r="ID81" i="4"/>
  <c r="IE81" i="4"/>
  <c r="IF81" i="4"/>
  <c r="IB82" i="4"/>
  <c r="IC82" i="4"/>
  <c r="ID82" i="4"/>
  <c r="IE82" i="4"/>
  <c r="IF82" i="4"/>
  <c r="IB83" i="4"/>
  <c r="IC83" i="4"/>
  <c r="ID83" i="4"/>
  <c r="IE83" i="4"/>
  <c r="IF83" i="4"/>
  <c r="IB84" i="4"/>
  <c r="IC84" i="4"/>
  <c r="ID84" i="4"/>
  <c r="IE84" i="4"/>
  <c r="IF84" i="4"/>
  <c r="IB85" i="4"/>
  <c r="IC85" i="4"/>
  <c r="ID85" i="4"/>
  <c r="IE85" i="4"/>
  <c r="IF85" i="4"/>
  <c r="IB86" i="4"/>
  <c r="IC86" i="4"/>
  <c r="ID86" i="4"/>
  <c r="IE86" i="4"/>
  <c r="IF86" i="4"/>
  <c r="IB87" i="4"/>
  <c r="IC87" i="4"/>
  <c r="ID87" i="4"/>
  <c r="IE87" i="4"/>
  <c r="IF87" i="4"/>
  <c r="IB88" i="4"/>
  <c r="IC88" i="4"/>
  <c r="ID88" i="4"/>
  <c r="IE88" i="4"/>
  <c r="IF88" i="4"/>
  <c r="IB89" i="4"/>
  <c r="IC89" i="4"/>
  <c r="ID89" i="4"/>
  <c r="IE89" i="4"/>
  <c r="IF89" i="4"/>
  <c r="IB90" i="4"/>
  <c r="IC90" i="4"/>
  <c r="ID90" i="4"/>
  <c r="IE90" i="4"/>
  <c r="IF90" i="4"/>
  <c r="IB91" i="4"/>
  <c r="IC91" i="4"/>
  <c r="ID91" i="4"/>
  <c r="IE91" i="4"/>
  <c r="IF91" i="4"/>
  <c r="IB92" i="4"/>
  <c r="IC92" i="4"/>
  <c r="ID92" i="4"/>
  <c r="IE92" i="4"/>
  <c r="IF92" i="4"/>
  <c r="IB93" i="4"/>
  <c r="IC93" i="4"/>
  <c r="ID93" i="4"/>
  <c r="IE93" i="4"/>
  <c r="IF93" i="4"/>
  <c r="IB94" i="4"/>
  <c r="IC94" i="4"/>
  <c r="ID94" i="4"/>
  <c r="IE94" i="4"/>
  <c r="IF94" i="4"/>
  <c r="IB95" i="4"/>
  <c r="IC95" i="4"/>
  <c r="ID95" i="4"/>
  <c r="IE95" i="4"/>
  <c r="IF95" i="4"/>
  <c r="IB96" i="4"/>
  <c r="IC96" i="4"/>
  <c r="ID96" i="4"/>
  <c r="IE96" i="4"/>
  <c r="IF96" i="4"/>
  <c r="IB97" i="4"/>
  <c r="IC97" i="4"/>
  <c r="ID97" i="4"/>
  <c r="IE97" i="4"/>
  <c r="IF97" i="4"/>
  <c r="IB98" i="4"/>
  <c r="IC98" i="4"/>
  <c r="ID98" i="4"/>
  <c r="IE98" i="4"/>
  <c r="IF98" i="4"/>
  <c r="IB99" i="4"/>
  <c r="IC99" i="4"/>
  <c r="ID99" i="4"/>
  <c r="IE99" i="4"/>
  <c r="IF99" i="4"/>
  <c r="IB100" i="4"/>
  <c r="IC100" i="4"/>
  <c r="ID100" i="4"/>
  <c r="IE100" i="4"/>
  <c r="IF100" i="4"/>
  <c r="IB101" i="4"/>
  <c r="IC101" i="4"/>
  <c r="ID101" i="4"/>
  <c r="IE101" i="4"/>
  <c r="IF101" i="4"/>
  <c r="IB102" i="4"/>
  <c r="IC102" i="4"/>
  <c r="ID102" i="4"/>
  <c r="IE102" i="4"/>
  <c r="IF102" i="4"/>
  <c r="IB103" i="4"/>
  <c r="IC103" i="4"/>
  <c r="ID103" i="4"/>
  <c r="IE103" i="4"/>
  <c r="IF103" i="4"/>
  <c r="IB104" i="4"/>
  <c r="IC104" i="4"/>
  <c r="ID104" i="4"/>
  <c r="IE104" i="4"/>
  <c r="IF104" i="4"/>
  <c r="IB105" i="4"/>
  <c r="IC105" i="4"/>
  <c r="ID105" i="4"/>
  <c r="IE105" i="4"/>
  <c r="IF105" i="4"/>
  <c r="IB106" i="4"/>
  <c r="IC106" i="4"/>
  <c r="ID106" i="4"/>
  <c r="IE106" i="4"/>
  <c r="IF106" i="4"/>
  <c r="IB107" i="4"/>
  <c r="IC107" i="4"/>
  <c r="ID107" i="4"/>
  <c r="IE107" i="4"/>
  <c r="IF107" i="4"/>
  <c r="IB108" i="4"/>
  <c r="IC108" i="4"/>
  <c r="ID108" i="4"/>
  <c r="IE108" i="4"/>
  <c r="IF108" i="4"/>
  <c r="IB109" i="4"/>
  <c r="IC109" i="4"/>
  <c r="ID109" i="4"/>
  <c r="IE109" i="4"/>
  <c r="IF109" i="4"/>
  <c r="IB110" i="4"/>
  <c r="IC110" i="4"/>
  <c r="ID110" i="4"/>
  <c r="IE110" i="4"/>
  <c r="IF110" i="4"/>
  <c r="IB111" i="4"/>
  <c r="IC111" i="4"/>
  <c r="ID111" i="4"/>
  <c r="IE111" i="4"/>
  <c r="IF111" i="4"/>
  <c r="IB112" i="4"/>
  <c r="IC112" i="4"/>
  <c r="ID112" i="4"/>
  <c r="IE112" i="4"/>
  <c r="IF112" i="4"/>
  <c r="IB113" i="4"/>
  <c r="IC113" i="4"/>
  <c r="ID113" i="4"/>
  <c r="IE113" i="4"/>
  <c r="IF113" i="4"/>
  <c r="IB114" i="4"/>
  <c r="IC114" i="4"/>
  <c r="ID114" i="4"/>
  <c r="IE114" i="4"/>
  <c r="IF114" i="4"/>
  <c r="IB115" i="4"/>
  <c r="IC115" i="4"/>
  <c r="ID115" i="4"/>
  <c r="IE115" i="4"/>
  <c r="IF115" i="4"/>
  <c r="IB116" i="4"/>
  <c r="IC116" i="4"/>
  <c r="ID116" i="4"/>
  <c r="IE116" i="4"/>
  <c r="IF116" i="4"/>
  <c r="IB117" i="4"/>
  <c r="IC117" i="4"/>
  <c r="ID117" i="4"/>
  <c r="IE117" i="4"/>
  <c r="IF117" i="4"/>
  <c r="IB118" i="4"/>
  <c r="IC118" i="4"/>
  <c r="ID118" i="4"/>
  <c r="IE118" i="4"/>
  <c r="IF118" i="4"/>
  <c r="IB119" i="4"/>
  <c r="IC119" i="4"/>
  <c r="ID119" i="4"/>
  <c r="IE119" i="4"/>
  <c r="IF119" i="4"/>
  <c r="IB120" i="4"/>
  <c r="IC120" i="4"/>
  <c r="ID120" i="4"/>
  <c r="IE120" i="4"/>
  <c r="IF120" i="4"/>
  <c r="IB121" i="4"/>
  <c r="IC121" i="4"/>
  <c r="ID121" i="4"/>
  <c r="IE121" i="4"/>
  <c r="IF121" i="4"/>
  <c r="IB122" i="4"/>
  <c r="IC122" i="4"/>
  <c r="ID122" i="4"/>
  <c r="IE122" i="4"/>
  <c r="IF122" i="4"/>
  <c r="IB123" i="4"/>
  <c r="IC123" i="4"/>
  <c r="ID123" i="4"/>
  <c r="IE123" i="4"/>
  <c r="IF123" i="4"/>
  <c r="IB124" i="4"/>
  <c r="IC124" i="4"/>
  <c r="ID124" i="4"/>
  <c r="IE124" i="4"/>
  <c r="IF124" i="4"/>
  <c r="IB125" i="4"/>
  <c r="IC125" i="4"/>
  <c r="ID125" i="4"/>
  <c r="IE125" i="4"/>
  <c r="IF125" i="4"/>
  <c r="IB126" i="4"/>
  <c r="IC126" i="4"/>
  <c r="ID126" i="4"/>
  <c r="IE126" i="4"/>
  <c r="IF126" i="4"/>
  <c r="IB127" i="4"/>
  <c r="IC127" i="4"/>
  <c r="ID127" i="4"/>
  <c r="IE127" i="4"/>
  <c r="IF127" i="4"/>
  <c r="IB128" i="4"/>
  <c r="IC128" i="4"/>
  <c r="ID128" i="4"/>
  <c r="IE128" i="4"/>
  <c r="IF128" i="4"/>
  <c r="IB129" i="4"/>
  <c r="IC129" i="4"/>
  <c r="ID129" i="4"/>
  <c r="IE129" i="4"/>
  <c r="IF129" i="4"/>
  <c r="IB130" i="4"/>
  <c r="IC130" i="4"/>
  <c r="ID130" i="4"/>
  <c r="IE130" i="4"/>
  <c r="IF130" i="4"/>
  <c r="IB131" i="4"/>
  <c r="IC131" i="4"/>
  <c r="ID131" i="4"/>
  <c r="IE131" i="4"/>
  <c r="IF131" i="4"/>
  <c r="IB132" i="4"/>
  <c r="IC132" i="4"/>
  <c r="ID132" i="4"/>
  <c r="IE132" i="4"/>
  <c r="IF132" i="4"/>
  <c r="IB133" i="4"/>
  <c r="IC133" i="4"/>
  <c r="ID133" i="4"/>
  <c r="IE133" i="4"/>
  <c r="IF133" i="4"/>
  <c r="IB134" i="4"/>
  <c r="IC134" i="4"/>
  <c r="ID134" i="4"/>
  <c r="IE134" i="4"/>
  <c r="IF134" i="4"/>
  <c r="IB135" i="4"/>
  <c r="IC135" i="4"/>
  <c r="ID135" i="4"/>
  <c r="IE135" i="4"/>
  <c r="IF135" i="4"/>
  <c r="IB136" i="4"/>
  <c r="IC136" i="4"/>
  <c r="ID136" i="4"/>
  <c r="IE136" i="4"/>
  <c r="IF136" i="4"/>
  <c r="IB137" i="4"/>
  <c r="IC137" i="4"/>
  <c r="ID137" i="4"/>
  <c r="IE137" i="4"/>
  <c r="IF137" i="4"/>
  <c r="IB138" i="4"/>
  <c r="IC138" i="4"/>
  <c r="ID138" i="4"/>
  <c r="IE138" i="4"/>
  <c r="IF138" i="4"/>
  <c r="IB139" i="4"/>
  <c r="IC139" i="4"/>
  <c r="ID139" i="4"/>
  <c r="IE139" i="4"/>
  <c r="IF139" i="4"/>
  <c r="IB140" i="4"/>
  <c r="IC140" i="4"/>
  <c r="ID140" i="4"/>
  <c r="IE140" i="4"/>
  <c r="IF140" i="4"/>
  <c r="IB141" i="4"/>
  <c r="IC141" i="4"/>
  <c r="ID141" i="4"/>
  <c r="IE141" i="4"/>
  <c r="IF141" i="4"/>
  <c r="IB142" i="4"/>
  <c r="IC142" i="4"/>
  <c r="ID142" i="4"/>
  <c r="IE142" i="4"/>
  <c r="IF142" i="4"/>
  <c r="IB143" i="4"/>
  <c r="IC143" i="4"/>
  <c r="ID143" i="4"/>
  <c r="IE143" i="4"/>
  <c r="IF143" i="4"/>
  <c r="IB144" i="4"/>
  <c r="IC144" i="4"/>
  <c r="ID144" i="4"/>
  <c r="IE144" i="4"/>
  <c r="IF144" i="4"/>
  <c r="IB145" i="4"/>
  <c r="IC145" i="4"/>
  <c r="ID145" i="4"/>
  <c r="IE145" i="4"/>
  <c r="IF145" i="4"/>
  <c r="IB146" i="4"/>
  <c r="IC146" i="4"/>
  <c r="ID146" i="4"/>
  <c r="IE146" i="4"/>
  <c r="IF146" i="4"/>
  <c r="IB147" i="4"/>
  <c r="IC147" i="4"/>
  <c r="ID147" i="4"/>
  <c r="IE147" i="4"/>
  <c r="IF147" i="4"/>
  <c r="IB148" i="4"/>
  <c r="IC148" i="4"/>
  <c r="ID148" i="4"/>
  <c r="IE148" i="4"/>
  <c r="IF148" i="4"/>
  <c r="IB149" i="4"/>
  <c r="IC149" i="4"/>
  <c r="ID149" i="4"/>
  <c r="IE149" i="4"/>
  <c r="IF149" i="4"/>
  <c r="IB150" i="4"/>
  <c r="IC150" i="4"/>
  <c r="ID150" i="4"/>
  <c r="IE150" i="4"/>
  <c r="IF150" i="4"/>
  <c r="IB151" i="4"/>
  <c r="IC151" i="4"/>
  <c r="ID151" i="4"/>
  <c r="IE151" i="4"/>
  <c r="IF151" i="4"/>
  <c r="IB152" i="4"/>
  <c r="IC152" i="4"/>
  <c r="ID152" i="4"/>
  <c r="IE152" i="4"/>
  <c r="IF152" i="4"/>
  <c r="IB153" i="4"/>
  <c r="IC153" i="4"/>
  <c r="ID153" i="4"/>
  <c r="IE153" i="4"/>
  <c r="IF153" i="4"/>
  <c r="IB154" i="4"/>
  <c r="IC154" i="4"/>
  <c r="ID154" i="4"/>
  <c r="IE154" i="4"/>
  <c r="IF154" i="4"/>
  <c r="IB155" i="4"/>
  <c r="IC155" i="4"/>
  <c r="ID155" i="4"/>
  <c r="IE155" i="4"/>
  <c r="IF155" i="4"/>
  <c r="IB156" i="4"/>
  <c r="IC156" i="4"/>
  <c r="ID156" i="4"/>
  <c r="IE156" i="4"/>
  <c r="IF156" i="4"/>
  <c r="IB157" i="4"/>
  <c r="IC157" i="4"/>
  <c r="ID157" i="4"/>
  <c r="IE157" i="4"/>
  <c r="IF157" i="4"/>
  <c r="IB158" i="4"/>
  <c r="IC158" i="4"/>
  <c r="ID158" i="4"/>
  <c r="IE158" i="4"/>
  <c r="IF158" i="4"/>
  <c r="IB159" i="4"/>
  <c r="IC159" i="4"/>
  <c r="ID159" i="4"/>
  <c r="IE159" i="4"/>
  <c r="IF159" i="4"/>
  <c r="IB160" i="4"/>
  <c r="IC160" i="4"/>
  <c r="ID160" i="4"/>
  <c r="IE160" i="4"/>
  <c r="IF160" i="4"/>
  <c r="IB161" i="4"/>
  <c r="IC161" i="4"/>
  <c r="ID161" i="4"/>
  <c r="IE161" i="4"/>
  <c r="IF161" i="4"/>
  <c r="IB162" i="4"/>
  <c r="IC162" i="4"/>
  <c r="ID162" i="4"/>
  <c r="IE162" i="4"/>
  <c r="IF162" i="4"/>
  <c r="IB163" i="4"/>
  <c r="IC163" i="4"/>
  <c r="ID163" i="4"/>
  <c r="IE163" i="4"/>
  <c r="IF163" i="4"/>
  <c r="IB164" i="4"/>
  <c r="IC164" i="4"/>
  <c r="ID164" i="4"/>
  <c r="IE164" i="4"/>
  <c r="IF164" i="4"/>
  <c r="IB165" i="4"/>
  <c r="IC165" i="4"/>
  <c r="ID165" i="4"/>
  <c r="IE165" i="4"/>
  <c r="IF165" i="4"/>
  <c r="IB166" i="4"/>
  <c r="IC166" i="4"/>
  <c r="ID166" i="4"/>
  <c r="IE166" i="4"/>
  <c r="IF166" i="4"/>
  <c r="IB167" i="4"/>
  <c r="IC167" i="4"/>
  <c r="ID167" i="4"/>
  <c r="IE167" i="4"/>
  <c r="IF167" i="4"/>
  <c r="IB168" i="4"/>
  <c r="IC168" i="4"/>
  <c r="ID168" i="4"/>
  <c r="IE168" i="4"/>
  <c r="IF168" i="4"/>
  <c r="IB169" i="4"/>
  <c r="IC169" i="4"/>
  <c r="ID169" i="4"/>
  <c r="IE169" i="4"/>
  <c r="IF169" i="4"/>
  <c r="IB170" i="4"/>
  <c r="IC170" i="4"/>
  <c r="ID170" i="4"/>
  <c r="IE170" i="4"/>
  <c r="IF170" i="4"/>
  <c r="IB171" i="4"/>
  <c r="IC171" i="4"/>
  <c r="ID171" i="4"/>
  <c r="IE171" i="4"/>
  <c r="IF171" i="4"/>
  <c r="IB172" i="4"/>
  <c r="IC172" i="4"/>
  <c r="ID172" i="4"/>
  <c r="IE172" i="4"/>
  <c r="IF172" i="4"/>
  <c r="IB173" i="4"/>
  <c r="IC173" i="4"/>
  <c r="ID173" i="4"/>
  <c r="IE173" i="4"/>
  <c r="IF173" i="4"/>
  <c r="IB174" i="4"/>
  <c r="IC174" i="4"/>
  <c r="ID174" i="4"/>
  <c r="IE174" i="4"/>
  <c r="IF174" i="4"/>
  <c r="IB175" i="4"/>
  <c r="IC175" i="4"/>
  <c r="ID175" i="4"/>
  <c r="IE175" i="4"/>
  <c r="IF175" i="4"/>
  <c r="IB176" i="4"/>
  <c r="IC176" i="4"/>
  <c r="ID176" i="4"/>
  <c r="IE176" i="4"/>
  <c r="IF176" i="4"/>
  <c r="IB177" i="4"/>
  <c r="IC177" i="4"/>
  <c r="ID177" i="4"/>
  <c r="IE177" i="4"/>
  <c r="IF177" i="4"/>
  <c r="IB178" i="4"/>
  <c r="IC178" i="4"/>
  <c r="ID178" i="4"/>
  <c r="IE178" i="4"/>
  <c r="IF178" i="4"/>
  <c r="IB179" i="4"/>
  <c r="IC179" i="4"/>
  <c r="ID179" i="4"/>
  <c r="IE179" i="4"/>
  <c r="IF179" i="4"/>
  <c r="IB180" i="4"/>
  <c r="IC180" i="4"/>
  <c r="ID180" i="4"/>
  <c r="IE180" i="4"/>
  <c r="IF180" i="4"/>
  <c r="IB181" i="4"/>
  <c r="IC181" i="4"/>
  <c r="ID181" i="4"/>
  <c r="IE181" i="4"/>
  <c r="IF181" i="4"/>
  <c r="IB182" i="4"/>
  <c r="IC182" i="4"/>
  <c r="ID182" i="4"/>
  <c r="IE182" i="4"/>
  <c r="IF182" i="4"/>
  <c r="IB183" i="4"/>
  <c r="IC183" i="4"/>
  <c r="ID183" i="4"/>
  <c r="IE183" i="4"/>
  <c r="IF183" i="4"/>
  <c r="IB184" i="4"/>
  <c r="IC184" i="4"/>
  <c r="ID184" i="4"/>
  <c r="IE184" i="4"/>
  <c r="IF184" i="4"/>
  <c r="IB185" i="4"/>
  <c r="IC185" i="4"/>
  <c r="ID185" i="4"/>
  <c r="IE185" i="4"/>
  <c r="IF185" i="4"/>
  <c r="IB186" i="4"/>
  <c r="IC186" i="4"/>
  <c r="ID186" i="4"/>
  <c r="IE186" i="4"/>
  <c r="IF186" i="4"/>
  <c r="IB187" i="4"/>
  <c r="IC187" i="4"/>
  <c r="ID187" i="4"/>
  <c r="IE187" i="4"/>
  <c r="IF187" i="4"/>
  <c r="IB188" i="4"/>
  <c r="IC188" i="4"/>
  <c r="ID188" i="4"/>
  <c r="IE188" i="4"/>
  <c r="IF188" i="4"/>
  <c r="IB189" i="4"/>
  <c r="IC189" i="4"/>
  <c r="ID189" i="4"/>
  <c r="IE189" i="4"/>
  <c r="IF189" i="4"/>
  <c r="IB190" i="4"/>
  <c r="IC190" i="4"/>
  <c r="ID190" i="4"/>
  <c r="IE190" i="4"/>
  <c r="IF190" i="4"/>
  <c r="IB191" i="4"/>
  <c r="IC191" i="4"/>
  <c r="ID191" i="4"/>
  <c r="IE191" i="4"/>
  <c r="IF191" i="4"/>
  <c r="IB192" i="4"/>
  <c r="IC192" i="4"/>
  <c r="ID192" i="4"/>
  <c r="IE192" i="4"/>
  <c r="IF192" i="4"/>
  <c r="IB193" i="4"/>
  <c r="IC193" i="4"/>
  <c r="ID193" i="4"/>
  <c r="IE193" i="4"/>
  <c r="IF193" i="4"/>
  <c r="IB194" i="4"/>
  <c r="IC194" i="4"/>
  <c r="ID194" i="4"/>
  <c r="IE194" i="4"/>
  <c r="IF194" i="4"/>
  <c r="IB195" i="4"/>
  <c r="IC195" i="4"/>
  <c r="ID195" i="4"/>
  <c r="IE195" i="4"/>
  <c r="IF195" i="4"/>
  <c r="IB196" i="4"/>
  <c r="IC196" i="4"/>
  <c r="ID196" i="4"/>
  <c r="IE196" i="4"/>
  <c r="IF196" i="4"/>
  <c r="IB197" i="4"/>
  <c r="IC197" i="4"/>
  <c r="ID197" i="4"/>
  <c r="IE197" i="4"/>
  <c r="IF197" i="4"/>
  <c r="IB198" i="4"/>
  <c r="IC198" i="4"/>
  <c r="ID198" i="4"/>
  <c r="IE198" i="4"/>
  <c r="IF198" i="4"/>
  <c r="IB199" i="4"/>
  <c r="IC199" i="4"/>
  <c r="ID199" i="4"/>
  <c r="IE199" i="4"/>
  <c r="IF199" i="4"/>
  <c r="IB200" i="4"/>
  <c r="IC200" i="4"/>
  <c r="ID200" i="4"/>
  <c r="IE200" i="4"/>
  <c r="IF200" i="4"/>
  <c r="IB201" i="4"/>
  <c r="IC201" i="4"/>
  <c r="ID201" i="4"/>
  <c r="IE201" i="4"/>
  <c r="IF201" i="4"/>
  <c r="IB202" i="4"/>
  <c r="IC202" i="4"/>
  <c r="ID202" i="4"/>
  <c r="IE202" i="4"/>
  <c r="IF202" i="4"/>
  <c r="IB203" i="4"/>
  <c r="IC203" i="4"/>
  <c r="ID203" i="4"/>
  <c r="IE203" i="4"/>
  <c r="IF203" i="4"/>
  <c r="IB204" i="4"/>
  <c r="IC204" i="4"/>
  <c r="ID204" i="4"/>
  <c r="IE204" i="4"/>
  <c r="IF204" i="4"/>
  <c r="IB205" i="4"/>
  <c r="IC205" i="4"/>
  <c r="ID205" i="4"/>
  <c r="IE205" i="4"/>
  <c r="IF205" i="4"/>
  <c r="IB206" i="4"/>
  <c r="IC206" i="4"/>
  <c r="ID206" i="4"/>
  <c r="IE206" i="4"/>
  <c r="IF206" i="4"/>
  <c r="IB207" i="4"/>
  <c r="IC207" i="4"/>
  <c r="ID207" i="4"/>
  <c r="IE207" i="4"/>
  <c r="IF207" i="4"/>
  <c r="IB208" i="4"/>
  <c r="IC208" i="4"/>
  <c r="ID208" i="4"/>
  <c r="IE208" i="4"/>
  <c r="IF208" i="4"/>
  <c r="IB209" i="4"/>
  <c r="IC209" i="4"/>
  <c r="ID209" i="4"/>
  <c r="IE209" i="4"/>
  <c r="IF209" i="4"/>
  <c r="IB210" i="4"/>
  <c r="IC210" i="4"/>
  <c r="ID210" i="4"/>
  <c r="IE210" i="4"/>
  <c r="IF210" i="4"/>
  <c r="IB211" i="4"/>
  <c r="IC211" i="4"/>
  <c r="ID211" i="4"/>
  <c r="IE211" i="4"/>
  <c r="IF211" i="4"/>
  <c r="IB212" i="4"/>
  <c r="IC212" i="4"/>
  <c r="ID212" i="4"/>
  <c r="IE212" i="4"/>
  <c r="IF212" i="4"/>
  <c r="IB213" i="4"/>
  <c r="IC213" i="4"/>
  <c r="ID213" i="4"/>
  <c r="IE213" i="4"/>
  <c r="IF213" i="4"/>
  <c r="IB214" i="4"/>
  <c r="IC214" i="4"/>
  <c r="ID214" i="4"/>
  <c r="IE214" i="4"/>
  <c r="IF214" i="4"/>
  <c r="IB215" i="4"/>
  <c r="IC215" i="4"/>
  <c r="ID215" i="4"/>
  <c r="IE215" i="4"/>
  <c r="IF215" i="4"/>
  <c r="IB216" i="4"/>
  <c r="IC216" i="4"/>
  <c r="ID216" i="4"/>
  <c r="IE216" i="4"/>
  <c r="IF216" i="4"/>
  <c r="IB217" i="4"/>
  <c r="IC217" i="4"/>
  <c r="ID217" i="4"/>
  <c r="IE217" i="4"/>
  <c r="IF217" i="4"/>
  <c r="IB218" i="4"/>
  <c r="IC218" i="4"/>
  <c r="ID218" i="4"/>
  <c r="IE218" i="4"/>
  <c r="IF218" i="4"/>
  <c r="IB219" i="4"/>
  <c r="IC219" i="4"/>
  <c r="ID219" i="4"/>
  <c r="IE219" i="4"/>
  <c r="IF219" i="4"/>
  <c r="IB220" i="4"/>
  <c r="IC220" i="4"/>
  <c r="ID220" i="4"/>
  <c r="IE220" i="4"/>
  <c r="IF220" i="4"/>
  <c r="IB221" i="4"/>
  <c r="IC221" i="4"/>
  <c r="ID221" i="4"/>
  <c r="IE221" i="4"/>
  <c r="IF221" i="4"/>
  <c r="IB222" i="4"/>
  <c r="IC222" i="4"/>
  <c r="ID222" i="4"/>
  <c r="IE222" i="4"/>
  <c r="IF222" i="4"/>
  <c r="IB223" i="4"/>
  <c r="IC223" i="4"/>
  <c r="ID223" i="4"/>
  <c r="IE223" i="4"/>
  <c r="IF223" i="4"/>
  <c r="IB224" i="4"/>
  <c r="IC224" i="4"/>
  <c r="ID224" i="4"/>
  <c r="IE224" i="4"/>
  <c r="IF224" i="4"/>
  <c r="IB225" i="4"/>
  <c r="IC225" i="4"/>
  <c r="ID225" i="4"/>
  <c r="IE225" i="4"/>
  <c r="IF225" i="4"/>
  <c r="IB226" i="4"/>
  <c r="IC226" i="4"/>
  <c r="ID226" i="4"/>
  <c r="IE226" i="4"/>
  <c r="IF226" i="4"/>
  <c r="IB227" i="4"/>
  <c r="IC227" i="4"/>
  <c r="ID227" i="4"/>
  <c r="IE227" i="4"/>
  <c r="IF227" i="4"/>
  <c r="IB228" i="4"/>
  <c r="IC228" i="4"/>
  <c r="ID228" i="4"/>
  <c r="IE228" i="4"/>
  <c r="IF228" i="4"/>
  <c r="IB229" i="4"/>
  <c r="IC229" i="4"/>
  <c r="ID229" i="4"/>
  <c r="IE229" i="4"/>
  <c r="IF229" i="4"/>
  <c r="IB230" i="4"/>
  <c r="IC230" i="4"/>
  <c r="ID230" i="4"/>
  <c r="IE230" i="4"/>
  <c r="IF230" i="4"/>
  <c r="IB231" i="4"/>
  <c r="IC231" i="4"/>
  <c r="ID231" i="4"/>
  <c r="IE231" i="4"/>
  <c r="IF231" i="4"/>
  <c r="IB232" i="4"/>
  <c r="IC232" i="4"/>
  <c r="ID232" i="4"/>
  <c r="IE232" i="4"/>
  <c r="IF232" i="4"/>
  <c r="IB233" i="4"/>
  <c r="IC233" i="4"/>
  <c r="ID233" i="4"/>
  <c r="IE233" i="4"/>
  <c r="IF233" i="4"/>
  <c r="IB234" i="4"/>
  <c r="IC234" i="4"/>
  <c r="ID234" i="4"/>
  <c r="IE234" i="4"/>
  <c r="IF234" i="4"/>
  <c r="IB235" i="4"/>
  <c r="IC235" i="4"/>
  <c r="ID235" i="4"/>
  <c r="IE235" i="4"/>
  <c r="IF235" i="4"/>
  <c r="IB236" i="4"/>
  <c r="IC236" i="4"/>
  <c r="ID236" i="4"/>
  <c r="IE236" i="4"/>
  <c r="IF236" i="4"/>
  <c r="IB237" i="4"/>
  <c r="IC237" i="4"/>
  <c r="ID237" i="4"/>
  <c r="IE237" i="4"/>
  <c r="IF237" i="4"/>
  <c r="IB238" i="4"/>
  <c r="IC238" i="4"/>
  <c r="ID238" i="4"/>
  <c r="IE238" i="4"/>
  <c r="IF238" i="4"/>
  <c r="IB239" i="4"/>
  <c r="IC239" i="4"/>
  <c r="ID239" i="4"/>
  <c r="IE239" i="4"/>
  <c r="IF239" i="4"/>
  <c r="IB240" i="4"/>
  <c r="IC240" i="4"/>
  <c r="ID240" i="4"/>
  <c r="IE240" i="4"/>
  <c r="IF240" i="4"/>
  <c r="IB241" i="4"/>
  <c r="IC241" i="4"/>
  <c r="ID241" i="4"/>
  <c r="IE241" i="4"/>
  <c r="IF241" i="4"/>
  <c r="IB242" i="4"/>
  <c r="IC242" i="4"/>
  <c r="ID242" i="4"/>
  <c r="IE242" i="4"/>
  <c r="IF242" i="4"/>
  <c r="IB243" i="4"/>
  <c r="IC243" i="4"/>
  <c r="ID243" i="4"/>
  <c r="IE243" i="4"/>
  <c r="IF243" i="4"/>
  <c r="IB244" i="4"/>
  <c r="IC244" i="4"/>
  <c r="ID244" i="4"/>
  <c r="IE244" i="4"/>
  <c r="IF244" i="4"/>
  <c r="IB245" i="4"/>
  <c r="IC245" i="4"/>
  <c r="ID245" i="4"/>
  <c r="IE245" i="4"/>
  <c r="IF245" i="4"/>
  <c r="IB246" i="4"/>
  <c r="IC246" i="4"/>
  <c r="ID246" i="4"/>
  <c r="IE246" i="4"/>
  <c r="IF246" i="4"/>
  <c r="IB247" i="4"/>
  <c r="IC247" i="4"/>
  <c r="ID247" i="4"/>
  <c r="IE247" i="4"/>
  <c r="IF247" i="4"/>
  <c r="IB248" i="4"/>
  <c r="IC248" i="4"/>
  <c r="ID248" i="4"/>
  <c r="IE248" i="4"/>
  <c r="IF248" i="4"/>
  <c r="IB249" i="4"/>
  <c r="IC249" i="4"/>
  <c r="ID249" i="4"/>
  <c r="IE249" i="4"/>
  <c r="IF249" i="4"/>
  <c r="IB250" i="4"/>
  <c r="IC250" i="4"/>
  <c r="ID250" i="4"/>
  <c r="IE250" i="4"/>
  <c r="IF250" i="4"/>
  <c r="IB251" i="4"/>
  <c r="IC251" i="4"/>
  <c r="ID251" i="4"/>
  <c r="IE251" i="4"/>
  <c r="IF251" i="4"/>
  <c r="IB252" i="4"/>
  <c r="IC252" i="4"/>
  <c r="ID252" i="4"/>
  <c r="IE252" i="4"/>
  <c r="IF252" i="4"/>
  <c r="IB253" i="4"/>
  <c r="IC253" i="4"/>
  <c r="ID253" i="4"/>
  <c r="IE253" i="4"/>
  <c r="IF253" i="4"/>
  <c r="IB254" i="4"/>
  <c r="IC254" i="4"/>
  <c r="ID254" i="4"/>
  <c r="IE254" i="4"/>
  <c r="IF254" i="4"/>
  <c r="IB255" i="4"/>
  <c r="IC255" i="4"/>
  <c r="ID255" i="4"/>
  <c r="IE255" i="4"/>
  <c r="IF255" i="4"/>
  <c r="IB256" i="4"/>
  <c r="IC256" i="4"/>
  <c r="ID256" i="4"/>
  <c r="IE256" i="4"/>
  <c r="IF256" i="4"/>
  <c r="IB257" i="4"/>
  <c r="IC257" i="4"/>
  <c r="ID257" i="4"/>
  <c r="IE257" i="4"/>
  <c r="IF257" i="4"/>
  <c r="IB258" i="4"/>
  <c r="IC258" i="4"/>
  <c r="ID258" i="4"/>
  <c r="IE258" i="4"/>
  <c r="IF258" i="4"/>
  <c r="IB259" i="4"/>
  <c r="IC259" i="4"/>
  <c r="ID259" i="4"/>
  <c r="IE259" i="4"/>
  <c r="IF259" i="4"/>
  <c r="IB260" i="4"/>
  <c r="IC260" i="4"/>
  <c r="ID260" i="4"/>
  <c r="IE260" i="4"/>
  <c r="IF260" i="4"/>
  <c r="IB261" i="4"/>
  <c r="IC261" i="4"/>
  <c r="ID261" i="4"/>
  <c r="IE261" i="4"/>
  <c r="IF261" i="4"/>
  <c r="IB262" i="4"/>
  <c r="IC262" i="4"/>
  <c r="ID262" i="4"/>
  <c r="IE262" i="4"/>
  <c r="IF262" i="4"/>
  <c r="IB263" i="4"/>
  <c r="IC263" i="4"/>
  <c r="ID263" i="4"/>
  <c r="IE263" i="4"/>
  <c r="IF263" i="4"/>
  <c r="IB264" i="4"/>
  <c r="IC264" i="4"/>
  <c r="ID264" i="4"/>
  <c r="IE264" i="4"/>
  <c r="IF264" i="4"/>
  <c r="IB265" i="4"/>
  <c r="IC265" i="4"/>
  <c r="ID265" i="4"/>
  <c r="IE265" i="4"/>
  <c r="IF265" i="4"/>
  <c r="IB266" i="4"/>
  <c r="IC266" i="4"/>
  <c r="ID266" i="4"/>
  <c r="IE266" i="4"/>
  <c r="IF266" i="4"/>
  <c r="IB267" i="4"/>
  <c r="IC267" i="4"/>
  <c r="ID267" i="4"/>
  <c r="IE267" i="4"/>
  <c r="IF267" i="4"/>
  <c r="IB268" i="4"/>
  <c r="IC268" i="4"/>
  <c r="ID268" i="4"/>
  <c r="IE268" i="4"/>
  <c r="IF268" i="4"/>
  <c r="IB269" i="4"/>
  <c r="IC269" i="4"/>
  <c r="ID269" i="4"/>
  <c r="IE269" i="4"/>
  <c r="IF269" i="4"/>
  <c r="IB270" i="4"/>
  <c r="IC270" i="4"/>
  <c r="ID270" i="4"/>
  <c r="IE270" i="4"/>
  <c r="IF270" i="4"/>
  <c r="IB271" i="4"/>
  <c r="IC271" i="4"/>
  <c r="ID271" i="4"/>
  <c r="IE271" i="4"/>
  <c r="IF271" i="4"/>
  <c r="IB272" i="4"/>
  <c r="IC272" i="4"/>
  <c r="ID272" i="4"/>
  <c r="IE272" i="4"/>
  <c r="IF272" i="4"/>
  <c r="IB273" i="4"/>
  <c r="IC273" i="4"/>
  <c r="ID273" i="4"/>
  <c r="IE273" i="4"/>
  <c r="IF273" i="4"/>
  <c r="IB274" i="4"/>
  <c r="IC274" i="4"/>
  <c r="ID274" i="4"/>
  <c r="IE274" i="4"/>
  <c r="IF274" i="4"/>
  <c r="IB275" i="4"/>
  <c r="IC275" i="4"/>
  <c r="ID275" i="4"/>
  <c r="IE275" i="4"/>
  <c r="IF275" i="4"/>
  <c r="IB276" i="4"/>
  <c r="IC276" i="4"/>
  <c r="ID276" i="4"/>
  <c r="IE276" i="4"/>
  <c r="IF276" i="4"/>
  <c r="IB277" i="4"/>
  <c r="IC277" i="4"/>
  <c r="ID277" i="4"/>
  <c r="IE277" i="4"/>
  <c r="IF277" i="4"/>
  <c r="IB278" i="4"/>
  <c r="IC278" i="4"/>
  <c r="ID278" i="4"/>
  <c r="IE278" i="4"/>
  <c r="IF278" i="4"/>
  <c r="IB279" i="4"/>
  <c r="IC279" i="4"/>
  <c r="ID279" i="4"/>
  <c r="IE279" i="4"/>
  <c r="IF279" i="4"/>
  <c r="IB280" i="4"/>
  <c r="IC280" i="4"/>
  <c r="ID280" i="4"/>
  <c r="IE280" i="4"/>
  <c r="IF280" i="4"/>
  <c r="IB281" i="4"/>
  <c r="IC281" i="4"/>
  <c r="ID281" i="4"/>
  <c r="IE281" i="4"/>
  <c r="IF281" i="4"/>
  <c r="IB282" i="4"/>
  <c r="IC282" i="4"/>
  <c r="ID282" i="4"/>
  <c r="IE282" i="4"/>
  <c r="IF282" i="4"/>
  <c r="IB283" i="4"/>
  <c r="IC283" i="4"/>
  <c r="ID283" i="4"/>
  <c r="IE283" i="4"/>
  <c r="IF283" i="4"/>
  <c r="IB284" i="4"/>
  <c r="IC284" i="4"/>
  <c r="ID284" i="4"/>
  <c r="IE284" i="4"/>
  <c r="IF284" i="4"/>
  <c r="IB285" i="4"/>
  <c r="IC285" i="4"/>
  <c r="ID285" i="4"/>
  <c r="IE285" i="4"/>
  <c r="IF285" i="4"/>
  <c r="IB286" i="4"/>
  <c r="IC286" i="4"/>
  <c r="ID286" i="4"/>
  <c r="IE286" i="4"/>
  <c r="IF286" i="4"/>
  <c r="IB287" i="4"/>
  <c r="IC287" i="4"/>
  <c r="ID287" i="4"/>
  <c r="IE287" i="4"/>
  <c r="IF287" i="4"/>
  <c r="IB288" i="4"/>
  <c r="IC288" i="4"/>
  <c r="ID288" i="4"/>
  <c r="IE288" i="4"/>
  <c r="IF288" i="4"/>
  <c r="IB289" i="4"/>
  <c r="IC289" i="4"/>
  <c r="ID289" i="4"/>
  <c r="IE289" i="4"/>
  <c r="IF289" i="4"/>
  <c r="IB290" i="4"/>
  <c r="IC290" i="4"/>
  <c r="ID290" i="4"/>
  <c r="IE290" i="4"/>
  <c r="IF290" i="4"/>
  <c r="IB291" i="4"/>
  <c r="IC291" i="4"/>
  <c r="ID291" i="4"/>
  <c r="IE291" i="4"/>
  <c r="IF291" i="4"/>
  <c r="IB292" i="4"/>
  <c r="IC292" i="4"/>
  <c r="ID292" i="4"/>
  <c r="IE292" i="4"/>
  <c r="IF292" i="4"/>
  <c r="IB293" i="4"/>
  <c r="IC293" i="4"/>
  <c r="ID293" i="4"/>
  <c r="IE293" i="4"/>
  <c r="IF293" i="4"/>
  <c r="IB294" i="4"/>
  <c r="IC294" i="4"/>
  <c r="ID294" i="4"/>
  <c r="IE294" i="4"/>
  <c r="IF294" i="4"/>
  <c r="IB295" i="4"/>
  <c r="IC295" i="4"/>
  <c r="ID295" i="4"/>
  <c r="IE295" i="4"/>
  <c r="IF295" i="4"/>
  <c r="IB296" i="4"/>
  <c r="IC296" i="4"/>
  <c r="ID296" i="4"/>
  <c r="IE296" i="4"/>
  <c r="IF296" i="4"/>
  <c r="IB297" i="4"/>
  <c r="IC297" i="4"/>
  <c r="ID297" i="4"/>
  <c r="IE297" i="4"/>
  <c r="IF297" i="4"/>
  <c r="IB298" i="4"/>
  <c r="IC298" i="4"/>
  <c r="ID298" i="4"/>
  <c r="IE298" i="4"/>
  <c r="IF298" i="4"/>
  <c r="IB299" i="4"/>
  <c r="IC299" i="4"/>
  <c r="ID299" i="4"/>
  <c r="IE299" i="4"/>
  <c r="IF299" i="4"/>
  <c r="IB300" i="4"/>
  <c r="IC300" i="4"/>
  <c r="ID300" i="4"/>
  <c r="IE300" i="4"/>
  <c r="IF300" i="4"/>
  <c r="IB301" i="4"/>
  <c r="IC301" i="4"/>
  <c r="ID301" i="4"/>
  <c r="IE301" i="4"/>
  <c r="IF301" i="4"/>
  <c r="IB302" i="4"/>
  <c r="IC302" i="4"/>
  <c r="ID302" i="4"/>
  <c r="IE302" i="4"/>
  <c r="IF302" i="4"/>
  <c r="IB303" i="4"/>
  <c r="IC303" i="4"/>
  <c r="ID303" i="4"/>
  <c r="IE303" i="4"/>
  <c r="IF303" i="4"/>
  <c r="IB304" i="4"/>
  <c r="IC304" i="4"/>
  <c r="ID304" i="4"/>
  <c r="IE304" i="4"/>
  <c r="IF304" i="4"/>
  <c r="IB305" i="4"/>
  <c r="IC305" i="4"/>
  <c r="ID305" i="4"/>
  <c r="IE305" i="4"/>
  <c r="IF305" i="4"/>
  <c r="IB306" i="4"/>
  <c r="IC306" i="4"/>
  <c r="ID306" i="4"/>
  <c r="IE306" i="4"/>
  <c r="IF306" i="4"/>
  <c r="IB307" i="4"/>
  <c r="IC307" i="4"/>
  <c r="ID307" i="4"/>
  <c r="IE307" i="4"/>
  <c r="IF307" i="4"/>
  <c r="IB308" i="4"/>
  <c r="IC308" i="4"/>
  <c r="ID308" i="4"/>
  <c r="IE308" i="4"/>
  <c r="IF308" i="4"/>
  <c r="IB309" i="4"/>
  <c r="IC309" i="4"/>
  <c r="ID309" i="4"/>
  <c r="IE309" i="4"/>
  <c r="IF309" i="4"/>
  <c r="IB310" i="4"/>
  <c r="IC310" i="4"/>
  <c r="ID310" i="4"/>
  <c r="IE310" i="4"/>
  <c r="IF310" i="4"/>
  <c r="IB311" i="4"/>
  <c r="IC311" i="4"/>
  <c r="ID311" i="4"/>
  <c r="IE311" i="4"/>
  <c r="IF311" i="4"/>
  <c r="IB312" i="4"/>
  <c r="IC312" i="4"/>
  <c r="ID312" i="4"/>
  <c r="IE312" i="4"/>
  <c r="IF312" i="4"/>
  <c r="IB313" i="4"/>
  <c r="IC313" i="4"/>
  <c r="ID313" i="4"/>
  <c r="IE313" i="4"/>
  <c r="IF313" i="4"/>
  <c r="IB314" i="4"/>
  <c r="IC314" i="4"/>
  <c r="ID314" i="4"/>
  <c r="IE314" i="4"/>
  <c r="IF314" i="4"/>
  <c r="IB315" i="4"/>
  <c r="IC315" i="4"/>
  <c r="ID315" i="4"/>
  <c r="IE315" i="4"/>
  <c r="IF315" i="4"/>
  <c r="IB316" i="4"/>
  <c r="IC316" i="4"/>
  <c r="ID316" i="4"/>
  <c r="IE316" i="4"/>
  <c r="IF316" i="4"/>
  <c r="IB317" i="4"/>
  <c r="IC317" i="4"/>
  <c r="ID317" i="4"/>
  <c r="IE317" i="4"/>
  <c r="IF317" i="4"/>
  <c r="IB318" i="4"/>
  <c r="IC318" i="4"/>
  <c r="ID318" i="4"/>
  <c r="IE318" i="4"/>
  <c r="IF318" i="4"/>
  <c r="IB319" i="4"/>
  <c r="IC319" i="4"/>
  <c r="ID319" i="4"/>
  <c r="IE319" i="4"/>
  <c r="IF319" i="4"/>
  <c r="IB320" i="4"/>
  <c r="IC320" i="4"/>
  <c r="ID320" i="4"/>
  <c r="IE320" i="4"/>
  <c r="IF320" i="4"/>
  <c r="IB321" i="4"/>
  <c r="IC321" i="4"/>
  <c r="ID321" i="4"/>
  <c r="IE321" i="4"/>
  <c r="IF321" i="4"/>
  <c r="IB322" i="4"/>
  <c r="IC322" i="4"/>
  <c r="ID322" i="4"/>
  <c r="IE322" i="4"/>
  <c r="IF322" i="4"/>
  <c r="IB323" i="4"/>
  <c r="IC323" i="4"/>
  <c r="ID323" i="4"/>
  <c r="IE323" i="4"/>
  <c r="IF323" i="4"/>
  <c r="IB324" i="4"/>
  <c r="IC324" i="4"/>
  <c r="ID324" i="4"/>
  <c r="IE324" i="4"/>
  <c r="IF324" i="4"/>
  <c r="IB325" i="4"/>
  <c r="IC325" i="4"/>
  <c r="ID325" i="4"/>
  <c r="IE325" i="4"/>
  <c r="IF325" i="4"/>
  <c r="IB326" i="4"/>
  <c r="IC326" i="4"/>
  <c r="ID326" i="4"/>
  <c r="IE326" i="4"/>
  <c r="IF326" i="4"/>
  <c r="IB327" i="4"/>
  <c r="IC327" i="4"/>
  <c r="ID327" i="4"/>
  <c r="IE327" i="4"/>
  <c r="IF327" i="4"/>
  <c r="IB328" i="4"/>
  <c r="IC328" i="4"/>
  <c r="ID328" i="4"/>
  <c r="IE328" i="4"/>
  <c r="IF328" i="4"/>
  <c r="IB329" i="4"/>
  <c r="IC329" i="4"/>
  <c r="ID329" i="4"/>
  <c r="IE329" i="4"/>
  <c r="IF329" i="4"/>
  <c r="IB330" i="4"/>
  <c r="IC330" i="4"/>
  <c r="ID330" i="4"/>
  <c r="IE330" i="4"/>
  <c r="IF330" i="4"/>
  <c r="IB331" i="4"/>
  <c r="IC331" i="4"/>
  <c r="ID331" i="4"/>
  <c r="IE331" i="4"/>
  <c r="IF331" i="4"/>
  <c r="IB332" i="4"/>
  <c r="IC332" i="4"/>
  <c r="ID332" i="4"/>
  <c r="IE332" i="4"/>
  <c r="IF332" i="4"/>
  <c r="IB333" i="4"/>
  <c r="IC333" i="4"/>
  <c r="ID333" i="4"/>
  <c r="IE333" i="4"/>
  <c r="IF333" i="4"/>
  <c r="IB334" i="4"/>
  <c r="IC334" i="4"/>
  <c r="ID334" i="4"/>
  <c r="IE334" i="4"/>
  <c r="IF334" i="4"/>
  <c r="IB335" i="4"/>
  <c r="IC335" i="4"/>
  <c r="ID335" i="4"/>
  <c r="IE335" i="4"/>
  <c r="IF335" i="4"/>
  <c r="IB336" i="4"/>
  <c r="IC336" i="4"/>
  <c r="ID336" i="4"/>
  <c r="IE336" i="4"/>
  <c r="IF336" i="4"/>
  <c r="IB337" i="4"/>
  <c r="IC337" i="4"/>
  <c r="ID337" i="4"/>
  <c r="IE337" i="4"/>
  <c r="IF337" i="4"/>
  <c r="IB338" i="4"/>
  <c r="IC338" i="4"/>
  <c r="ID338" i="4"/>
  <c r="IE338" i="4"/>
  <c r="IF338" i="4"/>
  <c r="IB339" i="4"/>
  <c r="IC339" i="4"/>
  <c r="ID339" i="4"/>
  <c r="IE339" i="4"/>
  <c r="IF339" i="4"/>
  <c r="IB340" i="4"/>
  <c r="IC340" i="4"/>
  <c r="ID340" i="4"/>
  <c r="IE340" i="4"/>
  <c r="IF340" i="4"/>
  <c r="IB341" i="4"/>
  <c r="IC341" i="4"/>
  <c r="ID341" i="4"/>
  <c r="IE341" i="4"/>
  <c r="IF341" i="4"/>
  <c r="IB342" i="4"/>
  <c r="IC342" i="4"/>
  <c r="ID342" i="4"/>
  <c r="IE342" i="4"/>
  <c r="IF342" i="4"/>
  <c r="IB343" i="4"/>
  <c r="IC343" i="4"/>
  <c r="ID343" i="4"/>
  <c r="IE343" i="4"/>
  <c r="IF343" i="4"/>
  <c r="IB344" i="4"/>
  <c r="IC344" i="4"/>
  <c r="ID344" i="4"/>
  <c r="IE344" i="4"/>
  <c r="IF344" i="4"/>
  <c r="IB345" i="4"/>
  <c r="IC345" i="4"/>
  <c r="ID345" i="4"/>
  <c r="IE345" i="4"/>
  <c r="IF345" i="4"/>
  <c r="IB346" i="4"/>
  <c r="IC346" i="4"/>
  <c r="ID346" i="4"/>
  <c r="IE346" i="4"/>
  <c r="IF346" i="4"/>
  <c r="IB347" i="4"/>
  <c r="IC347" i="4"/>
  <c r="ID347" i="4"/>
  <c r="IE347" i="4"/>
  <c r="IF347" i="4"/>
  <c r="IB348" i="4"/>
  <c r="IC348" i="4"/>
  <c r="ID348" i="4"/>
  <c r="IE348" i="4"/>
  <c r="IF348" i="4"/>
  <c r="IB349" i="4"/>
  <c r="IC349" i="4"/>
  <c r="ID349" i="4"/>
  <c r="IE349" i="4"/>
  <c r="IF349" i="4"/>
  <c r="IB350" i="4"/>
  <c r="IC350" i="4"/>
  <c r="ID350" i="4"/>
  <c r="IE350" i="4"/>
  <c r="IF350" i="4"/>
  <c r="IB351" i="4"/>
  <c r="IC351" i="4"/>
  <c r="ID351" i="4"/>
  <c r="IE351" i="4"/>
  <c r="IF351" i="4"/>
  <c r="IB352" i="4"/>
  <c r="IC352" i="4"/>
  <c r="ID352" i="4"/>
  <c r="IE352" i="4"/>
  <c r="IF352" i="4"/>
  <c r="IB353" i="4"/>
  <c r="IC353" i="4"/>
  <c r="ID353" i="4"/>
  <c r="IE353" i="4"/>
  <c r="IF353" i="4"/>
  <c r="IB354" i="4"/>
  <c r="IC354" i="4"/>
  <c r="ID354" i="4"/>
  <c r="IE354" i="4"/>
  <c r="IF354" i="4"/>
  <c r="IB355" i="4"/>
  <c r="IC355" i="4"/>
  <c r="ID355" i="4"/>
  <c r="IE355" i="4"/>
  <c r="IF355" i="4"/>
  <c r="IB356" i="4"/>
  <c r="IC356" i="4"/>
  <c r="ID356" i="4"/>
  <c r="IE356" i="4"/>
  <c r="IF356" i="4"/>
  <c r="IB357" i="4"/>
  <c r="IC357" i="4"/>
  <c r="ID357" i="4"/>
  <c r="IE357" i="4"/>
  <c r="IF357" i="4"/>
  <c r="IB358" i="4"/>
  <c r="IC358" i="4"/>
  <c r="ID358" i="4"/>
  <c r="IE358" i="4"/>
  <c r="IF358" i="4"/>
  <c r="IB359" i="4"/>
  <c r="IC359" i="4"/>
  <c r="ID359" i="4"/>
  <c r="IE359" i="4"/>
  <c r="IF359" i="4"/>
  <c r="IB360" i="4"/>
  <c r="IC360" i="4"/>
  <c r="ID360" i="4"/>
  <c r="IE360" i="4"/>
  <c r="IF360" i="4"/>
  <c r="IB361" i="4"/>
  <c r="IC361" i="4"/>
  <c r="ID361" i="4"/>
  <c r="IE361" i="4"/>
  <c r="IF361" i="4"/>
  <c r="IB362" i="4"/>
  <c r="IC362" i="4"/>
  <c r="ID362" i="4"/>
  <c r="IE362" i="4"/>
  <c r="IF362" i="4"/>
  <c r="IB363" i="4"/>
  <c r="IC363" i="4"/>
  <c r="ID363" i="4"/>
  <c r="IE363" i="4"/>
  <c r="IF363" i="4"/>
  <c r="IB364" i="4"/>
  <c r="IC364" i="4"/>
  <c r="ID364" i="4"/>
  <c r="IE364" i="4"/>
  <c r="IF364" i="4"/>
  <c r="IB365" i="4"/>
  <c r="IC365" i="4"/>
  <c r="ID365" i="4"/>
  <c r="IE365" i="4"/>
  <c r="IF365" i="4"/>
  <c r="IB366" i="4"/>
  <c r="IC366" i="4"/>
  <c r="ID366" i="4"/>
  <c r="IE366" i="4"/>
  <c r="IF366" i="4"/>
  <c r="IB367" i="4"/>
  <c r="IC367" i="4"/>
  <c r="ID367" i="4"/>
  <c r="IE367" i="4"/>
  <c r="IF367" i="4"/>
  <c r="IB368" i="4"/>
  <c r="IC368" i="4"/>
  <c r="ID368" i="4"/>
  <c r="IE368" i="4"/>
  <c r="IF368" i="4"/>
  <c r="IB369" i="4"/>
  <c r="IC369" i="4"/>
  <c r="ID369" i="4"/>
  <c r="IE369" i="4"/>
  <c r="IF369" i="4"/>
  <c r="IB370" i="4"/>
  <c r="IC370" i="4"/>
  <c r="ID370" i="4"/>
  <c r="IE370" i="4"/>
  <c r="IF370" i="4"/>
  <c r="IB371" i="4"/>
  <c r="IC371" i="4"/>
  <c r="ID371" i="4"/>
  <c r="IE371" i="4"/>
  <c r="IF371" i="4"/>
  <c r="IB372" i="4"/>
  <c r="IC372" i="4"/>
  <c r="ID372" i="4"/>
  <c r="IE372" i="4"/>
  <c r="IF372" i="4"/>
  <c r="IB373" i="4"/>
  <c r="IC373" i="4"/>
  <c r="ID373" i="4"/>
  <c r="IE373" i="4"/>
  <c r="IF373" i="4"/>
  <c r="IB374" i="4"/>
  <c r="IC374" i="4"/>
  <c r="ID374" i="4"/>
  <c r="IE374" i="4"/>
  <c r="IF374" i="4"/>
  <c r="IB375" i="4"/>
  <c r="IC375" i="4"/>
  <c r="ID375" i="4"/>
  <c r="IE375" i="4"/>
  <c r="IF375" i="4"/>
  <c r="IB376" i="4"/>
  <c r="IC376" i="4"/>
  <c r="ID376" i="4"/>
  <c r="IE376" i="4"/>
  <c r="IF376" i="4"/>
  <c r="IB377" i="4"/>
  <c r="IC377" i="4"/>
  <c r="ID377" i="4"/>
  <c r="IE377" i="4"/>
  <c r="IF377" i="4"/>
  <c r="IB378" i="4"/>
  <c r="IC378" i="4"/>
  <c r="ID378" i="4"/>
  <c r="IE378" i="4"/>
  <c r="IF378" i="4"/>
  <c r="IB379" i="4"/>
  <c r="IC379" i="4"/>
  <c r="ID379" i="4"/>
  <c r="IE379" i="4"/>
  <c r="IF379" i="4"/>
  <c r="IB380" i="4"/>
  <c r="IC380" i="4"/>
  <c r="ID380" i="4"/>
  <c r="IE380" i="4"/>
  <c r="IF380" i="4"/>
  <c r="IB381" i="4"/>
  <c r="IC381" i="4"/>
  <c r="ID381" i="4"/>
  <c r="IE381" i="4"/>
  <c r="IF381" i="4"/>
  <c r="IB382" i="4"/>
  <c r="IC382" i="4"/>
  <c r="ID382" i="4"/>
  <c r="IE382" i="4"/>
  <c r="IF382" i="4"/>
  <c r="IB383" i="4"/>
  <c r="IC383" i="4"/>
  <c r="ID383" i="4"/>
  <c r="IE383" i="4"/>
  <c r="IF383" i="4"/>
  <c r="IB384" i="4"/>
  <c r="IC384" i="4"/>
  <c r="ID384" i="4"/>
  <c r="IE384" i="4"/>
  <c r="IF384" i="4"/>
  <c r="IB385" i="4"/>
  <c r="IC385" i="4"/>
  <c r="ID385" i="4"/>
  <c r="IE385" i="4"/>
  <c r="IF385" i="4"/>
  <c r="IB386" i="4"/>
  <c r="IC386" i="4"/>
  <c r="ID386" i="4"/>
  <c r="IE386" i="4"/>
  <c r="IF386" i="4"/>
  <c r="IB387" i="4"/>
  <c r="IC387" i="4"/>
  <c r="ID387" i="4"/>
  <c r="IE387" i="4"/>
  <c r="IF387" i="4"/>
  <c r="IB388" i="4"/>
  <c r="IC388" i="4"/>
  <c r="ID388" i="4"/>
  <c r="IE388" i="4"/>
  <c r="IF388" i="4"/>
  <c r="IB389" i="4"/>
  <c r="IC389" i="4"/>
  <c r="ID389" i="4"/>
  <c r="IE389" i="4"/>
  <c r="IF389" i="4"/>
  <c r="IB390" i="4"/>
  <c r="IC390" i="4"/>
  <c r="ID390" i="4"/>
  <c r="IE390" i="4"/>
  <c r="IF390" i="4"/>
  <c r="IB391" i="4"/>
  <c r="IC391" i="4"/>
  <c r="ID391" i="4"/>
  <c r="IE391" i="4"/>
  <c r="IF391" i="4"/>
  <c r="IB392" i="4"/>
  <c r="IC392" i="4"/>
  <c r="ID392" i="4"/>
  <c r="IE392" i="4"/>
  <c r="IF392" i="4"/>
  <c r="IB393" i="4"/>
  <c r="IC393" i="4"/>
  <c r="ID393" i="4"/>
  <c r="IE393" i="4"/>
  <c r="IF393" i="4"/>
  <c r="IB394" i="4"/>
  <c r="IC394" i="4"/>
  <c r="ID394" i="4"/>
  <c r="IE394" i="4"/>
  <c r="IF394" i="4"/>
  <c r="IB395" i="4"/>
  <c r="IC395" i="4"/>
  <c r="ID395" i="4"/>
  <c r="IE395" i="4"/>
  <c r="IF395" i="4"/>
  <c r="IB396" i="4"/>
  <c r="IC396" i="4"/>
  <c r="ID396" i="4"/>
  <c r="IE396" i="4"/>
  <c r="IF396" i="4"/>
  <c r="IB397" i="4"/>
  <c r="IC397" i="4"/>
  <c r="ID397" i="4"/>
  <c r="IE397" i="4"/>
  <c r="IF397" i="4"/>
  <c r="IB398" i="4"/>
  <c r="IC398" i="4"/>
  <c r="ID398" i="4"/>
  <c r="IE398" i="4"/>
  <c r="IF398" i="4"/>
  <c r="IB399" i="4"/>
  <c r="IC399" i="4"/>
  <c r="ID399" i="4"/>
  <c r="IE399" i="4"/>
  <c r="IF399" i="4"/>
  <c r="IB400" i="4"/>
  <c r="IC400" i="4"/>
  <c r="ID400" i="4"/>
  <c r="IE400" i="4"/>
  <c r="IF400" i="4"/>
  <c r="IB401" i="4"/>
  <c r="IC401" i="4"/>
  <c r="ID401" i="4"/>
  <c r="IE401" i="4"/>
  <c r="IF401" i="4"/>
  <c r="IB402" i="4"/>
  <c r="IC402" i="4"/>
  <c r="ID402" i="4"/>
  <c r="IE402" i="4"/>
  <c r="IF402" i="4"/>
  <c r="IB403" i="4"/>
  <c r="IC403" i="4"/>
  <c r="ID403" i="4"/>
  <c r="IE403" i="4"/>
  <c r="IF403" i="4"/>
  <c r="IB404" i="4"/>
  <c r="IC404" i="4"/>
  <c r="ID404" i="4"/>
  <c r="IE404" i="4"/>
  <c r="IF404" i="4"/>
  <c r="IB405" i="4"/>
  <c r="IC405" i="4"/>
  <c r="ID405" i="4"/>
  <c r="IE405" i="4"/>
  <c r="IF405" i="4"/>
  <c r="IB406" i="4"/>
  <c r="IC406" i="4"/>
  <c r="ID406" i="4"/>
  <c r="IE406" i="4"/>
  <c r="IF406" i="4"/>
  <c r="IF6" i="4"/>
  <c r="IE6" i="4"/>
  <c r="ID6" i="4"/>
  <c r="IC6" i="4"/>
  <c r="IB6" i="4"/>
  <c r="HU7" i="4"/>
  <c r="HV7" i="4"/>
  <c r="HW7" i="4"/>
  <c r="HX7" i="4"/>
  <c r="HY7" i="4"/>
  <c r="HU8" i="4"/>
  <c r="HV8" i="4"/>
  <c r="HW8" i="4"/>
  <c r="HX8" i="4"/>
  <c r="HY8" i="4"/>
  <c r="HU9" i="4"/>
  <c r="HV9" i="4"/>
  <c r="HW9" i="4"/>
  <c r="HX9" i="4"/>
  <c r="HY9" i="4"/>
  <c r="HU10" i="4"/>
  <c r="HV10" i="4"/>
  <c r="HW10" i="4"/>
  <c r="HX10" i="4"/>
  <c r="HY10" i="4"/>
  <c r="HU11" i="4"/>
  <c r="HV11" i="4"/>
  <c r="HW11" i="4"/>
  <c r="HX11" i="4"/>
  <c r="HY11" i="4"/>
  <c r="HU12" i="4"/>
  <c r="HV12" i="4"/>
  <c r="HW12" i="4"/>
  <c r="HX12" i="4"/>
  <c r="HY12" i="4"/>
  <c r="HU13" i="4"/>
  <c r="HV13" i="4"/>
  <c r="HW13" i="4"/>
  <c r="HX13" i="4"/>
  <c r="HY13" i="4"/>
  <c r="HU14" i="4"/>
  <c r="HV14" i="4"/>
  <c r="HW14" i="4"/>
  <c r="HX14" i="4"/>
  <c r="HY14" i="4"/>
  <c r="HU15" i="4"/>
  <c r="HV15" i="4"/>
  <c r="HW15" i="4"/>
  <c r="HX15" i="4"/>
  <c r="HY15" i="4"/>
  <c r="HU16" i="4"/>
  <c r="HV16" i="4"/>
  <c r="HW16" i="4"/>
  <c r="HX16" i="4"/>
  <c r="HY16" i="4"/>
  <c r="HU17" i="4"/>
  <c r="HV17" i="4"/>
  <c r="HW17" i="4"/>
  <c r="HX17" i="4"/>
  <c r="HY17" i="4"/>
  <c r="HU18" i="4"/>
  <c r="HV18" i="4"/>
  <c r="HW18" i="4"/>
  <c r="HX18" i="4"/>
  <c r="HY18" i="4"/>
  <c r="HU19" i="4"/>
  <c r="HV19" i="4"/>
  <c r="HW19" i="4"/>
  <c r="HX19" i="4"/>
  <c r="HY19" i="4"/>
  <c r="HU20" i="4"/>
  <c r="HV20" i="4"/>
  <c r="HW20" i="4"/>
  <c r="HX20" i="4"/>
  <c r="HY20" i="4"/>
  <c r="HU21" i="4"/>
  <c r="HV21" i="4"/>
  <c r="HW21" i="4"/>
  <c r="HX21" i="4"/>
  <c r="HY21" i="4"/>
  <c r="HU22" i="4"/>
  <c r="HV22" i="4"/>
  <c r="HW22" i="4"/>
  <c r="HX22" i="4"/>
  <c r="HY22" i="4"/>
  <c r="HU23" i="4"/>
  <c r="HV23" i="4"/>
  <c r="HW23" i="4"/>
  <c r="HX23" i="4"/>
  <c r="HY23" i="4"/>
  <c r="HU24" i="4"/>
  <c r="HV24" i="4"/>
  <c r="HW24" i="4"/>
  <c r="HX24" i="4"/>
  <c r="HY24" i="4"/>
  <c r="HU25" i="4"/>
  <c r="HV25" i="4"/>
  <c r="HW25" i="4"/>
  <c r="HX25" i="4"/>
  <c r="HY25" i="4"/>
  <c r="HU26" i="4"/>
  <c r="HV26" i="4"/>
  <c r="HW26" i="4"/>
  <c r="HX26" i="4"/>
  <c r="HY26" i="4"/>
  <c r="HU27" i="4"/>
  <c r="HV27" i="4"/>
  <c r="HW27" i="4"/>
  <c r="HX27" i="4"/>
  <c r="HY27" i="4"/>
  <c r="HU28" i="4"/>
  <c r="HV28" i="4"/>
  <c r="HW28" i="4"/>
  <c r="HX28" i="4"/>
  <c r="HY28" i="4"/>
  <c r="HU29" i="4"/>
  <c r="HV29" i="4"/>
  <c r="HW29" i="4"/>
  <c r="HX29" i="4"/>
  <c r="HY29" i="4"/>
  <c r="HU30" i="4"/>
  <c r="HV30" i="4"/>
  <c r="HW30" i="4"/>
  <c r="HX30" i="4"/>
  <c r="HY30" i="4"/>
  <c r="HU31" i="4"/>
  <c r="HV31" i="4"/>
  <c r="HW31" i="4"/>
  <c r="HX31" i="4"/>
  <c r="HY31" i="4"/>
  <c r="HU32" i="4"/>
  <c r="HV32" i="4"/>
  <c r="HW32" i="4"/>
  <c r="HX32" i="4"/>
  <c r="HY32" i="4"/>
  <c r="HU33" i="4"/>
  <c r="HV33" i="4"/>
  <c r="HW33" i="4"/>
  <c r="HX33" i="4"/>
  <c r="HY33" i="4"/>
  <c r="HU34" i="4"/>
  <c r="HV34" i="4"/>
  <c r="HW34" i="4"/>
  <c r="HX34" i="4"/>
  <c r="HY34" i="4"/>
  <c r="HU35" i="4"/>
  <c r="HV35" i="4"/>
  <c r="HW35" i="4"/>
  <c r="HX35" i="4"/>
  <c r="HY35" i="4"/>
  <c r="HU36" i="4"/>
  <c r="HV36" i="4"/>
  <c r="HW36" i="4"/>
  <c r="HX36" i="4"/>
  <c r="HY36" i="4"/>
  <c r="HU37" i="4"/>
  <c r="HV37" i="4"/>
  <c r="HW37" i="4"/>
  <c r="HX37" i="4"/>
  <c r="HY37" i="4"/>
  <c r="HU38" i="4"/>
  <c r="HV38" i="4"/>
  <c r="HW38" i="4"/>
  <c r="HX38" i="4"/>
  <c r="HY38" i="4"/>
  <c r="HU39" i="4"/>
  <c r="HV39" i="4"/>
  <c r="HW39" i="4"/>
  <c r="HX39" i="4"/>
  <c r="HY39" i="4"/>
  <c r="HU40" i="4"/>
  <c r="HV40" i="4"/>
  <c r="HW40" i="4"/>
  <c r="HX40" i="4"/>
  <c r="HY40" i="4"/>
  <c r="HU41" i="4"/>
  <c r="HV41" i="4"/>
  <c r="HW41" i="4"/>
  <c r="HX41" i="4"/>
  <c r="HY41" i="4"/>
  <c r="HU42" i="4"/>
  <c r="HV42" i="4"/>
  <c r="HW42" i="4"/>
  <c r="HX42" i="4"/>
  <c r="HY42" i="4"/>
  <c r="HU43" i="4"/>
  <c r="HV43" i="4"/>
  <c r="HW43" i="4"/>
  <c r="HX43" i="4"/>
  <c r="HY43" i="4"/>
  <c r="HU44" i="4"/>
  <c r="HV44" i="4"/>
  <c r="HW44" i="4"/>
  <c r="HX44" i="4"/>
  <c r="HY44" i="4"/>
  <c r="HU45" i="4"/>
  <c r="HV45" i="4"/>
  <c r="HW45" i="4"/>
  <c r="HX45" i="4"/>
  <c r="HY45" i="4"/>
  <c r="HU46" i="4"/>
  <c r="HV46" i="4"/>
  <c r="HW46" i="4"/>
  <c r="HX46" i="4"/>
  <c r="HY46" i="4"/>
  <c r="HU47" i="4"/>
  <c r="HV47" i="4"/>
  <c r="HW47" i="4"/>
  <c r="HX47" i="4"/>
  <c r="HY47" i="4"/>
  <c r="HU48" i="4"/>
  <c r="HV48" i="4"/>
  <c r="HW48" i="4"/>
  <c r="HX48" i="4"/>
  <c r="HY48" i="4"/>
  <c r="HU49" i="4"/>
  <c r="HV49" i="4"/>
  <c r="HW49" i="4"/>
  <c r="HX49" i="4"/>
  <c r="HY49" i="4"/>
  <c r="HU50" i="4"/>
  <c r="HV50" i="4"/>
  <c r="HW50" i="4"/>
  <c r="HX50" i="4"/>
  <c r="HY50" i="4"/>
  <c r="HU51" i="4"/>
  <c r="HV51" i="4"/>
  <c r="HW51" i="4"/>
  <c r="HX51" i="4"/>
  <c r="HY51" i="4"/>
  <c r="HU52" i="4"/>
  <c r="HV52" i="4"/>
  <c r="HW52" i="4"/>
  <c r="HX52" i="4"/>
  <c r="HY52" i="4"/>
  <c r="HU53" i="4"/>
  <c r="HV53" i="4"/>
  <c r="HW53" i="4"/>
  <c r="HX53" i="4"/>
  <c r="HY53" i="4"/>
  <c r="HU54" i="4"/>
  <c r="HV54" i="4"/>
  <c r="HW54" i="4"/>
  <c r="HX54" i="4"/>
  <c r="HY54" i="4"/>
  <c r="HU55" i="4"/>
  <c r="HV55" i="4"/>
  <c r="HW55" i="4"/>
  <c r="HX55" i="4"/>
  <c r="HY55" i="4"/>
  <c r="HU56" i="4"/>
  <c r="HV56" i="4"/>
  <c r="HW56" i="4"/>
  <c r="HX56" i="4"/>
  <c r="HY56" i="4"/>
  <c r="HU57" i="4"/>
  <c r="HV57" i="4"/>
  <c r="HW57" i="4"/>
  <c r="HX57" i="4"/>
  <c r="HY57" i="4"/>
  <c r="HU58" i="4"/>
  <c r="HV58" i="4"/>
  <c r="HW58" i="4"/>
  <c r="HX58" i="4"/>
  <c r="HY58" i="4"/>
  <c r="HU59" i="4"/>
  <c r="HV59" i="4"/>
  <c r="HW59" i="4"/>
  <c r="HX59" i="4"/>
  <c r="HY59" i="4"/>
  <c r="HU60" i="4"/>
  <c r="HV60" i="4"/>
  <c r="HW60" i="4"/>
  <c r="HX60" i="4"/>
  <c r="HY60" i="4"/>
  <c r="HU61" i="4"/>
  <c r="HV61" i="4"/>
  <c r="HW61" i="4"/>
  <c r="HX61" i="4"/>
  <c r="HY61" i="4"/>
  <c r="HU62" i="4"/>
  <c r="HV62" i="4"/>
  <c r="HW62" i="4"/>
  <c r="HX62" i="4"/>
  <c r="HY62" i="4"/>
  <c r="HU63" i="4"/>
  <c r="HV63" i="4"/>
  <c r="HW63" i="4"/>
  <c r="HX63" i="4"/>
  <c r="HY63" i="4"/>
  <c r="HU64" i="4"/>
  <c r="HV64" i="4"/>
  <c r="HW64" i="4"/>
  <c r="HX64" i="4"/>
  <c r="HY64" i="4"/>
  <c r="HU65" i="4"/>
  <c r="HV65" i="4"/>
  <c r="HW65" i="4"/>
  <c r="HX65" i="4"/>
  <c r="HY65" i="4"/>
  <c r="HU66" i="4"/>
  <c r="HV66" i="4"/>
  <c r="HW66" i="4"/>
  <c r="HX66" i="4"/>
  <c r="HY66" i="4"/>
  <c r="HU67" i="4"/>
  <c r="HV67" i="4"/>
  <c r="HW67" i="4"/>
  <c r="HX67" i="4"/>
  <c r="HY67" i="4"/>
  <c r="HU68" i="4"/>
  <c r="HV68" i="4"/>
  <c r="HW68" i="4"/>
  <c r="HX68" i="4"/>
  <c r="HY68" i="4"/>
  <c r="HU69" i="4"/>
  <c r="HV69" i="4"/>
  <c r="HW69" i="4"/>
  <c r="HX69" i="4"/>
  <c r="HY69" i="4"/>
  <c r="HU70" i="4"/>
  <c r="HV70" i="4"/>
  <c r="HW70" i="4"/>
  <c r="HX70" i="4"/>
  <c r="HY70" i="4"/>
  <c r="HU71" i="4"/>
  <c r="HV71" i="4"/>
  <c r="HW71" i="4"/>
  <c r="HX71" i="4"/>
  <c r="HY71" i="4"/>
  <c r="HU72" i="4"/>
  <c r="HV72" i="4"/>
  <c r="HW72" i="4"/>
  <c r="HX72" i="4"/>
  <c r="HY72" i="4"/>
  <c r="HU73" i="4"/>
  <c r="HV73" i="4"/>
  <c r="HW73" i="4"/>
  <c r="HX73" i="4"/>
  <c r="HY73" i="4"/>
  <c r="HU74" i="4"/>
  <c r="HV74" i="4"/>
  <c r="HW74" i="4"/>
  <c r="HX74" i="4"/>
  <c r="HY74" i="4"/>
  <c r="HU75" i="4"/>
  <c r="HV75" i="4"/>
  <c r="HW75" i="4"/>
  <c r="HX75" i="4"/>
  <c r="HY75" i="4"/>
  <c r="HU76" i="4"/>
  <c r="HV76" i="4"/>
  <c r="HW76" i="4"/>
  <c r="HX76" i="4"/>
  <c r="HY76" i="4"/>
  <c r="HU77" i="4"/>
  <c r="HV77" i="4"/>
  <c r="HW77" i="4"/>
  <c r="HX77" i="4"/>
  <c r="HY77" i="4"/>
  <c r="HU78" i="4"/>
  <c r="HV78" i="4"/>
  <c r="HW78" i="4"/>
  <c r="HX78" i="4"/>
  <c r="HY78" i="4"/>
  <c r="HU79" i="4"/>
  <c r="HV79" i="4"/>
  <c r="HW79" i="4"/>
  <c r="HX79" i="4"/>
  <c r="HY79" i="4"/>
  <c r="HU80" i="4"/>
  <c r="HV80" i="4"/>
  <c r="HW80" i="4"/>
  <c r="HX80" i="4"/>
  <c r="HY80" i="4"/>
  <c r="HU81" i="4"/>
  <c r="HV81" i="4"/>
  <c r="HW81" i="4"/>
  <c r="HX81" i="4"/>
  <c r="HY81" i="4"/>
  <c r="HU82" i="4"/>
  <c r="HV82" i="4"/>
  <c r="HW82" i="4"/>
  <c r="HX82" i="4"/>
  <c r="HY82" i="4"/>
  <c r="HU83" i="4"/>
  <c r="HV83" i="4"/>
  <c r="HW83" i="4"/>
  <c r="HX83" i="4"/>
  <c r="HY83" i="4"/>
  <c r="HU84" i="4"/>
  <c r="HV84" i="4"/>
  <c r="HW84" i="4"/>
  <c r="HX84" i="4"/>
  <c r="HY84" i="4"/>
  <c r="HU85" i="4"/>
  <c r="HV85" i="4"/>
  <c r="HW85" i="4"/>
  <c r="HX85" i="4"/>
  <c r="HY85" i="4"/>
  <c r="HU86" i="4"/>
  <c r="HV86" i="4"/>
  <c r="HW86" i="4"/>
  <c r="HX86" i="4"/>
  <c r="HY86" i="4"/>
  <c r="HU87" i="4"/>
  <c r="HV87" i="4"/>
  <c r="HW87" i="4"/>
  <c r="HX87" i="4"/>
  <c r="HY87" i="4"/>
  <c r="HU88" i="4"/>
  <c r="HV88" i="4"/>
  <c r="HW88" i="4"/>
  <c r="HX88" i="4"/>
  <c r="HY88" i="4"/>
  <c r="HU89" i="4"/>
  <c r="HV89" i="4"/>
  <c r="HW89" i="4"/>
  <c r="HX89" i="4"/>
  <c r="HY89" i="4"/>
  <c r="HU90" i="4"/>
  <c r="HV90" i="4"/>
  <c r="HW90" i="4"/>
  <c r="HX90" i="4"/>
  <c r="HY90" i="4"/>
  <c r="HU91" i="4"/>
  <c r="HV91" i="4"/>
  <c r="HW91" i="4"/>
  <c r="HX91" i="4"/>
  <c r="HY91" i="4"/>
  <c r="HU92" i="4"/>
  <c r="HV92" i="4"/>
  <c r="HW92" i="4"/>
  <c r="HX92" i="4"/>
  <c r="HY92" i="4"/>
  <c r="HU93" i="4"/>
  <c r="HV93" i="4"/>
  <c r="HW93" i="4"/>
  <c r="HX93" i="4"/>
  <c r="HY93" i="4"/>
  <c r="HU94" i="4"/>
  <c r="HV94" i="4"/>
  <c r="HW94" i="4"/>
  <c r="HX94" i="4"/>
  <c r="HY94" i="4"/>
  <c r="HU95" i="4"/>
  <c r="HV95" i="4"/>
  <c r="HW95" i="4"/>
  <c r="HX95" i="4"/>
  <c r="HY95" i="4"/>
  <c r="HU96" i="4"/>
  <c r="HV96" i="4"/>
  <c r="HW96" i="4"/>
  <c r="HX96" i="4"/>
  <c r="HY96" i="4"/>
  <c r="HU97" i="4"/>
  <c r="HV97" i="4"/>
  <c r="HW97" i="4"/>
  <c r="HX97" i="4"/>
  <c r="HY97" i="4"/>
  <c r="HU98" i="4"/>
  <c r="HV98" i="4"/>
  <c r="HW98" i="4"/>
  <c r="HX98" i="4"/>
  <c r="HY98" i="4"/>
  <c r="HU99" i="4"/>
  <c r="HV99" i="4"/>
  <c r="HW99" i="4"/>
  <c r="HX99" i="4"/>
  <c r="HY99" i="4"/>
  <c r="HU100" i="4"/>
  <c r="HV100" i="4"/>
  <c r="HW100" i="4"/>
  <c r="HX100" i="4"/>
  <c r="HY100" i="4"/>
  <c r="HU101" i="4"/>
  <c r="HV101" i="4"/>
  <c r="HW101" i="4"/>
  <c r="HX101" i="4"/>
  <c r="HY101" i="4"/>
  <c r="HU102" i="4"/>
  <c r="HV102" i="4"/>
  <c r="HW102" i="4"/>
  <c r="HX102" i="4"/>
  <c r="HY102" i="4"/>
  <c r="HU103" i="4"/>
  <c r="HV103" i="4"/>
  <c r="HW103" i="4"/>
  <c r="HX103" i="4"/>
  <c r="HY103" i="4"/>
  <c r="HU104" i="4"/>
  <c r="HV104" i="4"/>
  <c r="HW104" i="4"/>
  <c r="HX104" i="4"/>
  <c r="HY104" i="4"/>
  <c r="HU105" i="4"/>
  <c r="HV105" i="4"/>
  <c r="HW105" i="4"/>
  <c r="HX105" i="4"/>
  <c r="HY105" i="4"/>
  <c r="HU106" i="4"/>
  <c r="HV106" i="4"/>
  <c r="HW106" i="4"/>
  <c r="HX106" i="4"/>
  <c r="HY106" i="4"/>
  <c r="HU107" i="4"/>
  <c r="HV107" i="4"/>
  <c r="HW107" i="4"/>
  <c r="HX107" i="4"/>
  <c r="HY107" i="4"/>
  <c r="HU108" i="4"/>
  <c r="HV108" i="4"/>
  <c r="HW108" i="4"/>
  <c r="HX108" i="4"/>
  <c r="HY108" i="4"/>
  <c r="HU109" i="4"/>
  <c r="HV109" i="4"/>
  <c r="HW109" i="4"/>
  <c r="HX109" i="4"/>
  <c r="HY109" i="4"/>
  <c r="HU110" i="4"/>
  <c r="HV110" i="4"/>
  <c r="HW110" i="4"/>
  <c r="HX110" i="4"/>
  <c r="HY110" i="4"/>
  <c r="HU111" i="4"/>
  <c r="HV111" i="4"/>
  <c r="HW111" i="4"/>
  <c r="HX111" i="4"/>
  <c r="HY111" i="4"/>
  <c r="HU112" i="4"/>
  <c r="HV112" i="4"/>
  <c r="HW112" i="4"/>
  <c r="HX112" i="4"/>
  <c r="HY112" i="4"/>
  <c r="HU113" i="4"/>
  <c r="HV113" i="4"/>
  <c r="HW113" i="4"/>
  <c r="HX113" i="4"/>
  <c r="HY113" i="4"/>
  <c r="HU114" i="4"/>
  <c r="HV114" i="4"/>
  <c r="HW114" i="4"/>
  <c r="HX114" i="4"/>
  <c r="HY114" i="4"/>
  <c r="HU115" i="4"/>
  <c r="HV115" i="4"/>
  <c r="HW115" i="4"/>
  <c r="HX115" i="4"/>
  <c r="HY115" i="4"/>
  <c r="HU116" i="4"/>
  <c r="HV116" i="4"/>
  <c r="HW116" i="4"/>
  <c r="HX116" i="4"/>
  <c r="HY116" i="4"/>
  <c r="HU117" i="4"/>
  <c r="HV117" i="4"/>
  <c r="HW117" i="4"/>
  <c r="HX117" i="4"/>
  <c r="HY117" i="4"/>
  <c r="HU118" i="4"/>
  <c r="HV118" i="4"/>
  <c r="HW118" i="4"/>
  <c r="HX118" i="4"/>
  <c r="HY118" i="4"/>
  <c r="HU119" i="4"/>
  <c r="HV119" i="4"/>
  <c r="HW119" i="4"/>
  <c r="HX119" i="4"/>
  <c r="HY119" i="4"/>
  <c r="HU120" i="4"/>
  <c r="HV120" i="4"/>
  <c r="HW120" i="4"/>
  <c r="HX120" i="4"/>
  <c r="HY120" i="4"/>
  <c r="HU121" i="4"/>
  <c r="HV121" i="4"/>
  <c r="HW121" i="4"/>
  <c r="HX121" i="4"/>
  <c r="HY121" i="4"/>
  <c r="HU122" i="4"/>
  <c r="HV122" i="4"/>
  <c r="HW122" i="4"/>
  <c r="HX122" i="4"/>
  <c r="HY122" i="4"/>
  <c r="HU123" i="4"/>
  <c r="HV123" i="4"/>
  <c r="HW123" i="4"/>
  <c r="HX123" i="4"/>
  <c r="HY123" i="4"/>
  <c r="HU124" i="4"/>
  <c r="HV124" i="4"/>
  <c r="HW124" i="4"/>
  <c r="HX124" i="4"/>
  <c r="HY124" i="4"/>
  <c r="HU125" i="4"/>
  <c r="HV125" i="4"/>
  <c r="HW125" i="4"/>
  <c r="HX125" i="4"/>
  <c r="HY125" i="4"/>
  <c r="HU126" i="4"/>
  <c r="HV126" i="4"/>
  <c r="HW126" i="4"/>
  <c r="HX126" i="4"/>
  <c r="HY126" i="4"/>
  <c r="HU127" i="4"/>
  <c r="HV127" i="4"/>
  <c r="HW127" i="4"/>
  <c r="HX127" i="4"/>
  <c r="HY127" i="4"/>
  <c r="HU128" i="4"/>
  <c r="HV128" i="4"/>
  <c r="HW128" i="4"/>
  <c r="HX128" i="4"/>
  <c r="HY128" i="4"/>
  <c r="HU129" i="4"/>
  <c r="HV129" i="4"/>
  <c r="HW129" i="4"/>
  <c r="HX129" i="4"/>
  <c r="HY129" i="4"/>
  <c r="HU130" i="4"/>
  <c r="HV130" i="4"/>
  <c r="HW130" i="4"/>
  <c r="HX130" i="4"/>
  <c r="HY130" i="4"/>
  <c r="HU131" i="4"/>
  <c r="HV131" i="4"/>
  <c r="HW131" i="4"/>
  <c r="HX131" i="4"/>
  <c r="HY131" i="4"/>
  <c r="HU132" i="4"/>
  <c r="HV132" i="4"/>
  <c r="HW132" i="4"/>
  <c r="HX132" i="4"/>
  <c r="HY132" i="4"/>
  <c r="HU133" i="4"/>
  <c r="HV133" i="4"/>
  <c r="HW133" i="4"/>
  <c r="HX133" i="4"/>
  <c r="HY133" i="4"/>
  <c r="HU134" i="4"/>
  <c r="HV134" i="4"/>
  <c r="HW134" i="4"/>
  <c r="HX134" i="4"/>
  <c r="HY134" i="4"/>
  <c r="HU135" i="4"/>
  <c r="HV135" i="4"/>
  <c r="HW135" i="4"/>
  <c r="HX135" i="4"/>
  <c r="HY135" i="4"/>
  <c r="HU136" i="4"/>
  <c r="HV136" i="4"/>
  <c r="HW136" i="4"/>
  <c r="HX136" i="4"/>
  <c r="HY136" i="4"/>
  <c r="HU137" i="4"/>
  <c r="HV137" i="4"/>
  <c r="HW137" i="4"/>
  <c r="HX137" i="4"/>
  <c r="HY137" i="4"/>
  <c r="HU138" i="4"/>
  <c r="HV138" i="4"/>
  <c r="HW138" i="4"/>
  <c r="HX138" i="4"/>
  <c r="HY138" i="4"/>
  <c r="HU139" i="4"/>
  <c r="HV139" i="4"/>
  <c r="HW139" i="4"/>
  <c r="HX139" i="4"/>
  <c r="HY139" i="4"/>
  <c r="HU140" i="4"/>
  <c r="HV140" i="4"/>
  <c r="HW140" i="4"/>
  <c r="HX140" i="4"/>
  <c r="HY140" i="4"/>
  <c r="HU141" i="4"/>
  <c r="HV141" i="4"/>
  <c r="HW141" i="4"/>
  <c r="HX141" i="4"/>
  <c r="HY141" i="4"/>
  <c r="HU142" i="4"/>
  <c r="HV142" i="4"/>
  <c r="HW142" i="4"/>
  <c r="HX142" i="4"/>
  <c r="HY142" i="4"/>
  <c r="HU143" i="4"/>
  <c r="HV143" i="4"/>
  <c r="HW143" i="4"/>
  <c r="HX143" i="4"/>
  <c r="HY143" i="4"/>
  <c r="HU144" i="4"/>
  <c r="HV144" i="4"/>
  <c r="HW144" i="4"/>
  <c r="HX144" i="4"/>
  <c r="HY144" i="4"/>
  <c r="HU145" i="4"/>
  <c r="HV145" i="4"/>
  <c r="HW145" i="4"/>
  <c r="HX145" i="4"/>
  <c r="HY145" i="4"/>
  <c r="HU146" i="4"/>
  <c r="HV146" i="4"/>
  <c r="HW146" i="4"/>
  <c r="HX146" i="4"/>
  <c r="HY146" i="4"/>
  <c r="HU147" i="4"/>
  <c r="HV147" i="4"/>
  <c r="HW147" i="4"/>
  <c r="HX147" i="4"/>
  <c r="HY147" i="4"/>
  <c r="HU148" i="4"/>
  <c r="HV148" i="4"/>
  <c r="HW148" i="4"/>
  <c r="HX148" i="4"/>
  <c r="HY148" i="4"/>
  <c r="HU149" i="4"/>
  <c r="HV149" i="4"/>
  <c r="HW149" i="4"/>
  <c r="HX149" i="4"/>
  <c r="HY149" i="4"/>
  <c r="HU150" i="4"/>
  <c r="HV150" i="4"/>
  <c r="HW150" i="4"/>
  <c r="HX150" i="4"/>
  <c r="HY150" i="4"/>
  <c r="HU151" i="4"/>
  <c r="HV151" i="4"/>
  <c r="HW151" i="4"/>
  <c r="HX151" i="4"/>
  <c r="HY151" i="4"/>
  <c r="HU152" i="4"/>
  <c r="HV152" i="4"/>
  <c r="HW152" i="4"/>
  <c r="HX152" i="4"/>
  <c r="HY152" i="4"/>
  <c r="HU153" i="4"/>
  <c r="HV153" i="4"/>
  <c r="HW153" i="4"/>
  <c r="HX153" i="4"/>
  <c r="HY153" i="4"/>
  <c r="HU154" i="4"/>
  <c r="HV154" i="4"/>
  <c r="HW154" i="4"/>
  <c r="HX154" i="4"/>
  <c r="HY154" i="4"/>
  <c r="HU155" i="4"/>
  <c r="HV155" i="4"/>
  <c r="HW155" i="4"/>
  <c r="HX155" i="4"/>
  <c r="HY155" i="4"/>
  <c r="HU156" i="4"/>
  <c r="HV156" i="4"/>
  <c r="HW156" i="4"/>
  <c r="HX156" i="4"/>
  <c r="HY156" i="4"/>
  <c r="HU157" i="4"/>
  <c r="HV157" i="4"/>
  <c r="HW157" i="4"/>
  <c r="HX157" i="4"/>
  <c r="HY157" i="4"/>
  <c r="HU158" i="4"/>
  <c r="HV158" i="4"/>
  <c r="HW158" i="4"/>
  <c r="HX158" i="4"/>
  <c r="HY158" i="4"/>
  <c r="HU159" i="4"/>
  <c r="HV159" i="4"/>
  <c r="HW159" i="4"/>
  <c r="HX159" i="4"/>
  <c r="HY159" i="4"/>
  <c r="HU160" i="4"/>
  <c r="HV160" i="4"/>
  <c r="HW160" i="4"/>
  <c r="HX160" i="4"/>
  <c r="HY160" i="4"/>
  <c r="HU161" i="4"/>
  <c r="HV161" i="4"/>
  <c r="HW161" i="4"/>
  <c r="HX161" i="4"/>
  <c r="HY161" i="4"/>
  <c r="HU162" i="4"/>
  <c r="HV162" i="4"/>
  <c r="HW162" i="4"/>
  <c r="HX162" i="4"/>
  <c r="HY162" i="4"/>
  <c r="HU163" i="4"/>
  <c r="HV163" i="4"/>
  <c r="HW163" i="4"/>
  <c r="HX163" i="4"/>
  <c r="HY163" i="4"/>
  <c r="HU164" i="4"/>
  <c r="HV164" i="4"/>
  <c r="HW164" i="4"/>
  <c r="HX164" i="4"/>
  <c r="HY164" i="4"/>
  <c r="HU165" i="4"/>
  <c r="HV165" i="4"/>
  <c r="HW165" i="4"/>
  <c r="HX165" i="4"/>
  <c r="HY165" i="4"/>
  <c r="HU166" i="4"/>
  <c r="HV166" i="4"/>
  <c r="HW166" i="4"/>
  <c r="HX166" i="4"/>
  <c r="HY166" i="4"/>
  <c r="HU167" i="4"/>
  <c r="HV167" i="4"/>
  <c r="HW167" i="4"/>
  <c r="HX167" i="4"/>
  <c r="HY167" i="4"/>
  <c r="HU168" i="4"/>
  <c r="HV168" i="4"/>
  <c r="HW168" i="4"/>
  <c r="HX168" i="4"/>
  <c r="HY168" i="4"/>
  <c r="HU169" i="4"/>
  <c r="HV169" i="4"/>
  <c r="HW169" i="4"/>
  <c r="HX169" i="4"/>
  <c r="HY169" i="4"/>
  <c r="HU170" i="4"/>
  <c r="HV170" i="4"/>
  <c r="HW170" i="4"/>
  <c r="HX170" i="4"/>
  <c r="HY170" i="4"/>
  <c r="HU171" i="4"/>
  <c r="HV171" i="4"/>
  <c r="HW171" i="4"/>
  <c r="HX171" i="4"/>
  <c r="HY171" i="4"/>
  <c r="HU172" i="4"/>
  <c r="HV172" i="4"/>
  <c r="HW172" i="4"/>
  <c r="HX172" i="4"/>
  <c r="HY172" i="4"/>
  <c r="HU173" i="4"/>
  <c r="HV173" i="4"/>
  <c r="HW173" i="4"/>
  <c r="HX173" i="4"/>
  <c r="HY173" i="4"/>
  <c r="HU174" i="4"/>
  <c r="HV174" i="4"/>
  <c r="HW174" i="4"/>
  <c r="HX174" i="4"/>
  <c r="HY174" i="4"/>
  <c r="HU175" i="4"/>
  <c r="HV175" i="4"/>
  <c r="HW175" i="4"/>
  <c r="HX175" i="4"/>
  <c r="HY175" i="4"/>
  <c r="HU176" i="4"/>
  <c r="HV176" i="4"/>
  <c r="HW176" i="4"/>
  <c r="HX176" i="4"/>
  <c r="HY176" i="4"/>
  <c r="HU177" i="4"/>
  <c r="HV177" i="4"/>
  <c r="HW177" i="4"/>
  <c r="HX177" i="4"/>
  <c r="HY177" i="4"/>
  <c r="HU178" i="4"/>
  <c r="HV178" i="4"/>
  <c r="HW178" i="4"/>
  <c r="HX178" i="4"/>
  <c r="HY178" i="4"/>
  <c r="HU179" i="4"/>
  <c r="HV179" i="4"/>
  <c r="HW179" i="4"/>
  <c r="HX179" i="4"/>
  <c r="HY179" i="4"/>
  <c r="HU180" i="4"/>
  <c r="HV180" i="4"/>
  <c r="HW180" i="4"/>
  <c r="HX180" i="4"/>
  <c r="HY180" i="4"/>
  <c r="HU181" i="4"/>
  <c r="HV181" i="4"/>
  <c r="HW181" i="4"/>
  <c r="HX181" i="4"/>
  <c r="HY181" i="4"/>
  <c r="HU182" i="4"/>
  <c r="HV182" i="4"/>
  <c r="HW182" i="4"/>
  <c r="HX182" i="4"/>
  <c r="HY182" i="4"/>
  <c r="HU183" i="4"/>
  <c r="HV183" i="4"/>
  <c r="HW183" i="4"/>
  <c r="HX183" i="4"/>
  <c r="HY183" i="4"/>
  <c r="HU184" i="4"/>
  <c r="HV184" i="4"/>
  <c r="HW184" i="4"/>
  <c r="HX184" i="4"/>
  <c r="HY184" i="4"/>
  <c r="HU185" i="4"/>
  <c r="HV185" i="4"/>
  <c r="HW185" i="4"/>
  <c r="HX185" i="4"/>
  <c r="HY185" i="4"/>
  <c r="HU186" i="4"/>
  <c r="HV186" i="4"/>
  <c r="HW186" i="4"/>
  <c r="HX186" i="4"/>
  <c r="HY186" i="4"/>
  <c r="HU187" i="4"/>
  <c r="HV187" i="4"/>
  <c r="HW187" i="4"/>
  <c r="HX187" i="4"/>
  <c r="HY187" i="4"/>
  <c r="HU188" i="4"/>
  <c r="HV188" i="4"/>
  <c r="HW188" i="4"/>
  <c r="HX188" i="4"/>
  <c r="HY188" i="4"/>
  <c r="HU189" i="4"/>
  <c r="HV189" i="4"/>
  <c r="HW189" i="4"/>
  <c r="HX189" i="4"/>
  <c r="HY189" i="4"/>
  <c r="HU190" i="4"/>
  <c r="HV190" i="4"/>
  <c r="HW190" i="4"/>
  <c r="HX190" i="4"/>
  <c r="HY190" i="4"/>
  <c r="HU191" i="4"/>
  <c r="HV191" i="4"/>
  <c r="HW191" i="4"/>
  <c r="HX191" i="4"/>
  <c r="HY191" i="4"/>
  <c r="HU192" i="4"/>
  <c r="HV192" i="4"/>
  <c r="HW192" i="4"/>
  <c r="HX192" i="4"/>
  <c r="HY192" i="4"/>
  <c r="HU193" i="4"/>
  <c r="HV193" i="4"/>
  <c r="HW193" i="4"/>
  <c r="HX193" i="4"/>
  <c r="HY193" i="4"/>
  <c r="HU194" i="4"/>
  <c r="HV194" i="4"/>
  <c r="HW194" i="4"/>
  <c r="HX194" i="4"/>
  <c r="HY194" i="4"/>
  <c r="HU195" i="4"/>
  <c r="HV195" i="4"/>
  <c r="HW195" i="4"/>
  <c r="HX195" i="4"/>
  <c r="HY195" i="4"/>
  <c r="HU196" i="4"/>
  <c r="HV196" i="4"/>
  <c r="HW196" i="4"/>
  <c r="HX196" i="4"/>
  <c r="HY196" i="4"/>
  <c r="HU197" i="4"/>
  <c r="HV197" i="4"/>
  <c r="HW197" i="4"/>
  <c r="HX197" i="4"/>
  <c r="HY197" i="4"/>
  <c r="HU198" i="4"/>
  <c r="HV198" i="4"/>
  <c r="HW198" i="4"/>
  <c r="HX198" i="4"/>
  <c r="HY198" i="4"/>
  <c r="HU199" i="4"/>
  <c r="HV199" i="4"/>
  <c r="HW199" i="4"/>
  <c r="HX199" i="4"/>
  <c r="HY199" i="4"/>
  <c r="HU200" i="4"/>
  <c r="HV200" i="4"/>
  <c r="HW200" i="4"/>
  <c r="HX200" i="4"/>
  <c r="HY200" i="4"/>
  <c r="HU201" i="4"/>
  <c r="HV201" i="4"/>
  <c r="HW201" i="4"/>
  <c r="HX201" i="4"/>
  <c r="HY201" i="4"/>
  <c r="HU202" i="4"/>
  <c r="HV202" i="4"/>
  <c r="HW202" i="4"/>
  <c r="HX202" i="4"/>
  <c r="HY202" i="4"/>
  <c r="HU203" i="4"/>
  <c r="HV203" i="4"/>
  <c r="HW203" i="4"/>
  <c r="HX203" i="4"/>
  <c r="HY203" i="4"/>
  <c r="HU204" i="4"/>
  <c r="HV204" i="4"/>
  <c r="HW204" i="4"/>
  <c r="HX204" i="4"/>
  <c r="HY204" i="4"/>
  <c r="HU205" i="4"/>
  <c r="HV205" i="4"/>
  <c r="HW205" i="4"/>
  <c r="HX205" i="4"/>
  <c r="HY205" i="4"/>
  <c r="HU206" i="4"/>
  <c r="HV206" i="4"/>
  <c r="HW206" i="4"/>
  <c r="HX206" i="4"/>
  <c r="HY206" i="4"/>
  <c r="HU207" i="4"/>
  <c r="HV207" i="4"/>
  <c r="HW207" i="4"/>
  <c r="HX207" i="4"/>
  <c r="HY207" i="4"/>
  <c r="HU208" i="4"/>
  <c r="HV208" i="4"/>
  <c r="HW208" i="4"/>
  <c r="HX208" i="4"/>
  <c r="HY208" i="4"/>
  <c r="HU209" i="4"/>
  <c r="HV209" i="4"/>
  <c r="HW209" i="4"/>
  <c r="HX209" i="4"/>
  <c r="HY209" i="4"/>
  <c r="HU210" i="4"/>
  <c r="HV210" i="4"/>
  <c r="HW210" i="4"/>
  <c r="HX210" i="4"/>
  <c r="HY210" i="4"/>
  <c r="HU211" i="4"/>
  <c r="HV211" i="4"/>
  <c r="HW211" i="4"/>
  <c r="HX211" i="4"/>
  <c r="HY211" i="4"/>
  <c r="HU212" i="4"/>
  <c r="HV212" i="4"/>
  <c r="HW212" i="4"/>
  <c r="HX212" i="4"/>
  <c r="HY212" i="4"/>
  <c r="HU213" i="4"/>
  <c r="HV213" i="4"/>
  <c r="HW213" i="4"/>
  <c r="HX213" i="4"/>
  <c r="HY213" i="4"/>
  <c r="HU214" i="4"/>
  <c r="HV214" i="4"/>
  <c r="HW214" i="4"/>
  <c r="HX214" i="4"/>
  <c r="HY214" i="4"/>
  <c r="HU215" i="4"/>
  <c r="HV215" i="4"/>
  <c r="HW215" i="4"/>
  <c r="HX215" i="4"/>
  <c r="HY215" i="4"/>
  <c r="HU216" i="4"/>
  <c r="HV216" i="4"/>
  <c r="HW216" i="4"/>
  <c r="HX216" i="4"/>
  <c r="HY216" i="4"/>
  <c r="HU217" i="4"/>
  <c r="HV217" i="4"/>
  <c r="HW217" i="4"/>
  <c r="HX217" i="4"/>
  <c r="HY217" i="4"/>
  <c r="HU218" i="4"/>
  <c r="HV218" i="4"/>
  <c r="HW218" i="4"/>
  <c r="HX218" i="4"/>
  <c r="HY218" i="4"/>
  <c r="HU219" i="4"/>
  <c r="HV219" i="4"/>
  <c r="HW219" i="4"/>
  <c r="HX219" i="4"/>
  <c r="HY219" i="4"/>
  <c r="HU220" i="4"/>
  <c r="HV220" i="4"/>
  <c r="HW220" i="4"/>
  <c r="HX220" i="4"/>
  <c r="HY220" i="4"/>
  <c r="HU221" i="4"/>
  <c r="HV221" i="4"/>
  <c r="HW221" i="4"/>
  <c r="HX221" i="4"/>
  <c r="HY221" i="4"/>
  <c r="HU222" i="4"/>
  <c r="HV222" i="4"/>
  <c r="HW222" i="4"/>
  <c r="HX222" i="4"/>
  <c r="HY222" i="4"/>
  <c r="HU223" i="4"/>
  <c r="HV223" i="4"/>
  <c r="HW223" i="4"/>
  <c r="HX223" i="4"/>
  <c r="HY223" i="4"/>
  <c r="HU224" i="4"/>
  <c r="HV224" i="4"/>
  <c r="HW224" i="4"/>
  <c r="HX224" i="4"/>
  <c r="HY224" i="4"/>
  <c r="HU225" i="4"/>
  <c r="HV225" i="4"/>
  <c r="HW225" i="4"/>
  <c r="HX225" i="4"/>
  <c r="HY225" i="4"/>
  <c r="HU226" i="4"/>
  <c r="HV226" i="4"/>
  <c r="HW226" i="4"/>
  <c r="HX226" i="4"/>
  <c r="HY226" i="4"/>
  <c r="HU227" i="4"/>
  <c r="HV227" i="4"/>
  <c r="HW227" i="4"/>
  <c r="HX227" i="4"/>
  <c r="HY227" i="4"/>
  <c r="HU228" i="4"/>
  <c r="HV228" i="4"/>
  <c r="HW228" i="4"/>
  <c r="HX228" i="4"/>
  <c r="HY228" i="4"/>
  <c r="HU229" i="4"/>
  <c r="HV229" i="4"/>
  <c r="HW229" i="4"/>
  <c r="HX229" i="4"/>
  <c r="HY229" i="4"/>
  <c r="HU230" i="4"/>
  <c r="HV230" i="4"/>
  <c r="HW230" i="4"/>
  <c r="HX230" i="4"/>
  <c r="HY230" i="4"/>
  <c r="HU231" i="4"/>
  <c r="HV231" i="4"/>
  <c r="HW231" i="4"/>
  <c r="HX231" i="4"/>
  <c r="HY231" i="4"/>
  <c r="HU232" i="4"/>
  <c r="HV232" i="4"/>
  <c r="HW232" i="4"/>
  <c r="HX232" i="4"/>
  <c r="HY232" i="4"/>
  <c r="HU233" i="4"/>
  <c r="HV233" i="4"/>
  <c r="HW233" i="4"/>
  <c r="HX233" i="4"/>
  <c r="HY233" i="4"/>
  <c r="HU234" i="4"/>
  <c r="HV234" i="4"/>
  <c r="HW234" i="4"/>
  <c r="HX234" i="4"/>
  <c r="HY234" i="4"/>
  <c r="HU235" i="4"/>
  <c r="HV235" i="4"/>
  <c r="HW235" i="4"/>
  <c r="HX235" i="4"/>
  <c r="HY235" i="4"/>
  <c r="HU236" i="4"/>
  <c r="HV236" i="4"/>
  <c r="HW236" i="4"/>
  <c r="HX236" i="4"/>
  <c r="HY236" i="4"/>
  <c r="HU237" i="4"/>
  <c r="HV237" i="4"/>
  <c r="HW237" i="4"/>
  <c r="HX237" i="4"/>
  <c r="HY237" i="4"/>
  <c r="HU238" i="4"/>
  <c r="HV238" i="4"/>
  <c r="HW238" i="4"/>
  <c r="HX238" i="4"/>
  <c r="HY238" i="4"/>
  <c r="HU239" i="4"/>
  <c r="HV239" i="4"/>
  <c r="HW239" i="4"/>
  <c r="HX239" i="4"/>
  <c r="HY239" i="4"/>
  <c r="HU240" i="4"/>
  <c r="HV240" i="4"/>
  <c r="HW240" i="4"/>
  <c r="HX240" i="4"/>
  <c r="HY240" i="4"/>
  <c r="HU241" i="4"/>
  <c r="HV241" i="4"/>
  <c r="HW241" i="4"/>
  <c r="HX241" i="4"/>
  <c r="HY241" i="4"/>
  <c r="HU242" i="4"/>
  <c r="HV242" i="4"/>
  <c r="HW242" i="4"/>
  <c r="HX242" i="4"/>
  <c r="HY242" i="4"/>
  <c r="HU243" i="4"/>
  <c r="HV243" i="4"/>
  <c r="HW243" i="4"/>
  <c r="HX243" i="4"/>
  <c r="HY243" i="4"/>
  <c r="HU244" i="4"/>
  <c r="HV244" i="4"/>
  <c r="HW244" i="4"/>
  <c r="HX244" i="4"/>
  <c r="HY244" i="4"/>
  <c r="HU245" i="4"/>
  <c r="HV245" i="4"/>
  <c r="HW245" i="4"/>
  <c r="HX245" i="4"/>
  <c r="HY245" i="4"/>
  <c r="HU246" i="4"/>
  <c r="HV246" i="4"/>
  <c r="HW246" i="4"/>
  <c r="HX246" i="4"/>
  <c r="HY246" i="4"/>
  <c r="HU247" i="4"/>
  <c r="HV247" i="4"/>
  <c r="HW247" i="4"/>
  <c r="HX247" i="4"/>
  <c r="HY247" i="4"/>
  <c r="HU248" i="4"/>
  <c r="HV248" i="4"/>
  <c r="HW248" i="4"/>
  <c r="HX248" i="4"/>
  <c r="HY248" i="4"/>
  <c r="HU249" i="4"/>
  <c r="HV249" i="4"/>
  <c r="HW249" i="4"/>
  <c r="HX249" i="4"/>
  <c r="HY249" i="4"/>
  <c r="HU250" i="4"/>
  <c r="HV250" i="4"/>
  <c r="HW250" i="4"/>
  <c r="HX250" i="4"/>
  <c r="HY250" i="4"/>
  <c r="HU251" i="4"/>
  <c r="HV251" i="4"/>
  <c r="HW251" i="4"/>
  <c r="HX251" i="4"/>
  <c r="HY251" i="4"/>
  <c r="HU252" i="4"/>
  <c r="HV252" i="4"/>
  <c r="HW252" i="4"/>
  <c r="HX252" i="4"/>
  <c r="HY252" i="4"/>
  <c r="HU253" i="4"/>
  <c r="HV253" i="4"/>
  <c r="HW253" i="4"/>
  <c r="HX253" i="4"/>
  <c r="HY253" i="4"/>
  <c r="HU254" i="4"/>
  <c r="HV254" i="4"/>
  <c r="HW254" i="4"/>
  <c r="HX254" i="4"/>
  <c r="HY254" i="4"/>
  <c r="HU255" i="4"/>
  <c r="HV255" i="4"/>
  <c r="HW255" i="4"/>
  <c r="HX255" i="4"/>
  <c r="HY255" i="4"/>
  <c r="HU256" i="4"/>
  <c r="HV256" i="4"/>
  <c r="HW256" i="4"/>
  <c r="HX256" i="4"/>
  <c r="HY256" i="4"/>
  <c r="HU257" i="4"/>
  <c r="HV257" i="4"/>
  <c r="HW257" i="4"/>
  <c r="HX257" i="4"/>
  <c r="HY257" i="4"/>
  <c r="HU258" i="4"/>
  <c r="HV258" i="4"/>
  <c r="HW258" i="4"/>
  <c r="HX258" i="4"/>
  <c r="HY258" i="4"/>
  <c r="HU259" i="4"/>
  <c r="HV259" i="4"/>
  <c r="HW259" i="4"/>
  <c r="HX259" i="4"/>
  <c r="HY259" i="4"/>
  <c r="HU260" i="4"/>
  <c r="HV260" i="4"/>
  <c r="HW260" i="4"/>
  <c r="HX260" i="4"/>
  <c r="HY260" i="4"/>
  <c r="HU261" i="4"/>
  <c r="HV261" i="4"/>
  <c r="HW261" i="4"/>
  <c r="HX261" i="4"/>
  <c r="HY261" i="4"/>
  <c r="HU262" i="4"/>
  <c r="HV262" i="4"/>
  <c r="HW262" i="4"/>
  <c r="HX262" i="4"/>
  <c r="HY262" i="4"/>
  <c r="HU263" i="4"/>
  <c r="HV263" i="4"/>
  <c r="HW263" i="4"/>
  <c r="HX263" i="4"/>
  <c r="HY263" i="4"/>
  <c r="HU264" i="4"/>
  <c r="HV264" i="4"/>
  <c r="HW264" i="4"/>
  <c r="HX264" i="4"/>
  <c r="HY264" i="4"/>
  <c r="HU265" i="4"/>
  <c r="HV265" i="4"/>
  <c r="HW265" i="4"/>
  <c r="HX265" i="4"/>
  <c r="HY265" i="4"/>
  <c r="HU266" i="4"/>
  <c r="HV266" i="4"/>
  <c r="HW266" i="4"/>
  <c r="HX266" i="4"/>
  <c r="HY266" i="4"/>
  <c r="HU267" i="4"/>
  <c r="HV267" i="4"/>
  <c r="HW267" i="4"/>
  <c r="HX267" i="4"/>
  <c r="HY267" i="4"/>
  <c r="HU268" i="4"/>
  <c r="HV268" i="4"/>
  <c r="HW268" i="4"/>
  <c r="HX268" i="4"/>
  <c r="HY268" i="4"/>
  <c r="HU269" i="4"/>
  <c r="HV269" i="4"/>
  <c r="HW269" i="4"/>
  <c r="HX269" i="4"/>
  <c r="HY269" i="4"/>
  <c r="HU270" i="4"/>
  <c r="HV270" i="4"/>
  <c r="HW270" i="4"/>
  <c r="HX270" i="4"/>
  <c r="HY270" i="4"/>
  <c r="HU271" i="4"/>
  <c r="HV271" i="4"/>
  <c r="HW271" i="4"/>
  <c r="HX271" i="4"/>
  <c r="HY271" i="4"/>
  <c r="HU272" i="4"/>
  <c r="HV272" i="4"/>
  <c r="HW272" i="4"/>
  <c r="HX272" i="4"/>
  <c r="HY272" i="4"/>
  <c r="HU273" i="4"/>
  <c r="HV273" i="4"/>
  <c r="HW273" i="4"/>
  <c r="HX273" i="4"/>
  <c r="HY273" i="4"/>
  <c r="HU274" i="4"/>
  <c r="HV274" i="4"/>
  <c r="HW274" i="4"/>
  <c r="HX274" i="4"/>
  <c r="HY274" i="4"/>
  <c r="HU275" i="4"/>
  <c r="HV275" i="4"/>
  <c r="HW275" i="4"/>
  <c r="HX275" i="4"/>
  <c r="HY275" i="4"/>
  <c r="HU276" i="4"/>
  <c r="HV276" i="4"/>
  <c r="HW276" i="4"/>
  <c r="HX276" i="4"/>
  <c r="HY276" i="4"/>
  <c r="HU277" i="4"/>
  <c r="HV277" i="4"/>
  <c r="HW277" i="4"/>
  <c r="HX277" i="4"/>
  <c r="HY277" i="4"/>
  <c r="HU278" i="4"/>
  <c r="HV278" i="4"/>
  <c r="HW278" i="4"/>
  <c r="HX278" i="4"/>
  <c r="HY278" i="4"/>
  <c r="HU279" i="4"/>
  <c r="HV279" i="4"/>
  <c r="HW279" i="4"/>
  <c r="HX279" i="4"/>
  <c r="HY279" i="4"/>
  <c r="HU280" i="4"/>
  <c r="HV280" i="4"/>
  <c r="HW280" i="4"/>
  <c r="HX280" i="4"/>
  <c r="HY280" i="4"/>
  <c r="HU281" i="4"/>
  <c r="HV281" i="4"/>
  <c r="HW281" i="4"/>
  <c r="HX281" i="4"/>
  <c r="HY281" i="4"/>
  <c r="HU282" i="4"/>
  <c r="HV282" i="4"/>
  <c r="HW282" i="4"/>
  <c r="HX282" i="4"/>
  <c r="HY282" i="4"/>
  <c r="HU283" i="4"/>
  <c r="HV283" i="4"/>
  <c r="HW283" i="4"/>
  <c r="HX283" i="4"/>
  <c r="HY283" i="4"/>
  <c r="HU284" i="4"/>
  <c r="HV284" i="4"/>
  <c r="HW284" i="4"/>
  <c r="HX284" i="4"/>
  <c r="HY284" i="4"/>
  <c r="HU285" i="4"/>
  <c r="HV285" i="4"/>
  <c r="HW285" i="4"/>
  <c r="HX285" i="4"/>
  <c r="HY285" i="4"/>
  <c r="HU286" i="4"/>
  <c r="HV286" i="4"/>
  <c r="HW286" i="4"/>
  <c r="HX286" i="4"/>
  <c r="HY286" i="4"/>
  <c r="HU287" i="4"/>
  <c r="HV287" i="4"/>
  <c r="HW287" i="4"/>
  <c r="HX287" i="4"/>
  <c r="HY287" i="4"/>
  <c r="HU288" i="4"/>
  <c r="HV288" i="4"/>
  <c r="HW288" i="4"/>
  <c r="HX288" i="4"/>
  <c r="HY288" i="4"/>
  <c r="HU289" i="4"/>
  <c r="HV289" i="4"/>
  <c r="HW289" i="4"/>
  <c r="HX289" i="4"/>
  <c r="HY289" i="4"/>
  <c r="HU290" i="4"/>
  <c r="HV290" i="4"/>
  <c r="HW290" i="4"/>
  <c r="HX290" i="4"/>
  <c r="HY290" i="4"/>
  <c r="HU291" i="4"/>
  <c r="HV291" i="4"/>
  <c r="HW291" i="4"/>
  <c r="HX291" i="4"/>
  <c r="HY291" i="4"/>
  <c r="HU292" i="4"/>
  <c r="HV292" i="4"/>
  <c r="HW292" i="4"/>
  <c r="HX292" i="4"/>
  <c r="HY292" i="4"/>
  <c r="HU293" i="4"/>
  <c r="HV293" i="4"/>
  <c r="HW293" i="4"/>
  <c r="HX293" i="4"/>
  <c r="HY293" i="4"/>
  <c r="HU294" i="4"/>
  <c r="HV294" i="4"/>
  <c r="HW294" i="4"/>
  <c r="HX294" i="4"/>
  <c r="HY294" i="4"/>
  <c r="HU295" i="4"/>
  <c r="HV295" i="4"/>
  <c r="HW295" i="4"/>
  <c r="HX295" i="4"/>
  <c r="HY295" i="4"/>
  <c r="HU296" i="4"/>
  <c r="HV296" i="4"/>
  <c r="HW296" i="4"/>
  <c r="HX296" i="4"/>
  <c r="HY296" i="4"/>
  <c r="HU297" i="4"/>
  <c r="HV297" i="4"/>
  <c r="HW297" i="4"/>
  <c r="HX297" i="4"/>
  <c r="HY297" i="4"/>
  <c r="HU298" i="4"/>
  <c r="HV298" i="4"/>
  <c r="HW298" i="4"/>
  <c r="HX298" i="4"/>
  <c r="HY298" i="4"/>
  <c r="HU299" i="4"/>
  <c r="HV299" i="4"/>
  <c r="HW299" i="4"/>
  <c r="HX299" i="4"/>
  <c r="HY299" i="4"/>
  <c r="HU300" i="4"/>
  <c r="HV300" i="4"/>
  <c r="HW300" i="4"/>
  <c r="HX300" i="4"/>
  <c r="HY300" i="4"/>
  <c r="HU301" i="4"/>
  <c r="HV301" i="4"/>
  <c r="HW301" i="4"/>
  <c r="HX301" i="4"/>
  <c r="HY301" i="4"/>
  <c r="HU302" i="4"/>
  <c r="HV302" i="4"/>
  <c r="HW302" i="4"/>
  <c r="HX302" i="4"/>
  <c r="HY302" i="4"/>
  <c r="HU303" i="4"/>
  <c r="HV303" i="4"/>
  <c r="HW303" i="4"/>
  <c r="HX303" i="4"/>
  <c r="HY303" i="4"/>
  <c r="HU304" i="4"/>
  <c r="HV304" i="4"/>
  <c r="HW304" i="4"/>
  <c r="HX304" i="4"/>
  <c r="HY304" i="4"/>
  <c r="HU305" i="4"/>
  <c r="HV305" i="4"/>
  <c r="HW305" i="4"/>
  <c r="HX305" i="4"/>
  <c r="HY305" i="4"/>
  <c r="HU306" i="4"/>
  <c r="HV306" i="4"/>
  <c r="HW306" i="4"/>
  <c r="HX306" i="4"/>
  <c r="HY306" i="4"/>
  <c r="HU307" i="4"/>
  <c r="HV307" i="4"/>
  <c r="HW307" i="4"/>
  <c r="HX307" i="4"/>
  <c r="HY307" i="4"/>
  <c r="HU308" i="4"/>
  <c r="HV308" i="4"/>
  <c r="HW308" i="4"/>
  <c r="HX308" i="4"/>
  <c r="HY308" i="4"/>
  <c r="HU309" i="4"/>
  <c r="HV309" i="4"/>
  <c r="HW309" i="4"/>
  <c r="HX309" i="4"/>
  <c r="HY309" i="4"/>
  <c r="HU310" i="4"/>
  <c r="HV310" i="4"/>
  <c r="HW310" i="4"/>
  <c r="HX310" i="4"/>
  <c r="HY310" i="4"/>
  <c r="HU311" i="4"/>
  <c r="HV311" i="4"/>
  <c r="HW311" i="4"/>
  <c r="HX311" i="4"/>
  <c r="HY311" i="4"/>
  <c r="HU312" i="4"/>
  <c r="HV312" i="4"/>
  <c r="HW312" i="4"/>
  <c r="HX312" i="4"/>
  <c r="HY312" i="4"/>
  <c r="HU313" i="4"/>
  <c r="HV313" i="4"/>
  <c r="HW313" i="4"/>
  <c r="HX313" i="4"/>
  <c r="HY313" i="4"/>
  <c r="HU314" i="4"/>
  <c r="HV314" i="4"/>
  <c r="HW314" i="4"/>
  <c r="HX314" i="4"/>
  <c r="HY314" i="4"/>
  <c r="HU315" i="4"/>
  <c r="HV315" i="4"/>
  <c r="HW315" i="4"/>
  <c r="HX315" i="4"/>
  <c r="HY315" i="4"/>
  <c r="HU316" i="4"/>
  <c r="HV316" i="4"/>
  <c r="HW316" i="4"/>
  <c r="HX316" i="4"/>
  <c r="HY316" i="4"/>
  <c r="HU317" i="4"/>
  <c r="HV317" i="4"/>
  <c r="HW317" i="4"/>
  <c r="HX317" i="4"/>
  <c r="HY317" i="4"/>
  <c r="HU318" i="4"/>
  <c r="HV318" i="4"/>
  <c r="HW318" i="4"/>
  <c r="HX318" i="4"/>
  <c r="HY318" i="4"/>
  <c r="HU319" i="4"/>
  <c r="HV319" i="4"/>
  <c r="HW319" i="4"/>
  <c r="HX319" i="4"/>
  <c r="HY319" i="4"/>
  <c r="HU320" i="4"/>
  <c r="HV320" i="4"/>
  <c r="HW320" i="4"/>
  <c r="HX320" i="4"/>
  <c r="HY320" i="4"/>
  <c r="HU321" i="4"/>
  <c r="HV321" i="4"/>
  <c r="HW321" i="4"/>
  <c r="HX321" i="4"/>
  <c r="HY321" i="4"/>
  <c r="HU322" i="4"/>
  <c r="HV322" i="4"/>
  <c r="HW322" i="4"/>
  <c r="HX322" i="4"/>
  <c r="HY322" i="4"/>
  <c r="HU323" i="4"/>
  <c r="HV323" i="4"/>
  <c r="HW323" i="4"/>
  <c r="HX323" i="4"/>
  <c r="HY323" i="4"/>
  <c r="HU324" i="4"/>
  <c r="HV324" i="4"/>
  <c r="HW324" i="4"/>
  <c r="HX324" i="4"/>
  <c r="HY324" i="4"/>
  <c r="HU325" i="4"/>
  <c r="HV325" i="4"/>
  <c r="HW325" i="4"/>
  <c r="HX325" i="4"/>
  <c r="HY325" i="4"/>
  <c r="HU326" i="4"/>
  <c r="HV326" i="4"/>
  <c r="HW326" i="4"/>
  <c r="HX326" i="4"/>
  <c r="HY326" i="4"/>
  <c r="HU327" i="4"/>
  <c r="HV327" i="4"/>
  <c r="HW327" i="4"/>
  <c r="HX327" i="4"/>
  <c r="HY327" i="4"/>
  <c r="HU328" i="4"/>
  <c r="HV328" i="4"/>
  <c r="HW328" i="4"/>
  <c r="HX328" i="4"/>
  <c r="HY328" i="4"/>
  <c r="HU329" i="4"/>
  <c r="HV329" i="4"/>
  <c r="HW329" i="4"/>
  <c r="HX329" i="4"/>
  <c r="HY329" i="4"/>
  <c r="HU330" i="4"/>
  <c r="HV330" i="4"/>
  <c r="HW330" i="4"/>
  <c r="HX330" i="4"/>
  <c r="HY330" i="4"/>
  <c r="HU331" i="4"/>
  <c r="HV331" i="4"/>
  <c r="HW331" i="4"/>
  <c r="HX331" i="4"/>
  <c r="HY331" i="4"/>
  <c r="HU332" i="4"/>
  <c r="HV332" i="4"/>
  <c r="HW332" i="4"/>
  <c r="HX332" i="4"/>
  <c r="HY332" i="4"/>
  <c r="HU333" i="4"/>
  <c r="HV333" i="4"/>
  <c r="HW333" i="4"/>
  <c r="HX333" i="4"/>
  <c r="HY333" i="4"/>
  <c r="HU334" i="4"/>
  <c r="HV334" i="4"/>
  <c r="HW334" i="4"/>
  <c r="HX334" i="4"/>
  <c r="HY334" i="4"/>
  <c r="HU335" i="4"/>
  <c r="HV335" i="4"/>
  <c r="HW335" i="4"/>
  <c r="HX335" i="4"/>
  <c r="HY335" i="4"/>
  <c r="HU336" i="4"/>
  <c r="HV336" i="4"/>
  <c r="HW336" i="4"/>
  <c r="HX336" i="4"/>
  <c r="HY336" i="4"/>
  <c r="HU337" i="4"/>
  <c r="HV337" i="4"/>
  <c r="HW337" i="4"/>
  <c r="HX337" i="4"/>
  <c r="HY337" i="4"/>
  <c r="HU338" i="4"/>
  <c r="HV338" i="4"/>
  <c r="HW338" i="4"/>
  <c r="HX338" i="4"/>
  <c r="HY338" i="4"/>
  <c r="HU339" i="4"/>
  <c r="HV339" i="4"/>
  <c r="HW339" i="4"/>
  <c r="HX339" i="4"/>
  <c r="HY339" i="4"/>
  <c r="HU340" i="4"/>
  <c r="HV340" i="4"/>
  <c r="HW340" i="4"/>
  <c r="HX340" i="4"/>
  <c r="HY340" i="4"/>
  <c r="HU341" i="4"/>
  <c r="HV341" i="4"/>
  <c r="HW341" i="4"/>
  <c r="HX341" i="4"/>
  <c r="HY341" i="4"/>
  <c r="HU342" i="4"/>
  <c r="HV342" i="4"/>
  <c r="HW342" i="4"/>
  <c r="HX342" i="4"/>
  <c r="HY342" i="4"/>
  <c r="HU343" i="4"/>
  <c r="HV343" i="4"/>
  <c r="HW343" i="4"/>
  <c r="HX343" i="4"/>
  <c r="HY343" i="4"/>
  <c r="HU344" i="4"/>
  <c r="HV344" i="4"/>
  <c r="HW344" i="4"/>
  <c r="HX344" i="4"/>
  <c r="HY344" i="4"/>
  <c r="HU345" i="4"/>
  <c r="HV345" i="4"/>
  <c r="HW345" i="4"/>
  <c r="HX345" i="4"/>
  <c r="HY345" i="4"/>
  <c r="HU346" i="4"/>
  <c r="HV346" i="4"/>
  <c r="HW346" i="4"/>
  <c r="HX346" i="4"/>
  <c r="HY346" i="4"/>
  <c r="HU347" i="4"/>
  <c r="HV347" i="4"/>
  <c r="HW347" i="4"/>
  <c r="HX347" i="4"/>
  <c r="HY347" i="4"/>
  <c r="HU348" i="4"/>
  <c r="HV348" i="4"/>
  <c r="HW348" i="4"/>
  <c r="HX348" i="4"/>
  <c r="HY348" i="4"/>
  <c r="HU349" i="4"/>
  <c r="HV349" i="4"/>
  <c r="HW349" i="4"/>
  <c r="HX349" i="4"/>
  <c r="HY349" i="4"/>
  <c r="HU350" i="4"/>
  <c r="HV350" i="4"/>
  <c r="HW350" i="4"/>
  <c r="HX350" i="4"/>
  <c r="HY350" i="4"/>
  <c r="HU351" i="4"/>
  <c r="HV351" i="4"/>
  <c r="HW351" i="4"/>
  <c r="HX351" i="4"/>
  <c r="HY351" i="4"/>
  <c r="HU352" i="4"/>
  <c r="HV352" i="4"/>
  <c r="HW352" i="4"/>
  <c r="HX352" i="4"/>
  <c r="HY352" i="4"/>
  <c r="HU353" i="4"/>
  <c r="HV353" i="4"/>
  <c r="HW353" i="4"/>
  <c r="HX353" i="4"/>
  <c r="HY353" i="4"/>
  <c r="HU354" i="4"/>
  <c r="HV354" i="4"/>
  <c r="HW354" i="4"/>
  <c r="HX354" i="4"/>
  <c r="HY354" i="4"/>
  <c r="HU355" i="4"/>
  <c r="HV355" i="4"/>
  <c r="HW355" i="4"/>
  <c r="HX355" i="4"/>
  <c r="HY355" i="4"/>
  <c r="HU356" i="4"/>
  <c r="HV356" i="4"/>
  <c r="HW356" i="4"/>
  <c r="HX356" i="4"/>
  <c r="HY356" i="4"/>
  <c r="HU357" i="4"/>
  <c r="HV357" i="4"/>
  <c r="HW357" i="4"/>
  <c r="HX357" i="4"/>
  <c r="HY357" i="4"/>
  <c r="HU358" i="4"/>
  <c r="HV358" i="4"/>
  <c r="HW358" i="4"/>
  <c r="HX358" i="4"/>
  <c r="HY358" i="4"/>
  <c r="HU359" i="4"/>
  <c r="HV359" i="4"/>
  <c r="HW359" i="4"/>
  <c r="HX359" i="4"/>
  <c r="HY359" i="4"/>
  <c r="HU360" i="4"/>
  <c r="HV360" i="4"/>
  <c r="HW360" i="4"/>
  <c r="HX360" i="4"/>
  <c r="HY360" i="4"/>
  <c r="HU361" i="4"/>
  <c r="HV361" i="4"/>
  <c r="HW361" i="4"/>
  <c r="HX361" i="4"/>
  <c r="HY361" i="4"/>
  <c r="HU362" i="4"/>
  <c r="HV362" i="4"/>
  <c r="HW362" i="4"/>
  <c r="HX362" i="4"/>
  <c r="HY362" i="4"/>
  <c r="HU363" i="4"/>
  <c r="HV363" i="4"/>
  <c r="HW363" i="4"/>
  <c r="HX363" i="4"/>
  <c r="HY363" i="4"/>
  <c r="HU364" i="4"/>
  <c r="HV364" i="4"/>
  <c r="HW364" i="4"/>
  <c r="HX364" i="4"/>
  <c r="HY364" i="4"/>
  <c r="HU365" i="4"/>
  <c r="HV365" i="4"/>
  <c r="HW365" i="4"/>
  <c r="HX365" i="4"/>
  <c r="HY365" i="4"/>
  <c r="HU366" i="4"/>
  <c r="HV366" i="4"/>
  <c r="HW366" i="4"/>
  <c r="HX366" i="4"/>
  <c r="HY366" i="4"/>
  <c r="HU367" i="4"/>
  <c r="HV367" i="4"/>
  <c r="HW367" i="4"/>
  <c r="HX367" i="4"/>
  <c r="HY367" i="4"/>
  <c r="HU368" i="4"/>
  <c r="HV368" i="4"/>
  <c r="HW368" i="4"/>
  <c r="HX368" i="4"/>
  <c r="HY368" i="4"/>
  <c r="HU369" i="4"/>
  <c r="HV369" i="4"/>
  <c r="HW369" i="4"/>
  <c r="HX369" i="4"/>
  <c r="HY369" i="4"/>
  <c r="HU370" i="4"/>
  <c r="HV370" i="4"/>
  <c r="HW370" i="4"/>
  <c r="HX370" i="4"/>
  <c r="HY370" i="4"/>
  <c r="HU371" i="4"/>
  <c r="HV371" i="4"/>
  <c r="HW371" i="4"/>
  <c r="HX371" i="4"/>
  <c r="HY371" i="4"/>
  <c r="HU372" i="4"/>
  <c r="HV372" i="4"/>
  <c r="HW372" i="4"/>
  <c r="HX372" i="4"/>
  <c r="HY372" i="4"/>
  <c r="HU373" i="4"/>
  <c r="HV373" i="4"/>
  <c r="HW373" i="4"/>
  <c r="HX373" i="4"/>
  <c r="HY373" i="4"/>
  <c r="HU374" i="4"/>
  <c r="HV374" i="4"/>
  <c r="HW374" i="4"/>
  <c r="HX374" i="4"/>
  <c r="HY374" i="4"/>
  <c r="HU375" i="4"/>
  <c r="HV375" i="4"/>
  <c r="HW375" i="4"/>
  <c r="HX375" i="4"/>
  <c r="HY375" i="4"/>
  <c r="HU376" i="4"/>
  <c r="HV376" i="4"/>
  <c r="HW376" i="4"/>
  <c r="HX376" i="4"/>
  <c r="HY376" i="4"/>
  <c r="HU377" i="4"/>
  <c r="HV377" i="4"/>
  <c r="HW377" i="4"/>
  <c r="HX377" i="4"/>
  <c r="HY377" i="4"/>
  <c r="HU378" i="4"/>
  <c r="HV378" i="4"/>
  <c r="HW378" i="4"/>
  <c r="HX378" i="4"/>
  <c r="HY378" i="4"/>
  <c r="HU379" i="4"/>
  <c r="HV379" i="4"/>
  <c r="HW379" i="4"/>
  <c r="HX379" i="4"/>
  <c r="HY379" i="4"/>
  <c r="HU380" i="4"/>
  <c r="HV380" i="4"/>
  <c r="HW380" i="4"/>
  <c r="HX380" i="4"/>
  <c r="HY380" i="4"/>
  <c r="HU381" i="4"/>
  <c r="HV381" i="4"/>
  <c r="HW381" i="4"/>
  <c r="HX381" i="4"/>
  <c r="HY381" i="4"/>
  <c r="HU382" i="4"/>
  <c r="HV382" i="4"/>
  <c r="HW382" i="4"/>
  <c r="HX382" i="4"/>
  <c r="HY382" i="4"/>
  <c r="HU383" i="4"/>
  <c r="HV383" i="4"/>
  <c r="HW383" i="4"/>
  <c r="HX383" i="4"/>
  <c r="HY383" i="4"/>
  <c r="HU384" i="4"/>
  <c r="HV384" i="4"/>
  <c r="HW384" i="4"/>
  <c r="HX384" i="4"/>
  <c r="HY384" i="4"/>
  <c r="HU385" i="4"/>
  <c r="HV385" i="4"/>
  <c r="HW385" i="4"/>
  <c r="HX385" i="4"/>
  <c r="HY385" i="4"/>
  <c r="HU386" i="4"/>
  <c r="HV386" i="4"/>
  <c r="HW386" i="4"/>
  <c r="HX386" i="4"/>
  <c r="HY386" i="4"/>
  <c r="HU387" i="4"/>
  <c r="HV387" i="4"/>
  <c r="HW387" i="4"/>
  <c r="HX387" i="4"/>
  <c r="HY387" i="4"/>
  <c r="HU388" i="4"/>
  <c r="HV388" i="4"/>
  <c r="HW388" i="4"/>
  <c r="HX388" i="4"/>
  <c r="HY388" i="4"/>
  <c r="HU389" i="4"/>
  <c r="HV389" i="4"/>
  <c r="HW389" i="4"/>
  <c r="HX389" i="4"/>
  <c r="HY389" i="4"/>
  <c r="HU390" i="4"/>
  <c r="HV390" i="4"/>
  <c r="HW390" i="4"/>
  <c r="HX390" i="4"/>
  <c r="HY390" i="4"/>
  <c r="HU391" i="4"/>
  <c r="HV391" i="4"/>
  <c r="HW391" i="4"/>
  <c r="HX391" i="4"/>
  <c r="HY391" i="4"/>
  <c r="HU392" i="4"/>
  <c r="HV392" i="4"/>
  <c r="HW392" i="4"/>
  <c r="HX392" i="4"/>
  <c r="HY392" i="4"/>
  <c r="HU393" i="4"/>
  <c r="HV393" i="4"/>
  <c r="HW393" i="4"/>
  <c r="HX393" i="4"/>
  <c r="HY393" i="4"/>
  <c r="HU394" i="4"/>
  <c r="HV394" i="4"/>
  <c r="HW394" i="4"/>
  <c r="HX394" i="4"/>
  <c r="HY394" i="4"/>
  <c r="HU395" i="4"/>
  <c r="HV395" i="4"/>
  <c r="HW395" i="4"/>
  <c r="HX395" i="4"/>
  <c r="HY395" i="4"/>
  <c r="HU396" i="4"/>
  <c r="HV396" i="4"/>
  <c r="HW396" i="4"/>
  <c r="HX396" i="4"/>
  <c r="HY396" i="4"/>
  <c r="HU397" i="4"/>
  <c r="HV397" i="4"/>
  <c r="HW397" i="4"/>
  <c r="HX397" i="4"/>
  <c r="HY397" i="4"/>
  <c r="HU398" i="4"/>
  <c r="HV398" i="4"/>
  <c r="HW398" i="4"/>
  <c r="HX398" i="4"/>
  <c r="HY398" i="4"/>
  <c r="HU399" i="4"/>
  <c r="HV399" i="4"/>
  <c r="HW399" i="4"/>
  <c r="HX399" i="4"/>
  <c r="HY399" i="4"/>
  <c r="HU400" i="4"/>
  <c r="HV400" i="4"/>
  <c r="HW400" i="4"/>
  <c r="HX400" i="4"/>
  <c r="HY400" i="4"/>
  <c r="HU401" i="4"/>
  <c r="HV401" i="4"/>
  <c r="HW401" i="4"/>
  <c r="HX401" i="4"/>
  <c r="HY401" i="4"/>
  <c r="HU402" i="4"/>
  <c r="HV402" i="4"/>
  <c r="HW402" i="4"/>
  <c r="HX402" i="4"/>
  <c r="HY402" i="4"/>
  <c r="HU403" i="4"/>
  <c r="HV403" i="4"/>
  <c r="HW403" i="4"/>
  <c r="HX403" i="4"/>
  <c r="HY403" i="4"/>
  <c r="HU404" i="4"/>
  <c r="HV404" i="4"/>
  <c r="HW404" i="4"/>
  <c r="HX404" i="4"/>
  <c r="HY404" i="4"/>
  <c r="HU405" i="4"/>
  <c r="HV405" i="4"/>
  <c r="HW405" i="4"/>
  <c r="HX405" i="4"/>
  <c r="HY405" i="4"/>
  <c r="HU406" i="4"/>
  <c r="HV406" i="4"/>
  <c r="HW406" i="4"/>
  <c r="HX406" i="4"/>
  <c r="HY406" i="4"/>
  <c r="HY6" i="4"/>
  <c r="HX6" i="4"/>
  <c r="HW6" i="4"/>
  <c r="HV6" i="4"/>
  <c r="HU6" i="4"/>
  <c r="HN7" i="4"/>
  <c r="HO7" i="4"/>
  <c r="HP7" i="4"/>
  <c r="HQ7" i="4"/>
  <c r="HR7" i="4"/>
  <c r="HN8" i="4"/>
  <c r="HO8" i="4"/>
  <c r="HP8" i="4"/>
  <c r="HQ8" i="4"/>
  <c r="HR8" i="4"/>
  <c r="HN9" i="4"/>
  <c r="HO9" i="4"/>
  <c r="HP9" i="4"/>
  <c r="HQ9" i="4"/>
  <c r="HR9" i="4"/>
  <c r="HN10" i="4"/>
  <c r="HO10" i="4"/>
  <c r="HP10" i="4"/>
  <c r="HQ10" i="4"/>
  <c r="HR10" i="4"/>
  <c r="HN11" i="4"/>
  <c r="HO11" i="4"/>
  <c r="HP11" i="4"/>
  <c r="HQ11" i="4"/>
  <c r="HR11" i="4"/>
  <c r="HN12" i="4"/>
  <c r="HO12" i="4"/>
  <c r="HP12" i="4"/>
  <c r="HQ12" i="4"/>
  <c r="HR12" i="4"/>
  <c r="HN13" i="4"/>
  <c r="HO13" i="4"/>
  <c r="HP13" i="4"/>
  <c r="HQ13" i="4"/>
  <c r="HR13" i="4"/>
  <c r="HN14" i="4"/>
  <c r="HO14" i="4"/>
  <c r="HP14" i="4"/>
  <c r="HQ14" i="4"/>
  <c r="HR14" i="4"/>
  <c r="HN15" i="4"/>
  <c r="HO15" i="4"/>
  <c r="HP15" i="4"/>
  <c r="HQ15" i="4"/>
  <c r="HR15" i="4"/>
  <c r="HN16" i="4"/>
  <c r="HO16" i="4"/>
  <c r="HP16" i="4"/>
  <c r="HQ16" i="4"/>
  <c r="HR16" i="4"/>
  <c r="HN17" i="4"/>
  <c r="HO17" i="4"/>
  <c r="HP17" i="4"/>
  <c r="HQ17" i="4"/>
  <c r="HR17" i="4"/>
  <c r="HN18" i="4"/>
  <c r="HO18" i="4"/>
  <c r="HP18" i="4"/>
  <c r="HQ18" i="4"/>
  <c r="HR18" i="4"/>
  <c r="HN19" i="4"/>
  <c r="HO19" i="4"/>
  <c r="HP19" i="4"/>
  <c r="HQ19" i="4"/>
  <c r="HR19" i="4"/>
  <c r="HN20" i="4"/>
  <c r="HO20" i="4"/>
  <c r="HP20" i="4"/>
  <c r="HQ20" i="4"/>
  <c r="HR20" i="4"/>
  <c r="HN21" i="4"/>
  <c r="HO21" i="4"/>
  <c r="HP21" i="4"/>
  <c r="HQ21" i="4"/>
  <c r="HR21" i="4"/>
  <c r="HN22" i="4"/>
  <c r="HO22" i="4"/>
  <c r="HP22" i="4"/>
  <c r="HQ22" i="4"/>
  <c r="HR22" i="4"/>
  <c r="HN23" i="4"/>
  <c r="HO23" i="4"/>
  <c r="HP23" i="4"/>
  <c r="HQ23" i="4"/>
  <c r="HR23" i="4"/>
  <c r="HN24" i="4"/>
  <c r="HO24" i="4"/>
  <c r="HP24" i="4"/>
  <c r="HQ24" i="4"/>
  <c r="HR24" i="4"/>
  <c r="HN25" i="4"/>
  <c r="HO25" i="4"/>
  <c r="HP25" i="4"/>
  <c r="HQ25" i="4"/>
  <c r="HR25" i="4"/>
  <c r="HN26" i="4"/>
  <c r="HO26" i="4"/>
  <c r="HP26" i="4"/>
  <c r="HQ26" i="4"/>
  <c r="HR26" i="4"/>
  <c r="HN27" i="4"/>
  <c r="HO27" i="4"/>
  <c r="HP27" i="4"/>
  <c r="HQ27" i="4"/>
  <c r="HR27" i="4"/>
  <c r="HN28" i="4"/>
  <c r="HO28" i="4"/>
  <c r="HP28" i="4"/>
  <c r="HQ28" i="4"/>
  <c r="HR28" i="4"/>
  <c r="HN29" i="4"/>
  <c r="HO29" i="4"/>
  <c r="HP29" i="4"/>
  <c r="HQ29" i="4"/>
  <c r="HR29" i="4"/>
  <c r="HN30" i="4"/>
  <c r="HO30" i="4"/>
  <c r="HP30" i="4"/>
  <c r="HQ30" i="4"/>
  <c r="HR30" i="4"/>
  <c r="HN31" i="4"/>
  <c r="HO31" i="4"/>
  <c r="HP31" i="4"/>
  <c r="HQ31" i="4"/>
  <c r="HR31" i="4"/>
  <c r="HN32" i="4"/>
  <c r="HO32" i="4"/>
  <c r="HP32" i="4"/>
  <c r="HQ32" i="4"/>
  <c r="HR32" i="4"/>
  <c r="HN33" i="4"/>
  <c r="HO33" i="4"/>
  <c r="HP33" i="4"/>
  <c r="HQ33" i="4"/>
  <c r="HR33" i="4"/>
  <c r="HN34" i="4"/>
  <c r="HO34" i="4"/>
  <c r="HP34" i="4"/>
  <c r="HQ34" i="4"/>
  <c r="HR34" i="4"/>
  <c r="HN35" i="4"/>
  <c r="HO35" i="4"/>
  <c r="HP35" i="4"/>
  <c r="HQ35" i="4"/>
  <c r="HR35" i="4"/>
  <c r="HN36" i="4"/>
  <c r="HO36" i="4"/>
  <c r="HP36" i="4"/>
  <c r="HQ36" i="4"/>
  <c r="HR36" i="4"/>
  <c r="HN37" i="4"/>
  <c r="HO37" i="4"/>
  <c r="HP37" i="4"/>
  <c r="HQ37" i="4"/>
  <c r="HR37" i="4"/>
  <c r="HN38" i="4"/>
  <c r="HO38" i="4"/>
  <c r="HP38" i="4"/>
  <c r="HQ38" i="4"/>
  <c r="HR38" i="4"/>
  <c r="HN39" i="4"/>
  <c r="HO39" i="4"/>
  <c r="HP39" i="4"/>
  <c r="HQ39" i="4"/>
  <c r="HR39" i="4"/>
  <c r="HN40" i="4"/>
  <c r="HO40" i="4"/>
  <c r="HP40" i="4"/>
  <c r="HQ40" i="4"/>
  <c r="HR40" i="4"/>
  <c r="HN41" i="4"/>
  <c r="HO41" i="4"/>
  <c r="HP41" i="4"/>
  <c r="HQ41" i="4"/>
  <c r="HR41" i="4"/>
  <c r="HN42" i="4"/>
  <c r="HO42" i="4"/>
  <c r="HP42" i="4"/>
  <c r="HQ42" i="4"/>
  <c r="HR42" i="4"/>
  <c r="HN43" i="4"/>
  <c r="HO43" i="4"/>
  <c r="HP43" i="4"/>
  <c r="HQ43" i="4"/>
  <c r="HR43" i="4"/>
  <c r="HN44" i="4"/>
  <c r="HO44" i="4"/>
  <c r="HP44" i="4"/>
  <c r="HQ44" i="4"/>
  <c r="HR44" i="4"/>
  <c r="HN45" i="4"/>
  <c r="HO45" i="4"/>
  <c r="HP45" i="4"/>
  <c r="HQ45" i="4"/>
  <c r="HR45" i="4"/>
  <c r="HN46" i="4"/>
  <c r="HO46" i="4"/>
  <c r="HP46" i="4"/>
  <c r="HQ46" i="4"/>
  <c r="HR46" i="4"/>
  <c r="HN47" i="4"/>
  <c r="HO47" i="4"/>
  <c r="HP47" i="4"/>
  <c r="HQ47" i="4"/>
  <c r="HR47" i="4"/>
  <c r="HN48" i="4"/>
  <c r="HO48" i="4"/>
  <c r="HP48" i="4"/>
  <c r="HQ48" i="4"/>
  <c r="HR48" i="4"/>
  <c r="HN49" i="4"/>
  <c r="HO49" i="4"/>
  <c r="HP49" i="4"/>
  <c r="HQ49" i="4"/>
  <c r="HR49" i="4"/>
  <c r="HN50" i="4"/>
  <c r="HO50" i="4"/>
  <c r="HP50" i="4"/>
  <c r="HQ50" i="4"/>
  <c r="HR50" i="4"/>
  <c r="HN51" i="4"/>
  <c r="HO51" i="4"/>
  <c r="HP51" i="4"/>
  <c r="HQ51" i="4"/>
  <c r="HR51" i="4"/>
  <c r="HN52" i="4"/>
  <c r="HO52" i="4"/>
  <c r="HP52" i="4"/>
  <c r="HQ52" i="4"/>
  <c r="HR52" i="4"/>
  <c r="HN53" i="4"/>
  <c r="HO53" i="4"/>
  <c r="HP53" i="4"/>
  <c r="HQ53" i="4"/>
  <c r="HR53" i="4"/>
  <c r="HN54" i="4"/>
  <c r="HO54" i="4"/>
  <c r="HP54" i="4"/>
  <c r="HQ54" i="4"/>
  <c r="HR54" i="4"/>
  <c r="HN55" i="4"/>
  <c r="HO55" i="4"/>
  <c r="HP55" i="4"/>
  <c r="HQ55" i="4"/>
  <c r="HR55" i="4"/>
  <c r="HN56" i="4"/>
  <c r="HO56" i="4"/>
  <c r="HP56" i="4"/>
  <c r="HQ56" i="4"/>
  <c r="HR56" i="4"/>
  <c r="HN57" i="4"/>
  <c r="HO57" i="4"/>
  <c r="HP57" i="4"/>
  <c r="HQ57" i="4"/>
  <c r="HR57" i="4"/>
  <c r="HN58" i="4"/>
  <c r="HO58" i="4"/>
  <c r="HP58" i="4"/>
  <c r="HQ58" i="4"/>
  <c r="HR58" i="4"/>
  <c r="HN59" i="4"/>
  <c r="HO59" i="4"/>
  <c r="HP59" i="4"/>
  <c r="HQ59" i="4"/>
  <c r="HR59" i="4"/>
  <c r="HN60" i="4"/>
  <c r="HO60" i="4"/>
  <c r="HP60" i="4"/>
  <c r="HQ60" i="4"/>
  <c r="HR60" i="4"/>
  <c r="HN61" i="4"/>
  <c r="HO61" i="4"/>
  <c r="HP61" i="4"/>
  <c r="HQ61" i="4"/>
  <c r="HR61" i="4"/>
  <c r="HN62" i="4"/>
  <c r="HO62" i="4"/>
  <c r="HP62" i="4"/>
  <c r="HQ62" i="4"/>
  <c r="HR62" i="4"/>
  <c r="HN63" i="4"/>
  <c r="HO63" i="4"/>
  <c r="HP63" i="4"/>
  <c r="HQ63" i="4"/>
  <c r="HR63" i="4"/>
  <c r="HN64" i="4"/>
  <c r="HO64" i="4"/>
  <c r="HP64" i="4"/>
  <c r="HQ64" i="4"/>
  <c r="HR64" i="4"/>
  <c r="HN65" i="4"/>
  <c r="HO65" i="4"/>
  <c r="HP65" i="4"/>
  <c r="HQ65" i="4"/>
  <c r="HR65" i="4"/>
  <c r="HN66" i="4"/>
  <c r="HO66" i="4"/>
  <c r="HP66" i="4"/>
  <c r="HQ66" i="4"/>
  <c r="HR66" i="4"/>
  <c r="HN67" i="4"/>
  <c r="HO67" i="4"/>
  <c r="HP67" i="4"/>
  <c r="HQ67" i="4"/>
  <c r="HR67" i="4"/>
  <c r="HN68" i="4"/>
  <c r="HO68" i="4"/>
  <c r="HP68" i="4"/>
  <c r="HQ68" i="4"/>
  <c r="HR68" i="4"/>
  <c r="HN69" i="4"/>
  <c r="HO69" i="4"/>
  <c r="HP69" i="4"/>
  <c r="HQ69" i="4"/>
  <c r="HR69" i="4"/>
  <c r="HN70" i="4"/>
  <c r="HO70" i="4"/>
  <c r="HP70" i="4"/>
  <c r="HQ70" i="4"/>
  <c r="HR70" i="4"/>
  <c r="HN71" i="4"/>
  <c r="HO71" i="4"/>
  <c r="HP71" i="4"/>
  <c r="HQ71" i="4"/>
  <c r="HR71" i="4"/>
  <c r="HN72" i="4"/>
  <c r="HO72" i="4"/>
  <c r="HP72" i="4"/>
  <c r="HQ72" i="4"/>
  <c r="HR72" i="4"/>
  <c r="HN73" i="4"/>
  <c r="HO73" i="4"/>
  <c r="HP73" i="4"/>
  <c r="HQ73" i="4"/>
  <c r="HR73" i="4"/>
  <c r="HN74" i="4"/>
  <c r="HO74" i="4"/>
  <c r="HP74" i="4"/>
  <c r="HQ74" i="4"/>
  <c r="HR74" i="4"/>
  <c r="HN75" i="4"/>
  <c r="HO75" i="4"/>
  <c r="HP75" i="4"/>
  <c r="HQ75" i="4"/>
  <c r="HR75" i="4"/>
  <c r="HN76" i="4"/>
  <c r="HO76" i="4"/>
  <c r="HP76" i="4"/>
  <c r="HQ76" i="4"/>
  <c r="HR76" i="4"/>
  <c r="HN77" i="4"/>
  <c r="HO77" i="4"/>
  <c r="HP77" i="4"/>
  <c r="HQ77" i="4"/>
  <c r="HR77" i="4"/>
  <c r="HN78" i="4"/>
  <c r="HO78" i="4"/>
  <c r="HP78" i="4"/>
  <c r="HQ78" i="4"/>
  <c r="HR78" i="4"/>
  <c r="HN79" i="4"/>
  <c r="HO79" i="4"/>
  <c r="HP79" i="4"/>
  <c r="HQ79" i="4"/>
  <c r="HR79" i="4"/>
  <c r="HN80" i="4"/>
  <c r="HO80" i="4"/>
  <c r="HP80" i="4"/>
  <c r="HQ80" i="4"/>
  <c r="HR80" i="4"/>
  <c r="HN81" i="4"/>
  <c r="HO81" i="4"/>
  <c r="HP81" i="4"/>
  <c r="HQ81" i="4"/>
  <c r="HR81" i="4"/>
  <c r="HN82" i="4"/>
  <c r="HO82" i="4"/>
  <c r="HP82" i="4"/>
  <c r="HQ82" i="4"/>
  <c r="HR82" i="4"/>
  <c r="HN83" i="4"/>
  <c r="HO83" i="4"/>
  <c r="HP83" i="4"/>
  <c r="HQ83" i="4"/>
  <c r="HR83" i="4"/>
  <c r="HN84" i="4"/>
  <c r="HO84" i="4"/>
  <c r="HP84" i="4"/>
  <c r="HQ84" i="4"/>
  <c r="HR84" i="4"/>
  <c r="HN85" i="4"/>
  <c r="HO85" i="4"/>
  <c r="HP85" i="4"/>
  <c r="HQ85" i="4"/>
  <c r="HR85" i="4"/>
  <c r="HN86" i="4"/>
  <c r="HO86" i="4"/>
  <c r="HP86" i="4"/>
  <c r="HQ86" i="4"/>
  <c r="HR86" i="4"/>
  <c r="HN87" i="4"/>
  <c r="HO87" i="4"/>
  <c r="HP87" i="4"/>
  <c r="HQ87" i="4"/>
  <c r="HR87" i="4"/>
  <c r="HN88" i="4"/>
  <c r="HO88" i="4"/>
  <c r="HP88" i="4"/>
  <c r="HQ88" i="4"/>
  <c r="HR88" i="4"/>
  <c r="HN89" i="4"/>
  <c r="HO89" i="4"/>
  <c r="HP89" i="4"/>
  <c r="HQ89" i="4"/>
  <c r="HR89" i="4"/>
  <c r="HN90" i="4"/>
  <c r="HO90" i="4"/>
  <c r="HP90" i="4"/>
  <c r="HQ90" i="4"/>
  <c r="HR90" i="4"/>
  <c r="HN91" i="4"/>
  <c r="HO91" i="4"/>
  <c r="HP91" i="4"/>
  <c r="HQ91" i="4"/>
  <c r="HR91" i="4"/>
  <c r="HN92" i="4"/>
  <c r="HO92" i="4"/>
  <c r="HP92" i="4"/>
  <c r="HQ92" i="4"/>
  <c r="HR92" i="4"/>
  <c r="HN93" i="4"/>
  <c r="HO93" i="4"/>
  <c r="HP93" i="4"/>
  <c r="HQ93" i="4"/>
  <c r="HR93" i="4"/>
  <c r="HN94" i="4"/>
  <c r="HO94" i="4"/>
  <c r="HP94" i="4"/>
  <c r="HQ94" i="4"/>
  <c r="HR94" i="4"/>
  <c r="HN95" i="4"/>
  <c r="HO95" i="4"/>
  <c r="HP95" i="4"/>
  <c r="HQ95" i="4"/>
  <c r="HR95" i="4"/>
  <c r="HN96" i="4"/>
  <c r="HO96" i="4"/>
  <c r="HP96" i="4"/>
  <c r="HQ96" i="4"/>
  <c r="HR96" i="4"/>
  <c r="HN97" i="4"/>
  <c r="HO97" i="4"/>
  <c r="HP97" i="4"/>
  <c r="HQ97" i="4"/>
  <c r="HR97" i="4"/>
  <c r="HN98" i="4"/>
  <c r="HO98" i="4"/>
  <c r="HP98" i="4"/>
  <c r="HQ98" i="4"/>
  <c r="HR98" i="4"/>
  <c r="HN99" i="4"/>
  <c r="HO99" i="4"/>
  <c r="HP99" i="4"/>
  <c r="HQ99" i="4"/>
  <c r="HR99" i="4"/>
  <c r="HN100" i="4"/>
  <c r="HO100" i="4"/>
  <c r="HP100" i="4"/>
  <c r="HQ100" i="4"/>
  <c r="HR100" i="4"/>
  <c r="HN101" i="4"/>
  <c r="HO101" i="4"/>
  <c r="HP101" i="4"/>
  <c r="HQ101" i="4"/>
  <c r="HR101" i="4"/>
  <c r="HN102" i="4"/>
  <c r="HO102" i="4"/>
  <c r="HP102" i="4"/>
  <c r="HQ102" i="4"/>
  <c r="HR102" i="4"/>
  <c r="HN103" i="4"/>
  <c r="HO103" i="4"/>
  <c r="HP103" i="4"/>
  <c r="HQ103" i="4"/>
  <c r="HR103" i="4"/>
  <c r="HN104" i="4"/>
  <c r="HO104" i="4"/>
  <c r="HP104" i="4"/>
  <c r="HQ104" i="4"/>
  <c r="HR104" i="4"/>
  <c r="HN105" i="4"/>
  <c r="HO105" i="4"/>
  <c r="HP105" i="4"/>
  <c r="HQ105" i="4"/>
  <c r="HR105" i="4"/>
  <c r="HN106" i="4"/>
  <c r="HO106" i="4"/>
  <c r="HP106" i="4"/>
  <c r="HQ106" i="4"/>
  <c r="HR106" i="4"/>
  <c r="HN107" i="4"/>
  <c r="HO107" i="4"/>
  <c r="HP107" i="4"/>
  <c r="HQ107" i="4"/>
  <c r="HR107" i="4"/>
  <c r="HN108" i="4"/>
  <c r="HO108" i="4"/>
  <c r="HP108" i="4"/>
  <c r="HQ108" i="4"/>
  <c r="HR108" i="4"/>
  <c r="HN109" i="4"/>
  <c r="HO109" i="4"/>
  <c r="HP109" i="4"/>
  <c r="HQ109" i="4"/>
  <c r="HR109" i="4"/>
  <c r="HN110" i="4"/>
  <c r="HO110" i="4"/>
  <c r="HP110" i="4"/>
  <c r="HQ110" i="4"/>
  <c r="HR110" i="4"/>
  <c r="HN111" i="4"/>
  <c r="HO111" i="4"/>
  <c r="HP111" i="4"/>
  <c r="HQ111" i="4"/>
  <c r="HR111" i="4"/>
  <c r="HN112" i="4"/>
  <c r="HO112" i="4"/>
  <c r="HP112" i="4"/>
  <c r="HQ112" i="4"/>
  <c r="HR112" i="4"/>
  <c r="HN113" i="4"/>
  <c r="HO113" i="4"/>
  <c r="HP113" i="4"/>
  <c r="HQ113" i="4"/>
  <c r="HR113" i="4"/>
  <c r="HN114" i="4"/>
  <c r="HO114" i="4"/>
  <c r="HP114" i="4"/>
  <c r="HQ114" i="4"/>
  <c r="HR114" i="4"/>
  <c r="HN115" i="4"/>
  <c r="HO115" i="4"/>
  <c r="HP115" i="4"/>
  <c r="HQ115" i="4"/>
  <c r="HR115" i="4"/>
  <c r="HN116" i="4"/>
  <c r="HO116" i="4"/>
  <c r="HP116" i="4"/>
  <c r="HQ116" i="4"/>
  <c r="HR116" i="4"/>
  <c r="HN117" i="4"/>
  <c r="HO117" i="4"/>
  <c r="HP117" i="4"/>
  <c r="HQ117" i="4"/>
  <c r="HR117" i="4"/>
  <c r="HN118" i="4"/>
  <c r="HO118" i="4"/>
  <c r="HP118" i="4"/>
  <c r="HQ118" i="4"/>
  <c r="HR118" i="4"/>
  <c r="HN119" i="4"/>
  <c r="HO119" i="4"/>
  <c r="HP119" i="4"/>
  <c r="HQ119" i="4"/>
  <c r="HR119" i="4"/>
  <c r="HN120" i="4"/>
  <c r="HO120" i="4"/>
  <c r="HP120" i="4"/>
  <c r="HQ120" i="4"/>
  <c r="HR120" i="4"/>
  <c r="HN121" i="4"/>
  <c r="HO121" i="4"/>
  <c r="HP121" i="4"/>
  <c r="HQ121" i="4"/>
  <c r="HR121" i="4"/>
  <c r="HN122" i="4"/>
  <c r="HO122" i="4"/>
  <c r="HP122" i="4"/>
  <c r="HQ122" i="4"/>
  <c r="HR122" i="4"/>
  <c r="HN123" i="4"/>
  <c r="HO123" i="4"/>
  <c r="HP123" i="4"/>
  <c r="HQ123" i="4"/>
  <c r="HR123" i="4"/>
  <c r="HN124" i="4"/>
  <c r="HO124" i="4"/>
  <c r="HP124" i="4"/>
  <c r="HQ124" i="4"/>
  <c r="HR124" i="4"/>
  <c r="HN125" i="4"/>
  <c r="HO125" i="4"/>
  <c r="HP125" i="4"/>
  <c r="HQ125" i="4"/>
  <c r="HR125" i="4"/>
  <c r="HN126" i="4"/>
  <c r="HO126" i="4"/>
  <c r="HP126" i="4"/>
  <c r="HQ126" i="4"/>
  <c r="HR126" i="4"/>
  <c r="HN127" i="4"/>
  <c r="HO127" i="4"/>
  <c r="HP127" i="4"/>
  <c r="HQ127" i="4"/>
  <c r="HR127" i="4"/>
  <c r="HN128" i="4"/>
  <c r="HO128" i="4"/>
  <c r="HP128" i="4"/>
  <c r="HQ128" i="4"/>
  <c r="HR128" i="4"/>
  <c r="HN129" i="4"/>
  <c r="HO129" i="4"/>
  <c r="HP129" i="4"/>
  <c r="HQ129" i="4"/>
  <c r="HR129" i="4"/>
  <c r="HN130" i="4"/>
  <c r="HO130" i="4"/>
  <c r="HP130" i="4"/>
  <c r="HQ130" i="4"/>
  <c r="HR130" i="4"/>
  <c r="HN131" i="4"/>
  <c r="HO131" i="4"/>
  <c r="HP131" i="4"/>
  <c r="HQ131" i="4"/>
  <c r="HR131" i="4"/>
  <c r="HN132" i="4"/>
  <c r="HO132" i="4"/>
  <c r="HP132" i="4"/>
  <c r="HQ132" i="4"/>
  <c r="HR132" i="4"/>
  <c r="HN133" i="4"/>
  <c r="HO133" i="4"/>
  <c r="HP133" i="4"/>
  <c r="HQ133" i="4"/>
  <c r="HR133" i="4"/>
  <c r="HN134" i="4"/>
  <c r="HO134" i="4"/>
  <c r="HP134" i="4"/>
  <c r="HQ134" i="4"/>
  <c r="HR134" i="4"/>
  <c r="HN135" i="4"/>
  <c r="HO135" i="4"/>
  <c r="HP135" i="4"/>
  <c r="HQ135" i="4"/>
  <c r="HR135" i="4"/>
  <c r="HN136" i="4"/>
  <c r="HO136" i="4"/>
  <c r="HP136" i="4"/>
  <c r="HQ136" i="4"/>
  <c r="HR136" i="4"/>
  <c r="HN137" i="4"/>
  <c r="HO137" i="4"/>
  <c r="HP137" i="4"/>
  <c r="HQ137" i="4"/>
  <c r="HR137" i="4"/>
  <c r="HN138" i="4"/>
  <c r="HO138" i="4"/>
  <c r="HP138" i="4"/>
  <c r="HQ138" i="4"/>
  <c r="HR138" i="4"/>
  <c r="HN139" i="4"/>
  <c r="HO139" i="4"/>
  <c r="HP139" i="4"/>
  <c r="HQ139" i="4"/>
  <c r="HR139" i="4"/>
  <c r="HN140" i="4"/>
  <c r="HO140" i="4"/>
  <c r="HP140" i="4"/>
  <c r="HQ140" i="4"/>
  <c r="HR140" i="4"/>
  <c r="HN141" i="4"/>
  <c r="HO141" i="4"/>
  <c r="HP141" i="4"/>
  <c r="HQ141" i="4"/>
  <c r="HR141" i="4"/>
  <c r="HN142" i="4"/>
  <c r="HO142" i="4"/>
  <c r="HP142" i="4"/>
  <c r="HQ142" i="4"/>
  <c r="HR142" i="4"/>
  <c r="HN143" i="4"/>
  <c r="HO143" i="4"/>
  <c r="HP143" i="4"/>
  <c r="HQ143" i="4"/>
  <c r="HR143" i="4"/>
  <c r="HN144" i="4"/>
  <c r="HO144" i="4"/>
  <c r="HP144" i="4"/>
  <c r="HQ144" i="4"/>
  <c r="HR144" i="4"/>
  <c r="HN145" i="4"/>
  <c r="HO145" i="4"/>
  <c r="HP145" i="4"/>
  <c r="HQ145" i="4"/>
  <c r="HR145" i="4"/>
  <c r="HN146" i="4"/>
  <c r="HO146" i="4"/>
  <c r="HP146" i="4"/>
  <c r="HQ146" i="4"/>
  <c r="HR146" i="4"/>
  <c r="HN147" i="4"/>
  <c r="HO147" i="4"/>
  <c r="HP147" i="4"/>
  <c r="HQ147" i="4"/>
  <c r="HR147" i="4"/>
  <c r="HN148" i="4"/>
  <c r="HO148" i="4"/>
  <c r="HP148" i="4"/>
  <c r="HQ148" i="4"/>
  <c r="HR148" i="4"/>
  <c r="HN149" i="4"/>
  <c r="HO149" i="4"/>
  <c r="HP149" i="4"/>
  <c r="HQ149" i="4"/>
  <c r="HR149" i="4"/>
  <c r="HN150" i="4"/>
  <c r="HO150" i="4"/>
  <c r="HP150" i="4"/>
  <c r="HQ150" i="4"/>
  <c r="HR150" i="4"/>
  <c r="HN151" i="4"/>
  <c r="HO151" i="4"/>
  <c r="HP151" i="4"/>
  <c r="HQ151" i="4"/>
  <c r="HR151" i="4"/>
  <c r="HN152" i="4"/>
  <c r="HO152" i="4"/>
  <c r="HP152" i="4"/>
  <c r="HQ152" i="4"/>
  <c r="HR152" i="4"/>
  <c r="HN153" i="4"/>
  <c r="HO153" i="4"/>
  <c r="HP153" i="4"/>
  <c r="HQ153" i="4"/>
  <c r="HR153" i="4"/>
  <c r="HN154" i="4"/>
  <c r="HO154" i="4"/>
  <c r="HP154" i="4"/>
  <c r="HQ154" i="4"/>
  <c r="HR154" i="4"/>
  <c r="HN155" i="4"/>
  <c r="HO155" i="4"/>
  <c r="HP155" i="4"/>
  <c r="HQ155" i="4"/>
  <c r="HR155" i="4"/>
  <c r="HN156" i="4"/>
  <c r="HO156" i="4"/>
  <c r="HP156" i="4"/>
  <c r="HQ156" i="4"/>
  <c r="HR156" i="4"/>
  <c r="HN157" i="4"/>
  <c r="HO157" i="4"/>
  <c r="HP157" i="4"/>
  <c r="HQ157" i="4"/>
  <c r="HR157" i="4"/>
  <c r="HN158" i="4"/>
  <c r="HO158" i="4"/>
  <c r="HP158" i="4"/>
  <c r="HQ158" i="4"/>
  <c r="HR158" i="4"/>
  <c r="HN159" i="4"/>
  <c r="HO159" i="4"/>
  <c r="HP159" i="4"/>
  <c r="HQ159" i="4"/>
  <c r="HR159" i="4"/>
  <c r="HN160" i="4"/>
  <c r="HO160" i="4"/>
  <c r="HP160" i="4"/>
  <c r="HQ160" i="4"/>
  <c r="HR160" i="4"/>
  <c r="HN161" i="4"/>
  <c r="HO161" i="4"/>
  <c r="HP161" i="4"/>
  <c r="HQ161" i="4"/>
  <c r="HR161" i="4"/>
  <c r="HN162" i="4"/>
  <c r="HO162" i="4"/>
  <c r="HP162" i="4"/>
  <c r="HQ162" i="4"/>
  <c r="HR162" i="4"/>
  <c r="HN163" i="4"/>
  <c r="HO163" i="4"/>
  <c r="HP163" i="4"/>
  <c r="HQ163" i="4"/>
  <c r="HR163" i="4"/>
  <c r="HN164" i="4"/>
  <c r="HO164" i="4"/>
  <c r="HP164" i="4"/>
  <c r="HQ164" i="4"/>
  <c r="HR164" i="4"/>
  <c r="HN165" i="4"/>
  <c r="HO165" i="4"/>
  <c r="HP165" i="4"/>
  <c r="HQ165" i="4"/>
  <c r="HR165" i="4"/>
  <c r="HN166" i="4"/>
  <c r="HO166" i="4"/>
  <c r="HP166" i="4"/>
  <c r="HQ166" i="4"/>
  <c r="HR166" i="4"/>
  <c r="HN167" i="4"/>
  <c r="HO167" i="4"/>
  <c r="HP167" i="4"/>
  <c r="HQ167" i="4"/>
  <c r="HR167" i="4"/>
  <c r="HN168" i="4"/>
  <c r="HO168" i="4"/>
  <c r="HP168" i="4"/>
  <c r="HQ168" i="4"/>
  <c r="HR168" i="4"/>
  <c r="HN169" i="4"/>
  <c r="HO169" i="4"/>
  <c r="HP169" i="4"/>
  <c r="HQ169" i="4"/>
  <c r="HR169" i="4"/>
  <c r="HN170" i="4"/>
  <c r="HO170" i="4"/>
  <c r="HP170" i="4"/>
  <c r="HQ170" i="4"/>
  <c r="HR170" i="4"/>
  <c r="HN171" i="4"/>
  <c r="HO171" i="4"/>
  <c r="HP171" i="4"/>
  <c r="HQ171" i="4"/>
  <c r="HR171" i="4"/>
  <c r="HN172" i="4"/>
  <c r="HO172" i="4"/>
  <c r="HP172" i="4"/>
  <c r="HQ172" i="4"/>
  <c r="HR172" i="4"/>
  <c r="HN173" i="4"/>
  <c r="HO173" i="4"/>
  <c r="HP173" i="4"/>
  <c r="HQ173" i="4"/>
  <c r="HR173" i="4"/>
  <c r="HN174" i="4"/>
  <c r="HO174" i="4"/>
  <c r="HP174" i="4"/>
  <c r="HQ174" i="4"/>
  <c r="HR174" i="4"/>
  <c r="HN175" i="4"/>
  <c r="HO175" i="4"/>
  <c r="HP175" i="4"/>
  <c r="HQ175" i="4"/>
  <c r="HR175" i="4"/>
  <c r="HN176" i="4"/>
  <c r="HO176" i="4"/>
  <c r="HP176" i="4"/>
  <c r="HQ176" i="4"/>
  <c r="HR176" i="4"/>
  <c r="HN177" i="4"/>
  <c r="HO177" i="4"/>
  <c r="HP177" i="4"/>
  <c r="HQ177" i="4"/>
  <c r="HR177" i="4"/>
  <c r="HN178" i="4"/>
  <c r="HO178" i="4"/>
  <c r="HP178" i="4"/>
  <c r="HQ178" i="4"/>
  <c r="HR178" i="4"/>
  <c r="HN179" i="4"/>
  <c r="HO179" i="4"/>
  <c r="HP179" i="4"/>
  <c r="HQ179" i="4"/>
  <c r="HR179" i="4"/>
  <c r="HN180" i="4"/>
  <c r="HO180" i="4"/>
  <c r="HP180" i="4"/>
  <c r="HQ180" i="4"/>
  <c r="HR180" i="4"/>
  <c r="HN181" i="4"/>
  <c r="HO181" i="4"/>
  <c r="HP181" i="4"/>
  <c r="HQ181" i="4"/>
  <c r="HR181" i="4"/>
  <c r="HN182" i="4"/>
  <c r="HO182" i="4"/>
  <c r="HP182" i="4"/>
  <c r="HQ182" i="4"/>
  <c r="HR182" i="4"/>
  <c r="HN183" i="4"/>
  <c r="HO183" i="4"/>
  <c r="HP183" i="4"/>
  <c r="HQ183" i="4"/>
  <c r="HR183" i="4"/>
  <c r="HN184" i="4"/>
  <c r="HO184" i="4"/>
  <c r="HP184" i="4"/>
  <c r="HQ184" i="4"/>
  <c r="HR184" i="4"/>
  <c r="HN185" i="4"/>
  <c r="HO185" i="4"/>
  <c r="HP185" i="4"/>
  <c r="HQ185" i="4"/>
  <c r="HR185" i="4"/>
  <c r="HN186" i="4"/>
  <c r="HO186" i="4"/>
  <c r="HP186" i="4"/>
  <c r="HQ186" i="4"/>
  <c r="HR186" i="4"/>
  <c r="HN187" i="4"/>
  <c r="HO187" i="4"/>
  <c r="HP187" i="4"/>
  <c r="HQ187" i="4"/>
  <c r="HR187" i="4"/>
  <c r="HN188" i="4"/>
  <c r="HO188" i="4"/>
  <c r="HP188" i="4"/>
  <c r="HQ188" i="4"/>
  <c r="HR188" i="4"/>
  <c r="HN189" i="4"/>
  <c r="HO189" i="4"/>
  <c r="HP189" i="4"/>
  <c r="HQ189" i="4"/>
  <c r="HR189" i="4"/>
  <c r="HN190" i="4"/>
  <c r="HO190" i="4"/>
  <c r="HP190" i="4"/>
  <c r="HQ190" i="4"/>
  <c r="HR190" i="4"/>
  <c r="HN191" i="4"/>
  <c r="HO191" i="4"/>
  <c r="HP191" i="4"/>
  <c r="HQ191" i="4"/>
  <c r="HR191" i="4"/>
  <c r="HN192" i="4"/>
  <c r="HO192" i="4"/>
  <c r="HP192" i="4"/>
  <c r="HQ192" i="4"/>
  <c r="HR192" i="4"/>
  <c r="HN193" i="4"/>
  <c r="HO193" i="4"/>
  <c r="HP193" i="4"/>
  <c r="HQ193" i="4"/>
  <c r="HR193" i="4"/>
  <c r="HN194" i="4"/>
  <c r="HO194" i="4"/>
  <c r="HP194" i="4"/>
  <c r="HQ194" i="4"/>
  <c r="HR194" i="4"/>
  <c r="HN195" i="4"/>
  <c r="HO195" i="4"/>
  <c r="HP195" i="4"/>
  <c r="HQ195" i="4"/>
  <c r="HR195" i="4"/>
  <c r="HN196" i="4"/>
  <c r="HO196" i="4"/>
  <c r="HP196" i="4"/>
  <c r="HQ196" i="4"/>
  <c r="HR196" i="4"/>
  <c r="HN197" i="4"/>
  <c r="HO197" i="4"/>
  <c r="HP197" i="4"/>
  <c r="HQ197" i="4"/>
  <c r="HR197" i="4"/>
  <c r="HN198" i="4"/>
  <c r="HO198" i="4"/>
  <c r="HP198" i="4"/>
  <c r="HQ198" i="4"/>
  <c r="HR198" i="4"/>
  <c r="HN199" i="4"/>
  <c r="HO199" i="4"/>
  <c r="HP199" i="4"/>
  <c r="HQ199" i="4"/>
  <c r="HR199" i="4"/>
  <c r="HN200" i="4"/>
  <c r="HO200" i="4"/>
  <c r="HP200" i="4"/>
  <c r="HQ200" i="4"/>
  <c r="HR200" i="4"/>
  <c r="HN201" i="4"/>
  <c r="HO201" i="4"/>
  <c r="HP201" i="4"/>
  <c r="HQ201" i="4"/>
  <c r="HR201" i="4"/>
  <c r="HN202" i="4"/>
  <c r="HO202" i="4"/>
  <c r="HP202" i="4"/>
  <c r="HQ202" i="4"/>
  <c r="HR202" i="4"/>
  <c r="HN203" i="4"/>
  <c r="HO203" i="4"/>
  <c r="HP203" i="4"/>
  <c r="HQ203" i="4"/>
  <c r="HR203" i="4"/>
  <c r="HN204" i="4"/>
  <c r="HO204" i="4"/>
  <c r="HP204" i="4"/>
  <c r="HQ204" i="4"/>
  <c r="HR204" i="4"/>
  <c r="HN205" i="4"/>
  <c r="HO205" i="4"/>
  <c r="HP205" i="4"/>
  <c r="HQ205" i="4"/>
  <c r="HR205" i="4"/>
  <c r="HN206" i="4"/>
  <c r="HO206" i="4"/>
  <c r="HP206" i="4"/>
  <c r="HQ206" i="4"/>
  <c r="HR206" i="4"/>
  <c r="HN207" i="4"/>
  <c r="HO207" i="4"/>
  <c r="HP207" i="4"/>
  <c r="HQ207" i="4"/>
  <c r="HR207" i="4"/>
  <c r="HN208" i="4"/>
  <c r="HO208" i="4"/>
  <c r="HP208" i="4"/>
  <c r="HQ208" i="4"/>
  <c r="HR208" i="4"/>
  <c r="HN209" i="4"/>
  <c r="HO209" i="4"/>
  <c r="HP209" i="4"/>
  <c r="HQ209" i="4"/>
  <c r="HR209" i="4"/>
  <c r="HN210" i="4"/>
  <c r="HO210" i="4"/>
  <c r="HP210" i="4"/>
  <c r="HQ210" i="4"/>
  <c r="HR210" i="4"/>
  <c r="HN211" i="4"/>
  <c r="HO211" i="4"/>
  <c r="HP211" i="4"/>
  <c r="HQ211" i="4"/>
  <c r="HR211" i="4"/>
  <c r="HN212" i="4"/>
  <c r="HO212" i="4"/>
  <c r="HP212" i="4"/>
  <c r="HQ212" i="4"/>
  <c r="HR212" i="4"/>
  <c r="HN213" i="4"/>
  <c r="HO213" i="4"/>
  <c r="HP213" i="4"/>
  <c r="HQ213" i="4"/>
  <c r="HR213" i="4"/>
  <c r="HN214" i="4"/>
  <c r="HO214" i="4"/>
  <c r="HP214" i="4"/>
  <c r="HQ214" i="4"/>
  <c r="HR214" i="4"/>
  <c r="HN215" i="4"/>
  <c r="HO215" i="4"/>
  <c r="HP215" i="4"/>
  <c r="HQ215" i="4"/>
  <c r="HR215" i="4"/>
  <c r="HN216" i="4"/>
  <c r="HO216" i="4"/>
  <c r="HP216" i="4"/>
  <c r="HQ216" i="4"/>
  <c r="HR216" i="4"/>
  <c r="HN217" i="4"/>
  <c r="HO217" i="4"/>
  <c r="HP217" i="4"/>
  <c r="HQ217" i="4"/>
  <c r="HR217" i="4"/>
  <c r="HN218" i="4"/>
  <c r="HO218" i="4"/>
  <c r="HP218" i="4"/>
  <c r="HQ218" i="4"/>
  <c r="HR218" i="4"/>
  <c r="HN219" i="4"/>
  <c r="HO219" i="4"/>
  <c r="HP219" i="4"/>
  <c r="HQ219" i="4"/>
  <c r="HR219" i="4"/>
  <c r="HN220" i="4"/>
  <c r="HO220" i="4"/>
  <c r="HP220" i="4"/>
  <c r="HQ220" i="4"/>
  <c r="HR220" i="4"/>
  <c r="HN221" i="4"/>
  <c r="HO221" i="4"/>
  <c r="HP221" i="4"/>
  <c r="HQ221" i="4"/>
  <c r="HR221" i="4"/>
  <c r="HN222" i="4"/>
  <c r="HO222" i="4"/>
  <c r="HP222" i="4"/>
  <c r="HQ222" i="4"/>
  <c r="HR222" i="4"/>
  <c r="HN223" i="4"/>
  <c r="HO223" i="4"/>
  <c r="HP223" i="4"/>
  <c r="HQ223" i="4"/>
  <c r="HR223" i="4"/>
  <c r="HN224" i="4"/>
  <c r="HO224" i="4"/>
  <c r="HP224" i="4"/>
  <c r="HQ224" i="4"/>
  <c r="HR224" i="4"/>
  <c r="HN225" i="4"/>
  <c r="HO225" i="4"/>
  <c r="HP225" i="4"/>
  <c r="HQ225" i="4"/>
  <c r="HR225" i="4"/>
  <c r="HN226" i="4"/>
  <c r="HO226" i="4"/>
  <c r="HP226" i="4"/>
  <c r="HQ226" i="4"/>
  <c r="HR226" i="4"/>
  <c r="HN227" i="4"/>
  <c r="HO227" i="4"/>
  <c r="HP227" i="4"/>
  <c r="HQ227" i="4"/>
  <c r="HR227" i="4"/>
  <c r="HN228" i="4"/>
  <c r="HO228" i="4"/>
  <c r="HP228" i="4"/>
  <c r="HQ228" i="4"/>
  <c r="HR228" i="4"/>
  <c r="HN229" i="4"/>
  <c r="HO229" i="4"/>
  <c r="HP229" i="4"/>
  <c r="HQ229" i="4"/>
  <c r="HR229" i="4"/>
  <c r="HN230" i="4"/>
  <c r="HO230" i="4"/>
  <c r="HP230" i="4"/>
  <c r="HQ230" i="4"/>
  <c r="HR230" i="4"/>
  <c r="HN231" i="4"/>
  <c r="HO231" i="4"/>
  <c r="HP231" i="4"/>
  <c r="HQ231" i="4"/>
  <c r="HR231" i="4"/>
  <c r="HN232" i="4"/>
  <c r="HO232" i="4"/>
  <c r="HP232" i="4"/>
  <c r="HQ232" i="4"/>
  <c r="HR232" i="4"/>
  <c r="HN233" i="4"/>
  <c r="HO233" i="4"/>
  <c r="HP233" i="4"/>
  <c r="HQ233" i="4"/>
  <c r="HR233" i="4"/>
  <c r="HN234" i="4"/>
  <c r="HO234" i="4"/>
  <c r="HP234" i="4"/>
  <c r="HQ234" i="4"/>
  <c r="HR234" i="4"/>
  <c r="HN235" i="4"/>
  <c r="HO235" i="4"/>
  <c r="HP235" i="4"/>
  <c r="HQ235" i="4"/>
  <c r="HR235" i="4"/>
  <c r="HN236" i="4"/>
  <c r="HO236" i="4"/>
  <c r="HP236" i="4"/>
  <c r="HQ236" i="4"/>
  <c r="HR236" i="4"/>
  <c r="HN237" i="4"/>
  <c r="HO237" i="4"/>
  <c r="HP237" i="4"/>
  <c r="HQ237" i="4"/>
  <c r="HR237" i="4"/>
  <c r="HN238" i="4"/>
  <c r="HO238" i="4"/>
  <c r="HP238" i="4"/>
  <c r="HQ238" i="4"/>
  <c r="HR238" i="4"/>
  <c r="HN239" i="4"/>
  <c r="HO239" i="4"/>
  <c r="HP239" i="4"/>
  <c r="HQ239" i="4"/>
  <c r="HR239" i="4"/>
  <c r="HN240" i="4"/>
  <c r="HO240" i="4"/>
  <c r="HP240" i="4"/>
  <c r="HQ240" i="4"/>
  <c r="HR240" i="4"/>
  <c r="HN241" i="4"/>
  <c r="HO241" i="4"/>
  <c r="HP241" i="4"/>
  <c r="HQ241" i="4"/>
  <c r="HR241" i="4"/>
  <c r="HN242" i="4"/>
  <c r="HO242" i="4"/>
  <c r="HP242" i="4"/>
  <c r="HQ242" i="4"/>
  <c r="HR242" i="4"/>
  <c r="HN243" i="4"/>
  <c r="HO243" i="4"/>
  <c r="HP243" i="4"/>
  <c r="HQ243" i="4"/>
  <c r="HR243" i="4"/>
  <c r="HN244" i="4"/>
  <c r="HO244" i="4"/>
  <c r="HP244" i="4"/>
  <c r="HQ244" i="4"/>
  <c r="HR244" i="4"/>
  <c r="HN245" i="4"/>
  <c r="HO245" i="4"/>
  <c r="HP245" i="4"/>
  <c r="HQ245" i="4"/>
  <c r="HR245" i="4"/>
  <c r="HN246" i="4"/>
  <c r="HO246" i="4"/>
  <c r="HP246" i="4"/>
  <c r="HQ246" i="4"/>
  <c r="HR246" i="4"/>
  <c r="HN247" i="4"/>
  <c r="HO247" i="4"/>
  <c r="HP247" i="4"/>
  <c r="HQ247" i="4"/>
  <c r="HR247" i="4"/>
  <c r="HN248" i="4"/>
  <c r="HO248" i="4"/>
  <c r="HP248" i="4"/>
  <c r="HQ248" i="4"/>
  <c r="HR248" i="4"/>
  <c r="HN249" i="4"/>
  <c r="HO249" i="4"/>
  <c r="HP249" i="4"/>
  <c r="HQ249" i="4"/>
  <c r="HR249" i="4"/>
  <c r="HN250" i="4"/>
  <c r="HO250" i="4"/>
  <c r="HP250" i="4"/>
  <c r="HQ250" i="4"/>
  <c r="HR250" i="4"/>
  <c r="HN251" i="4"/>
  <c r="HO251" i="4"/>
  <c r="HP251" i="4"/>
  <c r="HQ251" i="4"/>
  <c r="HR251" i="4"/>
  <c r="HN252" i="4"/>
  <c r="HO252" i="4"/>
  <c r="HP252" i="4"/>
  <c r="HQ252" i="4"/>
  <c r="HR252" i="4"/>
  <c r="HN253" i="4"/>
  <c r="HO253" i="4"/>
  <c r="HP253" i="4"/>
  <c r="HQ253" i="4"/>
  <c r="HR253" i="4"/>
  <c r="HN254" i="4"/>
  <c r="HO254" i="4"/>
  <c r="HP254" i="4"/>
  <c r="HQ254" i="4"/>
  <c r="HR254" i="4"/>
  <c r="HN255" i="4"/>
  <c r="HO255" i="4"/>
  <c r="HP255" i="4"/>
  <c r="HQ255" i="4"/>
  <c r="HR255" i="4"/>
  <c r="HN256" i="4"/>
  <c r="HO256" i="4"/>
  <c r="HP256" i="4"/>
  <c r="HQ256" i="4"/>
  <c r="HR256" i="4"/>
  <c r="HN257" i="4"/>
  <c r="HO257" i="4"/>
  <c r="HP257" i="4"/>
  <c r="HQ257" i="4"/>
  <c r="HR257" i="4"/>
  <c r="HN258" i="4"/>
  <c r="HO258" i="4"/>
  <c r="HP258" i="4"/>
  <c r="HQ258" i="4"/>
  <c r="HR258" i="4"/>
  <c r="HN259" i="4"/>
  <c r="HO259" i="4"/>
  <c r="HP259" i="4"/>
  <c r="HQ259" i="4"/>
  <c r="HR259" i="4"/>
  <c r="HN260" i="4"/>
  <c r="HO260" i="4"/>
  <c r="HP260" i="4"/>
  <c r="HQ260" i="4"/>
  <c r="HR260" i="4"/>
  <c r="HN261" i="4"/>
  <c r="HO261" i="4"/>
  <c r="HP261" i="4"/>
  <c r="HQ261" i="4"/>
  <c r="HR261" i="4"/>
  <c r="HN262" i="4"/>
  <c r="HO262" i="4"/>
  <c r="HP262" i="4"/>
  <c r="HQ262" i="4"/>
  <c r="HR262" i="4"/>
  <c r="HN263" i="4"/>
  <c r="HO263" i="4"/>
  <c r="HP263" i="4"/>
  <c r="HQ263" i="4"/>
  <c r="HR263" i="4"/>
  <c r="HN264" i="4"/>
  <c r="HO264" i="4"/>
  <c r="HP264" i="4"/>
  <c r="HQ264" i="4"/>
  <c r="HR264" i="4"/>
  <c r="HN265" i="4"/>
  <c r="HO265" i="4"/>
  <c r="HP265" i="4"/>
  <c r="HQ265" i="4"/>
  <c r="HR265" i="4"/>
  <c r="HN266" i="4"/>
  <c r="HO266" i="4"/>
  <c r="HP266" i="4"/>
  <c r="HQ266" i="4"/>
  <c r="HR266" i="4"/>
  <c r="HN267" i="4"/>
  <c r="HO267" i="4"/>
  <c r="HP267" i="4"/>
  <c r="HQ267" i="4"/>
  <c r="HR267" i="4"/>
  <c r="HN268" i="4"/>
  <c r="HO268" i="4"/>
  <c r="HP268" i="4"/>
  <c r="HQ268" i="4"/>
  <c r="HR268" i="4"/>
  <c r="HN269" i="4"/>
  <c r="HO269" i="4"/>
  <c r="HP269" i="4"/>
  <c r="HQ269" i="4"/>
  <c r="HR269" i="4"/>
  <c r="HN270" i="4"/>
  <c r="HO270" i="4"/>
  <c r="HP270" i="4"/>
  <c r="HQ270" i="4"/>
  <c r="HR270" i="4"/>
  <c r="HN271" i="4"/>
  <c r="HO271" i="4"/>
  <c r="HP271" i="4"/>
  <c r="HQ271" i="4"/>
  <c r="HR271" i="4"/>
  <c r="HN272" i="4"/>
  <c r="HO272" i="4"/>
  <c r="HP272" i="4"/>
  <c r="HQ272" i="4"/>
  <c r="HR272" i="4"/>
  <c r="HN273" i="4"/>
  <c r="HO273" i="4"/>
  <c r="HP273" i="4"/>
  <c r="HQ273" i="4"/>
  <c r="HR273" i="4"/>
  <c r="HN274" i="4"/>
  <c r="HO274" i="4"/>
  <c r="HP274" i="4"/>
  <c r="HQ274" i="4"/>
  <c r="HR274" i="4"/>
  <c r="HN275" i="4"/>
  <c r="HO275" i="4"/>
  <c r="HP275" i="4"/>
  <c r="HQ275" i="4"/>
  <c r="HR275" i="4"/>
  <c r="HN276" i="4"/>
  <c r="HO276" i="4"/>
  <c r="HP276" i="4"/>
  <c r="HQ276" i="4"/>
  <c r="HR276" i="4"/>
  <c r="HN277" i="4"/>
  <c r="HO277" i="4"/>
  <c r="HP277" i="4"/>
  <c r="HQ277" i="4"/>
  <c r="HR277" i="4"/>
  <c r="HN278" i="4"/>
  <c r="HO278" i="4"/>
  <c r="HP278" i="4"/>
  <c r="HQ278" i="4"/>
  <c r="HR278" i="4"/>
  <c r="HN279" i="4"/>
  <c r="HO279" i="4"/>
  <c r="HP279" i="4"/>
  <c r="HQ279" i="4"/>
  <c r="HR279" i="4"/>
  <c r="HN280" i="4"/>
  <c r="HO280" i="4"/>
  <c r="HP280" i="4"/>
  <c r="HQ280" i="4"/>
  <c r="HR280" i="4"/>
  <c r="HN281" i="4"/>
  <c r="HO281" i="4"/>
  <c r="HP281" i="4"/>
  <c r="HQ281" i="4"/>
  <c r="HR281" i="4"/>
  <c r="HN282" i="4"/>
  <c r="HO282" i="4"/>
  <c r="HP282" i="4"/>
  <c r="HQ282" i="4"/>
  <c r="HR282" i="4"/>
  <c r="HN283" i="4"/>
  <c r="HO283" i="4"/>
  <c r="HP283" i="4"/>
  <c r="HQ283" i="4"/>
  <c r="HR283" i="4"/>
  <c r="HN284" i="4"/>
  <c r="HO284" i="4"/>
  <c r="HP284" i="4"/>
  <c r="HQ284" i="4"/>
  <c r="HR284" i="4"/>
  <c r="HN285" i="4"/>
  <c r="HO285" i="4"/>
  <c r="HP285" i="4"/>
  <c r="HQ285" i="4"/>
  <c r="HR285" i="4"/>
  <c r="HN286" i="4"/>
  <c r="HO286" i="4"/>
  <c r="HP286" i="4"/>
  <c r="HQ286" i="4"/>
  <c r="HR286" i="4"/>
  <c r="HN287" i="4"/>
  <c r="HO287" i="4"/>
  <c r="HP287" i="4"/>
  <c r="HQ287" i="4"/>
  <c r="HR287" i="4"/>
  <c r="HN288" i="4"/>
  <c r="HO288" i="4"/>
  <c r="HP288" i="4"/>
  <c r="HQ288" i="4"/>
  <c r="HR288" i="4"/>
  <c r="HN289" i="4"/>
  <c r="HO289" i="4"/>
  <c r="HP289" i="4"/>
  <c r="HQ289" i="4"/>
  <c r="HR289" i="4"/>
  <c r="HN290" i="4"/>
  <c r="HO290" i="4"/>
  <c r="HP290" i="4"/>
  <c r="HQ290" i="4"/>
  <c r="HR290" i="4"/>
  <c r="HN291" i="4"/>
  <c r="HO291" i="4"/>
  <c r="HP291" i="4"/>
  <c r="HQ291" i="4"/>
  <c r="HR291" i="4"/>
  <c r="HN292" i="4"/>
  <c r="HO292" i="4"/>
  <c r="HP292" i="4"/>
  <c r="HQ292" i="4"/>
  <c r="HR292" i="4"/>
  <c r="HN293" i="4"/>
  <c r="HO293" i="4"/>
  <c r="HP293" i="4"/>
  <c r="HQ293" i="4"/>
  <c r="HR293" i="4"/>
  <c r="HN294" i="4"/>
  <c r="HO294" i="4"/>
  <c r="HP294" i="4"/>
  <c r="HQ294" i="4"/>
  <c r="HR294" i="4"/>
  <c r="HN295" i="4"/>
  <c r="HO295" i="4"/>
  <c r="HP295" i="4"/>
  <c r="HQ295" i="4"/>
  <c r="HR295" i="4"/>
  <c r="HN296" i="4"/>
  <c r="HO296" i="4"/>
  <c r="HP296" i="4"/>
  <c r="HQ296" i="4"/>
  <c r="HR296" i="4"/>
  <c r="HN297" i="4"/>
  <c r="HO297" i="4"/>
  <c r="HP297" i="4"/>
  <c r="HQ297" i="4"/>
  <c r="HR297" i="4"/>
  <c r="HN298" i="4"/>
  <c r="HO298" i="4"/>
  <c r="HP298" i="4"/>
  <c r="HQ298" i="4"/>
  <c r="HR298" i="4"/>
  <c r="HN299" i="4"/>
  <c r="HO299" i="4"/>
  <c r="HP299" i="4"/>
  <c r="HQ299" i="4"/>
  <c r="HR299" i="4"/>
  <c r="HN300" i="4"/>
  <c r="HO300" i="4"/>
  <c r="HP300" i="4"/>
  <c r="HQ300" i="4"/>
  <c r="HR300" i="4"/>
  <c r="HN301" i="4"/>
  <c r="HO301" i="4"/>
  <c r="HP301" i="4"/>
  <c r="HQ301" i="4"/>
  <c r="HR301" i="4"/>
  <c r="HN302" i="4"/>
  <c r="HO302" i="4"/>
  <c r="HP302" i="4"/>
  <c r="HQ302" i="4"/>
  <c r="HR302" i="4"/>
  <c r="HN303" i="4"/>
  <c r="HO303" i="4"/>
  <c r="HP303" i="4"/>
  <c r="HQ303" i="4"/>
  <c r="HR303" i="4"/>
  <c r="HN304" i="4"/>
  <c r="HO304" i="4"/>
  <c r="HP304" i="4"/>
  <c r="HQ304" i="4"/>
  <c r="HR304" i="4"/>
  <c r="HN305" i="4"/>
  <c r="HO305" i="4"/>
  <c r="HP305" i="4"/>
  <c r="HQ305" i="4"/>
  <c r="HR305" i="4"/>
  <c r="HN306" i="4"/>
  <c r="HO306" i="4"/>
  <c r="HP306" i="4"/>
  <c r="HQ306" i="4"/>
  <c r="HR306" i="4"/>
  <c r="HN307" i="4"/>
  <c r="HO307" i="4"/>
  <c r="HP307" i="4"/>
  <c r="HQ307" i="4"/>
  <c r="HR307" i="4"/>
  <c r="HN308" i="4"/>
  <c r="HO308" i="4"/>
  <c r="HP308" i="4"/>
  <c r="HQ308" i="4"/>
  <c r="HR308" i="4"/>
  <c r="HN309" i="4"/>
  <c r="HO309" i="4"/>
  <c r="HP309" i="4"/>
  <c r="HQ309" i="4"/>
  <c r="HR309" i="4"/>
  <c r="HN310" i="4"/>
  <c r="HO310" i="4"/>
  <c r="HP310" i="4"/>
  <c r="HQ310" i="4"/>
  <c r="HR310" i="4"/>
  <c r="HN311" i="4"/>
  <c r="HO311" i="4"/>
  <c r="HP311" i="4"/>
  <c r="HQ311" i="4"/>
  <c r="HR311" i="4"/>
  <c r="HN312" i="4"/>
  <c r="HO312" i="4"/>
  <c r="HP312" i="4"/>
  <c r="HQ312" i="4"/>
  <c r="HR312" i="4"/>
  <c r="HN313" i="4"/>
  <c r="HO313" i="4"/>
  <c r="HP313" i="4"/>
  <c r="HQ313" i="4"/>
  <c r="HR313" i="4"/>
  <c r="HN314" i="4"/>
  <c r="HO314" i="4"/>
  <c r="HP314" i="4"/>
  <c r="HQ314" i="4"/>
  <c r="HR314" i="4"/>
  <c r="HN315" i="4"/>
  <c r="HO315" i="4"/>
  <c r="HP315" i="4"/>
  <c r="HQ315" i="4"/>
  <c r="HR315" i="4"/>
  <c r="HN316" i="4"/>
  <c r="HO316" i="4"/>
  <c r="HP316" i="4"/>
  <c r="HQ316" i="4"/>
  <c r="HR316" i="4"/>
  <c r="HN317" i="4"/>
  <c r="HO317" i="4"/>
  <c r="HP317" i="4"/>
  <c r="HQ317" i="4"/>
  <c r="HR317" i="4"/>
  <c r="HN318" i="4"/>
  <c r="HO318" i="4"/>
  <c r="HP318" i="4"/>
  <c r="HQ318" i="4"/>
  <c r="HR318" i="4"/>
  <c r="HN319" i="4"/>
  <c r="HO319" i="4"/>
  <c r="HP319" i="4"/>
  <c r="HQ319" i="4"/>
  <c r="HR319" i="4"/>
  <c r="HN320" i="4"/>
  <c r="HO320" i="4"/>
  <c r="HP320" i="4"/>
  <c r="HQ320" i="4"/>
  <c r="HR320" i="4"/>
  <c r="HN321" i="4"/>
  <c r="HO321" i="4"/>
  <c r="HP321" i="4"/>
  <c r="HQ321" i="4"/>
  <c r="HR321" i="4"/>
  <c r="HN322" i="4"/>
  <c r="HO322" i="4"/>
  <c r="HP322" i="4"/>
  <c r="HQ322" i="4"/>
  <c r="HR322" i="4"/>
  <c r="HN323" i="4"/>
  <c r="HO323" i="4"/>
  <c r="HP323" i="4"/>
  <c r="HQ323" i="4"/>
  <c r="HR323" i="4"/>
  <c r="HN324" i="4"/>
  <c r="HO324" i="4"/>
  <c r="HP324" i="4"/>
  <c r="HQ324" i="4"/>
  <c r="HR324" i="4"/>
  <c r="HN325" i="4"/>
  <c r="HO325" i="4"/>
  <c r="HP325" i="4"/>
  <c r="HQ325" i="4"/>
  <c r="HR325" i="4"/>
  <c r="HN326" i="4"/>
  <c r="HO326" i="4"/>
  <c r="HP326" i="4"/>
  <c r="HQ326" i="4"/>
  <c r="HR326" i="4"/>
  <c r="HN327" i="4"/>
  <c r="HO327" i="4"/>
  <c r="HP327" i="4"/>
  <c r="HQ327" i="4"/>
  <c r="HR327" i="4"/>
  <c r="HN328" i="4"/>
  <c r="HO328" i="4"/>
  <c r="HP328" i="4"/>
  <c r="HQ328" i="4"/>
  <c r="HR328" i="4"/>
  <c r="HN329" i="4"/>
  <c r="HO329" i="4"/>
  <c r="HP329" i="4"/>
  <c r="HQ329" i="4"/>
  <c r="HR329" i="4"/>
  <c r="HN330" i="4"/>
  <c r="HO330" i="4"/>
  <c r="HP330" i="4"/>
  <c r="HQ330" i="4"/>
  <c r="HR330" i="4"/>
  <c r="HN331" i="4"/>
  <c r="HO331" i="4"/>
  <c r="HP331" i="4"/>
  <c r="HQ331" i="4"/>
  <c r="HR331" i="4"/>
  <c r="HN332" i="4"/>
  <c r="HO332" i="4"/>
  <c r="HP332" i="4"/>
  <c r="HQ332" i="4"/>
  <c r="HR332" i="4"/>
  <c r="HN333" i="4"/>
  <c r="HO333" i="4"/>
  <c r="HP333" i="4"/>
  <c r="HQ333" i="4"/>
  <c r="HR333" i="4"/>
  <c r="HN334" i="4"/>
  <c r="HO334" i="4"/>
  <c r="HP334" i="4"/>
  <c r="HQ334" i="4"/>
  <c r="HR334" i="4"/>
  <c r="HN335" i="4"/>
  <c r="HO335" i="4"/>
  <c r="HP335" i="4"/>
  <c r="HQ335" i="4"/>
  <c r="HR335" i="4"/>
  <c r="HN336" i="4"/>
  <c r="HO336" i="4"/>
  <c r="HP336" i="4"/>
  <c r="HQ336" i="4"/>
  <c r="HR336" i="4"/>
  <c r="HN337" i="4"/>
  <c r="HO337" i="4"/>
  <c r="HP337" i="4"/>
  <c r="HQ337" i="4"/>
  <c r="HR337" i="4"/>
  <c r="HN338" i="4"/>
  <c r="HO338" i="4"/>
  <c r="HP338" i="4"/>
  <c r="HQ338" i="4"/>
  <c r="HR338" i="4"/>
  <c r="HN339" i="4"/>
  <c r="HO339" i="4"/>
  <c r="HP339" i="4"/>
  <c r="HQ339" i="4"/>
  <c r="HR339" i="4"/>
  <c r="HN340" i="4"/>
  <c r="HO340" i="4"/>
  <c r="HP340" i="4"/>
  <c r="HQ340" i="4"/>
  <c r="HR340" i="4"/>
  <c r="HN341" i="4"/>
  <c r="HO341" i="4"/>
  <c r="HP341" i="4"/>
  <c r="HQ341" i="4"/>
  <c r="HR341" i="4"/>
  <c r="HN342" i="4"/>
  <c r="HO342" i="4"/>
  <c r="HP342" i="4"/>
  <c r="HQ342" i="4"/>
  <c r="HR342" i="4"/>
  <c r="HN343" i="4"/>
  <c r="HO343" i="4"/>
  <c r="HP343" i="4"/>
  <c r="HQ343" i="4"/>
  <c r="HR343" i="4"/>
  <c r="HN344" i="4"/>
  <c r="HO344" i="4"/>
  <c r="HP344" i="4"/>
  <c r="HQ344" i="4"/>
  <c r="HR344" i="4"/>
  <c r="HN345" i="4"/>
  <c r="HO345" i="4"/>
  <c r="HP345" i="4"/>
  <c r="HQ345" i="4"/>
  <c r="HR345" i="4"/>
  <c r="HN346" i="4"/>
  <c r="HO346" i="4"/>
  <c r="HP346" i="4"/>
  <c r="HQ346" i="4"/>
  <c r="HR346" i="4"/>
  <c r="HN347" i="4"/>
  <c r="HO347" i="4"/>
  <c r="HP347" i="4"/>
  <c r="HQ347" i="4"/>
  <c r="HR347" i="4"/>
  <c r="HN348" i="4"/>
  <c r="HO348" i="4"/>
  <c r="HP348" i="4"/>
  <c r="HQ348" i="4"/>
  <c r="HR348" i="4"/>
  <c r="HN349" i="4"/>
  <c r="HO349" i="4"/>
  <c r="HP349" i="4"/>
  <c r="HQ349" i="4"/>
  <c r="HR349" i="4"/>
  <c r="HN350" i="4"/>
  <c r="HO350" i="4"/>
  <c r="HP350" i="4"/>
  <c r="HQ350" i="4"/>
  <c r="HR350" i="4"/>
  <c r="HN351" i="4"/>
  <c r="HO351" i="4"/>
  <c r="HP351" i="4"/>
  <c r="HQ351" i="4"/>
  <c r="HR351" i="4"/>
  <c r="HN352" i="4"/>
  <c r="HO352" i="4"/>
  <c r="HP352" i="4"/>
  <c r="HQ352" i="4"/>
  <c r="HR352" i="4"/>
  <c r="HN353" i="4"/>
  <c r="HO353" i="4"/>
  <c r="HP353" i="4"/>
  <c r="HQ353" i="4"/>
  <c r="HR353" i="4"/>
  <c r="HN354" i="4"/>
  <c r="HO354" i="4"/>
  <c r="HP354" i="4"/>
  <c r="HQ354" i="4"/>
  <c r="HR354" i="4"/>
  <c r="HN355" i="4"/>
  <c r="HO355" i="4"/>
  <c r="HP355" i="4"/>
  <c r="HQ355" i="4"/>
  <c r="HR355" i="4"/>
  <c r="HN356" i="4"/>
  <c r="HO356" i="4"/>
  <c r="HP356" i="4"/>
  <c r="HQ356" i="4"/>
  <c r="HR356" i="4"/>
  <c r="HN357" i="4"/>
  <c r="HO357" i="4"/>
  <c r="HP357" i="4"/>
  <c r="HQ357" i="4"/>
  <c r="HR357" i="4"/>
  <c r="HN358" i="4"/>
  <c r="HO358" i="4"/>
  <c r="HP358" i="4"/>
  <c r="HQ358" i="4"/>
  <c r="HR358" i="4"/>
  <c r="HN359" i="4"/>
  <c r="HO359" i="4"/>
  <c r="HP359" i="4"/>
  <c r="HQ359" i="4"/>
  <c r="HR359" i="4"/>
  <c r="HN360" i="4"/>
  <c r="HO360" i="4"/>
  <c r="HP360" i="4"/>
  <c r="HQ360" i="4"/>
  <c r="HR360" i="4"/>
  <c r="HN361" i="4"/>
  <c r="HO361" i="4"/>
  <c r="HP361" i="4"/>
  <c r="HQ361" i="4"/>
  <c r="HR361" i="4"/>
  <c r="HN362" i="4"/>
  <c r="HO362" i="4"/>
  <c r="HP362" i="4"/>
  <c r="HQ362" i="4"/>
  <c r="HR362" i="4"/>
  <c r="HN363" i="4"/>
  <c r="HO363" i="4"/>
  <c r="HP363" i="4"/>
  <c r="HQ363" i="4"/>
  <c r="HR363" i="4"/>
  <c r="HN364" i="4"/>
  <c r="HO364" i="4"/>
  <c r="HP364" i="4"/>
  <c r="HQ364" i="4"/>
  <c r="HR364" i="4"/>
  <c r="HN365" i="4"/>
  <c r="HO365" i="4"/>
  <c r="HP365" i="4"/>
  <c r="HQ365" i="4"/>
  <c r="HR365" i="4"/>
  <c r="HN366" i="4"/>
  <c r="HO366" i="4"/>
  <c r="HP366" i="4"/>
  <c r="HQ366" i="4"/>
  <c r="HR366" i="4"/>
  <c r="HN367" i="4"/>
  <c r="HO367" i="4"/>
  <c r="HP367" i="4"/>
  <c r="HQ367" i="4"/>
  <c r="HR367" i="4"/>
  <c r="HN368" i="4"/>
  <c r="HO368" i="4"/>
  <c r="HP368" i="4"/>
  <c r="HQ368" i="4"/>
  <c r="HR368" i="4"/>
  <c r="HN369" i="4"/>
  <c r="HO369" i="4"/>
  <c r="HP369" i="4"/>
  <c r="HQ369" i="4"/>
  <c r="HR369" i="4"/>
  <c r="HN370" i="4"/>
  <c r="HO370" i="4"/>
  <c r="HP370" i="4"/>
  <c r="HQ370" i="4"/>
  <c r="HR370" i="4"/>
  <c r="HN371" i="4"/>
  <c r="HO371" i="4"/>
  <c r="HP371" i="4"/>
  <c r="HQ371" i="4"/>
  <c r="HR371" i="4"/>
  <c r="HN372" i="4"/>
  <c r="HO372" i="4"/>
  <c r="HP372" i="4"/>
  <c r="HQ372" i="4"/>
  <c r="HR372" i="4"/>
  <c r="HN373" i="4"/>
  <c r="HO373" i="4"/>
  <c r="HP373" i="4"/>
  <c r="HQ373" i="4"/>
  <c r="HR373" i="4"/>
  <c r="HN374" i="4"/>
  <c r="HO374" i="4"/>
  <c r="HP374" i="4"/>
  <c r="HQ374" i="4"/>
  <c r="HR374" i="4"/>
  <c r="HN375" i="4"/>
  <c r="HO375" i="4"/>
  <c r="HP375" i="4"/>
  <c r="HQ375" i="4"/>
  <c r="HR375" i="4"/>
  <c r="HN376" i="4"/>
  <c r="HO376" i="4"/>
  <c r="HP376" i="4"/>
  <c r="HQ376" i="4"/>
  <c r="HR376" i="4"/>
  <c r="HN377" i="4"/>
  <c r="HO377" i="4"/>
  <c r="HP377" i="4"/>
  <c r="HQ377" i="4"/>
  <c r="HR377" i="4"/>
  <c r="HN378" i="4"/>
  <c r="HO378" i="4"/>
  <c r="HP378" i="4"/>
  <c r="HQ378" i="4"/>
  <c r="HR378" i="4"/>
  <c r="HN379" i="4"/>
  <c r="HO379" i="4"/>
  <c r="HP379" i="4"/>
  <c r="HQ379" i="4"/>
  <c r="HR379" i="4"/>
  <c r="HN380" i="4"/>
  <c r="HO380" i="4"/>
  <c r="HP380" i="4"/>
  <c r="HQ380" i="4"/>
  <c r="HR380" i="4"/>
  <c r="HN381" i="4"/>
  <c r="HO381" i="4"/>
  <c r="HP381" i="4"/>
  <c r="HQ381" i="4"/>
  <c r="HR381" i="4"/>
  <c r="HN382" i="4"/>
  <c r="HO382" i="4"/>
  <c r="HP382" i="4"/>
  <c r="HQ382" i="4"/>
  <c r="HR382" i="4"/>
  <c r="HN383" i="4"/>
  <c r="HO383" i="4"/>
  <c r="HP383" i="4"/>
  <c r="HQ383" i="4"/>
  <c r="HR383" i="4"/>
  <c r="HN384" i="4"/>
  <c r="HO384" i="4"/>
  <c r="HP384" i="4"/>
  <c r="HQ384" i="4"/>
  <c r="HR384" i="4"/>
  <c r="HN385" i="4"/>
  <c r="HO385" i="4"/>
  <c r="HP385" i="4"/>
  <c r="HQ385" i="4"/>
  <c r="HR385" i="4"/>
  <c r="HN386" i="4"/>
  <c r="HO386" i="4"/>
  <c r="HP386" i="4"/>
  <c r="HQ386" i="4"/>
  <c r="HR386" i="4"/>
  <c r="HN387" i="4"/>
  <c r="HO387" i="4"/>
  <c r="HP387" i="4"/>
  <c r="HQ387" i="4"/>
  <c r="HR387" i="4"/>
  <c r="HN388" i="4"/>
  <c r="HO388" i="4"/>
  <c r="HP388" i="4"/>
  <c r="HQ388" i="4"/>
  <c r="HR388" i="4"/>
  <c r="HN389" i="4"/>
  <c r="HO389" i="4"/>
  <c r="HP389" i="4"/>
  <c r="HQ389" i="4"/>
  <c r="HR389" i="4"/>
  <c r="HN390" i="4"/>
  <c r="HO390" i="4"/>
  <c r="HP390" i="4"/>
  <c r="HQ390" i="4"/>
  <c r="HR390" i="4"/>
  <c r="HN391" i="4"/>
  <c r="HO391" i="4"/>
  <c r="HP391" i="4"/>
  <c r="HQ391" i="4"/>
  <c r="HR391" i="4"/>
  <c r="HN392" i="4"/>
  <c r="HO392" i="4"/>
  <c r="HP392" i="4"/>
  <c r="HQ392" i="4"/>
  <c r="HR392" i="4"/>
  <c r="HN393" i="4"/>
  <c r="HO393" i="4"/>
  <c r="HP393" i="4"/>
  <c r="HQ393" i="4"/>
  <c r="HR393" i="4"/>
  <c r="HN394" i="4"/>
  <c r="HO394" i="4"/>
  <c r="HP394" i="4"/>
  <c r="HQ394" i="4"/>
  <c r="HR394" i="4"/>
  <c r="HN395" i="4"/>
  <c r="HO395" i="4"/>
  <c r="HP395" i="4"/>
  <c r="HQ395" i="4"/>
  <c r="HR395" i="4"/>
  <c r="HN396" i="4"/>
  <c r="HO396" i="4"/>
  <c r="HP396" i="4"/>
  <c r="HQ396" i="4"/>
  <c r="HR396" i="4"/>
  <c r="HN397" i="4"/>
  <c r="HO397" i="4"/>
  <c r="HP397" i="4"/>
  <c r="HQ397" i="4"/>
  <c r="HR397" i="4"/>
  <c r="HN398" i="4"/>
  <c r="HO398" i="4"/>
  <c r="HP398" i="4"/>
  <c r="HQ398" i="4"/>
  <c r="HR398" i="4"/>
  <c r="HN399" i="4"/>
  <c r="HO399" i="4"/>
  <c r="HP399" i="4"/>
  <c r="HQ399" i="4"/>
  <c r="HR399" i="4"/>
  <c r="HN400" i="4"/>
  <c r="HO400" i="4"/>
  <c r="HP400" i="4"/>
  <c r="HQ400" i="4"/>
  <c r="HR400" i="4"/>
  <c r="HN401" i="4"/>
  <c r="HO401" i="4"/>
  <c r="HP401" i="4"/>
  <c r="HQ401" i="4"/>
  <c r="HR401" i="4"/>
  <c r="HN402" i="4"/>
  <c r="HO402" i="4"/>
  <c r="HP402" i="4"/>
  <c r="HQ402" i="4"/>
  <c r="HR402" i="4"/>
  <c r="HN403" i="4"/>
  <c r="HO403" i="4"/>
  <c r="HP403" i="4"/>
  <c r="HQ403" i="4"/>
  <c r="HR403" i="4"/>
  <c r="HN404" i="4"/>
  <c r="HO404" i="4"/>
  <c r="HP404" i="4"/>
  <c r="HQ404" i="4"/>
  <c r="HR404" i="4"/>
  <c r="HN405" i="4"/>
  <c r="HO405" i="4"/>
  <c r="HP405" i="4"/>
  <c r="HQ405" i="4"/>
  <c r="HR405" i="4"/>
  <c r="HN406" i="4"/>
  <c r="HO406" i="4"/>
  <c r="HP406" i="4"/>
  <c r="HQ406" i="4"/>
  <c r="HR406" i="4"/>
  <c r="HR6" i="4"/>
  <c r="HQ6" i="4"/>
  <c r="HP6" i="4"/>
  <c r="HO6" i="4"/>
  <c r="HN6" i="4"/>
  <c r="HG7" i="4"/>
  <c r="HH7" i="4"/>
  <c r="HI7" i="4"/>
  <c r="HJ7" i="4"/>
  <c r="HK7" i="4"/>
  <c r="HG8" i="4"/>
  <c r="HH8" i="4"/>
  <c r="HI8" i="4"/>
  <c r="HJ8" i="4"/>
  <c r="HK8" i="4"/>
  <c r="HG9" i="4"/>
  <c r="HH9" i="4"/>
  <c r="HI9" i="4"/>
  <c r="HJ9" i="4"/>
  <c r="HK9" i="4"/>
  <c r="HG10" i="4"/>
  <c r="HH10" i="4"/>
  <c r="HI10" i="4"/>
  <c r="HJ10" i="4"/>
  <c r="HK10" i="4"/>
  <c r="HG11" i="4"/>
  <c r="HH11" i="4"/>
  <c r="HI11" i="4"/>
  <c r="HJ11" i="4"/>
  <c r="HK11" i="4"/>
  <c r="HG12" i="4"/>
  <c r="HH12" i="4"/>
  <c r="HI12" i="4"/>
  <c r="HJ12" i="4"/>
  <c r="HK12" i="4"/>
  <c r="HG13" i="4"/>
  <c r="HH13" i="4"/>
  <c r="HI13" i="4"/>
  <c r="HJ13" i="4"/>
  <c r="HK13" i="4"/>
  <c r="HG14" i="4"/>
  <c r="HH14" i="4"/>
  <c r="HI14" i="4"/>
  <c r="HJ14" i="4"/>
  <c r="HK14" i="4"/>
  <c r="HG15" i="4"/>
  <c r="HH15" i="4"/>
  <c r="HI15" i="4"/>
  <c r="HJ15" i="4"/>
  <c r="HK15" i="4"/>
  <c r="HG16" i="4"/>
  <c r="HH16" i="4"/>
  <c r="HI16" i="4"/>
  <c r="HJ16" i="4"/>
  <c r="HK16" i="4"/>
  <c r="HG17" i="4"/>
  <c r="HH17" i="4"/>
  <c r="HI17" i="4"/>
  <c r="HJ17" i="4"/>
  <c r="HK17" i="4"/>
  <c r="HG18" i="4"/>
  <c r="HH18" i="4"/>
  <c r="HI18" i="4"/>
  <c r="HJ18" i="4"/>
  <c r="HK18" i="4"/>
  <c r="HG19" i="4"/>
  <c r="HH19" i="4"/>
  <c r="HI19" i="4"/>
  <c r="HJ19" i="4"/>
  <c r="HK19" i="4"/>
  <c r="HG20" i="4"/>
  <c r="HH20" i="4"/>
  <c r="HI20" i="4"/>
  <c r="HJ20" i="4"/>
  <c r="HK20" i="4"/>
  <c r="HG21" i="4"/>
  <c r="HH21" i="4"/>
  <c r="HI21" i="4"/>
  <c r="HJ21" i="4"/>
  <c r="HK21" i="4"/>
  <c r="HG22" i="4"/>
  <c r="HH22" i="4"/>
  <c r="HI22" i="4"/>
  <c r="HJ22" i="4"/>
  <c r="HK22" i="4"/>
  <c r="HG23" i="4"/>
  <c r="HH23" i="4"/>
  <c r="HI23" i="4"/>
  <c r="HJ23" i="4"/>
  <c r="HK23" i="4"/>
  <c r="HG24" i="4"/>
  <c r="HH24" i="4"/>
  <c r="HI24" i="4"/>
  <c r="HJ24" i="4"/>
  <c r="HK24" i="4"/>
  <c r="HG25" i="4"/>
  <c r="HH25" i="4"/>
  <c r="HI25" i="4"/>
  <c r="HJ25" i="4"/>
  <c r="HK25" i="4"/>
  <c r="HG26" i="4"/>
  <c r="HH26" i="4"/>
  <c r="HI26" i="4"/>
  <c r="HJ26" i="4"/>
  <c r="HK26" i="4"/>
  <c r="HG27" i="4"/>
  <c r="HH27" i="4"/>
  <c r="HI27" i="4"/>
  <c r="HJ27" i="4"/>
  <c r="HK27" i="4"/>
  <c r="HG28" i="4"/>
  <c r="HH28" i="4"/>
  <c r="HI28" i="4"/>
  <c r="HJ28" i="4"/>
  <c r="HK28" i="4"/>
  <c r="HG29" i="4"/>
  <c r="HH29" i="4"/>
  <c r="HI29" i="4"/>
  <c r="HJ29" i="4"/>
  <c r="HK29" i="4"/>
  <c r="HG30" i="4"/>
  <c r="HH30" i="4"/>
  <c r="HI30" i="4"/>
  <c r="HJ30" i="4"/>
  <c r="HK30" i="4"/>
  <c r="HG31" i="4"/>
  <c r="HH31" i="4"/>
  <c r="HI31" i="4"/>
  <c r="HJ31" i="4"/>
  <c r="HK31" i="4"/>
  <c r="HG32" i="4"/>
  <c r="HH32" i="4"/>
  <c r="HI32" i="4"/>
  <c r="HJ32" i="4"/>
  <c r="HK32" i="4"/>
  <c r="HG33" i="4"/>
  <c r="HH33" i="4"/>
  <c r="HI33" i="4"/>
  <c r="HJ33" i="4"/>
  <c r="HK33" i="4"/>
  <c r="HG34" i="4"/>
  <c r="HH34" i="4"/>
  <c r="HI34" i="4"/>
  <c r="HJ34" i="4"/>
  <c r="HK34" i="4"/>
  <c r="HG35" i="4"/>
  <c r="HH35" i="4"/>
  <c r="HI35" i="4"/>
  <c r="HJ35" i="4"/>
  <c r="HK35" i="4"/>
  <c r="HG36" i="4"/>
  <c r="HH36" i="4"/>
  <c r="HI36" i="4"/>
  <c r="HJ36" i="4"/>
  <c r="HK36" i="4"/>
  <c r="HG37" i="4"/>
  <c r="HH37" i="4"/>
  <c r="HI37" i="4"/>
  <c r="HJ37" i="4"/>
  <c r="HK37" i="4"/>
  <c r="HG38" i="4"/>
  <c r="HH38" i="4"/>
  <c r="HI38" i="4"/>
  <c r="HJ38" i="4"/>
  <c r="HK38" i="4"/>
  <c r="HG39" i="4"/>
  <c r="HH39" i="4"/>
  <c r="HI39" i="4"/>
  <c r="HJ39" i="4"/>
  <c r="HK39" i="4"/>
  <c r="HG40" i="4"/>
  <c r="HH40" i="4"/>
  <c r="HI40" i="4"/>
  <c r="HJ40" i="4"/>
  <c r="HK40" i="4"/>
  <c r="HG41" i="4"/>
  <c r="HH41" i="4"/>
  <c r="HI41" i="4"/>
  <c r="HJ41" i="4"/>
  <c r="HK41" i="4"/>
  <c r="HG42" i="4"/>
  <c r="HH42" i="4"/>
  <c r="HI42" i="4"/>
  <c r="HJ42" i="4"/>
  <c r="HK42" i="4"/>
  <c r="HG43" i="4"/>
  <c r="HH43" i="4"/>
  <c r="HI43" i="4"/>
  <c r="HJ43" i="4"/>
  <c r="HK43" i="4"/>
  <c r="HG44" i="4"/>
  <c r="HH44" i="4"/>
  <c r="HI44" i="4"/>
  <c r="HJ44" i="4"/>
  <c r="HK44" i="4"/>
  <c r="HG45" i="4"/>
  <c r="HH45" i="4"/>
  <c r="HI45" i="4"/>
  <c r="HJ45" i="4"/>
  <c r="HK45" i="4"/>
  <c r="HG46" i="4"/>
  <c r="HH46" i="4"/>
  <c r="HI46" i="4"/>
  <c r="HJ46" i="4"/>
  <c r="HK46" i="4"/>
  <c r="HG47" i="4"/>
  <c r="HH47" i="4"/>
  <c r="HI47" i="4"/>
  <c r="HJ47" i="4"/>
  <c r="HK47" i="4"/>
  <c r="HG48" i="4"/>
  <c r="HH48" i="4"/>
  <c r="HI48" i="4"/>
  <c r="HJ48" i="4"/>
  <c r="HK48" i="4"/>
  <c r="HG49" i="4"/>
  <c r="HH49" i="4"/>
  <c r="HI49" i="4"/>
  <c r="HJ49" i="4"/>
  <c r="HK49" i="4"/>
  <c r="HG50" i="4"/>
  <c r="HH50" i="4"/>
  <c r="HI50" i="4"/>
  <c r="HJ50" i="4"/>
  <c r="HK50" i="4"/>
  <c r="HG51" i="4"/>
  <c r="HH51" i="4"/>
  <c r="HI51" i="4"/>
  <c r="HJ51" i="4"/>
  <c r="HK51" i="4"/>
  <c r="HG52" i="4"/>
  <c r="HH52" i="4"/>
  <c r="HI52" i="4"/>
  <c r="HJ52" i="4"/>
  <c r="HK52" i="4"/>
  <c r="HG53" i="4"/>
  <c r="HH53" i="4"/>
  <c r="HI53" i="4"/>
  <c r="HJ53" i="4"/>
  <c r="HK53" i="4"/>
  <c r="HG54" i="4"/>
  <c r="HH54" i="4"/>
  <c r="HI54" i="4"/>
  <c r="HJ54" i="4"/>
  <c r="HK54" i="4"/>
  <c r="HG55" i="4"/>
  <c r="HH55" i="4"/>
  <c r="HI55" i="4"/>
  <c r="HJ55" i="4"/>
  <c r="HK55" i="4"/>
  <c r="HG56" i="4"/>
  <c r="HH56" i="4"/>
  <c r="HI56" i="4"/>
  <c r="HJ56" i="4"/>
  <c r="HK56" i="4"/>
  <c r="HG57" i="4"/>
  <c r="HH57" i="4"/>
  <c r="HI57" i="4"/>
  <c r="HJ57" i="4"/>
  <c r="HK57" i="4"/>
  <c r="HG58" i="4"/>
  <c r="HH58" i="4"/>
  <c r="HI58" i="4"/>
  <c r="HJ58" i="4"/>
  <c r="HK58" i="4"/>
  <c r="HG59" i="4"/>
  <c r="HH59" i="4"/>
  <c r="HI59" i="4"/>
  <c r="HJ59" i="4"/>
  <c r="HK59" i="4"/>
  <c r="HG60" i="4"/>
  <c r="HH60" i="4"/>
  <c r="HI60" i="4"/>
  <c r="HJ60" i="4"/>
  <c r="HK60" i="4"/>
  <c r="HG61" i="4"/>
  <c r="HH61" i="4"/>
  <c r="HI61" i="4"/>
  <c r="HJ61" i="4"/>
  <c r="HK61" i="4"/>
  <c r="HG62" i="4"/>
  <c r="HH62" i="4"/>
  <c r="HI62" i="4"/>
  <c r="HJ62" i="4"/>
  <c r="HK62" i="4"/>
  <c r="HG63" i="4"/>
  <c r="HH63" i="4"/>
  <c r="HI63" i="4"/>
  <c r="HJ63" i="4"/>
  <c r="HK63" i="4"/>
  <c r="HG64" i="4"/>
  <c r="HH64" i="4"/>
  <c r="HI64" i="4"/>
  <c r="HJ64" i="4"/>
  <c r="HK64" i="4"/>
  <c r="HG65" i="4"/>
  <c r="HH65" i="4"/>
  <c r="HI65" i="4"/>
  <c r="HJ65" i="4"/>
  <c r="HK65" i="4"/>
  <c r="HG66" i="4"/>
  <c r="HH66" i="4"/>
  <c r="HI66" i="4"/>
  <c r="HJ66" i="4"/>
  <c r="HK66" i="4"/>
  <c r="HG67" i="4"/>
  <c r="HH67" i="4"/>
  <c r="HI67" i="4"/>
  <c r="HJ67" i="4"/>
  <c r="HK67" i="4"/>
  <c r="HG68" i="4"/>
  <c r="HH68" i="4"/>
  <c r="HI68" i="4"/>
  <c r="HJ68" i="4"/>
  <c r="HK68" i="4"/>
  <c r="HG69" i="4"/>
  <c r="HH69" i="4"/>
  <c r="HI69" i="4"/>
  <c r="HJ69" i="4"/>
  <c r="HK69" i="4"/>
  <c r="HG70" i="4"/>
  <c r="HH70" i="4"/>
  <c r="HI70" i="4"/>
  <c r="HJ70" i="4"/>
  <c r="HK70" i="4"/>
  <c r="HG71" i="4"/>
  <c r="HH71" i="4"/>
  <c r="HI71" i="4"/>
  <c r="HJ71" i="4"/>
  <c r="HK71" i="4"/>
  <c r="HG72" i="4"/>
  <c r="HH72" i="4"/>
  <c r="HI72" i="4"/>
  <c r="HJ72" i="4"/>
  <c r="HK72" i="4"/>
  <c r="HG73" i="4"/>
  <c r="HH73" i="4"/>
  <c r="HI73" i="4"/>
  <c r="HJ73" i="4"/>
  <c r="HK73" i="4"/>
  <c r="HG74" i="4"/>
  <c r="HH74" i="4"/>
  <c r="HI74" i="4"/>
  <c r="HJ74" i="4"/>
  <c r="HK74" i="4"/>
  <c r="HG75" i="4"/>
  <c r="HH75" i="4"/>
  <c r="HI75" i="4"/>
  <c r="HJ75" i="4"/>
  <c r="HK75" i="4"/>
  <c r="HG76" i="4"/>
  <c r="HH76" i="4"/>
  <c r="HI76" i="4"/>
  <c r="HJ76" i="4"/>
  <c r="HK76" i="4"/>
  <c r="HG77" i="4"/>
  <c r="HH77" i="4"/>
  <c r="HI77" i="4"/>
  <c r="HJ77" i="4"/>
  <c r="HK77" i="4"/>
  <c r="HG78" i="4"/>
  <c r="HH78" i="4"/>
  <c r="HI78" i="4"/>
  <c r="HJ78" i="4"/>
  <c r="HK78" i="4"/>
  <c r="HG79" i="4"/>
  <c r="HH79" i="4"/>
  <c r="HI79" i="4"/>
  <c r="HJ79" i="4"/>
  <c r="HK79" i="4"/>
  <c r="HG80" i="4"/>
  <c r="HH80" i="4"/>
  <c r="HI80" i="4"/>
  <c r="HJ80" i="4"/>
  <c r="HK80" i="4"/>
  <c r="HG81" i="4"/>
  <c r="HH81" i="4"/>
  <c r="HI81" i="4"/>
  <c r="HJ81" i="4"/>
  <c r="HK81" i="4"/>
  <c r="HG82" i="4"/>
  <c r="HH82" i="4"/>
  <c r="HI82" i="4"/>
  <c r="HJ82" i="4"/>
  <c r="HK82" i="4"/>
  <c r="HG83" i="4"/>
  <c r="HH83" i="4"/>
  <c r="HI83" i="4"/>
  <c r="HJ83" i="4"/>
  <c r="HK83" i="4"/>
  <c r="HG84" i="4"/>
  <c r="HH84" i="4"/>
  <c r="HI84" i="4"/>
  <c r="HJ84" i="4"/>
  <c r="HK84" i="4"/>
  <c r="HG85" i="4"/>
  <c r="HH85" i="4"/>
  <c r="HI85" i="4"/>
  <c r="HJ85" i="4"/>
  <c r="HK85" i="4"/>
  <c r="HG86" i="4"/>
  <c r="HH86" i="4"/>
  <c r="HI86" i="4"/>
  <c r="HJ86" i="4"/>
  <c r="HK86" i="4"/>
  <c r="HG87" i="4"/>
  <c r="HH87" i="4"/>
  <c r="HI87" i="4"/>
  <c r="HJ87" i="4"/>
  <c r="HK87" i="4"/>
  <c r="HG88" i="4"/>
  <c r="HH88" i="4"/>
  <c r="HI88" i="4"/>
  <c r="HJ88" i="4"/>
  <c r="HK88" i="4"/>
  <c r="HG89" i="4"/>
  <c r="HH89" i="4"/>
  <c r="HI89" i="4"/>
  <c r="HJ89" i="4"/>
  <c r="HK89" i="4"/>
  <c r="HG90" i="4"/>
  <c r="HH90" i="4"/>
  <c r="HI90" i="4"/>
  <c r="HJ90" i="4"/>
  <c r="HK90" i="4"/>
  <c r="HG91" i="4"/>
  <c r="HH91" i="4"/>
  <c r="HI91" i="4"/>
  <c r="HJ91" i="4"/>
  <c r="HK91" i="4"/>
  <c r="HG92" i="4"/>
  <c r="HH92" i="4"/>
  <c r="HI92" i="4"/>
  <c r="HJ92" i="4"/>
  <c r="HK92" i="4"/>
  <c r="HG93" i="4"/>
  <c r="HH93" i="4"/>
  <c r="HI93" i="4"/>
  <c r="HJ93" i="4"/>
  <c r="HK93" i="4"/>
  <c r="HG94" i="4"/>
  <c r="HH94" i="4"/>
  <c r="HI94" i="4"/>
  <c r="HJ94" i="4"/>
  <c r="HK94" i="4"/>
  <c r="HG95" i="4"/>
  <c r="HH95" i="4"/>
  <c r="HI95" i="4"/>
  <c r="HJ95" i="4"/>
  <c r="HK95" i="4"/>
  <c r="HG96" i="4"/>
  <c r="HH96" i="4"/>
  <c r="HI96" i="4"/>
  <c r="HJ96" i="4"/>
  <c r="HK96" i="4"/>
  <c r="HG97" i="4"/>
  <c r="HH97" i="4"/>
  <c r="HI97" i="4"/>
  <c r="HJ97" i="4"/>
  <c r="HK97" i="4"/>
  <c r="HG98" i="4"/>
  <c r="HH98" i="4"/>
  <c r="HI98" i="4"/>
  <c r="HJ98" i="4"/>
  <c r="HK98" i="4"/>
  <c r="HG99" i="4"/>
  <c r="HH99" i="4"/>
  <c r="HI99" i="4"/>
  <c r="HJ99" i="4"/>
  <c r="HK99" i="4"/>
  <c r="HG100" i="4"/>
  <c r="HH100" i="4"/>
  <c r="HI100" i="4"/>
  <c r="HJ100" i="4"/>
  <c r="HK100" i="4"/>
  <c r="HG101" i="4"/>
  <c r="HH101" i="4"/>
  <c r="HI101" i="4"/>
  <c r="HJ101" i="4"/>
  <c r="HK101" i="4"/>
  <c r="HG102" i="4"/>
  <c r="HH102" i="4"/>
  <c r="HI102" i="4"/>
  <c r="HJ102" i="4"/>
  <c r="HK102" i="4"/>
  <c r="HG103" i="4"/>
  <c r="HH103" i="4"/>
  <c r="HI103" i="4"/>
  <c r="HJ103" i="4"/>
  <c r="HK103" i="4"/>
  <c r="HG104" i="4"/>
  <c r="HH104" i="4"/>
  <c r="HI104" i="4"/>
  <c r="HJ104" i="4"/>
  <c r="HK104" i="4"/>
  <c r="HG105" i="4"/>
  <c r="HH105" i="4"/>
  <c r="HI105" i="4"/>
  <c r="HJ105" i="4"/>
  <c r="HK105" i="4"/>
  <c r="HG106" i="4"/>
  <c r="HH106" i="4"/>
  <c r="HI106" i="4"/>
  <c r="HJ106" i="4"/>
  <c r="HK106" i="4"/>
  <c r="HG107" i="4"/>
  <c r="HH107" i="4"/>
  <c r="HI107" i="4"/>
  <c r="HJ107" i="4"/>
  <c r="HK107" i="4"/>
  <c r="HG108" i="4"/>
  <c r="HH108" i="4"/>
  <c r="HI108" i="4"/>
  <c r="HJ108" i="4"/>
  <c r="HK108" i="4"/>
  <c r="HG109" i="4"/>
  <c r="HH109" i="4"/>
  <c r="HI109" i="4"/>
  <c r="HJ109" i="4"/>
  <c r="HK109" i="4"/>
  <c r="HG110" i="4"/>
  <c r="HH110" i="4"/>
  <c r="HI110" i="4"/>
  <c r="HJ110" i="4"/>
  <c r="HK110" i="4"/>
  <c r="HG111" i="4"/>
  <c r="HH111" i="4"/>
  <c r="HI111" i="4"/>
  <c r="HJ111" i="4"/>
  <c r="HK111" i="4"/>
  <c r="HG112" i="4"/>
  <c r="HH112" i="4"/>
  <c r="HI112" i="4"/>
  <c r="HJ112" i="4"/>
  <c r="HK112" i="4"/>
  <c r="HG113" i="4"/>
  <c r="HH113" i="4"/>
  <c r="HI113" i="4"/>
  <c r="HJ113" i="4"/>
  <c r="HK113" i="4"/>
  <c r="HG114" i="4"/>
  <c r="HH114" i="4"/>
  <c r="HI114" i="4"/>
  <c r="HJ114" i="4"/>
  <c r="HK114" i="4"/>
  <c r="HG115" i="4"/>
  <c r="HH115" i="4"/>
  <c r="HI115" i="4"/>
  <c r="HJ115" i="4"/>
  <c r="HK115" i="4"/>
  <c r="HG116" i="4"/>
  <c r="HH116" i="4"/>
  <c r="HI116" i="4"/>
  <c r="HJ116" i="4"/>
  <c r="HK116" i="4"/>
  <c r="HG117" i="4"/>
  <c r="HH117" i="4"/>
  <c r="HI117" i="4"/>
  <c r="HJ117" i="4"/>
  <c r="HK117" i="4"/>
  <c r="HG118" i="4"/>
  <c r="HH118" i="4"/>
  <c r="HI118" i="4"/>
  <c r="HJ118" i="4"/>
  <c r="HK118" i="4"/>
  <c r="HG119" i="4"/>
  <c r="HH119" i="4"/>
  <c r="HI119" i="4"/>
  <c r="HJ119" i="4"/>
  <c r="HK119" i="4"/>
  <c r="HG120" i="4"/>
  <c r="HH120" i="4"/>
  <c r="HI120" i="4"/>
  <c r="HJ120" i="4"/>
  <c r="HK120" i="4"/>
  <c r="HG121" i="4"/>
  <c r="HH121" i="4"/>
  <c r="HI121" i="4"/>
  <c r="HJ121" i="4"/>
  <c r="HK121" i="4"/>
  <c r="HG122" i="4"/>
  <c r="HH122" i="4"/>
  <c r="HI122" i="4"/>
  <c r="HJ122" i="4"/>
  <c r="HK122" i="4"/>
  <c r="HG123" i="4"/>
  <c r="HH123" i="4"/>
  <c r="HI123" i="4"/>
  <c r="HJ123" i="4"/>
  <c r="HK123" i="4"/>
  <c r="HG124" i="4"/>
  <c r="HH124" i="4"/>
  <c r="HI124" i="4"/>
  <c r="HJ124" i="4"/>
  <c r="HK124" i="4"/>
  <c r="HG125" i="4"/>
  <c r="HH125" i="4"/>
  <c r="HI125" i="4"/>
  <c r="HJ125" i="4"/>
  <c r="HK125" i="4"/>
  <c r="HG126" i="4"/>
  <c r="HH126" i="4"/>
  <c r="HI126" i="4"/>
  <c r="HJ126" i="4"/>
  <c r="HK126" i="4"/>
  <c r="HG127" i="4"/>
  <c r="HH127" i="4"/>
  <c r="HI127" i="4"/>
  <c r="HJ127" i="4"/>
  <c r="HK127" i="4"/>
  <c r="HG128" i="4"/>
  <c r="HH128" i="4"/>
  <c r="HI128" i="4"/>
  <c r="HJ128" i="4"/>
  <c r="HK128" i="4"/>
  <c r="HG129" i="4"/>
  <c r="HH129" i="4"/>
  <c r="HI129" i="4"/>
  <c r="HJ129" i="4"/>
  <c r="HK129" i="4"/>
  <c r="HG130" i="4"/>
  <c r="HH130" i="4"/>
  <c r="HI130" i="4"/>
  <c r="HJ130" i="4"/>
  <c r="HK130" i="4"/>
  <c r="HG131" i="4"/>
  <c r="HH131" i="4"/>
  <c r="HI131" i="4"/>
  <c r="HJ131" i="4"/>
  <c r="HK131" i="4"/>
  <c r="HG132" i="4"/>
  <c r="HH132" i="4"/>
  <c r="HI132" i="4"/>
  <c r="HJ132" i="4"/>
  <c r="HK132" i="4"/>
  <c r="HG133" i="4"/>
  <c r="HH133" i="4"/>
  <c r="HI133" i="4"/>
  <c r="HJ133" i="4"/>
  <c r="HK133" i="4"/>
  <c r="HG134" i="4"/>
  <c r="HH134" i="4"/>
  <c r="HI134" i="4"/>
  <c r="HJ134" i="4"/>
  <c r="HK134" i="4"/>
  <c r="HG135" i="4"/>
  <c r="HH135" i="4"/>
  <c r="HI135" i="4"/>
  <c r="HJ135" i="4"/>
  <c r="HK135" i="4"/>
  <c r="HG136" i="4"/>
  <c r="HH136" i="4"/>
  <c r="HI136" i="4"/>
  <c r="HJ136" i="4"/>
  <c r="HK136" i="4"/>
  <c r="HG137" i="4"/>
  <c r="HH137" i="4"/>
  <c r="HI137" i="4"/>
  <c r="HJ137" i="4"/>
  <c r="HK137" i="4"/>
  <c r="HG138" i="4"/>
  <c r="HH138" i="4"/>
  <c r="HI138" i="4"/>
  <c r="HJ138" i="4"/>
  <c r="HK138" i="4"/>
  <c r="HG139" i="4"/>
  <c r="HH139" i="4"/>
  <c r="HI139" i="4"/>
  <c r="HJ139" i="4"/>
  <c r="HK139" i="4"/>
  <c r="HG140" i="4"/>
  <c r="HH140" i="4"/>
  <c r="HI140" i="4"/>
  <c r="HJ140" i="4"/>
  <c r="HK140" i="4"/>
  <c r="HG141" i="4"/>
  <c r="HH141" i="4"/>
  <c r="HI141" i="4"/>
  <c r="HJ141" i="4"/>
  <c r="HK141" i="4"/>
  <c r="HG142" i="4"/>
  <c r="HH142" i="4"/>
  <c r="HI142" i="4"/>
  <c r="HJ142" i="4"/>
  <c r="HK142" i="4"/>
  <c r="HG143" i="4"/>
  <c r="HH143" i="4"/>
  <c r="HI143" i="4"/>
  <c r="HJ143" i="4"/>
  <c r="HK143" i="4"/>
  <c r="HG144" i="4"/>
  <c r="HH144" i="4"/>
  <c r="HI144" i="4"/>
  <c r="HJ144" i="4"/>
  <c r="HK144" i="4"/>
  <c r="HG145" i="4"/>
  <c r="HH145" i="4"/>
  <c r="HI145" i="4"/>
  <c r="HJ145" i="4"/>
  <c r="HK145" i="4"/>
  <c r="HG146" i="4"/>
  <c r="HH146" i="4"/>
  <c r="HI146" i="4"/>
  <c r="HJ146" i="4"/>
  <c r="HK146" i="4"/>
  <c r="HG147" i="4"/>
  <c r="HH147" i="4"/>
  <c r="HI147" i="4"/>
  <c r="HJ147" i="4"/>
  <c r="HK147" i="4"/>
  <c r="HG148" i="4"/>
  <c r="HH148" i="4"/>
  <c r="HI148" i="4"/>
  <c r="HJ148" i="4"/>
  <c r="HK148" i="4"/>
  <c r="HG149" i="4"/>
  <c r="HH149" i="4"/>
  <c r="HI149" i="4"/>
  <c r="HJ149" i="4"/>
  <c r="HK149" i="4"/>
  <c r="HG150" i="4"/>
  <c r="HH150" i="4"/>
  <c r="HI150" i="4"/>
  <c r="HJ150" i="4"/>
  <c r="HK150" i="4"/>
  <c r="HG151" i="4"/>
  <c r="HH151" i="4"/>
  <c r="HI151" i="4"/>
  <c r="HJ151" i="4"/>
  <c r="HK151" i="4"/>
  <c r="HG152" i="4"/>
  <c r="HH152" i="4"/>
  <c r="HI152" i="4"/>
  <c r="HJ152" i="4"/>
  <c r="HK152" i="4"/>
  <c r="HG153" i="4"/>
  <c r="HH153" i="4"/>
  <c r="HI153" i="4"/>
  <c r="HJ153" i="4"/>
  <c r="HK153" i="4"/>
  <c r="HG154" i="4"/>
  <c r="HH154" i="4"/>
  <c r="HI154" i="4"/>
  <c r="HJ154" i="4"/>
  <c r="HK154" i="4"/>
  <c r="HG155" i="4"/>
  <c r="HH155" i="4"/>
  <c r="HI155" i="4"/>
  <c r="HJ155" i="4"/>
  <c r="HK155" i="4"/>
  <c r="HG156" i="4"/>
  <c r="HH156" i="4"/>
  <c r="HI156" i="4"/>
  <c r="HJ156" i="4"/>
  <c r="HK156" i="4"/>
  <c r="HG157" i="4"/>
  <c r="HH157" i="4"/>
  <c r="HI157" i="4"/>
  <c r="HJ157" i="4"/>
  <c r="HK157" i="4"/>
  <c r="HG158" i="4"/>
  <c r="HH158" i="4"/>
  <c r="HI158" i="4"/>
  <c r="HJ158" i="4"/>
  <c r="HK158" i="4"/>
  <c r="HG159" i="4"/>
  <c r="HH159" i="4"/>
  <c r="HI159" i="4"/>
  <c r="HJ159" i="4"/>
  <c r="HK159" i="4"/>
  <c r="HG160" i="4"/>
  <c r="HH160" i="4"/>
  <c r="HI160" i="4"/>
  <c r="HJ160" i="4"/>
  <c r="HK160" i="4"/>
  <c r="HG161" i="4"/>
  <c r="HH161" i="4"/>
  <c r="HI161" i="4"/>
  <c r="HJ161" i="4"/>
  <c r="HK161" i="4"/>
  <c r="HG162" i="4"/>
  <c r="HH162" i="4"/>
  <c r="HI162" i="4"/>
  <c r="HJ162" i="4"/>
  <c r="HK162" i="4"/>
  <c r="HG163" i="4"/>
  <c r="HH163" i="4"/>
  <c r="HI163" i="4"/>
  <c r="HJ163" i="4"/>
  <c r="HK163" i="4"/>
  <c r="HG164" i="4"/>
  <c r="HH164" i="4"/>
  <c r="HI164" i="4"/>
  <c r="HJ164" i="4"/>
  <c r="HK164" i="4"/>
  <c r="HG165" i="4"/>
  <c r="HH165" i="4"/>
  <c r="HI165" i="4"/>
  <c r="HJ165" i="4"/>
  <c r="HK165" i="4"/>
  <c r="HG166" i="4"/>
  <c r="HH166" i="4"/>
  <c r="HI166" i="4"/>
  <c r="HJ166" i="4"/>
  <c r="HK166" i="4"/>
  <c r="HG167" i="4"/>
  <c r="HH167" i="4"/>
  <c r="HI167" i="4"/>
  <c r="HJ167" i="4"/>
  <c r="HK167" i="4"/>
  <c r="HG168" i="4"/>
  <c r="HH168" i="4"/>
  <c r="HI168" i="4"/>
  <c r="HJ168" i="4"/>
  <c r="HK168" i="4"/>
  <c r="HG169" i="4"/>
  <c r="HH169" i="4"/>
  <c r="HI169" i="4"/>
  <c r="HJ169" i="4"/>
  <c r="HK169" i="4"/>
  <c r="HG170" i="4"/>
  <c r="HH170" i="4"/>
  <c r="HI170" i="4"/>
  <c r="HJ170" i="4"/>
  <c r="HK170" i="4"/>
  <c r="HG171" i="4"/>
  <c r="HH171" i="4"/>
  <c r="HI171" i="4"/>
  <c r="HJ171" i="4"/>
  <c r="HK171" i="4"/>
  <c r="HG172" i="4"/>
  <c r="HH172" i="4"/>
  <c r="HI172" i="4"/>
  <c r="HJ172" i="4"/>
  <c r="HK172" i="4"/>
  <c r="HG173" i="4"/>
  <c r="HH173" i="4"/>
  <c r="HI173" i="4"/>
  <c r="HJ173" i="4"/>
  <c r="HK173" i="4"/>
  <c r="HG174" i="4"/>
  <c r="HH174" i="4"/>
  <c r="HI174" i="4"/>
  <c r="HJ174" i="4"/>
  <c r="HK174" i="4"/>
  <c r="HG175" i="4"/>
  <c r="HH175" i="4"/>
  <c r="HI175" i="4"/>
  <c r="HJ175" i="4"/>
  <c r="HK175" i="4"/>
  <c r="HG176" i="4"/>
  <c r="HH176" i="4"/>
  <c r="HI176" i="4"/>
  <c r="HJ176" i="4"/>
  <c r="HK176" i="4"/>
  <c r="HG177" i="4"/>
  <c r="HH177" i="4"/>
  <c r="HI177" i="4"/>
  <c r="HJ177" i="4"/>
  <c r="HK177" i="4"/>
  <c r="HG178" i="4"/>
  <c r="HH178" i="4"/>
  <c r="HI178" i="4"/>
  <c r="HJ178" i="4"/>
  <c r="HK178" i="4"/>
  <c r="HG179" i="4"/>
  <c r="HH179" i="4"/>
  <c r="HI179" i="4"/>
  <c r="HJ179" i="4"/>
  <c r="HK179" i="4"/>
  <c r="HG180" i="4"/>
  <c r="HH180" i="4"/>
  <c r="HI180" i="4"/>
  <c r="HJ180" i="4"/>
  <c r="HK180" i="4"/>
  <c r="HG181" i="4"/>
  <c r="HH181" i="4"/>
  <c r="HI181" i="4"/>
  <c r="HJ181" i="4"/>
  <c r="HK181" i="4"/>
  <c r="HG182" i="4"/>
  <c r="HH182" i="4"/>
  <c r="HI182" i="4"/>
  <c r="HJ182" i="4"/>
  <c r="HK182" i="4"/>
  <c r="HG183" i="4"/>
  <c r="HH183" i="4"/>
  <c r="HI183" i="4"/>
  <c r="HJ183" i="4"/>
  <c r="HK183" i="4"/>
  <c r="HG184" i="4"/>
  <c r="HH184" i="4"/>
  <c r="HI184" i="4"/>
  <c r="HJ184" i="4"/>
  <c r="HK184" i="4"/>
  <c r="HG185" i="4"/>
  <c r="HH185" i="4"/>
  <c r="HI185" i="4"/>
  <c r="HJ185" i="4"/>
  <c r="HK185" i="4"/>
  <c r="HG186" i="4"/>
  <c r="HH186" i="4"/>
  <c r="HI186" i="4"/>
  <c r="HJ186" i="4"/>
  <c r="HK186" i="4"/>
  <c r="HG187" i="4"/>
  <c r="HH187" i="4"/>
  <c r="HI187" i="4"/>
  <c r="HJ187" i="4"/>
  <c r="HK187" i="4"/>
  <c r="HG188" i="4"/>
  <c r="HH188" i="4"/>
  <c r="HI188" i="4"/>
  <c r="HJ188" i="4"/>
  <c r="HK188" i="4"/>
  <c r="HG189" i="4"/>
  <c r="HH189" i="4"/>
  <c r="HI189" i="4"/>
  <c r="HJ189" i="4"/>
  <c r="HK189" i="4"/>
  <c r="HG190" i="4"/>
  <c r="HH190" i="4"/>
  <c r="HI190" i="4"/>
  <c r="HJ190" i="4"/>
  <c r="HK190" i="4"/>
  <c r="HG191" i="4"/>
  <c r="HH191" i="4"/>
  <c r="HI191" i="4"/>
  <c r="HJ191" i="4"/>
  <c r="HK191" i="4"/>
  <c r="HG192" i="4"/>
  <c r="HH192" i="4"/>
  <c r="HI192" i="4"/>
  <c r="HJ192" i="4"/>
  <c r="HK192" i="4"/>
  <c r="HG193" i="4"/>
  <c r="HH193" i="4"/>
  <c r="HI193" i="4"/>
  <c r="HJ193" i="4"/>
  <c r="HK193" i="4"/>
  <c r="HG194" i="4"/>
  <c r="HH194" i="4"/>
  <c r="HI194" i="4"/>
  <c r="HJ194" i="4"/>
  <c r="HK194" i="4"/>
  <c r="HG195" i="4"/>
  <c r="HH195" i="4"/>
  <c r="HI195" i="4"/>
  <c r="HJ195" i="4"/>
  <c r="HK195" i="4"/>
  <c r="HG196" i="4"/>
  <c r="HH196" i="4"/>
  <c r="HI196" i="4"/>
  <c r="HJ196" i="4"/>
  <c r="HK196" i="4"/>
  <c r="HG197" i="4"/>
  <c r="HH197" i="4"/>
  <c r="HI197" i="4"/>
  <c r="HJ197" i="4"/>
  <c r="HK197" i="4"/>
  <c r="HG198" i="4"/>
  <c r="HH198" i="4"/>
  <c r="HI198" i="4"/>
  <c r="HJ198" i="4"/>
  <c r="HK198" i="4"/>
  <c r="HG199" i="4"/>
  <c r="HH199" i="4"/>
  <c r="HI199" i="4"/>
  <c r="HJ199" i="4"/>
  <c r="HK199" i="4"/>
  <c r="HG200" i="4"/>
  <c r="HH200" i="4"/>
  <c r="HI200" i="4"/>
  <c r="HJ200" i="4"/>
  <c r="HK200" i="4"/>
  <c r="HG201" i="4"/>
  <c r="HH201" i="4"/>
  <c r="HI201" i="4"/>
  <c r="HJ201" i="4"/>
  <c r="HK201" i="4"/>
  <c r="HG202" i="4"/>
  <c r="HH202" i="4"/>
  <c r="HI202" i="4"/>
  <c r="HJ202" i="4"/>
  <c r="HK202" i="4"/>
  <c r="HG203" i="4"/>
  <c r="HH203" i="4"/>
  <c r="HI203" i="4"/>
  <c r="HJ203" i="4"/>
  <c r="HK203" i="4"/>
  <c r="HG204" i="4"/>
  <c r="HH204" i="4"/>
  <c r="HI204" i="4"/>
  <c r="HJ204" i="4"/>
  <c r="HK204" i="4"/>
  <c r="HG205" i="4"/>
  <c r="HH205" i="4"/>
  <c r="HI205" i="4"/>
  <c r="HJ205" i="4"/>
  <c r="HK205" i="4"/>
  <c r="HG206" i="4"/>
  <c r="HH206" i="4"/>
  <c r="HI206" i="4"/>
  <c r="HJ206" i="4"/>
  <c r="HK206" i="4"/>
  <c r="HG207" i="4"/>
  <c r="HH207" i="4"/>
  <c r="HI207" i="4"/>
  <c r="HJ207" i="4"/>
  <c r="HK207" i="4"/>
  <c r="HG208" i="4"/>
  <c r="HH208" i="4"/>
  <c r="HI208" i="4"/>
  <c r="HJ208" i="4"/>
  <c r="HK208" i="4"/>
  <c r="HG209" i="4"/>
  <c r="HH209" i="4"/>
  <c r="HI209" i="4"/>
  <c r="HJ209" i="4"/>
  <c r="HK209" i="4"/>
  <c r="HG210" i="4"/>
  <c r="HH210" i="4"/>
  <c r="HI210" i="4"/>
  <c r="HJ210" i="4"/>
  <c r="HK210" i="4"/>
  <c r="HG211" i="4"/>
  <c r="HH211" i="4"/>
  <c r="HI211" i="4"/>
  <c r="HJ211" i="4"/>
  <c r="HK211" i="4"/>
  <c r="HG212" i="4"/>
  <c r="HH212" i="4"/>
  <c r="HI212" i="4"/>
  <c r="HJ212" i="4"/>
  <c r="HK212" i="4"/>
  <c r="HG213" i="4"/>
  <c r="HH213" i="4"/>
  <c r="HI213" i="4"/>
  <c r="HJ213" i="4"/>
  <c r="HK213" i="4"/>
  <c r="HG214" i="4"/>
  <c r="HH214" i="4"/>
  <c r="HI214" i="4"/>
  <c r="HJ214" i="4"/>
  <c r="HK214" i="4"/>
  <c r="HG215" i="4"/>
  <c r="HH215" i="4"/>
  <c r="HI215" i="4"/>
  <c r="HJ215" i="4"/>
  <c r="HK215" i="4"/>
  <c r="HG216" i="4"/>
  <c r="HH216" i="4"/>
  <c r="HI216" i="4"/>
  <c r="HJ216" i="4"/>
  <c r="HK216" i="4"/>
  <c r="HG217" i="4"/>
  <c r="HH217" i="4"/>
  <c r="HI217" i="4"/>
  <c r="HJ217" i="4"/>
  <c r="HK217" i="4"/>
  <c r="HG218" i="4"/>
  <c r="HH218" i="4"/>
  <c r="HI218" i="4"/>
  <c r="HJ218" i="4"/>
  <c r="HK218" i="4"/>
  <c r="HG219" i="4"/>
  <c r="HH219" i="4"/>
  <c r="HI219" i="4"/>
  <c r="HJ219" i="4"/>
  <c r="HK219" i="4"/>
  <c r="HG220" i="4"/>
  <c r="HH220" i="4"/>
  <c r="HI220" i="4"/>
  <c r="HJ220" i="4"/>
  <c r="HK220" i="4"/>
  <c r="HG221" i="4"/>
  <c r="HH221" i="4"/>
  <c r="HI221" i="4"/>
  <c r="HJ221" i="4"/>
  <c r="HK221" i="4"/>
  <c r="HG222" i="4"/>
  <c r="HH222" i="4"/>
  <c r="HI222" i="4"/>
  <c r="HJ222" i="4"/>
  <c r="HK222" i="4"/>
  <c r="HG223" i="4"/>
  <c r="HH223" i="4"/>
  <c r="HI223" i="4"/>
  <c r="HJ223" i="4"/>
  <c r="HK223" i="4"/>
  <c r="HG224" i="4"/>
  <c r="HH224" i="4"/>
  <c r="HI224" i="4"/>
  <c r="HJ224" i="4"/>
  <c r="HK224" i="4"/>
  <c r="HG225" i="4"/>
  <c r="HH225" i="4"/>
  <c r="HI225" i="4"/>
  <c r="HJ225" i="4"/>
  <c r="HK225" i="4"/>
  <c r="HG226" i="4"/>
  <c r="HH226" i="4"/>
  <c r="HI226" i="4"/>
  <c r="HJ226" i="4"/>
  <c r="HK226" i="4"/>
  <c r="HG227" i="4"/>
  <c r="HH227" i="4"/>
  <c r="HI227" i="4"/>
  <c r="HJ227" i="4"/>
  <c r="HK227" i="4"/>
  <c r="HG228" i="4"/>
  <c r="HH228" i="4"/>
  <c r="HI228" i="4"/>
  <c r="HJ228" i="4"/>
  <c r="HK228" i="4"/>
  <c r="HG229" i="4"/>
  <c r="HH229" i="4"/>
  <c r="HI229" i="4"/>
  <c r="HJ229" i="4"/>
  <c r="HK229" i="4"/>
  <c r="HG230" i="4"/>
  <c r="HH230" i="4"/>
  <c r="HI230" i="4"/>
  <c r="HJ230" i="4"/>
  <c r="HK230" i="4"/>
  <c r="HG231" i="4"/>
  <c r="HH231" i="4"/>
  <c r="HI231" i="4"/>
  <c r="HJ231" i="4"/>
  <c r="HK231" i="4"/>
  <c r="HG232" i="4"/>
  <c r="HH232" i="4"/>
  <c r="HI232" i="4"/>
  <c r="HJ232" i="4"/>
  <c r="HK232" i="4"/>
  <c r="HG233" i="4"/>
  <c r="HH233" i="4"/>
  <c r="HI233" i="4"/>
  <c r="HJ233" i="4"/>
  <c r="HK233" i="4"/>
  <c r="HG234" i="4"/>
  <c r="HH234" i="4"/>
  <c r="HI234" i="4"/>
  <c r="HJ234" i="4"/>
  <c r="HK234" i="4"/>
  <c r="HG235" i="4"/>
  <c r="HH235" i="4"/>
  <c r="HI235" i="4"/>
  <c r="HJ235" i="4"/>
  <c r="HK235" i="4"/>
  <c r="HG236" i="4"/>
  <c r="HH236" i="4"/>
  <c r="HI236" i="4"/>
  <c r="HJ236" i="4"/>
  <c r="HK236" i="4"/>
  <c r="HG237" i="4"/>
  <c r="HH237" i="4"/>
  <c r="HI237" i="4"/>
  <c r="HJ237" i="4"/>
  <c r="HK237" i="4"/>
  <c r="HG238" i="4"/>
  <c r="HH238" i="4"/>
  <c r="HI238" i="4"/>
  <c r="HJ238" i="4"/>
  <c r="HK238" i="4"/>
  <c r="HG239" i="4"/>
  <c r="HH239" i="4"/>
  <c r="HI239" i="4"/>
  <c r="HJ239" i="4"/>
  <c r="HK239" i="4"/>
  <c r="HG240" i="4"/>
  <c r="HH240" i="4"/>
  <c r="HI240" i="4"/>
  <c r="HJ240" i="4"/>
  <c r="HK240" i="4"/>
  <c r="HG241" i="4"/>
  <c r="HH241" i="4"/>
  <c r="HI241" i="4"/>
  <c r="HJ241" i="4"/>
  <c r="HK241" i="4"/>
  <c r="HG242" i="4"/>
  <c r="HH242" i="4"/>
  <c r="HI242" i="4"/>
  <c r="HJ242" i="4"/>
  <c r="HK242" i="4"/>
  <c r="HG243" i="4"/>
  <c r="HH243" i="4"/>
  <c r="HI243" i="4"/>
  <c r="HJ243" i="4"/>
  <c r="HK243" i="4"/>
  <c r="HG244" i="4"/>
  <c r="HH244" i="4"/>
  <c r="HI244" i="4"/>
  <c r="HJ244" i="4"/>
  <c r="HK244" i="4"/>
  <c r="HG245" i="4"/>
  <c r="HH245" i="4"/>
  <c r="HI245" i="4"/>
  <c r="HJ245" i="4"/>
  <c r="HK245" i="4"/>
  <c r="HG246" i="4"/>
  <c r="HH246" i="4"/>
  <c r="HI246" i="4"/>
  <c r="HJ246" i="4"/>
  <c r="HK246" i="4"/>
  <c r="HG247" i="4"/>
  <c r="HH247" i="4"/>
  <c r="HI247" i="4"/>
  <c r="HJ247" i="4"/>
  <c r="HK247" i="4"/>
  <c r="HG248" i="4"/>
  <c r="HH248" i="4"/>
  <c r="HI248" i="4"/>
  <c r="HJ248" i="4"/>
  <c r="HK248" i="4"/>
  <c r="HG249" i="4"/>
  <c r="HH249" i="4"/>
  <c r="HI249" i="4"/>
  <c r="HJ249" i="4"/>
  <c r="HK249" i="4"/>
  <c r="HG250" i="4"/>
  <c r="HH250" i="4"/>
  <c r="HI250" i="4"/>
  <c r="HJ250" i="4"/>
  <c r="HK250" i="4"/>
  <c r="HG251" i="4"/>
  <c r="HH251" i="4"/>
  <c r="HI251" i="4"/>
  <c r="HJ251" i="4"/>
  <c r="HK251" i="4"/>
  <c r="HG252" i="4"/>
  <c r="HH252" i="4"/>
  <c r="HI252" i="4"/>
  <c r="HJ252" i="4"/>
  <c r="HK252" i="4"/>
  <c r="HG253" i="4"/>
  <c r="HH253" i="4"/>
  <c r="HI253" i="4"/>
  <c r="HJ253" i="4"/>
  <c r="HK253" i="4"/>
  <c r="HG254" i="4"/>
  <c r="HH254" i="4"/>
  <c r="HI254" i="4"/>
  <c r="HJ254" i="4"/>
  <c r="HK254" i="4"/>
  <c r="HG255" i="4"/>
  <c r="HH255" i="4"/>
  <c r="HI255" i="4"/>
  <c r="HJ255" i="4"/>
  <c r="HK255" i="4"/>
  <c r="HG256" i="4"/>
  <c r="HH256" i="4"/>
  <c r="HI256" i="4"/>
  <c r="HJ256" i="4"/>
  <c r="HK256" i="4"/>
  <c r="HG257" i="4"/>
  <c r="HH257" i="4"/>
  <c r="HI257" i="4"/>
  <c r="HJ257" i="4"/>
  <c r="HK257" i="4"/>
  <c r="HG258" i="4"/>
  <c r="HH258" i="4"/>
  <c r="HI258" i="4"/>
  <c r="HJ258" i="4"/>
  <c r="HK258" i="4"/>
  <c r="HG259" i="4"/>
  <c r="HH259" i="4"/>
  <c r="HI259" i="4"/>
  <c r="HJ259" i="4"/>
  <c r="HK259" i="4"/>
  <c r="HG260" i="4"/>
  <c r="HH260" i="4"/>
  <c r="HI260" i="4"/>
  <c r="HJ260" i="4"/>
  <c r="HK260" i="4"/>
  <c r="HG261" i="4"/>
  <c r="HH261" i="4"/>
  <c r="HI261" i="4"/>
  <c r="HJ261" i="4"/>
  <c r="HK261" i="4"/>
  <c r="HG262" i="4"/>
  <c r="HH262" i="4"/>
  <c r="HI262" i="4"/>
  <c r="HJ262" i="4"/>
  <c r="HK262" i="4"/>
  <c r="HG263" i="4"/>
  <c r="HH263" i="4"/>
  <c r="HI263" i="4"/>
  <c r="HJ263" i="4"/>
  <c r="HK263" i="4"/>
  <c r="HG264" i="4"/>
  <c r="HH264" i="4"/>
  <c r="HI264" i="4"/>
  <c r="HJ264" i="4"/>
  <c r="HK264" i="4"/>
  <c r="HG265" i="4"/>
  <c r="HH265" i="4"/>
  <c r="HI265" i="4"/>
  <c r="HJ265" i="4"/>
  <c r="HK265" i="4"/>
  <c r="HG266" i="4"/>
  <c r="HH266" i="4"/>
  <c r="HI266" i="4"/>
  <c r="HJ266" i="4"/>
  <c r="HK266" i="4"/>
  <c r="HG267" i="4"/>
  <c r="HH267" i="4"/>
  <c r="HI267" i="4"/>
  <c r="HJ267" i="4"/>
  <c r="HK267" i="4"/>
  <c r="HG268" i="4"/>
  <c r="HH268" i="4"/>
  <c r="HI268" i="4"/>
  <c r="HJ268" i="4"/>
  <c r="HK268" i="4"/>
  <c r="HG269" i="4"/>
  <c r="HH269" i="4"/>
  <c r="HI269" i="4"/>
  <c r="HJ269" i="4"/>
  <c r="HK269" i="4"/>
  <c r="HG270" i="4"/>
  <c r="HH270" i="4"/>
  <c r="HI270" i="4"/>
  <c r="HJ270" i="4"/>
  <c r="HK270" i="4"/>
  <c r="HG271" i="4"/>
  <c r="HH271" i="4"/>
  <c r="HI271" i="4"/>
  <c r="HJ271" i="4"/>
  <c r="HK271" i="4"/>
  <c r="HG272" i="4"/>
  <c r="HH272" i="4"/>
  <c r="HI272" i="4"/>
  <c r="HJ272" i="4"/>
  <c r="HK272" i="4"/>
  <c r="HG273" i="4"/>
  <c r="HH273" i="4"/>
  <c r="HI273" i="4"/>
  <c r="HJ273" i="4"/>
  <c r="HK273" i="4"/>
  <c r="HG274" i="4"/>
  <c r="HH274" i="4"/>
  <c r="HI274" i="4"/>
  <c r="HJ274" i="4"/>
  <c r="HK274" i="4"/>
  <c r="HG275" i="4"/>
  <c r="HH275" i="4"/>
  <c r="HI275" i="4"/>
  <c r="HJ275" i="4"/>
  <c r="HK275" i="4"/>
  <c r="HG276" i="4"/>
  <c r="HH276" i="4"/>
  <c r="HI276" i="4"/>
  <c r="HJ276" i="4"/>
  <c r="HK276" i="4"/>
  <c r="HG277" i="4"/>
  <c r="HH277" i="4"/>
  <c r="HI277" i="4"/>
  <c r="HJ277" i="4"/>
  <c r="HK277" i="4"/>
  <c r="HG278" i="4"/>
  <c r="HH278" i="4"/>
  <c r="HI278" i="4"/>
  <c r="HJ278" i="4"/>
  <c r="HK278" i="4"/>
  <c r="HG279" i="4"/>
  <c r="HH279" i="4"/>
  <c r="HI279" i="4"/>
  <c r="HJ279" i="4"/>
  <c r="HK279" i="4"/>
  <c r="HG280" i="4"/>
  <c r="HH280" i="4"/>
  <c r="HI280" i="4"/>
  <c r="HJ280" i="4"/>
  <c r="HK280" i="4"/>
  <c r="HG281" i="4"/>
  <c r="HH281" i="4"/>
  <c r="HI281" i="4"/>
  <c r="HJ281" i="4"/>
  <c r="HK281" i="4"/>
  <c r="HG282" i="4"/>
  <c r="HH282" i="4"/>
  <c r="HI282" i="4"/>
  <c r="HJ282" i="4"/>
  <c r="HK282" i="4"/>
  <c r="HG283" i="4"/>
  <c r="HH283" i="4"/>
  <c r="HI283" i="4"/>
  <c r="HJ283" i="4"/>
  <c r="HK283" i="4"/>
  <c r="HG284" i="4"/>
  <c r="HH284" i="4"/>
  <c r="HI284" i="4"/>
  <c r="HJ284" i="4"/>
  <c r="HK284" i="4"/>
  <c r="HG285" i="4"/>
  <c r="HH285" i="4"/>
  <c r="HI285" i="4"/>
  <c r="HJ285" i="4"/>
  <c r="HK285" i="4"/>
  <c r="HG286" i="4"/>
  <c r="HH286" i="4"/>
  <c r="HI286" i="4"/>
  <c r="HJ286" i="4"/>
  <c r="HK286" i="4"/>
  <c r="HG287" i="4"/>
  <c r="HH287" i="4"/>
  <c r="HI287" i="4"/>
  <c r="HJ287" i="4"/>
  <c r="HK287" i="4"/>
  <c r="HG288" i="4"/>
  <c r="HH288" i="4"/>
  <c r="HI288" i="4"/>
  <c r="HJ288" i="4"/>
  <c r="HK288" i="4"/>
  <c r="HG289" i="4"/>
  <c r="HH289" i="4"/>
  <c r="HI289" i="4"/>
  <c r="HJ289" i="4"/>
  <c r="HK289" i="4"/>
  <c r="HG290" i="4"/>
  <c r="HH290" i="4"/>
  <c r="HI290" i="4"/>
  <c r="HJ290" i="4"/>
  <c r="HK290" i="4"/>
  <c r="HG291" i="4"/>
  <c r="HH291" i="4"/>
  <c r="HI291" i="4"/>
  <c r="HJ291" i="4"/>
  <c r="HK291" i="4"/>
  <c r="HG292" i="4"/>
  <c r="HH292" i="4"/>
  <c r="HI292" i="4"/>
  <c r="HJ292" i="4"/>
  <c r="HK292" i="4"/>
  <c r="HG293" i="4"/>
  <c r="HH293" i="4"/>
  <c r="HI293" i="4"/>
  <c r="HJ293" i="4"/>
  <c r="HK293" i="4"/>
  <c r="HG294" i="4"/>
  <c r="HH294" i="4"/>
  <c r="HI294" i="4"/>
  <c r="HJ294" i="4"/>
  <c r="HK294" i="4"/>
  <c r="HG295" i="4"/>
  <c r="HH295" i="4"/>
  <c r="HI295" i="4"/>
  <c r="HJ295" i="4"/>
  <c r="HK295" i="4"/>
  <c r="HG296" i="4"/>
  <c r="HH296" i="4"/>
  <c r="HI296" i="4"/>
  <c r="HJ296" i="4"/>
  <c r="HK296" i="4"/>
  <c r="HG297" i="4"/>
  <c r="HH297" i="4"/>
  <c r="HI297" i="4"/>
  <c r="HJ297" i="4"/>
  <c r="HK297" i="4"/>
  <c r="HG298" i="4"/>
  <c r="HH298" i="4"/>
  <c r="HI298" i="4"/>
  <c r="HJ298" i="4"/>
  <c r="HK298" i="4"/>
  <c r="HG299" i="4"/>
  <c r="HH299" i="4"/>
  <c r="HI299" i="4"/>
  <c r="HJ299" i="4"/>
  <c r="HK299" i="4"/>
  <c r="HG300" i="4"/>
  <c r="HH300" i="4"/>
  <c r="HI300" i="4"/>
  <c r="HJ300" i="4"/>
  <c r="HK300" i="4"/>
  <c r="HG301" i="4"/>
  <c r="HH301" i="4"/>
  <c r="HI301" i="4"/>
  <c r="HJ301" i="4"/>
  <c r="HK301" i="4"/>
  <c r="HG302" i="4"/>
  <c r="HH302" i="4"/>
  <c r="HI302" i="4"/>
  <c r="HJ302" i="4"/>
  <c r="HK302" i="4"/>
  <c r="HG303" i="4"/>
  <c r="HH303" i="4"/>
  <c r="HI303" i="4"/>
  <c r="HJ303" i="4"/>
  <c r="HK303" i="4"/>
  <c r="HG304" i="4"/>
  <c r="HH304" i="4"/>
  <c r="HI304" i="4"/>
  <c r="HJ304" i="4"/>
  <c r="HK304" i="4"/>
  <c r="HG305" i="4"/>
  <c r="HH305" i="4"/>
  <c r="HI305" i="4"/>
  <c r="HJ305" i="4"/>
  <c r="HK305" i="4"/>
  <c r="HG306" i="4"/>
  <c r="HH306" i="4"/>
  <c r="HI306" i="4"/>
  <c r="HJ306" i="4"/>
  <c r="HK306" i="4"/>
  <c r="HG307" i="4"/>
  <c r="HH307" i="4"/>
  <c r="HI307" i="4"/>
  <c r="HJ307" i="4"/>
  <c r="HK307" i="4"/>
  <c r="HG308" i="4"/>
  <c r="HH308" i="4"/>
  <c r="HI308" i="4"/>
  <c r="HJ308" i="4"/>
  <c r="HK308" i="4"/>
  <c r="HG309" i="4"/>
  <c r="HH309" i="4"/>
  <c r="HI309" i="4"/>
  <c r="HJ309" i="4"/>
  <c r="HK309" i="4"/>
  <c r="HG310" i="4"/>
  <c r="HH310" i="4"/>
  <c r="HI310" i="4"/>
  <c r="HJ310" i="4"/>
  <c r="HK310" i="4"/>
  <c r="HG311" i="4"/>
  <c r="HH311" i="4"/>
  <c r="HI311" i="4"/>
  <c r="HJ311" i="4"/>
  <c r="HK311" i="4"/>
  <c r="HG312" i="4"/>
  <c r="HH312" i="4"/>
  <c r="HI312" i="4"/>
  <c r="HJ312" i="4"/>
  <c r="HK312" i="4"/>
  <c r="HG313" i="4"/>
  <c r="HH313" i="4"/>
  <c r="HI313" i="4"/>
  <c r="HJ313" i="4"/>
  <c r="HK313" i="4"/>
  <c r="HG314" i="4"/>
  <c r="HH314" i="4"/>
  <c r="HI314" i="4"/>
  <c r="HJ314" i="4"/>
  <c r="HK314" i="4"/>
  <c r="HG315" i="4"/>
  <c r="HH315" i="4"/>
  <c r="HI315" i="4"/>
  <c r="HJ315" i="4"/>
  <c r="HK315" i="4"/>
  <c r="HG316" i="4"/>
  <c r="HH316" i="4"/>
  <c r="HI316" i="4"/>
  <c r="HJ316" i="4"/>
  <c r="HK316" i="4"/>
  <c r="HG317" i="4"/>
  <c r="HH317" i="4"/>
  <c r="HI317" i="4"/>
  <c r="HJ317" i="4"/>
  <c r="HK317" i="4"/>
  <c r="HG318" i="4"/>
  <c r="HH318" i="4"/>
  <c r="HI318" i="4"/>
  <c r="HJ318" i="4"/>
  <c r="HK318" i="4"/>
  <c r="HG319" i="4"/>
  <c r="HH319" i="4"/>
  <c r="HI319" i="4"/>
  <c r="HJ319" i="4"/>
  <c r="HK319" i="4"/>
  <c r="HG320" i="4"/>
  <c r="HH320" i="4"/>
  <c r="HI320" i="4"/>
  <c r="HJ320" i="4"/>
  <c r="HK320" i="4"/>
  <c r="HG321" i="4"/>
  <c r="HH321" i="4"/>
  <c r="HI321" i="4"/>
  <c r="HJ321" i="4"/>
  <c r="HK321" i="4"/>
  <c r="HG322" i="4"/>
  <c r="HH322" i="4"/>
  <c r="HI322" i="4"/>
  <c r="HJ322" i="4"/>
  <c r="HK322" i="4"/>
  <c r="HG323" i="4"/>
  <c r="HH323" i="4"/>
  <c r="HI323" i="4"/>
  <c r="HJ323" i="4"/>
  <c r="HK323" i="4"/>
  <c r="HG324" i="4"/>
  <c r="HH324" i="4"/>
  <c r="HI324" i="4"/>
  <c r="HJ324" i="4"/>
  <c r="HK324" i="4"/>
  <c r="HG325" i="4"/>
  <c r="HH325" i="4"/>
  <c r="HI325" i="4"/>
  <c r="HJ325" i="4"/>
  <c r="HK325" i="4"/>
  <c r="HG326" i="4"/>
  <c r="HH326" i="4"/>
  <c r="HI326" i="4"/>
  <c r="HJ326" i="4"/>
  <c r="HK326" i="4"/>
  <c r="HG327" i="4"/>
  <c r="HH327" i="4"/>
  <c r="HI327" i="4"/>
  <c r="HJ327" i="4"/>
  <c r="HK327" i="4"/>
  <c r="HG328" i="4"/>
  <c r="HH328" i="4"/>
  <c r="HI328" i="4"/>
  <c r="HJ328" i="4"/>
  <c r="HK328" i="4"/>
  <c r="HG329" i="4"/>
  <c r="HH329" i="4"/>
  <c r="HI329" i="4"/>
  <c r="HJ329" i="4"/>
  <c r="HK329" i="4"/>
  <c r="HG330" i="4"/>
  <c r="HH330" i="4"/>
  <c r="HI330" i="4"/>
  <c r="HJ330" i="4"/>
  <c r="HK330" i="4"/>
  <c r="HG331" i="4"/>
  <c r="HH331" i="4"/>
  <c r="HI331" i="4"/>
  <c r="HJ331" i="4"/>
  <c r="HK331" i="4"/>
  <c r="HG332" i="4"/>
  <c r="HH332" i="4"/>
  <c r="HI332" i="4"/>
  <c r="HJ332" i="4"/>
  <c r="HK332" i="4"/>
  <c r="HG333" i="4"/>
  <c r="HH333" i="4"/>
  <c r="HI333" i="4"/>
  <c r="HJ333" i="4"/>
  <c r="HK333" i="4"/>
  <c r="HG334" i="4"/>
  <c r="HH334" i="4"/>
  <c r="HI334" i="4"/>
  <c r="HJ334" i="4"/>
  <c r="HK334" i="4"/>
  <c r="HG335" i="4"/>
  <c r="HH335" i="4"/>
  <c r="HI335" i="4"/>
  <c r="HJ335" i="4"/>
  <c r="HK335" i="4"/>
  <c r="HG336" i="4"/>
  <c r="HH336" i="4"/>
  <c r="HI336" i="4"/>
  <c r="HJ336" i="4"/>
  <c r="HK336" i="4"/>
  <c r="HG337" i="4"/>
  <c r="HH337" i="4"/>
  <c r="HI337" i="4"/>
  <c r="HJ337" i="4"/>
  <c r="HK337" i="4"/>
  <c r="HG338" i="4"/>
  <c r="HH338" i="4"/>
  <c r="HI338" i="4"/>
  <c r="HJ338" i="4"/>
  <c r="HK338" i="4"/>
  <c r="HG339" i="4"/>
  <c r="HH339" i="4"/>
  <c r="HI339" i="4"/>
  <c r="HJ339" i="4"/>
  <c r="HK339" i="4"/>
  <c r="HG340" i="4"/>
  <c r="HH340" i="4"/>
  <c r="HI340" i="4"/>
  <c r="HJ340" i="4"/>
  <c r="HK340" i="4"/>
  <c r="HG341" i="4"/>
  <c r="HH341" i="4"/>
  <c r="HI341" i="4"/>
  <c r="HJ341" i="4"/>
  <c r="HK341" i="4"/>
  <c r="HG342" i="4"/>
  <c r="HH342" i="4"/>
  <c r="HI342" i="4"/>
  <c r="HJ342" i="4"/>
  <c r="HK342" i="4"/>
  <c r="HG343" i="4"/>
  <c r="HH343" i="4"/>
  <c r="HI343" i="4"/>
  <c r="HJ343" i="4"/>
  <c r="HK343" i="4"/>
  <c r="HG344" i="4"/>
  <c r="HH344" i="4"/>
  <c r="HI344" i="4"/>
  <c r="HJ344" i="4"/>
  <c r="HK344" i="4"/>
  <c r="HG345" i="4"/>
  <c r="HH345" i="4"/>
  <c r="HI345" i="4"/>
  <c r="HJ345" i="4"/>
  <c r="HK345" i="4"/>
  <c r="HG346" i="4"/>
  <c r="HH346" i="4"/>
  <c r="HI346" i="4"/>
  <c r="HJ346" i="4"/>
  <c r="HK346" i="4"/>
  <c r="HG347" i="4"/>
  <c r="HH347" i="4"/>
  <c r="HI347" i="4"/>
  <c r="HJ347" i="4"/>
  <c r="HK347" i="4"/>
  <c r="HG348" i="4"/>
  <c r="HH348" i="4"/>
  <c r="HI348" i="4"/>
  <c r="HJ348" i="4"/>
  <c r="HK348" i="4"/>
  <c r="HG349" i="4"/>
  <c r="HH349" i="4"/>
  <c r="HI349" i="4"/>
  <c r="HJ349" i="4"/>
  <c r="HK349" i="4"/>
  <c r="HG350" i="4"/>
  <c r="HH350" i="4"/>
  <c r="HI350" i="4"/>
  <c r="HJ350" i="4"/>
  <c r="HK350" i="4"/>
  <c r="HG351" i="4"/>
  <c r="HH351" i="4"/>
  <c r="HI351" i="4"/>
  <c r="HJ351" i="4"/>
  <c r="HK351" i="4"/>
  <c r="HG352" i="4"/>
  <c r="HH352" i="4"/>
  <c r="HI352" i="4"/>
  <c r="HJ352" i="4"/>
  <c r="HK352" i="4"/>
  <c r="HG353" i="4"/>
  <c r="HH353" i="4"/>
  <c r="HI353" i="4"/>
  <c r="HJ353" i="4"/>
  <c r="HK353" i="4"/>
  <c r="HG354" i="4"/>
  <c r="HH354" i="4"/>
  <c r="HI354" i="4"/>
  <c r="HJ354" i="4"/>
  <c r="HK354" i="4"/>
  <c r="HG355" i="4"/>
  <c r="HH355" i="4"/>
  <c r="HI355" i="4"/>
  <c r="HJ355" i="4"/>
  <c r="HK355" i="4"/>
  <c r="HG356" i="4"/>
  <c r="HH356" i="4"/>
  <c r="HI356" i="4"/>
  <c r="HJ356" i="4"/>
  <c r="HK356" i="4"/>
  <c r="HG357" i="4"/>
  <c r="HH357" i="4"/>
  <c r="HI357" i="4"/>
  <c r="HJ357" i="4"/>
  <c r="HK357" i="4"/>
  <c r="HG358" i="4"/>
  <c r="HH358" i="4"/>
  <c r="HI358" i="4"/>
  <c r="HJ358" i="4"/>
  <c r="HK358" i="4"/>
  <c r="HG359" i="4"/>
  <c r="HH359" i="4"/>
  <c r="HI359" i="4"/>
  <c r="HJ359" i="4"/>
  <c r="HK359" i="4"/>
  <c r="HG360" i="4"/>
  <c r="HH360" i="4"/>
  <c r="HI360" i="4"/>
  <c r="HJ360" i="4"/>
  <c r="HK360" i="4"/>
  <c r="HG361" i="4"/>
  <c r="HH361" i="4"/>
  <c r="HI361" i="4"/>
  <c r="HJ361" i="4"/>
  <c r="HK361" i="4"/>
  <c r="HG362" i="4"/>
  <c r="HH362" i="4"/>
  <c r="HI362" i="4"/>
  <c r="HJ362" i="4"/>
  <c r="HK362" i="4"/>
  <c r="HG363" i="4"/>
  <c r="HH363" i="4"/>
  <c r="HI363" i="4"/>
  <c r="HJ363" i="4"/>
  <c r="HK363" i="4"/>
  <c r="HG364" i="4"/>
  <c r="HH364" i="4"/>
  <c r="HI364" i="4"/>
  <c r="HJ364" i="4"/>
  <c r="HK364" i="4"/>
  <c r="HG365" i="4"/>
  <c r="HH365" i="4"/>
  <c r="HI365" i="4"/>
  <c r="HJ365" i="4"/>
  <c r="HK365" i="4"/>
  <c r="HG366" i="4"/>
  <c r="HH366" i="4"/>
  <c r="HI366" i="4"/>
  <c r="HJ366" i="4"/>
  <c r="HK366" i="4"/>
  <c r="HG367" i="4"/>
  <c r="HH367" i="4"/>
  <c r="HI367" i="4"/>
  <c r="HJ367" i="4"/>
  <c r="HK367" i="4"/>
  <c r="HG368" i="4"/>
  <c r="HH368" i="4"/>
  <c r="HI368" i="4"/>
  <c r="HJ368" i="4"/>
  <c r="HK368" i="4"/>
  <c r="HG369" i="4"/>
  <c r="HH369" i="4"/>
  <c r="HI369" i="4"/>
  <c r="HJ369" i="4"/>
  <c r="HK369" i="4"/>
  <c r="HG370" i="4"/>
  <c r="HH370" i="4"/>
  <c r="HI370" i="4"/>
  <c r="HJ370" i="4"/>
  <c r="HK370" i="4"/>
  <c r="HG371" i="4"/>
  <c r="HH371" i="4"/>
  <c r="HI371" i="4"/>
  <c r="HJ371" i="4"/>
  <c r="HK371" i="4"/>
  <c r="HG372" i="4"/>
  <c r="HH372" i="4"/>
  <c r="HI372" i="4"/>
  <c r="HJ372" i="4"/>
  <c r="HK372" i="4"/>
  <c r="HG373" i="4"/>
  <c r="HH373" i="4"/>
  <c r="HI373" i="4"/>
  <c r="HJ373" i="4"/>
  <c r="HK373" i="4"/>
  <c r="HG374" i="4"/>
  <c r="HH374" i="4"/>
  <c r="HI374" i="4"/>
  <c r="HJ374" i="4"/>
  <c r="HK374" i="4"/>
  <c r="HG375" i="4"/>
  <c r="HH375" i="4"/>
  <c r="HI375" i="4"/>
  <c r="HJ375" i="4"/>
  <c r="HK375" i="4"/>
  <c r="HG376" i="4"/>
  <c r="HH376" i="4"/>
  <c r="HI376" i="4"/>
  <c r="HJ376" i="4"/>
  <c r="HK376" i="4"/>
  <c r="HG377" i="4"/>
  <c r="HH377" i="4"/>
  <c r="HI377" i="4"/>
  <c r="HJ377" i="4"/>
  <c r="HK377" i="4"/>
  <c r="HG378" i="4"/>
  <c r="HH378" i="4"/>
  <c r="HI378" i="4"/>
  <c r="HJ378" i="4"/>
  <c r="HK378" i="4"/>
  <c r="HG379" i="4"/>
  <c r="HH379" i="4"/>
  <c r="HI379" i="4"/>
  <c r="HJ379" i="4"/>
  <c r="HK379" i="4"/>
  <c r="HG380" i="4"/>
  <c r="HH380" i="4"/>
  <c r="HI380" i="4"/>
  <c r="HJ380" i="4"/>
  <c r="HK380" i="4"/>
  <c r="HG381" i="4"/>
  <c r="HH381" i="4"/>
  <c r="HI381" i="4"/>
  <c r="HJ381" i="4"/>
  <c r="HK381" i="4"/>
  <c r="HG382" i="4"/>
  <c r="HH382" i="4"/>
  <c r="HI382" i="4"/>
  <c r="HJ382" i="4"/>
  <c r="HK382" i="4"/>
  <c r="HG383" i="4"/>
  <c r="HH383" i="4"/>
  <c r="HI383" i="4"/>
  <c r="HJ383" i="4"/>
  <c r="HK383" i="4"/>
  <c r="HG384" i="4"/>
  <c r="HH384" i="4"/>
  <c r="HI384" i="4"/>
  <c r="HJ384" i="4"/>
  <c r="HK384" i="4"/>
  <c r="HG385" i="4"/>
  <c r="HH385" i="4"/>
  <c r="HI385" i="4"/>
  <c r="HJ385" i="4"/>
  <c r="HK385" i="4"/>
  <c r="HG386" i="4"/>
  <c r="HH386" i="4"/>
  <c r="HI386" i="4"/>
  <c r="HJ386" i="4"/>
  <c r="HK386" i="4"/>
  <c r="HG387" i="4"/>
  <c r="HH387" i="4"/>
  <c r="HI387" i="4"/>
  <c r="HJ387" i="4"/>
  <c r="HK387" i="4"/>
  <c r="HG388" i="4"/>
  <c r="HH388" i="4"/>
  <c r="HI388" i="4"/>
  <c r="HJ388" i="4"/>
  <c r="HK388" i="4"/>
  <c r="HG389" i="4"/>
  <c r="HH389" i="4"/>
  <c r="HI389" i="4"/>
  <c r="HJ389" i="4"/>
  <c r="HK389" i="4"/>
  <c r="HG390" i="4"/>
  <c r="HH390" i="4"/>
  <c r="HI390" i="4"/>
  <c r="HJ390" i="4"/>
  <c r="HK390" i="4"/>
  <c r="HG391" i="4"/>
  <c r="HH391" i="4"/>
  <c r="HI391" i="4"/>
  <c r="HJ391" i="4"/>
  <c r="HK391" i="4"/>
  <c r="HG392" i="4"/>
  <c r="HH392" i="4"/>
  <c r="HI392" i="4"/>
  <c r="HJ392" i="4"/>
  <c r="HK392" i="4"/>
  <c r="HG393" i="4"/>
  <c r="HH393" i="4"/>
  <c r="HI393" i="4"/>
  <c r="HJ393" i="4"/>
  <c r="HK393" i="4"/>
  <c r="HG394" i="4"/>
  <c r="HH394" i="4"/>
  <c r="HI394" i="4"/>
  <c r="HJ394" i="4"/>
  <c r="HK394" i="4"/>
  <c r="HG395" i="4"/>
  <c r="HH395" i="4"/>
  <c r="HI395" i="4"/>
  <c r="HJ395" i="4"/>
  <c r="HK395" i="4"/>
  <c r="HG396" i="4"/>
  <c r="HH396" i="4"/>
  <c r="HI396" i="4"/>
  <c r="HJ396" i="4"/>
  <c r="HK396" i="4"/>
  <c r="HG397" i="4"/>
  <c r="HH397" i="4"/>
  <c r="HI397" i="4"/>
  <c r="HJ397" i="4"/>
  <c r="HK397" i="4"/>
  <c r="HG398" i="4"/>
  <c r="HH398" i="4"/>
  <c r="HI398" i="4"/>
  <c r="HJ398" i="4"/>
  <c r="HK398" i="4"/>
  <c r="HG399" i="4"/>
  <c r="HH399" i="4"/>
  <c r="HI399" i="4"/>
  <c r="HJ399" i="4"/>
  <c r="HK399" i="4"/>
  <c r="HG400" i="4"/>
  <c r="HH400" i="4"/>
  <c r="HI400" i="4"/>
  <c r="HJ400" i="4"/>
  <c r="HK400" i="4"/>
  <c r="HG401" i="4"/>
  <c r="HH401" i="4"/>
  <c r="HI401" i="4"/>
  <c r="HJ401" i="4"/>
  <c r="HK401" i="4"/>
  <c r="HG402" i="4"/>
  <c r="HH402" i="4"/>
  <c r="HI402" i="4"/>
  <c r="HJ402" i="4"/>
  <c r="HK402" i="4"/>
  <c r="HG403" i="4"/>
  <c r="HH403" i="4"/>
  <c r="HI403" i="4"/>
  <c r="HJ403" i="4"/>
  <c r="HK403" i="4"/>
  <c r="HG404" i="4"/>
  <c r="HH404" i="4"/>
  <c r="HI404" i="4"/>
  <c r="HJ404" i="4"/>
  <c r="HK404" i="4"/>
  <c r="HG405" i="4"/>
  <c r="HH405" i="4"/>
  <c r="HI405" i="4"/>
  <c r="HJ405" i="4"/>
  <c r="HK405" i="4"/>
  <c r="HG406" i="4"/>
  <c r="HH406" i="4"/>
  <c r="HI406" i="4"/>
  <c r="HJ406" i="4"/>
  <c r="HK406" i="4"/>
  <c r="HK6" i="4"/>
  <c r="HJ6" i="4"/>
  <c r="HI6" i="4"/>
  <c r="HH6" i="4"/>
  <c r="HG6" i="4"/>
  <c r="GW3" i="4"/>
  <c r="GV3" i="4"/>
  <c r="GU3" i="4"/>
  <c r="GT3" i="4"/>
  <c r="GS3" i="4"/>
  <c r="GR3" i="4"/>
  <c r="GS2" i="4"/>
  <c r="GX65" i="4" l="1"/>
  <c r="GX359" i="4"/>
  <c r="GX323" i="4"/>
  <c r="GX191" i="4"/>
  <c r="GX143" i="4"/>
  <c r="GX131" i="4"/>
  <c r="GX361" i="4"/>
  <c r="GX325" i="4"/>
  <c r="GX193" i="4"/>
  <c r="GX145" i="4"/>
  <c r="GX133" i="4"/>
  <c r="GX130" i="4"/>
  <c r="GX73" i="4"/>
  <c r="GX13" i="4"/>
  <c r="GX236" i="4"/>
  <c r="GX365" i="4"/>
  <c r="GX329" i="4"/>
  <c r="GX317" i="4"/>
  <c r="GX221" i="4"/>
  <c r="GX77" i="4"/>
  <c r="GX379" i="4"/>
  <c r="GX283" i="4"/>
  <c r="GX127" i="4"/>
  <c r="GX91" i="4"/>
  <c r="GX404" i="4"/>
  <c r="GX392" i="4"/>
  <c r="GX380" i="4"/>
  <c r="GX368" i="4"/>
  <c r="GX332" i="4"/>
  <c r="GX320" i="4"/>
  <c r="GX308" i="4"/>
  <c r="GX284" i="4"/>
  <c r="GX272" i="4"/>
  <c r="GX260" i="4"/>
  <c r="GX248" i="4"/>
  <c r="GX224" i="4"/>
  <c r="GX212" i="4"/>
  <c r="GX188" i="4"/>
  <c r="GX176" i="4"/>
  <c r="GX140" i="4"/>
  <c r="GX128" i="4"/>
  <c r="GX116" i="4"/>
  <c r="GX104" i="4"/>
  <c r="GX68" i="4"/>
  <c r="GX32" i="4"/>
  <c r="GX20" i="4"/>
  <c r="GX353" i="4"/>
  <c r="GX293" i="4"/>
  <c r="GX209" i="4"/>
  <c r="GX185" i="4"/>
  <c r="GX173" i="4"/>
  <c r="GX149" i="4"/>
  <c r="GX29" i="4"/>
  <c r="GX92" i="4"/>
  <c r="GX364" i="4"/>
  <c r="GX352" i="4"/>
  <c r="GX328" i="4"/>
  <c r="GX316" i="4"/>
  <c r="GX244" i="4"/>
  <c r="GX208" i="4"/>
  <c r="GX196" i="4"/>
  <c r="GX136" i="4"/>
  <c r="GX112" i="4"/>
  <c r="GX100" i="4"/>
  <c r="GX79" i="4"/>
  <c r="GX52" i="4"/>
  <c r="GX326" i="4"/>
  <c r="GX314" i="4"/>
  <c r="GX182" i="4"/>
  <c r="GX170" i="4"/>
  <c r="GX38" i="4"/>
  <c r="GX26" i="4"/>
  <c r="GX400" i="4"/>
  <c r="GX340" i="4"/>
  <c r="GX313" i="4"/>
  <c r="GX256" i="4"/>
  <c r="GX223" i="4"/>
  <c r="GX157" i="4"/>
  <c r="GX64" i="4"/>
  <c r="GX301" i="4"/>
  <c r="GX217" i="4"/>
  <c r="GX205" i="4"/>
  <c r="GX169" i="4"/>
  <c r="GX61" i="4"/>
  <c r="GX25" i="4"/>
  <c r="GX396" i="4"/>
  <c r="GX372" i="4"/>
  <c r="GX360" i="4"/>
  <c r="GX324" i="4"/>
  <c r="GX264" i="4"/>
  <c r="GX252" i="4"/>
  <c r="GX228" i="4"/>
  <c r="GX216" i="4"/>
  <c r="GX120" i="4"/>
  <c r="GX108" i="4"/>
  <c r="GX84" i="4"/>
  <c r="GX72" i="4"/>
  <c r="GX395" i="4"/>
  <c r="GX383" i="4"/>
  <c r="GX371" i="4"/>
  <c r="GX347" i="4"/>
  <c r="GX335" i="4"/>
  <c r="GX311" i="4"/>
  <c r="GX299" i="4"/>
  <c r="GX287" i="4"/>
  <c r="GX275" i="4"/>
  <c r="GX263" i="4"/>
  <c r="GX239" i="4"/>
  <c r="GX227" i="4"/>
  <c r="GX215" i="4"/>
  <c r="GX203" i="4"/>
  <c r="GX179" i="4"/>
  <c r="GX167" i="4"/>
  <c r="GX155" i="4"/>
  <c r="GX119" i="4"/>
  <c r="GX107" i="4"/>
  <c r="GX95" i="4"/>
  <c r="GX83" i="4"/>
  <c r="GX71" i="4"/>
  <c r="GX59" i="4"/>
  <c r="GX47" i="4"/>
  <c r="GX35" i="4"/>
  <c r="GX23" i="4"/>
  <c r="GX11" i="4"/>
  <c r="GX393" i="4"/>
  <c r="GX387" i="4"/>
  <c r="GX375" i="4"/>
  <c r="GX345" i="4"/>
  <c r="GX327" i="4"/>
  <c r="GX309" i="4"/>
  <c r="GX297" i="4"/>
  <c r="GX279" i="4"/>
  <c r="GX273" i="4"/>
  <c r="GX249" i="4"/>
  <c r="GX243" i="4"/>
  <c r="GX237" i="4"/>
  <c r="GX231" i="4"/>
  <c r="GX207" i="4"/>
  <c r="GX201" i="4"/>
  <c r="GX183" i="4"/>
  <c r="GX165" i="4"/>
  <c r="GX153" i="4"/>
  <c r="GX135" i="4"/>
  <c r="GX129" i="4"/>
  <c r="GX105" i="4"/>
  <c r="GX99" i="4"/>
  <c r="GX93" i="4"/>
  <c r="GX87" i="4"/>
  <c r="GX63" i="4"/>
  <c r="GX57" i="4"/>
  <c r="GX39" i="4"/>
  <c r="GX21" i="4"/>
  <c r="GX9" i="4"/>
  <c r="GX274" i="4"/>
  <c r="GX265" i="4"/>
  <c r="GX121" i="4"/>
  <c r="GX384" i="4"/>
  <c r="GX348" i="4"/>
  <c r="GX336" i="4"/>
  <c r="GX312" i="4"/>
  <c r="GX288" i="4"/>
  <c r="GX276" i="4"/>
  <c r="GX240" i="4"/>
  <c r="GX204" i="4"/>
  <c r="GX192" i="4"/>
  <c r="GX180" i="4"/>
  <c r="GX168" i="4"/>
  <c r="GX144" i="4"/>
  <c r="GX132" i="4"/>
  <c r="GX96" i="4"/>
  <c r="GX60" i="4"/>
  <c r="GX48" i="4"/>
  <c r="GX36" i="4"/>
  <c r="GX24" i="4"/>
  <c r="GX6" i="4"/>
  <c r="GX251" i="4"/>
  <c r="GX405" i="4"/>
  <c r="GX339" i="4"/>
  <c r="GX300" i="4"/>
  <c r="GX261" i="4"/>
  <c r="GX195" i="4"/>
  <c r="GX156" i="4"/>
  <c r="GX117" i="4"/>
  <c r="GX51" i="4"/>
  <c r="GX12" i="4"/>
  <c r="GX406" i="4"/>
  <c r="GX394" i="4"/>
  <c r="GX382" i="4"/>
  <c r="GX370" i="4"/>
  <c r="GX358" i="4"/>
  <c r="GX346" i="4"/>
  <c r="GX334" i="4"/>
  <c r="GX322" i="4"/>
  <c r="GX310" i="4"/>
  <c r="GX298" i="4"/>
  <c r="GX286" i="4"/>
  <c r="GX262" i="4"/>
  <c r="GX250" i="4"/>
  <c r="GX238" i="4"/>
  <c r="GX226" i="4"/>
  <c r="GX214" i="4"/>
  <c r="GX202" i="4"/>
  <c r="GX190" i="4"/>
  <c r="GX178" i="4"/>
  <c r="GX166" i="4"/>
  <c r="GX154" i="4"/>
  <c r="GX142" i="4"/>
  <c r="GX118" i="4"/>
  <c r="GX106" i="4"/>
  <c r="GX94" i="4"/>
  <c r="GX82" i="4"/>
  <c r="GX70" i="4"/>
  <c r="GX58" i="4"/>
  <c r="GX46" i="4"/>
  <c r="GX34" i="4"/>
  <c r="GX22" i="4"/>
  <c r="GX10" i="4"/>
  <c r="GX381" i="4"/>
  <c r="GX369" i="4"/>
  <c r="GX357" i="4"/>
  <c r="GX333" i="4"/>
  <c r="GX321" i="4"/>
  <c r="GX285" i="4"/>
  <c r="GX225" i="4"/>
  <c r="GX213" i="4"/>
  <c r="GX189" i="4"/>
  <c r="GX177" i="4"/>
  <c r="GX141" i="4"/>
  <c r="GX81" i="4"/>
  <c r="GX69" i="4"/>
  <c r="GX45" i="4"/>
  <c r="GX33" i="4"/>
  <c r="GX356" i="4"/>
  <c r="GX344" i="4"/>
  <c r="GX200" i="4"/>
  <c r="GX56" i="4"/>
  <c r="GX401" i="4"/>
  <c r="GX398" i="4"/>
  <c r="GX389" i="4"/>
  <c r="GX386" i="4"/>
  <c r="GX377" i="4"/>
  <c r="GX362" i="4"/>
  <c r="GX350" i="4"/>
  <c r="GX341" i="4"/>
  <c r="GX338" i="4"/>
  <c r="GX305" i="4"/>
  <c r="GX302" i="4"/>
  <c r="GX290" i="4"/>
  <c r="GX281" i="4"/>
  <c r="GX278" i="4"/>
  <c r="GX266" i="4"/>
  <c r="GX257" i="4"/>
  <c r="GX254" i="4"/>
  <c r="GX245" i="4"/>
  <c r="GX242" i="4"/>
  <c r="GX233" i="4"/>
  <c r="GX218" i="4"/>
  <c r="GX206" i="4"/>
  <c r="GX197" i="4"/>
  <c r="GX194" i="4"/>
  <c r="GX164" i="4"/>
  <c r="GX161" i="4"/>
  <c r="GX158" i="4"/>
  <c r="GX146" i="4"/>
  <c r="GX137" i="4"/>
  <c r="GX134" i="4"/>
  <c r="GX122" i="4"/>
  <c r="GX113" i="4"/>
  <c r="GX110" i="4"/>
  <c r="GX101" i="4"/>
  <c r="GX98" i="4"/>
  <c r="GX89" i="4"/>
  <c r="GX80" i="4"/>
  <c r="GX74" i="4"/>
  <c r="GX62" i="4"/>
  <c r="GX53" i="4"/>
  <c r="GX50" i="4"/>
  <c r="GX44" i="4"/>
  <c r="GX17" i="4"/>
  <c r="GX14" i="4"/>
  <c r="GX403" i="4"/>
  <c r="GX391" i="4"/>
  <c r="GX355" i="4"/>
  <c r="GX343" i="4"/>
  <c r="GX331" i="4"/>
  <c r="GX319" i="4"/>
  <c r="GX307" i="4"/>
  <c r="GX295" i="4"/>
  <c r="GX259" i="4"/>
  <c r="GX247" i="4"/>
  <c r="GX211" i="4"/>
  <c r="GX199" i="4"/>
  <c r="GX187" i="4"/>
  <c r="GX175" i="4"/>
  <c r="GX163" i="4"/>
  <c r="GX151" i="4"/>
  <c r="GX115" i="4"/>
  <c r="GX103" i="4"/>
  <c r="GX67" i="4"/>
  <c r="GX55" i="4"/>
  <c r="GX43" i="4"/>
  <c r="GX31" i="4"/>
  <c r="GX19" i="4"/>
  <c r="GX7" i="4"/>
  <c r="GX374" i="4"/>
  <c r="GX296" i="4"/>
  <c r="GX269" i="4"/>
  <c r="GX230" i="4"/>
  <c r="GX152" i="4"/>
  <c r="GX125" i="4"/>
  <c r="GX86" i="4"/>
  <c r="GX8" i="4"/>
  <c r="GX41" i="4"/>
  <c r="GX304" i="4"/>
  <c r="GX160" i="4"/>
  <c r="GX16" i="4"/>
  <c r="GX397" i="4"/>
  <c r="GX388" i="4"/>
  <c r="GX385" i="4"/>
  <c r="GX376" i="4"/>
  <c r="GX373" i="4"/>
  <c r="GX349" i="4"/>
  <c r="GX337" i="4"/>
  <c r="GX292" i="4"/>
  <c r="GX289" i="4"/>
  <c r="GX280" i="4"/>
  <c r="GX277" i="4"/>
  <c r="GX271" i="4"/>
  <c r="GX268" i="4"/>
  <c r="GX253" i="4"/>
  <c r="GX241" i="4"/>
  <c r="GX232" i="4"/>
  <c r="GX229" i="4"/>
  <c r="GX220" i="4"/>
  <c r="GX184" i="4"/>
  <c r="GX181" i="4"/>
  <c r="GX172" i="4"/>
  <c r="GX148" i="4"/>
  <c r="GX124" i="4"/>
  <c r="GX109" i="4"/>
  <c r="GX97" i="4"/>
  <c r="GX88" i="4"/>
  <c r="GX85" i="4"/>
  <c r="GX76" i="4"/>
  <c r="GX49" i="4"/>
  <c r="GX40" i="4"/>
  <c r="GX37" i="4"/>
  <c r="GX28" i="4"/>
  <c r="GX399" i="4"/>
  <c r="GX363" i="4"/>
  <c r="GX351" i="4"/>
  <c r="GX315" i="4"/>
  <c r="GX303" i="4"/>
  <c r="GX291" i="4"/>
  <c r="GX267" i="4"/>
  <c r="GX255" i="4"/>
  <c r="GX219" i="4"/>
  <c r="GX171" i="4"/>
  <c r="GX159" i="4"/>
  <c r="GX147" i="4"/>
  <c r="GX123" i="4"/>
  <c r="GX111" i="4"/>
  <c r="GX75" i="4"/>
  <c r="GX27" i="4"/>
  <c r="GX15" i="4"/>
  <c r="GX402" i="4"/>
  <c r="GX390" i="4"/>
  <c r="GX378" i="4"/>
  <c r="GX366" i="4"/>
  <c r="GX354" i="4"/>
  <c r="GX342" i="4"/>
  <c r="GX330" i="4"/>
  <c r="GX318" i="4"/>
  <c r="GX306" i="4"/>
  <c r="GX294" i="4"/>
  <c r="GX282" i="4"/>
  <c r="GX270" i="4"/>
  <c r="GX258" i="4"/>
  <c r="GX246" i="4"/>
  <c r="GX234" i="4"/>
  <c r="GX222" i="4"/>
  <c r="GX210" i="4"/>
  <c r="GX198" i="4"/>
  <c r="GX186" i="4"/>
  <c r="GX174" i="4"/>
  <c r="GX162" i="4"/>
  <c r="GX150" i="4"/>
  <c r="GX138" i="4"/>
  <c r="GX126" i="4"/>
  <c r="GX114" i="4"/>
  <c r="GX102" i="4"/>
  <c r="GX90" i="4"/>
  <c r="GX78" i="4"/>
  <c r="GX66" i="4"/>
  <c r="GX54" i="4"/>
  <c r="GX42" i="4"/>
  <c r="GX30" i="4"/>
  <c r="GX18" i="4"/>
  <c r="HG2" i="4"/>
  <c r="IT3" i="4"/>
  <c r="IS3" i="4"/>
  <c r="IR3" i="4"/>
  <c r="IQ3" i="4"/>
  <c r="IP3" i="4"/>
  <c r="IO3" i="4"/>
  <c r="IP2" i="4"/>
  <c r="IM3" i="4"/>
  <c r="IL3" i="4"/>
  <c r="IK3" i="4"/>
  <c r="IJ3" i="4"/>
  <c r="II3" i="4"/>
  <c r="IH3" i="4"/>
  <c r="II2" i="4"/>
  <c r="IF3" i="4"/>
  <c r="IE3" i="4"/>
  <c r="ID3" i="4"/>
  <c r="IC3" i="4"/>
  <c r="IB3" i="4"/>
  <c r="IA3" i="4"/>
  <c r="IB2" i="4"/>
  <c r="HY3" i="4"/>
  <c r="HX3" i="4"/>
  <c r="HW3" i="4"/>
  <c r="HV3" i="4"/>
  <c r="HU3" i="4"/>
  <c r="HT3" i="4"/>
  <c r="HU2" i="4"/>
  <c r="HR3" i="4"/>
  <c r="HQ3" i="4"/>
  <c r="HP3" i="4"/>
  <c r="HO3" i="4"/>
  <c r="HN3" i="4"/>
  <c r="HM3" i="4"/>
  <c r="HN2" i="4"/>
  <c r="HK3" i="4"/>
  <c r="HJ3" i="4"/>
  <c r="HI3" i="4"/>
  <c r="HH3" i="4"/>
  <c r="HG3" i="4"/>
  <c r="HF3" i="4"/>
  <c r="GY3" i="4"/>
  <c r="HA3" i="4"/>
  <c r="HD3" i="4"/>
  <c r="HC3" i="4"/>
  <c r="HB3" i="4"/>
  <c r="GZ3" i="4"/>
  <c r="GL3" i="4"/>
  <c r="GZ2" i="4"/>
  <c r="GL2" i="4"/>
  <c r="BY7" i="4" l="1"/>
  <c r="BY8" i="4"/>
  <c r="BY9" i="4"/>
  <c r="BY10" i="4"/>
  <c r="BY11" i="4"/>
  <c r="BY12" i="4"/>
  <c r="BY13" i="4"/>
  <c r="BY14" i="4"/>
  <c r="BY15" i="4"/>
  <c r="BY16" i="4"/>
  <c r="BY17" i="4"/>
  <c r="BY18" i="4"/>
  <c r="BY19" i="4"/>
  <c r="BY20" i="4"/>
  <c r="BY21" i="4"/>
  <c r="BY22" i="4"/>
  <c r="BY23" i="4"/>
  <c r="BY24" i="4"/>
  <c r="BY25" i="4"/>
  <c r="BY26" i="4"/>
  <c r="BY27" i="4"/>
  <c r="BY28" i="4"/>
  <c r="BY29" i="4"/>
  <c r="BY30" i="4"/>
  <c r="BY31" i="4"/>
  <c r="BY32" i="4"/>
  <c r="BY33" i="4"/>
  <c r="BY34" i="4"/>
  <c r="BY35" i="4"/>
  <c r="BY36" i="4"/>
  <c r="BY37" i="4"/>
  <c r="BY38" i="4"/>
  <c r="BY39" i="4"/>
  <c r="BY40" i="4"/>
  <c r="BY41" i="4"/>
  <c r="BY42" i="4"/>
  <c r="BY43" i="4"/>
  <c r="BY44" i="4"/>
  <c r="BY45" i="4"/>
  <c r="BY46" i="4"/>
  <c r="BY47" i="4"/>
  <c r="BY48" i="4"/>
  <c r="BY49" i="4"/>
  <c r="BY50" i="4"/>
  <c r="BY51" i="4"/>
  <c r="BY52" i="4"/>
  <c r="BY53" i="4"/>
  <c r="BY54" i="4"/>
  <c r="BY55" i="4"/>
  <c r="BY56" i="4"/>
  <c r="BY57" i="4"/>
  <c r="BY58" i="4"/>
  <c r="BY59" i="4"/>
  <c r="BY60" i="4"/>
  <c r="BY61" i="4"/>
  <c r="BY62" i="4"/>
  <c r="BY63" i="4"/>
  <c r="BY64" i="4"/>
  <c r="BY65" i="4"/>
  <c r="BY66" i="4"/>
  <c r="BY67" i="4"/>
  <c r="BY68" i="4"/>
  <c r="BY69" i="4"/>
  <c r="BY70" i="4"/>
  <c r="BY71" i="4"/>
  <c r="BY72" i="4"/>
  <c r="BY73" i="4"/>
  <c r="BY74" i="4"/>
  <c r="BY75" i="4"/>
  <c r="BY76" i="4"/>
  <c r="BY77" i="4"/>
  <c r="BY78" i="4"/>
  <c r="BY79" i="4"/>
  <c r="BY80" i="4"/>
  <c r="BY81" i="4"/>
  <c r="BY82" i="4"/>
  <c r="BY83" i="4"/>
  <c r="BY84" i="4"/>
  <c r="BY85" i="4"/>
  <c r="BY86" i="4"/>
  <c r="BY87" i="4"/>
  <c r="BY88" i="4"/>
  <c r="BY89" i="4"/>
  <c r="BY90" i="4"/>
  <c r="BY91" i="4"/>
  <c r="BY92" i="4"/>
  <c r="BY93" i="4"/>
  <c r="BY94" i="4"/>
  <c r="BY95" i="4"/>
  <c r="BY96" i="4"/>
  <c r="BY97" i="4"/>
  <c r="BY98" i="4"/>
  <c r="BY99" i="4"/>
  <c r="BY100" i="4"/>
  <c r="BY101" i="4"/>
  <c r="BY102" i="4"/>
  <c r="BY103" i="4"/>
  <c r="BY104" i="4"/>
  <c r="BY105" i="4"/>
  <c r="BY106" i="4"/>
  <c r="BY107" i="4"/>
  <c r="BY108" i="4"/>
  <c r="BY109" i="4"/>
  <c r="BY110" i="4"/>
  <c r="BY111" i="4"/>
  <c r="BY112" i="4"/>
  <c r="BY113" i="4"/>
  <c r="BY114" i="4"/>
  <c r="BY115" i="4"/>
  <c r="BY116" i="4"/>
  <c r="BY117" i="4"/>
  <c r="BY118" i="4"/>
  <c r="BY119" i="4"/>
  <c r="BY120" i="4"/>
  <c r="BY121" i="4"/>
  <c r="BY122" i="4"/>
  <c r="BY123" i="4"/>
  <c r="BY124" i="4"/>
  <c r="BY125" i="4"/>
  <c r="BY126" i="4"/>
  <c r="BY127" i="4"/>
  <c r="BY128" i="4"/>
  <c r="BY129" i="4"/>
  <c r="BY130" i="4"/>
  <c r="BY131" i="4"/>
  <c r="BY132" i="4"/>
  <c r="BY133" i="4"/>
  <c r="BY134" i="4"/>
  <c r="BY135" i="4"/>
  <c r="BY136" i="4"/>
  <c r="BY137" i="4"/>
  <c r="BY138" i="4"/>
  <c r="BY139" i="4"/>
  <c r="BY140" i="4"/>
  <c r="BY141" i="4"/>
  <c r="BY142" i="4"/>
  <c r="BY143" i="4"/>
  <c r="BY144" i="4"/>
  <c r="BY145" i="4"/>
  <c r="BY146" i="4"/>
  <c r="BY147" i="4"/>
  <c r="BY159" i="4"/>
  <c r="BY160" i="4"/>
  <c r="BY161" i="4"/>
  <c r="BY162" i="4"/>
  <c r="BY163" i="4"/>
  <c r="BY164" i="4"/>
  <c r="BY165" i="4"/>
  <c r="BY166" i="4"/>
  <c r="BY167" i="4"/>
  <c r="BY168" i="4"/>
  <c r="BY169" i="4"/>
  <c r="BY170" i="4"/>
  <c r="BY171" i="4"/>
  <c r="BY172" i="4"/>
  <c r="BY173" i="4"/>
  <c r="BY174" i="4"/>
  <c r="BY175" i="4"/>
  <c r="BY176" i="4"/>
  <c r="BY177" i="4"/>
  <c r="BY178" i="4"/>
  <c r="BY179" i="4"/>
  <c r="BY180" i="4"/>
  <c r="BY181" i="4"/>
  <c r="BY182" i="4"/>
  <c r="BY183" i="4"/>
  <c r="BY184" i="4"/>
  <c r="BY185" i="4"/>
  <c r="BY186" i="4"/>
  <c r="BY187" i="4"/>
  <c r="BY188" i="4"/>
  <c r="BY189" i="4"/>
  <c r="BY190" i="4"/>
  <c r="BY191" i="4"/>
  <c r="BY192" i="4"/>
  <c r="BY193" i="4"/>
  <c r="BY194" i="4"/>
  <c r="BY195" i="4"/>
  <c r="BY196" i="4"/>
  <c r="BY197" i="4"/>
  <c r="BY198" i="4"/>
  <c r="BY199" i="4"/>
  <c r="BY200" i="4"/>
  <c r="BY201" i="4"/>
  <c r="BY202" i="4"/>
  <c r="BY203" i="4"/>
  <c r="BY204" i="4"/>
  <c r="BY205" i="4"/>
  <c r="BY206" i="4"/>
  <c r="BY207" i="4"/>
  <c r="BY208" i="4"/>
  <c r="BY209" i="4"/>
  <c r="BY210" i="4"/>
  <c r="BY211" i="4"/>
  <c r="BY212" i="4"/>
  <c r="BY213" i="4"/>
  <c r="BY214" i="4"/>
  <c r="BY215" i="4"/>
  <c r="BY216" i="4"/>
  <c r="BY217" i="4"/>
  <c r="BY218" i="4"/>
  <c r="BY219" i="4"/>
  <c r="BY220" i="4"/>
  <c r="BY221" i="4"/>
  <c r="BY222" i="4"/>
  <c r="BY223" i="4"/>
  <c r="BY224" i="4"/>
  <c r="BY225" i="4"/>
  <c r="BY226" i="4"/>
  <c r="BY227" i="4"/>
  <c r="BY228" i="4"/>
  <c r="BY229" i="4"/>
  <c r="BY230" i="4"/>
  <c r="BY231" i="4"/>
  <c r="BY232" i="4"/>
  <c r="BY233" i="4"/>
  <c r="BY234" i="4"/>
  <c r="BY235" i="4"/>
  <c r="BY236" i="4"/>
  <c r="BY237" i="4"/>
  <c r="BY238" i="4"/>
  <c r="BY239" i="4"/>
  <c r="BY240" i="4"/>
  <c r="BY241" i="4"/>
  <c r="BY242" i="4"/>
  <c r="BY243" i="4"/>
  <c r="BY244" i="4"/>
  <c r="BY245" i="4"/>
  <c r="BY246" i="4"/>
  <c r="BY247" i="4"/>
  <c r="BY248" i="4"/>
  <c r="BY249" i="4"/>
  <c r="BY250" i="4"/>
  <c r="BY251" i="4"/>
  <c r="BY252" i="4"/>
  <c r="BY253" i="4"/>
  <c r="BY254" i="4"/>
  <c r="BY255" i="4"/>
  <c r="BY256" i="4"/>
  <c r="BY257" i="4"/>
  <c r="BY258" i="4"/>
  <c r="BY259" i="4"/>
  <c r="BY260" i="4"/>
  <c r="BY261" i="4"/>
  <c r="BY262" i="4"/>
  <c r="BY263" i="4"/>
  <c r="BY264" i="4"/>
  <c r="BY265" i="4"/>
  <c r="BY266" i="4"/>
  <c r="BY267" i="4"/>
  <c r="BY268" i="4"/>
  <c r="BY269" i="4"/>
  <c r="BY270" i="4"/>
  <c r="BY271" i="4"/>
  <c r="BY272" i="4"/>
  <c r="BY273" i="4"/>
  <c r="BY274" i="4"/>
  <c r="BY275" i="4"/>
  <c r="BY276" i="4"/>
  <c r="BY277" i="4"/>
  <c r="BY278" i="4"/>
  <c r="BY279" i="4"/>
  <c r="BY280" i="4"/>
  <c r="BY281" i="4"/>
  <c r="BY282" i="4"/>
  <c r="BY283" i="4"/>
  <c r="BY284" i="4"/>
  <c r="BY285" i="4"/>
  <c r="BY286" i="4"/>
  <c r="BY287" i="4"/>
  <c r="BY288" i="4"/>
  <c r="BY289" i="4"/>
  <c r="BY290" i="4"/>
  <c r="BY291" i="4"/>
  <c r="BY292" i="4"/>
  <c r="BY293" i="4"/>
  <c r="BY294" i="4"/>
  <c r="BY295" i="4"/>
  <c r="BY296" i="4"/>
  <c r="BY297" i="4"/>
  <c r="BY298" i="4"/>
  <c r="BY299" i="4"/>
  <c r="BY300" i="4"/>
  <c r="BY301" i="4"/>
  <c r="BY302" i="4"/>
  <c r="BY303" i="4"/>
  <c r="BY304" i="4"/>
  <c r="BY305" i="4"/>
  <c r="BY306" i="4"/>
  <c r="BY307" i="4"/>
  <c r="BY308" i="4"/>
  <c r="BY309" i="4"/>
  <c r="BY310" i="4"/>
  <c r="BY311" i="4"/>
  <c r="BY312" i="4"/>
  <c r="BY313" i="4"/>
  <c r="BY314" i="4"/>
  <c r="BY315" i="4"/>
  <c r="BY316" i="4"/>
  <c r="BY317" i="4"/>
  <c r="BY318" i="4"/>
  <c r="BY319" i="4"/>
  <c r="BY320" i="4"/>
  <c r="BY321" i="4"/>
  <c r="BY322" i="4"/>
  <c r="BY323" i="4"/>
  <c r="BY324" i="4"/>
  <c r="BY325" i="4"/>
  <c r="BY326" i="4"/>
  <c r="BY327" i="4"/>
  <c r="BY328" i="4"/>
  <c r="BY329" i="4"/>
  <c r="BY330" i="4"/>
  <c r="BY331" i="4"/>
  <c r="BY332" i="4"/>
  <c r="BY333" i="4"/>
  <c r="BY334" i="4"/>
  <c r="BY335" i="4"/>
  <c r="BY336" i="4"/>
  <c r="BY337" i="4"/>
  <c r="BY338" i="4"/>
  <c r="BY339" i="4"/>
  <c r="BY340" i="4"/>
  <c r="BY341" i="4"/>
  <c r="BY342" i="4"/>
  <c r="BY343" i="4"/>
  <c r="BY344" i="4"/>
  <c r="BY345" i="4"/>
  <c r="BY346" i="4"/>
  <c r="BY347" i="4"/>
  <c r="BY348" i="4"/>
  <c r="BY349" i="4"/>
  <c r="BY350" i="4"/>
  <c r="BY351" i="4"/>
  <c r="BY352" i="4"/>
  <c r="BY353" i="4"/>
  <c r="BY354" i="4"/>
  <c r="BY355" i="4"/>
  <c r="BY356" i="4"/>
  <c r="BY357" i="4"/>
  <c r="BY358" i="4"/>
  <c r="BY359" i="4"/>
  <c r="BY360" i="4"/>
  <c r="BY361" i="4"/>
  <c r="BY362" i="4"/>
  <c r="BY363" i="4"/>
  <c r="BY364" i="4"/>
  <c r="BY365" i="4"/>
  <c r="BY366" i="4"/>
  <c r="BY367" i="4"/>
  <c r="BY368" i="4"/>
  <c r="BY369" i="4"/>
  <c r="BY370" i="4"/>
  <c r="BY371" i="4"/>
  <c r="BY372" i="4"/>
  <c r="BY373" i="4"/>
  <c r="BY374" i="4"/>
  <c r="BY375" i="4"/>
  <c r="BY376" i="4"/>
  <c r="BY377" i="4"/>
  <c r="BY378" i="4"/>
  <c r="BY379" i="4"/>
  <c r="BY380" i="4"/>
  <c r="BY381" i="4"/>
  <c r="BY382" i="4"/>
  <c r="BY383" i="4"/>
  <c r="BY384" i="4"/>
  <c r="BY385" i="4"/>
  <c r="BY386" i="4"/>
  <c r="BY387" i="4"/>
  <c r="BY388" i="4"/>
  <c r="BY389" i="4"/>
  <c r="BY390" i="4"/>
  <c r="BY391" i="4"/>
  <c r="BY392" i="4"/>
  <c r="BY393" i="4"/>
  <c r="BY394" i="4"/>
  <c r="BY395" i="4"/>
  <c r="BY396" i="4"/>
  <c r="BY397" i="4"/>
  <c r="BY398" i="4"/>
  <c r="BY399" i="4"/>
  <c r="BY400" i="4"/>
  <c r="BY401" i="4"/>
  <c r="BY402" i="4"/>
  <c r="BY403" i="4"/>
  <c r="BY404" i="4"/>
  <c r="BY405" i="4"/>
  <c r="BY406" i="4"/>
  <c r="BX7" i="4"/>
  <c r="BX8" i="4"/>
  <c r="BX9" i="4"/>
  <c r="BX10" i="4"/>
  <c r="BX11" i="4"/>
  <c r="BX12" i="4"/>
  <c r="BX13" i="4"/>
  <c r="BX14" i="4"/>
  <c r="BX15" i="4"/>
  <c r="BX16" i="4"/>
  <c r="BX17" i="4"/>
  <c r="BX18" i="4"/>
  <c r="BX19" i="4"/>
  <c r="BX20" i="4"/>
  <c r="BX21" i="4"/>
  <c r="BX22" i="4"/>
  <c r="BX23" i="4"/>
  <c r="BX24" i="4"/>
  <c r="BX25" i="4"/>
  <c r="BX26" i="4"/>
  <c r="BX27" i="4"/>
  <c r="BX28" i="4"/>
  <c r="BX29" i="4"/>
  <c r="BX30" i="4"/>
  <c r="BX31" i="4"/>
  <c r="BX32" i="4"/>
  <c r="BX33" i="4"/>
  <c r="BX34" i="4"/>
  <c r="BX35" i="4"/>
  <c r="BX36" i="4"/>
  <c r="BX37" i="4"/>
  <c r="BX38" i="4"/>
  <c r="BX39" i="4"/>
  <c r="BX40" i="4"/>
  <c r="BX41" i="4"/>
  <c r="BX42" i="4"/>
  <c r="BX43" i="4"/>
  <c r="BX44" i="4"/>
  <c r="BX45" i="4"/>
  <c r="BX46" i="4"/>
  <c r="BX47" i="4"/>
  <c r="BX48" i="4"/>
  <c r="BX49" i="4"/>
  <c r="BX50" i="4"/>
  <c r="BX51" i="4"/>
  <c r="BX52" i="4"/>
  <c r="BX53" i="4"/>
  <c r="BX54" i="4"/>
  <c r="BX55" i="4"/>
  <c r="BX56" i="4"/>
  <c r="BX57" i="4"/>
  <c r="BX58" i="4"/>
  <c r="BX59" i="4"/>
  <c r="BX60" i="4"/>
  <c r="BX61" i="4"/>
  <c r="BX62" i="4"/>
  <c r="BX63" i="4"/>
  <c r="BX64" i="4"/>
  <c r="BX65" i="4"/>
  <c r="BX66" i="4"/>
  <c r="BX67" i="4"/>
  <c r="BX68" i="4"/>
  <c r="BX69" i="4"/>
  <c r="BX70" i="4"/>
  <c r="BX71" i="4"/>
  <c r="BX72" i="4"/>
  <c r="BX73" i="4"/>
  <c r="BX74" i="4"/>
  <c r="BX75" i="4"/>
  <c r="BX76" i="4"/>
  <c r="BX77" i="4"/>
  <c r="BX78" i="4"/>
  <c r="BX79" i="4"/>
  <c r="BX80" i="4"/>
  <c r="BX81" i="4"/>
  <c r="BX82" i="4"/>
  <c r="BX83" i="4"/>
  <c r="BX84" i="4"/>
  <c r="BX85" i="4"/>
  <c r="BX86" i="4"/>
  <c r="BX87" i="4"/>
  <c r="BX88" i="4"/>
  <c r="BX89" i="4"/>
  <c r="BX90" i="4"/>
  <c r="BX91" i="4"/>
  <c r="BX92" i="4"/>
  <c r="BX93" i="4"/>
  <c r="BX94" i="4"/>
  <c r="BX95" i="4"/>
  <c r="BX96" i="4"/>
  <c r="BX97" i="4"/>
  <c r="BX98" i="4"/>
  <c r="BX99" i="4"/>
  <c r="BX100" i="4"/>
  <c r="BX101" i="4"/>
  <c r="BX102" i="4"/>
  <c r="BX103" i="4"/>
  <c r="BX104" i="4"/>
  <c r="BX105" i="4"/>
  <c r="BX106" i="4"/>
  <c r="BX107" i="4"/>
  <c r="BX108" i="4"/>
  <c r="BX109" i="4"/>
  <c r="BX110" i="4"/>
  <c r="BX111" i="4"/>
  <c r="BX112" i="4"/>
  <c r="BX113" i="4"/>
  <c r="BX114" i="4"/>
  <c r="BX115" i="4"/>
  <c r="BX116" i="4"/>
  <c r="BX117" i="4"/>
  <c r="BX118" i="4"/>
  <c r="BX119" i="4"/>
  <c r="BX120" i="4"/>
  <c r="BX121" i="4"/>
  <c r="BX122" i="4"/>
  <c r="BX123" i="4"/>
  <c r="BX124" i="4"/>
  <c r="BX125" i="4"/>
  <c r="BX126" i="4"/>
  <c r="BX127" i="4"/>
  <c r="BX128" i="4"/>
  <c r="BX129" i="4"/>
  <c r="BX130" i="4"/>
  <c r="BX131" i="4"/>
  <c r="BX132" i="4"/>
  <c r="BX133" i="4"/>
  <c r="BX134" i="4"/>
  <c r="BX135" i="4"/>
  <c r="BX136" i="4"/>
  <c r="BX137" i="4"/>
  <c r="BX138" i="4"/>
  <c r="BX139" i="4"/>
  <c r="BX140" i="4"/>
  <c r="BX141" i="4"/>
  <c r="BX142" i="4"/>
  <c r="BX143" i="4"/>
  <c r="BX144" i="4"/>
  <c r="BX145" i="4"/>
  <c r="BX146" i="4"/>
  <c r="BX147" i="4"/>
  <c r="BX159" i="4"/>
  <c r="BX160" i="4"/>
  <c r="BX161" i="4"/>
  <c r="BX162" i="4"/>
  <c r="BX163" i="4"/>
  <c r="BX164" i="4"/>
  <c r="BX165" i="4"/>
  <c r="BX166" i="4"/>
  <c r="BX167" i="4"/>
  <c r="BX168" i="4"/>
  <c r="BX169" i="4"/>
  <c r="BX170" i="4"/>
  <c r="BX171" i="4"/>
  <c r="BX172" i="4"/>
  <c r="BX173" i="4"/>
  <c r="BX174" i="4"/>
  <c r="BX175" i="4"/>
  <c r="BX176" i="4"/>
  <c r="BX177" i="4"/>
  <c r="BX178" i="4"/>
  <c r="BX179" i="4"/>
  <c r="BX180" i="4"/>
  <c r="BX181" i="4"/>
  <c r="BX182" i="4"/>
  <c r="BX183" i="4"/>
  <c r="BX184" i="4"/>
  <c r="BX185" i="4"/>
  <c r="BX186" i="4"/>
  <c r="BX187" i="4"/>
  <c r="BX188" i="4"/>
  <c r="BX189" i="4"/>
  <c r="BX190" i="4"/>
  <c r="BX191" i="4"/>
  <c r="BX192" i="4"/>
  <c r="BX193" i="4"/>
  <c r="BX194" i="4"/>
  <c r="BX195" i="4"/>
  <c r="BX196" i="4"/>
  <c r="BX197" i="4"/>
  <c r="BX198" i="4"/>
  <c r="BX199" i="4"/>
  <c r="BX200" i="4"/>
  <c r="BX201" i="4"/>
  <c r="BX202" i="4"/>
  <c r="BX203" i="4"/>
  <c r="BX204" i="4"/>
  <c r="BX205" i="4"/>
  <c r="BX206" i="4"/>
  <c r="BX207" i="4"/>
  <c r="BX208" i="4"/>
  <c r="BX209" i="4"/>
  <c r="BX210" i="4"/>
  <c r="BX211" i="4"/>
  <c r="BX212" i="4"/>
  <c r="BX213" i="4"/>
  <c r="BX214" i="4"/>
  <c r="BX215" i="4"/>
  <c r="BX216" i="4"/>
  <c r="BX217" i="4"/>
  <c r="BX218" i="4"/>
  <c r="BX219" i="4"/>
  <c r="BX220" i="4"/>
  <c r="BX221" i="4"/>
  <c r="BX222" i="4"/>
  <c r="BX223" i="4"/>
  <c r="BX224" i="4"/>
  <c r="BX225" i="4"/>
  <c r="BX226" i="4"/>
  <c r="BX227" i="4"/>
  <c r="BX228" i="4"/>
  <c r="BX229" i="4"/>
  <c r="BX230" i="4"/>
  <c r="BX231" i="4"/>
  <c r="BX232" i="4"/>
  <c r="BX233" i="4"/>
  <c r="BX234" i="4"/>
  <c r="BX235" i="4"/>
  <c r="BX236" i="4"/>
  <c r="BX237" i="4"/>
  <c r="BX238" i="4"/>
  <c r="BX239" i="4"/>
  <c r="BX240" i="4"/>
  <c r="BX241" i="4"/>
  <c r="BX242" i="4"/>
  <c r="BX243" i="4"/>
  <c r="BX244" i="4"/>
  <c r="BX245" i="4"/>
  <c r="BX246" i="4"/>
  <c r="BX247" i="4"/>
  <c r="BX248" i="4"/>
  <c r="BX249" i="4"/>
  <c r="BX250" i="4"/>
  <c r="BX251" i="4"/>
  <c r="BX252" i="4"/>
  <c r="BX253" i="4"/>
  <c r="BX254" i="4"/>
  <c r="BX255" i="4"/>
  <c r="BX256" i="4"/>
  <c r="BX257" i="4"/>
  <c r="BX258" i="4"/>
  <c r="BX259" i="4"/>
  <c r="BX260" i="4"/>
  <c r="BX261" i="4"/>
  <c r="BX262" i="4"/>
  <c r="BX263" i="4"/>
  <c r="BX264" i="4"/>
  <c r="BX265" i="4"/>
  <c r="BX266" i="4"/>
  <c r="BX267" i="4"/>
  <c r="BX268" i="4"/>
  <c r="BX269" i="4"/>
  <c r="BX270" i="4"/>
  <c r="BX271" i="4"/>
  <c r="BX272" i="4"/>
  <c r="BX273" i="4"/>
  <c r="BX274" i="4"/>
  <c r="BX275" i="4"/>
  <c r="BX276" i="4"/>
  <c r="BX277" i="4"/>
  <c r="BX278" i="4"/>
  <c r="BX279" i="4"/>
  <c r="BX280" i="4"/>
  <c r="BX281" i="4"/>
  <c r="BX282" i="4"/>
  <c r="BX283" i="4"/>
  <c r="BX284" i="4"/>
  <c r="BX285" i="4"/>
  <c r="BX286" i="4"/>
  <c r="BX287" i="4"/>
  <c r="BX288" i="4"/>
  <c r="BX289" i="4"/>
  <c r="BX290" i="4"/>
  <c r="BX291" i="4"/>
  <c r="BX292" i="4"/>
  <c r="BX293" i="4"/>
  <c r="BX294" i="4"/>
  <c r="BX295" i="4"/>
  <c r="BX296" i="4"/>
  <c r="BX297" i="4"/>
  <c r="BX298" i="4"/>
  <c r="BX299" i="4"/>
  <c r="BX300" i="4"/>
  <c r="BX301" i="4"/>
  <c r="BX302" i="4"/>
  <c r="BX303" i="4"/>
  <c r="BX304" i="4"/>
  <c r="BX305" i="4"/>
  <c r="BX306" i="4"/>
  <c r="BX307" i="4"/>
  <c r="BX308" i="4"/>
  <c r="BX309" i="4"/>
  <c r="BX310" i="4"/>
  <c r="BX311" i="4"/>
  <c r="BX312" i="4"/>
  <c r="BX313" i="4"/>
  <c r="BX314" i="4"/>
  <c r="BX315" i="4"/>
  <c r="BX316" i="4"/>
  <c r="BX317" i="4"/>
  <c r="BX318" i="4"/>
  <c r="BX319" i="4"/>
  <c r="BX320" i="4"/>
  <c r="BX321" i="4"/>
  <c r="BX322" i="4"/>
  <c r="BX323" i="4"/>
  <c r="BX324" i="4"/>
  <c r="BX325" i="4"/>
  <c r="BX326" i="4"/>
  <c r="BX327" i="4"/>
  <c r="BX328" i="4"/>
  <c r="BX329" i="4"/>
  <c r="BX330" i="4"/>
  <c r="BX331" i="4"/>
  <c r="BX332" i="4"/>
  <c r="BX333" i="4"/>
  <c r="BX334" i="4"/>
  <c r="BX335" i="4"/>
  <c r="BX336" i="4"/>
  <c r="BX337" i="4"/>
  <c r="BX338" i="4"/>
  <c r="BX339" i="4"/>
  <c r="BX340" i="4"/>
  <c r="BX341" i="4"/>
  <c r="BX342" i="4"/>
  <c r="BX343" i="4"/>
  <c r="BX344" i="4"/>
  <c r="BX345" i="4"/>
  <c r="BX346" i="4"/>
  <c r="BX347" i="4"/>
  <c r="BX348" i="4"/>
  <c r="BX349" i="4"/>
  <c r="BX350" i="4"/>
  <c r="BX351" i="4"/>
  <c r="BX352" i="4"/>
  <c r="BX353" i="4"/>
  <c r="BX354" i="4"/>
  <c r="BX355" i="4"/>
  <c r="BX356" i="4"/>
  <c r="BX357" i="4"/>
  <c r="BX358" i="4"/>
  <c r="BX359" i="4"/>
  <c r="BX360" i="4"/>
  <c r="BX361" i="4"/>
  <c r="BX362" i="4"/>
  <c r="BX363" i="4"/>
  <c r="BX364" i="4"/>
  <c r="BX365" i="4"/>
  <c r="BX366" i="4"/>
  <c r="BX367" i="4"/>
  <c r="BX368" i="4"/>
  <c r="BX369" i="4"/>
  <c r="BX370" i="4"/>
  <c r="BX371" i="4"/>
  <c r="BX372" i="4"/>
  <c r="BX373" i="4"/>
  <c r="BX374" i="4"/>
  <c r="BX375" i="4"/>
  <c r="BX376" i="4"/>
  <c r="BX377" i="4"/>
  <c r="BX378" i="4"/>
  <c r="BX379" i="4"/>
  <c r="BX380" i="4"/>
  <c r="BX381" i="4"/>
  <c r="BX382" i="4"/>
  <c r="BX383" i="4"/>
  <c r="BX384" i="4"/>
  <c r="BX385" i="4"/>
  <c r="BX386" i="4"/>
  <c r="BX387" i="4"/>
  <c r="BX388" i="4"/>
  <c r="BX389" i="4"/>
  <c r="BX390" i="4"/>
  <c r="BX391" i="4"/>
  <c r="BX392" i="4"/>
  <c r="BX393" i="4"/>
  <c r="BX394" i="4"/>
  <c r="BX395" i="4"/>
  <c r="BX396" i="4"/>
  <c r="BX397" i="4"/>
  <c r="BX398" i="4"/>
  <c r="BX399" i="4"/>
  <c r="BX400" i="4"/>
  <c r="BX401" i="4"/>
  <c r="BX402" i="4"/>
  <c r="BX403" i="4"/>
  <c r="BX404" i="4"/>
  <c r="BX405" i="4"/>
  <c r="BX406" i="4"/>
  <c r="BW7" i="4"/>
  <c r="BW8" i="4"/>
  <c r="BW9" i="4"/>
  <c r="BW10" i="4"/>
  <c r="BW11" i="4"/>
  <c r="BW12" i="4"/>
  <c r="BW13" i="4"/>
  <c r="BW14" i="4"/>
  <c r="BW15" i="4"/>
  <c r="BW16" i="4"/>
  <c r="BW17" i="4"/>
  <c r="BW18" i="4"/>
  <c r="BW19" i="4"/>
  <c r="BW20" i="4"/>
  <c r="BW21" i="4"/>
  <c r="BW22" i="4"/>
  <c r="BW23" i="4"/>
  <c r="BW24" i="4"/>
  <c r="BW25" i="4"/>
  <c r="BW26" i="4"/>
  <c r="BW27" i="4"/>
  <c r="BW28" i="4"/>
  <c r="BW29" i="4"/>
  <c r="BW30" i="4"/>
  <c r="BW31" i="4"/>
  <c r="BW32" i="4"/>
  <c r="BW33" i="4"/>
  <c r="BW34" i="4"/>
  <c r="BW35" i="4"/>
  <c r="BW36" i="4"/>
  <c r="BW37" i="4"/>
  <c r="BW38" i="4"/>
  <c r="BW39" i="4"/>
  <c r="BW40" i="4"/>
  <c r="BW41" i="4"/>
  <c r="BW42" i="4"/>
  <c r="BW43" i="4"/>
  <c r="BW44" i="4"/>
  <c r="BW45" i="4"/>
  <c r="BW46" i="4"/>
  <c r="BW47" i="4"/>
  <c r="BW48" i="4"/>
  <c r="BW49" i="4"/>
  <c r="BW50" i="4"/>
  <c r="BW51" i="4"/>
  <c r="BW52" i="4"/>
  <c r="BW53" i="4"/>
  <c r="BW54" i="4"/>
  <c r="BW55" i="4"/>
  <c r="BW56" i="4"/>
  <c r="BW57" i="4"/>
  <c r="BW58" i="4"/>
  <c r="BW59" i="4"/>
  <c r="BW60" i="4"/>
  <c r="BW61" i="4"/>
  <c r="BW62" i="4"/>
  <c r="BW63" i="4"/>
  <c r="BW64" i="4"/>
  <c r="BW65" i="4"/>
  <c r="BW66" i="4"/>
  <c r="BW67" i="4"/>
  <c r="BW68" i="4"/>
  <c r="BW69" i="4"/>
  <c r="BW70" i="4"/>
  <c r="BW71" i="4"/>
  <c r="BW72" i="4"/>
  <c r="BW73" i="4"/>
  <c r="BW74" i="4"/>
  <c r="BW75" i="4"/>
  <c r="BW76" i="4"/>
  <c r="BW77" i="4"/>
  <c r="BW78" i="4"/>
  <c r="BW79" i="4"/>
  <c r="BW80" i="4"/>
  <c r="BW81" i="4"/>
  <c r="BW82" i="4"/>
  <c r="BW83" i="4"/>
  <c r="BW84" i="4"/>
  <c r="BW85" i="4"/>
  <c r="BW86" i="4"/>
  <c r="BW87" i="4"/>
  <c r="BW88" i="4"/>
  <c r="BW89" i="4"/>
  <c r="BW90" i="4"/>
  <c r="BW91" i="4"/>
  <c r="BW92" i="4"/>
  <c r="BW93" i="4"/>
  <c r="BW94" i="4"/>
  <c r="BW95" i="4"/>
  <c r="BW96" i="4"/>
  <c r="BW97" i="4"/>
  <c r="BW98" i="4"/>
  <c r="BW99" i="4"/>
  <c r="BW100" i="4"/>
  <c r="BW101" i="4"/>
  <c r="BW102" i="4"/>
  <c r="BW103" i="4"/>
  <c r="BW104" i="4"/>
  <c r="BW105" i="4"/>
  <c r="BW106" i="4"/>
  <c r="BW107" i="4"/>
  <c r="BW108" i="4"/>
  <c r="BW109" i="4"/>
  <c r="BW110" i="4"/>
  <c r="BW111" i="4"/>
  <c r="BW112" i="4"/>
  <c r="BW113" i="4"/>
  <c r="BW114" i="4"/>
  <c r="BW115" i="4"/>
  <c r="BW116" i="4"/>
  <c r="BW117" i="4"/>
  <c r="BW118" i="4"/>
  <c r="BW119" i="4"/>
  <c r="BW120" i="4"/>
  <c r="BW121" i="4"/>
  <c r="BW122" i="4"/>
  <c r="BW123" i="4"/>
  <c r="BW124" i="4"/>
  <c r="BW125" i="4"/>
  <c r="BW126" i="4"/>
  <c r="BW127" i="4"/>
  <c r="BW128" i="4"/>
  <c r="BW129" i="4"/>
  <c r="BW130" i="4"/>
  <c r="BW131" i="4"/>
  <c r="BW132" i="4"/>
  <c r="BW133" i="4"/>
  <c r="BW134" i="4"/>
  <c r="BW135" i="4"/>
  <c r="BW136" i="4"/>
  <c r="BW137" i="4"/>
  <c r="BW138" i="4"/>
  <c r="BW139" i="4"/>
  <c r="BW140" i="4"/>
  <c r="BW141" i="4"/>
  <c r="BW142" i="4"/>
  <c r="BW143" i="4"/>
  <c r="BW144" i="4"/>
  <c r="BW145" i="4"/>
  <c r="BW146" i="4"/>
  <c r="BW147" i="4"/>
  <c r="BW159" i="4"/>
  <c r="BW160" i="4"/>
  <c r="BW161" i="4"/>
  <c r="BW162" i="4"/>
  <c r="BW163" i="4"/>
  <c r="BW164" i="4"/>
  <c r="BW165" i="4"/>
  <c r="BW166" i="4"/>
  <c r="BW167" i="4"/>
  <c r="BW168" i="4"/>
  <c r="BW169" i="4"/>
  <c r="BW170" i="4"/>
  <c r="BW171" i="4"/>
  <c r="BW172" i="4"/>
  <c r="BW173" i="4"/>
  <c r="BW174" i="4"/>
  <c r="BW175" i="4"/>
  <c r="BW176" i="4"/>
  <c r="BW177" i="4"/>
  <c r="BW178" i="4"/>
  <c r="BW179" i="4"/>
  <c r="BW180" i="4"/>
  <c r="BW181" i="4"/>
  <c r="BW182" i="4"/>
  <c r="BW183" i="4"/>
  <c r="BW184" i="4"/>
  <c r="BW185" i="4"/>
  <c r="BW186" i="4"/>
  <c r="BW187" i="4"/>
  <c r="BW188" i="4"/>
  <c r="BW189" i="4"/>
  <c r="BW190" i="4"/>
  <c r="BW191" i="4"/>
  <c r="BW192" i="4"/>
  <c r="BW193" i="4"/>
  <c r="BW194" i="4"/>
  <c r="BW195" i="4"/>
  <c r="BW196" i="4"/>
  <c r="BW197" i="4"/>
  <c r="BW198" i="4"/>
  <c r="BW199" i="4"/>
  <c r="BW200" i="4"/>
  <c r="BW201" i="4"/>
  <c r="BW202" i="4"/>
  <c r="BW203" i="4"/>
  <c r="BW204" i="4"/>
  <c r="BW205" i="4"/>
  <c r="BW206" i="4"/>
  <c r="BW207" i="4"/>
  <c r="BW208" i="4"/>
  <c r="BW209" i="4"/>
  <c r="BW210" i="4"/>
  <c r="BW211" i="4"/>
  <c r="BW212" i="4"/>
  <c r="BW213" i="4"/>
  <c r="BW214" i="4"/>
  <c r="BW215" i="4"/>
  <c r="BW216" i="4"/>
  <c r="BW217" i="4"/>
  <c r="BW218" i="4"/>
  <c r="BW219" i="4"/>
  <c r="BW220" i="4"/>
  <c r="BW221" i="4"/>
  <c r="BW222" i="4"/>
  <c r="BW223" i="4"/>
  <c r="BW224" i="4"/>
  <c r="BW225" i="4"/>
  <c r="BW226" i="4"/>
  <c r="BW227" i="4"/>
  <c r="BW228" i="4"/>
  <c r="BW229" i="4"/>
  <c r="BW230" i="4"/>
  <c r="BW231" i="4"/>
  <c r="BW232" i="4"/>
  <c r="BW233" i="4"/>
  <c r="BW234" i="4"/>
  <c r="BW235" i="4"/>
  <c r="BW236" i="4"/>
  <c r="BW237" i="4"/>
  <c r="BW238" i="4"/>
  <c r="BW239" i="4"/>
  <c r="BW240" i="4"/>
  <c r="BW241" i="4"/>
  <c r="BW242" i="4"/>
  <c r="BW243" i="4"/>
  <c r="BW244" i="4"/>
  <c r="BW245" i="4"/>
  <c r="BW246" i="4"/>
  <c r="BW247" i="4"/>
  <c r="BW248" i="4"/>
  <c r="BW249" i="4"/>
  <c r="BW250" i="4"/>
  <c r="BW251" i="4"/>
  <c r="BW252" i="4"/>
  <c r="BW253" i="4"/>
  <c r="BW254" i="4"/>
  <c r="BW255" i="4"/>
  <c r="BW256" i="4"/>
  <c r="BW257" i="4"/>
  <c r="BW258" i="4"/>
  <c r="BW259" i="4"/>
  <c r="BW260" i="4"/>
  <c r="BW261" i="4"/>
  <c r="BW262" i="4"/>
  <c r="BW263" i="4"/>
  <c r="BW264" i="4"/>
  <c r="BW265" i="4"/>
  <c r="BW266" i="4"/>
  <c r="BW267" i="4"/>
  <c r="BW268" i="4"/>
  <c r="BW269" i="4"/>
  <c r="BW270" i="4"/>
  <c r="BW271" i="4"/>
  <c r="BW272" i="4"/>
  <c r="BW273" i="4"/>
  <c r="BW274" i="4"/>
  <c r="BW275" i="4"/>
  <c r="BW276" i="4"/>
  <c r="BW277" i="4"/>
  <c r="BW278" i="4"/>
  <c r="BW279" i="4"/>
  <c r="BW280" i="4"/>
  <c r="BW281" i="4"/>
  <c r="BW282" i="4"/>
  <c r="BW283" i="4"/>
  <c r="BW284" i="4"/>
  <c r="BW285" i="4"/>
  <c r="BW286" i="4"/>
  <c r="BW287" i="4"/>
  <c r="BW288" i="4"/>
  <c r="BW289" i="4"/>
  <c r="BW290" i="4"/>
  <c r="BW291" i="4"/>
  <c r="BW292" i="4"/>
  <c r="BW293" i="4"/>
  <c r="BW294" i="4"/>
  <c r="BW295" i="4"/>
  <c r="BW296" i="4"/>
  <c r="BW297" i="4"/>
  <c r="BW298" i="4"/>
  <c r="BW299" i="4"/>
  <c r="BW300" i="4"/>
  <c r="BW301" i="4"/>
  <c r="BW302" i="4"/>
  <c r="BW303" i="4"/>
  <c r="BW304" i="4"/>
  <c r="BW305" i="4"/>
  <c r="BW306" i="4"/>
  <c r="BW307" i="4"/>
  <c r="BW308" i="4"/>
  <c r="BW309" i="4"/>
  <c r="BW310" i="4"/>
  <c r="BW311" i="4"/>
  <c r="BW312" i="4"/>
  <c r="BW313" i="4"/>
  <c r="BW314" i="4"/>
  <c r="BW315" i="4"/>
  <c r="BW316" i="4"/>
  <c r="BW317" i="4"/>
  <c r="BW318" i="4"/>
  <c r="BW319" i="4"/>
  <c r="BW320" i="4"/>
  <c r="BW321" i="4"/>
  <c r="BW322" i="4"/>
  <c r="BW323" i="4"/>
  <c r="BW324" i="4"/>
  <c r="BW325" i="4"/>
  <c r="BW326" i="4"/>
  <c r="BW327" i="4"/>
  <c r="BW328" i="4"/>
  <c r="BW329" i="4"/>
  <c r="BW330" i="4"/>
  <c r="BW331" i="4"/>
  <c r="BW332" i="4"/>
  <c r="BW333" i="4"/>
  <c r="BW334" i="4"/>
  <c r="BW335" i="4"/>
  <c r="BW336" i="4"/>
  <c r="BW337" i="4"/>
  <c r="BW338" i="4"/>
  <c r="BW339" i="4"/>
  <c r="BW340" i="4"/>
  <c r="BW341" i="4"/>
  <c r="BW342" i="4"/>
  <c r="BW343" i="4"/>
  <c r="BW344" i="4"/>
  <c r="BW345" i="4"/>
  <c r="BW346" i="4"/>
  <c r="BW347" i="4"/>
  <c r="BW348" i="4"/>
  <c r="BW349" i="4"/>
  <c r="BW350" i="4"/>
  <c r="BW351" i="4"/>
  <c r="BW352" i="4"/>
  <c r="BW353" i="4"/>
  <c r="BW354" i="4"/>
  <c r="BW355" i="4"/>
  <c r="BW356" i="4"/>
  <c r="BW357" i="4"/>
  <c r="BW358" i="4"/>
  <c r="BW359" i="4"/>
  <c r="BW360" i="4"/>
  <c r="BW361" i="4"/>
  <c r="BW362" i="4"/>
  <c r="BW363" i="4"/>
  <c r="BW364" i="4"/>
  <c r="BW365" i="4"/>
  <c r="BW366" i="4"/>
  <c r="BW367" i="4"/>
  <c r="BW368" i="4"/>
  <c r="BW369" i="4"/>
  <c r="BW370" i="4"/>
  <c r="BW371" i="4"/>
  <c r="BW372" i="4"/>
  <c r="BW373" i="4"/>
  <c r="BW374" i="4"/>
  <c r="BW375" i="4"/>
  <c r="BW376" i="4"/>
  <c r="BW377" i="4"/>
  <c r="BW378" i="4"/>
  <c r="BW379" i="4"/>
  <c r="BW380" i="4"/>
  <c r="BW381" i="4"/>
  <c r="BW382" i="4"/>
  <c r="BW383" i="4"/>
  <c r="BW384" i="4"/>
  <c r="BW385" i="4"/>
  <c r="BW386" i="4"/>
  <c r="BW387" i="4"/>
  <c r="BW388" i="4"/>
  <c r="BW389" i="4"/>
  <c r="BW390" i="4"/>
  <c r="BW391" i="4"/>
  <c r="BW392" i="4"/>
  <c r="BW393" i="4"/>
  <c r="BW394" i="4"/>
  <c r="BW395" i="4"/>
  <c r="BW396" i="4"/>
  <c r="BW397" i="4"/>
  <c r="BW398" i="4"/>
  <c r="BW399" i="4"/>
  <c r="BW400" i="4"/>
  <c r="BW401" i="4"/>
  <c r="BW402" i="4"/>
  <c r="BW403" i="4"/>
  <c r="BW404" i="4"/>
  <c r="BW405" i="4"/>
  <c r="BW406" i="4"/>
  <c r="CD6" i="4"/>
  <c r="BY6" i="4"/>
  <c r="BX6" i="4"/>
  <c r="BW6" i="4"/>
  <c r="BS6" i="4"/>
  <c r="BS7" i="4"/>
  <c r="BS8" i="4"/>
  <c r="BS9" i="4"/>
  <c r="BS10" i="4"/>
  <c r="BS11" i="4"/>
  <c r="BS12" i="4"/>
  <c r="BS13" i="4"/>
  <c r="BS14" i="4"/>
  <c r="BS15" i="4"/>
  <c r="BS16" i="4"/>
  <c r="BS17" i="4"/>
  <c r="BS18" i="4"/>
  <c r="BS19" i="4"/>
  <c r="BS20" i="4"/>
  <c r="BS21" i="4"/>
  <c r="BS22" i="4"/>
  <c r="BS23" i="4"/>
  <c r="BS24" i="4"/>
  <c r="BS25" i="4"/>
  <c r="BS26" i="4"/>
  <c r="BS27" i="4"/>
  <c r="BS28" i="4"/>
  <c r="BS29" i="4"/>
  <c r="BS30" i="4"/>
  <c r="BS31" i="4"/>
  <c r="BS32" i="4"/>
  <c r="BS33" i="4"/>
  <c r="BS34" i="4"/>
  <c r="BS35" i="4"/>
  <c r="BS36" i="4"/>
  <c r="BS37" i="4"/>
  <c r="BS38" i="4"/>
  <c r="BS39" i="4"/>
  <c r="BS40" i="4"/>
  <c r="BS41" i="4"/>
  <c r="BS42" i="4"/>
  <c r="BS43" i="4"/>
  <c r="BS44" i="4"/>
  <c r="BS45" i="4"/>
  <c r="BS46" i="4"/>
  <c r="BS47" i="4"/>
  <c r="BS48" i="4"/>
  <c r="BS49" i="4"/>
  <c r="BS50" i="4"/>
  <c r="BS51" i="4"/>
  <c r="BS52" i="4"/>
  <c r="BS53" i="4"/>
  <c r="BS54" i="4"/>
  <c r="BS55" i="4"/>
  <c r="BS56" i="4"/>
  <c r="BS57" i="4"/>
  <c r="BS58" i="4"/>
  <c r="BS59" i="4"/>
  <c r="BS60" i="4"/>
  <c r="BS61" i="4"/>
  <c r="BS62" i="4"/>
  <c r="BS63" i="4"/>
  <c r="BS64" i="4"/>
  <c r="BS65" i="4"/>
  <c r="BS66" i="4"/>
  <c r="BS67" i="4"/>
  <c r="BS68" i="4"/>
  <c r="BS69" i="4"/>
  <c r="BS70" i="4"/>
  <c r="BS71" i="4"/>
  <c r="BS72" i="4"/>
  <c r="BS73" i="4"/>
  <c r="BS74" i="4"/>
  <c r="BS75" i="4"/>
  <c r="BS76" i="4"/>
  <c r="BS77" i="4"/>
  <c r="BS78" i="4"/>
  <c r="BS79" i="4"/>
  <c r="BS80" i="4"/>
  <c r="BS81" i="4"/>
  <c r="BS82" i="4"/>
  <c r="BS83" i="4"/>
  <c r="BS84" i="4"/>
  <c r="BS85" i="4"/>
  <c r="BS86" i="4"/>
  <c r="BS87" i="4"/>
  <c r="BS88" i="4"/>
  <c r="BS89" i="4"/>
  <c r="BS90" i="4"/>
  <c r="BS91" i="4"/>
  <c r="BS92" i="4"/>
  <c r="BS93" i="4"/>
  <c r="BS94" i="4"/>
  <c r="BS95" i="4"/>
  <c r="BS96" i="4"/>
  <c r="BS97" i="4"/>
  <c r="BS98" i="4"/>
  <c r="BS99" i="4"/>
  <c r="BS100" i="4"/>
  <c r="BS101" i="4"/>
  <c r="BS102" i="4"/>
  <c r="BS103" i="4"/>
  <c r="BS104" i="4"/>
  <c r="BS105" i="4"/>
  <c r="BS106" i="4"/>
  <c r="BS107" i="4"/>
  <c r="BS108" i="4"/>
  <c r="BS109" i="4"/>
  <c r="BS110" i="4"/>
  <c r="BS111" i="4"/>
  <c r="BS112" i="4"/>
  <c r="BS113" i="4"/>
  <c r="BS114" i="4"/>
  <c r="BS115" i="4"/>
  <c r="BS116" i="4"/>
  <c r="BS117" i="4"/>
  <c r="BS118" i="4"/>
  <c r="BS119" i="4"/>
  <c r="BS120" i="4"/>
  <c r="BS121" i="4"/>
  <c r="BS122" i="4"/>
  <c r="BS123" i="4"/>
  <c r="BS124" i="4"/>
  <c r="BS125" i="4"/>
  <c r="BS126" i="4"/>
  <c r="BS127" i="4"/>
  <c r="BS128" i="4"/>
  <c r="BS129" i="4"/>
  <c r="BS130" i="4"/>
  <c r="BS131" i="4"/>
  <c r="BS132" i="4"/>
  <c r="BS133" i="4"/>
  <c r="BS134" i="4"/>
  <c r="BS135" i="4"/>
  <c r="BS136" i="4"/>
  <c r="BS137" i="4"/>
  <c r="BS138" i="4"/>
  <c r="BS139" i="4"/>
  <c r="BS140" i="4"/>
  <c r="BS141" i="4"/>
  <c r="BS142" i="4"/>
  <c r="BS143" i="4"/>
  <c r="BS144" i="4"/>
  <c r="BS145" i="4"/>
  <c r="BS146" i="4"/>
  <c r="BS147" i="4"/>
  <c r="BS159" i="4"/>
  <c r="BS160" i="4"/>
  <c r="BS161" i="4"/>
  <c r="BS162" i="4"/>
  <c r="BS163" i="4"/>
  <c r="BS164" i="4"/>
  <c r="BS165" i="4"/>
  <c r="BS166" i="4"/>
  <c r="BS167" i="4"/>
  <c r="BS168" i="4"/>
  <c r="BS169" i="4"/>
  <c r="BS170" i="4"/>
  <c r="BS171" i="4"/>
  <c r="BS172" i="4"/>
  <c r="BS173" i="4"/>
  <c r="BS174" i="4"/>
  <c r="BS175" i="4"/>
  <c r="BS176" i="4"/>
  <c r="BS177" i="4"/>
  <c r="BS178" i="4"/>
  <c r="BS179" i="4"/>
  <c r="BS180" i="4"/>
  <c r="BS181" i="4"/>
  <c r="BS182" i="4"/>
  <c r="BS183" i="4"/>
  <c r="BS184" i="4"/>
  <c r="BS185" i="4"/>
  <c r="BS186" i="4"/>
  <c r="BS187" i="4"/>
  <c r="BS188" i="4"/>
  <c r="BS189" i="4"/>
  <c r="BS190" i="4"/>
  <c r="BS191" i="4"/>
  <c r="BS192" i="4"/>
  <c r="BS193" i="4"/>
  <c r="BS194" i="4"/>
  <c r="BS195" i="4"/>
  <c r="BS196" i="4"/>
  <c r="BS197" i="4"/>
  <c r="BS198" i="4"/>
  <c r="BS199" i="4"/>
  <c r="BS200" i="4"/>
  <c r="BS201" i="4"/>
  <c r="BS202" i="4"/>
  <c r="BS203" i="4"/>
  <c r="BS204" i="4"/>
  <c r="BS205" i="4"/>
  <c r="BS206" i="4"/>
  <c r="BS207" i="4"/>
  <c r="BS208" i="4"/>
  <c r="BS209" i="4"/>
  <c r="BS210" i="4"/>
  <c r="BS211" i="4"/>
  <c r="BS212" i="4"/>
  <c r="BS213" i="4"/>
  <c r="BS214" i="4"/>
  <c r="BS215" i="4"/>
  <c r="BS216" i="4"/>
  <c r="BS217" i="4"/>
  <c r="BS218" i="4"/>
  <c r="BS219" i="4"/>
  <c r="BS220" i="4"/>
  <c r="BS221" i="4"/>
  <c r="BS222" i="4"/>
  <c r="BS223" i="4"/>
  <c r="BS224" i="4"/>
  <c r="BS225" i="4"/>
  <c r="BS226" i="4"/>
  <c r="BS227" i="4"/>
  <c r="BS228" i="4"/>
  <c r="BS229" i="4"/>
  <c r="BS230" i="4"/>
  <c r="BS231" i="4"/>
  <c r="BS232" i="4"/>
  <c r="BS233" i="4"/>
  <c r="BS234" i="4"/>
  <c r="BS235" i="4"/>
  <c r="BS236" i="4"/>
  <c r="BS237" i="4"/>
  <c r="BS238" i="4"/>
  <c r="BS239" i="4"/>
  <c r="BS240" i="4"/>
  <c r="BS241" i="4"/>
  <c r="BS242" i="4"/>
  <c r="BS243" i="4"/>
  <c r="BS244" i="4"/>
  <c r="BS245" i="4"/>
  <c r="BS246" i="4"/>
  <c r="BS247" i="4"/>
  <c r="BS248" i="4"/>
  <c r="BS249" i="4"/>
  <c r="BS250" i="4"/>
  <c r="BS251" i="4"/>
  <c r="BS252" i="4"/>
  <c r="BS253" i="4"/>
  <c r="BS254" i="4"/>
  <c r="BS255" i="4"/>
  <c r="BS256" i="4"/>
  <c r="BS257" i="4"/>
  <c r="BS258" i="4"/>
  <c r="BS259" i="4"/>
  <c r="BS260" i="4"/>
  <c r="BS261" i="4"/>
  <c r="BS262" i="4"/>
  <c r="BS263" i="4"/>
  <c r="BS264" i="4"/>
  <c r="BS265" i="4"/>
  <c r="BS266" i="4"/>
  <c r="BS267" i="4"/>
  <c r="BS268" i="4"/>
  <c r="BS269" i="4"/>
  <c r="BS270" i="4"/>
  <c r="BS271" i="4"/>
  <c r="BS272" i="4"/>
  <c r="BS273" i="4"/>
  <c r="BS274" i="4"/>
  <c r="BS275" i="4"/>
  <c r="BS276" i="4"/>
  <c r="BS277" i="4"/>
  <c r="BS278" i="4"/>
  <c r="BS279" i="4"/>
  <c r="BS280" i="4"/>
  <c r="BS281" i="4"/>
  <c r="BS282" i="4"/>
  <c r="BS283" i="4"/>
  <c r="BS284" i="4"/>
  <c r="BS285" i="4"/>
  <c r="BS286" i="4"/>
  <c r="BS287" i="4"/>
  <c r="BS288" i="4"/>
  <c r="BS289" i="4"/>
  <c r="BS290" i="4"/>
  <c r="BS291" i="4"/>
  <c r="BS292" i="4"/>
  <c r="BS293" i="4"/>
  <c r="BS294" i="4"/>
  <c r="BS295" i="4"/>
  <c r="BS296" i="4"/>
  <c r="BS297" i="4"/>
  <c r="BS298" i="4"/>
  <c r="BS299" i="4"/>
  <c r="BS300" i="4"/>
  <c r="BS301" i="4"/>
  <c r="BS302" i="4"/>
  <c r="BS303" i="4"/>
  <c r="BS304" i="4"/>
  <c r="BS305" i="4"/>
  <c r="BS306" i="4"/>
  <c r="BS307" i="4"/>
  <c r="BS308" i="4"/>
  <c r="BS309" i="4"/>
  <c r="BS310" i="4"/>
  <c r="BS311" i="4"/>
  <c r="BS312" i="4"/>
  <c r="BS313" i="4"/>
  <c r="BS314" i="4"/>
  <c r="BS315" i="4"/>
  <c r="BS316" i="4"/>
  <c r="BS317" i="4"/>
  <c r="BS318" i="4"/>
  <c r="BS319" i="4"/>
  <c r="BS320" i="4"/>
  <c r="BS321" i="4"/>
  <c r="BS322" i="4"/>
  <c r="BS323" i="4"/>
  <c r="BS324" i="4"/>
  <c r="BS325" i="4"/>
  <c r="BS326" i="4"/>
  <c r="BS327" i="4"/>
  <c r="BS328" i="4"/>
  <c r="BS329" i="4"/>
  <c r="BS330" i="4"/>
  <c r="BS331" i="4"/>
  <c r="BS332" i="4"/>
  <c r="BS333" i="4"/>
  <c r="BS334" i="4"/>
  <c r="BS335" i="4"/>
  <c r="BS336" i="4"/>
  <c r="BS337" i="4"/>
  <c r="BS338" i="4"/>
  <c r="BS339" i="4"/>
  <c r="BS340" i="4"/>
  <c r="BS341" i="4"/>
  <c r="BS342" i="4"/>
  <c r="BS343" i="4"/>
  <c r="BS344" i="4"/>
  <c r="BS345" i="4"/>
  <c r="BS346" i="4"/>
  <c r="BS347" i="4"/>
  <c r="BS348" i="4"/>
  <c r="BS349" i="4"/>
  <c r="BS350" i="4"/>
  <c r="BS351" i="4"/>
  <c r="BS352" i="4"/>
  <c r="BS353" i="4"/>
  <c r="BS354" i="4"/>
  <c r="BS355" i="4"/>
  <c r="BS356" i="4"/>
  <c r="BS357" i="4"/>
  <c r="BS358" i="4"/>
  <c r="BS359" i="4"/>
  <c r="BS360" i="4"/>
  <c r="BS361" i="4"/>
  <c r="BS362" i="4"/>
  <c r="BS363" i="4"/>
  <c r="BS364" i="4"/>
  <c r="BS365" i="4"/>
  <c r="BS366" i="4"/>
  <c r="BS367" i="4"/>
  <c r="BS368" i="4"/>
  <c r="BS369" i="4"/>
  <c r="BS370" i="4"/>
  <c r="BS371" i="4"/>
  <c r="BS372" i="4"/>
  <c r="BS373" i="4"/>
  <c r="BS374" i="4"/>
  <c r="BS375" i="4"/>
  <c r="BS376" i="4"/>
  <c r="BS377" i="4"/>
  <c r="BS378" i="4"/>
  <c r="BS379" i="4"/>
  <c r="BS380" i="4"/>
  <c r="BS381" i="4"/>
  <c r="BS382" i="4"/>
  <c r="BS383" i="4"/>
  <c r="BS384" i="4"/>
  <c r="BS385" i="4"/>
  <c r="BS386" i="4"/>
  <c r="BS387" i="4"/>
  <c r="BS388" i="4"/>
  <c r="BS389" i="4"/>
  <c r="BS390" i="4"/>
  <c r="BS391" i="4"/>
  <c r="BS392" i="4"/>
  <c r="BS393" i="4"/>
  <c r="BS394" i="4"/>
  <c r="BS395" i="4"/>
  <c r="BS396" i="4"/>
  <c r="BS397" i="4"/>
  <c r="BS398" i="4"/>
  <c r="BS399" i="4"/>
  <c r="BS400" i="4"/>
  <c r="BS401" i="4"/>
  <c r="BS402" i="4"/>
  <c r="BS403" i="4"/>
  <c r="BS404" i="4"/>
  <c r="BS405" i="4"/>
  <c r="BS406" i="4"/>
  <c r="BP7" i="4"/>
  <c r="BQ7" i="4"/>
  <c r="BR7" i="4"/>
  <c r="BP8" i="4"/>
  <c r="BQ8" i="4"/>
  <c r="BR8" i="4"/>
  <c r="BP9" i="4"/>
  <c r="BQ9" i="4"/>
  <c r="BR9" i="4"/>
  <c r="BP10" i="4"/>
  <c r="BQ10" i="4"/>
  <c r="BR10" i="4"/>
  <c r="BP11" i="4"/>
  <c r="BQ11" i="4"/>
  <c r="BR11" i="4"/>
  <c r="BP12" i="4"/>
  <c r="BQ12" i="4"/>
  <c r="BR12" i="4"/>
  <c r="BP13" i="4"/>
  <c r="BQ13" i="4"/>
  <c r="BR13" i="4"/>
  <c r="BP14" i="4"/>
  <c r="BQ14" i="4"/>
  <c r="BR14" i="4"/>
  <c r="BP15" i="4"/>
  <c r="BQ15" i="4"/>
  <c r="BR15" i="4"/>
  <c r="BP16" i="4"/>
  <c r="BQ16" i="4"/>
  <c r="BR16" i="4"/>
  <c r="BP17" i="4"/>
  <c r="BQ17" i="4"/>
  <c r="BR17" i="4"/>
  <c r="BP18" i="4"/>
  <c r="BQ18" i="4"/>
  <c r="BR18" i="4"/>
  <c r="BP19" i="4"/>
  <c r="BQ19" i="4"/>
  <c r="BR19" i="4"/>
  <c r="BP20" i="4"/>
  <c r="BQ20" i="4"/>
  <c r="BR20" i="4"/>
  <c r="BP21" i="4"/>
  <c r="BQ21" i="4"/>
  <c r="BR21" i="4"/>
  <c r="BP22" i="4"/>
  <c r="BQ22" i="4"/>
  <c r="BR22" i="4"/>
  <c r="BP23" i="4"/>
  <c r="BQ23" i="4"/>
  <c r="BR23" i="4"/>
  <c r="BP24" i="4"/>
  <c r="BQ24" i="4"/>
  <c r="BR24" i="4"/>
  <c r="BP25" i="4"/>
  <c r="BQ25" i="4"/>
  <c r="BR25" i="4"/>
  <c r="BP26" i="4"/>
  <c r="BQ26" i="4"/>
  <c r="BR26" i="4"/>
  <c r="BP27" i="4"/>
  <c r="BQ27" i="4"/>
  <c r="BR27" i="4"/>
  <c r="BP28" i="4"/>
  <c r="BQ28" i="4"/>
  <c r="BR28" i="4"/>
  <c r="BP29" i="4"/>
  <c r="BQ29" i="4"/>
  <c r="BR29" i="4"/>
  <c r="BP30" i="4"/>
  <c r="BQ30" i="4"/>
  <c r="BR30" i="4"/>
  <c r="BP31" i="4"/>
  <c r="BQ31" i="4"/>
  <c r="BR31" i="4"/>
  <c r="BP32" i="4"/>
  <c r="BQ32" i="4"/>
  <c r="BR32" i="4"/>
  <c r="BP33" i="4"/>
  <c r="BQ33" i="4"/>
  <c r="BR33" i="4"/>
  <c r="BP34" i="4"/>
  <c r="BQ34" i="4"/>
  <c r="BR34" i="4"/>
  <c r="BP35" i="4"/>
  <c r="BQ35" i="4"/>
  <c r="BR35" i="4"/>
  <c r="BP36" i="4"/>
  <c r="BQ36" i="4"/>
  <c r="BR36" i="4"/>
  <c r="BP37" i="4"/>
  <c r="BQ37" i="4"/>
  <c r="BR37" i="4"/>
  <c r="BP38" i="4"/>
  <c r="BQ38" i="4"/>
  <c r="BR38" i="4"/>
  <c r="BP39" i="4"/>
  <c r="BQ39" i="4"/>
  <c r="BR39" i="4"/>
  <c r="BP40" i="4"/>
  <c r="BQ40" i="4"/>
  <c r="BR40" i="4"/>
  <c r="BP41" i="4"/>
  <c r="BQ41" i="4"/>
  <c r="BR41" i="4"/>
  <c r="BP42" i="4"/>
  <c r="BQ42" i="4"/>
  <c r="BR42" i="4"/>
  <c r="BP43" i="4"/>
  <c r="BQ43" i="4"/>
  <c r="BR43" i="4"/>
  <c r="BP44" i="4"/>
  <c r="BQ44" i="4"/>
  <c r="BR44" i="4"/>
  <c r="BP45" i="4"/>
  <c r="BQ45" i="4"/>
  <c r="BR45" i="4"/>
  <c r="BP46" i="4"/>
  <c r="BQ46" i="4"/>
  <c r="BR46" i="4"/>
  <c r="BP47" i="4"/>
  <c r="BQ47" i="4"/>
  <c r="BR47" i="4"/>
  <c r="BP48" i="4"/>
  <c r="BQ48" i="4"/>
  <c r="BR48" i="4"/>
  <c r="BP49" i="4"/>
  <c r="BQ49" i="4"/>
  <c r="BR49" i="4"/>
  <c r="BP50" i="4"/>
  <c r="BQ50" i="4"/>
  <c r="BR50" i="4"/>
  <c r="BP51" i="4"/>
  <c r="BQ51" i="4"/>
  <c r="BR51" i="4"/>
  <c r="BP52" i="4"/>
  <c r="BQ52" i="4"/>
  <c r="BR52" i="4"/>
  <c r="BP53" i="4"/>
  <c r="BQ53" i="4"/>
  <c r="BR53" i="4"/>
  <c r="BP54" i="4"/>
  <c r="BQ54" i="4"/>
  <c r="BR54" i="4"/>
  <c r="BP55" i="4"/>
  <c r="BQ55" i="4"/>
  <c r="BR55" i="4"/>
  <c r="BP56" i="4"/>
  <c r="BQ56" i="4"/>
  <c r="BR56" i="4"/>
  <c r="BP57" i="4"/>
  <c r="BQ57" i="4"/>
  <c r="BR57" i="4"/>
  <c r="BP58" i="4"/>
  <c r="BQ58" i="4"/>
  <c r="BR58" i="4"/>
  <c r="BP59" i="4"/>
  <c r="BQ59" i="4"/>
  <c r="BR59" i="4"/>
  <c r="BP60" i="4"/>
  <c r="BQ60" i="4"/>
  <c r="BR60" i="4"/>
  <c r="BP61" i="4"/>
  <c r="BQ61" i="4"/>
  <c r="BR61" i="4"/>
  <c r="BP62" i="4"/>
  <c r="BQ62" i="4"/>
  <c r="BR62" i="4"/>
  <c r="BP63" i="4"/>
  <c r="BQ63" i="4"/>
  <c r="BR63" i="4"/>
  <c r="BP64" i="4"/>
  <c r="BQ64" i="4"/>
  <c r="BR64" i="4"/>
  <c r="BP65" i="4"/>
  <c r="BQ65" i="4"/>
  <c r="BR65" i="4"/>
  <c r="BP66" i="4"/>
  <c r="BQ66" i="4"/>
  <c r="BR66" i="4"/>
  <c r="BP67" i="4"/>
  <c r="BQ67" i="4"/>
  <c r="BR67" i="4"/>
  <c r="BP68" i="4"/>
  <c r="BQ68" i="4"/>
  <c r="BR68" i="4"/>
  <c r="BP69" i="4"/>
  <c r="BQ69" i="4"/>
  <c r="BR69" i="4"/>
  <c r="BP70" i="4"/>
  <c r="BQ70" i="4"/>
  <c r="BR70" i="4"/>
  <c r="BP71" i="4"/>
  <c r="BQ71" i="4"/>
  <c r="BR71" i="4"/>
  <c r="BP72" i="4"/>
  <c r="BQ72" i="4"/>
  <c r="BR72" i="4"/>
  <c r="BP73" i="4"/>
  <c r="BQ73" i="4"/>
  <c r="BR73" i="4"/>
  <c r="BP74" i="4"/>
  <c r="BQ74" i="4"/>
  <c r="BR74" i="4"/>
  <c r="BP75" i="4"/>
  <c r="BQ75" i="4"/>
  <c r="BR75" i="4"/>
  <c r="BP76" i="4"/>
  <c r="BQ76" i="4"/>
  <c r="BR76" i="4"/>
  <c r="BP77" i="4"/>
  <c r="BQ77" i="4"/>
  <c r="BR77" i="4"/>
  <c r="BP78" i="4"/>
  <c r="BQ78" i="4"/>
  <c r="BR78" i="4"/>
  <c r="BP79" i="4"/>
  <c r="BQ79" i="4"/>
  <c r="BR79" i="4"/>
  <c r="BP80" i="4"/>
  <c r="BQ80" i="4"/>
  <c r="BR80" i="4"/>
  <c r="BP81" i="4"/>
  <c r="BQ81" i="4"/>
  <c r="BR81" i="4"/>
  <c r="BP82" i="4"/>
  <c r="BQ82" i="4"/>
  <c r="BR82" i="4"/>
  <c r="BP83" i="4"/>
  <c r="BQ83" i="4"/>
  <c r="BR83" i="4"/>
  <c r="BP84" i="4"/>
  <c r="BQ84" i="4"/>
  <c r="BR84" i="4"/>
  <c r="BP85" i="4"/>
  <c r="BQ85" i="4"/>
  <c r="BR85" i="4"/>
  <c r="BP86" i="4"/>
  <c r="BQ86" i="4"/>
  <c r="BR86" i="4"/>
  <c r="BP87" i="4"/>
  <c r="BQ87" i="4"/>
  <c r="BR87" i="4"/>
  <c r="BP88" i="4"/>
  <c r="BQ88" i="4"/>
  <c r="BR88" i="4"/>
  <c r="BP89" i="4"/>
  <c r="BQ89" i="4"/>
  <c r="BR89" i="4"/>
  <c r="BP90" i="4"/>
  <c r="BQ90" i="4"/>
  <c r="BR90" i="4"/>
  <c r="BP91" i="4"/>
  <c r="BQ91" i="4"/>
  <c r="BR91" i="4"/>
  <c r="BP92" i="4"/>
  <c r="BQ92" i="4"/>
  <c r="BR92" i="4"/>
  <c r="BP93" i="4"/>
  <c r="BQ93" i="4"/>
  <c r="BR93" i="4"/>
  <c r="BP94" i="4"/>
  <c r="BQ94" i="4"/>
  <c r="BR94" i="4"/>
  <c r="BP95" i="4"/>
  <c r="BQ95" i="4"/>
  <c r="BR95" i="4"/>
  <c r="BP96" i="4"/>
  <c r="BQ96" i="4"/>
  <c r="BR96" i="4"/>
  <c r="BP97" i="4"/>
  <c r="BQ97" i="4"/>
  <c r="BR97" i="4"/>
  <c r="BP98" i="4"/>
  <c r="BQ98" i="4"/>
  <c r="BR98" i="4"/>
  <c r="BP99" i="4"/>
  <c r="BQ99" i="4"/>
  <c r="BR99" i="4"/>
  <c r="BP100" i="4"/>
  <c r="BQ100" i="4"/>
  <c r="BR100" i="4"/>
  <c r="BP101" i="4"/>
  <c r="BQ101" i="4"/>
  <c r="BR101" i="4"/>
  <c r="BP102" i="4"/>
  <c r="BQ102" i="4"/>
  <c r="BR102" i="4"/>
  <c r="BP103" i="4"/>
  <c r="BQ103" i="4"/>
  <c r="BR103" i="4"/>
  <c r="BP104" i="4"/>
  <c r="BQ104" i="4"/>
  <c r="BR104" i="4"/>
  <c r="BP105" i="4"/>
  <c r="BQ105" i="4"/>
  <c r="BR105" i="4"/>
  <c r="BP106" i="4"/>
  <c r="BQ106" i="4"/>
  <c r="BR106" i="4"/>
  <c r="BP107" i="4"/>
  <c r="BQ107" i="4"/>
  <c r="BR107" i="4"/>
  <c r="BP108" i="4"/>
  <c r="BQ108" i="4"/>
  <c r="BR108" i="4"/>
  <c r="BP109" i="4"/>
  <c r="BQ109" i="4"/>
  <c r="BR109" i="4"/>
  <c r="BP110" i="4"/>
  <c r="BQ110" i="4"/>
  <c r="BR110" i="4"/>
  <c r="BP111" i="4"/>
  <c r="BQ111" i="4"/>
  <c r="BR111" i="4"/>
  <c r="BP112" i="4"/>
  <c r="BQ112" i="4"/>
  <c r="BR112" i="4"/>
  <c r="BP113" i="4"/>
  <c r="BQ113" i="4"/>
  <c r="BR113" i="4"/>
  <c r="BP114" i="4"/>
  <c r="BQ114" i="4"/>
  <c r="BR114" i="4"/>
  <c r="BP115" i="4"/>
  <c r="BQ115" i="4"/>
  <c r="BR115" i="4"/>
  <c r="BP116" i="4"/>
  <c r="BQ116" i="4"/>
  <c r="BR116" i="4"/>
  <c r="BP117" i="4"/>
  <c r="BQ117" i="4"/>
  <c r="BR117" i="4"/>
  <c r="BP118" i="4"/>
  <c r="BQ118" i="4"/>
  <c r="BR118" i="4"/>
  <c r="BP119" i="4"/>
  <c r="BQ119" i="4"/>
  <c r="BR119" i="4"/>
  <c r="BP120" i="4"/>
  <c r="BQ120" i="4"/>
  <c r="BR120" i="4"/>
  <c r="BP121" i="4"/>
  <c r="BQ121" i="4"/>
  <c r="BR121" i="4"/>
  <c r="BP122" i="4"/>
  <c r="BQ122" i="4"/>
  <c r="BR122" i="4"/>
  <c r="BP123" i="4"/>
  <c r="BQ123" i="4"/>
  <c r="BR123" i="4"/>
  <c r="BP124" i="4"/>
  <c r="BQ124" i="4"/>
  <c r="BR124" i="4"/>
  <c r="BP125" i="4"/>
  <c r="BQ125" i="4"/>
  <c r="BR125" i="4"/>
  <c r="BP126" i="4"/>
  <c r="BQ126" i="4"/>
  <c r="BR126" i="4"/>
  <c r="BP127" i="4"/>
  <c r="BQ127" i="4"/>
  <c r="BR127" i="4"/>
  <c r="BP128" i="4"/>
  <c r="BQ128" i="4"/>
  <c r="BR128" i="4"/>
  <c r="BP129" i="4"/>
  <c r="BQ129" i="4"/>
  <c r="BR129" i="4"/>
  <c r="BP130" i="4"/>
  <c r="BQ130" i="4"/>
  <c r="BR130" i="4"/>
  <c r="BP131" i="4"/>
  <c r="BQ131" i="4"/>
  <c r="BR131" i="4"/>
  <c r="BP132" i="4"/>
  <c r="BQ132" i="4"/>
  <c r="BR132" i="4"/>
  <c r="BP133" i="4"/>
  <c r="BQ133" i="4"/>
  <c r="BR133" i="4"/>
  <c r="BP134" i="4"/>
  <c r="BQ134" i="4"/>
  <c r="BR134" i="4"/>
  <c r="BP135" i="4"/>
  <c r="BQ135" i="4"/>
  <c r="BR135" i="4"/>
  <c r="BP136" i="4"/>
  <c r="BQ136" i="4"/>
  <c r="BR136" i="4"/>
  <c r="BP137" i="4"/>
  <c r="BQ137" i="4"/>
  <c r="BR137" i="4"/>
  <c r="BP138" i="4"/>
  <c r="BQ138" i="4"/>
  <c r="BR138" i="4"/>
  <c r="BP139" i="4"/>
  <c r="BQ139" i="4"/>
  <c r="BR139" i="4"/>
  <c r="BP140" i="4"/>
  <c r="BQ140" i="4"/>
  <c r="BR140" i="4"/>
  <c r="BP141" i="4"/>
  <c r="BQ141" i="4"/>
  <c r="BR141" i="4"/>
  <c r="BP142" i="4"/>
  <c r="BQ142" i="4"/>
  <c r="BR142" i="4"/>
  <c r="BP143" i="4"/>
  <c r="BQ143" i="4"/>
  <c r="BR143" i="4"/>
  <c r="BP144" i="4"/>
  <c r="BQ144" i="4"/>
  <c r="BR144" i="4"/>
  <c r="BP145" i="4"/>
  <c r="BQ145" i="4"/>
  <c r="BR145" i="4"/>
  <c r="BP146" i="4"/>
  <c r="BQ146" i="4"/>
  <c r="BR146" i="4"/>
  <c r="BP147" i="4"/>
  <c r="BQ147" i="4"/>
  <c r="BR147" i="4"/>
  <c r="BP159" i="4"/>
  <c r="BQ159" i="4"/>
  <c r="BR159" i="4"/>
  <c r="BP160" i="4"/>
  <c r="BQ160" i="4"/>
  <c r="BR160" i="4"/>
  <c r="BP161" i="4"/>
  <c r="BQ161" i="4"/>
  <c r="BR161" i="4"/>
  <c r="BP162" i="4"/>
  <c r="BQ162" i="4"/>
  <c r="BR162" i="4"/>
  <c r="BP163" i="4"/>
  <c r="BQ163" i="4"/>
  <c r="BR163" i="4"/>
  <c r="BP164" i="4"/>
  <c r="BQ164" i="4"/>
  <c r="BR164" i="4"/>
  <c r="BP165" i="4"/>
  <c r="BQ165" i="4"/>
  <c r="BR165" i="4"/>
  <c r="BP166" i="4"/>
  <c r="BQ166" i="4"/>
  <c r="BR166" i="4"/>
  <c r="BP167" i="4"/>
  <c r="BQ167" i="4"/>
  <c r="BR167" i="4"/>
  <c r="BP168" i="4"/>
  <c r="BQ168" i="4"/>
  <c r="BR168" i="4"/>
  <c r="BP169" i="4"/>
  <c r="BQ169" i="4"/>
  <c r="BR169" i="4"/>
  <c r="BP170" i="4"/>
  <c r="BQ170" i="4"/>
  <c r="BR170" i="4"/>
  <c r="BP171" i="4"/>
  <c r="BQ171" i="4"/>
  <c r="BR171" i="4"/>
  <c r="BP172" i="4"/>
  <c r="BQ172" i="4"/>
  <c r="BR172" i="4"/>
  <c r="BP173" i="4"/>
  <c r="BQ173" i="4"/>
  <c r="BR173" i="4"/>
  <c r="BP174" i="4"/>
  <c r="BQ174" i="4"/>
  <c r="BR174" i="4"/>
  <c r="BP175" i="4"/>
  <c r="BQ175" i="4"/>
  <c r="BR175" i="4"/>
  <c r="BP176" i="4"/>
  <c r="BQ176" i="4"/>
  <c r="BR176" i="4"/>
  <c r="BP177" i="4"/>
  <c r="BQ177" i="4"/>
  <c r="BR177" i="4"/>
  <c r="BP178" i="4"/>
  <c r="BQ178" i="4"/>
  <c r="BR178" i="4"/>
  <c r="BP179" i="4"/>
  <c r="BQ179" i="4"/>
  <c r="BR179" i="4"/>
  <c r="BP180" i="4"/>
  <c r="BQ180" i="4"/>
  <c r="BR180" i="4"/>
  <c r="BP181" i="4"/>
  <c r="BQ181" i="4"/>
  <c r="BR181" i="4"/>
  <c r="BP182" i="4"/>
  <c r="BQ182" i="4"/>
  <c r="BR182" i="4"/>
  <c r="BP183" i="4"/>
  <c r="BQ183" i="4"/>
  <c r="BR183" i="4"/>
  <c r="BP184" i="4"/>
  <c r="BQ184" i="4"/>
  <c r="BR184" i="4"/>
  <c r="BP185" i="4"/>
  <c r="BQ185" i="4"/>
  <c r="BR185" i="4"/>
  <c r="BP186" i="4"/>
  <c r="BQ186" i="4"/>
  <c r="BR186" i="4"/>
  <c r="BP187" i="4"/>
  <c r="BQ187" i="4"/>
  <c r="BR187" i="4"/>
  <c r="BP188" i="4"/>
  <c r="BQ188" i="4"/>
  <c r="BR188" i="4"/>
  <c r="BP189" i="4"/>
  <c r="BQ189" i="4"/>
  <c r="BR189" i="4"/>
  <c r="BP190" i="4"/>
  <c r="BQ190" i="4"/>
  <c r="BR190" i="4"/>
  <c r="BP191" i="4"/>
  <c r="BQ191" i="4"/>
  <c r="BR191" i="4"/>
  <c r="BP192" i="4"/>
  <c r="BQ192" i="4"/>
  <c r="BR192" i="4"/>
  <c r="BP193" i="4"/>
  <c r="BQ193" i="4"/>
  <c r="BR193" i="4"/>
  <c r="BP194" i="4"/>
  <c r="BQ194" i="4"/>
  <c r="BR194" i="4"/>
  <c r="BP195" i="4"/>
  <c r="BQ195" i="4"/>
  <c r="BR195" i="4"/>
  <c r="BP196" i="4"/>
  <c r="BQ196" i="4"/>
  <c r="BR196" i="4"/>
  <c r="BP197" i="4"/>
  <c r="BQ197" i="4"/>
  <c r="BR197" i="4"/>
  <c r="BP198" i="4"/>
  <c r="BQ198" i="4"/>
  <c r="BR198" i="4"/>
  <c r="BP199" i="4"/>
  <c r="BQ199" i="4"/>
  <c r="BR199" i="4"/>
  <c r="BP200" i="4"/>
  <c r="BQ200" i="4"/>
  <c r="BR200" i="4"/>
  <c r="BP201" i="4"/>
  <c r="BQ201" i="4"/>
  <c r="BR201" i="4"/>
  <c r="BP202" i="4"/>
  <c r="BQ202" i="4"/>
  <c r="BR202" i="4"/>
  <c r="BP203" i="4"/>
  <c r="BQ203" i="4"/>
  <c r="BR203" i="4"/>
  <c r="BP204" i="4"/>
  <c r="BQ204" i="4"/>
  <c r="BR204" i="4"/>
  <c r="BP205" i="4"/>
  <c r="BQ205" i="4"/>
  <c r="BR205" i="4"/>
  <c r="BP206" i="4"/>
  <c r="BQ206" i="4"/>
  <c r="BR206" i="4"/>
  <c r="BP207" i="4"/>
  <c r="BQ207" i="4"/>
  <c r="BR207" i="4"/>
  <c r="BP208" i="4"/>
  <c r="BQ208" i="4"/>
  <c r="BR208" i="4"/>
  <c r="BP209" i="4"/>
  <c r="BQ209" i="4"/>
  <c r="BR209" i="4"/>
  <c r="BP210" i="4"/>
  <c r="BQ210" i="4"/>
  <c r="BR210" i="4"/>
  <c r="BP211" i="4"/>
  <c r="BQ211" i="4"/>
  <c r="BR211" i="4"/>
  <c r="BP212" i="4"/>
  <c r="BQ212" i="4"/>
  <c r="BR212" i="4"/>
  <c r="BP213" i="4"/>
  <c r="BQ213" i="4"/>
  <c r="BR213" i="4"/>
  <c r="BP214" i="4"/>
  <c r="BQ214" i="4"/>
  <c r="BR214" i="4"/>
  <c r="BP215" i="4"/>
  <c r="BQ215" i="4"/>
  <c r="BR215" i="4"/>
  <c r="BP216" i="4"/>
  <c r="BQ216" i="4"/>
  <c r="BR216" i="4"/>
  <c r="BP217" i="4"/>
  <c r="BQ217" i="4"/>
  <c r="BR217" i="4"/>
  <c r="BP218" i="4"/>
  <c r="BQ218" i="4"/>
  <c r="BR218" i="4"/>
  <c r="BP219" i="4"/>
  <c r="BQ219" i="4"/>
  <c r="BR219" i="4"/>
  <c r="BP220" i="4"/>
  <c r="BQ220" i="4"/>
  <c r="BR220" i="4"/>
  <c r="BP221" i="4"/>
  <c r="BQ221" i="4"/>
  <c r="BR221" i="4"/>
  <c r="BP222" i="4"/>
  <c r="BQ222" i="4"/>
  <c r="BR222" i="4"/>
  <c r="BP223" i="4"/>
  <c r="BQ223" i="4"/>
  <c r="BR223" i="4"/>
  <c r="BP224" i="4"/>
  <c r="BQ224" i="4"/>
  <c r="BR224" i="4"/>
  <c r="BP225" i="4"/>
  <c r="BQ225" i="4"/>
  <c r="BR225" i="4"/>
  <c r="BP226" i="4"/>
  <c r="BQ226" i="4"/>
  <c r="BR226" i="4"/>
  <c r="BP227" i="4"/>
  <c r="BQ227" i="4"/>
  <c r="BR227" i="4"/>
  <c r="BP228" i="4"/>
  <c r="BQ228" i="4"/>
  <c r="BR228" i="4"/>
  <c r="BP229" i="4"/>
  <c r="BQ229" i="4"/>
  <c r="BR229" i="4"/>
  <c r="BP230" i="4"/>
  <c r="BQ230" i="4"/>
  <c r="BR230" i="4"/>
  <c r="BP231" i="4"/>
  <c r="BQ231" i="4"/>
  <c r="BR231" i="4"/>
  <c r="BP232" i="4"/>
  <c r="BQ232" i="4"/>
  <c r="BR232" i="4"/>
  <c r="BP233" i="4"/>
  <c r="BQ233" i="4"/>
  <c r="BR233" i="4"/>
  <c r="BP234" i="4"/>
  <c r="BQ234" i="4"/>
  <c r="BR234" i="4"/>
  <c r="BP235" i="4"/>
  <c r="BQ235" i="4"/>
  <c r="BR235" i="4"/>
  <c r="BP236" i="4"/>
  <c r="BQ236" i="4"/>
  <c r="BR236" i="4"/>
  <c r="BP237" i="4"/>
  <c r="BQ237" i="4"/>
  <c r="BR237" i="4"/>
  <c r="BP238" i="4"/>
  <c r="BQ238" i="4"/>
  <c r="BR238" i="4"/>
  <c r="BP239" i="4"/>
  <c r="BQ239" i="4"/>
  <c r="BR239" i="4"/>
  <c r="BP240" i="4"/>
  <c r="BQ240" i="4"/>
  <c r="BR240" i="4"/>
  <c r="BP241" i="4"/>
  <c r="BQ241" i="4"/>
  <c r="BR241" i="4"/>
  <c r="BP242" i="4"/>
  <c r="BQ242" i="4"/>
  <c r="BR242" i="4"/>
  <c r="BP243" i="4"/>
  <c r="BQ243" i="4"/>
  <c r="BR243" i="4"/>
  <c r="BP244" i="4"/>
  <c r="BQ244" i="4"/>
  <c r="BR244" i="4"/>
  <c r="BP245" i="4"/>
  <c r="BQ245" i="4"/>
  <c r="BR245" i="4"/>
  <c r="BP246" i="4"/>
  <c r="BQ246" i="4"/>
  <c r="BR246" i="4"/>
  <c r="BP247" i="4"/>
  <c r="BQ247" i="4"/>
  <c r="BR247" i="4"/>
  <c r="BP248" i="4"/>
  <c r="BQ248" i="4"/>
  <c r="BR248" i="4"/>
  <c r="BP249" i="4"/>
  <c r="BQ249" i="4"/>
  <c r="BR249" i="4"/>
  <c r="BP250" i="4"/>
  <c r="BQ250" i="4"/>
  <c r="BR250" i="4"/>
  <c r="BP251" i="4"/>
  <c r="BQ251" i="4"/>
  <c r="BR251" i="4"/>
  <c r="BP252" i="4"/>
  <c r="BQ252" i="4"/>
  <c r="BR252" i="4"/>
  <c r="BP253" i="4"/>
  <c r="BQ253" i="4"/>
  <c r="BR253" i="4"/>
  <c r="BP254" i="4"/>
  <c r="BQ254" i="4"/>
  <c r="BR254" i="4"/>
  <c r="BP255" i="4"/>
  <c r="BQ255" i="4"/>
  <c r="BR255" i="4"/>
  <c r="BP256" i="4"/>
  <c r="BQ256" i="4"/>
  <c r="BR256" i="4"/>
  <c r="BP257" i="4"/>
  <c r="BQ257" i="4"/>
  <c r="BR257" i="4"/>
  <c r="BP258" i="4"/>
  <c r="BQ258" i="4"/>
  <c r="BR258" i="4"/>
  <c r="BP259" i="4"/>
  <c r="BQ259" i="4"/>
  <c r="BR259" i="4"/>
  <c r="BP260" i="4"/>
  <c r="BQ260" i="4"/>
  <c r="BR260" i="4"/>
  <c r="BP261" i="4"/>
  <c r="BQ261" i="4"/>
  <c r="BR261" i="4"/>
  <c r="BP262" i="4"/>
  <c r="BQ262" i="4"/>
  <c r="BR262" i="4"/>
  <c r="BP263" i="4"/>
  <c r="BQ263" i="4"/>
  <c r="BR263" i="4"/>
  <c r="BP264" i="4"/>
  <c r="BQ264" i="4"/>
  <c r="BR264" i="4"/>
  <c r="BP265" i="4"/>
  <c r="BQ265" i="4"/>
  <c r="BR265" i="4"/>
  <c r="BP266" i="4"/>
  <c r="BQ266" i="4"/>
  <c r="BR266" i="4"/>
  <c r="BP267" i="4"/>
  <c r="BQ267" i="4"/>
  <c r="BR267" i="4"/>
  <c r="BP268" i="4"/>
  <c r="BQ268" i="4"/>
  <c r="BR268" i="4"/>
  <c r="BP269" i="4"/>
  <c r="BQ269" i="4"/>
  <c r="BR269" i="4"/>
  <c r="BP270" i="4"/>
  <c r="BQ270" i="4"/>
  <c r="BR270" i="4"/>
  <c r="BP271" i="4"/>
  <c r="BQ271" i="4"/>
  <c r="BR271" i="4"/>
  <c r="BP272" i="4"/>
  <c r="BQ272" i="4"/>
  <c r="BR272" i="4"/>
  <c r="BP273" i="4"/>
  <c r="BQ273" i="4"/>
  <c r="BR273" i="4"/>
  <c r="BP274" i="4"/>
  <c r="BQ274" i="4"/>
  <c r="BR274" i="4"/>
  <c r="BP275" i="4"/>
  <c r="BQ275" i="4"/>
  <c r="BR275" i="4"/>
  <c r="BP276" i="4"/>
  <c r="BQ276" i="4"/>
  <c r="BR276" i="4"/>
  <c r="BP277" i="4"/>
  <c r="BQ277" i="4"/>
  <c r="BR277" i="4"/>
  <c r="BP278" i="4"/>
  <c r="BQ278" i="4"/>
  <c r="BR278" i="4"/>
  <c r="BP279" i="4"/>
  <c r="BQ279" i="4"/>
  <c r="BR279" i="4"/>
  <c r="BP280" i="4"/>
  <c r="BQ280" i="4"/>
  <c r="BR280" i="4"/>
  <c r="BP281" i="4"/>
  <c r="BQ281" i="4"/>
  <c r="BR281" i="4"/>
  <c r="BP282" i="4"/>
  <c r="BQ282" i="4"/>
  <c r="BR282" i="4"/>
  <c r="BP283" i="4"/>
  <c r="BQ283" i="4"/>
  <c r="BR283" i="4"/>
  <c r="BP284" i="4"/>
  <c r="BQ284" i="4"/>
  <c r="BR284" i="4"/>
  <c r="BP285" i="4"/>
  <c r="BQ285" i="4"/>
  <c r="BR285" i="4"/>
  <c r="BP286" i="4"/>
  <c r="BQ286" i="4"/>
  <c r="BR286" i="4"/>
  <c r="BP287" i="4"/>
  <c r="BQ287" i="4"/>
  <c r="BR287" i="4"/>
  <c r="BP288" i="4"/>
  <c r="BQ288" i="4"/>
  <c r="BR288" i="4"/>
  <c r="BP289" i="4"/>
  <c r="BQ289" i="4"/>
  <c r="BR289" i="4"/>
  <c r="BP290" i="4"/>
  <c r="BQ290" i="4"/>
  <c r="BR290" i="4"/>
  <c r="BP291" i="4"/>
  <c r="BQ291" i="4"/>
  <c r="BR291" i="4"/>
  <c r="BP292" i="4"/>
  <c r="BQ292" i="4"/>
  <c r="BR292" i="4"/>
  <c r="BP293" i="4"/>
  <c r="BQ293" i="4"/>
  <c r="BR293" i="4"/>
  <c r="BP294" i="4"/>
  <c r="BQ294" i="4"/>
  <c r="BR294" i="4"/>
  <c r="BP295" i="4"/>
  <c r="BQ295" i="4"/>
  <c r="BR295" i="4"/>
  <c r="BP296" i="4"/>
  <c r="BQ296" i="4"/>
  <c r="BR296" i="4"/>
  <c r="BP297" i="4"/>
  <c r="BQ297" i="4"/>
  <c r="BR297" i="4"/>
  <c r="BP298" i="4"/>
  <c r="BQ298" i="4"/>
  <c r="BR298" i="4"/>
  <c r="BP299" i="4"/>
  <c r="BQ299" i="4"/>
  <c r="BR299" i="4"/>
  <c r="BP300" i="4"/>
  <c r="BQ300" i="4"/>
  <c r="BR300" i="4"/>
  <c r="BP301" i="4"/>
  <c r="BQ301" i="4"/>
  <c r="BR301" i="4"/>
  <c r="BP302" i="4"/>
  <c r="BQ302" i="4"/>
  <c r="BR302" i="4"/>
  <c r="BP303" i="4"/>
  <c r="BQ303" i="4"/>
  <c r="BR303" i="4"/>
  <c r="BP304" i="4"/>
  <c r="BQ304" i="4"/>
  <c r="BR304" i="4"/>
  <c r="BP305" i="4"/>
  <c r="BQ305" i="4"/>
  <c r="BR305" i="4"/>
  <c r="BP306" i="4"/>
  <c r="BQ306" i="4"/>
  <c r="BR306" i="4"/>
  <c r="BP307" i="4"/>
  <c r="BQ307" i="4"/>
  <c r="BR307" i="4"/>
  <c r="BP308" i="4"/>
  <c r="BQ308" i="4"/>
  <c r="BR308" i="4"/>
  <c r="BP309" i="4"/>
  <c r="BQ309" i="4"/>
  <c r="BR309" i="4"/>
  <c r="BP310" i="4"/>
  <c r="BQ310" i="4"/>
  <c r="BR310" i="4"/>
  <c r="BP311" i="4"/>
  <c r="BQ311" i="4"/>
  <c r="BR311" i="4"/>
  <c r="BP312" i="4"/>
  <c r="BQ312" i="4"/>
  <c r="BR312" i="4"/>
  <c r="BP313" i="4"/>
  <c r="BQ313" i="4"/>
  <c r="BR313" i="4"/>
  <c r="BP314" i="4"/>
  <c r="BQ314" i="4"/>
  <c r="BR314" i="4"/>
  <c r="BP315" i="4"/>
  <c r="BQ315" i="4"/>
  <c r="BR315" i="4"/>
  <c r="BP316" i="4"/>
  <c r="BQ316" i="4"/>
  <c r="BR316" i="4"/>
  <c r="BP317" i="4"/>
  <c r="BQ317" i="4"/>
  <c r="BR317" i="4"/>
  <c r="BP318" i="4"/>
  <c r="BQ318" i="4"/>
  <c r="BR318" i="4"/>
  <c r="BP319" i="4"/>
  <c r="BQ319" i="4"/>
  <c r="BR319" i="4"/>
  <c r="BP320" i="4"/>
  <c r="BQ320" i="4"/>
  <c r="BR320" i="4"/>
  <c r="BP321" i="4"/>
  <c r="BQ321" i="4"/>
  <c r="BR321" i="4"/>
  <c r="BP322" i="4"/>
  <c r="BQ322" i="4"/>
  <c r="BR322" i="4"/>
  <c r="BP323" i="4"/>
  <c r="BQ323" i="4"/>
  <c r="BR323" i="4"/>
  <c r="BP324" i="4"/>
  <c r="BQ324" i="4"/>
  <c r="BR324" i="4"/>
  <c r="BP325" i="4"/>
  <c r="BQ325" i="4"/>
  <c r="BR325" i="4"/>
  <c r="BP326" i="4"/>
  <c r="BQ326" i="4"/>
  <c r="BR326" i="4"/>
  <c r="BP327" i="4"/>
  <c r="BQ327" i="4"/>
  <c r="BR327" i="4"/>
  <c r="BP328" i="4"/>
  <c r="BQ328" i="4"/>
  <c r="BR328" i="4"/>
  <c r="BP329" i="4"/>
  <c r="BQ329" i="4"/>
  <c r="BR329" i="4"/>
  <c r="BP330" i="4"/>
  <c r="BQ330" i="4"/>
  <c r="BR330" i="4"/>
  <c r="BP331" i="4"/>
  <c r="BQ331" i="4"/>
  <c r="BR331" i="4"/>
  <c r="BP332" i="4"/>
  <c r="BQ332" i="4"/>
  <c r="BR332" i="4"/>
  <c r="BP333" i="4"/>
  <c r="BQ333" i="4"/>
  <c r="BR333" i="4"/>
  <c r="BP334" i="4"/>
  <c r="BQ334" i="4"/>
  <c r="BR334" i="4"/>
  <c r="BP335" i="4"/>
  <c r="BQ335" i="4"/>
  <c r="BR335" i="4"/>
  <c r="BP336" i="4"/>
  <c r="BQ336" i="4"/>
  <c r="BR336" i="4"/>
  <c r="BP337" i="4"/>
  <c r="BQ337" i="4"/>
  <c r="BR337" i="4"/>
  <c r="BP338" i="4"/>
  <c r="BQ338" i="4"/>
  <c r="BR338" i="4"/>
  <c r="BP339" i="4"/>
  <c r="BQ339" i="4"/>
  <c r="BR339" i="4"/>
  <c r="BP340" i="4"/>
  <c r="BQ340" i="4"/>
  <c r="BR340" i="4"/>
  <c r="BP341" i="4"/>
  <c r="BQ341" i="4"/>
  <c r="BR341" i="4"/>
  <c r="BP342" i="4"/>
  <c r="BQ342" i="4"/>
  <c r="BR342" i="4"/>
  <c r="BP343" i="4"/>
  <c r="BQ343" i="4"/>
  <c r="BR343" i="4"/>
  <c r="BP344" i="4"/>
  <c r="BQ344" i="4"/>
  <c r="BR344" i="4"/>
  <c r="BP345" i="4"/>
  <c r="BQ345" i="4"/>
  <c r="BR345" i="4"/>
  <c r="BP346" i="4"/>
  <c r="BQ346" i="4"/>
  <c r="BR346" i="4"/>
  <c r="BP347" i="4"/>
  <c r="BQ347" i="4"/>
  <c r="BR347" i="4"/>
  <c r="BP348" i="4"/>
  <c r="BQ348" i="4"/>
  <c r="BR348" i="4"/>
  <c r="BP349" i="4"/>
  <c r="BQ349" i="4"/>
  <c r="BR349" i="4"/>
  <c r="BP350" i="4"/>
  <c r="BQ350" i="4"/>
  <c r="BR350" i="4"/>
  <c r="BP351" i="4"/>
  <c r="BQ351" i="4"/>
  <c r="BR351" i="4"/>
  <c r="BP352" i="4"/>
  <c r="BQ352" i="4"/>
  <c r="BR352" i="4"/>
  <c r="BP353" i="4"/>
  <c r="BQ353" i="4"/>
  <c r="BR353" i="4"/>
  <c r="BP354" i="4"/>
  <c r="BQ354" i="4"/>
  <c r="BR354" i="4"/>
  <c r="BP355" i="4"/>
  <c r="BQ355" i="4"/>
  <c r="BR355" i="4"/>
  <c r="BP356" i="4"/>
  <c r="BQ356" i="4"/>
  <c r="BR356" i="4"/>
  <c r="BP357" i="4"/>
  <c r="BQ357" i="4"/>
  <c r="BR357" i="4"/>
  <c r="BP358" i="4"/>
  <c r="BQ358" i="4"/>
  <c r="BR358" i="4"/>
  <c r="BP359" i="4"/>
  <c r="BQ359" i="4"/>
  <c r="BR359" i="4"/>
  <c r="BP360" i="4"/>
  <c r="BQ360" i="4"/>
  <c r="BR360" i="4"/>
  <c r="BP361" i="4"/>
  <c r="BQ361" i="4"/>
  <c r="BR361" i="4"/>
  <c r="BP362" i="4"/>
  <c r="BQ362" i="4"/>
  <c r="BR362" i="4"/>
  <c r="BP363" i="4"/>
  <c r="BQ363" i="4"/>
  <c r="BR363" i="4"/>
  <c r="BP364" i="4"/>
  <c r="BQ364" i="4"/>
  <c r="BR364" i="4"/>
  <c r="BP365" i="4"/>
  <c r="BQ365" i="4"/>
  <c r="BR365" i="4"/>
  <c r="BP366" i="4"/>
  <c r="BQ366" i="4"/>
  <c r="BR366" i="4"/>
  <c r="BP367" i="4"/>
  <c r="BQ367" i="4"/>
  <c r="BR367" i="4"/>
  <c r="BP368" i="4"/>
  <c r="BQ368" i="4"/>
  <c r="BR368" i="4"/>
  <c r="BP369" i="4"/>
  <c r="BQ369" i="4"/>
  <c r="BR369" i="4"/>
  <c r="BP370" i="4"/>
  <c r="BQ370" i="4"/>
  <c r="BR370" i="4"/>
  <c r="BP371" i="4"/>
  <c r="BQ371" i="4"/>
  <c r="BR371" i="4"/>
  <c r="BP372" i="4"/>
  <c r="BQ372" i="4"/>
  <c r="BR372" i="4"/>
  <c r="BP373" i="4"/>
  <c r="BQ373" i="4"/>
  <c r="BR373" i="4"/>
  <c r="BP374" i="4"/>
  <c r="BQ374" i="4"/>
  <c r="BR374" i="4"/>
  <c r="BP375" i="4"/>
  <c r="BQ375" i="4"/>
  <c r="BR375" i="4"/>
  <c r="BP376" i="4"/>
  <c r="BQ376" i="4"/>
  <c r="BR376" i="4"/>
  <c r="BP377" i="4"/>
  <c r="BQ377" i="4"/>
  <c r="BR377" i="4"/>
  <c r="BP378" i="4"/>
  <c r="BQ378" i="4"/>
  <c r="BR378" i="4"/>
  <c r="BP379" i="4"/>
  <c r="BQ379" i="4"/>
  <c r="BR379" i="4"/>
  <c r="BP380" i="4"/>
  <c r="BQ380" i="4"/>
  <c r="BR380" i="4"/>
  <c r="BP381" i="4"/>
  <c r="BQ381" i="4"/>
  <c r="BR381" i="4"/>
  <c r="BP382" i="4"/>
  <c r="BQ382" i="4"/>
  <c r="BR382" i="4"/>
  <c r="BP383" i="4"/>
  <c r="BQ383" i="4"/>
  <c r="BR383" i="4"/>
  <c r="BP384" i="4"/>
  <c r="BQ384" i="4"/>
  <c r="BR384" i="4"/>
  <c r="BP385" i="4"/>
  <c r="BQ385" i="4"/>
  <c r="BR385" i="4"/>
  <c r="BP386" i="4"/>
  <c r="BQ386" i="4"/>
  <c r="BR386" i="4"/>
  <c r="BP387" i="4"/>
  <c r="BQ387" i="4"/>
  <c r="BR387" i="4"/>
  <c r="BP388" i="4"/>
  <c r="BQ388" i="4"/>
  <c r="BR388" i="4"/>
  <c r="BP389" i="4"/>
  <c r="BQ389" i="4"/>
  <c r="BR389" i="4"/>
  <c r="BP390" i="4"/>
  <c r="BQ390" i="4"/>
  <c r="BR390" i="4"/>
  <c r="BP391" i="4"/>
  <c r="BQ391" i="4"/>
  <c r="BR391" i="4"/>
  <c r="BP392" i="4"/>
  <c r="BQ392" i="4"/>
  <c r="BR392" i="4"/>
  <c r="BP393" i="4"/>
  <c r="BQ393" i="4"/>
  <c r="BR393" i="4"/>
  <c r="BP394" i="4"/>
  <c r="BQ394" i="4"/>
  <c r="BR394" i="4"/>
  <c r="BP395" i="4"/>
  <c r="BQ395" i="4"/>
  <c r="BR395" i="4"/>
  <c r="BP396" i="4"/>
  <c r="BQ396" i="4"/>
  <c r="BR396" i="4"/>
  <c r="BP397" i="4"/>
  <c r="BQ397" i="4"/>
  <c r="BR397" i="4"/>
  <c r="BP398" i="4"/>
  <c r="BQ398" i="4"/>
  <c r="BR398" i="4"/>
  <c r="BP399" i="4"/>
  <c r="BQ399" i="4"/>
  <c r="BR399" i="4"/>
  <c r="BP400" i="4"/>
  <c r="BQ400" i="4"/>
  <c r="BR400" i="4"/>
  <c r="BP401" i="4"/>
  <c r="BQ401" i="4"/>
  <c r="BR401" i="4"/>
  <c r="BP402" i="4"/>
  <c r="BQ402" i="4"/>
  <c r="BR402" i="4"/>
  <c r="BP403" i="4"/>
  <c r="BQ403" i="4"/>
  <c r="BR403" i="4"/>
  <c r="BP404" i="4"/>
  <c r="BQ404" i="4"/>
  <c r="BR404" i="4"/>
  <c r="BP405" i="4"/>
  <c r="BQ405" i="4"/>
  <c r="BR405" i="4"/>
  <c r="BP406" i="4"/>
  <c r="BQ406" i="4"/>
  <c r="BR406" i="4"/>
  <c r="BR6" i="4"/>
  <c r="BQ6" i="4"/>
  <c r="BP6" i="4"/>
  <c r="BM6" i="4"/>
  <c r="BM7" i="4"/>
  <c r="BM8" i="4"/>
  <c r="BM9" i="4"/>
  <c r="BM10" i="4"/>
  <c r="BM11" i="4"/>
  <c r="BM12" i="4"/>
  <c r="BM13" i="4"/>
  <c r="BM14" i="4"/>
  <c r="BM15" i="4"/>
  <c r="BM16" i="4"/>
  <c r="BM17" i="4"/>
  <c r="BM18" i="4"/>
  <c r="BM19" i="4"/>
  <c r="BM20" i="4"/>
  <c r="BM21" i="4"/>
  <c r="BM22" i="4"/>
  <c r="BM23" i="4"/>
  <c r="BM24" i="4"/>
  <c r="BM25" i="4"/>
  <c r="BM26" i="4"/>
  <c r="BM27" i="4"/>
  <c r="BM28" i="4"/>
  <c r="BM29" i="4"/>
  <c r="BM30" i="4"/>
  <c r="BM31" i="4"/>
  <c r="BM32" i="4"/>
  <c r="BM33" i="4"/>
  <c r="BM34" i="4"/>
  <c r="BM35" i="4"/>
  <c r="BM36" i="4"/>
  <c r="BM37" i="4"/>
  <c r="BM38" i="4"/>
  <c r="BM39" i="4"/>
  <c r="BM40" i="4"/>
  <c r="BM41" i="4"/>
  <c r="BM42" i="4"/>
  <c r="BM43" i="4"/>
  <c r="BM44" i="4"/>
  <c r="BM45" i="4"/>
  <c r="BM46" i="4"/>
  <c r="BM47" i="4"/>
  <c r="BM48" i="4"/>
  <c r="BM49" i="4"/>
  <c r="BM50" i="4"/>
  <c r="BM51" i="4"/>
  <c r="BM52" i="4"/>
  <c r="BM53" i="4"/>
  <c r="BM54" i="4"/>
  <c r="BM55" i="4"/>
  <c r="BM56" i="4"/>
  <c r="BM57" i="4"/>
  <c r="BM58" i="4"/>
  <c r="BM59" i="4"/>
  <c r="BM60" i="4"/>
  <c r="BM61" i="4"/>
  <c r="BM62" i="4"/>
  <c r="BM63" i="4"/>
  <c r="BM64" i="4"/>
  <c r="BM65" i="4"/>
  <c r="BM66" i="4"/>
  <c r="BM67" i="4"/>
  <c r="BM68" i="4"/>
  <c r="BM69" i="4"/>
  <c r="BM70" i="4"/>
  <c r="BM71" i="4"/>
  <c r="BM72" i="4"/>
  <c r="BM73" i="4"/>
  <c r="BM74" i="4"/>
  <c r="BM75" i="4"/>
  <c r="BM76" i="4"/>
  <c r="BM77" i="4"/>
  <c r="BM78" i="4"/>
  <c r="BM79" i="4"/>
  <c r="BM80" i="4"/>
  <c r="BM81" i="4"/>
  <c r="BM82" i="4"/>
  <c r="BM83" i="4"/>
  <c r="BM84" i="4"/>
  <c r="BM85" i="4"/>
  <c r="BM86" i="4"/>
  <c r="BM87" i="4"/>
  <c r="BM88" i="4"/>
  <c r="BM89" i="4"/>
  <c r="BM90" i="4"/>
  <c r="BM91" i="4"/>
  <c r="BM92" i="4"/>
  <c r="BM93" i="4"/>
  <c r="BM94" i="4"/>
  <c r="BM95" i="4"/>
  <c r="BM96" i="4"/>
  <c r="BM97" i="4"/>
  <c r="BM98" i="4"/>
  <c r="BM99" i="4"/>
  <c r="BM100" i="4"/>
  <c r="BM101" i="4"/>
  <c r="BM102" i="4"/>
  <c r="BM103" i="4"/>
  <c r="BM104" i="4"/>
  <c r="BM105" i="4"/>
  <c r="BM106" i="4"/>
  <c r="BM107" i="4"/>
  <c r="BM108" i="4"/>
  <c r="BM109" i="4"/>
  <c r="BM110" i="4"/>
  <c r="BM111" i="4"/>
  <c r="BM112" i="4"/>
  <c r="BM113" i="4"/>
  <c r="BM114" i="4"/>
  <c r="BM115" i="4"/>
  <c r="BM116" i="4"/>
  <c r="BM117" i="4"/>
  <c r="BM118" i="4"/>
  <c r="BM119" i="4"/>
  <c r="BM120" i="4"/>
  <c r="BM121" i="4"/>
  <c r="BM122" i="4"/>
  <c r="BM123" i="4"/>
  <c r="BM124" i="4"/>
  <c r="BM125" i="4"/>
  <c r="BM126" i="4"/>
  <c r="BM127" i="4"/>
  <c r="BM128" i="4"/>
  <c r="BM129" i="4"/>
  <c r="BM130" i="4"/>
  <c r="BM131" i="4"/>
  <c r="BM132" i="4"/>
  <c r="BM133" i="4"/>
  <c r="BM134" i="4"/>
  <c r="BM135" i="4"/>
  <c r="BM136" i="4"/>
  <c r="BM137" i="4"/>
  <c r="BM138" i="4"/>
  <c r="BM139" i="4"/>
  <c r="BM140" i="4"/>
  <c r="BM141" i="4"/>
  <c r="BM142" i="4"/>
  <c r="BM143" i="4"/>
  <c r="BM144" i="4"/>
  <c r="BM145" i="4"/>
  <c r="BM146" i="4"/>
  <c r="BM147" i="4"/>
  <c r="BM159" i="4"/>
  <c r="BM160" i="4"/>
  <c r="BM161" i="4"/>
  <c r="BM162" i="4"/>
  <c r="BM163" i="4"/>
  <c r="BM164" i="4"/>
  <c r="BM165" i="4"/>
  <c r="BM166" i="4"/>
  <c r="BM167" i="4"/>
  <c r="BM168" i="4"/>
  <c r="BM169" i="4"/>
  <c r="BM170" i="4"/>
  <c r="BM171" i="4"/>
  <c r="BM172" i="4"/>
  <c r="BM173" i="4"/>
  <c r="BM174" i="4"/>
  <c r="BM175" i="4"/>
  <c r="BM176" i="4"/>
  <c r="BM177" i="4"/>
  <c r="BM178" i="4"/>
  <c r="BM179" i="4"/>
  <c r="BM180" i="4"/>
  <c r="BM181" i="4"/>
  <c r="BM182" i="4"/>
  <c r="BM183" i="4"/>
  <c r="BM184" i="4"/>
  <c r="BM185" i="4"/>
  <c r="BM186" i="4"/>
  <c r="BM187" i="4"/>
  <c r="BM188" i="4"/>
  <c r="BM189" i="4"/>
  <c r="BM190" i="4"/>
  <c r="BM191" i="4"/>
  <c r="BM192" i="4"/>
  <c r="BM193" i="4"/>
  <c r="BM194" i="4"/>
  <c r="BM195" i="4"/>
  <c r="BM196" i="4"/>
  <c r="BM197" i="4"/>
  <c r="BM198" i="4"/>
  <c r="BM199" i="4"/>
  <c r="BM200" i="4"/>
  <c r="BM201" i="4"/>
  <c r="BM202" i="4"/>
  <c r="BM203" i="4"/>
  <c r="BM204" i="4"/>
  <c r="BM205" i="4"/>
  <c r="BM206" i="4"/>
  <c r="BM207" i="4"/>
  <c r="BM208" i="4"/>
  <c r="BM209" i="4"/>
  <c r="BM210" i="4"/>
  <c r="BM211" i="4"/>
  <c r="BM212" i="4"/>
  <c r="BM213" i="4"/>
  <c r="BM214" i="4"/>
  <c r="BM215" i="4"/>
  <c r="BM216" i="4"/>
  <c r="BM217" i="4"/>
  <c r="BM218" i="4"/>
  <c r="BM219" i="4"/>
  <c r="BM220" i="4"/>
  <c r="BM221" i="4"/>
  <c r="BM222" i="4"/>
  <c r="BM223" i="4"/>
  <c r="BM224" i="4"/>
  <c r="BM225" i="4"/>
  <c r="BM226" i="4"/>
  <c r="BM227" i="4"/>
  <c r="BM228" i="4"/>
  <c r="BM229" i="4"/>
  <c r="BM230" i="4"/>
  <c r="BM231" i="4"/>
  <c r="BM232" i="4"/>
  <c r="BM233" i="4"/>
  <c r="BM234" i="4"/>
  <c r="BM235" i="4"/>
  <c r="BM236" i="4"/>
  <c r="BM237" i="4"/>
  <c r="BM238" i="4"/>
  <c r="BM239" i="4"/>
  <c r="BM240" i="4"/>
  <c r="BM241" i="4"/>
  <c r="BM242" i="4"/>
  <c r="BM243" i="4"/>
  <c r="BM244" i="4"/>
  <c r="BM245" i="4"/>
  <c r="BM246" i="4"/>
  <c r="BM247" i="4"/>
  <c r="BM248" i="4"/>
  <c r="BM249" i="4"/>
  <c r="BM250" i="4"/>
  <c r="BM251" i="4"/>
  <c r="BM252" i="4"/>
  <c r="BM253" i="4"/>
  <c r="BM254" i="4"/>
  <c r="BM255" i="4"/>
  <c r="BM256" i="4"/>
  <c r="BM257" i="4"/>
  <c r="BM258" i="4"/>
  <c r="BM259" i="4"/>
  <c r="BM260" i="4"/>
  <c r="BM261" i="4"/>
  <c r="BM262" i="4"/>
  <c r="BM263" i="4"/>
  <c r="BM264" i="4"/>
  <c r="BM265" i="4"/>
  <c r="BM266" i="4"/>
  <c r="BM267" i="4"/>
  <c r="BM268" i="4"/>
  <c r="BM269" i="4"/>
  <c r="BM270" i="4"/>
  <c r="BM271" i="4"/>
  <c r="BM272" i="4"/>
  <c r="BM273" i="4"/>
  <c r="BM274" i="4"/>
  <c r="BM275" i="4"/>
  <c r="BM276" i="4"/>
  <c r="BM277" i="4"/>
  <c r="BM278" i="4"/>
  <c r="BM279" i="4"/>
  <c r="BM280" i="4"/>
  <c r="BM281" i="4"/>
  <c r="BM282" i="4"/>
  <c r="BM283" i="4"/>
  <c r="BM284" i="4"/>
  <c r="BM285" i="4"/>
  <c r="BM286" i="4"/>
  <c r="BM287" i="4"/>
  <c r="BM288" i="4"/>
  <c r="BM289" i="4"/>
  <c r="BM290" i="4"/>
  <c r="BM291" i="4"/>
  <c r="BM292" i="4"/>
  <c r="BM293" i="4"/>
  <c r="BM294" i="4"/>
  <c r="BM295" i="4"/>
  <c r="BM296" i="4"/>
  <c r="BM297" i="4"/>
  <c r="BM298" i="4"/>
  <c r="BM299" i="4"/>
  <c r="BM300" i="4"/>
  <c r="BM301" i="4"/>
  <c r="BM302" i="4"/>
  <c r="BM303" i="4"/>
  <c r="BM304" i="4"/>
  <c r="BM305" i="4"/>
  <c r="BM306" i="4"/>
  <c r="BM307" i="4"/>
  <c r="BM308" i="4"/>
  <c r="BM309" i="4"/>
  <c r="BM310" i="4"/>
  <c r="BM311" i="4"/>
  <c r="BM312" i="4"/>
  <c r="BM313" i="4"/>
  <c r="BM314" i="4"/>
  <c r="BM315" i="4"/>
  <c r="BM316" i="4"/>
  <c r="BM317" i="4"/>
  <c r="BM318" i="4"/>
  <c r="BM319" i="4"/>
  <c r="BM320" i="4"/>
  <c r="BM321" i="4"/>
  <c r="BM322" i="4"/>
  <c r="BM323" i="4"/>
  <c r="BM324" i="4"/>
  <c r="BM325" i="4"/>
  <c r="BM326" i="4"/>
  <c r="BM327" i="4"/>
  <c r="BM328" i="4"/>
  <c r="BM329" i="4"/>
  <c r="BM330" i="4"/>
  <c r="BM331" i="4"/>
  <c r="BM332" i="4"/>
  <c r="BM333" i="4"/>
  <c r="BM334" i="4"/>
  <c r="BM335" i="4"/>
  <c r="BM336" i="4"/>
  <c r="BM337" i="4"/>
  <c r="BM338" i="4"/>
  <c r="BM339" i="4"/>
  <c r="BM340" i="4"/>
  <c r="BM341" i="4"/>
  <c r="BM342" i="4"/>
  <c r="BM343" i="4"/>
  <c r="BM344" i="4"/>
  <c r="BM345" i="4"/>
  <c r="BM346" i="4"/>
  <c r="BM347" i="4"/>
  <c r="BM348" i="4"/>
  <c r="BM349" i="4"/>
  <c r="BM350" i="4"/>
  <c r="BM351" i="4"/>
  <c r="BM352" i="4"/>
  <c r="BM353" i="4"/>
  <c r="BM354" i="4"/>
  <c r="BM355" i="4"/>
  <c r="BM356" i="4"/>
  <c r="BM357" i="4"/>
  <c r="BM358" i="4"/>
  <c r="BM359" i="4"/>
  <c r="BM360" i="4"/>
  <c r="BM361" i="4"/>
  <c r="BM362" i="4"/>
  <c r="BM363" i="4"/>
  <c r="BM364" i="4"/>
  <c r="BM365" i="4"/>
  <c r="BM366" i="4"/>
  <c r="BM367" i="4"/>
  <c r="BM368" i="4"/>
  <c r="BM369" i="4"/>
  <c r="BM370" i="4"/>
  <c r="BM371" i="4"/>
  <c r="BM372" i="4"/>
  <c r="BM373" i="4"/>
  <c r="BM374" i="4"/>
  <c r="BM375" i="4"/>
  <c r="BM376" i="4"/>
  <c r="BM377" i="4"/>
  <c r="BM378" i="4"/>
  <c r="BM379" i="4"/>
  <c r="BM380" i="4"/>
  <c r="BM381" i="4"/>
  <c r="BM382" i="4"/>
  <c r="BM383" i="4"/>
  <c r="BM384" i="4"/>
  <c r="BM385" i="4"/>
  <c r="BM386" i="4"/>
  <c r="BM387" i="4"/>
  <c r="BM388" i="4"/>
  <c r="BM389" i="4"/>
  <c r="BM390" i="4"/>
  <c r="BM391" i="4"/>
  <c r="BM392" i="4"/>
  <c r="BM393" i="4"/>
  <c r="BM394" i="4"/>
  <c r="BM395" i="4"/>
  <c r="BM396" i="4"/>
  <c r="BM397" i="4"/>
  <c r="BM398" i="4"/>
  <c r="BM399" i="4"/>
  <c r="BM400" i="4"/>
  <c r="BM401" i="4"/>
  <c r="BM402" i="4"/>
  <c r="BM403" i="4"/>
  <c r="BM404" i="4"/>
  <c r="BM405" i="4"/>
  <c r="BM406" i="4"/>
  <c r="BL7" i="4"/>
  <c r="BL8" i="4"/>
  <c r="BL9" i="4"/>
  <c r="BL10" i="4"/>
  <c r="BL11" i="4"/>
  <c r="BL12" i="4"/>
  <c r="BL13" i="4"/>
  <c r="BL14" i="4"/>
  <c r="BL15" i="4"/>
  <c r="BL16" i="4"/>
  <c r="BL17" i="4"/>
  <c r="BL18" i="4"/>
  <c r="BL19" i="4"/>
  <c r="BL20" i="4"/>
  <c r="BL21" i="4"/>
  <c r="BL22" i="4"/>
  <c r="BL23" i="4"/>
  <c r="BL24" i="4"/>
  <c r="BL25" i="4"/>
  <c r="BL26" i="4"/>
  <c r="BL27" i="4"/>
  <c r="BL28" i="4"/>
  <c r="BL29" i="4"/>
  <c r="BL30" i="4"/>
  <c r="BL31" i="4"/>
  <c r="BL32" i="4"/>
  <c r="BL33" i="4"/>
  <c r="BL34" i="4"/>
  <c r="BL35" i="4"/>
  <c r="BL36" i="4"/>
  <c r="BL37" i="4"/>
  <c r="BL38" i="4"/>
  <c r="BL39" i="4"/>
  <c r="BL40" i="4"/>
  <c r="BL41" i="4"/>
  <c r="BL42" i="4"/>
  <c r="BL43" i="4"/>
  <c r="BL44" i="4"/>
  <c r="BL45" i="4"/>
  <c r="BL46" i="4"/>
  <c r="BL47" i="4"/>
  <c r="BL48" i="4"/>
  <c r="BL49" i="4"/>
  <c r="BL50" i="4"/>
  <c r="BL51" i="4"/>
  <c r="BL52" i="4"/>
  <c r="BL53" i="4"/>
  <c r="BL54" i="4"/>
  <c r="BL55" i="4"/>
  <c r="BL56" i="4"/>
  <c r="BL57" i="4"/>
  <c r="BL58" i="4"/>
  <c r="BL59" i="4"/>
  <c r="BL60" i="4"/>
  <c r="BL61" i="4"/>
  <c r="BL62" i="4"/>
  <c r="BL63" i="4"/>
  <c r="BL64" i="4"/>
  <c r="BL65" i="4"/>
  <c r="BL66" i="4"/>
  <c r="BL67" i="4"/>
  <c r="BL68" i="4"/>
  <c r="BL69" i="4"/>
  <c r="BL70" i="4"/>
  <c r="BL71" i="4"/>
  <c r="BL72" i="4"/>
  <c r="BL73" i="4"/>
  <c r="BL74" i="4"/>
  <c r="BL75" i="4"/>
  <c r="BL76" i="4"/>
  <c r="BL77" i="4"/>
  <c r="BL78" i="4"/>
  <c r="BL79" i="4"/>
  <c r="BL80" i="4"/>
  <c r="BL81" i="4"/>
  <c r="BL82" i="4"/>
  <c r="BL83" i="4"/>
  <c r="BL84" i="4"/>
  <c r="BL85" i="4"/>
  <c r="BL86" i="4"/>
  <c r="BL87" i="4"/>
  <c r="BL88" i="4"/>
  <c r="BL89" i="4"/>
  <c r="BL90" i="4"/>
  <c r="BL91" i="4"/>
  <c r="BL92" i="4"/>
  <c r="BL93" i="4"/>
  <c r="BL94" i="4"/>
  <c r="BL95" i="4"/>
  <c r="BL96" i="4"/>
  <c r="BL97" i="4"/>
  <c r="BL98" i="4"/>
  <c r="BL99" i="4"/>
  <c r="BL100" i="4"/>
  <c r="BL101" i="4"/>
  <c r="BL102" i="4"/>
  <c r="BL103" i="4"/>
  <c r="BL104" i="4"/>
  <c r="BL105" i="4"/>
  <c r="BL106" i="4"/>
  <c r="BL107" i="4"/>
  <c r="BL108" i="4"/>
  <c r="BL109" i="4"/>
  <c r="BL110" i="4"/>
  <c r="BL111" i="4"/>
  <c r="BL112" i="4"/>
  <c r="BL113" i="4"/>
  <c r="BL114" i="4"/>
  <c r="BL115" i="4"/>
  <c r="BL116" i="4"/>
  <c r="BL117" i="4"/>
  <c r="BL118" i="4"/>
  <c r="BL119" i="4"/>
  <c r="BL120" i="4"/>
  <c r="BL121" i="4"/>
  <c r="BL122" i="4"/>
  <c r="BL123" i="4"/>
  <c r="BL124" i="4"/>
  <c r="BL125" i="4"/>
  <c r="BL126" i="4"/>
  <c r="BL127" i="4"/>
  <c r="BL128" i="4"/>
  <c r="BL129" i="4"/>
  <c r="BL130" i="4"/>
  <c r="BL131" i="4"/>
  <c r="BL132" i="4"/>
  <c r="BL133" i="4"/>
  <c r="BL134" i="4"/>
  <c r="BL135" i="4"/>
  <c r="BL136" i="4"/>
  <c r="BL137" i="4"/>
  <c r="BL138" i="4"/>
  <c r="BL139" i="4"/>
  <c r="BL140" i="4"/>
  <c r="BL141" i="4"/>
  <c r="BL142" i="4"/>
  <c r="BL143" i="4"/>
  <c r="BL144" i="4"/>
  <c r="BL145" i="4"/>
  <c r="BL146" i="4"/>
  <c r="BL147" i="4"/>
  <c r="BL159" i="4"/>
  <c r="BL160" i="4"/>
  <c r="BL161" i="4"/>
  <c r="BL162" i="4"/>
  <c r="BL163" i="4"/>
  <c r="BL164" i="4"/>
  <c r="BL165" i="4"/>
  <c r="BL166" i="4"/>
  <c r="BL167" i="4"/>
  <c r="BL168" i="4"/>
  <c r="BL169" i="4"/>
  <c r="BL170" i="4"/>
  <c r="BL171" i="4"/>
  <c r="BL172" i="4"/>
  <c r="BL173" i="4"/>
  <c r="BL174" i="4"/>
  <c r="BL175" i="4"/>
  <c r="BL176" i="4"/>
  <c r="BL177" i="4"/>
  <c r="BL178" i="4"/>
  <c r="BL179" i="4"/>
  <c r="BL180" i="4"/>
  <c r="BL181" i="4"/>
  <c r="BL182" i="4"/>
  <c r="BL183" i="4"/>
  <c r="BL184" i="4"/>
  <c r="BL185" i="4"/>
  <c r="BL186" i="4"/>
  <c r="BL187" i="4"/>
  <c r="BL188" i="4"/>
  <c r="BL189" i="4"/>
  <c r="BL190" i="4"/>
  <c r="BL191" i="4"/>
  <c r="BL192" i="4"/>
  <c r="BL193" i="4"/>
  <c r="BL194" i="4"/>
  <c r="BL195" i="4"/>
  <c r="BL196" i="4"/>
  <c r="BL197" i="4"/>
  <c r="BL198" i="4"/>
  <c r="BL199" i="4"/>
  <c r="BL200" i="4"/>
  <c r="BL201" i="4"/>
  <c r="BL202" i="4"/>
  <c r="BL203" i="4"/>
  <c r="BL204" i="4"/>
  <c r="BL205" i="4"/>
  <c r="BL206" i="4"/>
  <c r="BL207" i="4"/>
  <c r="BL208" i="4"/>
  <c r="BL209" i="4"/>
  <c r="BL210" i="4"/>
  <c r="BL211" i="4"/>
  <c r="BL212" i="4"/>
  <c r="BL213" i="4"/>
  <c r="BL214" i="4"/>
  <c r="BL215" i="4"/>
  <c r="BL216" i="4"/>
  <c r="BL217" i="4"/>
  <c r="BL218" i="4"/>
  <c r="BL219" i="4"/>
  <c r="BL220" i="4"/>
  <c r="BL221" i="4"/>
  <c r="BL222" i="4"/>
  <c r="BL223" i="4"/>
  <c r="BL224" i="4"/>
  <c r="BL225" i="4"/>
  <c r="BL226" i="4"/>
  <c r="BL227" i="4"/>
  <c r="BL228" i="4"/>
  <c r="BL229" i="4"/>
  <c r="BL230" i="4"/>
  <c r="BL231" i="4"/>
  <c r="BL232" i="4"/>
  <c r="BL233" i="4"/>
  <c r="BL234" i="4"/>
  <c r="BL235" i="4"/>
  <c r="BL236" i="4"/>
  <c r="BL237" i="4"/>
  <c r="BL238" i="4"/>
  <c r="BL239" i="4"/>
  <c r="BL240" i="4"/>
  <c r="BL241" i="4"/>
  <c r="BL242" i="4"/>
  <c r="BL243" i="4"/>
  <c r="BL244" i="4"/>
  <c r="BL245" i="4"/>
  <c r="BL246" i="4"/>
  <c r="BL247" i="4"/>
  <c r="BL248" i="4"/>
  <c r="BL249" i="4"/>
  <c r="BL250" i="4"/>
  <c r="BL251" i="4"/>
  <c r="BL252" i="4"/>
  <c r="BL253" i="4"/>
  <c r="BL254" i="4"/>
  <c r="BL255" i="4"/>
  <c r="BL256" i="4"/>
  <c r="BL257" i="4"/>
  <c r="BL258" i="4"/>
  <c r="BL259" i="4"/>
  <c r="BL260" i="4"/>
  <c r="BL261" i="4"/>
  <c r="BL262" i="4"/>
  <c r="BL263" i="4"/>
  <c r="BL264" i="4"/>
  <c r="BL265" i="4"/>
  <c r="BL266" i="4"/>
  <c r="BL267" i="4"/>
  <c r="BL268" i="4"/>
  <c r="BL269" i="4"/>
  <c r="BL270" i="4"/>
  <c r="BL271" i="4"/>
  <c r="BL272" i="4"/>
  <c r="BL273" i="4"/>
  <c r="BL274" i="4"/>
  <c r="BL275" i="4"/>
  <c r="BL276" i="4"/>
  <c r="BL277" i="4"/>
  <c r="BL278" i="4"/>
  <c r="BL279" i="4"/>
  <c r="BL280" i="4"/>
  <c r="BL281" i="4"/>
  <c r="BL282" i="4"/>
  <c r="BL283" i="4"/>
  <c r="BL284" i="4"/>
  <c r="BL285" i="4"/>
  <c r="BL286" i="4"/>
  <c r="BL287" i="4"/>
  <c r="BL288" i="4"/>
  <c r="BL289" i="4"/>
  <c r="BL290" i="4"/>
  <c r="BL291" i="4"/>
  <c r="BL292" i="4"/>
  <c r="BL293" i="4"/>
  <c r="BL294" i="4"/>
  <c r="BL295" i="4"/>
  <c r="BL296" i="4"/>
  <c r="BL297" i="4"/>
  <c r="BL298" i="4"/>
  <c r="BL299" i="4"/>
  <c r="BL300" i="4"/>
  <c r="BL301" i="4"/>
  <c r="BL302" i="4"/>
  <c r="BL303" i="4"/>
  <c r="BL304" i="4"/>
  <c r="BL305" i="4"/>
  <c r="BL306" i="4"/>
  <c r="BL307" i="4"/>
  <c r="BL308" i="4"/>
  <c r="BL309" i="4"/>
  <c r="BL310" i="4"/>
  <c r="BL311" i="4"/>
  <c r="BL312" i="4"/>
  <c r="BL313" i="4"/>
  <c r="BL314" i="4"/>
  <c r="BL315" i="4"/>
  <c r="BL316" i="4"/>
  <c r="BL317" i="4"/>
  <c r="BL318" i="4"/>
  <c r="BL319" i="4"/>
  <c r="BL320" i="4"/>
  <c r="BL321" i="4"/>
  <c r="BL322" i="4"/>
  <c r="BL323" i="4"/>
  <c r="BL324" i="4"/>
  <c r="BL325" i="4"/>
  <c r="BL326" i="4"/>
  <c r="BL327" i="4"/>
  <c r="BL328" i="4"/>
  <c r="BL329" i="4"/>
  <c r="BL330" i="4"/>
  <c r="BL331" i="4"/>
  <c r="BL332" i="4"/>
  <c r="BL333" i="4"/>
  <c r="BL334" i="4"/>
  <c r="BL335" i="4"/>
  <c r="BL336" i="4"/>
  <c r="BL337" i="4"/>
  <c r="BL338" i="4"/>
  <c r="BL339" i="4"/>
  <c r="BL340" i="4"/>
  <c r="BL341" i="4"/>
  <c r="BL342" i="4"/>
  <c r="BL343" i="4"/>
  <c r="BL344" i="4"/>
  <c r="BL345" i="4"/>
  <c r="BL346" i="4"/>
  <c r="BL347" i="4"/>
  <c r="BL348" i="4"/>
  <c r="BL349" i="4"/>
  <c r="BL350" i="4"/>
  <c r="BL351" i="4"/>
  <c r="BL352" i="4"/>
  <c r="BL353" i="4"/>
  <c r="BL354" i="4"/>
  <c r="BL355" i="4"/>
  <c r="BL356" i="4"/>
  <c r="BL357" i="4"/>
  <c r="BL358" i="4"/>
  <c r="BL359" i="4"/>
  <c r="BL360" i="4"/>
  <c r="BL361" i="4"/>
  <c r="BL362" i="4"/>
  <c r="BL363" i="4"/>
  <c r="BL364" i="4"/>
  <c r="BL365" i="4"/>
  <c r="BL366" i="4"/>
  <c r="BL367" i="4"/>
  <c r="BL368" i="4"/>
  <c r="BL369" i="4"/>
  <c r="BL370" i="4"/>
  <c r="BL371" i="4"/>
  <c r="BL372" i="4"/>
  <c r="BL373" i="4"/>
  <c r="BL374" i="4"/>
  <c r="BL375" i="4"/>
  <c r="BL376" i="4"/>
  <c r="BL377" i="4"/>
  <c r="BL378" i="4"/>
  <c r="BL379" i="4"/>
  <c r="BL380" i="4"/>
  <c r="BL381" i="4"/>
  <c r="BL382" i="4"/>
  <c r="BL383" i="4"/>
  <c r="BL384" i="4"/>
  <c r="BL385" i="4"/>
  <c r="BL386" i="4"/>
  <c r="BL387" i="4"/>
  <c r="BL388" i="4"/>
  <c r="BL389" i="4"/>
  <c r="BL390" i="4"/>
  <c r="BL391" i="4"/>
  <c r="BL392" i="4"/>
  <c r="BL393" i="4"/>
  <c r="BL394" i="4"/>
  <c r="BL395" i="4"/>
  <c r="BL396" i="4"/>
  <c r="BL397" i="4"/>
  <c r="BL398" i="4"/>
  <c r="BL399" i="4"/>
  <c r="BL400" i="4"/>
  <c r="BL401" i="4"/>
  <c r="BL402" i="4"/>
  <c r="BL403" i="4"/>
  <c r="BL404" i="4"/>
  <c r="BL405" i="4"/>
  <c r="BL406" i="4"/>
  <c r="BK7" i="4"/>
  <c r="BK8" i="4"/>
  <c r="BK9" i="4"/>
  <c r="BK10" i="4"/>
  <c r="BK11" i="4"/>
  <c r="BK12" i="4"/>
  <c r="BK13" i="4"/>
  <c r="BK14" i="4"/>
  <c r="BK15" i="4"/>
  <c r="BK16" i="4"/>
  <c r="BK17" i="4"/>
  <c r="BK18" i="4"/>
  <c r="BK19" i="4"/>
  <c r="BK20" i="4"/>
  <c r="BK21" i="4"/>
  <c r="BK22" i="4"/>
  <c r="BK23" i="4"/>
  <c r="BK24" i="4"/>
  <c r="BK25" i="4"/>
  <c r="BK26" i="4"/>
  <c r="BK27" i="4"/>
  <c r="BK28" i="4"/>
  <c r="BK29" i="4"/>
  <c r="BK30" i="4"/>
  <c r="BK31" i="4"/>
  <c r="BK32" i="4"/>
  <c r="BK33" i="4"/>
  <c r="BK34" i="4"/>
  <c r="BK35" i="4"/>
  <c r="BK36" i="4"/>
  <c r="BK37" i="4"/>
  <c r="BK38" i="4"/>
  <c r="BK39" i="4"/>
  <c r="BK40" i="4"/>
  <c r="BK41" i="4"/>
  <c r="BK42" i="4"/>
  <c r="BK43" i="4"/>
  <c r="BK44" i="4"/>
  <c r="BK45" i="4"/>
  <c r="BK46" i="4"/>
  <c r="BK47" i="4"/>
  <c r="BK48" i="4"/>
  <c r="BK49" i="4"/>
  <c r="BK50" i="4"/>
  <c r="BK51" i="4"/>
  <c r="BK52" i="4"/>
  <c r="BK53" i="4"/>
  <c r="BK54" i="4"/>
  <c r="BK55" i="4"/>
  <c r="BK56" i="4"/>
  <c r="BK57" i="4"/>
  <c r="BK58" i="4"/>
  <c r="BK59" i="4"/>
  <c r="BK60" i="4"/>
  <c r="BK61" i="4"/>
  <c r="BK62" i="4"/>
  <c r="BK63" i="4"/>
  <c r="BK64" i="4"/>
  <c r="BK65" i="4"/>
  <c r="BK66" i="4"/>
  <c r="BK67" i="4"/>
  <c r="BK68" i="4"/>
  <c r="BK69" i="4"/>
  <c r="BK70" i="4"/>
  <c r="BK71" i="4"/>
  <c r="BK72" i="4"/>
  <c r="BK73" i="4"/>
  <c r="BK74" i="4"/>
  <c r="BK75" i="4"/>
  <c r="BK76" i="4"/>
  <c r="BK77" i="4"/>
  <c r="BK78" i="4"/>
  <c r="BK79" i="4"/>
  <c r="BK80" i="4"/>
  <c r="BK81" i="4"/>
  <c r="BK82" i="4"/>
  <c r="BK83" i="4"/>
  <c r="BK84" i="4"/>
  <c r="BK85" i="4"/>
  <c r="BK86" i="4"/>
  <c r="BK87" i="4"/>
  <c r="BK88" i="4"/>
  <c r="BK89" i="4"/>
  <c r="BK90" i="4"/>
  <c r="BK91" i="4"/>
  <c r="BK92" i="4"/>
  <c r="BK93" i="4"/>
  <c r="BK94" i="4"/>
  <c r="BK95" i="4"/>
  <c r="BK96" i="4"/>
  <c r="BK97" i="4"/>
  <c r="BK98" i="4"/>
  <c r="BK99" i="4"/>
  <c r="BK100" i="4"/>
  <c r="BK101" i="4"/>
  <c r="BK102" i="4"/>
  <c r="BK103" i="4"/>
  <c r="BK104" i="4"/>
  <c r="BK105" i="4"/>
  <c r="BK106" i="4"/>
  <c r="BK107" i="4"/>
  <c r="BK108" i="4"/>
  <c r="BK109" i="4"/>
  <c r="BK110" i="4"/>
  <c r="BK111" i="4"/>
  <c r="BK112" i="4"/>
  <c r="BK113" i="4"/>
  <c r="BK114" i="4"/>
  <c r="BK115" i="4"/>
  <c r="BK116" i="4"/>
  <c r="BK117" i="4"/>
  <c r="BK118" i="4"/>
  <c r="BK119" i="4"/>
  <c r="BK120" i="4"/>
  <c r="BK121" i="4"/>
  <c r="BK122" i="4"/>
  <c r="BK123" i="4"/>
  <c r="BK124" i="4"/>
  <c r="BK125" i="4"/>
  <c r="BK126" i="4"/>
  <c r="BK127" i="4"/>
  <c r="BK128" i="4"/>
  <c r="BK129" i="4"/>
  <c r="BK130" i="4"/>
  <c r="BK131" i="4"/>
  <c r="BK132" i="4"/>
  <c r="BK133" i="4"/>
  <c r="BK134" i="4"/>
  <c r="BK135" i="4"/>
  <c r="BK136" i="4"/>
  <c r="BK137" i="4"/>
  <c r="BK138" i="4"/>
  <c r="BK139" i="4"/>
  <c r="BK140" i="4"/>
  <c r="BK141" i="4"/>
  <c r="BK142" i="4"/>
  <c r="BK143" i="4"/>
  <c r="BK144" i="4"/>
  <c r="BK145" i="4"/>
  <c r="BK146" i="4"/>
  <c r="BK147" i="4"/>
  <c r="BK159" i="4"/>
  <c r="BK160" i="4"/>
  <c r="BK161" i="4"/>
  <c r="BK162" i="4"/>
  <c r="BK163" i="4"/>
  <c r="BK164" i="4"/>
  <c r="BK165" i="4"/>
  <c r="BK166" i="4"/>
  <c r="BK167" i="4"/>
  <c r="BK168" i="4"/>
  <c r="BK169" i="4"/>
  <c r="BK170" i="4"/>
  <c r="BK171" i="4"/>
  <c r="BK172" i="4"/>
  <c r="BK173" i="4"/>
  <c r="BK174" i="4"/>
  <c r="BK175" i="4"/>
  <c r="BK176" i="4"/>
  <c r="BK177" i="4"/>
  <c r="BK178" i="4"/>
  <c r="BK179" i="4"/>
  <c r="BK180" i="4"/>
  <c r="BK181" i="4"/>
  <c r="BK182" i="4"/>
  <c r="BK183" i="4"/>
  <c r="BK184" i="4"/>
  <c r="BK185" i="4"/>
  <c r="BK186" i="4"/>
  <c r="BK187" i="4"/>
  <c r="BK188" i="4"/>
  <c r="BK189" i="4"/>
  <c r="BK190" i="4"/>
  <c r="BK191" i="4"/>
  <c r="BK192" i="4"/>
  <c r="BK193" i="4"/>
  <c r="BK194" i="4"/>
  <c r="BK195" i="4"/>
  <c r="BK196" i="4"/>
  <c r="BK197" i="4"/>
  <c r="BK198" i="4"/>
  <c r="BK199" i="4"/>
  <c r="BK200" i="4"/>
  <c r="BK201" i="4"/>
  <c r="BK202" i="4"/>
  <c r="BK203" i="4"/>
  <c r="BK204" i="4"/>
  <c r="BK205" i="4"/>
  <c r="BK206" i="4"/>
  <c r="BK207" i="4"/>
  <c r="BK208" i="4"/>
  <c r="BK209" i="4"/>
  <c r="BK210" i="4"/>
  <c r="BK211" i="4"/>
  <c r="BK212" i="4"/>
  <c r="BK213" i="4"/>
  <c r="BK214" i="4"/>
  <c r="BK215" i="4"/>
  <c r="BK216" i="4"/>
  <c r="BK217" i="4"/>
  <c r="BK218" i="4"/>
  <c r="BK219" i="4"/>
  <c r="BK220" i="4"/>
  <c r="BK221" i="4"/>
  <c r="BK222" i="4"/>
  <c r="BK223" i="4"/>
  <c r="BK224" i="4"/>
  <c r="BK225" i="4"/>
  <c r="BK226" i="4"/>
  <c r="BK227" i="4"/>
  <c r="BK228" i="4"/>
  <c r="BK229" i="4"/>
  <c r="BK230" i="4"/>
  <c r="BK231" i="4"/>
  <c r="BK232" i="4"/>
  <c r="BK233" i="4"/>
  <c r="BK234" i="4"/>
  <c r="BK235" i="4"/>
  <c r="BK236" i="4"/>
  <c r="BK237" i="4"/>
  <c r="BK238" i="4"/>
  <c r="BK239" i="4"/>
  <c r="BK240" i="4"/>
  <c r="BK241" i="4"/>
  <c r="BK242" i="4"/>
  <c r="BK243" i="4"/>
  <c r="BK244" i="4"/>
  <c r="BK245" i="4"/>
  <c r="BK246" i="4"/>
  <c r="BK247" i="4"/>
  <c r="BK248" i="4"/>
  <c r="BK249" i="4"/>
  <c r="BK250" i="4"/>
  <c r="BK251" i="4"/>
  <c r="BK252" i="4"/>
  <c r="BK253" i="4"/>
  <c r="BK254" i="4"/>
  <c r="BK255" i="4"/>
  <c r="BK256" i="4"/>
  <c r="BK257" i="4"/>
  <c r="BK258" i="4"/>
  <c r="BK259" i="4"/>
  <c r="BK260" i="4"/>
  <c r="BK261" i="4"/>
  <c r="BK262" i="4"/>
  <c r="BK263" i="4"/>
  <c r="BK264" i="4"/>
  <c r="BK265" i="4"/>
  <c r="BK266" i="4"/>
  <c r="BK267" i="4"/>
  <c r="BK268" i="4"/>
  <c r="BK269" i="4"/>
  <c r="BK270" i="4"/>
  <c r="BK271" i="4"/>
  <c r="BK272" i="4"/>
  <c r="BK273" i="4"/>
  <c r="BK274" i="4"/>
  <c r="BK275" i="4"/>
  <c r="BK276" i="4"/>
  <c r="BK277" i="4"/>
  <c r="BK278" i="4"/>
  <c r="BK279" i="4"/>
  <c r="BK280" i="4"/>
  <c r="BK281" i="4"/>
  <c r="BK282" i="4"/>
  <c r="BK283" i="4"/>
  <c r="BK284" i="4"/>
  <c r="BK285" i="4"/>
  <c r="BK286" i="4"/>
  <c r="BK287" i="4"/>
  <c r="BK288" i="4"/>
  <c r="BK289" i="4"/>
  <c r="BK290" i="4"/>
  <c r="BK291" i="4"/>
  <c r="BK292" i="4"/>
  <c r="BK293" i="4"/>
  <c r="BK294" i="4"/>
  <c r="BK295" i="4"/>
  <c r="BK296" i="4"/>
  <c r="BK297" i="4"/>
  <c r="BK298" i="4"/>
  <c r="BK299" i="4"/>
  <c r="BK300" i="4"/>
  <c r="BK301" i="4"/>
  <c r="BK302" i="4"/>
  <c r="BK303" i="4"/>
  <c r="BK304" i="4"/>
  <c r="BK305" i="4"/>
  <c r="BK306" i="4"/>
  <c r="BK307" i="4"/>
  <c r="BK308" i="4"/>
  <c r="BK309" i="4"/>
  <c r="BK310" i="4"/>
  <c r="BK311" i="4"/>
  <c r="BK312" i="4"/>
  <c r="BK313" i="4"/>
  <c r="BK314" i="4"/>
  <c r="BK315" i="4"/>
  <c r="BK316" i="4"/>
  <c r="BK317" i="4"/>
  <c r="BK318" i="4"/>
  <c r="BK319" i="4"/>
  <c r="BK320" i="4"/>
  <c r="BK321" i="4"/>
  <c r="BK322" i="4"/>
  <c r="BK323" i="4"/>
  <c r="BK324" i="4"/>
  <c r="BK325" i="4"/>
  <c r="BK326" i="4"/>
  <c r="BK327" i="4"/>
  <c r="BK328" i="4"/>
  <c r="BK329" i="4"/>
  <c r="BK330" i="4"/>
  <c r="BK331" i="4"/>
  <c r="BK332" i="4"/>
  <c r="BK333" i="4"/>
  <c r="BK334" i="4"/>
  <c r="BK335" i="4"/>
  <c r="BK336" i="4"/>
  <c r="BK337" i="4"/>
  <c r="BK338" i="4"/>
  <c r="BK339" i="4"/>
  <c r="BK340" i="4"/>
  <c r="BK341" i="4"/>
  <c r="BK342" i="4"/>
  <c r="BK343" i="4"/>
  <c r="BK344" i="4"/>
  <c r="BK345" i="4"/>
  <c r="BK346" i="4"/>
  <c r="BK347" i="4"/>
  <c r="BK348" i="4"/>
  <c r="BK349" i="4"/>
  <c r="BK350" i="4"/>
  <c r="BK351" i="4"/>
  <c r="BK352" i="4"/>
  <c r="BK353" i="4"/>
  <c r="BK354" i="4"/>
  <c r="BK355" i="4"/>
  <c r="BK356" i="4"/>
  <c r="BK357" i="4"/>
  <c r="BK358" i="4"/>
  <c r="BK359" i="4"/>
  <c r="BK360" i="4"/>
  <c r="BK361" i="4"/>
  <c r="BK362" i="4"/>
  <c r="BK363" i="4"/>
  <c r="BK364" i="4"/>
  <c r="BK365" i="4"/>
  <c r="BK366" i="4"/>
  <c r="BK367" i="4"/>
  <c r="BK368" i="4"/>
  <c r="BK369" i="4"/>
  <c r="BK370" i="4"/>
  <c r="BK371" i="4"/>
  <c r="BK372" i="4"/>
  <c r="BK373" i="4"/>
  <c r="BK374" i="4"/>
  <c r="BK375" i="4"/>
  <c r="BK376" i="4"/>
  <c r="BK377" i="4"/>
  <c r="BK378" i="4"/>
  <c r="BK379" i="4"/>
  <c r="BK380" i="4"/>
  <c r="BK381" i="4"/>
  <c r="BK382" i="4"/>
  <c r="BK383" i="4"/>
  <c r="BK384" i="4"/>
  <c r="BK385" i="4"/>
  <c r="BK386" i="4"/>
  <c r="BK387" i="4"/>
  <c r="BK388" i="4"/>
  <c r="BK389" i="4"/>
  <c r="BK390" i="4"/>
  <c r="BK391" i="4"/>
  <c r="BK392" i="4"/>
  <c r="BK393" i="4"/>
  <c r="BK394" i="4"/>
  <c r="BK395" i="4"/>
  <c r="BK396" i="4"/>
  <c r="BK397" i="4"/>
  <c r="BK398" i="4"/>
  <c r="BK399" i="4"/>
  <c r="BK400" i="4"/>
  <c r="BK401" i="4"/>
  <c r="BK402" i="4"/>
  <c r="BK403" i="4"/>
  <c r="BK404" i="4"/>
  <c r="BK405" i="4"/>
  <c r="BK406" i="4"/>
  <c r="BJ7" i="4"/>
  <c r="BJ8" i="4"/>
  <c r="BJ9" i="4"/>
  <c r="BJ10" i="4"/>
  <c r="BJ11" i="4"/>
  <c r="BJ12" i="4"/>
  <c r="BJ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I7" i="4"/>
  <c r="BI8" i="4"/>
  <c r="BI9" i="4"/>
  <c r="BI10" i="4"/>
  <c r="BI11" i="4"/>
  <c r="BI12" i="4"/>
  <c r="BI13" i="4"/>
  <c r="BI14" i="4"/>
  <c r="BI15" i="4"/>
  <c r="BI16" i="4"/>
  <c r="BI17" i="4"/>
  <c r="BI18" i="4"/>
  <c r="BI19" i="4"/>
  <c r="BI20" i="4"/>
  <c r="BI21" i="4"/>
  <c r="BI22" i="4"/>
  <c r="BI23" i="4"/>
  <c r="BI24" i="4"/>
  <c r="BI25" i="4"/>
  <c r="BI26" i="4"/>
  <c r="BI27" i="4"/>
  <c r="BI28" i="4"/>
  <c r="BI29" i="4"/>
  <c r="BI30" i="4"/>
  <c r="BI31" i="4"/>
  <c r="BI32" i="4"/>
  <c r="BI33" i="4"/>
  <c r="BI34" i="4"/>
  <c r="BI35" i="4"/>
  <c r="BI36" i="4"/>
  <c r="BI37" i="4"/>
  <c r="BI38" i="4"/>
  <c r="BI39" i="4"/>
  <c r="BI40" i="4"/>
  <c r="BI41" i="4"/>
  <c r="BI42" i="4"/>
  <c r="BI43" i="4"/>
  <c r="BI44" i="4"/>
  <c r="BI45" i="4"/>
  <c r="BI46" i="4"/>
  <c r="BI47" i="4"/>
  <c r="BI48" i="4"/>
  <c r="BI49" i="4"/>
  <c r="BI50" i="4"/>
  <c r="BI51" i="4"/>
  <c r="BI52" i="4"/>
  <c r="BI53" i="4"/>
  <c r="BI54" i="4"/>
  <c r="BI55" i="4"/>
  <c r="BI56" i="4"/>
  <c r="BI57" i="4"/>
  <c r="BI58" i="4"/>
  <c r="BI59" i="4"/>
  <c r="BI60" i="4"/>
  <c r="BI61" i="4"/>
  <c r="BI62" i="4"/>
  <c r="BI63" i="4"/>
  <c r="BI64" i="4"/>
  <c r="BI65" i="4"/>
  <c r="BI66" i="4"/>
  <c r="BI67" i="4"/>
  <c r="BI68" i="4"/>
  <c r="BI69" i="4"/>
  <c r="BI70" i="4"/>
  <c r="BI71" i="4"/>
  <c r="BI72" i="4"/>
  <c r="BI73" i="4"/>
  <c r="BI74" i="4"/>
  <c r="BI75" i="4"/>
  <c r="BI76" i="4"/>
  <c r="BI77" i="4"/>
  <c r="BI78" i="4"/>
  <c r="BI79" i="4"/>
  <c r="BI80" i="4"/>
  <c r="BI81" i="4"/>
  <c r="BI82" i="4"/>
  <c r="BI83" i="4"/>
  <c r="BI84" i="4"/>
  <c r="BI85" i="4"/>
  <c r="BI86" i="4"/>
  <c r="BI87" i="4"/>
  <c r="BI88" i="4"/>
  <c r="BI89" i="4"/>
  <c r="BI90" i="4"/>
  <c r="BI91" i="4"/>
  <c r="BI92" i="4"/>
  <c r="BI93" i="4"/>
  <c r="BI94" i="4"/>
  <c r="BI95" i="4"/>
  <c r="BI96" i="4"/>
  <c r="BI97" i="4"/>
  <c r="BI98" i="4"/>
  <c r="BI99" i="4"/>
  <c r="BI100" i="4"/>
  <c r="BI101" i="4"/>
  <c r="BI102" i="4"/>
  <c r="BI103" i="4"/>
  <c r="BI104" i="4"/>
  <c r="BI105" i="4"/>
  <c r="BI106" i="4"/>
  <c r="BI107" i="4"/>
  <c r="BI108" i="4"/>
  <c r="BI109" i="4"/>
  <c r="BI110" i="4"/>
  <c r="BI111" i="4"/>
  <c r="BI112" i="4"/>
  <c r="BI113" i="4"/>
  <c r="BI114" i="4"/>
  <c r="BI115" i="4"/>
  <c r="BI116" i="4"/>
  <c r="BI117" i="4"/>
  <c r="BI118" i="4"/>
  <c r="BI119" i="4"/>
  <c r="BI120" i="4"/>
  <c r="BI121" i="4"/>
  <c r="BI122" i="4"/>
  <c r="BI123" i="4"/>
  <c r="BI124" i="4"/>
  <c r="BI125" i="4"/>
  <c r="BI126" i="4"/>
  <c r="BI127" i="4"/>
  <c r="BI128" i="4"/>
  <c r="BI129" i="4"/>
  <c r="BI130" i="4"/>
  <c r="BI131" i="4"/>
  <c r="BI132" i="4"/>
  <c r="BI133" i="4"/>
  <c r="BI134" i="4"/>
  <c r="BI135" i="4"/>
  <c r="BI136" i="4"/>
  <c r="BI137" i="4"/>
  <c r="BI138" i="4"/>
  <c r="BI139" i="4"/>
  <c r="BI140" i="4"/>
  <c r="BI141" i="4"/>
  <c r="BI142" i="4"/>
  <c r="BI143" i="4"/>
  <c r="BI144" i="4"/>
  <c r="BI145" i="4"/>
  <c r="BI146" i="4"/>
  <c r="BI147" i="4"/>
  <c r="BI159" i="4"/>
  <c r="BI160" i="4"/>
  <c r="BI161" i="4"/>
  <c r="BI162" i="4"/>
  <c r="BI163" i="4"/>
  <c r="BI164" i="4"/>
  <c r="BI165" i="4"/>
  <c r="BI166" i="4"/>
  <c r="BI167" i="4"/>
  <c r="BI168" i="4"/>
  <c r="BI169" i="4"/>
  <c r="BI170" i="4"/>
  <c r="BI171" i="4"/>
  <c r="BI172" i="4"/>
  <c r="BI173" i="4"/>
  <c r="BI174" i="4"/>
  <c r="BI175" i="4"/>
  <c r="BI176" i="4"/>
  <c r="BI177" i="4"/>
  <c r="BI178" i="4"/>
  <c r="BI179" i="4"/>
  <c r="BI180" i="4"/>
  <c r="BI181" i="4"/>
  <c r="BI182" i="4"/>
  <c r="BI183" i="4"/>
  <c r="BI184" i="4"/>
  <c r="BI185" i="4"/>
  <c r="BI186" i="4"/>
  <c r="BI187" i="4"/>
  <c r="BI188" i="4"/>
  <c r="BI189" i="4"/>
  <c r="BI190" i="4"/>
  <c r="BI191" i="4"/>
  <c r="BI192" i="4"/>
  <c r="BI193" i="4"/>
  <c r="BI194" i="4"/>
  <c r="BI195" i="4"/>
  <c r="BI196" i="4"/>
  <c r="BI197" i="4"/>
  <c r="BI198" i="4"/>
  <c r="BI199" i="4"/>
  <c r="BI200" i="4"/>
  <c r="BI201" i="4"/>
  <c r="BI202" i="4"/>
  <c r="BI203" i="4"/>
  <c r="BI204" i="4"/>
  <c r="BI205" i="4"/>
  <c r="BI206" i="4"/>
  <c r="BI207" i="4"/>
  <c r="BI208" i="4"/>
  <c r="BI209" i="4"/>
  <c r="BI210" i="4"/>
  <c r="BI211" i="4"/>
  <c r="BI212" i="4"/>
  <c r="BI213" i="4"/>
  <c r="BI214" i="4"/>
  <c r="BI215" i="4"/>
  <c r="BI216" i="4"/>
  <c r="BI217" i="4"/>
  <c r="BI218" i="4"/>
  <c r="BI219" i="4"/>
  <c r="BI220" i="4"/>
  <c r="BI221" i="4"/>
  <c r="BI222" i="4"/>
  <c r="BI223" i="4"/>
  <c r="BI224" i="4"/>
  <c r="BI225" i="4"/>
  <c r="BI226" i="4"/>
  <c r="BI227" i="4"/>
  <c r="BI228" i="4"/>
  <c r="BI229" i="4"/>
  <c r="BI230" i="4"/>
  <c r="BI231" i="4"/>
  <c r="BI232" i="4"/>
  <c r="BI233" i="4"/>
  <c r="BI234" i="4"/>
  <c r="BI235" i="4"/>
  <c r="BI236" i="4"/>
  <c r="BI237" i="4"/>
  <c r="BI238" i="4"/>
  <c r="BI239" i="4"/>
  <c r="BI240" i="4"/>
  <c r="BI241" i="4"/>
  <c r="BI242" i="4"/>
  <c r="BI243" i="4"/>
  <c r="BI244" i="4"/>
  <c r="BI245" i="4"/>
  <c r="BI246" i="4"/>
  <c r="BI247" i="4"/>
  <c r="BI248" i="4"/>
  <c r="BI249" i="4"/>
  <c r="BI250" i="4"/>
  <c r="BI251" i="4"/>
  <c r="BI252" i="4"/>
  <c r="BI253" i="4"/>
  <c r="BI254" i="4"/>
  <c r="BI255" i="4"/>
  <c r="BI256" i="4"/>
  <c r="BI257" i="4"/>
  <c r="BI258" i="4"/>
  <c r="BI259" i="4"/>
  <c r="BI260" i="4"/>
  <c r="BI261" i="4"/>
  <c r="BI262" i="4"/>
  <c r="BI263" i="4"/>
  <c r="BI264" i="4"/>
  <c r="BI265" i="4"/>
  <c r="BI266" i="4"/>
  <c r="BI267" i="4"/>
  <c r="BI268" i="4"/>
  <c r="BI269" i="4"/>
  <c r="BI270" i="4"/>
  <c r="BI271" i="4"/>
  <c r="BI272" i="4"/>
  <c r="BI273" i="4"/>
  <c r="BI274" i="4"/>
  <c r="BI275" i="4"/>
  <c r="BI276" i="4"/>
  <c r="BI277" i="4"/>
  <c r="BI278" i="4"/>
  <c r="BI279" i="4"/>
  <c r="BI280" i="4"/>
  <c r="BI281" i="4"/>
  <c r="BI282" i="4"/>
  <c r="BI283" i="4"/>
  <c r="BI284" i="4"/>
  <c r="BI285" i="4"/>
  <c r="BI286" i="4"/>
  <c r="BI287" i="4"/>
  <c r="BI288" i="4"/>
  <c r="BI289" i="4"/>
  <c r="BI290" i="4"/>
  <c r="BI291" i="4"/>
  <c r="BI292" i="4"/>
  <c r="BI293" i="4"/>
  <c r="BI294" i="4"/>
  <c r="BI295" i="4"/>
  <c r="BI296" i="4"/>
  <c r="BI297" i="4"/>
  <c r="BI298" i="4"/>
  <c r="BI299" i="4"/>
  <c r="BI300" i="4"/>
  <c r="BI301" i="4"/>
  <c r="BI302" i="4"/>
  <c r="BI303" i="4"/>
  <c r="BI304" i="4"/>
  <c r="BI305" i="4"/>
  <c r="BI306" i="4"/>
  <c r="BI307" i="4"/>
  <c r="BI308" i="4"/>
  <c r="BI309" i="4"/>
  <c r="BI310" i="4"/>
  <c r="BI311" i="4"/>
  <c r="BI312" i="4"/>
  <c r="BI313" i="4"/>
  <c r="BI314" i="4"/>
  <c r="BI315" i="4"/>
  <c r="BI316" i="4"/>
  <c r="BI317" i="4"/>
  <c r="BI318" i="4"/>
  <c r="BI319" i="4"/>
  <c r="BI320" i="4"/>
  <c r="BI321" i="4"/>
  <c r="BI322" i="4"/>
  <c r="BI323" i="4"/>
  <c r="BI324" i="4"/>
  <c r="BI325" i="4"/>
  <c r="BI326" i="4"/>
  <c r="BI327" i="4"/>
  <c r="BI328" i="4"/>
  <c r="BI329" i="4"/>
  <c r="BI330" i="4"/>
  <c r="BI331" i="4"/>
  <c r="BI332" i="4"/>
  <c r="BI333" i="4"/>
  <c r="BI334" i="4"/>
  <c r="BI335" i="4"/>
  <c r="BI336" i="4"/>
  <c r="BI337" i="4"/>
  <c r="BI338" i="4"/>
  <c r="BI339" i="4"/>
  <c r="BI340" i="4"/>
  <c r="BI341" i="4"/>
  <c r="BI342" i="4"/>
  <c r="BI343" i="4"/>
  <c r="BI344" i="4"/>
  <c r="BI345" i="4"/>
  <c r="BI346" i="4"/>
  <c r="BI347" i="4"/>
  <c r="BI348" i="4"/>
  <c r="BI349" i="4"/>
  <c r="BI350" i="4"/>
  <c r="BI351" i="4"/>
  <c r="BI352" i="4"/>
  <c r="BI353" i="4"/>
  <c r="BI354" i="4"/>
  <c r="BI355" i="4"/>
  <c r="BI356" i="4"/>
  <c r="BI357" i="4"/>
  <c r="BI358" i="4"/>
  <c r="BI359" i="4"/>
  <c r="BI360" i="4"/>
  <c r="BI361" i="4"/>
  <c r="BI362" i="4"/>
  <c r="BI363" i="4"/>
  <c r="BI364" i="4"/>
  <c r="BI365" i="4"/>
  <c r="BI366" i="4"/>
  <c r="BI367" i="4"/>
  <c r="BI368" i="4"/>
  <c r="BI369" i="4"/>
  <c r="BI370" i="4"/>
  <c r="BI371" i="4"/>
  <c r="BI372" i="4"/>
  <c r="BI373" i="4"/>
  <c r="BI374" i="4"/>
  <c r="BI375" i="4"/>
  <c r="BI376" i="4"/>
  <c r="BI377" i="4"/>
  <c r="BI378" i="4"/>
  <c r="BI379" i="4"/>
  <c r="BI380" i="4"/>
  <c r="BI381" i="4"/>
  <c r="BI382" i="4"/>
  <c r="BI383" i="4"/>
  <c r="BI384" i="4"/>
  <c r="BI385" i="4"/>
  <c r="BI386" i="4"/>
  <c r="BI387" i="4"/>
  <c r="BI388" i="4"/>
  <c r="BI389" i="4"/>
  <c r="BI390" i="4"/>
  <c r="BI391" i="4"/>
  <c r="BI392" i="4"/>
  <c r="BI393" i="4"/>
  <c r="BI394" i="4"/>
  <c r="BI395" i="4"/>
  <c r="BI396" i="4"/>
  <c r="BI397" i="4"/>
  <c r="BI398" i="4"/>
  <c r="BI399" i="4"/>
  <c r="BI400" i="4"/>
  <c r="BI401" i="4"/>
  <c r="BI402" i="4"/>
  <c r="BI403" i="4"/>
  <c r="BI404" i="4"/>
  <c r="BI405" i="4"/>
  <c r="BI406" i="4"/>
  <c r="BL6" i="4"/>
  <c r="BK6" i="4"/>
  <c r="BJ6" i="4"/>
  <c r="BI6" i="4"/>
  <c r="BE6" i="4"/>
  <c r="BE7" i="4"/>
  <c r="BE8" i="4"/>
  <c r="BE9" i="4"/>
  <c r="BE10" i="4"/>
  <c r="BE11" i="4"/>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59" i="4"/>
  <c r="BE160" i="4"/>
  <c r="BE161" i="4"/>
  <c r="BE162" i="4"/>
  <c r="BE163" i="4"/>
  <c r="BE164" i="4"/>
  <c r="BE165" i="4"/>
  <c r="BE166" i="4"/>
  <c r="BE167" i="4"/>
  <c r="BE168" i="4"/>
  <c r="BE169" i="4"/>
  <c r="BE170" i="4"/>
  <c r="BE171" i="4"/>
  <c r="BE172" i="4"/>
  <c r="BE173" i="4"/>
  <c r="BE174" i="4"/>
  <c r="BE175" i="4"/>
  <c r="BE176" i="4"/>
  <c r="BE177" i="4"/>
  <c r="BE178" i="4"/>
  <c r="BE179" i="4"/>
  <c r="BE180" i="4"/>
  <c r="BE181" i="4"/>
  <c r="BE182" i="4"/>
  <c r="BE183" i="4"/>
  <c r="BE184" i="4"/>
  <c r="BE185" i="4"/>
  <c r="BE186" i="4"/>
  <c r="BE187" i="4"/>
  <c r="BE188" i="4"/>
  <c r="BE189" i="4"/>
  <c r="BE190" i="4"/>
  <c r="BE191" i="4"/>
  <c r="BE192" i="4"/>
  <c r="BE193" i="4"/>
  <c r="BE194" i="4"/>
  <c r="BE195" i="4"/>
  <c r="BE196" i="4"/>
  <c r="BE197" i="4"/>
  <c r="BE198" i="4"/>
  <c r="BE199" i="4"/>
  <c r="BE200" i="4"/>
  <c r="BE201" i="4"/>
  <c r="BE202" i="4"/>
  <c r="BE203" i="4"/>
  <c r="BE204" i="4"/>
  <c r="BE205" i="4"/>
  <c r="BE206" i="4"/>
  <c r="BE207" i="4"/>
  <c r="BE208" i="4"/>
  <c r="BE209" i="4"/>
  <c r="BE210" i="4"/>
  <c r="BE211" i="4"/>
  <c r="BE212" i="4"/>
  <c r="BE213" i="4"/>
  <c r="BE214" i="4"/>
  <c r="BE215" i="4"/>
  <c r="BE216" i="4"/>
  <c r="BE217" i="4"/>
  <c r="BE218" i="4"/>
  <c r="BE219" i="4"/>
  <c r="BE220" i="4"/>
  <c r="BE221" i="4"/>
  <c r="BE222" i="4"/>
  <c r="BE223" i="4"/>
  <c r="BE224" i="4"/>
  <c r="BE225" i="4"/>
  <c r="BE226" i="4"/>
  <c r="BE227" i="4"/>
  <c r="BE228" i="4"/>
  <c r="BE229" i="4"/>
  <c r="BE230" i="4"/>
  <c r="BE231" i="4"/>
  <c r="BE232" i="4"/>
  <c r="BE233" i="4"/>
  <c r="BE234" i="4"/>
  <c r="BE235" i="4"/>
  <c r="BE236" i="4"/>
  <c r="BE237" i="4"/>
  <c r="BE238" i="4"/>
  <c r="BE239" i="4"/>
  <c r="BE240" i="4"/>
  <c r="BE241" i="4"/>
  <c r="BE242" i="4"/>
  <c r="BE243" i="4"/>
  <c r="BE244" i="4"/>
  <c r="BE245" i="4"/>
  <c r="BE246" i="4"/>
  <c r="BE247" i="4"/>
  <c r="BE248" i="4"/>
  <c r="BE249" i="4"/>
  <c r="BE250" i="4"/>
  <c r="BE251" i="4"/>
  <c r="BE252" i="4"/>
  <c r="BE253" i="4"/>
  <c r="BE254" i="4"/>
  <c r="BE255" i="4"/>
  <c r="BE256" i="4"/>
  <c r="BE257" i="4"/>
  <c r="BE258" i="4"/>
  <c r="BE259" i="4"/>
  <c r="BE260" i="4"/>
  <c r="BE261" i="4"/>
  <c r="BE262" i="4"/>
  <c r="BE263" i="4"/>
  <c r="BE264" i="4"/>
  <c r="BE265" i="4"/>
  <c r="BE266" i="4"/>
  <c r="BE267" i="4"/>
  <c r="BE268" i="4"/>
  <c r="BE269" i="4"/>
  <c r="BE270" i="4"/>
  <c r="BE271" i="4"/>
  <c r="BE272" i="4"/>
  <c r="BE273" i="4"/>
  <c r="BE274" i="4"/>
  <c r="BE275" i="4"/>
  <c r="BE276" i="4"/>
  <c r="BE277" i="4"/>
  <c r="BE278" i="4"/>
  <c r="BE279" i="4"/>
  <c r="BE280" i="4"/>
  <c r="BE281" i="4"/>
  <c r="BE282" i="4"/>
  <c r="BE283" i="4"/>
  <c r="BE284" i="4"/>
  <c r="BE285" i="4"/>
  <c r="BE286" i="4"/>
  <c r="BE287" i="4"/>
  <c r="BE288" i="4"/>
  <c r="BE289" i="4"/>
  <c r="BE290" i="4"/>
  <c r="BE291" i="4"/>
  <c r="BE292" i="4"/>
  <c r="BE293" i="4"/>
  <c r="BE294" i="4"/>
  <c r="BE295" i="4"/>
  <c r="BE296" i="4"/>
  <c r="BE297" i="4"/>
  <c r="BE298" i="4"/>
  <c r="BE299" i="4"/>
  <c r="BE300" i="4"/>
  <c r="BE301" i="4"/>
  <c r="BE302" i="4"/>
  <c r="BE303" i="4"/>
  <c r="BE304" i="4"/>
  <c r="BE305" i="4"/>
  <c r="BE306" i="4"/>
  <c r="BE307" i="4"/>
  <c r="BE308" i="4"/>
  <c r="BE309" i="4"/>
  <c r="BE310" i="4"/>
  <c r="BE311" i="4"/>
  <c r="BE312" i="4"/>
  <c r="BE313" i="4"/>
  <c r="BE314" i="4"/>
  <c r="BE315" i="4"/>
  <c r="BE316" i="4"/>
  <c r="BE317" i="4"/>
  <c r="BE318" i="4"/>
  <c r="BE319" i="4"/>
  <c r="BE320" i="4"/>
  <c r="BE321" i="4"/>
  <c r="BE322" i="4"/>
  <c r="BE323" i="4"/>
  <c r="BE324" i="4"/>
  <c r="BE325" i="4"/>
  <c r="BE326" i="4"/>
  <c r="BE327" i="4"/>
  <c r="BE328" i="4"/>
  <c r="BE329" i="4"/>
  <c r="BE330" i="4"/>
  <c r="BE331" i="4"/>
  <c r="BE332" i="4"/>
  <c r="BE333" i="4"/>
  <c r="BE334" i="4"/>
  <c r="BE335" i="4"/>
  <c r="BE336" i="4"/>
  <c r="BE337" i="4"/>
  <c r="BE338" i="4"/>
  <c r="BE339" i="4"/>
  <c r="BE340" i="4"/>
  <c r="BE341" i="4"/>
  <c r="BE342" i="4"/>
  <c r="BE343" i="4"/>
  <c r="BE344" i="4"/>
  <c r="BE345" i="4"/>
  <c r="BE346" i="4"/>
  <c r="BE347" i="4"/>
  <c r="BE348" i="4"/>
  <c r="BE349" i="4"/>
  <c r="BE350" i="4"/>
  <c r="BE351" i="4"/>
  <c r="BE352" i="4"/>
  <c r="BE353" i="4"/>
  <c r="BE354" i="4"/>
  <c r="BE355" i="4"/>
  <c r="BE356" i="4"/>
  <c r="BE357" i="4"/>
  <c r="BE358" i="4"/>
  <c r="BE359" i="4"/>
  <c r="BE360" i="4"/>
  <c r="BE361" i="4"/>
  <c r="BE362" i="4"/>
  <c r="BE363" i="4"/>
  <c r="BE364" i="4"/>
  <c r="BE365" i="4"/>
  <c r="BE366" i="4"/>
  <c r="BE367" i="4"/>
  <c r="BE368" i="4"/>
  <c r="BE369" i="4"/>
  <c r="BE370" i="4"/>
  <c r="BE371" i="4"/>
  <c r="BE372" i="4"/>
  <c r="BE373" i="4"/>
  <c r="BE374" i="4"/>
  <c r="BE375" i="4"/>
  <c r="BE376" i="4"/>
  <c r="BE377" i="4"/>
  <c r="BE378" i="4"/>
  <c r="BE379" i="4"/>
  <c r="BE380" i="4"/>
  <c r="BE381" i="4"/>
  <c r="BE382" i="4"/>
  <c r="BE383" i="4"/>
  <c r="BE384" i="4"/>
  <c r="BE385" i="4"/>
  <c r="BE386" i="4"/>
  <c r="BE387" i="4"/>
  <c r="BE388" i="4"/>
  <c r="BE389" i="4"/>
  <c r="BE390" i="4"/>
  <c r="BE391" i="4"/>
  <c r="BE392" i="4"/>
  <c r="BE393" i="4"/>
  <c r="BE394" i="4"/>
  <c r="BE395" i="4"/>
  <c r="BE396" i="4"/>
  <c r="BE397" i="4"/>
  <c r="BE398" i="4"/>
  <c r="BE399" i="4"/>
  <c r="BE400" i="4"/>
  <c r="BE401" i="4"/>
  <c r="BE402" i="4"/>
  <c r="BE403" i="4"/>
  <c r="BE404" i="4"/>
  <c r="BE405" i="4"/>
  <c r="BE406" i="4"/>
  <c r="BD7" i="4"/>
  <c r="BD8" i="4"/>
  <c r="BD9" i="4"/>
  <c r="BD10" i="4"/>
  <c r="BD11" i="4"/>
  <c r="BD12" i="4"/>
  <c r="BD13" i="4"/>
  <c r="BD14" i="4"/>
  <c r="BD15" i="4"/>
  <c r="BD16" i="4"/>
  <c r="BD17" i="4"/>
  <c r="BD18" i="4"/>
  <c r="BD19" i="4"/>
  <c r="BD20" i="4"/>
  <c r="BD21" i="4"/>
  <c r="BD22" i="4"/>
  <c r="BD23" i="4"/>
  <c r="BD24" i="4"/>
  <c r="BD25" i="4"/>
  <c r="BD26" i="4"/>
  <c r="BD27" i="4"/>
  <c r="BD28"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D78" i="4"/>
  <c r="BD79" i="4"/>
  <c r="BD80" i="4"/>
  <c r="BD81" i="4"/>
  <c r="BD82" i="4"/>
  <c r="BD83" i="4"/>
  <c r="BD84" i="4"/>
  <c r="BD85" i="4"/>
  <c r="BD86" i="4"/>
  <c r="BD87" i="4"/>
  <c r="BD88" i="4"/>
  <c r="BD89" i="4"/>
  <c r="BD90" i="4"/>
  <c r="BD91" i="4"/>
  <c r="BD92" i="4"/>
  <c r="BD93" i="4"/>
  <c r="BD94" i="4"/>
  <c r="BD95" i="4"/>
  <c r="BD96" i="4"/>
  <c r="BD97" i="4"/>
  <c r="BD98" i="4"/>
  <c r="BD99" i="4"/>
  <c r="BD100" i="4"/>
  <c r="BD101" i="4"/>
  <c r="BD102" i="4"/>
  <c r="BD103" i="4"/>
  <c r="BD104" i="4"/>
  <c r="BD105" i="4"/>
  <c r="BD106" i="4"/>
  <c r="BD107" i="4"/>
  <c r="BD108" i="4"/>
  <c r="BD109" i="4"/>
  <c r="BD110" i="4"/>
  <c r="BD111" i="4"/>
  <c r="BD112" i="4"/>
  <c r="BD113" i="4"/>
  <c r="BD114" i="4"/>
  <c r="BD115" i="4"/>
  <c r="BD116" i="4"/>
  <c r="BD117" i="4"/>
  <c r="BD118" i="4"/>
  <c r="BD119" i="4"/>
  <c r="BD120" i="4"/>
  <c r="BD121" i="4"/>
  <c r="BD122" i="4"/>
  <c r="BD123" i="4"/>
  <c r="BD124" i="4"/>
  <c r="BD125" i="4"/>
  <c r="BD126" i="4"/>
  <c r="BD127" i="4"/>
  <c r="BD128" i="4"/>
  <c r="BD129" i="4"/>
  <c r="BD130" i="4"/>
  <c r="BD131" i="4"/>
  <c r="BD132" i="4"/>
  <c r="BD133" i="4"/>
  <c r="BD134" i="4"/>
  <c r="BD135" i="4"/>
  <c r="BD136" i="4"/>
  <c r="BD137" i="4"/>
  <c r="BD138" i="4"/>
  <c r="BD139" i="4"/>
  <c r="BD140" i="4"/>
  <c r="BD141" i="4"/>
  <c r="BD142" i="4"/>
  <c r="BD143" i="4"/>
  <c r="BD144" i="4"/>
  <c r="BD145" i="4"/>
  <c r="BD146" i="4"/>
  <c r="BD147" i="4"/>
  <c r="BD159" i="4"/>
  <c r="BD160" i="4"/>
  <c r="BD161" i="4"/>
  <c r="BD162" i="4"/>
  <c r="BD163" i="4"/>
  <c r="BD164" i="4"/>
  <c r="BD165" i="4"/>
  <c r="BD166" i="4"/>
  <c r="BD167" i="4"/>
  <c r="BD168" i="4"/>
  <c r="BD169" i="4"/>
  <c r="BD170" i="4"/>
  <c r="BD171" i="4"/>
  <c r="BD172" i="4"/>
  <c r="BD173" i="4"/>
  <c r="BD174" i="4"/>
  <c r="BD175" i="4"/>
  <c r="BD176" i="4"/>
  <c r="BD177" i="4"/>
  <c r="BD178" i="4"/>
  <c r="BD179" i="4"/>
  <c r="BD180" i="4"/>
  <c r="BD181" i="4"/>
  <c r="BD182" i="4"/>
  <c r="BD183" i="4"/>
  <c r="BD184" i="4"/>
  <c r="BD185" i="4"/>
  <c r="BD186" i="4"/>
  <c r="BD187" i="4"/>
  <c r="BD188" i="4"/>
  <c r="BD189" i="4"/>
  <c r="BD190" i="4"/>
  <c r="BD191" i="4"/>
  <c r="BD192" i="4"/>
  <c r="BD193" i="4"/>
  <c r="BD194" i="4"/>
  <c r="BD195" i="4"/>
  <c r="BD196" i="4"/>
  <c r="BD197" i="4"/>
  <c r="BD198" i="4"/>
  <c r="BD199" i="4"/>
  <c r="BD200" i="4"/>
  <c r="BD201" i="4"/>
  <c r="BD202" i="4"/>
  <c r="BD203" i="4"/>
  <c r="BD204" i="4"/>
  <c r="BD205" i="4"/>
  <c r="BD206" i="4"/>
  <c r="BD207" i="4"/>
  <c r="BD208" i="4"/>
  <c r="BD209" i="4"/>
  <c r="BD210" i="4"/>
  <c r="BD211" i="4"/>
  <c r="BD212" i="4"/>
  <c r="BD213" i="4"/>
  <c r="BD214" i="4"/>
  <c r="BD215" i="4"/>
  <c r="BD216" i="4"/>
  <c r="BD217" i="4"/>
  <c r="BD218" i="4"/>
  <c r="BD219" i="4"/>
  <c r="BD220" i="4"/>
  <c r="BD221" i="4"/>
  <c r="BD222" i="4"/>
  <c r="BD223" i="4"/>
  <c r="BD224" i="4"/>
  <c r="BD225" i="4"/>
  <c r="BD226" i="4"/>
  <c r="BD227" i="4"/>
  <c r="BD228" i="4"/>
  <c r="BD229" i="4"/>
  <c r="BD230" i="4"/>
  <c r="BD231" i="4"/>
  <c r="BD232" i="4"/>
  <c r="BD233" i="4"/>
  <c r="BD234" i="4"/>
  <c r="BD235" i="4"/>
  <c r="BD236" i="4"/>
  <c r="BD237" i="4"/>
  <c r="BD238" i="4"/>
  <c r="BD239" i="4"/>
  <c r="BD240" i="4"/>
  <c r="BD241" i="4"/>
  <c r="BD242" i="4"/>
  <c r="BD243" i="4"/>
  <c r="BD244" i="4"/>
  <c r="BD245" i="4"/>
  <c r="BD246" i="4"/>
  <c r="BD247" i="4"/>
  <c r="BD248" i="4"/>
  <c r="BD249" i="4"/>
  <c r="BD250" i="4"/>
  <c r="BD251" i="4"/>
  <c r="BD252" i="4"/>
  <c r="BD253" i="4"/>
  <c r="BD254" i="4"/>
  <c r="BD255" i="4"/>
  <c r="BD256" i="4"/>
  <c r="BD257" i="4"/>
  <c r="BD258" i="4"/>
  <c r="BD259" i="4"/>
  <c r="BD260" i="4"/>
  <c r="BD261" i="4"/>
  <c r="BD262" i="4"/>
  <c r="BD263" i="4"/>
  <c r="BD264" i="4"/>
  <c r="BD265" i="4"/>
  <c r="BD266" i="4"/>
  <c r="BD267" i="4"/>
  <c r="BD268" i="4"/>
  <c r="BD269" i="4"/>
  <c r="BD270" i="4"/>
  <c r="BD271" i="4"/>
  <c r="BD272" i="4"/>
  <c r="BD273" i="4"/>
  <c r="BD274" i="4"/>
  <c r="BD275" i="4"/>
  <c r="BD276" i="4"/>
  <c r="BD277" i="4"/>
  <c r="BD278" i="4"/>
  <c r="BD279" i="4"/>
  <c r="BD280" i="4"/>
  <c r="BD281" i="4"/>
  <c r="BD282" i="4"/>
  <c r="BD283" i="4"/>
  <c r="BD284" i="4"/>
  <c r="BD285" i="4"/>
  <c r="BD286" i="4"/>
  <c r="BD287" i="4"/>
  <c r="BD288" i="4"/>
  <c r="BD289" i="4"/>
  <c r="BD290" i="4"/>
  <c r="BD291" i="4"/>
  <c r="BD292" i="4"/>
  <c r="BD293" i="4"/>
  <c r="BD294" i="4"/>
  <c r="BD295" i="4"/>
  <c r="BD296" i="4"/>
  <c r="BD297" i="4"/>
  <c r="BD298" i="4"/>
  <c r="BD299" i="4"/>
  <c r="BD300" i="4"/>
  <c r="BD301" i="4"/>
  <c r="BD302" i="4"/>
  <c r="BD303" i="4"/>
  <c r="BD304" i="4"/>
  <c r="BD305" i="4"/>
  <c r="BD306" i="4"/>
  <c r="BD307" i="4"/>
  <c r="BD308" i="4"/>
  <c r="BD309" i="4"/>
  <c r="BD310" i="4"/>
  <c r="BD311" i="4"/>
  <c r="BD312" i="4"/>
  <c r="BD313" i="4"/>
  <c r="BD314" i="4"/>
  <c r="BD315" i="4"/>
  <c r="BD316" i="4"/>
  <c r="BD317" i="4"/>
  <c r="BD318" i="4"/>
  <c r="BD319" i="4"/>
  <c r="BD320" i="4"/>
  <c r="BD321" i="4"/>
  <c r="BD322" i="4"/>
  <c r="BD323" i="4"/>
  <c r="BD324" i="4"/>
  <c r="BD325" i="4"/>
  <c r="BD326" i="4"/>
  <c r="BD327" i="4"/>
  <c r="BD328" i="4"/>
  <c r="BD329" i="4"/>
  <c r="BD330" i="4"/>
  <c r="BD331" i="4"/>
  <c r="BD332" i="4"/>
  <c r="BD333" i="4"/>
  <c r="BD334" i="4"/>
  <c r="BD335" i="4"/>
  <c r="BD336" i="4"/>
  <c r="BD337" i="4"/>
  <c r="BD338" i="4"/>
  <c r="BD339" i="4"/>
  <c r="BD340" i="4"/>
  <c r="BD341" i="4"/>
  <c r="BD342" i="4"/>
  <c r="BD343" i="4"/>
  <c r="BD344" i="4"/>
  <c r="BD345" i="4"/>
  <c r="BD346" i="4"/>
  <c r="BD347" i="4"/>
  <c r="BD348" i="4"/>
  <c r="BD349" i="4"/>
  <c r="BD350" i="4"/>
  <c r="BD351" i="4"/>
  <c r="BD352" i="4"/>
  <c r="BD353" i="4"/>
  <c r="BD354" i="4"/>
  <c r="BD355" i="4"/>
  <c r="BD356" i="4"/>
  <c r="BD357" i="4"/>
  <c r="BD358" i="4"/>
  <c r="BD359" i="4"/>
  <c r="BD360" i="4"/>
  <c r="BD361" i="4"/>
  <c r="BD362" i="4"/>
  <c r="BD363" i="4"/>
  <c r="BD364" i="4"/>
  <c r="BD365" i="4"/>
  <c r="BD366" i="4"/>
  <c r="BD367" i="4"/>
  <c r="BD368" i="4"/>
  <c r="BD369" i="4"/>
  <c r="BD370" i="4"/>
  <c r="BD371" i="4"/>
  <c r="BD372" i="4"/>
  <c r="BD373" i="4"/>
  <c r="BD374" i="4"/>
  <c r="BD375" i="4"/>
  <c r="BD376" i="4"/>
  <c r="BD377" i="4"/>
  <c r="BD378" i="4"/>
  <c r="BD379" i="4"/>
  <c r="BD380" i="4"/>
  <c r="BD381" i="4"/>
  <c r="BD382" i="4"/>
  <c r="BD383" i="4"/>
  <c r="BD384" i="4"/>
  <c r="BD385" i="4"/>
  <c r="BD386" i="4"/>
  <c r="BD387" i="4"/>
  <c r="BD388" i="4"/>
  <c r="BD389" i="4"/>
  <c r="BD390" i="4"/>
  <c r="BD391" i="4"/>
  <c r="BD392" i="4"/>
  <c r="BD393" i="4"/>
  <c r="BD394" i="4"/>
  <c r="BD395" i="4"/>
  <c r="BD396" i="4"/>
  <c r="BD397" i="4"/>
  <c r="BD398" i="4"/>
  <c r="BD399" i="4"/>
  <c r="BD400" i="4"/>
  <c r="BD401" i="4"/>
  <c r="BD402" i="4"/>
  <c r="BD403" i="4"/>
  <c r="BD404" i="4"/>
  <c r="BD405" i="4"/>
  <c r="BD406" i="4"/>
  <c r="BC7" i="4"/>
  <c r="BC8" i="4"/>
  <c r="BC9" i="4"/>
  <c r="BC10" i="4"/>
  <c r="BC11" i="4"/>
  <c r="BC12" i="4"/>
  <c r="BC13" i="4"/>
  <c r="BC14" i="4"/>
  <c r="BC15" i="4"/>
  <c r="BC16" i="4"/>
  <c r="BC17" i="4"/>
  <c r="BC18" i="4"/>
  <c r="BC19" i="4"/>
  <c r="BC20" i="4"/>
  <c r="BC21" i="4"/>
  <c r="BC22" i="4"/>
  <c r="BC23" i="4"/>
  <c r="BC24" i="4"/>
  <c r="BC25" i="4"/>
  <c r="BC26" i="4"/>
  <c r="BC27" i="4"/>
  <c r="BC28" i="4"/>
  <c r="BC29" i="4"/>
  <c r="BC30" i="4"/>
  <c r="BC31" i="4"/>
  <c r="BC32" i="4"/>
  <c r="BC33" i="4"/>
  <c r="BC34" i="4"/>
  <c r="BC35" i="4"/>
  <c r="BC36" i="4"/>
  <c r="BC37" i="4"/>
  <c r="BC38" i="4"/>
  <c r="BC39" i="4"/>
  <c r="BC40" i="4"/>
  <c r="BC41" i="4"/>
  <c r="BC42" i="4"/>
  <c r="BC43" i="4"/>
  <c r="BC44" i="4"/>
  <c r="BC45" i="4"/>
  <c r="BC46" i="4"/>
  <c r="BC47" i="4"/>
  <c r="BC48" i="4"/>
  <c r="BC49" i="4"/>
  <c r="BC50" i="4"/>
  <c r="BC51" i="4"/>
  <c r="BC52" i="4"/>
  <c r="BC53" i="4"/>
  <c r="BC54" i="4"/>
  <c r="BC55" i="4"/>
  <c r="BC56" i="4"/>
  <c r="BC57" i="4"/>
  <c r="BC58" i="4"/>
  <c r="BC59" i="4"/>
  <c r="BC60" i="4"/>
  <c r="BC61" i="4"/>
  <c r="BC62" i="4"/>
  <c r="BC63" i="4"/>
  <c r="BC64" i="4"/>
  <c r="BC65" i="4"/>
  <c r="BC66" i="4"/>
  <c r="BC67" i="4"/>
  <c r="BC68" i="4"/>
  <c r="BC69" i="4"/>
  <c r="BC70" i="4"/>
  <c r="BC71" i="4"/>
  <c r="BC72" i="4"/>
  <c r="BC73" i="4"/>
  <c r="BC74" i="4"/>
  <c r="BC75" i="4"/>
  <c r="BC76" i="4"/>
  <c r="BC77" i="4"/>
  <c r="BC78" i="4"/>
  <c r="BC79" i="4"/>
  <c r="BC80" i="4"/>
  <c r="BC81" i="4"/>
  <c r="BC82" i="4"/>
  <c r="BC83" i="4"/>
  <c r="BC84" i="4"/>
  <c r="BC85" i="4"/>
  <c r="BC86" i="4"/>
  <c r="BC87" i="4"/>
  <c r="BC88" i="4"/>
  <c r="BC89" i="4"/>
  <c r="BC90" i="4"/>
  <c r="BC91" i="4"/>
  <c r="BC92" i="4"/>
  <c r="BC93" i="4"/>
  <c r="BC94" i="4"/>
  <c r="BC95" i="4"/>
  <c r="BC96" i="4"/>
  <c r="BC97" i="4"/>
  <c r="BC98" i="4"/>
  <c r="BC99" i="4"/>
  <c r="BC100" i="4"/>
  <c r="BC101" i="4"/>
  <c r="BC102" i="4"/>
  <c r="BC103" i="4"/>
  <c r="BC104" i="4"/>
  <c r="BC105" i="4"/>
  <c r="BC106" i="4"/>
  <c r="BC107" i="4"/>
  <c r="BC108" i="4"/>
  <c r="BC109" i="4"/>
  <c r="BC110" i="4"/>
  <c r="BC111" i="4"/>
  <c r="BC112" i="4"/>
  <c r="BC113" i="4"/>
  <c r="BC114" i="4"/>
  <c r="BC115" i="4"/>
  <c r="BC116" i="4"/>
  <c r="BC117" i="4"/>
  <c r="BC118" i="4"/>
  <c r="BC119" i="4"/>
  <c r="BC120" i="4"/>
  <c r="BC121" i="4"/>
  <c r="BC122" i="4"/>
  <c r="BC123" i="4"/>
  <c r="BC124" i="4"/>
  <c r="BC125" i="4"/>
  <c r="BC126" i="4"/>
  <c r="BC127" i="4"/>
  <c r="BC128" i="4"/>
  <c r="BC129" i="4"/>
  <c r="BC130" i="4"/>
  <c r="BC131" i="4"/>
  <c r="BC132" i="4"/>
  <c r="BC133" i="4"/>
  <c r="BC134" i="4"/>
  <c r="BC135" i="4"/>
  <c r="BC136" i="4"/>
  <c r="BC137" i="4"/>
  <c r="BC138" i="4"/>
  <c r="BC139" i="4"/>
  <c r="BC140" i="4"/>
  <c r="BC141" i="4"/>
  <c r="BC142" i="4"/>
  <c r="BC143" i="4"/>
  <c r="BC144" i="4"/>
  <c r="BC145" i="4"/>
  <c r="BC146" i="4"/>
  <c r="BC147" i="4"/>
  <c r="BC159" i="4"/>
  <c r="BC160" i="4"/>
  <c r="BC161" i="4"/>
  <c r="BC162" i="4"/>
  <c r="BC163" i="4"/>
  <c r="BC164" i="4"/>
  <c r="BC165" i="4"/>
  <c r="BC166" i="4"/>
  <c r="BC167" i="4"/>
  <c r="BC168" i="4"/>
  <c r="BC169" i="4"/>
  <c r="BC170" i="4"/>
  <c r="BC171" i="4"/>
  <c r="BC172" i="4"/>
  <c r="BC173" i="4"/>
  <c r="BC174" i="4"/>
  <c r="BC175" i="4"/>
  <c r="BC176" i="4"/>
  <c r="BC177" i="4"/>
  <c r="BC178" i="4"/>
  <c r="BC179" i="4"/>
  <c r="BC180" i="4"/>
  <c r="BC181" i="4"/>
  <c r="BC182" i="4"/>
  <c r="BC183" i="4"/>
  <c r="BC184" i="4"/>
  <c r="BC185" i="4"/>
  <c r="BC186" i="4"/>
  <c r="BC187" i="4"/>
  <c r="BC188" i="4"/>
  <c r="BC189" i="4"/>
  <c r="BC190" i="4"/>
  <c r="BC191" i="4"/>
  <c r="BC192" i="4"/>
  <c r="BC193" i="4"/>
  <c r="BC194" i="4"/>
  <c r="BC195" i="4"/>
  <c r="BC196" i="4"/>
  <c r="BC197" i="4"/>
  <c r="BC198" i="4"/>
  <c r="BC199" i="4"/>
  <c r="BC200" i="4"/>
  <c r="BC201" i="4"/>
  <c r="BC202" i="4"/>
  <c r="BC203" i="4"/>
  <c r="BC204" i="4"/>
  <c r="BC205" i="4"/>
  <c r="BC206" i="4"/>
  <c r="BC207" i="4"/>
  <c r="BC208" i="4"/>
  <c r="BC209" i="4"/>
  <c r="BC210" i="4"/>
  <c r="BC211" i="4"/>
  <c r="BC212" i="4"/>
  <c r="BC213" i="4"/>
  <c r="BC214" i="4"/>
  <c r="BC215" i="4"/>
  <c r="BC216" i="4"/>
  <c r="BC217" i="4"/>
  <c r="BC218" i="4"/>
  <c r="BC219" i="4"/>
  <c r="BC220" i="4"/>
  <c r="BC221" i="4"/>
  <c r="BC222" i="4"/>
  <c r="BC223" i="4"/>
  <c r="BC224" i="4"/>
  <c r="BC225" i="4"/>
  <c r="BC226" i="4"/>
  <c r="BC227" i="4"/>
  <c r="BC228" i="4"/>
  <c r="BC229" i="4"/>
  <c r="BC230" i="4"/>
  <c r="BC231" i="4"/>
  <c r="BC232" i="4"/>
  <c r="BC233" i="4"/>
  <c r="BC234" i="4"/>
  <c r="BC235" i="4"/>
  <c r="BC236" i="4"/>
  <c r="BC237" i="4"/>
  <c r="BC238" i="4"/>
  <c r="BC239" i="4"/>
  <c r="BC240" i="4"/>
  <c r="BC241" i="4"/>
  <c r="BC242" i="4"/>
  <c r="BC243" i="4"/>
  <c r="BC244" i="4"/>
  <c r="BC245" i="4"/>
  <c r="BC246" i="4"/>
  <c r="BC247" i="4"/>
  <c r="BC248" i="4"/>
  <c r="BC249" i="4"/>
  <c r="BC250" i="4"/>
  <c r="BC251" i="4"/>
  <c r="BC252" i="4"/>
  <c r="BC253" i="4"/>
  <c r="BC254" i="4"/>
  <c r="BC255" i="4"/>
  <c r="BC256" i="4"/>
  <c r="BC257" i="4"/>
  <c r="BC258" i="4"/>
  <c r="BC259" i="4"/>
  <c r="BC260" i="4"/>
  <c r="BC261" i="4"/>
  <c r="BC262" i="4"/>
  <c r="BC263" i="4"/>
  <c r="BC264" i="4"/>
  <c r="BC265" i="4"/>
  <c r="BC266" i="4"/>
  <c r="BC267" i="4"/>
  <c r="BC268" i="4"/>
  <c r="BC269" i="4"/>
  <c r="BC270" i="4"/>
  <c r="BC271" i="4"/>
  <c r="BC272" i="4"/>
  <c r="BC273" i="4"/>
  <c r="BC274" i="4"/>
  <c r="BC275" i="4"/>
  <c r="BC276" i="4"/>
  <c r="BC277" i="4"/>
  <c r="BC278" i="4"/>
  <c r="BC279" i="4"/>
  <c r="BC280" i="4"/>
  <c r="BC281" i="4"/>
  <c r="BC282" i="4"/>
  <c r="BC283" i="4"/>
  <c r="BC284" i="4"/>
  <c r="BC285" i="4"/>
  <c r="BC286" i="4"/>
  <c r="BC287" i="4"/>
  <c r="BC288" i="4"/>
  <c r="BC289" i="4"/>
  <c r="BC290" i="4"/>
  <c r="BC291" i="4"/>
  <c r="BC292" i="4"/>
  <c r="BC293" i="4"/>
  <c r="BC294" i="4"/>
  <c r="BC295" i="4"/>
  <c r="BC296" i="4"/>
  <c r="BC297" i="4"/>
  <c r="BC298" i="4"/>
  <c r="BC299" i="4"/>
  <c r="BC300" i="4"/>
  <c r="BC301" i="4"/>
  <c r="BC302" i="4"/>
  <c r="BC303" i="4"/>
  <c r="BC304" i="4"/>
  <c r="BC305" i="4"/>
  <c r="BC306" i="4"/>
  <c r="BC307" i="4"/>
  <c r="BC308" i="4"/>
  <c r="BC309" i="4"/>
  <c r="BC310" i="4"/>
  <c r="BC311" i="4"/>
  <c r="BC312" i="4"/>
  <c r="BC313" i="4"/>
  <c r="BC314" i="4"/>
  <c r="BC315" i="4"/>
  <c r="BC316" i="4"/>
  <c r="BC317" i="4"/>
  <c r="BC318" i="4"/>
  <c r="BC319" i="4"/>
  <c r="BC320" i="4"/>
  <c r="BC321" i="4"/>
  <c r="BC322" i="4"/>
  <c r="BC323" i="4"/>
  <c r="BC324" i="4"/>
  <c r="BC325" i="4"/>
  <c r="BC326" i="4"/>
  <c r="BC327" i="4"/>
  <c r="BC328" i="4"/>
  <c r="BC329" i="4"/>
  <c r="BC330" i="4"/>
  <c r="BC331" i="4"/>
  <c r="BC332" i="4"/>
  <c r="BC333" i="4"/>
  <c r="BC334" i="4"/>
  <c r="BC335" i="4"/>
  <c r="BC336" i="4"/>
  <c r="BC337" i="4"/>
  <c r="BC338" i="4"/>
  <c r="BC339" i="4"/>
  <c r="BC340" i="4"/>
  <c r="BC341" i="4"/>
  <c r="BC342" i="4"/>
  <c r="BC343" i="4"/>
  <c r="BC344" i="4"/>
  <c r="BC345" i="4"/>
  <c r="BC346" i="4"/>
  <c r="BC347" i="4"/>
  <c r="BC348" i="4"/>
  <c r="BC349" i="4"/>
  <c r="BC350" i="4"/>
  <c r="BC351" i="4"/>
  <c r="BC352" i="4"/>
  <c r="BC353" i="4"/>
  <c r="BC354" i="4"/>
  <c r="BC355" i="4"/>
  <c r="BC356" i="4"/>
  <c r="BC357" i="4"/>
  <c r="BC358" i="4"/>
  <c r="BC359" i="4"/>
  <c r="BC360" i="4"/>
  <c r="BC361" i="4"/>
  <c r="BC362" i="4"/>
  <c r="BC363" i="4"/>
  <c r="BC364" i="4"/>
  <c r="BC365" i="4"/>
  <c r="BC366" i="4"/>
  <c r="BC367" i="4"/>
  <c r="BC368" i="4"/>
  <c r="BC369" i="4"/>
  <c r="BC370" i="4"/>
  <c r="BC371" i="4"/>
  <c r="BC372" i="4"/>
  <c r="BC373" i="4"/>
  <c r="BC374" i="4"/>
  <c r="BC375" i="4"/>
  <c r="BC376" i="4"/>
  <c r="BC377" i="4"/>
  <c r="BC378" i="4"/>
  <c r="BC379" i="4"/>
  <c r="BC380" i="4"/>
  <c r="BC381" i="4"/>
  <c r="BC382" i="4"/>
  <c r="BC383" i="4"/>
  <c r="BC384" i="4"/>
  <c r="BC385" i="4"/>
  <c r="BC386" i="4"/>
  <c r="BC387" i="4"/>
  <c r="BC388" i="4"/>
  <c r="BC389" i="4"/>
  <c r="BC390" i="4"/>
  <c r="BC391" i="4"/>
  <c r="BC392" i="4"/>
  <c r="BC393" i="4"/>
  <c r="BC394" i="4"/>
  <c r="BC395" i="4"/>
  <c r="BC396" i="4"/>
  <c r="BC397" i="4"/>
  <c r="BC398" i="4"/>
  <c r="BC399" i="4"/>
  <c r="BC400" i="4"/>
  <c r="BC401" i="4"/>
  <c r="BC402" i="4"/>
  <c r="BC403" i="4"/>
  <c r="BC404" i="4"/>
  <c r="BC405" i="4"/>
  <c r="BC406" i="4"/>
  <c r="BB7" i="4"/>
  <c r="BB8" i="4"/>
  <c r="BB9" i="4"/>
  <c r="BB10" i="4"/>
  <c r="BB11" i="4"/>
  <c r="BB12" i="4"/>
  <c r="BB13" i="4"/>
  <c r="BB14" i="4"/>
  <c r="BB15" i="4"/>
  <c r="BB16" i="4"/>
  <c r="BB17" i="4"/>
  <c r="BB18" i="4"/>
  <c r="BB19" i="4"/>
  <c r="BB20" i="4"/>
  <c r="BB21" i="4"/>
  <c r="BB22" i="4"/>
  <c r="BB23" i="4"/>
  <c r="BB24" i="4"/>
  <c r="BB25" i="4"/>
  <c r="BB26" i="4"/>
  <c r="BB27" i="4"/>
  <c r="BB28" i="4"/>
  <c r="BB29" i="4"/>
  <c r="BB30" i="4"/>
  <c r="BB31" i="4"/>
  <c r="BB32" i="4"/>
  <c r="BB33" i="4"/>
  <c r="BB34" i="4"/>
  <c r="BB35" i="4"/>
  <c r="BB36" i="4"/>
  <c r="BB37" i="4"/>
  <c r="BB38" i="4"/>
  <c r="BB39" i="4"/>
  <c r="BB40" i="4"/>
  <c r="BB41" i="4"/>
  <c r="BB42" i="4"/>
  <c r="BB43" i="4"/>
  <c r="BB44" i="4"/>
  <c r="BB45" i="4"/>
  <c r="BB46" i="4"/>
  <c r="BB47" i="4"/>
  <c r="BB48" i="4"/>
  <c r="BB49" i="4"/>
  <c r="BB50" i="4"/>
  <c r="BB51" i="4"/>
  <c r="BB52" i="4"/>
  <c r="BB53" i="4"/>
  <c r="BB54" i="4"/>
  <c r="BB55" i="4"/>
  <c r="BB56" i="4"/>
  <c r="BB57" i="4"/>
  <c r="BB58" i="4"/>
  <c r="BB59" i="4"/>
  <c r="BB60" i="4"/>
  <c r="BB61" i="4"/>
  <c r="BB62" i="4"/>
  <c r="BB63" i="4"/>
  <c r="BB64" i="4"/>
  <c r="BB65" i="4"/>
  <c r="BB66" i="4"/>
  <c r="BB67" i="4"/>
  <c r="BB68" i="4"/>
  <c r="BB69" i="4"/>
  <c r="BB70" i="4"/>
  <c r="BB71" i="4"/>
  <c r="BB72" i="4"/>
  <c r="BB73" i="4"/>
  <c r="BB74" i="4"/>
  <c r="BB75" i="4"/>
  <c r="BB76" i="4"/>
  <c r="BB77" i="4"/>
  <c r="BB78" i="4"/>
  <c r="BB79" i="4"/>
  <c r="BB80" i="4"/>
  <c r="BB81" i="4"/>
  <c r="BB82" i="4"/>
  <c r="BB83" i="4"/>
  <c r="BB84" i="4"/>
  <c r="BB85" i="4"/>
  <c r="BB86" i="4"/>
  <c r="BB87" i="4"/>
  <c r="BB88" i="4"/>
  <c r="BB89" i="4"/>
  <c r="BB90" i="4"/>
  <c r="BB91" i="4"/>
  <c r="BB92" i="4"/>
  <c r="BB93" i="4"/>
  <c r="BB94" i="4"/>
  <c r="BB95" i="4"/>
  <c r="BB96" i="4"/>
  <c r="BB97" i="4"/>
  <c r="BB98" i="4"/>
  <c r="BB99" i="4"/>
  <c r="BB100" i="4"/>
  <c r="BB101" i="4"/>
  <c r="BB102" i="4"/>
  <c r="BB103" i="4"/>
  <c r="BB104" i="4"/>
  <c r="BB105" i="4"/>
  <c r="BB106" i="4"/>
  <c r="BB107" i="4"/>
  <c r="BB108" i="4"/>
  <c r="BB109" i="4"/>
  <c r="BB110" i="4"/>
  <c r="BB111" i="4"/>
  <c r="BB112" i="4"/>
  <c r="BB113" i="4"/>
  <c r="BB114" i="4"/>
  <c r="BB115" i="4"/>
  <c r="BB116" i="4"/>
  <c r="BB117" i="4"/>
  <c r="BB118" i="4"/>
  <c r="BB119" i="4"/>
  <c r="BB120" i="4"/>
  <c r="BB121" i="4"/>
  <c r="BB122" i="4"/>
  <c r="BB123" i="4"/>
  <c r="BB124" i="4"/>
  <c r="BB125" i="4"/>
  <c r="BB126" i="4"/>
  <c r="BB127" i="4"/>
  <c r="BB128" i="4"/>
  <c r="BB129" i="4"/>
  <c r="BB130" i="4"/>
  <c r="BB131" i="4"/>
  <c r="BB132" i="4"/>
  <c r="BB133" i="4"/>
  <c r="BB134" i="4"/>
  <c r="BB135" i="4"/>
  <c r="BB136" i="4"/>
  <c r="BB137" i="4"/>
  <c r="BB138" i="4"/>
  <c r="BB139" i="4"/>
  <c r="BB140" i="4"/>
  <c r="BB141" i="4"/>
  <c r="BB142" i="4"/>
  <c r="BB143" i="4"/>
  <c r="BB144" i="4"/>
  <c r="BB145" i="4"/>
  <c r="BB146" i="4"/>
  <c r="BB147" i="4"/>
  <c r="BB159" i="4"/>
  <c r="BB160" i="4"/>
  <c r="BB161" i="4"/>
  <c r="BB162" i="4"/>
  <c r="BB163" i="4"/>
  <c r="BB164" i="4"/>
  <c r="BB165" i="4"/>
  <c r="BB166" i="4"/>
  <c r="BB167" i="4"/>
  <c r="BB168" i="4"/>
  <c r="BB169" i="4"/>
  <c r="BB170" i="4"/>
  <c r="BB171" i="4"/>
  <c r="BB172" i="4"/>
  <c r="BB173" i="4"/>
  <c r="BB174" i="4"/>
  <c r="BB175" i="4"/>
  <c r="BB176" i="4"/>
  <c r="BB177" i="4"/>
  <c r="BB178" i="4"/>
  <c r="BB179" i="4"/>
  <c r="BB180" i="4"/>
  <c r="BB181" i="4"/>
  <c r="BB182" i="4"/>
  <c r="BB183" i="4"/>
  <c r="BB184" i="4"/>
  <c r="BB185" i="4"/>
  <c r="BB186" i="4"/>
  <c r="BB187" i="4"/>
  <c r="BB188" i="4"/>
  <c r="BB189" i="4"/>
  <c r="BB190" i="4"/>
  <c r="BB191" i="4"/>
  <c r="BB192" i="4"/>
  <c r="BB193" i="4"/>
  <c r="BB194" i="4"/>
  <c r="BB195" i="4"/>
  <c r="BB196" i="4"/>
  <c r="BB197" i="4"/>
  <c r="BB198" i="4"/>
  <c r="BB199" i="4"/>
  <c r="BB200" i="4"/>
  <c r="BB201" i="4"/>
  <c r="BB202" i="4"/>
  <c r="BB203" i="4"/>
  <c r="BB204" i="4"/>
  <c r="BB205" i="4"/>
  <c r="BB206" i="4"/>
  <c r="BB207" i="4"/>
  <c r="BB208" i="4"/>
  <c r="BB209" i="4"/>
  <c r="BB210" i="4"/>
  <c r="BB211" i="4"/>
  <c r="BB212" i="4"/>
  <c r="BB213" i="4"/>
  <c r="BB214" i="4"/>
  <c r="BB215" i="4"/>
  <c r="BB216" i="4"/>
  <c r="BB217" i="4"/>
  <c r="BB218" i="4"/>
  <c r="BB219" i="4"/>
  <c r="BB220" i="4"/>
  <c r="BB221" i="4"/>
  <c r="BB222" i="4"/>
  <c r="BB223" i="4"/>
  <c r="BB224" i="4"/>
  <c r="BB225" i="4"/>
  <c r="BB226" i="4"/>
  <c r="BB227" i="4"/>
  <c r="BB228" i="4"/>
  <c r="BB229" i="4"/>
  <c r="BB230" i="4"/>
  <c r="BB231" i="4"/>
  <c r="BB232" i="4"/>
  <c r="BB233" i="4"/>
  <c r="BB234" i="4"/>
  <c r="BB235" i="4"/>
  <c r="BB236" i="4"/>
  <c r="BB237" i="4"/>
  <c r="BB238" i="4"/>
  <c r="BB239" i="4"/>
  <c r="BB240" i="4"/>
  <c r="BB241" i="4"/>
  <c r="BB242" i="4"/>
  <c r="BB243" i="4"/>
  <c r="BB244" i="4"/>
  <c r="BB245" i="4"/>
  <c r="BB246" i="4"/>
  <c r="BB247" i="4"/>
  <c r="BB248" i="4"/>
  <c r="BB249" i="4"/>
  <c r="BB250" i="4"/>
  <c r="BB251" i="4"/>
  <c r="BB252" i="4"/>
  <c r="BB253" i="4"/>
  <c r="BB254" i="4"/>
  <c r="BB255" i="4"/>
  <c r="BB256" i="4"/>
  <c r="BB257" i="4"/>
  <c r="BB258" i="4"/>
  <c r="BB259" i="4"/>
  <c r="BB260" i="4"/>
  <c r="BB261" i="4"/>
  <c r="BB262" i="4"/>
  <c r="BB263" i="4"/>
  <c r="BB264" i="4"/>
  <c r="BB265" i="4"/>
  <c r="BB266" i="4"/>
  <c r="BB267" i="4"/>
  <c r="BB268" i="4"/>
  <c r="BB269" i="4"/>
  <c r="BB270" i="4"/>
  <c r="BB271" i="4"/>
  <c r="BB272" i="4"/>
  <c r="BB273" i="4"/>
  <c r="BB274" i="4"/>
  <c r="BB275" i="4"/>
  <c r="BB276" i="4"/>
  <c r="BB277" i="4"/>
  <c r="BB278" i="4"/>
  <c r="BB279" i="4"/>
  <c r="BB280" i="4"/>
  <c r="BB281" i="4"/>
  <c r="BB282" i="4"/>
  <c r="BB283" i="4"/>
  <c r="BB284" i="4"/>
  <c r="BB285" i="4"/>
  <c r="BB286" i="4"/>
  <c r="BB287" i="4"/>
  <c r="BB288" i="4"/>
  <c r="BB289" i="4"/>
  <c r="BB290" i="4"/>
  <c r="BB291" i="4"/>
  <c r="BB292" i="4"/>
  <c r="BB293" i="4"/>
  <c r="BB294" i="4"/>
  <c r="BB295" i="4"/>
  <c r="BB296" i="4"/>
  <c r="BB297" i="4"/>
  <c r="BB298" i="4"/>
  <c r="BB299" i="4"/>
  <c r="BB300" i="4"/>
  <c r="BB301" i="4"/>
  <c r="BB302" i="4"/>
  <c r="BB303" i="4"/>
  <c r="BB304" i="4"/>
  <c r="BB305" i="4"/>
  <c r="BB306" i="4"/>
  <c r="BB307" i="4"/>
  <c r="BB308" i="4"/>
  <c r="BB309" i="4"/>
  <c r="BB310" i="4"/>
  <c r="BB311" i="4"/>
  <c r="BB312" i="4"/>
  <c r="BB313" i="4"/>
  <c r="BB314" i="4"/>
  <c r="BB315" i="4"/>
  <c r="BB316" i="4"/>
  <c r="BB317" i="4"/>
  <c r="BB318" i="4"/>
  <c r="BB319" i="4"/>
  <c r="BB320" i="4"/>
  <c r="BB321" i="4"/>
  <c r="BB322" i="4"/>
  <c r="BB323" i="4"/>
  <c r="BB324" i="4"/>
  <c r="BB325" i="4"/>
  <c r="BB326" i="4"/>
  <c r="BB327" i="4"/>
  <c r="BB328" i="4"/>
  <c r="BB329" i="4"/>
  <c r="BB330" i="4"/>
  <c r="BB331" i="4"/>
  <c r="BB332" i="4"/>
  <c r="BB333" i="4"/>
  <c r="BB334" i="4"/>
  <c r="BB335" i="4"/>
  <c r="BB336" i="4"/>
  <c r="BB337" i="4"/>
  <c r="BB338" i="4"/>
  <c r="BB339" i="4"/>
  <c r="BB340" i="4"/>
  <c r="BB341" i="4"/>
  <c r="BB342" i="4"/>
  <c r="BB343" i="4"/>
  <c r="BB344" i="4"/>
  <c r="BB345" i="4"/>
  <c r="BB346" i="4"/>
  <c r="BB347" i="4"/>
  <c r="BB348" i="4"/>
  <c r="BB349" i="4"/>
  <c r="BB350" i="4"/>
  <c r="BB351" i="4"/>
  <c r="BB352" i="4"/>
  <c r="BB353" i="4"/>
  <c r="BB354" i="4"/>
  <c r="BB355" i="4"/>
  <c r="BB356" i="4"/>
  <c r="BB357" i="4"/>
  <c r="BB358" i="4"/>
  <c r="BB359" i="4"/>
  <c r="BB360" i="4"/>
  <c r="BB361" i="4"/>
  <c r="BB362" i="4"/>
  <c r="BB363" i="4"/>
  <c r="BB364" i="4"/>
  <c r="BB365" i="4"/>
  <c r="BB366" i="4"/>
  <c r="BB367" i="4"/>
  <c r="BB368" i="4"/>
  <c r="BB369" i="4"/>
  <c r="BB370" i="4"/>
  <c r="BB371" i="4"/>
  <c r="BB372" i="4"/>
  <c r="BB373" i="4"/>
  <c r="BB374" i="4"/>
  <c r="BB375" i="4"/>
  <c r="BB376" i="4"/>
  <c r="BB377" i="4"/>
  <c r="BB378" i="4"/>
  <c r="BB379" i="4"/>
  <c r="BB380" i="4"/>
  <c r="BB381" i="4"/>
  <c r="BB382" i="4"/>
  <c r="BB383" i="4"/>
  <c r="BB384" i="4"/>
  <c r="BB385" i="4"/>
  <c r="BB386" i="4"/>
  <c r="BB387" i="4"/>
  <c r="BB388" i="4"/>
  <c r="BB389" i="4"/>
  <c r="BB390" i="4"/>
  <c r="BB391" i="4"/>
  <c r="BB392" i="4"/>
  <c r="BB393" i="4"/>
  <c r="BB394" i="4"/>
  <c r="BB395" i="4"/>
  <c r="BB396" i="4"/>
  <c r="BB397" i="4"/>
  <c r="BB398" i="4"/>
  <c r="BB399" i="4"/>
  <c r="BB400" i="4"/>
  <c r="BB401" i="4"/>
  <c r="BB402" i="4"/>
  <c r="BB403" i="4"/>
  <c r="BB404" i="4"/>
  <c r="BB405" i="4"/>
  <c r="BB406" i="4"/>
  <c r="BD6" i="4"/>
  <c r="BC6" i="4"/>
  <c r="BB6" i="4"/>
  <c r="AW6" i="4"/>
  <c r="AU7" i="4"/>
  <c r="AV7" i="4"/>
  <c r="AW7" i="4"/>
  <c r="AU8" i="4"/>
  <c r="AV8" i="4"/>
  <c r="AW8" i="4"/>
  <c r="AU9" i="4"/>
  <c r="AV9" i="4"/>
  <c r="AW9" i="4"/>
  <c r="AU10" i="4"/>
  <c r="AV10" i="4"/>
  <c r="AW10" i="4"/>
  <c r="AU11" i="4"/>
  <c r="AV11" i="4"/>
  <c r="AW11" i="4"/>
  <c r="AU12" i="4"/>
  <c r="AV12" i="4"/>
  <c r="AW12" i="4"/>
  <c r="AU13" i="4"/>
  <c r="AV13" i="4"/>
  <c r="AW13" i="4"/>
  <c r="AU14" i="4"/>
  <c r="AV14" i="4"/>
  <c r="AW14" i="4"/>
  <c r="AU15" i="4"/>
  <c r="AV15" i="4"/>
  <c r="AW15" i="4"/>
  <c r="AU16" i="4"/>
  <c r="AV16" i="4"/>
  <c r="AW16" i="4"/>
  <c r="AU17" i="4"/>
  <c r="AV17" i="4"/>
  <c r="AW17" i="4"/>
  <c r="AU18" i="4"/>
  <c r="AV18" i="4"/>
  <c r="AW18" i="4"/>
  <c r="AU19" i="4"/>
  <c r="AV19" i="4"/>
  <c r="AW19" i="4"/>
  <c r="AU20" i="4"/>
  <c r="AV20" i="4"/>
  <c r="AW20" i="4"/>
  <c r="AU21" i="4"/>
  <c r="AV21" i="4"/>
  <c r="AW21" i="4"/>
  <c r="AU22" i="4"/>
  <c r="AV22" i="4"/>
  <c r="AW22" i="4"/>
  <c r="AU23" i="4"/>
  <c r="AV23" i="4"/>
  <c r="AW23" i="4"/>
  <c r="AU24" i="4"/>
  <c r="AV24" i="4"/>
  <c r="AW24" i="4"/>
  <c r="AU25" i="4"/>
  <c r="AV25" i="4"/>
  <c r="AW25" i="4"/>
  <c r="AU26" i="4"/>
  <c r="AV26" i="4"/>
  <c r="AW26" i="4"/>
  <c r="AU27" i="4"/>
  <c r="AV27" i="4"/>
  <c r="AW27" i="4"/>
  <c r="AU28" i="4"/>
  <c r="AV28" i="4"/>
  <c r="AW28" i="4"/>
  <c r="AU29" i="4"/>
  <c r="AV29" i="4"/>
  <c r="AW29" i="4"/>
  <c r="AU30" i="4"/>
  <c r="AV30" i="4"/>
  <c r="AW30" i="4"/>
  <c r="AU31" i="4"/>
  <c r="AV31" i="4"/>
  <c r="AW31" i="4"/>
  <c r="AU32" i="4"/>
  <c r="AV32" i="4"/>
  <c r="AW32" i="4"/>
  <c r="AU33" i="4"/>
  <c r="AV33" i="4"/>
  <c r="AW33" i="4"/>
  <c r="AU34" i="4"/>
  <c r="AV34" i="4"/>
  <c r="AW34" i="4"/>
  <c r="AU35" i="4"/>
  <c r="AV35" i="4"/>
  <c r="AW35" i="4"/>
  <c r="AU36" i="4"/>
  <c r="AV36" i="4"/>
  <c r="AW36" i="4"/>
  <c r="AU37" i="4"/>
  <c r="AV37" i="4"/>
  <c r="AW37" i="4"/>
  <c r="AU38" i="4"/>
  <c r="AV38" i="4"/>
  <c r="AW38" i="4"/>
  <c r="AU39" i="4"/>
  <c r="AV39" i="4"/>
  <c r="AW39" i="4"/>
  <c r="AU40" i="4"/>
  <c r="AV40" i="4"/>
  <c r="AW40" i="4"/>
  <c r="AU41" i="4"/>
  <c r="AV41" i="4"/>
  <c r="AW41" i="4"/>
  <c r="AU42" i="4"/>
  <c r="AV42" i="4"/>
  <c r="AW42" i="4"/>
  <c r="AU43" i="4"/>
  <c r="AV43" i="4"/>
  <c r="AW43" i="4"/>
  <c r="AU44" i="4"/>
  <c r="AV44" i="4"/>
  <c r="AW44" i="4"/>
  <c r="AU45" i="4"/>
  <c r="AV45" i="4"/>
  <c r="AW45" i="4"/>
  <c r="AU46" i="4"/>
  <c r="AV46" i="4"/>
  <c r="AW46" i="4"/>
  <c r="AU47" i="4"/>
  <c r="AV47" i="4"/>
  <c r="AW47" i="4"/>
  <c r="AU48" i="4"/>
  <c r="AV48" i="4"/>
  <c r="AW48" i="4"/>
  <c r="AU49" i="4"/>
  <c r="AV49" i="4"/>
  <c r="AW49" i="4"/>
  <c r="AU50" i="4"/>
  <c r="AV50" i="4"/>
  <c r="AW50" i="4"/>
  <c r="AU51" i="4"/>
  <c r="AV51" i="4"/>
  <c r="AW51" i="4"/>
  <c r="AU52" i="4"/>
  <c r="AV52" i="4"/>
  <c r="AW52" i="4"/>
  <c r="AU53" i="4"/>
  <c r="AV53" i="4"/>
  <c r="AW53" i="4"/>
  <c r="AU54" i="4"/>
  <c r="AV54" i="4"/>
  <c r="AW54" i="4"/>
  <c r="AU55" i="4"/>
  <c r="AV55" i="4"/>
  <c r="AW55" i="4"/>
  <c r="AU56" i="4"/>
  <c r="AV56" i="4"/>
  <c r="AW56" i="4"/>
  <c r="AU57" i="4"/>
  <c r="AV57" i="4"/>
  <c r="AW57" i="4"/>
  <c r="AU58" i="4"/>
  <c r="AV58" i="4"/>
  <c r="AW58" i="4"/>
  <c r="AU59" i="4"/>
  <c r="AV59" i="4"/>
  <c r="AW59" i="4"/>
  <c r="AU60" i="4"/>
  <c r="AV60" i="4"/>
  <c r="AW60" i="4"/>
  <c r="AU61" i="4"/>
  <c r="AV61" i="4"/>
  <c r="AW61" i="4"/>
  <c r="AU62" i="4"/>
  <c r="AV62" i="4"/>
  <c r="AW62" i="4"/>
  <c r="AU63" i="4"/>
  <c r="AV63" i="4"/>
  <c r="AW63" i="4"/>
  <c r="AU64" i="4"/>
  <c r="AV64" i="4"/>
  <c r="AW64" i="4"/>
  <c r="AU65" i="4"/>
  <c r="AV65" i="4"/>
  <c r="AW65" i="4"/>
  <c r="AU66" i="4"/>
  <c r="AV66" i="4"/>
  <c r="AW66" i="4"/>
  <c r="AU67" i="4"/>
  <c r="AV67" i="4"/>
  <c r="AW67" i="4"/>
  <c r="AU68" i="4"/>
  <c r="AV68" i="4"/>
  <c r="AW68" i="4"/>
  <c r="AU69" i="4"/>
  <c r="AV69" i="4"/>
  <c r="AW69" i="4"/>
  <c r="AU70" i="4"/>
  <c r="AV70" i="4"/>
  <c r="AW70" i="4"/>
  <c r="AU71" i="4"/>
  <c r="AV71" i="4"/>
  <c r="AW71" i="4"/>
  <c r="AU72" i="4"/>
  <c r="AV72" i="4"/>
  <c r="AW72" i="4"/>
  <c r="AU73" i="4"/>
  <c r="AV73" i="4"/>
  <c r="AW73" i="4"/>
  <c r="AU74" i="4"/>
  <c r="AV74" i="4"/>
  <c r="AW74" i="4"/>
  <c r="AU75" i="4"/>
  <c r="AV75" i="4"/>
  <c r="AW75" i="4"/>
  <c r="AU76" i="4"/>
  <c r="AV76" i="4"/>
  <c r="AW76" i="4"/>
  <c r="AU77" i="4"/>
  <c r="AV77" i="4"/>
  <c r="AW77" i="4"/>
  <c r="AU78" i="4"/>
  <c r="AV78" i="4"/>
  <c r="AW78" i="4"/>
  <c r="AU79" i="4"/>
  <c r="AV79" i="4"/>
  <c r="AW79" i="4"/>
  <c r="AU80" i="4"/>
  <c r="AV80" i="4"/>
  <c r="AW80" i="4"/>
  <c r="AU81" i="4"/>
  <c r="AV81" i="4"/>
  <c r="AW81" i="4"/>
  <c r="AU82" i="4"/>
  <c r="AV82" i="4"/>
  <c r="AW82" i="4"/>
  <c r="AU83" i="4"/>
  <c r="AV83" i="4"/>
  <c r="AW83" i="4"/>
  <c r="AU84" i="4"/>
  <c r="AV84" i="4"/>
  <c r="AW84" i="4"/>
  <c r="AU85" i="4"/>
  <c r="AV85" i="4"/>
  <c r="AW85" i="4"/>
  <c r="AU86" i="4"/>
  <c r="AV86" i="4"/>
  <c r="AW86" i="4"/>
  <c r="AU87" i="4"/>
  <c r="AV87" i="4"/>
  <c r="AW87" i="4"/>
  <c r="AU88" i="4"/>
  <c r="AV88" i="4"/>
  <c r="AW88" i="4"/>
  <c r="AU89" i="4"/>
  <c r="AV89" i="4"/>
  <c r="AW89" i="4"/>
  <c r="AU90" i="4"/>
  <c r="AV90" i="4"/>
  <c r="AW90" i="4"/>
  <c r="AU91" i="4"/>
  <c r="AV91" i="4"/>
  <c r="AW91" i="4"/>
  <c r="AU92" i="4"/>
  <c r="AV92" i="4"/>
  <c r="AW92" i="4"/>
  <c r="AU93" i="4"/>
  <c r="AV93" i="4"/>
  <c r="AW93" i="4"/>
  <c r="AU94" i="4"/>
  <c r="AV94" i="4"/>
  <c r="AW94" i="4"/>
  <c r="AU95" i="4"/>
  <c r="AV95" i="4"/>
  <c r="AW95" i="4"/>
  <c r="AU96" i="4"/>
  <c r="AV96" i="4"/>
  <c r="AW96" i="4"/>
  <c r="AU97" i="4"/>
  <c r="AV97" i="4"/>
  <c r="AW97" i="4"/>
  <c r="AU98" i="4"/>
  <c r="AV98" i="4"/>
  <c r="AW98" i="4"/>
  <c r="AU99" i="4"/>
  <c r="AV99" i="4"/>
  <c r="AW99" i="4"/>
  <c r="AU100" i="4"/>
  <c r="AV100" i="4"/>
  <c r="AW100" i="4"/>
  <c r="AU101" i="4"/>
  <c r="AV101" i="4"/>
  <c r="AW101" i="4"/>
  <c r="AU102" i="4"/>
  <c r="AV102" i="4"/>
  <c r="AW102" i="4"/>
  <c r="AU103" i="4"/>
  <c r="AV103" i="4"/>
  <c r="AW103" i="4"/>
  <c r="AU104" i="4"/>
  <c r="AV104" i="4"/>
  <c r="AW104" i="4"/>
  <c r="AU105" i="4"/>
  <c r="AV105" i="4"/>
  <c r="AW105" i="4"/>
  <c r="AU106" i="4"/>
  <c r="AV106" i="4"/>
  <c r="AW106" i="4"/>
  <c r="AU107" i="4"/>
  <c r="AV107" i="4"/>
  <c r="AW107" i="4"/>
  <c r="AU108" i="4"/>
  <c r="AV108" i="4"/>
  <c r="AW108" i="4"/>
  <c r="AU109" i="4"/>
  <c r="AV109" i="4"/>
  <c r="AW109" i="4"/>
  <c r="AU110" i="4"/>
  <c r="AV110" i="4"/>
  <c r="AW110" i="4"/>
  <c r="AU111" i="4"/>
  <c r="AV111" i="4"/>
  <c r="AW111" i="4"/>
  <c r="AU112" i="4"/>
  <c r="AV112" i="4"/>
  <c r="AW112" i="4"/>
  <c r="AU113" i="4"/>
  <c r="AV113" i="4"/>
  <c r="AW113" i="4"/>
  <c r="AU114" i="4"/>
  <c r="AV114" i="4"/>
  <c r="AW114" i="4"/>
  <c r="AU115" i="4"/>
  <c r="AV115" i="4"/>
  <c r="AW115" i="4"/>
  <c r="AU116" i="4"/>
  <c r="AV116" i="4"/>
  <c r="AW116" i="4"/>
  <c r="AU117" i="4"/>
  <c r="AV117" i="4"/>
  <c r="AW117" i="4"/>
  <c r="AU118" i="4"/>
  <c r="AV118" i="4"/>
  <c r="AW118" i="4"/>
  <c r="AU119" i="4"/>
  <c r="AV119" i="4"/>
  <c r="AW119" i="4"/>
  <c r="AU120" i="4"/>
  <c r="AV120" i="4"/>
  <c r="AW120" i="4"/>
  <c r="AU121" i="4"/>
  <c r="AV121" i="4"/>
  <c r="AW121" i="4"/>
  <c r="AU122" i="4"/>
  <c r="AV122" i="4"/>
  <c r="AW122" i="4"/>
  <c r="AU123" i="4"/>
  <c r="AV123" i="4"/>
  <c r="AW123" i="4"/>
  <c r="AU124" i="4"/>
  <c r="AV124" i="4"/>
  <c r="AW124" i="4"/>
  <c r="AU125" i="4"/>
  <c r="AV125" i="4"/>
  <c r="AW125" i="4"/>
  <c r="AU126" i="4"/>
  <c r="AV126" i="4"/>
  <c r="AW126" i="4"/>
  <c r="AU127" i="4"/>
  <c r="AV127" i="4"/>
  <c r="AW127" i="4"/>
  <c r="AU128" i="4"/>
  <c r="AV128" i="4"/>
  <c r="AW128" i="4"/>
  <c r="AU129" i="4"/>
  <c r="AV129" i="4"/>
  <c r="AW129" i="4"/>
  <c r="AU130" i="4"/>
  <c r="AV130" i="4"/>
  <c r="AW130" i="4"/>
  <c r="AU131" i="4"/>
  <c r="AV131" i="4"/>
  <c r="AW131" i="4"/>
  <c r="AU132" i="4"/>
  <c r="AV132" i="4"/>
  <c r="AW132" i="4"/>
  <c r="AU133" i="4"/>
  <c r="AV133" i="4"/>
  <c r="AW133" i="4"/>
  <c r="AU134" i="4"/>
  <c r="AV134" i="4"/>
  <c r="AW134" i="4"/>
  <c r="AU135" i="4"/>
  <c r="AV135" i="4"/>
  <c r="AW135" i="4"/>
  <c r="AU136" i="4"/>
  <c r="AV136" i="4"/>
  <c r="AW136" i="4"/>
  <c r="AU137" i="4"/>
  <c r="AV137" i="4"/>
  <c r="AW137" i="4"/>
  <c r="AU138" i="4"/>
  <c r="AV138" i="4"/>
  <c r="AW138" i="4"/>
  <c r="AU139" i="4"/>
  <c r="AV139" i="4"/>
  <c r="AW139" i="4"/>
  <c r="AU140" i="4"/>
  <c r="AV140" i="4"/>
  <c r="AW140" i="4"/>
  <c r="AU141" i="4"/>
  <c r="AV141" i="4"/>
  <c r="AW141" i="4"/>
  <c r="AU142" i="4"/>
  <c r="AV142" i="4"/>
  <c r="AW142" i="4"/>
  <c r="AU143" i="4"/>
  <c r="AV143" i="4"/>
  <c r="AW143" i="4"/>
  <c r="AU144" i="4"/>
  <c r="AV144" i="4"/>
  <c r="AW144" i="4"/>
  <c r="AU145" i="4"/>
  <c r="AV145" i="4"/>
  <c r="AW145" i="4"/>
  <c r="AU146" i="4"/>
  <c r="AV146" i="4"/>
  <c r="AW146" i="4"/>
  <c r="AU147" i="4"/>
  <c r="AV147" i="4"/>
  <c r="AW147" i="4"/>
  <c r="AU159" i="4"/>
  <c r="AV159" i="4"/>
  <c r="AW159" i="4"/>
  <c r="AU160" i="4"/>
  <c r="AV160" i="4"/>
  <c r="AW160" i="4"/>
  <c r="AU161" i="4"/>
  <c r="AV161" i="4"/>
  <c r="AW161" i="4"/>
  <c r="AU162" i="4"/>
  <c r="AV162" i="4"/>
  <c r="AW162" i="4"/>
  <c r="AU163" i="4"/>
  <c r="AV163" i="4"/>
  <c r="AW163" i="4"/>
  <c r="AU164" i="4"/>
  <c r="AV164" i="4"/>
  <c r="AW164" i="4"/>
  <c r="AU165" i="4"/>
  <c r="AV165" i="4"/>
  <c r="AW165" i="4"/>
  <c r="AU166" i="4"/>
  <c r="AV166" i="4"/>
  <c r="AW166" i="4"/>
  <c r="AU167" i="4"/>
  <c r="AV167" i="4"/>
  <c r="AW167" i="4"/>
  <c r="AU168" i="4"/>
  <c r="AV168" i="4"/>
  <c r="AW168" i="4"/>
  <c r="AU169" i="4"/>
  <c r="AV169" i="4"/>
  <c r="AW169" i="4"/>
  <c r="AU170" i="4"/>
  <c r="AV170" i="4"/>
  <c r="AW170" i="4"/>
  <c r="AU171" i="4"/>
  <c r="AV171" i="4"/>
  <c r="AW171" i="4"/>
  <c r="AU172" i="4"/>
  <c r="AV172" i="4"/>
  <c r="AW172" i="4"/>
  <c r="AU173" i="4"/>
  <c r="AV173" i="4"/>
  <c r="AW173" i="4"/>
  <c r="AU174" i="4"/>
  <c r="AV174" i="4"/>
  <c r="AW174" i="4"/>
  <c r="AU175" i="4"/>
  <c r="AV175" i="4"/>
  <c r="AW175" i="4"/>
  <c r="AU176" i="4"/>
  <c r="AV176" i="4"/>
  <c r="AW176" i="4"/>
  <c r="AU177" i="4"/>
  <c r="AV177" i="4"/>
  <c r="AW177" i="4"/>
  <c r="AU178" i="4"/>
  <c r="AV178" i="4"/>
  <c r="AW178" i="4"/>
  <c r="AU179" i="4"/>
  <c r="AV179" i="4"/>
  <c r="AW179" i="4"/>
  <c r="AU180" i="4"/>
  <c r="AV180" i="4"/>
  <c r="AW180" i="4"/>
  <c r="AU181" i="4"/>
  <c r="AV181" i="4"/>
  <c r="AW181" i="4"/>
  <c r="AU182" i="4"/>
  <c r="AV182" i="4"/>
  <c r="AW182" i="4"/>
  <c r="AU183" i="4"/>
  <c r="AV183" i="4"/>
  <c r="AW183" i="4"/>
  <c r="AU184" i="4"/>
  <c r="AV184" i="4"/>
  <c r="AW184" i="4"/>
  <c r="AU185" i="4"/>
  <c r="AV185" i="4"/>
  <c r="AW185" i="4"/>
  <c r="AU186" i="4"/>
  <c r="AV186" i="4"/>
  <c r="AW186" i="4"/>
  <c r="AU187" i="4"/>
  <c r="AV187" i="4"/>
  <c r="AW187" i="4"/>
  <c r="AU188" i="4"/>
  <c r="AV188" i="4"/>
  <c r="AW188" i="4"/>
  <c r="AU189" i="4"/>
  <c r="AV189" i="4"/>
  <c r="AW189" i="4"/>
  <c r="AU190" i="4"/>
  <c r="AV190" i="4"/>
  <c r="AW190" i="4"/>
  <c r="AU191" i="4"/>
  <c r="AV191" i="4"/>
  <c r="AW191" i="4"/>
  <c r="AU192" i="4"/>
  <c r="AV192" i="4"/>
  <c r="AW192" i="4"/>
  <c r="AU193" i="4"/>
  <c r="AV193" i="4"/>
  <c r="AW193" i="4"/>
  <c r="AU194" i="4"/>
  <c r="AV194" i="4"/>
  <c r="AW194" i="4"/>
  <c r="AU195" i="4"/>
  <c r="AV195" i="4"/>
  <c r="AW195" i="4"/>
  <c r="AU196" i="4"/>
  <c r="AV196" i="4"/>
  <c r="AW196" i="4"/>
  <c r="AU197" i="4"/>
  <c r="AV197" i="4"/>
  <c r="AW197" i="4"/>
  <c r="AU198" i="4"/>
  <c r="AV198" i="4"/>
  <c r="AW198" i="4"/>
  <c r="AU199" i="4"/>
  <c r="AV199" i="4"/>
  <c r="AW199" i="4"/>
  <c r="AU200" i="4"/>
  <c r="AV200" i="4"/>
  <c r="AW200" i="4"/>
  <c r="AU201" i="4"/>
  <c r="AV201" i="4"/>
  <c r="AW201" i="4"/>
  <c r="AU202" i="4"/>
  <c r="AV202" i="4"/>
  <c r="AW202" i="4"/>
  <c r="AU203" i="4"/>
  <c r="AV203" i="4"/>
  <c r="AW203" i="4"/>
  <c r="AU204" i="4"/>
  <c r="AV204" i="4"/>
  <c r="AW204" i="4"/>
  <c r="AU205" i="4"/>
  <c r="AV205" i="4"/>
  <c r="AW205" i="4"/>
  <c r="AU206" i="4"/>
  <c r="AV206" i="4"/>
  <c r="AW206" i="4"/>
  <c r="AU207" i="4"/>
  <c r="AV207" i="4"/>
  <c r="AW207" i="4"/>
  <c r="AU208" i="4"/>
  <c r="AV208" i="4"/>
  <c r="AW208" i="4"/>
  <c r="AU209" i="4"/>
  <c r="AV209" i="4"/>
  <c r="AW209" i="4"/>
  <c r="AU210" i="4"/>
  <c r="AV210" i="4"/>
  <c r="AW210" i="4"/>
  <c r="AU211" i="4"/>
  <c r="AV211" i="4"/>
  <c r="AW211" i="4"/>
  <c r="AU212" i="4"/>
  <c r="AV212" i="4"/>
  <c r="AW212" i="4"/>
  <c r="AU213" i="4"/>
  <c r="AV213" i="4"/>
  <c r="AW213" i="4"/>
  <c r="AU214" i="4"/>
  <c r="AV214" i="4"/>
  <c r="AW214" i="4"/>
  <c r="AU215" i="4"/>
  <c r="AV215" i="4"/>
  <c r="AW215" i="4"/>
  <c r="AU216" i="4"/>
  <c r="AV216" i="4"/>
  <c r="AW216" i="4"/>
  <c r="AU217" i="4"/>
  <c r="AV217" i="4"/>
  <c r="AW217" i="4"/>
  <c r="AU218" i="4"/>
  <c r="AV218" i="4"/>
  <c r="AW218" i="4"/>
  <c r="AU219" i="4"/>
  <c r="AV219" i="4"/>
  <c r="AW219" i="4"/>
  <c r="AU220" i="4"/>
  <c r="AV220" i="4"/>
  <c r="AW220" i="4"/>
  <c r="AU221" i="4"/>
  <c r="AV221" i="4"/>
  <c r="AW221" i="4"/>
  <c r="AU222" i="4"/>
  <c r="AV222" i="4"/>
  <c r="AW222" i="4"/>
  <c r="AU223" i="4"/>
  <c r="AV223" i="4"/>
  <c r="AW223" i="4"/>
  <c r="AU224" i="4"/>
  <c r="AV224" i="4"/>
  <c r="AW224" i="4"/>
  <c r="AU225" i="4"/>
  <c r="AV225" i="4"/>
  <c r="AW225" i="4"/>
  <c r="AU226" i="4"/>
  <c r="AV226" i="4"/>
  <c r="AW226" i="4"/>
  <c r="AU227" i="4"/>
  <c r="AV227" i="4"/>
  <c r="AW227" i="4"/>
  <c r="AU228" i="4"/>
  <c r="AV228" i="4"/>
  <c r="AW228" i="4"/>
  <c r="AU229" i="4"/>
  <c r="AV229" i="4"/>
  <c r="AW229" i="4"/>
  <c r="AU230" i="4"/>
  <c r="AV230" i="4"/>
  <c r="AW230" i="4"/>
  <c r="AU231" i="4"/>
  <c r="AV231" i="4"/>
  <c r="AW231" i="4"/>
  <c r="AU232" i="4"/>
  <c r="AV232" i="4"/>
  <c r="AW232" i="4"/>
  <c r="AU233" i="4"/>
  <c r="AV233" i="4"/>
  <c r="AW233" i="4"/>
  <c r="AU234" i="4"/>
  <c r="AV234" i="4"/>
  <c r="AW234" i="4"/>
  <c r="AU235" i="4"/>
  <c r="AV235" i="4"/>
  <c r="AW235" i="4"/>
  <c r="AU236" i="4"/>
  <c r="AV236" i="4"/>
  <c r="AW236" i="4"/>
  <c r="AU237" i="4"/>
  <c r="AV237" i="4"/>
  <c r="AW237" i="4"/>
  <c r="AU238" i="4"/>
  <c r="AV238" i="4"/>
  <c r="AW238" i="4"/>
  <c r="AU239" i="4"/>
  <c r="AV239" i="4"/>
  <c r="AW239" i="4"/>
  <c r="AU240" i="4"/>
  <c r="AV240" i="4"/>
  <c r="AW240" i="4"/>
  <c r="AU241" i="4"/>
  <c r="AV241" i="4"/>
  <c r="AW241" i="4"/>
  <c r="AU242" i="4"/>
  <c r="AV242" i="4"/>
  <c r="AW242" i="4"/>
  <c r="AU243" i="4"/>
  <c r="AV243" i="4"/>
  <c r="AW243" i="4"/>
  <c r="AU244" i="4"/>
  <c r="AV244" i="4"/>
  <c r="AW244" i="4"/>
  <c r="AU245" i="4"/>
  <c r="AV245" i="4"/>
  <c r="AW245" i="4"/>
  <c r="AU246" i="4"/>
  <c r="AV246" i="4"/>
  <c r="AW246" i="4"/>
  <c r="AU247" i="4"/>
  <c r="AV247" i="4"/>
  <c r="AW247" i="4"/>
  <c r="AU248" i="4"/>
  <c r="AV248" i="4"/>
  <c r="AW248" i="4"/>
  <c r="AU249" i="4"/>
  <c r="AV249" i="4"/>
  <c r="AW249" i="4"/>
  <c r="AU250" i="4"/>
  <c r="AV250" i="4"/>
  <c r="AW250" i="4"/>
  <c r="AU251" i="4"/>
  <c r="AV251" i="4"/>
  <c r="AW251" i="4"/>
  <c r="AU252" i="4"/>
  <c r="AV252" i="4"/>
  <c r="AW252" i="4"/>
  <c r="AU253" i="4"/>
  <c r="AV253" i="4"/>
  <c r="AW253" i="4"/>
  <c r="AU254" i="4"/>
  <c r="AV254" i="4"/>
  <c r="AW254" i="4"/>
  <c r="AU255" i="4"/>
  <c r="AV255" i="4"/>
  <c r="AW255" i="4"/>
  <c r="AU256" i="4"/>
  <c r="AV256" i="4"/>
  <c r="AW256" i="4"/>
  <c r="AU257" i="4"/>
  <c r="AV257" i="4"/>
  <c r="AW257" i="4"/>
  <c r="AU258" i="4"/>
  <c r="AV258" i="4"/>
  <c r="AW258" i="4"/>
  <c r="AU259" i="4"/>
  <c r="AV259" i="4"/>
  <c r="AW259" i="4"/>
  <c r="AU260" i="4"/>
  <c r="AV260" i="4"/>
  <c r="AW260" i="4"/>
  <c r="AU261" i="4"/>
  <c r="AV261" i="4"/>
  <c r="AW261" i="4"/>
  <c r="AU262" i="4"/>
  <c r="AV262" i="4"/>
  <c r="AW262" i="4"/>
  <c r="AU263" i="4"/>
  <c r="AV263" i="4"/>
  <c r="AW263" i="4"/>
  <c r="AU264" i="4"/>
  <c r="AV264" i="4"/>
  <c r="AW264" i="4"/>
  <c r="AU265" i="4"/>
  <c r="AV265" i="4"/>
  <c r="AW265" i="4"/>
  <c r="AU266" i="4"/>
  <c r="AV266" i="4"/>
  <c r="AW266" i="4"/>
  <c r="AU267" i="4"/>
  <c r="AV267" i="4"/>
  <c r="AW267" i="4"/>
  <c r="AU268" i="4"/>
  <c r="AV268" i="4"/>
  <c r="AW268" i="4"/>
  <c r="AU269" i="4"/>
  <c r="AV269" i="4"/>
  <c r="AW269" i="4"/>
  <c r="AU270" i="4"/>
  <c r="AV270" i="4"/>
  <c r="AW270" i="4"/>
  <c r="AU271" i="4"/>
  <c r="AV271" i="4"/>
  <c r="AW271" i="4"/>
  <c r="AU272" i="4"/>
  <c r="AV272" i="4"/>
  <c r="AW272" i="4"/>
  <c r="AU273" i="4"/>
  <c r="AV273" i="4"/>
  <c r="AW273" i="4"/>
  <c r="AU274" i="4"/>
  <c r="AV274" i="4"/>
  <c r="AW274" i="4"/>
  <c r="AU275" i="4"/>
  <c r="AV275" i="4"/>
  <c r="AW275" i="4"/>
  <c r="AU276" i="4"/>
  <c r="AV276" i="4"/>
  <c r="AW276" i="4"/>
  <c r="AU277" i="4"/>
  <c r="AV277" i="4"/>
  <c r="AW277" i="4"/>
  <c r="AU278" i="4"/>
  <c r="AV278" i="4"/>
  <c r="AW278" i="4"/>
  <c r="AU279" i="4"/>
  <c r="AV279" i="4"/>
  <c r="AW279" i="4"/>
  <c r="AU280" i="4"/>
  <c r="AV280" i="4"/>
  <c r="AW280" i="4"/>
  <c r="AU281" i="4"/>
  <c r="AV281" i="4"/>
  <c r="AW281" i="4"/>
  <c r="AU282" i="4"/>
  <c r="AV282" i="4"/>
  <c r="AW282" i="4"/>
  <c r="AU283" i="4"/>
  <c r="AV283" i="4"/>
  <c r="AW283" i="4"/>
  <c r="AU284" i="4"/>
  <c r="AV284" i="4"/>
  <c r="AW284" i="4"/>
  <c r="AU285" i="4"/>
  <c r="AV285" i="4"/>
  <c r="AW285" i="4"/>
  <c r="AU286" i="4"/>
  <c r="AV286" i="4"/>
  <c r="AW286" i="4"/>
  <c r="AU287" i="4"/>
  <c r="AV287" i="4"/>
  <c r="AW287" i="4"/>
  <c r="AU288" i="4"/>
  <c r="AV288" i="4"/>
  <c r="AW288" i="4"/>
  <c r="AU289" i="4"/>
  <c r="AV289" i="4"/>
  <c r="AW289" i="4"/>
  <c r="AU290" i="4"/>
  <c r="AV290" i="4"/>
  <c r="AW290" i="4"/>
  <c r="AU291" i="4"/>
  <c r="AV291" i="4"/>
  <c r="AW291" i="4"/>
  <c r="AU292" i="4"/>
  <c r="AV292" i="4"/>
  <c r="AW292" i="4"/>
  <c r="AU293" i="4"/>
  <c r="AV293" i="4"/>
  <c r="AW293" i="4"/>
  <c r="AU294" i="4"/>
  <c r="AV294" i="4"/>
  <c r="AW294" i="4"/>
  <c r="AU295" i="4"/>
  <c r="AV295" i="4"/>
  <c r="AW295" i="4"/>
  <c r="AU296" i="4"/>
  <c r="AV296" i="4"/>
  <c r="AW296" i="4"/>
  <c r="AU297" i="4"/>
  <c r="AV297" i="4"/>
  <c r="AW297" i="4"/>
  <c r="AU298" i="4"/>
  <c r="AV298" i="4"/>
  <c r="AW298" i="4"/>
  <c r="AU299" i="4"/>
  <c r="AV299" i="4"/>
  <c r="AW299" i="4"/>
  <c r="AU300" i="4"/>
  <c r="AV300" i="4"/>
  <c r="AW300" i="4"/>
  <c r="AU301" i="4"/>
  <c r="AV301" i="4"/>
  <c r="AW301" i="4"/>
  <c r="AU302" i="4"/>
  <c r="AV302" i="4"/>
  <c r="AW302" i="4"/>
  <c r="AU303" i="4"/>
  <c r="AV303" i="4"/>
  <c r="AW303" i="4"/>
  <c r="AU304" i="4"/>
  <c r="AV304" i="4"/>
  <c r="AW304" i="4"/>
  <c r="AU305" i="4"/>
  <c r="AV305" i="4"/>
  <c r="AW305" i="4"/>
  <c r="AU306" i="4"/>
  <c r="AV306" i="4"/>
  <c r="AW306" i="4"/>
  <c r="AU307" i="4"/>
  <c r="AV307" i="4"/>
  <c r="AW307" i="4"/>
  <c r="AU308" i="4"/>
  <c r="AV308" i="4"/>
  <c r="AW308" i="4"/>
  <c r="AU309" i="4"/>
  <c r="AV309" i="4"/>
  <c r="AW309" i="4"/>
  <c r="AU310" i="4"/>
  <c r="AV310" i="4"/>
  <c r="AW310" i="4"/>
  <c r="AU311" i="4"/>
  <c r="AV311" i="4"/>
  <c r="AW311" i="4"/>
  <c r="AU312" i="4"/>
  <c r="AV312" i="4"/>
  <c r="AW312" i="4"/>
  <c r="AU313" i="4"/>
  <c r="AV313" i="4"/>
  <c r="AW313" i="4"/>
  <c r="AU314" i="4"/>
  <c r="AV314" i="4"/>
  <c r="AW314" i="4"/>
  <c r="AU315" i="4"/>
  <c r="AV315" i="4"/>
  <c r="AW315" i="4"/>
  <c r="AU316" i="4"/>
  <c r="AV316" i="4"/>
  <c r="AW316" i="4"/>
  <c r="AU317" i="4"/>
  <c r="AV317" i="4"/>
  <c r="AW317" i="4"/>
  <c r="AU318" i="4"/>
  <c r="AV318" i="4"/>
  <c r="AW318" i="4"/>
  <c r="AU319" i="4"/>
  <c r="AV319" i="4"/>
  <c r="AW319" i="4"/>
  <c r="AU320" i="4"/>
  <c r="AV320" i="4"/>
  <c r="AW320" i="4"/>
  <c r="AU321" i="4"/>
  <c r="AV321" i="4"/>
  <c r="AW321" i="4"/>
  <c r="AU322" i="4"/>
  <c r="AV322" i="4"/>
  <c r="AW322" i="4"/>
  <c r="AU323" i="4"/>
  <c r="AV323" i="4"/>
  <c r="AW323" i="4"/>
  <c r="AU324" i="4"/>
  <c r="AV324" i="4"/>
  <c r="AW324" i="4"/>
  <c r="AU325" i="4"/>
  <c r="AV325" i="4"/>
  <c r="AW325" i="4"/>
  <c r="AU326" i="4"/>
  <c r="AV326" i="4"/>
  <c r="AW326" i="4"/>
  <c r="AU327" i="4"/>
  <c r="AV327" i="4"/>
  <c r="AW327" i="4"/>
  <c r="AU328" i="4"/>
  <c r="AV328" i="4"/>
  <c r="AW328" i="4"/>
  <c r="AU329" i="4"/>
  <c r="AV329" i="4"/>
  <c r="AW329" i="4"/>
  <c r="AU330" i="4"/>
  <c r="AV330" i="4"/>
  <c r="AW330" i="4"/>
  <c r="AU331" i="4"/>
  <c r="AV331" i="4"/>
  <c r="AW331" i="4"/>
  <c r="AU332" i="4"/>
  <c r="AV332" i="4"/>
  <c r="AW332" i="4"/>
  <c r="AU333" i="4"/>
  <c r="AV333" i="4"/>
  <c r="AW333" i="4"/>
  <c r="AU334" i="4"/>
  <c r="AV334" i="4"/>
  <c r="AW334" i="4"/>
  <c r="AU335" i="4"/>
  <c r="AV335" i="4"/>
  <c r="AW335" i="4"/>
  <c r="AU336" i="4"/>
  <c r="AV336" i="4"/>
  <c r="AW336" i="4"/>
  <c r="AU337" i="4"/>
  <c r="AV337" i="4"/>
  <c r="AW337" i="4"/>
  <c r="AU338" i="4"/>
  <c r="AV338" i="4"/>
  <c r="AW338" i="4"/>
  <c r="AU339" i="4"/>
  <c r="AV339" i="4"/>
  <c r="AW339" i="4"/>
  <c r="AU340" i="4"/>
  <c r="AV340" i="4"/>
  <c r="AW340" i="4"/>
  <c r="AU341" i="4"/>
  <c r="AV341" i="4"/>
  <c r="AW341" i="4"/>
  <c r="AU342" i="4"/>
  <c r="AV342" i="4"/>
  <c r="AW342" i="4"/>
  <c r="AU343" i="4"/>
  <c r="AV343" i="4"/>
  <c r="AW343" i="4"/>
  <c r="AU344" i="4"/>
  <c r="AV344" i="4"/>
  <c r="AW344" i="4"/>
  <c r="AU345" i="4"/>
  <c r="AV345" i="4"/>
  <c r="AW345" i="4"/>
  <c r="AU346" i="4"/>
  <c r="AV346" i="4"/>
  <c r="AW346" i="4"/>
  <c r="AU347" i="4"/>
  <c r="AV347" i="4"/>
  <c r="AW347" i="4"/>
  <c r="AU348" i="4"/>
  <c r="AV348" i="4"/>
  <c r="AW348" i="4"/>
  <c r="AU349" i="4"/>
  <c r="AV349" i="4"/>
  <c r="AW349" i="4"/>
  <c r="AU350" i="4"/>
  <c r="AV350" i="4"/>
  <c r="AW350" i="4"/>
  <c r="AU351" i="4"/>
  <c r="AV351" i="4"/>
  <c r="AW351" i="4"/>
  <c r="AU352" i="4"/>
  <c r="AV352" i="4"/>
  <c r="AW352" i="4"/>
  <c r="AU353" i="4"/>
  <c r="AV353" i="4"/>
  <c r="AW353" i="4"/>
  <c r="AU354" i="4"/>
  <c r="AV354" i="4"/>
  <c r="AW354" i="4"/>
  <c r="AU355" i="4"/>
  <c r="AV355" i="4"/>
  <c r="AW355" i="4"/>
  <c r="AU356" i="4"/>
  <c r="AV356" i="4"/>
  <c r="AW356" i="4"/>
  <c r="AU357" i="4"/>
  <c r="AV357" i="4"/>
  <c r="AW357" i="4"/>
  <c r="AU358" i="4"/>
  <c r="AV358" i="4"/>
  <c r="AW358" i="4"/>
  <c r="AU359" i="4"/>
  <c r="AV359" i="4"/>
  <c r="AW359" i="4"/>
  <c r="AU360" i="4"/>
  <c r="AV360" i="4"/>
  <c r="AW360" i="4"/>
  <c r="AU361" i="4"/>
  <c r="AV361" i="4"/>
  <c r="AW361" i="4"/>
  <c r="AU362" i="4"/>
  <c r="AV362" i="4"/>
  <c r="AW362" i="4"/>
  <c r="AU363" i="4"/>
  <c r="AV363" i="4"/>
  <c r="AW363" i="4"/>
  <c r="AU364" i="4"/>
  <c r="AV364" i="4"/>
  <c r="AW364" i="4"/>
  <c r="AU365" i="4"/>
  <c r="AV365" i="4"/>
  <c r="AW365" i="4"/>
  <c r="AU366" i="4"/>
  <c r="AV366" i="4"/>
  <c r="AW366" i="4"/>
  <c r="AU367" i="4"/>
  <c r="AV367" i="4"/>
  <c r="AW367" i="4"/>
  <c r="AU368" i="4"/>
  <c r="AV368" i="4"/>
  <c r="AW368" i="4"/>
  <c r="AU369" i="4"/>
  <c r="AV369" i="4"/>
  <c r="AW369" i="4"/>
  <c r="AU370" i="4"/>
  <c r="AV370" i="4"/>
  <c r="AW370" i="4"/>
  <c r="AU371" i="4"/>
  <c r="AV371" i="4"/>
  <c r="AW371" i="4"/>
  <c r="AU372" i="4"/>
  <c r="AV372" i="4"/>
  <c r="AW372" i="4"/>
  <c r="AU373" i="4"/>
  <c r="AV373" i="4"/>
  <c r="AW373" i="4"/>
  <c r="AU374" i="4"/>
  <c r="AV374" i="4"/>
  <c r="AW374" i="4"/>
  <c r="AU375" i="4"/>
  <c r="AV375" i="4"/>
  <c r="AW375" i="4"/>
  <c r="AU376" i="4"/>
  <c r="AV376" i="4"/>
  <c r="AW376" i="4"/>
  <c r="AU377" i="4"/>
  <c r="AV377" i="4"/>
  <c r="AW377" i="4"/>
  <c r="AU378" i="4"/>
  <c r="AV378" i="4"/>
  <c r="AW378" i="4"/>
  <c r="AU379" i="4"/>
  <c r="AV379" i="4"/>
  <c r="AW379" i="4"/>
  <c r="AU380" i="4"/>
  <c r="AV380" i="4"/>
  <c r="AW380" i="4"/>
  <c r="AU381" i="4"/>
  <c r="AV381" i="4"/>
  <c r="AW381" i="4"/>
  <c r="AU382" i="4"/>
  <c r="AV382" i="4"/>
  <c r="AW382" i="4"/>
  <c r="AU383" i="4"/>
  <c r="AV383" i="4"/>
  <c r="AW383" i="4"/>
  <c r="AU384" i="4"/>
  <c r="AV384" i="4"/>
  <c r="AW384" i="4"/>
  <c r="AU385" i="4"/>
  <c r="AV385" i="4"/>
  <c r="AW385" i="4"/>
  <c r="AU386" i="4"/>
  <c r="AV386" i="4"/>
  <c r="AW386" i="4"/>
  <c r="AU387" i="4"/>
  <c r="AV387" i="4"/>
  <c r="AW387" i="4"/>
  <c r="AU388" i="4"/>
  <c r="AV388" i="4"/>
  <c r="AW388" i="4"/>
  <c r="AU389" i="4"/>
  <c r="AV389" i="4"/>
  <c r="AW389" i="4"/>
  <c r="AU390" i="4"/>
  <c r="AV390" i="4"/>
  <c r="AW390" i="4"/>
  <c r="AU391" i="4"/>
  <c r="AV391" i="4"/>
  <c r="AW391" i="4"/>
  <c r="AU392" i="4"/>
  <c r="AV392" i="4"/>
  <c r="AW392" i="4"/>
  <c r="AU393" i="4"/>
  <c r="AV393" i="4"/>
  <c r="AW393" i="4"/>
  <c r="AU394" i="4"/>
  <c r="AV394" i="4"/>
  <c r="AW394" i="4"/>
  <c r="AU395" i="4"/>
  <c r="AV395" i="4"/>
  <c r="AW395" i="4"/>
  <c r="AU396" i="4"/>
  <c r="AV396" i="4"/>
  <c r="AW396" i="4"/>
  <c r="AU397" i="4"/>
  <c r="AV397" i="4"/>
  <c r="AW397" i="4"/>
  <c r="AU398" i="4"/>
  <c r="AV398" i="4"/>
  <c r="AW398" i="4"/>
  <c r="AU399" i="4"/>
  <c r="AV399" i="4"/>
  <c r="AW399" i="4"/>
  <c r="AU400" i="4"/>
  <c r="AV400" i="4"/>
  <c r="AW400" i="4"/>
  <c r="AU401" i="4"/>
  <c r="AV401" i="4"/>
  <c r="AW401" i="4"/>
  <c r="AU402" i="4"/>
  <c r="AV402" i="4"/>
  <c r="AW402" i="4"/>
  <c r="AU403" i="4"/>
  <c r="AV403" i="4"/>
  <c r="AW403" i="4"/>
  <c r="AU404" i="4"/>
  <c r="AV404" i="4"/>
  <c r="AW404" i="4"/>
  <c r="AU405" i="4"/>
  <c r="AV405" i="4"/>
  <c r="AW405" i="4"/>
  <c r="AU406" i="4"/>
  <c r="AV406" i="4"/>
  <c r="AW406" i="4"/>
  <c r="AV6" i="4"/>
  <c r="AU6" i="4"/>
  <c r="AQ6" i="4"/>
  <c r="AN7" i="4"/>
  <c r="AO7" i="4"/>
  <c r="AP7" i="4"/>
  <c r="AQ7" i="4"/>
  <c r="AN8" i="4"/>
  <c r="AO8" i="4"/>
  <c r="AP8" i="4"/>
  <c r="AQ8" i="4"/>
  <c r="AN9" i="4"/>
  <c r="AO9" i="4"/>
  <c r="AP9" i="4"/>
  <c r="AQ9" i="4"/>
  <c r="AN10" i="4"/>
  <c r="AO10" i="4"/>
  <c r="AP10" i="4"/>
  <c r="AQ10" i="4"/>
  <c r="AN11" i="4"/>
  <c r="AO11" i="4"/>
  <c r="AP11" i="4"/>
  <c r="AQ11" i="4"/>
  <c r="AN12" i="4"/>
  <c r="AO12" i="4"/>
  <c r="AP12" i="4"/>
  <c r="AQ12" i="4"/>
  <c r="AN13" i="4"/>
  <c r="AO13" i="4"/>
  <c r="AP13" i="4"/>
  <c r="AQ13" i="4"/>
  <c r="AN14" i="4"/>
  <c r="AO14" i="4"/>
  <c r="AP14" i="4"/>
  <c r="AQ14" i="4"/>
  <c r="AN15" i="4"/>
  <c r="AO15" i="4"/>
  <c r="AP15" i="4"/>
  <c r="AQ15" i="4"/>
  <c r="AN16" i="4"/>
  <c r="AO16" i="4"/>
  <c r="AP16" i="4"/>
  <c r="AQ16" i="4"/>
  <c r="AN17" i="4"/>
  <c r="AO17" i="4"/>
  <c r="AP17" i="4"/>
  <c r="AQ17" i="4"/>
  <c r="AN18" i="4"/>
  <c r="AO18" i="4"/>
  <c r="AP18" i="4"/>
  <c r="AQ18" i="4"/>
  <c r="AN19" i="4"/>
  <c r="AO19" i="4"/>
  <c r="AP19" i="4"/>
  <c r="AQ19" i="4"/>
  <c r="AN20" i="4"/>
  <c r="AO20" i="4"/>
  <c r="AP20" i="4"/>
  <c r="AQ20" i="4"/>
  <c r="AN21" i="4"/>
  <c r="AO21" i="4"/>
  <c r="AP21" i="4"/>
  <c r="AQ21" i="4"/>
  <c r="AN22" i="4"/>
  <c r="AO22" i="4"/>
  <c r="AP22" i="4"/>
  <c r="AQ22" i="4"/>
  <c r="AN23" i="4"/>
  <c r="AO23" i="4"/>
  <c r="AP23" i="4"/>
  <c r="AQ23" i="4"/>
  <c r="AN24" i="4"/>
  <c r="AO24" i="4"/>
  <c r="AP24" i="4"/>
  <c r="AQ24" i="4"/>
  <c r="AN25" i="4"/>
  <c r="AO25" i="4"/>
  <c r="AP25" i="4"/>
  <c r="AQ25" i="4"/>
  <c r="AN26" i="4"/>
  <c r="AO26" i="4"/>
  <c r="AP26" i="4"/>
  <c r="AQ26" i="4"/>
  <c r="AN27" i="4"/>
  <c r="AO27" i="4"/>
  <c r="AP27" i="4"/>
  <c r="AQ27" i="4"/>
  <c r="AN28" i="4"/>
  <c r="AO28" i="4"/>
  <c r="AP28" i="4"/>
  <c r="AQ28" i="4"/>
  <c r="AN29" i="4"/>
  <c r="AO29" i="4"/>
  <c r="AP29" i="4"/>
  <c r="AQ29" i="4"/>
  <c r="AN30" i="4"/>
  <c r="AO30" i="4"/>
  <c r="AP30" i="4"/>
  <c r="AQ30" i="4"/>
  <c r="AN31" i="4"/>
  <c r="AO31" i="4"/>
  <c r="AP31" i="4"/>
  <c r="AQ31" i="4"/>
  <c r="AN32" i="4"/>
  <c r="AO32" i="4"/>
  <c r="AP32" i="4"/>
  <c r="AQ32" i="4"/>
  <c r="AN33" i="4"/>
  <c r="AO33" i="4"/>
  <c r="AP33" i="4"/>
  <c r="AQ33" i="4"/>
  <c r="AN34" i="4"/>
  <c r="AO34" i="4"/>
  <c r="AP34" i="4"/>
  <c r="AQ34" i="4"/>
  <c r="AN35" i="4"/>
  <c r="AO35" i="4"/>
  <c r="AP35" i="4"/>
  <c r="AQ35" i="4"/>
  <c r="AN36" i="4"/>
  <c r="AO36" i="4"/>
  <c r="AP36" i="4"/>
  <c r="AQ36" i="4"/>
  <c r="AN37" i="4"/>
  <c r="AO37" i="4"/>
  <c r="AP37" i="4"/>
  <c r="AQ37" i="4"/>
  <c r="AN38" i="4"/>
  <c r="AO38" i="4"/>
  <c r="AP38" i="4"/>
  <c r="AQ38" i="4"/>
  <c r="AN39" i="4"/>
  <c r="AO39" i="4"/>
  <c r="AP39" i="4"/>
  <c r="AQ39" i="4"/>
  <c r="AN40" i="4"/>
  <c r="AO40" i="4"/>
  <c r="AP40" i="4"/>
  <c r="AQ40" i="4"/>
  <c r="AN41" i="4"/>
  <c r="AO41" i="4"/>
  <c r="AP41" i="4"/>
  <c r="AQ41" i="4"/>
  <c r="AN42" i="4"/>
  <c r="AO42" i="4"/>
  <c r="AP42" i="4"/>
  <c r="AQ42" i="4"/>
  <c r="AN43" i="4"/>
  <c r="AO43" i="4"/>
  <c r="AP43" i="4"/>
  <c r="AQ43" i="4"/>
  <c r="AN44" i="4"/>
  <c r="AO44" i="4"/>
  <c r="AP44" i="4"/>
  <c r="AQ44" i="4"/>
  <c r="AN45" i="4"/>
  <c r="AO45" i="4"/>
  <c r="AP45" i="4"/>
  <c r="AQ45" i="4"/>
  <c r="AN46" i="4"/>
  <c r="AO46" i="4"/>
  <c r="AP46" i="4"/>
  <c r="AQ46" i="4"/>
  <c r="AN47" i="4"/>
  <c r="AO47" i="4"/>
  <c r="AP47" i="4"/>
  <c r="AQ47" i="4"/>
  <c r="AN48" i="4"/>
  <c r="AO48" i="4"/>
  <c r="AP48" i="4"/>
  <c r="AQ48" i="4"/>
  <c r="AN49" i="4"/>
  <c r="AO49" i="4"/>
  <c r="AP49" i="4"/>
  <c r="AQ49" i="4"/>
  <c r="AN50" i="4"/>
  <c r="AO50" i="4"/>
  <c r="AP50" i="4"/>
  <c r="AQ50" i="4"/>
  <c r="AN51" i="4"/>
  <c r="AO51" i="4"/>
  <c r="AP51" i="4"/>
  <c r="AQ51" i="4"/>
  <c r="AN52" i="4"/>
  <c r="AO52" i="4"/>
  <c r="AP52" i="4"/>
  <c r="AQ52" i="4"/>
  <c r="AN53" i="4"/>
  <c r="AO53" i="4"/>
  <c r="AP53" i="4"/>
  <c r="AQ53" i="4"/>
  <c r="AN54" i="4"/>
  <c r="AO54" i="4"/>
  <c r="AP54" i="4"/>
  <c r="AQ54" i="4"/>
  <c r="AN55" i="4"/>
  <c r="AO55" i="4"/>
  <c r="AP55" i="4"/>
  <c r="AQ55" i="4"/>
  <c r="AN56" i="4"/>
  <c r="AO56" i="4"/>
  <c r="AP56" i="4"/>
  <c r="AQ56" i="4"/>
  <c r="AN57" i="4"/>
  <c r="AO57" i="4"/>
  <c r="AP57" i="4"/>
  <c r="AQ57" i="4"/>
  <c r="AN58" i="4"/>
  <c r="AO58" i="4"/>
  <c r="AP58" i="4"/>
  <c r="AQ58" i="4"/>
  <c r="AN59" i="4"/>
  <c r="AO59" i="4"/>
  <c r="AP59" i="4"/>
  <c r="AQ59" i="4"/>
  <c r="AN60" i="4"/>
  <c r="AO60" i="4"/>
  <c r="AP60" i="4"/>
  <c r="AQ60" i="4"/>
  <c r="AN61" i="4"/>
  <c r="AO61" i="4"/>
  <c r="AP61" i="4"/>
  <c r="AQ61" i="4"/>
  <c r="AN62" i="4"/>
  <c r="AO62" i="4"/>
  <c r="AP62" i="4"/>
  <c r="AQ62" i="4"/>
  <c r="AN63" i="4"/>
  <c r="AO63" i="4"/>
  <c r="AP63" i="4"/>
  <c r="AQ63" i="4"/>
  <c r="AN64" i="4"/>
  <c r="AO64" i="4"/>
  <c r="AP64" i="4"/>
  <c r="AQ64" i="4"/>
  <c r="AN65" i="4"/>
  <c r="AO65" i="4"/>
  <c r="AP65" i="4"/>
  <c r="AQ65" i="4"/>
  <c r="AN66" i="4"/>
  <c r="AO66" i="4"/>
  <c r="AP66" i="4"/>
  <c r="AQ66" i="4"/>
  <c r="AN67" i="4"/>
  <c r="AO67" i="4"/>
  <c r="AP67" i="4"/>
  <c r="AQ67" i="4"/>
  <c r="AN68" i="4"/>
  <c r="AO68" i="4"/>
  <c r="AP68" i="4"/>
  <c r="AQ68" i="4"/>
  <c r="AN69" i="4"/>
  <c r="AO69" i="4"/>
  <c r="AP69" i="4"/>
  <c r="AQ69" i="4"/>
  <c r="AN70" i="4"/>
  <c r="AO70" i="4"/>
  <c r="AP70" i="4"/>
  <c r="AQ70" i="4"/>
  <c r="AN71" i="4"/>
  <c r="AO71" i="4"/>
  <c r="AP71" i="4"/>
  <c r="AQ71" i="4"/>
  <c r="AN72" i="4"/>
  <c r="AO72" i="4"/>
  <c r="AP72" i="4"/>
  <c r="AQ72" i="4"/>
  <c r="AN73" i="4"/>
  <c r="AO73" i="4"/>
  <c r="AP73" i="4"/>
  <c r="AQ73" i="4"/>
  <c r="AN74" i="4"/>
  <c r="AO74" i="4"/>
  <c r="AP74" i="4"/>
  <c r="AQ74" i="4"/>
  <c r="AN75" i="4"/>
  <c r="AO75" i="4"/>
  <c r="AP75" i="4"/>
  <c r="AQ75" i="4"/>
  <c r="AN76" i="4"/>
  <c r="AO76" i="4"/>
  <c r="AP76" i="4"/>
  <c r="AQ76" i="4"/>
  <c r="AN77" i="4"/>
  <c r="AO77" i="4"/>
  <c r="AP77" i="4"/>
  <c r="AQ77" i="4"/>
  <c r="AN78" i="4"/>
  <c r="AO78" i="4"/>
  <c r="AP78" i="4"/>
  <c r="AQ78" i="4"/>
  <c r="AN79" i="4"/>
  <c r="AO79" i="4"/>
  <c r="AP79" i="4"/>
  <c r="AQ79" i="4"/>
  <c r="AN80" i="4"/>
  <c r="AO80" i="4"/>
  <c r="AP80" i="4"/>
  <c r="AQ80" i="4"/>
  <c r="AN81" i="4"/>
  <c r="AO81" i="4"/>
  <c r="AP81" i="4"/>
  <c r="AQ81" i="4"/>
  <c r="AN82" i="4"/>
  <c r="AO82" i="4"/>
  <c r="AP82" i="4"/>
  <c r="AQ82" i="4"/>
  <c r="AN83" i="4"/>
  <c r="AO83" i="4"/>
  <c r="AP83" i="4"/>
  <c r="AQ83" i="4"/>
  <c r="AN84" i="4"/>
  <c r="AO84" i="4"/>
  <c r="AP84" i="4"/>
  <c r="AQ84" i="4"/>
  <c r="AN85" i="4"/>
  <c r="AO85" i="4"/>
  <c r="AP85" i="4"/>
  <c r="AQ85" i="4"/>
  <c r="AN86" i="4"/>
  <c r="AO86" i="4"/>
  <c r="AP86" i="4"/>
  <c r="AQ86" i="4"/>
  <c r="AN87" i="4"/>
  <c r="AO87" i="4"/>
  <c r="AP87" i="4"/>
  <c r="AQ87" i="4"/>
  <c r="AN88" i="4"/>
  <c r="AO88" i="4"/>
  <c r="AP88" i="4"/>
  <c r="AQ88" i="4"/>
  <c r="AN89" i="4"/>
  <c r="AO89" i="4"/>
  <c r="AP89" i="4"/>
  <c r="AQ89" i="4"/>
  <c r="AN90" i="4"/>
  <c r="AO90" i="4"/>
  <c r="AP90" i="4"/>
  <c r="AQ90" i="4"/>
  <c r="AN91" i="4"/>
  <c r="AO91" i="4"/>
  <c r="AP91" i="4"/>
  <c r="AQ91" i="4"/>
  <c r="AN92" i="4"/>
  <c r="AO92" i="4"/>
  <c r="AP92" i="4"/>
  <c r="AQ92" i="4"/>
  <c r="AN93" i="4"/>
  <c r="AO93" i="4"/>
  <c r="AP93" i="4"/>
  <c r="AQ93" i="4"/>
  <c r="AN94" i="4"/>
  <c r="AO94" i="4"/>
  <c r="AP94" i="4"/>
  <c r="AQ94" i="4"/>
  <c r="AN95" i="4"/>
  <c r="AO95" i="4"/>
  <c r="AP95" i="4"/>
  <c r="AQ95" i="4"/>
  <c r="AN96" i="4"/>
  <c r="AO96" i="4"/>
  <c r="AP96" i="4"/>
  <c r="AQ96" i="4"/>
  <c r="AN97" i="4"/>
  <c r="AO97" i="4"/>
  <c r="AP97" i="4"/>
  <c r="AQ97" i="4"/>
  <c r="AN98" i="4"/>
  <c r="AO98" i="4"/>
  <c r="AP98" i="4"/>
  <c r="AQ98" i="4"/>
  <c r="AN99" i="4"/>
  <c r="AO99" i="4"/>
  <c r="AP99" i="4"/>
  <c r="AQ99" i="4"/>
  <c r="AN100" i="4"/>
  <c r="AO100" i="4"/>
  <c r="AP100" i="4"/>
  <c r="AQ100" i="4"/>
  <c r="AN101" i="4"/>
  <c r="AO101" i="4"/>
  <c r="AP101" i="4"/>
  <c r="AQ101" i="4"/>
  <c r="AN102" i="4"/>
  <c r="AO102" i="4"/>
  <c r="AP102" i="4"/>
  <c r="AQ102" i="4"/>
  <c r="AN103" i="4"/>
  <c r="AO103" i="4"/>
  <c r="AP103" i="4"/>
  <c r="AQ103" i="4"/>
  <c r="AN104" i="4"/>
  <c r="AO104" i="4"/>
  <c r="AP104" i="4"/>
  <c r="AQ104" i="4"/>
  <c r="AN105" i="4"/>
  <c r="AO105" i="4"/>
  <c r="AP105" i="4"/>
  <c r="AQ105" i="4"/>
  <c r="AN106" i="4"/>
  <c r="AO106" i="4"/>
  <c r="AP106" i="4"/>
  <c r="AQ106" i="4"/>
  <c r="AN107" i="4"/>
  <c r="AO107" i="4"/>
  <c r="AP107" i="4"/>
  <c r="AQ107" i="4"/>
  <c r="AN108" i="4"/>
  <c r="AO108" i="4"/>
  <c r="AP108" i="4"/>
  <c r="AQ108" i="4"/>
  <c r="AN109" i="4"/>
  <c r="AO109" i="4"/>
  <c r="AP109" i="4"/>
  <c r="AQ109" i="4"/>
  <c r="AN110" i="4"/>
  <c r="AO110" i="4"/>
  <c r="AP110" i="4"/>
  <c r="AQ110" i="4"/>
  <c r="AN111" i="4"/>
  <c r="AO111" i="4"/>
  <c r="AP111" i="4"/>
  <c r="AQ111" i="4"/>
  <c r="AN112" i="4"/>
  <c r="AO112" i="4"/>
  <c r="AP112" i="4"/>
  <c r="AQ112" i="4"/>
  <c r="AN113" i="4"/>
  <c r="AO113" i="4"/>
  <c r="AP113" i="4"/>
  <c r="AQ113" i="4"/>
  <c r="AN114" i="4"/>
  <c r="AO114" i="4"/>
  <c r="AP114" i="4"/>
  <c r="AQ114" i="4"/>
  <c r="AN115" i="4"/>
  <c r="AO115" i="4"/>
  <c r="AP115" i="4"/>
  <c r="AQ115" i="4"/>
  <c r="AN116" i="4"/>
  <c r="AO116" i="4"/>
  <c r="AP116" i="4"/>
  <c r="AQ116" i="4"/>
  <c r="AN117" i="4"/>
  <c r="AO117" i="4"/>
  <c r="AP117" i="4"/>
  <c r="AQ117" i="4"/>
  <c r="AN118" i="4"/>
  <c r="AO118" i="4"/>
  <c r="AP118" i="4"/>
  <c r="AQ118" i="4"/>
  <c r="AN119" i="4"/>
  <c r="AO119" i="4"/>
  <c r="AP119" i="4"/>
  <c r="AQ119" i="4"/>
  <c r="AN120" i="4"/>
  <c r="AO120" i="4"/>
  <c r="AP120" i="4"/>
  <c r="AQ120" i="4"/>
  <c r="AN121" i="4"/>
  <c r="AO121" i="4"/>
  <c r="AP121" i="4"/>
  <c r="AQ121" i="4"/>
  <c r="AN122" i="4"/>
  <c r="AO122" i="4"/>
  <c r="AP122" i="4"/>
  <c r="AQ122" i="4"/>
  <c r="AN123" i="4"/>
  <c r="AO123" i="4"/>
  <c r="AP123" i="4"/>
  <c r="AQ123" i="4"/>
  <c r="AN124" i="4"/>
  <c r="AO124" i="4"/>
  <c r="AP124" i="4"/>
  <c r="AQ124" i="4"/>
  <c r="AN125" i="4"/>
  <c r="AO125" i="4"/>
  <c r="AP125" i="4"/>
  <c r="AQ125" i="4"/>
  <c r="AN126" i="4"/>
  <c r="AO126" i="4"/>
  <c r="AP126" i="4"/>
  <c r="AQ126" i="4"/>
  <c r="AN127" i="4"/>
  <c r="AO127" i="4"/>
  <c r="AP127" i="4"/>
  <c r="AQ127" i="4"/>
  <c r="AN128" i="4"/>
  <c r="AO128" i="4"/>
  <c r="AP128" i="4"/>
  <c r="AQ128" i="4"/>
  <c r="AN129" i="4"/>
  <c r="AO129" i="4"/>
  <c r="AP129" i="4"/>
  <c r="AQ129" i="4"/>
  <c r="AN130" i="4"/>
  <c r="AO130" i="4"/>
  <c r="AP130" i="4"/>
  <c r="AQ130" i="4"/>
  <c r="AN131" i="4"/>
  <c r="AO131" i="4"/>
  <c r="AP131" i="4"/>
  <c r="AQ131" i="4"/>
  <c r="AN132" i="4"/>
  <c r="AO132" i="4"/>
  <c r="AP132" i="4"/>
  <c r="AQ132" i="4"/>
  <c r="AN133" i="4"/>
  <c r="AO133" i="4"/>
  <c r="AP133" i="4"/>
  <c r="AQ133" i="4"/>
  <c r="AN134" i="4"/>
  <c r="AO134" i="4"/>
  <c r="AP134" i="4"/>
  <c r="AQ134" i="4"/>
  <c r="AN135" i="4"/>
  <c r="AO135" i="4"/>
  <c r="AP135" i="4"/>
  <c r="AQ135" i="4"/>
  <c r="AN136" i="4"/>
  <c r="AO136" i="4"/>
  <c r="AP136" i="4"/>
  <c r="AQ136" i="4"/>
  <c r="AN137" i="4"/>
  <c r="AO137" i="4"/>
  <c r="AP137" i="4"/>
  <c r="AQ137" i="4"/>
  <c r="AN138" i="4"/>
  <c r="AO138" i="4"/>
  <c r="AP138" i="4"/>
  <c r="AQ138" i="4"/>
  <c r="AN139" i="4"/>
  <c r="AO139" i="4"/>
  <c r="AP139" i="4"/>
  <c r="AQ139" i="4"/>
  <c r="AN140" i="4"/>
  <c r="AO140" i="4"/>
  <c r="AP140" i="4"/>
  <c r="AQ140" i="4"/>
  <c r="AN141" i="4"/>
  <c r="AO141" i="4"/>
  <c r="AP141" i="4"/>
  <c r="AQ141" i="4"/>
  <c r="AN142" i="4"/>
  <c r="AO142" i="4"/>
  <c r="AP142" i="4"/>
  <c r="AQ142" i="4"/>
  <c r="AN143" i="4"/>
  <c r="AO143" i="4"/>
  <c r="AP143" i="4"/>
  <c r="AQ143" i="4"/>
  <c r="AN144" i="4"/>
  <c r="AO144" i="4"/>
  <c r="AP144" i="4"/>
  <c r="AQ144" i="4"/>
  <c r="AN145" i="4"/>
  <c r="AO145" i="4"/>
  <c r="AP145" i="4"/>
  <c r="AQ145" i="4"/>
  <c r="AN146" i="4"/>
  <c r="AO146" i="4"/>
  <c r="AP146" i="4"/>
  <c r="AQ146" i="4"/>
  <c r="AN147" i="4"/>
  <c r="AO147" i="4"/>
  <c r="AP147" i="4"/>
  <c r="AQ147" i="4"/>
  <c r="AN159" i="4"/>
  <c r="AO159" i="4"/>
  <c r="AP159" i="4"/>
  <c r="AQ159" i="4"/>
  <c r="AN160" i="4"/>
  <c r="AO160" i="4"/>
  <c r="AP160" i="4"/>
  <c r="AQ160" i="4"/>
  <c r="AN161" i="4"/>
  <c r="AO161" i="4"/>
  <c r="AP161" i="4"/>
  <c r="AQ161" i="4"/>
  <c r="AN162" i="4"/>
  <c r="AO162" i="4"/>
  <c r="AP162" i="4"/>
  <c r="AQ162" i="4"/>
  <c r="AN163" i="4"/>
  <c r="AO163" i="4"/>
  <c r="AP163" i="4"/>
  <c r="AQ163" i="4"/>
  <c r="AN164" i="4"/>
  <c r="AO164" i="4"/>
  <c r="AP164" i="4"/>
  <c r="AQ164" i="4"/>
  <c r="AN165" i="4"/>
  <c r="AO165" i="4"/>
  <c r="AP165" i="4"/>
  <c r="AQ165" i="4"/>
  <c r="AN166" i="4"/>
  <c r="AO166" i="4"/>
  <c r="AP166" i="4"/>
  <c r="AQ166" i="4"/>
  <c r="AN167" i="4"/>
  <c r="AO167" i="4"/>
  <c r="AP167" i="4"/>
  <c r="AQ167" i="4"/>
  <c r="AN168" i="4"/>
  <c r="AO168" i="4"/>
  <c r="AP168" i="4"/>
  <c r="AQ168" i="4"/>
  <c r="AN169" i="4"/>
  <c r="AO169" i="4"/>
  <c r="AP169" i="4"/>
  <c r="AQ169" i="4"/>
  <c r="AN170" i="4"/>
  <c r="AO170" i="4"/>
  <c r="AP170" i="4"/>
  <c r="AQ170" i="4"/>
  <c r="AN171" i="4"/>
  <c r="AO171" i="4"/>
  <c r="AP171" i="4"/>
  <c r="AQ171" i="4"/>
  <c r="AN172" i="4"/>
  <c r="AO172" i="4"/>
  <c r="AP172" i="4"/>
  <c r="AQ172" i="4"/>
  <c r="AN173" i="4"/>
  <c r="AO173" i="4"/>
  <c r="AP173" i="4"/>
  <c r="AQ173" i="4"/>
  <c r="AN174" i="4"/>
  <c r="AO174" i="4"/>
  <c r="AP174" i="4"/>
  <c r="AQ174" i="4"/>
  <c r="AN175" i="4"/>
  <c r="AO175" i="4"/>
  <c r="AP175" i="4"/>
  <c r="AQ175" i="4"/>
  <c r="AN176" i="4"/>
  <c r="AO176" i="4"/>
  <c r="AP176" i="4"/>
  <c r="AQ176" i="4"/>
  <c r="AN177" i="4"/>
  <c r="AO177" i="4"/>
  <c r="AP177" i="4"/>
  <c r="AQ177" i="4"/>
  <c r="AN178" i="4"/>
  <c r="AO178" i="4"/>
  <c r="AP178" i="4"/>
  <c r="AQ178" i="4"/>
  <c r="AN179" i="4"/>
  <c r="AO179" i="4"/>
  <c r="AP179" i="4"/>
  <c r="AQ179" i="4"/>
  <c r="AN180" i="4"/>
  <c r="AO180" i="4"/>
  <c r="AP180" i="4"/>
  <c r="AQ180" i="4"/>
  <c r="AN181" i="4"/>
  <c r="AO181" i="4"/>
  <c r="AP181" i="4"/>
  <c r="AQ181" i="4"/>
  <c r="AN182" i="4"/>
  <c r="AO182" i="4"/>
  <c r="AP182" i="4"/>
  <c r="AQ182" i="4"/>
  <c r="AN183" i="4"/>
  <c r="AO183" i="4"/>
  <c r="AP183" i="4"/>
  <c r="AQ183" i="4"/>
  <c r="AN184" i="4"/>
  <c r="AO184" i="4"/>
  <c r="AP184" i="4"/>
  <c r="AQ184" i="4"/>
  <c r="AN185" i="4"/>
  <c r="AO185" i="4"/>
  <c r="AP185" i="4"/>
  <c r="AQ185" i="4"/>
  <c r="AN186" i="4"/>
  <c r="AO186" i="4"/>
  <c r="AP186" i="4"/>
  <c r="AQ186" i="4"/>
  <c r="AN187" i="4"/>
  <c r="AO187" i="4"/>
  <c r="AP187" i="4"/>
  <c r="AQ187" i="4"/>
  <c r="AN188" i="4"/>
  <c r="AO188" i="4"/>
  <c r="AP188" i="4"/>
  <c r="AQ188" i="4"/>
  <c r="AN189" i="4"/>
  <c r="AO189" i="4"/>
  <c r="AP189" i="4"/>
  <c r="AQ189" i="4"/>
  <c r="AN190" i="4"/>
  <c r="AO190" i="4"/>
  <c r="AP190" i="4"/>
  <c r="AQ190" i="4"/>
  <c r="AN191" i="4"/>
  <c r="AO191" i="4"/>
  <c r="AP191" i="4"/>
  <c r="AQ191" i="4"/>
  <c r="AN192" i="4"/>
  <c r="AO192" i="4"/>
  <c r="AP192" i="4"/>
  <c r="AQ192" i="4"/>
  <c r="AN193" i="4"/>
  <c r="AO193" i="4"/>
  <c r="AP193" i="4"/>
  <c r="AQ193" i="4"/>
  <c r="AN194" i="4"/>
  <c r="AO194" i="4"/>
  <c r="AP194" i="4"/>
  <c r="AQ194" i="4"/>
  <c r="AN195" i="4"/>
  <c r="AO195" i="4"/>
  <c r="AP195" i="4"/>
  <c r="AQ195" i="4"/>
  <c r="AN196" i="4"/>
  <c r="AO196" i="4"/>
  <c r="AP196" i="4"/>
  <c r="AQ196" i="4"/>
  <c r="AN197" i="4"/>
  <c r="AO197" i="4"/>
  <c r="AP197" i="4"/>
  <c r="AQ197" i="4"/>
  <c r="AN198" i="4"/>
  <c r="AO198" i="4"/>
  <c r="AP198" i="4"/>
  <c r="AQ198" i="4"/>
  <c r="AN199" i="4"/>
  <c r="AO199" i="4"/>
  <c r="AP199" i="4"/>
  <c r="AQ199" i="4"/>
  <c r="AN200" i="4"/>
  <c r="AO200" i="4"/>
  <c r="AP200" i="4"/>
  <c r="AQ200" i="4"/>
  <c r="AN201" i="4"/>
  <c r="AO201" i="4"/>
  <c r="AP201" i="4"/>
  <c r="AQ201" i="4"/>
  <c r="AN202" i="4"/>
  <c r="AO202" i="4"/>
  <c r="AP202" i="4"/>
  <c r="AQ202" i="4"/>
  <c r="AN203" i="4"/>
  <c r="AO203" i="4"/>
  <c r="AP203" i="4"/>
  <c r="AQ203" i="4"/>
  <c r="AN204" i="4"/>
  <c r="AO204" i="4"/>
  <c r="AP204" i="4"/>
  <c r="AQ204" i="4"/>
  <c r="AN205" i="4"/>
  <c r="AO205" i="4"/>
  <c r="AP205" i="4"/>
  <c r="AQ205" i="4"/>
  <c r="AN206" i="4"/>
  <c r="AO206" i="4"/>
  <c r="AP206" i="4"/>
  <c r="AQ206" i="4"/>
  <c r="AN207" i="4"/>
  <c r="AO207" i="4"/>
  <c r="AP207" i="4"/>
  <c r="AQ207" i="4"/>
  <c r="AN208" i="4"/>
  <c r="AO208" i="4"/>
  <c r="AP208" i="4"/>
  <c r="AQ208" i="4"/>
  <c r="AN209" i="4"/>
  <c r="AO209" i="4"/>
  <c r="AP209" i="4"/>
  <c r="AQ209" i="4"/>
  <c r="AN210" i="4"/>
  <c r="AO210" i="4"/>
  <c r="AP210" i="4"/>
  <c r="AQ210" i="4"/>
  <c r="AN211" i="4"/>
  <c r="AO211" i="4"/>
  <c r="AP211" i="4"/>
  <c r="AQ211" i="4"/>
  <c r="AN212" i="4"/>
  <c r="AO212" i="4"/>
  <c r="AP212" i="4"/>
  <c r="AQ212" i="4"/>
  <c r="AN213" i="4"/>
  <c r="AO213" i="4"/>
  <c r="AP213" i="4"/>
  <c r="AQ213" i="4"/>
  <c r="AN214" i="4"/>
  <c r="AO214" i="4"/>
  <c r="AP214" i="4"/>
  <c r="AQ214" i="4"/>
  <c r="AN215" i="4"/>
  <c r="AO215" i="4"/>
  <c r="AP215" i="4"/>
  <c r="AQ215" i="4"/>
  <c r="AN216" i="4"/>
  <c r="AO216" i="4"/>
  <c r="AP216" i="4"/>
  <c r="AQ216" i="4"/>
  <c r="AN217" i="4"/>
  <c r="AO217" i="4"/>
  <c r="AP217" i="4"/>
  <c r="AQ217" i="4"/>
  <c r="AN218" i="4"/>
  <c r="AO218" i="4"/>
  <c r="AP218" i="4"/>
  <c r="AQ218" i="4"/>
  <c r="AN219" i="4"/>
  <c r="AO219" i="4"/>
  <c r="AP219" i="4"/>
  <c r="AQ219" i="4"/>
  <c r="AN220" i="4"/>
  <c r="AO220" i="4"/>
  <c r="AP220" i="4"/>
  <c r="AQ220" i="4"/>
  <c r="AN221" i="4"/>
  <c r="AO221" i="4"/>
  <c r="AP221" i="4"/>
  <c r="AQ221" i="4"/>
  <c r="AN222" i="4"/>
  <c r="AO222" i="4"/>
  <c r="AP222" i="4"/>
  <c r="AQ222" i="4"/>
  <c r="AN223" i="4"/>
  <c r="AO223" i="4"/>
  <c r="AP223" i="4"/>
  <c r="AQ223" i="4"/>
  <c r="AN224" i="4"/>
  <c r="AO224" i="4"/>
  <c r="AP224" i="4"/>
  <c r="AQ224" i="4"/>
  <c r="AN225" i="4"/>
  <c r="AO225" i="4"/>
  <c r="AP225" i="4"/>
  <c r="AQ225" i="4"/>
  <c r="AN226" i="4"/>
  <c r="AO226" i="4"/>
  <c r="AP226" i="4"/>
  <c r="AQ226" i="4"/>
  <c r="AN227" i="4"/>
  <c r="AO227" i="4"/>
  <c r="AP227" i="4"/>
  <c r="AQ227" i="4"/>
  <c r="AN228" i="4"/>
  <c r="AO228" i="4"/>
  <c r="AP228" i="4"/>
  <c r="AQ228" i="4"/>
  <c r="AN229" i="4"/>
  <c r="AO229" i="4"/>
  <c r="AP229" i="4"/>
  <c r="AQ229" i="4"/>
  <c r="AN230" i="4"/>
  <c r="AO230" i="4"/>
  <c r="AP230" i="4"/>
  <c r="AQ230" i="4"/>
  <c r="AN231" i="4"/>
  <c r="AO231" i="4"/>
  <c r="AP231" i="4"/>
  <c r="AQ231" i="4"/>
  <c r="AN232" i="4"/>
  <c r="AO232" i="4"/>
  <c r="AP232" i="4"/>
  <c r="AQ232" i="4"/>
  <c r="AN233" i="4"/>
  <c r="AO233" i="4"/>
  <c r="AP233" i="4"/>
  <c r="AQ233" i="4"/>
  <c r="AN234" i="4"/>
  <c r="AO234" i="4"/>
  <c r="AP234" i="4"/>
  <c r="AQ234" i="4"/>
  <c r="AN235" i="4"/>
  <c r="AO235" i="4"/>
  <c r="AP235" i="4"/>
  <c r="AQ235" i="4"/>
  <c r="AN236" i="4"/>
  <c r="AO236" i="4"/>
  <c r="AP236" i="4"/>
  <c r="AQ236" i="4"/>
  <c r="AN237" i="4"/>
  <c r="AO237" i="4"/>
  <c r="AP237" i="4"/>
  <c r="AQ237" i="4"/>
  <c r="AN238" i="4"/>
  <c r="AO238" i="4"/>
  <c r="AP238" i="4"/>
  <c r="AQ238" i="4"/>
  <c r="AN239" i="4"/>
  <c r="AO239" i="4"/>
  <c r="AP239" i="4"/>
  <c r="AQ239" i="4"/>
  <c r="AN240" i="4"/>
  <c r="AO240" i="4"/>
  <c r="AP240" i="4"/>
  <c r="AQ240" i="4"/>
  <c r="AN241" i="4"/>
  <c r="AO241" i="4"/>
  <c r="AP241" i="4"/>
  <c r="AQ241" i="4"/>
  <c r="AN242" i="4"/>
  <c r="AO242" i="4"/>
  <c r="AP242" i="4"/>
  <c r="AQ242" i="4"/>
  <c r="AN243" i="4"/>
  <c r="AO243" i="4"/>
  <c r="AP243" i="4"/>
  <c r="AQ243" i="4"/>
  <c r="AN244" i="4"/>
  <c r="AO244" i="4"/>
  <c r="AP244" i="4"/>
  <c r="AQ244" i="4"/>
  <c r="AN245" i="4"/>
  <c r="AO245" i="4"/>
  <c r="AP245" i="4"/>
  <c r="AQ245" i="4"/>
  <c r="AN246" i="4"/>
  <c r="AO246" i="4"/>
  <c r="AP246" i="4"/>
  <c r="AQ246" i="4"/>
  <c r="AN247" i="4"/>
  <c r="AO247" i="4"/>
  <c r="AP247" i="4"/>
  <c r="AQ247" i="4"/>
  <c r="AN248" i="4"/>
  <c r="AO248" i="4"/>
  <c r="AP248" i="4"/>
  <c r="AQ248" i="4"/>
  <c r="AN249" i="4"/>
  <c r="AO249" i="4"/>
  <c r="AP249" i="4"/>
  <c r="AQ249" i="4"/>
  <c r="AN250" i="4"/>
  <c r="AO250" i="4"/>
  <c r="AP250" i="4"/>
  <c r="AQ250" i="4"/>
  <c r="AN251" i="4"/>
  <c r="AO251" i="4"/>
  <c r="AP251" i="4"/>
  <c r="AQ251" i="4"/>
  <c r="AN252" i="4"/>
  <c r="AO252" i="4"/>
  <c r="AP252" i="4"/>
  <c r="AQ252" i="4"/>
  <c r="AN253" i="4"/>
  <c r="AO253" i="4"/>
  <c r="AP253" i="4"/>
  <c r="AQ253" i="4"/>
  <c r="AN254" i="4"/>
  <c r="AO254" i="4"/>
  <c r="AP254" i="4"/>
  <c r="AQ254" i="4"/>
  <c r="AN255" i="4"/>
  <c r="AO255" i="4"/>
  <c r="AP255" i="4"/>
  <c r="AQ255" i="4"/>
  <c r="AN256" i="4"/>
  <c r="AO256" i="4"/>
  <c r="AP256" i="4"/>
  <c r="AQ256" i="4"/>
  <c r="AN257" i="4"/>
  <c r="AO257" i="4"/>
  <c r="AP257" i="4"/>
  <c r="AQ257" i="4"/>
  <c r="AN258" i="4"/>
  <c r="AO258" i="4"/>
  <c r="AP258" i="4"/>
  <c r="AQ258" i="4"/>
  <c r="AN259" i="4"/>
  <c r="AO259" i="4"/>
  <c r="AP259" i="4"/>
  <c r="AQ259" i="4"/>
  <c r="AN260" i="4"/>
  <c r="AO260" i="4"/>
  <c r="AP260" i="4"/>
  <c r="AQ260" i="4"/>
  <c r="AN261" i="4"/>
  <c r="AO261" i="4"/>
  <c r="AP261" i="4"/>
  <c r="AQ261" i="4"/>
  <c r="AN262" i="4"/>
  <c r="AO262" i="4"/>
  <c r="AP262" i="4"/>
  <c r="AQ262" i="4"/>
  <c r="AN263" i="4"/>
  <c r="AO263" i="4"/>
  <c r="AP263" i="4"/>
  <c r="AQ263" i="4"/>
  <c r="AN264" i="4"/>
  <c r="AO264" i="4"/>
  <c r="AP264" i="4"/>
  <c r="AQ264" i="4"/>
  <c r="AN265" i="4"/>
  <c r="AO265" i="4"/>
  <c r="AP265" i="4"/>
  <c r="AQ265" i="4"/>
  <c r="AN266" i="4"/>
  <c r="AO266" i="4"/>
  <c r="AP266" i="4"/>
  <c r="AQ266" i="4"/>
  <c r="AN267" i="4"/>
  <c r="AO267" i="4"/>
  <c r="AP267" i="4"/>
  <c r="AQ267" i="4"/>
  <c r="AN268" i="4"/>
  <c r="AO268" i="4"/>
  <c r="AP268" i="4"/>
  <c r="AQ268" i="4"/>
  <c r="AN269" i="4"/>
  <c r="AO269" i="4"/>
  <c r="AP269" i="4"/>
  <c r="AQ269" i="4"/>
  <c r="AN270" i="4"/>
  <c r="AO270" i="4"/>
  <c r="AP270" i="4"/>
  <c r="AQ270" i="4"/>
  <c r="AN271" i="4"/>
  <c r="AO271" i="4"/>
  <c r="AP271" i="4"/>
  <c r="AQ271" i="4"/>
  <c r="AN272" i="4"/>
  <c r="AO272" i="4"/>
  <c r="AP272" i="4"/>
  <c r="AQ272" i="4"/>
  <c r="AN273" i="4"/>
  <c r="AO273" i="4"/>
  <c r="AP273" i="4"/>
  <c r="AQ273" i="4"/>
  <c r="AN274" i="4"/>
  <c r="AO274" i="4"/>
  <c r="AP274" i="4"/>
  <c r="AQ274" i="4"/>
  <c r="AN275" i="4"/>
  <c r="AO275" i="4"/>
  <c r="AP275" i="4"/>
  <c r="AQ275" i="4"/>
  <c r="AN276" i="4"/>
  <c r="AO276" i="4"/>
  <c r="AP276" i="4"/>
  <c r="AQ276" i="4"/>
  <c r="AN277" i="4"/>
  <c r="AO277" i="4"/>
  <c r="AP277" i="4"/>
  <c r="AQ277" i="4"/>
  <c r="AN278" i="4"/>
  <c r="AO278" i="4"/>
  <c r="AP278" i="4"/>
  <c r="AQ278" i="4"/>
  <c r="AN279" i="4"/>
  <c r="AO279" i="4"/>
  <c r="AP279" i="4"/>
  <c r="AQ279" i="4"/>
  <c r="AN280" i="4"/>
  <c r="AO280" i="4"/>
  <c r="AP280" i="4"/>
  <c r="AQ280" i="4"/>
  <c r="AN281" i="4"/>
  <c r="AO281" i="4"/>
  <c r="AP281" i="4"/>
  <c r="AQ281" i="4"/>
  <c r="AN282" i="4"/>
  <c r="AO282" i="4"/>
  <c r="AP282" i="4"/>
  <c r="AQ282" i="4"/>
  <c r="AN283" i="4"/>
  <c r="AO283" i="4"/>
  <c r="AP283" i="4"/>
  <c r="AQ283" i="4"/>
  <c r="AN284" i="4"/>
  <c r="AO284" i="4"/>
  <c r="AP284" i="4"/>
  <c r="AQ284" i="4"/>
  <c r="AN285" i="4"/>
  <c r="AO285" i="4"/>
  <c r="AP285" i="4"/>
  <c r="AQ285" i="4"/>
  <c r="AN286" i="4"/>
  <c r="AO286" i="4"/>
  <c r="AP286" i="4"/>
  <c r="AQ286" i="4"/>
  <c r="AN287" i="4"/>
  <c r="AO287" i="4"/>
  <c r="AP287" i="4"/>
  <c r="AQ287" i="4"/>
  <c r="AN288" i="4"/>
  <c r="AO288" i="4"/>
  <c r="AP288" i="4"/>
  <c r="AQ288" i="4"/>
  <c r="AN289" i="4"/>
  <c r="AO289" i="4"/>
  <c r="AP289" i="4"/>
  <c r="AQ289" i="4"/>
  <c r="AN290" i="4"/>
  <c r="AO290" i="4"/>
  <c r="AP290" i="4"/>
  <c r="AQ290" i="4"/>
  <c r="AN291" i="4"/>
  <c r="AO291" i="4"/>
  <c r="AP291" i="4"/>
  <c r="AQ291" i="4"/>
  <c r="AN292" i="4"/>
  <c r="AO292" i="4"/>
  <c r="AP292" i="4"/>
  <c r="AQ292" i="4"/>
  <c r="AN293" i="4"/>
  <c r="AO293" i="4"/>
  <c r="AP293" i="4"/>
  <c r="AQ293" i="4"/>
  <c r="AN294" i="4"/>
  <c r="AO294" i="4"/>
  <c r="AP294" i="4"/>
  <c r="AQ294" i="4"/>
  <c r="AN295" i="4"/>
  <c r="AO295" i="4"/>
  <c r="AP295" i="4"/>
  <c r="AQ295" i="4"/>
  <c r="AN296" i="4"/>
  <c r="AO296" i="4"/>
  <c r="AP296" i="4"/>
  <c r="AQ296" i="4"/>
  <c r="AN297" i="4"/>
  <c r="AO297" i="4"/>
  <c r="AP297" i="4"/>
  <c r="AQ297" i="4"/>
  <c r="AN298" i="4"/>
  <c r="AO298" i="4"/>
  <c r="AP298" i="4"/>
  <c r="AQ298" i="4"/>
  <c r="AN299" i="4"/>
  <c r="AO299" i="4"/>
  <c r="AP299" i="4"/>
  <c r="AQ299" i="4"/>
  <c r="AN300" i="4"/>
  <c r="AO300" i="4"/>
  <c r="AP300" i="4"/>
  <c r="AQ300" i="4"/>
  <c r="AN301" i="4"/>
  <c r="AO301" i="4"/>
  <c r="AP301" i="4"/>
  <c r="AQ301" i="4"/>
  <c r="AN302" i="4"/>
  <c r="AO302" i="4"/>
  <c r="AP302" i="4"/>
  <c r="AQ302" i="4"/>
  <c r="AN303" i="4"/>
  <c r="AO303" i="4"/>
  <c r="AP303" i="4"/>
  <c r="AQ303" i="4"/>
  <c r="AN304" i="4"/>
  <c r="AO304" i="4"/>
  <c r="AP304" i="4"/>
  <c r="AQ304" i="4"/>
  <c r="AN305" i="4"/>
  <c r="AO305" i="4"/>
  <c r="AP305" i="4"/>
  <c r="AQ305" i="4"/>
  <c r="AN306" i="4"/>
  <c r="AO306" i="4"/>
  <c r="AP306" i="4"/>
  <c r="AQ306" i="4"/>
  <c r="AN307" i="4"/>
  <c r="AO307" i="4"/>
  <c r="AP307" i="4"/>
  <c r="AQ307" i="4"/>
  <c r="AN308" i="4"/>
  <c r="AO308" i="4"/>
  <c r="AP308" i="4"/>
  <c r="AQ308" i="4"/>
  <c r="AN309" i="4"/>
  <c r="AO309" i="4"/>
  <c r="AP309" i="4"/>
  <c r="AQ309" i="4"/>
  <c r="AN310" i="4"/>
  <c r="AO310" i="4"/>
  <c r="AP310" i="4"/>
  <c r="AQ310" i="4"/>
  <c r="AN311" i="4"/>
  <c r="AO311" i="4"/>
  <c r="AP311" i="4"/>
  <c r="AQ311" i="4"/>
  <c r="AN312" i="4"/>
  <c r="AO312" i="4"/>
  <c r="AP312" i="4"/>
  <c r="AQ312" i="4"/>
  <c r="AN313" i="4"/>
  <c r="AO313" i="4"/>
  <c r="AP313" i="4"/>
  <c r="AQ313" i="4"/>
  <c r="AN314" i="4"/>
  <c r="AO314" i="4"/>
  <c r="AP314" i="4"/>
  <c r="AQ314" i="4"/>
  <c r="AN315" i="4"/>
  <c r="AO315" i="4"/>
  <c r="AP315" i="4"/>
  <c r="AQ315" i="4"/>
  <c r="AN316" i="4"/>
  <c r="AO316" i="4"/>
  <c r="AP316" i="4"/>
  <c r="AQ316" i="4"/>
  <c r="AN317" i="4"/>
  <c r="AO317" i="4"/>
  <c r="AP317" i="4"/>
  <c r="AQ317" i="4"/>
  <c r="AN318" i="4"/>
  <c r="AO318" i="4"/>
  <c r="AP318" i="4"/>
  <c r="AQ318" i="4"/>
  <c r="AN319" i="4"/>
  <c r="AO319" i="4"/>
  <c r="AP319" i="4"/>
  <c r="AQ319" i="4"/>
  <c r="AN320" i="4"/>
  <c r="AO320" i="4"/>
  <c r="AP320" i="4"/>
  <c r="AQ320" i="4"/>
  <c r="AN321" i="4"/>
  <c r="AO321" i="4"/>
  <c r="AP321" i="4"/>
  <c r="AQ321" i="4"/>
  <c r="AN322" i="4"/>
  <c r="AO322" i="4"/>
  <c r="AP322" i="4"/>
  <c r="AQ322" i="4"/>
  <c r="AN323" i="4"/>
  <c r="AO323" i="4"/>
  <c r="AP323" i="4"/>
  <c r="AQ323" i="4"/>
  <c r="AN324" i="4"/>
  <c r="AO324" i="4"/>
  <c r="AP324" i="4"/>
  <c r="AQ324" i="4"/>
  <c r="AN325" i="4"/>
  <c r="AO325" i="4"/>
  <c r="AP325" i="4"/>
  <c r="AQ325" i="4"/>
  <c r="AN326" i="4"/>
  <c r="AO326" i="4"/>
  <c r="AP326" i="4"/>
  <c r="AQ326" i="4"/>
  <c r="AN327" i="4"/>
  <c r="AO327" i="4"/>
  <c r="AP327" i="4"/>
  <c r="AQ327" i="4"/>
  <c r="AN328" i="4"/>
  <c r="AO328" i="4"/>
  <c r="AP328" i="4"/>
  <c r="AQ328" i="4"/>
  <c r="AN329" i="4"/>
  <c r="AO329" i="4"/>
  <c r="AP329" i="4"/>
  <c r="AQ329" i="4"/>
  <c r="AN330" i="4"/>
  <c r="AO330" i="4"/>
  <c r="AP330" i="4"/>
  <c r="AQ330" i="4"/>
  <c r="AN331" i="4"/>
  <c r="AO331" i="4"/>
  <c r="AP331" i="4"/>
  <c r="AQ331" i="4"/>
  <c r="AN332" i="4"/>
  <c r="AO332" i="4"/>
  <c r="AP332" i="4"/>
  <c r="AQ332" i="4"/>
  <c r="AN333" i="4"/>
  <c r="AO333" i="4"/>
  <c r="AP333" i="4"/>
  <c r="AQ333" i="4"/>
  <c r="AN334" i="4"/>
  <c r="AO334" i="4"/>
  <c r="AP334" i="4"/>
  <c r="AQ334" i="4"/>
  <c r="AN335" i="4"/>
  <c r="AO335" i="4"/>
  <c r="AP335" i="4"/>
  <c r="AQ335" i="4"/>
  <c r="AN336" i="4"/>
  <c r="AO336" i="4"/>
  <c r="AP336" i="4"/>
  <c r="AQ336" i="4"/>
  <c r="AN337" i="4"/>
  <c r="AO337" i="4"/>
  <c r="AP337" i="4"/>
  <c r="AQ337" i="4"/>
  <c r="AN338" i="4"/>
  <c r="AO338" i="4"/>
  <c r="AP338" i="4"/>
  <c r="AQ338" i="4"/>
  <c r="AN339" i="4"/>
  <c r="AO339" i="4"/>
  <c r="AP339" i="4"/>
  <c r="AQ339" i="4"/>
  <c r="AN340" i="4"/>
  <c r="AO340" i="4"/>
  <c r="AP340" i="4"/>
  <c r="AQ340" i="4"/>
  <c r="AN341" i="4"/>
  <c r="AO341" i="4"/>
  <c r="AP341" i="4"/>
  <c r="AQ341" i="4"/>
  <c r="AN342" i="4"/>
  <c r="AO342" i="4"/>
  <c r="AP342" i="4"/>
  <c r="AQ342" i="4"/>
  <c r="AN343" i="4"/>
  <c r="AO343" i="4"/>
  <c r="AP343" i="4"/>
  <c r="AQ343" i="4"/>
  <c r="AN344" i="4"/>
  <c r="AO344" i="4"/>
  <c r="AP344" i="4"/>
  <c r="AQ344" i="4"/>
  <c r="AN345" i="4"/>
  <c r="AO345" i="4"/>
  <c r="AP345" i="4"/>
  <c r="AQ345" i="4"/>
  <c r="AN346" i="4"/>
  <c r="AO346" i="4"/>
  <c r="AP346" i="4"/>
  <c r="AQ346" i="4"/>
  <c r="AN347" i="4"/>
  <c r="AO347" i="4"/>
  <c r="AP347" i="4"/>
  <c r="AQ347" i="4"/>
  <c r="AN348" i="4"/>
  <c r="AO348" i="4"/>
  <c r="AP348" i="4"/>
  <c r="AQ348" i="4"/>
  <c r="AN349" i="4"/>
  <c r="AO349" i="4"/>
  <c r="AP349" i="4"/>
  <c r="AQ349" i="4"/>
  <c r="AN350" i="4"/>
  <c r="AO350" i="4"/>
  <c r="AP350" i="4"/>
  <c r="AQ350" i="4"/>
  <c r="AN351" i="4"/>
  <c r="AO351" i="4"/>
  <c r="AP351" i="4"/>
  <c r="AQ351" i="4"/>
  <c r="AN352" i="4"/>
  <c r="AO352" i="4"/>
  <c r="AP352" i="4"/>
  <c r="AQ352" i="4"/>
  <c r="AN353" i="4"/>
  <c r="AO353" i="4"/>
  <c r="AP353" i="4"/>
  <c r="AQ353" i="4"/>
  <c r="AN354" i="4"/>
  <c r="AO354" i="4"/>
  <c r="AP354" i="4"/>
  <c r="AQ354" i="4"/>
  <c r="AN355" i="4"/>
  <c r="AO355" i="4"/>
  <c r="AP355" i="4"/>
  <c r="AQ355" i="4"/>
  <c r="AN356" i="4"/>
  <c r="AO356" i="4"/>
  <c r="AP356" i="4"/>
  <c r="AQ356" i="4"/>
  <c r="AN357" i="4"/>
  <c r="AO357" i="4"/>
  <c r="AP357" i="4"/>
  <c r="AQ357" i="4"/>
  <c r="AN358" i="4"/>
  <c r="AO358" i="4"/>
  <c r="AP358" i="4"/>
  <c r="AQ358" i="4"/>
  <c r="AN359" i="4"/>
  <c r="AO359" i="4"/>
  <c r="AP359" i="4"/>
  <c r="AQ359" i="4"/>
  <c r="AN360" i="4"/>
  <c r="AO360" i="4"/>
  <c r="AP360" i="4"/>
  <c r="AQ360" i="4"/>
  <c r="AN361" i="4"/>
  <c r="AO361" i="4"/>
  <c r="AP361" i="4"/>
  <c r="AQ361" i="4"/>
  <c r="AN362" i="4"/>
  <c r="AO362" i="4"/>
  <c r="AP362" i="4"/>
  <c r="AQ362" i="4"/>
  <c r="AN363" i="4"/>
  <c r="AO363" i="4"/>
  <c r="AP363" i="4"/>
  <c r="AQ363" i="4"/>
  <c r="AN364" i="4"/>
  <c r="AO364" i="4"/>
  <c r="AP364" i="4"/>
  <c r="AQ364" i="4"/>
  <c r="AN365" i="4"/>
  <c r="AO365" i="4"/>
  <c r="AP365" i="4"/>
  <c r="AQ365" i="4"/>
  <c r="AN366" i="4"/>
  <c r="AO366" i="4"/>
  <c r="AP366" i="4"/>
  <c r="AQ366" i="4"/>
  <c r="AN367" i="4"/>
  <c r="AO367" i="4"/>
  <c r="AP367" i="4"/>
  <c r="AQ367" i="4"/>
  <c r="AN368" i="4"/>
  <c r="AO368" i="4"/>
  <c r="AP368" i="4"/>
  <c r="AQ368" i="4"/>
  <c r="AN369" i="4"/>
  <c r="AO369" i="4"/>
  <c r="AP369" i="4"/>
  <c r="AQ369" i="4"/>
  <c r="AN370" i="4"/>
  <c r="AO370" i="4"/>
  <c r="AP370" i="4"/>
  <c r="AQ370" i="4"/>
  <c r="AN371" i="4"/>
  <c r="AO371" i="4"/>
  <c r="AP371" i="4"/>
  <c r="AQ371" i="4"/>
  <c r="AN372" i="4"/>
  <c r="AO372" i="4"/>
  <c r="AP372" i="4"/>
  <c r="AQ372" i="4"/>
  <c r="AN373" i="4"/>
  <c r="AO373" i="4"/>
  <c r="AP373" i="4"/>
  <c r="AQ373" i="4"/>
  <c r="AN374" i="4"/>
  <c r="AO374" i="4"/>
  <c r="AP374" i="4"/>
  <c r="AQ374" i="4"/>
  <c r="AN375" i="4"/>
  <c r="AO375" i="4"/>
  <c r="AP375" i="4"/>
  <c r="AQ375" i="4"/>
  <c r="AN376" i="4"/>
  <c r="AO376" i="4"/>
  <c r="AP376" i="4"/>
  <c r="AQ376" i="4"/>
  <c r="AN377" i="4"/>
  <c r="AO377" i="4"/>
  <c r="AP377" i="4"/>
  <c r="AQ377" i="4"/>
  <c r="AN378" i="4"/>
  <c r="AO378" i="4"/>
  <c r="AP378" i="4"/>
  <c r="AQ378" i="4"/>
  <c r="AN379" i="4"/>
  <c r="AO379" i="4"/>
  <c r="AP379" i="4"/>
  <c r="AQ379" i="4"/>
  <c r="AN380" i="4"/>
  <c r="AO380" i="4"/>
  <c r="AP380" i="4"/>
  <c r="AQ380" i="4"/>
  <c r="AN381" i="4"/>
  <c r="AO381" i="4"/>
  <c r="AP381" i="4"/>
  <c r="AQ381" i="4"/>
  <c r="AN382" i="4"/>
  <c r="AO382" i="4"/>
  <c r="AP382" i="4"/>
  <c r="AQ382" i="4"/>
  <c r="AN383" i="4"/>
  <c r="AO383" i="4"/>
  <c r="AP383" i="4"/>
  <c r="AQ383" i="4"/>
  <c r="AN384" i="4"/>
  <c r="AO384" i="4"/>
  <c r="AP384" i="4"/>
  <c r="AQ384" i="4"/>
  <c r="AN385" i="4"/>
  <c r="AO385" i="4"/>
  <c r="AP385" i="4"/>
  <c r="AQ385" i="4"/>
  <c r="AN386" i="4"/>
  <c r="AO386" i="4"/>
  <c r="AP386" i="4"/>
  <c r="AQ386" i="4"/>
  <c r="AN387" i="4"/>
  <c r="AO387" i="4"/>
  <c r="AP387" i="4"/>
  <c r="AQ387" i="4"/>
  <c r="AN388" i="4"/>
  <c r="AO388" i="4"/>
  <c r="AP388" i="4"/>
  <c r="AQ388" i="4"/>
  <c r="AN389" i="4"/>
  <c r="AO389" i="4"/>
  <c r="AP389" i="4"/>
  <c r="AQ389" i="4"/>
  <c r="AN390" i="4"/>
  <c r="AO390" i="4"/>
  <c r="AP390" i="4"/>
  <c r="AQ390" i="4"/>
  <c r="AN391" i="4"/>
  <c r="AO391" i="4"/>
  <c r="AP391" i="4"/>
  <c r="AQ391" i="4"/>
  <c r="AN392" i="4"/>
  <c r="AO392" i="4"/>
  <c r="AP392" i="4"/>
  <c r="AQ392" i="4"/>
  <c r="AN393" i="4"/>
  <c r="AO393" i="4"/>
  <c r="AP393" i="4"/>
  <c r="AQ393" i="4"/>
  <c r="AN394" i="4"/>
  <c r="AO394" i="4"/>
  <c r="AP394" i="4"/>
  <c r="AQ394" i="4"/>
  <c r="AN395" i="4"/>
  <c r="AO395" i="4"/>
  <c r="AP395" i="4"/>
  <c r="AQ395" i="4"/>
  <c r="AN396" i="4"/>
  <c r="AO396" i="4"/>
  <c r="AP396" i="4"/>
  <c r="AQ396" i="4"/>
  <c r="AN397" i="4"/>
  <c r="AO397" i="4"/>
  <c r="AP397" i="4"/>
  <c r="AQ397" i="4"/>
  <c r="AN398" i="4"/>
  <c r="AO398" i="4"/>
  <c r="AP398" i="4"/>
  <c r="AQ398" i="4"/>
  <c r="AN399" i="4"/>
  <c r="AO399" i="4"/>
  <c r="AP399" i="4"/>
  <c r="AQ399" i="4"/>
  <c r="AN400" i="4"/>
  <c r="AO400" i="4"/>
  <c r="AP400" i="4"/>
  <c r="AQ400" i="4"/>
  <c r="AN401" i="4"/>
  <c r="AO401" i="4"/>
  <c r="AP401" i="4"/>
  <c r="AQ401" i="4"/>
  <c r="AN402" i="4"/>
  <c r="AO402" i="4"/>
  <c r="AP402" i="4"/>
  <c r="AQ402" i="4"/>
  <c r="AN403" i="4"/>
  <c r="AO403" i="4"/>
  <c r="AP403" i="4"/>
  <c r="AQ403" i="4"/>
  <c r="AN404" i="4"/>
  <c r="AO404" i="4"/>
  <c r="AP404" i="4"/>
  <c r="AQ404" i="4"/>
  <c r="AN405" i="4"/>
  <c r="AO405" i="4"/>
  <c r="AP405" i="4"/>
  <c r="AQ405" i="4"/>
  <c r="AN406" i="4"/>
  <c r="AO406" i="4"/>
  <c r="AP406" i="4"/>
  <c r="AQ406" i="4"/>
  <c r="AP6" i="4"/>
  <c r="AO6" i="4"/>
  <c r="AN6"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H7" i="4"/>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H6" i="4"/>
  <c r="AG6" i="4"/>
  <c r="AD6" i="4"/>
  <c r="Z7" i="4"/>
  <c r="AA7" i="4"/>
  <c r="AB7" i="4"/>
  <c r="AC7" i="4"/>
  <c r="AD7" i="4"/>
  <c r="Z8" i="4"/>
  <c r="AA8" i="4"/>
  <c r="AB8" i="4"/>
  <c r="AC8" i="4"/>
  <c r="AD8" i="4"/>
  <c r="Z9" i="4"/>
  <c r="AA9" i="4"/>
  <c r="AB9" i="4"/>
  <c r="AC9" i="4"/>
  <c r="AD9" i="4"/>
  <c r="Z10" i="4"/>
  <c r="AA10" i="4"/>
  <c r="AB10" i="4"/>
  <c r="AC10" i="4"/>
  <c r="AD10" i="4"/>
  <c r="Z11" i="4"/>
  <c r="AA11" i="4"/>
  <c r="AB11" i="4"/>
  <c r="AC11" i="4"/>
  <c r="AD11" i="4"/>
  <c r="Z12" i="4"/>
  <c r="AA12" i="4"/>
  <c r="AB12" i="4"/>
  <c r="AC12" i="4"/>
  <c r="AD12" i="4"/>
  <c r="Z13" i="4"/>
  <c r="AA13" i="4"/>
  <c r="AB13" i="4"/>
  <c r="AC13" i="4"/>
  <c r="AD13" i="4"/>
  <c r="Z14" i="4"/>
  <c r="AA14" i="4"/>
  <c r="AB14" i="4"/>
  <c r="AC14" i="4"/>
  <c r="AD14" i="4"/>
  <c r="Z15" i="4"/>
  <c r="AA15" i="4"/>
  <c r="AB15" i="4"/>
  <c r="AC15" i="4"/>
  <c r="AD15" i="4"/>
  <c r="Z16" i="4"/>
  <c r="AA16" i="4"/>
  <c r="AB16" i="4"/>
  <c r="AC16" i="4"/>
  <c r="AD16" i="4"/>
  <c r="Z17" i="4"/>
  <c r="AA17" i="4"/>
  <c r="AB17" i="4"/>
  <c r="AC17" i="4"/>
  <c r="AD17" i="4"/>
  <c r="Z18" i="4"/>
  <c r="AA18" i="4"/>
  <c r="AB18" i="4"/>
  <c r="AC18" i="4"/>
  <c r="AD18" i="4"/>
  <c r="Z19" i="4"/>
  <c r="AA19" i="4"/>
  <c r="AB19" i="4"/>
  <c r="AC19" i="4"/>
  <c r="AD19" i="4"/>
  <c r="Z20" i="4"/>
  <c r="AA20" i="4"/>
  <c r="AB20" i="4"/>
  <c r="AC20" i="4"/>
  <c r="AD20" i="4"/>
  <c r="Z21" i="4"/>
  <c r="AA21" i="4"/>
  <c r="AB21" i="4"/>
  <c r="AC21" i="4"/>
  <c r="AD21" i="4"/>
  <c r="Z22" i="4"/>
  <c r="AA22" i="4"/>
  <c r="AB22" i="4"/>
  <c r="AC22" i="4"/>
  <c r="AD22" i="4"/>
  <c r="Z23" i="4"/>
  <c r="AA23" i="4"/>
  <c r="AB23" i="4"/>
  <c r="AC23" i="4"/>
  <c r="AD23" i="4"/>
  <c r="Z24" i="4"/>
  <c r="AA24" i="4"/>
  <c r="AB24" i="4"/>
  <c r="AC24" i="4"/>
  <c r="AD24" i="4"/>
  <c r="Z25" i="4"/>
  <c r="AA25" i="4"/>
  <c r="AB25" i="4"/>
  <c r="AC25" i="4"/>
  <c r="AD25" i="4"/>
  <c r="Z26" i="4"/>
  <c r="AA26" i="4"/>
  <c r="AB26" i="4"/>
  <c r="AC26" i="4"/>
  <c r="AD26" i="4"/>
  <c r="Z27" i="4"/>
  <c r="AA27" i="4"/>
  <c r="AB27" i="4"/>
  <c r="AC27" i="4"/>
  <c r="AD27" i="4"/>
  <c r="Z28" i="4"/>
  <c r="AA28" i="4"/>
  <c r="AB28" i="4"/>
  <c r="AC28" i="4"/>
  <c r="AD28" i="4"/>
  <c r="Z29" i="4"/>
  <c r="AA29" i="4"/>
  <c r="AB29" i="4"/>
  <c r="AC29" i="4"/>
  <c r="AD29" i="4"/>
  <c r="Z30" i="4"/>
  <c r="AA30" i="4"/>
  <c r="AB30" i="4"/>
  <c r="AC30" i="4"/>
  <c r="AD30" i="4"/>
  <c r="Z31" i="4"/>
  <c r="AA31" i="4"/>
  <c r="AB31" i="4"/>
  <c r="AC31" i="4"/>
  <c r="AD31" i="4"/>
  <c r="Z32" i="4"/>
  <c r="AA32" i="4"/>
  <c r="AB32" i="4"/>
  <c r="AC32" i="4"/>
  <c r="AD32" i="4"/>
  <c r="Z33" i="4"/>
  <c r="AA33" i="4"/>
  <c r="AB33" i="4"/>
  <c r="AC33" i="4"/>
  <c r="AD33" i="4"/>
  <c r="Z34" i="4"/>
  <c r="AA34" i="4"/>
  <c r="AB34" i="4"/>
  <c r="AC34" i="4"/>
  <c r="AD34" i="4"/>
  <c r="Z35" i="4"/>
  <c r="AA35" i="4"/>
  <c r="AB35" i="4"/>
  <c r="AC35" i="4"/>
  <c r="AD35" i="4"/>
  <c r="Z36" i="4"/>
  <c r="AA36" i="4"/>
  <c r="AB36" i="4"/>
  <c r="AC36" i="4"/>
  <c r="AD36" i="4"/>
  <c r="Z37" i="4"/>
  <c r="AA37" i="4"/>
  <c r="AB37" i="4"/>
  <c r="AC37" i="4"/>
  <c r="AD37" i="4"/>
  <c r="Z38" i="4"/>
  <c r="AA38" i="4"/>
  <c r="AB38" i="4"/>
  <c r="AC38" i="4"/>
  <c r="AD38" i="4"/>
  <c r="Z39" i="4"/>
  <c r="AA39" i="4"/>
  <c r="AB39" i="4"/>
  <c r="AC39" i="4"/>
  <c r="AD39" i="4"/>
  <c r="Z40" i="4"/>
  <c r="AA40" i="4"/>
  <c r="AB40" i="4"/>
  <c r="AC40" i="4"/>
  <c r="AD40" i="4"/>
  <c r="Z41" i="4"/>
  <c r="AA41" i="4"/>
  <c r="AB41" i="4"/>
  <c r="AC41" i="4"/>
  <c r="AD41" i="4"/>
  <c r="Z42" i="4"/>
  <c r="AA42" i="4"/>
  <c r="AB42" i="4"/>
  <c r="AC42" i="4"/>
  <c r="AD42" i="4"/>
  <c r="Z43" i="4"/>
  <c r="AA43" i="4"/>
  <c r="AB43" i="4"/>
  <c r="AC43" i="4"/>
  <c r="AD43" i="4"/>
  <c r="Z44" i="4"/>
  <c r="AA44" i="4"/>
  <c r="AB44" i="4"/>
  <c r="AC44" i="4"/>
  <c r="AD44" i="4"/>
  <c r="Z45" i="4"/>
  <c r="AA45" i="4"/>
  <c r="AB45" i="4"/>
  <c r="AC45" i="4"/>
  <c r="AD45" i="4"/>
  <c r="Z46" i="4"/>
  <c r="AA46" i="4"/>
  <c r="AB46" i="4"/>
  <c r="AC46" i="4"/>
  <c r="AD46" i="4"/>
  <c r="Z47" i="4"/>
  <c r="AA47" i="4"/>
  <c r="AB47" i="4"/>
  <c r="AC47" i="4"/>
  <c r="AD47" i="4"/>
  <c r="Z48" i="4"/>
  <c r="AA48" i="4"/>
  <c r="AB48" i="4"/>
  <c r="AC48" i="4"/>
  <c r="AD48" i="4"/>
  <c r="Z49" i="4"/>
  <c r="AA49" i="4"/>
  <c r="AB49" i="4"/>
  <c r="AC49" i="4"/>
  <c r="AD49" i="4"/>
  <c r="Z50" i="4"/>
  <c r="AA50" i="4"/>
  <c r="AB50" i="4"/>
  <c r="AC50" i="4"/>
  <c r="AD50" i="4"/>
  <c r="Z51" i="4"/>
  <c r="AA51" i="4"/>
  <c r="AB51" i="4"/>
  <c r="AC51" i="4"/>
  <c r="AD51" i="4"/>
  <c r="Z52" i="4"/>
  <c r="AA52" i="4"/>
  <c r="AB52" i="4"/>
  <c r="AC52" i="4"/>
  <c r="AD52" i="4"/>
  <c r="Z53" i="4"/>
  <c r="AA53" i="4"/>
  <c r="AB53" i="4"/>
  <c r="AC53" i="4"/>
  <c r="AD53" i="4"/>
  <c r="Z54" i="4"/>
  <c r="AA54" i="4"/>
  <c r="AB54" i="4"/>
  <c r="AC54" i="4"/>
  <c r="AD54" i="4"/>
  <c r="Z55" i="4"/>
  <c r="AA55" i="4"/>
  <c r="AB55" i="4"/>
  <c r="AC55" i="4"/>
  <c r="AD55" i="4"/>
  <c r="Z56" i="4"/>
  <c r="AA56" i="4"/>
  <c r="AB56" i="4"/>
  <c r="AC56" i="4"/>
  <c r="AD56" i="4"/>
  <c r="Z57" i="4"/>
  <c r="AA57" i="4"/>
  <c r="AB57" i="4"/>
  <c r="AC57" i="4"/>
  <c r="AD57" i="4"/>
  <c r="Z58" i="4"/>
  <c r="AA58" i="4"/>
  <c r="AB58" i="4"/>
  <c r="AC58" i="4"/>
  <c r="AD58" i="4"/>
  <c r="Z59" i="4"/>
  <c r="AA59" i="4"/>
  <c r="AB59" i="4"/>
  <c r="AC59" i="4"/>
  <c r="AD59" i="4"/>
  <c r="Z60" i="4"/>
  <c r="AA60" i="4"/>
  <c r="AB60" i="4"/>
  <c r="AC60" i="4"/>
  <c r="AD60" i="4"/>
  <c r="Z61" i="4"/>
  <c r="AA61" i="4"/>
  <c r="AB61" i="4"/>
  <c r="AC61" i="4"/>
  <c r="AD61" i="4"/>
  <c r="Z62" i="4"/>
  <c r="AA62" i="4"/>
  <c r="AB62" i="4"/>
  <c r="AC62" i="4"/>
  <c r="AD62" i="4"/>
  <c r="Z63" i="4"/>
  <c r="AA63" i="4"/>
  <c r="AB63" i="4"/>
  <c r="AC63" i="4"/>
  <c r="AD63" i="4"/>
  <c r="Z64" i="4"/>
  <c r="AA64" i="4"/>
  <c r="AB64" i="4"/>
  <c r="AC64" i="4"/>
  <c r="AD64" i="4"/>
  <c r="Z65" i="4"/>
  <c r="AA65" i="4"/>
  <c r="AB65" i="4"/>
  <c r="AC65" i="4"/>
  <c r="AD65" i="4"/>
  <c r="Z66" i="4"/>
  <c r="AA66" i="4"/>
  <c r="AB66" i="4"/>
  <c r="AC66" i="4"/>
  <c r="AD66" i="4"/>
  <c r="Z67" i="4"/>
  <c r="AA67" i="4"/>
  <c r="AB67" i="4"/>
  <c r="AC67" i="4"/>
  <c r="AD67" i="4"/>
  <c r="Z68" i="4"/>
  <c r="AA68" i="4"/>
  <c r="AB68" i="4"/>
  <c r="AC68" i="4"/>
  <c r="AD68" i="4"/>
  <c r="Z69" i="4"/>
  <c r="AA69" i="4"/>
  <c r="AB69" i="4"/>
  <c r="AC69" i="4"/>
  <c r="AD69" i="4"/>
  <c r="Z70" i="4"/>
  <c r="AA70" i="4"/>
  <c r="AB70" i="4"/>
  <c r="AC70" i="4"/>
  <c r="AD70" i="4"/>
  <c r="Z71" i="4"/>
  <c r="AA71" i="4"/>
  <c r="AB71" i="4"/>
  <c r="AC71" i="4"/>
  <c r="AD71" i="4"/>
  <c r="Z72" i="4"/>
  <c r="AA72" i="4"/>
  <c r="AB72" i="4"/>
  <c r="AC72" i="4"/>
  <c r="AD72" i="4"/>
  <c r="Z73" i="4"/>
  <c r="AA73" i="4"/>
  <c r="AB73" i="4"/>
  <c r="AC73" i="4"/>
  <c r="AD73" i="4"/>
  <c r="Z74" i="4"/>
  <c r="AA74" i="4"/>
  <c r="AB74" i="4"/>
  <c r="AC74" i="4"/>
  <c r="AD74" i="4"/>
  <c r="Z75" i="4"/>
  <c r="AA75" i="4"/>
  <c r="AB75" i="4"/>
  <c r="AC75" i="4"/>
  <c r="AD75" i="4"/>
  <c r="Z76" i="4"/>
  <c r="AA76" i="4"/>
  <c r="AB76" i="4"/>
  <c r="AC76" i="4"/>
  <c r="AD76" i="4"/>
  <c r="Z77" i="4"/>
  <c r="AA77" i="4"/>
  <c r="AB77" i="4"/>
  <c r="AC77" i="4"/>
  <c r="AD77" i="4"/>
  <c r="Z78" i="4"/>
  <c r="AA78" i="4"/>
  <c r="AB78" i="4"/>
  <c r="AC78" i="4"/>
  <c r="AD78" i="4"/>
  <c r="Z79" i="4"/>
  <c r="AA79" i="4"/>
  <c r="AB79" i="4"/>
  <c r="AC79" i="4"/>
  <c r="AD79" i="4"/>
  <c r="Z80" i="4"/>
  <c r="AA80" i="4"/>
  <c r="AB80" i="4"/>
  <c r="AC80" i="4"/>
  <c r="AD80" i="4"/>
  <c r="Z81" i="4"/>
  <c r="AA81" i="4"/>
  <c r="AB81" i="4"/>
  <c r="AC81" i="4"/>
  <c r="AD81" i="4"/>
  <c r="Z82" i="4"/>
  <c r="AA82" i="4"/>
  <c r="AB82" i="4"/>
  <c r="AC82" i="4"/>
  <c r="AD82" i="4"/>
  <c r="Z83" i="4"/>
  <c r="AA83" i="4"/>
  <c r="AB83" i="4"/>
  <c r="AC83" i="4"/>
  <c r="AD83" i="4"/>
  <c r="Z84" i="4"/>
  <c r="AA84" i="4"/>
  <c r="AB84" i="4"/>
  <c r="AC84" i="4"/>
  <c r="AD84" i="4"/>
  <c r="Z85" i="4"/>
  <c r="AA85" i="4"/>
  <c r="AB85" i="4"/>
  <c r="AC85" i="4"/>
  <c r="AD85" i="4"/>
  <c r="Z86" i="4"/>
  <c r="AA86" i="4"/>
  <c r="AB86" i="4"/>
  <c r="AC86" i="4"/>
  <c r="AD86" i="4"/>
  <c r="Z87" i="4"/>
  <c r="AA87" i="4"/>
  <c r="AB87" i="4"/>
  <c r="AC87" i="4"/>
  <c r="AD87" i="4"/>
  <c r="Z88" i="4"/>
  <c r="AA88" i="4"/>
  <c r="AB88" i="4"/>
  <c r="AC88" i="4"/>
  <c r="AD88" i="4"/>
  <c r="Z89" i="4"/>
  <c r="AA89" i="4"/>
  <c r="AB89" i="4"/>
  <c r="AC89" i="4"/>
  <c r="AD89" i="4"/>
  <c r="Z90" i="4"/>
  <c r="AA90" i="4"/>
  <c r="AB90" i="4"/>
  <c r="AC90" i="4"/>
  <c r="AD90" i="4"/>
  <c r="Z91" i="4"/>
  <c r="AA91" i="4"/>
  <c r="AB91" i="4"/>
  <c r="AC91" i="4"/>
  <c r="AD91" i="4"/>
  <c r="Z92" i="4"/>
  <c r="AA92" i="4"/>
  <c r="AB92" i="4"/>
  <c r="AC92" i="4"/>
  <c r="AD92" i="4"/>
  <c r="Z93" i="4"/>
  <c r="AA93" i="4"/>
  <c r="AB93" i="4"/>
  <c r="AC93" i="4"/>
  <c r="AD93" i="4"/>
  <c r="Z94" i="4"/>
  <c r="AA94" i="4"/>
  <c r="AB94" i="4"/>
  <c r="AC94" i="4"/>
  <c r="AD94" i="4"/>
  <c r="Z95" i="4"/>
  <c r="AA95" i="4"/>
  <c r="AB95" i="4"/>
  <c r="AC95" i="4"/>
  <c r="AD95" i="4"/>
  <c r="Z96" i="4"/>
  <c r="AA96" i="4"/>
  <c r="AB96" i="4"/>
  <c r="AC96" i="4"/>
  <c r="AD96" i="4"/>
  <c r="Z97" i="4"/>
  <c r="AA97" i="4"/>
  <c r="AB97" i="4"/>
  <c r="AC97" i="4"/>
  <c r="AD97" i="4"/>
  <c r="Z98" i="4"/>
  <c r="AA98" i="4"/>
  <c r="AB98" i="4"/>
  <c r="AC98" i="4"/>
  <c r="AD98" i="4"/>
  <c r="Z99" i="4"/>
  <c r="AA99" i="4"/>
  <c r="AB99" i="4"/>
  <c r="AC99" i="4"/>
  <c r="AD99" i="4"/>
  <c r="Z100" i="4"/>
  <c r="AA100" i="4"/>
  <c r="AB100" i="4"/>
  <c r="AC100" i="4"/>
  <c r="AD100" i="4"/>
  <c r="Z101" i="4"/>
  <c r="AA101" i="4"/>
  <c r="AB101" i="4"/>
  <c r="AC101" i="4"/>
  <c r="AD101" i="4"/>
  <c r="Z102" i="4"/>
  <c r="AA102" i="4"/>
  <c r="AB102" i="4"/>
  <c r="AC102" i="4"/>
  <c r="AD102" i="4"/>
  <c r="Z103" i="4"/>
  <c r="AA103" i="4"/>
  <c r="AB103" i="4"/>
  <c r="AC103" i="4"/>
  <c r="AD103" i="4"/>
  <c r="Z104" i="4"/>
  <c r="AA104" i="4"/>
  <c r="AB104" i="4"/>
  <c r="AC104" i="4"/>
  <c r="AD104" i="4"/>
  <c r="Z105" i="4"/>
  <c r="AA105" i="4"/>
  <c r="AB105" i="4"/>
  <c r="AC105" i="4"/>
  <c r="AD105" i="4"/>
  <c r="Z106" i="4"/>
  <c r="AA106" i="4"/>
  <c r="AB106" i="4"/>
  <c r="AC106" i="4"/>
  <c r="AD106" i="4"/>
  <c r="Z107" i="4"/>
  <c r="AA107" i="4"/>
  <c r="AB107" i="4"/>
  <c r="AC107" i="4"/>
  <c r="AD107" i="4"/>
  <c r="Z108" i="4"/>
  <c r="AA108" i="4"/>
  <c r="AB108" i="4"/>
  <c r="AC108" i="4"/>
  <c r="AD108" i="4"/>
  <c r="Z109" i="4"/>
  <c r="AA109" i="4"/>
  <c r="AB109" i="4"/>
  <c r="AC109" i="4"/>
  <c r="AD109" i="4"/>
  <c r="Z110" i="4"/>
  <c r="AA110" i="4"/>
  <c r="AB110" i="4"/>
  <c r="AC110" i="4"/>
  <c r="AD110" i="4"/>
  <c r="Z111" i="4"/>
  <c r="AA111" i="4"/>
  <c r="AB111" i="4"/>
  <c r="AC111" i="4"/>
  <c r="AD111" i="4"/>
  <c r="Z112" i="4"/>
  <c r="AA112" i="4"/>
  <c r="AB112" i="4"/>
  <c r="AC112" i="4"/>
  <c r="AD112" i="4"/>
  <c r="Z113" i="4"/>
  <c r="AA113" i="4"/>
  <c r="AB113" i="4"/>
  <c r="AC113" i="4"/>
  <c r="AD113" i="4"/>
  <c r="Z114" i="4"/>
  <c r="AA114" i="4"/>
  <c r="AB114" i="4"/>
  <c r="AC114" i="4"/>
  <c r="AD114" i="4"/>
  <c r="Z115" i="4"/>
  <c r="AA115" i="4"/>
  <c r="AB115" i="4"/>
  <c r="AC115" i="4"/>
  <c r="AD115" i="4"/>
  <c r="Z116" i="4"/>
  <c r="AA116" i="4"/>
  <c r="AB116" i="4"/>
  <c r="AC116" i="4"/>
  <c r="AD116" i="4"/>
  <c r="Z117" i="4"/>
  <c r="AA117" i="4"/>
  <c r="AB117" i="4"/>
  <c r="AC117" i="4"/>
  <c r="AD117" i="4"/>
  <c r="Z118" i="4"/>
  <c r="AA118" i="4"/>
  <c r="AB118" i="4"/>
  <c r="AC118" i="4"/>
  <c r="AD118" i="4"/>
  <c r="Z119" i="4"/>
  <c r="AA119" i="4"/>
  <c r="AB119" i="4"/>
  <c r="AC119" i="4"/>
  <c r="AD119" i="4"/>
  <c r="Z120" i="4"/>
  <c r="AA120" i="4"/>
  <c r="AB120" i="4"/>
  <c r="AC120" i="4"/>
  <c r="AD120" i="4"/>
  <c r="Z121" i="4"/>
  <c r="AA121" i="4"/>
  <c r="AB121" i="4"/>
  <c r="AC121" i="4"/>
  <c r="AD121" i="4"/>
  <c r="Z122" i="4"/>
  <c r="AA122" i="4"/>
  <c r="AB122" i="4"/>
  <c r="AC122" i="4"/>
  <c r="AD122" i="4"/>
  <c r="Z123" i="4"/>
  <c r="AA123" i="4"/>
  <c r="AB123" i="4"/>
  <c r="AC123" i="4"/>
  <c r="AD123" i="4"/>
  <c r="Z124" i="4"/>
  <c r="AA124" i="4"/>
  <c r="AB124" i="4"/>
  <c r="AC124" i="4"/>
  <c r="AD124" i="4"/>
  <c r="Z125" i="4"/>
  <c r="AA125" i="4"/>
  <c r="AB125" i="4"/>
  <c r="AC125" i="4"/>
  <c r="AD125" i="4"/>
  <c r="Z126" i="4"/>
  <c r="AA126" i="4"/>
  <c r="AB126" i="4"/>
  <c r="AC126" i="4"/>
  <c r="AD126" i="4"/>
  <c r="Z127" i="4"/>
  <c r="AA127" i="4"/>
  <c r="AB127" i="4"/>
  <c r="AC127" i="4"/>
  <c r="AD127" i="4"/>
  <c r="Z128" i="4"/>
  <c r="AA128" i="4"/>
  <c r="AB128" i="4"/>
  <c r="AC128" i="4"/>
  <c r="AD128" i="4"/>
  <c r="Z129" i="4"/>
  <c r="AA129" i="4"/>
  <c r="AB129" i="4"/>
  <c r="AC129" i="4"/>
  <c r="AD129" i="4"/>
  <c r="Z130" i="4"/>
  <c r="AA130" i="4"/>
  <c r="AB130" i="4"/>
  <c r="AC130" i="4"/>
  <c r="AD130" i="4"/>
  <c r="Z131" i="4"/>
  <c r="AA131" i="4"/>
  <c r="AB131" i="4"/>
  <c r="AC131" i="4"/>
  <c r="AD131" i="4"/>
  <c r="Z132" i="4"/>
  <c r="AA132" i="4"/>
  <c r="AB132" i="4"/>
  <c r="AC132" i="4"/>
  <c r="AD132" i="4"/>
  <c r="Z133" i="4"/>
  <c r="AA133" i="4"/>
  <c r="AB133" i="4"/>
  <c r="AC133" i="4"/>
  <c r="AD133" i="4"/>
  <c r="Z134" i="4"/>
  <c r="AA134" i="4"/>
  <c r="AB134" i="4"/>
  <c r="AC134" i="4"/>
  <c r="AD134" i="4"/>
  <c r="Z135" i="4"/>
  <c r="AA135" i="4"/>
  <c r="AB135" i="4"/>
  <c r="AC135" i="4"/>
  <c r="AD135" i="4"/>
  <c r="Z136" i="4"/>
  <c r="AA136" i="4"/>
  <c r="AB136" i="4"/>
  <c r="AC136" i="4"/>
  <c r="AD136" i="4"/>
  <c r="Z137" i="4"/>
  <c r="AA137" i="4"/>
  <c r="AB137" i="4"/>
  <c r="AC137" i="4"/>
  <c r="AD137" i="4"/>
  <c r="Z138" i="4"/>
  <c r="AA138" i="4"/>
  <c r="AB138" i="4"/>
  <c r="AC138" i="4"/>
  <c r="AD138" i="4"/>
  <c r="Z139" i="4"/>
  <c r="AA139" i="4"/>
  <c r="AB139" i="4"/>
  <c r="AC139" i="4"/>
  <c r="AD139" i="4"/>
  <c r="Z140" i="4"/>
  <c r="AA140" i="4"/>
  <c r="AB140" i="4"/>
  <c r="AC140" i="4"/>
  <c r="AD140" i="4"/>
  <c r="Z141" i="4"/>
  <c r="AA141" i="4"/>
  <c r="AB141" i="4"/>
  <c r="AC141" i="4"/>
  <c r="AD141" i="4"/>
  <c r="Z142" i="4"/>
  <c r="AA142" i="4"/>
  <c r="AB142" i="4"/>
  <c r="AC142" i="4"/>
  <c r="AD142" i="4"/>
  <c r="Z143" i="4"/>
  <c r="AA143" i="4"/>
  <c r="AB143" i="4"/>
  <c r="AC143" i="4"/>
  <c r="AD143" i="4"/>
  <c r="Z144" i="4"/>
  <c r="AA144" i="4"/>
  <c r="AB144" i="4"/>
  <c r="AC144" i="4"/>
  <c r="AD144" i="4"/>
  <c r="Z145" i="4"/>
  <c r="AA145" i="4"/>
  <c r="AB145" i="4"/>
  <c r="AC145" i="4"/>
  <c r="AD145" i="4"/>
  <c r="Z146" i="4"/>
  <c r="AA146" i="4"/>
  <c r="AB146" i="4"/>
  <c r="AC146" i="4"/>
  <c r="AD146" i="4"/>
  <c r="Z147" i="4"/>
  <c r="AA147" i="4"/>
  <c r="AB147" i="4"/>
  <c r="AC147" i="4"/>
  <c r="AD147" i="4"/>
  <c r="Z159" i="4"/>
  <c r="AA159" i="4"/>
  <c r="AB159" i="4"/>
  <c r="AC159" i="4"/>
  <c r="AD159" i="4"/>
  <c r="Z160" i="4"/>
  <c r="AA160" i="4"/>
  <c r="AB160" i="4"/>
  <c r="AC160" i="4"/>
  <c r="AD160" i="4"/>
  <c r="Z161" i="4"/>
  <c r="AA161" i="4"/>
  <c r="AB161" i="4"/>
  <c r="AC161" i="4"/>
  <c r="AD161" i="4"/>
  <c r="Z162" i="4"/>
  <c r="AA162" i="4"/>
  <c r="AB162" i="4"/>
  <c r="AC162" i="4"/>
  <c r="AD162" i="4"/>
  <c r="Z163" i="4"/>
  <c r="AA163" i="4"/>
  <c r="AB163" i="4"/>
  <c r="AC163" i="4"/>
  <c r="AD163" i="4"/>
  <c r="Z164" i="4"/>
  <c r="AA164" i="4"/>
  <c r="AB164" i="4"/>
  <c r="AC164" i="4"/>
  <c r="AD164" i="4"/>
  <c r="Z165" i="4"/>
  <c r="AA165" i="4"/>
  <c r="AB165" i="4"/>
  <c r="AC165" i="4"/>
  <c r="AD165" i="4"/>
  <c r="Z166" i="4"/>
  <c r="AA166" i="4"/>
  <c r="AB166" i="4"/>
  <c r="AC166" i="4"/>
  <c r="AD166" i="4"/>
  <c r="Z167" i="4"/>
  <c r="AA167" i="4"/>
  <c r="AB167" i="4"/>
  <c r="AC167" i="4"/>
  <c r="AD167" i="4"/>
  <c r="Z168" i="4"/>
  <c r="AA168" i="4"/>
  <c r="AB168" i="4"/>
  <c r="AC168" i="4"/>
  <c r="AD168" i="4"/>
  <c r="Z169" i="4"/>
  <c r="AA169" i="4"/>
  <c r="AB169" i="4"/>
  <c r="AC169" i="4"/>
  <c r="AD169" i="4"/>
  <c r="Z170" i="4"/>
  <c r="AA170" i="4"/>
  <c r="AB170" i="4"/>
  <c r="AC170" i="4"/>
  <c r="AD170" i="4"/>
  <c r="Z171" i="4"/>
  <c r="AA171" i="4"/>
  <c r="AB171" i="4"/>
  <c r="AC171" i="4"/>
  <c r="AD171" i="4"/>
  <c r="Z172" i="4"/>
  <c r="AA172" i="4"/>
  <c r="AB172" i="4"/>
  <c r="AC172" i="4"/>
  <c r="AD172" i="4"/>
  <c r="Z173" i="4"/>
  <c r="AA173" i="4"/>
  <c r="AB173" i="4"/>
  <c r="AC173" i="4"/>
  <c r="AD173" i="4"/>
  <c r="Z174" i="4"/>
  <c r="AA174" i="4"/>
  <c r="AB174" i="4"/>
  <c r="AC174" i="4"/>
  <c r="AD174" i="4"/>
  <c r="Z175" i="4"/>
  <c r="AA175" i="4"/>
  <c r="AB175" i="4"/>
  <c r="AC175" i="4"/>
  <c r="AD175" i="4"/>
  <c r="Z176" i="4"/>
  <c r="AA176" i="4"/>
  <c r="AB176" i="4"/>
  <c r="AC176" i="4"/>
  <c r="AD176" i="4"/>
  <c r="Z177" i="4"/>
  <c r="AA177" i="4"/>
  <c r="AB177" i="4"/>
  <c r="AC177" i="4"/>
  <c r="AD177" i="4"/>
  <c r="Z178" i="4"/>
  <c r="AA178" i="4"/>
  <c r="AB178" i="4"/>
  <c r="AC178" i="4"/>
  <c r="AD178" i="4"/>
  <c r="Z179" i="4"/>
  <c r="AA179" i="4"/>
  <c r="AB179" i="4"/>
  <c r="AC179" i="4"/>
  <c r="AD179" i="4"/>
  <c r="Z180" i="4"/>
  <c r="AA180" i="4"/>
  <c r="AB180" i="4"/>
  <c r="AC180" i="4"/>
  <c r="AD180" i="4"/>
  <c r="Z181" i="4"/>
  <c r="AA181" i="4"/>
  <c r="AB181" i="4"/>
  <c r="AC181" i="4"/>
  <c r="AD181" i="4"/>
  <c r="Z182" i="4"/>
  <c r="AA182" i="4"/>
  <c r="AB182" i="4"/>
  <c r="AC182" i="4"/>
  <c r="AD182" i="4"/>
  <c r="Z183" i="4"/>
  <c r="AA183" i="4"/>
  <c r="AB183" i="4"/>
  <c r="AC183" i="4"/>
  <c r="AD183" i="4"/>
  <c r="Z184" i="4"/>
  <c r="AA184" i="4"/>
  <c r="AB184" i="4"/>
  <c r="AC184" i="4"/>
  <c r="AD184" i="4"/>
  <c r="Z185" i="4"/>
  <c r="AA185" i="4"/>
  <c r="AB185" i="4"/>
  <c r="AC185" i="4"/>
  <c r="AD185" i="4"/>
  <c r="Z186" i="4"/>
  <c r="AA186" i="4"/>
  <c r="AB186" i="4"/>
  <c r="AC186" i="4"/>
  <c r="AD186" i="4"/>
  <c r="Z187" i="4"/>
  <c r="AA187" i="4"/>
  <c r="AB187" i="4"/>
  <c r="AC187" i="4"/>
  <c r="AD187" i="4"/>
  <c r="Z188" i="4"/>
  <c r="AA188" i="4"/>
  <c r="AB188" i="4"/>
  <c r="AC188" i="4"/>
  <c r="AD188" i="4"/>
  <c r="Z189" i="4"/>
  <c r="AA189" i="4"/>
  <c r="AB189" i="4"/>
  <c r="AC189" i="4"/>
  <c r="AD189" i="4"/>
  <c r="Z190" i="4"/>
  <c r="AA190" i="4"/>
  <c r="AB190" i="4"/>
  <c r="AC190" i="4"/>
  <c r="AD190" i="4"/>
  <c r="Z191" i="4"/>
  <c r="AA191" i="4"/>
  <c r="AB191" i="4"/>
  <c r="AC191" i="4"/>
  <c r="AD191" i="4"/>
  <c r="Z192" i="4"/>
  <c r="AA192" i="4"/>
  <c r="AB192" i="4"/>
  <c r="AC192" i="4"/>
  <c r="AD192" i="4"/>
  <c r="Z193" i="4"/>
  <c r="AA193" i="4"/>
  <c r="AB193" i="4"/>
  <c r="AC193" i="4"/>
  <c r="AD193" i="4"/>
  <c r="Z194" i="4"/>
  <c r="AA194" i="4"/>
  <c r="AB194" i="4"/>
  <c r="AC194" i="4"/>
  <c r="AD194" i="4"/>
  <c r="Z195" i="4"/>
  <c r="AA195" i="4"/>
  <c r="AB195" i="4"/>
  <c r="AC195" i="4"/>
  <c r="AD195" i="4"/>
  <c r="Z196" i="4"/>
  <c r="AA196" i="4"/>
  <c r="AB196" i="4"/>
  <c r="AC196" i="4"/>
  <c r="AD196" i="4"/>
  <c r="Z197" i="4"/>
  <c r="AA197" i="4"/>
  <c r="AB197" i="4"/>
  <c r="AC197" i="4"/>
  <c r="AD197" i="4"/>
  <c r="Z198" i="4"/>
  <c r="AA198" i="4"/>
  <c r="AB198" i="4"/>
  <c r="AC198" i="4"/>
  <c r="AD198" i="4"/>
  <c r="Z199" i="4"/>
  <c r="AA199" i="4"/>
  <c r="AB199" i="4"/>
  <c r="AC199" i="4"/>
  <c r="AD199" i="4"/>
  <c r="Z200" i="4"/>
  <c r="AA200" i="4"/>
  <c r="AB200" i="4"/>
  <c r="AC200" i="4"/>
  <c r="AD200" i="4"/>
  <c r="Z201" i="4"/>
  <c r="AA201" i="4"/>
  <c r="AB201" i="4"/>
  <c r="AC201" i="4"/>
  <c r="AD201" i="4"/>
  <c r="Z202" i="4"/>
  <c r="AA202" i="4"/>
  <c r="AB202" i="4"/>
  <c r="AC202" i="4"/>
  <c r="AD202" i="4"/>
  <c r="Z203" i="4"/>
  <c r="AA203" i="4"/>
  <c r="AB203" i="4"/>
  <c r="AC203" i="4"/>
  <c r="AD203" i="4"/>
  <c r="Z204" i="4"/>
  <c r="AA204" i="4"/>
  <c r="AB204" i="4"/>
  <c r="AC204" i="4"/>
  <c r="AD204" i="4"/>
  <c r="Z205" i="4"/>
  <c r="AA205" i="4"/>
  <c r="AB205" i="4"/>
  <c r="AC205" i="4"/>
  <c r="AD205" i="4"/>
  <c r="Z206" i="4"/>
  <c r="AA206" i="4"/>
  <c r="AB206" i="4"/>
  <c r="AC206" i="4"/>
  <c r="AD206" i="4"/>
  <c r="Z207" i="4"/>
  <c r="AA207" i="4"/>
  <c r="AB207" i="4"/>
  <c r="AC207" i="4"/>
  <c r="AD207" i="4"/>
  <c r="Z208" i="4"/>
  <c r="AA208" i="4"/>
  <c r="AB208" i="4"/>
  <c r="AC208" i="4"/>
  <c r="AD208" i="4"/>
  <c r="Z209" i="4"/>
  <c r="AA209" i="4"/>
  <c r="AB209" i="4"/>
  <c r="AC209" i="4"/>
  <c r="AD209" i="4"/>
  <c r="Z210" i="4"/>
  <c r="AA210" i="4"/>
  <c r="AB210" i="4"/>
  <c r="AC210" i="4"/>
  <c r="AD210" i="4"/>
  <c r="Z211" i="4"/>
  <c r="AA211" i="4"/>
  <c r="AB211" i="4"/>
  <c r="AC211" i="4"/>
  <c r="AD211" i="4"/>
  <c r="Z212" i="4"/>
  <c r="AA212" i="4"/>
  <c r="AB212" i="4"/>
  <c r="AC212" i="4"/>
  <c r="AD212" i="4"/>
  <c r="Z213" i="4"/>
  <c r="AA213" i="4"/>
  <c r="AB213" i="4"/>
  <c r="AC213" i="4"/>
  <c r="AD213" i="4"/>
  <c r="Z214" i="4"/>
  <c r="AA214" i="4"/>
  <c r="AB214" i="4"/>
  <c r="AC214" i="4"/>
  <c r="AD214" i="4"/>
  <c r="Z215" i="4"/>
  <c r="AA215" i="4"/>
  <c r="AB215" i="4"/>
  <c r="AC215" i="4"/>
  <c r="AD215" i="4"/>
  <c r="Z216" i="4"/>
  <c r="AA216" i="4"/>
  <c r="AB216" i="4"/>
  <c r="AC216" i="4"/>
  <c r="AD216" i="4"/>
  <c r="Z217" i="4"/>
  <c r="AA217" i="4"/>
  <c r="AB217" i="4"/>
  <c r="AC217" i="4"/>
  <c r="AD217" i="4"/>
  <c r="Z218" i="4"/>
  <c r="AA218" i="4"/>
  <c r="AB218" i="4"/>
  <c r="AC218" i="4"/>
  <c r="AD218" i="4"/>
  <c r="Z219" i="4"/>
  <c r="AA219" i="4"/>
  <c r="AB219" i="4"/>
  <c r="AC219" i="4"/>
  <c r="AD219" i="4"/>
  <c r="Z220" i="4"/>
  <c r="AA220" i="4"/>
  <c r="AB220" i="4"/>
  <c r="AC220" i="4"/>
  <c r="AD220" i="4"/>
  <c r="Z221" i="4"/>
  <c r="AA221" i="4"/>
  <c r="AB221" i="4"/>
  <c r="AC221" i="4"/>
  <c r="AD221" i="4"/>
  <c r="Z222" i="4"/>
  <c r="AA222" i="4"/>
  <c r="AB222" i="4"/>
  <c r="AC222" i="4"/>
  <c r="AD222" i="4"/>
  <c r="Z223" i="4"/>
  <c r="AA223" i="4"/>
  <c r="AB223" i="4"/>
  <c r="AC223" i="4"/>
  <c r="AD223" i="4"/>
  <c r="Z224" i="4"/>
  <c r="AA224" i="4"/>
  <c r="AB224" i="4"/>
  <c r="AC224" i="4"/>
  <c r="AD224" i="4"/>
  <c r="Z225" i="4"/>
  <c r="AA225" i="4"/>
  <c r="AB225" i="4"/>
  <c r="AC225" i="4"/>
  <c r="AD225" i="4"/>
  <c r="Z226" i="4"/>
  <c r="AA226" i="4"/>
  <c r="AB226" i="4"/>
  <c r="AC226" i="4"/>
  <c r="AD226" i="4"/>
  <c r="Z227" i="4"/>
  <c r="AA227" i="4"/>
  <c r="AB227" i="4"/>
  <c r="AC227" i="4"/>
  <c r="AD227" i="4"/>
  <c r="Z228" i="4"/>
  <c r="AA228" i="4"/>
  <c r="AB228" i="4"/>
  <c r="AC228" i="4"/>
  <c r="AD228" i="4"/>
  <c r="Z229" i="4"/>
  <c r="AA229" i="4"/>
  <c r="AB229" i="4"/>
  <c r="AC229" i="4"/>
  <c r="AD229" i="4"/>
  <c r="Z230" i="4"/>
  <c r="AA230" i="4"/>
  <c r="AB230" i="4"/>
  <c r="AC230" i="4"/>
  <c r="AD230" i="4"/>
  <c r="Z231" i="4"/>
  <c r="AA231" i="4"/>
  <c r="AB231" i="4"/>
  <c r="AC231" i="4"/>
  <c r="AD231" i="4"/>
  <c r="Z232" i="4"/>
  <c r="AA232" i="4"/>
  <c r="AB232" i="4"/>
  <c r="AC232" i="4"/>
  <c r="AD232" i="4"/>
  <c r="Z233" i="4"/>
  <c r="AA233" i="4"/>
  <c r="AB233" i="4"/>
  <c r="AC233" i="4"/>
  <c r="AD233" i="4"/>
  <c r="Z234" i="4"/>
  <c r="AA234" i="4"/>
  <c r="AB234" i="4"/>
  <c r="AC234" i="4"/>
  <c r="AD234" i="4"/>
  <c r="Z235" i="4"/>
  <c r="AA235" i="4"/>
  <c r="AB235" i="4"/>
  <c r="AC235" i="4"/>
  <c r="AD235" i="4"/>
  <c r="Z236" i="4"/>
  <c r="AA236" i="4"/>
  <c r="AB236" i="4"/>
  <c r="AC236" i="4"/>
  <c r="AD236" i="4"/>
  <c r="Z237" i="4"/>
  <c r="AA237" i="4"/>
  <c r="AB237" i="4"/>
  <c r="AC237" i="4"/>
  <c r="AD237" i="4"/>
  <c r="Z238" i="4"/>
  <c r="AA238" i="4"/>
  <c r="AB238" i="4"/>
  <c r="AC238" i="4"/>
  <c r="AD238" i="4"/>
  <c r="Z239" i="4"/>
  <c r="AA239" i="4"/>
  <c r="AB239" i="4"/>
  <c r="AC239" i="4"/>
  <c r="AD239" i="4"/>
  <c r="Z240" i="4"/>
  <c r="AA240" i="4"/>
  <c r="AB240" i="4"/>
  <c r="AC240" i="4"/>
  <c r="AD240" i="4"/>
  <c r="Z241" i="4"/>
  <c r="AA241" i="4"/>
  <c r="AB241" i="4"/>
  <c r="AC241" i="4"/>
  <c r="AD241" i="4"/>
  <c r="Z242" i="4"/>
  <c r="AA242" i="4"/>
  <c r="AB242" i="4"/>
  <c r="AC242" i="4"/>
  <c r="AD242" i="4"/>
  <c r="Z243" i="4"/>
  <c r="AA243" i="4"/>
  <c r="AB243" i="4"/>
  <c r="AC243" i="4"/>
  <c r="AD243" i="4"/>
  <c r="Z244" i="4"/>
  <c r="AA244" i="4"/>
  <c r="AB244" i="4"/>
  <c r="AC244" i="4"/>
  <c r="AD244" i="4"/>
  <c r="Z245" i="4"/>
  <c r="AA245" i="4"/>
  <c r="AB245" i="4"/>
  <c r="AC245" i="4"/>
  <c r="AD245" i="4"/>
  <c r="Z246" i="4"/>
  <c r="AA246" i="4"/>
  <c r="AB246" i="4"/>
  <c r="AC246" i="4"/>
  <c r="AD246" i="4"/>
  <c r="Z247" i="4"/>
  <c r="AA247" i="4"/>
  <c r="AB247" i="4"/>
  <c r="AC247" i="4"/>
  <c r="AD247" i="4"/>
  <c r="Z248" i="4"/>
  <c r="AA248" i="4"/>
  <c r="AB248" i="4"/>
  <c r="AC248" i="4"/>
  <c r="AD248" i="4"/>
  <c r="Z249" i="4"/>
  <c r="AA249" i="4"/>
  <c r="AB249" i="4"/>
  <c r="AC249" i="4"/>
  <c r="AD249" i="4"/>
  <c r="Z250" i="4"/>
  <c r="AA250" i="4"/>
  <c r="AB250" i="4"/>
  <c r="AC250" i="4"/>
  <c r="AD250" i="4"/>
  <c r="Z251" i="4"/>
  <c r="AA251" i="4"/>
  <c r="AB251" i="4"/>
  <c r="AC251" i="4"/>
  <c r="AD251" i="4"/>
  <c r="Z252" i="4"/>
  <c r="AA252" i="4"/>
  <c r="AB252" i="4"/>
  <c r="AC252" i="4"/>
  <c r="AD252" i="4"/>
  <c r="Z253" i="4"/>
  <c r="AA253" i="4"/>
  <c r="AB253" i="4"/>
  <c r="AC253" i="4"/>
  <c r="AD253" i="4"/>
  <c r="Z254" i="4"/>
  <c r="AA254" i="4"/>
  <c r="AB254" i="4"/>
  <c r="AC254" i="4"/>
  <c r="AD254" i="4"/>
  <c r="Z255" i="4"/>
  <c r="AA255" i="4"/>
  <c r="AB255" i="4"/>
  <c r="AC255" i="4"/>
  <c r="AD255" i="4"/>
  <c r="Z256" i="4"/>
  <c r="AA256" i="4"/>
  <c r="AB256" i="4"/>
  <c r="AC256" i="4"/>
  <c r="AD256" i="4"/>
  <c r="Z257" i="4"/>
  <c r="AA257" i="4"/>
  <c r="AB257" i="4"/>
  <c r="AC257" i="4"/>
  <c r="AD257" i="4"/>
  <c r="Z258" i="4"/>
  <c r="AA258" i="4"/>
  <c r="AB258" i="4"/>
  <c r="AC258" i="4"/>
  <c r="AD258" i="4"/>
  <c r="Z259" i="4"/>
  <c r="AA259" i="4"/>
  <c r="AB259" i="4"/>
  <c r="AC259" i="4"/>
  <c r="AD259" i="4"/>
  <c r="Z260" i="4"/>
  <c r="AA260" i="4"/>
  <c r="AB260" i="4"/>
  <c r="AC260" i="4"/>
  <c r="AD260" i="4"/>
  <c r="Z261" i="4"/>
  <c r="AA261" i="4"/>
  <c r="AB261" i="4"/>
  <c r="AC261" i="4"/>
  <c r="AD261" i="4"/>
  <c r="Z262" i="4"/>
  <c r="AA262" i="4"/>
  <c r="AB262" i="4"/>
  <c r="AC262" i="4"/>
  <c r="AD262" i="4"/>
  <c r="Z263" i="4"/>
  <c r="AA263" i="4"/>
  <c r="AB263" i="4"/>
  <c r="AC263" i="4"/>
  <c r="AD263" i="4"/>
  <c r="Z264" i="4"/>
  <c r="AA264" i="4"/>
  <c r="AB264" i="4"/>
  <c r="AC264" i="4"/>
  <c r="AD264" i="4"/>
  <c r="Z265" i="4"/>
  <c r="AA265" i="4"/>
  <c r="AB265" i="4"/>
  <c r="AC265" i="4"/>
  <c r="AD265" i="4"/>
  <c r="Z266" i="4"/>
  <c r="AA266" i="4"/>
  <c r="AB266" i="4"/>
  <c r="AC266" i="4"/>
  <c r="AD266" i="4"/>
  <c r="Z267" i="4"/>
  <c r="AA267" i="4"/>
  <c r="AB267" i="4"/>
  <c r="AC267" i="4"/>
  <c r="AD267" i="4"/>
  <c r="Z268" i="4"/>
  <c r="AA268" i="4"/>
  <c r="AB268" i="4"/>
  <c r="AC268" i="4"/>
  <c r="AD268" i="4"/>
  <c r="Z269" i="4"/>
  <c r="AA269" i="4"/>
  <c r="AB269" i="4"/>
  <c r="AC269" i="4"/>
  <c r="AD269" i="4"/>
  <c r="Z270" i="4"/>
  <c r="AA270" i="4"/>
  <c r="AB270" i="4"/>
  <c r="AC270" i="4"/>
  <c r="AD270" i="4"/>
  <c r="Z271" i="4"/>
  <c r="AA271" i="4"/>
  <c r="AB271" i="4"/>
  <c r="AC271" i="4"/>
  <c r="AD271" i="4"/>
  <c r="Z272" i="4"/>
  <c r="AA272" i="4"/>
  <c r="AB272" i="4"/>
  <c r="AC272" i="4"/>
  <c r="AD272" i="4"/>
  <c r="Z273" i="4"/>
  <c r="AA273" i="4"/>
  <c r="AB273" i="4"/>
  <c r="AC273" i="4"/>
  <c r="AD273" i="4"/>
  <c r="Z274" i="4"/>
  <c r="AA274" i="4"/>
  <c r="AB274" i="4"/>
  <c r="AC274" i="4"/>
  <c r="AD274" i="4"/>
  <c r="Z275" i="4"/>
  <c r="AA275" i="4"/>
  <c r="AB275" i="4"/>
  <c r="AC275" i="4"/>
  <c r="AD275" i="4"/>
  <c r="Z276" i="4"/>
  <c r="AA276" i="4"/>
  <c r="AB276" i="4"/>
  <c r="AC276" i="4"/>
  <c r="AD276" i="4"/>
  <c r="Z277" i="4"/>
  <c r="AA277" i="4"/>
  <c r="AB277" i="4"/>
  <c r="AC277" i="4"/>
  <c r="AD277" i="4"/>
  <c r="Z278" i="4"/>
  <c r="AA278" i="4"/>
  <c r="AB278" i="4"/>
  <c r="AC278" i="4"/>
  <c r="AD278" i="4"/>
  <c r="Z279" i="4"/>
  <c r="AA279" i="4"/>
  <c r="AB279" i="4"/>
  <c r="AC279" i="4"/>
  <c r="AD279" i="4"/>
  <c r="Z280" i="4"/>
  <c r="AA280" i="4"/>
  <c r="AB280" i="4"/>
  <c r="AC280" i="4"/>
  <c r="AD280" i="4"/>
  <c r="Z281" i="4"/>
  <c r="AA281" i="4"/>
  <c r="AB281" i="4"/>
  <c r="AC281" i="4"/>
  <c r="AD281" i="4"/>
  <c r="Z282" i="4"/>
  <c r="AA282" i="4"/>
  <c r="AB282" i="4"/>
  <c r="AC282" i="4"/>
  <c r="AD282" i="4"/>
  <c r="Z283" i="4"/>
  <c r="AA283" i="4"/>
  <c r="AB283" i="4"/>
  <c r="AC283" i="4"/>
  <c r="AD283" i="4"/>
  <c r="Z284" i="4"/>
  <c r="AA284" i="4"/>
  <c r="AB284" i="4"/>
  <c r="AC284" i="4"/>
  <c r="AD284" i="4"/>
  <c r="Z285" i="4"/>
  <c r="AA285" i="4"/>
  <c r="AB285" i="4"/>
  <c r="AC285" i="4"/>
  <c r="AD285" i="4"/>
  <c r="Z286" i="4"/>
  <c r="AA286" i="4"/>
  <c r="AB286" i="4"/>
  <c r="AC286" i="4"/>
  <c r="AD286" i="4"/>
  <c r="Z287" i="4"/>
  <c r="AA287" i="4"/>
  <c r="AB287" i="4"/>
  <c r="AC287" i="4"/>
  <c r="AD287" i="4"/>
  <c r="Z288" i="4"/>
  <c r="AA288" i="4"/>
  <c r="AB288" i="4"/>
  <c r="AC288" i="4"/>
  <c r="AD288" i="4"/>
  <c r="Z289" i="4"/>
  <c r="AA289" i="4"/>
  <c r="AB289" i="4"/>
  <c r="AC289" i="4"/>
  <c r="AD289" i="4"/>
  <c r="Z290" i="4"/>
  <c r="AA290" i="4"/>
  <c r="AB290" i="4"/>
  <c r="AC290" i="4"/>
  <c r="AD290" i="4"/>
  <c r="Z291" i="4"/>
  <c r="AA291" i="4"/>
  <c r="AB291" i="4"/>
  <c r="AC291" i="4"/>
  <c r="AD291" i="4"/>
  <c r="Z292" i="4"/>
  <c r="AA292" i="4"/>
  <c r="AB292" i="4"/>
  <c r="AC292" i="4"/>
  <c r="AD292" i="4"/>
  <c r="Z293" i="4"/>
  <c r="AA293" i="4"/>
  <c r="AB293" i="4"/>
  <c r="AC293" i="4"/>
  <c r="AD293" i="4"/>
  <c r="Z294" i="4"/>
  <c r="AA294" i="4"/>
  <c r="AB294" i="4"/>
  <c r="AC294" i="4"/>
  <c r="AD294" i="4"/>
  <c r="Z295" i="4"/>
  <c r="AA295" i="4"/>
  <c r="AB295" i="4"/>
  <c r="AC295" i="4"/>
  <c r="AD295" i="4"/>
  <c r="Z296" i="4"/>
  <c r="AA296" i="4"/>
  <c r="AB296" i="4"/>
  <c r="AC296" i="4"/>
  <c r="AD296" i="4"/>
  <c r="Z297" i="4"/>
  <c r="AA297" i="4"/>
  <c r="AB297" i="4"/>
  <c r="AC297" i="4"/>
  <c r="AD297" i="4"/>
  <c r="Z298" i="4"/>
  <c r="AA298" i="4"/>
  <c r="AB298" i="4"/>
  <c r="AC298" i="4"/>
  <c r="AD298" i="4"/>
  <c r="Z299" i="4"/>
  <c r="AA299" i="4"/>
  <c r="AB299" i="4"/>
  <c r="AC299" i="4"/>
  <c r="AD299" i="4"/>
  <c r="Z300" i="4"/>
  <c r="AA300" i="4"/>
  <c r="AB300" i="4"/>
  <c r="AC300" i="4"/>
  <c r="AD300" i="4"/>
  <c r="Z301" i="4"/>
  <c r="AA301" i="4"/>
  <c r="AB301" i="4"/>
  <c r="AC301" i="4"/>
  <c r="AD301" i="4"/>
  <c r="Z302" i="4"/>
  <c r="AA302" i="4"/>
  <c r="AB302" i="4"/>
  <c r="AC302" i="4"/>
  <c r="AD302" i="4"/>
  <c r="Z303" i="4"/>
  <c r="AA303" i="4"/>
  <c r="AB303" i="4"/>
  <c r="AC303" i="4"/>
  <c r="AD303" i="4"/>
  <c r="Z304" i="4"/>
  <c r="AA304" i="4"/>
  <c r="AB304" i="4"/>
  <c r="AC304" i="4"/>
  <c r="AD304" i="4"/>
  <c r="Z305" i="4"/>
  <c r="AA305" i="4"/>
  <c r="AB305" i="4"/>
  <c r="AC305" i="4"/>
  <c r="AD305" i="4"/>
  <c r="Z306" i="4"/>
  <c r="AA306" i="4"/>
  <c r="AB306" i="4"/>
  <c r="AC306" i="4"/>
  <c r="AD306" i="4"/>
  <c r="Z307" i="4"/>
  <c r="AA307" i="4"/>
  <c r="AB307" i="4"/>
  <c r="AC307" i="4"/>
  <c r="AD307" i="4"/>
  <c r="Z308" i="4"/>
  <c r="AA308" i="4"/>
  <c r="AB308" i="4"/>
  <c r="AC308" i="4"/>
  <c r="AD308" i="4"/>
  <c r="Z309" i="4"/>
  <c r="AA309" i="4"/>
  <c r="AB309" i="4"/>
  <c r="AC309" i="4"/>
  <c r="AD309" i="4"/>
  <c r="Z310" i="4"/>
  <c r="AA310" i="4"/>
  <c r="AB310" i="4"/>
  <c r="AC310" i="4"/>
  <c r="AD310" i="4"/>
  <c r="Z311" i="4"/>
  <c r="AA311" i="4"/>
  <c r="AB311" i="4"/>
  <c r="AC311" i="4"/>
  <c r="AD311" i="4"/>
  <c r="Z312" i="4"/>
  <c r="AA312" i="4"/>
  <c r="AB312" i="4"/>
  <c r="AC312" i="4"/>
  <c r="AD312" i="4"/>
  <c r="Z313" i="4"/>
  <c r="AA313" i="4"/>
  <c r="AB313" i="4"/>
  <c r="AC313" i="4"/>
  <c r="AD313" i="4"/>
  <c r="Z314" i="4"/>
  <c r="AA314" i="4"/>
  <c r="AB314" i="4"/>
  <c r="AC314" i="4"/>
  <c r="AD314" i="4"/>
  <c r="Z315" i="4"/>
  <c r="AA315" i="4"/>
  <c r="AB315" i="4"/>
  <c r="AC315" i="4"/>
  <c r="AD315" i="4"/>
  <c r="Z316" i="4"/>
  <c r="AA316" i="4"/>
  <c r="AB316" i="4"/>
  <c r="AC316" i="4"/>
  <c r="AD316" i="4"/>
  <c r="Z317" i="4"/>
  <c r="AA317" i="4"/>
  <c r="AB317" i="4"/>
  <c r="AC317" i="4"/>
  <c r="AD317" i="4"/>
  <c r="Z318" i="4"/>
  <c r="AA318" i="4"/>
  <c r="AB318" i="4"/>
  <c r="AC318" i="4"/>
  <c r="AD318" i="4"/>
  <c r="Z319" i="4"/>
  <c r="AA319" i="4"/>
  <c r="AB319" i="4"/>
  <c r="AC319" i="4"/>
  <c r="AD319" i="4"/>
  <c r="Z320" i="4"/>
  <c r="AA320" i="4"/>
  <c r="AB320" i="4"/>
  <c r="AC320" i="4"/>
  <c r="AD320" i="4"/>
  <c r="Z321" i="4"/>
  <c r="AA321" i="4"/>
  <c r="AB321" i="4"/>
  <c r="AC321" i="4"/>
  <c r="AD321" i="4"/>
  <c r="Z322" i="4"/>
  <c r="AA322" i="4"/>
  <c r="AB322" i="4"/>
  <c r="AC322" i="4"/>
  <c r="AD322" i="4"/>
  <c r="Z323" i="4"/>
  <c r="AA323" i="4"/>
  <c r="AB323" i="4"/>
  <c r="AC323" i="4"/>
  <c r="AD323" i="4"/>
  <c r="Z324" i="4"/>
  <c r="AA324" i="4"/>
  <c r="AB324" i="4"/>
  <c r="AC324" i="4"/>
  <c r="AD324" i="4"/>
  <c r="Z325" i="4"/>
  <c r="AA325" i="4"/>
  <c r="AB325" i="4"/>
  <c r="AC325" i="4"/>
  <c r="AD325" i="4"/>
  <c r="Z326" i="4"/>
  <c r="AA326" i="4"/>
  <c r="AB326" i="4"/>
  <c r="AC326" i="4"/>
  <c r="AD326" i="4"/>
  <c r="Z327" i="4"/>
  <c r="AA327" i="4"/>
  <c r="AB327" i="4"/>
  <c r="AC327" i="4"/>
  <c r="AD327" i="4"/>
  <c r="Z328" i="4"/>
  <c r="AA328" i="4"/>
  <c r="AB328" i="4"/>
  <c r="AC328" i="4"/>
  <c r="AD328" i="4"/>
  <c r="Z329" i="4"/>
  <c r="AA329" i="4"/>
  <c r="AB329" i="4"/>
  <c r="AC329" i="4"/>
  <c r="AD329" i="4"/>
  <c r="Z330" i="4"/>
  <c r="AA330" i="4"/>
  <c r="AB330" i="4"/>
  <c r="AC330" i="4"/>
  <c r="AD330" i="4"/>
  <c r="Z331" i="4"/>
  <c r="AA331" i="4"/>
  <c r="AB331" i="4"/>
  <c r="AC331" i="4"/>
  <c r="AD331" i="4"/>
  <c r="Z332" i="4"/>
  <c r="AA332" i="4"/>
  <c r="AB332" i="4"/>
  <c r="AC332" i="4"/>
  <c r="AD332" i="4"/>
  <c r="Z333" i="4"/>
  <c r="AA333" i="4"/>
  <c r="AB333" i="4"/>
  <c r="AC333" i="4"/>
  <c r="AD333" i="4"/>
  <c r="Z334" i="4"/>
  <c r="AA334" i="4"/>
  <c r="AB334" i="4"/>
  <c r="AC334" i="4"/>
  <c r="AD334" i="4"/>
  <c r="Z335" i="4"/>
  <c r="AA335" i="4"/>
  <c r="AB335" i="4"/>
  <c r="AC335" i="4"/>
  <c r="AD335" i="4"/>
  <c r="Z336" i="4"/>
  <c r="AA336" i="4"/>
  <c r="AB336" i="4"/>
  <c r="AC336" i="4"/>
  <c r="AD336" i="4"/>
  <c r="Z337" i="4"/>
  <c r="AA337" i="4"/>
  <c r="AB337" i="4"/>
  <c r="AC337" i="4"/>
  <c r="AD337" i="4"/>
  <c r="Z338" i="4"/>
  <c r="AA338" i="4"/>
  <c r="AB338" i="4"/>
  <c r="AC338" i="4"/>
  <c r="AD338" i="4"/>
  <c r="Z339" i="4"/>
  <c r="AA339" i="4"/>
  <c r="AB339" i="4"/>
  <c r="AC339" i="4"/>
  <c r="AD339" i="4"/>
  <c r="Z340" i="4"/>
  <c r="AA340" i="4"/>
  <c r="AB340" i="4"/>
  <c r="AC340" i="4"/>
  <c r="AD340" i="4"/>
  <c r="Z341" i="4"/>
  <c r="AA341" i="4"/>
  <c r="AB341" i="4"/>
  <c r="AC341" i="4"/>
  <c r="AD341" i="4"/>
  <c r="Z342" i="4"/>
  <c r="AA342" i="4"/>
  <c r="AB342" i="4"/>
  <c r="AC342" i="4"/>
  <c r="AD342" i="4"/>
  <c r="Z343" i="4"/>
  <c r="AA343" i="4"/>
  <c r="AB343" i="4"/>
  <c r="AC343" i="4"/>
  <c r="AD343" i="4"/>
  <c r="Z344" i="4"/>
  <c r="AA344" i="4"/>
  <c r="AB344" i="4"/>
  <c r="AC344" i="4"/>
  <c r="AD344" i="4"/>
  <c r="Z345" i="4"/>
  <c r="AA345" i="4"/>
  <c r="AB345" i="4"/>
  <c r="AC345" i="4"/>
  <c r="AD345" i="4"/>
  <c r="Z346" i="4"/>
  <c r="AA346" i="4"/>
  <c r="AB346" i="4"/>
  <c r="AC346" i="4"/>
  <c r="AD346" i="4"/>
  <c r="Z347" i="4"/>
  <c r="AA347" i="4"/>
  <c r="AB347" i="4"/>
  <c r="AC347" i="4"/>
  <c r="AD347" i="4"/>
  <c r="Z348" i="4"/>
  <c r="AA348" i="4"/>
  <c r="AB348" i="4"/>
  <c r="AC348" i="4"/>
  <c r="AD348" i="4"/>
  <c r="Z349" i="4"/>
  <c r="AA349" i="4"/>
  <c r="AB349" i="4"/>
  <c r="AC349" i="4"/>
  <c r="AD349" i="4"/>
  <c r="Z350" i="4"/>
  <c r="AA350" i="4"/>
  <c r="AB350" i="4"/>
  <c r="AC350" i="4"/>
  <c r="AD350" i="4"/>
  <c r="Z351" i="4"/>
  <c r="AA351" i="4"/>
  <c r="AB351" i="4"/>
  <c r="AC351" i="4"/>
  <c r="AD351" i="4"/>
  <c r="Z352" i="4"/>
  <c r="AA352" i="4"/>
  <c r="AB352" i="4"/>
  <c r="AC352" i="4"/>
  <c r="AD352" i="4"/>
  <c r="Z353" i="4"/>
  <c r="AA353" i="4"/>
  <c r="AB353" i="4"/>
  <c r="AC353" i="4"/>
  <c r="AD353" i="4"/>
  <c r="Z354" i="4"/>
  <c r="AA354" i="4"/>
  <c r="AB354" i="4"/>
  <c r="AC354" i="4"/>
  <c r="AD354" i="4"/>
  <c r="Z355" i="4"/>
  <c r="AA355" i="4"/>
  <c r="AB355" i="4"/>
  <c r="AC355" i="4"/>
  <c r="AD355" i="4"/>
  <c r="Z356" i="4"/>
  <c r="AA356" i="4"/>
  <c r="AB356" i="4"/>
  <c r="AC356" i="4"/>
  <c r="AD356" i="4"/>
  <c r="Z357" i="4"/>
  <c r="AA357" i="4"/>
  <c r="AB357" i="4"/>
  <c r="AC357" i="4"/>
  <c r="AD357" i="4"/>
  <c r="Z358" i="4"/>
  <c r="AA358" i="4"/>
  <c r="AB358" i="4"/>
  <c r="AC358" i="4"/>
  <c r="AD358" i="4"/>
  <c r="Z359" i="4"/>
  <c r="AA359" i="4"/>
  <c r="AB359" i="4"/>
  <c r="AC359" i="4"/>
  <c r="AD359" i="4"/>
  <c r="Z360" i="4"/>
  <c r="AA360" i="4"/>
  <c r="AB360" i="4"/>
  <c r="AC360" i="4"/>
  <c r="AD360" i="4"/>
  <c r="Z361" i="4"/>
  <c r="AA361" i="4"/>
  <c r="AB361" i="4"/>
  <c r="AC361" i="4"/>
  <c r="AD361" i="4"/>
  <c r="Z362" i="4"/>
  <c r="AA362" i="4"/>
  <c r="AB362" i="4"/>
  <c r="AC362" i="4"/>
  <c r="AD362" i="4"/>
  <c r="Z363" i="4"/>
  <c r="AA363" i="4"/>
  <c r="AB363" i="4"/>
  <c r="AC363" i="4"/>
  <c r="AD363" i="4"/>
  <c r="Z364" i="4"/>
  <c r="AA364" i="4"/>
  <c r="AB364" i="4"/>
  <c r="AC364" i="4"/>
  <c r="AD364" i="4"/>
  <c r="Z365" i="4"/>
  <c r="AA365" i="4"/>
  <c r="AB365" i="4"/>
  <c r="AC365" i="4"/>
  <c r="AD365" i="4"/>
  <c r="Z366" i="4"/>
  <c r="AA366" i="4"/>
  <c r="AB366" i="4"/>
  <c r="AC366" i="4"/>
  <c r="AD366" i="4"/>
  <c r="Z367" i="4"/>
  <c r="AA367" i="4"/>
  <c r="AB367" i="4"/>
  <c r="AC367" i="4"/>
  <c r="AD367" i="4"/>
  <c r="Z368" i="4"/>
  <c r="AA368" i="4"/>
  <c r="AB368" i="4"/>
  <c r="AC368" i="4"/>
  <c r="AD368" i="4"/>
  <c r="Z369" i="4"/>
  <c r="AA369" i="4"/>
  <c r="AB369" i="4"/>
  <c r="AC369" i="4"/>
  <c r="AD369" i="4"/>
  <c r="Z370" i="4"/>
  <c r="AA370" i="4"/>
  <c r="AB370" i="4"/>
  <c r="AC370" i="4"/>
  <c r="AD370" i="4"/>
  <c r="Z371" i="4"/>
  <c r="AA371" i="4"/>
  <c r="AB371" i="4"/>
  <c r="AC371" i="4"/>
  <c r="AD371" i="4"/>
  <c r="Z372" i="4"/>
  <c r="AA372" i="4"/>
  <c r="AB372" i="4"/>
  <c r="AC372" i="4"/>
  <c r="AD372" i="4"/>
  <c r="Z373" i="4"/>
  <c r="AA373" i="4"/>
  <c r="AB373" i="4"/>
  <c r="AC373" i="4"/>
  <c r="AD373" i="4"/>
  <c r="Z374" i="4"/>
  <c r="AA374" i="4"/>
  <c r="AB374" i="4"/>
  <c r="AC374" i="4"/>
  <c r="AD374" i="4"/>
  <c r="Z375" i="4"/>
  <c r="AA375" i="4"/>
  <c r="AB375" i="4"/>
  <c r="AC375" i="4"/>
  <c r="AD375" i="4"/>
  <c r="Z376" i="4"/>
  <c r="AA376" i="4"/>
  <c r="AB376" i="4"/>
  <c r="AC376" i="4"/>
  <c r="AD376" i="4"/>
  <c r="Z377" i="4"/>
  <c r="AA377" i="4"/>
  <c r="AB377" i="4"/>
  <c r="AC377" i="4"/>
  <c r="AD377" i="4"/>
  <c r="Z378" i="4"/>
  <c r="AA378" i="4"/>
  <c r="AB378" i="4"/>
  <c r="AC378" i="4"/>
  <c r="AD378" i="4"/>
  <c r="Z379" i="4"/>
  <c r="AA379" i="4"/>
  <c r="AB379" i="4"/>
  <c r="AC379" i="4"/>
  <c r="AD379" i="4"/>
  <c r="Z380" i="4"/>
  <c r="AA380" i="4"/>
  <c r="AB380" i="4"/>
  <c r="AC380" i="4"/>
  <c r="AD380" i="4"/>
  <c r="Z381" i="4"/>
  <c r="AA381" i="4"/>
  <c r="AB381" i="4"/>
  <c r="AC381" i="4"/>
  <c r="AD381" i="4"/>
  <c r="Z382" i="4"/>
  <c r="AA382" i="4"/>
  <c r="AB382" i="4"/>
  <c r="AC382" i="4"/>
  <c r="AD382" i="4"/>
  <c r="Z383" i="4"/>
  <c r="AA383" i="4"/>
  <c r="AB383" i="4"/>
  <c r="AC383" i="4"/>
  <c r="AD383" i="4"/>
  <c r="Z384" i="4"/>
  <c r="AA384" i="4"/>
  <c r="AB384" i="4"/>
  <c r="AC384" i="4"/>
  <c r="AD384" i="4"/>
  <c r="Z385" i="4"/>
  <c r="AA385" i="4"/>
  <c r="AB385" i="4"/>
  <c r="AC385" i="4"/>
  <c r="AD385" i="4"/>
  <c r="Z386" i="4"/>
  <c r="AA386" i="4"/>
  <c r="AB386" i="4"/>
  <c r="AC386" i="4"/>
  <c r="AD386" i="4"/>
  <c r="Z387" i="4"/>
  <c r="AA387" i="4"/>
  <c r="AB387" i="4"/>
  <c r="AC387" i="4"/>
  <c r="AD387" i="4"/>
  <c r="Z388" i="4"/>
  <c r="AA388" i="4"/>
  <c r="AB388" i="4"/>
  <c r="AC388" i="4"/>
  <c r="AD388" i="4"/>
  <c r="Z389" i="4"/>
  <c r="AA389" i="4"/>
  <c r="AB389" i="4"/>
  <c r="AC389" i="4"/>
  <c r="AD389" i="4"/>
  <c r="Z390" i="4"/>
  <c r="AA390" i="4"/>
  <c r="AB390" i="4"/>
  <c r="AC390" i="4"/>
  <c r="AD390" i="4"/>
  <c r="Z391" i="4"/>
  <c r="AA391" i="4"/>
  <c r="AB391" i="4"/>
  <c r="AC391" i="4"/>
  <c r="AD391" i="4"/>
  <c r="Z392" i="4"/>
  <c r="AA392" i="4"/>
  <c r="AB392" i="4"/>
  <c r="AC392" i="4"/>
  <c r="AD392" i="4"/>
  <c r="Z393" i="4"/>
  <c r="AA393" i="4"/>
  <c r="AB393" i="4"/>
  <c r="AC393" i="4"/>
  <c r="AD393" i="4"/>
  <c r="Z394" i="4"/>
  <c r="AA394" i="4"/>
  <c r="AB394" i="4"/>
  <c r="AC394" i="4"/>
  <c r="AD394" i="4"/>
  <c r="Z395" i="4"/>
  <c r="AA395" i="4"/>
  <c r="AB395" i="4"/>
  <c r="AC395" i="4"/>
  <c r="AD395" i="4"/>
  <c r="Z396" i="4"/>
  <c r="AA396" i="4"/>
  <c r="AB396" i="4"/>
  <c r="AC396" i="4"/>
  <c r="AD396" i="4"/>
  <c r="Z397" i="4"/>
  <c r="AA397" i="4"/>
  <c r="AB397" i="4"/>
  <c r="AC397" i="4"/>
  <c r="AD397" i="4"/>
  <c r="Z398" i="4"/>
  <c r="AA398" i="4"/>
  <c r="AB398" i="4"/>
  <c r="AC398" i="4"/>
  <c r="AD398" i="4"/>
  <c r="Z399" i="4"/>
  <c r="AA399" i="4"/>
  <c r="AB399" i="4"/>
  <c r="AC399" i="4"/>
  <c r="AD399" i="4"/>
  <c r="Z400" i="4"/>
  <c r="AA400" i="4"/>
  <c r="AB400" i="4"/>
  <c r="AC400" i="4"/>
  <c r="AD400" i="4"/>
  <c r="Z401" i="4"/>
  <c r="AA401" i="4"/>
  <c r="AB401" i="4"/>
  <c r="AC401" i="4"/>
  <c r="AD401" i="4"/>
  <c r="Z402" i="4"/>
  <c r="AA402" i="4"/>
  <c r="AB402" i="4"/>
  <c r="AC402" i="4"/>
  <c r="AD402" i="4"/>
  <c r="Z403" i="4"/>
  <c r="AA403" i="4"/>
  <c r="AB403" i="4"/>
  <c r="AC403" i="4"/>
  <c r="AD403" i="4"/>
  <c r="Z404" i="4"/>
  <c r="AA404" i="4"/>
  <c r="AB404" i="4"/>
  <c r="AC404" i="4"/>
  <c r="AD404" i="4"/>
  <c r="Z405" i="4"/>
  <c r="AA405" i="4"/>
  <c r="AB405" i="4"/>
  <c r="AC405" i="4"/>
  <c r="AD405" i="4"/>
  <c r="Z406" i="4"/>
  <c r="AA406" i="4"/>
  <c r="AB406" i="4"/>
  <c r="AC406" i="4"/>
  <c r="AD406" i="4"/>
  <c r="AC6" i="4"/>
  <c r="AB6" i="4"/>
  <c r="AA6" i="4"/>
  <c r="Z6" i="4"/>
  <c r="W6" i="4"/>
  <c r="S7" i="4"/>
  <c r="T7" i="4"/>
  <c r="U7" i="4"/>
  <c r="V7" i="4"/>
  <c r="W7" i="4"/>
  <c r="S8" i="4"/>
  <c r="T8" i="4"/>
  <c r="U8" i="4"/>
  <c r="V8" i="4"/>
  <c r="W8" i="4"/>
  <c r="S9" i="4"/>
  <c r="T9" i="4"/>
  <c r="U9" i="4"/>
  <c r="V9" i="4"/>
  <c r="W9" i="4"/>
  <c r="S10" i="4"/>
  <c r="T10" i="4"/>
  <c r="U10" i="4"/>
  <c r="V10" i="4"/>
  <c r="W10" i="4"/>
  <c r="S11" i="4"/>
  <c r="T11" i="4"/>
  <c r="U11" i="4"/>
  <c r="V11" i="4"/>
  <c r="W11" i="4"/>
  <c r="S12" i="4"/>
  <c r="T12" i="4"/>
  <c r="U12" i="4"/>
  <c r="V12" i="4"/>
  <c r="W12" i="4"/>
  <c r="S13" i="4"/>
  <c r="T13" i="4"/>
  <c r="U13" i="4"/>
  <c r="V13" i="4"/>
  <c r="W13" i="4"/>
  <c r="S14" i="4"/>
  <c r="T14" i="4"/>
  <c r="U14" i="4"/>
  <c r="V14" i="4"/>
  <c r="W14" i="4"/>
  <c r="S15" i="4"/>
  <c r="T15" i="4"/>
  <c r="U15" i="4"/>
  <c r="V15" i="4"/>
  <c r="W15" i="4"/>
  <c r="S16" i="4"/>
  <c r="T16" i="4"/>
  <c r="U16" i="4"/>
  <c r="V16" i="4"/>
  <c r="W16" i="4"/>
  <c r="S17" i="4"/>
  <c r="T17" i="4"/>
  <c r="U17" i="4"/>
  <c r="V17" i="4"/>
  <c r="W17" i="4"/>
  <c r="S18" i="4"/>
  <c r="T18" i="4"/>
  <c r="U18" i="4"/>
  <c r="V18" i="4"/>
  <c r="W18" i="4"/>
  <c r="S19" i="4"/>
  <c r="T19" i="4"/>
  <c r="U19" i="4"/>
  <c r="V19" i="4"/>
  <c r="W19" i="4"/>
  <c r="S20" i="4"/>
  <c r="T20" i="4"/>
  <c r="U20" i="4"/>
  <c r="V20" i="4"/>
  <c r="W20" i="4"/>
  <c r="S21" i="4"/>
  <c r="T21" i="4"/>
  <c r="U21" i="4"/>
  <c r="V21" i="4"/>
  <c r="W21" i="4"/>
  <c r="S22" i="4"/>
  <c r="T22" i="4"/>
  <c r="U22" i="4"/>
  <c r="V22" i="4"/>
  <c r="W22" i="4"/>
  <c r="S23" i="4"/>
  <c r="T23" i="4"/>
  <c r="U23" i="4"/>
  <c r="V23" i="4"/>
  <c r="W23" i="4"/>
  <c r="S24" i="4"/>
  <c r="T24" i="4"/>
  <c r="U24" i="4"/>
  <c r="V24" i="4"/>
  <c r="W24" i="4"/>
  <c r="S25" i="4"/>
  <c r="T25" i="4"/>
  <c r="U25" i="4"/>
  <c r="V25" i="4"/>
  <c r="W25" i="4"/>
  <c r="S26" i="4"/>
  <c r="T26" i="4"/>
  <c r="U26" i="4"/>
  <c r="V26" i="4"/>
  <c r="W26" i="4"/>
  <c r="S27" i="4"/>
  <c r="T27" i="4"/>
  <c r="U27" i="4"/>
  <c r="V27" i="4"/>
  <c r="W27" i="4"/>
  <c r="S28" i="4"/>
  <c r="T28" i="4"/>
  <c r="U28" i="4"/>
  <c r="V28" i="4"/>
  <c r="W28" i="4"/>
  <c r="S29" i="4"/>
  <c r="T29" i="4"/>
  <c r="U29" i="4"/>
  <c r="V29" i="4"/>
  <c r="W29" i="4"/>
  <c r="S30" i="4"/>
  <c r="T30" i="4"/>
  <c r="U30" i="4"/>
  <c r="V30" i="4"/>
  <c r="W30" i="4"/>
  <c r="S31" i="4"/>
  <c r="T31" i="4"/>
  <c r="U31" i="4"/>
  <c r="V31" i="4"/>
  <c r="W31" i="4"/>
  <c r="S32" i="4"/>
  <c r="T32" i="4"/>
  <c r="U32" i="4"/>
  <c r="V32" i="4"/>
  <c r="W32" i="4"/>
  <c r="S33" i="4"/>
  <c r="T33" i="4"/>
  <c r="U33" i="4"/>
  <c r="V33" i="4"/>
  <c r="W33" i="4"/>
  <c r="S34" i="4"/>
  <c r="T34" i="4"/>
  <c r="U34" i="4"/>
  <c r="V34" i="4"/>
  <c r="W34" i="4"/>
  <c r="S35" i="4"/>
  <c r="T35" i="4"/>
  <c r="U35" i="4"/>
  <c r="V35" i="4"/>
  <c r="W35" i="4"/>
  <c r="S36" i="4"/>
  <c r="T36" i="4"/>
  <c r="U36" i="4"/>
  <c r="V36" i="4"/>
  <c r="W36" i="4"/>
  <c r="S37" i="4"/>
  <c r="T37" i="4"/>
  <c r="U37" i="4"/>
  <c r="V37" i="4"/>
  <c r="W37" i="4"/>
  <c r="S38" i="4"/>
  <c r="T38" i="4"/>
  <c r="U38" i="4"/>
  <c r="V38" i="4"/>
  <c r="W38" i="4"/>
  <c r="S39" i="4"/>
  <c r="T39" i="4"/>
  <c r="U39" i="4"/>
  <c r="V39" i="4"/>
  <c r="W39" i="4"/>
  <c r="S40" i="4"/>
  <c r="T40" i="4"/>
  <c r="U40" i="4"/>
  <c r="V40" i="4"/>
  <c r="W40" i="4"/>
  <c r="S41" i="4"/>
  <c r="T41" i="4"/>
  <c r="U41" i="4"/>
  <c r="V41" i="4"/>
  <c r="W41" i="4"/>
  <c r="S42" i="4"/>
  <c r="T42" i="4"/>
  <c r="U42" i="4"/>
  <c r="V42" i="4"/>
  <c r="W42" i="4"/>
  <c r="S43" i="4"/>
  <c r="T43" i="4"/>
  <c r="U43" i="4"/>
  <c r="V43" i="4"/>
  <c r="W43" i="4"/>
  <c r="S44" i="4"/>
  <c r="T44" i="4"/>
  <c r="U44" i="4"/>
  <c r="V44" i="4"/>
  <c r="W44" i="4"/>
  <c r="S45" i="4"/>
  <c r="T45" i="4"/>
  <c r="U45" i="4"/>
  <c r="V45" i="4"/>
  <c r="W45" i="4"/>
  <c r="S46" i="4"/>
  <c r="T46" i="4"/>
  <c r="U46" i="4"/>
  <c r="V46" i="4"/>
  <c r="W46" i="4"/>
  <c r="S47" i="4"/>
  <c r="T47" i="4"/>
  <c r="U47" i="4"/>
  <c r="V47" i="4"/>
  <c r="W47" i="4"/>
  <c r="S48" i="4"/>
  <c r="T48" i="4"/>
  <c r="U48" i="4"/>
  <c r="V48" i="4"/>
  <c r="W48" i="4"/>
  <c r="S49" i="4"/>
  <c r="T49" i="4"/>
  <c r="U49" i="4"/>
  <c r="V49" i="4"/>
  <c r="W49" i="4"/>
  <c r="S50" i="4"/>
  <c r="T50" i="4"/>
  <c r="U50" i="4"/>
  <c r="V50" i="4"/>
  <c r="W50" i="4"/>
  <c r="S51" i="4"/>
  <c r="T51" i="4"/>
  <c r="U51" i="4"/>
  <c r="V51" i="4"/>
  <c r="W51" i="4"/>
  <c r="S52" i="4"/>
  <c r="T52" i="4"/>
  <c r="U52" i="4"/>
  <c r="V52" i="4"/>
  <c r="W52" i="4"/>
  <c r="S53" i="4"/>
  <c r="T53" i="4"/>
  <c r="U53" i="4"/>
  <c r="V53" i="4"/>
  <c r="W53" i="4"/>
  <c r="S54" i="4"/>
  <c r="T54" i="4"/>
  <c r="U54" i="4"/>
  <c r="V54" i="4"/>
  <c r="W54" i="4"/>
  <c r="S55" i="4"/>
  <c r="T55" i="4"/>
  <c r="U55" i="4"/>
  <c r="V55" i="4"/>
  <c r="W55" i="4"/>
  <c r="S56" i="4"/>
  <c r="T56" i="4"/>
  <c r="U56" i="4"/>
  <c r="V56" i="4"/>
  <c r="W56" i="4"/>
  <c r="S57" i="4"/>
  <c r="T57" i="4"/>
  <c r="U57" i="4"/>
  <c r="V57" i="4"/>
  <c r="W57" i="4"/>
  <c r="S58" i="4"/>
  <c r="T58" i="4"/>
  <c r="U58" i="4"/>
  <c r="V58" i="4"/>
  <c r="W58" i="4"/>
  <c r="S59" i="4"/>
  <c r="T59" i="4"/>
  <c r="U59" i="4"/>
  <c r="V59" i="4"/>
  <c r="W59" i="4"/>
  <c r="S60" i="4"/>
  <c r="T60" i="4"/>
  <c r="U60" i="4"/>
  <c r="V60" i="4"/>
  <c r="W60" i="4"/>
  <c r="S61" i="4"/>
  <c r="T61" i="4"/>
  <c r="U61" i="4"/>
  <c r="V61" i="4"/>
  <c r="W61" i="4"/>
  <c r="S62" i="4"/>
  <c r="T62" i="4"/>
  <c r="U62" i="4"/>
  <c r="V62" i="4"/>
  <c r="W62" i="4"/>
  <c r="S63" i="4"/>
  <c r="T63" i="4"/>
  <c r="U63" i="4"/>
  <c r="V63" i="4"/>
  <c r="W63" i="4"/>
  <c r="S64" i="4"/>
  <c r="T64" i="4"/>
  <c r="U64" i="4"/>
  <c r="V64" i="4"/>
  <c r="W64" i="4"/>
  <c r="S65" i="4"/>
  <c r="T65" i="4"/>
  <c r="U65" i="4"/>
  <c r="V65" i="4"/>
  <c r="W65" i="4"/>
  <c r="S66" i="4"/>
  <c r="T66" i="4"/>
  <c r="U66" i="4"/>
  <c r="V66" i="4"/>
  <c r="W66" i="4"/>
  <c r="S67" i="4"/>
  <c r="T67" i="4"/>
  <c r="U67" i="4"/>
  <c r="V67" i="4"/>
  <c r="W67" i="4"/>
  <c r="S68" i="4"/>
  <c r="T68" i="4"/>
  <c r="U68" i="4"/>
  <c r="V68" i="4"/>
  <c r="W68" i="4"/>
  <c r="S69" i="4"/>
  <c r="T69" i="4"/>
  <c r="U69" i="4"/>
  <c r="V69" i="4"/>
  <c r="W69" i="4"/>
  <c r="S70" i="4"/>
  <c r="T70" i="4"/>
  <c r="U70" i="4"/>
  <c r="V70" i="4"/>
  <c r="W70" i="4"/>
  <c r="S71" i="4"/>
  <c r="T71" i="4"/>
  <c r="U71" i="4"/>
  <c r="V71" i="4"/>
  <c r="W71" i="4"/>
  <c r="S72" i="4"/>
  <c r="T72" i="4"/>
  <c r="U72" i="4"/>
  <c r="V72" i="4"/>
  <c r="W72" i="4"/>
  <c r="S73" i="4"/>
  <c r="T73" i="4"/>
  <c r="U73" i="4"/>
  <c r="V73" i="4"/>
  <c r="W73" i="4"/>
  <c r="S74" i="4"/>
  <c r="T74" i="4"/>
  <c r="U74" i="4"/>
  <c r="V74" i="4"/>
  <c r="W74" i="4"/>
  <c r="S75" i="4"/>
  <c r="T75" i="4"/>
  <c r="U75" i="4"/>
  <c r="V75" i="4"/>
  <c r="W75" i="4"/>
  <c r="S76" i="4"/>
  <c r="T76" i="4"/>
  <c r="U76" i="4"/>
  <c r="V76" i="4"/>
  <c r="W76" i="4"/>
  <c r="S77" i="4"/>
  <c r="T77" i="4"/>
  <c r="U77" i="4"/>
  <c r="V77" i="4"/>
  <c r="W77" i="4"/>
  <c r="S78" i="4"/>
  <c r="T78" i="4"/>
  <c r="U78" i="4"/>
  <c r="V78" i="4"/>
  <c r="W78" i="4"/>
  <c r="S79" i="4"/>
  <c r="T79" i="4"/>
  <c r="U79" i="4"/>
  <c r="V79" i="4"/>
  <c r="W79" i="4"/>
  <c r="S80" i="4"/>
  <c r="T80" i="4"/>
  <c r="U80" i="4"/>
  <c r="V80" i="4"/>
  <c r="W80" i="4"/>
  <c r="S81" i="4"/>
  <c r="T81" i="4"/>
  <c r="U81" i="4"/>
  <c r="V81" i="4"/>
  <c r="W81" i="4"/>
  <c r="S82" i="4"/>
  <c r="T82" i="4"/>
  <c r="U82" i="4"/>
  <c r="V82" i="4"/>
  <c r="W82" i="4"/>
  <c r="S83" i="4"/>
  <c r="T83" i="4"/>
  <c r="U83" i="4"/>
  <c r="V83" i="4"/>
  <c r="W83" i="4"/>
  <c r="S84" i="4"/>
  <c r="T84" i="4"/>
  <c r="U84" i="4"/>
  <c r="V84" i="4"/>
  <c r="W84" i="4"/>
  <c r="S85" i="4"/>
  <c r="T85" i="4"/>
  <c r="U85" i="4"/>
  <c r="V85" i="4"/>
  <c r="W85" i="4"/>
  <c r="S86" i="4"/>
  <c r="T86" i="4"/>
  <c r="U86" i="4"/>
  <c r="V86" i="4"/>
  <c r="W86" i="4"/>
  <c r="S87" i="4"/>
  <c r="T87" i="4"/>
  <c r="U87" i="4"/>
  <c r="V87" i="4"/>
  <c r="W87" i="4"/>
  <c r="S88" i="4"/>
  <c r="T88" i="4"/>
  <c r="U88" i="4"/>
  <c r="V88" i="4"/>
  <c r="W88" i="4"/>
  <c r="S89" i="4"/>
  <c r="T89" i="4"/>
  <c r="U89" i="4"/>
  <c r="V89" i="4"/>
  <c r="W89" i="4"/>
  <c r="S90" i="4"/>
  <c r="T90" i="4"/>
  <c r="U90" i="4"/>
  <c r="V90" i="4"/>
  <c r="W90" i="4"/>
  <c r="S91" i="4"/>
  <c r="T91" i="4"/>
  <c r="U91" i="4"/>
  <c r="V91" i="4"/>
  <c r="W91" i="4"/>
  <c r="S92" i="4"/>
  <c r="T92" i="4"/>
  <c r="U92" i="4"/>
  <c r="V92" i="4"/>
  <c r="W92" i="4"/>
  <c r="S93" i="4"/>
  <c r="T93" i="4"/>
  <c r="U93" i="4"/>
  <c r="V93" i="4"/>
  <c r="W93" i="4"/>
  <c r="S94" i="4"/>
  <c r="T94" i="4"/>
  <c r="U94" i="4"/>
  <c r="V94" i="4"/>
  <c r="W94" i="4"/>
  <c r="S95" i="4"/>
  <c r="T95" i="4"/>
  <c r="U95" i="4"/>
  <c r="V95" i="4"/>
  <c r="W95" i="4"/>
  <c r="S96" i="4"/>
  <c r="T96" i="4"/>
  <c r="U96" i="4"/>
  <c r="V96" i="4"/>
  <c r="W96" i="4"/>
  <c r="S97" i="4"/>
  <c r="T97" i="4"/>
  <c r="U97" i="4"/>
  <c r="V97" i="4"/>
  <c r="W97" i="4"/>
  <c r="S98" i="4"/>
  <c r="T98" i="4"/>
  <c r="U98" i="4"/>
  <c r="V98" i="4"/>
  <c r="W98" i="4"/>
  <c r="S99" i="4"/>
  <c r="T99" i="4"/>
  <c r="U99" i="4"/>
  <c r="V99" i="4"/>
  <c r="W99" i="4"/>
  <c r="S100" i="4"/>
  <c r="T100" i="4"/>
  <c r="U100" i="4"/>
  <c r="V100" i="4"/>
  <c r="W100" i="4"/>
  <c r="S101" i="4"/>
  <c r="T101" i="4"/>
  <c r="U101" i="4"/>
  <c r="V101" i="4"/>
  <c r="W101" i="4"/>
  <c r="S102" i="4"/>
  <c r="T102" i="4"/>
  <c r="U102" i="4"/>
  <c r="V102" i="4"/>
  <c r="W102" i="4"/>
  <c r="S103" i="4"/>
  <c r="T103" i="4"/>
  <c r="U103" i="4"/>
  <c r="V103" i="4"/>
  <c r="W103" i="4"/>
  <c r="S104" i="4"/>
  <c r="T104" i="4"/>
  <c r="U104" i="4"/>
  <c r="V104" i="4"/>
  <c r="W104" i="4"/>
  <c r="S105" i="4"/>
  <c r="T105" i="4"/>
  <c r="U105" i="4"/>
  <c r="V105" i="4"/>
  <c r="W105" i="4"/>
  <c r="S106" i="4"/>
  <c r="T106" i="4"/>
  <c r="U106" i="4"/>
  <c r="V106" i="4"/>
  <c r="W106" i="4"/>
  <c r="S107" i="4"/>
  <c r="T107" i="4"/>
  <c r="U107" i="4"/>
  <c r="V107" i="4"/>
  <c r="W107" i="4"/>
  <c r="S108" i="4"/>
  <c r="T108" i="4"/>
  <c r="U108" i="4"/>
  <c r="V108" i="4"/>
  <c r="W108" i="4"/>
  <c r="S109" i="4"/>
  <c r="T109" i="4"/>
  <c r="U109" i="4"/>
  <c r="V109" i="4"/>
  <c r="W109" i="4"/>
  <c r="S110" i="4"/>
  <c r="T110" i="4"/>
  <c r="U110" i="4"/>
  <c r="V110" i="4"/>
  <c r="W110" i="4"/>
  <c r="S111" i="4"/>
  <c r="T111" i="4"/>
  <c r="U111" i="4"/>
  <c r="V111" i="4"/>
  <c r="W111" i="4"/>
  <c r="S112" i="4"/>
  <c r="T112" i="4"/>
  <c r="U112" i="4"/>
  <c r="V112" i="4"/>
  <c r="W112" i="4"/>
  <c r="S113" i="4"/>
  <c r="T113" i="4"/>
  <c r="U113" i="4"/>
  <c r="V113" i="4"/>
  <c r="W113" i="4"/>
  <c r="S114" i="4"/>
  <c r="T114" i="4"/>
  <c r="U114" i="4"/>
  <c r="V114" i="4"/>
  <c r="W114" i="4"/>
  <c r="S115" i="4"/>
  <c r="T115" i="4"/>
  <c r="U115" i="4"/>
  <c r="V115" i="4"/>
  <c r="W115" i="4"/>
  <c r="S116" i="4"/>
  <c r="T116" i="4"/>
  <c r="U116" i="4"/>
  <c r="V116" i="4"/>
  <c r="W116" i="4"/>
  <c r="S117" i="4"/>
  <c r="T117" i="4"/>
  <c r="U117" i="4"/>
  <c r="V117" i="4"/>
  <c r="W117" i="4"/>
  <c r="S118" i="4"/>
  <c r="T118" i="4"/>
  <c r="U118" i="4"/>
  <c r="V118" i="4"/>
  <c r="W118" i="4"/>
  <c r="S119" i="4"/>
  <c r="T119" i="4"/>
  <c r="U119" i="4"/>
  <c r="V119" i="4"/>
  <c r="W119" i="4"/>
  <c r="S120" i="4"/>
  <c r="T120" i="4"/>
  <c r="U120" i="4"/>
  <c r="V120" i="4"/>
  <c r="W120" i="4"/>
  <c r="S121" i="4"/>
  <c r="T121" i="4"/>
  <c r="U121" i="4"/>
  <c r="V121" i="4"/>
  <c r="W121" i="4"/>
  <c r="S122" i="4"/>
  <c r="T122" i="4"/>
  <c r="U122" i="4"/>
  <c r="V122" i="4"/>
  <c r="W122" i="4"/>
  <c r="S123" i="4"/>
  <c r="T123" i="4"/>
  <c r="U123" i="4"/>
  <c r="V123" i="4"/>
  <c r="W123" i="4"/>
  <c r="S124" i="4"/>
  <c r="T124" i="4"/>
  <c r="U124" i="4"/>
  <c r="V124" i="4"/>
  <c r="W124" i="4"/>
  <c r="S125" i="4"/>
  <c r="T125" i="4"/>
  <c r="U125" i="4"/>
  <c r="V125" i="4"/>
  <c r="W125" i="4"/>
  <c r="S126" i="4"/>
  <c r="T126" i="4"/>
  <c r="U126" i="4"/>
  <c r="V126" i="4"/>
  <c r="W126" i="4"/>
  <c r="S127" i="4"/>
  <c r="T127" i="4"/>
  <c r="U127" i="4"/>
  <c r="V127" i="4"/>
  <c r="W127" i="4"/>
  <c r="S128" i="4"/>
  <c r="T128" i="4"/>
  <c r="U128" i="4"/>
  <c r="V128" i="4"/>
  <c r="W128" i="4"/>
  <c r="S129" i="4"/>
  <c r="T129" i="4"/>
  <c r="U129" i="4"/>
  <c r="V129" i="4"/>
  <c r="W129" i="4"/>
  <c r="S130" i="4"/>
  <c r="T130" i="4"/>
  <c r="U130" i="4"/>
  <c r="V130" i="4"/>
  <c r="W130" i="4"/>
  <c r="S131" i="4"/>
  <c r="T131" i="4"/>
  <c r="U131" i="4"/>
  <c r="V131" i="4"/>
  <c r="W131" i="4"/>
  <c r="S132" i="4"/>
  <c r="T132" i="4"/>
  <c r="U132" i="4"/>
  <c r="V132" i="4"/>
  <c r="W132" i="4"/>
  <c r="S133" i="4"/>
  <c r="T133" i="4"/>
  <c r="U133" i="4"/>
  <c r="V133" i="4"/>
  <c r="W133" i="4"/>
  <c r="S134" i="4"/>
  <c r="T134" i="4"/>
  <c r="U134" i="4"/>
  <c r="V134" i="4"/>
  <c r="W134" i="4"/>
  <c r="S135" i="4"/>
  <c r="T135" i="4"/>
  <c r="U135" i="4"/>
  <c r="V135" i="4"/>
  <c r="W135" i="4"/>
  <c r="S136" i="4"/>
  <c r="T136" i="4"/>
  <c r="U136" i="4"/>
  <c r="V136" i="4"/>
  <c r="W136" i="4"/>
  <c r="S137" i="4"/>
  <c r="T137" i="4"/>
  <c r="U137" i="4"/>
  <c r="V137" i="4"/>
  <c r="W137" i="4"/>
  <c r="S138" i="4"/>
  <c r="T138" i="4"/>
  <c r="U138" i="4"/>
  <c r="V138" i="4"/>
  <c r="W138" i="4"/>
  <c r="S139" i="4"/>
  <c r="T139" i="4"/>
  <c r="U139" i="4"/>
  <c r="V139" i="4"/>
  <c r="W139" i="4"/>
  <c r="S140" i="4"/>
  <c r="T140" i="4"/>
  <c r="U140" i="4"/>
  <c r="V140" i="4"/>
  <c r="W140" i="4"/>
  <c r="S141" i="4"/>
  <c r="T141" i="4"/>
  <c r="U141" i="4"/>
  <c r="V141" i="4"/>
  <c r="W141" i="4"/>
  <c r="S142" i="4"/>
  <c r="T142" i="4"/>
  <c r="U142" i="4"/>
  <c r="V142" i="4"/>
  <c r="W142" i="4"/>
  <c r="S143" i="4"/>
  <c r="T143" i="4"/>
  <c r="U143" i="4"/>
  <c r="V143" i="4"/>
  <c r="W143" i="4"/>
  <c r="S144" i="4"/>
  <c r="T144" i="4"/>
  <c r="U144" i="4"/>
  <c r="V144" i="4"/>
  <c r="W144" i="4"/>
  <c r="S145" i="4"/>
  <c r="T145" i="4"/>
  <c r="U145" i="4"/>
  <c r="V145" i="4"/>
  <c r="W145" i="4"/>
  <c r="S146" i="4"/>
  <c r="T146" i="4"/>
  <c r="U146" i="4"/>
  <c r="V146" i="4"/>
  <c r="W146" i="4"/>
  <c r="S147" i="4"/>
  <c r="T147" i="4"/>
  <c r="U147" i="4"/>
  <c r="V147" i="4"/>
  <c r="W147" i="4"/>
  <c r="S159" i="4"/>
  <c r="T159" i="4"/>
  <c r="U159" i="4"/>
  <c r="V159" i="4"/>
  <c r="W159" i="4"/>
  <c r="S160" i="4"/>
  <c r="T160" i="4"/>
  <c r="U160" i="4"/>
  <c r="V160" i="4"/>
  <c r="W160" i="4"/>
  <c r="S161" i="4"/>
  <c r="T161" i="4"/>
  <c r="U161" i="4"/>
  <c r="V161" i="4"/>
  <c r="W161" i="4"/>
  <c r="S162" i="4"/>
  <c r="T162" i="4"/>
  <c r="U162" i="4"/>
  <c r="V162" i="4"/>
  <c r="W162" i="4"/>
  <c r="S163" i="4"/>
  <c r="T163" i="4"/>
  <c r="U163" i="4"/>
  <c r="V163" i="4"/>
  <c r="W163" i="4"/>
  <c r="S164" i="4"/>
  <c r="T164" i="4"/>
  <c r="U164" i="4"/>
  <c r="V164" i="4"/>
  <c r="W164" i="4"/>
  <c r="S165" i="4"/>
  <c r="T165" i="4"/>
  <c r="U165" i="4"/>
  <c r="V165" i="4"/>
  <c r="W165" i="4"/>
  <c r="S166" i="4"/>
  <c r="T166" i="4"/>
  <c r="U166" i="4"/>
  <c r="V166" i="4"/>
  <c r="W166" i="4"/>
  <c r="S167" i="4"/>
  <c r="T167" i="4"/>
  <c r="U167" i="4"/>
  <c r="V167" i="4"/>
  <c r="W167" i="4"/>
  <c r="S168" i="4"/>
  <c r="T168" i="4"/>
  <c r="U168" i="4"/>
  <c r="V168" i="4"/>
  <c r="W168" i="4"/>
  <c r="S169" i="4"/>
  <c r="T169" i="4"/>
  <c r="U169" i="4"/>
  <c r="V169" i="4"/>
  <c r="W169" i="4"/>
  <c r="S170" i="4"/>
  <c r="T170" i="4"/>
  <c r="U170" i="4"/>
  <c r="V170" i="4"/>
  <c r="W170" i="4"/>
  <c r="S171" i="4"/>
  <c r="T171" i="4"/>
  <c r="U171" i="4"/>
  <c r="V171" i="4"/>
  <c r="W171" i="4"/>
  <c r="S172" i="4"/>
  <c r="T172" i="4"/>
  <c r="U172" i="4"/>
  <c r="V172" i="4"/>
  <c r="W172" i="4"/>
  <c r="S173" i="4"/>
  <c r="T173" i="4"/>
  <c r="U173" i="4"/>
  <c r="V173" i="4"/>
  <c r="W173" i="4"/>
  <c r="S174" i="4"/>
  <c r="T174" i="4"/>
  <c r="U174" i="4"/>
  <c r="V174" i="4"/>
  <c r="W174" i="4"/>
  <c r="S175" i="4"/>
  <c r="T175" i="4"/>
  <c r="U175" i="4"/>
  <c r="V175" i="4"/>
  <c r="W175" i="4"/>
  <c r="S176" i="4"/>
  <c r="T176" i="4"/>
  <c r="U176" i="4"/>
  <c r="V176" i="4"/>
  <c r="W176" i="4"/>
  <c r="S177" i="4"/>
  <c r="T177" i="4"/>
  <c r="U177" i="4"/>
  <c r="V177" i="4"/>
  <c r="W177" i="4"/>
  <c r="S178" i="4"/>
  <c r="T178" i="4"/>
  <c r="U178" i="4"/>
  <c r="V178" i="4"/>
  <c r="W178" i="4"/>
  <c r="S179" i="4"/>
  <c r="T179" i="4"/>
  <c r="U179" i="4"/>
  <c r="V179" i="4"/>
  <c r="W179" i="4"/>
  <c r="S180" i="4"/>
  <c r="T180" i="4"/>
  <c r="U180" i="4"/>
  <c r="V180" i="4"/>
  <c r="W180" i="4"/>
  <c r="S181" i="4"/>
  <c r="T181" i="4"/>
  <c r="U181" i="4"/>
  <c r="V181" i="4"/>
  <c r="W181" i="4"/>
  <c r="S182" i="4"/>
  <c r="T182" i="4"/>
  <c r="U182" i="4"/>
  <c r="V182" i="4"/>
  <c r="W182" i="4"/>
  <c r="S183" i="4"/>
  <c r="T183" i="4"/>
  <c r="U183" i="4"/>
  <c r="V183" i="4"/>
  <c r="W183" i="4"/>
  <c r="S184" i="4"/>
  <c r="T184" i="4"/>
  <c r="U184" i="4"/>
  <c r="V184" i="4"/>
  <c r="W184" i="4"/>
  <c r="S185" i="4"/>
  <c r="T185" i="4"/>
  <c r="U185" i="4"/>
  <c r="V185" i="4"/>
  <c r="W185" i="4"/>
  <c r="S186" i="4"/>
  <c r="T186" i="4"/>
  <c r="U186" i="4"/>
  <c r="V186" i="4"/>
  <c r="W186" i="4"/>
  <c r="S187" i="4"/>
  <c r="T187" i="4"/>
  <c r="U187" i="4"/>
  <c r="V187" i="4"/>
  <c r="W187" i="4"/>
  <c r="S188" i="4"/>
  <c r="T188" i="4"/>
  <c r="U188" i="4"/>
  <c r="V188" i="4"/>
  <c r="W188" i="4"/>
  <c r="S189" i="4"/>
  <c r="T189" i="4"/>
  <c r="U189" i="4"/>
  <c r="V189" i="4"/>
  <c r="W189" i="4"/>
  <c r="S190" i="4"/>
  <c r="T190" i="4"/>
  <c r="U190" i="4"/>
  <c r="V190" i="4"/>
  <c r="W190" i="4"/>
  <c r="S191" i="4"/>
  <c r="T191" i="4"/>
  <c r="U191" i="4"/>
  <c r="V191" i="4"/>
  <c r="W191" i="4"/>
  <c r="S192" i="4"/>
  <c r="T192" i="4"/>
  <c r="U192" i="4"/>
  <c r="V192" i="4"/>
  <c r="W192" i="4"/>
  <c r="S193" i="4"/>
  <c r="T193" i="4"/>
  <c r="U193" i="4"/>
  <c r="V193" i="4"/>
  <c r="W193" i="4"/>
  <c r="S194" i="4"/>
  <c r="T194" i="4"/>
  <c r="U194" i="4"/>
  <c r="V194" i="4"/>
  <c r="W194" i="4"/>
  <c r="S195" i="4"/>
  <c r="T195" i="4"/>
  <c r="U195" i="4"/>
  <c r="V195" i="4"/>
  <c r="W195" i="4"/>
  <c r="S196" i="4"/>
  <c r="T196" i="4"/>
  <c r="U196" i="4"/>
  <c r="V196" i="4"/>
  <c r="W196" i="4"/>
  <c r="S197" i="4"/>
  <c r="T197" i="4"/>
  <c r="U197" i="4"/>
  <c r="V197" i="4"/>
  <c r="W197" i="4"/>
  <c r="S198" i="4"/>
  <c r="T198" i="4"/>
  <c r="U198" i="4"/>
  <c r="V198" i="4"/>
  <c r="W198" i="4"/>
  <c r="S199" i="4"/>
  <c r="T199" i="4"/>
  <c r="U199" i="4"/>
  <c r="V199" i="4"/>
  <c r="W199" i="4"/>
  <c r="S200" i="4"/>
  <c r="T200" i="4"/>
  <c r="U200" i="4"/>
  <c r="V200" i="4"/>
  <c r="W200" i="4"/>
  <c r="S201" i="4"/>
  <c r="T201" i="4"/>
  <c r="U201" i="4"/>
  <c r="V201" i="4"/>
  <c r="W201" i="4"/>
  <c r="S202" i="4"/>
  <c r="T202" i="4"/>
  <c r="U202" i="4"/>
  <c r="V202" i="4"/>
  <c r="W202" i="4"/>
  <c r="S203" i="4"/>
  <c r="T203" i="4"/>
  <c r="U203" i="4"/>
  <c r="V203" i="4"/>
  <c r="W203" i="4"/>
  <c r="S204" i="4"/>
  <c r="T204" i="4"/>
  <c r="U204" i="4"/>
  <c r="V204" i="4"/>
  <c r="W204" i="4"/>
  <c r="S205" i="4"/>
  <c r="T205" i="4"/>
  <c r="U205" i="4"/>
  <c r="V205" i="4"/>
  <c r="W205" i="4"/>
  <c r="S206" i="4"/>
  <c r="T206" i="4"/>
  <c r="U206" i="4"/>
  <c r="V206" i="4"/>
  <c r="W206" i="4"/>
  <c r="S207" i="4"/>
  <c r="T207" i="4"/>
  <c r="U207" i="4"/>
  <c r="V207" i="4"/>
  <c r="W207" i="4"/>
  <c r="S208" i="4"/>
  <c r="T208" i="4"/>
  <c r="U208" i="4"/>
  <c r="V208" i="4"/>
  <c r="W208" i="4"/>
  <c r="S209" i="4"/>
  <c r="T209" i="4"/>
  <c r="U209" i="4"/>
  <c r="V209" i="4"/>
  <c r="W209" i="4"/>
  <c r="S210" i="4"/>
  <c r="T210" i="4"/>
  <c r="U210" i="4"/>
  <c r="V210" i="4"/>
  <c r="W210" i="4"/>
  <c r="S211" i="4"/>
  <c r="T211" i="4"/>
  <c r="U211" i="4"/>
  <c r="V211" i="4"/>
  <c r="W211" i="4"/>
  <c r="S212" i="4"/>
  <c r="T212" i="4"/>
  <c r="U212" i="4"/>
  <c r="V212" i="4"/>
  <c r="W212" i="4"/>
  <c r="S213" i="4"/>
  <c r="T213" i="4"/>
  <c r="U213" i="4"/>
  <c r="V213" i="4"/>
  <c r="W213" i="4"/>
  <c r="S214" i="4"/>
  <c r="T214" i="4"/>
  <c r="U214" i="4"/>
  <c r="V214" i="4"/>
  <c r="W214" i="4"/>
  <c r="S215" i="4"/>
  <c r="T215" i="4"/>
  <c r="U215" i="4"/>
  <c r="V215" i="4"/>
  <c r="W215" i="4"/>
  <c r="S216" i="4"/>
  <c r="T216" i="4"/>
  <c r="U216" i="4"/>
  <c r="V216" i="4"/>
  <c r="W216" i="4"/>
  <c r="S217" i="4"/>
  <c r="T217" i="4"/>
  <c r="U217" i="4"/>
  <c r="V217" i="4"/>
  <c r="W217" i="4"/>
  <c r="S218" i="4"/>
  <c r="T218" i="4"/>
  <c r="U218" i="4"/>
  <c r="V218" i="4"/>
  <c r="W218" i="4"/>
  <c r="S219" i="4"/>
  <c r="T219" i="4"/>
  <c r="U219" i="4"/>
  <c r="V219" i="4"/>
  <c r="W219" i="4"/>
  <c r="S220" i="4"/>
  <c r="T220" i="4"/>
  <c r="U220" i="4"/>
  <c r="V220" i="4"/>
  <c r="W220" i="4"/>
  <c r="S221" i="4"/>
  <c r="T221" i="4"/>
  <c r="U221" i="4"/>
  <c r="V221" i="4"/>
  <c r="W221" i="4"/>
  <c r="S222" i="4"/>
  <c r="T222" i="4"/>
  <c r="U222" i="4"/>
  <c r="V222" i="4"/>
  <c r="W222" i="4"/>
  <c r="S223" i="4"/>
  <c r="T223" i="4"/>
  <c r="U223" i="4"/>
  <c r="V223" i="4"/>
  <c r="W223" i="4"/>
  <c r="S224" i="4"/>
  <c r="T224" i="4"/>
  <c r="U224" i="4"/>
  <c r="V224" i="4"/>
  <c r="W224" i="4"/>
  <c r="S225" i="4"/>
  <c r="T225" i="4"/>
  <c r="U225" i="4"/>
  <c r="V225" i="4"/>
  <c r="W225" i="4"/>
  <c r="S226" i="4"/>
  <c r="T226" i="4"/>
  <c r="U226" i="4"/>
  <c r="V226" i="4"/>
  <c r="W226" i="4"/>
  <c r="S227" i="4"/>
  <c r="T227" i="4"/>
  <c r="U227" i="4"/>
  <c r="V227" i="4"/>
  <c r="W227" i="4"/>
  <c r="S228" i="4"/>
  <c r="T228" i="4"/>
  <c r="U228" i="4"/>
  <c r="V228" i="4"/>
  <c r="W228" i="4"/>
  <c r="S229" i="4"/>
  <c r="T229" i="4"/>
  <c r="U229" i="4"/>
  <c r="V229" i="4"/>
  <c r="W229" i="4"/>
  <c r="S230" i="4"/>
  <c r="T230" i="4"/>
  <c r="U230" i="4"/>
  <c r="V230" i="4"/>
  <c r="W230" i="4"/>
  <c r="S231" i="4"/>
  <c r="T231" i="4"/>
  <c r="U231" i="4"/>
  <c r="V231" i="4"/>
  <c r="W231" i="4"/>
  <c r="S232" i="4"/>
  <c r="T232" i="4"/>
  <c r="U232" i="4"/>
  <c r="V232" i="4"/>
  <c r="W232" i="4"/>
  <c r="S233" i="4"/>
  <c r="T233" i="4"/>
  <c r="U233" i="4"/>
  <c r="V233" i="4"/>
  <c r="W233" i="4"/>
  <c r="S234" i="4"/>
  <c r="T234" i="4"/>
  <c r="U234" i="4"/>
  <c r="V234" i="4"/>
  <c r="W234" i="4"/>
  <c r="S235" i="4"/>
  <c r="T235" i="4"/>
  <c r="U235" i="4"/>
  <c r="V235" i="4"/>
  <c r="W235" i="4"/>
  <c r="S236" i="4"/>
  <c r="T236" i="4"/>
  <c r="U236" i="4"/>
  <c r="V236" i="4"/>
  <c r="W236" i="4"/>
  <c r="S237" i="4"/>
  <c r="T237" i="4"/>
  <c r="U237" i="4"/>
  <c r="V237" i="4"/>
  <c r="W237" i="4"/>
  <c r="S238" i="4"/>
  <c r="T238" i="4"/>
  <c r="U238" i="4"/>
  <c r="V238" i="4"/>
  <c r="W238" i="4"/>
  <c r="S239" i="4"/>
  <c r="T239" i="4"/>
  <c r="U239" i="4"/>
  <c r="V239" i="4"/>
  <c r="W239" i="4"/>
  <c r="S240" i="4"/>
  <c r="T240" i="4"/>
  <c r="U240" i="4"/>
  <c r="V240" i="4"/>
  <c r="W240" i="4"/>
  <c r="S241" i="4"/>
  <c r="T241" i="4"/>
  <c r="U241" i="4"/>
  <c r="V241" i="4"/>
  <c r="W241" i="4"/>
  <c r="S242" i="4"/>
  <c r="T242" i="4"/>
  <c r="U242" i="4"/>
  <c r="V242" i="4"/>
  <c r="W242" i="4"/>
  <c r="S243" i="4"/>
  <c r="T243" i="4"/>
  <c r="U243" i="4"/>
  <c r="V243" i="4"/>
  <c r="W243" i="4"/>
  <c r="S244" i="4"/>
  <c r="T244" i="4"/>
  <c r="U244" i="4"/>
  <c r="V244" i="4"/>
  <c r="W244" i="4"/>
  <c r="S245" i="4"/>
  <c r="T245" i="4"/>
  <c r="U245" i="4"/>
  <c r="V245" i="4"/>
  <c r="W245" i="4"/>
  <c r="S246" i="4"/>
  <c r="T246" i="4"/>
  <c r="U246" i="4"/>
  <c r="V246" i="4"/>
  <c r="W246" i="4"/>
  <c r="S247" i="4"/>
  <c r="T247" i="4"/>
  <c r="U247" i="4"/>
  <c r="V247" i="4"/>
  <c r="W247" i="4"/>
  <c r="S248" i="4"/>
  <c r="T248" i="4"/>
  <c r="U248" i="4"/>
  <c r="V248" i="4"/>
  <c r="W248" i="4"/>
  <c r="S249" i="4"/>
  <c r="T249" i="4"/>
  <c r="U249" i="4"/>
  <c r="V249" i="4"/>
  <c r="W249" i="4"/>
  <c r="S250" i="4"/>
  <c r="T250" i="4"/>
  <c r="U250" i="4"/>
  <c r="V250" i="4"/>
  <c r="W250" i="4"/>
  <c r="S251" i="4"/>
  <c r="T251" i="4"/>
  <c r="U251" i="4"/>
  <c r="V251" i="4"/>
  <c r="W251" i="4"/>
  <c r="S252" i="4"/>
  <c r="T252" i="4"/>
  <c r="U252" i="4"/>
  <c r="V252" i="4"/>
  <c r="W252" i="4"/>
  <c r="S253" i="4"/>
  <c r="T253" i="4"/>
  <c r="U253" i="4"/>
  <c r="V253" i="4"/>
  <c r="W253" i="4"/>
  <c r="S254" i="4"/>
  <c r="T254" i="4"/>
  <c r="U254" i="4"/>
  <c r="V254" i="4"/>
  <c r="W254" i="4"/>
  <c r="S255" i="4"/>
  <c r="T255" i="4"/>
  <c r="U255" i="4"/>
  <c r="V255" i="4"/>
  <c r="W255" i="4"/>
  <c r="S256" i="4"/>
  <c r="T256" i="4"/>
  <c r="U256" i="4"/>
  <c r="V256" i="4"/>
  <c r="W256" i="4"/>
  <c r="S257" i="4"/>
  <c r="T257" i="4"/>
  <c r="U257" i="4"/>
  <c r="V257" i="4"/>
  <c r="W257" i="4"/>
  <c r="S258" i="4"/>
  <c r="T258" i="4"/>
  <c r="U258" i="4"/>
  <c r="V258" i="4"/>
  <c r="W258" i="4"/>
  <c r="S259" i="4"/>
  <c r="T259" i="4"/>
  <c r="U259" i="4"/>
  <c r="V259" i="4"/>
  <c r="W259" i="4"/>
  <c r="S260" i="4"/>
  <c r="T260" i="4"/>
  <c r="U260" i="4"/>
  <c r="V260" i="4"/>
  <c r="W260" i="4"/>
  <c r="S261" i="4"/>
  <c r="T261" i="4"/>
  <c r="U261" i="4"/>
  <c r="V261" i="4"/>
  <c r="W261" i="4"/>
  <c r="S262" i="4"/>
  <c r="T262" i="4"/>
  <c r="U262" i="4"/>
  <c r="V262" i="4"/>
  <c r="W262" i="4"/>
  <c r="S263" i="4"/>
  <c r="T263" i="4"/>
  <c r="U263" i="4"/>
  <c r="V263" i="4"/>
  <c r="W263" i="4"/>
  <c r="S264" i="4"/>
  <c r="T264" i="4"/>
  <c r="U264" i="4"/>
  <c r="V264" i="4"/>
  <c r="W264" i="4"/>
  <c r="S265" i="4"/>
  <c r="T265" i="4"/>
  <c r="U265" i="4"/>
  <c r="V265" i="4"/>
  <c r="W265" i="4"/>
  <c r="S266" i="4"/>
  <c r="T266" i="4"/>
  <c r="U266" i="4"/>
  <c r="V266" i="4"/>
  <c r="W266" i="4"/>
  <c r="S267" i="4"/>
  <c r="T267" i="4"/>
  <c r="U267" i="4"/>
  <c r="V267" i="4"/>
  <c r="W267" i="4"/>
  <c r="S268" i="4"/>
  <c r="T268" i="4"/>
  <c r="U268" i="4"/>
  <c r="V268" i="4"/>
  <c r="W268" i="4"/>
  <c r="S269" i="4"/>
  <c r="T269" i="4"/>
  <c r="U269" i="4"/>
  <c r="V269" i="4"/>
  <c r="W269" i="4"/>
  <c r="S270" i="4"/>
  <c r="T270" i="4"/>
  <c r="U270" i="4"/>
  <c r="V270" i="4"/>
  <c r="W270" i="4"/>
  <c r="S271" i="4"/>
  <c r="T271" i="4"/>
  <c r="U271" i="4"/>
  <c r="V271" i="4"/>
  <c r="W271" i="4"/>
  <c r="S272" i="4"/>
  <c r="T272" i="4"/>
  <c r="U272" i="4"/>
  <c r="V272" i="4"/>
  <c r="W272" i="4"/>
  <c r="S273" i="4"/>
  <c r="T273" i="4"/>
  <c r="U273" i="4"/>
  <c r="V273" i="4"/>
  <c r="W273" i="4"/>
  <c r="S274" i="4"/>
  <c r="T274" i="4"/>
  <c r="U274" i="4"/>
  <c r="V274" i="4"/>
  <c r="W274" i="4"/>
  <c r="S275" i="4"/>
  <c r="T275" i="4"/>
  <c r="U275" i="4"/>
  <c r="V275" i="4"/>
  <c r="W275" i="4"/>
  <c r="S276" i="4"/>
  <c r="T276" i="4"/>
  <c r="U276" i="4"/>
  <c r="V276" i="4"/>
  <c r="W276" i="4"/>
  <c r="S277" i="4"/>
  <c r="T277" i="4"/>
  <c r="U277" i="4"/>
  <c r="V277" i="4"/>
  <c r="W277" i="4"/>
  <c r="S278" i="4"/>
  <c r="T278" i="4"/>
  <c r="U278" i="4"/>
  <c r="V278" i="4"/>
  <c r="W278" i="4"/>
  <c r="S279" i="4"/>
  <c r="T279" i="4"/>
  <c r="U279" i="4"/>
  <c r="V279" i="4"/>
  <c r="W279" i="4"/>
  <c r="S280" i="4"/>
  <c r="T280" i="4"/>
  <c r="U280" i="4"/>
  <c r="V280" i="4"/>
  <c r="W280" i="4"/>
  <c r="S281" i="4"/>
  <c r="T281" i="4"/>
  <c r="U281" i="4"/>
  <c r="V281" i="4"/>
  <c r="W281" i="4"/>
  <c r="S282" i="4"/>
  <c r="T282" i="4"/>
  <c r="U282" i="4"/>
  <c r="V282" i="4"/>
  <c r="W282" i="4"/>
  <c r="S283" i="4"/>
  <c r="T283" i="4"/>
  <c r="U283" i="4"/>
  <c r="V283" i="4"/>
  <c r="W283" i="4"/>
  <c r="S284" i="4"/>
  <c r="T284" i="4"/>
  <c r="U284" i="4"/>
  <c r="V284" i="4"/>
  <c r="W284" i="4"/>
  <c r="S285" i="4"/>
  <c r="T285" i="4"/>
  <c r="U285" i="4"/>
  <c r="V285" i="4"/>
  <c r="W285" i="4"/>
  <c r="S286" i="4"/>
  <c r="T286" i="4"/>
  <c r="U286" i="4"/>
  <c r="V286" i="4"/>
  <c r="W286" i="4"/>
  <c r="S287" i="4"/>
  <c r="T287" i="4"/>
  <c r="U287" i="4"/>
  <c r="V287" i="4"/>
  <c r="W287" i="4"/>
  <c r="S288" i="4"/>
  <c r="T288" i="4"/>
  <c r="U288" i="4"/>
  <c r="V288" i="4"/>
  <c r="W288" i="4"/>
  <c r="S289" i="4"/>
  <c r="T289" i="4"/>
  <c r="U289" i="4"/>
  <c r="V289" i="4"/>
  <c r="W289" i="4"/>
  <c r="S290" i="4"/>
  <c r="T290" i="4"/>
  <c r="U290" i="4"/>
  <c r="V290" i="4"/>
  <c r="W290" i="4"/>
  <c r="S291" i="4"/>
  <c r="T291" i="4"/>
  <c r="U291" i="4"/>
  <c r="V291" i="4"/>
  <c r="W291" i="4"/>
  <c r="S292" i="4"/>
  <c r="T292" i="4"/>
  <c r="U292" i="4"/>
  <c r="V292" i="4"/>
  <c r="W292" i="4"/>
  <c r="S293" i="4"/>
  <c r="T293" i="4"/>
  <c r="U293" i="4"/>
  <c r="V293" i="4"/>
  <c r="W293" i="4"/>
  <c r="S294" i="4"/>
  <c r="T294" i="4"/>
  <c r="U294" i="4"/>
  <c r="V294" i="4"/>
  <c r="W294" i="4"/>
  <c r="S295" i="4"/>
  <c r="T295" i="4"/>
  <c r="U295" i="4"/>
  <c r="V295" i="4"/>
  <c r="W295" i="4"/>
  <c r="S296" i="4"/>
  <c r="T296" i="4"/>
  <c r="U296" i="4"/>
  <c r="V296" i="4"/>
  <c r="W296" i="4"/>
  <c r="S297" i="4"/>
  <c r="T297" i="4"/>
  <c r="U297" i="4"/>
  <c r="V297" i="4"/>
  <c r="W297" i="4"/>
  <c r="S298" i="4"/>
  <c r="T298" i="4"/>
  <c r="U298" i="4"/>
  <c r="V298" i="4"/>
  <c r="W298" i="4"/>
  <c r="S299" i="4"/>
  <c r="T299" i="4"/>
  <c r="U299" i="4"/>
  <c r="V299" i="4"/>
  <c r="W299" i="4"/>
  <c r="S300" i="4"/>
  <c r="T300" i="4"/>
  <c r="U300" i="4"/>
  <c r="V300" i="4"/>
  <c r="W300" i="4"/>
  <c r="S301" i="4"/>
  <c r="T301" i="4"/>
  <c r="U301" i="4"/>
  <c r="V301" i="4"/>
  <c r="W301" i="4"/>
  <c r="S302" i="4"/>
  <c r="T302" i="4"/>
  <c r="U302" i="4"/>
  <c r="V302" i="4"/>
  <c r="W302" i="4"/>
  <c r="S303" i="4"/>
  <c r="T303" i="4"/>
  <c r="U303" i="4"/>
  <c r="V303" i="4"/>
  <c r="W303" i="4"/>
  <c r="S304" i="4"/>
  <c r="T304" i="4"/>
  <c r="U304" i="4"/>
  <c r="V304" i="4"/>
  <c r="W304" i="4"/>
  <c r="S305" i="4"/>
  <c r="T305" i="4"/>
  <c r="U305" i="4"/>
  <c r="V305" i="4"/>
  <c r="W305" i="4"/>
  <c r="S306" i="4"/>
  <c r="T306" i="4"/>
  <c r="U306" i="4"/>
  <c r="V306" i="4"/>
  <c r="W306" i="4"/>
  <c r="S307" i="4"/>
  <c r="T307" i="4"/>
  <c r="U307" i="4"/>
  <c r="V307" i="4"/>
  <c r="W307" i="4"/>
  <c r="S308" i="4"/>
  <c r="T308" i="4"/>
  <c r="U308" i="4"/>
  <c r="V308" i="4"/>
  <c r="W308" i="4"/>
  <c r="S309" i="4"/>
  <c r="T309" i="4"/>
  <c r="U309" i="4"/>
  <c r="V309" i="4"/>
  <c r="W309" i="4"/>
  <c r="S310" i="4"/>
  <c r="T310" i="4"/>
  <c r="U310" i="4"/>
  <c r="V310" i="4"/>
  <c r="W310" i="4"/>
  <c r="S311" i="4"/>
  <c r="T311" i="4"/>
  <c r="U311" i="4"/>
  <c r="V311" i="4"/>
  <c r="W311" i="4"/>
  <c r="S312" i="4"/>
  <c r="T312" i="4"/>
  <c r="U312" i="4"/>
  <c r="V312" i="4"/>
  <c r="W312" i="4"/>
  <c r="S313" i="4"/>
  <c r="T313" i="4"/>
  <c r="U313" i="4"/>
  <c r="V313" i="4"/>
  <c r="W313" i="4"/>
  <c r="S314" i="4"/>
  <c r="T314" i="4"/>
  <c r="U314" i="4"/>
  <c r="V314" i="4"/>
  <c r="W314" i="4"/>
  <c r="S315" i="4"/>
  <c r="T315" i="4"/>
  <c r="U315" i="4"/>
  <c r="V315" i="4"/>
  <c r="W315" i="4"/>
  <c r="S316" i="4"/>
  <c r="T316" i="4"/>
  <c r="U316" i="4"/>
  <c r="V316" i="4"/>
  <c r="W316" i="4"/>
  <c r="S317" i="4"/>
  <c r="T317" i="4"/>
  <c r="U317" i="4"/>
  <c r="V317" i="4"/>
  <c r="W317" i="4"/>
  <c r="S318" i="4"/>
  <c r="T318" i="4"/>
  <c r="U318" i="4"/>
  <c r="V318" i="4"/>
  <c r="W318" i="4"/>
  <c r="S319" i="4"/>
  <c r="T319" i="4"/>
  <c r="U319" i="4"/>
  <c r="V319" i="4"/>
  <c r="W319" i="4"/>
  <c r="S320" i="4"/>
  <c r="T320" i="4"/>
  <c r="U320" i="4"/>
  <c r="V320" i="4"/>
  <c r="W320" i="4"/>
  <c r="S321" i="4"/>
  <c r="T321" i="4"/>
  <c r="U321" i="4"/>
  <c r="V321" i="4"/>
  <c r="W321" i="4"/>
  <c r="S322" i="4"/>
  <c r="T322" i="4"/>
  <c r="U322" i="4"/>
  <c r="V322" i="4"/>
  <c r="W322" i="4"/>
  <c r="S323" i="4"/>
  <c r="T323" i="4"/>
  <c r="U323" i="4"/>
  <c r="V323" i="4"/>
  <c r="W323" i="4"/>
  <c r="S324" i="4"/>
  <c r="T324" i="4"/>
  <c r="U324" i="4"/>
  <c r="V324" i="4"/>
  <c r="W324" i="4"/>
  <c r="S325" i="4"/>
  <c r="T325" i="4"/>
  <c r="U325" i="4"/>
  <c r="V325" i="4"/>
  <c r="W325" i="4"/>
  <c r="S326" i="4"/>
  <c r="T326" i="4"/>
  <c r="U326" i="4"/>
  <c r="V326" i="4"/>
  <c r="W326" i="4"/>
  <c r="S327" i="4"/>
  <c r="T327" i="4"/>
  <c r="U327" i="4"/>
  <c r="V327" i="4"/>
  <c r="W327" i="4"/>
  <c r="S328" i="4"/>
  <c r="T328" i="4"/>
  <c r="U328" i="4"/>
  <c r="V328" i="4"/>
  <c r="W328" i="4"/>
  <c r="S329" i="4"/>
  <c r="T329" i="4"/>
  <c r="U329" i="4"/>
  <c r="V329" i="4"/>
  <c r="W329" i="4"/>
  <c r="S330" i="4"/>
  <c r="T330" i="4"/>
  <c r="U330" i="4"/>
  <c r="V330" i="4"/>
  <c r="W330" i="4"/>
  <c r="S331" i="4"/>
  <c r="T331" i="4"/>
  <c r="U331" i="4"/>
  <c r="V331" i="4"/>
  <c r="W331" i="4"/>
  <c r="S332" i="4"/>
  <c r="T332" i="4"/>
  <c r="U332" i="4"/>
  <c r="V332" i="4"/>
  <c r="W332" i="4"/>
  <c r="S333" i="4"/>
  <c r="T333" i="4"/>
  <c r="U333" i="4"/>
  <c r="V333" i="4"/>
  <c r="W333" i="4"/>
  <c r="S334" i="4"/>
  <c r="T334" i="4"/>
  <c r="U334" i="4"/>
  <c r="V334" i="4"/>
  <c r="W334" i="4"/>
  <c r="S335" i="4"/>
  <c r="T335" i="4"/>
  <c r="U335" i="4"/>
  <c r="V335" i="4"/>
  <c r="W335" i="4"/>
  <c r="S336" i="4"/>
  <c r="T336" i="4"/>
  <c r="U336" i="4"/>
  <c r="V336" i="4"/>
  <c r="W336" i="4"/>
  <c r="S337" i="4"/>
  <c r="T337" i="4"/>
  <c r="U337" i="4"/>
  <c r="V337" i="4"/>
  <c r="W337" i="4"/>
  <c r="S338" i="4"/>
  <c r="T338" i="4"/>
  <c r="U338" i="4"/>
  <c r="V338" i="4"/>
  <c r="W338" i="4"/>
  <c r="S339" i="4"/>
  <c r="T339" i="4"/>
  <c r="U339" i="4"/>
  <c r="V339" i="4"/>
  <c r="W339" i="4"/>
  <c r="S340" i="4"/>
  <c r="T340" i="4"/>
  <c r="U340" i="4"/>
  <c r="V340" i="4"/>
  <c r="W340" i="4"/>
  <c r="S341" i="4"/>
  <c r="T341" i="4"/>
  <c r="U341" i="4"/>
  <c r="V341" i="4"/>
  <c r="W341" i="4"/>
  <c r="S342" i="4"/>
  <c r="T342" i="4"/>
  <c r="U342" i="4"/>
  <c r="V342" i="4"/>
  <c r="W342" i="4"/>
  <c r="S343" i="4"/>
  <c r="T343" i="4"/>
  <c r="U343" i="4"/>
  <c r="V343" i="4"/>
  <c r="W343" i="4"/>
  <c r="S344" i="4"/>
  <c r="T344" i="4"/>
  <c r="U344" i="4"/>
  <c r="V344" i="4"/>
  <c r="W344" i="4"/>
  <c r="S345" i="4"/>
  <c r="T345" i="4"/>
  <c r="U345" i="4"/>
  <c r="V345" i="4"/>
  <c r="W345" i="4"/>
  <c r="S346" i="4"/>
  <c r="T346" i="4"/>
  <c r="U346" i="4"/>
  <c r="V346" i="4"/>
  <c r="W346" i="4"/>
  <c r="S347" i="4"/>
  <c r="T347" i="4"/>
  <c r="U347" i="4"/>
  <c r="V347" i="4"/>
  <c r="W347" i="4"/>
  <c r="S348" i="4"/>
  <c r="T348" i="4"/>
  <c r="U348" i="4"/>
  <c r="V348" i="4"/>
  <c r="W348" i="4"/>
  <c r="S349" i="4"/>
  <c r="T349" i="4"/>
  <c r="U349" i="4"/>
  <c r="V349" i="4"/>
  <c r="W349" i="4"/>
  <c r="S350" i="4"/>
  <c r="T350" i="4"/>
  <c r="U350" i="4"/>
  <c r="V350" i="4"/>
  <c r="W350" i="4"/>
  <c r="S351" i="4"/>
  <c r="T351" i="4"/>
  <c r="U351" i="4"/>
  <c r="V351" i="4"/>
  <c r="W351" i="4"/>
  <c r="S352" i="4"/>
  <c r="T352" i="4"/>
  <c r="U352" i="4"/>
  <c r="V352" i="4"/>
  <c r="W352" i="4"/>
  <c r="S353" i="4"/>
  <c r="T353" i="4"/>
  <c r="U353" i="4"/>
  <c r="V353" i="4"/>
  <c r="W353" i="4"/>
  <c r="S354" i="4"/>
  <c r="T354" i="4"/>
  <c r="U354" i="4"/>
  <c r="V354" i="4"/>
  <c r="W354" i="4"/>
  <c r="S355" i="4"/>
  <c r="T355" i="4"/>
  <c r="U355" i="4"/>
  <c r="V355" i="4"/>
  <c r="W355" i="4"/>
  <c r="S356" i="4"/>
  <c r="T356" i="4"/>
  <c r="U356" i="4"/>
  <c r="V356" i="4"/>
  <c r="W356" i="4"/>
  <c r="S357" i="4"/>
  <c r="T357" i="4"/>
  <c r="U357" i="4"/>
  <c r="V357" i="4"/>
  <c r="W357" i="4"/>
  <c r="S358" i="4"/>
  <c r="T358" i="4"/>
  <c r="U358" i="4"/>
  <c r="V358" i="4"/>
  <c r="W358" i="4"/>
  <c r="S359" i="4"/>
  <c r="T359" i="4"/>
  <c r="U359" i="4"/>
  <c r="V359" i="4"/>
  <c r="W359" i="4"/>
  <c r="S360" i="4"/>
  <c r="T360" i="4"/>
  <c r="U360" i="4"/>
  <c r="V360" i="4"/>
  <c r="W360" i="4"/>
  <c r="S361" i="4"/>
  <c r="T361" i="4"/>
  <c r="U361" i="4"/>
  <c r="V361" i="4"/>
  <c r="W361" i="4"/>
  <c r="S362" i="4"/>
  <c r="T362" i="4"/>
  <c r="U362" i="4"/>
  <c r="V362" i="4"/>
  <c r="W362" i="4"/>
  <c r="S363" i="4"/>
  <c r="T363" i="4"/>
  <c r="U363" i="4"/>
  <c r="V363" i="4"/>
  <c r="W363" i="4"/>
  <c r="S364" i="4"/>
  <c r="T364" i="4"/>
  <c r="U364" i="4"/>
  <c r="V364" i="4"/>
  <c r="W364" i="4"/>
  <c r="S365" i="4"/>
  <c r="T365" i="4"/>
  <c r="U365" i="4"/>
  <c r="V365" i="4"/>
  <c r="W365" i="4"/>
  <c r="S366" i="4"/>
  <c r="T366" i="4"/>
  <c r="U366" i="4"/>
  <c r="V366" i="4"/>
  <c r="W366" i="4"/>
  <c r="S367" i="4"/>
  <c r="T367" i="4"/>
  <c r="U367" i="4"/>
  <c r="V367" i="4"/>
  <c r="W367" i="4"/>
  <c r="S368" i="4"/>
  <c r="T368" i="4"/>
  <c r="U368" i="4"/>
  <c r="V368" i="4"/>
  <c r="W368" i="4"/>
  <c r="S369" i="4"/>
  <c r="T369" i="4"/>
  <c r="U369" i="4"/>
  <c r="V369" i="4"/>
  <c r="W369" i="4"/>
  <c r="S370" i="4"/>
  <c r="T370" i="4"/>
  <c r="U370" i="4"/>
  <c r="V370" i="4"/>
  <c r="W370" i="4"/>
  <c r="S371" i="4"/>
  <c r="T371" i="4"/>
  <c r="U371" i="4"/>
  <c r="V371" i="4"/>
  <c r="W371" i="4"/>
  <c r="S372" i="4"/>
  <c r="T372" i="4"/>
  <c r="U372" i="4"/>
  <c r="V372" i="4"/>
  <c r="W372" i="4"/>
  <c r="S373" i="4"/>
  <c r="T373" i="4"/>
  <c r="U373" i="4"/>
  <c r="V373" i="4"/>
  <c r="W373" i="4"/>
  <c r="S374" i="4"/>
  <c r="T374" i="4"/>
  <c r="U374" i="4"/>
  <c r="V374" i="4"/>
  <c r="W374" i="4"/>
  <c r="S375" i="4"/>
  <c r="T375" i="4"/>
  <c r="U375" i="4"/>
  <c r="V375" i="4"/>
  <c r="W375" i="4"/>
  <c r="S376" i="4"/>
  <c r="T376" i="4"/>
  <c r="U376" i="4"/>
  <c r="V376" i="4"/>
  <c r="W376" i="4"/>
  <c r="S377" i="4"/>
  <c r="T377" i="4"/>
  <c r="U377" i="4"/>
  <c r="V377" i="4"/>
  <c r="W377" i="4"/>
  <c r="S378" i="4"/>
  <c r="T378" i="4"/>
  <c r="U378" i="4"/>
  <c r="V378" i="4"/>
  <c r="W378" i="4"/>
  <c r="S379" i="4"/>
  <c r="T379" i="4"/>
  <c r="U379" i="4"/>
  <c r="V379" i="4"/>
  <c r="W379" i="4"/>
  <c r="S380" i="4"/>
  <c r="T380" i="4"/>
  <c r="U380" i="4"/>
  <c r="V380" i="4"/>
  <c r="W380" i="4"/>
  <c r="S381" i="4"/>
  <c r="T381" i="4"/>
  <c r="U381" i="4"/>
  <c r="V381" i="4"/>
  <c r="W381" i="4"/>
  <c r="S382" i="4"/>
  <c r="T382" i="4"/>
  <c r="U382" i="4"/>
  <c r="V382" i="4"/>
  <c r="W382" i="4"/>
  <c r="S383" i="4"/>
  <c r="T383" i="4"/>
  <c r="U383" i="4"/>
  <c r="V383" i="4"/>
  <c r="W383" i="4"/>
  <c r="S384" i="4"/>
  <c r="T384" i="4"/>
  <c r="U384" i="4"/>
  <c r="V384" i="4"/>
  <c r="W384" i="4"/>
  <c r="S385" i="4"/>
  <c r="T385" i="4"/>
  <c r="U385" i="4"/>
  <c r="V385" i="4"/>
  <c r="W385" i="4"/>
  <c r="S386" i="4"/>
  <c r="T386" i="4"/>
  <c r="U386" i="4"/>
  <c r="V386" i="4"/>
  <c r="W386" i="4"/>
  <c r="S387" i="4"/>
  <c r="T387" i="4"/>
  <c r="U387" i="4"/>
  <c r="V387" i="4"/>
  <c r="W387" i="4"/>
  <c r="S388" i="4"/>
  <c r="T388" i="4"/>
  <c r="U388" i="4"/>
  <c r="V388" i="4"/>
  <c r="W388" i="4"/>
  <c r="S389" i="4"/>
  <c r="T389" i="4"/>
  <c r="U389" i="4"/>
  <c r="V389" i="4"/>
  <c r="W389" i="4"/>
  <c r="S390" i="4"/>
  <c r="T390" i="4"/>
  <c r="U390" i="4"/>
  <c r="V390" i="4"/>
  <c r="W390" i="4"/>
  <c r="S391" i="4"/>
  <c r="T391" i="4"/>
  <c r="U391" i="4"/>
  <c r="V391" i="4"/>
  <c r="W391" i="4"/>
  <c r="S392" i="4"/>
  <c r="T392" i="4"/>
  <c r="U392" i="4"/>
  <c r="V392" i="4"/>
  <c r="W392" i="4"/>
  <c r="S393" i="4"/>
  <c r="T393" i="4"/>
  <c r="U393" i="4"/>
  <c r="V393" i="4"/>
  <c r="W393" i="4"/>
  <c r="S394" i="4"/>
  <c r="T394" i="4"/>
  <c r="U394" i="4"/>
  <c r="V394" i="4"/>
  <c r="W394" i="4"/>
  <c r="S395" i="4"/>
  <c r="T395" i="4"/>
  <c r="U395" i="4"/>
  <c r="V395" i="4"/>
  <c r="W395" i="4"/>
  <c r="S396" i="4"/>
  <c r="T396" i="4"/>
  <c r="U396" i="4"/>
  <c r="V396" i="4"/>
  <c r="W396" i="4"/>
  <c r="S397" i="4"/>
  <c r="T397" i="4"/>
  <c r="U397" i="4"/>
  <c r="V397" i="4"/>
  <c r="W397" i="4"/>
  <c r="S398" i="4"/>
  <c r="T398" i="4"/>
  <c r="U398" i="4"/>
  <c r="V398" i="4"/>
  <c r="W398" i="4"/>
  <c r="S399" i="4"/>
  <c r="T399" i="4"/>
  <c r="U399" i="4"/>
  <c r="V399" i="4"/>
  <c r="W399" i="4"/>
  <c r="S400" i="4"/>
  <c r="T400" i="4"/>
  <c r="U400" i="4"/>
  <c r="V400" i="4"/>
  <c r="W400" i="4"/>
  <c r="S401" i="4"/>
  <c r="T401" i="4"/>
  <c r="U401" i="4"/>
  <c r="V401" i="4"/>
  <c r="W401" i="4"/>
  <c r="S402" i="4"/>
  <c r="T402" i="4"/>
  <c r="U402" i="4"/>
  <c r="V402" i="4"/>
  <c r="W402" i="4"/>
  <c r="S403" i="4"/>
  <c r="T403" i="4"/>
  <c r="U403" i="4"/>
  <c r="V403" i="4"/>
  <c r="W403" i="4"/>
  <c r="S404" i="4"/>
  <c r="T404" i="4"/>
  <c r="U404" i="4"/>
  <c r="V404" i="4"/>
  <c r="W404" i="4"/>
  <c r="S405" i="4"/>
  <c r="T405" i="4"/>
  <c r="U405" i="4"/>
  <c r="V405" i="4"/>
  <c r="W405" i="4"/>
  <c r="S406" i="4"/>
  <c r="T406" i="4"/>
  <c r="U406" i="4"/>
  <c r="V406" i="4"/>
  <c r="W406" i="4"/>
  <c r="V6" i="4"/>
  <c r="U6" i="4"/>
  <c r="T6" i="4"/>
  <c r="S6"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P301" i="4"/>
  <c r="P302" i="4"/>
  <c r="P303" i="4"/>
  <c r="P304" i="4"/>
  <c r="P305" i="4"/>
  <c r="P306" i="4"/>
  <c r="P307" i="4"/>
  <c r="P308" i="4"/>
  <c r="P309" i="4"/>
  <c r="P310" i="4"/>
  <c r="P311" i="4"/>
  <c r="P312" i="4"/>
  <c r="P313" i="4"/>
  <c r="P314" i="4"/>
  <c r="P315" i="4"/>
  <c r="P316" i="4"/>
  <c r="P317" i="4"/>
  <c r="P318" i="4"/>
  <c r="P319" i="4"/>
  <c r="P320" i="4"/>
  <c r="P321" i="4"/>
  <c r="P322" i="4"/>
  <c r="P323" i="4"/>
  <c r="P324" i="4"/>
  <c r="P325" i="4"/>
  <c r="P326" i="4"/>
  <c r="P327" i="4"/>
  <c r="P328" i="4"/>
  <c r="P329" i="4"/>
  <c r="P330" i="4"/>
  <c r="P331" i="4"/>
  <c r="P332" i="4"/>
  <c r="P333" i="4"/>
  <c r="P334" i="4"/>
  <c r="P335" i="4"/>
  <c r="P336" i="4"/>
  <c r="P337" i="4"/>
  <c r="P338" i="4"/>
  <c r="P339" i="4"/>
  <c r="P340" i="4"/>
  <c r="P341" i="4"/>
  <c r="P342" i="4"/>
  <c r="P343" i="4"/>
  <c r="P344" i="4"/>
  <c r="P345" i="4"/>
  <c r="P346" i="4"/>
  <c r="P347" i="4"/>
  <c r="P348" i="4"/>
  <c r="P349" i="4"/>
  <c r="P350" i="4"/>
  <c r="P351" i="4"/>
  <c r="P352" i="4"/>
  <c r="P353" i="4"/>
  <c r="P354" i="4"/>
  <c r="P355" i="4"/>
  <c r="P356" i="4"/>
  <c r="P357" i="4"/>
  <c r="P358" i="4"/>
  <c r="P359" i="4"/>
  <c r="P360" i="4"/>
  <c r="P361" i="4"/>
  <c r="P362" i="4"/>
  <c r="P363" i="4"/>
  <c r="P364" i="4"/>
  <c r="P365" i="4"/>
  <c r="P366" i="4"/>
  <c r="P367" i="4"/>
  <c r="P368" i="4"/>
  <c r="P369" i="4"/>
  <c r="P370" i="4"/>
  <c r="P371" i="4"/>
  <c r="P372" i="4"/>
  <c r="P373" i="4"/>
  <c r="P374" i="4"/>
  <c r="P375" i="4"/>
  <c r="P376" i="4"/>
  <c r="P377" i="4"/>
  <c r="P378" i="4"/>
  <c r="P379" i="4"/>
  <c r="P380" i="4"/>
  <c r="P381" i="4"/>
  <c r="P382" i="4"/>
  <c r="P383" i="4"/>
  <c r="P384" i="4"/>
  <c r="P385" i="4"/>
  <c r="P386" i="4"/>
  <c r="P387" i="4"/>
  <c r="P388" i="4"/>
  <c r="P389" i="4"/>
  <c r="P390" i="4"/>
  <c r="P391" i="4"/>
  <c r="P392" i="4"/>
  <c r="P393" i="4"/>
  <c r="P394" i="4"/>
  <c r="P395" i="4"/>
  <c r="P396" i="4"/>
  <c r="P397" i="4"/>
  <c r="P398" i="4"/>
  <c r="P399" i="4"/>
  <c r="P400" i="4"/>
  <c r="P401" i="4"/>
  <c r="P402" i="4"/>
  <c r="P403" i="4"/>
  <c r="P404" i="4"/>
  <c r="P405" i="4"/>
  <c r="P40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O6" i="4"/>
  <c r="N6" i="4"/>
  <c r="L6"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H6" i="4"/>
  <c r="G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6" i="4"/>
  <c r="AZ6" i="4" l="1"/>
  <c r="X6" i="4"/>
  <c r="BG6" i="4"/>
  <c r="BN6" i="4"/>
  <c r="J6" i="4"/>
  <c r="IU6" i="4"/>
  <c r="IP1" i="4"/>
  <c r="IQ1" i="4"/>
  <c r="IR1" i="4"/>
  <c r="IS1" i="4"/>
  <c r="IT1" i="4"/>
  <c r="IU1" i="4"/>
  <c r="IU7" i="4"/>
  <c r="IU8" i="4"/>
  <c r="IU9" i="4"/>
  <c r="IU10" i="4"/>
  <c r="IU11" i="4"/>
  <c r="IU12" i="4"/>
  <c r="IU13" i="4"/>
  <c r="IU14" i="4"/>
  <c r="IU15" i="4"/>
  <c r="IU16" i="4"/>
  <c r="IU17" i="4"/>
  <c r="IU18" i="4"/>
  <c r="IU19" i="4"/>
  <c r="IU20" i="4"/>
  <c r="IU21" i="4"/>
  <c r="IU22" i="4"/>
  <c r="IU23" i="4"/>
  <c r="IU25" i="4"/>
  <c r="IU26" i="4"/>
  <c r="IU27" i="4"/>
  <c r="IU29" i="4"/>
  <c r="IU30" i="4"/>
  <c r="IU31" i="4"/>
  <c r="IU32" i="4"/>
  <c r="IU33" i="4"/>
  <c r="IU34" i="4"/>
  <c r="IU36" i="4"/>
  <c r="IU37" i="4"/>
  <c r="IU39" i="4"/>
  <c r="IU41" i="4"/>
  <c r="IU43" i="4"/>
  <c r="IU44" i="4"/>
  <c r="IU45" i="4"/>
  <c r="IU46" i="4"/>
  <c r="IU49" i="4"/>
  <c r="IU50" i="4"/>
  <c r="IU53" i="4"/>
  <c r="IU57" i="4"/>
  <c r="IU58" i="4"/>
  <c r="IU60" i="4"/>
  <c r="IU63" i="4"/>
  <c r="IU65" i="4"/>
  <c r="IU67" i="4"/>
  <c r="IU69" i="4"/>
  <c r="IU70" i="4"/>
  <c r="IU71" i="4"/>
  <c r="IU75" i="4"/>
  <c r="IU77" i="4"/>
  <c r="IU79" i="4"/>
  <c r="IU81" i="4"/>
  <c r="IU82" i="4"/>
  <c r="IU83" i="4"/>
  <c r="IU84" i="4"/>
  <c r="IU85" i="4"/>
  <c r="IU86" i="4"/>
  <c r="IU87" i="4"/>
  <c r="IU90" i="4"/>
  <c r="IU91" i="4"/>
  <c r="IU93" i="4"/>
  <c r="IU94" i="4"/>
  <c r="IU95" i="4"/>
  <c r="IU96" i="4"/>
  <c r="IU97" i="4"/>
  <c r="IU98" i="4"/>
  <c r="IU99" i="4"/>
  <c r="IU100" i="4"/>
  <c r="IU101" i="4"/>
  <c r="IU102" i="4"/>
  <c r="IU103" i="4"/>
  <c r="IU104" i="4"/>
  <c r="IU105" i="4"/>
  <c r="IU106" i="4"/>
  <c r="IU107" i="4"/>
  <c r="IU108" i="4"/>
  <c r="IU109" i="4"/>
  <c r="IU112" i="4"/>
  <c r="IU115" i="4"/>
  <c r="IU117" i="4"/>
  <c r="IU118" i="4"/>
  <c r="IU122" i="4"/>
  <c r="IU125" i="4"/>
  <c r="IU127" i="4"/>
  <c r="IU128" i="4"/>
  <c r="IU129" i="4"/>
  <c r="IU130" i="4"/>
  <c r="IU131" i="4"/>
  <c r="IU133" i="4"/>
  <c r="IU134" i="4"/>
  <c r="IU135" i="4"/>
  <c r="IU136" i="4"/>
  <c r="IU139" i="4"/>
  <c r="IU140" i="4"/>
  <c r="IU141" i="4"/>
  <c r="IU142" i="4"/>
  <c r="IU143" i="4"/>
  <c r="IU144" i="4"/>
  <c r="IU145" i="4"/>
  <c r="IU146" i="4"/>
  <c r="IU147" i="4"/>
  <c r="IU148" i="4"/>
  <c r="IU149" i="4"/>
  <c r="IU151" i="4"/>
  <c r="IU153" i="4"/>
  <c r="IU155" i="4"/>
  <c r="IU157" i="4"/>
  <c r="IU160" i="4"/>
  <c r="IU161" i="4"/>
  <c r="IU162" i="4"/>
  <c r="IU163" i="4"/>
  <c r="IU164" i="4"/>
  <c r="IU165" i="4"/>
  <c r="IU166" i="4"/>
  <c r="IU167" i="4"/>
  <c r="IU168" i="4"/>
  <c r="IU169" i="4"/>
  <c r="IU170" i="4"/>
  <c r="IU171" i="4"/>
  <c r="IU175" i="4"/>
  <c r="IU177" i="4"/>
  <c r="IU178" i="4"/>
  <c r="IU179" i="4"/>
  <c r="IU180" i="4"/>
  <c r="IU181" i="4"/>
  <c r="IU182" i="4"/>
  <c r="IU183" i="4"/>
  <c r="IU184" i="4"/>
  <c r="IU185" i="4"/>
  <c r="IU186" i="4"/>
  <c r="IU187" i="4"/>
  <c r="IU188" i="4"/>
  <c r="IU189" i="4"/>
  <c r="IU190" i="4"/>
  <c r="IU191" i="4"/>
  <c r="IU193" i="4"/>
  <c r="IU194" i="4"/>
  <c r="IU196" i="4"/>
  <c r="IU198" i="4"/>
  <c r="IU199" i="4"/>
  <c r="IU200" i="4"/>
  <c r="IU201" i="4"/>
  <c r="IU202" i="4"/>
  <c r="IU203" i="4"/>
  <c r="IU205" i="4"/>
  <c r="IU207" i="4"/>
  <c r="IU208" i="4"/>
  <c r="IU209" i="4"/>
  <c r="IU210" i="4"/>
  <c r="IU211" i="4"/>
  <c r="IU212" i="4"/>
  <c r="IU213" i="4"/>
  <c r="IU214" i="4"/>
  <c r="IU215" i="4"/>
  <c r="IU216" i="4"/>
  <c r="IU217" i="4"/>
  <c r="IU218" i="4"/>
  <c r="IU219" i="4"/>
  <c r="IU220" i="4"/>
  <c r="IU221" i="4"/>
  <c r="IU222" i="4"/>
  <c r="IU224" i="4"/>
  <c r="IU225" i="4"/>
  <c r="IU226" i="4"/>
  <c r="IU227" i="4"/>
  <c r="IU228" i="4"/>
  <c r="IU229" i="4"/>
  <c r="IU230" i="4"/>
  <c r="IU231" i="4"/>
  <c r="IU232" i="4"/>
  <c r="IU233" i="4"/>
  <c r="IU234" i="4"/>
  <c r="IU235" i="4"/>
  <c r="IU236" i="4"/>
  <c r="IU237" i="4"/>
  <c r="IU238" i="4"/>
  <c r="IU239" i="4"/>
  <c r="IU241" i="4"/>
  <c r="IU243" i="4"/>
  <c r="IU245" i="4"/>
  <c r="IU246" i="4"/>
  <c r="IU248" i="4"/>
  <c r="IU249" i="4"/>
  <c r="IU250" i="4"/>
  <c r="IU251" i="4"/>
  <c r="IU253" i="4"/>
  <c r="IU254" i="4"/>
  <c r="IU255" i="4"/>
  <c r="IU256" i="4"/>
  <c r="IU257" i="4"/>
  <c r="IU258" i="4"/>
  <c r="IU260" i="4"/>
  <c r="IU261" i="4"/>
  <c r="IU262" i="4"/>
  <c r="IU263" i="4"/>
  <c r="IU264" i="4"/>
  <c r="IU265" i="4"/>
  <c r="IU266" i="4"/>
  <c r="IU267" i="4"/>
  <c r="IU268" i="4"/>
  <c r="IU269" i="4"/>
  <c r="IU270" i="4"/>
  <c r="IU272" i="4"/>
  <c r="IU273" i="4"/>
  <c r="IU274" i="4"/>
  <c r="IU278" i="4"/>
  <c r="IU279" i="4"/>
  <c r="IU281" i="4"/>
  <c r="IU282" i="4"/>
  <c r="IU283" i="4"/>
  <c r="IU284" i="4"/>
  <c r="IU285" i="4"/>
  <c r="IU286" i="4"/>
  <c r="IU287" i="4"/>
  <c r="IU288" i="4"/>
  <c r="IU289" i="4"/>
  <c r="IU290" i="4"/>
  <c r="IU291" i="4"/>
  <c r="IU292" i="4"/>
  <c r="IU293" i="4"/>
  <c r="IU294" i="4"/>
  <c r="IU295" i="4"/>
  <c r="IU296" i="4"/>
  <c r="IU298" i="4"/>
  <c r="IU299" i="4"/>
  <c r="IU300" i="4"/>
  <c r="IU301" i="4"/>
  <c r="IU303" i="4"/>
  <c r="IU305" i="4"/>
  <c r="IU308" i="4"/>
  <c r="IU309" i="4"/>
  <c r="IU310" i="4"/>
  <c r="IU312" i="4"/>
  <c r="IU313" i="4"/>
  <c r="IU315" i="4"/>
  <c r="IU317" i="4"/>
  <c r="IU320" i="4"/>
  <c r="IU322" i="4"/>
  <c r="IU325" i="4"/>
  <c r="IU329" i="4"/>
  <c r="IU330" i="4"/>
  <c r="IU331" i="4"/>
  <c r="IU332" i="4"/>
  <c r="IU333" i="4"/>
  <c r="IU334" i="4"/>
  <c r="IU335" i="4"/>
  <c r="IU336" i="4"/>
  <c r="IU337" i="4"/>
  <c r="IU338" i="4"/>
  <c r="IU339" i="4"/>
  <c r="IU340" i="4"/>
  <c r="IU341" i="4"/>
  <c r="IU342" i="4"/>
  <c r="IU343" i="4"/>
  <c r="IU344" i="4"/>
  <c r="IU345" i="4"/>
  <c r="IU346" i="4"/>
  <c r="IU347" i="4"/>
  <c r="IU348" i="4"/>
  <c r="IU349" i="4"/>
  <c r="IU350" i="4"/>
  <c r="IU351" i="4"/>
  <c r="IU352" i="4"/>
  <c r="IU353" i="4"/>
  <c r="IU354" i="4"/>
  <c r="IU355" i="4"/>
  <c r="IU356" i="4"/>
  <c r="IU357" i="4"/>
  <c r="IU358" i="4"/>
  <c r="IU359" i="4"/>
  <c r="IU360" i="4"/>
  <c r="IU361" i="4"/>
  <c r="IU362" i="4"/>
  <c r="IU363" i="4"/>
  <c r="IU364" i="4"/>
  <c r="IU365" i="4"/>
  <c r="IU366" i="4"/>
  <c r="IU367" i="4"/>
  <c r="IU368" i="4"/>
  <c r="IU369" i="4"/>
  <c r="IU370" i="4"/>
  <c r="IU371" i="4"/>
  <c r="IU372" i="4"/>
  <c r="IU373" i="4"/>
  <c r="IU374" i="4"/>
  <c r="IU375" i="4"/>
  <c r="IU376" i="4"/>
  <c r="IU377" i="4"/>
  <c r="IU378" i="4"/>
  <c r="IU379" i="4"/>
  <c r="IU380" i="4"/>
  <c r="IU381" i="4"/>
  <c r="IU382" i="4"/>
  <c r="IU383" i="4"/>
  <c r="IU384" i="4"/>
  <c r="IU385" i="4"/>
  <c r="IU386" i="4"/>
  <c r="IU387" i="4"/>
  <c r="IU388" i="4"/>
  <c r="IU389" i="4"/>
  <c r="IU390" i="4"/>
  <c r="IU391" i="4"/>
  <c r="IU392" i="4"/>
  <c r="IU393" i="4"/>
  <c r="IU394" i="4"/>
  <c r="IU395" i="4"/>
  <c r="IU396" i="4"/>
  <c r="IU397" i="4"/>
  <c r="IU398" i="4"/>
  <c r="IU399" i="4"/>
  <c r="IU400" i="4"/>
  <c r="IU401" i="4"/>
  <c r="IU402" i="4"/>
  <c r="IU403" i="4"/>
  <c r="IU404" i="4"/>
  <c r="IU405" i="4"/>
  <c r="IU406" i="4"/>
  <c r="IU277" i="4" l="1"/>
  <c r="IU327" i="4"/>
  <c r="IU195" i="4"/>
  <c r="IU197" i="4"/>
  <c r="IU324" i="4"/>
  <c r="IU276" i="4"/>
  <c r="IU252" i="4"/>
  <c r="IU240" i="4"/>
  <c r="IU204" i="4"/>
  <c r="IU192" i="4"/>
  <c r="IU319" i="4"/>
  <c r="IU307" i="4"/>
  <c r="IU271" i="4"/>
  <c r="IU259" i="4"/>
  <c r="IU247" i="4"/>
  <c r="IU223" i="4"/>
  <c r="IU326" i="4"/>
  <c r="IU314" i="4"/>
  <c r="IU302" i="4"/>
  <c r="IU242" i="4"/>
  <c r="IU206" i="4"/>
  <c r="IU321" i="4"/>
  <c r="IU297" i="4"/>
  <c r="IU328" i="4"/>
  <c r="IU316" i="4"/>
  <c r="IU304" i="4"/>
  <c r="IU280" i="4"/>
  <c r="IU244" i="4"/>
  <c r="IU323" i="4"/>
  <c r="IU311" i="4"/>
  <c r="IU275" i="4"/>
  <c r="IU318" i="4"/>
  <c r="IU306" i="4"/>
  <c r="IU121" i="4"/>
  <c r="IU73" i="4"/>
  <c r="IU61" i="4"/>
  <c r="IU176" i="4"/>
  <c r="IU152" i="4"/>
  <c r="IU116" i="4"/>
  <c r="IU92" i="4"/>
  <c r="IU80" i="4"/>
  <c r="IU68" i="4"/>
  <c r="IU56" i="4"/>
  <c r="IU159" i="4"/>
  <c r="IU123" i="4"/>
  <c r="IU111" i="4"/>
  <c r="IU51" i="4"/>
  <c r="IU154" i="4"/>
  <c r="IU173" i="4"/>
  <c r="IU137" i="4"/>
  <c r="IU113" i="4"/>
  <c r="IU89" i="4"/>
  <c r="IU156" i="4"/>
  <c r="IU132" i="4"/>
  <c r="IU120" i="4"/>
  <c r="IU72" i="4"/>
  <c r="IU48" i="4"/>
  <c r="IU24" i="4"/>
  <c r="IU55" i="4"/>
  <c r="IU158" i="4"/>
  <c r="IU110" i="4"/>
  <c r="IU74" i="4"/>
  <c r="IU62" i="4"/>
  <c r="IU38" i="4"/>
  <c r="IU172" i="4"/>
  <c r="IU124" i="4"/>
  <c r="IU88" i="4"/>
  <c r="IU76" i="4"/>
  <c r="IU64" i="4"/>
  <c r="IU52" i="4"/>
  <c r="IU40" i="4"/>
  <c r="IU28" i="4"/>
  <c r="IU119" i="4"/>
  <c r="IU59" i="4"/>
  <c r="IU47" i="4"/>
  <c r="IU35" i="4"/>
  <c r="IU174" i="4"/>
  <c r="IU150" i="4"/>
  <c r="IU138" i="4"/>
  <c r="IU126" i="4"/>
  <c r="IU114" i="4"/>
  <c r="IU78" i="4"/>
  <c r="IU66" i="4"/>
  <c r="IU54" i="4"/>
  <c r="IU42" i="4"/>
  <c r="M3" i="12"/>
  <c r="M3" i="6"/>
  <c r="L3" i="6"/>
  <c r="G3" i="8"/>
  <c r="J3" i="18"/>
  <c r="AM3" i="5"/>
  <c r="AN3" i="5" l="1"/>
  <c r="AL3" i="5"/>
  <c r="IN17" i="4"/>
  <c r="IN29" i="4"/>
  <c r="IN30" i="4"/>
  <c r="IN41" i="4"/>
  <c r="IN42" i="4"/>
  <c r="IN53" i="4"/>
  <c r="IN54" i="4"/>
  <c r="IN65" i="4"/>
  <c r="IN66" i="4"/>
  <c r="IN78" i="4"/>
  <c r="IN89" i="4"/>
  <c r="IN90" i="4"/>
  <c r="IN101" i="4"/>
  <c r="IN113" i="4"/>
  <c r="IN114" i="4"/>
  <c r="IN125" i="4"/>
  <c r="IN126" i="4"/>
  <c r="IN137" i="4"/>
  <c r="IN138" i="4"/>
  <c r="IN149" i="4"/>
  <c r="IN150" i="4"/>
  <c r="IN161" i="4"/>
  <c r="IN162" i="4"/>
  <c r="IN173" i="4"/>
  <c r="IN185" i="4"/>
  <c r="IN186" i="4"/>
  <c r="IN197" i="4"/>
  <c r="IN198" i="4"/>
  <c r="IN209" i="4"/>
  <c r="IN210" i="4"/>
  <c r="IN221" i="4"/>
  <c r="IN222" i="4"/>
  <c r="IN233" i="4"/>
  <c r="IN234" i="4"/>
  <c r="IN245" i="4"/>
  <c r="IN246" i="4"/>
  <c r="IN257" i="4"/>
  <c r="IN269" i="4"/>
  <c r="IN270" i="4"/>
  <c r="IN281" i="4"/>
  <c r="IN282" i="4"/>
  <c r="IN293" i="4"/>
  <c r="IN294" i="4"/>
  <c r="IN305" i="4"/>
  <c r="IN306" i="4"/>
  <c r="IN317" i="4"/>
  <c r="IN318" i="4"/>
  <c r="IN329" i="4"/>
  <c r="IN341" i="4"/>
  <c r="IN342" i="4"/>
  <c r="IN353" i="4"/>
  <c r="IN354" i="4"/>
  <c r="IN365" i="4"/>
  <c r="IN366" i="4"/>
  <c r="IN377" i="4"/>
  <c r="IN378" i="4"/>
  <c r="IN389" i="4"/>
  <c r="IN390" i="4"/>
  <c r="IN401" i="4"/>
  <c r="IN402" i="4"/>
  <c r="IG18" i="4"/>
  <c r="IG30" i="4"/>
  <c r="IG42" i="4"/>
  <c r="IG54" i="4"/>
  <c r="IG66" i="4"/>
  <c r="IG78" i="4"/>
  <c r="IG90" i="4"/>
  <c r="IG102" i="4"/>
  <c r="IG126" i="4"/>
  <c r="IG138" i="4"/>
  <c r="IG150" i="4"/>
  <c r="IG174" i="4"/>
  <c r="IG186" i="4"/>
  <c r="IG198" i="4"/>
  <c r="IG210" i="4"/>
  <c r="IG222" i="4"/>
  <c r="IG234" i="4"/>
  <c r="IG246" i="4"/>
  <c r="IG258" i="4"/>
  <c r="IG270" i="4"/>
  <c r="IG282" i="4"/>
  <c r="IG294" i="4"/>
  <c r="IG306" i="4"/>
  <c r="IG330" i="4"/>
  <c r="IG342" i="4"/>
  <c r="IG354" i="4"/>
  <c r="IG378" i="4"/>
  <c r="IG390" i="4"/>
  <c r="IG402" i="4"/>
  <c r="HZ29" i="4"/>
  <c r="HZ41" i="4"/>
  <c r="HZ53" i="4"/>
  <c r="HZ89" i="4"/>
  <c r="HZ101" i="4"/>
  <c r="HZ113" i="4"/>
  <c r="HZ125" i="4"/>
  <c r="HZ149" i="4"/>
  <c r="HZ197" i="4"/>
  <c r="HZ209" i="4"/>
  <c r="HZ221" i="4"/>
  <c r="HZ233" i="4"/>
  <c r="HZ245" i="4"/>
  <c r="HZ257" i="4"/>
  <c r="HZ269" i="4"/>
  <c r="IN16" i="4"/>
  <c r="IN28" i="4"/>
  <c r="IN40" i="4"/>
  <c r="IN52" i="4"/>
  <c r="IN64" i="4"/>
  <c r="IN77" i="4"/>
  <c r="IN100" i="4"/>
  <c r="IN112" i="4"/>
  <c r="IN124" i="4"/>
  <c r="IN136" i="4"/>
  <c r="IN148" i="4"/>
  <c r="IN160" i="4"/>
  <c r="IN172" i="4"/>
  <c r="IN184" i="4"/>
  <c r="IN196" i="4"/>
  <c r="IN208" i="4"/>
  <c r="IN244" i="4"/>
  <c r="IN256" i="4"/>
  <c r="IN268" i="4"/>
  <c r="IN280" i="4"/>
  <c r="IN292" i="4"/>
  <c r="IN304" i="4"/>
  <c r="IN316" i="4"/>
  <c r="IN328" i="4"/>
  <c r="IN340" i="4"/>
  <c r="IN352" i="4"/>
  <c r="IN388" i="4"/>
  <c r="IN400" i="4"/>
  <c r="IG16" i="4"/>
  <c r="IG27" i="4"/>
  <c r="IG28" i="4"/>
  <c r="IG39" i="4"/>
  <c r="IG40" i="4"/>
  <c r="IG51" i="4"/>
  <c r="IG52" i="4"/>
  <c r="IG63" i="4"/>
  <c r="IG64" i="4"/>
  <c r="IG75" i="4"/>
  <c r="IG76" i="4"/>
  <c r="IG88" i="4"/>
  <c r="IG99" i="4"/>
  <c r="IG111" i="4"/>
  <c r="IG112" i="4"/>
  <c r="IG114" i="4"/>
  <c r="IG123" i="4"/>
  <c r="IG124" i="4"/>
  <c r="IG135" i="4"/>
  <c r="IG136" i="4"/>
  <c r="IG147" i="4"/>
  <c r="IG148" i="4"/>
  <c r="IG159" i="4"/>
  <c r="IG160" i="4"/>
  <c r="IG162" i="4"/>
  <c r="IG172" i="4"/>
  <c r="IG183" i="4"/>
  <c r="IG184" i="4"/>
  <c r="IG195" i="4"/>
  <c r="IG196" i="4"/>
  <c r="IG207" i="4"/>
  <c r="IG208" i="4"/>
  <c r="IG219" i="4"/>
  <c r="IG220" i="4"/>
  <c r="IG231" i="4"/>
  <c r="IG232" i="4"/>
  <c r="IG244" i="4"/>
  <c r="IG255" i="4"/>
  <c r="IG256" i="4"/>
  <c r="IG267" i="4"/>
  <c r="IG268" i="4"/>
  <c r="IG279" i="4"/>
  <c r="IG280" i="4"/>
  <c r="IG291" i="4"/>
  <c r="IG292" i="4"/>
  <c r="IG303" i="4"/>
  <c r="IG304" i="4"/>
  <c r="IG316" i="4"/>
  <c r="IG318" i="4"/>
  <c r="IG327" i="4"/>
  <c r="IG328" i="4"/>
  <c r="IG339" i="4"/>
  <c r="IG340" i="4"/>
  <c r="IG351" i="4"/>
  <c r="IG352" i="4"/>
  <c r="IG363" i="4"/>
  <c r="IG364" i="4"/>
  <c r="IG366" i="4"/>
  <c r="IG375" i="4"/>
  <c r="IG376" i="4"/>
  <c r="IG388" i="4"/>
  <c r="IG400" i="4"/>
  <c r="IO1" i="4"/>
  <c r="IN406" i="4"/>
  <c r="IN405" i="4"/>
  <c r="IN404" i="4"/>
  <c r="IN403" i="4"/>
  <c r="IN399" i="4"/>
  <c r="IN398" i="4"/>
  <c r="IN397" i="4"/>
  <c r="IN396" i="4"/>
  <c r="IN395" i="4"/>
  <c r="IN394" i="4"/>
  <c r="IN393" i="4"/>
  <c r="IN392" i="4"/>
  <c r="IN391" i="4"/>
  <c r="IN387" i="4"/>
  <c r="IN386" i="4"/>
  <c r="IN385" i="4"/>
  <c r="IN384" i="4"/>
  <c r="IN383" i="4"/>
  <c r="IN382" i="4"/>
  <c r="IN381" i="4"/>
  <c r="IN380" i="4"/>
  <c r="IN379" i="4"/>
  <c r="IN376" i="4"/>
  <c r="IN375" i="4"/>
  <c r="IN374" i="4"/>
  <c r="IN373" i="4"/>
  <c r="IN372" i="4"/>
  <c r="IN371" i="4"/>
  <c r="IN370" i="4"/>
  <c r="IN369" i="4"/>
  <c r="IN368" i="4"/>
  <c r="IN367" i="4"/>
  <c r="IN364" i="4"/>
  <c r="IN363" i="4"/>
  <c r="IN362" i="4"/>
  <c r="IN361" i="4"/>
  <c r="IN360" i="4"/>
  <c r="IN359" i="4"/>
  <c r="IN358" i="4"/>
  <c r="IN357" i="4"/>
  <c r="IN356" i="4"/>
  <c r="IN355" i="4"/>
  <c r="IN351" i="4"/>
  <c r="IN350" i="4"/>
  <c r="IN349" i="4"/>
  <c r="IN348" i="4"/>
  <c r="IN347" i="4"/>
  <c r="IN346" i="4"/>
  <c r="IN345" i="4"/>
  <c r="IN344" i="4"/>
  <c r="IN343" i="4"/>
  <c r="IN339" i="4"/>
  <c r="IN338" i="4"/>
  <c r="IN337" i="4"/>
  <c r="IN336" i="4"/>
  <c r="IN335" i="4"/>
  <c r="IN334" i="4"/>
  <c r="IN333" i="4"/>
  <c r="IN332" i="4"/>
  <c r="IN331" i="4"/>
  <c r="IN330" i="4"/>
  <c r="IN327" i="4"/>
  <c r="IN326" i="4"/>
  <c r="IN325" i="4"/>
  <c r="IN324" i="4"/>
  <c r="IN323" i="4"/>
  <c r="IN322" i="4"/>
  <c r="IN321" i="4"/>
  <c r="IN320" i="4"/>
  <c r="IN319" i="4"/>
  <c r="IN315" i="4"/>
  <c r="IN314" i="4"/>
  <c r="IN313" i="4"/>
  <c r="IN312" i="4"/>
  <c r="IN311" i="4"/>
  <c r="IN310" i="4"/>
  <c r="IN309" i="4"/>
  <c r="IN308" i="4"/>
  <c r="IN307" i="4"/>
  <c r="IN303" i="4"/>
  <c r="IN302" i="4"/>
  <c r="IN301" i="4"/>
  <c r="IN300" i="4"/>
  <c r="IN299" i="4"/>
  <c r="IN298" i="4"/>
  <c r="IN297" i="4"/>
  <c r="IN296" i="4"/>
  <c r="IN295" i="4"/>
  <c r="IN291" i="4"/>
  <c r="IN290" i="4"/>
  <c r="IN289" i="4"/>
  <c r="IN288" i="4"/>
  <c r="IN287" i="4"/>
  <c r="IN286" i="4"/>
  <c r="IN285" i="4"/>
  <c r="IN284" i="4"/>
  <c r="IN283" i="4"/>
  <c r="IN279" i="4"/>
  <c r="IN278" i="4"/>
  <c r="IN277" i="4"/>
  <c r="IN276" i="4"/>
  <c r="IN275" i="4"/>
  <c r="IN274" i="4"/>
  <c r="IN273" i="4"/>
  <c r="IN272" i="4"/>
  <c r="IN271" i="4"/>
  <c r="IN267" i="4"/>
  <c r="IN266" i="4"/>
  <c r="IN265" i="4"/>
  <c r="IN264" i="4"/>
  <c r="IN263" i="4"/>
  <c r="IN262" i="4"/>
  <c r="IN261" i="4"/>
  <c r="IN260" i="4"/>
  <c r="IN259" i="4"/>
  <c r="IN258" i="4"/>
  <c r="IN255" i="4"/>
  <c r="IN254" i="4"/>
  <c r="IN253" i="4"/>
  <c r="IN252" i="4"/>
  <c r="IN251" i="4"/>
  <c r="IN250" i="4"/>
  <c r="IN249" i="4"/>
  <c r="IN248" i="4"/>
  <c r="IN247" i="4"/>
  <c r="IN243" i="4"/>
  <c r="IN242" i="4"/>
  <c r="IN241" i="4"/>
  <c r="IN240" i="4"/>
  <c r="IN239" i="4"/>
  <c r="IN238" i="4"/>
  <c r="IN237" i="4"/>
  <c r="IN236" i="4"/>
  <c r="IN235" i="4"/>
  <c r="IN232" i="4"/>
  <c r="IN231" i="4"/>
  <c r="IN230" i="4"/>
  <c r="IN229" i="4"/>
  <c r="IN228" i="4"/>
  <c r="IN227" i="4"/>
  <c r="IN226" i="4"/>
  <c r="IN225" i="4"/>
  <c r="IN224" i="4"/>
  <c r="IN223" i="4"/>
  <c r="IN220" i="4"/>
  <c r="IN219" i="4"/>
  <c r="IN218" i="4"/>
  <c r="IN217" i="4"/>
  <c r="IN216" i="4"/>
  <c r="IN215" i="4"/>
  <c r="IN214" i="4"/>
  <c r="IN213" i="4"/>
  <c r="IN212" i="4"/>
  <c r="IN211" i="4"/>
  <c r="IN207" i="4"/>
  <c r="IN206" i="4"/>
  <c r="IN205" i="4"/>
  <c r="IN204" i="4"/>
  <c r="IN203" i="4"/>
  <c r="IN202" i="4"/>
  <c r="IN201" i="4"/>
  <c r="IN200" i="4"/>
  <c r="IN199" i="4"/>
  <c r="IN195" i="4"/>
  <c r="IN194" i="4"/>
  <c r="IN193" i="4"/>
  <c r="IN192" i="4"/>
  <c r="IN191" i="4"/>
  <c r="IN190" i="4"/>
  <c r="IN189" i="4"/>
  <c r="IN188" i="4"/>
  <c r="IN187" i="4"/>
  <c r="IN183" i="4"/>
  <c r="IN182" i="4"/>
  <c r="IN181" i="4"/>
  <c r="IN180" i="4"/>
  <c r="IN179" i="4"/>
  <c r="IN178" i="4"/>
  <c r="IN177" i="4"/>
  <c r="IN176" i="4"/>
  <c r="IN175" i="4"/>
  <c r="IN174" i="4"/>
  <c r="IN171" i="4"/>
  <c r="IN170" i="4"/>
  <c r="IN169" i="4"/>
  <c r="IN168" i="4"/>
  <c r="IN167" i="4"/>
  <c r="IN166" i="4"/>
  <c r="IN165" i="4"/>
  <c r="IN164" i="4"/>
  <c r="IN163" i="4"/>
  <c r="IN159" i="4"/>
  <c r="IN158" i="4"/>
  <c r="IN157" i="4"/>
  <c r="IN156" i="4"/>
  <c r="IN155" i="4"/>
  <c r="IN154" i="4"/>
  <c r="IN153" i="4"/>
  <c r="IN152" i="4"/>
  <c r="IN151" i="4"/>
  <c r="IN147" i="4"/>
  <c r="IN146" i="4"/>
  <c r="IN145" i="4"/>
  <c r="IN144" i="4"/>
  <c r="IN143" i="4"/>
  <c r="IN142" i="4"/>
  <c r="IN141" i="4"/>
  <c r="IN140" i="4"/>
  <c r="IN139" i="4"/>
  <c r="IN135" i="4"/>
  <c r="IN134" i="4"/>
  <c r="IN133" i="4"/>
  <c r="IN132" i="4"/>
  <c r="IN131" i="4"/>
  <c r="IN130" i="4"/>
  <c r="IN129" i="4"/>
  <c r="IN128" i="4"/>
  <c r="IN127" i="4"/>
  <c r="IN123" i="4"/>
  <c r="IN122" i="4"/>
  <c r="IN121" i="4"/>
  <c r="IN120" i="4"/>
  <c r="IN119" i="4"/>
  <c r="IN118" i="4"/>
  <c r="IN117" i="4"/>
  <c r="IN116" i="4"/>
  <c r="IN115" i="4"/>
  <c r="IN111" i="4"/>
  <c r="IN110" i="4"/>
  <c r="IN109" i="4"/>
  <c r="IN108" i="4"/>
  <c r="IN107" i="4"/>
  <c r="IN106" i="4"/>
  <c r="IN105" i="4"/>
  <c r="IN104" i="4"/>
  <c r="IN103" i="4"/>
  <c r="IN102" i="4"/>
  <c r="IN99" i="4"/>
  <c r="IN98" i="4"/>
  <c r="IN97" i="4"/>
  <c r="IN96" i="4"/>
  <c r="IN95" i="4"/>
  <c r="IN94" i="4"/>
  <c r="IN93" i="4"/>
  <c r="IN92" i="4"/>
  <c r="IN91" i="4"/>
  <c r="IN88" i="4"/>
  <c r="IN87" i="4"/>
  <c r="IN86" i="4"/>
  <c r="IN85" i="4"/>
  <c r="IN84" i="4"/>
  <c r="IN83" i="4"/>
  <c r="IN82" i="4"/>
  <c r="IN81" i="4"/>
  <c r="IN80" i="4"/>
  <c r="IN79" i="4"/>
  <c r="IN76" i="4"/>
  <c r="IN75" i="4"/>
  <c r="IN74" i="4"/>
  <c r="IN73" i="4"/>
  <c r="IN72" i="4"/>
  <c r="IN71" i="4"/>
  <c r="IN70" i="4"/>
  <c r="IN69" i="4"/>
  <c r="IN68" i="4"/>
  <c r="IN67" i="4"/>
  <c r="IN63" i="4"/>
  <c r="IN62" i="4"/>
  <c r="IN61" i="4"/>
  <c r="IN60" i="4"/>
  <c r="IN59" i="4"/>
  <c r="IN58" i="4"/>
  <c r="IN57" i="4"/>
  <c r="IN56" i="4"/>
  <c r="IN55" i="4"/>
  <c r="IN51" i="4"/>
  <c r="IN50" i="4"/>
  <c r="IN49" i="4"/>
  <c r="IN48" i="4"/>
  <c r="IN47" i="4"/>
  <c r="IN46" i="4"/>
  <c r="IN45" i="4"/>
  <c r="IN44" i="4"/>
  <c r="IN43" i="4"/>
  <c r="IN39" i="4"/>
  <c r="IN38" i="4"/>
  <c r="IN37" i="4"/>
  <c r="IN36" i="4"/>
  <c r="IN35" i="4"/>
  <c r="IN34" i="4"/>
  <c r="IN33" i="4"/>
  <c r="IN32" i="4"/>
  <c r="IN31" i="4"/>
  <c r="IN27" i="4"/>
  <c r="IN26" i="4"/>
  <c r="IN25" i="4"/>
  <c r="IN24" i="4"/>
  <c r="IN23" i="4"/>
  <c r="IN22" i="4"/>
  <c r="IN21" i="4"/>
  <c r="IN20" i="4"/>
  <c r="IN19" i="4"/>
  <c r="IN18" i="4"/>
  <c r="IN15" i="4"/>
  <c r="IN14" i="4"/>
  <c r="IN13" i="4"/>
  <c r="IN12" i="4"/>
  <c r="IN11" i="4"/>
  <c r="IN10" i="4"/>
  <c r="IN9" i="4"/>
  <c r="IN8" i="4"/>
  <c r="IN7" i="4"/>
  <c r="IN6" i="4"/>
  <c r="IN1" i="4"/>
  <c r="IM1" i="4"/>
  <c r="IL1" i="4"/>
  <c r="IK1" i="4"/>
  <c r="IJ1" i="4"/>
  <c r="II1" i="4"/>
  <c r="IH1" i="4"/>
  <c r="IG406" i="4"/>
  <c r="IG405" i="4"/>
  <c r="IG404" i="4"/>
  <c r="IG403" i="4"/>
  <c r="IG401" i="4"/>
  <c r="IG399" i="4"/>
  <c r="IG398" i="4"/>
  <c r="IG397" i="4"/>
  <c r="IG396" i="4"/>
  <c r="IG395" i="4"/>
  <c r="IG394" i="4"/>
  <c r="IG393" i="4"/>
  <c r="IG392" i="4"/>
  <c r="IG391" i="4"/>
  <c r="IG389" i="4"/>
  <c r="IG387" i="4"/>
  <c r="IG386" i="4"/>
  <c r="IG385" i="4"/>
  <c r="IG384" i="4"/>
  <c r="IG383" i="4"/>
  <c r="IG382" i="4"/>
  <c r="IG381" i="4"/>
  <c r="IG380" i="4"/>
  <c r="IG379" i="4"/>
  <c r="IG377" i="4"/>
  <c r="IG374" i="4"/>
  <c r="IG373" i="4"/>
  <c r="IG372" i="4"/>
  <c r="IG371" i="4"/>
  <c r="IG370" i="4"/>
  <c r="IG369" i="4"/>
  <c r="IG368" i="4"/>
  <c r="IG367" i="4"/>
  <c r="IG365" i="4"/>
  <c r="IG362" i="4"/>
  <c r="IG361" i="4"/>
  <c r="IG360" i="4"/>
  <c r="IG359" i="4"/>
  <c r="IG358" i="4"/>
  <c r="IG357" i="4"/>
  <c r="IG356" i="4"/>
  <c r="IG355" i="4"/>
  <c r="IG353" i="4"/>
  <c r="IG350" i="4"/>
  <c r="IG349" i="4"/>
  <c r="IG348" i="4"/>
  <c r="IG347" i="4"/>
  <c r="IG346" i="4"/>
  <c r="IG345" i="4"/>
  <c r="IG344" i="4"/>
  <c r="IG343" i="4"/>
  <c r="IG341" i="4"/>
  <c r="IG338" i="4"/>
  <c r="IG337" i="4"/>
  <c r="IG336" i="4"/>
  <c r="IG335" i="4"/>
  <c r="IG334" i="4"/>
  <c r="IG333" i="4"/>
  <c r="IG332" i="4"/>
  <c r="IG331" i="4"/>
  <c r="IG329" i="4"/>
  <c r="IG326" i="4"/>
  <c r="IG325" i="4"/>
  <c r="IG324" i="4"/>
  <c r="IG323" i="4"/>
  <c r="IG322" i="4"/>
  <c r="IG321" i="4"/>
  <c r="IG320" i="4"/>
  <c r="IG319" i="4"/>
  <c r="IG317" i="4"/>
  <c r="IG315" i="4"/>
  <c r="IG314" i="4"/>
  <c r="IG313" i="4"/>
  <c r="IG312" i="4"/>
  <c r="IG311" i="4"/>
  <c r="IG310" i="4"/>
  <c r="IG309" i="4"/>
  <c r="IG308" i="4"/>
  <c r="IG307" i="4"/>
  <c r="IG305" i="4"/>
  <c r="IG302" i="4"/>
  <c r="IG301" i="4"/>
  <c r="IG300" i="4"/>
  <c r="IG299" i="4"/>
  <c r="IG298" i="4"/>
  <c r="IG297" i="4"/>
  <c r="IG296" i="4"/>
  <c r="IG295" i="4"/>
  <c r="IG293" i="4"/>
  <c r="IG290" i="4"/>
  <c r="IG289" i="4"/>
  <c r="IG288" i="4"/>
  <c r="IG287" i="4"/>
  <c r="IG286" i="4"/>
  <c r="IG285" i="4"/>
  <c r="IG284" i="4"/>
  <c r="IG283" i="4"/>
  <c r="IG281" i="4"/>
  <c r="IG278" i="4"/>
  <c r="IG277" i="4"/>
  <c r="IG276" i="4"/>
  <c r="IG275" i="4"/>
  <c r="IG274" i="4"/>
  <c r="IG273" i="4"/>
  <c r="IG272" i="4"/>
  <c r="IG271" i="4"/>
  <c r="IG269" i="4"/>
  <c r="IG266" i="4"/>
  <c r="IG265" i="4"/>
  <c r="IG264" i="4"/>
  <c r="IG263" i="4"/>
  <c r="IG262" i="4"/>
  <c r="IG261" i="4"/>
  <c r="IG260" i="4"/>
  <c r="IG259" i="4"/>
  <c r="IG257" i="4"/>
  <c r="IG254" i="4"/>
  <c r="IG253" i="4"/>
  <c r="IG252" i="4"/>
  <c r="IG251" i="4"/>
  <c r="IG250" i="4"/>
  <c r="IG249" i="4"/>
  <c r="IG248" i="4"/>
  <c r="IG247" i="4"/>
  <c r="IG245" i="4"/>
  <c r="IG243" i="4"/>
  <c r="IG242" i="4"/>
  <c r="IG241" i="4"/>
  <c r="IG240" i="4"/>
  <c r="IG239" i="4"/>
  <c r="IG238" i="4"/>
  <c r="IG237" i="4"/>
  <c r="IG236" i="4"/>
  <c r="IG235" i="4"/>
  <c r="IG233" i="4"/>
  <c r="IG230" i="4"/>
  <c r="IG229" i="4"/>
  <c r="IG228" i="4"/>
  <c r="IG227" i="4"/>
  <c r="IG226" i="4"/>
  <c r="IG225" i="4"/>
  <c r="IG224" i="4"/>
  <c r="IG223" i="4"/>
  <c r="IG221" i="4"/>
  <c r="IG218" i="4"/>
  <c r="IG217" i="4"/>
  <c r="IG216" i="4"/>
  <c r="IG215" i="4"/>
  <c r="IG214" i="4"/>
  <c r="IG213" i="4"/>
  <c r="IG212" i="4"/>
  <c r="IG211" i="4"/>
  <c r="IG209" i="4"/>
  <c r="IG206" i="4"/>
  <c r="IG205" i="4"/>
  <c r="IG204" i="4"/>
  <c r="IG203" i="4"/>
  <c r="IG202" i="4"/>
  <c r="IG201" i="4"/>
  <c r="IG200" i="4"/>
  <c r="IG199" i="4"/>
  <c r="IG197" i="4"/>
  <c r="IG194" i="4"/>
  <c r="IG193" i="4"/>
  <c r="IG192" i="4"/>
  <c r="IG191" i="4"/>
  <c r="IG190" i="4"/>
  <c r="IG189" i="4"/>
  <c r="IG188" i="4"/>
  <c r="IG187" i="4"/>
  <c r="IG185" i="4"/>
  <c r="IG182" i="4"/>
  <c r="IG181" i="4"/>
  <c r="IG180" i="4"/>
  <c r="IG179" i="4"/>
  <c r="IG178" i="4"/>
  <c r="IG177" i="4"/>
  <c r="IG176" i="4"/>
  <c r="IG175" i="4"/>
  <c r="IG173" i="4"/>
  <c r="IG171" i="4"/>
  <c r="IG170" i="4"/>
  <c r="IG169" i="4"/>
  <c r="IG168" i="4"/>
  <c r="IG167" i="4"/>
  <c r="IG166" i="4"/>
  <c r="IG165" i="4"/>
  <c r="IG164" i="4"/>
  <c r="IG163" i="4"/>
  <c r="IG161" i="4"/>
  <c r="IG158" i="4"/>
  <c r="IG157" i="4"/>
  <c r="IG156" i="4"/>
  <c r="IG155" i="4"/>
  <c r="IG154" i="4"/>
  <c r="IG153" i="4"/>
  <c r="IG152" i="4"/>
  <c r="IG151" i="4"/>
  <c r="IG149" i="4"/>
  <c r="IG146" i="4"/>
  <c r="IG145" i="4"/>
  <c r="IG144" i="4"/>
  <c r="IG143" i="4"/>
  <c r="IG142" i="4"/>
  <c r="IG141" i="4"/>
  <c r="IG140" i="4"/>
  <c r="IG139" i="4"/>
  <c r="IG137" i="4"/>
  <c r="IG134" i="4"/>
  <c r="IG133" i="4"/>
  <c r="IG132" i="4"/>
  <c r="IG131" i="4"/>
  <c r="IG130" i="4"/>
  <c r="IG129" i="4"/>
  <c r="IG128" i="4"/>
  <c r="IG127" i="4"/>
  <c r="IG125" i="4"/>
  <c r="IG122" i="4"/>
  <c r="IG121" i="4"/>
  <c r="IG120" i="4"/>
  <c r="IG119" i="4"/>
  <c r="IG118" i="4"/>
  <c r="IG117" i="4"/>
  <c r="IG116" i="4"/>
  <c r="IG115" i="4"/>
  <c r="IG113" i="4"/>
  <c r="IG110" i="4"/>
  <c r="IG109" i="4"/>
  <c r="IG108" i="4"/>
  <c r="IG107" i="4"/>
  <c r="IG106" i="4"/>
  <c r="IG105" i="4"/>
  <c r="IG104" i="4"/>
  <c r="IG103" i="4"/>
  <c r="IG101" i="4"/>
  <c r="IG100" i="4"/>
  <c r="IG98" i="4"/>
  <c r="IG97" i="4"/>
  <c r="IG96" i="4"/>
  <c r="IG95" i="4"/>
  <c r="IG94" i="4"/>
  <c r="IG93" i="4"/>
  <c r="IG92" i="4"/>
  <c r="IG91" i="4"/>
  <c r="IG89" i="4"/>
  <c r="IG87" i="4"/>
  <c r="IG86" i="4"/>
  <c r="IG85" i="4"/>
  <c r="IG84" i="4"/>
  <c r="IG83" i="4"/>
  <c r="IG82" i="4"/>
  <c r="IG81" i="4"/>
  <c r="IG80" i="4"/>
  <c r="IG79" i="4"/>
  <c r="IG77" i="4"/>
  <c r="IG74" i="4"/>
  <c r="IG73" i="4"/>
  <c r="IG72" i="4"/>
  <c r="IG71" i="4"/>
  <c r="IG70" i="4"/>
  <c r="IG69" i="4"/>
  <c r="IG68" i="4"/>
  <c r="IG67" i="4"/>
  <c r="IG65" i="4"/>
  <c r="IG62" i="4"/>
  <c r="IG61" i="4"/>
  <c r="IG60" i="4"/>
  <c r="IG59" i="4"/>
  <c r="IG58" i="4"/>
  <c r="IG57" i="4"/>
  <c r="IG56" i="4"/>
  <c r="IG55" i="4"/>
  <c r="IG53" i="4"/>
  <c r="IG50" i="4"/>
  <c r="IG49" i="4"/>
  <c r="IG48" i="4"/>
  <c r="IG47" i="4"/>
  <c r="IG46" i="4"/>
  <c r="IG45" i="4"/>
  <c r="IG44" i="4"/>
  <c r="IG43" i="4"/>
  <c r="IG41" i="4"/>
  <c r="IG38" i="4"/>
  <c r="IG37" i="4"/>
  <c r="IG36" i="4"/>
  <c r="IG35" i="4"/>
  <c r="IG34" i="4"/>
  <c r="IG33" i="4"/>
  <c r="IG32" i="4"/>
  <c r="IG31" i="4"/>
  <c r="IG29" i="4"/>
  <c r="IG26" i="4"/>
  <c r="IG25" i="4"/>
  <c r="IG24" i="4"/>
  <c r="IG23" i="4"/>
  <c r="IG22" i="4"/>
  <c r="IG21" i="4"/>
  <c r="IG20" i="4"/>
  <c r="IG19" i="4"/>
  <c r="IG17" i="4"/>
  <c r="IG15" i="4"/>
  <c r="IG14" i="4"/>
  <c r="IG13" i="4"/>
  <c r="IG12" i="4"/>
  <c r="IG11" i="4"/>
  <c r="IG10" i="4"/>
  <c r="IG9" i="4"/>
  <c r="IG8" i="4"/>
  <c r="IG7" i="4"/>
  <c r="IG6" i="4"/>
  <c r="IG1" i="4"/>
  <c r="IF1" i="4"/>
  <c r="IE1" i="4"/>
  <c r="ID1" i="4"/>
  <c r="IC1" i="4"/>
  <c r="IB1" i="4"/>
  <c r="IA1" i="4"/>
  <c r="F3" i="15"/>
  <c r="H3" i="15"/>
  <c r="G3" i="15"/>
  <c r="HF1" i="4"/>
  <c r="HG1" i="4"/>
  <c r="HH1" i="4"/>
  <c r="HI1" i="4"/>
  <c r="HJ1" i="4"/>
  <c r="HK1" i="4"/>
  <c r="HL1" i="4"/>
  <c r="HM1" i="4"/>
  <c r="HN1" i="4"/>
  <c r="HO1" i="4"/>
  <c r="HP1" i="4"/>
  <c r="HQ1" i="4"/>
  <c r="HR1" i="4"/>
  <c r="HS1" i="4"/>
  <c r="HT1" i="4"/>
  <c r="HU1" i="4"/>
  <c r="HV1" i="4"/>
  <c r="HW1" i="4"/>
  <c r="HX1" i="4"/>
  <c r="HY1" i="4"/>
  <c r="HZ1" i="4"/>
  <c r="AO3" i="5"/>
  <c r="AK3" i="5"/>
  <c r="AJ3" i="5"/>
  <c r="HZ9" i="4"/>
  <c r="HZ21" i="4"/>
  <c r="HZ28" i="4"/>
  <c r="HZ33" i="4"/>
  <c r="HZ40" i="4"/>
  <c r="HZ45" i="4"/>
  <c r="HZ52" i="4"/>
  <c r="HZ57" i="4"/>
  <c r="HZ69" i="4"/>
  <c r="HZ81" i="4"/>
  <c r="HZ93" i="4"/>
  <c r="HZ100" i="4"/>
  <c r="HZ105" i="4"/>
  <c r="HZ112" i="4"/>
  <c r="HZ117" i="4"/>
  <c r="HZ124" i="4"/>
  <c r="HZ141" i="4"/>
  <c r="HZ147" i="4"/>
  <c r="HZ148" i="4"/>
  <c r="HZ153" i="4"/>
  <c r="HZ159" i="4"/>
  <c r="HZ165" i="4"/>
  <c r="HZ171" i="4"/>
  <c r="HZ177" i="4"/>
  <c r="HZ189" i="4"/>
  <c r="HZ196" i="4"/>
  <c r="HZ201" i="4"/>
  <c r="HZ208" i="4"/>
  <c r="HZ213" i="4"/>
  <c r="HZ220" i="4"/>
  <c r="HZ225" i="4"/>
  <c r="HZ232" i="4"/>
  <c r="HZ237" i="4"/>
  <c r="HZ244" i="4"/>
  <c r="HZ249" i="4"/>
  <c r="HZ256" i="4"/>
  <c r="HZ261" i="4"/>
  <c r="HZ268" i="4"/>
  <c r="HZ273" i="4"/>
  <c r="HZ279" i="4"/>
  <c r="HZ285" i="4"/>
  <c r="HZ297" i="4"/>
  <c r="HZ309" i="4"/>
  <c r="HZ316" i="4"/>
  <c r="HZ321" i="4"/>
  <c r="HZ327" i="4"/>
  <c r="HZ333" i="4"/>
  <c r="HZ336" i="4"/>
  <c r="HZ340" i="4"/>
  <c r="HZ345" i="4"/>
  <c r="HZ348" i="4"/>
  <c r="HZ351" i="4"/>
  <c r="HZ369" i="4"/>
  <c r="HZ372" i="4"/>
  <c r="HZ375" i="4"/>
  <c r="HZ381" i="4"/>
  <c r="HZ387" i="4"/>
  <c r="HZ393" i="4"/>
  <c r="HZ405" i="4"/>
  <c r="HZ25" i="4"/>
  <c r="HZ37" i="4"/>
  <c r="HZ49" i="4"/>
  <c r="HZ61" i="4"/>
  <c r="HZ73" i="4"/>
  <c r="HZ85" i="4"/>
  <c r="HZ133" i="4"/>
  <c r="HZ145" i="4"/>
  <c r="HZ157" i="4"/>
  <c r="HZ169" i="4"/>
  <c r="HZ181" i="4"/>
  <c r="HZ301" i="4"/>
  <c r="HZ325" i="4"/>
  <c r="HZ337" i="4"/>
  <c r="HZ349" i="4"/>
  <c r="HZ361" i="4"/>
  <c r="HZ385" i="4"/>
  <c r="HZ397" i="4"/>
  <c r="HZ64" i="4"/>
  <c r="HZ72" i="4"/>
  <c r="HZ76" i="4"/>
  <c r="HZ88" i="4"/>
  <c r="HZ132" i="4"/>
  <c r="HZ136" i="4"/>
  <c r="HZ144" i="4"/>
  <c r="HZ168" i="4"/>
  <c r="HZ180" i="4"/>
  <c r="HZ271" i="4"/>
  <c r="HZ295" i="4"/>
  <c r="HZ307" i="4"/>
  <c r="HZ319" i="4"/>
  <c r="HZ355" i="4"/>
  <c r="HZ367" i="4"/>
  <c r="HZ391" i="4"/>
  <c r="HZ314" i="4"/>
  <c r="HZ6" i="4"/>
  <c r="HS7" i="4"/>
  <c r="HS13" i="4"/>
  <c r="HS14" i="4"/>
  <c r="HS18" i="4"/>
  <c r="HS19" i="4"/>
  <c r="HS25" i="4"/>
  <c r="HS26" i="4"/>
  <c r="HS30" i="4"/>
  <c r="HS31" i="4"/>
  <c r="HS37" i="4"/>
  <c r="HS38" i="4"/>
  <c r="HS42" i="4"/>
  <c r="HS50" i="4"/>
  <c r="HS55" i="4"/>
  <c r="HS61" i="4"/>
  <c r="HS62" i="4"/>
  <c r="HS67" i="4"/>
  <c r="HS73" i="4"/>
  <c r="HS74" i="4"/>
  <c r="HS79" i="4"/>
  <c r="HS85" i="4"/>
  <c r="HS86" i="4"/>
  <c r="HS91" i="4"/>
  <c r="HS97" i="4"/>
  <c r="HS98" i="4"/>
  <c r="HS102" i="4"/>
  <c r="HS103" i="4"/>
  <c r="HS109" i="4"/>
  <c r="HS110" i="4"/>
  <c r="HS114" i="4"/>
  <c r="HS115" i="4"/>
  <c r="HS121" i="4"/>
  <c r="HS122" i="4"/>
  <c r="HS126" i="4"/>
  <c r="HS127" i="4"/>
  <c r="HS134" i="4"/>
  <c r="HS139" i="4"/>
  <c r="HS145" i="4"/>
  <c r="HS146" i="4"/>
  <c r="HS150" i="4"/>
  <c r="HS151" i="4"/>
  <c r="HS157" i="4"/>
  <c r="HS158" i="4"/>
  <c r="HS163" i="4"/>
  <c r="HS170" i="4"/>
  <c r="HS175" i="4"/>
  <c r="HS181" i="4"/>
  <c r="HS182" i="4"/>
  <c r="HS187" i="4"/>
  <c r="HS193" i="4"/>
  <c r="HS194" i="4"/>
  <c r="HS198" i="4"/>
  <c r="HS199" i="4"/>
  <c r="HS205" i="4"/>
  <c r="HS206" i="4"/>
  <c r="HS210" i="4"/>
  <c r="HS218" i="4"/>
  <c r="HS222" i="4"/>
  <c r="HS223" i="4"/>
  <c r="HS229" i="4"/>
  <c r="HS230" i="4"/>
  <c r="HS235" i="4"/>
  <c r="HS241" i="4"/>
  <c r="HS242" i="4"/>
  <c r="HS246" i="4"/>
  <c r="HS247" i="4"/>
  <c r="HS253" i="4"/>
  <c r="HS254" i="4"/>
  <c r="HS258" i="4"/>
  <c r="HS259" i="4"/>
  <c r="HS266" i="4"/>
  <c r="HS271" i="4"/>
  <c r="HS277" i="4"/>
  <c r="HS278" i="4"/>
  <c r="HS282" i="4"/>
  <c r="HS289" i="4"/>
  <c r="HS290" i="4"/>
  <c r="HS295" i="4"/>
  <c r="HS301" i="4"/>
  <c r="HS302" i="4"/>
  <c r="HS307" i="4"/>
  <c r="HS319" i="4"/>
  <c r="HS326" i="4"/>
  <c r="HS330" i="4"/>
  <c r="HS331" i="4"/>
  <c r="HS337" i="4"/>
  <c r="HS338" i="4"/>
  <c r="HS342" i="4"/>
  <c r="HS343" i="4"/>
  <c r="HS350" i="4"/>
  <c r="HS354" i="4"/>
  <c r="HS355" i="4"/>
  <c r="HS362" i="4"/>
  <c r="HS367" i="4"/>
  <c r="HS374" i="4"/>
  <c r="HS378" i="4"/>
  <c r="HS379" i="4"/>
  <c r="HS385" i="4"/>
  <c r="HS386" i="4"/>
  <c r="HS390" i="4"/>
  <c r="HS391" i="4"/>
  <c r="HS397" i="4"/>
  <c r="HS398" i="4"/>
  <c r="HS402" i="4"/>
  <c r="HS403" i="4"/>
  <c r="HS64" i="4"/>
  <c r="HS76" i="4"/>
  <c r="HS88" i="4"/>
  <c r="HS100" i="4"/>
  <c r="HS136" i="4"/>
  <c r="HS160" i="4"/>
  <c r="HS172" i="4"/>
  <c r="HS184" i="4"/>
  <c r="HS280" i="4"/>
  <c r="HS292" i="4"/>
  <c r="HS316" i="4"/>
  <c r="HS328" i="4"/>
  <c r="HS352" i="4"/>
  <c r="HS364" i="4"/>
  <c r="HS376" i="4"/>
  <c r="HS388" i="4"/>
  <c r="HS54" i="4"/>
  <c r="HS66" i="4"/>
  <c r="HS78" i="4"/>
  <c r="HS90" i="4"/>
  <c r="HS138" i="4"/>
  <c r="HS162" i="4"/>
  <c r="HS174" i="4"/>
  <c r="HS186" i="4"/>
  <c r="HS270" i="4"/>
  <c r="HS294" i="4"/>
  <c r="HS306" i="4"/>
  <c r="HS318" i="4"/>
  <c r="HS366" i="4"/>
  <c r="HS393" i="4"/>
  <c r="HL36" i="4"/>
  <c r="HL60" i="4"/>
  <c r="HL72" i="4"/>
  <c r="HL144" i="4"/>
  <c r="HL168" i="4"/>
  <c r="HL316" i="4"/>
  <c r="HL62" i="4"/>
  <c r="HL182" i="4"/>
  <c r="HL218" i="4"/>
  <c r="HL314" i="4"/>
  <c r="HL345" i="4"/>
  <c r="HL350" i="4"/>
  <c r="HL356" i="4"/>
  <c r="HL76" i="4"/>
  <c r="HL208" i="4"/>
  <c r="HL48" i="4"/>
  <c r="HL180" i="4"/>
  <c r="HL20" i="4"/>
  <c r="HL23" i="4"/>
  <c r="HL32" i="4"/>
  <c r="HL44" i="4"/>
  <c r="HL47" i="4"/>
  <c r="HL68" i="4"/>
  <c r="HL80" i="4"/>
  <c r="HL92" i="4"/>
  <c r="HL95" i="4"/>
  <c r="HL103" i="4"/>
  <c r="HL104" i="4"/>
  <c r="HL107" i="4"/>
  <c r="HL116" i="4"/>
  <c r="HL119" i="4"/>
  <c r="HL127" i="4"/>
  <c r="HL128" i="4"/>
  <c r="HL143" i="4"/>
  <c r="HL151" i="4"/>
  <c r="HL152" i="4"/>
  <c r="HL155" i="4"/>
  <c r="HL164" i="4"/>
  <c r="HL187" i="4"/>
  <c r="HL188" i="4"/>
  <c r="HL200" i="4"/>
  <c r="HL223" i="4"/>
  <c r="HL227" i="4"/>
  <c r="HL235" i="4"/>
  <c r="HL236" i="4"/>
  <c r="HL239" i="4"/>
  <c r="HL248" i="4"/>
  <c r="HL251" i="4"/>
  <c r="HL260" i="4"/>
  <c r="HL271" i="4"/>
  <c r="HL272" i="4"/>
  <c r="HL275" i="4"/>
  <c r="HL287" i="4"/>
  <c r="HL307" i="4"/>
  <c r="HL319" i="4"/>
  <c r="HL331" i="4"/>
  <c r="HL367" i="4"/>
  <c r="HL368" i="4"/>
  <c r="HL379" i="4"/>
  <c r="HL383" i="4"/>
  <c r="HL392" i="4"/>
  <c r="HL395" i="4"/>
  <c r="HL398" i="4"/>
  <c r="HL403" i="4"/>
  <c r="HL35" i="4"/>
  <c r="HL59" i="4"/>
  <c r="HL83" i="4"/>
  <c r="HL167" i="4"/>
  <c r="HL179" i="4"/>
  <c r="HL263" i="4"/>
  <c r="HL371" i="4"/>
  <c r="HZ406" i="4"/>
  <c r="HZ404" i="4"/>
  <c r="HZ403" i="4"/>
  <c r="HZ398" i="4"/>
  <c r="HZ395" i="4"/>
  <c r="HZ394" i="4"/>
  <c r="HZ392" i="4"/>
  <c r="HZ386" i="4"/>
  <c r="HZ384" i="4"/>
  <c r="HZ383" i="4"/>
  <c r="HZ382" i="4"/>
  <c r="HZ380" i="4"/>
  <c r="HZ379" i="4"/>
  <c r="HZ374" i="4"/>
  <c r="HZ373" i="4"/>
  <c r="HZ371" i="4"/>
  <c r="HZ370" i="4"/>
  <c r="HZ368" i="4"/>
  <c r="HZ362" i="4"/>
  <c r="HZ359" i="4"/>
  <c r="HZ358" i="4"/>
  <c r="HZ357" i="4"/>
  <c r="HZ356" i="4"/>
  <c r="HZ350" i="4"/>
  <c r="HZ347" i="4"/>
  <c r="HZ346" i="4"/>
  <c r="HZ344" i="4"/>
  <c r="HZ343" i="4"/>
  <c r="HZ338" i="4"/>
  <c r="HZ335" i="4"/>
  <c r="HZ334" i="4"/>
  <c r="HZ332" i="4"/>
  <c r="HZ331" i="4"/>
  <c r="HZ326" i="4"/>
  <c r="HZ323" i="4"/>
  <c r="HZ322" i="4"/>
  <c r="HZ320" i="4"/>
  <c r="HZ313" i="4"/>
  <c r="HZ311" i="4"/>
  <c r="HZ310" i="4"/>
  <c r="HZ308" i="4"/>
  <c r="HZ302" i="4"/>
  <c r="HZ300" i="4"/>
  <c r="HZ299" i="4"/>
  <c r="HZ298" i="4"/>
  <c r="HZ296" i="4"/>
  <c r="HZ290" i="4"/>
  <c r="HZ289" i="4"/>
  <c r="HZ287" i="4"/>
  <c r="HZ286" i="4"/>
  <c r="HZ284" i="4"/>
  <c r="HZ283" i="4"/>
  <c r="HZ278" i="4"/>
  <c r="HZ277" i="4"/>
  <c r="HZ275" i="4"/>
  <c r="HZ274" i="4"/>
  <c r="HZ272" i="4"/>
  <c r="HZ266" i="4"/>
  <c r="HZ265" i="4"/>
  <c r="HZ264" i="4"/>
  <c r="HZ263" i="4"/>
  <c r="HZ262" i="4"/>
  <c r="HZ260" i="4"/>
  <c r="HZ259" i="4"/>
  <c r="HZ254" i="4"/>
  <c r="HZ253" i="4"/>
  <c r="HZ252" i="4"/>
  <c r="HZ251" i="4"/>
  <c r="HZ250" i="4"/>
  <c r="HZ248" i="4"/>
  <c r="HZ247" i="4"/>
  <c r="HZ242" i="4"/>
  <c r="HZ241" i="4"/>
  <c r="HZ240" i="4"/>
  <c r="HZ239" i="4"/>
  <c r="HZ238" i="4"/>
  <c r="HZ236" i="4"/>
  <c r="HZ235" i="4"/>
  <c r="HZ230" i="4"/>
  <c r="HZ229" i="4"/>
  <c r="HZ228" i="4"/>
  <c r="HZ227" i="4"/>
  <c r="HZ226" i="4"/>
  <c r="HZ224" i="4"/>
  <c r="HZ223" i="4"/>
  <c r="HZ218" i="4"/>
  <c r="HZ217" i="4"/>
  <c r="HZ216" i="4"/>
  <c r="HZ215" i="4"/>
  <c r="HZ214" i="4"/>
  <c r="HZ212" i="4"/>
  <c r="HZ211" i="4"/>
  <c r="HZ206" i="4"/>
  <c r="HZ205" i="4"/>
  <c r="HZ204" i="4"/>
  <c r="HZ203" i="4"/>
  <c r="HZ202" i="4"/>
  <c r="HZ200" i="4"/>
  <c r="HZ199" i="4"/>
  <c r="HZ194" i="4"/>
  <c r="HZ193" i="4"/>
  <c r="HZ192" i="4"/>
  <c r="HZ191" i="4"/>
  <c r="HZ190" i="4"/>
  <c r="HZ188" i="4"/>
  <c r="HZ187" i="4"/>
  <c r="HZ182" i="4"/>
  <c r="HZ179" i="4"/>
  <c r="HZ178" i="4"/>
  <c r="HZ176" i="4"/>
  <c r="HZ175" i="4"/>
  <c r="HZ170" i="4"/>
  <c r="HZ167" i="4"/>
  <c r="HZ166" i="4"/>
  <c r="HZ164" i="4"/>
  <c r="HZ163" i="4"/>
  <c r="HZ158" i="4"/>
  <c r="HZ156" i="4"/>
  <c r="HZ155" i="4"/>
  <c r="HZ154" i="4"/>
  <c r="HZ152" i="4"/>
  <c r="HZ151" i="4"/>
  <c r="HZ146" i="4"/>
  <c r="HZ143" i="4"/>
  <c r="HZ142" i="4"/>
  <c r="HZ140" i="4"/>
  <c r="HZ139" i="4"/>
  <c r="HZ134" i="4"/>
  <c r="HZ131" i="4"/>
  <c r="HZ130" i="4"/>
  <c r="HZ129" i="4"/>
  <c r="HZ128" i="4"/>
  <c r="HZ127" i="4"/>
  <c r="HZ122" i="4"/>
  <c r="HZ121" i="4"/>
  <c r="HZ120" i="4"/>
  <c r="HZ119" i="4"/>
  <c r="HZ118" i="4"/>
  <c r="HZ116" i="4"/>
  <c r="HZ115" i="4"/>
  <c r="HZ110" i="4"/>
  <c r="HZ109" i="4"/>
  <c r="HZ108" i="4"/>
  <c r="HZ107" i="4"/>
  <c r="HZ106" i="4"/>
  <c r="HZ104" i="4"/>
  <c r="HZ103" i="4"/>
  <c r="HZ98" i="4"/>
  <c r="HZ97" i="4"/>
  <c r="HZ96" i="4"/>
  <c r="HZ95" i="4"/>
  <c r="HZ94" i="4"/>
  <c r="HZ92" i="4"/>
  <c r="HZ91" i="4"/>
  <c r="HZ86" i="4"/>
  <c r="HZ84" i="4"/>
  <c r="HZ83" i="4"/>
  <c r="HZ82" i="4"/>
  <c r="HZ80" i="4"/>
  <c r="HZ79" i="4"/>
  <c r="HZ74" i="4"/>
  <c r="HZ71" i="4"/>
  <c r="HZ70" i="4"/>
  <c r="HZ68" i="4"/>
  <c r="HZ67" i="4"/>
  <c r="HZ62" i="4"/>
  <c r="HZ60" i="4"/>
  <c r="HZ59" i="4"/>
  <c r="HZ58" i="4"/>
  <c r="HZ56" i="4"/>
  <c r="HZ55" i="4"/>
  <c r="HZ50" i="4"/>
  <c r="HZ48" i="4"/>
  <c r="HZ47" i="4"/>
  <c r="HZ46" i="4"/>
  <c r="HZ44" i="4"/>
  <c r="HZ43" i="4"/>
  <c r="HZ38" i="4"/>
  <c r="HZ36" i="4"/>
  <c r="HZ35" i="4"/>
  <c r="HZ34" i="4"/>
  <c r="HZ32" i="4"/>
  <c r="HZ31" i="4"/>
  <c r="HZ26" i="4"/>
  <c r="HZ24" i="4"/>
  <c r="HZ23" i="4"/>
  <c r="HZ22" i="4"/>
  <c r="HZ20" i="4"/>
  <c r="HZ19" i="4"/>
  <c r="HZ16" i="4"/>
  <c r="HZ14" i="4"/>
  <c r="HZ13" i="4"/>
  <c r="HZ12" i="4"/>
  <c r="HZ11" i="4"/>
  <c r="HZ10" i="4"/>
  <c r="HZ8" i="4"/>
  <c r="HZ7" i="4"/>
  <c r="HS406" i="4"/>
  <c r="HS405" i="4"/>
  <c r="HS404" i="4"/>
  <c r="HS399" i="4"/>
  <c r="HS395" i="4"/>
  <c r="HS394" i="4"/>
  <c r="HS392" i="4"/>
  <c r="HS387" i="4"/>
  <c r="HS384" i="4"/>
  <c r="HS383" i="4"/>
  <c r="HS382" i="4"/>
  <c r="HS381" i="4"/>
  <c r="HS380" i="4"/>
  <c r="HS375" i="4"/>
  <c r="HS373" i="4"/>
  <c r="HS372" i="4"/>
  <c r="HS371" i="4"/>
  <c r="HS370" i="4"/>
  <c r="HS369" i="4"/>
  <c r="HS368" i="4"/>
  <c r="HS363" i="4"/>
  <c r="HS360" i="4"/>
  <c r="HS359" i="4"/>
  <c r="HS358" i="4"/>
  <c r="HS357" i="4"/>
  <c r="HS356" i="4"/>
  <c r="HS351" i="4"/>
  <c r="HS348" i="4"/>
  <c r="HS347" i="4"/>
  <c r="HS346" i="4"/>
  <c r="HS345" i="4"/>
  <c r="HS344" i="4"/>
  <c r="HS340" i="4"/>
  <c r="HS339" i="4"/>
  <c r="HS336" i="4"/>
  <c r="HS335" i="4"/>
  <c r="HS334" i="4"/>
  <c r="HS333" i="4"/>
  <c r="HS332" i="4"/>
  <c r="HS327" i="4"/>
  <c r="HS324" i="4"/>
  <c r="HS323" i="4"/>
  <c r="HS322" i="4"/>
  <c r="HS321" i="4"/>
  <c r="HS320" i="4"/>
  <c r="HS315" i="4"/>
  <c r="HS313" i="4"/>
  <c r="HS312" i="4"/>
  <c r="HS311" i="4"/>
  <c r="HS310" i="4"/>
  <c r="HS309" i="4"/>
  <c r="HS308" i="4"/>
  <c r="HS304" i="4"/>
  <c r="HS303" i="4"/>
  <c r="HS300" i="4"/>
  <c r="HS299" i="4"/>
  <c r="HS298" i="4"/>
  <c r="HS297" i="4"/>
  <c r="HS296" i="4"/>
  <c r="HS291" i="4"/>
  <c r="HS288" i="4"/>
  <c r="HS287" i="4"/>
  <c r="HS286" i="4"/>
  <c r="HS285" i="4"/>
  <c r="HS284" i="4"/>
  <c r="HS283" i="4"/>
  <c r="HS279" i="4"/>
  <c r="HS276" i="4"/>
  <c r="HS275" i="4"/>
  <c r="HS274" i="4"/>
  <c r="HS273" i="4"/>
  <c r="HS272" i="4"/>
  <c r="HS268" i="4"/>
  <c r="HS267" i="4"/>
  <c r="HS265" i="4"/>
  <c r="HS264" i="4"/>
  <c r="HS263" i="4"/>
  <c r="HS262" i="4"/>
  <c r="HS261" i="4"/>
  <c r="HS260" i="4"/>
  <c r="HS256" i="4"/>
  <c r="HS255" i="4"/>
  <c r="HS252" i="4"/>
  <c r="HS251" i="4"/>
  <c r="HS250" i="4"/>
  <c r="HS249" i="4"/>
  <c r="HS248" i="4"/>
  <c r="HS244" i="4"/>
  <c r="HS243" i="4"/>
  <c r="HS240" i="4"/>
  <c r="HS239" i="4"/>
  <c r="HS238" i="4"/>
  <c r="HS237" i="4"/>
  <c r="HS236" i="4"/>
  <c r="HS234" i="4"/>
  <c r="HS232" i="4"/>
  <c r="HS231" i="4"/>
  <c r="HS228" i="4"/>
  <c r="HS227" i="4"/>
  <c r="HS226" i="4"/>
  <c r="HS225" i="4"/>
  <c r="HS224" i="4"/>
  <c r="HS220" i="4"/>
  <c r="HS219" i="4"/>
  <c r="HS217" i="4"/>
  <c r="HS216" i="4"/>
  <c r="HS215" i="4"/>
  <c r="HS214" i="4"/>
  <c r="HS213" i="4"/>
  <c r="HS212" i="4"/>
  <c r="HS211" i="4"/>
  <c r="HS208" i="4"/>
  <c r="HS207" i="4"/>
  <c r="HS204" i="4"/>
  <c r="HS203" i="4"/>
  <c r="HS202" i="4"/>
  <c r="HS201" i="4"/>
  <c r="HS200" i="4"/>
  <c r="HS196" i="4"/>
  <c r="HS195" i="4"/>
  <c r="HS192" i="4"/>
  <c r="HS191" i="4"/>
  <c r="HS190" i="4"/>
  <c r="HS189" i="4"/>
  <c r="HS188" i="4"/>
  <c r="HS183" i="4"/>
  <c r="HS180" i="4"/>
  <c r="HS179" i="4"/>
  <c r="HS178" i="4"/>
  <c r="HS177" i="4"/>
  <c r="HS176" i="4"/>
  <c r="HS171" i="4"/>
  <c r="HS169" i="4"/>
  <c r="HS168" i="4"/>
  <c r="HS167" i="4"/>
  <c r="HS166" i="4"/>
  <c r="HS165" i="4"/>
  <c r="HS164" i="4"/>
  <c r="HS159" i="4"/>
  <c r="HS156" i="4"/>
  <c r="HS155" i="4"/>
  <c r="HS154" i="4"/>
  <c r="HS153" i="4"/>
  <c r="HS152" i="4"/>
  <c r="HS148" i="4"/>
  <c r="HS147" i="4"/>
  <c r="HS144" i="4"/>
  <c r="HS143" i="4"/>
  <c r="HS142" i="4"/>
  <c r="HS141" i="4"/>
  <c r="HS140" i="4"/>
  <c r="HS135" i="4"/>
  <c r="HS133" i="4"/>
  <c r="HS132" i="4"/>
  <c r="HS131" i="4"/>
  <c r="HS130" i="4"/>
  <c r="HS129" i="4"/>
  <c r="HS128" i="4"/>
  <c r="HS124" i="4"/>
  <c r="HS123" i="4"/>
  <c r="HS120" i="4"/>
  <c r="HS119" i="4"/>
  <c r="HS118" i="4"/>
  <c r="HS117" i="4"/>
  <c r="HS116" i="4"/>
  <c r="HS112" i="4"/>
  <c r="HS111" i="4"/>
  <c r="HS108" i="4"/>
  <c r="HS107" i="4"/>
  <c r="HS106" i="4"/>
  <c r="HS105" i="4"/>
  <c r="HS104" i="4"/>
  <c r="HS99" i="4"/>
  <c r="HS96" i="4"/>
  <c r="HS95" i="4"/>
  <c r="HS94" i="4"/>
  <c r="HS93" i="4"/>
  <c r="HS92" i="4"/>
  <c r="HS87" i="4"/>
  <c r="HS84" i="4"/>
  <c r="HS83" i="4"/>
  <c r="HS82" i="4"/>
  <c r="HS81" i="4"/>
  <c r="HS80" i="4"/>
  <c r="HS75" i="4"/>
  <c r="HS72" i="4"/>
  <c r="HS71" i="4"/>
  <c r="HS70" i="4"/>
  <c r="HS69" i="4"/>
  <c r="HS68" i="4"/>
  <c r="HS63" i="4"/>
  <c r="HS60" i="4"/>
  <c r="HS59" i="4"/>
  <c r="HS58" i="4"/>
  <c r="HS57" i="4"/>
  <c r="HS56" i="4"/>
  <c r="HS52" i="4"/>
  <c r="HS51" i="4"/>
  <c r="HS49" i="4"/>
  <c r="HS48" i="4"/>
  <c r="HS47" i="4"/>
  <c r="HS46" i="4"/>
  <c r="HS45" i="4"/>
  <c r="HS44" i="4"/>
  <c r="HS43" i="4"/>
  <c r="HS40" i="4"/>
  <c r="HS39" i="4"/>
  <c r="HS36" i="4"/>
  <c r="HS35" i="4"/>
  <c r="HS34" i="4"/>
  <c r="HS33" i="4"/>
  <c r="HS32" i="4"/>
  <c r="HS28" i="4"/>
  <c r="HS27" i="4"/>
  <c r="HS24" i="4"/>
  <c r="HS23" i="4"/>
  <c r="HS22" i="4"/>
  <c r="HS21" i="4"/>
  <c r="HS20" i="4"/>
  <c r="HS16" i="4"/>
  <c r="HS15" i="4"/>
  <c r="HS12" i="4"/>
  <c r="HS11" i="4"/>
  <c r="HS10" i="4"/>
  <c r="HS9" i="4"/>
  <c r="HS8" i="4"/>
  <c r="HL391" i="4"/>
  <c r="HL359" i="4"/>
  <c r="HL357" i="4"/>
  <c r="HL355" i="4"/>
  <c r="HL347" i="4"/>
  <c r="HL346" i="4"/>
  <c r="HL343" i="4"/>
  <c r="HL323" i="4"/>
  <c r="HL321" i="4"/>
  <c r="HL320" i="4"/>
  <c r="HL311" i="4"/>
  <c r="HL302" i="4"/>
  <c r="HL299" i="4"/>
  <c r="HL298" i="4"/>
  <c r="HL297" i="4"/>
  <c r="HL295" i="4"/>
  <c r="HL284" i="4"/>
  <c r="HL283" i="4"/>
  <c r="HL259" i="4"/>
  <c r="HL250" i="4"/>
  <c r="HL247" i="4"/>
  <c r="HL215" i="4"/>
  <c r="HL214" i="4"/>
  <c r="HL213" i="4"/>
  <c r="HL211" i="4"/>
  <c r="HL203" i="4"/>
  <c r="HL199" i="4"/>
  <c r="HL191" i="4"/>
  <c r="HL175" i="4"/>
  <c r="HL163" i="4"/>
  <c r="HL139" i="4"/>
  <c r="HL133" i="4"/>
  <c r="HL131" i="4"/>
  <c r="HL115" i="4"/>
  <c r="HL93" i="4"/>
  <c r="HL91" i="4"/>
  <c r="HL79" i="4"/>
  <c r="HL71" i="4"/>
  <c r="HL67" i="4"/>
  <c r="HL58" i="4"/>
  <c r="HL57" i="4"/>
  <c r="HL56" i="4"/>
  <c r="HL55" i="4"/>
  <c r="HL43" i="4"/>
  <c r="HL31" i="4"/>
  <c r="HL21" i="4"/>
  <c r="HL19" i="4"/>
  <c r="HL14" i="4"/>
  <c r="HL11" i="4"/>
  <c r="HL8" i="4"/>
  <c r="HL7" i="4"/>
  <c r="HZ402" i="4" l="1"/>
  <c r="HZ306" i="4"/>
  <c r="HZ364" i="4"/>
  <c r="HZ352" i="4"/>
  <c r="HZ328" i="4"/>
  <c r="HZ280" i="4"/>
  <c r="HS361" i="4"/>
  <c r="HS349" i="4"/>
  <c r="HS325" i="4"/>
  <c r="HL349" i="4"/>
  <c r="HL145" i="4"/>
  <c r="HS314" i="4"/>
  <c r="HZ399" i="4"/>
  <c r="HZ363" i="4"/>
  <c r="HZ339" i="4"/>
  <c r="HZ315" i="4"/>
  <c r="HZ303" i="4"/>
  <c r="HZ291" i="4"/>
  <c r="HZ267" i="4"/>
  <c r="HZ255" i="4"/>
  <c r="HZ243" i="4"/>
  <c r="HZ231" i="4"/>
  <c r="HZ219" i="4"/>
  <c r="HZ207" i="4"/>
  <c r="HZ195" i="4"/>
  <c r="HZ183" i="4"/>
  <c r="HZ135" i="4"/>
  <c r="HZ123" i="4"/>
  <c r="HZ111" i="4"/>
  <c r="HZ99" i="4"/>
  <c r="HZ87" i="4"/>
  <c r="HZ75" i="4"/>
  <c r="HZ63" i="4"/>
  <c r="HZ51" i="4"/>
  <c r="HZ39" i="4"/>
  <c r="HZ27" i="4"/>
  <c r="HZ15" i="4"/>
  <c r="HZ17" i="4"/>
  <c r="HZ390" i="4"/>
  <c r="HZ378" i="4"/>
  <c r="HZ366" i="4"/>
  <c r="HZ354" i="4"/>
  <c r="HZ342" i="4"/>
  <c r="HZ330" i="4"/>
  <c r="HZ318" i="4"/>
  <c r="HZ294" i="4"/>
  <c r="HZ282" i="4"/>
  <c r="HZ270" i="4"/>
  <c r="HZ258" i="4"/>
  <c r="HZ246" i="4"/>
  <c r="HZ234" i="4"/>
  <c r="HZ222" i="4"/>
  <c r="HZ210" i="4"/>
  <c r="HZ198" i="4"/>
  <c r="HZ186" i="4"/>
  <c r="HZ174" i="4"/>
  <c r="HZ162" i="4"/>
  <c r="HZ150" i="4"/>
  <c r="HZ138" i="4"/>
  <c r="HZ126" i="4"/>
  <c r="HZ114" i="4"/>
  <c r="HZ102" i="4"/>
  <c r="HZ90" i="4"/>
  <c r="HZ78" i="4"/>
  <c r="HZ66" i="4"/>
  <c r="HZ54" i="4"/>
  <c r="HZ42" i="4"/>
  <c r="HZ30" i="4"/>
  <c r="HZ18" i="4"/>
  <c r="HZ389" i="4"/>
  <c r="HZ377" i="4"/>
  <c r="HZ353" i="4"/>
  <c r="HZ341" i="4"/>
  <c r="HZ281" i="4"/>
  <c r="HZ396" i="4"/>
  <c r="HZ360" i="4"/>
  <c r="HZ324" i="4"/>
  <c r="HZ312" i="4"/>
  <c r="HZ288" i="4"/>
  <c r="HZ276" i="4"/>
  <c r="HZ400" i="4"/>
  <c r="HZ388" i="4"/>
  <c r="HZ376" i="4"/>
  <c r="HZ401" i="4"/>
  <c r="HZ365" i="4"/>
  <c r="HZ329" i="4"/>
  <c r="HZ317" i="4"/>
  <c r="HZ305" i="4"/>
  <c r="HZ293" i="4"/>
  <c r="HZ185" i="4"/>
  <c r="HZ173" i="4"/>
  <c r="HZ161" i="4"/>
  <c r="HZ137" i="4"/>
  <c r="HZ77" i="4"/>
  <c r="HZ65" i="4"/>
  <c r="HZ304" i="4"/>
  <c r="HZ292" i="4"/>
  <c r="HZ184" i="4"/>
  <c r="HZ172" i="4"/>
  <c r="HZ160" i="4"/>
  <c r="HS400" i="4"/>
  <c r="HS269" i="4"/>
  <c r="HS257" i="4"/>
  <c r="HS245" i="4"/>
  <c r="HS233" i="4"/>
  <c r="HS221" i="4"/>
  <c r="HS209" i="4"/>
  <c r="HS197" i="4"/>
  <c r="HS149" i="4"/>
  <c r="HS125" i="4"/>
  <c r="HS113" i="4"/>
  <c r="HS65" i="4"/>
  <c r="HS53" i="4"/>
  <c r="HS41" i="4"/>
  <c r="HS29" i="4"/>
  <c r="HS17" i="4"/>
  <c r="HS396" i="4"/>
  <c r="HS401" i="4"/>
  <c r="HS389" i="4"/>
  <c r="HS377" i="4"/>
  <c r="HS365" i="4"/>
  <c r="HS353" i="4"/>
  <c r="HS341" i="4"/>
  <c r="HS329" i="4"/>
  <c r="HS317" i="4"/>
  <c r="HS281" i="4"/>
  <c r="HS185" i="4"/>
  <c r="HS173" i="4"/>
  <c r="HS161" i="4"/>
  <c r="HS137" i="4"/>
  <c r="HS101" i="4"/>
  <c r="HS89" i="4"/>
  <c r="HS77" i="4"/>
  <c r="HS305" i="4"/>
  <c r="HS293" i="4"/>
  <c r="HL156" i="4"/>
  <c r="HL132" i="4"/>
  <c r="HL120" i="4"/>
  <c r="HL108" i="4"/>
  <c r="HL96" i="4"/>
  <c r="HL84" i="4"/>
  <c r="HL24" i="4"/>
  <c r="HL12" i="4"/>
  <c r="HL296" i="4"/>
  <c r="HL224" i="4"/>
  <c r="HL212" i="4"/>
  <c r="HL176" i="4"/>
  <c r="HL140" i="4"/>
  <c r="HL369" i="4"/>
  <c r="HL333" i="4"/>
  <c r="HL309" i="4"/>
  <c r="HL285" i="4"/>
  <c r="HL273" i="4"/>
  <c r="HL261" i="4"/>
  <c r="HL249" i="4"/>
  <c r="HL237" i="4"/>
  <c r="HL225" i="4"/>
  <c r="HL201" i="4"/>
  <c r="HL189" i="4"/>
  <c r="HL177" i="4"/>
  <c r="HL165" i="4"/>
  <c r="HL153" i="4"/>
  <c r="HL141" i="4"/>
  <c r="HL129" i="4"/>
  <c r="HL117" i="4"/>
  <c r="HL105" i="4"/>
  <c r="HL81" i="4"/>
  <c r="HL69" i="4"/>
  <c r="HL45" i="4"/>
  <c r="HL33" i="4"/>
  <c r="HL9" i="4"/>
  <c r="HL49" i="4"/>
  <c r="HL13" i="4"/>
  <c r="HS6" i="4"/>
  <c r="HL394" i="4"/>
  <c r="HL382" i="4"/>
  <c r="HL370" i="4"/>
  <c r="HL334" i="4"/>
  <c r="HL322" i="4"/>
  <c r="HL310" i="4"/>
  <c r="HL286" i="4"/>
  <c r="HL274" i="4"/>
  <c r="HL262" i="4"/>
  <c r="HL238" i="4"/>
  <c r="HL226" i="4"/>
  <c r="HL202" i="4"/>
  <c r="HL190" i="4"/>
  <c r="HL178" i="4"/>
  <c r="HL166" i="4"/>
  <c r="HL154" i="4"/>
  <c r="HL142" i="4"/>
  <c r="HL130" i="4"/>
  <c r="HL118" i="4"/>
  <c r="HL106" i="4"/>
  <c r="HL94" i="4"/>
  <c r="HL82" i="4"/>
  <c r="HL70" i="4"/>
  <c r="HL46" i="4"/>
  <c r="HL34" i="4"/>
  <c r="HL22" i="4"/>
  <c r="HL10" i="4"/>
  <c r="HL374" i="4"/>
  <c r="HL362" i="4"/>
  <c r="HL338" i="4"/>
  <c r="HL278" i="4"/>
  <c r="HL266" i="4"/>
  <c r="HL254" i="4"/>
  <c r="HL242" i="4"/>
  <c r="HL230" i="4"/>
  <c r="HL206" i="4"/>
  <c r="HL194" i="4"/>
  <c r="HL170" i="4"/>
  <c r="HL158" i="4"/>
  <c r="HL146" i="4"/>
  <c r="HL134" i="4"/>
  <c r="HL122" i="4"/>
  <c r="HL110" i="4"/>
  <c r="HL98" i="4"/>
  <c r="HL86" i="4"/>
  <c r="HL74" i="4"/>
  <c r="HL50" i="4"/>
  <c r="HL38" i="4"/>
  <c r="HL26" i="4"/>
  <c r="HL181" i="4"/>
  <c r="HL172" i="4"/>
  <c r="HL100" i="4"/>
  <c r="HL28" i="4"/>
  <c r="HL404" i="4"/>
  <c r="HL380" i="4"/>
  <c r="HL344" i="4"/>
  <c r="HL332" i="4"/>
  <c r="HL308" i="4"/>
  <c r="HL364" i="4"/>
  <c r="HL352" i="4"/>
  <c r="HL328" i="4"/>
  <c r="HL304" i="4"/>
  <c r="HL220" i="4"/>
  <c r="HL386" i="4"/>
  <c r="HL326" i="4"/>
  <c r="HL290" i="4"/>
  <c r="HL324" i="4"/>
  <c r="HL335" i="4"/>
  <c r="HL25" i="4"/>
  <c r="HL406" i="4"/>
  <c r="HL393" i="4"/>
  <c r="HL381" i="4"/>
  <c r="HL363" i="4"/>
  <c r="HL351" i="4"/>
  <c r="HL315" i="4"/>
  <c r="HL207" i="4"/>
  <c r="HL183" i="4"/>
  <c r="HL87" i="4"/>
  <c r="HL75" i="4"/>
  <c r="HL366" i="4"/>
  <c r="HL354" i="4"/>
  <c r="HL342" i="4"/>
  <c r="HL318" i="4"/>
  <c r="HL138" i="4"/>
  <c r="HL358" i="4"/>
  <c r="HL405" i="4"/>
  <c r="HL219" i="4"/>
  <c r="HL171" i="4"/>
  <c r="HL135" i="4"/>
  <c r="HL123" i="4"/>
  <c r="HL111" i="4"/>
  <c r="HL63" i="4"/>
  <c r="HL51" i="4"/>
  <c r="HL39" i="4"/>
  <c r="HL27" i="4"/>
  <c r="HL15" i="4"/>
  <c r="HL109" i="4"/>
  <c r="HL73" i="4"/>
  <c r="HL61" i="4"/>
  <c r="HL37" i="4"/>
  <c r="HL301" i="4"/>
  <c r="HL193" i="4"/>
  <c r="HL169" i="4"/>
  <c r="HL157" i="4"/>
  <c r="HL121" i="4"/>
  <c r="HL97" i="4"/>
  <c r="HL85" i="4"/>
  <c r="HL339" i="4"/>
  <c r="HL159" i="4"/>
  <c r="HL99" i="4"/>
  <c r="HL397" i="4"/>
  <c r="HL385" i="4"/>
  <c r="HL373" i="4"/>
  <c r="HL361" i="4"/>
  <c r="HL337" i="4"/>
  <c r="HL325" i="4"/>
  <c r="HL313" i="4"/>
  <c r="HL289" i="4"/>
  <c r="HL277" i="4"/>
  <c r="HL265" i="4"/>
  <c r="HL253" i="4"/>
  <c r="HL241" i="4"/>
  <c r="HL229" i="4"/>
  <c r="HL217" i="4"/>
  <c r="HL205" i="4"/>
  <c r="HL400" i="4"/>
  <c r="HL340" i="4"/>
  <c r="HL292" i="4"/>
  <c r="HL280" i="4"/>
  <c r="HL268" i="4"/>
  <c r="HL256" i="4"/>
  <c r="HL244" i="4"/>
  <c r="HL232" i="4"/>
  <c r="HL196" i="4"/>
  <c r="HL184" i="4"/>
  <c r="HL160" i="4"/>
  <c r="HL148" i="4"/>
  <c r="HL136" i="4"/>
  <c r="HL124" i="4"/>
  <c r="HL112" i="4"/>
  <c r="HL88" i="4"/>
  <c r="HL64" i="4"/>
  <c r="HL52" i="4"/>
  <c r="HL40" i="4"/>
  <c r="HL16" i="4"/>
  <c r="HL255" i="4"/>
  <c r="HL231" i="4"/>
  <c r="HL195" i="4"/>
  <c r="HL399" i="4"/>
  <c r="HL387" i="4"/>
  <c r="HL375" i="4"/>
  <c r="HL327" i="4"/>
  <c r="HL303" i="4"/>
  <c r="HL291" i="4"/>
  <c r="HL279" i="4"/>
  <c r="HL267" i="4"/>
  <c r="HL243" i="4"/>
  <c r="HL147" i="4"/>
  <c r="HL402" i="4"/>
  <c r="HL390" i="4"/>
  <c r="HL378" i="4"/>
  <c r="HL330" i="4"/>
  <c r="HL306" i="4"/>
  <c r="HL294" i="4"/>
  <c r="HL282" i="4"/>
  <c r="HL270" i="4"/>
  <c r="HL258" i="4"/>
  <c r="HL246" i="4"/>
  <c r="HL234" i="4"/>
  <c r="HL222" i="4"/>
  <c r="HL210" i="4"/>
  <c r="HL198" i="4"/>
  <c r="HL186" i="4"/>
  <c r="HL174" i="4"/>
  <c r="HL162" i="4"/>
  <c r="HL150" i="4"/>
  <c r="HL126" i="4"/>
  <c r="HL114" i="4"/>
  <c r="HL102" i="4"/>
  <c r="HL90" i="4"/>
  <c r="HL78" i="4"/>
  <c r="HL66" i="4"/>
  <c r="HL54" i="4"/>
  <c r="HL42" i="4"/>
  <c r="HL30" i="4"/>
  <c r="HL18" i="4"/>
  <c r="HL396" i="4"/>
  <c r="HL384" i="4"/>
  <c r="HL372" i="4"/>
  <c r="HL360" i="4"/>
  <c r="HL348" i="4"/>
  <c r="HL336" i="4"/>
  <c r="HL312" i="4"/>
  <c r="HL300" i="4"/>
  <c r="HL288" i="4"/>
  <c r="HL276" i="4"/>
  <c r="HL264" i="4"/>
  <c r="HL252" i="4"/>
  <c r="HL240" i="4"/>
  <c r="HL228" i="4"/>
  <c r="HL216" i="4"/>
  <c r="HL204" i="4"/>
  <c r="HL192" i="4"/>
  <c r="HL388" i="4"/>
  <c r="HL376" i="4"/>
  <c r="HL401" i="4"/>
  <c r="HL389" i="4"/>
  <c r="HL377" i="4"/>
  <c r="HL365" i="4"/>
  <c r="HL353" i="4"/>
  <c r="HL341" i="4"/>
  <c r="HL329" i="4"/>
  <c r="HL317" i="4"/>
  <c r="HL305" i="4"/>
  <c r="HL293" i="4"/>
  <c r="HL281" i="4"/>
  <c r="HL269" i="4"/>
  <c r="HL257" i="4"/>
  <c r="HL245" i="4"/>
  <c r="HL233" i="4"/>
  <c r="HL221" i="4"/>
  <c r="HL209" i="4"/>
  <c r="HL197" i="4"/>
  <c r="HL185" i="4"/>
  <c r="HL173" i="4"/>
  <c r="HL161" i="4"/>
  <c r="HL149" i="4"/>
  <c r="HL137" i="4"/>
  <c r="HL125" i="4"/>
  <c r="HL113" i="4"/>
  <c r="HL101" i="4"/>
  <c r="HL89" i="4"/>
  <c r="HL77" i="4"/>
  <c r="HL65" i="4"/>
  <c r="HL53" i="4"/>
  <c r="HL41" i="4"/>
  <c r="HL29" i="4"/>
  <c r="HL17" i="4"/>
  <c r="HL6" i="4"/>
  <c r="Q6" i="4"/>
  <c r="M3" i="18"/>
  <c r="I3" i="6"/>
  <c r="DX1" i="4" l="1"/>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DS1" i="4"/>
  <c r="DT1" i="4"/>
  <c r="DU1" i="4"/>
  <c r="DV1" i="4"/>
  <c r="DW1" i="4"/>
  <c r="N3" i="6"/>
  <c r="I3" i="10"/>
  <c r="FI3" i="4"/>
  <c r="N3" i="12" l="1"/>
  <c r="L3" i="18"/>
  <c r="K3" i="18"/>
  <c r="F3" i="12" l="1"/>
  <c r="J3" i="6"/>
  <c r="K3" i="6"/>
  <c r="F3" i="8"/>
  <c r="I3" i="18" l="1"/>
  <c r="H3" i="18"/>
  <c r="G3" i="18"/>
  <c r="F3" i="18"/>
  <c r="FO11" i="4" l="1"/>
  <c r="FO17" i="4"/>
  <c r="FO23" i="4"/>
  <c r="FO29" i="4"/>
  <c r="FO35" i="4"/>
  <c r="FO53" i="4"/>
  <c r="FO59" i="4"/>
  <c r="FO65" i="4"/>
  <c r="FO71" i="4"/>
  <c r="FO77" i="4"/>
  <c r="FO83" i="4"/>
  <c r="FO89" i="4"/>
  <c r="FO95" i="4"/>
  <c r="FO101" i="4"/>
  <c r="FO107" i="4"/>
  <c r="FO113" i="4"/>
  <c r="FO125" i="4"/>
  <c r="FO131" i="4"/>
  <c r="FO137" i="4"/>
  <c r="FO143" i="4"/>
  <c r="FO149" i="4"/>
  <c r="FO161" i="4"/>
  <c r="FO167" i="4"/>
  <c r="FO173" i="4"/>
  <c r="FO179" i="4"/>
  <c r="FO185" i="4"/>
  <c r="FO203" i="4"/>
  <c r="FO209" i="4"/>
  <c r="FO221" i="4"/>
  <c r="FO233" i="4"/>
  <c r="FO245" i="4"/>
  <c r="FO251" i="4"/>
  <c r="FO257" i="4"/>
  <c r="FO269" i="4"/>
  <c r="FO275" i="4"/>
  <c r="FO281" i="4"/>
  <c r="FO287" i="4"/>
  <c r="FO293" i="4"/>
  <c r="FO299" i="4"/>
  <c r="FO305" i="4"/>
  <c r="FO311" i="4"/>
  <c r="FO317" i="4"/>
  <c r="FO329" i="4"/>
  <c r="FO341" i="4"/>
  <c r="FO347" i="4"/>
  <c r="FO353" i="4"/>
  <c r="FO359" i="4"/>
  <c r="FO365" i="4"/>
  <c r="FO371" i="4"/>
  <c r="FO377" i="4"/>
  <c r="FO383" i="4"/>
  <c r="FO389" i="4"/>
  <c r="FO395" i="4"/>
  <c r="FO401" i="4"/>
  <c r="FJ2" i="4"/>
  <c r="DM2" i="4"/>
  <c r="DP3" i="4"/>
  <c r="E2" i="4"/>
  <c r="GC11" i="4"/>
  <c r="GC12" i="4"/>
  <c r="GC14" i="4"/>
  <c r="GC19" i="4"/>
  <c r="GC30" i="4"/>
  <c r="GC35" i="4"/>
  <c r="GC53" i="4"/>
  <c r="GC60" i="4"/>
  <c r="GC74" i="4"/>
  <c r="GC80" i="4"/>
  <c r="GC88" i="4"/>
  <c r="GC89" i="4"/>
  <c r="GC90" i="4"/>
  <c r="GC91" i="4"/>
  <c r="GC92" i="4"/>
  <c r="GC93" i="4"/>
  <c r="GC94" i="4"/>
  <c r="GC95" i="4"/>
  <c r="GC96" i="4"/>
  <c r="GC97" i="4"/>
  <c r="GC99" i="4"/>
  <c r="GC100" i="4"/>
  <c r="GC101" i="4"/>
  <c r="GC102" i="4"/>
  <c r="GC114" i="4"/>
  <c r="GC116" i="4"/>
  <c r="GC117" i="4"/>
  <c r="GC118" i="4"/>
  <c r="GC122" i="4"/>
  <c r="GC133" i="4"/>
  <c r="GC138" i="4"/>
  <c r="GC142" i="4"/>
  <c r="GC143" i="4"/>
  <c r="GC153" i="4"/>
  <c r="GC159" i="4"/>
  <c r="GC160" i="4"/>
  <c r="GC161" i="4"/>
  <c r="GC162" i="4"/>
  <c r="GC163" i="4"/>
  <c r="GC164" i="4"/>
  <c r="GC165" i="4"/>
  <c r="GC168" i="4"/>
  <c r="GC170" i="4"/>
  <c r="GC171" i="4"/>
  <c r="GC172" i="4"/>
  <c r="GC173" i="4"/>
  <c r="GC179" i="4"/>
  <c r="GC196" i="4"/>
  <c r="GC198" i="4"/>
  <c r="GC202" i="4"/>
  <c r="GC224" i="4"/>
  <c r="GC226" i="4"/>
  <c r="GC228" i="4"/>
  <c r="GC232" i="4"/>
  <c r="GC234" i="4"/>
  <c r="GC240" i="4"/>
  <c r="GC244" i="4"/>
  <c r="GC245" i="4"/>
  <c r="GC246" i="4"/>
  <c r="GC255" i="4"/>
  <c r="GC256" i="4"/>
  <c r="GC257" i="4"/>
  <c r="GC258" i="4"/>
  <c r="GC259" i="4"/>
  <c r="GC260" i="4"/>
  <c r="GC261" i="4"/>
  <c r="GC262" i="4"/>
  <c r="GC263" i="4"/>
  <c r="GC264" i="4"/>
  <c r="GC265" i="4"/>
  <c r="GC267" i="4"/>
  <c r="GC268" i="4"/>
  <c r="GC269" i="4"/>
  <c r="GC272" i="4"/>
  <c r="GC276" i="4"/>
  <c r="GC278" i="4"/>
  <c r="GC282" i="4"/>
  <c r="GC283" i="4"/>
  <c r="GC293" i="4"/>
  <c r="GC296" i="4"/>
  <c r="GC297" i="4"/>
  <c r="GC298" i="4"/>
  <c r="GC300" i="4"/>
  <c r="GC301" i="4"/>
  <c r="GC302" i="4"/>
  <c r="GC305" i="4"/>
  <c r="GC310" i="4"/>
  <c r="GC312" i="4"/>
  <c r="GC314" i="4"/>
  <c r="GC317" i="4"/>
  <c r="GC320" i="4"/>
  <c r="GC325" i="4"/>
  <c r="GC326" i="4"/>
  <c r="GC331" i="4"/>
  <c r="GC332" i="4"/>
  <c r="GC341" i="4"/>
  <c r="GC342" i="4"/>
  <c r="GC343" i="4"/>
  <c r="GC346" i="4"/>
  <c r="GC349" i="4"/>
  <c r="GC354" i="4"/>
  <c r="GC361" i="4"/>
  <c r="GC365" i="4"/>
  <c r="GC367" i="4"/>
  <c r="GC377" i="4"/>
  <c r="GC387" i="4"/>
  <c r="GC396" i="4"/>
  <c r="GC398" i="4"/>
  <c r="GC6" i="4"/>
  <c r="L2" i="4"/>
  <c r="S2" i="4"/>
  <c r="AE6" i="4"/>
  <c r="Z2" i="4"/>
  <c r="AG2" i="4"/>
  <c r="AN2" i="4"/>
  <c r="AU2" i="4"/>
  <c r="BB2" i="4"/>
  <c r="BI2" i="4"/>
  <c r="BP2" i="4"/>
  <c r="BW2" i="4"/>
  <c r="CD2" i="4"/>
  <c r="CK2" i="4"/>
  <c r="CR2" i="4"/>
  <c r="CY2" i="4"/>
  <c r="DF2" i="4"/>
  <c r="DR6" i="4"/>
  <c r="DT2" i="4"/>
  <c r="EA2" i="4"/>
  <c r="EH2" i="4"/>
  <c r="EO2" i="4"/>
  <c r="EV2" i="4"/>
  <c r="FC2" i="4"/>
  <c r="FO6" i="4"/>
  <c r="FQ2" i="4"/>
  <c r="FX2" i="4"/>
  <c r="GE2" i="4"/>
  <c r="GQ8" i="4"/>
  <c r="GQ10" i="4"/>
  <c r="GQ56" i="4"/>
  <c r="GQ62" i="4"/>
  <c r="GQ67" i="4"/>
  <c r="GQ72" i="4"/>
  <c r="GQ79" i="4"/>
  <c r="GQ91" i="4"/>
  <c r="GQ93" i="4"/>
  <c r="GQ95" i="4"/>
  <c r="GQ97" i="4"/>
  <c r="GQ108" i="4"/>
  <c r="GQ113" i="4"/>
  <c r="GQ119" i="4"/>
  <c r="GQ124" i="4"/>
  <c r="GQ127" i="4"/>
  <c r="GQ129" i="4"/>
  <c r="GQ133" i="4"/>
  <c r="GQ137" i="4"/>
  <c r="GQ140" i="4"/>
  <c r="GQ142" i="4"/>
  <c r="GQ144" i="4"/>
  <c r="GQ148" i="4"/>
  <c r="GQ156" i="4"/>
  <c r="GQ158" i="4"/>
  <c r="GQ159" i="4"/>
  <c r="GQ160" i="4"/>
  <c r="GQ161" i="4"/>
  <c r="GQ162" i="4"/>
  <c r="GQ165" i="4"/>
  <c r="GQ168" i="4"/>
  <c r="GQ169" i="4"/>
  <c r="GQ171" i="4"/>
  <c r="GQ175" i="4"/>
  <c r="GQ176" i="4"/>
  <c r="GQ181" i="4"/>
  <c r="GQ186" i="4"/>
  <c r="GQ188" i="4"/>
  <c r="GQ193" i="4"/>
  <c r="GQ195" i="4"/>
  <c r="GQ197" i="4"/>
  <c r="GQ198" i="4"/>
  <c r="GQ200" i="4"/>
  <c r="GQ201" i="4"/>
  <c r="GQ202" i="4"/>
  <c r="GQ203" i="4"/>
  <c r="GQ205" i="4"/>
  <c r="GQ208" i="4"/>
  <c r="GQ209" i="4"/>
  <c r="GQ215" i="4"/>
  <c r="GQ222" i="4"/>
  <c r="GQ223" i="4"/>
  <c r="GQ225" i="4"/>
  <c r="GQ229" i="4"/>
  <c r="GQ233" i="4"/>
  <c r="GQ244" i="4"/>
  <c r="GQ245" i="4"/>
  <c r="GQ246" i="4"/>
  <c r="GQ247" i="4"/>
  <c r="GQ248" i="4"/>
  <c r="GQ251" i="4"/>
  <c r="GQ252" i="4"/>
  <c r="GQ256" i="4"/>
  <c r="GQ262" i="4"/>
  <c r="GQ264" i="4"/>
  <c r="GQ271" i="4"/>
  <c r="GQ272" i="4"/>
  <c r="GQ277" i="4"/>
  <c r="GQ278" i="4"/>
  <c r="GQ279" i="4"/>
  <c r="GQ280" i="4"/>
  <c r="GQ286" i="4"/>
  <c r="GQ288" i="4"/>
  <c r="GQ290" i="4"/>
  <c r="GQ292" i="4"/>
  <c r="GQ299" i="4"/>
  <c r="GQ300" i="4"/>
  <c r="GQ301" i="4"/>
  <c r="GQ305" i="4"/>
  <c r="GQ313" i="4"/>
  <c r="GQ319" i="4"/>
  <c r="GQ323" i="4"/>
  <c r="GJ325" i="4"/>
  <c r="GQ330" i="4"/>
  <c r="GQ334" i="4"/>
  <c r="GQ337" i="4"/>
  <c r="GQ345" i="4"/>
  <c r="GQ348" i="4"/>
  <c r="GQ349" i="4"/>
  <c r="GQ352" i="4"/>
  <c r="GQ353" i="4"/>
  <c r="GQ356" i="4"/>
  <c r="GQ358" i="4"/>
  <c r="GQ359" i="4"/>
  <c r="GQ360" i="4"/>
  <c r="GQ365" i="4"/>
  <c r="GQ370" i="4"/>
  <c r="GQ388" i="4"/>
  <c r="GQ389" i="4"/>
  <c r="GQ394" i="4"/>
  <c r="GQ396" i="4"/>
  <c r="GQ399" i="4"/>
  <c r="GQ400" i="4"/>
  <c r="S3" i="4"/>
  <c r="Z3" i="4"/>
  <c r="Y3" i="4"/>
  <c r="H3" i="11"/>
  <c r="EM27" i="4"/>
  <c r="EM89" i="4"/>
  <c r="EM90" i="4"/>
  <c r="EM92" i="4"/>
  <c r="EM93" i="4"/>
  <c r="EM94" i="4"/>
  <c r="EM95" i="4"/>
  <c r="EM97" i="4"/>
  <c r="EM98" i="4"/>
  <c r="EM99" i="4"/>
  <c r="EM101" i="4"/>
  <c r="EM102" i="4"/>
  <c r="EM116" i="4"/>
  <c r="EM132" i="4"/>
  <c r="EM133" i="4"/>
  <c r="EM134" i="4"/>
  <c r="EM136" i="4"/>
  <c r="EM137" i="4"/>
  <c r="EM140" i="4"/>
  <c r="EM141" i="4"/>
  <c r="EM142" i="4"/>
  <c r="EM143" i="4"/>
  <c r="EM145" i="4"/>
  <c r="EM146" i="4"/>
  <c r="EM147" i="4"/>
  <c r="EM162" i="4"/>
  <c r="EM163" i="4"/>
  <c r="EM164" i="4"/>
  <c r="EM170" i="4"/>
  <c r="EM175" i="4"/>
  <c r="EM176" i="4"/>
  <c r="EM180" i="4"/>
  <c r="EM190" i="4"/>
  <c r="EM191" i="4"/>
  <c r="EM193" i="4"/>
  <c r="EM198" i="4"/>
  <c r="EM202" i="4"/>
  <c r="EM203" i="4"/>
  <c r="EM204" i="4"/>
  <c r="EM205" i="4"/>
  <c r="EM207" i="4"/>
  <c r="EM208" i="4"/>
  <c r="EM211" i="4"/>
  <c r="EM212" i="4"/>
  <c r="EM220" i="4"/>
  <c r="EM224" i="4"/>
  <c r="EM226" i="4"/>
  <c r="EM228" i="4"/>
  <c r="EM240" i="4"/>
  <c r="EM246" i="4"/>
  <c r="EM248" i="4"/>
  <c r="EM249" i="4"/>
  <c r="EM250" i="4"/>
  <c r="EM251" i="4"/>
  <c r="EM252" i="4"/>
  <c r="EM253" i="4"/>
  <c r="EM297" i="4"/>
  <c r="EM298" i="4"/>
  <c r="EM300" i="4"/>
  <c r="EM301" i="4"/>
  <c r="EM302" i="4"/>
  <c r="EM307" i="4"/>
  <c r="EM308" i="4"/>
  <c r="EM309" i="4"/>
  <c r="EM313" i="4"/>
  <c r="EM317" i="4"/>
  <c r="EM318" i="4"/>
  <c r="EM320" i="4"/>
  <c r="EM322" i="4"/>
  <c r="EM323" i="4"/>
  <c r="EM325" i="4"/>
  <c r="EM326" i="4"/>
  <c r="EM327" i="4"/>
  <c r="EM328" i="4"/>
  <c r="EM329" i="4"/>
  <c r="EM345" i="4"/>
  <c r="EM350" i="4"/>
  <c r="EM356" i="4"/>
  <c r="EM359" i="4"/>
  <c r="EM361" i="4"/>
  <c r="EM362" i="4"/>
  <c r="EM365" i="4"/>
  <c r="EM367" i="4"/>
  <c r="EM369" i="4"/>
  <c r="EM391" i="4"/>
  <c r="EM393" i="4"/>
  <c r="EM394" i="4"/>
  <c r="EM400" i="4"/>
  <c r="EM401" i="4"/>
  <c r="EM406" i="4"/>
  <c r="G3" i="11"/>
  <c r="DY27" i="4"/>
  <c r="DY34" i="4"/>
  <c r="DY36" i="4"/>
  <c r="DY39" i="4"/>
  <c r="DY40" i="4"/>
  <c r="DY43" i="4"/>
  <c r="DY91" i="4"/>
  <c r="DY92" i="4"/>
  <c r="DY93" i="4"/>
  <c r="DY94" i="4"/>
  <c r="DY95" i="4"/>
  <c r="DY98" i="4"/>
  <c r="DY99" i="4"/>
  <c r="DY115" i="4"/>
  <c r="DY116" i="4"/>
  <c r="DY118" i="4"/>
  <c r="DY122" i="4"/>
  <c r="DY134" i="4"/>
  <c r="DY136" i="4"/>
  <c r="DY140" i="4"/>
  <c r="DY141" i="4"/>
  <c r="DY145" i="4"/>
  <c r="DY157" i="4"/>
  <c r="DY168" i="4"/>
  <c r="DY177" i="4"/>
  <c r="DY182" i="4"/>
  <c r="DY183" i="4"/>
  <c r="DY186" i="4"/>
  <c r="DY190" i="4"/>
  <c r="DY201" i="4"/>
  <c r="DY202" i="4"/>
  <c r="DY203" i="4"/>
  <c r="DY208" i="4"/>
  <c r="DY224" i="4"/>
  <c r="DY226" i="4"/>
  <c r="DY228" i="4"/>
  <c r="DY232" i="4"/>
  <c r="DY241" i="4"/>
  <c r="DY245" i="4"/>
  <c r="DY257" i="4"/>
  <c r="DY260" i="4"/>
  <c r="DY261" i="4"/>
  <c r="DY264" i="4"/>
  <c r="DY265" i="4"/>
  <c r="DY266" i="4"/>
  <c r="DY267" i="4"/>
  <c r="DY268" i="4"/>
  <c r="DY272" i="4"/>
  <c r="DY277" i="4"/>
  <c r="DY278" i="4"/>
  <c r="DY279" i="4"/>
  <c r="DY280" i="4"/>
  <c r="DY281" i="4"/>
  <c r="DY282" i="4"/>
  <c r="DY284" i="4"/>
  <c r="DY287" i="4"/>
  <c r="DY288" i="4"/>
  <c r="DY292" i="4"/>
  <c r="DY294" i="4"/>
  <c r="DY295" i="4"/>
  <c r="DY297" i="4"/>
  <c r="DY299" i="4"/>
  <c r="DY300" i="4"/>
  <c r="DY301" i="4"/>
  <c r="DY302" i="4"/>
  <c r="DY303" i="4"/>
  <c r="DY304" i="4"/>
  <c r="DY306" i="4"/>
  <c r="DY307" i="4"/>
  <c r="DY309" i="4"/>
  <c r="DY313" i="4"/>
  <c r="DY317" i="4"/>
  <c r="DY318" i="4"/>
  <c r="DY320" i="4"/>
  <c r="DY322" i="4"/>
  <c r="DY323" i="4"/>
  <c r="DY324" i="4"/>
  <c r="DY325" i="4"/>
  <c r="DY326" i="4"/>
  <c r="DY327" i="4"/>
  <c r="DY328" i="4"/>
  <c r="DY329" i="4"/>
  <c r="DY334" i="4"/>
  <c r="DY335" i="4"/>
  <c r="DY338" i="4"/>
  <c r="DY342" i="4"/>
  <c r="DY344" i="4"/>
  <c r="DY345" i="4"/>
  <c r="DY348" i="4"/>
  <c r="DY350" i="4"/>
  <c r="DY357" i="4"/>
  <c r="DY359" i="4"/>
  <c r="DY361" i="4"/>
  <c r="DY364" i="4"/>
  <c r="DY365" i="4"/>
  <c r="DY366" i="4"/>
  <c r="DY368" i="4"/>
  <c r="DY369" i="4"/>
  <c r="DY370" i="4"/>
  <c r="DY371" i="4"/>
  <c r="DY372" i="4"/>
  <c r="DY373" i="4"/>
  <c r="DY374" i="4"/>
  <c r="DY377" i="4"/>
  <c r="DY378" i="4"/>
  <c r="DY379" i="4"/>
  <c r="DY380" i="4"/>
  <c r="DY381" i="4"/>
  <c r="DY382" i="4"/>
  <c r="DY383" i="4"/>
  <c r="DY384" i="4"/>
  <c r="DY385" i="4"/>
  <c r="DY389" i="4"/>
  <c r="DY393" i="4"/>
  <c r="DY394" i="4"/>
  <c r="DY396" i="4"/>
  <c r="DY397" i="4"/>
  <c r="DY398" i="4"/>
  <c r="DY399" i="4"/>
  <c r="DY400" i="4"/>
  <c r="DY401" i="4"/>
  <c r="DY403" i="4"/>
  <c r="DY404" i="4"/>
  <c r="DY405" i="4"/>
  <c r="DY406" i="4"/>
  <c r="F3" i="11"/>
  <c r="EF16" i="4"/>
  <c r="EF18" i="4"/>
  <c r="EF22" i="4"/>
  <c r="EF23" i="4"/>
  <c r="EF24" i="4"/>
  <c r="EF27" i="4"/>
  <c r="EF31" i="4"/>
  <c r="EF32" i="4"/>
  <c r="EF34" i="4"/>
  <c r="EF36" i="4"/>
  <c r="EF37" i="4"/>
  <c r="EF65" i="4"/>
  <c r="EF81" i="4"/>
  <c r="EF82" i="4"/>
  <c r="EF83" i="4"/>
  <c r="EF84" i="4"/>
  <c r="EF85" i="4"/>
  <c r="EF86" i="4"/>
  <c r="EF87" i="4"/>
  <c r="EF90" i="4"/>
  <c r="EF92" i="4"/>
  <c r="EF93" i="4"/>
  <c r="EF94" i="4"/>
  <c r="EF95" i="4"/>
  <c r="EF96" i="4"/>
  <c r="EF98" i="4"/>
  <c r="EF99" i="4"/>
  <c r="EF100" i="4"/>
  <c r="EF101" i="4"/>
  <c r="EF102" i="4"/>
  <c r="EF104" i="4"/>
  <c r="EF106" i="4"/>
  <c r="EF107" i="4"/>
  <c r="EF119" i="4"/>
  <c r="EF125" i="4"/>
  <c r="EF140" i="4"/>
  <c r="EF141" i="4"/>
  <c r="EF142" i="4"/>
  <c r="EF147" i="4"/>
  <c r="EF180" i="4"/>
  <c r="EF190" i="4"/>
  <c r="EF191" i="4"/>
  <c r="EF192" i="4"/>
  <c r="EF193" i="4"/>
  <c r="EF194" i="4"/>
  <c r="EF197" i="4"/>
  <c r="EF204" i="4"/>
  <c r="EF205" i="4"/>
  <c r="EF211" i="4"/>
  <c r="EF212" i="4"/>
  <c r="EF220" i="4"/>
  <c r="EF222" i="4"/>
  <c r="EF224" i="4"/>
  <c r="EF226" i="4"/>
  <c r="EF228" i="4"/>
  <c r="EF231" i="4"/>
  <c r="EF232" i="4"/>
  <c r="EF240" i="4"/>
  <c r="EF244" i="4"/>
  <c r="EF245" i="4"/>
  <c r="EF247" i="4"/>
  <c r="EF248" i="4"/>
  <c r="EF249" i="4"/>
  <c r="EF250" i="4"/>
  <c r="EF251" i="4"/>
  <c r="EF252" i="4"/>
  <c r="EF253" i="4"/>
  <c r="EF256" i="4"/>
  <c r="EF259" i="4"/>
  <c r="EF260" i="4"/>
  <c r="EF261" i="4"/>
  <c r="EF263" i="4"/>
  <c r="EF264" i="4"/>
  <c r="EF265" i="4"/>
  <c r="EF266" i="4"/>
  <c r="EF269" i="4"/>
  <c r="EF272" i="4"/>
  <c r="EF273" i="4"/>
  <c r="EF274" i="4"/>
  <c r="EF276" i="4"/>
  <c r="EF277" i="4"/>
  <c r="EF279" i="4"/>
  <c r="EF280" i="4"/>
  <c r="EF281" i="4"/>
  <c r="EF283" i="4"/>
  <c r="EF295" i="4"/>
  <c r="EF299" i="4"/>
  <c r="EF301" i="4"/>
  <c r="EF302" i="4"/>
  <c r="EF307" i="4"/>
  <c r="EF309" i="4"/>
  <c r="EF313" i="4"/>
  <c r="EF337" i="4"/>
  <c r="EF338" i="4"/>
  <c r="EF340" i="4"/>
  <c r="EF344" i="4"/>
  <c r="EF345" i="4"/>
  <c r="EF347" i="4"/>
  <c r="EF348" i="4"/>
  <c r="EF350" i="4"/>
  <c r="EF373" i="4"/>
  <c r="EF377" i="4"/>
  <c r="EF378" i="4"/>
  <c r="EF384" i="4"/>
  <c r="EF385" i="4"/>
  <c r="EF386" i="4"/>
  <c r="EF400" i="4"/>
  <c r="K3" i="12"/>
  <c r="ET44" i="4"/>
  <c r="ET88" i="4"/>
  <c r="ET89" i="4"/>
  <c r="ET91" i="4"/>
  <c r="ET92" i="4"/>
  <c r="ET96" i="4"/>
  <c r="ET97" i="4"/>
  <c r="ET98" i="4"/>
  <c r="ET100" i="4"/>
  <c r="ET101" i="4"/>
  <c r="ET102" i="4"/>
  <c r="ET134" i="4"/>
  <c r="ET135" i="4"/>
  <c r="ET140" i="4"/>
  <c r="ET141" i="4"/>
  <c r="ET159" i="4"/>
  <c r="ET161" i="4"/>
  <c r="ET166" i="4"/>
  <c r="ET167" i="4"/>
  <c r="ET169" i="4"/>
  <c r="ET171" i="4"/>
  <c r="ET223" i="4"/>
  <c r="ET224" i="4"/>
  <c r="ET226" i="4"/>
  <c r="ET228" i="4"/>
  <c r="ET229" i="4"/>
  <c r="ET232" i="4"/>
  <c r="ET239" i="4"/>
  <c r="ET246" i="4"/>
  <c r="ET247" i="4"/>
  <c r="ET249" i="4"/>
  <c r="ET250" i="4"/>
  <c r="ET251" i="4"/>
  <c r="ET252" i="4"/>
  <c r="ET253" i="4"/>
  <c r="ET295" i="4"/>
  <c r="ET304" i="4"/>
  <c r="ET306" i="4"/>
  <c r="ET322" i="4"/>
  <c r="ET323" i="4"/>
  <c r="ET346" i="4"/>
  <c r="ET359" i="4"/>
  <c r="ET372" i="4"/>
  <c r="ET374" i="4"/>
  <c r="ET384" i="4"/>
  <c r="ET385" i="4"/>
  <c r="ET388" i="4"/>
  <c r="ET394" i="4"/>
  <c r="J3" i="12"/>
  <c r="CW92" i="4"/>
  <c r="CW95" i="4"/>
  <c r="CW98" i="4"/>
  <c r="CW142" i="4"/>
  <c r="CW193" i="4"/>
  <c r="CW232" i="4"/>
  <c r="CW234" i="4"/>
  <c r="CW236" i="4"/>
  <c r="CW237" i="4"/>
  <c r="CW238" i="4"/>
  <c r="CW298" i="4"/>
  <c r="CW311" i="4"/>
  <c r="CW312" i="4"/>
  <c r="CW314" i="4"/>
  <c r="CW361" i="4"/>
  <c r="CW366" i="4"/>
  <c r="CW372" i="4"/>
  <c r="CW374" i="4"/>
  <c r="CW384" i="4"/>
  <c r="CW385" i="4"/>
  <c r="I3" i="12"/>
  <c r="CP9" i="4"/>
  <c r="CP15" i="4"/>
  <c r="CP21" i="4"/>
  <c r="CP27" i="4"/>
  <c r="CP33" i="4"/>
  <c r="CP42" i="4"/>
  <c r="CP45" i="4"/>
  <c r="CP51" i="4"/>
  <c r="CP57" i="4"/>
  <c r="CP74" i="4"/>
  <c r="CP92" i="4"/>
  <c r="CP137" i="4"/>
  <c r="CP209" i="4"/>
  <c r="CP227" i="4"/>
  <c r="CP280" i="4"/>
  <c r="CP306" i="4"/>
  <c r="CP311" i="4"/>
  <c r="CP312" i="4"/>
  <c r="CP314" i="4"/>
  <c r="CP317" i="4"/>
  <c r="CP323" i="4"/>
  <c r="CP326" i="4"/>
  <c r="CP331" i="4"/>
  <c r="CP332" i="4"/>
  <c r="CP343" i="4"/>
  <c r="CP361" i="4"/>
  <c r="CP367" i="4"/>
  <c r="CP373" i="4"/>
  <c r="CP379" i="4"/>
  <c r="H3" i="12"/>
  <c r="H3" i="6"/>
  <c r="G3" i="6"/>
  <c r="GI3" i="4"/>
  <c r="GP3" i="4"/>
  <c r="GH3" i="4"/>
  <c r="GO3" i="4"/>
  <c r="GG3" i="4"/>
  <c r="GN3" i="4"/>
  <c r="GF3" i="4"/>
  <c r="GM3" i="4"/>
  <c r="GE3" i="4"/>
  <c r="I3" i="4"/>
  <c r="P3" i="4"/>
  <c r="H3" i="4"/>
  <c r="O3" i="4"/>
  <c r="G3" i="4"/>
  <c r="N3" i="4"/>
  <c r="F3" i="4"/>
  <c r="M3" i="4"/>
  <c r="E3" i="4"/>
  <c r="L3" i="4"/>
  <c r="DD46" i="4"/>
  <c r="DD86" i="4"/>
  <c r="DD102" i="4"/>
  <c r="DD110" i="4"/>
  <c r="DD114" i="4"/>
  <c r="DD118" i="4"/>
  <c r="DD122" i="4"/>
  <c r="DD194" i="4"/>
  <c r="DD218" i="4"/>
  <c r="DD234" i="4"/>
  <c r="DD246" i="4"/>
  <c r="DD330" i="4"/>
  <c r="DD350" i="4"/>
  <c r="DD358" i="4"/>
  <c r="DD382" i="4"/>
  <c r="DK64" i="4"/>
  <c r="DK112" i="4"/>
  <c r="DK124" i="4"/>
  <c r="DK148" i="4"/>
  <c r="DK196" i="4"/>
  <c r="DK208" i="4"/>
  <c r="DK220" i="4"/>
  <c r="DK232" i="4"/>
  <c r="DK244" i="4"/>
  <c r="DK268" i="4"/>
  <c r="DK340" i="4"/>
  <c r="DK120" i="4"/>
  <c r="DK156" i="4"/>
  <c r="DK192" i="4"/>
  <c r="DK216" i="4"/>
  <c r="DK240" i="4"/>
  <c r="DK264" i="4"/>
  <c r="DK291" i="4"/>
  <c r="DK300" i="4"/>
  <c r="DK303" i="4"/>
  <c r="DK312" i="4"/>
  <c r="DK315" i="4"/>
  <c r="DK324" i="4"/>
  <c r="DK336" i="4"/>
  <c r="DK339" i="4"/>
  <c r="DK351" i="4"/>
  <c r="DK387" i="4"/>
  <c r="DK399" i="4"/>
  <c r="DK9" i="4"/>
  <c r="DK23" i="4"/>
  <c r="DK33" i="4"/>
  <c r="DK35" i="4"/>
  <c r="DK47" i="4"/>
  <c r="DK57" i="4"/>
  <c r="DK59" i="4"/>
  <c r="DK69" i="4"/>
  <c r="DK81" i="4"/>
  <c r="DK83" i="4"/>
  <c r="DK93" i="4"/>
  <c r="DK105" i="4"/>
  <c r="DK107" i="4"/>
  <c r="DK116" i="4"/>
  <c r="DK117" i="4"/>
  <c r="DK119" i="4"/>
  <c r="DK128" i="4"/>
  <c r="DK131" i="4"/>
  <c r="DK143" i="4"/>
  <c r="DK152" i="4"/>
  <c r="DK155" i="4"/>
  <c r="DK165" i="4"/>
  <c r="DK167" i="4"/>
  <c r="DK177" i="4"/>
  <c r="DK188" i="4"/>
  <c r="DK189" i="4"/>
  <c r="DK191" i="4"/>
  <c r="DK200" i="4"/>
  <c r="DK201" i="4"/>
  <c r="DK203" i="4"/>
  <c r="DK212" i="4"/>
  <c r="DK213" i="4"/>
  <c r="DK215" i="4"/>
  <c r="DK224" i="4"/>
  <c r="DK225" i="4"/>
  <c r="DK227" i="4"/>
  <c r="DK236" i="4"/>
  <c r="DK237" i="4"/>
  <c r="DK239" i="4"/>
  <c r="DK248" i="4"/>
  <c r="DK249" i="4"/>
  <c r="DK251" i="4"/>
  <c r="DK260" i="4"/>
  <c r="DK273" i="4"/>
  <c r="DK284" i="4"/>
  <c r="DK285" i="4"/>
  <c r="DK287" i="4"/>
  <c r="DK296" i="4"/>
  <c r="DK297" i="4"/>
  <c r="DK299" i="4"/>
  <c r="DK311" i="4"/>
  <c r="DK321" i="4"/>
  <c r="DK323" i="4"/>
  <c r="DK332" i="4"/>
  <c r="DK333" i="4"/>
  <c r="DK335" i="4"/>
  <c r="DK344" i="4"/>
  <c r="DK345" i="4"/>
  <c r="DK347" i="4"/>
  <c r="DK371" i="4"/>
  <c r="DK383" i="4"/>
  <c r="DK395" i="4"/>
  <c r="DK404" i="4"/>
  <c r="DK281" i="4"/>
  <c r="DR8" i="4"/>
  <c r="DR12" i="4"/>
  <c r="DR16" i="4"/>
  <c r="DR20" i="4"/>
  <c r="DR24" i="4"/>
  <c r="DR28" i="4"/>
  <c r="DR32" i="4"/>
  <c r="DR44" i="4"/>
  <c r="DR52" i="4"/>
  <c r="DR64" i="4"/>
  <c r="DR72" i="4"/>
  <c r="DR76" i="4"/>
  <c r="DR88" i="4"/>
  <c r="DR92" i="4"/>
  <c r="DR96" i="4"/>
  <c r="DR100" i="4"/>
  <c r="DR104" i="4"/>
  <c r="DR112" i="4"/>
  <c r="DR116" i="4"/>
  <c r="DR120" i="4"/>
  <c r="DR132" i="4"/>
  <c r="DR140" i="4"/>
  <c r="DR168" i="4"/>
  <c r="DR180" i="4"/>
  <c r="DR184" i="4"/>
  <c r="DR196" i="4"/>
  <c r="DR208" i="4"/>
  <c r="DR212" i="4"/>
  <c r="DR216" i="4"/>
  <c r="DR220" i="4"/>
  <c r="DR224" i="4"/>
  <c r="DR228" i="4"/>
  <c r="DR236" i="4"/>
  <c r="DR244" i="4"/>
  <c r="DR248" i="4"/>
  <c r="DR252" i="4"/>
  <c r="DR260" i="4"/>
  <c r="DR268" i="4"/>
  <c r="DR272" i="4"/>
  <c r="DR276" i="4"/>
  <c r="DR280" i="4"/>
  <c r="DR288" i="4"/>
  <c r="DR296" i="4"/>
  <c r="DR300" i="4"/>
  <c r="DR304" i="4"/>
  <c r="DR308" i="4"/>
  <c r="DR316" i="4"/>
  <c r="DR320" i="4"/>
  <c r="DR344" i="4"/>
  <c r="DR348" i="4"/>
  <c r="DR356" i="4"/>
  <c r="DR360" i="4"/>
  <c r="DR364" i="4"/>
  <c r="DR368" i="4"/>
  <c r="DR372" i="4"/>
  <c r="DR376" i="4"/>
  <c r="DR380" i="4"/>
  <c r="DR388" i="4"/>
  <c r="DR396" i="4"/>
  <c r="DR400" i="4"/>
  <c r="DR404" i="4"/>
  <c r="FA15" i="4"/>
  <c r="FA91" i="4"/>
  <c r="FA92" i="4"/>
  <c r="FA94" i="4"/>
  <c r="FA96" i="4"/>
  <c r="FA99" i="4"/>
  <c r="FA100" i="4"/>
  <c r="FA159" i="4"/>
  <c r="FA166" i="4"/>
  <c r="FA171" i="4"/>
  <c r="FA202" i="4"/>
  <c r="FA204" i="4"/>
  <c r="FA212" i="4"/>
  <c r="FA220" i="4"/>
  <c r="FA224" i="4"/>
  <c r="FA226" i="4"/>
  <c r="FA228" i="4"/>
  <c r="FA231" i="4"/>
  <c r="FA232" i="4"/>
  <c r="FA236" i="4"/>
  <c r="FA238" i="4"/>
  <c r="FA244" i="4"/>
  <c r="FA250" i="4"/>
  <c r="FA303" i="4"/>
  <c r="FA304" i="4"/>
  <c r="FA319" i="4"/>
  <c r="FA320" i="4"/>
  <c r="FA325" i="4"/>
  <c r="FA355" i="4"/>
  <c r="FA356" i="4"/>
  <c r="FA363" i="4"/>
  <c r="FA367" i="4"/>
  <c r="FA384" i="4"/>
  <c r="FA388" i="4"/>
  <c r="FA394" i="4"/>
  <c r="FA270" i="4"/>
  <c r="FA330" i="4"/>
  <c r="FA26" i="4"/>
  <c r="FA110" i="4"/>
  <c r="FA122" i="4"/>
  <c r="FA218" i="4"/>
  <c r="FA278" i="4"/>
  <c r="FA290" i="4"/>
  <c r="FA302" i="4"/>
  <c r="FH49" i="4"/>
  <c r="FH12" i="4"/>
  <c r="FH13" i="4"/>
  <c r="FH14" i="4"/>
  <c r="FH19" i="4"/>
  <c r="FH25" i="4"/>
  <c r="FH36" i="4"/>
  <c r="FH38" i="4"/>
  <c r="FH77" i="4"/>
  <c r="FH78" i="4"/>
  <c r="FH79" i="4"/>
  <c r="FH87" i="4"/>
  <c r="FH90" i="4"/>
  <c r="FH91" i="4"/>
  <c r="FH93" i="4"/>
  <c r="FH95" i="4"/>
  <c r="FH96" i="4"/>
  <c r="FH97" i="4"/>
  <c r="FH98" i="4"/>
  <c r="FH99" i="4"/>
  <c r="FH102" i="4"/>
  <c r="FH105" i="4"/>
  <c r="FH114" i="4"/>
  <c r="FH117" i="4"/>
  <c r="FH120" i="4"/>
  <c r="FH122" i="4"/>
  <c r="FH125" i="4"/>
  <c r="FH180" i="4"/>
  <c r="FH203" i="4"/>
  <c r="FH205" i="4"/>
  <c r="FH206" i="4"/>
  <c r="FH207" i="4"/>
  <c r="FH211" i="4"/>
  <c r="FH213" i="4"/>
  <c r="FH216" i="4"/>
  <c r="FH217" i="4"/>
  <c r="FH219" i="4"/>
  <c r="FH223" i="4"/>
  <c r="FH225" i="4"/>
  <c r="FH227" i="4"/>
  <c r="FH228" i="4"/>
  <c r="FH229" i="4"/>
  <c r="FH230" i="4"/>
  <c r="FH231" i="4"/>
  <c r="FH234" i="4"/>
  <c r="FH235" i="4"/>
  <c r="FH237" i="4"/>
  <c r="FH239" i="4"/>
  <c r="FH240" i="4"/>
  <c r="FH241" i="4"/>
  <c r="FH242" i="4"/>
  <c r="FH243" i="4"/>
  <c r="FH245" i="4"/>
  <c r="FH246" i="4"/>
  <c r="FH252" i="4"/>
  <c r="FH270" i="4"/>
  <c r="FH271" i="4"/>
  <c r="FH273" i="4"/>
  <c r="FH275" i="4"/>
  <c r="FH276" i="4"/>
  <c r="FH277" i="4"/>
  <c r="FH279" i="4"/>
  <c r="FH283" i="4"/>
  <c r="FH299" i="4"/>
  <c r="FH300" i="4"/>
  <c r="FH314" i="4"/>
  <c r="FH326" i="4"/>
  <c r="FH330" i="4"/>
  <c r="FH333" i="4"/>
  <c r="FH335" i="4"/>
  <c r="FH336" i="4"/>
  <c r="FH338" i="4"/>
  <c r="FH339" i="4"/>
  <c r="FH359" i="4"/>
  <c r="FH360" i="4"/>
  <c r="FH372" i="4"/>
  <c r="FH374" i="4"/>
  <c r="FH375" i="4"/>
  <c r="FH378" i="4"/>
  <c r="FH387" i="4"/>
  <c r="FH389" i="4"/>
  <c r="FH393" i="4"/>
  <c r="FH395" i="4"/>
  <c r="FH396" i="4"/>
  <c r="FH397" i="4"/>
  <c r="FH398" i="4"/>
  <c r="FV120" i="4"/>
  <c r="FV204" i="4"/>
  <c r="FV300" i="4"/>
  <c r="FV324" i="4"/>
  <c r="FV68" i="4"/>
  <c r="FV116" i="4"/>
  <c r="FV128" i="4"/>
  <c r="FV152" i="4"/>
  <c r="FV260" i="4"/>
  <c r="FV284" i="4"/>
  <c r="FV296" i="4"/>
  <c r="FV332" i="4"/>
  <c r="FV404" i="4"/>
  <c r="FV16" i="4"/>
  <c r="FV28" i="4"/>
  <c r="FV40" i="4"/>
  <c r="FV52" i="4"/>
  <c r="FV64" i="4"/>
  <c r="FV67" i="4"/>
  <c r="FV76" i="4"/>
  <c r="FV88" i="4"/>
  <c r="FV100" i="4"/>
  <c r="FV111" i="4"/>
  <c r="FV112" i="4"/>
  <c r="FV114" i="4"/>
  <c r="FV124" i="4"/>
  <c r="FV136" i="4"/>
  <c r="FV148" i="4"/>
  <c r="FV153" i="4"/>
  <c r="FV160" i="4"/>
  <c r="FV172" i="4"/>
  <c r="FV184" i="4"/>
  <c r="FV196" i="4"/>
  <c r="FV208" i="4"/>
  <c r="FV220" i="4"/>
  <c r="FV232" i="4"/>
  <c r="FV244" i="4"/>
  <c r="FV256" i="4"/>
  <c r="FV268" i="4"/>
  <c r="FV280" i="4"/>
  <c r="FV292" i="4"/>
  <c r="FV304" i="4"/>
  <c r="FV306" i="4"/>
  <c r="FV310" i="4"/>
  <c r="FV316" i="4"/>
  <c r="FV318" i="4"/>
  <c r="FV323" i="4"/>
  <c r="FV325" i="4"/>
  <c r="FV328" i="4"/>
  <c r="FV330" i="4"/>
  <c r="FV340" i="4"/>
  <c r="FV352" i="4"/>
  <c r="FV364" i="4"/>
  <c r="FV366" i="4"/>
  <c r="FV376" i="4"/>
  <c r="FV388" i="4"/>
  <c r="FV400" i="4"/>
  <c r="U3" i="5"/>
  <c r="L3" i="12"/>
  <c r="G3" i="12"/>
  <c r="F3" i="6"/>
  <c r="G3" i="10"/>
  <c r="F3" i="10"/>
  <c r="CY3" i="4"/>
  <c r="CZ3" i="4"/>
  <c r="DA3" i="4"/>
  <c r="DB3" i="4"/>
  <c r="DC3" i="4"/>
  <c r="G1" i="4"/>
  <c r="C1" i="4"/>
  <c r="D1" i="4"/>
  <c r="F1" i="5" s="1" a="1"/>
  <c r="F1" i="5" s="1"/>
  <c r="E1" i="4"/>
  <c r="F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BF3" i="4"/>
  <c r="BE3" i="4"/>
  <c r="BD3" i="4"/>
  <c r="BC3" i="4"/>
  <c r="BB3" i="4"/>
  <c r="DD199" i="4"/>
  <c r="FO50" i="4"/>
  <c r="DR50" i="4"/>
  <c r="DK123" i="4"/>
  <c r="DR123" i="4"/>
  <c r="FO123" i="4"/>
  <c r="H3" i="10"/>
  <c r="I3" i="11"/>
  <c r="H3" i="8"/>
  <c r="F3" i="5"/>
  <c r="J3" i="5"/>
  <c r="K3" i="5"/>
  <c r="L3" i="5"/>
  <c r="M3" i="5"/>
  <c r="N3" i="5"/>
  <c r="O3" i="5"/>
  <c r="P3" i="5"/>
  <c r="Q3" i="5"/>
  <c r="R3" i="5"/>
  <c r="S3" i="5"/>
  <c r="T3" i="5"/>
  <c r="V3" i="5"/>
  <c r="W3" i="5"/>
  <c r="X3" i="5"/>
  <c r="Y3" i="5"/>
  <c r="Z3" i="5"/>
  <c r="AA3" i="5"/>
  <c r="AB3" i="5"/>
  <c r="AC3" i="5"/>
  <c r="AD3" i="5"/>
  <c r="AE3" i="5"/>
  <c r="AF3" i="5"/>
  <c r="AG3" i="5"/>
  <c r="AH3" i="5"/>
  <c r="AI3" i="5"/>
  <c r="I3" i="5"/>
  <c r="H3" i="5"/>
  <c r="G3" i="5"/>
  <c r="EP3" i="4"/>
  <c r="FQ3" i="4"/>
  <c r="FJ3" i="4"/>
  <c r="EI3" i="4"/>
  <c r="DT3" i="4"/>
  <c r="DH3" i="4"/>
  <c r="CK3" i="4"/>
  <c r="FA257" i="4"/>
  <c r="FA366" i="4"/>
  <c r="FA65" i="4"/>
  <c r="FA98" i="4"/>
  <c r="FA97" i="4"/>
  <c r="FA113" i="4"/>
  <c r="FA357" i="4"/>
  <c r="FA359" i="4"/>
  <c r="FA21" i="4"/>
  <c r="FA169" i="4"/>
  <c r="FA50" i="4"/>
  <c r="FA37" i="4"/>
  <c r="FA239" i="4"/>
  <c r="FA237" i="4"/>
  <c r="BA3" i="4"/>
  <c r="DD205" i="4"/>
  <c r="DD220" i="4"/>
  <c r="DD204" i="4"/>
  <c r="DD212" i="4"/>
  <c r="DD200" i="4"/>
  <c r="DD215" i="4"/>
  <c r="DD208" i="4"/>
  <c r="DD196" i="4"/>
  <c r="DD221" i="4"/>
  <c r="DD216" i="4"/>
  <c r="DD197" i="4"/>
  <c r="DD214" i="4"/>
  <c r="DD213" i="4"/>
  <c r="DD217" i="4"/>
  <c r="DD201" i="4"/>
  <c r="DD209" i="4"/>
  <c r="DD372" i="4"/>
  <c r="DD373" i="4"/>
  <c r="DD369" i="4"/>
  <c r="DD368" i="4"/>
  <c r="DD96" i="4"/>
  <c r="DD101" i="4"/>
  <c r="DD100" i="4"/>
  <c r="DD89" i="4"/>
  <c r="DD93" i="4"/>
  <c r="DD91" i="4"/>
  <c r="DD97" i="4"/>
  <c r="DD92" i="4"/>
  <c r="DD88" i="4"/>
  <c r="DD269" i="4"/>
  <c r="DD268" i="4"/>
  <c r="DD256" i="4"/>
  <c r="DD264" i="4"/>
  <c r="DD257" i="4"/>
  <c r="DD265" i="4"/>
  <c r="DD259" i="4"/>
  <c r="DD260" i="4"/>
  <c r="DD261" i="4"/>
  <c r="DD104" i="4"/>
  <c r="DD108" i="4"/>
  <c r="DD109" i="4"/>
  <c r="DD105" i="4"/>
  <c r="DD288" i="4"/>
  <c r="DD289" i="4"/>
  <c r="DD295" i="4"/>
  <c r="DD292" i="4"/>
  <c r="DD293" i="4"/>
  <c r="DD392" i="4"/>
  <c r="DD397" i="4"/>
  <c r="DD396" i="4"/>
  <c r="DD401" i="4"/>
  <c r="DD393" i="4"/>
  <c r="DD400" i="4"/>
  <c r="DD352" i="4"/>
  <c r="DD348" i="4"/>
  <c r="DD344" i="4"/>
  <c r="DD343" i="4"/>
  <c r="DD354" i="4"/>
  <c r="DD353" i="4"/>
  <c r="DD345" i="4"/>
  <c r="DD349" i="4"/>
  <c r="DD341" i="4"/>
  <c r="DD121" i="4"/>
  <c r="DD113" i="4"/>
  <c r="DD111" i="4"/>
  <c r="DD125" i="4"/>
  <c r="DD124" i="4"/>
  <c r="DD117" i="4"/>
  <c r="DD116" i="4"/>
  <c r="DD120" i="4"/>
  <c r="DD112" i="4"/>
  <c r="DD128" i="4"/>
  <c r="DD280" i="4"/>
  <c r="DD285" i="4"/>
  <c r="DD283" i="4"/>
  <c r="DD284" i="4"/>
  <c r="DD281" i="4"/>
  <c r="DD277" i="4"/>
  <c r="DD367" i="4"/>
  <c r="DD360" i="4"/>
  <c r="DD357" i="4"/>
  <c r="DD359" i="4"/>
  <c r="DD365" i="4"/>
  <c r="DD364" i="4"/>
  <c r="DD356" i="4"/>
  <c r="DD361" i="4"/>
  <c r="DD377" i="4"/>
  <c r="DD384" i="4"/>
  <c r="DD380" i="4"/>
  <c r="DD381" i="4"/>
  <c r="DD379" i="4"/>
  <c r="DD388" i="4"/>
  <c r="DD376" i="4"/>
  <c r="DD387" i="4"/>
  <c r="DD385" i="4"/>
  <c r="DD389" i="4"/>
  <c r="DD383" i="4"/>
  <c r="DD375" i="4"/>
  <c r="DD333" i="4"/>
  <c r="DD340" i="4"/>
  <c r="DD335" i="4"/>
  <c r="DD332" i="4"/>
  <c r="DD339" i="4"/>
  <c r="DD336" i="4"/>
  <c r="DD337" i="4"/>
  <c r="DD20" i="4"/>
  <c r="DD13" i="4"/>
  <c r="DD17" i="4"/>
  <c r="DD12" i="4"/>
  <c r="DD9" i="4"/>
  <c r="DD16" i="4"/>
  <c r="DD18" i="4"/>
  <c r="DD8" i="4"/>
  <c r="DD317" i="4"/>
  <c r="DD326" i="4"/>
  <c r="DD324" i="4"/>
  <c r="DD316" i="4"/>
  <c r="DD328" i="4"/>
  <c r="DD320" i="4"/>
  <c r="DD325" i="4"/>
  <c r="DD329" i="4"/>
  <c r="DD321" i="4"/>
  <c r="DD21" i="4"/>
  <c r="DD25" i="4"/>
  <c r="DD24" i="4"/>
  <c r="DD169" i="4"/>
  <c r="DD168" i="4"/>
  <c r="DD161" i="4"/>
  <c r="DD164" i="4"/>
  <c r="DD160" i="4"/>
  <c r="DD165" i="4"/>
  <c r="DD172" i="4"/>
  <c r="DD180" i="4"/>
  <c r="DD184" i="4"/>
  <c r="DD185" i="4"/>
  <c r="DD181" i="4"/>
  <c r="DD173" i="4"/>
  <c r="DD177" i="4"/>
  <c r="DD179" i="4"/>
  <c r="DD176" i="4"/>
  <c r="DD244" i="4"/>
  <c r="DD245" i="4"/>
  <c r="DD241" i="4"/>
  <c r="DD240" i="4"/>
  <c r="DD76" i="4"/>
  <c r="DD79" i="4"/>
  <c r="DD80" i="4"/>
  <c r="DD77" i="4"/>
  <c r="DD48" i="4"/>
  <c r="DD49" i="4"/>
  <c r="DD52" i="4"/>
  <c r="DD53" i="4"/>
  <c r="DD40" i="4"/>
  <c r="DD45" i="4"/>
  <c r="DD41" i="4"/>
  <c r="DD44" i="4"/>
  <c r="DD55" i="4"/>
  <c r="DD73" i="4"/>
  <c r="DD57" i="4"/>
  <c r="DD60" i="4"/>
  <c r="DD62" i="4"/>
  <c r="DD66" i="4"/>
  <c r="DD72" i="4"/>
  <c r="DD68" i="4"/>
  <c r="DD71" i="4"/>
  <c r="DD61" i="4"/>
  <c r="DD63" i="4"/>
  <c r="DD69" i="4"/>
  <c r="DD64" i="4"/>
  <c r="DD65" i="4"/>
  <c r="DD75" i="4"/>
  <c r="DD56" i="4"/>
  <c r="DD403" i="4"/>
  <c r="DD405" i="4"/>
  <c r="DD404" i="4"/>
  <c r="DD187" i="4"/>
  <c r="DD188" i="4"/>
  <c r="DD189" i="4"/>
  <c r="DD192" i="4"/>
  <c r="DD193" i="4"/>
  <c r="DD129" i="4"/>
  <c r="DD140" i="4"/>
  <c r="DD141" i="4"/>
  <c r="DD139" i="4"/>
  <c r="DD132" i="4"/>
  <c r="DD136" i="4"/>
  <c r="DD137" i="4"/>
  <c r="DD133" i="4"/>
  <c r="DD144" i="4"/>
  <c r="DD143" i="4"/>
  <c r="DD145" i="4"/>
  <c r="DD148" i="4"/>
  <c r="DD157" i="4"/>
  <c r="DD154" i="4"/>
  <c r="DD156" i="4"/>
  <c r="DD152" i="4"/>
  <c r="DD149" i="4"/>
  <c r="DD153" i="4"/>
  <c r="DD81" i="4"/>
  <c r="DD83" i="4"/>
  <c r="DD85" i="4"/>
  <c r="DD84" i="4"/>
  <c r="DD28" i="4"/>
  <c r="DD34" i="4"/>
  <c r="DD33" i="4"/>
  <c r="DD36" i="4"/>
  <c r="DD32" i="4"/>
  <c r="DD31" i="4"/>
  <c r="DD37" i="4"/>
  <c r="DD29" i="4"/>
  <c r="DD248" i="4"/>
  <c r="DD252" i="4"/>
  <c r="DD249" i="4"/>
  <c r="DD253" i="4"/>
  <c r="DD271" i="4"/>
  <c r="DD276" i="4"/>
  <c r="DD273" i="4"/>
  <c r="DD272" i="4"/>
  <c r="DD223" i="4"/>
  <c r="DD225" i="4"/>
  <c r="DD235" i="4"/>
  <c r="DD224" i="4"/>
  <c r="DD227" i="4"/>
  <c r="DD228" i="4"/>
  <c r="DD238" i="4"/>
  <c r="DD229" i="4"/>
  <c r="DD236" i="4"/>
  <c r="DD233" i="4"/>
  <c r="DD237" i="4"/>
  <c r="DD232" i="4"/>
  <c r="DD296" i="4"/>
  <c r="DD301" i="4"/>
  <c r="DD300" i="4"/>
  <c r="DD299" i="4"/>
  <c r="DD297" i="4"/>
  <c r="DD312" i="4"/>
  <c r="DD309" i="4"/>
  <c r="DD313" i="4"/>
  <c r="DD305" i="4"/>
  <c r="DD308" i="4"/>
  <c r="DD304" i="4"/>
  <c r="DD307" i="4"/>
  <c r="FH298" i="4"/>
  <c r="FH296" i="4"/>
  <c r="FH232" i="4"/>
  <c r="FH233" i="4"/>
  <c r="FH236" i="4"/>
  <c r="FH238" i="4"/>
  <c r="FH226" i="4"/>
  <c r="FH224" i="4"/>
  <c r="FH272" i="4"/>
  <c r="FH274" i="4"/>
  <c r="FH253" i="4"/>
  <c r="FH82" i="4"/>
  <c r="FH142" i="4"/>
  <c r="FH53" i="4"/>
  <c r="FH80" i="4"/>
  <c r="FH76" i="4"/>
  <c r="FH244" i="4"/>
  <c r="FH26" i="4"/>
  <c r="FH329" i="4"/>
  <c r="FH16" i="4"/>
  <c r="FH10" i="4"/>
  <c r="FH17" i="4"/>
  <c r="FH20" i="4"/>
  <c r="FH332" i="4"/>
  <c r="FH334" i="4"/>
  <c r="FH340" i="4"/>
  <c r="FH377" i="4"/>
  <c r="FH280" i="4"/>
  <c r="FH116" i="4"/>
  <c r="FH118" i="4"/>
  <c r="FH113" i="4"/>
  <c r="FH392" i="4"/>
  <c r="FH289" i="4"/>
  <c r="FH106" i="4"/>
  <c r="FH104" i="4"/>
  <c r="FH88" i="4"/>
  <c r="FH92" i="4"/>
  <c r="FH89" i="4"/>
  <c r="FH94" i="4"/>
  <c r="FH100" i="4"/>
  <c r="FH101" i="4"/>
  <c r="FH208" i="4"/>
  <c r="FH210" i="4"/>
  <c r="FH202" i="4"/>
  <c r="GK3" i="4"/>
  <c r="GD3" i="4"/>
  <c r="GB3" i="4"/>
  <c r="GA3" i="4"/>
  <c r="FZ3" i="4"/>
  <c r="FY3" i="4"/>
  <c r="FX3" i="4"/>
  <c r="FW3" i="4"/>
  <c r="FU3" i="4"/>
  <c r="FT3" i="4"/>
  <c r="FS3" i="4"/>
  <c r="FR3" i="4"/>
  <c r="FP3" i="4"/>
  <c r="FN3" i="4"/>
  <c r="FM3" i="4"/>
  <c r="FL3" i="4"/>
  <c r="FK3" i="4"/>
  <c r="FG3" i="4"/>
  <c r="FF3" i="4"/>
  <c r="FE3" i="4"/>
  <c r="FD3" i="4"/>
  <c r="FC3" i="4"/>
  <c r="FB3" i="4"/>
  <c r="FA313" i="4"/>
  <c r="FA306" i="4"/>
  <c r="FA297" i="4"/>
  <c r="FA234" i="4"/>
  <c r="FA29" i="4"/>
  <c r="FA35" i="4"/>
  <c r="FA81" i="4"/>
  <c r="FA158" i="4"/>
  <c r="FA129" i="4"/>
  <c r="FA193" i="4"/>
  <c r="FA405" i="4"/>
  <c r="FA49" i="4"/>
  <c r="FA77" i="4"/>
  <c r="FA241" i="4"/>
  <c r="FA246" i="4"/>
  <c r="FA242" i="4"/>
  <c r="FA186" i="4"/>
  <c r="FA167" i="4"/>
  <c r="FA161" i="4"/>
  <c r="FA25" i="4"/>
  <c r="FA314" i="4"/>
  <c r="FA323" i="4"/>
  <c r="FA326" i="4"/>
  <c r="FA318" i="4"/>
  <c r="FA317" i="4"/>
  <c r="FA17" i="4"/>
  <c r="FA337" i="4"/>
  <c r="FA338" i="4"/>
  <c r="FA362" i="4"/>
  <c r="FA277" i="4"/>
  <c r="FA285" i="4"/>
  <c r="FA397" i="4"/>
  <c r="FA294" i="4"/>
  <c r="FA293" i="4"/>
  <c r="FA93" i="4"/>
  <c r="FA89" i="4"/>
  <c r="FA90" i="4"/>
  <c r="FA101" i="4"/>
  <c r="FA369" i="4"/>
  <c r="FA374" i="4"/>
  <c r="FA210" i="4"/>
  <c r="FA206" i="4"/>
  <c r="EZ3" i="4"/>
  <c r="EY3" i="4"/>
  <c r="EX3" i="4"/>
  <c r="EW3" i="4"/>
  <c r="EV3" i="4"/>
  <c r="EU3" i="4"/>
  <c r="ES3" i="4"/>
  <c r="ER3" i="4"/>
  <c r="EQ3" i="4"/>
  <c r="EO3" i="4"/>
  <c r="EN3" i="4"/>
  <c r="EL3" i="4"/>
  <c r="EK3" i="4"/>
  <c r="EJ3" i="4"/>
  <c r="EH3" i="4"/>
  <c r="EG3" i="4"/>
  <c r="EE3" i="4"/>
  <c r="ED3" i="4"/>
  <c r="EC3" i="4"/>
  <c r="EB3" i="4"/>
  <c r="EA3" i="4"/>
  <c r="DZ3" i="4"/>
  <c r="DX3" i="4"/>
  <c r="DW3" i="4"/>
  <c r="DV3" i="4"/>
  <c r="DU3" i="4"/>
  <c r="DS3" i="4"/>
  <c r="DQ3" i="4"/>
  <c r="DO3" i="4"/>
  <c r="DN3" i="4"/>
  <c r="DM3" i="4"/>
  <c r="DL3" i="4"/>
  <c r="DJ3" i="4"/>
  <c r="DI3" i="4"/>
  <c r="DG3" i="4"/>
  <c r="DF3" i="4"/>
  <c r="DE3" i="4"/>
  <c r="CX3" i="4"/>
  <c r="CV3" i="4"/>
  <c r="CU3" i="4"/>
  <c r="CT3" i="4"/>
  <c r="CS3" i="4"/>
  <c r="CR3" i="4"/>
  <c r="CQ3" i="4"/>
  <c r="CO3" i="4"/>
  <c r="CN3" i="4"/>
  <c r="CM3" i="4"/>
  <c r="CL3" i="4"/>
  <c r="CJ3" i="4"/>
  <c r="CH3" i="4"/>
  <c r="CG3" i="4"/>
  <c r="CF3" i="4"/>
  <c r="CE3" i="4"/>
  <c r="CD3" i="4"/>
  <c r="CC3" i="4"/>
  <c r="CA3" i="4"/>
  <c r="BY3" i="4"/>
  <c r="BX3" i="4"/>
  <c r="BW3" i="4"/>
  <c r="BV3" i="4"/>
  <c r="BT3" i="4"/>
  <c r="BS3" i="4"/>
  <c r="BR3" i="4"/>
  <c r="BQ3" i="4"/>
  <c r="BP3" i="4"/>
  <c r="BO3" i="4"/>
  <c r="BM3" i="4"/>
  <c r="BL3" i="4"/>
  <c r="BK3" i="4"/>
  <c r="BJ3" i="4"/>
  <c r="BI3" i="4"/>
  <c r="BH3" i="4"/>
  <c r="AY3" i="4"/>
  <c r="AX3" i="4"/>
  <c r="AW3" i="4"/>
  <c r="AV3" i="4"/>
  <c r="AU3" i="4"/>
  <c r="AT3" i="4"/>
  <c r="AR3" i="4"/>
  <c r="AQ3" i="4"/>
  <c r="AP3" i="4"/>
  <c r="AN3" i="4"/>
  <c r="AM3" i="4"/>
  <c r="AK3" i="4"/>
  <c r="AJ3" i="4"/>
  <c r="AI3" i="4"/>
  <c r="AH3" i="4"/>
  <c r="AG3" i="4"/>
  <c r="AF3" i="4"/>
  <c r="AD3" i="4"/>
  <c r="AC3" i="4"/>
  <c r="AB3" i="4"/>
  <c r="AA3" i="4"/>
  <c r="W3" i="4"/>
  <c r="V3" i="4"/>
  <c r="U3" i="4"/>
  <c r="T3" i="4"/>
  <c r="R3" i="4"/>
  <c r="K3" i="4"/>
  <c r="D3" i="4"/>
  <c r="FV200" i="4"/>
  <c r="FV360" i="4"/>
  <c r="FV384" i="4"/>
  <c r="FV320" i="4"/>
  <c r="FV72" i="4"/>
  <c r="FV336" i="4"/>
  <c r="DK359" i="4"/>
  <c r="DK325" i="4"/>
  <c r="DK343" i="4"/>
  <c r="DK228" i="4"/>
  <c r="DK229" i="4"/>
  <c r="DK137" i="4"/>
  <c r="DK307" i="4"/>
  <c r="DR67" i="4"/>
  <c r="DR47" i="4"/>
  <c r="FO158" i="4"/>
  <c r="FO345" i="4"/>
  <c r="FO393" i="4"/>
  <c r="FO211" i="4"/>
  <c r="FO176" i="4"/>
  <c r="FO332" i="4"/>
  <c r="FO180" i="4"/>
  <c r="FO178" i="4"/>
  <c r="FO175" i="4"/>
  <c r="FO335" i="4"/>
  <c r="DR311" i="4"/>
  <c r="DR142" i="4"/>
  <c r="DR214" i="4"/>
  <c r="DR175" i="4"/>
  <c r="DR290" i="4"/>
  <c r="DR202" i="4"/>
  <c r="DR207" i="4"/>
  <c r="DR203" i="4"/>
  <c r="DR197" i="4"/>
  <c r="DR222" i="4"/>
  <c r="DR218" i="4"/>
  <c r="DR373" i="4"/>
  <c r="DR107" i="4"/>
  <c r="DR283" i="4"/>
  <c r="DR215" i="4"/>
  <c r="DR287" i="4"/>
  <c r="DR322" i="4"/>
  <c r="DR318" i="4"/>
  <c r="DR327" i="4"/>
  <c r="DR350" i="4"/>
  <c r="DR219" i="4"/>
  <c r="DR401" i="4"/>
  <c r="DR329" i="4"/>
  <c r="DR198" i="4"/>
  <c r="DR163" i="4"/>
  <c r="DR367" i="4"/>
  <c r="DR242" i="4"/>
  <c r="DR193" i="4"/>
  <c r="DR174" i="4"/>
  <c r="DR147" i="4"/>
  <c r="DR301" i="4"/>
  <c r="DR274" i="4"/>
  <c r="DR233" i="4"/>
  <c r="DR190" i="4"/>
  <c r="DR199" i="4"/>
  <c r="DR306" i="4"/>
  <c r="DR226" i="4"/>
  <c r="DR83" i="4"/>
  <c r="DR43" i="4"/>
  <c r="DR261" i="4"/>
  <c r="DK204" i="4"/>
  <c r="DK263" i="4"/>
  <c r="DK401" i="4"/>
  <c r="DK173" i="4"/>
  <c r="DK71" i="4"/>
  <c r="DK301" i="4"/>
  <c r="DK179" i="4"/>
  <c r="DR27" i="4"/>
  <c r="FV140" i="4"/>
  <c r="FO249" i="4"/>
  <c r="DR254" i="4"/>
  <c r="DR179" i="4"/>
  <c r="FV326" i="4"/>
  <c r="DR138" i="4"/>
  <c r="DR65" i="4"/>
  <c r="DR194" i="4"/>
  <c r="DR56" i="4"/>
  <c r="DR334" i="4"/>
  <c r="DR17" i="4"/>
  <c r="DR71" i="4"/>
  <c r="DR143" i="4"/>
  <c r="DR158" i="4"/>
  <c r="DR78" i="4"/>
  <c r="DR181" i="4"/>
  <c r="DR77" i="4"/>
  <c r="DR389" i="4"/>
  <c r="DR321" i="4"/>
  <c r="DR282" i="4"/>
  <c r="DR349" i="4"/>
  <c r="DR319" i="4"/>
  <c r="DR286" i="4"/>
  <c r="DR103" i="4"/>
  <c r="DR195" i="4"/>
  <c r="DR366" i="4"/>
  <c r="DR117" i="4"/>
  <c r="DR119" i="4"/>
  <c r="DR157" i="4"/>
  <c r="DR29" i="4"/>
  <c r="DR275" i="4"/>
  <c r="DR337" i="4"/>
  <c r="FV312" i="4"/>
  <c r="FO85" i="4"/>
  <c r="DR26" i="4"/>
  <c r="DR185" i="4"/>
  <c r="DR14" i="4"/>
  <c r="DR55" i="4"/>
  <c r="DR38" i="4"/>
  <c r="DR148" i="4"/>
  <c r="DR178" i="4"/>
  <c r="DR21" i="4"/>
  <c r="DR246" i="4"/>
  <c r="DR390" i="4"/>
  <c r="DR89" i="4"/>
  <c r="DR345" i="4"/>
  <c r="DR267" i="4"/>
  <c r="DR201" i="4"/>
  <c r="DR310" i="4"/>
  <c r="DR177" i="4"/>
  <c r="DR136" i="4"/>
  <c r="DR237" i="4"/>
  <c r="DR375" i="4"/>
  <c r="DR135" i="4"/>
  <c r="DR270" i="4"/>
  <c r="DR229" i="4"/>
  <c r="DR63" i="4"/>
  <c r="DR323" i="4"/>
  <c r="DR165" i="4"/>
  <c r="DR191" i="4"/>
  <c r="DR325" i="4"/>
  <c r="DR118" i="4"/>
  <c r="DR126" i="4"/>
  <c r="DR331" i="4"/>
  <c r="DR255" i="4"/>
  <c r="DR341" i="4"/>
  <c r="DR91" i="4"/>
  <c r="DR338" i="4"/>
  <c r="DR149" i="4"/>
  <c r="DR302" i="4"/>
  <c r="DR253" i="4"/>
  <c r="FO152" i="4"/>
  <c r="DR141" i="4"/>
  <c r="DR87" i="4"/>
  <c r="DR101" i="4"/>
  <c r="DR62" i="4"/>
  <c r="DR19" i="4"/>
  <c r="DR354" i="4"/>
  <c r="DR289" i="4"/>
  <c r="DR231" i="4"/>
  <c r="DR153" i="4"/>
  <c r="DR129" i="4"/>
  <c r="DR359" i="4"/>
  <c r="DR245" i="4"/>
  <c r="DR114" i="4"/>
  <c r="DR391" i="4"/>
  <c r="DR209" i="4"/>
  <c r="DR31" i="4"/>
  <c r="DR382" i="4"/>
  <c r="DR347" i="4"/>
  <c r="DR263" i="4"/>
  <c r="DR365" i="4"/>
  <c r="DR105" i="4"/>
  <c r="DR211" i="4"/>
  <c r="DK256" i="4"/>
  <c r="DK11" i="4"/>
  <c r="DR378" i="4"/>
  <c r="DR75" i="4"/>
  <c r="DR399" i="4"/>
  <c r="DR235" i="4"/>
  <c r="DR249" i="4"/>
  <c r="DR232" i="4"/>
  <c r="DR45" i="4"/>
  <c r="DR314" i="4"/>
  <c r="DR23" i="4"/>
  <c r="DR285" i="4"/>
  <c r="DR182" i="4"/>
  <c r="DR10" i="4"/>
  <c r="DR381" i="4"/>
  <c r="DR279" i="4"/>
  <c r="DR374" i="4"/>
  <c r="DR259" i="4"/>
  <c r="DR250" i="4"/>
  <c r="DR247" i="4"/>
  <c r="DR9" i="4"/>
  <c r="DR210" i="4"/>
  <c r="DR369" i="4"/>
  <c r="DR81" i="4"/>
  <c r="DR60" i="4"/>
  <c r="FO327" i="4"/>
  <c r="DR240" i="4"/>
  <c r="DR39" i="4"/>
  <c r="DR315" i="4"/>
  <c r="DR137" i="4"/>
  <c r="DR339" i="4"/>
  <c r="DR353" i="4"/>
  <c r="DR262" i="4"/>
  <c r="DR357" i="4"/>
  <c r="DR66" i="4"/>
  <c r="DR294" i="4"/>
  <c r="DR269" i="4"/>
  <c r="DR94" i="4"/>
  <c r="DR102" i="4"/>
  <c r="DR343" i="4"/>
  <c r="DR257" i="4"/>
  <c r="DR97" i="4"/>
  <c r="DR370" i="4"/>
  <c r="DR351" i="4"/>
  <c r="DR109" i="4"/>
  <c r="DR271" i="4"/>
  <c r="DR298" i="4"/>
  <c r="DR115" i="4"/>
  <c r="DR34" i="4"/>
  <c r="DR46" i="4"/>
  <c r="DR309" i="4"/>
  <c r="FO188" i="4"/>
  <c r="DR73" i="4"/>
  <c r="DR189" i="4"/>
  <c r="DR33" i="4"/>
  <c r="DR227" i="4"/>
  <c r="DR30" i="4"/>
  <c r="DR299" i="4"/>
  <c r="DR84" i="4"/>
  <c r="DR225" i="4"/>
  <c r="DR40" i="4"/>
  <c r="DR243" i="4"/>
  <c r="DR387" i="4"/>
  <c r="DR70" i="4"/>
  <c r="DR326" i="4"/>
  <c r="DR187" i="4"/>
  <c r="DR241" i="4"/>
  <c r="DR395" i="4"/>
  <c r="DR393" i="4"/>
  <c r="DR258" i="4"/>
  <c r="DR186" i="4"/>
  <c r="DR159" i="4"/>
  <c r="DR377" i="4"/>
  <c r="DR41" i="4"/>
  <c r="DR169" i="4"/>
  <c r="DR317" i="4"/>
  <c r="DR361" i="4"/>
  <c r="DR371" i="4"/>
  <c r="DR125" i="4"/>
  <c r="DR293" i="4"/>
  <c r="DR99" i="4"/>
  <c r="DR205" i="4"/>
  <c r="DR221" i="4"/>
  <c r="DR85" i="4"/>
  <c r="DR144" i="4"/>
  <c r="DR53" i="4"/>
  <c r="DR162" i="4"/>
  <c r="DR54" i="4"/>
  <c r="DR355" i="4"/>
  <c r="DR11" i="4"/>
  <c r="DR58" i="4"/>
  <c r="DR161" i="4"/>
  <c r="DR57" i="4"/>
  <c r="DR18" i="4"/>
  <c r="DR386" i="4"/>
  <c r="DR98" i="4"/>
  <c r="DR95" i="4"/>
  <c r="DR265" i="4"/>
  <c r="DR273" i="4"/>
  <c r="DR303" i="4"/>
  <c r="DR145" i="4"/>
  <c r="DR36" i="4"/>
  <c r="DR82" i="4"/>
  <c r="DR307" i="4"/>
  <c r="DR313" i="4"/>
  <c r="FO192" i="4"/>
  <c r="DR238" i="4"/>
  <c r="DR239" i="4"/>
  <c r="DR35" i="4"/>
  <c r="DR171" i="4"/>
  <c r="DR130" i="4"/>
  <c r="DR170" i="4"/>
  <c r="DR277" i="4"/>
  <c r="DR292" i="4"/>
  <c r="DR93" i="4"/>
  <c r="DR79" i="4"/>
  <c r="DR173" i="4"/>
  <c r="DR335" i="4"/>
  <c r="DR363" i="4"/>
  <c r="DR278" i="4"/>
  <c r="DR333" i="4"/>
  <c r="DR291" i="4"/>
  <c r="DR167" i="4"/>
  <c r="DR22" i="4"/>
  <c r="DR15" i="4"/>
  <c r="DR13" i="4"/>
  <c r="DR379" i="4"/>
  <c r="DR217" i="4"/>
  <c r="DR111" i="4"/>
  <c r="DR151" i="4"/>
  <c r="DR59" i="4"/>
  <c r="DR86" i="4"/>
  <c r="DR297" i="4"/>
  <c r="DK381" i="4"/>
  <c r="DR69" i="4"/>
  <c r="DR155" i="4"/>
  <c r="DR61" i="4"/>
  <c r="DR49" i="4"/>
  <c r="DR42" i="4"/>
  <c r="DR183" i="4"/>
  <c r="DR51" i="4"/>
  <c r="DR281" i="4"/>
  <c r="DR295" i="4"/>
  <c r="DR74" i="4"/>
  <c r="DR342" i="4"/>
  <c r="DR346" i="4"/>
  <c r="DR362" i="4"/>
  <c r="DR358" i="4"/>
  <c r="DR121" i="4"/>
  <c r="DR90" i="4"/>
  <c r="DR122" i="4"/>
  <c r="DR106" i="4"/>
  <c r="DR127" i="4"/>
  <c r="DR266" i="4"/>
  <c r="DR37" i="4"/>
  <c r="DR234" i="4"/>
  <c r="DR68" i="4"/>
  <c r="DR139" i="4"/>
  <c r="DR305" i="4"/>
  <c r="DR133" i="4"/>
  <c r="DR223" i="4"/>
  <c r="DR312" i="4"/>
  <c r="DR385" i="4"/>
  <c r="DR110" i="4"/>
  <c r="DR166" i="4"/>
  <c r="DR25" i="4"/>
  <c r="DR7" i="4"/>
  <c r="DR330" i="4"/>
  <c r="DR383" i="4"/>
  <c r="DR394" i="4"/>
  <c r="DR398" i="4"/>
  <c r="DR204" i="4"/>
  <c r="DR206" i="4"/>
  <c r="DR113" i="4"/>
  <c r="DR397" i="4"/>
  <c r="DR213" i="4"/>
  <c r="DR200" i="4"/>
  <c r="DR146" i="4"/>
  <c r="DR150" i="4"/>
  <c r="DR154" i="4"/>
  <c r="DR131" i="4"/>
  <c r="DR134" i="4"/>
  <c r="DR230" i="4"/>
  <c r="DR251" i="4"/>
  <c r="DK91" i="4"/>
  <c r="FO151" i="4"/>
  <c r="FO279" i="4"/>
  <c r="FO404" i="4"/>
  <c r="FO348" i="4"/>
  <c r="DK157" i="4"/>
  <c r="DK269" i="4"/>
  <c r="DK271" i="4"/>
  <c r="DK169" i="4"/>
  <c r="DK181" i="4"/>
  <c r="DK49" i="4"/>
  <c r="DK255" i="4"/>
  <c r="DK17" i="4"/>
  <c r="DK397" i="4"/>
  <c r="DK95" i="4"/>
  <c r="FO263" i="4"/>
  <c r="FO235" i="4"/>
  <c r="FO355" i="4"/>
  <c r="FO106" i="4"/>
  <c r="FO236" i="4"/>
  <c r="FO122" i="4"/>
  <c r="FO191" i="4"/>
  <c r="FO193" i="4"/>
  <c r="FO109" i="4"/>
  <c r="FO31" i="4"/>
  <c r="FO69" i="4"/>
  <c r="FO75" i="4"/>
  <c r="FO342" i="4"/>
  <c r="FO171" i="4"/>
  <c r="FO72" i="4"/>
  <c r="FO295" i="4"/>
  <c r="FO141" i="4"/>
  <c r="FO67" i="4"/>
  <c r="FO273" i="4"/>
  <c r="FO134" i="4"/>
  <c r="FO18" i="4"/>
  <c r="FO276" i="4"/>
  <c r="FO130" i="4"/>
  <c r="FO163" i="4"/>
  <c r="FO325" i="4"/>
  <c r="FO88" i="4"/>
  <c r="FO156" i="4"/>
  <c r="FO121" i="4"/>
  <c r="FO56" i="4"/>
  <c r="FO324" i="4"/>
  <c r="FO340" i="4"/>
  <c r="FO266" i="4"/>
  <c r="FO228" i="4"/>
  <c r="FO388" i="4"/>
  <c r="FO323" i="4"/>
  <c r="FO300" i="4"/>
  <c r="FO199" i="4"/>
  <c r="FO61" i="4"/>
  <c r="FO184" i="4"/>
  <c r="FO146" i="4"/>
  <c r="FO405" i="4"/>
  <c r="FO111" i="4"/>
  <c r="FO358" i="4"/>
  <c r="FO291" i="4"/>
  <c r="FO148" i="4"/>
  <c r="FO33" i="4"/>
  <c r="FO47" i="4"/>
  <c r="FO391" i="4"/>
  <c r="FO124" i="4"/>
  <c r="FO34" i="4"/>
  <c r="FO87" i="4"/>
  <c r="FO328" i="4"/>
  <c r="FO102" i="4"/>
  <c r="FO214" i="4"/>
  <c r="FO97" i="4"/>
  <c r="FO42" i="4"/>
  <c r="FO403" i="4"/>
  <c r="FO44" i="4"/>
  <c r="FO272" i="4"/>
  <c r="FO229" i="4"/>
  <c r="FO135" i="4"/>
  <c r="FO144" i="4"/>
  <c r="FO315" i="4"/>
  <c r="FO37" i="4"/>
  <c r="FO39" i="4"/>
  <c r="FO166" i="4"/>
  <c r="FO147" i="4"/>
  <c r="FO63" i="4"/>
  <c r="FO70" i="4"/>
  <c r="FO140" i="4"/>
  <c r="FO68" i="4"/>
  <c r="FO182" i="4"/>
  <c r="FO288" i="4"/>
  <c r="FO22" i="4"/>
  <c r="FO320" i="4"/>
  <c r="FO382" i="4"/>
  <c r="FO94" i="4"/>
  <c r="FO289" i="4"/>
  <c r="FO206" i="4"/>
  <c r="FO215" i="4"/>
  <c r="FO81" i="4"/>
  <c r="FO271" i="4"/>
  <c r="FO168" i="4"/>
  <c r="FO57" i="4"/>
  <c r="FO309" i="4"/>
  <c r="FO227" i="4"/>
  <c r="FO326" i="4"/>
  <c r="FO321" i="4"/>
  <c r="FO174" i="4"/>
  <c r="FO248" i="4"/>
  <c r="FO49" i="4"/>
  <c r="FO150" i="4"/>
  <c r="FO226" i="4"/>
  <c r="FO310" i="4"/>
  <c r="FO186" i="4"/>
  <c r="FO240" i="4"/>
  <c r="FO387" i="4"/>
  <c r="FO79" i="4"/>
  <c r="FO164" i="4"/>
  <c r="FO26" i="4"/>
  <c r="FO319" i="4"/>
  <c r="FO350" i="4"/>
  <c r="FO267" i="4"/>
  <c r="FO244" i="4"/>
  <c r="FO90" i="4"/>
  <c r="FO254" i="4"/>
  <c r="FO255" i="4"/>
  <c r="FO230" i="4"/>
  <c r="FO301" i="4"/>
  <c r="FO237" i="4"/>
  <c r="FO307" i="4"/>
  <c r="DR406" i="4"/>
  <c r="FO313" i="4"/>
  <c r="FO36" i="4"/>
  <c r="FO378" i="4"/>
  <c r="FO58" i="4"/>
  <c r="FO45" i="4"/>
  <c r="FO285" i="4"/>
  <c r="FO189" i="4"/>
  <c r="FO73" i="4"/>
  <c r="FO336" i="4"/>
  <c r="FO402" i="4"/>
  <c r="FO9" i="4"/>
  <c r="FO277" i="4"/>
  <c r="FO284" i="4"/>
  <c r="FO91" i="4"/>
  <c r="FO343" i="4"/>
  <c r="FO25" i="4"/>
  <c r="FO392" i="4"/>
  <c r="FO169" i="4"/>
  <c r="FO282" i="4"/>
  <c r="FO201" i="4"/>
  <c r="FO98" i="4"/>
  <c r="FO198" i="4"/>
  <c r="FO398" i="4"/>
  <c r="FO93" i="4"/>
  <c r="FO372" i="4"/>
  <c r="FO290" i="4"/>
  <c r="FO394" i="4"/>
  <c r="FO82" i="4"/>
  <c r="FO331" i="4"/>
  <c r="FO298" i="4"/>
  <c r="FO242" i="4"/>
  <c r="FO369" i="4"/>
  <c r="FO78" i="4"/>
  <c r="FO241" i="4"/>
  <c r="FO177" i="4"/>
  <c r="FO12" i="4"/>
  <c r="FO142" i="4"/>
  <c r="FO10" i="4"/>
  <c r="FO127" i="4"/>
  <c r="FO80" i="4"/>
  <c r="FO8" i="4"/>
  <c r="FO292" i="4"/>
  <c r="FO270" i="4"/>
  <c r="FO181" i="4"/>
  <c r="FO13" i="4"/>
  <c r="FO294" i="4"/>
  <c r="FO119" i="4"/>
  <c r="FO96" i="4"/>
  <c r="FO202" i="4"/>
  <c r="FO212" i="4"/>
  <c r="FO247" i="4"/>
  <c r="FO302" i="4"/>
  <c r="FO86" i="4"/>
  <c r="FO337" i="4"/>
  <c r="FO381" i="4"/>
  <c r="FO390" i="4"/>
  <c r="FO349" i="4"/>
  <c r="FO278" i="4"/>
  <c r="FO129" i="4"/>
  <c r="FO312" i="4"/>
  <c r="FO157" i="4"/>
  <c r="FO190" i="4"/>
  <c r="FO132" i="4"/>
  <c r="FO187" i="4"/>
  <c r="FO375" i="4"/>
  <c r="FO243" i="4"/>
  <c r="FO318" i="4"/>
  <c r="FO354" i="4"/>
  <c r="FO207" i="4"/>
  <c r="FO74" i="4"/>
  <c r="FO308" i="4"/>
  <c r="FO139" i="4"/>
  <c r="FO252" i="4"/>
  <c r="FO27" i="4"/>
  <c r="FO30" i="4"/>
  <c r="FO19" i="4"/>
  <c r="FO356" i="4"/>
  <c r="FO352" i="4"/>
  <c r="FO280" i="4"/>
  <c r="FO362" i="4"/>
  <c r="FO76" i="4"/>
  <c r="FO338" i="4"/>
  <c r="FO118" i="4"/>
  <c r="FO400" i="4"/>
  <c r="FO268" i="4"/>
  <c r="FO99" i="4"/>
  <c r="FO100" i="4"/>
  <c r="FO373" i="4"/>
  <c r="FO66" i="4"/>
  <c r="FO154" i="4"/>
  <c r="FO55" i="4"/>
  <c r="FO153" i="4"/>
  <c r="FO32" i="4"/>
  <c r="FO165" i="4"/>
  <c r="FO20" i="4"/>
  <c r="FO385" i="4"/>
  <c r="FO367" i="4"/>
  <c r="FO316" i="4"/>
  <c r="FO108" i="4"/>
  <c r="FO16" i="4"/>
  <c r="FO379" i="4"/>
  <c r="FO363" i="4"/>
  <c r="FO114" i="4"/>
  <c r="FO195" i="4"/>
  <c r="FO374" i="4"/>
  <c r="FO103" i="4"/>
  <c r="FO210" i="4"/>
  <c r="FO303" i="4"/>
  <c r="FO224" i="4"/>
  <c r="FO238" i="4"/>
  <c r="FO14" i="4"/>
  <c r="FO84" i="4"/>
  <c r="FO225" i="4"/>
  <c r="FO306" i="4"/>
  <c r="FO48" i="4"/>
  <c r="FO170" i="4"/>
  <c r="FO155" i="4"/>
  <c r="FO357" i="4"/>
  <c r="FO380" i="4"/>
  <c r="FO159" i="4"/>
  <c r="FO330" i="4"/>
  <c r="FO117" i="4"/>
  <c r="FO183" i="4"/>
  <c r="FO172" i="4"/>
  <c r="FO286" i="4"/>
  <c r="FO126" i="4"/>
  <c r="FO368" i="4"/>
  <c r="FO208" i="4"/>
  <c r="FO274" i="4"/>
  <c r="FO297" i="4"/>
  <c r="FO133" i="4"/>
  <c r="FO62" i="4"/>
  <c r="FO334" i="4"/>
  <c r="FO138" i="4"/>
  <c r="FO194" i="4"/>
  <c r="FO60" i="4"/>
  <c r="FO46" i="4"/>
  <c r="FO41" i="4"/>
  <c r="FO136" i="4"/>
  <c r="FO104" i="4"/>
  <c r="FO360" i="4"/>
  <c r="FO7" i="4"/>
  <c r="FO376" i="4"/>
  <c r="FO116" i="4"/>
  <c r="FO283" i="4"/>
  <c r="FO314" i="4"/>
  <c r="FO344" i="4"/>
  <c r="FO384" i="4"/>
  <c r="FO364" i="4"/>
  <c r="FO397" i="4"/>
  <c r="FO200" i="4"/>
  <c r="FO196" i="4"/>
  <c r="FO120" i="4"/>
  <c r="FO115" i="4"/>
  <c r="FO105" i="4"/>
  <c r="FO110" i="4"/>
  <c r="FO396" i="4"/>
  <c r="FO231" i="4"/>
  <c r="FO162" i="4"/>
  <c r="FO15" i="4"/>
  <c r="FO232" i="4"/>
  <c r="FO322" i="4"/>
  <c r="FO43" i="4"/>
  <c r="FO40" i="4"/>
  <c r="FO366" i="4"/>
  <c r="FO386" i="4"/>
  <c r="FO160" i="4"/>
  <c r="FO24" i="4"/>
  <c r="FO218" i="4"/>
  <c r="FO361" i="4"/>
  <c r="FO346" i="4"/>
  <c r="FO261" i="4"/>
  <c r="FO260" i="4"/>
  <c r="FO112" i="4"/>
  <c r="FO92" i="4"/>
  <c r="FO220" i="4"/>
  <c r="FO256" i="4"/>
  <c r="FO216" i="4"/>
  <c r="FO333" i="4"/>
  <c r="FO223" i="4"/>
  <c r="FO239" i="4"/>
  <c r="FO64" i="4"/>
  <c r="FO51" i="4"/>
  <c r="FO38" i="4"/>
  <c r="FO399" i="4"/>
  <c r="FO128" i="4"/>
  <c r="FO222" i="4"/>
  <c r="FO250" i="4"/>
  <c r="FO234" i="4"/>
  <c r="FO28" i="4"/>
  <c r="FO406" i="4"/>
  <c r="FO304" i="4"/>
  <c r="FO246" i="4"/>
  <c r="FO339" i="4"/>
  <c r="FO54" i="4"/>
  <c r="FO52" i="4"/>
  <c r="FO21" i="4"/>
  <c r="FO351" i="4"/>
  <c r="FO262" i="4"/>
  <c r="FO204" i="4"/>
  <c r="FO213" i="4"/>
  <c r="FO370" i="4"/>
  <c r="FO259" i="4"/>
  <c r="FO219" i="4"/>
  <c r="FO264" i="4"/>
  <c r="FO217" i="4"/>
  <c r="FO258" i="4"/>
  <c r="FO205" i="4"/>
  <c r="FO265" i="4"/>
  <c r="FO253" i="4"/>
  <c r="FO296" i="4"/>
  <c r="FO145" i="4"/>
  <c r="DR403" i="4"/>
  <c r="FH405" i="4"/>
  <c r="DR405" i="4"/>
  <c r="DR402" i="4"/>
  <c r="M1" i="12" l="1" a="1"/>
  <c r="M1" i="12" s="1"/>
  <c r="L1" i="6" a="1"/>
  <c r="L1" i="6" s="1"/>
  <c r="G1" i="8" a="1"/>
  <c r="G1" i="8" s="1"/>
  <c r="M1" i="6" a="1"/>
  <c r="M1" i="6" s="1"/>
  <c r="AN1" i="5" a="1"/>
  <c r="AN1" i="5" s="1"/>
  <c r="AM1" i="5" a="1"/>
  <c r="AM1" i="5" s="1"/>
  <c r="AL1" i="5" a="1"/>
  <c r="AL1" i="5" s="1"/>
  <c r="F1" i="15" a="1"/>
  <c r="F1" i="15" s="1"/>
  <c r="G1" i="15" a="1"/>
  <c r="G1" i="15" s="1"/>
  <c r="G245" i="15" s="1"/>
  <c r="H1" i="15" a="1"/>
  <c r="H1" i="15" s="1"/>
  <c r="H210" i="15" s="1"/>
  <c r="AO1" i="5" a="1"/>
  <c r="AO1" i="5" s="1"/>
  <c r="AK1" i="5" a="1"/>
  <c r="AK1" i="5" s="1"/>
  <c r="AK74" i="5" s="1"/>
  <c r="AJ1" i="5" a="1"/>
  <c r="AJ1" i="5" s="1"/>
  <c r="AJ198" i="5" s="1"/>
  <c r="CW354" i="4"/>
  <c r="CW129" i="4"/>
  <c r="DY154" i="4"/>
  <c r="DY76" i="4"/>
  <c r="DY75" i="4"/>
  <c r="GC242" i="4"/>
  <c r="FA258" i="4"/>
  <c r="FA162" i="4"/>
  <c r="FA114" i="4"/>
  <c r="FA78" i="4"/>
  <c r="FA54" i="4"/>
  <c r="FA334" i="4"/>
  <c r="FA298" i="4"/>
  <c r="FA142" i="4"/>
  <c r="FA118" i="4"/>
  <c r="FA106" i="4"/>
  <c r="FA82" i="4"/>
  <c r="FA58" i="4"/>
  <c r="FA22" i="4"/>
  <c r="ET257" i="4"/>
  <c r="ET236" i="4"/>
  <c r="DY149" i="4"/>
  <c r="GC348" i="4"/>
  <c r="GC241" i="4"/>
  <c r="CP145" i="4"/>
  <c r="DK396" i="4"/>
  <c r="DK384" i="4"/>
  <c r="DK372" i="4"/>
  <c r="DK360" i="4"/>
  <c r="DK348" i="4"/>
  <c r="DK288" i="4"/>
  <c r="DK276" i="4"/>
  <c r="DK252" i="4"/>
  <c r="DK180" i="4"/>
  <c r="DK168" i="4"/>
  <c r="DK144" i="4"/>
  <c r="DK132" i="4"/>
  <c r="DK108" i="4"/>
  <c r="DK96" i="4"/>
  <c r="DK84" i="4"/>
  <c r="DK72" i="4"/>
  <c r="DK60" i="4"/>
  <c r="DK48" i="4"/>
  <c r="DK36" i="4"/>
  <c r="DK24" i="4"/>
  <c r="DK12" i="4"/>
  <c r="DK400" i="4"/>
  <c r="DK376" i="4"/>
  <c r="DK364" i="4"/>
  <c r="DK352" i="4"/>
  <c r="DK328" i="4"/>
  <c r="DK316" i="4"/>
  <c r="DK304" i="4"/>
  <c r="DK292" i="4"/>
  <c r="DK280" i="4"/>
  <c r="DK172" i="4"/>
  <c r="DK160" i="4"/>
  <c r="DK136" i="4"/>
  <c r="DK100" i="4"/>
  <c r="DK88" i="4"/>
  <c r="DK76" i="4"/>
  <c r="DK52" i="4"/>
  <c r="DY363" i="4"/>
  <c r="DY29" i="4"/>
  <c r="CP113" i="4"/>
  <c r="GC72" i="4"/>
  <c r="DY16" i="4"/>
  <c r="GC134" i="4"/>
  <c r="GC66" i="4"/>
  <c r="GC49" i="4"/>
  <c r="GC34" i="4"/>
  <c r="GC18" i="4"/>
  <c r="CP139" i="4"/>
  <c r="ET235" i="4"/>
  <c r="DK40" i="4"/>
  <c r="DK16" i="4"/>
  <c r="DK320" i="4"/>
  <c r="DK272" i="4"/>
  <c r="DK176" i="4"/>
  <c r="DK140" i="4"/>
  <c r="DK104" i="4"/>
  <c r="DK92" i="4"/>
  <c r="DK80" i="4"/>
  <c r="DK68" i="4"/>
  <c r="DK56" i="4"/>
  <c r="DK20" i="4"/>
  <c r="DK8" i="4"/>
  <c r="FA335" i="4"/>
  <c r="FA51" i="4"/>
  <c r="DK275" i="4"/>
  <c r="DK375" i="4"/>
  <c r="DK363" i="4"/>
  <c r="DK327" i="4"/>
  <c r="DK279" i="4"/>
  <c r="DK267" i="4"/>
  <c r="DK243" i="4"/>
  <c r="DK231" i="4"/>
  <c r="DK219" i="4"/>
  <c r="DK207" i="4"/>
  <c r="DK195" i="4"/>
  <c r="DK183" i="4"/>
  <c r="DK171" i="4"/>
  <c r="DK159" i="4"/>
  <c r="DK147" i="4"/>
  <c r="DK135" i="4"/>
  <c r="DK111" i="4"/>
  <c r="DK99" i="4"/>
  <c r="DK87" i="4"/>
  <c r="DK75" i="4"/>
  <c r="DK63" i="4"/>
  <c r="DK51" i="4"/>
  <c r="DK39" i="4"/>
  <c r="DK27" i="4"/>
  <c r="DK15" i="4"/>
  <c r="DK403" i="4"/>
  <c r="DK391" i="4"/>
  <c r="DK379" i="4"/>
  <c r="DK367" i="4"/>
  <c r="DK355" i="4"/>
  <c r="DK331" i="4"/>
  <c r="DK319" i="4"/>
  <c r="DK295" i="4"/>
  <c r="DK283" i="4"/>
  <c r="DK259" i="4"/>
  <c r="DK247" i="4"/>
  <c r="DK235" i="4"/>
  <c r="DK223" i="4"/>
  <c r="DK211" i="4"/>
  <c r="DK199" i="4"/>
  <c r="DK187" i="4"/>
  <c r="DK175" i="4"/>
  <c r="DK163" i="4"/>
  <c r="DK151" i="4"/>
  <c r="DK139" i="4"/>
  <c r="DK127" i="4"/>
  <c r="DK115" i="4"/>
  <c r="DK103" i="4"/>
  <c r="DK79" i="4"/>
  <c r="DK67" i="4"/>
  <c r="DK55" i="4"/>
  <c r="DK43" i="4"/>
  <c r="DK31" i="4"/>
  <c r="DK19" i="4"/>
  <c r="DK7" i="4"/>
  <c r="DY249" i="4"/>
  <c r="FV272" i="4"/>
  <c r="FV236" i="4"/>
  <c r="FV224" i="4"/>
  <c r="FV212" i="4"/>
  <c r="FV188" i="4"/>
  <c r="FV104" i="4"/>
  <c r="FV8" i="4"/>
  <c r="FV264" i="4"/>
  <c r="FV240" i="4"/>
  <c r="FV228" i="4"/>
  <c r="FV216" i="4"/>
  <c r="FV192" i="4"/>
  <c r="FV156" i="4"/>
  <c r="FV144" i="4"/>
  <c r="FV12" i="4"/>
  <c r="FH268" i="4"/>
  <c r="FH220" i="4"/>
  <c r="FH112" i="4"/>
  <c r="FH200" i="4"/>
  <c r="FA401" i="4"/>
  <c r="FA389" i="4"/>
  <c r="FA377" i="4"/>
  <c r="FA365" i="4"/>
  <c r="FA341" i="4"/>
  <c r="FA305" i="4"/>
  <c r="FA269" i="4"/>
  <c r="FA245" i="4"/>
  <c r="FA221" i="4"/>
  <c r="FA209" i="4"/>
  <c r="FA197" i="4"/>
  <c r="FA149" i="4"/>
  <c r="FA125" i="4"/>
  <c r="FA53" i="4"/>
  <c r="FA41" i="4"/>
  <c r="FA393" i="4"/>
  <c r="FA381" i="4"/>
  <c r="FA345" i="4"/>
  <c r="FA333" i="4"/>
  <c r="FA321" i="4"/>
  <c r="FA309" i="4"/>
  <c r="FA273" i="4"/>
  <c r="FA261" i="4"/>
  <c r="FA225" i="4"/>
  <c r="FA213" i="4"/>
  <c r="FA201" i="4"/>
  <c r="FA189" i="4"/>
  <c r="FA177" i="4"/>
  <c r="FA165" i="4"/>
  <c r="FA153" i="4"/>
  <c r="FA141" i="4"/>
  <c r="FA117" i="4"/>
  <c r="FA69" i="4"/>
  <c r="FA57" i="4"/>
  <c r="FA45" i="4"/>
  <c r="FA33" i="4"/>
  <c r="FA9" i="4"/>
  <c r="FA385" i="4"/>
  <c r="FA361" i="4"/>
  <c r="FA349" i="4"/>
  <c r="FA301" i="4"/>
  <c r="FA289" i="4"/>
  <c r="FA265" i="4"/>
  <c r="FA253" i="4"/>
  <c r="FA229" i="4"/>
  <c r="FA217" i="4"/>
  <c r="FA205" i="4"/>
  <c r="FA181" i="4"/>
  <c r="FA157" i="4"/>
  <c r="FA145" i="4"/>
  <c r="FA133" i="4"/>
  <c r="FA121" i="4"/>
  <c r="FA109" i="4"/>
  <c r="FA85" i="4"/>
  <c r="FA61" i="4"/>
  <c r="DK405" i="4"/>
  <c r="DK393" i="4"/>
  <c r="DK369" i="4"/>
  <c r="DK357" i="4"/>
  <c r="DK309" i="4"/>
  <c r="DK261" i="4"/>
  <c r="DK153" i="4"/>
  <c r="DK141" i="4"/>
  <c r="DK129" i="4"/>
  <c r="DK45" i="4"/>
  <c r="DK21" i="4"/>
  <c r="ET286" i="4"/>
  <c r="M1" i="18" a="1"/>
  <c r="M1" i="18" s="1"/>
  <c r="F96" i="5"/>
  <c r="FV406" i="4"/>
  <c r="FV394" i="4"/>
  <c r="FV382" i="4"/>
  <c r="FV370" i="4"/>
  <c r="FV358" i="4"/>
  <c r="FV346" i="4"/>
  <c r="FV334" i="4"/>
  <c r="FV322" i="4"/>
  <c r="FV298" i="4"/>
  <c r="FV286" i="4"/>
  <c r="FV274" i="4"/>
  <c r="FV262" i="4"/>
  <c r="FV250" i="4"/>
  <c r="FV238" i="4"/>
  <c r="FV226" i="4"/>
  <c r="FV214" i="4"/>
  <c r="FV202" i="4"/>
  <c r="FV190" i="4"/>
  <c r="FV178" i="4"/>
  <c r="FV166" i="4"/>
  <c r="FV154" i="4"/>
  <c r="FV142" i="4"/>
  <c r="FV130" i="4"/>
  <c r="FV118" i="4"/>
  <c r="FV106" i="4"/>
  <c r="FV94" i="4"/>
  <c r="FV82" i="4"/>
  <c r="FV70" i="4"/>
  <c r="FV58" i="4"/>
  <c r="FV46" i="4"/>
  <c r="FV34" i="4"/>
  <c r="FV22" i="4"/>
  <c r="FV10" i="4"/>
  <c r="FV398" i="4"/>
  <c r="FV386" i="4"/>
  <c r="FV374" i="4"/>
  <c r="FV362" i="4"/>
  <c r="FV350" i="4"/>
  <c r="FV338" i="4"/>
  <c r="FV314" i="4"/>
  <c r="FV302" i="4"/>
  <c r="FV290" i="4"/>
  <c r="FV278" i="4"/>
  <c r="FV266" i="4"/>
  <c r="FV254" i="4"/>
  <c r="FV242" i="4"/>
  <c r="FV230" i="4"/>
  <c r="FV218" i="4"/>
  <c r="FV206" i="4"/>
  <c r="FV194" i="4"/>
  <c r="FV182" i="4"/>
  <c r="FV170" i="4"/>
  <c r="FV158" i="4"/>
  <c r="FV146" i="4"/>
  <c r="FV134" i="4"/>
  <c r="FV122" i="4"/>
  <c r="FV110" i="4"/>
  <c r="FV98" i="4"/>
  <c r="FV86" i="4"/>
  <c r="FV74" i="4"/>
  <c r="FV62" i="4"/>
  <c r="FV50" i="4"/>
  <c r="FV38" i="4"/>
  <c r="FV26" i="4"/>
  <c r="FV14" i="4"/>
  <c r="FV402" i="4"/>
  <c r="FV390" i="4"/>
  <c r="FV378" i="4"/>
  <c r="FV354" i="4"/>
  <c r="FV342" i="4"/>
  <c r="FV294" i="4"/>
  <c r="FV282" i="4"/>
  <c r="FV270" i="4"/>
  <c r="FV258" i="4"/>
  <c r="FV246" i="4"/>
  <c r="FV234" i="4"/>
  <c r="FV222" i="4"/>
  <c r="FV210" i="4"/>
  <c r="FV198" i="4"/>
  <c r="FV186" i="4"/>
  <c r="FV174" i="4"/>
  <c r="FV162" i="4"/>
  <c r="FV150" i="4"/>
  <c r="FV138" i="4"/>
  <c r="FV126" i="4"/>
  <c r="FV102" i="4"/>
  <c r="FV90" i="4"/>
  <c r="FV78" i="4"/>
  <c r="FV66" i="4"/>
  <c r="FV54" i="4"/>
  <c r="FV42" i="4"/>
  <c r="FV30" i="4"/>
  <c r="FV18" i="4"/>
  <c r="FH402" i="4"/>
  <c r="FH366" i="4"/>
  <c r="FH354" i="4"/>
  <c r="FH318" i="4"/>
  <c r="FH222" i="4"/>
  <c r="FH174" i="4"/>
  <c r="FH138" i="4"/>
  <c r="FH54" i="4"/>
  <c r="FH18" i="4"/>
  <c r="FH406" i="4"/>
  <c r="FV117" i="4"/>
  <c r="EM360" i="4"/>
  <c r="ET316" i="4"/>
  <c r="ET290" i="4"/>
  <c r="ET231" i="4"/>
  <c r="DY86" i="4"/>
  <c r="FH394" i="4"/>
  <c r="FH382" i="4"/>
  <c r="FH370" i="4"/>
  <c r="FH358" i="4"/>
  <c r="FH346" i="4"/>
  <c r="FH322" i="4"/>
  <c r="FH310" i="4"/>
  <c r="FH286" i="4"/>
  <c r="FH262" i="4"/>
  <c r="FH250" i="4"/>
  <c r="FH214" i="4"/>
  <c r="FH190" i="4"/>
  <c r="FH178" i="4"/>
  <c r="FH166" i="4"/>
  <c r="FH154" i="4"/>
  <c r="FH130" i="4"/>
  <c r="FH70" i="4"/>
  <c r="FH58" i="4"/>
  <c r="FH46" i="4"/>
  <c r="FH34" i="4"/>
  <c r="FH22" i="4"/>
  <c r="FH386" i="4"/>
  <c r="FH350" i="4"/>
  <c r="FH302" i="4"/>
  <c r="FH290" i="4"/>
  <c r="FH278" i="4"/>
  <c r="FH266" i="4"/>
  <c r="FH218" i="4"/>
  <c r="FH194" i="4"/>
  <c r="FH158" i="4"/>
  <c r="FH86" i="4"/>
  <c r="FH74" i="4"/>
  <c r="FH62" i="4"/>
  <c r="FH50" i="4"/>
  <c r="FA255" i="4"/>
  <c r="FA243" i="4"/>
  <c r="FA219" i="4"/>
  <c r="FA87" i="4"/>
  <c r="FA63" i="4"/>
  <c r="FA39" i="4"/>
  <c r="FA343" i="4"/>
  <c r="FA331" i="4"/>
  <c r="FA235" i="4"/>
  <c r="FA211" i="4"/>
  <c r="FA139" i="4"/>
  <c r="FA103" i="4"/>
  <c r="FA43" i="4"/>
  <c r="FA7" i="4"/>
  <c r="FA395" i="4"/>
  <c r="FA383" i="4"/>
  <c r="FA371" i="4"/>
  <c r="FA347" i="4"/>
  <c r="FA311" i="4"/>
  <c r="FA299" i="4"/>
  <c r="FA287" i="4"/>
  <c r="FA275" i="4"/>
  <c r="FA263" i="4"/>
  <c r="FA251" i="4"/>
  <c r="FA227" i="4"/>
  <c r="FA215" i="4"/>
  <c r="FA203" i="4"/>
  <c r="FA191" i="4"/>
  <c r="FA179" i="4"/>
  <c r="FA155" i="4"/>
  <c r="FA143" i="4"/>
  <c r="FA131" i="4"/>
  <c r="FA119" i="4"/>
  <c r="FA107" i="4"/>
  <c r="FA95" i="4"/>
  <c r="FA83" i="4"/>
  <c r="FA71" i="4"/>
  <c r="FA59" i="4"/>
  <c r="FA47" i="4"/>
  <c r="FA23" i="4"/>
  <c r="FA11" i="4"/>
  <c r="FA267" i="4"/>
  <c r="FA207" i="4"/>
  <c r="FA111" i="4"/>
  <c r="FA403" i="4"/>
  <c r="FA391" i="4"/>
  <c r="FA271" i="4"/>
  <c r="FA223" i="4"/>
  <c r="FA187" i="4"/>
  <c r="FA151" i="4"/>
  <c r="FA127" i="4"/>
  <c r="FH149" i="4"/>
  <c r="GC156" i="4"/>
  <c r="CP316" i="4"/>
  <c r="CP266" i="4"/>
  <c r="CP260" i="4"/>
  <c r="CP254" i="4"/>
  <c r="CP242" i="4"/>
  <c r="CP230" i="4"/>
  <c r="CP224" i="4"/>
  <c r="CP206" i="4"/>
  <c r="CP188" i="4"/>
  <c r="CW225" i="4"/>
  <c r="CW181" i="4"/>
  <c r="DY346" i="4"/>
  <c r="GJ167" i="4"/>
  <c r="DY206" i="4"/>
  <c r="EM244" i="4"/>
  <c r="EM168" i="4"/>
  <c r="CP382" i="4"/>
  <c r="CP376" i="4"/>
  <c r="CP364" i="4"/>
  <c r="CP340" i="4"/>
  <c r="CP328" i="4"/>
  <c r="CP277" i="4"/>
  <c r="CP259" i="4"/>
  <c r="CP235" i="4"/>
  <c r="CP229" i="4"/>
  <c r="CP223" i="4"/>
  <c r="CP217" i="4"/>
  <c r="CP211" i="4"/>
  <c r="CP199" i="4"/>
  <c r="CP193" i="4"/>
  <c r="CP187" i="4"/>
  <c r="CP181" i="4"/>
  <c r="CP127" i="4"/>
  <c r="CP109" i="4"/>
  <c r="CP103" i="4"/>
  <c r="CP37" i="4"/>
  <c r="CW173" i="4"/>
  <c r="ET334" i="4"/>
  <c r="DY114" i="4"/>
  <c r="DY104" i="4"/>
  <c r="GC366" i="4"/>
  <c r="GC359" i="4"/>
  <c r="GC277" i="4"/>
  <c r="GC252" i="4"/>
  <c r="GC220" i="4"/>
  <c r="GC209" i="4"/>
  <c r="GC203" i="4"/>
  <c r="GC81" i="4"/>
  <c r="F308" i="5"/>
  <c r="DK385" i="4"/>
  <c r="DK373" i="4"/>
  <c r="DK361" i="4"/>
  <c r="DK349" i="4"/>
  <c r="DK337" i="4"/>
  <c r="DK313" i="4"/>
  <c r="DK289" i="4"/>
  <c r="DK277" i="4"/>
  <c r="DK265" i="4"/>
  <c r="DK253" i="4"/>
  <c r="DK241" i="4"/>
  <c r="DK217" i="4"/>
  <c r="DK205" i="4"/>
  <c r="DK193" i="4"/>
  <c r="DK145" i="4"/>
  <c r="DK133" i="4"/>
  <c r="DK121" i="4"/>
  <c r="DK109" i="4"/>
  <c r="DK97" i="4"/>
  <c r="DK85" i="4"/>
  <c r="DK73" i="4"/>
  <c r="DK61" i="4"/>
  <c r="DK37" i="4"/>
  <c r="DK25" i="4"/>
  <c r="DK13" i="4"/>
  <c r="DK389" i="4"/>
  <c r="DK377" i="4"/>
  <c r="DK365" i="4"/>
  <c r="DK353" i="4"/>
  <c r="DK341" i="4"/>
  <c r="DK329" i="4"/>
  <c r="DK317" i="4"/>
  <c r="DK305" i="4"/>
  <c r="DK293" i="4"/>
  <c r="DK257" i="4"/>
  <c r="DK245" i="4"/>
  <c r="DK233" i="4"/>
  <c r="DK221" i="4"/>
  <c r="DK209" i="4"/>
  <c r="DK197" i="4"/>
  <c r="DK185" i="4"/>
  <c r="DK161" i="4"/>
  <c r="DK149" i="4"/>
  <c r="DK125" i="4"/>
  <c r="DK113" i="4"/>
  <c r="DK101" i="4"/>
  <c r="DK89" i="4"/>
  <c r="DK77" i="4"/>
  <c r="DK65" i="4"/>
  <c r="DK53" i="4"/>
  <c r="DK41" i="4"/>
  <c r="DK29" i="4"/>
  <c r="CW143" i="4"/>
  <c r="F401" i="5"/>
  <c r="CP393" i="4"/>
  <c r="CP387" i="4"/>
  <c r="CP381" i="4"/>
  <c r="CP339" i="4"/>
  <c r="CP320" i="4"/>
  <c r="CP246" i="4"/>
  <c r="CP234" i="4"/>
  <c r="CP228" i="4"/>
  <c r="CP222" i="4"/>
  <c r="CP210" i="4"/>
  <c r="CW138" i="4"/>
  <c r="EM405" i="4"/>
  <c r="EM158" i="4"/>
  <c r="EM119" i="4"/>
  <c r="CP142" i="4"/>
  <c r="CP22" i="4"/>
  <c r="DY191" i="4"/>
  <c r="GJ281" i="4"/>
  <c r="GJ268" i="4"/>
  <c r="GJ184" i="4"/>
  <c r="GJ92" i="4"/>
  <c r="GC399" i="4"/>
  <c r="CP354" i="4"/>
  <c r="CP318" i="4"/>
  <c r="CP310" i="4"/>
  <c r="CP219" i="4"/>
  <c r="CW349" i="4"/>
  <c r="CW208" i="4"/>
  <c r="CW112" i="4"/>
  <c r="DY340" i="4"/>
  <c r="DY207" i="4"/>
  <c r="EM257" i="4"/>
  <c r="GJ176" i="4"/>
  <c r="I1" i="10" a="1"/>
  <c r="I1" i="10" s="1"/>
  <c r="N1" i="12" a="1"/>
  <c r="N1" i="12" s="1"/>
  <c r="L1" i="18" a="1"/>
  <c r="L1" i="18" s="1"/>
  <c r="K1" i="18" a="1"/>
  <c r="K1" i="18" s="1"/>
  <c r="N1" i="6" a="1"/>
  <c r="N1" i="6" s="1"/>
  <c r="CW326" i="4"/>
  <c r="FA27" i="4"/>
  <c r="FA379" i="4"/>
  <c r="FA295" i="4"/>
  <c r="FA283" i="4"/>
  <c r="FA31" i="4"/>
  <c r="FA19" i="4"/>
  <c r="DK388" i="4"/>
  <c r="DK184" i="4"/>
  <c r="DK28" i="4"/>
  <c r="DK392" i="4"/>
  <c r="DK380" i="4"/>
  <c r="DK368" i="4"/>
  <c r="DK356" i="4"/>
  <c r="DK308" i="4"/>
  <c r="DK164" i="4"/>
  <c r="DK44" i="4"/>
  <c r="DK32" i="4"/>
  <c r="CP261" i="4"/>
  <c r="CP243" i="4"/>
  <c r="CP207" i="4"/>
  <c r="CP201" i="4"/>
  <c r="CP183" i="4"/>
  <c r="CP177" i="4"/>
  <c r="CP171" i="4"/>
  <c r="CP165" i="4"/>
  <c r="CP159" i="4"/>
  <c r="CP153" i="4"/>
  <c r="CP147" i="4"/>
  <c r="CP135" i="4"/>
  <c r="CW280" i="4"/>
  <c r="CW242" i="4"/>
  <c r="CW71" i="4"/>
  <c r="ET402" i="4"/>
  <c r="EF324" i="4"/>
  <c r="DY319" i="4"/>
  <c r="DY189" i="4"/>
  <c r="DY62" i="4"/>
  <c r="DY57" i="4"/>
  <c r="EM96" i="4"/>
  <c r="GJ245" i="4"/>
  <c r="GC58" i="4"/>
  <c r="CP371" i="4"/>
  <c r="CP335" i="4"/>
  <c r="CW330" i="4"/>
  <c r="CW323" i="4"/>
  <c r="CW226" i="4"/>
  <c r="ET204" i="4"/>
  <c r="ET152" i="4"/>
  <c r="ET115" i="4"/>
  <c r="EF365" i="4"/>
  <c r="DY336" i="4"/>
  <c r="DY263" i="4"/>
  <c r="DY256" i="4"/>
  <c r="DY143" i="4"/>
  <c r="DY45" i="4"/>
  <c r="EM223" i="4"/>
  <c r="EM219" i="4"/>
  <c r="EM206" i="4"/>
  <c r="GC339" i="4"/>
  <c r="GC308" i="4"/>
  <c r="GC32" i="4"/>
  <c r="GC16" i="4"/>
  <c r="F211" i="5"/>
  <c r="CP394" i="4"/>
  <c r="CP308" i="4"/>
  <c r="CP26" i="4"/>
  <c r="CW283" i="4"/>
  <c r="CW117" i="4"/>
  <c r="EF267" i="4"/>
  <c r="EF145" i="4"/>
  <c r="DY310" i="4"/>
  <c r="DY255" i="4"/>
  <c r="DY231" i="4"/>
  <c r="EM282" i="4"/>
  <c r="GJ404" i="4"/>
  <c r="GC385" i="4"/>
  <c r="GC251" i="4"/>
  <c r="GC214" i="4"/>
  <c r="GC197" i="4"/>
  <c r="GC149" i="4"/>
  <c r="GC63" i="4"/>
  <c r="GC46" i="4"/>
  <c r="GC31" i="4"/>
  <c r="GC8" i="4"/>
  <c r="CP157" i="4"/>
  <c r="CP151" i="4"/>
  <c r="ET391" i="4"/>
  <c r="ET355" i="4"/>
  <c r="DY237" i="4"/>
  <c r="DY24" i="4"/>
  <c r="GQ6" i="4"/>
  <c r="FA6" i="4"/>
  <c r="F330" i="5"/>
  <c r="FV392" i="4"/>
  <c r="FV380" i="4"/>
  <c r="FV368" i="4"/>
  <c r="FV356" i="4"/>
  <c r="FV344" i="4"/>
  <c r="FV308" i="4"/>
  <c r="FV248" i="4"/>
  <c r="FV176" i="4"/>
  <c r="FV164" i="4"/>
  <c r="FV92" i="4"/>
  <c r="FV80" i="4"/>
  <c r="FV56" i="4"/>
  <c r="FV44" i="4"/>
  <c r="FV32" i="4"/>
  <c r="FV20" i="4"/>
  <c r="FV396" i="4"/>
  <c r="FV372" i="4"/>
  <c r="FV348" i="4"/>
  <c r="FV288" i="4"/>
  <c r="FV276" i="4"/>
  <c r="FV252" i="4"/>
  <c r="FV180" i="4"/>
  <c r="FV168" i="4"/>
  <c r="FV132" i="4"/>
  <c r="FV108" i="4"/>
  <c r="FV96" i="4"/>
  <c r="FV84" i="4"/>
  <c r="FV60" i="4"/>
  <c r="FV48" i="4"/>
  <c r="FV36" i="4"/>
  <c r="FV24" i="4"/>
  <c r="FH292" i="4"/>
  <c r="FH40" i="4"/>
  <c r="FH368" i="4"/>
  <c r="FH356" i="4"/>
  <c r="FH248" i="4"/>
  <c r="FH8" i="4"/>
  <c r="FH161" i="4"/>
  <c r="FA73" i="4"/>
  <c r="FA13" i="4"/>
  <c r="FA353" i="4"/>
  <c r="FA329" i="4"/>
  <c r="FA281" i="4"/>
  <c r="FA233" i="4"/>
  <c r="FA185" i="4"/>
  <c r="FA173" i="4"/>
  <c r="FA137" i="4"/>
  <c r="FA249" i="4"/>
  <c r="FA105" i="4"/>
  <c r="FA373" i="4"/>
  <c r="CP405" i="4"/>
  <c r="CP138" i="4"/>
  <c r="CP25" i="4"/>
  <c r="CP19" i="4"/>
  <c r="CW164" i="4"/>
  <c r="CW86" i="4"/>
  <c r="DY388" i="4"/>
  <c r="DY298" i="4"/>
  <c r="DY236" i="4"/>
  <c r="DY65" i="4"/>
  <c r="DY42" i="4"/>
  <c r="EM156" i="4"/>
  <c r="GJ224" i="4"/>
  <c r="GJ186" i="4"/>
  <c r="GC73" i="4"/>
  <c r="GC55" i="4"/>
  <c r="GC36" i="4"/>
  <c r="CP191" i="4"/>
  <c r="CW360" i="4"/>
  <c r="ET99" i="4"/>
  <c r="EF300" i="4"/>
  <c r="DY139" i="4"/>
  <c r="DY132" i="4"/>
  <c r="EM398" i="4"/>
  <c r="GC383" i="4"/>
  <c r="GC236" i="4"/>
  <c r="GC195" i="4"/>
  <c r="CP386" i="4"/>
  <c r="CP380" i="4"/>
  <c r="CP368" i="4"/>
  <c r="CP362" i="4"/>
  <c r="CP344" i="4"/>
  <c r="CP299" i="4"/>
  <c r="CP293" i="4"/>
  <c r="CP161" i="4"/>
  <c r="EF387" i="4"/>
  <c r="GJ346" i="4"/>
  <c r="GC323" i="4"/>
  <c r="GC274" i="4"/>
  <c r="ET320" i="4"/>
  <c r="ET129" i="4"/>
  <c r="EF58" i="4"/>
  <c r="GJ150" i="4"/>
  <c r="CP94" i="4"/>
  <c r="ET319" i="4"/>
  <c r="ET218" i="4"/>
  <c r="EF216" i="4"/>
  <c r="F355" i="5"/>
  <c r="FV73" i="4"/>
  <c r="CP29" i="4"/>
  <c r="ET358" i="4"/>
  <c r="ET327" i="4"/>
  <c r="DY41" i="4"/>
  <c r="DY33" i="4"/>
  <c r="EM167" i="4"/>
  <c r="EM129" i="4"/>
  <c r="EM109" i="4"/>
  <c r="GJ95" i="4"/>
  <c r="GC137" i="4"/>
  <c r="GC104" i="4"/>
  <c r="GC69" i="4"/>
  <c r="F98" i="5"/>
  <c r="CW289" i="4"/>
  <c r="DY171" i="4"/>
  <c r="DY47" i="4"/>
  <c r="AL6" i="4"/>
  <c r="GC307" i="4"/>
  <c r="FH140" i="4"/>
  <c r="CP63" i="4"/>
  <c r="GJ72" i="4"/>
  <c r="GC357" i="4"/>
  <c r="GC337" i="4"/>
  <c r="F358" i="5"/>
  <c r="CW358" i="4"/>
  <c r="CI6" i="4"/>
  <c r="GC363" i="4"/>
  <c r="GC350" i="4"/>
  <c r="F335" i="5"/>
  <c r="CP68" i="4"/>
  <c r="ET398" i="4"/>
  <c r="ET325" i="4"/>
  <c r="ET283" i="4"/>
  <c r="EF362" i="4"/>
  <c r="GC107" i="4"/>
  <c r="GC25" i="4"/>
  <c r="F376" i="5"/>
  <c r="F370" i="5"/>
  <c r="GJ363" i="4"/>
  <c r="CP357" i="4"/>
  <c r="CP351" i="4"/>
  <c r="CP174" i="4"/>
  <c r="CP133" i="4"/>
  <c r="CP49" i="4"/>
  <c r="CP43" i="4"/>
  <c r="CW103" i="4"/>
  <c r="ET165" i="4"/>
  <c r="EF346" i="4"/>
  <c r="DY360" i="4"/>
  <c r="DY347" i="4"/>
  <c r="DY56" i="4"/>
  <c r="GJ171" i="4"/>
  <c r="GJ55" i="4"/>
  <c r="GC44" i="4"/>
  <c r="CP85" i="4"/>
  <c r="CP79" i="4"/>
  <c r="CP61" i="4"/>
  <c r="ET59" i="4"/>
  <c r="EF380" i="4"/>
  <c r="DY147" i="4"/>
  <c r="GJ169" i="4"/>
  <c r="F180" i="5"/>
  <c r="GJ185" i="4"/>
  <c r="GJ53" i="4"/>
  <c r="EM6" i="4"/>
  <c r="GC372" i="4"/>
  <c r="GC328" i="4"/>
  <c r="CP385" i="4"/>
  <c r="ET30" i="4"/>
  <c r="ET26" i="4"/>
  <c r="F396" i="5"/>
  <c r="CP337" i="4"/>
  <c r="CP166" i="4"/>
  <c r="CP89" i="4"/>
  <c r="CP41" i="4"/>
  <c r="CW293" i="4"/>
  <c r="EF89" i="4"/>
  <c r="DY82" i="4"/>
  <c r="EM288" i="4"/>
  <c r="EF6" i="4"/>
  <c r="F1" i="12" a="1"/>
  <c r="F1" i="12" s="1"/>
  <c r="I1" i="6" a="1"/>
  <c r="I1" i="6" s="1"/>
  <c r="J1" i="6" a="1"/>
  <c r="J1" i="6" s="1"/>
  <c r="G1" i="5" a="1"/>
  <c r="G1" i="5" s="1"/>
  <c r="G235" i="5" s="1"/>
  <c r="F1" i="8" a="1"/>
  <c r="F1" i="8" s="1"/>
  <c r="F370" i="8" s="1"/>
  <c r="J1" i="18" a="1"/>
  <c r="J1" i="18" s="1"/>
  <c r="I1" i="18" a="1"/>
  <c r="I1" i="18" s="1"/>
  <c r="H1" i="18" a="1"/>
  <c r="H1" i="18" s="1"/>
  <c r="G1" i="18" a="1"/>
  <c r="G1" i="18" s="1"/>
  <c r="F1" i="18" a="1"/>
  <c r="F1" i="18" s="1"/>
  <c r="F151" i="5"/>
  <c r="F265" i="5"/>
  <c r="F385" i="5"/>
  <c r="F262" i="5"/>
  <c r="F291" i="5"/>
  <c r="F152" i="5"/>
  <c r="F310" i="5"/>
  <c r="F75" i="5"/>
  <c r="F349" i="5"/>
  <c r="F14" i="5"/>
  <c r="F196" i="5"/>
  <c r="F120" i="5"/>
  <c r="F12" i="5"/>
  <c r="F264" i="5"/>
  <c r="F97" i="5"/>
  <c r="F343" i="5"/>
  <c r="F81" i="5"/>
  <c r="F119" i="5"/>
  <c r="F237" i="5"/>
  <c r="F107" i="5"/>
  <c r="F323" i="5"/>
  <c r="F350" i="5"/>
  <c r="F77" i="5"/>
  <c r="F47" i="5"/>
  <c r="F52" i="5"/>
  <c r="F271" i="5"/>
  <c r="F297" i="5"/>
  <c r="F338" i="5"/>
  <c r="F195" i="5"/>
  <c r="F289" i="5"/>
  <c r="F29" i="5"/>
  <c r="F285" i="5"/>
  <c r="F340" i="5"/>
  <c r="F147" i="5"/>
  <c r="F155" i="5"/>
  <c r="F292" i="5"/>
  <c r="F82" i="5"/>
  <c r="F25" i="5"/>
  <c r="F156" i="5"/>
  <c r="F95" i="5"/>
  <c r="F174" i="5"/>
  <c r="F315" i="5"/>
  <c r="F341" i="5"/>
  <c r="F79" i="5"/>
  <c r="F161" i="5"/>
  <c r="F146" i="5"/>
  <c r="F347" i="5"/>
  <c r="F305" i="5"/>
  <c r="F348" i="5"/>
  <c r="F188" i="5"/>
  <c r="F176" i="5"/>
  <c r="F91" i="5"/>
  <c r="F84" i="5"/>
  <c r="F293" i="5"/>
  <c r="F30" i="5"/>
  <c r="F87" i="5"/>
  <c r="F88" i="5"/>
  <c r="F374" i="5"/>
  <c r="F23" i="5"/>
  <c r="F44" i="5"/>
  <c r="F249" i="5"/>
  <c r="F311" i="5"/>
  <c r="F372" i="5"/>
  <c r="F93" i="5"/>
  <c r="F193" i="5"/>
  <c r="F6" i="5"/>
  <c r="F83" i="5"/>
  <c r="F218" i="5"/>
  <c r="F32" i="5"/>
  <c r="F37" i="5"/>
  <c r="H1" i="6" a="1"/>
  <c r="H1" i="6" s="1"/>
  <c r="H219" i="6" s="1"/>
  <c r="F205" i="5"/>
  <c r="F339" i="5"/>
  <c r="F290" i="5"/>
  <c r="F24" i="5"/>
  <c r="F313" i="5"/>
  <c r="F191" i="5"/>
  <c r="F153" i="5"/>
  <c r="F166" i="5"/>
  <c r="F344" i="5"/>
  <c r="F78" i="5"/>
  <c r="F364" i="5"/>
  <c r="F286" i="5"/>
  <c r="F258" i="5"/>
  <c r="F250" i="5"/>
  <c r="F103" i="5"/>
  <c r="F189" i="5"/>
  <c r="F281" i="5"/>
  <c r="F203" i="5"/>
  <c r="F369" i="5"/>
  <c r="F307" i="5"/>
  <c r="F15" i="5"/>
  <c r="F327" i="5"/>
  <c r="F263" i="5"/>
  <c r="F306" i="5"/>
  <c r="F190" i="5"/>
  <c r="F391" i="5"/>
  <c r="F333" i="5"/>
  <c r="F33" i="5"/>
  <c r="F17" i="5"/>
  <c r="F10" i="5"/>
  <c r="F101" i="5"/>
  <c r="F168" i="5"/>
  <c r="F220" i="5"/>
  <c r="F158" i="5"/>
  <c r="F359" i="5"/>
  <c r="F215" i="5"/>
  <c r="F160" i="5"/>
  <c r="F288" i="5"/>
  <c r="F197" i="5"/>
  <c r="F8" i="5"/>
  <c r="F31" i="5"/>
  <c r="F352" i="5"/>
  <c r="F11" i="5"/>
  <c r="F259" i="5"/>
  <c r="F163" i="5"/>
  <c r="F216" i="5"/>
  <c r="F235" i="5"/>
  <c r="F135" i="5"/>
  <c r="F366" i="5"/>
  <c r="F123" i="5"/>
  <c r="F26" i="5"/>
  <c r="F276" i="5"/>
  <c r="F154" i="5"/>
  <c r="F321" i="5"/>
  <c r="F162" i="5"/>
  <c r="F381" i="5"/>
  <c r="F324" i="5"/>
  <c r="F199" i="5"/>
  <c r="F137" i="5"/>
  <c r="F287" i="5"/>
  <c r="F267" i="5"/>
  <c r="F85" i="5"/>
  <c r="F226" i="5"/>
  <c r="F90" i="5"/>
  <c r="F383" i="5"/>
  <c r="F367" i="5"/>
  <c r="F377" i="5"/>
  <c r="F51" i="5"/>
  <c r="F398" i="5"/>
  <c r="F378" i="5"/>
  <c r="F50" i="5"/>
  <c r="F18" i="5"/>
  <c r="F80" i="5"/>
  <c r="F393" i="5"/>
  <c r="F337" i="5"/>
  <c r="F7" i="5"/>
  <c r="H1" i="8" a="1"/>
  <c r="H1" i="8" s="1"/>
  <c r="H363" i="8" s="1"/>
  <c r="I1" i="5" a="1"/>
  <c r="I1" i="5" s="1"/>
  <c r="I252" i="5" s="1"/>
  <c r="H1" i="12" a="1"/>
  <c r="H1" i="12" s="1"/>
  <c r="H128" i="12" s="1"/>
  <c r="K1" i="6" a="1"/>
  <c r="K1" i="6" s="1"/>
  <c r="H1" i="10" a="1"/>
  <c r="H1" i="10" s="1"/>
  <c r="H6" i="10" s="1"/>
  <c r="I1" i="11" a="1"/>
  <c r="I1" i="11" s="1"/>
  <c r="F1" i="6" a="1"/>
  <c r="F1" i="6" s="1"/>
  <c r="G1" i="12" a="1"/>
  <c r="G1" i="12" s="1"/>
  <c r="G357" i="12" s="1"/>
  <c r="F1" i="10" a="1"/>
  <c r="F1" i="10" s="1"/>
  <c r="F373" i="10" s="1"/>
  <c r="L1" i="12" a="1"/>
  <c r="L1" i="12" s="1"/>
  <c r="L112" i="12" s="1"/>
  <c r="G1" i="10" a="1"/>
  <c r="G1" i="10" s="1"/>
  <c r="G271" i="10" s="1"/>
  <c r="J1" i="12" a="1"/>
  <c r="J1" i="12" s="1"/>
  <c r="K1" i="12" a="1"/>
  <c r="K1" i="12" s="1"/>
  <c r="AI1" i="5" a="1"/>
  <c r="AI1" i="5" s="1"/>
  <c r="U1" i="5" a="1"/>
  <c r="U1" i="5" s="1"/>
  <c r="M1" i="5" a="1"/>
  <c r="M1" i="5" s="1"/>
  <c r="AC1" i="5" a="1"/>
  <c r="AC1" i="5" s="1"/>
  <c r="AC375" i="5" s="1"/>
  <c r="H1" i="5" a="1"/>
  <c r="H1" i="5" s="1"/>
  <c r="H4" i="5" s="1"/>
  <c r="I1" i="12" a="1"/>
  <c r="I1" i="12" s="1"/>
  <c r="I341" i="12" s="1"/>
  <c r="AE1" i="5" a="1"/>
  <c r="AE1" i="5" s="1"/>
  <c r="V1" i="5" a="1"/>
  <c r="V1" i="5" s="1"/>
  <c r="V16" i="5" s="1"/>
  <c r="J1" i="5" a="1"/>
  <c r="J1" i="5" s="1"/>
  <c r="G1" i="11" a="1"/>
  <c r="G1" i="11" s="1"/>
  <c r="H1" i="11" a="1"/>
  <c r="H1" i="11" s="1"/>
  <c r="H343" i="11" s="1"/>
  <c r="AA1" i="5" a="1"/>
  <c r="AA1" i="5" s="1"/>
  <c r="AA127" i="5" s="1"/>
  <c r="G1" i="6" a="1"/>
  <c r="G1" i="6" s="1"/>
  <c r="F1" i="11" a="1"/>
  <c r="F1" i="11" s="1"/>
  <c r="AB1" i="5" a="1"/>
  <c r="AB1" i="5" s="1"/>
  <c r="R1" i="5" a="1"/>
  <c r="R1" i="5" s="1"/>
  <c r="N1" i="5" a="1"/>
  <c r="N1" i="5" s="1"/>
  <c r="N305" i="5" s="1"/>
  <c r="W1" i="5" a="1"/>
  <c r="W1" i="5" s="1"/>
  <c r="FV401" i="4"/>
  <c r="CP330" i="4"/>
  <c r="FA399" i="4"/>
  <c r="FA387" i="4"/>
  <c r="FA375" i="4"/>
  <c r="FA351" i="4"/>
  <c r="FA339" i="4"/>
  <c r="FA327" i="4"/>
  <c r="FA315" i="4"/>
  <c r="FA291" i="4"/>
  <c r="FA279" i="4"/>
  <c r="FA195" i="4"/>
  <c r="FA183" i="4"/>
  <c r="FA147" i="4"/>
  <c r="FA135" i="4"/>
  <c r="FA123" i="4"/>
  <c r="FA75" i="4"/>
  <c r="FA307" i="4"/>
  <c r="FA259" i="4"/>
  <c r="FA247" i="4"/>
  <c r="FA199" i="4"/>
  <c r="FA175" i="4"/>
  <c r="FA163" i="4"/>
  <c r="FA115" i="4"/>
  <c r="FA79" i="4"/>
  <c r="FA67" i="4"/>
  <c r="FA55" i="4"/>
  <c r="CP383" i="4"/>
  <c r="CP359" i="4"/>
  <c r="CP347" i="4"/>
  <c r="CP268" i="4"/>
  <c r="CP262" i="4"/>
  <c r="CP256" i="4"/>
  <c r="CP244" i="4"/>
  <c r="CP226" i="4"/>
  <c r="CP220" i="4"/>
  <c r="CP214" i="4"/>
  <c r="CP155" i="4"/>
  <c r="CP149" i="4"/>
  <c r="CP143" i="4"/>
  <c r="CW288" i="4"/>
  <c r="CW230" i="4"/>
  <c r="CW97" i="4"/>
  <c r="CW72" i="4"/>
  <c r="CW14" i="4"/>
  <c r="ET335" i="4"/>
  <c r="EF371" i="4"/>
  <c r="EF298" i="4"/>
  <c r="EF270" i="4"/>
  <c r="EF134" i="4"/>
  <c r="EF53" i="4"/>
  <c r="DY187" i="4"/>
  <c r="DY125" i="4"/>
  <c r="EM363" i="4"/>
  <c r="EM357" i="4"/>
  <c r="EM331" i="4"/>
  <c r="GQ147" i="4"/>
  <c r="GJ143" i="4"/>
  <c r="GJ139" i="4"/>
  <c r="CP388" i="4"/>
  <c r="CP352" i="4"/>
  <c r="CP309" i="4"/>
  <c r="CP303" i="4"/>
  <c r="CP297" i="4"/>
  <c r="CP285" i="4"/>
  <c r="CP255" i="4"/>
  <c r="CP101" i="4"/>
  <c r="CP95" i="4"/>
  <c r="CP77" i="4"/>
  <c r="CP71" i="4"/>
  <c r="CP65" i="4"/>
  <c r="CP13" i="4"/>
  <c r="CW390" i="4"/>
  <c r="CW386" i="4"/>
  <c r="CW101" i="4"/>
  <c r="CW85" i="4"/>
  <c r="ET312" i="4"/>
  <c r="ET254" i="4"/>
  <c r="EF398" i="4"/>
  <c r="CW348" i="4"/>
  <c r="CW212" i="4"/>
  <c r="CW200" i="4"/>
  <c r="EF403" i="4"/>
  <c r="EF97" i="4"/>
  <c r="CP278" i="4"/>
  <c r="CP236" i="4"/>
  <c r="CP182" i="4"/>
  <c r="CP164" i="4"/>
  <c r="CP129" i="4"/>
  <c r="CW356" i="4"/>
  <c r="CW333" i="4"/>
  <c r="CW329" i="4"/>
  <c r="CW318" i="4"/>
  <c r="CW287" i="4"/>
  <c r="CW188" i="4"/>
  <c r="CW185" i="4"/>
  <c r="ET390" i="4"/>
  <c r="ET289" i="4"/>
  <c r="ET186" i="4"/>
  <c r="ET178" i="4"/>
  <c r="ET74" i="4"/>
  <c r="ET70" i="4"/>
  <c r="ET66" i="4"/>
  <c r="ET14" i="4"/>
  <c r="EF383" i="4"/>
  <c r="EF316" i="4"/>
  <c r="EF143" i="4"/>
  <c r="EF138" i="4"/>
  <c r="EF118" i="4"/>
  <c r="EF105" i="4"/>
  <c r="DY66" i="4"/>
  <c r="DY50" i="4"/>
  <c r="EM296" i="4"/>
  <c r="EM237" i="4"/>
  <c r="EM169" i="4"/>
  <c r="GJ206" i="4"/>
  <c r="FV389" i="4"/>
  <c r="FV377" i="4"/>
  <c r="FV365" i="4"/>
  <c r="FV353" i="4"/>
  <c r="FV341" i="4"/>
  <c r="FV329" i="4"/>
  <c r="FV317" i="4"/>
  <c r="FV305" i="4"/>
  <c r="FV293" i="4"/>
  <c r="FV281" i="4"/>
  <c r="FV269" i="4"/>
  <c r="FV257" i="4"/>
  <c r="FV245" i="4"/>
  <c r="FV233" i="4"/>
  <c r="FV221" i="4"/>
  <c r="FV209" i="4"/>
  <c r="FV197" i="4"/>
  <c r="FV185" i="4"/>
  <c r="FV173" i="4"/>
  <c r="FV161" i="4"/>
  <c r="FV149" i="4"/>
  <c r="FV137" i="4"/>
  <c r="FV125" i="4"/>
  <c r="FV113" i="4"/>
  <c r="FV101" i="4"/>
  <c r="FV89" i="4"/>
  <c r="FV77" i="4"/>
  <c r="FV65" i="4"/>
  <c r="FV53" i="4"/>
  <c r="FV41" i="4"/>
  <c r="FV29" i="4"/>
  <c r="FV17" i="4"/>
  <c r="FH337" i="4"/>
  <c r="FH37" i="4"/>
  <c r="FA274" i="4"/>
  <c r="FA262" i="4"/>
  <c r="FA214" i="4"/>
  <c r="FA190" i="4"/>
  <c r="FA154" i="4"/>
  <c r="FA70" i="4"/>
  <c r="FA46" i="4"/>
  <c r="FA34" i="4"/>
  <c r="FA10" i="4"/>
  <c r="FA398" i="4"/>
  <c r="FA102" i="4"/>
  <c r="ET366" i="4"/>
  <c r="ET345" i="4"/>
  <c r="ET202" i="4"/>
  <c r="ET198" i="4"/>
  <c r="ET121" i="4"/>
  <c r="ET58" i="4"/>
  <c r="ET50" i="4"/>
  <c r="ET38" i="4"/>
  <c r="EF188" i="4"/>
  <c r="EF179" i="4"/>
  <c r="DY77" i="4"/>
  <c r="DY19" i="4"/>
  <c r="CP333" i="4"/>
  <c r="CP301" i="4"/>
  <c r="CP289" i="4"/>
  <c r="CP283" i="4"/>
  <c r="CP271" i="4"/>
  <c r="CP265" i="4"/>
  <c r="CP253" i="4"/>
  <c r="CP169" i="4"/>
  <c r="CP163" i="4"/>
  <c r="CP158" i="4"/>
  <c r="CP134" i="4"/>
  <c r="CP116" i="4"/>
  <c r="CP111" i="4"/>
  <c r="CP105" i="4"/>
  <c r="CP99" i="4"/>
  <c r="CP93" i="4"/>
  <c r="CP87" i="4"/>
  <c r="CP81" i="4"/>
  <c r="CP75" i="4"/>
  <c r="CP69" i="4"/>
  <c r="CP23" i="4"/>
  <c r="CP17" i="4"/>
  <c r="CW396" i="4"/>
  <c r="CW383" i="4"/>
  <c r="CW338" i="4"/>
  <c r="CW297" i="4"/>
  <c r="CW252" i="4"/>
  <c r="CW211" i="4"/>
  <c r="ET125" i="4"/>
  <c r="ET45" i="4"/>
  <c r="ET41" i="4"/>
  <c r="ET29" i="4"/>
  <c r="EF356" i="4"/>
  <c r="DY211" i="4"/>
  <c r="GQ254" i="4"/>
  <c r="DY216" i="4"/>
  <c r="DY123" i="4"/>
  <c r="DY117" i="4"/>
  <c r="CP300" i="4"/>
  <c r="CP294" i="4"/>
  <c r="CP282" i="4"/>
  <c r="CP39" i="4"/>
  <c r="CW286" i="4"/>
  <c r="CW277" i="4"/>
  <c r="CW272" i="4"/>
  <c r="CW228" i="4"/>
  <c r="CW210" i="4"/>
  <c r="CW198" i="4"/>
  <c r="CW191" i="4"/>
  <c r="CW177" i="4"/>
  <c r="CW132" i="4"/>
  <c r="CW12" i="4"/>
  <c r="ET337" i="4"/>
  <c r="ET333" i="4"/>
  <c r="ET213" i="4"/>
  <c r="ET193" i="4"/>
  <c r="ET124" i="4"/>
  <c r="ET116" i="4"/>
  <c r="ET108" i="4"/>
  <c r="ET104" i="4"/>
  <c r="ET81" i="4"/>
  <c r="ET73" i="4"/>
  <c r="EF136" i="4"/>
  <c r="DY376" i="4"/>
  <c r="DY316" i="4"/>
  <c r="DY276" i="4"/>
  <c r="DY194" i="4"/>
  <c r="DY130" i="4"/>
  <c r="GQ327" i="4"/>
  <c r="GQ308" i="4"/>
  <c r="CP402" i="4"/>
  <c r="CP396" i="4"/>
  <c r="CP38" i="4"/>
  <c r="CW251" i="4"/>
  <c r="CW151" i="4"/>
  <c r="CW73" i="4"/>
  <c r="CW53" i="4"/>
  <c r="CW46" i="4"/>
  <c r="CW8" i="4"/>
  <c r="ET387" i="4"/>
  <c r="ET378" i="4"/>
  <c r="ET360" i="4"/>
  <c r="ET8" i="4"/>
  <c r="EF405" i="4"/>
  <c r="EF326" i="4"/>
  <c r="EF208" i="4"/>
  <c r="EF153" i="4"/>
  <c r="EF91" i="4"/>
  <c r="DY392" i="4"/>
  <c r="DY275" i="4"/>
  <c r="DY156" i="4"/>
  <c r="GQ315" i="4"/>
  <c r="GJ86" i="4"/>
  <c r="FH103" i="4"/>
  <c r="FH384" i="4"/>
  <c r="FH348" i="4"/>
  <c r="FH324" i="4"/>
  <c r="FH312" i="4"/>
  <c r="FH288" i="4"/>
  <c r="FH264" i="4"/>
  <c r="FH204" i="4"/>
  <c r="FH192" i="4"/>
  <c r="FH168" i="4"/>
  <c r="FH156" i="4"/>
  <c r="FH144" i="4"/>
  <c r="FH132" i="4"/>
  <c r="FH108" i="4"/>
  <c r="FH84" i="4"/>
  <c r="FH72" i="4"/>
  <c r="FH60" i="4"/>
  <c r="FH48" i="4"/>
  <c r="FH24" i="4"/>
  <c r="DR332" i="4"/>
  <c r="DR80" i="4"/>
  <c r="DD314" i="4"/>
  <c r="DD302" i="4"/>
  <c r="DD282" i="4"/>
  <c r="DD258" i="4"/>
  <c r="DD42" i="4"/>
  <c r="DD171" i="4"/>
  <c r="DD391" i="4"/>
  <c r="DD355" i="4"/>
  <c r="DD331" i="4"/>
  <c r="DD319" i="4"/>
  <c r="DD247" i="4"/>
  <c r="DD175" i="4"/>
  <c r="DD163" i="4"/>
  <c r="DD115" i="4"/>
  <c r="DD103" i="4"/>
  <c r="DD67" i="4"/>
  <c r="DD19" i="4"/>
  <c r="DD7" i="4"/>
  <c r="CP390" i="4"/>
  <c r="CP348" i="4"/>
  <c r="CP324" i="4"/>
  <c r="CP292" i="4"/>
  <c r="CP286" i="4"/>
  <c r="CP203" i="4"/>
  <c r="CP197" i="4"/>
  <c r="CP185" i="4"/>
  <c r="CP102" i="4"/>
  <c r="CP90" i="4"/>
  <c r="CP66" i="4"/>
  <c r="CP14" i="4"/>
  <c r="CW398" i="4"/>
  <c r="CW139" i="4"/>
  <c r="CW111" i="4"/>
  <c r="CW108" i="4"/>
  <c r="EF372" i="4"/>
  <c r="EF366" i="4"/>
  <c r="EF314" i="4"/>
  <c r="EF54" i="4"/>
  <c r="EF13" i="4"/>
  <c r="DY339" i="4"/>
  <c r="DY181" i="4"/>
  <c r="DY17" i="4"/>
  <c r="EM231" i="4"/>
  <c r="EM83" i="4"/>
  <c r="EM80" i="4"/>
  <c r="GJ361" i="4"/>
  <c r="GJ357" i="4"/>
  <c r="GQ116" i="4"/>
  <c r="GC322" i="4"/>
  <c r="GC315" i="4"/>
  <c r="GC295" i="4"/>
  <c r="F400" i="5"/>
  <c r="F395" i="5"/>
  <c r="F300" i="5"/>
  <c r="F284" i="5"/>
  <c r="F261" i="5"/>
  <c r="F244" i="5"/>
  <c r="F207" i="5"/>
  <c r="F133" i="5"/>
  <c r="F100" i="5"/>
  <c r="F28" i="5"/>
  <c r="F13" i="5"/>
  <c r="GQ285" i="4"/>
  <c r="GQ281" i="4"/>
  <c r="GJ237" i="4"/>
  <c r="GJ196" i="4"/>
  <c r="GQ189" i="4"/>
  <c r="GQ178" i="4"/>
  <c r="GJ173" i="4"/>
  <c r="GQ102" i="4"/>
  <c r="GQ83" i="4"/>
  <c r="GJ81" i="4"/>
  <c r="GC390" i="4"/>
  <c r="GC370" i="4"/>
  <c r="GC327" i="4"/>
  <c r="GC227" i="4"/>
  <c r="GC210" i="4"/>
  <c r="GC183" i="4"/>
  <c r="GC178" i="4"/>
  <c r="GC71" i="4"/>
  <c r="GC59" i="4"/>
  <c r="GC24" i="4"/>
  <c r="F4" i="5"/>
  <c r="F353" i="5"/>
  <c r="F345" i="5"/>
  <c r="F331" i="5"/>
  <c r="F283" i="5"/>
  <c r="F254" i="5"/>
  <c r="F248" i="5"/>
  <c r="F187" i="5"/>
  <c r="F178" i="5"/>
  <c r="F172" i="5"/>
  <c r="F149" i="5"/>
  <c r="F111" i="5"/>
  <c r="F105" i="5"/>
  <c r="EM392" i="4"/>
  <c r="EM375" i="4"/>
  <c r="EM230" i="4"/>
  <c r="EM135" i="4"/>
  <c r="EM69" i="4"/>
  <c r="EM65" i="4"/>
  <c r="GQ395" i="4"/>
  <c r="GQ328" i="4"/>
  <c r="GJ324" i="4"/>
  <c r="GQ267" i="4"/>
  <c r="GQ242" i="4"/>
  <c r="GQ235" i="4"/>
  <c r="GQ123" i="4"/>
  <c r="GQ99" i="4"/>
  <c r="GJ90" i="4"/>
  <c r="GJ83" i="4"/>
  <c r="GJ82" i="4"/>
  <c r="GC406" i="4"/>
  <c r="GC384" i="4"/>
  <c r="GC192" i="4"/>
  <c r="GC150" i="4"/>
  <c r="GC111" i="4"/>
  <c r="GC98" i="4"/>
  <c r="GC17" i="4"/>
  <c r="GC10" i="4"/>
  <c r="F371" i="5"/>
  <c r="F336" i="5"/>
  <c r="F312" i="5"/>
  <c r="F243" i="5"/>
  <c r="F233" i="5"/>
  <c r="F228" i="5"/>
  <c r="F142" i="5"/>
  <c r="F19" i="5"/>
  <c r="GJ350" i="4"/>
  <c r="GQ275" i="4"/>
  <c r="GJ225" i="4"/>
  <c r="GJ188" i="4"/>
  <c r="GJ147" i="4"/>
  <c r="GQ145" i="4"/>
  <c r="GQ38" i="4"/>
  <c r="GC313" i="4"/>
  <c r="GC52" i="4"/>
  <c r="F404" i="5"/>
  <c r="F253" i="5"/>
  <c r="GJ8" i="4"/>
  <c r="GC344" i="4"/>
  <c r="GC324" i="4"/>
  <c r="GC225" i="4"/>
  <c r="GC186" i="4"/>
  <c r="GC64" i="4"/>
  <c r="F329" i="5"/>
  <c r="F303" i="5"/>
  <c r="F266" i="5"/>
  <c r="F115" i="5"/>
  <c r="F54" i="5"/>
  <c r="DY390" i="4"/>
  <c r="DY314" i="4"/>
  <c r="DY290" i="4"/>
  <c r="DY274" i="4"/>
  <c r="DY128" i="4"/>
  <c r="EM268" i="4"/>
  <c r="EM264" i="4"/>
  <c r="EM79" i="4"/>
  <c r="GJ403" i="4"/>
  <c r="GQ376" i="4"/>
  <c r="GQ342" i="4"/>
  <c r="GQ322" i="4"/>
  <c r="GQ316" i="4"/>
  <c r="GQ298" i="4"/>
  <c r="GQ295" i="4"/>
  <c r="GJ274" i="4"/>
  <c r="GQ243" i="4"/>
  <c r="GQ212" i="4"/>
  <c r="GQ184" i="4"/>
  <c r="GQ138" i="4"/>
  <c r="GQ125" i="4"/>
  <c r="GQ117" i="4"/>
  <c r="GQ30" i="4"/>
  <c r="GC190" i="4"/>
  <c r="GC167" i="4"/>
  <c r="GC42" i="4"/>
  <c r="F397" i="5"/>
  <c r="F63" i="5"/>
  <c r="EM390" i="4"/>
  <c r="EM370" i="4"/>
  <c r="EM49" i="4"/>
  <c r="EM30" i="4"/>
  <c r="EM17" i="4"/>
  <c r="EM14" i="4"/>
  <c r="EM11" i="4"/>
  <c r="GQ382" i="4"/>
  <c r="GJ321" i="4"/>
  <c r="GJ255" i="4"/>
  <c r="GQ131" i="4"/>
  <c r="GJ100" i="4"/>
  <c r="GQ80" i="4"/>
  <c r="GJ29" i="4"/>
  <c r="DY273" i="4"/>
  <c r="DY259" i="4"/>
  <c r="DY235" i="4"/>
  <c r="DY213" i="4"/>
  <c r="DY197" i="4"/>
  <c r="DY173" i="4"/>
  <c r="DY80" i="4"/>
  <c r="GJ264" i="4"/>
  <c r="GJ252" i="4"/>
  <c r="GJ246" i="4"/>
  <c r="GQ227" i="4"/>
  <c r="GJ156" i="4"/>
  <c r="GQ149" i="4"/>
  <c r="GQ35" i="4"/>
  <c r="GC368" i="4"/>
  <c r="GC292" i="4"/>
  <c r="GC250" i="4"/>
  <c r="GC230" i="4"/>
  <c r="GC158" i="4"/>
  <c r="GC45" i="4"/>
  <c r="GC37" i="4"/>
  <c r="GC21" i="4"/>
  <c r="F387" i="5"/>
  <c r="F362" i="5"/>
  <c r="F328" i="5"/>
  <c r="F316" i="5"/>
  <c r="F280" i="5"/>
  <c r="F275" i="5"/>
  <c r="F257" i="5"/>
  <c r="F251" i="5"/>
  <c r="F241" i="5"/>
  <c r="F231" i="5"/>
  <c r="F221" i="5"/>
  <c r="F209" i="5"/>
  <c r="F140" i="5"/>
  <c r="F129" i="5"/>
  <c r="F125" i="5"/>
  <c r="F114" i="5"/>
  <c r="F108" i="5"/>
  <c r="F102" i="5"/>
  <c r="F58" i="5"/>
  <c r="F16" i="5"/>
  <c r="DY185" i="4"/>
  <c r="GQ391" i="4"/>
  <c r="GQ377" i="4"/>
  <c r="GQ364" i="4"/>
  <c r="GQ293" i="4"/>
  <c r="GJ199" i="4"/>
  <c r="GQ143" i="4"/>
  <c r="GQ132" i="4"/>
  <c r="GJ25" i="4"/>
  <c r="GC382" i="4"/>
  <c r="GC200" i="4"/>
  <c r="GC180" i="4"/>
  <c r="GC166" i="4"/>
  <c r="GC103" i="4"/>
  <c r="GC62" i="4"/>
  <c r="GC26" i="4"/>
  <c r="F169" i="5"/>
  <c r="F145" i="5"/>
  <c r="F22" i="5"/>
  <c r="GJ57" i="4"/>
  <c r="EF9" i="4"/>
  <c r="DY233" i="4"/>
  <c r="DY150" i="4"/>
  <c r="DY138" i="4"/>
  <c r="DY52" i="4"/>
  <c r="DY46" i="4"/>
  <c r="EM404" i="4"/>
  <c r="EM210" i="4"/>
  <c r="EM189" i="4"/>
  <c r="GJ405" i="4"/>
  <c r="GJ382" i="4"/>
  <c r="GQ378" i="4"/>
  <c r="GJ329" i="4"/>
  <c r="GQ324" i="4"/>
  <c r="GQ320" i="4"/>
  <c r="GQ317" i="4"/>
  <c r="GQ307" i="4"/>
  <c r="GQ303" i="4"/>
  <c r="GQ269" i="4"/>
  <c r="GQ234" i="4"/>
  <c r="GQ228" i="4"/>
  <c r="GQ214" i="4"/>
  <c r="GQ177" i="4"/>
  <c r="GQ154" i="4"/>
  <c r="GQ90" i="4"/>
  <c r="GJ85" i="4"/>
  <c r="GJ80" i="4"/>
  <c r="GQ41" i="4"/>
  <c r="GQ27" i="4"/>
  <c r="GQ19" i="4"/>
  <c r="GC386" i="4"/>
  <c r="GC381" i="4"/>
  <c r="GC376" i="4"/>
  <c r="GC353" i="4"/>
  <c r="GC335" i="4"/>
  <c r="GC286" i="4"/>
  <c r="GC266" i="4"/>
  <c r="GC222" i="4"/>
  <c r="GC217" i="4"/>
  <c r="GC194" i="4"/>
  <c r="GC120" i="4"/>
  <c r="GC61" i="4"/>
  <c r="GC13" i="4"/>
  <c r="F390" i="5"/>
  <c r="F373" i="5"/>
  <c r="F361" i="5"/>
  <c r="F295" i="5"/>
  <c r="F279" i="5"/>
  <c r="F213" i="5"/>
  <c r="F201" i="5"/>
  <c r="F184" i="5"/>
  <c r="F144" i="5"/>
  <c r="F21" i="5"/>
  <c r="FV361" i="4"/>
  <c r="FV337" i="4"/>
  <c r="FV265" i="4"/>
  <c r="FV253" i="4"/>
  <c r="FV241" i="4"/>
  <c r="FV181" i="4"/>
  <c r="FV109" i="4"/>
  <c r="FV85" i="4"/>
  <c r="FV49" i="4"/>
  <c r="FV37" i="4"/>
  <c r="FH297" i="4"/>
  <c r="FH249" i="4"/>
  <c r="FH33" i="4"/>
  <c r="FH9" i="4"/>
  <c r="FH362" i="4"/>
  <c r="FH254" i="4"/>
  <c r="FH182" i="4"/>
  <c r="FH170" i="4"/>
  <c r="FH146" i="4"/>
  <c r="FH134" i="4"/>
  <c r="FH110" i="4"/>
  <c r="FA178" i="4"/>
  <c r="FA130" i="4"/>
  <c r="FA230" i="4"/>
  <c r="FV335" i="4"/>
  <c r="FV311" i="4"/>
  <c r="FH331" i="4"/>
  <c r="FH404" i="4"/>
  <c r="FH380" i="4"/>
  <c r="FH344" i="4"/>
  <c r="FH320" i="4"/>
  <c r="FH308" i="4"/>
  <c r="FH284" i="4"/>
  <c r="FH260" i="4"/>
  <c r="FH212" i="4"/>
  <c r="FH188" i="4"/>
  <c r="FH176" i="4"/>
  <c r="FH164" i="4"/>
  <c r="FH152" i="4"/>
  <c r="FH128" i="4"/>
  <c r="FH68" i="4"/>
  <c r="FH56" i="4"/>
  <c r="FH44" i="4"/>
  <c r="FH32" i="4"/>
  <c r="FV405" i="4"/>
  <c r="FV393" i="4"/>
  <c r="FV381" i="4"/>
  <c r="FV369" i="4"/>
  <c r="FV357" i="4"/>
  <c r="FV345" i="4"/>
  <c r="FV333" i="4"/>
  <c r="FV321" i="4"/>
  <c r="FV309" i="4"/>
  <c r="FV297" i="4"/>
  <c r="FV285" i="4"/>
  <c r="FV273" i="4"/>
  <c r="FV261" i="4"/>
  <c r="FV249" i="4"/>
  <c r="FV237" i="4"/>
  <c r="FV225" i="4"/>
  <c r="FV213" i="4"/>
  <c r="FV201" i="4"/>
  <c r="FV189" i="4"/>
  <c r="FV177" i="4"/>
  <c r="FV165" i="4"/>
  <c r="FV141" i="4"/>
  <c r="FV129" i="4"/>
  <c r="FV105" i="4"/>
  <c r="FV93" i="4"/>
  <c r="FV81" i="4"/>
  <c r="FV69" i="4"/>
  <c r="FV57" i="4"/>
  <c r="FV45" i="4"/>
  <c r="FV33" i="4"/>
  <c r="FV21" i="4"/>
  <c r="FV9" i="4"/>
  <c r="FV397" i="4"/>
  <c r="FV385" i="4"/>
  <c r="FV373" i="4"/>
  <c r="FV349" i="4"/>
  <c r="FV313" i="4"/>
  <c r="FV301" i="4"/>
  <c r="FV289" i="4"/>
  <c r="FV277" i="4"/>
  <c r="FV229" i="4"/>
  <c r="FV217" i="4"/>
  <c r="FV205" i="4"/>
  <c r="FV193" i="4"/>
  <c r="FV169" i="4"/>
  <c r="FV157" i="4"/>
  <c r="FV145" i="4"/>
  <c r="FV133" i="4"/>
  <c r="FV121" i="4"/>
  <c r="FV97" i="4"/>
  <c r="FV61" i="4"/>
  <c r="FV25" i="4"/>
  <c r="FV13" i="4"/>
  <c r="FH385" i="4"/>
  <c r="FH373" i="4"/>
  <c r="FH361" i="4"/>
  <c r="FH349" i="4"/>
  <c r="FH325" i="4"/>
  <c r="FH313" i="4"/>
  <c r="FH301" i="4"/>
  <c r="FH265" i="4"/>
  <c r="FH193" i="4"/>
  <c r="FH181" i="4"/>
  <c r="FH169" i="4"/>
  <c r="FH157" i="4"/>
  <c r="FH145" i="4"/>
  <c r="FH133" i="4"/>
  <c r="FH121" i="4"/>
  <c r="FH109" i="4"/>
  <c r="FH85" i="4"/>
  <c r="FH73" i="4"/>
  <c r="FH61" i="4"/>
  <c r="FH401" i="4"/>
  <c r="FH365" i="4"/>
  <c r="FH353" i="4"/>
  <c r="FH341" i="4"/>
  <c r="FH317" i="4"/>
  <c r="FH305" i="4"/>
  <c r="FH293" i="4"/>
  <c r="FH281" i="4"/>
  <c r="FH269" i="4"/>
  <c r="FH257" i="4"/>
  <c r="FH221" i="4"/>
  <c r="FH209" i="4"/>
  <c r="FH197" i="4"/>
  <c r="FH185" i="4"/>
  <c r="FH173" i="4"/>
  <c r="FH137" i="4"/>
  <c r="FH65" i="4"/>
  <c r="FH41" i="4"/>
  <c r="FH29" i="4"/>
  <c r="FH381" i="4"/>
  <c r="FH369" i="4"/>
  <c r="FH357" i="4"/>
  <c r="FH345" i="4"/>
  <c r="FH321" i="4"/>
  <c r="FH309" i="4"/>
  <c r="FH285" i="4"/>
  <c r="FH261" i="4"/>
  <c r="FH201" i="4"/>
  <c r="FH189" i="4"/>
  <c r="FH177" i="4"/>
  <c r="FH165" i="4"/>
  <c r="FH153" i="4"/>
  <c r="FH141" i="4"/>
  <c r="FH129" i="4"/>
  <c r="FH81" i="4"/>
  <c r="FH69" i="4"/>
  <c r="FH57" i="4"/>
  <c r="FH45" i="4"/>
  <c r="FH21" i="4"/>
  <c r="FH390" i="4"/>
  <c r="FH342" i="4"/>
  <c r="FH306" i="4"/>
  <c r="FH294" i="4"/>
  <c r="FH282" i="4"/>
  <c r="FH258" i="4"/>
  <c r="FH198" i="4"/>
  <c r="FH186" i="4"/>
  <c r="FH162" i="4"/>
  <c r="FH150" i="4"/>
  <c r="FH126" i="4"/>
  <c r="FH66" i="4"/>
  <c r="FH42" i="4"/>
  <c r="FH30" i="4"/>
  <c r="FA406" i="4"/>
  <c r="FA382" i="4"/>
  <c r="FA370" i="4"/>
  <c r="FA358" i="4"/>
  <c r="FA346" i="4"/>
  <c r="FA322" i="4"/>
  <c r="FA310" i="4"/>
  <c r="FA386" i="4"/>
  <c r="FA350" i="4"/>
  <c r="FA266" i="4"/>
  <c r="FA254" i="4"/>
  <c r="FA194" i="4"/>
  <c r="FA182" i="4"/>
  <c r="FA170" i="4"/>
  <c r="FA134" i="4"/>
  <c r="FA86" i="4"/>
  <c r="FA62" i="4"/>
  <c r="FA402" i="4"/>
  <c r="FA390" i="4"/>
  <c r="FA378" i="4"/>
  <c r="FA282" i="4"/>
  <c r="FV375" i="4"/>
  <c r="FV363" i="4"/>
  <c r="FV339" i="4"/>
  <c r="FV315" i="4"/>
  <c r="FV291" i="4"/>
  <c r="FV279" i="4"/>
  <c r="FV87" i="4"/>
  <c r="FV275" i="4"/>
  <c r="FV131" i="4"/>
  <c r="FH263" i="4"/>
  <c r="FH251" i="4"/>
  <c r="FH215" i="4"/>
  <c r="FH119" i="4"/>
  <c r="FH47" i="4"/>
  <c r="FH35" i="4"/>
  <c r="FH11" i="4"/>
  <c r="FH171" i="4"/>
  <c r="FH400" i="4"/>
  <c r="FH388" i="4"/>
  <c r="FH376" i="4"/>
  <c r="FH364" i="4"/>
  <c r="FH352" i="4"/>
  <c r="FH328" i="4"/>
  <c r="FH316" i="4"/>
  <c r="FH304" i="4"/>
  <c r="FH256" i="4"/>
  <c r="FH196" i="4"/>
  <c r="FH184" i="4"/>
  <c r="FH172" i="4"/>
  <c r="FH160" i="4"/>
  <c r="FH148" i="4"/>
  <c r="FH136" i="4"/>
  <c r="FH124" i="4"/>
  <c r="FH64" i="4"/>
  <c r="FH52" i="4"/>
  <c r="FH28" i="4"/>
  <c r="FA340" i="4"/>
  <c r="FA88" i="4"/>
  <c r="DR392" i="4"/>
  <c r="DR284" i="4"/>
  <c r="DR176" i="4"/>
  <c r="DR164" i="4"/>
  <c r="DR152" i="4"/>
  <c r="CP274" i="4"/>
  <c r="CP208" i="4"/>
  <c r="FA174" i="4"/>
  <c r="FA150" i="4"/>
  <c r="FA138" i="4"/>
  <c r="FA126" i="4"/>
  <c r="FA66" i="4"/>
  <c r="FA42" i="4"/>
  <c r="FA30" i="4"/>
  <c r="FA18" i="4"/>
  <c r="FA286" i="4"/>
  <c r="FA196" i="4"/>
  <c r="DR384" i="4"/>
  <c r="DR336" i="4"/>
  <c r="DR324" i="4"/>
  <c r="DR264" i="4"/>
  <c r="DR192" i="4"/>
  <c r="DR108" i="4"/>
  <c r="DR48" i="4"/>
  <c r="DR172" i="4"/>
  <c r="DK390" i="4"/>
  <c r="DK378" i="4"/>
  <c r="DK18" i="4"/>
  <c r="DK298" i="4"/>
  <c r="DK274" i="4"/>
  <c r="DK154" i="4"/>
  <c r="DK362" i="4"/>
  <c r="DK86" i="4"/>
  <c r="DD402" i="4"/>
  <c r="DD390" i="4"/>
  <c r="DD378" i="4"/>
  <c r="DD366" i="4"/>
  <c r="DD342" i="4"/>
  <c r="DD318" i="4"/>
  <c r="DD306" i="4"/>
  <c r="DD294" i="4"/>
  <c r="DD270" i="4"/>
  <c r="DD222" i="4"/>
  <c r="DD210" i="4"/>
  <c r="DD198" i="4"/>
  <c r="DD186" i="4"/>
  <c r="DD174" i="4"/>
  <c r="DD162" i="4"/>
  <c r="DD150" i="4"/>
  <c r="DD138" i="4"/>
  <c r="DD126" i="4"/>
  <c r="DD90" i="4"/>
  <c r="DD78" i="4"/>
  <c r="DD54" i="4"/>
  <c r="DD30" i="4"/>
  <c r="DD394" i="4"/>
  <c r="DD211" i="4"/>
  <c r="DD127" i="4"/>
  <c r="DD43" i="4"/>
  <c r="DD395" i="4"/>
  <c r="DD371" i="4"/>
  <c r="DD347" i="4"/>
  <c r="DD323" i="4"/>
  <c r="DD311" i="4"/>
  <c r="DD287" i="4"/>
  <c r="DD263" i="4"/>
  <c r="DD251" i="4"/>
  <c r="DD239" i="4"/>
  <c r="DD203" i="4"/>
  <c r="DD191" i="4"/>
  <c r="DD155" i="4"/>
  <c r="DD119" i="4"/>
  <c r="DD95" i="4"/>
  <c r="DD59" i="4"/>
  <c r="DD47" i="4"/>
  <c r="DD35" i="4"/>
  <c r="DD23" i="4"/>
  <c r="DD11" i="4"/>
  <c r="FA146" i="4"/>
  <c r="FA74" i="4"/>
  <c r="FA38" i="4"/>
  <c r="FA14" i="4"/>
  <c r="FA354" i="4"/>
  <c r="FA342" i="4"/>
  <c r="FA222" i="4"/>
  <c r="FA198" i="4"/>
  <c r="CP356" i="4"/>
  <c r="CP358" i="4"/>
  <c r="CP281" i="4"/>
  <c r="CP276" i="4"/>
  <c r="CP231" i="4"/>
  <c r="CP225" i="4"/>
  <c r="CP213" i="4"/>
  <c r="CP202" i="4"/>
  <c r="CP196" i="4"/>
  <c r="CP190" i="4"/>
  <c r="CP184" i="4"/>
  <c r="CP179" i="4"/>
  <c r="CP173" i="4"/>
  <c r="CP123" i="4"/>
  <c r="CP117" i="4"/>
  <c r="CW165" i="4"/>
  <c r="CW122" i="4"/>
  <c r="CW114" i="4"/>
  <c r="CW107" i="4"/>
  <c r="ET227" i="4"/>
  <c r="ET200" i="4"/>
  <c r="ET196" i="4"/>
  <c r="ET137" i="4"/>
  <c r="ET123" i="4"/>
  <c r="ET119" i="4"/>
  <c r="ET95" i="4"/>
  <c r="ET87" i="4"/>
  <c r="ET76" i="4"/>
  <c r="ET68" i="4"/>
  <c r="ET56" i="4"/>
  <c r="EF113" i="4"/>
  <c r="EF66" i="4"/>
  <c r="DY362" i="4"/>
  <c r="DY349" i="4"/>
  <c r="DY252" i="4"/>
  <c r="EM380" i="4"/>
  <c r="GQ357" i="4"/>
  <c r="GQ340" i="4"/>
  <c r="GJ290" i="4"/>
  <c r="CP363" i="4"/>
  <c r="CP218" i="4"/>
  <c r="CP55" i="4"/>
  <c r="CW199" i="4"/>
  <c r="CW134" i="4"/>
  <c r="CW118" i="4"/>
  <c r="ET160" i="4"/>
  <c r="ET147" i="4"/>
  <c r="ET142" i="4"/>
  <c r="EF201" i="4"/>
  <c r="EF177" i="4"/>
  <c r="EF168" i="4"/>
  <c r="GJ235" i="4"/>
  <c r="GQ74" i="4"/>
  <c r="CP247" i="4"/>
  <c r="CP195" i="4"/>
  <c r="CW125" i="4"/>
  <c r="ET220" i="4"/>
  <c r="EF238" i="4"/>
  <c r="DY293" i="4"/>
  <c r="DY22" i="4"/>
  <c r="CP121" i="4"/>
  <c r="CP115" i="4"/>
  <c r="CP110" i="4"/>
  <c r="CP70" i="4"/>
  <c r="CP20" i="4"/>
  <c r="CW243" i="4"/>
  <c r="CW141" i="4"/>
  <c r="ET265" i="4"/>
  <c r="EM319" i="4"/>
  <c r="EM305" i="4"/>
  <c r="GQ385" i="4"/>
  <c r="GJ368" i="4"/>
  <c r="GQ304" i="4"/>
  <c r="GQ253" i="4"/>
  <c r="CP406" i="4"/>
  <c r="CP384" i="4"/>
  <c r="CP378" i="4"/>
  <c r="CP345" i="4"/>
  <c r="CP302" i="4"/>
  <c r="CP296" i="4"/>
  <c r="CP290" i="4"/>
  <c r="CP279" i="4"/>
  <c r="CP257" i="4"/>
  <c r="CP114" i="4"/>
  <c r="CP59" i="4"/>
  <c r="CP53" i="4"/>
  <c r="CP47" i="4"/>
  <c r="CP31" i="4"/>
  <c r="CW300" i="4"/>
  <c r="CW202" i="4"/>
  <c r="EF389" i="4"/>
  <c r="EF321" i="4"/>
  <c r="EF297" i="4"/>
  <c r="DY67" i="4"/>
  <c r="DY31" i="4"/>
  <c r="GJ205" i="4"/>
  <c r="CP355" i="4"/>
  <c r="CP295" i="4"/>
  <c r="CP97" i="4"/>
  <c r="CP91" i="4"/>
  <c r="CP86" i="4"/>
  <c r="CP46" i="4"/>
  <c r="CW267" i="4"/>
  <c r="CW231" i="4"/>
  <c r="CW83" i="4"/>
  <c r="CW70" i="4"/>
  <c r="ET341" i="4"/>
  <c r="ET276" i="4"/>
  <c r="ET33" i="4"/>
  <c r="ET9" i="4"/>
  <c r="EF402" i="4"/>
  <c r="EF329" i="4"/>
  <c r="DY111" i="4"/>
  <c r="DY102" i="4"/>
  <c r="DY37" i="4"/>
  <c r="EM262" i="4"/>
  <c r="EM258" i="4"/>
  <c r="GQ331" i="4"/>
  <c r="GQ257" i="4"/>
  <c r="GJ213" i="4"/>
  <c r="GQ210" i="4"/>
  <c r="GJ198" i="4"/>
  <c r="CW292" i="4"/>
  <c r="GJ365" i="4"/>
  <c r="CP360" i="4"/>
  <c r="CP349" i="4"/>
  <c r="CP338" i="4"/>
  <c r="CP267" i="4"/>
  <c r="CP233" i="4"/>
  <c r="CP215" i="4"/>
  <c r="CP204" i="4"/>
  <c r="CP198" i="4"/>
  <c r="CP186" i="4"/>
  <c r="CP175" i="4"/>
  <c r="CP141" i="4"/>
  <c r="CP125" i="4"/>
  <c r="CP119" i="4"/>
  <c r="CP35" i="4"/>
  <c r="CW343" i="4"/>
  <c r="CW294" i="4"/>
  <c r="CW209" i="4"/>
  <c r="CW102" i="4"/>
  <c r="ET392" i="4"/>
  <c r="ET364" i="4"/>
  <c r="ET352" i="4"/>
  <c r="ET314" i="4"/>
  <c r="ET310" i="4"/>
  <c r="ET288" i="4"/>
  <c r="ET272" i="4"/>
  <c r="ET260" i="4"/>
  <c r="ET189" i="4"/>
  <c r="ET138" i="4"/>
  <c r="DY337" i="4"/>
  <c r="DY321" i="4"/>
  <c r="DY165" i="4"/>
  <c r="EM371" i="4"/>
  <c r="EM335" i="4"/>
  <c r="EM71" i="4"/>
  <c r="GJ315" i="4"/>
  <c r="GQ270" i="4"/>
  <c r="CP370" i="4"/>
  <c r="CP162" i="4"/>
  <c r="CP140" i="4"/>
  <c r="CP118" i="4"/>
  <c r="CP73" i="4"/>
  <c r="CP67" i="4"/>
  <c r="CP62" i="4"/>
  <c r="CW371" i="4"/>
  <c r="CW339" i="4"/>
  <c r="CW306" i="4"/>
  <c r="CW66" i="4"/>
  <c r="ET53" i="4"/>
  <c r="EF401" i="4"/>
  <c r="EF351" i="4"/>
  <c r="EF323" i="4"/>
  <c r="EF151" i="4"/>
  <c r="EF117" i="4"/>
  <c r="DY351" i="4"/>
  <c r="GJ342" i="4"/>
  <c r="GJ266" i="4"/>
  <c r="GJ234" i="4"/>
  <c r="CP237" i="4"/>
  <c r="CP50" i="4"/>
  <c r="CP44" i="4"/>
  <c r="CW266" i="4"/>
  <c r="CW88" i="4"/>
  <c r="CW11" i="4"/>
  <c r="ET404" i="4"/>
  <c r="ET400" i="4"/>
  <c r="ET205" i="4"/>
  <c r="ET48" i="4"/>
  <c r="ET32" i="4"/>
  <c r="EF406" i="4"/>
  <c r="EF360" i="4"/>
  <c r="EF336" i="4"/>
  <c r="EF209" i="4"/>
  <c r="EF165" i="4"/>
  <c r="EF110" i="4"/>
  <c r="EM187" i="4"/>
  <c r="EM70" i="4"/>
  <c r="EM39" i="4"/>
  <c r="GQ336" i="4"/>
  <c r="GC112" i="4"/>
  <c r="CP7" i="4"/>
  <c r="CW344" i="4"/>
  <c r="CW310" i="4"/>
  <c r="CW281" i="4"/>
  <c r="CW271" i="4"/>
  <c r="CW221" i="4"/>
  <c r="CW203" i="4"/>
  <c r="CW184" i="4"/>
  <c r="CW126" i="4"/>
  <c r="CW89" i="4"/>
  <c r="CW59" i="4"/>
  <c r="ET369" i="4"/>
  <c r="ET361" i="4"/>
  <c r="ET330" i="4"/>
  <c r="ET326" i="4"/>
  <c r="ET301" i="4"/>
  <c r="ET297" i="4"/>
  <c r="ET281" i="4"/>
  <c r="ET273" i="4"/>
  <c r="ET237" i="4"/>
  <c r="ET233" i="4"/>
  <c r="ET172" i="4"/>
  <c r="ET25" i="4"/>
  <c r="ET17" i="4"/>
  <c r="EF379" i="4"/>
  <c r="EF361" i="4"/>
  <c r="EF332" i="4"/>
  <c r="EF312" i="4"/>
  <c r="EF223" i="4"/>
  <c r="EF178" i="4"/>
  <c r="DY387" i="4"/>
  <c r="DY356" i="4"/>
  <c r="DY343" i="4"/>
  <c r="DY315" i="4"/>
  <c r="DY308" i="4"/>
  <c r="DY239" i="4"/>
  <c r="DY234" i="4"/>
  <c r="DY221" i="4"/>
  <c r="DY196" i="4"/>
  <c r="DY164" i="4"/>
  <c r="DY142" i="4"/>
  <c r="DY129" i="4"/>
  <c r="DY126" i="4"/>
  <c r="DY13" i="4"/>
  <c r="EM339" i="4"/>
  <c r="EM273" i="4"/>
  <c r="EM266" i="4"/>
  <c r="EM200" i="4"/>
  <c r="EM115" i="4"/>
  <c r="EM74" i="4"/>
  <c r="EM63" i="4"/>
  <c r="EM36" i="4"/>
  <c r="EM29" i="4"/>
  <c r="GQ375" i="4"/>
  <c r="GJ373" i="4"/>
  <c r="GJ338" i="4"/>
  <c r="GQ325" i="4"/>
  <c r="GQ226" i="4"/>
  <c r="GJ189" i="4"/>
  <c r="GQ84" i="4"/>
  <c r="GJ73" i="4"/>
  <c r="F268" i="5"/>
  <c r="F99" i="5"/>
  <c r="EF60" i="4"/>
  <c r="EF38" i="4"/>
  <c r="EF30" i="4"/>
  <c r="DY341" i="4"/>
  <c r="DY283" i="4"/>
  <c r="DY270" i="4"/>
  <c r="DY200" i="4"/>
  <c r="DY195" i="4"/>
  <c r="DY163" i="4"/>
  <c r="DY133" i="4"/>
  <c r="DY120" i="4"/>
  <c r="DY100" i="4"/>
  <c r="DY87" i="4"/>
  <c r="DY71" i="4"/>
  <c r="DY55" i="4"/>
  <c r="DY20" i="4"/>
  <c r="EM265" i="4"/>
  <c r="EM199" i="4"/>
  <c r="EM108" i="4"/>
  <c r="EM91" i="4"/>
  <c r="EM58" i="4"/>
  <c r="EM48" i="4"/>
  <c r="GQ392" i="4"/>
  <c r="GJ374" i="4"/>
  <c r="GQ333" i="4"/>
  <c r="GJ328" i="4"/>
  <c r="GJ304" i="4"/>
  <c r="GJ296" i="4"/>
  <c r="GQ294" i="4"/>
  <c r="GQ276" i="4"/>
  <c r="GQ192" i="4"/>
  <c r="GQ153" i="4"/>
  <c r="GC374" i="4"/>
  <c r="CW406" i="4"/>
  <c r="CW359" i="4"/>
  <c r="CW275" i="4"/>
  <c r="CW249" i="4"/>
  <c r="CW223" i="4"/>
  <c r="CW206" i="4"/>
  <c r="CW62" i="4"/>
  <c r="CW10" i="4"/>
  <c r="ET403" i="4"/>
  <c r="ET318" i="4"/>
  <c r="ET313" i="4"/>
  <c r="ET296" i="4"/>
  <c r="ET292" i="4"/>
  <c r="ET287" i="4"/>
  <c r="ET244" i="4"/>
  <c r="ET175" i="4"/>
  <c r="ET164" i="4"/>
  <c r="ET146" i="4"/>
  <c r="ET136" i="4"/>
  <c r="ET127" i="4"/>
  <c r="ET94" i="4"/>
  <c r="ET86" i="4"/>
  <c r="ET67" i="4"/>
  <c r="ET63" i="4"/>
  <c r="ET40" i="4"/>
  <c r="ET19" i="4"/>
  <c r="EF395" i="4"/>
  <c r="EF392" i="4"/>
  <c r="EF363" i="4"/>
  <c r="EF359" i="4"/>
  <c r="EF327" i="4"/>
  <c r="EF213" i="4"/>
  <c r="EF207" i="4"/>
  <c r="EF160" i="4"/>
  <c r="EF116" i="4"/>
  <c r="EF88" i="4"/>
  <c r="EF73" i="4"/>
  <c r="DY402" i="4"/>
  <c r="DY184" i="4"/>
  <c r="DY162" i="4"/>
  <c r="DY70" i="4"/>
  <c r="EM403" i="4"/>
  <c r="EM386" i="4"/>
  <c r="EM355" i="4"/>
  <c r="EM227" i="4"/>
  <c r="EM114" i="4"/>
  <c r="EM51" i="4"/>
  <c r="EM38" i="4"/>
  <c r="EM35" i="4"/>
  <c r="GQ387" i="4"/>
  <c r="GJ380" i="4"/>
  <c r="GJ375" i="4"/>
  <c r="GQ371" i="4"/>
  <c r="GQ289" i="4"/>
  <c r="GJ275" i="4"/>
  <c r="GQ230" i="4"/>
  <c r="GQ216" i="4"/>
  <c r="F141" i="5"/>
  <c r="CW155" i="4"/>
  <c r="CW109" i="4"/>
  <c r="ET324" i="4"/>
  <c r="ET207" i="4"/>
  <c r="ET203" i="4"/>
  <c r="ET199" i="4"/>
  <c r="ET187" i="4"/>
  <c r="ET179" i="4"/>
  <c r="ET170" i="4"/>
  <c r="EF171" i="4"/>
  <c r="EF112" i="4"/>
  <c r="EM148" i="4"/>
  <c r="EM61" i="4"/>
  <c r="EM54" i="4"/>
  <c r="GQ383" i="4"/>
  <c r="GJ332" i="4"/>
  <c r="GQ306" i="4"/>
  <c r="GJ240" i="4"/>
  <c r="GJ200" i="4"/>
  <c r="GJ160" i="4"/>
  <c r="GJ131" i="4"/>
  <c r="F192" i="5"/>
  <c r="CW342" i="4"/>
  <c r="CW332" i="4"/>
  <c r="CW321" i="4"/>
  <c r="CW317" i="4"/>
  <c r="CW274" i="4"/>
  <c r="CW244" i="4"/>
  <c r="CW140" i="4"/>
  <c r="CW106" i="4"/>
  <c r="CW68" i="4"/>
  <c r="ET282" i="4"/>
  <c r="ET267" i="4"/>
  <c r="ET263" i="4"/>
  <c r="ET248" i="4"/>
  <c r="ET215" i="4"/>
  <c r="ET126" i="4"/>
  <c r="ET47" i="4"/>
  <c r="ET23" i="4"/>
  <c r="ET11" i="4"/>
  <c r="EF391" i="4"/>
  <c r="EF322" i="4"/>
  <c r="EF246" i="4"/>
  <c r="EF206" i="4"/>
  <c r="EF175" i="4"/>
  <c r="EF63" i="4"/>
  <c r="EF41" i="4"/>
  <c r="EF12" i="4"/>
  <c r="DY312" i="4"/>
  <c r="DY296" i="4"/>
  <c r="DY289" i="4"/>
  <c r="DY205" i="4"/>
  <c r="DY113" i="4"/>
  <c r="DY64" i="4"/>
  <c r="DY10" i="4"/>
  <c r="EM382" i="4"/>
  <c r="EM379" i="4"/>
  <c r="EM283" i="4"/>
  <c r="EM165" i="4"/>
  <c r="EM157" i="4"/>
  <c r="EM154" i="4"/>
  <c r="EM88" i="4"/>
  <c r="EM12" i="4"/>
  <c r="GJ387" i="4"/>
  <c r="GJ354" i="4"/>
  <c r="GQ259" i="4"/>
  <c r="GJ233" i="4"/>
  <c r="GQ213" i="4"/>
  <c r="GC56" i="4"/>
  <c r="CW248" i="4"/>
  <c r="CW235" i="4"/>
  <c r="CW172" i="4"/>
  <c r="CW169" i="4"/>
  <c r="CW26" i="4"/>
  <c r="CW23" i="4"/>
  <c r="ET291" i="4"/>
  <c r="ET255" i="4"/>
  <c r="ET150" i="4"/>
  <c r="ET7" i="4"/>
  <c r="EF254" i="4"/>
  <c r="EF195" i="4"/>
  <c r="EF79" i="4"/>
  <c r="EF59" i="4"/>
  <c r="DY352" i="4"/>
  <c r="DY254" i="4"/>
  <c r="DY210" i="4"/>
  <c r="DY69" i="4"/>
  <c r="EM364" i="4"/>
  <c r="EM354" i="4"/>
  <c r="EM242" i="4"/>
  <c r="EM225" i="4"/>
  <c r="EM201" i="4"/>
  <c r="EM60" i="4"/>
  <c r="EM44" i="4"/>
  <c r="GJ402" i="4"/>
  <c r="GQ368" i="4"/>
  <c r="GQ351" i="4"/>
  <c r="GQ314" i="4"/>
  <c r="GJ310" i="4"/>
  <c r="GQ302" i="4"/>
  <c r="GQ231" i="4"/>
  <c r="GQ174" i="4"/>
  <c r="GQ63" i="4"/>
  <c r="GQ53" i="4"/>
  <c r="GQ22" i="4"/>
  <c r="GQ18" i="4"/>
  <c r="GJ16" i="4"/>
  <c r="GJ10" i="4"/>
  <c r="CW265" i="4"/>
  <c r="CW222" i="4"/>
  <c r="CW182" i="4"/>
  <c r="CW154" i="4"/>
  <c r="CW131" i="4"/>
  <c r="CW60" i="4"/>
  <c r="CW47" i="4"/>
  <c r="CW41" i="4"/>
  <c r="CW38" i="4"/>
  <c r="CW32" i="4"/>
  <c r="ET339" i="4"/>
  <c r="EF45" i="4"/>
  <c r="DY375" i="4"/>
  <c r="EM321" i="4"/>
  <c r="EM315" i="4"/>
  <c r="GJ238" i="4"/>
  <c r="CP18" i="4"/>
  <c r="CW387" i="4"/>
  <c r="CW368" i="4"/>
  <c r="CW268" i="4"/>
  <c r="CW135" i="4"/>
  <c r="CW123" i="4"/>
  <c r="CW54" i="4"/>
  <c r="CW22" i="4"/>
  <c r="ET370" i="4"/>
  <c r="ET298" i="4"/>
  <c r="ET270" i="4"/>
  <c r="ET242" i="4"/>
  <c r="ET209" i="4"/>
  <c r="ET90" i="4"/>
  <c r="EF394" i="4"/>
  <c r="EF258" i="4"/>
  <c r="EF133" i="4"/>
  <c r="EF71" i="4"/>
  <c r="EF55" i="4"/>
  <c r="EF33" i="4"/>
  <c r="DY332" i="4"/>
  <c r="DY258" i="4"/>
  <c r="DY253" i="4"/>
  <c r="DY218" i="4"/>
  <c r="DY175" i="4"/>
  <c r="DY170" i="4"/>
  <c r="DY74" i="4"/>
  <c r="EM368" i="4"/>
  <c r="EM245" i="4"/>
  <c r="EM217" i="4"/>
  <c r="EM138" i="4"/>
  <c r="EM68" i="4"/>
  <c r="EM50" i="4"/>
  <c r="EM43" i="4"/>
  <c r="GQ379" i="4"/>
  <c r="GJ372" i="4"/>
  <c r="GJ355" i="4"/>
  <c r="GJ334" i="4"/>
  <c r="GJ326" i="4"/>
  <c r="GQ318" i="4"/>
  <c r="GQ249" i="4"/>
  <c r="GJ87" i="4"/>
  <c r="GQ46" i="4"/>
  <c r="GC218" i="4"/>
  <c r="GC139" i="4"/>
  <c r="GC128" i="4"/>
  <c r="GC84" i="4"/>
  <c r="GC68" i="4"/>
  <c r="F351" i="5"/>
  <c r="F299" i="5"/>
  <c r="F294" i="5"/>
  <c r="F278" i="5"/>
  <c r="F256" i="5"/>
  <c r="F204" i="5"/>
  <c r="F198" i="5"/>
  <c r="F177" i="5"/>
  <c r="F171" i="5"/>
  <c r="F165" i="5"/>
  <c r="F132" i="5"/>
  <c r="F127" i="5"/>
  <c r="F70" i="5"/>
  <c r="F57" i="5"/>
  <c r="F46" i="5"/>
  <c r="F35" i="5"/>
  <c r="GJ187" i="4"/>
  <c r="GQ173" i="4"/>
  <c r="GJ172" i="4"/>
  <c r="GQ166" i="4"/>
  <c r="GQ150" i="4"/>
  <c r="GQ135" i="4"/>
  <c r="GQ103" i="4"/>
  <c r="GQ68" i="4"/>
  <c r="GQ45" i="4"/>
  <c r="GJ39" i="4"/>
  <c r="GQ36" i="4"/>
  <c r="GQ32" i="4"/>
  <c r="GQ31" i="4"/>
  <c r="GJ30" i="4"/>
  <c r="GJ20" i="4"/>
  <c r="GJ15" i="4"/>
  <c r="DD6" i="4"/>
  <c r="GC404" i="4"/>
  <c r="GC358" i="4"/>
  <c r="GC345" i="4"/>
  <c r="GC333" i="4"/>
  <c r="GC321" i="4"/>
  <c r="GC303" i="4"/>
  <c r="GC285" i="4"/>
  <c r="GC279" i="4"/>
  <c r="GC273" i="4"/>
  <c r="GC212" i="4"/>
  <c r="GC201" i="4"/>
  <c r="GC127" i="4"/>
  <c r="GC78" i="4"/>
  <c r="GC67" i="4"/>
  <c r="GC28" i="4"/>
  <c r="F388" i="5"/>
  <c r="F317" i="5"/>
  <c r="F304" i="5"/>
  <c r="F255" i="5"/>
  <c r="F170" i="5"/>
  <c r="F164" i="5"/>
  <c r="F136" i="5"/>
  <c r="F131" i="5"/>
  <c r="F61" i="5"/>
  <c r="F56" i="5"/>
  <c r="F45" i="5"/>
  <c r="F9" i="5"/>
  <c r="GC369" i="4"/>
  <c r="GC364" i="4"/>
  <c r="GC351" i="4"/>
  <c r="GC338" i="4"/>
  <c r="GC248" i="4"/>
  <c r="F382" i="5"/>
  <c r="F342" i="5"/>
  <c r="F334" i="5"/>
  <c r="F272" i="5"/>
  <c r="F208" i="5"/>
  <c r="F202" i="5"/>
  <c r="F175" i="5"/>
  <c r="F126" i="5"/>
  <c r="F121" i="5"/>
  <c r="F116" i="5"/>
  <c r="F110" i="5"/>
  <c r="F74" i="5"/>
  <c r="F69" i="5"/>
  <c r="F39" i="5"/>
  <c r="F27" i="5"/>
  <c r="F20" i="5"/>
  <c r="GC373" i="4"/>
  <c r="GC289" i="4"/>
  <c r="GC247" i="4"/>
  <c r="GC41" i="4"/>
  <c r="F322" i="5"/>
  <c r="F229" i="5"/>
  <c r="F224" i="5"/>
  <c r="F109" i="5"/>
  <c r="F68" i="5"/>
  <c r="F55" i="5"/>
  <c r="F38" i="5"/>
  <c r="F223" i="5"/>
  <c r="F49" i="5"/>
  <c r="GQ191" i="4"/>
  <c r="GJ183" i="4"/>
  <c r="GJ170" i="4"/>
  <c r="GQ164" i="4"/>
  <c r="GQ155" i="4"/>
  <c r="GJ68" i="4"/>
  <c r="GJ58" i="4"/>
  <c r="GQ37" i="4"/>
  <c r="GJ36" i="4"/>
  <c r="GQ33" i="4"/>
  <c r="GJ31" i="4"/>
  <c r="ET6" i="4"/>
  <c r="GC391" i="4"/>
  <c r="GC239" i="4"/>
  <c r="GC233" i="4"/>
  <c r="GC188" i="4"/>
  <c r="GC148" i="4"/>
  <c r="GC136" i="4"/>
  <c r="GC76" i="4"/>
  <c r="GC65" i="4"/>
  <c r="GC20" i="4"/>
  <c r="GJ164" i="4"/>
  <c r="GQ130" i="4"/>
  <c r="GJ128" i="4"/>
  <c r="GQ122" i="4"/>
  <c r="GQ118" i="4"/>
  <c r="GQ115" i="4"/>
  <c r="GJ114" i="4"/>
  <c r="GQ109" i="4"/>
  <c r="GQ98" i="4"/>
  <c r="GQ92" i="4"/>
  <c r="GJ91" i="4"/>
  <c r="GQ89" i="4"/>
  <c r="GQ60" i="4"/>
  <c r="GJ158" i="4"/>
  <c r="GJ74" i="4"/>
  <c r="GJ69" i="4"/>
  <c r="GC395" i="4"/>
  <c r="GC355" i="4"/>
  <c r="GC299" i="4"/>
  <c r="GC204" i="4"/>
  <c r="GC121" i="4"/>
  <c r="GC115" i="4"/>
  <c r="GC109" i="4"/>
  <c r="GC86" i="4"/>
  <c r="F379" i="5"/>
  <c r="F346" i="5"/>
  <c r="F320" i="5"/>
  <c r="F301" i="5"/>
  <c r="F296" i="5"/>
  <c r="F247" i="5"/>
  <c r="F232" i="5"/>
  <c r="F179" i="5"/>
  <c r="F173" i="5"/>
  <c r="F159" i="5"/>
  <c r="F150" i="5"/>
  <c r="F139" i="5"/>
  <c r="F72" i="5"/>
  <c r="F48" i="5"/>
  <c r="F42" i="5"/>
  <c r="GJ195" i="4"/>
  <c r="GQ180" i="4"/>
  <c r="GJ133" i="4"/>
  <c r="GJ104" i="4"/>
  <c r="GJ98" i="4"/>
  <c r="GQ86" i="4"/>
  <c r="GQ76" i="4"/>
  <c r="GJ75" i="4"/>
  <c r="GQ25" i="4"/>
  <c r="GJ13" i="4"/>
  <c r="GC306" i="4"/>
  <c r="GC287" i="4"/>
  <c r="F242" i="5"/>
  <c r="F206" i="5"/>
  <c r="F183" i="5"/>
  <c r="F67" i="5"/>
  <c r="GJ148" i="4"/>
  <c r="GQ20" i="4"/>
  <c r="GQ15" i="4"/>
  <c r="GJ14" i="4"/>
  <c r="GC316" i="4"/>
  <c r="GC291" i="4"/>
  <c r="GC146" i="4"/>
  <c r="GC125" i="4"/>
  <c r="GC39" i="4"/>
  <c r="F394" i="5"/>
  <c r="F157" i="5"/>
  <c r="F112" i="5"/>
  <c r="F94" i="5"/>
  <c r="F86" i="5"/>
  <c r="F71" i="5"/>
  <c r="F5" i="5"/>
  <c r="GJ115" i="4"/>
  <c r="GJ101" i="4"/>
  <c r="GJ65" i="4"/>
  <c r="GJ24" i="4"/>
  <c r="GQ21" i="4"/>
  <c r="GC124" i="4"/>
  <c r="GC38" i="4"/>
  <c r="F365" i="5"/>
  <c r="FO197" i="4"/>
  <c r="FA348" i="4"/>
  <c r="FA252" i="4"/>
  <c r="FA120" i="4"/>
  <c r="FV259" i="4"/>
  <c r="FV299" i="4"/>
  <c r="FH67" i="4"/>
  <c r="FV403" i="4"/>
  <c r="FV391" i="4"/>
  <c r="FV379" i="4"/>
  <c r="FV367" i="4"/>
  <c r="FV355" i="4"/>
  <c r="FV343" i="4"/>
  <c r="FV331" i="4"/>
  <c r="FV319" i="4"/>
  <c r="FV307" i="4"/>
  <c r="FV295" i="4"/>
  <c r="FV283" i="4"/>
  <c r="FV271" i="4"/>
  <c r="FV247" i="4"/>
  <c r="FV235" i="4"/>
  <c r="FV223" i="4"/>
  <c r="FV211" i="4"/>
  <c r="FV199" i="4"/>
  <c r="FV187" i="4"/>
  <c r="FV175" i="4"/>
  <c r="FV163" i="4"/>
  <c r="FV151" i="4"/>
  <c r="FV139" i="4"/>
  <c r="FV127" i="4"/>
  <c r="FV115" i="4"/>
  <c r="FV103" i="4"/>
  <c r="FV91" i="4"/>
  <c r="FV79" i="4"/>
  <c r="FV55" i="4"/>
  <c r="FV43" i="4"/>
  <c r="FV31" i="4"/>
  <c r="FV19" i="4"/>
  <c r="FV7" i="4"/>
  <c r="FV395" i="4"/>
  <c r="FV383" i="4"/>
  <c r="FV371" i="4"/>
  <c r="FV359" i="4"/>
  <c r="FV347" i="4"/>
  <c r="FV287" i="4"/>
  <c r="FV263" i="4"/>
  <c r="FV251" i="4"/>
  <c r="FV239" i="4"/>
  <c r="FV227" i="4"/>
  <c r="FV215" i="4"/>
  <c r="FV203" i="4"/>
  <c r="FV191" i="4"/>
  <c r="FV179" i="4"/>
  <c r="FV167" i="4"/>
  <c r="FV155" i="4"/>
  <c r="FV143" i="4"/>
  <c r="FV119" i="4"/>
  <c r="FV107" i="4"/>
  <c r="FV95" i="4"/>
  <c r="FV83" i="4"/>
  <c r="FV71" i="4"/>
  <c r="FV59" i="4"/>
  <c r="FV47" i="4"/>
  <c r="FV35" i="4"/>
  <c r="FV23" i="4"/>
  <c r="FV11" i="4"/>
  <c r="FV399" i="4"/>
  <c r="FV387" i="4"/>
  <c r="FV351" i="4"/>
  <c r="FV327" i="4"/>
  <c r="FV303" i="4"/>
  <c r="FV267" i="4"/>
  <c r="FV255" i="4"/>
  <c r="FV243" i="4"/>
  <c r="FV231" i="4"/>
  <c r="FV219" i="4"/>
  <c r="FV207" i="4"/>
  <c r="FV195" i="4"/>
  <c r="FV183" i="4"/>
  <c r="FV171" i="4"/>
  <c r="FV159" i="4"/>
  <c r="FV147" i="4"/>
  <c r="FV135" i="4"/>
  <c r="FV123" i="4"/>
  <c r="FV99" i="4"/>
  <c r="FV75" i="4"/>
  <c r="FV63" i="4"/>
  <c r="FV51" i="4"/>
  <c r="FV39" i="4"/>
  <c r="FV27" i="4"/>
  <c r="FV15" i="4"/>
  <c r="FH399" i="4"/>
  <c r="FH363" i="4"/>
  <c r="FH351" i="4"/>
  <c r="FH327" i="4"/>
  <c r="FH315" i="4"/>
  <c r="FH303" i="4"/>
  <c r="FH291" i="4"/>
  <c r="FH267" i="4"/>
  <c r="FH255" i="4"/>
  <c r="FH195" i="4"/>
  <c r="FH183" i="4"/>
  <c r="FH159" i="4"/>
  <c r="FH147" i="4"/>
  <c r="FH135" i="4"/>
  <c r="FH123" i="4"/>
  <c r="FH111" i="4"/>
  <c r="FH75" i="4"/>
  <c r="FH63" i="4"/>
  <c r="FH51" i="4"/>
  <c r="FH39" i="4"/>
  <c r="FH27" i="4"/>
  <c r="FH15" i="4"/>
  <c r="FH403" i="4"/>
  <c r="FH391" i="4"/>
  <c r="FH379" i="4"/>
  <c r="FH367" i="4"/>
  <c r="FH355" i="4"/>
  <c r="FH343" i="4"/>
  <c r="FH319" i="4"/>
  <c r="FH307" i="4"/>
  <c r="FH295" i="4"/>
  <c r="FH259" i="4"/>
  <c r="FH247" i="4"/>
  <c r="FH199" i="4"/>
  <c r="FH187" i="4"/>
  <c r="FH175" i="4"/>
  <c r="FH163" i="4"/>
  <c r="FH151" i="4"/>
  <c r="FH139" i="4"/>
  <c r="FH127" i="4"/>
  <c r="FH115" i="4"/>
  <c r="FH55" i="4"/>
  <c r="FH43" i="4"/>
  <c r="FH31" i="4"/>
  <c r="FH7" i="4"/>
  <c r="FH383" i="4"/>
  <c r="FH371" i="4"/>
  <c r="FH347" i="4"/>
  <c r="FH323" i="4"/>
  <c r="FH311" i="4"/>
  <c r="FH287" i="4"/>
  <c r="FH191" i="4"/>
  <c r="FH179" i="4"/>
  <c r="FH167" i="4"/>
  <c r="FH155" i="4"/>
  <c r="FH143" i="4"/>
  <c r="FH131" i="4"/>
  <c r="FH107" i="4"/>
  <c r="FH83" i="4"/>
  <c r="FH71" i="4"/>
  <c r="FH59" i="4"/>
  <c r="FH23" i="4"/>
  <c r="FA404" i="4"/>
  <c r="FA392" i="4"/>
  <c r="FA380" i="4"/>
  <c r="FA368" i="4"/>
  <c r="FA344" i="4"/>
  <c r="FA332" i="4"/>
  <c r="FA308" i="4"/>
  <c r="FA296" i="4"/>
  <c r="FA284" i="4"/>
  <c r="FA272" i="4"/>
  <c r="FA260" i="4"/>
  <c r="FA248" i="4"/>
  <c r="FA200" i="4"/>
  <c r="FA188" i="4"/>
  <c r="FA176" i="4"/>
  <c r="FA164" i="4"/>
  <c r="FA152" i="4"/>
  <c r="FA140" i="4"/>
  <c r="FA128" i="4"/>
  <c r="FA116" i="4"/>
  <c r="FA104" i="4"/>
  <c r="FA80" i="4"/>
  <c r="FA68" i="4"/>
  <c r="FA56" i="4"/>
  <c r="FA44" i="4"/>
  <c r="FA32" i="4"/>
  <c r="FA20" i="4"/>
  <c r="FA8" i="4"/>
  <c r="FA396" i="4"/>
  <c r="FA372" i="4"/>
  <c r="FA360" i="4"/>
  <c r="FA336" i="4"/>
  <c r="FA324" i="4"/>
  <c r="FA312" i="4"/>
  <c r="FA300" i="4"/>
  <c r="FA288" i="4"/>
  <c r="FA276" i="4"/>
  <c r="FA264" i="4"/>
  <c r="FA240" i="4"/>
  <c r="FA216" i="4"/>
  <c r="FA192" i="4"/>
  <c r="FA180" i="4"/>
  <c r="FA168" i="4"/>
  <c r="FA156" i="4"/>
  <c r="FA144" i="4"/>
  <c r="FA132" i="4"/>
  <c r="FA108" i="4"/>
  <c r="FA84" i="4"/>
  <c r="FA72" i="4"/>
  <c r="FA60" i="4"/>
  <c r="FA48" i="4"/>
  <c r="FA36" i="4"/>
  <c r="FA24" i="4"/>
  <c r="FA12" i="4"/>
  <c r="FA400" i="4"/>
  <c r="FA376" i="4"/>
  <c r="FA364" i="4"/>
  <c r="FA352" i="4"/>
  <c r="FA328" i="4"/>
  <c r="FA316" i="4"/>
  <c r="FA292" i="4"/>
  <c r="FA280" i="4"/>
  <c r="FA268" i="4"/>
  <c r="FA256" i="4"/>
  <c r="FA208" i="4"/>
  <c r="FA184" i="4"/>
  <c r="FA172" i="4"/>
  <c r="FA160" i="4"/>
  <c r="FA148" i="4"/>
  <c r="FA136" i="4"/>
  <c r="FA124" i="4"/>
  <c r="FA112" i="4"/>
  <c r="FA76" i="4"/>
  <c r="FA64" i="4"/>
  <c r="FA52" i="4"/>
  <c r="FA40" i="4"/>
  <c r="FA28" i="4"/>
  <c r="FA16" i="4"/>
  <c r="DR156" i="4"/>
  <c r="DR352" i="4"/>
  <c r="DR340" i="4"/>
  <c r="DR328" i="4"/>
  <c r="DR256" i="4"/>
  <c r="DR160" i="4"/>
  <c r="DR124" i="4"/>
  <c r="DR188" i="4"/>
  <c r="DR128" i="4"/>
  <c r="DK406" i="4"/>
  <c r="DK394" i="4"/>
  <c r="DK382" i="4"/>
  <c r="DK370" i="4"/>
  <c r="DK358" i="4"/>
  <c r="DK346" i="4"/>
  <c r="DK334" i="4"/>
  <c r="DK322" i="4"/>
  <c r="DK310" i="4"/>
  <c r="DK286" i="4"/>
  <c r="DK262" i="4"/>
  <c r="DK250" i="4"/>
  <c r="DK238" i="4"/>
  <c r="DK226" i="4"/>
  <c r="DK214" i="4"/>
  <c r="DK202" i="4"/>
  <c r="DK190" i="4"/>
  <c r="DK178" i="4"/>
  <c r="DK166" i="4"/>
  <c r="DK142" i="4"/>
  <c r="DK130" i="4"/>
  <c r="DK118" i="4"/>
  <c r="DK106" i="4"/>
  <c r="DK94" i="4"/>
  <c r="DK82" i="4"/>
  <c r="DK70" i="4"/>
  <c r="DK58" i="4"/>
  <c r="DK46" i="4"/>
  <c r="DK34" i="4"/>
  <c r="DK22" i="4"/>
  <c r="DK10" i="4"/>
  <c r="DK398" i="4"/>
  <c r="DK386" i="4"/>
  <c r="DK374" i="4"/>
  <c r="DK350" i="4"/>
  <c r="DK338" i="4"/>
  <c r="DK326" i="4"/>
  <c r="DK314" i="4"/>
  <c r="DK302" i="4"/>
  <c r="DK290" i="4"/>
  <c r="DK278" i="4"/>
  <c r="DK266" i="4"/>
  <c r="DK254" i="4"/>
  <c r="DK242" i="4"/>
  <c r="DK230" i="4"/>
  <c r="DK218" i="4"/>
  <c r="DK206" i="4"/>
  <c r="DK194" i="4"/>
  <c r="DK182" i="4"/>
  <c r="DK170" i="4"/>
  <c r="DK158" i="4"/>
  <c r="DK146" i="4"/>
  <c r="DK134" i="4"/>
  <c r="DK122" i="4"/>
  <c r="DK110" i="4"/>
  <c r="DK98" i="4"/>
  <c r="DK74" i="4"/>
  <c r="DK62" i="4"/>
  <c r="DK50" i="4"/>
  <c r="DK38" i="4"/>
  <c r="DK26" i="4"/>
  <c r="DK14" i="4"/>
  <c r="DK402" i="4"/>
  <c r="DK366" i="4"/>
  <c r="DK354" i="4"/>
  <c r="DK342" i="4"/>
  <c r="DK330" i="4"/>
  <c r="DK318" i="4"/>
  <c r="DK306" i="4"/>
  <c r="DK294" i="4"/>
  <c r="DK282" i="4"/>
  <c r="DK270" i="4"/>
  <c r="DK258" i="4"/>
  <c r="DK246" i="4"/>
  <c r="DK234" i="4"/>
  <c r="DK222" i="4"/>
  <c r="DK210" i="4"/>
  <c r="DK198" i="4"/>
  <c r="DK186" i="4"/>
  <c r="DK174" i="4"/>
  <c r="DK162" i="4"/>
  <c r="DK150" i="4"/>
  <c r="DK138" i="4"/>
  <c r="DK126" i="4"/>
  <c r="DK114" i="4"/>
  <c r="DK102" i="4"/>
  <c r="DK90" i="4"/>
  <c r="DK78" i="4"/>
  <c r="DK66" i="4"/>
  <c r="DK54" i="4"/>
  <c r="DK42" i="4"/>
  <c r="DK30" i="4"/>
  <c r="DD406" i="4"/>
  <c r="DD370" i="4"/>
  <c r="DD346" i="4"/>
  <c r="DD334" i="4"/>
  <c r="DD322" i="4"/>
  <c r="DD310" i="4"/>
  <c r="DD298" i="4"/>
  <c r="DD286" i="4"/>
  <c r="DD274" i="4"/>
  <c r="DD262" i="4"/>
  <c r="DD250" i="4"/>
  <c r="DD226" i="4"/>
  <c r="DD202" i="4"/>
  <c r="DD190" i="4"/>
  <c r="DD178" i="4"/>
  <c r="DD166" i="4"/>
  <c r="DD142" i="4"/>
  <c r="DD130" i="4"/>
  <c r="DD106" i="4"/>
  <c r="DD94" i="4"/>
  <c r="DD82" i="4"/>
  <c r="DD70" i="4"/>
  <c r="DD58" i="4"/>
  <c r="DD22" i="4"/>
  <c r="DD10" i="4"/>
  <c r="DD398" i="4"/>
  <c r="DD386" i="4"/>
  <c r="DD374" i="4"/>
  <c r="DD362" i="4"/>
  <c r="DD338" i="4"/>
  <c r="DD290" i="4"/>
  <c r="DD278" i="4"/>
  <c r="DD266" i="4"/>
  <c r="DD254" i="4"/>
  <c r="DD242" i="4"/>
  <c r="DD230" i="4"/>
  <c r="DD206" i="4"/>
  <c r="DD182" i="4"/>
  <c r="DD170" i="4"/>
  <c r="DD158" i="4"/>
  <c r="DD146" i="4"/>
  <c r="DD134" i="4"/>
  <c r="DD98" i="4"/>
  <c r="DD74" i="4"/>
  <c r="DD50" i="4"/>
  <c r="DD38" i="4"/>
  <c r="DD26" i="4"/>
  <c r="DD14" i="4"/>
  <c r="DD151" i="4"/>
  <c r="DD275" i="4"/>
  <c r="DD167" i="4"/>
  <c r="DD131" i="4"/>
  <c r="DD107" i="4"/>
  <c r="DD399" i="4"/>
  <c r="DD363" i="4"/>
  <c r="DD351" i="4"/>
  <c r="DD327" i="4"/>
  <c r="DD315" i="4"/>
  <c r="DD303" i="4"/>
  <c r="DD291" i="4"/>
  <c r="DD279" i="4"/>
  <c r="DD267" i="4"/>
  <c r="DD255" i="4"/>
  <c r="DD243" i="4"/>
  <c r="DD231" i="4"/>
  <c r="DD219" i="4"/>
  <c r="DD207" i="4"/>
  <c r="DD195" i="4"/>
  <c r="DD183" i="4"/>
  <c r="DD159" i="4"/>
  <c r="DD147" i="4"/>
  <c r="DD135" i="4"/>
  <c r="DD123" i="4"/>
  <c r="DD99" i="4"/>
  <c r="DD87" i="4"/>
  <c r="DD51" i="4"/>
  <c r="DD39" i="4"/>
  <c r="DD27" i="4"/>
  <c r="DD15" i="4"/>
  <c r="CP377" i="4"/>
  <c r="CP327" i="4"/>
  <c r="CP315" i="4"/>
  <c r="CP200" i="4"/>
  <c r="CP150" i="4"/>
  <c r="CP107" i="4"/>
  <c r="CP30" i="4"/>
  <c r="CP397" i="4"/>
  <c r="CP336" i="4"/>
  <c r="CP391" i="4"/>
  <c r="CP78" i="4"/>
  <c r="CP192" i="4"/>
  <c r="CP126" i="4"/>
  <c r="CP83" i="4"/>
  <c r="CP131" i="4"/>
  <c r="CP304" i="4"/>
  <c r="CP248" i="4"/>
  <c r="CP54" i="4"/>
  <c r="CP11" i="4"/>
  <c r="CW389" i="4"/>
  <c r="CP399" i="4"/>
  <c r="CP372" i="4"/>
  <c r="CP342" i="4"/>
  <c r="CP298" i="4"/>
  <c r="CP167" i="4"/>
  <c r="CW404" i="4"/>
  <c r="CW397" i="4"/>
  <c r="CW382" i="4"/>
  <c r="CW353" i="4"/>
  <c r="CW345" i="4"/>
  <c r="CW337" i="4"/>
  <c r="CP366" i="4"/>
  <c r="CP353" i="4"/>
  <c r="CP325" i="4"/>
  <c r="CP288" i="4"/>
  <c r="CP284" i="4"/>
  <c r="CP275" i="4"/>
  <c r="CP258" i="4"/>
  <c r="CP232" i="4"/>
  <c r="CP221" i="4"/>
  <c r="CP216" i="4"/>
  <c r="CP205" i="4"/>
  <c r="CP194" i="4"/>
  <c r="CP189" i="4"/>
  <c r="CP178" i="4"/>
  <c r="CP154" i="4"/>
  <c r="CP130" i="4"/>
  <c r="CP106" i="4"/>
  <c r="CP82" i="4"/>
  <c r="CP58" i="4"/>
  <c r="CP34" i="4"/>
  <c r="CP10" i="4"/>
  <c r="CW400" i="4"/>
  <c r="CW378" i="4"/>
  <c r="CW375" i="4"/>
  <c r="CW365" i="4"/>
  <c r="CW341" i="4"/>
  <c r="CW324" i="4"/>
  <c r="CW320" i="4"/>
  <c r="CW305" i="4"/>
  <c r="CW291" i="4"/>
  <c r="CW284" i="4"/>
  <c r="CW250" i="4"/>
  <c r="CW150" i="4"/>
  <c r="CW128" i="4"/>
  <c r="CW121" i="4"/>
  <c r="CW49" i="4"/>
  <c r="ET393" i="4"/>
  <c r="CP400" i="4"/>
  <c r="CP375" i="4"/>
  <c r="CP334" i="4"/>
  <c r="CP319" i="4"/>
  <c r="CP168" i="4"/>
  <c r="CP144" i="4"/>
  <c r="CP120" i="4"/>
  <c r="CP96" i="4"/>
  <c r="CP72" i="4"/>
  <c r="CP48" i="4"/>
  <c r="CP24" i="4"/>
  <c r="CW393" i="4"/>
  <c r="CW381" i="4"/>
  <c r="CW370" i="4"/>
  <c r="CW352" i="4"/>
  <c r="CW331" i="4"/>
  <c r="CW327" i="4"/>
  <c r="CW257" i="4"/>
  <c r="CW254" i="4"/>
  <c r="CW168" i="4"/>
  <c r="ET153" i="4"/>
  <c r="ET149" i="4"/>
  <c r="CP365" i="4"/>
  <c r="CP329" i="4"/>
  <c r="CP313" i="4"/>
  <c r="CP307" i="4"/>
  <c r="CP291" i="4"/>
  <c r="CP287" i="4"/>
  <c r="CP270" i="4"/>
  <c r="CP252" i="4"/>
  <c r="CP241" i="4"/>
  <c r="CP172" i="4"/>
  <c r="CP148" i="4"/>
  <c r="CP124" i="4"/>
  <c r="CP100" i="4"/>
  <c r="CP76" i="4"/>
  <c r="CP52" i="4"/>
  <c r="CP28" i="4"/>
  <c r="CW373" i="4"/>
  <c r="CW369" i="4"/>
  <c r="CW364" i="4"/>
  <c r="CW351" i="4"/>
  <c r="CW347" i="4"/>
  <c r="CW340" i="4"/>
  <c r="CW335" i="4"/>
  <c r="CW308" i="4"/>
  <c r="CW162" i="4"/>
  <c r="DY152" i="4"/>
  <c r="CW399" i="4"/>
  <c r="CW377" i="4"/>
  <c r="CW355" i="4"/>
  <c r="CW156" i="4"/>
  <c r="CW7" i="4"/>
  <c r="ET396" i="4"/>
  <c r="ET221" i="4"/>
  <c r="ET156" i="4"/>
  <c r="CP404" i="4"/>
  <c r="CP369" i="4"/>
  <c r="CP346" i="4"/>
  <c r="CP269" i="4"/>
  <c r="CP251" i="4"/>
  <c r="CP245" i="4"/>
  <c r="CP240" i="4"/>
  <c r="CP176" i="4"/>
  <c r="CP152" i="4"/>
  <c r="CP128" i="4"/>
  <c r="CP104" i="4"/>
  <c r="CP80" i="4"/>
  <c r="CP56" i="4"/>
  <c r="CP32" i="4"/>
  <c r="CP8" i="4"/>
  <c r="CW380" i="4"/>
  <c r="CW363" i="4"/>
  <c r="CW322" i="4"/>
  <c r="CW278" i="4"/>
  <c r="CW269" i="4"/>
  <c r="CW213" i="4"/>
  <c r="CW205" i="4"/>
  <c r="CW190" i="4"/>
  <c r="CW167" i="4"/>
  <c r="CW90" i="4"/>
  <c r="CW61" i="4"/>
  <c r="CW58" i="4"/>
  <c r="CW17" i="4"/>
  <c r="CW13" i="4"/>
  <c r="ET284" i="4"/>
  <c r="ET188" i="4"/>
  <c r="ET184" i="4"/>
  <c r="CW395" i="4"/>
  <c r="CW325" i="4"/>
  <c r="CW219" i="4"/>
  <c r="CW216" i="4"/>
  <c r="CW152" i="4"/>
  <c r="CW67" i="4"/>
  <c r="CW20" i="4"/>
  <c r="ET399" i="4"/>
  <c r="CP403" i="4"/>
  <c r="CP350" i="4"/>
  <c r="CP341" i="4"/>
  <c r="CP322" i="4"/>
  <c r="CP305" i="4"/>
  <c r="CP273" i="4"/>
  <c r="CP264" i="4"/>
  <c r="CP250" i="4"/>
  <c r="CP239" i="4"/>
  <c r="CP180" i="4"/>
  <c r="CP156" i="4"/>
  <c r="CP132" i="4"/>
  <c r="CP108" i="4"/>
  <c r="CP84" i="4"/>
  <c r="CP60" i="4"/>
  <c r="CP36" i="4"/>
  <c r="CP12" i="4"/>
  <c r="CW405" i="4"/>
  <c r="CW402" i="4"/>
  <c r="CW391" i="4"/>
  <c r="CW388" i="4"/>
  <c r="CW346" i="4"/>
  <c r="CW197" i="4"/>
  <c r="EF342" i="4"/>
  <c r="EF189" i="4"/>
  <c r="CP170" i="4"/>
  <c r="CP146" i="4"/>
  <c r="CP122" i="4"/>
  <c r="CP98" i="4"/>
  <c r="CW379" i="4"/>
  <c r="CW376" i="4"/>
  <c r="CW350" i="4"/>
  <c r="ET343" i="4"/>
  <c r="ET122" i="4"/>
  <c r="EF404" i="4"/>
  <c r="CP321" i="4"/>
  <c r="CP272" i="4"/>
  <c r="CP263" i="4"/>
  <c r="CP249" i="4"/>
  <c r="CP238" i="4"/>
  <c r="CP160" i="4"/>
  <c r="CP136" i="4"/>
  <c r="CP112" i="4"/>
  <c r="CP88" i="4"/>
  <c r="CP64" i="4"/>
  <c r="CP40" i="4"/>
  <c r="CP16" i="4"/>
  <c r="CW401" i="4"/>
  <c r="CW367" i="4"/>
  <c r="CW362" i="4"/>
  <c r="CW44" i="4"/>
  <c r="ET380" i="4"/>
  <c r="EF399" i="4"/>
  <c r="CW316" i="4"/>
  <c r="CW295" i="4"/>
  <c r="CW246" i="4"/>
  <c r="CW195" i="4"/>
  <c r="CW166" i="4"/>
  <c r="CW145" i="4"/>
  <c r="CW94" i="4"/>
  <c r="CW87" i="4"/>
  <c r="CW82" i="4"/>
  <c r="CW57" i="4"/>
  <c r="CW29" i="4"/>
  <c r="ET397" i="4"/>
  <c r="ET376" i="4"/>
  <c r="ET371" i="4"/>
  <c r="ET367" i="4"/>
  <c r="ET363" i="4"/>
  <c r="ET351" i="4"/>
  <c r="ET344" i="4"/>
  <c r="ET321" i="4"/>
  <c r="ET303" i="4"/>
  <c r="ET277" i="4"/>
  <c r="ET256" i="4"/>
  <c r="ET222" i="4"/>
  <c r="ET185" i="4"/>
  <c r="ET181" i="4"/>
  <c r="ET162" i="4"/>
  <c r="ET131" i="4"/>
  <c r="ET82" i="4"/>
  <c r="ET78" i="4"/>
  <c r="ET54" i="4"/>
  <c r="ET10" i="4"/>
  <c r="EF396" i="4"/>
  <c r="EF388" i="4"/>
  <c r="EF370" i="4"/>
  <c r="EF349" i="4"/>
  <c r="EF328" i="4"/>
  <c r="EF308" i="4"/>
  <c r="EF237" i="4"/>
  <c r="EF233" i="4"/>
  <c r="EF182" i="4"/>
  <c r="EF164" i="4"/>
  <c r="EF161" i="4"/>
  <c r="EF114" i="4"/>
  <c r="EF67" i="4"/>
  <c r="EF49" i="4"/>
  <c r="EF46" i="4"/>
  <c r="DY227" i="4"/>
  <c r="DY220" i="4"/>
  <c r="DY161" i="4"/>
  <c r="DY59" i="4"/>
  <c r="EM373" i="4"/>
  <c r="EM263" i="4"/>
  <c r="EM259" i="4"/>
  <c r="EM255" i="4"/>
  <c r="EM139" i="4"/>
  <c r="CW309" i="4"/>
  <c r="CW299" i="4"/>
  <c r="CW263" i="4"/>
  <c r="CW239" i="4"/>
  <c r="CW233" i="4"/>
  <c r="CW178" i="4"/>
  <c r="CW171" i="4"/>
  <c r="CW160" i="4"/>
  <c r="CW148" i="4"/>
  <c r="CW56" i="4"/>
  <c r="ET375" i="4"/>
  <c r="ET340" i="4"/>
  <c r="ET308" i="4"/>
  <c r="ET302" i="4"/>
  <c r="ET266" i="4"/>
  <c r="ET259" i="4"/>
  <c r="ET245" i="4"/>
  <c r="ET241" i="4"/>
  <c r="ET214" i="4"/>
  <c r="ET206" i="4"/>
  <c r="ET192" i="4"/>
  <c r="ET180" i="4"/>
  <c r="ET176" i="4"/>
  <c r="ET145" i="4"/>
  <c r="ET130" i="4"/>
  <c r="ET111" i="4"/>
  <c r="ET107" i="4"/>
  <c r="ET77" i="4"/>
  <c r="ET69" i="4"/>
  <c r="ET61" i="4"/>
  <c r="ET57" i="4"/>
  <c r="ET39" i="4"/>
  <c r="ET36" i="4"/>
  <c r="ET24" i="4"/>
  <c r="ET13" i="4"/>
  <c r="EF369" i="4"/>
  <c r="EF358" i="4"/>
  <c r="EF353" i="4"/>
  <c r="EF331" i="4"/>
  <c r="EF271" i="4"/>
  <c r="EF157" i="4"/>
  <c r="EF78" i="4"/>
  <c r="EF17" i="4"/>
  <c r="DY386" i="4"/>
  <c r="DY355" i="4"/>
  <c r="DY180" i="4"/>
  <c r="DY160" i="4"/>
  <c r="DY112" i="4"/>
  <c r="EM291" i="4"/>
  <c r="EM85" i="4"/>
  <c r="EM72" i="4"/>
  <c r="CW334" i="4"/>
  <c r="CW315" i="4"/>
  <c r="CW302" i="4"/>
  <c r="CW253" i="4"/>
  <c r="CW224" i="4"/>
  <c r="CW218" i="4"/>
  <c r="CW215" i="4"/>
  <c r="CW194" i="4"/>
  <c r="CW174" i="4"/>
  <c r="CW127" i="4"/>
  <c r="CW84" i="4"/>
  <c r="CW43" i="4"/>
  <c r="ET383" i="4"/>
  <c r="ET379" i="4"/>
  <c r="ET362" i="4"/>
  <c r="ET354" i="4"/>
  <c r="ET350" i="4"/>
  <c r="ET315" i="4"/>
  <c r="ET311" i="4"/>
  <c r="ET280" i="4"/>
  <c r="ET262" i="4"/>
  <c r="ET195" i="4"/>
  <c r="ET144" i="4"/>
  <c r="ET139" i="4"/>
  <c r="ET118" i="4"/>
  <c r="ET106" i="4"/>
  <c r="ET60" i="4"/>
  <c r="ET42" i="4"/>
  <c r="ET35" i="4"/>
  <c r="ET27" i="4"/>
  <c r="ET16" i="4"/>
  <c r="EF374" i="4"/>
  <c r="EF368" i="4"/>
  <c r="EF235" i="4"/>
  <c r="EF219" i="4"/>
  <c r="EF70" i="4"/>
  <c r="EF61" i="4"/>
  <c r="EF28" i="4"/>
  <c r="DY391" i="4"/>
  <c r="DY354" i="4"/>
  <c r="DY248" i="4"/>
  <c r="DY242" i="4"/>
  <c r="DY219" i="4"/>
  <c r="DY179" i="4"/>
  <c r="DY68" i="4"/>
  <c r="DY58" i="4"/>
  <c r="DY18" i="4"/>
  <c r="DY14" i="4"/>
  <c r="DY9" i="4"/>
  <c r="EM332" i="4"/>
  <c r="EM303" i="4"/>
  <c r="EM215" i="4"/>
  <c r="GQ344" i="4"/>
  <c r="GJ289" i="4"/>
  <c r="CW262" i="4"/>
  <c r="CW259" i="4"/>
  <c r="CW256" i="4"/>
  <c r="CW187" i="4"/>
  <c r="CW144" i="4"/>
  <c r="CW130" i="4"/>
  <c r="CW77" i="4"/>
  <c r="CW74" i="4"/>
  <c r="CW40" i="4"/>
  <c r="CW37" i="4"/>
  <c r="CW34" i="4"/>
  <c r="CW31" i="4"/>
  <c r="CW25" i="4"/>
  <c r="CW19" i="4"/>
  <c r="CW16" i="4"/>
  <c r="CW9" i="4"/>
  <c r="ET406" i="4"/>
  <c r="ET365" i="4"/>
  <c r="ET329" i="4"/>
  <c r="ET307" i="4"/>
  <c r="ET294" i="4"/>
  <c r="ET279" i="4"/>
  <c r="ET268" i="4"/>
  <c r="ET258" i="4"/>
  <c r="ET240" i="4"/>
  <c r="ET230" i="4"/>
  <c r="ET225" i="4"/>
  <c r="ET216" i="4"/>
  <c r="ET191" i="4"/>
  <c r="ET183" i="4"/>
  <c r="ET114" i="4"/>
  <c r="ET110" i="4"/>
  <c r="ET80" i="4"/>
  <c r="ET72" i="4"/>
  <c r="ET64" i="4"/>
  <c r="ET12" i="4"/>
  <c r="EF364" i="4"/>
  <c r="EF357" i="4"/>
  <c r="DY199" i="4"/>
  <c r="EM186" i="4"/>
  <c r="EM16" i="4"/>
  <c r="EF21" i="4"/>
  <c r="GJ385" i="4"/>
  <c r="CW301" i="4"/>
  <c r="CW276" i="4"/>
  <c r="CW227" i="4"/>
  <c r="CW207" i="4"/>
  <c r="CW204" i="4"/>
  <c r="CW147" i="4"/>
  <c r="CW136" i="4"/>
  <c r="CW100" i="4"/>
  <c r="CW80" i="4"/>
  <c r="CW51" i="4"/>
  <c r="CW48" i="4"/>
  <c r="CW36" i="4"/>
  <c r="CW27" i="4"/>
  <c r="CW18" i="4"/>
  <c r="CW15" i="4"/>
  <c r="ET405" i="4"/>
  <c r="ET395" i="4"/>
  <c r="ET382" i="4"/>
  <c r="ET357" i="4"/>
  <c r="ET349" i="4"/>
  <c r="ET342" i="4"/>
  <c r="ET332" i="4"/>
  <c r="ET271" i="4"/>
  <c r="ET261" i="4"/>
  <c r="ET243" i="4"/>
  <c r="ET219" i="4"/>
  <c r="ET212" i="4"/>
  <c r="ET194" i="4"/>
  <c r="ET174" i="4"/>
  <c r="ET151" i="4"/>
  <c r="ET143" i="4"/>
  <c r="ET117" i="4"/>
  <c r="ET109" i="4"/>
  <c r="ET49" i="4"/>
  <c r="ET34" i="4"/>
  <c r="ET15" i="4"/>
  <c r="EF381" i="4"/>
  <c r="EF367" i="4"/>
  <c r="EF334" i="4"/>
  <c r="EF330" i="4"/>
  <c r="EF296" i="4"/>
  <c r="EF291" i="4"/>
  <c r="EF282" i="4"/>
  <c r="EF218" i="4"/>
  <c r="EF184" i="4"/>
  <c r="EF159" i="4"/>
  <c r="EF131" i="4"/>
  <c r="EF39" i="4"/>
  <c r="EF10" i="4"/>
  <c r="DY285" i="4"/>
  <c r="DY240" i="4"/>
  <c r="DY38" i="4"/>
  <c r="DY32" i="4"/>
  <c r="GJ371" i="4"/>
  <c r="GJ291" i="4"/>
  <c r="CW241" i="4"/>
  <c r="CW214" i="4"/>
  <c r="CW183" i="4"/>
  <c r="ET373" i="4"/>
  <c r="ET353" i="4"/>
  <c r="ET328" i="4"/>
  <c r="ET293" i="4"/>
  <c r="ET275" i="4"/>
  <c r="ET234" i="4"/>
  <c r="ET201" i="4"/>
  <c r="ET148" i="4"/>
  <c r="ET113" i="4"/>
  <c r="ET105" i="4"/>
  <c r="ET83" i="4"/>
  <c r="EF286" i="4"/>
  <c r="EF255" i="4"/>
  <c r="DY198" i="4"/>
  <c r="DY101" i="4"/>
  <c r="DY88" i="4"/>
  <c r="DY72" i="4"/>
  <c r="DY61" i="4"/>
  <c r="DY21" i="4"/>
  <c r="EM338" i="4"/>
  <c r="EM222" i="4"/>
  <c r="EM128" i="4"/>
  <c r="EM121" i="4"/>
  <c r="EM118" i="4"/>
  <c r="EM19" i="4"/>
  <c r="EM13" i="4"/>
  <c r="EM7" i="4"/>
  <c r="CW307" i="4"/>
  <c r="CW304" i="4"/>
  <c r="CW296" i="4"/>
  <c r="CW290" i="4"/>
  <c r="CW261" i="4"/>
  <c r="CW258" i="4"/>
  <c r="CW255" i="4"/>
  <c r="CW247" i="4"/>
  <c r="CW220" i="4"/>
  <c r="CW217" i="4"/>
  <c r="CW196" i="4"/>
  <c r="CW189" i="4"/>
  <c r="CW186" i="4"/>
  <c r="CW176" i="4"/>
  <c r="CW158" i="4"/>
  <c r="CW153" i="4"/>
  <c r="CW96" i="4"/>
  <c r="CW91" i="4"/>
  <c r="CW76" i="4"/>
  <c r="CW50" i="4"/>
  <c r="CW45" i="4"/>
  <c r="CW33" i="4"/>
  <c r="CW24" i="4"/>
  <c r="CW21" i="4"/>
  <c r="ET381" i="4"/>
  <c r="ET377" i="4"/>
  <c r="ET348" i="4"/>
  <c r="ET338" i="4"/>
  <c r="ET331" i="4"/>
  <c r="ET317" i="4"/>
  <c r="ET305" i="4"/>
  <c r="ET300" i="4"/>
  <c r="ET285" i="4"/>
  <c r="ET278" i="4"/>
  <c r="ET274" i="4"/>
  <c r="ET264" i="4"/>
  <c r="ET238" i="4"/>
  <c r="ET197" i="4"/>
  <c r="ET190" i="4"/>
  <c r="ET182" i="4"/>
  <c r="ET154" i="4"/>
  <c r="ET132" i="4"/>
  <c r="ET120" i="4"/>
  <c r="ET79" i="4"/>
  <c r="ET75" i="4"/>
  <c r="ET71" i="4"/>
  <c r="ET52" i="4"/>
  <c r="ET18" i="4"/>
  <c r="EF376" i="4"/>
  <c r="EF355" i="4"/>
  <c r="EF339" i="4"/>
  <c r="EF305" i="4"/>
  <c r="EF173" i="4"/>
  <c r="EF162" i="4"/>
  <c r="EF155" i="4"/>
  <c r="EF130" i="4"/>
  <c r="EF123" i="4"/>
  <c r="EF25" i="4"/>
  <c r="EF19" i="4"/>
  <c r="DY358" i="4"/>
  <c r="DY333" i="4"/>
  <c r="DY229" i="4"/>
  <c r="DY204" i="4"/>
  <c r="DY146" i="4"/>
  <c r="DY26" i="4"/>
  <c r="EM387" i="4"/>
  <c r="EM384" i="4"/>
  <c r="EM374" i="4"/>
  <c r="GJ218" i="4"/>
  <c r="CW336" i="4"/>
  <c r="CW328" i="4"/>
  <c r="CW270" i="4"/>
  <c r="CW264" i="4"/>
  <c r="CW192" i="4"/>
  <c r="CW179" i="4"/>
  <c r="CW42" i="4"/>
  <c r="CW39" i="4"/>
  <c r="ET386" i="4"/>
  <c r="ET368" i="4"/>
  <c r="ET356" i="4"/>
  <c r="ET309" i="4"/>
  <c r="ET211" i="4"/>
  <c r="ET173" i="4"/>
  <c r="ET168" i="4"/>
  <c r="ET163" i="4"/>
  <c r="ET158" i="4"/>
  <c r="ET128" i="4"/>
  <c r="ET112" i="4"/>
  <c r="ET93" i="4"/>
  <c r="ET51" i="4"/>
  <c r="EF375" i="4"/>
  <c r="EF304" i="4"/>
  <c r="EF285" i="4"/>
  <c r="DY153" i="4"/>
  <c r="ET299" i="4"/>
  <c r="ET210" i="4"/>
  <c r="ET157" i="4"/>
  <c r="EF320" i="4"/>
  <c r="EF8" i="4"/>
  <c r="EM234" i="4"/>
  <c r="EM196" i="4"/>
  <c r="EM183" i="4"/>
  <c r="EM22" i="4"/>
  <c r="GQ384" i="4"/>
  <c r="GJ341" i="4"/>
  <c r="GQ335" i="4"/>
  <c r="GJ323" i="4"/>
  <c r="GJ322" i="4"/>
  <c r="GQ311" i="4"/>
  <c r="GJ287" i="4"/>
  <c r="GQ255" i="4"/>
  <c r="GJ207" i="4"/>
  <c r="GQ183" i="4"/>
  <c r="EF290" i="4"/>
  <c r="EF268" i="4"/>
  <c r="EF215" i="4"/>
  <c r="EF169" i="4"/>
  <c r="EF148" i="4"/>
  <c r="EF108" i="4"/>
  <c r="EF62" i="4"/>
  <c r="DY367" i="4"/>
  <c r="DY247" i="4"/>
  <c r="DY217" i="4"/>
  <c r="DY209" i="4"/>
  <c r="DY174" i="4"/>
  <c r="DY169" i="4"/>
  <c r="DY121" i="4"/>
  <c r="DY107" i="4"/>
  <c r="DY83" i="4"/>
  <c r="DY73" i="4"/>
  <c r="DY63" i="4"/>
  <c r="DY49" i="4"/>
  <c r="DY44" i="4"/>
  <c r="EM402" i="4"/>
  <c r="EM389" i="4"/>
  <c r="EM377" i="4"/>
  <c r="EM344" i="4"/>
  <c r="EM314" i="4"/>
  <c r="EM287" i="4"/>
  <c r="EM281" i="4"/>
  <c r="EM278" i="4"/>
  <c r="EM270" i="4"/>
  <c r="EM267" i="4"/>
  <c r="EM238" i="4"/>
  <c r="EM218" i="4"/>
  <c r="EM192" i="4"/>
  <c r="EM171" i="4"/>
  <c r="EM153" i="4"/>
  <c r="EM125" i="4"/>
  <c r="GQ381" i="4"/>
  <c r="GQ380" i="4"/>
  <c r="GQ361" i="4"/>
  <c r="GQ343" i="4"/>
  <c r="GQ312" i="4"/>
  <c r="GQ232" i="4"/>
  <c r="GJ217" i="4"/>
  <c r="GJ212" i="4"/>
  <c r="EF319" i="4"/>
  <c r="EF289" i="4"/>
  <c r="EF203" i="4"/>
  <c r="EF198" i="4"/>
  <c r="EF176" i="4"/>
  <c r="EF158" i="4"/>
  <c r="EF154" i="4"/>
  <c r="EF150" i="4"/>
  <c r="EF115" i="4"/>
  <c r="EF111" i="4"/>
  <c r="EF80" i="4"/>
  <c r="EF15" i="4"/>
  <c r="EF11" i="4"/>
  <c r="DY331" i="4"/>
  <c r="DY251" i="4"/>
  <c r="DY230" i="4"/>
  <c r="DY225" i="4"/>
  <c r="DY193" i="4"/>
  <c r="DY144" i="4"/>
  <c r="DY53" i="4"/>
  <c r="EM383" i="4"/>
  <c r="EM341" i="4"/>
  <c r="EM334" i="4"/>
  <c r="EM330" i="4"/>
  <c r="EM310" i="4"/>
  <c r="EM280" i="4"/>
  <c r="EM277" i="4"/>
  <c r="EM241" i="4"/>
  <c r="EM233" i="4"/>
  <c r="EM209" i="4"/>
  <c r="EM195" i="4"/>
  <c r="EM182" i="4"/>
  <c r="EM174" i="4"/>
  <c r="EM166" i="4"/>
  <c r="EM150" i="4"/>
  <c r="EM127" i="4"/>
  <c r="EM124" i="4"/>
  <c r="EM41" i="4"/>
  <c r="GJ401" i="4"/>
  <c r="GJ399" i="4"/>
  <c r="GQ390" i="4"/>
  <c r="GJ384" i="4"/>
  <c r="GJ383" i="4"/>
  <c r="GQ363" i="4"/>
  <c r="GQ362" i="4"/>
  <c r="GJ306" i="4"/>
  <c r="GJ192" i="4"/>
  <c r="EF311" i="4"/>
  <c r="EF303" i="4"/>
  <c r="EF293" i="4"/>
  <c r="EF288" i="4"/>
  <c r="EF234" i="4"/>
  <c r="EF229" i="4"/>
  <c r="EF167" i="4"/>
  <c r="EF146" i="4"/>
  <c r="EF137" i="4"/>
  <c r="EF122" i="4"/>
  <c r="EF69" i="4"/>
  <c r="DY353" i="4"/>
  <c r="DY286" i="4"/>
  <c r="DY269" i="4"/>
  <c r="DY262" i="4"/>
  <c r="DY246" i="4"/>
  <c r="DY212" i="4"/>
  <c r="DY192" i="4"/>
  <c r="DY188" i="4"/>
  <c r="DY178" i="4"/>
  <c r="DY127" i="4"/>
  <c r="DY110" i="4"/>
  <c r="DY97" i="4"/>
  <c r="DY81" i="4"/>
  <c r="DY25" i="4"/>
  <c r="EM366" i="4"/>
  <c r="EM351" i="4"/>
  <c r="EM229" i="4"/>
  <c r="EM221" i="4"/>
  <c r="EM178" i="4"/>
  <c r="EM173" i="4"/>
  <c r="EM144" i="4"/>
  <c r="EM131" i="4"/>
  <c r="EM117" i="4"/>
  <c r="EM105" i="4"/>
  <c r="EM100" i="4"/>
  <c r="EM87" i="4"/>
  <c r="EM47" i="4"/>
  <c r="EM28" i="4"/>
  <c r="EM15" i="4"/>
  <c r="GJ390" i="4"/>
  <c r="GJ283" i="4"/>
  <c r="GJ278" i="4"/>
  <c r="GJ236" i="4"/>
  <c r="GQ194" i="4"/>
  <c r="EM347" i="4"/>
  <c r="EM293" i="4"/>
  <c r="EM84" i="4"/>
  <c r="EM24" i="4"/>
  <c r="GJ331" i="4"/>
  <c r="GJ307" i="4"/>
  <c r="GJ285" i="4"/>
  <c r="GQ136" i="4"/>
  <c r="GJ124" i="4"/>
  <c r="DY167" i="4"/>
  <c r="DY159" i="4"/>
  <c r="DY148" i="4"/>
  <c r="DY137" i="4"/>
  <c r="DY131" i="4"/>
  <c r="DY90" i="4"/>
  <c r="DY8" i="4"/>
  <c r="EM396" i="4"/>
  <c r="EM337" i="4"/>
  <c r="EM312" i="4"/>
  <c r="EM276" i="4"/>
  <c r="EM247" i="4"/>
  <c r="EM239" i="4"/>
  <c r="EM236" i="4"/>
  <c r="EM185" i="4"/>
  <c r="EM181" i="4"/>
  <c r="EM155" i="4"/>
  <c r="EM149" i="4"/>
  <c r="EM59" i="4"/>
  <c r="EM31" i="4"/>
  <c r="GQ355" i="4"/>
  <c r="GQ354" i="4"/>
  <c r="GJ308" i="4"/>
  <c r="GJ242" i="4"/>
  <c r="GQ199" i="4"/>
  <c r="EF306" i="4"/>
  <c r="EF292" i="4"/>
  <c r="EF287" i="4"/>
  <c r="EF241" i="4"/>
  <c r="EF170" i="4"/>
  <c r="EF72" i="4"/>
  <c r="EF68" i="4"/>
  <c r="EF40" i="4"/>
  <c r="EF35" i="4"/>
  <c r="EF29" i="4"/>
  <c r="DY311" i="4"/>
  <c r="DY305" i="4"/>
  <c r="DY291" i="4"/>
  <c r="DY244" i="4"/>
  <c r="DY238" i="4"/>
  <c r="DY223" i="4"/>
  <c r="DY215" i="4"/>
  <c r="DY158" i="4"/>
  <c r="DY85" i="4"/>
  <c r="DY51" i="4"/>
  <c r="DY12" i="4"/>
  <c r="EM340" i="4"/>
  <c r="EM316" i="4"/>
  <c r="EM275" i="4"/>
  <c r="EM272" i="4"/>
  <c r="EM261" i="4"/>
  <c r="EM197" i="4"/>
  <c r="EM194" i="4"/>
  <c r="EM177" i="4"/>
  <c r="EM152" i="4"/>
  <c r="EM130" i="4"/>
  <c r="EM113" i="4"/>
  <c r="EM104" i="4"/>
  <c r="EM55" i="4"/>
  <c r="EM52" i="4"/>
  <c r="GJ333" i="4"/>
  <c r="GJ286" i="4"/>
  <c r="GJ270" i="4"/>
  <c r="GQ268" i="4"/>
  <c r="GQ250" i="4"/>
  <c r="GJ180" i="4"/>
  <c r="EF317" i="4"/>
  <c r="EF236" i="4"/>
  <c r="EF196" i="4"/>
  <c r="EF187" i="4"/>
  <c r="EF183" i="4"/>
  <c r="EF174" i="4"/>
  <c r="EF156" i="4"/>
  <c r="EF132" i="4"/>
  <c r="EF57" i="4"/>
  <c r="EF48" i="4"/>
  <c r="EF44" i="4"/>
  <c r="EF14" i="4"/>
  <c r="DY243" i="4"/>
  <c r="DY222" i="4"/>
  <c r="DY214" i="4"/>
  <c r="DY166" i="4"/>
  <c r="DY151" i="4"/>
  <c r="DY60" i="4"/>
  <c r="EM399" i="4"/>
  <c r="EM333" i="4"/>
  <c r="EM289" i="4"/>
  <c r="EM235" i="4"/>
  <c r="EM232" i="4"/>
  <c r="EM213" i="4"/>
  <c r="EM188" i="4"/>
  <c r="EM172" i="4"/>
  <c r="EM160" i="4"/>
  <c r="EM126" i="4"/>
  <c r="EM103" i="4"/>
  <c r="EM77" i="4"/>
  <c r="EM23" i="4"/>
  <c r="EM20" i="4"/>
  <c r="GQ397" i="4"/>
  <c r="GJ395" i="4"/>
  <c r="GJ340" i="4"/>
  <c r="GJ295" i="4"/>
  <c r="GJ294" i="4"/>
  <c r="EF149" i="4"/>
  <c r="EF139" i="4"/>
  <c r="EF120" i="4"/>
  <c r="EF75" i="4"/>
  <c r="EF51" i="4"/>
  <c r="EF43" i="4"/>
  <c r="DY395" i="4"/>
  <c r="DY271" i="4"/>
  <c r="DY135" i="4"/>
  <c r="DY119" i="4"/>
  <c r="DY84" i="4"/>
  <c r="EM378" i="4"/>
  <c r="EM342" i="4"/>
  <c r="EM299" i="4"/>
  <c r="EM295" i="4"/>
  <c r="EM285" i="4"/>
  <c r="EM271" i="4"/>
  <c r="EM260" i="4"/>
  <c r="EM216" i="4"/>
  <c r="EM151" i="4"/>
  <c r="EM86" i="4"/>
  <c r="EM8" i="4"/>
  <c r="GQ398" i="4"/>
  <c r="GJ309" i="4"/>
  <c r="GJ299" i="4"/>
  <c r="GJ271" i="4"/>
  <c r="GJ253" i="4"/>
  <c r="GJ230" i="4"/>
  <c r="EM120" i="4"/>
  <c r="EM111" i="4"/>
  <c r="EM75" i="4"/>
  <c r="EM67" i="4"/>
  <c r="EM53" i="4"/>
  <c r="EM32" i="4"/>
  <c r="EM25" i="4"/>
  <c r="EM10" i="4"/>
  <c r="GJ406" i="4"/>
  <c r="GQ393" i="4"/>
  <c r="GQ350" i="4"/>
  <c r="GJ327" i="4"/>
  <c r="GJ320" i="4"/>
  <c r="GJ316" i="4"/>
  <c r="GJ314" i="4"/>
  <c r="GQ310" i="4"/>
  <c r="GJ305" i="4"/>
  <c r="GJ298" i="4"/>
  <c r="GJ284" i="4"/>
  <c r="GJ277" i="4"/>
  <c r="GQ273" i="4"/>
  <c r="GJ267" i="4"/>
  <c r="GQ263" i="4"/>
  <c r="GQ258" i="4"/>
  <c r="GJ257" i="4"/>
  <c r="GJ241" i="4"/>
  <c r="GQ238" i="4"/>
  <c r="GJ226" i="4"/>
  <c r="GQ218" i="4"/>
  <c r="GJ216" i="4"/>
  <c r="GJ202" i="4"/>
  <c r="GJ197" i="4"/>
  <c r="GQ182" i="4"/>
  <c r="GJ178" i="4"/>
  <c r="GJ138" i="4"/>
  <c r="GQ120" i="4"/>
  <c r="GQ296" i="4"/>
  <c r="GJ293" i="4"/>
  <c r="GJ279" i="4"/>
  <c r="GJ273" i="4"/>
  <c r="GJ272" i="4"/>
  <c r="GQ260" i="4"/>
  <c r="GJ231" i="4"/>
  <c r="GQ224" i="4"/>
  <c r="GJ203" i="4"/>
  <c r="GJ182" i="4"/>
  <c r="GJ135" i="4"/>
  <c r="GJ126" i="4"/>
  <c r="EM110" i="4"/>
  <c r="EM107" i="4"/>
  <c r="EM66" i="4"/>
  <c r="EM62" i="4"/>
  <c r="EM46" i="4"/>
  <c r="EM40" i="4"/>
  <c r="EM34" i="4"/>
  <c r="EM18" i="4"/>
  <c r="GQ403" i="4"/>
  <c r="GQ402" i="4"/>
  <c r="GQ401" i="4"/>
  <c r="GJ396" i="4"/>
  <c r="GJ393" i="4"/>
  <c r="GJ392" i="4"/>
  <c r="GJ388" i="4"/>
  <c r="GJ386" i="4"/>
  <c r="GQ374" i="4"/>
  <c r="GQ367" i="4"/>
  <c r="GQ366" i="4"/>
  <c r="GJ358" i="4"/>
  <c r="GJ349" i="4"/>
  <c r="GJ343" i="4"/>
  <c r="GQ329" i="4"/>
  <c r="GJ317" i="4"/>
  <c r="GJ300" i="4"/>
  <c r="GQ297" i="4"/>
  <c r="GQ282" i="4"/>
  <c r="GQ261" i="4"/>
  <c r="GJ254" i="4"/>
  <c r="GJ243" i="4"/>
  <c r="GJ223" i="4"/>
  <c r="GQ220" i="4"/>
  <c r="GQ204" i="4"/>
  <c r="GJ193" i="4"/>
  <c r="GQ187" i="4"/>
  <c r="GJ155" i="4"/>
  <c r="GJ37" i="4"/>
  <c r="GQ34" i="4"/>
  <c r="GJ18" i="4"/>
  <c r="GC403" i="4"/>
  <c r="GJ398" i="4"/>
  <c r="GJ394" i="4"/>
  <c r="GJ391" i="4"/>
  <c r="GJ377" i="4"/>
  <c r="GJ282" i="4"/>
  <c r="GJ259" i="4"/>
  <c r="GJ250" i="4"/>
  <c r="GJ247" i="4"/>
  <c r="GJ239" i="4"/>
  <c r="GJ232" i="4"/>
  <c r="GJ214" i="4"/>
  <c r="GJ208" i="4"/>
  <c r="GJ194" i="4"/>
  <c r="GJ77" i="4"/>
  <c r="GJ52" i="4"/>
  <c r="EM106" i="4"/>
  <c r="EM82" i="4"/>
  <c r="EM57" i="4"/>
  <c r="EM33" i="4"/>
  <c r="EM9" i="4"/>
  <c r="GQ406" i="4"/>
  <c r="GQ405" i="4"/>
  <c r="GQ404" i="4"/>
  <c r="GJ397" i="4"/>
  <c r="GQ373" i="4"/>
  <c r="GQ372" i="4"/>
  <c r="GQ369" i="4"/>
  <c r="GJ360" i="4"/>
  <c r="GJ356" i="4"/>
  <c r="GJ353" i="4"/>
  <c r="GQ346" i="4"/>
  <c r="GJ344" i="4"/>
  <c r="GQ326" i="4"/>
  <c r="GJ301" i="4"/>
  <c r="GQ287" i="4"/>
  <c r="GQ284" i="4"/>
  <c r="GQ283" i="4"/>
  <c r="GJ280" i="4"/>
  <c r="GQ266" i="4"/>
  <c r="GJ256" i="4"/>
  <c r="GQ221" i="4"/>
  <c r="GQ211" i="4"/>
  <c r="GJ175" i="4"/>
  <c r="GJ38" i="4"/>
  <c r="GC402" i="4"/>
  <c r="GJ369" i="4"/>
  <c r="GQ241" i="4"/>
  <c r="GQ55" i="4"/>
  <c r="GJ23" i="4"/>
  <c r="EM123" i="4"/>
  <c r="EM76" i="4"/>
  <c r="EM64" i="4"/>
  <c r="EM45" i="4"/>
  <c r="EM42" i="4"/>
  <c r="GJ400" i="4"/>
  <c r="GJ379" i="4"/>
  <c r="GJ376" i="4"/>
  <c r="GJ370" i="4"/>
  <c r="GJ367" i="4"/>
  <c r="GJ364" i="4"/>
  <c r="GQ347" i="4"/>
  <c r="GJ345" i="4"/>
  <c r="GQ341" i="4"/>
  <c r="GQ339" i="4"/>
  <c r="GJ336" i="4"/>
  <c r="GQ332" i="4"/>
  <c r="GJ319" i="4"/>
  <c r="GJ313" i="4"/>
  <c r="GQ309" i="4"/>
  <c r="GJ303" i="4"/>
  <c r="GJ302" i="4"/>
  <c r="GQ291" i="4"/>
  <c r="GJ269" i="4"/>
  <c r="GJ261" i="4"/>
  <c r="GJ251" i="4"/>
  <c r="GQ236" i="4"/>
  <c r="GJ220" i="4"/>
  <c r="GQ217" i="4"/>
  <c r="GJ215" i="4"/>
  <c r="GJ210" i="4"/>
  <c r="GQ196" i="4"/>
  <c r="GJ190" i="4"/>
  <c r="GQ179" i="4"/>
  <c r="GJ177" i="4"/>
  <c r="GJ168" i="4"/>
  <c r="GJ157" i="4"/>
  <c r="GJ152" i="4"/>
  <c r="GJ146" i="4"/>
  <c r="GJ88" i="4"/>
  <c r="GC336" i="4"/>
  <c r="GJ337" i="4"/>
  <c r="GQ321" i="4"/>
  <c r="GJ248" i="4"/>
  <c r="GJ179" i="4"/>
  <c r="CP6" i="4"/>
  <c r="GC380" i="4"/>
  <c r="GC340" i="4"/>
  <c r="GQ151" i="4"/>
  <c r="GJ142" i="4"/>
  <c r="GJ129" i="4"/>
  <c r="GJ127" i="4"/>
  <c r="GQ121" i="4"/>
  <c r="GJ118" i="4"/>
  <c r="GQ112" i="4"/>
  <c r="GJ111" i="4"/>
  <c r="GJ103" i="4"/>
  <c r="GQ85" i="4"/>
  <c r="GQ77" i="4"/>
  <c r="GJ76" i="4"/>
  <c r="GQ61" i="4"/>
  <c r="GQ48" i="4"/>
  <c r="GQ42" i="4"/>
  <c r="GJ22" i="4"/>
  <c r="GQ12" i="4"/>
  <c r="GC393" i="4"/>
  <c r="GC388" i="4"/>
  <c r="GC362" i="4"/>
  <c r="GC356" i="4"/>
  <c r="GC330" i="4"/>
  <c r="GC281" i="4"/>
  <c r="GC253" i="4"/>
  <c r="GC206" i="4"/>
  <c r="GC181" i="4"/>
  <c r="GC175" i="4"/>
  <c r="GJ130" i="4"/>
  <c r="GJ119" i="4"/>
  <c r="GQ100" i="4"/>
  <c r="GJ99" i="4"/>
  <c r="GJ89" i="4"/>
  <c r="GJ84" i="4"/>
  <c r="GQ70" i="4"/>
  <c r="GJ59" i="4"/>
  <c r="GQ49" i="4"/>
  <c r="GJ47" i="4"/>
  <c r="GQ13" i="4"/>
  <c r="BU6" i="4"/>
  <c r="GC375" i="4"/>
  <c r="GC371" i="4"/>
  <c r="GC329" i="4"/>
  <c r="GC319" i="4"/>
  <c r="GC280" i="4"/>
  <c r="GC275" i="4"/>
  <c r="GC270" i="4"/>
  <c r="GC106" i="4"/>
  <c r="GJ165" i="4"/>
  <c r="GQ152" i="4"/>
  <c r="GJ151" i="4"/>
  <c r="GJ136" i="4"/>
  <c r="GQ110" i="4"/>
  <c r="GQ105" i="4"/>
  <c r="GQ94" i="4"/>
  <c r="GQ78" i="4"/>
  <c r="GQ57" i="4"/>
  <c r="GJ56" i="4"/>
  <c r="GQ43" i="4"/>
  <c r="GJ41" i="4"/>
  <c r="GJ11" i="4"/>
  <c r="GJ6" i="4"/>
  <c r="AS6" i="4"/>
  <c r="GC379" i="4"/>
  <c r="GC360" i="4"/>
  <c r="GC318" i="4"/>
  <c r="GC290" i="4"/>
  <c r="GC221" i="4"/>
  <c r="GC193" i="4"/>
  <c r="GC123" i="4"/>
  <c r="GJ132" i="4"/>
  <c r="GQ64" i="4"/>
  <c r="GQ58" i="4"/>
  <c r="GJ54" i="4"/>
  <c r="GQ50" i="4"/>
  <c r="GJ48" i="4"/>
  <c r="GJ42" i="4"/>
  <c r="GQ26" i="4"/>
  <c r="GJ19" i="4"/>
  <c r="GJ12" i="4"/>
  <c r="FH6" i="4"/>
  <c r="GC397" i="4"/>
  <c r="GC238" i="4"/>
  <c r="GC130" i="4"/>
  <c r="GQ170" i="4"/>
  <c r="GQ167" i="4"/>
  <c r="GJ166" i="4"/>
  <c r="GJ162" i="4"/>
  <c r="GJ140" i="4"/>
  <c r="GJ137" i="4"/>
  <c r="GQ134" i="4"/>
  <c r="GJ117" i="4"/>
  <c r="GQ106" i="4"/>
  <c r="GJ97" i="4"/>
  <c r="GJ93" i="4"/>
  <c r="GQ87" i="4"/>
  <c r="GQ82" i="4"/>
  <c r="GJ78" i="4"/>
  <c r="GQ73" i="4"/>
  <c r="GJ70" i="4"/>
  <c r="GQ65" i="4"/>
  <c r="GQ44" i="4"/>
  <c r="GJ26" i="4"/>
  <c r="GC401" i="4"/>
  <c r="GC70" i="4"/>
  <c r="GC75" i="4"/>
  <c r="GQ163" i="4"/>
  <c r="GJ159" i="4"/>
  <c r="GQ141" i="4"/>
  <c r="GQ128" i="4"/>
  <c r="GQ114" i="4"/>
  <c r="GQ111" i="4"/>
  <c r="GQ107" i="4"/>
  <c r="GJ105" i="4"/>
  <c r="GQ88" i="4"/>
  <c r="GQ81" i="4"/>
  <c r="GQ75" i="4"/>
  <c r="GJ71" i="4"/>
  <c r="GJ49" i="4"/>
  <c r="GJ43" i="4"/>
  <c r="GJ27" i="4"/>
  <c r="GQ16" i="4"/>
  <c r="FV6" i="4"/>
  <c r="CW6" i="4"/>
  <c r="GC405" i="4"/>
  <c r="GC400" i="4"/>
  <c r="GC219" i="4"/>
  <c r="GC151" i="4"/>
  <c r="GC141" i="4"/>
  <c r="GQ172" i="4"/>
  <c r="GJ163" i="4"/>
  <c r="GJ141" i="4"/>
  <c r="GJ107" i="4"/>
  <c r="GJ106" i="4"/>
  <c r="GJ94" i="4"/>
  <c r="GJ79" i="4"/>
  <c r="GQ66" i="4"/>
  <c r="GJ64" i="4"/>
  <c r="GQ40" i="4"/>
  <c r="GJ34" i="4"/>
  <c r="GQ28" i="4"/>
  <c r="GQ23" i="4"/>
  <c r="GQ9" i="4"/>
  <c r="DY6" i="4"/>
  <c r="GC108" i="4"/>
  <c r="GQ157" i="4"/>
  <c r="GQ146" i="4"/>
  <c r="GJ145" i="4"/>
  <c r="GJ134" i="4"/>
  <c r="GQ96" i="4"/>
  <c r="GQ69" i="4"/>
  <c r="GQ59" i="4"/>
  <c r="GQ52" i="4"/>
  <c r="GJ51" i="4"/>
  <c r="GQ47" i="4"/>
  <c r="GJ44" i="4"/>
  <c r="GJ40" i="4"/>
  <c r="GQ29" i="4"/>
  <c r="GJ28" i="4"/>
  <c r="GJ21" i="4"/>
  <c r="GQ17" i="4"/>
  <c r="GC352" i="4"/>
  <c r="GC347" i="4"/>
  <c r="GC249" i="4"/>
  <c r="GC155" i="4"/>
  <c r="GJ102" i="4"/>
  <c r="GQ54" i="4"/>
  <c r="GJ46" i="4"/>
  <c r="GQ24" i="4"/>
  <c r="GC394" i="4"/>
  <c r="GC389" i="4"/>
  <c r="GC309" i="4"/>
  <c r="GC304" i="4"/>
  <c r="GC271" i="4"/>
  <c r="GC254" i="4"/>
  <c r="F148" i="5"/>
  <c r="F64" i="5"/>
  <c r="F41" i="5"/>
  <c r="GC235" i="4"/>
  <c r="GC229" i="4"/>
  <c r="GC223" i="4"/>
  <c r="GC213" i="4"/>
  <c r="GC208" i="4"/>
  <c r="GC174" i="4"/>
  <c r="GC140" i="4"/>
  <c r="GC129" i="4"/>
  <c r="GC126" i="4"/>
  <c r="GC110" i="4"/>
  <c r="GC105" i="4"/>
  <c r="GC54" i="4"/>
  <c r="GC33" i="4"/>
  <c r="GC29" i="4"/>
  <c r="GC15" i="4"/>
  <c r="F399" i="5"/>
  <c r="F386" i="5"/>
  <c r="F380" i="5"/>
  <c r="F363" i="5"/>
  <c r="F357" i="5"/>
  <c r="F332" i="5"/>
  <c r="F326" i="5"/>
  <c r="F309" i="5"/>
  <c r="F298" i="5"/>
  <c r="F274" i="5"/>
  <c r="F245" i="5"/>
  <c r="F236" i="5"/>
  <c r="F212" i="5"/>
  <c r="F104" i="5"/>
  <c r="F92" i="5"/>
  <c r="F36" i="5"/>
  <c r="F269" i="5"/>
  <c r="F186" i="5"/>
  <c r="F60" i="5"/>
  <c r="GC145" i="4"/>
  <c r="GC79" i="4"/>
  <c r="F368" i="5"/>
  <c r="F356" i="5"/>
  <c r="F325" i="5"/>
  <c r="F314" i="5"/>
  <c r="F302" i="5"/>
  <c r="F240" i="5"/>
  <c r="GC83" i="4"/>
  <c r="F403" i="5"/>
  <c r="F319" i="5"/>
  <c r="F282" i="5"/>
  <c r="F273" i="5"/>
  <c r="F230" i="5"/>
  <c r="F222" i="5"/>
  <c r="F118" i="5"/>
  <c r="F384" i="5"/>
  <c r="F122" i="5"/>
  <c r="F113" i="5"/>
  <c r="F34" i="5"/>
  <c r="GC216" i="4"/>
  <c r="GC211" i="4"/>
  <c r="GC177" i="4"/>
  <c r="GC157" i="4"/>
  <c r="GC144" i="4"/>
  <c r="GC132" i="4"/>
  <c r="GC113" i="4"/>
  <c r="GC77" i="4"/>
  <c r="GC57" i="4"/>
  <c r="GC48" i="4"/>
  <c r="GC40" i="4"/>
  <c r="GC23" i="4"/>
  <c r="GC7" i="4"/>
  <c r="F402" i="5"/>
  <c r="F389" i="5"/>
  <c r="F318" i="5"/>
  <c r="F239" i="5"/>
  <c r="F234" i="5"/>
  <c r="F210" i="5"/>
  <c r="F360" i="5"/>
  <c r="F354" i="5"/>
  <c r="F225" i="5"/>
  <c r="F130" i="5"/>
  <c r="F117" i="5"/>
  <c r="F89" i="5"/>
  <c r="F62" i="5"/>
  <c r="F53" i="5"/>
  <c r="F43" i="5"/>
  <c r="GC237" i="4"/>
  <c r="GC215" i="4"/>
  <c r="GC205" i="4"/>
  <c r="GC185" i="4"/>
  <c r="GC182" i="4"/>
  <c r="GC152" i="4"/>
  <c r="GC131" i="4"/>
  <c r="GC119" i="4"/>
  <c r="GC87" i="4"/>
  <c r="GC82" i="4"/>
  <c r="GC47" i="4"/>
  <c r="GC27" i="4"/>
  <c r="F66" i="5"/>
  <c r="GC231" i="4"/>
  <c r="GC189" i="4"/>
  <c r="GC176" i="4"/>
  <c r="GC169" i="4"/>
  <c r="GC51" i="4"/>
  <c r="F392" i="5"/>
  <c r="F246" i="5"/>
  <c r="F219" i="5"/>
  <c r="F214" i="5"/>
  <c r="F194" i="5"/>
  <c r="F143" i="5"/>
  <c r="F106" i="5"/>
  <c r="F65" i="5"/>
  <c r="F73" i="5"/>
  <c r="CW273" i="4"/>
  <c r="CW392" i="4"/>
  <c r="CW303" i="4"/>
  <c r="CW229" i="4"/>
  <c r="CW161" i="4"/>
  <c r="CW146" i="4"/>
  <c r="CW285" i="4"/>
  <c r="CW282" i="4"/>
  <c r="CW245" i="4"/>
  <c r="CW175" i="4"/>
  <c r="CP395" i="4"/>
  <c r="CP212" i="4"/>
  <c r="CW319" i="4"/>
  <c r="CW201" i="4"/>
  <c r="CW163" i="4"/>
  <c r="CW137" i="4"/>
  <c r="CW110" i="4"/>
  <c r="CP389" i="4"/>
  <c r="CW394" i="4"/>
  <c r="CW357" i="4"/>
  <c r="CP398" i="4"/>
  <c r="CP374" i="4"/>
  <c r="CW159" i="4"/>
  <c r="CW120" i="4"/>
  <c r="CW313" i="4"/>
  <c r="CW170" i="4"/>
  <c r="CW180" i="4"/>
  <c r="CP401" i="4"/>
  <c r="CP392" i="4"/>
  <c r="CW403" i="4"/>
  <c r="CW279" i="4"/>
  <c r="CW260" i="4"/>
  <c r="CW240" i="4"/>
  <c r="CW157" i="4"/>
  <c r="CW65" i="4"/>
  <c r="ET389" i="4"/>
  <c r="CW149" i="4"/>
  <c r="ET55" i="4"/>
  <c r="ET37" i="4"/>
  <c r="ET22" i="4"/>
  <c r="CW113" i="4"/>
  <c r="CW105" i="4"/>
  <c r="CW64" i="4"/>
  <c r="CW35" i="4"/>
  <c r="ET347" i="4"/>
  <c r="ET177" i="4"/>
  <c r="ET62" i="4"/>
  <c r="CW116" i="4"/>
  <c r="CW52" i="4"/>
  <c r="ET85" i="4"/>
  <c r="CW99" i="4"/>
  <c r="ET103" i="4"/>
  <c r="CW119" i="4"/>
  <c r="CW79" i="4"/>
  <c r="CW55" i="4"/>
  <c r="ET401" i="4"/>
  <c r="ET336" i="4"/>
  <c r="ET269" i="4"/>
  <c r="ET217" i="4"/>
  <c r="ET65" i="4"/>
  <c r="ET43" i="4"/>
  <c r="ET28" i="4"/>
  <c r="CW133" i="4"/>
  <c r="CW124" i="4"/>
  <c r="CW104" i="4"/>
  <c r="CW69" i="4"/>
  <c r="CW63" i="4"/>
  <c r="CW28" i="4"/>
  <c r="ET84" i="4"/>
  <c r="ET46" i="4"/>
  <c r="ET31" i="4"/>
  <c r="ET20" i="4"/>
  <c r="CW115" i="4"/>
  <c r="CW93" i="4"/>
  <c r="CW78" i="4"/>
  <c r="CW75" i="4"/>
  <c r="ET133" i="4"/>
  <c r="CW81" i="4"/>
  <c r="CW30" i="4"/>
  <c r="ET208" i="4"/>
  <c r="ET155" i="4"/>
  <c r="EF343" i="4"/>
  <c r="EF310" i="4"/>
  <c r="EF294" i="4"/>
  <c r="EF275" i="4"/>
  <c r="EF257" i="4"/>
  <c r="EF210" i="4"/>
  <c r="EF200" i="4"/>
  <c r="EF163" i="4"/>
  <c r="EF127" i="4"/>
  <c r="EF109" i="4"/>
  <c r="DY176" i="4"/>
  <c r="EF352" i="4"/>
  <c r="EF333" i="4"/>
  <c r="EF214" i="4"/>
  <c r="EF166" i="4"/>
  <c r="EF103" i="4"/>
  <c r="EF50" i="4"/>
  <c r="EF47" i="4"/>
  <c r="EF221" i="4"/>
  <c r="EF217" i="4"/>
  <c r="EF199" i="4"/>
  <c r="EF129" i="4"/>
  <c r="EF126" i="4"/>
  <c r="EF56" i="4"/>
  <c r="EF397" i="4"/>
  <c r="EF325" i="4"/>
  <c r="EF262" i="4"/>
  <c r="EF243" i="4"/>
  <c r="EF227" i="4"/>
  <c r="EF186" i="4"/>
  <c r="EF74" i="4"/>
  <c r="EF42" i="4"/>
  <c r="ET21" i="4"/>
  <c r="EF382" i="4"/>
  <c r="EF341" i="4"/>
  <c r="EF284" i="4"/>
  <c r="EF278" i="4"/>
  <c r="EF152" i="4"/>
  <c r="EF121" i="4"/>
  <c r="EF77" i="4"/>
  <c r="EF390" i="4"/>
  <c r="EF242" i="4"/>
  <c r="EF239" i="4"/>
  <c r="EF225" i="4"/>
  <c r="EF202" i="4"/>
  <c r="EF185" i="4"/>
  <c r="EF181" i="4"/>
  <c r="EF172" i="4"/>
  <c r="EF144" i="4"/>
  <c r="EF135" i="4"/>
  <c r="EF52" i="4"/>
  <c r="EF26" i="4"/>
  <c r="EF20" i="4"/>
  <c r="EF7" i="4"/>
  <c r="EF128" i="4"/>
  <c r="EF393" i="4"/>
  <c r="EF354" i="4"/>
  <c r="EF335" i="4"/>
  <c r="EF318" i="4"/>
  <c r="EF315" i="4"/>
  <c r="EF230" i="4"/>
  <c r="EF124" i="4"/>
  <c r="EF76" i="4"/>
  <c r="EF64" i="4"/>
  <c r="DY330" i="4"/>
  <c r="DY250" i="4"/>
  <c r="DY172" i="4"/>
  <c r="DY155" i="4"/>
  <c r="DY106" i="4"/>
  <c r="EM385" i="4"/>
  <c r="EM376" i="4"/>
  <c r="EM343" i="4"/>
  <c r="EM311" i="4"/>
  <c r="EM304" i="4"/>
  <c r="EM122" i="4"/>
  <c r="DY109" i="4"/>
  <c r="DY105" i="4"/>
  <c r="DY79" i="4"/>
  <c r="DY35" i="4"/>
  <c r="DY30" i="4"/>
  <c r="DY15" i="4"/>
  <c r="DY11" i="4"/>
  <c r="EM352" i="4"/>
  <c r="EM349" i="4"/>
  <c r="EM346" i="4"/>
  <c r="EM290" i="4"/>
  <c r="EM284" i="4"/>
  <c r="EM274" i="4"/>
  <c r="EM254" i="4"/>
  <c r="EM179" i="4"/>
  <c r="EM159" i="4"/>
  <c r="EM37" i="4"/>
  <c r="EM21" i="4"/>
  <c r="EM324" i="4"/>
  <c r="EM306" i="4"/>
  <c r="EM243" i="4"/>
  <c r="EM73" i="4"/>
  <c r="DY96" i="4"/>
  <c r="DY7" i="4"/>
  <c r="EM397" i="4"/>
  <c r="EM358" i="4"/>
  <c r="EM292" i="4"/>
  <c r="DY108" i="4"/>
  <c r="DY78" i="4"/>
  <c r="EM381" i="4"/>
  <c r="EM372" i="4"/>
  <c r="EM348" i="4"/>
  <c r="EM336" i="4"/>
  <c r="EM286" i="4"/>
  <c r="EM214" i="4"/>
  <c r="EM112" i="4"/>
  <c r="EM26" i="4"/>
  <c r="GJ389" i="4"/>
  <c r="DY54" i="4"/>
  <c r="EM294" i="4"/>
  <c r="EM256" i="4"/>
  <c r="EM161" i="4"/>
  <c r="DY124" i="4"/>
  <c r="DY103" i="4"/>
  <c r="DY89" i="4"/>
  <c r="DY28" i="4"/>
  <c r="EM56" i="4"/>
  <c r="DY48" i="4"/>
  <c r="DY23" i="4"/>
  <c r="EM395" i="4"/>
  <c r="EM388" i="4"/>
  <c r="EM353" i="4"/>
  <c r="EM279" i="4"/>
  <c r="EM269" i="4"/>
  <c r="EM184" i="4"/>
  <c r="EM81" i="4"/>
  <c r="EM78" i="4"/>
  <c r="GJ378" i="4"/>
  <c r="GJ330" i="4"/>
  <c r="GJ318" i="4"/>
  <c r="GJ292" i="4"/>
  <c r="GJ288" i="4"/>
  <c r="GQ274" i="4"/>
  <c r="GJ381" i="4"/>
  <c r="GJ311" i="4"/>
  <c r="GJ339" i="4"/>
  <c r="GJ312" i="4"/>
  <c r="GJ258" i="4"/>
  <c r="GJ366" i="4"/>
  <c r="GQ265" i="4"/>
  <c r="GJ362" i="4"/>
  <c r="GJ359" i="4"/>
  <c r="GQ185" i="4"/>
  <c r="GQ386" i="4"/>
  <c r="GJ297" i="4"/>
  <c r="GJ204" i="4"/>
  <c r="GQ338" i="4"/>
  <c r="GJ352" i="4"/>
  <c r="GJ351" i="4"/>
  <c r="GJ348" i="4"/>
  <c r="GJ347" i="4"/>
  <c r="GJ335" i="4"/>
  <c r="GJ276" i="4"/>
  <c r="GQ237" i="4"/>
  <c r="GQ219" i="4"/>
  <c r="GJ209" i="4"/>
  <c r="GJ181" i="4"/>
  <c r="GJ116" i="4"/>
  <c r="GJ260" i="4"/>
  <c r="GJ227" i="4"/>
  <c r="GQ239" i="4"/>
  <c r="GJ219" i="4"/>
  <c r="GJ211" i="4"/>
  <c r="GQ206" i="4"/>
  <c r="GJ161" i="4"/>
  <c r="GJ153" i="4"/>
  <c r="GQ139" i="4"/>
  <c r="GJ122" i="4"/>
  <c r="GQ101" i="4"/>
  <c r="GJ60" i="4"/>
  <c r="GJ262" i="4"/>
  <c r="GJ244" i="4"/>
  <c r="GJ228" i="4"/>
  <c r="GJ191" i="4"/>
  <c r="GQ71" i="4"/>
  <c r="GJ61" i="4"/>
  <c r="GJ265" i="4"/>
  <c r="GJ263" i="4"/>
  <c r="GJ249" i="4"/>
  <c r="GQ207" i="4"/>
  <c r="GJ154" i="4"/>
  <c r="GJ144" i="4"/>
  <c r="GJ125" i="4"/>
  <c r="GQ240" i="4"/>
  <c r="GJ229" i="4"/>
  <c r="GJ221" i="4"/>
  <c r="GJ201" i="4"/>
  <c r="GJ222" i="4"/>
  <c r="GJ174" i="4"/>
  <c r="GJ149" i="4"/>
  <c r="GQ190" i="4"/>
  <c r="GJ96" i="4"/>
  <c r="GJ62" i="4"/>
  <c r="GJ45" i="4"/>
  <c r="GJ17" i="4"/>
  <c r="GC288" i="4"/>
  <c r="GC284" i="4"/>
  <c r="GC85" i="4"/>
  <c r="GJ123" i="4"/>
  <c r="GJ112" i="4"/>
  <c r="GJ108" i="4"/>
  <c r="GJ66" i="4"/>
  <c r="GJ63" i="4"/>
  <c r="GQ51" i="4"/>
  <c r="GQ7" i="4"/>
  <c r="GJ67" i="4"/>
  <c r="GQ39" i="4"/>
  <c r="GJ113" i="4"/>
  <c r="GJ109" i="4"/>
  <c r="GQ11" i="4"/>
  <c r="GQ104" i="4"/>
  <c r="GQ14" i="4"/>
  <c r="GJ50" i="4"/>
  <c r="GJ32" i="4"/>
  <c r="GJ110" i="4"/>
  <c r="GJ7" i="4"/>
  <c r="GQ126" i="4"/>
  <c r="GJ120" i="4"/>
  <c r="GJ35" i="4"/>
  <c r="GJ33" i="4"/>
  <c r="GJ9" i="4"/>
  <c r="GC199" i="4"/>
  <c r="GJ121" i="4"/>
  <c r="GC378" i="4"/>
  <c r="GC184" i="4"/>
  <c r="GC392" i="4"/>
  <c r="GC294" i="4"/>
  <c r="GC9" i="4"/>
  <c r="GC147" i="4"/>
  <c r="DK6" i="4"/>
  <c r="CB6" i="4"/>
  <c r="GC334" i="4"/>
  <c r="GC187" i="4"/>
  <c r="GC43" i="4"/>
  <c r="F375" i="5"/>
  <c r="GC207" i="4"/>
  <c r="GC22" i="4"/>
  <c r="GC191" i="4"/>
  <c r="F227" i="5"/>
  <c r="GC311" i="4"/>
  <c r="GC243" i="4"/>
  <c r="GC154" i="4"/>
  <c r="GC135" i="4"/>
  <c r="GC50" i="4"/>
  <c r="F277" i="5"/>
  <c r="F134" i="5"/>
  <c r="F252" i="5"/>
  <c r="F217" i="5"/>
  <c r="F182" i="5"/>
  <c r="F138" i="5"/>
  <c r="F76" i="5"/>
  <c r="F181" i="5"/>
  <c r="F167" i="5"/>
  <c r="F59" i="5"/>
  <c r="F260" i="5"/>
  <c r="F238" i="5"/>
  <c r="F200" i="5"/>
  <c r="F185" i="5"/>
  <c r="F128" i="5"/>
  <c r="F40" i="5"/>
  <c r="F270" i="5"/>
  <c r="F124" i="5"/>
  <c r="Y1" i="5" a="1"/>
  <c r="Y1" i="5" s="1"/>
  <c r="AF1" i="5" a="1"/>
  <c r="AF1" i="5" s="1"/>
  <c r="X1" i="5" a="1"/>
  <c r="X1" i="5" s="1"/>
  <c r="Z1" i="5" a="1"/>
  <c r="Z1" i="5" s="1"/>
  <c r="L1" i="5" a="1"/>
  <c r="L1" i="5" s="1"/>
  <c r="P1" i="5" a="1"/>
  <c r="P1" i="5" s="1"/>
  <c r="K1" i="5" a="1"/>
  <c r="K1" i="5" s="1"/>
  <c r="O1" i="5" a="1"/>
  <c r="O1" i="5" s="1"/>
  <c r="Q1" i="5" a="1"/>
  <c r="Q1" i="5" s="1"/>
  <c r="S1" i="5" a="1"/>
  <c r="S1" i="5" s="1"/>
  <c r="AH1" i="5" a="1"/>
  <c r="AH1" i="5" s="1"/>
  <c r="AD1" i="5" a="1"/>
  <c r="AD1" i="5" s="1"/>
  <c r="T1" i="5" a="1"/>
  <c r="T1" i="5" s="1"/>
  <c r="AG1" i="5" a="1"/>
  <c r="AG1" i="5" s="1"/>
  <c r="F15" i="15" l="1"/>
  <c r="F4" i="15"/>
  <c r="N16" i="12"/>
  <c r="N28" i="12"/>
  <c r="N40" i="12"/>
  <c r="N52" i="12"/>
  <c r="N64" i="12"/>
  <c r="N76" i="12"/>
  <c r="N88" i="12"/>
  <c r="N100" i="12"/>
  <c r="N112" i="12"/>
  <c r="N124" i="12"/>
  <c r="N136" i="12"/>
  <c r="N148" i="12"/>
  <c r="N160" i="12"/>
  <c r="N172" i="12"/>
  <c r="N184" i="12"/>
  <c r="N196" i="12"/>
  <c r="N208" i="12"/>
  <c r="N220" i="12"/>
  <c r="N232" i="12"/>
  <c r="N244" i="12"/>
  <c r="N256" i="12"/>
  <c r="N268" i="12"/>
  <c r="N280" i="12"/>
  <c r="N292" i="12"/>
  <c r="N304" i="12"/>
  <c r="N316" i="12"/>
  <c r="N328" i="12"/>
  <c r="N340" i="12"/>
  <c r="N352" i="12"/>
  <c r="N364" i="12"/>
  <c r="N376" i="12"/>
  <c r="N388" i="12"/>
  <c r="N400" i="12"/>
  <c r="N5" i="12"/>
  <c r="N17" i="12"/>
  <c r="N29" i="12"/>
  <c r="N41" i="12"/>
  <c r="N53" i="12"/>
  <c r="N65" i="12"/>
  <c r="N77" i="12"/>
  <c r="N89" i="12"/>
  <c r="N101" i="12"/>
  <c r="N113" i="12"/>
  <c r="N125" i="12"/>
  <c r="N137" i="12"/>
  <c r="N149" i="12"/>
  <c r="N161" i="12"/>
  <c r="N173" i="12"/>
  <c r="N185" i="12"/>
  <c r="N197" i="12"/>
  <c r="N209" i="12"/>
  <c r="N221" i="12"/>
  <c r="N233" i="12"/>
  <c r="N245" i="12"/>
  <c r="N257" i="12"/>
  <c r="N269" i="12"/>
  <c r="N281" i="12"/>
  <c r="N293" i="12"/>
  <c r="N305" i="12"/>
  <c r="N317" i="12"/>
  <c r="N329" i="12"/>
  <c r="N341" i="12"/>
  <c r="N353" i="12"/>
  <c r="N365" i="12"/>
  <c r="N377" i="12"/>
  <c r="N389" i="12"/>
  <c r="N401" i="12"/>
  <c r="N6" i="12"/>
  <c r="N18" i="12"/>
  <c r="N30" i="12"/>
  <c r="N42" i="12"/>
  <c r="N54" i="12"/>
  <c r="N66" i="12"/>
  <c r="N78" i="12"/>
  <c r="N90" i="12"/>
  <c r="N102" i="12"/>
  <c r="N114" i="12"/>
  <c r="N126" i="12"/>
  <c r="N138" i="12"/>
  <c r="N150" i="12"/>
  <c r="N162" i="12"/>
  <c r="N174" i="12"/>
  <c r="N186" i="12"/>
  <c r="N198" i="12"/>
  <c r="N210" i="12"/>
  <c r="N222" i="12"/>
  <c r="N234" i="12"/>
  <c r="N246" i="12"/>
  <c r="N258" i="12"/>
  <c r="N270" i="12"/>
  <c r="N282" i="12"/>
  <c r="N294" i="12"/>
  <c r="N306" i="12"/>
  <c r="N318" i="12"/>
  <c r="N330" i="12"/>
  <c r="N342" i="12"/>
  <c r="N354" i="12"/>
  <c r="N366" i="12"/>
  <c r="N378" i="12"/>
  <c r="N390" i="12"/>
  <c r="N402" i="12"/>
  <c r="N7" i="12"/>
  <c r="N19" i="12"/>
  <c r="N31" i="12"/>
  <c r="N43" i="12"/>
  <c r="N55" i="12"/>
  <c r="N67" i="12"/>
  <c r="N79" i="12"/>
  <c r="N91" i="12"/>
  <c r="N103" i="12"/>
  <c r="N115" i="12"/>
  <c r="N127" i="12"/>
  <c r="N139" i="12"/>
  <c r="N151" i="12"/>
  <c r="N163" i="12"/>
  <c r="N175" i="12"/>
  <c r="N187" i="12"/>
  <c r="N199" i="12"/>
  <c r="N211" i="12"/>
  <c r="N223" i="12"/>
  <c r="N235" i="12"/>
  <c r="N247" i="12"/>
  <c r="N259" i="12"/>
  <c r="N271" i="12"/>
  <c r="N283" i="12"/>
  <c r="N295" i="12"/>
  <c r="N307" i="12"/>
  <c r="N319" i="12"/>
  <c r="N331" i="12"/>
  <c r="N343" i="12"/>
  <c r="N355" i="12"/>
  <c r="N367" i="12"/>
  <c r="N379" i="12"/>
  <c r="N391" i="12"/>
  <c r="N403" i="12"/>
  <c r="N8" i="12"/>
  <c r="N20" i="12"/>
  <c r="N32" i="12"/>
  <c r="N44" i="12"/>
  <c r="N56" i="12"/>
  <c r="N68" i="12"/>
  <c r="N80" i="12"/>
  <c r="N92" i="12"/>
  <c r="N104" i="12"/>
  <c r="N116" i="12"/>
  <c r="N128" i="12"/>
  <c r="N140" i="12"/>
  <c r="N152" i="12"/>
  <c r="N164" i="12"/>
  <c r="N176" i="12"/>
  <c r="N188" i="12"/>
  <c r="N200" i="12"/>
  <c r="N212" i="12"/>
  <c r="N224" i="12"/>
  <c r="N236" i="12"/>
  <c r="N248" i="12"/>
  <c r="N260" i="12"/>
  <c r="N272" i="12"/>
  <c r="N284" i="12"/>
  <c r="N296" i="12"/>
  <c r="N308" i="12"/>
  <c r="N320" i="12"/>
  <c r="N332" i="12"/>
  <c r="N344" i="12"/>
  <c r="N356" i="12"/>
  <c r="N368" i="12"/>
  <c r="N380" i="12"/>
  <c r="N392" i="12"/>
  <c r="N404" i="12"/>
  <c r="N9" i="12"/>
  <c r="N21" i="12"/>
  <c r="N33" i="12"/>
  <c r="N45" i="12"/>
  <c r="N57" i="12"/>
  <c r="N69" i="12"/>
  <c r="N81" i="12"/>
  <c r="N93" i="12"/>
  <c r="N105" i="12"/>
  <c r="N117" i="12"/>
  <c r="N129" i="12"/>
  <c r="N141" i="12"/>
  <c r="N153" i="12"/>
  <c r="N165" i="12"/>
  <c r="N177" i="12"/>
  <c r="N189" i="12"/>
  <c r="N201" i="12"/>
  <c r="N213" i="12"/>
  <c r="N225" i="12"/>
  <c r="N237" i="12"/>
  <c r="N249" i="12"/>
  <c r="N261" i="12"/>
  <c r="N273" i="12"/>
  <c r="N285" i="12"/>
  <c r="N297" i="12"/>
  <c r="N309" i="12"/>
  <c r="N321" i="12"/>
  <c r="N333" i="12"/>
  <c r="N345" i="12"/>
  <c r="N357" i="12"/>
  <c r="N369" i="12"/>
  <c r="N381" i="12"/>
  <c r="N393" i="12"/>
  <c r="N4" i="12"/>
  <c r="N10" i="12"/>
  <c r="N22" i="12"/>
  <c r="N34" i="12"/>
  <c r="N46" i="12"/>
  <c r="N58" i="12"/>
  <c r="N70" i="12"/>
  <c r="N82" i="12"/>
  <c r="N94" i="12"/>
  <c r="N106" i="12"/>
  <c r="N118" i="12"/>
  <c r="N130" i="12"/>
  <c r="N142" i="12"/>
  <c r="N154" i="12"/>
  <c r="N166" i="12"/>
  <c r="N178" i="12"/>
  <c r="N190" i="12"/>
  <c r="N202" i="12"/>
  <c r="N214" i="12"/>
  <c r="N226" i="12"/>
  <c r="N238" i="12"/>
  <c r="N250" i="12"/>
  <c r="N262" i="12"/>
  <c r="N274" i="12"/>
  <c r="N286" i="12"/>
  <c r="N298" i="12"/>
  <c r="N310" i="12"/>
  <c r="N322" i="12"/>
  <c r="N334" i="12"/>
  <c r="N346" i="12"/>
  <c r="N358" i="12"/>
  <c r="N370" i="12"/>
  <c r="N382" i="12"/>
  <c r="N394" i="12"/>
  <c r="N11" i="12"/>
  <c r="N23" i="12"/>
  <c r="N35" i="12"/>
  <c r="N47" i="12"/>
  <c r="N59" i="12"/>
  <c r="N71" i="12"/>
  <c r="N83" i="12"/>
  <c r="N95" i="12"/>
  <c r="N107" i="12"/>
  <c r="N119" i="12"/>
  <c r="N131" i="12"/>
  <c r="N143" i="12"/>
  <c r="N155" i="12"/>
  <c r="N167" i="12"/>
  <c r="N179" i="12"/>
  <c r="N191" i="12"/>
  <c r="N203" i="12"/>
  <c r="N215" i="12"/>
  <c r="N227" i="12"/>
  <c r="N239" i="12"/>
  <c r="N251" i="12"/>
  <c r="N263" i="12"/>
  <c r="N275" i="12"/>
  <c r="N287" i="12"/>
  <c r="N299" i="12"/>
  <c r="N311" i="12"/>
  <c r="N323" i="12"/>
  <c r="N335" i="12"/>
  <c r="N347" i="12"/>
  <c r="N359" i="12"/>
  <c r="N371" i="12"/>
  <c r="N383" i="12"/>
  <c r="N395" i="12"/>
  <c r="N12" i="12"/>
  <c r="N24" i="12"/>
  <c r="N36" i="12"/>
  <c r="N48" i="12"/>
  <c r="N60" i="12"/>
  <c r="N72" i="12"/>
  <c r="N84" i="12"/>
  <c r="N96" i="12"/>
  <c r="N108" i="12"/>
  <c r="N120" i="12"/>
  <c r="N132" i="12"/>
  <c r="N144" i="12"/>
  <c r="N156" i="12"/>
  <c r="N168" i="12"/>
  <c r="N180" i="12"/>
  <c r="N192" i="12"/>
  <c r="N204" i="12"/>
  <c r="N216" i="12"/>
  <c r="N228" i="12"/>
  <c r="N240" i="12"/>
  <c r="N252" i="12"/>
  <c r="N264" i="12"/>
  <c r="N276" i="12"/>
  <c r="N288" i="12"/>
  <c r="N300" i="12"/>
  <c r="N312" i="12"/>
  <c r="N324" i="12"/>
  <c r="N336" i="12"/>
  <c r="N348" i="12"/>
  <c r="N360" i="12"/>
  <c r="N372" i="12"/>
  <c r="N384" i="12"/>
  <c r="N396" i="12"/>
  <c r="N13" i="12"/>
  <c r="N25" i="12"/>
  <c r="N37" i="12"/>
  <c r="N49" i="12"/>
  <c r="N61" i="12"/>
  <c r="N73" i="12"/>
  <c r="N85" i="12"/>
  <c r="N97" i="12"/>
  <c r="N109" i="12"/>
  <c r="N121" i="12"/>
  <c r="N133" i="12"/>
  <c r="N145" i="12"/>
  <c r="N157" i="12"/>
  <c r="N169" i="12"/>
  <c r="N181" i="12"/>
  <c r="N193" i="12"/>
  <c r="N205" i="12"/>
  <c r="N217" i="12"/>
  <c r="N229" i="12"/>
  <c r="N241" i="12"/>
  <c r="N253" i="12"/>
  <c r="N265" i="12"/>
  <c r="N277" i="12"/>
  <c r="N289" i="12"/>
  <c r="N301" i="12"/>
  <c r="N313" i="12"/>
  <c r="N325" i="12"/>
  <c r="N337" i="12"/>
  <c r="N349" i="12"/>
  <c r="N361" i="12"/>
  <c r="N373" i="12"/>
  <c r="N385" i="12"/>
  <c r="N397" i="12"/>
  <c r="N14" i="12"/>
  <c r="N15" i="12"/>
  <c r="N27" i="12"/>
  <c r="N39" i="12"/>
  <c r="N51" i="12"/>
  <c r="N63" i="12"/>
  <c r="N75" i="12"/>
  <c r="N87" i="12"/>
  <c r="N99" i="12"/>
  <c r="N111" i="12"/>
  <c r="N123" i="12"/>
  <c r="N135" i="12"/>
  <c r="N147" i="12"/>
  <c r="N159" i="12"/>
  <c r="N171" i="12"/>
  <c r="N183" i="12"/>
  <c r="N195" i="12"/>
  <c r="N207" i="12"/>
  <c r="N219" i="12"/>
  <c r="N231" i="12"/>
  <c r="N243" i="12"/>
  <c r="N255" i="12"/>
  <c r="N267" i="12"/>
  <c r="N279" i="12"/>
  <c r="N291" i="12"/>
  <c r="N303" i="12"/>
  <c r="N315" i="12"/>
  <c r="N327" i="12"/>
  <c r="N339" i="12"/>
  <c r="N351" i="12"/>
  <c r="N363" i="12"/>
  <c r="N375" i="12"/>
  <c r="N387" i="12"/>
  <c r="N399" i="12"/>
  <c r="N26" i="12"/>
  <c r="N170" i="12"/>
  <c r="N314" i="12"/>
  <c r="N38" i="12"/>
  <c r="N182" i="12"/>
  <c r="N326" i="12"/>
  <c r="N50" i="12"/>
  <c r="N194" i="12"/>
  <c r="N338" i="12"/>
  <c r="N62" i="12"/>
  <c r="N206" i="12"/>
  <c r="N350" i="12"/>
  <c r="N74" i="12"/>
  <c r="N218" i="12"/>
  <c r="N362" i="12"/>
  <c r="N86" i="12"/>
  <c r="N230" i="12"/>
  <c r="N374" i="12"/>
  <c r="N98" i="12"/>
  <c r="N242" i="12"/>
  <c r="N386" i="12"/>
  <c r="N110" i="12"/>
  <c r="N254" i="12"/>
  <c r="N398" i="12"/>
  <c r="N122" i="12"/>
  <c r="N266" i="12"/>
  <c r="N134" i="12"/>
  <c r="N278" i="12"/>
  <c r="N146" i="12"/>
  <c r="N290" i="12"/>
  <c r="N158" i="12"/>
  <c r="N302" i="12"/>
  <c r="M13" i="6"/>
  <c r="M25" i="6"/>
  <c r="M37" i="6"/>
  <c r="M49" i="6"/>
  <c r="M61" i="6"/>
  <c r="M73" i="6"/>
  <c r="M85" i="6"/>
  <c r="M97" i="6"/>
  <c r="M109" i="6"/>
  <c r="M121" i="6"/>
  <c r="M133" i="6"/>
  <c r="M145" i="6"/>
  <c r="M157" i="6"/>
  <c r="M169" i="6"/>
  <c r="M181" i="6"/>
  <c r="M193" i="6"/>
  <c r="M205" i="6"/>
  <c r="M217" i="6"/>
  <c r="M229" i="6"/>
  <c r="M241" i="6"/>
  <c r="M253" i="6"/>
  <c r="M265" i="6"/>
  <c r="M277" i="6"/>
  <c r="M289" i="6"/>
  <c r="M301" i="6"/>
  <c r="M313" i="6"/>
  <c r="M325" i="6"/>
  <c r="M337" i="6"/>
  <c r="M349" i="6"/>
  <c r="M361" i="6"/>
  <c r="M373" i="6"/>
  <c r="M385" i="6"/>
  <c r="M397" i="6"/>
  <c r="M14" i="6"/>
  <c r="M26" i="6"/>
  <c r="M38" i="6"/>
  <c r="M50" i="6"/>
  <c r="M62" i="6"/>
  <c r="M74" i="6"/>
  <c r="M86" i="6"/>
  <c r="M98" i="6"/>
  <c r="M110" i="6"/>
  <c r="M122" i="6"/>
  <c r="M134" i="6"/>
  <c r="M146" i="6"/>
  <c r="M158" i="6"/>
  <c r="M170" i="6"/>
  <c r="M182" i="6"/>
  <c r="M194" i="6"/>
  <c r="M206" i="6"/>
  <c r="M218" i="6"/>
  <c r="M230" i="6"/>
  <c r="M242" i="6"/>
  <c r="M254" i="6"/>
  <c r="M266" i="6"/>
  <c r="M278" i="6"/>
  <c r="M290" i="6"/>
  <c r="M302" i="6"/>
  <c r="M314" i="6"/>
  <c r="M326" i="6"/>
  <c r="M338" i="6"/>
  <c r="M350" i="6"/>
  <c r="M362" i="6"/>
  <c r="M374" i="6"/>
  <c r="M386" i="6"/>
  <c r="M398" i="6"/>
  <c r="M15" i="6"/>
  <c r="M27" i="6"/>
  <c r="M39" i="6"/>
  <c r="M51" i="6"/>
  <c r="M63" i="6"/>
  <c r="M75" i="6"/>
  <c r="M87" i="6"/>
  <c r="M99" i="6"/>
  <c r="M111" i="6"/>
  <c r="M123" i="6"/>
  <c r="M135" i="6"/>
  <c r="M147" i="6"/>
  <c r="M159" i="6"/>
  <c r="M171" i="6"/>
  <c r="M183" i="6"/>
  <c r="M195" i="6"/>
  <c r="M207" i="6"/>
  <c r="M219" i="6"/>
  <c r="M231" i="6"/>
  <c r="M243" i="6"/>
  <c r="M255" i="6"/>
  <c r="M267" i="6"/>
  <c r="M279" i="6"/>
  <c r="M291" i="6"/>
  <c r="M303" i="6"/>
  <c r="M315" i="6"/>
  <c r="M327" i="6"/>
  <c r="M339" i="6"/>
  <c r="M351" i="6"/>
  <c r="M363" i="6"/>
  <c r="M375" i="6"/>
  <c r="M387" i="6"/>
  <c r="M399" i="6"/>
  <c r="M16" i="6"/>
  <c r="M28" i="6"/>
  <c r="M40" i="6"/>
  <c r="M52" i="6"/>
  <c r="M64" i="6"/>
  <c r="M76" i="6"/>
  <c r="M88" i="6"/>
  <c r="M100" i="6"/>
  <c r="M112" i="6"/>
  <c r="M124" i="6"/>
  <c r="M136" i="6"/>
  <c r="M148" i="6"/>
  <c r="M160" i="6"/>
  <c r="M172" i="6"/>
  <c r="M184" i="6"/>
  <c r="M196" i="6"/>
  <c r="M208" i="6"/>
  <c r="M220" i="6"/>
  <c r="M232" i="6"/>
  <c r="M244" i="6"/>
  <c r="M256" i="6"/>
  <c r="M268" i="6"/>
  <c r="M280" i="6"/>
  <c r="M292" i="6"/>
  <c r="M304" i="6"/>
  <c r="M316" i="6"/>
  <c r="M328" i="6"/>
  <c r="M340" i="6"/>
  <c r="M352" i="6"/>
  <c r="M364" i="6"/>
  <c r="M376" i="6"/>
  <c r="M388" i="6"/>
  <c r="M400" i="6"/>
  <c r="M5" i="6"/>
  <c r="M17" i="6"/>
  <c r="M29" i="6"/>
  <c r="M41" i="6"/>
  <c r="M53" i="6"/>
  <c r="M65" i="6"/>
  <c r="M77" i="6"/>
  <c r="M89" i="6"/>
  <c r="M101" i="6"/>
  <c r="M113" i="6"/>
  <c r="M125" i="6"/>
  <c r="M137" i="6"/>
  <c r="M149" i="6"/>
  <c r="M161" i="6"/>
  <c r="M173" i="6"/>
  <c r="M185" i="6"/>
  <c r="M197" i="6"/>
  <c r="M209" i="6"/>
  <c r="M221" i="6"/>
  <c r="M233" i="6"/>
  <c r="M245" i="6"/>
  <c r="M257" i="6"/>
  <c r="M269" i="6"/>
  <c r="M281" i="6"/>
  <c r="M293" i="6"/>
  <c r="M305" i="6"/>
  <c r="M317" i="6"/>
  <c r="M329" i="6"/>
  <c r="M341" i="6"/>
  <c r="M353" i="6"/>
  <c r="M365" i="6"/>
  <c r="M377" i="6"/>
  <c r="M389" i="6"/>
  <c r="M401" i="6"/>
  <c r="M6" i="6"/>
  <c r="M18" i="6"/>
  <c r="M30" i="6"/>
  <c r="M42" i="6"/>
  <c r="M54" i="6"/>
  <c r="M66" i="6"/>
  <c r="M78" i="6"/>
  <c r="M90" i="6"/>
  <c r="M102" i="6"/>
  <c r="M114" i="6"/>
  <c r="M126" i="6"/>
  <c r="M138" i="6"/>
  <c r="M150" i="6"/>
  <c r="M162" i="6"/>
  <c r="M174" i="6"/>
  <c r="M186" i="6"/>
  <c r="M198" i="6"/>
  <c r="M210" i="6"/>
  <c r="M222" i="6"/>
  <c r="M234" i="6"/>
  <c r="M246" i="6"/>
  <c r="M258" i="6"/>
  <c r="M270" i="6"/>
  <c r="M282" i="6"/>
  <c r="M294" i="6"/>
  <c r="M306" i="6"/>
  <c r="M318" i="6"/>
  <c r="M330" i="6"/>
  <c r="M342" i="6"/>
  <c r="M354" i="6"/>
  <c r="M366" i="6"/>
  <c r="M378" i="6"/>
  <c r="M390" i="6"/>
  <c r="M402" i="6"/>
  <c r="M7" i="6"/>
  <c r="M19" i="6"/>
  <c r="M31" i="6"/>
  <c r="M43" i="6"/>
  <c r="M55" i="6"/>
  <c r="M67" i="6"/>
  <c r="M79" i="6"/>
  <c r="M91" i="6"/>
  <c r="M103" i="6"/>
  <c r="M115" i="6"/>
  <c r="M127" i="6"/>
  <c r="M139" i="6"/>
  <c r="M151" i="6"/>
  <c r="M163" i="6"/>
  <c r="M175" i="6"/>
  <c r="M187" i="6"/>
  <c r="M199" i="6"/>
  <c r="M211" i="6"/>
  <c r="M223" i="6"/>
  <c r="M235" i="6"/>
  <c r="M247" i="6"/>
  <c r="M259" i="6"/>
  <c r="M271" i="6"/>
  <c r="M283" i="6"/>
  <c r="M295" i="6"/>
  <c r="M307" i="6"/>
  <c r="M319" i="6"/>
  <c r="M331" i="6"/>
  <c r="M343" i="6"/>
  <c r="M355" i="6"/>
  <c r="M367" i="6"/>
  <c r="M379" i="6"/>
  <c r="M391" i="6"/>
  <c r="M403" i="6"/>
  <c r="M8" i="6"/>
  <c r="M20" i="6"/>
  <c r="M32" i="6"/>
  <c r="M44" i="6"/>
  <c r="M56" i="6"/>
  <c r="M68" i="6"/>
  <c r="M80" i="6"/>
  <c r="M92" i="6"/>
  <c r="M104" i="6"/>
  <c r="M116" i="6"/>
  <c r="M128" i="6"/>
  <c r="M140" i="6"/>
  <c r="M152" i="6"/>
  <c r="M164" i="6"/>
  <c r="M176" i="6"/>
  <c r="M188" i="6"/>
  <c r="M200" i="6"/>
  <c r="M212" i="6"/>
  <c r="M224" i="6"/>
  <c r="M236" i="6"/>
  <c r="M248" i="6"/>
  <c r="M260" i="6"/>
  <c r="M272" i="6"/>
  <c r="M284" i="6"/>
  <c r="M296" i="6"/>
  <c r="M308" i="6"/>
  <c r="M320" i="6"/>
  <c r="M332" i="6"/>
  <c r="M344" i="6"/>
  <c r="M356" i="6"/>
  <c r="M368" i="6"/>
  <c r="M380" i="6"/>
  <c r="M392" i="6"/>
  <c r="M404" i="6"/>
  <c r="M9" i="6"/>
  <c r="M21" i="6"/>
  <c r="M33" i="6"/>
  <c r="M45" i="6"/>
  <c r="M57" i="6"/>
  <c r="M69" i="6"/>
  <c r="M81" i="6"/>
  <c r="M93" i="6"/>
  <c r="M105" i="6"/>
  <c r="M117" i="6"/>
  <c r="M129" i="6"/>
  <c r="M141" i="6"/>
  <c r="M153" i="6"/>
  <c r="M165" i="6"/>
  <c r="M177" i="6"/>
  <c r="M189" i="6"/>
  <c r="M201" i="6"/>
  <c r="M213" i="6"/>
  <c r="M225" i="6"/>
  <c r="M237" i="6"/>
  <c r="M249" i="6"/>
  <c r="M261" i="6"/>
  <c r="M273" i="6"/>
  <c r="M285" i="6"/>
  <c r="M297" i="6"/>
  <c r="M309" i="6"/>
  <c r="M321" i="6"/>
  <c r="M333" i="6"/>
  <c r="M345" i="6"/>
  <c r="M357" i="6"/>
  <c r="M369" i="6"/>
  <c r="M381" i="6"/>
  <c r="M393" i="6"/>
  <c r="M10" i="6"/>
  <c r="M22" i="6"/>
  <c r="M34" i="6"/>
  <c r="M46" i="6"/>
  <c r="M58" i="6"/>
  <c r="M70" i="6"/>
  <c r="M82" i="6"/>
  <c r="M94" i="6"/>
  <c r="M106" i="6"/>
  <c r="M118" i="6"/>
  <c r="M130" i="6"/>
  <c r="M142" i="6"/>
  <c r="M154" i="6"/>
  <c r="M166" i="6"/>
  <c r="M178" i="6"/>
  <c r="M190" i="6"/>
  <c r="M202" i="6"/>
  <c r="M214" i="6"/>
  <c r="M226" i="6"/>
  <c r="M238" i="6"/>
  <c r="M250" i="6"/>
  <c r="M262" i="6"/>
  <c r="M274" i="6"/>
  <c r="M286" i="6"/>
  <c r="M298" i="6"/>
  <c r="M310" i="6"/>
  <c r="M322" i="6"/>
  <c r="M334" i="6"/>
  <c r="M346" i="6"/>
  <c r="M358" i="6"/>
  <c r="M370" i="6"/>
  <c r="M382" i="6"/>
  <c r="M394" i="6"/>
  <c r="M4" i="6"/>
  <c r="M11" i="6"/>
  <c r="M23" i="6"/>
  <c r="M35" i="6"/>
  <c r="M47" i="6"/>
  <c r="M59" i="6"/>
  <c r="M71" i="6"/>
  <c r="M83" i="6"/>
  <c r="M95" i="6"/>
  <c r="M107" i="6"/>
  <c r="M119" i="6"/>
  <c r="M131" i="6"/>
  <c r="M143" i="6"/>
  <c r="M155" i="6"/>
  <c r="M167" i="6"/>
  <c r="M179" i="6"/>
  <c r="M191" i="6"/>
  <c r="M203" i="6"/>
  <c r="M215" i="6"/>
  <c r="M227" i="6"/>
  <c r="M239" i="6"/>
  <c r="M251" i="6"/>
  <c r="M263" i="6"/>
  <c r="M275" i="6"/>
  <c r="M287" i="6"/>
  <c r="M299" i="6"/>
  <c r="M311" i="6"/>
  <c r="M323" i="6"/>
  <c r="M335" i="6"/>
  <c r="M347" i="6"/>
  <c r="M359" i="6"/>
  <c r="M371" i="6"/>
  <c r="M383" i="6"/>
  <c r="M395" i="6"/>
  <c r="M12" i="6"/>
  <c r="M24" i="6"/>
  <c r="M36" i="6"/>
  <c r="M48" i="6"/>
  <c r="M60" i="6"/>
  <c r="M72" i="6"/>
  <c r="M84" i="6"/>
  <c r="M96" i="6"/>
  <c r="M108" i="6"/>
  <c r="M120" i="6"/>
  <c r="M132" i="6"/>
  <c r="M144" i="6"/>
  <c r="M156" i="6"/>
  <c r="M168" i="6"/>
  <c r="M180" i="6"/>
  <c r="M192" i="6"/>
  <c r="M204" i="6"/>
  <c r="M216" i="6"/>
  <c r="M228" i="6"/>
  <c r="M240" i="6"/>
  <c r="M252" i="6"/>
  <c r="M264" i="6"/>
  <c r="M276" i="6"/>
  <c r="M288" i="6"/>
  <c r="M300" i="6"/>
  <c r="M312" i="6"/>
  <c r="M324" i="6"/>
  <c r="M336" i="6"/>
  <c r="M348" i="6"/>
  <c r="M360" i="6"/>
  <c r="M372" i="6"/>
  <c r="M384" i="6"/>
  <c r="M396" i="6"/>
  <c r="G380" i="8"/>
  <c r="G236" i="8"/>
  <c r="G92" i="8"/>
  <c r="G379" i="8"/>
  <c r="G235" i="8"/>
  <c r="G91" i="8"/>
  <c r="G378" i="8"/>
  <c r="G234" i="8"/>
  <c r="G90" i="8"/>
  <c r="G377" i="8"/>
  <c r="G233" i="8"/>
  <c r="G89" i="8"/>
  <c r="G376" i="8"/>
  <c r="G368" i="8"/>
  <c r="G224" i="8"/>
  <c r="G80" i="8"/>
  <c r="G367" i="8"/>
  <c r="G223" i="8"/>
  <c r="G79" i="8"/>
  <c r="G366" i="8"/>
  <c r="G222" i="8"/>
  <c r="G78" i="8"/>
  <c r="G365" i="8"/>
  <c r="G221" i="8"/>
  <c r="G77" i="8"/>
  <c r="G364" i="8"/>
  <c r="G356" i="8"/>
  <c r="G212" i="8"/>
  <c r="G68" i="8"/>
  <c r="G355" i="8"/>
  <c r="G211" i="8"/>
  <c r="G67" i="8"/>
  <c r="G354" i="8"/>
  <c r="G210" i="8"/>
  <c r="G66" i="8"/>
  <c r="G353" i="8"/>
  <c r="G209" i="8"/>
  <c r="G65" i="8"/>
  <c r="G352" i="8"/>
  <c r="G208" i="8"/>
  <c r="G64" i="8"/>
  <c r="G351" i="8"/>
  <c r="G344" i="8"/>
  <c r="G200" i="8"/>
  <c r="G56" i="8"/>
  <c r="G343" i="8"/>
  <c r="G199" i="8"/>
  <c r="G55" i="8"/>
  <c r="G342" i="8"/>
  <c r="G198" i="8"/>
  <c r="G54" i="8"/>
  <c r="G341" i="8"/>
  <c r="G332" i="8"/>
  <c r="G188" i="8"/>
  <c r="G44" i="8"/>
  <c r="G331" i="8"/>
  <c r="G187" i="8"/>
  <c r="G43" i="8"/>
  <c r="G330" i="8"/>
  <c r="G186" i="8"/>
  <c r="G320" i="8"/>
  <c r="G308" i="8"/>
  <c r="G164" i="8"/>
  <c r="G20" i="8"/>
  <c r="G307" i="8"/>
  <c r="G163" i="8"/>
  <c r="G19" i="8"/>
  <c r="G306" i="8"/>
  <c r="G162" i="8"/>
  <c r="G18" i="8"/>
  <c r="G305" i="8"/>
  <c r="G161" i="8"/>
  <c r="G17" i="8"/>
  <c r="G304" i="8"/>
  <c r="G160" i="8"/>
  <c r="G16" i="8"/>
  <c r="G303" i="8"/>
  <c r="G159" i="8"/>
  <c r="G15" i="8"/>
  <c r="G290" i="8"/>
  <c r="G296" i="8"/>
  <c r="G152" i="8"/>
  <c r="G8" i="8"/>
  <c r="G295" i="8"/>
  <c r="G151" i="8"/>
  <c r="G7" i="8"/>
  <c r="G294" i="8"/>
  <c r="G150" i="8"/>
  <c r="G6" i="8"/>
  <c r="G293" i="8"/>
  <c r="G149" i="8"/>
  <c r="G5" i="8"/>
  <c r="G292" i="8"/>
  <c r="G148" i="8"/>
  <c r="G4" i="8"/>
  <c r="G291" i="8"/>
  <c r="G147" i="8"/>
  <c r="G251" i="8"/>
  <c r="G284" i="8"/>
  <c r="G140" i="8"/>
  <c r="G191" i="8"/>
  <c r="G283" i="8"/>
  <c r="G139" i="8"/>
  <c r="G179" i="8"/>
  <c r="G282" i="8"/>
  <c r="G138" i="8"/>
  <c r="G203" i="8"/>
  <c r="G281" i="8"/>
  <c r="G137" i="8"/>
  <c r="G215" i="8"/>
  <c r="G280" i="8"/>
  <c r="G136" i="8"/>
  <c r="G227" i="8"/>
  <c r="G279" i="8"/>
  <c r="G135" i="8"/>
  <c r="G272" i="8"/>
  <c r="G128" i="8"/>
  <c r="G358" i="8"/>
  <c r="G271" i="8"/>
  <c r="G127" i="8"/>
  <c r="G322" i="8"/>
  <c r="G270" i="8"/>
  <c r="G126" i="8"/>
  <c r="G310" i="8"/>
  <c r="G269" i="8"/>
  <c r="G125" i="8"/>
  <c r="G346" i="8"/>
  <c r="G268" i="8"/>
  <c r="G124" i="8"/>
  <c r="G370" i="8"/>
  <c r="G404" i="8"/>
  <c r="G32" i="8"/>
  <c r="G318" i="8"/>
  <c r="G257" i="8"/>
  <c r="G340" i="8"/>
  <c r="G88" i="8"/>
  <c r="G267" i="8"/>
  <c r="G87" i="8"/>
  <c r="G338" i="8"/>
  <c r="G182" i="8"/>
  <c r="G38" i="8"/>
  <c r="G313" i="8"/>
  <c r="G169" i="8"/>
  <c r="G25" i="8"/>
  <c r="G300" i="8"/>
  <c r="G156" i="8"/>
  <c r="G12" i="8"/>
  <c r="G287" i="8"/>
  <c r="G23" i="8"/>
  <c r="G154" i="8"/>
  <c r="G10" i="8"/>
  <c r="G261" i="8"/>
  <c r="G117" i="8"/>
  <c r="G111" i="8"/>
  <c r="G193" i="8"/>
  <c r="G311" i="8"/>
  <c r="G403" i="8"/>
  <c r="G258" i="8"/>
  <c r="G245" i="8"/>
  <c r="G328" i="8"/>
  <c r="G76" i="8"/>
  <c r="G255" i="8"/>
  <c r="G75" i="8"/>
  <c r="G326" i="8"/>
  <c r="G170" i="8"/>
  <c r="G26" i="8"/>
  <c r="G301" i="8"/>
  <c r="G157" i="8"/>
  <c r="G13" i="8"/>
  <c r="G288" i="8"/>
  <c r="G144" i="8"/>
  <c r="G275" i="8"/>
  <c r="G155" i="8"/>
  <c r="G11" i="8"/>
  <c r="G142" i="8"/>
  <c r="G393" i="8"/>
  <c r="G249" i="8"/>
  <c r="G105" i="8"/>
  <c r="G362" i="8"/>
  <c r="G141" i="8"/>
  <c r="G391" i="8"/>
  <c r="G246" i="8"/>
  <c r="G197" i="8"/>
  <c r="G316" i="8"/>
  <c r="G52" i="8"/>
  <c r="G243" i="8"/>
  <c r="G63" i="8"/>
  <c r="G314" i="8"/>
  <c r="G158" i="8"/>
  <c r="G14" i="8"/>
  <c r="G289" i="8"/>
  <c r="G145" i="8"/>
  <c r="G263" i="8"/>
  <c r="G276" i="8"/>
  <c r="G132" i="8"/>
  <c r="G286" i="8"/>
  <c r="G143" i="8"/>
  <c r="G394" i="8"/>
  <c r="G130" i="8"/>
  <c r="G381" i="8"/>
  <c r="G237" i="8"/>
  <c r="G93" i="8"/>
  <c r="G400" i="8"/>
  <c r="G178" i="8"/>
  <c r="G319" i="8"/>
  <c r="G174" i="8"/>
  <c r="G185" i="8"/>
  <c r="G256" i="8"/>
  <c r="G40" i="8"/>
  <c r="G231" i="8"/>
  <c r="G51" i="8"/>
  <c r="G302" i="8"/>
  <c r="G146" i="8"/>
  <c r="G239" i="8"/>
  <c r="G277" i="8"/>
  <c r="G133" i="8"/>
  <c r="G274" i="8"/>
  <c r="G264" i="8"/>
  <c r="G120" i="8"/>
  <c r="G395" i="8"/>
  <c r="G131" i="8"/>
  <c r="G262" i="8"/>
  <c r="G118" i="8"/>
  <c r="G369" i="8"/>
  <c r="G225" i="8"/>
  <c r="G81" i="8"/>
  <c r="G329" i="8"/>
  <c r="G36" i="8"/>
  <c r="G34" i="8"/>
  <c r="G285" i="8"/>
  <c r="G259" i="8"/>
  <c r="G114" i="8"/>
  <c r="G173" i="8"/>
  <c r="G244" i="8"/>
  <c r="G28" i="8"/>
  <c r="G219" i="8"/>
  <c r="G39" i="8"/>
  <c r="G278" i="8"/>
  <c r="G134" i="8"/>
  <c r="G298" i="8"/>
  <c r="G265" i="8"/>
  <c r="G121" i="8"/>
  <c r="G396" i="8"/>
  <c r="G252" i="8"/>
  <c r="G108" i="8"/>
  <c r="G383" i="8"/>
  <c r="G119" i="8"/>
  <c r="G250" i="8"/>
  <c r="G106" i="8"/>
  <c r="G357" i="8"/>
  <c r="G213" i="8"/>
  <c r="G69" i="8"/>
  <c r="G402" i="8"/>
  <c r="G47" i="8"/>
  <c r="G247" i="8"/>
  <c r="G102" i="8"/>
  <c r="G113" i="8"/>
  <c r="G232" i="8"/>
  <c r="G399" i="8"/>
  <c r="G207" i="8"/>
  <c r="G27" i="8"/>
  <c r="G266" i="8"/>
  <c r="G122" i="8"/>
  <c r="G397" i="8"/>
  <c r="G253" i="8"/>
  <c r="G109" i="8"/>
  <c r="G384" i="8"/>
  <c r="G240" i="8"/>
  <c r="G96" i="8"/>
  <c r="G371" i="8"/>
  <c r="G107" i="8"/>
  <c r="G238" i="8"/>
  <c r="G94" i="8"/>
  <c r="G345" i="8"/>
  <c r="G201" i="8"/>
  <c r="G57" i="8"/>
  <c r="G327" i="8"/>
  <c r="G392" i="8"/>
  <c r="G175" i="8"/>
  <c r="G42" i="8"/>
  <c r="G101" i="8"/>
  <c r="G220" i="8"/>
  <c r="G387" i="8"/>
  <c r="G195" i="8"/>
  <c r="G382" i="8"/>
  <c r="G254" i="8"/>
  <c r="G110" i="8"/>
  <c r="G385" i="8"/>
  <c r="G241" i="8"/>
  <c r="G97" i="8"/>
  <c r="G372" i="8"/>
  <c r="G228" i="8"/>
  <c r="G84" i="8"/>
  <c r="G359" i="8"/>
  <c r="G95" i="8"/>
  <c r="G226" i="8"/>
  <c r="G82" i="8"/>
  <c r="G333" i="8"/>
  <c r="G189" i="8"/>
  <c r="G45" i="8"/>
  <c r="G112" i="8"/>
  <c r="G260" i="8"/>
  <c r="G115" i="8"/>
  <c r="G30" i="8"/>
  <c r="G53" i="8"/>
  <c r="G196" i="8"/>
  <c r="G375" i="8"/>
  <c r="G183" i="8"/>
  <c r="G398" i="8"/>
  <c r="G242" i="8"/>
  <c r="G98" i="8"/>
  <c r="G373" i="8"/>
  <c r="G229" i="8"/>
  <c r="G85" i="8"/>
  <c r="G360" i="8"/>
  <c r="G216" i="8"/>
  <c r="G72" i="8"/>
  <c r="G347" i="8"/>
  <c r="G83" i="8"/>
  <c r="G214" i="8"/>
  <c r="G70" i="8"/>
  <c r="G321" i="8"/>
  <c r="G177" i="8"/>
  <c r="G33" i="8"/>
  <c r="G337" i="8"/>
  <c r="G248" i="8"/>
  <c r="G103" i="8"/>
  <c r="G401" i="8"/>
  <c r="G41" i="8"/>
  <c r="G184" i="8"/>
  <c r="G363" i="8"/>
  <c r="G171" i="8"/>
  <c r="G386" i="8"/>
  <c r="G230" i="8"/>
  <c r="G86" i="8"/>
  <c r="G361" i="8"/>
  <c r="G217" i="8"/>
  <c r="G73" i="8"/>
  <c r="G348" i="8"/>
  <c r="G204" i="8"/>
  <c r="G60" i="8"/>
  <c r="G335" i="8"/>
  <c r="G71" i="8"/>
  <c r="G202" i="8"/>
  <c r="G58" i="8"/>
  <c r="G309" i="8"/>
  <c r="G165" i="8"/>
  <c r="G21" i="8"/>
  <c r="G206" i="8"/>
  <c r="G180" i="8"/>
  <c r="G167" i="8"/>
  <c r="G176" i="8"/>
  <c r="G31" i="8"/>
  <c r="G389" i="8"/>
  <c r="G29" i="8"/>
  <c r="G172" i="8"/>
  <c r="G339" i="8"/>
  <c r="G123" i="8"/>
  <c r="G374" i="8"/>
  <c r="G218" i="8"/>
  <c r="G74" i="8"/>
  <c r="G349" i="8"/>
  <c r="G205" i="8"/>
  <c r="G61" i="8"/>
  <c r="G336" i="8"/>
  <c r="G192" i="8"/>
  <c r="G48" i="8"/>
  <c r="G323" i="8"/>
  <c r="G59" i="8"/>
  <c r="G190" i="8"/>
  <c r="G46" i="8"/>
  <c r="G297" i="8"/>
  <c r="G153" i="8"/>
  <c r="G9" i="8"/>
  <c r="G104" i="8"/>
  <c r="G390" i="8"/>
  <c r="G317" i="8"/>
  <c r="G388" i="8"/>
  <c r="G100" i="8"/>
  <c r="G315" i="8"/>
  <c r="G99" i="8"/>
  <c r="G350" i="8"/>
  <c r="G194" i="8"/>
  <c r="G50" i="8"/>
  <c r="G325" i="8"/>
  <c r="G181" i="8"/>
  <c r="G37" i="8"/>
  <c r="G312" i="8"/>
  <c r="G168" i="8"/>
  <c r="G24" i="8"/>
  <c r="G299" i="8"/>
  <c r="G35" i="8"/>
  <c r="G166" i="8"/>
  <c r="G22" i="8"/>
  <c r="G273" i="8"/>
  <c r="G129" i="8"/>
  <c r="G334" i="8"/>
  <c r="G116" i="8"/>
  <c r="G62" i="8"/>
  <c r="G49" i="8"/>
  <c r="G324" i="8"/>
  <c r="N9" i="6"/>
  <c r="N21" i="6"/>
  <c r="N33" i="6"/>
  <c r="N45" i="6"/>
  <c r="N57" i="6"/>
  <c r="N69" i="6"/>
  <c r="N10" i="6"/>
  <c r="N22" i="6"/>
  <c r="N34" i="6"/>
  <c r="N46" i="6"/>
  <c r="N58" i="6"/>
  <c r="N70" i="6"/>
  <c r="N11" i="6"/>
  <c r="N23" i="6"/>
  <c r="N35" i="6"/>
  <c r="N12" i="6"/>
  <c r="N24" i="6"/>
  <c r="N36" i="6"/>
  <c r="N48" i="6"/>
  <c r="N60" i="6"/>
  <c r="N13" i="6"/>
  <c r="N25" i="6"/>
  <c r="N37" i="6"/>
  <c r="N14" i="6"/>
  <c r="N26" i="6"/>
  <c r="N38" i="6"/>
  <c r="N50" i="6"/>
  <c r="N62" i="6"/>
  <c r="N74" i="6"/>
  <c r="N5" i="6"/>
  <c r="N17" i="6"/>
  <c r="N29" i="6"/>
  <c r="N41" i="6"/>
  <c r="N53" i="6"/>
  <c r="N65" i="6"/>
  <c r="N77" i="6"/>
  <c r="N6" i="6"/>
  <c r="N18" i="6"/>
  <c r="N30" i="6"/>
  <c r="N42" i="6"/>
  <c r="N54" i="6"/>
  <c r="N66" i="6"/>
  <c r="N78" i="6"/>
  <c r="N8" i="6"/>
  <c r="N20" i="6"/>
  <c r="N19" i="6"/>
  <c r="N52" i="6"/>
  <c r="N75" i="6"/>
  <c r="N89" i="6"/>
  <c r="N101" i="6"/>
  <c r="N113" i="6"/>
  <c r="N125" i="6"/>
  <c r="N137" i="6"/>
  <c r="N149" i="6"/>
  <c r="N161" i="6"/>
  <c r="N173" i="6"/>
  <c r="N185" i="6"/>
  <c r="N197" i="6"/>
  <c r="N209" i="6"/>
  <c r="N221" i="6"/>
  <c r="N233" i="6"/>
  <c r="N245" i="6"/>
  <c r="N257" i="6"/>
  <c r="N269" i="6"/>
  <c r="N281" i="6"/>
  <c r="N293" i="6"/>
  <c r="N305" i="6"/>
  <c r="N317" i="6"/>
  <c r="N329" i="6"/>
  <c r="N341" i="6"/>
  <c r="N353" i="6"/>
  <c r="N365" i="6"/>
  <c r="N377" i="6"/>
  <c r="N389" i="6"/>
  <c r="N401" i="6"/>
  <c r="N27" i="6"/>
  <c r="N55" i="6"/>
  <c r="N76" i="6"/>
  <c r="N90" i="6"/>
  <c r="N102" i="6"/>
  <c r="N114" i="6"/>
  <c r="N126" i="6"/>
  <c r="N138" i="6"/>
  <c r="N150" i="6"/>
  <c r="N162" i="6"/>
  <c r="N174" i="6"/>
  <c r="N186" i="6"/>
  <c r="N198" i="6"/>
  <c r="N210" i="6"/>
  <c r="N222" i="6"/>
  <c r="N234" i="6"/>
  <c r="N246" i="6"/>
  <c r="N258" i="6"/>
  <c r="N270" i="6"/>
  <c r="N282" i="6"/>
  <c r="N294" i="6"/>
  <c r="N306" i="6"/>
  <c r="N318" i="6"/>
  <c r="N330" i="6"/>
  <c r="N342" i="6"/>
  <c r="N354" i="6"/>
  <c r="N366" i="6"/>
  <c r="N378" i="6"/>
  <c r="N390" i="6"/>
  <c r="N402" i="6"/>
  <c r="N28" i="6"/>
  <c r="N56" i="6"/>
  <c r="N79" i="6"/>
  <c r="N91" i="6"/>
  <c r="N103" i="6"/>
  <c r="N115" i="6"/>
  <c r="N127" i="6"/>
  <c r="N139" i="6"/>
  <c r="N151" i="6"/>
  <c r="N163" i="6"/>
  <c r="N175" i="6"/>
  <c r="N187" i="6"/>
  <c r="N199" i="6"/>
  <c r="N211" i="6"/>
  <c r="N223" i="6"/>
  <c r="N235" i="6"/>
  <c r="N247" i="6"/>
  <c r="N259" i="6"/>
  <c r="N271" i="6"/>
  <c r="N283" i="6"/>
  <c r="N295" i="6"/>
  <c r="N307" i="6"/>
  <c r="N319" i="6"/>
  <c r="N331" i="6"/>
  <c r="N343" i="6"/>
  <c r="N355" i="6"/>
  <c r="N367" i="6"/>
  <c r="N379" i="6"/>
  <c r="N391" i="6"/>
  <c r="N403" i="6"/>
  <c r="N31" i="6"/>
  <c r="N59" i="6"/>
  <c r="N80" i="6"/>
  <c r="N92" i="6"/>
  <c r="N104" i="6"/>
  <c r="N116" i="6"/>
  <c r="N128" i="6"/>
  <c r="N140" i="6"/>
  <c r="N152" i="6"/>
  <c r="N164" i="6"/>
  <c r="N176" i="6"/>
  <c r="N188" i="6"/>
  <c r="N200" i="6"/>
  <c r="N212" i="6"/>
  <c r="N224" i="6"/>
  <c r="N236" i="6"/>
  <c r="N248" i="6"/>
  <c r="N260" i="6"/>
  <c r="N272" i="6"/>
  <c r="N284" i="6"/>
  <c r="N296" i="6"/>
  <c r="N308" i="6"/>
  <c r="N320" i="6"/>
  <c r="N332" i="6"/>
  <c r="N344" i="6"/>
  <c r="N356" i="6"/>
  <c r="N368" i="6"/>
  <c r="N380" i="6"/>
  <c r="N392" i="6"/>
  <c r="N404" i="6"/>
  <c r="N32" i="6"/>
  <c r="N61" i="6"/>
  <c r="N81" i="6"/>
  <c r="N93" i="6"/>
  <c r="N105" i="6"/>
  <c r="N117" i="6"/>
  <c r="N129" i="6"/>
  <c r="N141" i="6"/>
  <c r="N153" i="6"/>
  <c r="N165" i="6"/>
  <c r="N177" i="6"/>
  <c r="N189" i="6"/>
  <c r="N201" i="6"/>
  <c r="N213" i="6"/>
  <c r="N225" i="6"/>
  <c r="N237" i="6"/>
  <c r="N249" i="6"/>
  <c r="N261" i="6"/>
  <c r="N273" i="6"/>
  <c r="N285" i="6"/>
  <c r="N297" i="6"/>
  <c r="N309" i="6"/>
  <c r="N321" i="6"/>
  <c r="N333" i="6"/>
  <c r="N345" i="6"/>
  <c r="N357" i="6"/>
  <c r="N369" i="6"/>
  <c r="N381" i="6"/>
  <c r="N393" i="6"/>
  <c r="N39" i="6"/>
  <c r="N63" i="6"/>
  <c r="N82" i="6"/>
  <c r="N94" i="6"/>
  <c r="N106" i="6"/>
  <c r="N118" i="6"/>
  <c r="N130" i="6"/>
  <c r="N142" i="6"/>
  <c r="N154" i="6"/>
  <c r="N166" i="6"/>
  <c r="N178" i="6"/>
  <c r="N190" i="6"/>
  <c r="N202" i="6"/>
  <c r="N214" i="6"/>
  <c r="N226" i="6"/>
  <c r="N238" i="6"/>
  <c r="N250" i="6"/>
  <c r="N262" i="6"/>
  <c r="N274" i="6"/>
  <c r="N286" i="6"/>
  <c r="N298" i="6"/>
  <c r="N310" i="6"/>
  <c r="N322" i="6"/>
  <c r="N334" i="6"/>
  <c r="N346" i="6"/>
  <c r="N358" i="6"/>
  <c r="N370" i="6"/>
  <c r="N382" i="6"/>
  <c r="N394" i="6"/>
  <c r="N40" i="6"/>
  <c r="N64" i="6"/>
  <c r="N83" i="6"/>
  <c r="N95" i="6"/>
  <c r="N107" i="6"/>
  <c r="N119" i="6"/>
  <c r="N131" i="6"/>
  <c r="N143" i="6"/>
  <c r="N155" i="6"/>
  <c r="N167" i="6"/>
  <c r="N179" i="6"/>
  <c r="N191" i="6"/>
  <c r="N203" i="6"/>
  <c r="N215" i="6"/>
  <c r="N227" i="6"/>
  <c r="N239" i="6"/>
  <c r="N251" i="6"/>
  <c r="N263" i="6"/>
  <c r="N275" i="6"/>
  <c r="N287" i="6"/>
  <c r="N299" i="6"/>
  <c r="N311" i="6"/>
  <c r="N323" i="6"/>
  <c r="N335" i="6"/>
  <c r="N347" i="6"/>
  <c r="N359" i="6"/>
  <c r="N371" i="6"/>
  <c r="N383" i="6"/>
  <c r="N395" i="6"/>
  <c r="N43" i="6"/>
  <c r="N67" i="6"/>
  <c r="N84" i="6"/>
  <c r="N96" i="6"/>
  <c r="N108" i="6"/>
  <c r="N120" i="6"/>
  <c r="N132" i="6"/>
  <c r="N144" i="6"/>
  <c r="N156" i="6"/>
  <c r="N168" i="6"/>
  <c r="N180" i="6"/>
  <c r="N192" i="6"/>
  <c r="N204" i="6"/>
  <c r="N216" i="6"/>
  <c r="N228" i="6"/>
  <c r="N240" i="6"/>
  <c r="N252" i="6"/>
  <c r="N264" i="6"/>
  <c r="N276" i="6"/>
  <c r="N288" i="6"/>
  <c r="N300" i="6"/>
  <c r="N312" i="6"/>
  <c r="N324" i="6"/>
  <c r="N336" i="6"/>
  <c r="N348" i="6"/>
  <c r="N360" i="6"/>
  <c r="N372" i="6"/>
  <c r="N384" i="6"/>
  <c r="N396" i="6"/>
  <c r="N44" i="6"/>
  <c r="N68" i="6"/>
  <c r="N85" i="6"/>
  <c r="N97" i="6"/>
  <c r="N109" i="6"/>
  <c r="N121" i="6"/>
  <c r="N133" i="6"/>
  <c r="N145" i="6"/>
  <c r="N157" i="6"/>
  <c r="N169" i="6"/>
  <c r="N181" i="6"/>
  <c r="N193" i="6"/>
  <c r="N205" i="6"/>
  <c r="N217" i="6"/>
  <c r="N229" i="6"/>
  <c r="N241" i="6"/>
  <c r="N253" i="6"/>
  <c r="N265" i="6"/>
  <c r="N277" i="6"/>
  <c r="N289" i="6"/>
  <c r="N301" i="6"/>
  <c r="N313" i="6"/>
  <c r="N325" i="6"/>
  <c r="N337" i="6"/>
  <c r="N349" i="6"/>
  <c r="N361" i="6"/>
  <c r="N373" i="6"/>
  <c r="N385" i="6"/>
  <c r="N397" i="6"/>
  <c r="N4" i="6"/>
  <c r="N7" i="6"/>
  <c r="N47" i="6"/>
  <c r="N71" i="6"/>
  <c r="N86" i="6"/>
  <c r="N98" i="6"/>
  <c r="N110" i="6"/>
  <c r="N122" i="6"/>
  <c r="N134" i="6"/>
  <c r="N146" i="6"/>
  <c r="N158" i="6"/>
  <c r="N170" i="6"/>
  <c r="N182" i="6"/>
  <c r="N194" i="6"/>
  <c r="N206" i="6"/>
  <c r="N218" i="6"/>
  <c r="N230" i="6"/>
  <c r="N242" i="6"/>
  <c r="N254" i="6"/>
  <c r="N266" i="6"/>
  <c r="N278" i="6"/>
  <c r="N290" i="6"/>
  <c r="N302" i="6"/>
  <c r="N314" i="6"/>
  <c r="N326" i="6"/>
  <c r="N338" i="6"/>
  <c r="N350" i="6"/>
  <c r="N362" i="6"/>
  <c r="N374" i="6"/>
  <c r="N386" i="6"/>
  <c r="N398" i="6"/>
  <c r="N15" i="6"/>
  <c r="N49" i="6"/>
  <c r="N72" i="6"/>
  <c r="N87" i="6"/>
  <c r="N99" i="6"/>
  <c r="N111" i="6"/>
  <c r="N123" i="6"/>
  <c r="N135" i="6"/>
  <c r="N147" i="6"/>
  <c r="N159" i="6"/>
  <c r="N171" i="6"/>
  <c r="N183" i="6"/>
  <c r="N195" i="6"/>
  <c r="N207" i="6"/>
  <c r="N219" i="6"/>
  <c r="N231" i="6"/>
  <c r="N243" i="6"/>
  <c r="N255" i="6"/>
  <c r="N267" i="6"/>
  <c r="N279" i="6"/>
  <c r="N291" i="6"/>
  <c r="N303" i="6"/>
  <c r="N315" i="6"/>
  <c r="N327" i="6"/>
  <c r="N339" i="6"/>
  <c r="N351" i="6"/>
  <c r="N363" i="6"/>
  <c r="N375" i="6"/>
  <c r="N387" i="6"/>
  <c r="N399" i="6"/>
  <c r="N16" i="6"/>
  <c r="N51" i="6"/>
  <c r="N73" i="6"/>
  <c r="N88" i="6"/>
  <c r="N100" i="6"/>
  <c r="N112" i="6"/>
  <c r="N124" i="6"/>
  <c r="N136" i="6"/>
  <c r="N148" i="6"/>
  <c r="N160" i="6"/>
  <c r="N172" i="6"/>
  <c r="N184" i="6"/>
  <c r="N196" i="6"/>
  <c r="N208" i="6"/>
  <c r="N220" i="6"/>
  <c r="N232" i="6"/>
  <c r="N244" i="6"/>
  <c r="N256" i="6"/>
  <c r="N268" i="6"/>
  <c r="N280" i="6"/>
  <c r="N292" i="6"/>
  <c r="N304" i="6"/>
  <c r="N316" i="6"/>
  <c r="N328" i="6"/>
  <c r="N340" i="6"/>
  <c r="N352" i="6"/>
  <c r="N364" i="6"/>
  <c r="N376" i="6"/>
  <c r="N388" i="6"/>
  <c r="N400" i="6"/>
  <c r="L320" i="6"/>
  <c r="L176" i="6"/>
  <c r="L32" i="6"/>
  <c r="L295" i="6"/>
  <c r="L151" i="6"/>
  <c r="L7" i="6"/>
  <c r="L270" i="6"/>
  <c r="L126" i="6"/>
  <c r="L389" i="6"/>
  <c r="L245" i="6"/>
  <c r="L101" i="6"/>
  <c r="L364" i="6"/>
  <c r="L220" i="6"/>
  <c r="L76" i="6"/>
  <c r="L339" i="6"/>
  <c r="L195" i="6"/>
  <c r="L51" i="6"/>
  <c r="L302" i="6"/>
  <c r="L158" i="6"/>
  <c r="L14" i="6"/>
  <c r="L337" i="6"/>
  <c r="L193" i="6"/>
  <c r="L49" i="6"/>
  <c r="L372" i="6"/>
  <c r="L228" i="6"/>
  <c r="L84" i="6"/>
  <c r="L33" i="6"/>
  <c r="L263" i="6"/>
  <c r="L119" i="6"/>
  <c r="L261" i="6"/>
  <c r="L322" i="6"/>
  <c r="L178" i="6"/>
  <c r="L34" i="6"/>
  <c r="L308" i="6"/>
  <c r="L164" i="6"/>
  <c r="L20" i="6"/>
  <c r="L283" i="6"/>
  <c r="L139" i="6"/>
  <c r="L402" i="6"/>
  <c r="L258" i="6"/>
  <c r="L114" i="6"/>
  <c r="L377" i="6"/>
  <c r="L233" i="6"/>
  <c r="L89" i="6"/>
  <c r="L352" i="6"/>
  <c r="L208" i="6"/>
  <c r="L64" i="6"/>
  <c r="L327" i="6"/>
  <c r="L183" i="6"/>
  <c r="L39" i="6"/>
  <c r="L290" i="6"/>
  <c r="L146" i="6"/>
  <c r="L345" i="6"/>
  <c r="L325" i="6"/>
  <c r="L181" i="6"/>
  <c r="L37" i="6"/>
  <c r="L360" i="6"/>
  <c r="L216" i="6"/>
  <c r="L72" i="6"/>
  <c r="L395" i="6"/>
  <c r="L251" i="6"/>
  <c r="L107" i="6"/>
  <c r="L213" i="6"/>
  <c r="L310" i="6"/>
  <c r="L166" i="6"/>
  <c r="L22" i="6"/>
  <c r="L296" i="6"/>
  <c r="L152" i="6"/>
  <c r="L8" i="6"/>
  <c r="L271" i="6"/>
  <c r="L127" i="6"/>
  <c r="L390" i="6"/>
  <c r="L246" i="6"/>
  <c r="L102" i="6"/>
  <c r="L365" i="6"/>
  <c r="L221" i="6"/>
  <c r="L77" i="6"/>
  <c r="L340" i="6"/>
  <c r="L196" i="6"/>
  <c r="L52" i="6"/>
  <c r="L315" i="6"/>
  <c r="L171" i="6"/>
  <c r="L27" i="6"/>
  <c r="L278" i="6"/>
  <c r="L134" i="6"/>
  <c r="L321" i="6"/>
  <c r="L313" i="6"/>
  <c r="L169" i="6"/>
  <c r="L25" i="6"/>
  <c r="L348" i="6"/>
  <c r="L204" i="6"/>
  <c r="L60" i="6"/>
  <c r="L383" i="6"/>
  <c r="L239" i="6"/>
  <c r="L95" i="6"/>
  <c r="L141" i="6"/>
  <c r="L298" i="6"/>
  <c r="L154" i="6"/>
  <c r="L10" i="6"/>
  <c r="L284" i="6"/>
  <c r="L140" i="6"/>
  <c r="L403" i="6"/>
  <c r="L259" i="6"/>
  <c r="L115" i="6"/>
  <c r="L378" i="6"/>
  <c r="L234" i="6"/>
  <c r="L90" i="6"/>
  <c r="L353" i="6"/>
  <c r="L209" i="6"/>
  <c r="L65" i="6"/>
  <c r="L328" i="6"/>
  <c r="L184" i="6"/>
  <c r="L40" i="6"/>
  <c r="L303" i="6"/>
  <c r="L159" i="6"/>
  <c r="L15" i="6"/>
  <c r="L266" i="6"/>
  <c r="L122" i="6"/>
  <c r="L249" i="6"/>
  <c r="L301" i="6"/>
  <c r="L157" i="6"/>
  <c r="L13" i="6"/>
  <c r="L336" i="6"/>
  <c r="L192" i="6"/>
  <c r="L48" i="6"/>
  <c r="L371" i="6"/>
  <c r="L227" i="6"/>
  <c r="L83" i="6"/>
  <c r="L105" i="6"/>
  <c r="L286" i="6"/>
  <c r="L142" i="6"/>
  <c r="L393" i="6"/>
  <c r="L272" i="6"/>
  <c r="L128" i="6"/>
  <c r="L391" i="6"/>
  <c r="L247" i="6"/>
  <c r="L103" i="6"/>
  <c r="L366" i="6"/>
  <c r="L222" i="6"/>
  <c r="L78" i="6"/>
  <c r="L341" i="6"/>
  <c r="L197" i="6"/>
  <c r="L53" i="6"/>
  <c r="L316" i="6"/>
  <c r="L172" i="6"/>
  <c r="L28" i="6"/>
  <c r="L291" i="6"/>
  <c r="L147" i="6"/>
  <c r="L398" i="6"/>
  <c r="L254" i="6"/>
  <c r="L110" i="6"/>
  <c r="L177" i="6"/>
  <c r="L289" i="6"/>
  <c r="L145" i="6"/>
  <c r="L357" i="6"/>
  <c r="L324" i="6"/>
  <c r="L180" i="6"/>
  <c r="L36" i="6"/>
  <c r="L359" i="6"/>
  <c r="L215" i="6"/>
  <c r="L71" i="6"/>
  <c r="L57" i="6"/>
  <c r="L274" i="6"/>
  <c r="L130" i="6"/>
  <c r="L285" i="6"/>
  <c r="L404" i="6"/>
  <c r="L260" i="6"/>
  <c r="L116" i="6"/>
  <c r="L379" i="6"/>
  <c r="L235" i="6"/>
  <c r="L91" i="6"/>
  <c r="L354" i="6"/>
  <c r="L210" i="6"/>
  <c r="L66" i="6"/>
  <c r="L329" i="6"/>
  <c r="L185" i="6"/>
  <c r="L41" i="6"/>
  <c r="L304" i="6"/>
  <c r="L160" i="6"/>
  <c r="L16" i="6"/>
  <c r="L279" i="6"/>
  <c r="L135" i="6"/>
  <c r="L386" i="6"/>
  <c r="L242" i="6"/>
  <c r="L98" i="6"/>
  <c r="L93" i="6"/>
  <c r="L277" i="6"/>
  <c r="L133" i="6"/>
  <c r="L333" i="6"/>
  <c r="L312" i="6"/>
  <c r="L168" i="6"/>
  <c r="L24" i="6"/>
  <c r="L347" i="6"/>
  <c r="L203" i="6"/>
  <c r="L59" i="6"/>
  <c r="L9" i="6"/>
  <c r="L262" i="6"/>
  <c r="L118" i="6"/>
  <c r="L273" i="6"/>
  <c r="L392" i="6"/>
  <c r="L248" i="6"/>
  <c r="L104" i="6"/>
  <c r="L367" i="6"/>
  <c r="L223" i="6"/>
  <c r="L79" i="6"/>
  <c r="L342" i="6"/>
  <c r="L198" i="6"/>
  <c r="L54" i="6"/>
  <c r="L317" i="6"/>
  <c r="L173" i="6"/>
  <c r="L29" i="6"/>
  <c r="L292" i="6"/>
  <c r="L148" i="6"/>
  <c r="L4" i="6"/>
  <c r="L267" i="6"/>
  <c r="L123" i="6"/>
  <c r="L374" i="6"/>
  <c r="L230" i="6"/>
  <c r="L86" i="6"/>
  <c r="L45" i="6"/>
  <c r="L265" i="6"/>
  <c r="L121" i="6"/>
  <c r="L225" i="6"/>
  <c r="L300" i="6"/>
  <c r="L156" i="6"/>
  <c r="L12" i="6"/>
  <c r="L335" i="6"/>
  <c r="L191" i="6"/>
  <c r="L47" i="6"/>
  <c r="L394" i="6"/>
  <c r="L250" i="6"/>
  <c r="L106" i="6"/>
  <c r="L201" i="6"/>
  <c r="L380" i="6"/>
  <c r="L236" i="6"/>
  <c r="L92" i="6"/>
  <c r="L355" i="6"/>
  <c r="L211" i="6"/>
  <c r="L67" i="6"/>
  <c r="L330" i="6"/>
  <c r="L186" i="6"/>
  <c r="L42" i="6"/>
  <c r="L305" i="6"/>
  <c r="L161" i="6"/>
  <c r="L17" i="6"/>
  <c r="L280" i="6"/>
  <c r="L136" i="6"/>
  <c r="L399" i="6"/>
  <c r="L255" i="6"/>
  <c r="L111" i="6"/>
  <c r="L362" i="6"/>
  <c r="L218" i="6"/>
  <c r="L74" i="6"/>
  <c r="L397" i="6"/>
  <c r="L253" i="6"/>
  <c r="L109" i="6"/>
  <c r="L189" i="6"/>
  <c r="L288" i="6"/>
  <c r="L144" i="6"/>
  <c r="L369" i="6"/>
  <c r="L323" i="6"/>
  <c r="L179" i="6"/>
  <c r="L35" i="6"/>
  <c r="L382" i="6"/>
  <c r="L238" i="6"/>
  <c r="L94" i="6"/>
  <c r="L153" i="6"/>
  <c r="L368" i="6"/>
  <c r="L224" i="6"/>
  <c r="L80" i="6"/>
  <c r="L343" i="6"/>
  <c r="L199" i="6"/>
  <c r="L55" i="6"/>
  <c r="L318" i="6"/>
  <c r="L174" i="6"/>
  <c r="L30" i="6"/>
  <c r="L293" i="6"/>
  <c r="L149" i="6"/>
  <c r="L5" i="6"/>
  <c r="L268" i="6"/>
  <c r="L124" i="6"/>
  <c r="L387" i="6"/>
  <c r="L243" i="6"/>
  <c r="L99" i="6"/>
  <c r="L350" i="6"/>
  <c r="L206" i="6"/>
  <c r="L62" i="6"/>
  <c r="L385" i="6"/>
  <c r="L241" i="6"/>
  <c r="L97" i="6"/>
  <c r="L129" i="6"/>
  <c r="L276" i="6"/>
  <c r="L132" i="6"/>
  <c r="L309" i="6"/>
  <c r="L311" i="6"/>
  <c r="L167" i="6"/>
  <c r="L23" i="6"/>
  <c r="L370" i="6"/>
  <c r="L226" i="6"/>
  <c r="L82" i="6"/>
  <c r="L81" i="6"/>
  <c r="L356" i="6"/>
  <c r="L212" i="6"/>
  <c r="L68" i="6"/>
  <c r="L331" i="6"/>
  <c r="L187" i="6"/>
  <c r="L43" i="6"/>
  <c r="L306" i="6"/>
  <c r="L162" i="6"/>
  <c r="L18" i="6"/>
  <c r="L281" i="6"/>
  <c r="L137" i="6"/>
  <c r="L400" i="6"/>
  <c r="L256" i="6"/>
  <c r="L112" i="6"/>
  <c r="L375" i="6"/>
  <c r="L231" i="6"/>
  <c r="L87" i="6"/>
  <c r="L338" i="6"/>
  <c r="L194" i="6"/>
  <c r="L50" i="6"/>
  <c r="L373" i="6"/>
  <c r="L229" i="6"/>
  <c r="L85" i="6"/>
  <c r="L21" i="6"/>
  <c r="L264" i="6"/>
  <c r="L120" i="6"/>
  <c r="L237" i="6"/>
  <c r="L299" i="6"/>
  <c r="L155" i="6"/>
  <c r="L11" i="6"/>
  <c r="L358" i="6"/>
  <c r="L214" i="6"/>
  <c r="L70" i="6"/>
  <c r="L69" i="6"/>
  <c r="L344" i="6"/>
  <c r="L200" i="6"/>
  <c r="L56" i="6"/>
  <c r="L319" i="6"/>
  <c r="L175" i="6"/>
  <c r="L31" i="6"/>
  <c r="L294" i="6"/>
  <c r="L150" i="6"/>
  <c r="L6" i="6"/>
  <c r="L269" i="6"/>
  <c r="L125" i="6"/>
  <c r="L388" i="6"/>
  <c r="L244" i="6"/>
  <c r="L100" i="6"/>
  <c r="L363" i="6"/>
  <c r="L219" i="6"/>
  <c r="L75" i="6"/>
  <c r="L326" i="6"/>
  <c r="L182" i="6"/>
  <c r="L38" i="6"/>
  <c r="L361" i="6"/>
  <c r="L217" i="6"/>
  <c r="L73" i="6"/>
  <c r="L396" i="6"/>
  <c r="L252" i="6"/>
  <c r="L108" i="6"/>
  <c r="L165" i="6"/>
  <c r="L287" i="6"/>
  <c r="L143" i="6"/>
  <c r="L381" i="6"/>
  <c r="L346" i="6"/>
  <c r="L202" i="6"/>
  <c r="L58" i="6"/>
  <c r="L307" i="6"/>
  <c r="L207" i="6"/>
  <c r="L275" i="6"/>
  <c r="L96" i="6"/>
  <c r="L163" i="6"/>
  <c r="L63" i="6"/>
  <c r="L131" i="6"/>
  <c r="L88" i="6"/>
  <c r="L19" i="6"/>
  <c r="L314" i="6"/>
  <c r="L297" i="6"/>
  <c r="L282" i="6"/>
  <c r="L170" i="6"/>
  <c r="L334" i="6"/>
  <c r="L138" i="6"/>
  <c r="L26" i="6"/>
  <c r="L190" i="6"/>
  <c r="L401" i="6"/>
  <c r="L349" i="6"/>
  <c r="L46" i="6"/>
  <c r="L257" i="6"/>
  <c r="L205" i="6"/>
  <c r="L113" i="6"/>
  <c r="L61" i="6"/>
  <c r="L188" i="6"/>
  <c r="L376" i="6"/>
  <c r="L384" i="6"/>
  <c r="L332" i="6"/>
  <c r="L232" i="6"/>
  <c r="L240" i="6"/>
  <c r="L44" i="6"/>
  <c r="L351" i="6"/>
  <c r="L117" i="6"/>
  <c r="M404" i="12"/>
  <c r="M260" i="12"/>
  <c r="M116" i="12"/>
  <c r="M403" i="12"/>
  <c r="M259" i="12"/>
  <c r="M115" i="12"/>
  <c r="M402" i="12"/>
  <c r="M258" i="12"/>
  <c r="M114" i="12"/>
  <c r="M401" i="12"/>
  <c r="M257" i="12"/>
  <c r="M113" i="12"/>
  <c r="M400" i="12"/>
  <c r="M256" i="12"/>
  <c r="M112" i="12"/>
  <c r="M399" i="12"/>
  <c r="M255" i="12"/>
  <c r="M111" i="12"/>
  <c r="M386" i="12"/>
  <c r="M242" i="12"/>
  <c r="M98" i="12"/>
  <c r="M373" i="12"/>
  <c r="M229" i="12"/>
  <c r="M85" i="12"/>
  <c r="M360" i="12"/>
  <c r="M216" i="12"/>
  <c r="M72" i="12"/>
  <c r="M227" i="12"/>
  <c r="M83" i="12"/>
  <c r="M214" i="12"/>
  <c r="M70" i="12"/>
  <c r="M321" i="12"/>
  <c r="M177" i="12"/>
  <c r="M33" i="12"/>
  <c r="M392" i="12"/>
  <c r="M248" i="12"/>
  <c r="M104" i="12"/>
  <c r="M391" i="12"/>
  <c r="M247" i="12"/>
  <c r="M103" i="12"/>
  <c r="M390" i="12"/>
  <c r="M246" i="12"/>
  <c r="M102" i="12"/>
  <c r="M389" i="12"/>
  <c r="M245" i="12"/>
  <c r="M101" i="12"/>
  <c r="M388" i="12"/>
  <c r="M244" i="12"/>
  <c r="M100" i="12"/>
  <c r="M387" i="12"/>
  <c r="M243" i="12"/>
  <c r="M99" i="12"/>
  <c r="M374" i="12"/>
  <c r="M230" i="12"/>
  <c r="M86" i="12"/>
  <c r="M361" i="12"/>
  <c r="M217" i="12"/>
  <c r="M73" i="12"/>
  <c r="M348" i="12"/>
  <c r="M204" i="12"/>
  <c r="M60" i="12"/>
  <c r="M215" i="12"/>
  <c r="M71" i="12"/>
  <c r="M202" i="12"/>
  <c r="M58" i="12"/>
  <c r="M309" i="12"/>
  <c r="M165" i="12"/>
  <c r="M21" i="12"/>
  <c r="M380" i="12"/>
  <c r="M236" i="12"/>
  <c r="M92" i="12"/>
  <c r="M379" i="12"/>
  <c r="M235" i="12"/>
  <c r="M91" i="12"/>
  <c r="M378" i="12"/>
  <c r="M234" i="12"/>
  <c r="M90" i="12"/>
  <c r="M377" i="12"/>
  <c r="M233" i="12"/>
  <c r="M89" i="12"/>
  <c r="M376" i="12"/>
  <c r="M232" i="12"/>
  <c r="M88" i="12"/>
  <c r="M375" i="12"/>
  <c r="M231" i="12"/>
  <c r="M87" i="12"/>
  <c r="M362" i="12"/>
  <c r="M218" i="12"/>
  <c r="M74" i="12"/>
  <c r="M349" i="12"/>
  <c r="M205" i="12"/>
  <c r="M61" i="12"/>
  <c r="M336" i="12"/>
  <c r="M192" i="12"/>
  <c r="M48" i="12"/>
  <c r="M203" i="12"/>
  <c r="M59" i="12"/>
  <c r="M190" i="12"/>
  <c r="M46" i="12"/>
  <c r="M297" i="12"/>
  <c r="M153" i="12"/>
  <c r="M9" i="12"/>
  <c r="M368" i="12"/>
  <c r="M224" i="12"/>
  <c r="M80" i="12"/>
  <c r="M367" i="12"/>
  <c r="M223" i="12"/>
  <c r="M79" i="12"/>
  <c r="M366" i="12"/>
  <c r="M222" i="12"/>
  <c r="M78" i="12"/>
  <c r="M365" i="12"/>
  <c r="M221" i="12"/>
  <c r="M77" i="12"/>
  <c r="M364" i="12"/>
  <c r="M220" i="12"/>
  <c r="M76" i="12"/>
  <c r="M363" i="12"/>
  <c r="M219" i="12"/>
  <c r="M75" i="12"/>
  <c r="M350" i="12"/>
  <c r="M206" i="12"/>
  <c r="M62" i="12"/>
  <c r="M337" i="12"/>
  <c r="M193" i="12"/>
  <c r="M49" i="12"/>
  <c r="M324" i="12"/>
  <c r="M180" i="12"/>
  <c r="M36" i="12"/>
  <c r="M191" i="12"/>
  <c r="M47" i="12"/>
  <c r="M178" i="12"/>
  <c r="M34" i="12"/>
  <c r="M285" i="12"/>
  <c r="M141" i="12"/>
  <c r="M299" i="12"/>
  <c r="M356" i="12"/>
  <c r="M212" i="12"/>
  <c r="M68" i="12"/>
  <c r="M355" i="12"/>
  <c r="M211" i="12"/>
  <c r="M67" i="12"/>
  <c r="M354" i="12"/>
  <c r="M210" i="12"/>
  <c r="M66" i="12"/>
  <c r="M353" i="12"/>
  <c r="M209" i="12"/>
  <c r="M65" i="12"/>
  <c r="M352" i="12"/>
  <c r="M208" i="12"/>
  <c r="M64" i="12"/>
  <c r="M351" i="12"/>
  <c r="M207" i="12"/>
  <c r="M63" i="12"/>
  <c r="M338" i="12"/>
  <c r="M194" i="12"/>
  <c r="M50" i="12"/>
  <c r="M325" i="12"/>
  <c r="M181" i="12"/>
  <c r="M37" i="12"/>
  <c r="M312" i="12"/>
  <c r="M168" i="12"/>
  <c r="M24" i="12"/>
  <c r="M179" i="12"/>
  <c r="M35" i="12"/>
  <c r="M166" i="12"/>
  <c r="M22" i="12"/>
  <c r="M273" i="12"/>
  <c r="M129" i="12"/>
  <c r="M370" i="12"/>
  <c r="M344" i="12"/>
  <c r="M200" i="12"/>
  <c r="M56" i="12"/>
  <c r="M343" i="12"/>
  <c r="M199" i="12"/>
  <c r="M55" i="12"/>
  <c r="M342" i="12"/>
  <c r="M198" i="12"/>
  <c r="M54" i="12"/>
  <c r="M341" i="12"/>
  <c r="M197" i="12"/>
  <c r="M53" i="12"/>
  <c r="M340" i="12"/>
  <c r="M196" i="12"/>
  <c r="M52" i="12"/>
  <c r="M339" i="12"/>
  <c r="M195" i="12"/>
  <c r="M51" i="12"/>
  <c r="M326" i="12"/>
  <c r="M182" i="12"/>
  <c r="M38" i="12"/>
  <c r="M313" i="12"/>
  <c r="M169" i="12"/>
  <c r="M25" i="12"/>
  <c r="M300" i="12"/>
  <c r="M156" i="12"/>
  <c r="M12" i="12"/>
  <c r="M167" i="12"/>
  <c r="M23" i="12"/>
  <c r="M154" i="12"/>
  <c r="M10" i="12"/>
  <c r="M261" i="12"/>
  <c r="M117" i="12"/>
  <c r="M332" i="12"/>
  <c r="M188" i="12"/>
  <c r="M44" i="12"/>
  <c r="M331" i="12"/>
  <c r="M187" i="12"/>
  <c r="M43" i="12"/>
  <c r="M330" i="12"/>
  <c r="M186" i="12"/>
  <c r="M42" i="12"/>
  <c r="M329" i="12"/>
  <c r="M185" i="12"/>
  <c r="M41" i="12"/>
  <c r="M328" i="12"/>
  <c r="M184" i="12"/>
  <c r="M40" i="12"/>
  <c r="M327" i="12"/>
  <c r="M183" i="12"/>
  <c r="M39" i="12"/>
  <c r="M314" i="12"/>
  <c r="M170" i="12"/>
  <c r="M26" i="12"/>
  <c r="M301" i="12"/>
  <c r="M157" i="12"/>
  <c r="M13" i="12"/>
  <c r="M288" i="12"/>
  <c r="M144" i="12"/>
  <c r="M395" i="12"/>
  <c r="M155" i="12"/>
  <c r="M11" i="12"/>
  <c r="M142" i="12"/>
  <c r="M393" i="12"/>
  <c r="M249" i="12"/>
  <c r="M105" i="12"/>
  <c r="M320" i="12"/>
  <c r="M176" i="12"/>
  <c r="M32" i="12"/>
  <c r="M319" i="12"/>
  <c r="M175" i="12"/>
  <c r="M31" i="12"/>
  <c r="M318" i="12"/>
  <c r="M174" i="12"/>
  <c r="M30" i="12"/>
  <c r="M317" i="12"/>
  <c r="M173" i="12"/>
  <c r="M29" i="12"/>
  <c r="M316" i="12"/>
  <c r="M172" i="12"/>
  <c r="M28" i="12"/>
  <c r="M315" i="12"/>
  <c r="M171" i="12"/>
  <c r="M27" i="12"/>
  <c r="M302" i="12"/>
  <c r="M158" i="12"/>
  <c r="M14" i="12"/>
  <c r="M289" i="12"/>
  <c r="M145" i="12"/>
  <c r="M371" i="12"/>
  <c r="M276" i="12"/>
  <c r="M132" i="12"/>
  <c r="M298" i="12"/>
  <c r="M143" i="12"/>
  <c r="M394" i="12"/>
  <c r="M130" i="12"/>
  <c r="M381" i="12"/>
  <c r="M237" i="12"/>
  <c r="M93" i="12"/>
  <c r="M308" i="12"/>
  <c r="M164" i="12"/>
  <c r="M20" i="12"/>
  <c r="M307" i="12"/>
  <c r="M163" i="12"/>
  <c r="M19" i="12"/>
  <c r="M306" i="12"/>
  <c r="M162" i="12"/>
  <c r="M18" i="12"/>
  <c r="M305" i="12"/>
  <c r="M161" i="12"/>
  <c r="M17" i="12"/>
  <c r="M304" i="12"/>
  <c r="M160" i="12"/>
  <c r="M16" i="12"/>
  <c r="M303" i="12"/>
  <c r="M159" i="12"/>
  <c r="M15" i="12"/>
  <c r="M290" i="12"/>
  <c r="M146" i="12"/>
  <c r="M347" i="12"/>
  <c r="M277" i="12"/>
  <c r="M133" i="12"/>
  <c r="M286" i="12"/>
  <c r="M264" i="12"/>
  <c r="M120" i="12"/>
  <c r="M275" i="12"/>
  <c r="M131" i="12"/>
  <c r="M262" i="12"/>
  <c r="M118" i="12"/>
  <c r="M369" i="12"/>
  <c r="M225" i="12"/>
  <c r="M81" i="12"/>
  <c r="M296" i="12"/>
  <c r="M152" i="12"/>
  <c r="M8" i="12"/>
  <c r="M295" i="12"/>
  <c r="M151" i="12"/>
  <c r="M7" i="12"/>
  <c r="M294" i="12"/>
  <c r="M150" i="12"/>
  <c r="M6" i="12"/>
  <c r="M293" i="12"/>
  <c r="M149" i="12"/>
  <c r="M5" i="12"/>
  <c r="M292" i="12"/>
  <c r="M148" i="12"/>
  <c r="M4" i="12"/>
  <c r="M291" i="12"/>
  <c r="M147" i="12"/>
  <c r="M359" i="12"/>
  <c r="M278" i="12"/>
  <c r="M134" i="12"/>
  <c r="M310" i="12"/>
  <c r="M265" i="12"/>
  <c r="M121" i="12"/>
  <c r="M396" i="12"/>
  <c r="M252" i="12"/>
  <c r="M108" i="12"/>
  <c r="M263" i="12"/>
  <c r="M119" i="12"/>
  <c r="M250" i="12"/>
  <c r="M106" i="12"/>
  <c r="M357" i="12"/>
  <c r="M213" i="12"/>
  <c r="M69" i="12"/>
  <c r="M284" i="12"/>
  <c r="M140" i="12"/>
  <c r="M311" i="12"/>
  <c r="M283" i="12"/>
  <c r="M139" i="12"/>
  <c r="M287" i="12"/>
  <c r="M282" i="12"/>
  <c r="M138" i="12"/>
  <c r="M335" i="12"/>
  <c r="M281" i="12"/>
  <c r="M137" i="12"/>
  <c r="M323" i="12"/>
  <c r="M280" i="12"/>
  <c r="M136" i="12"/>
  <c r="M383" i="12"/>
  <c r="M279" i="12"/>
  <c r="M135" i="12"/>
  <c r="M382" i="12"/>
  <c r="M266" i="12"/>
  <c r="M122" i="12"/>
  <c r="M397" i="12"/>
  <c r="M253" i="12"/>
  <c r="M109" i="12"/>
  <c r="M384" i="12"/>
  <c r="M240" i="12"/>
  <c r="M96" i="12"/>
  <c r="M251" i="12"/>
  <c r="M107" i="12"/>
  <c r="M238" i="12"/>
  <c r="M94" i="12"/>
  <c r="M345" i="12"/>
  <c r="M201" i="12"/>
  <c r="M57" i="12"/>
  <c r="M272" i="12"/>
  <c r="M268" i="12"/>
  <c r="M228" i="12"/>
  <c r="M128" i="12"/>
  <c r="M124" i="12"/>
  <c r="M84" i="12"/>
  <c r="M322" i="12"/>
  <c r="M346" i="12"/>
  <c r="M239" i="12"/>
  <c r="M271" i="12"/>
  <c r="M267" i="12"/>
  <c r="M95" i="12"/>
  <c r="M127" i="12"/>
  <c r="M123" i="12"/>
  <c r="M226" i="12"/>
  <c r="M274" i="12"/>
  <c r="M398" i="12"/>
  <c r="M82" i="12"/>
  <c r="M270" i="12"/>
  <c r="M254" i="12"/>
  <c r="M333" i="12"/>
  <c r="M126" i="12"/>
  <c r="M110" i="12"/>
  <c r="M189" i="12"/>
  <c r="M358" i="12"/>
  <c r="M385" i="12"/>
  <c r="M45" i="12"/>
  <c r="M97" i="12"/>
  <c r="M269" i="12"/>
  <c r="M241" i="12"/>
  <c r="M125" i="12"/>
  <c r="M334" i="12"/>
  <c r="M372" i="12"/>
  <c r="F9" i="6"/>
  <c r="F21" i="6"/>
  <c r="F33" i="6"/>
  <c r="F45" i="6"/>
  <c r="F57" i="6"/>
  <c r="F69" i="6"/>
  <c r="F81" i="6"/>
  <c r="F93" i="6"/>
  <c r="F105" i="6"/>
  <c r="F117" i="6"/>
  <c r="F129" i="6"/>
  <c r="F141" i="6"/>
  <c r="F153" i="6"/>
  <c r="F165" i="6"/>
  <c r="F177" i="6"/>
  <c r="F189" i="6"/>
  <c r="F201" i="6"/>
  <c r="F213" i="6"/>
  <c r="F225" i="6"/>
  <c r="F237" i="6"/>
  <c r="F249" i="6"/>
  <c r="F261" i="6"/>
  <c r="F273" i="6"/>
  <c r="F285" i="6"/>
  <c r="F297" i="6"/>
  <c r="F309" i="6"/>
  <c r="F321" i="6"/>
  <c r="F333" i="6"/>
  <c r="F345" i="6"/>
  <c r="F357" i="6"/>
  <c r="F369" i="6"/>
  <c r="F381" i="6"/>
  <c r="F393" i="6"/>
  <c r="F4" i="6"/>
  <c r="F10" i="6"/>
  <c r="F22" i="6"/>
  <c r="F34" i="6"/>
  <c r="F46" i="6"/>
  <c r="F58" i="6"/>
  <c r="F70" i="6"/>
  <c r="F82" i="6"/>
  <c r="F94" i="6"/>
  <c r="F106" i="6"/>
  <c r="F118" i="6"/>
  <c r="F130" i="6"/>
  <c r="F142" i="6"/>
  <c r="F154" i="6"/>
  <c r="F166" i="6"/>
  <c r="F178" i="6"/>
  <c r="F190" i="6"/>
  <c r="F202" i="6"/>
  <c r="F214" i="6"/>
  <c r="F226" i="6"/>
  <c r="F238" i="6"/>
  <c r="F250" i="6"/>
  <c r="F262" i="6"/>
  <c r="F274" i="6"/>
  <c r="F286" i="6"/>
  <c r="F298" i="6"/>
  <c r="F310" i="6"/>
  <c r="F322" i="6"/>
  <c r="F334" i="6"/>
  <c r="F346" i="6"/>
  <c r="F358" i="6"/>
  <c r="F370" i="6"/>
  <c r="F382" i="6"/>
  <c r="F394" i="6"/>
  <c r="F11" i="6"/>
  <c r="F23" i="6"/>
  <c r="F35" i="6"/>
  <c r="F47" i="6"/>
  <c r="F59" i="6"/>
  <c r="F71" i="6"/>
  <c r="F83" i="6"/>
  <c r="F95" i="6"/>
  <c r="F107" i="6"/>
  <c r="F119" i="6"/>
  <c r="F131" i="6"/>
  <c r="F143" i="6"/>
  <c r="F155" i="6"/>
  <c r="F167" i="6"/>
  <c r="F179" i="6"/>
  <c r="F191" i="6"/>
  <c r="F203" i="6"/>
  <c r="F215" i="6"/>
  <c r="F227" i="6"/>
  <c r="F239" i="6"/>
  <c r="F251" i="6"/>
  <c r="F263" i="6"/>
  <c r="F275" i="6"/>
  <c r="F287" i="6"/>
  <c r="F299" i="6"/>
  <c r="F311" i="6"/>
  <c r="F323" i="6"/>
  <c r="F335" i="6"/>
  <c r="F347" i="6"/>
  <c r="F359" i="6"/>
  <c r="F371" i="6"/>
  <c r="F383" i="6"/>
  <c r="F395" i="6"/>
  <c r="F12" i="6"/>
  <c r="F24" i="6"/>
  <c r="F36" i="6"/>
  <c r="F48" i="6"/>
  <c r="F60" i="6"/>
  <c r="F72" i="6"/>
  <c r="F84" i="6"/>
  <c r="F96" i="6"/>
  <c r="F108" i="6"/>
  <c r="F120" i="6"/>
  <c r="F132" i="6"/>
  <c r="F144" i="6"/>
  <c r="F156" i="6"/>
  <c r="F168" i="6"/>
  <c r="F180" i="6"/>
  <c r="F192" i="6"/>
  <c r="F204" i="6"/>
  <c r="F216" i="6"/>
  <c r="F228" i="6"/>
  <c r="F240" i="6"/>
  <c r="F252" i="6"/>
  <c r="F264" i="6"/>
  <c r="F276" i="6"/>
  <c r="F288" i="6"/>
  <c r="F300" i="6"/>
  <c r="F312" i="6"/>
  <c r="F324" i="6"/>
  <c r="F336" i="6"/>
  <c r="F348" i="6"/>
  <c r="F360" i="6"/>
  <c r="F372" i="6"/>
  <c r="F384" i="6"/>
  <c r="F396" i="6"/>
  <c r="F13" i="6"/>
  <c r="F25" i="6"/>
  <c r="F37" i="6"/>
  <c r="F49" i="6"/>
  <c r="F61" i="6"/>
  <c r="F73" i="6"/>
  <c r="F85" i="6"/>
  <c r="F97" i="6"/>
  <c r="F109" i="6"/>
  <c r="F121" i="6"/>
  <c r="F133" i="6"/>
  <c r="F145" i="6"/>
  <c r="F157" i="6"/>
  <c r="F169" i="6"/>
  <c r="F181" i="6"/>
  <c r="F193" i="6"/>
  <c r="F205" i="6"/>
  <c r="F217" i="6"/>
  <c r="F229" i="6"/>
  <c r="F241" i="6"/>
  <c r="F253" i="6"/>
  <c r="F265" i="6"/>
  <c r="F277" i="6"/>
  <c r="F289" i="6"/>
  <c r="F301" i="6"/>
  <c r="F313" i="6"/>
  <c r="F325" i="6"/>
  <c r="F337" i="6"/>
  <c r="F349" i="6"/>
  <c r="F361" i="6"/>
  <c r="F373" i="6"/>
  <c r="F385" i="6"/>
  <c r="F397" i="6"/>
  <c r="F14" i="6"/>
  <c r="F26" i="6"/>
  <c r="F38" i="6"/>
  <c r="F50" i="6"/>
  <c r="F62" i="6"/>
  <c r="F74" i="6"/>
  <c r="F86" i="6"/>
  <c r="F98" i="6"/>
  <c r="F110" i="6"/>
  <c r="F122" i="6"/>
  <c r="F134" i="6"/>
  <c r="F146" i="6"/>
  <c r="F158" i="6"/>
  <c r="F170" i="6"/>
  <c r="F182" i="6"/>
  <c r="F194" i="6"/>
  <c r="F206" i="6"/>
  <c r="F218" i="6"/>
  <c r="F230" i="6"/>
  <c r="F242" i="6"/>
  <c r="F254" i="6"/>
  <c r="F266" i="6"/>
  <c r="F278" i="6"/>
  <c r="F290" i="6"/>
  <c r="F302" i="6"/>
  <c r="F314" i="6"/>
  <c r="F326" i="6"/>
  <c r="F338" i="6"/>
  <c r="F350" i="6"/>
  <c r="F362" i="6"/>
  <c r="F374" i="6"/>
  <c r="F386" i="6"/>
  <c r="F398" i="6"/>
  <c r="F15" i="6"/>
  <c r="F27" i="6"/>
  <c r="F39" i="6"/>
  <c r="F51" i="6"/>
  <c r="F63" i="6"/>
  <c r="F75" i="6"/>
  <c r="F87" i="6"/>
  <c r="F99" i="6"/>
  <c r="F111" i="6"/>
  <c r="F123" i="6"/>
  <c r="F135" i="6"/>
  <c r="F147" i="6"/>
  <c r="F159" i="6"/>
  <c r="F171" i="6"/>
  <c r="F183" i="6"/>
  <c r="F195" i="6"/>
  <c r="F207" i="6"/>
  <c r="F219" i="6"/>
  <c r="F231" i="6"/>
  <c r="F243" i="6"/>
  <c r="F255" i="6"/>
  <c r="F267" i="6"/>
  <c r="F279" i="6"/>
  <c r="F291" i="6"/>
  <c r="F303" i="6"/>
  <c r="F315" i="6"/>
  <c r="F327" i="6"/>
  <c r="F339" i="6"/>
  <c r="F351" i="6"/>
  <c r="F363" i="6"/>
  <c r="F375" i="6"/>
  <c r="F387" i="6"/>
  <c r="F399" i="6"/>
  <c r="F16" i="6"/>
  <c r="F28" i="6"/>
  <c r="F40" i="6"/>
  <c r="F52" i="6"/>
  <c r="F64" i="6"/>
  <c r="F76" i="6"/>
  <c r="F88" i="6"/>
  <c r="F100" i="6"/>
  <c r="F112" i="6"/>
  <c r="F124" i="6"/>
  <c r="F136" i="6"/>
  <c r="F148" i="6"/>
  <c r="F160" i="6"/>
  <c r="F172" i="6"/>
  <c r="F184" i="6"/>
  <c r="F196" i="6"/>
  <c r="F208" i="6"/>
  <c r="F220" i="6"/>
  <c r="F232" i="6"/>
  <c r="F244" i="6"/>
  <c r="F256" i="6"/>
  <c r="F268" i="6"/>
  <c r="F280" i="6"/>
  <c r="F292" i="6"/>
  <c r="F304" i="6"/>
  <c r="F316" i="6"/>
  <c r="F328" i="6"/>
  <c r="F340" i="6"/>
  <c r="F352" i="6"/>
  <c r="F364" i="6"/>
  <c r="F376" i="6"/>
  <c r="F388" i="6"/>
  <c r="F400" i="6"/>
  <c r="F5" i="6"/>
  <c r="F17" i="6"/>
  <c r="F29" i="6"/>
  <c r="F41" i="6"/>
  <c r="F53" i="6"/>
  <c r="F65" i="6"/>
  <c r="F77" i="6"/>
  <c r="F89" i="6"/>
  <c r="F101" i="6"/>
  <c r="F113" i="6"/>
  <c r="F125" i="6"/>
  <c r="F137" i="6"/>
  <c r="F149" i="6"/>
  <c r="F161" i="6"/>
  <c r="F173" i="6"/>
  <c r="F185" i="6"/>
  <c r="F197" i="6"/>
  <c r="F209" i="6"/>
  <c r="F221" i="6"/>
  <c r="F233" i="6"/>
  <c r="F245" i="6"/>
  <c r="F257" i="6"/>
  <c r="F269" i="6"/>
  <c r="F281" i="6"/>
  <c r="F293" i="6"/>
  <c r="F305" i="6"/>
  <c r="F317" i="6"/>
  <c r="F329" i="6"/>
  <c r="F341" i="6"/>
  <c r="F353" i="6"/>
  <c r="F365" i="6"/>
  <c r="F377" i="6"/>
  <c r="F389" i="6"/>
  <c r="F401" i="6"/>
  <c r="F6" i="6"/>
  <c r="F18" i="6"/>
  <c r="F30" i="6"/>
  <c r="F42" i="6"/>
  <c r="F54" i="6"/>
  <c r="F66" i="6"/>
  <c r="F78" i="6"/>
  <c r="F90" i="6"/>
  <c r="F102" i="6"/>
  <c r="F114" i="6"/>
  <c r="F126" i="6"/>
  <c r="F138" i="6"/>
  <c r="F150" i="6"/>
  <c r="F162" i="6"/>
  <c r="F174" i="6"/>
  <c r="F186" i="6"/>
  <c r="F198" i="6"/>
  <c r="F210" i="6"/>
  <c r="F222" i="6"/>
  <c r="F234" i="6"/>
  <c r="F246" i="6"/>
  <c r="F258" i="6"/>
  <c r="F270" i="6"/>
  <c r="F282" i="6"/>
  <c r="F294" i="6"/>
  <c r="F306" i="6"/>
  <c r="F318" i="6"/>
  <c r="F330" i="6"/>
  <c r="F342" i="6"/>
  <c r="F354" i="6"/>
  <c r="F366" i="6"/>
  <c r="F378" i="6"/>
  <c r="F390" i="6"/>
  <c r="F402" i="6"/>
  <c r="F7" i="6"/>
  <c r="F19" i="6"/>
  <c r="F31" i="6"/>
  <c r="F43" i="6"/>
  <c r="F55" i="6"/>
  <c r="F67" i="6"/>
  <c r="F79" i="6"/>
  <c r="F91" i="6"/>
  <c r="F103" i="6"/>
  <c r="F115" i="6"/>
  <c r="F127" i="6"/>
  <c r="F139" i="6"/>
  <c r="F151" i="6"/>
  <c r="F163" i="6"/>
  <c r="F175" i="6"/>
  <c r="F187" i="6"/>
  <c r="F199" i="6"/>
  <c r="F211" i="6"/>
  <c r="F223" i="6"/>
  <c r="F235" i="6"/>
  <c r="F247" i="6"/>
  <c r="F259" i="6"/>
  <c r="F271" i="6"/>
  <c r="F283" i="6"/>
  <c r="F295" i="6"/>
  <c r="F307" i="6"/>
  <c r="F319" i="6"/>
  <c r="F331" i="6"/>
  <c r="F343" i="6"/>
  <c r="F355" i="6"/>
  <c r="F367" i="6"/>
  <c r="F379" i="6"/>
  <c r="F391" i="6"/>
  <c r="F403" i="6"/>
  <c r="F8" i="6"/>
  <c r="F20" i="6"/>
  <c r="F32" i="6"/>
  <c r="F44" i="6"/>
  <c r="F56" i="6"/>
  <c r="F68" i="6"/>
  <c r="F80" i="6"/>
  <c r="F92" i="6"/>
  <c r="F104" i="6"/>
  <c r="F116" i="6"/>
  <c r="F128" i="6"/>
  <c r="F140" i="6"/>
  <c r="F152" i="6"/>
  <c r="F164" i="6"/>
  <c r="F176" i="6"/>
  <c r="F188" i="6"/>
  <c r="F200" i="6"/>
  <c r="F212" i="6"/>
  <c r="F224" i="6"/>
  <c r="F236" i="6"/>
  <c r="F248" i="6"/>
  <c r="F260" i="6"/>
  <c r="F272" i="6"/>
  <c r="F284" i="6"/>
  <c r="F296" i="6"/>
  <c r="F308" i="6"/>
  <c r="F320" i="6"/>
  <c r="F332" i="6"/>
  <c r="F344" i="6"/>
  <c r="F356" i="6"/>
  <c r="F368" i="6"/>
  <c r="F380" i="6"/>
  <c r="F392" i="6"/>
  <c r="F404" i="6"/>
  <c r="G202" i="6"/>
  <c r="G4" i="6"/>
  <c r="AL4" i="5"/>
  <c r="AL356" i="5"/>
  <c r="AL212" i="5"/>
  <c r="AL68" i="5"/>
  <c r="AL331" i="5"/>
  <c r="AL187" i="5"/>
  <c r="AL43" i="5"/>
  <c r="AL306" i="5"/>
  <c r="AL162" i="5"/>
  <c r="AL18" i="5"/>
  <c r="AL281" i="5"/>
  <c r="AL137" i="5"/>
  <c r="AL400" i="5"/>
  <c r="AL256" i="5"/>
  <c r="AL112" i="5"/>
  <c r="AL363" i="5"/>
  <c r="AL219" i="5"/>
  <c r="AL75" i="5"/>
  <c r="AL326" i="5"/>
  <c r="AL344" i="5"/>
  <c r="AL200" i="5"/>
  <c r="AL56" i="5"/>
  <c r="AL319" i="5"/>
  <c r="AL175" i="5"/>
  <c r="AL31" i="5"/>
  <c r="AL294" i="5"/>
  <c r="AL150" i="5"/>
  <c r="AL6" i="5"/>
  <c r="AL269" i="5"/>
  <c r="AL125" i="5"/>
  <c r="AL388" i="5"/>
  <c r="AL244" i="5"/>
  <c r="AL100" i="5"/>
  <c r="AL351" i="5"/>
  <c r="AL207" i="5"/>
  <c r="AL63" i="5"/>
  <c r="AL314" i="5"/>
  <c r="AL332" i="5"/>
  <c r="AL188" i="5"/>
  <c r="AL44" i="5"/>
  <c r="AL307" i="5"/>
  <c r="AL163" i="5"/>
  <c r="AL19" i="5"/>
  <c r="AL282" i="5"/>
  <c r="AL138" i="5"/>
  <c r="AL401" i="5"/>
  <c r="AL257" i="5"/>
  <c r="AL113" i="5"/>
  <c r="AL376" i="5"/>
  <c r="AL232" i="5"/>
  <c r="AL88" i="5"/>
  <c r="AL339" i="5"/>
  <c r="AL320" i="5"/>
  <c r="AL176" i="5"/>
  <c r="AL32" i="5"/>
  <c r="AL295" i="5"/>
  <c r="AL151" i="5"/>
  <c r="AL7" i="5"/>
  <c r="AL270" i="5"/>
  <c r="AL126" i="5"/>
  <c r="AL389" i="5"/>
  <c r="AL245" i="5"/>
  <c r="AL101" i="5"/>
  <c r="AL364" i="5"/>
  <c r="AL220" i="5"/>
  <c r="AL76" i="5"/>
  <c r="AL327" i="5"/>
  <c r="AL183" i="5"/>
  <c r="AL39" i="5"/>
  <c r="AL290" i="5"/>
  <c r="AL296" i="5"/>
  <c r="AL152" i="5"/>
  <c r="AL8" i="5"/>
  <c r="AL271" i="5"/>
  <c r="AL127" i="5"/>
  <c r="AL390" i="5"/>
  <c r="AL246" i="5"/>
  <c r="AL102" i="5"/>
  <c r="AL365" i="5"/>
  <c r="AL221" i="5"/>
  <c r="AL77" i="5"/>
  <c r="AL340" i="5"/>
  <c r="AL196" i="5"/>
  <c r="AL52" i="5"/>
  <c r="AL303" i="5"/>
  <c r="AL284" i="5"/>
  <c r="AL140" i="5"/>
  <c r="AL403" i="5"/>
  <c r="AL259" i="5"/>
  <c r="AL115" i="5"/>
  <c r="AL378" i="5"/>
  <c r="AL234" i="5"/>
  <c r="AL90" i="5"/>
  <c r="AL353" i="5"/>
  <c r="AL209" i="5"/>
  <c r="AL65" i="5"/>
  <c r="AL328" i="5"/>
  <c r="AL184" i="5"/>
  <c r="AL40" i="5"/>
  <c r="AL291" i="5"/>
  <c r="AL147" i="5"/>
  <c r="AL398" i="5"/>
  <c r="AL272" i="5"/>
  <c r="AL128" i="5"/>
  <c r="AL391" i="5"/>
  <c r="AL247" i="5"/>
  <c r="AL103" i="5"/>
  <c r="AL366" i="5"/>
  <c r="AL222" i="5"/>
  <c r="AL78" i="5"/>
  <c r="AL341" i="5"/>
  <c r="AL197" i="5"/>
  <c r="AL53" i="5"/>
  <c r="AL316" i="5"/>
  <c r="AL172" i="5"/>
  <c r="AL28" i="5"/>
  <c r="AL279" i="5"/>
  <c r="AL135" i="5"/>
  <c r="AL386" i="5"/>
  <c r="AL242" i="5"/>
  <c r="AL404" i="5"/>
  <c r="AL260" i="5"/>
  <c r="AL116" i="5"/>
  <c r="AL379" i="5"/>
  <c r="AL235" i="5"/>
  <c r="AL91" i="5"/>
  <c r="AL354" i="5"/>
  <c r="AL210" i="5"/>
  <c r="AL66" i="5"/>
  <c r="AL329" i="5"/>
  <c r="AL185" i="5"/>
  <c r="AL41" i="5"/>
  <c r="AL304" i="5"/>
  <c r="AL160" i="5"/>
  <c r="AL16" i="5"/>
  <c r="AL267" i="5"/>
  <c r="AL392" i="5"/>
  <c r="AL248" i="5"/>
  <c r="AL104" i="5"/>
  <c r="AL367" i="5"/>
  <c r="AL223" i="5"/>
  <c r="AL79" i="5"/>
  <c r="AL342" i="5"/>
  <c r="AL198" i="5"/>
  <c r="AL54" i="5"/>
  <c r="AL317" i="5"/>
  <c r="AL173" i="5"/>
  <c r="AL29" i="5"/>
  <c r="AL292" i="5"/>
  <c r="AL148" i="5"/>
  <c r="AL399" i="5"/>
  <c r="AL255" i="5"/>
  <c r="AL111" i="5"/>
  <c r="AL362" i="5"/>
  <c r="AL380" i="5"/>
  <c r="AL236" i="5"/>
  <c r="AL92" i="5"/>
  <c r="AL355" i="5"/>
  <c r="AL211" i="5"/>
  <c r="AL67" i="5"/>
  <c r="AL330" i="5"/>
  <c r="AL186" i="5"/>
  <c r="AL42" i="5"/>
  <c r="AL305" i="5"/>
  <c r="AL161" i="5"/>
  <c r="AL17" i="5"/>
  <c r="AL280" i="5"/>
  <c r="AL136" i="5"/>
  <c r="AL387" i="5"/>
  <c r="AL368" i="5"/>
  <c r="AL224" i="5"/>
  <c r="AL80" i="5"/>
  <c r="AL343" i="5"/>
  <c r="AL199" i="5"/>
  <c r="AL55" i="5"/>
  <c r="AL318" i="5"/>
  <c r="AL174" i="5"/>
  <c r="AL30" i="5"/>
  <c r="AL293" i="5"/>
  <c r="AL149" i="5"/>
  <c r="AL5" i="5"/>
  <c r="AL268" i="5"/>
  <c r="AL124" i="5"/>
  <c r="AL375" i="5"/>
  <c r="AL231" i="5"/>
  <c r="AL87" i="5"/>
  <c r="AL338" i="5"/>
  <c r="AL402" i="5"/>
  <c r="AL171" i="5"/>
  <c r="AL254" i="5"/>
  <c r="AL98" i="5"/>
  <c r="AL349" i="5"/>
  <c r="AL205" i="5"/>
  <c r="AL61" i="5"/>
  <c r="AL312" i="5"/>
  <c r="AL168" i="5"/>
  <c r="AL24" i="5"/>
  <c r="AL275" i="5"/>
  <c r="AL131" i="5"/>
  <c r="AL382" i="5"/>
  <c r="AL238" i="5"/>
  <c r="AL94" i="5"/>
  <c r="AL345" i="5"/>
  <c r="AL201" i="5"/>
  <c r="AL57" i="5"/>
  <c r="AL225" i="5"/>
  <c r="AL258" i="5"/>
  <c r="AL159" i="5"/>
  <c r="AL230" i="5"/>
  <c r="AL86" i="5"/>
  <c r="AL337" i="5"/>
  <c r="AL193" i="5"/>
  <c r="AL49" i="5"/>
  <c r="AL300" i="5"/>
  <c r="AL156" i="5"/>
  <c r="AL12" i="5"/>
  <c r="AL263" i="5"/>
  <c r="AL119" i="5"/>
  <c r="AL370" i="5"/>
  <c r="AL226" i="5"/>
  <c r="AL82" i="5"/>
  <c r="AL333" i="5"/>
  <c r="AL189" i="5"/>
  <c r="AL45" i="5"/>
  <c r="AL192" i="5"/>
  <c r="AL114" i="5"/>
  <c r="AL123" i="5"/>
  <c r="AL218" i="5"/>
  <c r="AL74" i="5"/>
  <c r="AL325" i="5"/>
  <c r="AL181" i="5"/>
  <c r="AL37" i="5"/>
  <c r="AL288" i="5"/>
  <c r="AL144" i="5"/>
  <c r="AL395" i="5"/>
  <c r="AL251" i="5"/>
  <c r="AL107" i="5"/>
  <c r="AL358" i="5"/>
  <c r="AL214" i="5"/>
  <c r="AL70" i="5"/>
  <c r="AL321" i="5"/>
  <c r="AL177" i="5"/>
  <c r="AL33" i="5"/>
  <c r="AL48" i="5"/>
  <c r="AL262" i="5"/>
  <c r="AL377" i="5"/>
  <c r="AL99" i="5"/>
  <c r="AL206" i="5"/>
  <c r="AL62" i="5"/>
  <c r="AL313" i="5"/>
  <c r="AL169" i="5"/>
  <c r="AL25" i="5"/>
  <c r="AL276" i="5"/>
  <c r="AL132" i="5"/>
  <c r="AL383" i="5"/>
  <c r="AL239" i="5"/>
  <c r="AL95" i="5"/>
  <c r="AL346" i="5"/>
  <c r="AL202" i="5"/>
  <c r="AL58" i="5"/>
  <c r="AL309" i="5"/>
  <c r="AL165" i="5"/>
  <c r="AL21" i="5"/>
  <c r="AL229" i="5"/>
  <c r="AL11" i="5"/>
  <c r="AL118" i="5"/>
  <c r="AL106" i="5"/>
  <c r="AL233" i="5"/>
  <c r="AL51" i="5"/>
  <c r="AL194" i="5"/>
  <c r="AL50" i="5"/>
  <c r="AL301" i="5"/>
  <c r="AL157" i="5"/>
  <c r="AL13" i="5"/>
  <c r="AL264" i="5"/>
  <c r="AL120" i="5"/>
  <c r="AL371" i="5"/>
  <c r="AL227" i="5"/>
  <c r="AL83" i="5"/>
  <c r="AL334" i="5"/>
  <c r="AL190" i="5"/>
  <c r="AL46" i="5"/>
  <c r="AL297" i="5"/>
  <c r="AL153" i="5"/>
  <c r="AL9" i="5"/>
  <c r="AL105" i="5"/>
  <c r="AL85" i="5"/>
  <c r="AL336" i="5"/>
  <c r="AL89" i="5"/>
  <c r="AL27" i="5"/>
  <c r="AL182" i="5"/>
  <c r="AL38" i="5"/>
  <c r="AL289" i="5"/>
  <c r="AL145" i="5"/>
  <c r="AL396" i="5"/>
  <c r="AL252" i="5"/>
  <c r="AL108" i="5"/>
  <c r="AL359" i="5"/>
  <c r="AL215" i="5"/>
  <c r="AL71" i="5"/>
  <c r="AL322" i="5"/>
  <c r="AL178" i="5"/>
  <c r="AL34" i="5"/>
  <c r="AL285" i="5"/>
  <c r="AL141" i="5"/>
  <c r="AL122" i="5"/>
  <c r="AL155" i="5"/>
  <c r="AL357" i="5"/>
  <c r="AL352" i="5"/>
  <c r="AL15" i="5"/>
  <c r="AL170" i="5"/>
  <c r="AL26" i="5"/>
  <c r="AL277" i="5"/>
  <c r="AL133" i="5"/>
  <c r="AL384" i="5"/>
  <c r="AL240" i="5"/>
  <c r="AL96" i="5"/>
  <c r="AL347" i="5"/>
  <c r="AL203" i="5"/>
  <c r="AL59" i="5"/>
  <c r="AL310" i="5"/>
  <c r="AL166" i="5"/>
  <c r="AL22" i="5"/>
  <c r="AL273" i="5"/>
  <c r="AL129" i="5"/>
  <c r="AL93" i="5"/>
  <c r="AL373" i="5"/>
  <c r="AL213" i="5"/>
  <c r="AL308" i="5"/>
  <c r="AL208" i="5"/>
  <c r="AL374" i="5"/>
  <c r="AL158" i="5"/>
  <c r="AL14" i="5"/>
  <c r="AL265" i="5"/>
  <c r="AL121" i="5"/>
  <c r="AL372" i="5"/>
  <c r="AL228" i="5"/>
  <c r="AL84" i="5"/>
  <c r="AL335" i="5"/>
  <c r="AL191" i="5"/>
  <c r="AL47" i="5"/>
  <c r="AL298" i="5"/>
  <c r="AL154" i="5"/>
  <c r="AL10" i="5"/>
  <c r="AL261" i="5"/>
  <c r="AL117" i="5"/>
  <c r="AL243" i="5"/>
  <c r="AL369" i="5"/>
  <c r="AL164" i="5"/>
  <c r="AL64" i="5"/>
  <c r="AL350" i="5"/>
  <c r="AL146" i="5"/>
  <c r="AL397" i="5"/>
  <c r="AL253" i="5"/>
  <c r="AL109" i="5"/>
  <c r="AL360" i="5"/>
  <c r="AL216" i="5"/>
  <c r="AL72" i="5"/>
  <c r="AL323" i="5"/>
  <c r="AL179" i="5"/>
  <c r="AL35" i="5"/>
  <c r="AL286" i="5"/>
  <c r="AL142" i="5"/>
  <c r="AL393" i="5"/>
  <c r="AL249" i="5"/>
  <c r="AL283" i="5"/>
  <c r="AL299" i="5"/>
  <c r="AL20" i="5"/>
  <c r="AL315" i="5"/>
  <c r="AL302" i="5"/>
  <c r="AL134" i="5"/>
  <c r="AL385" i="5"/>
  <c r="AL241" i="5"/>
  <c r="AL97" i="5"/>
  <c r="AL348" i="5"/>
  <c r="AL204" i="5"/>
  <c r="AL60" i="5"/>
  <c r="AL311" i="5"/>
  <c r="AL167" i="5"/>
  <c r="AL23" i="5"/>
  <c r="AL274" i="5"/>
  <c r="AL130" i="5"/>
  <c r="AL381" i="5"/>
  <c r="AL237" i="5"/>
  <c r="AL278" i="5"/>
  <c r="AL81" i="5"/>
  <c r="AL250" i="5"/>
  <c r="AL139" i="5"/>
  <c r="AL195" i="5"/>
  <c r="AL266" i="5"/>
  <c r="AL110" i="5"/>
  <c r="AL361" i="5"/>
  <c r="AL217" i="5"/>
  <c r="AL73" i="5"/>
  <c r="AL324" i="5"/>
  <c r="AL180" i="5"/>
  <c r="AL36" i="5"/>
  <c r="AL287" i="5"/>
  <c r="AL143" i="5"/>
  <c r="AL394" i="5"/>
  <c r="AL69" i="5"/>
  <c r="AM17" i="5"/>
  <c r="AM245" i="5"/>
  <c r="AM12" i="5"/>
  <c r="AM156" i="5"/>
  <c r="AM300" i="5"/>
  <c r="AM50" i="5"/>
  <c r="AM194" i="5"/>
  <c r="AM338" i="5"/>
  <c r="AM87" i="5"/>
  <c r="AM231" i="5"/>
  <c r="AM375" i="5"/>
  <c r="AM124" i="5"/>
  <c r="AM268" i="5"/>
  <c r="AM6" i="5"/>
  <c r="AM150" i="5"/>
  <c r="AM294" i="5"/>
  <c r="AM31" i="5"/>
  <c r="AM175" i="5"/>
  <c r="AM319" i="5"/>
  <c r="AM56" i="5"/>
  <c r="AM200" i="5"/>
  <c r="AM344" i="5"/>
  <c r="AM81" i="5"/>
  <c r="AM225" i="5"/>
  <c r="AM369" i="5"/>
  <c r="AM118" i="5"/>
  <c r="AM262" i="5"/>
  <c r="AM11" i="5"/>
  <c r="AM155" i="5"/>
  <c r="AM299" i="5"/>
  <c r="AM85" i="5"/>
  <c r="AM365" i="5"/>
  <c r="AM205" i="5"/>
  <c r="AM257" i="5"/>
  <c r="AM173" i="5"/>
  <c r="AM24" i="5"/>
  <c r="AM168" i="5"/>
  <c r="AM312" i="5"/>
  <c r="AM62" i="5"/>
  <c r="AM206" i="5"/>
  <c r="AM350" i="5"/>
  <c r="AM99" i="5"/>
  <c r="AM243" i="5"/>
  <c r="AM387" i="5"/>
  <c r="AM136" i="5"/>
  <c r="AM280" i="5"/>
  <c r="AM18" i="5"/>
  <c r="AM162" i="5"/>
  <c r="AM306" i="5"/>
  <c r="AM43" i="5"/>
  <c r="AM187" i="5"/>
  <c r="AM331" i="5"/>
  <c r="AM68" i="5"/>
  <c r="AM212" i="5"/>
  <c r="AM356" i="5"/>
  <c r="AM93" i="5"/>
  <c r="AM237" i="5"/>
  <c r="AM381" i="5"/>
  <c r="AM130" i="5"/>
  <c r="AM274" i="5"/>
  <c r="AM23" i="5"/>
  <c r="AM167" i="5"/>
  <c r="AM311" i="5"/>
  <c r="AM13" i="5"/>
  <c r="AM293" i="5"/>
  <c r="AM361" i="5"/>
  <c r="AM133" i="5"/>
  <c r="AM185" i="5"/>
  <c r="AM101" i="5"/>
  <c r="AM385" i="5"/>
  <c r="AM36" i="5"/>
  <c r="AM180" i="5"/>
  <c r="AM324" i="5"/>
  <c r="AM74" i="5"/>
  <c r="AM218" i="5"/>
  <c r="AM362" i="5"/>
  <c r="AM111" i="5"/>
  <c r="AM255" i="5"/>
  <c r="AM399" i="5"/>
  <c r="AM148" i="5"/>
  <c r="AM292" i="5"/>
  <c r="AM30" i="5"/>
  <c r="AM174" i="5"/>
  <c r="AM318" i="5"/>
  <c r="AM55" i="5"/>
  <c r="AM199" i="5"/>
  <c r="AM343" i="5"/>
  <c r="AM80" i="5"/>
  <c r="AM224" i="5"/>
  <c r="AM368" i="5"/>
  <c r="AM105" i="5"/>
  <c r="AM249" i="5"/>
  <c r="AM393" i="5"/>
  <c r="AM142" i="5"/>
  <c r="AM286" i="5"/>
  <c r="AM35" i="5"/>
  <c r="AM179" i="5"/>
  <c r="AM323" i="5"/>
  <c r="AM221" i="5"/>
  <c r="AM289" i="5"/>
  <c r="AM61" i="5"/>
  <c r="AM113" i="5"/>
  <c r="AM397" i="5"/>
  <c r="AM29" i="5"/>
  <c r="AM313" i="5"/>
  <c r="AM48" i="5"/>
  <c r="AM192" i="5"/>
  <c r="AM336" i="5"/>
  <c r="AM86" i="5"/>
  <c r="AM230" i="5"/>
  <c r="AM374" i="5"/>
  <c r="AM123" i="5"/>
  <c r="AM267" i="5"/>
  <c r="AM16" i="5"/>
  <c r="AM160" i="5"/>
  <c r="AM304" i="5"/>
  <c r="AM42" i="5"/>
  <c r="AM186" i="5"/>
  <c r="AM330" i="5"/>
  <c r="AM67" i="5"/>
  <c r="AM211" i="5"/>
  <c r="AM355" i="5"/>
  <c r="AM92" i="5"/>
  <c r="AM236" i="5"/>
  <c r="AM380" i="5"/>
  <c r="AM117" i="5"/>
  <c r="AM261" i="5"/>
  <c r="AM10" i="5"/>
  <c r="AM154" i="5"/>
  <c r="AM298" i="5"/>
  <c r="AM47" i="5"/>
  <c r="AM191" i="5"/>
  <c r="AM335" i="5"/>
  <c r="AM149" i="5"/>
  <c r="AM217" i="5"/>
  <c r="AM341" i="5"/>
  <c r="AM41" i="5"/>
  <c r="AM325" i="5"/>
  <c r="AM169" i="5"/>
  <c r="AM72" i="5"/>
  <c r="AM216" i="5"/>
  <c r="AM360" i="5"/>
  <c r="AM110" i="5"/>
  <c r="AM254" i="5"/>
  <c r="AM398" i="5"/>
  <c r="AM147" i="5"/>
  <c r="AM291" i="5"/>
  <c r="AM40" i="5"/>
  <c r="AM184" i="5"/>
  <c r="AM328" i="5"/>
  <c r="AM66" i="5"/>
  <c r="AM210" i="5"/>
  <c r="AM354" i="5"/>
  <c r="AM91" i="5"/>
  <c r="AM235" i="5"/>
  <c r="AM379" i="5"/>
  <c r="AM116" i="5"/>
  <c r="AM260" i="5"/>
  <c r="AM404" i="5"/>
  <c r="AM141" i="5"/>
  <c r="AM285" i="5"/>
  <c r="AM34" i="5"/>
  <c r="AM178" i="5"/>
  <c r="AM322" i="5"/>
  <c r="AM71" i="5"/>
  <c r="AM215" i="5"/>
  <c r="AM359" i="5"/>
  <c r="AM5" i="5"/>
  <c r="AM73" i="5"/>
  <c r="AM353" i="5"/>
  <c r="AM197" i="5"/>
  <c r="AM181" i="5"/>
  <c r="AM97" i="5"/>
  <c r="AM84" i="5"/>
  <c r="AM228" i="5"/>
  <c r="AM372" i="5"/>
  <c r="AM122" i="5"/>
  <c r="AM266" i="5"/>
  <c r="AM15" i="5"/>
  <c r="AM159" i="5"/>
  <c r="AM303" i="5"/>
  <c r="AM52" i="5"/>
  <c r="AM196" i="5"/>
  <c r="AM340" i="5"/>
  <c r="AM78" i="5"/>
  <c r="AM222" i="5"/>
  <c r="AM366" i="5"/>
  <c r="AM103" i="5"/>
  <c r="AM247" i="5"/>
  <c r="AM391" i="5"/>
  <c r="AM128" i="5"/>
  <c r="AM272" i="5"/>
  <c r="AM9" i="5"/>
  <c r="AM153" i="5"/>
  <c r="AM297" i="5"/>
  <c r="AM46" i="5"/>
  <c r="AM190" i="5"/>
  <c r="AM334" i="5"/>
  <c r="AM83" i="5"/>
  <c r="AM227" i="5"/>
  <c r="AM371" i="5"/>
  <c r="AM281" i="5"/>
  <c r="AM125" i="5"/>
  <c r="AM109" i="5"/>
  <c r="AM25" i="5"/>
  <c r="AM377" i="5"/>
  <c r="AM96" i="5"/>
  <c r="AM240" i="5"/>
  <c r="AM384" i="5"/>
  <c r="AM134" i="5"/>
  <c r="AM278" i="5"/>
  <c r="AM27" i="5"/>
  <c r="AM171" i="5"/>
  <c r="AM315" i="5"/>
  <c r="AM64" i="5"/>
  <c r="AM208" i="5"/>
  <c r="AM352" i="5"/>
  <c r="AM90" i="5"/>
  <c r="AM234" i="5"/>
  <c r="AM378" i="5"/>
  <c r="AM115" i="5"/>
  <c r="AM259" i="5"/>
  <c r="AM403" i="5"/>
  <c r="AM140" i="5"/>
  <c r="AM284" i="5"/>
  <c r="AM21" i="5"/>
  <c r="AM165" i="5"/>
  <c r="AM309" i="5"/>
  <c r="AM58" i="5"/>
  <c r="AM202" i="5"/>
  <c r="AM346" i="5"/>
  <c r="AM95" i="5"/>
  <c r="AM239" i="5"/>
  <c r="AM383" i="5"/>
  <c r="AM209" i="5"/>
  <c r="AM53" i="5"/>
  <c r="AM337" i="5"/>
  <c r="AM37" i="5"/>
  <c r="AM305" i="5"/>
  <c r="AM108" i="5"/>
  <c r="AM252" i="5"/>
  <c r="AM396" i="5"/>
  <c r="AM146" i="5"/>
  <c r="AM290" i="5"/>
  <c r="AM39" i="5"/>
  <c r="AM183" i="5"/>
  <c r="AM327" i="5"/>
  <c r="AM76" i="5"/>
  <c r="AM220" i="5"/>
  <c r="AM364" i="5"/>
  <c r="AM102" i="5"/>
  <c r="AM246" i="5"/>
  <c r="AM390" i="5"/>
  <c r="AM127" i="5"/>
  <c r="AM271" i="5"/>
  <c r="AM8" i="5"/>
  <c r="AM152" i="5"/>
  <c r="AM296" i="5"/>
  <c r="AM33" i="5"/>
  <c r="AM177" i="5"/>
  <c r="AM321" i="5"/>
  <c r="AM70" i="5"/>
  <c r="AM214" i="5"/>
  <c r="AM358" i="5"/>
  <c r="AM107" i="5"/>
  <c r="AM251" i="5"/>
  <c r="AM395" i="5"/>
  <c r="AM373" i="5"/>
  <c r="AM137" i="5"/>
  <c r="AM265" i="5"/>
  <c r="AM233" i="5"/>
  <c r="AM120" i="5"/>
  <c r="AM264" i="5"/>
  <c r="AM14" i="5"/>
  <c r="AM158" i="5"/>
  <c r="AM302" i="5"/>
  <c r="AM51" i="5"/>
  <c r="AM195" i="5"/>
  <c r="AM339" i="5"/>
  <c r="AM88" i="5"/>
  <c r="AM232" i="5"/>
  <c r="AM376" i="5"/>
  <c r="AM114" i="5"/>
  <c r="AM258" i="5"/>
  <c r="AM402" i="5"/>
  <c r="AM139" i="5"/>
  <c r="AM283" i="5"/>
  <c r="AM20" i="5"/>
  <c r="AM164" i="5"/>
  <c r="AM308" i="5"/>
  <c r="AM45" i="5"/>
  <c r="AM189" i="5"/>
  <c r="AM333" i="5"/>
  <c r="AM82" i="5"/>
  <c r="AM226" i="5"/>
  <c r="AM370" i="5"/>
  <c r="AM119" i="5"/>
  <c r="AM263" i="5"/>
  <c r="AM301" i="5"/>
  <c r="AM65" i="5"/>
  <c r="AM193" i="5"/>
  <c r="AM389" i="5"/>
  <c r="AM161" i="5"/>
  <c r="AM132" i="5"/>
  <c r="AM276" i="5"/>
  <c r="AM26" i="5"/>
  <c r="AM170" i="5"/>
  <c r="AM314" i="5"/>
  <c r="AM63" i="5"/>
  <c r="AM207" i="5"/>
  <c r="AM351" i="5"/>
  <c r="AM100" i="5"/>
  <c r="AM244" i="5"/>
  <c r="AM388" i="5"/>
  <c r="AM126" i="5"/>
  <c r="AM270" i="5"/>
  <c r="AM7" i="5"/>
  <c r="AM151" i="5"/>
  <c r="AM295" i="5"/>
  <c r="AM32" i="5"/>
  <c r="AM176" i="5"/>
  <c r="AM320" i="5"/>
  <c r="AM57" i="5"/>
  <c r="AM201" i="5"/>
  <c r="AM345" i="5"/>
  <c r="AM94" i="5"/>
  <c r="AM238" i="5"/>
  <c r="AM382" i="5"/>
  <c r="AM131" i="5"/>
  <c r="AM275" i="5"/>
  <c r="AM229" i="5"/>
  <c r="AM4" i="5"/>
  <c r="AM349" i="5"/>
  <c r="AM121" i="5"/>
  <c r="AM401" i="5"/>
  <c r="AM317" i="5"/>
  <c r="AM89" i="5"/>
  <c r="AM144" i="5"/>
  <c r="AM288" i="5"/>
  <c r="AM38" i="5"/>
  <c r="AM182" i="5"/>
  <c r="AM326" i="5"/>
  <c r="AM75" i="5"/>
  <c r="AM219" i="5"/>
  <c r="AM363" i="5"/>
  <c r="AM112" i="5"/>
  <c r="AM256" i="5"/>
  <c r="AM400" i="5"/>
  <c r="AM138" i="5"/>
  <c r="AM282" i="5"/>
  <c r="AM19" i="5"/>
  <c r="AM163" i="5"/>
  <c r="AM307" i="5"/>
  <c r="AM44" i="5"/>
  <c r="AM188" i="5"/>
  <c r="AM332" i="5"/>
  <c r="AM69" i="5"/>
  <c r="AM213" i="5"/>
  <c r="AM357" i="5"/>
  <c r="AM106" i="5"/>
  <c r="AM250" i="5"/>
  <c r="AM394" i="5"/>
  <c r="AM143" i="5"/>
  <c r="AM287" i="5"/>
  <c r="AM157" i="5"/>
  <c r="AM277" i="5"/>
  <c r="AM49" i="5"/>
  <c r="AM329" i="5"/>
  <c r="AM386" i="5"/>
  <c r="AM104" i="5"/>
  <c r="AM347" i="5"/>
  <c r="AM135" i="5"/>
  <c r="AM248" i="5"/>
  <c r="AM223" i="5"/>
  <c r="AM279" i="5"/>
  <c r="AM392" i="5"/>
  <c r="AM28" i="5"/>
  <c r="AM129" i="5"/>
  <c r="AM77" i="5"/>
  <c r="AM241" i="5"/>
  <c r="AM172" i="5"/>
  <c r="AM273" i="5"/>
  <c r="AM145" i="5"/>
  <c r="AM98" i="5"/>
  <c r="AM316" i="5"/>
  <c r="AM22" i="5"/>
  <c r="AM54" i="5"/>
  <c r="AM166" i="5"/>
  <c r="AM253" i="5"/>
  <c r="AM60" i="5"/>
  <c r="AM198" i="5"/>
  <c r="AM310" i="5"/>
  <c r="AM204" i="5"/>
  <c r="AM342" i="5"/>
  <c r="AM59" i="5"/>
  <c r="AM348" i="5"/>
  <c r="AM79" i="5"/>
  <c r="AM203" i="5"/>
  <c r="AM242" i="5"/>
  <c r="AM367" i="5"/>
  <c r="AM269" i="5"/>
  <c r="AN25" i="5"/>
  <c r="AN394" i="5"/>
  <c r="AN250" i="5"/>
  <c r="AN297" i="5"/>
  <c r="AN85" i="5"/>
  <c r="AN356" i="5"/>
  <c r="AN210" i="5"/>
  <c r="AN367" i="5"/>
  <c r="AN223" i="5"/>
  <c r="AN282" i="5"/>
  <c r="AN80" i="5"/>
  <c r="AN10" i="5"/>
  <c r="AN71" i="5"/>
  <c r="AN215" i="5"/>
  <c r="AN144" i="5"/>
  <c r="AN86" i="5"/>
  <c r="AN27" i="5"/>
  <c r="AN171" i="5"/>
  <c r="AN136" i="5"/>
  <c r="AN89" i="5"/>
  <c r="AN115" i="5"/>
  <c r="AN281" i="5"/>
  <c r="AN21" i="5"/>
  <c r="AN328" i="5"/>
  <c r="AN162" i="5"/>
  <c r="AN387" i="5"/>
  <c r="AN243" i="5"/>
  <c r="AN302" i="5"/>
  <c r="AN102" i="5"/>
  <c r="AN349" i="5"/>
  <c r="AN199" i="5"/>
  <c r="AN396" i="5"/>
  <c r="AN252" i="5"/>
  <c r="AN299" i="5"/>
  <c r="AN93" i="5"/>
  <c r="AN382" i="5"/>
  <c r="AN238" i="5"/>
  <c r="AN285" i="5"/>
  <c r="AN37" i="5"/>
  <c r="AN344" i="5"/>
  <c r="AN193" i="5"/>
  <c r="AN355" i="5"/>
  <c r="AN209" i="5"/>
  <c r="AN270" i="5"/>
  <c r="AN92" i="5"/>
  <c r="AN22" i="5"/>
  <c r="AN83" i="5"/>
  <c r="AN12" i="5"/>
  <c r="AN156" i="5"/>
  <c r="AN98" i="5"/>
  <c r="AN39" i="5"/>
  <c r="AN183" i="5"/>
  <c r="AN148" i="5"/>
  <c r="AN101" i="5"/>
  <c r="AN127" i="5"/>
  <c r="AN269" i="5"/>
  <c r="AN316" i="5"/>
  <c r="AN138" i="5"/>
  <c r="AN375" i="5"/>
  <c r="AN231" i="5"/>
  <c r="AN290" i="5"/>
  <c r="AN57" i="5"/>
  <c r="AN337" i="5"/>
  <c r="AN178" i="5"/>
  <c r="AN384" i="5"/>
  <c r="AN240" i="5"/>
  <c r="AN287" i="5"/>
  <c r="AN45" i="5"/>
  <c r="AN370" i="5"/>
  <c r="AN226" i="5"/>
  <c r="AN273" i="5"/>
  <c r="AN332" i="5"/>
  <c r="AN169" i="5"/>
  <c r="AN343" i="5"/>
  <c r="AN190" i="5"/>
  <c r="AN402" i="5"/>
  <c r="AN258" i="5"/>
  <c r="AN104" i="5"/>
  <c r="AN34" i="5"/>
  <c r="AN95" i="5"/>
  <c r="AN24" i="5"/>
  <c r="AN168" i="5"/>
  <c r="AN110" i="5"/>
  <c r="AN51" i="5"/>
  <c r="AN16" i="5"/>
  <c r="AN160" i="5"/>
  <c r="AN113" i="5"/>
  <c r="AN401" i="5"/>
  <c r="AN257" i="5"/>
  <c r="AN304" i="5"/>
  <c r="AN106" i="5"/>
  <c r="AN363" i="5"/>
  <c r="AN219" i="5"/>
  <c r="AN278" i="5"/>
  <c r="AN9" i="5"/>
  <c r="AN325" i="5"/>
  <c r="AN154" i="5"/>
  <c r="AN372" i="5"/>
  <c r="AN228" i="5"/>
  <c r="AN275" i="5"/>
  <c r="AN358" i="5"/>
  <c r="AN213" i="5"/>
  <c r="AN261" i="5"/>
  <c r="AN320" i="5"/>
  <c r="AN145" i="5"/>
  <c r="AN331" i="5"/>
  <c r="AN166" i="5"/>
  <c r="AN390" i="5"/>
  <c r="AN246" i="5"/>
  <c r="AN116" i="5"/>
  <c r="AN46" i="5"/>
  <c r="AN107" i="5"/>
  <c r="AN36" i="5"/>
  <c r="AN180" i="5"/>
  <c r="AN122" i="5"/>
  <c r="AN63" i="5"/>
  <c r="AN28" i="5"/>
  <c r="AN172" i="5"/>
  <c r="AN7" i="5"/>
  <c r="AN389" i="5"/>
  <c r="AN245" i="5"/>
  <c r="AN292" i="5"/>
  <c r="AN66" i="5"/>
  <c r="AN351" i="5"/>
  <c r="AN202" i="5"/>
  <c r="AN4" i="5"/>
  <c r="AN266" i="5"/>
  <c r="AN313" i="5"/>
  <c r="AN130" i="5"/>
  <c r="AN360" i="5"/>
  <c r="AN216" i="5"/>
  <c r="AN263" i="5"/>
  <c r="AN334" i="5"/>
  <c r="AN174" i="5"/>
  <c r="AN381" i="5"/>
  <c r="AN237" i="5"/>
  <c r="AN296" i="5"/>
  <c r="AN81" i="5"/>
  <c r="AN307" i="5"/>
  <c r="AN117" i="5"/>
  <c r="AN366" i="5"/>
  <c r="AN222" i="5"/>
  <c r="AN140" i="5"/>
  <c r="AN70" i="5"/>
  <c r="AN131" i="5"/>
  <c r="AN60" i="5"/>
  <c r="AN204" i="5"/>
  <c r="AN146" i="5"/>
  <c r="AN87" i="5"/>
  <c r="AN52" i="5"/>
  <c r="AN5" i="5"/>
  <c r="AN31" i="5"/>
  <c r="AN365" i="5"/>
  <c r="AN221" i="5"/>
  <c r="AN268" i="5"/>
  <c r="AN327" i="5"/>
  <c r="AN161" i="5"/>
  <c r="AN386" i="5"/>
  <c r="AN242" i="5"/>
  <c r="AN289" i="5"/>
  <c r="AN54" i="5"/>
  <c r="AN336" i="5"/>
  <c r="AN177" i="5"/>
  <c r="AN383" i="5"/>
  <c r="AN239" i="5"/>
  <c r="AN322" i="5"/>
  <c r="AN150" i="5"/>
  <c r="AN369" i="5"/>
  <c r="AN225" i="5"/>
  <c r="AN284" i="5"/>
  <c r="AN33" i="5"/>
  <c r="AN295" i="5"/>
  <c r="AN78" i="5"/>
  <c r="AN354" i="5"/>
  <c r="AN208" i="5"/>
  <c r="AN8" i="5"/>
  <c r="AN152" i="5"/>
  <c r="AN82" i="5"/>
  <c r="AN143" i="5"/>
  <c r="AN72" i="5"/>
  <c r="AN14" i="5"/>
  <c r="AN158" i="5"/>
  <c r="AN99" i="5"/>
  <c r="AN64" i="5"/>
  <c r="AN17" i="5"/>
  <c r="AN43" i="5"/>
  <c r="AN353" i="5"/>
  <c r="AN207" i="5"/>
  <c r="AN400" i="5"/>
  <c r="AN256" i="5"/>
  <c r="AN315" i="5"/>
  <c r="AN137" i="5"/>
  <c r="AN374" i="5"/>
  <c r="AN230" i="5"/>
  <c r="AN277" i="5"/>
  <c r="AN6" i="5"/>
  <c r="AN324" i="5"/>
  <c r="AN153" i="5"/>
  <c r="AN371" i="5"/>
  <c r="AN227" i="5"/>
  <c r="AN310" i="5"/>
  <c r="AN125" i="5"/>
  <c r="AN357" i="5"/>
  <c r="AN211" i="5"/>
  <c r="AN272" i="5"/>
  <c r="AN283" i="5"/>
  <c r="AN30" i="5"/>
  <c r="AN342" i="5"/>
  <c r="AN189" i="5"/>
  <c r="AN20" i="5"/>
  <c r="AN164" i="5"/>
  <c r="AN11" i="5"/>
  <c r="AN155" i="5"/>
  <c r="AN84" i="5"/>
  <c r="AN26" i="5"/>
  <c r="AN170" i="5"/>
  <c r="AN111" i="5"/>
  <c r="AN76" i="5"/>
  <c r="AN29" i="5"/>
  <c r="AN55" i="5"/>
  <c r="AN341" i="5"/>
  <c r="AN187" i="5"/>
  <c r="AN388" i="5"/>
  <c r="AN244" i="5"/>
  <c r="AN303" i="5"/>
  <c r="AN105" i="5"/>
  <c r="AN362" i="5"/>
  <c r="AN218" i="5"/>
  <c r="AN265" i="5"/>
  <c r="AN312" i="5"/>
  <c r="AN129" i="5"/>
  <c r="AN359" i="5"/>
  <c r="AN214" i="5"/>
  <c r="AN298" i="5"/>
  <c r="AN90" i="5"/>
  <c r="AN345" i="5"/>
  <c r="AN195" i="5"/>
  <c r="AN404" i="5"/>
  <c r="AN260" i="5"/>
  <c r="AN271" i="5"/>
  <c r="AN330" i="5"/>
  <c r="AN165" i="5"/>
  <c r="AN32" i="5"/>
  <c r="AN176" i="5"/>
  <c r="AN23" i="5"/>
  <c r="AN167" i="5"/>
  <c r="AN96" i="5"/>
  <c r="AN38" i="5"/>
  <c r="AN182" i="5"/>
  <c r="AN123" i="5"/>
  <c r="AN88" i="5"/>
  <c r="AN41" i="5"/>
  <c r="AN67" i="5"/>
  <c r="AN329" i="5"/>
  <c r="AN163" i="5"/>
  <c r="AN376" i="5"/>
  <c r="AN232" i="5"/>
  <c r="AN291" i="5"/>
  <c r="AN61" i="5"/>
  <c r="AN350" i="5"/>
  <c r="AN201" i="5"/>
  <c r="AN397" i="5"/>
  <c r="AN253" i="5"/>
  <c r="AN300" i="5"/>
  <c r="AN94" i="5"/>
  <c r="AN347" i="5"/>
  <c r="AN197" i="5"/>
  <c r="AN286" i="5"/>
  <c r="AN42" i="5"/>
  <c r="AN333" i="5"/>
  <c r="AN173" i="5"/>
  <c r="AN392" i="5"/>
  <c r="AN248" i="5"/>
  <c r="AN403" i="5"/>
  <c r="AN259" i="5"/>
  <c r="AN318" i="5"/>
  <c r="AN141" i="5"/>
  <c r="AN44" i="5"/>
  <c r="AN188" i="5"/>
  <c r="AN35" i="5"/>
  <c r="AN179" i="5"/>
  <c r="AN108" i="5"/>
  <c r="AN50" i="5"/>
  <c r="AN194" i="5"/>
  <c r="AN135" i="5"/>
  <c r="AN100" i="5"/>
  <c r="AN53" i="5"/>
  <c r="AN79" i="5"/>
  <c r="AN317" i="5"/>
  <c r="AN139" i="5"/>
  <c r="AN364" i="5"/>
  <c r="AN220" i="5"/>
  <c r="AN279" i="5"/>
  <c r="AN13" i="5"/>
  <c r="AN338" i="5"/>
  <c r="AN181" i="5"/>
  <c r="AN385" i="5"/>
  <c r="AN241" i="5"/>
  <c r="AN288" i="5"/>
  <c r="AN49" i="5"/>
  <c r="AN335" i="5"/>
  <c r="AN175" i="5"/>
  <c r="AN274" i="5"/>
  <c r="AN321" i="5"/>
  <c r="AN149" i="5"/>
  <c r="AN380" i="5"/>
  <c r="AN236" i="5"/>
  <c r="AN391" i="5"/>
  <c r="AN247" i="5"/>
  <c r="AN306" i="5"/>
  <c r="AN114" i="5"/>
  <c r="AN56" i="5"/>
  <c r="AN200" i="5"/>
  <c r="AN47" i="5"/>
  <c r="AN191" i="5"/>
  <c r="AN120" i="5"/>
  <c r="AN62" i="5"/>
  <c r="AN206" i="5"/>
  <c r="AN147" i="5"/>
  <c r="AN112" i="5"/>
  <c r="AN65" i="5"/>
  <c r="AN91" i="5"/>
  <c r="AN305" i="5"/>
  <c r="AN109" i="5"/>
  <c r="AN352" i="5"/>
  <c r="AN205" i="5"/>
  <c r="AN267" i="5"/>
  <c r="AN326" i="5"/>
  <c r="AN157" i="5"/>
  <c r="AN373" i="5"/>
  <c r="AN229" i="5"/>
  <c r="AN276" i="5"/>
  <c r="AN323" i="5"/>
  <c r="AN151" i="5"/>
  <c r="AN262" i="5"/>
  <c r="AN309" i="5"/>
  <c r="AN121" i="5"/>
  <c r="AN368" i="5"/>
  <c r="AN224" i="5"/>
  <c r="AN379" i="5"/>
  <c r="AN235" i="5"/>
  <c r="AN294" i="5"/>
  <c r="AN73" i="5"/>
  <c r="AN68" i="5"/>
  <c r="AN212" i="5"/>
  <c r="AN59" i="5"/>
  <c r="AN203" i="5"/>
  <c r="AN132" i="5"/>
  <c r="AN74" i="5"/>
  <c r="AN15" i="5"/>
  <c r="AN159" i="5"/>
  <c r="AN124" i="5"/>
  <c r="AN77" i="5"/>
  <c r="AN103" i="5"/>
  <c r="AN293" i="5"/>
  <c r="AN69" i="5"/>
  <c r="AN340" i="5"/>
  <c r="AN186" i="5"/>
  <c r="AN399" i="5"/>
  <c r="AN255" i="5"/>
  <c r="AN314" i="5"/>
  <c r="AN133" i="5"/>
  <c r="AN361" i="5"/>
  <c r="AN217" i="5"/>
  <c r="AN264" i="5"/>
  <c r="AN311" i="5"/>
  <c r="AN126" i="5"/>
  <c r="AN346" i="5"/>
  <c r="AN142" i="5"/>
  <c r="AN184" i="5"/>
  <c r="AN301" i="5"/>
  <c r="AN196" i="5"/>
  <c r="AN378" i="5"/>
  <c r="AN19" i="5"/>
  <c r="AN97" i="5"/>
  <c r="AN393" i="5"/>
  <c r="AN234" i="5"/>
  <c r="AN377" i="5"/>
  <c r="AN348" i="5"/>
  <c r="AN254" i="5"/>
  <c r="AN249" i="5"/>
  <c r="AN233" i="5"/>
  <c r="AN198" i="5"/>
  <c r="AN75" i="5"/>
  <c r="AN128" i="5"/>
  <c r="AN395" i="5"/>
  <c r="AN308" i="5"/>
  <c r="AN58" i="5"/>
  <c r="AN280" i="5"/>
  <c r="AN251" i="5"/>
  <c r="AN118" i="5"/>
  <c r="AN119" i="5"/>
  <c r="AN18" i="5"/>
  <c r="AN48" i="5"/>
  <c r="AN339" i="5"/>
  <c r="AN192" i="5"/>
  <c r="AN185" i="5"/>
  <c r="AN134" i="5"/>
  <c r="AN398" i="5"/>
  <c r="AN319" i="5"/>
  <c r="AN40" i="5"/>
  <c r="AO7" i="5"/>
  <c r="AO19" i="5"/>
  <c r="AO31" i="5"/>
  <c r="AO43" i="5"/>
  <c r="AO55" i="5"/>
  <c r="AO67" i="5"/>
  <c r="AO79" i="5"/>
  <c r="AO91" i="5"/>
  <c r="AO103" i="5"/>
  <c r="AO115" i="5"/>
  <c r="AO127" i="5"/>
  <c r="AO139" i="5"/>
  <c r="AO151" i="5"/>
  <c r="AO163" i="5"/>
  <c r="AO175" i="5"/>
  <c r="AO187" i="5"/>
  <c r="AO199" i="5"/>
  <c r="AO211" i="5"/>
  <c r="AO223" i="5"/>
  <c r="AO235" i="5"/>
  <c r="AO247" i="5"/>
  <c r="AO259" i="5"/>
  <c r="AO271" i="5"/>
  <c r="AO283" i="5"/>
  <c r="AO295" i="5"/>
  <c r="AO307" i="5"/>
  <c r="AO319" i="5"/>
  <c r="AO331" i="5"/>
  <c r="AO343" i="5"/>
  <c r="AO355" i="5"/>
  <c r="AO367" i="5"/>
  <c r="AO379" i="5"/>
  <c r="AO391" i="5"/>
  <c r="AO403" i="5"/>
  <c r="AO8" i="5"/>
  <c r="AO20" i="5"/>
  <c r="AO32" i="5"/>
  <c r="AO44" i="5"/>
  <c r="AO56" i="5"/>
  <c r="AO68" i="5"/>
  <c r="AO80" i="5"/>
  <c r="AO92" i="5"/>
  <c r="AO104" i="5"/>
  <c r="AO116" i="5"/>
  <c r="AO128" i="5"/>
  <c r="AO140" i="5"/>
  <c r="AO152" i="5"/>
  <c r="AO164" i="5"/>
  <c r="AO176" i="5"/>
  <c r="AO188" i="5"/>
  <c r="AO200" i="5"/>
  <c r="AO212" i="5"/>
  <c r="AO224" i="5"/>
  <c r="AO236" i="5"/>
  <c r="AO248" i="5"/>
  <c r="AO260" i="5"/>
  <c r="AO272" i="5"/>
  <c r="AO284" i="5"/>
  <c r="AO296" i="5"/>
  <c r="AO308" i="5"/>
  <c r="AO320" i="5"/>
  <c r="AO332" i="5"/>
  <c r="AO344" i="5"/>
  <c r="AO356" i="5"/>
  <c r="AO368" i="5"/>
  <c r="AO380" i="5"/>
  <c r="AO392" i="5"/>
  <c r="AO404" i="5"/>
  <c r="AO9" i="5"/>
  <c r="AO21" i="5"/>
  <c r="AO33" i="5"/>
  <c r="AO45" i="5"/>
  <c r="AO57" i="5"/>
  <c r="AO69" i="5"/>
  <c r="AO81" i="5"/>
  <c r="AO93" i="5"/>
  <c r="AO105" i="5"/>
  <c r="AO117" i="5"/>
  <c r="AO129" i="5"/>
  <c r="AO141" i="5"/>
  <c r="AO153" i="5"/>
  <c r="AO165" i="5"/>
  <c r="AO177" i="5"/>
  <c r="AO189" i="5"/>
  <c r="AO201" i="5"/>
  <c r="AO213" i="5"/>
  <c r="AO225" i="5"/>
  <c r="AO237" i="5"/>
  <c r="AO249" i="5"/>
  <c r="AO261" i="5"/>
  <c r="AO273" i="5"/>
  <c r="AO285" i="5"/>
  <c r="AO297" i="5"/>
  <c r="AO309" i="5"/>
  <c r="AO321" i="5"/>
  <c r="AO333" i="5"/>
  <c r="AO345" i="5"/>
  <c r="AO357" i="5"/>
  <c r="AO369" i="5"/>
  <c r="AO381" i="5"/>
  <c r="AO393" i="5"/>
  <c r="AO4" i="5"/>
  <c r="AO10" i="5"/>
  <c r="AO22" i="5"/>
  <c r="AO34" i="5"/>
  <c r="AO46" i="5"/>
  <c r="AO58" i="5"/>
  <c r="AO70" i="5"/>
  <c r="AO82" i="5"/>
  <c r="AO94" i="5"/>
  <c r="AO106" i="5"/>
  <c r="AO118" i="5"/>
  <c r="AO130" i="5"/>
  <c r="AO142" i="5"/>
  <c r="AO154" i="5"/>
  <c r="AO166" i="5"/>
  <c r="AO178" i="5"/>
  <c r="AO190" i="5"/>
  <c r="AO202" i="5"/>
  <c r="AO214" i="5"/>
  <c r="AO226" i="5"/>
  <c r="AO238" i="5"/>
  <c r="AO250" i="5"/>
  <c r="AO262" i="5"/>
  <c r="AO274" i="5"/>
  <c r="AO286" i="5"/>
  <c r="AO298" i="5"/>
  <c r="AO310" i="5"/>
  <c r="AO322" i="5"/>
  <c r="AO334" i="5"/>
  <c r="AO346" i="5"/>
  <c r="AO358" i="5"/>
  <c r="AO370" i="5"/>
  <c r="AO382" i="5"/>
  <c r="AO394" i="5"/>
  <c r="AO11" i="5"/>
  <c r="AO23" i="5"/>
  <c r="AO35" i="5"/>
  <c r="AO47" i="5"/>
  <c r="AO59" i="5"/>
  <c r="AO71" i="5"/>
  <c r="AO83" i="5"/>
  <c r="AO95" i="5"/>
  <c r="AO107" i="5"/>
  <c r="AO119" i="5"/>
  <c r="AO131" i="5"/>
  <c r="AO143" i="5"/>
  <c r="AO155" i="5"/>
  <c r="AO167" i="5"/>
  <c r="AO179" i="5"/>
  <c r="AO191" i="5"/>
  <c r="AO203" i="5"/>
  <c r="AO215" i="5"/>
  <c r="AO227" i="5"/>
  <c r="AO239" i="5"/>
  <c r="AO251" i="5"/>
  <c r="AO263" i="5"/>
  <c r="AO275" i="5"/>
  <c r="AO287" i="5"/>
  <c r="AO299" i="5"/>
  <c r="AO311" i="5"/>
  <c r="AO323" i="5"/>
  <c r="AO335" i="5"/>
  <c r="AO347" i="5"/>
  <c r="AO359" i="5"/>
  <c r="AO371" i="5"/>
  <c r="AO383" i="5"/>
  <c r="AO395" i="5"/>
  <c r="AO12" i="5"/>
  <c r="AO24" i="5"/>
  <c r="AO36" i="5"/>
  <c r="AO48" i="5"/>
  <c r="AO60" i="5"/>
  <c r="AO72" i="5"/>
  <c r="AO84" i="5"/>
  <c r="AO96" i="5"/>
  <c r="AO108" i="5"/>
  <c r="AO120" i="5"/>
  <c r="AO132" i="5"/>
  <c r="AO144" i="5"/>
  <c r="AO156" i="5"/>
  <c r="AO168" i="5"/>
  <c r="AO180" i="5"/>
  <c r="AO192" i="5"/>
  <c r="AO204" i="5"/>
  <c r="AO216" i="5"/>
  <c r="AO228" i="5"/>
  <c r="AO240" i="5"/>
  <c r="AO252" i="5"/>
  <c r="AO264" i="5"/>
  <c r="AO276" i="5"/>
  <c r="AO288" i="5"/>
  <c r="AO300" i="5"/>
  <c r="AO312" i="5"/>
  <c r="AO324" i="5"/>
  <c r="AO336" i="5"/>
  <c r="AO348" i="5"/>
  <c r="AO360" i="5"/>
  <c r="AO372" i="5"/>
  <c r="AO384" i="5"/>
  <c r="AO396" i="5"/>
  <c r="AO13" i="5"/>
  <c r="AO25" i="5"/>
  <c r="AO37" i="5"/>
  <c r="AO49" i="5"/>
  <c r="AO61" i="5"/>
  <c r="AO73" i="5"/>
  <c r="AO85" i="5"/>
  <c r="AO97" i="5"/>
  <c r="AO109" i="5"/>
  <c r="AO121" i="5"/>
  <c r="AO133" i="5"/>
  <c r="AO145" i="5"/>
  <c r="AO157" i="5"/>
  <c r="AO169" i="5"/>
  <c r="AO181" i="5"/>
  <c r="AO193" i="5"/>
  <c r="AO205" i="5"/>
  <c r="AO217" i="5"/>
  <c r="AO229" i="5"/>
  <c r="AO241" i="5"/>
  <c r="AO253" i="5"/>
  <c r="AO265" i="5"/>
  <c r="AO277" i="5"/>
  <c r="AO289" i="5"/>
  <c r="AO301" i="5"/>
  <c r="AO313" i="5"/>
  <c r="AO325" i="5"/>
  <c r="AO337" i="5"/>
  <c r="AO349" i="5"/>
  <c r="AO361" i="5"/>
  <c r="AO373" i="5"/>
  <c r="AO385" i="5"/>
  <c r="AO397" i="5"/>
  <c r="AO14" i="5"/>
  <c r="AO26" i="5"/>
  <c r="AO38" i="5"/>
  <c r="AO50" i="5"/>
  <c r="AO62" i="5"/>
  <c r="AO74" i="5"/>
  <c r="AO86" i="5"/>
  <c r="AO98" i="5"/>
  <c r="AO110" i="5"/>
  <c r="AO122" i="5"/>
  <c r="AO134" i="5"/>
  <c r="AO146" i="5"/>
  <c r="AO158" i="5"/>
  <c r="AO170" i="5"/>
  <c r="AO182" i="5"/>
  <c r="AO194" i="5"/>
  <c r="AO206" i="5"/>
  <c r="AO218" i="5"/>
  <c r="AO230" i="5"/>
  <c r="AO242" i="5"/>
  <c r="AO254" i="5"/>
  <c r="AO266" i="5"/>
  <c r="AO278" i="5"/>
  <c r="AO290" i="5"/>
  <c r="AO302" i="5"/>
  <c r="AO314" i="5"/>
  <c r="AO326" i="5"/>
  <c r="AO338" i="5"/>
  <c r="AO350" i="5"/>
  <c r="AO362" i="5"/>
  <c r="AO374" i="5"/>
  <c r="AO386" i="5"/>
  <c r="AO398" i="5"/>
  <c r="AO15" i="5"/>
  <c r="AO27" i="5"/>
  <c r="AO39" i="5"/>
  <c r="AO51" i="5"/>
  <c r="AO63" i="5"/>
  <c r="AO75" i="5"/>
  <c r="AO87" i="5"/>
  <c r="AO99" i="5"/>
  <c r="AO111" i="5"/>
  <c r="AO123" i="5"/>
  <c r="AO135" i="5"/>
  <c r="AO147" i="5"/>
  <c r="AO159" i="5"/>
  <c r="AO171" i="5"/>
  <c r="AO183" i="5"/>
  <c r="AO195" i="5"/>
  <c r="AO207" i="5"/>
  <c r="AO219" i="5"/>
  <c r="AO231" i="5"/>
  <c r="AO243" i="5"/>
  <c r="AO255" i="5"/>
  <c r="AO267" i="5"/>
  <c r="AO279" i="5"/>
  <c r="AO291" i="5"/>
  <c r="AO303" i="5"/>
  <c r="AO315" i="5"/>
  <c r="AO327" i="5"/>
  <c r="AO339" i="5"/>
  <c r="AO351" i="5"/>
  <c r="AO363" i="5"/>
  <c r="AO375" i="5"/>
  <c r="AO387" i="5"/>
  <c r="AO399" i="5"/>
  <c r="AO16" i="5"/>
  <c r="AO28" i="5"/>
  <c r="AO40" i="5"/>
  <c r="AO52" i="5"/>
  <c r="AO64" i="5"/>
  <c r="AO76" i="5"/>
  <c r="AO88" i="5"/>
  <c r="AO100" i="5"/>
  <c r="AO112" i="5"/>
  <c r="AO124" i="5"/>
  <c r="AO136" i="5"/>
  <c r="AO148" i="5"/>
  <c r="AO160" i="5"/>
  <c r="AO172" i="5"/>
  <c r="AO184" i="5"/>
  <c r="AO196" i="5"/>
  <c r="AO208" i="5"/>
  <c r="AO220" i="5"/>
  <c r="AO232" i="5"/>
  <c r="AO244" i="5"/>
  <c r="AO256" i="5"/>
  <c r="AO268" i="5"/>
  <c r="AO280" i="5"/>
  <c r="AO292" i="5"/>
  <c r="AO304" i="5"/>
  <c r="AO316" i="5"/>
  <c r="AO328" i="5"/>
  <c r="AO340" i="5"/>
  <c r="AO352" i="5"/>
  <c r="AO364" i="5"/>
  <c r="AO376" i="5"/>
  <c r="AO388" i="5"/>
  <c r="AO400" i="5"/>
  <c r="AO5" i="5"/>
  <c r="AO17" i="5"/>
  <c r="AO29" i="5"/>
  <c r="AO41" i="5"/>
  <c r="AO53" i="5"/>
  <c r="AO65" i="5"/>
  <c r="AO77" i="5"/>
  <c r="AO89" i="5"/>
  <c r="AO101" i="5"/>
  <c r="AO113" i="5"/>
  <c r="AO125" i="5"/>
  <c r="AO137" i="5"/>
  <c r="AO149" i="5"/>
  <c r="AO161" i="5"/>
  <c r="AO173" i="5"/>
  <c r="AO185" i="5"/>
  <c r="AO197" i="5"/>
  <c r="AO209" i="5"/>
  <c r="AO221" i="5"/>
  <c r="AO233" i="5"/>
  <c r="AO245" i="5"/>
  <c r="AO257" i="5"/>
  <c r="AO269" i="5"/>
  <c r="AO281" i="5"/>
  <c r="AO293" i="5"/>
  <c r="AO305" i="5"/>
  <c r="AO317" i="5"/>
  <c r="AO329" i="5"/>
  <c r="AO341" i="5"/>
  <c r="AO353" i="5"/>
  <c r="AO365" i="5"/>
  <c r="AO377" i="5"/>
  <c r="AO389" i="5"/>
  <c r="AO401" i="5"/>
  <c r="AO6" i="5"/>
  <c r="AO18" i="5"/>
  <c r="AO30" i="5"/>
  <c r="AO42" i="5"/>
  <c r="AO54" i="5"/>
  <c r="AO66" i="5"/>
  <c r="AO78" i="5"/>
  <c r="AO90" i="5"/>
  <c r="AO102" i="5"/>
  <c r="AO114" i="5"/>
  <c r="AO126" i="5"/>
  <c r="AO138" i="5"/>
  <c r="AO150" i="5"/>
  <c r="AO162" i="5"/>
  <c r="AO174" i="5"/>
  <c r="AO186" i="5"/>
  <c r="AO198" i="5"/>
  <c r="AO210" i="5"/>
  <c r="AO222" i="5"/>
  <c r="AO234" i="5"/>
  <c r="AO246" i="5"/>
  <c r="AO258" i="5"/>
  <c r="AO270" i="5"/>
  <c r="AO282" i="5"/>
  <c r="AO294" i="5"/>
  <c r="AO306" i="5"/>
  <c r="AO318" i="5"/>
  <c r="AO330" i="5"/>
  <c r="AO342" i="5"/>
  <c r="AO354" i="5"/>
  <c r="AO366" i="5"/>
  <c r="AO378" i="5"/>
  <c r="AO390" i="5"/>
  <c r="AO402" i="5"/>
  <c r="G129" i="15"/>
  <c r="G273" i="15"/>
  <c r="H308" i="15"/>
  <c r="G82" i="15"/>
  <c r="G230" i="15"/>
  <c r="H254" i="15"/>
  <c r="H326" i="15"/>
  <c r="H398" i="15"/>
  <c r="H313" i="15"/>
  <c r="G200" i="15"/>
  <c r="G167" i="15"/>
  <c r="H48" i="15"/>
  <c r="F170" i="15"/>
  <c r="G281" i="15"/>
  <c r="F314" i="15"/>
  <c r="G18" i="15"/>
  <c r="F301" i="15"/>
  <c r="G95" i="15"/>
  <c r="F375" i="15"/>
  <c r="G99" i="15"/>
  <c r="F363" i="15"/>
  <c r="H164" i="15"/>
  <c r="F351" i="15"/>
  <c r="G277" i="15"/>
  <c r="H366" i="15"/>
  <c r="H336" i="15"/>
  <c r="H381" i="15"/>
  <c r="G199" i="15"/>
  <c r="G17" i="15"/>
  <c r="H203" i="15"/>
  <c r="G143" i="15"/>
  <c r="G8" i="15"/>
  <c r="F288" i="15"/>
  <c r="F72" i="15"/>
  <c r="G26" i="15"/>
  <c r="H103" i="15"/>
  <c r="H184" i="15"/>
  <c r="H130" i="15"/>
  <c r="G343" i="15"/>
  <c r="H117" i="15"/>
  <c r="H347" i="15"/>
  <c r="G291" i="15"/>
  <c r="H92" i="15"/>
  <c r="F276" i="15"/>
  <c r="F60" i="15"/>
  <c r="G257" i="15"/>
  <c r="G71" i="15"/>
  <c r="H328" i="15"/>
  <c r="H385" i="15"/>
  <c r="H179" i="15"/>
  <c r="H261" i="15"/>
  <c r="H96" i="15"/>
  <c r="G391" i="15"/>
  <c r="G105" i="15"/>
  <c r="F264" i="15"/>
  <c r="F48" i="15"/>
  <c r="G401" i="15"/>
  <c r="G215" i="15"/>
  <c r="H65" i="15"/>
  <c r="H134" i="15"/>
  <c r="H323" i="15"/>
  <c r="H121" i="15"/>
  <c r="H113" i="15"/>
  <c r="H356" i="15"/>
  <c r="G290" i="15"/>
  <c r="F392" i="15"/>
  <c r="F93" i="15"/>
  <c r="G138" i="15"/>
  <c r="G359" i="15"/>
  <c r="H284" i="15"/>
  <c r="H278" i="15"/>
  <c r="H72" i="15"/>
  <c r="H265" i="15"/>
  <c r="H138" i="15"/>
  <c r="G81" i="15"/>
  <c r="G164" i="15"/>
  <c r="F380" i="15"/>
  <c r="F81" i="15"/>
  <c r="H357" i="15"/>
  <c r="G219" i="15"/>
  <c r="G9" i="15"/>
  <c r="H102" i="15"/>
  <c r="H327" i="15"/>
  <c r="H14" i="15"/>
  <c r="H282" i="15"/>
  <c r="G229" i="15"/>
  <c r="G47" i="15"/>
  <c r="F368" i="15"/>
  <c r="F69" i="15"/>
  <c r="H106" i="15"/>
  <c r="G363" i="15"/>
  <c r="G153" i="15"/>
  <c r="H246" i="15"/>
  <c r="H64" i="15"/>
  <c r="H245" i="15"/>
  <c r="G131" i="15"/>
  <c r="G353" i="15"/>
  <c r="H382" i="15"/>
  <c r="F270" i="15"/>
  <c r="F138" i="15"/>
  <c r="H250" i="15"/>
  <c r="G100" i="15"/>
  <c r="G157" i="15"/>
  <c r="H390" i="15"/>
  <c r="H208" i="15"/>
  <c r="H389" i="15"/>
  <c r="G279" i="15"/>
  <c r="H309" i="15"/>
  <c r="H242" i="15"/>
  <c r="F258" i="15"/>
  <c r="F126" i="15"/>
  <c r="H110" i="15"/>
  <c r="G56" i="15"/>
  <c r="G301" i="15"/>
  <c r="G346" i="15"/>
  <c r="H20" i="15"/>
  <c r="H126" i="15"/>
  <c r="G379" i="15"/>
  <c r="H169" i="15"/>
  <c r="H386" i="15"/>
  <c r="F246" i="15"/>
  <c r="F114" i="15"/>
  <c r="H363" i="15"/>
  <c r="G133" i="15"/>
  <c r="H222" i="15"/>
  <c r="H192" i="15"/>
  <c r="H237" i="15"/>
  <c r="G243" i="15"/>
  <c r="G288" i="15"/>
  <c r="G342" i="15"/>
  <c r="H269" i="15"/>
  <c r="G315" i="15"/>
  <c r="G22" i="15"/>
  <c r="G170" i="15"/>
  <c r="G282" i="15"/>
  <c r="H394" i="15"/>
  <c r="H147" i="15"/>
  <c r="H247" i="15"/>
  <c r="G108" i="15"/>
  <c r="G244" i="15"/>
  <c r="G344" i="15"/>
  <c r="H85" i="15"/>
  <c r="H209" i="15"/>
  <c r="G297" i="15"/>
  <c r="G50" i="15"/>
  <c r="G162" i="15"/>
  <c r="H274" i="15"/>
  <c r="H27" i="15"/>
  <c r="H127" i="15"/>
  <c r="G239" i="15"/>
  <c r="G387" i="15"/>
  <c r="G80" i="15"/>
  <c r="H216" i="15"/>
  <c r="H352" i="15"/>
  <c r="G33" i="15"/>
  <c r="G181" i="15"/>
  <c r="G305" i="15"/>
  <c r="H10" i="15"/>
  <c r="H158" i="15"/>
  <c r="H270" i="15"/>
  <c r="G370" i="15"/>
  <c r="G123" i="15"/>
  <c r="G223" i="15"/>
  <c r="H240" i="15"/>
  <c r="H19" i="15"/>
  <c r="G24" i="15"/>
  <c r="G160" i="15"/>
  <c r="G260" i="15"/>
  <c r="H150" i="15"/>
  <c r="G36" i="15"/>
  <c r="G172" i="15"/>
  <c r="G272" i="15"/>
  <c r="G369" i="15"/>
  <c r="G122" i="15"/>
  <c r="G234" i="15"/>
  <c r="H62" i="15"/>
  <c r="G60" i="15"/>
  <c r="G196" i="15"/>
  <c r="G296" i="15"/>
  <c r="G393" i="15"/>
  <c r="G327" i="15"/>
  <c r="H45" i="15"/>
  <c r="G14" i="15"/>
  <c r="H135" i="15"/>
  <c r="F250" i="15"/>
  <c r="F371" i="15"/>
  <c r="F248" i="15"/>
  <c r="F353" i="15"/>
  <c r="F231" i="15"/>
  <c r="F95" i="15"/>
  <c r="F164" i="15"/>
  <c r="F209" i="15"/>
  <c r="G166" i="15"/>
  <c r="G314" i="15"/>
  <c r="G19" i="15"/>
  <c r="H143" i="15"/>
  <c r="H291" i="15"/>
  <c r="H391" i="15"/>
  <c r="G252" i="15"/>
  <c r="G388" i="15"/>
  <c r="H81" i="15"/>
  <c r="H229" i="15"/>
  <c r="H353" i="15"/>
  <c r="G46" i="15"/>
  <c r="G194" i="15"/>
  <c r="G306" i="15"/>
  <c r="H23" i="15"/>
  <c r="H171" i="15"/>
  <c r="H271" i="15"/>
  <c r="G383" i="15"/>
  <c r="G124" i="15"/>
  <c r="G224" i="15"/>
  <c r="H360" i="15"/>
  <c r="H89" i="15"/>
  <c r="G177" i="15"/>
  <c r="G325" i="15"/>
  <c r="G42" i="15"/>
  <c r="H154" i="15"/>
  <c r="H302" i="15"/>
  <c r="H7" i="15"/>
  <c r="G119" i="15"/>
  <c r="G267" i="15"/>
  <c r="G367" i="15"/>
  <c r="H384" i="15"/>
  <c r="H163" i="15"/>
  <c r="G168" i="15"/>
  <c r="G304" i="15"/>
  <c r="G404" i="15"/>
  <c r="H294" i="15"/>
  <c r="G180" i="15"/>
  <c r="G316" i="15"/>
  <c r="H227" i="15"/>
  <c r="G118" i="15"/>
  <c r="G266" i="15"/>
  <c r="G378" i="15"/>
  <c r="H293" i="15"/>
  <c r="G204" i="15"/>
  <c r="G340" i="15"/>
  <c r="H358" i="15"/>
  <c r="G142" i="15"/>
  <c r="G64" i="15"/>
  <c r="H300" i="15"/>
  <c r="G158" i="15"/>
  <c r="H354" i="15"/>
  <c r="F146" i="15"/>
  <c r="F359" i="15"/>
  <c r="F236" i="15"/>
  <c r="F341" i="15"/>
  <c r="F215" i="15"/>
  <c r="F83" i="15"/>
  <c r="F152" i="15"/>
  <c r="F197" i="15"/>
  <c r="G310" i="15"/>
  <c r="G63" i="15"/>
  <c r="G163" i="15"/>
  <c r="H287" i="15"/>
  <c r="H28" i="15"/>
  <c r="H128" i="15"/>
  <c r="G396" i="15"/>
  <c r="G125" i="15"/>
  <c r="H225" i="15"/>
  <c r="H373" i="15"/>
  <c r="H90" i="15"/>
  <c r="G190" i="15"/>
  <c r="G338" i="15"/>
  <c r="G43" i="15"/>
  <c r="H167" i="15"/>
  <c r="H315" i="15"/>
  <c r="H8" i="15"/>
  <c r="G132" i="15"/>
  <c r="G268" i="15"/>
  <c r="G368" i="15"/>
  <c r="H109" i="15"/>
  <c r="H233" i="15"/>
  <c r="G321" i="15"/>
  <c r="G74" i="15"/>
  <c r="G186" i="15"/>
  <c r="H298" i="15"/>
  <c r="H51" i="15"/>
  <c r="H151" i="15"/>
  <c r="G263" i="15"/>
  <c r="G4" i="15"/>
  <c r="G104" i="15"/>
  <c r="H26" i="15"/>
  <c r="H44" i="15"/>
  <c r="G312" i="15"/>
  <c r="G41" i="15"/>
  <c r="H285" i="15"/>
  <c r="H31" i="15"/>
  <c r="G324" i="15"/>
  <c r="G53" i="15"/>
  <c r="H371" i="15"/>
  <c r="G262" i="15"/>
  <c r="G15" i="15"/>
  <c r="G115" i="15"/>
  <c r="H30" i="15"/>
  <c r="G348" i="15"/>
  <c r="G77" i="15"/>
  <c r="H107" i="15"/>
  <c r="G35" i="15"/>
  <c r="G208" i="15"/>
  <c r="H49" i="15"/>
  <c r="G195" i="15"/>
  <c r="H91" i="15"/>
  <c r="F386" i="15"/>
  <c r="F347" i="15"/>
  <c r="F223" i="15"/>
  <c r="F329" i="15"/>
  <c r="F172" i="15"/>
  <c r="F71" i="15"/>
  <c r="F140" i="15"/>
  <c r="F185" i="15"/>
  <c r="G59" i="15"/>
  <c r="G207" i="15"/>
  <c r="G307" i="15"/>
  <c r="H36" i="15"/>
  <c r="H172" i="15"/>
  <c r="H272" i="15"/>
  <c r="G145" i="15"/>
  <c r="G269" i="15"/>
  <c r="H369" i="15"/>
  <c r="H122" i="15"/>
  <c r="H234" i="15"/>
  <c r="G334" i="15"/>
  <c r="G87" i="15"/>
  <c r="G187" i="15"/>
  <c r="H311" i="15"/>
  <c r="H52" i="15"/>
  <c r="H152" i="15"/>
  <c r="G276" i="15"/>
  <c r="G5" i="15"/>
  <c r="H105" i="15"/>
  <c r="H253" i="15"/>
  <c r="H377" i="15"/>
  <c r="G70" i="15"/>
  <c r="G218" i="15"/>
  <c r="G330" i="15"/>
  <c r="H47" i="15"/>
  <c r="H195" i="15"/>
  <c r="H295" i="15"/>
  <c r="G12" i="15"/>
  <c r="G148" i="15"/>
  <c r="G248" i="15"/>
  <c r="H170" i="15"/>
  <c r="H332" i="15"/>
  <c r="G61" i="15"/>
  <c r="G185" i="15"/>
  <c r="H34" i="15"/>
  <c r="H56" i="15"/>
  <c r="G73" i="15"/>
  <c r="G197" i="15"/>
  <c r="H120" i="15"/>
  <c r="G11" i="15"/>
  <c r="G159" i="15"/>
  <c r="G259" i="15"/>
  <c r="H174" i="15"/>
  <c r="G97" i="15"/>
  <c r="G221" i="15"/>
  <c r="H251" i="15"/>
  <c r="G179" i="15"/>
  <c r="G352" i="15"/>
  <c r="H193" i="15"/>
  <c r="G389" i="15"/>
  <c r="H235" i="15"/>
  <c r="F382" i="15"/>
  <c r="F226" i="15"/>
  <c r="F331" i="15"/>
  <c r="F182" i="15"/>
  <c r="F145" i="15"/>
  <c r="F166" i="15"/>
  <c r="F20" i="15"/>
  <c r="F65" i="15"/>
  <c r="G203" i="15"/>
  <c r="G351" i="15"/>
  <c r="G44" i="15"/>
  <c r="H180" i="15"/>
  <c r="H316" i="15"/>
  <c r="G141" i="15"/>
  <c r="G289" i="15"/>
  <c r="G6" i="15"/>
  <c r="H118" i="15"/>
  <c r="H266" i="15"/>
  <c r="H378" i="15"/>
  <c r="G83" i="15"/>
  <c r="G231" i="15"/>
  <c r="G331" i="15"/>
  <c r="H60" i="15"/>
  <c r="H196" i="15"/>
  <c r="H296" i="15"/>
  <c r="G25" i="15"/>
  <c r="G149" i="15"/>
  <c r="H249" i="15"/>
  <c r="H397" i="15"/>
  <c r="H114" i="15"/>
  <c r="G214" i="15"/>
  <c r="G362" i="15"/>
  <c r="G67" i="15"/>
  <c r="H191" i="15"/>
  <c r="H339" i="15"/>
  <c r="H32" i="15"/>
  <c r="G156" i="15"/>
  <c r="G292" i="15"/>
  <c r="G392" i="15"/>
  <c r="H314" i="15"/>
  <c r="G57" i="15"/>
  <c r="G205" i="15"/>
  <c r="G329" i="15"/>
  <c r="H178" i="15"/>
  <c r="G69" i="15"/>
  <c r="G217" i="15"/>
  <c r="G341" i="15"/>
  <c r="H375" i="15"/>
  <c r="G155" i="15"/>
  <c r="G303" i="15"/>
  <c r="G403" i="15"/>
  <c r="G93" i="15"/>
  <c r="G241" i="15"/>
  <c r="G365" i="15"/>
  <c r="H111" i="15"/>
  <c r="G323" i="15"/>
  <c r="G377" i="15"/>
  <c r="H29" i="15"/>
  <c r="G126" i="15"/>
  <c r="F313" i="15"/>
  <c r="F334" i="15"/>
  <c r="F206" i="15"/>
  <c r="F319" i="15"/>
  <c r="F112" i="15"/>
  <c r="F133" i="15"/>
  <c r="F154" i="15"/>
  <c r="F8" i="15"/>
  <c r="F53" i="15"/>
  <c r="G347" i="15"/>
  <c r="G88" i="15"/>
  <c r="G188" i="15"/>
  <c r="H324" i="15"/>
  <c r="H53" i="15"/>
  <c r="G285" i="15"/>
  <c r="G38" i="15"/>
  <c r="G150" i="15"/>
  <c r="H262" i="15"/>
  <c r="H15" i="15"/>
  <c r="H115" i="15"/>
  <c r="G227" i="15"/>
  <c r="G375" i="15"/>
  <c r="G68" i="15"/>
  <c r="H204" i="15"/>
  <c r="H340" i="15"/>
  <c r="G21" i="15"/>
  <c r="G169" i="15"/>
  <c r="G293" i="15"/>
  <c r="H393" i="15"/>
  <c r="H146" i="15"/>
  <c r="H258" i="15"/>
  <c r="G358" i="15"/>
  <c r="G111" i="15"/>
  <c r="G211" i="15"/>
  <c r="H335" i="15"/>
  <c r="H76" i="15"/>
  <c r="H176" i="15"/>
  <c r="G300" i="15"/>
  <c r="G29" i="15"/>
  <c r="H273" i="15"/>
  <c r="H63" i="15"/>
  <c r="G201" i="15"/>
  <c r="G349" i="15"/>
  <c r="G66" i="15"/>
  <c r="H215" i="15"/>
  <c r="G213" i="15"/>
  <c r="G361" i="15"/>
  <c r="G78" i="15"/>
  <c r="H112" i="15"/>
  <c r="G299" i="15"/>
  <c r="G40" i="15"/>
  <c r="G140" i="15"/>
  <c r="G237" i="15"/>
  <c r="G385" i="15"/>
  <c r="G102" i="15"/>
  <c r="H255" i="15"/>
  <c r="G72" i="15"/>
  <c r="G114" i="15"/>
  <c r="H173" i="15"/>
  <c r="G270" i="15"/>
  <c r="F265" i="15"/>
  <c r="F286" i="15"/>
  <c r="F148" i="15"/>
  <c r="F307" i="15"/>
  <c r="F40" i="15"/>
  <c r="F121" i="15"/>
  <c r="F142" i="15"/>
  <c r="F199" i="15"/>
  <c r="F41" i="15"/>
  <c r="G96" i="15"/>
  <c r="G232" i="15"/>
  <c r="G332" i="15"/>
  <c r="H73" i="15"/>
  <c r="H197" i="15"/>
  <c r="G34" i="15"/>
  <c r="G182" i="15"/>
  <c r="G294" i="15"/>
  <c r="H11" i="15"/>
  <c r="H159" i="15"/>
  <c r="H259" i="15"/>
  <c r="G371" i="15"/>
  <c r="G112" i="15"/>
  <c r="G212" i="15"/>
  <c r="H348" i="15"/>
  <c r="H77" i="15"/>
  <c r="G165" i="15"/>
  <c r="G313" i="15"/>
  <c r="G30" i="15"/>
  <c r="H142" i="15"/>
  <c r="H290" i="15"/>
  <c r="H402" i="15"/>
  <c r="G107" i="15"/>
  <c r="G255" i="15"/>
  <c r="G355" i="15"/>
  <c r="H84" i="15"/>
  <c r="H220" i="15"/>
  <c r="H320" i="15"/>
  <c r="G49" i="15"/>
  <c r="G173" i="15"/>
  <c r="H22" i="15"/>
  <c r="H351" i="15"/>
  <c r="G345" i="15"/>
  <c r="G98" i="15"/>
  <c r="G210" i="15"/>
  <c r="H145" i="15"/>
  <c r="G357" i="15"/>
  <c r="G110" i="15"/>
  <c r="G222" i="15"/>
  <c r="H256" i="15"/>
  <c r="G48" i="15"/>
  <c r="G184" i="15"/>
  <c r="G284" i="15"/>
  <c r="G381" i="15"/>
  <c r="G134" i="15"/>
  <c r="G246" i="15"/>
  <c r="H399" i="15"/>
  <c r="G216" i="15"/>
  <c r="G258" i="15"/>
  <c r="H317" i="15"/>
  <c r="G295" i="15"/>
  <c r="F210" i="15"/>
  <c r="F277" i="15"/>
  <c r="F309" i="15"/>
  <c r="F52" i="15"/>
  <c r="F292" i="15"/>
  <c r="F216" i="15"/>
  <c r="F22" i="15"/>
  <c r="F79" i="15"/>
  <c r="F147" i="15"/>
  <c r="G240" i="15"/>
  <c r="G376" i="15"/>
  <c r="H69" i="15"/>
  <c r="H217" i="15"/>
  <c r="H341" i="15"/>
  <c r="G178" i="15"/>
  <c r="G326" i="15"/>
  <c r="G31" i="15"/>
  <c r="H155" i="15"/>
  <c r="H303" i="15"/>
  <c r="H403" i="15"/>
  <c r="G120" i="15"/>
  <c r="G256" i="15"/>
  <c r="G356" i="15"/>
  <c r="H97" i="15"/>
  <c r="H221" i="15"/>
  <c r="G309" i="15"/>
  <c r="G62" i="15"/>
  <c r="G174" i="15"/>
  <c r="H286" i="15"/>
  <c r="H39" i="15"/>
  <c r="H139" i="15"/>
  <c r="G251" i="15"/>
  <c r="G399" i="15"/>
  <c r="G92" i="15"/>
  <c r="H228" i="15"/>
  <c r="H364" i="15"/>
  <c r="G45" i="15"/>
  <c r="G193" i="15"/>
  <c r="G317" i="15"/>
  <c r="H166" i="15"/>
  <c r="H232" i="15"/>
  <c r="G94" i="15"/>
  <c r="G242" i="15"/>
  <c r="G354" i="15"/>
  <c r="H38" i="15"/>
  <c r="G106" i="15"/>
  <c r="G254" i="15"/>
  <c r="G366" i="15"/>
  <c r="H68" i="15"/>
  <c r="G192" i="15"/>
  <c r="G328" i="15"/>
  <c r="H21" i="15"/>
  <c r="G130" i="15"/>
  <c r="G278" i="15"/>
  <c r="G390" i="15"/>
  <c r="H211" i="15"/>
  <c r="G253" i="15"/>
  <c r="G402" i="15"/>
  <c r="G117" i="15"/>
  <c r="H94" i="15"/>
  <c r="F310" i="15"/>
  <c r="F228" i="15"/>
  <c r="F297" i="15"/>
  <c r="F402" i="15"/>
  <c r="F280" i="15"/>
  <c r="F204" i="15"/>
  <c r="F10" i="15"/>
  <c r="F67" i="15"/>
  <c r="F135" i="15"/>
  <c r="G384" i="15"/>
  <c r="G113" i="15"/>
  <c r="H213" i="15"/>
  <c r="H361" i="15"/>
  <c r="H78" i="15"/>
  <c r="G322" i="15"/>
  <c r="G75" i="15"/>
  <c r="G175" i="15"/>
  <c r="H299" i="15"/>
  <c r="H40" i="15"/>
  <c r="H140" i="15"/>
  <c r="G264" i="15"/>
  <c r="G400" i="15"/>
  <c r="H93" i="15"/>
  <c r="H241" i="15"/>
  <c r="H365" i="15"/>
  <c r="G58" i="15"/>
  <c r="G206" i="15"/>
  <c r="G318" i="15"/>
  <c r="H35" i="15"/>
  <c r="H183" i="15"/>
  <c r="H283" i="15"/>
  <c r="G395" i="15"/>
  <c r="G136" i="15"/>
  <c r="G236" i="15"/>
  <c r="H372" i="15"/>
  <c r="H101" i="15"/>
  <c r="G189" i="15"/>
  <c r="G337" i="15"/>
  <c r="G54" i="15"/>
  <c r="H310" i="15"/>
  <c r="H376" i="15"/>
  <c r="G238" i="15"/>
  <c r="G386" i="15"/>
  <c r="G91" i="15"/>
  <c r="H182" i="15"/>
  <c r="G250" i="15"/>
  <c r="G398" i="15"/>
  <c r="G103" i="15"/>
  <c r="H212" i="15"/>
  <c r="G336" i="15"/>
  <c r="G65" i="15"/>
  <c r="H165" i="15"/>
  <c r="G274" i="15"/>
  <c r="G27" i="15"/>
  <c r="G127" i="15"/>
  <c r="H355" i="15"/>
  <c r="G397" i="15"/>
  <c r="G283" i="15"/>
  <c r="G261" i="15"/>
  <c r="H238" i="15"/>
  <c r="F254" i="15"/>
  <c r="F16" i="15"/>
  <c r="F285" i="15"/>
  <c r="F390" i="15"/>
  <c r="F268" i="15"/>
  <c r="F192" i="15"/>
  <c r="F213" i="15"/>
  <c r="F55" i="15"/>
  <c r="F123" i="15"/>
  <c r="G319" i="15"/>
  <c r="G13" i="15"/>
  <c r="G137" i="15"/>
  <c r="G202" i="15"/>
  <c r="G350" i="15"/>
  <c r="G55" i="15"/>
  <c r="G144" i="15"/>
  <c r="G280" i="15"/>
  <c r="G380" i="15"/>
  <c r="G333" i="15"/>
  <c r="G86" i="15"/>
  <c r="G198" i="15"/>
  <c r="G382" i="15"/>
  <c r="G135" i="15"/>
  <c r="G235" i="15"/>
  <c r="G394" i="15"/>
  <c r="G147" i="15"/>
  <c r="G247" i="15"/>
  <c r="G85" i="15"/>
  <c r="G209" i="15"/>
  <c r="G23" i="15"/>
  <c r="G171" i="15"/>
  <c r="G271" i="15"/>
  <c r="G146" i="15"/>
  <c r="G20" i="15"/>
  <c r="G10" i="15"/>
  <c r="G37" i="15"/>
  <c r="G161" i="15"/>
  <c r="G226" i="15"/>
  <c r="G374" i="15"/>
  <c r="G79" i="15"/>
  <c r="G275" i="15"/>
  <c r="G16" i="15"/>
  <c r="G116" i="15"/>
  <c r="G287" i="15"/>
  <c r="G28" i="15"/>
  <c r="G128" i="15"/>
  <c r="G225" i="15"/>
  <c r="G373" i="15"/>
  <c r="G90" i="15"/>
  <c r="G311" i="15"/>
  <c r="G52" i="15"/>
  <c r="G152" i="15"/>
  <c r="G249" i="15"/>
  <c r="G183" i="15"/>
  <c r="G308" i="15"/>
  <c r="G265" i="15"/>
  <c r="H133" i="15"/>
  <c r="H257" i="15"/>
  <c r="H322" i="15"/>
  <c r="H75" i="15"/>
  <c r="H175" i="15"/>
  <c r="H264" i="15"/>
  <c r="H400" i="15"/>
  <c r="H58" i="15"/>
  <c r="H206" i="15"/>
  <c r="H318" i="15"/>
  <c r="H395" i="15"/>
  <c r="H136" i="15"/>
  <c r="H236" i="15"/>
  <c r="G360" i="15"/>
  <c r="G89" i="15"/>
  <c r="H189" i="15"/>
  <c r="H337" i="15"/>
  <c r="H54" i="15"/>
  <c r="G154" i="15"/>
  <c r="G302" i="15"/>
  <c r="G7" i="15"/>
  <c r="H131" i="15"/>
  <c r="H279" i="15"/>
  <c r="H379" i="15"/>
  <c r="F211" i="15"/>
  <c r="F397" i="15"/>
  <c r="F338" i="15"/>
  <c r="F238" i="15"/>
  <c r="F396" i="15"/>
  <c r="F252" i="15"/>
  <c r="F335" i="15"/>
  <c r="F76" i="15"/>
  <c r="F273" i="15"/>
  <c r="F356" i="15"/>
  <c r="F194" i="15"/>
  <c r="F295" i="15"/>
  <c r="F378" i="15"/>
  <c r="F234" i="15"/>
  <c r="F317" i="15"/>
  <c r="F400" i="15"/>
  <c r="F256" i="15"/>
  <c r="F339" i="15"/>
  <c r="F100" i="15"/>
  <c r="F109" i="15"/>
  <c r="F180" i="15"/>
  <c r="F36" i="15"/>
  <c r="F59" i="15"/>
  <c r="F130" i="15"/>
  <c r="F201" i="15"/>
  <c r="F57" i="15"/>
  <c r="F128" i="15"/>
  <c r="F187" i="15"/>
  <c r="F43" i="15"/>
  <c r="F102" i="15"/>
  <c r="F173" i="15"/>
  <c r="F29" i="15"/>
  <c r="F111" i="15"/>
  <c r="H129" i="15"/>
  <c r="H277" i="15"/>
  <c r="H401" i="15"/>
  <c r="H71" i="15"/>
  <c r="H219" i="15"/>
  <c r="H319" i="15"/>
  <c r="H13" i="15"/>
  <c r="H137" i="15"/>
  <c r="H202" i="15"/>
  <c r="H350" i="15"/>
  <c r="H55" i="15"/>
  <c r="H144" i="15"/>
  <c r="H280" i="15"/>
  <c r="H380" i="15"/>
  <c r="G109" i="15"/>
  <c r="G233" i="15"/>
  <c r="H333" i="15"/>
  <c r="H86" i="15"/>
  <c r="H198" i="15"/>
  <c r="G298" i="15"/>
  <c r="G51" i="15"/>
  <c r="G151" i="15"/>
  <c r="H275" i="15"/>
  <c r="H16" i="15"/>
  <c r="H116" i="15"/>
  <c r="F358" i="15"/>
  <c r="F349" i="15"/>
  <c r="F290" i="15"/>
  <c r="F74" i="15"/>
  <c r="F384" i="15"/>
  <c r="F240" i="15"/>
  <c r="F323" i="15"/>
  <c r="F261" i="15"/>
  <c r="F344" i="15"/>
  <c r="F134" i="15"/>
  <c r="F283" i="15"/>
  <c r="F366" i="15"/>
  <c r="F221" i="15"/>
  <c r="F305" i="15"/>
  <c r="F388" i="15"/>
  <c r="F244" i="15"/>
  <c r="F327" i="15"/>
  <c r="F28" i="15"/>
  <c r="F97" i="15"/>
  <c r="F168" i="15"/>
  <c r="F24" i="15"/>
  <c r="F47" i="15"/>
  <c r="F118" i="15"/>
  <c r="F189" i="15"/>
  <c r="F45" i="15"/>
  <c r="F116" i="15"/>
  <c r="F175" i="15"/>
  <c r="F31" i="15"/>
  <c r="F90" i="15"/>
  <c r="F161" i="15"/>
  <c r="F17" i="15"/>
  <c r="F99" i="15"/>
  <c r="H9" i="15"/>
  <c r="H157" i="15"/>
  <c r="H281" i="15"/>
  <c r="H346" i="15"/>
  <c r="H99" i="15"/>
  <c r="H199" i="15"/>
  <c r="H288" i="15"/>
  <c r="H17" i="15"/>
  <c r="H82" i="15"/>
  <c r="H230" i="15"/>
  <c r="H342" i="15"/>
  <c r="H24" i="15"/>
  <c r="H160" i="15"/>
  <c r="H260" i="15"/>
  <c r="F242" i="15"/>
  <c r="F374" i="15"/>
  <c r="F372" i="15"/>
  <c r="F227" i="15"/>
  <c r="F311" i="15"/>
  <c r="F393" i="15"/>
  <c r="F249" i="15"/>
  <c r="F332" i="15"/>
  <c r="F62" i="15"/>
  <c r="F271" i="15"/>
  <c r="F354" i="15"/>
  <c r="F184" i="15"/>
  <c r="F293" i="15"/>
  <c r="F376" i="15"/>
  <c r="F232" i="15"/>
  <c r="F315" i="15"/>
  <c r="F229" i="15"/>
  <c r="F85" i="15"/>
  <c r="F156" i="15"/>
  <c r="F12" i="15"/>
  <c r="F35" i="15"/>
  <c r="F106" i="15"/>
  <c r="F177" i="15"/>
  <c r="F33" i="15"/>
  <c r="F104" i="15"/>
  <c r="F163" i="15"/>
  <c r="F19" i="15"/>
  <c r="F78" i="15"/>
  <c r="F149" i="15"/>
  <c r="F5" i="15"/>
  <c r="F87" i="15"/>
  <c r="H359" i="15"/>
  <c r="H100" i="15"/>
  <c r="H200" i="15"/>
  <c r="H153" i="15"/>
  <c r="H301" i="15"/>
  <c r="H18" i="15"/>
  <c r="H95" i="15"/>
  <c r="H243" i="15"/>
  <c r="H343" i="15"/>
  <c r="H37" i="15"/>
  <c r="H161" i="15"/>
  <c r="H226" i="15"/>
  <c r="H374" i="15"/>
  <c r="H79" i="15"/>
  <c r="G191" i="15"/>
  <c r="G339" i="15"/>
  <c r="G32" i="15"/>
  <c r="H168" i="15"/>
  <c r="H304" i="15"/>
  <c r="H404" i="15"/>
  <c r="F262" i="15"/>
  <c r="F253" i="15"/>
  <c r="F98" i="15"/>
  <c r="F326" i="15"/>
  <c r="F360" i="15"/>
  <c r="F208" i="15"/>
  <c r="F299" i="15"/>
  <c r="F381" i="15"/>
  <c r="F237" i="15"/>
  <c r="F320" i="15"/>
  <c r="F403" i="15"/>
  <c r="F259" i="15"/>
  <c r="F342" i="15"/>
  <c r="F122" i="15"/>
  <c r="F281" i="15"/>
  <c r="F364" i="15"/>
  <c r="F218" i="15"/>
  <c r="F303" i="15"/>
  <c r="F217" i="15"/>
  <c r="F73" i="15"/>
  <c r="F144" i="15"/>
  <c r="F167" i="15"/>
  <c r="F23" i="15"/>
  <c r="F94" i="15"/>
  <c r="F165" i="15"/>
  <c r="F21" i="15"/>
  <c r="F92" i="15"/>
  <c r="F151" i="15"/>
  <c r="F7" i="15"/>
  <c r="F66" i="15"/>
  <c r="F137" i="15"/>
  <c r="F219" i="15"/>
  <c r="F75" i="15"/>
  <c r="H108" i="15"/>
  <c r="H244" i="15"/>
  <c r="H344" i="15"/>
  <c r="H297" i="15"/>
  <c r="H50" i="15"/>
  <c r="H162" i="15"/>
  <c r="H239" i="15"/>
  <c r="H387" i="15"/>
  <c r="H80" i="15"/>
  <c r="H33" i="15"/>
  <c r="H181" i="15"/>
  <c r="H305" i="15"/>
  <c r="H370" i="15"/>
  <c r="H123" i="15"/>
  <c r="H223" i="15"/>
  <c r="G335" i="15"/>
  <c r="G76" i="15"/>
  <c r="G176" i="15"/>
  <c r="H312" i="15"/>
  <c r="H41" i="15"/>
  <c r="F370" i="15"/>
  <c r="F203" i="15"/>
  <c r="F160" i="15"/>
  <c r="F385" i="15"/>
  <c r="F278" i="15"/>
  <c r="F348" i="15"/>
  <c r="F158" i="15"/>
  <c r="F287" i="15"/>
  <c r="F369" i="15"/>
  <c r="F224" i="15"/>
  <c r="F308" i="15"/>
  <c r="F391" i="15"/>
  <c r="F247" i="15"/>
  <c r="F330" i="15"/>
  <c r="F50" i="15"/>
  <c r="F269" i="15"/>
  <c r="F352" i="15"/>
  <c r="F179" i="15"/>
  <c r="F291" i="15"/>
  <c r="F205" i="15"/>
  <c r="F61" i="15"/>
  <c r="F132" i="15"/>
  <c r="F155" i="15"/>
  <c r="F11" i="15"/>
  <c r="F82" i="15"/>
  <c r="F153" i="15"/>
  <c r="F9" i="15"/>
  <c r="F80" i="15"/>
  <c r="F139" i="15"/>
  <c r="F198" i="15"/>
  <c r="F54" i="15"/>
  <c r="F125" i="15"/>
  <c r="F207" i="15"/>
  <c r="F63" i="15"/>
  <c r="H252" i="15"/>
  <c r="H388" i="15"/>
  <c r="H46" i="15"/>
  <c r="H194" i="15"/>
  <c r="H306" i="15"/>
  <c r="H383" i="15"/>
  <c r="H124" i="15"/>
  <c r="H224" i="15"/>
  <c r="H177" i="15"/>
  <c r="H325" i="15"/>
  <c r="H42" i="15"/>
  <c r="H119" i="15"/>
  <c r="H267" i="15"/>
  <c r="H367" i="15"/>
  <c r="G84" i="15"/>
  <c r="G220" i="15"/>
  <c r="G320" i="15"/>
  <c r="H61" i="15"/>
  <c r="H185" i="15"/>
  <c r="F322" i="15"/>
  <c r="F266" i="15"/>
  <c r="F362" i="15"/>
  <c r="F337" i="15"/>
  <c r="F230" i="15"/>
  <c r="F336" i="15"/>
  <c r="F86" i="15"/>
  <c r="F275" i="15"/>
  <c r="F357" i="15"/>
  <c r="F196" i="15"/>
  <c r="F296" i="15"/>
  <c r="F379" i="15"/>
  <c r="F235" i="15"/>
  <c r="F318" i="15"/>
  <c r="F401" i="15"/>
  <c r="F257" i="15"/>
  <c r="F340" i="15"/>
  <c r="F110" i="15"/>
  <c r="F279" i="15"/>
  <c r="F193" i="15"/>
  <c r="F49" i="15"/>
  <c r="F120" i="15"/>
  <c r="F143" i="15"/>
  <c r="F214" i="15"/>
  <c r="F70" i="15"/>
  <c r="F141" i="15"/>
  <c r="F212" i="15"/>
  <c r="F68" i="15"/>
  <c r="F127" i="15"/>
  <c r="F186" i="15"/>
  <c r="F42" i="15"/>
  <c r="F113" i="15"/>
  <c r="F195" i="15"/>
  <c r="F51" i="15"/>
  <c r="H59" i="15"/>
  <c r="H207" i="15"/>
  <c r="H307" i="15"/>
  <c r="H396" i="15"/>
  <c r="H125" i="15"/>
  <c r="H190" i="15"/>
  <c r="H338" i="15"/>
  <c r="H43" i="15"/>
  <c r="H132" i="15"/>
  <c r="H268" i="15"/>
  <c r="H368" i="15"/>
  <c r="H321" i="15"/>
  <c r="H74" i="15"/>
  <c r="H186" i="15"/>
  <c r="G286" i="15"/>
  <c r="G39" i="15"/>
  <c r="G139" i="15"/>
  <c r="H263" i="15"/>
  <c r="H4" i="15"/>
  <c r="H104" i="15"/>
  <c r="G228" i="15"/>
  <c r="G364" i="15"/>
  <c r="H57" i="15"/>
  <c r="H205" i="15"/>
  <c r="H329" i="15"/>
  <c r="F274" i="15"/>
  <c r="F398" i="15"/>
  <c r="F394" i="15"/>
  <c r="F289" i="15"/>
  <c r="F26" i="15"/>
  <c r="F324" i="15"/>
  <c r="F14" i="15"/>
  <c r="F263" i="15"/>
  <c r="F345" i="15"/>
  <c r="F136" i="15"/>
  <c r="F284" i="15"/>
  <c r="F367" i="15"/>
  <c r="F222" i="15"/>
  <c r="F306" i="15"/>
  <c r="F389" i="15"/>
  <c r="F245" i="15"/>
  <c r="F328" i="15"/>
  <c r="F38" i="15"/>
  <c r="F267" i="15"/>
  <c r="F181" i="15"/>
  <c r="F37" i="15"/>
  <c r="F108" i="15"/>
  <c r="F131" i="15"/>
  <c r="F202" i="15"/>
  <c r="F58" i="15"/>
  <c r="F129" i="15"/>
  <c r="F200" i="15"/>
  <c r="F56" i="15"/>
  <c r="F115" i="15"/>
  <c r="F174" i="15"/>
  <c r="F30" i="15"/>
  <c r="F101" i="15"/>
  <c r="F183" i="15"/>
  <c r="F39" i="15"/>
  <c r="H334" i="15"/>
  <c r="H87" i="15"/>
  <c r="H187" i="15"/>
  <c r="H276" i="15"/>
  <c r="H5" i="15"/>
  <c r="H70" i="15"/>
  <c r="H218" i="15"/>
  <c r="H330" i="15"/>
  <c r="H12" i="15"/>
  <c r="H148" i="15"/>
  <c r="H248" i="15"/>
  <c r="G372" i="15"/>
  <c r="G101" i="15"/>
  <c r="H201" i="15"/>
  <c r="H349" i="15"/>
  <c r="H66" i="15"/>
  <c r="F225" i="15"/>
  <c r="F350" i="15"/>
  <c r="F346" i="15"/>
  <c r="F241" i="15"/>
  <c r="F373" i="15"/>
  <c r="F312" i="15"/>
  <c r="F395" i="15"/>
  <c r="F251" i="15"/>
  <c r="F333" i="15"/>
  <c r="F64" i="15"/>
  <c r="F272" i="15"/>
  <c r="F355" i="15"/>
  <c r="F191" i="15"/>
  <c r="F294" i="15"/>
  <c r="F377" i="15"/>
  <c r="F233" i="15"/>
  <c r="F316" i="15"/>
  <c r="F399" i="15"/>
  <c r="F255" i="15"/>
  <c r="F169" i="15"/>
  <c r="F25" i="15"/>
  <c r="F96" i="15"/>
  <c r="F119" i="15"/>
  <c r="F190" i="15"/>
  <c r="F46" i="15"/>
  <c r="F117" i="15"/>
  <c r="F188" i="15"/>
  <c r="F44" i="15"/>
  <c r="F103" i="15"/>
  <c r="F162" i="15"/>
  <c r="F18" i="15"/>
  <c r="F89" i="15"/>
  <c r="F171" i="15"/>
  <c r="F27" i="15"/>
  <c r="H88" i="15"/>
  <c r="H188" i="15"/>
  <c r="H141" i="15"/>
  <c r="H289" i="15"/>
  <c r="H6" i="15"/>
  <c r="H83" i="15"/>
  <c r="H231" i="15"/>
  <c r="H331" i="15"/>
  <c r="H25" i="15"/>
  <c r="H149" i="15"/>
  <c r="H214" i="15"/>
  <c r="H362" i="15"/>
  <c r="H67" i="15"/>
  <c r="H156" i="15"/>
  <c r="H292" i="15"/>
  <c r="H392" i="15"/>
  <c r="G121" i="15"/>
  <c r="H345" i="15"/>
  <c r="H98" i="15"/>
  <c r="F361" i="15"/>
  <c r="F302" i="15"/>
  <c r="F298" i="15"/>
  <c r="F88" i="15"/>
  <c r="F325" i="15"/>
  <c r="F300" i="15"/>
  <c r="F383" i="15"/>
  <c r="F239" i="15"/>
  <c r="F321" i="15"/>
  <c r="F404" i="15"/>
  <c r="F260" i="15"/>
  <c r="F343" i="15"/>
  <c r="F124" i="15"/>
  <c r="F282" i="15"/>
  <c r="F365" i="15"/>
  <c r="F220" i="15"/>
  <c r="F304" i="15"/>
  <c r="F387" i="15"/>
  <c r="F243" i="15"/>
  <c r="F157" i="15"/>
  <c r="F13" i="15"/>
  <c r="F84" i="15"/>
  <c r="F107" i="15"/>
  <c r="F178" i="15"/>
  <c r="F34" i="15"/>
  <c r="F105" i="15"/>
  <c r="F176" i="15"/>
  <c r="F32" i="15"/>
  <c r="F91" i="15"/>
  <c r="F150" i="15"/>
  <c r="F6" i="15"/>
  <c r="F77" i="15"/>
  <c r="F159" i="15"/>
  <c r="AJ388" i="5"/>
  <c r="AK401" i="5"/>
  <c r="AK204" i="5"/>
  <c r="AJ342" i="5"/>
  <c r="AJ207" i="5"/>
  <c r="AK387" i="5"/>
  <c r="AK180" i="5"/>
  <c r="AJ315" i="5"/>
  <c r="AK240" i="5"/>
  <c r="AJ385" i="5"/>
  <c r="AJ40" i="5"/>
  <c r="AK385" i="5"/>
  <c r="AK177" i="5"/>
  <c r="AJ308" i="5"/>
  <c r="AJ138" i="5"/>
  <c r="AJ234" i="5"/>
  <c r="AK389" i="5"/>
  <c r="AK183" i="5"/>
  <c r="AJ318" i="5"/>
  <c r="AJ4" i="5"/>
  <c r="AK375" i="5"/>
  <c r="AK159" i="5"/>
  <c r="AJ291" i="5"/>
  <c r="AK219" i="5"/>
  <c r="AJ361" i="5"/>
  <c r="AK373" i="5"/>
  <c r="AK156" i="5"/>
  <c r="AJ283" i="5"/>
  <c r="AJ148" i="5"/>
  <c r="AK377" i="5"/>
  <c r="AK161" i="5"/>
  <c r="AJ294" i="5"/>
  <c r="AK363" i="5"/>
  <c r="AK137" i="5"/>
  <c r="AJ259" i="5"/>
  <c r="AK398" i="5"/>
  <c r="AK197" i="5"/>
  <c r="AJ337" i="5"/>
  <c r="AK361" i="5"/>
  <c r="AK135" i="5"/>
  <c r="AJ256" i="5"/>
  <c r="AK365" i="5"/>
  <c r="AK143" i="5"/>
  <c r="AJ267" i="5"/>
  <c r="AK351" i="5"/>
  <c r="AK119" i="5"/>
  <c r="AJ232" i="5"/>
  <c r="AK386" i="5"/>
  <c r="AK179" i="5"/>
  <c r="AJ313" i="5"/>
  <c r="AK349" i="5"/>
  <c r="AK113" i="5"/>
  <c r="AJ229" i="5"/>
  <c r="AK353" i="5"/>
  <c r="AK122" i="5"/>
  <c r="AJ235" i="5"/>
  <c r="AK339" i="5"/>
  <c r="AK98" i="5"/>
  <c r="AJ205" i="5"/>
  <c r="AK4" i="5"/>
  <c r="AK374" i="5"/>
  <c r="AK158" i="5"/>
  <c r="AJ289" i="5"/>
  <c r="AK337" i="5"/>
  <c r="AK95" i="5"/>
  <c r="AJ128" i="5"/>
  <c r="AJ272" i="5"/>
  <c r="AJ45" i="5"/>
  <c r="AJ189" i="5"/>
  <c r="AJ333" i="5"/>
  <c r="AJ94" i="5"/>
  <c r="AJ238" i="5"/>
  <c r="AJ382" i="5"/>
  <c r="AJ143" i="5"/>
  <c r="AJ287" i="5"/>
  <c r="AJ60" i="5"/>
  <c r="AJ204" i="5"/>
  <c r="AJ348" i="5"/>
  <c r="AJ121" i="5"/>
  <c r="AJ62" i="5"/>
  <c r="AJ206" i="5"/>
  <c r="AJ350" i="5"/>
  <c r="AJ29" i="5"/>
  <c r="AJ173" i="5"/>
  <c r="AJ317" i="5"/>
  <c r="AJ268" i="5"/>
  <c r="AJ270" i="5"/>
  <c r="AJ349" i="5"/>
  <c r="AJ27" i="5"/>
  <c r="AJ375" i="5"/>
  <c r="AJ64" i="5"/>
  <c r="AJ400" i="5"/>
  <c r="AJ330" i="5"/>
  <c r="AJ140" i="5"/>
  <c r="AJ284" i="5"/>
  <c r="AJ57" i="5"/>
  <c r="AJ201" i="5"/>
  <c r="AJ345" i="5"/>
  <c r="AJ106" i="5"/>
  <c r="AJ250" i="5"/>
  <c r="AJ394" i="5"/>
  <c r="AJ11" i="5"/>
  <c r="AJ155" i="5"/>
  <c r="AJ299" i="5"/>
  <c r="AJ72" i="5"/>
  <c r="AJ216" i="5"/>
  <c r="AJ360" i="5"/>
  <c r="AJ74" i="5"/>
  <c r="AJ218" i="5"/>
  <c r="AJ362" i="5"/>
  <c r="AJ41" i="5"/>
  <c r="AJ185" i="5"/>
  <c r="AJ329" i="5"/>
  <c r="AJ295" i="5"/>
  <c r="AJ175" i="5"/>
  <c r="AJ296" i="5"/>
  <c r="AJ43" i="5"/>
  <c r="AJ19" i="5"/>
  <c r="AJ373" i="5"/>
  <c r="AJ63" i="5"/>
  <c r="AJ399" i="5"/>
  <c r="AJ100" i="5"/>
  <c r="AJ354" i="5"/>
  <c r="AJ169" i="5"/>
  <c r="AJ8" i="5"/>
  <c r="AJ152" i="5"/>
  <c r="AJ69" i="5"/>
  <c r="AJ213" i="5"/>
  <c r="AJ357" i="5"/>
  <c r="AJ118" i="5"/>
  <c r="AJ262" i="5"/>
  <c r="AJ23" i="5"/>
  <c r="AJ167" i="5"/>
  <c r="AJ311" i="5"/>
  <c r="AJ84" i="5"/>
  <c r="AJ228" i="5"/>
  <c r="AJ372" i="5"/>
  <c r="AJ86" i="5"/>
  <c r="AJ230" i="5"/>
  <c r="AJ374" i="5"/>
  <c r="AJ53" i="5"/>
  <c r="AJ197" i="5"/>
  <c r="AJ341" i="5"/>
  <c r="AJ319" i="5"/>
  <c r="AJ292" i="5"/>
  <c r="AJ320" i="5"/>
  <c r="AJ364" i="5"/>
  <c r="AJ55" i="5"/>
  <c r="AJ397" i="5"/>
  <c r="AJ99" i="5"/>
  <c r="AJ135" i="5"/>
  <c r="AJ30" i="5"/>
  <c r="AJ378" i="5"/>
  <c r="AJ196" i="5"/>
  <c r="AJ20" i="5"/>
  <c r="AJ164" i="5"/>
  <c r="AJ81" i="5"/>
  <c r="AJ225" i="5"/>
  <c r="AJ369" i="5"/>
  <c r="AJ130" i="5"/>
  <c r="AJ274" i="5"/>
  <c r="AJ35" i="5"/>
  <c r="AJ179" i="5"/>
  <c r="AJ323" i="5"/>
  <c r="AJ96" i="5"/>
  <c r="AJ240" i="5"/>
  <c r="AJ384" i="5"/>
  <c r="AJ13" i="5"/>
  <c r="AJ98" i="5"/>
  <c r="AJ242" i="5"/>
  <c r="AJ386" i="5"/>
  <c r="AJ65" i="5"/>
  <c r="AJ209" i="5"/>
  <c r="AJ353" i="5"/>
  <c r="AJ343" i="5"/>
  <c r="AJ344" i="5"/>
  <c r="AJ91" i="5"/>
  <c r="AJ133" i="5"/>
  <c r="AJ162" i="5"/>
  <c r="AJ66" i="5"/>
  <c r="AJ402" i="5"/>
  <c r="AJ223" i="5"/>
  <c r="AJ32" i="5"/>
  <c r="AJ176" i="5"/>
  <c r="AJ93" i="5"/>
  <c r="AJ237" i="5"/>
  <c r="AJ381" i="5"/>
  <c r="AJ142" i="5"/>
  <c r="AJ286" i="5"/>
  <c r="AJ47" i="5"/>
  <c r="AJ191" i="5"/>
  <c r="AJ335" i="5"/>
  <c r="AJ108" i="5"/>
  <c r="AJ252" i="5"/>
  <c r="AJ396" i="5"/>
  <c r="AJ25" i="5"/>
  <c r="AJ110" i="5"/>
  <c r="AJ254" i="5"/>
  <c r="AJ398" i="5"/>
  <c r="AJ77" i="5"/>
  <c r="AJ221" i="5"/>
  <c r="AJ365" i="5"/>
  <c r="AJ16" i="5"/>
  <c r="AJ367" i="5"/>
  <c r="AJ18" i="5"/>
  <c r="AJ368" i="5"/>
  <c r="AJ127" i="5"/>
  <c r="AJ160" i="5"/>
  <c r="AJ193" i="5"/>
  <c r="AJ102" i="5"/>
  <c r="AJ255" i="5"/>
  <c r="AJ44" i="5"/>
  <c r="AJ188" i="5"/>
  <c r="AJ105" i="5"/>
  <c r="AJ249" i="5"/>
  <c r="AJ393" i="5"/>
  <c r="AJ10" i="5"/>
  <c r="AJ154" i="5"/>
  <c r="AJ298" i="5"/>
  <c r="AJ59" i="5"/>
  <c r="AJ203" i="5"/>
  <c r="AJ347" i="5"/>
  <c r="AJ120" i="5"/>
  <c r="AJ264" i="5"/>
  <c r="AJ37" i="5"/>
  <c r="AJ122" i="5"/>
  <c r="AJ266" i="5"/>
  <c r="AJ89" i="5"/>
  <c r="AJ233" i="5"/>
  <c r="AJ377" i="5"/>
  <c r="AJ52" i="5"/>
  <c r="AJ391" i="5"/>
  <c r="AJ54" i="5"/>
  <c r="AJ392" i="5"/>
  <c r="AJ159" i="5"/>
  <c r="AJ187" i="5"/>
  <c r="AJ220" i="5"/>
  <c r="AJ136" i="5"/>
  <c r="AJ282" i="5"/>
  <c r="AJ56" i="5"/>
  <c r="AJ200" i="5"/>
  <c r="AJ117" i="5"/>
  <c r="AJ261" i="5"/>
  <c r="AJ22" i="5"/>
  <c r="AJ166" i="5"/>
  <c r="AJ310" i="5"/>
  <c r="AJ71" i="5"/>
  <c r="AJ215" i="5"/>
  <c r="AJ359" i="5"/>
  <c r="AJ132" i="5"/>
  <c r="AJ276" i="5"/>
  <c r="AJ49" i="5"/>
  <c r="AJ134" i="5"/>
  <c r="AJ278" i="5"/>
  <c r="AJ101" i="5"/>
  <c r="AJ245" i="5"/>
  <c r="AJ389" i="5"/>
  <c r="AJ88" i="5"/>
  <c r="AJ90" i="5"/>
  <c r="AJ186" i="5"/>
  <c r="AJ219" i="5"/>
  <c r="AJ247" i="5"/>
  <c r="AJ163" i="5"/>
  <c r="AJ307" i="5"/>
  <c r="AJ68" i="5"/>
  <c r="AJ212" i="5"/>
  <c r="AJ129" i="5"/>
  <c r="AJ273" i="5"/>
  <c r="AJ34" i="5"/>
  <c r="AJ178" i="5"/>
  <c r="AJ322" i="5"/>
  <c r="AJ83" i="5"/>
  <c r="AJ227" i="5"/>
  <c r="AJ371" i="5"/>
  <c r="AJ144" i="5"/>
  <c r="AJ288" i="5"/>
  <c r="AJ61" i="5"/>
  <c r="AJ146" i="5"/>
  <c r="AJ290" i="5"/>
  <c r="AJ113" i="5"/>
  <c r="AJ257" i="5"/>
  <c r="AJ401" i="5"/>
  <c r="AJ124" i="5"/>
  <c r="AJ126" i="5"/>
  <c r="AJ217" i="5"/>
  <c r="AJ246" i="5"/>
  <c r="AJ279" i="5"/>
  <c r="AJ195" i="5"/>
  <c r="AJ331" i="5"/>
  <c r="AJ80" i="5"/>
  <c r="AJ224" i="5"/>
  <c r="AJ141" i="5"/>
  <c r="AJ285" i="5"/>
  <c r="AJ46" i="5"/>
  <c r="AJ190" i="5"/>
  <c r="AJ334" i="5"/>
  <c r="AJ95" i="5"/>
  <c r="AJ239" i="5"/>
  <c r="AJ383" i="5"/>
  <c r="AJ12" i="5"/>
  <c r="AJ156" i="5"/>
  <c r="AJ300" i="5"/>
  <c r="AJ73" i="5"/>
  <c r="AJ14" i="5"/>
  <c r="AJ158" i="5"/>
  <c r="AJ302" i="5"/>
  <c r="AJ125" i="5"/>
  <c r="AJ269" i="5"/>
  <c r="AJ151" i="5"/>
  <c r="AJ157" i="5"/>
  <c r="AJ244" i="5"/>
  <c r="AJ277" i="5"/>
  <c r="AJ304" i="5"/>
  <c r="AJ7" i="5"/>
  <c r="AJ222" i="5"/>
  <c r="AJ355" i="5"/>
  <c r="AJ92" i="5"/>
  <c r="AJ236" i="5"/>
  <c r="AJ9" i="5"/>
  <c r="AJ153" i="5"/>
  <c r="AJ297" i="5"/>
  <c r="AJ58" i="5"/>
  <c r="AJ202" i="5"/>
  <c r="AJ346" i="5"/>
  <c r="AJ107" i="5"/>
  <c r="AJ251" i="5"/>
  <c r="AJ395" i="5"/>
  <c r="AJ24" i="5"/>
  <c r="AJ168" i="5"/>
  <c r="AJ312" i="5"/>
  <c r="AJ85" i="5"/>
  <c r="AJ26" i="5"/>
  <c r="AJ170" i="5"/>
  <c r="AJ314" i="5"/>
  <c r="AJ137" i="5"/>
  <c r="AJ281" i="5"/>
  <c r="AJ183" i="5"/>
  <c r="AJ184" i="5"/>
  <c r="AJ271" i="5"/>
  <c r="AJ303" i="5"/>
  <c r="AJ115" i="5"/>
  <c r="AJ328" i="5"/>
  <c r="AJ253" i="5"/>
  <c r="AJ31" i="5"/>
  <c r="AJ379" i="5"/>
  <c r="AJ104" i="5"/>
  <c r="AJ248" i="5"/>
  <c r="AJ21" i="5"/>
  <c r="AJ165" i="5"/>
  <c r="AJ309" i="5"/>
  <c r="AJ70" i="5"/>
  <c r="AJ214" i="5"/>
  <c r="AJ358" i="5"/>
  <c r="AJ119" i="5"/>
  <c r="AJ263" i="5"/>
  <c r="AJ36" i="5"/>
  <c r="AJ180" i="5"/>
  <c r="AJ324" i="5"/>
  <c r="AJ97" i="5"/>
  <c r="AJ38" i="5"/>
  <c r="AJ182" i="5"/>
  <c r="AJ326" i="5"/>
  <c r="AJ5" i="5"/>
  <c r="AJ149" i="5"/>
  <c r="AJ293" i="5"/>
  <c r="AJ210" i="5"/>
  <c r="AJ211" i="5"/>
  <c r="AJ301" i="5"/>
  <c r="AJ79" i="5"/>
  <c r="AJ327" i="5"/>
  <c r="AJ340" i="5"/>
  <c r="AJ352" i="5"/>
  <c r="AJ280" i="5"/>
  <c r="AJ67" i="5"/>
  <c r="AJ403" i="5"/>
  <c r="AJ116" i="5"/>
  <c r="AJ260" i="5"/>
  <c r="AJ33" i="5"/>
  <c r="AJ177" i="5"/>
  <c r="AJ321" i="5"/>
  <c r="AJ82" i="5"/>
  <c r="AJ226" i="5"/>
  <c r="AJ370" i="5"/>
  <c r="AJ131" i="5"/>
  <c r="AJ275" i="5"/>
  <c r="AJ48" i="5"/>
  <c r="AJ192" i="5"/>
  <c r="AJ336" i="5"/>
  <c r="AJ109" i="5"/>
  <c r="AJ50" i="5"/>
  <c r="AJ194" i="5"/>
  <c r="AJ338" i="5"/>
  <c r="AJ17" i="5"/>
  <c r="AJ161" i="5"/>
  <c r="AJ305" i="5"/>
  <c r="AJ241" i="5"/>
  <c r="AJ243" i="5"/>
  <c r="AJ325" i="5"/>
  <c r="AJ265" i="5"/>
  <c r="AJ351" i="5"/>
  <c r="AJ28" i="5"/>
  <c r="AJ376" i="5"/>
  <c r="AJ306" i="5"/>
  <c r="AJ103" i="5"/>
  <c r="AK341" i="5"/>
  <c r="AK100" i="5"/>
  <c r="AJ208" i="5"/>
  <c r="AK324" i="5"/>
  <c r="AK76" i="5"/>
  <c r="AJ174" i="5"/>
  <c r="AK362" i="5"/>
  <c r="AK136" i="5"/>
  <c r="AJ258" i="5"/>
  <c r="AK321" i="5"/>
  <c r="AJ171" i="5"/>
  <c r="AK126" i="5"/>
  <c r="AK270" i="5"/>
  <c r="AK31" i="5"/>
  <c r="AK175" i="5"/>
  <c r="AK319" i="5"/>
  <c r="AK92" i="5"/>
  <c r="AK236" i="5"/>
  <c r="AK94" i="5"/>
  <c r="AK238" i="5"/>
  <c r="AK61" i="5"/>
  <c r="AK205" i="5"/>
  <c r="AK144" i="5"/>
  <c r="AK366" i="5"/>
  <c r="AK146" i="5"/>
  <c r="AK367" i="5"/>
  <c r="AK208" i="5"/>
  <c r="AK404" i="5"/>
  <c r="AK12" i="5"/>
  <c r="AK231" i="5"/>
  <c r="AK304" i="5"/>
  <c r="AK254" i="5"/>
  <c r="AK194" i="5"/>
  <c r="AK395" i="5"/>
  <c r="AK138" i="5"/>
  <c r="AK282" i="5"/>
  <c r="AK43" i="5"/>
  <c r="AK187" i="5"/>
  <c r="AK104" i="5"/>
  <c r="AK248" i="5"/>
  <c r="AK106" i="5"/>
  <c r="AK250" i="5"/>
  <c r="AK73" i="5"/>
  <c r="AK217" i="5"/>
  <c r="AK165" i="5"/>
  <c r="AK378" i="5"/>
  <c r="AK167" i="5"/>
  <c r="AK379" i="5"/>
  <c r="AK230" i="5"/>
  <c r="AK141" i="5"/>
  <c r="AK252" i="5"/>
  <c r="AK400" i="5"/>
  <c r="AK24" i="5"/>
  <c r="AK275" i="5"/>
  <c r="AK215" i="5"/>
  <c r="AK72" i="5"/>
  <c r="AK317" i="5"/>
  <c r="AK6" i="5"/>
  <c r="AK150" i="5"/>
  <c r="AK294" i="5"/>
  <c r="AK55" i="5"/>
  <c r="AK199" i="5"/>
  <c r="AK116" i="5"/>
  <c r="AK260" i="5"/>
  <c r="AK118" i="5"/>
  <c r="AK262" i="5"/>
  <c r="AK85" i="5"/>
  <c r="AK229" i="5"/>
  <c r="AK184" i="5"/>
  <c r="AK390" i="5"/>
  <c r="AK185" i="5"/>
  <c r="AK391" i="5"/>
  <c r="AK251" i="5"/>
  <c r="AK340" i="5"/>
  <c r="AK23" i="5"/>
  <c r="AK273" i="5"/>
  <c r="AK48" i="5"/>
  <c r="AK293" i="5"/>
  <c r="AK233" i="5"/>
  <c r="AK93" i="5"/>
  <c r="AK336" i="5"/>
  <c r="AK18" i="5"/>
  <c r="AK162" i="5"/>
  <c r="AK306" i="5"/>
  <c r="AK67" i="5"/>
  <c r="AK211" i="5"/>
  <c r="AK128" i="5"/>
  <c r="AK272" i="5"/>
  <c r="AK130" i="5"/>
  <c r="AK274" i="5"/>
  <c r="AK97" i="5"/>
  <c r="AK241" i="5"/>
  <c r="AK206" i="5"/>
  <c r="AK402" i="5"/>
  <c r="AK59" i="5"/>
  <c r="AK207" i="5"/>
  <c r="AK403" i="5"/>
  <c r="AK221" i="5"/>
  <c r="AK21" i="5"/>
  <c r="AK269" i="5"/>
  <c r="AK47" i="5"/>
  <c r="AK292" i="5"/>
  <c r="AK69" i="5"/>
  <c r="AK315" i="5"/>
  <c r="AK255" i="5"/>
  <c r="AK112" i="5"/>
  <c r="AK348" i="5"/>
  <c r="AK30" i="5"/>
  <c r="AK174" i="5"/>
  <c r="AK318" i="5"/>
  <c r="AK79" i="5"/>
  <c r="AK223" i="5"/>
  <c r="AK140" i="5"/>
  <c r="AK284" i="5"/>
  <c r="AK142" i="5"/>
  <c r="AK286" i="5"/>
  <c r="AK109" i="5"/>
  <c r="AK253" i="5"/>
  <c r="AK227" i="5"/>
  <c r="AK99" i="5"/>
  <c r="AK228" i="5"/>
  <c r="AK364" i="5"/>
  <c r="AK45" i="5"/>
  <c r="AK291" i="5"/>
  <c r="AK65" i="5"/>
  <c r="AK314" i="5"/>
  <c r="AK88" i="5"/>
  <c r="AK333" i="5"/>
  <c r="AK26" i="5"/>
  <c r="AK276" i="5"/>
  <c r="AK134" i="5"/>
  <c r="AK360" i="5"/>
  <c r="AK42" i="5"/>
  <c r="AK186" i="5"/>
  <c r="AK330" i="5"/>
  <c r="AK91" i="5"/>
  <c r="AK235" i="5"/>
  <c r="AK8" i="5"/>
  <c r="AK152" i="5"/>
  <c r="AK296" i="5"/>
  <c r="AK10" i="5"/>
  <c r="AK154" i="5"/>
  <c r="AK298" i="5"/>
  <c r="AK121" i="5"/>
  <c r="AK265" i="5"/>
  <c r="AK245" i="5"/>
  <c r="AK285" i="5"/>
  <c r="AK249" i="5"/>
  <c r="AK64" i="5"/>
  <c r="AK312" i="5"/>
  <c r="AK87" i="5"/>
  <c r="AK332" i="5"/>
  <c r="AK110" i="5"/>
  <c r="AK346" i="5"/>
  <c r="AK50" i="5"/>
  <c r="AK297" i="5"/>
  <c r="AK155" i="5"/>
  <c r="AK372" i="5"/>
  <c r="AK5" i="5"/>
  <c r="AK54" i="5"/>
  <c r="AK198" i="5"/>
  <c r="AK103" i="5"/>
  <c r="AK247" i="5"/>
  <c r="AK20" i="5"/>
  <c r="AK164" i="5"/>
  <c r="AK308" i="5"/>
  <c r="AK22" i="5"/>
  <c r="AK166" i="5"/>
  <c r="AK310" i="5"/>
  <c r="AK133" i="5"/>
  <c r="AK277" i="5"/>
  <c r="AK15" i="5"/>
  <c r="AK267" i="5"/>
  <c r="AK376" i="5"/>
  <c r="AK16" i="5"/>
  <c r="AK268" i="5"/>
  <c r="AK86" i="5"/>
  <c r="AK331" i="5"/>
  <c r="AK108" i="5"/>
  <c r="AK345" i="5"/>
  <c r="AK131" i="5"/>
  <c r="AK358" i="5"/>
  <c r="AK71" i="5"/>
  <c r="AK316" i="5"/>
  <c r="AK173" i="5"/>
  <c r="AK384" i="5"/>
  <c r="AK17" i="5"/>
  <c r="AK66" i="5"/>
  <c r="AK210" i="5"/>
  <c r="AK115" i="5"/>
  <c r="AK259" i="5"/>
  <c r="AK32" i="5"/>
  <c r="AK176" i="5"/>
  <c r="AK320" i="5"/>
  <c r="AK34" i="5"/>
  <c r="AK178" i="5"/>
  <c r="AK322" i="5"/>
  <c r="AK145" i="5"/>
  <c r="AK289" i="5"/>
  <c r="AK39" i="5"/>
  <c r="AK288" i="5"/>
  <c r="AK40" i="5"/>
  <c r="AK290" i="5"/>
  <c r="AK107" i="5"/>
  <c r="AK344" i="5"/>
  <c r="AK129" i="5"/>
  <c r="AK357" i="5"/>
  <c r="AK149" i="5"/>
  <c r="AK370" i="5"/>
  <c r="AK89" i="5"/>
  <c r="AK335" i="5"/>
  <c r="AK195" i="5"/>
  <c r="AK396" i="5"/>
  <c r="AK29" i="5"/>
  <c r="AK78" i="5"/>
  <c r="AK222" i="5"/>
  <c r="AK127" i="5"/>
  <c r="AK271" i="5"/>
  <c r="AK44" i="5"/>
  <c r="AK188" i="5"/>
  <c r="AK46" i="5"/>
  <c r="AK190" i="5"/>
  <c r="AK334" i="5"/>
  <c r="AK13" i="5"/>
  <c r="AK157" i="5"/>
  <c r="AK301" i="5"/>
  <c r="AK62" i="5"/>
  <c r="AK309" i="5"/>
  <c r="AK63" i="5"/>
  <c r="AK311" i="5"/>
  <c r="AK125" i="5"/>
  <c r="AK356" i="5"/>
  <c r="AK148" i="5"/>
  <c r="AK369" i="5"/>
  <c r="AK171" i="5"/>
  <c r="AK382" i="5"/>
  <c r="AK111" i="5"/>
  <c r="AK347" i="5"/>
  <c r="AK216" i="5"/>
  <c r="AK41" i="5"/>
  <c r="AK90" i="5"/>
  <c r="AK234" i="5"/>
  <c r="AK139" i="5"/>
  <c r="AK283" i="5"/>
  <c r="AK56" i="5"/>
  <c r="AK200" i="5"/>
  <c r="AK58" i="5"/>
  <c r="AK202" i="5"/>
  <c r="AK25" i="5"/>
  <c r="AK169" i="5"/>
  <c r="AK313" i="5"/>
  <c r="AK83" i="5"/>
  <c r="AK328" i="5"/>
  <c r="AK84" i="5"/>
  <c r="AK329" i="5"/>
  <c r="AK147" i="5"/>
  <c r="AK368" i="5"/>
  <c r="AK170" i="5"/>
  <c r="AK381" i="5"/>
  <c r="AK192" i="5"/>
  <c r="AK394" i="5"/>
  <c r="AK132" i="5"/>
  <c r="AK359" i="5"/>
  <c r="AK237" i="5"/>
  <c r="AK102" i="5"/>
  <c r="AK246" i="5"/>
  <c r="AK7" i="5"/>
  <c r="AK151" i="5"/>
  <c r="AK295" i="5"/>
  <c r="AK68" i="5"/>
  <c r="AK212" i="5"/>
  <c r="AK70" i="5"/>
  <c r="AK214" i="5"/>
  <c r="AK37" i="5"/>
  <c r="AK181" i="5"/>
  <c r="AK325" i="5"/>
  <c r="AK101" i="5"/>
  <c r="AK342" i="5"/>
  <c r="AK105" i="5"/>
  <c r="AK343" i="5"/>
  <c r="AK168" i="5"/>
  <c r="AK380" i="5"/>
  <c r="AK191" i="5"/>
  <c r="AK393" i="5"/>
  <c r="AK213" i="5"/>
  <c r="AK153" i="5"/>
  <c r="AK371" i="5"/>
  <c r="AK256" i="5"/>
  <c r="AK114" i="5"/>
  <c r="AK258" i="5"/>
  <c r="AK19" i="5"/>
  <c r="AK163" i="5"/>
  <c r="AK307" i="5"/>
  <c r="AK80" i="5"/>
  <c r="AK224" i="5"/>
  <c r="AK82" i="5"/>
  <c r="AK226" i="5"/>
  <c r="AK49" i="5"/>
  <c r="AK193" i="5"/>
  <c r="AK123" i="5"/>
  <c r="AK354" i="5"/>
  <c r="AK124" i="5"/>
  <c r="AK355" i="5"/>
  <c r="AK189" i="5"/>
  <c r="AK392" i="5"/>
  <c r="AK209" i="5"/>
  <c r="AK120" i="5"/>
  <c r="AK232" i="5"/>
  <c r="AK172" i="5"/>
  <c r="AK383" i="5"/>
  <c r="AK27" i="5"/>
  <c r="AK278" i="5"/>
  <c r="AK327" i="5"/>
  <c r="AK81" i="5"/>
  <c r="AJ181" i="5"/>
  <c r="AK303" i="5"/>
  <c r="AK57" i="5"/>
  <c r="AJ147" i="5"/>
  <c r="AK350" i="5"/>
  <c r="AK117" i="5"/>
  <c r="AJ231" i="5"/>
  <c r="AK300" i="5"/>
  <c r="AK52" i="5"/>
  <c r="AJ139" i="5"/>
  <c r="AK182" i="5"/>
  <c r="AK264" i="5"/>
  <c r="AK305" i="5"/>
  <c r="AK60" i="5"/>
  <c r="AJ150" i="5"/>
  <c r="AK281" i="5"/>
  <c r="AK35" i="5"/>
  <c r="AJ114" i="5"/>
  <c r="AK338" i="5"/>
  <c r="AK96" i="5"/>
  <c r="AJ199" i="5"/>
  <c r="AK279" i="5"/>
  <c r="AK28" i="5"/>
  <c r="AJ111" i="5"/>
  <c r="AK287" i="5"/>
  <c r="AK38" i="5"/>
  <c r="AJ123" i="5"/>
  <c r="AK263" i="5"/>
  <c r="AK11" i="5"/>
  <c r="AJ78" i="5"/>
  <c r="AK323" i="5"/>
  <c r="AK75" i="5"/>
  <c r="AJ172" i="5"/>
  <c r="AK257" i="5"/>
  <c r="AJ404" i="5"/>
  <c r="AJ75" i="5"/>
  <c r="AK388" i="5"/>
  <c r="AK266" i="5"/>
  <c r="AK14" i="5"/>
  <c r="AJ87" i="5"/>
  <c r="AK326" i="5"/>
  <c r="AK242" i="5"/>
  <c r="AJ387" i="5"/>
  <c r="AJ42" i="5"/>
  <c r="AK302" i="5"/>
  <c r="AK53" i="5"/>
  <c r="AJ145" i="5"/>
  <c r="AK352" i="5"/>
  <c r="AK239" i="5"/>
  <c r="AJ380" i="5"/>
  <c r="AJ39" i="5"/>
  <c r="AK243" i="5"/>
  <c r="AK244" i="5"/>
  <c r="AJ390" i="5"/>
  <c r="AJ51" i="5"/>
  <c r="AK160" i="5"/>
  <c r="AK220" i="5"/>
  <c r="AJ363" i="5"/>
  <c r="AJ6" i="5"/>
  <c r="AK280" i="5"/>
  <c r="AK33" i="5"/>
  <c r="AJ112" i="5"/>
  <c r="AK203" i="5"/>
  <c r="AK218" i="5"/>
  <c r="AJ356" i="5"/>
  <c r="AK299" i="5"/>
  <c r="AK77" i="5"/>
  <c r="AK225" i="5"/>
  <c r="AJ366" i="5"/>
  <c r="AJ15" i="5"/>
  <c r="AK36" i="5"/>
  <c r="AK399" i="5"/>
  <c r="AK201" i="5"/>
  <c r="AJ339" i="5"/>
  <c r="AK261" i="5"/>
  <c r="AK9" i="5"/>
  <c r="AJ76" i="5"/>
  <c r="AJ316" i="5"/>
  <c r="AK397" i="5"/>
  <c r="AK196" i="5"/>
  <c r="AJ332" i="5"/>
  <c r="AK51" i="5"/>
  <c r="I259" i="11"/>
  <c r="I6" i="6"/>
  <c r="J4" i="5"/>
  <c r="G4" i="5"/>
  <c r="M404" i="18"/>
  <c r="M340" i="18"/>
  <c r="M276" i="18"/>
  <c r="M212" i="18"/>
  <c r="M148" i="18"/>
  <c r="M184" i="18"/>
  <c r="M371" i="18"/>
  <c r="M307" i="18"/>
  <c r="M243" i="18"/>
  <c r="M179" i="18"/>
  <c r="M115" i="18"/>
  <c r="M51" i="18"/>
  <c r="M122" i="18"/>
  <c r="M26" i="18"/>
  <c r="M386" i="18"/>
  <c r="M322" i="18"/>
  <c r="M258" i="18"/>
  <c r="M194" i="18"/>
  <c r="M90" i="18"/>
  <c r="M376" i="18"/>
  <c r="M112" i="18"/>
  <c r="M369" i="18"/>
  <c r="M305" i="18"/>
  <c r="M241" i="18"/>
  <c r="M177" i="18"/>
  <c r="M113" i="18"/>
  <c r="M368" i="18"/>
  <c r="M144" i="18"/>
  <c r="M367" i="18"/>
  <c r="M303" i="18"/>
  <c r="M239" i="18"/>
  <c r="M175" i="18"/>
  <c r="M111" i="18"/>
  <c r="M47" i="18"/>
  <c r="M38" i="18"/>
  <c r="M45" i="18"/>
  <c r="M192" i="18"/>
  <c r="M366" i="18"/>
  <c r="M302" i="18"/>
  <c r="M238" i="18"/>
  <c r="M174" i="18"/>
  <c r="M110" i="18"/>
  <c r="M14" i="18"/>
  <c r="M124" i="18"/>
  <c r="M72" i="18"/>
  <c r="M349" i="18"/>
  <c r="M285" i="18"/>
  <c r="M221" i="18"/>
  <c r="M125" i="18"/>
  <c r="M52" i="18"/>
  <c r="M24" i="18"/>
  <c r="M235" i="18"/>
  <c r="M107" i="18"/>
  <c r="M114" i="18"/>
  <c r="M378" i="18"/>
  <c r="M250" i="18"/>
  <c r="M352" i="18"/>
  <c r="M297" i="18"/>
  <c r="M169" i="18"/>
  <c r="M104" i="18"/>
  <c r="M213" i="18"/>
  <c r="M260" i="18"/>
  <c r="M108" i="18"/>
  <c r="M355" i="18"/>
  <c r="M163" i="18"/>
  <c r="M98" i="18"/>
  <c r="M370" i="18"/>
  <c r="M178" i="18"/>
  <c r="M396" i="18"/>
  <c r="M332" i="18"/>
  <c r="M268" i="18"/>
  <c r="M204" i="18"/>
  <c r="M140" i="18"/>
  <c r="M120" i="18"/>
  <c r="M363" i="18"/>
  <c r="M299" i="18"/>
  <c r="M171" i="18"/>
  <c r="M43" i="18"/>
  <c r="M10" i="18"/>
  <c r="M314" i="18"/>
  <c r="M186" i="18"/>
  <c r="M66" i="18"/>
  <c r="M64" i="18"/>
  <c r="M361" i="18"/>
  <c r="M233" i="18"/>
  <c r="M105" i="18"/>
  <c r="M360" i="18"/>
  <c r="M359" i="18"/>
  <c r="M295" i="18"/>
  <c r="M231" i="18"/>
  <c r="M167" i="18"/>
  <c r="M103" i="18"/>
  <c r="M39" i="18"/>
  <c r="M22" i="18"/>
  <c r="M21" i="18"/>
  <c r="M152" i="18"/>
  <c r="M358" i="18"/>
  <c r="M294" i="18"/>
  <c r="M230" i="18"/>
  <c r="M166" i="18"/>
  <c r="M102" i="18"/>
  <c r="M165" i="18"/>
  <c r="M92" i="18"/>
  <c r="M32" i="18"/>
  <c r="M341" i="18"/>
  <c r="M277" i="18"/>
  <c r="M101" i="18"/>
  <c r="M36" i="18"/>
  <c r="M324" i="18"/>
  <c r="M196" i="18"/>
  <c r="M88" i="18"/>
  <c r="M291" i="18"/>
  <c r="M227" i="18"/>
  <c r="M99" i="18"/>
  <c r="M35" i="18"/>
  <c r="M73" i="18"/>
  <c r="M306" i="18"/>
  <c r="M242" i="18"/>
  <c r="M388" i="18"/>
  <c r="M380" i="18"/>
  <c r="M316" i="18"/>
  <c r="M252" i="18"/>
  <c r="M188" i="18"/>
  <c r="M76" i="18"/>
  <c r="M16" i="18"/>
  <c r="M347" i="18"/>
  <c r="M283" i="18"/>
  <c r="M219" i="18"/>
  <c r="M155" i="18"/>
  <c r="M91" i="18"/>
  <c r="M27" i="18"/>
  <c r="M82" i="18"/>
  <c r="M49" i="18"/>
  <c r="M362" i="18"/>
  <c r="M298" i="18"/>
  <c r="M234" i="18"/>
  <c r="M170" i="18"/>
  <c r="M18" i="18"/>
  <c r="M320" i="18"/>
  <c r="M8" i="18"/>
  <c r="M345" i="18"/>
  <c r="M281" i="18"/>
  <c r="M217" i="18"/>
  <c r="M153" i="18"/>
  <c r="M89" i="18"/>
  <c r="M328" i="18"/>
  <c r="M400" i="18"/>
  <c r="M343" i="18"/>
  <c r="M279" i="18"/>
  <c r="M215" i="18"/>
  <c r="M151" i="18"/>
  <c r="M87" i="18"/>
  <c r="M23" i="18"/>
  <c r="M157" i="18"/>
  <c r="M100" i="18"/>
  <c r="M56" i="18"/>
  <c r="M342" i="18"/>
  <c r="M278" i="18"/>
  <c r="M214" i="18"/>
  <c r="M150" i="18"/>
  <c r="M86" i="18"/>
  <c r="M117" i="18"/>
  <c r="M20" i="18"/>
  <c r="M389" i="18"/>
  <c r="M325" i="18"/>
  <c r="M261" i="18"/>
  <c r="M197" i="18"/>
  <c r="M53" i="18"/>
  <c r="M272" i="18"/>
  <c r="M300" i="18"/>
  <c r="M236" i="18"/>
  <c r="M172" i="18"/>
  <c r="M12" i="18"/>
  <c r="M395" i="18"/>
  <c r="M267" i="18"/>
  <c r="M139" i="18"/>
  <c r="M11" i="18"/>
  <c r="M58" i="18"/>
  <c r="M346" i="18"/>
  <c r="M218" i="18"/>
  <c r="M256" i="18"/>
  <c r="M329" i="18"/>
  <c r="M201" i="18"/>
  <c r="M57" i="18"/>
  <c r="M391" i="18"/>
  <c r="M199" i="18"/>
  <c r="M71" i="18"/>
  <c r="M109" i="18"/>
  <c r="M326" i="18"/>
  <c r="M198" i="18"/>
  <c r="M70" i="18"/>
  <c r="M61" i="18"/>
  <c r="M373" i="18"/>
  <c r="M181" i="18"/>
  <c r="M168" i="18"/>
  <c r="M356" i="18"/>
  <c r="M228" i="18"/>
  <c r="M164" i="18"/>
  <c r="M387" i="18"/>
  <c r="M259" i="18"/>
  <c r="M131" i="18"/>
  <c r="M154" i="18"/>
  <c r="M338" i="18"/>
  <c r="M210" i="18"/>
  <c r="M372" i="18"/>
  <c r="M308" i="18"/>
  <c r="M244" i="18"/>
  <c r="M180" i="18"/>
  <c r="M44" i="18"/>
  <c r="M403" i="18"/>
  <c r="M339" i="18"/>
  <c r="M275" i="18"/>
  <c r="M211" i="18"/>
  <c r="M147" i="18"/>
  <c r="M83" i="18"/>
  <c r="M19" i="18"/>
  <c r="M74" i="18"/>
  <c r="M33" i="18"/>
  <c r="M354" i="18"/>
  <c r="M290" i="18"/>
  <c r="M226" i="18"/>
  <c r="M162" i="18"/>
  <c r="M65" i="18"/>
  <c r="M304" i="18"/>
  <c r="M401" i="18"/>
  <c r="M337" i="18"/>
  <c r="M273" i="18"/>
  <c r="M209" i="18"/>
  <c r="M145" i="18"/>
  <c r="M81" i="18"/>
  <c r="M312" i="18"/>
  <c r="M399" i="18"/>
  <c r="M335" i="18"/>
  <c r="M271" i="18"/>
  <c r="M207" i="18"/>
  <c r="M143" i="18"/>
  <c r="M79" i="18"/>
  <c r="M15" i="18"/>
  <c r="M133" i="18"/>
  <c r="M68" i="18"/>
  <c r="M398" i="18"/>
  <c r="M334" i="18"/>
  <c r="M270" i="18"/>
  <c r="M206" i="18"/>
  <c r="M142" i="18"/>
  <c r="M78" i="18"/>
  <c r="M85" i="18"/>
  <c r="M296" i="18"/>
  <c r="M381" i="18"/>
  <c r="M317" i="18"/>
  <c r="M253" i="18"/>
  <c r="M189" i="18"/>
  <c r="M29" i="18"/>
  <c r="M232" i="18"/>
  <c r="M331" i="18"/>
  <c r="M203" i="18"/>
  <c r="M75" i="18"/>
  <c r="M17" i="18"/>
  <c r="M282" i="18"/>
  <c r="M146" i="18"/>
  <c r="M41" i="18"/>
  <c r="M393" i="18"/>
  <c r="M265" i="18"/>
  <c r="M137" i="18"/>
  <c r="M264" i="18"/>
  <c r="M327" i="18"/>
  <c r="M263" i="18"/>
  <c r="M135" i="18"/>
  <c r="M7" i="18"/>
  <c r="M28" i="18"/>
  <c r="M390" i="18"/>
  <c r="M262" i="18"/>
  <c r="M134" i="18"/>
  <c r="M216" i="18"/>
  <c r="M309" i="18"/>
  <c r="M245" i="18"/>
  <c r="M5" i="18"/>
  <c r="M292" i="18"/>
  <c r="M280" i="18"/>
  <c r="M323" i="18"/>
  <c r="M195" i="18"/>
  <c r="M67" i="18"/>
  <c r="M50" i="18"/>
  <c r="M402" i="18"/>
  <c r="M274" i="18"/>
  <c r="M130" i="18"/>
  <c r="M9" i="18"/>
  <c r="M364" i="18"/>
  <c r="M348" i="18"/>
  <c r="M187" i="18"/>
  <c r="M202" i="18"/>
  <c r="M385" i="18"/>
  <c r="M225" i="18"/>
  <c r="M392" i="18"/>
  <c r="M319" i="18"/>
  <c r="M159" i="18"/>
  <c r="M46" i="18"/>
  <c r="M382" i="18"/>
  <c r="M222" i="18"/>
  <c r="M30" i="18"/>
  <c r="M365" i="18"/>
  <c r="M205" i="18"/>
  <c r="M80" i="18"/>
  <c r="M123" i="18"/>
  <c r="M106" i="18"/>
  <c r="M377" i="18"/>
  <c r="M193" i="18"/>
  <c r="M344" i="18"/>
  <c r="M127" i="18"/>
  <c r="M6" i="18"/>
  <c r="M374" i="18"/>
  <c r="M190" i="18"/>
  <c r="M141" i="18"/>
  <c r="M173" i="18"/>
  <c r="M59" i="18"/>
  <c r="M42" i="18"/>
  <c r="M353" i="18"/>
  <c r="M185" i="18"/>
  <c r="M240" i="18"/>
  <c r="M287" i="18"/>
  <c r="M119" i="18"/>
  <c r="M93" i="18"/>
  <c r="M350" i="18"/>
  <c r="M182" i="18"/>
  <c r="M37" i="18"/>
  <c r="M333" i="18"/>
  <c r="M284" i="18"/>
  <c r="M311" i="18"/>
  <c r="M357" i="18"/>
  <c r="M220" i="18"/>
  <c r="M156" i="18"/>
  <c r="M138" i="18"/>
  <c r="M384" i="18"/>
  <c r="M321" i="18"/>
  <c r="M161" i="18"/>
  <c r="M200" i="18"/>
  <c r="M255" i="18"/>
  <c r="M95" i="18"/>
  <c r="M69" i="18"/>
  <c r="M318" i="18"/>
  <c r="M158" i="18"/>
  <c r="M13" i="18"/>
  <c r="M301" i="18"/>
  <c r="M77" i="18"/>
  <c r="M394" i="18"/>
  <c r="M289" i="18"/>
  <c r="M383" i="18"/>
  <c r="M288" i="18"/>
  <c r="M176" i="18"/>
  <c r="M84" i="18"/>
  <c r="M330" i="18"/>
  <c r="M257" i="18"/>
  <c r="M191" i="18"/>
  <c r="M31" i="18"/>
  <c r="M254" i="18"/>
  <c r="M237" i="18"/>
  <c r="M183" i="18"/>
  <c r="M246" i="18"/>
  <c r="M229" i="18"/>
  <c r="M128" i="18"/>
  <c r="M224" i="18"/>
  <c r="M34" i="18"/>
  <c r="M336" i="18"/>
  <c r="M313" i="18"/>
  <c r="M129" i="18"/>
  <c r="M48" i="18"/>
  <c r="M247" i="18"/>
  <c r="M63" i="18"/>
  <c r="M132" i="18"/>
  <c r="M310" i="18"/>
  <c r="M126" i="18"/>
  <c r="M60" i="18"/>
  <c r="M293" i="18"/>
  <c r="M116" i="18"/>
  <c r="M379" i="18"/>
  <c r="M208" i="18"/>
  <c r="M121" i="18"/>
  <c r="M223" i="18"/>
  <c r="M55" i="18"/>
  <c r="M286" i="18"/>
  <c r="M118" i="18"/>
  <c r="M269" i="18"/>
  <c r="M315" i="18"/>
  <c r="M160" i="18"/>
  <c r="M97" i="18"/>
  <c r="M375" i="18"/>
  <c r="M248" i="18"/>
  <c r="M94" i="18"/>
  <c r="M136" i="18"/>
  <c r="M4" i="18"/>
  <c r="M251" i="18"/>
  <c r="M266" i="18"/>
  <c r="M40" i="18"/>
  <c r="M249" i="18"/>
  <c r="M25" i="18"/>
  <c r="M351" i="18"/>
  <c r="M62" i="18"/>
  <c r="M96" i="18"/>
  <c r="M54" i="18"/>
  <c r="M397" i="18"/>
  <c r="M149" i="18"/>
  <c r="AF8" i="5"/>
  <c r="AF5" i="5"/>
  <c r="AF14" i="5"/>
  <c r="AF22" i="5"/>
  <c r="AF30" i="5"/>
  <c r="AF38" i="5"/>
  <c r="AF46" i="5"/>
  <c r="AF54" i="5"/>
  <c r="AF62" i="5"/>
  <c r="AF70" i="5"/>
  <c r="AF78" i="5"/>
  <c r="AF86" i="5"/>
  <c r="AF94" i="5"/>
  <c r="AF102" i="5"/>
  <c r="AF110" i="5"/>
  <c r="AF118" i="5"/>
  <c r="AF126" i="5"/>
  <c r="AF134" i="5"/>
  <c r="AF142" i="5"/>
  <c r="AF150" i="5"/>
  <c r="AF158" i="5"/>
  <c r="AF166" i="5"/>
  <c r="AF174" i="5"/>
  <c r="AF182" i="5"/>
  <c r="AF190" i="5"/>
  <c r="AF198" i="5"/>
  <c r="AF206" i="5"/>
  <c r="AF214" i="5"/>
  <c r="AF222" i="5"/>
  <c r="AF230" i="5"/>
  <c r="AF238" i="5"/>
  <c r="AF246" i="5"/>
  <c r="AF254" i="5"/>
  <c r="AF262" i="5"/>
  <c r="AF270" i="5"/>
  <c r="AF278" i="5"/>
  <c r="AF286" i="5"/>
  <c r="AF294" i="5"/>
  <c r="AF302" i="5"/>
  <c r="AF310" i="5"/>
  <c r="AF318" i="5"/>
  <c r="AF326" i="5"/>
  <c r="AF334" i="5"/>
  <c r="AF342" i="5"/>
  <c r="AF350" i="5"/>
  <c r="AF358" i="5"/>
  <c r="AF366" i="5"/>
  <c r="AF374" i="5"/>
  <c r="AF382" i="5"/>
  <c r="AF390" i="5"/>
  <c r="AF398" i="5"/>
  <c r="AF6" i="5"/>
  <c r="AF15" i="5"/>
  <c r="AF23" i="5"/>
  <c r="AF31" i="5"/>
  <c r="AF39" i="5"/>
  <c r="AF47" i="5"/>
  <c r="AF55" i="5"/>
  <c r="AF63" i="5"/>
  <c r="AF71" i="5"/>
  <c r="AF79" i="5"/>
  <c r="AF87" i="5"/>
  <c r="AF95" i="5"/>
  <c r="AF103" i="5"/>
  <c r="AF111" i="5"/>
  <c r="AF119" i="5"/>
  <c r="AF127" i="5"/>
  <c r="AF135" i="5"/>
  <c r="AF143" i="5"/>
  <c r="AF151" i="5"/>
  <c r="AF159" i="5"/>
  <c r="AF167" i="5"/>
  <c r="AF175" i="5"/>
  <c r="AF183" i="5"/>
  <c r="AF191" i="5"/>
  <c r="AF199" i="5"/>
  <c r="AF207" i="5"/>
  <c r="AF215" i="5"/>
  <c r="AF223" i="5"/>
  <c r="AF231" i="5"/>
  <c r="AF239" i="5"/>
  <c r="AF247" i="5"/>
  <c r="AF7" i="5"/>
  <c r="AF16" i="5"/>
  <c r="AF24" i="5"/>
  <c r="AF32" i="5"/>
  <c r="AF40" i="5"/>
  <c r="AF48" i="5"/>
  <c r="AF56" i="5"/>
  <c r="AF64" i="5"/>
  <c r="AF72" i="5"/>
  <c r="AF80" i="5"/>
  <c r="AF88" i="5"/>
  <c r="AF96" i="5"/>
  <c r="AF104" i="5"/>
  <c r="AF112" i="5"/>
  <c r="AF120" i="5"/>
  <c r="AF128" i="5"/>
  <c r="AF136" i="5"/>
  <c r="AF144" i="5"/>
  <c r="AF152" i="5"/>
  <c r="AF160" i="5"/>
  <c r="AF168" i="5"/>
  <c r="AF176" i="5"/>
  <c r="AF184" i="5"/>
  <c r="AF192" i="5"/>
  <c r="AF200" i="5"/>
  <c r="AF208" i="5"/>
  <c r="AF216" i="5"/>
  <c r="AF224" i="5"/>
  <c r="AF232" i="5"/>
  <c r="AF240" i="5"/>
  <c r="AF248" i="5"/>
  <c r="AF256" i="5"/>
  <c r="AF10" i="5"/>
  <c r="AF18" i="5"/>
  <c r="AF26" i="5"/>
  <c r="AF34" i="5"/>
  <c r="AF42" i="5"/>
  <c r="AF50" i="5"/>
  <c r="AF58" i="5"/>
  <c r="AF66" i="5"/>
  <c r="AF74" i="5"/>
  <c r="AF82" i="5"/>
  <c r="AF90" i="5"/>
  <c r="AF98" i="5"/>
  <c r="AF106" i="5"/>
  <c r="AF114" i="5"/>
  <c r="AF122" i="5"/>
  <c r="AF130" i="5"/>
  <c r="AF138" i="5"/>
  <c r="AF146" i="5"/>
  <c r="AF154" i="5"/>
  <c r="AF162" i="5"/>
  <c r="AF170" i="5"/>
  <c r="AF11" i="5"/>
  <c r="AF19" i="5"/>
  <c r="AF27" i="5"/>
  <c r="AF35" i="5"/>
  <c r="AF43" i="5"/>
  <c r="AF51" i="5"/>
  <c r="AF59" i="5"/>
  <c r="AF67" i="5"/>
  <c r="AF75" i="5"/>
  <c r="AF83" i="5"/>
  <c r="AF91" i="5"/>
  <c r="AF99" i="5"/>
  <c r="AF107" i="5"/>
  <c r="AF115" i="5"/>
  <c r="AF123" i="5"/>
  <c r="AF131" i="5"/>
  <c r="AF139" i="5"/>
  <c r="AF147" i="5"/>
  <c r="AF155" i="5"/>
  <c r="AF163" i="5"/>
  <c r="AF171" i="5"/>
  <c r="AF179" i="5"/>
  <c r="AF187" i="5"/>
  <c r="AF195" i="5"/>
  <c r="AF203" i="5"/>
  <c r="AF211" i="5"/>
  <c r="AF219" i="5"/>
  <c r="AF227" i="5"/>
  <c r="AF235" i="5"/>
  <c r="AF243" i="5"/>
  <c r="AF251" i="5"/>
  <c r="AF259" i="5"/>
  <c r="AF267" i="5"/>
  <c r="AF275" i="5"/>
  <c r="AF283" i="5"/>
  <c r="AF291" i="5"/>
  <c r="AF299" i="5"/>
  <c r="AF307" i="5"/>
  <c r="AF315" i="5"/>
  <c r="AF323" i="5"/>
  <c r="AF331" i="5"/>
  <c r="AF339" i="5"/>
  <c r="AF347" i="5"/>
  <c r="AF355" i="5"/>
  <c r="AF363" i="5"/>
  <c r="AF371" i="5"/>
  <c r="AF21" i="5"/>
  <c r="AF44" i="5"/>
  <c r="AF65" i="5"/>
  <c r="AF85" i="5"/>
  <c r="AF108" i="5"/>
  <c r="AF129" i="5"/>
  <c r="AF149" i="5"/>
  <c r="AF172" i="5"/>
  <c r="AF188" i="5"/>
  <c r="AF204" i="5"/>
  <c r="AF220" i="5"/>
  <c r="AF236" i="5"/>
  <c r="AF252" i="5"/>
  <c r="AF264" i="5"/>
  <c r="AF274" i="5"/>
  <c r="AF285" i="5"/>
  <c r="AF296" i="5"/>
  <c r="AF306" i="5"/>
  <c r="AF317" i="5"/>
  <c r="AF328" i="5"/>
  <c r="AF338" i="5"/>
  <c r="AF349" i="5"/>
  <c r="AF360" i="5"/>
  <c r="AF370" i="5"/>
  <c r="AF380" i="5"/>
  <c r="AF389" i="5"/>
  <c r="AF399" i="5"/>
  <c r="AF25" i="5"/>
  <c r="AF45" i="5"/>
  <c r="AF68" i="5"/>
  <c r="AF89" i="5"/>
  <c r="AF109" i="5"/>
  <c r="AF132" i="5"/>
  <c r="AF153" i="5"/>
  <c r="AF173" i="5"/>
  <c r="AF189" i="5"/>
  <c r="AF205" i="5"/>
  <c r="AF221" i="5"/>
  <c r="AF237" i="5"/>
  <c r="AF253" i="5"/>
  <c r="AF265" i="5"/>
  <c r="AF276" i="5"/>
  <c r="AF287" i="5"/>
  <c r="AF297" i="5"/>
  <c r="AF308" i="5"/>
  <c r="AF319" i="5"/>
  <c r="AF329" i="5"/>
  <c r="AF340" i="5"/>
  <c r="AF351" i="5"/>
  <c r="AF361" i="5"/>
  <c r="AF372" i="5"/>
  <c r="AF381" i="5"/>
  <c r="AF391" i="5"/>
  <c r="AF400" i="5"/>
  <c r="AF280" i="5"/>
  <c r="AF312" i="5"/>
  <c r="AF333" i="5"/>
  <c r="AF365" i="5"/>
  <c r="AF394" i="5"/>
  <c r="AF105" i="5"/>
  <c r="AF250" i="5"/>
  <c r="AF316" i="5"/>
  <c r="AF379" i="5"/>
  <c r="AF28" i="5"/>
  <c r="AF49" i="5"/>
  <c r="AF69" i="5"/>
  <c r="AF92" i="5"/>
  <c r="AF113" i="5"/>
  <c r="AF133" i="5"/>
  <c r="AF156" i="5"/>
  <c r="AF177" i="5"/>
  <c r="AF193" i="5"/>
  <c r="AF209" i="5"/>
  <c r="AF225" i="5"/>
  <c r="AF241" i="5"/>
  <c r="AF255" i="5"/>
  <c r="AF266" i="5"/>
  <c r="AF277" i="5"/>
  <c r="AF288" i="5"/>
  <c r="AF298" i="5"/>
  <c r="AF309" i="5"/>
  <c r="AF320" i="5"/>
  <c r="AF330" i="5"/>
  <c r="AF341" i="5"/>
  <c r="AF352" i="5"/>
  <c r="AF362" i="5"/>
  <c r="AF373" i="5"/>
  <c r="AF383" i="5"/>
  <c r="AF392" i="5"/>
  <c r="AF401" i="5"/>
  <c r="AF290" i="5"/>
  <c r="AF322" i="5"/>
  <c r="AF344" i="5"/>
  <c r="AF385" i="5"/>
  <c r="AF403" i="5"/>
  <c r="AF84" i="5"/>
  <c r="AF186" i="5"/>
  <c r="AF273" i="5"/>
  <c r="AF337" i="5"/>
  <c r="AF397" i="5"/>
  <c r="AF9" i="5"/>
  <c r="AF29" i="5"/>
  <c r="AF52" i="5"/>
  <c r="AF73" i="5"/>
  <c r="AF93" i="5"/>
  <c r="AF116" i="5"/>
  <c r="AF137" i="5"/>
  <c r="AF157" i="5"/>
  <c r="AF178" i="5"/>
  <c r="AF194" i="5"/>
  <c r="AF210" i="5"/>
  <c r="AF226" i="5"/>
  <c r="AF242" i="5"/>
  <c r="AF257" i="5"/>
  <c r="AF268" i="5"/>
  <c r="AF279" i="5"/>
  <c r="AF289" i="5"/>
  <c r="AF300" i="5"/>
  <c r="AF311" i="5"/>
  <c r="AF321" i="5"/>
  <c r="AF332" i="5"/>
  <c r="AF343" i="5"/>
  <c r="AF353" i="5"/>
  <c r="AF364" i="5"/>
  <c r="AF375" i="5"/>
  <c r="AF384" i="5"/>
  <c r="AF393" i="5"/>
  <c r="AF402" i="5"/>
  <c r="AF269" i="5"/>
  <c r="AF354" i="5"/>
  <c r="AF169" i="5"/>
  <c r="AF263" i="5"/>
  <c r="AF327" i="5"/>
  <c r="AF388" i="5"/>
  <c r="AF12" i="5"/>
  <c r="AF33" i="5"/>
  <c r="AF53" i="5"/>
  <c r="AF76" i="5"/>
  <c r="AF97" i="5"/>
  <c r="AF117" i="5"/>
  <c r="AF140" i="5"/>
  <c r="AF161" i="5"/>
  <c r="AF180" i="5"/>
  <c r="AF196" i="5"/>
  <c r="AF212" i="5"/>
  <c r="AF228" i="5"/>
  <c r="AF244" i="5"/>
  <c r="AF258" i="5"/>
  <c r="AF301" i="5"/>
  <c r="AF376" i="5"/>
  <c r="AF218" i="5"/>
  <c r="AF295" i="5"/>
  <c r="AF359" i="5"/>
  <c r="AF4" i="5"/>
  <c r="AF13" i="5"/>
  <c r="AF36" i="5"/>
  <c r="AF57" i="5"/>
  <c r="AF77" i="5"/>
  <c r="AF100" i="5"/>
  <c r="AF121" i="5"/>
  <c r="AF141" i="5"/>
  <c r="AF164" i="5"/>
  <c r="AF181" i="5"/>
  <c r="AF197" i="5"/>
  <c r="AF213" i="5"/>
  <c r="AF229" i="5"/>
  <c r="AF245" i="5"/>
  <c r="AF260" i="5"/>
  <c r="AF271" i="5"/>
  <c r="AF281" i="5"/>
  <c r="AF292" i="5"/>
  <c r="AF303" i="5"/>
  <c r="AF313" i="5"/>
  <c r="AF324" i="5"/>
  <c r="AF335" i="5"/>
  <c r="AF345" i="5"/>
  <c r="AF356" i="5"/>
  <c r="AF367" i="5"/>
  <c r="AF377" i="5"/>
  <c r="AF386" i="5"/>
  <c r="AF395" i="5"/>
  <c r="AF404" i="5"/>
  <c r="AF41" i="5"/>
  <c r="AF148" i="5"/>
  <c r="AF234" i="5"/>
  <c r="AF305" i="5"/>
  <c r="AF369" i="5"/>
  <c r="AF17" i="5"/>
  <c r="AF37" i="5"/>
  <c r="AF60" i="5"/>
  <c r="AF81" i="5"/>
  <c r="AF101" i="5"/>
  <c r="AF124" i="5"/>
  <c r="AF145" i="5"/>
  <c r="AF165" i="5"/>
  <c r="AF185" i="5"/>
  <c r="AF201" i="5"/>
  <c r="AF217" i="5"/>
  <c r="AF233" i="5"/>
  <c r="AF249" i="5"/>
  <c r="AF261" i="5"/>
  <c r="AF272" i="5"/>
  <c r="AF282" i="5"/>
  <c r="AF293" i="5"/>
  <c r="AF304" i="5"/>
  <c r="AF314" i="5"/>
  <c r="AF325" i="5"/>
  <c r="AF336" i="5"/>
  <c r="AF346" i="5"/>
  <c r="AF357" i="5"/>
  <c r="AF368" i="5"/>
  <c r="AF378" i="5"/>
  <c r="AF387" i="5"/>
  <c r="AF396" i="5"/>
  <c r="AF20" i="5"/>
  <c r="AF61" i="5"/>
  <c r="AF125" i="5"/>
  <c r="AF202" i="5"/>
  <c r="AF284" i="5"/>
  <c r="AF348" i="5"/>
  <c r="AI12" i="5"/>
  <c r="AI20" i="5"/>
  <c r="AI28" i="5"/>
  <c r="AI36" i="5"/>
  <c r="AI44" i="5"/>
  <c r="AI52" i="5"/>
  <c r="AI60" i="5"/>
  <c r="AI68" i="5"/>
  <c r="AI76" i="5"/>
  <c r="AI84" i="5"/>
  <c r="AI92" i="5"/>
  <c r="AI100" i="5"/>
  <c r="AI108" i="5"/>
  <c r="AI116" i="5"/>
  <c r="AI124" i="5"/>
  <c r="AI132" i="5"/>
  <c r="AI140" i="5"/>
  <c r="AI148" i="5"/>
  <c r="AI156" i="5"/>
  <c r="AI164" i="5"/>
  <c r="AI172" i="5"/>
  <c r="AI180" i="5"/>
  <c r="AI188" i="5"/>
  <c r="AI196" i="5"/>
  <c r="AI204" i="5"/>
  <c r="AI212" i="5"/>
  <c r="AI220" i="5"/>
  <c r="AI228" i="5"/>
  <c r="AI236" i="5"/>
  <c r="AI244" i="5"/>
  <c r="AI252" i="5"/>
  <c r="AI260" i="5"/>
  <c r="AI268" i="5"/>
  <c r="AI276" i="5"/>
  <c r="AI284" i="5"/>
  <c r="AI292" i="5"/>
  <c r="AI300" i="5"/>
  <c r="AI308" i="5"/>
  <c r="AI316" i="5"/>
  <c r="AI324" i="5"/>
  <c r="AI332" i="5"/>
  <c r="AI340" i="5"/>
  <c r="AI348" i="5"/>
  <c r="AI356" i="5"/>
  <c r="AI364" i="5"/>
  <c r="AI372" i="5"/>
  <c r="AI380" i="5"/>
  <c r="AI388" i="5"/>
  <c r="AI396" i="5"/>
  <c r="AI404" i="5"/>
  <c r="AI5" i="5"/>
  <c r="AI13" i="5"/>
  <c r="AI21" i="5"/>
  <c r="AI29" i="5"/>
  <c r="AI37" i="5"/>
  <c r="AI45" i="5"/>
  <c r="AI53" i="5"/>
  <c r="AI61" i="5"/>
  <c r="AI69" i="5"/>
  <c r="AI77" i="5"/>
  <c r="AI85" i="5"/>
  <c r="AI93" i="5"/>
  <c r="AI101" i="5"/>
  <c r="AI109" i="5"/>
  <c r="AI117" i="5"/>
  <c r="AI125" i="5"/>
  <c r="AI133" i="5"/>
  <c r="AI141" i="5"/>
  <c r="AI149" i="5"/>
  <c r="AI157" i="5"/>
  <c r="AI165" i="5"/>
  <c r="AI173" i="5"/>
  <c r="AI181" i="5"/>
  <c r="AI189" i="5"/>
  <c r="AI197" i="5"/>
  <c r="AI205" i="5"/>
  <c r="AI213" i="5"/>
  <c r="AI221" i="5"/>
  <c r="AI229" i="5"/>
  <c r="AI237" i="5"/>
  <c r="AI245" i="5"/>
  <c r="AI253" i="5"/>
  <c r="AI261" i="5"/>
  <c r="AI269" i="5"/>
  <c r="AI277" i="5"/>
  <c r="AI285" i="5"/>
  <c r="AI293" i="5"/>
  <c r="AI301" i="5"/>
  <c r="AI309" i="5"/>
  <c r="AI317" i="5"/>
  <c r="AI325" i="5"/>
  <c r="AI333" i="5"/>
  <c r="AI341" i="5"/>
  <c r="AI349" i="5"/>
  <c r="AI357" i="5"/>
  <c r="AI365" i="5"/>
  <c r="AI373" i="5"/>
  <c r="AI381" i="5"/>
  <c r="AI389" i="5"/>
  <c r="AI397" i="5"/>
  <c r="AI6" i="5"/>
  <c r="AI14" i="5"/>
  <c r="AI22" i="5"/>
  <c r="AI30" i="5"/>
  <c r="AI38" i="5"/>
  <c r="AI46" i="5"/>
  <c r="AI54" i="5"/>
  <c r="AI62" i="5"/>
  <c r="AI70" i="5"/>
  <c r="AI78" i="5"/>
  <c r="AI86" i="5"/>
  <c r="AI94" i="5"/>
  <c r="AI102" i="5"/>
  <c r="AI110" i="5"/>
  <c r="AI118" i="5"/>
  <c r="AI126" i="5"/>
  <c r="AI134" i="5"/>
  <c r="AI142" i="5"/>
  <c r="AI150" i="5"/>
  <c r="AI158" i="5"/>
  <c r="AI166" i="5"/>
  <c r="AI174" i="5"/>
  <c r="AI182" i="5"/>
  <c r="AI190" i="5"/>
  <c r="AI198" i="5"/>
  <c r="AI206" i="5"/>
  <c r="AI214" i="5"/>
  <c r="AI222" i="5"/>
  <c r="AI230" i="5"/>
  <c r="AI238" i="5"/>
  <c r="AI246" i="5"/>
  <c r="AI254" i="5"/>
  <c r="AI262" i="5"/>
  <c r="AI270" i="5"/>
  <c r="AI278" i="5"/>
  <c r="AI286" i="5"/>
  <c r="AI294" i="5"/>
  <c r="AI302" i="5"/>
  <c r="AI310" i="5"/>
  <c r="AI318" i="5"/>
  <c r="AI326" i="5"/>
  <c r="AI334" i="5"/>
  <c r="AI342" i="5"/>
  <c r="AI350" i="5"/>
  <c r="AI358" i="5"/>
  <c r="AI366" i="5"/>
  <c r="AI374" i="5"/>
  <c r="AI382" i="5"/>
  <c r="AI390" i="5"/>
  <c r="AI398" i="5"/>
  <c r="AI7" i="5"/>
  <c r="AI15" i="5"/>
  <c r="AI23" i="5"/>
  <c r="AI31" i="5"/>
  <c r="AI39" i="5"/>
  <c r="AI47" i="5"/>
  <c r="AI55" i="5"/>
  <c r="AI63" i="5"/>
  <c r="AI71" i="5"/>
  <c r="AI79" i="5"/>
  <c r="AI87" i="5"/>
  <c r="AI95" i="5"/>
  <c r="AI103" i="5"/>
  <c r="AI111" i="5"/>
  <c r="AI119" i="5"/>
  <c r="AI127" i="5"/>
  <c r="AI135" i="5"/>
  <c r="AI143" i="5"/>
  <c r="AI151" i="5"/>
  <c r="AI159" i="5"/>
  <c r="AI167" i="5"/>
  <c r="AI175" i="5"/>
  <c r="AI183" i="5"/>
  <c r="AI191" i="5"/>
  <c r="AI199" i="5"/>
  <c r="AI207" i="5"/>
  <c r="AI215" i="5"/>
  <c r="AI223" i="5"/>
  <c r="AI231" i="5"/>
  <c r="AI239" i="5"/>
  <c r="AI247" i="5"/>
  <c r="AI255" i="5"/>
  <c r="AI263" i="5"/>
  <c r="AI271" i="5"/>
  <c r="AI279" i="5"/>
  <c r="AI287" i="5"/>
  <c r="AI295" i="5"/>
  <c r="AI303" i="5"/>
  <c r="AI311" i="5"/>
  <c r="AI319" i="5"/>
  <c r="AI327" i="5"/>
  <c r="AI335" i="5"/>
  <c r="AI343" i="5"/>
  <c r="AI351" i="5"/>
  <c r="AI359" i="5"/>
  <c r="AI367" i="5"/>
  <c r="AI375" i="5"/>
  <c r="AI383" i="5"/>
  <c r="AI391" i="5"/>
  <c r="AI399" i="5"/>
  <c r="AI8" i="5"/>
  <c r="AI16" i="5"/>
  <c r="AI24" i="5"/>
  <c r="AI32" i="5"/>
  <c r="AI40" i="5"/>
  <c r="AI48" i="5"/>
  <c r="AI56" i="5"/>
  <c r="AI64" i="5"/>
  <c r="AI72" i="5"/>
  <c r="AI80" i="5"/>
  <c r="AI88" i="5"/>
  <c r="AI96" i="5"/>
  <c r="AI104" i="5"/>
  <c r="AI112" i="5"/>
  <c r="AI120" i="5"/>
  <c r="AI128" i="5"/>
  <c r="AI136" i="5"/>
  <c r="AI144" i="5"/>
  <c r="AI152" i="5"/>
  <c r="AI160" i="5"/>
  <c r="AI168" i="5"/>
  <c r="AI176" i="5"/>
  <c r="AI184" i="5"/>
  <c r="AI192" i="5"/>
  <c r="AI200" i="5"/>
  <c r="AI208" i="5"/>
  <c r="AI216" i="5"/>
  <c r="AI224" i="5"/>
  <c r="AI232" i="5"/>
  <c r="AI240" i="5"/>
  <c r="AI248" i="5"/>
  <c r="AI256" i="5"/>
  <c r="AI264" i="5"/>
  <c r="AI272" i="5"/>
  <c r="AI280" i="5"/>
  <c r="AI288" i="5"/>
  <c r="AI296" i="5"/>
  <c r="AI304" i="5"/>
  <c r="AI312" i="5"/>
  <c r="AI320" i="5"/>
  <c r="AI328" i="5"/>
  <c r="AI336" i="5"/>
  <c r="AI344" i="5"/>
  <c r="AI352" i="5"/>
  <c r="AI360" i="5"/>
  <c r="AI368" i="5"/>
  <c r="AI376" i="5"/>
  <c r="AI384" i="5"/>
  <c r="AI392" i="5"/>
  <c r="AI400" i="5"/>
  <c r="AI9" i="5"/>
  <c r="AI17" i="5"/>
  <c r="AI25" i="5"/>
  <c r="AI33" i="5"/>
  <c r="AI41" i="5"/>
  <c r="AI49" i="5"/>
  <c r="AI57" i="5"/>
  <c r="AI65" i="5"/>
  <c r="AI73" i="5"/>
  <c r="AI81" i="5"/>
  <c r="AI89" i="5"/>
  <c r="AI97" i="5"/>
  <c r="AI105" i="5"/>
  <c r="AI113" i="5"/>
  <c r="AI121" i="5"/>
  <c r="AI129" i="5"/>
  <c r="AI137" i="5"/>
  <c r="AI145" i="5"/>
  <c r="AI153" i="5"/>
  <c r="AI161" i="5"/>
  <c r="AI169" i="5"/>
  <c r="AI177" i="5"/>
  <c r="AI185" i="5"/>
  <c r="AI193" i="5"/>
  <c r="AI201" i="5"/>
  <c r="AI209" i="5"/>
  <c r="AI217" i="5"/>
  <c r="AI225" i="5"/>
  <c r="AI233" i="5"/>
  <c r="AI241" i="5"/>
  <c r="AI249" i="5"/>
  <c r="AI257" i="5"/>
  <c r="AI265" i="5"/>
  <c r="AI273" i="5"/>
  <c r="AI281" i="5"/>
  <c r="AI289" i="5"/>
  <c r="AI297" i="5"/>
  <c r="AI305" i="5"/>
  <c r="AI313" i="5"/>
  <c r="AI321" i="5"/>
  <c r="AI329" i="5"/>
  <c r="AI337" i="5"/>
  <c r="AI345" i="5"/>
  <c r="AI353" i="5"/>
  <c r="AI361" i="5"/>
  <c r="AI369" i="5"/>
  <c r="AI377" i="5"/>
  <c r="AI385" i="5"/>
  <c r="AI393" i="5"/>
  <c r="AI401" i="5"/>
  <c r="AI10" i="5"/>
  <c r="AI18" i="5"/>
  <c r="AI26" i="5"/>
  <c r="AI34" i="5"/>
  <c r="AI42" i="5"/>
  <c r="AI50" i="5"/>
  <c r="AI58" i="5"/>
  <c r="AI66" i="5"/>
  <c r="AI74" i="5"/>
  <c r="AI82" i="5"/>
  <c r="AI90" i="5"/>
  <c r="AI98" i="5"/>
  <c r="AI106" i="5"/>
  <c r="AI114" i="5"/>
  <c r="AI11" i="5"/>
  <c r="AI75" i="5"/>
  <c r="AI130" i="5"/>
  <c r="AI162" i="5"/>
  <c r="AI194" i="5"/>
  <c r="AI226" i="5"/>
  <c r="AI258" i="5"/>
  <c r="AI290" i="5"/>
  <c r="AI322" i="5"/>
  <c r="AI354" i="5"/>
  <c r="AI386" i="5"/>
  <c r="AI19" i="5"/>
  <c r="AI83" i="5"/>
  <c r="AI131" i="5"/>
  <c r="AI163" i="5"/>
  <c r="AI195" i="5"/>
  <c r="AI227" i="5"/>
  <c r="AI259" i="5"/>
  <c r="AI291" i="5"/>
  <c r="AI323" i="5"/>
  <c r="AI355" i="5"/>
  <c r="AI387" i="5"/>
  <c r="AI27" i="5"/>
  <c r="AI91" i="5"/>
  <c r="AI138" i="5"/>
  <c r="AI170" i="5"/>
  <c r="AI202" i="5"/>
  <c r="AI234" i="5"/>
  <c r="AI266" i="5"/>
  <c r="AI298" i="5"/>
  <c r="AI330" i="5"/>
  <c r="AI362" i="5"/>
  <c r="AI394" i="5"/>
  <c r="AI35" i="5"/>
  <c r="AI99" i="5"/>
  <c r="AI139" i="5"/>
  <c r="AI171" i="5"/>
  <c r="AI203" i="5"/>
  <c r="AI235" i="5"/>
  <c r="AI267" i="5"/>
  <c r="AI299" i="5"/>
  <c r="AI331" i="5"/>
  <c r="AI363" i="5"/>
  <c r="AI395" i="5"/>
  <c r="AI43" i="5"/>
  <c r="AI107" i="5"/>
  <c r="AI146" i="5"/>
  <c r="AI178" i="5"/>
  <c r="AI210" i="5"/>
  <c r="AI242" i="5"/>
  <c r="AI274" i="5"/>
  <c r="AI306" i="5"/>
  <c r="AI338" i="5"/>
  <c r="AI370" i="5"/>
  <c r="AI402" i="5"/>
  <c r="AI51" i="5"/>
  <c r="AI115" i="5"/>
  <c r="AI147" i="5"/>
  <c r="AI179" i="5"/>
  <c r="AI211" i="5"/>
  <c r="AI243" i="5"/>
  <c r="AI275" i="5"/>
  <c r="AI307" i="5"/>
  <c r="AI339" i="5"/>
  <c r="AI371" i="5"/>
  <c r="AI403" i="5"/>
  <c r="AI59" i="5"/>
  <c r="AI122" i="5"/>
  <c r="AI154" i="5"/>
  <c r="AI186" i="5"/>
  <c r="AI218" i="5"/>
  <c r="AI250" i="5"/>
  <c r="AI282" i="5"/>
  <c r="AI314" i="5"/>
  <c r="AI346" i="5"/>
  <c r="AI378" i="5"/>
  <c r="AI67" i="5"/>
  <c r="AI123" i="5"/>
  <c r="AI155" i="5"/>
  <c r="AI187" i="5"/>
  <c r="AI219" i="5"/>
  <c r="AI251" i="5"/>
  <c r="AI283" i="5"/>
  <c r="AI315" i="5"/>
  <c r="AI347" i="5"/>
  <c r="AI379" i="5"/>
  <c r="AE6" i="5"/>
  <c r="AE14" i="5"/>
  <c r="AE22" i="5"/>
  <c r="AE30" i="5"/>
  <c r="AE38" i="5"/>
  <c r="AE46" i="5"/>
  <c r="AE54" i="5"/>
  <c r="AE62" i="5"/>
  <c r="AE70" i="5"/>
  <c r="AE78" i="5"/>
  <c r="AE86" i="5"/>
  <c r="AE94" i="5"/>
  <c r="AE102" i="5"/>
  <c r="AE110" i="5"/>
  <c r="AE118" i="5"/>
  <c r="AE8" i="5"/>
  <c r="AE17" i="5"/>
  <c r="AE26" i="5"/>
  <c r="AE35" i="5"/>
  <c r="AE44" i="5"/>
  <c r="AE53" i="5"/>
  <c r="AE63" i="5"/>
  <c r="AE72" i="5"/>
  <c r="AE81" i="5"/>
  <c r="AE90" i="5"/>
  <c r="AE99" i="5"/>
  <c r="AE108" i="5"/>
  <c r="AE117" i="5"/>
  <c r="AE126" i="5"/>
  <c r="AE134" i="5"/>
  <c r="AE142" i="5"/>
  <c r="AE150" i="5"/>
  <c r="AE158" i="5"/>
  <c r="AE166" i="5"/>
  <c r="AE174" i="5"/>
  <c r="AE182" i="5"/>
  <c r="AE190" i="5"/>
  <c r="AE198" i="5"/>
  <c r="AE206" i="5"/>
  <c r="AE214" i="5"/>
  <c r="AE222" i="5"/>
  <c r="AE230" i="5"/>
  <c r="AE238" i="5"/>
  <c r="AE246" i="5"/>
  <c r="AE254" i="5"/>
  <c r="AE262" i="5"/>
  <c r="AE270" i="5"/>
  <c r="AE278" i="5"/>
  <c r="AE286" i="5"/>
  <c r="AE294" i="5"/>
  <c r="AE302" i="5"/>
  <c r="AE310" i="5"/>
  <c r="AE318" i="5"/>
  <c r="AE326" i="5"/>
  <c r="AE334" i="5"/>
  <c r="AE342" i="5"/>
  <c r="AE350" i="5"/>
  <c r="AE358" i="5"/>
  <c r="AE366" i="5"/>
  <c r="AE374" i="5"/>
  <c r="AE382" i="5"/>
  <c r="AE390" i="5"/>
  <c r="AE398" i="5"/>
  <c r="AE9" i="5"/>
  <c r="AE18" i="5"/>
  <c r="AE27" i="5"/>
  <c r="AE36" i="5"/>
  <c r="AE45" i="5"/>
  <c r="AE55" i="5"/>
  <c r="AE64" i="5"/>
  <c r="AE73" i="5"/>
  <c r="AE82" i="5"/>
  <c r="AE91" i="5"/>
  <c r="AE100" i="5"/>
  <c r="AE109" i="5"/>
  <c r="AE119" i="5"/>
  <c r="AE127" i="5"/>
  <c r="AE135" i="5"/>
  <c r="AE143" i="5"/>
  <c r="AE151" i="5"/>
  <c r="AE159" i="5"/>
  <c r="AE167" i="5"/>
  <c r="AE175" i="5"/>
  <c r="AE183" i="5"/>
  <c r="AE191" i="5"/>
  <c r="AE199" i="5"/>
  <c r="AE207" i="5"/>
  <c r="AE215" i="5"/>
  <c r="AE223" i="5"/>
  <c r="AE231" i="5"/>
  <c r="AE239" i="5"/>
  <c r="AE247" i="5"/>
  <c r="AE255" i="5"/>
  <c r="AE263" i="5"/>
  <c r="AE271" i="5"/>
  <c r="AE279" i="5"/>
  <c r="AE287" i="5"/>
  <c r="AE295" i="5"/>
  <c r="AE303" i="5"/>
  <c r="AE311" i="5"/>
  <c r="AE319" i="5"/>
  <c r="AE327" i="5"/>
  <c r="AE335" i="5"/>
  <c r="AE343" i="5"/>
  <c r="AE351" i="5"/>
  <c r="AE359" i="5"/>
  <c r="AE367" i="5"/>
  <c r="AE375" i="5"/>
  <c r="AE383" i="5"/>
  <c r="AE391" i="5"/>
  <c r="AE399" i="5"/>
  <c r="AE103" i="5"/>
  <c r="AE129" i="5"/>
  <c r="AE153" i="5"/>
  <c r="AE169" i="5"/>
  <c r="AE193" i="5"/>
  <c r="AE209" i="5"/>
  <c r="AE225" i="5"/>
  <c r="AE249" i="5"/>
  <c r="AE265" i="5"/>
  <c r="AE281" i="5"/>
  <c r="AE305" i="5"/>
  <c r="AE321" i="5"/>
  <c r="AE337" i="5"/>
  <c r="AE361" i="5"/>
  <c r="AE377" i="5"/>
  <c r="AE393" i="5"/>
  <c r="AE12" i="5"/>
  <c r="AE21" i="5"/>
  <c r="AE40" i="5"/>
  <c r="AE58" i="5"/>
  <c r="AE85" i="5"/>
  <c r="AE113" i="5"/>
  <c r="AE130" i="5"/>
  <c r="AE154" i="5"/>
  <c r="AE170" i="5"/>
  <c r="AE202" i="5"/>
  <c r="AE218" i="5"/>
  <c r="AE234" i="5"/>
  <c r="AE266" i="5"/>
  <c r="AE282" i="5"/>
  <c r="AE298" i="5"/>
  <c r="AE330" i="5"/>
  <c r="AE346" i="5"/>
  <c r="AE362" i="5"/>
  <c r="AE394" i="5"/>
  <c r="AE243" i="5"/>
  <c r="AE259" i="5"/>
  <c r="AE299" i="5"/>
  <c r="AE315" i="5"/>
  <c r="AE339" i="5"/>
  <c r="AE371" i="5"/>
  <c r="AE387" i="5"/>
  <c r="AE164" i="5"/>
  <c r="AE212" i="5"/>
  <c r="AE260" i="5"/>
  <c r="AE308" i="5"/>
  <c r="AE356" i="5"/>
  <c r="AE404" i="5"/>
  <c r="AE61" i="5"/>
  <c r="AE107" i="5"/>
  <c r="AE157" i="5"/>
  <c r="AE205" i="5"/>
  <c r="AE253" i="5"/>
  <c r="AE301" i="5"/>
  <c r="AE349" i="5"/>
  <c r="AE397" i="5"/>
  <c r="AE10" i="5"/>
  <c r="AE19" i="5"/>
  <c r="AE28" i="5"/>
  <c r="AE37" i="5"/>
  <c r="AE47" i="5"/>
  <c r="AE56" i="5"/>
  <c r="AE65" i="5"/>
  <c r="AE74" i="5"/>
  <c r="AE83" i="5"/>
  <c r="AE92" i="5"/>
  <c r="AE101" i="5"/>
  <c r="AE111" i="5"/>
  <c r="AE120" i="5"/>
  <c r="AE128" i="5"/>
  <c r="AE136" i="5"/>
  <c r="AE144" i="5"/>
  <c r="AE152" i="5"/>
  <c r="AE160" i="5"/>
  <c r="AE168" i="5"/>
  <c r="AE176" i="5"/>
  <c r="AE184" i="5"/>
  <c r="AE192" i="5"/>
  <c r="AE200" i="5"/>
  <c r="AE208" i="5"/>
  <c r="AE216" i="5"/>
  <c r="AE224" i="5"/>
  <c r="AE232" i="5"/>
  <c r="AE240" i="5"/>
  <c r="AE248" i="5"/>
  <c r="AE256" i="5"/>
  <c r="AE264" i="5"/>
  <c r="AE272" i="5"/>
  <c r="AE280" i="5"/>
  <c r="AE288" i="5"/>
  <c r="AE296" i="5"/>
  <c r="AE304" i="5"/>
  <c r="AE312" i="5"/>
  <c r="AE320" i="5"/>
  <c r="AE328" i="5"/>
  <c r="AE336" i="5"/>
  <c r="AE344" i="5"/>
  <c r="AE352" i="5"/>
  <c r="AE360" i="5"/>
  <c r="AE368" i="5"/>
  <c r="AE376" i="5"/>
  <c r="AE384" i="5"/>
  <c r="AE392" i="5"/>
  <c r="AE400" i="5"/>
  <c r="AE121" i="5"/>
  <c r="AE145" i="5"/>
  <c r="AE161" i="5"/>
  <c r="AE177" i="5"/>
  <c r="AE201" i="5"/>
  <c r="AE217" i="5"/>
  <c r="AE233" i="5"/>
  <c r="AE257" i="5"/>
  <c r="AE273" i="5"/>
  <c r="AE289" i="5"/>
  <c r="AE313" i="5"/>
  <c r="AE329" i="5"/>
  <c r="AE345" i="5"/>
  <c r="AE369" i="5"/>
  <c r="AE385" i="5"/>
  <c r="AE401" i="5"/>
  <c r="AE31" i="5"/>
  <c r="AE49" i="5"/>
  <c r="AE76" i="5"/>
  <c r="AE95" i="5"/>
  <c r="AE122" i="5"/>
  <c r="AE146" i="5"/>
  <c r="AE162" i="5"/>
  <c r="AE186" i="5"/>
  <c r="AE210" i="5"/>
  <c r="AE226" i="5"/>
  <c r="AE250" i="5"/>
  <c r="AE274" i="5"/>
  <c r="AE290" i="5"/>
  <c r="AE322" i="5"/>
  <c r="AE338" i="5"/>
  <c r="AE354" i="5"/>
  <c r="AE386" i="5"/>
  <c r="AE402" i="5"/>
  <c r="AE251" i="5"/>
  <c r="AE291" i="5"/>
  <c r="AE307" i="5"/>
  <c r="AE323" i="5"/>
  <c r="AE363" i="5"/>
  <c r="AE379" i="5"/>
  <c r="AE395" i="5"/>
  <c r="AE172" i="5"/>
  <c r="AE220" i="5"/>
  <c r="AE268" i="5"/>
  <c r="AE316" i="5"/>
  <c r="AE364" i="5"/>
  <c r="AE125" i="5"/>
  <c r="AE173" i="5"/>
  <c r="AE221" i="5"/>
  <c r="AE269" i="5"/>
  <c r="AE317" i="5"/>
  <c r="AE365" i="5"/>
  <c r="AE11" i="5"/>
  <c r="AE20" i="5"/>
  <c r="AE29" i="5"/>
  <c r="AE39" i="5"/>
  <c r="AE48" i="5"/>
  <c r="AE57" i="5"/>
  <c r="AE66" i="5"/>
  <c r="AE75" i="5"/>
  <c r="AE84" i="5"/>
  <c r="AE93" i="5"/>
  <c r="AE112" i="5"/>
  <c r="AE137" i="5"/>
  <c r="AE185" i="5"/>
  <c r="AE241" i="5"/>
  <c r="AE297" i="5"/>
  <c r="AE353" i="5"/>
  <c r="AE67" i="5"/>
  <c r="AE138" i="5"/>
  <c r="AE194" i="5"/>
  <c r="AE258" i="5"/>
  <c r="AE314" i="5"/>
  <c r="AE378" i="5"/>
  <c r="AE283" i="5"/>
  <c r="AE355" i="5"/>
  <c r="AE148" i="5"/>
  <c r="AE180" i="5"/>
  <c r="AE228" i="5"/>
  <c r="AE276" i="5"/>
  <c r="AE324" i="5"/>
  <c r="AE372" i="5"/>
  <c r="AE98" i="5"/>
  <c r="AE149" i="5"/>
  <c r="AE197" i="5"/>
  <c r="AE245" i="5"/>
  <c r="AE293" i="5"/>
  <c r="AE341" i="5"/>
  <c r="AE389" i="5"/>
  <c r="AE104" i="5"/>
  <c r="AE178" i="5"/>
  <c r="AE242" i="5"/>
  <c r="AE306" i="5"/>
  <c r="AE370" i="5"/>
  <c r="AE275" i="5"/>
  <c r="AE347" i="5"/>
  <c r="AE140" i="5"/>
  <c r="AE188" i="5"/>
  <c r="AE236" i="5"/>
  <c r="AE284" i="5"/>
  <c r="AE332" i="5"/>
  <c r="AE380" i="5"/>
  <c r="AE34" i="5"/>
  <c r="AE71" i="5"/>
  <c r="AE116" i="5"/>
  <c r="AE165" i="5"/>
  <c r="AE213" i="5"/>
  <c r="AE261" i="5"/>
  <c r="AE309" i="5"/>
  <c r="AE357" i="5"/>
  <c r="AE4" i="5"/>
  <c r="AE13" i="5"/>
  <c r="AE23" i="5"/>
  <c r="AE32" i="5"/>
  <c r="AE41" i="5"/>
  <c r="AE50" i="5"/>
  <c r="AE59" i="5"/>
  <c r="AE68" i="5"/>
  <c r="AE77" i="5"/>
  <c r="AE87" i="5"/>
  <c r="AE96" i="5"/>
  <c r="AE105" i="5"/>
  <c r="AE114" i="5"/>
  <c r="AE123" i="5"/>
  <c r="AE131" i="5"/>
  <c r="AE139" i="5"/>
  <c r="AE147" i="5"/>
  <c r="AE155" i="5"/>
  <c r="AE163" i="5"/>
  <c r="AE171" i="5"/>
  <c r="AE179" i="5"/>
  <c r="AE187" i="5"/>
  <c r="AE195" i="5"/>
  <c r="AE203" i="5"/>
  <c r="AE211" i="5"/>
  <c r="AE219" i="5"/>
  <c r="AE227" i="5"/>
  <c r="AE235" i="5"/>
  <c r="AE267" i="5"/>
  <c r="AE331" i="5"/>
  <c r="AE403" i="5"/>
  <c r="AE204" i="5"/>
  <c r="AE252" i="5"/>
  <c r="AE300" i="5"/>
  <c r="AE348" i="5"/>
  <c r="AE396" i="5"/>
  <c r="AE43" i="5"/>
  <c r="AE80" i="5"/>
  <c r="AE133" i="5"/>
  <c r="AE181" i="5"/>
  <c r="AE229" i="5"/>
  <c r="AE277" i="5"/>
  <c r="AE325" i="5"/>
  <c r="AE373" i="5"/>
  <c r="AE5" i="5"/>
  <c r="AE15" i="5"/>
  <c r="AE24" i="5"/>
  <c r="AE33" i="5"/>
  <c r="AE42" i="5"/>
  <c r="AE51" i="5"/>
  <c r="AE60" i="5"/>
  <c r="AE69" i="5"/>
  <c r="AE79" i="5"/>
  <c r="AE88" i="5"/>
  <c r="AE97" i="5"/>
  <c r="AE106" i="5"/>
  <c r="AE115" i="5"/>
  <c r="AE124" i="5"/>
  <c r="AE132" i="5"/>
  <c r="AE156" i="5"/>
  <c r="AE196" i="5"/>
  <c r="AE244" i="5"/>
  <c r="AE292" i="5"/>
  <c r="AE340" i="5"/>
  <c r="AE388" i="5"/>
  <c r="AE7" i="5"/>
  <c r="AE16" i="5"/>
  <c r="AE25" i="5"/>
  <c r="AE52" i="5"/>
  <c r="AE89" i="5"/>
  <c r="AE141" i="5"/>
  <c r="AE189" i="5"/>
  <c r="AE237" i="5"/>
  <c r="AE285" i="5"/>
  <c r="AE333" i="5"/>
  <c r="AE381" i="5"/>
  <c r="AG6" i="5"/>
  <c r="AG14" i="5"/>
  <c r="AG22" i="5"/>
  <c r="AG30" i="5"/>
  <c r="AG38" i="5"/>
  <c r="AG46" i="5"/>
  <c r="AG54" i="5"/>
  <c r="AG62" i="5"/>
  <c r="AG70" i="5"/>
  <c r="AG78" i="5"/>
  <c r="AG86" i="5"/>
  <c r="AG94" i="5"/>
  <c r="AG102" i="5"/>
  <c r="AG110" i="5"/>
  <c r="AG118" i="5"/>
  <c r="AG126" i="5"/>
  <c r="AG134" i="5"/>
  <c r="AG142" i="5"/>
  <c r="AG150" i="5"/>
  <c r="AG158" i="5"/>
  <c r="AG166" i="5"/>
  <c r="AG174" i="5"/>
  <c r="AG182" i="5"/>
  <c r="AG190" i="5"/>
  <c r="AG198" i="5"/>
  <c r="AG206" i="5"/>
  <c r="AG214" i="5"/>
  <c r="AG222" i="5"/>
  <c r="AG230" i="5"/>
  <c r="AG238" i="5"/>
  <c r="AG246" i="5"/>
  <c r="AG254" i="5"/>
  <c r="AG7" i="5"/>
  <c r="AG15" i="5"/>
  <c r="AG23" i="5"/>
  <c r="AG31" i="5"/>
  <c r="AG39" i="5"/>
  <c r="AG47" i="5"/>
  <c r="AG55" i="5"/>
  <c r="AG63" i="5"/>
  <c r="AG71" i="5"/>
  <c r="AG79" i="5"/>
  <c r="AG87" i="5"/>
  <c r="AG95" i="5"/>
  <c r="AG103" i="5"/>
  <c r="AG111" i="5"/>
  <c r="AG119" i="5"/>
  <c r="AG127" i="5"/>
  <c r="AG135" i="5"/>
  <c r="AG143" i="5"/>
  <c r="AG151" i="5"/>
  <c r="AG159" i="5"/>
  <c r="AG167" i="5"/>
  <c r="AG175" i="5"/>
  <c r="AG183" i="5"/>
  <c r="AG191" i="5"/>
  <c r="AG199" i="5"/>
  <c r="AG207" i="5"/>
  <c r="AG215" i="5"/>
  <c r="AG223" i="5"/>
  <c r="AG231" i="5"/>
  <c r="AG239" i="5"/>
  <c r="AG247" i="5"/>
  <c r="AG255" i="5"/>
  <c r="AG263" i="5"/>
  <c r="AG8" i="5"/>
  <c r="AG16" i="5"/>
  <c r="AG24" i="5"/>
  <c r="AG32" i="5"/>
  <c r="AG40" i="5"/>
  <c r="AG48" i="5"/>
  <c r="AG56" i="5"/>
  <c r="AG64" i="5"/>
  <c r="AG72" i="5"/>
  <c r="AG80" i="5"/>
  <c r="AG88" i="5"/>
  <c r="AG96" i="5"/>
  <c r="AG104" i="5"/>
  <c r="AG112" i="5"/>
  <c r="AG120" i="5"/>
  <c r="AG128" i="5"/>
  <c r="AG136" i="5"/>
  <c r="AG144" i="5"/>
  <c r="AG152" i="5"/>
  <c r="AG160" i="5"/>
  <c r="AG168" i="5"/>
  <c r="AG176" i="5"/>
  <c r="AG184" i="5"/>
  <c r="AG192" i="5"/>
  <c r="AG200" i="5"/>
  <c r="AG208" i="5"/>
  <c r="AG216" i="5"/>
  <c r="AG224" i="5"/>
  <c r="AG232" i="5"/>
  <c r="AG240" i="5"/>
  <c r="AG248" i="5"/>
  <c r="AG256" i="5"/>
  <c r="AG264" i="5"/>
  <c r="AG272" i="5"/>
  <c r="AG280" i="5"/>
  <c r="AG288" i="5"/>
  <c r="AG296" i="5"/>
  <c r="AG304" i="5"/>
  <c r="AG312" i="5"/>
  <c r="AG320" i="5"/>
  <c r="AG328" i="5"/>
  <c r="AG336" i="5"/>
  <c r="AG344" i="5"/>
  <c r="AG352" i="5"/>
  <c r="AG360" i="5"/>
  <c r="AG368" i="5"/>
  <c r="AG376" i="5"/>
  <c r="AG384" i="5"/>
  <c r="AG392" i="5"/>
  <c r="AG400" i="5"/>
  <c r="AG9" i="5"/>
  <c r="AG17" i="5"/>
  <c r="AG25" i="5"/>
  <c r="AG33" i="5"/>
  <c r="AG41" i="5"/>
  <c r="AG49" i="5"/>
  <c r="AG57" i="5"/>
  <c r="AG65" i="5"/>
  <c r="AG73" i="5"/>
  <c r="AG81" i="5"/>
  <c r="AG89" i="5"/>
  <c r="AG97" i="5"/>
  <c r="AG105" i="5"/>
  <c r="AG113" i="5"/>
  <c r="AG121" i="5"/>
  <c r="AG129" i="5"/>
  <c r="AG137" i="5"/>
  <c r="AG145" i="5"/>
  <c r="AG153" i="5"/>
  <c r="AG161" i="5"/>
  <c r="AG169" i="5"/>
  <c r="AG177" i="5"/>
  <c r="AG185" i="5"/>
  <c r="AG193" i="5"/>
  <c r="AG201" i="5"/>
  <c r="AG209" i="5"/>
  <c r="AG217" i="5"/>
  <c r="AG225" i="5"/>
  <c r="AG233" i="5"/>
  <c r="AG241" i="5"/>
  <c r="AG249" i="5"/>
  <c r="AG257" i="5"/>
  <c r="AG10" i="5"/>
  <c r="AG18" i="5"/>
  <c r="AG26" i="5"/>
  <c r="AG34" i="5"/>
  <c r="AG42" i="5"/>
  <c r="AG50" i="5"/>
  <c r="AG58" i="5"/>
  <c r="AG66" i="5"/>
  <c r="AG74" i="5"/>
  <c r="AG82" i="5"/>
  <c r="AG90" i="5"/>
  <c r="AG98" i="5"/>
  <c r="AG106" i="5"/>
  <c r="AG114" i="5"/>
  <c r="AG122" i="5"/>
  <c r="AG130" i="5"/>
  <c r="AG138" i="5"/>
  <c r="AG146" i="5"/>
  <c r="AG154" i="5"/>
  <c r="AG162" i="5"/>
  <c r="AG170" i="5"/>
  <c r="AG178" i="5"/>
  <c r="AG186" i="5"/>
  <c r="AG194" i="5"/>
  <c r="AG202" i="5"/>
  <c r="AG210" i="5"/>
  <c r="AG218" i="5"/>
  <c r="AG226" i="5"/>
  <c r="AG234" i="5"/>
  <c r="AG242" i="5"/>
  <c r="AG250" i="5"/>
  <c r="AG258" i="5"/>
  <c r="AG11" i="5"/>
  <c r="AG19" i="5"/>
  <c r="AG27" i="5"/>
  <c r="AG35" i="5"/>
  <c r="AG43" i="5"/>
  <c r="AG51" i="5"/>
  <c r="AG59" i="5"/>
  <c r="AG67" i="5"/>
  <c r="AG75" i="5"/>
  <c r="AG83" i="5"/>
  <c r="AG91" i="5"/>
  <c r="AG99" i="5"/>
  <c r="AG107" i="5"/>
  <c r="AG115" i="5"/>
  <c r="AG123" i="5"/>
  <c r="AG131" i="5"/>
  <c r="AG139" i="5"/>
  <c r="AG147" i="5"/>
  <c r="AG155" i="5"/>
  <c r="AG163" i="5"/>
  <c r="AG171" i="5"/>
  <c r="AG179" i="5"/>
  <c r="AG187" i="5"/>
  <c r="AG195" i="5"/>
  <c r="AG203" i="5"/>
  <c r="AG211" i="5"/>
  <c r="AG219" i="5"/>
  <c r="AG227" i="5"/>
  <c r="AG235" i="5"/>
  <c r="AG243" i="5"/>
  <c r="AG251" i="5"/>
  <c r="AG259" i="5"/>
  <c r="AG267" i="5"/>
  <c r="AG275" i="5"/>
  <c r="AG283" i="5"/>
  <c r="AG291" i="5"/>
  <c r="AG299" i="5"/>
  <c r="AG307" i="5"/>
  <c r="AG315" i="5"/>
  <c r="AG323" i="5"/>
  <c r="AG331" i="5"/>
  <c r="AG339" i="5"/>
  <c r="AG347" i="5"/>
  <c r="AG355" i="5"/>
  <c r="AG363" i="5"/>
  <c r="AG371" i="5"/>
  <c r="AG379" i="5"/>
  <c r="AG387" i="5"/>
  <c r="AG395" i="5"/>
  <c r="AG403" i="5"/>
  <c r="AG5" i="5"/>
  <c r="AG13" i="5"/>
  <c r="AG21" i="5"/>
  <c r="AG29" i="5"/>
  <c r="AG37" i="5"/>
  <c r="AG45" i="5"/>
  <c r="AG53" i="5"/>
  <c r="AG61" i="5"/>
  <c r="AG69" i="5"/>
  <c r="AG77" i="5"/>
  <c r="AG85" i="5"/>
  <c r="AG93" i="5"/>
  <c r="AG101" i="5"/>
  <c r="AG109" i="5"/>
  <c r="AG117" i="5"/>
  <c r="AG125" i="5"/>
  <c r="AG133" i="5"/>
  <c r="AG141" i="5"/>
  <c r="AG149" i="5"/>
  <c r="AG157" i="5"/>
  <c r="AG165" i="5"/>
  <c r="AG173" i="5"/>
  <c r="AG181" i="5"/>
  <c r="AG189" i="5"/>
  <c r="AG197" i="5"/>
  <c r="AG205" i="5"/>
  <c r="AG213" i="5"/>
  <c r="AG221" i="5"/>
  <c r="AG229" i="5"/>
  <c r="AG237" i="5"/>
  <c r="AG245" i="5"/>
  <c r="AG253" i="5"/>
  <c r="AG36" i="5"/>
  <c r="AG100" i="5"/>
  <c r="AG164" i="5"/>
  <c r="AG228" i="5"/>
  <c r="AG266" i="5"/>
  <c r="AG277" i="5"/>
  <c r="AG287" i="5"/>
  <c r="AG298" i="5"/>
  <c r="AG309" i="5"/>
  <c r="AG319" i="5"/>
  <c r="AG330" i="5"/>
  <c r="AG341" i="5"/>
  <c r="AG351" i="5"/>
  <c r="AG362" i="5"/>
  <c r="AG373" i="5"/>
  <c r="AG383" i="5"/>
  <c r="AG394" i="5"/>
  <c r="AG44" i="5"/>
  <c r="AG108" i="5"/>
  <c r="AG172" i="5"/>
  <c r="AG236" i="5"/>
  <c r="AG268" i="5"/>
  <c r="AG278" i="5"/>
  <c r="AG289" i="5"/>
  <c r="AG300" i="5"/>
  <c r="AG310" i="5"/>
  <c r="AG321" i="5"/>
  <c r="AG332" i="5"/>
  <c r="AG342" i="5"/>
  <c r="AG353" i="5"/>
  <c r="AG364" i="5"/>
  <c r="AG374" i="5"/>
  <c r="AG385" i="5"/>
  <c r="AG396" i="5"/>
  <c r="AG52" i="5"/>
  <c r="AG116" i="5"/>
  <c r="AG180" i="5"/>
  <c r="AG244" i="5"/>
  <c r="AG269" i="5"/>
  <c r="AG279" i="5"/>
  <c r="AG290" i="5"/>
  <c r="AG301" i="5"/>
  <c r="AG311" i="5"/>
  <c r="AG322" i="5"/>
  <c r="AG333" i="5"/>
  <c r="AG343" i="5"/>
  <c r="AG354" i="5"/>
  <c r="AG365" i="5"/>
  <c r="AG375" i="5"/>
  <c r="AG386" i="5"/>
  <c r="AG397" i="5"/>
  <c r="AG60" i="5"/>
  <c r="AG124" i="5"/>
  <c r="AG188" i="5"/>
  <c r="AG252" i="5"/>
  <c r="AG270" i="5"/>
  <c r="AG281" i="5"/>
  <c r="AG292" i="5"/>
  <c r="AG302" i="5"/>
  <c r="AG313" i="5"/>
  <c r="AG324" i="5"/>
  <c r="AG334" i="5"/>
  <c r="AG345" i="5"/>
  <c r="AG356" i="5"/>
  <c r="AG366" i="5"/>
  <c r="AG377" i="5"/>
  <c r="AG68" i="5"/>
  <c r="AG132" i="5"/>
  <c r="AG196" i="5"/>
  <c r="AG260" i="5"/>
  <c r="AG271" i="5"/>
  <c r="AG282" i="5"/>
  <c r="AG293" i="5"/>
  <c r="AG303" i="5"/>
  <c r="AG314" i="5"/>
  <c r="AG325" i="5"/>
  <c r="AG335" i="5"/>
  <c r="AG346" i="5"/>
  <c r="AG357" i="5"/>
  <c r="AG367" i="5"/>
  <c r="AG378" i="5"/>
  <c r="AG389" i="5"/>
  <c r="AG399" i="5"/>
  <c r="AG12" i="5"/>
  <c r="AG76" i="5"/>
  <c r="AG140" i="5"/>
  <c r="AG204" i="5"/>
  <c r="AG261" i="5"/>
  <c r="AG273" i="5"/>
  <c r="AG284" i="5"/>
  <c r="AG294" i="5"/>
  <c r="AG305" i="5"/>
  <c r="AG316" i="5"/>
  <c r="AG326" i="5"/>
  <c r="AG337" i="5"/>
  <c r="AG348" i="5"/>
  <c r="AG358" i="5"/>
  <c r="AG369" i="5"/>
  <c r="AG380" i="5"/>
  <c r="AG390" i="5"/>
  <c r="AG401" i="5"/>
  <c r="AG28" i="5"/>
  <c r="AG92" i="5"/>
  <c r="AG156" i="5"/>
  <c r="AG220" i="5"/>
  <c r="AG265" i="5"/>
  <c r="AG276" i="5"/>
  <c r="AG286" i="5"/>
  <c r="AG297" i="5"/>
  <c r="AG308" i="5"/>
  <c r="AG318" i="5"/>
  <c r="AG329" i="5"/>
  <c r="AG340" i="5"/>
  <c r="AG350" i="5"/>
  <c r="AG285" i="5"/>
  <c r="AG361" i="5"/>
  <c r="AG398" i="5"/>
  <c r="AG295" i="5"/>
  <c r="AG370" i="5"/>
  <c r="AG402" i="5"/>
  <c r="AG4" i="5"/>
  <c r="AG20" i="5"/>
  <c r="AG306" i="5"/>
  <c r="AG372" i="5"/>
  <c r="AG404" i="5"/>
  <c r="AG274" i="5"/>
  <c r="AG84" i="5"/>
  <c r="AG317" i="5"/>
  <c r="AG381" i="5"/>
  <c r="AG359" i="5"/>
  <c r="AG148" i="5"/>
  <c r="AG327" i="5"/>
  <c r="AG382" i="5"/>
  <c r="AG393" i="5"/>
  <c r="AG212" i="5"/>
  <c r="AG338" i="5"/>
  <c r="AG388" i="5"/>
  <c r="AG262" i="5"/>
  <c r="AG349" i="5"/>
  <c r="AG391" i="5"/>
  <c r="AH12" i="5"/>
  <c r="AH20" i="5"/>
  <c r="AH28" i="5"/>
  <c r="AH36" i="5"/>
  <c r="AH44" i="5"/>
  <c r="AH52" i="5"/>
  <c r="AH60" i="5"/>
  <c r="AH68" i="5"/>
  <c r="AH76" i="5"/>
  <c r="AH84" i="5"/>
  <c r="AH92" i="5"/>
  <c r="AH100" i="5"/>
  <c r="AH108" i="5"/>
  <c r="AH116" i="5"/>
  <c r="AH124" i="5"/>
  <c r="AH132" i="5"/>
  <c r="AH140" i="5"/>
  <c r="AH148" i="5"/>
  <c r="AH156" i="5"/>
  <c r="AH164" i="5"/>
  <c r="AH172" i="5"/>
  <c r="AH180" i="5"/>
  <c r="AH188" i="5"/>
  <c r="AH196" i="5"/>
  <c r="AH204" i="5"/>
  <c r="AH212" i="5"/>
  <c r="AH220" i="5"/>
  <c r="AH228" i="5"/>
  <c r="AH236" i="5"/>
  <c r="AH244" i="5"/>
  <c r="AH252" i="5"/>
  <c r="AH260" i="5"/>
  <c r="AH268" i="5"/>
  <c r="AH5" i="5"/>
  <c r="AH13" i="5"/>
  <c r="AH21" i="5"/>
  <c r="AH29" i="5"/>
  <c r="AH37" i="5"/>
  <c r="AH45" i="5"/>
  <c r="AH53" i="5"/>
  <c r="AH61" i="5"/>
  <c r="AH69" i="5"/>
  <c r="AH77" i="5"/>
  <c r="AH85" i="5"/>
  <c r="AH93" i="5"/>
  <c r="AH101" i="5"/>
  <c r="AH109" i="5"/>
  <c r="AH117" i="5"/>
  <c r="AH125" i="5"/>
  <c r="AH133" i="5"/>
  <c r="AH141" i="5"/>
  <c r="AH149" i="5"/>
  <c r="AH157" i="5"/>
  <c r="AH165" i="5"/>
  <c r="AH173" i="5"/>
  <c r="AH181" i="5"/>
  <c r="AH189" i="5"/>
  <c r="AH197" i="5"/>
  <c r="AH205" i="5"/>
  <c r="AH213" i="5"/>
  <c r="AH221" i="5"/>
  <c r="AH229" i="5"/>
  <c r="AH237" i="5"/>
  <c r="AH245" i="5"/>
  <c r="AH253" i="5"/>
  <c r="AH261" i="5"/>
  <c r="AH269" i="5"/>
  <c r="AH277" i="5"/>
  <c r="AH6" i="5"/>
  <c r="AH14" i="5"/>
  <c r="AH22" i="5"/>
  <c r="AH30" i="5"/>
  <c r="AH38" i="5"/>
  <c r="AH46" i="5"/>
  <c r="AH54" i="5"/>
  <c r="AH62" i="5"/>
  <c r="AH70" i="5"/>
  <c r="AH78" i="5"/>
  <c r="AH86" i="5"/>
  <c r="AH94" i="5"/>
  <c r="AH102" i="5"/>
  <c r="AH110" i="5"/>
  <c r="AH118" i="5"/>
  <c r="AH126" i="5"/>
  <c r="AH134" i="5"/>
  <c r="AH142" i="5"/>
  <c r="AH150" i="5"/>
  <c r="AH158" i="5"/>
  <c r="AH166" i="5"/>
  <c r="AH174" i="5"/>
  <c r="AH182" i="5"/>
  <c r="AH190" i="5"/>
  <c r="AH198" i="5"/>
  <c r="AH206" i="5"/>
  <c r="AH214" i="5"/>
  <c r="AH222" i="5"/>
  <c r="AH230" i="5"/>
  <c r="AH238" i="5"/>
  <c r="AH246" i="5"/>
  <c r="AH254" i="5"/>
  <c r="AH262" i="5"/>
  <c r="AH270" i="5"/>
  <c r="AH278" i="5"/>
  <c r="AH7" i="5"/>
  <c r="AH15" i="5"/>
  <c r="AH23" i="5"/>
  <c r="AH31" i="5"/>
  <c r="AH39" i="5"/>
  <c r="AH47" i="5"/>
  <c r="AH55" i="5"/>
  <c r="AH63" i="5"/>
  <c r="AH71" i="5"/>
  <c r="AH79" i="5"/>
  <c r="AH87" i="5"/>
  <c r="AH95" i="5"/>
  <c r="AH103" i="5"/>
  <c r="AH111" i="5"/>
  <c r="AH119" i="5"/>
  <c r="AH127" i="5"/>
  <c r="AH135" i="5"/>
  <c r="AH143" i="5"/>
  <c r="AH151" i="5"/>
  <c r="AH159" i="5"/>
  <c r="AH167" i="5"/>
  <c r="AH175" i="5"/>
  <c r="AH183" i="5"/>
  <c r="AH191" i="5"/>
  <c r="AH199" i="5"/>
  <c r="AH207" i="5"/>
  <c r="AH215" i="5"/>
  <c r="AH223" i="5"/>
  <c r="AH231" i="5"/>
  <c r="AH239" i="5"/>
  <c r="AH247" i="5"/>
  <c r="AH255" i="5"/>
  <c r="AH263" i="5"/>
  <c r="AH271" i="5"/>
  <c r="AH279" i="5"/>
  <c r="AH8" i="5"/>
  <c r="AH16" i="5"/>
  <c r="AH24" i="5"/>
  <c r="AH32" i="5"/>
  <c r="AH40" i="5"/>
  <c r="AH48" i="5"/>
  <c r="AH56" i="5"/>
  <c r="AH64" i="5"/>
  <c r="AH72" i="5"/>
  <c r="AH80" i="5"/>
  <c r="AH88" i="5"/>
  <c r="AH96" i="5"/>
  <c r="AH104" i="5"/>
  <c r="AH112" i="5"/>
  <c r="AH120" i="5"/>
  <c r="AH128" i="5"/>
  <c r="AH136" i="5"/>
  <c r="AH144" i="5"/>
  <c r="AH152" i="5"/>
  <c r="AH160" i="5"/>
  <c r="AH168" i="5"/>
  <c r="AH176" i="5"/>
  <c r="AH184" i="5"/>
  <c r="AH192" i="5"/>
  <c r="AH200" i="5"/>
  <c r="AH208" i="5"/>
  <c r="AH216" i="5"/>
  <c r="AH224" i="5"/>
  <c r="AH232" i="5"/>
  <c r="AH240" i="5"/>
  <c r="AH248" i="5"/>
  <c r="AH256" i="5"/>
  <c r="AH264" i="5"/>
  <c r="AH272" i="5"/>
  <c r="AH280" i="5"/>
  <c r="AH9" i="5"/>
  <c r="AH17" i="5"/>
  <c r="AH25" i="5"/>
  <c r="AH33" i="5"/>
  <c r="AH41" i="5"/>
  <c r="AH49" i="5"/>
  <c r="AH57" i="5"/>
  <c r="AH65" i="5"/>
  <c r="AH73" i="5"/>
  <c r="AH81" i="5"/>
  <c r="AH89" i="5"/>
  <c r="AH97" i="5"/>
  <c r="AH105" i="5"/>
  <c r="AH113" i="5"/>
  <c r="AH121" i="5"/>
  <c r="AH129" i="5"/>
  <c r="AH137" i="5"/>
  <c r="AH145" i="5"/>
  <c r="AH153" i="5"/>
  <c r="AH161" i="5"/>
  <c r="AH169" i="5"/>
  <c r="AH177" i="5"/>
  <c r="AH185" i="5"/>
  <c r="AH193" i="5"/>
  <c r="AH201" i="5"/>
  <c r="AH209" i="5"/>
  <c r="AH217" i="5"/>
  <c r="AH225" i="5"/>
  <c r="AH233" i="5"/>
  <c r="AH241" i="5"/>
  <c r="AH249" i="5"/>
  <c r="AH257" i="5"/>
  <c r="AH265" i="5"/>
  <c r="AH273" i="5"/>
  <c r="AH18" i="5"/>
  <c r="AH50" i="5"/>
  <c r="AH82" i="5"/>
  <c r="AH114" i="5"/>
  <c r="AH146" i="5"/>
  <c r="AH178" i="5"/>
  <c r="AH210" i="5"/>
  <c r="AH242" i="5"/>
  <c r="AH274" i="5"/>
  <c r="AH286" i="5"/>
  <c r="AH294" i="5"/>
  <c r="AH302" i="5"/>
  <c r="AH310" i="5"/>
  <c r="AH318" i="5"/>
  <c r="AH326" i="5"/>
  <c r="AH334" i="5"/>
  <c r="AH342" i="5"/>
  <c r="AH350" i="5"/>
  <c r="AH358" i="5"/>
  <c r="AH366" i="5"/>
  <c r="AH374" i="5"/>
  <c r="AH382" i="5"/>
  <c r="AH390" i="5"/>
  <c r="AH398" i="5"/>
  <c r="AH19" i="5"/>
  <c r="AH51" i="5"/>
  <c r="AH83" i="5"/>
  <c r="AH115" i="5"/>
  <c r="AH147" i="5"/>
  <c r="AH179" i="5"/>
  <c r="AH211" i="5"/>
  <c r="AH243" i="5"/>
  <c r="AH275" i="5"/>
  <c r="AH287" i="5"/>
  <c r="AH295" i="5"/>
  <c r="AH303" i="5"/>
  <c r="AH311" i="5"/>
  <c r="AH319" i="5"/>
  <c r="AH327" i="5"/>
  <c r="AH335" i="5"/>
  <c r="AH343" i="5"/>
  <c r="AH351" i="5"/>
  <c r="AH359" i="5"/>
  <c r="AH367" i="5"/>
  <c r="AH375" i="5"/>
  <c r="AH383" i="5"/>
  <c r="AH391" i="5"/>
  <c r="AH399" i="5"/>
  <c r="AH26" i="5"/>
  <c r="AH58" i="5"/>
  <c r="AH90" i="5"/>
  <c r="AH122" i="5"/>
  <c r="AH154" i="5"/>
  <c r="AH186" i="5"/>
  <c r="AH218" i="5"/>
  <c r="AH250" i="5"/>
  <c r="AH276" i="5"/>
  <c r="AH288" i="5"/>
  <c r="AH296" i="5"/>
  <c r="AH304" i="5"/>
  <c r="AH312" i="5"/>
  <c r="AH320" i="5"/>
  <c r="AH328" i="5"/>
  <c r="AH336" i="5"/>
  <c r="AH344" i="5"/>
  <c r="AH352" i="5"/>
  <c r="AH360" i="5"/>
  <c r="AH368" i="5"/>
  <c r="AH376" i="5"/>
  <c r="AH384" i="5"/>
  <c r="AH392" i="5"/>
  <c r="AH400" i="5"/>
  <c r="AH27" i="5"/>
  <c r="AH59" i="5"/>
  <c r="AH91" i="5"/>
  <c r="AH123" i="5"/>
  <c r="AH155" i="5"/>
  <c r="AH187" i="5"/>
  <c r="AH219" i="5"/>
  <c r="AH251" i="5"/>
  <c r="AH281" i="5"/>
  <c r="AH289" i="5"/>
  <c r="AH297" i="5"/>
  <c r="AH305" i="5"/>
  <c r="AH313" i="5"/>
  <c r="AH321" i="5"/>
  <c r="AH329" i="5"/>
  <c r="AH337" i="5"/>
  <c r="AH345" i="5"/>
  <c r="AH353" i="5"/>
  <c r="AH361" i="5"/>
  <c r="AH369" i="5"/>
  <c r="AH377" i="5"/>
  <c r="AH385" i="5"/>
  <c r="AH393" i="5"/>
  <c r="AH401" i="5"/>
  <c r="AH34" i="5"/>
  <c r="AH66" i="5"/>
  <c r="AH98" i="5"/>
  <c r="AH130" i="5"/>
  <c r="AH162" i="5"/>
  <c r="AH194" i="5"/>
  <c r="AH226" i="5"/>
  <c r="AH258" i="5"/>
  <c r="AH282" i="5"/>
  <c r="AH290" i="5"/>
  <c r="AH298" i="5"/>
  <c r="AH306" i="5"/>
  <c r="AH314" i="5"/>
  <c r="AH322" i="5"/>
  <c r="AH330" i="5"/>
  <c r="AH338" i="5"/>
  <c r="AH346" i="5"/>
  <c r="AH354" i="5"/>
  <c r="AH362" i="5"/>
  <c r="AH370" i="5"/>
  <c r="AH378" i="5"/>
  <c r="AH386" i="5"/>
  <c r="AH394" i="5"/>
  <c r="AH402" i="5"/>
  <c r="AH35" i="5"/>
  <c r="AH67" i="5"/>
  <c r="AH99" i="5"/>
  <c r="AH131" i="5"/>
  <c r="AH163" i="5"/>
  <c r="AH195" i="5"/>
  <c r="AH227" i="5"/>
  <c r="AH259" i="5"/>
  <c r="AH283" i="5"/>
  <c r="AH291" i="5"/>
  <c r="AH299" i="5"/>
  <c r="AH307" i="5"/>
  <c r="AH315" i="5"/>
  <c r="AH323" i="5"/>
  <c r="AH331" i="5"/>
  <c r="AH339" i="5"/>
  <c r="AH347" i="5"/>
  <c r="AH355" i="5"/>
  <c r="AH363" i="5"/>
  <c r="AH371" i="5"/>
  <c r="AH379" i="5"/>
  <c r="AH387" i="5"/>
  <c r="AH395" i="5"/>
  <c r="AH403" i="5"/>
  <c r="AH10" i="5"/>
  <c r="AH42" i="5"/>
  <c r="AH74" i="5"/>
  <c r="AH106" i="5"/>
  <c r="AH11" i="5"/>
  <c r="AH43" i="5"/>
  <c r="AH75" i="5"/>
  <c r="AH107" i="5"/>
  <c r="AH139" i="5"/>
  <c r="AH171" i="5"/>
  <c r="AH203" i="5"/>
  <c r="AH235" i="5"/>
  <c r="AH267" i="5"/>
  <c r="AH285" i="5"/>
  <c r="AH293" i="5"/>
  <c r="AH301" i="5"/>
  <c r="AH309" i="5"/>
  <c r="AH317" i="5"/>
  <c r="AH325" i="5"/>
  <c r="AH333" i="5"/>
  <c r="AH341" i="5"/>
  <c r="AH349" i="5"/>
  <c r="AH357" i="5"/>
  <c r="AH365" i="5"/>
  <c r="AH373" i="5"/>
  <c r="AH381" i="5"/>
  <c r="AH389" i="5"/>
  <c r="AH397" i="5"/>
  <c r="AH138" i="5"/>
  <c r="AH308" i="5"/>
  <c r="AH372" i="5"/>
  <c r="AH170" i="5"/>
  <c r="AH316" i="5"/>
  <c r="AH380" i="5"/>
  <c r="AH202" i="5"/>
  <c r="AH324" i="5"/>
  <c r="AH388" i="5"/>
  <c r="AH234" i="5"/>
  <c r="AH332" i="5"/>
  <c r="AH396" i="5"/>
  <c r="AH266" i="5"/>
  <c r="AH340" i="5"/>
  <c r="AH404" i="5"/>
  <c r="AH284" i="5"/>
  <c r="AH348" i="5"/>
  <c r="AH300" i="5"/>
  <c r="AH364" i="5"/>
  <c r="AH292" i="5"/>
  <c r="AH356" i="5"/>
  <c r="AH4" i="5"/>
  <c r="G121" i="5"/>
  <c r="AI4" i="5"/>
  <c r="I404" i="10"/>
  <c r="I260" i="10"/>
  <c r="I116" i="10"/>
  <c r="I391" i="10"/>
  <c r="I247" i="10"/>
  <c r="I103" i="10"/>
  <c r="I378" i="10"/>
  <c r="I234" i="10"/>
  <c r="I90" i="10"/>
  <c r="I365" i="10"/>
  <c r="I221" i="10"/>
  <c r="I77" i="10"/>
  <c r="I352" i="10"/>
  <c r="I208" i="10"/>
  <c r="I64" i="10"/>
  <c r="I339" i="10"/>
  <c r="I195" i="10"/>
  <c r="I51" i="10"/>
  <c r="I302" i="10"/>
  <c r="I158" i="10"/>
  <c r="I14" i="10"/>
  <c r="I277" i="10"/>
  <c r="I133" i="10"/>
  <c r="I396" i="10"/>
  <c r="I252" i="10"/>
  <c r="I108" i="10"/>
  <c r="I310" i="10"/>
  <c r="I371" i="10"/>
  <c r="I227" i="10"/>
  <c r="I83" i="10"/>
  <c r="I190" i="10"/>
  <c r="I333" i="10"/>
  <c r="I189" i="10"/>
  <c r="I45" i="10"/>
  <c r="I392" i="10"/>
  <c r="I248" i="10"/>
  <c r="I104" i="10"/>
  <c r="I379" i="10"/>
  <c r="I235" i="10"/>
  <c r="I91" i="10"/>
  <c r="I366" i="10"/>
  <c r="I222" i="10"/>
  <c r="I78" i="10"/>
  <c r="I353" i="10"/>
  <c r="I209" i="10"/>
  <c r="I65" i="10"/>
  <c r="I340" i="10"/>
  <c r="I196" i="10"/>
  <c r="I52" i="10"/>
  <c r="I327" i="10"/>
  <c r="I183" i="10"/>
  <c r="I39" i="10"/>
  <c r="I290" i="10"/>
  <c r="I146" i="10"/>
  <c r="I274" i="10"/>
  <c r="I265" i="10"/>
  <c r="I121" i="10"/>
  <c r="I384" i="10"/>
  <c r="I240" i="10"/>
  <c r="I96" i="10"/>
  <c r="I214" i="10"/>
  <c r="I359" i="10"/>
  <c r="I215" i="10"/>
  <c r="I71" i="10"/>
  <c r="I166" i="10"/>
  <c r="I321" i="10"/>
  <c r="I177" i="10"/>
  <c r="I33" i="10"/>
  <c r="I380" i="10"/>
  <c r="I236" i="10"/>
  <c r="I92" i="10"/>
  <c r="I367" i="10"/>
  <c r="I223" i="10"/>
  <c r="I79" i="10"/>
  <c r="I354" i="10"/>
  <c r="I210" i="10"/>
  <c r="I66" i="10"/>
  <c r="I341" i="10"/>
  <c r="I197" i="10"/>
  <c r="I53" i="10"/>
  <c r="I328" i="10"/>
  <c r="I184" i="10"/>
  <c r="I40" i="10"/>
  <c r="I315" i="10"/>
  <c r="I171" i="10"/>
  <c r="I27" i="10"/>
  <c r="I278" i="10"/>
  <c r="I134" i="10"/>
  <c r="I397" i="10"/>
  <c r="I253" i="10"/>
  <c r="I109" i="10"/>
  <c r="I372" i="10"/>
  <c r="I228" i="10"/>
  <c r="I84" i="10"/>
  <c r="I178" i="10"/>
  <c r="I347" i="10"/>
  <c r="I203" i="10"/>
  <c r="I59" i="10"/>
  <c r="I142" i="10"/>
  <c r="I309" i="10"/>
  <c r="I165" i="10"/>
  <c r="I21" i="10"/>
  <c r="I368" i="10"/>
  <c r="I224" i="10"/>
  <c r="I80" i="10"/>
  <c r="I355" i="10"/>
  <c r="I211" i="10"/>
  <c r="I67" i="10"/>
  <c r="I342" i="10"/>
  <c r="I198" i="10"/>
  <c r="I54" i="10"/>
  <c r="I329" i="10"/>
  <c r="I185" i="10"/>
  <c r="I41" i="10"/>
  <c r="I316" i="10"/>
  <c r="I172" i="10"/>
  <c r="I28" i="10"/>
  <c r="I303" i="10"/>
  <c r="I159" i="10"/>
  <c r="I15" i="10"/>
  <c r="I266" i="10"/>
  <c r="I122" i="10"/>
  <c r="I385" i="10"/>
  <c r="I241" i="10"/>
  <c r="I97" i="10"/>
  <c r="I360" i="10"/>
  <c r="I216" i="10"/>
  <c r="I72" i="10"/>
  <c r="I154" i="10"/>
  <c r="I335" i="10"/>
  <c r="I191" i="10"/>
  <c r="I47" i="10"/>
  <c r="I118" i="10"/>
  <c r="I297" i="10"/>
  <c r="I153" i="10"/>
  <c r="I9" i="10"/>
  <c r="I356" i="10"/>
  <c r="I212" i="10"/>
  <c r="I68" i="10"/>
  <c r="I343" i="10"/>
  <c r="I199" i="10"/>
  <c r="I55" i="10"/>
  <c r="I330" i="10"/>
  <c r="I186" i="10"/>
  <c r="I42" i="10"/>
  <c r="I317" i="10"/>
  <c r="I173" i="10"/>
  <c r="I29" i="10"/>
  <c r="I304" i="10"/>
  <c r="I160" i="10"/>
  <c r="I16" i="10"/>
  <c r="I291" i="10"/>
  <c r="I147" i="10"/>
  <c r="I398" i="10"/>
  <c r="I254" i="10"/>
  <c r="I110" i="10"/>
  <c r="I373" i="10"/>
  <c r="I229" i="10"/>
  <c r="I85" i="10"/>
  <c r="I348" i="10"/>
  <c r="I204" i="10"/>
  <c r="I60" i="10"/>
  <c r="I130" i="10"/>
  <c r="I323" i="10"/>
  <c r="I179" i="10"/>
  <c r="I35" i="10"/>
  <c r="I82" i="10"/>
  <c r="I285" i="10"/>
  <c r="I141" i="10"/>
  <c r="I250" i="10"/>
  <c r="I344" i="10"/>
  <c r="I200" i="10"/>
  <c r="I56" i="10"/>
  <c r="I331" i="10"/>
  <c r="I187" i="10"/>
  <c r="I43" i="10"/>
  <c r="I318" i="10"/>
  <c r="I174" i="10"/>
  <c r="I30" i="10"/>
  <c r="I305" i="10"/>
  <c r="I161" i="10"/>
  <c r="I17" i="10"/>
  <c r="I292" i="10"/>
  <c r="I148" i="10"/>
  <c r="I4" i="10"/>
  <c r="I279" i="10"/>
  <c r="I135" i="10"/>
  <c r="I386" i="10"/>
  <c r="I242" i="10"/>
  <c r="I98" i="10"/>
  <c r="I361" i="10"/>
  <c r="I217" i="10"/>
  <c r="I73" i="10"/>
  <c r="I336" i="10"/>
  <c r="I192" i="10"/>
  <c r="I48" i="10"/>
  <c r="I106" i="10"/>
  <c r="I311" i="10"/>
  <c r="I167" i="10"/>
  <c r="I23" i="10"/>
  <c r="I58" i="10"/>
  <c r="I273" i="10"/>
  <c r="I129" i="10"/>
  <c r="I332" i="10"/>
  <c r="I188" i="10"/>
  <c r="I44" i="10"/>
  <c r="I319" i="10"/>
  <c r="I175" i="10"/>
  <c r="I31" i="10"/>
  <c r="I306" i="10"/>
  <c r="I162" i="10"/>
  <c r="I18" i="10"/>
  <c r="I293" i="10"/>
  <c r="I149" i="10"/>
  <c r="I5" i="10"/>
  <c r="I280" i="10"/>
  <c r="I136" i="10"/>
  <c r="I262" i="10"/>
  <c r="I267" i="10"/>
  <c r="I123" i="10"/>
  <c r="I374" i="10"/>
  <c r="I230" i="10"/>
  <c r="I86" i="10"/>
  <c r="I349" i="10"/>
  <c r="I205" i="10"/>
  <c r="I61" i="10"/>
  <c r="I324" i="10"/>
  <c r="I180" i="10"/>
  <c r="I36" i="10"/>
  <c r="I70" i="10"/>
  <c r="I299" i="10"/>
  <c r="I155" i="10"/>
  <c r="I11" i="10"/>
  <c r="I34" i="10"/>
  <c r="I261" i="10"/>
  <c r="I117" i="10"/>
  <c r="I320" i="10"/>
  <c r="I176" i="10"/>
  <c r="I32" i="10"/>
  <c r="I307" i="10"/>
  <c r="I163" i="10"/>
  <c r="I19" i="10"/>
  <c r="I294" i="10"/>
  <c r="I150" i="10"/>
  <c r="I6" i="10"/>
  <c r="I281" i="10"/>
  <c r="I137" i="10"/>
  <c r="I202" i="10"/>
  <c r="I268" i="10"/>
  <c r="I124" i="10"/>
  <c r="I399" i="10"/>
  <c r="I255" i="10"/>
  <c r="I111" i="10"/>
  <c r="I362" i="10"/>
  <c r="I218" i="10"/>
  <c r="I74" i="10"/>
  <c r="I337" i="10"/>
  <c r="I193" i="10"/>
  <c r="I49" i="10"/>
  <c r="I312" i="10"/>
  <c r="I168" i="10"/>
  <c r="I24" i="10"/>
  <c r="I46" i="10"/>
  <c r="I287" i="10"/>
  <c r="I143" i="10"/>
  <c r="I394" i="10"/>
  <c r="I393" i="10"/>
  <c r="I249" i="10"/>
  <c r="I105" i="10"/>
  <c r="I308" i="10"/>
  <c r="I164" i="10"/>
  <c r="I20" i="10"/>
  <c r="I295" i="10"/>
  <c r="I151" i="10"/>
  <c r="I7" i="10"/>
  <c r="I282" i="10"/>
  <c r="I138" i="10"/>
  <c r="I94" i="10"/>
  <c r="I269" i="10"/>
  <c r="I125" i="10"/>
  <c r="I400" i="10"/>
  <c r="I256" i="10"/>
  <c r="I112" i="10"/>
  <c r="I387" i="10"/>
  <c r="I243" i="10"/>
  <c r="I99" i="10"/>
  <c r="I350" i="10"/>
  <c r="I206" i="10"/>
  <c r="I62" i="10"/>
  <c r="I325" i="10"/>
  <c r="I181" i="10"/>
  <c r="I37" i="10"/>
  <c r="I300" i="10"/>
  <c r="I156" i="10"/>
  <c r="I12" i="10"/>
  <c r="I22" i="10"/>
  <c r="I275" i="10"/>
  <c r="I131" i="10"/>
  <c r="I358" i="10"/>
  <c r="I381" i="10"/>
  <c r="I237" i="10"/>
  <c r="I93" i="10"/>
  <c r="I296" i="10"/>
  <c r="I152" i="10"/>
  <c r="I8" i="10"/>
  <c r="I283" i="10"/>
  <c r="I139" i="10"/>
  <c r="I238" i="10"/>
  <c r="I270" i="10"/>
  <c r="I126" i="10"/>
  <c r="I401" i="10"/>
  <c r="I257" i="10"/>
  <c r="I113" i="10"/>
  <c r="I388" i="10"/>
  <c r="I244" i="10"/>
  <c r="I100" i="10"/>
  <c r="I375" i="10"/>
  <c r="I231" i="10"/>
  <c r="I87" i="10"/>
  <c r="I338" i="10"/>
  <c r="I194" i="10"/>
  <c r="I50" i="10"/>
  <c r="I313" i="10"/>
  <c r="I169" i="10"/>
  <c r="I25" i="10"/>
  <c r="I288" i="10"/>
  <c r="I144" i="10"/>
  <c r="I382" i="10"/>
  <c r="I10" i="10"/>
  <c r="I263" i="10"/>
  <c r="I119" i="10"/>
  <c r="I322" i="10"/>
  <c r="I369" i="10"/>
  <c r="I225" i="10"/>
  <c r="I81" i="10"/>
  <c r="I284" i="10"/>
  <c r="I140" i="10"/>
  <c r="I286" i="10"/>
  <c r="I271" i="10"/>
  <c r="I127" i="10"/>
  <c r="I402" i="10"/>
  <c r="I258" i="10"/>
  <c r="I114" i="10"/>
  <c r="I389" i="10"/>
  <c r="I245" i="10"/>
  <c r="I101" i="10"/>
  <c r="I376" i="10"/>
  <c r="I232" i="10"/>
  <c r="I88" i="10"/>
  <c r="I363" i="10"/>
  <c r="I219" i="10"/>
  <c r="I75" i="10"/>
  <c r="I326" i="10"/>
  <c r="I182" i="10"/>
  <c r="I38" i="10"/>
  <c r="I301" i="10"/>
  <c r="I157" i="10"/>
  <c r="I13" i="10"/>
  <c r="I276" i="10"/>
  <c r="I132" i="10"/>
  <c r="I346" i="10"/>
  <c r="I395" i="10"/>
  <c r="I251" i="10"/>
  <c r="I107" i="10"/>
  <c r="I298" i="10"/>
  <c r="I357" i="10"/>
  <c r="I213" i="10"/>
  <c r="I69" i="10"/>
  <c r="I272" i="10"/>
  <c r="I128" i="10"/>
  <c r="I403" i="10"/>
  <c r="I259" i="10"/>
  <c r="I115" i="10"/>
  <c r="I390" i="10"/>
  <c r="I246" i="10"/>
  <c r="I102" i="10"/>
  <c r="I377" i="10"/>
  <c r="I233" i="10"/>
  <c r="I89" i="10"/>
  <c r="I364" i="10"/>
  <c r="I220" i="10"/>
  <c r="I76" i="10"/>
  <c r="I351" i="10"/>
  <c r="I207" i="10"/>
  <c r="I63" i="10"/>
  <c r="I314" i="10"/>
  <c r="I170" i="10"/>
  <c r="I26" i="10"/>
  <c r="I289" i="10"/>
  <c r="I145" i="10"/>
  <c r="I370" i="10"/>
  <c r="I264" i="10"/>
  <c r="I120" i="10"/>
  <c r="I334" i="10"/>
  <c r="I383" i="10"/>
  <c r="I239" i="10"/>
  <c r="I95" i="10"/>
  <c r="I226" i="10"/>
  <c r="I345" i="10"/>
  <c r="I201" i="10"/>
  <c r="I57" i="10"/>
  <c r="G84" i="5"/>
  <c r="G181" i="5"/>
  <c r="G219" i="5"/>
  <c r="G253" i="5"/>
  <c r="G310" i="5"/>
  <c r="G179" i="5"/>
  <c r="G131" i="5"/>
  <c r="G255" i="5"/>
  <c r="G33" i="5"/>
  <c r="G197" i="5"/>
  <c r="G157" i="5"/>
  <c r="G381" i="5"/>
  <c r="G371" i="5"/>
  <c r="G10" i="5"/>
  <c r="G105" i="5"/>
  <c r="G51" i="5"/>
  <c r="G214" i="5"/>
  <c r="G68" i="5"/>
  <c r="G69" i="5"/>
  <c r="G59" i="5"/>
  <c r="G212" i="5"/>
  <c r="G279" i="5"/>
  <c r="G192" i="5"/>
  <c r="G120" i="5"/>
  <c r="G61" i="5"/>
  <c r="G188" i="5"/>
  <c r="G205" i="5"/>
  <c r="G395" i="5"/>
  <c r="G283" i="5"/>
  <c r="G294" i="5"/>
  <c r="G22" i="5"/>
  <c r="G319" i="5"/>
  <c r="G225" i="5"/>
  <c r="G62" i="5"/>
  <c r="G351" i="5"/>
  <c r="G108" i="5"/>
  <c r="G136" i="5"/>
  <c r="G329" i="5"/>
  <c r="G359" i="5"/>
  <c r="G58" i="5"/>
  <c r="G203" i="5"/>
  <c r="G367" i="5"/>
  <c r="G15" i="5"/>
  <c r="G173" i="5"/>
  <c r="K320" i="18"/>
  <c r="K176" i="18"/>
  <c r="K20" i="18"/>
  <c r="K331" i="18"/>
  <c r="K187" i="18"/>
  <c r="K43" i="18"/>
  <c r="K318" i="18"/>
  <c r="K174" i="18"/>
  <c r="K30" i="18"/>
  <c r="K341" i="18"/>
  <c r="K197" i="18"/>
  <c r="K53" i="18"/>
  <c r="K340" i="18"/>
  <c r="K196" i="18"/>
  <c r="K52" i="18"/>
  <c r="K375" i="18"/>
  <c r="K231" i="18"/>
  <c r="K87" i="18"/>
  <c r="K362" i="18"/>
  <c r="K218" i="18"/>
  <c r="K74" i="18"/>
  <c r="K361" i="18"/>
  <c r="K217" i="18"/>
  <c r="K73" i="18"/>
  <c r="K324" i="18"/>
  <c r="K180" i="18"/>
  <c r="K36" i="18"/>
  <c r="K335" i="18"/>
  <c r="K191" i="18"/>
  <c r="K47" i="18"/>
  <c r="K345" i="18"/>
  <c r="K201" i="18"/>
  <c r="K57" i="18"/>
  <c r="K404" i="18"/>
  <c r="K114" i="18"/>
  <c r="K281" i="18"/>
  <c r="K15" i="18"/>
  <c r="K171" i="18"/>
  <c r="K157" i="18"/>
  <c r="K120" i="18"/>
  <c r="K238" i="18"/>
  <c r="K336" i="18"/>
  <c r="K308" i="18"/>
  <c r="K164" i="18"/>
  <c r="K8" i="18"/>
  <c r="K319" i="18"/>
  <c r="K175" i="18"/>
  <c r="K31" i="18"/>
  <c r="K306" i="18"/>
  <c r="K162" i="18"/>
  <c r="K18" i="18"/>
  <c r="K329" i="18"/>
  <c r="K185" i="18"/>
  <c r="K41" i="18"/>
  <c r="K328" i="18"/>
  <c r="K184" i="18"/>
  <c r="K40" i="18"/>
  <c r="K363" i="18"/>
  <c r="K219" i="18"/>
  <c r="K75" i="18"/>
  <c r="K350" i="18"/>
  <c r="K206" i="18"/>
  <c r="K62" i="18"/>
  <c r="K349" i="18"/>
  <c r="K205" i="18"/>
  <c r="K61" i="18"/>
  <c r="K312" i="18"/>
  <c r="K168" i="18"/>
  <c r="K24" i="18"/>
  <c r="K323" i="18"/>
  <c r="K179" i="18"/>
  <c r="K35" i="18"/>
  <c r="K333" i="18"/>
  <c r="K189" i="18"/>
  <c r="K45" i="18"/>
  <c r="K116" i="18"/>
  <c r="K271" i="18"/>
  <c r="K130" i="18"/>
  <c r="K137" i="18"/>
  <c r="K136" i="18"/>
  <c r="K27" i="18"/>
  <c r="K158" i="18"/>
  <c r="K13" i="18"/>
  <c r="K264" i="18"/>
  <c r="K285" i="18"/>
  <c r="K86" i="18"/>
  <c r="K296" i="18"/>
  <c r="K152" i="18"/>
  <c r="K334" i="18"/>
  <c r="K307" i="18"/>
  <c r="K163" i="18"/>
  <c r="K19" i="18"/>
  <c r="K294" i="18"/>
  <c r="K150" i="18"/>
  <c r="K6" i="18"/>
  <c r="K317" i="18"/>
  <c r="K173" i="18"/>
  <c r="K29" i="18"/>
  <c r="K316" i="18"/>
  <c r="K172" i="18"/>
  <c r="K28" i="18"/>
  <c r="K351" i="18"/>
  <c r="K207" i="18"/>
  <c r="K63" i="18"/>
  <c r="K338" i="18"/>
  <c r="K194" i="18"/>
  <c r="K50" i="18"/>
  <c r="K337" i="18"/>
  <c r="K193" i="18"/>
  <c r="K49" i="18"/>
  <c r="K300" i="18"/>
  <c r="K156" i="18"/>
  <c r="K12" i="18"/>
  <c r="K311" i="18"/>
  <c r="K167" i="18"/>
  <c r="K23" i="18"/>
  <c r="K321" i="18"/>
  <c r="K177" i="18"/>
  <c r="K33" i="18"/>
  <c r="K315" i="18"/>
  <c r="K275" i="18"/>
  <c r="K373" i="18"/>
  <c r="K284" i="18"/>
  <c r="K140" i="18"/>
  <c r="K274" i="18"/>
  <c r="K295" i="18"/>
  <c r="K151" i="18"/>
  <c r="K7" i="18"/>
  <c r="K282" i="18"/>
  <c r="K138" i="18"/>
  <c r="K358" i="18"/>
  <c r="K305" i="18"/>
  <c r="K161" i="18"/>
  <c r="K17" i="18"/>
  <c r="K304" i="18"/>
  <c r="K160" i="18"/>
  <c r="K16" i="18"/>
  <c r="K339" i="18"/>
  <c r="K195" i="18"/>
  <c r="K51" i="18"/>
  <c r="K326" i="18"/>
  <c r="K182" i="18"/>
  <c r="K38" i="18"/>
  <c r="K325" i="18"/>
  <c r="K181" i="18"/>
  <c r="K37" i="18"/>
  <c r="K288" i="18"/>
  <c r="K144" i="18"/>
  <c r="K382" i="18"/>
  <c r="K299" i="18"/>
  <c r="K155" i="18"/>
  <c r="K11" i="18"/>
  <c r="K309" i="18"/>
  <c r="K165" i="18"/>
  <c r="K21" i="18"/>
  <c r="K260" i="18"/>
  <c r="K402" i="18"/>
  <c r="K280" i="18"/>
  <c r="K302" i="18"/>
  <c r="K166" i="18"/>
  <c r="K141" i="18"/>
  <c r="K243" i="18"/>
  <c r="K272" i="18"/>
  <c r="K128" i="18"/>
  <c r="K142" i="18"/>
  <c r="K283" i="18"/>
  <c r="K139" i="18"/>
  <c r="K82" i="18"/>
  <c r="K270" i="18"/>
  <c r="K126" i="18"/>
  <c r="K286" i="18"/>
  <c r="K293" i="18"/>
  <c r="K149" i="18"/>
  <c r="K5" i="18"/>
  <c r="K292" i="18"/>
  <c r="K148" i="18"/>
  <c r="K4" i="18"/>
  <c r="K327" i="18"/>
  <c r="K183" i="18"/>
  <c r="K39" i="18"/>
  <c r="K314" i="18"/>
  <c r="K170" i="18"/>
  <c r="K26" i="18"/>
  <c r="K313" i="18"/>
  <c r="K169" i="18"/>
  <c r="K25" i="18"/>
  <c r="K276" i="18"/>
  <c r="K132" i="18"/>
  <c r="K250" i="18"/>
  <c r="K287" i="18"/>
  <c r="K143" i="18"/>
  <c r="K394" i="18"/>
  <c r="K297" i="18"/>
  <c r="K153" i="18"/>
  <c r="K9" i="18"/>
  <c r="K46" i="18"/>
  <c r="K127" i="18"/>
  <c r="K258" i="18"/>
  <c r="K346" i="18"/>
  <c r="K14" i="18"/>
  <c r="K301" i="18"/>
  <c r="K131" i="18"/>
  <c r="K32" i="18"/>
  <c r="K387" i="18"/>
  <c r="K392" i="18"/>
  <c r="K248" i="18"/>
  <c r="K104" i="18"/>
  <c r="K403" i="18"/>
  <c r="K259" i="18"/>
  <c r="K115" i="18"/>
  <c r="K390" i="18"/>
  <c r="K246" i="18"/>
  <c r="K102" i="18"/>
  <c r="K10" i="18"/>
  <c r="K269" i="18"/>
  <c r="K125" i="18"/>
  <c r="K190" i="18"/>
  <c r="K268" i="18"/>
  <c r="K124" i="18"/>
  <c r="K322" i="18"/>
  <c r="K303" i="18"/>
  <c r="K159" i="18"/>
  <c r="K298" i="18"/>
  <c r="K290" i="18"/>
  <c r="K146" i="18"/>
  <c r="K370" i="18"/>
  <c r="K289" i="18"/>
  <c r="K145" i="18"/>
  <c r="K396" i="18"/>
  <c r="K252" i="18"/>
  <c r="K108" i="18"/>
  <c r="K58" i="18"/>
  <c r="K263" i="18"/>
  <c r="K119" i="18"/>
  <c r="K178" i="18"/>
  <c r="K273" i="18"/>
  <c r="K129" i="18"/>
  <c r="K310" i="18"/>
  <c r="K241" i="18"/>
  <c r="K71" i="18"/>
  <c r="K81" i="18"/>
  <c r="K332" i="18"/>
  <c r="K186" i="18"/>
  <c r="K208" i="18"/>
  <c r="K85" i="18"/>
  <c r="K347" i="18"/>
  <c r="K380" i="18"/>
  <c r="K236" i="18"/>
  <c r="K92" i="18"/>
  <c r="K391" i="18"/>
  <c r="K247" i="18"/>
  <c r="K103" i="18"/>
  <c r="K378" i="18"/>
  <c r="K234" i="18"/>
  <c r="K90" i="18"/>
  <c r="K401" i="18"/>
  <c r="K257" i="18"/>
  <c r="K113" i="18"/>
  <c r="K400" i="18"/>
  <c r="K256" i="18"/>
  <c r="K112" i="18"/>
  <c r="K214" i="18"/>
  <c r="K291" i="18"/>
  <c r="K147" i="18"/>
  <c r="K226" i="18"/>
  <c r="K278" i="18"/>
  <c r="K134" i="18"/>
  <c r="K262" i="18"/>
  <c r="K277" i="18"/>
  <c r="K133" i="18"/>
  <c r="K384" i="18"/>
  <c r="K240" i="18"/>
  <c r="K96" i="18"/>
  <c r="K395" i="18"/>
  <c r="K251" i="18"/>
  <c r="K107" i="18"/>
  <c r="K34" i="18"/>
  <c r="K261" i="18"/>
  <c r="K117" i="18"/>
  <c r="K202" i="18"/>
  <c r="K385" i="18"/>
  <c r="K188" i="18"/>
  <c r="K55" i="18"/>
  <c r="K330" i="18"/>
  <c r="K374" i="18"/>
  <c r="K357" i="18"/>
  <c r="K368" i="18"/>
  <c r="K224" i="18"/>
  <c r="K80" i="18"/>
  <c r="K379" i="18"/>
  <c r="K235" i="18"/>
  <c r="K91" i="18"/>
  <c r="K366" i="18"/>
  <c r="K222" i="18"/>
  <c r="K78" i="18"/>
  <c r="K389" i="18"/>
  <c r="K245" i="18"/>
  <c r="K101" i="18"/>
  <c r="K388" i="18"/>
  <c r="K244" i="18"/>
  <c r="K100" i="18"/>
  <c r="K94" i="18"/>
  <c r="K279" i="18"/>
  <c r="K135" i="18"/>
  <c r="K154" i="18"/>
  <c r="K266" i="18"/>
  <c r="K122" i="18"/>
  <c r="K106" i="18"/>
  <c r="K265" i="18"/>
  <c r="K121" i="18"/>
  <c r="K372" i="18"/>
  <c r="K228" i="18"/>
  <c r="K84" i="18"/>
  <c r="K383" i="18"/>
  <c r="K239" i="18"/>
  <c r="K95" i="18"/>
  <c r="K393" i="18"/>
  <c r="K249" i="18"/>
  <c r="K105" i="18"/>
  <c r="K118" i="18"/>
  <c r="K98" i="18"/>
  <c r="K215" i="18"/>
  <c r="K225" i="18"/>
  <c r="K42" i="18"/>
  <c r="K65" i="18"/>
  <c r="K352" i="18"/>
  <c r="K48" i="18"/>
  <c r="K59" i="18"/>
  <c r="K69" i="18"/>
  <c r="K356" i="18"/>
  <c r="K212" i="18"/>
  <c r="K68" i="18"/>
  <c r="K367" i="18"/>
  <c r="K223" i="18"/>
  <c r="K79" i="18"/>
  <c r="K354" i="18"/>
  <c r="K210" i="18"/>
  <c r="K66" i="18"/>
  <c r="K377" i="18"/>
  <c r="K233" i="18"/>
  <c r="K89" i="18"/>
  <c r="K376" i="18"/>
  <c r="K232" i="18"/>
  <c r="K88" i="18"/>
  <c r="K70" i="18"/>
  <c r="K267" i="18"/>
  <c r="K123" i="18"/>
  <c r="K398" i="18"/>
  <c r="K254" i="18"/>
  <c r="K110" i="18"/>
  <c r="K397" i="18"/>
  <c r="K253" i="18"/>
  <c r="K109" i="18"/>
  <c r="K360" i="18"/>
  <c r="K216" i="18"/>
  <c r="K72" i="18"/>
  <c r="K371" i="18"/>
  <c r="K227" i="18"/>
  <c r="K83" i="18"/>
  <c r="K381" i="18"/>
  <c r="K237" i="18"/>
  <c r="K93" i="18"/>
  <c r="K22" i="18"/>
  <c r="K348" i="18"/>
  <c r="K44" i="18"/>
  <c r="K199" i="18"/>
  <c r="K353" i="18"/>
  <c r="K99" i="18"/>
  <c r="K229" i="18"/>
  <c r="K203" i="18"/>
  <c r="K344" i="18"/>
  <c r="K200" i="18"/>
  <c r="K56" i="18"/>
  <c r="K355" i="18"/>
  <c r="K211" i="18"/>
  <c r="K67" i="18"/>
  <c r="K342" i="18"/>
  <c r="K198" i="18"/>
  <c r="K54" i="18"/>
  <c r="K365" i="18"/>
  <c r="K221" i="18"/>
  <c r="K77" i="18"/>
  <c r="K364" i="18"/>
  <c r="K220" i="18"/>
  <c r="K76" i="18"/>
  <c r="K399" i="18"/>
  <c r="K255" i="18"/>
  <c r="K111" i="18"/>
  <c r="K386" i="18"/>
  <c r="K242" i="18"/>
  <c r="K97" i="18"/>
  <c r="K204" i="18"/>
  <c r="K60" i="18"/>
  <c r="K359" i="18"/>
  <c r="K369" i="18"/>
  <c r="K343" i="18"/>
  <c r="K209" i="18"/>
  <c r="K64" i="18"/>
  <c r="K230" i="18"/>
  <c r="K192" i="18"/>
  <c r="K213" i="18"/>
  <c r="L404" i="18"/>
  <c r="L260" i="18"/>
  <c r="L116" i="18"/>
  <c r="L403" i="18"/>
  <c r="L259" i="18"/>
  <c r="L115" i="18"/>
  <c r="L14" i="18"/>
  <c r="L306" i="18"/>
  <c r="L162" i="18"/>
  <c r="L18" i="18"/>
  <c r="L353" i="18"/>
  <c r="L209" i="18"/>
  <c r="L65" i="18"/>
  <c r="L400" i="18"/>
  <c r="L256" i="18"/>
  <c r="L112" i="18"/>
  <c r="L346" i="18"/>
  <c r="L291" i="18"/>
  <c r="L147" i="18"/>
  <c r="L374" i="18"/>
  <c r="L230" i="18"/>
  <c r="L26" i="18"/>
  <c r="L301" i="18"/>
  <c r="L157" i="18"/>
  <c r="L13" i="18"/>
  <c r="L264" i="18"/>
  <c r="L120" i="18"/>
  <c r="L250" i="18"/>
  <c r="L287" i="18"/>
  <c r="L143" i="18"/>
  <c r="L394" i="18"/>
  <c r="L297" i="18"/>
  <c r="L153" i="18"/>
  <c r="L9" i="18"/>
  <c r="L343" i="18"/>
  <c r="L5" i="18"/>
  <c r="L340" i="18"/>
  <c r="L385" i="18"/>
  <c r="L83" i="18"/>
  <c r="L392" i="18"/>
  <c r="L248" i="18"/>
  <c r="L104" i="18"/>
  <c r="L391" i="18"/>
  <c r="L247" i="18"/>
  <c r="L103" i="18"/>
  <c r="L322" i="18"/>
  <c r="L294" i="18"/>
  <c r="L150" i="18"/>
  <c r="L6" i="18"/>
  <c r="L341" i="18"/>
  <c r="L197" i="18"/>
  <c r="L53" i="18"/>
  <c r="L388" i="18"/>
  <c r="L244" i="18"/>
  <c r="L100" i="18"/>
  <c r="L154" i="18"/>
  <c r="L279" i="18"/>
  <c r="L135" i="18"/>
  <c r="L362" i="18"/>
  <c r="L218" i="18"/>
  <c r="L310" i="18"/>
  <c r="L289" i="18"/>
  <c r="L145" i="18"/>
  <c r="L396" i="18"/>
  <c r="L252" i="18"/>
  <c r="L108" i="18"/>
  <c r="L142" i="18"/>
  <c r="L275" i="18"/>
  <c r="L131" i="18"/>
  <c r="L358" i="18"/>
  <c r="L285" i="18"/>
  <c r="L141" i="18"/>
  <c r="L39" i="18"/>
  <c r="L56" i="18"/>
  <c r="L390" i="18"/>
  <c r="L196" i="18"/>
  <c r="L170" i="18"/>
  <c r="L348" i="18"/>
  <c r="L93" i="18"/>
  <c r="L380" i="18"/>
  <c r="L236" i="18"/>
  <c r="L92" i="18"/>
  <c r="L379" i="18"/>
  <c r="L235" i="18"/>
  <c r="L91" i="18"/>
  <c r="L190" i="18"/>
  <c r="L282" i="18"/>
  <c r="L138" i="18"/>
  <c r="L63" i="18"/>
  <c r="L329" i="18"/>
  <c r="L185" i="18"/>
  <c r="L41" i="18"/>
  <c r="L376" i="18"/>
  <c r="L232" i="18"/>
  <c r="L88" i="18"/>
  <c r="L70" i="18"/>
  <c r="L267" i="18"/>
  <c r="L123" i="18"/>
  <c r="L350" i="18"/>
  <c r="L206" i="18"/>
  <c r="L202" i="18"/>
  <c r="L277" i="18"/>
  <c r="L133" i="18"/>
  <c r="L384" i="18"/>
  <c r="L240" i="18"/>
  <c r="L96" i="18"/>
  <c r="L22" i="18"/>
  <c r="L263" i="18"/>
  <c r="L119" i="18"/>
  <c r="L238" i="18"/>
  <c r="L273" i="18"/>
  <c r="L129" i="18"/>
  <c r="L334" i="18"/>
  <c r="L199" i="18"/>
  <c r="L102" i="18"/>
  <c r="L149" i="18"/>
  <c r="L52" i="18"/>
  <c r="L15" i="18"/>
  <c r="L314" i="18"/>
  <c r="L204" i="18"/>
  <c r="L381" i="18"/>
  <c r="L368" i="18"/>
  <c r="L224" i="18"/>
  <c r="L80" i="18"/>
  <c r="L367" i="18"/>
  <c r="L223" i="18"/>
  <c r="L79" i="18"/>
  <c r="L82" i="18"/>
  <c r="L270" i="18"/>
  <c r="L126" i="18"/>
  <c r="L74" i="18"/>
  <c r="L317" i="18"/>
  <c r="L173" i="18"/>
  <c r="L29" i="18"/>
  <c r="L364" i="18"/>
  <c r="L220" i="18"/>
  <c r="L76" i="18"/>
  <c r="L399" i="18"/>
  <c r="L255" i="18"/>
  <c r="L111" i="18"/>
  <c r="L338" i="18"/>
  <c r="L194" i="18"/>
  <c r="L46" i="18"/>
  <c r="L265" i="18"/>
  <c r="L121" i="18"/>
  <c r="L372" i="18"/>
  <c r="L228" i="18"/>
  <c r="L84" i="18"/>
  <c r="L395" i="18"/>
  <c r="L251" i="18"/>
  <c r="L107" i="18"/>
  <c r="L118" i="18"/>
  <c r="L261" i="18"/>
  <c r="L117" i="18"/>
  <c r="L166" i="18"/>
  <c r="L55" i="18"/>
  <c r="L246" i="18"/>
  <c r="L293" i="18"/>
  <c r="L231" i="18"/>
  <c r="L241" i="18"/>
  <c r="L371" i="18"/>
  <c r="L356" i="18"/>
  <c r="L212" i="18"/>
  <c r="L68" i="18"/>
  <c r="L355" i="18"/>
  <c r="L211" i="18"/>
  <c r="L67" i="18"/>
  <c r="L402" i="18"/>
  <c r="L258" i="18"/>
  <c r="L114" i="18"/>
  <c r="L286" i="18"/>
  <c r="L305" i="18"/>
  <c r="L161" i="18"/>
  <c r="L17" i="18"/>
  <c r="L352" i="18"/>
  <c r="L208" i="18"/>
  <c r="L64" i="18"/>
  <c r="L387" i="18"/>
  <c r="L243" i="18"/>
  <c r="L99" i="18"/>
  <c r="L326" i="18"/>
  <c r="L182" i="18"/>
  <c r="L397" i="18"/>
  <c r="L253" i="18"/>
  <c r="L109" i="18"/>
  <c r="L360" i="18"/>
  <c r="L216" i="18"/>
  <c r="L72" i="18"/>
  <c r="L383" i="18"/>
  <c r="L239" i="18"/>
  <c r="L95" i="18"/>
  <c r="L393" i="18"/>
  <c r="L249" i="18"/>
  <c r="L105" i="18"/>
  <c r="L58" i="18"/>
  <c r="L200" i="18"/>
  <c r="L226" i="18"/>
  <c r="L375" i="18"/>
  <c r="L97" i="18"/>
  <c r="L60" i="18"/>
  <c r="L227" i="18"/>
  <c r="L237" i="18"/>
  <c r="L344" i="18"/>
  <c r="L332" i="18"/>
  <c r="L188" i="18"/>
  <c r="L44" i="18"/>
  <c r="L331" i="18"/>
  <c r="L187" i="18"/>
  <c r="L43" i="18"/>
  <c r="L378" i="18"/>
  <c r="L234" i="18"/>
  <c r="L90" i="18"/>
  <c r="L130" i="18"/>
  <c r="L281" i="18"/>
  <c r="L137" i="18"/>
  <c r="L75" i="18"/>
  <c r="L328" i="18"/>
  <c r="L184" i="18"/>
  <c r="L40" i="18"/>
  <c r="L363" i="18"/>
  <c r="L219" i="18"/>
  <c r="L38" i="18"/>
  <c r="L302" i="18"/>
  <c r="L158" i="18"/>
  <c r="L373" i="18"/>
  <c r="L229" i="18"/>
  <c r="L85" i="18"/>
  <c r="L336" i="18"/>
  <c r="L192" i="18"/>
  <c r="L48" i="18"/>
  <c r="L359" i="18"/>
  <c r="L215" i="18"/>
  <c r="L71" i="18"/>
  <c r="L369" i="18"/>
  <c r="L225" i="18"/>
  <c r="L81" i="18"/>
  <c r="L128" i="18"/>
  <c r="L50" i="18"/>
  <c r="L318" i="18"/>
  <c r="L303" i="18"/>
  <c r="L25" i="18"/>
  <c r="L132" i="18"/>
  <c r="L155" i="18"/>
  <c r="L21" i="18"/>
  <c r="L320" i="18"/>
  <c r="L176" i="18"/>
  <c r="L32" i="18"/>
  <c r="L319" i="18"/>
  <c r="L175" i="18"/>
  <c r="L31" i="18"/>
  <c r="L366" i="18"/>
  <c r="L222" i="18"/>
  <c r="L78" i="18"/>
  <c r="L34" i="18"/>
  <c r="L269" i="18"/>
  <c r="L125" i="18"/>
  <c r="L62" i="18"/>
  <c r="L316" i="18"/>
  <c r="L172" i="18"/>
  <c r="L28" i="18"/>
  <c r="L351" i="18"/>
  <c r="L207" i="18"/>
  <c r="L274" i="18"/>
  <c r="L290" i="18"/>
  <c r="L146" i="18"/>
  <c r="L361" i="18"/>
  <c r="L217" i="18"/>
  <c r="L73" i="18"/>
  <c r="L324" i="18"/>
  <c r="L180" i="18"/>
  <c r="L36" i="18"/>
  <c r="L347" i="18"/>
  <c r="L203" i="18"/>
  <c r="L59" i="18"/>
  <c r="L357" i="18"/>
  <c r="L213" i="18"/>
  <c r="L69" i="18"/>
  <c r="L262" i="18"/>
  <c r="L174" i="18"/>
  <c r="L77" i="18"/>
  <c r="L268" i="18"/>
  <c r="L313" i="18"/>
  <c r="L299" i="18"/>
  <c r="L308" i="18"/>
  <c r="L164" i="18"/>
  <c r="L20" i="18"/>
  <c r="L307" i="18"/>
  <c r="L163" i="18"/>
  <c r="L19" i="18"/>
  <c r="L354" i="18"/>
  <c r="L210" i="18"/>
  <c r="L66" i="18"/>
  <c r="L401" i="18"/>
  <c r="L257" i="18"/>
  <c r="L113" i="18"/>
  <c r="L298" i="18"/>
  <c r="L304" i="18"/>
  <c r="L160" i="18"/>
  <c r="L16" i="18"/>
  <c r="L339" i="18"/>
  <c r="L195" i="18"/>
  <c r="L178" i="18"/>
  <c r="L278" i="18"/>
  <c r="L134" i="18"/>
  <c r="L349" i="18"/>
  <c r="L205" i="18"/>
  <c r="L61" i="18"/>
  <c r="L312" i="18"/>
  <c r="L168" i="18"/>
  <c r="L24" i="18"/>
  <c r="L335" i="18"/>
  <c r="L191" i="18"/>
  <c r="L47" i="18"/>
  <c r="L345" i="18"/>
  <c r="L201" i="18"/>
  <c r="L57" i="18"/>
  <c r="L127" i="18"/>
  <c r="L86" i="18"/>
  <c r="L242" i="18"/>
  <c r="L276" i="18"/>
  <c r="L309" i="18"/>
  <c r="L296" i="18"/>
  <c r="L152" i="18"/>
  <c r="L8" i="18"/>
  <c r="L295" i="18"/>
  <c r="L151" i="18"/>
  <c r="L7" i="18"/>
  <c r="L342" i="18"/>
  <c r="L198" i="18"/>
  <c r="L54" i="18"/>
  <c r="L389" i="18"/>
  <c r="L245" i="18"/>
  <c r="L101" i="18"/>
  <c r="L214" i="18"/>
  <c r="L292" i="18"/>
  <c r="L148" i="18"/>
  <c r="L4" i="18"/>
  <c r="L327" i="18"/>
  <c r="L183" i="18"/>
  <c r="L94" i="18"/>
  <c r="L266" i="18"/>
  <c r="L122" i="18"/>
  <c r="L337" i="18"/>
  <c r="L193" i="18"/>
  <c r="L49" i="18"/>
  <c r="L300" i="18"/>
  <c r="L156" i="18"/>
  <c r="L12" i="18"/>
  <c r="L323" i="18"/>
  <c r="L179" i="18"/>
  <c r="L35" i="18"/>
  <c r="L333" i="18"/>
  <c r="L189" i="18"/>
  <c r="L45" i="18"/>
  <c r="L271" i="18"/>
  <c r="L30" i="18"/>
  <c r="L221" i="18"/>
  <c r="L10" i="18"/>
  <c r="L124" i="18"/>
  <c r="L386" i="18"/>
  <c r="L370" i="18"/>
  <c r="L284" i="18"/>
  <c r="L140" i="18"/>
  <c r="L27" i="18"/>
  <c r="L283" i="18"/>
  <c r="L139" i="18"/>
  <c r="L51" i="18"/>
  <c r="L330" i="18"/>
  <c r="L186" i="18"/>
  <c r="L42" i="18"/>
  <c r="L377" i="18"/>
  <c r="L233" i="18"/>
  <c r="L89" i="18"/>
  <c r="L106" i="18"/>
  <c r="L280" i="18"/>
  <c r="L136" i="18"/>
  <c r="L87" i="18"/>
  <c r="L315" i="18"/>
  <c r="L171" i="18"/>
  <c r="L398" i="18"/>
  <c r="L254" i="18"/>
  <c r="L110" i="18"/>
  <c r="L325" i="18"/>
  <c r="L181" i="18"/>
  <c r="L37" i="18"/>
  <c r="L288" i="18"/>
  <c r="L144" i="18"/>
  <c r="L382" i="18"/>
  <c r="L311" i="18"/>
  <c r="L167" i="18"/>
  <c r="L23" i="18"/>
  <c r="L321" i="18"/>
  <c r="L177" i="18"/>
  <c r="L33" i="18"/>
  <c r="L272" i="18"/>
  <c r="L365" i="18"/>
  <c r="L159" i="18"/>
  <c r="L98" i="18"/>
  <c r="L169" i="18"/>
  <c r="L11" i="18"/>
  <c r="L165" i="18"/>
  <c r="G125" i="5"/>
  <c r="G21" i="5"/>
  <c r="G26" i="5"/>
  <c r="G265" i="5"/>
  <c r="G318" i="5"/>
  <c r="G280" i="5"/>
  <c r="G277" i="5"/>
  <c r="G193" i="5"/>
  <c r="G309" i="5"/>
  <c r="G355" i="5"/>
  <c r="G112" i="5"/>
  <c r="G321" i="5"/>
  <c r="G158" i="5"/>
  <c r="G263" i="5"/>
  <c r="G177" i="5"/>
  <c r="G14" i="5"/>
  <c r="G382" i="5"/>
  <c r="G261" i="5"/>
  <c r="G217" i="5"/>
  <c r="G240" i="5"/>
  <c r="G345" i="5"/>
  <c r="G215" i="5"/>
  <c r="G178" i="5"/>
  <c r="G185" i="5"/>
  <c r="G38" i="5"/>
  <c r="G269" i="5"/>
  <c r="G291" i="5"/>
  <c r="G132" i="5"/>
  <c r="G268" i="5"/>
  <c r="G392" i="5"/>
  <c r="U208" i="5"/>
  <c r="G357" i="11"/>
  <c r="K367" i="12"/>
  <c r="J57" i="12"/>
  <c r="W348" i="5"/>
  <c r="AB4" i="5"/>
  <c r="F131" i="11"/>
  <c r="M4" i="5"/>
  <c r="G187" i="5"/>
  <c r="G312" i="5"/>
  <c r="G20" i="5"/>
  <c r="G339" i="5"/>
  <c r="G317" i="5"/>
  <c r="G400" i="5"/>
  <c r="G303" i="5"/>
  <c r="F385" i="8"/>
  <c r="F403" i="8"/>
  <c r="F69" i="8"/>
  <c r="F274" i="8"/>
  <c r="F204" i="8"/>
  <c r="F156" i="8"/>
  <c r="F230" i="8"/>
  <c r="F180" i="8"/>
  <c r="F184" i="8"/>
  <c r="F348" i="8"/>
  <c r="F168" i="8"/>
  <c r="F337" i="8"/>
  <c r="F133" i="8"/>
  <c r="F314" i="8"/>
  <c r="F96" i="8"/>
  <c r="F290" i="8"/>
  <c r="F55" i="8"/>
  <c r="F265" i="8"/>
  <c r="F16" i="8"/>
  <c r="F253" i="8"/>
  <c r="F401" i="8"/>
  <c r="F224" i="8"/>
  <c r="F378" i="8"/>
  <c r="F193" i="8"/>
  <c r="F355" i="8"/>
  <c r="F158" i="8"/>
  <c r="F14" i="8"/>
  <c r="F47" i="8"/>
  <c r="F22" i="8"/>
  <c r="F117" i="8"/>
  <c r="F269" i="8"/>
  <c r="F125" i="8"/>
  <c r="F64" i="8"/>
  <c r="F271" i="8"/>
  <c r="F27" i="8"/>
  <c r="F247" i="8"/>
  <c r="F395" i="8"/>
  <c r="F163" i="8"/>
  <c r="F211" i="8"/>
  <c r="F25" i="8"/>
  <c r="F243" i="8"/>
  <c r="G92" i="5"/>
  <c r="G143" i="5"/>
  <c r="G252" i="5"/>
  <c r="G91" i="5"/>
  <c r="G133" i="5"/>
  <c r="G286" i="5"/>
  <c r="G23" i="5"/>
  <c r="G41" i="5"/>
  <c r="F216" i="8"/>
  <c r="F372" i="8"/>
  <c r="F202" i="8"/>
  <c r="F361" i="8"/>
  <c r="F169" i="8"/>
  <c r="F338" i="8"/>
  <c r="F135" i="8"/>
  <c r="F315" i="8"/>
  <c r="F97" i="8"/>
  <c r="F291" i="8"/>
  <c r="F56" i="8"/>
  <c r="F279" i="8"/>
  <c r="F39" i="8"/>
  <c r="F254" i="8"/>
  <c r="F402" i="8"/>
  <c r="F226" i="8"/>
  <c r="F379" i="8"/>
  <c r="F134" i="8"/>
  <c r="F167" i="8"/>
  <c r="F23" i="8"/>
  <c r="F237" i="8"/>
  <c r="F93" i="8"/>
  <c r="F245" i="8"/>
  <c r="F101" i="8"/>
  <c r="F104" i="8"/>
  <c r="F297" i="8"/>
  <c r="F67" i="8"/>
  <c r="F273" i="8"/>
  <c r="F334" i="8"/>
  <c r="F368" i="8"/>
  <c r="F246" i="8"/>
  <c r="F298" i="8"/>
  <c r="F108" i="8"/>
  <c r="F7" i="8"/>
  <c r="F232" i="8"/>
  <c r="F384" i="8"/>
  <c r="F217" i="8"/>
  <c r="F373" i="8"/>
  <c r="F187" i="8"/>
  <c r="F350" i="8"/>
  <c r="F152" i="8"/>
  <c r="F327" i="8"/>
  <c r="F116" i="8"/>
  <c r="F304" i="8"/>
  <c r="F78" i="8"/>
  <c r="F292" i="8"/>
  <c r="F60" i="8"/>
  <c r="F267" i="8"/>
  <c r="F19" i="8"/>
  <c r="F241" i="8"/>
  <c r="F391" i="8"/>
  <c r="F122" i="8"/>
  <c r="F155" i="8"/>
  <c r="F11" i="8"/>
  <c r="F225" i="8"/>
  <c r="F81" i="8"/>
  <c r="F233" i="8"/>
  <c r="F89" i="8"/>
  <c r="F126" i="8"/>
  <c r="F309" i="8"/>
  <c r="F88" i="8"/>
  <c r="F286" i="8"/>
  <c r="F84" i="8"/>
  <c r="F124" i="8"/>
  <c r="F322" i="8"/>
  <c r="F24" i="8"/>
  <c r="F200" i="8"/>
  <c r="F349" i="8"/>
  <c r="F151" i="8"/>
  <c r="F303" i="8"/>
  <c r="F76" i="8"/>
  <c r="F266" i="8"/>
  <c r="F390" i="8"/>
  <c r="F210" i="8"/>
  <c r="F146" i="8"/>
  <c r="F35" i="8"/>
  <c r="F105" i="8"/>
  <c r="F113" i="8"/>
  <c r="F85" i="8"/>
  <c r="F48" i="8"/>
  <c r="F259" i="8"/>
  <c r="F145" i="8"/>
  <c r="F213" i="8"/>
  <c r="F109" i="8"/>
  <c r="F195" i="8"/>
  <c r="F227" i="8"/>
  <c r="F394" i="8"/>
  <c r="F248" i="8"/>
  <c r="F234" i="8"/>
  <c r="F316" i="8"/>
  <c r="F255" i="8"/>
  <c r="F321" i="8"/>
  <c r="F299" i="8"/>
  <c r="F49" i="8"/>
  <c r="F261" i="8"/>
  <c r="F8" i="8"/>
  <c r="F249" i="8"/>
  <c r="F397" i="8"/>
  <c r="F219" i="8"/>
  <c r="F374" i="8"/>
  <c r="F188" i="8"/>
  <c r="F351" i="8"/>
  <c r="F154" i="8"/>
  <c r="F328" i="8"/>
  <c r="F120" i="8"/>
  <c r="F317" i="8"/>
  <c r="F100" i="8"/>
  <c r="F294" i="8"/>
  <c r="F61" i="8"/>
  <c r="F268" i="8"/>
  <c r="F242" i="8"/>
  <c r="F98" i="8"/>
  <c r="F131" i="8"/>
  <c r="F106" i="8"/>
  <c r="F201" i="8"/>
  <c r="F57" i="8"/>
  <c r="F209" i="8"/>
  <c r="F65" i="8"/>
  <c r="F162" i="8"/>
  <c r="F333" i="8"/>
  <c r="F128" i="8"/>
  <c r="F311" i="8"/>
  <c r="F283" i="8"/>
  <c r="F308" i="8"/>
  <c r="F20" i="8"/>
  <c r="F203" i="8"/>
  <c r="F305" i="8"/>
  <c r="F40" i="8"/>
  <c r="F110" i="8"/>
  <c r="F144" i="8"/>
  <c r="F68" i="8"/>
  <c r="F30" i="8"/>
  <c r="F340" i="8"/>
  <c r="F282" i="8"/>
  <c r="F119" i="8"/>
  <c r="F94" i="8"/>
  <c r="F45" i="8"/>
  <c r="F147" i="8"/>
  <c r="F42" i="8"/>
  <c r="F356" i="8"/>
  <c r="F380" i="8"/>
  <c r="F320" i="8"/>
  <c r="F396" i="8"/>
  <c r="F171" i="8"/>
  <c r="F280" i="8"/>
  <c r="F221" i="8"/>
  <c r="F363" i="8"/>
  <c r="F197" i="8"/>
  <c r="F90" i="8"/>
  <c r="F287" i="8"/>
  <c r="F51" i="8"/>
  <c r="F275" i="8"/>
  <c r="F31" i="8"/>
  <c r="F250" i="8"/>
  <c r="F398" i="8"/>
  <c r="F220" i="8"/>
  <c r="F375" i="8"/>
  <c r="F190" i="8"/>
  <c r="F352" i="8"/>
  <c r="F174" i="8"/>
  <c r="F341" i="8"/>
  <c r="F139" i="8"/>
  <c r="F318" i="8"/>
  <c r="F102" i="8"/>
  <c r="F295" i="8"/>
  <c r="F218" i="8"/>
  <c r="F74" i="8"/>
  <c r="F107" i="8"/>
  <c r="F82" i="8"/>
  <c r="F177" i="8"/>
  <c r="F33" i="8"/>
  <c r="F185" i="8"/>
  <c r="F41" i="8"/>
  <c r="F196" i="8"/>
  <c r="F357" i="8"/>
  <c r="F164" i="8"/>
  <c r="F335" i="8"/>
  <c r="F160" i="8"/>
  <c r="F87" i="8"/>
  <c r="F4" i="8"/>
  <c r="F63" i="8"/>
  <c r="F235" i="8"/>
  <c r="F329" i="8"/>
  <c r="F80" i="8"/>
  <c r="F86" i="8"/>
  <c r="F189" i="8"/>
  <c r="F53" i="8"/>
  <c r="F111" i="8"/>
  <c r="F300" i="8"/>
  <c r="F72" i="8"/>
  <c r="F288" i="8"/>
  <c r="F52" i="8"/>
  <c r="F263" i="8"/>
  <c r="F13" i="8"/>
  <c r="F236" i="8"/>
  <c r="F387" i="8"/>
  <c r="F205" i="8"/>
  <c r="F364" i="8"/>
  <c r="F191" i="8"/>
  <c r="F353" i="8"/>
  <c r="F157" i="8"/>
  <c r="F330" i="8"/>
  <c r="F123" i="8"/>
  <c r="F307" i="8"/>
  <c r="F206" i="8"/>
  <c r="F62" i="8"/>
  <c r="F95" i="8"/>
  <c r="F70" i="8"/>
  <c r="F165" i="8"/>
  <c r="F21" i="8"/>
  <c r="F173" i="8"/>
  <c r="F29" i="8"/>
  <c r="F212" i="8"/>
  <c r="F369" i="8"/>
  <c r="F183" i="8"/>
  <c r="F347" i="8"/>
  <c r="F256" i="8"/>
  <c r="F198" i="8"/>
  <c r="F127" i="8"/>
  <c r="F344" i="8"/>
  <c r="F28" i="8"/>
  <c r="F362" i="8"/>
  <c r="F136" i="8"/>
  <c r="F99" i="8"/>
  <c r="F79" i="8"/>
  <c r="F143" i="8"/>
  <c r="F386" i="8"/>
  <c r="F306" i="8"/>
  <c r="F323" i="8"/>
  <c r="F130" i="8"/>
  <c r="F312" i="8"/>
  <c r="F91" i="8"/>
  <c r="F301" i="8"/>
  <c r="F73" i="8"/>
  <c r="F276" i="8"/>
  <c r="F32" i="8"/>
  <c r="F251" i="8"/>
  <c r="F399" i="8"/>
  <c r="F222" i="8"/>
  <c r="F376" i="8"/>
  <c r="F207" i="8"/>
  <c r="F365" i="8"/>
  <c r="F175" i="8"/>
  <c r="F342" i="8"/>
  <c r="F140" i="8"/>
  <c r="F319" i="8"/>
  <c r="F194" i="8"/>
  <c r="F50" i="8"/>
  <c r="F83" i="8"/>
  <c r="F58" i="8"/>
  <c r="F153" i="8"/>
  <c r="F9" i="8"/>
  <c r="F161" i="8"/>
  <c r="F17" i="8"/>
  <c r="F228" i="8"/>
  <c r="F381" i="8"/>
  <c r="F199" i="8"/>
  <c r="F359" i="8"/>
  <c r="F332" i="8"/>
  <c r="F285" i="8"/>
  <c r="F229" i="8"/>
  <c r="F142" i="8"/>
  <c r="F186" i="8"/>
  <c r="F326" i="8"/>
  <c r="F115" i="8"/>
  <c r="F278" i="8"/>
  <c r="F37" i="8"/>
  <c r="F18" i="8"/>
  <c r="F240" i="8"/>
  <c r="F367" i="8"/>
  <c r="F179" i="8"/>
  <c r="F10" i="8"/>
  <c r="F257" i="8"/>
  <c r="F284" i="8"/>
  <c r="F260" i="8"/>
  <c r="F296" i="8"/>
  <c r="F272" i="8"/>
  <c r="F339" i="8"/>
  <c r="F118" i="8"/>
  <c r="F77" i="8"/>
  <c r="F262" i="8"/>
  <c r="F12" i="8"/>
  <c r="F172" i="8"/>
  <c r="F121" i="8"/>
  <c r="F345" i="8"/>
  <c r="F148" i="8"/>
  <c r="F324" i="8"/>
  <c r="F132" i="8"/>
  <c r="F313" i="8"/>
  <c r="F92" i="8"/>
  <c r="F289" i="8"/>
  <c r="F54" i="8"/>
  <c r="F264" i="8"/>
  <c r="F15" i="8"/>
  <c r="F238" i="8"/>
  <c r="F388" i="8"/>
  <c r="F223" i="8"/>
  <c r="F377" i="8"/>
  <c r="F192" i="8"/>
  <c r="F354" i="8"/>
  <c r="F159" i="8"/>
  <c r="F331" i="8"/>
  <c r="F182" i="8"/>
  <c r="F38" i="8"/>
  <c r="F71" i="8"/>
  <c r="F46" i="8"/>
  <c r="F141" i="8"/>
  <c r="F293" i="8"/>
  <c r="F149" i="8"/>
  <c r="F5" i="8"/>
  <c r="F244" i="8"/>
  <c r="F393" i="8"/>
  <c r="F215" i="8"/>
  <c r="F371" i="8"/>
  <c r="F404" i="8"/>
  <c r="F358" i="8"/>
  <c r="F310" i="8"/>
  <c r="F392" i="8"/>
  <c r="F360" i="8"/>
  <c r="F166" i="8"/>
  <c r="F336" i="8"/>
  <c r="F150" i="8"/>
  <c r="F325" i="8"/>
  <c r="F114" i="8"/>
  <c r="F302" i="8"/>
  <c r="F75" i="8"/>
  <c r="F277" i="8"/>
  <c r="F36" i="8"/>
  <c r="F252" i="8"/>
  <c r="F400" i="8"/>
  <c r="F239" i="8"/>
  <c r="F389" i="8"/>
  <c r="F208" i="8"/>
  <c r="F366" i="8"/>
  <c r="F176" i="8"/>
  <c r="F343" i="8"/>
  <c r="F170" i="8"/>
  <c r="F26" i="8"/>
  <c r="F59" i="8"/>
  <c r="F34" i="8"/>
  <c r="F129" i="8"/>
  <c r="F281" i="8"/>
  <c r="F137" i="8"/>
  <c r="F43" i="8"/>
  <c r="F258" i="8"/>
  <c r="F6" i="8"/>
  <c r="F231" i="8"/>
  <c r="F383" i="8"/>
  <c r="F44" i="8"/>
  <c r="F103" i="8"/>
  <c r="F382" i="8"/>
  <c r="F181" i="8"/>
  <c r="G90" i="5"/>
  <c r="G76" i="5"/>
  <c r="G366" i="5"/>
  <c r="G398" i="5"/>
  <c r="G109" i="5"/>
  <c r="G129" i="5"/>
  <c r="G8" i="5"/>
  <c r="G119" i="5"/>
  <c r="G399" i="5"/>
  <c r="G284" i="5"/>
  <c r="G83" i="5"/>
  <c r="G238" i="5"/>
  <c r="G147" i="5"/>
  <c r="G107" i="5"/>
  <c r="G155" i="5"/>
  <c r="G85" i="5"/>
  <c r="G195" i="5"/>
  <c r="G346" i="5"/>
  <c r="G39" i="5"/>
  <c r="G110" i="5"/>
  <c r="G322" i="5"/>
  <c r="G160" i="5"/>
  <c r="G242" i="5"/>
  <c r="G362" i="5"/>
  <c r="G211" i="5"/>
  <c r="G292" i="5"/>
  <c r="G106" i="5"/>
  <c r="G40" i="5"/>
  <c r="G397" i="5"/>
  <c r="G243" i="5"/>
  <c r="G144" i="5"/>
  <c r="G186" i="5"/>
  <c r="G368" i="5"/>
  <c r="G299" i="5"/>
  <c r="G325" i="5"/>
  <c r="G288" i="5"/>
  <c r="G191" i="5"/>
  <c r="G79" i="5"/>
  <c r="G163" i="5"/>
  <c r="G267" i="5"/>
  <c r="G25" i="5"/>
  <c r="G103" i="5"/>
  <c r="G273" i="5"/>
  <c r="G311" i="5"/>
  <c r="J4" i="6"/>
  <c r="J252" i="6"/>
  <c r="J264" i="6"/>
  <c r="J276" i="6"/>
  <c r="J288" i="6"/>
  <c r="J300" i="6"/>
  <c r="J312" i="6"/>
  <c r="J324" i="6"/>
  <c r="J336" i="6"/>
  <c r="J348" i="6"/>
  <c r="J360" i="6"/>
  <c r="J372" i="6"/>
  <c r="J384" i="6"/>
  <c r="J396" i="6"/>
  <c r="J8" i="6"/>
  <c r="J20" i="6"/>
  <c r="J32" i="6"/>
  <c r="J44" i="6"/>
  <c r="J56" i="6"/>
  <c r="J68" i="6"/>
  <c r="J80" i="6"/>
  <c r="J92" i="6"/>
  <c r="J104" i="6"/>
  <c r="J116" i="6"/>
  <c r="J128" i="6"/>
  <c r="J140" i="6"/>
  <c r="J152" i="6"/>
  <c r="J164" i="6"/>
  <c r="J176" i="6"/>
  <c r="J188" i="6"/>
  <c r="J200" i="6"/>
  <c r="J212" i="6"/>
  <c r="J224" i="6"/>
  <c r="J236" i="6"/>
  <c r="J346" i="6"/>
  <c r="J42" i="6"/>
  <c r="J90" i="6"/>
  <c r="J150" i="6"/>
  <c r="J253" i="6"/>
  <c r="J265" i="6"/>
  <c r="J277" i="6"/>
  <c r="J289" i="6"/>
  <c r="J301" i="6"/>
  <c r="J313" i="6"/>
  <c r="J325" i="6"/>
  <c r="J337" i="6"/>
  <c r="J349" i="6"/>
  <c r="J361" i="6"/>
  <c r="J373" i="6"/>
  <c r="J385" i="6"/>
  <c r="J397" i="6"/>
  <c r="J9" i="6"/>
  <c r="J21" i="6"/>
  <c r="J33" i="6"/>
  <c r="J45" i="6"/>
  <c r="J57" i="6"/>
  <c r="J69" i="6"/>
  <c r="J81" i="6"/>
  <c r="J93" i="6"/>
  <c r="J105" i="6"/>
  <c r="J117" i="6"/>
  <c r="J129" i="6"/>
  <c r="J141" i="6"/>
  <c r="J153" i="6"/>
  <c r="J165" i="6"/>
  <c r="J177" i="6"/>
  <c r="J189" i="6"/>
  <c r="J201" i="6"/>
  <c r="J213" i="6"/>
  <c r="J225" i="6"/>
  <c r="J274" i="6"/>
  <c r="J254" i="6"/>
  <c r="J266" i="6"/>
  <c r="J278" i="6"/>
  <c r="J290" i="6"/>
  <c r="J302" i="6"/>
  <c r="J314" i="6"/>
  <c r="J326" i="6"/>
  <c r="J338" i="6"/>
  <c r="J350" i="6"/>
  <c r="J362" i="6"/>
  <c r="J374" i="6"/>
  <c r="J386" i="6"/>
  <c r="J398" i="6"/>
  <c r="J10" i="6"/>
  <c r="J22" i="6"/>
  <c r="J34" i="6"/>
  <c r="J46" i="6"/>
  <c r="J58" i="6"/>
  <c r="J70" i="6"/>
  <c r="J82" i="6"/>
  <c r="J94" i="6"/>
  <c r="J106" i="6"/>
  <c r="J118" i="6"/>
  <c r="J130" i="6"/>
  <c r="J142" i="6"/>
  <c r="J154" i="6"/>
  <c r="J166" i="6"/>
  <c r="J178" i="6"/>
  <c r="J190" i="6"/>
  <c r="J202" i="6"/>
  <c r="J214" i="6"/>
  <c r="J226" i="6"/>
  <c r="J238" i="6"/>
  <c r="J216" i="6"/>
  <c r="J232" i="6"/>
  <c r="J30" i="6"/>
  <c r="J78" i="6"/>
  <c r="J138" i="6"/>
  <c r="J234" i="6"/>
  <c r="J243" i="6"/>
  <c r="J255" i="6"/>
  <c r="J267" i="6"/>
  <c r="J279" i="6"/>
  <c r="J291" i="6"/>
  <c r="J303" i="6"/>
  <c r="J315" i="6"/>
  <c r="J327" i="6"/>
  <c r="J339" i="6"/>
  <c r="J351" i="6"/>
  <c r="J363" i="6"/>
  <c r="J375" i="6"/>
  <c r="J387" i="6"/>
  <c r="J399" i="6"/>
  <c r="J11" i="6"/>
  <c r="J23" i="6"/>
  <c r="J35" i="6"/>
  <c r="J47" i="6"/>
  <c r="J59" i="6"/>
  <c r="J71" i="6"/>
  <c r="J83" i="6"/>
  <c r="J95" i="6"/>
  <c r="J107" i="6"/>
  <c r="J119" i="6"/>
  <c r="J131" i="6"/>
  <c r="J143" i="6"/>
  <c r="J155" i="6"/>
  <c r="J167" i="6"/>
  <c r="J179" i="6"/>
  <c r="J191" i="6"/>
  <c r="J203" i="6"/>
  <c r="J215" i="6"/>
  <c r="J227" i="6"/>
  <c r="J239" i="6"/>
  <c r="J240" i="6"/>
  <c r="J322" i="6"/>
  <c r="J174" i="6"/>
  <c r="J244" i="6"/>
  <c r="J256" i="6"/>
  <c r="J268" i="6"/>
  <c r="J280" i="6"/>
  <c r="J292" i="6"/>
  <c r="J304" i="6"/>
  <c r="J316" i="6"/>
  <c r="J328" i="6"/>
  <c r="J340" i="6"/>
  <c r="J352" i="6"/>
  <c r="J364" i="6"/>
  <c r="J376" i="6"/>
  <c r="J388" i="6"/>
  <c r="J400" i="6"/>
  <c r="J12" i="6"/>
  <c r="J24" i="6"/>
  <c r="J36" i="6"/>
  <c r="J48" i="6"/>
  <c r="J60" i="6"/>
  <c r="J72" i="6"/>
  <c r="J84" i="6"/>
  <c r="J96" i="6"/>
  <c r="J108" i="6"/>
  <c r="J120" i="6"/>
  <c r="J132" i="6"/>
  <c r="J144" i="6"/>
  <c r="J156" i="6"/>
  <c r="J168" i="6"/>
  <c r="J180" i="6"/>
  <c r="J192" i="6"/>
  <c r="J204" i="6"/>
  <c r="J228" i="6"/>
  <c r="J245" i="6"/>
  <c r="J257" i="6"/>
  <c r="J269" i="6"/>
  <c r="J281" i="6"/>
  <c r="J293" i="6"/>
  <c r="J305" i="6"/>
  <c r="J317" i="6"/>
  <c r="J329" i="6"/>
  <c r="J341" i="6"/>
  <c r="J353" i="6"/>
  <c r="J365" i="6"/>
  <c r="J377" i="6"/>
  <c r="J389" i="6"/>
  <c r="J401" i="6"/>
  <c r="J13" i="6"/>
  <c r="J25" i="6"/>
  <c r="J37" i="6"/>
  <c r="J49" i="6"/>
  <c r="J61" i="6"/>
  <c r="J73" i="6"/>
  <c r="J85" i="6"/>
  <c r="J97" i="6"/>
  <c r="J109" i="6"/>
  <c r="J121" i="6"/>
  <c r="J133" i="6"/>
  <c r="J145" i="6"/>
  <c r="J157" i="6"/>
  <c r="J169" i="6"/>
  <c r="J181" i="6"/>
  <c r="J193" i="6"/>
  <c r="J205" i="6"/>
  <c r="J217" i="6"/>
  <c r="J229" i="6"/>
  <c r="J241" i="6"/>
  <c r="J220" i="6"/>
  <c r="J286" i="6"/>
  <c r="J370" i="6"/>
  <c r="J126" i="6"/>
  <c r="J222" i="6"/>
  <c r="J246" i="6"/>
  <c r="J258" i="6"/>
  <c r="J270" i="6"/>
  <c r="J282" i="6"/>
  <c r="J294" i="6"/>
  <c r="J306" i="6"/>
  <c r="J318" i="6"/>
  <c r="J330" i="6"/>
  <c r="J342" i="6"/>
  <c r="J354" i="6"/>
  <c r="J366" i="6"/>
  <c r="J378" i="6"/>
  <c r="J390" i="6"/>
  <c r="J402" i="6"/>
  <c r="J14" i="6"/>
  <c r="J26" i="6"/>
  <c r="J38" i="6"/>
  <c r="J50" i="6"/>
  <c r="J62" i="6"/>
  <c r="J74" i="6"/>
  <c r="J86" i="6"/>
  <c r="J98" i="6"/>
  <c r="J110" i="6"/>
  <c r="J122" i="6"/>
  <c r="J134" i="6"/>
  <c r="J146" i="6"/>
  <c r="J158" i="6"/>
  <c r="J170" i="6"/>
  <c r="J182" i="6"/>
  <c r="J194" i="6"/>
  <c r="J206" i="6"/>
  <c r="J218" i="6"/>
  <c r="J230" i="6"/>
  <c r="J242" i="6"/>
  <c r="J298" i="6"/>
  <c r="J394" i="6"/>
  <c r="J210" i="6"/>
  <c r="J247" i="6"/>
  <c r="J259" i="6"/>
  <c r="J271" i="6"/>
  <c r="J283" i="6"/>
  <c r="J295" i="6"/>
  <c r="J307" i="6"/>
  <c r="J319" i="6"/>
  <c r="J331" i="6"/>
  <c r="J343" i="6"/>
  <c r="J355" i="6"/>
  <c r="J367" i="6"/>
  <c r="J379" i="6"/>
  <c r="J391" i="6"/>
  <c r="J403" i="6"/>
  <c r="J15" i="6"/>
  <c r="J27" i="6"/>
  <c r="J39" i="6"/>
  <c r="J51" i="6"/>
  <c r="J63" i="6"/>
  <c r="J75" i="6"/>
  <c r="J87" i="6"/>
  <c r="J99" i="6"/>
  <c r="J111" i="6"/>
  <c r="J123" i="6"/>
  <c r="J135" i="6"/>
  <c r="J147" i="6"/>
  <c r="J159" i="6"/>
  <c r="J171" i="6"/>
  <c r="J183" i="6"/>
  <c r="J195" i="6"/>
  <c r="J207" i="6"/>
  <c r="J219" i="6"/>
  <c r="J231" i="6"/>
  <c r="J248" i="6"/>
  <c r="J260" i="6"/>
  <c r="J272" i="6"/>
  <c r="J284" i="6"/>
  <c r="J296" i="6"/>
  <c r="J308" i="6"/>
  <c r="J320" i="6"/>
  <c r="J332" i="6"/>
  <c r="J344" i="6"/>
  <c r="J356" i="6"/>
  <c r="J368" i="6"/>
  <c r="J380" i="6"/>
  <c r="J392" i="6"/>
  <c r="J404" i="6"/>
  <c r="J16" i="6"/>
  <c r="J28" i="6"/>
  <c r="J40" i="6"/>
  <c r="J52" i="6"/>
  <c r="J64" i="6"/>
  <c r="J76" i="6"/>
  <c r="J88" i="6"/>
  <c r="J100" i="6"/>
  <c r="J112" i="6"/>
  <c r="J124" i="6"/>
  <c r="J136" i="6"/>
  <c r="J148" i="6"/>
  <c r="J160" i="6"/>
  <c r="J172" i="6"/>
  <c r="J184" i="6"/>
  <c r="J196" i="6"/>
  <c r="J208" i="6"/>
  <c r="J358" i="6"/>
  <c r="J54" i="6"/>
  <c r="J102" i="6"/>
  <c r="J162" i="6"/>
  <c r="J249" i="6"/>
  <c r="J261" i="6"/>
  <c r="J273" i="6"/>
  <c r="J285" i="6"/>
  <c r="J297" i="6"/>
  <c r="J309" i="6"/>
  <c r="J321" i="6"/>
  <c r="J333" i="6"/>
  <c r="J345" i="6"/>
  <c r="J357" i="6"/>
  <c r="J369" i="6"/>
  <c r="J381" i="6"/>
  <c r="J393" i="6"/>
  <c r="J5" i="6"/>
  <c r="J17" i="6"/>
  <c r="J29" i="6"/>
  <c r="J41" i="6"/>
  <c r="J53" i="6"/>
  <c r="J65" i="6"/>
  <c r="J77" i="6"/>
  <c r="J89" i="6"/>
  <c r="J101" i="6"/>
  <c r="J113" i="6"/>
  <c r="J125" i="6"/>
  <c r="J137" i="6"/>
  <c r="J149" i="6"/>
  <c r="J161" i="6"/>
  <c r="J173" i="6"/>
  <c r="J185" i="6"/>
  <c r="J197" i="6"/>
  <c r="J209" i="6"/>
  <c r="J221" i="6"/>
  <c r="J233" i="6"/>
  <c r="J262" i="6"/>
  <c r="J334" i="6"/>
  <c r="J6" i="6"/>
  <c r="J18" i="6"/>
  <c r="J66" i="6"/>
  <c r="J114" i="6"/>
  <c r="J198" i="6"/>
  <c r="J251" i="6"/>
  <c r="J263" i="6"/>
  <c r="J275" i="6"/>
  <c r="J287" i="6"/>
  <c r="J299" i="6"/>
  <c r="J311" i="6"/>
  <c r="J323" i="6"/>
  <c r="J335" i="6"/>
  <c r="J347" i="6"/>
  <c r="J359" i="6"/>
  <c r="J371" i="6"/>
  <c r="J383" i="6"/>
  <c r="J395" i="6"/>
  <c r="J7" i="6"/>
  <c r="J19" i="6"/>
  <c r="J31" i="6"/>
  <c r="J43" i="6"/>
  <c r="J55" i="6"/>
  <c r="J67" i="6"/>
  <c r="J79" i="6"/>
  <c r="J91" i="6"/>
  <c r="J103" i="6"/>
  <c r="J115" i="6"/>
  <c r="J127" i="6"/>
  <c r="J139" i="6"/>
  <c r="J151" i="6"/>
  <c r="J163" i="6"/>
  <c r="J175" i="6"/>
  <c r="J187" i="6"/>
  <c r="J199" i="6"/>
  <c r="J211" i="6"/>
  <c r="J223" i="6"/>
  <c r="J235" i="6"/>
  <c r="J237" i="6"/>
  <c r="J250" i="6"/>
  <c r="J310" i="6"/>
  <c r="J382" i="6"/>
  <c r="J186" i="6"/>
  <c r="I78" i="6"/>
  <c r="I90" i="6"/>
  <c r="I102" i="6"/>
  <c r="I114" i="6"/>
  <c r="I126" i="6"/>
  <c r="I138" i="6"/>
  <c r="I150" i="6"/>
  <c r="I162" i="6"/>
  <c r="I174" i="6"/>
  <c r="I186" i="6"/>
  <c r="I198" i="6"/>
  <c r="I210" i="6"/>
  <c r="I222" i="6"/>
  <c r="I234" i="6"/>
  <c r="I246" i="6"/>
  <c r="I258" i="6"/>
  <c r="I270" i="6"/>
  <c r="I282" i="6"/>
  <c r="I294" i="6"/>
  <c r="I79" i="6"/>
  <c r="I91" i="6"/>
  <c r="I103" i="6"/>
  <c r="I115" i="6"/>
  <c r="I127" i="6"/>
  <c r="I139" i="6"/>
  <c r="I151" i="6"/>
  <c r="I163" i="6"/>
  <c r="I175" i="6"/>
  <c r="I187" i="6"/>
  <c r="I199" i="6"/>
  <c r="I211" i="6"/>
  <c r="I223" i="6"/>
  <c r="I235" i="6"/>
  <c r="I247" i="6"/>
  <c r="I259" i="6"/>
  <c r="I271" i="6"/>
  <c r="I283" i="6"/>
  <c r="I295" i="6"/>
  <c r="I80" i="6"/>
  <c r="I92" i="6"/>
  <c r="I104" i="6"/>
  <c r="I116" i="6"/>
  <c r="I128" i="6"/>
  <c r="I140" i="6"/>
  <c r="I152" i="6"/>
  <c r="I164" i="6"/>
  <c r="I176" i="6"/>
  <c r="I188" i="6"/>
  <c r="I200" i="6"/>
  <c r="I212" i="6"/>
  <c r="I224" i="6"/>
  <c r="I236" i="6"/>
  <c r="I248" i="6"/>
  <c r="I260" i="6"/>
  <c r="I272" i="6"/>
  <c r="I284" i="6"/>
  <c r="I81" i="6"/>
  <c r="I93" i="6"/>
  <c r="I105" i="6"/>
  <c r="I117" i="6"/>
  <c r="I129" i="6"/>
  <c r="I141" i="6"/>
  <c r="I153" i="6"/>
  <c r="I165" i="6"/>
  <c r="I177" i="6"/>
  <c r="I189" i="6"/>
  <c r="I201" i="6"/>
  <c r="I213" i="6"/>
  <c r="I225" i="6"/>
  <c r="I237" i="6"/>
  <c r="I249" i="6"/>
  <c r="I261" i="6"/>
  <c r="I273" i="6"/>
  <c r="I285" i="6"/>
  <c r="I82" i="6"/>
  <c r="I94" i="6"/>
  <c r="I106" i="6"/>
  <c r="I118" i="6"/>
  <c r="I130" i="6"/>
  <c r="I142" i="6"/>
  <c r="I154" i="6"/>
  <c r="I166" i="6"/>
  <c r="I178" i="6"/>
  <c r="I190" i="6"/>
  <c r="I202" i="6"/>
  <c r="I214" i="6"/>
  <c r="I226" i="6"/>
  <c r="I238" i="6"/>
  <c r="I250" i="6"/>
  <c r="I262" i="6"/>
  <c r="I274" i="6"/>
  <c r="I286" i="6"/>
  <c r="I83" i="6"/>
  <c r="I95" i="6"/>
  <c r="I107" i="6"/>
  <c r="I119" i="6"/>
  <c r="I131" i="6"/>
  <c r="I143" i="6"/>
  <c r="I155" i="6"/>
  <c r="I167" i="6"/>
  <c r="I179" i="6"/>
  <c r="I191" i="6"/>
  <c r="I203" i="6"/>
  <c r="I215" i="6"/>
  <c r="I227" i="6"/>
  <c r="I239" i="6"/>
  <c r="I251" i="6"/>
  <c r="I263" i="6"/>
  <c r="I275" i="6"/>
  <c r="I287" i="6"/>
  <c r="I84" i="6"/>
  <c r="I96" i="6"/>
  <c r="I108" i="6"/>
  <c r="I120" i="6"/>
  <c r="I132" i="6"/>
  <c r="I144" i="6"/>
  <c r="I156" i="6"/>
  <c r="I168" i="6"/>
  <c r="I180" i="6"/>
  <c r="I192" i="6"/>
  <c r="I204" i="6"/>
  <c r="I216" i="6"/>
  <c r="I228" i="6"/>
  <c r="I240" i="6"/>
  <c r="I252" i="6"/>
  <c r="I264" i="6"/>
  <c r="I276" i="6"/>
  <c r="I288" i="6"/>
  <c r="I85" i="6"/>
  <c r="I97" i="6"/>
  <c r="I109" i="6"/>
  <c r="I121" i="6"/>
  <c r="I133" i="6"/>
  <c r="I145" i="6"/>
  <c r="I157" i="6"/>
  <c r="I169" i="6"/>
  <c r="I181" i="6"/>
  <c r="I193" i="6"/>
  <c r="I205" i="6"/>
  <c r="I217" i="6"/>
  <c r="I229" i="6"/>
  <c r="I241" i="6"/>
  <c r="I253" i="6"/>
  <c r="I265" i="6"/>
  <c r="I277" i="6"/>
  <c r="I289" i="6"/>
  <c r="I74" i="6"/>
  <c r="I86" i="6"/>
  <c r="I98" i="6"/>
  <c r="I110" i="6"/>
  <c r="I122" i="6"/>
  <c r="I134" i="6"/>
  <c r="I146" i="6"/>
  <c r="I158" i="6"/>
  <c r="I170" i="6"/>
  <c r="I182" i="6"/>
  <c r="I194" i="6"/>
  <c r="I206" i="6"/>
  <c r="I218" i="6"/>
  <c r="I230" i="6"/>
  <c r="I242" i="6"/>
  <c r="I254" i="6"/>
  <c r="I266" i="6"/>
  <c r="I278" i="6"/>
  <c r="I290" i="6"/>
  <c r="I75" i="6"/>
  <c r="I87" i="6"/>
  <c r="I99" i="6"/>
  <c r="I111" i="6"/>
  <c r="I123" i="6"/>
  <c r="I135" i="6"/>
  <c r="I147" i="6"/>
  <c r="I159" i="6"/>
  <c r="I171" i="6"/>
  <c r="I183" i="6"/>
  <c r="I195" i="6"/>
  <c r="I207" i="6"/>
  <c r="I219" i="6"/>
  <c r="I231" i="6"/>
  <c r="I243" i="6"/>
  <c r="I255" i="6"/>
  <c r="I267" i="6"/>
  <c r="I279" i="6"/>
  <c r="I291" i="6"/>
  <c r="I76" i="6"/>
  <c r="I88" i="6"/>
  <c r="I100" i="6"/>
  <c r="I112" i="6"/>
  <c r="I124" i="6"/>
  <c r="I136" i="6"/>
  <c r="I148" i="6"/>
  <c r="I160" i="6"/>
  <c r="I172" i="6"/>
  <c r="I184" i="6"/>
  <c r="I196" i="6"/>
  <c r="I208" i="6"/>
  <c r="I220" i="6"/>
  <c r="I232" i="6"/>
  <c r="I244" i="6"/>
  <c r="I256" i="6"/>
  <c r="I268" i="6"/>
  <c r="I280" i="6"/>
  <c r="I292" i="6"/>
  <c r="I137" i="6"/>
  <c r="I281" i="6"/>
  <c r="I306" i="6"/>
  <c r="I318" i="6"/>
  <c r="I330" i="6"/>
  <c r="I342" i="6"/>
  <c r="I354" i="6"/>
  <c r="I366" i="6"/>
  <c r="I378" i="6"/>
  <c r="I390" i="6"/>
  <c r="I402" i="6"/>
  <c r="I376" i="6"/>
  <c r="I149" i="6"/>
  <c r="I293" i="6"/>
  <c r="I307" i="6"/>
  <c r="I319" i="6"/>
  <c r="I331" i="6"/>
  <c r="I343" i="6"/>
  <c r="I355" i="6"/>
  <c r="I367" i="6"/>
  <c r="I379" i="6"/>
  <c r="I391" i="6"/>
  <c r="I403" i="6"/>
  <c r="I161" i="6"/>
  <c r="I296" i="6"/>
  <c r="I308" i="6"/>
  <c r="I320" i="6"/>
  <c r="I332" i="6"/>
  <c r="I344" i="6"/>
  <c r="I356" i="6"/>
  <c r="I368" i="6"/>
  <c r="I380" i="6"/>
  <c r="I392" i="6"/>
  <c r="I404" i="6"/>
  <c r="I340" i="6"/>
  <c r="I173" i="6"/>
  <c r="I297" i="6"/>
  <c r="I309" i="6"/>
  <c r="I321" i="6"/>
  <c r="I333" i="6"/>
  <c r="I345" i="6"/>
  <c r="I357" i="6"/>
  <c r="I369" i="6"/>
  <c r="I381" i="6"/>
  <c r="I393" i="6"/>
  <c r="I364" i="6"/>
  <c r="I185" i="6"/>
  <c r="I298" i="6"/>
  <c r="I310" i="6"/>
  <c r="I322" i="6"/>
  <c r="I334" i="6"/>
  <c r="I346" i="6"/>
  <c r="I358" i="6"/>
  <c r="I370" i="6"/>
  <c r="I382" i="6"/>
  <c r="I394" i="6"/>
  <c r="I197" i="6"/>
  <c r="I299" i="6"/>
  <c r="I311" i="6"/>
  <c r="I323" i="6"/>
  <c r="I335" i="6"/>
  <c r="I347" i="6"/>
  <c r="I359" i="6"/>
  <c r="I371" i="6"/>
  <c r="I383" i="6"/>
  <c r="I395" i="6"/>
  <c r="I328" i="6"/>
  <c r="I209" i="6"/>
  <c r="I300" i="6"/>
  <c r="I312" i="6"/>
  <c r="I324" i="6"/>
  <c r="I336" i="6"/>
  <c r="I348" i="6"/>
  <c r="I360" i="6"/>
  <c r="I372" i="6"/>
  <c r="I384" i="6"/>
  <c r="I396" i="6"/>
  <c r="I304" i="6"/>
  <c r="I388" i="6"/>
  <c r="I77" i="6"/>
  <c r="I221" i="6"/>
  <c r="I301" i="6"/>
  <c r="I313" i="6"/>
  <c r="I325" i="6"/>
  <c r="I337" i="6"/>
  <c r="I349" i="6"/>
  <c r="I361" i="6"/>
  <c r="I373" i="6"/>
  <c r="I385" i="6"/>
  <c r="I397" i="6"/>
  <c r="I89" i="6"/>
  <c r="I233" i="6"/>
  <c r="I302" i="6"/>
  <c r="I314" i="6"/>
  <c r="I326" i="6"/>
  <c r="I338" i="6"/>
  <c r="I350" i="6"/>
  <c r="I362" i="6"/>
  <c r="I374" i="6"/>
  <c r="I386" i="6"/>
  <c r="I398" i="6"/>
  <c r="I316" i="6"/>
  <c r="I400" i="6"/>
  <c r="I101" i="6"/>
  <c r="I245" i="6"/>
  <c r="I303" i="6"/>
  <c r="I315" i="6"/>
  <c r="I327" i="6"/>
  <c r="I339" i="6"/>
  <c r="I351" i="6"/>
  <c r="I363" i="6"/>
  <c r="I375" i="6"/>
  <c r="I387" i="6"/>
  <c r="I399" i="6"/>
  <c r="I113" i="6"/>
  <c r="I257" i="6"/>
  <c r="I352" i="6"/>
  <c r="I125" i="6"/>
  <c r="I269" i="6"/>
  <c r="I305" i="6"/>
  <c r="I317" i="6"/>
  <c r="I329" i="6"/>
  <c r="I341" i="6"/>
  <c r="I353" i="6"/>
  <c r="I365" i="6"/>
  <c r="I377" i="6"/>
  <c r="I389" i="6"/>
  <c r="I401" i="6"/>
  <c r="I21" i="6"/>
  <c r="I23" i="6"/>
  <c r="I41" i="6"/>
  <c r="I50" i="6"/>
  <c r="I19" i="6"/>
  <c r="I33" i="6"/>
  <c r="I35" i="6"/>
  <c r="I62" i="6"/>
  <c r="I17" i="6"/>
  <c r="I69" i="6"/>
  <c r="I15" i="6"/>
  <c r="I67" i="6"/>
  <c r="I7" i="6"/>
  <c r="I11" i="6"/>
  <c r="I45" i="6"/>
  <c r="I31" i="6"/>
  <c r="I64" i="6"/>
  <c r="I47" i="6"/>
  <c r="I13" i="6"/>
  <c r="I29" i="6"/>
  <c r="I38" i="6"/>
  <c r="I4" i="6"/>
  <c r="I59" i="6"/>
  <c r="I25" i="6"/>
  <c r="I27" i="6"/>
  <c r="I53" i="6"/>
  <c r="I22" i="6"/>
  <c r="I71" i="6"/>
  <c r="I37" i="6"/>
  <c r="I39" i="6"/>
  <c r="I57" i="6"/>
  <c r="I9" i="6"/>
  <c r="I34" i="6"/>
  <c r="I65" i="6"/>
  <c r="I49" i="6"/>
  <c r="I51" i="6"/>
  <c r="I10" i="6"/>
  <c r="I8" i="6"/>
  <c r="I20" i="6"/>
  <c r="I46" i="6"/>
  <c r="I12" i="6"/>
  <c r="I61" i="6"/>
  <c r="I5" i="6"/>
  <c r="I18" i="6"/>
  <c r="I32" i="6"/>
  <c r="I24" i="6"/>
  <c r="I73" i="6"/>
  <c r="I58" i="6"/>
  <c r="I16" i="6"/>
  <c r="I30" i="6"/>
  <c r="I72" i="6"/>
  <c r="I44" i="6"/>
  <c r="I70" i="6"/>
  <c r="I36" i="6"/>
  <c r="I43" i="6"/>
  <c r="I28" i="6"/>
  <c r="I42" i="6"/>
  <c r="I56" i="6"/>
  <c r="I63" i="6"/>
  <c r="I48" i="6"/>
  <c r="I14" i="6"/>
  <c r="I40" i="6"/>
  <c r="I54" i="6"/>
  <c r="I68" i="6"/>
  <c r="I55" i="6"/>
  <c r="I60" i="6"/>
  <c r="I26" i="6"/>
  <c r="I52" i="6"/>
  <c r="I66" i="6"/>
  <c r="F14" i="12"/>
  <c r="F158" i="12"/>
  <c r="F87" i="12"/>
  <c r="F231" i="12"/>
  <c r="F375" i="12"/>
  <c r="F4" i="12"/>
  <c r="F148" i="12"/>
  <c r="F292" i="12"/>
  <c r="F251" i="12"/>
  <c r="F77" i="12"/>
  <c r="F221" i="12"/>
  <c r="F365" i="12"/>
  <c r="F6" i="12"/>
  <c r="F150" i="12"/>
  <c r="F294" i="12"/>
  <c r="F359" i="12"/>
  <c r="F115" i="12"/>
  <c r="F259" i="12"/>
  <c r="F403" i="12"/>
  <c r="F56" i="12"/>
  <c r="F200" i="12"/>
  <c r="F344" i="12"/>
  <c r="F373" i="12"/>
  <c r="F117" i="12"/>
  <c r="F261" i="12"/>
  <c r="F23" i="12"/>
  <c r="F70" i="12"/>
  <c r="F214" i="12"/>
  <c r="F358" i="12"/>
  <c r="F338" i="12"/>
  <c r="F144" i="12"/>
  <c r="F288" i="12"/>
  <c r="F37" i="12"/>
  <c r="F229" i="12"/>
  <c r="F61" i="12"/>
  <c r="F138" i="12"/>
  <c r="F105" i="12"/>
  <c r="F25" i="12"/>
  <c r="F26" i="12"/>
  <c r="F170" i="12"/>
  <c r="F99" i="12"/>
  <c r="F243" i="12"/>
  <c r="F387" i="12"/>
  <c r="F16" i="12"/>
  <c r="F160" i="12"/>
  <c r="F304" i="12"/>
  <c r="F335" i="12"/>
  <c r="F89" i="12"/>
  <c r="F233" i="12"/>
  <c r="F377" i="12"/>
  <c r="F18" i="12"/>
  <c r="F162" i="12"/>
  <c r="F306" i="12"/>
  <c r="F265" i="12"/>
  <c r="F127" i="12"/>
  <c r="F271" i="12"/>
  <c r="F59" i="12"/>
  <c r="F68" i="12"/>
  <c r="F212" i="12"/>
  <c r="F356" i="12"/>
  <c r="F254" i="12"/>
  <c r="F129" i="12"/>
  <c r="F273" i="12"/>
  <c r="F191" i="12"/>
  <c r="F82" i="12"/>
  <c r="F226" i="12"/>
  <c r="F370" i="12"/>
  <c r="F12" i="12"/>
  <c r="F156" i="12"/>
  <c r="F300" i="12"/>
  <c r="F49" i="12"/>
  <c r="F289" i="12"/>
  <c r="F337" i="12"/>
  <c r="F239" i="12"/>
  <c r="F58" i="12"/>
  <c r="F132" i="12"/>
  <c r="F38" i="12"/>
  <c r="F182" i="12"/>
  <c r="F111" i="12"/>
  <c r="F255" i="12"/>
  <c r="F399" i="12"/>
  <c r="F28" i="12"/>
  <c r="F172" i="12"/>
  <c r="F316" i="12"/>
  <c r="F205" i="12"/>
  <c r="F101" i="12"/>
  <c r="F245" i="12"/>
  <c r="F389" i="12"/>
  <c r="F30" i="12"/>
  <c r="F174" i="12"/>
  <c r="F318" i="12"/>
  <c r="F302" i="12"/>
  <c r="F139" i="12"/>
  <c r="F283" i="12"/>
  <c r="F227" i="12"/>
  <c r="F80" i="12"/>
  <c r="F224" i="12"/>
  <c r="F368" i="12"/>
  <c r="F386" i="12"/>
  <c r="F141" i="12"/>
  <c r="F285" i="12"/>
  <c r="F287" i="12"/>
  <c r="F94" i="12"/>
  <c r="F238" i="12"/>
  <c r="F382" i="12"/>
  <c r="F24" i="12"/>
  <c r="F168" i="12"/>
  <c r="F312" i="12"/>
  <c r="F391" i="12"/>
  <c r="F50" i="12"/>
  <c r="F194" i="12"/>
  <c r="F123" i="12"/>
  <c r="F267" i="12"/>
  <c r="F83" i="12"/>
  <c r="F40" i="12"/>
  <c r="F184" i="12"/>
  <c r="F328" i="12"/>
  <c r="F313" i="12"/>
  <c r="F113" i="12"/>
  <c r="F257" i="12"/>
  <c r="F401" i="12"/>
  <c r="F42" i="12"/>
  <c r="F186" i="12"/>
  <c r="F330" i="12"/>
  <c r="F7" i="12"/>
  <c r="F151" i="12"/>
  <c r="F295" i="12"/>
  <c r="F323" i="12"/>
  <c r="F92" i="12"/>
  <c r="F236" i="12"/>
  <c r="F380" i="12"/>
  <c r="F9" i="12"/>
  <c r="F153" i="12"/>
  <c r="F297" i="12"/>
  <c r="F383" i="12"/>
  <c r="F106" i="12"/>
  <c r="F250" i="12"/>
  <c r="F394" i="12"/>
  <c r="F36" i="12"/>
  <c r="F180" i="12"/>
  <c r="F324" i="12"/>
  <c r="F73" i="12"/>
  <c r="F218" i="12"/>
  <c r="F353" i="12"/>
  <c r="F276" i="12"/>
  <c r="F62" i="12"/>
  <c r="F278" i="12"/>
  <c r="F135" i="12"/>
  <c r="F279" i="12"/>
  <c r="F143" i="12"/>
  <c r="F52" i="12"/>
  <c r="F196" i="12"/>
  <c r="F340" i="12"/>
  <c r="F397" i="12"/>
  <c r="F125" i="12"/>
  <c r="F269" i="12"/>
  <c r="F71" i="12"/>
  <c r="F54" i="12"/>
  <c r="F198" i="12"/>
  <c r="F342" i="12"/>
  <c r="F19" i="12"/>
  <c r="F163" i="12"/>
  <c r="F307" i="12"/>
  <c r="F193" i="12"/>
  <c r="F104" i="12"/>
  <c r="F248" i="12"/>
  <c r="F392" i="12"/>
  <c r="F21" i="12"/>
  <c r="F165" i="12"/>
  <c r="F309" i="12"/>
  <c r="F277" i="12"/>
  <c r="F118" i="12"/>
  <c r="F262" i="12"/>
  <c r="F11" i="12"/>
  <c r="F48" i="12"/>
  <c r="F192" i="12"/>
  <c r="F336" i="12"/>
  <c r="F85" i="12"/>
  <c r="F350" i="12"/>
  <c r="F247" i="12"/>
  <c r="F206" i="12"/>
  <c r="F74" i="12"/>
  <c r="F326" i="12"/>
  <c r="F147" i="12"/>
  <c r="F291" i="12"/>
  <c r="F203" i="12"/>
  <c r="F64" i="12"/>
  <c r="F208" i="12"/>
  <c r="F352" i="12"/>
  <c r="F314" i="12"/>
  <c r="F137" i="12"/>
  <c r="F281" i="12"/>
  <c r="F131" i="12"/>
  <c r="F66" i="12"/>
  <c r="F210" i="12"/>
  <c r="F354" i="12"/>
  <c r="F31" i="12"/>
  <c r="F175" i="12"/>
  <c r="F319" i="12"/>
  <c r="F349" i="12"/>
  <c r="F116" i="12"/>
  <c r="F260" i="12"/>
  <c r="F404" i="12"/>
  <c r="F33" i="12"/>
  <c r="F177" i="12"/>
  <c r="F321" i="12"/>
  <c r="F230" i="12"/>
  <c r="F130" i="12"/>
  <c r="F274" i="12"/>
  <c r="F107" i="12"/>
  <c r="F60" i="12"/>
  <c r="F204" i="12"/>
  <c r="F348" i="12"/>
  <c r="F97" i="12"/>
  <c r="F253" i="12"/>
  <c r="F86" i="12"/>
  <c r="F15" i="12"/>
  <c r="F159" i="12"/>
  <c r="F303" i="12"/>
  <c r="F299" i="12"/>
  <c r="F76" i="12"/>
  <c r="F220" i="12"/>
  <c r="F364" i="12"/>
  <c r="F5" i="12"/>
  <c r="F149" i="12"/>
  <c r="F293" i="12"/>
  <c r="F215" i="12"/>
  <c r="F78" i="12"/>
  <c r="F222" i="12"/>
  <c r="F366" i="12"/>
  <c r="F43" i="12"/>
  <c r="F187" i="12"/>
  <c r="F331" i="12"/>
  <c r="F266" i="12"/>
  <c r="F128" i="12"/>
  <c r="F272" i="12"/>
  <c r="F35" i="12"/>
  <c r="F45" i="12"/>
  <c r="F189" i="12"/>
  <c r="F333" i="12"/>
  <c r="F374" i="12"/>
  <c r="F142" i="12"/>
  <c r="F286" i="12"/>
  <c r="F167" i="12"/>
  <c r="F72" i="12"/>
  <c r="F216" i="12"/>
  <c r="F360" i="12"/>
  <c r="F109" i="12"/>
  <c r="F121" i="12"/>
  <c r="F155" i="12"/>
  <c r="F44" i="12"/>
  <c r="F249" i="12"/>
  <c r="F169" i="12"/>
  <c r="F98" i="12"/>
  <c r="F27" i="12"/>
  <c r="F171" i="12"/>
  <c r="F315" i="12"/>
  <c r="F395" i="12"/>
  <c r="F88" i="12"/>
  <c r="F232" i="12"/>
  <c r="F376" i="12"/>
  <c r="F17" i="12"/>
  <c r="F161" i="12"/>
  <c r="F305" i="12"/>
  <c r="F311" i="12"/>
  <c r="F90" i="12"/>
  <c r="F234" i="12"/>
  <c r="F378" i="12"/>
  <c r="F55" i="12"/>
  <c r="F199" i="12"/>
  <c r="F343" i="12"/>
  <c r="F398" i="12"/>
  <c r="F140" i="12"/>
  <c r="F284" i="12"/>
  <c r="F119" i="12"/>
  <c r="F57" i="12"/>
  <c r="F201" i="12"/>
  <c r="F345" i="12"/>
  <c r="F10" i="12"/>
  <c r="F154" i="12"/>
  <c r="F298" i="12"/>
  <c r="F263" i="12"/>
  <c r="F84" i="12"/>
  <c r="F228" i="12"/>
  <c r="F372" i="12"/>
  <c r="F136" i="12"/>
  <c r="F209" i="12"/>
  <c r="F332" i="12"/>
  <c r="F110" i="12"/>
  <c r="F39" i="12"/>
  <c r="F183" i="12"/>
  <c r="F327" i="12"/>
  <c r="F241" i="12"/>
  <c r="F100" i="12"/>
  <c r="F244" i="12"/>
  <c r="F388" i="12"/>
  <c r="F29" i="12"/>
  <c r="F173" i="12"/>
  <c r="F317" i="12"/>
  <c r="F181" i="12"/>
  <c r="F102" i="12"/>
  <c r="F246" i="12"/>
  <c r="F390" i="12"/>
  <c r="F67" i="12"/>
  <c r="F211" i="12"/>
  <c r="F355" i="12"/>
  <c r="F8" i="12"/>
  <c r="F152" i="12"/>
  <c r="F296" i="12"/>
  <c r="F179" i="12"/>
  <c r="F69" i="12"/>
  <c r="F213" i="12"/>
  <c r="F357" i="12"/>
  <c r="F22" i="12"/>
  <c r="F166" i="12"/>
  <c r="F310" i="12"/>
  <c r="F347" i="12"/>
  <c r="F96" i="12"/>
  <c r="F240" i="12"/>
  <c r="F384" i="12"/>
  <c r="F133" i="12"/>
  <c r="F75" i="12"/>
  <c r="F362" i="12"/>
  <c r="F282" i="12"/>
  <c r="F202" i="12"/>
  <c r="F122" i="12"/>
  <c r="F51" i="12"/>
  <c r="F195" i="12"/>
  <c r="F339" i="12"/>
  <c r="F361" i="12"/>
  <c r="F112" i="12"/>
  <c r="F256" i="12"/>
  <c r="F400" i="12"/>
  <c r="F41" i="12"/>
  <c r="F185" i="12"/>
  <c r="F329" i="12"/>
  <c r="F301" i="12"/>
  <c r="F114" i="12"/>
  <c r="F258" i="12"/>
  <c r="F402" i="12"/>
  <c r="F79" i="12"/>
  <c r="F223" i="12"/>
  <c r="F367" i="12"/>
  <c r="F20" i="12"/>
  <c r="F164" i="12"/>
  <c r="F308" i="12"/>
  <c r="F275" i="12"/>
  <c r="F81" i="12"/>
  <c r="F225" i="12"/>
  <c r="F369" i="12"/>
  <c r="F34" i="12"/>
  <c r="F178" i="12"/>
  <c r="F322" i="12"/>
  <c r="F217" i="12"/>
  <c r="F108" i="12"/>
  <c r="F252" i="12"/>
  <c r="F396" i="12"/>
  <c r="F145" i="12"/>
  <c r="F219" i="12"/>
  <c r="F280" i="12"/>
  <c r="F103" i="12"/>
  <c r="F188" i="12"/>
  <c r="F346" i="12"/>
  <c r="F134" i="12"/>
  <c r="F63" i="12"/>
  <c r="F207" i="12"/>
  <c r="F351" i="12"/>
  <c r="F242" i="12"/>
  <c r="F124" i="12"/>
  <c r="F268" i="12"/>
  <c r="F95" i="12"/>
  <c r="F53" i="12"/>
  <c r="F197" i="12"/>
  <c r="F341" i="12"/>
  <c r="F385" i="12"/>
  <c r="F126" i="12"/>
  <c r="F270" i="12"/>
  <c r="F47" i="12"/>
  <c r="F91" i="12"/>
  <c r="F235" i="12"/>
  <c r="F379" i="12"/>
  <c r="F32" i="12"/>
  <c r="F176" i="12"/>
  <c r="F320" i="12"/>
  <c r="F371" i="12"/>
  <c r="F93" i="12"/>
  <c r="F237" i="12"/>
  <c r="F381" i="12"/>
  <c r="F46" i="12"/>
  <c r="F190" i="12"/>
  <c r="F334" i="12"/>
  <c r="F325" i="12"/>
  <c r="F120" i="12"/>
  <c r="F264" i="12"/>
  <c r="F13" i="12"/>
  <c r="F157" i="12"/>
  <c r="F146" i="12"/>
  <c r="F363" i="12"/>
  <c r="F65" i="12"/>
  <c r="F290" i="12"/>
  <c r="F393" i="12"/>
  <c r="G119" i="12"/>
  <c r="G273" i="12"/>
  <c r="G333" i="12"/>
  <c r="G307" i="12"/>
  <c r="G64" i="12"/>
  <c r="G45" i="12"/>
  <c r="G121" i="12"/>
  <c r="G120" i="12"/>
  <c r="G7" i="12"/>
  <c r="G264" i="12"/>
  <c r="G13" i="12"/>
  <c r="G297" i="12"/>
  <c r="G221" i="12"/>
  <c r="G377" i="12"/>
  <c r="G240" i="12"/>
  <c r="G332" i="12"/>
  <c r="G296" i="12"/>
  <c r="G93" i="12"/>
  <c r="G321" i="12"/>
  <c r="G340" i="12"/>
  <c r="G159" i="12"/>
  <c r="G320" i="12"/>
  <c r="G351" i="12"/>
  <c r="G234" i="12"/>
  <c r="G140" i="12"/>
  <c r="G380" i="12"/>
  <c r="G50" i="12"/>
  <c r="H377" i="6"/>
  <c r="H191" i="6"/>
  <c r="H19" i="6"/>
  <c r="H185" i="6"/>
  <c r="G28" i="5"/>
  <c r="G247" i="5"/>
  <c r="G202" i="5"/>
  <c r="G16" i="5"/>
  <c r="G204" i="5"/>
  <c r="G139" i="5"/>
  <c r="G64" i="5"/>
  <c r="G98" i="5"/>
  <c r="G97" i="5"/>
  <c r="G285" i="5"/>
  <c r="G124" i="5"/>
  <c r="G209" i="5"/>
  <c r="G266" i="5"/>
  <c r="G387" i="5"/>
  <c r="G13" i="5"/>
  <c r="G222" i="5"/>
  <c r="G249" i="5"/>
  <c r="G328" i="5"/>
  <c r="G18" i="5"/>
  <c r="G380" i="5"/>
  <c r="G300" i="5"/>
  <c r="G29" i="5"/>
  <c r="G224" i="5"/>
  <c r="G237" i="5"/>
  <c r="G388" i="5"/>
  <c r="G198" i="5"/>
  <c r="G363" i="5"/>
  <c r="G228" i="5"/>
  <c r="G344" i="5"/>
  <c r="G117" i="5"/>
  <c r="G200" i="5"/>
  <c r="G24" i="5"/>
  <c r="G391" i="5"/>
  <c r="G331" i="5"/>
  <c r="G77" i="5"/>
  <c r="G241" i="5"/>
  <c r="G256" i="5"/>
  <c r="G231" i="5"/>
  <c r="G234" i="5"/>
  <c r="G56" i="5"/>
  <c r="G246" i="5"/>
  <c r="G115" i="5"/>
  <c r="G53" i="5"/>
  <c r="G326" i="5"/>
  <c r="G152" i="5"/>
  <c r="G270" i="5"/>
  <c r="G227" i="5"/>
  <c r="G316" i="5"/>
  <c r="G154" i="5"/>
  <c r="G113" i="5"/>
  <c r="G389" i="5"/>
  <c r="G71" i="5"/>
  <c r="G302" i="5"/>
  <c r="G304" i="5"/>
  <c r="F346" i="8"/>
  <c r="G369" i="5"/>
  <c r="G257" i="5"/>
  <c r="G208" i="5"/>
  <c r="G385" i="5"/>
  <c r="F270" i="8"/>
  <c r="G295" i="5"/>
  <c r="G375" i="5"/>
  <c r="G164" i="5"/>
  <c r="G11" i="5"/>
  <c r="G80" i="5"/>
  <c r="G282" i="5"/>
  <c r="G60" i="5"/>
  <c r="G145" i="5"/>
  <c r="G305" i="5"/>
  <c r="G216" i="5"/>
  <c r="G134" i="5"/>
  <c r="G52" i="5"/>
  <c r="G336" i="5"/>
  <c r="G89" i="5"/>
  <c r="G169" i="5"/>
  <c r="G180" i="5"/>
  <c r="G403" i="5"/>
  <c r="G210" i="5"/>
  <c r="G254" i="5"/>
  <c r="G293" i="5"/>
  <c r="G66" i="5"/>
  <c r="G86" i="5"/>
  <c r="G42" i="5"/>
  <c r="G175" i="5"/>
  <c r="G172" i="5"/>
  <c r="G386" i="5"/>
  <c r="G404" i="5"/>
  <c r="G95" i="5"/>
  <c r="G274" i="5"/>
  <c r="G334" i="5"/>
  <c r="G6" i="5"/>
  <c r="G104" i="5"/>
  <c r="G289" i="5"/>
  <c r="F214" i="8"/>
  <c r="G259" i="5"/>
  <c r="G264" i="5"/>
  <c r="G88" i="5"/>
  <c r="G396" i="5"/>
  <c r="G30" i="5"/>
  <c r="G251" i="5"/>
  <c r="G361" i="5"/>
  <c r="G276" i="5"/>
  <c r="G140" i="5"/>
  <c r="G258" i="5"/>
  <c r="G171" i="5"/>
  <c r="G207" i="5"/>
  <c r="G357" i="5"/>
  <c r="G323" i="5"/>
  <c r="G47" i="5"/>
  <c r="G126" i="5"/>
  <c r="G174" i="5"/>
  <c r="G116" i="5"/>
  <c r="G161" i="5"/>
  <c r="G153" i="5"/>
  <c r="G156" i="5"/>
  <c r="G373" i="5"/>
  <c r="G343" i="5"/>
  <c r="G313" i="5"/>
  <c r="G12" i="5"/>
  <c r="G74" i="5"/>
  <c r="G36" i="5"/>
  <c r="G43" i="5"/>
  <c r="G189" i="5"/>
  <c r="G393" i="5"/>
  <c r="G99" i="5"/>
  <c r="G170" i="5"/>
  <c r="G229" i="5"/>
  <c r="G296" i="5"/>
  <c r="F178" i="8"/>
  <c r="G17" i="5"/>
  <c r="G35" i="5"/>
  <c r="G230" i="5"/>
  <c r="G19" i="5"/>
  <c r="G34" i="5"/>
  <c r="G183" i="5"/>
  <c r="G348" i="5"/>
  <c r="G278" i="5"/>
  <c r="G218" i="5"/>
  <c r="G340" i="5"/>
  <c r="G162" i="5"/>
  <c r="G320" i="5"/>
  <c r="G244" i="5"/>
  <c r="G45" i="5"/>
  <c r="G31" i="5"/>
  <c r="G5" i="5"/>
  <c r="G184" i="5"/>
  <c r="G32" i="5"/>
  <c r="G138" i="5"/>
  <c r="G271" i="5"/>
  <c r="G360" i="5"/>
  <c r="G314" i="5"/>
  <c r="G67" i="5"/>
  <c r="G142" i="5"/>
  <c r="G166" i="5"/>
  <c r="G75" i="5"/>
  <c r="G49" i="5"/>
  <c r="G394" i="5"/>
  <c r="G206" i="5"/>
  <c r="G220" i="5"/>
  <c r="G315" i="5"/>
  <c r="G57" i="5"/>
  <c r="G245" i="5"/>
  <c r="G239" i="5"/>
  <c r="G275" i="5"/>
  <c r="F66" i="8"/>
  <c r="K271" i="6"/>
  <c r="K4" i="6"/>
  <c r="G81" i="5"/>
  <c r="G260" i="5"/>
  <c r="G196" i="5"/>
  <c r="G307" i="5"/>
  <c r="G287" i="5"/>
  <c r="G330" i="5"/>
  <c r="G372" i="5"/>
  <c r="G94" i="5"/>
  <c r="G55" i="5"/>
  <c r="G182" i="5"/>
  <c r="G342" i="5"/>
  <c r="G102" i="5"/>
  <c r="G349" i="5"/>
  <c r="G364" i="5"/>
  <c r="G167" i="5"/>
  <c r="G82" i="5"/>
  <c r="G402" i="5"/>
  <c r="G236" i="5"/>
  <c r="G226" i="5"/>
  <c r="G63" i="5"/>
  <c r="G233" i="5"/>
  <c r="G150" i="5"/>
  <c r="G190" i="5"/>
  <c r="G123" i="5"/>
  <c r="G130" i="5"/>
  <c r="G100" i="5"/>
  <c r="G327" i="5"/>
  <c r="G341" i="5"/>
  <c r="G201" i="5"/>
  <c r="G335" i="5"/>
  <c r="G376" i="5"/>
  <c r="G146" i="5"/>
  <c r="G281" i="5"/>
  <c r="G248" i="5"/>
  <c r="G337" i="5"/>
  <c r="G118" i="5"/>
  <c r="G151" i="5"/>
  <c r="G213" i="5"/>
  <c r="G356" i="5"/>
  <c r="G168" i="5"/>
  <c r="G78" i="5"/>
  <c r="G141" i="5"/>
  <c r="G324" i="5"/>
  <c r="G250" i="5"/>
  <c r="G194" i="5"/>
  <c r="G306" i="5"/>
  <c r="G262" i="5"/>
  <c r="G128" i="5"/>
  <c r="G44" i="5"/>
  <c r="G379" i="5"/>
  <c r="G377" i="5"/>
  <c r="G87" i="5"/>
  <c r="G332" i="5"/>
  <c r="G101" i="5"/>
  <c r="G223" i="5"/>
  <c r="G401" i="5"/>
  <c r="G352" i="5"/>
  <c r="G297" i="5"/>
  <c r="G350" i="5"/>
  <c r="G114" i="5"/>
  <c r="G72" i="5"/>
  <c r="G93" i="5"/>
  <c r="G137" i="5"/>
  <c r="G46" i="5"/>
  <c r="G50" i="5"/>
  <c r="G378" i="5"/>
  <c r="G65" i="5"/>
  <c r="G9" i="5"/>
  <c r="G27" i="5"/>
  <c r="G308" i="5"/>
  <c r="H308" i="6"/>
  <c r="H4" i="6"/>
  <c r="G232" i="5"/>
  <c r="G272" i="5"/>
  <c r="G96" i="5"/>
  <c r="G374" i="5"/>
  <c r="G159" i="5"/>
  <c r="G149" i="5"/>
  <c r="G384" i="5"/>
  <c r="G358" i="5"/>
  <c r="G165" i="5"/>
  <c r="G127" i="5"/>
  <c r="G111" i="5"/>
  <c r="G54" i="5"/>
  <c r="G48" i="5"/>
  <c r="G122" i="5"/>
  <c r="G365" i="5"/>
  <c r="G290" i="5"/>
  <c r="G301" i="5"/>
  <c r="G333" i="5"/>
  <c r="G148" i="5"/>
  <c r="G298" i="5"/>
  <c r="G70" i="5"/>
  <c r="G37" i="5"/>
  <c r="G338" i="5"/>
  <c r="G199" i="5"/>
  <c r="G370" i="5"/>
  <c r="G347" i="5"/>
  <c r="G7" i="5"/>
  <c r="G73" i="5"/>
  <c r="G221" i="5"/>
  <c r="G383" i="5"/>
  <c r="G135" i="5"/>
  <c r="G176" i="5"/>
  <c r="G390" i="5"/>
  <c r="G354" i="5"/>
  <c r="G353" i="5"/>
  <c r="H302" i="6"/>
  <c r="H327" i="6"/>
  <c r="H77" i="6"/>
  <c r="H99" i="6"/>
  <c r="H337" i="6"/>
  <c r="H84" i="6"/>
  <c r="H170" i="6"/>
  <c r="H278" i="6"/>
  <c r="H131" i="6"/>
  <c r="H379" i="6"/>
  <c r="H32" i="6"/>
  <c r="H284" i="6"/>
  <c r="H289" i="6"/>
  <c r="H140" i="6"/>
  <c r="H286" i="6"/>
  <c r="H318" i="6"/>
  <c r="H43" i="6"/>
  <c r="H76" i="6"/>
  <c r="H12" i="6"/>
  <c r="H81" i="6"/>
  <c r="H359" i="6"/>
  <c r="H172" i="6"/>
  <c r="H143" i="6"/>
  <c r="H210" i="6"/>
  <c r="H154" i="6"/>
  <c r="H304" i="6"/>
  <c r="H330" i="6"/>
  <c r="H90" i="6"/>
  <c r="H234" i="8"/>
  <c r="H392" i="8"/>
  <c r="H274" i="8"/>
  <c r="G152" i="10"/>
  <c r="H33" i="6"/>
  <c r="H130" i="6"/>
  <c r="H48" i="6"/>
  <c r="H57" i="6"/>
  <c r="H367" i="6"/>
  <c r="H11" i="6"/>
  <c r="H260" i="6"/>
  <c r="H270" i="6"/>
  <c r="H272" i="6"/>
  <c r="H234" i="6"/>
  <c r="H372" i="6"/>
  <c r="G46" i="10"/>
  <c r="H95" i="6"/>
  <c r="H29" i="6"/>
  <c r="H355" i="6"/>
  <c r="H361" i="6"/>
  <c r="H370" i="6"/>
  <c r="H235" i="6"/>
  <c r="H254" i="6"/>
  <c r="H113" i="6"/>
  <c r="H285" i="6"/>
  <c r="H316" i="6"/>
  <c r="H388" i="6"/>
  <c r="H253" i="6"/>
  <c r="H41" i="6"/>
  <c r="H299" i="6"/>
  <c r="H305" i="6"/>
  <c r="H151" i="6"/>
  <c r="H271" i="6"/>
  <c r="H301" i="6"/>
  <c r="H194" i="6"/>
  <c r="H180" i="6"/>
  <c r="H96" i="6"/>
  <c r="H319" i="6"/>
  <c r="H314" i="6"/>
  <c r="H202" i="6"/>
  <c r="H239" i="6"/>
  <c r="H230" i="6"/>
  <c r="H201" i="6"/>
  <c r="H183" i="6"/>
  <c r="H73" i="6"/>
  <c r="H83" i="6"/>
  <c r="H30" i="6"/>
  <c r="G279" i="10"/>
  <c r="G98" i="10"/>
  <c r="H267" i="6"/>
  <c r="H179" i="6"/>
  <c r="H211" i="6"/>
  <c r="H224" i="6"/>
  <c r="H163" i="6"/>
  <c r="H160" i="6"/>
  <c r="H61" i="6"/>
  <c r="H54" i="6"/>
  <c r="H18" i="6"/>
  <c r="G373" i="10"/>
  <c r="H87" i="6"/>
  <c r="H153" i="6"/>
  <c r="H176" i="6"/>
  <c r="H97" i="6"/>
  <c r="H94" i="6"/>
  <c r="H392" i="6"/>
  <c r="H349" i="6"/>
  <c r="H222" i="6"/>
  <c r="H231" i="6"/>
  <c r="H300" i="6"/>
  <c r="H159" i="6"/>
  <c r="H20" i="6"/>
  <c r="H287" i="6"/>
  <c r="H184" i="6"/>
  <c r="H82" i="6"/>
  <c r="H120" i="6"/>
  <c r="H17" i="6"/>
  <c r="H218" i="6"/>
  <c r="H148" i="6"/>
  <c r="H35" i="6"/>
  <c r="H292" i="6"/>
  <c r="H227" i="6"/>
  <c r="H158" i="6"/>
  <c r="H358" i="6"/>
  <c r="H280" i="6"/>
  <c r="H166" i="6"/>
  <c r="H86" i="6"/>
  <c r="H364" i="6"/>
  <c r="H310" i="6"/>
  <c r="H178" i="6"/>
  <c r="H91" i="6"/>
  <c r="H207" i="6"/>
  <c r="H68" i="6"/>
  <c r="H338" i="6"/>
  <c r="H257" i="6"/>
  <c r="H188" i="6"/>
  <c r="H78" i="6"/>
  <c r="H340" i="6"/>
  <c r="H262" i="6"/>
  <c r="H126" i="6"/>
  <c r="H25" i="6"/>
  <c r="H312" i="6"/>
  <c r="H354" i="6"/>
  <c r="H351" i="6"/>
  <c r="H356" i="6"/>
  <c r="H162" i="6"/>
  <c r="H335" i="6"/>
  <c r="H72" i="6"/>
  <c r="H288" i="6"/>
  <c r="H228" i="6"/>
  <c r="H269" i="6"/>
  <c r="H264" i="6"/>
  <c r="H220" i="6"/>
  <c r="G353" i="10"/>
  <c r="G360" i="10"/>
  <c r="G30" i="10"/>
  <c r="G329" i="10"/>
  <c r="H249" i="6"/>
  <c r="H394" i="6"/>
  <c r="H212" i="6"/>
  <c r="H128" i="6"/>
  <c r="H374" i="6"/>
  <c r="H256" i="6"/>
  <c r="H146" i="6"/>
  <c r="H5" i="6"/>
  <c r="H92" i="6"/>
  <c r="H348" i="6"/>
  <c r="H205" i="6"/>
  <c r="H125" i="6"/>
  <c r="H24" i="6"/>
  <c r="H277" i="6"/>
  <c r="H221" i="6"/>
  <c r="H122" i="6"/>
  <c r="H350" i="6"/>
  <c r="H263" i="6"/>
  <c r="H150" i="6"/>
  <c r="H45" i="6"/>
  <c r="H352" i="6"/>
  <c r="H298" i="6"/>
  <c r="H155" i="6"/>
  <c r="H66" i="6"/>
  <c r="H344" i="6"/>
  <c r="H173" i="6"/>
  <c r="H47" i="6"/>
  <c r="H324" i="6"/>
  <c r="H226" i="6"/>
  <c r="H165" i="6"/>
  <c r="H52" i="6"/>
  <c r="H320" i="6"/>
  <c r="H240" i="6"/>
  <c r="H93" i="6"/>
  <c r="H13" i="6"/>
  <c r="H164" i="6"/>
  <c r="H396" i="6"/>
  <c r="H404" i="6"/>
  <c r="H293" i="6"/>
  <c r="H390" i="6"/>
  <c r="H167" i="6"/>
  <c r="H311" i="6"/>
  <c r="H342" i="6"/>
  <c r="H259" i="6"/>
  <c r="H401" i="6"/>
  <c r="H378" i="6"/>
  <c r="G114" i="10"/>
  <c r="G322" i="10"/>
  <c r="G296" i="10"/>
  <c r="H346" i="6"/>
  <c r="H206" i="6"/>
  <c r="H118" i="6"/>
  <c r="H362" i="6"/>
  <c r="H251" i="6"/>
  <c r="H115" i="6"/>
  <c r="H174" i="6"/>
  <c r="H74" i="6"/>
  <c r="H345" i="6"/>
  <c r="H192" i="6"/>
  <c r="H112" i="6"/>
  <c r="H7" i="6"/>
  <c r="H266" i="6"/>
  <c r="H198" i="6"/>
  <c r="H117" i="6"/>
  <c r="H336" i="6"/>
  <c r="H250" i="6"/>
  <c r="H127" i="6"/>
  <c r="H37" i="6"/>
  <c r="H347" i="6"/>
  <c r="H283" i="6"/>
  <c r="H145" i="6"/>
  <c r="H59" i="6"/>
  <c r="H276" i="6"/>
  <c r="H142" i="6"/>
  <c r="H39" i="6"/>
  <c r="H306" i="6"/>
  <c r="H223" i="6"/>
  <c r="H152" i="6"/>
  <c r="H28" i="6"/>
  <c r="H317" i="6"/>
  <c r="H216" i="6"/>
  <c r="H85" i="6"/>
  <c r="H8" i="6"/>
  <c r="G208" i="10"/>
  <c r="H67" i="6"/>
  <c r="H190" i="6"/>
  <c r="H10" i="6"/>
  <c r="H102" i="6"/>
  <c r="H75" i="6"/>
  <c r="H46" i="6"/>
  <c r="H399" i="6"/>
  <c r="H208" i="6"/>
  <c r="H357" i="6"/>
  <c r="H15" i="6"/>
  <c r="H279" i="6"/>
  <c r="H389" i="6"/>
  <c r="G10" i="10"/>
  <c r="G339" i="10"/>
  <c r="G251" i="10"/>
  <c r="H343" i="6"/>
  <c r="H193" i="6"/>
  <c r="H110" i="6"/>
  <c r="H353" i="6"/>
  <c r="H248" i="6"/>
  <c r="H104" i="6"/>
  <c r="H161" i="6"/>
  <c r="H62" i="6"/>
  <c r="H331" i="6"/>
  <c r="H181" i="6"/>
  <c r="H109" i="6"/>
  <c r="H385" i="6"/>
  <c r="H258" i="6"/>
  <c r="H195" i="6"/>
  <c r="H89" i="6"/>
  <c r="H328" i="6"/>
  <c r="H247" i="6"/>
  <c r="H106" i="6"/>
  <c r="H14" i="6"/>
  <c r="H341" i="6"/>
  <c r="H255" i="6"/>
  <c r="H134" i="6"/>
  <c r="H50" i="6"/>
  <c r="H273" i="6"/>
  <c r="H139" i="6"/>
  <c r="H34" i="6"/>
  <c r="H303" i="6"/>
  <c r="H213" i="6"/>
  <c r="H147" i="6"/>
  <c r="H23" i="6"/>
  <c r="H309" i="6"/>
  <c r="H209" i="6"/>
  <c r="H80" i="6"/>
  <c r="H38" i="6"/>
  <c r="H360" i="6"/>
  <c r="H243" i="6"/>
  <c r="H133" i="6"/>
  <c r="H246" i="6"/>
  <c r="H391" i="6"/>
  <c r="H368" i="6"/>
  <c r="H363" i="6"/>
  <c r="H387" i="6"/>
  <c r="H296" i="6"/>
  <c r="H398" i="6"/>
  <c r="G254" i="10"/>
  <c r="G78" i="10"/>
  <c r="G374" i="10"/>
  <c r="H332" i="6"/>
  <c r="H182" i="6"/>
  <c r="H65" i="6"/>
  <c r="H334" i="6"/>
  <c r="H245" i="6"/>
  <c r="H101" i="6"/>
  <c r="H156" i="6"/>
  <c r="H51" i="6"/>
  <c r="H274" i="6"/>
  <c r="H171" i="6"/>
  <c r="H79" i="6"/>
  <c r="H325" i="6"/>
  <c r="H236" i="6"/>
  <c r="H189" i="6"/>
  <c r="H71" i="6"/>
  <c r="H307" i="6"/>
  <c r="H244" i="6"/>
  <c r="H103" i="6"/>
  <c r="H9" i="6"/>
  <c r="H333" i="6"/>
  <c r="H241" i="6"/>
  <c r="H119" i="6"/>
  <c r="H42" i="6"/>
  <c r="H252" i="6"/>
  <c r="H129" i="6"/>
  <c r="H21" i="6"/>
  <c r="H291" i="6"/>
  <c r="H200" i="6"/>
  <c r="H116" i="6"/>
  <c r="H6" i="6"/>
  <c r="H297" i="6"/>
  <c r="H203" i="6"/>
  <c r="H49" i="6"/>
  <c r="G4" i="10"/>
  <c r="G404" i="10"/>
  <c r="H175" i="6"/>
  <c r="H380" i="6"/>
  <c r="H121" i="6"/>
  <c r="H365" i="6"/>
  <c r="H339" i="6"/>
  <c r="H395" i="6"/>
  <c r="H56" i="6"/>
  <c r="H403" i="6"/>
  <c r="H381" i="6"/>
  <c r="H371" i="6"/>
  <c r="G119" i="10"/>
  <c r="G106" i="10"/>
  <c r="H199" i="6"/>
  <c r="H402" i="6"/>
  <c r="H323" i="6"/>
  <c r="H177" i="6"/>
  <c r="H58" i="6"/>
  <c r="H326" i="6"/>
  <c r="H215" i="6"/>
  <c r="H98" i="6"/>
  <c r="H135" i="6"/>
  <c r="H40" i="6"/>
  <c r="H261" i="6"/>
  <c r="H169" i="6"/>
  <c r="H55" i="6"/>
  <c r="H313" i="6"/>
  <c r="H233" i="6"/>
  <c r="H186" i="6"/>
  <c r="H64" i="6"/>
  <c r="H295" i="6"/>
  <c r="H214" i="6"/>
  <c r="H100" i="6"/>
  <c r="H373" i="6"/>
  <c r="H321" i="6"/>
  <c r="H204" i="6"/>
  <c r="H111" i="6"/>
  <c r="H31" i="6"/>
  <c r="H238" i="6"/>
  <c r="H124" i="6"/>
  <c r="H400" i="6"/>
  <c r="H265" i="6"/>
  <c r="H197" i="6"/>
  <c r="H88" i="6"/>
  <c r="H366" i="6"/>
  <c r="H282" i="6"/>
  <c r="H136" i="6"/>
  <c r="H44" i="6"/>
  <c r="H70" i="6"/>
  <c r="H242" i="6"/>
  <c r="H60" i="6"/>
  <c r="H27" i="6"/>
  <c r="H225" i="6"/>
  <c r="H123" i="6"/>
  <c r="H196" i="6"/>
  <c r="H386" i="6"/>
  <c r="H376" i="6"/>
  <c r="H187" i="6"/>
  <c r="G290" i="10"/>
  <c r="G187" i="10"/>
  <c r="G43" i="10"/>
  <c r="J300" i="12"/>
  <c r="J64" i="12"/>
  <c r="J137" i="12"/>
  <c r="J184" i="12"/>
  <c r="J91" i="12"/>
  <c r="K323" i="12"/>
  <c r="K16" i="12"/>
  <c r="H293" i="8"/>
  <c r="H287" i="8"/>
  <c r="H46" i="8"/>
  <c r="H229" i="8"/>
  <c r="H303" i="8"/>
  <c r="G347" i="11"/>
  <c r="H87" i="8"/>
  <c r="H307" i="8"/>
  <c r="H252" i="8"/>
  <c r="H393" i="5"/>
  <c r="G180" i="12"/>
  <c r="G289" i="12"/>
  <c r="G47" i="12"/>
  <c r="G74" i="12"/>
  <c r="G295" i="12"/>
  <c r="G213" i="12"/>
  <c r="G37" i="12"/>
  <c r="G209" i="12"/>
  <c r="G257" i="12"/>
  <c r="G5" i="12"/>
  <c r="G41" i="12"/>
  <c r="G100" i="12"/>
  <c r="G112" i="12"/>
  <c r="G203" i="12"/>
  <c r="G136" i="12"/>
  <c r="G251" i="12"/>
  <c r="G219" i="12"/>
  <c r="G17" i="12"/>
  <c r="G134" i="12"/>
  <c r="G306" i="12"/>
  <c r="G261" i="12"/>
  <c r="G135" i="12"/>
  <c r="G21" i="12"/>
  <c r="G398" i="12"/>
  <c r="G158" i="12"/>
  <c r="G210" i="12"/>
  <c r="G204" i="12"/>
  <c r="G284" i="12"/>
  <c r="G241" i="12"/>
  <c r="G189" i="12"/>
  <c r="G222" i="12"/>
  <c r="G270" i="12"/>
  <c r="G274" i="12"/>
  <c r="G401" i="12"/>
  <c r="G233" i="12"/>
  <c r="G283" i="12"/>
  <c r="G277" i="12"/>
  <c r="G117" i="12"/>
  <c r="G95" i="12"/>
  <c r="G220" i="12"/>
  <c r="G152" i="12"/>
  <c r="G46" i="12"/>
  <c r="G29" i="12"/>
  <c r="G269" i="12"/>
  <c r="G195" i="12"/>
  <c r="G314" i="12"/>
  <c r="G386" i="12"/>
  <c r="G350" i="12"/>
  <c r="G169" i="12"/>
  <c r="G374" i="12"/>
  <c r="G369" i="12"/>
  <c r="G230" i="12"/>
  <c r="G227" i="12"/>
  <c r="G254" i="12"/>
  <c r="G205" i="12"/>
  <c r="G33" i="12"/>
  <c r="G236" i="12"/>
  <c r="G66" i="12"/>
  <c r="G82" i="12"/>
  <c r="G285" i="12"/>
  <c r="G245" i="12"/>
  <c r="G371" i="12"/>
  <c r="G52" i="12"/>
  <c r="G368" i="12"/>
  <c r="G88" i="12"/>
  <c r="G281" i="12"/>
  <c r="G349" i="12"/>
  <c r="G202" i="12"/>
  <c r="G39" i="12"/>
  <c r="G288" i="12"/>
  <c r="G319" i="12"/>
  <c r="G28" i="12"/>
  <c r="G378" i="12"/>
  <c r="G184" i="12"/>
  <c r="G145" i="12"/>
  <c r="G250" i="12"/>
  <c r="G346" i="12"/>
  <c r="G143" i="12"/>
  <c r="G62" i="12"/>
  <c r="G201" i="12"/>
  <c r="G42" i="12"/>
  <c r="G32" i="12"/>
  <c r="G49" i="12"/>
  <c r="I46" i="5"/>
  <c r="G252" i="12"/>
  <c r="G132" i="12"/>
  <c r="G107" i="12"/>
  <c r="G305" i="12"/>
  <c r="G249" i="12"/>
  <c r="G177" i="12"/>
  <c r="G353" i="12"/>
  <c r="G190" i="12"/>
  <c r="G97" i="12"/>
  <c r="G352" i="12"/>
  <c r="G54" i="12"/>
  <c r="G200" i="12"/>
  <c r="G363" i="12"/>
  <c r="G133" i="12"/>
  <c r="G362" i="12"/>
  <c r="G276" i="12"/>
  <c r="G44" i="12"/>
  <c r="G104" i="12"/>
  <c r="G182" i="12"/>
  <c r="G160" i="12"/>
  <c r="G348" i="12"/>
  <c r="G391" i="12"/>
  <c r="G126" i="12"/>
  <c r="G40" i="12"/>
  <c r="G212" i="12"/>
  <c r="G335" i="12"/>
  <c r="G129" i="12"/>
  <c r="G128" i="12"/>
  <c r="G153" i="12"/>
  <c r="G8" i="12"/>
  <c r="G122" i="12"/>
  <c r="G317" i="12"/>
  <c r="G330" i="12"/>
  <c r="I4" i="5"/>
  <c r="I24" i="5"/>
  <c r="I98" i="5"/>
  <c r="G179" i="12"/>
  <c r="G73" i="12"/>
  <c r="G365" i="12"/>
  <c r="G59" i="12"/>
  <c r="G83" i="12"/>
  <c r="G344" i="12"/>
  <c r="G286" i="12"/>
  <c r="G61" i="12"/>
  <c r="G244" i="12"/>
  <c r="G339" i="12"/>
  <c r="G154" i="12"/>
  <c r="G338" i="12"/>
  <c r="G80" i="12"/>
  <c r="G397" i="12"/>
  <c r="G148" i="12"/>
  <c r="G360" i="12"/>
  <c r="G379" i="12"/>
  <c r="G300" i="12"/>
  <c r="G235" i="12"/>
  <c r="G263" i="12"/>
  <c r="G291" i="12"/>
  <c r="G253" i="12"/>
  <c r="G103" i="12"/>
  <c r="G343" i="12"/>
  <c r="G127" i="12"/>
  <c r="G308" i="12"/>
  <c r="G309" i="12"/>
  <c r="I222" i="5"/>
  <c r="G6" i="12"/>
  <c r="G390" i="12"/>
  <c r="G385" i="12"/>
  <c r="G342" i="12"/>
  <c r="G102" i="12"/>
  <c r="G388" i="12"/>
  <c r="G376" i="12"/>
  <c r="G118" i="12"/>
  <c r="G228" i="12"/>
  <c r="G280" i="12"/>
  <c r="G224" i="12"/>
  <c r="G303" i="12"/>
  <c r="G124" i="12"/>
  <c r="G161" i="12"/>
  <c r="G355" i="12"/>
  <c r="G325" i="12"/>
  <c r="G211" i="12"/>
  <c r="G218" i="12"/>
  <c r="G111" i="12"/>
  <c r="G394" i="12"/>
  <c r="G311" i="12"/>
  <c r="G278" i="12"/>
  <c r="G147" i="12"/>
  <c r="G72" i="12"/>
  <c r="G171" i="12"/>
  <c r="G326" i="12"/>
  <c r="G48" i="12"/>
  <c r="G275" i="12"/>
  <c r="G26" i="12"/>
  <c r="G79" i="12"/>
  <c r="G389" i="12"/>
  <c r="G27" i="12"/>
  <c r="G9" i="12"/>
  <c r="G318" i="12"/>
  <c r="G146" i="12"/>
  <c r="G372" i="12"/>
  <c r="G364" i="12"/>
  <c r="G358" i="12"/>
  <c r="G139" i="12"/>
  <c r="G259" i="12"/>
  <c r="G56" i="12"/>
  <c r="G65" i="12"/>
  <c r="G331" i="12"/>
  <c r="G172" i="12"/>
  <c r="G106" i="12"/>
  <c r="G313" i="12"/>
  <c r="G87" i="12"/>
  <c r="G207" i="12"/>
  <c r="G131" i="12"/>
  <c r="G359" i="12"/>
  <c r="G91" i="12"/>
  <c r="G35" i="12"/>
  <c r="G167" i="12"/>
  <c r="G89" i="12"/>
  <c r="G366" i="12"/>
  <c r="G115" i="12"/>
  <c r="G71" i="12"/>
  <c r="G175" i="11"/>
  <c r="G223" i="11"/>
  <c r="G307" i="11"/>
  <c r="K371" i="12"/>
  <c r="K134" i="12"/>
  <c r="K26" i="12"/>
  <c r="K142" i="12"/>
  <c r="K214" i="12"/>
  <c r="K285" i="12"/>
  <c r="K51" i="12"/>
  <c r="K52" i="12"/>
  <c r="K183" i="12"/>
  <c r="K158" i="12"/>
  <c r="K306" i="12"/>
  <c r="K196" i="12"/>
  <c r="G358" i="11"/>
  <c r="G225" i="11"/>
  <c r="G271" i="11"/>
  <c r="G105" i="11"/>
  <c r="G102" i="11"/>
  <c r="G263" i="11"/>
  <c r="G147" i="11"/>
  <c r="G103" i="11"/>
  <c r="G56" i="11"/>
  <c r="G318" i="11"/>
  <c r="G168" i="11"/>
  <c r="G31" i="11"/>
  <c r="G388" i="11"/>
  <c r="G343" i="11"/>
  <c r="G201" i="11"/>
  <c r="G99" i="11"/>
  <c r="G334" i="11"/>
  <c r="G309" i="11"/>
  <c r="G251" i="11"/>
  <c r="G122" i="11"/>
  <c r="G296" i="11"/>
  <c r="G231" i="11"/>
  <c r="G169" i="11"/>
  <c r="G166" i="11"/>
  <c r="G51" i="11"/>
  <c r="G154" i="11"/>
  <c r="G164" i="11"/>
  <c r="G391" i="11"/>
  <c r="G18" i="11"/>
  <c r="G68" i="11"/>
  <c r="G389" i="11"/>
  <c r="G11" i="11"/>
  <c r="G254" i="11"/>
  <c r="G346" i="11"/>
  <c r="G342" i="11"/>
  <c r="G253" i="11"/>
  <c r="G157" i="11"/>
  <c r="G80" i="11"/>
  <c r="G272" i="11"/>
  <c r="G135" i="11"/>
  <c r="G372" i="11"/>
  <c r="G289" i="11"/>
  <c r="G214" i="11"/>
  <c r="G138" i="11"/>
  <c r="G28" i="11"/>
  <c r="G299" i="11"/>
  <c r="G221" i="11"/>
  <c r="G115" i="11"/>
  <c r="G8" i="11"/>
  <c r="G337" i="11"/>
  <c r="G265" i="11"/>
  <c r="G66" i="11"/>
  <c r="G363" i="11"/>
  <c r="G288" i="11"/>
  <c r="G153" i="11"/>
  <c r="G381" i="11"/>
  <c r="G242" i="11"/>
  <c r="G158" i="11"/>
  <c r="G100" i="11"/>
  <c r="G37" i="11"/>
  <c r="G333" i="11"/>
  <c r="G248" i="11"/>
  <c r="G133" i="11"/>
  <c r="G10" i="11"/>
  <c r="G339" i="11"/>
  <c r="G217" i="11"/>
  <c r="G93" i="11"/>
  <c r="G308" i="11"/>
  <c r="G192" i="11"/>
  <c r="G96" i="11"/>
  <c r="G48" i="11"/>
  <c r="G65" i="11"/>
  <c r="G332" i="11"/>
  <c r="G241" i="11"/>
  <c r="G152" i="11"/>
  <c r="G77" i="11"/>
  <c r="G269" i="11"/>
  <c r="G116" i="11"/>
  <c r="G368" i="11"/>
  <c r="G286" i="11"/>
  <c r="G211" i="11"/>
  <c r="G112" i="11"/>
  <c r="G6" i="11"/>
  <c r="G282" i="11"/>
  <c r="G218" i="11"/>
  <c r="G63" i="11"/>
  <c r="G403" i="11"/>
  <c r="G316" i="11"/>
  <c r="G258" i="11"/>
  <c r="G41" i="11"/>
  <c r="G356" i="11"/>
  <c r="G261" i="11"/>
  <c r="G123" i="11"/>
  <c r="G377" i="11"/>
  <c r="G239" i="11"/>
  <c r="G143" i="11"/>
  <c r="G97" i="11"/>
  <c r="G27" i="11"/>
  <c r="G315" i="11"/>
  <c r="G245" i="11"/>
  <c r="G120" i="11"/>
  <c r="G7" i="11"/>
  <c r="G336" i="11"/>
  <c r="G207" i="11"/>
  <c r="G390" i="11"/>
  <c r="G301" i="11"/>
  <c r="G189" i="11"/>
  <c r="G89" i="11"/>
  <c r="G45" i="11"/>
  <c r="G62" i="11"/>
  <c r="G26" i="11"/>
  <c r="G220" i="11"/>
  <c r="G321" i="11"/>
  <c r="G314" i="11"/>
  <c r="G229" i="11"/>
  <c r="G145" i="11"/>
  <c r="G74" i="11"/>
  <c r="G222" i="11"/>
  <c r="G95" i="11"/>
  <c r="G348" i="11"/>
  <c r="G279" i="11"/>
  <c r="G194" i="11"/>
  <c r="G101" i="11"/>
  <c r="G392" i="11"/>
  <c r="G255" i="11"/>
  <c r="G208" i="11"/>
  <c r="G54" i="11"/>
  <c r="G385" i="11"/>
  <c r="G306" i="11"/>
  <c r="G202" i="11"/>
  <c r="G34" i="11"/>
  <c r="G340" i="11"/>
  <c r="G224" i="11"/>
  <c r="G111" i="11"/>
  <c r="G312" i="11"/>
  <c r="G236" i="11"/>
  <c r="G140" i="11"/>
  <c r="G90" i="11"/>
  <c r="G402" i="11"/>
  <c r="G294" i="11"/>
  <c r="G233" i="11"/>
  <c r="G114" i="11"/>
  <c r="G398" i="11"/>
  <c r="G326" i="11"/>
  <c r="G195" i="11"/>
  <c r="G387" i="11"/>
  <c r="G297" i="11"/>
  <c r="G174" i="11"/>
  <c r="G86" i="11"/>
  <c r="G42" i="11"/>
  <c r="G59" i="11"/>
  <c r="G311" i="11"/>
  <c r="G226" i="11"/>
  <c r="G139" i="11"/>
  <c r="G61" i="11"/>
  <c r="G206" i="11"/>
  <c r="G67" i="11"/>
  <c r="G341" i="11"/>
  <c r="G275" i="11"/>
  <c r="G191" i="11"/>
  <c r="G88" i="11"/>
  <c r="G382" i="11"/>
  <c r="G249" i="11"/>
  <c r="G205" i="11"/>
  <c r="G38" i="11"/>
  <c r="G371" i="11"/>
  <c r="G295" i="11"/>
  <c r="G161" i="11"/>
  <c r="G25" i="11"/>
  <c r="G330" i="11"/>
  <c r="G193" i="11"/>
  <c r="G84" i="11"/>
  <c r="G302" i="11"/>
  <c r="G227" i="11"/>
  <c r="G130" i="11"/>
  <c r="G81" i="11"/>
  <c r="G373" i="11"/>
  <c r="G284" i="11"/>
  <c r="G230" i="11"/>
  <c r="G53" i="11"/>
  <c r="G394" i="11"/>
  <c r="G322" i="11"/>
  <c r="G184" i="11"/>
  <c r="G380" i="11"/>
  <c r="G287" i="11"/>
  <c r="G171" i="11"/>
  <c r="G83" i="11"/>
  <c r="G32" i="11"/>
  <c r="G35" i="11"/>
  <c r="G146" i="11"/>
  <c r="G79" i="11"/>
  <c r="G244" i="11"/>
  <c r="G167" i="11"/>
  <c r="G60" i="11"/>
  <c r="G401" i="11"/>
  <c r="G290" i="11"/>
  <c r="G186" i="11"/>
  <c r="G129" i="11"/>
  <c r="G12" i="11"/>
  <c r="G203" i="11"/>
  <c r="G14" i="11"/>
  <c r="G331" i="11"/>
  <c r="G266" i="11"/>
  <c r="G188" i="11"/>
  <c r="G85" i="11"/>
  <c r="G378" i="11"/>
  <c r="G246" i="11"/>
  <c r="G199" i="11"/>
  <c r="G22" i="11"/>
  <c r="G367" i="11"/>
  <c r="G285" i="11"/>
  <c r="G156" i="11"/>
  <c r="G13" i="11"/>
  <c r="G327" i="11"/>
  <c r="G190" i="11"/>
  <c r="G69" i="11"/>
  <c r="G298" i="11"/>
  <c r="G215" i="11"/>
  <c r="G127" i="11"/>
  <c r="G78" i="11"/>
  <c r="G370" i="11"/>
  <c r="G277" i="11"/>
  <c r="G204" i="11"/>
  <c r="G50" i="11"/>
  <c r="G384" i="11"/>
  <c r="G305" i="11"/>
  <c r="G163" i="11"/>
  <c r="G376" i="11"/>
  <c r="G260" i="11"/>
  <c r="G155" i="11"/>
  <c r="G58" i="11"/>
  <c r="G29" i="11"/>
  <c r="G369" i="11"/>
  <c r="G280" i="11"/>
  <c r="G180" i="11"/>
  <c r="G126" i="11"/>
  <c r="G317" i="11"/>
  <c r="G200" i="11"/>
  <c r="G404" i="11"/>
  <c r="G328" i="11"/>
  <c r="G259" i="11"/>
  <c r="G179" i="11"/>
  <c r="G82" i="11"/>
  <c r="G374" i="11"/>
  <c r="G243" i="11"/>
  <c r="G185" i="11"/>
  <c r="G19" i="11"/>
  <c r="G353" i="11"/>
  <c r="G278" i="11"/>
  <c r="G137" i="11"/>
  <c r="G399" i="11"/>
  <c r="G323" i="11"/>
  <c r="G187" i="11"/>
  <c r="G44" i="11"/>
  <c r="G291" i="11"/>
  <c r="G210" i="11"/>
  <c r="G117" i="11"/>
  <c r="G75" i="11"/>
  <c r="G366" i="11"/>
  <c r="G264" i="11"/>
  <c r="G198" i="11"/>
  <c r="G40" i="11"/>
  <c r="G362" i="11"/>
  <c r="G273" i="11"/>
  <c r="G160" i="11"/>
  <c r="G355" i="11"/>
  <c r="G238" i="11"/>
  <c r="G148" i="11"/>
  <c r="G43" i="11"/>
  <c r="G15" i="11"/>
  <c r="G104" i="11"/>
  <c r="G165" i="11"/>
  <c r="G267" i="11"/>
  <c r="G47" i="11"/>
  <c r="G144" i="11"/>
  <c r="G365" i="11"/>
  <c r="G276" i="11"/>
  <c r="G177" i="11"/>
  <c r="G113" i="11"/>
  <c r="G300" i="11"/>
  <c r="G159" i="11"/>
  <c r="G400" i="11"/>
  <c r="G310" i="11"/>
  <c r="G237" i="11"/>
  <c r="G173" i="11"/>
  <c r="G70" i="11"/>
  <c r="G344" i="11"/>
  <c r="G234" i="11"/>
  <c r="G182" i="11"/>
  <c r="G16" i="11"/>
  <c r="G350" i="11"/>
  <c r="G274" i="11"/>
  <c r="G134" i="11"/>
  <c r="G395" i="11"/>
  <c r="G319" i="11"/>
  <c r="G172" i="11"/>
  <c r="G30" i="11"/>
  <c r="G281" i="11"/>
  <c r="G178" i="11"/>
  <c r="G108" i="11"/>
  <c r="G72" i="11"/>
  <c r="G359" i="11"/>
  <c r="G257" i="11"/>
  <c r="G181" i="11"/>
  <c r="G24" i="11"/>
  <c r="G349" i="11"/>
  <c r="G270" i="11"/>
  <c r="G136" i="11"/>
  <c r="G329" i="11"/>
  <c r="G212" i="11"/>
  <c r="G142" i="11"/>
  <c r="G36" i="11"/>
  <c r="G71" i="11"/>
  <c r="AB44" i="5"/>
  <c r="AB26" i="5"/>
  <c r="AB175" i="5"/>
  <c r="AB53" i="5"/>
  <c r="G21" i="11"/>
  <c r="G107" i="11"/>
  <c r="G149" i="11"/>
  <c r="G46" i="11"/>
  <c r="G5" i="11"/>
  <c r="G170" i="11"/>
  <c r="G395" i="10"/>
  <c r="I274" i="5"/>
  <c r="G52" i="11"/>
  <c r="G94" i="11"/>
  <c r="G9" i="11"/>
  <c r="G83" i="10"/>
  <c r="I393" i="5"/>
  <c r="G213" i="11"/>
  <c r="G110" i="11"/>
  <c r="G216" i="11"/>
  <c r="G23" i="11"/>
  <c r="G119" i="11"/>
  <c r="G196" i="11"/>
  <c r="G124" i="11"/>
  <c r="G256" i="11"/>
  <c r="AB49" i="5"/>
  <c r="AB209" i="5"/>
  <c r="AB130" i="5"/>
  <c r="AB276" i="5"/>
  <c r="AB273" i="5"/>
  <c r="AB141" i="5"/>
  <c r="AB269" i="5"/>
  <c r="AB10" i="5"/>
  <c r="AB214" i="5"/>
  <c r="AB305" i="5"/>
  <c r="AB309" i="5"/>
  <c r="AB59" i="5"/>
  <c r="AB178" i="5"/>
  <c r="AB300" i="5"/>
  <c r="AB52" i="5"/>
  <c r="AB254" i="5"/>
  <c r="AB369" i="5"/>
  <c r="AB282" i="5"/>
  <c r="G219" i="11"/>
  <c r="G325" i="11"/>
  <c r="G228" i="11"/>
  <c r="G240" i="11"/>
  <c r="G320" i="11"/>
  <c r="G345" i="11"/>
  <c r="G396" i="11"/>
  <c r="G209" i="11"/>
  <c r="G125" i="11"/>
  <c r="G132" i="11"/>
  <c r="G361" i="11"/>
  <c r="K399" i="6"/>
  <c r="K184" i="6"/>
  <c r="K179" i="6"/>
  <c r="K42" i="6"/>
  <c r="K144" i="6"/>
  <c r="K295" i="6"/>
  <c r="K46" i="6"/>
  <c r="K166" i="6"/>
  <c r="K382" i="6"/>
  <c r="K65" i="6"/>
  <c r="K191" i="6"/>
  <c r="K392" i="6"/>
  <c r="K81" i="6"/>
  <c r="K285" i="6"/>
  <c r="K41" i="6"/>
  <c r="K185" i="6"/>
  <c r="K353" i="6"/>
  <c r="K49" i="6"/>
  <c r="K181" i="6"/>
  <c r="K349" i="6"/>
  <c r="K359" i="6"/>
  <c r="K172" i="6"/>
  <c r="K182" i="6"/>
  <c r="K40" i="6"/>
  <c r="K374" i="6"/>
  <c r="K255" i="6"/>
  <c r="K199" i="6"/>
  <c r="K126" i="6"/>
  <c r="K201" i="6"/>
  <c r="K241" i="6"/>
  <c r="K39" i="6"/>
  <c r="K342" i="6"/>
  <c r="K364" i="6"/>
  <c r="K333" i="6"/>
  <c r="J299" i="12"/>
  <c r="J121" i="12"/>
  <c r="J275" i="12"/>
  <c r="J262" i="12"/>
  <c r="J305" i="12"/>
  <c r="J82" i="12"/>
  <c r="J354" i="12"/>
  <c r="J92" i="12"/>
  <c r="J187" i="12"/>
  <c r="J208" i="12"/>
  <c r="J203" i="12"/>
  <c r="J33" i="12"/>
  <c r="J230" i="12"/>
  <c r="J55" i="12"/>
  <c r="J363" i="12"/>
  <c r="J123" i="12"/>
  <c r="J161" i="12"/>
  <c r="J180" i="12"/>
  <c r="J126" i="12"/>
  <c r="J27" i="12"/>
  <c r="J181" i="12"/>
  <c r="J28" i="12"/>
  <c r="J277" i="12"/>
  <c r="J192" i="12"/>
  <c r="J153" i="12"/>
  <c r="J13" i="12"/>
  <c r="J105" i="12"/>
  <c r="J331" i="12"/>
  <c r="J98" i="12"/>
  <c r="J44" i="12"/>
  <c r="J99" i="12"/>
  <c r="J19" i="12"/>
  <c r="J220" i="12"/>
  <c r="J308" i="12"/>
  <c r="J340" i="12"/>
  <c r="J72" i="12"/>
  <c r="J186" i="12"/>
  <c r="J195" i="12"/>
  <c r="J245" i="12"/>
  <c r="G31" i="10"/>
  <c r="M25" i="5"/>
  <c r="H200" i="8"/>
  <c r="H150" i="8"/>
  <c r="H213" i="8"/>
  <c r="H11" i="8"/>
  <c r="H318" i="8"/>
  <c r="M160" i="5"/>
  <c r="H8" i="8"/>
  <c r="H102" i="8"/>
  <c r="H69" i="8"/>
  <c r="H75" i="8"/>
  <c r="H223" i="8"/>
  <c r="M119" i="5"/>
  <c r="M116" i="5"/>
  <c r="M240" i="5"/>
  <c r="M262" i="5"/>
  <c r="M192" i="5"/>
  <c r="H207" i="8"/>
  <c r="H370" i="8"/>
  <c r="H264" i="8"/>
  <c r="H198" i="8"/>
  <c r="H73" i="8"/>
  <c r="H276" i="8"/>
  <c r="H12" i="8"/>
  <c r="H171" i="8"/>
  <c r="H202" i="8"/>
  <c r="H283" i="8"/>
  <c r="H5" i="8"/>
  <c r="H131" i="8"/>
  <c r="H135" i="8"/>
  <c r="H285" i="8"/>
  <c r="H353" i="8"/>
  <c r="M248" i="5"/>
  <c r="M260" i="5"/>
  <c r="H382" i="8"/>
  <c r="H242" i="8"/>
  <c r="H313" i="8"/>
  <c r="H238" i="8"/>
  <c r="H316" i="8"/>
  <c r="M188" i="5"/>
  <c r="M7" i="5"/>
  <c r="K220" i="12"/>
  <c r="K330" i="12"/>
  <c r="K12" i="12"/>
  <c r="K144" i="12"/>
  <c r="K202" i="12"/>
  <c r="K280" i="12"/>
  <c r="K83" i="12"/>
  <c r="K170" i="12"/>
  <c r="K182" i="12"/>
  <c r="K275" i="12"/>
  <c r="K59" i="12"/>
  <c r="K253" i="12"/>
  <c r="K357" i="12"/>
  <c r="K335" i="12"/>
  <c r="K403" i="12"/>
  <c r="K152" i="12"/>
  <c r="K286" i="12"/>
  <c r="K400" i="12"/>
  <c r="K97" i="12"/>
  <c r="K173" i="12"/>
  <c r="K278" i="12"/>
  <c r="K21" i="12"/>
  <c r="K135" i="12"/>
  <c r="K167" i="12"/>
  <c r="K241" i="12"/>
  <c r="K30" i="12"/>
  <c r="K224" i="12"/>
  <c r="K284" i="12"/>
  <c r="K369" i="12"/>
  <c r="K128" i="12"/>
  <c r="K229" i="12"/>
  <c r="K366" i="12"/>
  <c r="K72" i="12"/>
  <c r="K90" i="12"/>
  <c r="K239" i="12"/>
  <c r="K9" i="12"/>
  <c r="K57" i="12"/>
  <c r="K107" i="12"/>
  <c r="K236" i="12"/>
  <c r="K258" i="12"/>
  <c r="K208" i="12"/>
  <c r="K250" i="12"/>
  <c r="K136" i="12"/>
  <c r="I63" i="11"/>
  <c r="K328" i="12"/>
  <c r="K106" i="12"/>
  <c r="K226" i="12"/>
  <c r="K319" i="12"/>
  <c r="K31" i="12"/>
  <c r="K79" i="12"/>
  <c r="K219" i="12"/>
  <c r="K348" i="12"/>
  <c r="K45" i="12"/>
  <c r="K64" i="12"/>
  <c r="K201" i="12"/>
  <c r="K243" i="12"/>
  <c r="K150" i="12"/>
  <c r="K203" i="12"/>
  <c r="K274" i="12"/>
  <c r="I256" i="11"/>
  <c r="K314" i="12"/>
  <c r="K39" i="12"/>
  <c r="K133" i="12"/>
  <c r="K276" i="12"/>
  <c r="K346" i="12"/>
  <c r="K368" i="12"/>
  <c r="K159" i="12"/>
  <c r="K273" i="12"/>
  <c r="K378" i="12"/>
  <c r="K399" i="12"/>
  <c r="K148" i="12"/>
  <c r="K126" i="12"/>
  <c r="K95" i="12"/>
  <c r="K80" i="12"/>
  <c r="K267" i="12"/>
  <c r="K390" i="12"/>
  <c r="K120" i="12"/>
  <c r="K190" i="12"/>
  <c r="K316" i="12"/>
  <c r="K363" i="12"/>
  <c r="K122" i="12"/>
  <c r="K231" i="12"/>
  <c r="K360" i="12"/>
  <c r="K324" i="12"/>
  <c r="K124" i="12"/>
  <c r="K121" i="12"/>
  <c r="K37" i="12"/>
  <c r="K44" i="12"/>
  <c r="K362" i="12"/>
  <c r="K255" i="12"/>
  <c r="K344" i="12"/>
  <c r="K77" i="12"/>
  <c r="K178" i="12"/>
  <c r="K242" i="12"/>
  <c r="K327" i="12"/>
  <c r="K117" i="12"/>
  <c r="K175" i="12"/>
  <c r="K310" i="12"/>
  <c r="K318" i="12"/>
  <c r="K71" i="12"/>
  <c r="K54" i="12"/>
  <c r="K32" i="12"/>
  <c r="K105" i="6"/>
  <c r="K309" i="6"/>
  <c r="K53" i="6"/>
  <c r="K197" i="6"/>
  <c r="K365" i="6"/>
  <c r="K61" i="6"/>
  <c r="K193" i="6"/>
  <c r="K361" i="6"/>
  <c r="K19" i="6"/>
  <c r="K259" i="6"/>
  <c r="K63" i="6"/>
  <c r="K279" i="6"/>
  <c r="K11" i="6"/>
  <c r="K215" i="6"/>
  <c r="K371" i="6"/>
  <c r="K150" i="6"/>
  <c r="K402" i="6"/>
  <c r="K277" i="6"/>
  <c r="K198" i="6"/>
  <c r="K194" i="6"/>
  <c r="K398" i="6"/>
  <c r="K213" i="6"/>
  <c r="K357" i="6"/>
  <c r="K43" i="6"/>
  <c r="K190" i="6"/>
  <c r="K60" i="6"/>
  <c r="K129" i="6"/>
  <c r="K397" i="6"/>
  <c r="K227" i="6"/>
  <c r="K26" i="6"/>
  <c r="K169" i="6"/>
  <c r="K386" i="6"/>
  <c r="K367" i="6"/>
  <c r="K180" i="6"/>
  <c r="K70" i="6"/>
  <c r="K202" i="6"/>
  <c r="K141" i="6"/>
  <c r="K345" i="6"/>
  <c r="K125" i="6"/>
  <c r="K257" i="6"/>
  <c r="K389" i="6"/>
  <c r="K109" i="6"/>
  <c r="K265" i="6"/>
  <c r="K127" i="6"/>
  <c r="K307" i="6"/>
  <c r="K171" i="6"/>
  <c r="K303" i="6"/>
  <c r="K35" i="6"/>
  <c r="K239" i="6"/>
  <c r="K312" i="6"/>
  <c r="K210" i="6"/>
  <c r="K85" i="6"/>
  <c r="K373" i="6"/>
  <c r="K101" i="6"/>
  <c r="K250" i="6"/>
  <c r="K50" i="6"/>
  <c r="K302" i="6"/>
  <c r="K9" i="6"/>
  <c r="K237" i="6"/>
  <c r="K10" i="6"/>
  <c r="K280" i="6"/>
  <c r="K379" i="6"/>
  <c r="K252" i="6"/>
  <c r="K82" i="6"/>
  <c r="K262" i="6"/>
  <c r="K264" i="6"/>
  <c r="K245" i="6"/>
  <c r="K73" i="6"/>
  <c r="K135" i="6"/>
  <c r="K337" i="6"/>
  <c r="K225" i="6"/>
  <c r="K28" i="6"/>
  <c r="K256" i="6"/>
  <c r="K55" i="6"/>
  <c r="K107" i="6"/>
  <c r="K66" i="6"/>
  <c r="K153" i="6"/>
  <c r="K369" i="6"/>
  <c r="K137" i="6"/>
  <c r="K293" i="6"/>
  <c r="K401" i="6"/>
  <c r="K121" i="6"/>
  <c r="K289" i="6"/>
  <c r="K151" i="6"/>
  <c r="K319" i="6"/>
  <c r="K183" i="6"/>
  <c r="K315" i="6"/>
  <c r="K59" i="6"/>
  <c r="K263" i="6"/>
  <c r="K258" i="6"/>
  <c r="K97" i="6"/>
  <c r="K385" i="6"/>
  <c r="K147" i="6"/>
  <c r="K100" i="6"/>
  <c r="K62" i="6"/>
  <c r="K314" i="6"/>
  <c r="K33" i="6"/>
  <c r="K249" i="6"/>
  <c r="K346" i="6"/>
  <c r="K64" i="6"/>
  <c r="K292" i="6"/>
  <c r="K79" i="6"/>
  <c r="K360" i="6"/>
  <c r="K106" i="6"/>
  <c r="K286" i="6"/>
  <c r="K152" i="6"/>
  <c r="K300" i="6"/>
  <c r="K321" i="6"/>
  <c r="K253" i="6"/>
  <c r="K67" i="6"/>
  <c r="K291" i="6"/>
  <c r="K23" i="6"/>
  <c r="K329" i="6"/>
  <c r="K254" i="6"/>
  <c r="K21" i="6"/>
  <c r="K165" i="6"/>
  <c r="K381" i="6"/>
  <c r="K149" i="6"/>
  <c r="K305" i="6"/>
  <c r="K13" i="6"/>
  <c r="K133" i="6"/>
  <c r="K301" i="6"/>
  <c r="K163" i="6"/>
  <c r="K343" i="6"/>
  <c r="K195" i="6"/>
  <c r="K339" i="6"/>
  <c r="K71" i="6"/>
  <c r="K299" i="6"/>
  <c r="K282" i="6"/>
  <c r="K205" i="6"/>
  <c r="K99" i="6"/>
  <c r="K324" i="6"/>
  <c r="K223" i="6"/>
  <c r="K122" i="6"/>
  <c r="K326" i="6"/>
  <c r="K45" i="6"/>
  <c r="K261" i="6"/>
  <c r="K124" i="6"/>
  <c r="K304" i="6"/>
  <c r="K143" i="6"/>
  <c r="K7" i="6"/>
  <c r="K130" i="6"/>
  <c r="K335" i="6"/>
  <c r="K368" i="6"/>
  <c r="K235" i="6"/>
  <c r="I92" i="5"/>
  <c r="K113" i="6"/>
  <c r="K377" i="6"/>
  <c r="K283" i="6"/>
  <c r="K383" i="6"/>
  <c r="K162" i="6"/>
  <c r="K393" i="6"/>
  <c r="K57" i="6"/>
  <c r="K177" i="6"/>
  <c r="K5" i="6"/>
  <c r="K161" i="6"/>
  <c r="K317" i="6"/>
  <c r="K25" i="6"/>
  <c r="K145" i="6"/>
  <c r="K313" i="6"/>
  <c r="K175" i="6"/>
  <c r="K355" i="6"/>
  <c r="K207" i="6"/>
  <c r="K351" i="6"/>
  <c r="K119" i="6"/>
  <c r="K311" i="6"/>
  <c r="K30" i="6"/>
  <c r="K306" i="6"/>
  <c r="K217" i="6"/>
  <c r="K354" i="6"/>
  <c r="K310" i="6"/>
  <c r="K32" i="6"/>
  <c r="K134" i="6"/>
  <c r="K350" i="6"/>
  <c r="K93" i="6"/>
  <c r="K273" i="6"/>
  <c r="K146" i="6"/>
  <c r="K148" i="6"/>
  <c r="K340" i="6"/>
  <c r="K139" i="6"/>
  <c r="K267" i="6"/>
  <c r="K155" i="6"/>
  <c r="K347" i="6"/>
  <c r="K174" i="6"/>
  <c r="K378" i="6"/>
  <c r="K108" i="6"/>
  <c r="K31" i="6"/>
  <c r="K142" i="6"/>
  <c r="K322" i="6"/>
  <c r="K176" i="6"/>
  <c r="K69" i="6"/>
  <c r="K189" i="6"/>
  <c r="K29" i="6"/>
  <c r="K173" i="6"/>
  <c r="K341" i="6"/>
  <c r="K37" i="6"/>
  <c r="K157" i="6"/>
  <c r="K325" i="6"/>
  <c r="K187" i="6"/>
  <c r="K27" i="6"/>
  <c r="K219" i="6"/>
  <c r="K363" i="6"/>
  <c r="K131" i="6"/>
  <c r="K323" i="6"/>
  <c r="K54" i="6"/>
  <c r="K318" i="6"/>
  <c r="K229" i="6"/>
  <c r="K242" i="6"/>
  <c r="K330" i="6"/>
  <c r="K138" i="6"/>
  <c r="K170" i="6"/>
  <c r="K362" i="6"/>
  <c r="K117" i="6"/>
  <c r="K297" i="6"/>
  <c r="K158" i="6"/>
  <c r="K160" i="6"/>
  <c r="K388" i="6"/>
  <c r="K167" i="6"/>
  <c r="K186" i="6"/>
  <c r="K132" i="6"/>
  <c r="K247" i="6"/>
  <c r="K22" i="6"/>
  <c r="K154" i="6"/>
  <c r="L73" i="12"/>
  <c r="L193" i="12"/>
  <c r="L325" i="12"/>
  <c r="L57" i="12"/>
  <c r="L165" i="12"/>
  <c r="L261" i="12"/>
  <c r="L17" i="12"/>
  <c r="L125" i="12"/>
  <c r="L221" i="12"/>
  <c r="L329" i="12"/>
  <c r="L191" i="12"/>
  <c r="L347" i="12"/>
  <c r="L91" i="12"/>
  <c r="L333" i="12"/>
  <c r="L263" i="12"/>
  <c r="L247" i="12"/>
  <c r="L391" i="12"/>
  <c r="L123" i="12"/>
  <c r="L109" i="12"/>
  <c r="L268" i="12"/>
  <c r="L168" i="12"/>
  <c r="L66" i="12"/>
  <c r="L20" i="12"/>
  <c r="L304" i="12"/>
  <c r="L231" i="12"/>
  <c r="L151" i="12"/>
  <c r="L40" i="12"/>
  <c r="L262" i="12"/>
  <c r="L150" i="12"/>
  <c r="L286" i="12"/>
  <c r="L205" i="12"/>
  <c r="L137" i="12"/>
  <c r="L65" i="12"/>
  <c r="L403" i="12"/>
  <c r="L313" i="12"/>
  <c r="L180" i="12"/>
  <c r="L184" i="12"/>
  <c r="L163" i="12"/>
  <c r="L4" i="12"/>
  <c r="L249" i="12"/>
  <c r="L155" i="12"/>
  <c r="L67" i="12"/>
  <c r="L176" i="12"/>
  <c r="L239" i="12"/>
  <c r="L273" i="12"/>
  <c r="L321" i="12"/>
  <c r="L36" i="12"/>
  <c r="L349" i="12"/>
  <c r="L29" i="12"/>
  <c r="L11" i="12"/>
  <c r="L103" i="12"/>
  <c r="L300" i="12"/>
  <c r="L167" i="12"/>
  <c r="L121" i="12"/>
  <c r="L217" i="12"/>
  <c r="L385" i="12"/>
  <c r="L81" i="12"/>
  <c r="L189" i="12"/>
  <c r="L345" i="12"/>
  <c r="L41" i="12"/>
  <c r="L149" i="12"/>
  <c r="L245" i="12"/>
  <c r="L353" i="12"/>
  <c r="L257" i="12"/>
  <c r="L59" i="12"/>
  <c r="L215" i="12"/>
  <c r="L383" i="12"/>
  <c r="L127" i="12"/>
  <c r="L358" i="12"/>
  <c r="L220" i="12"/>
  <c r="L359" i="12"/>
  <c r="L283" i="12"/>
  <c r="L15" i="12"/>
  <c r="L147" i="12"/>
  <c r="L361" i="12"/>
  <c r="L267" i="12"/>
  <c r="L72" i="12"/>
  <c r="L102" i="12"/>
  <c r="L12" i="12"/>
  <c r="L344" i="12"/>
  <c r="L251" i="12"/>
  <c r="L264" i="12"/>
  <c r="L94" i="12"/>
  <c r="L352" i="12"/>
  <c r="L78" i="12"/>
  <c r="L30" i="12"/>
  <c r="L271" i="12"/>
  <c r="L285" i="12"/>
  <c r="L341" i="12"/>
  <c r="L203" i="12"/>
  <c r="L256" i="12"/>
  <c r="L6" i="12"/>
  <c r="L8" i="12"/>
  <c r="L13" i="12"/>
  <c r="L133" i="12"/>
  <c r="L229" i="12"/>
  <c r="L397" i="12"/>
  <c r="L93" i="12"/>
  <c r="L201" i="12"/>
  <c r="L357" i="12"/>
  <c r="L53" i="12"/>
  <c r="L161" i="12"/>
  <c r="L269" i="12"/>
  <c r="L365" i="12"/>
  <c r="L95" i="12"/>
  <c r="L227" i="12"/>
  <c r="L7" i="12"/>
  <c r="L139" i="12"/>
  <c r="L388" i="12"/>
  <c r="L295" i="12"/>
  <c r="L27" i="12"/>
  <c r="L159" i="12"/>
  <c r="L373" i="12"/>
  <c r="L303" i="12"/>
  <c r="L31" i="12"/>
  <c r="L84" i="12"/>
  <c r="L326" i="12"/>
  <c r="L320" i="12"/>
  <c r="L402" i="12"/>
  <c r="L238" i="12"/>
  <c r="L68" i="12"/>
  <c r="L76" i="12"/>
  <c r="L244" i="12"/>
  <c r="L28" i="12"/>
  <c r="L97" i="12"/>
  <c r="L177" i="12"/>
  <c r="L233" i="12"/>
  <c r="L371" i="12"/>
  <c r="L259" i="12"/>
  <c r="L135" i="12"/>
  <c r="L270" i="12"/>
  <c r="L74" i="12"/>
  <c r="L148" i="12"/>
  <c r="G132" i="6"/>
  <c r="L25" i="12"/>
  <c r="L145" i="12"/>
  <c r="L241" i="12"/>
  <c r="L9" i="12"/>
  <c r="L105" i="12"/>
  <c r="L213" i="12"/>
  <c r="L369" i="12"/>
  <c r="L77" i="12"/>
  <c r="L173" i="12"/>
  <c r="L281" i="12"/>
  <c r="L377" i="12"/>
  <c r="L119" i="12"/>
  <c r="L275" i="12"/>
  <c r="L19" i="12"/>
  <c r="L222" i="12"/>
  <c r="L175" i="12"/>
  <c r="L47" i="12"/>
  <c r="L343" i="12"/>
  <c r="L39" i="12"/>
  <c r="L171" i="12"/>
  <c r="L226" i="12"/>
  <c r="L363" i="12"/>
  <c r="L158" i="12"/>
  <c r="L187" i="12"/>
  <c r="L324" i="12"/>
  <c r="L23" i="12"/>
  <c r="L378" i="12"/>
  <c r="L92" i="12"/>
  <c r="L142" i="12"/>
  <c r="L356" i="12"/>
  <c r="L254" i="12"/>
  <c r="L192" i="12"/>
  <c r="L61" i="12"/>
  <c r="L301" i="12"/>
  <c r="L45" i="12"/>
  <c r="L113" i="12"/>
  <c r="L209" i="12"/>
  <c r="L311" i="12"/>
  <c r="L288" i="12"/>
  <c r="L292" i="12"/>
  <c r="L235" i="12"/>
  <c r="L111" i="12"/>
  <c r="L232" i="12"/>
  <c r="L210" i="12"/>
  <c r="L24" i="12"/>
  <c r="L70" i="12"/>
  <c r="L69" i="12"/>
  <c r="L297" i="12"/>
  <c r="L386" i="12"/>
  <c r="L335" i="12"/>
  <c r="L26" i="12"/>
  <c r="L179" i="12"/>
  <c r="L242" i="12"/>
  <c r="L37" i="12"/>
  <c r="L157" i="12"/>
  <c r="L253" i="12"/>
  <c r="L21" i="12"/>
  <c r="L117" i="12"/>
  <c r="L225" i="12"/>
  <c r="L381" i="12"/>
  <c r="L89" i="12"/>
  <c r="L185" i="12"/>
  <c r="L293" i="12"/>
  <c r="L389" i="12"/>
  <c r="L131" i="12"/>
  <c r="L287" i="12"/>
  <c r="L43" i="12"/>
  <c r="L328" i="12"/>
  <c r="L258" i="12"/>
  <c r="L202" i="12"/>
  <c r="L199" i="12"/>
  <c r="L83" i="12"/>
  <c r="L211" i="12"/>
  <c r="L355" i="12"/>
  <c r="L63" i="12"/>
  <c r="L183" i="12"/>
  <c r="L404" i="12"/>
  <c r="L387" i="12"/>
  <c r="L146" i="12"/>
  <c r="L98" i="12"/>
  <c r="L138" i="12"/>
  <c r="L294" i="12"/>
  <c r="L272" i="12"/>
  <c r="L10" i="12"/>
  <c r="L134" i="12"/>
  <c r="L382" i="12"/>
  <c r="L118" i="12"/>
  <c r="L140" i="12"/>
  <c r="L181" i="12"/>
  <c r="L153" i="12"/>
  <c r="L5" i="12"/>
  <c r="L317" i="12"/>
  <c r="L309" i="12"/>
  <c r="L379" i="12"/>
  <c r="L219" i="12"/>
  <c r="L296" i="12"/>
  <c r="L86" i="12"/>
  <c r="L330" i="12"/>
  <c r="L82" i="12"/>
  <c r="L49" i="12"/>
  <c r="L169" i="12"/>
  <c r="L265" i="12"/>
  <c r="L33" i="12"/>
  <c r="L141" i="12"/>
  <c r="L237" i="12"/>
  <c r="L393" i="12"/>
  <c r="L101" i="12"/>
  <c r="L197" i="12"/>
  <c r="L305" i="12"/>
  <c r="L401" i="12"/>
  <c r="L143" i="12"/>
  <c r="L299" i="12"/>
  <c r="L55" i="12"/>
  <c r="L276" i="12"/>
  <c r="L115" i="12"/>
  <c r="L107" i="12"/>
  <c r="L223" i="12"/>
  <c r="L367" i="12"/>
  <c r="L99" i="12"/>
  <c r="L207" i="12"/>
  <c r="L129" i="12"/>
  <c r="L399" i="12"/>
  <c r="L400" i="12"/>
  <c r="L130" i="12"/>
  <c r="L58" i="12"/>
  <c r="L32" i="12"/>
  <c r="L318" i="12"/>
  <c r="L252" i="12"/>
  <c r="L396" i="12"/>
  <c r="L14" i="12"/>
  <c r="L274" i="12"/>
  <c r="L228" i="12"/>
  <c r="F136" i="11"/>
  <c r="F267" i="11"/>
  <c r="F202" i="11"/>
  <c r="F289" i="11"/>
  <c r="F301" i="11"/>
  <c r="F209" i="11"/>
  <c r="G134" i="6"/>
  <c r="F327" i="11"/>
  <c r="G36" i="6"/>
  <c r="G174" i="6"/>
  <c r="G176" i="6"/>
  <c r="G72" i="6"/>
  <c r="G343" i="6"/>
  <c r="G334" i="6"/>
  <c r="G175" i="6"/>
  <c r="G32" i="6"/>
  <c r="G186" i="6"/>
  <c r="G371" i="6"/>
  <c r="G222" i="6"/>
  <c r="G116" i="6"/>
  <c r="G42" i="6"/>
  <c r="G382" i="6"/>
  <c r="G320" i="6"/>
  <c r="G165" i="6"/>
  <c r="G167" i="6"/>
  <c r="G402" i="6"/>
  <c r="G292" i="6"/>
  <c r="I212" i="12"/>
  <c r="I195" i="12"/>
  <c r="F382" i="11"/>
  <c r="F344" i="11"/>
  <c r="F396" i="11"/>
  <c r="F183" i="11"/>
  <c r="F92" i="11"/>
  <c r="F127" i="11"/>
  <c r="F53" i="11"/>
  <c r="I140" i="12"/>
  <c r="I87" i="12"/>
  <c r="F345" i="11"/>
  <c r="F133" i="11"/>
  <c r="F343" i="11"/>
  <c r="F130" i="11"/>
  <c r="F302" i="11"/>
  <c r="F60" i="11"/>
  <c r="F18" i="11"/>
  <c r="I77" i="12"/>
  <c r="I361" i="12"/>
  <c r="AA24" i="5"/>
  <c r="AA341" i="5"/>
  <c r="F144" i="11"/>
  <c r="F326" i="11"/>
  <c r="F375" i="11"/>
  <c r="F23" i="11"/>
  <c r="F247" i="11"/>
  <c r="F243" i="11"/>
  <c r="F224" i="11"/>
  <c r="I321" i="12"/>
  <c r="AA4" i="5"/>
  <c r="AA110" i="5"/>
  <c r="AA62" i="5"/>
  <c r="AA23" i="5"/>
  <c r="AA21" i="5"/>
  <c r="AA234" i="5"/>
  <c r="AA103" i="5"/>
  <c r="AA125" i="5"/>
  <c r="AA116" i="5"/>
  <c r="F385" i="11"/>
  <c r="F194" i="11"/>
  <c r="F325" i="11"/>
  <c r="F271" i="11"/>
  <c r="F177" i="11"/>
  <c r="F193" i="11"/>
  <c r="F184" i="11"/>
  <c r="I169" i="12"/>
  <c r="F261" i="11"/>
  <c r="F371" i="11"/>
  <c r="F6" i="11"/>
  <c r="F180" i="11"/>
  <c r="F88" i="11"/>
  <c r="F129" i="11"/>
  <c r="F112" i="11"/>
  <c r="I109" i="12"/>
  <c r="AA284" i="5"/>
  <c r="AA19" i="5"/>
  <c r="F346" i="11"/>
  <c r="F46" i="11"/>
  <c r="F331" i="11"/>
  <c r="F195" i="11"/>
  <c r="F96" i="11"/>
  <c r="F63" i="11"/>
  <c r="F299" i="11"/>
  <c r="I34" i="12"/>
  <c r="F124" i="11"/>
  <c r="F338" i="11"/>
  <c r="F33" i="11"/>
  <c r="F39" i="11"/>
  <c r="F283" i="11"/>
  <c r="F16" i="11"/>
  <c r="F227" i="11"/>
  <c r="I208" i="12"/>
  <c r="I260" i="12"/>
  <c r="I383" i="12"/>
  <c r="I364" i="12"/>
  <c r="I9" i="12"/>
  <c r="I54" i="12"/>
  <c r="I102" i="12"/>
  <c r="I141" i="12"/>
  <c r="I174" i="12"/>
  <c r="I216" i="12"/>
  <c r="I246" i="12"/>
  <c r="I344" i="12"/>
  <c r="I304" i="12"/>
  <c r="I13" i="12"/>
  <c r="I40" i="12"/>
  <c r="I67" i="12"/>
  <c r="I91" i="12"/>
  <c r="I121" i="12"/>
  <c r="I148" i="12"/>
  <c r="I172" i="12"/>
  <c r="I336" i="12"/>
  <c r="I366" i="12"/>
  <c r="I8" i="12"/>
  <c r="I32" i="12"/>
  <c r="I56" i="12"/>
  <c r="I92" i="12"/>
  <c r="I116" i="12"/>
  <c r="I143" i="12"/>
  <c r="I167" i="12"/>
  <c r="I194" i="12"/>
  <c r="I221" i="12"/>
  <c r="I245" i="12"/>
  <c r="I370" i="12"/>
  <c r="I21" i="12"/>
  <c r="I57" i="12"/>
  <c r="I108" i="12"/>
  <c r="I147" i="12"/>
  <c r="I186" i="12"/>
  <c r="I222" i="12"/>
  <c r="I249" i="12"/>
  <c r="I347" i="12"/>
  <c r="I307" i="12"/>
  <c r="I16" i="12"/>
  <c r="I43" i="12"/>
  <c r="I70" i="12"/>
  <c r="I94" i="12"/>
  <c r="I124" i="12"/>
  <c r="I151" i="12"/>
  <c r="I175" i="12"/>
  <c r="I342" i="12"/>
  <c r="I369" i="12"/>
  <c r="I11" i="12"/>
  <c r="I35" i="12"/>
  <c r="I59" i="12"/>
  <c r="I95" i="12"/>
  <c r="I119" i="12"/>
  <c r="I146" i="12"/>
  <c r="I170" i="12"/>
  <c r="I197" i="12"/>
  <c r="I224" i="12"/>
  <c r="I251" i="12"/>
  <c r="I331" i="12"/>
  <c r="I373" i="12"/>
  <c r="I24" i="12"/>
  <c r="I60" i="12"/>
  <c r="I111" i="12"/>
  <c r="I150" i="12"/>
  <c r="I189" i="12"/>
  <c r="I225" i="12"/>
  <c r="I252" i="12"/>
  <c r="I350" i="12"/>
  <c r="I317" i="12"/>
  <c r="I19" i="12"/>
  <c r="I46" i="12"/>
  <c r="I73" i="12"/>
  <c r="I100" i="12"/>
  <c r="I127" i="12"/>
  <c r="I154" i="12"/>
  <c r="I178" i="12"/>
  <c r="I345" i="12"/>
  <c r="I305" i="12"/>
  <c r="I14" i="12"/>
  <c r="I38" i="12"/>
  <c r="I62" i="12"/>
  <c r="I98" i="12"/>
  <c r="I125" i="12"/>
  <c r="I149" i="12"/>
  <c r="I173" i="12"/>
  <c r="I200" i="12"/>
  <c r="I227" i="12"/>
  <c r="I254" i="12"/>
  <c r="I337" i="12"/>
  <c r="I376" i="12"/>
  <c r="I27" i="12"/>
  <c r="I72" i="12"/>
  <c r="I114" i="12"/>
  <c r="I159" i="12"/>
  <c r="I192" i="12"/>
  <c r="I228" i="12"/>
  <c r="I326" i="12"/>
  <c r="I353" i="12"/>
  <c r="I320" i="12"/>
  <c r="I25" i="12"/>
  <c r="I49" i="12"/>
  <c r="I76" i="12"/>
  <c r="I103" i="12"/>
  <c r="I130" i="12"/>
  <c r="I157" i="12"/>
  <c r="I311" i="12"/>
  <c r="I348" i="12"/>
  <c r="I308" i="12"/>
  <c r="I17" i="12"/>
  <c r="I41" i="12"/>
  <c r="I65" i="12"/>
  <c r="I101" i="12"/>
  <c r="I128" i="12"/>
  <c r="I152" i="12"/>
  <c r="I179" i="12"/>
  <c r="I203" i="12"/>
  <c r="I230" i="12"/>
  <c r="I343" i="12"/>
  <c r="I319" i="12"/>
  <c r="I36" i="12"/>
  <c r="I84" i="12"/>
  <c r="I132" i="12"/>
  <c r="I165" i="12"/>
  <c r="I198" i="12"/>
  <c r="I234" i="12"/>
  <c r="I335" i="12"/>
  <c r="I362" i="12"/>
  <c r="I4" i="12"/>
  <c r="I31" i="12"/>
  <c r="I55" i="12"/>
  <c r="I82" i="12"/>
  <c r="I112" i="12"/>
  <c r="I136" i="12"/>
  <c r="I163" i="12"/>
  <c r="I327" i="12"/>
  <c r="I357" i="12"/>
  <c r="I318" i="12"/>
  <c r="I23" i="12"/>
  <c r="I47" i="12"/>
  <c r="I80" i="12"/>
  <c r="I107" i="12"/>
  <c r="I134" i="12"/>
  <c r="I158" i="12"/>
  <c r="I185" i="12"/>
  <c r="I209" i="12"/>
  <c r="I236" i="12"/>
  <c r="J224" i="12"/>
  <c r="J134" i="12"/>
  <c r="J260" i="12"/>
  <c r="J182" i="12"/>
  <c r="J296" i="12"/>
  <c r="J76" i="12"/>
  <c r="J80" i="12"/>
  <c r="J281" i="12"/>
  <c r="J349" i="12"/>
  <c r="J62" i="12"/>
  <c r="J83" i="12"/>
  <c r="I206" i="12"/>
  <c r="I137" i="12"/>
  <c r="I53" i="12"/>
  <c r="I315" i="12"/>
  <c r="I166" i="12"/>
  <c r="I88" i="12"/>
  <c r="I28" i="12"/>
  <c r="I338" i="12"/>
  <c r="I171" i="12"/>
  <c r="I75" i="12"/>
  <c r="I346" i="12"/>
  <c r="J211" i="12"/>
  <c r="J46" i="12"/>
  <c r="J221" i="12"/>
  <c r="J117" i="12"/>
  <c r="J234" i="12"/>
  <c r="J21" i="12"/>
  <c r="J35" i="12"/>
  <c r="J233" i="12"/>
  <c r="J261" i="12"/>
  <c r="J333" i="12"/>
  <c r="I191" i="12"/>
  <c r="I131" i="12"/>
  <c r="I50" i="12"/>
  <c r="I363" i="12"/>
  <c r="I160" i="12"/>
  <c r="I85" i="12"/>
  <c r="I10" i="12"/>
  <c r="I329" i="12"/>
  <c r="I168" i="12"/>
  <c r="I51" i="12"/>
  <c r="I340" i="12"/>
  <c r="I188" i="12"/>
  <c r="I113" i="12"/>
  <c r="I44" i="12"/>
  <c r="I145" i="12"/>
  <c r="I7" i="12"/>
  <c r="J20" i="12"/>
  <c r="J86" i="12"/>
  <c r="J68" i="12"/>
  <c r="J199" i="12"/>
  <c r="J343" i="12"/>
  <c r="J111" i="12"/>
  <c r="J288" i="12"/>
  <c r="J170" i="12"/>
  <c r="J241" i="12"/>
  <c r="J334" i="12"/>
  <c r="J54" i="12"/>
  <c r="J141" i="12"/>
  <c r="J23" i="12"/>
  <c r="J107" i="12"/>
  <c r="J249" i="12"/>
  <c r="J4" i="12"/>
  <c r="J124" i="12"/>
  <c r="J115" i="12"/>
  <c r="J231" i="12"/>
  <c r="J303" i="12"/>
  <c r="J87" i="12"/>
  <c r="J155" i="12"/>
  <c r="J213" i="12"/>
  <c r="J313" i="12"/>
  <c r="J9" i="12"/>
  <c r="J79" i="12"/>
  <c r="J229" i="12"/>
  <c r="J12" i="12"/>
  <c r="J145" i="12"/>
  <c r="J295" i="12"/>
  <c r="J177" i="12"/>
  <c r="J253" i="12"/>
  <c r="J8" i="12"/>
  <c r="J56" i="12"/>
  <c r="J150" i="12"/>
  <c r="J52" i="12"/>
  <c r="J112" i="12"/>
  <c r="J274" i="12"/>
  <c r="J15" i="12"/>
  <c r="J148" i="12"/>
  <c r="J129" i="12"/>
  <c r="J242" i="12"/>
  <c r="J310" i="12"/>
  <c r="J127" i="12"/>
  <c r="J157" i="12"/>
  <c r="J215" i="12"/>
  <c r="J318" i="12"/>
  <c r="J26" i="12"/>
  <c r="J81" i="12"/>
  <c r="J232" i="12"/>
  <c r="J49" i="12"/>
  <c r="J179" i="12"/>
  <c r="J314" i="12"/>
  <c r="J188" i="12"/>
  <c r="J259" i="12"/>
  <c r="J25" i="12"/>
  <c r="J78" i="12"/>
  <c r="J175" i="12"/>
  <c r="J67" i="12"/>
  <c r="J119" i="12"/>
  <c r="J293" i="12"/>
  <c r="J65" i="12"/>
  <c r="J171" i="12"/>
  <c r="J146" i="12"/>
  <c r="J247" i="12"/>
  <c r="J320" i="12"/>
  <c r="J132" i="12"/>
  <c r="J159" i="12"/>
  <c r="J217" i="12"/>
  <c r="J325" i="12"/>
  <c r="J359" i="12"/>
  <c r="J32" i="12"/>
  <c r="J120" i="12"/>
  <c r="J285" i="12"/>
  <c r="J71" i="12"/>
  <c r="J207" i="12"/>
  <c r="J60" i="12"/>
  <c r="J218" i="12"/>
  <c r="J302" i="12"/>
  <c r="J31" i="12"/>
  <c r="J84" i="12"/>
  <c r="J17" i="12"/>
  <c r="J101" i="12"/>
  <c r="J198" i="12"/>
  <c r="J307" i="12"/>
  <c r="J94" i="12"/>
  <c r="J201" i="12"/>
  <c r="J196" i="12"/>
  <c r="J269" i="12"/>
  <c r="J36" i="12"/>
  <c r="J139" i="12"/>
  <c r="J167" i="12"/>
  <c r="J280" i="12"/>
  <c r="J163" i="12"/>
  <c r="J358" i="12"/>
  <c r="J189" i="12"/>
  <c r="J74" i="12"/>
  <c r="J136" i="12"/>
  <c r="J6" i="12"/>
  <c r="J29" i="12"/>
  <c r="J200" i="12"/>
  <c r="J190" i="12"/>
  <c r="J267" i="12"/>
  <c r="J30" i="12"/>
  <c r="I242" i="12"/>
  <c r="I182" i="12"/>
  <c r="I110" i="12"/>
  <c r="I29" i="12"/>
  <c r="I354" i="12"/>
  <c r="I139" i="12"/>
  <c r="I64" i="12"/>
  <c r="I323" i="12"/>
  <c r="I240" i="12"/>
  <c r="I138" i="12"/>
  <c r="I33" i="12"/>
  <c r="I239" i="12"/>
  <c r="I164" i="12"/>
  <c r="I104" i="12"/>
  <c r="I26" i="12"/>
  <c r="I333" i="12"/>
  <c r="I133" i="12"/>
  <c r="I61" i="12"/>
  <c r="I368" i="12"/>
  <c r="I231" i="12"/>
  <c r="I135" i="12"/>
  <c r="I6" i="12"/>
  <c r="I360" i="12"/>
  <c r="I79" i="12"/>
  <c r="I243" i="12"/>
  <c r="I48" i="12"/>
  <c r="I233" i="12"/>
  <c r="I161" i="12"/>
  <c r="I89" i="12"/>
  <c r="I20" i="12"/>
  <c r="I330" i="12"/>
  <c r="I118" i="12"/>
  <c r="I52" i="12"/>
  <c r="I365" i="12"/>
  <c r="I213" i="12"/>
  <c r="I120" i="12"/>
  <c r="I322" i="12"/>
  <c r="I162" i="12"/>
  <c r="J294" i="12"/>
  <c r="J142" i="12"/>
  <c r="J272" i="12"/>
  <c r="J228" i="12"/>
  <c r="J329" i="12"/>
  <c r="J103" i="12"/>
  <c r="J109" i="12"/>
  <c r="J319" i="12"/>
  <c r="J96" i="12"/>
  <c r="J93" i="12"/>
  <c r="J176" i="12"/>
  <c r="I215" i="12"/>
  <c r="I155" i="12"/>
  <c r="I83" i="12"/>
  <c r="I5" i="12"/>
  <c r="I324" i="12"/>
  <c r="I115" i="12"/>
  <c r="I37" i="12"/>
  <c r="I359" i="12"/>
  <c r="I201" i="12"/>
  <c r="I90" i="12"/>
  <c r="I316" i="12"/>
  <c r="H394" i="8"/>
  <c r="H101" i="8"/>
  <c r="H294" i="8"/>
  <c r="H343" i="8"/>
  <c r="H64" i="8"/>
  <c r="H117" i="8"/>
  <c r="H118" i="8"/>
  <c r="H224" i="8"/>
  <c r="H103" i="8"/>
  <c r="H86" i="8"/>
  <c r="H137" i="8"/>
  <c r="H393" i="8"/>
  <c r="H358" i="8"/>
  <c r="H302" i="8"/>
  <c r="H205" i="8"/>
  <c r="H188" i="8"/>
  <c r="H291" i="8"/>
  <c r="H123" i="8"/>
  <c r="H39" i="8"/>
  <c r="H277" i="8"/>
  <c r="H164" i="8"/>
  <c r="H266" i="8"/>
  <c r="H112" i="8"/>
  <c r="H321" i="8"/>
  <c r="H35" i="8"/>
  <c r="H68" i="8"/>
  <c r="H263" i="8"/>
  <c r="H288" i="8"/>
  <c r="H67" i="8"/>
  <c r="H212" i="8"/>
  <c r="H226" i="8"/>
  <c r="H364" i="8"/>
  <c r="H130" i="8"/>
  <c r="H239" i="8"/>
  <c r="H247" i="8"/>
  <c r="H320" i="8"/>
  <c r="H149" i="8"/>
  <c r="H378" i="8"/>
  <c r="H60" i="8"/>
  <c r="H403" i="8"/>
  <c r="H124" i="8"/>
  <c r="H90" i="8"/>
  <c r="H59" i="8"/>
  <c r="H383" i="8"/>
  <c r="H193" i="8"/>
  <c r="H109" i="8"/>
  <c r="H279" i="8"/>
  <c r="H111" i="8"/>
  <c r="H201" i="8"/>
  <c r="H155" i="8"/>
  <c r="H255" i="8"/>
  <c r="H95" i="8"/>
  <c r="H28" i="8"/>
  <c r="H89" i="8"/>
  <c r="H315" i="8"/>
  <c r="H170" i="8"/>
  <c r="H26" i="8"/>
  <c r="H348" i="8"/>
  <c r="H246" i="8"/>
  <c r="H44" i="8"/>
  <c r="H168" i="8"/>
  <c r="H153" i="8"/>
  <c r="H304" i="8"/>
  <c r="H173" i="8"/>
  <c r="H340" i="8"/>
  <c r="H347" i="8"/>
  <c r="H76" i="8"/>
  <c r="H379" i="8"/>
  <c r="H116" i="8"/>
  <c r="H66" i="8"/>
  <c r="H199" i="8"/>
  <c r="H377" i="8"/>
  <c r="H24" i="8"/>
  <c r="H334" i="8"/>
  <c r="H267" i="8"/>
  <c r="H27" i="8"/>
  <c r="H260" i="8"/>
  <c r="H261" i="8"/>
  <c r="H141" i="8"/>
  <c r="H344" i="8"/>
  <c r="H386" i="8"/>
  <c r="H179" i="8"/>
  <c r="H176" i="8"/>
  <c r="H388" i="8"/>
  <c r="H136" i="8"/>
  <c r="H232" i="8"/>
  <c r="H189" i="8"/>
  <c r="H235" i="8"/>
  <c r="H91" i="8"/>
  <c r="H338" i="8"/>
  <c r="H310" i="8"/>
  <c r="H372" i="8"/>
  <c r="H10" i="8"/>
  <c r="H23" i="8"/>
  <c r="H280" i="8"/>
  <c r="H248" i="8"/>
  <c r="H356" i="8"/>
  <c r="H230" i="8"/>
  <c r="H289" i="8"/>
  <c r="H241" i="8"/>
  <c r="H115" i="8"/>
  <c r="H278" i="8"/>
  <c r="H243" i="8"/>
  <c r="H365" i="8"/>
  <c r="H399" i="8"/>
  <c r="H219" i="8"/>
  <c r="H398" i="8"/>
  <c r="H88" i="8"/>
  <c r="H94" i="8"/>
  <c r="H13" i="8"/>
  <c r="H128" i="8"/>
  <c r="H376" i="8"/>
  <c r="H292" i="8"/>
  <c r="H49" i="8"/>
  <c r="H161" i="8"/>
  <c r="H96" i="8"/>
  <c r="H360" i="8"/>
  <c r="H196" i="8"/>
  <c r="H20" i="8"/>
  <c r="H195" i="8"/>
  <c r="H186" i="8"/>
  <c r="H51" i="8"/>
  <c r="H296" i="8"/>
  <c r="H185" i="8"/>
  <c r="H33" i="8"/>
  <c r="H362" i="8"/>
  <c r="H299" i="8"/>
  <c r="H351" i="8"/>
  <c r="H183" i="8"/>
  <c r="H107" i="8"/>
  <c r="H272" i="8"/>
  <c r="H286" i="8"/>
  <c r="H301" i="8"/>
  <c r="H375" i="8"/>
  <c r="H214" i="8"/>
  <c r="H6" i="8"/>
  <c r="H326" i="8"/>
  <c r="H98" i="8"/>
  <c r="H93" i="8"/>
  <c r="H45" i="8"/>
  <c r="H373" i="8"/>
  <c r="H106" i="8"/>
  <c r="H335" i="8"/>
  <c r="H312" i="8"/>
  <c r="H17" i="8"/>
  <c r="H357" i="8"/>
  <c r="H146" i="8"/>
  <c r="H160" i="8"/>
  <c r="H163" i="8"/>
  <c r="H104" i="8"/>
  <c r="H350" i="8"/>
  <c r="H169" i="8"/>
  <c r="H167" i="8"/>
  <c r="H327" i="8"/>
  <c r="H159" i="8"/>
  <c r="H203" i="8"/>
  <c r="H402" i="8"/>
  <c r="H253" i="8"/>
  <c r="H216" i="8"/>
  <c r="H273" i="8"/>
  <c r="H40" i="8"/>
  <c r="H72" i="8"/>
  <c r="H233" i="8"/>
  <c r="H114" i="8"/>
  <c r="H271" i="8"/>
  <c r="H331" i="8"/>
  <c r="H300" i="8"/>
  <c r="H381" i="8"/>
  <c r="H339" i="8"/>
  <c r="H209" i="8"/>
  <c r="H206" i="8"/>
  <c r="H269" i="8"/>
  <c r="H245" i="8"/>
  <c r="H15" i="8"/>
  <c r="H41" i="8"/>
  <c r="H337" i="8"/>
  <c r="H328" i="8"/>
  <c r="H282" i="8"/>
  <c r="H369" i="8"/>
  <c r="H129" i="8"/>
  <c r="H236" i="8"/>
  <c r="H61" i="8"/>
  <c r="H308" i="8"/>
  <c r="H50" i="8"/>
  <c r="H65" i="8"/>
  <c r="H384" i="8"/>
  <c r="H306" i="8"/>
  <c r="H380" i="8"/>
  <c r="H99" i="8"/>
  <c r="H18" i="8"/>
  <c r="H231" i="8"/>
  <c r="H396" i="8"/>
  <c r="H31" i="8"/>
  <c r="H37" i="8"/>
  <c r="H385" i="8"/>
  <c r="H182" i="8"/>
  <c r="H166" i="8"/>
  <c r="H180" i="8"/>
  <c r="H305" i="8"/>
  <c r="H140" i="8"/>
  <c r="H254" i="8"/>
  <c r="H14" i="8"/>
  <c r="H250" i="8"/>
  <c r="H187" i="8"/>
  <c r="H192" i="8"/>
  <c r="H78" i="8"/>
  <c r="H4" i="8"/>
  <c r="H29" i="8"/>
  <c r="H325" i="8"/>
  <c r="H401" i="8"/>
  <c r="H43" i="8"/>
  <c r="H297" i="8"/>
  <c r="H34" i="8"/>
  <c r="H48" i="8"/>
  <c r="H342" i="8"/>
  <c r="H355" i="8"/>
  <c r="H63" i="8"/>
  <c r="H366" i="8"/>
  <c r="H162" i="8"/>
  <c r="H237" i="8"/>
  <c r="H53" i="8"/>
  <c r="H55" i="8"/>
  <c r="H225" i="8"/>
  <c r="H92" i="8"/>
  <c r="H16" i="8"/>
  <c r="H218" i="8"/>
  <c r="H174" i="8"/>
  <c r="H221" i="8"/>
  <c r="H262" i="8"/>
  <c r="H21" i="8"/>
  <c r="H158" i="8"/>
  <c r="H314" i="8"/>
  <c r="H57" i="8"/>
  <c r="H359" i="8"/>
  <c r="H113" i="8"/>
  <c r="H323" i="8"/>
  <c r="H336" i="8"/>
  <c r="H100" i="8"/>
  <c r="H134" i="8"/>
  <c r="H395" i="8"/>
  <c r="H147" i="8"/>
  <c r="AB166" i="5"/>
  <c r="AB77" i="5"/>
  <c r="AB107" i="5"/>
  <c r="AB241" i="5"/>
  <c r="AB181" i="5"/>
  <c r="AB33" i="5"/>
  <c r="AB381" i="5"/>
  <c r="AB37" i="5"/>
  <c r="AB257" i="5"/>
  <c r="AB183" i="5"/>
  <c r="AB361" i="5"/>
  <c r="AB397" i="5"/>
  <c r="AB182" i="5"/>
  <c r="AB394" i="5"/>
  <c r="AB35" i="5"/>
  <c r="AB118" i="5"/>
  <c r="AB346" i="5"/>
  <c r="AB115" i="5"/>
  <c r="AB403" i="5"/>
  <c r="AB189" i="5"/>
  <c r="AB292" i="5"/>
  <c r="AB278" i="5"/>
  <c r="AB174" i="5"/>
  <c r="AB264" i="5"/>
  <c r="AB8" i="5"/>
  <c r="AB220" i="5"/>
  <c r="AB378" i="5"/>
  <c r="AB131" i="5"/>
  <c r="AB155" i="5"/>
  <c r="AB91" i="5"/>
  <c r="AB152" i="5"/>
  <c r="AB283" i="5"/>
  <c r="AB379" i="5"/>
  <c r="AB149" i="5"/>
  <c r="AB330" i="5"/>
  <c r="AB62" i="5"/>
  <c r="AB327" i="5"/>
  <c r="AB104" i="5"/>
  <c r="AB313" i="5"/>
  <c r="AB67" i="5"/>
  <c r="AB190" i="5"/>
  <c r="AB306" i="5"/>
  <c r="AB76" i="5"/>
  <c r="AB275" i="5"/>
  <c r="AB374" i="5"/>
  <c r="AB120" i="5"/>
  <c r="AB63" i="5"/>
  <c r="AB387" i="5"/>
  <c r="AB208" i="5"/>
  <c r="AB354" i="5"/>
  <c r="AB16" i="5"/>
  <c r="AB298" i="5"/>
  <c r="AB81" i="5"/>
  <c r="AB172" i="5"/>
  <c r="AB363" i="5"/>
  <c r="AB116" i="5"/>
  <c r="AB348" i="5"/>
  <c r="AB75" i="5"/>
  <c r="AB204" i="5"/>
  <c r="AB80" i="5"/>
  <c r="AB301" i="5"/>
  <c r="AB395" i="5"/>
  <c r="AB341" i="5"/>
  <c r="AB126" i="5"/>
  <c r="AB366" i="5"/>
  <c r="AB303" i="5"/>
  <c r="AB103" i="5"/>
  <c r="AB192" i="5"/>
  <c r="AB347" i="5"/>
  <c r="AB19" i="5"/>
  <c r="AB267" i="5"/>
  <c r="AB83" i="5"/>
  <c r="H144" i="11"/>
  <c r="H252" i="11"/>
  <c r="I213" i="5"/>
  <c r="H248" i="11"/>
  <c r="H74" i="11"/>
  <c r="H208" i="11"/>
  <c r="H160" i="11"/>
  <c r="H321" i="11"/>
  <c r="H150" i="11"/>
  <c r="H192" i="11"/>
  <c r="H97" i="11"/>
  <c r="H73" i="11"/>
  <c r="H135" i="11"/>
  <c r="H373" i="11"/>
  <c r="H4" i="11"/>
  <c r="H37" i="11"/>
  <c r="H284" i="11"/>
  <c r="H22" i="11"/>
  <c r="H98" i="11"/>
  <c r="H124" i="11"/>
  <c r="H125" i="11"/>
  <c r="H312" i="11"/>
  <c r="H38" i="11"/>
  <c r="H7" i="11"/>
  <c r="H225" i="11"/>
  <c r="H142" i="11"/>
  <c r="H61" i="11"/>
  <c r="H106" i="11"/>
  <c r="H35" i="11"/>
  <c r="H65" i="11"/>
  <c r="H278" i="11"/>
  <c r="H130" i="11"/>
  <c r="H67" i="11"/>
  <c r="H299" i="11"/>
  <c r="H181" i="11"/>
  <c r="H352" i="11"/>
  <c r="H280" i="11"/>
  <c r="H90" i="11"/>
  <c r="H36" i="11"/>
  <c r="H249" i="11"/>
  <c r="H194" i="11"/>
  <c r="H148" i="11"/>
  <c r="H86" i="11"/>
  <c r="H6" i="11"/>
  <c r="H24" i="11"/>
  <c r="H59" i="11"/>
  <c r="H9" i="11"/>
  <c r="H217" i="11"/>
  <c r="H132" i="11"/>
  <c r="H207" i="11"/>
  <c r="H92" i="11"/>
  <c r="H212" i="11"/>
  <c r="H51" i="11"/>
  <c r="H271" i="11"/>
  <c r="H118" i="11"/>
  <c r="H391" i="11"/>
  <c r="H296" i="11"/>
  <c r="H171" i="11"/>
  <c r="H350" i="11"/>
  <c r="H238" i="11"/>
  <c r="H84" i="11"/>
  <c r="H25" i="11"/>
  <c r="H245" i="11"/>
  <c r="H183" i="11"/>
  <c r="H146" i="11"/>
  <c r="H42" i="11"/>
  <c r="H8" i="11"/>
  <c r="H27" i="11"/>
  <c r="H70" i="11"/>
  <c r="H17" i="11"/>
  <c r="H198" i="11"/>
  <c r="H119" i="11"/>
  <c r="H204" i="11"/>
  <c r="H85" i="11"/>
  <c r="H200" i="11"/>
  <c r="H49" i="11"/>
  <c r="H250" i="11"/>
  <c r="H116" i="11"/>
  <c r="H388" i="11"/>
  <c r="H264" i="11"/>
  <c r="H166" i="11"/>
  <c r="H348" i="11"/>
  <c r="H223" i="11"/>
  <c r="H82" i="11"/>
  <c r="H332" i="11"/>
  <c r="H240" i="11"/>
  <c r="H161" i="11"/>
  <c r="H143" i="11"/>
  <c r="H46" i="11"/>
  <c r="H10" i="11"/>
  <c r="H32" i="11"/>
  <c r="H93" i="11"/>
  <c r="H19" i="11"/>
  <c r="H185" i="11"/>
  <c r="H117" i="11"/>
  <c r="H193" i="11"/>
  <c r="H79" i="11"/>
  <c r="H169" i="11"/>
  <c r="H47" i="11"/>
  <c r="H246" i="11"/>
  <c r="H114" i="11"/>
  <c r="H361" i="11"/>
  <c r="H257" i="11"/>
  <c r="H140" i="11"/>
  <c r="H324" i="11"/>
  <c r="H206" i="11"/>
  <c r="H78" i="11"/>
  <c r="H317" i="11"/>
  <c r="H233" i="11"/>
  <c r="H158" i="11"/>
  <c r="H136" i="11"/>
  <c r="H66" i="11"/>
  <c r="H12" i="11"/>
  <c r="H56" i="11"/>
  <c r="H128" i="11"/>
  <c r="H21" i="11"/>
  <c r="H180" i="11"/>
  <c r="H115" i="11"/>
  <c r="H182" i="11"/>
  <c r="H63" i="11"/>
  <c r="H141" i="11"/>
  <c r="H30" i="11"/>
  <c r="H209" i="11"/>
  <c r="H103" i="11"/>
  <c r="H355" i="11"/>
  <c r="H229" i="11"/>
  <c r="H122" i="11"/>
  <c r="H314" i="11"/>
  <c r="H186" i="11"/>
  <c r="H69" i="11"/>
  <c r="H268" i="11"/>
  <c r="H226" i="11"/>
  <c r="H156" i="11"/>
  <c r="H113" i="11"/>
  <c r="H99" i="11"/>
  <c r="H14" i="11"/>
  <c r="H72" i="11"/>
  <c r="H168" i="11"/>
  <c r="H23" i="11"/>
  <c r="H263" i="11"/>
  <c r="H165" i="11"/>
  <c r="H96" i="11"/>
  <c r="H172" i="11"/>
  <c r="H41" i="11"/>
  <c r="H137" i="11"/>
  <c r="H28" i="11"/>
  <c r="H174" i="11"/>
  <c r="H94" i="11"/>
  <c r="H341" i="11"/>
  <c r="H203" i="11"/>
  <c r="H105" i="11"/>
  <c r="H309" i="11"/>
  <c r="H176" i="11"/>
  <c r="H57" i="11"/>
  <c r="H266" i="11"/>
  <c r="H220" i="11"/>
  <c r="H154" i="11"/>
  <c r="H111" i="11"/>
  <c r="H151" i="11"/>
  <c r="H18" i="11"/>
  <c r="H77" i="11"/>
  <c r="H179" i="11"/>
  <c r="H26" i="11"/>
  <c r="H256" i="11"/>
  <c r="H163" i="11"/>
  <c r="H75" i="11"/>
  <c r="H145" i="11"/>
  <c r="H39" i="11"/>
  <c r="H101" i="11"/>
  <c r="H318" i="11"/>
  <c r="H162" i="11"/>
  <c r="H87" i="11"/>
  <c r="H330" i="11"/>
  <c r="H199" i="11"/>
  <c r="H62" i="11"/>
  <c r="H307" i="11"/>
  <c r="H133" i="11"/>
  <c r="H40" i="11"/>
  <c r="H259" i="11"/>
  <c r="H218" i="11"/>
  <c r="H152" i="11"/>
  <c r="H107" i="11"/>
  <c r="H234" i="11"/>
  <c r="H20" i="11"/>
  <c r="H88" i="11"/>
  <c r="H5" i="11"/>
  <c r="H43" i="11"/>
  <c r="H300" i="11"/>
  <c r="K385" i="12"/>
  <c r="K320" i="12"/>
  <c r="K238" i="12"/>
  <c r="K123" i="12"/>
  <c r="K22" i="12"/>
  <c r="K311" i="12"/>
  <c r="K217" i="12"/>
  <c r="K108" i="12"/>
  <c r="K395" i="12"/>
  <c r="K293" i="12"/>
  <c r="K165" i="12"/>
  <c r="K48" i="12"/>
  <c r="K332" i="12"/>
  <c r="K197" i="12"/>
  <c r="K67" i="12"/>
  <c r="K353" i="12"/>
  <c r="K266" i="12"/>
  <c r="K209" i="12"/>
  <c r="K105" i="12"/>
  <c r="K392" i="12"/>
  <c r="K261" i="12"/>
  <c r="K164" i="12"/>
  <c r="K33" i="12"/>
  <c r="K343" i="12"/>
  <c r="K161" i="12"/>
  <c r="K23" i="12"/>
  <c r="K315" i="12"/>
  <c r="K211" i="12"/>
  <c r="K140" i="12"/>
  <c r="K47" i="12"/>
  <c r="K233" i="12"/>
  <c r="K99" i="12"/>
  <c r="K218" i="12"/>
  <c r="K116" i="12"/>
  <c r="K8" i="12"/>
  <c r="K230" i="12"/>
  <c r="K68" i="12"/>
  <c r="K331" i="12"/>
  <c r="K398" i="12"/>
  <c r="K386" i="12"/>
  <c r="H191" i="8"/>
  <c r="H258" i="8"/>
  <c r="H194" i="8"/>
  <c r="K377" i="12"/>
  <c r="K317" i="12"/>
  <c r="K235" i="12"/>
  <c r="K118" i="12"/>
  <c r="K10" i="12"/>
  <c r="K298" i="12"/>
  <c r="K195" i="12"/>
  <c r="K87" i="12"/>
  <c r="K374" i="12"/>
  <c r="K283" i="12"/>
  <c r="K149" i="12"/>
  <c r="K36" i="12"/>
  <c r="K322" i="12"/>
  <c r="K185" i="12"/>
  <c r="K43" i="12"/>
  <c r="K341" i="12"/>
  <c r="K248" i="12"/>
  <c r="K192" i="12"/>
  <c r="K86" i="12"/>
  <c r="K358" i="12"/>
  <c r="K244" i="12"/>
  <c r="K146" i="12"/>
  <c r="K28" i="12"/>
  <c r="K329" i="12"/>
  <c r="K119" i="12"/>
  <c r="K11" i="12"/>
  <c r="K305" i="12"/>
  <c r="K206" i="12"/>
  <c r="K137" i="12"/>
  <c r="K35" i="12"/>
  <c r="K221" i="12"/>
  <c r="K66" i="12"/>
  <c r="K213" i="12"/>
  <c r="K104" i="12"/>
  <c r="K388" i="12"/>
  <c r="K227" i="12"/>
  <c r="K56" i="12"/>
  <c r="H217" i="8"/>
  <c r="H19" i="8"/>
  <c r="H220" i="8"/>
  <c r="K364" i="12"/>
  <c r="K309" i="12"/>
  <c r="K193" i="12"/>
  <c r="K98" i="12"/>
  <c r="K379" i="12"/>
  <c r="K269" i="12"/>
  <c r="K168" i="12"/>
  <c r="K65" i="12"/>
  <c r="K339" i="12"/>
  <c r="K264" i="12"/>
  <c r="K125" i="12"/>
  <c r="K19" i="12"/>
  <c r="K303" i="12"/>
  <c r="K156" i="12"/>
  <c r="K14" i="12"/>
  <c r="K313" i="12"/>
  <c r="K237" i="12"/>
  <c r="K151" i="12"/>
  <c r="K81" i="12"/>
  <c r="K334" i="12"/>
  <c r="K222" i="12"/>
  <c r="K112" i="12"/>
  <c r="K4" i="12"/>
  <c r="K256" i="12"/>
  <c r="K96" i="12"/>
  <c r="K394" i="12"/>
  <c r="K263" i="12"/>
  <c r="K189" i="12"/>
  <c r="K102" i="12"/>
  <c r="K6" i="12"/>
  <c r="K163" i="12"/>
  <c r="K42" i="12"/>
  <c r="K191" i="12"/>
  <c r="K88" i="12"/>
  <c r="K347" i="12"/>
  <c r="K198" i="12"/>
  <c r="K27" i="12"/>
  <c r="K302" i="12"/>
  <c r="K46" i="12"/>
  <c r="K354" i="12"/>
  <c r="K301" i="12"/>
  <c r="K181" i="12"/>
  <c r="K91" i="12"/>
  <c r="K361" i="12"/>
  <c r="K257" i="12"/>
  <c r="K162" i="12"/>
  <c r="K53" i="12"/>
  <c r="K337" i="12"/>
  <c r="K245" i="12"/>
  <c r="K115" i="12"/>
  <c r="K7" i="12"/>
  <c r="K288" i="12"/>
  <c r="K127" i="12"/>
  <c r="K402" i="12"/>
  <c r="K308" i="12"/>
  <c r="K234" i="12"/>
  <c r="K138" i="12"/>
  <c r="K74" i="12"/>
  <c r="K292" i="12"/>
  <c r="K204" i="12"/>
  <c r="K100" i="12"/>
  <c r="K404" i="12"/>
  <c r="K216" i="12"/>
  <c r="K89" i="12"/>
  <c r="K373" i="12"/>
  <c r="K251" i="12"/>
  <c r="K177" i="12"/>
  <c r="K92" i="12"/>
  <c r="K287" i="12"/>
  <c r="K155" i="12"/>
  <c r="K25" i="12"/>
  <c r="K179" i="12"/>
  <c r="K73" i="12"/>
  <c r="K333" i="12"/>
  <c r="K174" i="12"/>
  <c r="K15" i="12"/>
  <c r="K342" i="12"/>
  <c r="K296" i="12"/>
  <c r="K160" i="12"/>
  <c r="K75" i="12"/>
  <c r="K356" i="12"/>
  <c r="K249" i="12"/>
  <c r="K154" i="12"/>
  <c r="K24" i="12"/>
  <c r="K325" i="12"/>
  <c r="K207" i="12"/>
  <c r="K103" i="12"/>
  <c r="K381" i="12"/>
  <c r="K271" i="12"/>
  <c r="K93" i="12"/>
  <c r="K397" i="12"/>
  <c r="K295" i="12"/>
  <c r="K225" i="12"/>
  <c r="K132" i="12"/>
  <c r="K62" i="12"/>
  <c r="K290" i="12"/>
  <c r="K187" i="12"/>
  <c r="K69" i="12"/>
  <c r="K389" i="12"/>
  <c r="K194" i="12"/>
  <c r="K76" i="12"/>
  <c r="K350" i="12"/>
  <c r="K247" i="12"/>
  <c r="K172" i="12"/>
  <c r="K85" i="12"/>
  <c r="K282" i="12"/>
  <c r="K131" i="12"/>
  <c r="K265" i="12"/>
  <c r="K166" i="12"/>
  <c r="K61" i="12"/>
  <c r="K289" i="12"/>
  <c r="K169" i="12"/>
  <c r="K84" i="12"/>
  <c r="K113" i="12"/>
  <c r="H125" i="8"/>
  <c r="AA74" i="5"/>
  <c r="AA30" i="5"/>
  <c r="AA6" i="5"/>
  <c r="AA75" i="5"/>
  <c r="AA233" i="5"/>
  <c r="AA259" i="5"/>
  <c r="AA115" i="5"/>
  <c r="AA148" i="5"/>
  <c r="AA119" i="5"/>
  <c r="H143" i="8"/>
  <c r="AA212" i="5"/>
  <c r="AA51" i="5"/>
  <c r="AA84" i="5"/>
  <c r="AA101" i="5"/>
  <c r="AA245" i="5"/>
  <c r="AA278" i="5"/>
  <c r="AA137" i="5"/>
  <c r="H148" i="8"/>
  <c r="AA105" i="5"/>
  <c r="AA65" i="5"/>
  <c r="AA124" i="5"/>
  <c r="AA111" i="5"/>
  <c r="AA273" i="5"/>
  <c r="AA57" i="5"/>
  <c r="AA13" i="5"/>
  <c r="AA142" i="5"/>
  <c r="AA172" i="5"/>
  <c r="AA268" i="5"/>
  <c r="AA220" i="5"/>
  <c r="AA35" i="5"/>
  <c r="AA7" i="5"/>
  <c r="AA73" i="5"/>
  <c r="AA158" i="5"/>
  <c r="AA128" i="5"/>
  <c r="AA314" i="5"/>
  <c r="AA26" i="5"/>
  <c r="AA171" i="5"/>
  <c r="AA180" i="5"/>
  <c r="AA20" i="5"/>
  <c r="AA330" i="5"/>
  <c r="AA257" i="5"/>
  <c r="AA79" i="5"/>
  <c r="AA350" i="5"/>
  <c r="AA120" i="5"/>
  <c r="AA150" i="5"/>
  <c r="AA22" i="5"/>
  <c r="AA176" i="5"/>
  <c r="AA193" i="5"/>
  <c r="AA332" i="5"/>
  <c r="AA151" i="5"/>
  <c r="AA181" i="5"/>
  <c r="AA5" i="5"/>
  <c r="AA182" i="5"/>
  <c r="AA40" i="5"/>
  <c r="AA55" i="5"/>
  <c r="AA32" i="5"/>
  <c r="AA118" i="5"/>
  <c r="AA186" i="5"/>
  <c r="AA179" i="5"/>
  <c r="AA82" i="5"/>
  <c r="AA85" i="5"/>
  <c r="AA39" i="5"/>
  <c r="AA207" i="5"/>
  <c r="AA169" i="5"/>
  <c r="AA194" i="5"/>
  <c r="AA14" i="5"/>
  <c r="AA70" i="5"/>
  <c r="AA252" i="5"/>
  <c r="AA309" i="5"/>
  <c r="AA43" i="5"/>
  <c r="AA80" i="5"/>
  <c r="AA38" i="5"/>
  <c r="AA8" i="5"/>
  <c r="AA18" i="5"/>
  <c r="AA192" i="5"/>
  <c r="AA183" i="5"/>
  <c r="AA98" i="5"/>
  <c r="AA122" i="5"/>
  <c r="AA231" i="5"/>
  <c r="AA190" i="5"/>
  <c r="AA312" i="5"/>
  <c r="AA17" i="5"/>
  <c r="AA184" i="5"/>
  <c r="AA83" i="5"/>
  <c r="H197" i="8"/>
  <c r="H249" i="8"/>
  <c r="H371" i="8"/>
  <c r="I377" i="5"/>
  <c r="I294" i="5"/>
  <c r="I215" i="5"/>
  <c r="I110" i="5"/>
  <c r="I264" i="5"/>
  <c r="G239" i="6"/>
  <c r="G294" i="6"/>
  <c r="G303" i="6"/>
  <c r="G387" i="6"/>
  <c r="G198" i="12"/>
  <c r="G58" i="12"/>
  <c r="G175" i="12"/>
  <c r="G266" i="12"/>
  <c r="G197" i="12"/>
  <c r="G76" i="12"/>
  <c r="G272" i="12"/>
  <c r="G142" i="12"/>
  <c r="G367" i="12"/>
  <c r="G15" i="12"/>
  <c r="G163" i="12"/>
  <c r="G101" i="12"/>
  <c r="G216" i="12"/>
  <c r="G316" i="12"/>
  <c r="G113" i="12"/>
  <c r="G282" i="12"/>
  <c r="G327" i="12"/>
  <c r="G404" i="12"/>
  <c r="G395" i="12"/>
  <c r="G109" i="12"/>
  <c r="G400" i="12"/>
  <c r="G399" i="12"/>
  <c r="G196" i="12"/>
  <c r="G208" i="12"/>
  <c r="G238" i="12"/>
  <c r="G356" i="12"/>
  <c r="G181" i="12"/>
  <c r="G382" i="12"/>
  <c r="G94" i="12"/>
  <c r="G166" i="12"/>
  <c r="G298" i="12"/>
  <c r="G155" i="12"/>
  <c r="G334" i="12"/>
  <c r="G193" i="12"/>
  <c r="G354" i="12"/>
  <c r="G183" i="12"/>
  <c r="G323" i="12"/>
  <c r="G191" i="12"/>
  <c r="G86" i="12"/>
  <c r="G176" i="12"/>
  <c r="G239" i="12"/>
  <c r="G292" i="12"/>
  <c r="G18" i="12"/>
  <c r="G178" i="12"/>
  <c r="G20" i="12"/>
  <c r="G96" i="12"/>
  <c r="G61" i="10"/>
  <c r="G123" i="10"/>
  <c r="G272" i="10"/>
  <c r="G263" i="10"/>
  <c r="G318" i="10"/>
  <c r="G59" i="10"/>
  <c r="AB401" i="5"/>
  <c r="I14" i="5"/>
  <c r="I305" i="5"/>
  <c r="H383" i="6"/>
  <c r="I149" i="5"/>
  <c r="I221" i="5"/>
  <c r="I37" i="5"/>
  <c r="G392" i="12"/>
  <c r="G345" i="12"/>
  <c r="G173" i="12"/>
  <c r="G226" i="12"/>
  <c r="G387" i="12"/>
  <c r="G302" i="12"/>
  <c r="G260" i="12"/>
  <c r="G187" i="12"/>
  <c r="G199" i="12"/>
  <c r="G123" i="12"/>
  <c r="G255" i="12"/>
  <c r="G12" i="12"/>
  <c r="G85" i="12"/>
  <c r="G279" i="12"/>
  <c r="G258" i="12"/>
  <c r="G347" i="12"/>
  <c r="G24" i="12"/>
  <c r="G214" i="12"/>
  <c r="G223" i="12"/>
  <c r="G165" i="12"/>
  <c r="G11" i="12"/>
  <c r="G25" i="12"/>
  <c r="G14" i="12"/>
  <c r="G310" i="12"/>
  <c r="G341" i="12"/>
  <c r="G138" i="12"/>
  <c r="G225" i="12"/>
  <c r="G314" i="10"/>
  <c r="G16" i="10"/>
  <c r="G11" i="10"/>
  <c r="I104" i="5"/>
  <c r="I231" i="5"/>
  <c r="I210" i="5"/>
  <c r="I212" i="5"/>
  <c r="I106" i="5"/>
  <c r="I308" i="5"/>
  <c r="I295" i="5"/>
  <c r="I174" i="5"/>
  <c r="I371" i="5"/>
  <c r="G142" i="6"/>
  <c r="G291" i="6"/>
  <c r="G22" i="6"/>
  <c r="G55" i="12"/>
  <c r="G151" i="12"/>
  <c r="G78" i="12"/>
  <c r="G110" i="12"/>
  <c r="G34" i="12"/>
  <c r="G403" i="12"/>
  <c r="G81" i="12"/>
  <c r="G265" i="12"/>
  <c r="G381" i="12"/>
  <c r="G293" i="12"/>
  <c r="G92" i="12"/>
  <c r="G396" i="12"/>
  <c r="G262" i="12"/>
  <c r="G90" i="12"/>
  <c r="G130" i="12"/>
  <c r="G267" i="12"/>
  <c r="G150" i="12"/>
  <c r="G248" i="12"/>
  <c r="G188" i="12"/>
  <c r="G256" i="12"/>
  <c r="G304" i="12"/>
  <c r="G231" i="12"/>
  <c r="G324" i="12"/>
  <c r="G98" i="12"/>
  <c r="G43" i="12"/>
  <c r="G383" i="12"/>
  <c r="G38" i="12"/>
  <c r="G299" i="12"/>
  <c r="G68" i="12"/>
  <c r="G194" i="12"/>
  <c r="G247" i="12"/>
  <c r="G206" i="12"/>
  <c r="G336" i="12"/>
  <c r="G370" i="12"/>
  <c r="G186" i="12"/>
  <c r="G402" i="12"/>
  <c r="G215" i="12"/>
  <c r="G23" i="12"/>
  <c r="G361" i="12"/>
  <c r="G287" i="12"/>
  <c r="G31" i="12"/>
  <c r="G4" i="12"/>
  <c r="G328" i="12"/>
  <c r="G373" i="12"/>
  <c r="G116" i="12"/>
  <c r="G57" i="12"/>
  <c r="G192" i="12"/>
  <c r="G79" i="10"/>
  <c r="G369" i="10"/>
  <c r="G66" i="10"/>
  <c r="G113" i="10"/>
  <c r="G343" i="10"/>
  <c r="G241" i="10"/>
  <c r="I346" i="5"/>
  <c r="I256" i="5"/>
  <c r="I201" i="5"/>
  <c r="I334" i="5"/>
  <c r="I275" i="5"/>
  <c r="I28" i="5"/>
  <c r="I240" i="5"/>
  <c r="I86" i="5"/>
  <c r="G51" i="12"/>
  <c r="G137" i="12"/>
  <c r="G301" i="12"/>
  <c r="G30" i="12"/>
  <c r="G156" i="12"/>
  <c r="G271" i="12"/>
  <c r="J100" i="12"/>
  <c r="I115" i="5"/>
  <c r="G267" i="10"/>
  <c r="I292" i="5"/>
  <c r="I161" i="5"/>
  <c r="I350" i="5"/>
  <c r="I336" i="5"/>
  <c r="I349" i="5"/>
  <c r="I284" i="5"/>
  <c r="I62" i="5"/>
  <c r="I332" i="5"/>
  <c r="I233" i="5"/>
  <c r="I6" i="5"/>
  <c r="I85" i="5"/>
  <c r="G285" i="10"/>
  <c r="I289" i="5"/>
  <c r="I279" i="5"/>
  <c r="I139" i="5"/>
  <c r="I90" i="5"/>
  <c r="G397" i="11"/>
  <c r="G354" i="11"/>
  <c r="G338" i="11"/>
  <c r="G128" i="11"/>
  <c r="G109" i="11"/>
  <c r="G183" i="11"/>
  <c r="G91" i="11"/>
  <c r="G73" i="11"/>
  <c r="G247" i="11"/>
  <c r="G386" i="11"/>
  <c r="G262" i="11"/>
  <c r="G55" i="11"/>
  <c r="G92" i="11"/>
  <c r="G17" i="11"/>
  <c r="G383" i="11"/>
  <c r="G235" i="11"/>
  <c r="G141" i="11"/>
  <c r="G250" i="11"/>
  <c r="G20" i="11"/>
  <c r="G118" i="11"/>
  <c r="G232" i="11"/>
  <c r="G98" i="11"/>
  <c r="G375" i="11"/>
  <c r="G313" i="11"/>
  <c r="G39" i="11"/>
  <c r="G304" i="11"/>
  <c r="G324" i="11"/>
  <c r="I69" i="11"/>
  <c r="I249" i="11"/>
  <c r="G335" i="11"/>
  <c r="G379" i="11"/>
  <c r="G292" i="11"/>
  <c r="G131" i="11"/>
  <c r="AC64" i="5"/>
  <c r="AC338" i="5"/>
  <c r="AC264" i="5"/>
  <c r="G87" i="11"/>
  <c r="G76" i="11"/>
  <c r="AB334" i="5"/>
  <c r="G4" i="11"/>
  <c r="G49" i="11"/>
  <c r="G303" i="11"/>
  <c r="G176" i="11"/>
  <c r="G351" i="11"/>
  <c r="G151" i="11"/>
  <c r="AB156" i="5"/>
  <c r="AB384" i="5"/>
  <c r="AB69" i="5"/>
  <c r="AB195" i="5"/>
  <c r="AB315" i="5"/>
  <c r="AB111" i="5"/>
  <c r="AB371" i="5"/>
  <c r="AB32" i="5"/>
  <c r="AB355" i="5"/>
  <c r="AB108" i="5"/>
  <c r="AB256" i="5"/>
  <c r="AB14" i="5"/>
  <c r="AB142" i="5"/>
  <c r="AB360" i="5"/>
  <c r="AB22" i="5"/>
  <c r="AB109" i="5"/>
  <c r="AB239" i="5"/>
  <c r="G57" i="11"/>
  <c r="AB160" i="5"/>
  <c r="AB342" i="5"/>
  <c r="AB154" i="5"/>
  <c r="G150" i="11"/>
  <c r="AB151" i="5"/>
  <c r="G175" i="10"/>
  <c r="G214" i="10"/>
  <c r="G153" i="10"/>
  <c r="G141" i="10"/>
  <c r="G388" i="10"/>
  <c r="G237" i="10"/>
  <c r="G230" i="10"/>
  <c r="H369" i="6"/>
  <c r="I287" i="5"/>
  <c r="H144" i="8"/>
  <c r="I77" i="5"/>
  <c r="I35" i="5"/>
  <c r="I338" i="5"/>
  <c r="I364" i="5"/>
  <c r="H228" i="8"/>
  <c r="I16" i="5"/>
  <c r="H175" i="8"/>
  <c r="I185" i="5"/>
  <c r="I47" i="5"/>
  <c r="I270" i="5"/>
  <c r="G106" i="11"/>
  <c r="G33" i="11"/>
  <c r="AB206" i="5"/>
  <c r="AB18" i="5"/>
  <c r="AB399" i="5"/>
  <c r="G393" i="11"/>
  <c r="AB161" i="5"/>
  <c r="AB73" i="5"/>
  <c r="AB236" i="5"/>
  <c r="AB329" i="5"/>
  <c r="AB146" i="5"/>
  <c r="G283" i="11"/>
  <c r="AB47" i="5"/>
  <c r="AB217" i="5"/>
  <c r="G197" i="11"/>
  <c r="AB112" i="5"/>
  <c r="AB266" i="5"/>
  <c r="AB25" i="5"/>
  <c r="AB193" i="5"/>
  <c r="AB377" i="5"/>
  <c r="AB128" i="5"/>
  <c r="AB243" i="5"/>
  <c r="AB179" i="5"/>
  <c r="AB219" i="5"/>
  <c r="G69" i="10"/>
  <c r="G198" i="10"/>
  <c r="G54" i="10"/>
  <c r="G84" i="10"/>
  <c r="I277" i="12"/>
  <c r="G349" i="10"/>
  <c r="I128" i="5"/>
  <c r="I131" i="5"/>
  <c r="I15" i="5"/>
  <c r="H142" i="8"/>
  <c r="I158" i="5"/>
  <c r="I309" i="5"/>
  <c r="H152" i="8"/>
  <c r="I166" i="5"/>
  <c r="H22" i="8"/>
  <c r="I235" i="5"/>
  <c r="I318" i="5"/>
  <c r="I135" i="5"/>
  <c r="I130" i="5"/>
  <c r="G26" i="10"/>
  <c r="AB238" i="5"/>
  <c r="AB404" i="5"/>
  <c r="G352" i="11"/>
  <c r="AB137" i="5"/>
  <c r="AB11" i="5"/>
  <c r="AB105" i="5"/>
  <c r="AB373" i="5"/>
  <c r="AB319" i="5"/>
  <c r="H138" i="6"/>
  <c r="H382" i="6"/>
  <c r="H397" i="6"/>
  <c r="H281" i="6"/>
  <c r="G386" i="10"/>
  <c r="G125" i="10"/>
  <c r="G49" i="10"/>
  <c r="G403" i="10"/>
  <c r="G186" i="10"/>
  <c r="G376" i="10"/>
  <c r="G211" i="10"/>
  <c r="H387" i="8"/>
  <c r="H251" i="8"/>
  <c r="H108" i="8"/>
  <c r="I121" i="5"/>
  <c r="I105" i="5"/>
  <c r="H126" i="8"/>
  <c r="I369" i="5"/>
  <c r="G247" i="10"/>
  <c r="I390" i="5"/>
  <c r="I114" i="5"/>
  <c r="I163" i="5"/>
  <c r="I263" i="5"/>
  <c r="H132" i="8"/>
  <c r="I345" i="5"/>
  <c r="H389" i="8"/>
  <c r="I45" i="5"/>
  <c r="I91" i="5"/>
  <c r="I306" i="5"/>
  <c r="N361" i="5"/>
  <c r="H97" i="8"/>
  <c r="H341" i="8"/>
  <c r="H311" i="8"/>
  <c r="H30" i="8"/>
  <c r="H32" i="8"/>
  <c r="H400" i="8"/>
  <c r="H80" i="8"/>
  <c r="H281" i="8"/>
  <c r="H404" i="8"/>
  <c r="H349" i="8"/>
  <c r="H244" i="8"/>
  <c r="H127" i="8"/>
  <c r="H204" i="8"/>
  <c r="H138" i="8"/>
  <c r="H42" i="8"/>
  <c r="H390" i="8"/>
  <c r="H309" i="8"/>
  <c r="H268" i="8"/>
  <c r="H77" i="8"/>
  <c r="H322" i="8"/>
  <c r="H211" i="8"/>
  <c r="H25" i="8"/>
  <c r="H58" i="8"/>
  <c r="H56" i="8"/>
  <c r="H154" i="8"/>
  <c r="H352" i="8"/>
  <c r="H145" i="8"/>
  <c r="H121" i="8"/>
  <c r="H330" i="8"/>
  <c r="H368" i="8"/>
  <c r="H172" i="8"/>
  <c r="H178" i="8"/>
  <c r="H52" i="8"/>
  <c r="H62" i="8"/>
  <c r="H256" i="8"/>
  <c r="H36" i="8"/>
  <c r="H120" i="8"/>
  <c r="H257" i="8"/>
  <c r="H190" i="8"/>
  <c r="H329" i="8"/>
  <c r="H346" i="8"/>
  <c r="H361" i="8"/>
  <c r="H177" i="8"/>
  <c r="H391" i="8"/>
  <c r="H82" i="8"/>
  <c r="H54" i="8"/>
  <c r="H265" i="8"/>
  <c r="H208" i="8"/>
  <c r="H290" i="8"/>
  <c r="H139" i="8"/>
  <c r="H354" i="8"/>
  <c r="H181" i="8"/>
  <c r="H83" i="8"/>
  <c r="H38" i="8"/>
  <c r="H85" i="8"/>
  <c r="H84" i="8"/>
  <c r="H298" i="8"/>
  <c r="H333" i="8"/>
  <c r="N388" i="5"/>
  <c r="H295" i="8"/>
  <c r="H210" i="8"/>
  <c r="H133" i="8"/>
  <c r="H215" i="8"/>
  <c r="H7" i="8"/>
  <c r="H119" i="8"/>
  <c r="H319" i="8"/>
  <c r="H184" i="8"/>
  <c r="H240" i="8"/>
  <c r="H284" i="8"/>
  <c r="H345" i="8"/>
  <c r="H71" i="8"/>
  <c r="H367" i="8"/>
  <c r="H110" i="8"/>
  <c r="H165" i="8"/>
  <c r="H151" i="8"/>
  <c r="H47" i="8"/>
  <c r="H397" i="8"/>
  <c r="H156" i="8"/>
  <c r="H374" i="8"/>
  <c r="H317" i="8"/>
  <c r="AA244" i="5"/>
  <c r="AA377" i="5"/>
  <c r="H222" i="8"/>
  <c r="H324" i="8"/>
  <c r="M125" i="5"/>
  <c r="M117" i="5"/>
  <c r="M94" i="5"/>
  <c r="M55" i="5"/>
  <c r="M31" i="5"/>
  <c r="M258" i="5"/>
  <c r="M90" i="5"/>
  <c r="M140" i="5"/>
  <c r="M130" i="5"/>
  <c r="M292" i="5"/>
  <c r="M148" i="5"/>
  <c r="M40" i="5"/>
  <c r="M285" i="5"/>
  <c r="M250" i="5"/>
  <c r="M393" i="5"/>
  <c r="M365" i="5"/>
  <c r="M42" i="5"/>
  <c r="F350" i="18"/>
  <c r="F359" i="18"/>
  <c r="F368" i="18"/>
  <c r="F393" i="18"/>
  <c r="F386" i="18"/>
  <c r="F322" i="18"/>
  <c r="F347" i="18"/>
  <c r="F389" i="18"/>
  <c r="F303" i="18"/>
  <c r="F295" i="18"/>
  <c r="F340" i="18"/>
  <c r="F373" i="18"/>
  <c r="F318" i="18"/>
  <c r="F276" i="18"/>
  <c r="F212" i="18"/>
  <c r="F237" i="18"/>
  <c r="F262" i="18"/>
  <c r="F287" i="18"/>
  <c r="F223" i="18"/>
  <c r="F232" i="18"/>
  <c r="F241" i="18"/>
  <c r="F242" i="18"/>
  <c r="F187" i="18"/>
  <c r="F180" i="18"/>
  <c r="F165" i="18"/>
  <c r="F205" i="18"/>
  <c r="F198" i="18"/>
  <c r="F183" i="18"/>
  <c r="F185" i="18"/>
  <c r="F143" i="18"/>
  <c r="F148" i="18"/>
  <c r="F157" i="18"/>
  <c r="F158" i="18"/>
  <c r="F69" i="18"/>
  <c r="F37" i="18"/>
  <c r="F5" i="18"/>
  <c r="F83" i="18"/>
  <c r="F94" i="18"/>
  <c r="F54" i="18"/>
  <c r="F22" i="18"/>
  <c r="F117" i="18"/>
  <c r="F116" i="18"/>
  <c r="F63" i="18"/>
  <c r="F31" i="18"/>
  <c r="F123" i="18"/>
  <c r="F138" i="18"/>
  <c r="F150" i="18"/>
  <c r="F72" i="18"/>
  <c r="F40" i="18"/>
  <c r="F8" i="18"/>
  <c r="F404" i="18"/>
  <c r="F342" i="18"/>
  <c r="F351" i="18"/>
  <c r="F360" i="18"/>
  <c r="F385" i="18"/>
  <c r="F378" i="18"/>
  <c r="F403" i="18"/>
  <c r="F339" i="18"/>
  <c r="F357" i="18"/>
  <c r="F302" i="18"/>
  <c r="F388" i="18"/>
  <c r="F337" i="18"/>
  <c r="F329" i="18"/>
  <c r="F313" i="18"/>
  <c r="F268" i="18"/>
  <c r="F293" i="18"/>
  <c r="F229" i="18"/>
  <c r="F254" i="18"/>
  <c r="F279" i="18"/>
  <c r="F288" i="18"/>
  <c r="F312" i="18"/>
  <c r="F233" i="18"/>
  <c r="F234" i="18"/>
  <c r="F179" i="18"/>
  <c r="F172" i="18"/>
  <c r="F164" i="18"/>
  <c r="F197" i="18"/>
  <c r="F190" i="18"/>
  <c r="F175" i="18"/>
  <c r="F177" i="18"/>
  <c r="F139" i="18"/>
  <c r="F144" i="18"/>
  <c r="F153" i="18"/>
  <c r="F128" i="18"/>
  <c r="F65" i="18"/>
  <c r="F33" i="18"/>
  <c r="F146" i="18"/>
  <c r="F81" i="18"/>
  <c r="F86" i="18"/>
  <c r="F50" i="18"/>
  <c r="F18" i="18"/>
  <c r="F109" i="18"/>
  <c r="F108" i="18"/>
  <c r="F59" i="18"/>
  <c r="F27" i="18"/>
  <c r="F115" i="18"/>
  <c r="F129" i="18"/>
  <c r="F130" i="18"/>
  <c r="F68" i="18"/>
  <c r="F36" i="18"/>
  <c r="F4" i="18"/>
  <c r="F398" i="18"/>
  <c r="F334" i="18"/>
  <c r="F343" i="18"/>
  <c r="F352" i="18"/>
  <c r="F377" i="18"/>
  <c r="F370" i="18"/>
  <c r="F395" i="18"/>
  <c r="F380" i="18"/>
  <c r="F341" i="18"/>
  <c r="F301" i="18"/>
  <c r="F356" i="18"/>
  <c r="F326" i="18"/>
  <c r="F324" i="18"/>
  <c r="F381" i="18"/>
  <c r="F260" i="18"/>
  <c r="F285" i="18"/>
  <c r="F221" i="18"/>
  <c r="F246" i="18"/>
  <c r="F271" i="18"/>
  <c r="F280" i="18"/>
  <c r="F289" i="18"/>
  <c r="F290" i="18"/>
  <c r="F226" i="18"/>
  <c r="F283" i="18"/>
  <c r="F171" i="18"/>
  <c r="F163" i="18"/>
  <c r="F189" i="18"/>
  <c r="F182" i="18"/>
  <c r="F251" i="18"/>
  <c r="F208" i="18"/>
  <c r="F135" i="18"/>
  <c r="F140" i="18"/>
  <c r="F149" i="18"/>
  <c r="F120" i="18"/>
  <c r="F61" i="18"/>
  <c r="F29" i="18"/>
  <c r="F127" i="18"/>
  <c r="F79" i="18"/>
  <c r="F77" i="18"/>
  <c r="F46" i="18"/>
  <c r="F14" i="18"/>
  <c r="F101" i="18"/>
  <c r="F100" i="18"/>
  <c r="F55" i="18"/>
  <c r="F23" i="18"/>
  <c r="F107" i="18"/>
  <c r="F121" i="18"/>
  <c r="F122" i="18"/>
  <c r="F64" i="18"/>
  <c r="F32" i="18"/>
  <c r="F390" i="18"/>
  <c r="F399" i="18"/>
  <c r="F335" i="18"/>
  <c r="F344" i="18"/>
  <c r="F369" i="18"/>
  <c r="F362" i="18"/>
  <c r="F387" i="18"/>
  <c r="F348" i="18"/>
  <c r="F308" i="18"/>
  <c r="F300" i="18"/>
  <c r="F323" i="18"/>
  <c r="F396" i="18"/>
  <c r="F321" i="18"/>
  <c r="F349" i="18"/>
  <c r="F252" i="18"/>
  <c r="F277" i="18"/>
  <c r="F213" i="18"/>
  <c r="F238" i="18"/>
  <c r="F263" i="18"/>
  <c r="F272" i="18"/>
  <c r="F281" i="18"/>
  <c r="F282" i="18"/>
  <c r="F218" i="18"/>
  <c r="F224" i="18"/>
  <c r="F170" i="18"/>
  <c r="F162" i="18"/>
  <c r="F181" i="18"/>
  <c r="F174" i="18"/>
  <c r="F207" i="18"/>
  <c r="F200" i="18"/>
  <c r="F225" i="18"/>
  <c r="F136" i="18"/>
  <c r="F145" i="18"/>
  <c r="F112" i="18"/>
  <c r="F57" i="18"/>
  <c r="F25" i="18"/>
  <c r="F119" i="18"/>
  <c r="F134" i="18"/>
  <c r="F74" i="18"/>
  <c r="F42" i="18"/>
  <c r="F10" i="18"/>
  <c r="F93" i="18"/>
  <c r="F92" i="18"/>
  <c r="F51" i="18"/>
  <c r="F19" i="18"/>
  <c r="F99" i="18"/>
  <c r="F113" i="18"/>
  <c r="F114" i="18"/>
  <c r="F60" i="18"/>
  <c r="F28" i="18"/>
  <c r="F382" i="18"/>
  <c r="F391" i="18"/>
  <c r="F400" i="18"/>
  <c r="F336" i="18"/>
  <c r="F361" i="18"/>
  <c r="F354" i="18"/>
  <c r="F379" i="18"/>
  <c r="F332" i="18"/>
  <c r="F307" i="18"/>
  <c r="F299" i="18"/>
  <c r="F316" i="18"/>
  <c r="F364" i="18"/>
  <c r="F372" i="18"/>
  <c r="F314" i="18"/>
  <c r="F244" i="18"/>
  <c r="F269" i="18"/>
  <c r="F294" i="18"/>
  <c r="F230" i="18"/>
  <c r="F255" i="18"/>
  <c r="F264" i="18"/>
  <c r="F273" i="18"/>
  <c r="F274" i="18"/>
  <c r="F210" i="18"/>
  <c r="F216" i="18"/>
  <c r="F169" i="18"/>
  <c r="F161" i="18"/>
  <c r="F173" i="18"/>
  <c r="F243" i="18"/>
  <c r="F259" i="18"/>
  <c r="F159" i="18"/>
  <c r="F186" i="18"/>
  <c r="F219" i="18"/>
  <c r="F141" i="18"/>
  <c r="F104" i="18"/>
  <c r="F53" i="18"/>
  <c r="F21" i="18"/>
  <c r="F111" i="18"/>
  <c r="F126" i="18"/>
  <c r="F70" i="18"/>
  <c r="F38" i="18"/>
  <c r="F6" i="18"/>
  <c r="F192" i="18"/>
  <c r="F85" i="18"/>
  <c r="F47" i="18"/>
  <c r="F15" i="18"/>
  <c r="F91" i="18"/>
  <c r="F105" i="18"/>
  <c r="F106" i="18"/>
  <c r="F56" i="18"/>
  <c r="F24" i="18"/>
  <c r="F374" i="18"/>
  <c r="F383" i="18"/>
  <c r="F392" i="18"/>
  <c r="F328" i="18"/>
  <c r="F353" i="18"/>
  <c r="F346" i="18"/>
  <c r="F371" i="18"/>
  <c r="F325" i="18"/>
  <c r="F306" i="18"/>
  <c r="F298" i="18"/>
  <c r="F309" i="18"/>
  <c r="F331" i="18"/>
  <c r="F345" i="18"/>
  <c r="F310" i="18"/>
  <c r="F236" i="18"/>
  <c r="F261" i="18"/>
  <c r="F286" i="18"/>
  <c r="F222" i="18"/>
  <c r="F247" i="18"/>
  <c r="F256" i="18"/>
  <c r="F265" i="18"/>
  <c r="F266" i="18"/>
  <c r="F275" i="18"/>
  <c r="F204" i="18"/>
  <c r="F168" i="18"/>
  <c r="F160" i="18"/>
  <c r="F235" i="18"/>
  <c r="F215" i="18"/>
  <c r="F217" i="18"/>
  <c r="F155" i="18"/>
  <c r="F176" i="18"/>
  <c r="F194" i="18"/>
  <c r="F137" i="18"/>
  <c r="F96" i="18"/>
  <c r="F49" i="18"/>
  <c r="F17" i="18"/>
  <c r="F103" i="18"/>
  <c r="F118" i="18"/>
  <c r="F66" i="18"/>
  <c r="F34" i="18"/>
  <c r="F154" i="18"/>
  <c r="F142" i="18"/>
  <c r="F75" i="18"/>
  <c r="F43" i="18"/>
  <c r="F11" i="18"/>
  <c r="F82" i="18"/>
  <c r="F97" i="18"/>
  <c r="F98" i="18"/>
  <c r="F52" i="18"/>
  <c r="F20" i="18"/>
  <c r="F366" i="18"/>
  <c r="F375" i="18"/>
  <c r="F384" i="18"/>
  <c r="F320" i="18"/>
  <c r="F402" i="18"/>
  <c r="F338" i="18"/>
  <c r="F363" i="18"/>
  <c r="F319" i="18"/>
  <c r="F305" i="18"/>
  <c r="F297" i="18"/>
  <c r="F397" i="18"/>
  <c r="F317" i="18"/>
  <c r="F333" i="18"/>
  <c r="F292" i="18"/>
  <c r="F228" i="18"/>
  <c r="F253" i="18"/>
  <c r="F278" i="18"/>
  <c r="F214" i="18"/>
  <c r="F239" i="18"/>
  <c r="F248" i="18"/>
  <c r="F257" i="18"/>
  <c r="F258" i="18"/>
  <c r="F203" i="18"/>
  <c r="F196" i="18"/>
  <c r="F167" i="18"/>
  <c r="F291" i="18"/>
  <c r="F227" i="18"/>
  <c r="F199" i="18"/>
  <c r="F201" i="18"/>
  <c r="F151" i="18"/>
  <c r="F156" i="18"/>
  <c r="F267" i="18"/>
  <c r="F202" i="18"/>
  <c r="F88" i="18"/>
  <c r="F45" i="18"/>
  <c r="F13" i="18"/>
  <c r="F95" i="18"/>
  <c r="F110" i="18"/>
  <c r="F62" i="18"/>
  <c r="F30" i="18"/>
  <c r="F133" i="18"/>
  <c r="F132" i="18"/>
  <c r="F71" i="18"/>
  <c r="F39" i="18"/>
  <c r="F7" i="18"/>
  <c r="F80" i="18"/>
  <c r="F89" i="18"/>
  <c r="F90" i="18"/>
  <c r="F48" i="18"/>
  <c r="F16" i="18"/>
  <c r="F315" i="18"/>
  <c r="F245" i="18"/>
  <c r="F188" i="18"/>
  <c r="F184" i="18"/>
  <c r="F26" i="18"/>
  <c r="F84" i="18"/>
  <c r="F358" i="18"/>
  <c r="F304" i="18"/>
  <c r="F270" i="18"/>
  <c r="F166" i="18"/>
  <c r="F178" i="18"/>
  <c r="F125" i="18"/>
  <c r="F44" i="18"/>
  <c r="F367" i="18"/>
  <c r="F296" i="18"/>
  <c r="F206" i="18"/>
  <c r="F209" i="18"/>
  <c r="F73" i="18"/>
  <c r="F124" i="18"/>
  <c r="F12" i="18"/>
  <c r="F376" i="18"/>
  <c r="F365" i="18"/>
  <c r="F231" i="18"/>
  <c r="F211" i="18"/>
  <c r="F41" i="18"/>
  <c r="F67" i="18"/>
  <c r="F401" i="18"/>
  <c r="F311" i="18"/>
  <c r="F240" i="18"/>
  <c r="F191" i="18"/>
  <c r="F9" i="18"/>
  <c r="F35" i="18"/>
  <c r="F394" i="18"/>
  <c r="F327" i="18"/>
  <c r="F249" i="18"/>
  <c r="F193" i="18"/>
  <c r="F87" i="18"/>
  <c r="F131" i="18"/>
  <c r="F330" i="18"/>
  <c r="F284" i="18"/>
  <c r="F250" i="18"/>
  <c r="F147" i="18"/>
  <c r="F102" i="18"/>
  <c r="F78" i="18"/>
  <c r="F76" i="18"/>
  <c r="F355" i="18"/>
  <c r="F220" i="18"/>
  <c r="F195" i="18"/>
  <c r="F152" i="18"/>
  <c r="F58" i="18"/>
  <c r="M156" i="5"/>
  <c r="M32" i="5"/>
  <c r="M136" i="5"/>
  <c r="M6" i="5"/>
  <c r="M308" i="5"/>
  <c r="M19" i="5"/>
  <c r="M184" i="5"/>
  <c r="M45" i="5"/>
  <c r="M298" i="5"/>
  <c r="M272" i="5"/>
  <c r="M167" i="5"/>
  <c r="M80" i="5"/>
  <c r="M5" i="5"/>
  <c r="V4" i="5"/>
  <c r="M174" i="5"/>
  <c r="M310" i="5"/>
  <c r="M214" i="5"/>
  <c r="M126" i="5"/>
  <c r="M74" i="5"/>
  <c r="M132" i="5"/>
  <c r="M221" i="5"/>
  <c r="M15" i="5"/>
  <c r="M20" i="5"/>
  <c r="M246" i="5"/>
  <c r="M271" i="5"/>
  <c r="M47" i="5"/>
  <c r="M196" i="5"/>
  <c r="M13" i="5"/>
  <c r="M61" i="5"/>
  <c r="M202" i="5"/>
  <c r="M56" i="5"/>
  <c r="M213" i="5"/>
  <c r="M243" i="5"/>
  <c r="M28" i="5"/>
  <c r="M283" i="5"/>
  <c r="M368" i="5"/>
  <c r="M181" i="5"/>
  <c r="M139" i="5"/>
  <c r="M17" i="5"/>
  <c r="G84" i="18"/>
  <c r="G29" i="18"/>
  <c r="G61" i="18"/>
  <c r="G9" i="18"/>
  <c r="G13" i="18"/>
  <c r="G45" i="18"/>
  <c r="G69" i="18"/>
  <c r="G33" i="18"/>
  <c r="G65" i="18"/>
  <c r="G25" i="18"/>
  <c r="G57" i="18"/>
  <c r="G49" i="18"/>
  <c r="G41" i="18"/>
  <c r="G73" i="18"/>
  <c r="G17" i="18"/>
  <c r="G53" i="18"/>
  <c r="G21" i="18"/>
  <c r="G5" i="18"/>
  <c r="G37" i="18"/>
  <c r="G399" i="18"/>
  <c r="G335" i="18"/>
  <c r="G352" i="18"/>
  <c r="G361" i="18"/>
  <c r="G386" i="18"/>
  <c r="G387" i="18"/>
  <c r="G323" i="18"/>
  <c r="G340" i="18"/>
  <c r="G307" i="18"/>
  <c r="G309" i="18"/>
  <c r="G373" i="18"/>
  <c r="G349" i="18"/>
  <c r="G315" i="18"/>
  <c r="G237" i="18"/>
  <c r="G278" i="18"/>
  <c r="G214" i="18"/>
  <c r="G231" i="18"/>
  <c r="G280" i="18"/>
  <c r="G301" i="18"/>
  <c r="G233" i="18"/>
  <c r="G250" i="18"/>
  <c r="G275" i="18"/>
  <c r="G211" i="18"/>
  <c r="G171" i="18"/>
  <c r="G228" i="18"/>
  <c r="G218" i="18"/>
  <c r="G16" i="18"/>
  <c r="G32" i="18"/>
  <c r="G48" i="18"/>
  <c r="G64" i="18"/>
  <c r="G391" i="18"/>
  <c r="G327" i="18"/>
  <c r="G344" i="18"/>
  <c r="G353" i="18"/>
  <c r="G378" i="18"/>
  <c r="G379" i="18"/>
  <c r="G396" i="18"/>
  <c r="G332" i="18"/>
  <c r="G306" i="18"/>
  <c r="G397" i="18"/>
  <c r="G324" i="18"/>
  <c r="G342" i="18"/>
  <c r="G293" i="18"/>
  <c r="G229" i="18"/>
  <c r="G270" i="18"/>
  <c r="G287" i="18"/>
  <c r="G223" i="18"/>
  <c r="G272" i="18"/>
  <c r="G289" i="18"/>
  <c r="G317" i="18"/>
  <c r="G383" i="18"/>
  <c r="G400" i="18"/>
  <c r="G336" i="18"/>
  <c r="G345" i="18"/>
  <c r="G370" i="18"/>
  <c r="G371" i="18"/>
  <c r="G388" i="18"/>
  <c r="G389" i="18"/>
  <c r="G305" i="18"/>
  <c r="G365" i="18"/>
  <c r="G312" i="18"/>
  <c r="G314" i="18"/>
  <c r="G285" i="18"/>
  <c r="G221" i="18"/>
  <c r="G262" i="18"/>
  <c r="G279" i="18"/>
  <c r="G215" i="18"/>
  <c r="G264" i="18"/>
  <c r="G281" i="18"/>
  <c r="G296" i="18"/>
  <c r="G234" i="18"/>
  <c r="G259" i="18"/>
  <c r="G216" i="18"/>
  <c r="G169" i="18"/>
  <c r="G205" i="18"/>
  <c r="G4" i="18"/>
  <c r="G20" i="18"/>
  <c r="G36" i="18"/>
  <c r="G52" i="18"/>
  <c r="G68" i="18"/>
  <c r="G375" i="18"/>
  <c r="G392" i="18"/>
  <c r="G401" i="18"/>
  <c r="G337" i="18"/>
  <c r="G362" i="18"/>
  <c r="G363" i="18"/>
  <c r="G380" i="18"/>
  <c r="G357" i="18"/>
  <c r="G304" i="18"/>
  <c r="G326" i="18"/>
  <c r="G382" i="18"/>
  <c r="G390" i="18"/>
  <c r="G277" i="18"/>
  <c r="G213" i="18"/>
  <c r="G254" i="18"/>
  <c r="G271" i="18"/>
  <c r="G207" i="18"/>
  <c r="G256" i="18"/>
  <c r="G273" i="18"/>
  <c r="G290" i="18"/>
  <c r="G226" i="18"/>
  <c r="G251" i="18"/>
  <c r="G204" i="18"/>
  <c r="G168" i="18"/>
  <c r="G197" i="18"/>
  <c r="G182" i="18"/>
  <c r="G175" i="18"/>
  <c r="G260" i="18"/>
  <c r="G186" i="18"/>
  <c r="G144" i="18"/>
  <c r="G153" i="18"/>
  <c r="G161" i="18"/>
  <c r="G133" i="18"/>
  <c r="G125" i="18"/>
  <c r="G117" i="18"/>
  <c r="G76" i="18"/>
  <c r="G367" i="18"/>
  <c r="G384" i="18"/>
  <c r="G393" i="18"/>
  <c r="G329" i="18"/>
  <c r="G354" i="18"/>
  <c r="G355" i="18"/>
  <c r="G372" i="18"/>
  <c r="G341" i="18"/>
  <c r="G398" i="18"/>
  <c r="G320" i="18"/>
  <c r="G350" i="18"/>
  <c r="G358" i="18"/>
  <c r="G269" i="18"/>
  <c r="G302" i="18"/>
  <c r="G246" i="18"/>
  <c r="G263" i="18"/>
  <c r="G313" i="18"/>
  <c r="G248" i="18"/>
  <c r="G265" i="18"/>
  <c r="G282" i="18"/>
  <c r="G311" i="18"/>
  <c r="G243" i="18"/>
  <c r="G196" i="18"/>
  <c r="G167" i="18"/>
  <c r="G189" i="18"/>
  <c r="G174" i="18"/>
  <c r="G8" i="18"/>
  <c r="G24" i="18"/>
  <c r="G40" i="18"/>
  <c r="G56" i="18"/>
  <c r="G72" i="18"/>
  <c r="G359" i="18"/>
  <c r="G376" i="18"/>
  <c r="G385" i="18"/>
  <c r="G321" i="18"/>
  <c r="G346" i="18"/>
  <c r="G347" i="18"/>
  <c r="G364" i="18"/>
  <c r="G338" i="18"/>
  <c r="G366" i="18"/>
  <c r="G310" i="18"/>
  <c r="G333" i="18"/>
  <c r="G325" i="18"/>
  <c r="G261" i="18"/>
  <c r="G298" i="18"/>
  <c r="G238" i="18"/>
  <c r="G255" i="18"/>
  <c r="G299" i="18"/>
  <c r="G240" i="18"/>
  <c r="G257" i="18"/>
  <c r="G274" i="18"/>
  <c r="G351" i="18"/>
  <c r="G368" i="18"/>
  <c r="G377" i="18"/>
  <c r="G402" i="18"/>
  <c r="G403" i="18"/>
  <c r="G339" i="18"/>
  <c r="G356" i="18"/>
  <c r="G330" i="18"/>
  <c r="G328" i="18"/>
  <c r="G374" i="18"/>
  <c r="G318" i="18"/>
  <c r="G322" i="18"/>
  <c r="G253" i="18"/>
  <c r="G294" i="18"/>
  <c r="G230" i="18"/>
  <c r="G247" i="18"/>
  <c r="G295" i="18"/>
  <c r="G232" i="18"/>
  <c r="G249" i="18"/>
  <c r="G266" i="18"/>
  <c r="G291" i="18"/>
  <c r="G227" i="18"/>
  <c r="G180" i="18"/>
  <c r="G165" i="18"/>
  <c r="G173" i="18"/>
  <c r="G343" i="18"/>
  <c r="G316" i="18"/>
  <c r="G288" i="18"/>
  <c r="G235" i="18"/>
  <c r="G209" i="18"/>
  <c r="G199" i="18"/>
  <c r="G176" i="18"/>
  <c r="G194" i="18"/>
  <c r="G140" i="18"/>
  <c r="G145" i="18"/>
  <c r="G150" i="18"/>
  <c r="G129" i="18"/>
  <c r="G120" i="18"/>
  <c r="G111" i="18"/>
  <c r="G103" i="18"/>
  <c r="G95" i="18"/>
  <c r="G87" i="18"/>
  <c r="G139" i="18"/>
  <c r="G212" i="18"/>
  <c r="G206" i="18"/>
  <c r="G121" i="18"/>
  <c r="G96" i="18"/>
  <c r="G30" i="18"/>
  <c r="G360" i="18"/>
  <c r="G334" i="18"/>
  <c r="G224" i="18"/>
  <c r="G219" i="18"/>
  <c r="G181" i="18"/>
  <c r="G191" i="18"/>
  <c r="G297" i="18"/>
  <c r="G178" i="18"/>
  <c r="G136" i="18"/>
  <c r="G141" i="18"/>
  <c r="G146" i="18"/>
  <c r="G128" i="18"/>
  <c r="G119" i="18"/>
  <c r="G110" i="18"/>
  <c r="G102" i="18"/>
  <c r="G94" i="18"/>
  <c r="G86" i="18"/>
  <c r="G135" i="18"/>
  <c r="G11" i="18"/>
  <c r="G27" i="18"/>
  <c r="G43" i="18"/>
  <c r="G59" i="18"/>
  <c r="G75" i="18"/>
  <c r="G201" i="18"/>
  <c r="G18" i="18"/>
  <c r="G34" i="18"/>
  <c r="G50" i="18"/>
  <c r="G66" i="18"/>
  <c r="G267" i="18"/>
  <c r="G148" i="18"/>
  <c r="G88" i="18"/>
  <c r="G46" i="18"/>
  <c r="G369" i="18"/>
  <c r="G381" i="18"/>
  <c r="G241" i="18"/>
  <c r="G284" i="18"/>
  <c r="G236" i="18"/>
  <c r="G183" i="18"/>
  <c r="G217" i="18"/>
  <c r="G177" i="18"/>
  <c r="G185" i="18"/>
  <c r="G137" i="18"/>
  <c r="G142" i="18"/>
  <c r="G127" i="18"/>
  <c r="G118" i="18"/>
  <c r="G109" i="18"/>
  <c r="G101" i="18"/>
  <c r="G93" i="18"/>
  <c r="G187" i="18"/>
  <c r="G78" i="18"/>
  <c r="G79" i="18"/>
  <c r="G292" i="18"/>
  <c r="G112" i="18"/>
  <c r="G39" i="18"/>
  <c r="G14" i="18"/>
  <c r="G12" i="18"/>
  <c r="G394" i="18"/>
  <c r="G319" i="18"/>
  <c r="G258" i="18"/>
  <c r="G188" i="18"/>
  <c r="G198" i="18"/>
  <c r="G252" i="18"/>
  <c r="G268" i="18"/>
  <c r="G162" i="18"/>
  <c r="G160" i="18"/>
  <c r="G203" i="18"/>
  <c r="G138" i="18"/>
  <c r="G126" i="18"/>
  <c r="G116" i="18"/>
  <c r="G108" i="18"/>
  <c r="G100" i="18"/>
  <c r="G92" i="18"/>
  <c r="G159" i="18"/>
  <c r="G80" i="18"/>
  <c r="G15" i="18"/>
  <c r="G31" i="18"/>
  <c r="G47" i="18"/>
  <c r="G63" i="18"/>
  <c r="G85" i="18"/>
  <c r="G6" i="18"/>
  <c r="G22" i="18"/>
  <c r="G38" i="18"/>
  <c r="G54" i="18"/>
  <c r="G70" i="18"/>
  <c r="G81" i="18"/>
  <c r="G239" i="18"/>
  <c r="G202" i="18"/>
  <c r="G104" i="18"/>
  <c r="G71" i="18"/>
  <c r="G28" i="18"/>
  <c r="G395" i="18"/>
  <c r="G245" i="18"/>
  <c r="G242" i="18"/>
  <c r="G172" i="18"/>
  <c r="G190" i="18"/>
  <c r="G220" i="18"/>
  <c r="G225" i="18"/>
  <c r="G195" i="18"/>
  <c r="G276" i="18"/>
  <c r="G193" i="18"/>
  <c r="G134" i="18"/>
  <c r="G124" i="18"/>
  <c r="G115" i="18"/>
  <c r="G107" i="18"/>
  <c r="G99" i="18"/>
  <c r="G91" i="18"/>
  <c r="G155" i="18"/>
  <c r="G82" i="18"/>
  <c r="G83" i="18"/>
  <c r="G184" i="18"/>
  <c r="G130" i="18"/>
  <c r="G7" i="18"/>
  <c r="G55" i="18"/>
  <c r="G62" i="18"/>
  <c r="G44" i="18"/>
  <c r="G331" i="18"/>
  <c r="G286" i="18"/>
  <c r="G303" i="18"/>
  <c r="G170" i="18"/>
  <c r="G300" i="18"/>
  <c r="G200" i="18"/>
  <c r="G210" i="18"/>
  <c r="G156" i="18"/>
  <c r="G163" i="18"/>
  <c r="G179" i="18"/>
  <c r="G132" i="18"/>
  <c r="G123" i="18"/>
  <c r="G114" i="18"/>
  <c r="G106" i="18"/>
  <c r="G98" i="18"/>
  <c r="G90" i="18"/>
  <c r="G151" i="18"/>
  <c r="G164" i="18"/>
  <c r="G19" i="18"/>
  <c r="G35" i="18"/>
  <c r="G51" i="18"/>
  <c r="G67" i="18"/>
  <c r="G10" i="18"/>
  <c r="G26" i="18"/>
  <c r="G42" i="18"/>
  <c r="G58" i="18"/>
  <c r="G74" i="18"/>
  <c r="G308" i="18"/>
  <c r="G149" i="18"/>
  <c r="G143" i="18"/>
  <c r="G60" i="18"/>
  <c r="G348" i="18"/>
  <c r="G222" i="18"/>
  <c r="G283" i="18"/>
  <c r="G166" i="18"/>
  <c r="G244" i="18"/>
  <c r="G192" i="18"/>
  <c r="G208" i="18"/>
  <c r="G152" i="18"/>
  <c r="G157" i="18"/>
  <c r="G158" i="18"/>
  <c r="G131" i="18"/>
  <c r="G122" i="18"/>
  <c r="G113" i="18"/>
  <c r="G105" i="18"/>
  <c r="G97" i="18"/>
  <c r="G89" i="18"/>
  <c r="G147" i="18"/>
  <c r="G77" i="18"/>
  <c r="G404" i="18"/>
  <c r="G154" i="18"/>
  <c r="G23" i="18"/>
  <c r="M175" i="5"/>
  <c r="M137" i="5"/>
  <c r="M79" i="5"/>
  <c r="M30" i="5"/>
  <c r="M296" i="5"/>
  <c r="M287" i="5"/>
  <c r="M129" i="5"/>
  <c r="M268" i="5"/>
  <c r="M263" i="5"/>
  <c r="M24" i="5"/>
  <c r="M66" i="5"/>
  <c r="M343" i="5"/>
  <c r="M270" i="5"/>
  <c r="M85" i="5"/>
  <c r="M226" i="5"/>
  <c r="M23" i="5"/>
  <c r="H122" i="8"/>
  <c r="H66" i="18"/>
  <c r="H62" i="18"/>
  <c r="H401" i="18"/>
  <c r="H337" i="18"/>
  <c r="H354" i="18"/>
  <c r="H363" i="18"/>
  <c r="H380" i="18"/>
  <c r="H373" i="18"/>
  <c r="H390" i="18"/>
  <c r="H375" i="18"/>
  <c r="H317" i="18"/>
  <c r="H360" i="18"/>
  <c r="H319" i="18"/>
  <c r="H304" i="18"/>
  <c r="H332" i="18"/>
  <c r="H263" i="18"/>
  <c r="H288" i="18"/>
  <c r="H224" i="18"/>
  <c r="H257" i="18"/>
  <c r="H290" i="18"/>
  <c r="H226" i="18"/>
  <c r="H243" i="18"/>
  <c r="H252" i="18"/>
  <c r="H393" i="18"/>
  <c r="H329" i="18"/>
  <c r="H346" i="18"/>
  <c r="H355" i="18"/>
  <c r="H372" i="18"/>
  <c r="H365" i="18"/>
  <c r="H382" i="18"/>
  <c r="H344" i="18"/>
  <c r="H311" i="18"/>
  <c r="H391" i="18"/>
  <c r="H399" i="18"/>
  <c r="H303" i="18"/>
  <c r="H330" i="18"/>
  <c r="H255" i="18"/>
  <c r="H280" i="18"/>
  <c r="H216" i="18"/>
  <c r="H249" i="18"/>
  <c r="H282" i="18"/>
  <c r="H18" i="18"/>
  <c r="H50" i="18"/>
  <c r="H10" i="18"/>
  <c r="H385" i="18"/>
  <c r="H402" i="18"/>
  <c r="H338" i="18"/>
  <c r="H347" i="18"/>
  <c r="H364" i="18"/>
  <c r="H357" i="18"/>
  <c r="H374" i="18"/>
  <c r="H328" i="18"/>
  <c r="H383" i="18"/>
  <c r="H359" i="18"/>
  <c r="H367" i="18"/>
  <c r="H302" i="18"/>
  <c r="H316" i="18"/>
  <c r="H247" i="18"/>
  <c r="H272" i="18"/>
  <c r="H321" i="18"/>
  <c r="H241" i="18"/>
  <c r="H274" i="18"/>
  <c r="H291" i="18"/>
  <c r="H42" i="18"/>
  <c r="H377" i="18"/>
  <c r="H394" i="18"/>
  <c r="H403" i="18"/>
  <c r="H339" i="18"/>
  <c r="H356" i="18"/>
  <c r="H349" i="18"/>
  <c r="H366" i="18"/>
  <c r="H326" i="18"/>
  <c r="H351" i="18"/>
  <c r="H327" i="18"/>
  <c r="H322" i="18"/>
  <c r="H301" i="18"/>
  <c r="H309" i="18"/>
  <c r="H239" i="18"/>
  <c r="H264" i="18"/>
  <c r="H313" i="18"/>
  <c r="H233" i="18"/>
  <c r="H266" i="18"/>
  <c r="H283" i="18"/>
  <c r="H292" i="18"/>
  <c r="H228" i="18"/>
  <c r="H237" i="18"/>
  <c r="H182" i="18"/>
  <c r="H175" i="18"/>
  <c r="H220" i="18"/>
  <c r="H210" i="18"/>
  <c r="H203" i="18"/>
  <c r="H172" i="18"/>
  <c r="H165" i="18"/>
  <c r="H6" i="18"/>
  <c r="H22" i="18"/>
  <c r="H369" i="18"/>
  <c r="H386" i="18"/>
  <c r="H395" i="18"/>
  <c r="H331" i="18"/>
  <c r="H348" i="18"/>
  <c r="H341" i="18"/>
  <c r="H358" i="18"/>
  <c r="H320" i="18"/>
  <c r="H343" i="18"/>
  <c r="H314" i="18"/>
  <c r="H308" i="18"/>
  <c r="H300" i="18"/>
  <c r="H324" i="18"/>
  <c r="H231" i="18"/>
  <c r="H256" i="18"/>
  <c r="H289" i="18"/>
  <c r="H225" i="18"/>
  <c r="H258" i="18"/>
  <c r="H275" i="18"/>
  <c r="H284" i="18"/>
  <c r="H293" i="18"/>
  <c r="H38" i="18"/>
  <c r="H54" i="18"/>
  <c r="H361" i="18"/>
  <c r="H378" i="18"/>
  <c r="H387" i="18"/>
  <c r="H323" i="18"/>
  <c r="H397" i="18"/>
  <c r="H333" i="18"/>
  <c r="H350" i="18"/>
  <c r="H310" i="18"/>
  <c r="H340" i="18"/>
  <c r="H400" i="18"/>
  <c r="H307" i="18"/>
  <c r="H299" i="18"/>
  <c r="H287" i="18"/>
  <c r="H223" i="18"/>
  <c r="H248" i="18"/>
  <c r="H281" i="18"/>
  <c r="H217" i="18"/>
  <c r="H250" i="18"/>
  <c r="H267" i="18"/>
  <c r="H70" i="18"/>
  <c r="H34" i="18"/>
  <c r="H353" i="18"/>
  <c r="H370" i="18"/>
  <c r="H379" i="18"/>
  <c r="H396" i="18"/>
  <c r="H389" i="18"/>
  <c r="H325" i="18"/>
  <c r="H342" i="18"/>
  <c r="H384" i="18"/>
  <c r="H312" i="18"/>
  <c r="H368" i="18"/>
  <c r="H306" i="18"/>
  <c r="H376" i="18"/>
  <c r="H279" i="18"/>
  <c r="H215" i="18"/>
  <c r="H240" i="18"/>
  <c r="H273" i="18"/>
  <c r="H209" i="18"/>
  <c r="H242" i="18"/>
  <c r="H259" i="18"/>
  <c r="H268" i="18"/>
  <c r="H30" i="18"/>
  <c r="H381" i="18"/>
  <c r="H271" i="18"/>
  <c r="H235" i="18"/>
  <c r="H269" i="18"/>
  <c r="H218" i="18"/>
  <c r="H191" i="18"/>
  <c r="H262" i="18"/>
  <c r="H202" i="18"/>
  <c r="H222" i="18"/>
  <c r="H315" i="18"/>
  <c r="H163" i="18"/>
  <c r="H189" i="18"/>
  <c r="H134" i="18"/>
  <c r="H126" i="18"/>
  <c r="H118" i="18"/>
  <c r="H110" i="18"/>
  <c r="H102" i="18"/>
  <c r="H94" i="18"/>
  <c r="H86" i="18"/>
  <c r="H78" i="18"/>
  <c r="H155" i="18"/>
  <c r="H152" i="18"/>
  <c r="H63" i="18"/>
  <c r="H31" i="18"/>
  <c r="H72" i="18"/>
  <c r="H40" i="18"/>
  <c r="H8" i="18"/>
  <c r="H61" i="18"/>
  <c r="H29" i="18"/>
  <c r="H14" i="18"/>
  <c r="H398" i="18"/>
  <c r="H295" i="18"/>
  <c r="H297" i="18"/>
  <c r="H261" i="18"/>
  <c r="H198" i="18"/>
  <c r="H183" i="18"/>
  <c r="H207" i="18"/>
  <c r="H194" i="18"/>
  <c r="H212" i="18"/>
  <c r="H230" i="18"/>
  <c r="H157" i="18"/>
  <c r="H161" i="18"/>
  <c r="H133" i="18"/>
  <c r="H125" i="18"/>
  <c r="H117" i="18"/>
  <c r="H109" i="18"/>
  <c r="H101" i="18"/>
  <c r="H93" i="18"/>
  <c r="H85" i="18"/>
  <c r="H179" i="18"/>
  <c r="H151" i="18"/>
  <c r="H148" i="18"/>
  <c r="H59" i="18"/>
  <c r="H27" i="18"/>
  <c r="H68" i="18"/>
  <c r="H36" i="18"/>
  <c r="H4" i="18"/>
  <c r="H57" i="18"/>
  <c r="H25" i="18"/>
  <c r="H46" i="18"/>
  <c r="H334" i="18"/>
  <c r="H232" i="18"/>
  <c r="H276" i="18"/>
  <c r="H253" i="18"/>
  <c r="H190" i="18"/>
  <c r="H254" i="18"/>
  <c r="H201" i="18"/>
  <c r="H186" i="18"/>
  <c r="H204" i="18"/>
  <c r="H195" i="18"/>
  <c r="H153" i="18"/>
  <c r="H158" i="18"/>
  <c r="H132" i="18"/>
  <c r="H124" i="18"/>
  <c r="H116" i="18"/>
  <c r="H108" i="18"/>
  <c r="H100" i="18"/>
  <c r="H92" i="18"/>
  <c r="H84" i="18"/>
  <c r="H168" i="18"/>
  <c r="H147" i="18"/>
  <c r="H144" i="18"/>
  <c r="H55" i="18"/>
  <c r="H23" i="18"/>
  <c r="H64" i="18"/>
  <c r="H32" i="18"/>
  <c r="H187" i="18"/>
  <c r="H53" i="18"/>
  <c r="H21" i="18"/>
  <c r="H404" i="18"/>
  <c r="H352" i="18"/>
  <c r="H265" i="18"/>
  <c r="H260" i="18"/>
  <c r="H245" i="18"/>
  <c r="H174" i="18"/>
  <c r="H227" i="18"/>
  <c r="H193" i="18"/>
  <c r="H178" i="18"/>
  <c r="H196" i="18"/>
  <c r="H169" i="18"/>
  <c r="H149" i="18"/>
  <c r="H154" i="18"/>
  <c r="H131" i="18"/>
  <c r="H123" i="18"/>
  <c r="H115" i="18"/>
  <c r="H107" i="18"/>
  <c r="H99" i="18"/>
  <c r="H91" i="18"/>
  <c r="H83" i="18"/>
  <c r="H166" i="18"/>
  <c r="H143" i="18"/>
  <c r="H140" i="18"/>
  <c r="H51" i="18"/>
  <c r="H19" i="18"/>
  <c r="H60" i="18"/>
  <c r="H28" i="18"/>
  <c r="H162" i="18"/>
  <c r="H49" i="18"/>
  <c r="H17" i="18"/>
  <c r="H26" i="18"/>
  <c r="H345" i="18"/>
  <c r="H392" i="18"/>
  <c r="H296" i="18"/>
  <c r="H244" i="18"/>
  <c r="H229" i="18"/>
  <c r="H246" i="18"/>
  <c r="H200" i="18"/>
  <c r="H185" i="18"/>
  <c r="H278" i="18"/>
  <c r="H188" i="18"/>
  <c r="H167" i="18"/>
  <c r="H145" i="18"/>
  <c r="H150" i="18"/>
  <c r="H130" i="18"/>
  <c r="H122" i="18"/>
  <c r="H114" i="18"/>
  <c r="H106" i="18"/>
  <c r="H98" i="18"/>
  <c r="H90" i="18"/>
  <c r="H82" i="18"/>
  <c r="H164" i="18"/>
  <c r="H139" i="18"/>
  <c r="H136" i="18"/>
  <c r="H47" i="18"/>
  <c r="H15" i="18"/>
  <c r="H56" i="18"/>
  <c r="H24" i="18"/>
  <c r="H76" i="18"/>
  <c r="H45" i="18"/>
  <c r="H13" i="18"/>
  <c r="H362" i="18"/>
  <c r="H336" i="18"/>
  <c r="H234" i="18"/>
  <c r="H236" i="18"/>
  <c r="H221" i="18"/>
  <c r="H211" i="18"/>
  <c r="H192" i="18"/>
  <c r="H177" i="18"/>
  <c r="H219" i="18"/>
  <c r="H180" i="18"/>
  <c r="H160" i="18"/>
  <c r="H141" i="18"/>
  <c r="H146" i="18"/>
  <c r="H129" i="18"/>
  <c r="H121" i="18"/>
  <c r="H113" i="18"/>
  <c r="H105" i="18"/>
  <c r="H97" i="18"/>
  <c r="H89" i="18"/>
  <c r="H81" i="18"/>
  <c r="H214" i="18"/>
  <c r="H135" i="18"/>
  <c r="H77" i="18"/>
  <c r="H43" i="18"/>
  <c r="H11" i="18"/>
  <c r="H52" i="18"/>
  <c r="H20" i="18"/>
  <c r="H73" i="18"/>
  <c r="H41" i="18"/>
  <c r="H9" i="18"/>
  <c r="H371" i="18"/>
  <c r="H305" i="18"/>
  <c r="H318" i="18"/>
  <c r="H285" i="18"/>
  <c r="H213" i="18"/>
  <c r="H206" i="18"/>
  <c r="H184" i="18"/>
  <c r="H298" i="18"/>
  <c r="H208" i="18"/>
  <c r="H171" i="18"/>
  <c r="H294" i="18"/>
  <c r="H137" i="18"/>
  <c r="H142" i="18"/>
  <c r="H128" i="18"/>
  <c r="H120" i="18"/>
  <c r="H112" i="18"/>
  <c r="H104" i="18"/>
  <c r="H96" i="18"/>
  <c r="H88" i="18"/>
  <c r="H80" i="18"/>
  <c r="H197" i="18"/>
  <c r="H173" i="18"/>
  <c r="H71" i="18"/>
  <c r="H39" i="18"/>
  <c r="H7" i="18"/>
  <c r="H48" i="18"/>
  <c r="H16" i="18"/>
  <c r="H69" i="18"/>
  <c r="H37" i="18"/>
  <c r="H5" i="18"/>
  <c r="H270" i="18"/>
  <c r="H111" i="18"/>
  <c r="H35" i="18"/>
  <c r="H388" i="18"/>
  <c r="H286" i="18"/>
  <c r="H103" i="18"/>
  <c r="H75" i="18"/>
  <c r="H335" i="18"/>
  <c r="H170" i="18"/>
  <c r="H95" i="18"/>
  <c r="H44" i="18"/>
  <c r="H251" i="18"/>
  <c r="H181" i="18"/>
  <c r="H87" i="18"/>
  <c r="H12" i="18"/>
  <c r="H58" i="18"/>
  <c r="H277" i="18"/>
  <c r="H205" i="18"/>
  <c r="H79" i="18"/>
  <c r="H65" i="18"/>
  <c r="H238" i="18"/>
  <c r="H138" i="18"/>
  <c r="H159" i="18"/>
  <c r="H33" i="18"/>
  <c r="H199" i="18"/>
  <c r="H127" i="18"/>
  <c r="H156" i="18"/>
  <c r="H74" i="18"/>
  <c r="H176" i="18"/>
  <c r="H119" i="18"/>
  <c r="H67" i="18"/>
  <c r="M197" i="5"/>
  <c r="M121" i="5"/>
  <c r="M208" i="5"/>
  <c r="M81" i="5"/>
  <c r="M332" i="5"/>
  <c r="M327" i="5"/>
  <c r="M281" i="5"/>
  <c r="M289" i="5"/>
  <c r="M39" i="5"/>
  <c r="M60" i="5"/>
  <c r="M70" i="5"/>
  <c r="M127" i="5"/>
  <c r="M366" i="5"/>
  <c r="M149" i="5"/>
  <c r="M142" i="5"/>
  <c r="M186" i="5"/>
  <c r="M216" i="5"/>
  <c r="M237" i="5"/>
  <c r="M49" i="5"/>
  <c r="M274" i="5"/>
  <c r="M201" i="5"/>
  <c r="M194" i="5"/>
  <c r="M190" i="5"/>
  <c r="M38" i="5"/>
  <c r="M222" i="5"/>
  <c r="M99" i="5"/>
  <c r="AA343" i="5"/>
  <c r="M357" i="5"/>
  <c r="M207" i="5"/>
  <c r="M115" i="5"/>
  <c r="M76" i="5"/>
  <c r="M133" i="5"/>
  <c r="M372" i="5"/>
  <c r="H227" i="8"/>
  <c r="I362" i="18"/>
  <c r="I379" i="18"/>
  <c r="I380" i="18"/>
  <c r="I397" i="18"/>
  <c r="I390" i="18"/>
  <c r="I326" i="18"/>
  <c r="I343" i="18"/>
  <c r="I361" i="18"/>
  <c r="I313" i="18"/>
  <c r="I333" i="18"/>
  <c r="I316" i="18"/>
  <c r="I310" i="18"/>
  <c r="I256" i="18"/>
  <c r="I289" i="18"/>
  <c r="I225" i="18"/>
  <c r="I266" i="18"/>
  <c r="I308" i="18"/>
  <c r="I251" i="18"/>
  <c r="I276" i="18"/>
  <c r="I303" i="18"/>
  <c r="I237" i="18"/>
  <c r="I262" i="18"/>
  <c r="I221" i="18"/>
  <c r="I255" i="18"/>
  <c r="I207" i="18"/>
  <c r="I202" i="18"/>
  <c r="I179" i="18"/>
  <c r="I181" i="18"/>
  <c r="I141" i="18"/>
  <c r="I150" i="18"/>
  <c r="I130" i="18"/>
  <c r="I122" i="18"/>
  <c r="I114" i="18"/>
  <c r="I106" i="18"/>
  <c r="I98" i="18"/>
  <c r="I90" i="18"/>
  <c r="I198" i="18"/>
  <c r="I151" i="18"/>
  <c r="I182" i="18"/>
  <c r="I63" i="18"/>
  <c r="I31" i="18"/>
  <c r="I75" i="18"/>
  <c r="I48" i="18"/>
  <c r="I16" i="18"/>
  <c r="I152" i="18"/>
  <c r="I49" i="18"/>
  <c r="I17" i="18"/>
  <c r="I77" i="18"/>
  <c r="I354" i="18"/>
  <c r="I371" i="18"/>
  <c r="I372" i="18"/>
  <c r="I389" i="18"/>
  <c r="I382" i="18"/>
  <c r="I399" i="18"/>
  <c r="I335" i="18"/>
  <c r="I312" i="18"/>
  <c r="I401" i="18"/>
  <c r="I319" i="18"/>
  <c r="I309" i="18"/>
  <c r="I314" i="18"/>
  <c r="I248" i="18"/>
  <c r="I281" i="18"/>
  <c r="I217" i="18"/>
  <c r="I258" i="18"/>
  <c r="I304" i="18"/>
  <c r="I243" i="18"/>
  <c r="I268" i="18"/>
  <c r="I293" i="18"/>
  <c r="I229" i="18"/>
  <c r="I254" i="18"/>
  <c r="I211" i="18"/>
  <c r="I200" i="18"/>
  <c r="I201" i="18"/>
  <c r="I194" i="18"/>
  <c r="I287" i="18"/>
  <c r="I173" i="18"/>
  <c r="I137" i="18"/>
  <c r="I146" i="18"/>
  <c r="I404" i="18"/>
  <c r="I346" i="18"/>
  <c r="I363" i="18"/>
  <c r="I364" i="18"/>
  <c r="I381" i="18"/>
  <c r="I374" i="18"/>
  <c r="I391" i="18"/>
  <c r="I384" i="18"/>
  <c r="I392" i="18"/>
  <c r="I369" i="18"/>
  <c r="I315" i="18"/>
  <c r="I385" i="18"/>
  <c r="I302" i="18"/>
  <c r="I240" i="18"/>
  <c r="I273" i="18"/>
  <c r="I209" i="18"/>
  <c r="I250" i="18"/>
  <c r="I301" i="18"/>
  <c r="I235" i="18"/>
  <c r="I260" i="18"/>
  <c r="I285" i="18"/>
  <c r="I300" i="18"/>
  <c r="I246" i="18"/>
  <c r="I206" i="18"/>
  <c r="I192" i="18"/>
  <c r="I193" i="18"/>
  <c r="I186" i="18"/>
  <c r="I212" i="18"/>
  <c r="I172" i="18"/>
  <c r="I190" i="18"/>
  <c r="I142" i="18"/>
  <c r="I128" i="18"/>
  <c r="I120" i="18"/>
  <c r="I112" i="18"/>
  <c r="I104" i="18"/>
  <c r="I96" i="18"/>
  <c r="I88" i="18"/>
  <c r="I166" i="18"/>
  <c r="I143" i="18"/>
  <c r="I167" i="18"/>
  <c r="I55" i="18"/>
  <c r="I23" i="18"/>
  <c r="I72" i="18"/>
  <c r="I40" i="18"/>
  <c r="I8" i="18"/>
  <c r="I73" i="18"/>
  <c r="I402" i="18"/>
  <c r="I338" i="18"/>
  <c r="I355" i="18"/>
  <c r="I356" i="18"/>
  <c r="I373" i="18"/>
  <c r="I366" i="18"/>
  <c r="I383" i="18"/>
  <c r="I352" i="18"/>
  <c r="I360" i="18"/>
  <c r="I329" i="18"/>
  <c r="I377" i="18"/>
  <c r="I353" i="18"/>
  <c r="I295" i="18"/>
  <c r="I232" i="18"/>
  <c r="I265" i="18"/>
  <c r="I299" i="18"/>
  <c r="I242" i="18"/>
  <c r="I291" i="18"/>
  <c r="I227" i="18"/>
  <c r="I252" i="18"/>
  <c r="I277" i="18"/>
  <c r="I298" i="18"/>
  <c r="I238" i="18"/>
  <c r="I199" i="18"/>
  <c r="I184" i="18"/>
  <c r="I185" i="18"/>
  <c r="I178" i="18"/>
  <c r="I204" i="18"/>
  <c r="I163" i="18"/>
  <c r="I180" i="18"/>
  <c r="I138" i="18"/>
  <c r="I127" i="18"/>
  <c r="I119" i="18"/>
  <c r="I111" i="18"/>
  <c r="I103" i="18"/>
  <c r="I95" i="18"/>
  <c r="I87" i="18"/>
  <c r="I164" i="18"/>
  <c r="I139" i="18"/>
  <c r="I165" i="18"/>
  <c r="I51" i="18"/>
  <c r="I19" i="18"/>
  <c r="I68" i="18"/>
  <c r="I36" i="18"/>
  <c r="I4" i="18"/>
  <c r="I69" i="18"/>
  <c r="I37" i="18"/>
  <c r="I5" i="18"/>
  <c r="I66" i="18"/>
  <c r="I34" i="18"/>
  <c r="I394" i="18"/>
  <c r="I330" i="18"/>
  <c r="I347" i="18"/>
  <c r="I348" i="18"/>
  <c r="I365" i="18"/>
  <c r="I358" i="18"/>
  <c r="I375" i="18"/>
  <c r="I323" i="18"/>
  <c r="I337" i="18"/>
  <c r="I327" i="18"/>
  <c r="I345" i="18"/>
  <c r="I344" i="18"/>
  <c r="I288" i="18"/>
  <c r="I224" i="18"/>
  <c r="I257" i="18"/>
  <c r="I296" i="18"/>
  <c r="I234" i="18"/>
  <c r="I283" i="18"/>
  <c r="I219" i="18"/>
  <c r="I244" i="18"/>
  <c r="I269" i="18"/>
  <c r="I294" i="18"/>
  <c r="I230" i="18"/>
  <c r="I191" i="18"/>
  <c r="I176" i="18"/>
  <c r="I177" i="18"/>
  <c r="I279" i="18"/>
  <c r="I231" i="18"/>
  <c r="I157" i="18"/>
  <c r="I171" i="18"/>
  <c r="I134" i="18"/>
  <c r="I126" i="18"/>
  <c r="I118" i="18"/>
  <c r="I110" i="18"/>
  <c r="I102" i="18"/>
  <c r="I94" i="18"/>
  <c r="I86" i="18"/>
  <c r="I188" i="18"/>
  <c r="I135" i="18"/>
  <c r="I160" i="18"/>
  <c r="I47" i="18"/>
  <c r="I15" i="18"/>
  <c r="I64" i="18"/>
  <c r="I32" i="18"/>
  <c r="I196" i="18"/>
  <c r="I65" i="18"/>
  <c r="I33" i="18"/>
  <c r="I140" i="18"/>
  <c r="I386" i="18"/>
  <c r="I403" i="18"/>
  <c r="I339" i="18"/>
  <c r="I340" i="18"/>
  <c r="I357" i="18"/>
  <c r="I350" i="18"/>
  <c r="I367" i="18"/>
  <c r="I317" i="18"/>
  <c r="I331" i="18"/>
  <c r="I400" i="18"/>
  <c r="I325" i="18"/>
  <c r="I341" i="18"/>
  <c r="I280" i="18"/>
  <c r="I216" i="18"/>
  <c r="I249" i="18"/>
  <c r="I290" i="18"/>
  <c r="I226" i="18"/>
  <c r="I275" i="18"/>
  <c r="I297" i="18"/>
  <c r="I236" i="18"/>
  <c r="I261" i="18"/>
  <c r="I286" i="18"/>
  <c r="I222" i="18"/>
  <c r="I183" i="18"/>
  <c r="I263" i="18"/>
  <c r="I271" i="18"/>
  <c r="I203" i="18"/>
  <c r="I205" i="18"/>
  <c r="I153" i="18"/>
  <c r="I161" i="18"/>
  <c r="I378" i="18"/>
  <c r="I395" i="18"/>
  <c r="I396" i="18"/>
  <c r="I332" i="18"/>
  <c r="I349" i="18"/>
  <c r="I342" i="18"/>
  <c r="I359" i="18"/>
  <c r="I311" i="18"/>
  <c r="I321" i="18"/>
  <c r="I368" i="18"/>
  <c r="I322" i="18"/>
  <c r="I328" i="18"/>
  <c r="I272" i="18"/>
  <c r="I208" i="18"/>
  <c r="I241" i="18"/>
  <c r="I282" i="18"/>
  <c r="I218" i="18"/>
  <c r="I267" i="18"/>
  <c r="I292" i="18"/>
  <c r="I228" i="18"/>
  <c r="I253" i="18"/>
  <c r="I278" i="18"/>
  <c r="I214" i="18"/>
  <c r="I175" i="18"/>
  <c r="I220" i="18"/>
  <c r="I223" i="18"/>
  <c r="I195" i="18"/>
  <c r="I197" i="18"/>
  <c r="I149" i="18"/>
  <c r="I158" i="18"/>
  <c r="I132" i="18"/>
  <c r="I124" i="18"/>
  <c r="I116" i="18"/>
  <c r="I108" i="18"/>
  <c r="I100" i="18"/>
  <c r="I92" i="18"/>
  <c r="I84" i="18"/>
  <c r="I159" i="18"/>
  <c r="I162" i="18"/>
  <c r="I71" i="18"/>
  <c r="I39" i="18"/>
  <c r="I7" i="18"/>
  <c r="I56" i="18"/>
  <c r="I24" i="18"/>
  <c r="I80" i="18"/>
  <c r="I57" i="18"/>
  <c r="I25" i="18"/>
  <c r="I81" i="18"/>
  <c r="I54" i="18"/>
  <c r="I387" i="18"/>
  <c r="I336" i="18"/>
  <c r="I259" i="18"/>
  <c r="I215" i="18"/>
  <c r="I125" i="18"/>
  <c r="I105" i="18"/>
  <c r="I83" i="18"/>
  <c r="I136" i="18"/>
  <c r="I144" i="18"/>
  <c r="I78" i="18"/>
  <c r="I13" i="18"/>
  <c r="I50" i="18"/>
  <c r="I14" i="18"/>
  <c r="I388" i="18"/>
  <c r="I376" i="18"/>
  <c r="I284" i="18"/>
  <c r="I187" i="18"/>
  <c r="I123" i="18"/>
  <c r="I101" i="18"/>
  <c r="I168" i="18"/>
  <c r="I67" i="18"/>
  <c r="I60" i="18"/>
  <c r="I76" i="18"/>
  <c r="I9" i="18"/>
  <c r="I46" i="18"/>
  <c r="I10" i="18"/>
  <c r="I324" i="18"/>
  <c r="I320" i="18"/>
  <c r="I307" i="18"/>
  <c r="I189" i="18"/>
  <c r="I121" i="18"/>
  <c r="I99" i="18"/>
  <c r="I170" i="18"/>
  <c r="I59" i="18"/>
  <c r="I52" i="18"/>
  <c r="I61" i="18"/>
  <c r="I148" i="18"/>
  <c r="I42" i="18"/>
  <c r="I6" i="18"/>
  <c r="I398" i="18"/>
  <c r="I264" i="18"/>
  <c r="I245" i="18"/>
  <c r="I145" i="18"/>
  <c r="I117" i="18"/>
  <c r="I97" i="18"/>
  <c r="I155" i="18"/>
  <c r="I43" i="18"/>
  <c r="I44" i="18"/>
  <c r="I53" i="18"/>
  <c r="I79" i="18"/>
  <c r="I38" i="18"/>
  <c r="I334" i="18"/>
  <c r="I305" i="18"/>
  <c r="I270" i="18"/>
  <c r="I154" i="18"/>
  <c r="I115" i="18"/>
  <c r="I93" i="18"/>
  <c r="I147" i="18"/>
  <c r="I35" i="18"/>
  <c r="I28" i="18"/>
  <c r="I45" i="18"/>
  <c r="I74" i="18"/>
  <c r="I30" i="18"/>
  <c r="I351" i="18"/>
  <c r="I233" i="18"/>
  <c r="I247" i="18"/>
  <c r="I133" i="18"/>
  <c r="I113" i="18"/>
  <c r="I91" i="18"/>
  <c r="I174" i="18"/>
  <c r="I27" i="18"/>
  <c r="I20" i="18"/>
  <c r="I41" i="18"/>
  <c r="I70" i="18"/>
  <c r="I26" i="18"/>
  <c r="I393" i="18"/>
  <c r="I274" i="18"/>
  <c r="I306" i="18"/>
  <c r="I131" i="18"/>
  <c r="I109" i="18"/>
  <c r="I89" i="18"/>
  <c r="I239" i="18"/>
  <c r="I11" i="18"/>
  <c r="I12" i="18"/>
  <c r="I29" i="18"/>
  <c r="I62" i="18"/>
  <c r="I22" i="18"/>
  <c r="I318" i="18"/>
  <c r="I82" i="18"/>
  <c r="I370" i="18"/>
  <c r="I210" i="18"/>
  <c r="I21" i="18"/>
  <c r="I213" i="18"/>
  <c r="I58" i="18"/>
  <c r="I129" i="18"/>
  <c r="I18" i="18"/>
  <c r="I107" i="18"/>
  <c r="I85" i="18"/>
  <c r="I169" i="18"/>
  <c r="I156" i="18"/>
  <c r="M59" i="5"/>
  <c r="M295" i="5"/>
  <c r="M233" i="5"/>
  <c r="M215" i="5"/>
  <c r="M211" i="5"/>
  <c r="M245" i="5"/>
  <c r="M118" i="5"/>
  <c r="M232" i="5"/>
  <c r="AA229" i="5"/>
  <c r="M37" i="5"/>
  <c r="M397" i="5"/>
  <c r="M334" i="5"/>
  <c r="M277" i="5"/>
  <c r="M265" i="5"/>
  <c r="M95" i="5"/>
  <c r="M189" i="5"/>
  <c r="M377" i="5"/>
  <c r="M51" i="5"/>
  <c r="M9" i="5"/>
  <c r="M68" i="5"/>
  <c r="M242" i="5"/>
  <c r="M229" i="5"/>
  <c r="M69" i="5"/>
  <c r="M261" i="5"/>
  <c r="M144" i="5"/>
  <c r="AA359" i="5"/>
  <c r="M53" i="5"/>
  <c r="M297" i="5"/>
  <c r="M138" i="5"/>
  <c r="M36" i="5"/>
  <c r="J160" i="18"/>
  <c r="J39" i="18"/>
  <c r="J19" i="18"/>
  <c r="J51" i="18"/>
  <c r="J79" i="18"/>
  <c r="J35" i="18"/>
  <c r="J67" i="18"/>
  <c r="J27" i="18"/>
  <c r="J59" i="18"/>
  <c r="J11" i="18"/>
  <c r="J43" i="18"/>
  <c r="J77" i="18"/>
  <c r="J23" i="18"/>
  <c r="J83" i="18"/>
  <c r="J63" i="18"/>
  <c r="J7" i="18"/>
  <c r="J55" i="18"/>
  <c r="J31" i="18"/>
  <c r="J81" i="18"/>
  <c r="J71" i="18"/>
  <c r="J15" i="18"/>
  <c r="J47" i="18"/>
  <c r="J371" i="18"/>
  <c r="J380" i="18"/>
  <c r="J389" i="18"/>
  <c r="J325" i="18"/>
  <c r="J399" i="18"/>
  <c r="J387" i="18"/>
  <c r="J388" i="18"/>
  <c r="J381" i="18"/>
  <c r="J390" i="18"/>
  <c r="J375" i="18"/>
  <c r="J318" i="18"/>
  <c r="J368" i="18"/>
  <c r="J402" i="18"/>
  <c r="J329" i="18"/>
  <c r="J322" i="18"/>
  <c r="J301" i="18"/>
  <c r="J320" i="18"/>
  <c r="J289" i="18"/>
  <c r="J225" i="18"/>
  <c r="J274" i="18"/>
  <c r="J210" i="18"/>
  <c r="J235" i="18"/>
  <c r="J268" i="18"/>
  <c r="J285" i="18"/>
  <c r="J298" i="18"/>
  <c r="J238" i="18"/>
  <c r="J239" i="18"/>
  <c r="J184" i="18"/>
  <c r="J177" i="18"/>
  <c r="J195" i="18"/>
  <c r="J188" i="18"/>
  <c r="J295" i="18"/>
  <c r="J206" i="18"/>
  <c r="J138" i="18"/>
  <c r="J127" i="18"/>
  <c r="J119" i="18"/>
  <c r="J111" i="18"/>
  <c r="J103" i="18"/>
  <c r="J95" i="18"/>
  <c r="J87" i="18"/>
  <c r="J164" i="18"/>
  <c r="J135" i="18"/>
  <c r="J144" i="18"/>
  <c r="J145" i="18"/>
  <c r="J14" i="18"/>
  <c r="J30" i="18"/>
  <c r="J46" i="18"/>
  <c r="J62" i="18"/>
  <c r="J379" i="18"/>
  <c r="J372" i="18"/>
  <c r="J373" i="18"/>
  <c r="J382" i="18"/>
  <c r="J367" i="18"/>
  <c r="J317" i="18"/>
  <c r="J360" i="18"/>
  <c r="J370" i="18"/>
  <c r="J324" i="18"/>
  <c r="J308" i="18"/>
  <c r="J300" i="18"/>
  <c r="J310" i="18"/>
  <c r="J281" i="18"/>
  <c r="J217" i="18"/>
  <c r="J266" i="18"/>
  <c r="J291" i="18"/>
  <c r="J227" i="18"/>
  <c r="J260" i="18"/>
  <c r="J277" i="18"/>
  <c r="J294" i="18"/>
  <c r="J230" i="18"/>
  <c r="J231" i="18"/>
  <c r="J176" i="18"/>
  <c r="J272" i="18"/>
  <c r="J187" i="18"/>
  <c r="J180" i="18"/>
  <c r="J240" i="18"/>
  <c r="J199" i="18"/>
  <c r="J134" i="18"/>
  <c r="J126" i="18"/>
  <c r="J118" i="18"/>
  <c r="J110" i="18"/>
  <c r="J102" i="18"/>
  <c r="J94" i="18"/>
  <c r="J86" i="18"/>
  <c r="J175" i="18"/>
  <c r="J216" i="18"/>
  <c r="J140" i="18"/>
  <c r="J141" i="18"/>
  <c r="J363" i="18"/>
  <c r="J364" i="18"/>
  <c r="J365" i="18"/>
  <c r="J374" i="18"/>
  <c r="J359" i="18"/>
  <c r="J316" i="18"/>
  <c r="J352" i="18"/>
  <c r="J337" i="18"/>
  <c r="J314" i="18"/>
  <c r="J307" i="18"/>
  <c r="J386" i="18"/>
  <c r="J394" i="18"/>
  <c r="J273" i="18"/>
  <c r="J209" i="18"/>
  <c r="J258" i="18"/>
  <c r="J283" i="18"/>
  <c r="J219" i="18"/>
  <c r="J252" i="18"/>
  <c r="J269" i="18"/>
  <c r="J286" i="18"/>
  <c r="J287" i="18"/>
  <c r="J223" i="18"/>
  <c r="J264" i="18"/>
  <c r="J202" i="18"/>
  <c r="J179" i="18"/>
  <c r="J172" i="18"/>
  <c r="J214" i="18"/>
  <c r="J161" i="18"/>
  <c r="J133" i="18"/>
  <c r="J125" i="18"/>
  <c r="J117" i="18"/>
  <c r="J109" i="18"/>
  <c r="J101" i="18"/>
  <c r="J93" i="18"/>
  <c r="J85" i="18"/>
  <c r="J159" i="18"/>
  <c r="J197" i="18"/>
  <c r="J136" i="18"/>
  <c r="J137" i="18"/>
  <c r="J18" i="18"/>
  <c r="J34" i="18"/>
  <c r="J50" i="18"/>
  <c r="J66" i="18"/>
  <c r="J355" i="18"/>
  <c r="J356" i="18"/>
  <c r="J357" i="18"/>
  <c r="J366" i="18"/>
  <c r="J351" i="18"/>
  <c r="J315" i="18"/>
  <c r="J344" i="18"/>
  <c r="J334" i="18"/>
  <c r="J378" i="18"/>
  <c r="J306" i="18"/>
  <c r="J354" i="18"/>
  <c r="J362" i="18"/>
  <c r="J265" i="18"/>
  <c r="J309" i="18"/>
  <c r="J250" i="18"/>
  <c r="J275" i="18"/>
  <c r="J211" i="18"/>
  <c r="J244" i="18"/>
  <c r="J261" i="18"/>
  <c r="J278" i="18"/>
  <c r="J279" i="18"/>
  <c r="J215" i="18"/>
  <c r="J213" i="18"/>
  <c r="J194" i="18"/>
  <c r="J288" i="18"/>
  <c r="J171" i="18"/>
  <c r="J198" i="18"/>
  <c r="J158" i="18"/>
  <c r="J132" i="18"/>
  <c r="J124" i="18"/>
  <c r="J116" i="18"/>
  <c r="J108" i="18"/>
  <c r="J100" i="18"/>
  <c r="J92" i="18"/>
  <c r="J84" i="18"/>
  <c r="J155" i="18"/>
  <c r="J162" i="18"/>
  <c r="J191" i="18"/>
  <c r="J347" i="18"/>
  <c r="J348" i="18"/>
  <c r="J349" i="18"/>
  <c r="J358" i="18"/>
  <c r="J343" i="18"/>
  <c r="J400" i="18"/>
  <c r="J336" i="18"/>
  <c r="J321" i="18"/>
  <c r="J346" i="18"/>
  <c r="J305" i="18"/>
  <c r="J385" i="18"/>
  <c r="J338" i="18"/>
  <c r="J257" i="18"/>
  <c r="J299" i="18"/>
  <c r="J242" i="18"/>
  <c r="J267" i="18"/>
  <c r="J297" i="18"/>
  <c r="J236" i="18"/>
  <c r="J253" i="18"/>
  <c r="J270" i="18"/>
  <c r="J271" i="18"/>
  <c r="J256" i="18"/>
  <c r="J207" i="18"/>
  <c r="J186" i="18"/>
  <c r="J212" i="18"/>
  <c r="J170" i="18"/>
  <c r="J190" i="18"/>
  <c r="J154" i="18"/>
  <c r="J131" i="18"/>
  <c r="J123" i="18"/>
  <c r="J115" i="18"/>
  <c r="J107" i="18"/>
  <c r="J99" i="18"/>
  <c r="J91" i="18"/>
  <c r="J221" i="18"/>
  <c r="J151" i="18"/>
  <c r="J183" i="18"/>
  <c r="J163" i="18"/>
  <c r="J6" i="18"/>
  <c r="J22" i="18"/>
  <c r="J38" i="18"/>
  <c r="J54" i="18"/>
  <c r="J70" i="18"/>
  <c r="J404" i="18"/>
  <c r="J339" i="18"/>
  <c r="J340" i="18"/>
  <c r="J341" i="18"/>
  <c r="J350" i="18"/>
  <c r="J335" i="18"/>
  <c r="J392" i="18"/>
  <c r="J393" i="18"/>
  <c r="J313" i="18"/>
  <c r="J377" i="18"/>
  <c r="J304" i="18"/>
  <c r="J353" i="18"/>
  <c r="J326" i="18"/>
  <c r="J249" i="18"/>
  <c r="J296" i="18"/>
  <c r="J234" i="18"/>
  <c r="J259" i="18"/>
  <c r="J292" i="18"/>
  <c r="J228" i="18"/>
  <c r="J245" i="18"/>
  <c r="J262" i="18"/>
  <c r="J263" i="18"/>
  <c r="J224" i="18"/>
  <c r="J201" i="18"/>
  <c r="J178" i="18"/>
  <c r="J208" i="18"/>
  <c r="J232" i="18"/>
  <c r="J182" i="18"/>
  <c r="J150" i="18"/>
  <c r="J130" i="18"/>
  <c r="J122" i="18"/>
  <c r="J114" i="18"/>
  <c r="J106" i="18"/>
  <c r="J98" i="18"/>
  <c r="J90" i="18"/>
  <c r="J189" i="18"/>
  <c r="J147" i="18"/>
  <c r="J156" i="18"/>
  <c r="J157" i="18"/>
  <c r="J403" i="18"/>
  <c r="J331" i="18"/>
  <c r="J332" i="18"/>
  <c r="J333" i="18"/>
  <c r="J391" i="18"/>
  <c r="J327" i="18"/>
  <c r="J384" i="18"/>
  <c r="J361" i="18"/>
  <c r="J401" i="18"/>
  <c r="J345" i="18"/>
  <c r="J303" i="18"/>
  <c r="J330" i="18"/>
  <c r="J323" i="18"/>
  <c r="J241" i="18"/>
  <c r="J290" i="18"/>
  <c r="J226" i="18"/>
  <c r="J251" i="18"/>
  <c r="J284" i="18"/>
  <c r="J220" i="18"/>
  <c r="J237" i="18"/>
  <c r="J254" i="18"/>
  <c r="J255" i="18"/>
  <c r="J200" i="18"/>
  <c r="J193" i="18"/>
  <c r="J280" i="18"/>
  <c r="J204" i="18"/>
  <c r="J222" i="18"/>
  <c r="J174" i="18"/>
  <c r="J146" i="18"/>
  <c r="J129" i="18"/>
  <c r="J121" i="18"/>
  <c r="J113" i="18"/>
  <c r="J105" i="18"/>
  <c r="J97" i="18"/>
  <c r="J89" i="18"/>
  <c r="J168" i="18"/>
  <c r="J143" i="18"/>
  <c r="J152" i="18"/>
  <c r="J153" i="18"/>
  <c r="J10" i="18"/>
  <c r="J26" i="18"/>
  <c r="J42" i="18"/>
  <c r="J58" i="18"/>
  <c r="J74" i="18"/>
  <c r="J383" i="18"/>
  <c r="J311" i="18"/>
  <c r="J246" i="18"/>
  <c r="J142" i="18"/>
  <c r="J139" i="18"/>
  <c r="J9" i="18"/>
  <c r="J25" i="18"/>
  <c r="J41" i="18"/>
  <c r="J57" i="18"/>
  <c r="J73" i="18"/>
  <c r="J167" i="18"/>
  <c r="J16" i="18"/>
  <c r="J32" i="18"/>
  <c r="J48" i="18"/>
  <c r="J64" i="18"/>
  <c r="J319" i="18"/>
  <c r="J233" i="18"/>
  <c r="J247" i="18"/>
  <c r="J128" i="18"/>
  <c r="J148" i="18"/>
  <c r="J75" i="18"/>
  <c r="J229" i="18"/>
  <c r="J376" i="18"/>
  <c r="J282" i="18"/>
  <c r="J192" i="18"/>
  <c r="J120" i="18"/>
  <c r="J149" i="18"/>
  <c r="J13" i="18"/>
  <c r="J29" i="18"/>
  <c r="J45" i="18"/>
  <c r="J61" i="18"/>
  <c r="J76" i="18"/>
  <c r="J4" i="18"/>
  <c r="J20" i="18"/>
  <c r="J36" i="18"/>
  <c r="J52" i="18"/>
  <c r="J68" i="18"/>
  <c r="J328" i="18"/>
  <c r="J169" i="18"/>
  <c r="J312" i="18"/>
  <c r="J218" i="18"/>
  <c r="J185" i="18"/>
  <c r="J112" i="18"/>
  <c r="J166" i="18"/>
  <c r="J395" i="18"/>
  <c r="J369" i="18"/>
  <c r="J243" i="18"/>
  <c r="J203" i="18"/>
  <c r="J104" i="18"/>
  <c r="J17" i="18"/>
  <c r="J33" i="18"/>
  <c r="J49" i="18"/>
  <c r="J65" i="18"/>
  <c r="J165" i="18"/>
  <c r="J8" i="18"/>
  <c r="J24" i="18"/>
  <c r="J40" i="18"/>
  <c r="J56" i="18"/>
  <c r="J72" i="18"/>
  <c r="J398" i="18"/>
  <c r="J396" i="18"/>
  <c r="J342" i="18"/>
  <c r="J276" i="18"/>
  <c r="J196" i="18"/>
  <c r="J96" i="18"/>
  <c r="J78" i="18"/>
  <c r="J173" i="18"/>
  <c r="J181" i="18"/>
  <c r="J397" i="18"/>
  <c r="J302" i="18"/>
  <c r="J293" i="18"/>
  <c r="J205" i="18"/>
  <c r="J88" i="18"/>
  <c r="J5" i="18"/>
  <c r="J21" i="18"/>
  <c r="J37" i="18"/>
  <c r="J53" i="18"/>
  <c r="J69" i="18"/>
  <c r="J80" i="18"/>
  <c r="J12" i="18"/>
  <c r="J28" i="18"/>
  <c r="J44" i="18"/>
  <c r="J60" i="18"/>
  <c r="J248" i="18"/>
  <c r="J82" i="18"/>
  <c r="H90" i="12"/>
  <c r="H242" i="12"/>
  <c r="H265" i="12"/>
  <c r="H86" i="12"/>
  <c r="H232" i="12"/>
  <c r="H280" i="12"/>
  <c r="H15" i="12"/>
  <c r="H77" i="12"/>
  <c r="H390" i="12"/>
  <c r="H113" i="12"/>
  <c r="H206" i="12"/>
  <c r="H227" i="12"/>
  <c r="H125" i="12"/>
  <c r="H214" i="12"/>
  <c r="H222" i="12"/>
  <c r="H27" i="12"/>
  <c r="H266" i="12"/>
  <c r="H132" i="12"/>
  <c r="H371" i="12"/>
  <c r="H249" i="12"/>
  <c r="H43" i="12"/>
  <c r="H182" i="12"/>
  <c r="H399" i="12"/>
  <c r="H300" i="12"/>
  <c r="H155" i="12"/>
  <c r="H350" i="12"/>
  <c r="H136" i="12"/>
  <c r="H358" i="12"/>
  <c r="H234" i="12"/>
  <c r="H30" i="12"/>
  <c r="H131" i="12"/>
  <c r="H292" i="12"/>
  <c r="H248" i="12"/>
  <c r="H42" i="12"/>
  <c r="H276" i="12"/>
  <c r="H168" i="12"/>
  <c r="H5" i="12"/>
  <c r="H260" i="12"/>
  <c r="H57" i="12"/>
  <c r="H194" i="12"/>
  <c r="H50" i="12"/>
  <c r="H364" i="12"/>
  <c r="H174" i="12"/>
  <c r="H354" i="12"/>
  <c r="H141" i="12"/>
  <c r="H391" i="12"/>
  <c r="H267" i="12"/>
  <c r="H64" i="12"/>
  <c r="H137" i="12"/>
  <c r="H309" i="12"/>
  <c r="H302" i="12"/>
  <c r="H295" i="12"/>
  <c r="H65" i="12"/>
  <c r="H288" i="12"/>
  <c r="H192" i="12"/>
  <c r="H12" i="12"/>
  <c r="H303" i="12"/>
  <c r="H96" i="12"/>
  <c r="H225" i="12"/>
  <c r="H75" i="12"/>
  <c r="H367" i="12"/>
  <c r="H196" i="12"/>
  <c r="H380" i="12"/>
  <c r="H207" i="12"/>
  <c r="H68" i="12"/>
  <c r="H104" i="12"/>
  <c r="H84" i="12"/>
  <c r="I400" i="12"/>
  <c r="I266" i="12"/>
  <c r="I244" i="12"/>
  <c r="I297" i="12"/>
  <c r="I278" i="12"/>
  <c r="I292" i="12"/>
  <c r="I202" i="12"/>
  <c r="I314" i="12"/>
  <c r="I196" i="12"/>
  <c r="I377" i="12"/>
  <c r="I385" i="12"/>
  <c r="I280" i="12"/>
  <c r="I184" i="12"/>
  <c r="I374" i="12"/>
  <c r="I301" i="12"/>
  <c r="I380" i="12"/>
  <c r="I269" i="12"/>
  <c r="I276" i="12"/>
  <c r="I274" i="12"/>
  <c r="I295" i="12"/>
  <c r="I300" i="12"/>
  <c r="I298" i="12"/>
  <c r="I265" i="12"/>
  <c r="I205" i="12"/>
  <c r="I288" i="12"/>
  <c r="I275" i="12"/>
  <c r="I255" i="12"/>
  <c r="I388" i="12"/>
  <c r="I199" i="12"/>
  <c r="H275" i="12"/>
  <c r="H123" i="12"/>
  <c r="H257" i="12"/>
  <c r="H226" i="12"/>
  <c r="I356" i="12"/>
  <c r="I332" i="12"/>
  <c r="I237" i="12"/>
  <c r="I207" i="12"/>
  <c r="I183" i="12"/>
  <c r="I156" i="12"/>
  <c r="I129" i="12"/>
  <c r="I99" i="12"/>
  <c r="I69" i="12"/>
  <c r="I45" i="12"/>
  <c r="I18" i="12"/>
  <c r="I306" i="12"/>
  <c r="I355" i="12"/>
  <c r="I328" i="12"/>
  <c r="H388" i="12"/>
  <c r="H200" i="12"/>
  <c r="H394" i="12"/>
  <c r="H158" i="12"/>
  <c r="H167" i="12"/>
  <c r="H323" i="12"/>
  <c r="H393" i="12"/>
  <c r="H346" i="12"/>
  <c r="H396" i="12"/>
  <c r="H129" i="12"/>
  <c r="H40" i="12"/>
  <c r="H87" i="12"/>
  <c r="H404" i="12"/>
  <c r="I310" i="12"/>
  <c r="H331" i="12"/>
  <c r="H135" i="12"/>
  <c r="I204" i="12"/>
  <c r="I177" i="12"/>
  <c r="I153" i="12"/>
  <c r="I126" i="12"/>
  <c r="I96" i="12"/>
  <c r="I66" i="12"/>
  <c r="I42" i="12"/>
  <c r="I15" i="12"/>
  <c r="I382" i="12"/>
  <c r="I352" i="12"/>
  <c r="I325" i="12"/>
  <c r="H21" i="12"/>
  <c r="H359" i="12"/>
  <c r="H164" i="12"/>
  <c r="H373" i="12"/>
  <c r="H153" i="12"/>
  <c r="H163" i="12"/>
  <c r="H304" i="12"/>
  <c r="H296" i="12"/>
  <c r="H277" i="12"/>
  <c r="H387" i="12"/>
  <c r="H81" i="12"/>
  <c r="H22" i="12"/>
  <c r="H395" i="12"/>
  <c r="H400" i="12"/>
  <c r="H19" i="12"/>
  <c r="H79" i="12"/>
  <c r="H143" i="12"/>
  <c r="H378" i="12"/>
  <c r="H95" i="12"/>
  <c r="I123" i="12"/>
  <c r="I93" i="12"/>
  <c r="I63" i="12"/>
  <c r="I39" i="12"/>
  <c r="I12" i="12"/>
  <c r="I379" i="12"/>
  <c r="I349" i="12"/>
  <c r="I309" i="12"/>
  <c r="H344" i="12"/>
  <c r="H114" i="12"/>
  <c r="H361" i="12"/>
  <c r="H116" i="12"/>
  <c r="H101" i="12"/>
  <c r="H246" i="12"/>
  <c r="H264" i="12"/>
  <c r="H231" i="12"/>
  <c r="H349" i="12"/>
  <c r="H363" i="12"/>
  <c r="H389" i="12"/>
  <c r="H386" i="12"/>
  <c r="H362" i="12"/>
  <c r="H317" i="12"/>
  <c r="H148" i="12"/>
  <c r="H58" i="12"/>
  <c r="H198" i="12"/>
  <c r="H41" i="12"/>
  <c r="H111" i="12"/>
  <c r="H299" i="12"/>
  <c r="H106" i="12"/>
  <c r="H320" i="12"/>
  <c r="H38" i="12"/>
  <c r="H93" i="12"/>
  <c r="H223" i="12"/>
  <c r="H255" i="12"/>
  <c r="H166" i="12"/>
  <c r="H334" i="12"/>
  <c r="H293" i="12"/>
  <c r="H305" i="12"/>
  <c r="H356" i="12"/>
  <c r="H191" i="12"/>
  <c r="H271" i="12"/>
  <c r="H329" i="12"/>
  <c r="H283" i="12"/>
  <c r="H98" i="12"/>
  <c r="H306" i="12"/>
  <c r="H347" i="12"/>
  <c r="H89" i="12"/>
  <c r="H126" i="12"/>
  <c r="H185" i="12"/>
  <c r="H157" i="12"/>
  <c r="H330" i="12"/>
  <c r="H269" i="12"/>
  <c r="H178" i="12"/>
  <c r="H333" i="12"/>
  <c r="H159" i="12"/>
  <c r="I78" i="12"/>
  <c r="I122" i="12"/>
  <c r="H33" i="12"/>
  <c r="I81" i="12"/>
  <c r="I58" i="12"/>
  <c r="I367" i="12"/>
  <c r="I219" i="12"/>
  <c r="I372" i="12"/>
  <c r="I106" i="12"/>
  <c r="I22" i="12"/>
  <c r="I105" i="12"/>
  <c r="I210" i="12"/>
  <c r="I144" i="12"/>
  <c r="I339" i="12"/>
  <c r="I30" i="12"/>
  <c r="I74" i="12"/>
  <c r="W293" i="5"/>
  <c r="W236" i="5"/>
  <c r="W4" i="5"/>
  <c r="W35" i="5"/>
  <c r="W138" i="5"/>
  <c r="W215" i="5"/>
  <c r="W322" i="5"/>
  <c r="W119" i="5"/>
  <c r="W259" i="5"/>
  <c r="W135" i="5"/>
  <c r="W103" i="5"/>
  <c r="W234" i="5"/>
  <c r="W76" i="5"/>
  <c r="W32" i="5"/>
  <c r="W128" i="5"/>
  <c r="W305" i="5"/>
  <c r="W181" i="5"/>
  <c r="W114" i="5"/>
  <c r="W217" i="5"/>
  <c r="W95" i="5"/>
  <c r="W303" i="5"/>
  <c r="W364" i="5"/>
  <c r="W184" i="5"/>
  <c r="W33" i="5"/>
  <c r="W44" i="5"/>
  <c r="W190" i="5"/>
  <c r="W141" i="5"/>
  <c r="W218" i="5"/>
  <c r="W16" i="5"/>
  <c r="W149" i="5"/>
  <c r="W300" i="5"/>
  <c r="W112" i="5"/>
  <c r="W83" i="5"/>
  <c r="W43" i="5"/>
  <c r="W198" i="5"/>
  <c r="W19" i="5"/>
  <c r="W307" i="5"/>
  <c r="W166" i="5"/>
  <c r="W75" i="5"/>
  <c r="W29" i="5"/>
  <c r="W375" i="5"/>
  <c r="W159" i="5"/>
  <c r="W155" i="5"/>
  <c r="W355" i="5"/>
  <c r="W153" i="5"/>
  <c r="W304" i="5"/>
  <c r="W120" i="5"/>
  <c r="W139" i="5"/>
  <c r="W48" i="5"/>
  <c r="W332" i="5"/>
  <c r="W28" i="5"/>
  <c r="W302" i="5"/>
  <c r="W110" i="5"/>
  <c r="W318" i="5"/>
  <c r="W373" i="5"/>
  <c r="W6" i="5"/>
  <c r="W71" i="5"/>
  <c r="W72" i="5"/>
  <c r="W397" i="5"/>
  <c r="W294" i="5"/>
  <c r="W185" i="5"/>
  <c r="W62" i="5"/>
  <c r="W163" i="5"/>
  <c r="W246" i="5"/>
  <c r="W330" i="5"/>
  <c r="W67" i="5"/>
  <c r="W196" i="5"/>
  <c r="W336" i="5"/>
  <c r="W12" i="5"/>
  <c r="W132" i="5"/>
  <c r="W284" i="5"/>
  <c r="W171" i="5"/>
  <c r="W60" i="5"/>
  <c r="W165" i="5"/>
  <c r="W353" i="5"/>
  <c r="W24" i="5"/>
  <c r="W39" i="5"/>
  <c r="W226" i="5"/>
  <c r="W359" i="5"/>
  <c r="W167" i="5"/>
  <c r="W10" i="5"/>
  <c r="W176" i="5"/>
  <c r="W191" i="5"/>
  <c r="W383" i="5"/>
  <c r="W86" i="5"/>
  <c r="W388" i="5"/>
  <c r="W79" i="5"/>
  <c r="W189" i="5"/>
  <c r="W317" i="5"/>
  <c r="W240" i="5"/>
  <c r="W391" i="5"/>
  <c r="W45" i="5"/>
  <c r="W268" i="5"/>
  <c r="W201" i="5"/>
  <c r="W306" i="5"/>
  <c r="W179" i="5"/>
  <c r="W20" i="5"/>
  <c r="W195" i="5"/>
  <c r="W210" i="5"/>
  <c r="W223" i="5"/>
  <c r="W202" i="5"/>
  <c r="W212" i="5"/>
  <c r="W358" i="5"/>
  <c r="W61" i="5"/>
  <c r="W257" i="5"/>
  <c r="W66" i="5"/>
  <c r="W312" i="5"/>
  <c r="W70" i="5"/>
  <c r="W177" i="5"/>
  <c r="W354" i="5"/>
  <c r="W356" i="5"/>
  <c r="W115" i="5"/>
  <c r="W111" i="5"/>
  <c r="W238" i="5"/>
  <c r="W131" i="5"/>
  <c r="W279" i="5"/>
  <c r="W92" i="5"/>
  <c r="W211" i="5"/>
  <c r="W27" i="5"/>
  <c r="W395" i="5"/>
  <c r="W169" i="5"/>
  <c r="W376" i="5"/>
  <c r="W152" i="5"/>
  <c r="W82" i="5"/>
  <c r="K221" i="6"/>
  <c r="K238" i="6"/>
  <c r="K358" i="6"/>
  <c r="K233" i="6"/>
  <c r="K224" i="6"/>
  <c r="K75" i="6"/>
  <c r="K387" i="6"/>
  <c r="H360" i="11"/>
  <c r="M269" i="5"/>
  <c r="N131" i="5"/>
  <c r="N258" i="5"/>
  <c r="I264" i="11"/>
  <c r="I59" i="11"/>
  <c r="I32" i="11"/>
  <c r="I324" i="11"/>
  <c r="AB88" i="5"/>
  <c r="AB337" i="5"/>
  <c r="AB5" i="5"/>
  <c r="AB45" i="5"/>
  <c r="AB242" i="5"/>
  <c r="AB258" i="5"/>
  <c r="N288" i="5"/>
  <c r="H391" i="5"/>
  <c r="I90" i="11"/>
  <c r="I276" i="11"/>
  <c r="I313" i="11"/>
  <c r="I143" i="11"/>
  <c r="AA162" i="5"/>
  <c r="AB207" i="5"/>
  <c r="AB148" i="5"/>
  <c r="AB124" i="5"/>
  <c r="AB54" i="5"/>
  <c r="N191" i="5"/>
  <c r="N275" i="5"/>
  <c r="H235" i="5"/>
  <c r="I98" i="11"/>
  <c r="I172" i="11"/>
  <c r="I222" i="11"/>
  <c r="I384" i="11"/>
  <c r="AA199" i="5"/>
  <c r="AB322" i="5"/>
  <c r="AB92" i="5"/>
  <c r="AB367" i="5"/>
  <c r="H109" i="5"/>
  <c r="M173" i="5"/>
  <c r="M234" i="5"/>
  <c r="M64" i="5"/>
  <c r="M341" i="5"/>
  <c r="M16" i="5"/>
  <c r="M404" i="5"/>
  <c r="M163" i="5"/>
  <c r="N218" i="5"/>
  <c r="I202" i="11"/>
  <c r="I365" i="11"/>
  <c r="I21" i="11"/>
  <c r="I317" i="11"/>
  <c r="I12" i="11"/>
  <c r="N124" i="5"/>
  <c r="N396" i="5"/>
  <c r="N203" i="5"/>
  <c r="N148" i="5"/>
  <c r="N52" i="5"/>
  <c r="I152" i="11"/>
  <c r="I227" i="11"/>
  <c r="I396" i="11"/>
  <c r="I9" i="11"/>
  <c r="I161" i="11"/>
  <c r="AA113" i="5"/>
  <c r="H184" i="5"/>
  <c r="N196" i="5"/>
  <c r="N4" i="5"/>
  <c r="I303" i="11"/>
  <c r="I377" i="11"/>
  <c r="I115" i="11"/>
  <c r="I340" i="11"/>
  <c r="I25" i="11"/>
  <c r="H236" i="5"/>
  <c r="H237" i="5"/>
  <c r="N84" i="5"/>
  <c r="J96" i="5"/>
  <c r="J86" i="5"/>
  <c r="J164" i="5"/>
  <c r="J290" i="5"/>
  <c r="J302" i="5"/>
  <c r="J92" i="5"/>
  <c r="J355" i="5"/>
  <c r="I163" i="11"/>
  <c r="I47" i="11"/>
  <c r="I293" i="11"/>
  <c r="I23" i="11"/>
  <c r="AB173" i="5"/>
  <c r="AB402" i="5"/>
  <c r="AB187" i="5"/>
  <c r="V65" i="5"/>
  <c r="AB168" i="5"/>
  <c r="AB279" i="5"/>
  <c r="AB31" i="5"/>
  <c r="AB93" i="5"/>
  <c r="AB15" i="5"/>
  <c r="AB51" i="5"/>
  <c r="AB362" i="5"/>
  <c r="I284" i="12"/>
  <c r="I259" i="12"/>
  <c r="I299" i="12"/>
  <c r="G305" i="10"/>
  <c r="I281" i="12"/>
  <c r="I272" i="12"/>
  <c r="I290" i="12"/>
  <c r="I264" i="12"/>
  <c r="I386" i="12"/>
  <c r="I226" i="12"/>
  <c r="I294" i="12"/>
  <c r="I68" i="12"/>
  <c r="G360" i="11"/>
  <c r="G307" i="10"/>
  <c r="I293" i="12"/>
  <c r="I283" i="12"/>
  <c r="I291" i="12"/>
  <c r="I391" i="12"/>
  <c r="I232" i="12"/>
  <c r="G262" i="10"/>
  <c r="I279" i="12"/>
  <c r="I240" i="11"/>
  <c r="I151" i="11"/>
  <c r="I5" i="11"/>
  <c r="I315" i="11"/>
  <c r="I79" i="11"/>
  <c r="I230" i="11"/>
  <c r="I333" i="11"/>
  <c r="I271" i="11"/>
  <c r="I133" i="11"/>
  <c r="I53" i="11"/>
  <c r="I371" i="11"/>
  <c r="I288" i="11"/>
  <c r="I52" i="11"/>
  <c r="I131" i="11"/>
  <c r="I157" i="11"/>
  <c r="I65" i="11"/>
  <c r="I260" i="11"/>
  <c r="I136" i="11"/>
  <c r="I88" i="11"/>
  <c r="I255" i="11"/>
  <c r="I269" i="11"/>
  <c r="I319" i="11"/>
  <c r="I263" i="11"/>
  <c r="I140" i="11"/>
  <c r="I388" i="11"/>
  <c r="I171" i="11"/>
  <c r="I399" i="11"/>
  <c r="I68" i="11"/>
  <c r="I392" i="11"/>
  <c r="I49" i="11"/>
  <c r="I217" i="11"/>
  <c r="I381" i="11"/>
  <c r="I169" i="11"/>
  <c r="I116" i="11"/>
  <c r="I353" i="11"/>
  <c r="AC12" i="5"/>
  <c r="AC128" i="5"/>
  <c r="I299" i="11"/>
  <c r="I248" i="11"/>
  <c r="I221" i="11"/>
  <c r="I16" i="11"/>
  <c r="I188" i="11"/>
  <c r="I385" i="11"/>
  <c r="I187" i="11"/>
  <c r="I252" i="11"/>
  <c r="I320" i="11"/>
  <c r="I361" i="11"/>
  <c r="I359" i="11"/>
  <c r="I210" i="11"/>
  <c r="I48" i="11"/>
  <c r="I195" i="11"/>
  <c r="I373" i="11"/>
  <c r="I19" i="11"/>
  <c r="I184" i="11"/>
  <c r="I135" i="11"/>
  <c r="I125" i="11"/>
  <c r="I391" i="11"/>
  <c r="I11" i="11"/>
  <c r="I344" i="11"/>
  <c r="I312" i="11"/>
  <c r="I304" i="11"/>
  <c r="I386" i="11"/>
  <c r="I77" i="11"/>
  <c r="I279" i="11"/>
  <c r="I15" i="11"/>
  <c r="I41" i="11"/>
  <c r="I295" i="11"/>
  <c r="I325" i="11"/>
  <c r="I56" i="11"/>
  <c r="I60" i="11"/>
  <c r="I33" i="11"/>
  <c r="AC36" i="5"/>
  <c r="AC16" i="5"/>
  <c r="AC180" i="5"/>
  <c r="AC176" i="5"/>
  <c r="AC100" i="5"/>
  <c r="AC173" i="5"/>
  <c r="G81" i="10"/>
  <c r="G317" i="10"/>
  <c r="I64" i="11"/>
  <c r="I185" i="11"/>
  <c r="I376" i="11"/>
  <c r="I147" i="11"/>
  <c r="I57" i="11"/>
  <c r="I404" i="11"/>
  <c r="I108" i="11"/>
  <c r="I389" i="11"/>
  <c r="I243" i="11"/>
  <c r="I201" i="11"/>
  <c r="I155" i="11"/>
  <c r="I311" i="11"/>
  <c r="I85" i="11"/>
  <c r="I234" i="11"/>
  <c r="I321" i="11"/>
  <c r="I357" i="11"/>
  <c r="I24" i="11"/>
  <c r="I17" i="11"/>
  <c r="I67" i="11"/>
  <c r="I119" i="11"/>
  <c r="I223" i="11"/>
  <c r="I176" i="11"/>
  <c r="I80" i="11"/>
  <c r="I87" i="11"/>
  <c r="I149" i="11"/>
  <c r="I351" i="11"/>
  <c r="I383" i="11"/>
  <c r="I75" i="11"/>
  <c r="I181" i="11"/>
  <c r="I145" i="11"/>
  <c r="I189" i="11"/>
  <c r="I109" i="11"/>
  <c r="I323" i="11"/>
  <c r="I245" i="11"/>
  <c r="AC4" i="5"/>
  <c r="I94" i="11"/>
  <c r="I397" i="11"/>
  <c r="I37" i="11"/>
  <c r="I55" i="11"/>
  <c r="I191" i="11"/>
  <c r="I127" i="11"/>
  <c r="I105" i="11"/>
  <c r="I347" i="11"/>
  <c r="I265" i="11"/>
  <c r="I72" i="11"/>
  <c r="I354" i="11"/>
  <c r="I225" i="11"/>
  <c r="I193" i="11"/>
  <c r="I137" i="11"/>
  <c r="I328" i="11"/>
  <c r="I207" i="11"/>
  <c r="I179" i="11"/>
  <c r="I160" i="11"/>
  <c r="I285" i="11"/>
  <c r="I71" i="11"/>
  <c r="I205" i="11"/>
  <c r="I309" i="11"/>
  <c r="I300" i="11"/>
  <c r="I242" i="11"/>
  <c r="I267" i="11"/>
  <c r="I91" i="11"/>
  <c r="I31" i="11"/>
  <c r="I117" i="11"/>
  <c r="I81" i="11"/>
  <c r="I173" i="11"/>
  <c r="I331" i="11"/>
  <c r="I253" i="11"/>
  <c r="I89" i="11"/>
  <c r="I86" i="11"/>
  <c r="I305" i="11"/>
  <c r="I215" i="11"/>
  <c r="I226" i="11"/>
  <c r="I327" i="11"/>
  <c r="I363" i="11"/>
  <c r="I261" i="11"/>
  <c r="I165" i="11"/>
  <c r="I400" i="11"/>
  <c r="I139" i="11"/>
  <c r="I29" i="11"/>
  <c r="I196" i="11"/>
  <c r="I192" i="11"/>
  <c r="I283" i="11"/>
  <c r="I132" i="11"/>
  <c r="I209" i="11"/>
  <c r="I336" i="11"/>
  <c r="I231" i="11"/>
  <c r="I13" i="11"/>
  <c r="I144" i="11"/>
  <c r="I156" i="11"/>
  <c r="I297" i="11"/>
  <c r="I403" i="11"/>
  <c r="I100" i="11"/>
  <c r="I39" i="11"/>
  <c r="I316" i="11"/>
  <c r="I73" i="11"/>
  <c r="I302" i="11"/>
  <c r="I345" i="11"/>
  <c r="I120" i="11"/>
  <c r="I235" i="11"/>
  <c r="I76" i="11"/>
  <c r="I180" i="11"/>
  <c r="I337" i="11"/>
  <c r="I61" i="11"/>
  <c r="I123" i="11"/>
  <c r="I367" i="11"/>
  <c r="I289" i="11"/>
  <c r="AC220" i="5"/>
  <c r="AC348" i="5"/>
  <c r="AC404" i="5"/>
  <c r="AC289" i="5"/>
  <c r="I338" i="11"/>
  <c r="I393" i="11"/>
  <c r="I92" i="11"/>
  <c r="I167" i="11"/>
  <c r="I7" i="11"/>
  <c r="I228" i="11"/>
  <c r="I45" i="11"/>
  <c r="I43" i="11"/>
  <c r="I211" i="11"/>
  <c r="I372" i="11"/>
  <c r="I229" i="11"/>
  <c r="I375" i="11"/>
  <c r="I329" i="11"/>
  <c r="I99" i="11"/>
  <c r="I112" i="11"/>
  <c r="I183" i="11"/>
  <c r="I220" i="11"/>
  <c r="I141" i="11"/>
  <c r="I287" i="11"/>
  <c r="I216" i="11"/>
  <c r="I257" i="11"/>
  <c r="I219" i="11"/>
  <c r="I113" i="11"/>
  <c r="I236" i="11"/>
  <c r="I159" i="11"/>
  <c r="I382" i="11"/>
  <c r="I369" i="11"/>
  <c r="I96" i="11"/>
  <c r="I335" i="11"/>
  <c r="I291" i="11"/>
  <c r="I27" i="11"/>
  <c r="I95" i="11"/>
  <c r="I307" i="11"/>
  <c r="I380" i="11"/>
  <c r="I272" i="11"/>
  <c r="I153" i="11"/>
  <c r="I35" i="11"/>
  <c r="I232" i="11"/>
  <c r="I268" i="11"/>
  <c r="I395" i="11"/>
  <c r="I239" i="11"/>
  <c r="I36" i="11"/>
  <c r="I339" i="11"/>
  <c r="I387" i="11"/>
  <c r="I218" i="11"/>
  <c r="I332" i="11"/>
  <c r="I200" i="11"/>
  <c r="I104" i="11"/>
  <c r="I237" i="11"/>
  <c r="I121" i="11"/>
  <c r="I128" i="11"/>
  <c r="I355" i="11"/>
  <c r="I233" i="11"/>
  <c r="I129" i="11"/>
  <c r="I20" i="11"/>
  <c r="I348" i="11"/>
  <c r="I368" i="11"/>
  <c r="I301" i="11"/>
  <c r="I343" i="11"/>
  <c r="I168" i="11"/>
  <c r="I401" i="11"/>
  <c r="I352" i="11"/>
  <c r="I273" i="11"/>
  <c r="I360" i="11"/>
  <c r="I292" i="11"/>
  <c r="I51" i="11"/>
  <c r="I4" i="11"/>
  <c r="I213" i="11"/>
  <c r="F354" i="10"/>
  <c r="F23" i="10"/>
  <c r="F386" i="10"/>
  <c r="F198" i="10"/>
  <c r="F209" i="10"/>
  <c r="F74" i="10"/>
  <c r="F191" i="10"/>
  <c r="F134" i="10"/>
  <c r="F285" i="10"/>
  <c r="F348" i="10"/>
  <c r="F45" i="10"/>
  <c r="F114" i="10"/>
  <c r="F122" i="10"/>
  <c r="F141" i="10"/>
  <c r="F304" i="10"/>
  <c r="F371" i="10"/>
  <c r="F338" i="10"/>
  <c r="F42" i="10"/>
  <c r="F179" i="10"/>
  <c r="F208" i="10"/>
  <c r="F320" i="10"/>
  <c r="F356" i="10"/>
  <c r="H381" i="12"/>
  <c r="H238" i="12"/>
  <c r="H193" i="12"/>
  <c r="H117" i="12"/>
  <c r="H202" i="12"/>
  <c r="H312" i="12"/>
  <c r="H9" i="12"/>
  <c r="H235" i="12"/>
  <c r="H337" i="12"/>
  <c r="H14" i="12"/>
  <c r="H91" i="12"/>
  <c r="H197" i="12"/>
  <c r="H310" i="12"/>
  <c r="H59" i="12"/>
  <c r="H211" i="12"/>
  <c r="H313" i="12"/>
  <c r="H29" i="12"/>
  <c r="H199" i="12"/>
  <c r="H273" i="12"/>
  <c r="H353" i="12"/>
  <c r="H61" i="12"/>
  <c r="H144" i="12"/>
  <c r="H190" i="12"/>
  <c r="H289" i="12"/>
  <c r="H401" i="12"/>
  <c r="H169" i="12"/>
  <c r="H298" i="12"/>
  <c r="H13" i="12"/>
  <c r="H130" i="12"/>
  <c r="H215" i="12"/>
  <c r="H327" i="12"/>
  <c r="H384" i="12"/>
  <c r="H340" i="12"/>
  <c r="H121" i="12"/>
  <c r="H224" i="12"/>
  <c r="H332" i="12"/>
  <c r="H251" i="12"/>
  <c r="H11" i="12"/>
  <c r="H149" i="12"/>
  <c r="H254" i="12"/>
  <c r="H321" i="12"/>
  <c r="H80" i="12"/>
  <c r="H244" i="12"/>
  <c r="H352" i="12"/>
  <c r="H36" i="12"/>
  <c r="H99" i="12"/>
  <c r="H216" i="12"/>
  <c r="H377" i="12"/>
  <c r="H118" i="12"/>
  <c r="H229" i="12"/>
  <c r="H322" i="12"/>
  <c r="H63" i="12"/>
  <c r="H236" i="12"/>
  <c r="H307" i="12"/>
  <c r="H374" i="12"/>
  <c r="H92" i="12"/>
  <c r="H152" i="12"/>
  <c r="H213" i="12"/>
  <c r="H342" i="12"/>
  <c r="H37" i="12"/>
  <c r="H201" i="12"/>
  <c r="H319" i="12"/>
  <c r="H35" i="12"/>
  <c r="H150" i="12"/>
  <c r="H237" i="12"/>
  <c r="H335" i="12"/>
  <c r="H151" i="12"/>
  <c r="H336" i="12"/>
  <c r="H247" i="12"/>
  <c r="H25" i="12"/>
  <c r="H154" i="12"/>
  <c r="H268" i="12"/>
  <c r="H221" i="12"/>
  <c r="H6" i="12"/>
  <c r="H370" i="12"/>
  <c r="H44" i="12"/>
  <c r="H172" i="12"/>
  <c r="H278" i="12"/>
  <c r="H383" i="12"/>
  <c r="H139" i="12"/>
  <c r="H328" i="12"/>
  <c r="H324" i="12"/>
  <c r="H385" i="12"/>
  <c r="H161" i="12"/>
  <c r="H290" i="12"/>
  <c r="H376" i="12"/>
  <c r="H281" i="12"/>
  <c r="H142" i="12"/>
  <c r="H94" i="12"/>
  <c r="H4" i="12"/>
  <c r="H301" i="12"/>
  <c r="H186" i="12"/>
  <c r="H375" i="12"/>
  <c r="H183" i="12"/>
  <c r="H97" i="12"/>
  <c r="H369" i="12"/>
  <c r="H250" i="12"/>
  <c r="H133" i="12"/>
  <c r="H372" i="12"/>
  <c r="H262" i="12"/>
  <c r="H10" i="12"/>
  <c r="H239" i="12"/>
  <c r="H162" i="12"/>
  <c r="H88" i="12"/>
  <c r="H338" i="12"/>
  <c r="H245" i="12"/>
  <c r="H48" i="12"/>
  <c r="H279" i="12"/>
  <c r="H146" i="12"/>
  <c r="H345" i="12"/>
  <c r="H165" i="12"/>
  <c r="H56" i="12"/>
  <c r="H348" i="12"/>
  <c r="H209" i="12"/>
  <c r="H318" i="12"/>
  <c r="H110" i="12"/>
  <c r="H286" i="11"/>
  <c r="J372" i="12"/>
  <c r="H127" i="12"/>
  <c r="H243" i="11"/>
  <c r="H390" i="11"/>
  <c r="H306" i="11"/>
  <c r="H294" i="11"/>
  <c r="H196" i="11"/>
  <c r="H205" i="11"/>
  <c r="H398" i="11"/>
  <c r="H403" i="11"/>
  <c r="H295" i="11"/>
  <c r="H384" i="11"/>
  <c r="H367" i="11"/>
  <c r="H251" i="11"/>
  <c r="H155" i="11"/>
  <c r="H389" i="11"/>
  <c r="H366" i="11"/>
  <c r="H255" i="11"/>
  <c r="H316" i="11"/>
  <c r="H52" i="11"/>
  <c r="H305" i="11"/>
  <c r="H260" i="11"/>
  <c r="H189" i="11"/>
  <c r="H215" i="11"/>
  <c r="H311" i="11"/>
  <c r="H380" i="11"/>
  <c r="H210" i="11"/>
  <c r="H68" i="11"/>
  <c r="H167" i="11"/>
  <c r="H222" i="11"/>
  <c r="H377" i="11"/>
  <c r="H396" i="11"/>
  <c r="H357" i="11"/>
  <c r="H91" i="11"/>
  <c r="H402" i="11"/>
  <c r="H139" i="11"/>
  <c r="H131" i="11"/>
  <c r="H100" i="11"/>
  <c r="H378" i="11"/>
  <c r="H401" i="11"/>
  <c r="H353" i="11"/>
  <c r="H369" i="11"/>
  <c r="H354" i="11"/>
  <c r="H368" i="11"/>
  <c r="H359" i="11"/>
  <c r="H134" i="11"/>
  <c r="H365" i="11"/>
  <c r="J110" i="12"/>
  <c r="J309" i="12"/>
  <c r="J384" i="12"/>
  <c r="J342" i="12"/>
  <c r="J191" i="12"/>
  <c r="J58" i="12"/>
  <c r="J219" i="12"/>
  <c r="J327" i="12"/>
  <c r="J382" i="12"/>
  <c r="J396" i="12"/>
  <c r="J287" i="12"/>
  <c r="J347" i="12"/>
  <c r="J312" i="12"/>
  <c r="J290" i="12"/>
  <c r="J304" i="12"/>
  <c r="J69" i="12"/>
  <c r="J45" i="12"/>
  <c r="J51" i="12"/>
  <c r="J316" i="12"/>
  <c r="J263" i="12"/>
  <c r="J270" i="12"/>
  <c r="J328" i="12"/>
  <c r="J298" i="12"/>
  <c r="J286" i="12"/>
  <c r="J116" i="12"/>
  <c r="J273" i="12"/>
  <c r="J356" i="12"/>
  <c r="J292" i="12"/>
  <c r="J210" i="12"/>
  <c r="J223" i="12"/>
  <c r="J324" i="12"/>
  <c r="J209" i="12"/>
  <c r="J265" i="12"/>
  <c r="J394" i="12"/>
  <c r="J235" i="12"/>
  <c r="J315" i="12"/>
  <c r="J278" i="12"/>
  <c r="J206" i="12"/>
  <c r="J183" i="12"/>
  <c r="J385" i="12"/>
  <c r="J321" i="12"/>
  <c r="J197" i="12"/>
  <c r="J162" i="12"/>
  <c r="J381" i="12"/>
  <c r="J204" i="12"/>
  <c r="J291" i="12"/>
  <c r="J236" i="12"/>
  <c r="J336" i="12"/>
  <c r="J152" i="12"/>
  <c r="J140" i="12"/>
  <c r="J366" i="12"/>
  <c r="J383" i="12"/>
  <c r="J106" i="12"/>
  <c r="J70" i="12"/>
  <c r="J149" i="12"/>
  <c r="J370" i="12"/>
  <c r="J346" i="12"/>
  <c r="J95" i="12"/>
  <c r="J24" i="12"/>
  <c r="J133" i="12"/>
  <c r="J352" i="12"/>
  <c r="J364" i="12"/>
  <c r="J10" i="12"/>
  <c r="J130" i="12"/>
  <c r="J266" i="12"/>
  <c r="J337" i="12"/>
  <c r="J404" i="12"/>
  <c r="J90" i="12"/>
  <c r="H39" i="12"/>
  <c r="H315" i="12"/>
  <c r="H263" i="12"/>
  <c r="H124" i="12"/>
  <c r="H74" i="12"/>
  <c r="H365" i="12"/>
  <c r="H253" i="12"/>
  <c r="H120" i="12"/>
  <c r="H343" i="12"/>
  <c r="H145" i="12"/>
  <c r="H54" i="12"/>
  <c r="H339" i="12"/>
  <c r="H203" i="12"/>
  <c r="H82" i="12"/>
  <c r="H360" i="12"/>
  <c r="H119" i="12"/>
  <c r="H382" i="12"/>
  <c r="H220" i="12"/>
  <c r="H140" i="12"/>
  <c r="H24" i="12"/>
  <c r="H326" i="12"/>
  <c r="H173" i="12"/>
  <c r="H392" i="12"/>
  <c r="H233" i="12"/>
  <c r="H53" i="12"/>
  <c r="H286" i="12"/>
  <c r="H103" i="12"/>
  <c r="H7" i="12"/>
  <c r="H325" i="12"/>
  <c r="H51" i="12"/>
  <c r="H272" i="12"/>
  <c r="J357" i="12"/>
  <c r="H219" i="12"/>
  <c r="F49" i="10"/>
  <c r="F193" i="10"/>
  <c r="F289" i="10"/>
  <c r="F129" i="10"/>
  <c r="F72" i="10"/>
  <c r="F228" i="10"/>
  <c r="F372" i="10"/>
  <c r="F92" i="10"/>
  <c r="F224" i="10"/>
  <c r="F332" i="10"/>
  <c r="H127" i="11"/>
  <c r="F44" i="10"/>
  <c r="F81" i="10"/>
  <c r="J66" i="5"/>
  <c r="J255" i="5"/>
  <c r="H108" i="12"/>
  <c r="J161" i="5"/>
  <c r="H34" i="12"/>
  <c r="H212" i="12"/>
  <c r="H210" i="12"/>
  <c r="H403" i="12"/>
  <c r="H327" i="11"/>
  <c r="H83" i="12"/>
  <c r="J388" i="12"/>
  <c r="H402" i="12"/>
  <c r="H285" i="12"/>
  <c r="H177" i="12"/>
  <c r="H102" i="12"/>
  <c r="H55" i="12"/>
  <c r="H311" i="12"/>
  <c r="H205" i="12"/>
  <c r="H28" i="12"/>
  <c r="H274" i="12"/>
  <c r="H105" i="12"/>
  <c r="H397" i="12"/>
  <c r="H308" i="12"/>
  <c r="H160" i="12"/>
  <c r="H26" i="12"/>
  <c r="H270" i="12"/>
  <c r="H69" i="12"/>
  <c r="H291" i="12"/>
  <c r="H171" i="12"/>
  <c r="H100" i="12"/>
  <c r="H357" i="12"/>
  <c r="H252" i="12"/>
  <c r="H122" i="12"/>
  <c r="H316" i="12"/>
  <c r="H180" i="12"/>
  <c r="H398" i="12"/>
  <c r="H204" i="12"/>
  <c r="H78" i="12"/>
  <c r="H368" i="12"/>
  <c r="H241" i="12"/>
  <c r="H379" i="12"/>
  <c r="H187" i="12"/>
  <c r="J240" i="12"/>
  <c r="H323" i="11"/>
  <c r="H351" i="12"/>
  <c r="F170" i="11"/>
  <c r="F54" i="11"/>
  <c r="J82" i="5"/>
  <c r="J287" i="5"/>
  <c r="H138" i="12"/>
  <c r="H228" i="12"/>
  <c r="H52" i="12"/>
  <c r="J91" i="5"/>
  <c r="F55" i="11"/>
  <c r="F168" i="11"/>
  <c r="F266" i="11"/>
  <c r="F15" i="11"/>
  <c r="J5" i="5"/>
  <c r="J102" i="5"/>
  <c r="J107" i="5"/>
  <c r="H195" i="12"/>
  <c r="J207" i="5"/>
  <c r="H109" i="12"/>
  <c r="J159" i="5"/>
  <c r="H230" i="12"/>
  <c r="J143" i="5"/>
  <c r="J150" i="5"/>
  <c r="H243" i="12"/>
  <c r="H73" i="12"/>
  <c r="F85" i="10"/>
  <c r="F205" i="10"/>
  <c r="F301" i="10"/>
  <c r="F165" i="10"/>
  <c r="F96" i="10"/>
  <c r="F240" i="10"/>
  <c r="F384" i="10"/>
  <c r="F104" i="10"/>
  <c r="F248" i="10"/>
  <c r="F344" i="10"/>
  <c r="H170" i="12"/>
  <c r="H217" i="12"/>
  <c r="F126" i="11"/>
  <c r="F72" i="11"/>
  <c r="F198" i="11"/>
  <c r="J80" i="5"/>
  <c r="H188" i="12"/>
  <c r="H20" i="12"/>
  <c r="H181" i="12"/>
  <c r="H45" i="12"/>
  <c r="J139" i="5"/>
  <c r="J153" i="5"/>
  <c r="H31" i="12"/>
  <c r="F286" i="11"/>
  <c r="F160" i="11"/>
  <c r="F280" i="11"/>
  <c r="F368" i="11"/>
  <c r="J13" i="5"/>
  <c r="J147" i="5"/>
  <c r="J324" i="5"/>
  <c r="J157" i="5"/>
  <c r="J199" i="5"/>
  <c r="J114" i="5"/>
  <c r="J190" i="5"/>
  <c r="J236" i="5"/>
  <c r="J258" i="5"/>
  <c r="H72" i="12"/>
  <c r="J14" i="5"/>
  <c r="H284" i="12"/>
  <c r="H218" i="12"/>
  <c r="F97" i="10"/>
  <c r="F217" i="10"/>
  <c r="F313" i="10"/>
  <c r="F273" i="10"/>
  <c r="F132" i="10"/>
  <c r="F252" i="10"/>
  <c r="F396" i="10"/>
  <c r="F128" i="10"/>
  <c r="F260" i="10"/>
  <c r="F368" i="10"/>
  <c r="H134" i="12"/>
  <c r="H282" i="12"/>
  <c r="H261" i="12"/>
  <c r="H184" i="12"/>
  <c r="H16" i="12"/>
  <c r="H17" i="12"/>
  <c r="J28" i="5"/>
  <c r="H47" i="12"/>
  <c r="H175" i="12"/>
  <c r="H46" i="12"/>
  <c r="J20" i="5"/>
  <c r="J197" i="5"/>
  <c r="J24" i="5"/>
  <c r="J186" i="5"/>
  <c r="J239" i="5"/>
  <c r="J128" i="5"/>
  <c r="J26" i="5"/>
  <c r="H256" i="12"/>
  <c r="J351" i="5"/>
  <c r="H156" i="12"/>
  <c r="J185" i="5"/>
  <c r="H287" i="12"/>
  <c r="F133" i="10"/>
  <c r="F241" i="10"/>
  <c r="F349" i="10"/>
  <c r="F12" i="10"/>
  <c r="F156" i="10"/>
  <c r="F276" i="10"/>
  <c r="F20" i="10"/>
  <c r="F164" i="10"/>
  <c r="F284" i="10"/>
  <c r="F313" i="11"/>
  <c r="F282" i="11"/>
  <c r="J44" i="5"/>
  <c r="H240" i="12"/>
  <c r="H67" i="12"/>
  <c r="H179" i="12"/>
  <c r="H115" i="12"/>
  <c r="H66" i="12"/>
  <c r="F49" i="11"/>
  <c r="F135" i="11"/>
  <c r="F109" i="11"/>
  <c r="F17" i="11"/>
  <c r="F37" i="11"/>
  <c r="F231" i="11"/>
  <c r="J34" i="5"/>
  <c r="J51" i="5"/>
  <c r="J88" i="5"/>
  <c r="J256" i="5"/>
  <c r="H341" i="12"/>
  <c r="J202" i="5"/>
  <c r="H60" i="12"/>
  <c r="H366" i="12"/>
  <c r="H32" i="12"/>
  <c r="J358" i="5"/>
  <c r="H314" i="12"/>
  <c r="H70" i="12"/>
  <c r="H297" i="12"/>
  <c r="F13" i="10"/>
  <c r="F145" i="10"/>
  <c r="F253" i="10"/>
  <c r="F361" i="10"/>
  <c r="F24" i="10"/>
  <c r="F168" i="10"/>
  <c r="F288" i="10"/>
  <c r="H259" i="12"/>
  <c r="H176" i="12"/>
  <c r="F237" i="11"/>
  <c r="F219" i="11"/>
  <c r="J67" i="5"/>
  <c r="H49" i="12"/>
  <c r="H85" i="12"/>
  <c r="H18" i="12"/>
  <c r="H189" i="12"/>
  <c r="H107" i="12"/>
  <c r="H76" i="12"/>
  <c r="F185" i="11"/>
  <c r="F217" i="11"/>
  <c r="F351" i="11"/>
  <c r="J46" i="5"/>
  <c r="J55" i="5"/>
  <c r="J230" i="5"/>
  <c r="J81" i="5"/>
  <c r="J282" i="5"/>
  <c r="J53" i="5"/>
  <c r="H62" i="12"/>
  <c r="J237" i="5"/>
  <c r="H71" i="12"/>
  <c r="J58" i="5"/>
  <c r="J12" i="5"/>
  <c r="H294" i="12"/>
  <c r="H8" i="12"/>
  <c r="F25" i="10"/>
  <c r="F157" i="10"/>
  <c r="F265" i="10"/>
  <c r="F397" i="10"/>
  <c r="F36" i="10"/>
  <c r="F180" i="10"/>
  <c r="F336" i="10"/>
  <c r="F68" i="10"/>
  <c r="F188" i="10"/>
  <c r="F308" i="10"/>
  <c r="H258" i="12"/>
  <c r="J9" i="5"/>
  <c r="J10" i="5"/>
  <c r="J64" i="5"/>
  <c r="J148" i="5"/>
  <c r="H147" i="12"/>
  <c r="H23" i="12"/>
  <c r="J298" i="5"/>
  <c r="H208" i="12"/>
  <c r="H112" i="12"/>
  <c r="I193" i="12"/>
  <c r="J135" i="5"/>
  <c r="J291" i="5"/>
  <c r="J123" i="5"/>
  <c r="J208" i="5"/>
  <c r="J62" i="5"/>
  <c r="J312" i="5"/>
  <c r="J16" i="5"/>
  <c r="J169" i="5"/>
  <c r="J166" i="5"/>
  <c r="J214" i="5"/>
  <c r="J121" i="5"/>
  <c r="J18" i="5"/>
  <c r="J194" i="5"/>
  <c r="J303" i="5"/>
  <c r="J115" i="5"/>
  <c r="J318" i="5"/>
  <c r="J146" i="5"/>
  <c r="J250" i="5"/>
  <c r="J181" i="5"/>
  <c r="F321" i="10"/>
  <c r="F220" i="10"/>
  <c r="F99" i="10"/>
  <c r="F103" i="10"/>
  <c r="F340" i="10"/>
  <c r="F352" i="10"/>
  <c r="F366" i="10"/>
  <c r="F59" i="10"/>
  <c r="F17" i="10"/>
  <c r="F259" i="10"/>
  <c r="F219" i="10"/>
  <c r="F146" i="10"/>
  <c r="F315" i="10"/>
  <c r="F58" i="10"/>
  <c r="F262" i="10"/>
  <c r="F307" i="10"/>
  <c r="F267" i="10"/>
  <c r="F166" i="10"/>
  <c r="K157" i="12"/>
  <c r="K321" i="12"/>
  <c r="K372" i="12"/>
  <c r="K94" i="12"/>
  <c r="K304" i="12"/>
  <c r="K383" i="12"/>
  <c r="K176" i="12"/>
  <c r="K359" i="12"/>
  <c r="K401" i="12"/>
  <c r="K205" i="12"/>
  <c r="K5" i="12"/>
  <c r="K279" i="12"/>
  <c r="K312" i="12"/>
  <c r="K370" i="12"/>
  <c r="K139" i="12"/>
  <c r="K382" i="12"/>
  <c r="K17" i="12"/>
  <c r="K281" i="12"/>
  <c r="K294" i="12"/>
  <c r="K396" i="12"/>
  <c r="K200" i="12"/>
  <c r="F106" i="10"/>
  <c r="F333" i="10"/>
  <c r="F378" i="10"/>
  <c r="F174" i="10"/>
  <c r="F53" i="10"/>
  <c r="F363" i="10"/>
  <c r="F322" i="10"/>
  <c r="F187" i="10"/>
  <c r="F213" i="10"/>
  <c r="F364" i="10"/>
  <c r="F161" i="10"/>
  <c r="F225" i="10"/>
  <c r="F385" i="10"/>
  <c r="F22" i="10"/>
  <c r="F381" i="10"/>
  <c r="F341" i="10"/>
  <c r="F227" i="10"/>
  <c r="F186" i="10"/>
  <c r="F147" i="10"/>
  <c r="F328" i="10"/>
  <c r="F203" i="10"/>
  <c r="F190" i="10"/>
  <c r="F374" i="10"/>
  <c r="F342" i="10"/>
  <c r="F159" i="10"/>
  <c r="F169" i="10"/>
  <c r="F84" i="10"/>
  <c r="F148" i="10"/>
  <c r="F380" i="10"/>
  <c r="F345" i="10"/>
  <c r="F189" i="10"/>
  <c r="F226" i="10"/>
  <c r="F29" i="10"/>
  <c r="F18" i="10"/>
  <c r="F167" i="10"/>
  <c r="F30" i="10"/>
  <c r="F6" i="10"/>
  <c r="F110" i="10"/>
  <c r="F64" i="10"/>
  <c r="F195" i="10"/>
  <c r="F351" i="10"/>
  <c r="F69" i="10"/>
  <c r="F316" i="10"/>
  <c r="F353" i="10"/>
  <c r="F312" i="10"/>
  <c r="F38" i="10"/>
  <c r="F43" i="10"/>
  <c r="F287" i="10"/>
  <c r="F280" i="10"/>
  <c r="F185" i="10"/>
  <c r="F71" i="10"/>
  <c r="F398" i="10"/>
  <c r="F243" i="10"/>
  <c r="F123" i="10"/>
  <c r="F119" i="10"/>
  <c r="F102" i="10"/>
  <c r="F346" i="10"/>
  <c r="F124" i="10"/>
  <c r="F116" i="10"/>
  <c r="F309" i="10"/>
  <c r="F93" i="10"/>
  <c r="F230" i="10"/>
  <c r="F350" i="10"/>
  <c r="F362" i="10"/>
  <c r="F62" i="10"/>
  <c r="F67" i="10"/>
  <c r="F295" i="10"/>
  <c r="F131" i="10"/>
  <c r="F98" i="10"/>
  <c r="F323" i="10"/>
  <c r="F107" i="10"/>
  <c r="F39" i="10"/>
  <c r="F292" i="10"/>
  <c r="F95" i="10"/>
  <c r="F15" i="10"/>
  <c r="F314" i="10"/>
  <c r="F317" i="10"/>
  <c r="F390" i="10"/>
  <c r="F278" i="10"/>
  <c r="F263" i="10"/>
  <c r="F318" i="10"/>
  <c r="F254" i="10"/>
  <c r="F232" i="10"/>
  <c r="F177" i="10"/>
  <c r="F256" i="10"/>
  <c r="F127" i="10"/>
  <c r="F206" i="10"/>
  <c r="F61" i="10"/>
  <c r="F389" i="10"/>
  <c r="F245" i="10"/>
  <c r="F343" i="10"/>
  <c r="F151" i="10"/>
  <c r="F239" i="10"/>
  <c r="F268" i="10"/>
  <c r="F302" i="10"/>
  <c r="F171" i="10"/>
  <c r="F236" i="10"/>
  <c r="F223" i="10"/>
  <c r="F212" i="10"/>
  <c r="F270" i="10"/>
  <c r="F210" i="10"/>
  <c r="F235" i="10"/>
  <c r="F142" i="10"/>
  <c r="F266" i="10"/>
  <c r="F90" i="10"/>
  <c r="F158" i="10"/>
  <c r="F347" i="10"/>
  <c r="F233" i="10"/>
  <c r="F359" i="10"/>
  <c r="F135" i="10"/>
  <c r="F242" i="10"/>
  <c r="F305" i="10"/>
  <c r="F101" i="10"/>
  <c r="F192" i="10"/>
  <c r="F196" i="10"/>
  <c r="F52" i="10"/>
  <c r="F125" i="10"/>
  <c r="F249" i="10"/>
  <c r="F33" i="10"/>
  <c r="F375" i="10"/>
  <c r="F207" i="10"/>
  <c r="F258" i="10"/>
  <c r="F326" i="10"/>
  <c r="F182" i="10"/>
  <c r="F238" i="10"/>
  <c r="F299" i="10"/>
  <c r="F379" i="10"/>
  <c r="F282" i="10"/>
  <c r="F355" i="10"/>
  <c r="F175" i="10"/>
  <c r="F40" i="10"/>
  <c r="F400" i="10"/>
  <c r="F290" i="10"/>
  <c r="F109" i="10"/>
  <c r="F337" i="10"/>
  <c r="F234" i="10"/>
  <c r="F331" i="10"/>
  <c r="F73" i="10"/>
  <c r="F221" i="10"/>
  <c r="F394" i="10"/>
  <c r="F199" i="10"/>
  <c r="F330" i="10"/>
  <c r="F130" i="10"/>
  <c r="F60" i="10"/>
  <c r="F139" i="10"/>
  <c r="F120" i="10"/>
  <c r="F184" i="10"/>
  <c r="F28" i="10"/>
  <c r="F393" i="10"/>
  <c r="F237" i="10"/>
  <c r="F9" i="10"/>
  <c r="F319" i="10"/>
  <c r="F247" i="10"/>
  <c r="F63" i="10"/>
  <c r="F365" i="10"/>
  <c r="F77" i="10"/>
  <c r="F143" i="10"/>
  <c r="F11" i="10"/>
  <c r="F82" i="10"/>
  <c r="F86" i="10"/>
  <c r="F376" i="10"/>
  <c r="F216" i="10"/>
  <c r="F300" i="10"/>
  <c r="F402" i="10"/>
  <c r="F293" i="10"/>
  <c r="F70" i="10"/>
  <c r="F26" i="10"/>
  <c r="F183" i="10"/>
  <c r="F197" i="10"/>
  <c r="F211" i="10"/>
  <c r="F215" i="10"/>
  <c r="F395" i="10"/>
  <c r="F297" i="10"/>
  <c r="F218" i="10"/>
  <c r="F14" i="10"/>
  <c r="F279" i="10"/>
  <c r="F65" i="10"/>
  <c r="F152" i="10"/>
  <c r="F108" i="10"/>
  <c r="F160" i="10"/>
  <c r="F392" i="10"/>
  <c r="F369" i="10"/>
  <c r="F201" i="10"/>
  <c r="J61" i="5"/>
  <c r="J280" i="5"/>
  <c r="J75" i="5"/>
  <c r="J249" i="5"/>
  <c r="J154" i="5"/>
  <c r="J83" i="5"/>
  <c r="J265" i="5"/>
  <c r="J71" i="5"/>
  <c r="J79" i="5"/>
  <c r="J209" i="5"/>
  <c r="F57" i="10"/>
  <c r="F76" i="10"/>
  <c r="F298" i="10"/>
  <c r="F324" i="10"/>
  <c r="F118" i="10"/>
  <c r="F383" i="10"/>
  <c r="F401" i="10"/>
  <c r="F150" i="10"/>
  <c r="F79" i="10"/>
  <c r="J120" i="5"/>
  <c r="J85" i="5"/>
  <c r="F117" i="10"/>
  <c r="F88" i="10"/>
  <c r="F78" i="10"/>
  <c r="F10" i="10"/>
  <c r="F100" i="10"/>
  <c r="F154" i="10"/>
  <c r="F334" i="10"/>
  <c r="F261" i="10"/>
  <c r="F136" i="10"/>
  <c r="F274" i="10"/>
  <c r="F357" i="10"/>
  <c r="F244" i="10"/>
  <c r="F329" i="10"/>
  <c r="F16" i="10"/>
  <c r="F275" i="10"/>
  <c r="F367" i="10"/>
  <c r="J145" i="5"/>
  <c r="J132" i="5"/>
  <c r="J218" i="5"/>
  <c r="J350" i="5"/>
  <c r="J35" i="5"/>
  <c r="F37" i="10"/>
  <c r="F181" i="10"/>
  <c r="F277" i="10"/>
  <c r="F105" i="10"/>
  <c r="F48" i="10"/>
  <c r="F204" i="10"/>
  <c r="F360" i="10"/>
  <c r="F80" i="10"/>
  <c r="F200" i="10"/>
  <c r="J162" i="5"/>
  <c r="J48" i="5"/>
  <c r="J399" i="5"/>
  <c r="J50" i="5"/>
  <c r="J232" i="5"/>
  <c r="J69" i="5"/>
  <c r="J377" i="5"/>
  <c r="J215" i="5"/>
  <c r="J385" i="5"/>
  <c r="J404" i="5"/>
  <c r="J117" i="5"/>
  <c r="J246" i="5"/>
  <c r="J319" i="5"/>
  <c r="J104" i="5"/>
  <c r="J182" i="5"/>
  <c r="J22" i="5"/>
  <c r="F153" i="10"/>
  <c r="F172" i="10"/>
  <c r="J101" i="5"/>
  <c r="F121" i="10"/>
  <c r="F229" i="10"/>
  <c r="F325" i="10"/>
  <c r="F149" i="10"/>
  <c r="F144" i="10"/>
  <c r="F264" i="10"/>
  <c r="F8" i="10"/>
  <c r="F140" i="10"/>
  <c r="F272" i="10"/>
  <c r="F404" i="10"/>
  <c r="G121" i="10"/>
  <c r="K232" i="6"/>
  <c r="I297" i="5"/>
  <c r="I63" i="5"/>
  <c r="I143" i="5"/>
  <c r="I99" i="5"/>
  <c r="I355" i="5"/>
  <c r="J11" i="5"/>
  <c r="J30" i="5"/>
  <c r="J179" i="5"/>
  <c r="J220" i="5"/>
  <c r="F56" i="10"/>
  <c r="F176" i="10"/>
  <c r="F296" i="10"/>
  <c r="W116" i="5"/>
  <c r="AB271" i="5"/>
  <c r="J360" i="5"/>
  <c r="J97" i="5"/>
  <c r="J59" i="5"/>
  <c r="J126" i="5"/>
  <c r="J68" i="5"/>
  <c r="G125" i="12"/>
  <c r="J25" i="5"/>
  <c r="G174" i="12"/>
  <c r="J32" i="5"/>
  <c r="F41" i="10"/>
  <c r="F388" i="10"/>
  <c r="L85" i="12"/>
  <c r="L395" i="12"/>
  <c r="L307" i="12"/>
  <c r="M158" i="5"/>
  <c r="M147" i="5"/>
  <c r="H180" i="5"/>
  <c r="M311" i="5"/>
  <c r="J204" i="5"/>
  <c r="J171" i="5"/>
  <c r="J224" i="5"/>
  <c r="J173" i="5"/>
  <c r="J389" i="5"/>
  <c r="I56" i="5"/>
  <c r="G193" i="10"/>
  <c r="I314" i="5"/>
  <c r="I396" i="5"/>
  <c r="I197" i="5"/>
  <c r="I388" i="5"/>
  <c r="I138" i="5"/>
  <c r="I109" i="5"/>
  <c r="I41" i="5"/>
  <c r="I144" i="5"/>
  <c r="F401" i="11"/>
  <c r="F377" i="11"/>
  <c r="F141" i="11"/>
  <c r="F192" i="11"/>
  <c r="F329" i="11"/>
  <c r="F334" i="11"/>
  <c r="F298" i="11"/>
  <c r="F360" i="11"/>
  <c r="F20" i="11"/>
  <c r="F389" i="11"/>
  <c r="F370" i="11"/>
  <c r="F337" i="11"/>
  <c r="F30" i="11"/>
  <c r="F178" i="11"/>
  <c r="F14" i="11"/>
  <c r="F169" i="11"/>
  <c r="F274" i="11"/>
  <c r="F58" i="11"/>
  <c r="F233" i="11"/>
  <c r="F85" i="11"/>
  <c r="F296" i="11"/>
  <c r="F120" i="11"/>
  <c r="F235" i="11"/>
  <c r="F110" i="11"/>
  <c r="F215" i="11"/>
  <c r="F51" i="11"/>
  <c r="F210" i="11"/>
  <c r="F98" i="11"/>
  <c r="F239" i="11"/>
  <c r="F391" i="11"/>
  <c r="F398" i="11"/>
  <c r="F369" i="11"/>
  <c r="F128" i="11"/>
  <c r="F165" i="11"/>
  <c r="F295" i="11"/>
  <c r="F316" i="11"/>
  <c r="F232" i="11"/>
  <c r="F353" i="11"/>
  <c r="F402" i="11"/>
  <c r="F378" i="11"/>
  <c r="F367" i="11"/>
  <c r="F306" i="11"/>
  <c r="F9" i="11"/>
  <c r="F175" i="11"/>
  <c r="F297" i="11"/>
  <c r="F113" i="11"/>
  <c r="F254" i="11"/>
  <c r="F28" i="11"/>
  <c r="F225" i="11"/>
  <c r="F81" i="11"/>
  <c r="F285" i="11"/>
  <c r="F99" i="11"/>
  <c r="F221" i="11"/>
  <c r="F105" i="11"/>
  <c r="F207" i="11"/>
  <c r="F42" i="11"/>
  <c r="F204" i="11"/>
  <c r="F57" i="11"/>
  <c r="F107" i="11"/>
  <c r="F121" i="11"/>
  <c r="W23" i="5"/>
  <c r="U16" i="5"/>
  <c r="F383" i="11"/>
  <c r="F374" i="11"/>
  <c r="F361" i="11"/>
  <c r="F44" i="11"/>
  <c r="F79" i="11"/>
  <c r="F245" i="11"/>
  <c r="F249" i="11"/>
  <c r="F226" i="11"/>
  <c r="F347" i="11"/>
  <c r="F350" i="11"/>
  <c r="F362" i="11"/>
  <c r="F357" i="11"/>
  <c r="F284" i="11"/>
  <c r="F328" i="11"/>
  <c r="F172" i="11"/>
  <c r="F281" i="11"/>
  <c r="F106" i="11"/>
  <c r="F222" i="11"/>
  <c r="F13" i="11"/>
  <c r="F205" i="11"/>
  <c r="F73" i="11"/>
  <c r="F277" i="11"/>
  <c r="F95" i="11"/>
  <c r="F218" i="11"/>
  <c r="F102" i="11"/>
  <c r="F161" i="11"/>
  <c r="F34" i="11"/>
  <c r="F189" i="11"/>
  <c r="F12" i="11"/>
  <c r="F352" i="11"/>
  <c r="F59" i="11"/>
  <c r="F393" i="11"/>
  <c r="AA243" i="5"/>
  <c r="F364" i="11"/>
  <c r="F372" i="11"/>
  <c r="F354" i="11"/>
  <c r="F8" i="11"/>
  <c r="F76" i="11"/>
  <c r="F229" i="11"/>
  <c r="F181" i="11"/>
  <c r="F197" i="11"/>
  <c r="F340" i="11"/>
  <c r="F320" i="11"/>
  <c r="F355" i="11"/>
  <c r="F333" i="11"/>
  <c r="F242" i="11"/>
  <c r="F311" i="11"/>
  <c r="F138" i="11"/>
  <c r="F278" i="11"/>
  <c r="F100" i="11"/>
  <c r="F211" i="11"/>
  <c r="F5" i="11"/>
  <c r="F196" i="11"/>
  <c r="F68" i="11"/>
  <c r="F270" i="11"/>
  <c r="F77" i="11"/>
  <c r="F201" i="11"/>
  <c r="F91" i="11"/>
  <c r="F142" i="11"/>
  <c r="F21" i="11"/>
  <c r="F186" i="11"/>
  <c r="F4" i="11"/>
  <c r="U141" i="5"/>
  <c r="F339" i="11"/>
  <c r="F103" i="11"/>
  <c r="F335" i="11"/>
  <c r="F356" i="11"/>
  <c r="F403" i="11"/>
  <c r="F162" i="11"/>
  <c r="F111" i="11"/>
  <c r="F149" i="11"/>
  <c r="F323" i="11"/>
  <c r="F252" i="11"/>
  <c r="F156" i="11"/>
  <c r="F315" i="11"/>
  <c r="F147" i="11"/>
  <c r="F275" i="11"/>
  <c r="F93" i="11"/>
  <c r="F244" i="11"/>
  <c r="F71" i="11"/>
  <c r="F153" i="11"/>
  <c r="F300" i="11"/>
  <c r="F174" i="11"/>
  <c r="F47" i="11"/>
  <c r="F240" i="11"/>
  <c r="F31" i="11"/>
  <c r="F182" i="11"/>
  <c r="F293" i="11"/>
  <c r="F117" i="11"/>
  <c r="F312" i="11"/>
  <c r="F176" i="11"/>
  <c r="F349" i="11"/>
  <c r="F359" i="11"/>
  <c r="H333" i="11"/>
  <c r="H337" i="11"/>
  <c r="H188" i="11"/>
  <c r="AA99" i="5"/>
  <c r="F336" i="11"/>
  <c r="F74" i="11"/>
  <c r="F321" i="11"/>
  <c r="F341" i="11"/>
  <c r="F397" i="11"/>
  <c r="F11" i="11"/>
  <c r="F83" i="11"/>
  <c r="F97" i="11"/>
  <c r="F318" i="11"/>
  <c r="F248" i="11"/>
  <c r="F151" i="11"/>
  <c r="F272" i="11"/>
  <c r="F139" i="11"/>
  <c r="F268" i="11"/>
  <c r="F89" i="11"/>
  <c r="F236" i="11"/>
  <c r="F66" i="11"/>
  <c r="F146" i="11"/>
  <c r="F291" i="11"/>
  <c r="F155" i="11"/>
  <c r="F45" i="11"/>
  <c r="F238" i="11"/>
  <c r="F10" i="11"/>
  <c r="F179" i="11"/>
  <c r="F263" i="11"/>
  <c r="F87" i="11"/>
  <c r="F309" i="11"/>
  <c r="F173" i="11"/>
  <c r="F234" i="11"/>
  <c r="F27" i="11"/>
  <c r="F303" i="11"/>
  <c r="F294" i="11"/>
  <c r="F366" i="11"/>
  <c r="F65" i="11"/>
  <c r="F394" i="11"/>
  <c r="F187" i="11"/>
  <c r="F188" i="11"/>
  <c r="H358" i="11"/>
  <c r="H244" i="11"/>
  <c r="F330" i="11"/>
  <c r="F41" i="11"/>
  <c r="F314" i="11"/>
  <c r="F332" i="11"/>
  <c r="F390" i="11"/>
  <c r="F400" i="11"/>
  <c r="F64" i="11"/>
  <c r="F78" i="11"/>
  <c r="F228" i="11"/>
  <c r="F154" i="11"/>
  <c r="F52" i="11"/>
  <c r="F255" i="11"/>
  <c r="F114" i="11"/>
  <c r="F265" i="11"/>
  <c r="F69" i="11"/>
  <c r="F216" i="11"/>
  <c r="F56" i="11"/>
  <c r="F143" i="11"/>
  <c r="F288" i="11"/>
  <c r="F148" i="11"/>
  <c r="F40" i="11"/>
  <c r="F213" i="11"/>
  <c r="F7" i="11"/>
  <c r="F166" i="11"/>
  <c r="F256" i="11"/>
  <c r="F84" i="11"/>
  <c r="F290" i="11"/>
  <c r="F163" i="11"/>
  <c r="F24" i="11"/>
  <c r="F75" i="11"/>
  <c r="F241" i="11"/>
  <c r="F101" i="11"/>
  <c r="F273" i="11"/>
  <c r="AA41" i="5"/>
  <c r="AA112" i="5"/>
  <c r="AA320" i="5"/>
  <c r="AA391" i="5"/>
  <c r="AA27" i="5"/>
  <c r="AA189" i="5"/>
  <c r="AA378" i="5"/>
  <c r="F259" i="11"/>
  <c r="F38" i="11"/>
  <c r="F305" i="11"/>
  <c r="F324" i="11"/>
  <c r="F379" i="11"/>
  <c r="F392" i="11"/>
  <c r="F48" i="11"/>
  <c r="F384" i="11"/>
  <c r="F200" i="11"/>
  <c r="F86" i="11"/>
  <c r="F404" i="11"/>
  <c r="F104" i="11"/>
  <c r="F94" i="11"/>
  <c r="F214" i="11"/>
  <c r="F61" i="11"/>
  <c r="F208" i="11"/>
  <c r="F43" i="11"/>
  <c r="F137" i="11"/>
  <c r="F264" i="11"/>
  <c r="F125" i="11"/>
  <c r="F35" i="11"/>
  <c r="F190" i="11"/>
  <c r="F307" i="11"/>
  <c r="F159" i="11"/>
  <c r="F250" i="11"/>
  <c r="F80" i="11"/>
  <c r="F287" i="11"/>
  <c r="F152" i="11"/>
  <c r="F50" i="11"/>
  <c r="F119" i="11"/>
  <c r="F260" i="11"/>
  <c r="F164" i="11"/>
  <c r="F292" i="11"/>
  <c r="F317" i="11"/>
  <c r="U404" i="5"/>
  <c r="AA160" i="5"/>
  <c r="F342" i="11"/>
  <c r="F220" i="11"/>
  <c r="F395" i="11"/>
  <c r="F258" i="11"/>
  <c r="F308" i="11"/>
  <c r="F363" i="11"/>
  <c r="F381" i="11"/>
  <c r="F387" i="11"/>
  <c r="F376" i="11"/>
  <c r="F167" i="11"/>
  <c r="F82" i="11"/>
  <c r="F386" i="11"/>
  <c r="F36" i="11"/>
  <c r="F90" i="11"/>
  <c r="F206" i="11"/>
  <c r="F29" i="11"/>
  <c r="F199" i="11"/>
  <c r="F32" i="11"/>
  <c r="F132" i="11"/>
  <c r="F257" i="11"/>
  <c r="F123" i="11"/>
  <c r="F25" i="11"/>
  <c r="F171" i="11"/>
  <c r="F304" i="11"/>
  <c r="F140" i="11"/>
  <c r="F246" i="11"/>
  <c r="F70" i="11"/>
  <c r="F276" i="11"/>
  <c r="F145" i="11"/>
  <c r="F122" i="11"/>
  <c r="F150" i="11"/>
  <c r="F212" i="11"/>
  <c r="F262" i="11"/>
  <c r="H112" i="11"/>
  <c r="H228" i="11"/>
  <c r="H95" i="11"/>
  <c r="H319" i="11"/>
  <c r="H247" i="11"/>
  <c r="H303" i="11"/>
  <c r="H221" i="11"/>
  <c r="H320" i="11"/>
  <c r="H399" i="11"/>
  <c r="H235" i="11"/>
  <c r="F158" i="11"/>
  <c r="F388" i="11"/>
  <c r="F223" i="11"/>
  <c r="F279" i="11"/>
  <c r="F348" i="11"/>
  <c r="F358" i="11"/>
  <c r="F365" i="11"/>
  <c r="F373" i="11"/>
  <c r="F116" i="11"/>
  <c r="F399" i="11"/>
  <c r="F380" i="11"/>
  <c r="F19" i="11"/>
  <c r="F67" i="11"/>
  <c r="F203" i="11"/>
  <c r="F26" i="11"/>
  <c r="F191" i="11"/>
  <c r="F322" i="11"/>
  <c r="F118" i="11"/>
  <c r="F251" i="11"/>
  <c r="F108" i="11"/>
  <c r="F22" i="11"/>
  <c r="F157" i="11"/>
  <c r="F253" i="11"/>
  <c r="F134" i="11"/>
  <c r="F230" i="11"/>
  <c r="F62" i="11"/>
  <c r="F269" i="11"/>
  <c r="AA36" i="5"/>
  <c r="AA263" i="5"/>
  <c r="AA61" i="5"/>
  <c r="U152" i="5"/>
  <c r="I225" i="5"/>
  <c r="I124" i="5"/>
  <c r="K220" i="6"/>
  <c r="K316" i="6"/>
  <c r="K44" i="6"/>
  <c r="I273" i="5"/>
  <c r="I317" i="5"/>
  <c r="I226" i="5"/>
  <c r="I50" i="5"/>
  <c r="U376" i="5"/>
  <c r="AC144" i="5"/>
  <c r="AC388" i="5"/>
  <c r="AC152" i="5"/>
  <c r="AC121" i="5"/>
  <c r="AC385" i="5"/>
  <c r="G293" i="11"/>
  <c r="H390" i="5"/>
  <c r="AA366" i="5"/>
  <c r="AA58" i="5"/>
  <c r="AA10" i="5"/>
  <c r="AA146" i="5"/>
  <c r="AA401" i="5"/>
  <c r="AA337" i="5"/>
  <c r="J178" i="5"/>
  <c r="J184" i="5"/>
  <c r="J243" i="5"/>
  <c r="J133" i="5"/>
  <c r="AB218" i="5"/>
  <c r="J216" i="5"/>
  <c r="AB135" i="5"/>
  <c r="J212" i="5"/>
  <c r="AC172" i="5"/>
  <c r="J247" i="5"/>
  <c r="AC400" i="5"/>
  <c r="AC320" i="5"/>
  <c r="H139" i="5"/>
  <c r="M34" i="5"/>
  <c r="M100" i="5"/>
  <c r="J170" i="5"/>
  <c r="J52" i="5"/>
  <c r="J316" i="5"/>
  <c r="AC188" i="5"/>
  <c r="J23" i="5"/>
  <c r="J241" i="5"/>
  <c r="AC53" i="5"/>
  <c r="AC133" i="5"/>
  <c r="AC397" i="5"/>
  <c r="G371" i="10"/>
  <c r="I280" i="5"/>
  <c r="K36" i="6"/>
  <c r="I199" i="5"/>
  <c r="I7" i="5"/>
  <c r="I152" i="5"/>
  <c r="I11" i="5"/>
  <c r="G364" i="11"/>
  <c r="L351" i="12"/>
  <c r="G293" i="10"/>
  <c r="L178" i="12"/>
  <c r="L54" i="12"/>
  <c r="L50" i="12"/>
  <c r="L316" i="12"/>
  <c r="L384" i="12"/>
  <c r="L334" i="12"/>
  <c r="M52" i="5"/>
  <c r="M273" i="5"/>
  <c r="M122" i="5"/>
  <c r="M389" i="5"/>
  <c r="M71" i="5"/>
  <c r="AA86" i="5"/>
  <c r="AB21" i="5"/>
  <c r="AB162" i="5"/>
  <c r="AA46" i="5"/>
  <c r="AB235" i="5"/>
  <c r="AB398" i="5"/>
  <c r="J245" i="5"/>
  <c r="J365" i="5"/>
  <c r="AB136" i="5"/>
  <c r="J315" i="5"/>
  <c r="J149" i="5"/>
  <c r="J313" i="5"/>
  <c r="J225" i="5"/>
  <c r="J264" i="5"/>
  <c r="AC60" i="5"/>
  <c r="AC344" i="5"/>
  <c r="K196" i="6"/>
  <c r="K83" i="6"/>
  <c r="K168" i="6"/>
  <c r="H115" i="5"/>
  <c r="K58" i="6"/>
  <c r="AC65" i="5"/>
  <c r="AC145" i="5"/>
  <c r="I84" i="5"/>
  <c r="K112" i="6"/>
  <c r="G330" i="10"/>
  <c r="G77" i="10"/>
  <c r="I61" i="5"/>
  <c r="I403" i="5"/>
  <c r="I211" i="5"/>
  <c r="K268" i="6"/>
  <c r="I343" i="5"/>
  <c r="K104" i="6"/>
  <c r="I356" i="5"/>
  <c r="I218" i="5"/>
  <c r="I191" i="5"/>
  <c r="AA152" i="5"/>
  <c r="AA56" i="5"/>
  <c r="AA68" i="5"/>
  <c r="AA260" i="5"/>
  <c r="AB198" i="5"/>
  <c r="AC194" i="5"/>
  <c r="AC260" i="5"/>
  <c r="AC77" i="5"/>
  <c r="AC181" i="5"/>
  <c r="AA240" i="5"/>
  <c r="AA155" i="5"/>
  <c r="AB368" i="5"/>
  <c r="AB265" i="5"/>
  <c r="AB201" i="5"/>
  <c r="AB65" i="5"/>
  <c r="AB311" i="5"/>
  <c r="AB328" i="5"/>
  <c r="AB312" i="5"/>
  <c r="I257" i="5"/>
  <c r="K356" i="6"/>
  <c r="I52" i="5"/>
  <c r="I21" i="5"/>
  <c r="I378" i="5"/>
  <c r="I26" i="5"/>
  <c r="G43" i="6"/>
  <c r="G263" i="6"/>
  <c r="G351" i="6"/>
  <c r="G109" i="6"/>
  <c r="G117" i="6"/>
  <c r="G52" i="6"/>
  <c r="G178" i="6"/>
  <c r="G396" i="6"/>
  <c r="G120" i="6"/>
  <c r="G298" i="6"/>
  <c r="G377" i="6"/>
  <c r="G189" i="6"/>
  <c r="G313" i="6"/>
  <c r="G102" i="6"/>
  <c r="G208" i="6"/>
  <c r="G13" i="6"/>
  <c r="G182" i="6"/>
  <c r="G307" i="6"/>
  <c r="G53" i="6"/>
  <c r="G226" i="6"/>
  <c r="G65" i="6"/>
  <c r="G199" i="6"/>
  <c r="G342" i="6"/>
  <c r="G183" i="6"/>
  <c r="G296" i="6"/>
  <c r="G14" i="6"/>
  <c r="G141" i="6"/>
  <c r="G323" i="6"/>
  <c r="G353" i="6"/>
  <c r="G384" i="6"/>
  <c r="G169" i="6"/>
  <c r="G145" i="6"/>
  <c r="AA215" i="5"/>
  <c r="G46" i="6"/>
  <c r="G269" i="6"/>
  <c r="G356" i="6"/>
  <c r="G98" i="6"/>
  <c r="G114" i="6"/>
  <c r="G57" i="6"/>
  <c r="G184" i="6"/>
  <c r="G404" i="6"/>
  <c r="G130" i="6"/>
  <c r="G302" i="6"/>
  <c r="G385" i="6"/>
  <c r="G195" i="6"/>
  <c r="G318" i="6"/>
  <c r="G105" i="6"/>
  <c r="G228" i="6"/>
  <c r="G30" i="6"/>
  <c r="G193" i="6"/>
  <c r="G311" i="6"/>
  <c r="G86" i="6"/>
  <c r="G238" i="6"/>
  <c r="G69" i="6"/>
  <c r="G203" i="6"/>
  <c r="G392" i="6"/>
  <c r="G196" i="6"/>
  <c r="G300" i="6"/>
  <c r="G23" i="6"/>
  <c r="G194" i="6"/>
  <c r="G327" i="6"/>
  <c r="G38" i="6"/>
  <c r="G11" i="6"/>
  <c r="G237" i="6"/>
  <c r="G16" i="6"/>
  <c r="G147" i="6"/>
  <c r="G322" i="6"/>
  <c r="G244" i="6"/>
  <c r="G400" i="6"/>
  <c r="G257" i="6"/>
  <c r="G241" i="6"/>
  <c r="G379" i="6"/>
  <c r="G192" i="6"/>
  <c r="G191" i="6"/>
  <c r="AA402" i="5"/>
  <c r="AA373" i="5"/>
  <c r="G54" i="6"/>
  <c r="G275" i="6"/>
  <c r="G366" i="6"/>
  <c r="G91" i="6"/>
  <c r="G106" i="6"/>
  <c r="G63" i="6"/>
  <c r="G201" i="6"/>
  <c r="G162" i="6"/>
  <c r="G306" i="6"/>
  <c r="G391" i="6"/>
  <c r="G205" i="6"/>
  <c r="G328" i="6"/>
  <c r="G124" i="6"/>
  <c r="G240" i="6"/>
  <c r="G34" i="6"/>
  <c r="G219" i="6"/>
  <c r="G316" i="6"/>
  <c r="G100" i="6"/>
  <c r="G331" i="6"/>
  <c r="G73" i="6"/>
  <c r="G209" i="6"/>
  <c r="G31" i="6"/>
  <c r="G232" i="6"/>
  <c r="G304" i="6"/>
  <c r="G26" i="6"/>
  <c r="G200" i="6"/>
  <c r="G335" i="6"/>
  <c r="G29" i="6"/>
  <c r="G204" i="6"/>
  <c r="G94" i="6"/>
  <c r="G223" i="6"/>
  <c r="AA390" i="5"/>
  <c r="G87" i="6"/>
  <c r="G279" i="6"/>
  <c r="G370" i="6"/>
  <c r="G83" i="6"/>
  <c r="G97" i="6"/>
  <c r="G67" i="6"/>
  <c r="G248" i="6"/>
  <c r="G18" i="6"/>
  <c r="G181" i="6"/>
  <c r="G310" i="6"/>
  <c r="G7" i="6"/>
  <c r="G211" i="6"/>
  <c r="G336" i="6"/>
  <c r="G127" i="6"/>
  <c r="G249" i="6"/>
  <c r="G50" i="6"/>
  <c r="G235" i="6"/>
  <c r="G347" i="6"/>
  <c r="G108" i="6"/>
  <c r="G339" i="6"/>
  <c r="G81" i="6"/>
  <c r="G243" i="6"/>
  <c r="G35" i="6"/>
  <c r="G236" i="6"/>
  <c r="G308" i="6"/>
  <c r="G62" i="6"/>
  <c r="G210" i="6"/>
  <c r="G362" i="6"/>
  <c r="G9" i="6"/>
  <c r="G82" i="6"/>
  <c r="G40" i="6"/>
  <c r="G164" i="6"/>
  <c r="G229" i="6"/>
  <c r="G224" i="6"/>
  <c r="G345" i="6"/>
  <c r="G315" i="6"/>
  <c r="AA37" i="5"/>
  <c r="AA256" i="5"/>
  <c r="G101" i="6"/>
  <c r="G283" i="6"/>
  <c r="G388" i="6"/>
  <c r="G48" i="6"/>
  <c r="G80" i="6"/>
  <c r="G71" i="6"/>
  <c r="G254" i="6"/>
  <c r="G21" i="6"/>
  <c r="G218" i="6"/>
  <c r="G333" i="6"/>
  <c r="G24" i="6"/>
  <c r="G215" i="6"/>
  <c r="G374" i="6"/>
  <c r="G139" i="6"/>
  <c r="G255" i="6"/>
  <c r="G61" i="6"/>
  <c r="G258" i="6"/>
  <c r="G364" i="6"/>
  <c r="G157" i="6"/>
  <c r="G355" i="6"/>
  <c r="G103" i="6"/>
  <c r="G246" i="6"/>
  <c r="G51" i="6"/>
  <c r="G253" i="6"/>
  <c r="G314" i="6"/>
  <c r="G66" i="6"/>
  <c r="G220" i="6"/>
  <c r="G373" i="6"/>
  <c r="G399" i="6"/>
  <c r="G230" i="6"/>
  <c r="G144" i="6"/>
  <c r="F319" i="11"/>
  <c r="G227" i="6"/>
  <c r="G90" i="6"/>
  <c r="AA355" i="5"/>
  <c r="G104" i="6"/>
  <c r="G293" i="6"/>
  <c r="G398" i="6"/>
  <c r="G15" i="6"/>
  <c r="G55" i="6"/>
  <c r="G85" i="6"/>
  <c r="G321" i="6"/>
  <c r="G33" i="6"/>
  <c r="G234" i="6"/>
  <c r="G341" i="6"/>
  <c r="G27" i="6"/>
  <c r="G221" i="6"/>
  <c r="G380" i="6"/>
  <c r="G143" i="6"/>
  <c r="G264" i="6"/>
  <c r="G75" i="6"/>
  <c r="G261" i="6"/>
  <c r="G368" i="6"/>
  <c r="G172" i="6"/>
  <c r="G358" i="6"/>
  <c r="G121" i="6"/>
  <c r="G250" i="6"/>
  <c r="G56" i="6"/>
  <c r="G259" i="6"/>
  <c r="G329" i="6"/>
  <c r="G70" i="6"/>
  <c r="G247" i="6"/>
  <c r="G74" i="6"/>
  <c r="G288" i="6"/>
  <c r="G332" i="6"/>
  <c r="G173" i="6"/>
  <c r="AA89" i="5"/>
  <c r="AA185" i="5"/>
  <c r="G350" i="6"/>
  <c r="L128" i="12"/>
  <c r="L266" i="12"/>
  <c r="L392" i="12"/>
  <c r="L154" i="12"/>
  <c r="L22" i="12"/>
  <c r="L60" i="12"/>
  <c r="L188" i="12"/>
  <c r="L18" i="12"/>
  <c r="L38" i="12"/>
  <c r="L248" i="12"/>
  <c r="L208" i="12"/>
  <c r="L380" i="12"/>
  <c r="L308" i="12"/>
  <c r="L250" i="12"/>
  <c r="L172" i="12"/>
  <c r="L375" i="12"/>
  <c r="L290" i="12"/>
  <c r="L120" i="12"/>
  <c r="L390" i="12"/>
  <c r="L368" i="12"/>
  <c r="L374" i="12"/>
  <c r="L370" i="12"/>
  <c r="L116" i="12"/>
  <c r="L64" i="12"/>
  <c r="L124" i="12"/>
  <c r="L310" i="12"/>
  <c r="L348" i="12"/>
  <c r="L122" i="12"/>
  <c r="L196" i="12"/>
  <c r="L224" i="12"/>
  <c r="L314" i="12"/>
  <c r="L362" i="12"/>
  <c r="L260" i="12"/>
  <c r="L327" i="12"/>
  <c r="L71" i="12"/>
  <c r="L132" i="12"/>
  <c r="L364" i="12"/>
  <c r="L282" i="12"/>
  <c r="L312" i="12"/>
  <c r="L354" i="12"/>
  <c r="L34" i="12"/>
  <c r="L160" i="12"/>
  <c r="L350" i="12"/>
  <c r="L214" i="12"/>
  <c r="L164" i="12"/>
  <c r="L156" i="12"/>
  <c r="L342" i="12"/>
  <c r="L79" i="12"/>
  <c r="L194" i="12"/>
  <c r="L315" i="12"/>
  <c r="L337" i="12"/>
  <c r="L206" i="12"/>
  <c r="L56" i="12"/>
  <c r="L152" i="12"/>
  <c r="L110" i="12"/>
  <c r="L162" i="12"/>
  <c r="L182" i="12"/>
  <c r="L44" i="12"/>
  <c r="L323" i="12"/>
  <c r="L200" i="12"/>
  <c r="L336" i="12"/>
  <c r="L398" i="12"/>
  <c r="L170" i="12"/>
  <c r="L372" i="12"/>
  <c r="L144" i="12"/>
  <c r="L291" i="12"/>
  <c r="L289" i="12"/>
  <c r="L255" i="12"/>
  <c r="L87" i="12"/>
  <c r="L331" i="12"/>
  <c r="L340" i="12"/>
  <c r="L376" i="12"/>
  <c r="L204" i="12"/>
  <c r="L100" i="12"/>
  <c r="L236" i="12"/>
  <c r="L42" i="12"/>
  <c r="L240" i="12"/>
  <c r="L62" i="12"/>
  <c r="L166" i="12"/>
  <c r="L52" i="12"/>
  <c r="L80" i="12"/>
  <c r="L198" i="12"/>
  <c r="L246" i="12"/>
  <c r="L394" i="12"/>
  <c r="L279" i="12"/>
  <c r="L277" i="12"/>
  <c r="L243" i="12"/>
  <c r="L75" i="12"/>
  <c r="L319" i="12"/>
  <c r="G170" i="6"/>
  <c r="G180" i="6"/>
  <c r="G126" i="6"/>
  <c r="G297" i="6"/>
  <c r="G119" i="6"/>
  <c r="G5" i="6"/>
  <c r="G45" i="6"/>
  <c r="G107" i="6"/>
  <c r="G324" i="6"/>
  <c r="G41" i="6"/>
  <c r="G242" i="6"/>
  <c r="G346" i="6"/>
  <c r="G95" i="6"/>
  <c r="G225" i="6"/>
  <c r="G39" i="6"/>
  <c r="G151" i="6"/>
  <c r="G284" i="6"/>
  <c r="G78" i="6"/>
  <c r="G271" i="6"/>
  <c r="G372" i="6"/>
  <c r="G179" i="6"/>
  <c r="G361" i="6"/>
  <c r="G128" i="6"/>
  <c r="G256" i="6"/>
  <c r="G96" i="6"/>
  <c r="G262" i="6"/>
  <c r="G337" i="6"/>
  <c r="G76" i="6"/>
  <c r="G251" i="6"/>
  <c r="G115" i="6"/>
  <c r="G158" i="6"/>
  <c r="G8" i="6"/>
  <c r="G113" i="6"/>
  <c r="G393" i="6"/>
  <c r="G272" i="6"/>
  <c r="G376" i="6"/>
  <c r="G403" i="6"/>
  <c r="G188" i="6"/>
  <c r="F310" i="10"/>
  <c r="F115" i="10"/>
  <c r="F358" i="10"/>
  <c r="F27" i="10"/>
  <c r="F377" i="10"/>
  <c r="F294" i="10"/>
  <c r="F66" i="10"/>
  <c r="F250" i="10"/>
  <c r="F291" i="10"/>
  <c r="F54" i="10"/>
  <c r="F231" i="10"/>
  <c r="F91" i="10"/>
  <c r="F306" i="10"/>
  <c r="F251" i="10"/>
  <c r="F387" i="10"/>
  <c r="F311" i="10"/>
  <c r="F5" i="10"/>
  <c r="F214" i="10"/>
  <c r="F281" i="10"/>
  <c r="G359" i="6"/>
  <c r="G138" i="6"/>
  <c r="G301" i="6"/>
  <c r="G110" i="6"/>
  <c r="G187" i="6"/>
  <c r="G28" i="6"/>
  <c r="G123" i="6"/>
  <c r="G330" i="6"/>
  <c r="G44" i="6"/>
  <c r="G270" i="6"/>
  <c r="G354" i="6"/>
  <c r="G99" i="6"/>
  <c r="G231" i="6"/>
  <c r="G47" i="6"/>
  <c r="G159" i="6"/>
  <c r="G325" i="6"/>
  <c r="G89" i="6"/>
  <c r="G277" i="6"/>
  <c r="G378" i="6"/>
  <c r="G190" i="6"/>
  <c r="G375" i="6"/>
  <c r="G131" i="6"/>
  <c r="G265" i="6"/>
  <c r="G135" i="6"/>
  <c r="G268" i="6"/>
  <c r="G348" i="6"/>
  <c r="G79" i="6"/>
  <c r="G266" i="6"/>
  <c r="G118" i="6"/>
  <c r="G285" i="6"/>
  <c r="G395" i="6"/>
  <c r="G390" i="6"/>
  <c r="I258" i="12"/>
  <c r="I220" i="12"/>
  <c r="I403" i="12"/>
  <c r="I381" i="12"/>
  <c r="I312" i="12"/>
  <c r="I257" i="12"/>
  <c r="I404" i="12"/>
  <c r="I181" i="12"/>
  <c r="I371" i="12"/>
  <c r="I392" i="12"/>
  <c r="G153" i="6"/>
  <c r="G305" i="6"/>
  <c r="G84" i="6"/>
  <c r="G177" i="6"/>
  <c r="G12" i="6"/>
  <c r="G133" i="6"/>
  <c r="G338" i="6"/>
  <c r="G60" i="6"/>
  <c r="G276" i="6"/>
  <c r="G357" i="6"/>
  <c r="G148" i="6"/>
  <c r="G245" i="6"/>
  <c r="G58" i="6"/>
  <c r="G168" i="6"/>
  <c r="G344" i="6"/>
  <c r="G92" i="6"/>
  <c r="G281" i="6"/>
  <c r="G386" i="6"/>
  <c r="G206" i="6"/>
  <c r="G383" i="6"/>
  <c r="G140" i="6"/>
  <c r="G287" i="6"/>
  <c r="G149" i="6"/>
  <c r="G274" i="6"/>
  <c r="G365" i="6"/>
  <c r="G112" i="6"/>
  <c r="G290" i="6"/>
  <c r="G217" i="6"/>
  <c r="G125" i="6"/>
  <c r="G17" i="6"/>
  <c r="G289" i="6"/>
  <c r="G207" i="6"/>
  <c r="AA300" i="5"/>
  <c r="AA156" i="5"/>
  <c r="AA368" i="5"/>
  <c r="AA49" i="5"/>
  <c r="AA201" i="5"/>
  <c r="AA266" i="5"/>
  <c r="AA130" i="5"/>
  <c r="AA191" i="5"/>
  <c r="AA248" i="5"/>
  <c r="AA114" i="5"/>
  <c r="AA303" i="5"/>
  <c r="AA226" i="5"/>
  <c r="AA200" i="5"/>
  <c r="AA223" i="5"/>
  <c r="AA315" i="5"/>
  <c r="G197" i="6"/>
  <c r="G309" i="6"/>
  <c r="G49" i="6"/>
  <c r="G161" i="6"/>
  <c r="G25" i="6"/>
  <c r="G136" i="6"/>
  <c r="G349" i="6"/>
  <c r="G77" i="6"/>
  <c r="G280" i="6"/>
  <c r="G360" i="6"/>
  <c r="G154" i="6"/>
  <c r="G252" i="6"/>
  <c r="G64" i="6"/>
  <c r="G185" i="6"/>
  <c r="G352" i="6"/>
  <c r="G111" i="6"/>
  <c r="G295" i="6"/>
  <c r="G10" i="6"/>
  <c r="G212" i="6"/>
  <c r="G397" i="6"/>
  <c r="G152" i="6"/>
  <c r="G319" i="6"/>
  <c r="G155" i="6"/>
  <c r="G278" i="6"/>
  <c r="G369" i="6"/>
  <c r="G122" i="6"/>
  <c r="G312" i="6"/>
  <c r="G214" i="6"/>
  <c r="F47" i="10"/>
  <c r="F162" i="10"/>
  <c r="I235" i="12"/>
  <c r="G213" i="6"/>
  <c r="AA333" i="5"/>
  <c r="AA295" i="5"/>
  <c r="L346" i="12"/>
  <c r="L88" i="12"/>
  <c r="L174" i="12"/>
  <c r="L35" i="12"/>
  <c r="L218" i="12"/>
  <c r="L230" i="12"/>
  <c r="L136" i="12"/>
  <c r="L126" i="12"/>
  <c r="G20" i="6"/>
  <c r="G233" i="6"/>
  <c r="G340" i="6"/>
  <c r="G6" i="6"/>
  <c r="G150" i="6"/>
  <c r="G19" i="6"/>
  <c r="G156" i="6"/>
  <c r="G363" i="6"/>
  <c r="G88" i="6"/>
  <c r="G286" i="6"/>
  <c r="G367" i="6"/>
  <c r="G171" i="6"/>
  <c r="G273" i="6"/>
  <c r="G68" i="6"/>
  <c r="G198" i="6"/>
  <c r="G389" i="6"/>
  <c r="G146" i="6"/>
  <c r="G299" i="6"/>
  <c r="G37" i="6"/>
  <c r="G216" i="6"/>
  <c r="G163" i="6"/>
  <c r="G326" i="6"/>
  <c r="G166" i="6"/>
  <c r="G282" i="6"/>
  <c r="G381" i="6"/>
  <c r="G129" i="6"/>
  <c r="G317" i="6"/>
  <c r="G59" i="6"/>
  <c r="H325" i="11"/>
  <c r="AA352" i="5"/>
  <c r="AB253" i="5"/>
  <c r="AA163" i="5"/>
  <c r="AB213" i="5"/>
  <c r="AB177" i="5"/>
  <c r="AB17" i="5"/>
  <c r="AB285" i="5"/>
  <c r="AA106" i="5"/>
  <c r="AB295" i="5"/>
  <c r="G137" i="6"/>
  <c r="F115" i="11"/>
  <c r="I71" i="12"/>
  <c r="I117" i="12"/>
  <c r="I358" i="12"/>
  <c r="J175" i="5"/>
  <c r="J309" i="5"/>
  <c r="J219" i="5"/>
  <c r="J393" i="5"/>
  <c r="AC132" i="5"/>
  <c r="AC368" i="5"/>
  <c r="AC272" i="5"/>
  <c r="AC113" i="5"/>
  <c r="AC193" i="5"/>
  <c r="I342" i="5"/>
  <c r="K123" i="6"/>
  <c r="I299" i="5"/>
  <c r="I96" i="5"/>
  <c r="I29" i="5"/>
  <c r="I363" i="5"/>
  <c r="I366" i="5"/>
  <c r="I145" i="5"/>
  <c r="H48" i="11"/>
  <c r="F4" i="10"/>
  <c r="J43" i="5"/>
  <c r="J234" i="5"/>
  <c r="J21" i="5"/>
  <c r="J321" i="5"/>
  <c r="AC196" i="5"/>
  <c r="AC168" i="5"/>
  <c r="AC380" i="5"/>
  <c r="AC161" i="5"/>
  <c r="H355" i="12"/>
  <c r="I320" i="5"/>
  <c r="K243" i="6"/>
  <c r="I373" i="5"/>
  <c r="I271" i="5"/>
  <c r="I404" i="5"/>
  <c r="I399" i="5"/>
  <c r="I391" i="5"/>
  <c r="I367" i="5"/>
  <c r="AA167" i="5"/>
  <c r="H298" i="11"/>
  <c r="AA48" i="5"/>
  <c r="AA380" i="5"/>
  <c r="AA72" i="5"/>
  <c r="AA69" i="5"/>
  <c r="AB66" i="5"/>
  <c r="AC340" i="5"/>
  <c r="W389" i="5"/>
  <c r="W276" i="5"/>
  <c r="W334" i="5"/>
  <c r="W125" i="5"/>
  <c r="AC192" i="5"/>
  <c r="AC396" i="5"/>
  <c r="AA235" i="5"/>
  <c r="J90" i="5"/>
  <c r="AC313" i="5"/>
  <c r="AA66" i="5"/>
  <c r="AB280" i="5"/>
  <c r="AB205" i="5"/>
  <c r="AB84" i="5"/>
  <c r="AB316" i="5"/>
  <c r="AB359" i="5"/>
  <c r="AB350" i="5"/>
  <c r="AB7" i="5"/>
  <c r="AB74" i="5"/>
  <c r="AC352" i="5"/>
  <c r="AC86" i="5"/>
  <c r="AC252" i="5"/>
  <c r="AC228" i="5"/>
  <c r="AA9" i="5"/>
  <c r="F113" i="10"/>
  <c r="AB102" i="5"/>
  <c r="J339" i="5"/>
  <c r="J235" i="5"/>
  <c r="AA294" i="5"/>
  <c r="J254" i="5"/>
  <c r="AC245" i="5"/>
  <c r="AC325" i="5"/>
  <c r="AC392" i="5"/>
  <c r="AA136" i="5"/>
  <c r="AA225" i="5"/>
  <c r="AA198" i="5"/>
  <c r="AA369" i="5"/>
  <c r="F21" i="10"/>
  <c r="AC32" i="5"/>
  <c r="AC257" i="5"/>
  <c r="AC337" i="5"/>
  <c r="AC219" i="5"/>
  <c r="AA313" i="5"/>
  <c r="AA52" i="5"/>
  <c r="AA353" i="5"/>
  <c r="AA264" i="5"/>
  <c r="AA317" i="5"/>
  <c r="AA133" i="5"/>
  <c r="F173" i="10"/>
  <c r="L51" i="12"/>
  <c r="L195" i="12"/>
  <c r="L339" i="12"/>
  <c r="AC305" i="5"/>
  <c r="AA319" i="5"/>
  <c r="AA42" i="5"/>
  <c r="AA59" i="5"/>
  <c r="AA384" i="5"/>
  <c r="AC72" i="5"/>
  <c r="AC136" i="5"/>
  <c r="AC376" i="5"/>
  <c r="AC384" i="5"/>
  <c r="AC68" i="5"/>
  <c r="AC73" i="5"/>
  <c r="AC373" i="5"/>
  <c r="G401" i="6"/>
  <c r="G121" i="11"/>
  <c r="AB364" i="5"/>
  <c r="G64" i="11"/>
  <c r="H79" i="8"/>
  <c r="AB134" i="5"/>
  <c r="AA271" i="5"/>
  <c r="AB170" i="5"/>
  <c r="AB46" i="5"/>
  <c r="AB339" i="5"/>
  <c r="M385" i="5"/>
  <c r="M146" i="5"/>
  <c r="M321" i="5"/>
  <c r="M275" i="5"/>
  <c r="M123" i="5"/>
  <c r="G301" i="10"/>
  <c r="H74" i="8"/>
  <c r="H9" i="8"/>
  <c r="I17" i="5"/>
  <c r="H81" i="8"/>
  <c r="H105" i="8"/>
  <c r="H275" i="8"/>
  <c r="G267" i="6"/>
  <c r="AB335" i="5"/>
  <c r="AB79" i="5"/>
  <c r="AB43" i="5"/>
  <c r="AB196" i="5"/>
  <c r="H259" i="8"/>
  <c r="H70" i="8"/>
  <c r="H332" i="8"/>
  <c r="H157" i="8"/>
  <c r="H270" i="8"/>
  <c r="G197" i="10"/>
  <c r="G399" i="10"/>
  <c r="I165" i="5"/>
  <c r="I27" i="5"/>
  <c r="I146" i="5"/>
  <c r="I94" i="5"/>
  <c r="I177" i="5"/>
  <c r="I296" i="5"/>
  <c r="I137" i="5"/>
  <c r="I401" i="5"/>
  <c r="M227" i="5"/>
  <c r="M219" i="5"/>
  <c r="M191" i="5"/>
  <c r="M22" i="5"/>
  <c r="J354" i="5"/>
  <c r="J134" i="5"/>
  <c r="J301" i="5"/>
  <c r="J57" i="5"/>
  <c r="G265" i="10"/>
  <c r="G295" i="10"/>
  <c r="G385" i="10"/>
  <c r="G199" i="10"/>
  <c r="I51" i="5"/>
  <c r="I214" i="5"/>
  <c r="I112" i="5"/>
  <c r="I133" i="5"/>
  <c r="G335" i="10"/>
  <c r="K308" i="6"/>
  <c r="I266" i="5"/>
  <c r="I315" i="5"/>
  <c r="I303" i="5"/>
  <c r="I362" i="5"/>
  <c r="I33" i="5"/>
  <c r="I267" i="5"/>
  <c r="I107" i="5"/>
  <c r="I25" i="5"/>
  <c r="AB200" i="5"/>
  <c r="G58" i="10"/>
  <c r="N178" i="5"/>
  <c r="I365" i="5"/>
  <c r="I74" i="5"/>
  <c r="I93" i="5"/>
  <c r="I12" i="5"/>
  <c r="I198" i="5"/>
  <c r="I324" i="5"/>
  <c r="I265" i="5"/>
  <c r="I387" i="5"/>
  <c r="I34" i="5"/>
  <c r="I39" i="5"/>
  <c r="I97" i="5"/>
  <c r="I171" i="5"/>
  <c r="I148" i="5"/>
  <c r="I83" i="5"/>
  <c r="I277" i="5"/>
  <c r="I247" i="5"/>
  <c r="I395" i="5"/>
  <c r="I20" i="5"/>
  <c r="I189" i="5"/>
  <c r="I389" i="5"/>
  <c r="I397" i="5"/>
  <c r="I272" i="5"/>
  <c r="I394" i="5"/>
  <c r="I156" i="5"/>
  <c r="I78" i="5"/>
  <c r="I38" i="5"/>
  <c r="I241" i="5"/>
  <c r="I236" i="5"/>
  <c r="I392" i="5"/>
  <c r="I68" i="5"/>
  <c r="I224" i="5"/>
  <c r="I125" i="5"/>
  <c r="I9" i="5"/>
  <c r="I70" i="5"/>
  <c r="I244" i="5"/>
  <c r="I89" i="5"/>
  <c r="I268" i="5"/>
  <c r="I181" i="5"/>
  <c r="I80" i="5"/>
  <c r="I72" i="5"/>
  <c r="I182" i="5"/>
  <c r="I310" i="5"/>
  <c r="I326" i="5"/>
  <c r="I57" i="5"/>
  <c r="I358" i="5"/>
  <c r="I321" i="5"/>
  <c r="I360" i="5"/>
  <c r="I134" i="5"/>
  <c r="I251" i="5"/>
  <c r="I245" i="5"/>
  <c r="I382" i="5"/>
  <c r="I103" i="5"/>
  <c r="I175" i="5"/>
  <c r="I207" i="5"/>
  <c r="I75" i="5"/>
  <c r="I30" i="5"/>
  <c r="I246" i="5"/>
  <c r="I400" i="5"/>
  <c r="I216" i="5"/>
  <c r="I220" i="5"/>
  <c r="I368" i="5"/>
  <c r="I398" i="5"/>
  <c r="I76" i="5"/>
  <c r="I65" i="5"/>
  <c r="I69" i="5"/>
  <c r="I283" i="5"/>
  <c r="I357" i="5"/>
  <c r="I248" i="5"/>
  <c r="I298" i="5"/>
  <c r="I328" i="5"/>
  <c r="I53" i="5"/>
  <c r="I23" i="5"/>
  <c r="I188" i="5"/>
  <c r="I117" i="5"/>
  <c r="I333" i="5"/>
  <c r="I111" i="5"/>
  <c r="I142" i="5"/>
  <c r="I60" i="5"/>
  <c r="I319" i="5"/>
  <c r="I203" i="5"/>
  <c r="I243" i="5"/>
  <c r="I153" i="5"/>
  <c r="I205" i="5"/>
  <c r="I330" i="5"/>
  <c r="I176" i="5"/>
  <c r="I150" i="5"/>
  <c r="I380" i="5"/>
  <c r="I239" i="5"/>
  <c r="I157" i="5"/>
  <c r="I81" i="5"/>
  <c r="I209" i="5"/>
  <c r="I151" i="5"/>
  <c r="I230" i="5"/>
  <c r="I36" i="5"/>
  <c r="I250" i="5"/>
  <c r="I347" i="5"/>
  <c r="I278" i="5"/>
  <c r="I370" i="5"/>
  <c r="I48" i="5"/>
  <c r="I344" i="5"/>
  <c r="I180" i="5"/>
  <c r="I327" i="5"/>
  <c r="I335" i="5"/>
  <c r="I95" i="5"/>
  <c r="I285" i="5"/>
  <c r="I155" i="5"/>
  <c r="I258" i="5"/>
  <c r="I55" i="5"/>
  <c r="I71" i="5"/>
  <c r="I79" i="5"/>
  <c r="I372" i="5"/>
  <c r="I339" i="5"/>
  <c r="I348" i="5"/>
  <c r="I322" i="5"/>
  <c r="I313" i="5"/>
  <c r="I276" i="5"/>
  <c r="I359" i="5"/>
  <c r="I169" i="5"/>
  <c r="I304" i="5"/>
  <c r="I82" i="5"/>
  <c r="I59" i="5"/>
  <c r="I325" i="5"/>
  <c r="I49" i="5"/>
  <c r="I102" i="5"/>
  <c r="I219" i="5"/>
  <c r="I170" i="5"/>
  <c r="I187" i="5"/>
  <c r="I301" i="5"/>
  <c r="I132" i="5"/>
  <c r="I186" i="5"/>
  <c r="I302" i="5"/>
  <c r="I374" i="5"/>
  <c r="I286" i="5"/>
  <c r="I43" i="5"/>
  <c r="I32" i="5"/>
  <c r="I223" i="5"/>
  <c r="I141" i="5"/>
  <c r="I123" i="5"/>
  <c r="I44" i="5"/>
  <c r="I183" i="5"/>
  <c r="I162" i="5"/>
  <c r="I173" i="5"/>
  <c r="I200" i="5"/>
  <c r="I31" i="5"/>
  <c r="I249" i="5"/>
  <c r="I204" i="5"/>
  <c r="I217" i="5"/>
  <c r="I179" i="5"/>
  <c r="I13" i="5"/>
  <c r="I120" i="5"/>
  <c r="I259" i="5"/>
  <c r="I242" i="5"/>
  <c r="I352" i="5"/>
  <c r="I172" i="5"/>
  <c r="I384" i="5"/>
  <c r="I208" i="5"/>
  <c r="I10" i="5"/>
  <c r="I108" i="5"/>
  <c r="I159" i="5"/>
  <c r="I19" i="5"/>
  <c r="I228" i="5"/>
  <c r="I402" i="5"/>
  <c r="I122" i="5"/>
  <c r="I5" i="5"/>
  <c r="I385" i="5"/>
  <c r="I140" i="5"/>
  <c r="I253" i="5"/>
  <c r="I8" i="5"/>
  <c r="I340" i="5"/>
  <c r="I127" i="5"/>
  <c r="I316" i="5"/>
  <c r="I293" i="5"/>
  <c r="I282" i="5"/>
  <c r="I288" i="5"/>
  <c r="I331" i="5"/>
  <c r="I353" i="5"/>
  <c r="I54" i="5"/>
  <c r="I113" i="5"/>
  <c r="I232" i="5"/>
  <c r="I195" i="5"/>
  <c r="I237" i="5"/>
  <c r="I376" i="5"/>
  <c r="I381" i="5"/>
  <c r="I87" i="5"/>
  <c r="I184" i="5"/>
  <c r="I73" i="5"/>
  <c r="I269" i="5"/>
  <c r="I261" i="5"/>
  <c r="I202" i="5"/>
  <c r="I238" i="5"/>
  <c r="I337" i="5"/>
  <c r="I116" i="5"/>
  <c r="I40" i="5"/>
  <c r="I254" i="5"/>
  <c r="I383" i="5"/>
  <c r="I260" i="5"/>
  <c r="I300" i="5"/>
  <c r="I147" i="5"/>
  <c r="I193" i="5"/>
  <c r="I190" i="5"/>
  <c r="I196" i="5"/>
  <c r="I351" i="5"/>
  <c r="I67" i="5"/>
  <c r="I290" i="5"/>
  <c r="I167" i="5"/>
  <c r="I255" i="5"/>
  <c r="I100" i="5"/>
  <c r="I281" i="5"/>
  <c r="I168" i="5"/>
  <c r="I329" i="5"/>
  <c r="I307" i="5"/>
  <c r="I386" i="5"/>
  <c r="I88" i="5"/>
  <c r="I101" i="5"/>
  <c r="I375" i="5"/>
  <c r="I64" i="5"/>
  <c r="I126" i="5"/>
  <c r="I312" i="5"/>
  <c r="I118" i="5"/>
  <c r="I227" i="5"/>
  <c r="I341" i="5"/>
  <c r="I178" i="5"/>
  <c r="I136" i="5"/>
  <c r="I192" i="5"/>
  <c r="I58" i="5"/>
  <c r="I354" i="5"/>
  <c r="I234" i="5"/>
  <c r="I164" i="5"/>
  <c r="I379" i="5"/>
  <c r="I194" i="5"/>
  <c r="I42" i="5"/>
  <c r="I154" i="5"/>
  <c r="I160" i="5"/>
  <c r="I229" i="5"/>
  <c r="I206" i="5"/>
  <c r="I291" i="5"/>
  <c r="I323" i="5"/>
  <c r="I18" i="5"/>
  <c r="I311" i="5"/>
  <c r="I66" i="5"/>
  <c r="I22" i="5"/>
  <c r="I129" i="5"/>
  <c r="I119" i="5"/>
  <c r="I361" i="5"/>
  <c r="I262" i="5"/>
  <c r="G89" i="10"/>
  <c r="G101" i="10"/>
  <c r="AB140" i="5"/>
  <c r="AB194" i="5"/>
  <c r="AA388" i="5"/>
  <c r="M162" i="5"/>
  <c r="J176" i="5"/>
  <c r="J87" i="5"/>
  <c r="J155" i="5"/>
  <c r="J361" i="5"/>
  <c r="AA329" i="5"/>
  <c r="G158" i="10"/>
  <c r="W249" i="5"/>
  <c r="W229" i="5"/>
  <c r="W333" i="5"/>
  <c r="AB331" i="5"/>
  <c r="F335" i="10"/>
  <c r="F89" i="10"/>
  <c r="F137" i="10"/>
  <c r="F246" i="10"/>
  <c r="F19" i="10"/>
  <c r="F303" i="10"/>
  <c r="F271" i="10"/>
  <c r="F399" i="10"/>
  <c r="F83" i="10"/>
  <c r="F194" i="10"/>
  <c r="F87" i="10"/>
  <c r="F34" i="10"/>
  <c r="F75" i="10"/>
  <c r="F257" i="10"/>
  <c r="F370" i="10"/>
  <c r="F126" i="10"/>
  <c r="F170" i="10"/>
  <c r="F283" i="10"/>
  <c r="F35" i="10"/>
  <c r="F51" i="10"/>
  <c r="F286" i="10"/>
  <c r="F202" i="10"/>
  <c r="F382" i="10"/>
  <c r="F339" i="10"/>
  <c r="F46" i="10"/>
  <c r="F94" i="10"/>
  <c r="F31" i="10"/>
  <c r="F391" i="10"/>
  <c r="F327" i="10"/>
  <c r="F155" i="10"/>
  <c r="F255" i="10"/>
  <c r="F403" i="10"/>
  <c r="F112" i="10"/>
  <c r="F163" i="10"/>
  <c r="F50" i="10"/>
  <c r="F7" i="10"/>
  <c r="F222" i="10"/>
  <c r="F269" i="10"/>
  <c r="F138" i="10"/>
  <c r="F111" i="10"/>
  <c r="F32" i="10"/>
  <c r="F55" i="10"/>
  <c r="F178" i="10"/>
  <c r="AB289" i="5"/>
  <c r="AB185" i="5"/>
  <c r="AB290" i="5"/>
  <c r="F310" i="11"/>
  <c r="AB286" i="5"/>
  <c r="AB158" i="5"/>
  <c r="AB225" i="5"/>
  <c r="J226" i="5"/>
  <c r="J105" i="5"/>
  <c r="J180" i="5"/>
  <c r="AA361" i="5"/>
  <c r="AB296" i="5"/>
  <c r="AB261" i="5"/>
  <c r="AB197" i="5"/>
  <c r="AB61" i="5"/>
  <c r="AB294" i="5"/>
  <c r="AB324" i="5"/>
  <c r="AB308" i="5"/>
  <c r="G93" i="6"/>
  <c r="G260" i="6"/>
  <c r="AB27" i="5"/>
  <c r="AB12" i="5"/>
  <c r="AB71" i="5"/>
  <c r="W272" i="5"/>
  <c r="AB39" i="5"/>
  <c r="AB119" i="5"/>
  <c r="AB64" i="5"/>
  <c r="I177" i="11"/>
  <c r="I97" i="11"/>
  <c r="I83" i="11"/>
  <c r="I111" i="11"/>
  <c r="I93" i="11"/>
  <c r="I204" i="11"/>
  <c r="I175" i="11"/>
  <c r="I275" i="11"/>
  <c r="I208" i="11"/>
  <c r="I318" i="11"/>
  <c r="I107" i="11"/>
  <c r="I164" i="11"/>
  <c r="I203" i="11"/>
  <c r="I244" i="11"/>
  <c r="I199" i="11"/>
  <c r="I224" i="11"/>
  <c r="I281" i="11"/>
  <c r="I101" i="11"/>
  <c r="I247" i="11"/>
  <c r="I251" i="11"/>
  <c r="I103" i="11"/>
  <c r="I241" i="11"/>
  <c r="I296" i="11"/>
  <c r="I341" i="11"/>
  <c r="I364" i="11"/>
  <c r="I379" i="11"/>
  <c r="H4" i="10"/>
  <c r="H49" i="10"/>
  <c r="H371" i="10"/>
  <c r="H307" i="10"/>
  <c r="H247" i="10"/>
  <c r="H152" i="10"/>
  <c r="H185" i="10"/>
  <c r="H178" i="10"/>
  <c r="H235" i="10"/>
  <c r="H362" i="10"/>
  <c r="H83" i="10"/>
  <c r="H192" i="10"/>
  <c r="H296" i="10"/>
  <c r="H73" i="10"/>
  <c r="H399" i="10"/>
  <c r="H115" i="10"/>
  <c r="H32" i="10"/>
  <c r="H112" i="10"/>
  <c r="H48" i="10"/>
  <c r="H373" i="10"/>
  <c r="H84" i="10"/>
  <c r="H110" i="10"/>
  <c r="H63" i="10"/>
  <c r="H367" i="10"/>
  <c r="H117" i="10"/>
  <c r="H377" i="10"/>
  <c r="H86" i="10"/>
  <c r="H376" i="10"/>
  <c r="H260" i="10"/>
  <c r="H116" i="10"/>
  <c r="H81" i="10"/>
  <c r="H244" i="10"/>
  <c r="H288" i="10"/>
  <c r="H105" i="10"/>
  <c r="H165" i="10"/>
  <c r="H251" i="10"/>
  <c r="H218" i="10"/>
  <c r="H269" i="10"/>
  <c r="H136" i="10"/>
  <c r="H252" i="10"/>
  <c r="H129" i="10"/>
  <c r="H249" i="10"/>
  <c r="H125" i="10"/>
  <c r="H221" i="10"/>
  <c r="H205" i="10"/>
  <c r="H103" i="10"/>
  <c r="H159" i="10"/>
  <c r="H280" i="10"/>
  <c r="H66" i="10"/>
  <c r="H263" i="10"/>
  <c r="H31" i="10"/>
  <c r="H72" i="10"/>
  <c r="H12" i="10"/>
  <c r="H97" i="10"/>
  <c r="H166" i="10"/>
  <c r="H257" i="10"/>
  <c r="H225" i="10"/>
  <c r="H336" i="10"/>
  <c r="H56" i="10"/>
  <c r="H64" i="10"/>
  <c r="H402" i="10"/>
  <c r="H230" i="10"/>
  <c r="H33" i="10"/>
  <c r="H17" i="10"/>
  <c r="H195" i="10"/>
  <c r="H153" i="10"/>
  <c r="H198" i="10"/>
  <c r="H47" i="10"/>
  <c r="H215" i="10"/>
  <c r="H167" i="10"/>
  <c r="H145" i="10"/>
  <c r="H375" i="10"/>
  <c r="H337" i="10"/>
  <c r="H386" i="10"/>
  <c r="H237" i="10"/>
  <c r="H194" i="10"/>
  <c r="H357" i="10"/>
  <c r="H80" i="10"/>
  <c r="H183" i="10"/>
  <c r="H132" i="10"/>
  <c r="H238" i="10"/>
  <c r="H38" i="10"/>
  <c r="H210" i="10"/>
  <c r="H101" i="10"/>
  <c r="H385" i="10"/>
  <c r="H397" i="10"/>
  <c r="H69" i="10"/>
  <c r="H54" i="10"/>
  <c r="H36" i="10"/>
  <c r="H354" i="10"/>
  <c r="H291" i="10"/>
  <c r="H137" i="10"/>
  <c r="H70" i="10"/>
  <c r="H224" i="10"/>
  <c r="H253" i="10"/>
  <c r="H281" i="10"/>
  <c r="H314" i="10"/>
  <c r="H274" i="10"/>
  <c r="H348" i="10"/>
  <c r="H295" i="10"/>
  <c r="H138" i="10"/>
  <c r="H42" i="10"/>
  <c r="H315" i="10"/>
  <c r="H250" i="10"/>
  <c r="H5" i="10"/>
  <c r="H172" i="10"/>
  <c r="H346" i="10"/>
  <c r="H77" i="10"/>
  <c r="H343" i="10"/>
  <c r="H89" i="10"/>
  <c r="H40" i="10"/>
  <c r="H378" i="10"/>
  <c r="H201" i="10"/>
  <c r="H175" i="10"/>
  <c r="H121" i="10"/>
  <c r="H284" i="10"/>
  <c r="H301" i="10"/>
  <c r="H157" i="10"/>
  <c r="H234" i="10"/>
  <c r="H19" i="10"/>
  <c r="H188" i="10"/>
  <c r="H387" i="10"/>
  <c r="H130" i="10"/>
  <c r="H383" i="10"/>
  <c r="H368" i="10"/>
  <c r="H59" i="10"/>
  <c r="H123" i="10"/>
  <c r="H24" i="10"/>
  <c r="H94" i="10"/>
  <c r="H160" i="10"/>
  <c r="H398" i="10"/>
  <c r="H141" i="10"/>
  <c r="H332" i="10"/>
  <c r="H341" i="10"/>
  <c r="H181" i="10"/>
  <c r="H62" i="10"/>
  <c r="H302" i="10"/>
  <c r="H43" i="10"/>
  <c r="H140" i="10"/>
  <c r="H202" i="10"/>
  <c r="H327" i="10"/>
  <c r="H255" i="10"/>
  <c r="H272" i="10"/>
  <c r="H379" i="10"/>
  <c r="H227" i="10"/>
  <c r="H233" i="10"/>
  <c r="H351" i="10"/>
  <c r="H335" i="10"/>
  <c r="H304" i="10"/>
  <c r="H236" i="10"/>
  <c r="H51" i="10"/>
  <c r="H168" i="10"/>
  <c r="H404" i="10"/>
  <c r="H245" i="10"/>
  <c r="H143" i="10"/>
  <c r="H243" i="10"/>
  <c r="H374" i="10"/>
  <c r="H347" i="10"/>
  <c r="H21" i="10"/>
  <c r="H204" i="10"/>
  <c r="H144" i="10"/>
  <c r="H214" i="10"/>
  <c r="H229" i="10"/>
  <c r="H219" i="10"/>
  <c r="H396" i="10"/>
  <c r="H395" i="10"/>
  <c r="H356" i="10"/>
  <c r="H74" i="10"/>
  <c r="H65" i="10"/>
  <c r="H191" i="10"/>
  <c r="H133" i="10"/>
  <c r="H9" i="10"/>
  <c r="H30" i="10"/>
  <c r="H179" i="10"/>
  <c r="H372" i="10"/>
  <c r="H76" i="10"/>
  <c r="H111" i="10"/>
  <c r="H199" i="10"/>
  <c r="H270" i="10"/>
  <c r="H364" i="10"/>
  <c r="H393" i="10"/>
  <c r="H380" i="10"/>
  <c r="H271" i="10"/>
  <c r="H124" i="10"/>
  <c r="H294" i="10"/>
  <c r="H29" i="10"/>
  <c r="H10" i="10"/>
  <c r="H231" i="10"/>
  <c r="H156" i="10"/>
  <c r="H349" i="10"/>
  <c r="H340" i="10"/>
  <c r="H109" i="10"/>
  <c r="H285" i="10"/>
  <c r="H283" i="10"/>
  <c r="H308" i="10"/>
  <c r="H173" i="10"/>
  <c r="H148" i="10"/>
  <c r="H88" i="10"/>
  <c r="H203" i="10"/>
  <c r="H389" i="10"/>
  <c r="H293" i="10"/>
  <c r="H277" i="10"/>
  <c r="H15" i="10"/>
  <c r="H169" i="10"/>
  <c r="H401" i="10"/>
  <c r="H16" i="10"/>
  <c r="H278" i="10"/>
  <c r="H394" i="10"/>
  <c r="H313" i="10"/>
  <c r="H35" i="10"/>
  <c r="H339" i="10"/>
  <c r="H211" i="10"/>
  <c r="H355" i="10"/>
  <c r="H23" i="10"/>
  <c r="H85" i="10"/>
  <c r="H207" i="10"/>
  <c r="H102" i="10"/>
  <c r="H305" i="10"/>
  <c r="H239" i="10"/>
  <c r="H60" i="10"/>
  <c r="H220" i="10"/>
  <c r="H75" i="10"/>
  <c r="H14" i="10"/>
  <c r="H176" i="10"/>
  <c r="H7" i="10"/>
  <c r="H403" i="10"/>
  <c r="H352" i="10"/>
  <c r="H155" i="10"/>
  <c r="H55" i="10"/>
  <c r="H139" i="10"/>
  <c r="H213" i="10"/>
  <c r="H11" i="10"/>
  <c r="H127" i="10"/>
  <c r="H369" i="10"/>
  <c r="H34" i="10"/>
  <c r="H321" i="10"/>
  <c r="H370" i="10"/>
  <c r="H222" i="10"/>
  <c r="H96" i="10"/>
  <c r="H366" i="10"/>
  <c r="H108" i="10"/>
  <c r="H299" i="10"/>
  <c r="H248" i="10"/>
  <c r="H28" i="10"/>
  <c r="H240" i="10"/>
  <c r="H391" i="10"/>
  <c r="H267" i="10"/>
  <c r="H50" i="10"/>
  <c r="H286" i="10"/>
  <c r="H331" i="10"/>
  <c r="H182" i="10"/>
  <c r="H232" i="10"/>
  <c r="H318" i="10"/>
  <c r="H325" i="10"/>
  <c r="H208" i="10"/>
  <c r="H287" i="10"/>
  <c r="H87" i="10"/>
  <c r="H67" i="10"/>
  <c r="H290" i="10"/>
  <c r="H316" i="10"/>
  <c r="H135" i="10"/>
  <c r="H163" i="10"/>
  <c r="H95" i="10"/>
  <c r="H276" i="10"/>
  <c r="H306" i="10"/>
  <c r="H57" i="10"/>
  <c r="H8" i="10"/>
  <c r="H120" i="10"/>
  <c r="H261" i="10"/>
  <c r="H171" i="10"/>
  <c r="H147" i="10"/>
  <c r="H303" i="10"/>
  <c r="H216" i="10"/>
  <c r="H113" i="10"/>
  <c r="H228" i="10"/>
  <c r="H104" i="10"/>
  <c r="H93" i="10"/>
  <c r="H310" i="10"/>
  <c r="H342" i="10"/>
  <c r="H68" i="10"/>
  <c r="H90" i="10"/>
  <c r="H319" i="10"/>
  <c r="H265" i="10"/>
  <c r="H99" i="10"/>
  <c r="H128" i="10"/>
  <c r="H311" i="10"/>
  <c r="H345" i="10"/>
  <c r="H297" i="10"/>
  <c r="H242" i="10"/>
  <c r="H44" i="10"/>
  <c r="H300" i="10"/>
  <c r="H344" i="10"/>
  <c r="H193" i="10"/>
  <c r="H187" i="10"/>
  <c r="H39" i="10"/>
  <c r="H388" i="10"/>
  <c r="H353" i="10"/>
  <c r="H20" i="10"/>
  <c r="H212" i="10"/>
  <c r="H118" i="10"/>
  <c r="H197" i="10"/>
  <c r="H53" i="10"/>
  <c r="H256" i="10"/>
  <c r="H246" i="10"/>
  <c r="H58" i="10"/>
  <c r="H384" i="10"/>
  <c r="H333" i="10"/>
  <c r="H82" i="10"/>
  <c r="H37" i="10"/>
  <c r="H61" i="10"/>
  <c r="H146" i="10"/>
  <c r="H223" i="10"/>
  <c r="H22" i="10"/>
  <c r="H151" i="10"/>
  <c r="H289" i="10"/>
  <c r="H114" i="10"/>
  <c r="H52" i="10"/>
  <c r="H189" i="10"/>
  <c r="H264" i="10"/>
  <c r="H25" i="10"/>
  <c r="H400" i="10"/>
  <c r="H164" i="10"/>
  <c r="H149" i="10"/>
  <c r="H27" i="10"/>
  <c r="H266" i="10"/>
  <c r="H292" i="10"/>
  <c r="H324" i="10"/>
  <c r="H91" i="10"/>
  <c r="H360" i="10"/>
  <c r="H320" i="10"/>
  <c r="H363" i="10"/>
  <c r="H200" i="10"/>
  <c r="H217" i="10"/>
  <c r="H18" i="10"/>
  <c r="H298" i="10"/>
  <c r="H41" i="10"/>
  <c r="H258" i="10"/>
  <c r="H226" i="10"/>
  <c r="H119" i="10"/>
  <c r="H329" i="10"/>
  <c r="H381" i="10"/>
  <c r="H161" i="10"/>
  <c r="H196" i="10"/>
  <c r="H92" i="10"/>
  <c r="H275" i="10"/>
  <c r="H71" i="10"/>
  <c r="H180" i="10"/>
  <c r="H209" i="10"/>
  <c r="H177" i="10"/>
  <c r="H134" i="10"/>
  <c r="H365" i="10"/>
  <c r="H358" i="10"/>
  <c r="H142" i="10"/>
  <c r="H259" i="10"/>
  <c r="H98" i="10"/>
  <c r="H273" i="10"/>
  <c r="H107" i="10"/>
  <c r="H312" i="10"/>
  <c r="H241" i="10"/>
  <c r="H131" i="10"/>
  <c r="H309" i="10"/>
  <c r="H45" i="10"/>
  <c r="H359" i="10"/>
  <c r="H79" i="10"/>
  <c r="H279" i="10"/>
  <c r="H392" i="10"/>
  <c r="H184" i="10"/>
  <c r="H26" i="10"/>
  <c r="H268" i="10"/>
  <c r="H361" i="10"/>
  <c r="H13" i="10"/>
  <c r="H317" i="10"/>
  <c r="H206" i="10"/>
  <c r="H323" i="10"/>
  <c r="H328" i="10"/>
  <c r="H100" i="10"/>
  <c r="AB125" i="5"/>
  <c r="AB23" i="5"/>
  <c r="AB30" i="5"/>
  <c r="AB390" i="5"/>
  <c r="AB274" i="5"/>
  <c r="AB85" i="5"/>
  <c r="AA12" i="5"/>
  <c r="AA77" i="5"/>
  <c r="AA67" i="5"/>
  <c r="AA78" i="5"/>
  <c r="J17" i="5"/>
  <c r="AB106" i="5"/>
  <c r="J244" i="5"/>
  <c r="AB343" i="5"/>
  <c r="J259" i="5"/>
  <c r="N208" i="5"/>
  <c r="G133" i="10"/>
  <c r="K91" i="6"/>
  <c r="K234" i="6"/>
  <c r="K275" i="6"/>
  <c r="K270" i="6"/>
  <c r="K276" i="6"/>
  <c r="K216" i="6"/>
  <c r="K376" i="6"/>
  <c r="K96" i="6"/>
  <c r="K294" i="6"/>
  <c r="K272" i="6"/>
  <c r="K118" i="6"/>
  <c r="K24" i="6"/>
  <c r="K404" i="6"/>
  <c r="K278" i="6"/>
  <c r="K226" i="6"/>
  <c r="K95" i="6"/>
  <c r="K52" i="6"/>
  <c r="K68" i="6"/>
  <c r="K116" i="6"/>
  <c r="K86" i="6"/>
  <c r="K48" i="6"/>
  <c r="K327" i="6"/>
  <c r="K403" i="6"/>
  <c r="K332" i="6"/>
  <c r="K51" i="6"/>
  <c r="K110" i="6"/>
  <c r="K269" i="6"/>
  <c r="K284" i="6"/>
  <c r="K94" i="6"/>
  <c r="K391" i="6"/>
  <c r="K231" i="6"/>
  <c r="K164" i="6"/>
  <c r="K395" i="6"/>
  <c r="K251" i="6"/>
  <c r="K192" i="6"/>
  <c r="K47" i="6"/>
  <c r="K222" i="6"/>
  <c r="K230" i="6"/>
  <c r="K6" i="6"/>
  <c r="K240" i="6"/>
  <c r="K214" i="6"/>
  <c r="K128" i="6"/>
  <c r="K16" i="6"/>
  <c r="K102" i="6"/>
  <c r="K344" i="6"/>
  <c r="K77" i="6"/>
  <c r="K20" i="6"/>
  <c r="K204" i="6"/>
  <c r="K380" i="6"/>
  <c r="K298" i="6"/>
  <c r="K384" i="6"/>
  <c r="K136" i="6"/>
  <c r="K78" i="6"/>
  <c r="K372" i="6"/>
  <c r="K246" i="6"/>
  <c r="K74" i="6"/>
  <c r="K90" i="6"/>
  <c r="K248" i="6"/>
  <c r="K260" i="6"/>
  <c r="K206" i="6"/>
  <c r="K103" i="6"/>
  <c r="K396" i="6"/>
  <c r="K159" i="6"/>
  <c r="K266" i="6"/>
  <c r="K15" i="6"/>
  <c r="K92" i="6"/>
  <c r="K98" i="6"/>
  <c r="K209" i="6"/>
  <c r="K288" i="6"/>
  <c r="K89" i="6"/>
  <c r="K14" i="6"/>
  <c r="K140" i="6"/>
  <c r="K18" i="6"/>
  <c r="K400" i="6"/>
  <c r="K87" i="6"/>
  <c r="K76" i="6"/>
  <c r="K88" i="6"/>
  <c r="K84" i="6"/>
  <c r="K188" i="6"/>
  <c r="K115" i="6"/>
  <c r="K287" i="6"/>
  <c r="K111" i="6"/>
  <c r="K56" i="6"/>
  <c r="K80" i="6"/>
  <c r="K8" i="6"/>
  <c r="K366" i="6"/>
  <c r="K331" i="6"/>
  <c r="K72" i="6"/>
  <c r="K352" i="6"/>
  <c r="K274" i="6"/>
  <c r="K328" i="6"/>
  <c r="K203" i="6"/>
  <c r="K290" i="6"/>
  <c r="K17" i="6"/>
  <c r="K296" i="6"/>
  <c r="K375" i="6"/>
  <c r="K236" i="6"/>
  <c r="K336" i="6"/>
  <c r="K156" i="6"/>
  <c r="K34" i="6"/>
  <c r="K12" i="6"/>
  <c r="K390" i="6"/>
  <c r="K114" i="6"/>
  <c r="K348" i="6"/>
  <c r="K394" i="6"/>
  <c r="K212" i="6"/>
  <c r="K211" i="6"/>
  <c r="K120" i="6"/>
  <c r="K281" i="6"/>
  <c r="K320" i="6"/>
  <c r="K208" i="6"/>
  <c r="K218" i="6"/>
  <c r="K244" i="6"/>
  <c r="K178" i="6"/>
  <c r="K338" i="6"/>
  <c r="K228" i="6"/>
  <c r="K200" i="6"/>
  <c r="K334" i="6"/>
  <c r="K38" i="6"/>
  <c r="K370" i="6"/>
  <c r="G169" i="10"/>
  <c r="G159" i="10"/>
  <c r="AB9" i="5"/>
  <c r="AB144" i="5"/>
  <c r="AB231" i="5"/>
  <c r="AB203" i="5"/>
  <c r="AB263" i="5"/>
  <c r="AB117" i="5"/>
  <c r="W130" i="5"/>
  <c r="W88" i="5"/>
  <c r="W241" i="5"/>
  <c r="W363" i="5"/>
  <c r="AA208" i="5"/>
  <c r="AA28" i="5"/>
  <c r="AA228" i="5"/>
  <c r="AB385" i="5"/>
  <c r="AB122" i="5"/>
  <c r="J151" i="5"/>
  <c r="AB287" i="5"/>
  <c r="J142" i="5"/>
  <c r="AB121" i="5"/>
  <c r="AB388" i="5"/>
  <c r="G117" i="10"/>
  <c r="G18" i="10"/>
  <c r="G194" i="10"/>
  <c r="G381" i="10"/>
  <c r="G242" i="10"/>
  <c r="G363" i="10"/>
  <c r="G213" i="10"/>
  <c r="G383" i="10"/>
  <c r="G377" i="10"/>
  <c r="G143" i="10"/>
  <c r="G294" i="10"/>
  <c r="G142" i="10"/>
  <c r="G286" i="10"/>
  <c r="G9" i="10"/>
  <c r="G342" i="10"/>
  <c r="G250" i="10"/>
  <c r="G210" i="10"/>
  <c r="G71" i="10"/>
  <c r="G65" i="10"/>
  <c r="G195" i="10"/>
  <c r="G225" i="10"/>
  <c r="G219" i="10"/>
  <c r="G34" i="10"/>
  <c r="G306" i="10"/>
  <c r="G389" i="10"/>
  <c r="G50" i="10"/>
  <c r="G202" i="10"/>
  <c r="G102" i="10"/>
  <c r="G287" i="10"/>
  <c r="G19" i="10"/>
  <c r="G37" i="10"/>
  <c r="G147" i="10"/>
  <c r="G297" i="10"/>
  <c r="G67" i="10"/>
  <c r="G82" i="10"/>
  <c r="G354" i="10"/>
  <c r="G215" i="10"/>
  <c r="G209" i="10"/>
  <c r="G221" i="10"/>
  <c r="G5" i="10"/>
  <c r="G357" i="10"/>
  <c r="G313" i="10"/>
  <c r="G338" i="10"/>
  <c r="G310" i="10"/>
  <c r="G239" i="10"/>
  <c r="G233" i="10"/>
  <c r="G393" i="10"/>
  <c r="G150" i="10"/>
  <c r="G311" i="10"/>
  <c r="G331" i="10"/>
  <c r="G266" i="10"/>
  <c r="G185" i="10"/>
  <c r="G347" i="10"/>
  <c r="G341" i="10"/>
  <c r="G321" i="10"/>
  <c r="G327" i="10"/>
  <c r="G51" i="10"/>
  <c r="G382" i="10"/>
  <c r="G149" i="10"/>
  <c r="G218" i="10"/>
  <c r="G7" i="10"/>
  <c r="G375" i="10"/>
  <c r="G253" i="10"/>
  <c r="G137" i="10"/>
  <c r="G325" i="10"/>
  <c r="G323" i="10"/>
  <c r="G146" i="10"/>
  <c r="G33" i="10"/>
  <c r="G366" i="10"/>
  <c r="G333" i="10"/>
  <c r="G155" i="10"/>
  <c r="G162" i="10"/>
  <c r="G243" i="10"/>
  <c r="G145" i="10"/>
  <c r="G401" i="10"/>
  <c r="G397" i="10"/>
  <c r="G281" i="10"/>
  <c r="G190" i="10"/>
  <c r="G178" i="10"/>
  <c r="G27" i="10"/>
  <c r="G177" i="10"/>
  <c r="G91" i="10"/>
  <c r="G227" i="10"/>
  <c r="G25" i="10"/>
  <c r="G245" i="10"/>
  <c r="G269" i="10"/>
  <c r="G151" i="10"/>
  <c r="G75" i="10"/>
  <c r="G38" i="10"/>
  <c r="G163" i="10"/>
  <c r="G110" i="10"/>
  <c r="G337" i="10"/>
  <c r="G47" i="10"/>
  <c r="G171" i="10"/>
  <c r="G359" i="10"/>
  <c r="G235" i="10"/>
  <c r="G154" i="10"/>
  <c r="G166" i="10"/>
  <c r="G258" i="10"/>
  <c r="G282" i="10"/>
  <c r="G107" i="10"/>
  <c r="G127" i="10"/>
  <c r="G182" i="10"/>
  <c r="G105" i="10"/>
  <c r="G398" i="10"/>
  <c r="G238" i="10"/>
  <c r="G191" i="10"/>
  <c r="G315" i="10"/>
  <c r="G370" i="10"/>
  <c r="G379" i="10"/>
  <c r="G97" i="10"/>
  <c r="G346" i="10"/>
  <c r="G22" i="10"/>
  <c r="G275" i="10"/>
  <c r="G226" i="10"/>
  <c r="G326" i="10"/>
  <c r="G249" i="10"/>
  <c r="G135" i="10"/>
  <c r="G122" i="10"/>
  <c r="G205" i="10"/>
  <c r="G21" i="10"/>
  <c r="G53" i="10"/>
  <c r="G130" i="10"/>
  <c r="G170" i="10"/>
  <c r="G62" i="10"/>
  <c r="G277" i="10"/>
  <c r="G99" i="10"/>
  <c r="G402" i="10"/>
  <c r="G63" i="10"/>
  <c r="G70" i="10"/>
  <c r="G17" i="10"/>
  <c r="G291" i="10"/>
  <c r="G274" i="10"/>
  <c r="G165" i="10"/>
  <c r="G223" i="10"/>
  <c r="G85" i="10"/>
  <c r="G365" i="10"/>
  <c r="G87" i="10"/>
  <c r="G206" i="10"/>
  <c r="G138" i="10"/>
  <c r="G334" i="10"/>
  <c r="G207" i="10"/>
  <c r="G13" i="10"/>
  <c r="G161" i="10"/>
  <c r="G29" i="10"/>
  <c r="G134" i="10"/>
  <c r="G309" i="10"/>
  <c r="G367" i="10"/>
  <c r="G126" i="10"/>
  <c r="G231" i="10"/>
  <c r="G362" i="10"/>
  <c r="G57" i="10"/>
  <c r="G351" i="10"/>
  <c r="G157" i="10"/>
  <c r="G129" i="10"/>
  <c r="G174" i="10"/>
  <c r="G173" i="10"/>
  <c r="G278" i="10"/>
  <c r="G203" i="10"/>
  <c r="G14" i="10"/>
  <c r="G234" i="10"/>
  <c r="G139" i="10"/>
  <c r="G257" i="10"/>
  <c r="G93" i="10"/>
  <c r="G358" i="10"/>
  <c r="G201" i="10"/>
  <c r="G246" i="10"/>
  <c r="G118" i="10"/>
  <c r="G273" i="10"/>
  <c r="G42" i="10"/>
  <c r="G15" i="10"/>
  <c r="G73" i="10"/>
  <c r="G302" i="10"/>
  <c r="G378" i="10"/>
  <c r="G299" i="10"/>
  <c r="G289" i="10"/>
  <c r="G387" i="10"/>
  <c r="G350" i="10"/>
  <c r="G109" i="10"/>
  <c r="G259" i="10"/>
  <c r="G255" i="10"/>
  <c r="G181" i="10"/>
  <c r="G179" i="10"/>
  <c r="G355" i="10"/>
  <c r="G394" i="10"/>
  <c r="G222" i="10"/>
  <c r="G189" i="10"/>
  <c r="G95" i="10"/>
  <c r="G41" i="10"/>
  <c r="G103" i="10"/>
  <c r="G390" i="10"/>
  <c r="G217" i="10"/>
  <c r="G391" i="10"/>
  <c r="G115" i="10"/>
  <c r="G361" i="10"/>
  <c r="G86" i="10"/>
  <c r="G131" i="10"/>
  <c r="G261" i="10"/>
  <c r="G111" i="10"/>
  <c r="G270" i="10"/>
  <c r="G23" i="10"/>
  <c r="G229" i="10"/>
  <c r="G283" i="10"/>
  <c r="G167" i="10"/>
  <c r="G39" i="10"/>
  <c r="G298" i="10"/>
  <c r="G94" i="10"/>
  <c r="G35" i="10"/>
  <c r="G74" i="10"/>
  <c r="G55" i="10"/>
  <c r="G183" i="10"/>
  <c r="G45" i="10"/>
  <c r="G345" i="10"/>
  <c r="G303" i="10"/>
  <c r="G90" i="10"/>
  <c r="G319" i="10"/>
  <c r="G6" i="10"/>
  <c r="L106" i="12"/>
  <c r="L298" i="12"/>
  <c r="L212" i="12"/>
  <c r="L48" i="12"/>
  <c r="L322" i="12"/>
  <c r="L284" i="12"/>
  <c r="L90" i="12"/>
  <c r="L366" i="12"/>
  <c r="L360" i="12"/>
  <c r="L306" i="12"/>
  <c r="L338" i="12"/>
  <c r="L46" i="12"/>
  <c r="L186" i="12"/>
  <c r="L278" i="12"/>
  <c r="L16" i="12"/>
  <c r="L114" i="12"/>
  <c r="L302" i="12"/>
  <c r="L108" i="12"/>
  <c r="L234" i="12"/>
  <c r="L332" i="12"/>
  <c r="L104" i="12"/>
  <c r="L280" i="12"/>
  <c r="L96" i="12"/>
  <c r="L216" i="12"/>
  <c r="L190" i="12"/>
  <c r="AB358" i="5"/>
  <c r="AB211" i="5"/>
  <c r="AB56" i="5"/>
  <c r="AB176" i="5"/>
  <c r="N341" i="5"/>
  <c r="N189" i="5"/>
  <c r="N154" i="5"/>
  <c r="G160" i="6"/>
  <c r="W80" i="5"/>
  <c r="W221" i="5"/>
  <c r="W59" i="5"/>
  <c r="G394" i="6"/>
  <c r="N377" i="5"/>
  <c r="N29" i="5"/>
  <c r="N9" i="5"/>
  <c r="N271" i="5"/>
  <c r="N266" i="5"/>
  <c r="N321" i="5"/>
  <c r="N297" i="5"/>
  <c r="N104" i="5"/>
  <c r="W101" i="5"/>
  <c r="W316" i="5"/>
  <c r="W187" i="5"/>
  <c r="W157" i="5"/>
  <c r="W105" i="5"/>
  <c r="W357" i="5"/>
  <c r="W68" i="5"/>
  <c r="W143" i="5"/>
  <c r="N328" i="5"/>
  <c r="AC37" i="5"/>
  <c r="N207" i="5"/>
  <c r="N241" i="5"/>
  <c r="N21" i="5"/>
  <c r="V297" i="5"/>
  <c r="N264" i="5"/>
  <c r="N76" i="5"/>
  <c r="W381" i="5"/>
  <c r="W56" i="5"/>
  <c r="W256" i="5"/>
  <c r="W144" i="5"/>
  <c r="N263" i="5"/>
  <c r="N401" i="5"/>
  <c r="N141" i="5"/>
  <c r="H191" i="11"/>
  <c r="H178" i="11"/>
  <c r="H224" i="11"/>
  <c r="H201" i="11"/>
  <c r="G252" i="11"/>
  <c r="W17" i="5"/>
  <c r="W214" i="5"/>
  <c r="W178" i="5"/>
  <c r="U296" i="5"/>
  <c r="W362" i="5"/>
  <c r="W42" i="5"/>
  <c r="W140" i="5"/>
  <c r="W266" i="5"/>
  <c r="W22" i="5"/>
  <c r="W394" i="5"/>
  <c r="W142" i="5"/>
  <c r="W99" i="5"/>
  <c r="W314" i="5"/>
  <c r="W55" i="5"/>
  <c r="W343" i="5"/>
  <c r="AB333" i="5"/>
  <c r="W136" i="5"/>
  <c r="V104" i="5"/>
  <c r="V300" i="5"/>
  <c r="V67" i="5"/>
  <c r="V284" i="5"/>
  <c r="V105" i="5"/>
  <c r="V259" i="5"/>
  <c r="V332" i="5"/>
  <c r="V6" i="5"/>
  <c r="V117" i="5"/>
  <c r="V44" i="5"/>
  <c r="V398" i="5"/>
  <c r="V328" i="5"/>
  <c r="V68" i="5"/>
  <c r="V42" i="5"/>
  <c r="V342" i="5"/>
  <c r="V160" i="5"/>
  <c r="V58" i="5"/>
  <c r="V207" i="5"/>
  <c r="V19" i="5"/>
  <c r="V244" i="5"/>
  <c r="V349" i="5"/>
  <c r="V360" i="5"/>
  <c r="V380" i="5"/>
  <c r="V238" i="5"/>
  <c r="V195" i="5"/>
  <c r="V358" i="5"/>
  <c r="V383" i="5"/>
  <c r="V47" i="5"/>
  <c r="V199" i="5"/>
  <c r="V37" i="5"/>
  <c r="V131" i="5"/>
  <c r="V257" i="5"/>
  <c r="V263" i="5"/>
  <c r="V345" i="5"/>
  <c r="V18" i="5"/>
  <c r="V36" i="5"/>
  <c r="V108" i="5"/>
  <c r="V249" i="5"/>
  <c r="V369" i="5"/>
  <c r="V51" i="5"/>
  <c r="V48" i="5"/>
  <c r="V269" i="5"/>
  <c r="V27" i="5"/>
  <c r="V139" i="5"/>
  <c r="V396" i="5"/>
  <c r="V274" i="5"/>
  <c r="V205" i="5"/>
  <c r="V140" i="5"/>
  <c r="V364" i="5"/>
  <c r="V7" i="5"/>
  <c r="V157" i="5"/>
  <c r="V167" i="5"/>
  <c r="V72" i="5"/>
  <c r="V21" i="5"/>
  <c r="V159" i="5"/>
  <c r="V346" i="5"/>
  <c r="V70" i="5"/>
  <c r="V24" i="5"/>
  <c r="V87" i="5"/>
  <c r="V352" i="5"/>
  <c r="V97" i="5"/>
  <c r="V234" i="5"/>
  <c r="V214" i="5"/>
  <c r="V373" i="5"/>
  <c r="V325" i="5"/>
  <c r="V404" i="5"/>
  <c r="V123" i="5"/>
  <c r="V381" i="5"/>
  <c r="V308" i="5"/>
  <c r="V400" i="5"/>
  <c r="V248" i="5"/>
  <c r="V340" i="5"/>
  <c r="V392" i="5"/>
  <c r="V187" i="5"/>
  <c r="V286" i="5"/>
  <c r="V222" i="5"/>
  <c r="V290" i="5"/>
  <c r="V31" i="5"/>
  <c r="V79" i="5"/>
  <c r="V365" i="5"/>
  <c r="V285" i="5"/>
  <c r="V30" i="5"/>
  <c r="V224" i="5"/>
  <c r="V310" i="5"/>
  <c r="V26" i="5"/>
  <c r="V288" i="5"/>
  <c r="V225" i="5"/>
  <c r="V309" i="5"/>
  <c r="V252" i="5"/>
  <c r="V116" i="5"/>
  <c r="V76" i="5"/>
  <c r="V399" i="5"/>
  <c r="V101" i="5"/>
  <c r="V193" i="5"/>
  <c r="V386" i="5"/>
  <c r="V209" i="5"/>
  <c r="V293" i="5"/>
  <c r="V295" i="5"/>
  <c r="V278" i="5"/>
  <c r="V22" i="5"/>
  <c r="V128" i="5"/>
  <c r="V291" i="5"/>
  <c r="V336" i="5"/>
  <c r="V20" i="5"/>
  <c r="V130" i="5"/>
  <c r="V258" i="5"/>
  <c r="V250" i="5"/>
  <c r="V93" i="5"/>
  <c r="V60" i="5"/>
  <c r="V335" i="5"/>
  <c r="V273" i="5"/>
  <c r="V86" i="5"/>
  <c r="V164" i="5"/>
  <c r="V315" i="5"/>
  <c r="V272" i="5"/>
  <c r="V267" i="5"/>
  <c r="V165" i="5"/>
  <c r="V118" i="5"/>
  <c r="V402" i="5"/>
  <c r="V240" i="5"/>
  <c r="V206" i="5"/>
  <c r="V110" i="5"/>
  <c r="V185" i="5"/>
  <c r="V261" i="5"/>
  <c r="V318" i="5"/>
  <c r="V147" i="5"/>
  <c r="V277" i="5"/>
  <c r="V341" i="5"/>
  <c r="V389" i="5"/>
  <c r="V99" i="5"/>
  <c r="V64" i="5"/>
  <c r="V348" i="5"/>
  <c r="V124" i="5"/>
  <c r="V89" i="5"/>
  <c r="V337" i="5"/>
  <c r="V270" i="5"/>
  <c r="V146" i="5"/>
  <c r="V246" i="5"/>
  <c r="V155" i="5"/>
  <c r="V176" i="5"/>
  <c r="V12" i="5"/>
  <c r="V333" i="5"/>
  <c r="V151" i="5"/>
  <c r="V384" i="5"/>
  <c r="V192" i="5"/>
  <c r="V375" i="5"/>
  <c r="V35" i="5"/>
  <c r="V354" i="5"/>
  <c r="V294" i="5"/>
  <c r="V316" i="5"/>
  <c r="V61" i="5"/>
  <c r="V355" i="5"/>
  <c r="V311" i="5"/>
  <c r="V208" i="5"/>
  <c r="V83" i="5"/>
  <c r="V32" i="5"/>
  <c r="V367" i="5"/>
  <c r="V153" i="5"/>
  <c r="V112" i="5"/>
  <c r="V387" i="5"/>
  <c r="V366" i="5"/>
  <c r="V84" i="5"/>
  <c r="V23" i="5"/>
  <c r="V339" i="5"/>
  <c r="V401" i="5"/>
  <c r="V40" i="5"/>
  <c r="V137" i="5"/>
  <c r="V166" i="5"/>
  <c r="V50" i="5"/>
  <c r="V94" i="5"/>
  <c r="V306" i="5"/>
  <c r="V275" i="5"/>
  <c r="V388" i="5"/>
  <c r="V172" i="5"/>
  <c r="V66" i="5"/>
  <c r="V45" i="5"/>
  <c r="V168" i="5"/>
  <c r="V229" i="5"/>
  <c r="V395" i="5"/>
  <c r="V81" i="5"/>
  <c r="V100" i="5"/>
  <c r="V189" i="5"/>
  <c r="V370" i="5"/>
  <c r="V351" i="5"/>
  <c r="V169" i="5"/>
  <c r="V212" i="5"/>
  <c r="V204" i="5"/>
  <c r="V215" i="5"/>
  <c r="V82" i="5"/>
  <c r="V245" i="5"/>
  <c r="V303" i="5"/>
  <c r="V28" i="5"/>
  <c r="V133" i="5"/>
  <c r="V179" i="5"/>
  <c r="V219" i="5"/>
  <c r="V38" i="5"/>
  <c r="V135" i="5"/>
  <c r="V323" i="5"/>
  <c r="V239" i="5"/>
  <c r="V33" i="5"/>
  <c r="V91" i="5"/>
  <c r="V223" i="5"/>
  <c r="V201" i="5"/>
  <c r="V211" i="5"/>
  <c r="V90" i="5"/>
  <c r="V175" i="5"/>
  <c r="V296" i="5"/>
  <c r="V379" i="5"/>
  <c r="V59" i="5"/>
  <c r="V376" i="5"/>
  <c r="V119" i="5"/>
  <c r="V213" i="5"/>
  <c r="V115" i="5"/>
  <c r="V182" i="5"/>
  <c r="V347" i="5"/>
  <c r="V314" i="5"/>
  <c r="V55" i="5"/>
  <c r="V120" i="5"/>
  <c r="V181" i="5"/>
  <c r="V292" i="5"/>
  <c r="V371" i="5"/>
  <c r="V9" i="5"/>
  <c r="V329" i="5"/>
  <c r="V271" i="5"/>
  <c r="V359" i="5"/>
  <c r="V356" i="5"/>
  <c r="V243" i="5"/>
  <c r="V372" i="5"/>
  <c r="V280" i="5"/>
  <c r="V289" i="5"/>
  <c r="V184" i="5"/>
  <c r="V191" i="5"/>
  <c r="V62" i="5"/>
  <c r="V394" i="5"/>
  <c r="V299" i="5"/>
  <c r="V113" i="5"/>
  <c r="V63" i="5"/>
  <c r="V302" i="5"/>
  <c r="V136" i="5"/>
  <c r="V385" i="5"/>
  <c r="V80" i="5"/>
  <c r="V324" i="5"/>
  <c r="V107" i="5"/>
  <c r="V73" i="5"/>
  <c r="V321" i="5"/>
  <c r="V231" i="5"/>
  <c r="V393" i="5"/>
  <c r="V177" i="5"/>
  <c r="V353" i="5"/>
  <c r="V312" i="5"/>
  <c r="V53" i="5"/>
  <c r="V183" i="5"/>
  <c r="V25" i="5"/>
  <c r="V305" i="5"/>
  <c r="V144" i="5"/>
  <c r="V200" i="5"/>
  <c r="V132" i="5"/>
  <c r="V198" i="5"/>
  <c r="V171" i="5"/>
  <c r="V268" i="5"/>
  <c r="V156" i="5"/>
  <c r="V5" i="5"/>
  <c r="V71" i="5"/>
  <c r="V319" i="5"/>
  <c r="V363" i="5"/>
  <c r="V237" i="5"/>
  <c r="V178" i="5"/>
  <c r="V377" i="5"/>
  <c r="V236" i="5"/>
  <c r="V43" i="5"/>
  <c r="V98" i="5"/>
  <c r="V227" i="5"/>
  <c r="V52" i="5"/>
  <c r="V142" i="5"/>
  <c r="V251" i="5"/>
  <c r="V276" i="5"/>
  <c r="V127" i="5"/>
  <c r="V403" i="5"/>
  <c r="V242" i="5"/>
  <c r="V218" i="5"/>
  <c r="V109" i="5"/>
  <c r="V203" i="5"/>
  <c r="V196" i="5"/>
  <c r="V180" i="5"/>
  <c r="V265" i="5"/>
  <c r="V34" i="5"/>
  <c r="V152" i="5"/>
  <c r="V161" i="5"/>
  <c r="V138" i="5"/>
  <c r="V283" i="5"/>
  <c r="V368" i="5"/>
  <c r="V357" i="5"/>
  <c r="V145" i="5"/>
  <c r="V281" i="5"/>
  <c r="V397" i="5"/>
  <c r="V202" i="5"/>
  <c r="V49" i="5"/>
  <c r="V77" i="5"/>
  <c r="V217" i="5"/>
  <c r="V264" i="5"/>
  <c r="V320" i="5"/>
  <c r="V253" i="5"/>
  <c r="V298" i="5"/>
  <c r="V75" i="5"/>
  <c r="V15" i="5"/>
  <c r="V103" i="5"/>
  <c r="V141" i="5"/>
  <c r="V228" i="5"/>
  <c r="V121" i="5"/>
  <c r="V188" i="5"/>
  <c r="V56" i="5"/>
  <c r="V233" i="5"/>
  <c r="V41" i="5"/>
  <c r="V317" i="5"/>
  <c r="V232" i="5"/>
  <c r="V210" i="5"/>
  <c r="V13" i="5"/>
  <c r="V85" i="5"/>
  <c r="V129" i="5"/>
  <c r="V54" i="5"/>
  <c r="V102" i="5"/>
  <c r="V361" i="5"/>
  <c r="V197" i="5"/>
  <c r="V39" i="5"/>
  <c r="V260" i="5"/>
  <c r="V149" i="5"/>
  <c r="V96" i="5"/>
  <c r="V69" i="5"/>
  <c r="V391" i="5"/>
  <c r="V256" i="5"/>
  <c r="V143" i="5"/>
  <c r="V125" i="5"/>
  <c r="V173" i="5"/>
  <c r="V226" i="5"/>
  <c r="V374" i="5"/>
  <c r="V74" i="5"/>
  <c r="V241" i="5"/>
  <c r="V134" i="5"/>
  <c r="V163" i="5"/>
  <c r="V111" i="5"/>
  <c r="V255" i="5"/>
  <c r="V266" i="5"/>
  <c r="V114" i="5"/>
  <c r="V10" i="5"/>
  <c r="V8" i="5"/>
  <c r="V344" i="5"/>
  <c r="V235" i="5"/>
  <c r="V313" i="5"/>
  <c r="V216" i="5"/>
  <c r="V57" i="5"/>
  <c r="V327" i="5"/>
  <c r="V11" i="5"/>
  <c r="V301" i="5"/>
  <c r="V378" i="5"/>
  <c r="V88" i="5"/>
  <c r="V14" i="5"/>
  <c r="V331" i="5"/>
  <c r="V247" i="5"/>
  <c r="V362" i="5"/>
  <c r="V287" i="5"/>
  <c r="V307" i="5"/>
  <c r="V221" i="5"/>
  <c r="V29" i="5"/>
  <c r="V92" i="5"/>
  <c r="V343" i="5"/>
  <c r="V17" i="5"/>
  <c r="V279" i="5"/>
  <c r="V230" i="5"/>
  <c r="V194" i="5"/>
  <c r="V304" i="5"/>
  <c r="V220" i="5"/>
  <c r="V95" i="5"/>
  <c r="N333" i="5"/>
  <c r="M252" i="5"/>
  <c r="M35" i="5"/>
  <c r="M110" i="5"/>
  <c r="M172" i="5"/>
  <c r="M241" i="5"/>
  <c r="M150" i="5"/>
  <c r="M253" i="5"/>
  <c r="M62" i="5"/>
  <c r="M230" i="5"/>
  <c r="M220" i="5"/>
  <c r="M113" i="5"/>
  <c r="M205" i="5"/>
  <c r="M91" i="5"/>
  <c r="M204" i="5"/>
  <c r="M290" i="5"/>
  <c r="M92" i="5"/>
  <c r="M206" i="5"/>
  <c r="M108" i="5"/>
  <c r="M324" i="5"/>
  <c r="M339" i="5"/>
  <c r="M217" i="5"/>
  <c r="M120" i="5"/>
  <c r="M27" i="5"/>
  <c r="M87" i="5"/>
  <c r="M182" i="5"/>
  <c r="M210" i="5"/>
  <c r="M312" i="5"/>
  <c r="M97" i="5"/>
  <c r="M88" i="5"/>
  <c r="M96" i="5"/>
  <c r="M381" i="5"/>
  <c r="M391" i="5"/>
  <c r="M390" i="5"/>
  <c r="M157" i="5"/>
  <c r="M107" i="5"/>
  <c r="M57" i="5"/>
  <c r="M347" i="5"/>
  <c r="M286" i="5"/>
  <c r="M304" i="5"/>
  <c r="M170" i="5"/>
  <c r="M11" i="5"/>
  <c r="M10" i="5"/>
  <c r="M318" i="5"/>
  <c r="M323" i="5"/>
  <c r="M18" i="5"/>
  <c r="M75" i="5"/>
  <c r="M235" i="5"/>
  <c r="M63" i="5"/>
  <c r="M231" i="5"/>
  <c r="M352" i="5"/>
  <c r="M112" i="5"/>
  <c r="M387" i="5"/>
  <c r="M288" i="5"/>
  <c r="M114" i="5"/>
  <c r="M105" i="5"/>
  <c r="M403" i="5"/>
  <c r="M168" i="5"/>
  <c r="M169" i="5"/>
  <c r="M98" i="5"/>
  <c r="M316" i="5"/>
  <c r="M359" i="5"/>
  <c r="M84" i="5"/>
  <c r="M344" i="5"/>
  <c r="M299" i="5"/>
  <c r="M14" i="5"/>
  <c r="M338" i="5"/>
  <c r="M317" i="5"/>
  <c r="M93" i="5"/>
  <c r="M199" i="5"/>
  <c r="M83" i="5"/>
  <c r="M345" i="5"/>
  <c r="M164" i="5"/>
  <c r="M179" i="5"/>
  <c r="M102" i="5"/>
  <c r="M131" i="5"/>
  <c r="M395" i="5"/>
  <c r="M78" i="5"/>
  <c r="M72" i="5"/>
  <c r="M340" i="5"/>
  <c r="M335" i="5"/>
  <c r="M388" i="5"/>
  <c r="M86" i="5"/>
  <c r="M360" i="5"/>
  <c r="M249" i="5"/>
  <c r="M224" i="5"/>
  <c r="M379" i="5"/>
  <c r="M251" i="5"/>
  <c r="M319" i="5"/>
  <c r="M350" i="5"/>
  <c r="M195" i="5"/>
  <c r="M267" i="5"/>
  <c r="M247" i="5"/>
  <c r="M26" i="5"/>
  <c r="M54" i="5"/>
  <c r="M151" i="5"/>
  <c r="M145" i="5"/>
  <c r="M124" i="5"/>
  <c r="M41" i="5"/>
  <c r="M373" i="5"/>
  <c r="M212" i="5"/>
  <c r="M238" i="5"/>
  <c r="M193" i="5"/>
  <c r="M155" i="5"/>
  <c r="M264" i="5"/>
  <c r="M328" i="5"/>
  <c r="M33" i="5"/>
  <c r="M375" i="5"/>
  <c r="M255" i="5"/>
  <c r="M161" i="5"/>
  <c r="M109" i="5"/>
  <c r="M183" i="5"/>
  <c r="M12" i="5"/>
  <c r="M29" i="5"/>
  <c r="M330" i="5"/>
  <c r="M223" i="5"/>
  <c r="M203" i="5"/>
  <c r="M159" i="5"/>
  <c r="M46" i="5"/>
  <c r="M106" i="5"/>
  <c r="M58" i="5"/>
  <c r="M8" i="5"/>
  <c r="M369" i="5"/>
  <c r="M104" i="5"/>
  <c r="M134" i="5"/>
  <c r="M228" i="5"/>
  <c r="M349" i="5"/>
  <c r="M351" i="5"/>
  <c r="M356" i="5"/>
  <c r="M291" i="5"/>
  <c r="M225" i="5"/>
  <c r="M320" i="5"/>
  <c r="M364" i="5"/>
  <c r="M177" i="5"/>
  <c r="M280" i="5"/>
  <c r="M218" i="5"/>
  <c r="M294" i="5"/>
  <c r="M279" i="5"/>
  <c r="M152" i="5"/>
  <c r="M329" i="5"/>
  <c r="M333" i="5"/>
  <c r="M153" i="5"/>
  <c r="M259" i="5"/>
  <c r="M282" i="5"/>
  <c r="M65" i="5"/>
  <c r="M307" i="5"/>
  <c r="M315" i="5"/>
  <c r="M257" i="5"/>
  <c r="M300" i="5"/>
  <c r="M103" i="5"/>
  <c r="M101" i="5"/>
  <c r="M82" i="5"/>
  <c r="M402" i="5"/>
  <c r="M77" i="5"/>
  <c r="M89" i="5"/>
  <c r="M278" i="5"/>
  <c r="M239" i="5"/>
  <c r="M21" i="5"/>
  <c r="M67" i="5"/>
  <c r="M44" i="5"/>
  <c r="M380" i="5"/>
  <c r="M154" i="5"/>
  <c r="AC287" i="5"/>
  <c r="W344" i="5"/>
  <c r="W203" i="5"/>
  <c r="W97" i="5"/>
  <c r="W168" i="5"/>
  <c r="W342" i="5"/>
  <c r="W225" i="5"/>
  <c r="W228" i="5"/>
  <c r="W281" i="5"/>
  <c r="W329" i="5"/>
  <c r="W74" i="5"/>
  <c r="W286" i="5"/>
  <c r="W308" i="5"/>
  <c r="W146" i="5"/>
  <c r="W270" i="5"/>
  <c r="W41" i="5"/>
  <c r="W109" i="5"/>
  <c r="W65" i="5"/>
  <c r="W390" i="5"/>
  <c r="W399" i="5"/>
  <c r="W340" i="5"/>
  <c r="W37" i="5"/>
  <c r="W199" i="5"/>
  <c r="W90" i="5"/>
  <c r="W69" i="5"/>
  <c r="W220" i="5"/>
  <c r="W194" i="5"/>
  <c r="W30" i="5"/>
  <c r="W360" i="5"/>
  <c r="W327" i="5"/>
  <c r="W34" i="5"/>
  <c r="W378" i="5"/>
  <c r="W209" i="5"/>
  <c r="W254" i="5"/>
  <c r="W204" i="5"/>
  <c r="W247" i="5"/>
  <c r="W173" i="5"/>
  <c r="W160" i="5"/>
  <c r="W403" i="5"/>
  <c r="W288" i="5"/>
  <c r="W398" i="5"/>
  <c r="W46" i="5"/>
  <c r="W53" i="5"/>
  <c r="W118" i="5"/>
  <c r="W36" i="5"/>
  <c r="W275" i="5"/>
  <c r="W8" i="5"/>
  <c r="W392" i="5"/>
  <c r="W193" i="5"/>
  <c r="W262" i="5"/>
  <c r="W107" i="5"/>
  <c r="W237" i="5"/>
  <c r="W352" i="5"/>
  <c r="W282" i="5"/>
  <c r="W291" i="5"/>
  <c r="W350" i="5"/>
  <c r="W379" i="5"/>
  <c r="U222" i="5"/>
  <c r="U138" i="5"/>
  <c r="U367" i="5"/>
  <c r="U257" i="5"/>
  <c r="U150" i="5"/>
  <c r="U323" i="5"/>
  <c r="U47" i="5"/>
  <c r="U346" i="5"/>
  <c r="U246" i="5"/>
  <c r="U393" i="5"/>
  <c r="U277" i="5"/>
  <c r="U269" i="5"/>
  <c r="U151" i="5"/>
  <c r="U66" i="5"/>
  <c r="U14" i="5"/>
  <c r="U159" i="5"/>
  <c r="U167" i="5"/>
  <c r="U273" i="5"/>
  <c r="U54" i="5"/>
  <c r="U81" i="5"/>
  <c r="U383" i="5"/>
  <c r="U99" i="5"/>
  <c r="U82" i="5"/>
  <c r="U229" i="5"/>
  <c r="U217" i="5"/>
  <c r="U347" i="5"/>
  <c r="U218" i="5"/>
  <c r="U290" i="5"/>
  <c r="U178" i="5"/>
  <c r="U354" i="5"/>
  <c r="U46" i="5"/>
  <c r="U298" i="5"/>
  <c r="U213" i="5"/>
  <c r="U154" i="5"/>
  <c r="U243" i="5"/>
  <c r="U266" i="5"/>
  <c r="U327" i="5"/>
  <c r="U241" i="5"/>
  <c r="U74" i="5"/>
  <c r="U97" i="5"/>
  <c r="U345" i="5"/>
  <c r="U50" i="5"/>
  <c r="U27" i="5"/>
  <c r="U234" i="5"/>
  <c r="U49" i="5"/>
  <c r="U203" i="5"/>
  <c r="U106" i="5"/>
  <c r="U267" i="5"/>
  <c r="U78" i="5"/>
  <c r="U385" i="5"/>
  <c r="U335" i="5"/>
  <c r="U98" i="5"/>
  <c r="U57" i="5"/>
  <c r="U34" i="5"/>
  <c r="U326" i="5"/>
  <c r="U189" i="5"/>
  <c r="U361" i="5"/>
  <c r="U115" i="5"/>
  <c r="U351" i="5"/>
  <c r="U210" i="5"/>
  <c r="U6" i="5"/>
  <c r="U147" i="5"/>
  <c r="U79" i="5"/>
  <c r="U399" i="5"/>
  <c r="U137" i="5"/>
  <c r="U75" i="5"/>
  <c r="U365" i="5"/>
  <c r="U69" i="5"/>
  <c r="U278" i="5"/>
  <c r="U19" i="5"/>
  <c r="U26" i="5"/>
  <c r="U41" i="5"/>
  <c r="U270" i="5"/>
  <c r="U237" i="5"/>
  <c r="U262" i="5"/>
  <c r="U302" i="5"/>
  <c r="U283" i="5"/>
  <c r="U313" i="5"/>
  <c r="U374" i="5"/>
  <c r="U89" i="5"/>
  <c r="U321" i="5"/>
  <c r="U373" i="5"/>
  <c r="U129" i="5"/>
  <c r="U67" i="5"/>
  <c r="U209" i="5"/>
  <c r="U285" i="5"/>
  <c r="U183" i="5"/>
  <c r="U317" i="5"/>
  <c r="U135" i="5"/>
  <c r="U181" i="5"/>
  <c r="U166" i="5"/>
  <c r="U37" i="5"/>
  <c r="U29" i="5"/>
  <c r="U402" i="5"/>
  <c r="U173" i="5"/>
  <c r="U157" i="5"/>
  <c r="U110" i="5"/>
  <c r="U87" i="5"/>
  <c r="U169" i="5"/>
  <c r="U375" i="5"/>
  <c r="U190" i="5"/>
  <c r="U314" i="5"/>
  <c r="U39" i="5"/>
  <c r="U274" i="5"/>
  <c r="U294" i="5"/>
  <c r="U35" i="5"/>
  <c r="U289" i="5"/>
  <c r="U261" i="5"/>
  <c r="U158" i="5"/>
  <c r="U187" i="5"/>
  <c r="U338" i="5"/>
  <c r="U369" i="5"/>
  <c r="U143" i="5"/>
  <c r="U258" i="5"/>
  <c r="U250" i="5"/>
  <c r="U253" i="5"/>
  <c r="U85" i="5"/>
  <c r="U5" i="5"/>
  <c r="U145" i="5"/>
  <c r="U330" i="5"/>
  <c r="U7" i="5"/>
  <c r="U193" i="5"/>
  <c r="U83" i="5"/>
  <c r="U13" i="5"/>
  <c r="U94" i="5"/>
  <c r="U174" i="5"/>
  <c r="U389" i="5"/>
  <c r="U73" i="5"/>
  <c r="U247" i="5"/>
  <c r="U25" i="5"/>
  <c r="U65" i="5"/>
  <c r="U251" i="5"/>
  <c r="U11" i="5"/>
  <c r="U186" i="5"/>
  <c r="U125" i="5"/>
  <c r="U343" i="5"/>
  <c r="U133" i="5"/>
  <c r="U62" i="5"/>
  <c r="U342" i="5"/>
  <c r="U391" i="5"/>
  <c r="U322" i="5"/>
  <c r="U329" i="5"/>
  <c r="U121" i="5"/>
  <c r="U10" i="5"/>
  <c r="U362" i="5"/>
  <c r="U238" i="5"/>
  <c r="U249" i="5"/>
  <c r="U109" i="5"/>
  <c r="U293" i="5"/>
  <c r="U295" i="5"/>
  <c r="U395" i="5"/>
  <c r="U195" i="5"/>
  <c r="U171" i="5"/>
  <c r="U230" i="5"/>
  <c r="U231" i="5"/>
  <c r="U86" i="5"/>
  <c r="U350" i="5"/>
  <c r="U197" i="5"/>
  <c r="U107" i="5"/>
  <c r="U31" i="5"/>
  <c r="U287" i="5"/>
  <c r="U126" i="5"/>
  <c r="U339" i="5"/>
  <c r="U333" i="5"/>
  <c r="U161" i="5"/>
  <c r="U325" i="5"/>
  <c r="U337" i="5"/>
  <c r="U146" i="5"/>
  <c r="U77" i="5"/>
  <c r="U221" i="5"/>
  <c r="U310" i="5"/>
  <c r="U122" i="5"/>
  <c r="U315" i="5"/>
  <c r="U21" i="5"/>
  <c r="U117" i="5"/>
  <c r="U357" i="5"/>
  <c r="U91" i="5"/>
  <c r="U131" i="5"/>
  <c r="U299" i="5"/>
  <c r="U305" i="5"/>
  <c r="U142" i="5"/>
  <c r="U202" i="5"/>
  <c r="U311" i="5"/>
  <c r="U254" i="5"/>
  <c r="U170" i="5"/>
  <c r="U15" i="5"/>
  <c r="U397" i="5"/>
  <c r="U353" i="5"/>
  <c r="U9" i="5"/>
  <c r="U51" i="5"/>
  <c r="U386" i="5"/>
  <c r="U359" i="5"/>
  <c r="U179" i="5"/>
  <c r="U153" i="5"/>
  <c r="U155" i="5"/>
  <c r="U319" i="5"/>
  <c r="U38" i="5"/>
  <c r="U226" i="5"/>
  <c r="U259" i="5"/>
  <c r="U265" i="5"/>
  <c r="U149" i="5"/>
  <c r="U55" i="5"/>
  <c r="U199" i="5"/>
  <c r="U103" i="5"/>
  <c r="U162" i="5"/>
  <c r="U95" i="5"/>
  <c r="U175" i="5"/>
  <c r="U113" i="5"/>
  <c r="U291" i="5"/>
  <c r="U53" i="5"/>
  <c r="U194" i="5"/>
  <c r="U387" i="5"/>
  <c r="U390" i="5"/>
  <c r="U58" i="5"/>
  <c r="U42" i="5"/>
  <c r="U318" i="5"/>
  <c r="U43" i="5"/>
  <c r="U71" i="5"/>
  <c r="U118" i="5"/>
  <c r="U119" i="5"/>
  <c r="U341" i="5"/>
  <c r="U101" i="5"/>
  <c r="U59" i="5"/>
  <c r="U63" i="5"/>
  <c r="U309" i="5"/>
  <c r="U61" i="5"/>
  <c r="U206" i="5"/>
  <c r="U205" i="5"/>
  <c r="U177" i="5"/>
  <c r="U225" i="5"/>
  <c r="U45" i="5"/>
  <c r="U263" i="5"/>
  <c r="U358" i="5"/>
  <c r="U370" i="5"/>
  <c r="U401" i="5"/>
  <c r="U233" i="5"/>
  <c r="U17" i="5"/>
  <c r="U163" i="5"/>
  <c r="U242" i="5"/>
  <c r="U23" i="5"/>
  <c r="U185" i="5"/>
  <c r="U239" i="5"/>
  <c r="U279" i="5"/>
  <c r="U281" i="5"/>
  <c r="U378" i="5"/>
  <c r="U303" i="5"/>
  <c r="U306" i="5"/>
  <c r="U223" i="5"/>
  <c r="U235" i="5"/>
  <c r="U355" i="5"/>
  <c r="U114" i="5"/>
  <c r="U349" i="5"/>
  <c r="U245" i="5"/>
  <c r="U127" i="5"/>
  <c r="U139" i="5"/>
  <c r="U207" i="5"/>
  <c r="U22" i="5"/>
  <c r="U215" i="5"/>
  <c r="U90" i="5"/>
  <c r="U102" i="5"/>
  <c r="U382" i="5"/>
  <c r="U227" i="5"/>
  <c r="U198" i="5"/>
  <c r="U134" i="5"/>
  <c r="U275" i="5"/>
  <c r="U334" i="5"/>
  <c r="U182" i="5"/>
  <c r="U271" i="5"/>
  <c r="U105" i="5"/>
  <c r="U255" i="5"/>
  <c r="U363" i="5"/>
  <c r="U211" i="5"/>
  <c r="U30" i="5"/>
  <c r="U70" i="5"/>
  <c r="U93" i="5"/>
  <c r="U297" i="5"/>
  <c r="U219" i="5"/>
  <c r="U301" i="5"/>
  <c r="U403" i="5"/>
  <c r="U214" i="5"/>
  <c r="U307" i="5"/>
  <c r="U33" i="5"/>
  <c r="U286" i="5"/>
  <c r="U18" i="5"/>
  <c r="U394" i="5"/>
  <c r="U366" i="5"/>
  <c r="U377" i="5"/>
  <c r="U123" i="5"/>
  <c r="U165" i="5"/>
  <c r="U191" i="5"/>
  <c r="U398" i="5"/>
  <c r="U201" i="5"/>
  <c r="U130" i="5"/>
  <c r="U381" i="5"/>
  <c r="U111" i="5"/>
  <c r="U379" i="5"/>
  <c r="U331" i="5"/>
  <c r="U282" i="5"/>
  <c r="W117" i="5"/>
  <c r="W253" i="5"/>
  <c r="W51" i="5"/>
  <c r="W124" i="5"/>
  <c r="W297" i="5"/>
  <c r="W301" i="5"/>
  <c r="W393" i="5"/>
  <c r="W205" i="5"/>
  <c r="W38" i="5"/>
  <c r="W161" i="5"/>
  <c r="W396" i="5"/>
  <c r="W84" i="5"/>
  <c r="W158" i="5"/>
  <c r="H404" i="11"/>
  <c r="H329" i="11"/>
  <c r="H242" i="11"/>
  <c r="H58" i="11"/>
  <c r="H313" i="11"/>
  <c r="H138" i="11"/>
  <c r="H363" i="11"/>
  <c r="I378" i="12"/>
  <c r="I217" i="12"/>
  <c r="G162" i="11"/>
  <c r="W9" i="5"/>
  <c r="W137" i="5"/>
  <c r="W269" i="5"/>
  <c r="W265" i="5"/>
  <c r="U388" i="5"/>
  <c r="W73" i="5"/>
  <c r="W52" i="5"/>
  <c r="W151" i="5"/>
  <c r="W382" i="5"/>
  <c r="W313" i="5"/>
  <c r="W57" i="5"/>
  <c r="W183" i="5"/>
  <c r="W377" i="5"/>
  <c r="W280" i="5"/>
  <c r="W224" i="5"/>
  <c r="I263" i="12"/>
  <c r="W113" i="5"/>
  <c r="AB36" i="5"/>
  <c r="W172" i="5"/>
  <c r="AB68" i="5"/>
  <c r="W154" i="5"/>
  <c r="W401" i="5"/>
  <c r="AB310" i="5"/>
  <c r="W89" i="5"/>
  <c r="W233" i="5"/>
  <c r="N64" i="5"/>
  <c r="N137" i="5"/>
  <c r="N183" i="5"/>
  <c r="N41" i="5"/>
  <c r="N53" i="5"/>
  <c r="N133" i="5"/>
  <c r="N210" i="5"/>
  <c r="N371" i="5"/>
  <c r="N378" i="5"/>
  <c r="N114" i="5"/>
  <c r="N152" i="5"/>
  <c r="N336" i="5"/>
  <c r="N129" i="5"/>
  <c r="N67" i="5"/>
  <c r="N144" i="5"/>
  <c r="N239" i="5"/>
  <c r="N108" i="5"/>
  <c r="N39" i="5"/>
  <c r="N74" i="5"/>
  <c r="N127" i="5"/>
  <c r="N280" i="5"/>
  <c r="N23" i="5"/>
  <c r="N55" i="5"/>
  <c r="N19" i="5"/>
  <c r="N181" i="5"/>
  <c r="N158" i="5"/>
  <c r="N313" i="5"/>
  <c r="N325" i="5"/>
  <c r="N360" i="5"/>
  <c r="N37" i="5"/>
  <c r="N322" i="5"/>
  <c r="N40" i="5"/>
  <c r="N36" i="5"/>
  <c r="N162" i="5"/>
  <c r="N18" i="5"/>
  <c r="N132" i="5"/>
  <c r="N119" i="5"/>
  <c r="N164" i="5"/>
  <c r="N59" i="5"/>
  <c r="N10" i="5"/>
  <c r="N345" i="5"/>
  <c r="N247" i="5"/>
  <c r="N12" i="5"/>
  <c r="N326" i="5"/>
  <c r="N289" i="5"/>
  <c r="N346" i="5"/>
  <c r="N45" i="5"/>
  <c r="N27" i="5"/>
  <c r="N79" i="5"/>
  <c r="N287" i="5"/>
  <c r="N30" i="5"/>
  <c r="N283" i="5"/>
  <c r="N145" i="5"/>
  <c r="N292" i="5"/>
  <c r="N331" i="5"/>
  <c r="N60" i="5"/>
  <c r="N224" i="5"/>
  <c r="N399" i="5"/>
  <c r="N8" i="5"/>
  <c r="N32" i="5"/>
  <c r="N182" i="5"/>
  <c r="N87" i="5"/>
  <c r="N111" i="5"/>
  <c r="N150" i="5"/>
  <c r="N171" i="5"/>
  <c r="N260" i="5"/>
  <c r="N90" i="5"/>
  <c r="N93" i="5"/>
  <c r="N403" i="5"/>
  <c r="N223" i="5"/>
  <c r="N62" i="5"/>
  <c r="N295" i="5"/>
  <c r="N112" i="5"/>
  <c r="N22" i="5"/>
  <c r="N215" i="5"/>
  <c r="N11" i="5"/>
  <c r="N300" i="5"/>
  <c r="N130" i="5"/>
  <c r="N335" i="5"/>
  <c r="N232" i="5"/>
  <c r="N187" i="5"/>
  <c r="N230" i="5"/>
  <c r="N163" i="5"/>
  <c r="N95" i="5"/>
  <c r="N304" i="5"/>
  <c r="N75" i="5"/>
  <c r="N185" i="5"/>
  <c r="N200" i="5"/>
  <c r="N334" i="5"/>
  <c r="N302" i="5"/>
  <c r="N253" i="5"/>
  <c r="N337" i="5"/>
  <c r="N86" i="5"/>
  <c r="N308" i="5"/>
  <c r="N339" i="5"/>
  <c r="N106" i="5"/>
  <c r="N286" i="5"/>
  <c r="N252" i="5"/>
  <c r="N42" i="5"/>
  <c r="N349" i="5"/>
  <c r="N391" i="5"/>
  <c r="N107" i="5"/>
  <c r="N387" i="5"/>
  <c r="N394" i="5"/>
  <c r="N109" i="5"/>
  <c r="N149" i="5"/>
  <c r="N276" i="5"/>
  <c r="N318" i="5"/>
  <c r="N16" i="5"/>
  <c r="N198" i="5"/>
  <c r="N268" i="5"/>
  <c r="N110" i="5"/>
  <c r="N68" i="5"/>
  <c r="N306" i="5"/>
  <c r="N404" i="5"/>
  <c r="N366" i="5"/>
  <c r="N58" i="5"/>
  <c r="N197" i="5"/>
  <c r="N330" i="5"/>
  <c r="N367" i="5"/>
  <c r="N229" i="5"/>
  <c r="N259" i="5"/>
  <c r="N5" i="5"/>
  <c r="N167" i="5"/>
  <c r="N370" i="5"/>
  <c r="N71" i="5"/>
  <c r="N329" i="5"/>
  <c r="N235" i="5"/>
  <c r="N126" i="5"/>
  <c r="N373" i="5"/>
  <c r="N236" i="5"/>
  <c r="N284" i="5"/>
  <c r="N358" i="5"/>
  <c r="N246" i="5"/>
  <c r="N190" i="5"/>
  <c r="N375" i="5"/>
  <c r="N390" i="5"/>
  <c r="N134" i="5"/>
  <c r="N140" i="5"/>
  <c r="N209" i="5"/>
  <c r="N201" i="5"/>
  <c r="N397" i="5"/>
  <c r="N136" i="5"/>
  <c r="N307" i="5"/>
  <c r="N14" i="5"/>
  <c r="N281" i="5"/>
  <c r="N219" i="5"/>
  <c r="N192" i="5"/>
  <c r="N248" i="5"/>
  <c r="N238" i="5"/>
  <c r="N24" i="5"/>
  <c r="N227" i="5"/>
  <c r="N174" i="5"/>
  <c r="N265" i="5"/>
  <c r="N323" i="5"/>
  <c r="N125" i="5"/>
  <c r="N351" i="5"/>
  <c r="N69" i="5"/>
  <c r="N7" i="5"/>
  <c r="N165" i="5"/>
  <c r="N382" i="5"/>
  <c r="N63" i="5"/>
  <c r="N278" i="5"/>
  <c r="N320" i="5"/>
  <c r="N257" i="5"/>
  <c r="N353" i="5"/>
  <c r="N303" i="5"/>
  <c r="N240" i="5"/>
  <c r="N352" i="5"/>
  <c r="N250" i="5"/>
  <c r="N357" i="5"/>
  <c r="N376" i="5"/>
  <c r="N38" i="5"/>
  <c r="N31" i="5"/>
  <c r="N146" i="5"/>
  <c r="N249" i="5"/>
  <c r="N251" i="5"/>
  <c r="N173" i="5"/>
  <c r="N237" i="5"/>
  <c r="N155" i="5"/>
  <c r="N393" i="5"/>
  <c r="N298" i="5"/>
  <c r="N17" i="5"/>
  <c r="N379" i="5"/>
  <c r="N175" i="5"/>
  <c r="N153" i="5"/>
  <c r="N157" i="5"/>
  <c r="N77" i="5"/>
  <c r="N78" i="5"/>
  <c r="N400" i="5"/>
  <c r="N359" i="5"/>
  <c r="N212" i="5"/>
  <c r="N269" i="5"/>
  <c r="N368" i="5"/>
  <c r="N72" i="5"/>
  <c r="N343" i="5"/>
  <c r="N355" i="5"/>
  <c r="N199" i="5"/>
  <c r="N296" i="5"/>
  <c r="N222" i="5"/>
  <c r="N340" i="5"/>
  <c r="N138" i="5"/>
  <c r="N89" i="5"/>
  <c r="N61" i="5"/>
  <c r="N170" i="5"/>
  <c r="N51" i="5"/>
  <c r="N98" i="5"/>
  <c r="N374" i="5"/>
  <c r="N83" i="5"/>
  <c r="N128" i="5"/>
  <c r="N156" i="5"/>
  <c r="N216" i="5"/>
  <c r="N143" i="5"/>
  <c r="N65" i="5"/>
  <c r="N25" i="5"/>
  <c r="N115" i="5"/>
  <c r="N44" i="5"/>
  <c r="N294" i="5"/>
  <c r="N99" i="5"/>
  <c r="N354" i="5"/>
  <c r="N28" i="5"/>
  <c r="N254" i="5"/>
  <c r="N123" i="5"/>
  <c r="N402" i="5"/>
  <c r="N277" i="5"/>
  <c r="N94" i="5"/>
  <c r="N102" i="5"/>
  <c r="N217" i="5"/>
  <c r="N81" i="5"/>
  <c r="N56" i="5"/>
  <c r="N151" i="5"/>
  <c r="N166" i="5"/>
  <c r="N311" i="5"/>
  <c r="N293" i="5"/>
  <c r="N49" i="5"/>
  <c r="N291" i="5"/>
  <c r="N262" i="5"/>
  <c r="N389" i="5"/>
  <c r="N364" i="5"/>
  <c r="N121" i="5"/>
  <c r="N314" i="5"/>
  <c r="N50" i="5"/>
  <c r="N356" i="5"/>
  <c r="N159" i="5"/>
  <c r="N243" i="5"/>
  <c r="N274" i="5"/>
  <c r="N301" i="5"/>
  <c r="N272" i="5"/>
  <c r="N369" i="5"/>
  <c r="N324" i="5"/>
  <c r="N310" i="5"/>
  <c r="N96" i="5"/>
  <c r="N147" i="5"/>
  <c r="N384" i="5"/>
  <c r="N255" i="5"/>
  <c r="N285" i="5"/>
  <c r="N220" i="5"/>
  <c r="N231" i="5"/>
  <c r="N205" i="5"/>
  <c r="N139" i="5"/>
  <c r="N309" i="5"/>
  <c r="N315" i="5"/>
  <c r="N213" i="5"/>
  <c r="N142" i="5"/>
  <c r="N184" i="5"/>
  <c r="N282" i="5"/>
  <c r="N135" i="5"/>
  <c r="N226" i="5"/>
  <c r="N46" i="5"/>
  <c r="N103" i="5"/>
  <c r="N381" i="5"/>
  <c r="N15" i="5"/>
  <c r="N347" i="5"/>
  <c r="N113" i="5"/>
  <c r="N6" i="5"/>
  <c r="N348" i="5"/>
  <c r="N392" i="5"/>
  <c r="N186" i="5"/>
  <c r="N383" i="5"/>
  <c r="N204" i="5"/>
  <c r="N395" i="5"/>
  <c r="N256" i="5"/>
  <c r="N88" i="5"/>
  <c r="N194" i="5"/>
  <c r="N327" i="5"/>
  <c r="N13" i="5"/>
  <c r="N100" i="5"/>
  <c r="N188" i="5"/>
  <c r="N80" i="5"/>
  <c r="N261" i="5"/>
  <c r="N82" i="5"/>
  <c r="N342" i="5"/>
  <c r="N317" i="5"/>
  <c r="N34" i="5"/>
  <c r="N33" i="5"/>
  <c r="N267" i="5"/>
  <c r="N179" i="5"/>
  <c r="N97" i="5"/>
  <c r="N116" i="5"/>
  <c r="N316" i="5"/>
  <c r="N319" i="5"/>
  <c r="N105" i="5"/>
  <c r="N225" i="5"/>
  <c r="N48" i="5"/>
  <c r="N338" i="5"/>
  <c r="N117" i="5"/>
  <c r="N242" i="5"/>
  <c r="N195" i="5"/>
  <c r="N168" i="5"/>
  <c r="N202" i="5"/>
  <c r="N101" i="5"/>
  <c r="N57" i="5"/>
  <c r="N206" i="5"/>
  <c r="N193" i="5"/>
  <c r="N91" i="5"/>
  <c r="N66" i="5"/>
  <c r="N160" i="5"/>
  <c r="N380" i="5"/>
  <c r="N279" i="5"/>
  <c r="N290" i="5"/>
  <c r="N372" i="5"/>
  <c r="N161" i="5"/>
  <c r="N398" i="5"/>
  <c r="N365" i="5"/>
  <c r="N54" i="5"/>
  <c r="N234" i="5"/>
  <c r="N386" i="5"/>
  <c r="N169" i="5"/>
  <c r="N362" i="5"/>
  <c r="N26" i="5"/>
  <c r="N221" i="5"/>
  <c r="N122" i="5"/>
  <c r="N172" i="5"/>
  <c r="N270" i="5"/>
  <c r="N385" i="5"/>
  <c r="N312" i="5"/>
  <c r="N244" i="5"/>
  <c r="N350" i="5"/>
  <c r="N180" i="5"/>
  <c r="N85" i="5"/>
  <c r="AC85" i="5"/>
  <c r="I384" i="12"/>
  <c r="I241" i="12"/>
  <c r="W15" i="5"/>
  <c r="W164" i="5"/>
  <c r="W323" i="5"/>
  <c r="U84" i="5"/>
  <c r="W81" i="5"/>
  <c r="W230" i="5"/>
  <c r="W77" i="5"/>
  <c r="W325" i="5"/>
  <c r="W96" i="5"/>
  <c r="AA47" i="5"/>
  <c r="AA63" i="5"/>
  <c r="W290" i="5"/>
  <c r="AB6" i="5"/>
  <c r="AB191" i="5"/>
  <c r="W245" i="5"/>
  <c r="AB123" i="5"/>
  <c r="AB48" i="5"/>
  <c r="W188" i="5"/>
  <c r="AB72" i="5"/>
  <c r="W7" i="5"/>
  <c r="W182" i="5"/>
  <c r="W106" i="5"/>
  <c r="W243" i="5"/>
  <c r="N73" i="5"/>
  <c r="N214" i="5"/>
  <c r="N20" i="5"/>
  <c r="N228" i="5"/>
  <c r="R169" i="5"/>
  <c r="R111" i="5"/>
  <c r="R208" i="5"/>
  <c r="R25" i="5"/>
  <c r="R175" i="5"/>
  <c r="R259" i="5"/>
  <c r="R232" i="5"/>
  <c r="R337" i="5"/>
  <c r="R40" i="5"/>
  <c r="R137" i="5"/>
  <c r="R149" i="5"/>
  <c r="R72" i="5"/>
  <c r="R314" i="5"/>
  <c r="R185" i="5"/>
  <c r="R140" i="5"/>
  <c r="R186" i="5"/>
  <c r="R310" i="5"/>
  <c r="R87" i="5"/>
  <c r="R318" i="5"/>
  <c r="R308" i="5"/>
  <c r="R338" i="5"/>
  <c r="R197" i="5"/>
  <c r="R43" i="5"/>
  <c r="R39" i="5"/>
  <c r="R366" i="5"/>
  <c r="R172" i="5"/>
  <c r="R403" i="5"/>
  <c r="R164" i="5"/>
  <c r="R352" i="5"/>
  <c r="R191" i="5"/>
  <c r="R365" i="5"/>
  <c r="R157" i="5"/>
  <c r="R131" i="5"/>
  <c r="R333" i="5"/>
  <c r="R199" i="5"/>
  <c r="R125" i="5"/>
  <c r="R383" i="5"/>
  <c r="R275" i="5"/>
  <c r="R377" i="5"/>
  <c r="R257" i="5"/>
  <c r="R359" i="5"/>
  <c r="R145" i="5"/>
  <c r="R31" i="5"/>
  <c r="R369" i="5"/>
  <c r="R13" i="5"/>
  <c r="R291" i="5"/>
  <c r="R143" i="5"/>
  <c r="R228" i="5"/>
  <c r="R342" i="5"/>
  <c r="R133" i="5"/>
  <c r="R227" i="5"/>
  <c r="R316" i="5"/>
  <c r="R83" i="5"/>
  <c r="R309" i="5"/>
  <c r="R278" i="5"/>
  <c r="R362" i="5"/>
  <c r="R207" i="5"/>
  <c r="R92" i="5"/>
  <c r="R233" i="5"/>
  <c r="R378" i="5"/>
  <c r="R151" i="5"/>
  <c r="R252" i="5"/>
  <c r="R315" i="5"/>
  <c r="R55" i="5"/>
  <c r="R374" i="5"/>
  <c r="R181" i="5"/>
  <c r="R35" i="5"/>
  <c r="R47" i="5"/>
  <c r="R23" i="5"/>
  <c r="R349" i="5"/>
  <c r="R225" i="5"/>
  <c r="R360" i="5"/>
  <c r="R61" i="5"/>
  <c r="R17" i="5"/>
  <c r="R59" i="5"/>
  <c r="R205" i="5"/>
  <c r="R222" i="5"/>
  <c r="R304" i="5"/>
  <c r="R135" i="5"/>
  <c r="R330" i="5"/>
  <c r="R391" i="5"/>
  <c r="R384" i="5"/>
  <c r="R335" i="5"/>
  <c r="R244" i="5"/>
  <c r="R379" i="5"/>
  <c r="R258" i="5"/>
  <c r="R371" i="5"/>
  <c r="R90" i="5"/>
  <c r="R312" i="5"/>
  <c r="R189" i="5"/>
  <c r="R101" i="5"/>
  <c r="R341" i="5"/>
  <c r="R321" i="5"/>
  <c r="R355" i="5"/>
  <c r="R163" i="5"/>
  <c r="R264" i="5"/>
  <c r="R326" i="5"/>
  <c r="R209" i="5"/>
  <c r="R159" i="5"/>
  <c r="R329" i="5"/>
  <c r="R297" i="5"/>
  <c r="R215" i="5"/>
  <c r="R155" i="5"/>
  <c r="R385" i="5"/>
  <c r="R241" i="5"/>
  <c r="R226" i="5"/>
  <c r="R306" i="5"/>
  <c r="R66" i="5"/>
  <c r="R7" i="5"/>
  <c r="R27" i="5"/>
  <c r="R217" i="5"/>
  <c r="R20" i="5"/>
  <c r="R380" i="5"/>
  <c r="R49" i="5"/>
  <c r="R77" i="5"/>
  <c r="R220" i="5"/>
  <c r="R204" i="5"/>
  <c r="R324" i="5"/>
  <c r="R179" i="5"/>
  <c r="R41" i="5"/>
  <c r="R221" i="5"/>
  <c r="R24" i="5"/>
  <c r="R107" i="5"/>
  <c r="R392" i="5"/>
  <c r="R240" i="5"/>
  <c r="R136" i="5"/>
  <c r="R19" i="5"/>
  <c r="AC139" i="5"/>
  <c r="V148" i="5"/>
  <c r="N344" i="5"/>
  <c r="N177" i="5"/>
  <c r="N245" i="5"/>
  <c r="AC253" i="5"/>
  <c r="H392" i="11"/>
  <c r="H202" i="11"/>
  <c r="H315" i="11"/>
  <c r="I394" i="12"/>
  <c r="W47" i="5"/>
  <c r="W227" i="5"/>
  <c r="W126" i="5"/>
  <c r="W13" i="5"/>
  <c r="W338" i="5"/>
  <c r="U360" i="5"/>
  <c r="W271" i="5"/>
  <c r="W235" i="5"/>
  <c r="W255" i="5"/>
  <c r="W345" i="5"/>
  <c r="W108" i="5"/>
  <c r="W222" i="5"/>
  <c r="W319" i="5"/>
  <c r="W261" i="5"/>
  <c r="W374" i="5"/>
  <c r="W347" i="5"/>
  <c r="W18" i="5"/>
  <c r="W207" i="5"/>
  <c r="W248" i="5"/>
  <c r="W367" i="5"/>
  <c r="AB230" i="5"/>
  <c r="AB100" i="5"/>
  <c r="AB389" i="5"/>
  <c r="AB90" i="5"/>
  <c r="AB386" i="5"/>
  <c r="AB221" i="5"/>
  <c r="AB132" i="5"/>
  <c r="AB383" i="5"/>
  <c r="AB320" i="5"/>
  <c r="AB284" i="5"/>
  <c r="AB57" i="5"/>
  <c r="AB95" i="5"/>
  <c r="AB293" i="5"/>
  <c r="AB249" i="5"/>
  <c r="AB357" i="5"/>
  <c r="AB382" i="5"/>
  <c r="AB24" i="5"/>
  <c r="AB247" i="5"/>
  <c r="AB372" i="5"/>
  <c r="AB42" i="5"/>
  <c r="AB216" i="5"/>
  <c r="AB94" i="5"/>
  <c r="AB98" i="5"/>
  <c r="AB321" i="5"/>
  <c r="AB97" i="5"/>
  <c r="AB245" i="5"/>
  <c r="AB164" i="5"/>
  <c r="AB325" i="5"/>
  <c r="AB226" i="5"/>
  <c r="AB150" i="5"/>
  <c r="AB304" i="5"/>
  <c r="AB89" i="5"/>
  <c r="AB392" i="5"/>
  <c r="AB86" i="5"/>
  <c r="AB233" i="5"/>
  <c r="AB353" i="5"/>
  <c r="AB332" i="5"/>
  <c r="AB87" i="5"/>
  <c r="AB356" i="5"/>
  <c r="AB202" i="5"/>
  <c r="AB133" i="5"/>
  <c r="AB248" i="5"/>
  <c r="AB281" i="5"/>
  <c r="AB317" i="5"/>
  <c r="AB400" i="5"/>
  <c r="AB344" i="5"/>
  <c r="AB224" i="5"/>
  <c r="AB229" i="5"/>
  <c r="AB251" i="5"/>
  <c r="AB165" i="5"/>
  <c r="AB244" i="5"/>
  <c r="AB159" i="5"/>
  <c r="AB113" i="5"/>
  <c r="AB323" i="5"/>
  <c r="AB167" i="5"/>
  <c r="AB169" i="5"/>
  <c r="AB138" i="5"/>
  <c r="AB314" i="5"/>
  <c r="AB157" i="5"/>
  <c r="AB318" i="5"/>
  <c r="AB127" i="5"/>
  <c r="AB222" i="5"/>
  <c r="AB396" i="5"/>
  <c r="AB237" i="5"/>
  <c r="AB234" i="5"/>
  <c r="AB28" i="5"/>
  <c r="AB255" i="5"/>
  <c r="AB302" i="5"/>
  <c r="AB139" i="5"/>
  <c r="AB370" i="5"/>
  <c r="AB163" i="5"/>
  <c r="AB250" i="5"/>
  <c r="AB288" i="5"/>
  <c r="AB227" i="5"/>
  <c r="AB96" i="5"/>
  <c r="AB99" i="5"/>
  <c r="N120" i="5"/>
  <c r="N47" i="5"/>
  <c r="N273" i="5"/>
  <c r="H360" i="5"/>
  <c r="H386" i="5"/>
  <c r="H216" i="5"/>
  <c r="H364" i="5"/>
  <c r="H383" i="5"/>
  <c r="H317" i="5"/>
  <c r="H268" i="5"/>
  <c r="H255" i="5"/>
  <c r="H114" i="5"/>
  <c r="H91" i="5"/>
  <c r="H348" i="5"/>
  <c r="H134" i="5"/>
  <c r="H309" i="5"/>
  <c r="H50" i="5"/>
  <c r="H273" i="5"/>
  <c r="H103" i="5"/>
  <c r="H252" i="5"/>
  <c r="H107" i="5"/>
  <c r="H146" i="5"/>
  <c r="H397" i="5"/>
  <c r="H175" i="5"/>
  <c r="H200" i="5"/>
  <c r="H286" i="5"/>
  <c r="H368" i="5"/>
  <c r="H302" i="5"/>
  <c r="H49" i="5"/>
  <c r="H82" i="5"/>
  <c r="H325" i="5"/>
  <c r="H366" i="5"/>
  <c r="H347" i="5"/>
  <c r="H257" i="5"/>
  <c r="H65" i="5"/>
  <c r="H15" i="5"/>
  <c r="H132" i="5"/>
  <c r="H399" i="5"/>
  <c r="H378" i="5"/>
  <c r="H316" i="5"/>
  <c r="H45" i="5"/>
  <c r="H21" i="5"/>
  <c r="H89" i="5"/>
  <c r="H267" i="5"/>
  <c r="H43" i="5"/>
  <c r="H189" i="5"/>
  <c r="H187" i="5"/>
  <c r="H93" i="5"/>
  <c r="H300" i="5"/>
  <c r="H69" i="5"/>
  <c r="H250" i="5"/>
  <c r="H336" i="5"/>
  <c r="H214" i="5"/>
  <c r="H284" i="5"/>
  <c r="H37" i="5"/>
  <c r="H94" i="5"/>
  <c r="H320" i="5"/>
  <c r="H234" i="5"/>
  <c r="H403" i="5"/>
  <c r="H396" i="5"/>
  <c r="H154" i="5"/>
  <c r="H380" i="5"/>
  <c r="H261" i="5"/>
  <c r="H55" i="5"/>
  <c r="H143" i="5"/>
  <c r="H130" i="5"/>
  <c r="H104" i="5"/>
  <c r="H56" i="5"/>
  <c r="H294" i="5"/>
  <c r="H58" i="5"/>
  <c r="H70" i="5"/>
  <c r="H228" i="5"/>
  <c r="H100" i="5"/>
  <c r="H298" i="5"/>
  <c r="H254" i="5"/>
  <c r="H238" i="5"/>
  <c r="H355" i="5"/>
  <c r="H16" i="5"/>
  <c r="H120" i="5"/>
  <c r="H303" i="5"/>
  <c r="H119" i="5"/>
  <c r="H301" i="5"/>
  <c r="H152" i="5"/>
  <c r="H398" i="5"/>
  <c r="H233" i="5"/>
  <c r="H25" i="5"/>
  <c r="H151" i="5"/>
  <c r="H296" i="5"/>
  <c r="H349" i="5"/>
  <c r="H161" i="5"/>
  <c r="H181" i="5"/>
  <c r="H33" i="5"/>
  <c r="H22" i="5"/>
  <c r="H213" i="5"/>
  <c r="H400" i="5"/>
  <c r="H241" i="5"/>
  <c r="H157" i="5"/>
  <c r="H328" i="5"/>
  <c r="H191" i="5"/>
  <c r="H401" i="5"/>
  <c r="H20" i="5"/>
  <c r="H340" i="5"/>
  <c r="H9" i="5"/>
  <c r="H232" i="5"/>
  <c r="H369" i="5"/>
  <c r="H150" i="5"/>
  <c r="H264" i="5"/>
  <c r="H75" i="5"/>
  <c r="H140" i="5"/>
  <c r="H36" i="5"/>
  <c r="H38" i="5"/>
  <c r="H116" i="5"/>
  <c r="H321" i="5"/>
  <c r="H48" i="5"/>
  <c r="H19" i="5"/>
  <c r="H34" i="5"/>
  <c r="H178" i="5"/>
  <c r="H377" i="5"/>
  <c r="H282" i="5"/>
  <c r="H242" i="5"/>
  <c r="H307" i="5"/>
  <c r="H379" i="5"/>
  <c r="H323" i="5"/>
  <c r="H230" i="5"/>
  <c r="H6" i="5"/>
  <c r="H204" i="5"/>
  <c r="H288" i="5"/>
  <c r="H173" i="5"/>
  <c r="H275" i="5"/>
  <c r="H66" i="5"/>
  <c r="H285" i="5"/>
  <c r="H223" i="5"/>
  <c r="H166" i="5"/>
  <c r="H194" i="5"/>
  <c r="H208" i="5"/>
  <c r="H335" i="5"/>
  <c r="H332" i="5"/>
  <c r="H295" i="5"/>
  <c r="H141" i="5"/>
  <c r="H39" i="5"/>
  <c r="H135" i="5"/>
  <c r="H35" i="5"/>
  <c r="H281" i="5"/>
  <c r="H404" i="5"/>
  <c r="H148" i="5"/>
  <c r="H240" i="5"/>
  <c r="H202" i="5"/>
  <c r="H177" i="5"/>
  <c r="H7" i="5"/>
  <c r="H305" i="5"/>
  <c r="H329" i="5"/>
  <c r="H246" i="5"/>
  <c r="H156" i="5"/>
  <c r="H98" i="5"/>
  <c r="H271" i="5"/>
  <c r="H60" i="5"/>
  <c r="H359" i="5"/>
  <c r="H322" i="5"/>
  <c r="H259" i="5"/>
  <c r="H372" i="5"/>
  <c r="H155" i="5"/>
  <c r="H289" i="5"/>
  <c r="H402" i="5"/>
  <c r="H99" i="5"/>
  <c r="H63" i="5"/>
  <c r="H174" i="5"/>
  <c r="H334" i="5"/>
  <c r="H127" i="5"/>
  <c r="H14" i="5"/>
  <c r="H159" i="5"/>
  <c r="H205" i="5"/>
  <c r="H341" i="5"/>
  <c r="H247" i="5"/>
  <c r="H81" i="5"/>
  <c r="H291" i="5"/>
  <c r="H338" i="5"/>
  <c r="H371" i="5"/>
  <c r="H280" i="5"/>
  <c r="H248" i="5"/>
  <c r="H346" i="5"/>
  <c r="H367" i="5"/>
  <c r="H149" i="5"/>
  <c r="H226" i="5"/>
  <c r="H197" i="5"/>
  <c r="H167" i="5"/>
  <c r="H106" i="5"/>
  <c r="H133" i="5"/>
  <c r="H299" i="5"/>
  <c r="H41" i="5"/>
  <c r="H239" i="5"/>
  <c r="H95" i="5"/>
  <c r="H144" i="5"/>
  <c r="H24" i="5"/>
  <c r="H278" i="5"/>
  <c r="H160" i="5"/>
  <c r="H333" i="5"/>
  <c r="H123" i="5"/>
  <c r="H179" i="5"/>
  <c r="H113" i="5"/>
  <c r="H365" i="5"/>
  <c r="H158" i="5"/>
  <c r="H77" i="5"/>
  <c r="H283" i="5"/>
  <c r="H182" i="5"/>
  <c r="H339" i="5"/>
  <c r="H312" i="5"/>
  <c r="H52" i="5"/>
  <c r="H219" i="5"/>
  <c r="H92" i="5"/>
  <c r="H5" i="5"/>
  <c r="H265" i="5"/>
  <c r="H276" i="5"/>
  <c r="H253" i="5"/>
  <c r="H23" i="5"/>
  <c r="H251" i="5"/>
  <c r="H279" i="5"/>
  <c r="H270" i="5"/>
  <c r="H27" i="5"/>
  <c r="H337" i="5"/>
  <c r="H215" i="5"/>
  <c r="H171" i="5"/>
  <c r="H80" i="5"/>
  <c r="H331" i="5"/>
  <c r="H29" i="5"/>
  <c r="H186" i="5"/>
  <c r="H136" i="5"/>
  <c r="H59" i="5"/>
  <c r="H217" i="5"/>
  <c r="H199" i="5"/>
  <c r="H206" i="5"/>
  <c r="H74" i="5"/>
  <c r="H128" i="5"/>
  <c r="H67" i="5"/>
  <c r="H308" i="5"/>
  <c r="H374" i="5"/>
  <c r="H108" i="5"/>
  <c r="H168" i="5"/>
  <c r="H362" i="5"/>
  <c r="H381" i="5"/>
  <c r="H164" i="5"/>
  <c r="H142" i="5"/>
  <c r="H350" i="5"/>
  <c r="H212" i="5"/>
  <c r="H163" i="5"/>
  <c r="H292" i="5"/>
  <c r="H343" i="5"/>
  <c r="H64" i="5"/>
  <c r="H229" i="5"/>
  <c r="H101" i="5"/>
  <c r="H62" i="5"/>
  <c r="H249" i="5"/>
  <c r="H8" i="5"/>
  <c r="H263" i="5"/>
  <c r="H17" i="5"/>
  <c r="H353" i="5"/>
  <c r="H311" i="5"/>
  <c r="H373" i="5"/>
  <c r="H183" i="5"/>
  <c r="H262" i="5"/>
  <c r="H324" i="5"/>
  <c r="H314" i="5"/>
  <c r="H97" i="5"/>
  <c r="H354" i="5"/>
  <c r="H72" i="5"/>
  <c r="H172" i="5"/>
  <c r="H46" i="5"/>
  <c r="H12" i="5"/>
  <c r="H269" i="5"/>
  <c r="H287" i="5"/>
  <c r="H198" i="5"/>
  <c r="H190" i="5"/>
  <c r="H78" i="5"/>
  <c r="H201" i="5"/>
  <c r="H222" i="5"/>
  <c r="H376" i="5"/>
  <c r="H90" i="5"/>
  <c r="H110" i="5"/>
  <c r="H243" i="5"/>
  <c r="H47" i="5"/>
  <c r="H327" i="5"/>
  <c r="H231" i="5"/>
  <c r="H274" i="5"/>
  <c r="H375" i="5"/>
  <c r="H195" i="5"/>
  <c r="H185" i="5"/>
  <c r="H176" i="5"/>
  <c r="H165" i="5"/>
  <c r="H220" i="5"/>
  <c r="H57" i="5"/>
  <c r="H207" i="5"/>
  <c r="H315" i="5"/>
  <c r="H326" i="5"/>
  <c r="H86" i="5"/>
  <c r="H188" i="5"/>
  <c r="H13" i="5"/>
  <c r="H84" i="5"/>
  <c r="H221" i="5"/>
  <c r="H28" i="5"/>
  <c r="H102" i="5"/>
  <c r="H73" i="5"/>
  <c r="H277" i="5"/>
  <c r="H272" i="5"/>
  <c r="H260" i="5"/>
  <c r="H258" i="5"/>
  <c r="H26" i="5"/>
  <c r="H330" i="5"/>
  <c r="H32" i="5"/>
  <c r="H210" i="5"/>
  <c r="H370" i="5"/>
  <c r="H224" i="5"/>
  <c r="H351" i="5"/>
  <c r="H129" i="5"/>
  <c r="H384" i="5"/>
  <c r="H361" i="5"/>
  <c r="H137" i="5"/>
  <c r="H61" i="5"/>
  <c r="H147" i="5"/>
  <c r="H382" i="5"/>
  <c r="H356" i="5"/>
  <c r="H68" i="5"/>
  <c r="H11" i="5"/>
  <c r="H96" i="5"/>
  <c r="H192" i="5"/>
  <c r="H218" i="5"/>
  <c r="H10" i="5"/>
  <c r="H169" i="5"/>
  <c r="H344" i="5"/>
  <c r="H87" i="5"/>
  <c r="H79" i="5"/>
  <c r="H342" i="5"/>
  <c r="H227" i="5"/>
  <c r="H318" i="5"/>
  <c r="H297" i="5"/>
  <c r="H225" i="5"/>
  <c r="H266" i="5"/>
  <c r="H392" i="5"/>
  <c r="H388" i="5"/>
  <c r="H105" i="5"/>
  <c r="H145" i="5"/>
  <c r="H53" i="5"/>
  <c r="H40" i="5"/>
  <c r="H153" i="5"/>
  <c r="H31" i="5"/>
  <c r="H313" i="5"/>
  <c r="H385" i="5"/>
  <c r="H310" i="5"/>
  <c r="H209" i="5"/>
  <c r="H387" i="5"/>
  <c r="H125" i="5"/>
  <c r="H345" i="5"/>
  <c r="H363" i="5"/>
  <c r="H85" i="5"/>
  <c r="H121" i="5"/>
  <c r="H88" i="5"/>
  <c r="H389" i="5"/>
  <c r="H44" i="5"/>
  <c r="H51" i="5"/>
  <c r="H117" i="5"/>
  <c r="H111" i="5"/>
  <c r="H30" i="5"/>
  <c r="H126" i="5"/>
  <c r="H42" i="5"/>
  <c r="H293" i="5"/>
  <c r="H18" i="5"/>
  <c r="H170" i="5"/>
  <c r="H118" i="5"/>
  <c r="H290" i="5"/>
  <c r="H256" i="5"/>
  <c r="H395" i="5"/>
  <c r="H131" i="5"/>
  <c r="H306" i="5"/>
  <c r="H304" i="5"/>
  <c r="H203" i="5"/>
  <c r="H83" i="5"/>
  <c r="H162" i="5"/>
  <c r="H71" i="5"/>
  <c r="H358" i="5"/>
  <c r="H245" i="5"/>
  <c r="H357" i="5"/>
  <c r="H196" i="5"/>
  <c r="H124" i="5"/>
  <c r="H394" i="5"/>
  <c r="H193" i="5"/>
  <c r="H244" i="5"/>
  <c r="H122" i="5"/>
  <c r="H319" i="5"/>
  <c r="H211" i="5"/>
  <c r="H352" i="5"/>
  <c r="H76" i="5"/>
  <c r="H54" i="5"/>
  <c r="N176" i="5"/>
  <c r="W326" i="5"/>
  <c r="U371" i="5"/>
  <c r="AA323" i="5"/>
  <c r="AA139" i="5"/>
  <c r="AA117" i="5"/>
  <c r="AA250" i="5"/>
  <c r="AA94" i="5"/>
  <c r="AA299" i="5"/>
  <c r="AA298" i="5"/>
  <c r="AA360" i="5"/>
  <c r="AA404" i="5"/>
  <c r="AA93" i="5"/>
  <c r="AA196" i="5"/>
  <c r="AA365" i="5"/>
  <c r="AA173" i="5"/>
  <c r="AA154" i="5"/>
  <c r="AA143" i="5"/>
  <c r="AA134" i="5"/>
  <c r="AA204" i="5"/>
  <c r="AA168" i="5"/>
  <c r="AA174" i="5"/>
  <c r="AA141" i="5"/>
  <c r="AA403" i="5"/>
  <c r="AA138" i="5"/>
  <c r="AA246" i="5"/>
  <c r="AA398" i="5"/>
  <c r="AA206" i="5"/>
  <c r="AA140" i="5"/>
  <c r="AA363" i="5"/>
  <c r="AA205" i="5"/>
  <c r="AA249" i="5"/>
  <c r="AA305" i="5"/>
  <c r="AA367" i="5"/>
  <c r="AA218" i="5"/>
  <c r="AA209" i="5"/>
  <c r="AA251" i="5"/>
  <c r="AA325" i="5"/>
  <c r="AA357" i="5"/>
  <c r="AA238" i="5"/>
  <c r="AA90" i="5"/>
  <c r="AA92" i="5"/>
  <c r="AA144" i="5"/>
  <c r="AA95" i="5"/>
  <c r="AA389" i="5"/>
  <c r="AA135" i="5"/>
  <c r="AA247" i="5"/>
  <c r="AA316" i="5"/>
  <c r="AA97" i="5"/>
  <c r="AA280" i="5"/>
  <c r="AA221" i="5"/>
  <c r="AA358" i="5"/>
  <c r="AA396" i="5"/>
  <c r="AA100" i="5"/>
  <c r="AA165" i="5"/>
  <c r="AA91" i="5"/>
  <c r="AA318" i="5"/>
  <c r="AA203" i="5"/>
  <c r="AA399" i="5"/>
  <c r="AA321" i="5"/>
  <c r="AA255" i="5"/>
  <c r="AA87" i="5"/>
  <c r="AA311" i="5"/>
  <c r="AA348" i="5"/>
  <c r="AA188" i="5"/>
  <c r="AA202" i="5"/>
  <c r="AA25" i="5"/>
  <c r="AA166" i="5"/>
  <c r="AA307" i="5"/>
  <c r="AA306" i="5"/>
  <c r="AA88" i="5"/>
  <c r="AA96" i="5"/>
  <c r="AA222" i="5"/>
  <c r="AA326" i="5"/>
  <c r="AA354" i="5"/>
  <c r="AA132" i="5"/>
  <c r="AA242" i="5"/>
  <c r="AA161" i="5"/>
  <c r="AA131" i="5"/>
  <c r="AA210" i="5"/>
  <c r="AA107" i="5"/>
  <c r="AA324" i="5"/>
  <c r="AA296" i="5"/>
  <c r="AA224" i="5"/>
  <c r="AA286" i="5"/>
  <c r="AA327" i="5"/>
  <c r="AA217" i="5"/>
  <c r="AA145" i="5"/>
  <c r="AA392" i="5"/>
  <c r="AA178" i="5"/>
  <c r="N211" i="5"/>
  <c r="N118" i="5"/>
  <c r="N43" i="5"/>
  <c r="N233" i="5"/>
  <c r="AC103" i="5"/>
  <c r="AC386" i="5"/>
  <c r="AC156" i="5"/>
  <c r="AC101" i="5"/>
  <c r="AC215" i="5"/>
  <c r="AC88" i="5"/>
  <c r="AC382" i="5"/>
  <c r="AC285" i="5"/>
  <c r="AC63" i="5"/>
  <c r="AC184" i="5"/>
  <c r="AC92" i="5"/>
  <c r="AC248" i="5"/>
  <c r="AC69" i="5"/>
  <c r="AC159" i="5"/>
  <c r="AC239" i="5"/>
  <c r="AC94" i="5"/>
  <c r="AC59" i="5"/>
  <c r="AC204" i="5"/>
  <c r="AC265" i="5"/>
  <c r="AC35" i="5"/>
  <c r="AC283" i="5"/>
  <c r="AC399" i="5"/>
  <c r="AC207" i="5"/>
  <c r="AC403" i="5"/>
  <c r="AC223" i="5"/>
  <c r="AC165" i="5"/>
  <c r="AC300" i="5"/>
  <c r="AC149" i="5"/>
  <c r="AC216" i="5"/>
  <c r="AC17" i="5"/>
  <c r="AC335" i="5"/>
  <c r="AC163" i="5"/>
  <c r="AC319" i="5"/>
  <c r="AC29" i="5"/>
  <c r="AC329" i="5"/>
  <c r="AC222" i="5"/>
  <c r="AC324" i="5"/>
  <c r="AC169" i="5"/>
  <c r="AC7" i="5"/>
  <c r="AC225" i="5"/>
  <c r="AC251" i="5"/>
  <c r="AC395" i="5"/>
  <c r="AC11" i="5"/>
  <c r="AC200" i="5"/>
  <c r="AC55" i="5"/>
  <c r="AC361" i="5"/>
  <c r="AC76" i="5"/>
  <c r="AC131" i="5"/>
  <c r="AC328" i="5"/>
  <c r="AC71" i="5"/>
  <c r="AC141" i="5"/>
  <c r="AC49" i="5"/>
  <c r="AC155" i="5"/>
  <c r="AC263" i="5"/>
  <c r="AC116" i="5"/>
  <c r="AC241" i="5"/>
  <c r="AC301" i="5"/>
  <c r="AC202" i="5"/>
  <c r="AC109" i="5"/>
  <c r="AC31" i="5"/>
  <c r="AC234" i="5"/>
  <c r="AC359" i="5"/>
  <c r="AC317" i="5"/>
  <c r="AC365" i="5"/>
  <c r="AC268" i="5"/>
  <c r="AC171" i="5"/>
  <c r="AC226" i="5"/>
  <c r="AC235" i="5"/>
  <c r="AC259" i="5"/>
  <c r="AC311" i="5"/>
  <c r="AC91" i="5"/>
  <c r="AC43" i="5"/>
  <c r="AC52" i="5"/>
  <c r="AC48" i="5"/>
  <c r="AC75" i="5"/>
  <c r="AC127" i="5"/>
  <c r="AC332" i="5"/>
  <c r="AC119" i="5"/>
  <c r="AC267" i="5"/>
  <c r="AC107" i="5"/>
  <c r="AC183" i="5"/>
  <c r="AC177" i="5"/>
  <c r="AC351" i="5"/>
  <c r="AC367" i="5"/>
  <c r="AC292" i="5"/>
  <c r="AC316" i="5"/>
  <c r="AC112" i="5"/>
  <c r="AC321" i="5"/>
  <c r="AC205" i="5"/>
  <c r="AC115" i="5"/>
  <c r="AC5" i="5"/>
  <c r="AC81" i="5"/>
  <c r="AC377" i="5"/>
  <c r="AC13" i="5"/>
  <c r="AC229" i="5"/>
  <c r="AC57" i="5"/>
  <c r="AC231" i="5"/>
  <c r="AC87" i="5"/>
  <c r="AC243" i="5"/>
  <c r="AC39" i="5"/>
  <c r="AC95" i="5"/>
  <c r="AC333" i="5"/>
  <c r="AC211" i="5"/>
  <c r="AC227" i="5"/>
  <c r="AC261" i="5"/>
  <c r="AC27" i="5"/>
  <c r="AC244" i="5"/>
  <c r="AC233" i="5"/>
  <c r="AC51" i="5"/>
  <c r="AC353" i="5"/>
  <c r="AC160" i="5"/>
  <c r="AC23" i="5"/>
  <c r="AC354" i="5"/>
  <c r="AC357" i="5"/>
  <c r="AC189" i="5"/>
  <c r="AC167" i="5"/>
  <c r="AC401" i="5"/>
  <c r="AC312" i="5"/>
  <c r="AC224" i="5"/>
  <c r="AC187" i="5"/>
  <c r="AC309" i="5"/>
  <c r="AC383" i="5"/>
  <c r="AC288" i="5"/>
  <c r="AC271" i="5"/>
  <c r="AC108" i="5"/>
  <c r="AC61" i="5"/>
  <c r="AC151" i="5"/>
  <c r="AC345" i="5"/>
  <c r="AC164" i="5"/>
  <c r="AC45" i="5"/>
  <c r="AC275" i="5"/>
  <c r="AC208" i="5"/>
  <c r="AC129" i="5"/>
  <c r="AC157" i="5"/>
  <c r="AC240" i="5"/>
  <c r="AC276" i="5"/>
  <c r="AC111" i="5"/>
  <c r="AC304" i="5"/>
  <c r="AC303" i="5"/>
  <c r="AC281" i="5"/>
  <c r="AC318" i="5"/>
  <c r="AC331" i="5"/>
  <c r="AC364" i="5"/>
  <c r="AC217" i="5"/>
  <c r="AC269" i="5"/>
  <c r="AC90" i="5"/>
  <c r="AC140" i="5"/>
  <c r="AC302" i="5"/>
  <c r="AC230" i="5"/>
  <c r="AC355" i="5"/>
  <c r="AC56" i="5"/>
  <c r="AC249" i="5"/>
  <c r="AC391" i="5"/>
  <c r="AC123" i="5"/>
  <c r="AC9" i="5"/>
  <c r="AC137" i="5"/>
  <c r="AC297" i="5"/>
  <c r="AC143" i="5"/>
  <c r="AC273" i="5"/>
  <c r="AC147" i="5"/>
  <c r="AC99" i="5"/>
  <c r="AC96" i="5"/>
  <c r="AC175" i="5"/>
  <c r="AC296" i="5"/>
  <c r="AC307" i="5"/>
  <c r="AC232" i="5"/>
  <c r="AC221" i="5"/>
  <c r="AC256" i="5"/>
  <c r="AC347" i="5"/>
  <c r="AC291" i="5"/>
  <c r="AC79" i="5"/>
  <c r="AC97" i="5"/>
  <c r="AC153" i="5"/>
  <c r="AC33" i="5"/>
  <c r="AC209" i="5"/>
  <c r="AC363" i="5"/>
  <c r="AC20" i="5"/>
  <c r="AC247" i="5"/>
  <c r="AC213" i="5"/>
  <c r="AC210" i="5"/>
  <c r="AC98" i="5"/>
  <c r="AC83" i="5"/>
  <c r="AC339" i="5"/>
  <c r="AC299" i="5"/>
  <c r="AC341" i="5"/>
  <c r="AC369" i="5"/>
  <c r="AC389" i="5"/>
  <c r="AC21" i="5"/>
  <c r="AC343" i="5"/>
  <c r="AC104" i="5"/>
  <c r="AC381" i="5"/>
  <c r="AC315" i="5"/>
  <c r="AC125" i="5"/>
  <c r="AC15" i="5"/>
  <c r="AC279" i="5"/>
  <c r="AC236" i="5"/>
  <c r="AC199" i="5"/>
  <c r="AC191" i="5"/>
  <c r="AC255" i="5"/>
  <c r="AC117" i="5"/>
  <c r="AC293" i="5"/>
  <c r="AC336" i="5"/>
  <c r="AC393" i="5"/>
  <c r="AC218" i="5"/>
  <c r="AC371" i="5"/>
  <c r="AC242" i="5"/>
  <c r="AC360" i="5"/>
  <c r="AC179" i="5"/>
  <c r="AC41" i="5"/>
  <c r="AC135" i="5"/>
  <c r="AC237" i="5"/>
  <c r="AC372" i="5"/>
  <c r="AC47" i="5"/>
  <c r="AC327" i="5"/>
  <c r="AC93" i="5"/>
  <c r="AC295" i="5"/>
  <c r="AC19" i="5"/>
  <c r="AC25" i="5"/>
  <c r="AC323" i="5"/>
  <c r="AC201" i="5"/>
  <c r="AC120" i="5"/>
  <c r="AC379" i="5"/>
  <c r="AC195" i="5"/>
  <c r="AC105" i="5"/>
  <c r="AC67" i="5"/>
  <c r="AC24" i="5"/>
  <c r="AC89" i="5"/>
  <c r="AC80" i="5"/>
  <c r="AC203" i="5"/>
  <c r="N35" i="5"/>
  <c r="AC185" i="5"/>
  <c r="H173" i="11"/>
  <c r="H326" i="11"/>
  <c r="H281" i="11"/>
  <c r="G268" i="11"/>
  <c r="W174" i="5"/>
  <c r="W175" i="5"/>
  <c r="U272" i="5"/>
  <c r="W285" i="5"/>
  <c r="W404" i="5"/>
  <c r="W349" i="5"/>
  <c r="W251" i="5"/>
  <c r="W387" i="5"/>
  <c r="W133" i="5"/>
  <c r="W263" i="5"/>
  <c r="W339" i="5"/>
  <c r="W102" i="5"/>
  <c r="W5" i="5"/>
  <c r="W324" i="5"/>
  <c r="W93" i="5"/>
  <c r="W231" i="5"/>
  <c r="W310" i="5"/>
  <c r="W14" i="5"/>
  <c r="W337" i="5"/>
  <c r="J70" i="5"/>
  <c r="J285" i="5"/>
  <c r="J368" i="5"/>
  <c r="J189" i="5"/>
  <c r="J362" i="5"/>
  <c r="J386" i="5"/>
  <c r="J398" i="5"/>
  <c r="J387" i="5"/>
  <c r="J74" i="5"/>
  <c r="J357" i="5"/>
  <c r="J279" i="5"/>
  <c r="J193" i="5"/>
  <c r="J363" i="5"/>
  <c r="J217" i="5"/>
  <c r="J131" i="5"/>
  <c r="J277" i="5"/>
  <c r="J103" i="5"/>
  <c r="J305" i="5"/>
  <c r="J330" i="5"/>
  <c r="J60" i="5"/>
  <c r="J188" i="5"/>
  <c r="J38" i="5"/>
  <c r="J336" i="5"/>
  <c r="J168" i="5"/>
  <c r="J332" i="5"/>
  <c r="J118" i="5"/>
  <c r="J223" i="5"/>
  <c r="J172" i="5"/>
  <c r="J111" i="5"/>
  <c r="J278" i="5"/>
  <c r="J140" i="5"/>
  <c r="J335" i="5"/>
  <c r="J268" i="5"/>
  <c r="J37" i="5"/>
  <c r="J337" i="5"/>
  <c r="J95" i="5"/>
  <c r="J76" i="5"/>
  <c r="J6" i="5"/>
  <c r="J203" i="5"/>
  <c r="J300" i="5"/>
  <c r="J383" i="5"/>
  <c r="J198" i="5"/>
  <c r="J108" i="5"/>
  <c r="J304" i="5"/>
  <c r="J297" i="5"/>
  <c r="J388" i="5"/>
  <c r="J331" i="5"/>
  <c r="J352" i="5"/>
  <c r="J210" i="5"/>
  <c r="J127" i="5"/>
  <c r="J338" i="5"/>
  <c r="J158" i="5"/>
  <c r="J130" i="5"/>
  <c r="J356" i="5"/>
  <c r="J369" i="5"/>
  <c r="J329" i="5"/>
  <c r="J72" i="5"/>
  <c r="J119" i="5"/>
  <c r="J269" i="5"/>
  <c r="J45" i="5"/>
  <c r="J240" i="5"/>
  <c r="J227" i="5"/>
  <c r="J343" i="5"/>
  <c r="J191" i="5"/>
  <c r="J270" i="5"/>
  <c r="J296" i="5"/>
  <c r="J100" i="5"/>
  <c r="J292" i="5"/>
  <c r="J274" i="5"/>
  <c r="J129" i="5"/>
  <c r="J144" i="5"/>
  <c r="J41" i="5"/>
  <c r="J334" i="5"/>
  <c r="J266" i="5"/>
  <c r="J348" i="5"/>
  <c r="J89" i="5"/>
  <c r="J196" i="5"/>
  <c r="J195" i="5"/>
  <c r="J15" i="5"/>
  <c r="J347" i="5"/>
  <c r="J177" i="5"/>
  <c r="J137" i="5"/>
  <c r="J392" i="5"/>
  <c r="J263" i="5"/>
  <c r="J99" i="5"/>
  <c r="J372" i="5"/>
  <c r="J39" i="5"/>
  <c r="J299" i="5"/>
  <c r="J342" i="5"/>
  <c r="J396" i="5"/>
  <c r="J260" i="5"/>
  <c r="J311" i="5"/>
  <c r="J54" i="5"/>
  <c r="J205" i="5"/>
  <c r="J340" i="5"/>
  <c r="J323" i="5"/>
  <c r="J136" i="5"/>
  <c r="J113" i="5"/>
  <c r="J333" i="5"/>
  <c r="J242" i="5"/>
  <c r="J200" i="5"/>
  <c r="J284" i="5"/>
  <c r="J109" i="5"/>
  <c r="J221" i="5"/>
  <c r="J73" i="5"/>
  <c r="J397" i="5"/>
  <c r="J293" i="5"/>
  <c r="J371" i="5"/>
  <c r="J183" i="5"/>
  <c r="J341" i="5"/>
  <c r="J174" i="5"/>
  <c r="J384" i="5"/>
  <c r="J77" i="5"/>
  <c r="J267" i="5"/>
  <c r="J346" i="5"/>
  <c r="J273" i="5"/>
  <c r="J98" i="5"/>
  <c r="J289" i="5"/>
  <c r="J141" i="5"/>
  <c r="J261" i="5"/>
  <c r="J307" i="5"/>
  <c r="J78" i="5"/>
  <c r="J36" i="5"/>
  <c r="J233" i="5"/>
  <c r="J110" i="5"/>
  <c r="J382" i="5"/>
  <c r="J345" i="5"/>
  <c r="J370" i="5"/>
  <c r="J344" i="5"/>
  <c r="J229" i="5"/>
  <c r="J271" i="5"/>
  <c r="J322" i="5"/>
  <c r="J306" i="5"/>
  <c r="J276" i="5"/>
  <c r="J94" i="5"/>
  <c r="J328" i="5"/>
  <c r="J228" i="5"/>
  <c r="J65" i="5"/>
  <c r="J56" i="5"/>
  <c r="J253" i="5"/>
  <c r="J275" i="5"/>
  <c r="J112" i="5"/>
  <c r="J295" i="5"/>
  <c r="N92" i="5"/>
  <c r="N363" i="5"/>
  <c r="N70" i="5"/>
  <c r="N299" i="5"/>
  <c r="N332" i="5"/>
  <c r="AC387" i="5"/>
  <c r="M200" i="5"/>
  <c r="M209" i="5"/>
  <c r="G232" i="12"/>
  <c r="H232" i="6"/>
  <c r="AB270" i="5"/>
  <c r="K270" i="12"/>
  <c r="J156" i="5"/>
  <c r="H229" i="6"/>
  <c r="G229" i="12"/>
  <c r="W31" i="5"/>
  <c r="AB145" i="5"/>
  <c r="K145" i="12"/>
  <c r="H149" i="6"/>
  <c r="G149" i="12"/>
  <c r="J257" i="5"/>
  <c r="W346" i="5"/>
  <c r="W299" i="5"/>
  <c r="W250" i="5"/>
  <c r="W385" i="5"/>
  <c r="H384" i="6"/>
  <c r="G384" i="12"/>
  <c r="W26" i="5"/>
  <c r="W242" i="5"/>
  <c r="AC84" i="5"/>
  <c r="I84" i="11"/>
  <c r="AC356" i="5"/>
  <c r="I356" i="11"/>
  <c r="M367" i="5"/>
  <c r="H187" i="11"/>
  <c r="AA187" i="5"/>
  <c r="AA15" i="5"/>
  <c r="H15" i="11"/>
  <c r="AA262" i="5"/>
  <c r="H262" i="11"/>
  <c r="M370" i="5"/>
  <c r="AA81" i="5"/>
  <c r="H81" i="11"/>
  <c r="R346" i="5"/>
  <c r="W244" i="5"/>
  <c r="V78" i="5"/>
  <c r="H78" i="10"/>
  <c r="AB376" i="5"/>
  <c r="K376" i="12"/>
  <c r="J272" i="5"/>
  <c r="AB114" i="5"/>
  <c r="K114" i="12"/>
  <c r="J226" i="12"/>
  <c r="J250" i="12"/>
  <c r="R97" i="5"/>
  <c r="I97" i="12"/>
  <c r="R287" i="5"/>
  <c r="I287" i="12"/>
  <c r="J325" i="5"/>
  <c r="AC44" i="5"/>
  <c r="I44" i="11"/>
  <c r="AB184" i="5"/>
  <c r="K184" i="12"/>
  <c r="R180" i="5"/>
  <c r="I180" i="12"/>
  <c r="W123" i="5"/>
  <c r="AB252" i="5"/>
  <c r="K252" i="12"/>
  <c r="R253" i="5"/>
  <c r="I253" i="12"/>
  <c r="R218" i="5"/>
  <c r="I218" i="12"/>
  <c r="J394" i="5"/>
  <c r="H375" i="6"/>
  <c r="G375" i="12"/>
  <c r="W402" i="5"/>
  <c r="I349" i="11"/>
  <c r="AC349" i="5"/>
  <c r="M382" i="5"/>
  <c r="M266" i="5"/>
  <c r="AB268" i="5"/>
  <c r="K268" i="12"/>
  <c r="J39" i="12"/>
  <c r="AA362" i="5"/>
  <c r="H362" i="11"/>
  <c r="AB246" i="5"/>
  <c r="K246" i="12"/>
  <c r="J330" i="12"/>
  <c r="AA33" i="5"/>
  <c r="H33" i="11"/>
  <c r="AB38" i="5"/>
  <c r="K38" i="12"/>
  <c r="AA197" i="5"/>
  <c r="H197" i="11"/>
  <c r="AA34" i="5"/>
  <c r="H34" i="11"/>
  <c r="AB299" i="5"/>
  <c r="K299" i="12"/>
  <c r="J279" i="12"/>
  <c r="J264" i="12"/>
  <c r="M293" i="5"/>
  <c r="AA282" i="5"/>
  <c r="H282" i="11"/>
  <c r="M141" i="5"/>
  <c r="M236" i="5"/>
  <c r="M178" i="5"/>
  <c r="AA16" i="5"/>
  <c r="H16" i="11"/>
  <c r="AA109" i="5"/>
  <c r="H109" i="11"/>
  <c r="AA53" i="5"/>
  <c r="H53" i="11"/>
  <c r="AA45" i="5"/>
  <c r="H45" i="11"/>
  <c r="AB110" i="5"/>
  <c r="K110" i="12"/>
  <c r="J40" i="12"/>
  <c r="AB180" i="5"/>
  <c r="K180" i="12"/>
  <c r="AB336" i="5"/>
  <c r="K336" i="12"/>
  <c r="J151" i="12"/>
  <c r="AB199" i="5"/>
  <c r="K199" i="12"/>
  <c r="AB228" i="5"/>
  <c r="K228" i="12"/>
  <c r="J257" i="12"/>
  <c r="AB260" i="5"/>
  <c r="K260" i="12"/>
  <c r="AB143" i="5"/>
  <c r="K143" i="12"/>
  <c r="AB338" i="5"/>
  <c r="K338" i="12"/>
  <c r="J85" i="12"/>
  <c r="J165" i="12"/>
  <c r="J63" i="5"/>
  <c r="J282" i="12"/>
  <c r="G69" i="12"/>
  <c r="H69" i="6"/>
  <c r="H290" i="6"/>
  <c r="G290" i="12"/>
  <c r="G22" i="12"/>
  <c r="H22" i="6"/>
  <c r="G268" i="12"/>
  <c r="H268" i="6"/>
  <c r="G53" i="12"/>
  <c r="H53" i="6"/>
  <c r="H322" i="6"/>
  <c r="G322" i="12"/>
  <c r="G144" i="12"/>
  <c r="H144" i="6"/>
  <c r="H157" i="6"/>
  <c r="G157" i="12"/>
  <c r="J281" i="5"/>
  <c r="H141" i="6"/>
  <c r="G141" i="12"/>
  <c r="J251" i="5"/>
  <c r="G16" i="12"/>
  <c r="H16" i="6"/>
  <c r="W40" i="5"/>
  <c r="W335" i="5"/>
  <c r="W21" i="5"/>
  <c r="W287" i="5"/>
  <c r="W186" i="5"/>
  <c r="W384" i="5"/>
  <c r="W49" i="5"/>
  <c r="W50" i="5"/>
  <c r="W295" i="5"/>
  <c r="W100" i="5"/>
  <c r="G19" i="12"/>
  <c r="AB29" i="5"/>
  <c r="K29" i="12"/>
  <c r="AB215" i="5"/>
  <c r="K215" i="12"/>
  <c r="AB60" i="5"/>
  <c r="K60" i="12"/>
  <c r="J63" i="12"/>
  <c r="J124" i="5"/>
  <c r="J84" i="5"/>
  <c r="AA281" i="5"/>
  <c r="AA76" i="5"/>
  <c r="H76" i="11"/>
  <c r="AB153" i="5"/>
  <c r="K153" i="12"/>
  <c r="AB82" i="5"/>
  <c r="K82" i="12"/>
  <c r="J238" i="12"/>
  <c r="J135" i="12"/>
  <c r="G185" i="12"/>
  <c r="G70" i="12"/>
  <c r="M254" i="5"/>
  <c r="I194" i="11"/>
  <c r="K141" i="12"/>
  <c r="H275" i="6"/>
  <c r="H107" i="6"/>
  <c r="M336" i="5"/>
  <c r="M353" i="5"/>
  <c r="R322" i="5"/>
  <c r="R91" i="5"/>
  <c r="R281" i="5"/>
  <c r="R162" i="5"/>
  <c r="R99" i="5"/>
  <c r="R212" i="5"/>
  <c r="H273" i="11"/>
  <c r="H80" i="11"/>
  <c r="K111" i="12"/>
  <c r="H26" i="6"/>
  <c r="G242" i="12"/>
  <c r="G60" i="12"/>
  <c r="J369" i="12"/>
  <c r="R388" i="5"/>
  <c r="H330" i="10"/>
  <c r="V330" i="5"/>
  <c r="R103" i="5"/>
  <c r="R299" i="5"/>
  <c r="R234" i="5"/>
  <c r="R283" i="5"/>
  <c r="R224" i="5"/>
  <c r="H190" i="11"/>
  <c r="H55" i="11"/>
  <c r="H13" i="11"/>
  <c r="K384" i="12"/>
  <c r="G164" i="12"/>
  <c r="R12" i="5"/>
  <c r="R109" i="5"/>
  <c r="R331" i="5"/>
  <c r="R276" i="5"/>
  <c r="R295" i="5"/>
  <c r="R242" i="5"/>
  <c r="H231" i="11"/>
  <c r="J42" i="12"/>
  <c r="K254" i="12"/>
  <c r="K355" i="12"/>
  <c r="H132" i="6"/>
  <c r="R64" i="5"/>
  <c r="J284" i="12"/>
  <c r="R114" i="5"/>
  <c r="R301" i="5"/>
  <c r="R254" i="5"/>
  <c r="H83" i="11"/>
  <c r="H184" i="11"/>
  <c r="K49" i="12"/>
  <c r="G243" i="12"/>
  <c r="M135" i="5"/>
  <c r="R88" i="5"/>
  <c r="R37" i="5"/>
  <c r="R132" i="5"/>
  <c r="AC212" i="5"/>
  <c r="I212" i="11"/>
  <c r="R307" i="5"/>
  <c r="R260" i="5"/>
  <c r="R328" i="5"/>
  <c r="K130" i="12"/>
  <c r="K109" i="12"/>
  <c r="G312" i="12"/>
  <c r="R100" i="5"/>
  <c r="R280" i="5"/>
  <c r="R15" i="5"/>
  <c r="R156" i="5"/>
  <c r="R350" i="5"/>
  <c r="R266" i="5"/>
  <c r="J7" i="12"/>
  <c r="K300" i="12"/>
  <c r="R183" i="5"/>
  <c r="R292" i="5"/>
  <c r="R21" i="5"/>
  <c r="R161" i="5"/>
  <c r="R11" i="5"/>
  <c r="R386" i="5"/>
  <c r="R345" i="5"/>
  <c r="G162" i="12"/>
  <c r="R195" i="5"/>
  <c r="R298" i="5"/>
  <c r="R67" i="5"/>
  <c r="R167" i="5"/>
  <c r="R63" i="5"/>
  <c r="R357" i="5"/>
  <c r="AC277" i="5"/>
  <c r="I277" i="11"/>
  <c r="G246" i="12"/>
  <c r="R201" i="5"/>
  <c r="R36" i="5"/>
  <c r="R73" i="5"/>
  <c r="R251" i="5"/>
  <c r="R69" i="5"/>
  <c r="R141" i="5"/>
  <c r="R381" i="5"/>
  <c r="R284" i="5"/>
  <c r="R394" i="5"/>
  <c r="R79" i="5"/>
  <c r="R263" i="5"/>
  <c r="R75" i="5"/>
  <c r="R147" i="5"/>
  <c r="I197" i="11"/>
  <c r="AC197" i="5"/>
  <c r="R290" i="5"/>
  <c r="R400" i="5"/>
  <c r="R85" i="5"/>
  <c r="R269" i="5"/>
  <c r="AC8" i="5"/>
  <c r="I8" i="11"/>
  <c r="R127" i="5"/>
  <c r="R93" i="5"/>
  <c r="R153" i="5"/>
  <c r="M309" i="5"/>
  <c r="R42" i="5"/>
  <c r="R138" i="5"/>
  <c r="R139" i="5"/>
  <c r="R89" i="5"/>
  <c r="R343" i="5"/>
  <c r="R113" i="5"/>
  <c r="I211" i="12"/>
  <c r="R211" i="5"/>
  <c r="H262" i="10"/>
  <c r="V262" i="5"/>
  <c r="AC284" i="5"/>
  <c r="I284" i="11"/>
  <c r="H390" i="10"/>
  <c r="V390" i="5"/>
  <c r="W321" i="5"/>
  <c r="M301" i="5"/>
  <c r="R5" i="5"/>
  <c r="R48" i="5"/>
  <c r="R160" i="5"/>
  <c r="R173" i="5"/>
  <c r="R95" i="5"/>
  <c r="R376" i="5"/>
  <c r="R119" i="5"/>
  <c r="I223" i="12"/>
  <c r="R223" i="5"/>
  <c r="H322" i="10"/>
  <c r="V322" i="5"/>
  <c r="W341" i="5"/>
  <c r="G75" i="12"/>
  <c r="R235" i="5"/>
  <c r="R368" i="5"/>
  <c r="R184" i="5"/>
  <c r="R293" i="5"/>
  <c r="R29" i="5"/>
  <c r="R382" i="5"/>
  <c r="I229" i="12"/>
  <c r="R229" i="5"/>
  <c r="V334" i="5"/>
  <c r="H334" i="10"/>
  <c r="AC28" i="5"/>
  <c r="I28" i="11"/>
  <c r="W351" i="5"/>
  <c r="G170" i="12"/>
  <c r="G99" i="12"/>
  <c r="M374" i="5"/>
  <c r="J66" i="12"/>
  <c r="R196" i="5"/>
  <c r="R353" i="5"/>
  <c r="R45" i="5"/>
  <c r="R404" i="5"/>
  <c r="R53" i="5"/>
  <c r="R274" i="5"/>
  <c r="V382" i="5"/>
  <c r="H382" i="10"/>
  <c r="I40" i="11"/>
  <c r="AC40" i="5"/>
  <c r="J246" i="12"/>
  <c r="J104" i="12"/>
  <c r="R202" i="5"/>
  <c r="R51" i="5"/>
  <c r="W11" i="5"/>
  <c r="R216" i="5"/>
  <c r="R115" i="5"/>
  <c r="R279" i="5"/>
  <c r="W162" i="5"/>
  <c r="H89" i="11"/>
  <c r="J138" i="12"/>
  <c r="R213" i="5"/>
  <c r="R57" i="5"/>
  <c r="R361" i="5"/>
  <c r="R121" i="5"/>
  <c r="R356" i="5"/>
  <c r="AC124" i="5"/>
  <c r="I124" i="11"/>
  <c r="W216" i="5"/>
  <c r="I280" i="11"/>
  <c r="AC280" i="5"/>
  <c r="G67" i="12"/>
  <c r="M48" i="5"/>
  <c r="M384" i="5"/>
  <c r="R231" i="5"/>
  <c r="R112" i="5"/>
  <c r="R171" i="5"/>
  <c r="R206" i="5"/>
  <c r="W148" i="5"/>
  <c r="G77" i="12"/>
  <c r="G337" i="12"/>
  <c r="U4" i="5"/>
  <c r="J341" i="12"/>
  <c r="R16" i="5"/>
  <c r="R265" i="5"/>
  <c r="R255" i="5"/>
  <c r="R177" i="5"/>
  <c r="I148" i="11"/>
  <c r="AC148" i="5"/>
  <c r="R272" i="5"/>
  <c r="I308" i="11"/>
  <c r="AC308" i="5"/>
  <c r="M313" i="5"/>
  <c r="K240" i="12"/>
  <c r="AB240" i="5"/>
  <c r="R60" i="5"/>
  <c r="R336" i="5"/>
  <c r="R277" i="5"/>
  <c r="R182" i="5"/>
  <c r="V170" i="5"/>
  <c r="H170" i="10"/>
  <c r="V150" i="5"/>
  <c r="H150" i="10"/>
  <c r="W197" i="5"/>
  <c r="R65" i="5"/>
  <c r="R33" i="5"/>
  <c r="R347" i="5"/>
  <c r="R288" i="5"/>
  <c r="R18" i="5"/>
  <c r="R188" i="5"/>
  <c r="V46" i="5"/>
  <c r="H46" i="10"/>
  <c r="H162" i="10"/>
  <c r="V162" i="5"/>
  <c r="R71" i="5"/>
  <c r="R117" i="5"/>
  <c r="R358" i="5"/>
  <c r="R44" i="5"/>
  <c r="R294" i="5"/>
  <c r="R68" i="5"/>
  <c r="R193" i="5"/>
  <c r="R194" i="5"/>
  <c r="V106" i="5"/>
  <c r="H106" i="10"/>
  <c r="V174" i="5"/>
  <c r="H174" i="10"/>
  <c r="R116" i="5"/>
  <c r="R123" i="5"/>
  <c r="R84" i="5"/>
  <c r="R300" i="5"/>
  <c r="R108" i="5"/>
  <c r="R245" i="5"/>
  <c r="R200" i="5"/>
  <c r="R354" i="5"/>
  <c r="V190" i="5"/>
  <c r="H190" i="10"/>
  <c r="V282" i="5"/>
  <c r="H282" i="10"/>
  <c r="AA121" i="5"/>
  <c r="H121" i="11"/>
  <c r="AA64" i="5"/>
  <c r="H64" i="11"/>
  <c r="H269" i="11"/>
  <c r="AA269" i="5"/>
  <c r="H287" i="11"/>
  <c r="AA287" i="5"/>
  <c r="H175" i="11"/>
  <c r="AA175" i="5"/>
  <c r="AA29" i="5"/>
  <c r="H29" i="11"/>
  <c r="AA394" i="5"/>
  <c r="H394" i="11"/>
  <c r="AA129" i="5"/>
  <c r="H129" i="11"/>
  <c r="AA164" i="5"/>
  <c r="H164" i="11"/>
  <c r="AA339" i="5"/>
  <c r="H339" i="11"/>
  <c r="H285" i="11"/>
  <c r="AA285" i="5"/>
  <c r="AB297" i="5"/>
  <c r="K297" i="12"/>
  <c r="K171" i="12"/>
  <c r="AB171" i="5"/>
  <c r="J326" i="12"/>
  <c r="AB50" i="5"/>
  <c r="K50" i="12"/>
  <c r="AB272" i="5"/>
  <c r="K272" i="12"/>
  <c r="J22" i="12"/>
  <c r="J194" i="12"/>
  <c r="AA11" i="5"/>
  <c r="H11" i="11"/>
  <c r="AB351" i="5"/>
  <c r="K351" i="12"/>
  <c r="AB13" i="5"/>
  <c r="K13" i="12"/>
  <c r="AB259" i="5"/>
  <c r="K259" i="12"/>
  <c r="J34" i="12"/>
  <c r="AB78" i="5"/>
  <c r="K78" i="12"/>
  <c r="J38" i="12"/>
  <c r="H213" i="11"/>
  <c r="AA213" i="5"/>
  <c r="AB40" i="5"/>
  <c r="K40" i="12"/>
  <c r="K352" i="12"/>
  <c r="AB352" i="5"/>
  <c r="J251" i="12"/>
  <c r="AB55" i="5"/>
  <c r="K55" i="12"/>
  <c r="AB212" i="5"/>
  <c r="K212" i="12"/>
  <c r="J169" i="12"/>
  <c r="AA371" i="5"/>
  <c r="H371" i="11"/>
  <c r="AB129" i="5"/>
  <c r="K129" i="12"/>
  <c r="AB365" i="5"/>
  <c r="K365" i="12"/>
  <c r="J244" i="12"/>
  <c r="R86" i="5"/>
  <c r="I86" i="12"/>
  <c r="J348" i="12"/>
  <c r="J389" i="12"/>
  <c r="R248" i="5"/>
  <c r="I248" i="12"/>
  <c r="J31" i="5"/>
  <c r="J317" i="5"/>
  <c r="AB186" i="5"/>
  <c r="K186" i="12"/>
  <c r="J276" i="12"/>
  <c r="I238" i="12"/>
  <c r="R238" i="5"/>
  <c r="J106" i="5"/>
  <c r="J5" i="12"/>
  <c r="J362" i="12"/>
  <c r="I268" i="12"/>
  <c r="R268" i="5"/>
  <c r="J192" i="5"/>
  <c r="J255" i="12"/>
  <c r="R142" i="5"/>
  <c r="I142" i="12"/>
  <c r="J138" i="5"/>
  <c r="J339" i="12"/>
  <c r="R176" i="5"/>
  <c r="I176" i="12"/>
  <c r="R351" i="5"/>
  <c r="I351" i="12"/>
  <c r="J380" i="12"/>
  <c r="J122" i="5"/>
  <c r="J49" i="5"/>
  <c r="J387" i="12"/>
  <c r="J359" i="5"/>
  <c r="G168" i="12"/>
  <c r="H168" i="6"/>
  <c r="J8" i="5"/>
  <c r="G114" i="12"/>
  <c r="H114" i="6"/>
  <c r="H105" i="6"/>
  <c r="G105" i="12"/>
  <c r="J364" i="5"/>
  <c r="G329" i="12"/>
  <c r="H329" i="6"/>
  <c r="H393" i="6"/>
  <c r="G393" i="12"/>
  <c r="R334" i="5"/>
  <c r="I334" i="12"/>
  <c r="G294" i="12"/>
  <c r="H294" i="6"/>
  <c r="I375" i="12"/>
  <c r="R375" i="5"/>
  <c r="G108" i="12"/>
  <c r="H108" i="6"/>
  <c r="G237" i="12"/>
  <c r="H237" i="6"/>
  <c r="W85" i="5"/>
  <c r="W232" i="5"/>
  <c r="H36" i="6"/>
  <c r="G36" i="12"/>
  <c r="W145" i="5"/>
  <c r="J187" i="5"/>
  <c r="H315" i="6"/>
  <c r="G315" i="12"/>
  <c r="W87" i="5"/>
  <c r="W260" i="5"/>
  <c r="G217" i="12"/>
  <c r="H217" i="6"/>
  <c r="W150" i="5"/>
  <c r="W380" i="5"/>
  <c r="W208" i="5"/>
  <c r="W213" i="5"/>
  <c r="G88" i="10"/>
  <c r="U88" i="5"/>
  <c r="G232" i="10"/>
  <c r="U232" i="5"/>
  <c r="G400" i="10"/>
  <c r="U400" i="5"/>
  <c r="W274" i="5"/>
  <c r="G216" i="10"/>
  <c r="U216" i="5"/>
  <c r="G372" i="10"/>
  <c r="U372" i="5"/>
  <c r="G116" i="10"/>
  <c r="U116" i="5"/>
  <c r="G284" i="10"/>
  <c r="U284" i="5"/>
  <c r="V122" i="5"/>
  <c r="H122" i="10"/>
  <c r="I62" i="11"/>
  <c r="AC62" i="5"/>
  <c r="I278" i="11"/>
  <c r="AC278" i="5"/>
  <c r="I58" i="11"/>
  <c r="AC58" i="5"/>
  <c r="I262" i="11"/>
  <c r="AC262" i="5"/>
  <c r="I30" i="11"/>
  <c r="AC30" i="5"/>
  <c r="I186" i="11"/>
  <c r="AC186" i="5"/>
  <c r="I390" i="11"/>
  <c r="AC390" i="5"/>
  <c r="M171" i="5"/>
  <c r="H138" i="5"/>
  <c r="F138" i="8"/>
  <c r="M180" i="5"/>
  <c r="M143" i="5"/>
  <c r="M399" i="5"/>
  <c r="M314" i="5"/>
  <c r="M165" i="5"/>
  <c r="M325" i="5"/>
  <c r="AB20" i="5"/>
  <c r="K20" i="12"/>
  <c r="J93" i="5"/>
  <c r="J227" i="12"/>
  <c r="J116" i="5"/>
  <c r="W315" i="5"/>
  <c r="G84" i="12"/>
  <c r="M166" i="5"/>
  <c r="H112" i="5"/>
  <c r="F112" i="8"/>
  <c r="G10" i="12"/>
  <c r="H137" i="6"/>
  <c r="M43" i="5"/>
  <c r="H44" i="11"/>
  <c r="AA44" i="5"/>
  <c r="H214" i="11"/>
  <c r="AA214" i="5"/>
  <c r="H230" i="11"/>
  <c r="AA230" i="5"/>
  <c r="H310" i="11"/>
  <c r="AA310" i="5"/>
  <c r="H328" i="11"/>
  <c r="AA328" i="5"/>
  <c r="H276" i="11"/>
  <c r="AA276" i="5"/>
  <c r="K291" i="12"/>
  <c r="AB291" i="5"/>
  <c r="J16" i="12"/>
  <c r="J216" i="12"/>
  <c r="K34" i="12"/>
  <c r="AB34" i="5"/>
  <c r="K349" i="12"/>
  <c r="AB349" i="5"/>
  <c r="J164" i="12"/>
  <c r="R38" i="5"/>
  <c r="J344" i="12"/>
  <c r="R178" i="5"/>
  <c r="J393" i="12"/>
  <c r="R150" i="5"/>
  <c r="J345" i="12"/>
  <c r="R239" i="5"/>
  <c r="J166" i="12"/>
  <c r="R94" i="5"/>
  <c r="R128" i="5"/>
  <c r="I286" i="12"/>
  <c r="R286" i="5"/>
  <c r="H63" i="6"/>
  <c r="G63" i="12"/>
  <c r="R76" i="5"/>
  <c r="I313" i="12"/>
  <c r="R313" i="5"/>
  <c r="J374" i="5"/>
  <c r="W370" i="5"/>
  <c r="W366" i="5"/>
  <c r="G64" i="10"/>
  <c r="U64" i="5"/>
  <c r="G352" i="10"/>
  <c r="U352" i="5"/>
  <c r="G132" i="10"/>
  <c r="U132" i="5"/>
  <c r="G192" i="10"/>
  <c r="U192" i="5"/>
  <c r="G336" i="10"/>
  <c r="U336" i="5"/>
  <c r="G92" i="10"/>
  <c r="U92" i="5"/>
  <c r="G248" i="10"/>
  <c r="U248" i="5"/>
  <c r="V126" i="5"/>
  <c r="H126" i="10"/>
  <c r="I38" i="11"/>
  <c r="AC38" i="5"/>
  <c r="I254" i="11"/>
  <c r="AC254" i="5"/>
  <c r="I34" i="11"/>
  <c r="AC34" i="5"/>
  <c r="I214" i="11"/>
  <c r="AC214" i="5"/>
  <c r="I6" i="11"/>
  <c r="AC6" i="5"/>
  <c r="AC162" i="5"/>
  <c r="I162" i="11"/>
  <c r="I366" i="11"/>
  <c r="AC366" i="5"/>
  <c r="M176" i="5"/>
  <c r="M111" i="5"/>
  <c r="M355" i="5"/>
  <c r="M392" i="5"/>
  <c r="H60" i="11"/>
  <c r="AA60" i="5"/>
  <c r="H258" i="11"/>
  <c r="AA258" i="5"/>
  <c r="H335" i="11"/>
  <c r="AA335" i="5"/>
  <c r="H279" i="11"/>
  <c r="AA279" i="5"/>
  <c r="J268" i="12"/>
  <c r="K262" i="12"/>
  <c r="AB262" i="5"/>
  <c r="K326" i="12"/>
  <c r="AB326" i="5"/>
  <c r="K70" i="12"/>
  <c r="AB70" i="5"/>
  <c r="K277" i="12"/>
  <c r="AB277" i="5"/>
  <c r="J222" i="12"/>
  <c r="J158" i="12"/>
  <c r="H261" i="11"/>
  <c r="AA261" i="5"/>
  <c r="J193" i="12"/>
  <c r="R62" i="5"/>
  <c r="J386" i="12"/>
  <c r="R237" i="5"/>
  <c r="J294" i="5"/>
  <c r="R174" i="5"/>
  <c r="I250" i="12"/>
  <c r="R250" i="5"/>
  <c r="J252" i="12"/>
  <c r="R118" i="5"/>
  <c r="J322" i="12"/>
  <c r="R152" i="5"/>
  <c r="R323" i="5"/>
  <c r="J351" i="12"/>
  <c r="R129" i="5"/>
  <c r="J163" i="5"/>
  <c r="I389" i="12"/>
  <c r="R389" i="5"/>
  <c r="R325" i="5"/>
  <c r="W78" i="5"/>
  <c r="W127" i="5"/>
  <c r="W239" i="5"/>
  <c r="W147" i="5"/>
  <c r="W372" i="5"/>
  <c r="W122" i="5"/>
  <c r="G76" i="10"/>
  <c r="U76" i="5"/>
  <c r="G220" i="10"/>
  <c r="U220" i="5"/>
  <c r="G364" i="10"/>
  <c r="U364" i="5"/>
  <c r="G144" i="10"/>
  <c r="U144" i="5"/>
  <c r="G204" i="10"/>
  <c r="U204" i="5"/>
  <c r="G348" i="10"/>
  <c r="U348" i="5"/>
  <c r="G104" i="10"/>
  <c r="U104" i="5"/>
  <c r="G260" i="10"/>
  <c r="U260" i="5"/>
  <c r="H186" i="10"/>
  <c r="V186" i="5"/>
  <c r="I50" i="11"/>
  <c r="AC50" i="5"/>
  <c r="I266" i="11"/>
  <c r="AC266" i="5"/>
  <c r="I46" i="11"/>
  <c r="AC46" i="5"/>
  <c r="AC238" i="5"/>
  <c r="I238" i="11"/>
  <c r="I18" i="11"/>
  <c r="AC18" i="5"/>
  <c r="I174" i="11"/>
  <c r="AC174" i="5"/>
  <c r="AC378" i="5"/>
  <c r="I378" i="11"/>
  <c r="M362" i="5"/>
  <c r="M185" i="5"/>
  <c r="M303" i="5"/>
  <c r="M400" i="5"/>
  <c r="M371" i="5"/>
  <c r="H283" i="11"/>
  <c r="AA283" i="5"/>
  <c r="H331" i="11"/>
  <c r="AA331" i="5"/>
  <c r="H381" i="11"/>
  <c r="AA381" i="5"/>
  <c r="H301" i="11"/>
  <c r="AA301" i="5"/>
  <c r="K58" i="12"/>
  <c r="AB58" i="5"/>
  <c r="R110" i="5"/>
  <c r="J374" i="12"/>
  <c r="J400" i="12"/>
  <c r="I262" i="12"/>
  <c r="R262" i="5"/>
  <c r="R243" i="5"/>
  <c r="J154" i="12"/>
  <c r="J367" i="12"/>
  <c r="I285" i="12"/>
  <c r="R285" i="5"/>
  <c r="R166" i="5"/>
  <c r="K391" i="12"/>
  <c r="AB391" i="5"/>
  <c r="I187" i="12"/>
  <c r="R187" i="5"/>
  <c r="R364" i="5"/>
  <c r="J395" i="12"/>
  <c r="R9" i="5"/>
  <c r="J367" i="5"/>
  <c r="J373" i="5"/>
  <c r="J381" i="5"/>
  <c r="I395" i="12"/>
  <c r="R395" i="5"/>
  <c r="W156" i="5"/>
  <c r="W64" i="5"/>
  <c r="W252" i="5"/>
  <c r="G100" i="10"/>
  <c r="U100" i="5"/>
  <c r="G244" i="10"/>
  <c r="U244" i="5"/>
  <c r="G12" i="10"/>
  <c r="U12" i="5"/>
  <c r="W278" i="5"/>
  <c r="G228" i="10"/>
  <c r="U228" i="5"/>
  <c r="G384" i="10"/>
  <c r="U384" i="5"/>
  <c r="G128" i="10"/>
  <c r="U128" i="5"/>
  <c r="G308" i="10"/>
  <c r="U308" i="5"/>
  <c r="H158" i="10"/>
  <c r="V158" i="5"/>
  <c r="I74" i="11"/>
  <c r="AC74" i="5"/>
  <c r="I290" i="11"/>
  <c r="AC290" i="5"/>
  <c r="AC70" i="5"/>
  <c r="I70" i="11"/>
  <c r="I274" i="11"/>
  <c r="AC274" i="5"/>
  <c r="AC42" i="5"/>
  <c r="I42" i="11"/>
  <c r="I198" i="11"/>
  <c r="AC198" i="5"/>
  <c r="I402" i="11"/>
  <c r="AC402" i="5"/>
  <c r="M198" i="5"/>
  <c r="M354" i="5"/>
  <c r="M256" i="5"/>
  <c r="H108" i="11"/>
  <c r="AA108" i="5"/>
  <c r="H293" i="11"/>
  <c r="AA293" i="5"/>
  <c r="H397" i="11"/>
  <c r="AA397" i="5"/>
  <c r="H195" i="11"/>
  <c r="AA195" i="5"/>
  <c r="H147" i="11"/>
  <c r="AA147" i="5"/>
  <c r="H123" i="11"/>
  <c r="AA123" i="5"/>
  <c r="H342" i="11"/>
  <c r="AA342" i="5"/>
  <c r="K307" i="12"/>
  <c r="AB307" i="5"/>
  <c r="J43" i="12"/>
  <c r="J75" i="12"/>
  <c r="R134" i="5"/>
  <c r="J377" i="12"/>
  <c r="J403" i="12"/>
  <c r="I271" i="12"/>
  <c r="R271" i="5"/>
  <c r="J353" i="5"/>
  <c r="J11" i="12"/>
  <c r="J361" i="12"/>
  <c r="R249" i="5"/>
  <c r="J353" i="12"/>
  <c r="J371" i="12"/>
  <c r="I289" i="12"/>
  <c r="R289" i="5"/>
  <c r="R317" i="5"/>
  <c r="J47" i="12"/>
  <c r="J373" i="12"/>
  <c r="R192" i="5"/>
  <c r="J402" i="12"/>
  <c r="R52" i="5"/>
  <c r="J379" i="5"/>
  <c r="J33" i="5"/>
  <c r="J380" i="5"/>
  <c r="W258" i="5"/>
  <c r="G112" i="10"/>
  <c r="U112" i="5"/>
  <c r="G256" i="10"/>
  <c r="U256" i="5"/>
  <c r="G24" i="10"/>
  <c r="U24" i="5"/>
  <c r="G240" i="10"/>
  <c r="U240" i="5"/>
  <c r="G396" i="10"/>
  <c r="U396" i="5"/>
  <c r="G140" i="10"/>
  <c r="U140" i="5"/>
  <c r="G320" i="10"/>
  <c r="U320" i="5"/>
  <c r="V254" i="5"/>
  <c r="H254" i="10"/>
  <c r="I110" i="11"/>
  <c r="AC110" i="5"/>
  <c r="I314" i="11"/>
  <c r="AC314" i="5"/>
  <c r="AC82" i="5"/>
  <c r="I82" i="11"/>
  <c r="I286" i="11"/>
  <c r="AC286" i="5"/>
  <c r="I54" i="11"/>
  <c r="AC54" i="5"/>
  <c r="I246" i="11"/>
  <c r="AC246" i="5"/>
  <c r="M284" i="5"/>
  <c r="H31" i="11"/>
  <c r="AA31" i="5"/>
  <c r="H297" i="11"/>
  <c r="AA297" i="5"/>
  <c r="H153" i="11"/>
  <c r="AA153" i="5"/>
  <c r="H375" i="11"/>
  <c r="AA375" i="5"/>
  <c r="H372" i="11"/>
  <c r="AA372" i="5"/>
  <c r="J48" i="12"/>
  <c r="J212" i="12"/>
  <c r="K340" i="12"/>
  <c r="AB340" i="5"/>
  <c r="J128" i="12"/>
  <c r="J332" i="12"/>
  <c r="J237" i="12"/>
  <c r="R158" i="5"/>
  <c r="R96" i="5"/>
  <c r="R10" i="5"/>
  <c r="I303" i="12"/>
  <c r="R303" i="5"/>
  <c r="J378" i="12"/>
  <c r="I267" i="12"/>
  <c r="R267" i="5"/>
  <c r="J375" i="12"/>
  <c r="R26" i="5"/>
  <c r="R305" i="5"/>
  <c r="J350" i="12"/>
  <c r="R332" i="5"/>
  <c r="J376" i="12"/>
  <c r="R203" i="5"/>
  <c r="R165" i="5"/>
  <c r="J231" i="5"/>
  <c r="R246" i="5"/>
  <c r="J152" i="5"/>
  <c r="J391" i="5"/>
  <c r="R28" i="5"/>
  <c r="W264" i="5"/>
  <c r="W206" i="5"/>
  <c r="W309" i="5"/>
  <c r="G124" i="10"/>
  <c r="U124" i="5"/>
  <c r="G268" i="10"/>
  <c r="U268" i="5"/>
  <c r="G36" i="10"/>
  <c r="U36" i="5"/>
  <c r="G252" i="10"/>
  <c r="U252" i="5"/>
  <c r="G8" i="10"/>
  <c r="U8" i="5"/>
  <c r="G164" i="10"/>
  <c r="U164" i="5"/>
  <c r="G332" i="10"/>
  <c r="U332" i="5"/>
  <c r="H326" i="10"/>
  <c r="V326" i="5"/>
  <c r="AC122" i="5"/>
  <c r="I122" i="11"/>
  <c r="I326" i="11"/>
  <c r="AC326" i="5"/>
  <c r="AC106" i="5"/>
  <c r="I106" i="11"/>
  <c r="AC298" i="5"/>
  <c r="I298" i="11"/>
  <c r="I66" i="11"/>
  <c r="AC66" i="5"/>
  <c r="I258" i="11"/>
  <c r="AC258" i="5"/>
  <c r="AC118" i="5"/>
  <c r="I118" i="11"/>
  <c r="M306" i="5"/>
  <c r="M276" i="5"/>
  <c r="M376" i="5"/>
  <c r="H340" i="11"/>
  <c r="AA340" i="5"/>
  <c r="H270" i="11"/>
  <c r="AA270" i="5"/>
  <c r="H219" i="11"/>
  <c r="AA219" i="5"/>
  <c r="H387" i="11"/>
  <c r="AA387" i="5"/>
  <c r="H382" i="11"/>
  <c r="AA382" i="5"/>
  <c r="H126" i="11"/>
  <c r="AA126" i="5"/>
  <c r="J239" i="12"/>
  <c r="J41" i="12"/>
  <c r="R236" i="5"/>
  <c r="R120" i="5"/>
  <c r="R34" i="5"/>
  <c r="R320" i="5"/>
  <c r="J18" i="12"/>
  <c r="R6" i="5"/>
  <c r="R344" i="5"/>
  <c r="J222" i="5"/>
  <c r="J397" i="12"/>
  <c r="R50" i="5"/>
  <c r="R311" i="5"/>
  <c r="J262" i="5"/>
  <c r="J368" i="12"/>
  <c r="R373" i="5"/>
  <c r="J398" i="12"/>
  <c r="I214" i="12"/>
  <c r="R214" i="5"/>
  <c r="I296" i="12"/>
  <c r="R296" i="5"/>
  <c r="I302" i="12"/>
  <c r="R302" i="5"/>
  <c r="J201" i="5"/>
  <c r="W296" i="5"/>
  <c r="W63" i="5"/>
  <c r="W331" i="5"/>
  <c r="G136" i="10"/>
  <c r="U136" i="5"/>
  <c r="G280" i="10"/>
  <c r="U280" i="5"/>
  <c r="G48" i="10"/>
  <c r="U48" i="5"/>
  <c r="G264" i="10"/>
  <c r="U264" i="5"/>
  <c r="G20" i="10"/>
  <c r="U20" i="5"/>
  <c r="G176" i="10"/>
  <c r="U176" i="5"/>
  <c r="G344" i="10"/>
  <c r="U344" i="5"/>
  <c r="H338" i="10"/>
  <c r="V338" i="5"/>
  <c r="I134" i="11"/>
  <c r="AC134" i="5"/>
  <c r="I350" i="11"/>
  <c r="AC350" i="5"/>
  <c r="I130" i="11"/>
  <c r="AC130" i="5"/>
  <c r="AC310" i="5"/>
  <c r="I310" i="11"/>
  <c r="I78" i="11"/>
  <c r="AC78" i="5"/>
  <c r="I270" i="11"/>
  <c r="AC270" i="5"/>
  <c r="I250" i="11"/>
  <c r="AC250" i="5"/>
  <c r="M326" i="5"/>
  <c r="M322" i="5"/>
  <c r="M386" i="5"/>
  <c r="H376" i="11"/>
  <c r="AA376" i="5"/>
  <c r="H291" i="11"/>
  <c r="AA291" i="5"/>
  <c r="H227" i="11"/>
  <c r="AA227" i="5"/>
  <c r="H400" i="11"/>
  <c r="AA400" i="5"/>
  <c r="H232" i="11"/>
  <c r="AA232" i="5"/>
  <c r="H385" i="11"/>
  <c r="AA385" i="5"/>
  <c r="J89" i="12"/>
  <c r="J256" i="12"/>
  <c r="J185" i="12"/>
  <c r="J297" i="12"/>
  <c r="I247" i="12"/>
  <c r="R247" i="5"/>
  <c r="R144" i="5"/>
  <c r="R58" i="5"/>
  <c r="R339" i="5"/>
  <c r="J59" i="12"/>
  <c r="R30" i="5"/>
  <c r="R367" i="5"/>
  <c r="R74" i="5"/>
  <c r="R327" i="5"/>
  <c r="J379" i="12"/>
  <c r="I398" i="12"/>
  <c r="R398" i="5"/>
  <c r="R8" i="5"/>
  <c r="R219" i="5"/>
  <c r="J167" i="5"/>
  <c r="R340" i="5"/>
  <c r="J320" i="5"/>
  <c r="J27" i="5"/>
  <c r="J211" i="5"/>
  <c r="J160" i="5"/>
  <c r="J206" i="5"/>
  <c r="W25" i="5"/>
  <c r="W311" i="5"/>
  <c r="W365" i="5"/>
  <c r="W289" i="5"/>
  <c r="W273" i="5"/>
  <c r="G148" i="10"/>
  <c r="U148" i="5"/>
  <c r="G292" i="10"/>
  <c r="U292" i="5"/>
  <c r="G60" i="10"/>
  <c r="U60" i="5"/>
  <c r="G276" i="10"/>
  <c r="U276" i="5"/>
  <c r="G32" i="10"/>
  <c r="U32" i="5"/>
  <c r="G188" i="10"/>
  <c r="U188" i="5"/>
  <c r="G356" i="10"/>
  <c r="U356" i="5"/>
  <c r="V350" i="5"/>
  <c r="H350" i="10"/>
  <c r="I146" i="11"/>
  <c r="AC146" i="5"/>
  <c r="I362" i="11"/>
  <c r="AC362" i="5"/>
  <c r="I142" i="11"/>
  <c r="AC142" i="5"/>
  <c r="I322" i="11"/>
  <c r="AC322" i="5"/>
  <c r="I102" i="11"/>
  <c r="AC102" i="5"/>
  <c r="I282" i="11"/>
  <c r="AC282" i="5"/>
  <c r="AC346" i="5"/>
  <c r="I346" i="11"/>
  <c r="M331" i="5"/>
  <c r="M348" i="5"/>
  <c r="M396" i="5"/>
  <c r="M305" i="5"/>
  <c r="M361" i="5"/>
  <c r="H104" i="11"/>
  <c r="AA104" i="5"/>
  <c r="H50" i="11"/>
  <c r="AA50" i="5"/>
  <c r="H345" i="11"/>
  <c r="AA345" i="5"/>
  <c r="H349" i="11"/>
  <c r="AA349" i="5"/>
  <c r="H239" i="11"/>
  <c r="AA239" i="5"/>
  <c r="H216" i="11"/>
  <c r="AA216" i="5"/>
  <c r="J37" i="12"/>
  <c r="H336" i="11"/>
  <c r="AA336" i="5"/>
  <c r="K380" i="12"/>
  <c r="AB380" i="5"/>
  <c r="K223" i="12"/>
  <c r="AB223" i="5"/>
  <c r="J14" i="12"/>
  <c r="J254" i="12"/>
  <c r="J125" i="12"/>
  <c r="H289" i="11"/>
  <c r="AA289" i="5"/>
  <c r="J360" i="12"/>
  <c r="I261" i="12"/>
  <c r="R261" i="5"/>
  <c r="R168" i="5"/>
  <c r="R82" i="5"/>
  <c r="R348" i="5"/>
  <c r="J88" i="12"/>
  <c r="R54" i="5"/>
  <c r="I402" i="12"/>
  <c r="R402" i="5"/>
  <c r="J160" i="12"/>
  <c r="R98" i="5"/>
  <c r="R363" i="5"/>
  <c r="J286" i="5"/>
  <c r="J391" i="12"/>
  <c r="J7" i="5"/>
  <c r="J248" i="12"/>
  <c r="R32" i="5"/>
  <c r="R230" i="5"/>
  <c r="J283" i="5"/>
  <c r="R370" i="5"/>
  <c r="J378" i="5"/>
  <c r="J288" i="5"/>
  <c r="W283" i="5"/>
  <c r="W371" i="5"/>
  <c r="W361" i="5"/>
  <c r="W277" i="5"/>
  <c r="G160" i="10"/>
  <c r="U160" i="5"/>
  <c r="G304" i="10"/>
  <c r="U304" i="5"/>
  <c r="G72" i="10"/>
  <c r="U72" i="5"/>
  <c r="G288" i="10"/>
  <c r="U288" i="5"/>
  <c r="G44" i="10"/>
  <c r="U44" i="5"/>
  <c r="G200" i="10"/>
  <c r="U200" i="5"/>
  <c r="G368" i="10"/>
  <c r="U368" i="5"/>
  <c r="H154" i="10"/>
  <c r="V154" i="5"/>
  <c r="I158" i="11"/>
  <c r="AC158" i="5"/>
  <c r="I374" i="11"/>
  <c r="AC374" i="5"/>
  <c r="AC154" i="5"/>
  <c r="I154" i="11"/>
  <c r="I334" i="11"/>
  <c r="AC334" i="5"/>
  <c r="I114" i="11"/>
  <c r="AC114" i="5"/>
  <c r="AC294" i="5"/>
  <c r="I294" i="11"/>
  <c r="M342" i="5"/>
  <c r="M358" i="5"/>
  <c r="M128" i="5"/>
  <c r="H170" i="11"/>
  <c r="AA170" i="5"/>
  <c r="H338" i="11"/>
  <c r="AA338" i="5"/>
  <c r="H237" i="11"/>
  <c r="AA237" i="5"/>
  <c r="H364" i="11"/>
  <c r="AA364" i="5"/>
  <c r="H275" i="11"/>
  <c r="AA275" i="5"/>
  <c r="H236" i="11"/>
  <c r="AA236" i="5"/>
  <c r="K393" i="12"/>
  <c r="AB393" i="5"/>
  <c r="J202" i="12"/>
  <c r="J172" i="12"/>
  <c r="J365" i="12"/>
  <c r="I270" i="12"/>
  <c r="R270" i="5"/>
  <c r="R106" i="5"/>
  <c r="I401" i="12"/>
  <c r="R401" i="5"/>
  <c r="J214" i="12"/>
  <c r="R78" i="5"/>
  <c r="J310" i="5"/>
  <c r="J306" i="12"/>
  <c r="R122" i="5"/>
  <c r="J40" i="5"/>
  <c r="R22" i="5"/>
  <c r="R56" i="5"/>
  <c r="I256" i="12"/>
  <c r="R256" i="5"/>
  <c r="I397" i="12"/>
  <c r="R397" i="5"/>
  <c r="J165" i="5"/>
  <c r="J349" i="5"/>
  <c r="J376" i="5"/>
  <c r="R81" i="5"/>
  <c r="R105" i="5"/>
  <c r="W400" i="5"/>
  <c r="W98" i="5"/>
  <c r="W320" i="5"/>
  <c r="G28" i="10"/>
  <c r="U28" i="5"/>
  <c r="G172" i="10"/>
  <c r="U172" i="5"/>
  <c r="G316" i="10"/>
  <c r="U316" i="5"/>
  <c r="G96" i="10"/>
  <c r="U96" i="5"/>
  <c r="G156" i="10"/>
  <c r="U156" i="5"/>
  <c r="G300" i="10"/>
  <c r="U300" i="5"/>
  <c r="G56" i="10"/>
  <c r="U56" i="5"/>
  <c r="G212" i="10"/>
  <c r="U212" i="5"/>
  <c r="G380" i="10"/>
  <c r="U380" i="5"/>
  <c r="AC170" i="5"/>
  <c r="I170" i="11"/>
  <c r="I398" i="11"/>
  <c r="AC398" i="5"/>
  <c r="I166" i="11"/>
  <c r="AC166" i="5"/>
  <c r="I358" i="11"/>
  <c r="AC358" i="5"/>
  <c r="I126" i="11"/>
  <c r="AC126" i="5"/>
  <c r="I306" i="11"/>
  <c r="AC306" i="5"/>
  <c r="M363" i="5"/>
  <c r="M398" i="5"/>
  <c r="R4" i="5"/>
  <c r="H102" i="11"/>
  <c r="AA102" i="5"/>
  <c r="H265" i="11"/>
  <c r="AA265" i="5"/>
  <c r="K188" i="12"/>
  <c r="AB188" i="5"/>
  <c r="J156" i="12"/>
  <c r="K232" i="12"/>
  <c r="AB232" i="5"/>
  <c r="J205" i="12"/>
  <c r="J399" i="12"/>
  <c r="R319" i="5"/>
  <c r="R130" i="5"/>
  <c r="J213" i="5"/>
  <c r="R102" i="5"/>
  <c r="J314" i="5"/>
  <c r="R146" i="5"/>
  <c r="K147" i="12"/>
  <c r="AB147" i="5"/>
  <c r="R46" i="5"/>
  <c r="J289" i="12"/>
  <c r="R80" i="5"/>
  <c r="I273" i="12"/>
  <c r="R273" i="5"/>
  <c r="J326" i="5"/>
  <c r="J29" i="5"/>
  <c r="J400" i="5"/>
  <c r="R124" i="5"/>
  <c r="R148" i="5"/>
  <c r="J308" i="5"/>
  <c r="W58" i="5"/>
  <c r="W54" i="5"/>
  <c r="W292" i="5"/>
  <c r="W91" i="5"/>
  <c r="W104" i="5"/>
  <c r="W129" i="5"/>
  <c r="G40" i="10"/>
  <c r="U40" i="5"/>
  <c r="G184" i="10"/>
  <c r="U184" i="5"/>
  <c r="G328" i="10"/>
  <c r="U328" i="5"/>
  <c r="G108" i="10"/>
  <c r="U108" i="5"/>
  <c r="G168" i="10"/>
  <c r="U168" i="5"/>
  <c r="G312" i="10"/>
  <c r="U312" i="5"/>
  <c r="G68" i="10"/>
  <c r="U68" i="5"/>
  <c r="G224" i="10"/>
  <c r="U224" i="5"/>
  <c r="G392" i="10"/>
  <c r="U392" i="5"/>
  <c r="AC14" i="5"/>
  <c r="I14" i="11"/>
  <c r="AC182" i="5"/>
  <c r="I182" i="11"/>
  <c r="I10" i="11"/>
  <c r="AC10" i="5"/>
  <c r="AC178" i="5"/>
  <c r="I178" i="11"/>
  <c r="AC370" i="5"/>
  <c r="I370" i="11"/>
  <c r="I138" i="11"/>
  <c r="AC138" i="5"/>
  <c r="I330" i="11"/>
  <c r="AC330" i="5"/>
  <c r="H149" i="11"/>
  <c r="AA149" i="5"/>
  <c r="H211" i="11"/>
  <c r="AA211" i="5"/>
  <c r="H274" i="11"/>
  <c r="AA274" i="5"/>
  <c r="H308" i="11"/>
  <c r="AA308" i="5"/>
  <c r="K375" i="12"/>
  <c r="AB375" i="5"/>
  <c r="J174" i="12"/>
  <c r="K210" i="12"/>
  <c r="AB210" i="5"/>
  <c r="J225" i="12"/>
  <c r="H253" i="11"/>
  <c r="AA253" i="5"/>
  <c r="J143" i="12"/>
  <c r="R14" i="5"/>
  <c r="R154" i="5"/>
  <c r="J248" i="5"/>
  <c r="J323" i="12"/>
  <c r="R126" i="5"/>
  <c r="J338" i="12"/>
  <c r="R170" i="5"/>
  <c r="R70" i="5"/>
  <c r="R104" i="5"/>
  <c r="I282" i="12"/>
  <c r="R282" i="5"/>
  <c r="J335" i="12"/>
  <c r="I190" i="12"/>
  <c r="R190" i="5"/>
  <c r="R198" i="5"/>
  <c r="J327" i="5"/>
  <c r="W200" i="5"/>
  <c r="W369" i="5"/>
  <c r="W121" i="5"/>
  <c r="W94" i="5"/>
  <c r="W328" i="5"/>
  <c r="G52" i="10"/>
  <c r="U52" i="5"/>
  <c r="G196" i="10"/>
  <c r="U196" i="5"/>
  <c r="G340" i="10"/>
  <c r="U340" i="5"/>
  <c r="G120" i="10"/>
  <c r="U120" i="5"/>
  <c r="W134" i="5"/>
  <c r="G180" i="10"/>
  <c r="U180" i="5"/>
  <c r="G324" i="10"/>
  <c r="U324" i="5"/>
  <c r="G80" i="10"/>
  <c r="U80" i="5"/>
  <c r="G236" i="10"/>
  <c r="U236" i="5"/>
  <c r="I26" i="11"/>
  <c r="AC26" i="5"/>
  <c r="AC206" i="5"/>
  <c r="I206" i="11"/>
  <c r="AC22" i="5"/>
  <c r="I22" i="11"/>
  <c r="AC190" i="5"/>
  <c r="I190" i="11"/>
  <c r="AC394" i="5"/>
  <c r="I394" i="11"/>
  <c r="AC150" i="5"/>
  <c r="I150" i="11"/>
  <c r="I342" i="11"/>
  <c r="AC342" i="5"/>
  <c r="J173" i="12"/>
  <c r="J390" i="12"/>
  <c r="J366" i="5"/>
  <c r="W192" i="5"/>
  <c r="W298" i="5"/>
  <c r="W180" i="5"/>
  <c r="M50" i="5"/>
  <c r="M73" i="5"/>
  <c r="H395" i="11"/>
  <c r="AA395" i="5"/>
  <c r="H272" i="11"/>
  <c r="AA272" i="5"/>
  <c r="J113" i="12"/>
  <c r="AB41" i="5"/>
  <c r="K41" i="12"/>
  <c r="J50" i="12"/>
  <c r="J147" i="12"/>
  <c r="J168" i="12"/>
  <c r="I387" i="12"/>
  <c r="R387" i="5"/>
  <c r="J311" i="12"/>
  <c r="H393" i="11"/>
  <c r="AA393" i="5"/>
  <c r="H356" i="11"/>
  <c r="AA356" i="5"/>
  <c r="J178" i="12"/>
  <c r="J392" i="12"/>
  <c r="J301" i="12"/>
  <c r="M244" i="5"/>
  <c r="J114" i="12"/>
  <c r="J243" i="12"/>
  <c r="J19" i="5"/>
  <c r="W368" i="5"/>
  <c r="W219" i="5"/>
  <c r="H54" i="11"/>
  <c r="AA54" i="5"/>
  <c r="H288" i="11"/>
  <c r="AA288" i="5"/>
  <c r="H302" i="11"/>
  <c r="AA302" i="5"/>
  <c r="J118" i="12"/>
  <c r="J42" i="5"/>
  <c r="W386" i="5"/>
  <c r="H120" i="11"/>
  <c r="M394" i="5"/>
  <c r="M302" i="5"/>
  <c r="H71" i="11"/>
  <c r="AA71" i="5"/>
  <c r="H344" i="11"/>
  <c r="AA344" i="5"/>
  <c r="J108" i="12"/>
  <c r="J283" i="12"/>
  <c r="J271" i="12"/>
  <c r="M346" i="5"/>
  <c r="H334" i="11"/>
  <c r="AA334" i="5"/>
  <c r="H241" i="11"/>
  <c r="AA241" i="5"/>
  <c r="H347" i="11"/>
  <c r="AA347" i="5"/>
  <c r="K345" i="12"/>
  <c r="AB345" i="5"/>
  <c r="R372" i="5"/>
  <c r="H346" i="11"/>
  <c r="AA346" i="5"/>
  <c r="H304" i="11"/>
  <c r="AA304" i="5"/>
  <c r="H374" i="11"/>
  <c r="AA374" i="5"/>
  <c r="J258" i="12"/>
  <c r="I396" i="12"/>
  <c r="R396" i="5"/>
  <c r="J125" i="5"/>
  <c r="H370" i="11"/>
  <c r="AA370" i="5"/>
  <c r="H322" i="11"/>
  <c r="AA322" i="5"/>
  <c r="H383" i="11"/>
  <c r="AA383" i="5"/>
  <c r="J61" i="12"/>
  <c r="J53" i="12"/>
  <c r="J47" i="5"/>
  <c r="J375" i="5"/>
  <c r="J238" i="5"/>
  <c r="J395" i="5"/>
  <c r="W170" i="5"/>
  <c r="K18" i="12"/>
  <c r="H267" i="11"/>
  <c r="AA267" i="5"/>
  <c r="H159" i="11"/>
  <c r="AA159" i="5"/>
  <c r="H379" i="11"/>
  <c r="AA379" i="5"/>
  <c r="J77" i="12"/>
  <c r="J401" i="12"/>
  <c r="J401" i="5"/>
  <c r="J403" i="5"/>
  <c r="H110" i="11"/>
  <c r="M378" i="5"/>
  <c r="M337" i="5"/>
  <c r="H277" i="11"/>
  <c r="AA277" i="5"/>
  <c r="H254" i="11"/>
  <c r="AA254" i="5"/>
  <c r="J102" i="12"/>
  <c r="I390" i="12"/>
  <c r="R390" i="5"/>
  <c r="J317" i="12"/>
  <c r="J144" i="12"/>
  <c r="J252" i="5"/>
  <c r="K387" i="12"/>
  <c r="M187" i="5"/>
  <c r="M401" i="5"/>
  <c r="M383" i="5"/>
  <c r="H351" i="11"/>
  <c r="AA351" i="5"/>
  <c r="H292" i="11"/>
  <c r="AA292" i="5"/>
  <c r="H157" i="11"/>
  <c r="AA157" i="5"/>
  <c r="J73" i="12"/>
  <c r="J122" i="12"/>
  <c r="K101" i="12"/>
  <c r="AB101" i="5"/>
  <c r="I399" i="12"/>
  <c r="R399" i="5"/>
  <c r="R210" i="5"/>
  <c r="J390" i="5"/>
  <c r="J402" i="5"/>
  <c r="K63" i="12"/>
  <c r="H386" i="11"/>
  <c r="AA386" i="5"/>
  <c r="H290" i="11"/>
  <c r="AA290" i="5"/>
  <c r="H177" i="11"/>
  <c r="AA177" i="5"/>
  <c r="J131" i="12"/>
  <c r="J97" i="12"/>
  <c r="J355" i="12"/>
  <c r="I393" i="12"/>
  <c r="R393" i="5"/>
  <c r="W267" i="5"/>
  <c r="S4" i="5"/>
  <c r="S344" i="5"/>
  <c r="S279" i="5"/>
  <c r="S107" i="5"/>
  <c r="S355" i="5"/>
  <c r="S26" i="5"/>
  <c r="S55" i="5"/>
  <c r="S349" i="5"/>
  <c r="S270" i="5"/>
  <c r="S116" i="5"/>
  <c r="S358" i="5"/>
  <c r="S172" i="5"/>
  <c r="S41" i="5"/>
  <c r="S374" i="5"/>
  <c r="S117" i="5"/>
  <c r="S362" i="5"/>
  <c r="S45" i="5"/>
  <c r="S57" i="5"/>
  <c r="S15" i="5"/>
  <c r="S388" i="5"/>
  <c r="S387" i="5"/>
  <c r="S92" i="5"/>
  <c r="S34" i="5"/>
  <c r="S6" i="5"/>
  <c r="S131" i="5"/>
  <c r="S327" i="5"/>
  <c r="S404" i="5"/>
  <c r="S313" i="5"/>
  <c r="S377" i="5"/>
  <c r="S289" i="5"/>
  <c r="S161" i="5"/>
  <c r="S351" i="5"/>
  <c r="S275" i="5"/>
  <c r="S391" i="5"/>
  <c r="S269" i="5"/>
  <c r="S176" i="5"/>
  <c r="S207" i="5"/>
  <c r="S153" i="5"/>
  <c r="S321" i="5"/>
  <c r="S328" i="5"/>
  <c r="S75" i="5"/>
  <c r="S13" i="5"/>
  <c r="S243" i="5"/>
  <c r="S246" i="5"/>
  <c r="S148" i="5"/>
  <c r="S80" i="5"/>
  <c r="S17" i="5"/>
  <c r="S51" i="5"/>
  <c r="S72" i="5"/>
  <c r="S205" i="5"/>
  <c r="S84" i="5"/>
  <c r="S366" i="5"/>
  <c r="S68" i="5"/>
  <c r="S32" i="5"/>
  <c r="S394" i="5"/>
  <c r="S382" i="5"/>
  <c r="S306" i="5"/>
  <c r="S254" i="5"/>
  <c r="S218" i="5"/>
  <c r="S154" i="5"/>
  <c r="S228" i="5"/>
  <c r="S393" i="5"/>
  <c r="S179" i="5"/>
  <c r="S222" i="5"/>
  <c r="S180" i="5"/>
  <c r="S189" i="5"/>
  <c r="S278" i="5"/>
  <c r="S118" i="5"/>
  <c r="S302" i="5"/>
  <c r="S308" i="5"/>
  <c r="S30" i="5"/>
  <c r="S155" i="5"/>
  <c r="S372" i="5"/>
  <c r="S345" i="5"/>
  <c r="S137" i="5"/>
  <c r="S79" i="5"/>
  <c r="S25" i="5"/>
  <c r="S402" i="5"/>
  <c r="S341" i="5"/>
  <c r="S105" i="5"/>
  <c r="S168" i="5"/>
  <c r="S301" i="5"/>
  <c r="S187" i="5"/>
  <c r="S357" i="5"/>
  <c r="S290" i="5"/>
  <c r="S108" i="5"/>
  <c r="S303" i="5"/>
  <c r="S145" i="5"/>
  <c r="S331" i="5"/>
  <c r="S56" i="5"/>
  <c r="S315" i="5"/>
  <c r="S384" i="5"/>
  <c r="S263" i="5"/>
  <c r="S121" i="5"/>
  <c r="S397" i="5"/>
  <c r="S287" i="5"/>
  <c r="S52" i="5"/>
  <c r="S192" i="5"/>
  <c r="S5" i="5"/>
  <c r="S401" i="5"/>
  <c r="S399" i="5"/>
  <c r="S182" i="5"/>
  <c r="S181" i="5"/>
  <c r="S125" i="5"/>
  <c r="S225" i="5"/>
  <c r="S236" i="5"/>
  <c r="S262" i="5"/>
  <c r="S324" i="5"/>
  <c r="S103" i="5"/>
  <c r="S90" i="5"/>
  <c r="S370" i="5"/>
  <c r="S31" i="5"/>
  <c r="S273" i="5"/>
  <c r="S238" i="5"/>
  <c r="S338" i="5"/>
  <c r="S304" i="5"/>
  <c r="S35" i="5"/>
  <c r="S271" i="5"/>
  <c r="S43" i="5"/>
  <c r="S337" i="5"/>
  <c r="S326" i="5"/>
  <c r="S298" i="5"/>
  <c r="S231" i="5"/>
  <c r="S325" i="5"/>
  <c r="S251" i="5"/>
  <c r="S106" i="5"/>
  <c r="S169" i="5"/>
  <c r="S284" i="5"/>
  <c r="S165" i="5"/>
  <c r="S336" i="5"/>
  <c r="S95" i="5"/>
  <c r="S296" i="5"/>
  <c r="S7" i="5"/>
  <c r="S132" i="5"/>
  <c r="S191" i="5"/>
  <c r="S70" i="5"/>
  <c r="S365" i="5"/>
  <c r="S339" i="5"/>
  <c r="S78" i="5"/>
  <c r="S8" i="5"/>
  <c r="S241" i="5"/>
  <c r="S378" i="5"/>
  <c r="S126" i="5"/>
  <c r="S195" i="5"/>
  <c r="S354" i="5"/>
  <c r="S129" i="5"/>
  <c r="S66" i="5"/>
  <c r="S101" i="5"/>
  <c r="S100" i="5"/>
  <c r="S320" i="5"/>
  <c r="S157" i="5"/>
  <c r="S81" i="5"/>
  <c r="S389" i="5"/>
  <c r="S260" i="5"/>
  <c r="S203" i="5"/>
  <c r="S215" i="5"/>
  <c r="S258" i="5"/>
  <c r="S36" i="5"/>
  <c r="S62" i="5"/>
  <c r="S16" i="5"/>
  <c r="S59" i="5"/>
  <c r="S212" i="5"/>
  <c r="S385" i="5"/>
  <c r="S347" i="5"/>
  <c r="S309" i="5"/>
  <c r="S197" i="5"/>
  <c r="S342" i="5"/>
  <c r="S65" i="5"/>
  <c r="S53" i="5"/>
  <c r="S136" i="5"/>
  <c r="S74" i="5"/>
  <c r="S245" i="5"/>
  <c r="S380" i="5"/>
  <c r="S202" i="5"/>
  <c r="S130" i="5"/>
  <c r="S42" i="5"/>
  <c r="S88" i="5"/>
  <c r="S346" i="5"/>
  <c r="S226" i="5"/>
  <c r="S294" i="5"/>
  <c r="S265" i="5"/>
  <c r="S96" i="5"/>
  <c r="S119" i="5"/>
  <c r="S200" i="5"/>
  <c r="S208" i="5"/>
  <c r="S286" i="5"/>
  <c r="S86" i="5"/>
  <c r="S109" i="5"/>
  <c r="S276" i="5"/>
  <c r="S319" i="5"/>
  <c r="S381" i="5"/>
  <c r="S87" i="5"/>
  <c r="S248" i="5"/>
  <c r="S22" i="5"/>
  <c r="S142" i="5"/>
  <c r="S312" i="5"/>
  <c r="S400" i="5"/>
  <c r="S170" i="5"/>
  <c r="S158" i="5"/>
  <c r="S350" i="5"/>
  <c r="S274" i="5"/>
  <c r="S292" i="5"/>
  <c r="S138" i="5"/>
  <c r="S94" i="5"/>
  <c r="S239" i="5"/>
  <c r="S220" i="5"/>
  <c r="S240" i="5"/>
  <c r="S249" i="5"/>
  <c r="S58" i="5"/>
  <c r="S235" i="5"/>
  <c r="S198" i="5"/>
  <c r="S120" i="5"/>
  <c r="S360" i="5"/>
  <c r="S152" i="5"/>
  <c r="S85" i="5"/>
  <c r="S11" i="5"/>
  <c r="S77" i="5"/>
  <c r="S223" i="5"/>
  <c r="S27" i="5"/>
  <c r="S83" i="5"/>
  <c r="S23" i="5"/>
  <c r="S38" i="5"/>
  <c r="S188" i="5"/>
  <c r="S211" i="5"/>
  <c r="S82" i="5"/>
  <c r="S18" i="5"/>
  <c r="S134" i="5"/>
  <c r="S314" i="5"/>
  <c r="S54" i="5"/>
  <c r="S316" i="5"/>
  <c r="S375" i="5"/>
  <c r="S259" i="5"/>
  <c r="S323" i="5"/>
  <c r="S395" i="5"/>
  <c r="S280" i="5"/>
  <c r="S127" i="5"/>
  <c r="S150" i="5"/>
  <c r="S383" i="5"/>
  <c r="S173" i="5"/>
  <c r="S253" i="5"/>
  <c r="S40" i="5"/>
  <c r="S257" i="5"/>
  <c r="S159" i="5"/>
  <c r="S364" i="5"/>
  <c r="S204" i="5"/>
  <c r="S166" i="5"/>
  <c r="S146" i="5"/>
  <c r="S403" i="5"/>
  <c r="S340" i="5"/>
  <c r="S244" i="5"/>
  <c r="S386" i="5"/>
  <c r="S367" i="5"/>
  <c r="S29" i="5"/>
  <c r="S272" i="5"/>
  <c r="S47" i="5"/>
  <c r="S333" i="5"/>
  <c r="S371" i="5"/>
  <c r="S234" i="5"/>
  <c r="S227" i="5"/>
  <c r="S39" i="5"/>
  <c r="S335" i="5"/>
  <c r="S124" i="5"/>
  <c r="S255" i="5"/>
  <c r="S213" i="5"/>
  <c r="S193" i="5"/>
  <c r="S288" i="5"/>
  <c r="S37" i="5"/>
  <c r="S190" i="5"/>
  <c r="S12" i="5"/>
  <c r="S61" i="5"/>
  <c r="S139" i="5"/>
  <c r="S89" i="5"/>
  <c r="S73" i="5"/>
  <c r="S201" i="5"/>
  <c r="S334" i="5"/>
  <c r="S33" i="5"/>
  <c r="S250" i="5"/>
  <c r="S135" i="5"/>
  <c r="S71" i="5"/>
  <c r="S252" i="5"/>
  <c r="S199" i="5"/>
  <c r="S359" i="5"/>
  <c r="S143" i="5"/>
  <c r="S63" i="5"/>
  <c r="S392" i="5"/>
  <c r="S256" i="5"/>
  <c r="S317" i="5"/>
  <c r="S162" i="5"/>
  <c r="S247" i="5"/>
  <c r="S267" i="5"/>
  <c r="S112" i="5"/>
  <c r="S282" i="5"/>
  <c r="S164" i="5"/>
  <c r="S332" i="5"/>
  <c r="S97" i="5"/>
  <c r="S268" i="5"/>
  <c r="S20" i="5"/>
  <c r="S144" i="5"/>
  <c r="S171" i="5"/>
  <c r="S128" i="5"/>
  <c r="S48" i="5"/>
  <c r="S147" i="5"/>
  <c r="S376" i="5"/>
  <c r="S186" i="5"/>
  <c r="S329" i="5"/>
  <c r="S330" i="5"/>
  <c r="S183" i="5"/>
  <c r="S115" i="5"/>
  <c r="S194" i="5"/>
  <c r="S281" i="5"/>
  <c r="S237" i="5"/>
  <c r="S216" i="5"/>
  <c r="S91" i="5"/>
  <c r="S352" i="5"/>
  <c r="S229" i="5"/>
  <c r="S217" i="5"/>
  <c r="S261" i="5"/>
  <c r="S93" i="5"/>
  <c r="S111" i="5"/>
  <c r="S343" i="5"/>
  <c r="S196" i="5"/>
  <c r="S396" i="5"/>
  <c r="S49" i="5"/>
  <c r="S67" i="5"/>
  <c r="S10" i="5"/>
  <c r="S69" i="5"/>
  <c r="S224" i="5"/>
  <c r="S114" i="5"/>
  <c r="S264" i="5"/>
  <c r="S310" i="5"/>
  <c r="S297" i="5"/>
  <c r="S209" i="5"/>
  <c r="S156" i="5"/>
  <c r="S219" i="5"/>
  <c r="S299" i="5"/>
  <c r="S291" i="5"/>
  <c r="S242" i="5"/>
  <c r="S185" i="5"/>
  <c r="S363" i="5"/>
  <c r="S133" i="5"/>
  <c r="S174" i="5"/>
  <c r="S295" i="5"/>
  <c r="S151" i="5"/>
  <c r="S356" i="5"/>
  <c r="S46" i="5"/>
  <c r="S167" i="5"/>
  <c r="S266" i="5"/>
  <c r="S398" i="5"/>
  <c r="S177" i="5"/>
  <c r="S348" i="5"/>
  <c r="S285" i="5"/>
  <c r="S233" i="5"/>
  <c r="S110" i="5"/>
  <c r="S19" i="5"/>
  <c r="S214" i="5"/>
  <c r="S175" i="5"/>
  <c r="S64" i="5"/>
  <c r="S368" i="5"/>
  <c r="S102" i="5"/>
  <c r="S210" i="5"/>
  <c r="S28" i="5"/>
  <c r="S293" i="5"/>
  <c r="S277" i="5"/>
  <c r="S390" i="5"/>
  <c r="S184" i="5"/>
  <c r="S21" i="5"/>
  <c r="S160" i="5"/>
  <c r="S44" i="5"/>
  <c r="S9" i="5"/>
  <c r="S300" i="5"/>
  <c r="S76" i="5"/>
  <c r="S104" i="5"/>
  <c r="S123" i="5"/>
  <c r="S369" i="5"/>
  <c r="S178" i="5"/>
  <c r="S98" i="5"/>
  <c r="S50" i="5"/>
  <c r="S373" i="5"/>
  <c r="S60" i="5"/>
  <c r="S206" i="5"/>
  <c r="S353" i="5"/>
  <c r="S322" i="5"/>
  <c r="S307" i="5"/>
  <c r="S99" i="5"/>
  <c r="S318" i="5"/>
  <c r="S14" i="5"/>
  <c r="S379" i="5"/>
  <c r="S283" i="5"/>
  <c r="S221" i="5"/>
  <c r="S149" i="5"/>
  <c r="S24" i="5"/>
  <c r="S311" i="5"/>
  <c r="S140" i="5"/>
  <c r="S230" i="5"/>
  <c r="S163" i="5"/>
  <c r="S305" i="5"/>
  <c r="S361" i="5"/>
  <c r="S113" i="5"/>
  <c r="S232" i="5"/>
  <c r="S141" i="5"/>
  <c r="S122" i="5"/>
  <c r="Q4" i="5"/>
  <c r="Q287" i="5"/>
  <c r="Q55" i="5"/>
  <c r="Q324" i="5"/>
  <c r="Q100" i="5"/>
  <c r="Q242" i="5"/>
  <c r="Q61" i="5"/>
  <c r="Q116" i="5"/>
  <c r="Q312" i="5"/>
  <c r="Q204" i="5"/>
  <c r="Q224" i="5"/>
  <c r="Q263" i="5"/>
  <c r="Q359" i="5"/>
  <c r="Q16" i="5"/>
  <c r="Q157" i="5"/>
  <c r="Q189" i="5"/>
  <c r="Q244" i="5"/>
  <c r="Q299" i="5"/>
  <c r="Q24" i="5"/>
  <c r="Q310" i="5"/>
  <c r="Q393" i="5"/>
  <c r="Q73" i="5"/>
  <c r="Q264" i="5"/>
  <c r="Q9" i="5"/>
  <c r="Q400" i="5"/>
  <c r="Q290" i="5"/>
  <c r="Q115" i="5"/>
  <c r="Q161" i="5"/>
  <c r="Q38" i="5"/>
  <c r="Q391" i="5"/>
  <c r="Q358" i="5"/>
  <c r="Q88" i="5"/>
  <c r="Q260" i="5"/>
  <c r="Q230" i="5"/>
  <c r="Q130" i="5"/>
  <c r="Q353" i="5"/>
  <c r="Q367" i="5"/>
  <c r="Q144" i="5"/>
  <c r="Q266" i="5"/>
  <c r="Q105" i="5"/>
  <c r="Q84" i="5"/>
  <c r="Q17" i="5"/>
  <c r="Q89" i="5"/>
  <c r="Q246" i="5"/>
  <c r="Q205" i="5"/>
  <c r="Q178" i="5"/>
  <c r="Q343" i="5"/>
  <c r="Q215" i="5"/>
  <c r="Q280" i="5"/>
  <c r="Q376" i="5"/>
  <c r="Q201" i="5"/>
  <c r="Q273" i="5"/>
  <c r="Q56" i="5"/>
  <c r="Q382" i="5"/>
  <c r="Q368" i="5"/>
  <c r="Q60" i="5"/>
  <c r="Q216" i="5"/>
  <c r="Q235" i="5"/>
  <c r="Q78" i="5"/>
  <c r="Q364" i="5"/>
  <c r="Q182" i="5"/>
  <c r="Q70" i="5"/>
  <c r="Q127" i="5"/>
  <c r="Q112" i="5"/>
  <c r="Q274" i="5"/>
  <c r="Q237" i="5"/>
  <c r="Q239" i="5"/>
  <c r="Q389" i="5"/>
  <c r="Q77" i="5"/>
  <c r="Q166" i="5"/>
  <c r="Q241" i="5"/>
  <c r="Q168" i="5"/>
  <c r="Q307" i="5"/>
  <c r="Q402" i="5"/>
  <c r="Q81" i="5"/>
  <c r="Q328" i="5"/>
  <c r="Q67" i="5"/>
  <c r="Q373" i="5"/>
  <c r="Q388" i="5"/>
  <c r="Q332" i="5"/>
  <c r="Q107" i="5"/>
  <c r="Q346" i="5"/>
  <c r="Q354" i="5"/>
  <c r="Q149" i="5"/>
  <c r="Q315" i="5"/>
  <c r="Q317" i="5"/>
  <c r="Q134" i="5"/>
  <c r="Q240" i="5"/>
  <c r="Q145" i="5"/>
  <c r="Q284" i="5"/>
  <c r="Q147" i="5"/>
  <c r="Q69" i="5"/>
  <c r="Q265" i="5"/>
  <c r="Q46" i="5"/>
  <c r="Q50" i="5"/>
  <c r="Q365" i="5"/>
  <c r="Q339" i="5"/>
  <c r="Q355" i="5"/>
  <c r="Q91" i="5"/>
  <c r="Q259" i="5"/>
  <c r="Q206" i="5"/>
  <c r="Q129" i="5"/>
  <c r="Q386" i="5"/>
  <c r="Q371" i="5"/>
  <c r="Q132" i="5"/>
  <c r="Q399" i="5"/>
  <c r="Q285" i="5"/>
  <c r="Q34" i="5"/>
  <c r="Q366" i="5"/>
  <c r="Q74" i="5"/>
  <c r="Q221" i="5"/>
  <c r="Q92" i="5"/>
  <c r="Q179" i="5"/>
  <c r="Q282" i="5"/>
  <c r="Q94" i="5"/>
  <c r="Q275" i="5"/>
  <c r="Q126" i="5"/>
  <c r="Q35" i="5"/>
  <c r="Q331" i="5"/>
  <c r="Q232" i="5"/>
  <c r="Q95" i="5"/>
  <c r="Q316" i="5"/>
  <c r="Q136" i="5"/>
  <c r="Q48" i="5"/>
  <c r="Q102" i="5"/>
  <c r="Q85" i="5"/>
  <c r="Q380" i="5"/>
  <c r="Q177" i="5"/>
  <c r="Q32" i="5"/>
  <c r="Q152" i="5"/>
  <c r="Q108" i="5"/>
  <c r="Q226" i="5"/>
  <c r="Q217" i="5"/>
  <c r="Q219" i="5"/>
  <c r="Q384" i="5"/>
  <c r="Q297" i="5"/>
  <c r="Q173" i="5"/>
  <c r="Q47" i="5"/>
  <c r="Q286" i="5"/>
  <c r="Q308" i="5"/>
  <c r="Q187" i="5"/>
  <c r="Q251" i="5"/>
  <c r="Q49" i="5"/>
  <c r="Q190" i="5"/>
  <c r="Q10" i="5"/>
  <c r="Q164" i="5"/>
  <c r="Q336" i="5"/>
  <c r="Q146" i="5"/>
  <c r="Q199" i="5"/>
  <c r="Q227" i="5"/>
  <c r="Q29" i="5"/>
  <c r="Q138" i="5"/>
  <c r="Q252" i="5"/>
  <c r="Q236" i="5"/>
  <c r="Q329" i="5"/>
  <c r="Q162" i="5"/>
  <c r="Q98" i="5"/>
  <c r="Q25" i="5"/>
  <c r="Q65" i="5"/>
  <c r="Q71" i="5"/>
  <c r="Q118" i="5"/>
  <c r="Q44" i="5"/>
  <c r="Q13" i="5"/>
  <c r="Q122" i="5"/>
  <c r="Q361" i="5"/>
  <c r="Q86" i="5"/>
  <c r="Q291" i="5"/>
  <c r="Q342" i="5"/>
  <c r="Q133" i="5"/>
  <c r="Q333" i="5"/>
  <c r="Q121" i="5"/>
  <c r="Q33" i="5"/>
  <c r="Q341" i="5"/>
  <c r="Q113" i="5"/>
  <c r="Q268" i="5"/>
  <c r="Q6" i="5"/>
  <c r="Q68" i="5"/>
  <c r="Q225" i="5"/>
  <c r="Q52" i="5"/>
  <c r="Q111" i="5"/>
  <c r="Q323" i="5"/>
  <c r="Q363" i="5"/>
  <c r="Q12" i="5"/>
  <c r="Q198" i="5"/>
  <c r="Q256" i="5"/>
  <c r="Q231" i="5"/>
  <c r="Q128" i="5"/>
  <c r="Q125" i="5"/>
  <c r="Q370" i="5"/>
  <c r="Q142" i="5"/>
  <c r="Q212" i="5"/>
  <c r="Q104" i="5"/>
  <c r="Q83" i="5"/>
  <c r="Q11" i="5"/>
  <c r="Q99" i="5"/>
  <c r="Q245" i="5"/>
  <c r="Q27" i="5"/>
  <c r="Q169" i="5"/>
  <c r="Q200" i="5"/>
  <c r="Q196" i="5"/>
  <c r="Q345" i="5"/>
  <c r="Q377" i="5"/>
  <c r="Q197" i="5"/>
  <c r="Q250" i="5"/>
  <c r="Q39" i="5"/>
  <c r="Q167" i="5"/>
  <c r="Q306" i="5"/>
  <c r="Q140" i="5"/>
  <c r="Q228" i="5"/>
  <c r="Q160" i="5"/>
  <c r="Q76" i="5"/>
  <c r="Q318" i="5"/>
  <c r="Q40" i="5"/>
  <c r="Q385" i="5"/>
  <c r="Q53" i="5"/>
  <c r="Q109" i="5"/>
  <c r="Q269" i="5"/>
  <c r="Q26" i="5"/>
  <c r="Q170" i="5"/>
  <c r="Q392" i="5"/>
  <c r="Q298" i="5"/>
  <c r="Q327" i="5"/>
  <c r="Q184" i="5"/>
  <c r="Q322" i="5"/>
  <c r="Q301" i="5"/>
  <c r="Q403" i="5"/>
  <c r="Q63" i="5"/>
  <c r="Q334" i="5"/>
  <c r="Q64" i="5"/>
  <c r="Q374" i="5"/>
  <c r="Q283" i="5"/>
  <c r="Q381" i="5"/>
  <c r="Q106" i="5"/>
  <c r="Q349" i="5"/>
  <c r="Q281" i="5"/>
  <c r="Q154" i="5"/>
  <c r="Q335" i="5"/>
  <c r="Q320" i="5"/>
  <c r="Q30" i="5"/>
  <c r="Q357" i="5"/>
  <c r="Q257" i="5"/>
  <c r="Q150" i="5"/>
  <c r="Q5" i="5"/>
  <c r="Q195" i="5"/>
  <c r="Q210" i="5"/>
  <c r="Q398" i="5"/>
  <c r="Q175" i="5"/>
  <c r="Q75" i="5"/>
  <c r="Q222" i="5"/>
  <c r="Q351" i="5"/>
  <c r="Q356" i="5"/>
  <c r="Q96" i="5"/>
  <c r="Q255" i="5"/>
  <c r="Q218" i="5"/>
  <c r="Q135" i="5"/>
  <c r="Q378" i="5"/>
  <c r="Q304" i="5"/>
  <c r="Q141" i="5"/>
  <c r="Q292" i="5"/>
  <c r="Q293" i="5"/>
  <c r="Q82" i="5"/>
  <c r="Q23" i="5"/>
  <c r="Q254" i="5"/>
  <c r="Q249" i="5"/>
  <c r="Q211" i="5"/>
  <c r="Q183" i="5"/>
  <c r="Q276" i="5"/>
  <c r="Q193" i="5"/>
  <c r="Q278" i="5"/>
  <c r="Q158" i="5"/>
  <c r="Q194" i="5"/>
  <c r="Q272" i="5"/>
  <c r="Q325" i="5"/>
  <c r="Q220" i="5"/>
  <c r="Q7" i="5"/>
  <c r="Q271" i="5"/>
  <c r="Q20" i="5"/>
  <c r="Q253" i="5"/>
  <c r="Q79" i="5"/>
  <c r="Q19" i="5"/>
  <c r="Q180" i="5"/>
  <c r="Q188" i="5"/>
  <c r="Q137" i="5"/>
  <c r="Q123" i="5"/>
  <c r="Q270" i="5"/>
  <c r="Q294" i="5"/>
  <c r="Q202" i="5"/>
  <c r="Q124" i="5"/>
  <c r="Q300" i="5"/>
  <c r="Q171" i="5"/>
  <c r="Q238" i="5"/>
  <c r="Q261" i="5"/>
  <c r="Q303" i="5"/>
  <c r="Q185" i="5"/>
  <c r="Q247" i="5"/>
  <c r="Q172" i="5"/>
  <c r="Q62" i="5"/>
  <c r="Q15" i="5"/>
  <c r="Q319" i="5"/>
  <c r="Q330" i="5"/>
  <c r="Q390" i="5"/>
  <c r="Q352" i="5"/>
  <c r="Q203" i="5"/>
  <c r="Q404" i="5"/>
  <c r="Q288" i="5"/>
  <c r="Q302" i="5"/>
  <c r="Q37" i="5"/>
  <c r="Q54" i="5"/>
  <c r="Q159" i="5"/>
  <c r="Q207" i="5"/>
  <c r="Q21" i="5"/>
  <c r="Q59" i="5"/>
  <c r="Q42" i="5"/>
  <c r="Q36" i="5"/>
  <c r="Q41" i="5"/>
  <c r="Q14" i="5"/>
  <c r="Q120" i="5"/>
  <c r="Q362" i="5"/>
  <c r="Q93" i="5"/>
  <c r="Q289" i="5"/>
  <c r="Q209" i="5"/>
  <c r="Q143" i="5"/>
  <c r="Q338" i="5"/>
  <c r="Q372" i="5"/>
  <c r="Q155" i="5"/>
  <c r="Q340" i="5"/>
  <c r="Q394" i="5"/>
  <c r="Q248" i="5"/>
  <c r="Q18" i="5"/>
  <c r="Q51" i="5"/>
  <c r="Q223" i="5"/>
  <c r="Q87" i="5"/>
  <c r="Q181" i="5"/>
  <c r="Q279" i="5"/>
  <c r="Q156" i="5"/>
  <c r="Q313" i="5"/>
  <c r="Q165" i="5"/>
  <c r="Q119" i="5"/>
  <c r="Q258" i="5"/>
  <c r="Q186" i="5"/>
  <c r="Q347" i="5"/>
  <c r="Q305" i="5"/>
  <c r="Q131" i="5"/>
  <c r="Q262" i="5"/>
  <c r="Q103" i="5"/>
  <c r="Q80" i="5"/>
  <c r="Q383" i="5"/>
  <c r="Q243" i="5"/>
  <c r="Q28" i="5"/>
  <c r="Q148" i="5"/>
  <c r="Q277" i="5"/>
  <c r="Q229" i="5"/>
  <c r="Q208" i="5"/>
  <c r="Q214" i="5"/>
  <c r="Q375" i="5"/>
  <c r="Q295" i="5"/>
  <c r="Q191" i="5"/>
  <c r="Q43" i="5"/>
  <c r="Q396" i="5"/>
  <c r="Q369" i="5"/>
  <c r="Q139" i="5"/>
  <c r="Q233" i="5"/>
  <c r="Q45" i="5"/>
  <c r="Q192" i="5"/>
  <c r="Q8" i="5"/>
  <c r="Q395" i="5"/>
  <c r="Q360" i="5"/>
  <c r="Q174" i="5"/>
  <c r="Q213" i="5"/>
  <c r="Q309" i="5"/>
  <c r="Q314" i="5"/>
  <c r="Q350" i="5"/>
  <c r="Q58" i="5"/>
  <c r="Q176" i="5"/>
  <c r="Q344" i="5"/>
  <c r="Q97" i="5"/>
  <c r="Q90" i="5"/>
  <c r="Q153" i="5"/>
  <c r="Q397" i="5"/>
  <c r="Q311" i="5"/>
  <c r="Q337" i="5"/>
  <c r="Q401" i="5"/>
  <c r="Q326" i="5"/>
  <c r="Q66" i="5"/>
  <c r="Q31" i="5"/>
  <c r="Q110" i="5"/>
  <c r="Q348" i="5"/>
  <c r="Q57" i="5"/>
  <c r="Q114" i="5"/>
  <c r="Q151" i="5"/>
  <c r="Q379" i="5"/>
  <c r="Q296" i="5"/>
  <c r="Q321" i="5"/>
  <c r="Q117" i="5"/>
  <c r="Q22" i="5"/>
  <c r="Q101" i="5"/>
  <c r="Q387" i="5"/>
  <c r="Q163" i="5"/>
  <c r="Q234" i="5"/>
  <c r="Q267" i="5"/>
  <c r="Q72" i="5"/>
  <c r="Z4" i="5"/>
  <c r="Z376" i="5"/>
  <c r="Z236" i="5"/>
  <c r="Z266" i="5"/>
  <c r="Z87" i="5"/>
  <c r="Z138" i="5"/>
  <c r="Z218" i="5"/>
  <c r="Z157" i="5"/>
  <c r="Z277" i="5"/>
  <c r="Z279" i="5"/>
  <c r="Z143" i="5"/>
  <c r="Z146" i="5"/>
  <c r="Z35" i="5"/>
  <c r="Z196" i="5"/>
  <c r="Z362" i="5"/>
  <c r="Z388" i="5"/>
  <c r="Z258" i="5"/>
  <c r="Z310" i="5"/>
  <c r="Z185" i="5"/>
  <c r="Z246" i="5"/>
  <c r="Z27" i="5"/>
  <c r="Z67" i="5"/>
  <c r="Z271" i="5"/>
  <c r="Z241" i="5"/>
  <c r="Z349" i="5"/>
  <c r="Z373" i="5"/>
  <c r="Z18" i="5"/>
  <c r="Z99" i="5"/>
  <c r="Z214" i="5"/>
  <c r="Z222" i="5"/>
  <c r="Z51" i="5"/>
  <c r="Z356" i="5"/>
  <c r="Z12" i="5"/>
  <c r="Z188" i="5"/>
  <c r="Z5" i="5"/>
  <c r="Z107" i="5"/>
  <c r="Z181" i="5"/>
  <c r="Z327" i="5"/>
  <c r="Z253" i="5"/>
  <c r="Z210" i="5"/>
  <c r="Z224" i="5"/>
  <c r="Z47" i="5"/>
  <c r="Z111" i="5"/>
  <c r="Z10" i="5"/>
  <c r="Z116" i="5"/>
  <c r="Z53" i="5"/>
  <c r="Z50" i="5"/>
  <c r="Z401" i="5"/>
  <c r="Z32" i="5"/>
  <c r="Z133" i="5"/>
  <c r="Z287" i="5"/>
  <c r="Z124" i="5"/>
  <c r="Z155" i="5"/>
  <c r="Z223" i="5"/>
  <c r="Z390" i="5"/>
  <c r="Z34" i="5"/>
  <c r="Z359" i="5"/>
  <c r="Z130" i="5"/>
  <c r="Z125" i="5"/>
  <c r="Z11" i="5"/>
  <c r="Z317" i="5"/>
  <c r="Z322" i="5"/>
  <c r="Z247" i="5"/>
  <c r="Z25" i="5"/>
  <c r="Z85" i="5"/>
  <c r="Z340" i="5"/>
  <c r="Z305" i="5"/>
  <c r="Z171" i="5"/>
  <c r="Z368" i="5"/>
  <c r="Z92" i="5"/>
  <c r="Z192" i="5"/>
  <c r="Z230" i="5"/>
  <c r="Z325" i="5"/>
  <c r="Z108" i="5"/>
  <c r="Z282" i="5"/>
  <c r="Z162" i="5"/>
  <c r="Z386" i="5"/>
  <c r="Z366" i="5"/>
  <c r="Z243" i="5"/>
  <c r="Z175" i="5"/>
  <c r="Z101" i="5"/>
  <c r="Z144" i="5"/>
  <c r="Z233" i="5"/>
  <c r="Z153" i="5"/>
  <c r="Z387" i="5"/>
  <c r="Z93" i="5"/>
  <c r="Z169" i="5"/>
  <c r="Z331" i="5"/>
  <c r="Z394" i="5"/>
  <c r="Z289" i="5"/>
  <c r="Z229" i="5"/>
  <c r="Z391" i="5"/>
  <c r="Z170" i="5"/>
  <c r="Z311" i="5"/>
  <c r="Z375" i="5"/>
  <c r="Z291" i="5"/>
  <c r="Z227" i="5"/>
  <c r="Z205" i="5"/>
  <c r="Z347" i="5"/>
  <c r="Z344" i="5"/>
  <c r="Z160" i="5"/>
  <c r="Z269" i="5"/>
  <c r="Z293" i="5"/>
  <c r="Z334" i="5"/>
  <c r="Z296" i="5"/>
  <c r="Z221" i="5"/>
  <c r="Z238" i="5"/>
  <c r="Z119" i="5"/>
  <c r="Z9" i="5"/>
  <c r="Z120" i="5"/>
  <c r="Z239" i="5"/>
  <c r="Z303" i="5"/>
  <c r="Z208" i="5"/>
  <c r="Z104" i="5"/>
  <c r="Z198" i="5"/>
  <c r="Z298" i="5"/>
  <c r="Z348" i="5"/>
  <c r="Z402" i="5"/>
  <c r="Z245" i="5"/>
  <c r="Z148" i="5"/>
  <c r="Z64" i="5"/>
  <c r="Z272" i="5"/>
  <c r="Z176" i="5"/>
  <c r="Z259" i="5"/>
  <c r="Z379" i="5"/>
  <c r="Z163" i="5"/>
  <c r="Z228" i="5"/>
  <c r="Z370" i="5"/>
  <c r="Z128" i="5"/>
  <c r="Z264" i="5"/>
  <c r="Z318" i="5"/>
  <c r="Z165" i="5"/>
  <c r="Z278" i="5"/>
  <c r="Z16" i="5"/>
  <c r="Z403" i="5"/>
  <c r="Z326" i="5"/>
  <c r="Z372" i="5"/>
  <c r="Z385" i="5"/>
  <c r="Z123" i="5"/>
  <c r="Z276" i="5"/>
  <c r="Z129" i="5"/>
  <c r="Z378" i="5"/>
  <c r="Z23" i="5"/>
  <c r="Z177" i="5"/>
  <c r="Z219" i="5"/>
  <c r="Z371" i="5"/>
  <c r="Z73" i="5"/>
  <c r="Z95" i="5"/>
  <c r="Z127" i="5"/>
  <c r="Z41" i="5"/>
  <c r="Z389" i="5"/>
  <c r="Z132" i="5"/>
  <c r="Z225" i="5"/>
  <c r="Z106" i="5"/>
  <c r="Z82" i="5"/>
  <c r="Z354" i="5"/>
  <c r="Z186" i="5"/>
  <c r="Z396" i="5"/>
  <c r="Z383" i="5"/>
  <c r="Z237" i="5"/>
  <c r="Z275" i="5"/>
  <c r="Z392" i="5"/>
  <c r="Z31" i="5"/>
  <c r="Z42" i="5"/>
  <c r="Z20" i="5"/>
  <c r="Z62" i="5"/>
  <c r="Z213" i="5"/>
  <c r="Z306" i="5"/>
  <c r="Z100" i="5"/>
  <c r="Z38" i="5"/>
  <c r="Z244" i="5"/>
  <c r="Z346" i="5"/>
  <c r="Z15" i="5"/>
  <c r="Z339" i="5"/>
  <c r="Z240" i="5"/>
  <c r="Z307" i="5"/>
  <c r="Z149" i="5"/>
  <c r="Z358" i="5"/>
  <c r="Z204" i="5"/>
  <c r="Z131" i="5"/>
  <c r="Z39" i="5"/>
  <c r="Z46" i="5"/>
  <c r="Z80" i="5"/>
  <c r="Z91" i="5"/>
  <c r="Z168" i="5"/>
  <c r="Z363" i="5"/>
  <c r="Z285" i="5"/>
  <c r="Z263" i="5"/>
  <c r="Z226" i="5"/>
  <c r="Z397" i="5"/>
  <c r="Z313" i="5"/>
  <c r="Z24" i="5"/>
  <c r="Z60" i="5"/>
  <c r="Z336" i="5"/>
  <c r="Z54" i="5"/>
  <c r="Z199" i="5"/>
  <c r="Z250" i="5"/>
  <c r="Z137" i="5"/>
  <c r="Z90" i="5"/>
  <c r="Z342" i="5"/>
  <c r="Z113" i="5"/>
  <c r="Z321" i="5"/>
  <c r="Z248" i="5"/>
  <c r="Z135" i="5"/>
  <c r="Z353" i="5"/>
  <c r="Z17" i="5"/>
  <c r="Z180" i="5"/>
  <c r="Z202" i="5"/>
  <c r="Z304" i="5"/>
  <c r="Z61" i="5"/>
  <c r="Z70" i="5"/>
  <c r="Z55" i="5"/>
  <c r="Z30" i="5"/>
  <c r="Z193" i="5"/>
  <c r="Z105" i="5"/>
  <c r="Z195" i="5"/>
  <c r="Z152" i="5"/>
  <c r="Z57" i="5"/>
  <c r="Z273" i="5"/>
  <c r="Z45" i="5"/>
  <c r="Z255" i="5"/>
  <c r="Z13" i="5"/>
  <c r="Z164" i="5"/>
  <c r="Z382" i="5"/>
  <c r="Z302" i="5"/>
  <c r="Z140" i="5"/>
  <c r="Z71" i="5"/>
  <c r="Z141" i="5"/>
  <c r="Z98" i="5"/>
  <c r="Z284" i="5"/>
  <c r="Z283" i="5"/>
  <c r="Z265" i="5"/>
  <c r="Z374" i="5"/>
  <c r="Z58" i="5"/>
  <c r="Z330" i="5"/>
  <c r="Z333" i="5"/>
  <c r="Z351" i="5"/>
  <c r="Z242" i="5"/>
  <c r="Z301" i="5"/>
  <c r="Z215" i="5"/>
  <c r="Z360" i="5"/>
  <c r="Z126" i="5"/>
  <c r="Z136" i="5"/>
  <c r="Z81" i="5"/>
  <c r="Z52" i="5"/>
  <c r="Z75" i="5"/>
  <c r="Z122" i="5"/>
  <c r="Z257" i="5"/>
  <c r="Z194" i="5"/>
  <c r="Z86" i="5"/>
  <c r="Z84" i="5"/>
  <c r="Z281" i="5"/>
  <c r="Z400" i="5"/>
  <c r="Z286" i="5"/>
  <c r="Z380" i="5"/>
  <c r="Z147" i="5"/>
  <c r="Z280" i="5"/>
  <c r="Z377" i="5"/>
  <c r="Z29" i="5"/>
  <c r="Z212" i="5"/>
  <c r="Z197" i="5"/>
  <c r="Z28" i="5"/>
  <c r="Z22" i="5"/>
  <c r="Z44" i="5"/>
  <c r="Z262" i="5"/>
  <c r="Z369" i="5"/>
  <c r="Z201" i="5"/>
  <c r="Z324" i="5"/>
  <c r="Z355" i="5"/>
  <c r="Z182" i="5"/>
  <c r="Z299" i="5"/>
  <c r="Z367" i="5"/>
  <c r="Z59" i="5"/>
  <c r="Z72" i="5"/>
  <c r="Z40" i="5"/>
  <c r="Z26" i="5"/>
  <c r="Z399" i="5"/>
  <c r="Z172" i="5"/>
  <c r="Z79" i="5"/>
  <c r="Z74" i="5"/>
  <c r="Z56" i="5"/>
  <c r="Z207" i="5"/>
  <c r="Z290" i="5"/>
  <c r="Z260" i="5"/>
  <c r="Z270" i="5"/>
  <c r="Z254" i="5"/>
  <c r="Z316" i="5"/>
  <c r="Z21" i="5"/>
  <c r="Z68" i="5"/>
  <c r="Z332" i="5"/>
  <c r="Z267" i="5"/>
  <c r="Z179" i="5"/>
  <c r="Z314" i="5"/>
  <c r="Z167" i="5"/>
  <c r="Z191" i="5"/>
  <c r="Z328" i="5"/>
  <c r="Z112" i="5"/>
  <c r="Z398" i="5"/>
  <c r="Z118" i="5"/>
  <c r="Z335" i="5"/>
  <c r="Z184" i="5"/>
  <c r="Z341" i="5"/>
  <c r="Z217" i="5"/>
  <c r="Z364" i="5"/>
  <c r="Z115" i="5"/>
  <c r="Z134" i="5"/>
  <c r="Z63" i="5"/>
  <c r="Z37" i="5"/>
  <c r="Z76" i="5"/>
  <c r="Z166" i="5"/>
  <c r="Z103" i="5"/>
  <c r="Z295" i="5"/>
  <c r="Z156" i="5"/>
  <c r="Z94" i="5"/>
  <c r="Z337" i="5"/>
  <c r="Z49" i="5"/>
  <c r="Z256" i="5"/>
  <c r="Z14" i="5"/>
  <c r="Z319" i="5"/>
  <c r="Z288" i="5"/>
  <c r="Z309" i="5"/>
  <c r="Z187" i="5"/>
  <c r="Z249" i="5"/>
  <c r="Z211" i="5"/>
  <c r="Z190" i="5"/>
  <c r="Z231" i="5"/>
  <c r="Z189" i="5"/>
  <c r="Z200" i="5"/>
  <c r="Z395" i="5"/>
  <c r="Z232" i="5"/>
  <c r="Z365" i="5"/>
  <c r="Z151" i="5"/>
  <c r="Z361" i="5"/>
  <c r="Z139" i="5"/>
  <c r="Z320" i="5"/>
  <c r="Z69" i="5"/>
  <c r="Z174" i="5"/>
  <c r="Z158" i="5"/>
  <c r="Z234" i="5"/>
  <c r="Z292" i="5"/>
  <c r="Z97" i="5"/>
  <c r="Z150" i="5"/>
  <c r="Z206" i="5"/>
  <c r="Z159" i="5"/>
  <c r="Z297" i="5"/>
  <c r="Z65" i="5"/>
  <c r="Z117" i="5"/>
  <c r="Z220" i="5"/>
  <c r="Z404" i="5"/>
  <c r="Z261" i="5"/>
  <c r="Z19" i="5"/>
  <c r="Z154" i="5"/>
  <c r="Z345" i="5"/>
  <c r="Z384" i="5"/>
  <c r="Z33" i="5"/>
  <c r="Z203" i="5"/>
  <c r="Z110" i="5"/>
  <c r="Z268" i="5"/>
  <c r="Z235" i="5"/>
  <c r="Z173" i="5"/>
  <c r="Z6" i="5"/>
  <c r="Z183" i="5"/>
  <c r="Z251" i="5"/>
  <c r="Z308" i="5"/>
  <c r="Z83" i="5"/>
  <c r="Z357" i="5"/>
  <c r="Z350" i="5"/>
  <c r="Z161" i="5"/>
  <c r="Z252" i="5"/>
  <c r="Z114" i="5"/>
  <c r="Z142" i="5"/>
  <c r="Z352" i="5"/>
  <c r="Z77" i="5"/>
  <c r="Z343" i="5"/>
  <c r="Z145" i="5"/>
  <c r="Z216" i="5"/>
  <c r="Z274" i="5"/>
  <c r="Z66" i="5"/>
  <c r="Z89" i="5"/>
  <c r="Z88" i="5"/>
  <c r="Z393" i="5"/>
  <c r="Z315" i="5"/>
  <c r="Z109" i="5"/>
  <c r="Z78" i="5"/>
  <c r="Z7" i="5"/>
  <c r="Z209" i="5"/>
  <c r="Z312" i="5"/>
  <c r="Z294" i="5"/>
  <c r="Z36" i="5"/>
  <c r="Z102" i="5"/>
  <c r="Z381" i="5"/>
  <c r="Z338" i="5"/>
  <c r="Z300" i="5"/>
  <c r="Z96" i="5"/>
  <c r="Z323" i="5"/>
  <c r="Z121" i="5"/>
  <c r="Z178" i="5"/>
  <c r="Z48" i="5"/>
  <c r="Z329" i="5"/>
  <c r="Z8" i="5"/>
  <c r="Z43" i="5"/>
  <c r="O4" i="5"/>
  <c r="O146" i="5"/>
  <c r="O291" i="5"/>
  <c r="O341" i="5"/>
  <c r="O57" i="5"/>
  <c r="O258" i="5"/>
  <c r="O287" i="5"/>
  <c r="O334" i="5"/>
  <c r="O274" i="5"/>
  <c r="O339" i="5"/>
  <c r="O250" i="5"/>
  <c r="O126" i="5"/>
  <c r="O389" i="5"/>
  <c r="O26" i="5"/>
  <c r="O398" i="5"/>
  <c r="O107" i="5"/>
  <c r="O211" i="5"/>
  <c r="O279" i="5"/>
  <c r="O113" i="5"/>
  <c r="O222" i="5"/>
  <c r="O198" i="5"/>
  <c r="O159" i="5"/>
  <c r="O28" i="5"/>
  <c r="O147" i="5"/>
  <c r="O110" i="5"/>
  <c r="O183" i="5"/>
  <c r="O106" i="5"/>
  <c r="O224" i="5"/>
  <c r="O128" i="5"/>
  <c r="O217" i="5"/>
  <c r="O134" i="5"/>
  <c r="O263" i="5"/>
  <c r="O355" i="5"/>
  <c r="O269" i="5"/>
  <c r="O348" i="5"/>
  <c r="O265" i="5"/>
  <c r="O101" i="5"/>
  <c r="O68" i="5"/>
  <c r="O276" i="5"/>
  <c r="O343" i="5"/>
  <c r="O91" i="5"/>
  <c r="O111" i="5"/>
  <c r="O402" i="5"/>
  <c r="O8" i="5"/>
  <c r="O226" i="5"/>
  <c r="O388" i="5"/>
  <c r="O62" i="5"/>
  <c r="O223" i="5"/>
  <c r="O50" i="5"/>
  <c r="O248" i="5"/>
  <c r="O367" i="5"/>
  <c r="O141" i="5"/>
  <c r="O145" i="5"/>
  <c r="O302" i="5"/>
  <c r="O337" i="5"/>
  <c r="O207" i="5"/>
  <c r="O236" i="5"/>
  <c r="O120" i="5"/>
  <c r="O385" i="5"/>
  <c r="O48" i="5"/>
  <c r="O115" i="5"/>
  <c r="O212" i="5"/>
  <c r="O214" i="5"/>
  <c r="O366" i="5"/>
  <c r="O148" i="5"/>
  <c r="O259" i="5"/>
  <c r="O354" i="5"/>
  <c r="O375" i="5"/>
  <c r="O23" i="5"/>
  <c r="O39" i="5"/>
  <c r="O130" i="5"/>
  <c r="O155" i="5"/>
  <c r="O5" i="5"/>
  <c r="O171" i="5"/>
  <c r="O46" i="5"/>
  <c r="O306" i="5"/>
  <c r="O24" i="5"/>
  <c r="O323" i="5"/>
  <c r="O35" i="5"/>
  <c r="O309" i="5"/>
  <c r="O208" i="5"/>
  <c r="O197" i="5"/>
  <c r="O176" i="5"/>
  <c r="O290" i="5"/>
  <c r="O307" i="5"/>
  <c r="O376" i="5"/>
  <c r="O254" i="5"/>
  <c r="O316" i="5"/>
  <c r="O292" i="5"/>
  <c r="O182" i="5"/>
  <c r="O195" i="5"/>
  <c r="O300" i="5"/>
  <c r="O169" i="5"/>
  <c r="O365" i="5"/>
  <c r="O297" i="5"/>
  <c r="O202" i="5"/>
  <c r="O127" i="5"/>
  <c r="O216" i="5"/>
  <c r="O7" i="5"/>
  <c r="O105" i="5"/>
  <c r="O139" i="5"/>
  <c r="O137" i="5"/>
  <c r="O40" i="5"/>
  <c r="O393" i="5"/>
  <c r="O384" i="5"/>
  <c r="O201" i="5"/>
  <c r="O252" i="5"/>
  <c r="O382" i="5"/>
  <c r="O29" i="5"/>
  <c r="O143" i="5"/>
  <c r="O356" i="5"/>
  <c r="O11" i="5"/>
  <c r="O242" i="5"/>
  <c r="O189" i="5"/>
  <c r="O245" i="5"/>
  <c r="O84" i="5"/>
  <c r="O138" i="5"/>
  <c r="O283" i="5"/>
  <c r="O66" i="5"/>
  <c r="O336" i="5"/>
  <c r="O257" i="5"/>
  <c r="O363" i="5"/>
  <c r="O150" i="5"/>
  <c r="O72" i="5"/>
  <c r="O270" i="5"/>
  <c r="O404" i="5"/>
  <c r="O70" i="5"/>
  <c r="O282" i="5"/>
  <c r="O164" i="5"/>
  <c r="O58" i="5"/>
  <c r="O133" i="5"/>
  <c r="O97" i="5"/>
  <c r="O56" i="5"/>
  <c r="O135" i="5"/>
  <c r="O34" i="5"/>
  <c r="O95" i="5"/>
  <c r="O231" i="5"/>
  <c r="O54" i="5"/>
  <c r="O187" i="5"/>
  <c r="O20" i="5"/>
  <c r="O86" i="5"/>
  <c r="O90" i="5"/>
  <c r="O262" i="5"/>
  <c r="O353" i="5"/>
  <c r="O357" i="5"/>
  <c r="O160" i="5"/>
  <c r="O25" i="5"/>
  <c r="O144" i="5"/>
  <c r="O209" i="5"/>
  <c r="O149" i="5"/>
  <c r="O22" i="5"/>
  <c r="O100" i="5"/>
  <c r="O377" i="5"/>
  <c r="O227" i="5"/>
  <c r="O41" i="5"/>
  <c r="O314" i="5"/>
  <c r="O173" i="5"/>
  <c r="O74" i="5"/>
  <c r="O220" i="5"/>
  <c r="O175" i="5"/>
  <c r="O289" i="5"/>
  <c r="O351" i="5"/>
  <c r="O328" i="5"/>
  <c r="O114" i="5"/>
  <c r="O51" i="5"/>
  <c r="O78" i="5"/>
  <c r="O396" i="5"/>
  <c r="O61" i="5"/>
  <c r="O288" i="5"/>
  <c r="O38" i="5"/>
  <c r="O75" i="5"/>
  <c r="O267" i="5"/>
  <c r="O379" i="5"/>
  <c r="O33" i="5"/>
  <c r="O210" i="5"/>
  <c r="O260" i="5"/>
  <c r="O301" i="5"/>
  <c r="O116" i="5"/>
  <c r="O397" i="5"/>
  <c r="O251" i="5"/>
  <c r="O14" i="5"/>
  <c r="O333" i="5"/>
  <c r="O256" i="5"/>
  <c r="O249" i="5"/>
  <c r="O140" i="5"/>
  <c r="O303" i="5"/>
  <c r="O154" i="5"/>
  <c r="O94" i="5"/>
  <c r="O19" i="5"/>
  <c r="O364" i="5"/>
  <c r="O359" i="5"/>
  <c r="O55" i="5"/>
  <c r="O157" i="5"/>
  <c r="O73" i="5"/>
  <c r="O119" i="5"/>
  <c r="O268" i="5"/>
  <c r="O179" i="5"/>
  <c r="O369" i="5"/>
  <c r="O347" i="5"/>
  <c r="O168" i="5"/>
  <c r="O87" i="5"/>
  <c r="O228" i="5"/>
  <c r="O47" i="5"/>
  <c r="O163" i="5"/>
  <c r="O330" i="5"/>
  <c r="O31" i="5"/>
  <c r="O17" i="5"/>
  <c r="O37" i="5"/>
  <c r="O45" i="5"/>
  <c r="O102" i="5"/>
  <c r="O88" i="5"/>
  <c r="O109" i="5"/>
  <c r="O324" i="5"/>
  <c r="O93" i="5"/>
  <c r="O215" i="5"/>
  <c r="O400" i="5"/>
  <c r="O43" i="5"/>
  <c r="O188" i="5"/>
  <c r="O172" i="5"/>
  <c r="O272" i="5"/>
  <c r="O193" i="5"/>
  <c r="O338" i="5"/>
  <c r="O206" i="5"/>
  <c r="O77" i="5"/>
  <c r="O295" i="5"/>
  <c r="O401" i="5"/>
  <c r="O142" i="5"/>
  <c r="O190" i="5"/>
  <c r="O125" i="5"/>
  <c r="O225" i="5"/>
  <c r="O192" i="5"/>
  <c r="O362" i="5"/>
  <c r="O186" i="5"/>
  <c r="O232" i="5"/>
  <c r="O229" i="5"/>
  <c r="O395" i="5"/>
  <c r="O247" i="5"/>
  <c r="O403" i="5"/>
  <c r="O327" i="5"/>
  <c r="O79" i="5"/>
  <c r="O103" i="5"/>
  <c r="O151" i="5"/>
  <c r="O53" i="5"/>
  <c r="O320" i="5"/>
  <c r="O298" i="5"/>
  <c r="O161" i="5"/>
  <c r="O132" i="5"/>
  <c r="O326" i="5"/>
  <c r="O371" i="5"/>
  <c r="O277" i="5"/>
  <c r="O158" i="5"/>
  <c r="O313" i="5"/>
  <c r="O286" i="5"/>
  <c r="O340" i="5"/>
  <c r="O108" i="5"/>
  <c r="O27" i="5"/>
  <c r="O136" i="5"/>
  <c r="O243" i="5"/>
  <c r="O199" i="5"/>
  <c r="O317" i="5"/>
  <c r="O49" i="5"/>
  <c r="O181" i="5"/>
  <c r="O218" i="5"/>
  <c r="O131" i="5"/>
  <c r="O266" i="5"/>
  <c r="O153" i="5"/>
  <c r="O322" i="5"/>
  <c r="O9" i="5"/>
  <c r="O239" i="5"/>
  <c r="O372" i="5"/>
  <c r="O18" i="5"/>
  <c r="O394" i="5"/>
  <c r="O368" i="5"/>
  <c r="O85" i="5"/>
  <c r="O315" i="5"/>
  <c r="O165" i="5"/>
  <c r="O184" i="5"/>
  <c r="O196" i="5"/>
  <c r="O13" i="5"/>
  <c r="O92" i="5"/>
  <c r="O12" i="5"/>
  <c r="O380" i="5"/>
  <c r="O285" i="5"/>
  <c r="O342" i="5"/>
  <c r="O156" i="5"/>
  <c r="O203" i="5"/>
  <c r="O238" i="5"/>
  <c r="O170" i="5"/>
  <c r="O240" i="5"/>
  <c r="O275" i="5"/>
  <c r="O219" i="5"/>
  <c r="O65" i="5"/>
  <c r="O352" i="5"/>
  <c r="O361" i="5"/>
  <c r="O244" i="5"/>
  <c r="O69" i="5"/>
  <c r="O6" i="5"/>
  <c r="O386" i="5"/>
  <c r="O152" i="5"/>
  <c r="O204" i="5"/>
  <c r="O255" i="5"/>
  <c r="O166" i="5"/>
  <c r="O162" i="5"/>
  <c r="O81" i="5"/>
  <c r="O205" i="5"/>
  <c r="O200" i="5"/>
  <c r="O345" i="5"/>
  <c r="O178" i="5"/>
  <c r="O98" i="5"/>
  <c r="O63" i="5"/>
  <c r="O304" i="5"/>
  <c r="O44" i="5"/>
  <c r="O64" i="5"/>
  <c r="O391" i="5"/>
  <c r="O82" i="5"/>
  <c r="O10" i="5"/>
  <c r="O335" i="5"/>
  <c r="O318" i="5"/>
  <c r="O261" i="5"/>
  <c r="O16" i="5"/>
  <c r="O281" i="5"/>
  <c r="O89" i="5"/>
  <c r="O76" i="5"/>
  <c r="O312" i="5"/>
  <c r="O349" i="5"/>
  <c r="O271" i="5"/>
  <c r="O264" i="5"/>
  <c r="O373" i="5"/>
  <c r="O253" i="5"/>
  <c r="O319" i="5"/>
  <c r="O233" i="5"/>
  <c r="O237" i="5"/>
  <c r="O124" i="5"/>
  <c r="O360" i="5"/>
  <c r="O80" i="5"/>
  <c r="O383" i="5"/>
  <c r="O325" i="5"/>
  <c r="O180" i="5"/>
  <c r="O221" i="5"/>
  <c r="O370" i="5"/>
  <c r="O374" i="5"/>
  <c r="O246" i="5"/>
  <c r="O241" i="5"/>
  <c r="O308" i="5"/>
  <c r="O36" i="5"/>
  <c r="O311" i="5"/>
  <c r="O387" i="5"/>
  <c r="O52" i="5"/>
  <c r="O230" i="5"/>
  <c r="O234" i="5"/>
  <c r="O60" i="5"/>
  <c r="O350" i="5"/>
  <c r="O99" i="5"/>
  <c r="O96" i="5"/>
  <c r="O21" i="5"/>
  <c r="O71" i="5"/>
  <c r="O378" i="5"/>
  <c r="O293" i="5"/>
  <c r="O104" i="5"/>
  <c r="O390" i="5"/>
  <c r="O177" i="5"/>
  <c r="O112" i="5"/>
  <c r="O194" i="5"/>
  <c r="O174" i="5"/>
  <c r="O123" i="5"/>
  <c r="O321" i="5"/>
  <c r="O185" i="5"/>
  <c r="O121" i="5"/>
  <c r="O344" i="5"/>
  <c r="O392" i="5"/>
  <c r="O329" i="5"/>
  <c r="O280" i="5"/>
  <c r="O305" i="5"/>
  <c r="O15" i="5"/>
  <c r="O122" i="5"/>
  <c r="O284" i="5"/>
  <c r="O59" i="5"/>
  <c r="O358" i="5"/>
  <c r="O167" i="5"/>
  <c r="O299" i="5"/>
  <c r="O67" i="5"/>
  <c r="O213" i="5"/>
  <c r="O381" i="5"/>
  <c r="O331" i="5"/>
  <c r="O296" i="5"/>
  <c r="O42" i="5"/>
  <c r="O32" i="5"/>
  <c r="O346" i="5"/>
  <c r="O30" i="5"/>
  <c r="O399" i="5"/>
  <c r="O83" i="5"/>
  <c r="O235" i="5"/>
  <c r="O294" i="5"/>
  <c r="O278" i="5"/>
  <c r="O129" i="5"/>
  <c r="O332" i="5"/>
  <c r="O117" i="5"/>
  <c r="O273" i="5"/>
  <c r="O310" i="5"/>
  <c r="O191" i="5"/>
  <c r="O118" i="5"/>
  <c r="K4" i="5"/>
  <c r="K247" i="5"/>
  <c r="K221" i="5"/>
  <c r="K7" i="5"/>
  <c r="K165" i="5"/>
  <c r="K334" i="5"/>
  <c r="K153" i="5"/>
  <c r="K337" i="5"/>
  <c r="K278" i="5"/>
  <c r="K228" i="5"/>
  <c r="K279" i="5"/>
  <c r="K401" i="5"/>
  <c r="K160" i="5"/>
  <c r="K72" i="5"/>
  <c r="K224" i="5"/>
  <c r="K197" i="5"/>
  <c r="K90" i="5"/>
  <c r="K145" i="5"/>
  <c r="K23" i="5"/>
  <c r="K262" i="5"/>
  <c r="K43" i="5"/>
  <c r="K317" i="5"/>
  <c r="K340" i="5"/>
  <c r="K114" i="5"/>
  <c r="K69" i="5"/>
  <c r="K245" i="5"/>
  <c r="K95" i="5"/>
  <c r="K248" i="5"/>
  <c r="K243" i="5"/>
  <c r="K330" i="5"/>
  <c r="K144" i="5"/>
  <c r="K295" i="5"/>
  <c r="K310" i="5"/>
  <c r="K402" i="5"/>
  <c r="K158" i="5"/>
  <c r="K29" i="5"/>
  <c r="K138" i="5"/>
  <c r="K190" i="5"/>
  <c r="K171" i="5"/>
  <c r="K143" i="5"/>
  <c r="K286" i="5"/>
  <c r="K265" i="5"/>
  <c r="K60" i="5"/>
  <c r="K178" i="5"/>
  <c r="K199" i="5"/>
  <c r="K308" i="5"/>
  <c r="K355" i="5"/>
  <c r="K193" i="5"/>
  <c r="K200" i="5"/>
  <c r="K225" i="5"/>
  <c r="K148" i="5"/>
  <c r="K136" i="5"/>
  <c r="K363" i="5"/>
  <c r="K157" i="5"/>
  <c r="K353" i="5"/>
  <c r="K61" i="5"/>
  <c r="K235" i="5"/>
  <c r="K297" i="5"/>
  <c r="K139" i="5"/>
  <c r="K91" i="5"/>
  <c r="K63" i="5"/>
  <c r="K14" i="5"/>
  <c r="K331" i="5"/>
  <c r="K133" i="5"/>
  <c r="K187" i="5"/>
  <c r="K38" i="5"/>
  <c r="K364" i="5"/>
  <c r="K303" i="5"/>
  <c r="K201" i="5"/>
  <c r="K137" i="5"/>
  <c r="K338" i="5"/>
  <c r="K322" i="5"/>
  <c r="K208" i="5"/>
  <c r="K236" i="5"/>
  <c r="K183" i="5"/>
  <c r="K393" i="5"/>
  <c r="K266" i="5"/>
  <c r="K89" i="5"/>
  <c r="K10" i="5"/>
  <c r="K258" i="5"/>
  <c r="K86" i="5"/>
  <c r="K234" i="5"/>
  <c r="K272" i="5"/>
  <c r="K404" i="5"/>
  <c r="K239" i="5"/>
  <c r="K142" i="5"/>
  <c r="K375" i="5"/>
  <c r="K259" i="5"/>
  <c r="K77" i="5"/>
  <c r="K377" i="5"/>
  <c r="K46" i="5"/>
  <c r="K332" i="5"/>
  <c r="K163" i="5"/>
  <c r="K130" i="5"/>
  <c r="K256" i="5"/>
  <c r="K70" i="5"/>
  <c r="K376" i="5"/>
  <c r="K285" i="5"/>
  <c r="K105" i="5"/>
  <c r="K98" i="5"/>
  <c r="K222" i="5"/>
  <c r="K283" i="5"/>
  <c r="K22" i="5"/>
  <c r="K167" i="5"/>
  <c r="K111" i="5"/>
  <c r="K176" i="5"/>
  <c r="K58" i="5"/>
  <c r="K82" i="5"/>
  <c r="K92" i="5"/>
  <c r="K166" i="5"/>
  <c r="K155" i="5"/>
  <c r="K6" i="5"/>
  <c r="K81" i="5"/>
  <c r="K389" i="5"/>
  <c r="K260" i="5"/>
  <c r="K320" i="5"/>
  <c r="K147" i="5"/>
  <c r="K299" i="5"/>
  <c r="K300" i="5"/>
  <c r="K390" i="5"/>
  <c r="K382" i="5"/>
  <c r="K196" i="5"/>
  <c r="K253" i="5"/>
  <c r="K44" i="5"/>
  <c r="K205" i="5"/>
  <c r="K65" i="5"/>
  <c r="K120" i="5"/>
  <c r="K184" i="5"/>
  <c r="K397" i="5"/>
  <c r="K305" i="5"/>
  <c r="K229" i="5"/>
  <c r="K85" i="5"/>
  <c r="K282" i="5"/>
  <c r="K35" i="5"/>
  <c r="K230" i="5"/>
  <c r="K104" i="5"/>
  <c r="K284" i="5"/>
  <c r="K30" i="5"/>
  <c r="K33" i="5"/>
  <c r="K175" i="5"/>
  <c r="K26" i="5"/>
  <c r="K316" i="5"/>
  <c r="K238" i="5"/>
  <c r="K281" i="5"/>
  <c r="K291" i="5"/>
  <c r="K368" i="5"/>
  <c r="K168" i="5"/>
  <c r="K93" i="5"/>
  <c r="K112" i="5"/>
  <c r="K270" i="5"/>
  <c r="K339" i="5"/>
  <c r="K384" i="5"/>
  <c r="K263" i="5"/>
  <c r="K53" i="5"/>
  <c r="K62" i="5"/>
  <c r="K128" i="5"/>
  <c r="K392" i="5"/>
  <c r="K380" i="5"/>
  <c r="K66" i="5"/>
  <c r="K293" i="5"/>
  <c r="K360" i="5"/>
  <c r="K154" i="5"/>
  <c r="K203" i="5"/>
  <c r="K252" i="5"/>
  <c r="K20" i="5"/>
  <c r="K209" i="5"/>
  <c r="K164" i="5"/>
  <c r="K319" i="5"/>
  <c r="K25" i="5"/>
  <c r="K113" i="5"/>
  <c r="K216" i="5"/>
  <c r="K217" i="5"/>
  <c r="K226" i="5"/>
  <c r="K76" i="5"/>
  <c r="K372" i="5"/>
  <c r="K150" i="5"/>
  <c r="K36" i="5"/>
  <c r="K57" i="5"/>
  <c r="K379" i="5"/>
  <c r="K177" i="5"/>
  <c r="K107" i="5"/>
  <c r="K277" i="5"/>
  <c r="K102" i="5"/>
  <c r="K296" i="5"/>
  <c r="K290" i="5"/>
  <c r="K325" i="5"/>
  <c r="K83" i="5"/>
  <c r="K106" i="5"/>
  <c r="K370" i="5"/>
  <c r="K352" i="5"/>
  <c r="K198" i="5"/>
  <c r="K321" i="5"/>
  <c r="K318" i="5"/>
  <c r="K249" i="5"/>
  <c r="K56" i="5"/>
  <c r="K47" i="5"/>
  <c r="K8" i="5"/>
  <c r="K115" i="5"/>
  <c r="K356" i="5"/>
  <c r="K51" i="5"/>
  <c r="K15" i="5"/>
  <c r="K207" i="5"/>
  <c r="K301" i="5"/>
  <c r="K109" i="5"/>
  <c r="K97" i="5"/>
  <c r="K34" i="5"/>
  <c r="K383" i="5"/>
  <c r="K59" i="5"/>
  <c r="K52" i="5"/>
  <c r="K67" i="5"/>
  <c r="K162" i="5"/>
  <c r="K386" i="5"/>
  <c r="K127" i="5"/>
  <c r="K237" i="5"/>
  <c r="K31" i="5"/>
  <c r="K170" i="5"/>
  <c r="K388" i="5"/>
  <c r="K18" i="5"/>
  <c r="K206" i="5"/>
  <c r="K87" i="5"/>
  <c r="K189" i="5"/>
  <c r="K19" i="5"/>
  <c r="K119" i="5"/>
  <c r="K398" i="5"/>
  <c r="K214" i="5"/>
  <c r="K49" i="5"/>
  <c r="K45" i="5"/>
  <c r="K357" i="5"/>
  <c r="K161" i="5"/>
  <c r="K96" i="5"/>
  <c r="K212" i="5"/>
  <c r="K141" i="5"/>
  <c r="K366" i="5"/>
  <c r="K242" i="5"/>
  <c r="K11" i="5"/>
  <c r="K194" i="5"/>
  <c r="K385" i="5"/>
  <c r="K347" i="5"/>
  <c r="K24" i="5"/>
  <c r="K131" i="5"/>
  <c r="K257" i="5"/>
  <c r="K268" i="5"/>
  <c r="K186" i="5"/>
  <c r="K42" i="5"/>
  <c r="K146" i="5"/>
  <c r="K192" i="5"/>
  <c r="K314" i="5"/>
  <c r="K341" i="5"/>
  <c r="K172" i="5"/>
  <c r="K79" i="5"/>
  <c r="K323" i="5"/>
  <c r="K32" i="5"/>
  <c r="K326" i="5"/>
  <c r="K304" i="5"/>
  <c r="K403" i="5"/>
  <c r="K292" i="5"/>
  <c r="K84" i="5"/>
  <c r="K311" i="5"/>
  <c r="K21" i="5"/>
  <c r="K362" i="5"/>
  <c r="K218" i="5"/>
  <c r="K211" i="5"/>
  <c r="K312" i="5"/>
  <c r="K100" i="5"/>
  <c r="K369" i="5"/>
  <c r="K261" i="5"/>
  <c r="K374" i="5"/>
  <c r="K134" i="5"/>
  <c r="K54" i="5"/>
  <c r="K240" i="5"/>
  <c r="K302" i="5"/>
  <c r="K298" i="5"/>
  <c r="K159" i="5"/>
  <c r="K378" i="5"/>
  <c r="K151" i="5"/>
  <c r="K219" i="5"/>
  <c r="K204" i="5"/>
  <c r="K188" i="5"/>
  <c r="K13" i="5"/>
  <c r="K68" i="5"/>
  <c r="K315" i="5"/>
  <c r="K50" i="5"/>
  <c r="K140" i="5"/>
  <c r="K55" i="5"/>
  <c r="K27" i="5"/>
  <c r="K287" i="5"/>
  <c r="K71" i="5"/>
  <c r="K213" i="5"/>
  <c r="K5" i="5"/>
  <c r="K309" i="5"/>
  <c r="K307" i="5"/>
  <c r="K241" i="5"/>
  <c r="K396" i="5"/>
  <c r="K350" i="5"/>
  <c r="K16" i="5"/>
  <c r="K9" i="5"/>
  <c r="K233" i="5"/>
  <c r="K348" i="5"/>
  <c r="K244" i="5"/>
  <c r="K344" i="5"/>
  <c r="K179" i="5"/>
  <c r="K126" i="5"/>
  <c r="K381" i="5"/>
  <c r="K274" i="5"/>
  <c r="K99" i="5"/>
  <c r="K149" i="5"/>
  <c r="K232" i="5"/>
  <c r="K124" i="5"/>
  <c r="K255" i="5"/>
  <c r="K400" i="5"/>
  <c r="K48" i="5"/>
  <c r="K122" i="5"/>
  <c r="K280" i="5"/>
  <c r="K12" i="5"/>
  <c r="K231" i="5"/>
  <c r="K17" i="5"/>
  <c r="K329" i="5"/>
  <c r="K152" i="5"/>
  <c r="K117" i="5"/>
  <c r="K195" i="5"/>
  <c r="K174" i="5"/>
  <c r="K327" i="5"/>
  <c r="K324" i="5"/>
  <c r="K306" i="5"/>
  <c r="K349" i="5"/>
  <c r="K135" i="5"/>
  <c r="K271" i="5"/>
  <c r="K250" i="5"/>
  <c r="K181" i="5"/>
  <c r="K251" i="5"/>
  <c r="K182" i="5"/>
  <c r="K373" i="5"/>
  <c r="K313" i="5"/>
  <c r="K103" i="5"/>
  <c r="K191" i="5"/>
  <c r="K173" i="5"/>
  <c r="K129" i="5"/>
  <c r="K180" i="5"/>
  <c r="K361" i="5"/>
  <c r="K37" i="5"/>
  <c r="K64" i="5"/>
  <c r="K116" i="5"/>
  <c r="K345" i="5"/>
  <c r="K73" i="5"/>
  <c r="K223" i="5"/>
  <c r="K387" i="5"/>
  <c r="K273" i="5"/>
  <c r="K246" i="5"/>
  <c r="K264" i="5"/>
  <c r="K108" i="5"/>
  <c r="K342" i="5"/>
  <c r="K41" i="5"/>
  <c r="K335" i="5"/>
  <c r="K358" i="5"/>
  <c r="K156" i="5"/>
  <c r="K123" i="5"/>
  <c r="K118" i="5"/>
  <c r="K365" i="5"/>
  <c r="K220" i="5"/>
  <c r="K294" i="5"/>
  <c r="K202" i="5"/>
  <c r="K169" i="5"/>
  <c r="K101" i="5"/>
  <c r="K254" i="5"/>
  <c r="K269" i="5"/>
  <c r="K74" i="5"/>
  <c r="K39" i="5"/>
  <c r="K28" i="5"/>
  <c r="K210" i="5"/>
  <c r="K336" i="5"/>
  <c r="K394" i="5"/>
  <c r="K80" i="5"/>
  <c r="K328" i="5"/>
  <c r="K276" i="5"/>
  <c r="K227" i="5"/>
  <c r="K346" i="5"/>
  <c r="K399" i="5"/>
  <c r="K333" i="5"/>
  <c r="K275" i="5"/>
  <c r="K354" i="5"/>
  <c r="K75" i="5"/>
  <c r="K359" i="5"/>
  <c r="K343" i="5"/>
  <c r="K391" i="5"/>
  <c r="K94" i="5"/>
  <c r="K110" i="5"/>
  <c r="K185" i="5"/>
  <c r="K351" i="5"/>
  <c r="K78" i="5"/>
  <c r="K289" i="5"/>
  <c r="K88" i="5"/>
  <c r="K215" i="5"/>
  <c r="K132" i="5"/>
  <c r="K40" i="5"/>
  <c r="K121" i="5"/>
  <c r="K267" i="5"/>
  <c r="K125" i="5"/>
  <c r="K395" i="5"/>
  <c r="K371" i="5"/>
  <c r="K288" i="5"/>
  <c r="K367" i="5"/>
  <c r="X4" i="5"/>
  <c r="X97" i="5"/>
  <c r="X52" i="5"/>
  <c r="X182" i="5"/>
  <c r="X57" i="5"/>
  <c r="X349" i="5"/>
  <c r="X293" i="5"/>
  <c r="X134" i="5"/>
  <c r="X258" i="5"/>
  <c r="X216" i="5"/>
  <c r="X280" i="5"/>
  <c r="X311" i="5"/>
  <c r="X277" i="5"/>
  <c r="X109" i="5"/>
  <c r="X7" i="5"/>
  <c r="X316" i="5"/>
  <c r="X248" i="5"/>
  <c r="X31" i="5"/>
  <c r="X285" i="5"/>
  <c r="X204" i="5"/>
  <c r="X19" i="5"/>
  <c r="X374" i="5"/>
  <c r="X41" i="5"/>
  <c r="X24" i="5"/>
  <c r="X362" i="5"/>
  <c r="X390" i="5"/>
  <c r="X298" i="5"/>
  <c r="X195" i="5"/>
  <c r="X266" i="5"/>
  <c r="X200" i="5"/>
  <c r="X296" i="5"/>
  <c r="X156" i="5"/>
  <c r="X353" i="5"/>
  <c r="X18" i="5"/>
  <c r="X356" i="5"/>
  <c r="X348" i="5"/>
  <c r="X127" i="5"/>
  <c r="X115" i="5"/>
  <c r="X305" i="5"/>
  <c r="X291" i="5"/>
  <c r="X69" i="5"/>
  <c r="X163" i="5"/>
  <c r="X222" i="5"/>
  <c r="X150" i="5"/>
  <c r="X92" i="5"/>
  <c r="X294" i="5"/>
  <c r="X5" i="5"/>
  <c r="X187" i="5"/>
  <c r="X314" i="5"/>
  <c r="X326" i="5"/>
  <c r="X307" i="5"/>
  <c r="X28" i="5"/>
  <c r="X192" i="5"/>
  <c r="X365" i="5"/>
  <c r="X174" i="5"/>
  <c r="X188" i="5"/>
  <c r="X113" i="5"/>
  <c r="X275" i="5"/>
  <c r="X49" i="5"/>
  <c r="X50" i="5"/>
  <c r="X317" i="5"/>
  <c r="X60" i="5"/>
  <c r="X399" i="5"/>
  <c r="X128" i="5"/>
  <c r="X48" i="5"/>
  <c r="X55" i="5"/>
  <c r="X289" i="5"/>
  <c r="X226" i="5"/>
  <c r="X391" i="5"/>
  <c r="X361" i="5"/>
  <c r="X148" i="5"/>
  <c r="X190" i="5"/>
  <c r="X310" i="5"/>
  <c r="X132" i="5"/>
  <c r="X46" i="5"/>
  <c r="X181" i="5"/>
  <c r="X22" i="5"/>
  <c r="X38" i="5"/>
  <c r="X213" i="5"/>
  <c r="X359" i="5"/>
  <c r="X224" i="5"/>
  <c r="X184" i="5"/>
  <c r="X315" i="5"/>
  <c r="X271" i="5"/>
  <c r="X367" i="5"/>
  <c r="X283" i="5"/>
  <c r="X70" i="5"/>
  <c r="X328" i="5"/>
  <c r="X82" i="5"/>
  <c r="X308" i="5"/>
  <c r="X136" i="5"/>
  <c r="X173" i="5"/>
  <c r="X196" i="5"/>
  <c r="X202" i="5"/>
  <c r="X118" i="5"/>
  <c r="X168" i="5"/>
  <c r="X20" i="5"/>
  <c r="X180" i="5"/>
  <c r="X249" i="5"/>
  <c r="X103" i="5"/>
  <c r="X220" i="5"/>
  <c r="X392" i="5"/>
  <c r="X201" i="5"/>
  <c r="X211" i="5"/>
  <c r="X85" i="5"/>
  <c r="X301" i="5"/>
  <c r="X139" i="5"/>
  <c r="X312" i="5"/>
  <c r="X11" i="5"/>
  <c r="X12" i="5"/>
  <c r="X403" i="5"/>
  <c r="X329" i="5"/>
  <c r="X302" i="5"/>
  <c r="X384" i="5"/>
  <c r="X68" i="5"/>
  <c r="X212" i="5"/>
  <c r="X400" i="5"/>
  <c r="X125" i="5"/>
  <c r="X25" i="5"/>
  <c r="X234" i="5"/>
  <c r="X398" i="5"/>
  <c r="X397" i="5"/>
  <c r="X358" i="5"/>
  <c r="X137" i="5"/>
  <c r="X67" i="5"/>
  <c r="X383" i="5"/>
  <c r="X73" i="5"/>
  <c r="X357" i="5"/>
  <c r="X129" i="5"/>
  <c r="X337" i="5"/>
  <c r="X88" i="5"/>
  <c r="X123" i="5"/>
  <c r="X244" i="5"/>
  <c r="X261" i="5"/>
  <c r="X8" i="5"/>
  <c r="X29" i="5"/>
  <c r="X218" i="5"/>
  <c r="X175" i="5"/>
  <c r="X205" i="5"/>
  <c r="X264" i="5"/>
  <c r="X16" i="5"/>
  <c r="X91" i="5"/>
  <c r="X140" i="5"/>
  <c r="X166" i="5"/>
  <c r="X404" i="5"/>
  <c r="X240" i="5"/>
  <c r="X158" i="5"/>
  <c r="X263" i="5"/>
  <c r="X274" i="5"/>
  <c r="X164" i="5"/>
  <c r="X245" i="5"/>
  <c r="X157" i="5"/>
  <c r="X210" i="5"/>
  <c r="X304" i="5"/>
  <c r="X144" i="5"/>
  <c r="X273" i="5"/>
  <c r="X153" i="5"/>
  <c r="X66" i="5"/>
  <c r="X172" i="5"/>
  <c r="X183" i="5"/>
  <c r="X241" i="5"/>
  <c r="X313" i="5"/>
  <c r="X375" i="5"/>
  <c r="X256" i="5"/>
  <c r="X323" i="5"/>
  <c r="X120" i="5"/>
  <c r="X74" i="5"/>
  <c r="X203" i="5"/>
  <c r="X238" i="5"/>
  <c r="X89" i="5"/>
  <c r="X35" i="5"/>
  <c r="X206" i="5"/>
  <c r="X217" i="5"/>
  <c r="X232" i="5"/>
  <c r="X107" i="5"/>
  <c r="X112" i="5"/>
  <c r="X9" i="5"/>
  <c r="X59" i="5"/>
  <c r="X340" i="5"/>
  <c r="X385" i="5"/>
  <c r="X338" i="5"/>
  <c r="X252" i="5"/>
  <c r="X295" i="5"/>
  <c r="X281" i="5"/>
  <c r="X94" i="5"/>
  <c r="X207" i="5"/>
  <c r="X27" i="5"/>
  <c r="X138" i="5"/>
  <c r="X147" i="5"/>
  <c r="X247" i="5"/>
  <c r="X86" i="5"/>
  <c r="X346" i="5"/>
  <c r="X318" i="5"/>
  <c r="X179" i="5"/>
  <c r="X79" i="5"/>
  <c r="X284" i="5"/>
  <c r="X30" i="5"/>
  <c r="X108" i="5"/>
  <c r="X377" i="5"/>
  <c r="X260" i="5"/>
  <c r="X161" i="5"/>
  <c r="X135" i="5"/>
  <c r="X364" i="5"/>
  <c r="X37" i="5"/>
  <c r="X44" i="5"/>
  <c r="X14" i="5"/>
  <c r="X131" i="5"/>
  <c r="X191" i="5"/>
  <c r="X130" i="5"/>
  <c r="X42" i="5"/>
  <c r="X146" i="5"/>
  <c r="X350" i="5"/>
  <c r="X229" i="5"/>
  <c r="X351" i="5"/>
  <c r="X387" i="5"/>
  <c r="X114" i="5"/>
  <c r="X98" i="5"/>
  <c r="X253" i="5"/>
  <c r="X287" i="5"/>
  <c r="X160" i="5"/>
  <c r="X76" i="5"/>
  <c r="X368" i="5"/>
  <c r="X332" i="5"/>
  <c r="X223" i="5"/>
  <c r="X47" i="5"/>
  <c r="X321" i="5"/>
  <c r="X265" i="5"/>
  <c r="X267" i="5"/>
  <c r="X119" i="5"/>
  <c r="X13" i="5"/>
  <c r="X388" i="5"/>
  <c r="X189" i="5"/>
  <c r="X325" i="5"/>
  <c r="X34" i="5"/>
  <c r="X306" i="5"/>
  <c r="X300" i="5"/>
  <c r="X342" i="5"/>
  <c r="X215" i="5"/>
  <c r="X219" i="5"/>
  <c r="X110" i="5"/>
  <c r="X169" i="5"/>
  <c r="X303" i="5"/>
  <c r="X177" i="5"/>
  <c r="X221" i="5"/>
  <c r="X290" i="5"/>
  <c r="X335" i="5"/>
  <c r="X116" i="5"/>
  <c r="X330" i="5"/>
  <c r="X95" i="5"/>
  <c r="X83" i="5"/>
  <c r="X10" i="5"/>
  <c r="X320" i="5"/>
  <c r="X276" i="5"/>
  <c r="X185" i="5"/>
  <c r="X327" i="5"/>
  <c r="X230" i="5"/>
  <c r="X45" i="5"/>
  <c r="X75" i="5"/>
  <c r="X309" i="5"/>
  <c r="X58" i="5"/>
  <c r="X292" i="5"/>
  <c r="X143" i="5"/>
  <c r="X378" i="5"/>
  <c r="X40" i="5"/>
  <c r="X259" i="5"/>
  <c r="X270" i="5"/>
  <c r="X395" i="5"/>
  <c r="X355" i="5"/>
  <c r="X152" i="5"/>
  <c r="X62" i="5"/>
  <c r="X6" i="5"/>
  <c r="X65" i="5"/>
  <c r="X363" i="5"/>
  <c r="X154" i="5"/>
  <c r="X63" i="5"/>
  <c r="X77" i="5"/>
  <c r="X225" i="5"/>
  <c r="X39" i="5"/>
  <c r="X396" i="5"/>
  <c r="X23" i="5"/>
  <c r="X369" i="5"/>
  <c r="X87" i="5"/>
  <c r="X286" i="5"/>
  <c r="X21" i="5"/>
  <c r="X372" i="5"/>
  <c r="X257" i="5"/>
  <c r="X84" i="5"/>
  <c r="X17" i="5"/>
  <c r="X145" i="5"/>
  <c r="X171" i="5"/>
  <c r="X186" i="5"/>
  <c r="X239" i="5"/>
  <c r="X393" i="5"/>
  <c r="X322" i="5"/>
  <c r="X380" i="5"/>
  <c r="X165" i="5"/>
  <c r="X246" i="5"/>
  <c r="X159" i="5"/>
  <c r="X288" i="5"/>
  <c r="X379" i="5"/>
  <c r="X141" i="5"/>
  <c r="X272" i="5"/>
  <c r="X99" i="5"/>
  <c r="X90" i="5"/>
  <c r="X402" i="5"/>
  <c r="X324" i="5"/>
  <c r="X43" i="5"/>
  <c r="X170" i="5"/>
  <c r="X93" i="5"/>
  <c r="X36" i="5"/>
  <c r="X51" i="5"/>
  <c r="X331" i="5"/>
  <c r="X389" i="5"/>
  <c r="X151" i="5"/>
  <c r="X54" i="5"/>
  <c r="X347" i="5"/>
  <c r="X366" i="5"/>
  <c r="X236" i="5"/>
  <c r="X209" i="5"/>
  <c r="X208" i="5"/>
  <c r="X299" i="5"/>
  <c r="X53" i="5"/>
  <c r="X64" i="5"/>
  <c r="X373" i="5"/>
  <c r="X61" i="5"/>
  <c r="X341" i="5"/>
  <c r="X105" i="5"/>
  <c r="X333" i="5"/>
  <c r="X101" i="5"/>
  <c r="X197" i="5"/>
  <c r="X354" i="5"/>
  <c r="X339" i="5"/>
  <c r="X381" i="5"/>
  <c r="X33" i="5"/>
  <c r="X231" i="5"/>
  <c r="X26" i="5"/>
  <c r="X233" i="5"/>
  <c r="X394" i="5"/>
  <c r="X122" i="5"/>
  <c r="X80" i="5"/>
  <c r="X121" i="5"/>
  <c r="X149" i="5"/>
  <c r="X100" i="5"/>
  <c r="X56" i="5"/>
  <c r="X242" i="5"/>
  <c r="X376" i="5"/>
  <c r="X255" i="5"/>
  <c r="X269" i="5"/>
  <c r="X254" i="5"/>
  <c r="X360" i="5"/>
  <c r="X162" i="5"/>
  <c r="X268" i="5"/>
  <c r="X370" i="5"/>
  <c r="X142" i="5"/>
  <c r="X250" i="5"/>
  <c r="X133" i="5"/>
  <c r="X71" i="5"/>
  <c r="X198" i="5"/>
  <c r="X352" i="5"/>
  <c r="X343" i="5"/>
  <c r="X243" i="5"/>
  <c r="X124" i="5"/>
  <c r="X199" i="5"/>
  <c r="X235" i="5"/>
  <c r="X102" i="5"/>
  <c r="X278" i="5"/>
  <c r="X167" i="5"/>
  <c r="X78" i="5"/>
  <c r="X262" i="5"/>
  <c r="X176" i="5"/>
  <c r="X194" i="5"/>
  <c r="X251" i="5"/>
  <c r="X319" i="5"/>
  <c r="X401" i="5"/>
  <c r="X32" i="5"/>
  <c r="X96" i="5"/>
  <c r="X104" i="5"/>
  <c r="X382" i="5"/>
  <c r="X386" i="5"/>
  <c r="X279" i="5"/>
  <c r="X126" i="5"/>
  <c r="X117" i="5"/>
  <c r="X297" i="5"/>
  <c r="X72" i="5"/>
  <c r="X344" i="5"/>
  <c r="X345" i="5"/>
  <c r="X237" i="5"/>
  <c r="X193" i="5"/>
  <c r="X336" i="5"/>
  <c r="X228" i="5"/>
  <c r="X214" i="5"/>
  <c r="X282" i="5"/>
  <c r="X106" i="5"/>
  <c r="X334" i="5"/>
  <c r="X155" i="5"/>
  <c r="X111" i="5"/>
  <c r="X178" i="5"/>
  <c r="X81" i="5"/>
  <c r="X15" i="5"/>
  <c r="X371" i="5"/>
  <c r="X227" i="5"/>
  <c r="P4" i="5"/>
  <c r="P297" i="5"/>
  <c r="P363" i="5"/>
  <c r="P285" i="5"/>
  <c r="P260" i="5"/>
  <c r="P83" i="5"/>
  <c r="P316" i="5"/>
  <c r="P52" i="5"/>
  <c r="P181" i="5"/>
  <c r="P264" i="5"/>
  <c r="P156" i="5"/>
  <c r="P155" i="5"/>
  <c r="P246" i="5"/>
  <c r="P153" i="5"/>
  <c r="P372" i="5"/>
  <c r="P386" i="5"/>
  <c r="P176" i="5"/>
  <c r="P15" i="5"/>
  <c r="P59" i="5"/>
  <c r="P23" i="5"/>
  <c r="P142" i="5"/>
  <c r="P311" i="5"/>
  <c r="P203" i="5"/>
  <c r="P26" i="5"/>
  <c r="P305" i="5"/>
  <c r="P132" i="5"/>
  <c r="P337" i="5"/>
  <c r="P131" i="5"/>
  <c r="P101" i="5"/>
  <c r="P247" i="5"/>
  <c r="P336" i="5"/>
  <c r="P38" i="5"/>
  <c r="P271" i="5"/>
  <c r="P25" i="5"/>
  <c r="P220" i="5"/>
  <c r="P350" i="5"/>
  <c r="P371" i="5"/>
  <c r="P291" i="5"/>
  <c r="P50" i="5"/>
  <c r="P44" i="5"/>
  <c r="P283" i="5"/>
  <c r="P98" i="5"/>
  <c r="P330" i="5"/>
  <c r="P349" i="5"/>
  <c r="P387" i="5"/>
  <c r="P257" i="5"/>
  <c r="P145" i="5"/>
  <c r="P206" i="5"/>
  <c r="P295" i="5"/>
  <c r="P187" i="5"/>
  <c r="P238" i="5"/>
  <c r="P273" i="5"/>
  <c r="P115" i="5"/>
  <c r="P60" i="5"/>
  <c r="P198" i="5"/>
  <c r="P326" i="5"/>
  <c r="P255" i="5"/>
  <c r="P65" i="5"/>
  <c r="P165" i="5"/>
  <c r="P179" i="5"/>
  <c r="P314" i="5"/>
  <c r="P252" i="5"/>
  <c r="P178" i="5"/>
  <c r="P280" i="5"/>
  <c r="P196" i="5"/>
  <c r="P399" i="5"/>
  <c r="P300" i="5"/>
  <c r="P77" i="5"/>
  <c r="P343" i="5"/>
  <c r="P134" i="5"/>
  <c r="P92" i="5"/>
  <c r="P376" i="5"/>
  <c r="P382" i="5"/>
  <c r="P119" i="5"/>
  <c r="P182" i="5"/>
  <c r="P46" i="5"/>
  <c r="P84" i="5"/>
  <c r="P324" i="5"/>
  <c r="P36" i="5"/>
  <c r="P58" i="5"/>
  <c r="P312" i="5"/>
  <c r="P19" i="5"/>
  <c r="P296" i="5"/>
  <c r="P88" i="5"/>
  <c r="P375" i="5"/>
  <c r="P276" i="5"/>
  <c r="P379" i="5"/>
  <c r="P174" i="5"/>
  <c r="P352" i="5"/>
  <c r="P265" i="5"/>
  <c r="P380" i="5"/>
  <c r="P369" i="5"/>
  <c r="P293" i="5"/>
  <c r="P107" i="5"/>
  <c r="P113" i="5"/>
  <c r="P259" i="5"/>
  <c r="P277" i="5"/>
  <c r="P310" i="5"/>
  <c r="P344" i="5"/>
  <c r="P228" i="5"/>
  <c r="P147" i="5"/>
  <c r="P32" i="5"/>
  <c r="P231" i="5"/>
  <c r="P136" i="5"/>
  <c r="P395" i="5"/>
  <c r="P197" i="5"/>
  <c r="P21" i="5"/>
  <c r="P93" i="5"/>
  <c r="P144" i="5"/>
  <c r="P359" i="5"/>
  <c r="P364" i="5"/>
  <c r="P301" i="5"/>
  <c r="P190" i="5"/>
  <c r="P289" i="5"/>
  <c r="P149" i="5"/>
  <c r="P105" i="5"/>
  <c r="P274" i="5"/>
  <c r="P275" i="5"/>
  <c r="P315" i="5"/>
  <c r="P391" i="5"/>
  <c r="P33" i="5"/>
  <c r="P180" i="5"/>
  <c r="P236" i="5"/>
  <c r="P322" i="5"/>
  <c r="P110" i="5"/>
  <c r="P329" i="5"/>
  <c r="P245" i="5"/>
  <c r="P353" i="5"/>
  <c r="P320" i="5"/>
  <c r="P397" i="5"/>
  <c r="P31" i="5"/>
  <c r="P47" i="5"/>
  <c r="P126" i="5"/>
  <c r="P286" i="5"/>
  <c r="P221" i="5"/>
  <c r="P162" i="5"/>
  <c r="P34" i="5"/>
  <c r="P302" i="5"/>
  <c r="P282" i="5"/>
  <c r="P129" i="5"/>
  <c r="P242" i="5"/>
  <c r="P49" i="5"/>
  <c r="P96" i="5"/>
  <c r="P130" i="5"/>
  <c r="P401" i="5"/>
  <c r="P123" i="5"/>
  <c r="P186" i="5"/>
  <c r="P334" i="5"/>
  <c r="P373" i="5"/>
  <c r="P211" i="5"/>
  <c r="P108" i="5"/>
  <c r="P215" i="5"/>
  <c r="P327" i="5"/>
  <c r="P14" i="5"/>
  <c r="P5" i="5"/>
  <c r="P204" i="5"/>
  <c r="P229" i="5"/>
  <c r="P383" i="5"/>
  <c r="P10" i="5"/>
  <c r="P201" i="5"/>
  <c r="P368" i="5"/>
  <c r="P143" i="5"/>
  <c r="P278" i="5"/>
  <c r="P209" i="5"/>
  <c r="P287" i="5"/>
  <c r="P298" i="5"/>
  <c r="P207" i="5"/>
  <c r="P332" i="5"/>
  <c r="P172" i="5"/>
  <c r="P164" i="5"/>
  <c r="P125" i="5"/>
  <c r="P152" i="5"/>
  <c r="P351" i="5"/>
  <c r="P22" i="5"/>
  <c r="P232" i="5"/>
  <c r="P396" i="5"/>
  <c r="P365" i="5"/>
  <c r="P127" i="5"/>
  <c r="P13" i="5"/>
  <c r="P205" i="5"/>
  <c r="P340" i="5"/>
  <c r="P225" i="5"/>
  <c r="P17" i="5"/>
  <c r="P18" i="5"/>
  <c r="P140" i="5"/>
  <c r="P358" i="5"/>
  <c r="P35" i="5"/>
  <c r="P212" i="5"/>
  <c r="P202" i="5"/>
  <c r="P219" i="5"/>
  <c r="P104" i="5"/>
  <c r="P390" i="5"/>
  <c r="P121" i="5"/>
  <c r="P168" i="5"/>
  <c r="P54" i="5"/>
  <c r="P43" i="5"/>
  <c r="P122" i="5"/>
  <c r="P9" i="5"/>
  <c r="P213" i="5"/>
  <c r="P40" i="5"/>
  <c r="P16" i="5"/>
  <c r="P79" i="5"/>
  <c r="P218" i="5"/>
  <c r="P377" i="5"/>
  <c r="P97" i="5"/>
  <c r="P335" i="5"/>
  <c r="P284" i="5"/>
  <c r="P102" i="5"/>
  <c r="P177" i="5"/>
  <c r="P319" i="5"/>
  <c r="P266" i="5"/>
  <c r="P146" i="5"/>
  <c r="P361" i="5"/>
  <c r="P55" i="5"/>
  <c r="P82" i="5"/>
  <c r="P68" i="5"/>
  <c r="P248" i="5"/>
  <c r="P308" i="5"/>
  <c r="P74" i="5"/>
  <c r="P304" i="5"/>
  <c r="P402" i="5"/>
  <c r="P393" i="5"/>
  <c r="P199" i="5"/>
  <c r="P288" i="5"/>
  <c r="P235" i="5"/>
  <c r="P103" i="5"/>
  <c r="P239" i="5"/>
  <c r="P63" i="5"/>
  <c r="P6" i="5"/>
  <c r="P281" i="5"/>
  <c r="P183" i="5"/>
  <c r="P251" i="5"/>
  <c r="P227" i="5"/>
  <c r="P184" i="5"/>
  <c r="P404" i="5"/>
  <c r="P270" i="5"/>
  <c r="P339" i="5"/>
  <c r="P85" i="5"/>
  <c r="P124" i="5"/>
  <c r="P210" i="5"/>
  <c r="P267" i="5"/>
  <c r="P116" i="5"/>
  <c r="P292" i="5"/>
  <c r="P12" i="5"/>
  <c r="P307" i="5"/>
  <c r="P208" i="5"/>
  <c r="P185" i="5"/>
  <c r="P151" i="5"/>
  <c r="P24" i="5"/>
  <c r="P128" i="5"/>
  <c r="P114" i="5"/>
  <c r="P299" i="5"/>
  <c r="P200" i="5"/>
  <c r="P357" i="5"/>
  <c r="P173" i="5"/>
  <c r="P381" i="5"/>
  <c r="P157" i="5"/>
  <c r="P148" i="5"/>
  <c r="P378" i="5"/>
  <c r="P348" i="5"/>
  <c r="P120" i="5"/>
  <c r="P135" i="5"/>
  <c r="P356" i="5"/>
  <c r="P76" i="5"/>
  <c r="P37" i="5"/>
  <c r="P224" i="5"/>
  <c r="P57" i="5"/>
  <c r="P222" i="5"/>
  <c r="P279" i="5"/>
  <c r="P75" i="5"/>
  <c r="P370" i="5"/>
  <c r="P354" i="5"/>
  <c r="P214" i="5"/>
  <c r="P272" i="5"/>
  <c r="P355" i="5"/>
  <c r="P294" i="5"/>
  <c r="P256" i="5"/>
  <c r="P346" i="5"/>
  <c r="P67" i="5"/>
  <c r="P233" i="5"/>
  <c r="P166" i="5"/>
  <c r="P81" i="5"/>
  <c r="P194" i="5"/>
  <c r="P66" i="5"/>
  <c r="P73" i="5"/>
  <c r="P86" i="5"/>
  <c r="P309" i="5"/>
  <c r="P80" i="5"/>
  <c r="P27" i="5"/>
  <c r="P216" i="5"/>
  <c r="P374" i="5"/>
  <c r="P249" i="5"/>
  <c r="P154" i="5"/>
  <c r="P360" i="5"/>
  <c r="P384" i="5"/>
  <c r="P250" i="5"/>
  <c r="P111" i="5"/>
  <c r="P389" i="5"/>
  <c r="P269" i="5"/>
  <c r="P167" i="5"/>
  <c r="P331" i="5"/>
  <c r="P394" i="5"/>
  <c r="P388" i="5"/>
  <c r="P169" i="5"/>
  <c r="P226" i="5"/>
  <c r="P42" i="5"/>
  <c r="P403" i="5"/>
  <c r="P109" i="5"/>
  <c r="P51" i="5"/>
  <c r="P192" i="5"/>
  <c r="P175" i="5"/>
  <c r="P303" i="5"/>
  <c r="P306" i="5"/>
  <c r="P385" i="5"/>
  <c r="P290" i="5"/>
  <c r="P89" i="5"/>
  <c r="P20" i="5"/>
  <c r="P230" i="5"/>
  <c r="P223" i="5"/>
  <c r="P160" i="5"/>
  <c r="P268" i="5"/>
  <c r="P237" i="5"/>
  <c r="P188" i="5"/>
  <c r="P345" i="5"/>
  <c r="P241" i="5"/>
  <c r="P139" i="5"/>
  <c r="P159" i="5"/>
  <c r="P261" i="5"/>
  <c r="P95" i="5"/>
  <c r="P112" i="5"/>
  <c r="P91" i="5"/>
  <c r="P398" i="5"/>
  <c r="P313" i="5"/>
  <c r="P70" i="5"/>
  <c r="P244" i="5"/>
  <c r="P195" i="5"/>
  <c r="P263" i="5"/>
  <c r="P323" i="5"/>
  <c r="P392" i="5"/>
  <c r="P53" i="5"/>
  <c r="P400" i="5"/>
  <c r="P7" i="5"/>
  <c r="P69" i="5"/>
  <c r="P8" i="5"/>
  <c r="P61" i="5"/>
  <c r="P137" i="5"/>
  <c r="P99" i="5"/>
  <c r="P317" i="5"/>
  <c r="P253" i="5"/>
  <c r="P56" i="5"/>
  <c r="P240" i="5"/>
  <c r="P163" i="5"/>
  <c r="P161" i="5"/>
  <c r="P11" i="5"/>
  <c r="P62" i="5"/>
  <c r="P342" i="5"/>
  <c r="P171" i="5"/>
  <c r="P341" i="5"/>
  <c r="P321" i="5"/>
  <c r="P367" i="5"/>
  <c r="P150" i="5"/>
  <c r="P29" i="5"/>
  <c r="P48" i="5"/>
  <c r="P94" i="5"/>
  <c r="P325" i="5"/>
  <c r="P347" i="5"/>
  <c r="P41" i="5"/>
  <c r="P106" i="5"/>
  <c r="P141" i="5"/>
  <c r="P258" i="5"/>
  <c r="P318" i="5"/>
  <c r="P193" i="5"/>
  <c r="P158" i="5"/>
  <c r="P118" i="5"/>
  <c r="P30" i="5"/>
  <c r="P362" i="5"/>
  <c r="P100" i="5"/>
  <c r="P138" i="5"/>
  <c r="P234" i="5"/>
  <c r="P254" i="5"/>
  <c r="P191" i="5"/>
  <c r="P87" i="5"/>
  <c r="P243" i="5"/>
  <c r="P78" i="5"/>
  <c r="P90" i="5"/>
  <c r="P39" i="5"/>
  <c r="P117" i="5"/>
  <c r="P338" i="5"/>
  <c r="P170" i="5"/>
  <c r="P71" i="5"/>
  <c r="P64" i="5"/>
  <c r="P133" i="5"/>
  <c r="P72" i="5"/>
  <c r="P333" i="5"/>
  <c r="P189" i="5"/>
  <c r="P28" i="5"/>
  <c r="P366" i="5"/>
  <c r="P262" i="5"/>
  <c r="P328" i="5"/>
  <c r="P217" i="5"/>
  <c r="P45" i="5"/>
  <c r="L4" i="5"/>
  <c r="L376" i="5"/>
  <c r="L181" i="5"/>
  <c r="L72" i="5"/>
  <c r="L165" i="5"/>
  <c r="L360" i="5"/>
  <c r="L226" i="5"/>
  <c r="L129" i="5"/>
  <c r="L256" i="5"/>
  <c r="L285" i="5"/>
  <c r="L296" i="5"/>
  <c r="L122" i="5"/>
  <c r="L79" i="5"/>
  <c r="L212" i="5"/>
  <c r="L371" i="5"/>
  <c r="L105" i="5"/>
  <c r="L294" i="5"/>
  <c r="L7" i="5"/>
  <c r="L304" i="5"/>
  <c r="L308" i="5"/>
  <c r="L44" i="5"/>
  <c r="L156" i="5"/>
  <c r="L61" i="5"/>
  <c r="L293" i="5"/>
  <c r="L78" i="5"/>
  <c r="L243" i="5"/>
  <c r="L361" i="5"/>
  <c r="L80" i="5"/>
  <c r="L164" i="5"/>
  <c r="L322" i="5"/>
  <c r="L262" i="5"/>
  <c r="L313" i="5"/>
  <c r="L114" i="5"/>
  <c r="L346" i="5"/>
  <c r="L34" i="5"/>
  <c r="L173" i="5"/>
  <c r="L219" i="5"/>
  <c r="L29" i="5"/>
  <c r="L189" i="5"/>
  <c r="L163" i="5"/>
  <c r="L211" i="5"/>
  <c r="L270" i="5"/>
  <c r="L321" i="5"/>
  <c r="L32" i="5"/>
  <c r="L300" i="5"/>
  <c r="L128" i="5"/>
  <c r="L175" i="5"/>
  <c r="L37" i="5"/>
  <c r="L309" i="5"/>
  <c r="L30" i="5"/>
  <c r="L117" i="5"/>
  <c r="L155" i="5"/>
  <c r="L123" i="5"/>
  <c r="L222" i="5"/>
  <c r="L102" i="5"/>
  <c r="L50" i="5"/>
  <c r="L135" i="5"/>
  <c r="L325" i="5"/>
  <c r="L74" i="5"/>
  <c r="L365" i="5"/>
  <c r="L229" i="5"/>
  <c r="L289" i="5"/>
  <c r="L274" i="5"/>
  <c r="L332" i="5"/>
  <c r="L49" i="5"/>
  <c r="L92" i="5"/>
  <c r="L388" i="5"/>
  <c r="L391" i="5"/>
  <c r="L352" i="5"/>
  <c r="L71" i="5"/>
  <c r="L184" i="5"/>
  <c r="L58" i="5"/>
  <c r="L116" i="5"/>
  <c r="L234" i="5"/>
  <c r="L349" i="5"/>
  <c r="L60" i="5"/>
  <c r="L26" i="5"/>
  <c r="L125" i="5"/>
  <c r="L12" i="5"/>
  <c r="L397" i="5"/>
  <c r="L353" i="5"/>
  <c r="L31" i="5"/>
  <c r="L281" i="5"/>
  <c r="L369" i="5"/>
  <c r="L137" i="5"/>
  <c r="L230" i="5"/>
  <c r="L93" i="5"/>
  <c r="L334" i="5"/>
  <c r="L106" i="5"/>
  <c r="L111" i="5"/>
  <c r="L179" i="5"/>
  <c r="L339" i="5"/>
  <c r="L277" i="5"/>
  <c r="L263" i="5"/>
  <c r="L404" i="5"/>
  <c r="L257" i="5"/>
  <c r="L59" i="5"/>
  <c r="L90" i="5"/>
  <c r="L380" i="5"/>
  <c r="L18" i="5"/>
  <c r="L182" i="5"/>
  <c r="L85" i="5"/>
  <c r="L112" i="5"/>
  <c r="L87" i="5"/>
  <c r="L81" i="5"/>
  <c r="L166" i="5"/>
  <c r="L62" i="5"/>
  <c r="L133" i="5"/>
  <c r="L250" i="5"/>
  <c r="L288" i="5"/>
  <c r="L273" i="5"/>
  <c r="L197" i="5"/>
  <c r="L167" i="5"/>
  <c r="L96" i="5"/>
  <c r="L65" i="5"/>
  <c r="L53" i="5"/>
  <c r="L108" i="5"/>
  <c r="L204" i="5"/>
  <c r="L403" i="5"/>
  <c r="L52" i="5"/>
  <c r="L301" i="5"/>
  <c r="L185" i="5"/>
  <c r="L46" i="5"/>
  <c r="L191" i="5"/>
  <c r="L145" i="5"/>
  <c r="L347" i="5"/>
  <c r="L284" i="5"/>
  <c r="L120" i="5"/>
  <c r="L333" i="5"/>
  <c r="L210" i="5"/>
  <c r="L177" i="5"/>
  <c r="L297" i="5"/>
  <c r="L28" i="5"/>
  <c r="L384" i="5"/>
  <c r="L307" i="5"/>
  <c r="L36" i="5"/>
  <c r="L138" i="5"/>
  <c r="L115" i="5"/>
  <c r="L252" i="5"/>
  <c r="L266" i="5"/>
  <c r="L140" i="5"/>
  <c r="L9" i="5"/>
  <c r="L232" i="5"/>
  <c r="L244" i="5"/>
  <c r="L328" i="5"/>
  <c r="L235" i="5"/>
  <c r="L387" i="5"/>
  <c r="L132" i="5"/>
  <c r="L11" i="5"/>
  <c r="L379" i="5"/>
  <c r="L292" i="5"/>
  <c r="L57" i="5"/>
  <c r="L151" i="5"/>
  <c r="L22" i="5"/>
  <c r="L192" i="5"/>
  <c r="L154" i="5"/>
  <c r="L198" i="5"/>
  <c r="L68" i="5"/>
  <c r="L338" i="5"/>
  <c r="L169" i="5"/>
  <c r="L290" i="5"/>
  <c r="L64" i="5"/>
  <c r="L329" i="5"/>
  <c r="L33" i="5"/>
  <c r="L248" i="5"/>
  <c r="L319" i="5"/>
  <c r="L385" i="5"/>
  <c r="L35" i="5"/>
  <c r="L269" i="5"/>
  <c r="L54" i="5"/>
  <c r="L209" i="5"/>
  <c r="L356" i="5"/>
  <c r="L193" i="5"/>
  <c r="L265" i="5"/>
  <c r="L241" i="5"/>
  <c r="L10" i="5"/>
  <c r="L354" i="5"/>
  <c r="L398" i="5"/>
  <c r="L312" i="5"/>
  <c r="L400" i="5"/>
  <c r="L280" i="5"/>
  <c r="L358" i="5"/>
  <c r="L13" i="5"/>
  <c r="L6" i="5"/>
  <c r="L299" i="5"/>
  <c r="L119" i="5"/>
  <c r="L343" i="5"/>
  <c r="L73" i="5"/>
  <c r="L88" i="5"/>
  <c r="L23" i="5"/>
  <c r="L40" i="5"/>
  <c r="L55" i="5"/>
  <c r="L194" i="5"/>
  <c r="L320" i="5"/>
  <c r="L208" i="5"/>
  <c r="L171" i="5"/>
  <c r="L340" i="5"/>
  <c r="L374" i="5"/>
  <c r="L127" i="5"/>
  <c r="L51" i="5"/>
  <c r="L317" i="5"/>
  <c r="L316" i="5"/>
  <c r="L14" i="5"/>
  <c r="L378" i="5"/>
  <c r="L110" i="5"/>
  <c r="L311" i="5"/>
  <c r="L246" i="5"/>
  <c r="L95" i="5"/>
  <c r="L109" i="5"/>
  <c r="L303" i="5"/>
  <c r="L318" i="5"/>
  <c r="L158" i="5"/>
  <c r="L206" i="5"/>
  <c r="L245" i="5"/>
  <c r="L67" i="5"/>
  <c r="L21" i="5"/>
  <c r="L337" i="5"/>
  <c r="L141" i="5"/>
  <c r="L326" i="5"/>
  <c r="L395" i="5"/>
  <c r="L42" i="5"/>
  <c r="L180" i="5"/>
  <c r="L186" i="5"/>
  <c r="L207" i="5"/>
  <c r="L45" i="5"/>
  <c r="L214" i="5"/>
  <c r="L39" i="5"/>
  <c r="L70" i="5"/>
  <c r="L364" i="5"/>
  <c r="L89" i="5"/>
  <c r="L335" i="5"/>
  <c r="L240" i="5"/>
  <c r="L315" i="5"/>
  <c r="L196" i="5"/>
  <c r="L373" i="5"/>
  <c r="L98" i="5"/>
  <c r="L97" i="5"/>
  <c r="L217" i="5"/>
  <c r="L389" i="5"/>
  <c r="L298" i="5"/>
  <c r="L225" i="5"/>
  <c r="L86" i="5"/>
  <c r="L233" i="5"/>
  <c r="L41" i="5"/>
  <c r="L188" i="5"/>
  <c r="L367" i="5"/>
  <c r="L5" i="5"/>
  <c r="L16" i="5"/>
  <c r="L134" i="5"/>
  <c r="L224" i="5"/>
  <c r="L83" i="5"/>
  <c r="L153" i="5"/>
  <c r="L203" i="5"/>
  <c r="L91" i="5"/>
  <c r="L267" i="5"/>
  <c r="L305" i="5"/>
  <c r="L199" i="5"/>
  <c r="L75" i="5"/>
  <c r="L25" i="5"/>
  <c r="L279" i="5"/>
  <c r="L223" i="5"/>
  <c r="L121" i="5"/>
  <c r="L238" i="5"/>
  <c r="L113" i="5"/>
  <c r="L394" i="5"/>
  <c r="L282" i="5"/>
  <c r="L124" i="5"/>
  <c r="L205" i="5"/>
  <c r="L130" i="5"/>
  <c r="L99" i="5"/>
  <c r="L63" i="5"/>
  <c r="L254" i="5"/>
  <c r="L382" i="5"/>
  <c r="L372" i="5"/>
  <c r="L56" i="5"/>
  <c r="L366" i="5"/>
  <c r="L323" i="5"/>
  <c r="L126" i="5"/>
  <c r="L310" i="5"/>
  <c r="L249" i="5"/>
  <c r="L341" i="5"/>
  <c r="L286" i="5"/>
  <c r="L183" i="5"/>
  <c r="L201" i="5"/>
  <c r="L327" i="5"/>
  <c r="L253" i="5"/>
  <c r="L359" i="5"/>
  <c r="L213" i="5"/>
  <c r="L247" i="5"/>
  <c r="L350" i="5"/>
  <c r="L295" i="5"/>
  <c r="L396" i="5"/>
  <c r="L168" i="5"/>
  <c r="L276" i="5"/>
  <c r="L48" i="5"/>
  <c r="L43" i="5"/>
  <c r="L357" i="5"/>
  <c r="L107" i="5"/>
  <c r="L77" i="5"/>
  <c r="L258" i="5"/>
  <c r="L227" i="5"/>
  <c r="L324" i="5"/>
  <c r="L221" i="5"/>
  <c r="L27" i="5"/>
  <c r="L331" i="5"/>
  <c r="L142" i="5"/>
  <c r="L381" i="5"/>
  <c r="L144" i="5"/>
  <c r="L264" i="5"/>
  <c r="L38" i="5"/>
  <c r="L348" i="5"/>
  <c r="L306" i="5"/>
  <c r="L363" i="5"/>
  <c r="L272" i="5"/>
  <c r="L355" i="5"/>
  <c r="L143" i="5"/>
  <c r="L150" i="5"/>
  <c r="L159" i="5"/>
  <c r="L314" i="5"/>
  <c r="L15" i="5"/>
  <c r="L157" i="5"/>
  <c r="L370" i="5"/>
  <c r="L302" i="5"/>
  <c r="L215" i="5"/>
  <c r="L174" i="5"/>
  <c r="L172" i="5"/>
  <c r="L368" i="5"/>
  <c r="L393" i="5"/>
  <c r="L271" i="5"/>
  <c r="L131" i="5"/>
  <c r="L170" i="5"/>
  <c r="L195" i="5"/>
  <c r="L220" i="5"/>
  <c r="L375" i="5"/>
  <c r="L242" i="5"/>
  <c r="L228" i="5"/>
  <c r="L377" i="5"/>
  <c r="L255" i="5"/>
  <c r="L103" i="5"/>
  <c r="L136" i="5"/>
  <c r="L161" i="5"/>
  <c r="L268" i="5"/>
  <c r="L176" i="5"/>
  <c r="L147" i="5"/>
  <c r="L100" i="5"/>
  <c r="L287" i="5"/>
  <c r="L390" i="5"/>
  <c r="L399" i="5"/>
  <c r="L152" i="5"/>
  <c r="L261" i="5"/>
  <c r="L231" i="5"/>
  <c r="L76" i="5"/>
  <c r="L146" i="5"/>
  <c r="L383" i="5"/>
  <c r="L178" i="5"/>
  <c r="L278" i="5"/>
  <c r="L118" i="5"/>
  <c r="L94" i="5"/>
  <c r="L101" i="5"/>
  <c r="L149" i="5"/>
  <c r="L342" i="5"/>
  <c r="L239" i="5"/>
  <c r="L19" i="5"/>
  <c r="L351" i="5"/>
  <c r="L82" i="5"/>
  <c r="L218" i="5"/>
  <c r="L345" i="5"/>
  <c r="L275" i="5"/>
  <c r="L160" i="5"/>
  <c r="L283" i="5"/>
  <c r="L259" i="5"/>
  <c r="L386" i="5"/>
  <c r="L47" i="5"/>
  <c r="L330" i="5"/>
  <c r="L139" i="5"/>
  <c r="L66" i="5"/>
  <c r="L291" i="5"/>
  <c r="L24" i="5"/>
  <c r="L187" i="5"/>
  <c r="L162" i="5"/>
  <c r="L148" i="5"/>
  <c r="L260" i="5"/>
  <c r="L104" i="5"/>
  <c r="L401" i="5"/>
  <c r="L8" i="5"/>
  <c r="L251" i="5"/>
  <c r="L202" i="5"/>
  <c r="L336" i="5"/>
  <c r="L216" i="5"/>
  <c r="L402" i="5"/>
  <c r="L84" i="5"/>
  <c r="L344" i="5"/>
  <c r="L237" i="5"/>
  <c r="L236" i="5"/>
  <c r="L69" i="5"/>
  <c r="L17" i="5"/>
  <c r="L200" i="5"/>
  <c r="L362" i="5"/>
  <c r="L20" i="5"/>
  <c r="L392" i="5"/>
  <c r="L190" i="5"/>
  <c r="Y4" i="5"/>
  <c r="Y55" i="5"/>
  <c r="Y12" i="5"/>
  <c r="Y47" i="5"/>
  <c r="Y52" i="5"/>
  <c r="Y39" i="5"/>
  <c r="Y5" i="5"/>
  <c r="Y54" i="5"/>
  <c r="Y267" i="5"/>
  <c r="Y211" i="5"/>
  <c r="Y119" i="5"/>
  <c r="Y377" i="5"/>
  <c r="Y234" i="5"/>
  <c r="Y293" i="5"/>
  <c r="Y184" i="5"/>
  <c r="Y375" i="5"/>
  <c r="Y334" i="5"/>
  <c r="Y176" i="5"/>
  <c r="Y129" i="5"/>
  <c r="Y107" i="5"/>
  <c r="Y394" i="5"/>
  <c r="Y138" i="5"/>
  <c r="Y142" i="5"/>
  <c r="Y40" i="5"/>
  <c r="Y297" i="5"/>
  <c r="Y102" i="5"/>
  <c r="Y44" i="5"/>
  <c r="Y288" i="5"/>
  <c r="Y22" i="5"/>
  <c r="Y261" i="5"/>
  <c r="Y20" i="5"/>
  <c r="Y313" i="5"/>
  <c r="Y310" i="5"/>
  <c r="Y278" i="5"/>
  <c r="Y88" i="5"/>
  <c r="Y135" i="5"/>
  <c r="Y217" i="5"/>
  <c r="Y92" i="5"/>
  <c r="Y244" i="5"/>
  <c r="Y376" i="5"/>
  <c r="Y115" i="5"/>
  <c r="Y53" i="5"/>
  <c r="Y259" i="5"/>
  <c r="Y391" i="5"/>
  <c r="Y182" i="5"/>
  <c r="Y285" i="5"/>
  <c r="Y196" i="5"/>
  <c r="Y97" i="5"/>
  <c r="Y37" i="5"/>
  <c r="Y110" i="5"/>
  <c r="Y50" i="5"/>
  <c r="Y156" i="5"/>
  <c r="Y101" i="5"/>
  <c r="Y387" i="5"/>
  <c r="Y392" i="5"/>
  <c r="Y381" i="5"/>
  <c r="Y69" i="5"/>
  <c r="Y134" i="5"/>
  <c r="Y143" i="5"/>
  <c r="Y177" i="5"/>
  <c r="Y113" i="5"/>
  <c r="Y257" i="5"/>
  <c r="Y56" i="5"/>
  <c r="Y98" i="5"/>
  <c r="Y388" i="5"/>
  <c r="Y186" i="5"/>
  <c r="Y66" i="5"/>
  <c r="Y128" i="5"/>
  <c r="Y63" i="5"/>
  <c r="Y165" i="5"/>
  <c r="Y384" i="5"/>
  <c r="Y208" i="5"/>
  <c r="Y95" i="5"/>
  <c r="Y193" i="5"/>
  <c r="Y85" i="5"/>
  <c r="Y155" i="5"/>
  <c r="Y82" i="5"/>
  <c r="Y160" i="5"/>
  <c r="Y218" i="5"/>
  <c r="Y248" i="5"/>
  <c r="Y7" i="5"/>
  <c r="Y330" i="5"/>
  <c r="Y151" i="5"/>
  <c r="Y251" i="5"/>
  <c r="Y74" i="5"/>
  <c r="Y348" i="5"/>
  <c r="Y127" i="5"/>
  <c r="Y70" i="5"/>
  <c r="Y159" i="5"/>
  <c r="Y242" i="5"/>
  <c r="Y397" i="5"/>
  <c r="Y203" i="5"/>
  <c r="Y283" i="5"/>
  <c r="Y212" i="5"/>
  <c r="Y289" i="5"/>
  <c r="Y80" i="5"/>
  <c r="Y324" i="5"/>
  <c r="Y357" i="5"/>
  <c r="Y106" i="5"/>
  <c r="Y339" i="5"/>
  <c r="Y238" i="5"/>
  <c r="Y122" i="5"/>
  <c r="Y353" i="5"/>
  <c r="Y197" i="5"/>
  <c r="Y315" i="5"/>
  <c r="Y164" i="5"/>
  <c r="Y161" i="5"/>
  <c r="Y286" i="5"/>
  <c r="Y146" i="5"/>
  <c r="Y221" i="5"/>
  <c r="Y77" i="5"/>
  <c r="Y341" i="5"/>
  <c r="Y144" i="5"/>
  <c r="Y191" i="5"/>
  <c r="Y325" i="5"/>
  <c r="Y235" i="5"/>
  <c r="Y254" i="5"/>
  <c r="Y48" i="5"/>
  <c r="Y61" i="5"/>
  <c r="Y329" i="5"/>
  <c r="Y402" i="5"/>
  <c r="Y314" i="5"/>
  <c r="Y362" i="5"/>
  <c r="Y42" i="5"/>
  <c r="Y308" i="5"/>
  <c r="Y311" i="5"/>
  <c r="Y96" i="5"/>
  <c r="Y390" i="5"/>
  <c r="Y153" i="5"/>
  <c r="Y126" i="5"/>
  <c r="Y228" i="5"/>
  <c r="Y291" i="5"/>
  <c r="Y287" i="5"/>
  <c r="Y139" i="5"/>
  <c r="Y318" i="5"/>
  <c r="Y280" i="5"/>
  <c r="Y253" i="5"/>
  <c r="Y247" i="5"/>
  <c r="Y136" i="5"/>
  <c r="Y173" i="5"/>
  <c r="Y195" i="5"/>
  <c r="Y342" i="5"/>
  <c r="Y99" i="5"/>
  <c r="Y240" i="5"/>
  <c r="Y60" i="5"/>
  <c r="Y331" i="5"/>
  <c r="Y30" i="5"/>
  <c r="Y271" i="5"/>
  <c r="Y236" i="5"/>
  <c r="Y231" i="5"/>
  <c r="Y121" i="5"/>
  <c r="Y9" i="5"/>
  <c r="Y401" i="5"/>
  <c r="Y290" i="5"/>
  <c r="Y87" i="5"/>
  <c r="Y215" i="5"/>
  <c r="Y175" i="5"/>
  <c r="Y252" i="5"/>
  <c r="Y322" i="5"/>
  <c r="Y245" i="5"/>
  <c r="Y300" i="5"/>
  <c r="Y8" i="5"/>
  <c r="Y332" i="5"/>
  <c r="Y147" i="5"/>
  <c r="Y340" i="5"/>
  <c r="Y194" i="5"/>
  <c r="Y398" i="5"/>
  <c r="Y123" i="5"/>
  <c r="Y226" i="5"/>
  <c r="Y58" i="5"/>
  <c r="Y363" i="5"/>
  <c r="Y31" i="5"/>
  <c r="Y272" i="5"/>
  <c r="Y263" i="5"/>
  <c r="Y359" i="5"/>
  <c r="Y350" i="5"/>
  <c r="Y320" i="5"/>
  <c r="Y277" i="5"/>
  <c r="Y220" i="5"/>
  <c r="Y202" i="5"/>
  <c r="Y351" i="5"/>
  <c r="Y133" i="5"/>
  <c r="Y116" i="5"/>
  <c r="Y385" i="5"/>
  <c r="Y198" i="5"/>
  <c r="Y83" i="5"/>
  <c r="Y266" i="5"/>
  <c r="Y346" i="5"/>
  <c r="Y368" i="5"/>
  <c r="Y249" i="5"/>
  <c r="Y180" i="5"/>
  <c r="Y171" i="5"/>
  <c r="Y112" i="5"/>
  <c r="Y270" i="5"/>
  <c r="Y67" i="5"/>
  <c r="Y13" i="5"/>
  <c r="Y33" i="5"/>
  <c r="Y273" i="5"/>
  <c r="Y255" i="5"/>
  <c r="Y354" i="5"/>
  <c r="Y178" i="5"/>
  <c r="Y276" i="5"/>
  <c r="Y181" i="5"/>
  <c r="Y279" i="5"/>
  <c r="Y72" i="5"/>
  <c r="Y262" i="5"/>
  <c r="Y250" i="5"/>
  <c r="Y59" i="5"/>
  <c r="Y120" i="5"/>
  <c r="Y243" i="5"/>
  <c r="Y149" i="5"/>
  <c r="Y137" i="5"/>
  <c r="Y264" i="5"/>
  <c r="Y327" i="5"/>
  <c r="Y75" i="5"/>
  <c r="Y389" i="5"/>
  <c r="Y81" i="5"/>
  <c r="Y145" i="5"/>
  <c r="Y209" i="5"/>
  <c r="Y64" i="5"/>
  <c r="Y14" i="5"/>
  <c r="Y210" i="5"/>
  <c r="Y25" i="5"/>
  <c r="Y256" i="5"/>
  <c r="Y281" i="5"/>
  <c r="Y169" i="5"/>
  <c r="Y343" i="5"/>
  <c r="Y79" i="5"/>
  <c r="Y15" i="5"/>
  <c r="Y84" i="5"/>
  <c r="Y10" i="5"/>
  <c r="Y229" i="5"/>
  <c r="Y11" i="5"/>
  <c r="Y370" i="5"/>
  <c r="Y35" i="5"/>
  <c r="Y73" i="5"/>
  <c r="Y65" i="5"/>
  <c r="Y94" i="5"/>
  <c r="Y36" i="5"/>
  <c r="Y91" i="5"/>
  <c r="Y230" i="5"/>
  <c r="Y34" i="5"/>
  <c r="Y45" i="5"/>
  <c r="Y399" i="5"/>
  <c r="Y201" i="5"/>
  <c r="Y274" i="5"/>
  <c r="Y296" i="5"/>
  <c r="Y383" i="5"/>
  <c r="Y125" i="5"/>
  <c r="Y305" i="5"/>
  <c r="Y168" i="5"/>
  <c r="Y200" i="5"/>
  <c r="Y150" i="5"/>
  <c r="Y373" i="5"/>
  <c r="Y382" i="5"/>
  <c r="Y366" i="5"/>
  <c r="Y258" i="5"/>
  <c r="Y6" i="5"/>
  <c r="Y183" i="5"/>
  <c r="Y27" i="5"/>
  <c r="Y29" i="5"/>
  <c r="Y124" i="5"/>
  <c r="Y100" i="5"/>
  <c r="Y131" i="5"/>
  <c r="Y158" i="5"/>
  <c r="Y117" i="5"/>
  <c r="Y157" i="5"/>
  <c r="Y319" i="5"/>
  <c r="Y323" i="5"/>
  <c r="Y316" i="5"/>
  <c r="Y130" i="5"/>
  <c r="Y166" i="5"/>
  <c r="Y111" i="5"/>
  <c r="Y365" i="5"/>
  <c r="Y347" i="5"/>
  <c r="Y24" i="5"/>
  <c r="Y299" i="5"/>
  <c r="Y86" i="5"/>
  <c r="Y192" i="5"/>
  <c r="Y374" i="5"/>
  <c r="Y90" i="5"/>
  <c r="Y23" i="5"/>
  <c r="Y333" i="5"/>
  <c r="Y303" i="5"/>
  <c r="Y335" i="5"/>
  <c r="Y369" i="5"/>
  <c r="Y32" i="5"/>
  <c r="Y167" i="5"/>
  <c r="Y216" i="5"/>
  <c r="Y205" i="5"/>
  <c r="Y179" i="5"/>
  <c r="Y260" i="5"/>
  <c r="Y172" i="5"/>
  <c r="Y38" i="5"/>
  <c r="Y400" i="5"/>
  <c r="Y187" i="5"/>
  <c r="Y284" i="5"/>
  <c r="Y345" i="5"/>
  <c r="Y140" i="5"/>
  <c r="Y206" i="5"/>
  <c r="Y57" i="5"/>
  <c r="Y380" i="5"/>
  <c r="Y170" i="5"/>
  <c r="Y302" i="5"/>
  <c r="Y364" i="5"/>
  <c r="Y105" i="5"/>
  <c r="Y207" i="5"/>
  <c r="Y17" i="5"/>
  <c r="Y338" i="5"/>
  <c r="Y307" i="5"/>
  <c r="Y232" i="5"/>
  <c r="Y371" i="5"/>
  <c r="Y265" i="5"/>
  <c r="Y326" i="5"/>
  <c r="Y282" i="5"/>
  <c r="Y213" i="5"/>
  <c r="Y227" i="5"/>
  <c r="Y49" i="5"/>
  <c r="Y190" i="5"/>
  <c r="Y109" i="5"/>
  <c r="Y114" i="5"/>
  <c r="Y403" i="5"/>
  <c r="Y89" i="5"/>
  <c r="Y298" i="5"/>
  <c r="Y16" i="5"/>
  <c r="Y246" i="5"/>
  <c r="Y295" i="5"/>
  <c r="Y269" i="5"/>
  <c r="Y268" i="5"/>
  <c r="Y21" i="5"/>
  <c r="Y275" i="5"/>
  <c r="Y93" i="5"/>
  <c r="Y174" i="5"/>
  <c r="Y237" i="5"/>
  <c r="Y386" i="5"/>
  <c r="Y301" i="5"/>
  <c r="Y214" i="5"/>
  <c r="Y304" i="5"/>
  <c r="Y355" i="5"/>
  <c r="Y204" i="5"/>
  <c r="Y361" i="5"/>
  <c r="Y199" i="5"/>
  <c r="Y62" i="5"/>
  <c r="Y18" i="5"/>
  <c r="Y372" i="5"/>
  <c r="Y294" i="5"/>
  <c r="Y328" i="5"/>
  <c r="Y78" i="5"/>
  <c r="Y43" i="5"/>
  <c r="Y141" i="5"/>
  <c r="Y51" i="5"/>
  <c r="Y349" i="5"/>
  <c r="Y306" i="5"/>
  <c r="Y292" i="5"/>
  <c r="Y352" i="5"/>
  <c r="Y222" i="5"/>
  <c r="Y396" i="5"/>
  <c r="Y309" i="5"/>
  <c r="Y336" i="5"/>
  <c r="Y104" i="5"/>
  <c r="Y224" i="5"/>
  <c r="Y68" i="5"/>
  <c r="Y219" i="5"/>
  <c r="Y367" i="5"/>
  <c r="Y356" i="5"/>
  <c r="Y148" i="5"/>
  <c r="Y189" i="5"/>
  <c r="Y46" i="5"/>
  <c r="Y28" i="5"/>
  <c r="Y360" i="5"/>
  <c r="Y225" i="5"/>
  <c r="Y395" i="5"/>
  <c r="Y162" i="5"/>
  <c r="Y154" i="5"/>
  <c r="Y233" i="5"/>
  <c r="Y378" i="5"/>
  <c r="Y108" i="5"/>
  <c r="Y132" i="5"/>
  <c r="Y185" i="5"/>
  <c r="Y358" i="5"/>
  <c r="Y76" i="5"/>
  <c r="Y152" i="5"/>
  <c r="Y317" i="5"/>
  <c r="Y188" i="5"/>
  <c r="Y312" i="5"/>
  <c r="Y118" i="5"/>
  <c r="Y41" i="5"/>
  <c r="Y239" i="5"/>
  <c r="Y19" i="5"/>
  <c r="Y404" i="5"/>
  <c r="Y321" i="5"/>
  <c r="Y71" i="5"/>
  <c r="Y163" i="5"/>
  <c r="Y103" i="5"/>
  <c r="Y344" i="5"/>
  <c r="Y241" i="5"/>
  <c r="Y223" i="5"/>
  <c r="Y379" i="5"/>
  <c r="Y393" i="5"/>
  <c r="Y26" i="5"/>
  <c r="Y337" i="5"/>
  <c r="T4" i="5"/>
  <c r="T156" i="5"/>
  <c r="T333" i="5"/>
  <c r="T366" i="5"/>
  <c r="T58" i="5"/>
  <c r="T90" i="5"/>
  <c r="T372" i="5"/>
  <c r="T30" i="5"/>
  <c r="T332" i="5"/>
  <c r="T377" i="5"/>
  <c r="T295" i="5"/>
  <c r="T348" i="5"/>
  <c r="T105" i="5"/>
  <c r="T62" i="5"/>
  <c r="T274" i="5"/>
  <c r="T217" i="5"/>
  <c r="T313" i="5"/>
  <c r="T7" i="5"/>
  <c r="T131" i="5"/>
  <c r="T360" i="5"/>
  <c r="T146" i="5"/>
  <c r="T195" i="5"/>
  <c r="T329" i="5"/>
  <c r="T153" i="5"/>
  <c r="T353" i="5"/>
  <c r="T25" i="5"/>
  <c r="T141" i="5"/>
  <c r="T355" i="5"/>
  <c r="T204" i="5"/>
  <c r="T177" i="5"/>
  <c r="T292" i="5"/>
  <c r="T115" i="5"/>
  <c r="T114" i="5"/>
  <c r="T74" i="5"/>
  <c r="T89" i="5"/>
  <c r="T42" i="5"/>
  <c r="T303" i="5"/>
  <c r="T139" i="5"/>
  <c r="T345" i="5"/>
  <c r="T107" i="5"/>
  <c r="T117" i="5"/>
  <c r="T249" i="5"/>
  <c r="T252" i="5"/>
  <c r="T289" i="5"/>
  <c r="T191" i="5"/>
  <c r="T176" i="5"/>
  <c r="T123" i="5"/>
  <c r="T365" i="5"/>
  <c r="T135" i="5"/>
  <c r="T247" i="5"/>
  <c r="T310" i="5"/>
  <c r="T397" i="5"/>
  <c r="T72" i="5"/>
  <c r="T53" i="5"/>
  <c r="T346" i="5"/>
  <c r="T271" i="5"/>
  <c r="T215" i="5"/>
  <c r="T242" i="5"/>
  <c r="T305" i="5"/>
  <c r="T351" i="5"/>
  <c r="T189" i="5"/>
  <c r="T96" i="5"/>
  <c r="T260" i="5"/>
  <c r="T312" i="5"/>
  <c r="T180" i="5"/>
  <c r="T85" i="5"/>
  <c r="T286" i="5"/>
  <c r="T68" i="5"/>
  <c r="T207" i="5"/>
  <c r="T371" i="5"/>
  <c r="T31" i="5"/>
  <c r="T381" i="5"/>
  <c r="T384" i="5"/>
  <c r="T297" i="5"/>
  <c r="T341" i="5"/>
  <c r="T92" i="5"/>
  <c r="T178" i="5"/>
  <c r="T342" i="5"/>
  <c r="T172" i="5"/>
  <c r="T98" i="5"/>
  <c r="T5" i="5"/>
  <c r="T61" i="5"/>
  <c r="T262" i="5"/>
  <c r="T110" i="5"/>
  <c r="T165" i="5"/>
  <c r="T232" i="5"/>
  <c r="T46" i="5"/>
  <c r="T78" i="5"/>
  <c r="T359" i="5"/>
  <c r="T164" i="5"/>
  <c r="T228" i="5"/>
  <c r="T160" i="5"/>
  <c r="T182" i="5"/>
  <c r="T212" i="5"/>
  <c r="T148" i="5"/>
  <c r="T234" i="5"/>
  <c r="T218" i="5"/>
  <c r="T266" i="5"/>
  <c r="T276" i="5"/>
  <c r="T301" i="5"/>
  <c r="T187" i="5"/>
  <c r="T287" i="5"/>
  <c r="T106" i="5"/>
  <c r="T122" i="5"/>
  <c r="T246" i="5"/>
  <c r="T126" i="5"/>
  <c r="T259" i="5"/>
  <c r="T173" i="5"/>
  <c r="T104" i="5"/>
  <c r="T67" i="5"/>
  <c r="T269" i="5"/>
  <c r="T294" i="5"/>
  <c r="T316" i="5"/>
  <c r="T20" i="5"/>
  <c r="T136" i="5"/>
  <c r="T364" i="5"/>
  <c r="T55" i="5"/>
  <c r="T194" i="5"/>
  <c r="T331" i="5"/>
  <c r="T285" i="5"/>
  <c r="T138" i="5"/>
  <c r="T229" i="5"/>
  <c r="T401" i="5"/>
  <c r="T219" i="5"/>
  <c r="T88" i="5"/>
  <c r="T100" i="5"/>
  <c r="T314" i="5"/>
  <c r="T97" i="5"/>
  <c r="T41" i="5"/>
  <c r="T213" i="5"/>
  <c r="T91" i="5"/>
  <c r="T43" i="5"/>
  <c r="T132" i="5"/>
  <c r="T33" i="5"/>
  <c r="T387" i="5"/>
  <c r="T389" i="5"/>
  <c r="T300" i="5"/>
  <c r="T340" i="5"/>
  <c r="T211" i="5"/>
  <c r="T169" i="5"/>
  <c r="T398" i="5"/>
  <c r="T162" i="5"/>
  <c r="T168" i="5"/>
  <c r="T222" i="5"/>
  <c r="T130" i="5"/>
  <c r="T81" i="5"/>
  <c r="T368" i="5"/>
  <c r="T236" i="5"/>
  <c r="T174" i="5"/>
  <c r="T52" i="5"/>
  <c r="T349" i="5"/>
  <c r="T272" i="5"/>
  <c r="T244" i="5"/>
  <c r="T80" i="5"/>
  <c r="T379" i="5"/>
  <c r="T144" i="5"/>
  <c r="T356" i="5"/>
  <c r="T137" i="5"/>
  <c r="T119" i="5"/>
  <c r="T231" i="5"/>
  <c r="T385" i="5"/>
  <c r="T111" i="5"/>
  <c r="T282" i="5"/>
  <c r="T256" i="5"/>
  <c r="T82" i="5"/>
  <c r="T362" i="5"/>
  <c r="T267" i="5"/>
  <c r="T116" i="5"/>
  <c r="T245" i="5"/>
  <c r="T49" i="5"/>
  <c r="T263" i="5"/>
  <c r="T171" i="5"/>
  <c r="T103" i="5"/>
  <c r="T64" i="5"/>
  <c r="T161" i="5"/>
  <c r="T400" i="5"/>
  <c r="T220" i="5"/>
  <c r="T12" i="5"/>
  <c r="T59" i="5"/>
  <c r="T288" i="5"/>
  <c r="T118" i="5"/>
  <c r="T319" i="5"/>
  <c r="T224" i="5"/>
  <c r="T175" i="5"/>
  <c r="T181" i="5"/>
  <c r="T354" i="5"/>
  <c r="T133" i="5"/>
  <c r="T125" i="5"/>
  <c r="T383" i="5"/>
  <c r="T391" i="5"/>
  <c r="T188" i="5"/>
  <c r="T375" i="5"/>
  <c r="T75" i="5"/>
  <c r="T317" i="5"/>
  <c r="T39" i="5"/>
  <c r="T34" i="5"/>
  <c r="T9" i="5"/>
  <c r="T327" i="5"/>
  <c r="T15" i="5"/>
  <c r="T367" i="5"/>
  <c r="T101" i="5"/>
  <c r="T243" i="5"/>
  <c r="T399" i="5"/>
  <c r="T205" i="5"/>
  <c r="T167" i="5"/>
  <c r="T209" i="5"/>
  <c r="T159" i="5"/>
  <c r="T322" i="5"/>
  <c r="T318" i="5"/>
  <c r="T237" i="5"/>
  <c r="T315" i="5"/>
  <c r="T22" i="5"/>
  <c r="T134" i="5"/>
  <c r="T275" i="5"/>
  <c r="T40" i="5"/>
  <c r="T201" i="5"/>
  <c r="T363" i="5"/>
  <c r="T290" i="5"/>
  <c r="T192" i="5"/>
  <c r="T226" i="5"/>
  <c r="T196" i="5"/>
  <c r="T170" i="5"/>
  <c r="T328" i="5"/>
  <c r="T38" i="5"/>
  <c r="T225" i="5"/>
  <c r="T113" i="5"/>
  <c r="T79" i="5"/>
  <c r="T343" i="5"/>
  <c r="T147" i="5"/>
  <c r="T338" i="5"/>
  <c r="T23" i="5"/>
  <c r="T152" i="5"/>
  <c r="T149" i="5"/>
  <c r="T402" i="5"/>
  <c r="T45" i="5"/>
  <c r="T255" i="5"/>
  <c r="T166" i="5"/>
  <c r="T102" i="5"/>
  <c r="T57" i="5"/>
  <c r="T323" i="5"/>
  <c r="T404" i="5"/>
  <c r="T296" i="5"/>
  <c r="T8" i="5"/>
  <c r="T128" i="5"/>
  <c r="T63" i="5"/>
  <c r="T306" i="5"/>
  <c r="T35" i="5"/>
  <c r="T336" i="5"/>
  <c r="T37" i="5"/>
  <c r="T350" i="5"/>
  <c r="T273" i="5"/>
  <c r="T241" i="5"/>
  <c r="T277" i="5"/>
  <c r="T13" i="5"/>
  <c r="T129" i="5"/>
  <c r="T233" i="5"/>
  <c r="T198" i="5"/>
  <c r="T199" i="5"/>
  <c r="T324" i="5"/>
  <c r="T47" i="5"/>
  <c r="T84" i="5"/>
  <c r="T373" i="5"/>
  <c r="T99" i="5"/>
  <c r="T48" i="5"/>
  <c r="T307" i="5"/>
  <c r="T298" i="5"/>
  <c r="T386" i="5"/>
  <c r="T216" i="5"/>
  <c r="T27" i="5"/>
  <c r="T382" i="5"/>
  <c r="T206" i="5"/>
  <c r="T157" i="5"/>
  <c r="T112" i="5"/>
  <c r="T284" i="5"/>
  <c r="T26" i="5"/>
  <c r="T335" i="5"/>
  <c r="T6" i="5"/>
  <c r="T69" i="5"/>
  <c r="T258" i="5"/>
  <c r="T393" i="5"/>
  <c r="T388" i="5"/>
  <c r="T223" i="5"/>
  <c r="T124" i="5"/>
  <c r="T179" i="5"/>
  <c r="T281" i="5"/>
  <c r="T95" i="5"/>
  <c r="T347" i="5"/>
  <c r="T380" i="5"/>
  <c r="T65" i="5"/>
  <c r="T202" i="5"/>
  <c r="T127" i="5"/>
  <c r="T352" i="5"/>
  <c r="T227" i="5"/>
  <c r="T154" i="5"/>
  <c r="T378" i="5"/>
  <c r="T11" i="5"/>
  <c r="T51" i="5"/>
  <c r="T396" i="5"/>
  <c r="T304" i="5"/>
  <c r="T230" i="5"/>
  <c r="T17" i="5"/>
  <c r="T302" i="5"/>
  <c r="T253" i="5"/>
  <c r="T44" i="5"/>
  <c r="T121" i="5"/>
  <c r="T54" i="5"/>
  <c r="T268" i="5"/>
  <c r="T16" i="5"/>
  <c r="T186" i="5"/>
  <c r="T66" i="5"/>
  <c r="T369" i="5"/>
  <c r="T145" i="5"/>
  <c r="T278" i="5"/>
  <c r="T158" i="5"/>
  <c r="T197" i="5"/>
  <c r="T357" i="5"/>
  <c r="T293" i="5"/>
  <c r="T190" i="5"/>
  <c r="T270" i="5"/>
  <c r="T208" i="5"/>
  <c r="T321" i="5"/>
  <c r="T21" i="5"/>
  <c r="T142" i="5"/>
  <c r="T358" i="5"/>
  <c r="T36" i="5"/>
  <c r="T76" i="5"/>
  <c r="T320" i="5"/>
  <c r="T193" i="5"/>
  <c r="T240" i="5"/>
  <c r="T311" i="5"/>
  <c r="T185" i="5"/>
  <c r="T265" i="5"/>
  <c r="T93" i="5"/>
  <c r="T376" i="5"/>
  <c r="T94" i="5"/>
  <c r="T325" i="5"/>
  <c r="T109" i="5"/>
  <c r="T279" i="5"/>
  <c r="T151" i="5"/>
  <c r="T337" i="5"/>
  <c r="T18" i="5"/>
  <c r="T60" i="5"/>
  <c r="T210" i="5"/>
  <c r="T326" i="5"/>
  <c r="T29" i="5"/>
  <c r="T330" i="5"/>
  <c r="T392" i="5"/>
  <c r="T291" i="5"/>
  <c r="T250" i="5"/>
  <c r="T184" i="5"/>
  <c r="T108" i="5"/>
  <c r="T14" i="5"/>
  <c r="T143" i="5"/>
  <c r="T251" i="5"/>
  <c r="T309" i="5"/>
  <c r="T395" i="5"/>
  <c r="T70" i="5"/>
  <c r="T394" i="5"/>
  <c r="T150" i="5"/>
  <c r="T200" i="5"/>
  <c r="T163" i="5"/>
  <c r="T261" i="5"/>
  <c r="T370" i="5"/>
  <c r="T155" i="5"/>
  <c r="T361" i="5"/>
  <c r="T339" i="5"/>
  <c r="T50" i="5"/>
  <c r="T239" i="5"/>
  <c r="T390" i="5"/>
  <c r="T77" i="5"/>
  <c r="T24" i="5"/>
  <c r="T283" i="5"/>
  <c r="T235" i="5"/>
  <c r="T221" i="5"/>
  <c r="T238" i="5"/>
  <c r="T87" i="5"/>
  <c r="T83" i="5"/>
  <c r="T56" i="5"/>
  <c r="T183" i="5"/>
  <c r="T374" i="5"/>
  <c r="T248" i="5"/>
  <c r="T344" i="5"/>
  <c r="T403" i="5"/>
  <c r="T10" i="5"/>
  <c r="T257" i="5"/>
  <c r="T214" i="5"/>
  <c r="T254" i="5"/>
  <c r="T264" i="5"/>
  <c r="T86" i="5"/>
  <c r="T71" i="5"/>
  <c r="T19" i="5"/>
  <c r="T120" i="5"/>
  <c r="T308" i="5"/>
  <c r="T73" i="5"/>
  <c r="T28" i="5"/>
  <c r="T140" i="5"/>
  <c r="T299" i="5"/>
  <c r="T32" i="5"/>
  <c r="T280" i="5"/>
  <c r="T334" i="5"/>
  <c r="T203" i="5"/>
  <c r="AD4" i="5"/>
  <c r="AD169" i="5"/>
  <c r="AD207" i="5"/>
  <c r="AD208" i="5"/>
  <c r="AD353" i="5"/>
  <c r="AD94" i="5"/>
  <c r="AD356" i="5"/>
  <c r="AD373" i="5"/>
  <c r="AD122" i="5"/>
  <c r="AD329" i="5"/>
  <c r="AD147" i="5"/>
  <c r="AD11" i="5"/>
  <c r="AD386" i="5"/>
  <c r="AD289" i="5"/>
  <c r="AD267" i="5"/>
  <c r="AD19" i="5"/>
  <c r="AD188" i="5"/>
  <c r="AD83" i="5"/>
  <c r="AD136" i="5"/>
  <c r="AD77" i="5"/>
  <c r="AD315" i="5"/>
  <c r="AD214" i="5"/>
  <c r="AD318" i="5"/>
  <c r="AD398" i="5"/>
  <c r="AD22" i="5"/>
  <c r="AD96" i="5"/>
  <c r="AD352" i="5"/>
  <c r="AD34" i="5"/>
  <c r="AD113" i="5"/>
  <c r="AD277" i="5"/>
  <c r="AD106" i="5"/>
  <c r="AD59" i="5"/>
  <c r="AD51" i="5"/>
  <c r="AD138" i="5"/>
  <c r="AD203" i="5"/>
  <c r="AD141" i="5"/>
  <c r="AD253" i="5"/>
  <c r="AD74" i="5"/>
  <c r="AD334" i="5"/>
  <c r="AD167" i="5"/>
  <c r="AD339" i="5"/>
  <c r="AD252" i="5"/>
  <c r="AD198" i="5"/>
  <c r="AD346" i="5"/>
  <c r="AD394" i="5"/>
  <c r="AD150" i="5"/>
  <c r="AD144" i="5"/>
  <c r="AD67" i="5"/>
  <c r="AD310" i="5"/>
  <c r="AD227" i="5"/>
  <c r="AD220" i="5"/>
  <c r="AD290" i="5"/>
  <c r="AD269" i="5"/>
  <c r="AD299" i="5"/>
  <c r="AD114" i="5"/>
  <c r="AD270" i="5"/>
  <c r="AD361" i="5"/>
  <c r="AD319" i="5"/>
  <c r="AD374" i="5"/>
  <c r="AD381" i="5"/>
  <c r="AD60" i="5"/>
  <c r="AD9" i="5"/>
  <c r="AD336" i="5"/>
  <c r="AD357" i="5"/>
  <c r="AD251" i="5"/>
  <c r="AD177" i="5"/>
  <c r="AD95" i="5"/>
  <c r="AD402" i="5"/>
  <c r="AD127" i="5"/>
  <c r="AD79" i="5"/>
  <c r="AD99" i="5"/>
  <c r="AD146" i="5"/>
  <c r="AD172" i="5"/>
  <c r="AD168" i="5"/>
  <c r="AD43" i="5"/>
  <c r="AD316" i="5"/>
  <c r="AD182" i="5"/>
  <c r="AD337" i="5"/>
  <c r="AD205" i="5"/>
  <c r="AD121" i="5"/>
  <c r="AD360" i="5"/>
  <c r="AD129" i="5"/>
  <c r="AD365" i="5"/>
  <c r="AD355" i="5"/>
  <c r="AD117" i="5"/>
  <c r="AD13" i="5"/>
  <c r="AD245" i="5"/>
  <c r="AD234" i="5"/>
  <c r="AD23" i="5"/>
  <c r="AD249" i="5"/>
  <c r="AD300" i="5"/>
  <c r="AD18" i="5"/>
  <c r="AD224" i="5"/>
  <c r="AD273" i="5"/>
  <c r="AD396" i="5"/>
  <c r="AD377" i="5"/>
  <c r="AD255" i="5"/>
  <c r="AD404" i="5"/>
  <c r="AD33" i="5"/>
  <c r="AD103" i="5"/>
  <c r="AD76" i="5"/>
  <c r="AD187" i="5"/>
  <c r="AD160" i="5"/>
  <c r="AD148" i="5"/>
  <c r="AD264" i="5"/>
  <c r="AD153" i="5"/>
  <c r="AD375" i="5"/>
  <c r="AD260" i="5"/>
  <c r="AD232" i="5"/>
  <c r="AD215" i="5"/>
  <c r="AD284" i="5"/>
  <c r="AD70" i="5"/>
  <c r="AD142" i="5"/>
  <c r="AD380" i="5"/>
  <c r="AD32" i="5"/>
  <c r="AD29" i="5"/>
  <c r="AD301" i="5"/>
  <c r="AD399" i="5"/>
  <c r="AD382" i="5"/>
  <c r="AD303" i="5"/>
  <c r="AD341" i="5"/>
  <c r="AD178" i="5"/>
  <c r="AD369" i="5"/>
  <c r="AD363" i="5"/>
  <c r="AD49" i="5"/>
  <c r="AD317" i="5"/>
  <c r="AD390" i="5"/>
  <c r="AD393" i="5"/>
  <c r="AD108" i="5"/>
  <c r="AD115" i="5"/>
  <c r="AD297" i="5"/>
  <c r="AD159" i="5"/>
  <c r="AD125" i="5"/>
  <c r="AD30" i="5"/>
  <c r="AD152" i="5"/>
  <c r="AD293" i="5"/>
  <c r="AD64" i="5"/>
  <c r="AD193" i="5"/>
  <c r="AD107" i="5"/>
  <c r="AD123" i="5"/>
  <c r="AD278" i="5"/>
  <c r="AD145" i="5"/>
  <c r="AD12" i="5"/>
  <c r="AD213" i="5"/>
  <c r="AD349" i="5"/>
  <c r="AD25" i="5"/>
  <c r="AD266" i="5"/>
  <c r="AD111" i="5"/>
  <c r="AD367" i="5"/>
  <c r="AD171" i="5"/>
  <c r="AD62" i="5"/>
  <c r="AD371" i="5"/>
  <c r="AD191" i="5"/>
  <c r="AD85" i="5"/>
  <c r="AD359" i="5"/>
  <c r="AD272" i="5"/>
  <c r="AD354" i="5"/>
  <c r="AD37" i="5"/>
  <c r="AD57" i="5"/>
  <c r="AD158" i="5"/>
  <c r="AD259" i="5"/>
  <c r="AD186" i="5"/>
  <c r="AD204" i="5"/>
  <c r="AD197" i="5"/>
  <c r="AD105" i="5"/>
  <c r="AD244" i="5"/>
  <c r="AD333" i="5"/>
  <c r="AD388" i="5"/>
  <c r="AD36" i="5"/>
  <c r="AD41" i="5"/>
  <c r="AD174" i="5"/>
  <c r="AD256" i="5"/>
  <c r="AD21" i="5"/>
  <c r="AD314" i="5"/>
  <c r="AD84" i="5"/>
  <c r="AD305" i="5"/>
  <c r="AD312" i="5"/>
  <c r="AD183" i="5"/>
  <c r="AD88" i="5"/>
  <c r="AD209" i="5"/>
  <c r="AD63" i="5"/>
  <c r="AD86" i="5"/>
  <c r="AD344" i="5"/>
  <c r="AD247" i="5"/>
  <c r="AD46" i="5"/>
  <c r="AD326" i="5"/>
  <c r="AD133" i="5"/>
  <c r="AD132" i="5"/>
  <c r="AD92" i="5"/>
  <c r="AD90" i="5"/>
  <c r="AD110" i="5"/>
  <c r="AD322" i="5"/>
  <c r="AD237" i="5"/>
  <c r="AD55" i="5"/>
  <c r="AD350" i="5"/>
  <c r="AD241" i="5"/>
  <c r="AD162" i="5"/>
  <c r="AD71" i="5"/>
  <c r="AD61" i="5"/>
  <c r="AD97" i="5"/>
  <c r="AD268" i="5"/>
  <c r="AD225" i="5"/>
  <c r="AD288" i="5"/>
  <c r="AD309" i="5"/>
  <c r="AD231" i="5"/>
  <c r="AD242" i="5"/>
  <c r="AD389" i="5"/>
  <c r="AD218" i="5"/>
  <c r="AD42" i="5"/>
  <c r="AD238" i="5"/>
  <c r="AD226" i="5"/>
  <c r="AD216" i="5"/>
  <c r="AD39" i="5"/>
  <c r="AD200" i="5"/>
  <c r="AD287" i="5"/>
  <c r="AD154" i="5"/>
  <c r="AD282" i="5"/>
  <c r="AD276" i="5"/>
  <c r="AD325" i="5"/>
  <c r="AD286" i="5"/>
  <c r="AD53" i="5"/>
  <c r="AD190" i="5"/>
  <c r="AD351" i="5"/>
  <c r="AD328" i="5"/>
  <c r="AD180" i="5"/>
  <c r="AD130" i="5"/>
  <c r="AD196" i="5"/>
  <c r="AD98" i="5"/>
  <c r="AD131" i="5"/>
  <c r="AD385" i="5"/>
  <c r="AD261" i="5"/>
  <c r="AD331" i="5"/>
  <c r="AD335" i="5"/>
  <c r="AD87" i="5"/>
  <c r="AD323" i="5"/>
  <c r="AD262" i="5"/>
  <c r="AD285" i="5"/>
  <c r="AD274" i="5"/>
  <c r="AD202" i="5"/>
  <c r="AD283" i="5"/>
  <c r="AD379" i="5"/>
  <c r="AD387" i="5"/>
  <c r="AD163" i="5"/>
  <c r="AD15" i="5"/>
  <c r="AD332" i="5"/>
  <c r="AD73" i="5"/>
  <c r="AD16" i="5"/>
  <c r="AD69" i="5"/>
  <c r="AD54" i="5"/>
  <c r="AD170" i="5"/>
  <c r="AD102" i="5"/>
  <c r="AD181" i="5"/>
  <c r="AD89" i="5"/>
  <c r="AD137" i="5"/>
  <c r="AD258" i="5"/>
  <c r="AD217" i="5"/>
  <c r="AD116" i="5"/>
  <c r="AD364" i="5"/>
  <c r="AD298" i="5"/>
  <c r="AD56" i="5"/>
  <c r="AD321" i="5"/>
  <c r="AD271" i="5"/>
  <c r="AD296" i="5"/>
  <c r="AD143" i="5"/>
  <c r="AD222" i="5"/>
  <c r="AD358" i="5"/>
  <c r="AD395" i="5"/>
  <c r="AD14" i="5"/>
  <c r="AD362" i="5"/>
  <c r="AD236" i="5"/>
  <c r="AD17" i="5"/>
  <c r="AD246" i="5"/>
  <c r="AD38" i="5"/>
  <c r="AD366" i="5"/>
  <c r="AD221" i="5"/>
  <c r="AD195" i="5"/>
  <c r="AD20" i="5"/>
  <c r="AD10" i="5"/>
  <c r="AD156" i="5"/>
  <c r="AD233" i="5"/>
  <c r="AD157" i="5"/>
  <c r="AD347" i="5"/>
  <c r="AD185" i="5"/>
  <c r="AD104" i="5"/>
  <c r="AD50" i="5"/>
  <c r="AD120" i="5"/>
  <c r="AD58" i="5"/>
  <c r="AD124" i="5"/>
  <c r="AD100" i="5"/>
  <c r="AD149" i="5"/>
  <c r="AD27" i="5"/>
  <c r="AD320" i="5"/>
  <c r="AD275" i="5"/>
  <c r="AD134" i="5"/>
  <c r="AD5" i="5"/>
  <c r="AD189" i="5"/>
  <c r="AD155" i="5"/>
  <c r="AD383" i="5"/>
  <c r="AD28" i="5"/>
  <c r="AD112" i="5"/>
  <c r="AD307" i="5"/>
  <c r="AD340" i="5"/>
  <c r="AD243" i="5"/>
  <c r="AD308" i="5"/>
  <c r="AD348" i="5"/>
  <c r="AD75" i="5"/>
  <c r="AD368" i="5"/>
  <c r="AD201" i="5"/>
  <c r="AD397" i="5"/>
  <c r="AD376" i="5"/>
  <c r="AD400" i="5"/>
  <c r="AD240" i="5"/>
  <c r="AD31" i="5"/>
  <c r="AD184" i="5"/>
  <c r="AD378" i="5"/>
  <c r="AD68" i="5"/>
  <c r="AD140" i="5"/>
  <c r="AD93" i="5"/>
  <c r="AD109" i="5"/>
  <c r="AD254" i="5"/>
  <c r="AD151" i="5"/>
  <c r="AD279" i="5"/>
  <c r="AD72" i="5"/>
  <c r="AD263" i="5"/>
  <c r="AD24" i="5"/>
  <c r="AD212" i="5"/>
  <c r="AD119" i="5"/>
  <c r="AD311" i="5"/>
  <c r="AD292" i="5"/>
  <c r="AD44" i="5"/>
  <c r="AD304" i="5"/>
  <c r="AD173" i="5"/>
  <c r="AD192" i="5"/>
  <c r="AD372" i="5"/>
  <c r="AD250" i="5"/>
  <c r="AD338" i="5"/>
  <c r="AD345" i="5"/>
  <c r="AD6" i="5"/>
  <c r="AD161" i="5"/>
  <c r="AD165" i="5"/>
  <c r="AD118" i="5"/>
  <c r="AD26" i="5"/>
  <c r="AD126" i="5"/>
  <c r="AD295" i="5"/>
  <c r="AD128" i="5"/>
  <c r="AD48" i="5"/>
  <c r="AD139" i="5"/>
  <c r="AD35" i="5"/>
  <c r="AD175" i="5"/>
  <c r="AD78" i="5"/>
  <c r="AD164" i="5"/>
  <c r="AD403" i="5"/>
  <c r="AD8" i="5"/>
  <c r="AD235" i="5"/>
  <c r="AD80" i="5"/>
  <c r="AD302" i="5"/>
  <c r="AD327" i="5"/>
  <c r="AD248" i="5"/>
  <c r="AD370" i="5"/>
  <c r="AD166" i="5"/>
  <c r="AD66" i="5"/>
  <c r="AD91" i="5"/>
  <c r="AD342" i="5"/>
  <c r="AD81" i="5"/>
  <c r="AD45" i="5"/>
  <c r="AD281" i="5"/>
  <c r="AD228" i="5"/>
  <c r="AD330" i="5"/>
  <c r="AD179" i="5"/>
  <c r="AD401" i="5"/>
  <c r="AD199" i="5"/>
  <c r="AD265" i="5"/>
  <c r="AD52" i="5"/>
  <c r="AD7" i="5"/>
  <c r="AD135" i="5"/>
  <c r="AD391" i="5"/>
  <c r="AD324" i="5"/>
  <c r="AD343" i="5"/>
  <c r="AD40" i="5"/>
  <c r="AD313" i="5"/>
  <c r="AD280" i="5"/>
  <c r="AD291" i="5"/>
  <c r="AD392" i="5"/>
  <c r="AD223" i="5"/>
  <c r="AD294" i="5"/>
  <c r="AD230" i="5"/>
  <c r="AD306" i="5"/>
  <c r="AD210" i="5"/>
  <c r="AD239" i="5"/>
  <c r="AD101" i="5"/>
  <c r="AD384" i="5"/>
  <c r="AD194" i="5"/>
  <c r="AD206" i="5"/>
  <c r="AD211" i="5"/>
  <c r="AD219" i="5"/>
  <c r="AD257" i="5"/>
  <c r="AD176" i="5"/>
  <c r="AD82" i="5"/>
  <c r="AD47" i="5"/>
  <c r="AD65" i="5"/>
  <c r="AD229" i="5"/>
  <c r="D5" i="10" l="1"/>
  <c r="E58" i="15"/>
  <c r="AE57" i="13" s="1"/>
  <c r="D58" i="15"/>
  <c r="AR317" i="5"/>
  <c r="BD317" i="5"/>
  <c r="BP317" i="5"/>
  <c r="AS317" i="5"/>
  <c r="BE317" i="5"/>
  <c r="BQ317" i="5"/>
  <c r="AT317" i="5"/>
  <c r="BF317" i="5"/>
  <c r="BR317" i="5"/>
  <c r="AU317" i="5"/>
  <c r="BG317" i="5"/>
  <c r="BS317" i="5"/>
  <c r="AV317" i="5"/>
  <c r="BH317" i="5"/>
  <c r="BT317" i="5"/>
  <c r="AW317" i="5"/>
  <c r="BI317" i="5"/>
  <c r="BU317" i="5"/>
  <c r="AX317" i="5"/>
  <c r="BJ317" i="5"/>
  <c r="BV317" i="5"/>
  <c r="AY317" i="5"/>
  <c r="BK317" i="5"/>
  <c r="BW317" i="5"/>
  <c r="AZ317" i="5"/>
  <c r="BL317" i="5"/>
  <c r="BX317" i="5"/>
  <c r="AP317" i="5"/>
  <c r="BB317" i="5"/>
  <c r="BN317" i="5"/>
  <c r="AQ317" i="5"/>
  <c r="BA317" i="5"/>
  <c r="BC317" i="5"/>
  <c r="BM317" i="5"/>
  <c r="BO317" i="5"/>
  <c r="BY317" i="5"/>
  <c r="AY390" i="5"/>
  <c r="BK390" i="5"/>
  <c r="BW390" i="5"/>
  <c r="AZ390" i="5"/>
  <c r="BL390" i="5"/>
  <c r="BX390" i="5"/>
  <c r="BA390" i="5"/>
  <c r="BM390" i="5"/>
  <c r="BY390" i="5"/>
  <c r="AP390" i="5"/>
  <c r="BB390" i="5"/>
  <c r="BN390" i="5"/>
  <c r="AQ390" i="5"/>
  <c r="BC390" i="5"/>
  <c r="BO390" i="5"/>
  <c r="AR390" i="5"/>
  <c r="BD390" i="5"/>
  <c r="BP390" i="5"/>
  <c r="AS390" i="5"/>
  <c r="BE390" i="5"/>
  <c r="BQ390" i="5"/>
  <c r="AT390" i="5"/>
  <c r="BF390" i="5"/>
  <c r="BR390" i="5"/>
  <c r="AU390" i="5"/>
  <c r="BG390" i="5"/>
  <c r="BS390" i="5"/>
  <c r="AV390" i="5"/>
  <c r="BH390" i="5"/>
  <c r="BT390" i="5"/>
  <c r="AW390" i="5"/>
  <c r="BI390" i="5"/>
  <c r="BU390" i="5"/>
  <c r="AX390" i="5"/>
  <c r="BJ390" i="5"/>
  <c r="BV390" i="5"/>
  <c r="BA189" i="5"/>
  <c r="BM189" i="5"/>
  <c r="BY189" i="5"/>
  <c r="AP189" i="5"/>
  <c r="BB189" i="5"/>
  <c r="BN189" i="5"/>
  <c r="AQ189" i="5"/>
  <c r="BC189" i="5"/>
  <c r="BO189" i="5"/>
  <c r="AR189" i="5"/>
  <c r="BD189" i="5"/>
  <c r="BP189" i="5"/>
  <c r="AS189" i="5"/>
  <c r="BE189" i="5"/>
  <c r="BQ189" i="5"/>
  <c r="AT189" i="5"/>
  <c r="BF189" i="5"/>
  <c r="BR189" i="5"/>
  <c r="AU189" i="5"/>
  <c r="BG189" i="5"/>
  <c r="BS189" i="5"/>
  <c r="AV189" i="5"/>
  <c r="BH189" i="5"/>
  <c r="BT189" i="5"/>
  <c r="AW189" i="5"/>
  <c r="BI189" i="5"/>
  <c r="BU189" i="5"/>
  <c r="AX189" i="5"/>
  <c r="BJ189" i="5"/>
  <c r="BV189" i="5"/>
  <c r="AZ189" i="5"/>
  <c r="BL189" i="5"/>
  <c r="BX189" i="5"/>
  <c r="BK189" i="5"/>
  <c r="BW189" i="5"/>
  <c r="AY189" i="5"/>
  <c r="AX156" i="5"/>
  <c r="BJ156" i="5"/>
  <c r="BV156" i="5"/>
  <c r="AY156" i="5"/>
  <c r="BK156" i="5"/>
  <c r="BW156" i="5"/>
  <c r="AZ156" i="5"/>
  <c r="BL156" i="5"/>
  <c r="BX156" i="5"/>
  <c r="BA156" i="5"/>
  <c r="BM156" i="5"/>
  <c r="BY156" i="5"/>
  <c r="AQ156" i="5"/>
  <c r="BC156" i="5"/>
  <c r="BO156" i="5"/>
  <c r="AR156" i="5"/>
  <c r="BD156" i="5"/>
  <c r="BP156" i="5"/>
  <c r="AS156" i="5"/>
  <c r="BE156" i="5"/>
  <c r="BQ156" i="5"/>
  <c r="AT156" i="5"/>
  <c r="BF156" i="5"/>
  <c r="BR156" i="5"/>
  <c r="AU156" i="5"/>
  <c r="BG156" i="5"/>
  <c r="BS156" i="5"/>
  <c r="AV156" i="5"/>
  <c r="BH156" i="5"/>
  <c r="BT156" i="5"/>
  <c r="AW156" i="5"/>
  <c r="BI156" i="5"/>
  <c r="BU156" i="5"/>
  <c r="AP156" i="5"/>
  <c r="BB156" i="5"/>
  <c r="BN156" i="5"/>
  <c r="AP33" i="5"/>
  <c r="AR33" i="5"/>
  <c r="AS33" i="5"/>
  <c r="AU33" i="5"/>
  <c r="AV33" i="5"/>
  <c r="BE33" i="5"/>
  <c r="BQ33" i="5"/>
  <c r="BF33" i="5"/>
  <c r="BR33" i="5"/>
  <c r="AQ33" i="5"/>
  <c r="BG33" i="5"/>
  <c r="BS33" i="5"/>
  <c r="AT33" i="5"/>
  <c r="BH33" i="5"/>
  <c r="BT33" i="5"/>
  <c r="AW33" i="5"/>
  <c r="BI33" i="5"/>
  <c r="BU33" i="5"/>
  <c r="AX33" i="5"/>
  <c r="BJ33" i="5"/>
  <c r="BV33" i="5"/>
  <c r="AY33" i="5"/>
  <c r="BK33" i="5"/>
  <c r="BW33" i="5"/>
  <c r="AZ33" i="5"/>
  <c r="BL33" i="5"/>
  <c r="BX33" i="5"/>
  <c r="BA33" i="5"/>
  <c r="BM33" i="5"/>
  <c r="BY33" i="5"/>
  <c r="BB33" i="5"/>
  <c r="BN33" i="5"/>
  <c r="BC33" i="5"/>
  <c r="BO33" i="5"/>
  <c r="BD33" i="5"/>
  <c r="BP33" i="5"/>
  <c r="AY396" i="5"/>
  <c r="BK396" i="5"/>
  <c r="BW396" i="5"/>
  <c r="AZ396" i="5"/>
  <c r="BL396" i="5"/>
  <c r="BX396" i="5"/>
  <c r="BA396" i="5"/>
  <c r="BM396" i="5"/>
  <c r="BY396" i="5"/>
  <c r="AP396" i="5"/>
  <c r="BB396" i="5"/>
  <c r="BN396" i="5"/>
  <c r="AQ396" i="5"/>
  <c r="BC396" i="5"/>
  <c r="BO396" i="5"/>
  <c r="AR396" i="5"/>
  <c r="BD396" i="5"/>
  <c r="BP396" i="5"/>
  <c r="AS396" i="5"/>
  <c r="BE396" i="5"/>
  <c r="BQ396" i="5"/>
  <c r="AT396" i="5"/>
  <c r="BF396" i="5"/>
  <c r="BR396" i="5"/>
  <c r="AU396" i="5"/>
  <c r="BG396" i="5"/>
  <c r="BS396" i="5"/>
  <c r="AV396" i="5"/>
  <c r="BH396" i="5"/>
  <c r="BT396" i="5"/>
  <c r="AW396" i="5"/>
  <c r="BI396" i="5"/>
  <c r="BU396" i="5"/>
  <c r="AX396" i="5"/>
  <c r="BJ396" i="5"/>
  <c r="BV396" i="5"/>
  <c r="BA203" i="5"/>
  <c r="BM203" i="5"/>
  <c r="BY203" i="5"/>
  <c r="AP203" i="5"/>
  <c r="BB203" i="5"/>
  <c r="BN203" i="5"/>
  <c r="AQ203" i="5"/>
  <c r="BC203" i="5"/>
  <c r="BO203" i="5"/>
  <c r="AR203" i="5"/>
  <c r="BD203" i="5"/>
  <c r="BP203" i="5"/>
  <c r="AS203" i="5"/>
  <c r="BE203" i="5"/>
  <c r="BQ203" i="5"/>
  <c r="AT203" i="5"/>
  <c r="BF203" i="5"/>
  <c r="BR203" i="5"/>
  <c r="AU203" i="5"/>
  <c r="BG203" i="5"/>
  <c r="BS203" i="5"/>
  <c r="AV203" i="5"/>
  <c r="BH203" i="5"/>
  <c r="BT203" i="5"/>
  <c r="AW203" i="5"/>
  <c r="BI203" i="5"/>
  <c r="BU203" i="5"/>
  <c r="AX203" i="5"/>
  <c r="BJ203" i="5"/>
  <c r="BV203" i="5"/>
  <c r="AZ203" i="5"/>
  <c r="BL203" i="5"/>
  <c r="BX203" i="5"/>
  <c r="AY203" i="5"/>
  <c r="BK203" i="5"/>
  <c r="BW203" i="5"/>
  <c r="AZ105" i="5"/>
  <c r="BL105" i="5"/>
  <c r="BX105" i="5"/>
  <c r="BA105" i="5"/>
  <c r="BM105" i="5"/>
  <c r="BY105" i="5"/>
  <c r="AP105" i="5"/>
  <c r="BB105" i="5"/>
  <c r="BN105" i="5"/>
  <c r="AQ105" i="5"/>
  <c r="BC105" i="5"/>
  <c r="BO105" i="5"/>
  <c r="AR105" i="5"/>
  <c r="BD105" i="5"/>
  <c r="BP105" i="5"/>
  <c r="AS105" i="5"/>
  <c r="BE105" i="5"/>
  <c r="BQ105" i="5"/>
  <c r="AT105" i="5"/>
  <c r="BF105" i="5"/>
  <c r="BR105" i="5"/>
  <c r="AU105" i="5"/>
  <c r="BG105" i="5"/>
  <c r="BS105" i="5"/>
  <c r="AV105" i="5"/>
  <c r="BH105" i="5"/>
  <c r="BT105" i="5"/>
  <c r="AW105" i="5"/>
  <c r="BI105" i="5"/>
  <c r="BU105" i="5"/>
  <c r="AX105" i="5"/>
  <c r="BJ105" i="5"/>
  <c r="BV105" i="5"/>
  <c r="AY105" i="5"/>
  <c r="BK105" i="5"/>
  <c r="BW105" i="5"/>
  <c r="AQ357" i="5"/>
  <c r="BC357" i="5"/>
  <c r="BO357" i="5"/>
  <c r="AR357" i="5"/>
  <c r="BD357" i="5"/>
  <c r="BP357" i="5"/>
  <c r="AS357" i="5"/>
  <c r="BE357" i="5"/>
  <c r="BQ357" i="5"/>
  <c r="AT357" i="5"/>
  <c r="BF357" i="5"/>
  <c r="BR357" i="5"/>
  <c r="AU357" i="5"/>
  <c r="BG357" i="5"/>
  <c r="BS357" i="5"/>
  <c r="AV357" i="5"/>
  <c r="BH357" i="5"/>
  <c r="BT357" i="5"/>
  <c r="AX357" i="5"/>
  <c r="BJ357" i="5"/>
  <c r="BV357" i="5"/>
  <c r="AY357" i="5"/>
  <c r="BK357" i="5"/>
  <c r="BW357" i="5"/>
  <c r="AZ357" i="5"/>
  <c r="BL357" i="5"/>
  <c r="BX357" i="5"/>
  <c r="AP357" i="5"/>
  <c r="BB357" i="5"/>
  <c r="BN357" i="5"/>
  <c r="AW357" i="5"/>
  <c r="BA357" i="5"/>
  <c r="BI357" i="5"/>
  <c r="BM357" i="5"/>
  <c r="BU357" i="5"/>
  <c r="BY357" i="5"/>
  <c r="BA188" i="5"/>
  <c r="BM188" i="5"/>
  <c r="BY188" i="5"/>
  <c r="AP188" i="5"/>
  <c r="BB188" i="5"/>
  <c r="BN188" i="5"/>
  <c r="AQ188" i="5"/>
  <c r="BC188" i="5"/>
  <c r="BO188" i="5"/>
  <c r="AR188" i="5"/>
  <c r="BD188" i="5"/>
  <c r="BP188" i="5"/>
  <c r="AS188" i="5"/>
  <c r="BE188" i="5"/>
  <c r="BQ188" i="5"/>
  <c r="AT188" i="5"/>
  <c r="BF188" i="5"/>
  <c r="BR188" i="5"/>
  <c r="AU188" i="5"/>
  <c r="BG188" i="5"/>
  <c r="BS188" i="5"/>
  <c r="AV188" i="5"/>
  <c r="BH188" i="5"/>
  <c r="BT188" i="5"/>
  <c r="AW188" i="5"/>
  <c r="BI188" i="5"/>
  <c r="BU188" i="5"/>
  <c r="AX188" i="5"/>
  <c r="BJ188" i="5"/>
  <c r="BV188" i="5"/>
  <c r="AZ188" i="5"/>
  <c r="BL188" i="5"/>
  <c r="BX188" i="5"/>
  <c r="AY188" i="5"/>
  <c r="BK188" i="5"/>
  <c r="BW188" i="5"/>
  <c r="AR245" i="5"/>
  <c r="BD245" i="5"/>
  <c r="BP245" i="5"/>
  <c r="AS245" i="5"/>
  <c r="BE245" i="5"/>
  <c r="BQ245" i="5"/>
  <c r="AT245" i="5"/>
  <c r="BF245" i="5"/>
  <c r="BR245" i="5"/>
  <c r="AU245" i="5"/>
  <c r="BG245" i="5"/>
  <c r="BS245" i="5"/>
  <c r="AV245" i="5"/>
  <c r="BH245" i="5"/>
  <c r="BT245" i="5"/>
  <c r="AW245" i="5"/>
  <c r="BI245" i="5"/>
  <c r="BU245" i="5"/>
  <c r="AX245" i="5"/>
  <c r="BJ245" i="5"/>
  <c r="BV245" i="5"/>
  <c r="AY245" i="5"/>
  <c r="BK245" i="5"/>
  <c r="BW245" i="5"/>
  <c r="AZ245" i="5"/>
  <c r="BL245" i="5"/>
  <c r="BX245" i="5"/>
  <c r="BA245" i="5"/>
  <c r="BM245" i="5"/>
  <c r="BY245" i="5"/>
  <c r="AP245" i="5"/>
  <c r="BB245" i="5"/>
  <c r="BN245" i="5"/>
  <c r="AQ245" i="5"/>
  <c r="BC245" i="5"/>
  <c r="BO245" i="5"/>
  <c r="AY378" i="5"/>
  <c r="BK378" i="5"/>
  <c r="BW378" i="5"/>
  <c r="AZ378" i="5"/>
  <c r="BL378" i="5"/>
  <c r="BX378" i="5"/>
  <c r="BA378" i="5"/>
  <c r="BM378" i="5"/>
  <c r="BY378" i="5"/>
  <c r="AP378" i="5"/>
  <c r="BB378" i="5"/>
  <c r="BN378" i="5"/>
  <c r="AQ378" i="5"/>
  <c r="BC378" i="5"/>
  <c r="BO378" i="5"/>
  <c r="AR378" i="5"/>
  <c r="BD378" i="5"/>
  <c r="BP378" i="5"/>
  <c r="AS378" i="5"/>
  <c r="BE378" i="5"/>
  <c r="BQ378" i="5"/>
  <c r="AT378" i="5"/>
  <c r="BF378" i="5"/>
  <c r="BR378" i="5"/>
  <c r="AU378" i="5"/>
  <c r="BG378" i="5"/>
  <c r="BS378" i="5"/>
  <c r="AV378" i="5"/>
  <c r="BH378" i="5"/>
  <c r="BT378" i="5"/>
  <c r="AW378" i="5"/>
  <c r="BI378" i="5"/>
  <c r="BU378" i="5"/>
  <c r="AX378" i="5"/>
  <c r="BJ378" i="5"/>
  <c r="BV378" i="5"/>
  <c r="AZ93" i="5"/>
  <c r="BL93" i="5"/>
  <c r="BX93" i="5"/>
  <c r="BA93" i="5"/>
  <c r="BM93" i="5"/>
  <c r="BY93" i="5"/>
  <c r="AP93" i="5"/>
  <c r="BB93" i="5"/>
  <c r="BN93" i="5"/>
  <c r="AQ93" i="5"/>
  <c r="BC93" i="5"/>
  <c r="BO93" i="5"/>
  <c r="AR93" i="5"/>
  <c r="BD93" i="5"/>
  <c r="BP93" i="5"/>
  <c r="AS93" i="5"/>
  <c r="BE93" i="5"/>
  <c r="BQ93" i="5"/>
  <c r="AT93" i="5"/>
  <c r="BF93" i="5"/>
  <c r="BR93" i="5"/>
  <c r="AU93" i="5"/>
  <c r="BG93" i="5"/>
  <c r="BS93" i="5"/>
  <c r="AV93" i="5"/>
  <c r="BH93" i="5"/>
  <c r="BT93" i="5"/>
  <c r="AW93" i="5"/>
  <c r="BI93" i="5"/>
  <c r="BU93" i="5"/>
  <c r="AX93" i="5"/>
  <c r="BJ93" i="5"/>
  <c r="BV93" i="5"/>
  <c r="AY93" i="5"/>
  <c r="BK93" i="5"/>
  <c r="BW93" i="5"/>
  <c r="AR269" i="5"/>
  <c r="BD269" i="5"/>
  <c r="BP269" i="5"/>
  <c r="AS269" i="5"/>
  <c r="BE269" i="5"/>
  <c r="BQ269" i="5"/>
  <c r="AV269" i="5"/>
  <c r="BH269" i="5"/>
  <c r="BT269" i="5"/>
  <c r="AX269" i="5"/>
  <c r="BJ269" i="5"/>
  <c r="BV269" i="5"/>
  <c r="AZ269" i="5"/>
  <c r="BL269" i="5"/>
  <c r="BX269" i="5"/>
  <c r="BA269" i="5"/>
  <c r="BM269" i="5"/>
  <c r="BY269" i="5"/>
  <c r="AP269" i="5"/>
  <c r="BB269" i="5"/>
  <c r="BN269" i="5"/>
  <c r="BR269" i="5"/>
  <c r="AQ269" i="5"/>
  <c r="BS269" i="5"/>
  <c r="AT269" i="5"/>
  <c r="BU269" i="5"/>
  <c r="AU269" i="5"/>
  <c r="BW269" i="5"/>
  <c r="AW269" i="5"/>
  <c r="AY269" i="5"/>
  <c r="BC269" i="5"/>
  <c r="BF269" i="5"/>
  <c r="BG269" i="5"/>
  <c r="BI269" i="5"/>
  <c r="BK269" i="5"/>
  <c r="BO269" i="5"/>
  <c r="AR323" i="5"/>
  <c r="BD323" i="5"/>
  <c r="BP323" i="5"/>
  <c r="AT323" i="5"/>
  <c r="BF323" i="5"/>
  <c r="BR323" i="5"/>
  <c r="AU323" i="5"/>
  <c r="BG323" i="5"/>
  <c r="BS323" i="5"/>
  <c r="AW323" i="5"/>
  <c r="BI323" i="5"/>
  <c r="BU323" i="5"/>
  <c r="AY323" i="5"/>
  <c r="BK323" i="5"/>
  <c r="BW323" i="5"/>
  <c r="AZ323" i="5"/>
  <c r="BL323" i="5"/>
  <c r="BX323" i="5"/>
  <c r="AP323" i="5"/>
  <c r="BB323" i="5"/>
  <c r="BN323" i="5"/>
  <c r="BO323" i="5"/>
  <c r="BQ323" i="5"/>
  <c r="AQ323" i="5"/>
  <c r="BT323" i="5"/>
  <c r="AS323" i="5"/>
  <c r="BV323" i="5"/>
  <c r="AV323" i="5"/>
  <c r="BY323" i="5"/>
  <c r="AX323" i="5"/>
  <c r="BA323" i="5"/>
  <c r="BC323" i="5"/>
  <c r="BE323" i="5"/>
  <c r="BH323" i="5"/>
  <c r="BJ323" i="5"/>
  <c r="BM323" i="5"/>
  <c r="AP226" i="5"/>
  <c r="BB226" i="5"/>
  <c r="BN226" i="5"/>
  <c r="AQ226" i="5"/>
  <c r="BC226" i="5"/>
  <c r="BO226" i="5"/>
  <c r="AS226" i="5"/>
  <c r="BE226" i="5"/>
  <c r="BQ226" i="5"/>
  <c r="AT226" i="5"/>
  <c r="BF226" i="5"/>
  <c r="BR226" i="5"/>
  <c r="AV226" i="5"/>
  <c r="BH226" i="5"/>
  <c r="BT226" i="5"/>
  <c r="AW226" i="5"/>
  <c r="BI226" i="5"/>
  <c r="BU226" i="5"/>
  <c r="AZ226" i="5"/>
  <c r="BL226" i="5"/>
  <c r="BX226" i="5"/>
  <c r="AU226" i="5"/>
  <c r="BW226" i="5"/>
  <c r="AX226" i="5"/>
  <c r="BY226" i="5"/>
  <c r="AY226" i="5"/>
  <c r="BA226" i="5"/>
  <c r="BD226" i="5"/>
  <c r="BG226" i="5"/>
  <c r="BJ226" i="5"/>
  <c r="BK226" i="5"/>
  <c r="BM226" i="5"/>
  <c r="BP226" i="5"/>
  <c r="BS226" i="5"/>
  <c r="AR226" i="5"/>
  <c r="BV226" i="5"/>
  <c r="AQ369" i="5"/>
  <c r="BC369" i="5"/>
  <c r="BO369" i="5"/>
  <c r="AR369" i="5"/>
  <c r="BD369" i="5"/>
  <c r="BP369" i="5"/>
  <c r="AS369" i="5"/>
  <c r="BE369" i="5"/>
  <c r="BQ369" i="5"/>
  <c r="AT369" i="5"/>
  <c r="BF369" i="5"/>
  <c r="BR369" i="5"/>
  <c r="AU369" i="5"/>
  <c r="BG369" i="5"/>
  <c r="BS369" i="5"/>
  <c r="AV369" i="5"/>
  <c r="BH369" i="5"/>
  <c r="BT369" i="5"/>
  <c r="AX369" i="5"/>
  <c r="BJ369" i="5"/>
  <c r="BV369" i="5"/>
  <c r="AY369" i="5"/>
  <c r="BK369" i="5"/>
  <c r="BW369" i="5"/>
  <c r="AZ369" i="5"/>
  <c r="BL369" i="5"/>
  <c r="BX369" i="5"/>
  <c r="AP369" i="5"/>
  <c r="BB369" i="5"/>
  <c r="BN369" i="5"/>
  <c r="AW369" i="5"/>
  <c r="BA369" i="5"/>
  <c r="BI369" i="5"/>
  <c r="BM369" i="5"/>
  <c r="BU369" i="5"/>
  <c r="BY369" i="5"/>
  <c r="AX145" i="5"/>
  <c r="BJ145" i="5"/>
  <c r="BV145" i="5"/>
  <c r="AY145" i="5"/>
  <c r="BK145" i="5"/>
  <c r="BW145" i="5"/>
  <c r="AZ145" i="5"/>
  <c r="BL145" i="5"/>
  <c r="BX145" i="5"/>
  <c r="BA145" i="5"/>
  <c r="BM145" i="5"/>
  <c r="BY145" i="5"/>
  <c r="AQ145" i="5"/>
  <c r="BC145" i="5"/>
  <c r="BO145" i="5"/>
  <c r="AR145" i="5"/>
  <c r="BD145" i="5"/>
  <c r="BP145" i="5"/>
  <c r="AS145" i="5"/>
  <c r="BE145" i="5"/>
  <c r="BQ145" i="5"/>
  <c r="AT145" i="5"/>
  <c r="BF145" i="5"/>
  <c r="BR145" i="5"/>
  <c r="AU145" i="5"/>
  <c r="BG145" i="5"/>
  <c r="BS145" i="5"/>
  <c r="AV145" i="5"/>
  <c r="BH145" i="5"/>
  <c r="BT145" i="5"/>
  <c r="AW145" i="5"/>
  <c r="BI145" i="5"/>
  <c r="BU145" i="5"/>
  <c r="AP145" i="5"/>
  <c r="BB145" i="5"/>
  <c r="BN145" i="5"/>
  <c r="AR320" i="5"/>
  <c r="BD320" i="5"/>
  <c r="BP320" i="5"/>
  <c r="AS320" i="5"/>
  <c r="BE320" i="5"/>
  <c r="BQ320" i="5"/>
  <c r="AT320" i="5"/>
  <c r="BF320" i="5"/>
  <c r="BR320" i="5"/>
  <c r="AU320" i="5"/>
  <c r="BG320" i="5"/>
  <c r="BS320" i="5"/>
  <c r="AV320" i="5"/>
  <c r="BH320" i="5"/>
  <c r="BT320" i="5"/>
  <c r="AW320" i="5"/>
  <c r="BI320" i="5"/>
  <c r="BU320" i="5"/>
  <c r="AX320" i="5"/>
  <c r="BJ320" i="5"/>
  <c r="BV320" i="5"/>
  <c r="AY320" i="5"/>
  <c r="BK320" i="5"/>
  <c r="BW320" i="5"/>
  <c r="AZ320" i="5"/>
  <c r="BL320" i="5"/>
  <c r="BX320" i="5"/>
  <c r="AP320" i="5"/>
  <c r="BB320" i="5"/>
  <c r="BN320" i="5"/>
  <c r="AQ320" i="5"/>
  <c r="BA320" i="5"/>
  <c r="BC320" i="5"/>
  <c r="BM320" i="5"/>
  <c r="BO320" i="5"/>
  <c r="BY320" i="5"/>
  <c r="AP224" i="5"/>
  <c r="BB224" i="5"/>
  <c r="BN224" i="5"/>
  <c r="AQ224" i="5"/>
  <c r="BC224" i="5"/>
  <c r="BO224" i="5"/>
  <c r="AR224" i="5"/>
  <c r="BD224" i="5"/>
  <c r="BP224" i="5"/>
  <c r="AS224" i="5"/>
  <c r="BE224" i="5"/>
  <c r="BQ224" i="5"/>
  <c r="AT224" i="5"/>
  <c r="BF224" i="5"/>
  <c r="BR224" i="5"/>
  <c r="AV224" i="5"/>
  <c r="BH224" i="5"/>
  <c r="BT224" i="5"/>
  <c r="AW224" i="5"/>
  <c r="BI224" i="5"/>
  <c r="BU224" i="5"/>
  <c r="AZ224" i="5"/>
  <c r="BL224" i="5"/>
  <c r="BX224" i="5"/>
  <c r="AX224" i="5"/>
  <c r="AY224" i="5"/>
  <c r="BA224" i="5"/>
  <c r="BG224" i="5"/>
  <c r="BJ224" i="5"/>
  <c r="BK224" i="5"/>
  <c r="BM224" i="5"/>
  <c r="BS224" i="5"/>
  <c r="BV224" i="5"/>
  <c r="BW224" i="5"/>
  <c r="BY224" i="5"/>
  <c r="AU224" i="5"/>
  <c r="AT128" i="5"/>
  <c r="AW128" i="5"/>
  <c r="BI128" i="5"/>
  <c r="BU128" i="5"/>
  <c r="AX128" i="5"/>
  <c r="BJ128" i="5"/>
  <c r="BV128" i="5"/>
  <c r="AY128" i="5"/>
  <c r="BK128" i="5"/>
  <c r="BW128" i="5"/>
  <c r="AZ128" i="5"/>
  <c r="AQ128" i="5"/>
  <c r="BC128" i="5"/>
  <c r="BO128" i="5"/>
  <c r="AR128" i="5"/>
  <c r="BD128" i="5"/>
  <c r="BP128" i="5"/>
  <c r="AS128" i="5"/>
  <c r="BE128" i="5"/>
  <c r="BQ128" i="5"/>
  <c r="BH128" i="5"/>
  <c r="BL128" i="5"/>
  <c r="BM128" i="5"/>
  <c r="BN128" i="5"/>
  <c r="BR128" i="5"/>
  <c r="AP128" i="5"/>
  <c r="BS128" i="5"/>
  <c r="AU128" i="5"/>
  <c r="BT128" i="5"/>
  <c r="AV128" i="5"/>
  <c r="BX128" i="5"/>
  <c r="BA128" i="5"/>
  <c r="BY128" i="5"/>
  <c r="BB128" i="5"/>
  <c r="BF128" i="5"/>
  <c r="BG128" i="5"/>
  <c r="BA19" i="5"/>
  <c r="BM19" i="5"/>
  <c r="BY19" i="5"/>
  <c r="AP19" i="5"/>
  <c r="BB19" i="5"/>
  <c r="BN19" i="5"/>
  <c r="AQ19" i="5"/>
  <c r="BC19" i="5"/>
  <c r="BO19" i="5"/>
  <c r="AR19" i="5"/>
  <c r="BD19" i="5"/>
  <c r="BP19" i="5"/>
  <c r="AS19" i="5"/>
  <c r="BE19" i="5"/>
  <c r="BQ19" i="5"/>
  <c r="AU19" i="5"/>
  <c r="BG19" i="5"/>
  <c r="BS19" i="5"/>
  <c r="AV19" i="5"/>
  <c r="BH19" i="5"/>
  <c r="BT19" i="5"/>
  <c r="AW19" i="5"/>
  <c r="BI19" i="5"/>
  <c r="BU19" i="5"/>
  <c r="AX19" i="5"/>
  <c r="BJ19" i="5"/>
  <c r="BV19" i="5"/>
  <c r="AY19" i="5"/>
  <c r="BK19" i="5"/>
  <c r="BW19" i="5"/>
  <c r="AT19" i="5"/>
  <c r="AZ19" i="5"/>
  <c r="BF19" i="5"/>
  <c r="BL19" i="5"/>
  <c r="BR19" i="5"/>
  <c r="BX19" i="5"/>
  <c r="AQ308" i="5"/>
  <c r="BC308" i="5"/>
  <c r="BO308" i="5"/>
  <c r="AR308" i="5"/>
  <c r="BD308" i="5"/>
  <c r="BP308" i="5"/>
  <c r="AS308" i="5"/>
  <c r="BE308" i="5"/>
  <c r="BQ308" i="5"/>
  <c r="AT308" i="5"/>
  <c r="BF308" i="5"/>
  <c r="BR308" i="5"/>
  <c r="AU308" i="5"/>
  <c r="BG308" i="5"/>
  <c r="BS308" i="5"/>
  <c r="AV308" i="5"/>
  <c r="BH308" i="5"/>
  <c r="BT308" i="5"/>
  <c r="AW308" i="5"/>
  <c r="BI308" i="5"/>
  <c r="BU308" i="5"/>
  <c r="AX308" i="5"/>
  <c r="BJ308" i="5"/>
  <c r="BV308" i="5"/>
  <c r="AY308" i="5"/>
  <c r="BK308" i="5"/>
  <c r="BW308" i="5"/>
  <c r="AZ308" i="5"/>
  <c r="BL308" i="5"/>
  <c r="BX308" i="5"/>
  <c r="AP308" i="5"/>
  <c r="BB308" i="5"/>
  <c r="BN308" i="5"/>
  <c r="BA308" i="5"/>
  <c r="BM308" i="5"/>
  <c r="BY308" i="5"/>
  <c r="AQ362" i="5"/>
  <c r="BC362" i="5"/>
  <c r="BO362" i="5"/>
  <c r="AR362" i="5"/>
  <c r="BD362" i="5"/>
  <c r="BP362" i="5"/>
  <c r="AS362" i="5"/>
  <c r="BE362" i="5"/>
  <c r="BQ362" i="5"/>
  <c r="AT362" i="5"/>
  <c r="BF362" i="5"/>
  <c r="BR362" i="5"/>
  <c r="AU362" i="5"/>
  <c r="BG362" i="5"/>
  <c r="BS362" i="5"/>
  <c r="AV362" i="5"/>
  <c r="BH362" i="5"/>
  <c r="BT362" i="5"/>
  <c r="AX362" i="5"/>
  <c r="BJ362" i="5"/>
  <c r="BV362" i="5"/>
  <c r="AY362" i="5"/>
  <c r="BK362" i="5"/>
  <c r="BW362" i="5"/>
  <c r="AZ362" i="5"/>
  <c r="BL362" i="5"/>
  <c r="BX362" i="5"/>
  <c r="AP362" i="5"/>
  <c r="BB362" i="5"/>
  <c r="BN362" i="5"/>
  <c r="BM362" i="5"/>
  <c r="BU362" i="5"/>
  <c r="BY362" i="5"/>
  <c r="AW362" i="5"/>
  <c r="BA362" i="5"/>
  <c r="BI362" i="5"/>
  <c r="AT113" i="5"/>
  <c r="BF113" i="5"/>
  <c r="BR113" i="5"/>
  <c r="AU113" i="5"/>
  <c r="BG113" i="5"/>
  <c r="BS113" i="5"/>
  <c r="AV113" i="5"/>
  <c r="BH113" i="5"/>
  <c r="BT113" i="5"/>
  <c r="AW113" i="5"/>
  <c r="BI113" i="5"/>
  <c r="BU113" i="5"/>
  <c r="AX113" i="5"/>
  <c r="BJ113" i="5"/>
  <c r="BV113" i="5"/>
  <c r="AY113" i="5"/>
  <c r="BK113" i="5"/>
  <c r="BW113" i="5"/>
  <c r="AZ113" i="5"/>
  <c r="BL113" i="5"/>
  <c r="BX113" i="5"/>
  <c r="BA113" i="5"/>
  <c r="BM113" i="5"/>
  <c r="BY113" i="5"/>
  <c r="AP113" i="5"/>
  <c r="BB113" i="5"/>
  <c r="BN113" i="5"/>
  <c r="AQ113" i="5"/>
  <c r="BC113" i="5"/>
  <c r="BO113" i="5"/>
  <c r="AR113" i="5"/>
  <c r="BD113" i="5"/>
  <c r="BP113" i="5"/>
  <c r="AS113" i="5"/>
  <c r="BE113" i="5"/>
  <c r="BQ113" i="5"/>
  <c r="AQ281" i="5"/>
  <c r="BC281" i="5"/>
  <c r="BO281" i="5"/>
  <c r="AR281" i="5"/>
  <c r="BD281" i="5"/>
  <c r="BP281" i="5"/>
  <c r="AS281" i="5"/>
  <c r="BE281" i="5"/>
  <c r="BQ281" i="5"/>
  <c r="AT281" i="5"/>
  <c r="BF281" i="5"/>
  <c r="BR281" i="5"/>
  <c r="AU281" i="5"/>
  <c r="BG281" i="5"/>
  <c r="BS281" i="5"/>
  <c r="AV281" i="5"/>
  <c r="BH281" i="5"/>
  <c r="BT281" i="5"/>
  <c r="AW281" i="5"/>
  <c r="BI281" i="5"/>
  <c r="BU281" i="5"/>
  <c r="AX281" i="5"/>
  <c r="BJ281" i="5"/>
  <c r="BV281" i="5"/>
  <c r="AY281" i="5"/>
  <c r="BK281" i="5"/>
  <c r="BW281" i="5"/>
  <c r="AZ281" i="5"/>
  <c r="BL281" i="5"/>
  <c r="BX281" i="5"/>
  <c r="AP281" i="5"/>
  <c r="BB281" i="5"/>
  <c r="BN281" i="5"/>
  <c r="BA281" i="5"/>
  <c r="BM281" i="5"/>
  <c r="BY281" i="5"/>
  <c r="AY383" i="5"/>
  <c r="BK383" i="5"/>
  <c r="BW383" i="5"/>
  <c r="AZ383" i="5"/>
  <c r="BL383" i="5"/>
  <c r="BX383" i="5"/>
  <c r="BA383" i="5"/>
  <c r="BM383" i="5"/>
  <c r="BY383" i="5"/>
  <c r="AP383" i="5"/>
  <c r="BB383" i="5"/>
  <c r="BN383" i="5"/>
  <c r="AQ383" i="5"/>
  <c r="BC383" i="5"/>
  <c r="BO383" i="5"/>
  <c r="AR383" i="5"/>
  <c r="BD383" i="5"/>
  <c r="BP383" i="5"/>
  <c r="AS383" i="5"/>
  <c r="BE383" i="5"/>
  <c r="BQ383" i="5"/>
  <c r="AT383" i="5"/>
  <c r="BF383" i="5"/>
  <c r="BR383" i="5"/>
  <c r="AU383" i="5"/>
  <c r="BG383" i="5"/>
  <c r="BS383" i="5"/>
  <c r="AV383" i="5"/>
  <c r="BH383" i="5"/>
  <c r="BT383" i="5"/>
  <c r="AW383" i="5"/>
  <c r="BI383" i="5"/>
  <c r="BU383" i="5"/>
  <c r="AX383" i="5"/>
  <c r="BJ383" i="5"/>
  <c r="BV383" i="5"/>
  <c r="AQ287" i="5"/>
  <c r="BC287" i="5"/>
  <c r="BO287" i="5"/>
  <c r="AR287" i="5"/>
  <c r="BD287" i="5"/>
  <c r="BP287" i="5"/>
  <c r="AS287" i="5"/>
  <c r="BE287" i="5"/>
  <c r="BQ287" i="5"/>
  <c r="AT287" i="5"/>
  <c r="BF287" i="5"/>
  <c r="BR287" i="5"/>
  <c r="AU287" i="5"/>
  <c r="BG287" i="5"/>
  <c r="BS287" i="5"/>
  <c r="AV287" i="5"/>
  <c r="BH287" i="5"/>
  <c r="BT287" i="5"/>
  <c r="AW287" i="5"/>
  <c r="BI287" i="5"/>
  <c r="BU287" i="5"/>
  <c r="AX287" i="5"/>
  <c r="BJ287" i="5"/>
  <c r="BV287" i="5"/>
  <c r="AY287" i="5"/>
  <c r="BK287" i="5"/>
  <c r="BW287" i="5"/>
  <c r="AZ287" i="5"/>
  <c r="BL287" i="5"/>
  <c r="BX287" i="5"/>
  <c r="AP287" i="5"/>
  <c r="BB287" i="5"/>
  <c r="BN287" i="5"/>
  <c r="BA287" i="5"/>
  <c r="BM287" i="5"/>
  <c r="BY287" i="5"/>
  <c r="BA191" i="5"/>
  <c r="BM191" i="5"/>
  <c r="BY191" i="5"/>
  <c r="AP191" i="5"/>
  <c r="BB191" i="5"/>
  <c r="BN191" i="5"/>
  <c r="AQ191" i="5"/>
  <c r="BC191" i="5"/>
  <c r="BO191" i="5"/>
  <c r="AR191" i="5"/>
  <c r="BD191" i="5"/>
  <c r="BP191" i="5"/>
  <c r="AS191" i="5"/>
  <c r="BE191" i="5"/>
  <c r="BQ191" i="5"/>
  <c r="AT191" i="5"/>
  <c r="BF191" i="5"/>
  <c r="BR191" i="5"/>
  <c r="AU191" i="5"/>
  <c r="BG191" i="5"/>
  <c r="BS191" i="5"/>
  <c r="AV191" i="5"/>
  <c r="BH191" i="5"/>
  <c r="BT191" i="5"/>
  <c r="AW191" i="5"/>
  <c r="BI191" i="5"/>
  <c r="BU191" i="5"/>
  <c r="AX191" i="5"/>
  <c r="BJ191" i="5"/>
  <c r="BV191" i="5"/>
  <c r="AZ191" i="5"/>
  <c r="BL191" i="5"/>
  <c r="BX191" i="5"/>
  <c r="AY191" i="5"/>
  <c r="BK191" i="5"/>
  <c r="BW191" i="5"/>
  <c r="AZ91" i="5"/>
  <c r="BL91" i="5"/>
  <c r="BX91" i="5"/>
  <c r="BA91" i="5"/>
  <c r="BM91" i="5"/>
  <c r="BY91" i="5"/>
  <c r="AP91" i="5"/>
  <c r="BB91" i="5"/>
  <c r="BN91" i="5"/>
  <c r="AQ91" i="5"/>
  <c r="BC91" i="5"/>
  <c r="BO91" i="5"/>
  <c r="AR91" i="5"/>
  <c r="BD91" i="5"/>
  <c r="BP91" i="5"/>
  <c r="AS91" i="5"/>
  <c r="BE91" i="5"/>
  <c r="BQ91" i="5"/>
  <c r="AT91" i="5"/>
  <c r="BF91" i="5"/>
  <c r="BR91" i="5"/>
  <c r="AU91" i="5"/>
  <c r="BG91" i="5"/>
  <c r="BS91" i="5"/>
  <c r="AV91" i="5"/>
  <c r="BH91" i="5"/>
  <c r="BT91" i="5"/>
  <c r="AW91" i="5"/>
  <c r="BI91" i="5"/>
  <c r="BU91" i="5"/>
  <c r="AX91" i="5"/>
  <c r="BJ91" i="5"/>
  <c r="BV91" i="5"/>
  <c r="AY91" i="5"/>
  <c r="BK91" i="5"/>
  <c r="BW91" i="5"/>
  <c r="AY382" i="5"/>
  <c r="BK382" i="5"/>
  <c r="BW382" i="5"/>
  <c r="AZ382" i="5"/>
  <c r="BL382" i="5"/>
  <c r="BX382" i="5"/>
  <c r="BA382" i="5"/>
  <c r="BM382" i="5"/>
  <c r="BY382" i="5"/>
  <c r="AP382" i="5"/>
  <c r="BB382" i="5"/>
  <c r="BN382" i="5"/>
  <c r="AQ382" i="5"/>
  <c r="BC382" i="5"/>
  <c r="BO382" i="5"/>
  <c r="AR382" i="5"/>
  <c r="BD382" i="5"/>
  <c r="BP382" i="5"/>
  <c r="AS382" i="5"/>
  <c r="BE382" i="5"/>
  <c r="BQ382" i="5"/>
  <c r="AT382" i="5"/>
  <c r="BF382" i="5"/>
  <c r="BR382" i="5"/>
  <c r="AU382" i="5"/>
  <c r="BG382" i="5"/>
  <c r="BS382" i="5"/>
  <c r="AV382" i="5"/>
  <c r="BH382" i="5"/>
  <c r="BT382" i="5"/>
  <c r="AW382" i="5"/>
  <c r="BI382" i="5"/>
  <c r="BU382" i="5"/>
  <c r="AX382" i="5"/>
  <c r="BJ382" i="5"/>
  <c r="BV382" i="5"/>
  <c r="AQ286" i="5"/>
  <c r="BC286" i="5"/>
  <c r="BO286" i="5"/>
  <c r="AR286" i="5"/>
  <c r="BD286" i="5"/>
  <c r="BP286" i="5"/>
  <c r="AS286" i="5"/>
  <c r="BE286" i="5"/>
  <c r="BQ286" i="5"/>
  <c r="AT286" i="5"/>
  <c r="BF286" i="5"/>
  <c r="BR286" i="5"/>
  <c r="AU286" i="5"/>
  <c r="BG286" i="5"/>
  <c r="BS286" i="5"/>
  <c r="AV286" i="5"/>
  <c r="BH286" i="5"/>
  <c r="BT286" i="5"/>
  <c r="AW286" i="5"/>
  <c r="BI286" i="5"/>
  <c r="BU286" i="5"/>
  <c r="AX286" i="5"/>
  <c r="BJ286" i="5"/>
  <c r="BV286" i="5"/>
  <c r="AY286" i="5"/>
  <c r="BK286" i="5"/>
  <c r="BW286" i="5"/>
  <c r="AZ286" i="5"/>
  <c r="BL286" i="5"/>
  <c r="BX286" i="5"/>
  <c r="AP286" i="5"/>
  <c r="BB286" i="5"/>
  <c r="BN286" i="5"/>
  <c r="BY286" i="5"/>
  <c r="BA286" i="5"/>
  <c r="BM286" i="5"/>
  <c r="BA190" i="5"/>
  <c r="BM190" i="5"/>
  <c r="BY190" i="5"/>
  <c r="AP190" i="5"/>
  <c r="BB190" i="5"/>
  <c r="BN190" i="5"/>
  <c r="AQ190" i="5"/>
  <c r="BC190" i="5"/>
  <c r="BO190" i="5"/>
  <c r="AR190" i="5"/>
  <c r="BD190" i="5"/>
  <c r="BP190" i="5"/>
  <c r="AS190" i="5"/>
  <c r="BE190" i="5"/>
  <c r="BQ190" i="5"/>
  <c r="AT190" i="5"/>
  <c r="BF190" i="5"/>
  <c r="BR190" i="5"/>
  <c r="AU190" i="5"/>
  <c r="BG190" i="5"/>
  <c r="BS190" i="5"/>
  <c r="AV190" i="5"/>
  <c r="BH190" i="5"/>
  <c r="BT190" i="5"/>
  <c r="AW190" i="5"/>
  <c r="BI190" i="5"/>
  <c r="BU190" i="5"/>
  <c r="AX190" i="5"/>
  <c r="BJ190" i="5"/>
  <c r="BV190" i="5"/>
  <c r="AZ190" i="5"/>
  <c r="BL190" i="5"/>
  <c r="BX190" i="5"/>
  <c r="AY190" i="5"/>
  <c r="BK190" i="5"/>
  <c r="BW190" i="5"/>
  <c r="AZ90" i="5"/>
  <c r="BL90" i="5"/>
  <c r="BX90" i="5"/>
  <c r="BA90" i="5"/>
  <c r="BM90" i="5"/>
  <c r="BY90" i="5"/>
  <c r="AP90" i="5"/>
  <c r="BB90" i="5"/>
  <c r="BN90" i="5"/>
  <c r="AQ90" i="5"/>
  <c r="BC90" i="5"/>
  <c r="BO90" i="5"/>
  <c r="AR90" i="5"/>
  <c r="BD90" i="5"/>
  <c r="BP90" i="5"/>
  <c r="AS90" i="5"/>
  <c r="BE90" i="5"/>
  <c r="BQ90" i="5"/>
  <c r="AT90" i="5"/>
  <c r="BF90" i="5"/>
  <c r="BR90" i="5"/>
  <c r="AU90" i="5"/>
  <c r="BG90" i="5"/>
  <c r="BS90" i="5"/>
  <c r="AV90" i="5"/>
  <c r="BH90" i="5"/>
  <c r="BT90" i="5"/>
  <c r="AW90" i="5"/>
  <c r="BI90" i="5"/>
  <c r="BU90" i="5"/>
  <c r="AX90" i="5"/>
  <c r="BJ90" i="5"/>
  <c r="BV90" i="5"/>
  <c r="AY90" i="5"/>
  <c r="BK90" i="5"/>
  <c r="BW90" i="5"/>
  <c r="AZ102" i="5"/>
  <c r="BL102" i="5"/>
  <c r="BX102" i="5"/>
  <c r="BA102" i="5"/>
  <c r="BM102" i="5"/>
  <c r="BY102" i="5"/>
  <c r="AP102" i="5"/>
  <c r="BB102" i="5"/>
  <c r="BN102" i="5"/>
  <c r="AQ102" i="5"/>
  <c r="BC102" i="5"/>
  <c r="BO102" i="5"/>
  <c r="AR102" i="5"/>
  <c r="BD102" i="5"/>
  <c r="BP102" i="5"/>
  <c r="AS102" i="5"/>
  <c r="BE102" i="5"/>
  <c r="BQ102" i="5"/>
  <c r="AT102" i="5"/>
  <c r="BF102" i="5"/>
  <c r="BR102" i="5"/>
  <c r="AU102" i="5"/>
  <c r="BG102" i="5"/>
  <c r="BS102" i="5"/>
  <c r="AV102" i="5"/>
  <c r="BH102" i="5"/>
  <c r="BT102" i="5"/>
  <c r="AW102" i="5"/>
  <c r="BI102" i="5"/>
  <c r="BU102" i="5"/>
  <c r="AX102" i="5"/>
  <c r="BJ102" i="5"/>
  <c r="BV102" i="5"/>
  <c r="AY102" i="5"/>
  <c r="BK102" i="5"/>
  <c r="BW102" i="5"/>
  <c r="AZ6" i="5"/>
  <c r="BL6" i="5"/>
  <c r="BX6" i="5"/>
  <c r="BA6" i="5"/>
  <c r="BM6" i="5"/>
  <c r="BY6" i="5"/>
  <c r="AP6" i="5"/>
  <c r="BB6" i="5"/>
  <c r="BN6" i="5"/>
  <c r="AQ6" i="5"/>
  <c r="BC6" i="5"/>
  <c r="BO6" i="5"/>
  <c r="AR6" i="5"/>
  <c r="BD6" i="5"/>
  <c r="BP6" i="5"/>
  <c r="AS6" i="5"/>
  <c r="BE6" i="5"/>
  <c r="BQ6" i="5"/>
  <c r="AU6" i="5"/>
  <c r="BG6" i="5"/>
  <c r="BS6" i="5"/>
  <c r="AV6" i="5"/>
  <c r="BH6" i="5"/>
  <c r="BT6" i="5"/>
  <c r="AW6" i="5"/>
  <c r="BI6" i="5"/>
  <c r="BU6" i="5"/>
  <c r="AX6" i="5"/>
  <c r="BJ6" i="5"/>
  <c r="BV6" i="5"/>
  <c r="AY6" i="5"/>
  <c r="BK6" i="5"/>
  <c r="BW6" i="5"/>
  <c r="AT6" i="5"/>
  <c r="BF6" i="5"/>
  <c r="BR6" i="5"/>
  <c r="AQ283" i="5"/>
  <c r="BC283" i="5"/>
  <c r="BO283" i="5"/>
  <c r="AR283" i="5"/>
  <c r="BD283" i="5"/>
  <c r="BP283" i="5"/>
  <c r="AS283" i="5"/>
  <c r="BE283" i="5"/>
  <c r="BQ283" i="5"/>
  <c r="AT283" i="5"/>
  <c r="BF283" i="5"/>
  <c r="BR283" i="5"/>
  <c r="AU283" i="5"/>
  <c r="BG283" i="5"/>
  <c r="BS283" i="5"/>
  <c r="AV283" i="5"/>
  <c r="BH283" i="5"/>
  <c r="BT283" i="5"/>
  <c r="AW283" i="5"/>
  <c r="BI283" i="5"/>
  <c r="BU283" i="5"/>
  <c r="AX283" i="5"/>
  <c r="BJ283" i="5"/>
  <c r="BV283" i="5"/>
  <c r="AY283" i="5"/>
  <c r="BK283" i="5"/>
  <c r="BW283" i="5"/>
  <c r="AZ283" i="5"/>
  <c r="BL283" i="5"/>
  <c r="BX283" i="5"/>
  <c r="AP283" i="5"/>
  <c r="BB283" i="5"/>
  <c r="BN283" i="5"/>
  <c r="BA283" i="5"/>
  <c r="BM283" i="5"/>
  <c r="BY283" i="5"/>
  <c r="AX161" i="5"/>
  <c r="BJ161" i="5"/>
  <c r="BV161" i="5"/>
  <c r="AY161" i="5"/>
  <c r="BK161" i="5"/>
  <c r="BW161" i="5"/>
  <c r="AZ161" i="5"/>
  <c r="BL161" i="5"/>
  <c r="BX161" i="5"/>
  <c r="BA161" i="5"/>
  <c r="BM161" i="5"/>
  <c r="BY161" i="5"/>
  <c r="AQ161" i="5"/>
  <c r="BC161" i="5"/>
  <c r="BO161" i="5"/>
  <c r="AR161" i="5"/>
  <c r="BD161" i="5"/>
  <c r="BP161" i="5"/>
  <c r="AS161" i="5"/>
  <c r="BE161" i="5"/>
  <c r="BQ161" i="5"/>
  <c r="AT161" i="5"/>
  <c r="BF161" i="5"/>
  <c r="BR161" i="5"/>
  <c r="AU161" i="5"/>
  <c r="BG161" i="5"/>
  <c r="BS161" i="5"/>
  <c r="AV161" i="5"/>
  <c r="BH161" i="5"/>
  <c r="BT161" i="5"/>
  <c r="AW161" i="5"/>
  <c r="BI161" i="5"/>
  <c r="BU161" i="5"/>
  <c r="AP161" i="5"/>
  <c r="BB161" i="5"/>
  <c r="BN161" i="5"/>
  <c r="AW130" i="5"/>
  <c r="BI130" i="5"/>
  <c r="BU130" i="5"/>
  <c r="AQ130" i="5"/>
  <c r="BC130" i="5"/>
  <c r="BO130" i="5"/>
  <c r="AR130" i="5"/>
  <c r="BD130" i="5"/>
  <c r="BP130" i="5"/>
  <c r="AS130" i="5"/>
  <c r="BE130" i="5"/>
  <c r="BQ130" i="5"/>
  <c r="BF130" i="5"/>
  <c r="BW130" i="5"/>
  <c r="BG130" i="5"/>
  <c r="BX130" i="5"/>
  <c r="BH130" i="5"/>
  <c r="BY130" i="5"/>
  <c r="AP130" i="5"/>
  <c r="BJ130" i="5"/>
  <c r="AT130" i="5"/>
  <c r="BK130" i="5"/>
  <c r="AU130" i="5"/>
  <c r="BL130" i="5"/>
  <c r="AV130" i="5"/>
  <c r="BM130" i="5"/>
  <c r="AX130" i="5"/>
  <c r="BN130" i="5"/>
  <c r="AY130" i="5"/>
  <c r="BR130" i="5"/>
  <c r="AZ130" i="5"/>
  <c r="BS130" i="5"/>
  <c r="BA130" i="5"/>
  <c r="BT130" i="5"/>
  <c r="BB130" i="5"/>
  <c r="BV130" i="5"/>
  <c r="AZ100" i="5"/>
  <c r="BL100" i="5"/>
  <c r="BX100" i="5"/>
  <c r="BA100" i="5"/>
  <c r="BM100" i="5"/>
  <c r="BY100" i="5"/>
  <c r="AP100" i="5"/>
  <c r="BB100" i="5"/>
  <c r="BN100" i="5"/>
  <c r="AQ100" i="5"/>
  <c r="BC100" i="5"/>
  <c r="BO100" i="5"/>
  <c r="AR100" i="5"/>
  <c r="BD100" i="5"/>
  <c r="BP100" i="5"/>
  <c r="AS100" i="5"/>
  <c r="BE100" i="5"/>
  <c r="BQ100" i="5"/>
  <c r="AT100" i="5"/>
  <c r="BF100" i="5"/>
  <c r="BR100" i="5"/>
  <c r="AU100" i="5"/>
  <c r="BG100" i="5"/>
  <c r="BS100" i="5"/>
  <c r="AV100" i="5"/>
  <c r="BH100" i="5"/>
  <c r="BT100" i="5"/>
  <c r="AW100" i="5"/>
  <c r="BI100" i="5"/>
  <c r="BU100" i="5"/>
  <c r="AX100" i="5"/>
  <c r="BJ100" i="5"/>
  <c r="BV100" i="5"/>
  <c r="AY100" i="5"/>
  <c r="BK100" i="5"/>
  <c r="BW100" i="5"/>
  <c r="AZ99" i="5"/>
  <c r="BL99" i="5"/>
  <c r="BX99" i="5"/>
  <c r="BA99" i="5"/>
  <c r="BM99" i="5"/>
  <c r="BY99" i="5"/>
  <c r="AP99" i="5"/>
  <c r="BB99" i="5"/>
  <c r="BN99" i="5"/>
  <c r="AQ99" i="5"/>
  <c r="BC99" i="5"/>
  <c r="BO99" i="5"/>
  <c r="AR99" i="5"/>
  <c r="BD99" i="5"/>
  <c r="BP99" i="5"/>
  <c r="AS99" i="5"/>
  <c r="BE99" i="5"/>
  <c r="BQ99" i="5"/>
  <c r="AT99" i="5"/>
  <c r="BF99" i="5"/>
  <c r="BR99" i="5"/>
  <c r="AU99" i="5"/>
  <c r="BG99" i="5"/>
  <c r="BS99" i="5"/>
  <c r="AV99" i="5"/>
  <c r="BH99" i="5"/>
  <c r="BT99" i="5"/>
  <c r="AW99" i="5"/>
  <c r="BI99" i="5"/>
  <c r="BU99" i="5"/>
  <c r="AX99" i="5"/>
  <c r="BJ99" i="5"/>
  <c r="BV99" i="5"/>
  <c r="AY99" i="5"/>
  <c r="BK99" i="5"/>
  <c r="BW99" i="5"/>
  <c r="AZ14" i="5"/>
  <c r="BL14" i="5"/>
  <c r="BX14" i="5"/>
  <c r="BA14" i="5"/>
  <c r="BM14" i="5"/>
  <c r="BY14" i="5"/>
  <c r="AP14" i="5"/>
  <c r="BB14" i="5"/>
  <c r="BN14" i="5"/>
  <c r="AQ14" i="5"/>
  <c r="BC14" i="5"/>
  <c r="BO14" i="5"/>
  <c r="AR14" i="5"/>
  <c r="BD14" i="5"/>
  <c r="BP14" i="5"/>
  <c r="AS14" i="5"/>
  <c r="BE14" i="5"/>
  <c r="BQ14" i="5"/>
  <c r="AU14" i="5"/>
  <c r="BG14" i="5"/>
  <c r="BS14" i="5"/>
  <c r="AV14" i="5"/>
  <c r="BH14" i="5"/>
  <c r="BT14" i="5"/>
  <c r="AW14" i="5"/>
  <c r="BI14" i="5"/>
  <c r="BU14" i="5"/>
  <c r="AX14" i="5"/>
  <c r="BJ14" i="5"/>
  <c r="BV14" i="5"/>
  <c r="AY14" i="5"/>
  <c r="BK14" i="5"/>
  <c r="BW14" i="5"/>
  <c r="AT14" i="5"/>
  <c r="BF14" i="5"/>
  <c r="BR14" i="5"/>
  <c r="AX141" i="5"/>
  <c r="BJ141" i="5"/>
  <c r="BV141" i="5"/>
  <c r="AY141" i="5"/>
  <c r="BK141" i="5"/>
  <c r="BW141" i="5"/>
  <c r="AZ141" i="5"/>
  <c r="BL141" i="5"/>
  <c r="BX141" i="5"/>
  <c r="BA141" i="5"/>
  <c r="BM141" i="5"/>
  <c r="BY141" i="5"/>
  <c r="AQ141" i="5"/>
  <c r="BC141" i="5"/>
  <c r="BO141" i="5"/>
  <c r="AR141" i="5"/>
  <c r="BD141" i="5"/>
  <c r="BP141" i="5"/>
  <c r="AS141" i="5"/>
  <c r="BE141" i="5"/>
  <c r="BQ141" i="5"/>
  <c r="AT141" i="5"/>
  <c r="BF141" i="5"/>
  <c r="BR141" i="5"/>
  <c r="AU141" i="5"/>
  <c r="BG141" i="5"/>
  <c r="BS141" i="5"/>
  <c r="AV141" i="5"/>
  <c r="BH141" i="5"/>
  <c r="BT141" i="5"/>
  <c r="AW141" i="5"/>
  <c r="BI141" i="5"/>
  <c r="BU141" i="5"/>
  <c r="AP141" i="5"/>
  <c r="BB141" i="5"/>
  <c r="BN141" i="5"/>
  <c r="AW132" i="5"/>
  <c r="BI132" i="5"/>
  <c r="BU132" i="5"/>
  <c r="AQ132" i="5"/>
  <c r="BC132" i="5"/>
  <c r="BO132" i="5"/>
  <c r="AR132" i="5"/>
  <c r="BD132" i="5"/>
  <c r="BP132" i="5"/>
  <c r="AS132" i="5"/>
  <c r="BE132" i="5"/>
  <c r="BQ132" i="5"/>
  <c r="BF132" i="5"/>
  <c r="BW132" i="5"/>
  <c r="BG132" i="5"/>
  <c r="BX132" i="5"/>
  <c r="BH132" i="5"/>
  <c r="BY132" i="5"/>
  <c r="AP132" i="5"/>
  <c r="BJ132" i="5"/>
  <c r="AT132" i="5"/>
  <c r="BK132" i="5"/>
  <c r="AU132" i="5"/>
  <c r="BL132" i="5"/>
  <c r="AV132" i="5"/>
  <c r="BM132" i="5"/>
  <c r="AX132" i="5"/>
  <c r="BN132" i="5"/>
  <c r="AY132" i="5"/>
  <c r="BR132" i="5"/>
  <c r="AZ132" i="5"/>
  <c r="BS132" i="5"/>
  <c r="BA132" i="5"/>
  <c r="BT132" i="5"/>
  <c r="BB132" i="5"/>
  <c r="BV132" i="5"/>
  <c r="BA24" i="5"/>
  <c r="BM24" i="5"/>
  <c r="BY24" i="5"/>
  <c r="AP24" i="5"/>
  <c r="BB24" i="5"/>
  <c r="BN24" i="5"/>
  <c r="AQ24" i="5"/>
  <c r="BC24" i="5"/>
  <c r="BO24" i="5"/>
  <c r="AR24" i="5"/>
  <c r="BD24" i="5"/>
  <c r="BP24" i="5"/>
  <c r="AS24" i="5"/>
  <c r="BE24" i="5"/>
  <c r="BQ24" i="5"/>
  <c r="AU24" i="5"/>
  <c r="BG24" i="5"/>
  <c r="BS24" i="5"/>
  <c r="AV24" i="5"/>
  <c r="BH24" i="5"/>
  <c r="BT24" i="5"/>
  <c r="AW24" i="5"/>
  <c r="BI24" i="5"/>
  <c r="BU24" i="5"/>
  <c r="AX24" i="5"/>
  <c r="BJ24" i="5"/>
  <c r="BV24" i="5"/>
  <c r="AY24" i="5"/>
  <c r="BK24" i="5"/>
  <c r="BW24" i="5"/>
  <c r="AZ24" i="5"/>
  <c r="BF24" i="5"/>
  <c r="BL24" i="5"/>
  <c r="BR24" i="5"/>
  <c r="BX24" i="5"/>
  <c r="AT24" i="5"/>
  <c r="AQ348" i="5"/>
  <c r="BC348" i="5"/>
  <c r="BO348" i="5"/>
  <c r="AR348" i="5"/>
  <c r="BD348" i="5"/>
  <c r="BP348" i="5"/>
  <c r="AS348" i="5"/>
  <c r="BE348" i="5"/>
  <c r="BQ348" i="5"/>
  <c r="AT348" i="5"/>
  <c r="BF348" i="5"/>
  <c r="BR348" i="5"/>
  <c r="AU348" i="5"/>
  <c r="BG348" i="5"/>
  <c r="BS348" i="5"/>
  <c r="AV348" i="5"/>
  <c r="BH348" i="5"/>
  <c r="BT348" i="5"/>
  <c r="AX348" i="5"/>
  <c r="BJ348" i="5"/>
  <c r="BV348" i="5"/>
  <c r="AY348" i="5"/>
  <c r="BK348" i="5"/>
  <c r="BW348" i="5"/>
  <c r="AZ348" i="5"/>
  <c r="BL348" i="5"/>
  <c r="BX348" i="5"/>
  <c r="BA348" i="5"/>
  <c r="BM348" i="5"/>
  <c r="BY348" i="5"/>
  <c r="AP348" i="5"/>
  <c r="BB348" i="5"/>
  <c r="BN348" i="5"/>
  <c r="AW348" i="5"/>
  <c r="BI348" i="5"/>
  <c r="BU348" i="5"/>
  <c r="BA195" i="5"/>
  <c r="BM195" i="5"/>
  <c r="BY195" i="5"/>
  <c r="AP195" i="5"/>
  <c r="BB195" i="5"/>
  <c r="BN195" i="5"/>
  <c r="AQ195" i="5"/>
  <c r="BC195" i="5"/>
  <c r="BO195" i="5"/>
  <c r="AR195" i="5"/>
  <c r="BD195" i="5"/>
  <c r="BP195" i="5"/>
  <c r="AS195" i="5"/>
  <c r="BE195" i="5"/>
  <c r="BQ195" i="5"/>
  <c r="AT195" i="5"/>
  <c r="BF195" i="5"/>
  <c r="BR195" i="5"/>
  <c r="AU195" i="5"/>
  <c r="BG195" i="5"/>
  <c r="BS195" i="5"/>
  <c r="AV195" i="5"/>
  <c r="BH195" i="5"/>
  <c r="BT195" i="5"/>
  <c r="AW195" i="5"/>
  <c r="BI195" i="5"/>
  <c r="BU195" i="5"/>
  <c r="AX195" i="5"/>
  <c r="BJ195" i="5"/>
  <c r="BV195" i="5"/>
  <c r="AZ195" i="5"/>
  <c r="BL195" i="5"/>
  <c r="BX195" i="5"/>
  <c r="AY195" i="5"/>
  <c r="BK195" i="5"/>
  <c r="BW195" i="5"/>
  <c r="AZ96" i="5"/>
  <c r="BL96" i="5"/>
  <c r="BX96" i="5"/>
  <c r="BA96" i="5"/>
  <c r="BM96" i="5"/>
  <c r="BY96" i="5"/>
  <c r="AP96" i="5"/>
  <c r="BB96" i="5"/>
  <c r="BN96" i="5"/>
  <c r="AQ96" i="5"/>
  <c r="BC96" i="5"/>
  <c r="BO96" i="5"/>
  <c r="AR96" i="5"/>
  <c r="BD96" i="5"/>
  <c r="BP96" i="5"/>
  <c r="AS96" i="5"/>
  <c r="BE96" i="5"/>
  <c r="BQ96" i="5"/>
  <c r="AT96" i="5"/>
  <c r="BF96" i="5"/>
  <c r="BR96" i="5"/>
  <c r="AU96" i="5"/>
  <c r="BG96" i="5"/>
  <c r="BS96" i="5"/>
  <c r="AV96" i="5"/>
  <c r="BH96" i="5"/>
  <c r="BT96" i="5"/>
  <c r="AW96" i="5"/>
  <c r="BI96" i="5"/>
  <c r="BU96" i="5"/>
  <c r="AX96" i="5"/>
  <c r="BJ96" i="5"/>
  <c r="BV96" i="5"/>
  <c r="AY96" i="5"/>
  <c r="BK96" i="5"/>
  <c r="BW96" i="5"/>
  <c r="AQ309" i="5"/>
  <c r="BC309" i="5"/>
  <c r="BO309" i="5"/>
  <c r="AR309" i="5"/>
  <c r="BD309" i="5"/>
  <c r="BP309" i="5"/>
  <c r="AS309" i="5"/>
  <c r="BE309" i="5"/>
  <c r="BQ309" i="5"/>
  <c r="AT309" i="5"/>
  <c r="BF309" i="5"/>
  <c r="BR309" i="5"/>
  <c r="AU309" i="5"/>
  <c r="BG309" i="5"/>
  <c r="BS309" i="5"/>
  <c r="AV309" i="5"/>
  <c r="BH309" i="5"/>
  <c r="BT309" i="5"/>
  <c r="AW309" i="5"/>
  <c r="BI309" i="5"/>
  <c r="BU309" i="5"/>
  <c r="AX309" i="5"/>
  <c r="BJ309" i="5"/>
  <c r="BV309" i="5"/>
  <c r="AY309" i="5"/>
  <c r="BK309" i="5"/>
  <c r="BW309" i="5"/>
  <c r="AZ309" i="5"/>
  <c r="BL309" i="5"/>
  <c r="BX309" i="5"/>
  <c r="AP309" i="5"/>
  <c r="BB309" i="5"/>
  <c r="BN309" i="5"/>
  <c r="BA309" i="5"/>
  <c r="BM309" i="5"/>
  <c r="BY309" i="5"/>
  <c r="AX140" i="5"/>
  <c r="BJ140" i="5"/>
  <c r="BV140" i="5"/>
  <c r="AY140" i="5"/>
  <c r="BK140" i="5"/>
  <c r="BW140" i="5"/>
  <c r="AZ140" i="5"/>
  <c r="BL140" i="5"/>
  <c r="BX140" i="5"/>
  <c r="BA140" i="5"/>
  <c r="BM140" i="5"/>
  <c r="BY140" i="5"/>
  <c r="AQ140" i="5"/>
  <c r="BC140" i="5"/>
  <c r="BO140" i="5"/>
  <c r="AR140" i="5"/>
  <c r="BD140" i="5"/>
  <c r="BP140" i="5"/>
  <c r="AS140" i="5"/>
  <c r="BE140" i="5"/>
  <c r="BQ140" i="5"/>
  <c r="AT140" i="5"/>
  <c r="BF140" i="5"/>
  <c r="BR140" i="5"/>
  <c r="AU140" i="5"/>
  <c r="BG140" i="5"/>
  <c r="BS140" i="5"/>
  <c r="AV140" i="5"/>
  <c r="BH140" i="5"/>
  <c r="BT140" i="5"/>
  <c r="AW140" i="5"/>
  <c r="BI140" i="5"/>
  <c r="BU140" i="5"/>
  <c r="AP140" i="5"/>
  <c r="BB140" i="5"/>
  <c r="BN140" i="5"/>
  <c r="BA197" i="5"/>
  <c r="BM197" i="5"/>
  <c r="BY197" i="5"/>
  <c r="AP197" i="5"/>
  <c r="BB197" i="5"/>
  <c r="BN197" i="5"/>
  <c r="AQ197" i="5"/>
  <c r="BC197" i="5"/>
  <c r="BO197" i="5"/>
  <c r="AR197" i="5"/>
  <c r="BD197" i="5"/>
  <c r="BP197" i="5"/>
  <c r="AS197" i="5"/>
  <c r="BE197" i="5"/>
  <c r="BQ197" i="5"/>
  <c r="AT197" i="5"/>
  <c r="BF197" i="5"/>
  <c r="BR197" i="5"/>
  <c r="AU197" i="5"/>
  <c r="BG197" i="5"/>
  <c r="BS197" i="5"/>
  <c r="AV197" i="5"/>
  <c r="BH197" i="5"/>
  <c r="BT197" i="5"/>
  <c r="AW197" i="5"/>
  <c r="BI197" i="5"/>
  <c r="BU197" i="5"/>
  <c r="AX197" i="5"/>
  <c r="BJ197" i="5"/>
  <c r="BV197" i="5"/>
  <c r="AZ197" i="5"/>
  <c r="BL197" i="5"/>
  <c r="BX197" i="5"/>
  <c r="BK197" i="5"/>
  <c r="BW197" i="5"/>
  <c r="AY197" i="5"/>
  <c r="AR314" i="5"/>
  <c r="BD314" i="5"/>
  <c r="BP314" i="5"/>
  <c r="AS314" i="5"/>
  <c r="BE314" i="5"/>
  <c r="BQ314" i="5"/>
  <c r="AT314" i="5"/>
  <c r="BF314" i="5"/>
  <c r="BR314" i="5"/>
  <c r="AU314" i="5"/>
  <c r="BG314" i="5"/>
  <c r="BS314" i="5"/>
  <c r="AV314" i="5"/>
  <c r="BH314" i="5"/>
  <c r="BT314" i="5"/>
  <c r="AW314" i="5"/>
  <c r="BI314" i="5"/>
  <c r="BU314" i="5"/>
  <c r="AX314" i="5"/>
  <c r="BJ314" i="5"/>
  <c r="BV314" i="5"/>
  <c r="AY314" i="5"/>
  <c r="BK314" i="5"/>
  <c r="BW314" i="5"/>
  <c r="AZ314" i="5"/>
  <c r="BL314" i="5"/>
  <c r="BX314" i="5"/>
  <c r="AP314" i="5"/>
  <c r="BB314" i="5"/>
  <c r="BN314" i="5"/>
  <c r="AQ314" i="5"/>
  <c r="BA314" i="5"/>
  <c r="BC314" i="5"/>
  <c r="BM314" i="5"/>
  <c r="BO314" i="5"/>
  <c r="BY314" i="5"/>
  <c r="AZ84" i="5"/>
  <c r="BL84" i="5"/>
  <c r="BX84" i="5"/>
  <c r="BA84" i="5"/>
  <c r="BM84" i="5"/>
  <c r="BY84" i="5"/>
  <c r="AP84" i="5"/>
  <c r="BB84" i="5"/>
  <c r="BN84" i="5"/>
  <c r="AQ84" i="5"/>
  <c r="BC84" i="5"/>
  <c r="BO84" i="5"/>
  <c r="AR84" i="5"/>
  <c r="BD84" i="5"/>
  <c r="BP84" i="5"/>
  <c r="AS84" i="5"/>
  <c r="BE84" i="5"/>
  <c r="BQ84" i="5"/>
  <c r="AT84" i="5"/>
  <c r="BF84" i="5"/>
  <c r="BR84" i="5"/>
  <c r="AU84" i="5"/>
  <c r="BG84" i="5"/>
  <c r="BS84" i="5"/>
  <c r="AV84" i="5"/>
  <c r="BH84" i="5"/>
  <c r="BT84" i="5"/>
  <c r="AW84" i="5"/>
  <c r="BI84" i="5"/>
  <c r="BU84" i="5"/>
  <c r="AX84" i="5"/>
  <c r="BJ84" i="5"/>
  <c r="BV84" i="5"/>
  <c r="AY84" i="5"/>
  <c r="BK84" i="5"/>
  <c r="BW84" i="5"/>
  <c r="BA221" i="5"/>
  <c r="BM221" i="5"/>
  <c r="BY221" i="5"/>
  <c r="AP221" i="5"/>
  <c r="BB221" i="5"/>
  <c r="BN221" i="5"/>
  <c r="AQ221" i="5"/>
  <c r="BC221" i="5"/>
  <c r="BO221" i="5"/>
  <c r="AR221" i="5"/>
  <c r="BD221" i="5"/>
  <c r="BP221" i="5"/>
  <c r="AS221" i="5"/>
  <c r="BE221" i="5"/>
  <c r="BQ221" i="5"/>
  <c r="AT221" i="5"/>
  <c r="BF221" i="5"/>
  <c r="BR221" i="5"/>
  <c r="AU221" i="5"/>
  <c r="BG221" i="5"/>
  <c r="BS221" i="5"/>
  <c r="AV221" i="5"/>
  <c r="BH221" i="5"/>
  <c r="BT221" i="5"/>
  <c r="AW221" i="5"/>
  <c r="BI221" i="5"/>
  <c r="BU221" i="5"/>
  <c r="AZ221" i="5"/>
  <c r="BL221" i="5"/>
  <c r="BX221" i="5"/>
  <c r="BW221" i="5"/>
  <c r="AX221" i="5"/>
  <c r="AY221" i="5"/>
  <c r="BJ221" i="5"/>
  <c r="BK221" i="5"/>
  <c r="BV221" i="5"/>
  <c r="AQ307" i="5"/>
  <c r="BC307" i="5"/>
  <c r="BO307" i="5"/>
  <c r="AR307" i="5"/>
  <c r="BD307" i="5"/>
  <c r="BP307" i="5"/>
  <c r="AS307" i="5"/>
  <c r="BE307" i="5"/>
  <c r="BQ307" i="5"/>
  <c r="AT307" i="5"/>
  <c r="BF307" i="5"/>
  <c r="BR307" i="5"/>
  <c r="AU307" i="5"/>
  <c r="BG307" i="5"/>
  <c r="BS307" i="5"/>
  <c r="AV307" i="5"/>
  <c r="BH307" i="5"/>
  <c r="BT307" i="5"/>
  <c r="AW307" i="5"/>
  <c r="BI307" i="5"/>
  <c r="BU307" i="5"/>
  <c r="AX307" i="5"/>
  <c r="BJ307" i="5"/>
  <c r="BV307" i="5"/>
  <c r="AY307" i="5"/>
  <c r="BK307" i="5"/>
  <c r="BW307" i="5"/>
  <c r="AZ307" i="5"/>
  <c r="BL307" i="5"/>
  <c r="BX307" i="5"/>
  <c r="AP307" i="5"/>
  <c r="BB307" i="5"/>
  <c r="BN307" i="5"/>
  <c r="BA307" i="5"/>
  <c r="BM307" i="5"/>
  <c r="BY307" i="5"/>
  <c r="BA210" i="5"/>
  <c r="BM210" i="5"/>
  <c r="BY210" i="5"/>
  <c r="AP210" i="5"/>
  <c r="BB210" i="5"/>
  <c r="BN210" i="5"/>
  <c r="AQ210" i="5"/>
  <c r="BC210" i="5"/>
  <c r="BO210" i="5"/>
  <c r="AR210" i="5"/>
  <c r="BD210" i="5"/>
  <c r="BP210" i="5"/>
  <c r="AS210" i="5"/>
  <c r="BE210" i="5"/>
  <c r="BQ210" i="5"/>
  <c r="AT210" i="5"/>
  <c r="BF210" i="5"/>
  <c r="BR210" i="5"/>
  <c r="AU210" i="5"/>
  <c r="BG210" i="5"/>
  <c r="BS210" i="5"/>
  <c r="AV210" i="5"/>
  <c r="BH210" i="5"/>
  <c r="BT210" i="5"/>
  <c r="AW210" i="5"/>
  <c r="BI210" i="5"/>
  <c r="BU210" i="5"/>
  <c r="AX210" i="5"/>
  <c r="BJ210" i="5"/>
  <c r="BV210" i="5"/>
  <c r="AZ210" i="5"/>
  <c r="BL210" i="5"/>
  <c r="BX210" i="5"/>
  <c r="AY210" i="5"/>
  <c r="BK210" i="5"/>
  <c r="BW210" i="5"/>
  <c r="AQ345" i="5"/>
  <c r="BC345" i="5"/>
  <c r="BO345" i="5"/>
  <c r="AR345" i="5"/>
  <c r="BD345" i="5"/>
  <c r="BP345" i="5"/>
  <c r="AS345" i="5"/>
  <c r="BE345" i="5"/>
  <c r="BQ345" i="5"/>
  <c r="AT345" i="5"/>
  <c r="BF345" i="5"/>
  <c r="BR345" i="5"/>
  <c r="AU345" i="5"/>
  <c r="BG345" i="5"/>
  <c r="BS345" i="5"/>
  <c r="AV345" i="5"/>
  <c r="BH345" i="5"/>
  <c r="BT345" i="5"/>
  <c r="AW345" i="5"/>
  <c r="BI345" i="5"/>
  <c r="BU345" i="5"/>
  <c r="AX345" i="5"/>
  <c r="BJ345" i="5"/>
  <c r="BV345" i="5"/>
  <c r="AY345" i="5"/>
  <c r="BK345" i="5"/>
  <c r="BW345" i="5"/>
  <c r="AZ345" i="5"/>
  <c r="BL345" i="5"/>
  <c r="BX345" i="5"/>
  <c r="BA345" i="5"/>
  <c r="BM345" i="5"/>
  <c r="BY345" i="5"/>
  <c r="AP345" i="5"/>
  <c r="BB345" i="5"/>
  <c r="BN345" i="5"/>
  <c r="AT121" i="5"/>
  <c r="BF121" i="5"/>
  <c r="BR121" i="5"/>
  <c r="AU121" i="5"/>
  <c r="BG121" i="5"/>
  <c r="BS121" i="5"/>
  <c r="AV121" i="5"/>
  <c r="BH121" i="5"/>
  <c r="BT121" i="5"/>
  <c r="AW121" i="5"/>
  <c r="BI121" i="5"/>
  <c r="BU121" i="5"/>
  <c r="AX121" i="5"/>
  <c r="BJ121" i="5"/>
  <c r="BV121" i="5"/>
  <c r="AY121" i="5"/>
  <c r="BK121" i="5"/>
  <c r="BW121" i="5"/>
  <c r="AZ121" i="5"/>
  <c r="BL121" i="5"/>
  <c r="BX121" i="5"/>
  <c r="BA121" i="5"/>
  <c r="BM121" i="5"/>
  <c r="BY121" i="5"/>
  <c r="AP121" i="5"/>
  <c r="BB121" i="5"/>
  <c r="BN121" i="5"/>
  <c r="AQ121" i="5"/>
  <c r="BC121" i="5"/>
  <c r="BO121" i="5"/>
  <c r="AR121" i="5"/>
  <c r="BD121" i="5"/>
  <c r="BP121" i="5"/>
  <c r="AS121" i="5"/>
  <c r="BE121" i="5"/>
  <c r="BQ121" i="5"/>
  <c r="AR312" i="5"/>
  <c r="BD312" i="5"/>
  <c r="BP312" i="5"/>
  <c r="AS312" i="5"/>
  <c r="BE312" i="5"/>
  <c r="BQ312" i="5"/>
  <c r="AT312" i="5"/>
  <c r="BF312" i="5"/>
  <c r="BR312" i="5"/>
  <c r="AU312" i="5"/>
  <c r="BG312" i="5"/>
  <c r="BS312" i="5"/>
  <c r="AV312" i="5"/>
  <c r="BH312" i="5"/>
  <c r="BT312" i="5"/>
  <c r="AW312" i="5"/>
  <c r="BI312" i="5"/>
  <c r="BU312" i="5"/>
  <c r="AX312" i="5"/>
  <c r="BJ312" i="5"/>
  <c r="BV312" i="5"/>
  <c r="AY312" i="5"/>
  <c r="BK312" i="5"/>
  <c r="BW312" i="5"/>
  <c r="AZ312" i="5"/>
  <c r="BL312" i="5"/>
  <c r="BX312" i="5"/>
  <c r="AP312" i="5"/>
  <c r="BB312" i="5"/>
  <c r="BN312" i="5"/>
  <c r="AQ312" i="5"/>
  <c r="BA312" i="5"/>
  <c r="BC312" i="5"/>
  <c r="BM312" i="5"/>
  <c r="BO312" i="5"/>
  <c r="BY312" i="5"/>
  <c r="BA216" i="5"/>
  <c r="BM216" i="5"/>
  <c r="BY216" i="5"/>
  <c r="AP216" i="5"/>
  <c r="BB216" i="5"/>
  <c r="BN216" i="5"/>
  <c r="AQ216" i="5"/>
  <c r="BC216" i="5"/>
  <c r="BO216" i="5"/>
  <c r="AR216" i="5"/>
  <c r="BD216" i="5"/>
  <c r="BP216" i="5"/>
  <c r="AS216" i="5"/>
  <c r="BE216" i="5"/>
  <c r="BQ216" i="5"/>
  <c r="AT216" i="5"/>
  <c r="BF216" i="5"/>
  <c r="BR216" i="5"/>
  <c r="AU216" i="5"/>
  <c r="BG216" i="5"/>
  <c r="BS216" i="5"/>
  <c r="AV216" i="5"/>
  <c r="BH216" i="5"/>
  <c r="BT216" i="5"/>
  <c r="AW216" i="5"/>
  <c r="BI216" i="5"/>
  <c r="BU216" i="5"/>
  <c r="AZ216" i="5"/>
  <c r="BL216" i="5"/>
  <c r="BX216" i="5"/>
  <c r="AX216" i="5"/>
  <c r="AY216" i="5"/>
  <c r="BJ216" i="5"/>
  <c r="BK216" i="5"/>
  <c r="BV216" i="5"/>
  <c r="BW216" i="5"/>
  <c r="AT120" i="5"/>
  <c r="BF120" i="5"/>
  <c r="BR120" i="5"/>
  <c r="AU120" i="5"/>
  <c r="BG120" i="5"/>
  <c r="BS120" i="5"/>
  <c r="AV120" i="5"/>
  <c r="BH120" i="5"/>
  <c r="BT120" i="5"/>
  <c r="AW120" i="5"/>
  <c r="BI120" i="5"/>
  <c r="BU120" i="5"/>
  <c r="AX120" i="5"/>
  <c r="BJ120" i="5"/>
  <c r="BV120" i="5"/>
  <c r="AY120" i="5"/>
  <c r="BK120" i="5"/>
  <c r="BW120" i="5"/>
  <c r="AZ120" i="5"/>
  <c r="BL120" i="5"/>
  <c r="BX120" i="5"/>
  <c r="BA120" i="5"/>
  <c r="BM120" i="5"/>
  <c r="BY120" i="5"/>
  <c r="AP120" i="5"/>
  <c r="BB120" i="5"/>
  <c r="BN120" i="5"/>
  <c r="AQ120" i="5"/>
  <c r="BC120" i="5"/>
  <c r="BO120" i="5"/>
  <c r="AR120" i="5"/>
  <c r="BD120" i="5"/>
  <c r="BP120" i="5"/>
  <c r="AS120" i="5"/>
  <c r="BE120" i="5"/>
  <c r="BQ120" i="5"/>
  <c r="AZ10" i="5"/>
  <c r="BL10" i="5"/>
  <c r="BX10" i="5"/>
  <c r="BA10" i="5"/>
  <c r="BM10" i="5"/>
  <c r="BY10" i="5"/>
  <c r="AP10" i="5"/>
  <c r="BB10" i="5"/>
  <c r="BN10" i="5"/>
  <c r="AQ10" i="5"/>
  <c r="BC10" i="5"/>
  <c r="BO10" i="5"/>
  <c r="AR10" i="5"/>
  <c r="BD10" i="5"/>
  <c r="BP10" i="5"/>
  <c r="AS10" i="5"/>
  <c r="BE10" i="5"/>
  <c r="BQ10" i="5"/>
  <c r="AU10" i="5"/>
  <c r="BG10" i="5"/>
  <c r="BS10" i="5"/>
  <c r="AV10" i="5"/>
  <c r="BH10" i="5"/>
  <c r="BT10" i="5"/>
  <c r="AW10" i="5"/>
  <c r="BI10" i="5"/>
  <c r="BU10" i="5"/>
  <c r="AX10" i="5"/>
  <c r="BJ10" i="5"/>
  <c r="BV10" i="5"/>
  <c r="AY10" i="5"/>
  <c r="BK10" i="5"/>
  <c r="BW10" i="5"/>
  <c r="AT10" i="5"/>
  <c r="BF10" i="5"/>
  <c r="BR10" i="5"/>
  <c r="AR260" i="5"/>
  <c r="BD260" i="5"/>
  <c r="BP260" i="5"/>
  <c r="AS260" i="5"/>
  <c r="BE260" i="5"/>
  <c r="BQ260" i="5"/>
  <c r="AT260" i="5"/>
  <c r="BF260" i="5"/>
  <c r="BR260" i="5"/>
  <c r="AU260" i="5"/>
  <c r="BG260" i="5"/>
  <c r="BS260" i="5"/>
  <c r="AV260" i="5"/>
  <c r="BH260" i="5"/>
  <c r="BT260" i="5"/>
  <c r="AW260" i="5"/>
  <c r="BI260" i="5"/>
  <c r="BU260" i="5"/>
  <c r="AX260" i="5"/>
  <c r="BJ260" i="5"/>
  <c r="BV260" i="5"/>
  <c r="AY260" i="5"/>
  <c r="BK260" i="5"/>
  <c r="BW260" i="5"/>
  <c r="AZ260" i="5"/>
  <c r="BL260" i="5"/>
  <c r="BX260" i="5"/>
  <c r="BA260" i="5"/>
  <c r="BM260" i="5"/>
  <c r="BY260" i="5"/>
  <c r="AP260" i="5"/>
  <c r="BB260" i="5"/>
  <c r="BN260" i="5"/>
  <c r="AQ260" i="5"/>
  <c r="BC260" i="5"/>
  <c r="BO260" i="5"/>
  <c r="AQ346" i="5"/>
  <c r="BC346" i="5"/>
  <c r="BO346" i="5"/>
  <c r="AR346" i="5"/>
  <c r="BD346" i="5"/>
  <c r="BP346" i="5"/>
  <c r="AS346" i="5"/>
  <c r="BE346" i="5"/>
  <c r="BQ346" i="5"/>
  <c r="AT346" i="5"/>
  <c r="BF346" i="5"/>
  <c r="BR346" i="5"/>
  <c r="AU346" i="5"/>
  <c r="BG346" i="5"/>
  <c r="BS346" i="5"/>
  <c r="AV346" i="5"/>
  <c r="BH346" i="5"/>
  <c r="BT346" i="5"/>
  <c r="AW346" i="5"/>
  <c r="BI346" i="5"/>
  <c r="BU346" i="5"/>
  <c r="AX346" i="5"/>
  <c r="BJ346" i="5"/>
  <c r="BV346" i="5"/>
  <c r="AY346" i="5"/>
  <c r="BK346" i="5"/>
  <c r="BW346" i="5"/>
  <c r="AZ346" i="5"/>
  <c r="BL346" i="5"/>
  <c r="BX346" i="5"/>
  <c r="BA346" i="5"/>
  <c r="BM346" i="5"/>
  <c r="BY346" i="5"/>
  <c r="AP346" i="5"/>
  <c r="BB346" i="5"/>
  <c r="BN346" i="5"/>
  <c r="AZ85" i="5"/>
  <c r="BL85" i="5"/>
  <c r="BX85" i="5"/>
  <c r="BA85" i="5"/>
  <c r="BM85" i="5"/>
  <c r="BY85" i="5"/>
  <c r="AP85" i="5"/>
  <c r="BB85" i="5"/>
  <c r="BN85" i="5"/>
  <c r="AQ85" i="5"/>
  <c r="BC85" i="5"/>
  <c r="BO85" i="5"/>
  <c r="AR85" i="5"/>
  <c r="BD85" i="5"/>
  <c r="BP85" i="5"/>
  <c r="AS85" i="5"/>
  <c r="BE85" i="5"/>
  <c r="BQ85" i="5"/>
  <c r="AT85" i="5"/>
  <c r="BF85" i="5"/>
  <c r="BR85" i="5"/>
  <c r="AU85" i="5"/>
  <c r="BG85" i="5"/>
  <c r="BS85" i="5"/>
  <c r="AV85" i="5"/>
  <c r="BH85" i="5"/>
  <c r="BT85" i="5"/>
  <c r="AW85" i="5"/>
  <c r="BI85" i="5"/>
  <c r="BU85" i="5"/>
  <c r="AX85" i="5"/>
  <c r="BJ85" i="5"/>
  <c r="BV85" i="5"/>
  <c r="AY85" i="5"/>
  <c r="BK85" i="5"/>
  <c r="BW85" i="5"/>
  <c r="AR265" i="5"/>
  <c r="BD265" i="5"/>
  <c r="BP265" i="5"/>
  <c r="AS265" i="5"/>
  <c r="BE265" i="5"/>
  <c r="BQ265" i="5"/>
  <c r="AT265" i="5"/>
  <c r="BF265" i="5"/>
  <c r="BR265" i="5"/>
  <c r="AU265" i="5"/>
  <c r="BG265" i="5"/>
  <c r="BS265" i="5"/>
  <c r="AV265" i="5"/>
  <c r="BH265" i="5"/>
  <c r="BT265" i="5"/>
  <c r="AW265" i="5"/>
  <c r="BI265" i="5"/>
  <c r="BU265" i="5"/>
  <c r="AX265" i="5"/>
  <c r="BJ265" i="5"/>
  <c r="BV265" i="5"/>
  <c r="AY265" i="5"/>
  <c r="BK265" i="5"/>
  <c r="BW265" i="5"/>
  <c r="AZ265" i="5"/>
  <c r="BL265" i="5"/>
  <c r="BX265" i="5"/>
  <c r="BA265" i="5"/>
  <c r="BM265" i="5"/>
  <c r="BY265" i="5"/>
  <c r="AP265" i="5"/>
  <c r="BB265" i="5"/>
  <c r="BN265" i="5"/>
  <c r="AQ265" i="5"/>
  <c r="BC265" i="5"/>
  <c r="BO265" i="5"/>
  <c r="AS375" i="5"/>
  <c r="AT375" i="5"/>
  <c r="AU375" i="5"/>
  <c r="AV375" i="5"/>
  <c r="AY375" i="5"/>
  <c r="AZ375" i="5"/>
  <c r="BL375" i="5"/>
  <c r="AP375" i="5"/>
  <c r="BB375" i="5"/>
  <c r="AQ375" i="5"/>
  <c r="BJ375" i="5"/>
  <c r="BW375" i="5"/>
  <c r="AR375" i="5"/>
  <c r="BK375" i="5"/>
  <c r="BX375" i="5"/>
  <c r="AW375" i="5"/>
  <c r="BM375" i="5"/>
  <c r="BY375" i="5"/>
  <c r="AX375" i="5"/>
  <c r="BN375" i="5"/>
  <c r="BA375" i="5"/>
  <c r="BO375" i="5"/>
  <c r="BC375" i="5"/>
  <c r="BP375" i="5"/>
  <c r="BD375" i="5"/>
  <c r="BQ375" i="5"/>
  <c r="BE375" i="5"/>
  <c r="BR375" i="5"/>
  <c r="BF375" i="5"/>
  <c r="BS375" i="5"/>
  <c r="BG375" i="5"/>
  <c r="BT375" i="5"/>
  <c r="BH375" i="5"/>
  <c r="BU375" i="5"/>
  <c r="BI375" i="5"/>
  <c r="BV375" i="5"/>
  <c r="AZ279" i="5"/>
  <c r="BL279" i="5"/>
  <c r="BB279" i="5"/>
  <c r="BO279" i="5"/>
  <c r="AP279" i="5"/>
  <c r="BC279" i="5"/>
  <c r="BP279" i="5"/>
  <c r="AQ279" i="5"/>
  <c r="BD279" i="5"/>
  <c r="BQ279" i="5"/>
  <c r="AR279" i="5"/>
  <c r="BE279" i="5"/>
  <c r="BR279" i="5"/>
  <c r="AS279" i="5"/>
  <c r="BF279" i="5"/>
  <c r="BS279" i="5"/>
  <c r="AT279" i="5"/>
  <c r="BG279" i="5"/>
  <c r="BT279" i="5"/>
  <c r="AU279" i="5"/>
  <c r="BH279" i="5"/>
  <c r="BU279" i="5"/>
  <c r="AV279" i="5"/>
  <c r="BI279" i="5"/>
  <c r="BV279" i="5"/>
  <c r="AW279" i="5"/>
  <c r="BJ279" i="5"/>
  <c r="BW279" i="5"/>
  <c r="AX279" i="5"/>
  <c r="BK279" i="5"/>
  <c r="BX279" i="5"/>
  <c r="BA279" i="5"/>
  <c r="BN279" i="5"/>
  <c r="AY279" i="5"/>
  <c r="BM279" i="5"/>
  <c r="BY279" i="5"/>
  <c r="AQ183" i="5"/>
  <c r="BC183" i="5"/>
  <c r="BO183" i="5"/>
  <c r="AZ183" i="5"/>
  <c r="BM183" i="5"/>
  <c r="BA183" i="5"/>
  <c r="BN183" i="5"/>
  <c r="BB183" i="5"/>
  <c r="BP183" i="5"/>
  <c r="AP183" i="5"/>
  <c r="BD183" i="5"/>
  <c r="BQ183" i="5"/>
  <c r="AR183" i="5"/>
  <c r="BE183" i="5"/>
  <c r="BR183" i="5"/>
  <c r="AS183" i="5"/>
  <c r="BF183" i="5"/>
  <c r="BS183" i="5"/>
  <c r="AT183" i="5"/>
  <c r="BG183" i="5"/>
  <c r="BT183" i="5"/>
  <c r="AU183" i="5"/>
  <c r="BH183" i="5"/>
  <c r="BU183" i="5"/>
  <c r="AV183" i="5"/>
  <c r="BI183" i="5"/>
  <c r="BV183" i="5"/>
  <c r="AW183" i="5"/>
  <c r="BJ183" i="5"/>
  <c r="BW183" i="5"/>
  <c r="AY183" i="5"/>
  <c r="BL183" i="5"/>
  <c r="BY183" i="5"/>
  <c r="AX183" i="5"/>
  <c r="BK183" i="5"/>
  <c r="BX183" i="5"/>
  <c r="AZ82" i="5"/>
  <c r="BL82" i="5"/>
  <c r="BX82" i="5"/>
  <c r="BA82" i="5"/>
  <c r="BM82" i="5"/>
  <c r="BY82" i="5"/>
  <c r="AP82" i="5"/>
  <c r="BB82" i="5"/>
  <c r="BN82" i="5"/>
  <c r="AQ82" i="5"/>
  <c r="BC82" i="5"/>
  <c r="BO82" i="5"/>
  <c r="AR82" i="5"/>
  <c r="BD82" i="5"/>
  <c r="BP82" i="5"/>
  <c r="AS82" i="5"/>
  <c r="BE82" i="5"/>
  <c r="BQ82" i="5"/>
  <c r="AT82" i="5"/>
  <c r="BF82" i="5"/>
  <c r="BR82" i="5"/>
  <c r="AU82" i="5"/>
  <c r="BG82" i="5"/>
  <c r="BS82" i="5"/>
  <c r="AV82" i="5"/>
  <c r="BH82" i="5"/>
  <c r="BT82" i="5"/>
  <c r="AW82" i="5"/>
  <c r="BI82" i="5"/>
  <c r="BU82" i="5"/>
  <c r="AX82" i="5"/>
  <c r="BJ82" i="5"/>
  <c r="BV82" i="5"/>
  <c r="AY82" i="5"/>
  <c r="BK82" i="5"/>
  <c r="BW82" i="5"/>
  <c r="AS374" i="5"/>
  <c r="BE374" i="5"/>
  <c r="BQ374" i="5"/>
  <c r="AT374" i="5"/>
  <c r="BF374" i="5"/>
  <c r="BR374" i="5"/>
  <c r="AU374" i="5"/>
  <c r="BG374" i="5"/>
  <c r="BS374" i="5"/>
  <c r="AV374" i="5"/>
  <c r="BH374" i="5"/>
  <c r="BT374" i="5"/>
  <c r="AY374" i="5"/>
  <c r="BK374" i="5"/>
  <c r="BW374" i="5"/>
  <c r="AZ374" i="5"/>
  <c r="BL374" i="5"/>
  <c r="BX374" i="5"/>
  <c r="AP374" i="5"/>
  <c r="BB374" i="5"/>
  <c r="BN374" i="5"/>
  <c r="AX374" i="5"/>
  <c r="BA374" i="5"/>
  <c r="BC374" i="5"/>
  <c r="BD374" i="5"/>
  <c r="BI374" i="5"/>
  <c r="BJ374" i="5"/>
  <c r="BM374" i="5"/>
  <c r="BO374" i="5"/>
  <c r="BP374" i="5"/>
  <c r="AQ374" i="5"/>
  <c r="BU374" i="5"/>
  <c r="AR374" i="5"/>
  <c r="BV374" i="5"/>
  <c r="AW374" i="5"/>
  <c r="BY374" i="5"/>
  <c r="AS278" i="5"/>
  <c r="BE278" i="5"/>
  <c r="BQ278" i="5"/>
  <c r="AV278" i="5"/>
  <c r="AZ278" i="5"/>
  <c r="BL278" i="5"/>
  <c r="BX278" i="5"/>
  <c r="BA278" i="5"/>
  <c r="BM278" i="5"/>
  <c r="BY278" i="5"/>
  <c r="AP278" i="5"/>
  <c r="AQ278" i="5"/>
  <c r="BH278" i="5"/>
  <c r="BW278" i="5"/>
  <c r="AR278" i="5"/>
  <c r="BI278" i="5"/>
  <c r="AT278" i="5"/>
  <c r="BJ278" i="5"/>
  <c r="AU278" i="5"/>
  <c r="BK278" i="5"/>
  <c r="AW278" i="5"/>
  <c r="BN278" i="5"/>
  <c r="AX278" i="5"/>
  <c r="BO278" i="5"/>
  <c r="AY278" i="5"/>
  <c r="BP278" i="5"/>
  <c r="BB278" i="5"/>
  <c r="BR278" i="5"/>
  <c r="BC278" i="5"/>
  <c r="BS278" i="5"/>
  <c r="BD278" i="5"/>
  <c r="BT278" i="5"/>
  <c r="BG278" i="5"/>
  <c r="BV278" i="5"/>
  <c r="BU278" i="5"/>
  <c r="BF278" i="5"/>
  <c r="BA182" i="5"/>
  <c r="AQ182" i="5"/>
  <c r="BC182" i="5"/>
  <c r="BO182" i="5"/>
  <c r="AV182" i="5"/>
  <c r="AU182" i="5"/>
  <c r="BJ182" i="5"/>
  <c r="BW182" i="5"/>
  <c r="AW182" i="5"/>
  <c r="BK182" i="5"/>
  <c r="BX182" i="5"/>
  <c r="AX182" i="5"/>
  <c r="BL182" i="5"/>
  <c r="BY182" i="5"/>
  <c r="AY182" i="5"/>
  <c r="BM182" i="5"/>
  <c r="AZ182" i="5"/>
  <c r="BN182" i="5"/>
  <c r="BB182" i="5"/>
  <c r="BP182" i="5"/>
  <c r="BD182" i="5"/>
  <c r="BQ182" i="5"/>
  <c r="BE182" i="5"/>
  <c r="BR182" i="5"/>
  <c r="AP182" i="5"/>
  <c r="BF182" i="5"/>
  <c r="BS182" i="5"/>
  <c r="AR182" i="5"/>
  <c r="BG182" i="5"/>
  <c r="BT182" i="5"/>
  <c r="AT182" i="5"/>
  <c r="BI182" i="5"/>
  <c r="BV182" i="5"/>
  <c r="AS182" i="5"/>
  <c r="BH182" i="5"/>
  <c r="BU182" i="5"/>
  <c r="BA81" i="5"/>
  <c r="BM81" i="5"/>
  <c r="AS81" i="5"/>
  <c r="BE81" i="5"/>
  <c r="AT81" i="5"/>
  <c r="BF81" i="5"/>
  <c r="AV81" i="5"/>
  <c r="BK81" i="5"/>
  <c r="BX81" i="5"/>
  <c r="AW81" i="5"/>
  <c r="BL81" i="5"/>
  <c r="BY81" i="5"/>
  <c r="AX81" i="5"/>
  <c r="BN81" i="5"/>
  <c r="AY81" i="5"/>
  <c r="BO81" i="5"/>
  <c r="AZ81" i="5"/>
  <c r="BP81" i="5"/>
  <c r="BB81" i="5"/>
  <c r="BQ81" i="5"/>
  <c r="BC81" i="5"/>
  <c r="BR81" i="5"/>
  <c r="BD81" i="5"/>
  <c r="BS81" i="5"/>
  <c r="AP81" i="5"/>
  <c r="BG81" i="5"/>
  <c r="BT81" i="5"/>
  <c r="AQ81" i="5"/>
  <c r="BH81" i="5"/>
  <c r="BU81" i="5"/>
  <c r="AR81" i="5"/>
  <c r="BI81" i="5"/>
  <c r="BV81" i="5"/>
  <c r="AU81" i="5"/>
  <c r="BJ81" i="5"/>
  <c r="BW81" i="5"/>
  <c r="AZ94" i="5"/>
  <c r="BL94" i="5"/>
  <c r="BX94" i="5"/>
  <c r="BA94" i="5"/>
  <c r="BM94" i="5"/>
  <c r="BY94" i="5"/>
  <c r="AP94" i="5"/>
  <c r="BB94" i="5"/>
  <c r="BN94" i="5"/>
  <c r="AQ94" i="5"/>
  <c r="BC94" i="5"/>
  <c r="BO94" i="5"/>
  <c r="AR94" i="5"/>
  <c r="BD94" i="5"/>
  <c r="BP94" i="5"/>
  <c r="AS94" i="5"/>
  <c r="BE94" i="5"/>
  <c r="BQ94" i="5"/>
  <c r="AT94" i="5"/>
  <c r="BF94" i="5"/>
  <c r="BR94" i="5"/>
  <c r="AU94" i="5"/>
  <c r="BG94" i="5"/>
  <c r="BS94" i="5"/>
  <c r="AV94" i="5"/>
  <c r="BH94" i="5"/>
  <c r="BT94" i="5"/>
  <c r="AW94" i="5"/>
  <c r="BI94" i="5"/>
  <c r="BU94" i="5"/>
  <c r="AX94" i="5"/>
  <c r="BJ94" i="5"/>
  <c r="BV94" i="5"/>
  <c r="AY94" i="5"/>
  <c r="BK94" i="5"/>
  <c r="BW94" i="5"/>
  <c r="AY385" i="5"/>
  <c r="BK385" i="5"/>
  <c r="BW385" i="5"/>
  <c r="AZ385" i="5"/>
  <c r="BL385" i="5"/>
  <c r="BX385" i="5"/>
  <c r="BA385" i="5"/>
  <c r="BM385" i="5"/>
  <c r="BY385" i="5"/>
  <c r="AP385" i="5"/>
  <c r="BB385" i="5"/>
  <c r="BN385" i="5"/>
  <c r="AQ385" i="5"/>
  <c r="BC385" i="5"/>
  <c r="BO385" i="5"/>
  <c r="AR385" i="5"/>
  <c r="BD385" i="5"/>
  <c r="BP385" i="5"/>
  <c r="AS385" i="5"/>
  <c r="BE385" i="5"/>
  <c r="BQ385" i="5"/>
  <c r="AT385" i="5"/>
  <c r="BF385" i="5"/>
  <c r="BR385" i="5"/>
  <c r="AU385" i="5"/>
  <c r="BG385" i="5"/>
  <c r="BS385" i="5"/>
  <c r="AV385" i="5"/>
  <c r="BH385" i="5"/>
  <c r="BT385" i="5"/>
  <c r="AW385" i="5"/>
  <c r="BI385" i="5"/>
  <c r="BU385" i="5"/>
  <c r="AX385" i="5"/>
  <c r="BJ385" i="5"/>
  <c r="BV385" i="5"/>
  <c r="AQ295" i="5"/>
  <c r="BC295" i="5"/>
  <c r="BO295" i="5"/>
  <c r="AR295" i="5"/>
  <c r="BD295" i="5"/>
  <c r="BP295" i="5"/>
  <c r="AS295" i="5"/>
  <c r="BE295" i="5"/>
  <c r="BQ295" i="5"/>
  <c r="AT295" i="5"/>
  <c r="BF295" i="5"/>
  <c r="BR295" i="5"/>
  <c r="AU295" i="5"/>
  <c r="BG295" i="5"/>
  <c r="BS295" i="5"/>
  <c r="AV295" i="5"/>
  <c r="BH295" i="5"/>
  <c r="BT295" i="5"/>
  <c r="AW295" i="5"/>
  <c r="BI295" i="5"/>
  <c r="BU295" i="5"/>
  <c r="AX295" i="5"/>
  <c r="BJ295" i="5"/>
  <c r="BV295" i="5"/>
  <c r="AY295" i="5"/>
  <c r="BK295" i="5"/>
  <c r="BW295" i="5"/>
  <c r="AZ295" i="5"/>
  <c r="BL295" i="5"/>
  <c r="BX295" i="5"/>
  <c r="AP295" i="5"/>
  <c r="BB295" i="5"/>
  <c r="BN295" i="5"/>
  <c r="BA295" i="5"/>
  <c r="BM295" i="5"/>
  <c r="BY295" i="5"/>
  <c r="AZ89" i="5"/>
  <c r="BL89" i="5"/>
  <c r="BX89" i="5"/>
  <c r="BA89" i="5"/>
  <c r="BM89" i="5"/>
  <c r="BY89" i="5"/>
  <c r="AP89" i="5"/>
  <c r="BB89" i="5"/>
  <c r="BN89" i="5"/>
  <c r="AQ89" i="5"/>
  <c r="BC89" i="5"/>
  <c r="BO89" i="5"/>
  <c r="AR89" i="5"/>
  <c r="BD89" i="5"/>
  <c r="BP89" i="5"/>
  <c r="AS89" i="5"/>
  <c r="BE89" i="5"/>
  <c r="BQ89" i="5"/>
  <c r="AT89" i="5"/>
  <c r="BF89" i="5"/>
  <c r="BR89" i="5"/>
  <c r="AU89" i="5"/>
  <c r="BG89" i="5"/>
  <c r="BS89" i="5"/>
  <c r="AV89" i="5"/>
  <c r="BH89" i="5"/>
  <c r="BT89" i="5"/>
  <c r="AW89" i="5"/>
  <c r="BI89" i="5"/>
  <c r="BU89" i="5"/>
  <c r="AX89" i="5"/>
  <c r="BJ89" i="5"/>
  <c r="BV89" i="5"/>
  <c r="AY89" i="5"/>
  <c r="BK89" i="5"/>
  <c r="BW89" i="5"/>
  <c r="AT124" i="5"/>
  <c r="BF124" i="5"/>
  <c r="BR124" i="5"/>
  <c r="AU124" i="5"/>
  <c r="BG124" i="5"/>
  <c r="BS124" i="5"/>
  <c r="AV124" i="5"/>
  <c r="BH124" i="5"/>
  <c r="BT124" i="5"/>
  <c r="AW124" i="5"/>
  <c r="BI124" i="5"/>
  <c r="BU124" i="5"/>
  <c r="AX124" i="5"/>
  <c r="BJ124" i="5"/>
  <c r="BV124" i="5"/>
  <c r="AY124" i="5"/>
  <c r="BK124" i="5"/>
  <c r="BW124" i="5"/>
  <c r="AZ124" i="5"/>
  <c r="BL124" i="5"/>
  <c r="BX124" i="5"/>
  <c r="BA124" i="5"/>
  <c r="BM124" i="5"/>
  <c r="BY124" i="5"/>
  <c r="AP124" i="5"/>
  <c r="BB124" i="5"/>
  <c r="BN124" i="5"/>
  <c r="AQ124" i="5"/>
  <c r="BC124" i="5"/>
  <c r="BO124" i="5"/>
  <c r="AR124" i="5"/>
  <c r="BD124" i="5"/>
  <c r="BP124" i="5"/>
  <c r="AS124" i="5"/>
  <c r="BE124" i="5"/>
  <c r="BQ124" i="5"/>
  <c r="AZ15" i="5"/>
  <c r="BL15" i="5"/>
  <c r="BA15" i="5"/>
  <c r="BM15" i="5"/>
  <c r="BY15" i="5"/>
  <c r="AP15" i="5"/>
  <c r="BB15" i="5"/>
  <c r="BN15" i="5"/>
  <c r="AQ15" i="5"/>
  <c r="BC15" i="5"/>
  <c r="BO15" i="5"/>
  <c r="AR15" i="5"/>
  <c r="BD15" i="5"/>
  <c r="BP15" i="5"/>
  <c r="AS15" i="5"/>
  <c r="BE15" i="5"/>
  <c r="BQ15" i="5"/>
  <c r="AU15" i="5"/>
  <c r="BG15" i="5"/>
  <c r="BS15" i="5"/>
  <c r="AV15" i="5"/>
  <c r="BH15" i="5"/>
  <c r="BT15" i="5"/>
  <c r="AW15" i="5"/>
  <c r="BI15" i="5"/>
  <c r="BU15" i="5"/>
  <c r="AX15" i="5"/>
  <c r="BJ15" i="5"/>
  <c r="BV15" i="5"/>
  <c r="AY15" i="5"/>
  <c r="BK15" i="5"/>
  <c r="BW15" i="5"/>
  <c r="AT15" i="5"/>
  <c r="BF15" i="5"/>
  <c r="BR15" i="5"/>
  <c r="BX15" i="5"/>
  <c r="AQ300" i="5"/>
  <c r="BC300" i="5"/>
  <c r="BO300" i="5"/>
  <c r="AR300" i="5"/>
  <c r="BD300" i="5"/>
  <c r="BP300" i="5"/>
  <c r="AS300" i="5"/>
  <c r="BE300" i="5"/>
  <c r="BQ300" i="5"/>
  <c r="AT300" i="5"/>
  <c r="BF300" i="5"/>
  <c r="BR300" i="5"/>
  <c r="AU300" i="5"/>
  <c r="BG300" i="5"/>
  <c r="BS300" i="5"/>
  <c r="AV300" i="5"/>
  <c r="BH300" i="5"/>
  <c r="BT300" i="5"/>
  <c r="AW300" i="5"/>
  <c r="BI300" i="5"/>
  <c r="BU300" i="5"/>
  <c r="AX300" i="5"/>
  <c r="BJ300" i="5"/>
  <c r="BV300" i="5"/>
  <c r="AY300" i="5"/>
  <c r="BK300" i="5"/>
  <c r="BW300" i="5"/>
  <c r="AZ300" i="5"/>
  <c r="BL300" i="5"/>
  <c r="BX300" i="5"/>
  <c r="AP300" i="5"/>
  <c r="BB300" i="5"/>
  <c r="BN300" i="5"/>
  <c r="BA300" i="5"/>
  <c r="BM300" i="5"/>
  <c r="BY300" i="5"/>
  <c r="AQ187" i="5"/>
  <c r="BC187" i="5"/>
  <c r="AZ187" i="5"/>
  <c r="BM187" i="5"/>
  <c r="BY187" i="5"/>
  <c r="BA187" i="5"/>
  <c r="BN187" i="5"/>
  <c r="BB187" i="5"/>
  <c r="BO187" i="5"/>
  <c r="AP187" i="5"/>
  <c r="BD187" i="5"/>
  <c r="BP187" i="5"/>
  <c r="AR187" i="5"/>
  <c r="BE187" i="5"/>
  <c r="BQ187" i="5"/>
  <c r="AS187" i="5"/>
  <c r="BF187" i="5"/>
  <c r="BR187" i="5"/>
  <c r="AT187" i="5"/>
  <c r="BG187" i="5"/>
  <c r="BS187" i="5"/>
  <c r="AU187" i="5"/>
  <c r="BH187" i="5"/>
  <c r="BT187" i="5"/>
  <c r="AV187" i="5"/>
  <c r="BI187" i="5"/>
  <c r="BU187" i="5"/>
  <c r="AW187" i="5"/>
  <c r="BJ187" i="5"/>
  <c r="BV187" i="5"/>
  <c r="AY187" i="5"/>
  <c r="BL187" i="5"/>
  <c r="BX187" i="5"/>
  <c r="AX187" i="5"/>
  <c r="BK187" i="5"/>
  <c r="BW187" i="5"/>
  <c r="AZ87" i="5"/>
  <c r="BL87" i="5"/>
  <c r="BX87" i="5"/>
  <c r="BA87" i="5"/>
  <c r="BM87" i="5"/>
  <c r="BY87" i="5"/>
  <c r="AP87" i="5"/>
  <c r="BB87" i="5"/>
  <c r="BN87" i="5"/>
  <c r="AQ87" i="5"/>
  <c r="BC87" i="5"/>
  <c r="BO87" i="5"/>
  <c r="AR87" i="5"/>
  <c r="BD87" i="5"/>
  <c r="BP87" i="5"/>
  <c r="AS87" i="5"/>
  <c r="BE87" i="5"/>
  <c r="BQ87" i="5"/>
  <c r="AT87" i="5"/>
  <c r="BF87" i="5"/>
  <c r="BR87" i="5"/>
  <c r="AU87" i="5"/>
  <c r="BG87" i="5"/>
  <c r="BS87" i="5"/>
  <c r="AV87" i="5"/>
  <c r="BH87" i="5"/>
  <c r="BT87" i="5"/>
  <c r="AW87" i="5"/>
  <c r="BI87" i="5"/>
  <c r="BU87" i="5"/>
  <c r="AX87" i="5"/>
  <c r="BJ87" i="5"/>
  <c r="BV87" i="5"/>
  <c r="AY87" i="5"/>
  <c r="BK87" i="5"/>
  <c r="BW87" i="5"/>
  <c r="AR261" i="5"/>
  <c r="BD261" i="5"/>
  <c r="BP261" i="5"/>
  <c r="AS261" i="5"/>
  <c r="BE261" i="5"/>
  <c r="BQ261" i="5"/>
  <c r="AT261" i="5"/>
  <c r="BF261" i="5"/>
  <c r="BR261" i="5"/>
  <c r="AU261" i="5"/>
  <c r="BG261" i="5"/>
  <c r="BS261" i="5"/>
  <c r="AV261" i="5"/>
  <c r="BH261" i="5"/>
  <c r="BT261" i="5"/>
  <c r="AW261" i="5"/>
  <c r="BI261" i="5"/>
  <c r="BU261" i="5"/>
  <c r="AX261" i="5"/>
  <c r="BJ261" i="5"/>
  <c r="BV261" i="5"/>
  <c r="AY261" i="5"/>
  <c r="BK261" i="5"/>
  <c r="BW261" i="5"/>
  <c r="AZ261" i="5"/>
  <c r="BL261" i="5"/>
  <c r="BX261" i="5"/>
  <c r="BA261" i="5"/>
  <c r="BM261" i="5"/>
  <c r="BY261" i="5"/>
  <c r="AP261" i="5"/>
  <c r="BB261" i="5"/>
  <c r="BN261" i="5"/>
  <c r="AQ261" i="5"/>
  <c r="BC261" i="5"/>
  <c r="BO261" i="5"/>
  <c r="AQ347" i="5"/>
  <c r="BC347" i="5"/>
  <c r="BO347" i="5"/>
  <c r="AR347" i="5"/>
  <c r="BD347" i="5"/>
  <c r="BP347" i="5"/>
  <c r="AS347" i="5"/>
  <c r="BE347" i="5"/>
  <c r="BQ347" i="5"/>
  <c r="AT347" i="5"/>
  <c r="BF347" i="5"/>
  <c r="BR347" i="5"/>
  <c r="AU347" i="5"/>
  <c r="BG347" i="5"/>
  <c r="BS347" i="5"/>
  <c r="AV347" i="5"/>
  <c r="BH347" i="5"/>
  <c r="BT347" i="5"/>
  <c r="AW347" i="5"/>
  <c r="BI347" i="5"/>
  <c r="BU347" i="5"/>
  <c r="AX347" i="5"/>
  <c r="BJ347" i="5"/>
  <c r="BV347" i="5"/>
  <c r="AY347" i="5"/>
  <c r="BK347" i="5"/>
  <c r="BW347" i="5"/>
  <c r="AZ347" i="5"/>
  <c r="BL347" i="5"/>
  <c r="BX347" i="5"/>
  <c r="BA347" i="5"/>
  <c r="BM347" i="5"/>
  <c r="BY347" i="5"/>
  <c r="AP347" i="5"/>
  <c r="BB347" i="5"/>
  <c r="BN347" i="5"/>
  <c r="AX149" i="5"/>
  <c r="BJ149" i="5"/>
  <c r="BV149" i="5"/>
  <c r="AY149" i="5"/>
  <c r="BK149" i="5"/>
  <c r="BW149" i="5"/>
  <c r="AZ149" i="5"/>
  <c r="BL149" i="5"/>
  <c r="BX149" i="5"/>
  <c r="BA149" i="5"/>
  <c r="BM149" i="5"/>
  <c r="BY149" i="5"/>
  <c r="AQ149" i="5"/>
  <c r="BC149" i="5"/>
  <c r="BO149" i="5"/>
  <c r="AR149" i="5"/>
  <c r="BD149" i="5"/>
  <c r="BP149" i="5"/>
  <c r="AS149" i="5"/>
  <c r="BE149" i="5"/>
  <c r="BQ149" i="5"/>
  <c r="AT149" i="5"/>
  <c r="BF149" i="5"/>
  <c r="BR149" i="5"/>
  <c r="AU149" i="5"/>
  <c r="BG149" i="5"/>
  <c r="BS149" i="5"/>
  <c r="AV149" i="5"/>
  <c r="BH149" i="5"/>
  <c r="BT149" i="5"/>
  <c r="AW149" i="5"/>
  <c r="BI149" i="5"/>
  <c r="BU149" i="5"/>
  <c r="AP149" i="5"/>
  <c r="BB149" i="5"/>
  <c r="BN149" i="5"/>
  <c r="AR258" i="5"/>
  <c r="BD258" i="5"/>
  <c r="BP258" i="5"/>
  <c r="AS258" i="5"/>
  <c r="BE258" i="5"/>
  <c r="BQ258" i="5"/>
  <c r="AT258" i="5"/>
  <c r="BF258" i="5"/>
  <c r="BR258" i="5"/>
  <c r="AU258" i="5"/>
  <c r="BG258" i="5"/>
  <c r="BS258" i="5"/>
  <c r="AV258" i="5"/>
  <c r="BH258" i="5"/>
  <c r="BT258" i="5"/>
  <c r="AW258" i="5"/>
  <c r="BI258" i="5"/>
  <c r="BU258" i="5"/>
  <c r="AX258" i="5"/>
  <c r="BJ258" i="5"/>
  <c r="BV258" i="5"/>
  <c r="AY258" i="5"/>
  <c r="BK258" i="5"/>
  <c r="BW258" i="5"/>
  <c r="AZ258" i="5"/>
  <c r="BL258" i="5"/>
  <c r="BX258" i="5"/>
  <c r="BA258" i="5"/>
  <c r="BM258" i="5"/>
  <c r="BY258" i="5"/>
  <c r="AP258" i="5"/>
  <c r="BB258" i="5"/>
  <c r="BN258" i="5"/>
  <c r="BC258" i="5"/>
  <c r="BO258" i="5"/>
  <c r="AQ258" i="5"/>
  <c r="AV75" i="5"/>
  <c r="BH75" i="5"/>
  <c r="BT75" i="5"/>
  <c r="AW75" i="5"/>
  <c r="BI75" i="5"/>
  <c r="BU75" i="5"/>
  <c r="AX75" i="5"/>
  <c r="BJ75" i="5"/>
  <c r="BV75" i="5"/>
  <c r="AY75" i="5"/>
  <c r="BK75" i="5"/>
  <c r="BW75" i="5"/>
  <c r="AZ75" i="5"/>
  <c r="BL75" i="5"/>
  <c r="BX75" i="5"/>
  <c r="BA75" i="5"/>
  <c r="BM75" i="5"/>
  <c r="BY75" i="5"/>
  <c r="AP75" i="5"/>
  <c r="BB75" i="5"/>
  <c r="BN75" i="5"/>
  <c r="AQ75" i="5"/>
  <c r="BC75" i="5"/>
  <c r="BO75" i="5"/>
  <c r="AR75" i="5"/>
  <c r="BD75" i="5"/>
  <c r="BP75" i="5"/>
  <c r="AS75" i="5"/>
  <c r="BE75" i="5"/>
  <c r="BQ75" i="5"/>
  <c r="AT75" i="5"/>
  <c r="BF75" i="5"/>
  <c r="BR75" i="5"/>
  <c r="AU75" i="5"/>
  <c r="BG75" i="5"/>
  <c r="BS75" i="5"/>
  <c r="BA173" i="5"/>
  <c r="BM173" i="5"/>
  <c r="BY173" i="5"/>
  <c r="AQ173" i="5"/>
  <c r="BC173" i="5"/>
  <c r="BO173" i="5"/>
  <c r="AU173" i="5"/>
  <c r="BG173" i="5"/>
  <c r="BS173" i="5"/>
  <c r="AV173" i="5"/>
  <c r="BH173" i="5"/>
  <c r="BT173" i="5"/>
  <c r="AW173" i="5"/>
  <c r="BI173" i="5"/>
  <c r="BU173" i="5"/>
  <c r="AT173" i="5"/>
  <c r="BP173" i="5"/>
  <c r="AX173" i="5"/>
  <c r="BQ173" i="5"/>
  <c r="AY173" i="5"/>
  <c r="BR173" i="5"/>
  <c r="AZ173" i="5"/>
  <c r="BV173" i="5"/>
  <c r="BB173" i="5"/>
  <c r="BW173" i="5"/>
  <c r="BD173" i="5"/>
  <c r="BX173" i="5"/>
  <c r="BE173" i="5"/>
  <c r="BF173" i="5"/>
  <c r="BJ173" i="5"/>
  <c r="AP173" i="5"/>
  <c r="BK173" i="5"/>
  <c r="AS173" i="5"/>
  <c r="BN173" i="5"/>
  <c r="BL173" i="5"/>
  <c r="AR173" i="5"/>
  <c r="AQ291" i="5"/>
  <c r="BC291" i="5"/>
  <c r="BO291" i="5"/>
  <c r="AR291" i="5"/>
  <c r="BD291" i="5"/>
  <c r="BP291" i="5"/>
  <c r="AS291" i="5"/>
  <c r="BE291" i="5"/>
  <c r="BQ291" i="5"/>
  <c r="AT291" i="5"/>
  <c r="BF291" i="5"/>
  <c r="BR291" i="5"/>
  <c r="AU291" i="5"/>
  <c r="BG291" i="5"/>
  <c r="BS291" i="5"/>
  <c r="AV291" i="5"/>
  <c r="BH291" i="5"/>
  <c r="BT291" i="5"/>
  <c r="AW291" i="5"/>
  <c r="BI291" i="5"/>
  <c r="BU291" i="5"/>
  <c r="AX291" i="5"/>
  <c r="BJ291" i="5"/>
  <c r="BV291" i="5"/>
  <c r="AY291" i="5"/>
  <c r="BK291" i="5"/>
  <c r="BW291" i="5"/>
  <c r="AZ291" i="5"/>
  <c r="BL291" i="5"/>
  <c r="BX291" i="5"/>
  <c r="AP291" i="5"/>
  <c r="BB291" i="5"/>
  <c r="BN291" i="5"/>
  <c r="BA291" i="5"/>
  <c r="BM291" i="5"/>
  <c r="BY291" i="5"/>
  <c r="AQ186" i="5"/>
  <c r="BC186" i="5"/>
  <c r="BO186" i="5"/>
  <c r="AW186" i="5"/>
  <c r="BJ186" i="5"/>
  <c r="BW186" i="5"/>
  <c r="AX186" i="5"/>
  <c r="BK186" i="5"/>
  <c r="BX186" i="5"/>
  <c r="AY186" i="5"/>
  <c r="BL186" i="5"/>
  <c r="BY186" i="5"/>
  <c r="AZ186" i="5"/>
  <c r="BM186" i="5"/>
  <c r="BA186" i="5"/>
  <c r="BN186" i="5"/>
  <c r="BB186" i="5"/>
  <c r="BP186" i="5"/>
  <c r="AP186" i="5"/>
  <c r="BD186" i="5"/>
  <c r="BQ186" i="5"/>
  <c r="AR186" i="5"/>
  <c r="BE186" i="5"/>
  <c r="BR186" i="5"/>
  <c r="AS186" i="5"/>
  <c r="BF186" i="5"/>
  <c r="BS186" i="5"/>
  <c r="AT186" i="5"/>
  <c r="BG186" i="5"/>
  <c r="BT186" i="5"/>
  <c r="AV186" i="5"/>
  <c r="BI186" i="5"/>
  <c r="BV186" i="5"/>
  <c r="AU186" i="5"/>
  <c r="BH186" i="5"/>
  <c r="BU186" i="5"/>
  <c r="AQ329" i="5"/>
  <c r="BC329" i="5"/>
  <c r="BO329" i="5"/>
  <c r="AR329" i="5"/>
  <c r="BD329" i="5"/>
  <c r="BP329" i="5"/>
  <c r="AS329" i="5"/>
  <c r="BE329" i="5"/>
  <c r="BQ329" i="5"/>
  <c r="AT329" i="5"/>
  <c r="BF329" i="5"/>
  <c r="BR329" i="5"/>
  <c r="AU329" i="5"/>
  <c r="BG329" i="5"/>
  <c r="BS329" i="5"/>
  <c r="AV329" i="5"/>
  <c r="BH329" i="5"/>
  <c r="BT329" i="5"/>
  <c r="AW329" i="5"/>
  <c r="BI329" i="5"/>
  <c r="BU329" i="5"/>
  <c r="AX329" i="5"/>
  <c r="BJ329" i="5"/>
  <c r="BV329" i="5"/>
  <c r="AY329" i="5"/>
  <c r="BK329" i="5"/>
  <c r="BW329" i="5"/>
  <c r="AZ329" i="5"/>
  <c r="BL329" i="5"/>
  <c r="BX329" i="5"/>
  <c r="BA329" i="5"/>
  <c r="BM329" i="5"/>
  <c r="BY329" i="5"/>
  <c r="AP329" i="5"/>
  <c r="BB329" i="5"/>
  <c r="BN329" i="5"/>
  <c r="AY400" i="5"/>
  <c r="BK400" i="5"/>
  <c r="BW400" i="5"/>
  <c r="AZ400" i="5"/>
  <c r="BL400" i="5"/>
  <c r="BX400" i="5"/>
  <c r="BA400" i="5"/>
  <c r="BM400" i="5"/>
  <c r="BY400" i="5"/>
  <c r="AP400" i="5"/>
  <c r="BB400" i="5"/>
  <c r="BN400" i="5"/>
  <c r="AQ400" i="5"/>
  <c r="BC400" i="5"/>
  <c r="BO400" i="5"/>
  <c r="AR400" i="5"/>
  <c r="BD400" i="5"/>
  <c r="BP400" i="5"/>
  <c r="AS400" i="5"/>
  <c r="BE400" i="5"/>
  <c r="BQ400" i="5"/>
  <c r="AT400" i="5"/>
  <c r="BF400" i="5"/>
  <c r="BR400" i="5"/>
  <c r="AU400" i="5"/>
  <c r="BG400" i="5"/>
  <c r="BS400" i="5"/>
  <c r="AV400" i="5"/>
  <c r="BH400" i="5"/>
  <c r="BT400" i="5"/>
  <c r="AW400" i="5"/>
  <c r="BI400" i="5"/>
  <c r="BU400" i="5"/>
  <c r="AX400" i="5"/>
  <c r="BJ400" i="5"/>
  <c r="BV400" i="5"/>
  <c r="AQ304" i="5"/>
  <c r="BC304" i="5"/>
  <c r="BO304" i="5"/>
  <c r="AR304" i="5"/>
  <c r="BD304" i="5"/>
  <c r="BP304" i="5"/>
  <c r="AS304" i="5"/>
  <c r="BE304" i="5"/>
  <c r="BQ304" i="5"/>
  <c r="AT304" i="5"/>
  <c r="BF304" i="5"/>
  <c r="BR304" i="5"/>
  <c r="AU304" i="5"/>
  <c r="BG304" i="5"/>
  <c r="BS304" i="5"/>
  <c r="AV304" i="5"/>
  <c r="BH304" i="5"/>
  <c r="BT304" i="5"/>
  <c r="AW304" i="5"/>
  <c r="BI304" i="5"/>
  <c r="BU304" i="5"/>
  <c r="AX304" i="5"/>
  <c r="BJ304" i="5"/>
  <c r="BV304" i="5"/>
  <c r="AY304" i="5"/>
  <c r="BK304" i="5"/>
  <c r="BW304" i="5"/>
  <c r="AZ304" i="5"/>
  <c r="BL304" i="5"/>
  <c r="BX304" i="5"/>
  <c r="AP304" i="5"/>
  <c r="BB304" i="5"/>
  <c r="BN304" i="5"/>
  <c r="BA304" i="5"/>
  <c r="BM304" i="5"/>
  <c r="BY304" i="5"/>
  <c r="BA208" i="5"/>
  <c r="BM208" i="5"/>
  <c r="BY208" i="5"/>
  <c r="AP208" i="5"/>
  <c r="BB208" i="5"/>
  <c r="BN208" i="5"/>
  <c r="AQ208" i="5"/>
  <c r="BC208" i="5"/>
  <c r="BO208" i="5"/>
  <c r="AR208" i="5"/>
  <c r="BD208" i="5"/>
  <c r="BP208" i="5"/>
  <c r="AS208" i="5"/>
  <c r="BE208" i="5"/>
  <c r="BQ208" i="5"/>
  <c r="AT208" i="5"/>
  <c r="BF208" i="5"/>
  <c r="BR208" i="5"/>
  <c r="AU208" i="5"/>
  <c r="BG208" i="5"/>
  <c r="BS208" i="5"/>
  <c r="AV208" i="5"/>
  <c r="BH208" i="5"/>
  <c r="BT208" i="5"/>
  <c r="AW208" i="5"/>
  <c r="BI208" i="5"/>
  <c r="BU208" i="5"/>
  <c r="AX208" i="5"/>
  <c r="BJ208" i="5"/>
  <c r="BV208" i="5"/>
  <c r="AZ208" i="5"/>
  <c r="BL208" i="5"/>
  <c r="BX208" i="5"/>
  <c r="AY208" i="5"/>
  <c r="BK208" i="5"/>
  <c r="BW208" i="5"/>
  <c r="AT111" i="5"/>
  <c r="BF111" i="5"/>
  <c r="BR111" i="5"/>
  <c r="AU111" i="5"/>
  <c r="BG111" i="5"/>
  <c r="BS111" i="5"/>
  <c r="AV111" i="5"/>
  <c r="BH111" i="5"/>
  <c r="BT111" i="5"/>
  <c r="AW111" i="5"/>
  <c r="BI111" i="5"/>
  <c r="BU111" i="5"/>
  <c r="AX111" i="5"/>
  <c r="BJ111" i="5"/>
  <c r="BV111" i="5"/>
  <c r="AY111" i="5"/>
  <c r="BK111" i="5"/>
  <c r="BW111" i="5"/>
  <c r="AZ111" i="5"/>
  <c r="BL111" i="5"/>
  <c r="BX111" i="5"/>
  <c r="BA111" i="5"/>
  <c r="BM111" i="5"/>
  <c r="BY111" i="5"/>
  <c r="AP111" i="5"/>
  <c r="BB111" i="5"/>
  <c r="BN111" i="5"/>
  <c r="AQ111" i="5"/>
  <c r="BC111" i="5"/>
  <c r="BO111" i="5"/>
  <c r="AR111" i="5"/>
  <c r="BD111" i="5"/>
  <c r="BP111" i="5"/>
  <c r="AS111" i="5"/>
  <c r="BE111" i="5"/>
  <c r="BQ111" i="5"/>
  <c r="AY397" i="5"/>
  <c r="BK397" i="5"/>
  <c r="BW397" i="5"/>
  <c r="AZ397" i="5"/>
  <c r="BL397" i="5"/>
  <c r="BX397" i="5"/>
  <c r="BA397" i="5"/>
  <c r="BM397" i="5"/>
  <c r="BY397" i="5"/>
  <c r="AP397" i="5"/>
  <c r="BB397" i="5"/>
  <c r="BN397" i="5"/>
  <c r="AQ397" i="5"/>
  <c r="BC397" i="5"/>
  <c r="BO397" i="5"/>
  <c r="AR397" i="5"/>
  <c r="BD397" i="5"/>
  <c r="BP397" i="5"/>
  <c r="AS397" i="5"/>
  <c r="BE397" i="5"/>
  <c r="BQ397" i="5"/>
  <c r="AT397" i="5"/>
  <c r="BF397" i="5"/>
  <c r="BR397" i="5"/>
  <c r="AU397" i="5"/>
  <c r="BG397" i="5"/>
  <c r="BS397" i="5"/>
  <c r="AV397" i="5"/>
  <c r="BH397" i="5"/>
  <c r="BT397" i="5"/>
  <c r="AW397" i="5"/>
  <c r="BI397" i="5"/>
  <c r="BU397" i="5"/>
  <c r="AX397" i="5"/>
  <c r="BJ397" i="5"/>
  <c r="BV397" i="5"/>
  <c r="BA212" i="5"/>
  <c r="BM212" i="5"/>
  <c r="BY212" i="5"/>
  <c r="AP212" i="5"/>
  <c r="BB212" i="5"/>
  <c r="BN212" i="5"/>
  <c r="AQ212" i="5"/>
  <c r="BC212" i="5"/>
  <c r="BO212" i="5"/>
  <c r="AR212" i="5"/>
  <c r="BD212" i="5"/>
  <c r="BP212" i="5"/>
  <c r="AS212" i="5"/>
  <c r="BE212" i="5"/>
  <c r="BQ212" i="5"/>
  <c r="AT212" i="5"/>
  <c r="BF212" i="5"/>
  <c r="BR212" i="5"/>
  <c r="AU212" i="5"/>
  <c r="BG212" i="5"/>
  <c r="BS212" i="5"/>
  <c r="AV212" i="5"/>
  <c r="BH212" i="5"/>
  <c r="BT212" i="5"/>
  <c r="AW212" i="5"/>
  <c r="BI212" i="5"/>
  <c r="BU212" i="5"/>
  <c r="AX212" i="5"/>
  <c r="BJ212" i="5"/>
  <c r="BV212" i="5"/>
  <c r="AZ212" i="5"/>
  <c r="BL212" i="5"/>
  <c r="BX212" i="5"/>
  <c r="AY212" i="5"/>
  <c r="BK212" i="5"/>
  <c r="BW212" i="5"/>
  <c r="AQ330" i="5"/>
  <c r="BC330" i="5"/>
  <c r="BO330" i="5"/>
  <c r="AR330" i="5"/>
  <c r="BD330" i="5"/>
  <c r="BP330" i="5"/>
  <c r="AS330" i="5"/>
  <c r="BE330" i="5"/>
  <c r="BQ330" i="5"/>
  <c r="AT330" i="5"/>
  <c r="BF330" i="5"/>
  <c r="BR330" i="5"/>
  <c r="AU330" i="5"/>
  <c r="BG330" i="5"/>
  <c r="BS330" i="5"/>
  <c r="AV330" i="5"/>
  <c r="BH330" i="5"/>
  <c r="BT330" i="5"/>
  <c r="AW330" i="5"/>
  <c r="BI330" i="5"/>
  <c r="BU330" i="5"/>
  <c r="AX330" i="5"/>
  <c r="BJ330" i="5"/>
  <c r="BV330" i="5"/>
  <c r="AY330" i="5"/>
  <c r="BK330" i="5"/>
  <c r="BW330" i="5"/>
  <c r="AZ330" i="5"/>
  <c r="BL330" i="5"/>
  <c r="BX330" i="5"/>
  <c r="BA330" i="5"/>
  <c r="BM330" i="5"/>
  <c r="BY330" i="5"/>
  <c r="AP330" i="5"/>
  <c r="BB330" i="5"/>
  <c r="BN330" i="5"/>
  <c r="AV58" i="5"/>
  <c r="BH58" i="5"/>
  <c r="BT58" i="5"/>
  <c r="AW58" i="5"/>
  <c r="BI58" i="5"/>
  <c r="BU58" i="5"/>
  <c r="AX58" i="5"/>
  <c r="BJ58" i="5"/>
  <c r="BV58" i="5"/>
  <c r="AY58" i="5"/>
  <c r="BK58" i="5"/>
  <c r="BW58" i="5"/>
  <c r="AZ58" i="5"/>
  <c r="BL58" i="5"/>
  <c r="BX58" i="5"/>
  <c r="BA58" i="5"/>
  <c r="BM58" i="5"/>
  <c r="BY58" i="5"/>
  <c r="AP58" i="5"/>
  <c r="BB58" i="5"/>
  <c r="BN58" i="5"/>
  <c r="AQ58" i="5"/>
  <c r="BC58" i="5"/>
  <c r="BO58" i="5"/>
  <c r="AR58" i="5"/>
  <c r="BD58" i="5"/>
  <c r="BP58" i="5"/>
  <c r="AS58" i="5"/>
  <c r="BE58" i="5"/>
  <c r="BQ58" i="5"/>
  <c r="AT58" i="5"/>
  <c r="BF58" i="5"/>
  <c r="BR58" i="5"/>
  <c r="AU58" i="5"/>
  <c r="BG58" i="5"/>
  <c r="BS58" i="5"/>
  <c r="AR249" i="5"/>
  <c r="BD249" i="5"/>
  <c r="BP249" i="5"/>
  <c r="AS249" i="5"/>
  <c r="BE249" i="5"/>
  <c r="BQ249" i="5"/>
  <c r="AT249" i="5"/>
  <c r="BF249" i="5"/>
  <c r="BR249" i="5"/>
  <c r="AU249" i="5"/>
  <c r="BG249" i="5"/>
  <c r="BS249" i="5"/>
  <c r="AV249" i="5"/>
  <c r="BH249" i="5"/>
  <c r="BT249" i="5"/>
  <c r="AW249" i="5"/>
  <c r="BI249" i="5"/>
  <c r="BU249" i="5"/>
  <c r="AX249" i="5"/>
  <c r="BJ249" i="5"/>
  <c r="BV249" i="5"/>
  <c r="AY249" i="5"/>
  <c r="BK249" i="5"/>
  <c r="BW249" i="5"/>
  <c r="AZ249" i="5"/>
  <c r="BL249" i="5"/>
  <c r="BX249" i="5"/>
  <c r="BA249" i="5"/>
  <c r="BM249" i="5"/>
  <c r="BY249" i="5"/>
  <c r="AP249" i="5"/>
  <c r="BB249" i="5"/>
  <c r="BN249" i="5"/>
  <c r="AQ249" i="5"/>
  <c r="BC249" i="5"/>
  <c r="BO249" i="5"/>
  <c r="AQ367" i="5"/>
  <c r="BC367" i="5"/>
  <c r="BO367" i="5"/>
  <c r="AR367" i="5"/>
  <c r="BD367" i="5"/>
  <c r="BP367" i="5"/>
  <c r="AS367" i="5"/>
  <c r="BE367" i="5"/>
  <c r="BQ367" i="5"/>
  <c r="AT367" i="5"/>
  <c r="BF367" i="5"/>
  <c r="BR367" i="5"/>
  <c r="AU367" i="5"/>
  <c r="BG367" i="5"/>
  <c r="BS367" i="5"/>
  <c r="AV367" i="5"/>
  <c r="BH367" i="5"/>
  <c r="BT367" i="5"/>
  <c r="AX367" i="5"/>
  <c r="BJ367" i="5"/>
  <c r="BV367" i="5"/>
  <c r="AY367" i="5"/>
  <c r="BK367" i="5"/>
  <c r="BW367" i="5"/>
  <c r="AZ367" i="5"/>
  <c r="BL367" i="5"/>
  <c r="BX367" i="5"/>
  <c r="AP367" i="5"/>
  <c r="BB367" i="5"/>
  <c r="BN367" i="5"/>
  <c r="AW367" i="5"/>
  <c r="BA367" i="5"/>
  <c r="BI367" i="5"/>
  <c r="BM367" i="5"/>
  <c r="BU367" i="5"/>
  <c r="BY367" i="5"/>
  <c r="AR271" i="5"/>
  <c r="BD271" i="5"/>
  <c r="BP271" i="5"/>
  <c r="AS271" i="5"/>
  <c r="BE271" i="5"/>
  <c r="BQ271" i="5"/>
  <c r="AV271" i="5"/>
  <c r="BH271" i="5"/>
  <c r="BT271" i="5"/>
  <c r="AX271" i="5"/>
  <c r="BJ271" i="5"/>
  <c r="BV271" i="5"/>
  <c r="AZ271" i="5"/>
  <c r="BL271" i="5"/>
  <c r="BX271" i="5"/>
  <c r="BA271" i="5"/>
  <c r="BM271" i="5"/>
  <c r="BY271" i="5"/>
  <c r="AP271" i="5"/>
  <c r="BB271" i="5"/>
  <c r="BN271" i="5"/>
  <c r="BC271" i="5"/>
  <c r="BF271" i="5"/>
  <c r="BG271" i="5"/>
  <c r="BI271" i="5"/>
  <c r="BK271" i="5"/>
  <c r="BO271" i="5"/>
  <c r="BR271" i="5"/>
  <c r="AQ271" i="5"/>
  <c r="BS271" i="5"/>
  <c r="AT271" i="5"/>
  <c r="BU271" i="5"/>
  <c r="AU271" i="5"/>
  <c r="BW271" i="5"/>
  <c r="AW271" i="5"/>
  <c r="AY271" i="5"/>
  <c r="BA175" i="5"/>
  <c r="BM175" i="5"/>
  <c r="BY175" i="5"/>
  <c r="AQ175" i="5"/>
  <c r="BC175" i="5"/>
  <c r="BO175" i="5"/>
  <c r="AU175" i="5"/>
  <c r="BG175" i="5"/>
  <c r="BS175" i="5"/>
  <c r="AV175" i="5"/>
  <c r="BH175" i="5"/>
  <c r="BT175" i="5"/>
  <c r="AW175" i="5"/>
  <c r="BI175" i="5"/>
  <c r="BU175" i="5"/>
  <c r="BE175" i="5"/>
  <c r="BF175" i="5"/>
  <c r="BJ175" i="5"/>
  <c r="AP175" i="5"/>
  <c r="BK175" i="5"/>
  <c r="AR175" i="5"/>
  <c r="BL175" i="5"/>
  <c r="AS175" i="5"/>
  <c r="BN175" i="5"/>
  <c r="AT175" i="5"/>
  <c r="BP175" i="5"/>
  <c r="AX175" i="5"/>
  <c r="BQ175" i="5"/>
  <c r="AY175" i="5"/>
  <c r="BR175" i="5"/>
  <c r="AZ175" i="5"/>
  <c r="BV175" i="5"/>
  <c r="BD175" i="5"/>
  <c r="BX175" i="5"/>
  <c r="BB175" i="5"/>
  <c r="BW175" i="5"/>
  <c r="AV73" i="5"/>
  <c r="BH73" i="5"/>
  <c r="BT73" i="5"/>
  <c r="AW73" i="5"/>
  <c r="BI73" i="5"/>
  <c r="BU73" i="5"/>
  <c r="AX73" i="5"/>
  <c r="BJ73" i="5"/>
  <c r="BV73" i="5"/>
  <c r="AY73" i="5"/>
  <c r="BK73" i="5"/>
  <c r="BW73" i="5"/>
  <c r="AZ73" i="5"/>
  <c r="BL73" i="5"/>
  <c r="BX73" i="5"/>
  <c r="BA73" i="5"/>
  <c r="BM73" i="5"/>
  <c r="BY73" i="5"/>
  <c r="AP73" i="5"/>
  <c r="BB73" i="5"/>
  <c r="BN73" i="5"/>
  <c r="AQ73" i="5"/>
  <c r="BC73" i="5"/>
  <c r="BO73" i="5"/>
  <c r="AR73" i="5"/>
  <c r="BD73" i="5"/>
  <c r="BP73" i="5"/>
  <c r="AS73" i="5"/>
  <c r="BE73" i="5"/>
  <c r="BQ73" i="5"/>
  <c r="AT73" i="5"/>
  <c r="BF73" i="5"/>
  <c r="BR73" i="5"/>
  <c r="AU73" i="5"/>
  <c r="BG73" i="5"/>
  <c r="BS73" i="5"/>
  <c r="AQ366" i="5"/>
  <c r="BC366" i="5"/>
  <c r="BO366" i="5"/>
  <c r="AR366" i="5"/>
  <c r="BD366" i="5"/>
  <c r="BP366" i="5"/>
  <c r="AS366" i="5"/>
  <c r="BE366" i="5"/>
  <c r="BQ366" i="5"/>
  <c r="AT366" i="5"/>
  <c r="BF366" i="5"/>
  <c r="BR366" i="5"/>
  <c r="AU366" i="5"/>
  <c r="BG366" i="5"/>
  <c r="BS366" i="5"/>
  <c r="AV366" i="5"/>
  <c r="BH366" i="5"/>
  <c r="BT366" i="5"/>
  <c r="AX366" i="5"/>
  <c r="BJ366" i="5"/>
  <c r="BV366" i="5"/>
  <c r="AY366" i="5"/>
  <c r="BK366" i="5"/>
  <c r="BW366" i="5"/>
  <c r="AZ366" i="5"/>
  <c r="BL366" i="5"/>
  <c r="BX366" i="5"/>
  <c r="AP366" i="5"/>
  <c r="BB366" i="5"/>
  <c r="BN366" i="5"/>
  <c r="BM366" i="5"/>
  <c r="BU366" i="5"/>
  <c r="BY366" i="5"/>
  <c r="AW366" i="5"/>
  <c r="BA366" i="5"/>
  <c r="BI366" i="5"/>
  <c r="AR270" i="5"/>
  <c r="BD270" i="5"/>
  <c r="BP270" i="5"/>
  <c r="AS270" i="5"/>
  <c r="BE270" i="5"/>
  <c r="BQ270" i="5"/>
  <c r="AV270" i="5"/>
  <c r="BH270" i="5"/>
  <c r="BT270" i="5"/>
  <c r="AX270" i="5"/>
  <c r="BJ270" i="5"/>
  <c r="BV270" i="5"/>
  <c r="AZ270" i="5"/>
  <c r="BL270" i="5"/>
  <c r="BX270" i="5"/>
  <c r="BA270" i="5"/>
  <c r="BM270" i="5"/>
  <c r="BY270" i="5"/>
  <c r="AP270" i="5"/>
  <c r="BB270" i="5"/>
  <c r="BN270" i="5"/>
  <c r="BI270" i="5"/>
  <c r="BK270" i="5"/>
  <c r="BO270" i="5"/>
  <c r="BR270" i="5"/>
  <c r="AQ270" i="5"/>
  <c r="BS270" i="5"/>
  <c r="AT270" i="5"/>
  <c r="BU270" i="5"/>
  <c r="AU270" i="5"/>
  <c r="BW270" i="5"/>
  <c r="AW270" i="5"/>
  <c r="AY270" i="5"/>
  <c r="BC270" i="5"/>
  <c r="BF270" i="5"/>
  <c r="BG270" i="5"/>
  <c r="BA174" i="5"/>
  <c r="BM174" i="5"/>
  <c r="BY174" i="5"/>
  <c r="AQ174" i="5"/>
  <c r="BC174" i="5"/>
  <c r="BO174" i="5"/>
  <c r="AU174" i="5"/>
  <c r="BG174" i="5"/>
  <c r="BS174" i="5"/>
  <c r="AV174" i="5"/>
  <c r="BH174" i="5"/>
  <c r="BT174" i="5"/>
  <c r="AW174" i="5"/>
  <c r="BI174" i="5"/>
  <c r="BU174" i="5"/>
  <c r="AZ174" i="5"/>
  <c r="BV174" i="5"/>
  <c r="BB174" i="5"/>
  <c r="BW174" i="5"/>
  <c r="BD174" i="5"/>
  <c r="BX174" i="5"/>
  <c r="BE174" i="5"/>
  <c r="BF174" i="5"/>
  <c r="BJ174" i="5"/>
  <c r="AP174" i="5"/>
  <c r="BK174" i="5"/>
  <c r="AR174" i="5"/>
  <c r="BL174" i="5"/>
  <c r="AS174" i="5"/>
  <c r="BN174" i="5"/>
  <c r="AT174" i="5"/>
  <c r="BP174" i="5"/>
  <c r="AY174" i="5"/>
  <c r="BR174" i="5"/>
  <c r="AX174" i="5"/>
  <c r="BQ174" i="5"/>
  <c r="AV72" i="5"/>
  <c r="BH72" i="5"/>
  <c r="BT72" i="5"/>
  <c r="AW72" i="5"/>
  <c r="BI72" i="5"/>
  <c r="BU72" i="5"/>
  <c r="AX72" i="5"/>
  <c r="BJ72" i="5"/>
  <c r="BV72" i="5"/>
  <c r="AY72" i="5"/>
  <c r="BK72" i="5"/>
  <c r="BW72" i="5"/>
  <c r="AZ72" i="5"/>
  <c r="BL72" i="5"/>
  <c r="BX72" i="5"/>
  <c r="BA72" i="5"/>
  <c r="BM72" i="5"/>
  <c r="BY72" i="5"/>
  <c r="AP72" i="5"/>
  <c r="BB72" i="5"/>
  <c r="BN72" i="5"/>
  <c r="AQ72" i="5"/>
  <c r="BC72" i="5"/>
  <c r="BO72" i="5"/>
  <c r="AR72" i="5"/>
  <c r="BD72" i="5"/>
  <c r="BP72" i="5"/>
  <c r="AS72" i="5"/>
  <c r="BE72" i="5"/>
  <c r="BQ72" i="5"/>
  <c r="AT72" i="5"/>
  <c r="BF72" i="5"/>
  <c r="BR72" i="5"/>
  <c r="AU72" i="5"/>
  <c r="BG72" i="5"/>
  <c r="BS72" i="5"/>
  <c r="AZ86" i="5"/>
  <c r="BL86" i="5"/>
  <c r="BX86" i="5"/>
  <c r="BA86" i="5"/>
  <c r="BM86" i="5"/>
  <c r="BY86" i="5"/>
  <c r="AP86" i="5"/>
  <c r="BB86" i="5"/>
  <c r="BN86" i="5"/>
  <c r="AQ86" i="5"/>
  <c r="BC86" i="5"/>
  <c r="BO86" i="5"/>
  <c r="AR86" i="5"/>
  <c r="BD86" i="5"/>
  <c r="BP86" i="5"/>
  <c r="AS86" i="5"/>
  <c r="BE86" i="5"/>
  <c r="BQ86" i="5"/>
  <c r="AT86" i="5"/>
  <c r="BF86" i="5"/>
  <c r="BR86" i="5"/>
  <c r="AU86" i="5"/>
  <c r="BG86" i="5"/>
  <c r="BS86" i="5"/>
  <c r="AV86" i="5"/>
  <c r="BH86" i="5"/>
  <c r="BT86" i="5"/>
  <c r="AW86" i="5"/>
  <c r="BI86" i="5"/>
  <c r="BU86" i="5"/>
  <c r="AX86" i="5"/>
  <c r="BJ86" i="5"/>
  <c r="BV86" i="5"/>
  <c r="AY86" i="5"/>
  <c r="BK86" i="5"/>
  <c r="BW86" i="5"/>
  <c r="AQ363" i="5"/>
  <c r="BC363" i="5"/>
  <c r="BO363" i="5"/>
  <c r="AR363" i="5"/>
  <c r="BD363" i="5"/>
  <c r="BP363" i="5"/>
  <c r="AS363" i="5"/>
  <c r="BE363" i="5"/>
  <c r="BQ363" i="5"/>
  <c r="AT363" i="5"/>
  <c r="BF363" i="5"/>
  <c r="BR363" i="5"/>
  <c r="AU363" i="5"/>
  <c r="BG363" i="5"/>
  <c r="BS363" i="5"/>
  <c r="AV363" i="5"/>
  <c r="BH363" i="5"/>
  <c r="BT363" i="5"/>
  <c r="AX363" i="5"/>
  <c r="BJ363" i="5"/>
  <c r="BV363" i="5"/>
  <c r="AY363" i="5"/>
  <c r="BK363" i="5"/>
  <c r="BW363" i="5"/>
  <c r="AZ363" i="5"/>
  <c r="BL363" i="5"/>
  <c r="BX363" i="5"/>
  <c r="AP363" i="5"/>
  <c r="BB363" i="5"/>
  <c r="BN363" i="5"/>
  <c r="AW363" i="5"/>
  <c r="BA363" i="5"/>
  <c r="BI363" i="5"/>
  <c r="BM363" i="5"/>
  <c r="BU363" i="5"/>
  <c r="BY363" i="5"/>
  <c r="AX136" i="5"/>
  <c r="BJ136" i="5"/>
  <c r="BV136" i="5"/>
  <c r="AY136" i="5"/>
  <c r="BK136" i="5"/>
  <c r="BW136" i="5"/>
  <c r="AZ136" i="5"/>
  <c r="BL136" i="5"/>
  <c r="BX136" i="5"/>
  <c r="BA136" i="5"/>
  <c r="BM136" i="5"/>
  <c r="BY136" i="5"/>
  <c r="AP136" i="5"/>
  <c r="BB136" i="5"/>
  <c r="BN136" i="5"/>
  <c r="AQ136" i="5"/>
  <c r="BC136" i="5"/>
  <c r="BO136" i="5"/>
  <c r="AR136" i="5"/>
  <c r="BD136" i="5"/>
  <c r="BP136" i="5"/>
  <c r="AS136" i="5"/>
  <c r="BE136" i="5"/>
  <c r="BQ136" i="5"/>
  <c r="AT136" i="5"/>
  <c r="BF136" i="5"/>
  <c r="BR136" i="5"/>
  <c r="AU136" i="5"/>
  <c r="BG136" i="5"/>
  <c r="BS136" i="5"/>
  <c r="AV136" i="5"/>
  <c r="BH136" i="5"/>
  <c r="BT136" i="5"/>
  <c r="AW136" i="5"/>
  <c r="BI136" i="5"/>
  <c r="BU136" i="5"/>
  <c r="BA199" i="5"/>
  <c r="BM199" i="5"/>
  <c r="BY199" i="5"/>
  <c r="AP199" i="5"/>
  <c r="BB199" i="5"/>
  <c r="BN199" i="5"/>
  <c r="AQ199" i="5"/>
  <c r="BC199" i="5"/>
  <c r="BO199" i="5"/>
  <c r="AR199" i="5"/>
  <c r="BD199" i="5"/>
  <c r="BP199" i="5"/>
  <c r="AS199" i="5"/>
  <c r="BE199" i="5"/>
  <c r="BQ199" i="5"/>
  <c r="AT199" i="5"/>
  <c r="BF199" i="5"/>
  <c r="BR199" i="5"/>
  <c r="AU199" i="5"/>
  <c r="BG199" i="5"/>
  <c r="BS199" i="5"/>
  <c r="AV199" i="5"/>
  <c r="BH199" i="5"/>
  <c r="BT199" i="5"/>
  <c r="AW199" i="5"/>
  <c r="BI199" i="5"/>
  <c r="BU199" i="5"/>
  <c r="AX199" i="5"/>
  <c r="BJ199" i="5"/>
  <c r="BV199" i="5"/>
  <c r="AZ199" i="5"/>
  <c r="BL199" i="5"/>
  <c r="BX199" i="5"/>
  <c r="AY199" i="5"/>
  <c r="BK199" i="5"/>
  <c r="BW199" i="5"/>
  <c r="AS52" i="5"/>
  <c r="BE52" i="5"/>
  <c r="BQ52" i="5"/>
  <c r="AT52" i="5"/>
  <c r="BF52" i="5"/>
  <c r="BR52" i="5"/>
  <c r="AU52" i="5"/>
  <c r="BG52" i="5"/>
  <c r="BS52" i="5"/>
  <c r="AV52" i="5"/>
  <c r="BH52" i="5"/>
  <c r="BT52" i="5"/>
  <c r="AW52" i="5"/>
  <c r="BI52" i="5"/>
  <c r="BU52" i="5"/>
  <c r="AY52" i="5"/>
  <c r="BK52" i="5"/>
  <c r="BW52" i="5"/>
  <c r="BA52" i="5"/>
  <c r="BM52" i="5"/>
  <c r="BY52" i="5"/>
  <c r="AP52" i="5"/>
  <c r="BB52" i="5"/>
  <c r="BN52" i="5"/>
  <c r="AQ52" i="5"/>
  <c r="BC52" i="5"/>
  <c r="BO52" i="5"/>
  <c r="AR52" i="5"/>
  <c r="AX52" i="5"/>
  <c r="AZ52" i="5"/>
  <c r="BD52" i="5"/>
  <c r="BJ52" i="5"/>
  <c r="BL52" i="5"/>
  <c r="BP52" i="5"/>
  <c r="BV52" i="5"/>
  <c r="BX52" i="5"/>
  <c r="AT115" i="5"/>
  <c r="BF115" i="5"/>
  <c r="BR115" i="5"/>
  <c r="AU115" i="5"/>
  <c r="BG115" i="5"/>
  <c r="BS115" i="5"/>
  <c r="AV115" i="5"/>
  <c r="BH115" i="5"/>
  <c r="BT115" i="5"/>
  <c r="AW115" i="5"/>
  <c r="BI115" i="5"/>
  <c r="BU115" i="5"/>
  <c r="AX115" i="5"/>
  <c r="BJ115" i="5"/>
  <c r="BV115" i="5"/>
  <c r="AY115" i="5"/>
  <c r="BK115" i="5"/>
  <c r="BW115" i="5"/>
  <c r="AZ115" i="5"/>
  <c r="BL115" i="5"/>
  <c r="BX115" i="5"/>
  <c r="BA115" i="5"/>
  <c r="BM115" i="5"/>
  <c r="BY115" i="5"/>
  <c r="AP115" i="5"/>
  <c r="BB115" i="5"/>
  <c r="BN115" i="5"/>
  <c r="AQ115" i="5"/>
  <c r="BC115" i="5"/>
  <c r="BO115" i="5"/>
  <c r="AR115" i="5"/>
  <c r="BD115" i="5"/>
  <c r="BP115" i="5"/>
  <c r="AS115" i="5"/>
  <c r="BE115" i="5"/>
  <c r="BQ115" i="5"/>
  <c r="AZ5" i="5"/>
  <c r="BL5" i="5"/>
  <c r="BX5" i="5"/>
  <c r="BA5" i="5"/>
  <c r="BM5" i="5"/>
  <c r="BY5" i="5"/>
  <c r="AP5" i="5"/>
  <c r="BB5" i="5"/>
  <c r="BN5" i="5"/>
  <c r="AQ5" i="5"/>
  <c r="BC5" i="5"/>
  <c r="BO5" i="5"/>
  <c r="AR5" i="5"/>
  <c r="BD5" i="5"/>
  <c r="BP5" i="5"/>
  <c r="AS5" i="5"/>
  <c r="BE5" i="5"/>
  <c r="BQ5" i="5"/>
  <c r="AU5" i="5"/>
  <c r="BG5" i="5"/>
  <c r="BS5" i="5"/>
  <c r="AV5" i="5"/>
  <c r="BH5" i="5"/>
  <c r="BT5" i="5"/>
  <c r="AW5" i="5"/>
  <c r="BI5" i="5"/>
  <c r="BU5" i="5"/>
  <c r="AX5" i="5"/>
  <c r="BJ5" i="5"/>
  <c r="BV5" i="5"/>
  <c r="AY5" i="5"/>
  <c r="BK5" i="5"/>
  <c r="BW5" i="5"/>
  <c r="AT5" i="5"/>
  <c r="BF5" i="5"/>
  <c r="BR5" i="5"/>
  <c r="AR252" i="5"/>
  <c r="BD252" i="5"/>
  <c r="BP252" i="5"/>
  <c r="AS252" i="5"/>
  <c r="BE252" i="5"/>
  <c r="BQ252" i="5"/>
  <c r="AT252" i="5"/>
  <c r="BF252" i="5"/>
  <c r="BR252" i="5"/>
  <c r="AU252" i="5"/>
  <c r="BG252" i="5"/>
  <c r="BS252" i="5"/>
  <c r="AV252" i="5"/>
  <c r="BH252" i="5"/>
  <c r="BT252" i="5"/>
  <c r="AW252" i="5"/>
  <c r="BI252" i="5"/>
  <c r="BU252" i="5"/>
  <c r="AX252" i="5"/>
  <c r="BJ252" i="5"/>
  <c r="BV252" i="5"/>
  <c r="AY252" i="5"/>
  <c r="BK252" i="5"/>
  <c r="BW252" i="5"/>
  <c r="AZ252" i="5"/>
  <c r="BL252" i="5"/>
  <c r="BX252" i="5"/>
  <c r="BA252" i="5"/>
  <c r="BM252" i="5"/>
  <c r="BY252" i="5"/>
  <c r="AP252" i="5"/>
  <c r="BB252" i="5"/>
  <c r="BN252" i="5"/>
  <c r="AQ252" i="5"/>
  <c r="BC252" i="5"/>
  <c r="BO252" i="5"/>
  <c r="BA179" i="5"/>
  <c r="BM179" i="5"/>
  <c r="BY179" i="5"/>
  <c r="AQ179" i="5"/>
  <c r="BC179" i="5"/>
  <c r="BO179" i="5"/>
  <c r="AU179" i="5"/>
  <c r="BG179" i="5"/>
  <c r="BS179" i="5"/>
  <c r="AV179" i="5"/>
  <c r="BH179" i="5"/>
  <c r="BT179" i="5"/>
  <c r="AW179" i="5"/>
  <c r="BI179" i="5"/>
  <c r="BU179" i="5"/>
  <c r="BE179" i="5"/>
  <c r="BF179" i="5"/>
  <c r="BJ179" i="5"/>
  <c r="AP179" i="5"/>
  <c r="BK179" i="5"/>
  <c r="AR179" i="5"/>
  <c r="BL179" i="5"/>
  <c r="AS179" i="5"/>
  <c r="BN179" i="5"/>
  <c r="AT179" i="5"/>
  <c r="BP179" i="5"/>
  <c r="AX179" i="5"/>
  <c r="BQ179" i="5"/>
  <c r="AY179" i="5"/>
  <c r="BR179" i="5"/>
  <c r="AZ179" i="5"/>
  <c r="BV179" i="5"/>
  <c r="BD179" i="5"/>
  <c r="BX179" i="5"/>
  <c r="BB179" i="5"/>
  <c r="BW179" i="5"/>
  <c r="AV77" i="5"/>
  <c r="BH77" i="5"/>
  <c r="BT77" i="5"/>
  <c r="AW77" i="5"/>
  <c r="BI77" i="5"/>
  <c r="BU77" i="5"/>
  <c r="AX77" i="5"/>
  <c r="BJ77" i="5"/>
  <c r="BV77" i="5"/>
  <c r="AY77" i="5"/>
  <c r="BK77" i="5"/>
  <c r="BW77" i="5"/>
  <c r="AZ77" i="5"/>
  <c r="BL77" i="5"/>
  <c r="BX77" i="5"/>
  <c r="BA77" i="5"/>
  <c r="BM77" i="5"/>
  <c r="BY77" i="5"/>
  <c r="AP77" i="5"/>
  <c r="BB77" i="5"/>
  <c r="BN77" i="5"/>
  <c r="AQ77" i="5"/>
  <c r="BC77" i="5"/>
  <c r="BO77" i="5"/>
  <c r="AR77" i="5"/>
  <c r="BD77" i="5"/>
  <c r="BP77" i="5"/>
  <c r="AS77" i="5"/>
  <c r="BE77" i="5"/>
  <c r="BQ77" i="5"/>
  <c r="AT77" i="5"/>
  <c r="BF77" i="5"/>
  <c r="BR77" i="5"/>
  <c r="BS77" i="5"/>
  <c r="AU77" i="5"/>
  <c r="BG77" i="5"/>
  <c r="BA213" i="5"/>
  <c r="BM213" i="5"/>
  <c r="BY213" i="5"/>
  <c r="AP213" i="5"/>
  <c r="BB213" i="5"/>
  <c r="BN213" i="5"/>
  <c r="AQ213" i="5"/>
  <c r="BC213" i="5"/>
  <c r="BO213" i="5"/>
  <c r="AR213" i="5"/>
  <c r="BD213" i="5"/>
  <c r="BP213" i="5"/>
  <c r="AS213" i="5"/>
  <c r="BE213" i="5"/>
  <c r="BQ213" i="5"/>
  <c r="AT213" i="5"/>
  <c r="BF213" i="5"/>
  <c r="BR213" i="5"/>
  <c r="AU213" i="5"/>
  <c r="BG213" i="5"/>
  <c r="BS213" i="5"/>
  <c r="AV213" i="5"/>
  <c r="BH213" i="5"/>
  <c r="BT213" i="5"/>
  <c r="AW213" i="5"/>
  <c r="BI213" i="5"/>
  <c r="BU213" i="5"/>
  <c r="AX213" i="5"/>
  <c r="BJ213" i="5"/>
  <c r="BV213" i="5"/>
  <c r="AZ213" i="5"/>
  <c r="BL213" i="5"/>
  <c r="BX213" i="5"/>
  <c r="BK213" i="5"/>
  <c r="BW213" i="5"/>
  <c r="AY213" i="5"/>
  <c r="AS275" i="5"/>
  <c r="BE275" i="5"/>
  <c r="BQ275" i="5"/>
  <c r="AV275" i="5"/>
  <c r="BH275" i="5"/>
  <c r="BT275" i="5"/>
  <c r="AZ275" i="5"/>
  <c r="BL275" i="5"/>
  <c r="BX275" i="5"/>
  <c r="BA275" i="5"/>
  <c r="BM275" i="5"/>
  <c r="BY275" i="5"/>
  <c r="AP275" i="5"/>
  <c r="BB275" i="5"/>
  <c r="BN275" i="5"/>
  <c r="AU275" i="5"/>
  <c r="BP275" i="5"/>
  <c r="AW275" i="5"/>
  <c r="BR275" i="5"/>
  <c r="AX275" i="5"/>
  <c r="BS275" i="5"/>
  <c r="AY275" i="5"/>
  <c r="BU275" i="5"/>
  <c r="BC275" i="5"/>
  <c r="BV275" i="5"/>
  <c r="BD275" i="5"/>
  <c r="BW275" i="5"/>
  <c r="BF275" i="5"/>
  <c r="BG275" i="5"/>
  <c r="BI275" i="5"/>
  <c r="AQ275" i="5"/>
  <c r="BJ275" i="5"/>
  <c r="AT275" i="5"/>
  <c r="BO275" i="5"/>
  <c r="AR275" i="5"/>
  <c r="BK275" i="5"/>
  <c r="AZ98" i="5"/>
  <c r="BL98" i="5"/>
  <c r="BX98" i="5"/>
  <c r="BA98" i="5"/>
  <c r="BM98" i="5"/>
  <c r="BY98" i="5"/>
  <c r="AP98" i="5"/>
  <c r="BB98" i="5"/>
  <c r="BN98" i="5"/>
  <c r="AQ98" i="5"/>
  <c r="BC98" i="5"/>
  <c r="BO98" i="5"/>
  <c r="AR98" i="5"/>
  <c r="BD98" i="5"/>
  <c r="BP98" i="5"/>
  <c r="AS98" i="5"/>
  <c r="BE98" i="5"/>
  <c r="BQ98" i="5"/>
  <c r="AT98" i="5"/>
  <c r="BF98" i="5"/>
  <c r="BR98" i="5"/>
  <c r="AU98" i="5"/>
  <c r="BG98" i="5"/>
  <c r="BS98" i="5"/>
  <c r="AV98" i="5"/>
  <c r="BH98" i="5"/>
  <c r="BT98" i="5"/>
  <c r="AW98" i="5"/>
  <c r="BI98" i="5"/>
  <c r="BU98" i="5"/>
  <c r="AX98" i="5"/>
  <c r="BJ98" i="5"/>
  <c r="BV98" i="5"/>
  <c r="AY98" i="5"/>
  <c r="BK98" i="5"/>
  <c r="BW98" i="5"/>
  <c r="BA194" i="5"/>
  <c r="BM194" i="5"/>
  <c r="BY194" i="5"/>
  <c r="AP194" i="5"/>
  <c r="BB194" i="5"/>
  <c r="BN194" i="5"/>
  <c r="AQ194" i="5"/>
  <c r="BC194" i="5"/>
  <c r="BO194" i="5"/>
  <c r="AR194" i="5"/>
  <c r="BD194" i="5"/>
  <c r="BP194" i="5"/>
  <c r="AS194" i="5"/>
  <c r="BE194" i="5"/>
  <c r="BQ194" i="5"/>
  <c r="AT194" i="5"/>
  <c r="BF194" i="5"/>
  <c r="BR194" i="5"/>
  <c r="AU194" i="5"/>
  <c r="BG194" i="5"/>
  <c r="BS194" i="5"/>
  <c r="AV194" i="5"/>
  <c r="BH194" i="5"/>
  <c r="BT194" i="5"/>
  <c r="AW194" i="5"/>
  <c r="BI194" i="5"/>
  <c r="BU194" i="5"/>
  <c r="AX194" i="5"/>
  <c r="BJ194" i="5"/>
  <c r="BV194" i="5"/>
  <c r="AZ194" i="5"/>
  <c r="BL194" i="5"/>
  <c r="BX194" i="5"/>
  <c r="AY194" i="5"/>
  <c r="BK194" i="5"/>
  <c r="BW194" i="5"/>
  <c r="AV66" i="5"/>
  <c r="BH66" i="5"/>
  <c r="BT66" i="5"/>
  <c r="AW66" i="5"/>
  <c r="BI66" i="5"/>
  <c r="BU66" i="5"/>
  <c r="AX66" i="5"/>
  <c r="BJ66" i="5"/>
  <c r="BV66" i="5"/>
  <c r="AY66" i="5"/>
  <c r="BK66" i="5"/>
  <c r="BW66" i="5"/>
  <c r="AZ66" i="5"/>
  <c r="BL66" i="5"/>
  <c r="BX66" i="5"/>
  <c r="BA66" i="5"/>
  <c r="BM66" i="5"/>
  <c r="BY66" i="5"/>
  <c r="AP66" i="5"/>
  <c r="BB66" i="5"/>
  <c r="BN66" i="5"/>
  <c r="AQ66" i="5"/>
  <c r="BC66" i="5"/>
  <c r="BO66" i="5"/>
  <c r="AR66" i="5"/>
  <c r="BD66" i="5"/>
  <c r="BP66" i="5"/>
  <c r="AS66" i="5"/>
  <c r="BE66" i="5"/>
  <c r="BQ66" i="5"/>
  <c r="AT66" i="5"/>
  <c r="BF66" i="5"/>
  <c r="BR66" i="5"/>
  <c r="AU66" i="5"/>
  <c r="BG66" i="5"/>
  <c r="BS66" i="5"/>
  <c r="AT125" i="5"/>
  <c r="BF125" i="5"/>
  <c r="BR125" i="5"/>
  <c r="AU125" i="5"/>
  <c r="BG125" i="5"/>
  <c r="BS125" i="5"/>
  <c r="AV125" i="5"/>
  <c r="BH125" i="5"/>
  <c r="BT125" i="5"/>
  <c r="AW125" i="5"/>
  <c r="BI125" i="5"/>
  <c r="BU125" i="5"/>
  <c r="AX125" i="5"/>
  <c r="BJ125" i="5"/>
  <c r="BV125" i="5"/>
  <c r="AY125" i="5"/>
  <c r="BK125" i="5"/>
  <c r="BW125" i="5"/>
  <c r="AZ125" i="5"/>
  <c r="BL125" i="5"/>
  <c r="BX125" i="5"/>
  <c r="BA125" i="5"/>
  <c r="BM125" i="5"/>
  <c r="BY125" i="5"/>
  <c r="AP125" i="5"/>
  <c r="BB125" i="5"/>
  <c r="BN125" i="5"/>
  <c r="AQ125" i="5"/>
  <c r="BC125" i="5"/>
  <c r="BO125" i="5"/>
  <c r="AR125" i="5"/>
  <c r="BD125" i="5"/>
  <c r="BP125" i="5"/>
  <c r="AS125" i="5"/>
  <c r="BE125" i="5"/>
  <c r="BQ125" i="5"/>
  <c r="AR251" i="5"/>
  <c r="BD251" i="5"/>
  <c r="BP251" i="5"/>
  <c r="AS251" i="5"/>
  <c r="BE251" i="5"/>
  <c r="BQ251" i="5"/>
  <c r="AT251" i="5"/>
  <c r="BF251" i="5"/>
  <c r="BR251" i="5"/>
  <c r="AU251" i="5"/>
  <c r="BG251" i="5"/>
  <c r="BS251" i="5"/>
  <c r="AV251" i="5"/>
  <c r="BH251" i="5"/>
  <c r="BT251" i="5"/>
  <c r="AW251" i="5"/>
  <c r="BI251" i="5"/>
  <c r="BU251" i="5"/>
  <c r="AX251" i="5"/>
  <c r="BJ251" i="5"/>
  <c r="BV251" i="5"/>
  <c r="AY251" i="5"/>
  <c r="BK251" i="5"/>
  <c r="BW251" i="5"/>
  <c r="AZ251" i="5"/>
  <c r="BL251" i="5"/>
  <c r="BX251" i="5"/>
  <c r="BA251" i="5"/>
  <c r="BM251" i="5"/>
  <c r="BY251" i="5"/>
  <c r="AP251" i="5"/>
  <c r="BB251" i="5"/>
  <c r="BN251" i="5"/>
  <c r="AQ251" i="5"/>
  <c r="BC251" i="5"/>
  <c r="BO251" i="5"/>
  <c r="AX162" i="5"/>
  <c r="BJ162" i="5"/>
  <c r="BV162" i="5"/>
  <c r="AY162" i="5"/>
  <c r="BK162" i="5"/>
  <c r="BW162" i="5"/>
  <c r="AZ162" i="5"/>
  <c r="BL162" i="5"/>
  <c r="BX162" i="5"/>
  <c r="BA162" i="5"/>
  <c r="BM162" i="5"/>
  <c r="BY162" i="5"/>
  <c r="AQ162" i="5"/>
  <c r="BC162" i="5"/>
  <c r="BO162" i="5"/>
  <c r="AR162" i="5"/>
  <c r="BD162" i="5"/>
  <c r="BP162" i="5"/>
  <c r="AS162" i="5"/>
  <c r="BE162" i="5"/>
  <c r="BQ162" i="5"/>
  <c r="AT162" i="5"/>
  <c r="BF162" i="5"/>
  <c r="BR162" i="5"/>
  <c r="AU162" i="5"/>
  <c r="BG162" i="5"/>
  <c r="BS162" i="5"/>
  <c r="AV162" i="5"/>
  <c r="BH162" i="5"/>
  <c r="BT162" i="5"/>
  <c r="AW162" i="5"/>
  <c r="BI162" i="5"/>
  <c r="BU162" i="5"/>
  <c r="BB162" i="5"/>
  <c r="BN162" i="5"/>
  <c r="AP162" i="5"/>
  <c r="AR313" i="5"/>
  <c r="BD313" i="5"/>
  <c r="BP313" i="5"/>
  <c r="AS313" i="5"/>
  <c r="BE313" i="5"/>
  <c r="BQ313" i="5"/>
  <c r="AT313" i="5"/>
  <c r="BF313" i="5"/>
  <c r="BR313" i="5"/>
  <c r="AU313" i="5"/>
  <c r="BG313" i="5"/>
  <c r="BS313" i="5"/>
  <c r="AV313" i="5"/>
  <c r="BH313" i="5"/>
  <c r="BT313" i="5"/>
  <c r="AW313" i="5"/>
  <c r="BI313" i="5"/>
  <c r="BU313" i="5"/>
  <c r="AX313" i="5"/>
  <c r="BJ313" i="5"/>
  <c r="BV313" i="5"/>
  <c r="AY313" i="5"/>
  <c r="BK313" i="5"/>
  <c r="BW313" i="5"/>
  <c r="AZ313" i="5"/>
  <c r="BL313" i="5"/>
  <c r="BX313" i="5"/>
  <c r="AP313" i="5"/>
  <c r="BB313" i="5"/>
  <c r="BN313" i="5"/>
  <c r="AQ313" i="5"/>
  <c r="BA313" i="5"/>
  <c r="BC313" i="5"/>
  <c r="BM313" i="5"/>
  <c r="BO313" i="5"/>
  <c r="BY313" i="5"/>
  <c r="AY392" i="5"/>
  <c r="BK392" i="5"/>
  <c r="BW392" i="5"/>
  <c r="AZ392" i="5"/>
  <c r="BL392" i="5"/>
  <c r="BX392" i="5"/>
  <c r="BA392" i="5"/>
  <c r="BM392" i="5"/>
  <c r="BY392" i="5"/>
  <c r="AP392" i="5"/>
  <c r="BB392" i="5"/>
  <c r="BN392" i="5"/>
  <c r="AQ392" i="5"/>
  <c r="BC392" i="5"/>
  <c r="BO392" i="5"/>
  <c r="AR392" i="5"/>
  <c r="BD392" i="5"/>
  <c r="BP392" i="5"/>
  <c r="AS392" i="5"/>
  <c r="BE392" i="5"/>
  <c r="BQ392" i="5"/>
  <c r="AT392" i="5"/>
  <c r="BF392" i="5"/>
  <c r="BR392" i="5"/>
  <c r="AU392" i="5"/>
  <c r="BG392" i="5"/>
  <c r="BS392" i="5"/>
  <c r="AV392" i="5"/>
  <c r="BH392" i="5"/>
  <c r="BT392" i="5"/>
  <c r="AW392" i="5"/>
  <c r="BI392" i="5"/>
  <c r="BU392" i="5"/>
  <c r="AX392" i="5"/>
  <c r="BJ392" i="5"/>
  <c r="BV392" i="5"/>
  <c r="AQ296" i="5"/>
  <c r="BC296" i="5"/>
  <c r="BO296" i="5"/>
  <c r="AR296" i="5"/>
  <c r="BD296" i="5"/>
  <c r="BP296" i="5"/>
  <c r="AS296" i="5"/>
  <c r="BE296" i="5"/>
  <c r="BQ296" i="5"/>
  <c r="AT296" i="5"/>
  <c r="BF296" i="5"/>
  <c r="BR296" i="5"/>
  <c r="AU296" i="5"/>
  <c r="BG296" i="5"/>
  <c r="BS296" i="5"/>
  <c r="AV296" i="5"/>
  <c r="BH296" i="5"/>
  <c r="BT296" i="5"/>
  <c r="AW296" i="5"/>
  <c r="BI296" i="5"/>
  <c r="BU296" i="5"/>
  <c r="AX296" i="5"/>
  <c r="BJ296" i="5"/>
  <c r="BV296" i="5"/>
  <c r="AY296" i="5"/>
  <c r="BK296" i="5"/>
  <c r="BW296" i="5"/>
  <c r="AZ296" i="5"/>
  <c r="BL296" i="5"/>
  <c r="BX296" i="5"/>
  <c r="AP296" i="5"/>
  <c r="BB296" i="5"/>
  <c r="BN296" i="5"/>
  <c r="BA296" i="5"/>
  <c r="BM296" i="5"/>
  <c r="BY296" i="5"/>
  <c r="BA200" i="5"/>
  <c r="BM200" i="5"/>
  <c r="BY200" i="5"/>
  <c r="AP200" i="5"/>
  <c r="BB200" i="5"/>
  <c r="BN200" i="5"/>
  <c r="AQ200" i="5"/>
  <c r="BC200" i="5"/>
  <c r="BO200" i="5"/>
  <c r="AR200" i="5"/>
  <c r="BD200" i="5"/>
  <c r="BP200" i="5"/>
  <c r="AS200" i="5"/>
  <c r="BE200" i="5"/>
  <c r="BQ200" i="5"/>
  <c r="AT200" i="5"/>
  <c r="BF200" i="5"/>
  <c r="BR200" i="5"/>
  <c r="AU200" i="5"/>
  <c r="BG200" i="5"/>
  <c r="BS200" i="5"/>
  <c r="AV200" i="5"/>
  <c r="BH200" i="5"/>
  <c r="BT200" i="5"/>
  <c r="AW200" i="5"/>
  <c r="BI200" i="5"/>
  <c r="BU200" i="5"/>
  <c r="AX200" i="5"/>
  <c r="BJ200" i="5"/>
  <c r="BV200" i="5"/>
  <c r="AZ200" i="5"/>
  <c r="BL200" i="5"/>
  <c r="BX200" i="5"/>
  <c r="AY200" i="5"/>
  <c r="BK200" i="5"/>
  <c r="BW200" i="5"/>
  <c r="AZ101" i="5"/>
  <c r="BL101" i="5"/>
  <c r="BX101" i="5"/>
  <c r="BA101" i="5"/>
  <c r="BM101" i="5"/>
  <c r="BY101" i="5"/>
  <c r="AP101" i="5"/>
  <c r="BB101" i="5"/>
  <c r="BN101" i="5"/>
  <c r="AQ101" i="5"/>
  <c r="BC101" i="5"/>
  <c r="BO101" i="5"/>
  <c r="AR101" i="5"/>
  <c r="BD101" i="5"/>
  <c r="BP101" i="5"/>
  <c r="AS101" i="5"/>
  <c r="BE101" i="5"/>
  <c r="BQ101" i="5"/>
  <c r="AT101" i="5"/>
  <c r="BF101" i="5"/>
  <c r="BR101" i="5"/>
  <c r="AU101" i="5"/>
  <c r="BG101" i="5"/>
  <c r="BS101" i="5"/>
  <c r="AV101" i="5"/>
  <c r="BH101" i="5"/>
  <c r="BT101" i="5"/>
  <c r="AW101" i="5"/>
  <c r="BI101" i="5"/>
  <c r="BU101" i="5"/>
  <c r="AX101" i="5"/>
  <c r="BJ101" i="5"/>
  <c r="BV101" i="5"/>
  <c r="AY101" i="5"/>
  <c r="BK101" i="5"/>
  <c r="BW101" i="5"/>
  <c r="AQ349" i="5"/>
  <c r="BC349" i="5"/>
  <c r="BO349" i="5"/>
  <c r="AR349" i="5"/>
  <c r="BD349" i="5"/>
  <c r="BP349" i="5"/>
  <c r="AS349" i="5"/>
  <c r="BE349" i="5"/>
  <c r="BQ349" i="5"/>
  <c r="AT349" i="5"/>
  <c r="BF349" i="5"/>
  <c r="BR349" i="5"/>
  <c r="AU349" i="5"/>
  <c r="BG349" i="5"/>
  <c r="BS349" i="5"/>
  <c r="AV349" i="5"/>
  <c r="BH349" i="5"/>
  <c r="BT349" i="5"/>
  <c r="AX349" i="5"/>
  <c r="BJ349" i="5"/>
  <c r="BV349" i="5"/>
  <c r="AY349" i="5"/>
  <c r="BK349" i="5"/>
  <c r="BW349" i="5"/>
  <c r="AZ349" i="5"/>
  <c r="BL349" i="5"/>
  <c r="BX349" i="5"/>
  <c r="BA349" i="5"/>
  <c r="AP349" i="5"/>
  <c r="BB349" i="5"/>
  <c r="BN349" i="5"/>
  <c r="AW349" i="5"/>
  <c r="BI349" i="5"/>
  <c r="BM349" i="5"/>
  <c r="BU349" i="5"/>
  <c r="BY349" i="5"/>
  <c r="AX164" i="5"/>
  <c r="BJ164" i="5"/>
  <c r="BV164" i="5"/>
  <c r="AY164" i="5"/>
  <c r="BK164" i="5"/>
  <c r="BW164" i="5"/>
  <c r="AZ164" i="5"/>
  <c r="BL164" i="5"/>
  <c r="BX164" i="5"/>
  <c r="BA164" i="5"/>
  <c r="BM164" i="5"/>
  <c r="BY164" i="5"/>
  <c r="AQ164" i="5"/>
  <c r="BC164" i="5"/>
  <c r="BO164" i="5"/>
  <c r="AR164" i="5"/>
  <c r="BD164" i="5"/>
  <c r="BP164" i="5"/>
  <c r="AS164" i="5"/>
  <c r="BE164" i="5"/>
  <c r="BQ164" i="5"/>
  <c r="AT164" i="5"/>
  <c r="BF164" i="5"/>
  <c r="BR164" i="5"/>
  <c r="AU164" i="5"/>
  <c r="BG164" i="5"/>
  <c r="BS164" i="5"/>
  <c r="AV164" i="5"/>
  <c r="BH164" i="5"/>
  <c r="BT164" i="5"/>
  <c r="AW164" i="5"/>
  <c r="BI164" i="5"/>
  <c r="BU164" i="5"/>
  <c r="AP164" i="5"/>
  <c r="BB164" i="5"/>
  <c r="BN164" i="5"/>
  <c r="AQ298" i="5"/>
  <c r="BC298" i="5"/>
  <c r="BO298" i="5"/>
  <c r="AR298" i="5"/>
  <c r="BD298" i="5"/>
  <c r="BP298" i="5"/>
  <c r="AS298" i="5"/>
  <c r="BE298" i="5"/>
  <c r="BQ298" i="5"/>
  <c r="AT298" i="5"/>
  <c r="BF298" i="5"/>
  <c r="BR298" i="5"/>
  <c r="AU298" i="5"/>
  <c r="BG298" i="5"/>
  <c r="BS298" i="5"/>
  <c r="AV298" i="5"/>
  <c r="BH298" i="5"/>
  <c r="BT298" i="5"/>
  <c r="AW298" i="5"/>
  <c r="BI298" i="5"/>
  <c r="BU298" i="5"/>
  <c r="AX298" i="5"/>
  <c r="BJ298" i="5"/>
  <c r="BV298" i="5"/>
  <c r="AY298" i="5"/>
  <c r="BK298" i="5"/>
  <c r="BW298" i="5"/>
  <c r="AZ298" i="5"/>
  <c r="BL298" i="5"/>
  <c r="BX298" i="5"/>
  <c r="AP298" i="5"/>
  <c r="BB298" i="5"/>
  <c r="BN298" i="5"/>
  <c r="BY298" i="5"/>
  <c r="BA298" i="5"/>
  <c r="BM298" i="5"/>
  <c r="AS40" i="5"/>
  <c r="BE40" i="5"/>
  <c r="BQ40" i="5"/>
  <c r="AT40" i="5"/>
  <c r="BF40" i="5"/>
  <c r="BR40" i="5"/>
  <c r="AU40" i="5"/>
  <c r="BG40" i="5"/>
  <c r="BS40" i="5"/>
  <c r="AV40" i="5"/>
  <c r="BH40" i="5"/>
  <c r="BT40" i="5"/>
  <c r="AW40" i="5"/>
  <c r="BI40" i="5"/>
  <c r="BU40" i="5"/>
  <c r="AX40" i="5"/>
  <c r="BJ40" i="5"/>
  <c r="BV40" i="5"/>
  <c r="AY40" i="5"/>
  <c r="BK40" i="5"/>
  <c r="BW40" i="5"/>
  <c r="AZ40" i="5"/>
  <c r="BL40" i="5"/>
  <c r="BX40" i="5"/>
  <c r="BA40" i="5"/>
  <c r="BM40" i="5"/>
  <c r="BY40" i="5"/>
  <c r="AP40" i="5"/>
  <c r="BB40" i="5"/>
  <c r="BN40" i="5"/>
  <c r="AQ40" i="5"/>
  <c r="BC40" i="5"/>
  <c r="BO40" i="5"/>
  <c r="AR40" i="5"/>
  <c r="BD40" i="5"/>
  <c r="BP40" i="5"/>
  <c r="AP225" i="5"/>
  <c r="BB225" i="5"/>
  <c r="BN225" i="5"/>
  <c r="AQ225" i="5"/>
  <c r="BC225" i="5"/>
  <c r="BO225" i="5"/>
  <c r="AR225" i="5"/>
  <c r="BD225" i="5"/>
  <c r="BP225" i="5"/>
  <c r="AS225" i="5"/>
  <c r="BE225" i="5"/>
  <c r="BQ225" i="5"/>
  <c r="AT225" i="5"/>
  <c r="BF225" i="5"/>
  <c r="BR225" i="5"/>
  <c r="AV225" i="5"/>
  <c r="BH225" i="5"/>
  <c r="BT225" i="5"/>
  <c r="AW225" i="5"/>
  <c r="BI225" i="5"/>
  <c r="BU225" i="5"/>
  <c r="AZ225" i="5"/>
  <c r="BL225" i="5"/>
  <c r="BX225" i="5"/>
  <c r="AX225" i="5"/>
  <c r="AY225" i="5"/>
  <c r="BA225" i="5"/>
  <c r="BG225" i="5"/>
  <c r="BJ225" i="5"/>
  <c r="BK225" i="5"/>
  <c r="BM225" i="5"/>
  <c r="BS225" i="5"/>
  <c r="BV225" i="5"/>
  <c r="BW225" i="5"/>
  <c r="BY225" i="5"/>
  <c r="AU225" i="5"/>
  <c r="AQ359" i="5"/>
  <c r="BC359" i="5"/>
  <c r="BO359" i="5"/>
  <c r="AR359" i="5"/>
  <c r="BD359" i="5"/>
  <c r="BP359" i="5"/>
  <c r="AS359" i="5"/>
  <c r="BE359" i="5"/>
  <c r="BQ359" i="5"/>
  <c r="AT359" i="5"/>
  <c r="BF359" i="5"/>
  <c r="BR359" i="5"/>
  <c r="AU359" i="5"/>
  <c r="BG359" i="5"/>
  <c r="BS359" i="5"/>
  <c r="AV359" i="5"/>
  <c r="BH359" i="5"/>
  <c r="BT359" i="5"/>
  <c r="AX359" i="5"/>
  <c r="BJ359" i="5"/>
  <c r="BV359" i="5"/>
  <c r="AY359" i="5"/>
  <c r="BK359" i="5"/>
  <c r="BW359" i="5"/>
  <c r="AZ359" i="5"/>
  <c r="BL359" i="5"/>
  <c r="BX359" i="5"/>
  <c r="AP359" i="5"/>
  <c r="BB359" i="5"/>
  <c r="BN359" i="5"/>
  <c r="AW359" i="5"/>
  <c r="BA359" i="5"/>
  <c r="BI359" i="5"/>
  <c r="BM359" i="5"/>
  <c r="BU359" i="5"/>
  <c r="BY359" i="5"/>
  <c r="AR263" i="5"/>
  <c r="BD263" i="5"/>
  <c r="BP263" i="5"/>
  <c r="AS263" i="5"/>
  <c r="BE263" i="5"/>
  <c r="BQ263" i="5"/>
  <c r="AT263" i="5"/>
  <c r="BF263" i="5"/>
  <c r="BR263" i="5"/>
  <c r="AU263" i="5"/>
  <c r="BG263" i="5"/>
  <c r="BS263" i="5"/>
  <c r="AV263" i="5"/>
  <c r="BH263" i="5"/>
  <c r="BT263" i="5"/>
  <c r="AW263" i="5"/>
  <c r="BI263" i="5"/>
  <c r="BU263" i="5"/>
  <c r="AX263" i="5"/>
  <c r="BJ263" i="5"/>
  <c r="BV263" i="5"/>
  <c r="AY263" i="5"/>
  <c r="BK263" i="5"/>
  <c r="BW263" i="5"/>
  <c r="AZ263" i="5"/>
  <c r="BL263" i="5"/>
  <c r="BX263" i="5"/>
  <c r="BA263" i="5"/>
  <c r="BM263" i="5"/>
  <c r="BY263" i="5"/>
  <c r="AP263" i="5"/>
  <c r="BB263" i="5"/>
  <c r="BN263" i="5"/>
  <c r="AQ263" i="5"/>
  <c r="BC263" i="5"/>
  <c r="BO263" i="5"/>
  <c r="AX167" i="5"/>
  <c r="BJ167" i="5"/>
  <c r="BV167" i="5"/>
  <c r="AY167" i="5"/>
  <c r="BK167" i="5"/>
  <c r="BW167" i="5"/>
  <c r="AZ167" i="5"/>
  <c r="BL167" i="5"/>
  <c r="BX167" i="5"/>
  <c r="BA167" i="5"/>
  <c r="BM167" i="5"/>
  <c r="BY167" i="5"/>
  <c r="AQ167" i="5"/>
  <c r="BC167" i="5"/>
  <c r="BO167" i="5"/>
  <c r="AR167" i="5"/>
  <c r="BD167" i="5"/>
  <c r="BP167" i="5"/>
  <c r="AS167" i="5"/>
  <c r="BE167" i="5"/>
  <c r="BQ167" i="5"/>
  <c r="AT167" i="5"/>
  <c r="BF167" i="5"/>
  <c r="BR167" i="5"/>
  <c r="AU167" i="5"/>
  <c r="BG167" i="5"/>
  <c r="BS167" i="5"/>
  <c r="AV167" i="5"/>
  <c r="BH167" i="5"/>
  <c r="BT167" i="5"/>
  <c r="AW167" i="5"/>
  <c r="BI167" i="5"/>
  <c r="BU167" i="5"/>
  <c r="AP167" i="5"/>
  <c r="BB167" i="5"/>
  <c r="BN167" i="5"/>
  <c r="AV64" i="5"/>
  <c r="BH64" i="5"/>
  <c r="BT64" i="5"/>
  <c r="AW64" i="5"/>
  <c r="BI64" i="5"/>
  <c r="BU64" i="5"/>
  <c r="AX64" i="5"/>
  <c r="BJ64" i="5"/>
  <c r="BV64" i="5"/>
  <c r="AY64" i="5"/>
  <c r="BK64" i="5"/>
  <c r="BW64" i="5"/>
  <c r="AZ64" i="5"/>
  <c r="BL64" i="5"/>
  <c r="BX64" i="5"/>
  <c r="BA64" i="5"/>
  <c r="BM64" i="5"/>
  <c r="BY64" i="5"/>
  <c r="AP64" i="5"/>
  <c r="BB64" i="5"/>
  <c r="BN64" i="5"/>
  <c r="AQ64" i="5"/>
  <c r="BC64" i="5"/>
  <c r="BO64" i="5"/>
  <c r="AR64" i="5"/>
  <c r="BD64" i="5"/>
  <c r="BP64" i="5"/>
  <c r="AS64" i="5"/>
  <c r="BE64" i="5"/>
  <c r="BQ64" i="5"/>
  <c r="AT64" i="5"/>
  <c r="BF64" i="5"/>
  <c r="BR64" i="5"/>
  <c r="AU64" i="5"/>
  <c r="BG64" i="5"/>
  <c r="BS64" i="5"/>
  <c r="AQ358" i="5"/>
  <c r="BC358" i="5"/>
  <c r="BO358" i="5"/>
  <c r="AR358" i="5"/>
  <c r="BD358" i="5"/>
  <c r="BP358" i="5"/>
  <c r="AS358" i="5"/>
  <c r="BE358" i="5"/>
  <c r="BQ358" i="5"/>
  <c r="AT358" i="5"/>
  <c r="BF358" i="5"/>
  <c r="BR358" i="5"/>
  <c r="AU358" i="5"/>
  <c r="BG358" i="5"/>
  <c r="BS358" i="5"/>
  <c r="AV358" i="5"/>
  <c r="BH358" i="5"/>
  <c r="BT358" i="5"/>
  <c r="AX358" i="5"/>
  <c r="BJ358" i="5"/>
  <c r="BV358" i="5"/>
  <c r="AY358" i="5"/>
  <c r="BK358" i="5"/>
  <c r="BW358" i="5"/>
  <c r="AZ358" i="5"/>
  <c r="BL358" i="5"/>
  <c r="BX358" i="5"/>
  <c r="AP358" i="5"/>
  <c r="BB358" i="5"/>
  <c r="BN358" i="5"/>
  <c r="BM358" i="5"/>
  <c r="BU358" i="5"/>
  <c r="BY358" i="5"/>
  <c r="AW358" i="5"/>
  <c r="BA358" i="5"/>
  <c r="BI358" i="5"/>
  <c r="AR262" i="5"/>
  <c r="BD262" i="5"/>
  <c r="BP262" i="5"/>
  <c r="AS262" i="5"/>
  <c r="BE262" i="5"/>
  <c r="BQ262" i="5"/>
  <c r="AT262" i="5"/>
  <c r="BF262" i="5"/>
  <c r="BR262" i="5"/>
  <c r="AU262" i="5"/>
  <c r="BG262" i="5"/>
  <c r="BS262" i="5"/>
  <c r="AV262" i="5"/>
  <c r="BH262" i="5"/>
  <c r="BT262" i="5"/>
  <c r="AW262" i="5"/>
  <c r="BI262" i="5"/>
  <c r="BU262" i="5"/>
  <c r="AX262" i="5"/>
  <c r="BJ262" i="5"/>
  <c r="BV262" i="5"/>
  <c r="AY262" i="5"/>
  <c r="BK262" i="5"/>
  <c r="BW262" i="5"/>
  <c r="AZ262" i="5"/>
  <c r="BL262" i="5"/>
  <c r="BX262" i="5"/>
  <c r="BA262" i="5"/>
  <c r="BM262" i="5"/>
  <c r="BY262" i="5"/>
  <c r="AP262" i="5"/>
  <c r="BB262" i="5"/>
  <c r="BN262" i="5"/>
  <c r="BC262" i="5"/>
  <c r="BO262" i="5"/>
  <c r="AQ262" i="5"/>
  <c r="AX166" i="5"/>
  <c r="BJ166" i="5"/>
  <c r="BV166" i="5"/>
  <c r="AY166" i="5"/>
  <c r="BK166" i="5"/>
  <c r="BW166" i="5"/>
  <c r="AZ166" i="5"/>
  <c r="BL166" i="5"/>
  <c r="BX166" i="5"/>
  <c r="BA166" i="5"/>
  <c r="BM166" i="5"/>
  <c r="BY166" i="5"/>
  <c r="AQ166" i="5"/>
  <c r="BC166" i="5"/>
  <c r="BO166" i="5"/>
  <c r="AR166" i="5"/>
  <c r="BD166" i="5"/>
  <c r="BP166" i="5"/>
  <c r="AS166" i="5"/>
  <c r="BE166" i="5"/>
  <c r="BQ166" i="5"/>
  <c r="AT166" i="5"/>
  <c r="BF166" i="5"/>
  <c r="BR166" i="5"/>
  <c r="AU166" i="5"/>
  <c r="BG166" i="5"/>
  <c r="BS166" i="5"/>
  <c r="AV166" i="5"/>
  <c r="BH166" i="5"/>
  <c r="BT166" i="5"/>
  <c r="AW166" i="5"/>
  <c r="BI166" i="5"/>
  <c r="BU166" i="5"/>
  <c r="BB166" i="5"/>
  <c r="BN166" i="5"/>
  <c r="AP166" i="5"/>
  <c r="AV63" i="5"/>
  <c r="BH63" i="5"/>
  <c r="BT63" i="5"/>
  <c r="AW63" i="5"/>
  <c r="BI63" i="5"/>
  <c r="BU63" i="5"/>
  <c r="AX63" i="5"/>
  <c r="BJ63" i="5"/>
  <c r="BV63" i="5"/>
  <c r="AY63" i="5"/>
  <c r="BK63" i="5"/>
  <c r="BW63" i="5"/>
  <c r="AZ63" i="5"/>
  <c r="BL63" i="5"/>
  <c r="BX63" i="5"/>
  <c r="BA63" i="5"/>
  <c r="BM63" i="5"/>
  <c r="BY63" i="5"/>
  <c r="AP63" i="5"/>
  <c r="BB63" i="5"/>
  <c r="BN63" i="5"/>
  <c r="AQ63" i="5"/>
  <c r="BC63" i="5"/>
  <c r="BO63" i="5"/>
  <c r="AR63" i="5"/>
  <c r="BD63" i="5"/>
  <c r="BP63" i="5"/>
  <c r="AS63" i="5"/>
  <c r="BE63" i="5"/>
  <c r="BQ63" i="5"/>
  <c r="AT63" i="5"/>
  <c r="BF63" i="5"/>
  <c r="BR63" i="5"/>
  <c r="AU63" i="5"/>
  <c r="BG63" i="5"/>
  <c r="BS63" i="5"/>
  <c r="AV78" i="5"/>
  <c r="BH78" i="5"/>
  <c r="BT78" i="5"/>
  <c r="AW78" i="5"/>
  <c r="BI78" i="5"/>
  <c r="BU78" i="5"/>
  <c r="AX78" i="5"/>
  <c r="BJ78" i="5"/>
  <c r="BV78" i="5"/>
  <c r="AY78" i="5"/>
  <c r="BK78" i="5"/>
  <c r="BW78" i="5"/>
  <c r="AZ78" i="5"/>
  <c r="BL78" i="5"/>
  <c r="BX78" i="5"/>
  <c r="BA78" i="5"/>
  <c r="BM78" i="5"/>
  <c r="BY78" i="5"/>
  <c r="AP78" i="5"/>
  <c r="BB78" i="5"/>
  <c r="BN78" i="5"/>
  <c r="AQ78" i="5"/>
  <c r="BC78" i="5"/>
  <c r="BO78" i="5"/>
  <c r="AR78" i="5"/>
  <c r="BD78" i="5"/>
  <c r="BP78" i="5"/>
  <c r="AS78" i="5"/>
  <c r="BE78" i="5"/>
  <c r="BQ78" i="5"/>
  <c r="AT78" i="5"/>
  <c r="BF78" i="5"/>
  <c r="BR78" i="5"/>
  <c r="AU78" i="5"/>
  <c r="BG78" i="5"/>
  <c r="BS78" i="5"/>
  <c r="AQ293" i="5"/>
  <c r="BC293" i="5"/>
  <c r="BO293" i="5"/>
  <c r="AR293" i="5"/>
  <c r="BD293" i="5"/>
  <c r="BP293" i="5"/>
  <c r="AS293" i="5"/>
  <c r="BE293" i="5"/>
  <c r="BQ293" i="5"/>
  <c r="AT293" i="5"/>
  <c r="BF293" i="5"/>
  <c r="BR293" i="5"/>
  <c r="AU293" i="5"/>
  <c r="BG293" i="5"/>
  <c r="BS293" i="5"/>
  <c r="AV293" i="5"/>
  <c r="BH293" i="5"/>
  <c r="BT293" i="5"/>
  <c r="AW293" i="5"/>
  <c r="BI293" i="5"/>
  <c r="BU293" i="5"/>
  <c r="AX293" i="5"/>
  <c r="BJ293" i="5"/>
  <c r="BV293" i="5"/>
  <c r="AY293" i="5"/>
  <c r="BK293" i="5"/>
  <c r="BW293" i="5"/>
  <c r="AZ293" i="5"/>
  <c r="BL293" i="5"/>
  <c r="BX293" i="5"/>
  <c r="AP293" i="5"/>
  <c r="BB293" i="5"/>
  <c r="BN293" i="5"/>
  <c r="BA293" i="5"/>
  <c r="BM293" i="5"/>
  <c r="BY293" i="5"/>
  <c r="AR232" i="5"/>
  <c r="BD232" i="5"/>
  <c r="BP232" i="5"/>
  <c r="AS232" i="5"/>
  <c r="BE232" i="5"/>
  <c r="BQ232" i="5"/>
  <c r="AT232" i="5"/>
  <c r="BF232" i="5"/>
  <c r="BR232" i="5"/>
  <c r="AU232" i="5"/>
  <c r="BG232" i="5"/>
  <c r="BS232" i="5"/>
  <c r="AV232" i="5"/>
  <c r="BH232" i="5"/>
  <c r="BT232" i="5"/>
  <c r="AW232" i="5"/>
  <c r="BI232" i="5"/>
  <c r="BU232" i="5"/>
  <c r="AX232" i="5"/>
  <c r="BJ232" i="5"/>
  <c r="BV232" i="5"/>
  <c r="AY232" i="5"/>
  <c r="BK232" i="5"/>
  <c r="BW232" i="5"/>
  <c r="AZ232" i="5"/>
  <c r="BL232" i="5"/>
  <c r="BX232" i="5"/>
  <c r="BA232" i="5"/>
  <c r="BM232" i="5"/>
  <c r="BY232" i="5"/>
  <c r="AP232" i="5"/>
  <c r="BB232" i="5"/>
  <c r="BN232" i="5"/>
  <c r="AQ232" i="5"/>
  <c r="BC232" i="5"/>
  <c r="BO232" i="5"/>
  <c r="AQ294" i="5"/>
  <c r="BC294" i="5"/>
  <c r="BO294" i="5"/>
  <c r="AR294" i="5"/>
  <c r="BD294" i="5"/>
  <c r="BP294" i="5"/>
  <c r="AS294" i="5"/>
  <c r="BE294" i="5"/>
  <c r="BQ294" i="5"/>
  <c r="AT294" i="5"/>
  <c r="BF294" i="5"/>
  <c r="BR294" i="5"/>
  <c r="AU294" i="5"/>
  <c r="BG294" i="5"/>
  <c r="BS294" i="5"/>
  <c r="AV294" i="5"/>
  <c r="BH294" i="5"/>
  <c r="BT294" i="5"/>
  <c r="AW294" i="5"/>
  <c r="BI294" i="5"/>
  <c r="BU294" i="5"/>
  <c r="AX294" i="5"/>
  <c r="BJ294" i="5"/>
  <c r="BV294" i="5"/>
  <c r="AY294" i="5"/>
  <c r="BK294" i="5"/>
  <c r="BW294" i="5"/>
  <c r="AZ294" i="5"/>
  <c r="BL294" i="5"/>
  <c r="BX294" i="5"/>
  <c r="AP294" i="5"/>
  <c r="BB294" i="5"/>
  <c r="BN294" i="5"/>
  <c r="BY294" i="5"/>
  <c r="BA294" i="5"/>
  <c r="BM294" i="5"/>
  <c r="BA25" i="5"/>
  <c r="BM25" i="5"/>
  <c r="BY25" i="5"/>
  <c r="AP25" i="5"/>
  <c r="BB25" i="5"/>
  <c r="BN25" i="5"/>
  <c r="AQ25" i="5"/>
  <c r="BC25" i="5"/>
  <c r="BO25" i="5"/>
  <c r="AR25" i="5"/>
  <c r="BD25" i="5"/>
  <c r="BP25" i="5"/>
  <c r="AS25" i="5"/>
  <c r="BE25" i="5"/>
  <c r="BQ25" i="5"/>
  <c r="AU25" i="5"/>
  <c r="BG25" i="5"/>
  <c r="BS25" i="5"/>
  <c r="AV25" i="5"/>
  <c r="BH25" i="5"/>
  <c r="BT25" i="5"/>
  <c r="AW25" i="5"/>
  <c r="BI25" i="5"/>
  <c r="BU25" i="5"/>
  <c r="AX25" i="5"/>
  <c r="BJ25" i="5"/>
  <c r="BV25" i="5"/>
  <c r="AY25" i="5"/>
  <c r="BK25" i="5"/>
  <c r="BW25" i="5"/>
  <c r="AT25" i="5"/>
  <c r="AZ25" i="5"/>
  <c r="BF25" i="5"/>
  <c r="BL25" i="5"/>
  <c r="BR25" i="5"/>
  <c r="BX25" i="5"/>
  <c r="AZ106" i="5"/>
  <c r="BL106" i="5"/>
  <c r="BX106" i="5"/>
  <c r="BA106" i="5"/>
  <c r="BM106" i="5"/>
  <c r="AP106" i="5"/>
  <c r="BB106" i="5"/>
  <c r="AQ106" i="5"/>
  <c r="BC106" i="5"/>
  <c r="AR106" i="5"/>
  <c r="BD106" i="5"/>
  <c r="BP106" i="5"/>
  <c r="AS106" i="5"/>
  <c r="BE106" i="5"/>
  <c r="BQ106" i="5"/>
  <c r="AT106" i="5"/>
  <c r="BF106" i="5"/>
  <c r="BR106" i="5"/>
  <c r="AU106" i="5"/>
  <c r="BG106" i="5"/>
  <c r="BS106" i="5"/>
  <c r="AV106" i="5"/>
  <c r="BH106" i="5"/>
  <c r="AW106" i="5"/>
  <c r="BI106" i="5"/>
  <c r="BU106" i="5"/>
  <c r="AY106" i="5"/>
  <c r="BK106" i="5"/>
  <c r="BW106" i="5"/>
  <c r="AX106" i="5"/>
  <c r="BJ106" i="5"/>
  <c r="BN106" i="5"/>
  <c r="BO106" i="5"/>
  <c r="BT106" i="5"/>
  <c r="BV106" i="5"/>
  <c r="BY106" i="5"/>
  <c r="AS373" i="5"/>
  <c r="BE373" i="5"/>
  <c r="BQ373" i="5"/>
  <c r="AT373" i="5"/>
  <c r="BF373" i="5"/>
  <c r="BR373" i="5"/>
  <c r="AU373" i="5"/>
  <c r="BG373" i="5"/>
  <c r="BS373" i="5"/>
  <c r="AV373" i="5"/>
  <c r="BH373" i="5"/>
  <c r="BT373" i="5"/>
  <c r="AY373" i="5"/>
  <c r="BK373" i="5"/>
  <c r="BW373" i="5"/>
  <c r="AZ373" i="5"/>
  <c r="BL373" i="5"/>
  <c r="BX373" i="5"/>
  <c r="AP373" i="5"/>
  <c r="BB373" i="5"/>
  <c r="BN373" i="5"/>
  <c r="BD373" i="5"/>
  <c r="BI373" i="5"/>
  <c r="BJ373" i="5"/>
  <c r="BM373" i="5"/>
  <c r="BO373" i="5"/>
  <c r="BP373" i="5"/>
  <c r="AQ373" i="5"/>
  <c r="BU373" i="5"/>
  <c r="AR373" i="5"/>
  <c r="BV373" i="5"/>
  <c r="AW373" i="5"/>
  <c r="BY373" i="5"/>
  <c r="AX373" i="5"/>
  <c r="BA373" i="5"/>
  <c r="BC373" i="5"/>
  <c r="BA204" i="5"/>
  <c r="BM204" i="5"/>
  <c r="BY204" i="5"/>
  <c r="AP204" i="5"/>
  <c r="BB204" i="5"/>
  <c r="BN204" i="5"/>
  <c r="AQ204" i="5"/>
  <c r="BC204" i="5"/>
  <c r="BO204" i="5"/>
  <c r="AR204" i="5"/>
  <c r="BD204" i="5"/>
  <c r="BP204" i="5"/>
  <c r="AS204" i="5"/>
  <c r="BE204" i="5"/>
  <c r="BQ204" i="5"/>
  <c r="AT204" i="5"/>
  <c r="BF204" i="5"/>
  <c r="BR204" i="5"/>
  <c r="AU204" i="5"/>
  <c r="BG204" i="5"/>
  <c r="BS204" i="5"/>
  <c r="AV204" i="5"/>
  <c r="BH204" i="5"/>
  <c r="BT204" i="5"/>
  <c r="AW204" i="5"/>
  <c r="BI204" i="5"/>
  <c r="BU204" i="5"/>
  <c r="AX204" i="5"/>
  <c r="BJ204" i="5"/>
  <c r="BV204" i="5"/>
  <c r="AZ204" i="5"/>
  <c r="BL204" i="5"/>
  <c r="BX204" i="5"/>
  <c r="AY204" i="5"/>
  <c r="BK204" i="5"/>
  <c r="BW204" i="5"/>
  <c r="AY171" i="5"/>
  <c r="BK171" i="5"/>
  <c r="BW171" i="5"/>
  <c r="AZ171" i="5"/>
  <c r="BA171" i="5"/>
  <c r="BM171" i="5"/>
  <c r="BY171" i="5"/>
  <c r="AQ171" i="5"/>
  <c r="BC171" i="5"/>
  <c r="BO171" i="5"/>
  <c r="AS171" i="5"/>
  <c r="BE171" i="5"/>
  <c r="BQ171" i="5"/>
  <c r="AT171" i="5"/>
  <c r="BF171" i="5"/>
  <c r="BR171" i="5"/>
  <c r="AU171" i="5"/>
  <c r="BG171" i="5"/>
  <c r="BS171" i="5"/>
  <c r="AV171" i="5"/>
  <c r="BH171" i="5"/>
  <c r="BT171" i="5"/>
  <c r="AW171" i="5"/>
  <c r="BI171" i="5"/>
  <c r="BU171" i="5"/>
  <c r="BD171" i="5"/>
  <c r="BJ171" i="5"/>
  <c r="BL171" i="5"/>
  <c r="BN171" i="5"/>
  <c r="BP171" i="5"/>
  <c r="BV171" i="5"/>
  <c r="BX171" i="5"/>
  <c r="AP171" i="5"/>
  <c r="AR171" i="5"/>
  <c r="BB171" i="5"/>
  <c r="AX171" i="5"/>
  <c r="AV68" i="5"/>
  <c r="BH68" i="5"/>
  <c r="BT68" i="5"/>
  <c r="AW68" i="5"/>
  <c r="BI68" i="5"/>
  <c r="BU68" i="5"/>
  <c r="AX68" i="5"/>
  <c r="BJ68" i="5"/>
  <c r="BV68" i="5"/>
  <c r="AY68" i="5"/>
  <c r="BK68" i="5"/>
  <c r="BW68" i="5"/>
  <c r="AZ68" i="5"/>
  <c r="BL68" i="5"/>
  <c r="BX68" i="5"/>
  <c r="BA68" i="5"/>
  <c r="BM68" i="5"/>
  <c r="BY68" i="5"/>
  <c r="AP68" i="5"/>
  <c r="BB68" i="5"/>
  <c r="BN68" i="5"/>
  <c r="AQ68" i="5"/>
  <c r="BC68" i="5"/>
  <c r="BO68" i="5"/>
  <c r="AR68" i="5"/>
  <c r="BD68" i="5"/>
  <c r="BP68" i="5"/>
  <c r="AS68" i="5"/>
  <c r="BE68" i="5"/>
  <c r="BQ68" i="5"/>
  <c r="AT68" i="5"/>
  <c r="BF68" i="5"/>
  <c r="BR68" i="5"/>
  <c r="AU68" i="5"/>
  <c r="BG68" i="5"/>
  <c r="BS68" i="5"/>
  <c r="AX165" i="5"/>
  <c r="BJ165" i="5"/>
  <c r="BV165" i="5"/>
  <c r="AY165" i="5"/>
  <c r="BK165" i="5"/>
  <c r="BW165" i="5"/>
  <c r="AZ165" i="5"/>
  <c r="BL165" i="5"/>
  <c r="BX165" i="5"/>
  <c r="BA165" i="5"/>
  <c r="BM165" i="5"/>
  <c r="BY165" i="5"/>
  <c r="AQ165" i="5"/>
  <c r="BC165" i="5"/>
  <c r="BO165" i="5"/>
  <c r="AR165" i="5"/>
  <c r="BD165" i="5"/>
  <c r="BP165" i="5"/>
  <c r="AS165" i="5"/>
  <c r="BE165" i="5"/>
  <c r="BQ165" i="5"/>
  <c r="AT165" i="5"/>
  <c r="BF165" i="5"/>
  <c r="BR165" i="5"/>
  <c r="AU165" i="5"/>
  <c r="BG165" i="5"/>
  <c r="BS165" i="5"/>
  <c r="AV165" i="5"/>
  <c r="BH165" i="5"/>
  <c r="BT165" i="5"/>
  <c r="AW165" i="5"/>
  <c r="BI165" i="5"/>
  <c r="BU165" i="5"/>
  <c r="AP165" i="5"/>
  <c r="BB165" i="5"/>
  <c r="BN165" i="5"/>
  <c r="AQ370" i="5"/>
  <c r="AR370" i="5"/>
  <c r="BD370" i="5"/>
  <c r="BP370" i="5"/>
  <c r="AS370" i="5"/>
  <c r="BE370" i="5"/>
  <c r="BQ370" i="5"/>
  <c r="AT370" i="5"/>
  <c r="BF370" i="5"/>
  <c r="BR370" i="5"/>
  <c r="AU370" i="5"/>
  <c r="BG370" i="5"/>
  <c r="BS370" i="5"/>
  <c r="AV370" i="5"/>
  <c r="BH370" i="5"/>
  <c r="BT370" i="5"/>
  <c r="AX370" i="5"/>
  <c r="BJ370" i="5"/>
  <c r="BV370" i="5"/>
  <c r="AY370" i="5"/>
  <c r="BK370" i="5"/>
  <c r="BW370" i="5"/>
  <c r="AZ370" i="5"/>
  <c r="BL370" i="5"/>
  <c r="BX370" i="5"/>
  <c r="AP370" i="5"/>
  <c r="BB370" i="5"/>
  <c r="BN370" i="5"/>
  <c r="BI370" i="5"/>
  <c r="BM370" i="5"/>
  <c r="BO370" i="5"/>
  <c r="BU370" i="5"/>
  <c r="BY370" i="5"/>
  <c r="AW370" i="5"/>
  <c r="BA370" i="5"/>
  <c r="BC370" i="5"/>
  <c r="AR372" i="5"/>
  <c r="AS372" i="5"/>
  <c r="BE372" i="5"/>
  <c r="BQ372" i="5"/>
  <c r="AT372" i="5"/>
  <c r="BF372" i="5"/>
  <c r="BR372" i="5"/>
  <c r="AU372" i="5"/>
  <c r="BG372" i="5"/>
  <c r="BS372" i="5"/>
  <c r="AV372" i="5"/>
  <c r="BH372" i="5"/>
  <c r="BT372" i="5"/>
  <c r="AY372" i="5"/>
  <c r="BK372" i="5"/>
  <c r="BW372" i="5"/>
  <c r="AZ372" i="5"/>
  <c r="BL372" i="5"/>
  <c r="BX372" i="5"/>
  <c r="AP372" i="5"/>
  <c r="BB372" i="5"/>
  <c r="BN372" i="5"/>
  <c r="BM372" i="5"/>
  <c r="BO372" i="5"/>
  <c r="BP372" i="5"/>
  <c r="BU372" i="5"/>
  <c r="AQ372" i="5"/>
  <c r="BV372" i="5"/>
  <c r="AW372" i="5"/>
  <c r="BY372" i="5"/>
  <c r="AX372" i="5"/>
  <c r="BA372" i="5"/>
  <c r="BC372" i="5"/>
  <c r="BD372" i="5"/>
  <c r="BI372" i="5"/>
  <c r="BJ372" i="5"/>
  <c r="AX138" i="5"/>
  <c r="BJ138" i="5"/>
  <c r="BV138" i="5"/>
  <c r="AY138" i="5"/>
  <c r="BK138" i="5"/>
  <c r="BW138" i="5"/>
  <c r="AZ138" i="5"/>
  <c r="BL138" i="5"/>
  <c r="BX138" i="5"/>
  <c r="BA138" i="5"/>
  <c r="BM138" i="5"/>
  <c r="BY138" i="5"/>
  <c r="AP138" i="5"/>
  <c r="BB138" i="5"/>
  <c r="AQ138" i="5"/>
  <c r="BC138" i="5"/>
  <c r="BO138" i="5"/>
  <c r="AR138" i="5"/>
  <c r="BD138" i="5"/>
  <c r="BP138" i="5"/>
  <c r="AS138" i="5"/>
  <c r="BE138" i="5"/>
  <c r="BQ138" i="5"/>
  <c r="AT138" i="5"/>
  <c r="BF138" i="5"/>
  <c r="BR138" i="5"/>
  <c r="AU138" i="5"/>
  <c r="BG138" i="5"/>
  <c r="BS138" i="5"/>
  <c r="AV138" i="5"/>
  <c r="BH138" i="5"/>
  <c r="BT138" i="5"/>
  <c r="AW138" i="5"/>
  <c r="BI138" i="5"/>
  <c r="BU138" i="5"/>
  <c r="BN138" i="5"/>
  <c r="AP57" i="5"/>
  <c r="BB57" i="5"/>
  <c r="AQ57" i="5"/>
  <c r="BC57" i="5"/>
  <c r="AT57" i="5"/>
  <c r="BH57" i="5"/>
  <c r="BT57" i="5"/>
  <c r="AU57" i="5"/>
  <c r="BI57" i="5"/>
  <c r="BU57" i="5"/>
  <c r="AV57" i="5"/>
  <c r="BJ57" i="5"/>
  <c r="BV57" i="5"/>
  <c r="AW57" i="5"/>
  <c r="BK57" i="5"/>
  <c r="BW57" i="5"/>
  <c r="AX57" i="5"/>
  <c r="BL57" i="5"/>
  <c r="BX57" i="5"/>
  <c r="AY57" i="5"/>
  <c r="BM57" i="5"/>
  <c r="BY57" i="5"/>
  <c r="AZ57" i="5"/>
  <c r="BN57" i="5"/>
  <c r="BA57" i="5"/>
  <c r="BO57" i="5"/>
  <c r="BD57" i="5"/>
  <c r="BP57" i="5"/>
  <c r="BE57" i="5"/>
  <c r="BQ57" i="5"/>
  <c r="AR57" i="5"/>
  <c r="BF57" i="5"/>
  <c r="BR57" i="5"/>
  <c r="AS57" i="5"/>
  <c r="BG57" i="5"/>
  <c r="BS57" i="5"/>
  <c r="AQ364" i="5"/>
  <c r="BC364" i="5"/>
  <c r="BO364" i="5"/>
  <c r="AR364" i="5"/>
  <c r="BD364" i="5"/>
  <c r="BP364" i="5"/>
  <c r="AS364" i="5"/>
  <c r="BE364" i="5"/>
  <c r="BQ364" i="5"/>
  <c r="AT364" i="5"/>
  <c r="BF364" i="5"/>
  <c r="BR364" i="5"/>
  <c r="AU364" i="5"/>
  <c r="BG364" i="5"/>
  <c r="BS364" i="5"/>
  <c r="AV364" i="5"/>
  <c r="BH364" i="5"/>
  <c r="BT364" i="5"/>
  <c r="AX364" i="5"/>
  <c r="BJ364" i="5"/>
  <c r="BV364" i="5"/>
  <c r="AY364" i="5"/>
  <c r="BK364" i="5"/>
  <c r="BW364" i="5"/>
  <c r="AZ364" i="5"/>
  <c r="BL364" i="5"/>
  <c r="BX364" i="5"/>
  <c r="AP364" i="5"/>
  <c r="BB364" i="5"/>
  <c r="BN364" i="5"/>
  <c r="BM364" i="5"/>
  <c r="BU364" i="5"/>
  <c r="BY364" i="5"/>
  <c r="AW364" i="5"/>
  <c r="BA364" i="5"/>
  <c r="BI364" i="5"/>
  <c r="AY402" i="5"/>
  <c r="BK402" i="5"/>
  <c r="BW402" i="5"/>
  <c r="AZ402" i="5"/>
  <c r="BL402" i="5"/>
  <c r="BX402" i="5"/>
  <c r="BA402" i="5"/>
  <c r="BM402" i="5"/>
  <c r="BY402" i="5"/>
  <c r="AP402" i="5"/>
  <c r="BB402" i="5"/>
  <c r="BN402" i="5"/>
  <c r="AQ402" i="5"/>
  <c r="BC402" i="5"/>
  <c r="BO402" i="5"/>
  <c r="AR402" i="5"/>
  <c r="BD402" i="5"/>
  <c r="BP402" i="5"/>
  <c r="AS402" i="5"/>
  <c r="BE402" i="5"/>
  <c r="BQ402" i="5"/>
  <c r="AT402" i="5"/>
  <c r="BF402" i="5"/>
  <c r="BR402" i="5"/>
  <c r="AU402" i="5"/>
  <c r="BG402" i="5"/>
  <c r="BS402" i="5"/>
  <c r="AV402" i="5"/>
  <c r="BH402" i="5"/>
  <c r="BT402" i="5"/>
  <c r="AW402" i="5"/>
  <c r="BI402" i="5"/>
  <c r="BU402" i="5"/>
  <c r="AX402" i="5"/>
  <c r="BJ402" i="5"/>
  <c r="BV402" i="5"/>
  <c r="AX146" i="5"/>
  <c r="BJ146" i="5"/>
  <c r="BV146" i="5"/>
  <c r="AY146" i="5"/>
  <c r="BK146" i="5"/>
  <c r="BW146" i="5"/>
  <c r="AZ146" i="5"/>
  <c r="BL146" i="5"/>
  <c r="BX146" i="5"/>
  <c r="BA146" i="5"/>
  <c r="BM146" i="5"/>
  <c r="BY146" i="5"/>
  <c r="AQ146" i="5"/>
  <c r="BC146" i="5"/>
  <c r="BO146" i="5"/>
  <c r="AR146" i="5"/>
  <c r="BD146" i="5"/>
  <c r="BP146" i="5"/>
  <c r="AS146" i="5"/>
  <c r="BE146" i="5"/>
  <c r="BQ146" i="5"/>
  <c r="AT146" i="5"/>
  <c r="BF146" i="5"/>
  <c r="BR146" i="5"/>
  <c r="AU146" i="5"/>
  <c r="BG146" i="5"/>
  <c r="BS146" i="5"/>
  <c r="AV146" i="5"/>
  <c r="BH146" i="5"/>
  <c r="BT146" i="5"/>
  <c r="AW146" i="5"/>
  <c r="BI146" i="5"/>
  <c r="BU146" i="5"/>
  <c r="BB146" i="5"/>
  <c r="BN146" i="5"/>
  <c r="AP146" i="5"/>
  <c r="AQ289" i="5"/>
  <c r="BC289" i="5"/>
  <c r="BO289" i="5"/>
  <c r="AR289" i="5"/>
  <c r="BD289" i="5"/>
  <c r="BP289" i="5"/>
  <c r="AS289" i="5"/>
  <c r="BE289" i="5"/>
  <c r="BQ289" i="5"/>
  <c r="AT289" i="5"/>
  <c r="BF289" i="5"/>
  <c r="BR289" i="5"/>
  <c r="AU289" i="5"/>
  <c r="BG289" i="5"/>
  <c r="BS289" i="5"/>
  <c r="AV289" i="5"/>
  <c r="BH289" i="5"/>
  <c r="BT289" i="5"/>
  <c r="AW289" i="5"/>
  <c r="BI289" i="5"/>
  <c r="BU289" i="5"/>
  <c r="AX289" i="5"/>
  <c r="BJ289" i="5"/>
  <c r="BV289" i="5"/>
  <c r="AY289" i="5"/>
  <c r="BK289" i="5"/>
  <c r="BW289" i="5"/>
  <c r="AZ289" i="5"/>
  <c r="BL289" i="5"/>
  <c r="BX289" i="5"/>
  <c r="AP289" i="5"/>
  <c r="BB289" i="5"/>
  <c r="BN289" i="5"/>
  <c r="BA289" i="5"/>
  <c r="BM289" i="5"/>
  <c r="BY289" i="5"/>
  <c r="AY384" i="5"/>
  <c r="BK384" i="5"/>
  <c r="BW384" i="5"/>
  <c r="AZ384" i="5"/>
  <c r="BL384" i="5"/>
  <c r="BX384" i="5"/>
  <c r="BA384" i="5"/>
  <c r="BM384" i="5"/>
  <c r="BY384" i="5"/>
  <c r="AP384" i="5"/>
  <c r="BB384" i="5"/>
  <c r="BN384" i="5"/>
  <c r="AQ384" i="5"/>
  <c r="BC384" i="5"/>
  <c r="BO384" i="5"/>
  <c r="AR384" i="5"/>
  <c r="BD384" i="5"/>
  <c r="BP384" i="5"/>
  <c r="AS384" i="5"/>
  <c r="BE384" i="5"/>
  <c r="BQ384" i="5"/>
  <c r="AT384" i="5"/>
  <c r="BF384" i="5"/>
  <c r="BR384" i="5"/>
  <c r="AU384" i="5"/>
  <c r="BG384" i="5"/>
  <c r="BS384" i="5"/>
  <c r="AV384" i="5"/>
  <c r="BH384" i="5"/>
  <c r="BT384" i="5"/>
  <c r="AW384" i="5"/>
  <c r="BI384" i="5"/>
  <c r="BU384" i="5"/>
  <c r="AX384" i="5"/>
  <c r="BJ384" i="5"/>
  <c r="BV384" i="5"/>
  <c r="AQ288" i="5"/>
  <c r="BC288" i="5"/>
  <c r="BO288" i="5"/>
  <c r="AR288" i="5"/>
  <c r="BD288" i="5"/>
  <c r="BP288" i="5"/>
  <c r="AS288" i="5"/>
  <c r="BE288" i="5"/>
  <c r="BQ288" i="5"/>
  <c r="AT288" i="5"/>
  <c r="BF288" i="5"/>
  <c r="BR288" i="5"/>
  <c r="AU288" i="5"/>
  <c r="BG288" i="5"/>
  <c r="BS288" i="5"/>
  <c r="AV288" i="5"/>
  <c r="BH288" i="5"/>
  <c r="BT288" i="5"/>
  <c r="AW288" i="5"/>
  <c r="BI288" i="5"/>
  <c r="BU288" i="5"/>
  <c r="AX288" i="5"/>
  <c r="BJ288" i="5"/>
  <c r="BV288" i="5"/>
  <c r="AY288" i="5"/>
  <c r="BK288" i="5"/>
  <c r="BW288" i="5"/>
  <c r="AZ288" i="5"/>
  <c r="BL288" i="5"/>
  <c r="BX288" i="5"/>
  <c r="AP288" i="5"/>
  <c r="BB288" i="5"/>
  <c r="BN288" i="5"/>
  <c r="BA288" i="5"/>
  <c r="BM288" i="5"/>
  <c r="BY288" i="5"/>
  <c r="BA192" i="5"/>
  <c r="BM192" i="5"/>
  <c r="BY192" i="5"/>
  <c r="AP192" i="5"/>
  <c r="BB192" i="5"/>
  <c r="BN192" i="5"/>
  <c r="AQ192" i="5"/>
  <c r="BC192" i="5"/>
  <c r="BO192" i="5"/>
  <c r="AR192" i="5"/>
  <c r="BD192" i="5"/>
  <c r="BP192" i="5"/>
  <c r="AS192" i="5"/>
  <c r="BE192" i="5"/>
  <c r="BQ192" i="5"/>
  <c r="AT192" i="5"/>
  <c r="BF192" i="5"/>
  <c r="BR192" i="5"/>
  <c r="AU192" i="5"/>
  <c r="BG192" i="5"/>
  <c r="BS192" i="5"/>
  <c r="AV192" i="5"/>
  <c r="BH192" i="5"/>
  <c r="BT192" i="5"/>
  <c r="AW192" i="5"/>
  <c r="BI192" i="5"/>
  <c r="BU192" i="5"/>
  <c r="AX192" i="5"/>
  <c r="BJ192" i="5"/>
  <c r="BV192" i="5"/>
  <c r="AZ192" i="5"/>
  <c r="BL192" i="5"/>
  <c r="BX192" i="5"/>
  <c r="AY192" i="5"/>
  <c r="BK192" i="5"/>
  <c r="BW192" i="5"/>
  <c r="AZ92" i="5"/>
  <c r="BL92" i="5"/>
  <c r="BX92" i="5"/>
  <c r="BA92" i="5"/>
  <c r="BM92" i="5"/>
  <c r="BY92" i="5"/>
  <c r="AP92" i="5"/>
  <c r="BB92" i="5"/>
  <c r="BN92" i="5"/>
  <c r="AQ92" i="5"/>
  <c r="BC92" i="5"/>
  <c r="BO92" i="5"/>
  <c r="AR92" i="5"/>
  <c r="BD92" i="5"/>
  <c r="BP92" i="5"/>
  <c r="AS92" i="5"/>
  <c r="BE92" i="5"/>
  <c r="BQ92" i="5"/>
  <c r="AT92" i="5"/>
  <c r="BF92" i="5"/>
  <c r="BR92" i="5"/>
  <c r="AU92" i="5"/>
  <c r="BG92" i="5"/>
  <c r="BS92" i="5"/>
  <c r="AV92" i="5"/>
  <c r="BH92" i="5"/>
  <c r="BT92" i="5"/>
  <c r="AW92" i="5"/>
  <c r="BI92" i="5"/>
  <c r="BU92" i="5"/>
  <c r="AX92" i="5"/>
  <c r="BJ92" i="5"/>
  <c r="BV92" i="5"/>
  <c r="AY92" i="5"/>
  <c r="BK92" i="5"/>
  <c r="BW92" i="5"/>
  <c r="AQ301" i="5"/>
  <c r="BC301" i="5"/>
  <c r="BO301" i="5"/>
  <c r="AR301" i="5"/>
  <c r="BD301" i="5"/>
  <c r="BP301" i="5"/>
  <c r="AS301" i="5"/>
  <c r="BE301" i="5"/>
  <c r="BQ301" i="5"/>
  <c r="AT301" i="5"/>
  <c r="BF301" i="5"/>
  <c r="BR301" i="5"/>
  <c r="AU301" i="5"/>
  <c r="BG301" i="5"/>
  <c r="BS301" i="5"/>
  <c r="AV301" i="5"/>
  <c r="BH301" i="5"/>
  <c r="BT301" i="5"/>
  <c r="AW301" i="5"/>
  <c r="BI301" i="5"/>
  <c r="BU301" i="5"/>
  <c r="AX301" i="5"/>
  <c r="BJ301" i="5"/>
  <c r="BV301" i="5"/>
  <c r="AY301" i="5"/>
  <c r="BK301" i="5"/>
  <c r="BW301" i="5"/>
  <c r="AZ301" i="5"/>
  <c r="BL301" i="5"/>
  <c r="BX301" i="5"/>
  <c r="AP301" i="5"/>
  <c r="BB301" i="5"/>
  <c r="BN301" i="5"/>
  <c r="BA301" i="5"/>
  <c r="BM301" i="5"/>
  <c r="BY301" i="5"/>
  <c r="AY387" i="5"/>
  <c r="BK387" i="5"/>
  <c r="BW387" i="5"/>
  <c r="AZ387" i="5"/>
  <c r="BL387" i="5"/>
  <c r="BX387" i="5"/>
  <c r="BA387" i="5"/>
  <c r="BM387" i="5"/>
  <c r="BY387" i="5"/>
  <c r="AP387" i="5"/>
  <c r="BB387" i="5"/>
  <c r="BN387" i="5"/>
  <c r="AQ387" i="5"/>
  <c r="BC387" i="5"/>
  <c r="BO387" i="5"/>
  <c r="AR387" i="5"/>
  <c r="BD387" i="5"/>
  <c r="BP387" i="5"/>
  <c r="AS387" i="5"/>
  <c r="BE387" i="5"/>
  <c r="BQ387" i="5"/>
  <c r="AT387" i="5"/>
  <c r="BF387" i="5"/>
  <c r="BR387" i="5"/>
  <c r="AU387" i="5"/>
  <c r="BG387" i="5"/>
  <c r="BS387" i="5"/>
  <c r="AV387" i="5"/>
  <c r="BH387" i="5"/>
  <c r="BT387" i="5"/>
  <c r="AW387" i="5"/>
  <c r="BI387" i="5"/>
  <c r="BU387" i="5"/>
  <c r="AX387" i="5"/>
  <c r="BJ387" i="5"/>
  <c r="BV387" i="5"/>
  <c r="AQ282" i="5"/>
  <c r="BC282" i="5"/>
  <c r="BO282" i="5"/>
  <c r="AR282" i="5"/>
  <c r="BD282" i="5"/>
  <c r="BP282" i="5"/>
  <c r="AS282" i="5"/>
  <c r="BE282" i="5"/>
  <c r="BQ282" i="5"/>
  <c r="AT282" i="5"/>
  <c r="BF282" i="5"/>
  <c r="BR282" i="5"/>
  <c r="AU282" i="5"/>
  <c r="BG282" i="5"/>
  <c r="BS282" i="5"/>
  <c r="AV282" i="5"/>
  <c r="BH282" i="5"/>
  <c r="BT282" i="5"/>
  <c r="AW282" i="5"/>
  <c r="BI282" i="5"/>
  <c r="BU282" i="5"/>
  <c r="AX282" i="5"/>
  <c r="BJ282" i="5"/>
  <c r="BV282" i="5"/>
  <c r="AY282" i="5"/>
  <c r="BK282" i="5"/>
  <c r="BW282" i="5"/>
  <c r="AZ282" i="5"/>
  <c r="BL282" i="5"/>
  <c r="BX282" i="5"/>
  <c r="AP282" i="5"/>
  <c r="BB282" i="5"/>
  <c r="BN282" i="5"/>
  <c r="BY282" i="5"/>
  <c r="BA282" i="5"/>
  <c r="BM282" i="5"/>
  <c r="BA21" i="5"/>
  <c r="BM21" i="5"/>
  <c r="BY21" i="5"/>
  <c r="AP21" i="5"/>
  <c r="BB21" i="5"/>
  <c r="BN21" i="5"/>
  <c r="AQ21" i="5"/>
  <c r="BC21" i="5"/>
  <c r="BO21" i="5"/>
  <c r="AR21" i="5"/>
  <c r="BD21" i="5"/>
  <c r="BP21" i="5"/>
  <c r="AS21" i="5"/>
  <c r="BE21" i="5"/>
  <c r="BQ21" i="5"/>
  <c r="AU21" i="5"/>
  <c r="BG21" i="5"/>
  <c r="BS21" i="5"/>
  <c r="AV21" i="5"/>
  <c r="BH21" i="5"/>
  <c r="BT21" i="5"/>
  <c r="AW21" i="5"/>
  <c r="BI21" i="5"/>
  <c r="BU21" i="5"/>
  <c r="AX21" i="5"/>
  <c r="BJ21" i="5"/>
  <c r="BV21" i="5"/>
  <c r="AY21" i="5"/>
  <c r="BK21" i="5"/>
  <c r="BW21" i="5"/>
  <c r="AT21" i="5"/>
  <c r="AZ21" i="5"/>
  <c r="BF21" i="5"/>
  <c r="BL21" i="5"/>
  <c r="BR21" i="5"/>
  <c r="BX21" i="5"/>
  <c r="BA209" i="5"/>
  <c r="BM209" i="5"/>
  <c r="BY209" i="5"/>
  <c r="AP209" i="5"/>
  <c r="BB209" i="5"/>
  <c r="BN209" i="5"/>
  <c r="AQ209" i="5"/>
  <c r="BC209" i="5"/>
  <c r="BO209" i="5"/>
  <c r="AR209" i="5"/>
  <c r="BD209" i="5"/>
  <c r="BP209" i="5"/>
  <c r="AS209" i="5"/>
  <c r="BE209" i="5"/>
  <c r="BQ209" i="5"/>
  <c r="AT209" i="5"/>
  <c r="BF209" i="5"/>
  <c r="BR209" i="5"/>
  <c r="AU209" i="5"/>
  <c r="BG209" i="5"/>
  <c r="BS209" i="5"/>
  <c r="AV209" i="5"/>
  <c r="BH209" i="5"/>
  <c r="BT209" i="5"/>
  <c r="AW209" i="5"/>
  <c r="BI209" i="5"/>
  <c r="BU209" i="5"/>
  <c r="AX209" i="5"/>
  <c r="BJ209" i="5"/>
  <c r="BV209" i="5"/>
  <c r="AZ209" i="5"/>
  <c r="BL209" i="5"/>
  <c r="BX209" i="5"/>
  <c r="BK209" i="5"/>
  <c r="BW209" i="5"/>
  <c r="AY209" i="5"/>
  <c r="AQ351" i="5"/>
  <c r="BC351" i="5"/>
  <c r="BO351" i="5"/>
  <c r="AR351" i="5"/>
  <c r="BD351" i="5"/>
  <c r="BP351" i="5"/>
  <c r="AS351" i="5"/>
  <c r="BE351" i="5"/>
  <c r="BQ351" i="5"/>
  <c r="AT351" i="5"/>
  <c r="BF351" i="5"/>
  <c r="BR351" i="5"/>
  <c r="AU351" i="5"/>
  <c r="BG351" i="5"/>
  <c r="BS351" i="5"/>
  <c r="AV351" i="5"/>
  <c r="BH351" i="5"/>
  <c r="BT351" i="5"/>
  <c r="AX351" i="5"/>
  <c r="BJ351" i="5"/>
  <c r="BV351" i="5"/>
  <c r="AY351" i="5"/>
  <c r="BK351" i="5"/>
  <c r="BW351" i="5"/>
  <c r="AZ351" i="5"/>
  <c r="BL351" i="5"/>
  <c r="BX351" i="5"/>
  <c r="AP351" i="5"/>
  <c r="BB351" i="5"/>
  <c r="BN351" i="5"/>
  <c r="AW351" i="5"/>
  <c r="BA351" i="5"/>
  <c r="BI351" i="5"/>
  <c r="BM351" i="5"/>
  <c r="BU351" i="5"/>
  <c r="BY351" i="5"/>
  <c r="AR255" i="5"/>
  <c r="BD255" i="5"/>
  <c r="BP255" i="5"/>
  <c r="AS255" i="5"/>
  <c r="BE255" i="5"/>
  <c r="BQ255" i="5"/>
  <c r="AT255" i="5"/>
  <c r="BF255" i="5"/>
  <c r="BR255" i="5"/>
  <c r="AU255" i="5"/>
  <c r="BG255" i="5"/>
  <c r="BS255" i="5"/>
  <c r="AV255" i="5"/>
  <c r="BH255" i="5"/>
  <c r="BT255" i="5"/>
  <c r="AW255" i="5"/>
  <c r="BI255" i="5"/>
  <c r="BU255" i="5"/>
  <c r="AX255" i="5"/>
  <c r="BJ255" i="5"/>
  <c r="BV255" i="5"/>
  <c r="AY255" i="5"/>
  <c r="BK255" i="5"/>
  <c r="BW255" i="5"/>
  <c r="AZ255" i="5"/>
  <c r="BL255" i="5"/>
  <c r="BX255" i="5"/>
  <c r="BA255" i="5"/>
  <c r="BM255" i="5"/>
  <c r="BY255" i="5"/>
  <c r="AP255" i="5"/>
  <c r="BB255" i="5"/>
  <c r="BN255" i="5"/>
  <c r="AQ255" i="5"/>
  <c r="BC255" i="5"/>
  <c r="BO255" i="5"/>
  <c r="AX159" i="5"/>
  <c r="BJ159" i="5"/>
  <c r="BV159" i="5"/>
  <c r="AY159" i="5"/>
  <c r="BK159" i="5"/>
  <c r="BW159" i="5"/>
  <c r="AZ159" i="5"/>
  <c r="BL159" i="5"/>
  <c r="BX159" i="5"/>
  <c r="BA159" i="5"/>
  <c r="BM159" i="5"/>
  <c r="BY159" i="5"/>
  <c r="AQ159" i="5"/>
  <c r="BC159" i="5"/>
  <c r="BO159" i="5"/>
  <c r="AR159" i="5"/>
  <c r="BD159" i="5"/>
  <c r="BP159" i="5"/>
  <c r="AS159" i="5"/>
  <c r="BE159" i="5"/>
  <c r="BQ159" i="5"/>
  <c r="AT159" i="5"/>
  <c r="BF159" i="5"/>
  <c r="BR159" i="5"/>
  <c r="AU159" i="5"/>
  <c r="BG159" i="5"/>
  <c r="BS159" i="5"/>
  <c r="AV159" i="5"/>
  <c r="BH159" i="5"/>
  <c r="BT159" i="5"/>
  <c r="AW159" i="5"/>
  <c r="BI159" i="5"/>
  <c r="BU159" i="5"/>
  <c r="AP159" i="5"/>
  <c r="BB159" i="5"/>
  <c r="BN159" i="5"/>
  <c r="AS55" i="5"/>
  <c r="AT55" i="5"/>
  <c r="BF55" i="5"/>
  <c r="BR55" i="5"/>
  <c r="AY55" i="5"/>
  <c r="AP55" i="5"/>
  <c r="BB55" i="5"/>
  <c r="BN55" i="5"/>
  <c r="AQ55" i="5"/>
  <c r="BC55" i="5"/>
  <c r="BO55" i="5"/>
  <c r="BG55" i="5"/>
  <c r="BV55" i="5"/>
  <c r="BH55" i="5"/>
  <c r="BW55" i="5"/>
  <c r="BI55" i="5"/>
  <c r="BX55" i="5"/>
  <c r="AR55" i="5"/>
  <c r="BJ55" i="5"/>
  <c r="BY55" i="5"/>
  <c r="AU55" i="5"/>
  <c r="BK55" i="5"/>
  <c r="AV55" i="5"/>
  <c r="BL55" i="5"/>
  <c r="AW55" i="5"/>
  <c r="BM55" i="5"/>
  <c r="AX55" i="5"/>
  <c r="BP55" i="5"/>
  <c r="AZ55" i="5"/>
  <c r="BQ55" i="5"/>
  <c r="BA55" i="5"/>
  <c r="BS55" i="5"/>
  <c r="BD55" i="5"/>
  <c r="BT55" i="5"/>
  <c r="BE55" i="5"/>
  <c r="BU55" i="5"/>
  <c r="AQ350" i="5"/>
  <c r="BC350" i="5"/>
  <c r="BO350" i="5"/>
  <c r="AR350" i="5"/>
  <c r="BD350" i="5"/>
  <c r="BP350" i="5"/>
  <c r="AS350" i="5"/>
  <c r="BE350" i="5"/>
  <c r="BQ350" i="5"/>
  <c r="AT350" i="5"/>
  <c r="BF350" i="5"/>
  <c r="BR350" i="5"/>
  <c r="AU350" i="5"/>
  <c r="BG350" i="5"/>
  <c r="BS350" i="5"/>
  <c r="AV350" i="5"/>
  <c r="BH350" i="5"/>
  <c r="BT350" i="5"/>
  <c r="AX350" i="5"/>
  <c r="BJ350" i="5"/>
  <c r="BV350" i="5"/>
  <c r="AY350" i="5"/>
  <c r="BK350" i="5"/>
  <c r="BW350" i="5"/>
  <c r="AZ350" i="5"/>
  <c r="BL350" i="5"/>
  <c r="BX350" i="5"/>
  <c r="AP350" i="5"/>
  <c r="BB350" i="5"/>
  <c r="BN350" i="5"/>
  <c r="BM350" i="5"/>
  <c r="BU350" i="5"/>
  <c r="BY350" i="5"/>
  <c r="AW350" i="5"/>
  <c r="BA350" i="5"/>
  <c r="BI350" i="5"/>
  <c r="AR254" i="5"/>
  <c r="BD254" i="5"/>
  <c r="BP254" i="5"/>
  <c r="AS254" i="5"/>
  <c r="BE254" i="5"/>
  <c r="BQ254" i="5"/>
  <c r="AT254" i="5"/>
  <c r="BF254" i="5"/>
  <c r="BR254" i="5"/>
  <c r="AU254" i="5"/>
  <c r="BG254" i="5"/>
  <c r="BS254" i="5"/>
  <c r="AV254" i="5"/>
  <c r="BH254" i="5"/>
  <c r="BT254" i="5"/>
  <c r="AW254" i="5"/>
  <c r="BI254" i="5"/>
  <c r="BU254" i="5"/>
  <c r="AX254" i="5"/>
  <c r="BJ254" i="5"/>
  <c r="BV254" i="5"/>
  <c r="AY254" i="5"/>
  <c r="BK254" i="5"/>
  <c r="BW254" i="5"/>
  <c r="AZ254" i="5"/>
  <c r="BL254" i="5"/>
  <c r="BX254" i="5"/>
  <c r="BA254" i="5"/>
  <c r="BM254" i="5"/>
  <c r="BY254" i="5"/>
  <c r="AP254" i="5"/>
  <c r="BB254" i="5"/>
  <c r="BN254" i="5"/>
  <c r="BC254" i="5"/>
  <c r="BO254" i="5"/>
  <c r="AQ254" i="5"/>
  <c r="AX158" i="5"/>
  <c r="BJ158" i="5"/>
  <c r="BV158" i="5"/>
  <c r="AY158" i="5"/>
  <c r="BK158" i="5"/>
  <c r="BW158" i="5"/>
  <c r="AZ158" i="5"/>
  <c r="BL158" i="5"/>
  <c r="BX158" i="5"/>
  <c r="BA158" i="5"/>
  <c r="BM158" i="5"/>
  <c r="BY158" i="5"/>
  <c r="AQ158" i="5"/>
  <c r="BC158" i="5"/>
  <c r="BO158" i="5"/>
  <c r="AR158" i="5"/>
  <c r="BD158" i="5"/>
  <c r="BP158" i="5"/>
  <c r="AS158" i="5"/>
  <c r="BE158" i="5"/>
  <c r="BQ158" i="5"/>
  <c r="AT158" i="5"/>
  <c r="BF158" i="5"/>
  <c r="BR158" i="5"/>
  <c r="AU158" i="5"/>
  <c r="BG158" i="5"/>
  <c r="BS158" i="5"/>
  <c r="AV158" i="5"/>
  <c r="BH158" i="5"/>
  <c r="BT158" i="5"/>
  <c r="AW158" i="5"/>
  <c r="BI158" i="5"/>
  <c r="BU158" i="5"/>
  <c r="BB158" i="5"/>
  <c r="BN158" i="5"/>
  <c r="AP158" i="5"/>
  <c r="AS53" i="5"/>
  <c r="BE53" i="5"/>
  <c r="BQ53" i="5"/>
  <c r="AT53" i="5"/>
  <c r="BF53" i="5"/>
  <c r="BR53" i="5"/>
  <c r="AV53" i="5"/>
  <c r="BH53" i="5"/>
  <c r="BT53" i="5"/>
  <c r="AW53" i="5"/>
  <c r="BI53" i="5"/>
  <c r="BU53" i="5"/>
  <c r="AY53" i="5"/>
  <c r="BK53" i="5"/>
  <c r="BW53" i="5"/>
  <c r="BA53" i="5"/>
  <c r="BM53" i="5"/>
  <c r="BY53" i="5"/>
  <c r="AP53" i="5"/>
  <c r="BB53" i="5"/>
  <c r="BN53" i="5"/>
  <c r="AQ53" i="5"/>
  <c r="BC53" i="5"/>
  <c r="BO53" i="5"/>
  <c r="AX53" i="5"/>
  <c r="AZ53" i="5"/>
  <c r="BD53" i="5"/>
  <c r="BG53" i="5"/>
  <c r="BJ53" i="5"/>
  <c r="BL53" i="5"/>
  <c r="BP53" i="5"/>
  <c r="BS53" i="5"/>
  <c r="BV53" i="5"/>
  <c r="BX53" i="5"/>
  <c r="AR53" i="5"/>
  <c r="AU53" i="5"/>
  <c r="AV70" i="5"/>
  <c r="BH70" i="5"/>
  <c r="BT70" i="5"/>
  <c r="AW70" i="5"/>
  <c r="BI70" i="5"/>
  <c r="BU70" i="5"/>
  <c r="AX70" i="5"/>
  <c r="BJ70" i="5"/>
  <c r="BV70" i="5"/>
  <c r="AY70" i="5"/>
  <c r="BK70" i="5"/>
  <c r="BW70" i="5"/>
  <c r="AZ70" i="5"/>
  <c r="BL70" i="5"/>
  <c r="BX70" i="5"/>
  <c r="BA70" i="5"/>
  <c r="BM70" i="5"/>
  <c r="BY70" i="5"/>
  <c r="AP70" i="5"/>
  <c r="BB70" i="5"/>
  <c r="BN70" i="5"/>
  <c r="AQ70" i="5"/>
  <c r="BC70" i="5"/>
  <c r="BO70" i="5"/>
  <c r="AR70" i="5"/>
  <c r="BD70" i="5"/>
  <c r="BP70" i="5"/>
  <c r="AS70" i="5"/>
  <c r="BE70" i="5"/>
  <c r="BQ70" i="5"/>
  <c r="AT70" i="5"/>
  <c r="BF70" i="5"/>
  <c r="BR70" i="5"/>
  <c r="AU70" i="5"/>
  <c r="BG70" i="5"/>
  <c r="BS70" i="5"/>
  <c r="AS42" i="5"/>
  <c r="BE42" i="5"/>
  <c r="BQ42" i="5"/>
  <c r="AT42" i="5"/>
  <c r="BF42" i="5"/>
  <c r="BR42" i="5"/>
  <c r="AU42" i="5"/>
  <c r="BG42" i="5"/>
  <c r="BS42" i="5"/>
  <c r="AV42" i="5"/>
  <c r="BH42" i="5"/>
  <c r="BT42" i="5"/>
  <c r="AW42" i="5"/>
  <c r="BI42" i="5"/>
  <c r="BU42" i="5"/>
  <c r="AX42" i="5"/>
  <c r="BJ42" i="5"/>
  <c r="BV42" i="5"/>
  <c r="AY42" i="5"/>
  <c r="BK42" i="5"/>
  <c r="BW42" i="5"/>
  <c r="AZ42" i="5"/>
  <c r="BL42" i="5"/>
  <c r="BX42" i="5"/>
  <c r="BA42" i="5"/>
  <c r="BM42" i="5"/>
  <c r="BY42" i="5"/>
  <c r="AP42" i="5"/>
  <c r="BB42" i="5"/>
  <c r="BN42" i="5"/>
  <c r="AQ42" i="5"/>
  <c r="BC42" i="5"/>
  <c r="BO42" i="5"/>
  <c r="AR42" i="5"/>
  <c r="BD42" i="5"/>
  <c r="BP42" i="5"/>
  <c r="AY394" i="5"/>
  <c r="BK394" i="5"/>
  <c r="BW394" i="5"/>
  <c r="AZ394" i="5"/>
  <c r="BL394" i="5"/>
  <c r="BX394" i="5"/>
  <c r="BA394" i="5"/>
  <c r="BM394" i="5"/>
  <c r="BY394" i="5"/>
  <c r="AP394" i="5"/>
  <c r="BB394" i="5"/>
  <c r="BN394" i="5"/>
  <c r="AQ394" i="5"/>
  <c r="BC394" i="5"/>
  <c r="BO394" i="5"/>
  <c r="AR394" i="5"/>
  <c r="BD394" i="5"/>
  <c r="BP394" i="5"/>
  <c r="AS394" i="5"/>
  <c r="BE394" i="5"/>
  <c r="BQ394" i="5"/>
  <c r="AT394" i="5"/>
  <c r="BF394" i="5"/>
  <c r="BR394" i="5"/>
  <c r="AU394" i="5"/>
  <c r="BG394" i="5"/>
  <c r="BS394" i="5"/>
  <c r="AV394" i="5"/>
  <c r="BH394" i="5"/>
  <c r="BT394" i="5"/>
  <c r="AW394" i="5"/>
  <c r="BI394" i="5"/>
  <c r="BU394" i="5"/>
  <c r="AX394" i="5"/>
  <c r="BJ394" i="5"/>
  <c r="BV394" i="5"/>
  <c r="BA16" i="5"/>
  <c r="BM16" i="5"/>
  <c r="BY16" i="5"/>
  <c r="AP16" i="5"/>
  <c r="BB16" i="5"/>
  <c r="BN16" i="5"/>
  <c r="AQ16" i="5"/>
  <c r="BC16" i="5"/>
  <c r="BO16" i="5"/>
  <c r="AR16" i="5"/>
  <c r="BD16" i="5"/>
  <c r="BP16" i="5"/>
  <c r="AS16" i="5"/>
  <c r="BE16" i="5"/>
  <c r="BQ16" i="5"/>
  <c r="AU16" i="5"/>
  <c r="BG16" i="5"/>
  <c r="BS16" i="5"/>
  <c r="AV16" i="5"/>
  <c r="BH16" i="5"/>
  <c r="BT16" i="5"/>
  <c r="AW16" i="5"/>
  <c r="BI16" i="5"/>
  <c r="BU16" i="5"/>
  <c r="AX16" i="5"/>
  <c r="BJ16" i="5"/>
  <c r="BV16" i="5"/>
  <c r="AY16" i="5"/>
  <c r="BK16" i="5"/>
  <c r="BW16" i="5"/>
  <c r="AZ16" i="5"/>
  <c r="BF16" i="5"/>
  <c r="BL16" i="5"/>
  <c r="BR16" i="5"/>
  <c r="BX16" i="5"/>
  <c r="AT16" i="5"/>
  <c r="AZ97" i="5"/>
  <c r="BL97" i="5"/>
  <c r="BX97" i="5"/>
  <c r="BA97" i="5"/>
  <c r="BM97" i="5"/>
  <c r="BY97" i="5"/>
  <c r="AP97" i="5"/>
  <c r="BB97" i="5"/>
  <c r="BN97" i="5"/>
  <c r="AQ97" i="5"/>
  <c r="BC97" i="5"/>
  <c r="BO97" i="5"/>
  <c r="AR97" i="5"/>
  <c r="BD97" i="5"/>
  <c r="BP97" i="5"/>
  <c r="AS97" i="5"/>
  <c r="BE97" i="5"/>
  <c r="BQ97" i="5"/>
  <c r="AT97" i="5"/>
  <c r="BF97" i="5"/>
  <c r="BR97" i="5"/>
  <c r="AU97" i="5"/>
  <c r="BG97" i="5"/>
  <c r="BS97" i="5"/>
  <c r="AV97" i="5"/>
  <c r="BH97" i="5"/>
  <c r="BT97" i="5"/>
  <c r="AW97" i="5"/>
  <c r="BI97" i="5"/>
  <c r="BU97" i="5"/>
  <c r="AX97" i="5"/>
  <c r="BJ97" i="5"/>
  <c r="BV97" i="5"/>
  <c r="AY97" i="5"/>
  <c r="BK97" i="5"/>
  <c r="BW97" i="5"/>
  <c r="AT325" i="5"/>
  <c r="BF325" i="5"/>
  <c r="BR325" i="5"/>
  <c r="AW325" i="5"/>
  <c r="BI325" i="5"/>
  <c r="AY325" i="5"/>
  <c r="BM325" i="5"/>
  <c r="AZ325" i="5"/>
  <c r="BN325" i="5"/>
  <c r="BA325" i="5"/>
  <c r="BO325" i="5"/>
  <c r="BB325" i="5"/>
  <c r="BP325" i="5"/>
  <c r="BC325" i="5"/>
  <c r="BQ325" i="5"/>
  <c r="AP325" i="5"/>
  <c r="BD325" i="5"/>
  <c r="BS325" i="5"/>
  <c r="AQ325" i="5"/>
  <c r="BE325" i="5"/>
  <c r="BT325" i="5"/>
  <c r="AR325" i="5"/>
  <c r="BG325" i="5"/>
  <c r="BU325" i="5"/>
  <c r="AS325" i="5"/>
  <c r="BH325" i="5"/>
  <c r="BV325" i="5"/>
  <c r="AU325" i="5"/>
  <c r="BJ325" i="5"/>
  <c r="BW325" i="5"/>
  <c r="AV325" i="5"/>
  <c r="BK325" i="5"/>
  <c r="BX325" i="5"/>
  <c r="AX325" i="5"/>
  <c r="BL325" i="5"/>
  <c r="BY325" i="5"/>
  <c r="AY403" i="5"/>
  <c r="BK403" i="5"/>
  <c r="BW403" i="5"/>
  <c r="AZ403" i="5"/>
  <c r="BL403" i="5"/>
  <c r="BX403" i="5"/>
  <c r="BA403" i="5"/>
  <c r="BM403" i="5"/>
  <c r="BY403" i="5"/>
  <c r="AP403" i="5"/>
  <c r="BB403" i="5"/>
  <c r="BN403" i="5"/>
  <c r="AQ403" i="5"/>
  <c r="BC403" i="5"/>
  <c r="BO403" i="5"/>
  <c r="AR403" i="5"/>
  <c r="BD403" i="5"/>
  <c r="BP403" i="5"/>
  <c r="AS403" i="5"/>
  <c r="BE403" i="5"/>
  <c r="BQ403" i="5"/>
  <c r="AT403" i="5"/>
  <c r="BF403" i="5"/>
  <c r="BR403" i="5"/>
  <c r="AU403" i="5"/>
  <c r="BG403" i="5"/>
  <c r="BS403" i="5"/>
  <c r="AV403" i="5"/>
  <c r="BH403" i="5"/>
  <c r="BT403" i="5"/>
  <c r="AW403" i="5"/>
  <c r="BI403" i="5"/>
  <c r="BU403" i="5"/>
  <c r="AX403" i="5"/>
  <c r="BJ403" i="5"/>
  <c r="BV403" i="5"/>
  <c r="AX163" i="5"/>
  <c r="BJ163" i="5"/>
  <c r="BV163" i="5"/>
  <c r="AY163" i="5"/>
  <c r="BK163" i="5"/>
  <c r="BW163" i="5"/>
  <c r="AZ163" i="5"/>
  <c r="BL163" i="5"/>
  <c r="BX163" i="5"/>
  <c r="BA163" i="5"/>
  <c r="BM163" i="5"/>
  <c r="BY163" i="5"/>
  <c r="AQ163" i="5"/>
  <c r="BC163" i="5"/>
  <c r="BO163" i="5"/>
  <c r="AR163" i="5"/>
  <c r="BD163" i="5"/>
  <c r="BP163" i="5"/>
  <c r="AS163" i="5"/>
  <c r="BE163" i="5"/>
  <c r="BQ163" i="5"/>
  <c r="AT163" i="5"/>
  <c r="BF163" i="5"/>
  <c r="BR163" i="5"/>
  <c r="AU163" i="5"/>
  <c r="BG163" i="5"/>
  <c r="BS163" i="5"/>
  <c r="AV163" i="5"/>
  <c r="BH163" i="5"/>
  <c r="BT163" i="5"/>
  <c r="AW163" i="5"/>
  <c r="BI163" i="5"/>
  <c r="BU163" i="5"/>
  <c r="AP163" i="5"/>
  <c r="BB163" i="5"/>
  <c r="BN163" i="5"/>
  <c r="AV59" i="5"/>
  <c r="BH59" i="5"/>
  <c r="BT59" i="5"/>
  <c r="AW59" i="5"/>
  <c r="BI59" i="5"/>
  <c r="BU59" i="5"/>
  <c r="AX59" i="5"/>
  <c r="BJ59" i="5"/>
  <c r="BV59" i="5"/>
  <c r="AY59" i="5"/>
  <c r="BK59" i="5"/>
  <c r="BW59" i="5"/>
  <c r="AZ59" i="5"/>
  <c r="BL59" i="5"/>
  <c r="BX59" i="5"/>
  <c r="BA59" i="5"/>
  <c r="BM59" i="5"/>
  <c r="BY59" i="5"/>
  <c r="AP59" i="5"/>
  <c r="BB59" i="5"/>
  <c r="BN59" i="5"/>
  <c r="AQ59" i="5"/>
  <c r="BC59" i="5"/>
  <c r="BO59" i="5"/>
  <c r="AR59" i="5"/>
  <c r="BD59" i="5"/>
  <c r="BP59" i="5"/>
  <c r="AS59" i="5"/>
  <c r="BE59" i="5"/>
  <c r="BQ59" i="5"/>
  <c r="AT59" i="5"/>
  <c r="BF59" i="5"/>
  <c r="BR59" i="5"/>
  <c r="AU59" i="5"/>
  <c r="BG59" i="5"/>
  <c r="BS59" i="5"/>
  <c r="AT116" i="5"/>
  <c r="BF116" i="5"/>
  <c r="BR116" i="5"/>
  <c r="AU116" i="5"/>
  <c r="BG116" i="5"/>
  <c r="BS116" i="5"/>
  <c r="AV116" i="5"/>
  <c r="BH116" i="5"/>
  <c r="BT116" i="5"/>
  <c r="AW116" i="5"/>
  <c r="BI116" i="5"/>
  <c r="BU116" i="5"/>
  <c r="AX116" i="5"/>
  <c r="BJ116" i="5"/>
  <c r="BV116" i="5"/>
  <c r="AY116" i="5"/>
  <c r="BK116" i="5"/>
  <c r="BW116" i="5"/>
  <c r="AZ116" i="5"/>
  <c r="BL116" i="5"/>
  <c r="BX116" i="5"/>
  <c r="BA116" i="5"/>
  <c r="BM116" i="5"/>
  <c r="BY116" i="5"/>
  <c r="AP116" i="5"/>
  <c r="BB116" i="5"/>
  <c r="BN116" i="5"/>
  <c r="AQ116" i="5"/>
  <c r="BC116" i="5"/>
  <c r="BO116" i="5"/>
  <c r="AR116" i="5"/>
  <c r="BD116" i="5"/>
  <c r="BP116" i="5"/>
  <c r="AS116" i="5"/>
  <c r="BE116" i="5"/>
  <c r="BQ116" i="5"/>
  <c r="AQ306" i="5"/>
  <c r="BC306" i="5"/>
  <c r="BO306" i="5"/>
  <c r="AR306" i="5"/>
  <c r="BD306" i="5"/>
  <c r="BP306" i="5"/>
  <c r="AS306" i="5"/>
  <c r="BE306" i="5"/>
  <c r="BQ306" i="5"/>
  <c r="AT306" i="5"/>
  <c r="BF306" i="5"/>
  <c r="BR306" i="5"/>
  <c r="AU306" i="5"/>
  <c r="BG306" i="5"/>
  <c r="BS306" i="5"/>
  <c r="AV306" i="5"/>
  <c r="BH306" i="5"/>
  <c r="BT306" i="5"/>
  <c r="AW306" i="5"/>
  <c r="BI306" i="5"/>
  <c r="BU306" i="5"/>
  <c r="AX306" i="5"/>
  <c r="BJ306" i="5"/>
  <c r="BV306" i="5"/>
  <c r="AY306" i="5"/>
  <c r="BK306" i="5"/>
  <c r="BW306" i="5"/>
  <c r="AZ306" i="5"/>
  <c r="BL306" i="5"/>
  <c r="BX306" i="5"/>
  <c r="AP306" i="5"/>
  <c r="BB306" i="5"/>
  <c r="BN306" i="5"/>
  <c r="BY306" i="5"/>
  <c r="BA306" i="5"/>
  <c r="BM306" i="5"/>
  <c r="AR324" i="5"/>
  <c r="BD324" i="5"/>
  <c r="AT324" i="5"/>
  <c r="BF324" i="5"/>
  <c r="BR324" i="5"/>
  <c r="AW324" i="5"/>
  <c r="BI324" i="5"/>
  <c r="BU324" i="5"/>
  <c r="AY324" i="5"/>
  <c r="BK324" i="5"/>
  <c r="AZ324" i="5"/>
  <c r="BL324" i="5"/>
  <c r="BB324" i="5"/>
  <c r="BT324" i="5"/>
  <c r="BC324" i="5"/>
  <c r="BV324" i="5"/>
  <c r="BE324" i="5"/>
  <c r="BW324" i="5"/>
  <c r="BG324" i="5"/>
  <c r="BX324" i="5"/>
  <c r="BH324" i="5"/>
  <c r="BY324" i="5"/>
  <c r="AP324" i="5"/>
  <c r="BJ324" i="5"/>
  <c r="AQ324" i="5"/>
  <c r="BM324" i="5"/>
  <c r="AS324" i="5"/>
  <c r="BN324" i="5"/>
  <c r="AU324" i="5"/>
  <c r="BO324" i="5"/>
  <c r="AV324" i="5"/>
  <c r="BP324" i="5"/>
  <c r="AX324" i="5"/>
  <c r="BQ324" i="5"/>
  <c r="BA324" i="5"/>
  <c r="BS324" i="5"/>
  <c r="AV67" i="5"/>
  <c r="BH67" i="5"/>
  <c r="BT67" i="5"/>
  <c r="AW67" i="5"/>
  <c r="BI67" i="5"/>
  <c r="BU67" i="5"/>
  <c r="AX67" i="5"/>
  <c r="BJ67" i="5"/>
  <c r="BV67" i="5"/>
  <c r="AY67" i="5"/>
  <c r="BK67" i="5"/>
  <c r="BW67" i="5"/>
  <c r="AZ67" i="5"/>
  <c r="BL67" i="5"/>
  <c r="BX67" i="5"/>
  <c r="BA67" i="5"/>
  <c r="BM67" i="5"/>
  <c r="BY67" i="5"/>
  <c r="AP67" i="5"/>
  <c r="BB67" i="5"/>
  <c r="BN67" i="5"/>
  <c r="AQ67" i="5"/>
  <c r="BC67" i="5"/>
  <c r="BO67" i="5"/>
  <c r="AR67" i="5"/>
  <c r="BD67" i="5"/>
  <c r="BP67" i="5"/>
  <c r="AS67" i="5"/>
  <c r="BE67" i="5"/>
  <c r="BQ67" i="5"/>
  <c r="AT67" i="5"/>
  <c r="BF67" i="5"/>
  <c r="BR67" i="5"/>
  <c r="AU67" i="5"/>
  <c r="BG67" i="5"/>
  <c r="BS67" i="5"/>
  <c r="AS48" i="5"/>
  <c r="BE48" i="5"/>
  <c r="BQ48" i="5"/>
  <c r="AT48" i="5"/>
  <c r="BF48" i="5"/>
  <c r="BR48" i="5"/>
  <c r="AU48" i="5"/>
  <c r="BG48" i="5"/>
  <c r="BS48" i="5"/>
  <c r="AV48" i="5"/>
  <c r="BH48" i="5"/>
  <c r="BT48" i="5"/>
  <c r="AW48" i="5"/>
  <c r="BI48" i="5"/>
  <c r="BU48" i="5"/>
  <c r="AX48" i="5"/>
  <c r="BJ48" i="5"/>
  <c r="BV48" i="5"/>
  <c r="AY48" i="5"/>
  <c r="BK48" i="5"/>
  <c r="BW48" i="5"/>
  <c r="AZ48" i="5"/>
  <c r="BL48" i="5"/>
  <c r="BX48" i="5"/>
  <c r="BA48" i="5"/>
  <c r="BM48" i="5"/>
  <c r="BY48" i="5"/>
  <c r="AP48" i="5"/>
  <c r="BB48" i="5"/>
  <c r="BN48" i="5"/>
  <c r="AQ48" i="5"/>
  <c r="BC48" i="5"/>
  <c r="BO48" i="5"/>
  <c r="AR48" i="5"/>
  <c r="BD48" i="5"/>
  <c r="BP48" i="5"/>
  <c r="AR316" i="5"/>
  <c r="BD316" i="5"/>
  <c r="BP316" i="5"/>
  <c r="AS316" i="5"/>
  <c r="BE316" i="5"/>
  <c r="BQ316" i="5"/>
  <c r="AT316" i="5"/>
  <c r="BF316" i="5"/>
  <c r="BR316" i="5"/>
  <c r="AU316" i="5"/>
  <c r="BG316" i="5"/>
  <c r="BS316" i="5"/>
  <c r="AV316" i="5"/>
  <c r="BH316" i="5"/>
  <c r="BT316" i="5"/>
  <c r="AW316" i="5"/>
  <c r="BI316" i="5"/>
  <c r="BU316" i="5"/>
  <c r="AX316" i="5"/>
  <c r="BJ316" i="5"/>
  <c r="BV316" i="5"/>
  <c r="AY316" i="5"/>
  <c r="BK316" i="5"/>
  <c r="BW316" i="5"/>
  <c r="AZ316" i="5"/>
  <c r="BL316" i="5"/>
  <c r="BX316" i="5"/>
  <c r="AP316" i="5"/>
  <c r="BB316" i="5"/>
  <c r="BN316" i="5"/>
  <c r="AQ316" i="5"/>
  <c r="BA316" i="5"/>
  <c r="BC316" i="5"/>
  <c r="BM316" i="5"/>
  <c r="BO316" i="5"/>
  <c r="BY316" i="5"/>
  <c r="AY386" i="5"/>
  <c r="BK386" i="5"/>
  <c r="BW386" i="5"/>
  <c r="AZ386" i="5"/>
  <c r="BL386" i="5"/>
  <c r="BX386" i="5"/>
  <c r="BA386" i="5"/>
  <c r="BM386" i="5"/>
  <c r="BY386" i="5"/>
  <c r="AP386" i="5"/>
  <c r="BB386" i="5"/>
  <c r="BN386" i="5"/>
  <c r="AQ386" i="5"/>
  <c r="BC386" i="5"/>
  <c r="BO386" i="5"/>
  <c r="AR386" i="5"/>
  <c r="BD386" i="5"/>
  <c r="BP386" i="5"/>
  <c r="AS386" i="5"/>
  <c r="BE386" i="5"/>
  <c r="BQ386" i="5"/>
  <c r="AT386" i="5"/>
  <c r="BF386" i="5"/>
  <c r="BR386" i="5"/>
  <c r="AU386" i="5"/>
  <c r="BG386" i="5"/>
  <c r="BS386" i="5"/>
  <c r="AV386" i="5"/>
  <c r="BH386" i="5"/>
  <c r="BT386" i="5"/>
  <c r="AW386" i="5"/>
  <c r="BI386" i="5"/>
  <c r="BU386" i="5"/>
  <c r="AX386" i="5"/>
  <c r="BJ386" i="5"/>
  <c r="BV386" i="5"/>
  <c r="AT122" i="5"/>
  <c r="BF122" i="5"/>
  <c r="BR122" i="5"/>
  <c r="AU122" i="5"/>
  <c r="BG122" i="5"/>
  <c r="BS122" i="5"/>
  <c r="AV122" i="5"/>
  <c r="BH122" i="5"/>
  <c r="BT122" i="5"/>
  <c r="AW122" i="5"/>
  <c r="BI122" i="5"/>
  <c r="BU122" i="5"/>
  <c r="AX122" i="5"/>
  <c r="BJ122" i="5"/>
  <c r="BV122" i="5"/>
  <c r="AY122" i="5"/>
  <c r="BK122" i="5"/>
  <c r="BW122" i="5"/>
  <c r="AZ122" i="5"/>
  <c r="BL122" i="5"/>
  <c r="BX122" i="5"/>
  <c r="BA122" i="5"/>
  <c r="BM122" i="5"/>
  <c r="BY122" i="5"/>
  <c r="AP122" i="5"/>
  <c r="BB122" i="5"/>
  <c r="BN122" i="5"/>
  <c r="AQ122" i="5"/>
  <c r="BC122" i="5"/>
  <c r="BO122" i="5"/>
  <c r="AR122" i="5"/>
  <c r="BD122" i="5"/>
  <c r="BP122" i="5"/>
  <c r="AS122" i="5"/>
  <c r="BE122" i="5"/>
  <c r="BQ122" i="5"/>
  <c r="AS273" i="5"/>
  <c r="BE273" i="5"/>
  <c r="BQ273" i="5"/>
  <c r="AV273" i="5"/>
  <c r="BH273" i="5"/>
  <c r="BT273" i="5"/>
  <c r="AZ273" i="5"/>
  <c r="BL273" i="5"/>
  <c r="BX273" i="5"/>
  <c r="BA273" i="5"/>
  <c r="BM273" i="5"/>
  <c r="BY273" i="5"/>
  <c r="AP273" i="5"/>
  <c r="BB273" i="5"/>
  <c r="BN273" i="5"/>
  <c r="BF273" i="5"/>
  <c r="BG273" i="5"/>
  <c r="BI273" i="5"/>
  <c r="AQ273" i="5"/>
  <c r="BJ273" i="5"/>
  <c r="AR273" i="5"/>
  <c r="BK273" i="5"/>
  <c r="AT273" i="5"/>
  <c r="BO273" i="5"/>
  <c r="AU273" i="5"/>
  <c r="BP273" i="5"/>
  <c r="AW273" i="5"/>
  <c r="BR273" i="5"/>
  <c r="AX273" i="5"/>
  <c r="BS273" i="5"/>
  <c r="AY273" i="5"/>
  <c r="BU273" i="5"/>
  <c r="BD273" i="5"/>
  <c r="BW273" i="5"/>
  <c r="BC273" i="5"/>
  <c r="BV273" i="5"/>
  <c r="AY376" i="5"/>
  <c r="BK376" i="5"/>
  <c r="BW376" i="5"/>
  <c r="AZ376" i="5"/>
  <c r="BL376" i="5"/>
  <c r="BX376" i="5"/>
  <c r="BA376" i="5"/>
  <c r="BM376" i="5"/>
  <c r="BY376" i="5"/>
  <c r="AP376" i="5"/>
  <c r="BB376" i="5"/>
  <c r="BN376" i="5"/>
  <c r="AQ376" i="5"/>
  <c r="BC376" i="5"/>
  <c r="BO376" i="5"/>
  <c r="AR376" i="5"/>
  <c r="BD376" i="5"/>
  <c r="BP376" i="5"/>
  <c r="AS376" i="5"/>
  <c r="BE376" i="5"/>
  <c r="BQ376" i="5"/>
  <c r="AT376" i="5"/>
  <c r="BF376" i="5"/>
  <c r="BR376" i="5"/>
  <c r="AU376" i="5"/>
  <c r="BG376" i="5"/>
  <c r="BS376" i="5"/>
  <c r="AV376" i="5"/>
  <c r="BH376" i="5"/>
  <c r="BT376" i="5"/>
  <c r="AW376" i="5"/>
  <c r="BI376" i="5"/>
  <c r="BU376" i="5"/>
  <c r="AX376" i="5"/>
  <c r="BJ376" i="5"/>
  <c r="BV376" i="5"/>
  <c r="AQ280" i="5"/>
  <c r="BC280" i="5"/>
  <c r="BO280" i="5"/>
  <c r="AR280" i="5"/>
  <c r="BD280" i="5"/>
  <c r="BP280" i="5"/>
  <c r="AS280" i="5"/>
  <c r="BE280" i="5"/>
  <c r="BQ280" i="5"/>
  <c r="AT280" i="5"/>
  <c r="BF280" i="5"/>
  <c r="BR280" i="5"/>
  <c r="AU280" i="5"/>
  <c r="BG280" i="5"/>
  <c r="BS280" i="5"/>
  <c r="AV280" i="5"/>
  <c r="BH280" i="5"/>
  <c r="BT280" i="5"/>
  <c r="AW280" i="5"/>
  <c r="BI280" i="5"/>
  <c r="BU280" i="5"/>
  <c r="AX280" i="5"/>
  <c r="BJ280" i="5"/>
  <c r="BV280" i="5"/>
  <c r="AY280" i="5"/>
  <c r="BK280" i="5"/>
  <c r="BW280" i="5"/>
  <c r="AZ280" i="5"/>
  <c r="BL280" i="5"/>
  <c r="BX280" i="5"/>
  <c r="AP280" i="5"/>
  <c r="BB280" i="5"/>
  <c r="BN280" i="5"/>
  <c r="BA280" i="5"/>
  <c r="BM280" i="5"/>
  <c r="BY280" i="5"/>
  <c r="AQ184" i="5"/>
  <c r="BC184" i="5"/>
  <c r="BO184" i="5"/>
  <c r="AP184" i="5"/>
  <c r="BD184" i="5"/>
  <c r="BQ184" i="5"/>
  <c r="AR184" i="5"/>
  <c r="BE184" i="5"/>
  <c r="BR184" i="5"/>
  <c r="AS184" i="5"/>
  <c r="BF184" i="5"/>
  <c r="BS184" i="5"/>
  <c r="AT184" i="5"/>
  <c r="BG184" i="5"/>
  <c r="BT184" i="5"/>
  <c r="AU184" i="5"/>
  <c r="BH184" i="5"/>
  <c r="BU184" i="5"/>
  <c r="AV184" i="5"/>
  <c r="BI184" i="5"/>
  <c r="BV184" i="5"/>
  <c r="AW184" i="5"/>
  <c r="BJ184" i="5"/>
  <c r="BW184" i="5"/>
  <c r="AX184" i="5"/>
  <c r="BK184" i="5"/>
  <c r="BX184" i="5"/>
  <c r="AY184" i="5"/>
  <c r="BL184" i="5"/>
  <c r="BY184" i="5"/>
  <c r="AZ184" i="5"/>
  <c r="BM184" i="5"/>
  <c r="BB184" i="5"/>
  <c r="BP184" i="5"/>
  <c r="BA184" i="5"/>
  <c r="BN184" i="5"/>
  <c r="AZ83" i="5"/>
  <c r="BL83" i="5"/>
  <c r="BX83" i="5"/>
  <c r="BA83" i="5"/>
  <c r="BM83" i="5"/>
  <c r="BY83" i="5"/>
  <c r="AP83" i="5"/>
  <c r="BB83" i="5"/>
  <c r="BN83" i="5"/>
  <c r="AQ83" i="5"/>
  <c r="BC83" i="5"/>
  <c r="BO83" i="5"/>
  <c r="AR83" i="5"/>
  <c r="BD83" i="5"/>
  <c r="BP83" i="5"/>
  <c r="AS83" i="5"/>
  <c r="BE83" i="5"/>
  <c r="BQ83" i="5"/>
  <c r="AT83" i="5"/>
  <c r="BF83" i="5"/>
  <c r="BR83" i="5"/>
  <c r="AU83" i="5"/>
  <c r="BG83" i="5"/>
  <c r="BS83" i="5"/>
  <c r="AV83" i="5"/>
  <c r="BH83" i="5"/>
  <c r="BT83" i="5"/>
  <c r="AW83" i="5"/>
  <c r="BI83" i="5"/>
  <c r="BU83" i="5"/>
  <c r="AX83" i="5"/>
  <c r="BJ83" i="5"/>
  <c r="BV83" i="5"/>
  <c r="AY83" i="5"/>
  <c r="BK83" i="5"/>
  <c r="BW83" i="5"/>
  <c r="AR253" i="5"/>
  <c r="BD253" i="5"/>
  <c r="BP253" i="5"/>
  <c r="AS253" i="5"/>
  <c r="BE253" i="5"/>
  <c r="BQ253" i="5"/>
  <c r="AT253" i="5"/>
  <c r="BF253" i="5"/>
  <c r="BR253" i="5"/>
  <c r="AU253" i="5"/>
  <c r="BG253" i="5"/>
  <c r="BS253" i="5"/>
  <c r="AV253" i="5"/>
  <c r="BH253" i="5"/>
  <c r="BT253" i="5"/>
  <c r="AW253" i="5"/>
  <c r="BI253" i="5"/>
  <c r="BU253" i="5"/>
  <c r="AX253" i="5"/>
  <c r="BJ253" i="5"/>
  <c r="BV253" i="5"/>
  <c r="AY253" i="5"/>
  <c r="BK253" i="5"/>
  <c r="BW253" i="5"/>
  <c r="AZ253" i="5"/>
  <c r="BL253" i="5"/>
  <c r="BX253" i="5"/>
  <c r="BA253" i="5"/>
  <c r="BM253" i="5"/>
  <c r="BY253" i="5"/>
  <c r="AP253" i="5"/>
  <c r="BB253" i="5"/>
  <c r="BN253" i="5"/>
  <c r="AQ253" i="5"/>
  <c r="BC253" i="5"/>
  <c r="BO253" i="5"/>
  <c r="AR371" i="5"/>
  <c r="BD371" i="5"/>
  <c r="BP371" i="5"/>
  <c r="AS371" i="5"/>
  <c r="BE371" i="5"/>
  <c r="BQ371" i="5"/>
  <c r="AT371" i="5"/>
  <c r="BF371" i="5"/>
  <c r="BR371" i="5"/>
  <c r="AU371" i="5"/>
  <c r="BG371" i="5"/>
  <c r="BS371" i="5"/>
  <c r="AV371" i="5"/>
  <c r="BH371" i="5"/>
  <c r="BT371" i="5"/>
  <c r="AX371" i="5"/>
  <c r="AY371" i="5"/>
  <c r="BK371" i="5"/>
  <c r="BW371" i="5"/>
  <c r="AZ371" i="5"/>
  <c r="BL371" i="5"/>
  <c r="BX371" i="5"/>
  <c r="AP371" i="5"/>
  <c r="BB371" i="5"/>
  <c r="BN371" i="5"/>
  <c r="BO371" i="5"/>
  <c r="BU371" i="5"/>
  <c r="BV371" i="5"/>
  <c r="BY371" i="5"/>
  <c r="AQ371" i="5"/>
  <c r="AW371" i="5"/>
  <c r="BA371" i="5"/>
  <c r="BC371" i="5"/>
  <c r="BI371" i="5"/>
  <c r="BJ371" i="5"/>
  <c r="BM371" i="5"/>
  <c r="AR266" i="5"/>
  <c r="BD266" i="5"/>
  <c r="BP266" i="5"/>
  <c r="AS266" i="5"/>
  <c r="BE266" i="5"/>
  <c r="BQ266" i="5"/>
  <c r="AT266" i="5"/>
  <c r="BF266" i="5"/>
  <c r="BR266" i="5"/>
  <c r="AU266" i="5"/>
  <c r="BG266" i="5"/>
  <c r="BS266" i="5"/>
  <c r="AV266" i="5"/>
  <c r="BH266" i="5"/>
  <c r="BT266" i="5"/>
  <c r="AW266" i="5"/>
  <c r="BI266" i="5"/>
  <c r="BU266" i="5"/>
  <c r="AX266" i="5"/>
  <c r="BJ266" i="5"/>
  <c r="BV266" i="5"/>
  <c r="AY266" i="5"/>
  <c r="BK266" i="5"/>
  <c r="BW266" i="5"/>
  <c r="AZ266" i="5"/>
  <c r="BL266" i="5"/>
  <c r="BX266" i="5"/>
  <c r="BA266" i="5"/>
  <c r="BM266" i="5"/>
  <c r="BY266" i="5"/>
  <c r="AP266" i="5"/>
  <c r="BB266" i="5"/>
  <c r="BN266" i="5"/>
  <c r="BC266" i="5"/>
  <c r="BO266" i="5"/>
  <c r="AQ266" i="5"/>
  <c r="AZ12" i="5"/>
  <c r="BL12" i="5"/>
  <c r="BX12" i="5"/>
  <c r="BA12" i="5"/>
  <c r="BM12" i="5"/>
  <c r="BY12" i="5"/>
  <c r="AP12" i="5"/>
  <c r="BB12" i="5"/>
  <c r="BN12" i="5"/>
  <c r="AQ12" i="5"/>
  <c r="BC12" i="5"/>
  <c r="BO12" i="5"/>
  <c r="AR12" i="5"/>
  <c r="BD12" i="5"/>
  <c r="BP12" i="5"/>
  <c r="AS12" i="5"/>
  <c r="BE12" i="5"/>
  <c r="BQ12" i="5"/>
  <c r="AU12" i="5"/>
  <c r="BG12" i="5"/>
  <c r="BS12" i="5"/>
  <c r="AV12" i="5"/>
  <c r="BH12" i="5"/>
  <c r="BT12" i="5"/>
  <c r="AW12" i="5"/>
  <c r="BI12" i="5"/>
  <c r="BU12" i="5"/>
  <c r="AX12" i="5"/>
  <c r="BJ12" i="5"/>
  <c r="BV12" i="5"/>
  <c r="AY12" i="5"/>
  <c r="BK12" i="5"/>
  <c r="BW12" i="5"/>
  <c r="BR12" i="5"/>
  <c r="AT12" i="5"/>
  <c r="BF12" i="5"/>
  <c r="BA193" i="5"/>
  <c r="BM193" i="5"/>
  <c r="BY193" i="5"/>
  <c r="AP193" i="5"/>
  <c r="BB193" i="5"/>
  <c r="BN193" i="5"/>
  <c r="AQ193" i="5"/>
  <c r="BC193" i="5"/>
  <c r="BO193" i="5"/>
  <c r="AR193" i="5"/>
  <c r="BD193" i="5"/>
  <c r="BP193" i="5"/>
  <c r="AS193" i="5"/>
  <c r="BE193" i="5"/>
  <c r="BQ193" i="5"/>
  <c r="AT193" i="5"/>
  <c r="BF193" i="5"/>
  <c r="BR193" i="5"/>
  <c r="AU193" i="5"/>
  <c r="BG193" i="5"/>
  <c r="BS193" i="5"/>
  <c r="AV193" i="5"/>
  <c r="BH193" i="5"/>
  <c r="BT193" i="5"/>
  <c r="AW193" i="5"/>
  <c r="BI193" i="5"/>
  <c r="BU193" i="5"/>
  <c r="AX193" i="5"/>
  <c r="BJ193" i="5"/>
  <c r="BV193" i="5"/>
  <c r="AZ193" i="5"/>
  <c r="BL193" i="5"/>
  <c r="BX193" i="5"/>
  <c r="BK193" i="5"/>
  <c r="BW193" i="5"/>
  <c r="AY193" i="5"/>
  <c r="AQ343" i="5"/>
  <c r="BC343" i="5"/>
  <c r="BO343" i="5"/>
  <c r="AR343" i="5"/>
  <c r="BD343" i="5"/>
  <c r="BP343" i="5"/>
  <c r="AS343" i="5"/>
  <c r="BE343" i="5"/>
  <c r="BQ343" i="5"/>
  <c r="AT343" i="5"/>
  <c r="BF343" i="5"/>
  <c r="BR343" i="5"/>
  <c r="AU343" i="5"/>
  <c r="BG343" i="5"/>
  <c r="BS343" i="5"/>
  <c r="AV343" i="5"/>
  <c r="BH343" i="5"/>
  <c r="BT343" i="5"/>
  <c r="AW343" i="5"/>
  <c r="BI343" i="5"/>
  <c r="BU343" i="5"/>
  <c r="AX343" i="5"/>
  <c r="BJ343" i="5"/>
  <c r="BV343" i="5"/>
  <c r="AY343" i="5"/>
  <c r="BK343" i="5"/>
  <c r="BW343" i="5"/>
  <c r="AZ343" i="5"/>
  <c r="BL343" i="5"/>
  <c r="BX343" i="5"/>
  <c r="BA343" i="5"/>
  <c r="BM343" i="5"/>
  <c r="BY343" i="5"/>
  <c r="AP343" i="5"/>
  <c r="BB343" i="5"/>
  <c r="BN343" i="5"/>
  <c r="AR247" i="5"/>
  <c r="BD247" i="5"/>
  <c r="BP247" i="5"/>
  <c r="AS247" i="5"/>
  <c r="BE247" i="5"/>
  <c r="BQ247" i="5"/>
  <c r="AT247" i="5"/>
  <c r="BF247" i="5"/>
  <c r="BR247" i="5"/>
  <c r="AU247" i="5"/>
  <c r="BG247" i="5"/>
  <c r="BS247" i="5"/>
  <c r="AV247" i="5"/>
  <c r="BH247" i="5"/>
  <c r="BT247" i="5"/>
  <c r="AW247" i="5"/>
  <c r="BI247" i="5"/>
  <c r="BU247" i="5"/>
  <c r="AX247" i="5"/>
  <c r="BJ247" i="5"/>
  <c r="BV247" i="5"/>
  <c r="AY247" i="5"/>
  <c r="BK247" i="5"/>
  <c r="BW247" i="5"/>
  <c r="AZ247" i="5"/>
  <c r="BL247" i="5"/>
  <c r="BX247" i="5"/>
  <c r="BA247" i="5"/>
  <c r="BM247" i="5"/>
  <c r="BY247" i="5"/>
  <c r="AP247" i="5"/>
  <c r="BB247" i="5"/>
  <c r="BN247" i="5"/>
  <c r="AQ247" i="5"/>
  <c r="BC247" i="5"/>
  <c r="BO247" i="5"/>
  <c r="AX151" i="5"/>
  <c r="BJ151" i="5"/>
  <c r="BV151" i="5"/>
  <c r="AY151" i="5"/>
  <c r="BK151" i="5"/>
  <c r="BW151" i="5"/>
  <c r="AZ151" i="5"/>
  <c r="BL151" i="5"/>
  <c r="BX151" i="5"/>
  <c r="BA151" i="5"/>
  <c r="BM151" i="5"/>
  <c r="BY151" i="5"/>
  <c r="AQ151" i="5"/>
  <c r="BC151" i="5"/>
  <c r="BO151" i="5"/>
  <c r="AR151" i="5"/>
  <c r="BD151" i="5"/>
  <c r="BP151" i="5"/>
  <c r="AS151" i="5"/>
  <c r="BE151" i="5"/>
  <c r="BQ151" i="5"/>
  <c r="AT151" i="5"/>
  <c r="BF151" i="5"/>
  <c r="BR151" i="5"/>
  <c r="AU151" i="5"/>
  <c r="BG151" i="5"/>
  <c r="BS151" i="5"/>
  <c r="AV151" i="5"/>
  <c r="BH151" i="5"/>
  <c r="BT151" i="5"/>
  <c r="AW151" i="5"/>
  <c r="BI151" i="5"/>
  <c r="BU151" i="5"/>
  <c r="AP151" i="5"/>
  <c r="BB151" i="5"/>
  <c r="BN151" i="5"/>
  <c r="AS45" i="5"/>
  <c r="BE45" i="5"/>
  <c r="BQ45" i="5"/>
  <c r="AT45" i="5"/>
  <c r="BF45" i="5"/>
  <c r="BR45" i="5"/>
  <c r="AU45" i="5"/>
  <c r="BG45" i="5"/>
  <c r="BS45" i="5"/>
  <c r="AV45" i="5"/>
  <c r="BH45" i="5"/>
  <c r="BT45" i="5"/>
  <c r="AW45" i="5"/>
  <c r="BI45" i="5"/>
  <c r="BU45" i="5"/>
  <c r="AX45" i="5"/>
  <c r="BJ45" i="5"/>
  <c r="BV45" i="5"/>
  <c r="AY45" i="5"/>
  <c r="BK45" i="5"/>
  <c r="BW45" i="5"/>
  <c r="AZ45" i="5"/>
  <c r="BL45" i="5"/>
  <c r="BX45" i="5"/>
  <c r="BA45" i="5"/>
  <c r="BM45" i="5"/>
  <c r="BY45" i="5"/>
  <c r="AP45" i="5"/>
  <c r="BB45" i="5"/>
  <c r="BN45" i="5"/>
  <c r="AQ45" i="5"/>
  <c r="BC45" i="5"/>
  <c r="BO45" i="5"/>
  <c r="AR45" i="5"/>
  <c r="BD45" i="5"/>
  <c r="BP45" i="5"/>
  <c r="AQ342" i="5"/>
  <c r="BC342" i="5"/>
  <c r="BO342" i="5"/>
  <c r="AR342" i="5"/>
  <c r="BD342" i="5"/>
  <c r="BP342" i="5"/>
  <c r="AS342" i="5"/>
  <c r="BE342" i="5"/>
  <c r="BQ342" i="5"/>
  <c r="AT342" i="5"/>
  <c r="BF342" i="5"/>
  <c r="BR342" i="5"/>
  <c r="AU342" i="5"/>
  <c r="BG342" i="5"/>
  <c r="BS342" i="5"/>
  <c r="AV342" i="5"/>
  <c r="BH342" i="5"/>
  <c r="BT342" i="5"/>
  <c r="AW342" i="5"/>
  <c r="BI342" i="5"/>
  <c r="BU342" i="5"/>
  <c r="AX342" i="5"/>
  <c r="BJ342" i="5"/>
  <c r="BV342" i="5"/>
  <c r="AY342" i="5"/>
  <c r="BK342" i="5"/>
  <c r="BW342" i="5"/>
  <c r="AZ342" i="5"/>
  <c r="BL342" i="5"/>
  <c r="BX342" i="5"/>
  <c r="BA342" i="5"/>
  <c r="BM342" i="5"/>
  <c r="BY342" i="5"/>
  <c r="AP342" i="5"/>
  <c r="BB342" i="5"/>
  <c r="BN342" i="5"/>
  <c r="AR246" i="5"/>
  <c r="BD246" i="5"/>
  <c r="BP246" i="5"/>
  <c r="AS246" i="5"/>
  <c r="BE246" i="5"/>
  <c r="BQ246" i="5"/>
  <c r="AT246" i="5"/>
  <c r="BF246" i="5"/>
  <c r="BR246" i="5"/>
  <c r="AU246" i="5"/>
  <c r="BG246" i="5"/>
  <c r="BS246" i="5"/>
  <c r="AV246" i="5"/>
  <c r="BH246" i="5"/>
  <c r="BT246" i="5"/>
  <c r="AW246" i="5"/>
  <c r="BI246" i="5"/>
  <c r="BU246" i="5"/>
  <c r="AX246" i="5"/>
  <c r="BJ246" i="5"/>
  <c r="BV246" i="5"/>
  <c r="AY246" i="5"/>
  <c r="BK246" i="5"/>
  <c r="BW246" i="5"/>
  <c r="AZ246" i="5"/>
  <c r="BL246" i="5"/>
  <c r="BX246" i="5"/>
  <c r="BA246" i="5"/>
  <c r="BM246" i="5"/>
  <c r="BY246" i="5"/>
  <c r="AP246" i="5"/>
  <c r="BB246" i="5"/>
  <c r="BN246" i="5"/>
  <c r="BC246" i="5"/>
  <c r="BO246" i="5"/>
  <c r="AQ246" i="5"/>
  <c r="AX150" i="5"/>
  <c r="BJ150" i="5"/>
  <c r="BV150" i="5"/>
  <c r="AY150" i="5"/>
  <c r="BK150" i="5"/>
  <c r="BW150" i="5"/>
  <c r="AZ150" i="5"/>
  <c r="BL150" i="5"/>
  <c r="BX150" i="5"/>
  <c r="BA150" i="5"/>
  <c r="BM150" i="5"/>
  <c r="BY150" i="5"/>
  <c r="AQ150" i="5"/>
  <c r="BC150" i="5"/>
  <c r="BO150" i="5"/>
  <c r="AR150" i="5"/>
  <c r="BD150" i="5"/>
  <c r="BP150" i="5"/>
  <c r="AS150" i="5"/>
  <c r="BE150" i="5"/>
  <c r="BQ150" i="5"/>
  <c r="AT150" i="5"/>
  <c r="BF150" i="5"/>
  <c r="BR150" i="5"/>
  <c r="AU150" i="5"/>
  <c r="BG150" i="5"/>
  <c r="BS150" i="5"/>
  <c r="AV150" i="5"/>
  <c r="BH150" i="5"/>
  <c r="BT150" i="5"/>
  <c r="AW150" i="5"/>
  <c r="BI150" i="5"/>
  <c r="BU150" i="5"/>
  <c r="BB150" i="5"/>
  <c r="BN150" i="5"/>
  <c r="AP150" i="5"/>
  <c r="AS44" i="5"/>
  <c r="BE44" i="5"/>
  <c r="BQ44" i="5"/>
  <c r="AT44" i="5"/>
  <c r="BF44" i="5"/>
  <c r="BR44" i="5"/>
  <c r="AU44" i="5"/>
  <c r="BG44" i="5"/>
  <c r="BS44" i="5"/>
  <c r="AV44" i="5"/>
  <c r="BH44" i="5"/>
  <c r="BT44" i="5"/>
  <c r="AW44" i="5"/>
  <c r="BI44" i="5"/>
  <c r="BU44" i="5"/>
  <c r="AX44" i="5"/>
  <c r="BJ44" i="5"/>
  <c r="BV44" i="5"/>
  <c r="AY44" i="5"/>
  <c r="BK44" i="5"/>
  <c r="BW44" i="5"/>
  <c r="AZ44" i="5"/>
  <c r="BL44" i="5"/>
  <c r="BX44" i="5"/>
  <c r="BA44" i="5"/>
  <c r="BM44" i="5"/>
  <c r="BY44" i="5"/>
  <c r="AP44" i="5"/>
  <c r="BB44" i="5"/>
  <c r="BN44" i="5"/>
  <c r="AQ44" i="5"/>
  <c r="BC44" i="5"/>
  <c r="BO44" i="5"/>
  <c r="AR44" i="5"/>
  <c r="BD44" i="5"/>
  <c r="BP44" i="5"/>
  <c r="AV62" i="5"/>
  <c r="BH62" i="5"/>
  <c r="BT62" i="5"/>
  <c r="AW62" i="5"/>
  <c r="BI62" i="5"/>
  <c r="BU62" i="5"/>
  <c r="AX62" i="5"/>
  <c r="BJ62" i="5"/>
  <c r="BV62" i="5"/>
  <c r="AY62" i="5"/>
  <c r="BK62" i="5"/>
  <c r="BW62" i="5"/>
  <c r="AZ62" i="5"/>
  <c r="BL62" i="5"/>
  <c r="BX62" i="5"/>
  <c r="BA62" i="5"/>
  <c r="BM62" i="5"/>
  <c r="BY62" i="5"/>
  <c r="AP62" i="5"/>
  <c r="BB62" i="5"/>
  <c r="BN62" i="5"/>
  <c r="AQ62" i="5"/>
  <c r="BC62" i="5"/>
  <c r="BO62" i="5"/>
  <c r="AR62" i="5"/>
  <c r="BD62" i="5"/>
  <c r="BP62" i="5"/>
  <c r="AS62" i="5"/>
  <c r="BE62" i="5"/>
  <c r="BQ62" i="5"/>
  <c r="AT62" i="5"/>
  <c r="BF62" i="5"/>
  <c r="BR62" i="5"/>
  <c r="AU62" i="5"/>
  <c r="BG62" i="5"/>
  <c r="BS62" i="5"/>
  <c r="AT114" i="5"/>
  <c r="BF114" i="5"/>
  <c r="BR114" i="5"/>
  <c r="AU114" i="5"/>
  <c r="BG114" i="5"/>
  <c r="BS114" i="5"/>
  <c r="AV114" i="5"/>
  <c r="BH114" i="5"/>
  <c r="BT114" i="5"/>
  <c r="AW114" i="5"/>
  <c r="BI114" i="5"/>
  <c r="BU114" i="5"/>
  <c r="AX114" i="5"/>
  <c r="BJ114" i="5"/>
  <c r="BV114" i="5"/>
  <c r="AY114" i="5"/>
  <c r="BK114" i="5"/>
  <c r="BW114" i="5"/>
  <c r="AZ114" i="5"/>
  <c r="BL114" i="5"/>
  <c r="BX114" i="5"/>
  <c r="BA114" i="5"/>
  <c r="BM114" i="5"/>
  <c r="BY114" i="5"/>
  <c r="AP114" i="5"/>
  <c r="BB114" i="5"/>
  <c r="BN114" i="5"/>
  <c r="AQ114" i="5"/>
  <c r="BC114" i="5"/>
  <c r="BO114" i="5"/>
  <c r="AR114" i="5"/>
  <c r="BD114" i="5"/>
  <c r="BP114" i="5"/>
  <c r="AS114" i="5"/>
  <c r="BE114" i="5"/>
  <c r="BQ114" i="5"/>
  <c r="AQ328" i="5"/>
  <c r="BC328" i="5"/>
  <c r="BO328" i="5"/>
  <c r="AR328" i="5"/>
  <c r="BD328" i="5"/>
  <c r="BP328" i="5"/>
  <c r="AS328" i="5"/>
  <c r="BE328" i="5"/>
  <c r="BQ328" i="5"/>
  <c r="AT328" i="5"/>
  <c r="BF328" i="5"/>
  <c r="BR328" i="5"/>
  <c r="AU328" i="5"/>
  <c r="BG328" i="5"/>
  <c r="BS328" i="5"/>
  <c r="AV328" i="5"/>
  <c r="BH328" i="5"/>
  <c r="BT328" i="5"/>
  <c r="AW328" i="5"/>
  <c r="BI328" i="5"/>
  <c r="BU328" i="5"/>
  <c r="AX328" i="5"/>
  <c r="BJ328" i="5"/>
  <c r="BV328" i="5"/>
  <c r="AY328" i="5"/>
  <c r="BK328" i="5"/>
  <c r="BW328" i="5"/>
  <c r="AZ328" i="5"/>
  <c r="BL328" i="5"/>
  <c r="BX328" i="5"/>
  <c r="BA328" i="5"/>
  <c r="BM328" i="5"/>
  <c r="BY328" i="5"/>
  <c r="AP328" i="5"/>
  <c r="BB328" i="5"/>
  <c r="BN328" i="5"/>
  <c r="BA28" i="5"/>
  <c r="BM28" i="5"/>
  <c r="BY28" i="5"/>
  <c r="AP28" i="5"/>
  <c r="BB28" i="5"/>
  <c r="BN28" i="5"/>
  <c r="AQ28" i="5"/>
  <c r="BC28" i="5"/>
  <c r="BO28" i="5"/>
  <c r="AR28" i="5"/>
  <c r="BD28" i="5"/>
  <c r="BP28" i="5"/>
  <c r="AS28" i="5"/>
  <c r="BE28" i="5"/>
  <c r="BQ28" i="5"/>
  <c r="AU28" i="5"/>
  <c r="BG28" i="5"/>
  <c r="BS28" i="5"/>
  <c r="AV28" i="5"/>
  <c r="BH28" i="5"/>
  <c r="BT28" i="5"/>
  <c r="AW28" i="5"/>
  <c r="BI28" i="5"/>
  <c r="BU28" i="5"/>
  <c r="AX28" i="5"/>
  <c r="BJ28" i="5"/>
  <c r="BV28" i="5"/>
  <c r="AY28" i="5"/>
  <c r="BK28" i="5"/>
  <c r="BW28" i="5"/>
  <c r="AZ28" i="5"/>
  <c r="BF28" i="5"/>
  <c r="BL28" i="5"/>
  <c r="BR28" i="5"/>
  <c r="BX28" i="5"/>
  <c r="AT28" i="5"/>
  <c r="AZ7" i="5"/>
  <c r="BL7" i="5"/>
  <c r="BX7" i="5"/>
  <c r="BA7" i="5"/>
  <c r="BM7" i="5"/>
  <c r="BY7" i="5"/>
  <c r="AP7" i="5"/>
  <c r="BB7" i="5"/>
  <c r="BN7" i="5"/>
  <c r="AQ7" i="5"/>
  <c r="BC7" i="5"/>
  <c r="BO7" i="5"/>
  <c r="AR7" i="5"/>
  <c r="BD7" i="5"/>
  <c r="BP7" i="5"/>
  <c r="AS7" i="5"/>
  <c r="BE7" i="5"/>
  <c r="BQ7" i="5"/>
  <c r="AU7" i="5"/>
  <c r="BG7" i="5"/>
  <c r="BS7" i="5"/>
  <c r="AV7" i="5"/>
  <c r="BH7" i="5"/>
  <c r="BT7" i="5"/>
  <c r="AW7" i="5"/>
  <c r="BI7" i="5"/>
  <c r="BU7" i="5"/>
  <c r="AX7" i="5"/>
  <c r="BJ7" i="5"/>
  <c r="BV7" i="5"/>
  <c r="AY7" i="5"/>
  <c r="BK7" i="5"/>
  <c r="BW7" i="5"/>
  <c r="AT7" i="5"/>
  <c r="BF7" i="5"/>
  <c r="BR7" i="5"/>
  <c r="AZ88" i="5"/>
  <c r="BL88" i="5"/>
  <c r="BX88" i="5"/>
  <c r="BA88" i="5"/>
  <c r="BM88" i="5"/>
  <c r="BY88" i="5"/>
  <c r="AP88" i="5"/>
  <c r="BB88" i="5"/>
  <c r="BN88" i="5"/>
  <c r="AQ88" i="5"/>
  <c r="BC88" i="5"/>
  <c r="BO88" i="5"/>
  <c r="AR88" i="5"/>
  <c r="BD88" i="5"/>
  <c r="BP88" i="5"/>
  <c r="AS88" i="5"/>
  <c r="BE88" i="5"/>
  <c r="BQ88" i="5"/>
  <c r="AT88" i="5"/>
  <c r="BF88" i="5"/>
  <c r="BR88" i="5"/>
  <c r="AU88" i="5"/>
  <c r="BG88" i="5"/>
  <c r="BS88" i="5"/>
  <c r="AV88" i="5"/>
  <c r="BH88" i="5"/>
  <c r="BT88" i="5"/>
  <c r="AW88" i="5"/>
  <c r="BI88" i="5"/>
  <c r="BU88" i="5"/>
  <c r="AX88" i="5"/>
  <c r="BJ88" i="5"/>
  <c r="BV88" i="5"/>
  <c r="AY88" i="5"/>
  <c r="BK88" i="5"/>
  <c r="BW88" i="5"/>
  <c r="AS277" i="5"/>
  <c r="BE277" i="5"/>
  <c r="BQ277" i="5"/>
  <c r="AV277" i="5"/>
  <c r="BH277" i="5"/>
  <c r="BT277" i="5"/>
  <c r="AZ277" i="5"/>
  <c r="BL277" i="5"/>
  <c r="BX277" i="5"/>
  <c r="BA277" i="5"/>
  <c r="BM277" i="5"/>
  <c r="BY277" i="5"/>
  <c r="AP277" i="5"/>
  <c r="BB277" i="5"/>
  <c r="BN277" i="5"/>
  <c r="BF277" i="5"/>
  <c r="BG277" i="5"/>
  <c r="BI277" i="5"/>
  <c r="AQ277" i="5"/>
  <c r="BJ277" i="5"/>
  <c r="AR277" i="5"/>
  <c r="BK277" i="5"/>
  <c r="AT277" i="5"/>
  <c r="BO277" i="5"/>
  <c r="AU277" i="5"/>
  <c r="BP277" i="5"/>
  <c r="AW277" i="5"/>
  <c r="BR277" i="5"/>
  <c r="AX277" i="5"/>
  <c r="BS277" i="5"/>
  <c r="AY277" i="5"/>
  <c r="BU277" i="5"/>
  <c r="BD277" i="5"/>
  <c r="BW277" i="5"/>
  <c r="BC277" i="5"/>
  <c r="BV277" i="5"/>
  <c r="AQ331" i="5"/>
  <c r="BC331" i="5"/>
  <c r="BO331" i="5"/>
  <c r="AR331" i="5"/>
  <c r="BD331" i="5"/>
  <c r="BP331" i="5"/>
  <c r="AS331" i="5"/>
  <c r="BE331" i="5"/>
  <c r="BQ331" i="5"/>
  <c r="AT331" i="5"/>
  <c r="BF331" i="5"/>
  <c r="BR331" i="5"/>
  <c r="AU331" i="5"/>
  <c r="BG331" i="5"/>
  <c r="BS331" i="5"/>
  <c r="AV331" i="5"/>
  <c r="BH331" i="5"/>
  <c r="BT331" i="5"/>
  <c r="AW331" i="5"/>
  <c r="BI331" i="5"/>
  <c r="BU331" i="5"/>
  <c r="AX331" i="5"/>
  <c r="BJ331" i="5"/>
  <c r="BV331" i="5"/>
  <c r="AY331" i="5"/>
  <c r="BK331" i="5"/>
  <c r="BW331" i="5"/>
  <c r="AZ331" i="5"/>
  <c r="BL331" i="5"/>
  <c r="BX331" i="5"/>
  <c r="BA331" i="5"/>
  <c r="BM331" i="5"/>
  <c r="BY331" i="5"/>
  <c r="AP331" i="5"/>
  <c r="BB331" i="5"/>
  <c r="BN331" i="5"/>
  <c r="AX155" i="5"/>
  <c r="BJ155" i="5"/>
  <c r="BV155" i="5"/>
  <c r="AY155" i="5"/>
  <c r="BK155" i="5"/>
  <c r="BW155" i="5"/>
  <c r="AZ155" i="5"/>
  <c r="BL155" i="5"/>
  <c r="BX155" i="5"/>
  <c r="BA155" i="5"/>
  <c r="BM155" i="5"/>
  <c r="BY155" i="5"/>
  <c r="AQ155" i="5"/>
  <c r="BC155" i="5"/>
  <c r="BO155" i="5"/>
  <c r="AR155" i="5"/>
  <c r="BD155" i="5"/>
  <c r="BP155" i="5"/>
  <c r="AS155" i="5"/>
  <c r="BE155" i="5"/>
  <c r="BQ155" i="5"/>
  <c r="AT155" i="5"/>
  <c r="BF155" i="5"/>
  <c r="BR155" i="5"/>
  <c r="AU155" i="5"/>
  <c r="BG155" i="5"/>
  <c r="BS155" i="5"/>
  <c r="AV155" i="5"/>
  <c r="BH155" i="5"/>
  <c r="BT155" i="5"/>
  <c r="AW155" i="5"/>
  <c r="BI155" i="5"/>
  <c r="BU155" i="5"/>
  <c r="AP155" i="5"/>
  <c r="BB155" i="5"/>
  <c r="BN155" i="5"/>
  <c r="AS50" i="5"/>
  <c r="BE50" i="5"/>
  <c r="BQ50" i="5"/>
  <c r="AT50" i="5"/>
  <c r="BF50" i="5"/>
  <c r="BR50" i="5"/>
  <c r="AU50" i="5"/>
  <c r="BG50" i="5"/>
  <c r="BS50" i="5"/>
  <c r="AV50" i="5"/>
  <c r="BH50" i="5"/>
  <c r="BT50" i="5"/>
  <c r="AW50" i="5"/>
  <c r="BI50" i="5"/>
  <c r="BU50" i="5"/>
  <c r="AY50" i="5"/>
  <c r="BK50" i="5"/>
  <c r="BW50" i="5"/>
  <c r="BA50" i="5"/>
  <c r="BM50" i="5"/>
  <c r="BY50" i="5"/>
  <c r="AP50" i="5"/>
  <c r="BB50" i="5"/>
  <c r="BN50" i="5"/>
  <c r="AQ50" i="5"/>
  <c r="BC50" i="5"/>
  <c r="BO50" i="5"/>
  <c r="BL50" i="5"/>
  <c r="BP50" i="5"/>
  <c r="BV50" i="5"/>
  <c r="BX50" i="5"/>
  <c r="AR50" i="5"/>
  <c r="AX50" i="5"/>
  <c r="AZ50" i="5"/>
  <c r="BD50" i="5"/>
  <c r="BJ50" i="5"/>
  <c r="AV71" i="5"/>
  <c r="BH71" i="5"/>
  <c r="BT71" i="5"/>
  <c r="AW71" i="5"/>
  <c r="BI71" i="5"/>
  <c r="BU71" i="5"/>
  <c r="AX71" i="5"/>
  <c r="BJ71" i="5"/>
  <c r="BV71" i="5"/>
  <c r="AY71" i="5"/>
  <c r="BK71" i="5"/>
  <c r="BW71" i="5"/>
  <c r="AZ71" i="5"/>
  <c r="BL71" i="5"/>
  <c r="BX71" i="5"/>
  <c r="BA71" i="5"/>
  <c r="BM71" i="5"/>
  <c r="BY71" i="5"/>
  <c r="AP71" i="5"/>
  <c r="BB71" i="5"/>
  <c r="BN71" i="5"/>
  <c r="AQ71" i="5"/>
  <c r="BC71" i="5"/>
  <c r="BO71" i="5"/>
  <c r="AR71" i="5"/>
  <c r="BD71" i="5"/>
  <c r="BP71" i="5"/>
  <c r="AS71" i="5"/>
  <c r="BE71" i="5"/>
  <c r="BQ71" i="5"/>
  <c r="AT71" i="5"/>
  <c r="BF71" i="5"/>
  <c r="BR71" i="5"/>
  <c r="AU71" i="5"/>
  <c r="BG71" i="5"/>
  <c r="BS71" i="5"/>
  <c r="AR242" i="5"/>
  <c r="BD242" i="5"/>
  <c r="BP242" i="5"/>
  <c r="AS242" i="5"/>
  <c r="BE242" i="5"/>
  <c r="BQ242" i="5"/>
  <c r="AT242" i="5"/>
  <c r="BF242" i="5"/>
  <c r="BR242" i="5"/>
  <c r="AU242" i="5"/>
  <c r="BG242" i="5"/>
  <c r="BS242" i="5"/>
  <c r="AV242" i="5"/>
  <c r="BH242" i="5"/>
  <c r="BT242" i="5"/>
  <c r="AW242" i="5"/>
  <c r="BI242" i="5"/>
  <c r="BU242" i="5"/>
  <c r="AX242" i="5"/>
  <c r="BJ242" i="5"/>
  <c r="BV242" i="5"/>
  <c r="AY242" i="5"/>
  <c r="BK242" i="5"/>
  <c r="BW242" i="5"/>
  <c r="AZ242" i="5"/>
  <c r="BL242" i="5"/>
  <c r="BX242" i="5"/>
  <c r="BA242" i="5"/>
  <c r="BM242" i="5"/>
  <c r="BY242" i="5"/>
  <c r="AP242" i="5"/>
  <c r="BB242" i="5"/>
  <c r="BN242" i="5"/>
  <c r="BC242" i="5"/>
  <c r="BO242" i="5"/>
  <c r="AQ242" i="5"/>
  <c r="AS276" i="5"/>
  <c r="BE276" i="5"/>
  <c r="BQ276" i="5"/>
  <c r="AV276" i="5"/>
  <c r="BH276" i="5"/>
  <c r="BT276" i="5"/>
  <c r="AZ276" i="5"/>
  <c r="BL276" i="5"/>
  <c r="BX276" i="5"/>
  <c r="BA276" i="5"/>
  <c r="BM276" i="5"/>
  <c r="BY276" i="5"/>
  <c r="AP276" i="5"/>
  <c r="BB276" i="5"/>
  <c r="BN276" i="5"/>
  <c r="AY276" i="5"/>
  <c r="BU276" i="5"/>
  <c r="BC276" i="5"/>
  <c r="BV276" i="5"/>
  <c r="BD276" i="5"/>
  <c r="BW276" i="5"/>
  <c r="BF276" i="5"/>
  <c r="BG276" i="5"/>
  <c r="BI276" i="5"/>
  <c r="AQ276" i="5"/>
  <c r="BJ276" i="5"/>
  <c r="AR276" i="5"/>
  <c r="BK276" i="5"/>
  <c r="AT276" i="5"/>
  <c r="BO276" i="5"/>
  <c r="AU276" i="5"/>
  <c r="BP276" i="5"/>
  <c r="AX276" i="5"/>
  <c r="BS276" i="5"/>
  <c r="AW276" i="5"/>
  <c r="BR276" i="5"/>
  <c r="AQ353" i="5"/>
  <c r="BC353" i="5"/>
  <c r="BO353" i="5"/>
  <c r="AR353" i="5"/>
  <c r="BD353" i="5"/>
  <c r="BP353" i="5"/>
  <c r="AS353" i="5"/>
  <c r="BE353" i="5"/>
  <c r="BQ353" i="5"/>
  <c r="AT353" i="5"/>
  <c r="BF353" i="5"/>
  <c r="BR353" i="5"/>
  <c r="AU353" i="5"/>
  <c r="BG353" i="5"/>
  <c r="BS353" i="5"/>
  <c r="AV353" i="5"/>
  <c r="BH353" i="5"/>
  <c r="BT353" i="5"/>
  <c r="AX353" i="5"/>
  <c r="BJ353" i="5"/>
  <c r="BV353" i="5"/>
  <c r="AY353" i="5"/>
  <c r="BK353" i="5"/>
  <c r="BW353" i="5"/>
  <c r="AZ353" i="5"/>
  <c r="BL353" i="5"/>
  <c r="BX353" i="5"/>
  <c r="AP353" i="5"/>
  <c r="BB353" i="5"/>
  <c r="BN353" i="5"/>
  <c r="AW353" i="5"/>
  <c r="BA353" i="5"/>
  <c r="BI353" i="5"/>
  <c r="BM353" i="5"/>
  <c r="BU353" i="5"/>
  <c r="BY353" i="5"/>
  <c r="AS39" i="5"/>
  <c r="BE39" i="5"/>
  <c r="BQ39" i="5"/>
  <c r="AT39" i="5"/>
  <c r="BF39" i="5"/>
  <c r="BR39" i="5"/>
  <c r="AU39" i="5"/>
  <c r="BG39" i="5"/>
  <c r="BS39" i="5"/>
  <c r="AV39" i="5"/>
  <c r="BH39" i="5"/>
  <c r="BT39" i="5"/>
  <c r="AW39" i="5"/>
  <c r="BI39" i="5"/>
  <c r="BU39" i="5"/>
  <c r="AX39" i="5"/>
  <c r="BJ39" i="5"/>
  <c r="BV39" i="5"/>
  <c r="AY39" i="5"/>
  <c r="BK39" i="5"/>
  <c r="BW39" i="5"/>
  <c r="AZ39" i="5"/>
  <c r="BL39" i="5"/>
  <c r="BX39" i="5"/>
  <c r="BA39" i="5"/>
  <c r="BM39" i="5"/>
  <c r="BY39" i="5"/>
  <c r="AP39" i="5"/>
  <c r="BB39" i="5"/>
  <c r="BN39" i="5"/>
  <c r="AQ39" i="5"/>
  <c r="BC39" i="5"/>
  <c r="BO39" i="5"/>
  <c r="AR39" i="5"/>
  <c r="BD39" i="5"/>
  <c r="BP39" i="5"/>
  <c r="AR268" i="5"/>
  <c r="BD268" i="5"/>
  <c r="BP268" i="5"/>
  <c r="AS268" i="5"/>
  <c r="BE268" i="5"/>
  <c r="BQ268" i="5"/>
  <c r="AT268" i="5"/>
  <c r="BF268" i="5"/>
  <c r="AU268" i="5"/>
  <c r="BG268" i="5"/>
  <c r="AV268" i="5"/>
  <c r="BH268" i="5"/>
  <c r="BT268" i="5"/>
  <c r="AW268" i="5"/>
  <c r="AX268" i="5"/>
  <c r="BJ268" i="5"/>
  <c r="BV268" i="5"/>
  <c r="AY268" i="5"/>
  <c r="BK268" i="5"/>
  <c r="AZ268" i="5"/>
  <c r="BL268" i="5"/>
  <c r="BX268" i="5"/>
  <c r="BA268" i="5"/>
  <c r="BM268" i="5"/>
  <c r="BY268" i="5"/>
  <c r="AP268" i="5"/>
  <c r="BB268" i="5"/>
  <c r="BN268" i="5"/>
  <c r="BW268" i="5"/>
  <c r="AQ268" i="5"/>
  <c r="BC268" i="5"/>
  <c r="BI268" i="5"/>
  <c r="BO268" i="5"/>
  <c r="BR268" i="5"/>
  <c r="BS268" i="5"/>
  <c r="BU268" i="5"/>
  <c r="AQ354" i="5"/>
  <c r="BC354" i="5"/>
  <c r="BO354" i="5"/>
  <c r="AR354" i="5"/>
  <c r="BD354" i="5"/>
  <c r="BP354" i="5"/>
  <c r="AS354" i="5"/>
  <c r="BE354" i="5"/>
  <c r="BQ354" i="5"/>
  <c r="AT354" i="5"/>
  <c r="BF354" i="5"/>
  <c r="BR354" i="5"/>
  <c r="AU354" i="5"/>
  <c r="BG354" i="5"/>
  <c r="BS354" i="5"/>
  <c r="AV354" i="5"/>
  <c r="BH354" i="5"/>
  <c r="BT354" i="5"/>
  <c r="AX354" i="5"/>
  <c r="BJ354" i="5"/>
  <c r="BV354" i="5"/>
  <c r="AY354" i="5"/>
  <c r="BK354" i="5"/>
  <c r="BW354" i="5"/>
  <c r="AZ354" i="5"/>
  <c r="BL354" i="5"/>
  <c r="BX354" i="5"/>
  <c r="AP354" i="5"/>
  <c r="BB354" i="5"/>
  <c r="BN354" i="5"/>
  <c r="BM354" i="5"/>
  <c r="BU354" i="5"/>
  <c r="BY354" i="5"/>
  <c r="AW354" i="5"/>
  <c r="BA354" i="5"/>
  <c r="BI354" i="5"/>
  <c r="AZ95" i="5"/>
  <c r="BL95" i="5"/>
  <c r="BX95" i="5"/>
  <c r="BA95" i="5"/>
  <c r="BM95" i="5"/>
  <c r="BY95" i="5"/>
  <c r="AP95" i="5"/>
  <c r="BB95" i="5"/>
  <c r="BN95" i="5"/>
  <c r="AQ95" i="5"/>
  <c r="BC95" i="5"/>
  <c r="BO95" i="5"/>
  <c r="AR95" i="5"/>
  <c r="BD95" i="5"/>
  <c r="BP95" i="5"/>
  <c r="AS95" i="5"/>
  <c r="BE95" i="5"/>
  <c r="BQ95" i="5"/>
  <c r="AT95" i="5"/>
  <c r="BF95" i="5"/>
  <c r="BR95" i="5"/>
  <c r="AU95" i="5"/>
  <c r="BG95" i="5"/>
  <c r="BS95" i="5"/>
  <c r="AV95" i="5"/>
  <c r="BH95" i="5"/>
  <c r="BT95" i="5"/>
  <c r="AW95" i="5"/>
  <c r="BI95" i="5"/>
  <c r="BU95" i="5"/>
  <c r="AX95" i="5"/>
  <c r="BJ95" i="5"/>
  <c r="BV95" i="5"/>
  <c r="AY95" i="5"/>
  <c r="BK95" i="5"/>
  <c r="BW95" i="5"/>
  <c r="AR257" i="5"/>
  <c r="BD257" i="5"/>
  <c r="BP257" i="5"/>
  <c r="AS257" i="5"/>
  <c r="BE257" i="5"/>
  <c r="BQ257" i="5"/>
  <c r="AT257" i="5"/>
  <c r="BF257" i="5"/>
  <c r="BR257" i="5"/>
  <c r="AU257" i="5"/>
  <c r="BG257" i="5"/>
  <c r="BS257" i="5"/>
  <c r="AV257" i="5"/>
  <c r="BH257" i="5"/>
  <c r="BT257" i="5"/>
  <c r="AW257" i="5"/>
  <c r="BI257" i="5"/>
  <c r="BU257" i="5"/>
  <c r="AX257" i="5"/>
  <c r="BJ257" i="5"/>
  <c r="BV257" i="5"/>
  <c r="AY257" i="5"/>
  <c r="BK257" i="5"/>
  <c r="BW257" i="5"/>
  <c r="AZ257" i="5"/>
  <c r="BL257" i="5"/>
  <c r="BX257" i="5"/>
  <c r="BA257" i="5"/>
  <c r="BM257" i="5"/>
  <c r="BY257" i="5"/>
  <c r="AP257" i="5"/>
  <c r="BB257" i="5"/>
  <c r="BN257" i="5"/>
  <c r="AQ257" i="5"/>
  <c r="BC257" i="5"/>
  <c r="BO257" i="5"/>
  <c r="AQ368" i="5"/>
  <c r="BC368" i="5"/>
  <c r="BO368" i="5"/>
  <c r="AR368" i="5"/>
  <c r="BD368" i="5"/>
  <c r="BP368" i="5"/>
  <c r="AS368" i="5"/>
  <c r="BE368" i="5"/>
  <c r="BQ368" i="5"/>
  <c r="AT368" i="5"/>
  <c r="BF368" i="5"/>
  <c r="BR368" i="5"/>
  <c r="AU368" i="5"/>
  <c r="BG368" i="5"/>
  <c r="BS368" i="5"/>
  <c r="AV368" i="5"/>
  <c r="BH368" i="5"/>
  <c r="BT368" i="5"/>
  <c r="AX368" i="5"/>
  <c r="BJ368" i="5"/>
  <c r="BV368" i="5"/>
  <c r="AY368" i="5"/>
  <c r="BK368" i="5"/>
  <c r="BW368" i="5"/>
  <c r="AZ368" i="5"/>
  <c r="BL368" i="5"/>
  <c r="BX368" i="5"/>
  <c r="AP368" i="5"/>
  <c r="BB368" i="5"/>
  <c r="BN368" i="5"/>
  <c r="BM368" i="5"/>
  <c r="BU368" i="5"/>
  <c r="BY368" i="5"/>
  <c r="AW368" i="5"/>
  <c r="BA368" i="5"/>
  <c r="BI368" i="5"/>
  <c r="AR272" i="5"/>
  <c r="BD272" i="5"/>
  <c r="AS272" i="5"/>
  <c r="BE272" i="5"/>
  <c r="BQ272" i="5"/>
  <c r="AV272" i="5"/>
  <c r="BH272" i="5"/>
  <c r="BT272" i="5"/>
  <c r="AX272" i="5"/>
  <c r="BJ272" i="5"/>
  <c r="AZ272" i="5"/>
  <c r="BL272" i="5"/>
  <c r="BX272" i="5"/>
  <c r="BA272" i="5"/>
  <c r="BM272" i="5"/>
  <c r="BY272" i="5"/>
  <c r="AP272" i="5"/>
  <c r="BB272" i="5"/>
  <c r="BN272" i="5"/>
  <c r="AU272" i="5"/>
  <c r="BU272" i="5"/>
  <c r="AW272" i="5"/>
  <c r="BV272" i="5"/>
  <c r="AY272" i="5"/>
  <c r="BW272" i="5"/>
  <c r="BC272" i="5"/>
  <c r="BF272" i="5"/>
  <c r="BG272" i="5"/>
  <c r="BI272" i="5"/>
  <c r="BK272" i="5"/>
  <c r="BO272" i="5"/>
  <c r="BP272" i="5"/>
  <c r="AQ272" i="5"/>
  <c r="AT272" i="5"/>
  <c r="BS272" i="5"/>
  <c r="BR272" i="5"/>
  <c r="BA176" i="5"/>
  <c r="BM176" i="5"/>
  <c r="BY176" i="5"/>
  <c r="AQ176" i="5"/>
  <c r="BC176" i="5"/>
  <c r="BO176" i="5"/>
  <c r="AU176" i="5"/>
  <c r="BG176" i="5"/>
  <c r="BS176" i="5"/>
  <c r="AV176" i="5"/>
  <c r="BH176" i="5"/>
  <c r="BT176" i="5"/>
  <c r="AW176" i="5"/>
  <c r="BI176" i="5"/>
  <c r="BU176" i="5"/>
  <c r="AP176" i="5"/>
  <c r="BK176" i="5"/>
  <c r="AR176" i="5"/>
  <c r="BL176" i="5"/>
  <c r="AS176" i="5"/>
  <c r="BN176" i="5"/>
  <c r="AT176" i="5"/>
  <c r="BP176" i="5"/>
  <c r="AX176" i="5"/>
  <c r="BQ176" i="5"/>
  <c r="AY176" i="5"/>
  <c r="BR176" i="5"/>
  <c r="AZ176" i="5"/>
  <c r="BV176" i="5"/>
  <c r="BB176" i="5"/>
  <c r="BW176" i="5"/>
  <c r="BD176" i="5"/>
  <c r="BX176" i="5"/>
  <c r="BE176" i="5"/>
  <c r="BJ176" i="5"/>
  <c r="BF176" i="5"/>
  <c r="AV74" i="5"/>
  <c r="BH74" i="5"/>
  <c r="BT74" i="5"/>
  <c r="AW74" i="5"/>
  <c r="BI74" i="5"/>
  <c r="BU74" i="5"/>
  <c r="AX74" i="5"/>
  <c r="BJ74" i="5"/>
  <c r="BV74" i="5"/>
  <c r="AY74" i="5"/>
  <c r="BK74" i="5"/>
  <c r="BW74" i="5"/>
  <c r="AZ74" i="5"/>
  <c r="BL74" i="5"/>
  <c r="BX74" i="5"/>
  <c r="BA74" i="5"/>
  <c r="BM74" i="5"/>
  <c r="BY74" i="5"/>
  <c r="AP74" i="5"/>
  <c r="BB74" i="5"/>
  <c r="BN74" i="5"/>
  <c r="AQ74" i="5"/>
  <c r="BC74" i="5"/>
  <c r="BO74" i="5"/>
  <c r="AR74" i="5"/>
  <c r="BD74" i="5"/>
  <c r="BP74" i="5"/>
  <c r="AS74" i="5"/>
  <c r="BE74" i="5"/>
  <c r="BQ74" i="5"/>
  <c r="AT74" i="5"/>
  <c r="BF74" i="5"/>
  <c r="BR74" i="5"/>
  <c r="AU74" i="5"/>
  <c r="BG74" i="5"/>
  <c r="BS74" i="5"/>
  <c r="BA205" i="5"/>
  <c r="BM205" i="5"/>
  <c r="BY205" i="5"/>
  <c r="AP205" i="5"/>
  <c r="BB205" i="5"/>
  <c r="BN205" i="5"/>
  <c r="AQ205" i="5"/>
  <c r="BC205" i="5"/>
  <c r="BO205" i="5"/>
  <c r="AR205" i="5"/>
  <c r="BD205" i="5"/>
  <c r="BP205" i="5"/>
  <c r="AS205" i="5"/>
  <c r="BE205" i="5"/>
  <c r="BQ205" i="5"/>
  <c r="AT205" i="5"/>
  <c r="BF205" i="5"/>
  <c r="BR205" i="5"/>
  <c r="AU205" i="5"/>
  <c r="BG205" i="5"/>
  <c r="BS205" i="5"/>
  <c r="AV205" i="5"/>
  <c r="BH205" i="5"/>
  <c r="BT205" i="5"/>
  <c r="AW205" i="5"/>
  <c r="BI205" i="5"/>
  <c r="BU205" i="5"/>
  <c r="AX205" i="5"/>
  <c r="BJ205" i="5"/>
  <c r="BV205" i="5"/>
  <c r="AZ205" i="5"/>
  <c r="BL205" i="5"/>
  <c r="BX205" i="5"/>
  <c r="BK205" i="5"/>
  <c r="BW205" i="5"/>
  <c r="AY205" i="5"/>
  <c r="AQ339" i="5"/>
  <c r="BC339" i="5"/>
  <c r="BO339" i="5"/>
  <c r="AR339" i="5"/>
  <c r="BD339" i="5"/>
  <c r="BP339" i="5"/>
  <c r="AS339" i="5"/>
  <c r="BE339" i="5"/>
  <c r="BQ339" i="5"/>
  <c r="AT339" i="5"/>
  <c r="BF339" i="5"/>
  <c r="BR339" i="5"/>
  <c r="AU339" i="5"/>
  <c r="BG339" i="5"/>
  <c r="BS339" i="5"/>
  <c r="AV339" i="5"/>
  <c r="BH339" i="5"/>
  <c r="BT339" i="5"/>
  <c r="AW339" i="5"/>
  <c r="BI339" i="5"/>
  <c r="BU339" i="5"/>
  <c r="AX339" i="5"/>
  <c r="BJ339" i="5"/>
  <c r="BV339" i="5"/>
  <c r="AY339" i="5"/>
  <c r="BK339" i="5"/>
  <c r="BW339" i="5"/>
  <c r="AZ339" i="5"/>
  <c r="BL339" i="5"/>
  <c r="BX339" i="5"/>
  <c r="BA339" i="5"/>
  <c r="BM339" i="5"/>
  <c r="BY339" i="5"/>
  <c r="AP339" i="5"/>
  <c r="BB339" i="5"/>
  <c r="BN339" i="5"/>
  <c r="AR234" i="5"/>
  <c r="BD234" i="5"/>
  <c r="BP234" i="5"/>
  <c r="AS234" i="5"/>
  <c r="BE234" i="5"/>
  <c r="BQ234" i="5"/>
  <c r="AT234" i="5"/>
  <c r="BF234" i="5"/>
  <c r="BR234" i="5"/>
  <c r="AU234" i="5"/>
  <c r="BG234" i="5"/>
  <c r="BS234" i="5"/>
  <c r="AV234" i="5"/>
  <c r="BH234" i="5"/>
  <c r="BT234" i="5"/>
  <c r="AW234" i="5"/>
  <c r="BI234" i="5"/>
  <c r="BU234" i="5"/>
  <c r="AX234" i="5"/>
  <c r="BJ234" i="5"/>
  <c r="BV234" i="5"/>
  <c r="AY234" i="5"/>
  <c r="BK234" i="5"/>
  <c r="BW234" i="5"/>
  <c r="AZ234" i="5"/>
  <c r="BL234" i="5"/>
  <c r="BX234" i="5"/>
  <c r="BA234" i="5"/>
  <c r="BM234" i="5"/>
  <c r="BY234" i="5"/>
  <c r="AP234" i="5"/>
  <c r="BB234" i="5"/>
  <c r="BN234" i="5"/>
  <c r="BC234" i="5"/>
  <c r="BO234" i="5"/>
  <c r="AQ234" i="5"/>
  <c r="AY393" i="5"/>
  <c r="BK393" i="5"/>
  <c r="BW393" i="5"/>
  <c r="AZ393" i="5"/>
  <c r="BL393" i="5"/>
  <c r="BX393" i="5"/>
  <c r="BA393" i="5"/>
  <c r="BM393" i="5"/>
  <c r="BY393" i="5"/>
  <c r="AP393" i="5"/>
  <c r="BB393" i="5"/>
  <c r="BN393" i="5"/>
  <c r="AQ393" i="5"/>
  <c r="BC393" i="5"/>
  <c r="BO393" i="5"/>
  <c r="AR393" i="5"/>
  <c r="BD393" i="5"/>
  <c r="BP393" i="5"/>
  <c r="AS393" i="5"/>
  <c r="BE393" i="5"/>
  <c r="BQ393" i="5"/>
  <c r="AT393" i="5"/>
  <c r="BF393" i="5"/>
  <c r="BR393" i="5"/>
  <c r="AU393" i="5"/>
  <c r="BG393" i="5"/>
  <c r="BS393" i="5"/>
  <c r="AV393" i="5"/>
  <c r="BH393" i="5"/>
  <c r="BT393" i="5"/>
  <c r="AW393" i="5"/>
  <c r="BI393" i="5"/>
  <c r="BU393" i="5"/>
  <c r="AX393" i="5"/>
  <c r="BJ393" i="5"/>
  <c r="BV393" i="5"/>
  <c r="AX169" i="5"/>
  <c r="BJ169" i="5"/>
  <c r="BV169" i="5"/>
  <c r="AY169" i="5"/>
  <c r="BK169" i="5"/>
  <c r="BW169" i="5"/>
  <c r="AZ169" i="5"/>
  <c r="BL169" i="5"/>
  <c r="BX169" i="5"/>
  <c r="BA169" i="5"/>
  <c r="BM169" i="5"/>
  <c r="BY169" i="5"/>
  <c r="AQ169" i="5"/>
  <c r="BC169" i="5"/>
  <c r="BO169" i="5"/>
  <c r="AR169" i="5"/>
  <c r="BD169" i="5"/>
  <c r="BP169" i="5"/>
  <c r="AS169" i="5"/>
  <c r="BE169" i="5"/>
  <c r="BQ169" i="5"/>
  <c r="AT169" i="5"/>
  <c r="BF169" i="5"/>
  <c r="BR169" i="5"/>
  <c r="AU169" i="5"/>
  <c r="BG169" i="5"/>
  <c r="BS169" i="5"/>
  <c r="AV169" i="5"/>
  <c r="BH169" i="5"/>
  <c r="BT169" i="5"/>
  <c r="AW169" i="5"/>
  <c r="BI169" i="5"/>
  <c r="BU169" i="5"/>
  <c r="AP169" i="5"/>
  <c r="BB169" i="5"/>
  <c r="BN169" i="5"/>
  <c r="AQ335" i="5"/>
  <c r="BC335" i="5"/>
  <c r="BO335" i="5"/>
  <c r="AR335" i="5"/>
  <c r="BD335" i="5"/>
  <c r="BP335" i="5"/>
  <c r="AS335" i="5"/>
  <c r="BE335" i="5"/>
  <c r="BQ335" i="5"/>
  <c r="AT335" i="5"/>
  <c r="BF335" i="5"/>
  <c r="BR335" i="5"/>
  <c r="AU335" i="5"/>
  <c r="BG335" i="5"/>
  <c r="BS335" i="5"/>
  <c r="AV335" i="5"/>
  <c r="BH335" i="5"/>
  <c r="BT335" i="5"/>
  <c r="AW335" i="5"/>
  <c r="BI335" i="5"/>
  <c r="BU335" i="5"/>
  <c r="AX335" i="5"/>
  <c r="BJ335" i="5"/>
  <c r="BV335" i="5"/>
  <c r="AY335" i="5"/>
  <c r="BK335" i="5"/>
  <c r="BW335" i="5"/>
  <c r="AZ335" i="5"/>
  <c r="BL335" i="5"/>
  <c r="BX335" i="5"/>
  <c r="BA335" i="5"/>
  <c r="BM335" i="5"/>
  <c r="BY335" i="5"/>
  <c r="AP335" i="5"/>
  <c r="BB335" i="5"/>
  <c r="BN335" i="5"/>
  <c r="AR239" i="5"/>
  <c r="BD239" i="5"/>
  <c r="BP239" i="5"/>
  <c r="AS239" i="5"/>
  <c r="BE239" i="5"/>
  <c r="BQ239" i="5"/>
  <c r="AT239" i="5"/>
  <c r="BF239" i="5"/>
  <c r="BR239" i="5"/>
  <c r="AU239" i="5"/>
  <c r="BG239" i="5"/>
  <c r="BS239" i="5"/>
  <c r="AV239" i="5"/>
  <c r="BH239" i="5"/>
  <c r="BT239" i="5"/>
  <c r="AW239" i="5"/>
  <c r="BI239" i="5"/>
  <c r="BU239" i="5"/>
  <c r="AX239" i="5"/>
  <c r="BJ239" i="5"/>
  <c r="BV239" i="5"/>
  <c r="AY239" i="5"/>
  <c r="BK239" i="5"/>
  <c r="BW239" i="5"/>
  <c r="AZ239" i="5"/>
  <c r="BL239" i="5"/>
  <c r="BX239" i="5"/>
  <c r="BA239" i="5"/>
  <c r="BM239" i="5"/>
  <c r="BY239" i="5"/>
  <c r="AP239" i="5"/>
  <c r="BB239" i="5"/>
  <c r="BN239" i="5"/>
  <c r="AQ239" i="5"/>
  <c r="BC239" i="5"/>
  <c r="BO239" i="5"/>
  <c r="AX143" i="5"/>
  <c r="BJ143" i="5"/>
  <c r="BV143" i="5"/>
  <c r="AY143" i="5"/>
  <c r="BK143" i="5"/>
  <c r="BW143" i="5"/>
  <c r="AZ143" i="5"/>
  <c r="BL143" i="5"/>
  <c r="BX143" i="5"/>
  <c r="BA143" i="5"/>
  <c r="BM143" i="5"/>
  <c r="BY143" i="5"/>
  <c r="AQ143" i="5"/>
  <c r="BC143" i="5"/>
  <c r="BO143" i="5"/>
  <c r="AR143" i="5"/>
  <c r="BD143" i="5"/>
  <c r="BP143" i="5"/>
  <c r="AS143" i="5"/>
  <c r="BE143" i="5"/>
  <c r="BQ143" i="5"/>
  <c r="AT143" i="5"/>
  <c r="BF143" i="5"/>
  <c r="BR143" i="5"/>
  <c r="AU143" i="5"/>
  <c r="BG143" i="5"/>
  <c r="BS143" i="5"/>
  <c r="AV143" i="5"/>
  <c r="BH143" i="5"/>
  <c r="BT143" i="5"/>
  <c r="AW143" i="5"/>
  <c r="BI143" i="5"/>
  <c r="BU143" i="5"/>
  <c r="AP143" i="5"/>
  <c r="BB143" i="5"/>
  <c r="BN143" i="5"/>
  <c r="AS36" i="5"/>
  <c r="BE36" i="5"/>
  <c r="BQ36" i="5"/>
  <c r="AT36" i="5"/>
  <c r="BF36" i="5"/>
  <c r="BR36" i="5"/>
  <c r="AU36" i="5"/>
  <c r="BG36" i="5"/>
  <c r="BS36" i="5"/>
  <c r="AV36" i="5"/>
  <c r="BH36" i="5"/>
  <c r="BT36" i="5"/>
  <c r="AW36" i="5"/>
  <c r="BI36" i="5"/>
  <c r="BU36" i="5"/>
  <c r="AX36" i="5"/>
  <c r="BJ36" i="5"/>
  <c r="BV36" i="5"/>
  <c r="AY36" i="5"/>
  <c r="BK36" i="5"/>
  <c r="BW36" i="5"/>
  <c r="AZ36" i="5"/>
  <c r="BL36" i="5"/>
  <c r="BX36" i="5"/>
  <c r="BA36" i="5"/>
  <c r="BM36" i="5"/>
  <c r="BY36" i="5"/>
  <c r="AP36" i="5"/>
  <c r="BB36" i="5"/>
  <c r="BN36" i="5"/>
  <c r="AQ36" i="5"/>
  <c r="BC36" i="5"/>
  <c r="BO36" i="5"/>
  <c r="AR36" i="5"/>
  <c r="BD36" i="5"/>
  <c r="BP36" i="5"/>
  <c r="AQ334" i="5"/>
  <c r="BC334" i="5"/>
  <c r="BO334" i="5"/>
  <c r="AR334" i="5"/>
  <c r="BD334" i="5"/>
  <c r="BP334" i="5"/>
  <c r="AS334" i="5"/>
  <c r="BE334" i="5"/>
  <c r="BQ334" i="5"/>
  <c r="AT334" i="5"/>
  <c r="BF334" i="5"/>
  <c r="BR334" i="5"/>
  <c r="AU334" i="5"/>
  <c r="BG334" i="5"/>
  <c r="BS334" i="5"/>
  <c r="AV334" i="5"/>
  <c r="BH334" i="5"/>
  <c r="BT334" i="5"/>
  <c r="AW334" i="5"/>
  <c r="BI334" i="5"/>
  <c r="BU334" i="5"/>
  <c r="AX334" i="5"/>
  <c r="BJ334" i="5"/>
  <c r="BV334" i="5"/>
  <c r="AY334" i="5"/>
  <c r="BK334" i="5"/>
  <c r="BW334" i="5"/>
  <c r="AZ334" i="5"/>
  <c r="BL334" i="5"/>
  <c r="BX334" i="5"/>
  <c r="BA334" i="5"/>
  <c r="BM334" i="5"/>
  <c r="BY334" i="5"/>
  <c r="AP334" i="5"/>
  <c r="BB334" i="5"/>
  <c r="BN334" i="5"/>
  <c r="AR238" i="5"/>
  <c r="BD238" i="5"/>
  <c r="BP238" i="5"/>
  <c r="AS238" i="5"/>
  <c r="BE238" i="5"/>
  <c r="BQ238" i="5"/>
  <c r="AT238" i="5"/>
  <c r="BF238" i="5"/>
  <c r="BR238" i="5"/>
  <c r="AU238" i="5"/>
  <c r="BG238" i="5"/>
  <c r="BS238" i="5"/>
  <c r="AV238" i="5"/>
  <c r="BH238" i="5"/>
  <c r="BT238" i="5"/>
  <c r="AW238" i="5"/>
  <c r="BI238" i="5"/>
  <c r="BU238" i="5"/>
  <c r="AX238" i="5"/>
  <c r="BJ238" i="5"/>
  <c r="BV238" i="5"/>
  <c r="AY238" i="5"/>
  <c r="BK238" i="5"/>
  <c r="BW238" i="5"/>
  <c r="AZ238" i="5"/>
  <c r="BL238" i="5"/>
  <c r="BX238" i="5"/>
  <c r="BA238" i="5"/>
  <c r="BM238" i="5"/>
  <c r="BY238" i="5"/>
  <c r="AP238" i="5"/>
  <c r="BB238" i="5"/>
  <c r="BN238" i="5"/>
  <c r="BC238" i="5"/>
  <c r="BO238" i="5"/>
  <c r="AQ238" i="5"/>
  <c r="AX142" i="5"/>
  <c r="BJ142" i="5"/>
  <c r="BV142" i="5"/>
  <c r="AY142" i="5"/>
  <c r="BK142" i="5"/>
  <c r="BW142" i="5"/>
  <c r="AZ142" i="5"/>
  <c r="BL142" i="5"/>
  <c r="BX142" i="5"/>
  <c r="BA142" i="5"/>
  <c r="BM142" i="5"/>
  <c r="BY142" i="5"/>
  <c r="AQ142" i="5"/>
  <c r="BC142" i="5"/>
  <c r="BO142" i="5"/>
  <c r="AR142" i="5"/>
  <c r="BD142" i="5"/>
  <c r="BP142" i="5"/>
  <c r="AS142" i="5"/>
  <c r="BE142" i="5"/>
  <c r="BQ142" i="5"/>
  <c r="AT142" i="5"/>
  <c r="BF142" i="5"/>
  <c r="BR142" i="5"/>
  <c r="AU142" i="5"/>
  <c r="BG142" i="5"/>
  <c r="BS142" i="5"/>
  <c r="AV142" i="5"/>
  <c r="BH142" i="5"/>
  <c r="BT142" i="5"/>
  <c r="AW142" i="5"/>
  <c r="BI142" i="5"/>
  <c r="BU142" i="5"/>
  <c r="BB142" i="5"/>
  <c r="BN142" i="5"/>
  <c r="AP142" i="5"/>
  <c r="AS35" i="5"/>
  <c r="BE35" i="5"/>
  <c r="BQ35" i="5"/>
  <c r="AT35" i="5"/>
  <c r="BF35" i="5"/>
  <c r="BR35" i="5"/>
  <c r="AU35" i="5"/>
  <c r="BG35" i="5"/>
  <c r="BS35" i="5"/>
  <c r="AV35" i="5"/>
  <c r="BH35" i="5"/>
  <c r="BT35" i="5"/>
  <c r="AW35" i="5"/>
  <c r="BI35" i="5"/>
  <c r="BU35" i="5"/>
  <c r="AX35" i="5"/>
  <c r="BJ35" i="5"/>
  <c r="BV35" i="5"/>
  <c r="AY35" i="5"/>
  <c r="BK35" i="5"/>
  <c r="BW35" i="5"/>
  <c r="AZ35" i="5"/>
  <c r="BL35" i="5"/>
  <c r="BX35" i="5"/>
  <c r="BA35" i="5"/>
  <c r="BM35" i="5"/>
  <c r="BY35" i="5"/>
  <c r="AP35" i="5"/>
  <c r="BB35" i="5"/>
  <c r="BN35" i="5"/>
  <c r="AQ35" i="5"/>
  <c r="BC35" i="5"/>
  <c r="BO35" i="5"/>
  <c r="AR35" i="5"/>
  <c r="BD35" i="5"/>
  <c r="BP35" i="5"/>
  <c r="AS54" i="5"/>
  <c r="BE54" i="5"/>
  <c r="BQ54" i="5"/>
  <c r="AT54" i="5"/>
  <c r="BF54" i="5"/>
  <c r="BR54" i="5"/>
  <c r="AV54" i="5"/>
  <c r="AW54" i="5"/>
  <c r="AY54" i="5"/>
  <c r="BK54" i="5"/>
  <c r="BW54" i="5"/>
  <c r="BA54" i="5"/>
  <c r="BM54" i="5"/>
  <c r="AP54" i="5"/>
  <c r="BB54" i="5"/>
  <c r="BN54" i="5"/>
  <c r="AQ54" i="5"/>
  <c r="BC54" i="5"/>
  <c r="BO54" i="5"/>
  <c r="AX54" i="5"/>
  <c r="BV54" i="5"/>
  <c r="AZ54" i="5"/>
  <c r="BX54" i="5"/>
  <c r="BD54" i="5"/>
  <c r="BY54" i="5"/>
  <c r="BG54" i="5"/>
  <c r="BH54" i="5"/>
  <c r="BI54" i="5"/>
  <c r="BJ54" i="5"/>
  <c r="BL54" i="5"/>
  <c r="BP54" i="5"/>
  <c r="BS54" i="5"/>
  <c r="AR54" i="5"/>
  <c r="BT54" i="5"/>
  <c r="AU54" i="5"/>
  <c r="BU54" i="5"/>
  <c r="AY388" i="5"/>
  <c r="BK388" i="5"/>
  <c r="BW388" i="5"/>
  <c r="AZ388" i="5"/>
  <c r="BL388" i="5"/>
  <c r="BX388" i="5"/>
  <c r="BA388" i="5"/>
  <c r="BM388" i="5"/>
  <c r="BY388" i="5"/>
  <c r="AP388" i="5"/>
  <c r="BB388" i="5"/>
  <c r="BN388" i="5"/>
  <c r="AQ388" i="5"/>
  <c r="BC388" i="5"/>
  <c r="BO388" i="5"/>
  <c r="AR388" i="5"/>
  <c r="BD388" i="5"/>
  <c r="BP388" i="5"/>
  <c r="AS388" i="5"/>
  <c r="BE388" i="5"/>
  <c r="BQ388" i="5"/>
  <c r="AT388" i="5"/>
  <c r="BF388" i="5"/>
  <c r="BR388" i="5"/>
  <c r="AU388" i="5"/>
  <c r="BG388" i="5"/>
  <c r="BS388" i="5"/>
  <c r="AV388" i="5"/>
  <c r="BH388" i="5"/>
  <c r="BT388" i="5"/>
  <c r="AW388" i="5"/>
  <c r="BI388" i="5"/>
  <c r="BU388" i="5"/>
  <c r="AX388" i="5"/>
  <c r="BJ388" i="5"/>
  <c r="BV388" i="5"/>
  <c r="AV79" i="5"/>
  <c r="BH79" i="5"/>
  <c r="BT79" i="5"/>
  <c r="AW79" i="5"/>
  <c r="BI79" i="5"/>
  <c r="BU79" i="5"/>
  <c r="AX79" i="5"/>
  <c r="BJ79" i="5"/>
  <c r="BV79" i="5"/>
  <c r="AY79" i="5"/>
  <c r="BK79" i="5"/>
  <c r="BW79" i="5"/>
  <c r="AZ79" i="5"/>
  <c r="BL79" i="5"/>
  <c r="BX79" i="5"/>
  <c r="BA79" i="5"/>
  <c r="BM79" i="5"/>
  <c r="BY79" i="5"/>
  <c r="AP79" i="5"/>
  <c r="BB79" i="5"/>
  <c r="BN79" i="5"/>
  <c r="AQ79" i="5"/>
  <c r="BC79" i="5"/>
  <c r="BO79" i="5"/>
  <c r="AR79" i="5"/>
  <c r="BD79" i="5"/>
  <c r="BP79" i="5"/>
  <c r="AS79" i="5"/>
  <c r="BE79" i="5"/>
  <c r="BQ79" i="5"/>
  <c r="AT79" i="5"/>
  <c r="BF79" i="5"/>
  <c r="BR79" i="5"/>
  <c r="AU79" i="5"/>
  <c r="BG79" i="5"/>
  <c r="BS79" i="5"/>
  <c r="AP229" i="5"/>
  <c r="BB229" i="5"/>
  <c r="BN229" i="5"/>
  <c r="AQ229" i="5"/>
  <c r="BC229" i="5"/>
  <c r="BO229" i="5"/>
  <c r="AS229" i="5"/>
  <c r="BE229" i="5"/>
  <c r="BQ229" i="5"/>
  <c r="AT229" i="5"/>
  <c r="BF229" i="5"/>
  <c r="BR229" i="5"/>
  <c r="AV229" i="5"/>
  <c r="BH229" i="5"/>
  <c r="BT229" i="5"/>
  <c r="AW229" i="5"/>
  <c r="BI229" i="5"/>
  <c r="BU229" i="5"/>
  <c r="AZ229" i="5"/>
  <c r="BL229" i="5"/>
  <c r="BX229" i="5"/>
  <c r="BA229" i="5"/>
  <c r="BD229" i="5"/>
  <c r="BG229" i="5"/>
  <c r="BJ229" i="5"/>
  <c r="BK229" i="5"/>
  <c r="BM229" i="5"/>
  <c r="BP229" i="5"/>
  <c r="BS229" i="5"/>
  <c r="AR229" i="5"/>
  <c r="BV229" i="5"/>
  <c r="AU229" i="5"/>
  <c r="BW229" i="5"/>
  <c r="AX229" i="5"/>
  <c r="BY229" i="5"/>
  <c r="AY229" i="5"/>
  <c r="AR267" i="5"/>
  <c r="BD267" i="5"/>
  <c r="BP267" i="5"/>
  <c r="AS267" i="5"/>
  <c r="BE267" i="5"/>
  <c r="BQ267" i="5"/>
  <c r="AT267" i="5"/>
  <c r="BF267" i="5"/>
  <c r="BR267" i="5"/>
  <c r="AU267" i="5"/>
  <c r="BG267" i="5"/>
  <c r="BS267" i="5"/>
  <c r="AV267" i="5"/>
  <c r="BH267" i="5"/>
  <c r="BT267" i="5"/>
  <c r="AW267" i="5"/>
  <c r="BI267" i="5"/>
  <c r="BU267" i="5"/>
  <c r="AX267" i="5"/>
  <c r="BJ267" i="5"/>
  <c r="BV267" i="5"/>
  <c r="AY267" i="5"/>
  <c r="BK267" i="5"/>
  <c r="BW267" i="5"/>
  <c r="AZ267" i="5"/>
  <c r="BL267" i="5"/>
  <c r="BX267" i="5"/>
  <c r="BA267" i="5"/>
  <c r="BM267" i="5"/>
  <c r="BY267" i="5"/>
  <c r="AP267" i="5"/>
  <c r="BB267" i="5"/>
  <c r="BN267" i="5"/>
  <c r="AQ267" i="5"/>
  <c r="BC267" i="5"/>
  <c r="BO267" i="5"/>
  <c r="AX147" i="5"/>
  <c r="BJ147" i="5"/>
  <c r="BV147" i="5"/>
  <c r="AY147" i="5"/>
  <c r="BK147" i="5"/>
  <c r="BW147" i="5"/>
  <c r="AZ147" i="5"/>
  <c r="BL147" i="5"/>
  <c r="BX147" i="5"/>
  <c r="BA147" i="5"/>
  <c r="BM147" i="5"/>
  <c r="BY147" i="5"/>
  <c r="AQ147" i="5"/>
  <c r="BC147" i="5"/>
  <c r="BO147" i="5"/>
  <c r="AR147" i="5"/>
  <c r="BD147" i="5"/>
  <c r="BP147" i="5"/>
  <c r="AS147" i="5"/>
  <c r="BE147" i="5"/>
  <c r="BQ147" i="5"/>
  <c r="AT147" i="5"/>
  <c r="BF147" i="5"/>
  <c r="BR147" i="5"/>
  <c r="AU147" i="5"/>
  <c r="BG147" i="5"/>
  <c r="BS147" i="5"/>
  <c r="AV147" i="5"/>
  <c r="BH147" i="5"/>
  <c r="BT147" i="5"/>
  <c r="AW147" i="5"/>
  <c r="BI147" i="5"/>
  <c r="BU147" i="5"/>
  <c r="AP147" i="5"/>
  <c r="BB147" i="5"/>
  <c r="BN147" i="5"/>
  <c r="AS41" i="5"/>
  <c r="BE41" i="5"/>
  <c r="BQ41" i="5"/>
  <c r="AT41" i="5"/>
  <c r="BF41" i="5"/>
  <c r="BR41" i="5"/>
  <c r="AU41" i="5"/>
  <c r="BG41" i="5"/>
  <c r="BS41" i="5"/>
  <c r="AV41" i="5"/>
  <c r="BH41" i="5"/>
  <c r="BT41" i="5"/>
  <c r="AW41" i="5"/>
  <c r="BI41" i="5"/>
  <c r="BU41" i="5"/>
  <c r="AX41" i="5"/>
  <c r="BJ41" i="5"/>
  <c r="BV41" i="5"/>
  <c r="AY41" i="5"/>
  <c r="BK41" i="5"/>
  <c r="BW41" i="5"/>
  <c r="AZ41" i="5"/>
  <c r="BL41" i="5"/>
  <c r="BX41" i="5"/>
  <c r="BA41" i="5"/>
  <c r="BM41" i="5"/>
  <c r="BY41" i="5"/>
  <c r="AP41" i="5"/>
  <c r="BB41" i="5"/>
  <c r="BN41" i="5"/>
  <c r="AQ41" i="5"/>
  <c r="BC41" i="5"/>
  <c r="BO41" i="5"/>
  <c r="AR41" i="5"/>
  <c r="BD41" i="5"/>
  <c r="BP41" i="5"/>
  <c r="AS34" i="5"/>
  <c r="BE34" i="5"/>
  <c r="BQ34" i="5"/>
  <c r="AT34" i="5"/>
  <c r="BF34" i="5"/>
  <c r="BR34" i="5"/>
  <c r="AU34" i="5"/>
  <c r="BG34" i="5"/>
  <c r="BS34" i="5"/>
  <c r="AV34" i="5"/>
  <c r="BH34" i="5"/>
  <c r="BT34" i="5"/>
  <c r="AW34" i="5"/>
  <c r="BI34" i="5"/>
  <c r="BU34" i="5"/>
  <c r="AX34" i="5"/>
  <c r="BJ34" i="5"/>
  <c r="BV34" i="5"/>
  <c r="AY34" i="5"/>
  <c r="BK34" i="5"/>
  <c r="BW34" i="5"/>
  <c r="AZ34" i="5"/>
  <c r="BL34" i="5"/>
  <c r="BX34" i="5"/>
  <c r="BA34" i="5"/>
  <c r="BM34" i="5"/>
  <c r="BY34" i="5"/>
  <c r="AP34" i="5"/>
  <c r="BB34" i="5"/>
  <c r="BN34" i="5"/>
  <c r="AQ34" i="5"/>
  <c r="BC34" i="5"/>
  <c r="BO34" i="5"/>
  <c r="AR34" i="5"/>
  <c r="BD34" i="5"/>
  <c r="BP34" i="5"/>
  <c r="BA178" i="5"/>
  <c r="BM178" i="5"/>
  <c r="BY178" i="5"/>
  <c r="AQ178" i="5"/>
  <c r="BC178" i="5"/>
  <c r="BO178" i="5"/>
  <c r="AU178" i="5"/>
  <c r="BG178" i="5"/>
  <c r="BS178" i="5"/>
  <c r="AV178" i="5"/>
  <c r="BH178" i="5"/>
  <c r="BT178" i="5"/>
  <c r="AW178" i="5"/>
  <c r="BI178" i="5"/>
  <c r="BU178" i="5"/>
  <c r="AZ178" i="5"/>
  <c r="BV178" i="5"/>
  <c r="BB178" i="5"/>
  <c r="BW178" i="5"/>
  <c r="BD178" i="5"/>
  <c r="BX178" i="5"/>
  <c r="BE178" i="5"/>
  <c r="BF178" i="5"/>
  <c r="BJ178" i="5"/>
  <c r="AP178" i="5"/>
  <c r="BK178" i="5"/>
  <c r="AR178" i="5"/>
  <c r="BL178" i="5"/>
  <c r="AS178" i="5"/>
  <c r="BN178" i="5"/>
  <c r="AT178" i="5"/>
  <c r="BP178" i="5"/>
  <c r="AY178" i="5"/>
  <c r="BR178" i="5"/>
  <c r="AX178" i="5"/>
  <c r="BQ178" i="5"/>
  <c r="AP228" i="5"/>
  <c r="BB228" i="5"/>
  <c r="BN228" i="5"/>
  <c r="AQ228" i="5"/>
  <c r="BC228" i="5"/>
  <c r="BO228" i="5"/>
  <c r="AS228" i="5"/>
  <c r="BE228" i="5"/>
  <c r="BQ228" i="5"/>
  <c r="AT228" i="5"/>
  <c r="BF228" i="5"/>
  <c r="BR228" i="5"/>
  <c r="AV228" i="5"/>
  <c r="BH228" i="5"/>
  <c r="BT228" i="5"/>
  <c r="AW228" i="5"/>
  <c r="BI228" i="5"/>
  <c r="BU228" i="5"/>
  <c r="AZ228" i="5"/>
  <c r="BL228" i="5"/>
  <c r="BX228" i="5"/>
  <c r="BJ228" i="5"/>
  <c r="BK228" i="5"/>
  <c r="BM228" i="5"/>
  <c r="BP228" i="5"/>
  <c r="BS228" i="5"/>
  <c r="AR228" i="5"/>
  <c r="BV228" i="5"/>
  <c r="AU228" i="5"/>
  <c r="BW228" i="5"/>
  <c r="AX228" i="5"/>
  <c r="BY228" i="5"/>
  <c r="AY228" i="5"/>
  <c r="BA228" i="5"/>
  <c r="BD228" i="5"/>
  <c r="BG228" i="5"/>
  <c r="AQ297" i="5"/>
  <c r="BC297" i="5"/>
  <c r="BO297" i="5"/>
  <c r="AR297" i="5"/>
  <c r="BD297" i="5"/>
  <c r="BP297" i="5"/>
  <c r="AS297" i="5"/>
  <c r="BE297" i="5"/>
  <c r="BQ297" i="5"/>
  <c r="AT297" i="5"/>
  <c r="BF297" i="5"/>
  <c r="BR297" i="5"/>
  <c r="AU297" i="5"/>
  <c r="BG297" i="5"/>
  <c r="BS297" i="5"/>
  <c r="AV297" i="5"/>
  <c r="BH297" i="5"/>
  <c r="BT297" i="5"/>
  <c r="AW297" i="5"/>
  <c r="BI297" i="5"/>
  <c r="BU297" i="5"/>
  <c r="AX297" i="5"/>
  <c r="BJ297" i="5"/>
  <c r="BV297" i="5"/>
  <c r="AY297" i="5"/>
  <c r="BK297" i="5"/>
  <c r="BW297" i="5"/>
  <c r="AZ297" i="5"/>
  <c r="BL297" i="5"/>
  <c r="BX297" i="5"/>
  <c r="AP297" i="5"/>
  <c r="BB297" i="5"/>
  <c r="BN297" i="5"/>
  <c r="BA297" i="5"/>
  <c r="BM297" i="5"/>
  <c r="BY297" i="5"/>
  <c r="BA29" i="5"/>
  <c r="BM29" i="5"/>
  <c r="BY29" i="5"/>
  <c r="AP29" i="5"/>
  <c r="BB29" i="5"/>
  <c r="BN29" i="5"/>
  <c r="AQ29" i="5"/>
  <c r="BC29" i="5"/>
  <c r="BO29" i="5"/>
  <c r="AR29" i="5"/>
  <c r="BD29" i="5"/>
  <c r="BP29" i="5"/>
  <c r="AS29" i="5"/>
  <c r="BE29" i="5"/>
  <c r="BQ29" i="5"/>
  <c r="AU29" i="5"/>
  <c r="BG29" i="5"/>
  <c r="BS29" i="5"/>
  <c r="AV29" i="5"/>
  <c r="BH29" i="5"/>
  <c r="BT29" i="5"/>
  <c r="AW29" i="5"/>
  <c r="BI29" i="5"/>
  <c r="BU29" i="5"/>
  <c r="AX29" i="5"/>
  <c r="BJ29" i="5"/>
  <c r="BV29" i="5"/>
  <c r="AY29" i="5"/>
  <c r="BK29" i="5"/>
  <c r="BW29" i="5"/>
  <c r="AT29" i="5"/>
  <c r="AZ29" i="5"/>
  <c r="BF29" i="5"/>
  <c r="BL29" i="5"/>
  <c r="BR29" i="5"/>
  <c r="BX29" i="5"/>
  <c r="BA220" i="5"/>
  <c r="BM220" i="5"/>
  <c r="BY220" i="5"/>
  <c r="AP220" i="5"/>
  <c r="BB220" i="5"/>
  <c r="BN220" i="5"/>
  <c r="AQ220" i="5"/>
  <c r="BC220" i="5"/>
  <c r="BO220" i="5"/>
  <c r="AR220" i="5"/>
  <c r="BD220" i="5"/>
  <c r="BP220" i="5"/>
  <c r="AS220" i="5"/>
  <c r="BE220" i="5"/>
  <c r="BQ220" i="5"/>
  <c r="AT220" i="5"/>
  <c r="BF220" i="5"/>
  <c r="BR220" i="5"/>
  <c r="AU220" i="5"/>
  <c r="BG220" i="5"/>
  <c r="BS220" i="5"/>
  <c r="AV220" i="5"/>
  <c r="BH220" i="5"/>
  <c r="BT220" i="5"/>
  <c r="AW220" i="5"/>
  <c r="BI220" i="5"/>
  <c r="BU220" i="5"/>
  <c r="AZ220" i="5"/>
  <c r="BL220" i="5"/>
  <c r="BX220" i="5"/>
  <c r="AX220" i="5"/>
  <c r="AY220" i="5"/>
  <c r="BJ220" i="5"/>
  <c r="BK220" i="5"/>
  <c r="BV220" i="5"/>
  <c r="BW220" i="5"/>
  <c r="AQ338" i="5"/>
  <c r="BC338" i="5"/>
  <c r="BO338" i="5"/>
  <c r="AR338" i="5"/>
  <c r="BD338" i="5"/>
  <c r="BP338" i="5"/>
  <c r="AS338" i="5"/>
  <c r="BE338" i="5"/>
  <c r="BQ338" i="5"/>
  <c r="AT338" i="5"/>
  <c r="BF338" i="5"/>
  <c r="BR338" i="5"/>
  <c r="AU338" i="5"/>
  <c r="BG338" i="5"/>
  <c r="BS338" i="5"/>
  <c r="AV338" i="5"/>
  <c r="BH338" i="5"/>
  <c r="BT338" i="5"/>
  <c r="AW338" i="5"/>
  <c r="BI338" i="5"/>
  <c r="BU338" i="5"/>
  <c r="AX338" i="5"/>
  <c r="BJ338" i="5"/>
  <c r="BV338" i="5"/>
  <c r="AY338" i="5"/>
  <c r="BK338" i="5"/>
  <c r="BW338" i="5"/>
  <c r="AZ338" i="5"/>
  <c r="BL338" i="5"/>
  <c r="BX338" i="5"/>
  <c r="BA338" i="5"/>
  <c r="BM338" i="5"/>
  <c r="BY338" i="5"/>
  <c r="AP338" i="5"/>
  <c r="BB338" i="5"/>
  <c r="BN338" i="5"/>
  <c r="AV76" i="5"/>
  <c r="BH76" i="5"/>
  <c r="BT76" i="5"/>
  <c r="AW76" i="5"/>
  <c r="BI76" i="5"/>
  <c r="BU76" i="5"/>
  <c r="AX76" i="5"/>
  <c r="BJ76" i="5"/>
  <c r="BV76" i="5"/>
  <c r="AY76" i="5"/>
  <c r="BK76" i="5"/>
  <c r="BW76" i="5"/>
  <c r="AZ76" i="5"/>
  <c r="BL76" i="5"/>
  <c r="BX76" i="5"/>
  <c r="BA76" i="5"/>
  <c r="BM76" i="5"/>
  <c r="BY76" i="5"/>
  <c r="AP76" i="5"/>
  <c r="BB76" i="5"/>
  <c r="BN76" i="5"/>
  <c r="AQ76" i="5"/>
  <c r="BC76" i="5"/>
  <c r="BO76" i="5"/>
  <c r="AR76" i="5"/>
  <c r="BD76" i="5"/>
  <c r="BP76" i="5"/>
  <c r="AS76" i="5"/>
  <c r="BE76" i="5"/>
  <c r="BQ76" i="5"/>
  <c r="AT76" i="5"/>
  <c r="BF76" i="5"/>
  <c r="BR76" i="5"/>
  <c r="AU76" i="5"/>
  <c r="BG76" i="5"/>
  <c r="BS76" i="5"/>
  <c r="AR233" i="5"/>
  <c r="BD233" i="5"/>
  <c r="BP233" i="5"/>
  <c r="AS233" i="5"/>
  <c r="BE233" i="5"/>
  <c r="BQ233" i="5"/>
  <c r="AT233" i="5"/>
  <c r="BF233" i="5"/>
  <c r="BR233" i="5"/>
  <c r="AU233" i="5"/>
  <c r="BG233" i="5"/>
  <c r="BS233" i="5"/>
  <c r="AV233" i="5"/>
  <c r="BH233" i="5"/>
  <c r="BT233" i="5"/>
  <c r="AW233" i="5"/>
  <c r="BI233" i="5"/>
  <c r="BU233" i="5"/>
  <c r="AX233" i="5"/>
  <c r="BJ233" i="5"/>
  <c r="BV233" i="5"/>
  <c r="AY233" i="5"/>
  <c r="BK233" i="5"/>
  <c r="BW233" i="5"/>
  <c r="AZ233" i="5"/>
  <c r="BL233" i="5"/>
  <c r="BX233" i="5"/>
  <c r="BA233" i="5"/>
  <c r="BM233" i="5"/>
  <c r="BY233" i="5"/>
  <c r="AP233" i="5"/>
  <c r="BB233" i="5"/>
  <c r="BN233" i="5"/>
  <c r="AQ233" i="5"/>
  <c r="BC233" i="5"/>
  <c r="BO233" i="5"/>
  <c r="AQ360" i="5"/>
  <c r="BC360" i="5"/>
  <c r="BO360" i="5"/>
  <c r="AR360" i="5"/>
  <c r="BD360" i="5"/>
  <c r="BP360" i="5"/>
  <c r="AS360" i="5"/>
  <c r="BE360" i="5"/>
  <c r="BQ360" i="5"/>
  <c r="AT360" i="5"/>
  <c r="BF360" i="5"/>
  <c r="BR360" i="5"/>
  <c r="AU360" i="5"/>
  <c r="BG360" i="5"/>
  <c r="BS360" i="5"/>
  <c r="AV360" i="5"/>
  <c r="BH360" i="5"/>
  <c r="BT360" i="5"/>
  <c r="AX360" i="5"/>
  <c r="BJ360" i="5"/>
  <c r="BV360" i="5"/>
  <c r="AY360" i="5"/>
  <c r="BK360" i="5"/>
  <c r="BW360" i="5"/>
  <c r="AZ360" i="5"/>
  <c r="BL360" i="5"/>
  <c r="BX360" i="5"/>
  <c r="AP360" i="5"/>
  <c r="BB360" i="5"/>
  <c r="BN360" i="5"/>
  <c r="BM360" i="5"/>
  <c r="BU360" i="5"/>
  <c r="BY360" i="5"/>
  <c r="AW360" i="5"/>
  <c r="BA360" i="5"/>
  <c r="BI360" i="5"/>
  <c r="AR264" i="5"/>
  <c r="BD264" i="5"/>
  <c r="BP264" i="5"/>
  <c r="AS264" i="5"/>
  <c r="BE264" i="5"/>
  <c r="BQ264" i="5"/>
  <c r="AT264" i="5"/>
  <c r="BF264" i="5"/>
  <c r="BR264" i="5"/>
  <c r="AU264" i="5"/>
  <c r="BG264" i="5"/>
  <c r="BS264" i="5"/>
  <c r="AV264" i="5"/>
  <c r="BH264" i="5"/>
  <c r="BT264" i="5"/>
  <c r="AW264" i="5"/>
  <c r="BI264" i="5"/>
  <c r="BU264" i="5"/>
  <c r="AX264" i="5"/>
  <c r="BJ264" i="5"/>
  <c r="BV264" i="5"/>
  <c r="AY264" i="5"/>
  <c r="BK264" i="5"/>
  <c r="BW264" i="5"/>
  <c r="AZ264" i="5"/>
  <c r="BL264" i="5"/>
  <c r="BX264" i="5"/>
  <c r="BA264" i="5"/>
  <c r="BM264" i="5"/>
  <c r="BY264" i="5"/>
  <c r="AP264" i="5"/>
  <c r="BB264" i="5"/>
  <c r="BN264" i="5"/>
  <c r="AQ264" i="5"/>
  <c r="BC264" i="5"/>
  <c r="BO264" i="5"/>
  <c r="AX168" i="5"/>
  <c r="BJ168" i="5"/>
  <c r="BV168" i="5"/>
  <c r="AY168" i="5"/>
  <c r="BK168" i="5"/>
  <c r="BW168" i="5"/>
  <c r="AZ168" i="5"/>
  <c r="BL168" i="5"/>
  <c r="BX168" i="5"/>
  <c r="BA168" i="5"/>
  <c r="BM168" i="5"/>
  <c r="BY168" i="5"/>
  <c r="AQ168" i="5"/>
  <c r="BC168" i="5"/>
  <c r="BO168" i="5"/>
  <c r="AR168" i="5"/>
  <c r="BD168" i="5"/>
  <c r="BP168" i="5"/>
  <c r="AS168" i="5"/>
  <c r="BE168" i="5"/>
  <c r="BQ168" i="5"/>
  <c r="AT168" i="5"/>
  <c r="BF168" i="5"/>
  <c r="BR168" i="5"/>
  <c r="AU168" i="5"/>
  <c r="BG168" i="5"/>
  <c r="BS168" i="5"/>
  <c r="AV168" i="5"/>
  <c r="BH168" i="5"/>
  <c r="BT168" i="5"/>
  <c r="AW168" i="5"/>
  <c r="BI168" i="5"/>
  <c r="BU168" i="5"/>
  <c r="AP168" i="5"/>
  <c r="BB168" i="5"/>
  <c r="BN168" i="5"/>
  <c r="AV65" i="5"/>
  <c r="BH65" i="5"/>
  <c r="BT65" i="5"/>
  <c r="AW65" i="5"/>
  <c r="BI65" i="5"/>
  <c r="BU65" i="5"/>
  <c r="AX65" i="5"/>
  <c r="BJ65" i="5"/>
  <c r="BV65" i="5"/>
  <c r="AY65" i="5"/>
  <c r="BK65" i="5"/>
  <c r="BW65" i="5"/>
  <c r="AZ65" i="5"/>
  <c r="BL65" i="5"/>
  <c r="BX65" i="5"/>
  <c r="BA65" i="5"/>
  <c r="BM65" i="5"/>
  <c r="BY65" i="5"/>
  <c r="AP65" i="5"/>
  <c r="BB65" i="5"/>
  <c r="BN65" i="5"/>
  <c r="AQ65" i="5"/>
  <c r="BC65" i="5"/>
  <c r="BO65" i="5"/>
  <c r="AR65" i="5"/>
  <c r="BD65" i="5"/>
  <c r="BP65" i="5"/>
  <c r="AS65" i="5"/>
  <c r="BE65" i="5"/>
  <c r="BQ65" i="5"/>
  <c r="AT65" i="5"/>
  <c r="BF65" i="5"/>
  <c r="BR65" i="5"/>
  <c r="AU65" i="5"/>
  <c r="BG65" i="5"/>
  <c r="BS65" i="5"/>
  <c r="AX157" i="5"/>
  <c r="BJ157" i="5"/>
  <c r="BV157" i="5"/>
  <c r="AY157" i="5"/>
  <c r="BK157" i="5"/>
  <c r="BW157" i="5"/>
  <c r="AZ157" i="5"/>
  <c r="BL157" i="5"/>
  <c r="BX157" i="5"/>
  <c r="BA157" i="5"/>
  <c r="BM157" i="5"/>
  <c r="BY157" i="5"/>
  <c r="AQ157" i="5"/>
  <c r="BC157" i="5"/>
  <c r="BO157" i="5"/>
  <c r="AR157" i="5"/>
  <c r="BD157" i="5"/>
  <c r="BP157" i="5"/>
  <c r="AS157" i="5"/>
  <c r="BE157" i="5"/>
  <c r="BQ157" i="5"/>
  <c r="AT157" i="5"/>
  <c r="BF157" i="5"/>
  <c r="BR157" i="5"/>
  <c r="AU157" i="5"/>
  <c r="BG157" i="5"/>
  <c r="BS157" i="5"/>
  <c r="AV157" i="5"/>
  <c r="BH157" i="5"/>
  <c r="BT157" i="5"/>
  <c r="AW157" i="5"/>
  <c r="BI157" i="5"/>
  <c r="BU157" i="5"/>
  <c r="AP157" i="5"/>
  <c r="BB157" i="5"/>
  <c r="BN157" i="5"/>
  <c r="AR315" i="5"/>
  <c r="BD315" i="5"/>
  <c r="BP315" i="5"/>
  <c r="AS315" i="5"/>
  <c r="BE315" i="5"/>
  <c r="BQ315" i="5"/>
  <c r="AT315" i="5"/>
  <c r="BF315" i="5"/>
  <c r="BR315" i="5"/>
  <c r="AU315" i="5"/>
  <c r="BG315" i="5"/>
  <c r="BS315" i="5"/>
  <c r="AV315" i="5"/>
  <c r="BH315" i="5"/>
  <c r="BT315" i="5"/>
  <c r="AW315" i="5"/>
  <c r="BI315" i="5"/>
  <c r="BU315" i="5"/>
  <c r="AX315" i="5"/>
  <c r="BJ315" i="5"/>
  <c r="BV315" i="5"/>
  <c r="AY315" i="5"/>
  <c r="BK315" i="5"/>
  <c r="BW315" i="5"/>
  <c r="AZ315" i="5"/>
  <c r="BL315" i="5"/>
  <c r="BX315" i="5"/>
  <c r="AP315" i="5"/>
  <c r="BB315" i="5"/>
  <c r="BN315" i="5"/>
  <c r="AQ315" i="5"/>
  <c r="BA315" i="5"/>
  <c r="BC315" i="5"/>
  <c r="BM315" i="5"/>
  <c r="BO315" i="5"/>
  <c r="BY315" i="5"/>
  <c r="BA218" i="5"/>
  <c r="BM218" i="5"/>
  <c r="BY218" i="5"/>
  <c r="AP218" i="5"/>
  <c r="BB218" i="5"/>
  <c r="BN218" i="5"/>
  <c r="AQ218" i="5"/>
  <c r="BC218" i="5"/>
  <c r="BO218" i="5"/>
  <c r="AR218" i="5"/>
  <c r="BD218" i="5"/>
  <c r="BP218" i="5"/>
  <c r="AS218" i="5"/>
  <c r="BE218" i="5"/>
  <c r="BQ218" i="5"/>
  <c r="AT218" i="5"/>
  <c r="BF218" i="5"/>
  <c r="BR218" i="5"/>
  <c r="AU218" i="5"/>
  <c r="BG218" i="5"/>
  <c r="BS218" i="5"/>
  <c r="AV218" i="5"/>
  <c r="BH218" i="5"/>
  <c r="BT218" i="5"/>
  <c r="AW218" i="5"/>
  <c r="BI218" i="5"/>
  <c r="BU218" i="5"/>
  <c r="AZ218" i="5"/>
  <c r="BL218" i="5"/>
  <c r="BX218" i="5"/>
  <c r="AX218" i="5"/>
  <c r="AY218" i="5"/>
  <c r="BJ218" i="5"/>
  <c r="BK218" i="5"/>
  <c r="BV218" i="5"/>
  <c r="BW218" i="5"/>
  <c r="AY377" i="5"/>
  <c r="BK377" i="5"/>
  <c r="BW377" i="5"/>
  <c r="AZ377" i="5"/>
  <c r="BL377" i="5"/>
  <c r="BX377" i="5"/>
  <c r="BA377" i="5"/>
  <c r="BM377" i="5"/>
  <c r="BY377" i="5"/>
  <c r="AP377" i="5"/>
  <c r="BB377" i="5"/>
  <c r="BN377" i="5"/>
  <c r="AQ377" i="5"/>
  <c r="BC377" i="5"/>
  <c r="BO377" i="5"/>
  <c r="AR377" i="5"/>
  <c r="BD377" i="5"/>
  <c r="BP377" i="5"/>
  <c r="AS377" i="5"/>
  <c r="BE377" i="5"/>
  <c r="BQ377" i="5"/>
  <c r="AT377" i="5"/>
  <c r="BF377" i="5"/>
  <c r="BR377" i="5"/>
  <c r="AU377" i="5"/>
  <c r="BG377" i="5"/>
  <c r="BS377" i="5"/>
  <c r="AV377" i="5"/>
  <c r="BH377" i="5"/>
  <c r="BT377" i="5"/>
  <c r="AW377" i="5"/>
  <c r="BI377" i="5"/>
  <c r="BU377" i="5"/>
  <c r="AX377" i="5"/>
  <c r="BJ377" i="5"/>
  <c r="BV377" i="5"/>
  <c r="AX153" i="5"/>
  <c r="BJ153" i="5"/>
  <c r="BV153" i="5"/>
  <c r="AY153" i="5"/>
  <c r="BK153" i="5"/>
  <c r="BW153" i="5"/>
  <c r="AZ153" i="5"/>
  <c r="BL153" i="5"/>
  <c r="BX153" i="5"/>
  <c r="BA153" i="5"/>
  <c r="BM153" i="5"/>
  <c r="BY153" i="5"/>
  <c r="AQ153" i="5"/>
  <c r="BC153" i="5"/>
  <c r="BO153" i="5"/>
  <c r="AR153" i="5"/>
  <c r="BD153" i="5"/>
  <c r="BP153" i="5"/>
  <c r="AS153" i="5"/>
  <c r="BE153" i="5"/>
  <c r="BQ153" i="5"/>
  <c r="AT153" i="5"/>
  <c r="BF153" i="5"/>
  <c r="BR153" i="5"/>
  <c r="AU153" i="5"/>
  <c r="BG153" i="5"/>
  <c r="BS153" i="5"/>
  <c r="AV153" i="5"/>
  <c r="BH153" i="5"/>
  <c r="BT153" i="5"/>
  <c r="AW153" i="5"/>
  <c r="BI153" i="5"/>
  <c r="BU153" i="5"/>
  <c r="AP153" i="5"/>
  <c r="BB153" i="5"/>
  <c r="BN153" i="5"/>
  <c r="AQ327" i="5"/>
  <c r="BC327" i="5"/>
  <c r="BO327" i="5"/>
  <c r="AR327" i="5"/>
  <c r="BD327" i="5"/>
  <c r="BP327" i="5"/>
  <c r="AS327" i="5"/>
  <c r="BE327" i="5"/>
  <c r="BQ327" i="5"/>
  <c r="AT327" i="5"/>
  <c r="BF327" i="5"/>
  <c r="BR327" i="5"/>
  <c r="AU327" i="5"/>
  <c r="BG327" i="5"/>
  <c r="BS327" i="5"/>
  <c r="AV327" i="5"/>
  <c r="BH327" i="5"/>
  <c r="BT327" i="5"/>
  <c r="AW327" i="5"/>
  <c r="BI327" i="5"/>
  <c r="BU327" i="5"/>
  <c r="AX327" i="5"/>
  <c r="BJ327" i="5"/>
  <c r="BV327" i="5"/>
  <c r="AY327" i="5"/>
  <c r="BK327" i="5"/>
  <c r="BW327" i="5"/>
  <c r="AZ327" i="5"/>
  <c r="BL327" i="5"/>
  <c r="BX327" i="5"/>
  <c r="BA327" i="5"/>
  <c r="BM327" i="5"/>
  <c r="BY327" i="5"/>
  <c r="AP327" i="5"/>
  <c r="BB327" i="5"/>
  <c r="BN327" i="5"/>
  <c r="AR231" i="5"/>
  <c r="BD231" i="5"/>
  <c r="BP231" i="5"/>
  <c r="AS231" i="5"/>
  <c r="BE231" i="5"/>
  <c r="BQ231" i="5"/>
  <c r="AT231" i="5"/>
  <c r="BF231" i="5"/>
  <c r="BR231" i="5"/>
  <c r="AU231" i="5"/>
  <c r="BG231" i="5"/>
  <c r="BS231" i="5"/>
  <c r="AV231" i="5"/>
  <c r="BH231" i="5"/>
  <c r="BT231" i="5"/>
  <c r="AW231" i="5"/>
  <c r="BI231" i="5"/>
  <c r="BU231" i="5"/>
  <c r="AX231" i="5"/>
  <c r="BJ231" i="5"/>
  <c r="BV231" i="5"/>
  <c r="AY231" i="5"/>
  <c r="BK231" i="5"/>
  <c r="BW231" i="5"/>
  <c r="AZ231" i="5"/>
  <c r="BL231" i="5"/>
  <c r="BX231" i="5"/>
  <c r="BA231" i="5"/>
  <c r="BM231" i="5"/>
  <c r="BY231" i="5"/>
  <c r="AP231" i="5"/>
  <c r="BB231" i="5"/>
  <c r="BN231" i="5"/>
  <c r="AQ231" i="5"/>
  <c r="BC231" i="5"/>
  <c r="BO231" i="5"/>
  <c r="AW135" i="5"/>
  <c r="BI135" i="5"/>
  <c r="AQ135" i="5"/>
  <c r="BC135" i="5"/>
  <c r="BO135" i="5"/>
  <c r="AR135" i="5"/>
  <c r="BD135" i="5"/>
  <c r="BP135" i="5"/>
  <c r="AS135" i="5"/>
  <c r="BE135" i="5"/>
  <c r="BQ135" i="5"/>
  <c r="BF135" i="5"/>
  <c r="BV135" i="5"/>
  <c r="BG135" i="5"/>
  <c r="BW135" i="5"/>
  <c r="BH135" i="5"/>
  <c r="BX135" i="5"/>
  <c r="AP135" i="5"/>
  <c r="BJ135" i="5"/>
  <c r="BY135" i="5"/>
  <c r="AT135" i="5"/>
  <c r="BK135" i="5"/>
  <c r="AU135" i="5"/>
  <c r="BL135" i="5"/>
  <c r="AV135" i="5"/>
  <c r="BM135" i="5"/>
  <c r="AX135" i="5"/>
  <c r="BN135" i="5"/>
  <c r="AY135" i="5"/>
  <c r="BR135" i="5"/>
  <c r="AZ135" i="5"/>
  <c r="BS135" i="5"/>
  <c r="BA135" i="5"/>
  <c r="BT135" i="5"/>
  <c r="BB135" i="5"/>
  <c r="BU135" i="5"/>
  <c r="BA27" i="5"/>
  <c r="BM27" i="5"/>
  <c r="BY27" i="5"/>
  <c r="AP27" i="5"/>
  <c r="BB27" i="5"/>
  <c r="BN27" i="5"/>
  <c r="AQ27" i="5"/>
  <c r="BC27" i="5"/>
  <c r="BO27" i="5"/>
  <c r="AR27" i="5"/>
  <c r="BD27" i="5"/>
  <c r="BP27" i="5"/>
  <c r="AS27" i="5"/>
  <c r="BE27" i="5"/>
  <c r="BQ27" i="5"/>
  <c r="AU27" i="5"/>
  <c r="BG27" i="5"/>
  <c r="BS27" i="5"/>
  <c r="AV27" i="5"/>
  <c r="BH27" i="5"/>
  <c r="BT27" i="5"/>
  <c r="AW27" i="5"/>
  <c r="BI27" i="5"/>
  <c r="BU27" i="5"/>
  <c r="AX27" i="5"/>
  <c r="BJ27" i="5"/>
  <c r="BV27" i="5"/>
  <c r="AY27" i="5"/>
  <c r="BK27" i="5"/>
  <c r="BW27" i="5"/>
  <c r="AT27" i="5"/>
  <c r="AZ27" i="5"/>
  <c r="BF27" i="5"/>
  <c r="BL27" i="5"/>
  <c r="BR27" i="5"/>
  <c r="BX27" i="5"/>
  <c r="AT326" i="5"/>
  <c r="AP326" i="5"/>
  <c r="BC326" i="5"/>
  <c r="BO326" i="5"/>
  <c r="AQ326" i="5"/>
  <c r="BD326" i="5"/>
  <c r="BP326" i="5"/>
  <c r="AR326" i="5"/>
  <c r="BE326" i="5"/>
  <c r="BQ326" i="5"/>
  <c r="AS326" i="5"/>
  <c r="BF326" i="5"/>
  <c r="BR326" i="5"/>
  <c r="AU326" i="5"/>
  <c r="BG326" i="5"/>
  <c r="BS326" i="5"/>
  <c r="AV326" i="5"/>
  <c r="BH326" i="5"/>
  <c r="BT326" i="5"/>
  <c r="AW326" i="5"/>
  <c r="BI326" i="5"/>
  <c r="BU326" i="5"/>
  <c r="AX326" i="5"/>
  <c r="BJ326" i="5"/>
  <c r="BV326" i="5"/>
  <c r="AY326" i="5"/>
  <c r="BK326" i="5"/>
  <c r="BW326" i="5"/>
  <c r="AZ326" i="5"/>
  <c r="BL326" i="5"/>
  <c r="BX326" i="5"/>
  <c r="BA326" i="5"/>
  <c r="BM326" i="5"/>
  <c r="BY326" i="5"/>
  <c r="BB326" i="5"/>
  <c r="BN326" i="5"/>
  <c r="AW230" i="5"/>
  <c r="AQ230" i="5"/>
  <c r="BD230" i="5"/>
  <c r="BP230" i="5"/>
  <c r="AR230" i="5"/>
  <c r="BE230" i="5"/>
  <c r="BQ230" i="5"/>
  <c r="AS230" i="5"/>
  <c r="BF230" i="5"/>
  <c r="BR230" i="5"/>
  <c r="AT230" i="5"/>
  <c r="BG230" i="5"/>
  <c r="BS230" i="5"/>
  <c r="AU230" i="5"/>
  <c r="BH230" i="5"/>
  <c r="BT230" i="5"/>
  <c r="AV230" i="5"/>
  <c r="BI230" i="5"/>
  <c r="BU230" i="5"/>
  <c r="AX230" i="5"/>
  <c r="BJ230" i="5"/>
  <c r="BV230" i="5"/>
  <c r="AY230" i="5"/>
  <c r="BK230" i="5"/>
  <c r="BW230" i="5"/>
  <c r="AZ230" i="5"/>
  <c r="BL230" i="5"/>
  <c r="BX230" i="5"/>
  <c r="BA230" i="5"/>
  <c r="BM230" i="5"/>
  <c r="BY230" i="5"/>
  <c r="BB230" i="5"/>
  <c r="BN230" i="5"/>
  <c r="BC230" i="5"/>
  <c r="BO230" i="5"/>
  <c r="AP230" i="5"/>
  <c r="AW134" i="5"/>
  <c r="BI134" i="5"/>
  <c r="BU134" i="5"/>
  <c r="AQ134" i="5"/>
  <c r="BC134" i="5"/>
  <c r="BO134" i="5"/>
  <c r="AR134" i="5"/>
  <c r="BD134" i="5"/>
  <c r="BP134" i="5"/>
  <c r="AS134" i="5"/>
  <c r="BE134" i="5"/>
  <c r="BQ134" i="5"/>
  <c r="BF134" i="5"/>
  <c r="BW134" i="5"/>
  <c r="BG134" i="5"/>
  <c r="BX134" i="5"/>
  <c r="BH134" i="5"/>
  <c r="BY134" i="5"/>
  <c r="AP134" i="5"/>
  <c r="BJ134" i="5"/>
  <c r="AT134" i="5"/>
  <c r="BK134" i="5"/>
  <c r="AU134" i="5"/>
  <c r="BL134" i="5"/>
  <c r="AV134" i="5"/>
  <c r="BM134" i="5"/>
  <c r="AX134" i="5"/>
  <c r="BN134" i="5"/>
  <c r="AY134" i="5"/>
  <c r="BR134" i="5"/>
  <c r="AZ134" i="5"/>
  <c r="BS134" i="5"/>
  <c r="BA134" i="5"/>
  <c r="BT134" i="5"/>
  <c r="BB134" i="5"/>
  <c r="BV134" i="5"/>
  <c r="BA26" i="5"/>
  <c r="BM26" i="5"/>
  <c r="BY26" i="5"/>
  <c r="AP26" i="5"/>
  <c r="BB26" i="5"/>
  <c r="BN26" i="5"/>
  <c r="AQ26" i="5"/>
  <c r="BC26" i="5"/>
  <c r="BO26" i="5"/>
  <c r="AR26" i="5"/>
  <c r="BD26" i="5"/>
  <c r="BP26" i="5"/>
  <c r="AS26" i="5"/>
  <c r="BE26" i="5"/>
  <c r="BQ26" i="5"/>
  <c r="AU26" i="5"/>
  <c r="BG26" i="5"/>
  <c r="BS26" i="5"/>
  <c r="AV26" i="5"/>
  <c r="BH26" i="5"/>
  <c r="BT26" i="5"/>
  <c r="AW26" i="5"/>
  <c r="BI26" i="5"/>
  <c r="BU26" i="5"/>
  <c r="AX26" i="5"/>
  <c r="BJ26" i="5"/>
  <c r="BV26" i="5"/>
  <c r="AY26" i="5"/>
  <c r="BK26" i="5"/>
  <c r="BW26" i="5"/>
  <c r="AZ26" i="5"/>
  <c r="BF26" i="5"/>
  <c r="BL26" i="5"/>
  <c r="BR26" i="5"/>
  <c r="BX26" i="5"/>
  <c r="AT26" i="5"/>
  <c r="AS46" i="5"/>
  <c r="BE46" i="5"/>
  <c r="BQ46" i="5"/>
  <c r="AT46" i="5"/>
  <c r="BF46" i="5"/>
  <c r="BR46" i="5"/>
  <c r="AU46" i="5"/>
  <c r="BG46" i="5"/>
  <c r="BS46" i="5"/>
  <c r="AV46" i="5"/>
  <c r="BH46" i="5"/>
  <c r="BT46" i="5"/>
  <c r="AW46" i="5"/>
  <c r="BI46" i="5"/>
  <c r="BU46" i="5"/>
  <c r="AX46" i="5"/>
  <c r="BJ46" i="5"/>
  <c r="BV46" i="5"/>
  <c r="AY46" i="5"/>
  <c r="BK46" i="5"/>
  <c r="BW46" i="5"/>
  <c r="AZ46" i="5"/>
  <c r="BL46" i="5"/>
  <c r="BX46" i="5"/>
  <c r="BA46" i="5"/>
  <c r="BM46" i="5"/>
  <c r="BY46" i="5"/>
  <c r="AP46" i="5"/>
  <c r="BB46" i="5"/>
  <c r="BN46" i="5"/>
  <c r="AQ46" i="5"/>
  <c r="BC46" i="5"/>
  <c r="BO46" i="5"/>
  <c r="AR46" i="5"/>
  <c r="BD46" i="5"/>
  <c r="BP46" i="5"/>
  <c r="BA211" i="5"/>
  <c r="BM211" i="5"/>
  <c r="BY211" i="5"/>
  <c r="AP211" i="5"/>
  <c r="BB211" i="5"/>
  <c r="BN211" i="5"/>
  <c r="AQ211" i="5"/>
  <c r="BC211" i="5"/>
  <c r="BO211" i="5"/>
  <c r="AR211" i="5"/>
  <c r="BD211" i="5"/>
  <c r="BP211" i="5"/>
  <c r="AS211" i="5"/>
  <c r="BE211" i="5"/>
  <c r="BQ211" i="5"/>
  <c r="AT211" i="5"/>
  <c r="BF211" i="5"/>
  <c r="BR211" i="5"/>
  <c r="AU211" i="5"/>
  <c r="BG211" i="5"/>
  <c r="BS211" i="5"/>
  <c r="AV211" i="5"/>
  <c r="BH211" i="5"/>
  <c r="BT211" i="5"/>
  <c r="AW211" i="5"/>
  <c r="BI211" i="5"/>
  <c r="BU211" i="5"/>
  <c r="AX211" i="5"/>
  <c r="BJ211" i="5"/>
  <c r="BV211" i="5"/>
  <c r="AZ211" i="5"/>
  <c r="BL211" i="5"/>
  <c r="BX211" i="5"/>
  <c r="AY211" i="5"/>
  <c r="BK211" i="5"/>
  <c r="BW211" i="5"/>
  <c r="AZ4" i="5"/>
  <c r="BL4" i="5"/>
  <c r="BX4" i="5"/>
  <c r="BA4" i="5"/>
  <c r="BM4" i="5"/>
  <c r="BY4" i="5"/>
  <c r="BB4" i="5"/>
  <c r="BN4" i="5"/>
  <c r="AQ4" i="5"/>
  <c r="BC4" i="5"/>
  <c r="BO4" i="5"/>
  <c r="AR4" i="5"/>
  <c r="BD4" i="5"/>
  <c r="BP4" i="5"/>
  <c r="AS4" i="5"/>
  <c r="BE4" i="5"/>
  <c r="BQ4" i="5"/>
  <c r="AT4" i="5"/>
  <c r="BF4" i="5"/>
  <c r="BR4" i="5"/>
  <c r="AU4" i="5"/>
  <c r="BG4" i="5"/>
  <c r="BS4" i="5"/>
  <c r="AV4" i="5"/>
  <c r="BH4" i="5"/>
  <c r="BT4" i="5"/>
  <c r="AW4" i="5"/>
  <c r="BI4" i="5"/>
  <c r="BU4" i="5"/>
  <c r="AX4" i="5"/>
  <c r="BJ4" i="5"/>
  <c r="BV4" i="5"/>
  <c r="AY4" i="5"/>
  <c r="BK4" i="5"/>
  <c r="BW4" i="5"/>
  <c r="AT112" i="5"/>
  <c r="BF112" i="5"/>
  <c r="BR112" i="5"/>
  <c r="AU112" i="5"/>
  <c r="BG112" i="5"/>
  <c r="BS112" i="5"/>
  <c r="AV112" i="5"/>
  <c r="BH112" i="5"/>
  <c r="BT112" i="5"/>
  <c r="AW112" i="5"/>
  <c r="BI112" i="5"/>
  <c r="BU112" i="5"/>
  <c r="AX112" i="5"/>
  <c r="BJ112" i="5"/>
  <c r="BV112" i="5"/>
  <c r="AY112" i="5"/>
  <c r="BK112" i="5"/>
  <c r="BW112" i="5"/>
  <c r="AZ112" i="5"/>
  <c r="BL112" i="5"/>
  <c r="BX112" i="5"/>
  <c r="BA112" i="5"/>
  <c r="BM112" i="5"/>
  <c r="BY112" i="5"/>
  <c r="AP112" i="5"/>
  <c r="BB112" i="5"/>
  <c r="BN112" i="5"/>
  <c r="AQ112" i="5"/>
  <c r="BC112" i="5"/>
  <c r="BO112" i="5"/>
  <c r="AR112" i="5"/>
  <c r="BD112" i="5"/>
  <c r="BP112" i="5"/>
  <c r="AS112" i="5"/>
  <c r="BE112" i="5"/>
  <c r="BQ112" i="5"/>
  <c r="AY391" i="5"/>
  <c r="BK391" i="5"/>
  <c r="BW391" i="5"/>
  <c r="AZ391" i="5"/>
  <c r="BL391" i="5"/>
  <c r="BX391" i="5"/>
  <c r="BA391" i="5"/>
  <c r="BM391" i="5"/>
  <c r="BY391" i="5"/>
  <c r="AP391" i="5"/>
  <c r="BB391" i="5"/>
  <c r="BN391" i="5"/>
  <c r="AQ391" i="5"/>
  <c r="BC391" i="5"/>
  <c r="BO391" i="5"/>
  <c r="AR391" i="5"/>
  <c r="BD391" i="5"/>
  <c r="BP391" i="5"/>
  <c r="AS391" i="5"/>
  <c r="BE391" i="5"/>
  <c r="BQ391" i="5"/>
  <c r="AT391" i="5"/>
  <c r="BF391" i="5"/>
  <c r="BR391" i="5"/>
  <c r="AU391" i="5"/>
  <c r="BG391" i="5"/>
  <c r="BS391" i="5"/>
  <c r="AV391" i="5"/>
  <c r="BH391" i="5"/>
  <c r="BT391" i="5"/>
  <c r="AW391" i="5"/>
  <c r="BI391" i="5"/>
  <c r="BU391" i="5"/>
  <c r="AX391" i="5"/>
  <c r="BJ391" i="5"/>
  <c r="BV391" i="5"/>
  <c r="AT110" i="5"/>
  <c r="BF110" i="5"/>
  <c r="BR110" i="5"/>
  <c r="AU110" i="5"/>
  <c r="BG110" i="5"/>
  <c r="BS110" i="5"/>
  <c r="AV110" i="5"/>
  <c r="BH110" i="5"/>
  <c r="BT110" i="5"/>
  <c r="AW110" i="5"/>
  <c r="BI110" i="5"/>
  <c r="BU110" i="5"/>
  <c r="AX110" i="5"/>
  <c r="BJ110" i="5"/>
  <c r="BV110" i="5"/>
  <c r="AY110" i="5"/>
  <c r="BK110" i="5"/>
  <c r="BW110" i="5"/>
  <c r="AZ110" i="5"/>
  <c r="BL110" i="5"/>
  <c r="BX110" i="5"/>
  <c r="BA110" i="5"/>
  <c r="BM110" i="5"/>
  <c r="BY110" i="5"/>
  <c r="AP110" i="5"/>
  <c r="BB110" i="5"/>
  <c r="BN110" i="5"/>
  <c r="AQ110" i="5"/>
  <c r="BC110" i="5"/>
  <c r="BO110" i="5"/>
  <c r="AR110" i="5"/>
  <c r="BD110" i="5"/>
  <c r="BP110" i="5"/>
  <c r="AS110" i="5"/>
  <c r="BE110" i="5"/>
  <c r="BQ110" i="5"/>
  <c r="AY381" i="5"/>
  <c r="BK381" i="5"/>
  <c r="BW381" i="5"/>
  <c r="AZ381" i="5"/>
  <c r="BL381" i="5"/>
  <c r="BX381" i="5"/>
  <c r="BA381" i="5"/>
  <c r="BM381" i="5"/>
  <c r="BY381" i="5"/>
  <c r="AP381" i="5"/>
  <c r="BB381" i="5"/>
  <c r="BN381" i="5"/>
  <c r="AQ381" i="5"/>
  <c r="BC381" i="5"/>
  <c r="BO381" i="5"/>
  <c r="AR381" i="5"/>
  <c r="BD381" i="5"/>
  <c r="BP381" i="5"/>
  <c r="AS381" i="5"/>
  <c r="BE381" i="5"/>
  <c r="BQ381" i="5"/>
  <c r="AT381" i="5"/>
  <c r="BF381" i="5"/>
  <c r="BR381" i="5"/>
  <c r="AU381" i="5"/>
  <c r="BG381" i="5"/>
  <c r="BS381" i="5"/>
  <c r="AV381" i="5"/>
  <c r="BH381" i="5"/>
  <c r="BT381" i="5"/>
  <c r="AW381" i="5"/>
  <c r="BI381" i="5"/>
  <c r="BU381" i="5"/>
  <c r="AX381" i="5"/>
  <c r="BJ381" i="5"/>
  <c r="BV381" i="5"/>
  <c r="AQ340" i="5"/>
  <c r="BC340" i="5"/>
  <c r="BO340" i="5"/>
  <c r="AR340" i="5"/>
  <c r="BD340" i="5"/>
  <c r="BP340" i="5"/>
  <c r="AS340" i="5"/>
  <c r="BE340" i="5"/>
  <c r="BQ340" i="5"/>
  <c r="AT340" i="5"/>
  <c r="BF340" i="5"/>
  <c r="BR340" i="5"/>
  <c r="AU340" i="5"/>
  <c r="BG340" i="5"/>
  <c r="BS340" i="5"/>
  <c r="AV340" i="5"/>
  <c r="BH340" i="5"/>
  <c r="BT340" i="5"/>
  <c r="AW340" i="5"/>
  <c r="BI340" i="5"/>
  <c r="BU340" i="5"/>
  <c r="AX340" i="5"/>
  <c r="BJ340" i="5"/>
  <c r="BV340" i="5"/>
  <c r="AY340" i="5"/>
  <c r="BK340" i="5"/>
  <c r="BW340" i="5"/>
  <c r="AZ340" i="5"/>
  <c r="BL340" i="5"/>
  <c r="BX340" i="5"/>
  <c r="BA340" i="5"/>
  <c r="BM340" i="5"/>
  <c r="BY340" i="5"/>
  <c r="AP340" i="5"/>
  <c r="BB340" i="5"/>
  <c r="BN340" i="5"/>
  <c r="AV69" i="5"/>
  <c r="BH69" i="5"/>
  <c r="BT69" i="5"/>
  <c r="AW69" i="5"/>
  <c r="BI69" i="5"/>
  <c r="BU69" i="5"/>
  <c r="AX69" i="5"/>
  <c r="BJ69" i="5"/>
  <c r="BV69" i="5"/>
  <c r="AY69" i="5"/>
  <c r="BK69" i="5"/>
  <c r="BW69" i="5"/>
  <c r="AZ69" i="5"/>
  <c r="BL69" i="5"/>
  <c r="BX69" i="5"/>
  <c r="BA69" i="5"/>
  <c r="BM69" i="5"/>
  <c r="BY69" i="5"/>
  <c r="AP69" i="5"/>
  <c r="BB69" i="5"/>
  <c r="BN69" i="5"/>
  <c r="AQ69" i="5"/>
  <c r="BC69" i="5"/>
  <c r="BO69" i="5"/>
  <c r="AR69" i="5"/>
  <c r="BD69" i="5"/>
  <c r="BP69" i="5"/>
  <c r="AS69" i="5"/>
  <c r="BE69" i="5"/>
  <c r="BQ69" i="5"/>
  <c r="AT69" i="5"/>
  <c r="BF69" i="5"/>
  <c r="BR69" i="5"/>
  <c r="AU69" i="5"/>
  <c r="BG69" i="5"/>
  <c r="BS69" i="5"/>
  <c r="BA181" i="5"/>
  <c r="BM181" i="5"/>
  <c r="BY181" i="5"/>
  <c r="AQ181" i="5"/>
  <c r="BC181" i="5"/>
  <c r="BO181" i="5"/>
  <c r="AU181" i="5"/>
  <c r="BG181" i="5"/>
  <c r="AV181" i="5"/>
  <c r="BH181" i="5"/>
  <c r="BT181" i="5"/>
  <c r="AW181" i="5"/>
  <c r="BI181" i="5"/>
  <c r="AT181" i="5"/>
  <c r="BP181" i="5"/>
  <c r="AX181" i="5"/>
  <c r="BQ181" i="5"/>
  <c r="AY181" i="5"/>
  <c r="BR181" i="5"/>
  <c r="AZ181" i="5"/>
  <c r="BS181" i="5"/>
  <c r="BB181" i="5"/>
  <c r="BU181" i="5"/>
  <c r="BD181" i="5"/>
  <c r="BV181" i="5"/>
  <c r="BE181" i="5"/>
  <c r="BW181" i="5"/>
  <c r="BF181" i="5"/>
  <c r="BX181" i="5"/>
  <c r="BJ181" i="5"/>
  <c r="AP181" i="5"/>
  <c r="BK181" i="5"/>
  <c r="AS181" i="5"/>
  <c r="BN181" i="5"/>
  <c r="AR181" i="5"/>
  <c r="BL181" i="5"/>
  <c r="AR235" i="5"/>
  <c r="BD235" i="5"/>
  <c r="BP235" i="5"/>
  <c r="AS235" i="5"/>
  <c r="BE235" i="5"/>
  <c r="BQ235" i="5"/>
  <c r="AT235" i="5"/>
  <c r="BF235" i="5"/>
  <c r="BR235" i="5"/>
  <c r="AU235" i="5"/>
  <c r="BG235" i="5"/>
  <c r="BS235" i="5"/>
  <c r="AV235" i="5"/>
  <c r="BH235" i="5"/>
  <c r="BT235" i="5"/>
  <c r="AW235" i="5"/>
  <c r="BI235" i="5"/>
  <c r="BU235" i="5"/>
  <c r="AX235" i="5"/>
  <c r="BJ235" i="5"/>
  <c r="BV235" i="5"/>
  <c r="AY235" i="5"/>
  <c r="BK235" i="5"/>
  <c r="BW235" i="5"/>
  <c r="AZ235" i="5"/>
  <c r="BL235" i="5"/>
  <c r="BX235" i="5"/>
  <c r="BA235" i="5"/>
  <c r="BM235" i="5"/>
  <c r="BY235" i="5"/>
  <c r="AP235" i="5"/>
  <c r="BB235" i="5"/>
  <c r="BN235" i="5"/>
  <c r="AQ235" i="5"/>
  <c r="BC235" i="5"/>
  <c r="BO235" i="5"/>
  <c r="AX139" i="5"/>
  <c r="BJ139" i="5"/>
  <c r="BV139" i="5"/>
  <c r="AY139" i="5"/>
  <c r="BK139" i="5"/>
  <c r="BW139" i="5"/>
  <c r="AZ139" i="5"/>
  <c r="BL139" i="5"/>
  <c r="BX139" i="5"/>
  <c r="BA139" i="5"/>
  <c r="BM139" i="5"/>
  <c r="BY139" i="5"/>
  <c r="AQ139" i="5"/>
  <c r="BC139" i="5"/>
  <c r="BO139" i="5"/>
  <c r="AR139" i="5"/>
  <c r="BD139" i="5"/>
  <c r="BP139" i="5"/>
  <c r="AS139" i="5"/>
  <c r="BE139" i="5"/>
  <c r="BQ139" i="5"/>
  <c r="AT139" i="5"/>
  <c r="BF139" i="5"/>
  <c r="BR139" i="5"/>
  <c r="AU139" i="5"/>
  <c r="BG139" i="5"/>
  <c r="BS139" i="5"/>
  <c r="AV139" i="5"/>
  <c r="BH139" i="5"/>
  <c r="BT139" i="5"/>
  <c r="AW139" i="5"/>
  <c r="BI139" i="5"/>
  <c r="BU139" i="5"/>
  <c r="AP139" i="5"/>
  <c r="BB139" i="5"/>
  <c r="BN139" i="5"/>
  <c r="BA32" i="5"/>
  <c r="BM32" i="5"/>
  <c r="BY32" i="5"/>
  <c r="AP32" i="5"/>
  <c r="BB32" i="5"/>
  <c r="BN32" i="5"/>
  <c r="AQ32" i="5"/>
  <c r="BC32" i="5"/>
  <c r="BO32" i="5"/>
  <c r="AR32" i="5"/>
  <c r="BD32" i="5"/>
  <c r="BP32" i="5"/>
  <c r="AS32" i="5"/>
  <c r="BE32" i="5"/>
  <c r="BQ32" i="5"/>
  <c r="AU32" i="5"/>
  <c r="BG32" i="5"/>
  <c r="BS32" i="5"/>
  <c r="AV32" i="5"/>
  <c r="BH32" i="5"/>
  <c r="BT32" i="5"/>
  <c r="AX32" i="5"/>
  <c r="BJ32" i="5"/>
  <c r="BV32" i="5"/>
  <c r="BW32" i="5"/>
  <c r="BX32" i="5"/>
  <c r="AT32" i="5"/>
  <c r="AW32" i="5"/>
  <c r="AY32" i="5"/>
  <c r="AZ32" i="5"/>
  <c r="BF32" i="5"/>
  <c r="BI32" i="5"/>
  <c r="BK32" i="5"/>
  <c r="BL32" i="5"/>
  <c r="BR32" i="5"/>
  <c r="BU32" i="5"/>
  <c r="AY380" i="5"/>
  <c r="BK380" i="5"/>
  <c r="BW380" i="5"/>
  <c r="AZ380" i="5"/>
  <c r="BL380" i="5"/>
  <c r="BX380" i="5"/>
  <c r="BA380" i="5"/>
  <c r="BM380" i="5"/>
  <c r="BY380" i="5"/>
  <c r="AP380" i="5"/>
  <c r="BB380" i="5"/>
  <c r="BN380" i="5"/>
  <c r="AQ380" i="5"/>
  <c r="BC380" i="5"/>
  <c r="BO380" i="5"/>
  <c r="AR380" i="5"/>
  <c r="BD380" i="5"/>
  <c r="BP380" i="5"/>
  <c r="AS380" i="5"/>
  <c r="BE380" i="5"/>
  <c r="BQ380" i="5"/>
  <c r="AT380" i="5"/>
  <c r="BF380" i="5"/>
  <c r="BR380" i="5"/>
  <c r="AU380" i="5"/>
  <c r="BG380" i="5"/>
  <c r="BS380" i="5"/>
  <c r="AV380" i="5"/>
  <c r="BH380" i="5"/>
  <c r="BT380" i="5"/>
  <c r="AW380" i="5"/>
  <c r="BI380" i="5"/>
  <c r="BU380" i="5"/>
  <c r="AX380" i="5"/>
  <c r="BJ380" i="5"/>
  <c r="BV380" i="5"/>
  <c r="AZ104" i="5"/>
  <c r="BL104" i="5"/>
  <c r="BX104" i="5"/>
  <c r="BA104" i="5"/>
  <c r="BM104" i="5"/>
  <c r="BY104" i="5"/>
  <c r="AP104" i="5"/>
  <c r="BB104" i="5"/>
  <c r="BN104" i="5"/>
  <c r="AQ104" i="5"/>
  <c r="BC104" i="5"/>
  <c r="BO104" i="5"/>
  <c r="AR104" i="5"/>
  <c r="BD104" i="5"/>
  <c r="BP104" i="5"/>
  <c r="AS104" i="5"/>
  <c r="BE104" i="5"/>
  <c r="BQ104" i="5"/>
  <c r="AT104" i="5"/>
  <c r="BF104" i="5"/>
  <c r="BR104" i="5"/>
  <c r="AU104" i="5"/>
  <c r="BG104" i="5"/>
  <c r="BS104" i="5"/>
  <c r="AV104" i="5"/>
  <c r="BH104" i="5"/>
  <c r="BT104" i="5"/>
  <c r="AW104" i="5"/>
  <c r="BI104" i="5"/>
  <c r="BU104" i="5"/>
  <c r="AX104" i="5"/>
  <c r="BJ104" i="5"/>
  <c r="BV104" i="5"/>
  <c r="AY104" i="5"/>
  <c r="BK104" i="5"/>
  <c r="BW104" i="5"/>
  <c r="BA180" i="5"/>
  <c r="BM180" i="5"/>
  <c r="BY180" i="5"/>
  <c r="AQ180" i="5"/>
  <c r="BC180" i="5"/>
  <c r="BO180" i="5"/>
  <c r="AU180" i="5"/>
  <c r="BG180" i="5"/>
  <c r="BS180" i="5"/>
  <c r="AV180" i="5"/>
  <c r="BH180" i="5"/>
  <c r="BT180" i="5"/>
  <c r="AW180" i="5"/>
  <c r="BI180" i="5"/>
  <c r="BU180" i="5"/>
  <c r="AP180" i="5"/>
  <c r="BK180" i="5"/>
  <c r="AR180" i="5"/>
  <c r="BL180" i="5"/>
  <c r="AS180" i="5"/>
  <c r="BN180" i="5"/>
  <c r="AT180" i="5"/>
  <c r="BP180" i="5"/>
  <c r="AX180" i="5"/>
  <c r="BQ180" i="5"/>
  <c r="AY180" i="5"/>
  <c r="BR180" i="5"/>
  <c r="AZ180" i="5"/>
  <c r="BV180" i="5"/>
  <c r="BB180" i="5"/>
  <c r="BW180" i="5"/>
  <c r="BD180" i="5"/>
  <c r="BX180" i="5"/>
  <c r="BE180" i="5"/>
  <c r="BJ180" i="5"/>
  <c r="BF180" i="5"/>
  <c r="AR241" i="5"/>
  <c r="BD241" i="5"/>
  <c r="BP241" i="5"/>
  <c r="AS241" i="5"/>
  <c r="BE241" i="5"/>
  <c r="BQ241" i="5"/>
  <c r="AT241" i="5"/>
  <c r="BF241" i="5"/>
  <c r="BR241" i="5"/>
  <c r="AU241" i="5"/>
  <c r="BG241" i="5"/>
  <c r="BS241" i="5"/>
  <c r="AV241" i="5"/>
  <c r="BH241" i="5"/>
  <c r="BT241" i="5"/>
  <c r="AW241" i="5"/>
  <c r="BI241" i="5"/>
  <c r="BU241" i="5"/>
  <c r="AX241" i="5"/>
  <c r="BJ241" i="5"/>
  <c r="BV241" i="5"/>
  <c r="AY241" i="5"/>
  <c r="BK241" i="5"/>
  <c r="BW241" i="5"/>
  <c r="AZ241" i="5"/>
  <c r="BL241" i="5"/>
  <c r="BX241" i="5"/>
  <c r="BA241" i="5"/>
  <c r="BM241" i="5"/>
  <c r="BY241" i="5"/>
  <c r="AP241" i="5"/>
  <c r="BB241" i="5"/>
  <c r="BN241" i="5"/>
  <c r="AQ241" i="5"/>
  <c r="BC241" i="5"/>
  <c r="BO241" i="5"/>
  <c r="BA20" i="5"/>
  <c r="BM20" i="5"/>
  <c r="BY20" i="5"/>
  <c r="AP20" i="5"/>
  <c r="BB20" i="5"/>
  <c r="BN20" i="5"/>
  <c r="AQ20" i="5"/>
  <c r="BC20" i="5"/>
  <c r="BO20" i="5"/>
  <c r="AR20" i="5"/>
  <c r="BD20" i="5"/>
  <c r="BP20" i="5"/>
  <c r="AS20" i="5"/>
  <c r="BE20" i="5"/>
  <c r="BQ20" i="5"/>
  <c r="AU20" i="5"/>
  <c r="BG20" i="5"/>
  <c r="BS20" i="5"/>
  <c r="AV20" i="5"/>
  <c r="BH20" i="5"/>
  <c r="BT20" i="5"/>
  <c r="AW20" i="5"/>
  <c r="BI20" i="5"/>
  <c r="BU20" i="5"/>
  <c r="AX20" i="5"/>
  <c r="BJ20" i="5"/>
  <c r="BV20" i="5"/>
  <c r="AY20" i="5"/>
  <c r="BK20" i="5"/>
  <c r="BW20" i="5"/>
  <c r="AZ20" i="5"/>
  <c r="BF20" i="5"/>
  <c r="BL20" i="5"/>
  <c r="BR20" i="5"/>
  <c r="BX20" i="5"/>
  <c r="AT20" i="5"/>
  <c r="AY172" i="5"/>
  <c r="BK172" i="5"/>
  <c r="BA172" i="5"/>
  <c r="BM172" i="5"/>
  <c r="BY172" i="5"/>
  <c r="AQ172" i="5"/>
  <c r="BC172" i="5"/>
  <c r="BO172" i="5"/>
  <c r="AS172" i="5"/>
  <c r="BE172" i="5"/>
  <c r="BQ172" i="5"/>
  <c r="AT172" i="5"/>
  <c r="BF172" i="5"/>
  <c r="AU172" i="5"/>
  <c r="BG172" i="5"/>
  <c r="BS172" i="5"/>
  <c r="AV172" i="5"/>
  <c r="BH172" i="5"/>
  <c r="BT172" i="5"/>
  <c r="AW172" i="5"/>
  <c r="BI172" i="5"/>
  <c r="BU172" i="5"/>
  <c r="BD172" i="5"/>
  <c r="BJ172" i="5"/>
  <c r="BL172" i="5"/>
  <c r="BN172" i="5"/>
  <c r="BP172" i="5"/>
  <c r="BR172" i="5"/>
  <c r="BV172" i="5"/>
  <c r="AP172" i="5"/>
  <c r="BW172" i="5"/>
  <c r="AR172" i="5"/>
  <c r="BX172" i="5"/>
  <c r="AX172" i="5"/>
  <c r="BB172" i="5"/>
  <c r="AZ172" i="5"/>
  <c r="AR322" i="5"/>
  <c r="BD322" i="5"/>
  <c r="BP322" i="5"/>
  <c r="AT322" i="5"/>
  <c r="BF322" i="5"/>
  <c r="BR322" i="5"/>
  <c r="AU322" i="5"/>
  <c r="BG322" i="5"/>
  <c r="BS322" i="5"/>
  <c r="AW322" i="5"/>
  <c r="BI322" i="5"/>
  <c r="BU322" i="5"/>
  <c r="AY322" i="5"/>
  <c r="BK322" i="5"/>
  <c r="BW322" i="5"/>
  <c r="AZ322" i="5"/>
  <c r="BL322" i="5"/>
  <c r="BX322" i="5"/>
  <c r="AP322" i="5"/>
  <c r="BB322" i="5"/>
  <c r="BN322" i="5"/>
  <c r="AS322" i="5"/>
  <c r="BV322" i="5"/>
  <c r="AV322" i="5"/>
  <c r="BY322" i="5"/>
  <c r="AX322" i="5"/>
  <c r="BA322" i="5"/>
  <c r="BC322" i="5"/>
  <c r="BE322" i="5"/>
  <c r="BH322" i="5"/>
  <c r="BJ322" i="5"/>
  <c r="BM322" i="5"/>
  <c r="BO322" i="5"/>
  <c r="BQ322" i="5"/>
  <c r="AQ322" i="5"/>
  <c r="BT322" i="5"/>
  <c r="AS49" i="5"/>
  <c r="BE49" i="5"/>
  <c r="BQ49" i="5"/>
  <c r="AT49" i="5"/>
  <c r="BF49" i="5"/>
  <c r="BR49" i="5"/>
  <c r="AU49" i="5"/>
  <c r="BG49" i="5"/>
  <c r="BS49" i="5"/>
  <c r="AV49" i="5"/>
  <c r="BH49" i="5"/>
  <c r="BT49" i="5"/>
  <c r="AW49" i="5"/>
  <c r="BI49" i="5"/>
  <c r="BU49" i="5"/>
  <c r="AX49" i="5"/>
  <c r="BJ49" i="5"/>
  <c r="AY49" i="5"/>
  <c r="BK49" i="5"/>
  <c r="BW49" i="5"/>
  <c r="BA49" i="5"/>
  <c r="BM49" i="5"/>
  <c r="BY49" i="5"/>
  <c r="AP49" i="5"/>
  <c r="BB49" i="5"/>
  <c r="BN49" i="5"/>
  <c r="AQ49" i="5"/>
  <c r="BC49" i="5"/>
  <c r="BO49" i="5"/>
  <c r="AR49" i="5"/>
  <c r="AZ49" i="5"/>
  <c r="BD49" i="5"/>
  <c r="BL49" i="5"/>
  <c r="BP49" i="5"/>
  <c r="BV49" i="5"/>
  <c r="BX49" i="5"/>
  <c r="BA217" i="5"/>
  <c r="BM217" i="5"/>
  <c r="BY217" i="5"/>
  <c r="AP217" i="5"/>
  <c r="BB217" i="5"/>
  <c r="BN217" i="5"/>
  <c r="AQ217" i="5"/>
  <c r="BC217" i="5"/>
  <c r="BO217" i="5"/>
  <c r="AR217" i="5"/>
  <c r="BD217" i="5"/>
  <c r="BP217" i="5"/>
  <c r="AS217" i="5"/>
  <c r="BE217" i="5"/>
  <c r="BQ217" i="5"/>
  <c r="AT217" i="5"/>
  <c r="BF217" i="5"/>
  <c r="BR217" i="5"/>
  <c r="AU217" i="5"/>
  <c r="BG217" i="5"/>
  <c r="BS217" i="5"/>
  <c r="AV217" i="5"/>
  <c r="BH217" i="5"/>
  <c r="BT217" i="5"/>
  <c r="AW217" i="5"/>
  <c r="BI217" i="5"/>
  <c r="BU217" i="5"/>
  <c r="AZ217" i="5"/>
  <c r="BL217" i="5"/>
  <c r="BX217" i="5"/>
  <c r="BW217" i="5"/>
  <c r="AX217" i="5"/>
  <c r="AY217" i="5"/>
  <c r="BJ217" i="5"/>
  <c r="BK217" i="5"/>
  <c r="BV217" i="5"/>
  <c r="AQ352" i="5"/>
  <c r="BC352" i="5"/>
  <c r="BO352" i="5"/>
  <c r="AR352" i="5"/>
  <c r="BD352" i="5"/>
  <c r="BP352" i="5"/>
  <c r="AS352" i="5"/>
  <c r="BE352" i="5"/>
  <c r="BQ352" i="5"/>
  <c r="AT352" i="5"/>
  <c r="BF352" i="5"/>
  <c r="BR352" i="5"/>
  <c r="AU352" i="5"/>
  <c r="BG352" i="5"/>
  <c r="BS352" i="5"/>
  <c r="AV352" i="5"/>
  <c r="BH352" i="5"/>
  <c r="BT352" i="5"/>
  <c r="AX352" i="5"/>
  <c r="BJ352" i="5"/>
  <c r="BV352" i="5"/>
  <c r="AY352" i="5"/>
  <c r="BK352" i="5"/>
  <c r="BW352" i="5"/>
  <c r="AZ352" i="5"/>
  <c r="BL352" i="5"/>
  <c r="BX352" i="5"/>
  <c r="AP352" i="5"/>
  <c r="BB352" i="5"/>
  <c r="BN352" i="5"/>
  <c r="BM352" i="5"/>
  <c r="BU352" i="5"/>
  <c r="BY352" i="5"/>
  <c r="AW352" i="5"/>
  <c r="BA352" i="5"/>
  <c r="BI352" i="5"/>
  <c r="AR256" i="5"/>
  <c r="BD256" i="5"/>
  <c r="BP256" i="5"/>
  <c r="AS256" i="5"/>
  <c r="BE256" i="5"/>
  <c r="BQ256" i="5"/>
  <c r="AT256" i="5"/>
  <c r="BF256" i="5"/>
  <c r="BR256" i="5"/>
  <c r="AU256" i="5"/>
  <c r="BG256" i="5"/>
  <c r="BS256" i="5"/>
  <c r="AV256" i="5"/>
  <c r="BH256" i="5"/>
  <c r="BT256" i="5"/>
  <c r="AW256" i="5"/>
  <c r="BI256" i="5"/>
  <c r="BU256" i="5"/>
  <c r="AX256" i="5"/>
  <c r="BJ256" i="5"/>
  <c r="BV256" i="5"/>
  <c r="AY256" i="5"/>
  <c r="BK256" i="5"/>
  <c r="BW256" i="5"/>
  <c r="AZ256" i="5"/>
  <c r="BL256" i="5"/>
  <c r="BX256" i="5"/>
  <c r="BA256" i="5"/>
  <c r="BM256" i="5"/>
  <c r="BY256" i="5"/>
  <c r="AP256" i="5"/>
  <c r="BB256" i="5"/>
  <c r="BN256" i="5"/>
  <c r="AQ256" i="5"/>
  <c r="BC256" i="5"/>
  <c r="BO256" i="5"/>
  <c r="AX160" i="5"/>
  <c r="BJ160" i="5"/>
  <c r="BV160" i="5"/>
  <c r="AY160" i="5"/>
  <c r="BK160" i="5"/>
  <c r="BW160" i="5"/>
  <c r="AZ160" i="5"/>
  <c r="BL160" i="5"/>
  <c r="BX160" i="5"/>
  <c r="BA160" i="5"/>
  <c r="BM160" i="5"/>
  <c r="BY160" i="5"/>
  <c r="AQ160" i="5"/>
  <c r="BC160" i="5"/>
  <c r="BO160" i="5"/>
  <c r="AR160" i="5"/>
  <c r="BD160" i="5"/>
  <c r="BP160" i="5"/>
  <c r="AS160" i="5"/>
  <c r="BE160" i="5"/>
  <c r="BQ160" i="5"/>
  <c r="AT160" i="5"/>
  <c r="BF160" i="5"/>
  <c r="BR160" i="5"/>
  <c r="AU160" i="5"/>
  <c r="BG160" i="5"/>
  <c r="BS160" i="5"/>
  <c r="AV160" i="5"/>
  <c r="BH160" i="5"/>
  <c r="BT160" i="5"/>
  <c r="AW160" i="5"/>
  <c r="BI160" i="5"/>
  <c r="BU160" i="5"/>
  <c r="AP160" i="5"/>
  <c r="BB160" i="5"/>
  <c r="BN160" i="5"/>
  <c r="AP56" i="5"/>
  <c r="BB56" i="5"/>
  <c r="BN56" i="5"/>
  <c r="AQ56" i="5"/>
  <c r="BC56" i="5"/>
  <c r="BO56" i="5"/>
  <c r="AZ56" i="5"/>
  <c r="BP56" i="5"/>
  <c r="BA56" i="5"/>
  <c r="BQ56" i="5"/>
  <c r="BD56" i="5"/>
  <c r="BR56" i="5"/>
  <c r="BE56" i="5"/>
  <c r="BS56" i="5"/>
  <c r="AR56" i="5"/>
  <c r="BF56" i="5"/>
  <c r="BT56" i="5"/>
  <c r="AS56" i="5"/>
  <c r="BG56" i="5"/>
  <c r="BU56" i="5"/>
  <c r="AT56" i="5"/>
  <c r="BH56" i="5"/>
  <c r="BV56" i="5"/>
  <c r="AU56" i="5"/>
  <c r="BI56" i="5"/>
  <c r="BW56" i="5"/>
  <c r="AV56" i="5"/>
  <c r="BJ56" i="5"/>
  <c r="BX56" i="5"/>
  <c r="AW56" i="5"/>
  <c r="BK56" i="5"/>
  <c r="BY56" i="5"/>
  <c r="AX56" i="5"/>
  <c r="BL56" i="5"/>
  <c r="AY56" i="5"/>
  <c r="BM56" i="5"/>
  <c r="AZ107" i="5"/>
  <c r="AR107" i="5"/>
  <c r="BD107" i="5"/>
  <c r="BP107" i="5"/>
  <c r="AS107" i="5"/>
  <c r="BE107" i="5"/>
  <c r="BQ107" i="5"/>
  <c r="AT107" i="5"/>
  <c r="AW107" i="5"/>
  <c r="BI107" i="5"/>
  <c r="BU107" i="5"/>
  <c r="AY107" i="5"/>
  <c r="BK107" i="5"/>
  <c r="BW107" i="5"/>
  <c r="AX107" i="5"/>
  <c r="BR107" i="5"/>
  <c r="BA107" i="5"/>
  <c r="BS107" i="5"/>
  <c r="BB107" i="5"/>
  <c r="BT107" i="5"/>
  <c r="BC107" i="5"/>
  <c r="BV107" i="5"/>
  <c r="BF107" i="5"/>
  <c r="BX107" i="5"/>
  <c r="BG107" i="5"/>
  <c r="BY107" i="5"/>
  <c r="BH107" i="5"/>
  <c r="BJ107" i="5"/>
  <c r="AP107" i="5"/>
  <c r="BL107" i="5"/>
  <c r="AQ107" i="5"/>
  <c r="BM107" i="5"/>
  <c r="AU107" i="5"/>
  <c r="BN107" i="5"/>
  <c r="AV107" i="5"/>
  <c r="BO107" i="5"/>
  <c r="AQ299" i="5"/>
  <c r="BC299" i="5"/>
  <c r="BO299" i="5"/>
  <c r="AR299" i="5"/>
  <c r="BD299" i="5"/>
  <c r="BP299" i="5"/>
  <c r="AS299" i="5"/>
  <c r="BE299" i="5"/>
  <c r="BQ299" i="5"/>
  <c r="AT299" i="5"/>
  <c r="BF299" i="5"/>
  <c r="BR299" i="5"/>
  <c r="AU299" i="5"/>
  <c r="BG299" i="5"/>
  <c r="BS299" i="5"/>
  <c r="AV299" i="5"/>
  <c r="BH299" i="5"/>
  <c r="BT299" i="5"/>
  <c r="AW299" i="5"/>
  <c r="BI299" i="5"/>
  <c r="BU299" i="5"/>
  <c r="AX299" i="5"/>
  <c r="BJ299" i="5"/>
  <c r="BV299" i="5"/>
  <c r="AY299" i="5"/>
  <c r="BK299" i="5"/>
  <c r="BW299" i="5"/>
  <c r="AZ299" i="5"/>
  <c r="BL299" i="5"/>
  <c r="BX299" i="5"/>
  <c r="AP299" i="5"/>
  <c r="BB299" i="5"/>
  <c r="BN299" i="5"/>
  <c r="BA299" i="5"/>
  <c r="BM299" i="5"/>
  <c r="BY299" i="5"/>
  <c r="BA202" i="5"/>
  <c r="BM202" i="5"/>
  <c r="BY202" i="5"/>
  <c r="AP202" i="5"/>
  <c r="BB202" i="5"/>
  <c r="BN202" i="5"/>
  <c r="AQ202" i="5"/>
  <c r="BC202" i="5"/>
  <c r="BO202" i="5"/>
  <c r="AR202" i="5"/>
  <c r="BD202" i="5"/>
  <c r="BP202" i="5"/>
  <c r="AS202" i="5"/>
  <c r="BE202" i="5"/>
  <c r="BQ202" i="5"/>
  <c r="AT202" i="5"/>
  <c r="BF202" i="5"/>
  <c r="BR202" i="5"/>
  <c r="AU202" i="5"/>
  <c r="BG202" i="5"/>
  <c r="BS202" i="5"/>
  <c r="AV202" i="5"/>
  <c r="BH202" i="5"/>
  <c r="BT202" i="5"/>
  <c r="AW202" i="5"/>
  <c r="BI202" i="5"/>
  <c r="BU202" i="5"/>
  <c r="AX202" i="5"/>
  <c r="BJ202" i="5"/>
  <c r="BV202" i="5"/>
  <c r="AZ202" i="5"/>
  <c r="BL202" i="5"/>
  <c r="BX202" i="5"/>
  <c r="AY202" i="5"/>
  <c r="BK202" i="5"/>
  <c r="BW202" i="5"/>
  <c r="AQ361" i="5"/>
  <c r="BC361" i="5"/>
  <c r="BO361" i="5"/>
  <c r="AR361" i="5"/>
  <c r="BD361" i="5"/>
  <c r="BP361" i="5"/>
  <c r="AS361" i="5"/>
  <c r="BE361" i="5"/>
  <c r="BQ361" i="5"/>
  <c r="AT361" i="5"/>
  <c r="BF361" i="5"/>
  <c r="BR361" i="5"/>
  <c r="AU361" i="5"/>
  <c r="BG361" i="5"/>
  <c r="BS361" i="5"/>
  <c r="AV361" i="5"/>
  <c r="BH361" i="5"/>
  <c r="BT361" i="5"/>
  <c r="AX361" i="5"/>
  <c r="BJ361" i="5"/>
  <c r="BV361" i="5"/>
  <c r="AY361" i="5"/>
  <c r="BK361" i="5"/>
  <c r="BW361" i="5"/>
  <c r="AZ361" i="5"/>
  <c r="BL361" i="5"/>
  <c r="BX361" i="5"/>
  <c r="AP361" i="5"/>
  <c r="BB361" i="5"/>
  <c r="BN361" i="5"/>
  <c r="AW361" i="5"/>
  <c r="BA361" i="5"/>
  <c r="BI361" i="5"/>
  <c r="BM361" i="5"/>
  <c r="BU361" i="5"/>
  <c r="BY361" i="5"/>
  <c r="AW129" i="5"/>
  <c r="BI129" i="5"/>
  <c r="BU129" i="5"/>
  <c r="AX129" i="5"/>
  <c r="BJ129" i="5"/>
  <c r="BV129" i="5"/>
  <c r="AY129" i="5"/>
  <c r="BK129" i="5"/>
  <c r="BW129" i="5"/>
  <c r="AQ129" i="5"/>
  <c r="BC129" i="5"/>
  <c r="BO129" i="5"/>
  <c r="AR129" i="5"/>
  <c r="BD129" i="5"/>
  <c r="BP129" i="5"/>
  <c r="AS129" i="5"/>
  <c r="BE129" i="5"/>
  <c r="BQ129" i="5"/>
  <c r="AV129" i="5"/>
  <c r="BT129" i="5"/>
  <c r="AZ129" i="5"/>
  <c r="BX129" i="5"/>
  <c r="BA129" i="5"/>
  <c r="BY129" i="5"/>
  <c r="BB129" i="5"/>
  <c r="BF129" i="5"/>
  <c r="BG129" i="5"/>
  <c r="BH129" i="5"/>
  <c r="BL129" i="5"/>
  <c r="BM129" i="5"/>
  <c r="AP129" i="5"/>
  <c r="BN129" i="5"/>
  <c r="AT129" i="5"/>
  <c r="BR129" i="5"/>
  <c r="AU129" i="5"/>
  <c r="BS129" i="5"/>
  <c r="AR319" i="5"/>
  <c r="BD319" i="5"/>
  <c r="BP319" i="5"/>
  <c r="AS319" i="5"/>
  <c r="BE319" i="5"/>
  <c r="BQ319" i="5"/>
  <c r="AT319" i="5"/>
  <c r="BF319" i="5"/>
  <c r="BR319" i="5"/>
  <c r="AU319" i="5"/>
  <c r="BG319" i="5"/>
  <c r="BS319" i="5"/>
  <c r="AV319" i="5"/>
  <c r="BH319" i="5"/>
  <c r="BT319" i="5"/>
  <c r="AW319" i="5"/>
  <c r="BI319" i="5"/>
  <c r="BU319" i="5"/>
  <c r="AX319" i="5"/>
  <c r="BJ319" i="5"/>
  <c r="BV319" i="5"/>
  <c r="AY319" i="5"/>
  <c r="BK319" i="5"/>
  <c r="BW319" i="5"/>
  <c r="AZ319" i="5"/>
  <c r="BL319" i="5"/>
  <c r="BX319" i="5"/>
  <c r="AP319" i="5"/>
  <c r="BB319" i="5"/>
  <c r="BN319" i="5"/>
  <c r="AQ319" i="5"/>
  <c r="BA319" i="5"/>
  <c r="BC319" i="5"/>
  <c r="BM319" i="5"/>
  <c r="BO319" i="5"/>
  <c r="BY319" i="5"/>
  <c r="AP223" i="5"/>
  <c r="BB223" i="5"/>
  <c r="BN223" i="5"/>
  <c r="AQ223" i="5"/>
  <c r="BC223" i="5"/>
  <c r="BO223" i="5"/>
  <c r="AR223" i="5"/>
  <c r="BD223" i="5"/>
  <c r="BP223" i="5"/>
  <c r="AS223" i="5"/>
  <c r="BE223" i="5"/>
  <c r="BQ223" i="5"/>
  <c r="AT223" i="5"/>
  <c r="BF223" i="5"/>
  <c r="BR223" i="5"/>
  <c r="AV223" i="5"/>
  <c r="BH223" i="5"/>
  <c r="BT223" i="5"/>
  <c r="AW223" i="5"/>
  <c r="BI223" i="5"/>
  <c r="BU223" i="5"/>
  <c r="AZ223" i="5"/>
  <c r="BL223" i="5"/>
  <c r="BX223" i="5"/>
  <c r="AX223" i="5"/>
  <c r="AY223" i="5"/>
  <c r="BA223" i="5"/>
  <c r="BG223" i="5"/>
  <c r="BJ223" i="5"/>
  <c r="BK223" i="5"/>
  <c r="BM223" i="5"/>
  <c r="BS223" i="5"/>
  <c r="BV223" i="5"/>
  <c r="BW223" i="5"/>
  <c r="BY223" i="5"/>
  <c r="AU223" i="5"/>
  <c r="AT127" i="5"/>
  <c r="BF127" i="5"/>
  <c r="BR127" i="5"/>
  <c r="AU127" i="5"/>
  <c r="AV127" i="5"/>
  <c r="BH127" i="5"/>
  <c r="BT127" i="5"/>
  <c r="AW127" i="5"/>
  <c r="BI127" i="5"/>
  <c r="BU127" i="5"/>
  <c r="AX127" i="5"/>
  <c r="BJ127" i="5"/>
  <c r="BV127" i="5"/>
  <c r="AY127" i="5"/>
  <c r="BK127" i="5"/>
  <c r="BW127" i="5"/>
  <c r="AZ127" i="5"/>
  <c r="BL127" i="5"/>
  <c r="BX127" i="5"/>
  <c r="BA127" i="5"/>
  <c r="AP127" i="5"/>
  <c r="BB127" i="5"/>
  <c r="BN127" i="5"/>
  <c r="AQ127" i="5"/>
  <c r="BC127" i="5"/>
  <c r="BO127" i="5"/>
  <c r="AR127" i="5"/>
  <c r="BD127" i="5"/>
  <c r="BP127" i="5"/>
  <c r="AS127" i="5"/>
  <c r="BE127" i="5"/>
  <c r="BQ127" i="5"/>
  <c r="BG127" i="5"/>
  <c r="BM127" i="5"/>
  <c r="BS127" i="5"/>
  <c r="BY127" i="5"/>
  <c r="BA18" i="5"/>
  <c r="BM18" i="5"/>
  <c r="BY18" i="5"/>
  <c r="AP18" i="5"/>
  <c r="BB18" i="5"/>
  <c r="BN18" i="5"/>
  <c r="AQ18" i="5"/>
  <c r="BC18" i="5"/>
  <c r="BO18" i="5"/>
  <c r="AR18" i="5"/>
  <c r="BD18" i="5"/>
  <c r="BP18" i="5"/>
  <c r="AS18" i="5"/>
  <c r="BE18" i="5"/>
  <c r="BQ18" i="5"/>
  <c r="AU18" i="5"/>
  <c r="BG18" i="5"/>
  <c r="BS18" i="5"/>
  <c r="AV18" i="5"/>
  <c r="BH18" i="5"/>
  <c r="BT18" i="5"/>
  <c r="AW18" i="5"/>
  <c r="BI18" i="5"/>
  <c r="BU18" i="5"/>
  <c r="AX18" i="5"/>
  <c r="BJ18" i="5"/>
  <c r="BV18" i="5"/>
  <c r="AY18" i="5"/>
  <c r="BK18" i="5"/>
  <c r="BW18" i="5"/>
  <c r="AZ18" i="5"/>
  <c r="BF18" i="5"/>
  <c r="BL18" i="5"/>
  <c r="BR18" i="5"/>
  <c r="BX18" i="5"/>
  <c r="AT18" i="5"/>
  <c r="AR318" i="5"/>
  <c r="BD318" i="5"/>
  <c r="BP318" i="5"/>
  <c r="AS318" i="5"/>
  <c r="BE318" i="5"/>
  <c r="BQ318" i="5"/>
  <c r="AT318" i="5"/>
  <c r="BF318" i="5"/>
  <c r="BR318" i="5"/>
  <c r="AU318" i="5"/>
  <c r="BG318" i="5"/>
  <c r="BS318" i="5"/>
  <c r="AV318" i="5"/>
  <c r="BH318" i="5"/>
  <c r="BT318" i="5"/>
  <c r="AW318" i="5"/>
  <c r="BI318" i="5"/>
  <c r="BU318" i="5"/>
  <c r="AX318" i="5"/>
  <c r="BJ318" i="5"/>
  <c r="BV318" i="5"/>
  <c r="AY318" i="5"/>
  <c r="BK318" i="5"/>
  <c r="BW318" i="5"/>
  <c r="AZ318" i="5"/>
  <c r="BL318" i="5"/>
  <c r="BX318" i="5"/>
  <c r="AP318" i="5"/>
  <c r="BB318" i="5"/>
  <c r="BN318" i="5"/>
  <c r="AQ318" i="5"/>
  <c r="BA318" i="5"/>
  <c r="BC318" i="5"/>
  <c r="BM318" i="5"/>
  <c r="BO318" i="5"/>
  <c r="BY318" i="5"/>
  <c r="BA222" i="5"/>
  <c r="AP222" i="5"/>
  <c r="BB222" i="5"/>
  <c r="BN222" i="5"/>
  <c r="AQ222" i="5"/>
  <c r="BC222" i="5"/>
  <c r="BO222" i="5"/>
  <c r="AR222" i="5"/>
  <c r="BD222" i="5"/>
  <c r="BP222" i="5"/>
  <c r="AS222" i="5"/>
  <c r="BE222" i="5"/>
  <c r="BQ222" i="5"/>
  <c r="AT222" i="5"/>
  <c r="BF222" i="5"/>
  <c r="BR222" i="5"/>
  <c r="AU222" i="5"/>
  <c r="AV222" i="5"/>
  <c r="BH222" i="5"/>
  <c r="BT222" i="5"/>
  <c r="AW222" i="5"/>
  <c r="BI222" i="5"/>
  <c r="BU222" i="5"/>
  <c r="AZ222" i="5"/>
  <c r="BL222" i="5"/>
  <c r="BX222" i="5"/>
  <c r="AX222" i="5"/>
  <c r="AY222" i="5"/>
  <c r="BG222" i="5"/>
  <c r="BJ222" i="5"/>
  <c r="BK222" i="5"/>
  <c r="BM222" i="5"/>
  <c r="BS222" i="5"/>
  <c r="BV222" i="5"/>
  <c r="BW222" i="5"/>
  <c r="BY222" i="5"/>
  <c r="AT126" i="5"/>
  <c r="BF126" i="5"/>
  <c r="BR126" i="5"/>
  <c r="AU126" i="5"/>
  <c r="BG126" i="5"/>
  <c r="BS126" i="5"/>
  <c r="AV126" i="5"/>
  <c r="BH126" i="5"/>
  <c r="BT126" i="5"/>
  <c r="AW126" i="5"/>
  <c r="BI126" i="5"/>
  <c r="BU126" i="5"/>
  <c r="AX126" i="5"/>
  <c r="BJ126" i="5"/>
  <c r="BV126" i="5"/>
  <c r="AY126" i="5"/>
  <c r="BK126" i="5"/>
  <c r="BW126" i="5"/>
  <c r="AZ126" i="5"/>
  <c r="BL126" i="5"/>
  <c r="BX126" i="5"/>
  <c r="BA126" i="5"/>
  <c r="BM126" i="5"/>
  <c r="BY126" i="5"/>
  <c r="AP126" i="5"/>
  <c r="BB126" i="5"/>
  <c r="BN126" i="5"/>
  <c r="AQ126" i="5"/>
  <c r="BC126" i="5"/>
  <c r="BO126" i="5"/>
  <c r="AR126" i="5"/>
  <c r="BD126" i="5"/>
  <c r="BP126" i="5"/>
  <c r="AS126" i="5"/>
  <c r="BE126" i="5"/>
  <c r="BQ126" i="5"/>
  <c r="BA17" i="5"/>
  <c r="BM17" i="5"/>
  <c r="BY17" i="5"/>
  <c r="AP17" i="5"/>
  <c r="BB17" i="5"/>
  <c r="BN17" i="5"/>
  <c r="AQ17" i="5"/>
  <c r="BC17" i="5"/>
  <c r="BO17" i="5"/>
  <c r="AR17" i="5"/>
  <c r="BD17" i="5"/>
  <c r="BP17" i="5"/>
  <c r="AS17" i="5"/>
  <c r="BE17" i="5"/>
  <c r="BQ17" i="5"/>
  <c r="AU17" i="5"/>
  <c r="BG17" i="5"/>
  <c r="BS17" i="5"/>
  <c r="AV17" i="5"/>
  <c r="BH17" i="5"/>
  <c r="BT17" i="5"/>
  <c r="AW17" i="5"/>
  <c r="BI17" i="5"/>
  <c r="BU17" i="5"/>
  <c r="AX17" i="5"/>
  <c r="BJ17" i="5"/>
  <c r="BV17" i="5"/>
  <c r="AY17" i="5"/>
  <c r="BK17" i="5"/>
  <c r="BW17" i="5"/>
  <c r="AT17" i="5"/>
  <c r="AZ17" i="5"/>
  <c r="BF17" i="5"/>
  <c r="BL17" i="5"/>
  <c r="BR17" i="5"/>
  <c r="BX17" i="5"/>
  <c r="AS38" i="5"/>
  <c r="BE38" i="5"/>
  <c r="BQ38" i="5"/>
  <c r="AT38" i="5"/>
  <c r="BF38" i="5"/>
  <c r="BR38" i="5"/>
  <c r="AU38" i="5"/>
  <c r="BG38" i="5"/>
  <c r="BS38" i="5"/>
  <c r="AV38" i="5"/>
  <c r="BH38" i="5"/>
  <c r="BT38" i="5"/>
  <c r="AW38" i="5"/>
  <c r="BI38" i="5"/>
  <c r="BU38" i="5"/>
  <c r="AX38" i="5"/>
  <c r="BJ38" i="5"/>
  <c r="BV38" i="5"/>
  <c r="AY38" i="5"/>
  <c r="BK38" i="5"/>
  <c r="BW38" i="5"/>
  <c r="AZ38" i="5"/>
  <c r="BL38" i="5"/>
  <c r="BX38" i="5"/>
  <c r="BA38" i="5"/>
  <c r="BM38" i="5"/>
  <c r="BY38" i="5"/>
  <c r="AP38" i="5"/>
  <c r="BB38" i="5"/>
  <c r="BN38" i="5"/>
  <c r="AQ38" i="5"/>
  <c r="BC38" i="5"/>
  <c r="BO38" i="5"/>
  <c r="AR38" i="5"/>
  <c r="BD38" i="5"/>
  <c r="BP38" i="5"/>
  <c r="AR236" i="5"/>
  <c r="BD236" i="5"/>
  <c r="BP236" i="5"/>
  <c r="AS236" i="5"/>
  <c r="BE236" i="5"/>
  <c r="BQ236" i="5"/>
  <c r="AT236" i="5"/>
  <c r="BF236" i="5"/>
  <c r="BR236" i="5"/>
  <c r="AU236" i="5"/>
  <c r="BG236" i="5"/>
  <c r="BS236" i="5"/>
  <c r="AV236" i="5"/>
  <c r="BH236" i="5"/>
  <c r="BT236" i="5"/>
  <c r="AW236" i="5"/>
  <c r="BI236" i="5"/>
  <c r="BU236" i="5"/>
  <c r="AX236" i="5"/>
  <c r="BJ236" i="5"/>
  <c r="BV236" i="5"/>
  <c r="AY236" i="5"/>
  <c r="BK236" i="5"/>
  <c r="BW236" i="5"/>
  <c r="AZ236" i="5"/>
  <c r="BL236" i="5"/>
  <c r="BX236" i="5"/>
  <c r="BA236" i="5"/>
  <c r="BM236" i="5"/>
  <c r="BY236" i="5"/>
  <c r="AP236" i="5"/>
  <c r="BB236" i="5"/>
  <c r="BN236" i="5"/>
  <c r="AQ236" i="5"/>
  <c r="BC236" i="5"/>
  <c r="BO236" i="5"/>
  <c r="AQ356" i="5"/>
  <c r="BC356" i="5"/>
  <c r="BO356" i="5"/>
  <c r="AR356" i="5"/>
  <c r="BD356" i="5"/>
  <c r="BP356" i="5"/>
  <c r="AS356" i="5"/>
  <c r="BE356" i="5"/>
  <c r="BQ356" i="5"/>
  <c r="AT356" i="5"/>
  <c r="BF356" i="5"/>
  <c r="BR356" i="5"/>
  <c r="AU356" i="5"/>
  <c r="BG356" i="5"/>
  <c r="BS356" i="5"/>
  <c r="AV356" i="5"/>
  <c r="BH356" i="5"/>
  <c r="BT356" i="5"/>
  <c r="AX356" i="5"/>
  <c r="BJ356" i="5"/>
  <c r="BV356" i="5"/>
  <c r="AY356" i="5"/>
  <c r="BK356" i="5"/>
  <c r="BW356" i="5"/>
  <c r="AZ356" i="5"/>
  <c r="BL356" i="5"/>
  <c r="BX356" i="5"/>
  <c r="AP356" i="5"/>
  <c r="BB356" i="5"/>
  <c r="BN356" i="5"/>
  <c r="BM356" i="5"/>
  <c r="BU356" i="5"/>
  <c r="BY356" i="5"/>
  <c r="AW356" i="5"/>
  <c r="BA356" i="5"/>
  <c r="BI356" i="5"/>
  <c r="BA198" i="5"/>
  <c r="BM198" i="5"/>
  <c r="BY198" i="5"/>
  <c r="AP198" i="5"/>
  <c r="BB198" i="5"/>
  <c r="BN198" i="5"/>
  <c r="AQ198" i="5"/>
  <c r="BC198" i="5"/>
  <c r="BO198" i="5"/>
  <c r="AR198" i="5"/>
  <c r="BD198" i="5"/>
  <c r="BP198" i="5"/>
  <c r="AS198" i="5"/>
  <c r="BE198" i="5"/>
  <c r="BQ198" i="5"/>
  <c r="AT198" i="5"/>
  <c r="BF198" i="5"/>
  <c r="BR198" i="5"/>
  <c r="AU198" i="5"/>
  <c r="BG198" i="5"/>
  <c r="BS198" i="5"/>
  <c r="AV198" i="5"/>
  <c r="BH198" i="5"/>
  <c r="BT198" i="5"/>
  <c r="AW198" i="5"/>
  <c r="BI198" i="5"/>
  <c r="BU198" i="5"/>
  <c r="AX198" i="5"/>
  <c r="BJ198" i="5"/>
  <c r="BV198" i="5"/>
  <c r="AZ198" i="5"/>
  <c r="BL198" i="5"/>
  <c r="BX198" i="5"/>
  <c r="AY198" i="5"/>
  <c r="BK198" i="5"/>
  <c r="BW198" i="5"/>
  <c r="AQ333" i="5"/>
  <c r="BC333" i="5"/>
  <c r="BO333" i="5"/>
  <c r="AR333" i="5"/>
  <c r="BD333" i="5"/>
  <c r="BP333" i="5"/>
  <c r="AS333" i="5"/>
  <c r="BE333" i="5"/>
  <c r="BQ333" i="5"/>
  <c r="AT333" i="5"/>
  <c r="BF333" i="5"/>
  <c r="BR333" i="5"/>
  <c r="AU333" i="5"/>
  <c r="BG333" i="5"/>
  <c r="BS333" i="5"/>
  <c r="AV333" i="5"/>
  <c r="BH333" i="5"/>
  <c r="BT333" i="5"/>
  <c r="AW333" i="5"/>
  <c r="BI333" i="5"/>
  <c r="BU333" i="5"/>
  <c r="AX333" i="5"/>
  <c r="BJ333" i="5"/>
  <c r="BV333" i="5"/>
  <c r="AY333" i="5"/>
  <c r="BK333" i="5"/>
  <c r="BW333" i="5"/>
  <c r="AZ333" i="5"/>
  <c r="BL333" i="5"/>
  <c r="BX333" i="5"/>
  <c r="BA333" i="5"/>
  <c r="BM333" i="5"/>
  <c r="BY333" i="5"/>
  <c r="AP333" i="5"/>
  <c r="BB333" i="5"/>
  <c r="BN333" i="5"/>
  <c r="AQ292" i="5"/>
  <c r="BC292" i="5"/>
  <c r="BO292" i="5"/>
  <c r="AR292" i="5"/>
  <c r="BD292" i="5"/>
  <c r="BP292" i="5"/>
  <c r="AS292" i="5"/>
  <c r="BE292" i="5"/>
  <c r="BQ292" i="5"/>
  <c r="AT292" i="5"/>
  <c r="BF292" i="5"/>
  <c r="BR292" i="5"/>
  <c r="AU292" i="5"/>
  <c r="BG292" i="5"/>
  <c r="BS292" i="5"/>
  <c r="AV292" i="5"/>
  <c r="BH292" i="5"/>
  <c r="BT292" i="5"/>
  <c r="AW292" i="5"/>
  <c r="BI292" i="5"/>
  <c r="BU292" i="5"/>
  <c r="AX292" i="5"/>
  <c r="BJ292" i="5"/>
  <c r="BV292" i="5"/>
  <c r="AY292" i="5"/>
  <c r="BK292" i="5"/>
  <c r="BW292" i="5"/>
  <c r="AZ292" i="5"/>
  <c r="BL292" i="5"/>
  <c r="BX292" i="5"/>
  <c r="AP292" i="5"/>
  <c r="BB292" i="5"/>
  <c r="BN292" i="5"/>
  <c r="BA292" i="5"/>
  <c r="BM292" i="5"/>
  <c r="BY292" i="5"/>
  <c r="AV60" i="5"/>
  <c r="BH60" i="5"/>
  <c r="BT60" i="5"/>
  <c r="AW60" i="5"/>
  <c r="BI60" i="5"/>
  <c r="BU60" i="5"/>
  <c r="AX60" i="5"/>
  <c r="BJ60" i="5"/>
  <c r="BV60" i="5"/>
  <c r="AY60" i="5"/>
  <c r="BK60" i="5"/>
  <c r="BW60" i="5"/>
  <c r="AZ60" i="5"/>
  <c r="BL60" i="5"/>
  <c r="BX60" i="5"/>
  <c r="BA60" i="5"/>
  <c r="BM60" i="5"/>
  <c r="BY60" i="5"/>
  <c r="AP60" i="5"/>
  <c r="BB60" i="5"/>
  <c r="BN60" i="5"/>
  <c r="AQ60" i="5"/>
  <c r="BC60" i="5"/>
  <c r="BO60" i="5"/>
  <c r="AR60" i="5"/>
  <c r="BD60" i="5"/>
  <c r="BP60" i="5"/>
  <c r="AS60" i="5"/>
  <c r="BE60" i="5"/>
  <c r="BQ60" i="5"/>
  <c r="AT60" i="5"/>
  <c r="BF60" i="5"/>
  <c r="BR60" i="5"/>
  <c r="AU60" i="5"/>
  <c r="BG60" i="5"/>
  <c r="BS60" i="5"/>
  <c r="AW133" i="5"/>
  <c r="BI133" i="5"/>
  <c r="BU133" i="5"/>
  <c r="AQ133" i="5"/>
  <c r="BC133" i="5"/>
  <c r="BO133" i="5"/>
  <c r="AR133" i="5"/>
  <c r="BD133" i="5"/>
  <c r="BP133" i="5"/>
  <c r="AS133" i="5"/>
  <c r="BE133" i="5"/>
  <c r="BQ133" i="5"/>
  <c r="BF133" i="5"/>
  <c r="BW133" i="5"/>
  <c r="BG133" i="5"/>
  <c r="BX133" i="5"/>
  <c r="BH133" i="5"/>
  <c r="BY133" i="5"/>
  <c r="AP133" i="5"/>
  <c r="BJ133" i="5"/>
  <c r="AT133" i="5"/>
  <c r="BK133" i="5"/>
  <c r="AU133" i="5"/>
  <c r="BL133" i="5"/>
  <c r="AV133" i="5"/>
  <c r="BM133" i="5"/>
  <c r="AX133" i="5"/>
  <c r="BN133" i="5"/>
  <c r="AY133" i="5"/>
  <c r="BR133" i="5"/>
  <c r="AZ133" i="5"/>
  <c r="BS133" i="5"/>
  <c r="BA133" i="5"/>
  <c r="BT133" i="5"/>
  <c r="BB133" i="5"/>
  <c r="BV133" i="5"/>
  <c r="AP227" i="5"/>
  <c r="BB227" i="5"/>
  <c r="BN227" i="5"/>
  <c r="AQ227" i="5"/>
  <c r="BC227" i="5"/>
  <c r="BO227" i="5"/>
  <c r="AS227" i="5"/>
  <c r="BE227" i="5"/>
  <c r="BQ227" i="5"/>
  <c r="AT227" i="5"/>
  <c r="BF227" i="5"/>
  <c r="BR227" i="5"/>
  <c r="AV227" i="5"/>
  <c r="BH227" i="5"/>
  <c r="BT227" i="5"/>
  <c r="AW227" i="5"/>
  <c r="BI227" i="5"/>
  <c r="BU227" i="5"/>
  <c r="AZ227" i="5"/>
  <c r="BL227" i="5"/>
  <c r="BX227" i="5"/>
  <c r="BP227" i="5"/>
  <c r="BS227" i="5"/>
  <c r="AR227" i="5"/>
  <c r="BV227" i="5"/>
  <c r="AU227" i="5"/>
  <c r="BW227" i="5"/>
  <c r="AX227" i="5"/>
  <c r="BY227" i="5"/>
  <c r="AY227" i="5"/>
  <c r="BA227" i="5"/>
  <c r="BD227" i="5"/>
  <c r="BG227" i="5"/>
  <c r="BJ227" i="5"/>
  <c r="BK227" i="5"/>
  <c r="BM227" i="5"/>
  <c r="AW131" i="5"/>
  <c r="BI131" i="5"/>
  <c r="BU131" i="5"/>
  <c r="AQ131" i="5"/>
  <c r="BC131" i="5"/>
  <c r="BO131" i="5"/>
  <c r="AR131" i="5"/>
  <c r="BD131" i="5"/>
  <c r="BP131" i="5"/>
  <c r="AS131" i="5"/>
  <c r="BE131" i="5"/>
  <c r="BQ131" i="5"/>
  <c r="BF131" i="5"/>
  <c r="BW131" i="5"/>
  <c r="BG131" i="5"/>
  <c r="BX131" i="5"/>
  <c r="BH131" i="5"/>
  <c r="BY131" i="5"/>
  <c r="AP131" i="5"/>
  <c r="BJ131" i="5"/>
  <c r="AT131" i="5"/>
  <c r="BK131" i="5"/>
  <c r="AU131" i="5"/>
  <c r="BL131" i="5"/>
  <c r="AV131" i="5"/>
  <c r="BM131" i="5"/>
  <c r="AX131" i="5"/>
  <c r="BN131" i="5"/>
  <c r="AY131" i="5"/>
  <c r="BR131" i="5"/>
  <c r="AZ131" i="5"/>
  <c r="BS131" i="5"/>
  <c r="BA131" i="5"/>
  <c r="BT131" i="5"/>
  <c r="BB131" i="5"/>
  <c r="BV131" i="5"/>
  <c r="BA23" i="5"/>
  <c r="BM23" i="5"/>
  <c r="BY23" i="5"/>
  <c r="AP23" i="5"/>
  <c r="BB23" i="5"/>
  <c r="BN23" i="5"/>
  <c r="AQ23" i="5"/>
  <c r="BC23" i="5"/>
  <c r="BO23" i="5"/>
  <c r="AR23" i="5"/>
  <c r="BD23" i="5"/>
  <c r="BP23" i="5"/>
  <c r="AS23" i="5"/>
  <c r="BE23" i="5"/>
  <c r="BQ23" i="5"/>
  <c r="AU23" i="5"/>
  <c r="BG23" i="5"/>
  <c r="BS23" i="5"/>
  <c r="AV23" i="5"/>
  <c r="BH23" i="5"/>
  <c r="BT23" i="5"/>
  <c r="AW23" i="5"/>
  <c r="BI23" i="5"/>
  <c r="BU23" i="5"/>
  <c r="AX23" i="5"/>
  <c r="BJ23" i="5"/>
  <c r="BV23" i="5"/>
  <c r="AY23" i="5"/>
  <c r="BK23" i="5"/>
  <c r="BW23" i="5"/>
  <c r="AT23" i="5"/>
  <c r="AZ23" i="5"/>
  <c r="BF23" i="5"/>
  <c r="BL23" i="5"/>
  <c r="BR23" i="5"/>
  <c r="BX23" i="5"/>
  <c r="AQ332" i="5"/>
  <c r="BC332" i="5"/>
  <c r="BO332" i="5"/>
  <c r="AR332" i="5"/>
  <c r="BD332" i="5"/>
  <c r="BP332" i="5"/>
  <c r="AS332" i="5"/>
  <c r="BE332" i="5"/>
  <c r="BQ332" i="5"/>
  <c r="AT332" i="5"/>
  <c r="BF332" i="5"/>
  <c r="BR332" i="5"/>
  <c r="AU332" i="5"/>
  <c r="BG332" i="5"/>
  <c r="BS332" i="5"/>
  <c r="AV332" i="5"/>
  <c r="BH332" i="5"/>
  <c r="BT332" i="5"/>
  <c r="AW332" i="5"/>
  <c r="BI332" i="5"/>
  <c r="BU332" i="5"/>
  <c r="AX332" i="5"/>
  <c r="BJ332" i="5"/>
  <c r="BV332" i="5"/>
  <c r="AY332" i="5"/>
  <c r="BK332" i="5"/>
  <c r="BW332" i="5"/>
  <c r="AZ332" i="5"/>
  <c r="BL332" i="5"/>
  <c r="BX332" i="5"/>
  <c r="BA332" i="5"/>
  <c r="BM332" i="5"/>
  <c r="BY332" i="5"/>
  <c r="AP332" i="5"/>
  <c r="BB332" i="5"/>
  <c r="BN332" i="5"/>
  <c r="AY389" i="5"/>
  <c r="BK389" i="5"/>
  <c r="BW389" i="5"/>
  <c r="AZ389" i="5"/>
  <c r="BL389" i="5"/>
  <c r="BX389" i="5"/>
  <c r="BA389" i="5"/>
  <c r="BM389" i="5"/>
  <c r="BY389" i="5"/>
  <c r="AP389" i="5"/>
  <c r="BB389" i="5"/>
  <c r="BN389" i="5"/>
  <c r="AQ389" i="5"/>
  <c r="BC389" i="5"/>
  <c r="BO389" i="5"/>
  <c r="AR389" i="5"/>
  <c r="BD389" i="5"/>
  <c r="BP389" i="5"/>
  <c r="AS389" i="5"/>
  <c r="BE389" i="5"/>
  <c r="BQ389" i="5"/>
  <c r="AT389" i="5"/>
  <c r="BF389" i="5"/>
  <c r="BR389" i="5"/>
  <c r="AU389" i="5"/>
  <c r="BG389" i="5"/>
  <c r="BS389" i="5"/>
  <c r="AV389" i="5"/>
  <c r="BH389" i="5"/>
  <c r="BT389" i="5"/>
  <c r="AW389" i="5"/>
  <c r="BI389" i="5"/>
  <c r="BU389" i="5"/>
  <c r="AX389" i="5"/>
  <c r="BJ389" i="5"/>
  <c r="BV389" i="5"/>
  <c r="AX148" i="5"/>
  <c r="BJ148" i="5"/>
  <c r="BV148" i="5"/>
  <c r="AY148" i="5"/>
  <c r="BK148" i="5"/>
  <c r="BW148" i="5"/>
  <c r="AZ148" i="5"/>
  <c r="BL148" i="5"/>
  <c r="BX148" i="5"/>
  <c r="BA148" i="5"/>
  <c r="BM148" i="5"/>
  <c r="BY148" i="5"/>
  <c r="AQ148" i="5"/>
  <c r="BC148" i="5"/>
  <c r="BO148" i="5"/>
  <c r="AR148" i="5"/>
  <c r="BD148" i="5"/>
  <c r="BP148" i="5"/>
  <c r="AS148" i="5"/>
  <c r="BE148" i="5"/>
  <c r="BQ148" i="5"/>
  <c r="AT148" i="5"/>
  <c r="BF148" i="5"/>
  <c r="BR148" i="5"/>
  <c r="AU148" i="5"/>
  <c r="BG148" i="5"/>
  <c r="BS148" i="5"/>
  <c r="AV148" i="5"/>
  <c r="BH148" i="5"/>
  <c r="BT148" i="5"/>
  <c r="AW148" i="5"/>
  <c r="BI148" i="5"/>
  <c r="BU148" i="5"/>
  <c r="AP148" i="5"/>
  <c r="BB148" i="5"/>
  <c r="BN148" i="5"/>
  <c r="AQ185" i="5"/>
  <c r="BC185" i="5"/>
  <c r="BO185" i="5"/>
  <c r="AT185" i="5"/>
  <c r="BG185" i="5"/>
  <c r="BT185" i="5"/>
  <c r="AU185" i="5"/>
  <c r="BH185" i="5"/>
  <c r="BU185" i="5"/>
  <c r="AV185" i="5"/>
  <c r="BI185" i="5"/>
  <c r="BV185" i="5"/>
  <c r="AW185" i="5"/>
  <c r="BJ185" i="5"/>
  <c r="BW185" i="5"/>
  <c r="AX185" i="5"/>
  <c r="BK185" i="5"/>
  <c r="BX185" i="5"/>
  <c r="AY185" i="5"/>
  <c r="BL185" i="5"/>
  <c r="BY185" i="5"/>
  <c r="AZ185" i="5"/>
  <c r="BM185" i="5"/>
  <c r="BA185" i="5"/>
  <c r="BN185" i="5"/>
  <c r="BB185" i="5"/>
  <c r="BP185" i="5"/>
  <c r="AP185" i="5"/>
  <c r="BD185" i="5"/>
  <c r="BQ185" i="5"/>
  <c r="AS185" i="5"/>
  <c r="BF185" i="5"/>
  <c r="BS185" i="5"/>
  <c r="BE185" i="5"/>
  <c r="BR185" i="5"/>
  <c r="AR185" i="5"/>
  <c r="AZ11" i="5"/>
  <c r="BL11" i="5"/>
  <c r="BX11" i="5"/>
  <c r="BA11" i="5"/>
  <c r="BM11" i="5"/>
  <c r="BY11" i="5"/>
  <c r="AP11" i="5"/>
  <c r="BB11" i="5"/>
  <c r="BN11" i="5"/>
  <c r="AQ11" i="5"/>
  <c r="BC11" i="5"/>
  <c r="BO11" i="5"/>
  <c r="AR11" i="5"/>
  <c r="BD11" i="5"/>
  <c r="BP11" i="5"/>
  <c r="AS11" i="5"/>
  <c r="BE11" i="5"/>
  <c r="BQ11" i="5"/>
  <c r="AU11" i="5"/>
  <c r="BG11" i="5"/>
  <c r="BS11" i="5"/>
  <c r="AV11" i="5"/>
  <c r="BH11" i="5"/>
  <c r="BT11" i="5"/>
  <c r="AW11" i="5"/>
  <c r="BI11" i="5"/>
  <c r="BU11" i="5"/>
  <c r="AX11" i="5"/>
  <c r="BJ11" i="5"/>
  <c r="BV11" i="5"/>
  <c r="AY11" i="5"/>
  <c r="BK11" i="5"/>
  <c r="BW11" i="5"/>
  <c r="AT11" i="5"/>
  <c r="BF11" i="5"/>
  <c r="BR11" i="5"/>
  <c r="AY395" i="5"/>
  <c r="BK395" i="5"/>
  <c r="BW395" i="5"/>
  <c r="AZ395" i="5"/>
  <c r="BL395" i="5"/>
  <c r="BX395" i="5"/>
  <c r="BA395" i="5"/>
  <c r="BM395" i="5"/>
  <c r="BY395" i="5"/>
  <c r="AP395" i="5"/>
  <c r="BB395" i="5"/>
  <c r="BN395" i="5"/>
  <c r="AQ395" i="5"/>
  <c r="BC395" i="5"/>
  <c r="BO395" i="5"/>
  <c r="AR395" i="5"/>
  <c r="BD395" i="5"/>
  <c r="BP395" i="5"/>
  <c r="AS395" i="5"/>
  <c r="BE395" i="5"/>
  <c r="BQ395" i="5"/>
  <c r="AT395" i="5"/>
  <c r="BF395" i="5"/>
  <c r="BR395" i="5"/>
  <c r="AU395" i="5"/>
  <c r="BG395" i="5"/>
  <c r="BS395" i="5"/>
  <c r="AV395" i="5"/>
  <c r="BH395" i="5"/>
  <c r="BT395" i="5"/>
  <c r="AW395" i="5"/>
  <c r="BI395" i="5"/>
  <c r="BU395" i="5"/>
  <c r="AX395" i="5"/>
  <c r="BJ395" i="5"/>
  <c r="BV395" i="5"/>
  <c r="AQ290" i="5"/>
  <c r="BC290" i="5"/>
  <c r="BO290" i="5"/>
  <c r="AR290" i="5"/>
  <c r="BD290" i="5"/>
  <c r="BP290" i="5"/>
  <c r="AS290" i="5"/>
  <c r="BE290" i="5"/>
  <c r="BQ290" i="5"/>
  <c r="AT290" i="5"/>
  <c r="BF290" i="5"/>
  <c r="BR290" i="5"/>
  <c r="AU290" i="5"/>
  <c r="BG290" i="5"/>
  <c r="BS290" i="5"/>
  <c r="AV290" i="5"/>
  <c r="BH290" i="5"/>
  <c r="BT290" i="5"/>
  <c r="AW290" i="5"/>
  <c r="BI290" i="5"/>
  <c r="BU290" i="5"/>
  <c r="AX290" i="5"/>
  <c r="BJ290" i="5"/>
  <c r="BV290" i="5"/>
  <c r="AY290" i="5"/>
  <c r="BK290" i="5"/>
  <c r="BW290" i="5"/>
  <c r="AZ290" i="5"/>
  <c r="BL290" i="5"/>
  <c r="BX290" i="5"/>
  <c r="AP290" i="5"/>
  <c r="BB290" i="5"/>
  <c r="BN290" i="5"/>
  <c r="BY290" i="5"/>
  <c r="BA290" i="5"/>
  <c r="BM290" i="5"/>
  <c r="BA31" i="5"/>
  <c r="BM31" i="5"/>
  <c r="BY31" i="5"/>
  <c r="AP31" i="5"/>
  <c r="BB31" i="5"/>
  <c r="BN31" i="5"/>
  <c r="AQ31" i="5"/>
  <c r="BC31" i="5"/>
  <c r="BO31" i="5"/>
  <c r="AR31" i="5"/>
  <c r="BD31" i="5"/>
  <c r="BP31" i="5"/>
  <c r="AS31" i="5"/>
  <c r="BE31" i="5"/>
  <c r="BQ31" i="5"/>
  <c r="AU31" i="5"/>
  <c r="BG31" i="5"/>
  <c r="BS31" i="5"/>
  <c r="AV31" i="5"/>
  <c r="BH31" i="5"/>
  <c r="BT31" i="5"/>
  <c r="AX31" i="5"/>
  <c r="BJ31" i="5"/>
  <c r="BV31" i="5"/>
  <c r="AY31" i="5"/>
  <c r="BK31" i="5"/>
  <c r="BW31" i="5"/>
  <c r="BU31" i="5"/>
  <c r="BX31" i="5"/>
  <c r="AT31" i="5"/>
  <c r="AW31" i="5"/>
  <c r="AZ31" i="5"/>
  <c r="BF31" i="5"/>
  <c r="BI31" i="5"/>
  <c r="BL31" i="5"/>
  <c r="BR31" i="5"/>
  <c r="BA201" i="5"/>
  <c r="BM201" i="5"/>
  <c r="BY201" i="5"/>
  <c r="AP201" i="5"/>
  <c r="BB201" i="5"/>
  <c r="BN201" i="5"/>
  <c r="AQ201" i="5"/>
  <c r="BC201" i="5"/>
  <c r="BO201" i="5"/>
  <c r="AR201" i="5"/>
  <c r="BD201" i="5"/>
  <c r="BP201" i="5"/>
  <c r="AS201" i="5"/>
  <c r="BE201" i="5"/>
  <c r="BQ201" i="5"/>
  <c r="AT201" i="5"/>
  <c r="BF201" i="5"/>
  <c r="BR201" i="5"/>
  <c r="AU201" i="5"/>
  <c r="BG201" i="5"/>
  <c r="BS201" i="5"/>
  <c r="AV201" i="5"/>
  <c r="BH201" i="5"/>
  <c r="BT201" i="5"/>
  <c r="AW201" i="5"/>
  <c r="BI201" i="5"/>
  <c r="BU201" i="5"/>
  <c r="AX201" i="5"/>
  <c r="BJ201" i="5"/>
  <c r="BV201" i="5"/>
  <c r="AZ201" i="5"/>
  <c r="BL201" i="5"/>
  <c r="BX201" i="5"/>
  <c r="BK201" i="5"/>
  <c r="BW201" i="5"/>
  <c r="AY201" i="5"/>
  <c r="AQ344" i="5"/>
  <c r="BC344" i="5"/>
  <c r="BO344" i="5"/>
  <c r="AR344" i="5"/>
  <c r="BD344" i="5"/>
  <c r="BP344" i="5"/>
  <c r="AS344" i="5"/>
  <c r="BE344" i="5"/>
  <c r="BQ344" i="5"/>
  <c r="AT344" i="5"/>
  <c r="BF344" i="5"/>
  <c r="BR344" i="5"/>
  <c r="AU344" i="5"/>
  <c r="BG344" i="5"/>
  <c r="BS344" i="5"/>
  <c r="AV344" i="5"/>
  <c r="BH344" i="5"/>
  <c r="BT344" i="5"/>
  <c r="AW344" i="5"/>
  <c r="BI344" i="5"/>
  <c r="BU344" i="5"/>
  <c r="AX344" i="5"/>
  <c r="BJ344" i="5"/>
  <c r="BV344" i="5"/>
  <c r="AY344" i="5"/>
  <c r="BK344" i="5"/>
  <c r="BW344" i="5"/>
  <c r="AZ344" i="5"/>
  <c r="BL344" i="5"/>
  <c r="BX344" i="5"/>
  <c r="BA344" i="5"/>
  <c r="BM344" i="5"/>
  <c r="BY344" i="5"/>
  <c r="AP344" i="5"/>
  <c r="BB344" i="5"/>
  <c r="BN344" i="5"/>
  <c r="AR248" i="5"/>
  <c r="BD248" i="5"/>
  <c r="BP248" i="5"/>
  <c r="AS248" i="5"/>
  <c r="BE248" i="5"/>
  <c r="BQ248" i="5"/>
  <c r="AT248" i="5"/>
  <c r="BF248" i="5"/>
  <c r="BR248" i="5"/>
  <c r="AU248" i="5"/>
  <c r="BG248" i="5"/>
  <c r="BS248" i="5"/>
  <c r="AV248" i="5"/>
  <c r="BH248" i="5"/>
  <c r="BT248" i="5"/>
  <c r="AW248" i="5"/>
  <c r="BI248" i="5"/>
  <c r="BU248" i="5"/>
  <c r="AX248" i="5"/>
  <c r="BJ248" i="5"/>
  <c r="BV248" i="5"/>
  <c r="AY248" i="5"/>
  <c r="BK248" i="5"/>
  <c r="BW248" i="5"/>
  <c r="AZ248" i="5"/>
  <c r="BL248" i="5"/>
  <c r="BX248" i="5"/>
  <c r="BA248" i="5"/>
  <c r="BM248" i="5"/>
  <c r="BY248" i="5"/>
  <c r="AP248" i="5"/>
  <c r="BB248" i="5"/>
  <c r="BN248" i="5"/>
  <c r="AQ248" i="5"/>
  <c r="BC248" i="5"/>
  <c r="BO248" i="5"/>
  <c r="AX152" i="5"/>
  <c r="BJ152" i="5"/>
  <c r="BV152" i="5"/>
  <c r="AY152" i="5"/>
  <c r="BK152" i="5"/>
  <c r="BW152" i="5"/>
  <c r="AZ152" i="5"/>
  <c r="BL152" i="5"/>
  <c r="BX152" i="5"/>
  <c r="BA152" i="5"/>
  <c r="BM152" i="5"/>
  <c r="BY152" i="5"/>
  <c r="AQ152" i="5"/>
  <c r="BC152" i="5"/>
  <c r="BO152" i="5"/>
  <c r="AR152" i="5"/>
  <c r="BD152" i="5"/>
  <c r="BP152" i="5"/>
  <c r="AS152" i="5"/>
  <c r="BE152" i="5"/>
  <c r="BQ152" i="5"/>
  <c r="AT152" i="5"/>
  <c r="BF152" i="5"/>
  <c r="BR152" i="5"/>
  <c r="AU152" i="5"/>
  <c r="BG152" i="5"/>
  <c r="BS152" i="5"/>
  <c r="AV152" i="5"/>
  <c r="BH152" i="5"/>
  <c r="BT152" i="5"/>
  <c r="AW152" i="5"/>
  <c r="BI152" i="5"/>
  <c r="BU152" i="5"/>
  <c r="AP152" i="5"/>
  <c r="BB152" i="5"/>
  <c r="BN152" i="5"/>
  <c r="AS47" i="5"/>
  <c r="BE47" i="5"/>
  <c r="BQ47" i="5"/>
  <c r="AT47" i="5"/>
  <c r="BF47" i="5"/>
  <c r="BR47" i="5"/>
  <c r="AU47" i="5"/>
  <c r="BG47" i="5"/>
  <c r="BS47" i="5"/>
  <c r="AV47" i="5"/>
  <c r="BH47" i="5"/>
  <c r="BT47" i="5"/>
  <c r="AW47" i="5"/>
  <c r="BI47" i="5"/>
  <c r="BU47" i="5"/>
  <c r="AX47" i="5"/>
  <c r="BJ47" i="5"/>
  <c r="BV47" i="5"/>
  <c r="AY47" i="5"/>
  <c r="BK47" i="5"/>
  <c r="BW47" i="5"/>
  <c r="AZ47" i="5"/>
  <c r="BL47" i="5"/>
  <c r="BX47" i="5"/>
  <c r="BA47" i="5"/>
  <c r="BM47" i="5"/>
  <c r="BY47" i="5"/>
  <c r="AP47" i="5"/>
  <c r="BB47" i="5"/>
  <c r="BN47" i="5"/>
  <c r="AQ47" i="5"/>
  <c r="BC47" i="5"/>
  <c r="BO47" i="5"/>
  <c r="AR47" i="5"/>
  <c r="BD47" i="5"/>
  <c r="BP47" i="5"/>
  <c r="AV61" i="5"/>
  <c r="BH61" i="5"/>
  <c r="BT61" i="5"/>
  <c r="AW61" i="5"/>
  <c r="BI61" i="5"/>
  <c r="BU61" i="5"/>
  <c r="AX61" i="5"/>
  <c r="BJ61" i="5"/>
  <c r="BV61" i="5"/>
  <c r="AY61" i="5"/>
  <c r="BK61" i="5"/>
  <c r="BW61" i="5"/>
  <c r="AZ61" i="5"/>
  <c r="BL61" i="5"/>
  <c r="BX61" i="5"/>
  <c r="BA61" i="5"/>
  <c r="BM61" i="5"/>
  <c r="BY61" i="5"/>
  <c r="AP61" i="5"/>
  <c r="BB61" i="5"/>
  <c r="BN61" i="5"/>
  <c r="AQ61" i="5"/>
  <c r="BC61" i="5"/>
  <c r="BO61" i="5"/>
  <c r="AR61" i="5"/>
  <c r="BD61" i="5"/>
  <c r="BP61" i="5"/>
  <c r="AS61" i="5"/>
  <c r="BE61" i="5"/>
  <c r="BQ61" i="5"/>
  <c r="AT61" i="5"/>
  <c r="BF61" i="5"/>
  <c r="BR61" i="5"/>
  <c r="AU61" i="5"/>
  <c r="BG61" i="5"/>
  <c r="BS61" i="5"/>
  <c r="AR259" i="5"/>
  <c r="BD259" i="5"/>
  <c r="BP259" i="5"/>
  <c r="AS259" i="5"/>
  <c r="BE259" i="5"/>
  <c r="BQ259" i="5"/>
  <c r="AT259" i="5"/>
  <c r="BF259" i="5"/>
  <c r="BR259" i="5"/>
  <c r="AU259" i="5"/>
  <c r="BG259" i="5"/>
  <c r="BS259" i="5"/>
  <c r="AV259" i="5"/>
  <c r="BH259" i="5"/>
  <c r="BT259" i="5"/>
  <c r="AW259" i="5"/>
  <c r="BI259" i="5"/>
  <c r="BU259" i="5"/>
  <c r="AX259" i="5"/>
  <c r="BJ259" i="5"/>
  <c r="BV259" i="5"/>
  <c r="AY259" i="5"/>
  <c r="BK259" i="5"/>
  <c r="BW259" i="5"/>
  <c r="AZ259" i="5"/>
  <c r="BL259" i="5"/>
  <c r="BX259" i="5"/>
  <c r="BA259" i="5"/>
  <c r="BM259" i="5"/>
  <c r="BY259" i="5"/>
  <c r="AP259" i="5"/>
  <c r="BB259" i="5"/>
  <c r="BN259" i="5"/>
  <c r="AQ259" i="5"/>
  <c r="BC259" i="5"/>
  <c r="BO259" i="5"/>
  <c r="AY170" i="5"/>
  <c r="BK170" i="5"/>
  <c r="BW170" i="5"/>
  <c r="AZ170" i="5"/>
  <c r="BL170" i="5"/>
  <c r="BX170" i="5"/>
  <c r="BA170" i="5"/>
  <c r="BM170" i="5"/>
  <c r="BY170" i="5"/>
  <c r="AQ170" i="5"/>
  <c r="BC170" i="5"/>
  <c r="BO170" i="5"/>
  <c r="AS170" i="5"/>
  <c r="BE170" i="5"/>
  <c r="BQ170" i="5"/>
  <c r="AT170" i="5"/>
  <c r="BF170" i="5"/>
  <c r="BR170" i="5"/>
  <c r="AU170" i="5"/>
  <c r="BG170" i="5"/>
  <c r="BS170" i="5"/>
  <c r="AV170" i="5"/>
  <c r="BH170" i="5"/>
  <c r="BT170" i="5"/>
  <c r="AW170" i="5"/>
  <c r="BI170" i="5"/>
  <c r="BU170" i="5"/>
  <c r="AR170" i="5"/>
  <c r="AX170" i="5"/>
  <c r="BB170" i="5"/>
  <c r="BD170" i="5"/>
  <c r="BJ170" i="5"/>
  <c r="BN170" i="5"/>
  <c r="BP170" i="5"/>
  <c r="BV170" i="5"/>
  <c r="AP170" i="5"/>
  <c r="AQ337" i="5"/>
  <c r="BC337" i="5"/>
  <c r="BO337" i="5"/>
  <c r="AR337" i="5"/>
  <c r="BD337" i="5"/>
  <c r="BP337" i="5"/>
  <c r="AS337" i="5"/>
  <c r="BE337" i="5"/>
  <c r="BQ337" i="5"/>
  <c r="AT337" i="5"/>
  <c r="BF337" i="5"/>
  <c r="BR337" i="5"/>
  <c r="AU337" i="5"/>
  <c r="BG337" i="5"/>
  <c r="BS337" i="5"/>
  <c r="AV337" i="5"/>
  <c r="BH337" i="5"/>
  <c r="BT337" i="5"/>
  <c r="AW337" i="5"/>
  <c r="BI337" i="5"/>
  <c r="BU337" i="5"/>
  <c r="AX337" i="5"/>
  <c r="BJ337" i="5"/>
  <c r="BV337" i="5"/>
  <c r="AY337" i="5"/>
  <c r="BK337" i="5"/>
  <c r="BW337" i="5"/>
  <c r="AZ337" i="5"/>
  <c r="BL337" i="5"/>
  <c r="BX337" i="5"/>
  <c r="BA337" i="5"/>
  <c r="BM337" i="5"/>
  <c r="BY337" i="5"/>
  <c r="AP337" i="5"/>
  <c r="BB337" i="5"/>
  <c r="BN337" i="5"/>
  <c r="AZ103" i="5"/>
  <c r="BL103" i="5"/>
  <c r="BX103" i="5"/>
  <c r="BA103" i="5"/>
  <c r="BM103" i="5"/>
  <c r="BY103" i="5"/>
  <c r="AP103" i="5"/>
  <c r="BB103" i="5"/>
  <c r="BN103" i="5"/>
  <c r="AQ103" i="5"/>
  <c r="BC103" i="5"/>
  <c r="BO103" i="5"/>
  <c r="AR103" i="5"/>
  <c r="BD103" i="5"/>
  <c r="BP103" i="5"/>
  <c r="AS103" i="5"/>
  <c r="BE103" i="5"/>
  <c r="BQ103" i="5"/>
  <c r="AT103" i="5"/>
  <c r="BF103" i="5"/>
  <c r="BR103" i="5"/>
  <c r="AU103" i="5"/>
  <c r="BG103" i="5"/>
  <c r="BS103" i="5"/>
  <c r="AV103" i="5"/>
  <c r="BH103" i="5"/>
  <c r="BT103" i="5"/>
  <c r="AW103" i="5"/>
  <c r="BI103" i="5"/>
  <c r="BU103" i="5"/>
  <c r="AX103" i="5"/>
  <c r="BJ103" i="5"/>
  <c r="BV103" i="5"/>
  <c r="AY103" i="5"/>
  <c r="BK103" i="5"/>
  <c r="BW103" i="5"/>
  <c r="AQ311" i="5"/>
  <c r="AR311" i="5"/>
  <c r="BD311" i="5"/>
  <c r="BP311" i="5"/>
  <c r="AS311" i="5"/>
  <c r="BE311" i="5"/>
  <c r="BQ311" i="5"/>
  <c r="AT311" i="5"/>
  <c r="BF311" i="5"/>
  <c r="BR311" i="5"/>
  <c r="AU311" i="5"/>
  <c r="BG311" i="5"/>
  <c r="BS311" i="5"/>
  <c r="AV311" i="5"/>
  <c r="BH311" i="5"/>
  <c r="BT311" i="5"/>
  <c r="AW311" i="5"/>
  <c r="BI311" i="5"/>
  <c r="BU311" i="5"/>
  <c r="AX311" i="5"/>
  <c r="BJ311" i="5"/>
  <c r="BV311" i="5"/>
  <c r="AY311" i="5"/>
  <c r="BK311" i="5"/>
  <c r="BW311" i="5"/>
  <c r="AZ311" i="5"/>
  <c r="BL311" i="5"/>
  <c r="BX311" i="5"/>
  <c r="AP311" i="5"/>
  <c r="BB311" i="5"/>
  <c r="BN311" i="5"/>
  <c r="BA311" i="5"/>
  <c r="BC311" i="5"/>
  <c r="BM311" i="5"/>
  <c r="BO311" i="5"/>
  <c r="BY311" i="5"/>
  <c r="BA215" i="5"/>
  <c r="BM215" i="5"/>
  <c r="BY215" i="5"/>
  <c r="AP215" i="5"/>
  <c r="BB215" i="5"/>
  <c r="BN215" i="5"/>
  <c r="AQ215" i="5"/>
  <c r="BC215" i="5"/>
  <c r="BO215" i="5"/>
  <c r="AR215" i="5"/>
  <c r="BD215" i="5"/>
  <c r="BP215" i="5"/>
  <c r="AS215" i="5"/>
  <c r="BE215" i="5"/>
  <c r="BQ215" i="5"/>
  <c r="AT215" i="5"/>
  <c r="BF215" i="5"/>
  <c r="BR215" i="5"/>
  <c r="AU215" i="5"/>
  <c r="BG215" i="5"/>
  <c r="BS215" i="5"/>
  <c r="AV215" i="5"/>
  <c r="BH215" i="5"/>
  <c r="BT215" i="5"/>
  <c r="AW215" i="5"/>
  <c r="BI215" i="5"/>
  <c r="BU215" i="5"/>
  <c r="AZ215" i="5"/>
  <c r="BL215" i="5"/>
  <c r="BX215" i="5"/>
  <c r="BW215" i="5"/>
  <c r="AX215" i="5"/>
  <c r="AY215" i="5"/>
  <c r="BJ215" i="5"/>
  <c r="BK215" i="5"/>
  <c r="BV215" i="5"/>
  <c r="AT119" i="5"/>
  <c r="BF119" i="5"/>
  <c r="BR119" i="5"/>
  <c r="AU119" i="5"/>
  <c r="BG119" i="5"/>
  <c r="BS119" i="5"/>
  <c r="AV119" i="5"/>
  <c r="BH119" i="5"/>
  <c r="BT119" i="5"/>
  <c r="AW119" i="5"/>
  <c r="BI119" i="5"/>
  <c r="BU119" i="5"/>
  <c r="AX119" i="5"/>
  <c r="BJ119" i="5"/>
  <c r="BV119" i="5"/>
  <c r="AY119" i="5"/>
  <c r="BK119" i="5"/>
  <c r="BW119" i="5"/>
  <c r="AZ119" i="5"/>
  <c r="BL119" i="5"/>
  <c r="BX119" i="5"/>
  <c r="BA119" i="5"/>
  <c r="BM119" i="5"/>
  <c r="BY119" i="5"/>
  <c r="AP119" i="5"/>
  <c r="BB119" i="5"/>
  <c r="BN119" i="5"/>
  <c r="AQ119" i="5"/>
  <c r="BC119" i="5"/>
  <c r="BO119" i="5"/>
  <c r="AR119" i="5"/>
  <c r="BD119" i="5"/>
  <c r="BP119" i="5"/>
  <c r="AS119" i="5"/>
  <c r="BE119" i="5"/>
  <c r="BQ119" i="5"/>
  <c r="AZ9" i="5"/>
  <c r="BL9" i="5"/>
  <c r="BX9" i="5"/>
  <c r="BA9" i="5"/>
  <c r="BM9" i="5"/>
  <c r="BY9" i="5"/>
  <c r="AP9" i="5"/>
  <c r="BB9" i="5"/>
  <c r="BN9" i="5"/>
  <c r="AQ9" i="5"/>
  <c r="BC9" i="5"/>
  <c r="BO9" i="5"/>
  <c r="AR9" i="5"/>
  <c r="BD9" i="5"/>
  <c r="BP9" i="5"/>
  <c r="AS9" i="5"/>
  <c r="BE9" i="5"/>
  <c r="BQ9" i="5"/>
  <c r="AU9" i="5"/>
  <c r="BG9" i="5"/>
  <c r="BS9" i="5"/>
  <c r="AV9" i="5"/>
  <c r="BH9" i="5"/>
  <c r="BT9" i="5"/>
  <c r="AW9" i="5"/>
  <c r="BI9" i="5"/>
  <c r="BU9" i="5"/>
  <c r="AX9" i="5"/>
  <c r="BJ9" i="5"/>
  <c r="BV9" i="5"/>
  <c r="AY9" i="5"/>
  <c r="BK9" i="5"/>
  <c r="BW9" i="5"/>
  <c r="AT9" i="5"/>
  <c r="BF9" i="5"/>
  <c r="BR9" i="5"/>
  <c r="AQ310" i="5"/>
  <c r="BC310" i="5"/>
  <c r="BO310" i="5"/>
  <c r="AR310" i="5"/>
  <c r="BD310" i="5"/>
  <c r="BP310" i="5"/>
  <c r="AS310" i="5"/>
  <c r="BE310" i="5"/>
  <c r="BQ310" i="5"/>
  <c r="AT310" i="5"/>
  <c r="BF310" i="5"/>
  <c r="BR310" i="5"/>
  <c r="AU310" i="5"/>
  <c r="BG310" i="5"/>
  <c r="BS310" i="5"/>
  <c r="AV310" i="5"/>
  <c r="BH310" i="5"/>
  <c r="BT310" i="5"/>
  <c r="AW310" i="5"/>
  <c r="BI310" i="5"/>
  <c r="BU310" i="5"/>
  <c r="AX310" i="5"/>
  <c r="BJ310" i="5"/>
  <c r="BV310" i="5"/>
  <c r="AY310" i="5"/>
  <c r="BK310" i="5"/>
  <c r="BW310" i="5"/>
  <c r="AZ310" i="5"/>
  <c r="BL310" i="5"/>
  <c r="BX310" i="5"/>
  <c r="AP310" i="5"/>
  <c r="BB310" i="5"/>
  <c r="BN310" i="5"/>
  <c r="BY310" i="5"/>
  <c r="BA310" i="5"/>
  <c r="BM310" i="5"/>
  <c r="BA214" i="5"/>
  <c r="BM214" i="5"/>
  <c r="BY214" i="5"/>
  <c r="AP214" i="5"/>
  <c r="BB214" i="5"/>
  <c r="BN214" i="5"/>
  <c r="AQ214" i="5"/>
  <c r="BC214" i="5"/>
  <c r="BO214" i="5"/>
  <c r="AR214" i="5"/>
  <c r="BD214" i="5"/>
  <c r="BP214" i="5"/>
  <c r="AS214" i="5"/>
  <c r="BE214" i="5"/>
  <c r="BQ214" i="5"/>
  <c r="AT214" i="5"/>
  <c r="BF214" i="5"/>
  <c r="BR214" i="5"/>
  <c r="AU214" i="5"/>
  <c r="BG214" i="5"/>
  <c r="BS214" i="5"/>
  <c r="AV214" i="5"/>
  <c r="BH214" i="5"/>
  <c r="BT214" i="5"/>
  <c r="AW214" i="5"/>
  <c r="BI214" i="5"/>
  <c r="BU214" i="5"/>
  <c r="AX214" i="5"/>
  <c r="AZ214" i="5"/>
  <c r="BL214" i="5"/>
  <c r="BX214" i="5"/>
  <c r="AY214" i="5"/>
  <c r="BJ214" i="5"/>
  <c r="BK214" i="5"/>
  <c r="BV214" i="5"/>
  <c r="BW214" i="5"/>
  <c r="AT117" i="5"/>
  <c r="BF117" i="5"/>
  <c r="BR117" i="5"/>
  <c r="AU117" i="5"/>
  <c r="BG117" i="5"/>
  <c r="BS117" i="5"/>
  <c r="AV117" i="5"/>
  <c r="BH117" i="5"/>
  <c r="BT117" i="5"/>
  <c r="AW117" i="5"/>
  <c r="BI117" i="5"/>
  <c r="BU117" i="5"/>
  <c r="AX117" i="5"/>
  <c r="BJ117" i="5"/>
  <c r="BV117" i="5"/>
  <c r="AY117" i="5"/>
  <c r="BK117" i="5"/>
  <c r="BW117" i="5"/>
  <c r="AZ117" i="5"/>
  <c r="BL117" i="5"/>
  <c r="BX117" i="5"/>
  <c r="BA117" i="5"/>
  <c r="BM117" i="5"/>
  <c r="BY117" i="5"/>
  <c r="AP117" i="5"/>
  <c r="BB117" i="5"/>
  <c r="BN117" i="5"/>
  <c r="AQ117" i="5"/>
  <c r="BC117" i="5"/>
  <c r="BO117" i="5"/>
  <c r="AR117" i="5"/>
  <c r="BD117" i="5"/>
  <c r="BP117" i="5"/>
  <c r="AS117" i="5"/>
  <c r="BE117" i="5"/>
  <c r="BQ117" i="5"/>
  <c r="AZ8" i="5"/>
  <c r="BL8" i="5"/>
  <c r="BX8" i="5"/>
  <c r="BA8" i="5"/>
  <c r="BM8" i="5"/>
  <c r="BY8" i="5"/>
  <c r="AP8" i="5"/>
  <c r="BB8" i="5"/>
  <c r="BN8" i="5"/>
  <c r="AQ8" i="5"/>
  <c r="BC8" i="5"/>
  <c r="BO8" i="5"/>
  <c r="AR8" i="5"/>
  <c r="BD8" i="5"/>
  <c r="BP8" i="5"/>
  <c r="AS8" i="5"/>
  <c r="BE8" i="5"/>
  <c r="BQ8" i="5"/>
  <c r="AU8" i="5"/>
  <c r="BG8" i="5"/>
  <c r="BS8" i="5"/>
  <c r="AV8" i="5"/>
  <c r="BH8" i="5"/>
  <c r="BT8" i="5"/>
  <c r="AW8" i="5"/>
  <c r="BI8" i="5"/>
  <c r="BU8" i="5"/>
  <c r="AX8" i="5"/>
  <c r="BJ8" i="5"/>
  <c r="BV8" i="5"/>
  <c r="AY8" i="5"/>
  <c r="BK8" i="5"/>
  <c r="BW8" i="5"/>
  <c r="BR8" i="5"/>
  <c r="AT8" i="5"/>
  <c r="BF8" i="5"/>
  <c r="BA30" i="5"/>
  <c r="BM30" i="5"/>
  <c r="BY30" i="5"/>
  <c r="AP30" i="5"/>
  <c r="BB30" i="5"/>
  <c r="BN30" i="5"/>
  <c r="AQ30" i="5"/>
  <c r="BC30" i="5"/>
  <c r="BO30" i="5"/>
  <c r="AR30" i="5"/>
  <c r="BD30" i="5"/>
  <c r="BP30" i="5"/>
  <c r="AS30" i="5"/>
  <c r="BE30" i="5"/>
  <c r="BQ30" i="5"/>
  <c r="AU30" i="5"/>
  <c r="BG30" i="5"/>
  <c r="BS30" i="5"/>
  <c r="AV30" i="5"/>
  <c r="BH30" i="5"/>
  <c r="BT30" i="5"/>
  <c r="AW30" i="5"/>
  <c r="BI30" i="5"/>
  <c r="BU30" i="5"/>
  <c r="AX30" i="5"/>
  <c r="BJ30" i="5"/>
  <c r="BV30" i="5"/>
  <c r="AY30" i="5"/>
  <c r="BK30" i="5"/>
  <c r="BW30" i="5"/>
  <c r="AZ30" i="5"/>
  <c r="BF30" i="5"/>
  <c r="BL30" i="5"/>
  <c r="BR30" i="5"/>
  <c r="BX30" i="5"/>
  <c r="AT30" i="5"/>
  <c r="AR237" i="5"/>
  <c r="BD237" i="5"/>
  <c r="BP237" i="5"/>
  <c r="AS237" i="5"/>
  <c r="BE237" i="5"/>
  <c r="BQ237" i="5"/>
  <c r="AT237" i="5"/>
  <c r="BF237" i="5"/>
  <c r="BR237" i="5"/>
  <c r="AU237" i="5"/>
  <c r="BG237" i="5"/>
  <c r="BS237" i="5"/>
  <c r="AV237" i="5"/>
  <c r="BH237" i="5"/>
  <c r="BT237" i="5"/>
  <c r="AW237" i="5"/>
  <c r="BI237" i="5"/>
  <c r="BU237" i="5"/>
  <c r="AX237" i="5"/>
  <c r="BJ237" i="5"/>
  <c r="BV237" i="5"/>
  <c r="AY237" i="5"/>
  <c r="BK237" i="5"/>
  <c r="BW237" i="5"/>
  <c r="AZ237" i="5"/>
  <c r="BL237" i="5"/>
  <c r="BX237" i="5"/>
  <c r="BA237" i="5"/>
  <c r="BM237" i="5"/>
  <c r="BY237" i="5"/>
  <c r="AP237" i="5"/>
  <c r="BB237" i="5"/>
  <c r="BN237" i="5"/>
  <c r="AQ237" i="5"/>
  <c r="BC237" i="5"/>
  <c r="BO237" i="5"/>
  <c r="AS43" i="5"/>
  <c r="BE43" i="5"/>
  <c r="BQ43" i="5"/>
  <c r="AT43" i="5"/>
  <c r="BF43" i="5"/>
  <c r="BR43" i="5"/>
  <c r="AU43" i="5"/>
  <c r="BG43" i="5"/>
  <c r="BS43" i="5"/>
  <c r="AV43" i="5"/>
  <c r="BH43" i="5"/>
  <c r="BT43" i="5"/>
  <c r="AW43" i="5"/>
  <c r="BI43" i="5"/>
  <c r="BU43" i="5"/>
  <c r="AX43" i="5"/>
  <c r="BJ43" i="5"/>
  <c r="BV43" i="5"/>
  <c r="AY43" i="5"/>
  <c r="BK43" i="5"/>
  <c r="BW43" i="5"/>
  <c r="AZ43" i="5"/>
  <c r="BL43" i="5"/>
  <c r="BX43" i="5"/>
  <c r="BA43" i="5"/>
  <c r="BM43" i="5"/>
  <c r="BY43" i="5"/>
  <c r="AP43" i="5"/>
  <c r="BB43" i="5"/>
  <c r="BN43" i="5"/>
  <c r="AQ43" i="5"/>
  <c r="BC43" i="5"/>
  <c r="BO43" i="5"/>
  <c r="AR43" i="5"/>
  <c r="BD43" i="5"/>
  <c r="BP43" i="5"/>
  <c r="AR250" i="5"/>
  <c r="BD250" i="5"/>
  <c r="BP250" i="5"/>
  <c r="AS250" i="5"/>
  <c r="BE250" i="5"/>
  <c r="BQ250" i="5"/>
  <c r="AT250" i="5"/>
  <c r="BF250" i="5"/>
  <c r="BR250" i="5"/>
  <c r="AU250" i="5"/>
  <c r="BG250" i="5"/>
  <c r="BS250" i="5"/>
  <c r="AV250" i="5"/>
  <c r="BH250" i="5"/>
  <c r="BT250" i="5"/>
  <c r="AW250" i="5"/>
  <c r="BI250" i="5"/>
  <c r="BU250" i="5"/>
  <c r="AX250" i="5"/>
  <c r="BJ250" i="5"/>
  <c r="BV250" i="5"/>
  <c r="AY250" i="5"/>
  <c r="BK250" i="5"/>
  <c r="BW250" i="5"/>
  <c r="AZ250" i="5"/>
  <c r="BL250" i="5"/>
  <c r="BX250" i="5"/>
  <c r="BA250" i="5"/>
  <c r="BM250" i="5"/>
  <c r="BY250" i="5"/>
  <c r="AP250" i="5"/>
  <c r="BB250" i="5"/>
  <c r="BN250" i="5"/>
  <c r="BC250" i="5"/>
  <c r="BO250" i="5"/>
  <c r="AQ250" i="5"/>
  <c r="AQ305" i="5"/>
  <c r="BC305" i="5"/>
  <c r="BO305" i="5"/>
  <c r="AR305" i="5"/>
  <c r="BD305" i="5"/>
  <c r="BP305" i="5"/>
  <c r="AS305" i="5"/>
  <c r="BE305" i="5"/>
  <c r="BQ305" i="5"/>
  <c r="AT305" i="5"/>
  <c r="BF305" i="5"/>
  <c r="BR305" i="5"/>
  <c r="AU305" i="5"/>
  <c r="BG305" i="5"/>
  <c r="BS305" i="5"/>
  <c r="AV305" i="5"/>
  <c r="BH305" i="5"/>
  <c r="BT305" i="5"/>
  <c r="AW305" i="5"/>
  <c r="BI305" i="5"/>
  <c r="BU305" i="5"/>
  <c r="AX305" i="5"/>
  <c r="BJ305" i="5"/>
  <c r="BV305" i="5"/>
  <c r="AY305" i="5"/>
  <c r="BK305" i="5"/>
  <c r="BW305" i="5"/>
  <c r="AZ305" i="5"/>
  <c r="BL305" i="5"/>
  <c r="BX305" i="5"/>
  <c r="AP305" i="5"/>
  <c r="BB305" i="5"/>
  <c r="BN305" i="5"/>
  <c r="BA305" i="5"/>
  <c r="BM305" i="5"/>
  <c r="BY305" i="5"/>
  <c r="AQ285" i="5"/>
  <c r="BC285" i="5"/>
  <c r="BO285" i="5"/>
  <c r="AR285" i="5"/>
  <c r="BD285" i="5"/>
  <c r="BP285" i="5"/>
  <c r="AS285" i="5"/>
  <c r="BE285" i="5"/>
  <c r="BQ285" i="5"/>
  <c r="AT285" i="5"/>
  <c r="BF285" i="5"/>
  <c r="BR285" i="5"/>
  <c r="AU285" i="5"/>
  <c r="BG285" i="5"/>
  <c r="BS285" i="5"/>
  <c r="AV285" i="5"/>
  <c r="BH285" i="5"/>
  <c r="BT285" i="5"/>
  <c r="AW285" i="5"/>
  <c r="BI285" i="5"/>
  <c r="BU285" i="5"/>
  <c r="AX285" i="5"/>
  <c r="BJ285" i="5"/>
  <c r="BV285" i="5"/>
  <c r="AY285" i="5"/>
  <c r="BK285" i="5"/>
  <c r="BW285" i="5"/>
  <c r="AZ285" i="5"/>
  <c r="BL285" i="5"/>
  <c r="BX285" i="5"/>
  <c r="AP285" i="5"/>
  <c r="BB285" i="5"/>
  <c r="BN285" i="5"/>
  <c r="BA285" i="5"/>
  <c r="BM285" i="5"/>
  <c r="BY285" i="5"/>
  <c r="AR244" i="5"/>
  <c r="BD244" i="5"/>
  <c r="BP244" i="5"/>
  <c r="AS244" i="5"/>
  <c r="BE244" i="5"/>
  <c r="BQ244" i="5"/>
  <c r="AT244" i="5"/>
  <c r="BF244" i="5"/>
  <c r="BR244" i="5"/>
  <c r="AU244" i="5"/>
  <c r="BG244" i="5"/>
  <c r="BS244" i="5"/>
  <c r="AV244" i="5"/>
  <c r="BH244" i="5"/>
  <c r="BT244" i="5"/>
  <c r="AW244" i="5"/>
  <c r="BI244" i="5"/>
  <c r="BU244" i="5"/>
  <c r="AX244" i="5"/>
  <c r="BJ244" i="5"/>
  <c r="BV244" i="5"/>
  <c r="AY244" i="5"/>
  <c r="BK244" i="5"/>
  <c r="BW244" i="5"/>
  <c r="AZ244" i="5"/>
  <c r="BL244" i="5"/>
  <c r="BX244" i="5"/>
  <c r="BA244" i="5"/>
  <c r="BM244" i="5"/>
  <c r="BY244" i="5"/>
  <c r="AP244" i="5"/>
  <c r="BB244" i="5"/>
  <c r="BN244" i="5"/>
  <c r="AQ244" i="5"/>
  <c r="BC244" i="5"/>
  <c r="BO244" i="5"/>
  <c r="AS51" i="5"/>
  <c r="BE51" i="5"/>
  <c r="BQ51" i="5"/>
  <c r="AT51" i="5"/>
  <c r="BF51" i="5"/>
  <c r="BR51" i="5"/>
  <c r="AU51" i="5"/>
  <c r="BG51" i="5"/>
  <c r="BS51" i="5"/>
  <c r="AV51" i="5"/>
  <c r="BH51" i="5"/>
  <c r="BT51" i="5"/>
  <c r="AW51" i="5"/>
  <c r="BI51" i="5"/>
  <c r="BU51" i="5"/>
  <c r="AY51" i="5"/>
  <c r="BK51" i="5"/>
  <c r="BW51" i="5"/>
  <c r="BA51" i="5"/>
  <c r="BM51" i="5"/>
  <c r="BY51" i="5"/>
  <c r="AP51" i="5"/>
  <c r="BB51" i="5"/>
  <c r="BN51" i="5"/>
  <c r="AQ51" i="5"/>
  <c r="BC51" i="5"/>
  <c r="BO51" i="5"/>
  <c r="BX51" i="5"/>
  <c r="AR51" i="5"/>
  <c r="AX51" i="5"/>
  <c r="AZ51" i="5"/>
  <c r="BD51" i="5"/>
  <c r="BJ51" i="5"/>
  <c r="BL51" i="5"/>
  <c r="BP51" i="5"/>
  <c r="BV51" i="5"/>
  <c r="AV80" i="5"/>
  <c r="BH80" i="5"/>
  <c r="AW80" i="5"/>
  <c r="BI80" i="5"/>
  <c r="BU80" i="5"/>
  <c r="AX80" i="5"/>
  <c r="BJ80" i="5"/>
  <c r="BA80" i="5"/>
  <c r="BM80" i="5"/>
  <c r="BY80" i="5"/>
  <c r="AP80" i="5"/>
  <c r="BB80" i="5"/>
  <c r="AQ80" i="5"/>
  <c r="BC80" i="5"/>
  <c r="BO80" i="5"/>
  <c r="AR80" i="5"/>
  <c r="BD80" i="5"/>
  <c r="AS80" i="5"/>
  <c r="BE80" i="5"/>
  <c r="BQ80" i="5"/>
  <c r="AT80" i="5"/>
  <c r="BF80" i="5"/>
  <c r="BR80" i="5"/>
  <c r="BL80" i="5"/>
  <c r="BN80" i="5"/>
  <c r="BP80" i="5"/>
  <c r="BS80" i="5"/>
  <c r="BT80" i="5"/>
  <c r="BV80" i="5"/>
  <c r="BW80" i="5"/>
  <c r="AU80" i="5"/>
  <c r="BX80" i="5"/>
  <c r="AY80" i="5"/>
  <c r="AZ80" i="5"/>
  <c r="BG80" i="5"/>
  <c r="BK80" i="5"/>
  <c r="BA219" i="5"/>
  <c r="BM219" i="5"/>
  <c r="BY219" i="5"/>
  <c r="AP219" i="5"/>
  <c r="BB219" i="5"/>
  <c r="BN219" i="5"/>
  <c r="AQ219" i="5"/>
  <c r="BC219" i="5"/>
  <c r="BO219" i="5"/>
  <c r="AR219" i="5"/>
  <c r="BD219" i="5"/>
  <c r="BP219" i="5"/>
  <c r="AS219" i="5"/>
  <c r="BE219" i="5"/>
  <c r="BQ219" i="5"/>
  <c r="AT219" i="5"/>
  <c r="BF219" i="5"/>
  <c r="BR219" i="5"/>
  <c r="AU219" i="5"/>
  <c r="BG219" i="5"/>
  <c r="BS219" i="5"/>
  <c r="AV219" i="5"/>
  <c r="BH219" i="5"/>
  <c r="BT219" i="5"/>
  <c r="AW219" i="5"/>
  <c r="BI219" i="5"/>
  <c r="BU219" i="5"/>
  <c r="AZ219" i="5"/>
  <c r="BL219" i="5"/>
  <c r="BX219" i="5"/>
  <c r="BW219" i="5"/>
  <c r="AX219" i="5"/>
  <c r="AY219" i="5"/>
  <c r="BJ219" i="5"/>
  <c r="BK219" i="5"/>
  <c r="BV219" i="5"/>
  <c r="AT123" i="5"/>
  <c r="BF123" i="5"/>
  <c r="BR123" i="5"/>
  <c r="AU123" i="5"/>
  <c r="BG123" i="5"/>
  <c r="BS123" i="5"/>
  <c r="AV123" i="5"/>
  <c r="BH123" i="5"/>
  <c r="BT123" i="5"/>
  <c r="AW123" i="5"/>
  <c r="BI123" i="5"/>
  <c r="BU123" i="5"/>
  <c r="AX123" i="5"/>
  <c r="BJ123" i="5"/>
  <c r="BV123" i="5"/>
  <c r="AY123" i="5"/>
  <c r="BK123" i="5"/>
  <c r="BW123" i="5"/>
  <c r="AZ123" i="5"/>
  <c r="BL123" i="5"/>
  <c r="BX123" i="5"/>
  <c r="BA123" i="5"/>
  <c r="BM123" i="5"/>
  <c r="BY123" i="5"/>
  <c r="AP123" i="5"/>
  <c r="BB123" i="5"/>
  <c r="BN123" i="5"/>
  <c r="AQ123" i="5"/>
  <c r="BC123" i="5"/>
  <c r="BO123" i="5"/>
  <c r="AR123" i="5"/>
  <c r="BD123" i="5"/>
  <c r="BP123" i="5"/>
  <c r="AS123" i="5"/>
  <c r="BE123" i="5"/>
  <c r="BQ123" i="5"/>
  <c r="AZ13" i="5"/>
  <c r="BL13" i="5"/>
  <c r="BX13" i="5"/>
  <c r="BA13" i="5"/>
  <c r="BM13" i="5"/>
  <c r="BY13" i="5"/>
  <c r="AP13" i="5"/>
  <c r="BB13" i="5"/>
  <c r="BN13" i="5"/>
  <c r="AQ13" i="5"/>
  <c r="BC13" i="5"/>
  <c r="BO13" i="5"/>
  <c r="AR13" i="5"/>
  <c r="BD13" i="5"/>
  <c r="BP13" i="5"/>
  <c r="AS13" i="5"/>
  <c r="BE13" i="5"/>
  <c r="BQ13" i="5"/>
  <c r="AU13" i="5"/>
  <c r="BG13" i="5"/>
  <c r="BS13" i="5"/>
  <c r="AV13" i="5"/>
  <c r="BH13" i="5"/>
  <c r="BT13" i="5"/>
  <c r="AW13" i="5"/>
  <c r="BI13" i="5"/>
  <c r="BU13" i="5"/>
  <c r="AX13" i="5"/>
  <c r="BJ13" i="5"/>
  <c r="BV13" i="5"/>
  <c r="AY13" i="5"/>
  <c r="BK13" i="5"/>
  <c r="BW13" i="5"/>
  <c r="AT13" i="5"/>
  <c r="BF13" i="5"/>
  <c r="BR13" i="5"/>
  <c r="AQ284" i="5"/>
  <c r="BC284" i="5"/>
  <c r="BO284" i="5"/>
  <c r="AR284" i="5"/>
  <c r="BD284" i="5"/>
  <c r="BP284" i="5"/>
  <c r="AS284" i="5"/>
  <c r="BE284" i="5"/>
  <c r="BQ284" i="5"/>
  <c r="AT284" i="5"/>
  <c r="BF284" i="5"/>
  <c r="BR284" i="5"/>
  <c r="AU284" i="5"/>
  <c r="BG284" i="5"/>
  <c r="BS284" i="5"/>
  <c r="AV284" i="5"/>
  <c r="BH284" i="5"/>
  <c r="BT284" i="5"/>
  <c r="AW284" i="5"/>
  <c r="BI284" i="5"/>
  <c r="BU284" i="5"/>
  <c r="AX284" i="5"/>
  <c r="BJ284" i="5"/>
  <c r="BV284" i="5"/>
  <c r="AY284" i="5"/>
  <c r="BK284" i="5"/>
  <c r="BW284" i="5"/>
  <c r="AZ284" i="5"/>
  <c r="BL284" i="5"/>
  <c r="BX284" i="5"/>
  <c r="AP284" i="5"/>
  <c r="BB284" i="5"/>
  <c r="BN284" i="5"/>
  <c r="BA284" i="5"/>
  <c r="BM284" i="5"/>
  <c r="BY284" i="5"/>
  <c r="AQ341" i="5"/>
  <c r="BC341" i="5"/>
  <c r="BO341" i="5"/>
  <c r="AR341" i="5"/>
  <c r="BD341" i="5"/>
  <c r="BP341" i="5"/>
  <c r="AS341" i="5"/>
  <c r="BE341" i="5"/>
  <c r="BQ341" i="5"/>
  <c r="AT341" i="5"/>
  <c r="BF341" i="5"/>
  <c r="BR341" i="5"/>
  <c r="AU341" i="5"/>
  <c r="BG341" i="5"/>
  <c r="BS341" i="5"/>
  <c r="AV341" i="5"/>
  <c r="BH341" i="5"/>
  <c r="BT341" i="5"/>
  <c r="AW341" i="5"/>
  <c r="BI341" i="5"/>
  <c r="BU341" i="5"/>
  <c r="AX341" i="5"/>
  <c r="BJ341" i="5"/>
  <c r="BV341" i="5"/>
  <c r="AY341" i="5"/>
  <c r="BK341" i="5"/>
  <c r="BW341" i="5"/>
  <c r="AZ341" i="5"/>
  <c r="BL341" i="5"/>
  <c r="BX341" i="5"/>
  <c r="BA341" i="5"/>
  <c r="BM341" i="5"/>
  <c r="BY341" i="5"/>
  <c r="AP341" i="5"/>
  <c r="BB341" i="5"/>
  <c r="BN341" i="5"/>
  <c r="AQ355" i="5"/>
  <c r="BC355" i="5"/>
  <c r="BO355" i="5"/>
  <c r="AR355" i="5"/>
  <c r="BD355" i="5"/>
  <c r="BP355" i="5"/>
  <c r="AS355" i="5"/>
  <c r="BE355" i="5"/>
  <c r="BQ355" i="5"/>
  <c r="AT355" i="5"/>
  <c r="BF355" i="5"/>
  <c r="BR355" i="5"/>
  <c r="AU355" i="5"/>
  <c r="BG355" i="5"/>
  <c r="BS355" i="5"/>
  <c r="AV355" i="5"/>
  <c r="BH355" i="5"/>
  <c r="BT355" i="5"/>
  <c r="AX355" i="5"/>
  <c r="BJ355" i="5"/>
  <c r="BV355" i="5"/>
  <c r="AY355" i="5"/>
  <c r="BK355" i="5"/>
  <c r="BW355" i="5"/>
  <c r="AZ355" i="5"/>
  <c r="BL355" i="5"/>
  <c r="BX355" i="5"/>
  <c r="AP355" i="5"/>
  <c r="BB355" i="5"/>
  <c r="BN355" i="5"/>
  <c r="AW355" i="5"/>
  <c r="BA355" i="5"/>
  <c r="BI355" i="5"/>
  <c r="BM355" i="5"/>
  <c r="BU355" i="5"/>
  <c r="BY355" i="5"/>
  <c r="AX137" i="5"/>
  <c r="BJ137" i="5"/>
  <c r="BV137" i="5"/>
  <c r="AY137" i="5"/>
  <c r="BK137" i="5"/>
  <c r="BW137" i="5"/>
  <c r="AZ137" i="5"/>
  <c r="BL137" i="5"/>
  <c r="BX137" i="5"/>
  <c r="BA137" i="5"/>
  <c r="BM137" i="5"/>
  <c r="BY137" i="5"/>
  <c r="AP137" i="5"/>
  <c r="BB137" i="5"/>
  <c r="BN137" i="5"/>
  <c r="AQ137" i="5"/>
  <c r="BC137" i="5"/>
  <c r="BO137" i="5"/>
  <c r="AR137" i="5"/>
  <c r="BD137" i="5"/>
  <c r="BP137" i="5"/>
  <c r="AS137" i="5"/>
  <c r="BE137" i="5"/>
  <c r="BQ137" i="5"/>
  <c r="AT137" i="5"/>
  <c r="BF137" i="5"/>
  <c r="BR137" i="5"/>
  <c r="AU137" i="5"/>
  <c r="BG137" i="5"/>
  <c r="BS137" i="5"/>
  <c r="AV137" i="5"/>
  <c r="BH137" i="5"/>
  <c r="BT137" i="5"/>
  <c r="AW137" i="5"/>
  <c r="BI137" i="5"/>
  <c r="BU137" i="5"/>
  <c r="AQ365" i="5"/>
  <c r="BC365" i="5"/>
  <c r="BO365" i="5"/>
  <c r="AR365" i="5"/>
  <c r="BD365" i="5"/>
  <c r="BP365" i="5"/>
  <c r="AS365" i="5"/>
  <c r="BE365" i="5"/>
  <c r="BQ365" i="5"/>
  <c r="AT365" i="5"/>
  <c r="BF365" i="5"/>
  <c r="BR365" i="5"/>
  <c r="AU365" i="5"/>
  <c r="BG365" i="5"/>
  <c r="BS365" i="5"/>
  <c r="AV365" i="5"/>
  <c r="BH365" i="5"/>
  <c r="BT365" i="5"/>
  <c r="AX365" i="5"/>
  <c r="BJ365" i="5"/>
  <c r="BV365" i="5"/>
  <c r="AY365" i="5"/>
  <c r="BK365" i="5"/>
  <c r="BW365" i="5"/>
  <c r="AZ365" i="5"/>
  <c r="BL365" i="5"/>
  <c r="BX365" i="5"/>
  <c r="AP365" i="5"/>
  <c r="BB365" i="5"/>
  <c r="BN365" i="5"/>
  <c r="AW365" i="5"/>
  <c r="BA365" i="5"/>
  <c r="BI365" i="5"/>
  <c r="BM365" i="5"/>
  <c r="BU365" i="5"/>
  <c r="BY365" i="5"/>
  <c r="AY379" i="5"/>
  <c r="BK379" i="5"/>
  <c r="BW379" i="5"/>
  <c r="AZ379" i="5"/>
  <c r="BL379" i="5"/>
  <c r="BX379" i="5"/>
  <c r="BA379" i="5"/>
  <c r="BM379" i="5"/>
  <c r="BY379" i="5"/>
  <c r="AP379" i="5"/>
  <c r="BB379" i="5"/>
  <c r="BN379" i="5"/>
  <c r="AQ379" i="5"/>
  <c r="BC379" i="5"/>
  <c r="BO379" i="5"/>
  <c r="AR379" i="5"/>
  <c r="BD379" i="5"/>
  <c r="BP379" i="5"/>
  <c r="AS379" i="5"/>
  <c r="BE379" i="5"/>
  <c r="BQ379" i="5"/>
  <c r="AT379" i="5"/>
  <c r="BF379" i="5"/>
  <c r="BR379" i="5"/>
  <c r="AU379" i="5"/>
  <c r="BG379" i="5"/>
  <c r="BS379" i="5"/>
  <c r="AV379" i="5"/>
  <c r="BH379" i="5"/>
  <c r="BT379" i="5"/>
  <c r="AW379" i="5"/>
  <c r="BI379" i="5"/>
  <c r="BU379" i="5"/>
  <c r="AX379" i="5"/>
  <c r="BJ379" i="5"/>
  <c r="BV379" i="5"/>
  <c r="AS274" i="5"/>
  <c r="BE274" i="5"/>
  <c r="BQ274" i="5"/>
  <c r="AV274" i="5"/>
  <c r="BH274" i="5"/>
  <c r="BT274" i="5"/>
  <c r="AZ274" i="5"/>
  <c r="BL274" i="5"/>
  <c r="BX274" i="5"/>
  <c r="BA274" i="5"/>
  <c r="BM274" i="5"/>
  <c r="BY274" i="5"/>
  <c r="AP274" i="5"/>
  <c r="BB274" i="5"/>
  <c r="BN274" i="5"/>
  <c r="AQ274" i="5"/>
  <c r="BJ274" i="5"/>
  <c r="AR274" i="5"/>
  <c r="BK274" i="5"/>
  <c r="AT274" i="5"/>
  <c r="BO274" i="5"/>
  <c r="AU274" i="5"/>
  <c r="BP274" i="5"/>
  <c r="AW274" i="5"/>
  <c r="BR274" i="5"/>
  <c r="AX274" i="5"/>
  <c r="BS274" i="5"/>
  <c r="AY274" i="5"/>
  <c r="BU274" i="5"/>
  <c r="BC274" i="5"/>
  <c r="BV274" i="5"/>
  <c r="BD274" i="5"/>
  <c r="BW274" i="5"/>
  <c r="BF274" i="5"/>
  <c r="BI274" i="5"/>
  <c r="BG274" i="5"/>
  <c r="AY401" i="5"/>
  <c r="BK401" i="5"/>
  <c r="BW401" i="5"/>
  <c r="AZ401" i="5"/>
  <c r="BL401" i="5"/>
  <c r="BX401" i="5"/>
  <c r="BA401" i="5"/>
  <c r="BM401" i="5"/>
  <c r="BY401" i="5"/>
  <c r="AP401" i="5"/>
  <c r="BB401" i="5"/>
  <c r="BN401" i="5"/>
  <c r="AQ401" i="5"/>
  <c r="BC401" i="5"/>
  <c r="BO401" i="5"/>
  <c r="AR401" i="5"/>
  <c r="BD401" i="5"/>
  <c r="BP401" i="5"/>
  <c r="AS401" i="5"/>
  <c r="BE401" i="5"/>
  <c r="BQ401" i="5"/>
  <c r="AT401" i="5"/>
  <c r="BF401" i="5"/>
  <c r="BR401" i="5"/>
  <c r="AU401" i="5"/>
  <c r="BG401" i="5"/>
  <c r="BS401" i="5"/>
  <c r="AV401" i="5"/>
  <c r="BH401" i="5"/>
  <c r="BT401" i="5"/>
  <c r="AW401" i="5"/>
  <c r="BI401" i="5"/>
  <c r="BU401" i="5"/>
  <c r="AX401" i="5"/>
  <c r="BJ401" i="5"/>
  <c r="BV401" i="5"/>
  <c r="BA177" i="5"/>
  <c r="BM177" i="5"/>
  <c r="BY177" i="5"/>
  <c r="AQ177" i="5"/>
  <c r="BC177" i="5"/>
  <c r="BO177" i="5"/>
  <c r="AU177" i="5"/>
  <c r="BG177" i="5"/>
  <c r="BS177" i="5"/>
  <c r="AV177" i="5"/>
  <c r="BH177" i="5"/>
  <c r="BT177" i="5"/>
  <c r="AW177" i="5"/>
  <c r="BI177" i="5"/>
  <c r="BU177" i="5"/>
  <c r="AT177" i="5"/>
  <c r="BP177" i="5"/>
  <c r="AX177" i="5"/>
  <c r="BQ177" i="5"/>
  <c r="AY177" i="5"/>
  <c r="BR177" i="5"/>
  <c r="AZ177" i="5"/>
  <c r="BV177" i="5"/>
  <c r="BB177" i="5"/>
  <c r="BW177" i="5"/>
  <c r="BD177" i="5"/>
  <c r="BX177" i="5"/>
  <c r="BE177" i="5"/>
  <c r="BF177" i="5"/>
  <c r="BJ177" i="5"/>
  <c r="AP177" i="5"/>
  <c r="BK177" i="5"/>
  <c r="AS177" i="5"/>
  <c r="BN177" i="5"/>
  <c r="AR177" i="5"/>
  <c r="BL177" i="5"/>
  <c r="AQ336" i="5"/>
  <c r="BC336" i="5"/>
  <c r="BO336" i="5"/>
  <c r="AR336" i="5"/>
  <c r="BD336" i="5"/>
  <c r="BP336" i="5"/>
  <c r="AS336" i="5"/>
  <c r="BE336" i="5"/>
  <c r="BQ336" i="5"/>
  <c r="AT336" i="5"/>
  <c r="BF336" i="5"/>
  <c r="BR336" i="5"/>
  <c r="AU336" i="5"/>
  <c r="BG336" i="5"/>
  <c r="BS336" i="5"/>
  <c r="AV336" i="5"/>
  <c r="BH336" i="5"/>
  <c r="BT336" i="5"/>
  <c r="AW336" i="5"/>
  <c r="BI336" i="5"/>
  <c r="BU336" i="5"/>
  <c r="AX336" i="5"/>
  <c r="BJ336" i="5"/>
  <c r="BV336" i="5"/>
  <c r="AY336" i="5"/>
  <c r="BK336" i="5"/>
  <c r="BW336" i="5"/>
  <c r="AZ336" i="5"/>
  <c r="BL336" i="5"/>
  <c r="BX336" i="5"/>
  <c r="BA336" i="5"/>
  <c r="BM336" i="5"/>
  <c r="BY336" i="5"/>
  <c r="AP336" i="5"/>
  <c r="BB336" i="5"/>
  <c r="BN336" i="5"/>
  <c r="AR240" i="5"/>
  <c r="BD240" i="5"/>
  <c r="BP240" i="5"/>
  <c r="AS240" i="5"/>
  <c r="BE240" i="5"/>
  <c r="BQ240" i="5"/>
  <c r="AT240" i="5"/>
  <c r="BF240" i="5"/>
  <c r="BR240" i="5"/>
  <c r="AU240" i="5"/>
  <c r="BG240" i="5"/>
  <c r="BS240" i="5"/>
  <c r="AV240" i="5"/>
  <c r="BH240" i="5"/>
  <c r="BT240" i="5"/>
  <c r="AW240" i="5"/>
  <c r="BI240" i="5"/>
  <c r="BU240" i="5"/>
  <c r="AX240" i="5"/>
  <c r="BJ240" i="5"/>
  <c r="BV240" i="5"/>
  <c r="AY240" i="5"/>
  <c r="BK240" i="5"/>
  <c r="BW240" i="5"/>
  <c r="AZ240" i="5"/>
  <c r="BL240" i="5"/>
  <c r="BX240" i="5"/>
  <c r="BA240" i="5"/>
  <c r="BM240" i="5"/>
  <c r="BY240" i="5"/>
  <c r="AP240" i="5"/>
  <c r="BB240" i="5"/>
  <c r="BN240" i="5"/>
  <c r="AQ240" i="5"/>
  <c r="BC240" i="5"/>
  <c r="BO240" i="5"/>
  <c r="AX144" i="5"/>
  <c r="BJ144" i="5"/>
  <c r="BV144" i="5"/>
  <c r="AY144" i="5"/>
  <c r="BK144" i="5"/>
  <c r="BW144" i="5"/>
  <c r="AZ144" i="5"/>
  <c r="BL144" i="5"/>
  <c r="BX144" i="5"/>
  <c r="BA144" i="5"/>
  <c r="BM144" i="5"/>
  <c r="BY144" i="5"/>
  <c r="AQ144" i="5"/>
  <c r="BC144" i="5"/>
  <c r="BO144" i="5"/>
  <c r="AR144" i="5"/>
  <c r="BD144" i="5"/>
  <c r="BP144" i="5"/>
  <c r="AS144" i="5"/>
  <c r="BE144" i="5"/>
  <c r="BQ144" i="5"/>
  <c r="AT144" i="5"/>
  <c r="BF144" i="5"/>
  <c r="BR144" i="5"/>
  <c r="AU144" i="5"/>
  <c r="BG144" i="5"/>
  <c r="BS144" i="5"/>
  <c r="AV144" i="5"/>
  <c r="BH144" i="5"/>
  <c r="BT144" i="5"/>
  <c r="AW144" i="5"/>
  <c r="BI144" i="5"/>
  <c r="BU144" i="5"/>
  <c r="AP144" i="5"/>
  <c r="BB144" i="5"/>
  <c r="BN144" i="5"/>
  <c r="AS37" i="5"/>
  <c r="BE37" i="5"/>
  <c r="BQ37" i="5"/>
  <c r="AT37" i="5"/>
  <c r="BF37" i="5"/>
  <c r="BR37" i="5"/>
  <c r="AU37" i="5"/>
  <c r="BG37" i="5"/>
  <c r="BS37" i="5"/>
  <c r="AV37" i="5"/>
  <c r="BH37" i="5"/>
  <c r="BT37" i="5"/>
  <c r="AW37" i="5"/>
  <c r="BI37" i="5"/>
  <c r="BU37" i="5"/>
  <c r="AX37" i="5"/>
  <c r="BJ37" i="5"/>
  <c r="BV37" i="5"/>
  <c r="AY37" i="5"/>
  <c r="BK37" i="5"/>
  <c r="BW37" i="5"/>
  <c r="AZ37" i="5"/>
  <c r="BL37" i="5"/>
  <c r="BX37" i="5"/>
  <c r="BA37" i="5"/>
  <c r="BM37" i="5"/>
  <c r="BY37" i="5"/>
  <c r="AP37" i="5"/>
  <c r="BB37" i="5"/>
  <c r="BN37" i="5"/>
  <c r="AQ37" i="5"/>
  <c r="BC37" i="5"/>
  <c r="BO37" i="5"/>
  <c r="AR37" i="5"/>
  <c r="BD37" i="5"/>
  <c r="BP37" i="5"/>
  <c r="AY404" i="5"/>
  <c r="BK404" i="5"/>
  <c r="BW404" i="5"/>
  <c r="AZ404" i="5"/>
  <c r="BL404" i="5"/>
  <c r="BX404" i="5"/>
  <c r="BA404" i="5"/>
  <c r="BM404" i="5"/>
  <c r="BY404" i="5"/>
  <c r="AP404" i="5"/>
  <c r="BB404" i="5"/>
  <c r="BN404" i="5"/>
  <c r="AQ404" i="5"/>
  <c r="BC404" i="5"/>
  <c r="BO404" i="5"/>
  <c r="AR404" i="5"/>
  <c r="BD404" i="5"/>
  <c r="BP404" i="5"/>
  <c r="AS404" i="5"/>
  <c r="BE404" i="5"/>
  <c r="BQ404" i="5"/>
  <c r="AT404" i="5"/>
  <c r="BF404" i="5"/>
  <c r="BR404" i="5"/>
  <c r="AU404" i="5"/>
  <c r="BG404" i="5"/>
  <c r="BS404" i="5"/>
  <c r="AV404" i="5"/>
  <c r="BH404" i="5"/>
  <c r="BT404" i="5"/>
  <c r="AW404" i="5"/>
  <c r="BI404" i="5"/>
  <c r="BU404" i="5"/>
  <c r="AX404" i="5"/>
  <c r="BJ404" i="5"/>
  <c r="BV404" i="5"/>
  <c r="AR243" i="5"/>
  <c r="BD243" i="5"/>
  <c r="BP243" i="5"/>
  <c r="AS243" i="5"/>
  <c r="BE243" i="5"/>
  <c r="BQ243" i="5"/>
  <c r="AT243" i="5"/>
  <c r="BF243" i="5"/>
  <c r="BR243" i="5"/>
  <c r="AU243" i="5"/>
  <c r="BG243" i="5"/>
  <c r="BS243" i="5"/>
  <c r="AV243" i="5"/>
  <c r="BH243" i="5"/>
  <c r="BT243" i="5"/>
  <c r="AW243" i="5"/>
  <c r="BI243" i="5"/>
  <c r="BU243" i="5"/>
  <c r="AX243" i="5"/>
  <c r="BJ243" i="5"/>
  <c r="BV243" i="5"/>
  <c r="AY243" i="5"/>
  <c r="BK243" i="5"/>
  <c r="BW243" i="5"/>
  <c r="AZ243" i="5"/>
  <c r="BL243" i="5"/>
  <c r="BX243" i="5"/>
  <c r="BA243" i="5"/>
  <c r="BM243" i="5"/>
  <c r="BY243" i="5"/>
  <c r="AP243" i="5"/>
  <c r="BB243" i="5"/>
  <c r="BN243" i="5"/>
  <c r="AQ243" i="5"/>
  <c r="BC243" i="5"/>
  <c r="BO243" i="5"/>
  <c r="AX154" i="5"/>
  <c r="BJ154" i="5"/>
  <c r="BV154" i="5"/>
  <c r="AY154" i="5"/>
  <c r="BK154" i="5"/>
  <c r="BW154" i="5"/>
  <c r="AZ154" i="5"/>
  <c r="BL154" i="5"/>
  <c r="BX154" i="5"/>
  <c r="BA154" i="5"/>
  <c r="BM154" i="5"/>
  <c r="BY154" i="5"/>
  <c r="AQ154" i="5"/>
  <c r="BC154" i="5"/>
  <c r="BO154" i="5"/>
  <c r="AR154" i="5"/>
  <c r="BD154" i="5"/>
  <c r="BP154" i="5"/>
  <c r="AS154" i="5"/>
  <c r="BE154" i="5"/>
  <c r="BQ154" i="5"/>
  <c r="AT154" i="5"/>
  <c r="BF154" i="5"/>
  <c r="BR154" i="5"/>
  <c r="AU154" i="5"/>
  <c r="BG154" i="5"/>
  <c r="BS154" i="5"/>
  <c r="AV154" i="5"/>
  <c r="BH154" i="5"/>
  <c r="BT154" i="5"/>
  <c r="AW154" i="5"/>
  <c r="BI154" i="5"/>
  <c r="BU154" i="5"/>
  <c r="BB154" i="5"/>
  <c r="BN154" i="5"/>
  <c r="AP154" i="5"/>
  <c r="AR321" i="5"/>
  <c r="BD321" i="5"/>
  <c r="BP321" i="5"/>
  <c r="AS321" i="5"/>
  <c r="BE321" i="5"/>
  <c r="AT321" i="5"/>
  <c r="BF321" i="5"/>
  <c r="BR321" i="5"/>
  <c r="AU321" i="5"/>
  <c r="BG321" i="5"/>
  <c r="BS321" i="5"/>
  <c r="AV321" i="5"/>
  <c r="BH321" i="5"/>
  <c r="AW321" i="5"/>
  <c r="BI321" i="5"/>
  <c r="BU321" i="5"/>
  <c r="AY321" i="5"/>
  <c r="BK321" i="5"/>
  <c r="BW321" i="5"/>
  <c r="AZ321" i="5"/>
  <c r="BL321" i="5"/>
  <c r="BX321" i="5"/>
  <c r="AP321" i="5"/>
  <c r="BB321" i="5"/>
  <c r="BN321" i="5"/>
  <c r="AQ321" i="5"/>
  <c r="AX321" i="5"/>
  <c r="BA321" i="5"/>
  <c r="BC321" i="5"/>
  <c r="BJ321" i="5"/>
  <c r="BM321" i="5"/>
  <c r="BO321" i="5"/>
  <c r="BQ321" i="5"/>
  <c r="BT321" i="5"/>
  <c r="BV321" i="5"/>
  <c r="BY321" i="5"/>
  <c r="AY399" i="5"/>
  <c r="BK399" i="5"/>
  <c r="BW399" i="5"/>
  <c r="AZ399" i="5"/>
  <c r="BL399" i="5"/>
  <c r="BX399" i="5"/>
  <c r="BA399" i="5"/>
  <c r="BM399" i="5"/>
  <c r="BY399" i="5"/>
  <c r="AP399" i="5"/>
  <c r="BB399" i="5"/>
  <c r="BN399" i="5"/>
  <c r="AQ399" i="5"/>
  <c r="BC399" i="5"/>
  <c r="BO399" i="5"/>
  <c r="AR399" i="5"/>
  <c r="BD399" i="5"/>
  <c r="BP399" i="5"/>
  <c r="AS399" i="5"/>
  <c r="BE399" i="5"/>
  <c r="BQ399" i="5"/>
  <c r="AT399" i="5"/>
  <c r="BF399" i="5"/>
  <c r="BR399" i="5"/>
  <c r="AU399" i="5"/>
  <c r="BG399" i="5"/>
  <c r="BS399" i="5"/>
  <c r="AV399" i="5"/>
  <c r="BH399" i="5"/>
  <c r="BT399" i="5"/>
  <c r="AW399" i="5"/>
  <c r="BI399" i="5"/>
  <c r="BU399" i="5"/>
  <c r="AX399" i="5"/>
  <c r="BJ399" i="5"/>
  <c r="BV399" i="5"/>
  <c r="AQ303" i="5"/>
  <c r="BC303" i="5"/>
  <c r="BO303" i="5"/>
  <c r="AR303" i="5"/>
  <c r="BD303" i="5"/>
  <c r="BP303" i="5"/>
  <c r="AS303" i="5"/>
  <c r="BE303" i="5"/>
  <c r="BQ303" i="5"/>
  <c r="AT303" i="5"/>
  <c r="BF303" i="5"/>
  <c r="BR303" i="5"/>
  <c r="AU303" i="5"/>
  <c r="BG303" i="5"/>
  <c r="BS303" i="5"/>
  <c r="AV303" i="5"/>
  <c r="BH303" i="5"/>
  <c r="BT303" i="5"/>
  <c r="AW303" i="5"/>
  <c r="BI303" i="5"/>
  <c r="BU303" i="5"/>
  <c r="AX303" i="5"/>
  <c r="BJ303" i="5"/>
  <c r="BV303" i="5"/>
  <c r="AY303" i="5"/>
  <c r="BK303" i="5"/>
  <c r="BW303" i="5"/>
  <c r="AZ303" i="5"/>
  <c r="BL303" i="5"/>
  <c r="BX303" i="5"/>
  <c r="AP303" i="5"/>
  <c r="BB303" i="5"/>
  <c r="BN303" i="5"/>
  <c r="BA303" i="5"/>
  <c r="BM303" i="5"/>
  <c r="BY303" i="5"/>
  <c r="BA207" i="5"/>
  <c r="BM207" i="5"/>
  <c r="BY207" i="5"/>
  <c r="AP207" i="5"/>
  <c r="BB207" i="5"/>
  <c r="BN207" i="5"/>
  <c r="AQ207" i="5"/>
  <c r="BC207" i="5"/>
  <c r="BO207" i="5"/>
  <c r="AR207" i="5"/>
  <c r="BD207" i="5"/>
  <c r="BP207" i="5"/>
  <c r="AS207" i="5"/>
  <c r="BE207" i="5"/>
  <c r="BQ207" i="5"/>
  <c r="AT207" i="5"/>
  <c r="BF207" i="5"/>
  <c r="BR207" i="5"/>
  <c r="AU207" i="5"/>
  <c r="BG207" i="5"/>
  <c r="BS207" i="5"/>
  <c r="AV207" i="5"/>
  <c r="BH207" i="5"/>
  <c r="BT207" i="5"/>
  <c r="AW207" i="5"/>
  <c r="BI207" i="5"/>
  <c r="BU207" i="5"/>
  <c r="AX207" i="5"/>
  <c r="BJ207" i="5"/>
  <c r="BV207" i="5"/>
  <c r="AZ207" i="5"/>
  <c r="BL207" i="5"/>
  <c r="BX207" i="5"/>
  <c r="AY207" i="5"/>
  <c r="BK207" i="5"/>
  <c r="BW207" i="5"/>
  <c r="AT109" i="5"/>
  <c r="BF109" i="5"/>
  <c r="BR109" i="5"/>
  <c r="AU109" i="5"/>
  <c r="BG109" i="5"/>
  <c r="BS109" i="5"/>
  <c r="AV109" i="5"/>
  <c r="BH109" i="5"/>
  <c r="BT109" i="5"/>
  <c r="AW109" i="5"/>
  <c r="BI109" i="5"/>
  <c r="BU109" i="5"/>
  <c r="AX109" i="5"/>
  <c r="BJ109" i="5"/>
  <c r="BV109" i="5"/>
  <c r="AY109" i="5"/>
  <c r="BK109" i="5"/>
  <c r="BW109" i="5"/>
  <c r="AZ109" i="5"/>
  <c r="BL109" i="5"/>
  <c r="BX109" i="5"/>
  <c r="BA109" i="5"/>
  <c r="BM109" i="5"/>
  <c r="BY109" i="5"/>
  <c r="AP109" i="5"/>
  <c r="BB109" i="5"/>
  <c r="BN109" i="5"/>
  <c r="AQ109" i="5"/>
  <c r="BC109" i="5"/>
  <c r="BO109" i="5"/>
  <c r="AR109" i="5"/>
  <c r="BD109" i="5"/>
  <c r="BP109" i="5"/>
  <c r="AS109" i="5"/>
  <c r="BE109" i="5"/>
  <c r="BQ109" i="5"/>
  <c r="AY398" i="5"/>
  <c r="BK398" i="5"/>
  <c r="BW398" i="5"/>
  <c r="AZ398" i="5"/>
  <c r="BL398" i="5"/>
  <c r="BX398" i="5"/>
  <c r="BA398" i="5"/>
  <c r="BM398" i="5"/>
  <c r="BY398" i="5"/>
  <c r="AP398" i="5"/>
  <c r="BB398" i="5"/>
  <c r="BN398" i="5"/>
  <c r="AQ398" i="5"/>
  <c r="BC398" i="5"/>
  <c r="BO398" i="5"/>
  <c r="AR398" i="5"/>
  <c r="BD398" i="5"/>
  <c r="BP398" i="5"/>
  <c r="AS398" i="5"/>
  <c r="BE398" i="5"/>
  <c r="BQ398" i="5"/>
  <c r="AT398" i="5"/>
  <c r="BF398" i="5"/>
  <c r="BR398" i="5"/>
  <c r="AU398" i="5"/>
  <c r="BG398" i="5"/>
  <c r="BS398" i="5"/>
  <c r="AV398" i="5"/>
  <c r="BH398" i="5"/>
  <c r="BT398" i="5"/>
  <c r="AW398" i="5"/>
  <c r="BI398" i="5"/>
  <c r="BU398" i="5"/>
  <c r="AX398" i="5"/>
  <c r="BJ398" i="5"/>
  <c r="BV398" i="5"/>
  <c r="AQ302" i="5"/>
  <c r="BC302" i="5"/>
  <c r="BO302" i="5"/>
  <c r="AR302" i="5"/>
  <c r="BD302" i="5"/>
  <c r="BP302" i="5"/>
  <c r="AS302" i="5"/>
  <c r="BE302" i="5"/>
  <c r="BQ302" i="5"/>
  <c r="AT302" i="5"/>
  <c r="BF302" i="5"/>
  <c r="BR302" i="5"/>
  <c r="AU302" i="5"/>
  <c r="BG302" i="5"/>
  <c r="BS302" i="5"/>
  <c r="AV302" i="5"/>
  <c r="BH302" i="5"/>
  <c r="BT302" i="5"/>
  <c r="AW302" i="5"/>
  <c r="BI302" i="5"/>
  <c r="BU302" i="5"/>
  <c r="AX302" i="5"/>
  <c r="BJ302" i="5"/>
  <c r="BV302" i="5"/>
  <c r="AY302" i="5"/>
  <c r="BK302" i="5"/>
  <c r="BW302" i="5"/>
  <c r="AZ302" i="5"/>
  <c r="BL302" i="5"/>
  <c r="BX302" i="5"/>
  <c r="AP302" i="5"/>
  <c r="BB302" i="5"/>
  <c r="BN302" i="5"/>
  <c r="BY302" i="5"/>
  <c r="BA302" i="5"/>
  <c r="BM302" i="5"/>
  <c r="BA206" i="5"/>
  <c r="BM206" i="5"/>
  <c r="BY206" i="5"/>
  <c r="AP206" i="5"/>
  <c r="BB206" i="5"/>
  <c r="BN206" i="5"/>
  <c r="AQ206" i="5"/>
  <c r="BC206" i="5"/>
  <c r="BO206" i="5"/>
  <c r="AR206" i="5"/>
  <c r="BD206" i="5"/>
  <c r="BP206" i="5"/>
  <c r="AS206" i="5"/>
  <c r="BE206" i="5"/>
  <c r="BQ206" i="5"/>
  <c r="AT206" i="5"/>
  <c r="BF206" i="5"/>
  <c r="BR206" i="5"/>
  <c r="AU206" i="5"/>
  <c r="BG206" i="5"/>
  <c r="BS206" i="5"/>
  <c r="AV206" i="5"/>
  <c r="BH206" i="5"/>
  <c r="BT206" i="5"/>
  <c r="AW206" i="5"/>
  <c r="BI206" i="5"/>
  <c r="BU206" i="5"/>
  <c r="AX206" i="5"/>
  <c r="BJ206" i="5"/>
  <c r="BV206" i="5"/>
  <c r="AZ206" i="5"/>
  <c r="BL206" i="5"/>
  <c r="BX206" i="5"/>
  <c r="AY206" i="5"/>
  <c r="BK206" i="5"/>
  <c r="BW206" i="5"/>
  <c r="AR108" i="5"/>
  <c r="BD108" i="5"/>
  <c r="BP108" i="5"/>
  <c r="AS108" i="5"/>
  <c r="BE108" i="5"/>
  <c r="BQ108" i="5"/>
  <c r="AW108" i="5"/>
  <c r="BI108" i="5"/>
  <c r="AY108" i="5"/>
  <c r="BK108" i="5"/>
  <c r="AZ108" i="5"/>
  <c r="BR108" i="5"/>
  <c r="BA108" i="5"/>
  <c r="BS108" i="5"/>
  <c r="BB108" i="5"/>
  <c r="BT108" i="5"/>
  <c r="BC108" i="5"/>
  <c r="BU108" i="5"/>
  <c r="BF108" i="5"/>
  <c r="BV108" i="5"/>
  <c r="BG108" i="5"/>
  <c r="BW108" i="5"/>
  <c r="AP108" i="5"/>
  <c r="BH108" i="5"/>
  <c r="BX108" i="5"/>
  <c r="AQ108" i="5"/>
  <c r="BJ108" i="5"/>
  <c r="BY108" i="5"/>
  <c r="AT108" i="5"/>
  <c r="BL108" i="5"/>
  <c r="AU108" i="5"/>
  <c r="BM108" i="5"/>
  <c r="AV108" i="5"/>
  <c r="BN108" i="5"/>
  <c r="AX108" i="5"/>
  <c r="BO108" i="5"/>
  <c r="AT118" i="5"/>
  <c r="BF118" i="5"/>
  <c r="BR118" i="5"/>
  <c r="AU118" i="5"/>
  <c r="BG118" i="5"/>
  <c r="BS118" i="5"/>
  <c r="AV118" i="5"/>
  <c r="BH118" i="5"/>
  <c r="BT118" i="5"/>
  <c r="AW118" i="5"/>
  <c r="BI118" i="5"/>
  <c r="BU118" i="5"/>
  <c r="AX118" i="5"/>
  <c r="BJ118" i="5"/>
  <c r="BV118" i="5"/>
  <c r="AY118" i="5"/>
  <c r="BK118" i="5"/>
  <c r="BW118" i="5"/>
  <c r="AZ118" i="5"/>
  <c r="BL118" i="5"/>
  <c r="BX118" i="5"/>
  <c r="BA118" i="5"/>
  <c r="BM118" i="5"/>
  <c r="BY118" i="5"/>
  <c r="AP118" i="5"/>
  <c r="BB118" i="5"/>
  <c r="BN118" i="5"/>
  <c r="AQ118" i="5"/>
  <c r="BC118" i="5"/>
  <c r="BO118" i="5"/>
  <c r="AR118" i="5"/>
  <c r="BD118" i="5"/>
  <c r="BP118" i="5"/>
  <c r="AS118" i="5"/>
  <c r="BE118" i="5"/>
  <c r="BQ118" i="5"/>
  <c r="BA22" i="5"/>
  <c r="BM22" i="5"/>
  <c r="BY22" i="5"/>
  <c r="AP22" i="5"/>
  <c r="BB22" i="5"/>
  <c r="BN22" i="5"/>
  <c r="AQ22" i="5"/>
  <c r="BC22" i="5"/>
  <c r="BO22" i="5"/>
  <c r="AR22" i="5"/>
  <c r="BD22" i="5"/>
  <c r="BP22" i="5"/>
  <c r="AS22" i="5"/>
  <c r="BE22" i="5"/>
  <c r="BQ22" i="5"/>
  <c r="AU22" i="5"/>
  <c r="BG22" i="5"/>
  <c r="BS22" i="5"/>
  <c r="AV22" i="5"/>
  <c r="BH22" i="5"/>
  <c r="BT22" i="5"/>
  <c r="AW22" i="5"/>
  <c r="BI22" i="5"/>
  <c r="BU22" i="5"/>
  <c r="AX22" i="5"/>
  <c r="BJ22" i="5"/>
  <c r="BV22" i="5"/>
  <c r="AY22" i="5"/>
  <c r="BK22" i="5"/>
  <c r="BW22" i="5"/>
  <c r="AZ22" i="5"/>
  <c r="BF22" i="5"/>
  <c r="BL22" i="5"/>
  <c r="BR22" i="5"/>
  <c r="BX22" i="5"/>
  <c r="AT22" i="5"/>
  <c r="BA196" i="5"/>
  <c r="BM196" i="5"/>
  <c r="BY196" i="5"/>
  <c r="AP196" i="5"/>
  <c r="BB196" i="5"/>
  <c r="BN196" i="5"/>
  <c r="AQ196" i="5"/>
  <c r="BC196" i="5"/>
  <c r="BO196" i="5"/>
  <c r="AR196" i="5"/>
  <c r="BD196" i="5"/>
  <c r="BP196" i="5"/>
  <c r="AS196" i="5"/>
  <c r="BE196" i="5"/>
  <c r="BQ196" i="5"/>
  <c r="AT196" i="5"/>
  <c r="BF196" i="5"/>
  <c r="BR196" i="5"/>
  <c r="AU196" i="5"/>
  <c r="BG196" i="5"/>
  <c r="BS196" i="5"/>
  <c r="AV196" i="5"/>
  <c r="BH196" i="5"/>
  <c r="BT196" i="5"/>
  <c r="AW196" i="5"/>
  <c r="BI196" i="5"/>
  <c r="BU196" i="5"/>
  <c r="AX196" i="5"/>
  <c r="BJ196" i="5"/>
  <c r="BV196" i="5"/>
  <c r="AZ196" i="5"/>
  <c r="BL196" i="5"/>
  <c r="BX196" i="5"/>
  <c r="AY196" i="5"/>
  <c r="BK196" i="5"/>
  <c r="BW196" i="5"/>
  <c r="AP4" i="5"/>
  <c r="O4" i="6"/>
  <c r="W363" i="12"/>
  <c r="W93" i="12"/>
  <c r="W90" i="12"/>
  <c r="W98" i="12"/>
  <c r="W321" i="12"/>
  <c r="W309" i="12"/>
  <c r="W23" i="12"/>
  <c r="W150" i="12"/>
  <c r="W341" i="12"/>
  <c r="W188" i="12"/>
  <c r="W369" i="12"/>
  <c r="W114" i="12"/>
  <c r="W122" i="12"/>
  <c r="W22" i="12"/>
  <c r="W246" i="12"/>
  <c r="W39" i="12"/>
  <c r="W345" i="12"/>
  <c r="W142" i="12"/>
  <c r="W366" i="12"/>
  <c r="W159" i="12"/>
  <c r="W66" i="12"/>
  <c r="W74" i="12"/>
  <c r="W54" i="12"/>
  <c r="W62" i="12"/>
  <c r="W297" i="12"/>
  <c r="W42" i="12"/>
  <c r="W50" i="12"/>
  <c r="W368" i="12"/>
  <c r="W101" i="12"/>
  <c r="W239" i="12"/>
  <c r="W129" i="12"/>
  <c r="W377" i="12"/>
  <c r="W25" i="12"/>
  <c r="W158" i="12"/>
  <c r="W272" i="6"/>
  <c r="V272" i="6"/>
  <c r="V128" i="6"/>
  <c r="W128" i="6"/>
  <c r="W391" i="6"/>
  <c r="V391" i="6"/>
  <c r="W247" i="6"/>
  <c r="V247" i="6"/>
  <c r="V103" i="6"/>
  <c r="W103" i="6"/>
  <c r="W366" i="6"/>
  <c r="V366" i="6"/>
  <c r="W222" i="6"/>
  <c r="V222" i="6"/>
  <c r="W78" i="6"/>
  <c r="V78" i="6"/>
  <c r="W341" i="6"/>
  <c r="V341" i="6"/>
  <c r="V197" i="6"/>
  <c r="W197" i="6"/>
  <c r="V53" i="6"/>
  <c r="W53" i="6"/>
  <c r="W316" i="6"/>
  <c r="V316" i="6"/>
  <c r="V172" i="6"/>
  <c r="W172" i="6"/>
  <c r="V28" i="6"/>
  <c r="W28" i="6"/>
  <c r="W279" i="6"/>
  <c r="V279" i="6"/>
  <c r="W135" i="6"/>
  <c r="V135" i="6"/>
  <c r="W386" i="6"/>
  <c r="V386" i="6"/>
  <c r="W242" i="6"/>
  <c r="V242" i="6"/>
  <c r="W98" i="6"/>
  <c r="V98" i="6"/>
  <c r="W349" i="6"/>
  <c r="V349" i="6"/>
  <c r="W205" i="6"/>
  <c r="V205" i="6"/>
  <c r="W61" i="6"/>
  <c r="V61" i="6"/>
  <c r="W312" i="6"/>
  <c r="V312" i="6"/>
  <c r="W168" i="6"/>
  <c r="V168" i="6"/>
  <c r="W24" i="6"/>
  <c r="V24" i="6"/>
  <c r="W275" i="6"/>
  <c r="V275" i="6"/>
  <c r="W131" i="6"/>
  <c r="V131" i="6"/>
  <c r="V382" i="6"/>
  <c r="W382" i="6"/>
  <c r="V238" i="6"/>
  <c r="W238" i="6"/>
  <c r="V94" i="6"/>
  <c r="W94" i="6"/>
  <c r="W357" i="6"/>
  <c r="V357" i="6"/>
  <c r="W213" i="6"/>
  <c r="V213" i="6"/>
  <c r="W69" i="6"/>
  <c r="V69" i="6"/>
  <c r="W146" i="12"/>
  <c r="W371" i="12"/>
  <c r="W197" i="12"/>
  <c r="W103" i="12"/>
  <c r="W225" i="12"/>
  <c r="W301" i="12"/>
  <c r="W202" i="12"/>
  <c r="W357" i="12"/>
  <c r="W102" i="12"/>
  <c r="W110" i="12"/>
  <c r="W201" i="12"/>
  <c r="W311" i="12"/>
  <c r="W169" i="12"/>
  <c r="W374" i="12"/>
  <c r="W222" i="12"/>
  <c r="W15" i="12"/>
  <c r="W177" i="12"/>
  <c r="W131" i="12"/>
  <c r="W206" i="12"/>
  <c r="W165" i="12"/>
  <c r="W71" i="12"/>
  <c r="W276" i="12"/>
  <c r="W153" i="12"/>
  <c r="W401" i="12"/>
  <c r="W391" i="12"/>
  <c r="W224" i="12"/>
  <c r="W205" i="12"/>
  <c r="W337" i="12"/>
  <c r="W254" i="12"/>
  <c r="W233" i="12"/>
  <c r="W105" i="12"/>
  <c r="W261" i="12"/>
  <c r="W6" i="12"/>
  <c r="W14" i="12"/>
  <c r="W404" i="6"/>
  <c r="V404" i="6"/>
  <c r="W260" i="6"/>
  <c r="V260" i="6"/>
  <c r="V116" i="6"/>
  <c r="W116" i="6"/>
  <c r="W379" i="6"/>
  <c r="V379" i="6"/>
  <c r="W235" i="6"/>
  <c r="V235" i="6"/>
  <c r="V91" i="6"/>
  <c r="W91" i="6"/>
  <c r="W354" i="6"/>
  <c r="V354" i="6"/>
  <c r="W210" i="6"/>
  <c r="V210" i="6"/>
  <c r="W66" i="6"/>
  <c r="V66" i="6"/>
  <c r="W329" i="6"/>
  <c r="V329" i="6"/>
  <c r="V185" i="6"/>
  <c r="W185" i="6"/>
  <c r="V41" i="6"/>
  <c r="W41" i="6"/>
  <c r="V304" i="6"/>
  <c r="W304" i="6"/>
  <c r="V160" i="6"/>
  <c r="W160" i="6"/>
  <c r="V16" i="6"/>
  <c r="W16" i="6"/>
  <c r="W267" i="6"/>
  <c r="V267" i="6"/>
  <c r="W123" i="6"/>
  <c r="V123" i="6"/>
  <c r="W374" i="6"/>
  <c r="V374" i="6"/>
  <c r="W230" i="6"/>
  <c r="V230" i="6"/>
  <c r="W86" i="6"/>
  <c r="V86" i="6"/>
  <c r="W337" i="6"/>
  <c r="V337" i="6"/>
  <c r="W193" i="6"/>
  <c r="V193" i="6"/>
  <c r="W49" i="6"/>
  <c r="V49" i="6"/>
  <c r="V300" i="6"/>
  <c r="W300" i="6"/>
  <c r="W156" i="6"/>
  <c r="V156" i="6"/>
  <c r="W12" i="6"/>
  <c r="V12" i="6"/>
  <c r="W263" i="6"/>
  <c r="V263" i="6"/>
  <c r="W119" i="6"/>
  <c r="V119" i="6"/>
  <c r="W370" i="6"/>
  <c r="V370" i="6"/>
  <c r="W226" i="6"/>
  <c r="V226" i="6"/>
  <c r="V82" i="6"/>
  <c r="W82" i="6"/>
  <c r="W345" i="6"/>
  <c r="V345" i="6"/>
  <c r="W201" i="6"/>
  <c r="V201" i="6"/>
  <c r="W57" i="6"/>
  <c r="V57" i="6"/>
  <c r="W157" i="12"/>
  <c r="W320" i="12"/>
  <c r="W53" i="12"/>
  <c r="W280" i="12"/>
  <c r="W81" i="12"/>
  <c r="W329" i="12"/>
  <c r="W282" i="12"/>
  <c r="W213" i="12"/>
  <c r="W181" i="12"/>
  <c r="W332" i="12"/>
  <c r="W57" i="12"/>
  <c r="W305" i="12"/>
  <c r="W249" i="12"/>
  <c r="W333" i="12"/>
  <c r="W78" i="12"/>
  <c r="W86" i="12"/>
  <c r="W33" i="12"/>
  <c r="W281" i="12"/>
  <c r="W247" i="12"/>
  <c r="W21" i="12"/>
  <c r="W269" i="12"/>
  <c r="W353" i="12"/>
  <c r="W9" i="12"/>
  <c r="W257" i="12"/>
  <c r="W312" i="12"/>
  <c r="W80" i="12"/>
  <c r="W316" i="12"/>
  <c r="W289" i="12"/>
  <c r="W356" i="12"/>
  <c r="W89" i="12"/>
  <c r="W138" i="12"/>
  <c r="W117" i="12"/>
  <c r="W365" i="12"/>
  <c r="W392" i="6"/>
  <c r="V392" i="6"/>
  <c r="W248" i="6"/>
  <c r="V248" i="6"/>
  <c r="W104" i="6"/>
  <c r="V104" i="6"/>
  <c r="V367" i="6"/>
  <c r="W367" i="6"/>
  <c r="V223" i="6"/>
  <c r="W223" i="6"/>
  <c r="V79" i="6"/>
  <c r="W79" i="6"/>
  <c r="W342" i="6"/>
  <c r="V342" i="6"/>
  <c r="W198" i="6"/>
  <c r="V198" i="6"/>
  <c r="W54" i="6"/>
  <c r="V54" i="6"/>
  <c r="W317" i="6"/>
  <c r="V317" i="6"/>
  <c r="V173" i="6"/>
  <c r="W173" i="6"/>
  <c r="V29" i="6"/>
  <c r="W29" i="6"/>
  <c r="W292" i="6"/>
  <c r="V292" i="6"/>
  <c r="V148" i="6"/>
  <c r="W148" i="6"/>
  <c r="W399" i="6"/>
  <c r="V399" i="6"/>
  <c r="W255" i="6"/>
  <c r="V255" i="6"/>
  <c r="W111" i="6"/>
  <c r="V111" i="6"/>
  <c r="W362" i="6"/>
  <c r="V362" i="6"/>
  <c r="W218" i="6"/>
  <c r="V218" i="6"/>
  <c r="W74" i="6"/>
  <c r="V74" i="6"/>
  <c r="W325" i="6"/>
  <c r="V325" i="6"/>
  <c r="W181" i="6"/>
  <c r="V181" i="6"/>
  <c r="W37" i="6"/>
  <c r="V37" i="6"/>
  <c r="W288" i="6"/>
  <c r="V288" i="6"/>
  <c r="W144" i="6"/>
  <c r="V144" i="6"/>
  <c r="W395" i="6"/>
  <c r="V395" i="6"/>
  <c r="W251" i="6"/>
  <c r="V251" i="6"/>
  <c r="W107" i="6"/>
  <c r="V107" i="6"/>
  <c r="V358" i="6"/>
  <c r="W358" i="6"/>
  <c r="V214" i="6"/>
  <c r="W214" i="6"/>
  <c r="V70" i="6"/>
  <c r="W70" i="6"/>
  <c r="W333" i="6"/>
  <c r="V333" i="6"/>
  <c r="W189" i="6"/>
  <c r="V189" i="6"/>
  <c r="W45" i="6"/>
  <c r="V45" i="6"/>
  <c r="W13" i="12"/>
  <c r="W176" i="12"/>
  <c r="W95" i="12"/>
  <c r="W219" i="12"/>
  <c r="W275" i="12"/>
  <c r="W185" i="12"/>
  <c r="W362" i="12"/>
  <c r="W69" i="12"/>
  <c r="W317" i="12"/>
  <c r="W209" i="12"/>
  <c r="W119" i="12"/>
  <c r="W161" i="12"/>
  <c r="W44" i="12"/>
  <c r="W189" i="12"/>
  <c r="W215" i="12"/>
  <c r="W253" i="12"/>
  <c r="W404" i="12"/>
  <c r="W137" i="12"/>
  <c r="W350" i="12"/>
  <c r="W392" i="12"/>
  <c r="W125" i="12"/>
  <c r="W218" i="12"/>
  <c r="W380" i="12"/>
  <c r="W113" i="12"/>
  <c r="W168" i="12"/>
  <c r="W227" i="12"/>
  <c r="W172" i="12"/>
  <c r="W49" i="12"/>
  <c r="W212" i="12"/>
  <c r="W335" i="12"/>
  <c r="W61" i="12"/>
  <c r="W373" i="12"/>
  <c r="W221" i="12"/>
  <c r="W380" i="6"/>
  <c r="V380" i="6"/>
  <c r="W236" i="6"/>
  <c r="V236" i="6"/>
  <c r="W92" i="6"/>
  <c r="V92" i="6"/>
  <c r="W355" i="6"/>
  <c r="V355" i="6"/>
  <c r="V211" i="6"/>
  <c r="W211" i="6"/>
  <c r="V67" i="6"/>
  <c r="W67" i="6"/>
  <c r="W330" i="6"/>
  <c r="V330" i="6"/>
  <c r="W186" i="6"/>
  <c r="V186" i="6"/>
  <c r="W42" i="6"/>
  <c r="V42" i="6"/>
  <c r="W305" i="6"/>
  <c r="V305" i="6"/>
  <c r="V161" i="6"/>
  <c r="W161" i="6"/>
  <c r="V17" i="6"/>
  <c r="W17" i="6"/>
  <c r="V280" i="6"/>
  <c r="W280" i="6"/>
  <c r="W136" i="6"/>
  <c r="V136" i="6"/>
  <c r="W387" i="6"/>
  <c r="V387" i="6"/>
  <c r="W243" i="6"/>
  <c r="V243" i="6"/>
  <c r="W99" i="6"/>
  <c r="V99" i="6"/>
  <c r="W350" i="6"/>
  <c r="V350" i="6"/>
  <c r="W206" i="6"/>
  <c r="V206" i="6"/>
  <c r="W62" i="6"/>
  <c r="V62" i="6"/>
  <c r="W313" i="6"/>
  <c r="V313" i="6"/>
  <c r="W169" i="6"/>
  <c r="V169" i="6"/>
  <c r="W25" i="6"/>
  <c r="V25" i="6"/>
  <c r="V276" i="6"/>
  <c r="W276" i="6"/>
  <c r="W132" i="6"/>
  <c r="V132" i="6"/>
  <c r="W383" i="6"/>
  <c r="V383" i="6"/>
  <c r="W239" i="6"/>
  <c r="V239" i="6"/>
  <c r="W95" i="6"/>
  <c r="V95" i="6"/>
  <c r="V346" i="6"/>
  <c r="W346" i="6"/>
  <c r="W202" i="6"/>
  <c r="V202" i="6"/>
  <c r="V58" i="6"/>
  <c r="W58" i="6"/>
  <c r="W321" i="6"/>
  <c r="V321" i="6"/>
  <c r="W177" i="6"/>
  <c r="V177" i="6"/>
  <c r="W33" i="6"/>
  <c r="V33" i="6"/>
  <c r="W264" i="12"/>
  <c r="W32" i="12"/>
  <c r="W268" i="12"/>
  <c r="W145" i="12"/>
  <c r="W308" i="12"/>
  <c r="W41" i="12"/>
  <c r="W75" i="12"/>
  <c r="W179" i="12"/>
  <c r="W173" i="12"/>
  <c r="W136" i="12"/>
  <c r="W284" i="12"/>
  <c r="W17" i="12"/>
  <c r="W155" i="12"/>
  <c r="W45" i="12"/>
  <c r="W293" i="12"/>
  <c r="W97" i="12"/>
  <c r="W260" i="12"/>
  <c r="W314" i="12"/>
  <c r="W85" i="12"/>
  <c r="W248" i="12"/>
  <c r="W397" i="12"/>
  <c r="W73" i="12"/>
  <c r="W236" i="12"/>
  <c r="W313" i="12"/>
  <c r="W24" i="12"/>
  <c r="W283" i="12"/>
  <c r="W28" i="12"/>
  <c r="W300" i="12"/>
  <c r="W68" i="12"/>
  <c r="W304" i="12"/>
  <c r="W229" i="12"/>
  <c r="W344" i="12"/>
  <c r="W77" i="12"/>
  <c r="V368" i="6"/>
  <c r="W368" i="6"/>
  <c r="V224" i="6"/>
  <c r="W224" i="6"/>
  <c r="W80" i="6"/>
  <c r="V80" i="6"/>
  <c r="W343" i="6"/>
  <c r="V343" i="6"/>
  <c r="V199" i="6"/>
  <c r="W199" i="6"/>
  <c r="V55" i="6"/>
  <c r="W55" i="6"/>
  <c r="W318" i="6"/>
  <c r="V318" i="6"/>
  <c r="W174" i="6"/>
  <c r="V174" i="6"/>
  <c r="W30" i="6"/>
  <c r="V30" i="6"/>
  <c r="W293" i="6"/>
  <c r="V293" i="6"/>
  <c r="V149" i="6"/>
  <c r="W149" i="6"/>
  <c r="V5" i="6"/>
  <c r="W5" i="6"/>
  <c r="W268" i="6"/>
  <c r="V268" i="6"/>
  <c r="V124" i="6"/>
  <c r="W124" i="6"/>
  <c r="W375" i="6"/>
  <c r="V375" i="6"/>
  <c r="W231" i="6"/>
  <c r="V231" i="6"/>
  <c r="W87" i="6"/>
  <c r="V87" i="6"/>
  <c r="W338" i="6"/>
  <c r="V338" i="6"/>
  <c r="W194" i="6"/>
  <c r="V194" i="6"/>
  <c r="W50" i="6"/>
  <c r="V50" i="6"/>
  <c r="W301" i="6"/>
  <c r="V301" i="6"/>
  <c r="W157" i="6"/>
  <c r="V157" i="6"/>
  <c r="W13" i="6"/>
  <c r="V13" i="6"/>
  <c r="V264" i="6"/>
  <c r="W264" i="6"/>
  <c r="W120" i="6"/>
  <c r="V120" i="6"/>
  <c r="W371" i="6"/>
  <c r="V371" i="6"/>
  <c r="W227" i="6"/>
  <c r="V227" i="6"/>
  <c r="W83" i="6"/>
  <c r="V83" i="6"/>
  <c r="V334" i="6"/>
  <c r="W334" i="6"/>
  <c r="V190" i="6"/>
  <c r="W190" i="6"/>
  <c r="V46" i="6"/>
  <c r="W46" i="6"/>
  <c r="W309" i="6"/>
  <c r="V309" i="6"/>
  <c r="W165" i="6"/>
  <c r="V165" i="6"/>
  <c r="W21" i="6"/>
  <c r="V21" i="6"/>
  <c r="W120" i="12"/>
  <c r="W379" i="12"/>
  <c r="W124" i="12"/>
  <c r="W396" i="12"/>
  <c r="W164" i="12"/>
  <c r="W400" i="12"/>
  <c r="W133" i="12"/>
  <c r="W296" i="12"/>
  <c r="W29" i="12"/>
  <c r="W372" i="12"/>
  <c r="W140" i="12"/>
  <c r="W376" i="12"/>
  <c r="W121" i="12"/>
  <c r="W35" i="12"/>
  <c r="W149" i="12"/>
  <c r="W348" i="12"/>
  <c r="W116" i="12"/>
  <c r="W352" i="12"/>
  <c r="W336" i="12"/>
  <c r="W104" i="12"/>
  <c r="W340" i="12"/>
  <c r="W324" i="12"/>
  <c r="W92" i="12"/>
  <c r="W328" i="12"/>
  <c r="W382" i="12"/>
  <c r="W139" i="12"/>
  <c r="W399" i="12"/>
  <c r="W156" i="12"/>
  <c r="W59" i="12"/>
  <c r="W160" i="12"/>
  <c r="W37" i="12"/>
  <c r="W200" i="12"/>
  <c r="W251" i="12"/>
  <c r="W356" i="6"/>
  <c r="V356" i="6"/>
  <c r="V212" i="6"/>
  <c r="W212" i="6"/>
  <c r="W68" i="6"/>
  <c r="V68" i="6"/>
  <c r="W331" i="6"/>
  <c r="V331" i="6"/>
  <c r="V187" i="6"/>
  <c r="W187" i="6"/>
  <c r="V43" i="6"/>
  <c r="W43" i="6"/>
  <c r="W306" i="6"/>
  <c r="V306" i="6"/>
  <c r="W162" i="6"/>
  <c r="V162" i="6"/>
  <c r="W18" i="6"/>
  <c r="V18" i="6"/>
  <c r="W281" i="6"/>
  <c r="V281" i="6"/>
  <c r="V137" i="6"/>
  <c r="W137" i="6"/>
  <c r="W400" i="6"/>
  <c r="V400" i="6"/>
  <c r="W256" i="6"/>
  <c r="V256" i="6"/>
  <c r="V112" i="6"/>
  <c r="W112" i="6"/>
  <c r="W363" i="6"/>
  <c r="V363" i="6"/>
  <c r="W219" i="6"/>
  <c r="V219" i="6"/>
  <c r="W75" i="6"/>
  <c r="V75" i="6"/>
  <c r="W326" i="6"/>
  <c r="V326" i="6"/>
  <c r="W182" i="6"/>
  <c r="V182" i="6"/>
  <c r="W38" i="6"/>
  <c r="V38" i="6"/>
  <c r="W289" i="6"/>
  <c r="V289" i="6"/>
  <c r="W145" i="6"/>
  <c r="V145" i="6"/>
  <c r="V396" i="6"/>
  <c r="W396" i="6"/>
  <c r="V252" i="6"/>
  <c r="W252" i="6"/>
  <c r="W108" i="6"/>
  <c r="V108" i="6"/>
  <c r="W359" i="6"/>
  <c r="V359" i="6"/>
  <c r="W215" i="6"/>
  <c r="V215" i="6"/>
  <c r="W71" i="6"/>
  <c r="V71" i="6"/>
  <c r="V322" i="6"/>
  <c r="W322" i="6"/>
  <c r="V178" i="6"/>
  <c r="W178" i="6"/>
  <c r="V34" i="6"/>
  <c r="W34" i="6"/>
  <c r="W297" i="6"/>
  <c r="V297" i="6"/>
  <c r="W153" i="6"/>
  <c r="V153" i="6"/>
  <c r="W9" i="6"/>
  <c r="V9" i="6"/>
  <c r="W325" i="12"/>
  <c r="W235" i="12"/>
  <c r="W242" i="12"/>
  <c r="W252" i="12"/>
  <c r="W20" i="12"/>
  <c r="W256" i="12"/>
  <c r="W384" i="12"/>
  <c r="W152" i="12"/>
  <c r="W388" i="12"/>
  <c r="W228" i="12"/>
  <c r="W398" i="12"/>
  <c r="W232" i="12"/>
  <c r="W109" i="12"/>
  <c r="W272" i="12"/>
  <c r="W5" i="12"/>
  <c r="W204" i="12"/>
  <c r="W349" i="12"/>
  <c r="W208" i="12"/>
  <c r="W192" i="12"/>
  <c r="W193" i="12"/>
  <c r="W196" i="12"/>
  <c r="W180" i="12"/>
  <c r="W323" i="12"/>
  <c r="W184" i="12"/>
  <c r="W238" i="12"/>
  <c r="W302" i="12"/>
  <c r="W255" i="12"/>
  <c r="W12" i="12"/>
  <c r="W271" i="12"/>
  <c r="W16" i="12"/>
  <c r="W288" i="12"/>
  <c r="W56" i="12"/>
  <c r="W292" i="12"/>
  <c r="W344" i="6"/>
  <c r="V344" i="6"/>
  <c r="W200" i="6"/>
  <c r="V200" i="6"/>
  <c r="V56" i="6"/>
  <c r="W56" i="6"/>
  <c r="W319" i="6"/>
  <c r="V319" i="6"/>
  <c r="V175" i="6"/>
  <c r="W175" i="6"/>
  <c r="V31" i="6"/>
  <c r="W31" i="6"/>
  <c r="W294" i="6"/>
  <c r="V294" i="6"/>
  <c r="W150" i="6"/>
  <c r="V150" i="6"/>
  <c r="W6" i="6"/>
  <c r="V6" i="6"/>
  <c r="W269" i="6"/>
  <c r="V269" i="6"/>
  <c r="V125" i="6"/>
  <c r="W125" i="6"/>
  <c r="V388" i="6"/>
  <c r="W388" i="6"/>
  <c r="V244" i="6"/>
  <c r="W244" i="6"/>
  <c r="W100" i="6"/>
  <c r="V100" i="6"/>
  <c r="W351" i="6"/>
  <c r="V351" i="6"/>
  <c r="W207" i="6"/>
  <c r="V207" i="6"/>
  <c r="W63" i="6"/>
  <c r="V63" i="6"/>
  <c r="W314" i="6"/>
  <c r="V314" i="6"/>
  <c r="W170" i="6"/>
  <c r="V170" i="6"/>
  <c r="W26" i="6"/>
  <c r="V26" i="6"/>
  <c r="W277" i="6"/>
  <c r="V277" i="6"/>
  <c r="W133" i="6"/>
  <c r="V133" i="6"/>
  <c r="V384" i="6"/>
  <c r="W384" i="6"/>
  <c r="V240" i="6"/>
  <c r="W240" i="6"/>
  <c r="W96" i="6"/>
  <c r="V96" i="6"/>
  <c r="W347" i="6"/>
  <c r="V347" i="6"/>
  <c r="W203" i="6"/>
  <c r="V203" i="6"/>
  <c r="W59" i="6"/>
  <c r="V59" i="6"/>
  <c r="V310" i="6"/>
  <c r="W310" i="6"/>
  <c r="W166" i="6"/>
  <c r="V166" i="6"/>
  <c r="V22" i="6"/>
  <c r="W22" i="6"/>
  <c r="W285" i="6"/>
  <c r="V285" i="6"/>
  <c r="W141" i="6"/>
  <c r="V141" i="6"/>
  <c r="W334" i="12"/>
  <c r="W91" i="12"/>
  <c r="W351" i="12"/>
  <c r="W108" i="12"/>
  <c r="W367" i="12"/>
  <c r="W112" i="12"/>
  <c r="W240" i="12"/>
  <c r="W8" i="12"/>
  <c r="W244" i="12"/>
  <c r="W84" i="12"/>
  <c r="W343" i="12"/>
  <c r="W88" i="12"/>
  <c r="W360" i="12"/>
  <c r="W128" i="12"/>
  <c r="W364" i="12"/>
  <c r="W60" i="12"/>
  <c r="W319" i="12"/>
  <c r="W64" i="12"/>
  <c r="W48" i="12"/>
  <c r="W307" i="12"/>
  <c r="W52" i="12"/>
  <c r="W36" i="12"/>
  <c r="W295" i="12"/>
  <c r="W40" i="12"/>
  <c r="W94" i="12"/>
  <c r="W318" i="12"/>
  <c r="W111" i="12"/>
  <c r="W370" i="12"/>
  <c r="W127" i="12"/>
  <c r="W387" i="12"/>
  <c r="W144" i="12"/>
  <c r="W403" i="12"/>
  <c r="W148" i="12"/>
  <c r="W332" i="6"/>
  <c r="V332" i="6"/>
  <c r="W188" i="6"/>
  <c r="V188" i="6"/>
  <c r="V44" i="6"/>
  <c r="W44" i="6"/>
  <c r="W307" i="6"/>
  <c r="V307" i="6"/>
  <c r="V163" i="6"/>
  <c r="W163" i="6"/>
  <c r="V19" i="6"/>
  <c r="W19" i="6"/>
  <c r="W282" i="6"/>
  <c r="V282" i="6"/>
  <c r="W138" i="6"/>
  <c r="V138" i="6"/>
  <c r="W401" i="6"/>
  <c r="V401" i="6"/>
  <c r="W257" i="6"/>
  <c r="V257" i="6"/>
  <c r="V113" i="6"/>
  <c r="W113" i="6"/>
  <c r="W376" i="6"/>
  <c r="V376" i="6"/>
  <c r="W232" i="6"/>
  <c r="V232" i="6"/>
  <c r="V88" i="6"/>
  <c r="W88" i="6"/>
  <c r="W339" i="6"/>
  <c r="V339" i="6"/>
  <c r="W195" i="6"/>
  <c r="V195" i="6"/>
  <c r="W51" i="6"/>
  <c r="V51" i="6"/>
  <c r="W302" i="6"/>
  <c r="V302" i="6"/>
  <c r="W158" i="6"/>
  <c r="V158" i="6"/>
  <c r="W14" i="6"/>
  <c r="V14" i="6"/>
  <c r="W265" i="6"/>
  <c r="V265" i="6"/>
  <c r="W121" i="6"/>
  <c r="V121" i="6"/>
  <c r="W372" i="6"/>
  <c r="V372" i="6"/>
  <c r="W228" i="6"/>
  <c r="V228" i="6"/>
  <c r="W84" i="6"/>
  <c r="V84" i="6"/>
  <c r="W335" i="6"/>
  <c r="V335" i="6"/>
  <c r="W191" i="6"/>
  <c r="V191" i="6"/>
  <c r="W47" i="6"/>
  <c r="V47" i="6"/>
  <c r="V298" i="6"/>
  <c r="W298" i="6"/>
  <c r="V154" i="6"/>
  <c r="W154" i="6"/>
  <c r="V10" i="6"/>
  <c r="W10" i="6"/>
  <c r="W273" i="6"/>
  <c r="V273" i="6"/>
  <c r="W129" i="6"/>
  <c r="V129" i="6"/>
  <c r="W190" i="12"/>
  <c r="W47" i="12"/>
  <c r="W207" i="12"/>
  <c r="W217" i="12"/>
  <c r="W223" i="12"/>
  <c r="W361" i="12"/>
  <c r="W96" i="12"/>
  <c r="W355" i="12"/>
  <c r="W100" i="12"/>
  <c r="W263" i="12"/>
  <c r="W199" i="12"/>
  <c r="W395" i="12"/>
  <c r="W216" i="12"/>
  <c r="W266" i="12"/>
  <c r="W220" i="12"/>
  <c r="W107" i="12"/>
  <c r="W175" i="12"/>
  <c r="W203" i="12"/>
  <c r="W11" i="12"/>
  <c r="W163" i="12"/>
  <c r="W143" i="12"/>
  <c r="W394" i="12"/>
  <c r="W151" i="12"/>
  <c r="W83" i="12"/>
  <c r="W287" i="12"/>
  <c r="W174" i="12"/>
  <c r="W182" i="12"/>
  <c r="W226" i="12"/>
  <c r="W265" i="12"/>
  <c r="W243" i="12"/>
  <c r="W338" i="12"/>
  <c r="W259" i="12"/>
  <c r="W4" i="12"/>
  <c r="W320" i="6"/>
  <c r="V320" i="6"/>
  <c r="V176" i="6"/>
  <c r="W176" i="6"/>
  <c r="V32" i="6"/>
  <c r="W32" i="6"/>
  <c r="W295" i="6"/>
  <c r="V295" i="6"/>
  <c r="V151" i="6"/>
  <c r="W151" i="6"/>
  <c r="V7" i="6"/>
  <c r="W7" i="6"/>
  <c r="W270" i="6"/>
  <c r="V270" i="6"/>
  <c r="W126" i="6"/>
  <c r="V126" i="6"/>
  <c r="W389" i="6"/>
  <c r="V389" i="6"/>
  <c r="W245" i="6"/>
  <c r="V245" i="6"/>
  <c r="V101" i="6"/>
  <c r="W101" i="6"/>
  <c r="V364" i="6"/>
  <c r="W364" i="6"/>
  <c r="V220" i="6"/>
  <c r="W220" i="6"/>
  <c r="W76" i="6"/>
  <c r="V76" i="6"/>
  <c r="W327" i="6"/>
  <c r="V327" i="6"/>
  <c r="W183" i="6"/>
  <c r="V183" i="6"/>
  <c r="W39" i="6"/>
  <c r="V39" i="6"/>
  <c r="W290" i="6"/>
  <c r="V290" i="6"/>
  <c r="W146" i="6"/>
  <c r="V146" i="6"/>
  <c r="W397" i="6"/>
  <c r="V397" i="6"/>
  <c r="W253" i="6"/>
  <c r="V253" i="6"/>
  <c r="W109" i="6"/>
  <c r="V109" i="6"/>
  <c r="V360" i="6"/>
  <c r="W360" i="6"/>
  <c r="V216" i="6"/>
  <c r="W216" i="6"/>
  <c r="W72" i="6"/>
  <c r="V72" i="6"/>
  <c r="W323" i="6"/>
  <c r="V323" i="6"/>
  <c r="W179" i="6"/>
  <c r="V179" i="6"/>
  <c r="W35" i="6"/>
  <c r="V35" i="6"/>
  <c r="V286" i="6"/>
  <c r="W286" i="6"/>
  <c r="W142" i="6"/>
  <c r="V142" i="6"/>
  <c r="V4" i="6"/>
  <c r="W4" i="6"/>
  <c r="W261" i="6"/>
  <c r="V261" i="6"/>
  <c r="W117" i="6"/>
  <c r="V117" i="6"/>
  <c r="W393" i="12"/>
  <c r="W46" i="12"/>
  <c r="W270" i="12"/>
  <c r="W63" i="12"/>
  <c r="W322" i="12"/>
  <c r="W79" i="12"/>
  <c r="W339" i="12"/>
  <c r="W347" i="12"/>
  <c r="W211" i="12"/>
  <c r="W241" i="12"/>
  <c r="W298" i="12"/>
  <c r="W55" i="12"/>
  <c r="W315" i="12"/>
  <c r="W72" i="12"/>
  <c r="W331" i="12"/>
  <c r="W76" i="12"/>
  <c r="W274" i="12"/>
  <c r="W31" i="12"/>
  <c r="W291" i="12"/>
  <c r="W262" i="12"/>
  <c r="W19" i="12"/>
  <c r="W279" i="12"/>
  <c r="W250" i="12"/>
  <c r="W7" i="12"/>
  <c r="W267" i="12"/>
  <c r="W285" i="12"/>
  <c r="W30" i="12"/>
  <c r="W38" i="12"/>
  <c r="W82" i="12"/>
  <c r="W306" i="12"/>
  <c r="W99" i="12"/>
  <c r="W358" i="12"/>
  <c r="W115" i="12"/>
  <c r="W375" i="12"/>
  <c r="W308" i="6"/>
  <c r="V308" i="6"/>
  <c r="W164" i="6"/>
  <c r="V164" i="6"/>
  <c r="W20" i="6"/>
  <c r="V20" i="6"/>
  <c r="V283" i="6"/>
  <c r="W283" i="6"/>
  <c r="V139" i="6"/>
  <c r="W139" i="6"/>
  <c r="W402" i="6"/>
  <c r="V402" i="6"/>
  <c r="W258" i="6"/>
  <c r="V258" i="6"/>
  <c r="W114" i="6"/>
  <c r="V114" i="6"/>
  <c r="W377" i="6"/>
  <c r="V377" i="6"/>
  <c r="W233" i="6"/>
  <c r="V233" i="6"/>
  <c r="V89" i="6"/>
  <c r="W89" i="6"/>
  <c r="W352" i="6"/>
  <c r="V352" i="6"/>
  <c r="W208" i="6"/>
  <c r="V208" i="6"/>
  <c r="W64" i="6"/>
  <c r="V64" i="6"/>
  <c r="W315" i="6"/>
  <c r="V315" i="6"/>
  <c r="W171" i="6"/>
  <c r="V171" i="6"/>
  <c r="W27" i="6"/>
  <c r="V27" i="6"/>
  <c r="W278" i="6"/>
  <c r="V278" i="6"/>
  <c r="W134" i="6"/>
  <c r="V134" i="6"/>
  <c r="W385" i="6"/>
  <c r="V385" i="6"/>
  <c r="W241" i="6"/>
  <c r="V241" i="6"/>
  <c r="W97" i="6"/>
  <c r="V97" i="6"/>
  <c r="V348" i="6"/>
  <c r="W348" i="6"/>
  <c r="W204" i="6"/>
  <c r="V204" i="6"/>
  <c r="W60" i="6"/>
  <c r="V60" i="6"/>
  <c r="W311" i="6"/>
  <c r="V311" i="6"/>
  <c r="W167" i="6"/>
  <c r="V167" i="6"/>
  <c r="W23" i="6"/>
  <c r="V23" i="6"/>
  <c r="V274" i="6"/>
  <c r="W274" i="6"/>
  <c r="V130" i="6"/>
  <c r="W130" i="6"/>
  <c r="W393" i="6"/>
  <c r="V393" i="6"/>
  <c r="W249" i="6"/>
  <c r="V249" i="6"/>
  <c r="W105" i="6"/>
  <c r="V105" i="6"/>
  <c r="W290" i="12"/>
  <c r="W381" i="12"/>
  <c r="W126" i="12"/>
  <c r="W134" i="12"/>
  <c r="W178" i="12"/>
  <c r="W402" i="12"/>
  <c r="W195" i="12"/>
  <c r="W310" i="12"/>
  <c r="W67" i="12"/>
  <c r="W327" i="12"/>
  <c r="W154" i="12"/>
  <c r="W378" i="12"/>
  <c r="W171" i="12"/>
  <c r="W167" i="12"/>
  <c r="W187" i="12"/>
  <c r="W299" i="12"/>
  <c r="W130" i="12"/>
  <c r="W354" i="12"/>
  <c r="W147" i="12"/>
  <c r="W118" i="12"/>
  <c r="W342" i="12"/>
  <c r="W135" i="12"/>
  <c r="W106" i="12"/>
  <c r="W330" i="12"/>
  <c r="W123" i="12"/>
  <c r="W141" i="12"/>
  <c r="W389" i="12"/>
  <c r="W132" i="12"/>
  <c r="W191" i="12"/>
  <c r="W162" i="12"/>
  <c r="W170" i="12"/>
  <c r="W214" i="12"/>
  <c r="W359" i="12"/>
  <c r="W231" i="12"/>
  <c r="W296" i="6"/>
  <c r="V296" i="6"/>
  <c r="V152" i="6"/>
  <c r="W152" i="6"/>
  <c r="V8" i="6"/>
  <c r="W8" i="6"/>
  <c r="W271" i="6"/>
  <c r="V271" i="6"/>
  <c r="V127" i="6"/>
  <c r="W127" i="6"/>
  <c r="W390" i="6"/>
  <c r="V390" i="6"/>
  <c r="W246" i="6"/>
  <c r="V246" i="6"/>
  <c r="W102" i="6"/>
  <c r="V102" i="6"/>
  <c r="W365" i="6"/>
  <c r="V365" i="6"/>
  <c r="W221" i="6"/>
  <c r="V221" i="6"/>
  <c r="V77" i="6"/>
  <c r="W77" i="6"/>
  <c r="V340" i="6"/>
  <c r="W340" i="6"/>
  <c r="V196" i="6"/>
  <c r="W196" i="6"/>
  <c r="V52" i="6"/>
  <c r="W52" i="6"/>
  <c r="W303" i="6"/>
  <c r="V303" i="6"/>
  <c r="W159" i="6"/>
  <c r="V159" i="6"/>
  <c r="W15" i="6"/>
  <c r="V15" i="6"/>
  <c r="W266" i="6"/>
  <c r="V266" i="6"/>
  <c r="W122" i="6"/>
  <c r="V122" i="6"/>
  <c r="W373" i="6"/>
  <c r="V373" i="6"/>
  <c r="W229" i="6"/>
  <c r="V229" i="6"/>
  <c r="W85" i="6"/>
  <c r="V85" i="6"/>
  <c r="V336" i="6"/>
  <c r="W336" i="6"/>
  <c r="W192" i="6"/>
  <c r="V192" i="6"/>
  <c r="W48" i="6"/>
  <c r="V48" i="6"/>
  <c r="W299" i="6"/>
  <c r="V299" i="6"/>
  <c r="W155" i="6"/>
  <c r="V155" i="6"/>
  <c r="W11" i="6"/>
  <c r="V11" i="6"/>
  <c r="V262" i="6"/>
  <c r="W262" i="6"/>
  <c r="V118" i="6"/>
  <c r="W118" i="6"/>
  <c r="W381" i="6"/>
  <c r="V381" i="6"/>
  <c r="W237" i="6"/>
  <c r="V237" i="6"/>
  <c r="W93" i="6"/>
  <c r="V93" i="6"/>
  <c r="W65" i="12"/>
  <c r="W237" i="12"/>
  <c r="W385" i="12"/>
  <c r="W346" i="12"/>
  <c r="W34" i="12"/>
  <c r="W258" i="12"/>
  <c r="W51" i="12"/>
  <c r="W166" i="12"/>
  <c r="W390" i="12"/>
  <c r="W183" i="12"/>
  <c r="W10" i="12"/>
  <c r="W234" i="12"/>
  <c r="W27" i="12"/>
  <c r="W286" i="12"/>
  <c r="W43" i="12"/>
  <c r="W303" i="12"/>
  <c r="W230" i="12"/>
  <c r="W210" i="12"/>
  <c r="W326" i="12"/>
  <c r="W277" i="12"/>
  <c r="W198" i="12"/>
  <c r="W278" i="12"/>
  <c r="W383" i="12"/>
  <c r="W186" i="12"/>
  <c r="W194" i="12"/>
  <c r="W386" i="12"/>
  <c r="W245" i="12"/>
  <c r="W58" i="12"/>
  <c r="W273" i="12"/>
  <c r="W18" i="12"/>
  <c r="W26" i="12"/>
  <c r="W70" i="12"/>
  <c r="W294" i="12"/>
  <c r="W87" i="12"/>
  <c r="W284" i="6"/>
  <c r="V284" i="6"/>
  <c r="W140" i="6"/>
  <c r="V140" i="6"/>
  <c r="W403" i="6"/>
  <c r="V403" i="6"/>
  <c r="W259" i="6"/>
  <c r="V259" i="6"/>
  <c r="V115" i="6"/>
  <c r="W115" i="6"/>
  <c r="W378" i="6"/>
  <c r="V378" i="6"/>
  <c r="W234" i="6"/>
  <c r="V234" i="6"/>
  <c r="W90" i="6"/>
  <c r="V90" i="6"/>
  <c r="W353" i="6"/>
  <c r="V353" i="6"/>
  <c r="V209" i="6"/>
  <c r="W209" i="6"/>
  <c r="V65" i="6"/>
  <c r="W65" i="6"/>
  <c r="W328" i="6"/>
  <c r="V328" i="6"/>
  <c r="W184" i="6"/>
  <c r="V184" i="6"/>
  <c r="V40" i="6"/>
  <c r="W40" i="6"/>
  <c r="W291" i="6"/>
  <c r="V291" i="6"/>
  <c r="W147" i="6"/>
  <c r="V147" i="6"/>
  <c r="W398" i="6"/>
  <c r="V398" i="6"/>
  <c r="W254" i="6"/>
  <c r="V254" i="6"/>
  <c r="W110" i="6"/>
  <c r="V110" i="6"/>
  <c r="W361" i="6"/>
  <c r="V361" i="6"/>
  <c r="W217" i="6"/>
  <c r="V217" i="6"/>
  <c r="W73" i="6"/>
  <c r="V73" i="6"/>
  <c r="V324" i="6"/>
  <c r="W324" i="6"/>
  <c r="W180" i="6"/>
  <c r="V180" i="6"/>
  <c r="W36" i="6"/>
  <c r="V36" i="6"/>
  <c r="W287" i="6"/>
  <c r="V287" i="6"/>
  <c r="W143" i="6"/>
  <c r="V143" i="6"/>
  <c r="V394" i="6"/>
  <c r="W394" i="6"/>
  <c r="V250" i="6"/>
  <c r="W250" i="6"/>
  <c r="V106" i="6"/>
  <c r="W106" i="6"/>
  <c r="W369" i="6"/>
  <c r="V369" i="6"/>
  <c r="W225" i="6"/>
  <c r="V225" i="6"/>
  <c r="W81" i="6"/>
  <c r="V81" i="6"/>
  <c r="E118" i="15"/>
  <c r="AE117" i="13" s="1"/>
  <c r="E284" i="15"/>
  <c r="AE283" i="13" s="1"/>
  <c r="E373" i="15"/>
  <c r="AE372" i="13" s="1"/>
  <c r="E377" i="15"/>
  <c r="AE376" i="13" s="1"/>
  <c r="E257" i="15"/>
  <c r="AE256" i="13" s="1"/>
  <c r="E202" i="15"/>
  <c r="AE201" i="13" s="1"/>
  <c r="E316" i="15"/>
  <c r="AE315" i="13" s="1"/>
  <c r="D250" i="15"/>
  <c r="E245" i="15"/>
  <c r="AE244" i="13" s="1"/>
  <c r="E278" i="15"/>
  <c r="AE277" i="13" s="1"/>
  <c r="E80" i="15"/>
  <c r="AE79" i="13" s="1"/>
  <c r="E196" i="15"/>
  <c r="AE195" i="13" s="1"/>
  <c r="E365" i="15"/>
  <c r="AE364" i="13" s="1"/>
  <c r="E324" i="15"/>
  <c r="AE323" i="13" s="1"/>
  <c r="E340" i="15"/>
  <c r="AE339" i="13" s="1"/>
  <c r="E315" i="15"/>
  <c r="AE314" i="13" s="1"/>
  <c r="E227" i="15"/>
  <c r="AE226" i="13" s="1"/>
  <c r="E77" i="15"/>
  <c r="AE76" i="13" s="1"/>
  <c r="E394" i="15"/>
  <c r="AE393" i="13" s="1"/>
  <c r="E337" i="15"/>
  <c r="AE336" i="13" s="1"/>
  <c r="E352" i="15"/>
  <c r="AE351" i="13" s="1"/>
  <c r="E96" i="15"/>
  <c r="AE95" i="13" s="1"/>
  <c r="E64" i="15"/>
  <c r="AE63" i="13" s="1"/>
  <c r="E203" i="15"/>
  <c r="AE202" i="13" s="1"/>
  <c r="E106" i="15"/>
  <c r="AE105" i="13" s="1"/>
  <c r="E256" i="15"/>
  <c r="AE255" i="13" s="1"/>
  <c r="E56" i="15"/>
  <c r="AE55" i="13" s="1"/>
  <c r="E296" i="15"/>
  <c r="AE295" i="13" s="1"/>
  <c r="E269" i="15"/>
  <c r="AE268" i="13" s="1"/>
  <c r="E160" i="15"/>
  <c r="AE159" i="13" s="1"/>
  <c r="E169" i="15"/>
  <c r="AE168" i="13" s="1"/>
  <c r="E308" i="15"/>
  <c r="AE307" i="13" s="1"/>
  <c r="E327" i="15"/>
  <c r="AE326" i="13" s="1"/>
  <c r="E91" i="15"/>
  <c r="AE90" i="13" s="1"/>
  <c r="E354" i="15"/>
  <c r="AE353" i="13" s="1"/>
  <c r="E251" i="15"/>
  <c r="AE250" i="13" s="1"/>
  <c r="E107" i="15"/>
  <c r="AE106" i="13" s="1"/>
  <c r="E355" i="15"/>
  <c r="AE354" i="13" s="1"/>
  <c r="E358" i="15"/>
  <c r="AE357" i="13" s="1"/>
  <c r="E300" i="15"/>
  <c r="AE299" i="13" s="1"/>
  <c r="E119" i="15"/>
  <c r="AE118" i="13" s="1"/>
  <c r="E36" i="15"/>
  <c r="AE35" i="13" s="1"/>
  <c r="E356" i="15"/>
  <c r="AE355" i="13" s="1"/>
  <c r="E180" i="15"/>
  <c r="AE179" i="13" s="1"/>
  <c r="E73" i="15"/>
  <c r="AE72" i="13" s="1"/>
  <c r="E176" i="15"/>
  <c r="AE175" i="13" s="1"/>
  <c r="E89" i="15"/>
  <c r="AE88" i="13" s="1"/>
  <c r="E49" i="15"/>
  <c r="AE48" i="13" s="1"/>
  <c r="E217" i="15"/>
  <c r="AE216" i="13" s="1"/>
  <c r="E173" i="15"/>
  <c r="AE172" i="13" s="1"/>
  <c r="E193" i="15"/>
  <c r="AE192" i="13" s="1"/>
  <c r="E361" i="15"/>
  <c r="AE360" i="13" s="1"/>
  <c r="E162" i="15"/>
  <c r="AE161" i="13" s="1"/>
  <c r="E86" i="15"/>
  <c r="AE85" i="13" s="1"/>
  <c r="E110" i="15"/>
  <c r="AE109" i="13" s="1"/>
  <c r="E336" i="15"/>
  <c r="AE335" i="13" s="1"/>
  <c r="E84" i="15"/>
  <c r="AE83" i="13" s="1"/>
  <c r="E68" i="15"/>
  <c r="AE67" i="13" s="1"/>
  <c r="E229" i="15"/>
  <c r="AE228" i="13" s="1"/>
  <c r="E117" i="15"/>
  <c r="AE116" i="13" s="1"/>
  <c r="E212" i="15"/>
  <c r="AE211" i="13" s="1"/>
  <c r="E45" i="15"/>
  <c r="AE44" i="13" s="1"/>
  <c r="E379" i="15"/>
  <c r="AE378" i="13" s="1"/>
  <c r="E271" i="15"/>
  <c r="AE270" i="13" s="1"/>
  <c r="E287" i="15"/>
  <c r="AE286" i="13" s="1"/>
  <c r="E184" i="15"/>
  <c r="AE183" i="13" s="1"/>
  <c r="E298" i="15"/>
  <c r="AE297" i="13" s="1"/>
  <c r="E304" i="15"/>
  <c r="AE303" i="13" s="1"/>
  <c r="E242" i="15"/>
  <c r="AE241" i="13" s="1"/>
  <c r="E171" i="15"/>
  <c r="AE170" i="13" s="1"/>
  <c r="E333" i="15"/>
  <c r="AE332" i="13" s="1"/>
  <c r="E395" i="15"/>
  <c r="AE394" i="13" s="1"/>
  <c r="E102" i="15"/>
  <c r="AE101" i="13" s="1"/>
  <c r="E279" i="15"/>
  <c r="AE278" i="13" s="1"/>
  <c r="E127" i="15"/>
  <c r="AE126" i="13" s="1"/>
  <c r="E221" i="15"/>
  <c r="AE220" i="13" s="1"/>
  <c r="E401" i="15"/>
  <c r="AE400" i="13" s="1"/>
  <c r="E225" i="15"/>
  <c r="AE224" i="13" s="1"/>
  <c r="E27" i="15"/>
  <c r="AE26" i="13" s="1"/>
  <c r="E385" i="15"/>
  <c r="AE384" i="13" s="1"/>
  <c r="E9" i="15"/>
  <c r="AE8" i="13" s="1"/>
  <c r="E402" i="15"/>
  <c r="AE401" i="13" s="1"/>
  <c r="E208" i="15"/>
  <c r="AE207" i="13" s="1"/>
  <c r="E42" i="15"/>
  <c r="AE41" i="13" s="1"/>
  <c r="E11" i="15"/>
  <c r="AE10" i="13" s="1"/>
  <c r="E360" i="15"/>
  <c r="AE359" i="13" s="1"/>
  <c r="E155" i="15"/>
  <c r="AE154" i="13" s="1"/>
  <c r="E369" i="15"/>
  <c r="AE368" i="13" s="1"/>
  <c r="E262" i="15"/>
  <c r="AE261" i="13" s="1"/>
  <c r="E111" i="15"/>
  <c r="AE110" i="13" s="1"/>
  <c r="E120" i="15"/>
  <c r="AE119" i="13" s="1"/>
  <c r="E136" i="15"/>
  <c r="AE135" i="13" s="1"/>
  <c r="E285" i="15"/>
  <c r="AE284" i="13" s="1"/>
  <c r="E255" i="15"/>
  <c r="AE254" i="13" s="1"/>
  <c r="E399" i="15"/>
  <c r="AE398" i="13" s="1"/>
  <c r="E103" i="15"/>
  <c r="AE102" i="13" s="1"/>
  <c r="E14" i="15"/>
  <c r="AE13" i="13" s="1"/>
  <c r="E233" i="15"/>
  <c r="AE232" i="13" s="1"/>
  <c r="E404" i="15"/>
  <c r="AE403" i="13" s="1"/>
  <c r="E46" i="15"/>
  <c r="AE45" i="13" s="1"/>
  <c r="E190" i="15"/>
  <c r="AE189" i="13" s="1"/>
  <c r="E179" i="15"/>
  <c r="AE178" i="13" s="1"/>
  <c r="E134" i="15"/>
  <c r="AE133" i="13" s="1"/>
  <c r="E131" i="15"/>
  <c r="AE130" i="13" s="1"/>
  <c r="E299" i="15"/>
  <c r="AE298" i="13" s="1"/>
  <c r="E168" i="15"/>
  <c r="AE167" i="13" s="1"/>
  <c r="E18" i="15"/>
  <c r="AE17" i="13" s="1"/>
  <c r="E183" i="15"/>
  <c r="AE182" i="13" s="1"/>
  <c r="E238" i="15"/>
  <c r="AE237" i="13" s="1"/>
  <c r="E281" i="15"/>
  <c r="AE280" i="13" s="1"/>
  <c r="E290" i="15"/>
  <c r="AE289" i="13" s="1"/>
  <c r="E129" i="15"/>
  <c r="AE128" i="13" s="1"/>
  <c r="E325" i="15"/>
  <c r="AE324" i="13" s="1"/>
  <c r="E33" i="15"/>
  <c r="AE32" i="13" s="1"/>
  <c r="E40" i="15"/>
  <c r="AE39" i="13" s="1"/>
  <c r="E112" i="15"/>
  <c r="AE111" i="13" s="1"/>
  <c r="E353" i="15"/>
  <c r="AE352" i="13" s="1"/>
  <c r="E48" i="15"/>
  <c r="AE47" i="13" s="1"/>
  <c r="E283" i="15"/>
  <c r="AE282" i="13" s="1"/>
  <c r="E100" i="15"/>
  <c r="AE99" i="13" s="1"/>
  <c r="E309" i="15"/>
  <c r="AE308" i="13" s="1"/>
  <c r="E263" i="15"/>
  <c r="AE262" i="13" s="1"/>
  <c r="E342" i="15"/>
  <c r="AE341" i="13" s="1"/>
  <c r="E116" i="15"/>
  <c r="AE115" i="13" s="1"/>
  <c r="E164" i="15"/>
  <c r="AE163" i="13" s="1"/>
  <c r="E90" i="15"/>
  <c r="AE89" i="13" s="1"/>
  <c r="E230" i="15"/>
  <c r="AE229" i="13" s="1"/>
  <c r="E272" i="15"/>
  <c r="AE271" i="13" s="1"/>
  <c r="E192" i="15"/>
  <c r="AE191" i="13" s="1"/>
  <c r="E88" i="15"/>
  <c r="AE87" i="13" s="1"/>
  <c r="E25" i="15"/>
  <c r="AE24" i="13" s="1"/>
  <c r="E29" i="15"/>
  <c r="AE28" i="13" s="1"/>
  <c r="E34" i="15"/>
  <c r="AE33" i="13" s="1"/>
  <c r="E391" i="15"/>
  <c r="AE390" i="13" s="1"/>
  <c r="E178" i="15"/>
  <c r="AE177" i="13" s="1"/>
  <c r="E267" i="15"/>
  <c r="AE266" i="13" s="1"/>
  <c r="D400" i="15"/>
  <c r="E128" i="15"/>
  <c r="AE127" i="13" s="1"/>
  <c r="E328" i="15"/>
  <c r="AE327" i="13" s="1"/>
  <c r="E122" i="15"/>
  <c r="AE121" i="13" s="1"/>
  <c r="E159" i="15"/>
  <c r="AE158" i="13" s="1"/>
  <c r="E350" i="15"/>
  <c r="AE349" i="13" s="1"/>
  <c r="E266" i="15"/>
  <c r="AE265" i="13" s="1"/>
  <c r="E291" i="15"/>
  <c r="AE290" i="13" s="1"/>
  <c r="E222" i="15"/>
  <c r="AE221" i="13" s="1"/>
  <c r="E167" i="15"/>
  <c r="AE166" i="13" s="1"/>
  <c r="E204" i="15"/>
  <c r="AE203" i="13" s="1"/>
  <c r="E47" i="15"/>
  <c r="AE46" i="13" s="1"/>
  <c r="D249" i="15"/>
  <c r="D314" i="15"/>
  <c r="E341" i="15"/>
  <c r="AE340" i="13" s="1"/>
  <c r="E220" i="15"/>
  <c r="AE219" i="13" s="1"/>
  <c r="E51" i="15"/>
  <c r="AE50" i="13" s="1"/>
  <c r="E39" i="15"/>
  <c r="AE38" i="13" s="1"/>
  <c r="E195" i="15"/>
  <c r="AE194" i="13" s="1"/>
  <c r="E137" i="15"/>
  <c r="AE136" i="13" s="1"/>
  <c r="E261" i="15"/>
  <c r="AE260" i="13" s="1"/>
  <c r="E347" i="15"/>
  <c r="AE346" i="13" s="1"/>
  <c r="E282" i="15"/>
  <c r="AE281" i="13" s="1"/>
  <c r="E37" i="15"/>
  <c r="AE36" i="13" s="1"/>
  <c r="E113" i="15"/>
  <c r="AE112" i="13" s="1"/>
  <c r="E97" i="15"/>
  <c r="AE96" i="13" s="1"/>
  <c r="E312" i="15"/>
  <c r="AE311" i="13" s="1"/>
  <c r="E332" i="15"/>
  <c r="AE331" i="13" s="1"/>
  <c r="E44" i="15"/>
  <c r="AE43" i="13" s="1"/>
  <c r="E241" i="15"/>
  <c r="AE240" i="13" s="1"/>
  <c r="E311" i="15"/>
  <c r="AE310" i="13" s="1"/>
  <c r="E13" i="15"/>
  <c r="AE12" i="13" s="1"/>
  <c r="E78" i="15"/>
  <c r="AE77" i="13" s="1"/>
  <c r="E211" i="15"/>
  <c r="AE210" i="13" s="1"/>
  <c r="E135" i="15"/>
  <c r="AE134" i="13" s="1"/>
  <c r="E147" i="15"/>
  <c r="AE146" i="13" s="1"/>
  <c r="E53" i="15"/>
  <c r="AE52" i="13" s="1"/>
  <c r="D316" i="15"/>
  <c r="E239" i="15"/>
  <c r="AE238" i="13" s="1"/>
  <c r="E389" i="15"/>
  <c r="AE388" i="13" s="1"/>
  <c r="E158" i="15"/>
  <c r="AE157" i="13" s="1"/>
  <c r="E94" i="15"/>
  <c r="AE93" i="13" s="1"/>
  <c r="E19" i="15"/>
  <c r="AE18" i="13" s="1"/>
  <c r="E295" i="15"/>
  <c r="AE294" i="13" s="1"/>
  <c r="D336" i="15"/>
  <c r="E235" i="15"/>
  <c r="AE234" i="13" s="1"/>
  <c r="E348" i="15"/>
  <c r="AE347" i="13" s="1"/>
  <c r="E23" i="15"/>
  <c r="AE22" i="13" s="1"/>
  <c r="E163" i="15"/>
  <c r="AE162" i="13" s="1"/>
  <c r="E189" i="15"/>
  <c r="AE188" i="13" s="1"/>
  <c r="E366" i="15"/>
  <c r="AE365" i="13" s="1"/>
  <c r="E330" i="15"/>
  <c r="AE329" i="13" s="1"/>
  <c r="E81" i="15"/>
  <c r="AE80" i="13" s="1"/>
  <c r="D341" i="15"/>
  <c r="E150" i="15"/>
  <c r="AE149" i="13" s="1"/>
  <c r="E172" i="15"/>
  <c r="AE171" i="13" s="1"/>
  <c r="E32" i="15"/>
  <c r="AE31" i="13" s="1"/>
  <c r="E50" i="15"/>
  <c r="AE49" i="13" s="1"/>
  <c r="E219" i="15"/>
  <c r="AE218" i="13" s="1"/>
  <c r="E381" i="15"/>
  <c r="AE380" i="13" s="1"/>
  <c r="E177" i="15"/>
  <c r="AE176" i="13" s="1"/>
  <c r="E24" i="15"/>
  <c r="AE23" i="13" s="1"/>
  <c r="E344" i="15"/>
  <c r="AE343" i="13" s="1"/>
  <c r="E109" i="15"/>
  <c r="AE108" i="13" s="1"/>
  <c r="E76" i="15"/>
  <c r="AE75" i="13" s="1"/>
  <c r="E390" i="15"/>
  <c r="AE389" i="13" s="1"/>
  <c r="E52" i="15"/>
  <c r="AE51" i="13" s="1"/>
  <c r="E307" i="15"/>
  <c r="AE306" i="13" s="1"/>
  <c r="E319" i="15"/>
  <c r="AE318" i="13" s="1"/>
  <c r="E331" i="15"/>
  <c r="AE330" i="13" s="1"/>
  <c r="E223" i="15"/>
  <c r="AE222" i="13" s="1"/>
  <c r="D268" i="15"/>
  <c r="E236" i="15"/>
  <c r="AE235" i="13" s="1"/>
  <c r="E93" i="15"/>
  <c r="AE92" i="13" s="1"/>
  <c r="E264" i="15"/>
  <c r="AE263" i="13" s="1"/>
  <c r="E375" i="15"/>
  <c r="AE374" i="13" s="1"/>
  <c r="E99" i="15"/>
  <c r="AE98" i="13" s="1"/>
  <c r="E226" i="15"/>
  <c r="AE225" i="13" s="1"/>
  <c r="E15" i="15"/>
  <c r="AE14" i="13" s="1"/>
  <c r="D4" i="10"/>
  <c r="E105" i="15"/>
  <c r="AE104" i="13" s="1"/>
  <c r="E82" i="15"/>
  <c r="AE81" i="13" s="1"/>
  <c r="E132" i="15"/>
  <c r="AE131" i="13" s="1"/>
  <c r="E224" i="15"/>
  <c r="AE223" i="13" s="1"/>
  <c r="E244" i="15"/>
  <c r="AE243" i="13" s="1"/>
  <c r="E384" i="15"/>
  <c r="AE383" i="13" s="1"/>
  <c r="E26" i="15"/>
  <c r="AE25" i="13" s="1"/>
  <c r="E294" i="15"/>
  <c r="AE293" i="13" s="1"/>
  <c r="E123" i="15"/>
  <c r="AE122" i="13" s="1"/>
  <c r="E197" i="15"/>
  <c r="AE196" i="13" s="1"/>
  <c r="E6" i="15"/>
  <c r="AE5" i="13" s="1"/>
  <c r="E243" i="15"/>
  <c r="AE242" i="13" s="1"/>
  <c r="E398" i="15"/>
  <c r="AE397" i="13" s="1"/>
  <c r="E213" i="15"/>
  <c r="AE212" i="13" s="1"/>
  <c r="O4" i="18"/>
  <c r="E367" i="15"/>
  <c r="AE366" i="13" s="1"/>
  <c r="E143" i="15"/>
  <c r="AE142" i="13" s="1"/>
  <c r="E75" i="15"/>
  <c r="AE74" i="13" s="1"/>
  <c r="E144" i="15"/>
  <c r="AE143" i="13" s="1"/>
  <c r="E237" i="15"/>
  <c r="AE236" i="13" s="1"/>
  <c r="E273" i="15"/>
  <c r="AE272" i="13" s="1"/>
  <c r="E268" i="15"/>
  <c r="AE267" i="13" s="1"/>
  <c r="E280" i="15"/>
  <c r="AE279" i="13" s="1"/>
  <c r="E292" i="15"/>
  <c r="AE291" i="13" s="1"/>
  <c r="E182" i="15"/>
  <c r="AE181" i="13" s="1"/>
  <c r="E329" i="15"/>
  <c r="AE328" i="13" s="1"/>
  <c r="E276" i="15"/>
  <c r="AE275" i="13" s="1"/>
  <c r="E248" i="15"/>
  <c r="AE247" i="13" s="1"/>
  <c r="E108" i="15"/>
  <c r="AE107" i="13" s="1"/>
  <c r="E357" i="15"/>
  <c r="AE356" i="13" s="1"/>
  <c r="E153" i="15"/>
  <c r="AE152" i="13" s="1"/>
  <c r="E335" i="15"/>
  <c r="AE334" i="13" s="1"/>
  <c r="E297" i="15"/>
  <c r="AE296" i="13" s="1"/>
  <c r="E148" i="15"/>
  <c r="AE147" i="13" s="1"/>
  <c r="E206" i="15"/>
  <c r="AE205" i="13" s="1"/>
  <c r="E359" i="15"/>
  <c r="AE358" i="13" s="1"/>
  <c r="E371" i="15"/>
  <c r="AE370" i="13" s="1"/>
  <c r="E392" i="15"/>
  <c r="AE391" i="13" s="1"/>
  <c r="E302" i="15"/>
  <c r="AE301" i="13" s="1"/>
  <c r="E345" i="15"/>
  <c r="AE344" i="13" s="1"/>
  <c r="E275" i="15"/>
  <c r="AE274" i="13" s="1"/>
  <c r="E247" i="15"/>
  <c r="AE246" i="13" s="1"/>
  <c r="E370" i="15"/>
  <c r="AE369" i="13" s="1"/>
  <c r="E66" i="15"/>
  <c r="AE65" i="13" s="1"/>
  <c r="E303" i="15"/>
  <c r="AE302" i="13" s="1"/>
  <c r="E35" i="15"/>
  <c r="AE34" i="13" s="1"/>
  <c r="E62" i="15"/>
  <c r="AE61" i="13" s="1"/>
  <c r="E17" i="15"/>
  <c r="AE16" i="13" s="1"/>
  <c r="E4" i="15"/>
  <c r="AE3" i="13" s="1"/>
  <c r="E339" i="15"/>
  <c r="AE338" i="13" s="1"/>
  <c r="E252" i="15"/>
  <c r="AE251" i="13" s="1"/>
  <c r="E16" i="15"/>
  <c r="AE15" i="13" s="1"/>
  <c r="E228" i="15"/>
  <c r="AE227" i="13" s="1"/>
  <c r="E277" i="15"/>
  <c r="AE276" i="13" s="1"/>
  <c r="E286" i="15"/>
  <c r="AE285" i="13" s="1"/>
  <c r="E334" i="15"/>
  <c r="AE333" i="13" s="1"/>
  <c r="E382" i="15"/>
  <c r="AE381" i="13" s="1"/>
  <c r="E386" i="15"/>
  <c r="AE385" i="13" s="1"/>
  <c r="E146" i="15"/>
  <c r="AE145" i="13" s="1"/>
  <c r="E250" i="15"/>
  <c r="AE249" i="13" s="1"/>
  <c r="E69" i="15"/>
  <c r="AE68" i="13" s="1"/>
  <c r="E380" i="15"/>
  <c r="AE379" i="13" s="1"/>
  <c r="E301" i="15"/>
  <c r="AE300" i="13" s="1"/>
  <c r="E124" i="15"/>
  <c r="AE123" i="13" s="1"/>
  <c r="E101" i="15"/>
  <c r="AE100" i="13" s="1"/>
  <c r="E181" i="15"/>
  <c r="AE180" i="13" s="1"/>
  <c r="E7" i="15"/>
  <c r="AE6" i="13" s="1"/>
  <c r="E218" i="15"/>
  <c r="AE217" i="13" s="1"/>
  <c r="E12" i="15"/>
  <c r="AE11" i="13" s="1"/>
  <c r="E161" i="15"/>
  <c r="AE160" i="13" s="1"/>
  <c r="E28" i="15"/>
  <c r="AE27" i="13" s="1"/>
  <c r="E323" i="15"/>
  <c r="AE322" i="13" s="1"/>
  <c r="E43" i="15"/>
  <c r="AE42" i="13" s="1"/>
  <c r="E396" i="15"/>
  <c r="AE395" i="13" s="1"/>
  <c r="E254" i="15"/>
  <c r="AE253" i="13" s="1"/>
  <c r="E310" i="15"/>
  <c r="AE309" i="13" s="1"/>
  <c r="E210" i="15"/>
  <c r="AE209" i="13" s="1"/>
  <c r="E265" i="15"/>
  <c r="AE264" i="13" s="1"/>
  <c r="E313" i="15"/>
  <c r="AE312" i="13" s="1"/>
  <c r="E138" i="15"/>
  <c r="AE137" i="13" s="1"/>
  <c r="E368" i="15"/>
  <c r="AE367" i="13" s="1"/>
  <c r="E343" i="15"/>
  <c r="AE342" i="13" s="1"/>
  <c r="E30" i="15"/>
  <c r="AE29" i="13" s="1"/>
  <c r="E186" i="15"/>
  <c r="AE185" i="13" s="1"/>
  <c r="E151" i="15"/>
  <c r="AE150" i="13" s="1"/>
  <c r="E364" i="15"/>
  <c r="AE363" i="13" s="1"/>
  <c r="E326" i="15"/>
  <c r="AE325" i="13" s="1"/>
  <c r="E87" i="15"/>
  <c r="AE86" i="13" s="1"/>
  <c r="E156" i="15"/>
  <c r="AE155" i="13" s="1"/>
  <c r="E249" i="15"/>
  <c r="AE248" i="13" s="1"/>
  <c r="E240" i="15"/>
  <c r="AE239" i="13" s="1"/>
  <c r="E187" i="15"/>
  <c r="AE186" i="13" s="1"/>
  <c r="E400" i="15"/>
  <c r="AE399" i="13" s="1"/>
  <c r="E126" i="15"/>
  <c r="AE125" i="13" s="1"/>
  <c r="E270" i="15"/>
  <c r="AE269" i="13" s="1"/>
  <c r="E314" i="15"/>
  <c r="AE313" i="13" s="1"/>
  <c r="E260" i="15"/>
  <c r="AE259" i="13" s="1"/>
  <c r="E174" i="15"/>
  <c r="AE173" i="13" s="1"/>
  <c r="E38" i="15"/>
  <c r="AE37" i="13" s="1"/>
  <c r="E63" i="15"/>
  <c r="AE62" i="13" s="1"/>
  <c r="E92" i="15"/>
  <c r="AE91" i="13" s="1"/>
  <c r="E98" i="15"/>
  <c r="AE97" i="13" s="1"/>
  <c r="E5" i="15"/>
  <c r="AE4" i="13" s="1"/>
  <c r="E85" i="15"/>
  <c r="AE84" i="13" s="1"/>
  <c r="E393" i="15"/>
  <c r="AE392" i="13" s="1"/>
  <c r="E31" i="15"/>
  <c r="AE30" i="13" s="1"/>
  <c r="E317" i="15"/>
  <c r="AE316" i="13" s="1"/>
  <c r="E338" i="15"/>
  <c r="AE337" i="13" s="1"/>
  <c r="E114" i="15"/>
  <c r="AE113" i="13" s="1"/>
  <c r="E258" i="15"/>
  <c r="AE257" i="13" s="1"/>
  <c r="E188" i="15"/>
  <c r="AE187" i="13" s="1"/>
  <c r="E346" i="15"/>
  <c r="AE345" i="13" s="1"/>
  <c r="E115" i="15"/>
  <c r="AE114" i="13" s="1"/>
  <c r="E207" i="15"/>
  <c r="AE206" i="13" s="1"/>
  <c r="E61" i="15"/>
  <c r="AE60" i="13" s="1"/>
  <c r="E21" i="15"/>
  <c r="AE20" i="13" s="1"/>
  <c r="E253" i="15"/>
  <c r="AE252" i="13" s="1"/>
  <c r="E149" i="15"/>
  <c r="AE148" i="13" s="1"/>
  <c r="E175" i="15"/>
  <c r="AE174" i="13" s="1"/>
  <c r="E388" i="15"/>
  <c r="AE387" i="13" s="1"/>
  <c r="E74" i="15"/>
  <c r="AE73" i="13" s="1"/>
  <c r="E57" i="15"/>
  <c r="AE56" i="13" s="1"/>
  <c r="E234" i="15"/>
  <c r="AE233" i="13" s="1"/>
  <c r="E397" i="15"/>
  <c r="AE396" i="13" s="1"/>
  <c r="E246" i="15"/>
  <c r="AE245" i="13" s="1"/>
  <c r="E170" i="15"/>
  <c r="AE169" i="13" s="1"/>
  <c r="E321" i="15"/>
  <c r="AE320" i="13" s="1"/>
  <c r="E289" i="15"/>
  <c r="AE288" i="13" s="1"/>
  <c r="E362" i="15"/>
  <c r="AE361" i="13" s="1"/>
  <c r="E125" i="15"/>
  <c r="AE124" i="13" s="1"/>
  <c r="E205" i="15"/>
  <c r="AE204" i="13" s="1"/>
  <c r="E165" i="15"/>
  <c r="AE164" i="13" s="1"/>
  <c r="E305" i="15"/>
  <c r="AE304" i="13" s="1"/>
  <c r="E201" i="15"/>
  <c r="AE200" i="13" s="1"/>
  <c r="E378" i="15"/>
  <c r="AE377" i="13" s="1"/>
  <c r="E41" i="15"/>
  <c r="AE40" i="13" s="1"/>
  <c r="E65" i="15"/>
  <c r="AE64" i="13" s="1"/>
  <c r="E185" i="15"/>
  <c r="AE184" i="13" s="1"/>
  <c r="E209" i="15"/>
  <c r="AE208" i="13" s="1"/>
  <c r="E157" i="15"/>
  <c r="AE156" i="13" s="1"/>
  <c r="E191" i="15"/>
  <c r="AE190" i="13" s="1"/>
  <c r="E200" i="15"/>
  <c r="AE199" i="13" s="1"/>
  <c r="E141" i="15"/>
  <c r="AE140" i="13" s="1"/>
  <c r="E318" i="15"/>
  <c r="AE317" i="13" s="1"/>
  <c r="E54" i="15"/>
  <c r="AE53" i="13" s="1"/>
  <c r="E259" i="15"/>
  <c r="AE258" i="13" s="1"/>
  <c r="E232" i="15"/>
  <c r="AE231" i="13" s="1"/>
  <c r="E372" i="15"/>
  <c r="AE371" i="13" s="1"/>
  <c r="E349" i="15"/>
  <c r="AE348" i="13" s="1"/>
  <c r="E130" i="15"/>
  <c r="AE129" i="13" s="1"/>
  <c r="E55" i="15"/>
  <c r="AE54" i="13" s="1"/>
  <c r="E67" i="15"/>
  <c r="AE66" i="13" s="1"/>
  <c r="E79" i="15"/>
  <c r="AE78" i="13" s="1"/>
  <c r="E199" i="15"/>
  <c r="AE198" i="13" s="1"/>
  <c r="E8" i="15"/>
  <c r="AE7" i="13" s="1"/>
  <c r="E20" i="15"/>
  <c r="AE19" i="13" s="1"/>
  <c r="E140" i="15"/>
  <c r="AE139" i="13" s="1"/>
  <c r="E152" i="15"/>
  <c r="AE151" i="13" s="1"/>
  <c r="E351" i="15"/>
  <c r="AE350" i="13" s="1"/>
  <c r="E383" i="15"/>
  <c r="AE382" i="13" s="1"/>
  <c r="E306" i="15"/>
  <c r="AE305" i="13" s="1"/>
  <c r="E70" i="15"/>
  <c r="AE69" i="13" s="1"/>
  <c r="E322" i="15"/>
  <c r="AE321" i="13" s="1"/>
  <c r="E198" i="15"/>
  <c r="AE197" i="13" s="1"/>
  <c r="E403" i="15"/>
  <c r="AE402" i="13" s="1"/>
  <c r="E376" i="15"/>
  <c r="AE375" i="13" s="1"/>
  <c r="E374" i="15"/>
  <c r="AE373" i="13" s="1"/>
  <c r="E59" i="15"/>
  <c r="AE58" i="13" s="1"/>
  <c r="E194" i="15"/>
  <c r="AE193" i="13" s="1"/>
  <c r="E10" i="15"/>
  <c r="AE9" i="13" s="1"/>
  <c r="E22" i="15"/>
  <c r="AE21" i="13" s="1"/>
  <c r="E142" i="15"/>
  <c r="AE141" i="13" s="1"/>
  <c r="E154" i="15"/>
  <c r="AE153" i="13" s="1"/>
  <c r="E166" i="15"/>
  <c r="AE165" i="13" s="1"/>
  <c r="E71" i="15"/>
  <c r="AE70" i="13" s="1"/>
  <c r="E83" i="15"/>
  <c r="AE82" i="13" s="1"/>
  <c r="E95" i="15"/>
  <c r="AE94" i="13" s="1"/>
  <c r="E72" i="15"/>
  <c r="AE71" i="13" s="1"/>
  <c r="E387" i="15"/>
  <c r="AE386" i="13" s="1"/>
  <c r="E274" i="15"/>
  <c r="AE273" i="13" s="1"/>
  <c r="E214" i="15"/>
  <c r="AE213" i="13" s="1"/>
  <c r="E139" i="15"/>
  <c r="AE138" i="13" s="1"/>
  <c r="E320" i="15"/>
  <c r="AE319" i="13" s="1"/>
  <c r="E104" i="15"/>
  <c r="AE103" i="13" s="1"/>
  <c r="E293" i="15"/>
  <c r="AE292" i="13" s="1"/>
  <c r="E216" i="15"/>
  <c r="AE215" i="13" s="1"/>
  <c r="E121" i="15"/>
  <c r="AE120" i="13" s="1"/>
  <c r="E133" i="15"/>
  <c r="AE132" i="13" s="1"/>
  <c r="E145" i="15"/>
  <c r="AE144" i="13" s="1"/>
  <c r="E215" i="15"/>
  <c r="AE214" i="13" s="1"/>
  <c r="E231" i="15"/>
  <c r="AE230" i="13" s="1"/>
  <c r="E60" i="15"/>
  <c r="AE59" i="13" s="1"/>
  <c r="E288" i="15"/>
  <c r="AE287" i="13" s="1"/>
  <c r="E363" i="15"/>
  <c r="AE362" i="13" s="1"/>
  <c r="U4" i="6"/>
  <c r="T4" i="6"/>
  <c r="S4" i="6"/>
  <c r="R4" i="6"/>
  <c r="Q4" i="6"/>
  <c r="P4" i="6"/>
  <c r="D63" i="15"/>
  <c r="D113" i="15"/>
  <c r="D47" i="15"/>
  <c r="D170" i="15"/>
  <c r="D174" i="15"/>
  <c r="D187" i="15"/>
  <c r="D49" i="15"/>
  <c r="D84" i="15"/>
  <c r="D382" i="15"/>
  <c r="D172" i="15"/>
  <c r="D206" i="15"/>
  <c r="D301" i="15"/>
  <c r="D384" i="15"/>
  <c r="D106" i="15"/>
  <c r="D240" i="15"/>
  <c r="D69" i="15"/>
  <c r="D87" i="15"/>
  <c r="D31" i="15"/>
  <c r="D338" i="15"/>
  <c r="D149" i="15"/>
  <c r="D239" i="15"/>
  <c r="D8" i="15"/>
  <c r="D366" i="15"/>
  <c r="D150" i="15"/>
  <c r="D118" i="15"/>
  <c r="D51" i="15"/>
  <c r="D381" i="15"/>
  <c r="D261" i="15"/>
  <c r="D173" i="15"/>
  <c r="D105" i="15"/>
  <c r="D294" i="15"/>
  <c r="D56" i="15"/>
  <c r="D161" i="15"/>
  <c r="D43" i="15"/>
  <c r="D227" i="15"/>
  <c r="D82" i="15"/>
  <c r="D224" i="15"/>
  <c r="D119" i="15"/>
  <c r="D81" i="15"/>
  <c r="D330" i="15"/>
  <c r="D100" i="15"/>
  <c r="D247" i="15"/>
  <c r="D317" i="15"/>
  <c r="D226" i="15"/>
  <c r="D15" i="15"/>
  <c r="D128" i="15"/>
  <c r="D267" i="15"/>
  <c r="D347" i="15"/>
  <c r="D203" i="15"/>
  <c r="D335" i="15"/>
  <c r="D191" i="15"/>
  <c r="D200" i="15"/>
  <c r="D54" i="15"/>
  <c r="D195" i="15"/>
  <c r="D6" i="15"/>
  <c r="D383" i="15"/>
  <c r="D188" i="15"/>
  <c r="D322" i="15"/>
  <c r="D29" i="15"/>
  <c r="D303" i="15"/>
  <c r="D184" i="15"/>
  <c r="D148" i="15"/>
  <c r="D42" i="15"/>
  <c r="D391" i="15"/>
  <c r="D186" i="15"/>
  <c r="D207" i="15"/>
  <c r="D263" i="15"/>
  <c r="D153" i="15"/>
  <c r="D30" i="15"/>
  <c r="D273" i="15"/>
  <c r="D319" i="15"/>
  <c r="D248" i="15"/>
  <c r="D237" i="15"/>
  <c r="D363" i="15"/>
  <c r="D357" i="15"/>
  <c r="D93" i="15"/>
  <c r="D92" i="15"/>
  <c r="D75" i="15"/>
  <c r="D5" i="15"/>
  <c r="D223" i="15"/>
  <c r="D259" i="15"/>
  <c r="D307" i="15"/>
  <c r="D219" i="15"/>
  <c r="D76" i="15"/>
  <c r="D293" i="15"/>
  <c r="D275" i="15"/>
  <c r="D326" i="15"/>
  <c r="D144" i="15"/>
  <c r="D50" i="15"/>
  <c r="D331" i="15"/>
  <c r="D367" i="15"/>
  <c r="D220" i="15"/>
  <c r="D25" i="15"/>
  <c r="D236" i="15"/>
  <c r="D328" i="15"/>
  <c r="D251" i="15"/>
  <c r="D169" i="15"/>
  <c r="D26" i="15"/>
  <c r="D80" i="15"/>
  <c r="D17" i="15"/>
  <c r="D4" i="15"/>
  <c r="D311" i="15"/>
  <c r="D21" i="15"/>
  <c r="D392" i="15"/>
  <c r="D165" i="15"/>
  <c r="D78" i="15"/>
  <c r="D199" i="15"/>
  <c r="D282" i="15"/>
  <c r="D286" i="15"/>
  <c r="D62" i="15"/>
  <c r="D192" i="15"/>
  <c r="D193" i="15"/>
  <c r="D274" i="15"/>
  <c r="D252" i="15"/>
  <c r="D37" i="15"/>
  <c r="D364" i="15"/>
  <c r="D99" i="15"/>
  <c r="D339" i="15"/>
  <c r="D292" i="15"/>
  <c r="D281" i="15"/>
  <c r="D362" i="15"/>
  <c r="D104" i="15"/>
  <c r="D238" i="15"/>
  <c r="D299" i="15"/>
  <c r="D155" i="15"/>
  <c r="D345" i="15"/>
  <c r="D262" i="15"/>
  <c r="D97" i="15"/>
  <c r="D332" i="15"/>
  <c r="D369" i="15"/>
  <c r="D348" i="15"/>
  <c r="D44" i="15"/>
  <c r="D231" i="15"/>
  <c r="D126" i="15"/>
  <c r="D9" i="15"/>
  <c r="D60" i="15"/>
  <c r="D288" i="15"/>
  <c r="D313" i="15"/>
  <c r="D222" i="15"/>
  <c r="D88" i="15"/>
  <c r="D57" i="15"/>
  <c r="D125" i="15"/>
  <c r="D343" i="15"/>
  <c r="D305" i="15"/>
  <c r="D201" i="15"/>
  <c r="D53" i="15"/>
  <c r="D178" i="15"/>
  <c r="D334" i="15"/>
  <c r="D35" i="15"/>
  <c r="D285" i="15"/>
  <c r="D197" i="15"/>
  <c r="D325" i="15"/>
  <c r="D393" i="15"/>
  <c r="D260" i="15"/>
  <c r="D297" i="15"/>
  <c r="D309" i="15"/>
  <c r="D131" i="15"/>
  <c r="D103" i="15"/>
  <c r="D121" i="15"/>
  <c r="D204" i="15"/>
  <c r="D385" i="15"/>
  <c r="D225" i="15"/>
  <c r="D318" i="15"/>
  <c r="D94" i="15"/>
  <c r="D19" i="15"/>
  <c r="D129" i="15"/>
  <c r="D23" i="15"/>
  <c r="D163" i="15"/>
  <c r="D380" i="15"/>
  <c r="D246" i="15"/>
  <c r="D108" i="15"/>
  <c r="D280" i="15"/>
  <c r="D300" i="15"/>
  <c r="D241" i="15"/>
  <c r="D183" i="15"/>
  <c r="D11" i="15"/>
  <c r="D208" i="15"/>
  <c r="D16" i="15"/>
  <c r="D48" i="15"/>
  <c r="D134" i="15"/>
  <c r="D289" i="15"/>
  <c r="D46" i="15"/>
  <c r="D211" i="15"/>
  <c r="D74" i="15"/>
  <c r="D190" i="15"/>
  <c r="D198" i="15"/>
  <c r="D179" i="15"/>
  <c r="D216" i="15"/>
  <c r="D350" i="15"/>
  <c r="D13" i="15"/>
  <c r="D146" i="15"/>
  <c r="D145" i="15"/>
  <c r="D290" i="15"/>
  <c r="D264" i="15"/>
  <c r="D182" i="15"/>
  <c r="D253" i="15"/>
  <c r="D14" i="15"/>
  <c r="D397" i="15"/>
  <c r="D34" i="15"/>
  <c r="D323" i="15"/>
  <c r="D38" i="15"/>
  <c r="D147" i="15"/>
  <c r="D141" i="15"/>
  <c r="D404" i="15"/>
  <c r="D401" i="15"/>
  <c r="D271" i="15"/>
  <c r="D79" i="15"/>
  <c r="D107" i="15"/>
  <c r="D115" i="15"/>
  <c r="D329" i="15"/>
  <c r="D214" i="15"/>
  <c r="D378" i="15"/>
  <c r="D20" i="15"/>
  <c r="D185" i="15"/>
  <c r="D234" i="15"/>
  <c r="D140" i="15"/>
  <c r="D321" i="15"/>
  <c r="D152" i="15"/>
  <c r="D177" i="15"/>
  <c r="D296" i="15"/>
  <c r="D33" i="15"/>
  <c r="D269" i="15"/>
  <c r="D65" i="15"/>
  <c r="D167" i="15"/>
  <c r="D213" i="15"/>
  <c r="D101" i="15"/>
  <c r="D162" i="15"/>
  <c r="D138" i="15"/>
  <c r="D353" i="15"/>
  <c r="D245" i="15"/>
  <c r="D130" i="15"/>
  <c r="D55" i="15"/>
  <c r="D344" i="15"/>
  <c r="D67" i="15"/>
  <c r="D209" i="15"/>
  <c r="D158" i="15"/>
  <c r="D327" i="15"/>
  <c r="D109" i="15"/>
  <c r="D355" i="15"/>
  <c r="D403" i="15"/>
  <c r="D358" i="15"/>
  <c r="D255" i="15"/>
  <c r="D232" i="15"/>
  <c r="D351" i="15"/>
  <c r="D291" i="15"/>
  <c r="D160" i="15"/>
  <c r="D372" i="15"/>
  <c r="D278" i="15"/>
  <c r="D157" i="15"/>
  <c r="D39" i="15"/>
  <c r="D370" i="15"/>
  <c r="D136" i="15"/>
  <c r="D111" i="15"/>
  <c r="D41" i="15"/>
  <c r="D210" i="15"/>
  <c r="D66" i="15"/>
  <c r="D298" i="15"/>
  <c r="D137" i="15"/>
  <c r="D175" i="15"/>
  <c r="D90" i="15"/>
  <c r="D394" i="15"/>
  <c r="D202" i="15"/>
  <c r="D212" i="15"/>
  <c r="D310" i="15"/>
  <c r="D68" i="15"/>
  <c r="D45" i="15"/>
  <c r="D320" i="15"/>
  <c r="D112" i="15"/>
  <c r="D176" i="15"/>
  <c r="D32" i="15"/>
  <c r="D120" i="15"/>
  <c r="D295" i="15"/>
  <c r="D36" i="15"/>
  <c r="D371" i="15"/>
  <c r="D151" i="15"/>
  <c r="D354" i="15"/>
  <c r="D143" i="15"/>
  <c r="D272" i="15"/>
  <c r="D270" i="15"/>
  <c r="D368" i="15"/>
  <c r="D164" i="15"/>
  <c r="D356" i="15"/>
  <c r="D96" i="15"/>
  <c r="D117" i="15"/>
  <c r="D18" i="15"/>
  <c r="D91" i="15"/>
  <c r="D7" i="15"/>
  <c r="D287" i="15"/>
  <c r="D359" i="15"/>
  <c r="D228" i="15"/>
  <c r="D12" i="15"/>
  <c r="D360" i="15"/>
  <c r="D180" i="15"/>
  <c r="D73" i="15"/>
  <c r="D230" i="15"/>
  <c r="D52" i="15"/>
  <c r="D315" i="15"/>
  <c r="D133" i="15"/>
  <c r="D110" i="15"/>
  <c r="D217" i="15"/>
  <c r="D28" i="15"/>
  <c r="D337" i="15"/>
  <c r="D361" i="15"/>
  <c r="D387" i="15"/>
  <c r="D135" i="15"/>
  <c r="D375" i="15"/>
  <c r="D189" i="15"/>
  <c r="D22" i="15"/>
  <c r="D27" i="15"/>
  <c r="D399" i="15"/>
  <c r="D132" i="15"/>
  <c r="D218" i="15"/>
  <c r="D124" i="15"/>
  <c r="D388" i="15"/>
  <c r="D396" i="15"/>
  <c r="D254" i="15"/>
  <c r="D181" i="15"/>
  <c r="D324" i="15"/>
  <c r="D86" i="15"/>
  <c r="D256" i="15"/>
  <c r="D265" i="15"/>
  <c r="D304" i="15"/>
  <c r="D346" i="15"/>
  <c r="D59" i="15"/>
  <c r="D279" i="15"/>
  <c r="D395" i="15"/>
  <c r="D308" i="15"/>
  <c r="D116" i="15"/>
  <c r="D127" i="15"/>
  <c r="D283" i="15"/>
  <c r="D10" i="15"/>
  <c r="D390" i="15"/>
  <c r="D139" i="15"/>
  <c r="D402" i="15"/>
  <c r="D102" i="15"/>
  <c r="D349" i="15"/>
  <c r="D258" i="15"/>
  <c r="D154" i="15"/>
  <c r="D365" i="15"/>
  <c r="D205" i="15"/>
  <c r="D266" i="15"/>
  <c r="D166" i="15"/>
  <c r="D221" i="15"/>
  <c r="D377" i="15"/>
  <c r="D122" i="15"/>
  <c r="D71" i="15"/>
  <c r="D77" i="15"/>
  <c r="D312" i="15"/>
  <c r="D233" i="15"/>
  <c r="D83" i="15"/>
  <c r="D95" i="15"/>
  <c r="D342" i="15"/>
  <c r="D379" i="15"/>
  <c r="D389" i="15"/>
  <c r="D284" i="15"/>
  <c r="D215" i="15"/>
  <c r="D257" i="15"/>
  <c r="D72" i="15"/>
  <c r="D89" i="15"/>
  <c r="D333" i="15"/>
  <c r="D70" i="15"/>
  <c r="D306" i="15"/>
  <c r="D235" i="15"/>
  <c r="D114" i="15"/>
  <c r="D142" i="15"/>
  <c r="D159" i="15"/>
  <c r="D340" i="15"/>
  <c r="D373" i="15"/>
  <c r="D376" i="15"/>
  <c r="D98" i="15"/>
  <c r="D302" i="15"/>
  <c r="D196" i="15"/>
  <c r="D374" i="15"/>
  <c r="D352" i="15"/>
  <c r="D156" i="15"/>
  <c r="D244" i="15"/>
  <c r="D123" i="15"/>
  <c r="D194" i="15"/>
  <c r="D398" i="15"/>
  <c r="D243" i="15"/>
  <c r="D277" i="15"/>
  <c r="D85" i="15"/>
  <c r="D24" i="15"/>
  <c r="D40" i="15"/>
  <c r="D276" i="15"/>
  <c r="D171" i="15"/>
  <c r="D64" i="15"/>
  <c r="D61" i="15"/>
  <c r="D229" i="15"/>
  <c r="D168" i="15"/>
  <c r="D242" i="15"/>
  <c r="D386" i="15"/>
  <c r="D233" i="11"/>
  <c r="D98" i="11"/>
  <c r="D25" i="11"/>
  <c r="D332" i="11"/>
  <c r="D309" i="11"/>
  <c r="R376" i="18"/>
  <c r="S376" i="18"/>
  <c r="T376" i="18"/>
  <c r="U376" i="18"/>
  <c r="N376" i="18"/>
  <c r="O376" i="18"/>
  <c r="P376" i="18"/>
  <c r="Q376" i="18"/>
  <c r="O89" i="18"/>
  <c r="P89" i="18"/>
  <c r="Q89" i="18"/>
  <c r="R89" i="18"/>
  <c r="S89" i="18"/>
  <c r="N89" i="18"/>
  <c r="U89" i="18"/>
  <c r="T89" i="18"/>
  <c r="Q306" i="18"/>
  <c r="R306" i="18"/>
  <c r="S306" i="18"/>
  <c r="T306" i="18"/>
  <c r="U306" i="18"/>
  <c r="P306" i="18"/>
  <c r="N306" i="18"/>
  <c r="O306" i="18"/>
  <c r="O85" i="18"/>
  <c r="P85" i="18"/>
  <c r="Q85" i="18"/>
  <c r="R85" i="18"/>
  <c r="S85" i="18"/>
  <c r="N85" i="18"/>
  <c r="T85" i="18"/>
  <c r="U85" i="18"/>
  <c r="R369" i="18"/>
  <c r="S369" i="18"/>
  <c r="T369" i="18"/>
  <c r="U369" i="18"/>
  <c r="N369" i="18"/>
  <c r="O369" i="18"/>
  <c r="P369" i="18"/>
  <c r="Q369" i="18"/>
  <c r="N77" i="18"/>
  <c r="O77" i="18"/>
  <c r="P77" i="18"/>
  <c r="Q77" i="18"/>
  <c r="R77" i="18"/>
  <c r="S77" i="18"/>
  <c r="T77" i="18"/>
  <c r="U77" i="18"/>
  <c r="N109" i="18"/>
  <c r="O109" i="18"/>
  <c r="P109" i="18"/>
  <c r="Q109" i="18"/>
  <c r="R109" i="18"/>
  <c r="S109" i="18"/>
  <c r="U109" i="18"/>
  <c r="T109" i="18"/>
  <c r="Q393" i="18"/>
  <c r="R393" i="18"/>
  <c r="S393" i="18"/>
  <c r="P393" i="18"/>
  <c r="T393" i="18"/>
  <c r="U393" i="18"/>
  <c r="O393" i="18"/>
  <c r="N393" i="18"/>
  <c r="N78" i="18"/>
  <c r="O78" i="18"/>
  <c r="P78" i="18"/>
  <c r="Q78" i="18"/>
  <c r="R78" i="18"/>
  <c r="S78" i="18"/>
  <c r="T78" i="18"/>
  <c r="U78" i="18"/>
  <c r="Q193" i="18"/>
  <c r="R193" i="18"/>
  <c r="S193" i="18"/>
  <c r="T193" i="18"/>
  <c r="U193" i="18"/>
  <c r="N193" i="18"/>
  <c r="P193" i="18"/>
  <c r="O193" i="18"/>
  <c r="Q311" i="18"/>
  <c r="R311" i="18"/>
  <c r="S311" i="18"/>
  <c r="T311" i="18"/>
  <c r="U311" i="18"/>
  <c r="P311" i="18"/>
  <c r="N311" i="18"/>
  <c r="O311" i="18"/>
  <c r="N12" i="18"/>
  <c r="O12" i="18"/>
  <c r="P12" i="18"/>
  <c r="Q12" i="18"/>
  <c r="R12" i="18"/>
  <c r="S12" i="18"/>
  <c r="U12" i="18"/>
  <c r="T12" i="18"/>
  <c r="N125" i="18"/>
  <c r="O125" i="18"/>
  <c r="P125" i="18"/>
  <c r="Q125" i="18"/>
  <c r="R125" i="18"/>
  <c r="S125" i="18"/>
  <c r="U125" i="18"/>
  <c r="T125" i="18"/>
  <c r="Q184" i="18"/>
  <c r="R184" i="18"/>
  <c r="S184" i="18"/>
  <c r="T184" i="18"/>
  <c r="U184" i="18"/>
  <c r="N184" i="18"/>
  <c r="P184" i="18"/>
  <c r="O184" i="18"/>
  <c r="N80" i="18"/>
  <c r="O80" i="18"/>
  <c r="P80" i="18"/>
  <c r="Q80" i="18"/>
  <c r="R80" i="18"/>
  <c r="S80" i="18"/>
  <c r="U80" i="18"/>
  <c r="T80" i="18"/>
  <c r="N110" i="18"/>
  <c r="O110" i="18"/>
  <c r="P110" i="18"/>
  <c r="Q110" i="18"/>
  <c r="R110" i="18"/>
  <c r="S110" i="18"/>
  <c r="U110" i="18"/>
  <c r="T110" i="18"/>
  <c r="N151" i="18"/>
  <c r="O151" i="18"/>
  <c r="P151" i="18"/>
  <c r="Q151" i="18"/>
  <c r="R151" i="18"/>
  <c r="S151" i="18"/>
  <c r="U151" i="18"/>
  <c r="T151" i="18"/>
  <c r="Q258" i="18"/>
  <c r="R258" i="18"/>
  <c r="S258" i="18"/>
  <c r="T258" i="18"/>
  <c r="U258" i="18"/>
  <c r="N258" i="18"/>
  <c r="P258" i="18"/>
  <c r="O258" i="18"/>
  <c r="Q292" i="18"/>
  <c r="R292" i="18"/>
  <c r="S292" i="18"/>
  <c r="T292" i="18"/>
  <c r="U292" i="18"/>
  <c r="P292" i="18"/>
  <c r="N292" i="18"/>
  <c r="O292" i="18"/>
  <c r="R338" i="18"/>
  <c r="S338" i="18"/>
  <c r="T338" i="18"/>
  <c r="U338" i="18"/>
  <c r="N338" i="18"/>
  <c r="P338" i="18"/>
  <c r="Q338" i="18"/>
  <c r="O338" i="18"/>
  <c r="N98" i="18"/>
  <c r="O98" i="18"/>
  <c r="P98" i="18"/>
  <c r="Q98" i="18"/>
  <c r="R98" i="18"/>
  <c r="S98" i="18"/>
  <c r="U98" i="18"/>
  <c r="T98" i="18"/>
  <c r="N34" i="18"/>
  <c r="O34" i="18"/>
  <c r="P34" i="18"/>
  <c r="Q34" i="18"/>
  <c r="R34" i="18"/>
  <c r="S34" i="18"/>
  <c r="T34" i="18"/>
  <c r="U34" i="18"/>
  <c r="Q194" i="18"/>
  <c r="R194" i="18"/>
  <c r="S194" i="18"/>
  <c r="T194" i="18"/>
  <c r="U194" i="18"/>
  <c r="N194" i="18"/>
  <c r="P194" i="18"/>
  <c r="O194" i="18"/>
  <c r="Q204" i="18"/>
  <c r="R204" i="18"/>
  <c r="S204" i="18"/>
  <c r="T204" i="18"/>
  <c r="U204" i="18"/>
  <c r="N204" i="18"/>
  <c r="P204" i="18"/>
  <c r="O204" i="18"/>
  <c r="Q261" i="18"/>
  <c r="R261" i="18"/>
  <c r="S261" i="18"/>
  <c r="T261" i="18"/>
  <c r="U261" i="18"/>
  <c r="N261" i="18"/>
  <c r="P261" i="18"/>
  <c r="O261" i="18"/>
  <c r="R325" i="18"/>
  <c r="S325" i="18"/>
  <c r="T325" i="18"/>
  <c r="U325" i="18"/>
  <c r="N325" i="18"/>
  <c r="P325" i="18"/>
  <c r="Q325" i="18"/>
  <c r="O325" i="18"/>
  <c r="N24" i="18"/>
  <c r="O24" i="18"/>
  <c r="P24" i="18"/>
  <c r="Q24" i="18"/>
  <c r="R24" i="18"/>
  <c r="S24" i="18"/>
  <c r="U24" i="18"/>
  <c r="T24" i="18"/>
  <c r="Q192" i="18"/>
  <c r="R192" i="18"/>
  <c r="S192" i="18"/>
  <c r="T192" i="18"/>
  <c r="U192" i="18"/>
  <c r="N192" i="18"/>
  <c r="P192" i="18"/>
  <c r="O192" i="18"/>
  <c r="N104" i="18"/>
  <c r="O104" i="18"/>
  <c r="P104" i="18"/>
  <c r="Q104" i="18"/>
  <c r="R104" i="18"/>
  <c r="S104" i="18"/>
  <c r="U104" i="18"/>
  <c r="T104" i="18"/>
  <c r="Q161" i="18"/>
  <c r="R161" i="18"/>
  <c r="S161" i="18"/>
  <c r="T161" i="18"/>
  <c r="U161" i="18"/>
  <c r="N161" i="18"/>
  <c r="P161" i="18"/>
  <c r="O161" i="18"/>
  <c r="Q230" i="18"/>
  <c r="R230" i="18"/>
  <c r="S230" i="18"/>
  <c r="T230" i="18"/>
  <c r="U230" i="18"/>
  <c r="N230" i="18"/>
  <c r="P230" i="18"/>
  <c r="O230" i="18"/>
  <c r="Q299" i="18"/>
  <c r="R299" i="18"/>
  <c r="S299" i="18"/>
  <c r="T299" i="18"/>
  <c r="U299" i="18"/>
  <c r="P299" i="18"/>
  <c r="N299" i="18"/>
  <c r="O299" i="18"/>
  <c r="Q391" i="18"/>
  <c r="R391" i="18"/>
  <c r="S391" i="18"/>
  <c r="P391" i="18"/>
  <c r="T391" i="18"/>
  <c r="U391" i="18"/>
  <c r="O391" i="18"/>
  <c r="N391" i="18"/>
  <c r="N51" i="18"/>
  <c r="O51" i="18"/>
  <c r="P51" i="18"/>
  <c r="Q51" i="18"/>
  <c r="R51" i="18"/>
  <c r="S51" i="18"/>
  <c r="T51" i="18"/>
  <c r="U51" i="18"/>
  <c r="N25" i="18"/>
  <c r="O25" i="18"/>
  <c r="P25" i="18"/>
  <c r="Q25" i="18"/>
  <c r="R25" i="18"/>
  <c r="S25" i="18"/>
  <c r="T25" i="18"/>
  <c r="U25" i="18"/>
  <c r="Q174" i="18"/>
  <c r="R174" i="18"/>
  <c r="S174" i="18"/>
  <c r="T174" i="18"/>
  <c r="U174" i="18"/>
  <c r="N174" i="18"/>
  <c r="P174" i="18"/>
  <c r="O174" i="18"/>
  <c r="Q272" i="18"/>
  <c r="R272" i="18"/>
  <c r="S272" i="18"/>
  <c r="T272" i="18"/>
  <c r="U272" i="18"/>
  <c r="N272" i="18"/>
  <c r="P272" i="18"/>
  <c r="O272" i="18"/>
  <c r="P396" i="18"/>
  <c r="Q396" i="18"/>
  <c r="S396" i="18"/>
  <c r="R396" i="18"/>
  <c r="T396" i="18"/>
  <c r="O396" i="18"/>
  <c r="U396" i="18"/>
  <c r="N396" i="18"/>
  <c r="R344" i="18"/>
  <c r="S344" i="18"/>
  <c r="T344" i="18"/>
  <c r="U344" i="18"/>
  <c r="N344" i="18"/>
  <c r="O344" i="18"/>
  <c r="P344" i="18"/>
  <c r="Q344" i="18"/>
  <c r="N107" i="18"/>
  <c r="O107" i="18"/>
  <c r="P107" i="18"/>
  <c r="Q107" i="18"/>
  <c r="R107" i="18"/>
  <c r="S107" i="18"/>
  <c r="U107" i="18"/>
  <c r="T107" i="18"/>
  <c r="N79" i="18"/>
  <c r="O79" i="18"/>
  <c r="P79" i="18"/>
  <c r="Q79" i="18"/>
  <c r="R79" i="18"/>
  <c r="S79" i="18"/>
  <c r="T79" i="18"/>
  <c r="U79" i="18"/>
  <c r="Q208" i="18"/>
  <c r="R208" i="18"/>
  <c r="S208" i="18"/>
  <c r="T208" i="18"/>
  <c r="U208" i="18"/>
  <c r="N208" i="18"/>
  <c r="P208" i="18"/>
  <c r="O208" i="18"/>
  <c r="Q290" i="18"/>
  <c r="R290" i="18"/>
  <c r="S290" i="18"/>
  <c r="T290" i="18"/>
  <c r="U290" i="18"/>
  <c r="P290" i="18"/>
  <c r="N290" i="18"/>
  <c r="O290" i="18"/>
  <c r="Q381" i="18"/>
  <c r="R381" i="18"/>
  <c r="S381" i="18"/>
  <c r="P381" i="18"/>
  <c r="T381" i="18"/>
  <c r="U381" i="18"/>
  <c r="O381" i="18"/>
  <c r="N381" i="18"/>
  <c r="R370" i="18"/>
  <c r="S370" i="18"/>
  <c r="T370" i="18"/>
  <c r="U370" i="18"/>
  <c r="N370" i="18"/>
  <c r="Q370" i="18"/>
  <c r="P370" i="18"/>
  <c r="O370" i="18"/>
  <c r="N68" i="18"/>
  <c r="O68" i="18"/>
  <c r="P68" i="18"/>
  <c r="Q68" i="18"/>
  <c r="R68" i="18"/>
  <c r="S68" i="18"/>
  <c r="U68" i="18"/>
  <c r="T68" i="18"/>
  <c r="N18" i="18"/>
  <c r="O18" i="18"/>
  <c r="P18" i="18"/>
  <c r="Q18" i="18"/>
  <c r="R18" i="18"/>
  <c r="S18" i="18"/>
  <c r="T18" i="18"/>
  <c r="U18" i="18"/>
  <c r="Q153" i="18"/>
  <c r="R153" i="18"/>
  <c r="S153" i="18"/>
  <c r="T153" i="18"/>
  <c r="U153" i="18"/>
  <c r="N153" i="18"/>
  <c r="P153" i="18"/>
  <c r="O153" i="18"/>
  <c r="Q172" i="18"/>
  <c r="R172" i="18"/>
  <c r="S172" i="18"/>
  <c r="T172" i="18"/>
  <c r="U172" i="18"/>
  <c r="N172" i="18"/>
  <c r="P172" i="18"/>
  <c r="O172" i="18"/>
  <c r="Q229" i="18"/>
  <c r="R229" i="18"/>
  <c r="S229" i="18"/>
  <c r="T229" i="18"/>
  <c r="U229" i="18"/>
  <c r="N229" i="18"/>
  <c r="P229" i="18"/>
  <c r="O229" i="18"/>
  <c r="R357" i="18"/>
  <c r="S357" i="18"/>
  <c r="T357" i="18"/>
  <c r="U357" i="18"/>
  <c r="N357" i="18"/>
  <c r="Q357" i="18"/>
  <c r="P357" i="18"/>
  <c r="O357" i="18"/>
  <c r="Q404" i="18"/>
  <c r="S404" i="18"/>
  <c r="R404" i="18"/>
  <c r="P404" i="18"/>
  <c r="T404" i="18"/>
  <c r="O404" i="18"/>
  <c r="U404" i="18"/>
  <c r="N404" i="18"/>
  <c r="N63" i="18"/>
  <c r="O63" i="18"/>
  <c r="P63" i="18"/>
  <c r="Q63" i="18"/>
  <c r="R63" i="18"/>
  <c r="S63" i="18"/>
  <c r="T63" i="18"/>
  <c r="U63" i="18"/>
  <c r="N37" i="18"/>
  <c r="O37" i="18"/>
  <c r="P37" i="18"/>
  <c r="Q37" i="18"/>
  <c r="R37" i="18"/>
  <c r="S37" i="18"/>
  <c r="T37" i="18"/>
  <c r="U37" i="18"/>
  <c r="Q198" i="18"/>
  <c r="R198" i="18"/>
  <c r="S198" i="18"/>
  <c r="T198" i="18"/>
  <c r="U198" i="18"/>
  <c r="N198" i="18"/>
  <c r="P198" i="18"/>
  <c r="O198" i="18"/>
  <c r="Q223" i="18"/>
  <c r="R223" i="18"/>
  <c r="S223" i="18"/>
  <c r="T223" i="18"/>
  <c r="U223" i="18"/>
  <c r="N223" i="18"/>
  <c r="P223" i="18"/>
  <c r="O223" i="18"/>
  <c r="R340" i="18"/>
  <c r="S340" i="18"/>
  <c r="T340" i="18"/>
  <c r="U340" i="18"/>
  <c r="N340" i="18"/>
  <c r="O340" i="18"/>
  <c r="P340" i="18"/>
  <c r="Q340" i="18"/>
  <c r="R368" i="18"/>
  <c r="S368" i="18"/>
  <c r="T368" i="18"/>
  <c r="U368" i="18"/>
  <c r="N368" i="18"/>
  <c r="P368" i="18"/>
  <c r="Q368" i="18"/>
  <c r="O368" i="18"/>
  <c r="R363" i="18"/>
  <c r="S363" i="18"/>
  <c r="T363" i="18"/>
  <c r="U363" i="18"/>
  <c r="N363" i="18"/>
  <c r="O363" i="18"/>
  <c r="P363" i="18"/>
  <c r="Q363" i="18"/>
  <c r="N137" i="18"/>
  <c r="O137" i="18"/>
  <c r="P137" i="18"/>
  <c r="Q137" i="18"/>
  <c r="R137" i="18"/>
  <c r="S137" i="18"/>
  <c r="U137" i="18"/>
  <c r="T137" i="18"/>
  <c r="Q255" i="18"/>
  <c r="R255" i="18"/>
  <c r="S255" i="18"/>
  <c r="T255" i="18"/>
  <c r="U255" i="18"/>
  <c r="N255" i="18"/>
  <c r="P255" i="18"/>
  <c r="O255" i="18"/>
  <c r="N119" i="18"/>
  <c r="O119" i="18"/>
  <c r="P119" i="18"/>
  <c r="Q119" i="18"/>
  <c r="R119" i="18"/>
  <c r="S119" i="18"/>
  <c r="U119" i="18"/>
  <c r="T119" i="18"/>
  <c r="Q260" i="18"/>
  <c r="R260" i="18"/>
  <c r="S260" i="18"/>
  <c r="T260" i="18"/>
  <c r="U260" i="18"/>
  <c r="N260" i="18"/>
  <c r="P260" i="18"/>
  <c r="O260" i="18"/>
  <c r="Q164" i="18"/>
  <c r="R164" i="18"/>
  <c r="S164" i="18"/>
  <c r="T164" i="18"/>
  <c r="U164" i="18"/>
  <c r="N164" i="18"/>
  <c r="P164" i="18"/>
  <c r="O164" i="18"/>
  <c r="Q232" i="18"/>
  <c r="R232" i="18"/>
  <c r="S232" i="18"/>
  <c r="T232" i="18"/>
  <c r="U232" i="18"/>
  <c r="N232" i="18"/>
  <c r="P232" i="18"/>
  <c r="O232" i="18"/>
  <c r="N102" i="18"/>
  <c r="O102" i="18"/>
  <c r="P102" i="18"/>
  <c r="Q102" i="18"/>
  <c r="R102" i="18"/>
  <c r="S102" i="18"/>
  <c r="U102" i="18"/>
  <c r="T102" i="18"/>
  <c r="Q249" i="18"/>
  <c r="R249" i="18"/>
  <c r="S249" i="18"/>
  <c r="T249" i="18"/>
  <c r="U249" i="18"/>
  <c r="N249" i="18"/>
  <c r="P249" i="18"/>
  <c r="O249" i="18"/>
  <c r="Q401" i="18"/>
  <c r="P401" i="18"/>
  <c r="R401" i="18"/>
  <c r="S401" i="18"/>
  <c r="T401" i="18"/>
  <c r="U401" i="18"/>
  <c r="O401" i="18"/>
  <c r="N401" i="18"/>
  <c r="N124" i="18"/>
  <c r="O124" i="18"/>
  <c r="P124" i="18"/>
  <c r="Q124" i="18"/>
  <c r="R124" i="18"/>
  <c r="S124" i="18"/>
  <c r="U124" i="18"/>
  <c r="T124" i="18"/>
  <c r="Q178" i="18"/>
  <c r="R178" i="18"/>
  <c r="S178" i="18"/>
  <c r="T178" i="18"/>
  <c r="U178" i="18"/>
  <c r="N178" i="18"/>
  <c r="P178" i="18"/>
  <c r="O178" i="18"/>
  <c r="Q188" i="18"/>
  <c r="R188" i="18"/>
  <c r="S188" i="18"/>
  <c r="T188" i="18"/>
  <c r="U188" i="18"/>
  <c r="N188" i="18"/>
  <c r="P188" i="18"/>
  <c r="O188" i="18"/>
  <c r="N7" i="18"/>
  <c r="O7" i="18"/>
  <c r="P7" i="18"/>
  <c r="Q7" i="18"/>
  <c r="R7" i="18"/>
  <c r="S7" i="18"/>
  <c r="T7" i="18"/>
  <c r="U7" i="18"/>
  <c r="N95" i="18"/>
  <c r="O95" i="18"/>
  <c r="P95" i="18"/>
  <c r="Q95" i="18"/>
  <c r="R95" i="18"/>
  <c r="S95" i="18"/>
  <c r="U95" i="18"/>
  <c r="T95" i="18"/>
  <c r="Q201" i="18"/>
  <c r="R201" i="18"/>
  <c r="S201" i="18"/>
  <c r="T201" i="18"/>
  <c r="U201" i="18"/>
  <c r="N201" i="18"/>
  <c r="P201" i="18"/>
  <c r="O201" i="18"/>
  <c r="Q257" i="18"/>
  <c r="R257" i="18"/>
  <c r="S257" i="18"/>
  <c r="T257" i="18"/>
  <c r="U257" i="18"/>
  <c r="N257" i="18"/>
  <c r="P257" i="18"/>
  <c r="O257" i="18"/>
  <c r="R333" i="18"/>
  <c r="S333" i="18"/>
  <c r="T333" i="18"/>
  <c r="U333" i="18"/>
  <c r="N333" i="18"/>
  <c r="Q333" i="18"/>
  <c r="P333" i="18"/>
  <c r="O333" i="18"/>
  <c r="Q402" i="18"/>
  <c r="S402" i="18"/>
  <c r="R402" i="18"/>
  <c r="P402" i="18"/>
  <c r="T402" i="18"/>
  <c r="O402" i="18"/>
  <c r="U402" i="18"/>
  <c r="N402" i="18"/>
  <c r="N97" i="18"/>
  <c r="O97" i="18"/>
  <c r="P97" i="18"/>
  <c r="Q97" i="18"/>
  <c r="R97" i="18"/>
  <c r="S97" i="18"/>
  <c r="U97" i="18"/>
  <c r="T97" i="18"/>
  <c r="N66" i="18"/>
  <c r="O66" i="18"/>
  <c r="P66" i="18"/>
  <c r="Q66" i="18"/>
  <c r="R66" i="18"/>
  <c r="S66" i="18"/>
  <c r="T66" i="18"/>
  <c r="U66" i="18"/>
  <c r="Q176" i="18"/>
  <c r="R176" i="18"/>
  <c r="S176" i="18"/>
  <c r="T176" i="18"/>
  <c r="U176" i="18"/>
  <c r="N176" i="18"/>
  <c r="P176" i="18"/>
  <c r="O176" i="18"/>
  <c r="Q275" i="18"/>
  <c r="R275" i="18"/>
  <c r="S275" i="18"/>
  <c r="T275" i="18"/>
  <c r="U275" i="18"/>
  <c r="N275" i="18"/>
  <c r="P275" i="18"/>
  <c r="O275" i="18"/>
  <c r="Q236" i="18"/>
  <c r="R236" i="18"/>
  <c r="S236" i="18"/>
  <c r="T236" i="18"/>
  <c r="U236" i="18"/>
  <c r="N236" i="18"/>
  <c r="P236" i="18"/>
  <c r="O236" i="18"/>
  <c r="R371" i="18"/>
  <c r="S371" i="18"/>
  <c r="T371" i="18"/>
  <c r="U371" i="18"/>
  <c r="N371" i="18"/>
  <c r="O371" i="18"/>
  <c r="Q371" i="18"/>
  <c r="P371" i="18"/>
  <c r="N56" i="18"/>
  <c r="O56" i="18"/>
  <c r="P56" i="18"/>
  <c r="Q56" i="18"/>
  <c r="R56" i="18"/>
  <c r="S56" i="18"/>
  <c r="U56" i="18"/>
  <c r="T56" i="18"/>
  <c r="N6" i="18"/>
  <c r="O6" i="18"/>
  <c r="P6" i="18"/>
  <c r="Q6" i="18"/>
  <c r="R6" i="18"/>
  <c r="S6" i="18"/>
  <c r="T6" i="18"/>
  <c r="U6" i="18"/>
  <c r="N141" i="18"/>
  <c r="O141" i="18"/>
  <c r="P141" i="18"/>
  <c r="Q141" i="18"/>
  <c r="R141" i="18"/>
  <c r="S141" i="18"/>
  <c r="U141" i="18"/>
  <c r="T141" i="18"/>
  <c r="Q169" i="18"/>
  <c r="R169" i="18"/>
  <c r="S169" i="18"/>
  <c r="T169" i="18"/>
  <c r="U169" i="18"/>
  <c r="N169" i="18"/>
  <c r="P169" i="18"/>
  <c r="O169" i="18"/>
  <c r="Q294" i="18"/>
  <c r="R294" i="18"/>
  <c r="S294" i="18"/>
  <c r="T294" i="18"/>
  <c r="U294" i="18"/>
  <c r="P294" i="18"/>
  <c r="N294" i="18"/>
  <c r="O294" i="18"/>
  <c r="Q307" i="18"/>
  <c r="R307" i="18"/>
  <c r="S307" i="18"/>
  <c r="T307" i="18"/>
  <c r="U307" i="18"/>
  <c r="P307" i="18"/>
  <c r="N307" i="18"/>
  <c r="O307" i="18"/>
  <c r="Q382" i="18"/>
  <c r="R382" i="18"/>
  <c r="S382" i="18"/>
  <c r="T382" i="18"/>
  <c r="O382" i="18"/>
  <c r="U382" i="18"/>
  <c r="P382" i="18"/>
  <c r="N382" i="18"/>
  <c r="N92" i="18"/>
  <c r="O92" i="18"/>
  <c r="P92" i="18"/>
  <c r="Q92" i="18"/>
  <c r="R92" i="18"/>
  <c r="S92" i="18"/>
  <c r="U92" i="18"/>
  <c r="T92" i="18"/>
  <c r="N57" i="18"/>
  <c r="O57" i="18"/>
  <c r="P57" i="18"/>
  <c r="Q57" i="18"/>
  <c r="R57" i="18"/>
  <c r="S57" i="18"/>
  <c r="T57" i="18"/>
  <c r="U57" i="18"/>
  <c r="Q181" i="18"/>
  <c r="R181" i="18"/>
  <c r="S181" i="18"/>
  <c r="T181" i="18"/>
  <c r="U181" i="18"/>
  <c r="N181" i="18"/>
  <c r="P181" i="18"/>
  <c r="O181" i="18"/>
  <c r="Q263" i="18"/>
  <c r="R263" i="18"/>
  <c r="S263" i="18"/>
  <c r="T263" i="18"/>
  <c r="U263" i="18"/>
  <c r="N263" i="18"/>
  <c r="P263" i="18"/>
  <c r="O263" i="18"/>
  <c r="R323" i="18"/>
  <c r="S323" i="18"/>
  <c r="T323" i="18"/>
  <c r="U323" i="18"/>
  <c r="N323" i="18"/>
  <c r="O323" i="18"/>
  <c r="P323" i="18"/>
  <c r="Q323" i="18"/>
  <c r="R335" i="18"/>
  <c r="S335" i="18"/>
  <c r="T335" i="18"/>
  <c r="U335" i="18"/>
  <c r="N335" i="18"/>
  <c r="Q335" i="18"/>
  <c r="O335" i="18"/>
  <c r="P335" i="18"/>
  <c r="N23" i="18"/>
  <c r="O23" i="18"/>
  <c r="P23" i="18"/>
  <c r="Q23" i="18"/>
  <c r="R23" i="18"/>
  <c r="S23" i="18"/>
  <c r="T23" i="18"/>
  <c r="U23" i="18"/>
  <c r="N127" i="18"/>
  <c r="O127" i="18"/>
  <c r="P127" i="18"/>
  <c r="Q127" i="18"/>
  <c r="R127" i="18"/>
  <c r="S127" i="18"/>
  <c r="U127" i="18"/>
  <c r="T127" i="18"/>
  <c r="Q251" i="18"/>
  <c r="R251" i="18"/>
  <c r="S251" i="18"/>
  <c r="T251" i="18"/>
  <c r="U251" i="18"/>
  <c r="N251" i="18"/>
  <c r="P251" i="18"/>
  <c r="O251" i="18"/>
  <c r="Q289" i="18"/>
  <c r="R289" i="18"/>
  <c r="S289" i="18"/>
  <c r="T289" i="18"/>
  <c r="U289" i="18"/>
  <c r="P289" i="18"/>
  <c r="N289" i="18"/>
  <c r="O289" i="18"/>
  <c r="R324" i="18"/>
  <c r="S324" i="18"/>
  <c r="T324" i="18"/>
  <c r="U324" i="18"/>
  <c r="N324" i="18"/>
  <c r="O324" i="18"/>
  <c r="P324" i="18"/>
  <c r="Q324" i="18"/>
  <c r="R377" i="18"/>
  <c r="S377" i="18"/>
  <c r="T377" i="18"/>
  <c r="U377" i="18"/>
  <c r="P377" i="18"/>
  <c r="Q377" i="18"/>
  <c r="N377" i="18"/>
  <c r="O377" i="18"/>
  <c r="N130" i="18"/>
  <c r="O130" i="18"/>
  <c r="P130" i="18"/>
  <c r="Q130" i="18"/>
  <c r="R130" i="18"/>
  <c r="S130" i="18"/>
  <c r="U130" i="18"/>
  <c r="T130" i="18"/>
  <c r="N50" i="18"/>
  <c r="O50" i="18"/>
  <c r="P50" i="18"/>
  <c r="Q50" i="18"/>
  <c r="R50" i="18"/>
  <c r="S50" i="18"/>
  <c r="T50" i="18"/>
  <c r="U50" i="18"/>
  <c r="N144" i="18"/>
  <c r="O144" i="18"/>
  <c r="P144" i="18"/>
  <c r="Q144" i="18"/>
  <c r="R144" i="18"/>
  <c r="S144" i="18"/>
  <c r="U144" i="18"/>
  <c r="T144" i="18"/>
  <c r="Q179" i="18"/>
  <c r="R179" i="18"/>
  <c r="S179" i="18"/>
  <c r="T179" i="18"/>
  <c r="U179" i="18"/>
  <c r="N179" i="18"/>
  <c r="P179" i="18"/>
  <c r="O179" i="18"/>
  <c r="Q293" i="18"/>
  <c r="R293" i="18"/>
  <c r="S293" i="18"/>
  <c r="T293" i="18"/>
  <c r="U293" i="18"/>
  <c r="P293" i="18"/>
  <c r="O293" i="18"/>
  <c r="N293" i="18"/>
  <c r="R339" i="18"/>
  <c r="S339" i="18"/>
  <c r="T339" i="18"/>
  <c r="U339" i="18"/>
  <c r="N339" i="18"/>
  <c r="O339" i="18"/>
  <c r="P339" i="18"/>
  <c r="Q339" i="18"/>
  <c r="N8" i="18"/>
  <c r="O8" i="18"/>
  <c r="P8" i="18"/>
  <c r="Q8" i="18"/>
  <c r="R8" i="18"/>
  <c r="S8" i="18"/>
  <c r="U8" i="18"/>
  <c r="T8" i="18"/>
  <c r="N116" i="18"/>
  <c r="O116" i="18"/>
  <c r="P116" i="18"/>
  <c r="Q116" i="18"/>
  <c r="R116" i="18"/>
  <c r="S116" i="18"/>
  <c r="U116" i="18"/>
  <c r="T116" i="18"/>
  <c r="N69" i="18"/>
  <c r="O69" i="18"/>
  <c r="P69" i="18"/>
  <c r="Q69" i="18"/>
  <c r="R69" i="18"/>
  <c r="S69" i="18"/>
  <c r="T69" i="18"/>
  <c r="U69" i="18"/>
  <c r="Q205" i="18"/>
  <c r="R205" i="18"/>
  <c r="S205" i="18"/>
  <c r="T205" i="18"/>
  <c r="U205" i="18"/>
  <c r="N205" i="18"/>
  <c r="P205" i="18"/>
  <c r="O205" i="18"/>
  <c r="Q287" i="18"/>
  <c r="R287" i="18"/>
  <c r="S287" i="18"/>
  <c r="T287" i="18"/>
  <c r="U287" i="18"/>
  <c r="P287" i="18"/>
  <c r="N287" i="18"/>
  <c r="O287" i="18"/>
  <c r="Q295" i="18"/>
  <c r="R295" i="18"/>
  <c r="S295" i="18"/>
  <c r="T295" i="18"/>
  <c r="U295" i="18"/>
  <c r="P295" i="18"/>
  <c r="N295" i="18"/>
  <c r="O295" i="18"/>
  <c r="R359" i="18"/>
  <c r="S359" i="18"/>
  <c r="T359" i="18"/>
  <c r="U359" i="18"/>
  <c r="N359" i="18"/>
  <c r="O359" i="18"/>
  <c r="Q359" i="18"/>
  <c r="P359" i="18"/>
  <c r="N58" i="18"/>
  <c r="O58" i="18"/>
  <c r="P58" i="18"/>
  <c r="Q58" i="18"/>
  <c r="R58" i="18"/>
  <c r="S58" i="18"/>
  <c r="T58" i="18"/>
  <c r="U58" i="18"/>
  <c r="N147" i="18"/>
  <c r="O147" i="18"/>
  <c r="P147" i="18"/>
  <c r="Q147" i="18"/>
  <c r="R147" i="18"/>
  <c r="S147" i="18"/>
  <c r="U147" i="18"/>
  <c r="T147" i="18"/>
  <c r="R327" i="18"/>
  <c r="S327" i="18"/>
  <c r="T327" i="18"/>
  <c r="U327" i="18"/>
  <c r="N327" i="18"/>
  <c r="O327" i="18"/>
  <c r="Q327" i="18"/>
  <c r="P327" i="18"/>
  <c r="N67" i="18"/>
  <c r="O67" i="18"/>
  <c r="P67" i="18"/>
  <c r="Q67" i="18"/>
  <c r="R67" i="18"/>
  <c r="S67" i="18"/>
  <c r="T67" i="18"/>
  <c r="U67" i="18"/>
  <c r="N73" i="18"/>
  <c r="O73" i="18"/>
  <c r="P73" i="18"/>
  <c r="Q73" i="18"/>
  <c r="R73" i="18"/>
  <c r="S73" i="18"/>
  <c r="T73" i="18"/>
  <c r="U73" i="18"/>
  <c r="Q166" i="18"/>
  <c r="R166" i="18"/>
  <c r="S166" i="18"/>
  <c r="T166" i="18"/>
  <c r="U166" i="18"/>
  <c r="N166" i="18"/>
  <c r="P166" i="18"/>
  <c r="O166" i="18"/>
  <c r="Q245" i="18"/>
  <c r="R245" i="18"/>
  <c r="S245" i="18"/>
  <c r="T245" i="18"/>
  <c r="U245" i="18"/>
  <c r="N245" i="18"/>
  <c r="P245" i="18"/>
  <c r="O245" i="18"/>
  <c r="N39" i="18"/>
  <c r="O39" i="18"/>
  <c r="P39" i="18"/>
  <c r="Q39" i="18"/>
  <c r="R39" i="18"/>
  <c r="S39" i="18"/>
  <c r="T39" i="18"/>
  <c r="U39" i="18"/>
  <c r="N13" i="18"/>
  <c r="O13" i="18"/>
  <c r="P13" i="18"/>
  <c r="Q13" i="18"/>
  <c r="R13" i="18"/>
  <c r="S13" i="18"/>
  <c r="T13" i="18"/>
  <c r="U13" i="18"/>
  <c r="Q199" i="18"/>
  <c r="R199" i="18"/>
  <c r="S199" i="18"/>
  <c r="T199" i="18"/>
  <c r="U199" i="18"/>
  <c r="N199" i="18"/>
  <c r="P199" i="18"/>
  <c r="O199" i="18"/>
  <c r="Q248" i="18"/>
  <c r="R248" i="18"/>
  <c r="S248" i="18"/>
  <c r="T248" i="18"/>
  <c r="U248" i="18"/>
  <c r="N248" i="18"/>
  <c r="P248" i="18"/>
  <c r="O248" i="18"/>
  <c r="R317" i="18"/>
  <c r="S317" i="18"/>
  <c r="T317" i="18"/>
  <c r="U317" i="18"/>
  <c r="N317" i="18"/>
  <c r="Q317" i="18"/>
  <c r="O317" i="18"/>
  <c r="P317" i="18"/>
  <c r="R320" i="18"/>
  <c r="S320" i="18"/>
  <c r="T320" i="18"/>
  <c r="U320" i="18"/>
  <c r="N320" i="18"/>
  <c r="P320" i="18"/>
  <c r="Q320" i="18"/>
  <c r="O320" i="18"/>
  <c r="N82" i="18"/>
  <c r="O82" i="18"/>
  <c r="P82" i="18"/>
  <c r="Q82" i="18"/>
  <c r="R82" i="18"/>
  <c r="S82" i="18"/>
  <c r="T82" i="18"/>
  <c r="U82" i="18"/>
  <c r="N118" i="18"/>
  <c r="O118" i="18"/>
  <c r="P118" i="18"/>
  <c r="Q118" i="18"/>
  <c r="R118" i="18"/>
  <c r="S118" i="18"/>
  <c r="U118" i="18"/>
  <c r="T118" i="18"/>
  <c r="Q155" i="18"/>
  <c r="R155" i="18"/>
  <c r="S155" i="18"/>
  <c r="T155" i="18"/>
  <c r="U155" i="18"/>
  <c r="N155" i="18"/>
  <c r="P155" i="18"/>
  <c r="O155" i="18"/>
  <c r="Q266" i="18"/>
  <c r="R266" i="18"/>
  <c r="S266" i="18"/>
  <c r="T266" i="18"/>
  <c r="U266" i="18"/>
  <c r="N266" i="18"/>
  <c r="P266" i="18"/>
  <c r="O266" i="18"/>
  <c r="Q310" i="18"/>
  <c r="R310" i="18"/>
  <c r="S310" i="18"/>
  <c r="T310" i="18"/>
  <c r="U310" i="18"/>
  <c r="P310" i="18"/>
  <c r="N310" i="18"/>
  <c r="O310" i="18"/>
  <c r="R346" i="18"/>
  <c r="S346" i="18"/>
  <c r="T346" i="18"/>
  <c r="U346" i="18"/>
  <c r="N346" i="18"/>
  <c r="Q346" i="18"/>
  <c r="P346" i="18"/>
  <c r="O346" i="18"/>
  <c r="N106" i="18"/>
  <c r="O106" i="18"/>
  <c r="P106" i="18"/>
  <c r="Q106" i="18"/>
  <c r="R106" i="18"/>
  <c r="S106" i="18"/>
  <c r="U106" i="18"/>
  <c r="T106" i="18"/>
  <c r="N38" i="18"/>
  <c r="O38" i="18"/>
  <c r="P38" i="18"/>
  <c r="Q38" i="18"/>
  <c r="R38" i="18"/>
  <c r="S38" i="18"/>
  <c r="T38" i="18"/>
  <c r="U38" i="18"/>
  <c r="Q219" i="18"/>
  <c r="R219" i="18"/>
  <c r="S219" i="18"/>
  <c r="T219" i="18"/>
  <c r="U219" i="18"/>
  <c r="N219" i="18"/>
  <c r="P219" i="18"/>
  <c r="O219" i="18"/>
  <c r="Q216" i="18"/>
  <c r="R216" i="18"/>
  <c r="S216" i="18"/>
  <c r="T216" i="18"/>
  <c r="U216" i="18"/>
  <c r="N216" i="18"/>
  <c r="P216" i="18"/>
  <c r="O216" i="18"/>
  <c r="Q269" i="18"/>
  <c r="R269" i="18"/>
  <c r="S269" i="18"/>
  <c r="T269" i="18"/>
  <c r="U269" i="18"/>
  <c r="N269" i="18"/>
  <c r="P269" i="18"/>
  <c r="O269" i="18"/>
  <c r="R332" i="18"/>
  <c r="S332" i="18"/>
  <c r="T332" i="18"/>
  <c r="U332" i="18"/>
  <c r="N332" i="18"/>
  <c r="O332" i="18"/>
  <c r="P332" i="18"/>
  <c r="Q332" i="18"/>
  <c r="N28" i="18"/>
  <c r="O28" i="18"/>
  <c r="P28" i="18"/>
  <c r="Q28" i="18"/>
  <c r="R28" i="18"/>
  <c r="S28" i="18"/>
  <c r="U28" i="18"/>
  <c r="T28" i="18"/>
  <c r="N93" i="18"/>
  <c r="O93" i="18"/>
  <c r="P93" i="18"/>
  <c r="Q93" i="18"/>
  <c r="R93" i="18"/>
  <c r="S93" i="18"/>
  <c r="U93" i="18"/>
  <c r="T93" i="18"/>
  <c r="N112" i="18"/>
  <c r="O112" i="18"/>
  <c r="P112" i="18"/>
  <c r="Q112" i="18"/>
  <c r="R112" i="18"/>
  <c r="S112" i="18"/>
  <c r="U112" i="18"/>
  <c r="T112" i="18"/>
  <c r="Q162" i="18"/>
  <c r="R162" i="18"/>
  <c r="S162" i="18"/>
  <c r="T162" i="18"/>
  <c r="U162" i="18"/>
  <c r="N162" i="18"/>
  <c r="P162" i="18"/>
  <c r="O162" i="18"/>
  <c r="Q238" i="18"/>
  <c r="R238" i="18"/>
  <c r="S238" i="18"/>
  <c r="T238" i="18"/>
  <c r="U238" i="18"/>
  <c r="N238" i="18"/>
  <c r="P238" i="18"/>
  <c r="O238" i="18"/>
  <c r="Q300" i="18"/>
  <c r="R300" i="18"/>
  <c r="S300" i="18"/>
  <c r="T300" i="18"/>
  <c r="U300" i="18"/>
  <c r="P300" i="18"/>
  <c r="N300" i="18"/>
  <c r="O300" i="18"/>
  <c r="Q399" i="18"/>
  <c r="R399" i="18"/>
  <c r="S399" i="18"/>
  <c r="P399" i="18"/>
  <c r="T399" i="18"/>
  <c r="U399" i="18"/>
  <c r="O399" i="18"/>
  <c r="N399" i="18"/>
  <c r="N55" i="18"/>
  <c r="O55" i="18"/>
  <c r="P55" i="18"/>
  <c r="Q55" i="18"/>
  <c r="R55" i="18"/>
  <c r="S55" i="18"/>
  <c r="T55" i="18"/>
  <c r="U55" i="18"/>
  <c r="N29" i="18"/>
  <c r="O29" i="18"/>
  <c r="P29" i="18"/>
  <c r="Q29" i="18"/>
  <c r="R29" i="18"/>
  <c r="S29" i="18"/>
  <c r="T29" i="18"/>
  <c r="U29" i="18"/>
  <c r="Q182" i="18"/>
  <c r="R182" i="18"/>
  <c r="S182" i="18"/>
  <c r="T182" i="18"/>
  <c r="U182" i="18"/>
  <c r="N182" i="18"/>
  <c r="P182" i="18"/>
  <c r="O182" i="18"/>
  <c r="Q280" i="18"/>
  <c r="R280" i="18"/>
  <c r="S280" i="18"/>
  <c r="T280" i="18"/>
  <c r="U280" i="18"/>
  <c r="N280" i="18"/>
  <c r="P280" i="18"/>
  <c r="O280" i="18"/>
  <c r="R326" i="18"/>
  <c r="S326" i="18"/>
  <c r="T326" i="18"/>
  <c r="U326" i="18"/>
  <c r="N326" i="18"/>
  <c r="P326" i="18"/>
  <c r="O326" i="18"/>
  <c r="Q326" i="18"/>
  <c r="R352" i="18"/>
  <c r="S352" i="18"/>
  <c r="T352" i="18"/>
  <c r="U352" i="18"/>
  <c r="N352" i="18"/>
  <c r="P352" i="18"/>
  <c r="O352" i="18"/>
  <c r="Q352" i="18"/>
  <c r="N129" i="18"/>
  <c r="O129" i="18"/>
  <c r="P129" i="18"/>
  <c r="Q129" i="18"/>
  <c r="R129" i="18"/>
  <c r="S129" i="18"/>
  <c r="U129" i="18"/>
  <c r="T129" i="18"/>
  <c r="O86" i="18"/>
  <c r="P86" i="18"/>
  <c r="Q86" i="18"/>
  <c r="R86" i="18"/>
  <c r="S86" i="18"/>
  <c r="N86" i="18"/>
  <c r="T86" i="18"/>
  <c r="U86" i="18"/>
  <c r="N139" i="18"/>
  <c r="O139" i="18"/>
  <c r="P139" i="18"/>
  <c r="Q139" i="18"/>
  <c r="R139" i="18"/>
  <c r="S139" i="18"/>
  <c r="U139" i="18"/>
  <c r="T139" i="18"/>
  <c r="Q234" i="18"/>
  <c r="R234" i="18"/>
  <c r="S234" i="18"/>
  <c r="T234" i="18"/>
  <c r="U234" i="18"/>
  <c r="N234" i="18"/>
  <c r="P234" i="18"/>
  <c r="O234" i="18"/>
  <c r="Q268" i="18"/>
  <c r="R268" i="18"/>
  <c r="S268" i="18"/>
  <c r="T268" i="18"/>
  <c r="U268" i="18"/>
  <c r="N268" i="18"/>
  <c r="P268" i="18"/>
  <c r="O268" i="18"/>
  <c r="P403" i="18"/>
  <c r="Q403" i="18"/>
  <c r="R403" i="18"/>
  <c r="S403" i="18"/>
  <c r="T403" i="18"/>
  <c r="U403" i="18"/>
  <c r="O403" i="18"/>
  <c r="N403" i="18"/>
  <c r="N40" i="18"/>
  <c r="O40" i="18"/>
  <c r="P40" i="18"/>
  <c r="Q40" i="18"/>
  <c r="R40" i="18"/>
  <c r="S40" i="18"/>
  <c r="U40" i="18"/>
  <c r="T40" i="18"/>
  <c r="N117" i="18"/>
  <c r="O117" i="18"/>
  <c r="P117" i="18"/>
  <c r="Q117" i="18"/>
  <c r="R117" i="18"/>
  <c r="S117" i="18"/>
  <c r="U117" i="18"/>
  <c r="T117" i="18"/>
  <c r="Q158" i="18"/>
  <c r="R158" i="18"/>
  <c r="S158" i="18"/>
  <c r="T158" i="18"/>
  <c r="U158" i="18"/>
  <c r="N158" i="18"/>
  <c r="P158" i="18"/>
  <c r="O158" i="18"/>
  <c r="Q165" i="18"/>
  <c r="R165" i="18"/>
  <c r="S165" i="18"/>
  <c r="T165" i="18"/>
  <c r="U165" i="18"/>
  <c r="N165" i="18"/>
  <c r="P165" i="18"/>
  <c r="O165" i="18"/>
  <c r="Q262" i="18"/>
  <c r="R262" i="18"/>
  <c r="S262" i="18"/>
  <c r="T262" i="18"/>
  <c r="U262" i="18"/>
  <c r="N262" i="18"/>
  <c r="P262" i="18"/>
  <c r="O262" i="18"/>
  <c r="Q303" i="18"/>
  <c r="R303" i="18"/>
  <c r="S303" i="18"/>
  <c r="T303" i="18"/>
  <c r="U303" i="18"/>
  <c r="P303" i="18"/>
  <c r="N303" i="18"/>
  <c r="O303" i="18"/>
  <c r="R350" i="18"/>
  <c r="S350" i="18"/>
  <c r="T350" i="18"/>
  <c r="U350" i="18"/>
  <c r="N350" i="18"/>
  <c r="P350" i="18"/>
  <c r="O350" i="18"/>
  <c r="Q350" i="18"/>
  <c r="N44" i="18"/>
  <c r="O44" i="18"/>
  <c r="P44" i="18"/>
  <c r="Q44" i="18"/>
  <c r="R44" i="18"/>
  <c r="S44" i="18"/>
  <c r="U44" i="18"/>
  <c r="T44" i="18"/>
  <c r="N62" i="18"/>
  <c r="O62" i="18"/>
  <c r="P62" i="18"/>
  <c r="Q62" i="18"/>
  <c r="R62" i="18"/>
  <c r="S62" i="18"/>
  <c r="T62" i="18"/>
  <c r="U62" i="18"/>
  <c r="Q286" i="18"/>
  <c r="R286" i="18"/>
  <c r="S286" i="18"/>
  <c r="T286" i="18"/>
  <c r="U286" i="18"/>
  <c r="P286" i="18"/>
  <c r="N286" i="18"/>
  <c r="O286" i="18"/>
  <c r="Q173" i="18"/>
  <c r="R173" i="18"/>
  <c r="S173" i="18"/>
  <c r="T173" i="18"/>
  <c r="U173" i="18"/>
  <c r="N173" i="18"/>
  <c r="P173" i="18"/>
  <c r="O173" i="18"/>
  <c r="Q207" i="18"/>
  <c r="R207" i="18"/>
  <c r="S207" i="18"/>
  <c r="T207" i="18"/>
  <c r="U207" i="18"/>
  <c r="N207" i="18"/>
  <c r="P207" i="18"/>
  <c r="O207" i="18"/>
  <c r="N121" i="18"/>
  <c r="O121" i="18"/>
  <c r="P121" i="18"/>
  <c r="Q121" i="18"/>
  <c r="R121" i="18"/>
  <c r="S121" i="18"/>
  <c r="U121" i="18"/>
  <c r="T121" i="18"/>
  <c r="N128" i="18"/>
  <c r="O128" i="18"/>
  <c r="P128" i="18"/>
  <c r="Q128" i="18"/>
  <c r="R128" i="18"/>
  <c r="S128" i="18"/>
  <c r="U128" i="18"/>
  <c r="T128" i="18"/>
  <c r="R373" i="18"/>
  <c r="S373" i="18"/>
  <c r="T373" i="18"/>
  <c r="U373" i="18"/>
  <c r="P373" i="18"/>
  <c r="Q373" i="18"/>
  <c r="O373" i="18"/>
  <c r="N373" i="18"/>
  <c r="N152" i="18"/>
  <c r="O152" i="18"/>
  <c r="P152" i="18"/>
  <c r="Q152" i="18"/>
  <c r="R152" i="18"/>
  <c r="S152" i="18"/>
  <c r="U152" i="18"/>
  <c r="T152" i="18"/>
  <c r="Q250" i="18"/>
  <c r="R250" i="18"/>
  <c r="S250" i="18"/>
  <c r="T250" i="18"/>
  <c r="U250" i="18"/>
  <c r="N250" i="18"/>
  <c r="P250" i="18"/>
  <c r="O250" i="18"/>
  <c r="Q394" i="18"/>
  <c r="S394" i="18"/>
  <c r="R394" i="18"/>
  <c r="T394" i="18"/>
  <c r="O394" i="18"/>
  <c r="U394" i="18"/>
  <c r="P394" i="18"/>
  <c r="N394" i="18"/>
  <c r="N41" i="18"/>
  <c r="O41" i="18"/>
  <c r="P41" i="18"/>
  <c r="Q41" i="18"/>
  <c r="R41" i="18"/>
  <c r="S41" i="18"/>
  <c r="T41" i="18"/>
  <c r="U41" i="18"/>
  <c r="Q209" i="18"/>
  <c r="R209" i="18"/>
  <c r="S209" i="18"/>
  <c r="T209" i="18"/>
  <c r="U209" i="18"/>
  <c r="N209" i="18"/>
  <c r="P209" i="18"/>
  <c r="O209" i="18"/>
  <c r="Q270" i="18"/>
  <c r="R270" i="18"/>
  <c r="S270" i="18"/>
  <c r="T270" i="18"/>
  <c r="U270" i="18"/>
  <c r="N270" i="18"/>
  <c r="P270" i="18"/>
  <c r="O270" i="18"/>
  <c r="R315" i="18"/>
  <c r="S315" i="18"/>
  <c r="T315" i="18"/>
  <c r="U315" i="18"/>
  <c r="N315" i="18"/>
  <c r="O315" i="18"/>
  <c r="Q315" i="18"/>
  <c r="P315" i="18"/>
  <c r="N71" i="18"/>
  <c r="O71" i="18"/>
  <c r="P71" i="18"/>
  <c r="Q71" i="18"/>
  <c r="R71" i="18"/>
  <c r="S71" i="18"/>
  <c r="T71" i="18"/>
  <c r="U71" i="18"/>
  <c r="N45" i="18"/>
  <c r="O45" i="18"/>
  <c r="P45" i="18"/>
  <c r="Q45" i="18"/>
  <c r="R45" i="18"/>
  <c r="S45" i="18"/>
  <c r="T45" i="18"/>
  <c r="U45" i="18"/>
  <c r="Q227" i="18"/>
  <c r="R227" i="18"/>
  <c r="S227" i="18"/>
  <c r="T227" i="18"/>
  <c r="U227" i="18"/>
  <c r="N227" i="18"/>
  <c r="P227" i="18"/>
  <c r="O227" i="18"/>
  <c r="Q239" i="18"/>
  <c r="R239" i="18"/>
  <c r="S239" i="18"/>
  <c r="T239" i="18"/>
  <c r="U239" i="18"/>
  <c r="N239" i="18"/>
  <c r="P239" i="18"/>
  <c r="O239" i="18"/>
  <c r="Q397" i="18"/>
  <c r="R397" i="18"/>
  <c r="S397" i="18"/>
  <c r="P397" i="18"/>
  <c r="T397" i="18"/>
  <c r="U397" i="18"/>
  <c r="O397" i="18"/>
  <c r="N397" i="18"/>
  <c r="Q384" i="18"/>
  <c r="R384" i="18"/>
  <c r="S384" i="18"/>
  <c r="P384" i="18"/>
  <c r="T384" i="18"/>
  <c r="O384" i="18"/>
  <c r="U384" i="18"/>
  <c r="N384" i="18"/>
  <c r="N11" i="18"/>
  <c r="O11" i="18"/>
  <c r="P11" i="18"/>
  <c r="Q11" i="18"/>
  <c r="R11" i="18"/>
  <c r="S11" i="18"/>
  <c r="T11" i="18"/>
  <c r="U11" i="18"/>
  <c r="N103" i="18"/>
  <c r="O103" i="18"/>
  <c r="P103" i="18"/>
  <c r="Q103" i="18"/>
  <c r="R103" i="18"/>
  <c r="S103" i="18"/>
  <c r="U103" i="18"/>
  <c r="T103" i="18"/>
  <c r="Q217" i="18"/>
  <c r="R217" i="18"/>
  <c r="S217" i="18"/>
  <c r="T217" i="18"/>
  <c r="U217" i="18"/>
  <c r="N217" i="18"/>
  <c r="P217" i="18"/>
  <c r="O217" i="18"/>
  <c r="Q265" i="18"/>
  <c r="R265" i="18"/>
  <c r="S265" i="18"/>
  <c r="T265" i="18"/>
  <c r="U265" i="18"/>
  <c r="N265" i="18"/>
  <c r="P265" i="18"/>
  <c r="O265" i="18"/>
  <c r="R345" i="18"/>
  <c r="S345" i="18"/>
  <c r="T345" i="18"/>
  <c r="U345" i="18"/>
  <c r="N345" i="18"/>
  <c r="O345" i="18"/>
  <c r="P345" i="18"/>
  <c r="Q345" i="18"/>
  <c r="R353" i="18"/>
  <c r="S353" i="18"/>
  <c r="T353" i="18"/>
  <c r="U353" i="18"/>
  <c r="N353" i="18"/>
  <c r="O353" i="18"/>
  <c r="P353" i="18"/>
  <c r="Q353" i="18"/>
  <c r="N105" i="18"/>
  <c r="O105" i="18"/>
  <c r="P105" i="18"/>
  <c r="Q105" i="18"/>
  <c r="R105" i="18"/>
  <c r="S105" i="18"/>
  <c r="U105" i="18"/>
  <c r="T105" i="18"/>
  <c r="N70" i="18"/>
  <c r="O70" i="18"/>
  <c r="P70" i="18"/>
  <c r="Q70" i="18"/>
  <c r="R70" i="18"/>
  <c r="S70" i="18"/>
  <c r="T70" i="18"/>
  <c r="U70" i="18"/>
  <c r="Q186" i="18"/>
  <c r="R186" i="18"/>
  <c r="S186" i="18"/>
  <c r="T186" i="18"/>
  <c r="U186" i="18"/>
  <c r="N186" i="18"/>
  <c r="P186" i="18"/>
  <c r="O186" i="18"/>
  <c r="Q210" i="18"/>
  <c r="R210" i="18"/>
  <c r="S210" i="18"/>
  <c r="T210" i="18"/>
  <c r="U210" i="18"/>
  <c r="N210" i="18"/>
  <c r="P210" i="18"/>
  <c r="O210" i="18"/>
  <c r="Q244" i="18"/>
  <c r="R244" i="18"/>
  <c r="S244" i="18"/>
  <c r="T244" i="18"/>
  <c r="U244" i="18"/>
  <c r="N244" i="18"/>
  <c r="P244" i="18"/>
  <c r="O244" i="18"/>
  <c r="S379" i="18"/>
  <c r="O379" i="18"/>
  <c r="N379" i="18"/>
  <c r="P379" i="18"/>
  <c r="Q379" i="18"/>
  <c r="R379" i="18"/>
  <c r="T379" i="18"/>
  <c r="U379" i="18"/>
  <c r="N60" i="18"/>
  <c r="O60" i="18"/>
  <c r="P60" i="18"/>
  <c r="Q60" i="18"/>
  <c r="R60" i="18"/>
  <c r="S60" i="18"/>
  <c r="U60" i="18"/>
  <c r="T60" i="18"/>
  <c r="N10" i="18"/>
  <c r="O10" i="18"/>
  <c r="P10" i="18"/>
  <c r="Q10" i="18"/>
  <c r="R10" i="18"/>
  <c r="S10" i="18"/>
  <c r="T10" i="18"/>
  <c r="U10" i="18"/>
  <c r="N145" i="18"/>
  <c r="O145" i="18"/>
  <c r="P145" i="18"/>
  <c r="Q145" i="18"/>
  <c r="R145" i="18"/>
  <c r="S145" i="18"/>
  <c r="U145" i="18"/>
  <c r="T145" i="18"/>
  <c r="Q170" i="18"/>
  <c r="R170" i="18"/>
  <c r="S170" i="18"/>
  <c r="T170" i="18"/>
  <c r="U170" i="18"/>
  <c r="N170" i="18"/>
  <c r="P170" i="18"/>
  <c r="O170" i="18"/>
  <c r="Q213" i="18"/>
  <c r="R213" i="18"/>
  <c r="S213" i="18"/>
  <c r="T213" i="18"/>
  <c r="U213" i="18"/>
  <c r="N213" i="18"/>
  <c r="P213" i="18"/>
  <c r="O213" i="18"/>
  <c r="Q308" i="18"/>
  <c r="R308" i="18"/>
  <c r="S308" i="18"/>
  <c r="T308" i="18"/>
  <c r="U308" i="18"/>
  <c r="P308" i="18"/>
  <c r="N308" i="18"/>
  <c r="O308" i="18"/>
  <c r="P390" i="18"/>
  <c r="Q390" i="18"/>
  <c r="S390" i="18"/>
  <c r="R390" i="18"/>
  <c r="T390" i="18"/>
  <c r="O390" i="18"/>
  <c r="U390" i="18"/>
  <c r="N390" i="18"/>
  <c r="N100" i="18"/>
  <c r="O100" i="18"/>
  <c r="P100" i="18"/>
  <c r="Q100" i="18"/>
  <c r="R100" i="18"/>
  <c r="S100" i="18"/>
  <c r="U100" i="18"/>
  <c r="T100" i="18"/>
  <c r="N61" i="18"/>
  <c r="O61" i="18"/>
  <c r="P61" i="18"/>
  <c r="Q61" i="18"/>
  <c r="R61" i="18"/>
  <c r="S61" i="18"/>
  <c r="T61" i="18"/>
  <c r="U61" i="18"/>
  <c r="Q189" i="18"/>
  <c r="R189" i="18"/>
  <c r="S189" i="18"/>
  <c r="T189" i="18"/>
  <c r="U189" i="18"/>
  <c r="N189" i="18"/>
  <c r="P189" i="18"/>
  <c r="O189" i="18"/>
  <c r="Q271" i="18"/>
  <c r="R271" i="18"/>
  <c r="S271" i="18"/>
  <c r="T271" i="18"/>
  <c r="U271" i="18"/>
  <c r="N271" i="18"/>
  <c r="P271" i="18"/>
  <c r="O271" i="18"/>
  <c r="R356" i="18"/>
  <c r="S356" i="18"/>
  <c r="T356" i="18"/>
  <c r="U356" i="18"/>
  <c r="N356" i="18"/>
  <c r="O356" i="18"/>
  <c r="P356" i="18"/>
  <c r="Q356" i="18"/>
  <c r="R343" i="18"/>
  <c r="S343" i="18"/>
  <c r="T343" i="18"/>
  <c r="U343" i="18"/>
  <c r="N343" i="18"/>
  <c r="O343" i="18"/>
  <c r="Q343" i="18"/>
  <c r="P343" i="18"/>
  <c r="N115" i="18"/>
  <c r="O115" i="18"/>
  <c r="P115" i="18"/>
  <c r="Q115" i="18"/>
  <c r="R115" i="18"/>
  <c r="S115" i="18"/>
  <c r="U115" i="18"/>
  <c r="T115" i="18"/>
  <c r="N81" i="18"/>
  <c r="O81" i="18"/>
  <c r="P81" i="18"/>
  <c r="Q81" i="18"/>
  <c r="R81" i="18"/>
  <c r="S81" i="18"/>
  <c r="T81" i="18"/>
  <c r="U81" i="18"/>
  <c r="Q177" i="18"/>
  <c r="R177" i="18"/>
  <c r="S177" i="18"/>
  <c r="T177" i="18"/>
  <c r="U177" i="18"/>
  <c r="N177" i="18"/>
  <c r="P177" i="18"/>
  <c r="O177" i="18"/>
  <c r="Q233" i="18"/>
  <c r="R233" i="18"/>
  <c r="S233" i="18"/>
  <c r="T233" i="18"/>
  <c r="U233" i="18"/>
  <c r="N233" i="18"/>
  <c r="P233" i="18"/>
  <c r="O233" i="18"/>
  <c r="R313" i="18"/>
  <c r="S313" i="18"/>
  <c r="T313" i="18"/>
  <c r="U313" i="18"/>
  <c r="N313" i="18"/>
  <c r="O313" i="18"/>
  <c r="P313" i="18"/>
  <c r="Q313" i="18"/>
  <c r="R378" i="18"/>
  <c r="S378" i="18"/>
  <c r="T378" i="18"/>
  <c r="N378" i="18"/>
  <c r="O378" i="18"/>
  <c r="P378" i="18"/>
  <c r="U378" i="18"/>
  <c r="Q378" i="18"/>
  <c r="N72" i="18"/>
  <c r="O72" i="18"/>
  <c r="P72" i="18"/>
  <c r="Q72" i="18"/>
  <c r="R72" i="18"/>
  <c r="S72" i="18"/>
  <c r="U72" i="18"/>
  <c r="T72" i="18"/>
  <c r="N22" i="18"/>
  <c r="O22" i="18"/>
  <c r="P22" i="18"/>
  <c r="Q22" i="18"/>
  <c r="R22" i="18"/>
  <c r="S22" i="18"/>
  <c r="T22" i="18"/>
  <c r="U22" i="18"/>
  <c r="Q157" i="18"/>
  <c r="R157" i="18"/>
  <c r="S157" i="18"/>
  <c r="T157" i="18"/>
  <c r="U157" i="18"/>
  <c r="N157" i="18"/>
  <c r="P157" i="18"/>
  <c r="O157" i="18"/>
  <c r="Q180" i="18"/>
  <c r="R180" i="18"/>
  <c r="S180" i="18"/>
  <c r="T180" i="18"/>
  <c r="U180" i="18"/>
  <c r="N180" i="18"/>
  <c r="P180" i="18"/>
  <c r="O180" i="18"/>
  <c r="Q237" i="18"/>
  <c r="R237" i="18"/>
  <c r="S237" i="18"/>
  <c r="T237" i="18"/>
  <c r="U237" i="18"/>
  <c r="N237" i="18"/>
  <c r="P237" i="18"/>
  <c r="O237" i="18"/>
  <c r="Q389" i="18"/>
  <c r="P389" i="18"/>
  <c r="R389" i="18"/>
  <c r="S389" i="18"/>
  <c r="T389" i="18"/>
  <c r="U389" i="18"/>
  <c r="O389" i="18"/>
  <c r="N389" i="18"/>
  <c r="O87" i="18"/>
  <c r="P87" i="18"/>
  <c r="Q87" i="18"/>
  <c r="R87" i="18"/>
  <c r="S87" i="18"/>
  <c r="T87" i="18"/>
  <c r="U87" i="18"/>
  <c r="N87" i="18"/>
  <c r="N26" i="18"/>
  <c r="O26" i="18"/>
  <c r="P26" i="18"/>
  <c r="Q26" i="18"/>
  <c r="R26" i="18"/>
  <c r="S26" i="18"/>
  <c r="T26" i="18"/>
  <c r="U26" i="18"/>
  <c r="Q156" i="18"/>
  <c r="R156" i="18"/>
  <c r="S156" i="18"/>
  <c r="T156" i="18"/>
  <c r="U156" i="18"/>
  <c r="N156" i="18"/>
  <c r="P156" i="18"/>
  <c r="O156" i="18"/>
  <c r="N52" i="18"/>
  <c r="O52" i="18"/>
  <c r="P52" i="18"/>
  <c r="Q52" i="18"/>
  <c r="R52" i="18"/>
  <c r="S52" i="18"/>
  <c r="U52" i="18"/>
  <c r="T52" i="18"/>
  <c r="Q168" i="18"/>
  <c r="R168" i="18"/>
  <c r="S168" i="18"/>
  <c r="T168" i="18"/>
  <c r="U168" i="18"/>
  <c r="N168" i="18"/>
  <c r="P168" i="18"/>
  <c r="O168" i="18"/>
  <c r="Q400" i="18"/>
  <c r="S400" i="18"/>
  <c r="R400" i="18"/>
  <c r="T400" i="18"/>
  <c r="O400" i="18"/>
  <c r="U400" i="18"/>
  <c r="P400" i="18"/>
  <c r="N400" i="18"/>
  <c r="Q281" i="18"/>
  <c r="R281" i="18"/>
  <c r="S281" i="18"/>
  <c r="T281" i="18"/>
  <c r="U281" i="18"/>
  <c r="N281" i="18"/>
  <c r="P281" i="18"/>
  <c r="O281" i="18"/>
  <c r="Q226" i="18"/>
  <c r="R226" i="18"/>
  <c r="S226" i="18"/>
  <c r="T226" i="18"/>
  <c r="U226" i="18"/>
  <c r="N226" i="18"/>
  <c r="P226" i="18"/>
  <c r="O226" i="18"/>
  <c r="N36" i="18"/>
  <c r="O36" i="18"/>
  <c r="P36" i="18"/>
  <c r="Q36" i="18"/>
  <c r="R36" i="18"/>
  <c r="S36" i="18"/>
  <c r="U36" i="18"/>
  <c r="T36" i="18"/>
  <c r="Q254" i="18"/>
  <c r="R254" i="18"/>
  <c r="S254" i="18"/>
  <c r="T254" i="18"/>
  <c r="U254" i="18"/>
  <c r="N254" i="18"/>
  <c r="P254" i="18"/>
  <c r="O254" i="18"/>
  <c r="Q183" i="18"/>
  <c r="R183" i="18"/>
  <c r="S183" i="18"/>
  <c r="T183" i="18"/>
  <c r="U183" i="18"/>
  <c r="N183" i="18"/>
  <c r="P183" i="18"/>
  <c r="O183" i="18"/>
  <c r="Q195" i="18"/>
  <c r="R195" i="18"/>
  <c r="S195" i="18"/>
  <c r="T195" i="18"/>
  <c r="U195" i="18"/>
  <c r="N195" i="18"/>
  <c r="P195" i="18"/>
  <c r="O195" i="18"/>
  <c r="Q284" i="18"/>
  <c r="R284" i="18"/>
  <c r="S284" i="18"/>
  <c r="T284" i="18"/>
  <c r="U284" i="18"/>
  <c r="P284" i="18"/>
  <c r="N284" i="18"/>
  <c r="O284" i="18"/>
  <c r="N35" i="18"/>
  <c r="O35" i="18"/>
  <c r="P35" i="18"/>
  <c r="Q35" i="18"/>
  <c r="R35" i="18"/>
  <c r="S35" i="18"/>
  <c r="T35" i="18"/>
  <c r="U35" i="18"/>
  <c r="Q211" i="18"/>
  <c r="R211" i="18"/>
  <c r="S211" i="18"/>
  <c r="T211" i="18"/>
  <c r="U211" i="18"/>
  <c r="N211" i="18"/>
  <c r="P211" i="18"/>
  <c r="O211" i="18"/>
  <c r="Q206" i="18"/>
  <c r="R206" i="18"/>
  <c r="S206" i="18"/>
  <c r="T206" i="18"/>
  <c r="U206" i="18"/>
  <c r="N206" i="18"/>
  <c r="P206" i="18"/>
  <c r="O206" i="18"/>
  <c r="Q304" i="18"/>
  <c r="R304" i="18"/>
  <c r="S304" i="18"/>
  <c r="T304" i="18"/>
  <c r="U304" i="18"/>
  <c r="P304" i="18"/>
  <c r="N304" i="18"/>
  <c r="O304" i="18"/>
  <c r="N16" i="18"/>
  <c r="O16" i="18"/>
  <c r="P16" i="18"/>
  <c r="Q16" i="18"/>
  <c r="R16" i="18"/>
  <c r="S16" i="18"/>
  <c r="U16" i="18"/>
  <c r="T16" i="18"/>
  <c r="N132" i="18"/>
  <c r="O132" i="18"/>
  <c r="P132" i="18"/>
  <c r="Q132" i="18"/>
  <c r="R132" i="18"/>
  <c r="S132" i="18"/>
  <c r="U132" i="18"/>
  <c r="T132" i="18"/>
  <c r="O88" i="18"/>
  <c r="P88" i="18"/>
  <c r="Q88" i="18"/>
  <c r="R88" i="18"/>
  <c r="S88" i="18"/>
  <c r="N88" i="18"/>
  <c r="T88" i="18"/>
  <c r="U88" i="18"/>
  <c r="Q291" i="18"/>
  <c r="R291" i="18"/>
  <c r="S291" i="18"/>
  <c r="T291" i="18"/>
  <c r="U291" i="18"/>
  <c r="P291" i="18"/>
  <c r="N291" i="18"/>
  <c r="O291" i="18"/>
  <c r="Q214" i="18"/>
  <c r="R214" i="18"/>
  <c r="S214" i="18"/>
  <c r="T214" i="18"/>
  <c r="U214" i="18"/>
  <c r="N214" i="18"/>
  <c r="P214" i="18"/>
  <c r="O214" i="18"/>
  <c r="Q297" i="18"/>
  <c r="R297" i="18"/>
  <c r="S297" i="18"/>
  <c r="T297" i="18"/>
  <c r="U297" i="18"/>
  <c r="P297" i="18"/>
  <c r="N297" i="18"/>
  <c r="O297" i="18"/>
  <c r="R375" i="18"/>
  <c r="S375" i="18"/>
  <c r="T375" i="18"/>
  <c r="U375" i="18"/>
  <c r="O375" i="18"/>
  <c r="P375" i="18"/>
  <c r="Q375" i="18"/>
  <c r="N375" i="18"/>
  <c r="N43" i="18"/>
  <c r="O43" i="18"/>
  <c r="P43" i="18"/>
  <c r="Q43" i="18"/>
  <c r="R43" i="18"/>
  <c r="S43" i="18"/>
  <c r="T43" i="18"/>
  <c r="U43" i="18"/>
  <c r="N17" i="18"/>
  <c r="O17" i="18"/>
  <c r="P17" i="18"/>
  <c r="Q17" i="18"/>
  <c r="R17" i="18"/>
  <c r="S17" i="18"/>
  <c r="T17" i="18"/>
  <c r="U17" i="18"/>
  <c r="Q215" i="18"/>
  <c r="R215" i="18"/>
  <c r="S215" i="18"/>
  <c r="T215" i="18"/>
  <c r="U215" i="18"/>
  <c r="N215" i="18"/>
  <c r="P215" i="18"/>
  <c r="O215" i="18"/>
  <c r="Q256" i="18"/>
  <c r="R256" i="18"/>
  <c r="S256" i="18"/>
  <c r="T256" i="18"/>
  <c r="U256" i="18"/>
  <c r="N256" i="18"/>
  <c r="P256" i="18"/>
  <c r="O256" i="18"/>
  <c r="R331" i="18"/>
  <c r="S331" i="18"/>
  <c r="T331" i="18"/>
  <c r="U331" i="18"/>
  <c r="N331" i="18"/>
  <c r="O331" i="18"/>
  <c r="Q331" i="18"/>
  <c r="P331" i="18"/>
  <c r="R328" i="18"/>
  <c r="S328" i="18"/>
  <c r="T328" i="18"/>
  <c r="U328" i="18"/>
  <c r="N328" i="18"/>
  <c r="P328" i="18"/>
  <c r="O328" i="18"/>
  <c r="Q328" i="18"/>
  <c r="N91" i="18"/>
  <c r="O91" i="18"/>
  <c r="P91" i="18"/>
  <c r="Q91" i="18"/>
  <c r="R91" i="18"/>
  <c r="S91" i="18"/>
  <c r="U91" i="18"/>
  <c r="T91" i="18"/>
  <c r="N126" i="18"/>
  <c r="O126" i="18"/>
  <c r="P126" i="18"/>
  <c r="Q126" i="18"/>
  <c r="R126" i="18"/>
  <c r="S126" i="18"/>
  <c r="U126" i="18"/>
  <c r="T126" i="18"/>
  <c r="Q159" i="18"/>
  <c r="R159" i="18"/>
  <c r="S159" i="18"/>
  <c r="T159" i="18"/>
  <c r="U159" i="18"/>
  <c r="N159" i="18"/>
  <c r="P159" i="18"/>
  <c r="O159" i="18"/>
  <c r="Q274" i="18"/>
  <c r="R274" i="18"/>
  <c r="S274" i="18"/>
  <c r="T274" i="18"/>
  <c r="U274" i="18"/>
  <c r="N274" i="18"/>
  <c r="P274" i="18"/>
  <c r="O274" i="18"/>
  <c r="R314" i="18"/>
  <c r="S314" i="18"/>
  <c r="T314" i="18"/>
  <c r="U314" i="18"/>
  <c r="N314" i="18"/>
  <c r="Q314" i="18"/>
  <c r="P314" i="18"/>
  <c r="O314" i="18"/>
  <c r="R354" i="18"/>
  <c r="S354" i="18"/>
  <c r="T354" i="18"/>
  <c r="U354" i="18"/>
  <c r="N354" i="18"/>
  <c r="P354" i="18"/>
  <c r="O354" i="18"/>
  <c r="Q354" i="18"/>
  <c r="N114" i="18"/>
  <c r="O114" i="18"/>
  <c r="P114" i="18"/>
  <c r="Q114" i="18"/>
  <c r="R114" i="18"/>
  <c r="S114" i="18"/>
  <c r="U114" i="18"/>
  <c r="T114" i="18"/>
  <c r="N42" i="18"/>
  <c r="O42" i="18"/>
  <c r="P42" i="18"/>
  <c r="Q42" i="18"/>
  <c r="R42" i="18"/>
  <c r="S42" i="18"/>
  <c r="T42" i="18"/>
  <c r="U42" i="18"/>
  <c r="N136" i="18"/>
  <c r="O136" i="18"/>
  <c r="P136" i="18"/>
  <c r="Q136" i="18"/>
  <c r="R136" i="18"/>
  <c r="S136" i="18"/>
  <c r="U136" i="18"/>
  <c r="T136" i="18"/>
  <c r="Q224" i="18"/>
  <c r="R224" i="18"/>
  <c r="S224" i="18"/>
  <c r="T224" i="18"/>
  <c r="U224" i="18"/>
  <c r="N224" i="18"/>
  <c r="P224" i="18"/>
  <c r="O224" i="18"/>
  <c r="Q277" i="18"/>
  <c r="R277" i="18"/>
  <c r="S277" i="18"/>
  <c r="T277" i="18"/>
  <c r="U277" i="18"/>
  <c r="N277" i="18"/>
  <c r="P277" i="18"/>
  <c r="O277" i="18"/>
  <c r="R348" i="18"/>
  <c r="S348" i="18"/>
  <c r="T348" i="18"/>
  <c r="U348" i="18"/>
  <c r="N348" i="18"/>
  <c r="O348" i="18"/>
  <c r="P348" i="18"/>
  <c r="Q348" i="18"/>
  <c r="N32" i="18"/>
  <c r="O32" i="18"/>
  <c r="P32" i="18"/>
  <c r="Q32" i="18"/>
  <c r="R32" i="18"/>
  <c r="S32" i="18"/>
  <c r="U32" i="18"/>
  <c r="T32" i="18"/>
  <c r="N101" i="18"/>
  <c r="O101" i="18"/>
  <c r="P101" i="18"/>
  <c r="Q101" i="18"/>
  <c r="R101" i="18"/>
  <c r="S101" i="18"/>
  <c r="U101" i="18"/>
  <c r="T101" i="18"/>
  <c r="N120" i="18"/>
  <c r="O120" i="18"/>
  <c r="P120" i="18"/>
  <c r="Q120" i="18"/>
  <c r="R120" i="18"/>
  <c r="S120" i="18"/>
  <c r="U120" i="18"/>
  <c r="T120" i="18"/>
  <c r="Q163" i="18"/>
  <c r="R163" i="18"/>
  <c r="S163" i="18"/>
  <c r="T163" i="18"/>
  <c r="U163" i="18"/>
  <c r="N163" i="18"/>
  <c r="P163" i="18"/>
  <c r="O163" i="18"/>
  <c r="Q246" i="18"/>
  <c r="R246" i="18"/>
  <c r="S246" i="18"/>
  <c r="T246" i="18"/>
  <c r="U246" i="18"/>
  <c r="N246" i="18"/>
  <c r="P246" i="18"/>
  <c r="O246" i="18"/>
  <c r="Q301" i="18"/>
  <c r="R301" i="18"/>
  <c r="S301" i="18"/>
  <c r="T301" i="18"/>
  <c r="U301" i="18"/>
  <c r="P301" i="18"/>
  <c r="O301" i="18"/>
  <c r="N301" i="18"/>
  <c r="R334" i="18"/>
  <c r="S334" i="18"/>
  <c r="T334" i="18"/>
  <c r="U334" i="18"/>
  <c r="N334" i="18"/>
  <c r="O334" i="18"/>
  <c r="P334" i="18"/>
  <c r="Q334" i="18"/>
  <c r="N27" i="18"/>
  <c r="O27" i="18"/>
  <c r="P27" i="18"/>
  <c r="Q27" i="18"/>
  <c r="R27" i="18"/>
  <c r="S27" i="18"/>
  <c r="T27" i="18"/>
  <c r="U27" i="18"/>
  <c r="N146" i="18"/>
  <c r="O146" i="18"/>
  <c r="P146" i="18"/>
  <c r="Q146" i="18"/>
  <c r="R146" i="18"/>
  <c r="S146" i="18"/>
  <c r="U146" i="18"/>
  <c r="T146" i="18"/>
  <c r="Q175" i="18"/>
  <c r="R175" i="18"/>
  <c r="S175" i="18"/>
  <c r="T175" i="18"/>
  <c r="U175" i="18"/>
  <c r="N175" i="18"/>
  <c r="P175" i="18"/>
  <c r="O175" i="18"/>
  <c r="R312" i="18"/>
  <c r="S312" i="18"/>
  <c r="T312" i="18"/>
  <c r="U312" i="18"/>
  <c r="N312" i="18"/>
  <c r="O312" i="18"/>
  <c r="P312" i="18"/>
  <c r="Q312" i="18"/>
  <c r="R329" i="18"/>
  <c r="S329" i="18"/>
  <c r="T329" i="18"/>
  <c r="U329" i="18"/>
  <c r="N329" i="18"/>
  <c r="O329" i="18"/>
  <c r="P329" i="18"/>
  <c r="Q329" i="18"/>
  <c r="Q385" i="18"/>
  <c r="S385" i="18"/>
  <c r="P385" i="18"/>
  <c r="R385" i="18"/>
  <c r="T385" i="18"/>
  <c r="U385" i="18"/>
  <c r="O385" i="18"/>
  <c r="N385" i="18"/>
  <c r="N150" i="18"/>
  <c r="O150" i="18"/>
  <c r="P150" i="18"/>
  <c r="Q150" i="18"/>
  <c r="R150" i="18"/>
  <c r="S150" i="18"/>
  <c r="U150" i="18"/>
  <c r="T150" i="18"/>
  <c r="N54" i="18"/>
  <c r="O54" i="18"/>
  <c r="P54" i="18"/>
  <c r="Q54" i="18"/>
  <c r="R54" i="18"/>
  <c r="S54" i="18"/>
  <c r="T54" i="18"/>
  <c r="U54" i="18"/>
  <c r="N148" i="18"/>
  <c r="O148" i="18"/>
  <c r="P148" i="18"/>
  <c r="Q148" i="18"/>
  <c r="R148" i="18"/>
  <c r="S148" i="18"/>
  <c r="U148" i="18"/>
  <c r="T148" i="18"/>
  <c r="Q187" i="18"/>
  <c r="R187" i="18"/>
  <c r="S187" i="18"/>
  <c r="T187" i="18"/>
  <c r="U187" i="18"/>
  <c r="N187" i="18"/>
  <c r="P187" i="18"/>
  <c r="O187" i="18"/>
  <c r="Q212" i="18"/>
  <c r="R212" i="18"/>
  <c r="S212" i="18"/>
  <c r="T212" i="18"/>
  <c r="U212" i="18"/>
  <c r="N212" i="18"/>
  <c r="P212" i="18"/>
  <c r="O212" i="18"/>
  <c r="R347" i="18"/>
  <c r="S347" i="18"/>
  <c r="T347" i="18"/>
  <c r="U347" i="18"/>
  <c r="N347" i="18"/>
  <c r="O347" i="18"/>
  <c r="P347" i="18"/>
  <c r="Q347" i="18"/>
  <c r="N76" i="18"/>
  <c r="O76" i="18"/>
  <c r="P76" i="18"/>
  <c r="Q76" i="18"/>
  <c r="R76" i="18"/>
  <c r="S76" i="18"/>
  <c r="U76" i="18"/>
  <c r="T76" i="18"/>
  <c r="Q203" i="18"/>
  <c r="R203" i="18"/>
  <c r="S203" i="18"/>
  <c r="T203" i="18"/>
  <c r="U203" i="18"/>
  <c r="N203" i="18"/>
  <c r="P203" i="18"/>
  <c r="O203" i="18"/>
  <c r="Q154" i="18"/>
  <c r="R154" i="18"/>
  <c r="S154" i="18"/>
  <c r="T154" i="18"/>
  <c r="U154" i="18"/>
  <c r="N154" i="18"/>
  <c r="P154" i="18"/>
  <c r="O154" i="18"/>
  <c r="R316" i="18"/>
  <c r="S316" i="18"/>
  <c r="T316" i="18"/>
  <c r="U316" i="18"/>
  <c r="N316" i="18"/>
  <c r="O316" i="18"/>
  <c r="P316" i="18"/>
  <c r="Q316" i="18"/>
  <c r="N19" i="18"/>
  <c r="O19" i="18"/>
  <c r="P19" i="18"/>
  <c r="Q19" i="18"/>
  <c r="R19" i="18"/>
  <c r="S19" i="18"/>
  <c r="T19" i="18"/>
  <c r="U19" i="18"/>
  <c r="Q395" i="18"/>
  <c r="P395" i="18"/>
  <c r="R395" i="18"/>
  <c r="S395" i="18"/>
  <c r="T395" i="18"/>
  <c r="U395" i="18"/>
  <c r="O395" i="18"/>
  <c r="N395" i="18"/>
  <c r="Q302" i="18"/>
  <c r="R302" i="18"/>
  <c r="S302" i="18"/>
  <c r="T302" i="18"/>
  <c r="U302" i="18"/>
  <c r="P302" i="18"/>
  <c r="N302" i="18"/>
  <c r="O302" i="18"/>
  <c r="N31" i="18"/>
  <c r="O31" i="18"/>
  <c r="P31" i="18"/>
  <c r="Q31" i="18"/>
  <c r="R31" i="18"/>
  <c r="S31" i="18"/>
  <c r="T31" i="18"/>
  <c r="U31" i="18"/>
  <c r="N5" i="18"/>
  <c r="O5" i="18"/>
  <c r="P5" i="18"/>
  <c r="Q5" i="18"/>
  <c r="R5" i="18"/>
  <c r="S5" i="18"/>
  <c r="T5" i="18"/>
  <c r="U5" i="18"/>
  <c r="Q220" i="18"/>
  <c r="R220" i="18"/>
  <c r="S220" i="18"/>
  <c r="T220" i="18"/>
  <c r="U220" i="18"/>
  <c r="N220" i="18"/>
  <c r="P220" i="18"/>
  <c r="O220" i="18"/>
  <c r="R330" i="18"/>
  <c r="S330" i="18"/>
  <c r="T330" i="18"/>
  <c r="U330" i="18"/>
  <c r="N330" i="18"/>
  <c r="P330" i="18"/>
  <c r="Q330" i="18"/>
  <c r="O330" i="18"/>
  <c r="N9" i="18"/>
  <c r="O9" i="18"/>
  <c r="P9" i="18"/>
  <c r="Q9" i="18"/>
  <c r="R9" i="18"/>
  <c r="S9" i="18"/>
  <c r="T9" i="18"/>
  <c r="U9" i="18"/>
  <c r="Q231" i="18"/>
  <c r="R231" i="18"/>
  <c r="S231" i="18"/>
  <c r="T231" i="18"/>
  <c r="U231" i="18"/>
  <c r="N231" i="18"/>
  <c r="P231" i="18"/>
  <c r="O231" i="18"/>
  <c r="Q296" i="18"/>
  <c r="R296" i="18"/>
  <c r="S296" i="18"/>
  <c r="T296" i="18"/>
  <c r="U296" i="18"/>
  <c r="P296" i="18"/>
  <c r="N296" i="18"/>
  <c r="O296" i="18"/>
  <c r="R358" i="18"/>
  <c r="S358" i="18"/>
  <c r="T358" i="18"/>
  <c r="U358" i="18"/>
  <c r="N358" i="18"/>
  <c r="O358" i="18"/>
  <c r="P358" i="18"/>
  <c r="Q358" i="18"/>
  <c r="N48" i="18"/>
  <c r="O48" i="18"/>
  <c r="P48" i="18"/>
  <c r="Q48" i="18"/>
  <c r="R48" i="18"/>
  <c r="S48" i="18"/>
  <c r="U48" i="18"/>
  <c r="T48" i="18"/>
  <c r="N133" i="18"/>
  <c r="O133" i="18"/>
  <c r="P133" i="18"/>
  <c r="Q133" i="18"/>
  <c r="R133" i="18"/>
  <c r="S133" i="18"/>
  <c r="U133" i="18"/>
  <c r="T133" i="18"/>
  <c r="Q202" i="18"/>
  <c r="R202" i="18"/>
  <c r="S202" i="18"/>
  <c r="T202" i="18"/>
  <c r="U202" i="18"/>
  <c r="N202" i="18"/>
  <c r="P202" i="18"/>
  <c r="O202" i="18"/>
  <c r="Q167" i="18"/>
  <c r="R167" i="18"/>
  <c r="S167" i="18"/>
  <c r="T167" i="18"/>
  <c r="U167" i="18"/>
  <c r="N167" i="18"/>
  <c r="P167" i="18"/>
  <c r="O167" i="18"/>
  <c r="Q278" i="18"/>
  <c r="R278" i="18"/>
  <c r="S278" i="18"/>
  <c r="T278" i="18"/>
  <c r="U278" i="18"/>
  <c r="N278" i="18"/>
  <c r="P278" i="18"/>
  <c r="O278" i="18"/>
  <c r="Q305" i="18"/>
  <c r="R305" i="18"/>
  <c r="S305" i="18"/>
  <c r="T305" i="18"/>
  <c r="U305" i="18"/>
  <c r="P305" i="18"/>
  <c r="N305" i="18"/>
  <c r="O305" i="18"/>
  <c r="R366" i="18"/>
  <c r="S366" i="18"/>
  <c r="T366" i="18"/>
  <c r="U366" i="18"/>
  <c r="N366" i="18"/>
  <c r="P366" i="18"/>
  <c r="O366" i="18"/>
  <c r="Q366" i="18"/>
  <c r="N75" i="18"/>
  <c r="O75" i="18"/>
  <c r="P75" i="18"/>
  <c r="Q75" i="18"/>
  <c r="R75" i="18"/>
  <c r="S75" i="18"/>
  <c r="T75" i="18"/>
  <c r="U75" i="18"/>
  <c r="N49" i="18"/>
  <c r="O49" i="18"/>
  <c r="P49" i="18"/>
  <c r="Q49" i="18"/>
  <c r="R49" i="18"/>
  <c r="S49" i="18"/>
  <c r="T49" i="18"/>
  <c r="U49" i="18"/>
  <c r="Q235" i="18"/>
  <c r="R235" i="18"/>
  <c r="S235" i="18"/>
  <c r="T235" i="18"/>
  <c r="U235" i="18"/>
  <c r="N235" i="18"/>
  <c r="P235" i="18"/>
  <c r="O235" i="18"/>
  <c r="Q247" i="18"/>
  <c r="R247" i="18"/>
  <c r="S247" i="18"/>
  <c r="T247" i="18"/>
  <c r="U247" i="18"/>
  <c r="N247" i="18"/>
  <c r="P247" i="18"/>
  <c r="O247" i="18"/>
  <c r="Q309" i="18"/>
  <c r="R309" i="18"/>
  <c r="S309" i="18"/>
  <c r="T309" i="18"/>
  <c r="U309" i="18"/>
  <c r="P309" i="18"/>
  <c r="O309" i="18"/>
  <c r="N309" i="18"/>
  <c r="Q392" i="18"/>
  <c r="S392" i="18"/>
  <c r="R392" i="18"/>
  <c r="T392" i="18"/>
  <c r="O392" i="18"/>
  <c r="U392" i="18"/>
  <c r="N392" i="18"/>
  <c r="P392" i="18"/>
  <c r="N15" i="18"/>
  <c r="O15" i="18"/>
  <c r="P15" i="18"/>
  <c r="Q15" i="18"/>
  <c r="R15" i="18"/>
  <c r="S15" i="18"/>
  <c r="T15" i="18"/>
  <c r="U15" i="18"/>
  <c r="N111" i="18"/>
  <c r="O111" i="18"/>
  <c r="P111" i="18"/>
  <c r="Q111" i="18"/>
  <c r="R111" i="18"/>
  <c r="S111" i="18"/>
  <c r="U111" i="18"/>
  <c r="T111" i="18"/>
  <c r="Q259" i="18"/>
  <c r="R259" i="18"/>
  <c r="S259" i="18"/>
  <c r="T259" i="18"/>
  <c r="U259" i="18"/>
  <c r="N259" i="18"/>
  <c r="P259" i="18"/>
  <c r="O259" i="18"/>
  <c r="Q273" i="18"/>
  <c r="R273" i="18"/>
  <c r="S273" i="18"/>
  <c r="T273" i="18"/>
  <c r="U273" i="18"/>
  <c r="N273" i="18"/>
  <c r="P273" i="18"/>
  <c r="O273" i="18"/>
  <c r="R372" i="18"/>
  <c r="S372" i="18"/>
  <c r="T372" i="18"/>
  <c r="U372" i="18"/>
  <c r="N372" i="18"/>
  <c r="O372" i="18"/>
  <c r="P372" i="18"/>
  <c r="Q372" i="18"/>
  <c r="R361" i="18"/>
  <c r="S361" i="18"/>
  <c r="T361" i="18"/>
  <c r="U361" i="18"/>
  <c r="N361" i="18"/>
  <c r="O361" i="18"/>
  <c r="P361" i="18"/>
  <c r="Q361" i="18"/>
  <c r="N113" i="18"/>
  <c r="O113" i="18"/>
  <c r="P113" i="18"/>
  <c r="Q113" i="18"/>
  <c r="R113" i="18"/>
  <c r="S113" i="18"/>
  <c r="U113" i="18"/>
  <c r="T113" i="18"/>
  <c r="N74" i="18"/>
  <c r="O74" i="18"/>
  <c r="P74" i="18"/>
  <c r="Q74" i="18"/>
  <c r="R74" i="18"/>
  <c r="S74" i="18"/>
  <c r="T74" i="18"/>
  <c r="U74" i="18"/>
  <c r="Q225" i="18"/>
  <c r="R225" i="18"/>
  <c r="S225" i="18"/>
  <c r="T225" i="18"/>
  <c r="U225" i="18"/>
  <c r="N225" i="18"/>
  <c r="P225" i="18"/>
  <c r="O225" i="18"/>
  <c r="Q218" i="18"/>
  <c r="R218" i="18"/>
  <c r="S218" i="18"/>
  <c r="T218" i="18"/>
  <c r="U218" i="18"/>
  <c r="N218" i="18"/>
  <c r="P218" i="18"/>
  <c r="O218" i="18"/>
  <c r="Q252" i="18"/>
  <c r="R252" i="18"/>
  <c r="S252" i="18"/>
  <c r="T252" i="18"/>
  <c r="U252" i="18"/>
  <c r="N252" i="18"/>
  <c r="P252" i="18"/>
  <c r="O252" i="18"/>
  <c r="Q387" i="18"/>
  <c r="S387" i="18"/>
  <c r="R387" i="18"/>
  <c r="P387" i="18"/>
  <c r="T387" i="18"/>
  <c r="U387" i="18"/>
  <c r="O387" i="18"/>
  <c r="N387" i="18"/>
  <c r="N64" i="18"/>
  <c r="O64" i="18"/>
  <c r="P64" i="18"/>
  <c r="Q64" i="18"/>
  <c r="R64" i="18"/>
  <c r="S64" i="18"/>
  <c r="U64" i="18"/>
  <c r="T64" i="18"/>
  <c r="N14" i="18"/>
  <c r="O14" i="18"/>
  <c r="P14" i="18"/>
  <c r="Q14" i="18"/>
  <c r="R14" i="18"/>
  <c r="S14" i="18"/>
  <c r="T14" i="18"/>
  <c r="U14" i="18"/>
  <c r="N149" i="18"/>
  <c r="O149" i="18"/>
  <c r="P149" i="18"/>
  <c r="Q149" i="18"/>
  <c r="R149" i="18"/>
  <c r="S149" i="18"/>
  <c r="U149" i="18"/>
  <c r="T149" i="18"/>
  <c r="Q171" i="18"/>
  <c r="R171" i="18"/>
  <c r="S171" i="18"/>
  <c r="T171" i="18"/>
  <c r="U171" i="18"/>
  <c r="N171" i="18"/>
  <c r="P171" i="18"/>
  <c r="O171" i="18"/>
  <c r="Q221" i="18"/>
  <c r="R221" i="18"/>
  <c r="S221" i="18"/>
  <c r="T221" i="18"/>
  <c r="U221" i="18"/>
  <c r="N221" i="18"/>
  <c r="P221" i="18"/>
  <c r="O221" i="18"/>
  <c r="R341" i="18"/>
  <c r="S341" i="18"/>
  <c r="T341" i="18"/>
  <c r="U341" i="18"/>
  <c r="N341" i="18"/>
  <c r="Q341" i="18"/>
  <c r="P341" i="18"/>
  <c r="O341" i="18"/>
  <c r="Q398" i="18"/>
  <c r="R398" i="18"/>
  <c r="S398" i="18"/>
  <c r="T398" i="18"/>
  <c r="O398" i="18"/>
  <c r="U398" i="18"/>
  <c r="N398" i="18"/>
  <c r="P398" i="18"/>
  <c r="N59" i="18"/>
  <c r="O59" i="18"/>
  <c r="P59" i="18"/>
  <c r="Q59" i="18"/>
  <c r="R59" i="18"/>
  <c r="S59" i="18"/>
  <c r="T59" i="18"/>
  <c r="U59" i="18"/>
  <c r="N33" i="18"/>
  <c r="O33" i="18"/>
  <c r="P33" i="18"/>
  <c r="Q33" i="18"/>
  <c r="R33" i="18"/>
  <c r="S33" i="18"/>
  <c r="T33" i="18"/>
  <c r="U33" i="18"/>
  <c r="Q190" i="18"/>
  <c r="R190" i="18"/>
  <c r="S190" i="18"/>
  <c r="T190" i="18"/>
  <c r="U190" i="18"/>
  <c r="N190" i="18"/>
  <c r="P190" i="18"/>
  <c r="O190" i="18"/>
  <c r="Q288" i="18"/>
  <c r="R288" i="18"/>
  <c r="S288" i="18"/>
  <c r="T288" i="18"/>
  <c r="U288" i="18"/>
  <c r="P288" i="18"/>
  <c r="N288" i="18"/>
  <c r="O288" i="18"/>
  <c r="R337" i="18"/>
  <c r="S337" i="18"/>
  <c r="T337" i="18"/>
  <c r="U337" i="18"/>
  <c r="N337" i="18"/>
  <c r="O337" i="18"/>
  <c r="P337" i="18"/>
  <c r="Q337" i="18"/>
  <c r="R360" i="18"/>
  <c r="S360" i="18"/>
  <c r="T360" i="18"/>
  <c r="U360" i="18"/>
  <c r="N360" i="18"/>
  <c r="O360" i="18"/>
  <c r="P360" i="18"/>
  <c r="Q360" i="18"/>
  <c r="N138" i="18"/>
  <c r="O138" i="18"/>
  <c r="P138" i="18"/>
  <c r="Q138" i="18"/>
  <c r="R138" i="18"/>
  <c r="S138" i="18"/>
  <c r="U138" i="18"/>
  <c r="T138" i="18"/>
  <c r="N94" i="18"/>
  <c r="O94" i="18"/>
  <c r="P94" i="18"/>
  <c r="Q94" i="18"/>
  <c r="R94" i="18"/>
  <c r="S94" i="18"/>
  <c r="U94" i="18"/>
  <c r="T94" i="18"/>
  <c r="N143" i="18"/>
  <c r="O143" i="18"/>
  <c r="P143" i="18"/>
  <c r="Q143" i="18"/>
  <c r="R143" i="18"/>
  <c r="S143" i="18"/>
  <c r="U143" i="18"/>
  <c r="T143" i="18"/>
  <c r="Q242" i="18"/>
  <c r="R242" i="18"/>
  <c r="S242" i="18"/>
  <c r="T242" i="18"/>
  <c r="U242" i="18"/>
  <c r="N242" i="18"/>
  <c r="P242" i="18"/>
  <c r="O242" i="18"/>
  <c r="Q276" i="18"/>
  <c r="R276" i="18"/>
  <c r="S276" i="18"/>
  <c r="T276" i="18"/>
  <c r="U276" i="18"/>
  <c r="N276" i="18"/>
  <c r="P276" i="18"/>
  <c r="O276" i="18"/>
  <c r="R322" i="18"/>
  <c r="S322" i="18"/>
  <c r="T322" i="18"/>
  <c r="U322" i="18"/>
  <c r="N322" i="18"/>
  <c r="Q322" i="18"/>
  <c r="P322" i="18"/>
  <c r="O322" i="18"/>
  <c r="Q240" i="18"/>
  <c r="R240" i="18"/>
  <c r="S240" i="18"/>
  <c r="T240" i="18"/>
  <c r="U240" i="18"/>
  <c r="N240" i="18"/>
  <c r="P240" i="18"/>
  <c r="O240" i="18"/>
  <c r="Q228" i="18"/>
  <c r="R228" i="18"/>
  <c r="S228" i="18"/>
  <c r="T228" i="18"/>
  <c r="U228" i="18"/>
  <c r="N228" i="18"/>
  <c r="P228" i="18"/>
  <c r="O228" i="18"/>
  <c r="R374" i="18"/>
  <c r="S374" i="18"/>
  <c r="T374" i="18"/>
  <c r="U374" i="18"/>
  <c r="N374" i="18"/>
  <c r="O374" i="18"/>
  <c r="P374" i="18"/>
  <c r="Q374" i="18"/>
  <c r="N53" i="18"/>
  <c r="O53" i="18"/>
  <c r="P53" i="18"/>
  <c r="Q53" i="18"/>
  <c r="R53" i="18"/>
  <c r="S53" i="18"/>
  <c r="T53" i="18"/>
  <c r="U53" i="18"/>
  <c r="R321" i="18"/>
  <c r="S321" i="18"/>
  <c r="T321" i="18"/>
  <c r="U321" i="18"/>
  <c r="N321" i="18"/>
  <c r="O321" i="18"/>
  <c r="P321" i="18"/>
  <c r="Q321" i="18"/>
  <c r="N135" i="18"/>
  <c r="O135" i="18"/>
  <c r="P135" i="18"/>
  <c r="Q135" i="18"/>
  <c r="R135" i="18"/>
  <c r="S135" i="18"/>
  <c r="U135" i="18"/>
  <c r="T135" i="18"/>
  <c r="R342" i="18"/>
  <c r="S342" i="18"/>
  <c r="T342" i="18"/>
  <c r="U342" i="18"/>
  <c r="N342" i="18"/>
  <c r="O342" i="18"/>
  <c r="P342" i="18"/>
  <c r="Q342" i="18"/>
  <c r="R355" i="18"/>
  <c r="S355" i="18"/>
  <c r="T355" i="18"/>
  <c r="U355" i="18"/>
  <c r="N355" i="18"/>
  <c r="O355" i="18"/>
  <c r="Q355" i="18"/>
  <c r="P355" i="18"/>
  <c r="N131" i="18"/>
  <c r="O131" i="18"/>
  <c r="P131" i="18"/>
  <c r="Q131" i="18"/>
  <c r="R131" i="18"/>
  <c r="S131" i="18"/>
  <c r="U131" i="18"/>
  <c r="T131" i="18"/>
  <c r="Q191" i="18"/>
  <c r="R191" i="18"/>
  <c r="S191" i="18"/>
  <c r="T191" i="18"/>
  <c r="U191" i="18"/>
  <c r="N191" i="18"/>
  <c r="P191" i="18"/>
  <c r="O191" i="18"/>
  <c r="R365" i="18"/>
  <c r="S365" i="18"/>
  <c r="T365" i="18"/>
  <c r="U365" i="18"/>
  <c r="N365" i="18"/>
  <c r="Q365" i="18"/>
  <c r="P365" i="18"/>
  <c r="O365" i="18"/>
  <c r="R367" i="18"/>
  <c r="S367" i="18"/>
  <c r="T367" i="18"/>
  <c r="U367" i="18"/>
  <c r="N367" i="18"/>
  <c r="Q367" i="18"/>
  <c r="O367" i="18"/>
  <c r="P367" i="18"/>
  <c r="O84" i="18"/>
  <c r="P84" i="18"/>
  <c r="Q84" i="18"/>
  <c r="R84" i="18"/>
  <c r="S84" i="18"/>
  <c r="U84" i="18"/>
  <c r="T84" i="18"/>
  <c r="N84" i="18"/>
  <c r="N90" i="18"/>
  <c r="O90" i="18"/>
  <c r="P90" i="18"/>
  <c r="Q90" i="18"/>
  <c r="R90" i="18"/>
  <c r="S90" i="18"/>
  <c r="U90" i="18"/>
  <c r="T90" i="18"/>
  <c r="N30" i="18"/>
  <c r="O30" i="18"/>
  <c r="P30" i="18"/>
  <c r="Q30" i="18"/>
  <c r="R30" i="18"/>
  <c r="S30" i="18"/>
  <c r="T30" i="18"/>
  <c r="U30" i="18"/>
  <c r="Q267" i="18"/>
  <c r="R267" i="18"/>
  <c r="S267" i="18"/>
  <c r="T267" i="18"/>
  <c r="U267" i="18"/>
  <c r="N267" i="18"/>
  <c r="P267" i="18"/>
  <c r="O267" i="18"/>
  <c r="Q196" i="18"/>
  <c r="R196" i="18"/>
  <c r="S196" i="18"/>
  <c r="T196" i="18"/>
  <c r="U196" i="18"/>
  <c r="N196" i="18"/>
  <c r="P196" i="18"/>
  <c r="O196" i="18"/>
  <c r="Q253" i="18"/>
  <c r="R253" i="18"/>
  <c r="S253" i="18"/>
  <c r="T253" i="18"/>
  <c r="U253" i="18"/>
  <c r="N253" i="18"/>
  <c r="P253" i="18"/>
  <c r="O253" i="18"/>
  <c r="R319" i="18"/>
  <c r="S319" i="18"/>
  <c r="T319" i="18"/>
  <c r="U319" i="18"/>
  <c r="N319" i="18"/>
  <c r="Q319" i="18"/>
  <c r="O319" i="18"/>
  <c r="P319" i="18"/>
  <c r="N20" i="18"/>
  <c r="O20" i="18"/>
  <c r="P20" i="18"/>
  <c r="Q20" i="18"/>
  <c r="R20" i="18"/>
  <c r="S20" i="18"/>
  <c r="U20" i="18"/>
  <c r="T20" i="18"/>
  <c r="N142" i="18"/>
  <c r="O142" i="18"/>
  <c r="P142" i="18"/>
  <c r="Q142" i="18"/>
  <c r="R142" i="18"/>
  <c r="S142" i="18"/>
  <c r="U142" i="18"/>
  <c r="T142" i="18"/>
  <c r="N96" i="18"/>
  <c r="O96" i="18"/>
  <c r="P96" i="18"/>
  <c r="Q96" i="18"/>
  <c r="R96" i="18"/>
  <c r="S96" i="18"/>
  <c r="U96" i="18"/>
  <c r="T96" i="18"/>
  <c r="Q160" i="18"/>
  <c r="R160" i="18"/>
  <c r="S160" i="18"/>
  <c r="T160" i="18"/>
  <c r="U160" i="18"/>
  <c r="N160" i="18"/>
  <c r="P160" i="18"/>
  <c r="O160" i="18"/>
  <c r="Q222" i="18"/>
  <c r="R222" i="18"/>
  <c r="S222" i="18"/>
  <c r="T222" i="18"/>
  <c r="U222" i="18"/>
  <c r="N222" i="18"/>
  <c r="P222" i="18"/>
  <c r="O222" i="18"/>
  <c r="Q298" i="18"/>
  <c r="R298" i="18"/>
  <c r="S298" i="18"/>
  <c r="T298" i="18"/>
  <c r="U298" i="18"/>
  <c r="P298" i="18"/>
  <c r="N298" i="18"/>
  <c r="O298" i="18"/>
  <c r="P383" i="18"/>
  <c r="Q383" i="18"/>
  <c r="S383" i="18"/>
  <c r="R383" i="18"/>
  <c r="T383" i="18"/>
  <c r="U383" i="18"/>
  <c r="O383" i="18"/>
  <c r="N383" i="18"/>
  <c r="N47" i="18"/>
  <c r="O47" i="18"/>
  <c r="P47" i="18"/>
  <c r="Q47" i="18"/>
  <c r="R47" i="18"/>
  <c r="S47" i="18"/>
  <c r="T47" i="18"/>
  <c r="U47" i="18"/>
  <c r="N21" i="18"/>
  <c r="O21" i="18"/>
  <c r="P21" i="18"/>
  <c r="Q21" i="18"/>
  <c r="R21" i="18"/>
  <c r="S21" i="18"/>
  <c r="T21" i="18"/>
  <c r="U21" i="18"/>
  <c r="Q243" i="18"/>
  <c r="R243" i="18"/>
  <c r="S243" i="18"/>
  <c r="T243" i="18"/>
  <c r="U243" i="18"/>
  <c r="N243" i="18"/>
  <c r="P243" i="18"/>
  <c r="O243" i="18"/>
  <c r="Q264" i="18"/>
  <c r="R264" i="18"/>
  <c r="S264" i="18"/>
  <c r="T264" i="18"/>
  <c r="U264" i="18"/>
  <c r="N264" i="18"/>
  <c r="P264" i="18"/>
  <c r="O264" i="18"/>
  <c r="R364" i="18"/>
  <c r="S364" i="18"/>
  <c r="T364" i="18"/>
  <c r="U364" i="18"/>
  <c r="N364" i="18"/>
  <c r="O364" i="18"/>
  <c r="P364" i="18"/>
  <c r="Q364" i="18"/>
  <c r="R336" i="18"/>
  <c r="S336" i="18"/>
  <c r="T336" i="18"/>
  <c r="U336" i="18"/>
  <c r="N336" i="18"/>
  <c r="P336" i="18"/>
  <c r="Q336" i="18"/>
  <c r="O336" i="18"/>
  <c r="N99" i="18"/>
  <c r="O99" i="18"/>
  <c r="P99" i="18"/>
  <c r="Q99" i="18"/>
  <c r="R99" i="18"/>
  <c r="S99" i="18"/>
  <c r="U99" i="18"/>
  <c r="T99" i="18"/>
  <c r="N134" i="18"/>
  <c r="O134" i="18"/>
  <c r="P134" i="18"/>
  <c r="Q134" i="18"/>
  <c r="R134" i="18"/>
  <c r="S134" i="18"/>
  <c r="U134" i="18"/>
  <c r="T134" i="18"/>
  <c r="Q200" i="18"/>
  <c r="R200" i="18"/>
  <c r="S200" i="18"/>
  <c r="T200" i="18"/>
  <c r="U200" i="18"/>
  <c r="N200" i="18"/>
  <c r="P200" i="18"/>
  <c r="O200" i="18"/>
  <c r="Q282" i="18"/>
  <c r="R282" i="18"/>
  <c r="S282" i="18"/>
  <c r="T282" i="18"/>
  <c r="U282" i="18"/>
  <c r="N282" i="18"/>
  <c r="P282" i="18"/>
  <c r="O282" i="18"/>
  <c r="R349" i="18"/>
  <c r="S349" i="18"/>
  <c r="T349" i="18"/>
  <c r="U349" i="18"/>
  <c r="N349" i="18"/>
  <c r="Q349" i="18"/>
  <c r="O349" i="18"/>
  <c r="P349" i="18"/>
  <c r="R362" i="18"/>
  <c r="S362" i="18"/>
  <c r="T362" i="18"/>
  <c r="U362" i="18"/>
  <c r="N362" i="18"/>
  <c r="P362" i="18"/>
  <c r="Q362" i="18"/>
  <c r="O362" i="18"/>
  <c r="N122" i="18"/>
  <c r="O122" i="18"/>
  <c r="P122" i="18"/>
  <c r="Q122" i="18"/>
  <c r="R122" i="18"/>
  <c r="S122" i="18"/>
  <c r="U122" i="18"/>
  <c r="T122" i="18"/>
  <c r="N46" i="18"/>
  <c r="O46" i="18"/>
  <c r="P46" i="18"/>
  <c r="Q46" i="18"/>
  <c r="R46" i="18"/>
  <c r="S46" i="18"/>
  <c r="T46" i="18"/>
  <c r="U46" i="18"/>
  <c r="N140" i="18"/>
  <c r="O140" i="18"/>
  <c r="P140" i="18"/>
  <c r="Q140" i="18"/>
  <c r="R140" i="18"/>
  <c r="S140" i="18"/>
  <c r="U140" i="18"/>
  <c r="T140" i="18"/>
  <c r="Q283" i="18"/>
  <c r="R283" i="18"/>
  <c r="S283" i="18"/>
  <c r="T283" i="18"/>
  <c r="U283" i="18"/>
  <c r="P283" i="18"/>
  <c r="N283" i="18"/>
  <c r="O283" i="18"/>
  <c r="Q285" i="18"/>
  <c r="R285" i="18"/>
  <c r="S285" i="18"/>
  <c r="T285" i="18"/>
  <c r="U285" i="18"/>
  <c r="P285" i="18"/>
  <c r="N285" i="18"/>
  <c r="O285" i="18"/>
  <c r="S380" i="18"/>
  <c r="P380" i="18"/>
  <c r="R380" i="18"/>
  <c r="Q380" i="18"/>
  <c r="T380" i="18"/>
  <c r="N380" i="18"/>
  <c r="U380" i="18"/>
  <c r="O380" i="18"/>
  <c r="R4" i="18"/>
  <c r="S4" i="18"/>
  <c r="T4" i="18"/>
  <c r="U4" i="18"/>
  <c r="N4" i="18"/>
  <c r="P4" i="18"/>
  <c r="Q4" i="18"/>
  <c r="N108" i="18"/>
  <c r="O108" i="18"/>
  <c r="P108" i="18"/>
  <c r="Q108" i="18"/>
  <c r="R108" i="18"/>
  <c r="S108" i="18"/>
  <c r="U108" i="18"/>
  <c r="T108" i="18"/>
  <c r="N65" i="18"/>
  <c r="O65" i="18"/>
  <c r="P65" i="18"/>
  <c r="Q65" i="18"/>
  <c r="R65" i="18"/>
  <c r="S65" i="18"/>
  <c r="T65" i="18"/>
  <c r="U65" i="18"/>
  <c r="Q197" i="18"/>
  <c r="R197" i="18"/>
  <c r="S197" i="18"/>
  <c r="T197" i="18"/>
  <c r="U197" i="18"/>
  <c r="N197" i="18"/>
  <c r="P197" i="18"/>
  <c r="O197" i="18"/>
  <c r="Q279" i="18"/>
  <c r="R279" i="18"/>
  <c r="S279" i="18"/>
  <c r="T279" i="18"/>
  <c r="U279" i="18"/>
  <c r="N279" i="18"/>
  <c r="P279" i="18"/>
  <c r="O279" i="18"/>
  <c r="Q388" i="18"/>
  <c r="R388" i="18"/>
  <c r="S388" i="18"/>
  <c r="T388" i="18"/>
  <c r="O388" i="18"/>
  <c r="U388" i="18"/>
  <c r="P388" i="18"/>
  <c r="N388" i="18"/>
  <c r="R351" i="18"/>
  <c r="S351" i="18"/>
  <c r="T351" i="18"/>
  <c r="U351" i="18"/>
  <c r="N351" i="18"/>
  <c r="Q351" i="18"/>
  <c r="O351" i="18"/>
  <c r="P351" i="18"/>
  <c r="N123" i="18"/>
  <c r="O123" i="18"/>
  <c r="P123" i="18"/>
  <c r="Q123" i="18"/>
  <c r="R123" i="18"/>
  <c r="S123" i="18"/>
  <c r="U123" i="18"/>
  <c r="T123" i="18"/>
  <c r="N83" i="18"/>
  <c r="O83" i="18"/>
  <c r="P83" i="18"/>
  <c r="Q83" i="18"/>
  <c r="R83" i="18"/>
  <c r="S83" i="18"/>
  <c r="T83" i="18"/>
  <c r="U83" i="18"/>
  <c r="Q185" i="18"/>
  <c r="R185" i="18"/>
  <c r="S185" i="18"/>
  <c r="T185" i="18"/>
  <c r="U185" i="18"/>
  <c r="N185" i="18"/>
  <c r="P185" i="18"/>
  <c r="O185" i="18"/>
  <c r="Q241" i="18"/>
  <c r="R241" i="18"/>
  <c r="S241" i="18"/>
  <c r="T241" i="18"/>
  <c r="U241" i="18"/>
  <c r="N241" i="18"/>
  <c r="P241" i="18"/>
  <c r="O241" i="18"/>
  <c r="R318" i="18"/>
  <c r="S318" i="18"/>
  <c r="T318" i="18"/>
  <c r="U318" i="18"/>
  <c r="N318" i="18"/>
  <c r="O318" i="18"/>
  <c r="P318" i="18"/>
  <c r="Q318" i="18"/>
  <c r="Q386" i="18"/>
  <c r="R386" i="18"/>
  <c r="S386" i="18"/>
  <c r="T386" i="18"/>
  <c r="O386" i="18"/>
  <c r="U386" i="18"/>
  <c r="N386" i="18"/>
  <c r="P386" i="18"/>
  <c r="E4" i="8"/>
  <c r="AB3" i="13" s="1"/>
  <c r="D218" i="11"/>
  <c r="D249" i="11"/>
  <c r="D185" i="11"/>
  <c r="D56" i="11"/>
  <c r="D59" i="11"/>
  <c r="D57" i="11"/>
  <c r="D377" i="11"/>
  <c r="D352" i="11"/>
  <c r="D20" i="11"/>
  <c r="D5" i="11"/>
  <c r="D317" i="11"/>
  <c r="D389" i="11"/>
  <c r="D228" i="11"/>
  <c r="D205" i="11"/>
  <c r="D357" i="11"/>
  <c r="D333" i="11"/>
  <c r="D47" i="11"/>
  <c r="D354" i="11"/>
  <c r="D253" i="11"/>
  <c r="D26" i="11"/>
  <c r="D365" i="11"/>
  <c r="D145" i="11"/>
  <c r="D123" i="11"/>
  <c r="D36" i="11"/>
  <c r="D308" i="11"/>
  <c r="D80" i="11"/>
  <c r="D137" i="11"/>
  <c r="D86" i="11"/>
  <c r="D38" i="11"/>
  <c r="D290" i="11"/>
  <c r="D288" i="11"/>
  <c r="D52" i="11"/>
  <c r="D314" i="11"/>
  <c r="D188" i="11"/>
  <c r="D234" i="11"/>
  <c r="D45" i="11"/>
  <c r="D139" i="11"/>
  <c r="D397" i="11"/>
  <c r="D176" i="11"/>
  <c r="D315" i="11"/>
  <c r="D356" i="11"/>
  <c r="D142" i="11"/>
  <c r="D211" i="11"/>
  <c r="D320" i="11"/>
  <c r="D372" i="11"/>
  <c r="D393" i="11"/>
  <c r="D281" i="11"/>
  <c r="D226" i="11"/>
  <c r="D107" i="11"/>
  <c r="D285" i="11"/>
  <c r="D9" i="11"/>
  <c r="D295" i="11"/>
  <c r="D210" i="11"/>
  <c r="D370" i="11"/>
  <c r="D141" i="11"/>
  <c r="D217" i="11"/>
  <c r="D286" i="11"/>
  <c r="D371" i="11"/>
  <c r="D194" i="11"/>
  <c r="D60" i="11"/>
  <c r="D310" i="11"/>
  <c r="D157" i="11"/>
  <c r="D276" i="11"/>
  <c r="D258" i="11"/>
  <c r="D292" i="11"/>
  <c r="D84" i="11"/>
  <c r="D156" i="11"/>
  <c r="D91" i="11"/>
  <c r="D364" i="11"/>
  <c r="D95" i="11"/>
  <c r="D306" i="11"/>
  <c r="D51" i="11"/>
  <c r="D58" i="11"/>
  <c r="D231" i="11"/>
  <c r="D198" i="11"/>
  <c r="D299" i="11"/>
  <c r="D70" i="11"/>
  <c r="D395" i="11"/>
  <c r="D208" i="11"/>
  <c r="D384" i="11"/>
  <c r="D256" i="11"/>
  <c r="D321" i="11"/>
  <c r="D117" i="11"/>
  <c r="D252" i="11"/>
  <c r="D225" i="11"/>
  <c r="D215" i="11"/>
  <c r="D37" i="11"/>
  <c r="D72" i="11"/>
  <c r="D63" i="11"/>
  <c r="D77" i="11"/>
  <c r="D97" i="11"/>
  <c r="D13" i="11"/>
  <c r="D152" i="11"/>
  <c r="D373" i="11"/>
  <c r="D90" i="11"/>
  <c r="D163" i="11"/>
  <c r="D255" i="11"/>
  <c r="D27" i="11"/>
  <c r="D238" i="11"/>
  <c r="D21" i="11"/>
  <c r="D85" i="11"/>
  <c r="D337" i="11"/>
  <c r="D160" i="11"/>
  <c r="D203" i="11"/>
  <c r="D358" i="11"/>
  <c r="D257" i="11"/>
  <c r="D386" i="11"/>
  <c r="D250" i="11"/>
  <c r="D43" i="11"/>
  <c r="D200" i="11"/>
  <c r="D259" i="11"/>
  <c r="D143" i="11"/>
  <c r="D154" i="11"/>
  <c r="D41" i="11"/>
  <c r="D187" i="11"/>
  <c r="D173" i="11"/>
  <c r="D155" i="11"/>
  <c r="D272" i="11"/>
  <c r="D341" i="11"/>
  <c r="D312" i="11"/>
  <c r="D300" i="11"/>
  <c r="D335" i="11"/>
  <c r="D100" i="11"/>
  <c r="D340" i="11"/>
  <c r="D172" i="11"/>
  <c r="D81" i="11"/>
  <c r="D165" i="11"/>
  <c r="D219" i="11"/>
  <c r="D227" i="11"/>
  <c r="D261" i="11"/>
  <c r="D385" i="11"/>
  <c r="D326" i="11"/>
  <c r="D302" i="11"/>
  <c r="D127" i="11"/>
  <c r="D375" i="11"/>
  <c r="D348" i="11"/>
  <c r="D132" i="11"/>
  <c r="D82" i="11"/>
  <c r="D159" i="11"/>
  <c r="D273" i="11"/>
  <c r="D153" i="11"/>
  <c r="D201" i="11"/>
  <c r="D277" i="11"/>
  <c r="D237" i="11"/>
  <c r="D16" i="11"/>
  <c r="D144" i="11"/>
  <c r="D130" i="11"/>
  <c r="D92" i="11"/>
  <c r="D53" i="11"/>
  <c r="D136" i="11"/>
  <c r="D22" i="11"/>
  <c r="D67" i="11"/>
  <c r="D164" i="11"/>
  <c r="D330" i="11"/>
  <c r="D394" i="11"/>
  <c r="D291" i="11"/>
  <c r="D151" i="11"/>
  <c r="D103" i="11"/>
  <c r="D278" i="11"/>
  <c r="D197" i="11"/>
  <c r="D328" i="11"/>
  <c r="D245" i="11"/>
  <c r="D204" i="11"/>
  <c r="D367" i="11"/>
  <c r="D128" i="11"/>
  <c r="D274" i="11"/>
  <c r="D401" i="11"/>
  <c r="D108" i="11"/>
  <c r="D19" i="11"/>
  <c r="D279" i="11"/>
  <c r="D246" i="11"/>
  <c r="D32" i="11"/>
  <c r="D167" i="11"/>
  <c r="D220" i="11"/>
  <c r="D260" i="11"/>
  <c r="D307" i="11"/>
  <c r="D61" i="11"/>
  <c r="D48" i="11"/>
  <c r="D101" i="11"/>
  <c r="D166" i="11"/>
  <c r="D216" i="11"/>
  <c r="D78" i="11"/>
  <c r="D65" i="11"/>
  <c r="D87" i="11"/>
  <c r="D146" i="11"/>
  <c r="D248" i="11"/>
  <c r="D74" i="11"/>
  <c r="D293" i="11"/>
  <c r="D71" i="11"/>
  <c r="D323" i="11"/>
  <c r="D339" i="11"/>
  <c r="D138" i="11"/>
  <c r="D181" i="11"/>
  <c r="D12" i="11"/>
  <c r="D73" i="11"/>
  <c r="D284" i="11"/>
  <c r="D79" i="11"/>
  <c r="D42" i="11"/>
  <c r="D28" i="11"/>
  <c r="D378" i="11"/>
  <c r="D369" i="11"/>
  <c r="D110" i="11"/>
  <c r="D169" i="11"/>
  <c r="D360" i="11"/>
  <c r="D17" i="11"/>
  <c r="D126" i="11"/>
  <c r="D283" i="11"/>
  <c r="D96" i="11"/>
  <c r="D112" i="11"/>
  <c r="D184" i="11"/>
  <c r="D343" i="11"/>
  <c r="D183" i="11"/>
  <c r="D209" i="11"/>
  <c r="D269" i="11"/>
  <c r="D251" i="11"/>
  <c r="D380" i="11"/>
  <c r="D223" i="11"/>
  <c r="D262" i="11"/>
  <c r="D140" i="11"/>
  <c r="D199" i="11"/>
  <c r="D376" i="11"/>
  <c r="D342" i="11"/>
  <c r="D119" i="11"/>
  <c r="D190" i="11"/>
  <c r="D214" i="11"/>
  <c r="D392" i="11"/>
  <c r="D241" i="11"/>
  <c r="D7" i="11"/>
  <c r="D69" i="11"/>
  <c r="D64" i="11"/>
  <c r="D366" i="11"/>
  <c r="D263" i="11"/>
  <c r="D66" i="11"/>
  <c r="D318" i="11"/>
  <c r="D336" i="11"/>
  <c r="D182" i="11"/>
  <c r="D244" i="11"/>
  <c r="D149" i="11"/>
  <c r="D270" i="11"/>
  <c r="D311" i="11"/>
  <c r="D229" i="11"/>
  <c r="D189" i="11"/>
  <c r="D44" i="11"/>
  <c r="D207" i="11"/>
  <c r="D254" i="11"/>
  <c r="D402" i="11"/>
  <c r="D398" i="11"/>
  <c r="D235" i="11"/>
  <c r="D14" i="11"/>
  <c r="D298" i="11"/>
  <c r="D109" i="11"/>
  <c r="D15" i="11"/>
  <c r="D39" i="11"/>
  <c r="D195" i="11"/>
  <c r="D129" i="11"/>
  <c r="D193" i="11"/>
  <c r="D224" i="11"/>
  <c r="D133" i="11"/>
  <c r="D396" i="11"/>
  <c r="D301" i="11"/>
  <c r="E346" i="8"/>
  <c r="AB345" i="13" s="1"/>
  <c r="D62" i="11"/>
  <c r="D118" i="11"/>
  <c r="D399" i="11"/>
  <c r="D388" i="11"/>
  <c r="D212" i="11"/>
  <c r="D304" i="11"/>
  <c r="D29" i="11"/>
  <c r="D387" i="11"/>
  <c r="D50" i="11"/>
  <c r="D35" i="11"/>
  <c r="D94" i="11"/>
  <c r="D379" i="11"/>
  <c r="D75" i="11"/>
  <c r="D213" i="11"/>
  <c r="D265" i="11"/>
  <c r="D400" i="11"/>
  <c r="D294" i="11"/>
  <c r="D179" i="11"/>
  <c r="D236" i="11"/>
  <c r="D31" i="11"/>
  <c r="D93" i="11"/>
  <c r="D111" i="11"/>
  <c r="D4" i="11"/>
  <c r="E4" i="11"/>
  <c r="D68" i="11"/>
  <c r="D242" i="11"/>
  <c r="D76" i="11"/>
  <c r="D34" i="11"/>
  <c r="D362" i="11"/>
  <c r="D361" i="11"/>
  <c r="D105" i="11"/>
  <c r="D113" i="11"/>
  <c r="D353" i="11"/>
  <c r="D391" i="11"/>
  <c r="D120" i="11"/>
  <c r="D178" i="11"/>
  <c r="D334" i="11"/>
  <c r="D135" i="11"/>
  <c r="D282" i="11"/>
  <c r="D368" i="11"/>
  <c r="D266" i="11"/>
  <c r="D33" i="11"/>
  <c r="D331" i="11"/>
  <c r="D88" i="11"/>
  <c r="D177" i="11"/>
  <c r="D243" i="11"/>
  <c r="D345" i="11"/>
  <c r="D344" i="11"/>
  <c r="D289" i="11"/>
  <c r="D174" i="11"/>
  <c r="D115" i="11"/>
  <c r="D319" i="11"/>
  <c r="D230" i="11"/>
  <c r="D322" i="11"/>
  <c r="D116" i="11"/>
  <c r="D158" i="11"/>
  <c r="D150" i="11"/>
  <c r="D171" i="11"/>
  <c r="D206" i="11"/>
  <c r="D381" i="11"/>
  <c r="D125" i="11"/>
  <c r="D104" i="11"/>
  <c r="D324" i="11"/>
  <c r="D24" i="11"/>
  <c r="D40" i="11"/>
  <c r="D114" i="11"/>
  <c r="D390" i="11"/>
  <c r="D303" i="11"/>
  <c r="D10" i="11"/>
  <c r="D89" i="11"/>
  <c r="D83" i="11"/>
  <c r="D359" i="11"/>
  <c r="D240" i="11"/>
  <c r="D275" i="11"/>
  <c r="D162" i="11"/>
  <c r="D186" i="11"/>
  <c r="D196" i="11"/>
  <c r="D8" i="11"/>
  <c r="D161" i="11"/>
  <c r="D222" i="11"/>
  <c r="D350" i="11"/>
  <c r="D374" i="11"/>
  <c r="D221" i="11"/>
  <c r="D297" i="11"/>
  <c r="D232" i="11"/>
  <c r="D239" i="11"/>
  <c r="D296" i="11"/>
  <c r="D30" i="11"/>
  <c r="D329" i="11"/>
  <c r="D49" i="11"/>
  <c r="D313" i="11"/>
  <c r="D280" i="11"/>
  <c r="D168" i="11"/>
  <c r="D54" i="11"/>
  <c r="D338" i="11"/>
  <c r="D46" i="11"/>
  <c r="D180" i="11"/>
  <c r="D271" i="11"/>
  <c r="D247" i="11"/>
  <c r="D382" i="11"/>
  <c r="D327" i="11"/>
  <c r="D202" i="11"/>
  <c r="D134" i="11"/>
  <c r="D191" i="11"/>
  <c r="D122" i="11"/>
  <c r="D363" i="11"/>
  <c r="D287" i="11"/>
  <c r="D264" i="11"/>
  <c r="D404" i="11"/>
  <c r="D305" i="11"/>
  <c r="D148" i="11"/>
  <c r="D268" i="11"/>
  <c r="D11" i="11"/>
  <c r="D349" i="11"/>
  <c r="D147" i="11"/>
  <c r="D403" i="11"/>
  <c r="D355" i="11"/>
  <c r="D102" i="11"/>
  <c r="D106" i="11"/>
  <c r="D347" i="11"/>
  <c r="D383" i="11"/>
  <c r="D121" i="11"/>
  <c r="D99" i="11"/>
  <c r="D175" i="11"/>
  <c r="D316" i="11"/>
  <c r="D192" i="11"/>
  <c r="D351" i="11"/>
  <c r="D55" i="11"/>
  <c r="D170" i="11"/>
  <c r="D124" i="11"/>
  <c r="D346" i="11"/>
  <c r="D6" i="11"/>
  <c r="D325" i="11"/>
  <c r="D23" i="11"/>
  <c r="D18" i="11"/>
  <c r="D267" i="11"/>
  <c r="D131" i="11"/>
  <c r="D6" i="10"/>
  <c r="D4" i="8"/>
  <c r="D154" i="10"/>
  <c r="E154" i="10"/>
  <c r="D158" i="10"/>
  <c r="E158" i="10"/>
  <c r="D190" i="10"/>
  <c r="E190" i="10"/>
  <c r="D46" i="10"/>
  <c r="E46" i="10"/>
  <c r="D262" i="10"/>
  <c r="E262" i="10"/>
  <c r="D78" i="10"/>
  <c r="E78" i="10"/>
  <c r="D100" i="10"/>
  <c r="E100" i="10"/>
  <c r="D26" i="10"/>
  <c r="E26" i="10"/>
  <c r="D131" i="10"/>
  <c r="E131" i="10"/>
  <c r="D358" i="10"/>
  <c r="E358" i="10"/>
  <c r="D92" i="10"/>
  <c r="E92" i="10"/>
  <c r="D41" i="10"/>
  <c r="E41" i="10"/>
  <c r="D91" i="10"/>
  <c r="E91" i="10"/>
  <c r="D25" i="10"/>
  <c r="E25" i="10"/>
  <c r="D223" i="10"/>
  <c r="E223" i="10"/>
  <c r="D246" i="10"/>
  <c r="E246" i="10"/>
  <c r="D388" i="10"/>
  <c r="E388" i="10"/>
  <c r="D297" i="10"/>
  <c r="E297" i="10"/>
  <c r="D68" i="10"/>
  <c r="E68" i="10"/>
  <c r="D303" i="10"/>
  <c r="E303" i="10"/>
  <c r="D276" i="10"/>
  <c r="E276" i="10"/>
  <c r="D287" i="10"/>
  <c r="E287" i="10"/>
  <c r="D50" i="10"/>
  <c r="E50" i="10"/>
  <c r="D366" i="10"/>
  <c r="E366" i="10"/>
  <c r="D11" i="10"/>
  <c r="E11" i="10"/>
  <c r="D176" i="10"/>
  <c r="E176" i="10"/>
  <c r="D207" i="10"/>
  <c r="E207" i="10"/>
  <c r="D394" i="10"/>
  <c r="E394" i="10"/>
  <c r="D389" i="10"/>
  <c r="E389" i="10"/>
  <c r="D109" i="10"/>
  <c r="E109" i="10"/>
  <c r="D124" i="10"/>
  <c r="E124" i="10"/>
  <c r="D76" i="10"/>
  <c r="E76" i="10"/>
  <c r="D74" i="10"/>
  <c r="E74" i="10"/>
  <c r="D204" i="10"/>
  <c r="E204" i="10"/>
  <c r="D168" i="10"/>
  <c r="E168" i="10"/>
  <c r="D379" i="10"/>
  <c r="E379" i="10"/>
  <c r="D62" i="10"/>
  <c r="E62" i="10"/>
  <c r="D24" i="10"/>
  <c r="E24" i="10"/>
  <c r="D19" i="10"/>
  <c r="E19" i="10"/>
  <c r="D378" i="10"/>
  <c r="E378" i="10"/>
  <c r="D250" i="10"/>
  <c r="E250" i="10"/>
  <c r="D281" i="10"/>
  <c r="E281" i="10"/>
  <c r="D54" i="10"/>
  <c r="E54" i="10"/>
  <c r="D132" i="10"/>
  <c r="E132" i="10"/>
  <c r="D375" i="10"/>
  <c r="E375" i="10"/>
  <c r="D17" i="10"/>
  <c r="E17" i="10"/>
  <c r="D257" i="10"/>
  <c r="E257" i="10"/>
  <c r="D280" i="10"/>
  <c r="E280" i="10"/>
  <c r="D252" i="10"/>
  <c r="E252" i="10"/>
  <c r="D244" i="10"/>
  <c r="E244" i="10"/>
  <c r="D367" i="10"/>
  <c r="E367" i="10"/>
  <c r="D115" i="10"/>
  <c r="E115" i="10"/>
  <c r="D178" i="10"/>
  <c r="E178" i="10"/>
  <c r="D206" i="10"/>
  <c r="E206" i="10"/>
  <c r="D279" i="10"/>
  <c r="E279" i="10"/>
  <c r="D107" i="10"/>
  <c r="E107" i="10"/>
  <c r="D177" i="10"/>
  <c r="E177" i="10"/>
  <c r="D381" i="10"/>
  <c r="E381" i="10"/>
  <c r="D217" i="10"/>
  <c r="E217" i="10"/>
  <c r="D266" i="10"/>
  <c r="E266" i="10"/>
  <c r="D52" i="10"/>
  <c r="E52" i="10"/>
  <c r="D37" i="10"/>
  <c r="E37" i="10"/>
  <c r="D197" i="10"/>
  <c r="E197" i="10"/>
  <c r="D193" i="10"/>
  <c r="E193" i="10"/>
  <c r="D128" i="10"/>
  <c r="E128" i="10"/>
  <c r="D93" i="10"/>
  <c r="E93" i="10"/>
  <c r="D261" i="10"/>
  <c r="E261" i="10"/>
  <c r="D135" i="10"/>
  <c r="E135" i="10"/>
  <c r="D318" i="10"/>
  <c r="E318" i="10"/>
  <c r="D240" i="10"/>
  <c r="E240" i="10"/>
  <c r="D370" i="10"/>
  <c r="E370" i="10"/>
  <c r="D55" i="10"/>
  <c r="E55" i="10"/>
  <c r="D220" i="10"/>
  <c r="E220" i="10"/>
  <c r="D355" i="10"/>
  <c r="E355" i="10"/>
  <c r="D401" i="10"/>
  <c r="E401" i="10"/>
  <c r="D148" i="10"/>
  <c r="E148" i="10"/>
  <c r="D156" i="10"/>
  <c r="E156" i="10"/>
  <c r="D393" i="10"/>
  <c r="E393" i="10"/>
  <c r="D30" i="10"/>
  <c r="E30" i="10"/>
  <c r="D396" i="10"/>
  <c r="E396" i="10"/>
  <c r="D374" i="10"/>
  <c r="E374" i="10"/>
  <c r="D304" i="10"/>
  <c r="E304" i="10"/>
  <c r="D327" i="10"/>
  <c r="E327" i="10"/>
  <c r="D332" i="10"/>
  <c r="E332" i="10"/>
  <c r="D368" i="10"/>
  <c r="E368" i="10"/>
  <c r="D301" i="10"/>
  <c r="E301" i="10"/>
  <c r="D343" i="10"/>
  <c r="E343" i="10"/>
  <c r="D138" i="10"/>
  <c r="E138" i="10"/>
  <c r="D70" i="10"/>
  <c r="E70" i="10"/>
  <c r="D385" i="10"/>
  <c r="E385" i="10"/>
  <c r="D357" i="10"/>
  <c r="E357" i="10"/>
  <c r="D215" i="10"/>
  <c r="E215" i="10"/>
  <c r="D402" i="10"/>
  <c r="E402" i="10"/>
  <c r="D12" i="10"/>
  <c r="E12" i="10"/>
  <c r="D205" i="10"/>
  <c r="E205" i="10"/>
  <c r="D218" i="10"/>
  <c r="E218" i="10"/>
  <c r="D260" i="10"/>
  <c r="E260" i="10"/>
  <c r="D84" i="10"/>
  <c r="E84" i="10"/>
  <c r="D296" i="10"/>
  <c r="E296" i="10"/>
  <c r="D247" i="10"/>
  <c r="E247" i="10"/>
  <c r="D126" i="10"/>
  <c r="E126" i="10"/>
  <c r="D106" i="10"/>
  <c r="E106" i="10"/>
  <c r="D170" i="10"/>
  <c r="E170" i="10"/>
  <c r="D390" i="10"/>
  <c r="E390" i="10"/>
  <c r="D317" i="10"/>
  <c r="E317" i="10"/>
  <c r="D79" i="10"/>
  <c r="E79" i="10"/>
  <c r="D273" i="10"/>
  <c r="E273" i="10"/>
  <c r="D209" i="10"/>
  <c r="E209" i="10"/>
  <c r="D329" i="10"/>
  <c r="E329" i="10"/>
  <c r="D200" i="10"/>
  <c r="E200" i="10"/>
  <c r="D27" i="10"/>
  <c r="E27" i="10"/>
  <c r="D114" i="10"/>
  <c r="E114" i="10"/>
  <c r="D82" i="10"/>
  <c r="E82" i="10"/>
  <c r="D118" i="10"/>
  <c r="E118" i="10"/>
  <c r="D344" i="10"/>
  <c r="E344" i="10"/>
  <c r="D99" i="10"/>
  <c r="E99" i="10"/>
  <c r="D104" i="10"/>
  <c r="E104" i="10"/>
  <c r="D120" i="10"/>
  <c r="E120" i="10"/>
  <c r="D316" i="10"/>
  <c r="E316" i="10"/>
  <c r="D232" i="10"/>
  <c r="E232" i="10"/>
  <c r="D28" i="10"/>
  <c r="E28" i="10"/>
  <c r="D321" i="10"/>
  <c r="E321" i="10"/>
  <c r="D155" i="10"/>
  <c r="E155" i="10"/>
  <c r="D60" i="10"/>
  <c r="E60" i="10"/>
  <c r="D211" i="10"/>
  <c r="E211" i="10"/>
  <c r="D169" i="10"/>
  <c r="E169" i="10"/>
  <c r="D173" i="10"/>
  <c r="E173" i="10"/>
  <c r="D231" i="10"/>
  <c r="E231" i="10"/>
  <c r="D364" i="10"/>
  <c r="E364" i="10"/>
  <c r="D9" i="10"/>
  <c r="E9" i="10"/>
  <c r="D219" i="10"/>
  <c r="E219" i="10"/>
  <c r="D243" i="10"/>
  <c r="E243" i="10"/>
  <c r="D335" i="10"/>
  <c r="E335" i="10"/>
  <c r="D202" i="10"/>
  <c r="E202" i="10"/>
  <c r="D141" i="10"/>
  <c r="E141" i="10"/>
  <c r="D383" i="10"/>
  <c r="E383" i="10"/>
  <c r="D284" i="10"/>
  <c r="E284" i="10"/>
  <c r="D77" i="10"/>
  <c r="E77" i="10"/>
  <c r="D295" i="10"/>
  <c r="E295" i="10"/>
  <c r="D137" i="10"/>
  <c r="E137" i="10"/>
  <c r="D101" i="10"/>
  <c r="E101" i="10"/>
  <c r="D194" i="10"/>
  <c r="E194" i="10"/>
  <c r="D47" i="10"/>
  <c r="E47" i="10"/>
  <c r="D64" i="10"/>
  <c r="E64" i="10"/>
  <c r="D72" i="10"/>
  <c r="E72" i="10"/>
  <c r="D221" i="10"/>
  <c r="E221" i="10"/>
  <c r="D251" i="10"/>
  <c r="E251" i="10"/>
  <c r="D376" i="10"/>
  <c r="E376" i="10"/>
  <c r="D373" i="10"/>
  <c r="E373" i="10"/>
  <c r="D192" i="10"/>
  <c r="E192" i="10"/>
  <c r="D307" i="10"/>
  <c r="E307" i="10"/>
  <c r="D184" i="10"/>
  <c r="E184" i="10"/>
  <c r="D365" i="10"/>
  <c r="E365" i="10"/>
  <c r="D196" i="10"/>
  <c r="E196" i="10"/>
  <c r="D324" i="10"/>
  <c r="E324" i="10"/>
  <c r="D264" i="10"/>
  <c r="E264" i="10"/>
  <c r="D256" i="10"/>
  <c r="E256" i="10"/>
  <c r="D39" i="10"/>
  <c r="E39" i="10"/>
  <c r="D345" i="10"/>
  <c r="E345" i="10"/>
  <c r="D342" i="10"/>
  <c r="E342" i="10"/>
  <c r="D147" i="10"/>
  <c r="E147" i="10"/>
  <c r="D95" i="10"/>
  <c r="E95" i="10"/>
  <c r="D208" i="10"/>
  <c r="E208" i="10"/>
  <c r="D267" i="10"/>
  <c r="E267" i="10"/>
  <c r="D96" i="10"/>
  <c r="E96" i="10"/>
  <c r="D213" i="10"/>
  <c r="E213" i="10"/>
  <c r="D14" i="10"/>
  <c r="E14" i="10"/>
  <c r="D85" i="10"/>
  <c r="E85" i="10"/>
  <c r="D278" i="10"/>
  <c r="E278" i="10"/>
  <c r="D203" i="10"/>
  <c r="E203" i="10"/>
  <c r="D340" i="10"/>
  <c r="E340" i="10"/>
  <c r="D271" i="10"/>
  <c r="E271" i="10"/>
  <c r="D372" i="10"/>
  <c r="E372" i="10"/>
  <c r="D356" i="10"/>
  <c r="E356" i="10"/>
  <c r="D21" i="10"/>
  <c r="E21" i="10"/>
  <c r="D51" i="10"/>
  <c r="E51" i="10"/>
  <c r="D272" i="10"/>
  <c r="E272" i="10"/>
  <c r="D181" i="10"/>
  <c r="E181" i="10"/>
  <c r="D123" i="10"/>
  <c r="E123" i="10"/>
  <c r="D234" i="10"/>
  <c r="E234" i="10"/>
  <c r="D40" i="10"/>
  <c r="E40" i="10"/>
  <c r="D315" i="10"/>
  <c r="E315" i="10"/>
  <c r="D253" i="10"/>
  <c r="E253" i="10"/>
  <c r="D69" i="10"/>
  <c r="E69" i="10"/>
  <c r="D183" i="10"/>
  <c r="E183" i="10"/>
  <c r="D145" i="10"/>
  <c r="E145" i="10"/>
  <c r="D33" i="10"/>
  <c r="E33" i="10"/>
  <c r="D166" i="10"/>
  <c r="E166" i="10"/>
  <c r="D159" i="10"/>
  <c r="E159" i="10"/>
  <c r="D136" i="10"/>
  <c r="E136" i="10"/>
  <c r="D81" i="10"/>
  <c r="E81" i="10"/>
  <c r="D63" i="10"/>
  <c r="E63" i="10"/>
  <c r="D399" i="10"/>
  <c r="E399" i="10"/>
  <c r="D185" i="10"/>
  <c r="E185" i="10"/>
  <c r="D186" i="10"/>
  <c r="E186" i="10"/>
  <c r="D174" i="10"/>
  <c r="E174" i="10"/>
  <c r="D150" i="10"/>
  <c r="E150" i="10"/>
  <c r="D323" i="10"/>
  <c r="E323" i="10"/>
  <c r="D392" i="10"/>
  <c r="E392" i="10"/>
  <c r="D312" i="10"/>
  <c r="E312" i="10"/>
  <c r="D134" i="10"/>
  <c r="E134" i="10"/>
  <c r="D161" i="10"/>
  <c r="E161" i="10"/>
  <c r="D18" i="10"/>
  <c r="E18" i="10"/>
  <c r="D292" i="10"/>
  <c r="E292" i="10"/>
  <c r="D189" i="10"/>
  <c r="E189" i="10"/>
  <c r="D61" i="10"/>
  <c r="E61" i="10"/>
  <c r="D53" i="10"/>
  <c r="E53" i="10"/>
  <c r="D187" i="10"/>
  <c r="E187" i="10"/>
  <c r="D311" i="10"/>
  <c r="E311" i="10"/>
  <c r="D310" i="10"/>
  <c r="E310" i="10"/>
  <c r="D171" i="10"/>
  <c r="E171" i="10"/>
  <c r="D163" i="10"/>
  <c r="E163" i="10"/>
  <c r="D325" i="10"/>
  <c r="E325" i="10"/>
  <c r="D391" i="10"/>
  <c r="E391" i="10"/>
  <c r="D222" i="10"/>
  <c r="E222" i="10"/>
  <c r="D139" i="10"/>
  <c r="E139" i="10"/>
  <c r="D75" i="10"/>
  <c r="E75" i="10"/>
  <c r="D23" i="10"/>
  <c r="E23" i="10"/>
  <c r="D16" i="10"/>
  <c r="E16" i="10"/>
  <c r="D88" i="10"/>
  <c r="E88" i="10"/>
  <c r="D349" i="10"/>
  <c r="E349" i="10"/>
  <c r="D380" i="10"/>
  <c r="E380" i="10"/>
  <c r="D179" i="10"/>
  <c r="E179" i="10"/>
  <c r="D395" i="10"/>
  <c r="E395" i="10"/>
  <c r="D347" i="10"/>
  <c r="E347" i="10"/>
  <c r="D236" i="10"/>
  <c r="E236" i="10"/>
  <c r="D255" i="10"/>
  <c r="E255" i="10"/>
  <c r="D341" i="10"/>
  <c r="E341" i="10"/>
  <c r="D59" i="10"/>
  <c r="E59" i="10"/>
  <c r="D157" i="10"/>
  <c r="E157" i="10"/>
  <c r="D89" i="10"/>
  <c r="E89" i="10"/>
  <c r="D42" i="10"/>
  <c r="E42" i="10"/>
  <c r="D224" i="10"/>
  <c r="E224" i="10"/>
  <c r="D397" i="10"/>
  <c r="E397" i="10"/>
  <c r="D80" i="10"/>
  <c r="E80" i="10"/>
  <c r="D167" i="10"/>
  <c r="E167" i="10"/>
  <c r="D230" i="10"/>
  <c r="E230" i="10"/>
  <c r="D97" i="10"/>
  <c r="E97" i="10"/>
  <c r="D103" i="10"/>
  <c r="E103" i="10"/>
  <c r="D269" i="10"/>
  <c r="E269" i="10"/>
  <c r="D116" i="10"/>
  <c r="E116" i="10"/>
  <c r="D110" i="10"/>
  <c r="E110" i="10"/>
  <c r="D73" i="10"/>
  <c r="E73" i="10"/>
  <c r="D152" i="10"/>
  <c r="E152" i="10"/>
  <c r="D338" i="10"/>
  <c r="E338" i="10"/>
  <c r="D330" i="10"/>
  <c r="E330" i="10"/>
  <c r="D326" i="10"/>
  <c r="E326" i="10"/>
  <c r="D13" i="10"/>
  <c r="E13" i="10"/>
  <c r="D359" i="10"/>
  <c r="E359" i="10"/>
  <c r="D98" i="10"/>
  <c r="E98" i="10"/>
  <c r="D180" i="10"/>
  <c r="E180" i="10"/>
  <c r="D119" i="10"/>
  <c r="E119" i="10"/>
  <c r="D363" i="10"/>
  <c r="E363" i="10"/>
  <c r="D149" i="10"/>
  <c r="E149" i="10"/>
  <c r="D289" i="10"/>
  <c r="E289" i="10"/>
  <c r="D333" i="10"/>
  <c r="E333" i="10"/>
  <c r="D212" i="10"/>
  <c r="E212" i="10"/>
  <c r="D300" i="10"/>
  <c r="E300" i="10"/>
  <c r="D265" i="10"/>
  <c r="E265" i="10"/>
  <c r="D228" i="10"/>
  <c r="E228" i="10"/>
  <c r="D8" i="10"/>
  <c r="E8" i="10"/>
  <c r="D290" i="10"/>
  <c r="E290" i="10"/>
  <c r="D182" i="10"/>
  <c r="E182" i="10"/>
  <c r="D248" i="10"/>
  <c r="E248" i="10"/>
  <c r="D34" i="10"/>
  <c r="E34" i="10"/>
  <c r="D352" i="10"/>
  <c r="E352" i="10"/>
  <c r="D239" i="10"/>
  <c r="E239" i="10"/>
  <c r="E339" i="10"/>
  <c r="D339" i="10"/>
  <c r="D15" i="10"/>
  <c r="E15" i="10"/>
  <c r="D308" i="10"/>
  <c r="E308" i="10"/>
  <c r="D10" i="10"/>
  <c r="E10" i="10"/>
  <c r="D270" i="10"/>
  <c r="E270" i="10"/>
  <c r="D133" i="10"/>
  <c r="E133" i="10"/>
  <c r="D229" i="10"/>
  <c r="E229" i="10"/>
  <c r="D143" i="10"/>
  <c r="E143" i="10"/>
  <c r="D351" i="10"/>
  <c r="E351" i="10"/>
  <c r="D140" i="10"/>
  <c r="E140" i="10"/>
  <c r="D398" i="10"/>
  <c r="E398" i="10"/>
  <c r="D130" i="10"/>
  <c r="E130" i="10"/>
  <c r="D121" i="10"/>
  <c r="E121" i="10"/>
  <c r="D346" i="10"/>
  <c r="E346" i="10"/>
  <c r="D348" i="10"/>
  <c r="E348" i="10"/>
  <c r="D291" i="10"/>
  <c r="E291" i="10"/>
  <c r="D210" i="10"/>
  <c r="E210" i="10"/>
  <c r="D237" i="10"/>
  <c r="E237" i="10"/>
  <c r="D198" i="10"/>
  <c r="E198" i="10"/>
  <c r="D56" i="10"/>
  <c r="E56" i="10"/>
  <c r="D31" i="10"/>
  <c r="E31" i="10"/>
  <c r="D125" i="10"/>
  <c r="E125" i="10"/>
  <c r="D165" i="10"/>
  <c r="E165" i="10"/>
  <c r="D86" i="10"/>
  <c r="E86" i="10"/>
  <c r="D48" i="10"/>
  <c r="E48" i="10"/>
  <c r="D83" i="10"/>
  <c r="E83" i="10"/>
  <c r="D371" i="10"/>
  <c r="E371" i="10"/>
  <c r="E6" i="10"/>
  <c r="D382" i="10"/>
  <c r="E382" i="10"/>
  <c r="D334" i="10"/>
  <c r="E334" i="10"/>
  <c r="D328" i="10"/>
  <c r="E328" i="10"/>
  <c r="D241" i="10"/>
  <c r="E241" i="10"/>
  <c r="D298" i="10"/>
  <c r="E298" i="10"/>
  <c r="D146" i="10"/>
  <c r="E146" i="10"/>
  <c r="D254" i="10"/>
  <c r="E254" i="10"/>
  <c r="D122" i="10"/>
  <c r="E122" i="10"/>
  <c r="D282" i="10"/>
  <c r="E282" i="10"/>
  <c r="D322" i="10"/>
  <c r="E322" i="10"/>
  <c r="D361" i="10"/>
  <c r="E361" i="10"/>
  <c r="D45" i="10"/>
  <c r="E45" i="10"/>
  <c r="D259" i="10"/>
  <c r="E259" i="10"/>
  <c r="D71" i="10"/>
  <c r="E71" i="10"/>
  <c r="D226" i="10"/>
  <c r="E226" i="10"/>
  <c r="D320" i="10"/>
  <c r="E320" i="10"/>
  <c r="D164" i="10"/>
  <c r="E164" i="10"/>
  <c r="D151" i="10"/>
  <c r="E151" i="10"/>
  <c r="D384" i="10"/>
  <c r="E384" i="10"/>
  <c r="D20" i="10"/>
  <c r="E20" i="10"/>
  <c r="D44" i="10"/>
  <c r="E44" i="10"/>
  <c r="D319" i="10"/>
  <c r="E319" i="10"/>
  <c r="D113" i="10"/>
  <c r="E113" i="10"/>
  <c r="D57" i="10"/>
  <c r="E57" i="10"/>
  <c r="D67" i="10"/>
  <c r="E67" i="10"/>
  <c r="D331" i="10"/>
  <c r="E331" i="10"/>
  <c r="D299" i="10"/>
  <c r="E299" i="10"/>
  <c r="D369" i="10"/>
  <c r="E369" i="10"/>
  <c r="D403" i="10"/>
  <c r="E403" i="10"/>
  <c r="D305" i="10"/>
  <c r="E305" i="10"/>
  <c r="D35" i="10"/>
  <c r="E35" i="10"/>
  <c r="D277" i="10"/>
  <c r="E277" i="10"/>
  <c r="D283" i="10"/>
  <c r="E283" i="10"/>
  <c r="D29" i="10"/>
  <c r="E29" i="10"/>
  <c r="D199" i="10"/>
  <c r="E199" i="10"/>
  <c r="D191" i="10"/>
  <c r="E191" i="10"/>
  <c r="D214" i="10"/>
  <c r="E214" i="10"/>
  <c r="D245" i="10"/>
  <c r="E245" i="10"/>
  <c r="D233" i="10"/>
  <c r="E233" i="10"/>
  <c r="D43" i="10"/>
  <c r="E43" i="10"/>
  <c r="D160" i="10"/>
  <c r="E160" i="10"/>
  <c r="D387" i="10"/>
  <c r="E387" i="10"/>
  <c r="D175" i="10"/>
  <c r="E175" i="10"/>
  <c r="D172" i="10"/>
  <c r="E172" i="10"/>
  <c r="D274" i="10"/>
  <c r="E274" i="10"/>
  <c r="D354" i="10"/>
  <c r="E354" i="10"/>
  <c r="D38" i="10"/>
  <c r="E38" i="10"/>
  <c r="D386" i="10"/>
  <c r="E386" i="10"/>
  <c r="D153" i="10"/>
  <c r="E153" i="10"/>
  <c r="D336" i="10"/>
  <c r="E336" i="10"/>
  <c r="D263" i="10"/>
  <c r="E263" i="10"/>
  <c r="D249" i="10"/>
  <c r="E249" i="10"/>
  <c r="D105" i="10"/>
  <c r="E105" i="10"/>
  <c r="D377" i="10"/>
  <c r="E377" i="10"/>
  <c r="D112" i="10"/>
  <c r="E112" i="10"/>
  <c r="D362" i="10"/>
  <c r="E362" i="10"/>
  <c r="D49" i="10"/>
  <c r="E49" i="10"/>
  <c r="D350" i="10"/>
  <c r="E350" i="10"/>
  <c r="D162" i="10"/>
  <c r="E162" i="10"/>
  <c r="D268" i="10"/>
  <c r="E268" i="10"/>
  <c r="D309" i="10"/>
  <c r="E309" i="10"/>
  <c r="D142" i="10"/>
  <c r="E142" i="10"/>
  <c r="D275" i="10"/>
  <c r="E275" i="10"/>
  <c r="D258" i="10"/>
  <c r="E258" i="10"/>
  <c r="D360" i="10"/>
  <c r="E360" i="10"/>
  <c r="D400" i="10"/>
  <c r="E400" i="10"/>
  <c r="D22" i="10"/>
  <c r="E22" i="10"/>
  <c r="D58" i="10"/>
  <c r="E58" i="10"/>
  <c r="D353" i="10"/>
  <c r="E353" i="10"/>
  <c r="D242" i="10"/>
  <c r="E242" i="10"/>
  <c r="D90" i="10"/>
  <c r="E90" i="10"/>
  <c r="D216" i="10"/>
  <c r="E216" i="10"/>
  <c r="D306" i="10"/>
  <c r="E306" i="10"/>
  <c r="D87" i="10"/>
  <c r="E87" i="10"/>
  <c r="D286" i="10"/>
  <c r="E286" i="10"/>
  <c r="D108" i="10"/>
  <c r="E108" i="10"/>
  <c r="D127" i="10"/>
  <c r="E127" i="10"/>
  <c r="D7" i="10"/>
  <c r="E7" i="10"/>
  <c r="D102" i="10"/>
  <c r="E102" i="10"/>
  <c r="D313" i="10"/>
  <c r="E313" i="10"/>
  <c r="D293" i="10"/>
  <c r="E293" i="10"/>
  <c r="D285" i="10"/>
  <c r="E285" i="10"/>
  <c r="D294" i="10"/>
  <c r="E294" i="10"/>
  <c r="D111" i="10"/>
  <c r="E111" i="10"/>
  <c r="D65" i="10"/>
  <c r="E65" i="10"/>
  <c r="D144" i="10"/>
  <c r="E144" i="10"/>
  <c r="D404" i="10"/>
  <c r="E404" i="10"/>
  <c r="D227" i="10"/>
  <c r="E227" i="10"/>
  <c r="D302" i="10"/>
  <c r="E302" i="10"/>
  <c r="D94" i="10"/>
  <c r="E94" i="10"/>
  <c r="D188" i="10"/>
  <c r="E188" i="10"/>
  <c r="D201" i="10"/>
  <c r="E201" i="10"/>
  <c r="E5" i="10"/>
  <c r="D314" i="10"/>
  <c r="E314" i="10"/>
  <c r="D36" i="10"/>
  <c r="E36" i="10"/>
  <c r="D238" i="10"/>
  <c r="E238" i="10"/>
  <c r="D337" i="10"/>
  <c r="E337" i="10"/>
  <c r="D195" i="10"/>
  <c r="E195" i="10"/>
  <c r="D225" i="10"/>
  <c r="E225" i="10"/>
  <c r="D66" i="10"/>
  <c r="E66" i="10"/>
  <c r="D129" i="10"/>
  <c r="E129" i="10"/>
  <c r="D288" i="10"/>
  <c r="E288" i="10"/>
  <c r="D117" i="10"/>
  <c r="E117" i="10"/>
  <c r="D32" i="10"/>
  <c r="E32" i="10"/>
  <c r="D235" i="10"/>
  <c r="E235" i="10"/>
  <c r="E4" i="10"/>
  <c r="T389" i="6"/>
  <c r="U389" i="6"/>
  <c r="R389" i="6"/>
  <c r="Q389" i="6"/>
  <c r="S389" i="6"/>
  <c r="P389" i="6"/>
  <c r="O389" i="6"/>
  <c r="T117" i="6"/>
  <c r="S117" i="6"/>
  <c r="U117" i="6"/>
  <c r="P117" i="6"/>
  <c r="R117" i="6"/>
  <c r="O117" i="6"/>
  <c r="Q117" i="6"/>
  <c r="T357" i="6"/>
  <c r="S357" i="6"/>
  <c r="U357" i="6"/>
  <c r="O357" i="6"/>
  <c r="R357" i="6"/>
  <c r="Q357" i="6"/>
  <c r="P357" i="6"/>
  <c r="T155" i="6"/>
  <c r="U155" i="6"/>
  <c r="R155" i="6"/>
  <c r="S155" i="6"/>
  <c r="Q155" i="6"/>
  <c r="P155" i="6"/>
  <c r="O155" i="6"/>
  <c r="U217" i="6"/>
  <c r="S217" i="6"/>
  <c r="T217" i="6"/>
  <c r="Q217" i="6"/>
  <c r="P217" i="6"/>
  <c r="O217" i="6"/>
  <c r="R217" i="6"/>
  <c r="S261" i="6"/>
  <c r="U261" i="6"/>
  <c r="T261" i="6"/>
  <c r="P261" i="6"/>
  <c r="R261" i="6"/>
  <c r="O261" i="6"/>
  <c r="Q261" i="6"/>
  <c r="O211" i="6"/>
  <c r="R211" i="6"/>
  <c r="Q211" i="6"/>
  <c r="T211" i="6"/>
  <c r="S211" i="6"/>
  <c r="U211" i="6"/>
  <c r="P211" i="6"/>
  <c r="T71" i="6"/>
  <c r="R71" i="6"/>
  <c r="S71" i="6"/>
  <c r="U71" i="6"/>
  <c r="Q71" i="6"/>
  <c r="P71" i="6"/>
  <c r="O71" i="6"/>
  <c r="T9" i="6"/>
  <c r="S9" i="6"/>
  <c r="U9" i="6"/>
  <c r="P9" i="6"/>
  <c r="O9" i="6"/>
  <c r="R9" i="6"/>
  <c r="Q9" i="6"/>
  <c r="T300" i="6"/>
  <c r="U300" i="6"/>
  <c r="R300" i="6"/>
  <c r="S300" i="6"/>
  <c r="Q300" i="6"/>
  <c r="P300" i="6"/>
  <c r="O300" i="6"/>
  <c r="T24" i="6"/>
  <c r="S24" i="6"/>
  <c r="R24" i="6"/>
  <c r="Q24" i="6"/>
  <c r="U24" i="6"/>
  <c r="P24" i="6"/>
  <c r="O24" i="6"/>
  <c r="T222" i="6"/>
  <c r="S222" i="6"/>
  <c r="U222" i="6"/>
  <c r="R222" i="6"/>
  <c r="P222" i="6"/>
  <c r="Q222" i="6"/>
  <c r="O222" i="6"/>
  <c r="T88" i="6"/>
  <c r="U88" i="6"/>
  <c r="S88" i="6"/>
  <c r="R88" i="6"/>
  <c r="Q88" i="6"/>
  <c r="P88" i="6"/>
  <c r="O88" i="6"/>
  <c r="T5" i="6"/>
  <c r="S5" i="6"/>
  <c r="R5" i="6"/>
  <c r="U5" i="6"/>
  <c r="Q5" i="6"/>
  <c r="P5" i="6"/>
  <c r="O5" i="6"/>
  <c r="U334" i="6"/>
  <c r="T334" i="6"/>
  <c r="S334" i="6"/>
  <c r="R334" i="6"/>
  <c r="Q334" i="6"/>
  <c r="O334" i="6"/>
  <c r="P334" i="6"/>
  <c r="T29" i="6"/>
  <c r="S29" i="6"/>
  <c r="R29" i="6"/>
  <c r="U29" i="6"/>
  <c r="Q29" i="6"/>
  <c r="P29" i="6"/>
  <c r="O29" i="6"/>
  <c r="T366" i="6"/>
  <c r="U366" i="6"/>
  <c r="R366" i="6"/>
  <c r="P366" i="6"/>
  <c r="S366" i="6"/>
  <c r="Q366" i="6"/>
  <c r="O366" i="6"/>
  <c r="T401" i="6"/>
  <c r="U401" i="6"/>
  <c r="S401" i="6"/>
  <c r="R401" i="6"/>
  <c r="Q401" i="6"/>
  <c r="P401" i="6"/>
  <c r="O401" i="6"/>
  <c r="T390" i="6"/>
  <c r="U390" i="6"/>
  <c r="R390" i="6"/>
  <c r="S390" i="6"/>
  <c r="P390" i="6"/>
  <c r="Q390" i="6"/>
  <c r="O390" i="6"/>
  <c r="T175" i="6"/>
  <c r="U175" i="6"/>
  <c r="S175" i="6"/>
  <c r="P175" i="6"/>
  <c r="R175" i="6"/>
  <c r="O175" i="6"/>
  <c r="Q175" i="6"/>
  <c r="T109" i="6"/>
  <c r="U109" i="6"/>
  <c r="S109" i="6"/>
  <c r="R109" i="6"/>
  <c r="Q109" i="6"/>
  <c r="P109" i="6"/>
  <c r="O109" i="6"/>
  <c r="T12" i="6"/>
  <c r="S12" i="6"/>
  <c r="U12" i="6"/>
  <c r="R12" i="6"/>
  <c r="Q12" i="6"/>
  <c r="P12" i="6"/>
  <c r="O12" i="6"/>
  <c r="U176" i="6"/>
  <c r="T176" i="6"/>
  <c r="S176" i="6"/>
  <c r="R176" i="6"/>
  <c r="P176" i="6"/>
  <c r="O176" i="6"/>
  <c r="Q176" i="6"/>
  <c r="T65" i="6"/>
  <c r="S65" i="6"/>
  <c r="R65" i="6"/>
  <c r="U65" i="6"/>
  <c r="Q65" i="6"/>
  <c r="P65" i="6"/>
  <c r="O65" i="6"/>
  <c r="R311" i="6"/>
  <c r="T311" i="6"/>
  <c r="U311" i="6"/>
  <c r="S311" i="6"/>
  <c r="Q311" i="6"/>
  <c r="P311" i="6"/>
  <c r="O311" i="6"/>
  <c r="S288" i="6"/>
  <c r="T288" i="6"/>
  <c r="R288" i="6"/>
  <c r="U288" i="6"/>
  <c r="Q288" i="6"/>
  <c r="P288" i="6"/>
  <c r="O288" i="6"/>
  <c r="U241" i="6"/>
  <c r="S241" i="6"/>
  <c r="T241" i="6"/>
  <c r="Q241" i="6"/>
  <c r="P241" i="6"/>
  <c r="R241" i="6"/>
  <c r="O241" i="6"/>
  <c r="T143" i="6"/>
  <c r="R143" i="6"/>
  <c r="U143" i="6"/>
  <c r="S143" i="6"/>
  <c r="Q143" i="6"/>
  <c r="P143" i="6"/>
  <c r="O143" i="6"/>
  <c r="T33" i="6"/>
  <c r="S33" i="6"/>
  <c r="U33" i="6"/>
  <c r="Q33" i="6"/>
  <c r="P33" i="6"/>
  <c r="R33" i="6"/>
  <c r="O33" i="6"/>
  <c r="U259" i="6"/>
  <c r="S259" i="6"/>
  <c r="T259" i="6"/>
  <c r="P259" i="6"/>
  <c r="R259" i="6"/>
  <c r="O259" i="6"/>
  <c r="Q259" i="6"/>
  <c r="T355" i="6"/>
  <c r="U355" i="6"/>
  <c r="P355" i="6"/>
  <c r="O355" i="6"/>
  <c r="R355" i="6"/>
  <c r="Q355" i="6"/>
  <c r="S355" i="6"/>
  <c r="T197" i="6"/>
  <c r="U197" i="6"/>
  <c r="S197" i="6"/>
  <c r="R197" i="6"/>
  <c r="Q197" i="6"/>
  <c r="P197" i="6"/>
  <c r="O197" i="6"/>
  <c r="T151" i="6"/>
  <c r="S151" i="6"/>
  <c r="P151" i="6"/>
  <c r="O151" i="6"/>
  <c r="U151" i="6"/>
  <c r="R151" i="6"/>
  <c r="Q151" i="6"/>
  <c r="T142" i="6"/>
  <c r="U142" i="6"/>
  <c r="S142" i="6"/>
  <c r="R142" i="6"/>
  <c r="Q142" i="6"/>
  <c r="P142" i="6"/>
  <c r="O142" i="6"/>
  <c r="S246" i="6"/>
  <c r="T246" i="6"/>
  <c r="U246" i="6"/>
  <c r="R246" i="6"/>
  <c r="P246" i="6"/>
  <c r="Q246" i="6"/>
  <c r="O246" i="6"/>
  <c r="U328" i="6"/>
  <c r="T328" i="6"/>
  <c r="S328" i="6"/>
  <c r="R328" i="6"/>
  <c r="Q328" i="6"/>
  <c r="O328" i="6"/>
  <c r="P328" i="6"/>
  <c r="V146" i="12"/>
  <c r="U146" i="12"/>
  <c r="T146" i="12"/>
  <c r="Q146" i="12"/>
  <c r="S146" i="12"/>
  <c r="P146" i="12"/>
  <c r="R146" i="12"/>
  <c r="O146" i="12"/>
  <c r="T371" i="12"/>
  <c r="Q371" i="12"/>
  <c r="R371" i="12"/>
  <c r="V371" i="12"/>
  <c r="U371" i="12"/>
  <c r="P371" i="12"/>
  <c r="S371" i="12"/>
  <c r="O371" i="12"/>
  <c r="V197" i="12"/>
  <c r="U197" i="12"/>
  <c r="R197" i="12"/>
  <c r="T197" i="12"/>
  <c r="Q197" i="12"/>
  <c r="S197" i="12"/>
  <c r="P197" i="12"/>
  <c r="O197" i="12"/>
  <c r="V103" i="12"/>
  <c r="S103" i="12"/>
  <c r="U103" i="12"/>
  <c r="T103" i="12"/>
  <c r="Q103" i="12"/>
  <c r="R103" i="12"/>
  <c r="P103" i="12"/>
  <c r="O103" i="12"/>
  <c r="U225" i="12"/>
  <c r="V225" i="12"/>
  <c r="S225" i="12"/>
  <c r="P225" i="12"/>
  <c r="R225" i="12"/>
  <c r="T225" i="12"/>
  <c r="Q225" i="12"/>
  <c r="O225" i="12"/>
  <c r="V301" i="12"/>
  <c r="U301" i="12"/>
  <c r="T301" i="12"/>
  <c r="Q301" i="12"/>
  <c r="S301" i="12"/>
  <c r="R301" i="12"/>
  <c r="O301" i="12"/>
  <c r="P301" i="12"/>
  <c r="U202" i="12"/>
  <c r="V202" i="12"/>
  <c r="S202" i="12"/>
  <c r="P202" i="12"/>
  <c r="R202" i="12"/>
  <c r="T202" i="12"/>
  <c r="Q202" i="12"/>
  <c r="O202" i="12"/>
  <c r="U357" i="12"/>
  <c r="V357" i="12"/>
  <c r="S357" i="12"/>
  <c r="R357" i="12"/>
  <c r="T357" i="12"/>
  <c r="Q357" i="12"/>
  <c r="O357" i="12"/>
  <c r="P357" i="12"/>
  <c r="V102" i="12"/>
  <c r="U102" i="12"/>
  <c r="R102" i="12"/>
  <c r="T102" i="12"/>
  <c r="Q102" i="12"/>
  <c r="S102" i="12"/>
  <c r="P102" i="12"/>
  <c r="O102" i="12"/>
  <c r="V110" i="12"/>
  <c r="U110" i="12"/>
  <c r="T110" i="12"/>
  <c r="Q110" i="12"/>
  <c r="S110" i="12"/>
  <c r="P110" i="12"/>
  <c r="R110" i="12"/>
  <c r="O110" i="12"/>
  <c r="U201" i="12"/>
  <c r="V201" i="12"/>
  <c r="S201" i="12"/>
  <c r="P201" i="12"/>
  <c r="R201" i="12"/>
  <c r="T201" i="12"/>
  <c r="Q201" i="12"/>
  <c r="O201" i="12"/>
  <c r="T311" i="12"/>
  <c r="Q311" i="12"/>
  <c r="U311" i="12"/>
  <c r="R311" i="12"/>
  <c r="V311" i="12"/>
  <c r="P311" i="12"/>
  <c r="S311" i="12"/>
  <c r="O311" i="12"/>
  <c r="V169" i="12"/>
  <c r="U169" i="12"/>
  <c r="T169" i="12"/>
  <c r="Q169" i="12"/>
  <c r="S169" i="12"/>
  <c r="P169" i="12"/>
  <c r="R169" i="12"/>
  <c r="O169" i="12"/>
  <c r="V374" i="12"/>
  <c r="U374" i="12"/>
  <c r="T374" i="12"/>
  <c r="Q374" i="12"/>
  <c r="S374" i="12"/>
  <c r="R374" i="12"/>
  <c r="O374" i="12"/>
  <c r="P374" i="12"/>
  <c r="V222" i="12"/>
  <c r="U222" i="12"/>
  <c r="R222" i="12"/>
  <c r="T222" i="12"/>
  <c r="Q222" i="12"/>
  <c r="S222" i="12"/>
  <c r="P222" i="12"/>
  <c r="O222" i="12"/>
  <c r="V15" i="12"/>
  <c r="U15" i="12"/>
  <c r="R15" i="12"/>
  <c r="S15" i="12"/>
  <c r="P15" i="12"/>
  <c r="O15" i="12"/>
  <c r="T15" i="12"/>
  <c r="Q15" i="12"/>
  <c r="U177" i="12"/>
  <c r="V177" i="12"/>
  <c r="S177" i="12"/>
  <c r="P177" i="12"/>
  <c r="R177" i="12"/>
  <c r="T177" i="12"/>
  <c r="Q177" i="12"/>
  <c r="O177" i="12"/>
  <c r="U131" i="12"/>
  <c r="T131" i="12"/>
  <c r="Q131" i="12"/>
  <c r="V131" i="12"/>
  <c r="R131" i="12"/>
  <c r="P131" i="12"/>
  <c r="O131" i="12"/>
  <c r="S131" i="12"/>
  <c r="V206" i="12"/>
  <c r="U206" i="12"/>
  <c r="T206" i="12"/>
  <c r="Q206" i="12"/>
  <c r="S206" i="12"/>
  <c r="P206" i="12"/>
  <c r="R206" i="12"/>
  <c r="O206" i="12"/>
  <c r="U165" i="12"/>
  <c r="V165" i="12"/>
  <c r="S165" i="12"/>
  <c r="P165" i="12"/>
  <c r="R165" i="12"/>
  <c r="T165" i="12"/>
  <c r="Q165" i="12"/>
  <c r="O165" i="12"/>
  <c r="U71" i="12"/>
  <c r="T71" i="12"/>
  <c r="Q71" i="12"/>
  <c r="V71" i="12"/>
  <c r="R71" i="12"/>
  <c r="P71" i="12"/>
  <c r="S71" i="12"/>
  <c r="O71" i="12"/>
  <c r="V276" i="12"/>
  <c r="T276" i="12"/>
  <c r="Q276" i="12"/>
  <c r="S276" i="12"/>
  <c r="R276" i="12"/>
  <c r="U276" i="12"/>
  <c r="O276" i="12"/>
  <c r="P276" i="12"/>
  <c r="U153" i="12"/>
  <c r="V153" i="12"/>
  <c r="S153" i="12"/>
  <c r="P153" i="12"/>
  <c r="R153" i="12"/>
  <c r="T153" i="12"/>
  <c r="Q153" i="12"/>
  <c r="O153" i="12"/>
  <c r="V401" i="12"/>
  <c r="U401" i="12"/>
  <c r="R401" i="12"/>
  <c r="T401" i="12"/>
  <c r="Q401" i="12"/>
  <c r="S401" i="12"/>
  <c r="O401" i="12"/>
  <c r="P401" i="12"/>
  <c r="V391" i="12"/>
  <c r="S391" i="12"/>
  <c r="T391" i="12"/>
  <c r="Q391" i="12"/>
  <c r="U391" i="12"/>
  <c r="R391" i="12"/>
  <c r="O391" i="12"/>
  <c r="P391" i="12"/>
  <c r="U224" i="12"/>
  <c r="V224" i="12"/>
  <c r="S224" i="12"/>
  <c r="P224" i="12"/>
  <c r="R224" i="12"/>
  <c r="T224" i="12"/>
  <c r="Q224" i="12"/>
  <c r="O224" i="12"/>
  <c r="V205" i="12"/>
  <c r="U205" i="12"/>
  <c r="T205" i="12"/>
  <c r="Q205" i="12"/>
  <c r="S205" i="12"/>
  <c r="P205" i="12"/>
  <c r="R205" i="12"/>
  <c r="O205" i="12"/>
  <c r="V337" i="12"/>
  <c r="U337" i="12"/>
  <c r="T337" i="12"/>
  <c r="Q337" i="12"/>
  <c r="S337" i="12"/>
  <c r="R337" i="12"/>
  <c r="O337" i="12"/>
  <c r="P337" i="12"/>
  <c r="V254" i="12"/>
  <c r="U254" i="12"/>
  <c r="T254" i="12"/>
  <c r="Q254" i="12"/>
  <c r="S254" i="12"/>
  <c r="P254" i="12"/>
  <c r="R254" i="12"/>
  <c r="O254" i="12"/>
  <c r="V233" i="12"/>
  <c r="U233" i="12"/>
  <c r="R233" i="12"/>
  <c r="T233" i="12"/>
  <c r="Q233" i="12"/>
  <c r="S233" i="12"/>
  <c r="P233" i="12"/>
  <c r="O233" i="12"/>
  <c r="U105" i="12"/>
  <c r="V105" i="12"/>
  <c r="S105" i="12"/>
  <c r="P105" i="12"/>
  <c r="R105" i="12"/>
  <c r="T105" i="12"/>
  <c r="Q105" i="12"/>
  <c r="O105" i="12"/>
  <c r="U261" i="12"/>
  <c r="V261" i="12"/>
  <c r="S261" i="12"/>
  <c r="R261" i="12"/>
  <c r="T261" i="12"/>
  <c r="Q261" i="12"/>
  <c r="O261" i="12"/>
  <c r="P261" i="12"/>
  <c r="V6" i="12"/>
  <c r="U6" i="12"/>
  <c r="R6" i="12"/>
  <c r="T6" i="12"/>
  <c r="Q6" i="12"/>
  <c r="S6" i="12"/>
  <c r="P6" i="12"/>
  <c r="O6" i="12"/>
  <c r="V14" i="12"/>
  <c r="U14" i="12"/>
  <c r="T14" i="12"/>
  <c r="Q14" i="12"/>
  <c r="S14" i="12"/>
  <c r="P14" i="12"/>
  <c r="R14" i="12"/>
  <c r="O14" i="12"/>
  <c r="S234" i="6"/>
  <c r="T234" i="6"/>
  <c r="R234" i="6"/>
  <c r="P234" i="6"/>
  <c r="Q234" i="6"/>
  <c r="U234" i="6"/>
  <c r="O234" i="6"/>
  <c r="T111" i="6"/>
  <c r="S111" i="6"/>
  <c r="O111" i="6"/>
  <c r="R111" i="6"/>
  <c r="U111" i="6"/>
  <c r="Q111" i="6"/>
  <c r="P111" i="6"/>
  <c r="U229" i="6"/>
  <c r="S229" i="6"/>
  <c r="T229" i="6"/>
  <c r="R229" i="6"/>
  <c r="Q229" i="6"/>
  <c r="P229" i="6"/>
  <c r="O229" i="6"/>
  <c r="U369" i="6"/>
  <c r="S369" i="6"/>
  <c r="T369" i="6"/>
  <c r="R369" i="6"/>
  <c r="O369" i="6"/>
  <c r="Q369" i="6"/>
  <c r="P369" i="6"/>
  <c r="T83" i="6"/>
  <c r="R83" i="6"/>
  <c r="U83" i="6"/>
  <c r="S83" i="6"/>
  <c r="Q83" i="6"/>
  <c r="P83" i="6"/>
  <c r="O83" i="6"/>
  <c r="T40" i="6"/>
  <c r="U40" i="6"/>
  <c r="S40" i="6"/>
  <c r="R40" i="6"/>
  <c r="Q40" i="6"/>
  <c r="O40" i="6"/>
  <c r="P40" i="6"/>
  <c r="U373" i="6"/>
  <c r="T373" i="6"/>
  <c r="R373" i="6"/>
  <c r="Q373" i="6"/>
  <c r="S373" i="6"/>
  <c r="P373" i="6"/>
  <c r="O373" i="6"/>
  <c r="T393" i="6"/>
  <c r="S393" i="6"/>
  <c r="U393" i="6"/>
  <c r="R393" i="6"/>
  <c r="O393" i="6"/>
  <c r="Q393" i="6"/>
  <c r="P393" i="6"/>
  <c r="T76" i="6"/>
  <c r="U76" i="6"/>
  <c r="S76" i="6"/>
  <c r="R76" i="6"/>
  <c r="Q76" i="6"/>
  <c r="O76" i="6"/>
  <c r="P76" i="6"/>
  <c r="T294" i="6"/>
  <c r="R294" i="6"/>
  <c r="U294" i="6"/>
  <c r="P294" i="6"/>
  <c r="S294" i="6"/>
  <c r="Q294" i="6"/>
  <c r="O294" i="6"/>
  <c r="U34" i="6"/>
  <c r="S34" i="6"/>
  <c r="T34" i="6"/>
  <c r="R34" i="6"/>
  <c r="Q34" i="6"/>
  <c r="P34" i="6"/>
  <c r="O34" i="6"/>
  <c r="T26" i="6"/>
  <c r="U26" i="6"/>
  <c r="S26" i="6"/>
  <c r="Q26" i="6"/>
  <c r="O26" i="6"/>
  <c r="R26" i="6"/>
  <c r="P26" i="6"/>
  <c r="T137" i="6"/>
  <c r="U137" i="6"/>
  <c r="R137" i="6"/>
  <c r="S137" i="6"/>
  <c r="Q137" i="6"/>
  <c r="P137" i="6"/>
  <c r="O137" i="6"/>
  <c r="T204" i="6"/>
  <c r="S204" i="6"/>
  <c r="R204" i="6"/>
  <c r="U204" i="6"/>
  <c r="Q204" i="6"/>
  <c r="P204" i="6"/>
  <c r="O204" i="6"/>
  <c r="T233" i="6"/>
  <c r="S233" i="6"/>
  <c r="R233" i="6"/>
  <c r="U233" i="6"/>
  <c r="Q233" i="6"/>
  <c r="P233" i="6"/>
  <c r="O233" i="6"/>
  <c r="U367" i="6"/>
  <c r="R367" i="6"/>
  <c r="P367" i="6"/>
  <c r="S367" i="6"/>
  <c r="O367" i="6"/>
  <c r="T367" i="6"/>
  <c r="Q367" i="6"/>
  <c r="T37" i="6"/>
  <c r="U37" i="6"/>
  <c r="S37" i="6"/>
  <c r="Q37" i="6"/>
  <c r="R37" i="6"/>
  <c r="P37" i="6"/>
  <c r="O37" i="6"/>
  <c r="T331" i="6"/>
  <c r="U331" i="6"/>
  <c r="S331" i="6"/>
  <c r="P331" i="6"/>
  <c r="O331" i="6"/>
  <c r="Q331" i="6"/>
  <c r="R331" i="6"/>
  <c r="R359" i="6"/>
  <c r="T359" i="6"/>
  <c r="U359" i="6"/>
  <c r="Q359" i="6"/>
  <c r="P359" i="6"/>
  <c r="O359" i="6"/>
  <c r="S359" i="6"/>
  <c r="T102" i="6"/>
  <c r="S102" i="6"/>
  <c r="U102" i="6"/>
  <c r="R102" i="6"/>
  <c r="P102" i="6"/>
  <c r="Q102" i="6"/>
  <c r="O102" i="6"/>
  <c r="T80" i="6"/>
  <c r="U80" i="6"/>
  <c r="R80" i="6"/>
  <c r="P80" i="6"/>
  <c r="O80" i="6"/>
  <c r="Q80" i="6"/>
  <c r="S80" i="6"/>
  <c r="T146" i="6"/>
  <c r="U146" i="6"/>
  <c r="S146" i="6"/>
  <c r="O146" i="6"/>
  <c r="Q146" i="6"/>
  <c r="R146" i="6"/>
  <c r="P146" i="6"/>
  <c r="T148" i="6"/>
  <c r="U148" i="6"/>
  <c r="S148" i="6"/>
  <c r="R148" i="6"/>
  <c r="Q148" i="6"/>
  <c r="O148" i="6"/>
  <c r="P148" i="6"/>
  <c r="T341" i="6"/>
  <c r="U341" i="6"/>
  <c r="R341" i="6"/>
  <c r="S341" i="6"/>
  <c r="Q341" i="6"/>
  <c r="P341" i="6"/>
  <c r="O341" i="6"/>
  <c r="S173" i="6"/>
  <c r="R173" i="6"/>
  <c r="T173" i="6"/>
  <c r="U173" i="6"/>
  <c r="Q173" i="6"/>
  <c r="P173" i="6"/>
  <c r="O173" i="6"/>
  <c r="T93" i="6"/>
  <c r="S93" i="6"/>
  <c r="U93" i="6"/>
  <c r="P93" i="6"/>
  <c r="R93" i="6"/>
  <c r="O93" i="6"/>
  <c r="Q93" i="6"/>
  <c r="T85" i="6"/>
  <c r="U85" i="6"/>
  <c r="S85" i="6"/>
  <c r="R85" i="6"/>
  <c r="Q85" i="6"/>
  <c r="P85" i="6"/>
  <c r="O85" i="6"/>
  <c r="T163" i="6"/>
  <c r="U163" i="6"/>
  <c r="R163" i="6"/>
  <c r="P163" i="6"/>
  <c r="S163" i="6"/>
  <c r="O163" i="6"/>
  <c r="Q163" i="6"/>
  <c r="U358" i="6"/>
  <c r="T358" i="6"/>
  <c r="S358" i="6"/>
  <c r="R358" i="6"/>
  <c r="Q358" i="6"/>
  <c r="P358" i="6"/>
  <c r="O358" i="6"/>
  <c r="U304" i="6"/>
  <c r="S304" i="6"/>
  <c r="R304" i="6"/>
  <c r="T304" i="6"/>
  <c r="Q304" i="6"/>
  <c r="O304" i="6"/>
  <c r="P304" i="6"/>
  <c r="T221" i="6"/>
  <c r="U221" i="6"/>
  <c r="R221" i="6"/>
  <c r="S221" i="6"/>
  <c r="Q221" i="6"/>
  <c r="P221" i="6"/>
  <c r="O221" i="6"/>
  <c r="T162" i="6"/>
  <c r="S162" i="6"/>
  <c r="U162" i="6"/>
  <c r="R162" i="6"/>
  <c r="P162" i="6"/>
  <c r="Q162" i="6"/>
  <c r="O162" i="6"/>
  <c r="T6" i="6"/>
  <c r="S6" i="6"/>
  <c r="R6" i="6"/>
  <c r="U6" i="6"/>
  <c r="Q6" i="6"/>
  <c r="P6" i="6"/>
  <c r="O6" i="6"/>
  <c r="T350" i="6"/>
  <c r="U350" i="6"/>
  <c r="S350" i="6"/>
  <c r="O350" i="6"/>
  <c r="Q350" i="6"/>
  <c r="R350" i="6"/>
  <c r="P350" i="6"/>
  <c r="V157" i="12"/>
  <c r="U157" i="12"/>
  <c r="T157" i="12"/>
  <c r="Q157" i="12"/>
  <c r="S157" i="12"/>
  <c r="P157" i="12"/>
  <c r="R157" i="12"/>
  <c r="O157" i="12"/>
  <c r="U320" i="12"/>
  <c r="V320" i="12"/>
  <c r="S320" i="12"/>
  <c r="R320" i="12"/>
  <c r="T320" i="12"/>
  <c r="Q320" i="12"/>
  <c r="O320" i="12"/>
  <c r="P320" i="12"/>
  <c r="V53" i="12"/>
  <c r="U53" i="12"/>
  <c r="R53" i="12"/>
  <c r="T53" i="12"/>
  <c r="Q53" i="12"/>
  <c r="S53" i="12"/>
  <c r="P53" i="12"/>
  <c r="O53" i="12"/>
  <c r="U280" i="12"/>
  <c r="R280" i="12"/>
  <c r="T280" i="12"/>
  <c r="Q280" i="12"/>
  <c r="V280" i="12"/>
  <c r="S280" i="12"/>
  <c r="O280" i="12"/>
  <c r="P280" i="12"/>
  <c r="U81" i="12"/>
  <c r="V81" i="12"/>
  <c r="S81" i="12"/>
  <c r="P81" i="12"/>
  <c r="R81" i="12"/>
  <c r="T81" i="12"/>
  <c r="Q81" i="12"/>
  <c r="O81" i="12"/>
  <c r="V329" i="12"/>
  <c r="U329" i="12"/>
  <c r="R329" i="12"/>
  <c r="T329" i="12"/>
  <c r="Q329" i="12"/>
  <c r="S329" i="12"/>
  <c r="O329" i="12"/>
  <c r="P329" i="12"/>
  <c r="V282" i="12"/>
  <c r="U282" i="12"/>
  <c r="R282" i="12"/>
  <c r="T282" i="12"/>
  <c r="Q282" i="12"/>
  <c r="S282" i="12"/>
  <c r="O282" i="12"/>
  <c r="P282" i="12"/>
  <c r="U213" i="12"/>
  <c r="V213" i="12"/>
  <c r="S213" i="12"/>
  <c r="P213" i="12"/>
  <c r="R213" i="12"/>
  <c r="T213" i="12"/>
  <c r="Q213" i="12"/>
  <c r="O213" i="12"/>
  <c r="V181" i="12"/>
  <c r="U181" i="12"/>
  <c r="T181" i="12"/>
  <c r="Q181" i="12"/>
  <c r="S181" i="12"/>
  <c r="P181" i="12"/>
  <c r="R181" i="12"/>
  <c r="O181" i="12"/>
  <c r="U332" i="12"/>
  <c r="V332" i="12"/>
  <c r="S332" i="12"/>
  <c r="R332" i="12"/>
  <c r="T332" i="12"/>
  <c r="Q332" i="12"/>
  <c r="O332" i="12"/>
  <c r="P332" i="12"/>
  <c r="U57" i="12"/>
  <c r="V57" i="12"/>
  <c r="S57" i="12"/>
  <c r="P57" i="12"/>
  <c r="R57" i="12"/>
  <c r="T57" i="12"/>
  <c r="Q57" i="12"/>
  <c r="O57" i="12"/>
  <c r="V305" i="12"/>
  <c r="U305" i="12"/>
  <c r="R305" i="12"/>
  <c r="T305" i="12"/>
  <c r="Q305" i="12"/>
  <c r="S305" i="12"/>
  <c r="O305" i="12"/>
  <c r="P305" i="12"/>
  <c r="U249" i="12"/>
  <c r="V249" i="12"/>
  <c r="S249" i="12"/>
  <c r="P249" i="12"/>
  <c r="R249" i="12"/>
  <c r="T249" i="12"/>
  <c r="Q249" i="12"/>
  <c r="O249" i="12"/>
  <c r="U333" i="12"/>
  <c r="V333" i="12"/>
  <c r="S333" i="12"/>
  <c r="R333" i="12"/>
  <c r="T333" i="12"/>
  <c r="Q333" i="12"/>
  <c r="O333" i="12"/>
  <c r="P333" i="12"/>
  <c r="V78" i="12"/>
  <c r="U78" i="12"/>
  <c r="R78" i="12"/>
  <c r="T78" i="12"/>
  <c r="Q78" i="12"/>
  <c r="S78" i="12"/>
  <c r="P78" i="12"/>
  <c r="O78" i="12"/>
  <c r="V86" i="12"/>
  <c r="U86" i="12"/>
  <c r="T86" i="12"/>
  <c r="Q86" i="12"/>
  <c r="S86" i="12"/>
  <c r="P86" i="12"/>
  <c r="R86" i="12"/>
  <c r="O86" i="12"/>
  <c r="U33" i="12"/>
  <c r="V33" i="12"/>
  <c r="S33" i="12"/>
  <c r="P33" i="12"/>
  <c r="R33" i="12"/>
  <c r="T33" i="12"/>
  <c r="Q33" i="12"/>
  <c r="O33" i="12"/>
  <c r="V281" i="12"/>
  <c r="U281" i="12"/>
  <c r="R281" i="12"/>
  <c r="T281" i="12"/>
  <c r="Q281" i="12"/>
  <c r="S281" i="12"/>
  <c r="O281" i="12"/>
  <c r="P281" i="12"/>
  <c r="V247" i="12"/>
  <c r="S247" i="12"/>
  <c r="U247" i="12"/>
  <c r="T247" i="12"/>
  <c r="Q247" i="12"/>
  <c r="R247" i="12"/>
  <c r="P247" i="12"/>
  <c r="O247" i="12"/>
  <c r="U21" i="12"/>
  <c r="V21" i="12"/>
  <c r="S21" i="12"/>
  <c r="P21" i="12"/>
  <c r="R21" i="12"/>
  <c r="T21" i="12"/>
  <c r="Q21" i="12"/>
  <c r="O21" i="12"/>
  <c r="V269" i="12"/>
  <c r="U269" i="12"/>
  <c r="R269" i="12"/>
  <c r="T269" i="12"/>
  <c r="Q269" i="12"/>
  <c r="S269" i="12"/>
  <c r="O269" i="12"/>
  <c r="P269" i="12"/>
  <c r="V353" i="12"/>
  <c r="U353" i="12"/>
  <c r="R353" i="12"/>
  <c r="T353" i="12"/>
  <c r="Q353" i="12"/>
  <c r="S353" i="12"/>
  <c r="O353" i="12"/>
  <c r="P353" i="12"/>
  <c r="U9" i="12"/>
  <c r="V9" i="12"/>
  <c r="S9" i="12"/>
  <c r="P9" i="12"/>
  <c r="R9" i="12"/>
  <c r="T9" i="12"/>
  <c r="Q9" i="12"/>
  <c r="O9" i="12"/>
  <c r="V257" i="12"/>
  <c r="U257" i="12"/>
  <c r="R257" i="12"/>
  <c r="T257" i="12"/>
  <c r="Q257" i="12"/>
  <c r="S257" i="12"/>
  <c r="P257" i="12"/>
  <c r="O257" i="12"/>
  <c r="V312" i="12"/>
  <c r="T312" i="12"/>
  <c r="Q312" i="12"/>
  <c r="S312" i="12"/>
  <c r="U312" i="12"/>
  <c r="R312" i="12"/>
  <c r="O312" i="12"/>
  <c r="P312" i="12"/>
  <c r="U80" i="12"/>
  <c r="V80" i="12"/>
  <c r="S80" i="12"/>
  <c r="P80" i="12"/>
  <c r="R80" i="12"/>
  <c r="T80" i="12"/>
  <c r="Q80" i="12"/>
  <c r="O80" i="12"/>
  <c r="U316" i="12"/>
  <c r="V316" i="12"/>
  <c r="R316" i="12"/>
  <c r="T316" i="12"/>
  <c r="Q316" i="12"/>
  <c r="S316" i="12"/>
  <c r="O316" i="12"/>
  <c r="P316" i="12"/>
  <c r="V289" i="12"/>
  <c r="U289" i="12"/>
  <c r="T289" i="12"/>
  <c r="Q289" i="12"/>
  <c r="S289" i="12"/>
  <c r="R289" i="12"/>
  <c r="O289" i="12"/>
  <c r="P289" i="12"/>
  <c r="U356" i="12"/>
  <c r="V356" i="12"/>
  <c r="S356" i="12"/>
  <c r="R356" i="12"/>
  <c r="T356" i="12"/>
  <c r="Q356" i="12"/>
  <c r="O356" i="12"/>
  <c r="P356" i="12"/>
  <c r="V89" i="12"/>
  <c r="U89" i="12"/>
  <c r="R89" i="12"/>
  <c r="T89" i="12"/>
  <c r="Q89" i="12"/>
  <c r="S89" i="12"/>
  <c r="P89" i="12"/>
  <c r="O89" i="12"/>
  <c r="V138" i="12"/>
  <c r="U138" i="12"/>
  <c r="R138" i="12"/>
  <c r="T138" i="12"/>
  <c r="Q138" i="12"/>
  <c r="S138" i="12"/>
  <c r="P138" i="12"/>
  <c r="O138" i="12"/>
  <c r="U117" i="12"/>
  <c r="V117" i="12"/>
  <c r="S117" i="12"/>
  <c r="P117" i="12"/>
  <c r="R117" i="12"/>
  <c r="T117" i="12"/>
  <c r="Q117" i="12"/>
  <c r="O117" i="12"/>
  <c r="V365" i="12"/>
  <c r="U365" i="12"/>
  <c r="R365" i="12"/>
  <c r="T365" i="12"/>
  <c r="Q365" i="12"/>
  <c r="S365" i="12"/>
  <c r="O365" i="12"/>
  <c r="P365" i="12"/>
  <c r="T139" i="6"/>
  <c r="U139" i="6"/>
  <c r="S139" i="6"/>
  <c r="P139" i="6"/>
  <c r="R139" i="6"/>
  <c r="O139" i="6"/>
  <c r="Q139" i="6"/>
  <c r="T113" i="6"/>
  <c r="S113" i="6"/>
  <c r="R113" i="6"/>
  <c r="U113" i="6"/>
  <c r="Q113" i="6"/>
  <c r="P113" i="6"/>
  <c r="O113" i="6"/>
  <c r="S240" i="6"/>
  <c r="T240" i="6"/>
  <c r="R240" i="6"/>
  <c r="U240" i="6"/>
  <c r="Q240" i="6"/>
  <c r="P240" i="6"/>
  <c r="O240" i="6"/>
  <c r="U205" i="6"/>
  <c r="T205" i="6"/>
  <c r="Q205" i="6"/>
  <c r="S205" i="6"/>
  <c r="R205" i="6"/>
  <c r="P205" i="6"/>
  <c r="O205" i="6"/>
  <c r="T338" i="6"/>
  <c r="U338" i="6"/>
  <c r="S338" i="6"/>
  <c r="O338" i="6"/>
  <c r="R338" i="6"/>
  <c r="Q338" i="6"/>
  <c r="P338" i="6"/>
  <c r="T99" i="6"/>
  <c r="U99" i="6"/>
  <c r="S99" i="6"/>
  <c r="O99" i="6"/>
  <c r="Q99" i="6"/>
  <c r="P99" i="6"/>
  <c r="R99" i="6"/>
  <c r="U130" i="6"/>
  <c r="S130" i="6"/>
  <c r="T130" i="6"/>
  <c r="R130" i="6"/>
  <c r="Q130" i="6"/>
  <c r="P130" i="6"/>
  <c r="O130" i="6"/>
  <c r="T127" i="6"/>
  <c r="S127" i="6"/>
  <c r="U127" i="6"/>
  <c r="P127" i="6"/>
  <c r="O127" i="6"/>
  <c r="R127" i="6"/>
  <c r="Q127" i="6"/>
  <c r="T54" i="6"/>
  <c r="S54" i="6"/>
  <c r="U54" i="6"/>
  <c r="R54" i="6"/>
  <c r="Q54" i="6"/>
  <c r="P54" i="6"/>
  <c r="O54" i="6"/>
  <c r="T19" i="6"/>
  <c r="U19" i="6"/>
  <c r="R19" i="6"/>
  <c r="P19" i="6"/>
  <c r="Q19" i="6"/>
  <c r="O19" i="6"/>
  <c r="S19" i="6"/>
  <c r="T23" i="6"/>
  <c r="S23" i="6"/>
  <c r="R23" i="6"/>
  <c r="U23" i="6"/>
  <c r="P23" i="6"/>
  <c r="Q23" i="6"/>
  <c r="O23" i="6"/>
  <c r="S225" i="6"/>
  <c r="U225" i="6"/>
  <c r="T225" i="6"/>
  <c r="R225" i="6"/>
  <c r="P225" i="6"/>
  <c r="O225" i="6"/>
  <c r="Q225" i="6"/>
  <c r="T145" i="6"/>
  <c r="U145" i="6"/>
  <c r="S145" i="6"/>
  <c r="Q145" i="6"/>
  <c r="R145" i="6"/>
  <c r="P145" i="6"/>
  <c r="O145" i="6"/>
  <c r="U397" i="6"/>
  <c r="T397" i="6"/>
  <c r="S397" i="6"/>
  <c r="Q397" i="6"/>
  <c r="R397" i="6"/>
  <c r="P397" i="6"/>
  <c r="O397" i="6"/>
  <c r="S258" i="6"/>
  <c r="T258" i="6"/>
  <c r="U258" i="6"/>
  <c r="R258" i="6"/>
  <c r="P258" i="6"/>
  <c r="Q258" i="6"/>
  <c r="O258" i="6"/>
  <c r="U298" i="6"/>
  <c r="T298" i="6"/>
  <c r="S298" i="6"/>
  <c r="R298" i="6"/>
  <c r="Q298" i="6"/>
  <c r="O298" i="6"/>
  <c r="P298" i="6"/>
  <c r="T97" i="6"/>
  <c r="U97" i="6"/>
  <c r="S97" i="6"/>
  <c r="Q97" i="6"/>
  <c r="P97" i="6"/>
  <c r="R97" i="6"/>
  <c r="O97" i="6"/>
  <c r="T92" i="6"/>
  <c r="U92" i="6"/>
  <c r="S92" i="6"/>
  <c r="R92" i="6"/>
  <c r="P92" i="6"/>
  <c r="O92" i="6"/>
  <c r="Q92" i="6"/>
  <c r="T391" i="6"/>
  <c r="U391" i="6"/>
  <c r="S391" i="6"/>
  <c r="R391" i="6"/>
  <c r="P391" i="6"/>
  <c r="O391" i="6"/>
  <c r="Q391" i="6"/>
  <c r="T68" i="6"/>
  <c r="U68" i="6"/>
  <c r="S68" i="6"/>
  <c r="R68" i="6"/>
  <c r="P68" i="6"/>
  <c r="O68" i="6"/>
  <c r="Q68" i="6"/>
  <c r="T124" i="6"/>
  <c r="U124" i="6"/>
  <c r="S124" i="6"/>
  <c r="R124" i="6"/>
  <c r="Q124" i="6"/>
  <c r="P124" i="6"/>
  <c r="O124" i="6"/>
  <c r="U178" i="6"/>
  <c r="S178" i="6"/>
  <c r="T178" i="6"/>
  <c r="R178" i="6"/>
  <c r="Q178" i="6"/>
  <c r="P178" i="6"/>
  <c r="O178" i="6"/>
  <c r="T134" i="6"/>
  <c r="U134" i="6"/>
  <c r="S134" i="6"/>
  <c r="R134" i="6"/>
  <c r="O134" i="6"/>
  <c r="Q134" i="6"/>
  <c r="P134" i="6"/>
  <c r="R275" i="6"/>
  <c r="T275" i="6"/>
  <c r="U275" i="6"/>
  <c r="Q275" i="6"/>
  <c r="P275" i="6"/>
  <c r="O275" i="6"/>
  <c r="S275" i="6"/>
  <c r="T281" i="6"/>
  <c r="U281" i="6"/>
  <c r="R281" i="6"/>
  <c r="S281" i="6"/>
  <c r="Q281" i="6"/>
  <c r="P281" i="6"/>
  <c r="O281" i="6"/>
  <c r="S351" i="6"/>
  <c r="T351" i="6"/>
  <c r="U351" i="6"/>
  <c r="O351" i="6"/>
  <c r="Q351" i="6"/>
  <c r="R351" i="6"/>
  <c r="P351" i="6"/>
  <c r="T245" i="6"/>
  <c r="U245" i="6"/>
  <c r="R245" i="6"/>
  <c r="S245" i="6"/>
  <c r="Q245" i="6"/>
  <c r="P245" i="6"/>
  <c r="O245" i="6"/>
  <c r="T356" i="6"/>
  <c r="U356" i="6"/>
  <c r="S356" i="6"/>
  <c r="R356" i="6"/>
  <c r="P356" i="6"/>
  <c r="O356" i="6"/>
  <c r="Q356" i="6"/>
  <c r="T247" i="6"/>
  <c r="U247" i="6"/>
  <c r="S247" i="6"/>
  <c r="P247" i="6"/>
  <c r="O247" i="6"/>
  <c r="Q247" i="6"/>
  <c r="R247" i="6"/>
  <c r="U243" i="6"/>
  <c r="S243" i="6"/>
  <c r="O243" i="6"/>
  <c r="T243" i="6"/>
  <c r="Q243" i="6"/>
  <c r="P243" i="6"/>
  <c r="R243" i="6"/>
  <c r="T287" i="6"/>
  <c r="R287" i="6"/>
  <c r="U287" i="6"/>
  <c r="S287" i="6"/>
  <c r="Q287" i="6"/>
  <c r="P287" i="6"/>
  <c r="O287" i="6"/>
  <c r="T69" i="6"/>
  <c r="S69" i="6"/>
  <c r="U69" i="6"/>
  <c r="P69" i="6"/>
  <c r="O69" i="6"/>
  <c r="R69" i="6"/>
  <c r="Q69" i="6"/>
  <c r="V13" i="12"/>
  <c r="U13" i="12"/>
  <c r="T13" i="12"/>
  <c r="Q13" i="12"/>
  <c r="S13" i="12"/>
  <c r="P13" i="12"/>
  <c r="R13" i="12"/>
  <c r="O13" i="12"/>
  <c r="U176" i="12"/>
  <c r="V176" i="12"/>
  <c r="S176" i="12"/>
  <c r="P176" i="12"/>
  <c r="R176" i="12"/>
  <c r="T176" i="12"/>
  <c r="Q176" i="12"/>
  <c r="O176" i="12"/>
  <c r="U95" i="12"/>
  <c r="T95" i="12"/>
  <c r="Q95" i="12"/>
  <c r="R95" i="12"/>
  <c r="V95" i="12"/>
  <c r="P95" i="12"/>
  <c r="S95" i="12"/>
  <c r="O95" i="12"/>
  <c r="V219" i="12"/>
  <c r="U219" i="12"/>
  <c r="R219" i="12"/>
  <c r="S219" i="12"/>
  <c r="P219" i="12"/>
  <c r="Q219" i="12"/>
  <c r="O219" i="12"/>
  <c r="T219" i="12"/>
  <c r="T275" i="12"/>
  <c r="Q275" i="12"/>
  <c r="V275" i="12"/>
  <c r="R275" i="12"/>
  <c r="U275" i="12"/>
  <c r="P275" i="12"/>
  <c r="O275" i="12"/>
  <c r="S275" i="12"/>
  <c r="V185" i="12"/>
  <c r="U185" i="12"/>
  <c r="R185" i="12"/>
  <c r="T185" i="12"/>
  <c r="Q185" i="12"/>
  <c r="S185" i="12"/>
  <c r="P185" i="12"/>
  <c r="O185" i="12"/>
  <c r="V362" i="12"/>
  <c r="U362" i="12"/>
  <c r="T362" i="12"/>
  <c r="Q362" i="12"/>
  <c r="S362" i="12"/>
  <c r="R362" i="12"/>
  <c r="O362" i="12"/>
  <c r="P362" i="12"/>
  <c r="U69" i="12"/>
  <c r="V69" i="12"/>
  <c r="S69" i="12"/>
  <c r="P69" i="12"/>
  <c r="R69" i="12"/>
  <c r="T69" i="12"/>
  <c r="Q69" i="12"/>
  <c r="O69" i="12"/>
  <c r="V317" i="12"/>
  <c r="U317" i="12"/>
  <c r="R317" i="12"/>
  <c r="T317" i="12"/>
  <c r="Q317" i="12"/>
  <c r="S317" i="12"/>
  <c r="O317" i="12"/>
  <c r="P317" i="12"/>
  <c r="V209" i="12"/>
  <c r="U209" i="12"/>
  <c r="R209" i="12"/>
  <c r="T209" i="12"/>
  <c r="Q209" i="12"/>
  <c r="S209" i="12"/>
  <c r="P209" i="12"/>
  <c r="O209" i="12"/>
  <c r="U119" i="12"/>
  <c r="T119" i="12"/>
  <c r="Q119" i="12"/>
  <c r="V119" i="12"/>
  <c r="R119" i="12"/>
  <c r="P119" i="12"/>
  <c r="S119" i="12"/>
  <c r="O119" i="12"/>
  <c r="V161" i="12"/>
  <c r="U161" i="12"/>
  <c r="R161" i="12"/>
  <c r="T161" i="12"/>
  <c r="Q161" i="12"/>
  <c r="S161" i="12"/>
  <c r="P161" i="12"/>
  <c r="O161" i="12"/>
  <c r="U44" i="12"/>
  <c r="V44" i="12"/>
  <c r="S44" i="12"/>
  <c r="P44" i="12"/>
  <c r="R44" i="12"/>
  <c r="T44" i="12"/>
  <c r="Q44" i="12"/>
  <c r="O44" i="12"/>
  <c r="U189" i="12"/>
  <c r="V189" i="12"/>
  <c r="S189" i="12"/>
  <c r="P189" i="12"/>
  <c r="R189" i="12"/>
  <c r="T189" i="12"/>
  <c r="Q189" i="12"/>
  <c r="O189" i="12"/>
  <c r="T215" i="12"/>
  <c r="Q215" i="12"/>
  <c r="V215" i="12"/>
  <c r="U215" i="12"/>
  <c r="R215" i="12"/>
  <c r="P215" i="12"/>
  <c r="S215" i="12"/>
  <c r="O215" i="12"/>
  <c r="V253" i="12"/>
  <c r="U253" i="12"/>
  <c r="T253" i="12"/>
  <c r="Q253" i="12"/>
  <c r="S253" i="12"/>
  <c r="P253" i="12"/>
  <c r="R253" i="12"/>
  <c r="O253" i="12"/>
  <c r="V404" i="12"/>
  <c r="S404" i="12"/>
  <c r="U404" i="12"/>
  <c r="R404" i="12"/>
  <c r="T404" i="12"/>
  <c r="Q404" i="12"/>
  <c r="O404" i="12"/>
  <c r="P404" i="12"/>
  <c r="V137" i="12"/>
  <c r="U137" i="12"/>
  <c r="R137" i="12"/>
  <c r="T137" i="12"/>
  <c r="Q137" i="12"/>
  <c r="S137" i="12"/>
  <c r="P137" i="12"/>
  <c r="O137" i="12"/>
  <c r="V350" i="12"/>
  <c r="U350" i="12"/>
  <c r="T350" i="12"/>
  <c r="Q350" i="12"/>
  <c r="S350" i="12"/>
  <c r="R350" i="12"/>
  <c r="O350" i="12"/>
  <c r="P350" i="12"/>
  <c r="V392" i="12"/>
  <c r="S392" i="12"/>
  <c r="U392" i="12"/>
  <c r="R392" i="12"/>
  <c r="T392" i="12"/>
  <c r="Q392" i="12"/>
  <c r="O392" i="12"/>
  <c r="P392" i="12"/>
  <c r="V125" i="12"/>
  <c r="U125" i="12"/>
  <c r="R125" i="12"/>
  <c r="T125" i="12"/>
  <c r="Q125" i="12"/>
  <c r="S125" i="12"/>
  <c r="P125" i="12"/>
  <c r="O125" i="12"/>
  <c r="V218" i="12"/>
  <c r="U218" i="12"/>
  <c r="T218" i="12"/>
  <c r="Q218" i="12"/>
  <c r="S218" i="12"/>
  <c r="P218" i="12"/>
  <c r="R218" i="12"/>
  <c r="O218" i="12"/>
  <c r="U380" i="12"/>
  <c r="V380" i="12"/>
  <c r="S380" i="12"/>
  <c r="R380" i="12"/>
  <c r="T380" i="12"/>
  <c r="Q380" i="12"/>
  <c r="O380" i="12"/>
  <c r="P380" i="12"/>
  <c r="V113" i="12"/>
  <c r="U113" i="12"/>
  <c r="R113" i="12"/>
  <c r="T113" i="12"/>
  <c r="Q113" i="12"/>
  <c r="S113" i="12"/>
  <c r="P113" i="12"/>
  <c r="O113" i="12"/>
  <c r="V168" i="12"/>
  <c r="T168" i="12"/>
  <c r="Q168" i="12"/>
  <c r="S168" i="12"/>
  <c r="P168" i="12"/>
  <c r="U168" i="12"/>
  <c r="R168" i="12"/>
  <c r="O168" i="12"/>
  <c r="T227" i="12"/>
  <c r="Q227" i="12"/>
  <c r="R227" i="12"/>
  <c r="V227" i="12"/>
  <c r="U227" i="12"/>
  <c r="P227" i="12"/>
  <c r="S227" i="12"/>
  <c r="O227" i="12"/>
  <c r="U172" i="12"/>
  <c r="V172" i="12"/>
  <c r="R172" i="12"/>
  <c r="T172" i="12"/>
  <c r="Q172" i="12"/>
  <c r="S172" i="12"/>
  <c r="P172" i="12"/>
  <c r="O172" i="12"/>
  <c r="V49" i="12"/>
  <c r="U49" i="12"/>
  <c r="T49" i="12"/>
  <c r="Q49" i="12"/>
  <c r="S49" i="12"/>
  <c r="P49" i="12"/>
  <c r="R49" i="12"/>
  <c r="O49" i="12"/>
  <c r="U212" i="12"/>
  <c r="V212" i="12"/>
  <c r="S212" i="12"/>
  <c r="P212" i="12"/>
  <c r="R212" i="12"/>
  <c r="T212" i="12"/>
  <c r="Q212" i="12"/>
  <c r="O212" i="12"/>
  <c r="T335" i="12"/>
  <c r="Q335" i="12"/>
  <c r="U335" i="12"/>
  <c r="V335" i="12"/>
  <c r="R335" i="12"/>
  <c r="P335" i="12"/>
  <c r="S335" i="12"/>
  <c r="O335" i="12"/>
  <c r="V61" i="12"/>
  <c r="U61" i="12"/>
  <c r="T61" i="12"/>
  <c r="Q61" i="12"/>
  <c r="S61" i="12"/>
  <c r="P61" i="12"/>
  <c r="R61" i="12"/>
  <c r="O61" i="12"/>
  <c r="V373" i="12"/>
  <c r="U373" i="12"/>
  <c r="T373" i="12"/>
  <c r="Q373" i="12"/>
  <c r="S373" i="12"/>
  <c r="R373" i="12"/>
  <c r="O373" i="12"/>
  <c r="P373" i="12"/>
  <c r="V221" i="12"/>
  <c r="U221" i="12"/>
  <c r="R221" i="12"/>
  <c r="T221" i="12"/>
  <c r="Q221" i="12"/>
  <c r="S221" i="12"/>
  <c r="P221" i="12"/>
  <c r="O221" i="12"/>
  <c r="T98" i="6"/>
  <c r="U98" i="6"/>
  <c r="S98" i="6"/>
  <c r="O98" i="6"/>
  <c r="Q98" i="6"/>
  <c r="P98" i="6"/>
  <c r="R98" i="6"/>
  <c r="T14" i="6"/>
  <c r="U14" i="6"/>
  <c r="S14" i="6"/>
  <c r="Q14" i="6"/>
  <c r="O14" i="6"/>
  <c r="P14" i="6"/>
  <c r="R14" i="6"/>
  <c r="U268" i="6"/>
  <c r="S268" i="6"/>
  <c r="T268" i="6"/>
  <c r="R268" i="6"/>
  <c r="Q268" i="6"/>
  <c r="P268" i="6"/>
  <c r="O268" i="6"/>
  <c r="T136" i="6"/>
  <c r="U136" i="6"/>
  <c r="S136" i="6"/>
  <c r="R136" i="6"/>
  <c r="Q136" i="6"/>
  <c r="P136" i="6"/>
  <c r="O136" i="6"/>
  <c r="S327" i="6"/>
  <c r="U327" i="6"/>
  <c r="T327" i="6"/>
  <c r="O327" i="6"/>
  <c r="Q327" i="6"/>
  <c r="R327" i="6"/>
  <c r="P327" i="6"/>
  <c r="T267" i="6"/>
  <c r="U267" i="6"/>
  <c r="S267" i="6"/>
  <c r="O267" i="6"/>
  <c r="Q267" i="6"/>
  <c r="R267" i="6"/>
  <c r="P267" i="6"/>
  <c r="U22" i="6"/>
  <c r="S22" i="6"/>
  <c r="T22" i="6"/>
  <c r="R22" i="6"/>
  <c r="P22" i="6"/>
  <c r="Q22" i="6"/>
  <c r="O22" i="6"/>
  <c r="T212" i="6"/>
  <c r="U212" i="6"/>
  <c r="S212" i="6"/>
  <c r="R212" i="6"/>
  <c r="P212" i="6"/>
  <c r="O212" i="6"/>
  <c r="Q212" i="6"/>
  <c r="U232" i="6"/>
  <c r="S232" i="6"/>
  <c r="T232" i="6"/>
  <c r="R232" i="6"/>
  <c r="Q232" i="6"/>
  <c r="P232" i="6"/>
  <c r="O232" i="6"/>
  <c r="T199" i="6"/>
  <c r="U199" i="6"/>
  <c r="S199" i="6"/>
  <c r="P199" i="6"/>
  <c r="R199" i="6"/>
  <c r="O199" i="6"/>
  <c r="Q199" i="6"/>
  <c r="T44" i="6"/>
  <c r="U44" i="6"/>
  <c r="S44" i="6"/>
  <c r="Q44" i="6"/>
  <c r="R44" i="6"/>
  <c r="P44" i="6"/>
  <c r="O44" i="6"/>
  <c r="T7" i="6"/>
  <c r="S7" i="6"/>
  <c r="P7" i="6"/>
  <c r="O7" i="6"/>
  <c r="R7" i="6"/>
  <c r="U7" i="6"/>
  <c r="Q7" i="6"/>
  <c r="T230" i="6"/>
  <c r="U230" i="6"/>
  <c r="S230" i="6"/>
  <c r="O230" i="6"/>
  <c r="R230" i="6"/>
  <c r="Q230" i="6"/>
  <c r="P230" i="6"/>
  <c r="T62" i="6"/>
  <c r="U62" i="6"/>
  <c r="Q62" i="6"/>
  <c r="S62" i="6"/>
  <c r="O62" i="6"/>
  <c r="R62" i="6"/>
  <c r="P62" i="6"/>
  <c r="U322" i="6"/>
  <c r="S322" i="6"/>
  <c r="T322" i="6"/>
  <c r="R322" i="6"/>
  <c r="Q322" i="6"/>
  <c r="O322" i="6"/>
  <c r="P322" i="6"/>
  <c r="U262" i="6"/>
  <c r="S262" i="6"/>
  <c r="T262" i="6"/>
  <c r="R262" i="6"/>
  <c r="Q262" i="6"/>
  <c r="P262" i="6"/>
  <c r="O262" i="6"/>
  <c r="T141" i="6"/>
  <c r="S141" i="6"/>
  <c r="U141" i="6"/>
  <c r="R141" i="6"/>
  <c r="P141" i="6"/>
  <c r="O141" i="6"/>
  <c r="Q141" i="6"/>
  <c r="T396" i="6"/>
  <c r="R396" i="6"/>
  <c r="U396" i="6"/>
  <c r="S396" i="6"/>
  <c r="Q396" i="6"/>
  <c r="P396" i="6"/>
  <c r="O396" i="6"/>
  <c r="S375" i="6"/>
  <c r="T375" i="6"/>
  <c r="U375" i="6"/>
  <c r="O375" i="6"/>
  <c r="R375" i="6"/>
  <c r="Q375" i="6"/>
  <c r="P375" i="6"/>
  <c r="T379" i="6"/>
  <c r="U379" i="6"/>
  <c r="P379" i="6"/>
  <c r="O379" i="6"/>
  <c r="R379" i="6"/>
  <c r="S379" i="6"/>
  <c r="Q379" i="6"/>
  <c r="T131" i="6"/>
  <c r="R131" i="6"/>
  <c r="S131" i="6"/>
  <c r="Q131" i="6"/>
  <c r="U131" i="6"/>
  <c r="P131" i="6"/>
  <c r="O131" i="6"/>
  <c r="U321" i="6"/>
  <c r="S321" i="6"/>
  <c r="T321" i="6"/>
  <c r="R321" i="6"/>
  <c r="O321" i="6"/>
  <c r="Q321" i="6"/>
  <c r="P321" i="6"/>
  <c r="T201" i="6"/>
  <c r="S201" i="6"/>
  <c r="U201" i="6"/>
  <c r="P201" i="6"/>
  <c r="R201" i="6"/>
  <c r="O201" i="6"/>
  <c r="Q201" i="6"/>
  <c r="T84" i="6"/>
  <c r="S84" i="6"/>
  <c r="R84" i="6"/>
  <c r="U84" i="6"/>
  <c r="Q84" i="6"/>
  <c r="P84" i="6"/>
  <c r="O84" i="6"/>
  <c r="U325" i="6"/>
  <c r="Q325" i="6"/>
  <c r="T325" i="6"/>
  <c r="R325" i="6"/>
  <c r="P325" i="6"/>
  <c r="S325" i="6"/>
  <c r="O325" i="6"/>
  <c r="S125" i="6"/>
  <c r="U125" i="6"/>
  <c r="R125" i="6"/>
  <c r="T125" i="6"/>
  <c r="Q125" i="6"/>
  <c r="P125" i="6"/>
  <c r="O125" i="6"/>
  <c r="U154" i="6"/>
  <c r="T154" i="6"/>
  <c r="S154" i="6"/>
  <c r="R154" i="6"/>
  <c r="Q154" i="6"/>
  <c r="P154" i="6"/>
  <c r="O154" i="6"/>
  <c r="T89" i="6"/>
  <c r="S89" i="6"/>
  <c r="R89" i="6"/>
  <c r="U89" i="6"/>
  <c r="Q89" i="6"/>
  <c r="P89" i="6"/>
  <c r="O89" i="6"/>
  <c r="T172" i="6"/>
  <c r="U172" i="6"/>
  <c r="S172" i="6"/>
  <c r="R172" i="6"/>
  <c r="Q172" i="6"/>
  <c r="P172" i="6"/>
  <c r="O172" i="6"/>
  <c r="T386" i="6"/>
  <c r="U386" i="6"/>
  <c r="S386" i="6"/>
  <c r="O386" i="6"/>
  <c r="Q386" i="6"/>
  <c r="P386" i="6"/>
  <c r="R386" i="6"/>
  <c r="T120" i="6"/>
  <c r="S120" i="6"/>
  <c r="R120" i="6"/>
  <c r="U120" i="6"/>
  <c r="Q120" i="6"/>
  <c r="P120" i="6"/>
  <c r="O120" i="6"/>
  <c r="T116" i="6"/>
  <c r="U116" i="6"/>
  <c r="S116" i="6"/>
  <c r="R116" i="6"/>
  <c r="P116" i="6"/>
  <c r="O116" i="6"/>
  <c r="Q116" i="6"/>
  <c r="T290" i="6"/>
  <c r="U290" i="6"/>
  <c r="S290" i="6"/>
  <c r="O290" i="6"/>
  <c r="Q290" i="6"/>
  <c r="R290" i="6"/>
  <c r="P290" i="6"/>
  <c r="U340" i="6"/>
  <c r="S340" i="6"/>
  <c r="R340" i="6"/>
  <c r="T340" i="6"/>
  <c r="Q340" i="6"/>
  <c r="P340" i="6"/>
  <c r="O340" i="6"/>
  <c r="U238" i="6"/>
  <c r="S238" i="6"/>
  <c r="T238" i="6"/>
  <c r="R238" i="6"/>
  <c r="Q238" i="6"/>
  <c r="P238" i="6"/>
  <c r="O238" i="6"/>
  <c r="V264" i="12"/>
  <c r="T264" i="12"/>
  <c r="Q264" i="12"/>
  <c r="S264" i="12"/>
  <c r="U264" i="12"/>
  <c r="R264" i="12"/>
  <c r="O264" i="12"/>
  <c r="P264" i="12"/>
  <c r="U32" i="12"/>
  <c r="V32" i="12"/>
  <c r="S32" i="12"/>
  <c r="P32" i="12"/>
  <c r="R32" i="12"/>
  <c r="T32" i="12"/>
  <c r="Q32" i="12"/>
  <c r="O32" i="12"/>
  <c r="U268" i="12"/>
  <c r="R268" i="12"/>
  <c r="T268" i="12"/>
  <c r="Q268" i="12"/>
  <c r="S268" i="12"/>
  <c r="O268" i="12"/>
  <c r="V268" i="12"/>
  <c r="P268" i="12"/>
  <c r="V145" i="12"/>
  <c r="U145" i="12"/>
  <c r="T145" i="12"/>
  <c r="Q145" i="12"/>
  <c r="S145" i="12"/>
  <c r="P145" i="12"/>
  <c r="R145" i="12"/>
  <c r="O145" i="12"/>
  <c r="U308" i="12"/>
  <c r="V308" i="12"/>
  <c r="S308" i="12"/>
  <c r="R308" i="12"/>
  <c r="T308" i="12"/>
  <c r="Q308" i="12"/>
  <c r="O308" i="12"/>
  <c r="P308" i="12"/>
  <c r="V41" i="12"/>
  <c r="U41" i="12"/>
  <c r="R41" i="12"/>
  <c r="T41" i="12"/>
  <c r="Q41" i="12"/>
  <c r="S41" i="12"/>
  <c r="P41" i="12"/>
  <c r="O41" i="12"/>
  <c r="V75" i="12"/>
  <c r="U75" i="12"/>
  <c r="R75" i="12"/>
  <c r="S75" i="12"/>
  <c r="P75" i="12"/>
  <c r="Q75" i="12"/>
  <c r="O75" i="12"/>
  <c r="T75" i="12"/>
  <c r="T179" i="12"/>
  <c r="Q179" i="12"/>
  <c r="V179" i="12"/>
  <c r="R179" i="12"/>
  <c r="U179" i="12"/>
  <c r="S179" i="12"/>
  <c r="P179" i="12"/>
  <c r="O179" i="12"/>
  <c r="V173" i="12"/>
  <c r="U173" i="12"/>
  <c r="R173" i="12"/>
  <c r="T173" i="12"/>
  <c r="Q173" i="12"/>
  <c r="S173" i="12"/>
  <c r="P173" i="12"/>
  <c r="O173" i="12"/>
  <c r="U136" i="12"/>
  <c r="R136" i="12"/>
  <c r="T136" i="12"/>
  <c r="Q136" i="12"/>
  <c r="V136" i="12"/>
  <c r="S136" i="12"/>
  <c r="P136" i="12"/>
  <c r="O136" i="12"/>
  <c r="U284" i="12"/>
  <c r="V284" i="12"/>
  <c r="S284" i="12"/>
  <c r="R284" i="12"/>
  <c r="T284" i="12"/>
  <c r="Q284" i="12"/>
  <c r="O284" i="12"/>
  <c r="P284" i="12"/>
  <c r="V17" i="12"/>
  <c r="U17" i="12"/>
  <c r="R17" i="12"/>
  <c r="T17" i="12"/>
  <c r="Q17" i="12"/>
  <c r="S17" i="12"/>
  <c r="P17" i="12"/>
  <c r="O17" i="12"/>
  <c r="T155" i="12"/>
  <c r="Q155" i="12"/>
  <c r="R155" i="12"/>
  <c r="V155" i="12"/>
  <c r="S155" i="12"/>
  <c r="P155" i="12"/>
  <c r="U155" i="12"/>
  <c r="O155" i="12"/>
  <c r="U45" i="12"/>
  <c r="V45" i="12"/>
  <c r="S45" i="12"/>
  <c r="P45" i="12"/>
  <c r="R45" i="12"/>
  <c r="T45" i="12"/>
  <c r="Q45" i="12"/>
  <c r="O45" i="12"/>
  <c r="V293" i="12"/>
  <c r="U293" i="12"/>
  <c r="R293" i="12"/>
  <c r="T293" i="12"/>
  <c r="Q293" i="12"/>
  <c r="S293" i="12"/>
  <c r="O293" i="12"/>
  <c r="P293" i="12"/>
  <c r="V97" i="12"/>
  <c r="U97" i="12"/>
  <c r="T97" i="12"/>
  <c r="Q97" i="12"/>
  <c r="S97" i="12"/>
  <c r="P97" i="12"/>
  <c r="R97" i="12"/>
  <c r="O97" i="12"/>
  <c r="U260" i="12"/>
  <c r="V260" i="12"/>
  <c r="S260" i="12"/>
  <c r="R260" i="12"/>
  <c r="T260" i="12"/>
  <c r="Q260" i="12"/>
  <c r="O260" i="12"/>
  <c r="P260" i="12"/>
  <c r="V314" i="12"/>
  <c r="U314" i="12"/>
  <c r="T314" i="12"/>
  <c r="Q314" i="12"/>
  <c r="S314" i="12"/>
  <c r="R314" i="12"/>
  <c r="O314" i="12"/>
  <c r="P314" i="12"/>
  <c r="V85" i="12"/>
  <c r="U85" i="12"/>
  <c r="T85" i="12"/>
  <c r="Q85" i="12"/>
  <c r="S85" i="12"/>
  <c r="P85" i="12"/>
  <c r="R85" i="12"/>
  <c r="O85" i="12"/>
  <c r="U248" i="12"/>
  <c r="V248" i="12"/>
  <c r="S248" i="12"/>
  <c r="P248" i="12"/>
  <c r="R248" i="12"/>
  <c r="T248" i="12"/>
  <c r="Q248" i="12"/>
  <c r="O248" i="12"/>
  <c r="V397" i="12"/>
  <c r="T397" i="12"/>
  <c r="Q397" i="12"/>
  <c r="S397" i="12"/>
  <c r="U397" i="12"/>
  <c r="R397" i="12"/>
  <c r="O397" i="12"/>
  <c r="P397" i="12"/>
  <c r="V73" i="12"/>
  <c r="U73" i="12"/>
  <c r="T73" i="12"/>
  <c r="Q73" i="12"/>
  <c r="S73" i="12"/>
  <c r="P73" i="12"/>
  <c r="R73" i="12"/>
  <c r="O73" i="12"/>
  <c r="U236" i="12"/>
  <c r="V236" i="12"/>
  <c r="S236" i="12"/>
  <c r="P236" i="12"/>
  <c r="R236" i="12"/>
  <c r="T236" i="12"/>
  <c r="Q236" i="12"/>
  <c r="O236" i="12"/>
  <c r="V313" i="12"/>
  <c r="U313" i="12"/>
  <c r="T313" i="12"/>
  <c r="Q313" i="12"/>
  <c r="S313" i="12"/>
  <c r="R313" i="12"/>
  <c r="O313" i="12"/>
  <c r="P313" i="12"/>
  <c r="V24" i="12"/>
  <c r="T24" i="12"/>
  <c r="Q24" i="12"/>
  <c r="S24" i="12"/>
  <c r="P24" i="12"/>
  <c r="U24" i="12"/>
  <c r="R24" i="12"/>
  <c r="O24" i="12"/>
  <c r="V283" i="12"/>
  <c r="U283" i="12"/>
  <c r="S283" i="12"/>
  <c r="T283" i="12"/>
  <c r="Q283" i="12"/>
  <c r="O283" i="12"/>
  <c r="P283" i="12"/>
  <c r="R283" i="12"/>
  <c r="U28" i="12"/>
  <c r="V28" i="12"/>
  <c r="R28" i="12"/>
  <c r="T28" i="12"/>
  <c r="Q28" i="12"/>
  <c r="S28" i="12"/>
  <c r="P28" i="12"/>
  <c r="O28" i="12"/>
  <c r="V300" i="12"/>
  <c r="T300" i="12"/>
  <c r="Q300" i="12"/>
  <c r="U300" i="12"/>
  <c r="S300" i="12"/>
  <c r="R300" i="12"/>
  <c r="O300" i="12"/>
  <c r="P300" i="12"/>
  <c r="U68" i="12"/>
  <c r="V68" i="12"/>
  <c r="S68" i="12"/>
  <c r="P68" i="12"/>
  <c r="R68" i="12"/>
  <c r="T68" i="12"/>
  <c r="Q68" i="12"/>
  <c r="O68" i="12"/>
  <c r="U304" i="12"/>
  <c r="R304" i="12"/>
  <c r="T304" i="12"/>
  <c r="Q304" i="12"/>
  <c r="S304" i="12"/>
  <c r="V304" i="12"/>
  <c r="O304" i="12"/>
  <c r="P304" i="12"/>
  <c r="V229" i="12"/>
  <c r="U229" i="12"/>
  <c r="T229" i="12"/>
  <c r="Q229" i="12"/>
  <c r="S229" i="12"/>
  <c r="P229" i="12"/>
  <c r="R229" i="12"/>
  <c r="O229" i="12"/>
  <c r="U344" i="12"/>
  <c r="V344" i="12"/>
  <c r="S344" i="12"/>
  <c r="R344" i="12"/>
  <c r="T344" i="12"/>
  <c r="Q344" i="12"/>
  <c r="O344" i="12"/>
  <c r="P344" i="12"/>
  <c r="V77" i="12"/>
  <c r="U77" i="12"/>
  <c r="R77" i="12"/>
  <c r="T77" i="12"/>
  <c r="Q77" i="12"/>
  <c r="S77" i="12"/>
  <c r="P77" i="12"/>
  <c r="O77" i="12"/>
  <c r="T119" i="6"/>
  <c r="R119" i="6"/>
  <c r="U119" i="6"/>
  <c r="S119" i="6"/>
  <c r="Q119" i="6"/>
  <c r="P119" i="6"/>
  <c r="O119" i="6"/>
  <c r="T101" i="6"/>
  <c r="U101" i="6"/>
  <c r="R101" i="6"/>
  <c r="Q101" i="6"/>
  <c r="S101" i="6"/>
  <c r="P101" i="6"/>
  <c r="O101" i="6"/>
  <c r="R371" i="6"/>
  <c r="T371" i="6"/>
  <c r="U371" i="6"/>
  <c r="Q371" i="6"/>
  <c r="S371" i="6"/>
  <c r="P371" i="6"/>
  <c r="O371" i="6"/>
  <c r="T329" i="6"/>
  <c r="U329" i="6"/>
  <c r="R329" i="6"/>
  <c r="Q329" i="6"/>
  <c r="P329" i="6"/>
  <c r="S329" i="6"/>
  <c r="O329" i="6"/>
  <c r="T269" i="6"/>
  <c r="S269" i="6"/>
  <c r="U269" i="6"/>
  <c r="R269" i="6"/>
  <c r="Q269" i="6"/>
  <c r="P269" i="6"/>
  <c r="O269" i="6"/>
  <c r="T206" i="6"/>
  <c r="U206" i="6"/>
  <c r="S206" i="6"/>
  <c r="O206" i="6"/>
  <c r="Q206" i="6"/>
  <c r="R206" i="6"/>
  <c r="P206" i="6"/>
  <c r="T179" i="6"/>
  <c r="R179" i="6"/>
  <c r="U179" i="6"/>
  <c r="S179" i="6"/>
  <c r="Q179" i="6"/>
  <c r="P179" i="6"/>
  <c r="O179" i="6"/>
  <c r="U82" i="6"/>
  <c r="S82" i="6"/>
  <c r="T82" i="6"/>
  <c r="R82" i="6"/>
  <c r="Q82" i="6"/>
  <c r="P82" i="6"/>
  <c r="O82" i="6"/>
  <c r="T177" i="6"/>
  <c r="S177" i="6"/>
  <c r="U177" i="6"/>
  <c r="P177" i="6"/>
  <c r="R177" i="6"/>
  <c r="O177" i="6"/>
  <c r="Q177" i="6"/>
  <c r="U370" i="6"/>
  <c r="T370" i="6"/>
  <c r="S370" i="6"/>
  <c r="R370" i="6"/>
  <c r="Q370" i="6"/>
  <c r="P370" i="6"/>
  <c r="O370" i="6"/>
  <c r="T115" i="6"/>
  <c r="U115" i="6"/>
  <c r="S115" i="6"/>
  <c r="P115" i="6"/>
  <c r="R115" i="6"/>
  <c r="O115" i="6"/>
  <c r="Q115" i="6"/>
  <c r="T167" i="6"/>
  <c r="S167" i="6"/>
  <c r="R167" i="6"/>
  <c r="U167" i="6"/>
  <c r="Q167" i="6"/>
  <c r="P167" i="6"/>
  <c r="O167" i="6"/>
  <c r="T152" i="6"/>
  <c r="U152" i="6"/>
  <c r="S152" i="6"/>
  <c r="R152" i="6"/>
  <c r="P152" i="6"/>
  <c r="O152" i="6"/>
  <c r="Q152" i="6"/>
  <c r="U253" i="6"/>
  <c r="S253" i="6"/>
  <c r="T253" i="6"/>
  <c r="R253" i="6"/>
  <c r="Q253" i="6"/>
  <c r="P253" i="6"/>
  <c r="O253" i="6"/>
  <c r="T208" i="6"/>
  <c r="U208" i="6"/>
  <c r="S208" i="6"/>
  <c r="R208" i="6"/>
  <c r="Q208" i="6"/>
  <c r="O208" i="6"/>
  <c r="P208" i="6"/>
  <c r="T121" i="6"/>
  <c r="U121" i="6"/>
  <c r="S121" i="6"/>
  <c r="Q121" i="6"/>
  <c r="R121" i="6"/>
  <c r="P121" i="6"/>
  <c r="O121" i="6"/>
  <c r="T191" i="6"/>
  <c r="R191" i="6"/>
  <c r="S191" i="6"/>
  <c r="U191" i="6"/>
  <c r="Q191" i="6"/>
  <c r="P191" i="6"/>
  <c r="O191" i="6"/>
  <c r="T210" i="6"/>
  <c r="S210" i="6"/>
  <c r="R210" i="6"/>
  <c r="U210" i="6"/>
  <c r="P210" i="6"/>
  <c r="Q210" i="6"/>
  <c r="O210" i="6"/>
  <c r="T38" i="6"/>
  <c r="U38" i="6"/>
  <c r="Q38" i="6"/>
  <c r="S38" i="6"/>
  <c r="O38" i="6"/>
  <c r="R38" i="6"/>
  <c r="P38" i="6"/>
  <c r="T112" i="6"/>
  <c r="U112" i="6"/>
  <c r="S112" i="6"/>
  <c r="R112" i="6"/>
  <c r="Q112" i="6"/>
  <c r="P112" i="6"/>
  <c r="O112" i="6"/>
  <c r="T103" i="6"/>
  <c r="U103" i="6"/>
  <c r="S103" i="6"/>
  <c r="P103" i="6"/>
  <c r="O103" i="6"/>
  <c r="Q103" i="6"/>
  <c r="R103" i="6"/>
  <c r="U274" i="6"/>
  <c r="S274" i="6"/>
  <c r="T274" i="6"/>
  <c r="R274" i="6"/>
  <c r="Q274" i="6"/>
  <c r="P274" i="6"/>
  <c r="O274" i="6"/>
  <c r="T108" i="6"/>
  <c r="S108" i="6"/>
  <c r="R108" i="6"/>
  <c r="U108" i="6"/>
  <c r="Q108" i="6"/>
  <c r="P108" i="6"/>
  <c r="O108" i="6"/>
  <c r="T272" i="6"/>
  <c r="U272" i="6"/>
  <c r="S272" i="6"/>
  <c r="R272" i="6"/>
  <c r="P272" i="6"/>
  <c r="O272" i="6"/>
  <c r="Q272" i="6"/>
  <c r="T185" i="6"/>
  <c r="U185" i="6"/>
  <c r="R185" i="6"/>
  <c r="S185" i="6"/>
  <c r="Q185" i="6"/>
  <c r="P185" i="6"/>
  <c r="O185" i="6"/>
  <c r="T218" i="6"/>
  <c r="U218" i="6"/>
  <c r="S218" i="6"/>
  <c r="O218" i="6"/>
  <c r="Q218" i="6"/>
  <c r="P218" i="6"/>
  <c r="R218" i="6"/>
  <c r="T144" i="6"/>
  <c r="S144" i="6"/>
  <c r="R144" i="6"/>
  <c r="U144" i="6"/>
  <c r="Q144" i="6"/>
  <c r="P144" i="6"/>
  <c r="O144" i="6"/>
  <c r="T67" i="6"/>
  <c r="S67" i="6"/>
  <c r="U67" i="6"/>
  <c r="P67" i="6"/>
  <c r="O67" i="6"/>
  <c r="R67" i="6"/>
  <c r="Q67" i="6"/>
  <c r="T360" i="6"/>
  <c r="U360" i="6"/>
  <c r="R360" i="6"/>
  <c r="S360" i="6"/>
  <c r="Q360" i="6"/>
  <c r="P360" i="6"/>
  <c r="O360" i="6"/>
  <c r="T324" i="6"/>
  <c r="R324" i="6"/>
  <c r="U324" i="6"/>
  <c r="S324" i="6"/>
  <c r="Q324" i="6"/>
  <c r="P324" i="6"/>
  <c r="O324" i="6"/>
  <c r="V120" i="12"/>
  <c r="T120" i="12"/>
  <c r="Q120" i="12"/>
  <c r="S120" i="12"/>
  <c r="P120" i="12"/>
  <c r="R120" i="12"/>
  <c r="U120" i="12"/>
  <c r="O120" i="12"/>
  <c r="V379" i="12"/>
  <c r="U379" i="12"/>
  <c r="S379" i="12"/>
  <c r="T379" i="12"/>
  <c r="Q379" i="12"/>
  <c r="R379" i="12"/>
  <c r="O379" i="12"/>
  <c r="P379" i="12"/>
  <c r="U124" i="12"/>
  <c r="R124" i="12"/>
  <c r="T124" i="12"/>
  <c r="Q124" i="12"/>
  <c r="S124" i="12"/>
  <c r="P124" i="12"/>
  <c r="V124" i="12"/>
  <c r="O124" i="12"/>
  <c r="V396" i="12"/>
  <c r="T396" i="12"/>
  <c r="Q396" i="12"/>
  <c r="S396" i="12"/>
  <c r="U396" i="12"/>
  <c r="R396" i="12"/>
  <c r="O396" i="12"/>
  <c r="P396" i="12"/>
  <c r="U164" i="12"/>
  <c r="V164" i="12"/>
  <c r="S164" i="12"/>
  <c r="P164" i="12"/>
  <c r="R164" i="12"/>
  <c r="T164" i="12"/>
  <c r="Q164" i="12"/>
  <c r="O164" i="12"/>
  <c r="U400" i="12"/>
  <c r="R400" i="12"/>
  <c r="V400" i="12"/>
  <c r="T400" i="12"/>
  <c r="Q400" i="12"/>
  <c r="S400" i="12"/>
  <c r="O400" i="12"/>
  <c r="P400" i="12"/>
  <c r="V133" i="12"/>
  <c r="U133" i="12"/>
  <c r="T133" i="12"/>
  <c r="Q133" i="12"/>
  <c r="S133" i="12"/>
  <c r="P133" i="12"/>
  <c r="R133" i="12"/>
  <c r="O133" i="12"/>
  <c r="U296" i="12"/>
  <c r="V296" i="12"/>
  <c r="S296" i="12"/>
  <c r="R296" i="12"/>
  <c r="T296" i="12"/>
  <c r="Q296" i="12"/>
  <c r="O296" i="12"/>
  <c r="P296" i="12"/>
  <c r="V29" i="12"/>
  <c r="U29" i="12"/>
  <c r="R29" i="12"/>
  <c r="T29" i="12"/>
  <c r="Q29" i="12"/>
  <c r="S29" i="12"/>
  <c r="P29" i="12"/>
  <c r="O29" i="12"/>
  <c r="V372" i="12"/>
  <c r="T372" i="12"/>
  <c r="Q372" i="12"/>
  <c r="S372" i="12"/>
  <c r="R372" i="12"/>
  <c r="U372" i="12"/>
  <c r="O372" i="12"/>
  <c r="P372" i="12"/>
  <c r="U140" i="12"/>
  <c r="V140" i="12"/>
  <c r="S140" i="12"/>
  <c r="P140" i="12"/>
  <c r="R140" i="12"/>
  <c r="T140" i="12"/>
  <c r="Q140" i="12"/>
  <c r="O140" i="12"/>
  <c r="U376" i="12"/>
  <c r="R376" i="12"/>
  <c r="T376" i="12"/>
  <c r="Q376" i="12"/>
  <c r="S376" i="12"/>
  <c r="V376" i="12"/>
  <c r="O376" i="12"/>
  <c r="P376" i="12"/>
  <c r="V121" i="12"/>
  <c r="U121" i="12"/>
  <c r="T121" i="12"/>
  <c r="Q121" i="12"/>
  <c r="S121" i="12"/>
  <c r="P121" i="12"/>
  <c r="R121" i="12"/>
  <c r="O121" i="12"/>
  <c r="U35" i="12"/>
  <c r="T35" i="12"/>
  <c r="Q35" i="12"/>
  <c r="V35" i="12"/>
  <c r="R35" i="12"/>
  <c r="S35" i="12"/>
  <c r="P35" i="12"/>
  <c r="O35" i="12"/>
  <c r="V149" i="12"/>
  <c r="U149" i="12"/>
  <c r="R149" i="12"/>
  <c r="T149" i="12"/>
  <c r="Q149" i="12"/>
  <c r="S149" i="12"/>
  <c r="P149" i="12"/>
  <c r="O149" i="12"/>
  <c r="V348" i="12"/>
  <c r="T348" i="12"/>
  <c r="Q348" i="12"/>
  <c r="U348" i="12"/>
  <c r="S348" i="12"/>
  <c r="R348" i="12"/>
  <c r="O348" i="12"/>
  <c r="P348" i="12"/>
  <c r="U116" i="12"/>
  <c r="V116" i="12"/>
  <c r="S116" i="12"/>
  <c r="P116" i="12"/>
  <c r="R116" i="12"/>
  <c r="T116" i="12"/>
  <c r="Q116" i="12"/>
  <c r="O116" i="12"/>
  <c r="U352" i="12"/>
  <c r="R352" i="12"/>
  <c r="T352" i="12"/>
  <c r="Q352" i="12"/>
  <c r="V352" i="12"/>
  <c r="S352" i="12"/>
  <c r="O352" i="12"/>
  <c r="P352" i="12"/>
  <c r="V336" i="12"/>
  <c r="T336" i="12"/>
  <c r="Q336" i="12"/>
  <c r="U336" i="12"/>
  <c r="S336" i="12"/>
  <c r="R336" i="12"/>
  <c r="O336" i="12"/>
  <c r="P336" i="12"/>
  <c r="U104" i="12"/>
  <c r="V104" i="12"/>
  <c r="S104" i="12"/>
  <c r="P104" i="12"/>
  <c r="R104" i="12"/>
  <c r="T104" i="12"/>
  <c r="Q104" i="12"/>
  <c r="O104" i="12"/>
  <c r="U340" i="12"/>
  <c r="R340" i="12"/>
  <c r="T340" i="12"/>
  <c r="Q340" i="12"/>
  <c r="S340" i="12"/>
  <c r="O340" i="12"/>
  <c r="P340" i="12"/>
  <c r="V340" i="12"/>
  <c r="V324" i="12"/>
  <c r="T324" i="12"/>
  <c r="Q324" i="12"/>
  <c r="S324" i="12"/>
  <c r="R324" i="12"/>
  <c r="U324" i="12"/>
  <c r="O324" i="12"/>
  <c r="P324" i="12"/>
  <c r="U92" i="12"/>
  <c r="V92" i="12"/>
  <c r="S92" i="12"/>
  <c r="P92" i="12"/>
  <c r="R92" i="12"/>
  <c r="T92" i="12"/>
  <c r="Q92" i="12"/>
  <c r="O92" i="12"/>
  <c r="U328" i="12"/>
  <c r="R328" i="12"/>
  <c r="V328" i="12"/>
  <c r="T328" i="12"/>
  <c r="Q328" i="12"/>
  <c r="S328" i="12"/>
  <c r="O328" i="12"/>
  <c r="P328" i="12"/>
  <c r="U382" i="12"/>
  <c r="V382" i="12"/>
  <c r="S382" i="12"/>
  <c r="R382" i="12"/>
  <c r="T382" i="12"/>
  <c r="Q382" i="12"/>
  <c r="O382" i="12"/>
  <c r="P382" i="12"/>
  <c r="V139" i="12"/>
  <c r="S139" i="12"/>
  <c r="U139" i="12"/>
  <c r="T139" i="12"/>
  <c r="Q139" i="12"/>
  <c r="P139" i="12"/>
  <c r="O139" i="12"/>
  <c r="R139" i="12"/>
  <c r="V399" i="12"/>
  <c r="U399" i="12"/>
  <c r="R399" i="12"/>
  <c r="S399" i="12"/>
  <c r="T399" i="12"/>
  <c r="O399" i="12"/>
  <c r="Q399" i="12"/>
  <c r="P399" i="12"/>
  <c r="V156" i="12"/>
  <c r="T156" i="12"/>
  <c r="Q156" i="12"/>
  <c r="U156" i="12"/>
  <c r="S156" i="12"/>
  <c r="P156" i="12"/>
  <c r="R156" i="12"/>
  <c r="O156" i="12"/>
  <c r="U59" i="12"/>
  <c r="T59" i="12"/>
  <c r="Q59" i="12"/>
  <c r="V59" i="12"/>
  <c r="R59" i="12"/>
  <c r="S59" i="12"/>
  <c r="P59" i="12"/>
  <c r="O59" i="12"/>
  <c r="U160" i="12"/>
  <c r="R160" i="12"/>
  <c r="T160" i="12"/>
  <c r="Q160" i="12"/>
  <c r="S160" i="12"/>
  <c r="P160" i="12"/>
  <c r="V160" i="12"/>
  <c r="O160" i="12"/>
  <c r="V37" i="12"/>
  <c r="U37" i="12"/>
  <c r="T37" i="12"/>
  <c r="Q37" i="12"/>
  <c r="S37" i="12"/>
  <c r="P37" i="12"/>
  <c r="R37" i="12"/>
  <c r="O37" i="12"/>
  <c r="U200" i="12"/>
  <c r="V200" i="12"/>
  <c r="S200" i="12"/>
  <c r="P200" i="12"/>
  <c r="R200" i="12"/>
  <c r="T200" i="12"/>
  <c r="Q200" i="12"/>
  <c r="O200" i="12"/>
  <c r="T251" i="12"/>
  <c r="Q251" i="12"/>
  <c r="V251" i="12"/>
  <c r="R251" i="12"/>
  <c r="P251" i="12"/>
  <c r="S251" i="12"/>
  <c r="U251" i="12"/>
  <c r="O251" i="12"/>
  <c r="T57" i="6"/>
  <c r="S57" i="6"/>
  <c r="U57" i="6"/>
  <c r="Q57" i="6"/>
  <c r="P57" i="6"/>
  <c r="R57" i="6"/>
  <c r="O57" i="6"/>
  <c r="S252" i="6"/>
  <c r="T252" i="6"/>
  <c r="R252" i="6"/>
  <c r="U252" i="6"/>
  <c r="Q252" i="6"/>
  <c r="P252" i="6"/>
  <c r="O252" i="6"/>
  <c r="T354" i="6"/>
  <c r="R354" i="6"/>
  <c r="U354" i="6"/>
  <c r="P354" i="6"/>
  <c r="Q354" i="6"/>
  <c r="S354" i="6"/>
  <c r="O354" i="6"/>
  <c r="T266" i="6"/>
  <c r="U266" i="6"/>
  <c r="O266" i="6"/>
  <c r="Q266" i="6"/>
  <c r="R266" i="6"/>
  <c r="P266" i="6"/>
  <c r="S266" i="6"/>
  <c r="S171" i="6"/>
  <c r="U171" i="6"/>
  <c r="T171" i="6"/>
  <c r="O171" i="6"/>
  <c r="R171" i="6"/>
  <c r="Q171" i="6"/>
  <c r="P171" i="6"/>
  <c r="T15" i="6"/>
  <c r="U15" i="6"/>
  <c r="S15" i="6"/>
  <c r="O15" i="6"/>
  <c r="Q15" i="6"/>
  <c r="P15" i="6"/>
  <c r="R15" i="6"/>
  <c r="T147" i="6"/>
  <c r="S147" i="6"/>
  <c r="U147" i="6"/>
  <c r="O147" i="6"/>
  <c r="Q147" i="6"/>
  <c r="R147" i="6"/>
  <c r="P147" i="6"/>
  <c r="T95" i="6"/>
  <c r="R95" i="6"/>
  <c r="U95" i="6"/>
  <c r="S95" i="6"/>
  <c r="Q95" i="6"/>
  <c r="P95" i="6"/>
  <c r="O95" i="6"/>
  <c r="T380" i="6"/>
  <c r="U380" i="6"/>
  <c r="S380" i="6"/>
  <c r="R380" i="6"/>
  <c r="P380" i="6"/>
  <c r="O380" i="6"/>
  <c r="Q380" i="6"/>
  <c r="T25" i="6"/>
  <c r="U25" i="6"/>
  <c r="S25" i="6"/>
  <c r="R25" i="6"/>
  <c r="P25" i="6"/>
  <c r="Q25" i="6"/>
  <c r="O25" i="6"/>
  <c r="U277" i="6"/>
  <c r="T277" i="6"/>
  <c r="Q277" i="6"/>
  <c r="P277" i="6"/>
  <c r="S277" i="6"/>
  <c r="R277" i="6"/>
  <c r="O277" i="6"/>
  <c r="T138" i="6"/>
  <c r="S138" i="6"/>
  <c r="U138" i="6"/>
  <c r="R138" i="6"/>
  <c r="P138" i="6"/>
  <c r="Q138" i="6"/>
  <c r="O138" i="6"/>
  <c r="T159" i="6"/>
  <c r="U159" i="6"/>
  <c r="S159" i="6"/>
  <c r="O159" i="6"/>
  <c r="Q159" i="6"/>
  <c r="P159" i="6"/>
  <c r="R159" i="6"/>
  <c r="T49" i="6"/>
  <c r="U49" i="6"/>
  <c r="S49" i="6"/>
  <c r="R49" i="6"/>
  <c r="P49" i="6"/>
  <c r="Q49" i="6"/>
  <c r="O49" i="6"/>
  <c r="U106" i="6"/>
  <c r="T106" i="6"/>
  <c r="S106" i="6"/>
  <c r="R106" i="6"/>
  <c r="Q106" i="6"/>
  <c r="P106" i="6"/>
  <c r="O106" i="6"/>
  <c r="U286" i="6"/>
  <c r="S286" i="6"/>
  <c r="T286" i="6"/>
  <c r="R286" i="6"/>
  <c r="Q286" i="6"/>
  <c r="P286" i="6"/>
  <c r="O286" i="6"/>
  <c r="T317" i="6"/>
  <c r="S317" i="6"/>
  <c r="R317" i="6"/>
  <c r="U317" i="6"/>
  <c r="Q317" i="6"/>
  <c r="P317" i="6"/>
  <c r="O317" i="6"/>
  <c r="T395" i="6"/>
  <c r="U395" i="6"/>
  <c r="Q395" i="6"/>
  <c r="S395" i="6"/>
  <c r="R395" i="6"/>
  <c r="P395" i="6"/>
  <c r="O395" i="6"/>
  <c r="T392" i="6"/>
  <c r="U392" i="6"/>
  <c r="S392" i="6"/>
  <c r="R392" i="6"/>
  <c r="P392" i="6"/>
  <c r="O392" i="6"/>
  <c r="Q392" i="6"/>
  <c r="T348" i="6"/>
  <c r="R348" i="6"/>
  <c r="U348" i="6"/>
  <c r="S348" i="6"/>
  <c r="Q348" i="6"/>
  <c r="P348" i="6"/>
  <c r="O348" i="6"/>
  <c r="S228" i="6"/>
  <c r="T228" i="6"/>
  <c r="R228" i="6"/>
  <c r="U228" i="6"/>
  <c r="Q228" i="6"/>
  <c r="P228" i="6"/>
  <c r="O228" i="6"/>
  <c r="T362" i="6"/>
  <c r="U362" i="6"/>
  <c r="S362" i="6"/>
  <c r="O362" i="6"/>
  <c r="Q362" i="6"/>
  <c r="P362" i="6"/>
  <c r="R362" i="6"/>
  <c r="T404" i="6"/>
  <c r="U404" i="6"/>
  <c r="S404" i="6"/>
  <c r="R404" i="6"/>
  <c r="P404" i="6"/>
  <c r="O404" i="6"/>
  <c r="Q404" i="6"/>
  <c r="T28" i="6"/>
  <c r="U28" i="6"/>
  <c r="S28" i="6"/>
  <c r="R28" i="6"/>
  <c r="Q28" i="6"/>
  <c r="P28" i="6"/>
  <c r="O28" i="6"/>
  <c r="T46" i="6"/>
  <c r="U46" i="6"/>
  <c r="S46" i="6"/>
  <c r="R46" i="6"/>
  <c r="P46" i="6"/>
  <c r="Q46" i="6"/>
  <c r="O46" i="6"/>
  <c r="T128" i="6"/>
  <c r="U128" i="6"/>
  <c r="S128" i="6"/>
  <c r="R128" i="6"/>
  <c r="P128" i="6"/>
  <c r="O128" i="6"/>
  <c r="Q128" i="6"/>
  <c r="R383" i="6"/>
  <c r="U383" i="6"/>
  <c r="T383" i="6"/>
  <c r="Q383" i="6"/>
  <c r="P383" i="6"/>
  <c r="S383" i="6"/>
  <c r="O383" i="6"/>
  <c r="T194" i="6"/>
  <c r="U194" i="6"/>
  <c r="S194" i="6"/>
  <c r="O194" i="6"/>
  <c r="R194" i="6"/>
  <c r="Q194" i="6"/>
  <c r="P194" i="6"/>
  <c r="U361" i="6"/>
  <c r="T361" i="6"/>
  <c r="S361" i="6"/>
  <c r="Q361" i="6"/>
  <c r="P361" i="6"/>
  <c r="O361" i="6"/>
  <c r="R361" i="6"/>
  <c r="U223" i="6"/>
  <c r="S223" i="6"/>
  <c r="R223" i="6"/>
  <c r="P223" i="6"/>
  <c r="T223" i="6"/>
  <c r="O223" i="6"/>
  <c r="Q223" i="6"/>
  <c r="T105" i="6"/>
  <c r="S105" i="6"/>
  <c r="U105" i="6"/>
  <c r="R105" i="6"/>
  <c r="P105" i="6"/>
  <c r="O105" i="6"/>
  <c r="Q105" i="6"/>
  <c r="T216" i="6"/>
  <c r="S216" i="6"/>
  <c r="U216" i="6"/>
  <c r="R216" i="6"/>
  <c r="Q216" i="6"/>
  <c r="P216" i="6"/>
  <c r="O216" i="6"/>
  <c r="T302" i="6"/>
  <c r="U302" i="6"/>
  <c r="S302" i="6"/>
  <c r="O302" i="6"/>
  <c r="Q302" i="6"/>
  <c r="P302" i="6"/>
  <c r="R302" i="6"/>
  <c r="T156" i="6"/>
  <c r="S156" i="6"/>
  <c r="U156" i="6"/>
  <c r="R156" i="6"/>
  <c r="Q156" i="6"/>
  <c r="P156" i="6"/>
  <c r="O156" i="6"/>
  <c r="V325" i="12"/>
  <c r="U325" i="12"/>
  <c r="T325" i="12"/>
  <c r="Q325" i="12"/>
  <c r="S325" i="12"/>
  <c r="R325" i="12"/>
  <c r="O325" i="12"/>
  <c r="P325" i="12"/>
  <c r="V235" i="12"/>
  <c r="U235" i="12"/>
  <c r="S235" i="12"/>
  <c r="T235" i="12"/>
  <c r="Q235" i="12"/>
  <c r="P235" i="12"/>
  <c r="R235" i="12"/>
  <c r="O235" i="12"/>
  <c r="V242" i="12"/>
  <c r="U242" i="12"/>
  <c r="T242" i="12"/>
  <c r="Q242" i="12"/>
  <c r="S242" i="12"/>
  <c r="P242" i="12"/>
  <c r="R242" i="12"/>
  <c r="O242" i="12"/>
  <c r="V252" i="12"/>
  <c r="T252" i="12"/>
  <c r="Q252" i="12"/>
  <c r="U252" i="12"/>
  <c r="S252" i="12"/>
  <c r="P252" i="12"/>
  <c r="R252" i="12"/>
  <c r="O252" i="12"/>
  <c r="U20" i="12"/>
  <c r="V20" i="12"/>
  <c r="S20" i="12"/>
  <c r="P20" i="12"/>
  <c r="R20" i="12"/>
  <c r="T20" i="12"/>
  <c r="Q20" i="12"/>
  <c r="O20" i="12"/>
  <c r="U256" i="12"/>
  <c r="R256" i="12"/>
  <c r="V256" i="12"/>
  <c r="T256" i="12"/>
  <c r="Q256" i="12"/>
  <c r="S256" i="12"/>
  <c r="P256" i="12"/>
  <c r="O256" i="12"/>
  <c r="V384" i="12"/>
  <c r="T384" i="12"/>
  <c r="Q384" i="12"/>
  <c r="U384" i="12"/>
  <c r="S384" i="12"/>
  <c r="R384" i="12"/>
  <c r="O384" i="12"/>
  <c r="P384" i="12"/>
  <c r="U152" i="12"/>
  <c r="V152" i="12"/>
  <c r="S152" i="12"/>
  <c r="P152" i="12"/>
  <c r="R152" i="12"/>
  <c r="T152" i="12"/>
  <c r="Q152" i="12"/>
  <c r="O152" i="12"/>
  <c r="U388" i="12"/>
  <c r="V388" i="12"/>
  <c r="R388" i="12"/>
  <c r="T388" i="12"/>
  <c r="Q388" i="12"/>
  <c r="S388" i="12"/>
  <c r="O388" i="12"/>
  <c r="P388" i="12"/>
  <c r="V228" i="12"/>
  <c r="T228" i="12"/>
  <c r="Q228" i="12"/>
  <c r="S228" i="12"/>
  <c r="P228" i="12"/>
  <c r="R228" i="12"/>
  <c r="U228" i="12"/>
  <c r="O228" i="12"/>
  <c r="V398" i="12"/>
  <c r="T398" i="12"/>
  <c r="Q398" i="12"/>
  <c r="S398" i="12"/>
  <c r="U398" i="12"/>
  <c r="R398" i="12"/>
  <c r="O398" i="12"/>
  <c r="P398" i="12"/>
  <c r="U232" i="12"/>
  <c r="R232" i="12"/>
  <c r="T232" i="12"/>
  <c r="Q232" i="12"/>
  <c r="S232" i="12"/>
  <c r="P232" i="12"/>
  <c r="V232" i="12"/>
  <c r="O232" i="12"/>
  <c r="V109" i="12"/>
  <c r="U109" i="12"/>
  <c r="T109" i="12"/>
  <c r="Q109" i="12"/>
  <c r="S109" i="12"/>
  <c r="P109" i="12"/>
  <c r="R109" i="12"/>
  <c r="O109" i="12"/>
  <c r="U272" i="12"/>
  <c r="V272" i="12"/>
  <c r="S272" i="12"/>
  <c r="R272" i="12"/>
  <c r="T272" i="12"/>
  <c r="Q272" i="12"/>
  <c r="O272" i="12"/>
  <c r="P272" i="12"/>
  <c r="V5" i="12"/>
  <c r="U5" i="12"/>
  <c r="R5" i="12"/>
  <c r="T5" i="12"/>
  <c r="Q5" i="12"/>
  <c r="S5" i="12"/>
  <c r="P5" i="12"/>
  <c r="O5" i="12"/>
  <c r="V204" i="12"/>
  <c r="T204" i="12"/>
  <c r="Q204" i="12"/>
  <c r="U204" i="12"/>
  <c r="S204" i="12"/>
  <c r="P204" i="12"/>
  <c r="R204" i="12"/>
  <c r="O204" i="12"/>
  <c r="V349" i="12"/>
  <c r="U349" i="12"/>
  <c r="T349" i="12"/>
  <c r="Q349" i="12"/>
  <c r="S349" i="12"/>
  <c r="R349" i="12"/>
  <c r="O349" i="12"/>
  <c r="P349" i="12"/>
  <c r="U208" i="12"/>
  <c r="R208" i="12"/>
  <c r="T208" i="12"/>
  <c r="Q208" i="12"/>
  <c r="V208" i="12"/>
  <c r="S208" i="12"/>
  <c r="P208" i="12"/>
  <c r="O208" i="12"/>
  <c r="V192" i="12"/>
  <c r="T192" i="12"/>
  <c r="Q192" i="12"/>
  <c r="U192" i="12"/>
  <c r="S192" i="12"/>
  <c r="P192" i="12"/>
  <c r="R192" i="12"/>
  <c r="O192" i="12"/>
  <c r="V193" i="12"/>
  <c r="U193" i="12"/>
  <c r="T193" i="12"/>
  <c r="Q193" i="12"/>
  <c r="S193" i="12"/>
  <c r="P193" i="12"/>
  <c r="R193" i="12"/>
  <c r="O193" i="12"/>
  <c r="U196" i="12"/>
  <c r="R196" i="12"/>
  <c r="T196" i="12"/>
  <c r="Q196" i="12"/>
  <c r="S196" i="12"/>
  <c r="P196" i="12"/>
  <c r="V196" i="12"/>
  <c r="O196" i="12"/>
  <c r="V180" i="12"/>
  <c r="T180" i="12"/>
  <c r="Q180" i="12"/>
  <c r="S180" i="12"/>
  <c r="P180" i="12"/>
  <c r="R180" i="12"/>
  <c r="U180" i="12"/>
  <c r="O180" i="12"/>
  <c r="T323" i="12"/>
  <c r="Q323" i="12"/>
  <c r="V323" i="12"/>
  <c r="R323" i="12"/>
  <c r="U323" i="12"/>
  <c r="P323" i="12"/>
  <c r="S323" i="12"/>
  <c r="O323" i="12"/>
  <c r="U184" i="12"/>
  <c r="R184" i="12"/>
  <c r="V184" i="12"/>
  <c r="T184" i="12"/>
  <c r="Q184" i="12"/>
  <c r="S184" i="12"/>
  <c r="P184" i="12"/>
  <c r="O184" i="12"/>
  <c r="U238" i="12"/>
  <c r="V238" i="12"/>
  <c r="S238" i="12"/>
  <c r="P238" i="12"/>
  <c r="R238" i="12"/>
  <c r="T238" i="12"/>
  <c r="Q238" i="12"/>
  <c r="O238" i="12"/>
  <c r="V302" i="12"/>
  <c r="U302" i="12"/>
  <c r="T302" i="12"/>
  <c r="Q302" i="12"/>
  <c r="S302" i="12"/>
  <c r="R302" i="12"/>
  <c r="O302" i="12"/>
  <c r="P302" i="12"/>
  <c r="V255" i="12"/>
  <c r="U255" i="12"/>
  <c r="R255" i="12"/>
  <c r="S255" i="12"/>
  <c r="P255" i="12"/>
  <c r="T255" i="12"/>
  <c r="O255" i="12"/>
  <c r="Q255" i="12"/>
  <c r="V12" i="12"/>
  <c r="T12" i="12"/>
  <c r="Q12" i="12"/>
  <c r="S12" i="12"/>
  <c r="P12" i="12"/>
  <c r="R12" i="12"/>
  <c r="O12" i="12"/>
  <c r="U12" i="12"/>
  <c r="V271" i="12"/>
  <c r="S271" i="12"/>
  <c r="T271" i="12"/>
  <c r="Q271" i="12"/>
  <c r="U271" i="12"/>
  <c r="O271" i="12"/>
  <c r="R271" i="12"/>
  <c r="P271" i="12"/>
  <c r="U16" i="12"/>
  <c r="R16" i="12"/>
  <c r="T16" i="12"/>
  <c r="Q16" i="12"/>
  <c r="S16" i="12"/>
  <c r="P16" i="12"/>
  <c r="V16" i="12"/>
  <c r="O16" i="12"/>
  <c r="V288" i="12"/>
  <c r="T288" i="12"/>
  <c r="Q288" i="12"/>
  <c r="U288" i="12"/>
  <c r="S288" i="12"/>
  <c r="R288" i="12"/>
  <c r="O288" i="12"/>
  <c r="P288" i="12"/>
  <c r="U56" i="12"/>
  <c r="V56" i="12"/>
  <c r="S56" i="12"/>
  <c r="P56" i="12"/>
  <c r="R56" i="12"/>
  <c r="T56" i="12"/>
  <c r="Q56" i="12"/>
  <c r="O56" i="12"/>
  <c r="U292" i="12"/>
  <c r="R292" i="12"/>
  <c r="T292" i="12"/>
  <c r="Q292" i="12"/>
  <c r="V292" i="12"/>
  <c r="S292" i="12"/>
  <c r="O292" i="12"/>
  <c r="P292" i="12"/>
  <c r="U310" i="6"/>
  <c r="T310" i="6"/>
  <c r="S310" i="6"/>
  <c r="R310" i="6"/>
  <c r="Q310" i="6"/>
  <c r="P310" i="6"/>
  <c r="O310" i="6"/>
  <c r="T17" i="6"/>
  <c r="U17" i="6"/>
  <c r="R17" i="6"/>
  <c r="S17" i="6"/>
  <c r="Q17" i="6"/>
  <c r="P17" i="6"/>
  <c r="O17" i="6"/>
  <c r="T344" i="6"/>
  <c r="U344" i="6"/>
  <c r="S344" i="6"/>
  <c r="R344" i="6"/>
  <c r="P344" i="6"/>
  <c r="O344" i="6"/>
  <c r="Q344" i="6"/>
  <c r="U352" i="6"/>
  <c r="S352" i="6"/>
  <c r="T352" i="6"/>
  <c r="R352" i="6"/>
  <c r="Q352" i="6"/>
  <c r="O352" i="6"/>
  <c r="P352" i="6"/>
  <c r="T53" i="6"/>
  <c r="U53" i="6"/>
  <c r="S53" i="6"/>
  <c r="R53" i="6"/>
  <c r="Q53" i="6"/>
  <c r="P53" i="6"/>
  <c r="O53" i="6"/>
  <c r="T342" i="6"/>
  <c r="U342" i="6"/>
  <c r="R342" i="6"/>
  <c r="P342" i="6"/>
  <c r="S342" i="6"/>
  <c r="Q342" i="6"/>
  <c r="O342" i="6"/>
  <c r="T8" i="6"/>
  <c r="U8" i="6"/>
  <c r="Q8" i="6"/>
  <c r="S8" i="6"/>
  <c r="R8" i="6"/>
  <c r="P8" i="6"/>
  <c r="O8" i="6"/>
  <c r="U337" i="6"/>
  <c r="T337" i="6"/>
  <c r="R337" i="6"/>
  <c r="S337" i="6"/>
  <c r="Q337" i="6"/>
  <c r="P337" i="6"/>
  <c r="O337" i="6"/>
  <c r="T296" i="6"/>
  <c r="U296" i="6"/>
  <c r="S296" i="6"/>
  <c r="R296" i="6"/>
  <c r="P296" i="6"/>
  <c r="O296" i="6"/>
  <c r="Q296" i="6"/>
  <c r="T384" i="6"/>
  <c r="R384" i="6"/>
  <c r="U384" i="6"/>
  <c r="S384" i="6"/>
  <c r="Q384" i="6"/>
  <c r="P384" i="6"/>
  <c r="O384" i="6"/>
  <c r="T160" i="6"/>
  <c r="U160" i="6"/>
  <c r="S160" i="6"/>
  <c r="R160" i="6"/>
  <c r="Q160" i="6"/>
  <c r="P160" i="6"/>
  <c r="O160" i="6"/>
  <c r="T52" i="6"/>
  <c r="U52" i="6"/>
  <c r="S52" i="6"/>
  <c r="R52" i="6"/>
  <c r="Q52" i="6"/>
  <c r="P52" i="6"/>
  <c r="O52" i="6"/>
  <c r="S271" i="6"/>
  <c r="T271" i="6"/>
  <c r="U271" i="6"/>
  <c r="P271" i="6"/>
  <c r="O271" i="6"/>
  <c r="R271" i="6"/>
  <c r="Q271" i="6"/>
  <c r="R323" i="6"/>
  <c r="U323" i="6"/>
  <c r="S323" i="6"/>
  <c r="T323" i="6"/>
  <c r="Q323" i="6"/>
  <c r="P323" i="6"/>
  <c r="O323" i="6"/>
  <c r="T43" i="6"/>
  <c r="S43" i="6"/>
  <c r="U43" i="6"/>
  <c r="P43" i="6"/>
  <c r="O43" i="6"/>
  <c r="Q43" i="6"/>
  <c r="R43" i="6"/>
  <c r="S315" i="6"/>
  <c r="T315" i="6"/>
  <c r="U315" i="6"/>
  <c r="O315" i="6"/>
  <c r="R315" i="6"/>
  <c r="Q315" i="6"/>
  <c r="P315" i="6"/>
  <c r="S249" i="6"/>
  <c r="T249" i="6"/>
  <c r="U249" i="6"/>
  <c r="R249" i="6"/>
  <c r="P249" i="6"/>
  <c r="O249" i="6"/>
  <c r="Q249" i="6"/>
  <c r="T48" i="6"/>
  <c r="S48" i="6"/>
  <c r="R48" i="6"/>
  <c r="Q48" i="6"/>
  <c r="U48" i="6"/>
  <c r="P48" i="6"/>
  <c r="O48" i="6"/>
  <c r="T309" i="6"/>
  <c r="U309" i="6"/>
  <c r="S309" i="6"/>
  <c r="R309" i="6"/>
  <c r="O309" i="6"/>
  <c r="Q309" i="6"/>
  <c r="P309" i="6"/>
  <c r="U244" i="6"/>
  <c r="S244" i="6"/>
  <c r="R244" i="6"/>
  <c r="T244" i="6"/>
  <c r="Q244" i="6"/>
  <c r="P244" i="6"/>
  <c r="O244" i="6"/>
  <c r="T330" i="6"/>
  <c r="U330" i="6"/>
  <c r="R330" i="6"/>
  <c r="P330" i="6"/>
  <c r="Q330" i="6"/>
  <c r="S330" i="6"/>
  <c r="O330" i="6"/>
  <c r="T27" i="6"/>
  <c r="S27" i="6"/>
  <c r="U27" i="6"/>
  <c r="O27" i="6"/>
  <c r="R27" i="6"/>
  <c r="P27" i="6"/>
  <c r="Q27" i="6"/>
  <c r="U301" i="6"/>
  <c r="T301" i="6"/>
  <c r="S301" i="6"/>
  <c r="Q301" i="6"/>
  <c r="P301" i="6"/>
  <c r="R301" i="6"/>
  <c r="O301" i="6"/>
  <c r="U10" i="6"/>
  <c r="T10" i="6"/>
  <c r="S10" i="6"/>
  <c r="R10" i="6"/>
  <c r="Q10" i="6"/>
  <c r="P10" i="6"/>
  <c r="O10" i="6"/>
  <c r="T295" i="6"/>
  <c r="U295" i="6"/>
  <c r="P295" i="6"/>
  <c r="S295" i="6"/>
  <c r="O295" i="6"/>
  <c r="R295" i="6"/>
  <c r="Q295" i="6"/>
  <c r="T20" i="6"/>
  <c r="U20" i="6"/>
  <c r="Q20" i="6"/>
  <c r="R20" i="6"/>
  <c r="S20" i="6"/>
  <c r="P20" i="6"/>
  <c r="O20" i="6"/>
  <c r="T257" i="6"/>
  <c r="S257" i="6"/>
  <c r="R257" i="6"/>
  <c r="U257" i="6"/>
  <c r="Q257" i="6"/>
  <c r="P257" i="6"/>
  <c r="O257" i="6"/>
  <c r="T158" i="6"/>
  <c r="U158" i="6"/>
  <c r="S158" i="6"/>
  <c r="O158" i="6"/>
  <c r="Q158" i="6"/>
  <c r="P158" i="6"/>
  <c r="R158" i="6"/>
  <c r="S209" i="6"/>
  <c r="R209" i="6"/>
  <c r="T209" i="6"/>
  <c r="U209" i="6"/>
  <c r="Q209" i="6"/>
  <c r="P209" i="6"/>
  <c r="O209" i="6"/>
  <c r="T195" i="6"/>
  <c r="S195" i="6"/>
  <c r="U195" i="6"/>
  <c r="O195" i="6"/>
  <c r="R195" i="6"/>
  <c r="Q195" i="6"/>
  <c r="P195" i="6"/>
  <c r="T219" i="6"/>
  <c r="U219" i="6"/>
  <c r="S219" i="6"/>
  <c r="R219" i="6"/>
  <c r="O219" i="6"/>
  <c r="Q219" i="6"/>
  <c r="P219" i="6"/>
  <c r="T140" i="6"/>
  <c r="U140" i="6"/>
  <c r="S140" i="6"/>
  <c r="R140" i="6"/>
  <c r="P140" i="6"/>
  <c r="O140" i="6"/>
  <c r="Q140" i="6"/>
  <c r="U200" i="6"/>
  <c r="T200" i="6"/>
  <c r="S200" i="6"/>
  <c r="R200" i="6"/>
  <c r="P200" i="6"/>
  <c r="O200" i="6"/>
  <c r="Q200" i="6"/>
  <c r="T236" i="6"/>
  <c r="U236" i="6"/>
  <c r="S236" i="6"/>
  <c r="R236" i="6"/>
  <c r="P236" i="6"/>
  <c r="O236" i="6"/>
  <c r="Q236" i="6"/>
  <c r="U334" i="12"/>
  <c r="V334" i="12"/>
  <c r="S334" i="12"/>
  <c r="R334" i="12"/>
  <c r="T334" i="12"/>
  <c r="Q334" i="12"/>
  <c r="O334" i="12"/>
  <c r="P334" i="12"/>
  <c r="V91" i="12"/>
  <c r="S91" i="12"/>
  <c r="U91" i="12"/>
  <c r="T91" i="12"/>
  <c r="Q91" i="12"/>
  <c r="P91" i="12"/>
  <c r="R91" i="12"/>
  <c r="O91" i="12"/>
  <c r="V351" i="12"/>
  <c r="U351" i="12"/>
  <c r="R351" i="12"/>
  <c r="S351" i="12"/>
  <c r="Q351" i="12"/>
  <c r="O351" i="12"/>
  <c r="P351" i="12"/>
  <c r="T351" i="12"/>
  <c r="V108" i="12"/>
  <c r="T108" i="12"/>
  <c r="Q108" i="12"/>
  <c r="S108" i="12"/>
  <c r="P108" i="12"/>
  <c r="U108" i="12"/>
  <c r="R108" i="12"/>
  <c r="O108" i="12"/>
  <c r="V367" i="12"/>
  <c r="S367" i="12"/>
  <c r="T367" i="12"/>
  <c r="Q367" i="12"/>
  <c r="U367" i="12"/>
  <c r="R367" i="12"/>
  <c r="O367" i="12"/>
  <c r="P367" i="12"/>
  <c r="U112" i="12"/>
  <c r="R112" i="12"/>
  <c r="V112" i="12"/>
  <c r="T112" i="12"/>
  <c r="Q112" i="12"/>
  <c r="S112" i="12"/>
  <c r="P112" i="12"/>
  <c r="O112" i="12"/>
  <c r="V240" i="12"/>
  <c r="T240" i="12"/>
  <c r="Q240" i="12"/>
  <c r="U240" i="12"/>
  <c r="S240" i="12"/>
  <c r="P240" i="12"/>
  <c r="R240" i="12"/>
  <c r="O240" i="12"/>
  <c r="U8" i="12"/>
  <c r="V8" i="12"/>
  <c r="S8" i="12"/>
  <c r="P8" i="12"/>
  <c r="R8" i="12"/>
  <c r="T8" i="12"/>
  <c r="Q8" i="12"/>
  <c r="O8" i="12"/>
  <c r="U244" i="12"/>
  <c r="V244" i="12"/>
  <c r="R244" i="12"/>
  <c r="T244" i="12"/>
  <c r="Q244" i="12"/>
  <c r="S244" i="12"/>
  <c r="P244" i="12"/>
  <c r="O244" i="12"/>
  <c r="V84" i="12"/>
  <c r="T84" i="12"/>
  <c r="Q84" i="12"/>
  <c r="S84" i="12"/>
  <c r="P84" i="12"/>
  <c r="R84" i="12"/>
  <c r="O84" i="12"/>
  <c r="U84" i="12"/>
  <c r="V343" i="12"/>
  <c r="S343" i="12"/>
  <c r="U343" i="12"/>
  <c r="T343" i="12"/>
  <c r="Q343" i="12"/>
  <c r="R343" i="12"/>
  <c r="O343" i="12"/>
  <c r="P343" i="12"/>
  <c r="U88" i="12"/>
  <c r="R88" i="12"/>
  <c r="T88" i="12"/>
  <c r="Q88" i="12"/>
  <c r="S88" i="12"/>
  <c r="P88" i="12"/>
  <c r="V88" i="12"/>
  <c r="O88" i="12"/>
  <c r="V360" i="12"/>
  <c r="T360" i="12"/>
  <c r="Q360" i="12"/>
  <c r="S360" i="12"/>
  <c r="U360" i="12"/>
  <c r="R360" i="12"/>
  <c r="O360" i="12"/>
  <c r="P360" i="12"/>
  <c r="U128" i="12"/>
  <c r="V128" i="12"/>
  <c r="S128" i="12"/>
  <c r="P128" i="12"/>
  <c r="R128" i="12"/>
  <c r="T128" i="12"/>
  <c r="Q128" i="12"/>
  <c r="O128" i="12"/>
  <c r="U364" i="12"/>
  <c r="R364" i="12"/>
  <c r="T364" i="12"/>
  <c r="Q364" i="12"/>
  <c r="V364" i="12"/>
  <c r="S364" i="12"/>
  <c r="O364" i="12"/>
  <c r="P364" i="12"/>
  <c r="V60" i="12"/>
  <c r="U60" i="12"/>
  <c r="T60" i="12"/>
  <c r="Q60" i="12"/>
  <c r="S60" i="12"/>
  <c r="P60" i="12"/>
  <c r="R60" i="12"/>
  <c r="O60" i="12"/>
  <c r="V319" i="12"/>
  <c r="S319" i="12"/>
  <c r="T319" i="12"/>
  <c r="Q319" i="12"/>
  <c r="U319" i="12"/>
  <c r="R319" i="12"/>
  <c r="O319" i="12"/>
  <c r="P319" i="12"/>
  <c r="U64" i="12"/>
  <c r="R64" i="12"/>
  <c r="T64" i="12"/>
  <c r="Q64" i="12"/>
  <c r="V64" i="12"/>
  <c r="S64" i="12"/>
  <c r="P64" i="12"/>
  <c r="O64" i="12"/>
  <c r="V48" i="12"/>
  <c r="T48" i="12"/>
  <c r="Q48" i="12"/>
  <c r="S48" i="12"/>
  <c r="P48" i="12"/>
  <c r="R48" i="12"/>
  <c r="U48" i="12"/>
  <c r="O48" i="12"/>
  <c r="V307" i="12"/>
  <c r="S307" i="12"/>
  <c r="U307" i="12"/>
  <c r="T307" i="12"/>
  <c r="Q307" i="12"/>
  <c r="O307" i="12"/>
  <c r="P307" i="12"/>
  <c r="R307" i="12"/>
  <c r="U52" i="12"/>
  <c r="R52" i="12"/>
  <c r="T52" i="12"/>
  <c r="Q52" i="12"/>
  <c r="S52" i="12"/>
  <c r="P52" i="12"/>
  <c r="V52" i="12"/>
  <c r="O52" i="12"/>
  <c r="V36" i="12"/>
  <c r="T36" i="12"/>
  <c r="Q36" i="12"/>
  <c r="S36" i="12"/>
  <c r="P36" i="12"/>
  <c r="U36" i="12"/>
  <c r="R36" i="12"/>
  <c r="O36" i="12"/>
  <c r="V295" i="12"/>
  <c r="S295" i="12"/>
  <c r="U295" i="12"/>
  <c r="T295" i="12"/>
  <c r="Q295" i="12"/>
  <c r="O295" i="12"/>
  <c r="P295" i="12"/>
  <c r="R295" i="12"/>
  <c r="U40" i="12"/>
  <c r="R40" i="12"/>
  <c r="V40" i="12"/>
  <c r="T40" i="12"/>
  <c r="Q40" i="12"/>
  <c r="S40" i="12"/>
  <c r="P40" i="12"/>
  <c r="O40" i="12"/>
  <c r="U94" i="12"/>
  <c r="V94" i="12"/>
  <c r="S94" i="12"/>
  <c r="P94" i="12"/>
  <c r="R94" i="12"/>
  <c r="T94" i="12"/>
  <c r="Q94" i="12"/>
  <c r="O94" i="12"/>
  <c r="V318" i="12"/>
  <c r="U318" i="12"/>
  <c r="R318" i="12"/>
  <c r="T318" i="12"/>
  <c r="Q318" i="12"/>
  <c r="S318" i="12"/>
  <c r="O318" i="12"/>
  <c r="P318" i="12"/>
  <c r="V111" i="12"/>
  <c r="U111" i="12"/>
  <c r="R111" i="12"/>
  <c r="S111" i="12"/>
  <c r="P111" i="12"/>
  <c r="T111" i="12"/>
  <c r="O111" i="12"/>
  <c r="Q111" i="12"/>
  <c r="U370" i="12"/>
  <c r="V370" i="12"/>
  <c r="S370" i="12"/>
  <c r="R370" i="12"/>
  <c r="T370" i="12"/>
  <c r="Q370" i="12"/>
  <c r="O370" i="12"/>
  <c r="P370" i="12"/>
  <c r="V127" i="12"/>
  <c r="S127" i="12"/>
  <c r="T127" i="12"/>
  <c r="Q127" i="12"/>
  <c r="U127" i="12"/>
  <c r="O127" i="12"/>
  <c r="R127" i="12"/>
  <c r="P127" i="12"/>
  <c r="V387" i="12"/>
  <c r="U387" i="12"/>
  <c r="R387" i="12"/>
  <c r="S387" i="12"/>
  <c r="Q387" i="12"/>
  <c r="O387" i="12"/>
  <c r="P387" i="12"/>
  <c r="T387" i="12"/>
  <c r="V144" i="12"/>
  <c r="T144" i="12"/>
  <c r="Q144" i="12"/>
  <c r="U144" i="12"/>
  <c r="S144" i="12"/>
  <c r="P144" i="12"/>
  <c r="R144" i="12"/>
  <c r="O144" i="12"/>
  <c r="V403" i="12"/>
  <c r="S403" i="12"/>
  <c r="T403" i="12"/>
  <c r="Q403" i="12"/>
  <c r="U403" i="12"/>
  <c r="R403" i="12"/>
  <c r="O403" i="12"/>
  <c r="P403" i="12"/>
  <c r="U148" i="12"/>
  <c r="R148" i="12"/>
  <c r="T148" i="12"/>
  <c r="Q148" i="12"/>
  <c r="V148" i="12"/>
  <c r="S148" i="12"/>
  <c r="P148" i="12"/>
  <c r="O148" i="12"/>
  <c r="T284" i="6"/>
  <c r="U284" i="6"/>
  <c r="S284" i="6"/>
  <c r="R284" i="6"/>
  <c r="P284" i="6"/>
  <c r="O284" i="6"/>
  <c r="Q284" i="6"/>
  <c r="R335" i="6"/>
  <c r="T335" i="6"/>
  <c r="U335" i="6"/>
  <c r="S335" i="6"/>
  <c r="Q335" i="6"/>
  <c r="P335" i="6"/>
  <c r="O335" i="6"/>
  <c r="T374" i="6"/>
  <c r="U374" i="6"/>
  <c r="S374" i="6"/>
  <c r="O374" i="6"/>
  <c r="R374" i="6"/>
  <c r="Q374" i="6"/>
  <c r="P374" i="6"/>
  <c r="T149" i="6"/>
  <c r="S149" i="6"/>
  <c r="R149" i="6"/>
  <c r="U149" i="6"/>
  <c r="Q149" i="6"/>
  <c r="P149" i="6"/>
  <c r="O149" i="6"/>
  <c r="U349" i="6"/>
  <c r="T349" i="6"/>
  <c r="Q349" i="6"/>
  <c r="R349" i="6"/>
  <c r="S349" i="6"/>
  <c r="P349" i="6"/>
  <c r="O349" i="6"/>
  <c r="T242" i="6"/>
  <c r="U242" i="6"/>
  <c r="S242" i="6"/>
  <c r="O242" i="6"/>
  <c r="Q242" i="6"/>
  <c r="P242" i="6"/>
  <c r="R242" i="6"/>
  <c r="U265" i="6"/>
  <c r="S265" i="6"/>
  <c r="T265" i="6"/>
  <c r="Q265" i="6"/>
  <c r="R265" i="6"/>
  <c r="P265" i="6"/>
  <c r="O265" i="6"/>
  <c r="T314" i="6"/>
  <c r="U314" i="6"/>
  <c r="S314" i="6"/>
  <c r="O314" i="6"/>
  <c r="R314" i="6"/>
  <c r="Q314" i="6"/>
  <c r="P314" i="6"/>
  <c r="S387" i="6"/>
  <c r="U387" i="6"/>
  <c r="O387" i="6"/>
  <c r="Q387" i="6"/>
  <c r="P387" i="6"/>
  <c r="R387" i="6"/>
  <c r="T387" i="6"/>
  <c r="T183" i="6"/>
  <c r="U183" i="6"/>
  <c r="O183" i="6"/>
  <c r="S183" i="6"/>
  <c r="Q183" i="6"/>
  <c r="R183" i="6"/>
  <c r="P183" i="6"/>
  <c r="T293" i="6"/>
  <c r="S293" i="6"/>
  <c r="R293" i="6"/>
  <c r="U293" i="6"/>
  <c r="Q293" i="6"/>
  <c r="P293" i="6"/>
  <c r="O293" i="6"/>
  <c r="T220" i="6"/>
  <c r="U220" i="6"/>
  <c r="S220" i="6"/>
  <c r="R220" i="6"/>
  <c r="Q220" i="6"/>
  <c r="O220" i="6"/>
  <c r="P220" i="6"/>
  <c r="T207" i="6"/>
  <c r="S207" i="6"/>
  <c r="U207" i="6"/>
  <c r="O207" i="6"/>
  <c r="Q207" i="6"/>
  <c r="R207" i="6"/>
  <c r="P207" i="6"/>
  <c r="T305" i="6"/>
  <c r="S305" i="6"/>
  <c r="U305" i="6"/>
  <c r="R305" i="6"/>
  <c r="Q305" i="6"/>
  <c r="P305" i="6"/>
  <c r="O305" i="6"/>
  <c r="T11" i="6"/>
  <c r="U11" i="6"/>
  <c r="R11" i="6"/>
  <c r="S11" i="6"/>
  <c r="Q11" i="6"/>
  <c r="P11" i="6"/>
  <c r="O11" i="6"/>
  <c r="T318" i="6"/>
  <c r="R318" i="6"/>
  <c r="U318" i="6"/>
  <c r="P318" i="6"/>
  <c r="S318" i="6"/>
  <c r="Q318" i="6"/>
  <c r="O318" i="6"/>
  <c r="T51" i="6"/>
  <c r="S51" i="6"/>
  <c r="U51" i="6"/>
  <c r="Q51" i="6"/>
  <c r="O51" i="6"/>
  <c r="R51" i="6"/>
  <c r="P51" i="6"/>
  <c r="U316" i="6"/>
  <c r="S316" i="6"/>
  <c r="T316" i="6"/>
  <c r="R316" i="6"/>
  <c r="Q316" i="6"/>
  <c r="P316" i="6"/>
  <c r="O316" i="6"/>
  <c r="T66" i="6"/>
  <c r="S66" i="6"/>
  <c r="R66" i="6"/>
  <c r="U66" i="6"/>
  <c r="Q66" i="6"/>
  <c r="P66" i="6"/>
  <c r="O66" i="6"/>
  <c r="U345" i="6"/>
  <c r="S345" i="6"/>
  <c r="T345" i="6"/>
  <c r="R345" i="6"/>
  <c r="O345" i="6"/>
  <c r="Q345" i="6"/>
  <c r="P345" i="6"/>
  <c r="S231" i="6"/>
  <c r="T231" i="6"/>
  <c r="U231" i="6"/>
  <c r="O231" i="6"/>
  <c r="R231" i="6"/>
  <c r="Q231" i="6"/>
  <c r="P231" i="6"/>
  <c r="T79" i="6"/>
  <c r="U79" i="6"/>
  <c r="S79" i="6"/>
  <c r="R79" i="6"/>
  <c r="P79" i="6"/>
  <c r="O79" i="6"/>
  <c r="Q79" i="6"/>
  <c r="T74" i="6"/>
  <c r="U74" i="6"/>
  <c r="S74" i="6"/>
  <c r="O74" i="6"/>
  <c r="Q74" i="6"/>
  <c r="P74" i="6"/>
  <c r="R74" i="6"/>
  <c r="T78" i="6"/>
  <c r="S78" i="6"/>
  <c r="U78" i="6"/>
  <c r="R78" i="6"/>
  <c r="P78" i="6"/>
  <c r="Q78" i="6"/>
  <c r="O78" i="6"/>
  <c r="U118" i="6"/>
  <c r="S118" i="6"/>
  <c r="T118" i="6"/>
  <c r="R118" i="6"/>
  <c r="Q118" i="6"/>
  <c r="P118" i="6"/>
  <c r="O118" i="6"/>
  <c r="U403" i="6"/>
  <c r="T403" i="6"/>
  <c r="P403" i="6"/>
  <c r="O403" i="6"/>
  <c r="S403" i="6"/>
  <c r="R403" i="6"/>
  <c r="Q403" i="6"/>
  <c r="T104" i="6"/>
  <c r="U104" i="6"/>
  <c r="S104" i="6"/>
  <c r="R104" i="6"/>
  <c r="P104" i="6"/>
  <c r="O104" i="6"/>
  <c r="Q104" i="6"/>
  <c r="T42" i="6"/>
  <c r="S42" i="6"/>
  <c r="U42" i="6"/>
  <c r="R42" i="6"/>
  <c r="Q42" i="6"/>
  <c r="P42" i="6"/>
  <c r="O42" i="6"/>
  <c r="S303" i="6"/>
  <c r="U303" i="6"/>
  <c r="T303" i="6"/>
  <c r="O303" i="6"/>
  <c r="Q303" i="6"/>
  <c r="P303" i="6"/>
  <c r="R303" i="6"/>
  <c r="U364" i="6"/>
  <c r="S364" i="6"/>
  <c r="R364" i="6"/>
  <c r="T364" i="6"/>
  <c r="Q364" i="6"/>
  <c r="P364" i="6"/>
  <c r="O364" i="6"/>
  <c r="U77" i="6"/>
  <c r="T77" i="6"/>
  <c r="R77" i="6"/>
  <c r="S77" i="6"/>
  <c r="Q77" i="6"/>
  <c r="P77" i="6"/>
  <c r="O77" i="6"/>
  <c r="R251" i="6"/>
  <c r="S251" i="6"/>
  <c r="T251" i="6"/>
  <c r="U251" i="6"/>
  <c r="Q251" i="6"/>
  <c r="P251" i="6"/>
  <c r="O251" i="6"/>
  <c r="U283" i="6"/>
  <c r="S283" i="6"/>
  <c r="T283" i="6"/>
  <c r="P283" i="6"/>
  <c r="R283" i="6"/>
  <c r="O283" i="6"/>
  <c r="Q283" i="6"/>
  <c r="U319" i="6"/>
  <c r="T319" i="6"/>
  <c r="P319" i="6"/>
  <c r="R319" i="6"/>
  <c r="O319" i="6"/>
  <c r="S319" i="6"/>
  <c r="Q319" i="6"/>
  <c r="T320" i="6"/>
  <c r="U320" i="6"/>
  <c r="S320" i="6"/>
  <c r="R320" i="6"/>
  <c r="P320" i="6"/>
  <c r="O320" i="6"/>
  <c r="Q320" i="6"/>
  <c r="T378" i="6"/>
  <c r="R378" i="6"/>
  <c r="P378" i="6"/>
  <c r="U378" i="6"/>
  <c r="S378" i="6"/>
  <c r="Q378" i="6"/>
  <c r="O378" i="6"/>
  <c r="T47" i="6"/>
  <c r="R47" i="6"/>
  <c r="S47" i="6"/>
  <c r="U47" i="6"/>
  <c r="P47" i="6"/>
  <c r="O47" i="6"/>
  <c r="Q47" i="6"/>
  <c r="U190" i="12"/>
  <c r="V190" i="12"/>
  <c r="S190" i="12"/>
  <c r="P190" i="12"/>
  <c r="R190" i="12"/>
  <c r="T190" i="12"/>
  <c r="Q190" i="12"/>
  <c r="O190" i="12"/>
  <c r="U47" i="12"/>
  <c r="T47" i="12"/>
  <c r="Q47" i="12"/>
  <c r="V47" i="12"/>
  <c r="R47" i="12"/>
  <c r="S47" i="12"/>
  <c r="P47" i="12"/>
  <c r="O47" i="12"/>
  <c r="V207" i="12"/>
  <c r="U207" i="12"/>
  <c r="R207" i="12"/>
  <c r="S207" i="12"/>
  <c r="P207" i="12"/>
  <c r="Q207" i="12"/>
  <c r="O207" i="12"/>
  <c r="T207" i="12"/>
  <c r="V217" i="12"/>
  <c r="U217" i="12"/>
  <c r="T217" i="12"/>
  <c r="Q217" i="12"/>
  <c r="S217" i="12"/>
  <c r="P217" i="12"/>
  <c r="R217" i="12"/>
  <c r="O217" i="12"/>
  <c r="V223" i="12"/>
  <c r="S223" i="12"/>
  <c r="T223" i="12"/>
  <c r="Q223" i="12"/>
  <c r="U223" i="12"/>
  <c r="P223" i="12"/>
  <c r="R223" i="12"/>
  <c r="O223" i="12"/>
  <c r="V361" i="12"/>
  <c r="U361" i="12"/>
  <c r="T361" i="12"/>
  <c r="Q361" i="12"/>
  <c r="S361" i="12"/>
  <c r="R361" i="12"/>
  <c r="O361" i="12"/>
  <c r="P361" i="12"/>
  <c r="V96" i="12"/>
  <c r="T96" i="12"/>
  <c r="Q96" i="12"/>
  <c r="S96" i="12"/>
  <c r="P96" i="12"/>
  <c r="U96" i="12"/>
  <c r="R96" i="12"/>
  <c r="O96" i="12"/>
  <c r="V355" i="12"/>
  <c r="S355" i="12"/>
  <c r="U355" i="12"/>
  <c r="T355" i="12"/>
  <c r="Q355" i="12"/>
  <c r="R355" i="12"/>
  <c r="O355" i="12"/>
  <c r="P355" i="12"/>
  <c r="U100" i="12"/>
  <c r="V100" i="12"/>
  <c r="R100" i="12"/>
  <c r="T100" i="12"/>
  <c r="Q100" i="12"/>
  <c r="S100" i="12"/>
  <c r="P100" i="12"/>
  <c r="O100" i="12"/>
  <c r="T263" i="12"/>
  <c r="Q263" i="12"/>
  <c r="V263" i="12"/>
  <c r="U263" i="12"/>
  <c r="R263" i="12"/>
  <c r="P263" i="12"/>
  <c r="S263" i="12"/>
  <c r="O263" i="12"/>
  <c r="V199" i="12"/>
  <c r="S199" i="12"/>
  <c r="U199" i="12"/>
  <c r="T199" i="12"/>
  <c r="Q199" i="12"/>
  <c r="R199" i="12"/>
  <c r="O199" i="12"/>
  <c r="P199" i="12"/>
  <c r="T395" i="12"/>
  <c r="Q395" i="12"/>
  <c r="V395" i="12"/>
  <c r="U395" i="12"/>
  <c r="R395" i="12"/>
  <c r="P395" i="12"/>
  <c r="S395" i="12"/>
  <c r="O395" i="12"/>
  <c r="V216" i="12"/>
  <c r="T216" i="12"/>
  <c r="Q216" i="12"/>
  <c r="S216" i="12"/>
  <c r="P216" i="12"/>
  <c r="U216" i="12"/>
  <c r="R216" i="12"/>
  <c r="O216" i="12"/>
  <c r="V266" i="12"/>
  <c r="U266" i="12"/>
  <c r="T266" i="12"/>
  <c r="Q266" i="12"/>
  <c r="S266" i="12"/>
  <c r="R266" i="12"/>
  <c r="O266" i="12"/>
  <c r="P266" i="12"/>
  <c r="U220" i="12"/>
  <c r="R220" i="12"/>
  <c r="T220" i="12"/>
  <c r="Q220" i="12"/>
  <c r="V220" i="12"/>
  <c r="S220" i="12"/>
  <c r="P220" i="12"/>
  <c r="O220" i="12"/>
  <c r="U107" i="12"/>
  <c r="T107" i="12"/>
  <c r="Q107" i="12"/>
  <c r="V107" i="12"/>
  <c r="R107" i="12"/>
  <c r="P107" i="12"/>
  <c r="S107" i="12"/>
  <c r="O107" i="12"/>
  <c r="V175" i="12"/>
  <c r="S175" i="12"/>
  <c r="T175" i="12"/>
  <c r="Q175" i="12"/>
  <c r="U175" i="12"/>
  <c r="R175" i="12"/>
  <c r="P175" i="12"/>
  <c r="O175" i="12"/>
  <c r="T203" i="12"/>
  <c r="Q203" i="12"/>
  <c r="V203" i="12"/>
  <c r="R203" i="12"/>
  <c r="S203" i="12"/>
  <c r="U203" i="12"/>
  <c r="P203" i="12"/>
  <c r="O203" i="12"/>
  <c r="U11" i="12"/>
  <c r="T11" i="12"/>
  <c r="Q11" i="12"/>
  <c r="R11" i="12"/>
  <c r="V11" i="12"/>
  <c r="S11" i="12"/>
  <c r="P11" i="12"/>
  <c r="O11" i="12"/>
  <c r="V163" i="12"/>
  <c r="S163" i="12"/>
  <c r="U163" i="12"/>
  <c r="T163" i="12"/>
  <c r="Q163" i="12"/>
  <c r="P163" i="12"/>
  <c r="O163" i="12"/>
  <c r="R163" i="12"/>
  <c r="U143" i="12"/>
  <c r="T143" i="12"/>
  <c r="Q143" i="12"/>
  <c r="V143" i="12"/>
  <c r="R143" i="12"/>
  <c r="S143" i="12"/>
  <c r="P143" i="12"/>
  <c r="O143" i="12"/>
  <c r="V394" i="12"/>
  <c r="S394" i="12"/>
  <c r="U394" i="12"/>
  <c r="R394" i="12"/>
  <c r="T394" i="12"/>
  <c r="Q394" i="12"/>
  <c r="O394" i="12"/>
  <c r="P394" i="12"/>
  <c r="V151" i="12"/>
  <c r="S151" i="12"/>
  <c r="U151" i="12"/>
  <c r="T151" i="12"/>
  <c r="Q151" i="12"/>
  <c r="P151" i="12"/>
  <c r="O151" i="12"/>
  <c r="R151" i="12"/>
  <c r="U83" i="12"/>
  <c r="T83" i="12"/>
  <c r="Q83" i="12"/>
  <c r="R83" i="12"/>
  <c r="V83" i="12"/>
  <c r="P83" i="12"/>
  <c r="S83" i="12"/>
  <c r="O83" i="12"/>
  <c r="T287" i="12"/>
  <c r="Q287" i="12"/>
  <c r="U287" i="12"/>
  <c r="V287" i="12"/>
  <c r="R287" i="12"/>
  <c r="S287" i="12"/>
  <c r="P287" i="12"/>
  <c r="O287" i="12"/>
  <c r="V174" i="12"/>
  <c r="U174" i="12"/>
  <c r="R174" i="12"/>
  <c r="T174" i="12"/>
  <c r="Q174" i="12"/>
  <c r="S174" i="12"/>
  <c r="P174" i="12"/>
  <c r="O174" i="12"/>
  <c r="V182" i="12"/>
  <c r="U182" i="12"/>
  <c r="T182" i="12"/>
  <c r="Q182" i="12"/>
  <c r="S182" i="12"/>
  <c r="P182" i="12"/>
  <c r="R182" i="12"/>
  <c r="O182" i="12"/>
  <c r="U226" i="12"/>
  <c r="V226" i="12"/>
  <c r="S226" i="12"/>
  <c r="P226" i="12"/>
  <c r="R226" i="12"/>
  <c r="T226" i="12"/>
  <c r="Q226" i="12"/>
  <c r="O226" i="12"/>
  <c r="V265" i="12"/>
  <c r="U265" i="12"/>
  <c r="T265" i="12"/>
  <c r="Q265" i="12"/>
  <c r="S265" i="12"/>
  <c r="R265" i="12"/>
  <c r="O265" i="12"/>
  <c r="P265" i="12"/>
  <c r="V243" i="12"/>
  <c r="U243" i="12"/>
  <c r="R243" i="12"/>
  <c r="S243" i="12"/>
  <c r="P243" i="12"/>
  <c r="Q243" i="12"/>
  <c r="O243" i="12"/>
  <c r="T243" i="12"/>
  <c r="V338" i="12"/>
  <c r="U338" i="12"/>
  <c r="T338" i="12"/>
  <c r="Q338" i="12"/>
  <c r="S338" i="12"/>
  <c r="R338" i="12"/>
  <c r="O338" i="12"/>
  <c r="P338" i="12"/>
  <c r="V259" i="12"/>
  <c r="S259" i="12"/>
  <c r="U259" i="12"/>
  <c r="T259" i="12"/>
  <c r="Q259" i="12"/>
  <c r="R259" i="12"/>
  <c r="O259" i="12"/>
  <c r="P259" i="12"/>
  <c r="R4" i="12"/>
  <c r="S4" i="12"/>
  <c r="T4" i="12"/>
  <c r="U4" i="12"/>
  <c r="V4" i="12"/>
  <c r="O4" i="12"/>
  <c r="P4" i="12"/>
  <c r="Q4" i="12"/>
  <c r="S237" i="6"/>
  <c r="U237" i="6"/>
  <c r="T237" i="6"/>
  <c r="P237" i="6"/>
  <c r="R237" i="6"/>
  <c r="O237" i="6"/>
  <c r="Q237" i="6"/>
  <c r="T398" i="6"/>
  <c r="U398" i="6"/>
  <c r="S398" i="6"/>
  <c r="O398" i="6"/>
  <c r="Q398" i="6"/>
  <c r="R398" i="6"/>
  <c r="P398" i="6"/>
  <c r="T31" i="6"/>
  <c r="U31" i="6"/>
  <c r="S31" i="6"/>
  <c r="Q31" i="6"/>
  <c r="P31" i="6"/>
  <c r="R31" i="6"/>
  <c r="O31" i="6"/>
  <c r="T174" i="6"/>
  <c r="S174" i="6"/>
  <c r="R174" i="6"/>
  <c r="U174" i="6"/>
  <c r="P174" i="6"/>
  <c r="Q174" i="6"/>
  <c r="O174" i="6"/>
  <c r="U280" i="6"/>
  <c r="S280" i="6"/>
  <c r="R280" i="6"/>
  <c r="T280" i="6"/>
  <c r="Q280" i="6"/>
  <c r="P280" i="6"/>
  <c r="O280" i="6"/>
  <c r="U123" i="6"/>
  <c r="T123" i="6"/>
  <c r="S123" i="6"/>
  <c r="O123" i="6"/>
  <c r="Q123" i="6"/>
  <c r="R123" i="6"/>
  <c r="P123" i="6"/>
  <c r="T32" i="6"/>
  <c r="U32" i="6"/>
  <c r="Q32" i="6"/>
  <c r="S32" i="6"/>
  <c r="R32" i="6"/>
  <c r="P32" i="6"/>
  <c r="O32" i="6"/>
  <c r="T73" i="6"/>
  <c r="U73" i="6"/>
  <c r="S73" i="6"/>
  <c r="Q73" i="6"/>
  <c r="P73" i="6"/>
  <c r="O73" i="6"/>
  <c r="R73" i="6"/>
  <c r="T169" i="6"/>
  <c r="U169" i="6"/>
  <c r="S169" i="6"/>
  <c r="R169" i="6"/>
  <c r="Q169" i="6"/>
  <c r="P169" i="6"/>
  <c r="O169" i="6"/>
  <c r="T72" i="6"/>
  <c r="S72" i="6"/>
  <c r="U72" i="6"/>
  <c r="R72" i="6"/>
  <c r="Q72" i="6"/>
  <c r="P72" i="6"/>
  <c r="O72" i="6"/>
  <c r="S270" i="6"/>
  <c r="T270" i="6"/>
  <c r="U270" i="6"/>
  <c r="R270" i="6"/>
  <c r="P270" i="6"/>
  <c r="Q270" i="6"/>
  <c r="O270" i="6"/>
  <c r="T297" i="6"/>
  <c r="S297" i="6"/>
  <c r="U297" i="6"/>
  <c r="O297" i="6"/>
  <c r="R297" i="6"/>
  <c r="Q297" i="6"/>
  <c r="P297" i="6"/>
  <c r="T55" i="6"/>
  <c r="U55" i="6"/>
  <c r="S55" i="6"/>
  <c r="P55" i="6"/>
  <c r="Q55" i="6"/>
  <c r="R55" i="6"/>
  <c r="O55" i="6"/>
  <c r="U307" i="6"/>
  <c r="T307" i="6"/>
  <c r="R307" i="6"/>
  <c r="P307" i="6"/>
  <c r="S307" i="6"/>
  <c r="O307" i="6"/>
  <c r="Q307" i="6"/>
  <c r="R263" i="6"/>
  <c r="U263" i="6"/>
  <c r="S263" i="6"/>
  <c r="Q263" i="6"/>
  <c r="T263" i="6"/>
  <c r="P263" i="6"/>
  <c r="O263" i="6"/>
  <c r="U193" i="6"/>
  <c r="T193" i="6"/>
  <c r="S193" i="6"/>
  <c r="R193" i="6"/>
  <c r="Q193" i="6"/>
  <c r="P193" i="6"/>
  <c r="O193" i="6"/>
  <c r="T213" i="6"/>
  <c r="S213" i="6"/>
  <c r="P213" i="6"/>
  <c r="O213" i="6"/>
  <c r="U213" i="6"/>
  <c r="R213" i="6"/>
  <c r="Q213" i="6"/>
  <c r="U214" i="6"/>
  <c r="S214" i="6"/>
  <c r="T214" i="6"/>
  <c r="R214" i="6"/>
  <c r="Q214" i="6"/>
  <c r="P214" i="6"/>
  <c r="O214" i="6"/>
  <c r="U382" i="6"/>
  <c r="T382" i="6"/>
  <c r="S382" i="6"/>
  <c r="R382" i="6"/>
  <c r="Q382" i="6"/>
  <c r="O382" i="6"/>
  <c r="P382" i="6"/>
  <c r="U385" i="6"/>
  <c r="T385" i="6"/>
  <c r="Q385" i="6"/>
  <c r="P385" i="6"/>
  <c r="R385" i="6"/>
  <c r="O385" i="6"/>
  <c r="S385" i="6"/>
  <c r="T39" i="6"/>
  <c r="U39" i="6"/>
  <c r="O39" i="6"/>
  <c r="Q39" i="6"/>
  <c r="S39" i="6"/>
  <c r="R39" i="6"/>
  <c r="P39" i="6"/>
  <c r="T86" i="6"/>
  <c r="U86" i="6"/>
  <c r="S86" i="6"/>
  <c r="O86" i="6"/>
  <c r="R86" i="6"/>
  <c r="Q86" i="6"/>
  <c r="P86" i="6"/>
  <c r="U346" i="6"/>
  <c r="S346" i="6"/>
  <c r="R346" i="6"/>
  <c r="Q346" i="6"/>
  <c r="T346" i="6"/>
  <c r="O346" i="6"/>
  <c r="P346" i="6"/>
  <c r="T182" i="6"/>
  <c r="U182" i="6"/>
  <c r="S182" i="6"/>
  <c r="O182" i="6"/>
  <c r="Q182" i="6"/>
  <c r="R182" i="6"/>
  <c r="P182" i="6"/>
  <c r="T21" i="6"/>
  <c r="S21" i="6"/>
  <c r="U21" i="6"/>
  <c r="R21" i="6"/>
  <c r="P21" i="6"/>
  <c r="Q21" i="6"/>
  <c r="O21" i="6"/>
  <c r="T192" i="6"/>
  <c r="S192" i="6"/>
  <c r="R192" i="6"/>
  <c r="Q192" i="6"/>
  <c r="P192" i="6"/>
  <c r="U192" i="6"/>
  <c r="O192" i="6"/>
  <c r="T260" i="6"/>
  <c r="U260" i="6"/>
  <c r="S260" i="6"/>
  <c r="R260" i="6"/>
  <c r="P260" i="6"/>
  <c r="O260" i="6"/>
  <c r="Q260" i="6"/>
  <c r="T129" i="6"/>
  <c r="S129" i="6"/>
  <c r="U129" i="6"/>
  <c r="P129" i="6"/>
  <c r="O129" i="6"/>
  <c r="Q129" i="6"/>
  <c r="R129" i="6"/>
  <c r="U394" i="6"/>
  <c r="T394" i="6"/>
  <c r="S394" i="6"/>
  <c r="R394" i="6"/>
  <c r="Q394" i="6"/>
  <c r="O394" i="6"/>
  <c r="P394" i="6"/>
  <c r="T332" i="6"/>
  <c r="U332" i="6"/>
  <c r="S332" i="6"/>
  <c r="R332" i="6"/>
  <c r="P332" i="6"/>
  <c r="O332" i="6"/>
  <c r="Q332" i="6"/>
  <c r="U381" i="6"/>
  <c r="T381" i="6"/>
  <c r="S381" i="6"/>
  <c r="O381" i="6"/>
  <c r="R381" i="6"/>
  <c r="Q381" i="6"/>
  <c r="P381" i="6"/>
  <c r="S363" i="6"/>
  <c r="U363" i="6"/>
  <c r="T363" i="6"/>
  <c r="R363" i="6"/>
  <c r="O363" i="6"/>
  <c r="Q363" i="6"/>
  <c r="P363" i="6"/>
  <c r="T96" i="6"/>
  <c r="S96" i="6"/>
  <c r="R96" i="6"/>
  <c r="U96" i="6"/>
  <c r="Q96" i="6"/>
  <c r="P96" i="6"/>
  <c r="O96" i="6"/>
  <c r="T132" i="6"/>
  <c r="S132" i="6"/>
  <c r="R132" i="6"/>
  <c r="U132" i="6"/>
  <c r="Q132" i="6"/>
  <c r="P132" i="6"/>
  <c r="O132" i="6"/>
  <c r="V393" i="12"/>
  <c r="S393" i="12"/>
  <c r="U393" i="12"/>
  <c r="R393" i="12"/>
  <c r="T393" i="12"/>
  <c r="Q393" i="12"/>
  <c r="O393" i="12"/>
  <c r="P393" i="12"/>
  <c r="U46" i="12"/>
  <c r="V46" i="12"/>
  <c r="S46" i="12"/>
  <c r="P46" i="12"/>
  <c r="R46" i="12"/>
  <c r="T46" i="12"/>
  <c r="Q46" i="12"/>
  <c r="O46" i="12"/>
  <c r="V270" i="12"/>
  <c r="U270" i="12"/>
  <c r="R270" i="12"/>
  <c r="T270" i="12"/>
  <c r="Q270" i="12"/>
  <c r="S270" i="12"/>
  <c r="O270" i="12"/>
  <c r="P270" i="12"/>
  <c r="V63" i="12"/>
  <c r="U63" i="12"/>
  <c r="R63" i="12"/>
  <c r="S63" i="12"/>
  <c r="P63" i="12"/>
  <c r="Q63" i="12"/>
  <c r="O63" i="12"/>
  <c r="T63" i="12"/>
  <c r="U322" i="12"/>
  <c r="V322" i="12"/>
  <c r="S322" i="12"/>
  <c r="R322" i="12"/>
  <c r="T322" i="12"/>
  <c r="Q322" i="12"/>
  <c r="O322" i="12"/>
  <c r="P322" i="12"/>
  <c r="V79" i="12"/>
  <c r="S79" i="12"/>
  <c r="U79" i="12"/>
  <c r="T79" i="12"/>
  <c r="Q79" i="12"/>
  <c r="P79" i="12"/>
  <c r="R79" i="12"/>
  <c r="O79" i="12"/>
  <c r="V339" i="12"/>
  <c r="U339" i="12"/>
  <c r="R339" i="12"/>
  <c r="S339" i="12"/>
  <c r="O339" i="12"/>
  <c r="P339" i="12"/>
  <c r="T339" i="12"/>
  <c r="Q339" i="12"/>
  <c r="T347" i="12"/>
  <c r="Q347" i="12"/>
  <c r="V347" i="12"/>
  <c r="R347" i="12"/>
  <c r="P347" i="12"/>
  <c r="U347" i="12"/>
  <c r="S347" i="12"/>
  <c r="O347" i="12"/>
  <c r="V211" i="12"/>
  <c r="S211" i="12"/>
  <c r="U211" i="12"/>
  <c r="T211" i="12"/>
  <c r="Q211" i="12"/>
  <c r="P211" i="12"/>
  <c r="R211" i="12"/>
  <c r="O211" i="12"/>
  <c r="V241" i="12"/>
  <c r="U241" i="12"/>
  <c r="T241" i="12"/>
  <c r="Q241" i="12"/>
  <c r="S241" i="12"/>
  <c r="P241" i="12"/>
  <c r="R241" i="12"/>
  <c r="O241" i="12"/>
  <c r="U298" i="12"/>
  <c r="V298" i="12"/>
  <c r="S298" i="12"/>
  <c r="R298" i="12"/>
  <c r="T298" i="12"/>
  <c r="Q298" i="12"/>
  <c r="O298" i="12"/>
  <c r="P298" i="12"/>
  <c r="V55" i="12"/>
  <c r="S55" i="12"/>
  <c r="T55" i="12"/>
  <c r="Q55" i="12"/>
  <c r="U55" i="12"/>
  <c r="R55" i="12"/>
  <c r="O55" i="12"/>
  <c r="P55" i="12"/>
  <c r="V315" i="12"/>
  <c r="U315" i="12"/>
  <c r="R315" i="12"/>
  <c r="S315" i="12"/>
  <c r="O315" i="12"/>
  <c r="P315" i="12"/>
  <c r="T315" i="12"/>
  <c r="Q315" i="12"/>
  <c r="V72" i="12"/>
  <c r="T72" i="12"/>
  <c r="Q72" i="12"/>
  <c r="U72" i="12"/>
  <c r="S72" i="12"/>
  <c r="P72" i="12"/>
  <c r="R72" i="12"/>
  <c r="O72" i="12"/>
  <c r="V331" i="12"/>
  <c r="U331" i="12"/>
  <c r="S331" i="12"/>
  <c r="T331" i="12"/>
  <c r="Q331" i="12"/>
  <c r="R331" i="12"/>
  <c r="O331" i="12"/>
  <c r="P331" i="12"/>
  <c r="U76" i="12"/>
  <c r="R76" i="12"/>
  <c r="T76" i="12"/>
  <c r="Q76" i="12"/>
  <c r="V76" i="12"/>
  <c r="S76" i="12"/>
  <c r="P76" i="12"/>
  <c r="O76" i="12"/>
  <c r="U274" i="12"/>
  <c r="V274" i="12"/>
  <c r="S274" i="12"/>
  <c r="R274" i="12"/>
  <c r="T274" i="12"/>
  <c r="Q274" i="12"/>
  <c r="O274" i="12"/>
  <c r="P274" i="12"/>
  <c r="V31" i="12"/>
  <c r="S31" i="12"/>
  <c r="P31" i="12"/>
  <c r="U31" i="12"/>
  <c r="T31" i="12"/>
  <c r="Q31" i="12"/>
  <c r="R31" i="12"/>
  <c r="O31" i="12"/>
  <c r="V291" i="12"/>
  <c r="U291" i="12"/>
  <c r="R291" i="12"/>
  <c r="S291" i="12"/>
  <c r="T291" i="12"/>
  <c r="O291" i="12"/>
  <c r="P291" i="12"/>
  <c r="Q291" i="12"/>
  <c r="U262" i="12"/>
  <c r="V262" i="12"/>
  <c r="S262" i="12"/>
  <c r="R262" i="12"/>
  <c r="T262" i="12"/>
  <c r="Q262" i="12"/>
  <c r="O262" i="12"/>
  <c r="P262" i="12"/>
  <c r="V19" i="12"/>
  <c r="S19" i="12"/>
  <c r="P19" i="12"/>
  <c r="U19" i="12"/>
  <c r="T19" i="12"/>
  <c r="Q19" i="12"/>
  <c r="O19" i="12"/>
  <c r="R19" i="12"/>
  <c r="V279" i="12"/>
  <c r="U279" i="12"/>
  <c r="R279" i="12"/>
  <c r="S279" i="12"/>
  <c r="T279" i="12"/>
  <c r="O279" i="12"/>
  <c r="P279" i="12"/>
  <c r="Q279" i="12"/>
  <c r="U250" i="12"/>
  <c r="V250" i="12"/>
  <c r="S250" i="12"/>
  <c r="P250" i="12"/>
  <c r="R250" i="12"/>
  <c r="T250" i="12"/>
  <c r="Q250" i="12"/>
  <c r="O250" i="12"/>
  <c r="V7" i="12"/>
  <c r="S7" i="12"/>
  <c r="P7" i="12"/>
  <c r="U7" i="12"/>
  <c r="T7" i="12"/>
  <c r="Q7" i="12"/>
  <c r="O7" i="12"/>
  <c r="R7" i="12"/>
  <c r="V267" i="12"/>
  <c r="U267" i="12"/>
  <c r="R267" i="12"/>
  <c r="S267" i="12"/>
  <c r="T267" i="12"/>
  <c r="O267" i="12"/>
  <c r="P267" i="12"/>
  <c r="Q267" i="12"/>
  <c r="U285" i="12"/>
  <c r="V285" i="12"/>
  <c r="S285" i="12"/>
  <c r="R285" i="12"/>
  <c r="T285" i="12"/>
  <c r="Q285" i="12"/>
  <c r="O285" i="12"/>
  <c r="P285" i="12"/>
  <c r="V30" i="12"/>
  <c r="U30" i="12"/>
  <c r="R30" i="12"/>
  <c r="T30" i="12"/>
  <c r="Q30" i="12"/>
  <c r="S30" i="12"/>
  <c r="P30" i="12"/>
  <c r="O30" i="12"/>
  <c r="V38" i="12"/>
  <c r="U38" i="12"/>
  <c r="T38" i="12"/>
  <c r="Q38" i="12"/>
  <c r="S38" i="12"/>
  <c r="P38" i="12"/>
  <c r="R38" i="12"/>
  <c r="O38" i="12"/>
  <c r="U82" i="12"/>
  <c r="V82" i="12"/>
  <c r="S82" i="12"/>
  <c r="P82" i="12"/>
  <c r="R82" i="12"/>
  <c r="T82" i="12"/>
  <c r="Q82" i="12"/>
  <c r="O82" i="12"/>
  <c r="V306" i="12"/>
  <c r="U306" i="12"/>
  <c r="R306" i="12"/>
  <c r="T306" i="12"/>
  <c r="Q306" i="12"/>
  <c r="S306" i="12"/>
  <c r="O306" i="12"/>
  <c r="P306" i="12"/>
  <c r="V99" i="12"/>
  <c r="U99" i="12"/>
  <c r="R99" i="12"/>
  <c r="S99" i="12"/>
  <c r="P99" i="12"/>
  <c r="Q99" i="12"/>
  <c r="O99" i="12"/>
  <c r="T99" i="12"/>
  <c r="U358" i="12"/>
  <c r="V358" i="12"/>
  <c r="S358" i="12"/>
  <c r="R358" i="12"/>
  <c r="T358" i="12"/>
  <c r="Q358" i="12"/>
  <c r="O358" i="12"/>
  <c r="P358" i="12"/>
  <c r="V115" i="12"/>
  <c r="S115" i="12"/>
  <c r="T115" i="12"/>
  <c r="Q115" i="12"/>
  <c r="U115" i="12"/>
  <c r="R115" i="12"/>
  <c r="O115" i="12"/>
  <c r="P115" i="12"/>
  <c r="V375" i="12"/>
  <c r="U375" i="12"/>
  <c r="R375" i="12"/>
  <c r="S375" i="12"/>
  <c r="Q375" i="12"/>
  <c r="O375" i="12"/>
  <c r="P375" i="12"/>
  <c r="T375" i="12"/>
  <c r="T110" i="6"/>
  <c r="U110" i="6"/>
  <c r="S110" i="6"/>
  <c r="O110" i="6"/>
  <c r="R110" i="6"/>
  <c r="Q110" i="6"/>
  <c r="P110" i="6"/>
  <c r="U188" i="6"/>
  <c r="S188" i="6"/>
  <c r="T188" i="6"/>
  <c r="R188" i="6"/>
  <c r="P188" i="6"/>
  <c r="O188" i="6"/>
  <c r="Q188" i="6"/>
  <c r="S399" i="6"/>
  <c r="T399" i="6"/>
  <c r="O399" i="6"/>
  <c r="Q399" i="6"/>
  <c r="U399" i="6"/>
  <c r="R399" i="6"/>
  <c r="P399" i="6"/>
  <c r="T61" i="6"/>
  <c r="U61" i="6"/>
  <c r="R61" i="6"/>
  <c r="Q61" i="6"/>
  <c r="P61" i="6"/>
  <c r="S61" i="6"/>
  <c r="O61" i="6"/>
  <c r="T402" i="6"/>
  <c r="U402" i="6"/>
  <c r="R402" i="6"/>
  <c r="P402" i="6"/>
  <c r="S402" i="6"/>
  <c r="Q402" i="6"/>
  <c r="O402" i="6"/>
  <c r="R347" i="6"/>
  <c r="U347" i="6"/>
  <c r="T347" i="6"/>
  <c r="Q347" i="6"/>
  <c r="P347" i="6"/>
  <c r="S347" i="6"/>
  <c r="O347" i="6"/>
  <c r="T133" i="6"/>
  <c r="U133" i="6"/>
  <c r="S133" i="6"/>
  <c r="Q133" i="6"/>
  <c r="P133" i="6"/>
  <c r="R133" i="6"/>
  <c r="O133" i="6"/>
  <c r="T41" i="6"/>
  <c r="U41" i="6"/>
  <c r="R41" i="6"/>
  <c r="S41" i="6"/>
  <c r="Q41" i="6"/>
  <c r="P41" i="6"/>
  <c r="O41" i="6"/>
  <c r="U299" i="6"/>
  <c r="R299" i="6"/>
  <c r="T299" i="6"/>
  <c r="S299" i="6"/>
  <c r="Q299" i="6"/>
  <c r="P299" i="6"/>
  <c r="O299" i="6"/>
  <c r="T196" i="6"/>
  <c r="U196" i="6"/>
  <c r="S196" i="6"/>
  <c r="R196" i="6"/>
  <c r="Q196" i="6"/>
  <c r="P196" i="6"/>
  <c r="O196" i="6"/>
  <c r="T164" i="6"/>
  <c r="U164" i="6"/>
  <c r="R164" i="6"/>
  <c r="S164" i="6"/>
  <c r="P164" i="6"/>
  <c r="O164" i="6"/>
  <c r="Q164" i="6"/>
  <c r="T30" i="6"/>
  <c r="S30" i="6"/>
  <c r="R30" i="6"/>
  <c r="U30" i="6"/>
  <c r="Q30" i="6"/>
  <c r="P30" i="6"/>
  <c r="O30" i="6"/>
  <c r="T91" i="6"/>
  <c r="S91" i="6"/>
  <c r="U91" i="6"/>
  <c r="P91" i="6"/>
  <c r="O91" i="6"/>
  <c r="R91" i="6"/>
  <c r="Q91" i="6"/>
  <c r="T157" i="6"/>
  <c r="U157" i="6"/>
  <c r="S157" i="6"/>
  <c r="Q157" i="6"/>
  <c r="P157" i="6"/>
  <c r="R157" i="6"/>
  <c r="O157" i="6"/>
  <c r="T224" i="6"/>
  <c r="U224" i="6"/>
  <c r="R224" i="6"/>
  <c r="P224" i="6"/>
  <c r="S224" i="6"/>
  <c r="O224" i="6"/>
  <c r="Q224" i="6"/>
  <c r="U289" i="6"/>
  <c r="T289" i="6"/>
  <c r="S289" i="6"/>
  <c r="Q289" i="6"/>
  <c r="R289" i="6"/>
  <c r="P289" i="6"/>
  <c r="O289" i="6"/>
  <c r="T306" i="6"/>
  <c r="U306" i="6"/>
  <c r="R306" i="6"/>
  <c r="P306" i="6"/>
  <c r="S306" i="6"/>
  <c r="Q306" i="6"/>
  <c r="O306" i="6"/>
  <c r="U279" i="6"/>
  <c r="S279" i="6"/>
  <c r="T279" i="6"/>
  <c r="R279" i="6"/>
  <c r="O279" i="6"/>
  <c r="Q279" i="6"/>
  <c r="P279" i="6"/>
  <c r="T353" i="6"/>
  <c r="R353" i="6"/>
  <c r="U353" i="6"/>
  <c r="Q353" i="6"/>
  <c r="S353" i="6"/>
  <c r="P353" i="6"/>
  <c r="O353" i="6"/>
  <c r="U226" i="6"/>
  <c r="S226" i="6"/>
  <c r="T226" i="6"/>
  <c r="R226" i="6"/>
  <c r="Q226" i="6"/>
  <c r="P226" i="6"/>
  <c r="O226" i="6"/>
  <c r="T161" i="6"/>
  <c r="U161" i="6"/>
  <c r="R161" i="6"/>
  <c r="S161" i="6"/>
  <c r="Q161" i="6"/>
  <c r="P161" i="6"/>
  <c r="O161" i="6"/>
  <c r="T168" i="6"/>
  <c r="S168" i="6"/>
  <c r="R168" i="6"/>
  <c r="U168" i="6"/>
  <c r="Q168" i="6"/>
  <c r="P168" i="6"/>
  <c r="O168" i="6"/>
  <c r="T377" i="6"/>
  <c r="U377" i="6"/>
  <c r="S377" i="6"/>
  <c r="R377" i="6"/>
  <c r="Q377" i="6"/>
  <c r="P377" i="6"/>
  <c r="O377" i="6"/>
  <c r="T215" i="6"/>
  <c r="R215" i="6"/>
  <c r="S215" i="6"/>
  <c r="U215" i="6"/>
  <c r="Q215" i="6"/>
  <c r="P215" i="6"/>
  <c r="O215" i="6"/>
  <c r="U313" i="6"/>
  <c r="T313" i="6"/>
  <c r="R313" i="6"/>
  <c r="Q313" i="6"/>
  <c r="S313" i="6"/>
  <c r="P313" i="6"/>
  <c r="O313" i="6"/>
  <c r="U343" i="6"/>
  <c r="T343" i="6"/>
  <c r="P343" i="6"/>
  <c r="R343" i="6"/>
  <c r="S343" i="6"/>
  <c r="O343" i="6"/>
  <c r="Q343" i="6"/>
  <c r="T184" i="6"/>
  <c r="U184" i="6"/>
  <c r="S184" i="6"/>
  <c r="R184" i="6"/>
  <c r="Q184" i="6"/>
  <c r="O184" i="6"/>
  <c r="P184" i="6"/>
  <c r="U75" i="6"/>
  <c r="T75" i="6"/>
  <c r="S75" i="6"/>
  <c r="R75" i="6"/>
  <c r="O75" i="6"/>
  <c r="Q75" i="6"/>
  <c r="P75" i="6"/>
  <c r="T187" i="6"/>
  <c r="S187" i="6"/>
  <c r="U187" i="6"/>
  <c r="P187" i="6"/>
  <c r="O187" i="6"/>
  <c r="Q187" i="6"/>
  <c r="R187" i="6"/>
  <c r="T308" i="6"/>
  <c r="U308" i="6"/>
  <c r="S308" i="6"/>
  <c r="R308" i="6"/>
  <c r="P308" i="6"/>
  <c r="O308" i="6"/>
  <c r="Q308" i="6"/>
  <c r="U388" i="6"/>
  <c r="S388" i="6"/>
  <c r="R388" i="6"/>
  <c r="T388" i="6"/>
  <c r="Q388" i="6"/>
  <c r="O388" i="6"/>
  <c r="P388" i="6"/>
  <c r="T203" i="6"/>
  <c r="R203" i="6"/>
  <c r="U203" i="6"/>
  <c r="S203" i="6"/>
  <c r="Q203" i="6"/>
  <c r="P203" i="6"/>
  <c r="O203" i="6"/>
  <c r="V290" i="12"/>
  <c r="U290" i="12"/>
  <c r="T290" i="12"/>
  <c r="Q290" i="12"/>
  <c r="S290" i="12"/>
  <c r="R290" i="12"/>
  <c r="O290" i="12"/>
  <c r="P290" i="12"/>
  <c r="U381" i="12"/>
  <c r="V381" i="12"/>
  <c r="S381" i="12"/>
  <c r="R381" i="12"/>
  <c r="T381" i="12"/>
  <c r="Q381" i="12"/>
  <c r="O381" i="12"/>
  <c r="P381" i="12"/>
  <c r="V126" i="12"/>
  <c r="U126" i="12"/>
  <c r="R126" i="12"/>
  <c r="T126" i="12"/>
  <c r="Q126" i="12"/>
  <c r="S126" i="12"/>
  <c r="P126" i="12"/>
  <c r="O126" i="12"/>
  <c r="V134" i="12"/>
  <c r="U134" i="12"/>
  <c r="T134" i="12"/>
  <c r="Q134" i="12"/>
  <c r="S134" i="12"/>
  <c r="P134" i="12"/>
  <c r="R134" i="12"/>
  <c r="O134" i="12"/>
  <c r="U178" i="12"/>
  <c r="V178" i="12"/>
  <c r="S178" i="12"/>
  <c r="P178" i="12"/>
  <c r="R178" i="12"/>
  <c r="T178" i="12"/>
  <c r="Q178" i="12"/>
  <c r="O178" i="12"/>
  <c r="V402" i="12"/>
  <c r="U402" i="12"/>
  <c r="R402" i="12"/>
  <c r="T402" i="12"/>
  <c r="Q402" i="12"/>
  <c r="S402" i="12"/>
  <c r="O402" i="12"/>
  <c r="P402" i="12"/>
  <c r="V195" i="12"/>
  <c r="U195" i="12"/>
  <c r="R195" i="12"/>
  <c r="S195" i="12"/>
  <c r="P195" i="12"/>
  <c r="O195" i="12"/>
  <c r="T195" i="12"/>
  <c r="Q195" i="12"/>
  <c r="U310" i="12"/>
  <c r="V310" i="12"/>
  <c r="S310" i="12"/>
  <c r="R310" i="12"/>
  <c r="T310" i="12"/>
  <c r="Q310" i="12"/>
  <c r="O310" i="12"/>
  <c r="P310" i="12"/>
  <c r="V67" i="12"/>
  <c r="S67" i="12"/>
  <c r="U67" i="12"/>
  <c r="T67" i="12"/>
  <c r="Q67" i="12"/>
  <c r="P67" i="12"/>
  <c r="R67" i="12"/>
  <c r="O67" i="12"/>
  <c r="V327" i="12"/>
  <c r="U327" i="12"/>
  <c r="R327" i="12"/>
  <c r="S327" i="12"/>
  <c r="O327" i="12"/>
  <c r="P327" i="12"/>
  <c r="T327" i="12"/>
  <c r="Q327" i="12"/>
  <c r="U154" i="12"/>
  <c r="V154" i="12"/>
  <c r="S154" i="12"/>
  <c r="P154" i="12"/>
  <c r="R154" i="12"/>
  <c r="T154" i="12"/>
  <c r="Q154" i="12"/>
  <c r="O154" i="12"/>
  <c r="V378" i="12"/>
  <c r="U378" i="12"/>
  <c r="R378" i="12"/>
  <c r="T378" i="12"/>
  <c r="Q378" i="12"/>
  <c r="S378" i="12"/>
  <c r="O378" i="12"/>
  <c r="P378" i="12"/>
  <c r="V171" i="12"/>
  <c r="U171" i="12"/>
  <c r="R171" i="12"/>
  <c r="S171" i="12"/>
  <c r="P171" i="12"/>
  <c r="O171" i="12"/>
  <c r="T171" i="12"/>
  <c r="Q171" i="12"/>
  <c r="T167" i="12"/>
  <c r="Q167" i="12"/>
  <c r="U167" i="12"/>
  <c r="R167" i="12"/>
  <c r="V167" i="12"/>
  <c r="S167" i="12"/>
  <c r="P167" i="12"/>
  <c r="O167" i="12"/>
  <c r="V187" i="12"/>
  <c r="U187" i="12"/>
  <c r="S187" i="12"/>
  <c r="T187" i="12"/>
  <c r="Q187" i="12"/>
  <c r="R187" i="12"/>
  <c r="O187" i="12"/>
  <c r="P187" i="12"/>
  <c r="T299" i="12"/>
  <c r="Q299" i="12"/>
  <c r="R299" i="12"/>
  <c r="V299" i="12"/>
  <c r="U299" i="12"/>
  <c r="P299" i="12"/>
  <c r="S299" i="12"/>
  <c r="O299" i="12"/>
  <c r="U130" i="12"/>
  <c r="V130" i="12"/>
  <c r="S130" i="12"/>
  <c r="P130" i="12"/>
  <c r="R130" i="12"/>
  <c r="T130" i="12"/>
  <c r="Q130" i="12"/>
  <c r="O130" i="12"/>
  <c r="V354" i="12"/>
  <c r="U354" i="12"/>
  <c r="R354" i="12"/>
  <c r="T354" i="12"/>
  <c r="Q354" i="12"/>
  <c r="S354" i="12"/>
  <c r="O354" i="12"/>
  <c r="P354" i="12"/>
  <c r="V147" i="12"/>
  <c r="U147" i="12"/>
  <c r="R147" i="12"/>
  <c r="S147" i="12"/>
  <c r="P147" i="12"/>
  <c r="T147" i="12"/>
  <c r="O147" i="12"/>
  <c r="Q147" i="12"/>
  <c r="U118" i="12"/>
  <c r="V118" i="12"/>
  <c r="S118" i="12"/>
  <c r="P118" i="12"/>
  <c r="R118" i="12"/>
  <c r="T118" i="12"/>
  <c r="Q118" i="12"/>
  <c r="O118" i="12"/>
  <c r="V342" i="12"/>
  <c r="U342" i="12"/>
  <c r="R342" i="12"/>
  <c r="T342" i="12"/>
  <c r="Q342" i="12"/>
  <c r="S342" i="12"/>
  <c r="O342" i="12"/>
  <c r="P342" i="12"/>
  <c r="V135" i="12"/>
  <c r="U135" i="12"/>
  <c r="R135" i="12"/>
  <c r="S135" i="12"/>
  <c r="P135" i="12"/>
  <c r="T135" i="12"/>
  <c r="O135" i="12"/>
  <c r="Q135" i="12"/>
  <c r="U106" i="12"/>
  <c r="V106" i="12"/>
  <c r="S106" i="12"/>
  <c r="P106" i="12"/>
  <c r="R106" i="12"/>
  <c r="T106" i="12"/>
  <c r="Q106" i="12"/>
  <c r="O106" i="12"/>
  <c r="V330" i="12"/>
  <c r="U330" i="12"/>
  <c r="R330" i="12"/>
  <c r="T330" i="12"/>
  <c r="Q330" i="12"/>
  <c r="S330" i="12"/>
  <c r="O330" i="12"/>
  <c r="P330" i="12"/>
  <c r="V123" i="12"/>
  <c r="U123" i="12"/>
  <c r="R123" i="12"/>
  <c r="S123" i="12"/>
  <c r="P123" i="12"/>
  <c r="T123" i="12"/>
  <c r="O123" i="12"/>
  <c r="Q123" i="12"/>
  <c r="U141" i="12"/>
  <c r="V141" i="12"/>
  <c r="S141" i="12"/>
  <c r="P141" i="12"/>
  <c r="R141" i="12"/>
  <c r="T141" i="12"/>
  <c r="Q141" i="12"/>
  <c r="O141" i="12"/>
  <c r="V389" i="12"/>
  <c r="U389" i="12"/>
  <c r="R389" i="12"/>
  <c r="T389" i="12"/>
  <c r="Q389" i="12"/>
  <c r="S389" i="12"/>
  <c r="O389" i="12"/>
  <c r="P389" i="12"/>
  <c r="V132" i="12"/>
  <c r="U132" i="12"/>
  <c r="T132" i="12"/>
  <c r="Q132" i="12"/>
  <c r="S132" i="12"/>
  <c r="P132" i="12"/>
  <c r="R132" i="12"/>
  <c r="O132" i="12"/>
  <c r="T191" i="12"/>
  <c r="Q191" i="12"/>
  <c r="U191" i="12"/>
  <c r="V191" i="12"/>
  <c r="R191" i="12"/>
  <c r="S191" i="12"/>
  <c r="P191" i="12"/>
  <c r="O191" i="12"/>
  <c r="V162" i="12"/>
  <c r="U162" i="12"/>
  <c r="R162" i="12"/>
  <c r="T162" i="12"/>
  <c r="Q162" i="12"/>
  <c r="S162" i="12"/>
  <c r="P162" i="12"/>
  <c r="O162" i="12"/>
  <c r="V170" i="12"/>
  <c r="U170" i="12"/>
  <c r="T170" i="12"/>
  <c r="Q170" i="12"/>
  <c r="S170" i="12"/>
  <c r="P170" i="12"/>
  <c r="R170" i="12"/>
  <c r="O170" i="12"/>
  <c r="U214" i="12"/>
  <c r="V214" i="12"/>
  <c r="S214" i="12"/>
  <c r="P214" i="12"/>
  <c r="R214" i="12"/>
  <c r="T214" i="12"/>
  <c r="Q214" i="12"/>
  <c r="O214" i="12"/>
  <c r="T359" i="12"/>
  <c r="Q359" i="12"/>
  <c r="V359" i="12"/>
  <c r="U359" i="12"/>
  <c r="R359" i="12"/>
  <c r="P359" i="12"/>
  <c r="S359" i="12"/>
  <c r="O359" i="12"/>
  <c r="V231" i="12"/>
  <c r="U231" i="12"/>
  <c r="R231" i="12"/>
  <c r="S231" i="12"/>
  <c r="P231" i="12"/>
  <c r="Q231" i="12"/>
  <c r="O231" i="12"/>
  <c r="T231" i="12"/>
  <c r="T254" i="6"/>
  <c r="U254" i="6"/>
  <c r="O254" i="6"/>
  <c r="R254" i="6"/>
  <c r="Q254" i="6"/>
  <c r="S254" i="6"/>
  <c r="P254" i="6"/>
  <c r="T368" i="6"/>
  <c r="U368" i="6"/>
  <c r="S368" i="6"/>
  <c r="R368" i="6"/>
  <c r="P368" i="6"/>
  <c r="O368" i="6"/>
  <c r="Q368" i="6"/>
  <c r="R227" i="6"/>
  <c r="T227" i="6"/>
  <c r="U227" i="6"/>
  <c r="S227" i="6"/>
  <c r="Q227" i="6"/>
  <c r="P227" i="6"/>
  <c r="O227" i="6"/>
  <c r="T59" i="6"/>
  <c r="R59" i="6"/>
  <c r="U59" i="6"/>
  <c r="S59" i="6"/>
  <c r="Q59" i="6"/>
  <c r="P59" i="6"/>
  <c r="O59" i="6"/>
  <c r="U292" i="6"/>
  <c r="S292" i="6"/>
  <c r="T292" i="6"/>
  <c r="R292" i="6"/>
  <c r="Q292" i="6"/>
  <c r="O292" i="6"/>
  <c r="P292" i="6"/>
  <c r="T181" i="6"/>
  <c r="U181" i="6"/>
  <c r="S181" i="6"/>
  <c r="Q181" i="6"/>
  <c r="R181" i="6"/>
  <c r="P181" i="6"/>
  <c r="O181" i="6"/>
  <c r="R239" i="6"/>
  <c r="U239" i="6"/>
  <c r="S239" i="6"/>
  <c r="T239" i="6"/>
  <c r="Q239" i="6"/>
  <c r="P239" i="6"/>
  <c r="O239" i="6"/>
  <c r="S276" i="6"/>
  <c r="T276" i="6"/>
  <c r="R276" i="6"/>
  <c r="U276" i="6"/>
  <c r="Q276" i="6"/>
  <c r="P276" i="6"/>
  <c r="O276" i="6"/>
  <c r="T45" i="6"/>
  <c r="S45" i="6"/>
  <c r="U45" i="6"/>
  <c r="P45" i="6"/>
  <c r="O45" i="6"/>
  <c r="Q45" i="6"/>
  <c r="R45" i="6"/>
  <c r="U376" i="6"/>
  <c r="S376" i="6"/>
  <c r="T376" i="6"/>
  <c r="R376" i="6"/>
  <c r="Q376" i="6"/>
  <c r="P376" i="6"/>
  <c r="O376" i="6"/>
  <c r="T336" i="6"/>
  <c r="R336" i="6"/>
  <c r="S336" i="6"/>
  <c r="Q336" i="6"/>
  <c r="U336" i="6"/>
  <c r="P336" i="6"/>
  <c r="O336" i="6"/>
  <c r="T170" i="6"/>
  <c r="U170" i="6"/>
  <c r="S170" i="6"/>
  <c r="O170" i="6"/>
  <c r="R170" i="6"/>
  <c r="Q170" i="6"/>
  <c r="P170" i="6"/>
  <c r="S339" i="6"/>
  <c r="T339" i="6"/>
  <c r="U339" i="6"/>
  <c r="O339" i="6"/>
  <c r="R339" i="6"/>
  <c r="Q339" i="6"/>
  <c r="P339" i="6"/>
  <c r="T180" i="6"/>
  <c r="S180" i="6"/>
  <c r="R180" i="6"/>
  <c r="U180" i="6"/>
  <c r="Q180" i="6"/>
  <c r="P180" i="6"/>
  <c r="O180" i="6"/>
  <c r="T81" i="6"/>
  <c r="S81" i="6"/>
  <c r="U81" i="6"/>
  <c r="R81" i="6"/>
  <c r="P81" i="6"/>
  <c r="O81" i="6"/>
  <c r="Q81" i="6"/>
  <c r="T90" i="6"/>
  <c r="S90" i="6"/>
  <c r="R90" i="6"/>
  <c r="P90" i="6"/>
  <c r="U90" i="6"/>
  <c r="Q90" i="6"/>
  <c r="O90" i="6"/>
  <c r="S285" i="6"/>
  <c r="U285" i="6"/>
  <c r="R285" i="6"/>
  <c r="T285" i="6"/>
  <c r="O285" i="6"/>
  <c r="Q285" i="6"/>
  <c r="P285" i="6"/>
  <c r="T126" i="6"/>
  <c r="S126" i="6"/>
  <c r="U126" i="6"/>
  <c r="R126" i="6"/>
  <c r="P126" i="6"/>
  <c r="Q126" i="6"/>
  <c r="O126" i="6"/>
  <c r="U166" i="6"/>
  <c r="S166" i="6"/>
  <c r="T166" i="6"/>
  <c r="R166" i="6"/>
  <c r="Q166" i="6"/>
  <c r="P166" i="6"/>
  <c r="O166" i="6"/>
  <c r="U250" i="6"/>
  <c r="S250" i="6"/>
  <c r="T250" i="6"/>
  <c r="R250" i="6"/>
  <c r="Q250" i="6"/>
  <c r="P250" i="6"/>
  <c r="O250" i="6"/>
  <c r="T94" i="6"/>
  <c r="U94" i="6"/>
  <c r="S94" i="6"/>
  <c r="R94" i="6"/>
  <c r="Q94" i="6"/>
  <c r="P94" i="6"/>
  <c r="O94" i="6"/>
  <c r="T114" i="6"/>
  <c r="S114" i="6"/>
  <c r="U114" i="6"/>
  <c r="R114" i="6"/>
  <c r="P114" i="6"/>
  <c r="Q114" i="6"/>
  <c r="O114" i="6"/>
  <c r="T165" i="6"/>
  <c r="S165" i="6"/>
  <c r="U165" i="6"/>
  <c r="R165" i="6"/>
  <c r="P165" i="6"/>
  <c r="O165" i="6"/>
  <c r="Q165" i="6"/>
  <c r="T16" i="6"/>
  <c r="U16" i="6"/>
  <c r="S16" i="6"/>
  <c r="R16" i="6"/>
  <c r="Q16" i="6"/>
  <c r="P16" i="6"/>
  <c r="O16" i="6"/>
  <c r="U58" i="6"/>
  <c r="T58" i="6"/>
  <c r="S58" i="6"/>
  <c r="R58" i="6"/>
  <c r="Q58" i="6"/>
  <c r="P58" i="6"/>
  <c r="O58" i="6"/>
  <c r="T36" i="6"/>
  <c r="S36" i="6"/>
  <c r="R36" i="6"/>
  <c r="U36" i="6"/>
  <c r="Q36" i="6"/>
  <c r="P36" i="6"/>
  <c r="O36" i="6"/>
  <c r="T13" i="6"/>
  <c r="U13" i="6"/>
  <c r="S13" i="6"/>
  <c r="Q13" i="6"/>
  <c r="P13" i="6"/>
  <c r="R13" i="6"/>
  <c r="O13" i="6"/>
  <c r="T189" i="6"/>
  <c r="S189" i="6"/>
  <c r="U189" i="6"/>
  <c r="P189" i="6"/>
  <c r="O189" i="6"/>
  <c r="R189" i="6"/>
  <c r="Q189" i="6"/>
  <c r="T248" i="6"/>
  <c r="U248" i="6"/>
  <c r="S248" i="6"/>
  <c r="R248" i="6"/>
  <c r="P248" i="6"/>
  <c r="O248" i="6"/>
  <c r="Q248" i="6"/>
  <c r="T60" i="6"/>
  <c r="S60" i="6"/>
  <c r="R60" i="6"/>
  <c r="U60" i="6"/>
  <c r="Q60" i="6"/>
  <c r="P60" i="6"/>
  <c r="O60" i="6"/>
  <c r="T150" i="6"/>
  <c r="S150" i="6"/>
  <c r="R150" i="6"/>
  <c r="U150" i="6"/>
  <c r="P150" i="6"/>
  <c r="Q150" i="6"/>
  <c r="O150" i="6"/>
  <c r="V65" i="12"/>
  <c r="U65" i="12"/>
  <c r="R65" i="12"/>
  <c r="T65" i="12"/>
  <c r="Q65" i="12"/>
  <c r="S65" i="12"/>
  <c r="P65" i="12"/>
  <c r="O65" i="12"/>
  <c r="U237" i="12"/>
  <c r="V237" i="12"/>
  <c r="S237" i="12"/>
  <c r="P237" i="12"/>
  <c r="R237" i="12"/>
  <c r="T237" i="12"/>
  <c r="Q237" i="12"/>
  <c r="O237" i="12"/>
  <c r="V385" i="12"/>
  <c r="U385" i="12"/>
  <c r="T385" i="12"/>
  <c r="Q385" i="12"/>
  <c r="S385" i="12"/>
  <c r="R385" i="12"/>
  <c r="O385" i="12"/>
  <c r="P385" i="12"/>
  <c r="U346" i="12"/>
  <c r="V346" i="12"/>
  <c r="S346" i="12"/>
  <c r="R346" i="12"/>
  <c r="T346" i="12"/>
  <c r="Q346" i="12"/>
  <c r="O346" i="12"/>
  <c r="P346" i="12"/>
  <c r="U34" i="12"/>
  <c r="V34" i="12"/>
  <c r="S34" i="12"/>
  <c r="P34" i="12"/>
  <c r="R34" i="12"/>
  <c r="T34" i="12"/>
  <c r="Q34" i="12"/>
  <c r="O34" i="12"/>
  <c r="V258" i="12"/>
  <c r="U258" i="12"/>
  <c r="R258" i="12"/>
  <c r="T258" i="12"/>
  <c r="Q258" i="12"/>
  <c r="S258" i="12"/>
  <c r="P258" i="12"/>
  <c r="O258" i="12"/>
  <c r="V51" i="12"/>
  <c r="U51" i="12"/>
  <c r="R51" i="12"/>
  <c r="S51" i="12"/>
  <c r="P51" i="12"/>
  <c r="O51" i="12"/>
  <c r="T51" i="12"/>
  <c r="Q51" i="12"/>
  <c r="U166" i="12"/>
  <c r="V166" i="12"/>
  <c r="S166" i="12"/>
  <c r="P166" i="12"/>
  <c r="R166" i="12"/>
  <c r="T166" i="12"/>
  <c r="Q166" i="12"/>
  <c r="O166" i="12"/>
  <c r="V390" i="12"/>
  <c r="U390" i="12"/>
  <c r="R390" i="12"/>
  <c r="T390" i="12"/>
  <c r="Q390" i="12"/>
  <c r="S390" i="12"/>
  <c r="O390" i="12"/>
  <c r="P390" i="12"/>
  <c r="V183" i="12"/>
  <c r="U183" i="12"/>
  <c r="R183" i="12"/>
  <c r="S183" i="12"/>
  <c r="P183" i="12"/>
  <c r="O183" i="12"/>
  <c r="T183" i="12"/>
  <c r="Q183" i="12"/>
  <c r="U10" i="12"/>
  <c r="V10" i="12"/>
  <c r="S10" i="12"/>
  <c r="P10" i="12"/>
  <c r="R10" i="12"/>
  <c r="T10" i="12"/>
  <c r="Q10" i="12"/>
  <c r="O10" i="12"/>
  <c r="V234" i="12"/>
  <c r="U234" i="12"/>
  <c r="R234" i="12"/>
  <c r="T234" i="12"/>
  <c r="Q234" i="12"/>
  <c r="S234" i="12"/>
  <c r="P234" i="12"/>
  <c r="O234" i="12"/>
  <c r="V27" i="12"/>
  <c r="U27" i="12"/>
  <c r="R27" i="12"/>
  <c r="S27" i="12"/>
  <c r="P27" i="12"/>
  <c r="O27" i="12"/>
  <c r="T27" i="12"/>
  <c r="Q27" i="12"/>
  <c r="U286" i="12"/>
  <c r="V286" i="12"/>
  <c r="S286" i="12"/>
  <c r="R286" i="12"/>
  <c r="T286" i="12"/>
  <c r="Q286" i="12"/>
  <c r="O286" i="12"/>
  <c r="P286" i="12"/>
  <c r="V43" i="12"/>
  <c r="S43" i="12"/>
  <c r="T43" i="12"/>
  <c r="Q43" i="12"/>
  <c r="U43" i="12"/>
  <c r="R43" i="12"/>
  <c r="O43" i="12"/>
  <c r="P43" i="12"/>
  <c r="V303" i="12"/>
  <c r="U303" i="12"/>
  <c r="R303" i="12"/>
  <c r="S303" i="12"/>
  <c r="O303" i="12"/>
  <c r="T303" i="12"/>
  <c r="P303" i="12"/>
  <c r="Q303" i="12"/>
  <c r="V230" i="12"/>
  <c r="U230" i="12"/>
  <c r="T230" i="12"/>
  <c r="Q230" i="12"/>
  <c r="S230" i="12"/>
  <c r="P230" i="12"/>
  <c r="R230" i="12"/>
  <c r="O230" i="12"/>
  <c r="V210" i="12"/>
  <c r="U210" i="12"/>
  <c r="R210" i="12"/>
  <c r="T210" i="12"/>
  <c r="Q210" i="12"/>
  <c r="S210" i="12"/>
  <c r="P210" i="12"/>
  <c r="O210" i="12"/>
  <c r="V326" i="12"/>
  <c r="U326" i="12"/>
  <c r="T326" i="12"/>
  <c r="Q326" i="12"/>
  <c r="S326" i="12"/>
  <c r="R326" i="12"/>
  <c r="O326" i="12"/>
  <c r="P326" i="12"/>
  <c r="V277" i="12"/>
  <c r="U277" i="12"/>
  <c r="T277" i="12"/>
  <c r="Q277" i="12"/>
  <c r="S277" i="12"/>
  <c r="R277" i="12"/>
  <c r="O277" i="12"/>
  <c r="P277" i="12"/>
  <c r="V198" i="12"/>
  <c r="U198" i="12"/>
  <c r="R198" i="12"/>
  <c r="T198" i="12"/>
  <c r="Q198" i="12"/>
  <c r="S198" i="12"/>
  <c r="P198" i="12"/>
  <c r="O198" i="12"/>
  <c r="V278" i="12"/>
  <c r="U278" i="12"/>
  <c r="T278" i="12"/>
  <c r="Q278" i="12"/>
  <c r="S278" i="12"/>
  <c r="R278" i="12"/>
  <c r="O278" i="12"/>
  <c r="P278" i="12"/>
  <c r="T383" i="12"/>
  <c r="Q383" i="12"/>
  <c r="U383" i="12"/>
  <c r="R383" i="12"/>
  <c r="V383" i="12"/>
  <c r="P383" i="12"/>
  <c r="S383" i="12"/>
  <c r="O383" i="12"/>
  <c r="V186" i="12"/>
  <c r="U186" i="12"/>
  <c r="R186" i="12"/>
  <c r="T186" i="12"/>
  <c r="Q186" i="12"/>
  <c r="S186" i="12"/>
  <c r="P186" i="12"/>
  <c r="O186" i="12"/>
  <c r="V194" i="12"/>
  <c r="U194" i="12"/>
  <c r="T194" i="12"/>
  <c r="Q194" i="12"/>
  <c r="S194" i="12"/>
  <c r="P194" i="12"/>
  <c r="R194" i="12"/>
  <c r="O194" i="12"/>
  <c r="V386" i="12"/>
  <c r="U386" i="12"/>
  <c r="T386" i="12"/>
  <c r="Q386" i="12"/>
  <c r="S386" i="12"/>
  <c r="R386" i="12"/>
  <c r="O386" i="12"/>
  <c r="P386" i="12"/>
  <c r="V245" i="12"/>
  <c r="U245" i="12"/>
  <c r="R245" i="12"/>
  <c r="T245" i="12"/>
  <c r="Q245" i="12"/>
  <c r="S245" i="12"/>
  <c r="P245" i="12"/>
  <c r="O245" i="12"/>
  <c r="U58" i="12"/>
  <c r="V58" i="12"/>
  <c r="S58" i="12"/>
  <c r="P58" i="12"/>
  <c r="R58" i="12"/>
  <c r="T58" i="12"/>
  <c r="Q58" i="12"/>
  <c r="O58" i="12"/>
  <c r="U273" i="12"/>
  <c r="V273" i="12"/>
  <c r="S273" i="12"/>
  <c r="R273" i="12"/>
  <c r="T273" i="12"/>
  <c r="Q273" i="12"/>
  <c r="O273" i="12"/>
  <c r="P273" i="12"/>
  <c r="V18" i="12"/>
  <c r="U18" i="12"/>
  <c r="R18" i="12"/>
  <c r="T18" i="12"/>
  <c r="Q18" i="12"/>
  <c r="S18" i="12"/>
  <c r="P18" i="12"/>
  <c r="O18" i="12"/>
  <c r="V26" i="12"/>
  <c r="U26" i="12"/>
  <c r="T26" i="12"/>
  <c r="Q26" i="12"/>
  <c r="S26" i="12"/>
  <c r="P26" i="12"/>
  <c r="R26" i="12"/>
  <c r="O26" i="12"/>
  <c r="U70" i="12"/>
  <c r="V70" i="12"/>
  <c r="S70" i="12"/>
  <c r="P70" i="12"/>
  <c r="R70" i="12"/>
  <c r="T70" i="12"/>
  <c r="Q70" i="12"/>
  <c r="O70" i="12"/>
  <c r="V294" i="12"/>
  <c r="U294" i="12"/>
  <c r="R294" i="12"/>
  <c r="T294" i="12"/>
  <c r="Q294" i="12"/>
  <c r="S294" i="12"/>
  <c r="O294" i="12"/>
  <c r="P294" i="12"/>
  <c r="V87" i="12"/>
  <c r="U87" i="12"/>
  <c r="R87" i="12"/>
  <c r="S87" i="12"/>
  <c r="P87" i="12"/>
  <c r="Q87" i="12"/>
  <c r="O87" i="12"/>
  <c r="T87" i="12"/>
  <c r="T255" i="6"/>
  <c r="O255" i="6"/>
  <c r="R255" i="6"/>
  <c r="Q255" i="6"/>
  <c r="S255" i="6"/>
  <c r="P255" i="6"/>
  <c r="U255" i="6"/>
  <c r="T365" i="6"/>
  <c r="U365" i="6"/>
  <c r="R365" i="6"/>
  <c r="S365" i="6"/>
  <c r="Q365" i="6"/>
  <c r="P365" i="6"/>
  <c r="O365" i="6"/>
  <c r="T100" i="6"/>
  <c r="U100" i="6"/>
  <c r="S100" i="6"/>
  <c r="R100" i="6"/>
  <c r="Q100" i="6"/>
  <c r="P100" i="6"/>
  <c r="O100" i="6"/>
  <c r="U400" i="6"/>
  <c r="S400" i="6"/>
  <c r="R400" i="6"/>
  <c r="T400" i="6"/>
  <c r="Q400" i="6"/>
  <c r="P400" i="6"/>
  <c r="O400" i="6"/>
  <c r="T186" i="6"/>
  <c r="S186" i="6"/>
  <c r="U186" i="6"/>
  <c r="R186" i="6"/>
  <c r="P186" i="6"/>
  <c r="Q186" i="6"/>
  <c r="O186" i="6"/>
  <c r="T333" i="6"/>
  <c r="S333" i="6"/>
  <c r="U333" i="6"/>
  <c r="O333" i="6"/>
  <c r="R333" i="6"/>
  <c r="Q333" i="6"/>
  <c r="P333" i="6"/>
  <c r="S264" i="6"/>
  <c r="T264" i="6"/>
  <c r="R264" i="6"/>
  <c r="U264" i="6"/>
  <c r="Q264" i="6"/>
  <c r="P264" i="6"/>
  <c r="O264" i="6"/>
  <c r="S291" i="6"/>
  <c r="T291" i="6"/>
  <c r="U291" i="6"/>
  <c r="O291" i="6"/>
  <c r="Q291" i="6"/>
  <c r="R291" i="6"/>
  <c r="P291" i="6"/>
  <c r="T107" i="6"/>
  <c r="R107" i="6"/>
  <c r="S107" i="6"/>
  <c r="U107" i="6"/>
  <c r="Q107" i="6"/>
  <c r="P107" i="6"/>
  <c r="O107" i="6"/>
  <c r="S235" i="6"/>
  <c r="T235" i="6"/>
  <c r="U235" i="6"/>
  <c r="P235" i="6"/>
  <c r="O235" i="6"/>
  <c r="R235" i="6"/>
  <c r="Q235" i="6"/>
  <c r="U256" i="6"/>
  <c r="S256" i="6"/>
  <c r="R256" i="6"/>
  <c r="T256" i="6"/>
  <c r="Q256" i="6"/>
  <c r="P256" i="6"/>
  <c r="O256" i="6"/>
  <c r="S273" i="6"/>
  <c r="T273" i="6"/>
  <c r="U273" i="6"/>
  <c r="O273" i="6"/>
  <c r="Q273" i="6"/>
  <c r="P273" i="6"/>
  <c r="R273" i="6"/>
  <c r="T87" i="6"/>
  <c r="S87" i="6"/>
  <c r="U87" i="6"/>
  <c r="O87" i="6"/>
  <c r="R87" i="6"/>
  <c r="Q87" i="6"/>
  <c r="P87" i="6"/>
  <c r="U70" i="6"/>
  <c r="S70" i="6"/>
  <c r="T70" i="6"/>
  <c r="R70" i="6"/>
  <c r="Q70" i="6"/>
  <c r="P70" i="6"/>
  <c r="O70" i="6"/>
  <c r="S282" i="6"/>
  <c r="T282" i="6"/>
  <c r="U282" i="6"/>
  <c r="R282" i="6"/>
  <c r="P282" i="6"/>
  <c r="Q282" i="6"/>
  <c r="O282" i="6"/>
  <c r="T50" i="6"/>
  <c r="U50" i="6"/>
  <c r="S50" i="6"/>
  <c r="Q50" i="6"/>
  <c r="O50" i="6"/>
  <c r="R50" i="6"/>
  <c r="P50" i="6"/>
  <c r="T56" i="6"/>
  <c r="U56" i="6"/>
  <c r="Q56" i="6"/>
  <c r="S56" i="6"/>
  <c r="R56" i="6"/>
  <c r="P56" i="6"/>
  <c r="O56" i="6"/>
  <c r="T326" i="6"/>
  <c r="U326" i="6"/>
  <c r="S326" i="6"/>
  <c r="O326" i="6"/>
  <c r="Q326" i="6"/>
  <c r="R326" i="6"/>
  <c r="P326" i="6"/>
  <c r="T198" i="6"/>
  <c r="S198" i="6"/>
  <c r="U198" i="6"/>
  <c r="R198" i="6"/>
  <c r="P198" i="6"/>
  <c r="Q198" i="6"/>
  <c r="O198" i="6"/>
  <c r="T122" i="6"/>
  <c r="U122" i="6"/>
  <c r="S122" i="6"/>
  <c r="O122" i="6"/>
  <c r="Q122" i="6"/>
  <c r="R122" i="6"/>
  <c r="P122" i="6"/>
  <c r="T18" i="6"/>
  <c r="S18" i="6"/>
  <c r="U18" i="6"/>
  <c r="R18" i="6"/>
  <c r="Q18" i="6"/>
  <c r="P18" i="6"/>
  <c r="O18" i="6"/>
  <c r="T63" i="6"/>
  <c r="S63" i="6"/>
  <c r="U63" i="6"/>
  <c r="O63" i="6"/>
  <c r="R63" i="6"/>
  <c r="Q63" i="6"/>
  <c r="P63" i="6"/>
  <c r="T64" i="6"/>
  <c r="U64" i="6"/>
  <c r="S64" i="6"/>
  <c r="R64" i="6"/>
  <c r="Q64" i="6"/>
  <c r="O64" i="6"/>
  <c r="P64" i="6"/>
  <c r="T35" i="6"/>
  <c r="R35" i="6"/>
  <c r="U35" i="6"/>
  <c r="S35" i="6"/>
  <c r="Q35" i="6"/>
  <c r="P35" i="6"/>
  <c r="O35" i="6"/>
  <c r="T278" i="6"/>
  <c r="U278" i="6"/>
  <c r="S278" i="6"/>
  <c r="R278" i="6"/>
  <c r="O278" i="6"/>
  <c r="Q278" i="6"/>
  <c r="P278" i="6"/>
  <c r="T135" i="6"/>
  <c r="U135" i="6"/>
  <c r="S135" i="6"/>
  <c r="R135" i="6"/>
  <c r="O135" i="6"/>
  <c r="Q135" i="6"/>
  <c r="P135" i="6"/>
  <c r="T153" i="6"/>
  <c r="S153" i="6"/>
  <c r="U153" i="6"/>
  <c r="P153" i="6"/>
  <c r="O153" i="6"/>
  <c r="R153" i="6"/>
  <c r="Q153" i="6"/>
  <c r="U190" i="6"/>
  <c r="T190" i="6"/>
  <c r="S190" i="6"/>
  <c r="R190" i="6"/>
  <c r="Q190" i="6"/>
  <c r="P190" i="6"/>
  <c r="O190" i="6"/>
  <c r="T372" i="6"/>
  <c r="R372" i="6"/>
  <c r="U372" i="6"/>
  <c r="S372" i="6"/>
  <c r="Q372" i="6"/>
  <c r="P372" i="6"/>
  <c r="O372" i="6"/>
  <c r="U202" i="6"/>
  <c r="S202" i="6"/>
  <c r="T202" i="6"/>
  <c r="R202" i="6"/>
  <c r="Q202" i="6"/>
  <c r="P202" i="6"/>
  <c r="O202" i="6"/>
  <c r="T312" i="6"/>
  <c r="R312" i="6"/>
  <c r="U312" i="6"/>
  <c r="S312" i="6"/>
  <c r="Q312" i="6"/>
  <c r="P312" i="6"/>
  <c r="O312" i="6"/>
  <c r="V363" i="12"/>
  <c r="U363" i="12"/>
  <c r="R363" i="12"/>
  <c r="S363" i="12"/>
  <c r="Q363" i="12"/>
  <c r="O363" i="12"/>
  <c r="P363" i="12"/>
  <c r="T363" i="12"/>
  <c r="U93" i="12"/>
  <c r="V93" i="12"/>
  <c r="S93" i="12"/>
  <c r="P93" i="12"/>
  <c r="R93" i="12"/>
  <c r="T93" i="12"/>
  <c r="Q93" i="12"/>
  <c r="O93" i="12"/>
  <c r="V341" i="12"/>
  <c r="U341" i="12"/>
  <c r="R341" i="12"/>
  <c r="T341" i="12"/>
  <c r="Q341" i="12"/>
  <c r="S341" i="12"/>
  <c r="O341" i="12"/>
  <c r="P341" i="12"/>
  <c r="U188" i="12"/>
  <c r="V188" i="12"/>
  <c r="S188" i="12"/>
  <c r="P188" i="12"/>
  <c r="R188" i="12"/>
  <c r="T188" i="12"/>
  <c r="Q188" i="12"/>
  <c r="O188" i="12"/>
  <c r="U369" i="12"/>
  <c r="V369" i="12"/>
  <c r="S369" i="12"/>
  <c r="R369" i="12"/>
  <c r="T369" i="12"/>
  <c r="Q369" i="12"/>
  <c r="O369" i="12"/>
  <c r="P369" i="12"/>
  <c r="V114" i="12"/>
  <c r="U114" i="12"/>
  <c r="R114" i="12"/>
  <c r="T114" i="12"/>
  <c r="Q114" i="12"/>
  <c r="S114" i="12"/>
  <c r="P114" i="12"/>
  <c r="O114" i="12"/>
  <c r="V122" i="12"/>
  <c r="U122" i="12"/>
  <c r="T122" i="12"/>
  <c r="Q122" i="12"/>
  <c r="S122" i="12"/>
  <c r="P122" i="12"/>
  <c r="R122" i="12"/>
  <c r="O122" i="12"/>
  <c r="U22" i="12"/>
  <c r="V22" i="12"/>
  <c r="S22" i="12"/>
  <c r="P22" i="12"/>
  <c r="R22" i="12"/>
  <c r="T22" i="12"/>
  <c r="Q22" i="12"/>
  <c r="O22" i="12"/>
  <c r="V246" i="12"/>
  <c r="U246" i="12"/>
  <c r="R246" i="12"/>
  <c r="T246" i="12"/>
  <c r="Q246" i="12"/>
  <c r="S246" i="12"/>
  <c r="P246" i="12"/>
  <c r="O246" i="12"/>
  <c r="V39" i="12"/>
  <c r="U39" i="12"/>
  <c r="R39" i="12"/>
  <c r="S39" i="12"/>
  <c r="P39" i="12"/>
  <c r="O39" i="12"/>
  <c r="T39" i="12"/>
  <c r="Q39" i="12"/>
  <c r="U345" i="12"/>
  <c r="V345" i="12"/>
  <c r="S345" i="12"/>
  <c r="R345" i="12"/>
  <c r="T345" i="12"/>
  <c r="Q345" i="12"/>
  <c r="O345" i="12"/>
  <c r="P345" i="12"/>
  <c r="V90" i="12"/>
  <c r="U90" i="12"/>
  <c r="R90" i="12"/>
  <c r="T90" i="12"/>
  <c r="Q90" i="12"/>
  <c r="S90" i="12"/>
  <c r="P90" i="12"/>
  <c r="O90" i="12"/>
  <c r="V98" i="12"/>
  <c r="U98" i="12"/>
  <c r="T98" i="12"/>
  <c r="Q98" i="12"/>
  <c r="S98" i="12"/>
  <c r="P98" i="12"/>
  <c r="R98" i="12"/>
  <c r="O98" i="12"/>
  <c r="U142" i="12"/>
  <c r="V142" i="12"/>
  <c r="S142" i="12"/>
  <c r="P142" i="12"/>
  <c r="R142" i="12"/>
  <c r="T142" i="12"/>
  <c r="Q142" i="12"/>
  <c r="O142" i="12"/>
  <c r="V366" i="12"/>
  <c r="U366" i="12"/>
  <c r="R366" i="12"/>
  <c r="T366" i="12"/>
  <c r="Q366" i="12"/>
  <c r="S366" i="12"/>
  <c r="O366" i="12"/>
  <c r="P366" i="12"/>
  <c r="V159" i="12"/>
  <c r="U159" i="12"/>
  <c r="R159" i="12"/>
  <c r="S159" i="12"/>
  <c r="P159" i="12"/>
  <c r="O159" i="12"/>
  <c r="T159" i="12"/>
  <c r="Q159" i="12"/>
  <c r="U321" i="12"/>
  <c r="V321" i="12"/>
  <c r="S321" i="12"/>
  <c r="R321" i="12"/>
  <c r="T321" i="12"/>
  <c r="Q321" i="12"/>
  <c r="O321" i="12"/>
  <c r="P321" i="12"/>
  <c r="V66" i="12"/>
  <c r="U66" i="12"/>
  <c r="R66" i="12"/>
  <c r="T66" i="12"/>
  <c r="Q66" i="12"/>
  <c r="S66" i="12"/>
  <c r="P66" i="12"/>
  <c r="O66" i="12"/>
  <c r="V74" i="12"/>
  <c r="U74" i="12"/>
  <c r="T74" i="12"/>
  <c r="Q74" i="12"/>
  <c r="S74" i="12"/>
  <c r="P74" i="12"/>
  <c r="R74" i="12"/>
  <c r="O74" i="12"/>
  <c r="U309" i="12"/>
  <c r="V309" i="12"/>
  <c r="S309" i="12"/>
  <c r="R309" i="12"/>
  <c r="T309" i="12"/>
  <c r="Q309" i="12"/>
  <c r="O309" i="12"/>
  <c r="P309" i="12"/>
  <c r="V54" i="12"/>
  <c r="U54" i="12"/>
  <c r="R54" i="12"/>
  <c r="T54" i="12"/>
  <c r="Q54" i="12"/>
  <c r="S54" i="12"/>
  <c r="P54" i="12"/>
  <c r="O54" i="12"/>
  <c r="V62" i="12"/>
  <c r="U62" i="12"/>
  <c r="T62" i="12"/>
  <c r="Q62" i="12"/>
  <c r="S62" i="12"/>
  <c r="P62" i="12"/>
  <c r="R62" i="12"/>
  <c r="O62" i="12"/>
  <c r="U297" i="12"/>
  <c r="V297" i="12"/>
  <c r="S297" i="12"/>
  <c r="R297" i="12"/>
  <c r="T297" i="12"/>
  <c r="Q297" i="12"/>
  <c r="O297" i="12"/>
  <c r="P297" i="12"/>
  <c r="V42" i="12"/>
  <c r="U42" i="12"/>
  <c r="R42" i="12"/>
  <c r="T42" i="12"/>
  <c r="Q42" i="12"/>
  <c r="S42" i="12"/>
  <c r="P42" i="12"/>
  <c r="O42" i="12"/>
  <c r="V50" i="12"/>
  <c r="U50" i="12"/>
  <c r="T50" i="12"/>
  <c r="Q50" i="12"/>
  <c r="S50" i="12"/>
  <c r="P50" i="12"/>
  <c r="R50" i="12"/>
  <c r="O50" i="12"/>
  <c r="U368" i="12"/>
  <c r="V368" i="12"/>
  <c r="S368" i="12"/>
  <c r="R368" i="12"/>
  <c r="T368" i="12"/>
  <c r="Q368" i="12"/>
  <c r="O368" i="12"/>
  <c r="P368" i="12"/>
  <c r="V101" i="12"/>
  <c r="U101" i="12"/>
  <c r="R101" i="12"/>
  <c r="T101" i="12"/>
  <c r="Q101" i="12"/>
  <c r="S101" i="12"/>
  <c r="P101" i="12"/>
  <c r="O101" i="12"/>
  <c r="T239" i="12"/>
  <c r="Q239" i="12"/>
  <c r="U239" i="12"/>
  <c r="R239" i="12"/>
  <c r="V239" i="12"/>
  <c r="P239" i="12"/>
  <c r="S239" i="12"/>
  <c r="O239" i="12"/>
  <c r="U129" i="12"/>
  <c r="V129" i="12"/>
  <c r="S129" i="12"/>
  <c r="P129" i="12"/>
  <c r="R129" i="12"/>
  <c r="T129" i="12"/>
  <c r="Q129" i="12"/>
  <c r="O129" i="12"/>
  <c r="V377" i="12"/>
  <c r="U377" i="12"/>
  <c r="R377" i="12"/>
  <c r="T377" i="12"/>
  <c r="Q377" i="12"/>
  <c r="S377" i="12"/>
  <c r="O377" i="12"/>
  <c r="P377" i="12"/>
  <c r="V25" i="12"/>
  <c r="U25" i="12"/>
  <c r="T25" i="12"/>
  <c r="Q25" i="12"/>
  <c r="S25" i="12"/>
  <c r="P25" i="12"/>
  <c r="R25" i="12"/>
  <c r="O25" i="12"/>
  <c r="U23" i="12"/>
  <c r="T23" i="12"/>
  <c r="Q23" i="12"/>
  <c r="R23" i="12"/>
  <c r="V23" i="12"/>
  <c r="S23" i="12"/>
  <c r="P23" i="12"/>
  <c r="O23" i="12"/>
  <c r="V150" i="12"/>
  <c r="U150" i="12"/>
  <c r="R150" i="12"/>
  <c r="T150" i="12"/>
  <c r="Q150" i="12"/>
  <c r="S150" i="12"/>
  <c r="P150" i="12"/>
  <c r="O150" i="12"/>
  <c r="V158" i="12"/>
  <c r="U158" i="12"/>
  <c r="T158" i="12"/>
  <c r="Q158" i="12"/>
  <c r="S158" i="12"/>
  <c r="P158" i="12"/>
  <c r="R158" i="12"/>
  <c r="O158" i="12"/>
  <c r="E259" i="11"/>
  <c r="E171" i="11"/>
  <c r="E151" i="11"/>
  <c r="E32" i="11"/>
  <c r="E388" i="11"/>
  <c r="E51" i="11"/>
  <c r="E137" i="11"/>
  <c r="E169" i="11"/>
  <c r="AH168" i="13" s="1"/>
  <c r="K168" i="13" s="1"/>
  <c r="E163" i="11"/>
  <c r="E21" i="11"/>
  <c r="E140" i="11"/>
  <c r="E365" i="11"/>
  <c r="E256" i="11"/>
  <c r="E309" i="11"/>
  <c r="E59" i="11"/>
  <c r="E189" i="11"/>
  <c r="AH188" i="13" s="1"/>
  <c r="E100" i="11"/>
  <c r="E125" i="11"/>
  <c r="AH124" i="13" s="1"/>
  <c r="E222" i="11"/>
  <c r="AH221" i="13" s="1"/>
  <c r="Y221" i="13" s="1"/>
  <c r="E85" i="11"/>
  <c r="E73" i="11"/>
  <c r="E43" i="11"/>
  <c r="E27" i="11"/>
  <c r="E116" i="11"/>
  <c r="E321" i="11"/>
  <c r="AH320" i="13" s="1"/>
  <c r="Y320" i="13" s="1"/>
  <c r="E87" i="11"/>
  <c r="E332" i="11"/>
  <c r="E377" i="11"/>
  <c r="E255" i="11"/>
  <c r="AH254" i="13" s="1"/>
  <c r="Y254" i="13" s="1"/>
  <c r="E214" i="8"/>
  <c r="AB213" i="13" s="1"/>
  <c r="D214" i="8"/>
  <c r="E43" i="8"/>
  <c r="AB42" i="13" s="1"/>
  <c r="D43" i="8"/>
  <c r="E389" i="8"/>
  <c r="AB388" i="13" s="1"/>
  <c r="D389" i="8"/>
  <c r="E166" i="8"/>
  <c r="AB165" i="13" s="1"/>
  <c r="D166" i="8"/>
  <c r="E293" i="8"/>
  <c r="AB292" i="13" s="1"/>
  <c r="D293" i="8"/>
  <c r="E388" i="8"/>
  <c r="AB387" i="13" s="1"/>
  <c r="D388" i="8"/>
  <c r="D121" i="8"/>
  <c r="E121" i="8"/>
  <c r="AB120" i="13" s="1"/>
  <c r="E10" i="8"/>
  <c r="AB9" i="13" s="1"/>
  <c r="D10" i="8"/>
  <c r="E285" i="8"/>
  <c r="AB284" i="13" s="1"/>
  <c r="D285" i="8"/>
  <c r="D50" i="8"/>
  <c r="E50" i="8"/>
  <c r="AB49" i="13" s="1"/>
  <c r="E32" i="8"/>
  <c r="AB31" i="13" s="1"/>
  <c r="D32" i="8"/>
  <c r="E99" i="8"/>
  <c r="AB98" i="13" s="1"/>
  <c r="D99" i="8"/>
  <c r="E29" i="8"/>
  <c r="AB28" i="13" s="1"/>
  <c r="D29" i="8"/>
  <c r="E353" i="8"/>
  <c r="AB352" i="13" s="1"/>
  <c r="D353" i="8"/>
  <c r="E111" i="8"/>
  <c r="AB110" i="13" s="1"/>
  <c r="D111" i="8"/>
  <c r="E164" i="8"/>
  <c r="AB163" i="13" s="1"/>
  <c r="D164" i="8"/>
  <c r="E102" i="8"/>
  <c r="AB101" i="13" s="1"/>
  <c r="D102" i="8"/>
  <c r="D275" i="8"/>
  <c r="E275" i="8"/>
  <c r="AB274" i="13" s="1"/>
  <c r="E356" i="8"/>
  <c r="AB355" i="13" s="1"/>
  <c r="D356" i="8"/>
  <c r="E40" i="8"/>
  <c r="AB39" i="13" s="1"/>
  <c r="D40" i="8"/>
  <c r="E57" i="8"/>
  <c r="AB56" i="13" s="1"/>
  <c r="D57" i="8"/>
  <c r="E328" i="8"/>
  <c r="AB327" i="13" s="1"/>
  <c r="D328" i="8"/>
  <c r="E321" i="8"/>
  <c r="AB320" i="13" s="1"/>
  <c r="D321" i="8"/>
  <c r="D48" i="8"/>
  <c r="E48" i="8"/>
  <c r="AB47" i="13" s="1"/>
  <c r="D349" i="8"/>
  <c r="E349" i="8"/>
  <c r="AB348" i="13" s="1"/>
  <c r="E81" i="8"/>
  <c r="AB80" i="13" s="1"/>
  <c r="D81" i="8"/>
  <c r="E304" i="8"/>
  <c r="AB303" i="13" s="1"/>
  <c r="D304" i="8"/>
  <c r="E298" i="8"/>
  <c r="AB297" i="13" s="1"/>
  <c r="D298" i="8"/>
  <c r="D23" i="8"/>
  <c r="E23" i="8"/>
  <c r="AB22" i="13" s="1"/>
  <c r="E315" i="8"/>
  <c r="AB314" i="13" s="1"/>
  <c r="D315" i="8"/>
  <c r="E64" i="8"/>
  <c r="AB63" i="13" s="1"/>
  <c r="D64" i="8"/>
  <c r="E401" i="8"/>
  <c r="AB400" i="13" s="1"/>
  <c r="D401" i="8"/>
  <c r="E184" i="8"/>
  <c r="AB183" i="13" s="1"/>
  <c r="D184" i="8"/>
  <c r="E66" i="8"/>
  <c r="AB65" i="13" s="1"/>
  <c r="D66" i="8"/>
  <c r="E178" i="8"/>
  <c r="AB177" i="13" s="1"/>
  <c r="D178" i="8"/>
  <c r="E137" i="8"/>
  <c r="AB136" i="13" s="1"/>
  <c r="D137" i="8"/>
  <c r="D239" i="8"/>
  <c r="E239" i="8"/>
  <c r="AB238" i="13" s="1"/>
  <c r="D360" i="8"/>
  <c r="E360" i="8"/>
  <c r="AB359" i="13" s="1"/>
  <c r="E141" i="8"/>
  <c r="AB140" i="13" s="1"/>
  <c r="D141" i="8"/>
  <c r="E238" i="8"/>
  <c r="AB237" i="13" s="1"/>
  <c r="D238" i="8"/>
  <c r="E172" i="8"/>
  <c r="AB171" i="13" s="1"/>
  <c r="D172" i="8"/>
  <c r="D179" i="8"/>
  <c r="E179" i="8"/>
  <c r="AB178" i="13" s="1"/>
  <c r="E332" i="8"/>
  <c r="AB331" i="13" s="1"/>
  <c r="D332" i="8"/>
  <c r="D194" i="8"/>
  <c r="E194" i="8"/>
  <c r="AB193" i="13" s="1"/>
  <c r="D276" i="8"/>
  <c r="E276" i="8"/>
  <c r="AB275" i="13" s="1"/>
  <c r="E136" i="8"/>
  <c r="AB135" i="13" s="1"/>
  <c r="D136" i="8"/>
  <c r="E173" i="8"/>
  <c r="AB172" i="13" s="1"/>
  <c r="D173" i="8"/>
  <c r="D191" i="8"/>
  <c r="E191" i="8"/>
  <c r="AB190" i="13" s="1"/>
  <c r="E53" i="8"/>
  <c r="AB52" i="13" s="1"/>
  <c r="D53" i="8"/>
  <c r="E357" i="8"/>
  <c r="AB356" i="13" s="1"/>
  <c r="D357" i="8"/>
  <c r="E318" i="8"/>
  <c r="AB317" i="13" s="1"/>
  <c r="D318" i="8"/>
  <c r="E51" i="8"/>
  <c r="D51" i="8"/>
  <c r="E42" i="8"/>
  <c r="AB41" i="13" s="1"/>
  <c r="D42" i="8"/>
  <c r="E305" i="8"/>
  <c r="AB304" i="13" s="1"/>
  <c r="D305" i="8"/>
  <c r="E201" i="8"/>
  <c r="AB200" i="13" s="1"/>
  <c r="D201" i="8"/>
  <c r="E154" i="8"/>
  <c r="AB153" i="13" s="1"/>
  <c r="D154" i="8"/>
  <c r="E255" i="8"/>
  <c r="AB254" i="13" s="1"/>
  <c r="D255" i="8"/>
  <c r="D85" i="8"/>
  <c r="E85" i="8"/>
  <c r="AB84" i="13" s="1"/>
  <c r="E200" i="8"/>
  <c r="AB199" i="13" s="1"/>
  <c r="D200" i="8"/>
  <c r="E225" i="8"/>
  <c r="AB224" i="13" s="1"/>
  <c r="D225" i="8"/>
  <c r="E116" i="8"/>
  <c r="AB115" i="13" s="1"/>
  <c r="D116" i="8"/>
  <c r="E246" i="8"/>
  <c r="AB245" i="13" s="1"/>
  <c r="D246" i="8"/>
  <c r="D167" i="8"/>
  <c r="E167" i="8"/>
  <c r="AB166" i="13" s="1"/>
  <c r="E135" i="8"/>
  <c r="AB134" i="13" s="1"/>
  <c r="D135" i="8"/>
  <c r="E125" i="8"/>
  <c r="AB124" i="13" s="1"/>
  <c r="D125" i="8"/>
  <c r="D253" i="8"/>
  <c r="E253" i="8"/>
  <c r="AB252" i="13" s="1"/>
  <c r="D180" i="8"/>
  <c r="E180" i="8"/>
  <c r="AB179" i="13" s="1"/>
  <c r="E281" i="8"/>
  <c r="AB280" i="13" s="1"/>
  <c r="D281" i="8"/>
  <c r="E400" i="8"/>
  <c r="AB399" i="13" s="1"/>
  <c r="D400" i="8"/>
  <c r="E392" i="8"/>
  <c r="AB391" i="13" s="1"/>
  <c r="D392" i="8"/>
  <c r="E46" i="8"/>
  <c r="AB45" i="13" s="1"/>
  <c r="D46" i="8"/>
  <c r="E15" i="8"/>
  <c r="AB14" i="13" s="1"/>
  <c r="D15" i="8"/>
  <c r="D12" i="8"/>
  <c r="E12" i="8"/>
  <c r="AB11" i="13" s="1"/>
  <c r="E367" i="8"/>
  <c r="AB366" i="13" s="1"/>
  <c r="D367" i="8"/>
  <c r="D359" i="8"/>
  <c r="E359" i="8"/>
  <c r="AB358" i="13" s="1"/>
  <c r="E319" i="8"/>
  <c r="AB318" i="13" s="1"/>
  <c r="D319" i="8"/>
  <c r="D73" i="8"/>
  <c r="E73" i="8"/>
  <c r="AB72" i="13" s="1"/>
  <c r="D362" i="8"/>
  <c r="E362" i="8"/>
  <c r="AB361" i="13" s="1"/>
  <c r="E21" i="8"/>
  <c r="AB20" i="13" s="1"/>
  <c r="D21" i="8"/>
  <c r="E364" i="8"/>
  <c r="AB363" i="13" s="1"/>
  <c r="D364" i="8"/>
  <c r="E189" i="8"/>
  <c r="AB188" i="13" s="1"/>
  <c r="D189" i="8"/>
  <c r="E196" i="8"/>
  <c r="AB195" i="13" s="1"/>
  <c r="D196" i="8"/>
  <c r="E139" i="8"/>
  <c r="AB138" i="13" s="1"/>
  <c r="D139" i="8"/>
  <c r="D287" i="8"/>
  <c r="E287" i="8"/>
  <c r="AB286" i="13" s="1"/>
  <c r="E147" i="8"/>
  <c r="AB146" i="13" s="1"/>
  <c r="D147" i="8"/>
  <c r="D203" i="8"/>
  <c r="E203" i="8"/>
  <c r="AB202" i="13" s="1"/>
  <c r="E106" i="8"/>
  <c r="AB105" i="13" s="1"/>
  <c r="D106" i="8"/>
  <c r="E351" i="8"/>
  <c r="AB350" i="13" s="1"/>
  <c r="D351" i="8"/>
  <c r="E316" i="8"/>
  <c r="AB315" i="13" s="1"/>
  <c r="D316" i="8"/>
  <c r="E113" i="8"/>
  <c r="AB112" i="13" s="1"/>
  <c r="D113" i="8"/>
  <c r="D24" i="8"/>
  <c r="E24" i="8"/>
  <c r="AB23" i="13" s="1"/>
  <c r="D11" i="8"/>
  <c r="E11" i="8"/>
  <c r="AB10" i="13" s="1"/>
  <c r="E327" i="8"/>
  <c r="AB326" i="13" s="1"/>
  <c r="D327" i="8"/>
  <c r="E368" i="8"/>
  <c r="AB367" i="13" s="1"/>
  <c r="D368" i="8"/>
  <c r="D134" i="8"/>
  <c r="E134" i="8"/>
  <c r="AB133" i="13" s="1"/>
  <c r="D338" i="8"/>
  <c r="E338" i="8"/>
  <c r="AB337" i="13" s="1"/>
  <c r="E269" i="8"/>
  <c r="AB268" i="13" s="1"/>
  <c r="D269" i="8"/>
  <c r="E16" i="8"/>
  <c r="AB15" i="13" s="1"/>
  <c r="D16" i="8"/>
  <c r="D230" i="8"/>
  <c r="E230" i="8"/>
  <c r="AB229" i="13" s="1"/>
  <c r="E226" i="11"/>
  <c r="D346" i="8"/>
  <c r="E129" i="8"/>
  <c r="AB128" i="13" s="1"/>
  <c r="D129" i="8"/>
  <c r="D252" i="8"/>
  <c r="E252" i="8"/>
  <c r="AB251" i="13" s="1"/>
  <c r="E310" i="8"/>
  <c r="AB309" i="13" s="1"/>
  <c r="D310" i="8"/>
  <c r="D71" i="8"/>
  <c r="E71" i="8"/>
  <c r="AB70" i="13" s="1"/>
  <c r="D264" i="8"/>
  <c r="E264" i="8"/>
  <c r="AB263" i="13" s="1"/>
  <c r="E262" i="8"/>
  <c r="AB261" i="13" s="1"/>
  <c r="D262" i="8"/>
  <c r="D240" i="8"/>
  <c r="E240" i="8"/>
  <c r="AB239" i="13" s="1"/>
  <c r="E199" i="8"/>
  <c r="AB198" i="13" s="1"/>
  <c r="D199" i="8"/>
  <c r="E140" i="8"/>
  <c r="AB139" i="13" s="1"/>
  <c r="D140" i="8"/>
  <c r="D301" i="8"/>
  <c r="E301" i="8"/>
  <c r="AB300" i="13" s="1"/>
  <c r="E28" i="8"/>
  <c r="AB27" i="13" s="1"/>
  <c r="D28" i="8"/>
  <c r="E165" i="8"/>
  <c r="AB164" i="13" s="1"/>
  <c r="D165" i="8"/>
  <c r="D205" i="8"/>
  <c r="E205" i="8"/>
  <c r="AB204" i="13" s="1"/>
  <c r="D86" i="8"/>
  <c r="E86" i="8"/>
  <c r="AB85" i="13" s="1"/>
  <c r="E41" i="8"/>
  <c r="AB40" i="13" s="1"/>
  <c r="D41" i="8"/>
  <c r="E341" i="8"/>
  <c r="AB340" i="13" s="1"/>
  <c r="D341" i="8"/>
  <c r="E90" i="8"/>
  <c r="AB89" i="13" s="1"/>
  <c r="D90" i="8"/>
  <c r="E45" i="8"/>
  <c r="AB44" i="13" s="1"/>
  <c r="D45" i="8"/>
  <c r="E20" i="8"/>
  <c r="AB19" i="13" s="1"/>
  <c r="D20" i="8"/>
  <c r="D131" i="8"/>
  <c r="E131" i="8"/>
  <c r="AB130" i="13" s="1"/>
  <c r="E188" i="8"/>
  <c r="AB187" i="13" s="1"/>
  <c r="D188" i="8"/>
  <c r="E234" i="8"/>
  <c r="AB233" i="13" s="1"/>
  <c r="D234" i="8"/>
  <c r="E105" i="8"/>
  <c r="AB104" i="13" s="1"/>
  <c r="D105" i="8"/>
  <c r="E322" i="8"/>
  <c r="AB321" i="13" s="1"/>
  <c r="D322" i="8"/>
  <c r="D155" i="8"/>
  <c r="E155" i="8"/>
  <c r="AB154" i="13" s="1"/>
  <c r="E152" i="8"/>
  <c r="AB151" i="13" s="1"/>
  <c r="D152" i="8"/>
  <c r="E334" i="8"/>
  <c r="AB333" i="13" s="1"/>
  <c r="D334" i="8"/>
  <c r="E379" i="8"/>
  <c r="AB378" i="13" s="1"/>
  <c r="D379" i="8"/>
  <c r="D169" i="8"/>
  <c r="E169" i="8"/>
  <c r="AB168" i="13" s="1"/>
  <c r="E117" i="8"/>
  <c r="AB116" i="13" s="1"/>
  <c r="D117" i="8"/>
  <c r="D265" i="8"/>
  <c r="E265" i="8"/>
  <c r="AB264" i="13" s="1"/>
  <c r="D156" i="8"/>
  <c r="E156" i="8"/>
  <c r="AB155" i="13" s="1"/>
  <c r="E138" i="8"/>
  <c r="AB137" i="13" s="1"/>
  <c r="D138" i="8"/>
  <c r="E317" i="11"/>
  <c r="AH316" i="13" s="1"/>
  <c r="D181" i="8"/>
  <c r="E181" i="8"/>
  <c r="AB180" i="13" s="1"/>
  <c r="E34" i="8"/>
  <c r="AB33" i="13" s="1"/>
  <c r="D34" i="8"/>
  <c r="D36" i="8"/>
  <c r="E36" i="8"/>
  <c r="AB35" i="13" s="1"/>
  <c r="E358" i="8"/>
  <c r="AB357" i="13" s="1"/>
  <c r="D358" i="8"/>
  <c r="D38" i="8"/>
  <c r="E38" i="8"/>
  <c r="AB37" i="13" s="1"/>
  <c r="E54" i="8"/>
  <c r="AB53" i="13" s="1"/>
  <c r="D54" i="8"/>
  <c r="E77" i="8"/>
  <c r="AB76" i="13" s="1"/>
  <c r="D77" i="8"/>
  <c r="E18" i="8"/>
  <c r="AB17" i="13" s="1"/>
  <c r="D18" i="8"/>
  <c r="E381" i="8"/>
  <c r="AB380" i="13" s="1"/>
  <c r="D381" i="8"/>
  <c r="E342" i="8"/>
  <c r="AB341" i="13" s="1"/>
  <c r="D342" i="8"/>
  <c r="E91" i="8"/>
  <c r="AB90" i="13" s="1"/>
  <c r="D91" i="8"/>
  <c r="E344" i="8"/>
  <c r="AB343" i="13" s="1"/>
  <c r="D344" i="8"/>
  <c r="E70" i="8"/>
  <c r="AB69" i="13" s="1"/>
  <c r="D70" i="8"/>
  <c r="E387" i="8"/>
  <c r="AB386" i="13" s="1"/>
  <c r="D387" i="8"/>
  <c r="E80" i="8"/>
  <c r="AB79" i="13" s="1"/>
  <c r="D80" i="8"/>
  <c r="E185" i="8"/>
  <c r="AB184" i="13" s="1"/>
  <c r="D185" i="8"/>
  <c r="E174" i="8"/>
  <c r="AB173" i="13" s="1"/>
  <c r="D174" i="8"/>
  <c r="E197" i="8"/>
  <c r="AB196" i="13" s="1"/>
  <c r="D197" i="8"/>
  <c r="E94" i="8"/>
  <c r="AB93" i="13" s="1"/>
  <c r="D94" i="8"/>
  <c r="E308" i="8"/>
  <c r="AB307" i="13" s="1"/>
  <c r="D308" i="8"/>
  <c r="D98" i="8"/>
  <c r="E98" i="8"/>
  <c r="AB97" i="13" s="1"/>
  <c r="D374" i="8"/>
  <c r="E374" i="8"/>
  <c r="AB373" i="13" s="1"/>
  <c r="E248" i="8"/>
  <c r="AB247" i="13" s="1"/>
  <c r="D248" i="8"/>
  <c r="D35" i="8"/>
  <c r="E35" i="8"/>
  <c r="AB34" i="13" s="1"/>
  <c r="E124" i="8"/>
  <c r="AB123" i="13" s="1"/>
  <c r="D124" i="8"/>
  <c r="D122" i="8"/>
  <c r="E122" i="8"/>
  <c r="AB121" i="13" s="1"/>
  <c r="D350" i="8"/>
  <c r="E350" i="8"/>
  <c r="AB349" i="13" s="1"/>
  <c r="E273" i="8"/>
  <c r="AB272" i="13" s="1"/>
  <c r="D273" i="8"/>
  <c r="E226" i="8"/>
  <c r="AB225" i="13" s="1"/>
  <c r="D226" i="8"/>
  <c r="D361" i="8"/>
  <c r="E361" i="8"/>
  <c r="AB360" i="13" s="1"/>
  <c r="E243" i="8"/>
  <c r="AB242" i="13" s="1"/>
  <c r="D243" i="8"/>
  <c r="E22" i="8"/>
  <c r="AB21" i="13" s="1"/>
  <c r="D22" i="8"/>
  <c r="E55" i="8"/>
  <c r="AB54" i="13" s="1"/>
  <c r="D55" i="8"/>
  <c r="D204" i="8"/>
  <c r="E204" i="8"/>
  <c r="AB203" i="13" s="1"/>
  <c r="E382" i="8"/>
  <c r="AB381" i="13" s="1"/>
  <c r="D382" i="8"/>
  <c r="D59" i="8"/>
  <c r="E59" i="8"/>
  <c r="AB58" i="13" s="1"/>
  <c r="D277" i="8"/>
  <c r="E277" i="8"/>
  <c r="AB276" i="13" s="1"/>
  <c r="E404" i="8"/>
  <c r="AB403" i="13" s="1"/>
  <c r="D404" i="8"/>
  <c r="D182" i="8"/>
  <c r="E182" i="8"/>
  <c r="AB181" i="13" s="1"/>
  <c r="D289" i="8"/>
  <c r="E289" i="8"/>
  <c r="AB288" i="13" s="1"/>
  <c r="E118" i="8"/>
  <c r="AB117" i="13" s="1"/>
  <c r="D118" i="8"/>
  <c r="D37" i="8"/>
  <c r="E37" i="8"/>
  <c r="AB36" i="13" s="1"/>
  <c r="D228" i="8"/>
  <c r="E228" i="8"/>
  <c r="AB227" i="13" s="1"/>
  <c r="E175" i="8"/>
  <c r="AB174" i="13" s="1"/>
  <c r="D175" i="8"/>
  <c r="D312" i="8"/>
  <c r="E312" i="8"/>
  <c r="AB311" i="13" s="1"/>
  <c r="E127" i="8"/>
  <c r="AB126" i="13" s="1"/>
  <c r="D127" i="8"/>
  <c r="D95" i="8"/>
  <c r="E95" i="8"/>
  <c r="AB94" i="13" s="1"/>
  <c r="E236" i="8"/>
  <c r="AB235" i="13" s="1"/>
  <c r="D236" i="8"/>
  <c r="E329" i="8"/>
  <c r="AB328" i="13" s="1"/>
  <c r="D329" i="8"/>
  <c r="E33" i="8"/>
  <c r="AB32" i="13" s="1"/>
  <c r="D33" i="8"/>
  <c r="E352" i="8"/>
  <c r="AB351" i="13" s="1"/>
  <c r="D352" i="8"/>
  <c r="E363" i="8"/>
  <c r="AB362" i="13" s="1"/>
  <c r="D363" i="8"/>
  <c r="D119" i="8"/>
  <c r="E119" i="8"/>
  <c r="AB118" i="13" s="1"/>
  <c r="E283" i="8"/>
  <c r="AB282" i="13" s="1"/>
  <c r="D283" i="8"/>
  <c r="D242" i="8"/>
  <c r="E242" i="8"/>
  <c r="AB241" i="13" s="1"/>
  <c r="E219" i="8"/>
  <c r="AB218" i="13" s="1"/>
  <c r="D219" i="8"/>
  <c r="E394" i="8"/>
  <c r="AB393" i="13" s="1"/>
  <c r="D394" i="8"/>
  <c r="D146" i="8"/>
  <c r="E146" i="8"/>
  <c r="AB145" i="13" s="1"/>
  <c r="D84" i="8"/>
  <c r="E84" i="8"/>
  <c r="AB83" i="13" s="1"/>
  <c r="E391" i="8"/>
  <c r="AB390" i="13" s="1"/>
  <c r="D391" i="8"/>
  <c r="E187" i="8"/>
  <c r="AB186" i="13" s="1"/>
  <c r="D187" i="8"/>
  <c r="E67" i="8"/>
  <c r="AB66" i="13" s="1"/>
  <c r="D67" i="8"/>
  <c r="E402" i="8"/>
  <c r="AB401" i="13" s="1"/>
  <c r="D402" i="8"/>
  <c r="E202" i="8"/>
  <c r="AB201" i="13" s="1"/>
  <c r="D202" i="8"/>
  <c r="D25" i="8"/>
  <c r="E25" i="8"/>
  <c r="AB24" i="13" s="1"/>
  <c r="D47" i="8"/>
  <c r="E47" i="8"/>
  <c r="AB46" i="13" s="1"/>
  <c r="D290" i="8"/>
  <c r="E290" i="8"/>
  <c r="AB289" i="13" s="1"/>
  <c r="E274" i="8"/>
  <c r="AB273" i="13" s="1"/>
  <c r="D274" i="8"/>
  <c r="E223" i="11"/>
  <c r="E103" i="8"/>
  <c r="AB102" i="13" s="1"/>
  <c r="D103" i="8"/>
  <c r="D26" i="8"/>
  <c r="E26" i="8"/>
  <c r="AB25" i="13" s="1"/>
  <c r="E75" i="8"/>
  <c r="AB74" i="13" s="1"/>
  <c r="D75" i="8"/>
  <c r="D371" i="8"/>
  <c r="E371" i="8"/>
  <c r="AB370" i="13" s="1"/>
  <c r="E331" i="8"/>
  <c r="AB330" i="13" s="1"/>
  <c r="D331" i="8"/>
  <c r="E92" i="8"/>
  <c r="AB91" i="13" s="1"/>
  <c r="D92" i="8"/>
  <c r="E339" i="8"/>
  <c r="AB338" i="13" s="1"/>
  <c r="D339" i="8"/>
  <c r="D278" i="8"/>
  <c r="E278" i="8"/>
  <c r="AB277" i="13" s="1"/>
  <c r="E17" i="8"/>
  <c r="AB16" i="13" s="1"/>
  <c r="D17" i="8"/>
  <c r="E365" i="8"/>
  <c r="AB364" i="13" s="1"/>
  <c r="D365" i="8"/>
  <c r="E130" i="8"/>
  <c r="AB129" i="13" s="1"/>
  <c r="D130" i="8"/>
  <c r="E198" i="8"/>
  <c r="AB197" i="13" s="1"/>
  <c r="D198" i="8"/>
  <c r="D62" i="8"/>
  <c r="E62" i="8"/>
  <c r="AB61" i="13" s="1"/>
  <c r="D13" i="8"/>
  <c r="E13" i="8"/>
  <c r="AB12" i="13" s="1"/>
  <c r="E235" i="8"/>
  <c r="AB234" i="13" s="1"/>
  <c r="D235" i="8"/>
  <c r="E177" i="8"/>
  <c r="AB176" i="13" s="1"/>
  <c r="D177" i="8"/>
  <c r="E190" i="8"/>
  <c r="AB189" i="13" s="1"/>
  <c r="D190" i="8"/>
  <c r="E221" i="8"/>
  <c r="AB220" i="13" s="1"/>
  <c r="D221" i="8"/>
  <c r="E282" i="8"/>
  <c r="AB281" i="13" s="1"/>
  <c r="D282" i="8"/>
  <c r="D311" i="8"/>
  <c r="E311" i="8"/>
  <c r="AB310" i="13" s="1"/>
  <c r="E268" i="8"/>
  <c r="AB267" i="13" s="1"/>
  <c r="D268" i="8"/>
  <c r="D397" i="8"/>
  <c r="E397" i="8"/>
  <c r="AB396" i="13" s="1"/>
  <c r="D227" i="8"/>
  <c r="E227" i="8"/>
  <c r="AB226" i="13" s="1"/>
  <c r="E210" i="8"/>
  <c r="AB209" i="13" s="1"/>
  <c r="D210" i="8"/>
  <c r="E286" i="8"/>
  <c r="AB285" i="13" s="1"/>
  <c r="D286" i="8"/>
  <c r="D241" i="8"/>
  <c r="E241" i="8"/>
  <c r="AB240" i="13" s="1"/>
  <c r="D373" i="8"/>
  <c r="E373" i="8"/>
  <c r="AB372" i="13" s="1"/>
  <c r="E297" i="8"/>
  <c r="AB296" i="13" s="1"/>
  <c r="D297" i="8"/>
  <c r="D254" i="8"/>
  <c r="E254" i="8"/>
  <c r="AB253" i="13" s="1"/>
  <c r="D372" i="8"/>
  <c r="E372" i="8"/>
  <c r="AB371" i="13" s="1"/>
  <c r="E211" i="8"/>
  <c r="AB210" i="13" s="1"/>
  <c r="D211" i="8"/>
  <c r="D14" i="8"/>
  <c r="E14" i="8"/>
  <c r="AB13" i="13" s="1"/>
  <c r="D96" i="8"/>
  <c r="E96" i="8"/>
  <c r="AB95" i="13" s="1"/>
  <c r="E69" i="8"/>
  <c r="AB68" i="13" s="1"/>
  <c r="D69" i="8"/>
  <c r="E44" i="8"/>
  <c r="AB43" i="13" s="1"/>
  <c r="D44" i="8"/>
  <c r="D170" i="8"/>
  <c r="E170" i="8"/>
  <c r="AB169" i="13" s="1"/>
  <c r="D302" i="8"/>
  <c r="E302" i="8"/>
  <c r="AB301" i="13" s="1"/>
  <c r="D215" i="8"/>
  <c r="E215" i="8"/>
  <c r="AB214" i="13" s="1"/>
  <c r="E159" i="8"/>
  <c r="AB158" i="13" s="1"/>
  <c r="D159" i="8"/>
  <c r="D313" i="8"/>
  <c r="E313" i="8"/>
  <c r="AB312" i="13" s="1"/>
  <c r="E272" i="8"/>
  <c r="AB271" i="13" s="1"/>
  <c r="D272" i="8"/>
  <c r="E115" i="8"/>
  <c r="AB114" i="13" s="1"/>
  <c r="D115" i="8"/>
  <c r="E161" i="8"/>
  <c r="AB160" i="13" s="1"/>
  <c r="D161" i="8"/>
  <c r="E207" i="8"/>
  <c r="AB206" i="13" s="1"/>
  <c r="D207" i="8"/>
  <c r="D323" i="8"/>
  <c r="E323" i="8"/>
  <c r="AB322" i="13" s="1"/>
  <c r="E256" i="8"/>
  <c r="AB255" i="13" s="1"/>
  <c r="D256" i="8"/>
  <c r="D206" i="8"/>
  <c r="E206" i="8"/>
  <c r="AB205" i="13" s="1"/>
  <c r="D263" i="8"/>
  <c r="E263" i="8"/>
  <c r="AB262" i="13" s="1"/>
  <c r="E63" i="8"/>
  <c r="AB62" i="13" s="1"/>
  <c r="D63" i="8"/>
  <c r="E82" i="8"/>
  <c r="AB81" i="13" s="1"/>
  <c r="D82" i="8"/>
  <c r="E375" i="8"/>
  <c r="AB374" i="13" s="1"/>
  <c r="D375" i="8"/>
  <c r="E280" i="8"/>
  <c r="AB279" i="13" s="1"/>
  <c r="D280" i="8"/>
  <c r="E340" i="8"/>
  <c r="AB339" i="13" s="1"/>
  <c r="D340" i="8"/>
  <c r="E128" i="8"/>
  <c r="AB127" i="13" s="1"/>
  <c r="D128" i="8"/>
  <c r="D61" i="8"/>
  <c r="E61" i="8"/>
  <c r="AB60" i="13" s="1"/>
  <c r="E249" i="8"/>
  <c r="AB248" i="13" s="1"/>
  <c r="D249" i="8"/>
  <c r="E195" i="8"/>
  <c r="AB194" i="13" s="1"/>
  <c r="D195" i="8"/>
  <c r="E390" i="8"/>
  <c r="AB389" i="13" s="1"/>
  <c r="D390" i="8"/>
  <c r="E88" i="8"/>
  <c r="AB87" i="13" s="1"/>
  <c r="D88" i="8"/>
  <c r="E19" i="8"/>
  <c r="AB18" i="13" s="1"/>
  <c r="D19" i="8"/>
  <c r="D217" i="8"/>
  <c r="E217" i="8"/>
  <c r="AB216" i="13" s="1"/>
  <c r="E104" i="8"/>
  <c r="AB103" i="13" s="1"/>
  <c r="D104" i="8"/>
  <c r="E39" i="8"/>
  <c r="AB38" i="13" s="1"/>
  <c r="D39" i="8"/>
  <c r="D216" i="8"/>
  <c r="E216" i="8"/>
  <c r="AB215" i="13" s="1"/>
  <c r="E163" i="8"/>
  <c r="AB162" i="13" s="1"/>
  <c r="D163" i="8"/>
  <c r="D158" i="8"/>
  <c r="E158" i="8"/>
  <c r="AB157" i="13" s="1"/>
  <c r="D314" i="8"/>
  <c r="E314" i="8"/>
  <c r="AB313" i="13" s="1"/>
  <c r="E403" i="8"/>
  <c r="AB402" i="13" s="1"/>
  <c r="D403" i="8"/>
  <c r="E112" i="8"/>
  <c r="AB111" i="13" s="1"/>
  <c r="D112" i="8"/>
  <c r="D383" i="8"/>
  <c r="E383" i="8"/>
  <c r="AB382" i="13" s="1"/>
  <c r="E343" i="8"/>
  <c r="AB342" i="13" s="1"/>
  <c r="D343" i="8"/>
  <c r="E114" i="8"/>
  <c r="AB113" i="13" s="1"/>
  <c r="D114" i="8"/>
  <c r="E393" i="8"/>
  <c r="AB392" i="13" s="1"/>
  <c r="D393" i="8"/>
  <c r="E354" i="8"/>
  <c r="AB353" i="13" s="1"/>
  <c r="D354" i="8"/>
  <c r="D132" i="8"/>
  <c r="E132" i="8"/>
  <c r="AB131" i="13" s="1"/>
  <c r="E296" i="8"/>
  <c r="AB295" i="13" s="1"/>
  <c r="D296" i="8"/>
  <c r="D326" i="8"/>
  <c r="E326" i="8"/>
  <c r="AB325" i="13" s="1"/>
  <c r="E9" i="8"/>
  <c r="AB8" i="13" s="1"/>
  <c r="D9" i="8"/>
  <c r="E376" i="8"/>
  <c r="AB375" i="13" s="1"/>
  <c r="D376" i="8"/>
  <c r="E306" i="8"/>
  <c r="AB305" i="13" s="1"/>
  <c r="D306" i="8"/>
  <c r="D347" i="8"/>
  <c r="E347" i="8"/>
  <c r="AB346" i="13" s="1"/>
  <c r="E307" i="8"/>
  <c r="AB306" i="13" s="1"/>
  <c r="D307" i="8"/>
  <c r="E52" i="8"/>
  <c r="AB51" i="13" s="1"/>
  <c r="D52" i="8"/>
  <c r="D107" i="8"/>
  <c r="E107" i="8"/>
  <c r="AB106" i="13" s="1"/>
  <c r="E220" i="8"/>
  <c r="AB219" i="13" s="1"/>
  <c r="D220" i="8"/>
  <c r="E171" i="8"/>
  <c r="AB170" i="13" s="1"/>
  <c r="D171" i="8"/>
  <c r="E30" i="8"/>
  <c r="AB29" i="13" s="1"/>
  <c r="D30" i="8"/>
  <c r="E333" i="8"/>
  <c r="AB332" i="13" s="1"/>
  <c r="D333" i="8"/>
  <c r="E294" i="8"/>
  <c r="AB293" i="13" s="1"/>
  <c r="D294" i="8"/>
  <c r="E8" i="8"/>
  <c r="AB7" i="13" s="1"/>
  <c r="D8" i="8"/>
  <c r="D109" i="8"/>
  <c r="E109" i="8"/>
  <c r="AB108" i="13" s="1"/>
  <c r="D266" i="8"/>
  <c r="E266" i="8"/>
  <c r="AB265" i="13" s="1"/>
  <c r="E309" i="8"/>
  <c r="AB308" i="13" s="1"/>
  <c r="D309" i="8"/>
  <c r="E267" i="8"/>
  <c r="AB266" i="13" s="1"/>
  <c r="D267" i="8"/>
  <c r="D384" i="8"/>
  <c r="E384" i="8"/>
  <c r="AB383" i="13" s="1"/>
  <c r="E101" i="8"/>
  <c r="AB100" i="13" s="1"/>
  <c r="D101" i="8"/>
  <c r="E279" i="8"/>
  <c r="AB278" i="13" s="1"/>
  <c r="D279" i="8"/>
  <c r="D395" i="8"/>
  <c r="E395" i="8"/>
  <c r="AB394" i="13" s="1"/>
  <c r="E355" i="8"/>
  <c r="AB354" i="13" s="1"/>
  <c r="D355" i="8"/>
  <c r="D133" i="8"/>
  <c r="E133" i="8"/>
  <c r="AB132" i="13" s="1"/>
  <c r="D385" i="8"/>
  <c r="E385" i="8"/>
  <c r="AB384" i="13" s="1"/>
  <c r="E231" i="8"/>
  <c r="AB230" i="13" s="1"/>
  <c r="D231" i="8"/>
  <c r="E176" i="8"/>
  <c r="AB175" i="13" s="1"/>
  <c r="D176" i="8"/>
  <c r="D325" i="8"/>
  <c r="E325" i="8"/>
  <c r="AB324" i="13" s="1"/>
  <c r="E244" i="8"/>
  <c r="AB243" i="13" s="1"/>
  <c r="D244" i="8"/>
  <c r="D192" i="8"/>
  <c r="E192" i="8"/>
  <c r="AB191" i="13" s="1"/>
  <c r="D324" i="8"/>
  <c r="E324" i="8"/>
  <c r="AB323" i="13" s="1"/>
  <c r="E260" i="8"/>
  <c r="AB259" i="13" s="1"/>
  <c r="D260" i="8"/>
  <c r="E186" i="8"/>
  <c r="AB185" i="13" s="1"/>
  <c r="D186" i="8"/>
  <c r="E153" i="8"/>
  <c r="AB152" i="13" s="1"/>
  <c r="D153" i="8"/>
  <c r="E222" i="8"/>
  <c r="AB221" i="13" s="1"/>
  <c r="D222" i="8"/>
  <c r="D386" i="8"/>
  <c r="E386" i="8"/>
  <c r="AB385" i="13" s="1"/>
  <c r="E183" i="8"/>
  <c r="AB182" i="13" s="1"/>
  <c r="D183" i="8"/>
  <c r="E123" i="8"/>
  <c r="AB122" i="13" s="1"/>
  <c r="D123" i="8"/>
  <c r="D288" i="8"/>
  <c r="E288" i="8"/>
  <c r="AB287" i="13" s="1"/>
  <c r="E87" i="8"/>
  <c r="AB86" i="13" s="1"/>
  <c r="D87" i="8"/>
  <c r="D74" i="8"/>
  <c r="E74" i="8"/>
  <c r="AB73" i="13" s="1"/>
  <c r="D398" i="8"/>
  <c r="E398" i="8"/>
  <c r="AB397" i="13" s="1"/>
  <c r="D396" i="8"/>
  <c r="E396" i="8"/>
  <c r="AB395" i="13" s="1"/>
  <c r="E68" i="8"/>
  <c r="AB67" i="13" s="1"/>
  <c r="D68" i="8"/>
  <c r="E162" i="8"/>
  <c r="AB161" i="13" s="1"/>
  <c r="D162" i="8"/>
  <c r="E100" i="8"/>
  <c r="AB99" i="13" s="1"/>
  <c r="D100" i="8"/>
  <c r="E261" i="8"/>
  <c r="AB260" i="13" s="1"/>
  <c r="D261" i="8"/>
  <c r="E213" i="8"/>
  <c r="AB212" i="13" s="1"/>
  <c r="D213" i="8"/>
  <c r="E76" i="8"/>
  <c r="AB75" i="13" s="1"/>
  <c r="D76" i="8"/>
  <c r="E126" i="8"/>
  <c r="AB125" i="13" s="1"/>
  <c r="D126" i="8"/>
  <c r="D60" i="8"/>
  <c r="E60" i="8"/>
  <c r="AB59" i="13" s="1"/>
  <c r="E232" i="8"/>
  <c r="AB231" i="13" s="1"/>
  <c r="D232" i="8"/>
  <c r="E245" i="8"/>
  <c r="AB244" i="13" s="1"/>
  <c r="D245" i="8"/>
  <c r="E56" i="8"/>
  <c r="AB55" i="13" s="1"/>
  <c r="D56" i="8"/>
  <c r="E247" i="8"/>
  <c r="AB246" i="13" s="1"/>
  <c r="D247" i="8"/>
  <c r="D193" i="8"/>
  <c r="E193" i="8"/>
  <c r="AB192" i="13" s="1"/>
  <c r="D337" i="8"/>
  <c r="E337" i="8"/>
  <c r="AB336" i="13" s="1"/>
  <c r="E270" i="8"/>
  <c r="AB269" i="13" s="1"/>
  <c r="D270" i="8"/>
  <c r="E6" i="8"/>
  <c r="AB5" i="13" s="1"/>
  <c r="D6" i="8"/>
  <c r="E366" i="8"/>
  <c r="AB365" i="13" s="1"/>
  <c r="D366" i="8"/>
  <c r="E150" i="8"/>
  <c r="AB149" i="13" s="1"/>
  <c r="D150" i="8"/>
  <c r="E5" i="8"/>
  <c r="AB4" i="13" s="1"/>
  <c r="D5" i="8"/>
  <c r="E377" i="8"/>
  <c r="AB376" i="13" s="1"/>
  <c r="D377" i="8"/>
  <c r="E148" i="8"/>
  <c r="AB147" i="13" s="1"/>
  <c r="D148" i="8"/>
  <c r="E284" i="8"/>
  <c r="AB283" i="13" s="1"/>
  <c r="D284" i="8"/>
  <c r="E142" i="8"/>
  <c r="AB141" i="13" s="1"/>
  <c r="D142" i="8"/>
  <c r="E58" i="8"/>
  <c r="AB57" i="13" s="1"/>
  <c r="D58" i="8"/>
  <c r="E399" i="8"/>
  <c r="AB398" i="13" s="1"/>
  <c r="D399" i="8"/>
  <c r="D143" i="8"/>
  <c r="E143" i="8"/>
  <c r="AB142" i="13" s="1"/>
  <c r="E369" i="8"/>
  <c r="AB368" i="13" s="1"/>
  <c r="D369" i="8"/>
  <c r="E330" i="8"/>
  <c r="AB329" i="13" s="1"/>
  <c r="D330" i="8"/>
  <c r="D72" i="8"/>
  <c r="E72" i="8"/>
  <c r="AB71" i="13" s="1"/>
  <c r="E160" i="8"/>
  <c r="AB159" i="13" s="1"/>
  <c r="D160" i="8"/>
  <c r="D218" i="8"/>
  <c r="E218" i="8"/>
  <c r="AB217" i="13" s="1"/>
  <c r="E250" i="8"/>
  <c r="AB249" i="13" s="1"/>
  <c r="D250" i="8"/>
  <c r="E320" i="8"/>
  <c r="AB319" i="13" s="1"/>
  <c r="D320" i="8"/>
  <c r="D144" i="8"/>
  <c r="E144" i="8"/>
  <c r="AB143" i="13" s="1"/>
  <c r="E65" i="8"/>
  <c r="AB64" i="13" s="1"/>
  <c r="D65" i="8"/>
  <c r="E317" i="8"/>
  <c r="AB316" i="13" s="1"/>
  <c r="D317" i="8"/>
  <c r="D49" i="8"/>
  <c r="E49" i="8"/>
  <c r="AB48" i="13" s="1"/>
  <c r="D145" i="8"/>
  <c r="E145" i="8"/>
  <c r="AB144" i="13" s="1"/>
  <c r="E303" i="8"/>
  <c r="AB302" i="13" s="1"/>
  <c r="D303" i="8"/>
  <c r="E89" i="8"/>
  <c r="AB88" i="13" s="1"/>
  <c r="D89" i="8"/>
  <c r="E292" i="8"/>
  <c r="AB291" i="13" s="1"/>
  <c r="D292" i="8"/>
  <c r="E7" i="8"/>
  <c r="AB6" i="13" s="1"/>
  <c r="D7" i="8"/>
  <c r="E93" i="8"/>
  <c r="AB92" i="13" s="1"/>
  <c r="D93" i="8"/>
  <c r="E291" i="8"/>
  <c r="AB290" i="13" s="1"/>
  <c r="D291" i="8"/>
  <c r="E27" i="8"/>
  <c r="AB26" i="13" s="1"/>
  <c r="D27" i="8"/>
  <c r="E378" i="8"/>
  <c r="AB377" i="13" s="1"/>
  <c r="D378" i="8"/>
  <c r="D168" i="8"/>
  <c r="E168" i="8"/>
  <c r="AB167" i="13" s="1"/>
  <c r="D370" i="8"/>
  <c r="E217" i="11"/>
  <c r="E258" i="8"/>
  <c r="AB257" i="13" s="1"/>
  <c r="D258" i="8"/>
  <c r="E208" i="8"/>
  <c r="AB207" i="13" s="1"/>
  <c r="D208" i="8"/>
  <c r="D336" i="8"/>
  <c r="E336" i="8"/>
  <c r="AB335" i="13" s="1"/>
  <c r="E149" i="8"/>
  <c r="AB148" i="13" s="1"/>
  <c r="D149" i="8"/>
  <c r="E223" i="8"/>
  <c r="AB222" i="13" s="1"/>
  <c r="D223" i="8"/>
  <c r="E345" i="8"/>
  <c r="AB344" i="13" s="1"/>
  <c r="D345" i="8"/>
  <c r="E257" i="8"/>
  <c r="AB256" i="13" s="1"/>
  <c r="D257" i="8"/>
  <c r="D229" i="8"/>
  <c r="E229" i="8"/>
  <c r="AB228" i="13" s="1"/>
  <c r="D83" i="8"/>
  <c r="E83" i="8"/>
  <c r="AB82" i="13" s="1"/>
  <c r="D251" i="8"/>
  <c r="E251" i="8"/>
  <c r="AB250" i="13" s="1"/>
  <c r="E79" i="8"/>
  <c r="AB78" i="13" s="1"/>
  <c r="D79" i="8"/>
  <c r="E212" i="8"/>
  <c r="AB211" i="13" s="1"/>
  <c r="D212" i="8"/>
  <c r="D157" i="8"/>
  <c r="E157" i="8"/>
  <c r="AB156" i="13" s="1"/>
  <c r="D300" i="8"/>
  <c r="E300" i="8"/>
  <c r="AB299" i="13" s="1"/>
  <c r="D335" i="8"/>
  <c r="E335" i="8"/>
  <c r="AB334" i="13" s="1"/>
  <c r="E295" i="8"/>
  <c r="AB294" i="13" s="1"/>
  <c r="D295" i="8"/>
  <c r="E31" i="8"/>
  <c r="AB30" i="13" s="1"/>
  <c r="D31" i="8"/>
  <c r="E380" i="8"/>
  <c r="AB379" i="13" s="1"/>
  <c r="D380" i="8"/>
  <c r="D110" i="8"/>
  <c r="E110" i="8"/>
  <c r="AB109" i="13" s="1"/>
  <c r="E209" i="8"/>
  <c r="AB208" i="13" s="1"/>
  <c r="D209" i="8"/>
  <c r="D120" i="8"/>
  <c r="E120" i="8"/>
  <c r="AB119" i="13" s="1"/>
  <c r="D299" i="8"/>
  <c r="E299" i="8"/>
  <c r="AB298" i="13" s="1"/>
  <c r="E259" i="8"/>
  <c r="AB258" i="13" s="1"/>
  <c r="D259" i="8"/>
  <c r="E151" i="8"/>
  <c r="AB150" i="13" s="1"/>
  <c r="D151" i="8"/>
  <c r="E233" i="8"/>
  <c r="AB232" i="13" s="1"/>
  <c r="D233" i="8"/>
  <c r="E78" i="8"/>
  <c r="AB77" i="13" s="1"/>
  <c r="D78" i="8"/>
  <c r="D108" i="8"/>
  <c r="E108" i="8"/>
  <c r="AB107" i="13" s="1"/>
  <c r="E237" i="8"/>
  <c r="AB236" i="13" s="1"/>
  <c r="D237" i="8"/>
  <c r="D97" i="8"/>
  <c r="E97" i="8"/>
  <c r="AB96" i="13" s="1"/>
  <c r="E271" i="8"/>
  <c r="AB270" i="13" s="1"/>
  <c r="D271" i="8"/>
  <c r="E224" i="8"/>
  <c r="AB223" i="13" s="1"/>
  <c r="D224" i="8"/>
  <c r="D348" i="8"/>
  <c r="E348" i="8"/>
  <c r="AB347" i="13" s="1"/>
  <c r="E370" i="8"/>
  <c r="AB369" i="13" s="1"/>
  <c r="E319" i="11"/>
  <c r="E167" i="11"/>
  <c r="E94" i="11"/>
  <c r="E75" i="11"/>
  <c r="E263" i="11"/>
  <c r="AH262" i="13" s="1"/>
  <c r="E139" i="11"/>
  <c r="E5" i="11"/>
  <c r="E257" i="11"/>
  <c r="E141" i="11"/>
  <c r="E132" i="11"/>
  <c r="E117" i="11"/>
  <c r="E249" i="11"/>
  <c r="E200" i="11"/>
  <c r="E352" i="11"/>
  <c r="E384" i="11"/>
  <c r="E119" i="11"/>
  <c r="E172" i="11"/>
  <c r="E361" i="11"/>
  <c r="E113" i="11"/>
  <c r="E52" i="11"/>
  <c r="E324" i="11"/>
  <c r="E245" i="11"/>
  <c r="E225" i="11"/>
  <c r="E57" i="11"/>
  <c r="E165" i="11"/>
  <c r="E19" i="11"/>
  <c r="E7" i="11"/>
  <c r="E152" i="11"/>
  <c r="E77" i="11"/>
  <c r="E355" i="11"/>
  <c r="E61" i="11"/>
  <c r="E305" i="11"/>
  <c r="AH304" i="13" s="1"/>
  <c r="E68" i="11"/>
  <c r="E391" i="11"/>
  <c r="E25" i="11"/>
  <c r="AH24" i="13" s="1"/>
  <c r="E179" i="11"/>
  <c r="E312" i="11"/>
  <c r="E17" i="11"/>
  <c r="AH16" i="13" s="1"/>
  <c r="E176" i="11"/>
  <c r="E260" i="11"/>
  <c r="E56" i="11"/>
  <c r="E218" i="11"/>
  <c r="E233" i="11"/>
  <c r="E72" i="11"/>
  <c r="E90" i="11"/>
  <c r="E35" i="11"/>
  <c r="E323" i="11"/>
  <c r="E215" i="11"/>
  <c r="E401" i="11"/>
  <c r="E145" i="11"/>
  <c r="E79" i="11"/>
  <c r="E24" i="11"/>
  <c r="E205" i="11"/>
  <c r="E357" i="11"/>
  <c r="E86" i="11"/>
  <c r="AH85" i="13" s="1"/>
  <c r="E359" i="11"/>
  <c r="E160" i="11"/>
  <c r="E399" i="11"/>
  <c r="E389" i="11"/>
  <c r="E185" i="11"/>
  <c r="AH184" i="13" s="1"/>
  <c r="K184" i="13" s="1"/>
  <c r="E403" i="11"/>
  <c r="E251" i="11"/>
  <c r="E337" i="11"/>
  <c r="E228" i="11"/>
  <c r="E131" i="11"/>
  <c r="E195" i="11"/>
  <c r="E129" i="11"/>
  <c r="AH128" i="13" s="1"/>
  <c r="E193" i="11"/>
  <c r="E133" i="11"/>
  <c r="E396" i="11"/>
  <c r="E230" i="11"/>
  <c r="E322" i="11"/>
  <c r="AH321" i="13" s="1"/>
  <c r="E158" i="11"/>
  <c r="E150" i="11"/>
  <c r="E206" i="11"/>
  <c r="E381" i="11"/>
  <c r="E214" i="11"/>
  <c r="E392" i="11"/>
  <c r="E101" i="11"/>
  <c r="E166" i="11"/>
  <c r="E216" i="11"/>
  <c r="E78" i="11"/>
  <c r="E394" i="11"/>
  <c r="E153" i="11"/>
  <c r="E252" i="11"/>
  <c r="E103" i="11"/>
  <c r="E91" i="11"/>
  <c r="E340" i="11"/>
  <c r="E81" i="11"/>
  <c r="E58" i="11"/>
  <c r="E351" i="11"/>
  <c r="E126" i="11"/>
  <c r="E303" i="11"/>
  <c r="E39" i="11"/>
  <c r="E224" i="11"/>
  <c r="E327" i="11"/>
  <c r="E115" i="11"/>
  <c r="E134" i="11"/>
  <c r="E191" i="11"/>
  <c r="E373" i="11"/>
  <c r="E122" i="11"/>
  <c r="E363" i="11"/>
  <c r="E50" i="11"/>
  <c r="E379" i="11"/>
  <c r="E241" i="11"/>
  <c r="AH240" i="13" s="1"/>
  <c r="E69" i="11"/>
  <c r="E64" i="11"/>
  <c r="E65" i="11"/>
  <c r="E146" i="11"/>
  <c r="E248" i="11"/>
  <c r="E74" i="11"/>
  <c r="E293" i="11"/>
  <c r="E71" i="11"/>
  <c r="E339" i="11"/>
  <c r="E201" i="11"/>
  <c r="E278" i="11"/>
  <c r="E197" i="11"/>
  <c r="E277" i="11"/>
  <c r="E328" i="11"/>
  <c r="E204" i="11"/>
  <c r="AH203" i="13" s="1"/>
  <c r="E367" i="11"/>
  <c r="E128" i="11"/>
  <c r="E274" i="11"/>
  <c r="E20" i="11"/>
  <c r="E15" i="11"/>
  <c r="E33" i="11"/>
  <c r="E331" i="11"/>
  <c r="E88" i="11"/>
  <c r="E177" i="11"/>
  <c r="E243" i="11"/>
  <c r="E345" i="11"/>
  <c r="AH344" i="13" s="1"/>
  <c r="E344" i="11"/>
  <c r="E306" i="11"/>
  <c r="E253" i="11"/>
  <c r="E26" i="11"/>
  <c r="E123" i="11"/>
  <c r="E36" i="11"/>
  <c r="E308" i="11"/>
  <c r="E104" i="11"/>
  <c r="E213" i="11"/>
  <c r="E265" i="11"/>
  <c r="E400" i="11"/>
  <c r="E366" i="11"/>
  <c r="E66" i="11"/>
  <c r="E318" i="11"/>
  <c r="E336" i="11"/>
  <c r="E182" i="11"/>
  <c r="AH181" i="13" s="1"/>
  <c r="E244" i="11"/>
  <c r="E149" i="11"/>
  <c r="E138" i="11"/>
  <c r="E181" i="11"/>
  <c r="E12" i="11"/>
  <c r="E284" i="11"/>
  <c r="E42" i="11"/>
  <c r="E28" i="11"/>
  <c r="AH27" i="13" s="1"/>
  <c r="E378" i="11"/>
  <c r="E369" i="11"/>
  <c r="E110" i="11"/>
  <c r="E360" i="11"/>
  <c r="E219" i="11"/>
  <c r="E231" i="11"/>
  <c r="E368" i="11"/>
  <c r="E266" i="11"/>
  <c r="E338" i="11"/>
  <c r="E46" i="11"/>
  <c r="E180" i="11"/>
  <c r="E271" i="11"/>
  <c r="E247" i="11"/>
  <c r="E382" i="11"/>
  <c r="E209" i="11"/>
  <c r="E157" i="11"/>
  <c r="E203" i="11"/>
  <c r="E358" i="11"/>
  <c r="E276" i="11"/>
  <c r="E386" i="11"/>
  <c r="E258" i="11"/>
  <c r="E287" i="11"/>
  <c r="E264" i="11"/>
  <c r="E404" i="11"/>
  <c r="E40" i="11"/>
  <c r="AH39" i="13" s="1"/>
  <c r="E114" i="11"/>
  <c r="E390" i="11"/>
  <c r="E294" i="11"/>
  <c r="E236" i="11"/>
  <c r="E97" i="11"/>
  <c r="E31" i="11"/>
  <c r="E93" i="11"/>
  <c r="E111" i="11"/>
  <c r="E270" i="11"/>
  <c r="E311" i="11"/>
  <c r="E229" i="11"/>
  <c r="E44" i="11"/>
  <c r="E207" i="11"/>
  <c r="E254" i="11"/>
  <c r="E402" i="11"/>
  <c r="E398" i="11"/>
  <c r="E235" i="11"/>
  <c r="E14" i="11"/>
  <c r="E298" i="11"/>
  <c r="E237" i="11"/>
  <c r="E37" i="11"/>
  <c r="E280" i="11"/>
  <c r="E168" i="11"/>
  <c r="E54" i="11"/>
  <c r="AH53" i="13" s="1"/>
  <c r="E124" i="11"/>
  <c r="E346" i="11"/>
  <c r="E6" i="11"/>
  <c r="E325" i="11"/>
  <c r="E23" i="11"/>
  <c r="E18" i="11"/>
  <c r="E301" i="11"/>
  <c r="E190" i="11"/>
  <c r="E291" i="11"/>
  <c r="E364" i="11"/>
  <c r="E22" i="11"/>
  <c r="E67" i="11"/>
  <c r="E348" i="11"/>
  <c r="E70" i="11"/>
  <c r="E82" i="11"/>
  <c r="E395" i="11"/>
  <c r="E80" i="11"/>
  <c r="AH79" i="13" s="1"/>
  <c r="E38" i="11"/>
  <c r="E148" i="11"/>
  <c r="E10" i="11"/>
  <c r="E89" i="11"/>
  <c r="E83" i="11"/>
  <c r="E240" i="11"/>
  <c r="E275" i="11"/>
  <c r="E162" i="11"/>
  <c r="E242" i="11"/>
  <c r="E76" i="11"/>
  <c r="E34" i="11"/>
  <c r="E13" i="11"/>
  <c r="AH12" i="13" s="1"/>
  <c r="E362" i="11"/>
  <c r="E105" i="11"/>
  <c r="E353" i="11"/>
  <c r="E120" i="11"/>
  <c r="E178" i="11"/>
  <c r="E334" i="11"/>
  <c r="E55" i="11"/>
  <c r="E170" i="11"/>
  <c r="E371" i="11"/>
  <c r="E194" i="11"/>
  <c r="E375" i="11"/>
  <c r="E60" i="11"/>
  <c r="E53" i="11"/>
  <c r="E289" i="11"/>
  <c r="E108" i="11"/>
  <c r="E279" i="11"/>
  <c r="E246" i="11"/>
  <c r="E220" i="11"/>
  <c r="E292" i="11"/>
  <c r="E250" i="11"/>
  <c r="E290" i="11"/>
  <c r="E288" i="11"/>
  <c r="E314" i="11"/>
  <c r="E238" i="11"/>
  <c r="E268" i="11"/>
  <c r="E11" i="11"/>
  <c r="AH10" i="13" s="1"/>
  <c r="E349" i="11"/>
  <c r="E47" i="11"/>
  <c r="E147" i="11"/>
  <c r="E186" i="11"/>
  <c r="E196" i="11"/>
  <c r="AH195" i="13" s="1"/>
  <c r="E333" i="11"/>
  <c r="E8" i="11"/>
  <c r="E161" i="11"/>
  <c r="E350" i="11"/>
  <c r="E374" i="11"/>
  <c r="AH373" i="13" s="1"/>
  <c r="E221" i="11"/>
  <c r="E297" i="11"/>
  <c r="E232" i="11"/>
  <c r="E239" i="11"/>
  <c r="E296" i="11"/>
  <c r="E30" i="11"/>
  <c r="AH29" i="13" s="1"/>
  <c r="E329" i="11"/>
  <c r="E109" i="11"/>
  <c r="E286" i="11"/>
  <c r="E227" i="11"/>
  <c r="E299" i="11"/>
  <c r="E261" i="11"/>
  <c r="E385" i="11"/>
  <c r="E326" i="11"/>
  <c r="AH325" i="13" s="1"/>
  <c r="E302" i="11"/>
  <c r="E127" i="11"/>
  <c r="E202" i="11"/>
  <c r="E95" i="11"/>
  <c r="E310" i="11"/>
  <c r="AH309" i="13" s="1"/>
  <c r="E269" i="11"/>
  <c r="E380" i="11"/>
  <c r="E262" i="11"/>
  <c r="E199" i="11"/>
  <c r="E376" i="11"/>
  <c r="E342" i="11"/>
  <c r="E164" i="11"/>
  <c r="E159" i="11"/>
  <c r="E208" i="11"/>
  <c r="E84" i="11"/>
  <c r="E143" i="11"/>
  <c r="AH142" i="13" s="1"/>
  <c r="E154" i="11"/>
  <c r="E41" i="11"/>
  <c r="E188" i="11"/>
  <c r="E234" i="11"/>
  <c r="E45" i="11"/>
  <c r="E397" i="11"/>
  <c r="E174" i="11"/>
  <c r="E315" i="11"/>
  <c r="E356" i="11"/>
  <c r="E354" i="11"/>
  <c r="E102" i="11"/>
  <c r="E106" i="11"/>
  <c r="E347" i="11"/>
  <c r="E383" i="11"/>
  <c r="E121" i="11"/>
  <c r="E99" i="11"/>
  <c r="E175" i="11"/>
  <c r="E316" i="11"/>
  <c r="AH315" i="13" s="1"/>
  <c r="E98" i="11"/>
  <c r="E192" i="11"/>
  <c r="E135" i="11"/>
  <c r="E282" i="11"/>
  <c r="E198" i="11"/>
  <c r="E16" i="11"/>
  <c r="E63" i="11"/>
  <c r="E144" i="11"/>
  <c r="E130" i="11"/>
  <c r="E92" i="11"/>
  <c r="E267" i="11"/>
  <c r="E62" i="11"/>
  <c r="AH61" i="13" s="1"/>
  <c r="E118" i="11"/>
  <c r="E212" i="11"/>
  <c r="E304" i="11"/>
  <c r="E29" i="11"/>
  <c r="E387" i="11"/>
  <c r="E307" i="11"/>
  <c r="E48" i="11"/>
  <c r="E273" i="11"/>
  <c r="E330" i="11"/>
  <c r="E187" i="11"/>
  <c r="E173" i="11"/>
  <c r="E155" i="11"/>
  <c r="E272" i="11"/>
  <c r="E341" i="11"/>
  <c r="E300" i="11"/>
  <c r="E156" i="11"/>
  <c r="E335" i="11"/>
  <c r="E142" i="11"/>
  <c r="E211" i="11"/>
  <c r="E320" i="11"/>
  <c r="E372" i="11"/>
  <c r="E393" i="11"/>
  <c r="E281" i="11"/>
  <c r="E107" i="11"/>
  <c r="AH106" i="13" s="1"/>
  <c r="E285" i="11"/>
  <c r="E9" i="11"/>
  <c r="E295" i="11"/>
  <c r="E210" i="11"/>
  <c r="E370" i="11"/>
  <c r="E49" i="11"/>
  <c r="E313" i="11"/>
  <c r="E283" i="11"/>
  <c r="E96" i="11"/>
  <c r="E112" i="11"/>
  <c r="E184" i="11"/>
  <c r="E343" i="11"/>
  <c r="E183" i="11"/>
  <c r="E136" i="11"/>
  <c r="E4" i="5" l="1"/>
  <c r="H57" i="13"/>
  <c r="H117" i="13"/>
  <c r="H283" i="13"/>
  <c r="V372" i="13"/>
  <c r="H376" i="13"/>
  <c r="H256" i="13"/>
  <c r="H201" i="13"/>
  <c r="V315" i="13"/>
  <c r="H244" i="13"/>
  <c r="H277" i="13"/>
  <c r="V79" i="13"/>
  <c r="V195" i="13"/>
  <c r="H364" i="13"/>
  <c r="V323" i="13"/>
  <c r="V339" i="13"/>
  <c r="H314" i="13"/>
  <c r="V226" i="13"/>
  <c r="V76" i="13"/>
  <c r="H393" i="13"/>
  <c r="V336" i="13"/>
  <c r="V351" i="13"/>
  <c r="V95" i="13"/>
  <c r="H63" i="13"/>
  <c r="V255" i="13"/>
  <c r="H55" i="13"/>
  <c r="V295" i="13"/>
  <c r="H268" i="13"/>
  <c r="V159" i="13"/>
  <c r="V307" i="13"/>
  <c r="V326" i="13"/>
  <c r="H90" i="13"/>
  <c r="H353" i="13"/>
  <c r="V250" i="13"/>
  <c r="V106" i="13"/>
  <c r="V354" i="13"/>
  <c r="H357" i="13"/>
  <c r="V299" i="13"/>
  <c r="V118" i="13"/>
  <c r="H355" i="13"/>
  <c r="H179" i="13"/>
  <c r="V72" i="13"/>
  <c r="H175" i="13"/>
  <c r="H88" i="13"/>
  <c r="V216" i="13"/>
  <c r="H172" i="13"/>
  <c r="H161" i="13"/>
  <c r="V85" i="13"/>
  <c r="V109" i="13"/>
  <c r="V335" i="13"/>
  <c r="V83" i="13"/>
  <c r="V67" i="13"/>
  <c r="V228" i="13"/>
  <c r="H116" i="13"/>
  <c r="V211" i="13"/>
  <c r="V44" i="13"/>
  <c r="H378" i="13"/>
  <c r="H270" i="13"/>
  <c r="V286" i="13"/>
  <c r="V183" i="13"/>
  <c r="H297" i="13"/>
  <c r="V303" i="13"/>
  <c r="V241" i="13"/>
  <c r="V170" i="13"/>
  <c r="H332" i="13"/>
  <c r="V394" i="13"/>
  <c r="H101" i="13"/>
  <c r="V278" i="13"/>
  <c r="V126" i="13"/>
  <c r="V220" i="13"/>
  <c r="H400" i="13"/>
  <c r="H224" i="13"/>
  <c r="V26" i="13"/>
  <c r="V384" i="13"/>
  <c r="H401" i="13"/>
  <c r="V207" i="13"/>
  <c r="H41" i="13"/>
  <c r="V10" i="13"/>
  <c r="V359" i="13"/>
  <c r="V154" i="13"/>
  <c r="H368" i="13"/>
  <c r="H261" i="13"/>
  <c r="V110" i="13"/>
  <c r="V119" i="13"/>
  <c r="V135" i="13"/>
  <c r="V284" i="13"/>
  <c r="V254" i="13"/>
  <c r="V398" i="13"/>
  <c r="V102" i="13"/>
  <c r="V13" i="13"/>
  <c r="H232" i="13"/>
  <c r="V403" i="13"/>
  <c r="H45" i="13"/>
  <c r="H189" i="13"/>
  <c r="V178" i="13"/>
  <c r="V133" i="13"/>
  <c r="V130" i="13"/>
  <c r="V298" i="13"/>
  <c r="V167" i="13"/>
  <c r="V17" i="13"/>
  <c r="V182" i="13"/>
  <c r="V280" i="13"/>
  <c r="V289" i="13"/>
  <c r="H128" i="13"/>
  <c r="V324" i="13"/>
  <c r="V32" i="13"/>
  <c r="V39" i="13"/>
  <c r="V111" i="13"/>
  <c r="H352" i="13"/>
  <c r="V47" i="13"/>
  <c r="H282" i="13"/>
  <c r="V99" i="13"/>
  <c r="V308" i="13"/>
  <c r="V262" i="13"/>
  <c r="H341" i="13"/>
  <c r="H115" i="13"/>
  <c r="H163" i="13"/>
  <c r="H89" i="13"/>
  <c r="V229" i="13"/>
  <c r="H271" i="13"/>
  <c r="V191" i="13"/>
  <c r="V87" i="13"/>
  <c r="V24" i="13"/>
  <c r="H28" i="13"/>
  <c r="H33" i="13"/>
  <c r="V390" i="13"/>
  <c r="H177" i="13"/>
  <c r="V266" i="13"/>
  <c r="V327" i="13"/>
  <c r="V121" i="13"/>
  <c r="H158" i="13"/>
  <c r="H265" i="13"/>
  <c r="V166" i="13"/>
  <c r="V46" i="13"/>
  <c r="H340" i="13"/>
  <c r="V50" i="13"/>
  <c r="V38" i="13"/>
  <c r="H136" i="13"/>
  <c r="H260" i="13"/>
  <c r="V346" i="13"/>
  <c r="V36" i="13"/>
  <c r="V311" i="13"/>
  <c r="H331" i="13"/>
  <c r="H43" i="13"/>
  <c r="V240" i="13"/>
  <c r="V310" i="13"/>
  <c r="H77" i="13"/>
  <c r="V210" i="13"/>
  <c r="V134" i="13"/>
  <c r="H52" i="13"/>
  <c r="H238" i="13"/>
  <c r="V388" i="13"/>
  <c r="H93" i="13"/>
  <c r="H18" i="13"/>
  <c r="V294" i="13"/>
  <c r="H234" i="13"/>
  <c r="V347" i="13"/>
  <c r="H22" i="13"/>
  <c r="H162" i="13"/>
  <c r="V188" i="13"/>
  <c r="H365" i="13"/>
  <c r="H329" i="13"/>
  <c r="V80" i="13"/>
  <c r="H149" i="13"/>
  <c r="V171" i="13"/>
  <c r="H31" i="13"/>
  <c r="V49" i="13"/>
  <c r="V218" i="13"/>
  <c r="H380" i="13"/>
  <c r="V176" i="13"/>
  <c r="V23" i="13"/>
  <c r="V343" i="13"/>
  <c r="V108" i="13"/>
  <c r="V75" i="13"/>
  <c r="H389" i="13"/>
  <c r="V51" i="13"/>
  <c r="H306" i="13"/>
  <c r="H318" i="13"/>
  <c r="H330" i="13"/>
  <c r="H222" i="13"/>
  <c r="H235" i="13"/>
  <c r="V92" i="13"/>
  <c r="V263" i="13"/>
  <c r="V374" i="13"/>
  <c r="V98" i="13"/>
  <c r="H225" i="13"/>
  <c r="V14" i="13"/>
  <c r="H104" i="13"/>
  <c r="H81" i="13"/>
  <c r="V131" i="13"/>
  <c r="H223" i="13"/>
  <c r="H383" i="13"/>
  <c r="V25" i="13"/>
  <c r="H293" i="13"/>
  <c r="V122" i="13"/>
  <c r="H5" i="13"/>
  <c r="V242" i="13"/>
  <c r="H212" i="13"/>
  <c r="H366" i="13"/>
  <c r="V142" i="13"/>
  <c r="V143" i="13"/>
  <c r="V236" i="13"/>
  <c r="H272" i="13"/>
  <c r="V181" i="13"/>
  <c r="H328" i="13"/>
  <c r="V275" i="13"/>
  <c r="V247" i="13"/>
  <c r="V107" i="13"/>
  <c r="V152" i="13"/>
  <c r="H334" i="13"/>
  <c r="H296" i="13"/>
  <c r="V147" i="13"/>
  <c r="V205" i="13"/>
  <c r="V358" i="13"/>
  <c r="H370" i="13"/>
  <c r="V301" i="13"/>
  <c r="H344" i="13"/>
  <c r="V274" i="13"/>
  <c r="H246" i="13"/>
  <c r="H369" i="13"/>
  <c r="H65" i="13"/>
  <c r="V302" i="13"/>
  <c r="H34" i="13"/>
  <c r="V61" i="13"/>
  <c r="H16" i="13"/>
  <c r="H3" i="13"/>
  <c r="V338" i="13"/>
  <c r="V251" i="13"/>
  <c r="V227" i="13"/>
  <c r="H276" i="13"/>
  <c r="H285" i="13"/>
  <c r="H333" i="13"/>
  <c r="H381" i="13"/>
  <c r="V385" i="13"/>
  <c r="V145" i="13"/>
  <c r="H249" i="13"/>
  <c r="V68" i="13"/>
  <c r="H379" i="13"/>
  <c r="V300" i="13"/>
  <c r="V123" i="13"/>
  <c r="V180" i="13"/>
  <c r="V217" i="13"/>
  <c r="H11" i="13"/>
  <c r="V27" i="13"/>
  <c r="V322" i="13"/>
  <c r="V42" i="13"/>
  <c r="V395" i="13"/>
  <c r="H253" i="13"/>
  <c r="H309" i="13"/>
  <c r="H209" i="13"/>
  <c r="V264" i="13"/>
  <c r="V312" i="13"/>
  <c r="H137" i="13"/>
  <c r="H367" i="13"/>
  <c r="V342" i="13"/>
  <c r="H29" i="13"/>
  <c r="V185" i="13"/>
  <c r="V325" i="13"/>
  <c r="H86" i="13"/>
  <c r="V155" i="13"/>
  <c r="V248" i="13"/>
  <c r="H239" i="13"/>
  <c r="V186" i="13"/>
  <c r="H125" i="13"/>
  <c r="H269" i="13"/>
  <c r="V313" i="13"/>
  <c r="H259" i="13"/>
  <c r="H173" i="13"/>
  <c r="V37" i="13"/>
  <c r="V62" i="13"/>
  <c r="H91" i="13"/>
  <c r="H97" i="13"/>
  <c r="H4" i="13"/>
  <c r="V84" i="13"/>
  <c r="H392" i="13"/>
  <c r="H30" i="13"/>
  <c r="H316" i="13"/>
  <c r="H337" i="13"/>
  <c r="H113" i="13"/>
  <c r="H257" i="13"/>
  <c r="H187" i="13"/>
  <c r="H345" i="13"/>
  <c r="H114" i="13"/>
  <c r="V206" i="13"/>
  <c r="V60" i="13"/>
  <c r="V20" i="13"/>
  <c r="H252" i="13"/>
  <c r="H174" i="13"/>
  <c r="V73" i="13"/>
  <c r="H56" i="13"/>
  <c r="V233" i="13"/>
  <c r="V396" i="13"/>
  <c r="H245" i="13"/>
  <c r="V169" i="13"/>
  <c r="V320" i="13"/>
  <c r="V288" i="13"/>
  <c r="V361" i="13"/>
  <c r="V204" i="13"/>
  <c r="H164" i="13"/>
  <c r="H304" i="13"/>
  <c r="V200" i="13"/>
  <c r="V377" i="13"/>
  <c r="H40" i="13"/>
  <c r="V64" i="13"/>
  <c r="H184" i="13"/>
  <c r="H208" i="13"/>
  <c r="V156" i="13"/>
  <c r="V190" i="13"/>
  <c r="H199" i="13"/>
  <c r="H140" i="13"/>
  <c r="H317" i="13"/>
  <c r="H53" i="13"/>
  <c r="H258" i="13"/>
  <c r="V371" i="13"/>
  <c r="V348" i="13"/>
  <c r="H54" i="13"/>
  <c r="H66" i="13"/>
  <c r="H78" i="13"/>
  <c r="H198" i="13"/>
  <c r="H7" i="13"/>
  <c r="V19" i="13"/>
  <c r="H139" i="13"/>
  <c r="H151" i="13"/>
  <c r="V350" i="13"/>
  <c r="V382" i="13"/>
  <c r="H305" i="13"/>
  <c r="V69" i="13"/>
  <c r="H321" i="13"/>
  <c r="H197" i="13"/>
  <c r="H402" i="13"/>
  <c r="H373" i="13"/>
  <c r="V58" i="13"/>
  <c r="V193" i="13"/>
  <c r="H9" i="13"/>
  <c r="H21" i="13"/>
  <c r="H141" i="13"/>
  <c r="H153" i="13"/>
  <c r="H165" i="13"/>
  <c r="V70" i="13"/>
  <c r="V82" i="13"/>
  <c r="V94" i="13"/>
  <c r="V71" i="13"/>
  <c r="V386" i="13"/>
  <c r="H213" i="13"/>
  <c r="H138" i="13"/>
  <c r="H319" i="13"/>
  <c r="H103" i="13"/>
  <c r="H292" i="13"/>
  <c r="V215" i="13"/>
  <c r="V120" i="13"/>
  <c r="V132" i="13"/>
  <c r="V144" i="13"/>
  <c r="V214" i="13"/>
  <c r="V230" i="13"/>
  <c r="V59" i="13"/>
  <c r="V287" i="13"/>
  <c r="V362" i="13"/>
  <c r="E242" i="13"/>
  <c r="S270" i="13"/>
  <c r="S150" i="13"/>
  <c r="S344" i="13"/>
  <c r="S182" i="13"/>
  <c r="E51" i="13"/>
  <c r="E342" i="13"/>
  <c r="E162" i="13"/>
  <c r="E129" i="13"/>
  <c r="S276" i="13"/>
  <c r="S180" i="13"/>
  <c r="S27" i="13"/>
  <c r="S326" i="13"/>
  <c r="E105" i="13"/>
  <c r="S317" i="13"/>
  <c r="S140" i="13"/>
  <c r="S110" i="13"/>
  <c r="S284" i="13"/>
  <c r="E123" i="13"/>
  <c r="E359" i="13"/>
  <c r="S30" i="13"/>
  <c r="E222" i="13"/>
  <c r="S365" i="13"/>
  <c r="E212" i="13"/>
  <c r="E279" i="13"/>
  <c r="S46" i="13"/>
  <c r="E36" i="13"/>
  <c r="E378" i="13"/>
  <c r="E233" i="13"/>
  <c r="S245" i="13"/>
  <c r="S356" i="13"/>
  <c r="E400" i="13"/>
  <c r="E39" i="13"/>
  <c r="E352" i="13"/>
  <c r="E42" i="13"/>
  <c r="E96" i="13"/>
  <c r="S78" i="13"/>
  <c r="E306" i="13"/>
  <c r="E389" i="13"/>
  <c r="E68" i="13"/>
  <c r="E298" i="13"/>
  <c r="S250" i="13"/>
  <c r="E143" i="13"/>
  <c r="S73" i="13"/>
  <c r="S346" i="13"/>
  <c r="S131" i="13"/>
  <c r="S322" i="13"/>
  <c r="E282" i="13"/>
  <c r="E235" i="13"/>
  <c r="E53" i="13"/>
  <c r="E179" i="13"/>
  <c r="E348" i="13"/>
  <c r="E120" i="13"/>
  <c r="S215" i="13"/>
  <c r="E70" i="13"/>
  <c r="S148" i="13"/>
  <c r="E5" i="13"/>
  <c r="E244" i="13"/>
  <c r="S29" i="13"/>
  <c r="S111" i="13"/>
  <c r="S38" i="13"/>
  <c r="E194" i="13"/>
  <c r="E158" i="13"/>
  <c r="S267" i="13"/>
  <c r="E234" i="13"/>
  <c r="S16" i="13"/>
  <c r="S74" i="13"/>
  <c r="S94" i="13"/>
  <c r="S187" i="13"/>
  <c r="E40" i="13"/>
  <c r="E309" i="13"/>
  <c r="E20" i="13"/>
  <c r="E115" i="13"/>
  <c r="S200" i="13"/>
  <c r="S213" i="13"/>
  <c r="E93" i="13"/>
  <c r="S119" i="13"/>
  <c r="S334" i="13"/>
  <c r="S335" i="13"/>
  <c r="E394" i="13"/>
  <c r="E265" i="13"/>
  <c r="S214" i="13"/>
  <c r="E310" i="13"/>
  <c r="S277" i="13"/>
  <c r="E25" i="13"/>
  <c r="E381" i="13"/>
  <c r="E225" i="13"/>
  <c r="S155" i="13"/>
  <c r="S85" i="13"/>
  <c r="E251" i="13"/>
  <c r="S286" i="13"/>
  <c r="E190" i="13"/>
  <c r="S178" i="13"/>
  <c r="S26" i="13"/>
  <c r="E368" i="13"/>
  <c r="E147" i="13"/>
  <c r="S231" i="13"/>
  <c r="E99" i="13"/>
  <c r="S353" i="13"/>
  <c r="S103" i="13"/>
  <c r="S248" i="13"/>
  <c r="E81" i="13"/>
  <c r="E206" i="13"/>
  <c r="S203" i="13"/>
  <c r="S373" i="13"/>
  <c r="S151" i="13"/>
  <c r="S198" i="13"/>
  <c r="S112" i="13"/>
  <c r="E14" i="13"/>
  <c r="S224" i="13"/>
  <c r="E304" i="13"/>
  <c r="E314" i="13"/>
  <c r="S98" i="13"/>
  <c r="E10" i="13"/>
  <c r="S302" i="13"/>
  <c r="E347" i="13"/>
  <c r="S299" i="13"/>
  <c r="S228" i="13"/>
  <c r="E142" i="13"/>
  <c r="S336" i="13"/>
  <c r="S287" i="13"/>
  <c r="S108" i="13"/>
  <c r="S216" i="13"/>
  <c r="S60" i="13"/>
  <c r="E301" i="13"/>
  <c r="E201" i="13"/>
  <c r="E362" i="13"/>
  <c r="S341" i="13"/>
  <c r="E357" i="13"/>
  <c r="S204" i="13"/>
  <c r="S239" i="13"/>
  <c r="S133" i="13"/>
  <c r="E72" i="13"/>
  <c r="S22" i="13"/>
  <c r="S207" i="13"/>
  <c r="E376" i="13"/>
  <c r="S210" i="13"/>
  <c r="S281" i="13"/>
  <c r="S311" i="13"/>
  <c r="S181" i="13"/>
  <c r="E349" i="13"/>
  <c r="S97" i="13"/>
  <c r="E35" i="13"/>
  <c r="S19" i="13"/>
  <c r="E128" i="13"/>
  <c r="E315" i="13"/>
  <c r="E45" i="13"/>
  <c r="E172" i="13"/>
  <c r="S320" i="13"/>
  <c r="S101" i="13"/>
  <c r="S31" i="13"/>
  <c r="E292" i="13"/>
  <c r="S345" i="13"/>
  <c r="E193" i="13"/>
  <c r="E290" i="13"/>
  <c r="E249" i="13"/>
  <c r="S219" i="13"/>
  <c r="E109" i="13"/>
  <c r="S217" i="13"/>
  <c r="E192" i="13"/>
  <c r="E262" i="13"/>
  <c r="S401" i="13"/>
  <c r="S393" i="13"/>
  <c r="E79" i="13"/>
  <c r="E380" i="13"/>
  <c r="S84" i="13"/>
  <c r="E49" i="13"/>
  <c r="S76" i="13"/>
  <c r="E4" i="13"/>
  <c r="S67" i="13"/>
  <c r="S259" i="13"/>
  <c r="S100" i="13"/>
  <c r="E7" i="13"/>
  <c r="S18" i="13"/>
  <c r="E114" i="13"/>
  <c r="E197" i="13"/>
  <c r="S121" i="13"/>
  <c r="S164" i="13"/>
  <c r="E261" i="13"/>
  <c r="E367" i="13"/>
  <c r="S350" i="13"/>
  <c r="S195" i="13"/>
  <c r="S318" i="13"/>
  <c r="S391" i="13"/>
  <c r="E135" i="13"/>
  <c r="E65" i="13"/>
  <c r="S163" i="13"/>
  <c r="E165" i="13"/>
  <c r="S300" i="13"/>
  <c r="S236" i="13"/>
  <c r="S256" i="13"/>
  <c r="S395" i="13"/>
  <c r="E323" i="13"/>
  <c r="S205" i="13"/>
  <c r="E253" i="13"/>
  <c r="S66" i="13"/>
  <c r="E32" i="13"/>
  <c r="S33" i="13"/>
  <c r="S229" i="13"/>
  <c r="E358" i="13"/>
  <c r="S275" i="13"/>
  <c r="E16" i="5"/>
  <c r="E222" i="5"/>
  <c r="E180" i="5"/>
  <c r="E78" i="5"/>
  <c r="E302" i="5"/>
  <c r="E330" i="5"/>
  <c r="E333" i="5"/>
  <c r="E383" i="5"/>
  <c r="E131" i="5"/>
  <c r="E83" i="5"/>
  <c r="E210" i="5"/>
  <c r="E376" i="5"/>
  <c r="E223" i="5"/>
  <c r="E18" i="5"/>
  <c r="E291" i="5"/>
  <c r="E326" i="5"/>
  <c r="E296" i="5"/>
  <c r="E281" i="5"/>
  <c r="E62" i="5"/>
  <c r="E152" i="5"/>
  <c r="E171" i="5"/>
  <c r="E127" i="5"/>
  <c r="E20" i="5"/>
  <c r="E29" i="5"/>
  <c r="E17" i="5"/>
  <c r="E108" i="5"/>
  <c r="E398" i="5"/>
  <c r="E102" i="5"/>
  <c r="E359" i="5"/>
  <c r="E61" i="5"/>
  <c r="E133" i="5"/>
  <c r="E109" i="5"/>
  <c r="E400" i="5"/>
  <c r="E103" i="5"/>
  <c r="E5" i="5"/>
  <c r="E375" i="5"/>
  <c r="E34" i="5"/>
  <c r="E377" i="5"/>
  <c r="E119" i="5"/>
  <c r="E164" i="5"/>
  <c r="E174" i="5"/>
  <c r="E214" i="5"/>
  <c r="E116" i="5"/>
  <c r="E159" i="5"/>
  <c r="E350" i="5"/>
  <c r="E304" i="5"/>
  <c r="E148" i="5"/>
  <c r="E53" i="5"/>
  <c r="E275" i="5"/>
  <c r="E27" i="5"/>
  <c r="E79" i="5"/>
  <c r="E289" i="5"/>
  <c r="E343" i="5"/>
  <c r="E248" i="5"/>
  <c r="E308" i="5"/>
  <c r="E106" i="5"/>
  <c r="E357" i="5"/>
  <c r="E277" i="5"/>
  <c r="E317" i="5"/>
  <c r="E397" i="5"/>
  <c r="E237" i="5"/>
  <c r="E316" i="5"/>
  <c r="E81" i="5"/>
  <c r="E349" i="5"/>
  <c r="E232" i="5"/>
  <c r="E286" i="5"/>
  <c r="E243" i="5"/>
  <c r="E256" i="5"/>
  <c r="E295" i="5"/>
  <c r="E219" i="5"/>
  <c r="E273" i="5"/>
  <c r="E387" i="5"/>
  <c r="E341" i="5"/>
  <c r="E348" i="5"/>
  <c r="E332" i="5"/>
  <c r="E50" i="5"/>
  <c r="E160" i="5"/>
  <c r="E403" i="5"/>
  <c r="E161" i="5"/>
  <c r="E101" i="5"/>
  <c r="E149" i="5"/>
  <c r="E242" i="5"/>
  <c r="E358" i="5"/>
  <c r="E212" i="5"/>
  <c r="E92" i="5"/>
  <c r="E90" i="5"/>
  <c r="E104" i="5"/>
  <c r="E197" i="5"/>
  <c r="E252" i="5"/>
  <c r="E366" i="5"/>
  <c r="E285" i="5"/>
  <c r="E331" i="5"/>
  <c r="E195" i="5"/>
  <c r="E31" i="5"/>
  <c r="E181" i="5"/>
  <c r="E154" i="5"/>
  <c r="E19" i="5"/>
  <c r="E105" i="5"/>
  <c r="E89" i="5"/>
  <c r="E395" i="5"/>
  <c r="E30" i="5"/>
  <c r="E32" i="5"/>
  <c r="E290" i="5"/>
  <c r="E367" i="5"/>
  <c r="E344" i="5"/>
  <c r="E361" i="5"/>
  <c r="E38" i="5"/>
  <c r="E173" i="5"/>
  <c r="E225" i="5"/>
  <c r="E258" i="5"/>
  <c r="E233" i="5"/>
  <c r="E265" i="5"/>
  <c r="E97" i="5"/>
  <c r="E98" i="5"/>
  <c r="E192" i="5"/>
  <c r="E382" i="5"/>
  <c r="E208" i="5"/>
  <c r="E120" i="5"/>
  <c r="E91" i="5"/>
  <c r="E124" i="5"/>
  <c r="E385" i="5"/>
  <c r="E42" i="5"/>
  <c r="E75" i="5"/>
  <c r="E118" i="5"/>
  <c r="E114" i="5"/>
  <c r="E48" i="5"/>
  <c r="E129" i="5"/>
  <c r="E100" i="5"/>
  <c r="E7" i="5"/>
  <c r="E110" i="5"/>
  <c r="E363" i="5"/>
  <c r="E112" i="5"/>
  <c r="E71" i="5"/>
  <c r="E95" i="5"/>
  <c r="E299" i="5"/>
  <c r="E274" i="5"/>
  <c r="E125" i="5"/>
  <c r="E139" i="5"/>
  <c r="E117" i="5"/>
  <c r="E115" i="5"/>
  <c r="E153" i="5"/>
  <c r="E170" i="5"/>
  <c r="E65" i="5"/>
  <c r="E135" i="5"/>
  <c r="E59" i="5"/>
  <c r="E94" i="5"/>
  <c r="E63" i="5"/>
  <c r="E146" i="5"/>
  <c r="E9" i="5"/>
  <c r="E33" i="5"/>
  <c r="E26" i="5"/>
  <c r="E187" i="5"/>
  <c r="E24" i="5"/>
  <c r="E165" i="5"/>
  <c r="E312" i="5"/>
  <c r="E76" i="5"/>
  <c r="E292" i="5"/>
  <c r="E300" i="5"/>
  <c r="E257" i="5"/>
  <c r="E305" i="5"/>
  <c r="E306" i="5"/>
  <c r="E381" i="5"/>
  <c r="E280" i="5"/>
  <c r="E392" i="5"/>
  <c r="E85" i="5"/>
  <c r="E259" i="5"/>
  <c r="E241" i="5"/>
  <c r="E175" i="5"/>
  <c r="E230" i="5"/>
  <c r="E130" i="5"/>
  <c r="E347" i="5"/>
  <c r="E205" i="5"/>
  <c r="E253" i="5"/>
  <c r="E307" i="5"/>
  <c r="E251" i="5"/>
  <c r="E315" i="5"/>
  <c r="E287" i="5"/>
  <c r="E402" i="5"/>
  <c r="E301" i="5"/>
  <c r="E121" i="5"/>
  <c r="E378" i="5"/>
  <c r="E158" i="5"/>
  <c r="E334" i="5"/>
  <c r="E226" i="5"/>
  <c r="E255" i="5"/>
  <c r="E319" i="5"/>
  <c r="E238" i="5"/>
  <c r="E229" i="5"/>
  <c r="E314" i="5"/>
  <c r="E298" i="5"/>
  <c r="E176" i="5"/>
  <c r="E147" i="5"/>
  <c r="E145" i="5"/>
  <c r="E70" i="5"/>
  <c r="E132" i="5"/>
  <c r="E182" i="5"/>
  <c r="E216" i="5"/>
  <c r="E342" i="5"/>
  <c r="E338" i="5"/>
  <c r="E35" i="5"/>
  <c r="E45" i="5"/>
  <c r="E364" i="5"/>
  <c r="E25" i="5"/>
  <c r="E39" i="5"/>
  <c r="E144" i="5"/>
  <c r="E396" i="5"/>
  <c r="E167" i="5"/>
  <c r="E137" i="5"/>
  <c r="E186" i="5"/>
  <c r="E202" i="5"/>
  <c r="E183" i="5"/>
  <c r="E220" i="5"/>
  <c r="E201" i="5"/>
  <c r="E321" i="5"/>
  <c r="E246" i="5"/>
  <c r="E335" i="5"/>
  <c r="E384" i="5"/>
  <c r="E288" i="5"/>
  <c r="E200" i="5"/>
  <c r="E380" i="5"/>
  <c r="E373" i="5"/>
  <c r="E190" i="5"/>
  <c r="E40" i="5"/>
  <c r="E128" i="5"/>
  <c r="E323" i="5"/>
  <c r="E10" i="5"/>
  <c r="E172" i="5"/>
  <c r="E88" i="5"/>
  <c r="E47" i="5"/>
  <c r="E394" i="5"/>
  <c r="E93" i="5"/>
  <c r="E122" i="5"/>
  <c r="E345" i="5"/>
  <c r="E247" i="5"/>
  <c r="E356" i="5"/>
  <c r="E96" i="5"/>
  <c r="E41" i="5"/>
  <c r="E399" i="5"/>
  <c r="E56" i="5"/>
  <c r="E179" i="5"/>
  <c r="E185" i="5"/>
  <c r="E69" i="5"/>
  <c r="E276" i="5"/>
  <c r="E6" i="5"/>
  <c r="E191" i="5"/>
  <c r="E391" i="5"/>
  <c r="E320" i="5"/>
  <c r="E297" i="5"/>
  <c r="E318" i="5"/>
  <c r="E163" i="5"/>
  <c r="E166" i="5"/>
  <c r="E261" i="5"/>
  <c r="E339" i="5"/>
  <c r="E267" i="5"/>
  <c r="E77" i="5"/>
  <c r="E123" i="5"/>
  <c r="E371" i="5"/>
  <c r="E370" i="5"/>
  <c r="E188" i="5"/>
  <c r="E346" i="5"/>
  <c r="E388" i="5"/>
  <c r="E36" i="5"/>
  <c r="E23" i="5"/>
  <c r="E365" i="5"/>
  <c r="E355" i="5"/>
  <c r="E234" i="5"/>
  <c r="E82" i="5"/>
  <c r="E310" i="5"/>
  <c r="E11" i="5"/>
  <c r="E393" i="5"/>
  <c r="E221" i="5"/>
  <c r="E99" i="5"/>
  <c r="E57" i="5"/>
  <c r="E141" i="5"/>
  <c r="E328" i="5"/>
  <c r="E372" i="5"/>
  <c r="E324" i="5"/>
  <c r="E263" i="5"/>
  <c r="E250" i="5"/>
  <c r="E401" i="5"/>
  <c r="E293" i="5"/>
  <c r="E162" i="5"/>
  <c r="E67" i="5"/>
  <c r="E55" i="5"/>
  <c r="E390" i="5"/>
  <c r="E142" i="5"/>
  <c r="E37" i="5"/>
  <c r="E268" i="5"/>
  <c r="E244" i="5"/>
  <c r="E337" i="5"/>
  <c r="E262" i="5"/>
  <c r="E224" i="5"/>
  <c r="E227" i="5"/>
  <c r="E12" i="5"/>
  <c r="E199" i="5"/>
  <c r="E209" i="5"/>
  <c r="E74" i="5"/>
  <c r="E28" i="5"/>
  <c r="E213" i="5"/>
  <c r="E303" i="5"/>
  <c r="E198" i="5"/>
  <c r="E113" i="5"/>
  <c r="E126" i="5"/>
  <c r="E43" i="5"/>
  <c r="E184" i="5"/>
  <c r="E215" i="5"/>
  <c r="E389" i="5"/>
  <c r="E203" i="5"/>
  <c r="E178" i="5"/>
  <c r="E322" i="5"/>
  <c r="E294" i="5"/>
  <c r="E284" i="5"/>
  <c r="E249" i="5"/>
  <c r="E80" i="5"/>
  <c r="E278" i="5"/>
  <c r="E271" i="5"/>
  <c r="E236" i="5"/>
  <c r="E235" i="5"/>
  <c r="E22" i="5"/>
  <c r="E15" i="5"/>
  <c r="E325" i="5"/>
  <c r="E218" i="5"/>
  <c r="E21" i="5"/>
  <c r="E64" i="5"/>
  <c r="E60" i="5"/>
  <c r="E177" i="5"/>
  <c r="E369" i="5"/>
  <c r="E352" i="5"/>
  <c r="E143" i="5"/>
  <c r="E107" i="5"/>
  <c r="E66" i="5"/>
  <c r="E150" i="5"/>
  <c r="E207" i="5"/>
  <c r="E134" i="5"/>
  <c r="E54" i="5"/>
  <c r="E136" i="5"/>
  <c r="E52" i="5"/>
  <c r="E264" i="5"/>
  <c r="E49" i="5"/>
  <c r="E151" i="5"/>
  <c r="E44" i="5"/>
  <c r="E72" i="5"/>
  <c r="E240" i="5"/>
  <c r="E309" i="5"/>
  <c r="E231" i="5"/>
  <c r="E51" i="5"/>
  <c r="E58" i="5"/>
  <c r="E13" i="5"/>
  <c r="E169" i="5"/>
  <c r="E404" i="5"/>
  <c r="E168" i="5"/>
  <c r="E46" i="5"/>
  <c r="E138" i="5"/>
  <c r="E204" i="5"/>
  <c r="E140" i="5"/>
  <c r="E156" i="5"/>
  <c r="E211" i="5"/>
  <c r="E194" i="5"/>
  <c r="E279" i="5"/>
  <c r="E354" i="5"/>
  <c r="E157" i="5"/>
  <c r="E155" i="5"/>
  <c r="E84" i="5"/>
  <c r="E329" i="5"/>
  <c r="E266" i="5"/>
  <c r="E336" i="5"/>
  <c r="E260" i="5"/>
  <c r="E272" i="5"/>
  <c r="E196" i="5"/>
  <c r="E327" i="5"/>
  <c r="E311" i="5"/>
  <c r="E374" i="5"/>
  <c r="E73" i="5"/>
  <c r="E283" i="5"/>
  <c r="E368" i="5"/>
  <c r="E228" i="5"/>
  <c r="E68" i="5"/>
  <c r="E282" i="5"/>
  <c r="E360" i="5"/>
  <c r="E245" i="5"/>
  <c r="E269" i="5"/>
  <c r="E362" i="5"/>
  <c r="E254" i="5"/>
  <c r="E340" i="5"/>
  <c r="E239" i="5"/>
  <c r="E14" i="5"/>
  <c r="E351" i="5"/>
  <c r="E270" i="5"/>
  <c r="E86" i="5"/>
  <c r="E313" i="5"/>
  <c r="E111" i="5"/>
  <c r="E353" i="5"/>
  <c r="E217" i="5"/>
  <c r="E193" i="5"/>
  <c r="E379" i="5"/>
  <c r="E8" i="5"/>
  <c r="E386" i="5"/>
  <c r="E206" i="5"/>
  <c r="E189" i="5"/>
  <c r="E87" i="5"/>
  <c r="E4" i="6"/>
  <c r="AD3" i="13" s="1"/>
  <c r="U3" i="13" s="1"/>
  <c r="S3" i="13"/>
  <c r="E3" i="13"/>
  <c r="E4" i="12"/>
  <c r="E5" i="6"/>
  <c r="AD4" i="13" s="1"/>
  <c r="AB50" i="13"/>
  <c r="V383" i="13"/>
  <c r="V318" i="13"/>
  <c r="H248" i="13"/>
  <c r="V380" i="13"/>
  <c r="H62" i="13"/>
  <c r="E4" i="18"/>
  <c r="AG3" i="13" s="1"/>
  <c r="J3" i="13" s="1"/>
  <c r="H46" i="13"/>
  <c r="H247" i="13"/>
  <c r="H230" i="13"/>
  <c r="H313" i="13"/>
  <c r="H169" i="13"/>
  <c r="H315" i="13"/>
  <c r="V35" i="13"/>
  <c r="H35" i="13"/>
  <c r="H67" i="13"/>
  <c r="V30" i="13"/>
  <c r="V337" i="13"/>
  <c r="H39" i="13"/>
  <c r="V316" i="13"/>
  <c r="V340" i="13"/>
  <c r="H221" i="13"/>
  <c r="V221" i="13"/>
  <c r="H203" i="13"/>
  <c r="V203" i="13"/>
  <c r="V194" i="13"/>
  <c r="H194" i="13"/>
  <c r="V43" i="13"/>
  <c r="V105" i="13"/>
  <c r="H105" i="13"/>
  <c r="H354" i="13"/>
  <c r="H300" i="13"/>
  <c r="V86" i="13"/>
  <c r="V161" i="13"/>
  <c r="H308" i="13"/>
  <c r="H291" i="13"/>
  <c r="V291" i="13"/>
  <c r="V177" i="13"/>
  <c r="V29" i="13"/>
  <c r="V173" i="13"/>
  <c r="H342" i="13"/>
  <c r="V150" i="13"/>
  <c r="H150" i="13"/>
  <c r="V261" i="13"/>
  <c r="H131" i="13"/>
  <c r="V146" i="13"/>
  <c r="H146" i="13"/>
  <c r="V168" i="13"/>
  <c r="H168" i="13"/>
  <c r="V15" i="13"/>
  <c r="H15" i="13"/>
  <c r="H196" i="13"/>
  <c r="V196" i="13"/>
  <c r="H100" i="13"/>
  <c r="V100" i="13"/>
  <c r="V239" i="13"/>
  <c r="V34" i="13"/>
  <c r="V9" i="13"/>
  <c r="H75" i="13"/>
  <c r="V272" i="13"/>
  <c r="V96" i="13"/>
  <c r="H96" i="13"/>
  <c r="H127" i="13"/>
  <c r="V127" i="13"/>
  <c r="H124" i="13"/>
  <c r="V124" i="13"/>
  <c r="H160" i="13"/>
  <c r="V160" i="13"/>
  <c r="V6" i="13"/>
  <c r="H6" i="13"/>
  <c r="H237" i="13"/>
  <c r="V237" i="13"/>
  <c r="V74" i="13"/>
  <c r="H74" i="13"/>
  <c r="V381" i="13"/>
  <c r="V31" i="13"/>
  <c r="H205" i="13"/>
  <c r="H148" i="13"/>
  <c r="V148" i="13"/>
  <c r="V349" i="13"/>
  <c r="H349" i="13"/>
  <c r="H356" i="13"/>
  <c r="V356" i="13"/>
  <c r="V387" i="13"/>
  <c r="H387" i="13"/>
  <c r="H243" i="13"/>
  <c r="V243" i="13"/>
  <c r="V334" i="13"/>
  <c r="V360" i="13"/>
  <c r="H360" i="13"/>
  <c r="V219" i="13"/>
  <c r="H219" i="13"/>
  <c r="V267" i="13"/>
  <c r="H267" i="13"/>
  <c r="V290" i="13"/>
  <c r="H290" i="13"/>
  <c r="H391" i="13"/>
  <c r="V391" i="13"/>
  <c r="V399" i="13"/>
  <c r="H399" i="13"/>
  <c r="V48" i="13"/>
  <c r="H48" i="13"/>
  <c r="H68" i="13"/>
  <c r="H83" i="13"/>
  <c r="V249" i="13"/>
  <c r="V57" i="13"/>
  <c r="H95" i="13"/>
  <c r="H362" i="13"/>
  <c r="H275" i="13"/>
  <c r="V7" i="13"/>
  <c r="H182" i="13"/>
  <c r="V305" i="13"/>
  <c r="V397" i="13"/>
  <c r="H397" i="13"/>
  <c r="H281" i="13"/>
  <c r="V281" i="13"/>
  <c r="H8" i="13"/>
  <c r="V8" i="13"/>
  <c r="V157" i="13"/>
  <c r="H157" i="13"/>
  <c r="H273" i="13"/>
  <c r="V273" i="13"/>
  <c r="V279" i="13"/>
  <c r="H279" i="13"/>
  <c r="V231" i="13"/>
  <c r="H231" i="13"/>
  <c r="V12" i="13"/>
  <c r="H12" i="13"/>
  <c r="V192" i="13"/>
  <c r="H192" i="13"/>
  <c r="H112" i="13"/>
  <c r="V112" i="13"/>
  <c r="V363" i="13"/>
  <c r="H363" i="13"/>
  <c r="V375" i="13"/>
  <c r="H375" i="13"/>
  <c r="V202" i="13"/>
  <c r="H202" i="13"/>
  <c r="H129" i="13"/>
  <c r="V129" i="13"/>
  <c r="H266" i="13"/>
  <c r="H36" i="13"/>
  <c r="H255" i="13"/>
  <c r="H107" i="13"/>
  <c r="H343" i="13"/>
  <c r="V292" i="13"/>
  <c r="H92" i="13"/>
  <c r="V253" i="13"/>
  <c r="H361" i="13"/>
  <c r="H70" i="13"/>
  <c r="V164" i="13"/>
  <c r="H218" i="13"/>
  <c r="H102" i="13"/>
  <c r="H49" i="13"/>
  <c r="H324" i="13"/>
  <c r="H346" i="13"/>
  <c r="H274" i="13"/>
  <c r="H299" i="13"/>
  <c r="V103" i="13"/>
  <c r="H13" i="13"/>
  <c r="H188" i="13"/>
  <c r="H254" i="13"/>
  <c r="H251" i="13"/>
  <c r="V172" i="13"/>
  <c r="H325" i="13"/>
  <c r="V56" i="13"/>
  <c r="H87" i="13"/>
  <c r="H69" i="13"/>
  <c r="H61" i="13"/>
  <c r="V368" i="13"/>
  <c r="H155" i="13"/>
  <c r="H295" i="13"/>
  <c r="H14" i="13"/>
  <c r="H143" i="13"/>
  <c r="H171" i="13"/>
  <c r="H183" i="13"/>
  <c r="H250" i="13"/>
  <c r="V225" i="13"/>
  <c r="V3" i="13"/>
  <c r="V246" i="13"/>
  <c r="V329" i="13"/>
  <c r="H152" i="13"/>
  <c r="V260" i="13"/>
  <c r="H377" i="13"/>
  <c r="V114" i="13"/>
  <c r="V400" i="13"/>
  <c r="H24" i="13"/>
  <c r="H156" i="13"/>
  <c r="H236" i="13"/>
  <c r="H301" i="13"/>
  <c r="H147" i="13"/>
  <c r="V365" i="13"/>
  <c r="V93" i="13"/>
  <c r="V376" i="13"/>
  <c r="V125" i="13"/>
  <c r="H350" i="13"/>
  <c r="V91" i="13"/>
  <c r="V238" i="13"/>
  <c r="V222" i="13"/>
  <c r="V116" i="13"/>
  <c r="V296" i="13"/>
  <c r="H326" i="13"/>
  <c r="H20" i="13"/>
  <c r="H200" i="13"/>
  <c r="H310" i="13"/>
  <c r="H42" i="13"/>
  <c r="V199" i="13"/>
  <c r="H98" i="13"/>
  <c r="V16" i="13"/>
  <c r="V344" i="13"/>
  <c r="H210" i="13"/>
  <c r="H298" i="13"/>
  <c r="H144" i="13"/>
  <c r="V28" i="13"/>
  <c r="V81" i="13"/>
  <c r="H108" i="13"/>
  <c r="H106" i="13"/>
  <c r="V5" i="13"/>
  <c r="V314" i="13"/>
  <c r="V63" i="13"/>
  <c r="V276" i="13"/>
  <c r="H384" i="13"/>
  <c r="H110" i="13"/>
  <c r="V45" i="13"/>
  <c r="H385" i="13"/>
  <c r="H241" i="13"/>
  <c r="H386" i="13"/>
  <c r="V378" i="13"/>
  <c r="H204" i="13"/>
  <c r="H191" i="13"/>
  <c r="V297" i="13"/>
  <c r="V113" i="13"/>
  <c r="V309" i="13"/>
  <c r="H398" i="13"/>
  <c r="V331" i="13"/>
  <c r="V78" i="13"/>
  <c r="V40" i="13"/>
  <c r="H159" i="13"/>
  <c r="H358" i="13"/>
  <c r="H85" i="13"/>
  <c r="H327" i="13"/>
  <c r="H335" i="13"/>
  <c r="H193" i="13"/>
  <c r="V353" i="13"/>
  <c r="V341" i="13"/>
  <c r="H145" i="13"/>
  <c r="V165" i="13"/>
  <c r="H396" i="13"/>
  <c r="H339" i="13"/>
  <c r="V369" i="13"/>
  <c r="H207" i="13"/>
  <c r="V137" i="13"/>
  <c r="H323" i="13"/>
  <c r="H111" i="13"/>
  <c r="H227" i="13"/>
  <c r="H99" i="13"/>
  <c r="H181" i="13"/>
  <c r="H338" i="13"/>
  <c r="H79" i="13"/>
  <c r="V117" i="13"/>
  <c r="V104" i="13"/>
  <c r="V392" i="13"/>
  <c r="H287" i="13"/>
  <c r="V379" i="13"/>
  <c r="H58" i="13"/>
  <c r="H126" i="13"/>
  <c r="H50" i="13"/>
  <c r="V306" i="13"/>
  <c r="V245" i="13"/>
  <c r="H284" i="13"/>
  <c r="H73" i="13"/>
  <c r="H240" i="13"/>
  <c r="H135" i="13"/>
  <c r="V357" i="13"/>
  <c r="H263" i="13"/>
  <c r="V402" i="13"/>
  <c r="V212" i="13"/>
  <c r="V140" i="13"/>
  <c r="V149" i="13"/>
  <c r="H59" i="13"/>
  <c r="V401" i="13"/>
  <c r="H47" i="13"/>
  <c r="H217" i="13"/>
  <c r="H312" i="13"/>
  <c r="H286" i="13"/>
  <c r="V33" i="13"/>
  <c r="V352" i="13"/>
  <c r="H302" i="13"/>
  <c r="H38" i="13"/>
  <c r="H167" i="13"/>
  <c r="H180" i="13"/>
  <c r="H403" i="13"/>
  <c r="H19" i="13"/>
  <c r="H216" i="13"/>
  <c r="H320" i="13"/>
  <c r="V234" i="13"/>
  <c r="H390" i="13"/>
  <c r="H242" i="13"/>
  <c r="H185" i="13"/>
  <c r="H80" i="13"/>
  <c r="V52" i="13"/>
  <c r="H289" i="13"/>
  <c r="V232" i="13"/>
  <c r="H60" i="13"/>
  <c r="H123" i="13"/>
  <c r="H280" i="13"/>
  <c r="H64" i="13"/>
  <c r="H307" i="13"/>
  <c r="H206" i="13"/>
  <c r="H166" i="13"/>
  <c r="V277" i="13"/>
  <c r="H119" i="13"/>
  <c r="H214" i="13"/>
  <c r="V54" i="13"/>
  <c r="V224" i="13"/>
  <c r="V77" i="13"/>
  <c r="V333" i="13"/>
  <c r="H347" i="13"/>
  <c r="V304" i="13"/>
  <c r="H72" i="13"/>
  <c r="H186" i="13"/>
  <c r="H371" i="13"/>
  <c r="H133" i="13"/>
  <c r="H120" i="13"/>
  <c r="V65" i="13"/>
  <c r="V235" i="13"/>
  <c r="H170" i="13"/>
  <c r="V328" i="13"/>
  <c r="H359" i="13"/>
  <c r="H215" i="13"/>
  <c r="V55" i="13"/>
  <c r="V184" i="13"/>
  <c r="H122" i="13"/>
  <c r="H134" i="13"/>
  <c r="V293" i="13"/>
  <c r="V66" i="13"/>
  <c r="V53" i="13"/>
  <c r="H25" i="13"/>
  <c r="V259" i="13"/>
  <c r="H211" i="13"/>
  <c r="V139" i="13"/>
  <c r="V244" i="13"/>
  <c r="H118" i="13"/>
  <c r="V22" i="13"/>
  <c r="V252" i="13"/>
  <c r="H17" i="13"/>
  <c r="H348" i="13"/>
  <c r="H226" i="13"/>
  <c r="H10" i="13"/>
  <c r="H130" i="13"/>
  <c r="V201" i="13"/>
  <c r="H32" i="13"/>
  <c r="V208" i="13"/>
  <c r="V258" i="13"/>
  <c r="V4" i="13"/>
  <c r="H388" i="13"/>
  <c r="V257" i="13"/>
  <c r="H37" i="13"/>
  <c r="H220" i="13"/>
  <c r="H27" i="13"/>
  <c r="H229" i="13"/>
  <c r="H228" i="13"/>
  <c r="H288" i="13"/>
  <c r="V268" i="13"/>
  <c r="V213" i="13"/>
  <c r="H154" i="13"/>
  <c r="V11" i="13"/>
  <c r="V97" i="13"/>
  <c r="H294" i="13"/>
  <c r="H76" i="13"/>
  <c r="V158" i="13"/>
  <c r="V370" i="13"/>
  <c r="H71" i="13"/>
  <c r="V179" i="13"/>
  <c r="H190" i="13"/>
  <c r="V332" i="13"/>
  <c r="V151" i="13"/>
  <c r="H394" i="13"/>
  <c r="V285" i="13"/>
  <c r="V162" i="13"/>
  <c r="H233" i="13"/>
  <c r="V269" i="13"/>
  <c r="H23" i="13"/>
  <c r="V136" i="13"/>
  <c r="V41" i="13"/>
  <c r="V373" i="13"/>
  <c r="H176" i="13"/>
  <c r="H44" i="13"/>
  <c r="V270" i="13"/>
  <c r="V282" i="13"/>
  <c r="V317" i="13"/>
  <c r="V355" i="13"/>
  <c r="H82" i="13"/>
  <c r="V366" i="13"/>
  <c r="H121" i="13"/>
  <c r="V367" i="13"/>
  <c r="H374" i="13"/>
  <c r="V88" i="13"/>
  <c r="V18" i="13"/>
  <c r="V198" i="13"/>
  <c r="V271" i="13"/>
  <c r="H336" i="13"/>
  <c r="H84" i="13"/>
  <c r="H26" i="13"/>
  <c r="H142" i="13"/>
  <c r="V393" i="13"/>
  <c r="H395" i="13"/>
  <c r="V265" i="13"/>
  <c r="V101" i="13"/>
  <c r="V389" i="13"/>
  <c r="V319" i="13"/>
  <c r="V138" i="13"/>
  <c r="H322" i="13"/>
  <c r="V89" i="13"/>
  <c r="H311" i="13"/>
  <c r="V330" i="13"/>
  <c r="H51" i="13"/>
  <c r="V175" i="13"/>
  <c r="H264" i="13"/>
  <c r="V189" i="13"/>
  <c r="V90" i="13"/>
  <c r="H262" i="13"/>
  <c r="V115" i="13"/>
  <c r="H132" i="13"/>
  <c r="H382" i="13"/>
  <c r="V153" i="13"/>
  <c r="V174" i="13"/>
  <c r="H109" i="13"/>
  <c r="H278" i="13"/>
  <c r="V283" i="13"/>
  <c r="V141" i="13"/>
  <c r="V209" i="13"/>
  <c r="V163" i="13"/>
  <c r="V321" i="13"/>
  <c r="H372" i="13"/>
  <c r="V223" i="13"/>
  <c r="H303" i="13"/>
  <c r="V128" i="13"/>
  <c r="H195" i="13"/>
  <c r="H351" i="13"/>
  <c r="V21" i="13"/>
  <c r="V364" i="13"/>
  <c r="V187" i="13"/>
  <c r="V197" i="13"/>
  <c r="V345" i="13"/>
  <c r="H94" i="13"/>
  <c r="V256" i="13"/>
  <c r="H178" i="13"/>
  <c r="E52" i="6"/>
  <c r="AD51" i="13" s="1"/>
  <c r="U51" i="13" s="1"/>
  <c r="S358" i="13"/>
  <c r="S179" i="13"/>
  <c r="E198" i="13"/>
  <c r="E66" i="13"/>
  <c r="S68" i="13"/>
  <c r="E74" i="13"/>
  <c r="S349" i="13"/>
  <c r="S362" i="13"/>
  <c r="S42" i="13"/>
  <c r="E245" i="13"/>
  <c r="S135" i="13"/>
  <c r="S314" i="13"/>
  <c r="S357" i="13"/>
  <c r="S65" i="13"/>
  <c r="E356" i="13"/>
  <c r="S352" i="13"/>
  <c r="S201" i="13"/>
  <c r="S249" i="13"/>
  <c r="E217" i="13"/>
  <c r="K221" i="13"/>
  <c r="E286" i="13"/>
  <c r="S10" i="13"/>
  <c r="D388" i="18"/>
  <c r="E388" i="18"/>
  <c r="AG387" i="13" s="1"/>
  <c r="J387" i="13" s="1"/>
  <c r="D383" i="18"/>
  <c r="E383" i="18"/>
  <c r="AG382" i="13" s="1"/>
  <c r="X382" i="13" s="1"/>
  <c r="E84" i="18"/>
  <c r="AG83" i="13" s="1"/>
  <c r="X83" i="13" s="1"/>
  <c r="D84" i="18"/>
  <c r="D387" i="18"/>
  <c r="E387" i="18"/>
  <c r="AG386" i="13" s="1"/>
  <c r="X386" i="13" s="1"/>
  <c r="D309" i="18"/>
  <c r="E309" i="18"/>
  <c r="AG308" i="13" s="1"/>
  <c r="J308" i="13" s="1"/>
  <c r="D395" i="18"/>
  <c r="E395" i="18"/>
  <c r="AG394" i="13" s="1"/>
  <c r="X394" i="13" s="1"/>
  <c r="D385" i="18"/>
  <c r="E385" i="18"/>
  <c r="AG384" i="13" s="1"/>
  <c r="X384" i="13" s="1"/>
  <c r="D301" i="18"/>
  <c r="E301" i="18"/>
  <c r="AG300" i="13" s="1"/>
  <c r="J300" i="13" s="1"/>
  <c r="D375" i="18"/>
  <c r="E375" i="18"/>
  <c r="AG374" i="13" s="1"/>
  <c r="J374" i="13" s="1"/>
  <c r="D400" i="18"/>
  <c r="E400" i="18"/>
  <c r="AG399" i="13" s="1"/>
  <c r="J399" i="13" s="1"/>
  <c r="D87" i="18"/>
  <c r="E87" i="18"/>
  <c r="AG86" i="13" s="1"/>
  <c r="X86" i="13" s="1"/>
  <c r="D389" i="18"/>
  <c r="E389" i="18"/>
  <c r="AG388" i="13" s="1"/>
  <c r="X388" i="13" s="1"/>
  <c r="D390" i="18"/>
  <c r="E390" i="18"/>
  <c r="AG389" i="13" s="1"/>
  <c r="J389" i="13" s="1"/>
  <c r="D384" i="18"/>
  <c r="E384" i="18"/>
  <c r="AG383" i="13" s="1"/>
  <c r="J383" i="13" s="1"/>
  <c r="D397" i="18"/>
  <c r="E397" i="18"/>
  <c r="AG396" i="13" s="1"/>
  <c r="X396" i="13" s="1"/>
  <c r="D394" i="18"/>
  <c r="E394" i="18"/>
  <c r="AG393" i="13" s="1"/>
  <c r="X393" i="13" s="1"/>
  <c r="D373" i="18"/>
  <c r="E373" i="18"/>
  <c r="AG372" i="13" s="1"/>
  <c r="J372" i="13" s="1"/>
  <c r="D403" i="18"/>
  <c r="E403" i="18"/>
  <c r="AG402" i="13" s="1"/>
  <c r="X402" i="13" s="1"/>
  <c r="D399" i="18"/>
  <c r="E399" i="18"/>
  <c r="AG398" i="13" s="1"/>
  <c r="X398" i="13" s="1"/>
  <c r="D293" i="18"/>
  <c r="E293" i="18"/>
  <c r="AG292" i="13" s="1"/>
  <c r="X292" i="13" s="1"/>
  <c r="D382" i="18"/>
  <c r="E382" i="18"/>
  <c r="AG381" i="13" s="1"/>
  <c r="X381" i="13" s="1"/>
  <c r="D402" i="18"/>
  <c r="E402" i="18"/>
  <c r="AG401" i="13" s="1"/>
  <c r="X401" i="13" s="1"/>
  <c r="D401" i="18"/>
  <c r="E401" i="18"/>
  <c r="AG400" i="13" s="1"/>
  <c r="J400" i="13" s="1"/>
  <c r="D404" i="18"/>
  <c r="E404" i="18"/>
  <c r="AG403" i="13" s="1"/>
  <c r="J403" i="13" s="1"/>
  <c r="D381" i="18"/>
  <c r="E381" i="18"/>
  <c r="AG380" i="13" s="1"/>
  <c r="X380" i="13" s="1"/>
  <c r="D396" i="18"/>
  <c r="E396" i="18"/>
  <c r="AG395" i="13" s="1"/>
  <c r="J395" i="13" s="1"/>
  <c r="D391" i="18"/>
  <c r="E391" i="18"/>
  <c r="AG390" i="13" s="1"/>
  <c r="J390" i="13" s="1"/>
  <c r="D393" i="18"/>
  <c r="E393" i="18"/>
  <c r="AG392" i="13" s="1"/>
  <c r="X392" i="13" s="1"/>
  <c r="D386" i="18"/>
  <c r="E386" i="18"/>
  <c r="AG385" i="13" s="1"/>
  <c r="J385" i="13" s="1"/>
  <c r="D285" i="18"/>
  <c r="E285" i="18"/>
  <c r="AG284" i="13" s="1"/>
  <c r="J284" i="13" s="1"/>
  <c r="D283" i="18"/>
  <c r="E283" i="18"/>
  <c r="AG282" i="13" s="1"/>
  <c r="J282" i="13" s="1"/>
  <c r="D298" i="18"/>
  <c r="E298" i="18"/>
  <c r="AG297" i="13" s="1"/>
  <c r="X297" i="13" s="1"/>
  <c r="D288" i="18"/>
  <c r="E288" i="18"/>
  <c r="AG287" i="13" s="1"/>
  <c r="X287" i="13" s="1"/>
  <c r="D398" i="18"/>
  <c r="E398" i="18"/>
  <c r="AG397" i="13" s="1"/>
  <c r="X397" i="13" s="1"/>
  <c r="D392" i="18"/>
  <c r="E392" i="18"/>
  <c r="AG391" i="13" s="1"/>
  <c r="J391" i="13" s="1"/>
  <c r="D305" i="18"/>
  <c r="E305" i="18"/>
  <c r="AG304" i="13" s="1"/>
  <c r="J304" i="13" s="1"/>
  <c r="D296" i="18"/>
  <c r="E296" i="18"/>
  <c r="AG295" i="13" s="1"/>
  <c r="X295" i="13" s="1"/>
  <c r="D302" i="18"/>
  <c r="E302" i="18"/>
  <c r="AG301" i="13" s="1"/>
  <c r="X301" i="13" s="1"/>
  <c r="D297" i="18"/>
  <c r="E297" i="18"/>
  <c r="AG296" i="13" s="1"/>
  <c r="J296" i="13" s="1"/>
  <c r="D291" i="18"/>
  <c r="E291" i="18"/>
  <c r="AG290" i="13" s="1"/>
  <c r="X290" i="13" s="1"/>
  <c r="D304" i="18"/>
  <c r="E304" i="18"/>
  <c r="AG303" i="13" s="1"/>
  <c r="X303" i="13" s="1"/>
  <c r="E284" i="18"/>
  <c r="AG283" i="13" s="1"/>
  <c r="X283" i="13" s="1"/>
  <c r="D284" i="18"/>
  <c r="E308" i="18"/>
  <c r="AG307" i="13" s="1"/>
  <c r="X307" i="13" s="1"/>
  <c r="D308" i="18"/>
  <c r="D286" i="18"/>
  <c r="E286" i="18"/>
  <c r="AG285" i="13" s="1"/>
  <c r="X285" i="13" s="1"/>
  <c r="D303" i="18"/>
  <c r="E303" i="18"/>
  <c r="AG302" i="13" s="1"/>
  <c r="X302" i="13" s="1"/>
  <c r="D300" i="18"/>
  <c r="E300" i="18"/>
  <c r="AG299" i="13" s="1"/>
  <c r="J299" i="13" s="1"/>
  <c r="D310" i="18"/>
  <c r="E310" i="18"/>
  <c r="AG309" i="13" s="1"/>
  <c r="J309" i="13" s="1"/>
  <c r="D295" i="18"/>
  <c r="E295" i="18"/>
  <c r="AG294" i="13" s="1"/>
  <c r="X294" i="13" s="1"/>
  <c r="D287" i="18"/>
  <c r="E287" i="18"/>
  <c r="AG286" i="13" s="1"/>
  <c r="D377" i="18"/>
  <c r="E377" i="18"/>
  <c r="AG376" i="13" s="1"/>
  <c r="J376" i="13" s="1"/>
  <c r="D289" i="18"/>
  <c r="E289" i="18"/>
  <c r="AG288" i="13" s="1"/>
  <c r="X288" i="13" s="1"/>
  <c r="D307" i="18"/>
  <c r="E307" i="18"/>
  <c r="AG306" i="13" s="1"/>
  <c r="X306" i="13" s="1"/>
  <c r="D294" i="18"/>
  <c r="E294" i="18"/>
  <c r="AG293" i="13" s="1"/>
  <c r="J293" i="13" s="1"/>
  <c r="D290" i="18"/>
  <c r="E290" i="18"/>
  <c r="AG289" i="13" s="1"/>
  <c r="J289" i="13" s="1"/>
  <c r="D299" i="18"/>
  <c r="E299" i="18"/>
  <c r="AG298" i="13" s="1"/>
  <c r="X298" i="13" s="1"/>
  <c r="E292" i="18"/>
  <c r="AG291" i="13" s="1"/>
  <c r="X291" i="13" s="1"/>
  <c r="D292" i="18"/>
  <c r="D311" i="18"/>
  <c r="E311" i="18"/>
  <c r="AG310" i="13" s="1"/>
  <c r="X310" i="13" s="1"/>
  <c r="D306" i="18"/>
  <c r="E306" i="18"/>
  <c r="AG305" i="13" s="1"/>
  <c r="X305" i="13" s="1"/>
  <c r="D241" i="18"/>
  <c r="E241" i="18"/>
  <c r="AG240" i="13" s="1"/>
  <c r="J240" i="13" s="1"/>
  <c r="D185" i="18"/>
  <c r="E185" i="18"/>
  <c r="AG184" i="13" s="1"/>
  <c r="X184" i="13" s="1"/>
  <c r="D279" i="18"/>
  <c r="E279" i="18"/>
  <c r="AG278" i="13" s="1"/>
  <c r="J278" i="13" s="1"/>
  <c r="D197" i="18"/>
  <c r="E197" i="18"/>
  <c r="AG196" i="13" s="1"/>
  <c r="J196" i="13" s="1"/>
  <c r="E380" i="18"/>
  <c r="AG379" i="13" s="1"/>
  <c r="X379" i="13" s="1"/>
  <c r="D380" i="18"/>
  <c r="D282" i="18"/>
  <c r="E282" i="18"/>
  <c r="AG281" i="13" s="1"/>
  <c r="X281" i="13" s="1"/>
  <c r="D200" i="18"/>
  <c r="E200" i="18"/>
  <c r="AG199" i="13" s="1"/>
  <c r="J199" i="13" s="1"/>
  <c r="D264" i="18"/>
  <c r="E264" i="18"/>
  <c r="AG263" i="13" s="1"/>
  <c r="J263" i="13" s="1"/>
  <c r="D243" i="18"/>
  <c r="E243" i="18"/>
  <c r="AG242" i="13" s="1"/>
  <c r="X242" i="13" s="1"/>
  <c r="D222" i="18"/>
  <c r="E222" i="18"/>
  <c r="AG221" i="13" s="1"/>
  <c r="X221" i="13" s="1"/>
  <c r="D160" i="18"/>
  <c r="E160" i="18"/>
  <c r="AG159" i="13" s="1"/>
  <c r="X159" i="13" s="1"/>
  <c r="D253" i="18"/>
  <c r="E253" i="18"/>
  <c r="AG252" i="13" s="1"/>
  <c r="J252" i="13" s="1"/>
  <c r="E196" i="18"/>
  <c r="AG195" i="13" s="1"/>
  <c r="J195" i="13" s="1"/>
  <c r="D196" i="18"/>
  <c r="D267" i="18"/>
  <c r="E267" i="18"/>
  <c r="AG266" i="13" s="1"/>
  <c r="J266" i="13" s="1"/>
  <c r="D191" i="18"/>
  <c r="E191" i="18"/>
  <c r="AG190" i="13" s="1"/>
  <c r="X190" i="13" s="1"/>
  <c r="E228" i="18"/>
  <c r="AG227" i="13" s="1"/>
  <c r="X227" i="13" s="1"/>
  <c r="D228" i="18"/>
  <c r="D240" i="18"/>
  <c r="E240" i="18"/>
  <c r="AG239" i="13" s="1"/>
  <c r="X239" i="13" s="1"/>
  <c r="D276" i="18"/>
  <c r="E276" i="18"/>
  <c r="AG275" i="13" s="1"/>
  <c r="X275" i="13" s="1"/>
  <c r="D242" i="18"/>
  <c r="E242" i="18"/>
  <c r="AG241" i="13" s="1"/>
  <c r="J241" i="13" s="1"/>
  <c r="D190" i="18"/>
  <c r="E190" i="18"/>
  <c r="AG189" i="13" s="1"/>
  <c r="J189" i="13" s="1"/>
  <c r="D221" i="18"/>
  <c r="E221" i="18"/>
  <c r="AG220" i="13" s="1"/>
  <c r="J220" i="13" s="1"/>
  <c r="D171" i="18"/>
  <c r="E171" i="18"/>
  <c r="AG170" i="13" s="1"/>
  <c r="J170" i="13" s="1"/>
  <c r="E252" i="18"/>
  <c r="AG251" i="13" s="1"/>
  <c r="X251" i="13" s="1"/>
  <c r="D252" i="18"/>
  <c r="D218" i="18"/>
  <c r="E218" i="18"/>
  <c r="AG217" i="13" s="1"/>
  <c r="J217" i="13" s="1"/>
  <c r="D225" i="18"/>
  <c r="E225" i="18"/>
  <c r="AG224" i="13" s="1"/>
  <c r="J224" i="13" s="1"/>
  <c r="D273" i="18"/>
  <c r="E273" i="18"/>
  <c r="AG272" i="13" s="1"/>
  <c r="X272" i="13" s="1"/>
  <c r="E259" i="18"/>
  <c r="AG258" i="13" s="1"/>
  <c r="X258" i="13" s="1"/>
  <c r="D259" i="18"/>
  <c r="D247" i="18"/>
  <c r="E247" i="18"/>
  <c r="AG246" i="13" s="1"/>
  <c r="J246" i="13" s="1"/>
  <c r="E235" i="18"/>
  <c r="AG234" i="13" s="1"/>
  <c r="X234" i="13" s="1"/>
  <c r="D235" i="18"/>
  <c r="D278" i="18"/>
  <c r="E278" i="18"/>
  <c r="AG277" i="13" s="1"/>
  <c r="X277" i="13" s="1"/>
  <c r="D167" i="18"/>
  <c r="E167" i="18"/>
  <c r="AG166" i="13" s="1"/>
  <c r="J166" i="13" s="1"/>
  <c r="D202" i="18"/>
  <c r="E202" i="18"/>
  <c r="AG201" i="13" s="1"/>
  <c r="J201" i="13" s="1"/>
  <c r="D231" i="18"/>
  <c r="E231" i="18"/>
  <c r="AG230" i="13" s="1"/>
  <c r="X230" i="13" s="1"/>
  <c r="D220" i="18"/>
  <c r="E220" i="18"/>
  <c r="AG219" i="13" s="1"/>
  <c r="J219" i="13" s="1"/>
  <c r="D154" i="18"/>
  <c r="E154" i="18"/>
  <c r="AG153" i="13" s="1"/>
  <c r="J153" i="13" s="1"/>
  <c r="E203" i="18"/>
  <c r="AG202" i="13" s="1"/>
  <c r="X202" i="13" s="1"/>
  <c r="D203" i="18"/>
  <c r="E212" i="18"/>
  <c r="AG211" i="13" s="1"/>
  <c r="X211" i="13" s="1"/>
  <c r="D212" i="18"/>
  <c r="D187" i="18"/>
  <c r="E187" i="18"/>
  <c r="AG186" i="13" s="1"/>
  <c r="J186" i="13" s="1"/>
  <c r="D175" i="18"/>
  <c r="E175" i="18"/>
  <c r="AG174" i="13" s="1"/>
  <c r="X174" i="13" s="1"/>
  <c r="D246" i="18"/>
  <c r="E246" i="18"/>
  <c r="AG245" i="13" s="1"/>
  <c r="J245" i="13" s="1"/>
  <c r="E163" i="18"/>
  <c r="AG162" i="13" s="1"/>
  <c r="J162" i="13" s="1"/>
  <c r="D163" i="18"/>
  <c r="D277" i="18"/>
  <c r="E277" i="18"/>
  <c r="AG276" i="13" s="1"/>
  <c r="J276" i="13" s="1"/>
  <c r="D224" i="18"/>
  <c r="E224" i="18"/>
  <c r="AG223" i="13" s="1"/>
  <c r="X223" i="13" s="1"/>
  <c r="D274" i="18"/>
  <c r="E274" i="18"/>
  <c r="AG273" i="13" s="1"/>
  <c r="X273" i="13" s="1"/>
  <c r="D159" i="18"/>
  <c r="E159" i="18"/>
  <c r="AG158" i="13" s="1"/>
  <c r="X158" i="13" s="1"/>
  <c r="D256" i="18"/>
  <c r="E256" i="18"/>
  <c r="AG255" i="13" s="1"/>
  <c r="X255" i="13" s="1"/>
  <c r="D215" i="18"/>
  <c r="E215" i="18"/>
  <c r="AG214" i="13" s="1"/>
  <c r="X214" i="13" s="1"/>
  <c r="D214" i="18"/>
  <c r="E214" i="18"/>
  <c r="AG213" i="13" s="1"/>
  <c r="J213" i="13" s="1"/>
  <c r="D88" i="18"/>
  <c r="E88" i="18"/>
  <c r="AG87" i="13" s="1"/>
  <c r="X87" i="13" s="1"/>
  <c r="D206" i="18"/>
  <c r="E206" i="18"/>
  <c r="AG205" i="13" s="1"/>
  <c r="X205" i="13" s="1"/>
  <c r="D211" i="18"/>
  <c r="E211" i="18"/>
  <c r="AG210" i="13" s="1"/>
  <c r="X210" i="13" s="1"/>
  <c r="E195" i="18"/>
  <c r="AG194" i="13" s="1"/>
  <c r="X194" i="13" s="1"/>
  <c r="D195" i="18"/>
  <c r="D183" i="18"/>
  <c r="E183" i="18"/>
  <c r="AG182" i="13" s="1"/>
  <c r="J182" i="13" s="1"/>
  <c r="D254" i="18"/>
  <c r="E254" i="18"/>
  <c r="AG253" i="13" s="1"/>
  <c r="J253" i="13" s="1"/>
  <c r="D226" i="18"/>
  <c r="E226" i="18"/>
  <c r="AG225" i="13" s="1"/>
  <c r="J225" i="13" s="1"/>
  <c r="D281" i="18"/>
  <c r="E281" i="18"/>
  <c r="AG280" i="13" s="1"/>
  <c r="X280" i="13" s="1"/>
  <c r="D168" i="18"/>
  <c r="E168" i="18"/>
  <c r="AG167" i="13" s="1"/>
  <c r="X167" i="13" s="1"/>
  <c r="E156" i="18"/>
  <c r="AG155" i="13" s="1"/>
  <c r="X155" i="13" s="1"/>
  <c r="D156" i="18"/>
  <c r="D237" i="18"/>
  <c r="E237" i="18"/>
  <c r="AG236" i="13" s="1"/>
  <c r="X236" i="13" s="1"/>
  <c r="E180" i="18"/>
  <c r="AG179" i="13" s="1"/>
  <c r="J179" i="13" s="1"/>
  <c r="D180" i="18"/>
  <c r="D157" i="18"/>
  <c r="E157" i="18"/>
  <c r="AG156" i="13" s="1"/>
  <c r="J156" i="13" s="1"/>
  <c r="D233" i="18"/>
  <c r="E233" i="18"/>
  <c r="AG232" i="13" s="1"/>
  <c r="X232" i="13" s="1"/>
  <c r="D177" i="18"/>
  <c r="E177" i="18"/>
  <c r="AG176" i="13" s="1"/>
  <c r="J176" i="13" s="1"/>
  <c r="D271" i="18"/>
  <c r="E271" i="18"/>
  <c r="AG270" i="13" s="1"/>
  <c r="J270" i="13" s="1"/>
  <c r="D189" i="18"/>
  <c r="E189" i="18"/>
  <c r="AG188" i="13" s="1"/>
  <c r="J188" i="13" s="1"/>
  <c r="D213" i="18"/>
  <c r="E213" i="18"/>
  <c r="AG212" i="13" s="1"/>
  <c r="J212" i="13" s="1"/>
  <c r="D170" i="18"/>
  <c r="E170" i="18"/>
  <c r="AG169" i="13" s="1"/>
  <c r="J169" i="13" s="1"/>
  <c r="D244" i="18"/>
  <c r="E244" i="18"/>
  <c r="AG243" i="13" s="1"/>
  <c r="X243" i="13" s="1"/>
  <c r="D210" i="18"/>
  <c r="E210" i="18"/>
  <c r="AG209" i="13" s="1"/>
  <c r="J209" i="13" s="1"/>
  <c r="D186" i="18"/>
  <c r="E186" i="18"/>
  <c r="AG185" i="13" s="1"/>
  <c r="J185" i="13" s="1"/>
  <c r="D265" i="18"/>
  <c r="E265" i="18"/>
  <c r="AG264" i="13" s="1"/>
  <c r="D217" i="18"/>
  <c r="E217" i="18"/>
  <c r="AG216" i="13" s="1"/>
  <c r="X216" i="13" s="1"/>
  <c r="D239" i="18"/>
  <c r="E239" i="18"/>
  <c r="AG238" i="13" s="1"/>
  <c r="X238" i="13" s="1"/>
  <c r="E227" i="18"/>
  <c r="AG226" i="13" s="1"/>
  <c r="X226" i="13" s="1"/>
  <c r="D227" i="18"/>
  <c r="D270" i="18"/>
  <c r="E270" i="18"/>
  <c r="AG269" i="13" s="1"/>
  <c r="X269" i="13" s="1"/>
  <c r="D209" i="18"/>
  <c r="E209" i="18"/>
  <c r="AG208" i="13" s="1"/>
  <c r="X208" i="13" s="1"/>
  <c r="D250" i="18"/>
  <c r="E250" i="18"/>
  <c r="AG249" i="13" s="1"/>
  <c r="X249" i="13" s="1"/>
  <c r="D207" i="18"/>
  <c r="E207" i="18"/>
  <c r="AG206" i="13" s="1"/>
  <c r="X206" i="13" s="1"/>
  <c r="D173" i="18"/>
  <c r="E173" i="18"/>
  <c r="AG172" i="13" s="1"/>
  <c r="X172" i="13" s="1"/>
  <c r="D262" i="18"/>
  <c r="E262" i="18"/>
  <c r="AG261" i="13" s="1"/>
  <c r="J261" i="13" s="1"/>
  <c r="D165" i="18"/>
  <c r="E165" i="18"/>
  <c r="AG164" i="13" s="1"/>
  <c r="J164" i="13" s="1"/>
  <c r="D158" i="18"/>
  <c r="E158" i="18"/>
  <c r="AG157" i="13" s="1"/>
  <c r="D268" i="18"/>
  <c r="E268" i="18"/>
  <c r="AG267" i="13" s="1"/>
  <c r="X267" i="13" s="1"/>
  <c r="D234" i="18"/>
  <c r="E234" i="18"/>
  <c r="AG233" i="13" s="1"/>
  <c r="X233" i="13" s="1"/>
  <c r="D86" i="18"/>
  <c r="E86" i="18"/>
  <c r="AG85" i="13" s="1"/>
  <c r="J85" i="13" s="1"/>
  <c r="D280" i="18"/>
  <c r="E280" i="18"/>
  <c r="AG279" i="13" s="1"/>
  <c r="J279" i="13" s="1"/>
  <c r="D182" i="18"/>
  <c r="E182" i="18"/>
  <c r="AG181" i="13" s="1"/>
  <c r="X181" i="13" s="1"/>
  <c r="D238" i="18"/>
  <c r="E238" i="18"/>
  <c r="AG237" i="13" s="1"/>
  <c r="X237" i="13" s="1"/>
  <c r="D162" i="18"/>
  <c r="E162" i="18"/>
  <c r="AG161" i="13" s="1"/>
  <c r="X161" i="13" s="1"/>
  <c r="D269" i="18"/>
  <c r="E269" i="18"/>
  <c r="AG268" i="13" s="1"/>
  <c r="X268" i="13" s="1"/>
  <c r="D216" i="18"/>
  <c r="E216" i="18"/>
  <c r="AG215" i="13" s="1"/>
  <c r="X215" i="13" s="1"/>
  <c r="D219" i="18"/>
  <c r="E219" i="18"/>
  <c r="AG218" i="13" s="1"/>
  <c r="X218" i="13" s="1"/>
  <c r="D266" i="18"/>
  <c r="E266" i="18"/>
  <c r="AG265" i="13" s="1"/>
  <c r="J265" i="13" s="1"/>
  <c r="E155" i="18"/>
  <c r="AG154" i="13" s="1"/>
  <c r="J154" i="13" s="1"/>
  <c r="D155" i="18"/>
  <c r="D248" i="18"/>
  <c r="E248" i="18"/>
  <c r="AG247" i="13" s="1"/>
  <c r="J247" i="13" s="1"/>
  <c r="D199" i="18"/>
  <c r="E199" i="18"/>
  <c r="AG198" i="13" s="1"/>
  <c r="D245" i="18"/>
  <c r="E245" i="18"/>
  <c r="AG244" i="13" s="1"/>
  <c r="J244" i="13" s="1"/>
  <c r="D166" i="18"/>
  <c r="E166" i="18"/>
  <c r="AG165" i="13" s="1"/>
  <c r="X165" i="13" s="1"/>
  <c r="D205" i="18"/>
  <c r="E205" i="18"/>
  <c r="AG204" i="13" s="1"/>
  <c r="X204" i="13" s="1"/>
  <c r="D179" i="18"/>
  <c r="E179" i="18"/>
  <c r="AG178" i="13" s="1"/>
  <c r="J178" i="13" s="1"/>
  <c r="E251" i="18"/>
  <c r="AG250" i="13" s="1"/>
  <c r="J250" i="13" s="1"/>
  <c r="D251" i="18"/>
  <c r="D263" i="18"/>
  <c r="E263" i="18"/>
  <c r="AG262" i="13" s="1"/>
  <c r="J262" i="13" s="1"/>
  <c r="D181" i="18"/>
  <c r="E181" i="18"/>
  <c r="AG180" i="13" s="1"/>
  <c r="X180" i="13" s="1"/>
  <c r="D169" i="18"/>
  <c r="E169" i="18"/>
  <c r="AG168" i="13" s="1"/>
  <c r="X168" i="13" s="1"/>
  <c r="D236" i="18"/>
  <c r="E236" i="18"/>
  <c r="AG235" i="13" s="1"/>
  <c r="X235" i="13" s="1"/>
  <c r="D275" i="18"/>
  <c r="E275" i="18"/>
  <c r="AG274" i="13" s="1"/>
  <c r="X274" i="13" s="1"/>
  <c r="D176" i="18"/>
  <c r="E176" i="18"/>
  <c r="AG175" i="13" s="1"/>
  <c r="J175" i="13" s="1"/>
  <c r="D257" i="18"/>
  <c r="E257" i="18"/>
  <c r="AG256" i="13" s="1"/>
  <c r="J256" i="13" s="1"/>
  <c r="D201" i="18"/>
  <c r="E201" i="18"/>
  <c r="AG200" i="13" s="1"/>
  <c r="X200" i="13" s="1"/>
  <c r="E188" i="18"/>
  <c r="AG187" i="13" s="1"/>
  <c r="J187" i="13" s="1"/>
  <c r="D188" i="18"/>
  <c r="D178" i="18"/>
  <c r="E178" i="18"/>
  <c r="AG177" i="13" s="1"/>
  <c r="J177" i="13" s="1"/>
  <c r="D249" i="18"/>
  <c r="E249" i="18"/>
  <c r="AG248" i="13" s="1"/>
  <c r="J248" i="13" s="1"/>
  <c r="D232" i="18"/>
  <c r="E232" i="18"/>
  <c r="AG231" i="13" s="1"/>
  <c r="X231" i="13" s="1"/>
  <c r="E164" i="18"/>
  <c r="AG163" i="13" s="1"/>
  <c r="J163" i="13" s="1"/>
  <c r="D164" i="18"/>
  <c r="E260" i="18"/>
  <c r="AG259" i="13" s="1"/>
  <c r="X259" i="13" s="1"/>
  <c r="D260" i="18"/>
  <c r="D255" i="18"/>
  <c r="E255" i="18"/>
  <c r="AG254" i="13" s="1"/>
  <c r="X254" i="13" s="1"/>
  <c r="D223" i="18"/>
  <c r="E223" i="18"/>
  <c r="AG222" i="13" s="1"/>
  <c r="J222" i="13" s="1"/>
  <c r="D198" i="18"/>
  <c r="E198" i="18"/>
  <c r="AG197" i="13" s="1"/>
  <c r="X197" i="13" s="1"/>
  <c r="D229" i="18"/>
  <c r="E229" i="18"/>
  <c r="AG228" i="13" s="1"/>
  <c r="J228" i="13" s="1"/>
  <c r="E172" i="18"/>
  <c r="AG171" i="13" s="1"/>
  <c r="X171" i="13" s="1"/>
  <c r="D172" i="18"/>
  <c r="D153" i="18"/>
  <c r="E153" i="18"/>
  <c r="AG152" i="13" s="1"/>
  <c r="J152" i="13" s="1"/>
  <c r="D208" i="18"/>
  <c r="E208" i="18"/>
  <c r="AG207" i="13" s="1"/>
  <c r="X207" i="13" s="1"/>
  <c r="D272" i="18"/>
  <c r="E272" i="18"/>
  <c r="AG271" i="13" s="1"/>
  <c r="X271" i="13" s="1"/>
  <c r="D174" i="18"/>
  <c r="E174" i="18"/>
  <c r="AG173" i="13" s="1"/>
  <c r="X173" i="13" s="1"/>
  <c r="D230" i="18"/>
  <c r="E230" i="18"/>
  <c r="AG229" i="13" s="1"/>
  <c r="J229" i="13" s="1"/>
  <c r="D161" i="18"/>
  <c r="E161" i="18"/>
  <c r="AG160" i="13" s="1"/>
  <c r="X160" i="13" s="1"/>
  <c r="D192" i="18"/>
  <c r="E192" i="18"/>
  <c r="AG191" i="13" s="1"/>
  <c r="X191" i="13" s="1"/>
  <c r="D261" i="18"/>
  <c r="E261" i="18"/>
  <c r="AG260" i="13" s="1"/>
  <c r="X260" i="13" s="1"/>
  <c r="D204" i="18"/>
  <c r="E204" i="18"/>
  <c r="AG203" i="13" s="1"/>
  <c r="X203" i="13" s="1"/>
  <c r="D194" i="18"/>
  <c r="E194" i="18"/>
  <c r="AG193" i="13" s="1"/>
  <c r="J193" i="13" s="1"/>
  <c r="D258" i="18"/>
  <c r="E258" i="18"/>
  <c r="AG257" i="13" s="1"/>
  <c r="J257" i="13" s="1"/>
  <c r="D184" i="18"/>
  <c r="E184" i="18"/>
  <c r="AG183" i="13" s="1"/>
  <c r="J183" i="13" s="1"/>
  <c r="D193" i="18"/>
  <c r="E193" i="18"/>
  <c r="AG192" i="13" s="1"/>
  <c r="X192" i="13" s="1"/>
  <c r="D85" i="18"/>
  <c r="E85" i="18"/>
  <c r="AG84" i="13" s="1"/>
  <c r="J84" i="13" s="1"/>
  <c r="D89" i="18"/>
  <c r="E89" i="18"/>
  <c r="AG88" i="13" s="1"/>
  <c r="J88" i="13" s="1"/>
  <c r="D318" i="18"/>
  <c r="E318" i="18"/>
  <c r="AG317" i="13" s="1"/>
  <c r="J317" i="13" s="1"/>
  <c r="D351" i="18"/>
  <c r="E351" i="18"/>
  <c r="AG350" i="13" s="1"/>
  <c r="J350" i="13" s="1"/>
  <c r="D4" i="18"/>
  <c r="D362" i="18"/>
  <c r="E362" i="18"/>
  <c r="AG361" i="13" s="1"/>
  <c r="X361" i="13" s="1"/>
  <c r="D349" i="18"/>
  <c r="E349" i="18"/>
  <c r="AG348" i="13" s="1"/>
  <c r="J348" i="13" s="1"/>
  <c r="D336" i="18"/>
  <c r="E336" i="18"/>
  <c r="AG335" i="13" s="1"/>
  <c r="X335" i="13" s="1"/>
  <c r="D364" i="18"/>
  <c r="E364" i="18"/>
  <c r="AG363" i="13" s="1"/>
  <c r="X363" i="13" s="1"/>
  <c r="D319" i="18"/>
  <c r="E319" i="18"/>
  <c r="AG318" i="13" s="1"/>
  <c r="J318" i="13" s="1"/>
  <c r="D367" i="18"/>
  <c r="E367" i="18"/>
  <c r="AG366" i="13" s="1"/>
  <c r="X366" i="13" s="1"/>
  <c r="D365" i="18"/>
  <c r="E365" i="18"/>
  <c r="AG364" i="13" s="1"/>
  <c r="J364" i="13" s="1"/>
  <c r="D355" i="18"/>
  <c r="E355" i="18"/>
  <c r="AG354" i="13" s="1"/>
  <c r="X354" i="13" s="1"/>
  <c r="D342" i="18"/>
  <c r="E342" i="18"/>
  <c r="AG341" i="13" s="1"/>
  <c r="X341" i="13" s="1"/>
  <c r="D321" i="18"/>
  <c r="E321" i="18"/>
  <c r="AG320" i="13" s="1"/>
  <c r="X320" i="13" s="1"/>
  <c r="D374" i="18"/>
  <c r="E374" i="18"/>
  <c r="AG373" i="13" s="1"/>
  <c r="J373" i="13" s="1"/>
  <c r="D322" i="18"/>
  <c r="E322" i="18"/>
  <c r="AG321" i="13" s="1"/>
  <c r="X321" i="13" s="1"/>
  <c r="D360" i="18"/>
  <c r="E360" i="18"/>
  <c r="AG359" i="13" s="1"/>
  <c r="J359" i="13" s="1"/>
  <c r="D337" i="18"/>
  <c r="E337" i="18"/>
  <c r="AG336" i="13" s="1"/>
  <c r="J336" i="13" s="1"/>
  <c r="D341" i="18"/>
  <c r="E341" i="18"/>
  <c r="AG340" i="13" s="1"/>
  <c r="X340" i="13" s="1"/>
  <c r="D361" i="18"/>
  <c r="E361" i="18"/>
  <c r="AG360" i="13" s="1"/>
  <c r="J360" i="13" s="1"/>
  <c r="D372" i="18"/>
  <c r="E372" i="18"/>
  <c r="AG371" i="13" s="1"/>
  <c r="X371" i="13" s="1"/>
  <c r="D366" i="18"/>
  <c r="E366" i="18"/>
  <c r="AG365" i="13" s="1"/>
  <c r="X365" i="13" s="1"/>
  <c r="D358" i="18"/>
  <c r="E358" i="18"/>
  <c r="AG357" i="13" s="1"/>
  <c r="X357" i="13" s="1"/>
  <c r="D330" i="18"/>
  <c r="E330" i="18"/>
  <c r="AG329" i="13" s="1"/>
  <c r="X329" i="13" s="1"/>
  <c r="E316" i="18"/>
  <c r="AG315" i="13" s="1"/>
  <c r="X315" i="13" s="1"/>
  <c r="D316" i="18"/>
  <c r="D347" i="18"/>
  <c r="E347" i="18"/>
  <c r="AG346" i="13" s="1"/>
  <c r="J346" i="13" s="1"/>
  <c r="D329" i="18"/>
  <c r="E329" i="18"/>
  <c r="AG328" i="13" s="1"/>
  <c r="X328" i="13" s="1"/>
  <c r="D312" i="18"/>
  <c r="E312" i="18"/>
  <c r="AG311" i="13" s="1"/>
  <c r="X311" i="13" s="1"/>
  <c r="D334" i="18"/>
  <c r="E334" i="18"/>
  <c r="AG333" i="13" s="1"/>
  <c r="X333" i="13" s="1"/>
  <c r="E348" i="18"/>
  <c r="AG347" i="13" s="1"/>
  <c r="X347" i="13" s="1"/>
  <c r="D348" i="18"/>
  <c r="D354" i="18"/>
  <c r="E354" i="18"/>
  <c r="AG353" i="13" s="1"/>
  <c r="J353" i="13" s="1"/>
  <c r="D314" i="18"/>
  <c r="E314" i="18"/>
  <c r="AG313" i="13" s="1"/>
  <c r="J313" i="13" s="1"/>
  <c r="D328" i="18"/>
  <c r="E328" i="18"/>
  <c r="AG327" i="13" s="1"/>
  <c r="J327" i="13" s="1"/>
  <c r="D331" i="18"/>
  <c r="E331" i="18"/>
  <c r="AG330" i="13" s="1"/>
  <c r="J330" i="13" s="1"/>
  <c r="D313" i="18"/>
  <c r="E313" i="18"/>
  <c r="AG312" i="13" s="1"/>
  <c r="X312" i="13" s="1"/>
  <c r="D343" i="18"/>
  <c r="E343" i="18"/>
  <c r="AG342" i="13" s="1"/>
  <c r="J342" i="13" s="1"/>
  <c r="E356" i="18"/>
  <c r="AG355" i="13" s="1"/>
  <c r="X355" i="13" s="1"/>
  <c r="D356" i="18"/>
  <c r="D353" i="18"/>
  <c r="E353" i="18"/>
  <c r="AG352" i="13" s="1"/>
  <c r="X352" i="13" s="1"/>
  <c r="D345" i="18"/>
  <c r="E345" i="18"/>
  <c r="AG344" i="13" s="1"/>
  <c r="X344" i="13" s="1"/>
  <c r="D315" i="18"/>
  <c r="E315" i="18"/>
  <c r="AG314" i="13" s="1"/>
  <c r="J314" i="13" s="1"/>
  <c r="D350" i="18"/>
  <c r="E350" i="18"/>
  <c r="AG349" i="13" s="1"/>
  <c r="X349" i="13" s="1"/>
  <c r="D352" i="18"/>
  <c r="E352" i="18"/>
  <c r="AG351" i="13" s="1"/>
  <c r="X351" i="13" s="1"/>
  <c r="D326" i="18"/>
  <c r="E326" i="18"/>
  <c r="AG325" i="13" s="1"/>
  <c r="J325" i="13" s="1"/>
  <c r="D332" i="18"/>
  <c r="E332" i="18"/>
  <c r="AG331" i="13" s="1"/>
  <c r="X331" i="13" s="1"/>
  <c r="D346" i="18"/>
  <c r="E346" i="18"/>
  <c r="AG345" i="13" s="1"/>
  <c r="X345" i="13" s="1"/>
  <c r="D320" i="18"/>
  <c r="E320" i="18"/>
  <c r="AG319" i="13" s="1"/>
  <c r="J319" i="13" s="1"/>
  <c r="D317" i="18"/>
  <c r="E317" i="18"/>
  <c r="AG316" i="13" s="1"/>
  <c r="X316" i="13" s="1"/>
  <c r="D327" i="18"/>
  <c r="E327" i="18"/>
  <c r="AG326" i="13" s="1"/>
  <c r="J326" i="13" s="1"/>
  <c r="D359" i="18"/>
  <c r="E359" i="18"/>
  <c r="AG358" i="13" s="1"/>
  <c r="J358" i="13" s="1"/>
  <c r="D339" i="18"/>
  <c r="E339" i="18"/>
  <c r="AG338" i="13" s="1"/>
  <c r="J338" i="13" s="1"/>
  <c r="E324" i="18"/>
  <c r="AG323" i="13" s="1"/>
  <c r="X323" i="13" s="1"/>
  <c r="D324" i="18"/>
  <c r="D335" i="18"/>
  <c r="E335" i="18"/>
  <c r="AG334" i="13" s="1"/>
  <c r="X334" i="13" s="1"/>
  <c r="D323" i="18"/>
  <c r="E323" i="18"/>
  <c r="AG322" i="13" s="1"/>
  <c r="X322" i="13" s="1"/>
  <c r="D371" i="18"/>
  <c r="E371" i="18"/>
  <c r="AG370" i="13" s="1"/>
  <c r="J370" i="13" s="1"/>
  <c r="D333" i="18"/>
  <c r="E333" i="18"/>
  <c r="AG332" i="13" s="1"/>
  <c r="J332" i="13" s="1"/>
  <c r="E363" i="18"/>
  <c r="AG362" i="13" s="1"/>
  <c r="J362" i="13" s="1"/>
  <c r="D363" i="18"/>
  <c r="D368" i="18"/>
  <c r="E368" i="18"/>
  <c r="AG367" i="13" s="1"/>
  <c r="J367" i="13" s="1"/>
  <c r="D340" i="18"/>
  <c r="E340" i="18"/>
  <c r="AG339" i="13" s="1"/>
  <c r="J339" i="13" s="1"/>
  <c r="D357" i="18"/>
  <c r="E357" i="18"/>
  <c r="AG356" i="13" s="1"/>
  <c r="X356" i="13" s="1"/>
  <c r="D370" i="18"/>
  <c r="E370" i="18"/>
  <c r="AG369" i="13" s="1"/>
  <c r="J369" i="13" s="1"/>
  <c r="D344" i="18"/>
  <c r="E344" i="18"/>
  <c r="AG343" i="13" s="1"/>
  <c r="J343" i="13" s="1"/>
  <c r="D325" i="18"/>
  <c r="E325" i="18"/>
  <c r="AG324" i="13" s="1"/>
  <c r="J324" i="13" s="1"/>
  <c r="D338" i="18"/>
  <c r="E338" i="18"/>
  <c r="AG337" i="13" s="1"/>
  <c r="J337" i="13" s="1"/>
  <c r="D369" i="18"/>
  <c r="E369" i="18"/>
  <c r="AG368" i="13" s="1"/>
  <c r="X368" i="13" s="1"/>
  <c r="D376" i="18"/>
  <c r="E376" i="18"/>
  <c r="AG375" i="13" s="1"/>
  <c r="X375" i="13" s="1"/>
  <c r="D378" i="18"/>
  <c r="E378" i="18"/>
  <c r="AG377" i="13" s="1"/>
  <c r="J377" i="13" s="1"/>
  <c r="D379" i="18"/>
  <c r="E379" i="18"/>
  <c r="AG378" i="13" s="1"/>
  <c r="J378" i="13" s="1"/>
  <c r="E83" i="18"/>
  <c r="AG82" i="13" s="1"/>
  <c r="J82" i="13" s="1"/>
  <c r="D83" i="18"/>
  <c r="E123" i="18"/>
  <c r="AG122" i="13" s="1"/>
  <c r="J122" i="13" s="1"/>
  <c r="D123" i="18"/>
  <c r="D65" i="18"/>
  <c r="E65" i="18"/>
  <c r="AG64" i="13" s="1"/>
  <c r="X64" i="13" s="1"/>
  <c r="E108" i="18"/>
  <c r="AG107" i="13" s="1"/>
  <c r="X107" i="13" s="1"/>
  <c r="D108" i="18"/>
  <c r="E140" i="18"/>
  <c r="AG139" i="13" s="1"/>
  <c r="X139" i="13" s="1"/>
  <c r="D140" i="18"/>
  <c r="D46" i="18"/>
  <c r="E46" i="18"/>
  <c r="AG45" i="13" s="1"/>
  <c r="J45" i="13" s="1"/>
  <c r="D122" i="18"/>
  <c r="E122" i="18"/>
  <c r="AG121" i="13" s="1"/>
  <c r="J121" i="13" s="1"/>
  <c r="D134" i="18"/>
  <c r="E134" i="18"/>
  <c r="AG133" i="13" s="1"/>
  <c r="J133" i="13" s="1"/>
  <c r="E99" i="18"/>
  <c r="AG98" i="13" s="1"/>
  <c r="J98" i="13" s="1"/>
  <c r="D99" i="18"/>
  <c r="D21" i="18"/>
  <c r="E21" i="18"/>
  <c r="AG20" i="13" s="1"/>
  <c r="X20" i="13" s="1"/>
  <c r="D47" i="18"/>
  <c r="E47" i="18"/>
  <c r="AG46" i="13" s="1"/>
  <c r="X46" i="13" s="1"/>
  <c r="D96" i="18"/>
  <c r="E96" i="18"/>
  <c r="AG95" i="13" s="1"/>
  <c r="X95" i="13" s="1"/>
  <c r="D142" i="18"/>
  <c r="E142" i="18"/>
  <c r="AG141" i="13" s="1"/>
  <c r="J141" i="13" s="1"/>
  <c r="E20" i="18"/>
  <c r="AG19" i="13" s="1"/>
  <c r="J19" i="13" s="1"/>
  <c r="D20" i="18"/>
  <c r="D30" i="18"/>
  <c r="E30" i="18"/>
  <c r="AG29" i="13" s="1"/>
  <c r="X29" i="13" s="1"/>
  <c r="D90" i="18"/>
  <c r="E90" i="18"/>
  <c r="AG89" i="13" s="1"/>
  <c r="J89" i="13" s="1"/>
  <c r="E131" i="18"/>
  <c r="AG130" i="13" s="1"/>
  <c r="J130" i="13" s="1"/>
  <c r="D131" i="18"/>
  <c r="D135" i="18"/>
  <c r="E135" i="18"/>
  <c r="AG134" i="13" s="1"/>
  <c r="X134" i="13" s="1"/>
  <c r="D53" i="18"/>
  <c r="E53" i="18"/>
  <c r="AG52" i="13" s="1"/>
  <c r="J52" i="13" s="1"/>
  <c r="D143" i="18"/>
  <c r="E143" i="18"/>
  <c r="AG142" i="13" s="1"/>
  <c r="X142" i="13" s="1"/>
  <c r="D94" i="18"/>
  <c r="E94" i="18"/>
  <c r="AG93" i="13" s="1"/>
  <c r="J93" i="13" s="1"/>
  <c r="D138" i="18"/>
  <c r="E138" i="18"/>
  <c r="AG137" i="13" s="1"/>
  <c r="J137" i="13" s="1"/>
  <c r="D33" i="18"/>
  <c r="E33" i="18"/>
  <c r="AG32" i="13" s="1"/>
  <c r="X32" i="13" s="1"/>
  <c r="E59" i="18"/>
  <c r="AG58" i="13" s="1"/>
  <c r="X58" i="13" s="1"/>
  <c r="D59" i="18"/>
  <c r="D149" i="18"/>
  <c r="E149" i="18"/>
  <c r="AG148" i="13" s="1"/>
  <c r="J148" i="13" s="1"/>
  <c r="D14" i="18"/>
  <c r="E14" i="18"/>
  <c r="AG13" i="13" s="1"/>
  <c r="X13" i="13" s="1"/>
  <c r="D64" i="18"/>
  <c r="E64" i="18"/>
  <c r="AG63" i="13" s="1"/>
  <c r="J63" i="13" s="1"/>
  <c r="D74" i="18"/>
  <c r="E74" i="18"/>
  <c r="AG73" i="13" s="1"/>
  <c r="J73" i="13" s="1"/>
  <c r="D113" i="18"/>
  <c r="E113" i="18"/>
  <c r="AG112" i="13" s="1"/>
  <c r="X112" i="13" s="1"/>
  <c r="D111" i="18"/>
  <c r="E111" i="18"/>
  <c r="AG110" i="13" s="1"/>
  <c r="X110" i="13" s="1"/>
  <c r="D15" i="18"/>
  <c r="E15" i="18"/>
  <c r="AG14" i="13" s="1"/>
  <c r="X14" i="13" s="1"/>
  <c r="D49" i="18"/>
  <c r="E49" i="18"/>
  <c r="AG48" i="13" s="1"/>
  <c r="X48" i="13" s="1"/>
  <c r="D75" i="18"/>
  <c r="E75" i="18"/>
  <c r="AG74" i="13" s="1"/>
  <c r="J74" i="13" s="1"/>
  <c r="D133" i="18"/>
  <c r="E133" i="18"/>
  <c r="AG132" i="13" s="1"/>
  <c r="X132" i="13" s="1"/>
  <c r="D48" i="18"/>
  <c r="E48" i="18"/>
  <c r="AG47" i="13" s="1"/>
  <c r="J47" i="13" s="1"/>
  <c r="D9" i="18"/>
  <c r="E9" i="18"/>
  <c r="AG8" i="13" s="1"/>
  <c r="X8" i="13" s="1"/>
  <c r="D5" i="18"/>
  <c r="E5" i="18"/>
  <c r="AG4" i="13" s="1"/>
  <c r="J4" i="13" s="1"/>
  <c r="D31" i="18"/>
  <c r="E31" i="18"/>
  <c r="AG30" i="13" s="1"/>
  <c r="X30" i="13" s="1"/>
  <c r="E19" i="18"/>
  <c r="AG18" i="13" s="1"/>
  <c r="X18" i="13" s="1"/>
  <c r="D19" i="18"/>
  <c r="E76" i="18"/>
  <c r="AG75" i="13" s="1"/>
  <c r="J75" i="13" s="1"/>
  <c r="D76" i="18"/>
  <c r="E148" i="18"/>
  <c r="AG147" i="13" s="1"/>
  <c r="X147" i="13" s="1"/>
  <c r="D148" i="18"/>
  <c r="D54" i="18"/>
  <c r="E54" i="18"/>
  <c r="AG53" i="13" s="1"/>
  <c r="J53" i="13" s="1"/>
  <c r="D150" i="18"/>
  <c r="E150" i="18"/>
  <c r="AG149" i="13" s="1"/>
  <c r="X149" i="13" s="1"/>
  <c r="D146" i="18"/>
  <c r="E146" i="18"/>
  <c r="AG145" i="13" s="1"/>
  <c r="X145" i="13" s="1"/>
  <c r="E27" i="18"/>
  <c r="AG26" i="13" s="1"/>
  <c r="X26" i="13" s="1"/>
  <c r="D27" i="18"/>
  <c r="D120" i="18"/>
  <c r="E120" i="18"/>
  <c r="AG119" i="13" s="1"/>
  <c r="X119" i="13" s="1"/>
  <c r="D101" i="18"/>
  <c r="E101" i="18"/>
  <c r="AG100" i="13" s="1"/>
  <c r="J100" i="13" s="1"/>
  <c r="D32" i="18"/>
  <c r="E32" i="18"/>
  <c r="AG31" i="13" s="1"/>
  <c r="J31" i="13" s="1"/>
  <c r="D136" i="18"/>
  <c r="E136" i="18"/>
  <c r="AG135" i="13" s="1"/>
  <c r="X135" i="13" s="1"/>
  <c r="D42" i="18"/>
  <c r="E42" i="18"/>
  <c r="AG41" i="13" s="1"/>
  <c r="D114" i="18"/>
  <c r="E114" i="18"/>
  <c r="AG113" i="13" s="1"/>
  <c r="X113" i="13" s="1"/>
  <c r="D126" i="18"/>
  <c r="E126" i="18"/>
  <c r="AG125" i="13" s="1"/>
  <c r="X125" i="13" s="1"/>
  <c r="E91" i="18"/>
  <c r="AG90" i="13" s="1"/>
  <c r="X90" i="13" s="1"/>
  <c r="D91" i="18"/>
  <c r="D17" i="18"/>
  <c r="E17" i="18"/>
  <c r="AG16" i="13" s="1"/>
  <c r="J16" i="13" s="1"/>
  <c r="D43" i="18"/>
  <c r="E43" i="18"/>
  <c r="AG42" i="13" s="1"/>
  <c r="X42" i="13" s="1"/>
  <c r="E132" i="18"/>
  <c r="AG131" i="13" s="1"/>
  <c r="X131" i="13" s="1"/>
  <c r="D132" i="18"/>
  <c r="D16" i="18"/>
  <c r="E16" i="18"/>
  <c r="AG15" i="13" s="1"/>
  <c r="J15" i="13" s="1"/>
  <c r="E35" i="18"/>
  <c r="AG34" i="13" s="1"/>
  <c r="J34" i="13" s="1"/>
  <c r="D35" i="18"/>
  <c r="E36" i="18"/>
  <c r="AG35" i="13" s="1"/>
  <c r="D36" i="18"/>
  <c r="E52" i="18"/>
  <c r="AG51" i="13" s="1"/>
  <c r="J51" i="13" s="1"/>
  <c r="D52" i="18"/>
  <c r="D26" i="18"/>
  <c r="E26" i="18"/>
  <c r="AG25" i="13" s="1"/>
  <c r="X25" i="13" s="1"/>
  <c r="D22" i="18"/>
  <c r="E22" i="18"/>
  <c r="AG21" i="13" s="1"/>
  <c r="J21" i="13" s="1"/>
  <c r="D72" i="18"/>
  <c r="E72" i="18"/>
  <c r="AG71" i="13" s="1"/>
  <c r="X71" i="13" s="1"/>
  <c r="D81" i="18"/>
  <c r="E81" i="18"/>
  <c r="AG80" i="13" s="1"/>
  <c r="E115" i="18"/>
  <c r="AG114" i="13" s="1"/>
  <c r="X114" i="13" s="1"/>
  <c r="D115" i="18"/>
  <c r="D61" i="18"/>
  <c r="E61" i="18"/>
  <c r="AG60" i="13" s="1"/>
  <c r="X60" i="13" s="1"/>
  <c r="E100" i="18"/>
  <c r="AG99" i="13" s="1"/>
  <c r="X99" i="13" s="1"/>
  <c r="D100" i="18"/>
  <c r="D145" i="18"/>
  <c r="E145" i="18"/>
  <c r="AG144" i="13" s="1"/>
  <c r="X144" i="13" s="1"/>
  <c r="D10" i="18"/>
  <c r="E10" i="18"/>
  <c r="AG9" i="13" s="1"/>
  <c r="X9" i="13" s="1"/>
  <c r="E60" i="18"/>
  <c r="AG59" i="13" s="1"/>
  <c r="J59" i="13" s="1"/>
  <c r="D60" i="18"/>
  <c r="D70" i="18"/>
  <c r="E70" i="18"/>
  <c r="AG69" i="13" s="1"/>
  <c r="J69" i="13" s="1"/>
  <c r="D105" i="18"/>
  <c r="E105" i="18"/>
  <c r="AG104" i="13" s="1"/>
  <c r="J104" i="13" s="1"/>
  <c r="D103" i="18"/>
  <c r="E103" i="18"/>
  <c r="AG102" i="13" s="1"/>
  <c r="X102" i="13" s="1"/>
  <c r="D11" i="18"/>
  <c r="E11" i="18"/>
  <c r="AG10" i="13" s="1"/>
  <c r="X10" i="13" s="1"/>
  <c r="D45" i="18"/>
  <c r="E45" i="18"/>
  <c r="AG44" i="13" s="1"/>
  <c r="X44" i="13" s="1"/>
  <c r="D71" i="18"/>
  <c r="E71" i="18"/>
  <c r="AG70" i="13" s="1"/>
  <c r="X70" i="13" s="1"/>
  <c r="D41" i="18"/>
  <c r="E41" i="18"/>
  <c r="AG40" i="13" s="1"/>
  <c r="X40" i="13" s="1"/>
  <c r="D152" i="18"/>
  <c r="E152" i="18"/>
  <c r="AG151" i="13" s="1"/>
  <c r="X151" i="13" s="1"/>
  <c r="D128" i="18"/>
  <c r="E128" i="18"/>
  <c r="AG127" i="13" s="1"/>
  <c r="X127" i="13" s="1"/>
  <c r="D121" i="18"/>
  <c r="E121" i="18"/>
  <c r="AG120" i="13" s="1"/>
  <c r="J120" i="13" s="1"/>
  <c r="D62" i="18"/>
  <c r="E62" i="18"/>
  <c r="AG61" i="13" s="1"/>
  <c r="J61" i="13" s="1"/>
  <c r="E44" i="18"/>
  <c r="AG43" i="13" s="1"/>
  <c r="J43" i="13" s="1"/>
  <c r="D44" i="18"/>
  <c r="D117" i="18"/>
  <c r="E117" i="18"/>
  <c r="AG116" i="13" s="1"/>
  <c r="X116" i="13" s="1"/>
  <c r="D40" i="18"/>
  <c r="E40" i="18"/>
  <c r="AG39" i="13" s="1"/>
  <c r="X39" i="13" s="1"/>
  <c r="E139" i="18"/>
  <c r="AG138" i="13" s="1"/>
  <c r="X138" i="13" s="1"/>
  <c r="D139" i="18"/>
  <c r="D129" i="18"/>
  <c r="E129" i="18"/>
  <c r="AG128" i="13" s="1"/>
  <c r="X128" i="13" s="1"/>
  <c r="D29" i="18"/>
  <c r="E29" i="18"/>
  <c r="AG28" i="13" s="1"/>
  <c r="J28" i="13" s="1"/>
  <c r="D55" i="18"/>
  <c r="E55" i="18"/>
  <c r="AG54" i="13" s="1"/>
  <c r="J54" i="13" s="1"/>
  <c r="D112" i="18"/>
  <c r="E112" i="18"/>
  <c r="AG111" i="13" s="1"/>
  <c r="X111" i="13" s="1"/>
  <c r="D93" i="18"/>
  <c r="E93" i="18"/>
  <c r="AG92" i="13" s="1"/>
  <c r="J92" i="13" s="1"/>
  <c r="E28" i="18"/>
  <c r="AG27" i="13" s="1"/>
  <c r="J27" i="13" s="1"/>
  <c r="D28" i="18"/>
  <c r="D38" i="18"/>
  <c r="E38" i="18"/>
  <c r="AG37" i="13" s="1"/>
  <c r="X37" i="13" s="1"/>
  <c r="D106" i="18"/>
  <c r="E106" i="18"/>
  <c r="AG105" i="13" s="1"/>
  <c r="X105" i="13" s="1"/>
  <c r="D118" i="18"/>
  <c r="E118" i="18"/>
  <c r="AG117" i="13" s="1"/>
  <c r="J117" i="13" s="1"/>
  <c r="D82" i="18"/>
  <c r="E82" i="18"/>
  <c r="AG81" i="13" s="1"/>
  <c r="J81" i="13" s="1"/>
  <c r="D13" i="18"/>
  <c r="E13" i="18"/>
  <c r="AG12" i="13" s="1"/>
  <c r="X12" i="13" s="1"/>
  <c r="D39" i="18"/>
  <c r="E39" i="18"/>
  <c r="AG38" i="13" s="1"/>
  <c r="J38" i="13" s="1"/>
  <c r="D73" i="18"/>
  <c r="E73" i="18"/>
  <c r="AG72" i="13" s="1"/>
  <c r="J72" i="13" s="1"/>
  <c r="E67" i="18"/>
  <c r="AG66" i="13" s="1"/>
  <c r="X66" i="13" s="1"/>
  <c r="D67" i="18"/>
  <c r="E147" i="18"/>
  <c r="AG146" i="13" s="1"/>
  <c r="X146" i="13" s="1"/>
  <c r="D147" i="18"/>
  <c r="D58" i="18"/>
  <c r="E58" i="18"/>
  <c r="AG57" i="13" s="1"/>
  <c r="D69" i="18"/>
  <c r="E69" i="18"/>
  <c r="AG68" i="13" s="1"/>
  <c r="X68" i="13" s="1"/>
  <c r="E116" i="18"/>
  <c r="AG115" i="13" s="1"/>
  <c r="X115" i="13" s="1"/>
  <c r="D116" i="18"/>
  <c r="D8" i="18"/>
  <c r="E8" i="18"/>
  <c r="AG7" i="13" s="1"/>
  <c r="X7" i="13" s="1"/>
  <c r="D144" i="18"/>
  <c r="E144" i="18"/>
  <c r="AG143" i="13" s="1"/>
  <c r="X143" i="13" s="1"/>
  <c r="D50" i="18"/>
  <c r="E50" i="18"/>
  <c r="AG49" i="13" s="1"/>
  <c r="X49" i="13" s="1"/>
  <c r="D130" i="18"/>
  <c r="E130" i="18"/>
  <c r="AG129" i="13" s="1"/>
  <c r="X129" i="13" s="1"/>
  <c r="D127" i="18"/>
  <c r="E127" i="18"/>
  <c r="AG126" i="13" s="1"/>
  <c r="X126" i="13" s="1"/>
  <c r="D23" i="18"/>
  <c r="E23" i="18"/>
  <c r="AG22" i="13" s="1"/>
  <c r="X22" i="13" s="1"/>
  <c r="D57" i="18"/>
  <c r="E57" i="18"/>
  <c r="AG56" i="13" s="1"/>
  <c r="X56" i="13" s="1"/>
  <c r="E92" i="18"/>
  <c r="AG91" i="13" s="1"/>
  <c r="X91" i="13" s="1"/>
  <c r="D92" i="18"/>
  <c r="D141" i="18"/>
  <c r="E141" i="18"/>
  <c r="AG140" i="13" s="1"/>
  <c r="J140" i="13" s="1"/>
  <c r="D6" i="18"/>
  <c r="E6" i="18"/>
  <c r="AG5" i="13" s="1"/>
  <c r="J5" i="13" s="1"/>
  <c r="D56" i="18"/>
  <c r="E56" i="18"/>
  <c r="AG55" i="13" s="1"/>
  <c r="X55" i="13" s="1"/>
  <c r="D66" i="18"/>
  <c r="E66" i="18"/>
  <c r="AG65" i="13" s="1"/>
  <c r="X65" i="13" s="1"/>
  <c r="D97" i="18"/>
  <c r="E97" i="18"/>
  <c r="AG96" i="13" s="1"/>
  <c r="X96" i="13" s="1"/>
  <c r="D95" i="18"/>
  <c r="E95" i="18"/>
  <c r="AG94" i="13" s="1"/>
  <c r="X94" i="13" s="1"/>
  <c r="D7" i="18"/>
  <c r="E7" i="18"/>
  <c r="AG6" i="13" s="1"/>
  <c r="X6" i="13" s="1"/>
  <c r="E124" i="18"/>
  <c r="AG123" i="13" s="1"/>
  <c r="X123" i="13" s="1"/>
  <c r="D124" i="18"/>
  <c r="D102" i="18"/>
  <c r="E102" i="18"/>
  <c r="AG101" i="13" s="1"/>
  <c r="X101" i="13" s="1"/>
  <c r="D119" i="18"/>
  <c r="E119" i="18"/>
  <c r="AG118" i="13" s="1"/>
  <c r="X118" i="13" s="1"/>
  <c r="D137" i="18"/>
  <c r="E137" i="18"/>
  <c r="AG136" i="13" s="1"/>
  <c r="X136" i="13" s="1"/>
  <c r="D37" i="18"/>
  <c r="E37" i="18"/>
  <c r="AG36" i="13" s="1"/>
  <c r="X36" i="13" s="1"/>
  <c r="D63" i="18"/>
  <c r="E63" i="18"/>
  <c r="AG62" i="13" s="1"/>
  <c r="X62" i="13" s="1"/>
  <c r="D18" i="18"/>
  <c r="E18" i="18"/>
  <c r="AG17" i="13" s="1"/>
  <c r="J17" i="13" s="1"/>
  <c r="E68" i="18"/>
  <c r="AG67" i="13" s="1"/>
  <c r="J67" i="13" s="1"/>
  <c r="D68" i="18"/>
  <c r="D79" i="18"/>
  <c r="E79" i="18"/>
  <c r="AG78" i="13" s="1"/>
  <c r="X78" i="13" s="1"/>
  <c r="E107" i="18"/>
  <c r="AG106" i="13" s="1"/>
  <c r="X106" i="13" s="1"/>
  <c r="D107" i="18"/>
  <c r="D25" i="18"/>
  <c r="E25" i="18"/>
  <c r="AG24" i="13" s="1"/>
  <c r="X24" i="13" s="1"/>
  <c r="E51" i="18"/>
  <c r="AG50" i="13" s="1"/>
  <c r="X50" i="13" s="1"/>
  <c r="D51" i="18"/>
  <c r="D104" i="18"/>
  <c r="E104" i="18"/>
  <c r="AG103" i="13" s="1"/>
  <c r="X103" i="13" s="1"/>
  <c r="D24" i="18"/>
  <c r="E24" i="18"/>
  <c r="AG23" i="13" s="1"/>
  <c r="J23" i="13" s="1"/>
  <c r="D34" i="18"/>
  <c r="E34" i="18"/>
  <c r="AG33" i="13" s="1"/>
  <c r="J33" i="13" s="1"/>
  <c r="D98" i="18"/>
  <c r="E98" i="18"/>
  <c r="AG97" i="13" s="1"/>
  <c r="X97" i="13" s="1"/>
  <c r="D151" i="18"/>
  <c r="E151" i="18"/>
  <c r="AG150" i="13" s="1"/>
  <c r="J150" i="13" s="1"/>
  <c r="D110" i="18"/>
  <c r="E110" i="18"/>
  <c r="AG109" i="13" s="1"/>
  <c r="J109" i="13" s="1"/>
  <c r="D80" i="18"/>
  <c r="E80" i="18"/>
  <c r="AG79" i="13" s="1"/>
  <c r="J79" i="13" s="1"/>
  <c r="D125" i="18"/>
  <c r="E125" i="18"/>
  <c r="AG124" i="13" s="1"/>
  <c r="X124" i="13" s="1"/>
  <c r="E12" i="18"/>
  <c r="AG11" i="13" s="1"/>
  <c r="J11" i="13" s="1"/>
  <c r="D12" i="18"/>
  <c r="D78" i="18"/>
  <c r="E78" i="18"/>
  <c r="AG77" i="13" s="1"/>
  <c r="J77" i="13" s="1"/>
  <c r="D109" i="18"/>
  <c r="E109" i="18"/>
  <c r="AG108" i="13" s="1"/>
  <c r="J108" i="13" s="1"/>
  <c r="D77" i="18"/>
  <c r="E77" i="18"/>
  <c r="AG76" i="13" s="1"/>
  <c r="X76" i="13" s="1"/>
  <c r="E25" i="6"/>
  <c r="AD24" i="13" s="1"/>
  <c r="S381" i="13"/>
  <c r="S192" i="13"/>
  <c r="S347" i="13"/>
  <c r="S261" i="13"/>
  <c r="S197" i="13"/>
  <c r="S233" i="13"/>
  <c r="E228" i="13"/>
  <c r="S212" i="13"/>
  <c r="S251" i="13"/>
  <c r="E365" i="13"/>
  <c r="E85" i="13"/>
  <c r="S225" i="13"/>
  <c r="E341" i="13"/>
  <c r="E299" i="13"/>
  <c r="S114" i="13"/>
  <c r="S244" i="13"/>
  <c r="S306" i="13"/>
  <c r="E276" i="12"/>
  <c r="AF275" i="13" s="1"/>
  <c r="E383" i="12"/>
  <c r="AF382" i="13" s="1"/>
  <c r="E13" i="12"/>
  <c r="AF12" i="13" s="1"/>
  <c r="E401" i="12"/>
  <c r="AF400" i="13" s="1"/>
  <c r="E158" i="12"/>
  <c r="AF157" i="13" s="1"/>
  <c r="E25" i="12"/>
  <c r="AF24" i="13" s="1"/>
  <c r="E239" i="12"/>
  <c r="AF238" i="13" s="1"/>
  <c r="W238" i="13" s="1"/>
  <c r="E50" i="12"/>
  <c r="AF49" i="13" s="1"/>
  <c r="E62" i="12"/>
  <c r="AF61" i="13" s="1"/>
  <c r="E74" i="12"/>
  <c r="AF73" i="13" s="1"/>
  <c r="E98" i="12"/>
  <c r="AF97" i="13" s="1"/>
  <c r="E122" i="12"/>
  <c r="AF121" i="13" s="1"/>
  <c r="E26" i="12"/>
  <c r="AF25" i="13" s="1"/>
  <c r="E194" i="12"/>
  <c r="AF193" i="13" s="1"/>
  <c r="W193" i="13" s="1"/>
  <c r="E230" i="12"/>
  <c r="AF229" i="13" s="1"/>
  <c r="E243" i="12"/>
  <c r="AF242" i="13" s="1"/>
  <c r="I242" i="13" s="1"/>
  <c r="E207" i="12"/>
  <c r="AF206" i="13" s="1"/>
  <c r="I206" i="13" s="1"/>
  <c r="E61" i="12"/>
  <c r="AF60" i="13" s="1"/>
  <c r="E49" i="12"/>
  <c r="AF48" i="13" s="1"/>
  <c r="I48" i="13" s="1"/>
  <c r="E218" i="12"/>
  <c r="AF217" i="13" s="1"/>
  <c r="I217" i="13" s="1"/>
  <c r="E253" i="12"/>
  <c r="AF252" i="13" s="1"/>
  <c r="E86" i="12"/>
  <c r="AF85" i="13" s="1"/>
  <c r="E181" i="12"/>
  <c r="AF180" i="13" s="1"/>
  <c r="I180" i="13" s="1"/>
  <c r="E157" i="12"/>
  <c r="AF156" i="13" s="1"/>
  <c r="E268" i="12"/>
  <c r="AF267" i="13" s="1"/>
  <c r="E403" i="12"/>
  <c r="AF402" i="13" s="1"/>
  <c r="E370" i="12"/>
  <c r="AF369" i="13" s="1"/>
  <c r="W369" i="13" s="1"/>
  <c r="E319" i="12"/>
  <c r="AF318" i="13" s="1"/>
  <c r="E364" i="12"/>
  <c r="AF363" i="13" s="1"/>
  <c r="E360" i="12"/>
  <c r="AF359" i="13" s="1"/>
  <c r="E367" i="12"/>
  <c r="AF366" i="13" s="1"/>
  <c r="I366" i="13" s="1"/>
  <c r="E334" i="12"/>
  <c r="AF333" i="13" s="1"/>
  <c r="E150" i="12"/>
  <c r="AF149" i="13" s="1"/>
  <c r="E23" i="12"/>
  <c r="AF22" i="13" s="1"/>
  <c r="W22" i="13" s="1"/>
  <c r="E129" i="12"/>
  <c r="AF128" i="13" s="1"/>
  <c r="I128" i="13" s="1"/>
  <c r="E101" i="12"/>
  <c r="AF100" i="13" s="1"/>
  <c r="E42" i="12"/>
  <c r="AF41" i="13" s="1"/>
  <c r="E54" i="12"/>
  <c r="AF53" i="13" s="1"/>
  <c r="E66" i="12"/>
  <c r="AF65" i="13" s="1"/>
  <c r="E142" i="12"/>
  <c r="AF141" i="13" s="1"/>
  <c r="E90" i="12"/>
  <c r="AF89" i="13" s="1"/>
  <c r="W89" i="13" s="1"/>
  <c r="E246" i="12"/>
  <c r="AF245" i="13" s="1"/>
  <c r="E22" i="12"/>
  <c r="AF21" i="13" s="1"/>
  <c r="E114" i="12"/>
  <c r="AF113" i="13" s="1"/>
  <c r="E188" i="12"/>
  <c r="AF187" i="13" s="1"/>
  <c r="E93" i="12"/>
  <c r="AF92" i="13" s="1"/>
  <c r="E70" i="12"/>
  <c r="AF69" i="13" s="1"/>
  <c r="E18" i="12"/>
  <c r="AF17" i="13" s="1"/>
  <c r="E58" i="12"/>
  <c r="AF57" i="13" s="1"/>
  <c r="E245" i="12"/>
  <c r="AF244" i="13" s="1"/>
  <c r="W244" i="13" s="1"/>
  <c r="E186" i="12"/>
  <c r="AF185" i="13" s="1"/>
  <c r="I185" i="13" s="1"/>
  <c r="E198" i="12"/>
  <c r="AF197" i="13" s="1"/>
  <c r="E210" i="12"/>
  <c r="AF209" i="13" s="1"/>
  <c r="E234" i="12"/>
  <c r="AF233" i="13" s="1"/>
  <c r="I233" i="13" s="1"/>
  <c r="E10" i="12"/>
  <c r="AF9" i="13" s="1"/>
  <c r="E166" i="12"/>
  <c r="AF165" i="13" s="1"/>
  <c r="E258" i="12"/>
  <c r="AF257" i="13" s="1"/>
  <c r="E34" i="12"/>
  <c r="AF33" i="13" s="1"/>
  <c r="W33" i="13" s="1"/>
  <c r="E237" i="12"/>
  <c r="AF236" i="13" s="1"/>
  <c r="E65" i="12"/>
  <c r="AF64" i="13" s="1"/>
  <c r="E259" i="12"/>
  <c r="AF258" i="13" s="1"/>
  <c r="E338" i="12"/>
  <c r="AF337" i="13" s="1"/>
  <c r="W337" i="13" s="1"/>
  <c r="E265" i="12"/>
  <c r="AF264" i="13" s="1"/>
  <c r="I264" i="13" s="1"/>
  <c r="E151" i="12"/>
  <c r="AF150" i="13" s="1"/>
  <c r="W150" i="13" s="1"/>
  <c r="E394" i="12"/>
  <c r="AF393" i="13" s="1"/>
  <c r="E163" i="12"/>
  <c r="AF162" i="13" s="1"/>
  <c r="E266" i="12"/>
  <c r="AF265" i="13" s="1"/>
  <c r="E199" i="12"/>
  <c r="AF198" i="13" s="1"/>
  <c r="W198" i="13" s="1"/>
  <c r="E355" i="12"/>
  <c r="AF354" i="13" s="1"/>
  <c r="E361" i="12"/>
  <c r="AF360" i="13" s="1"/>
  <c r="E221" i="12"/>
  <c r="AF220" i="13" s="1"/>
  <c r="W220" i="13" s="1"/>
  <c r="E335" i="12"/>
  <c r="AF334" i="13" s="1"/>
  <c r="E212" i="12"/>
  <c r="AF211" i="13" s="1"/>
  <c r="E172" i="12"/>
  <c r="AF171" i="13" s="1"/>
  <c r="E227" i="12"/>
  <c r="AF226" i="13" s="1"/>
  <c r="I226" i="13" s="1"/>
  <c r="E168" i="12"/>
  <c r="AF167" i="13" s="1"/>
  <c r="E113" i="12"/>
  <c r="AF112" i="13" s="1"/>
  <c r="E125" i="12"/>
  <c r="AF124" i="13" s="1"/>
  <c r="E137" i="12"/>
  <c r="AF136" i="13" s="1"/>
  <c r="W136" i="13" s="1"/>
  <c r="E215" i="12"/>
  <c r="AF214" i="13" s="1"/>
  <c r="E189" i="12"/>
  <c r="AF188" i="13" s="1"/>
  <c r="I188" i="13" s="1"/>
  <c r="E44" i="12"/>
  <c r="AF43" i="13" s="1"/>
  <c r="E161" i="12"/>
  <c r="AF160" i="13" s="1"/>
  <c r="I160" i="13" s="1"/>
  <c r="E119" i="12"/>
  <c r="AF118" i="13" s="1"/>
  <c r="W118" i="13" s="1"/>
  <c r="E209" i="12"/>
  <c r="AF208" i="13" s="1"/>
  <c r="W208" i="13" s="1"/>
  <c r="E69" i="12"/>
  <c r="AF68" i="13" s="1"/>
  <c r="E185" i="12"/>
  <c r="AF184" i="13" s="1"/>
  <c r="E95" i="12"/>
  <c r="AF94" i="13" s="1"/>
  <c r="I94" i="13" s="1"/>
  <c r="E176" i="12"/>
  <c r="AF175" i="13" s="1"/>
  <c r="E117" i="12"/>
  <c r="AF116" i="13" s="1"/>
  <c r="I116" i="13" s="1"/>
  <c r="E138" i="12"/>
  <c r="AF137" i="13" s="1"/>
  <c r="E89" i="12"/>
  <c r="AF88" i="13" s="1"/>
  <c r="I88" i="13" s="1"/>
  <c r="E80" i="12"/>
  <c r="AF79" i="13" s="1"/>
  <c r="I79" i="13" s="1"/>
  <c r="E257" i="12"/>
  <c r="AF256" i="13" s="1"/>
  <c r="I256" i="13" s="1"/>
  <c r="E9" i="12"/>
  <c r="AF8" i="13" s="1"/>
  <c r="E21" i="12"/>
  <c r="AF20" i="13" s="1"/>
  <c r="W20" i="13" s="1"/>
  <c r="E247" i="12"/>
  <c r="AF246" i="13" s="1"/>
  <c r="W246" i="13" s="1"/>
  <c r="E33" i="12"/>
  <c r="AF32" i="13" s="1"/>
  <c r="E78" i="12"/>
  <c r="AF77" i="13" s="1"/>
  <c r="E249" i="12"/>
  <c r="AF248" i="13" s="1"/>
  <c r="E57" i="12"/>
  <c r="AF56" i="13" s="1"/>
  <c r="I56" i="13" s="1"/>
  <c r="E213" i="12"/>
  <c r="AF212" i="13" s="1"/>
  <c r="I212" i="13" s="1"/>
  <c r="E81" i="12"/>
  <c r="AF80" i="13" s="1"/>
  <c r="W80" i="13" s="1"/>
  <c r="E53" i="12"/>
  <c r="AF52" i="13" s="1"/>
  <c r="E15" i="12"/>
  <c r="AF14" i="13" s="1"/>
  <c r="E160" i="12"/>
  <c r="AF159" i="13" s="1"/>
  <c r="E363" i="12"/>
  <c r="AF362" i="13" s="1"/>
  <c r="I362" i="13" s="1"/>
  <c r="E310" i="12"/>
  <c r="AF309" i="13" s="1"/>
  <c r="I309" i="13" s="1"/>
  <c r="E381" i="12"/>
  <c r="AF380" i="13" s="1"/>
  <c r="E290" i="12"/>
  <c r="AF289" i="13" s="1"/>
  <c r="E115" i="12"/>
  <c r="AF114" i="13" s="1"/>
  <c r="I114" i="13" s="1"/>
  <c r="E358" i="12"/>
  <c r="AF357" i="13" s="1"/>
  <c r="E285" i="12"/>
  <c r="AF284" i="13" s="1"/>
  <c r="E7" i="12"/>
  <c r="AF6" i="13" s="1"/>
  <c r="E19" i="12"/>
  <c r="AF18" i="13" s="1"/>
  <c r="E262" i="12"/>
  <c r="AF261" i="13" s="1"/>
  <c r="E274" i="12"/>
  <c r="AF273" i="13" s="1"/>
  <c r="E55" i="12"/>
  <c r="AF54" i="13" s="1"/>
  <c r="E298" i="12"/>
  <c r="AF297" i="13" s="1"/>
  <c r="I297" i="13" s="1"/>
  <c r="E322" i="12"/>
  <c r="AF321" i="13" s="1"/>
  <c r="E393" i="12"/>
  <c r="AF392" i="13" s="1"/>
  <c r="E382" i="12"/>
  <c r="AF381" i="13" s="1"/>
  <c r="I381" i="13" s="1"/>
  <c r="E336" i="12"/>
  <c r="AF335" i="13" s="1"/>
  <c r="W335" i="13" s="1"/>
  <c r="E352" i="12"/>
  <c r="AF351" i="13" s="1"/>
  <c r="E348" i="12"/>
  <c r="AF347" i="13" s="1"/>
  <c r="E16" i="12"/>
  <c r="AF15" i="13" s="1"/>
  <c r="E323" i="12"/>
  <c r="AF322" i="13" s="1"/>
  <c r="E196" i="12"/>
  <c r="AF195" i="13" s="1"/>
  <c r="W195" i="13" s="1"/>
  <c r="E232" i="12"/>
  <c r="AF231" i="13" s="1"/>
  <c r="E327" i="12"/>
  <c r="AF326" i="13" s="1"/>
  <c r="E315" i="12"/>
  <c r="AF314" i="13" s="1"/>
  <c r="I314" i="13" s="1"/>
  <c r="E339" i="12"/>
  <c r="AF338" i="13" s="1"/>
  <c r="E292" i="12"/>
  <c r="AF291" i="13" s="1"/>
  <c r="W291" i="13" s="1"/>
  <c r="E302" i="12"/>
  <c r="AF301" i="13" s="1"/>
  <c r="W301" i="13" s="1"/>
  <c r="E349" i="12"/>
  <c r="AF348" i="13" s="1"/>
  <c r="E272" i="12"/>
  <c r="AF271" i="13" s="1"/>
  <c r="W271" i="13" s="1"/>
  <c r="E325" i="12"/>
  <c r="AF324" i="13" s="1"/>
  <c r="I324" i="13" s="1"/>
  <c r="E344" i="12"/>
  <c r="AF343" i="13" s="1"/>
  <c r="E304" i="12"/>
  <c r="AF303" i="13" s="1"/>
  <c r="W303" i="13" s="1"/>
  <c r="E313" i="12"/>
  <c r="AF312" i="13" s="1"/>
  <c r="W312" i="13" s="1"/>
  <c r="E314" i="12"/>
  <c r="AF313" i="13" s="1"/>
  <c r="E260" i="12"/>
  <c r="AF259" i="13" s="1"/>
  <c r="E284" i="12"/>
  <c r="AF283" i="13" s="1"/>
  <c r="E308" i="12"/>
  <c r="AF307" i="13" s="1"/>
  <c r="W307" i="13" s="1"/>
  <c r="Y124" i="13"/>
  <c r="K124" i="13"/>
  <c r="E202" i="6"/>
  <c r="AD201" i="13" s="1"/>
  <c r="U201" i="13" s="1"/>
  <c r="D202" i="6"/>
  <c r="D4" i="6"/>
  <c r="E122" i="6"/>
  <c r="AD121" i="13" s="1"/>
  <c r="D122" i="6"/>
  <c r="E282" i="6"/>
  <c r="AD281" i="13" s="1"/>
  <c r="G281" i="13" s="1"/>
  <c r="D282" i="6"/>
  <c r="D273" i="6"/>
  <c r="E273" i="6"/>
  <c r="AD272" i="13" s="1"/>
  <c r="G272" i="13" s="1"/>
  <c r="D264" i="6"/>
  <c r="E264" i="6"/>
  <c r="AD263" i="13" s="1"/>
  <c r="E60" i="6"/>
  <c r="AD59" i="13" s="1"/>
  <c r="U59" i="13" s="1"/>
  <c r="D60" i="6"/>
  <c r="D248" i="6"/>
  <c r="E248" i="6"/>
  <c r="AD247" i="13" s="1"/>
  <c r="D189" i="6"/>
  <c r="E189" i="6"/>
  <c r="AD188" i="13" s="1"/>
  <c r="G188" i="13" s="1"/>
  <c r="E114" i="6"/>
  <c r="AD113" i="13" s="1"/>
  <c r="G113" i="13" s="1"/>
  <c r="D114" i="6"/>
  <c r="D180" i="6"/>
  <c r="E180" i="6"/>
  <c r="AD179" i="13" s="1"/>
  <c r="U179" i="13" s="1"/>
  <c r="D181" i="6"/>
  <c r="E181" i="6"/>
  <c r="AD180" i="13" s="1"/>
  <c r="G180" i="13" s="1"/>
  <c r="D292" i="6"/>
  <c r="E292" i="6"/>
  <c r="AD291" i="13" s="1"/>
  <c r="G291" i="13" s="1"/>
  <c r="D75" i="6"/>
  <c r="E75" i="6"/>
  <c r="AD74" i="13" s="1"/>
  <c r="D168" i="6"/>
  <c r="E168" i="6"/>
  <c r="AD167" i="13" s="1"/>
  <c r="U167" i="13" s="1"/>
  <c r="D157" i="6"/>
  <c r="E157" i="6"/>
  <c r="AD156" i="13" s="1"/>
  <c r="E347" i="6"/>
  <c r="AD346" i="13" s="1"/>
  <c r="D347" i="6"/>
  <c r="D346" i="6"/>
  <c r="E346" i="6"/>
  <c r="AD345" i="13" s="1"/>
  <c r="G345" i="13" s="1"/>
  <c r="D193" i="6"/>
  <c r="E193" i="6"/>
  <c r="AD192" i="13" s="1"/>
  <c r="E226" i="12"/>
  <c r="AF225" i="13" s="1"/>
  <c r="E182" i="12"/>
  <c r="AF181" i="13" s="1"/>
  <c r="I181" i="13" s="1"/>
  <c r="E174" i="12"/>
  <c r="AF173" i="13" s="1"/>
  <c r="E287" i="12"/>
  <c r="AF286" i="13" s="1"/>
  <c r="E83" i="12"/>
  <c r="AF82" i="13" s="1"/>
  <c r="I82" i="13" s="1"/>
  <c r="E143" i="12"/>
  <c r="AF142" i="13" s="1"/>
  <c r="W142" i="13" s="1"/>
  <c r="E11" i="12"/>
  <c r="AF10" i="13" s="1"/>
  <c r="E203" i="12"/>
  <c r="AF202" i="13" s="1"/>
  <c r="E175" i="12"/>
  <c r="AF174" i="13" s="1"/>
  <c r="W174" i="13" s="1"/>
  <c r="E107" i="12"/>
  <c r="AF106" i="13" s="1"/>
  <c r="I106" i="13" s="1"/>
  <c r="E220" i="12"/>
  <c r="AF219" i="13" s="1"/>
  <c r="E216" i="12"/>
  <c r="AF215" i="13" s="1"/>
  <c r="E395" i="12"/>
  <c r="AF394" i="13" s="1"/>
  <c r="E263" i="12"/>
  <c r="AF262" i="13" s="1"/>
  <c r="E100" i="12"/>
  <c r="AF99" i="13" s="1"/>
  <c r="E96" i="12"/>
  <c r="AF95" i="13" s="1"/>
  <c r="W95" i="13" s="1"/>
  <c r="E223" i="12"/>
  <c r="AF222" i="13" s="1"/>
  <c r="E217" i="12"/>
  <c r="AF216" i="13" s="1"/>
  <c r="E47" i="12"/>
  <c r="AF46" i="13" s="1"/>
  <c r="E190" i="12"/>
  <c r="AF189" i="13" s="1"/>
  <c r="I189" i="13" s="1"/>
  <c r="D283" i="6"/>
  <c r="E283" i="6"/>
  <c r="AD282" i="13" s="1"/>
  <c r="G282" i="13" s="1"/>
  <c r="E74" i="6"/>
  <c r="AD73" i="13" s="1"/>
  <c r="U73" i="13" s="1"/>
  <c r="D74" i="6"/>
  <c r="E316" i="6"/>
  <c r="AD315" i="13" s="1"/>
  <c r="G315" i="13" s="1"/>
  <c r="D316" i="6"/>
  <c r="D335" i="6"/>
  <c r="E335" i="6"/>
  <c r="AD334" i="13" s="1"/>
  <c r="E284" i="6"/>
  <c r="AD283" i="13" s="1"/>
  <c r="D284" i="6"/>
  <c r="E387" i="12"/>
  <c r="AF386" i="13" s="1"/>
  <c r="E127" i="12"/>
  <c r="AF126" i="13" s="1"/>
  <c r="E295" i="12"/>
  <c r="AF294" i="13" s="1"/>
  <c r="W294" i="13" s="1"/>
  <c r="E307" i="12"/>
  <c r="AF306" i="13" s="1"/>
  <c r="E351" i="12"/>
  <c r="AF350" i="13" s="1"/>
  <c r="I350" i="13" s="1"/>
  <c r="E244" i="6"/>
  <c r="AD243" i="13" s="1"/>
  <c r="G243" i="13" s="1"/>
  <c r="D244" i="6"/>
  <c r="D52" i="6"/>
  <c r="D344" i="6"/>
  <c r="E344" i="6"/>
  <c r="AD343" i="13" s="1"/>
  <c r="U343" i="13" s="1"/>
  <c r="D361" i="6"/>
  <c r="E361" i="6"/>
  <c r="AD360" i="13" s="1"/>
  <c r="U360" i="13" s="1"/>
  <c r="D49" i="6"/>
  <c r="E49" i="6"/>
  <c r="AD48" i="13" s="1"/>
  <c r="D112" i="6"/>
  <c r="E112" i="6"/>
  <c r="AD111" i="13" s="1"/>
  <c r="E167" i="6"/>
  <c r="AD166" i="13" s="1"/>
  <c r="U166" i="13" s="1"/>
  <c r="D167" i="6"/>
  <c r="D115" i="6"/>
  <c r="E115" i="6"/>
  <c r="AD114" i="13" s="1"/>
  <c r="U114" i="13" s="1"/>
  <c r="D329" i="6"/>
  <c r="E329" i="6"/>
  <c r="AD328" i="13" s="1"/>
  <c r="G328" i="13" s="1"/>
  <c r="D120" i="6"/>
  <c r="E120" i="6"/>
  <c r="AD119" i="13" s="1"/>
  <c r="U119" i="13" s="1"/>
  <c r="E379" i="6"/>
  <c r="AD378" i="13" s="1"/>
  <c r="D379" i="6"/>
  <c r="D7" i="6"/>
  <c r="E7" i="6"/>
  <c r="AD6" i="13" s="1"/>
  <c r="E22" i="6"/>
  <c r="AD21" i="13" s="1"/>
  <c r="D22" i="6"/>
  <c r="D287" i="6"/>
  <c r="E287" i="6"/>
  <c r="AD286" i="13" s="1"/>
  <c r="G286" i="13" s="1"/>
  <c r="E247" i="6"/>
  <c r="AD246" i="13" s="1"/>
  <c r="U246" i="13" s="1"/>
  <c r="D247" i="6"/>
  <c r="E258" i="6"/>
  <c r="AD257" i="13" s="1"/>
  <c r="G257" i="13" s="1"/>
  <c r="D258" i="6"/>
  <c r="E130" i="6"/>
  <c r="AD129" i="13" s="1"/>
  <c r="G129" i="13" s="1"/>
  <c r="D130" i="6"/>
  <c r="D6" i="6"/>
  <c r="E6" i="6"/>
  <c r="AD5" i="13" s="1"/>
  <c r="U5" i="13" s="1"/>
  <c r="D173" i="6"/>
  <c r="E173" i="6"/>
  <c r="AD172" i="13" s="1"/>
  <c r="G172" i="13" s="1"/>
  <c r="E146" i="6"/>
  <c r="AD145" i="13" s="1"/>
  <c r="G145" i="13" s="1"/>
  <c r="D146" i="6"/>
  <c r="D37" i="6"/>
  <c r="E37" i="6"/>
  <c r="AD36" i="13" s="1"/>
  <c r="G36" i="13" s="1"/>
  <c r="E234" i="6"/>
  <c r="AD233" i="13" s="1"/>
  <c r="D234" i="6"/>
  <c r="E261" i="12"/>
  <c r="AF260" i="13" s="1"/>
  <c r="E337" i="12"/>
  <c r="AF336" i="13" s="1"/>
  <c r="I336" i="13" s="1"/>
  <c r="E391" i="12"/>
  <c r="AF390" i="13" s="1"/>
  <c r="E131" i="12"/>
  <c r="AF130" i="13" s="1"/>
  <c r="I130" i="13" s="1"/>
  <c r="E374" i="12"/>
  <c r="AF373" i="13" s="1"/>
  <c r="E357" i="12"/>
  <c r="AF356" i="13" s="1"/>
  <c r="E301" i="12"/>
  <c r="AF300" i="13" s="1"/>
  <c r="I300" i="13" s="1"/>
  <c r="D328" i="6"/>
  <c r="E328" i="6"/>
  <c r="AD327" i="13" s="1"/>
  <c r="D33" i="6"/>
  <c r="E33" i="6"/>
  <c r="AD32" i="13" s="1"/>
  <c r="D109" i="6"/>
  <c r="E109" i="6"/>
  <c r="AD108" i="13" s="1"/>
  <c r="G108" i="13" s="1"/>
  <c r="E175" i="6"/>
  <c r="AD174" i="13" s="1"/>
  <c r="G174" i="13" s="1"/>
  <c r="D175" i="6"/>
  <c r="D88" i="6"/>
  <c r="E88" i="6"/>
  <c r="AD87" i="13" s="1"/>
  <c r="D211" i="6"/>
  <c r="E211" i="6"/>
  <c r="AD210" i="13" s="1"/>
  <c r="G210" i="13" s="1"/>
  <c r="D312" i="6"/>
  <c r="E312" i="6"/>
  <c r="AD311" i="13" s="1"/>
  <c r="E87" i="6"/>
  <c r="AD86" i="13" s="1"/>
  <c r="G86" i="13" s="1"/>
  <c r="D87" i="6"/>
  <c r="E150" i="6"/>
  <c r="AD149" i="13" s="1"/>
  <c r="D150" i="6"/>
  <c r="E170" i="6"/>
  <c r="AD169" i="13" s="1"/>
  <c r="U169" i="13" s="1"/>
  <c r="D170" i="6"/>
  <c r="E239" i="6"/>
  <c r="AD238" i="13" s="1"/>
  <c r="U238" i="13" s="1"/>
  <c r="D239" i="6"/>
  <c r="D308" i="6"/>
  <c r="E308" i="6"/>
  <c r="AD307" i="13" s="1"/>
  <c r="E187" i="6"/>
  <c r="AD186" i="13" s="1"/>
  <c r="D187" i="6"/>
  <c r="D377" i="6"/>
  <c r="E377" i="6"/>
  <c r="AD376" i="13" s="1"/>
  <c r="G376" i="13" s="1"/>
  <c r="D91" i="6"/>
  <c r="E91" i="6"/>
  <c r="AD90" i="13" s="1"/>
  <c r="D133" i="6"/>
  <c r="E133" i="6"/>
  <c r="AD132" i="13" s="1"/>
  <c r="G132" i="13" s="1"/>
  <c r="E399" i="6"/>
  <c r="AD398" i="13" s="1"/>
  <c r="G398" i="13" s="1"/>
  <c r="D399" i="6"/>
  <c r="D96" i="6"/>
  <c r="E96" i="6"/>
  <c r="AD95" i="13" s="1"/>
  <c r="G95" i="13" s="1"/>
  <c r="D21" i="6"/>
  <c r="E21" i="6"/>
  <c r="AD20" i="13" s="1"/>
  <c r="U20" i="13" s="1"/>
  <c r="E86" i="6"/>
  <c r="AD85" i="13" s="1"/>
  <c r="G85" i="13" s="1"/>
  <c r="D86" i="6"/>
  <c r="E39" i="6"/>
  <c r="AD38" i="13" s="1"/>
  <c r="G38" i="13" s="1"/>
  <c r="D39" i="6"/>
  <c r="D169" i="6"/>
  <c r="E169" i="6"/>
  <c r="AD168" i="13" s="1"/>
  <c r="U168" i="13" s="1"/>
  <c r="D73" i="6"/>
  <c r="E73" i="6"/>
  <c r="AD72" i="13" s="1"/>
  <c r="G72" i="13" s="1"/>
  <c r="E123" i="6"/>
  <c r="AD122" i="13" s="1"/>
  <c r="G122" i="13" s="1"/>
  <c r="D123" i="6"/>
  <c r="E66" i="6"/>
  <c r="AD65" i="13" s="1"/>
  <c r="U65" i="13" s="1"/>
  <c r="D66" i="6"/>
  <c r="D51" i="6"/>
  <c r="E51" i="6"/>
  <c r="AD50" i="13" s="1"/>
  <c r="D293" i="6"/>
  <c r="E293" i="6"/>
  <c r="AD292" i="13" s="1"/>
  <c r="G292" i="13" s="1"/>
  <c r="E314" i="6"/>
  <c r="AD313" i="13" s="1"/>
  <c r="G313" i="13" s="1"/>
  <c r="D314" i="6"/>
  <c r="D209" i="6"/>
  <c r="E209" i="6"/>
  <c r="AD208" i="13" s="1"/>
  <c r="G208" i="13" s="1"/>
  <c r="E330" i="6"/>
  <c r="AD329" i="13" s="1"/>
  <c r="U329" i="13" s="1"/>
  <c r="D330" i="6"/>
  <c r="D309" i="6"/>
  <c r="E309" i="6"/>
  <c r="AD308" i="13" s="1"/>
  <c r="G308" i="13" s="1"/>
  <c r="D53" i="6"/>
  <c r="E53" i="6"/>
  <c r="AD52" i="13" s="1"/>
  <c r="D352" i="6"/>
  <c r="E352" i="6"/>
  <c r="AD351" i="13" s="1"/>
  <c r="G351" i="13" s="1"/>
  <c r="D223" i="6"/>
  <c r="E223" i="6"/>
  <c r="AD222" i="13" s="1"/>
  <c r="E194" i="6"/>
  <c r="AD193" i="13" s="1"/>
  <c r="G193" i="13" s="1"/>
  <c r="D194" i="6"/>
  <c r="E106" i="6"/>
  <c r="AD105" i="13" s="1"/>
  <c r="U105" i="13" s="1"/>
  <c r="D106" i="6"/>
  <c r="D360" i="6"/>
  <c r="E360" i="6"/>
  <c r="AD359" i="13" s="1"/>
  <c r="E218" i="6"/>
  <c r="AD217" i="13" s="1"/>
  <c r="G217" i="13" s="1"/>
  <c r="D218" i="6"/>
  <c r="E38" i="6"/>
  <c r="AD37" i="13" s="1"/>
  <c r="D38" i="6"/>
  <c r="D269" i="6"/>
  <c r="E269" i="6"/>
  <c r="AD268" i="13" s="1"/>
  <c r="G268" i="13" s="1"/>
  <c r="E84" i="6"/>
  <c r="AD83" i="13" s="1"/>
  <c r="G83" i="13" s="1"/>
  <c r="D84" i="6"/>
  <c r="D201" i="6"/>
  <c r="E201" i="6"/>
  <c r="AD200" i="13" s="1"/>
  <c r="U200" i="13" s="1"/>
  <c r="D321" i="6"/>
  <c r="E321" i="6"/>
  <c r="AD320" i="13" s="1"/>
  <c r="U320" i="13" s="1"/>
  <c r="E262" i="6"/>
  <c r="AD261" i="13" s="1"/>
  <c r="G261" i="13" s="1"/>
  <c r="D262" i="6"/>
  <c r="E322" i="6"/>
  <c r="AD321" i="13" s="1"/>
  <c r="G321" i="13" s="1"/>
  <c r="D322" i="6"/>
  <c r="E62" i="6"/>
  <c r="AD61" i="13" s="1"/>
  <c r="U61" i="13" s="1"/>
  <c r="D62" i="6"/>
  <c r="E230" i="6"/>
  <c r="AD229" i="13" s="1"/>
  <c r="D230" i="6"/>
  <c r="E327" i="6"/>
  <c r="AD326" i="13" s="1"/>
  <c r="G326" i="13" s="1"/>
  <c r="D327" i="6"/>
  <c r="E338" i="6"/>
  <c r="AD337" i="13" s="1"/>
  <c r="D338" i="6"/>
  <c r="E367" i="6"/>
  <c r="AD366" i="13" s="1"/>
  <c r="G366" i="13" s="1"/>
  <c r="D367" i="6"/>
  <c r="E294" i="6"/>
  <c r="AD293" i="13" s="1"/>
  <c r="G293" i="13" s="1"/>
  <c r="D294" i="6"/>
  <c r="E76" i="6"/>
  <c r="AD75" i="13" s="1"/>
  <c r="U75" i="13" s="1"/>
  <c r="D76" i="6"/>
  <c r="E393" i="6"/>
  <c r="AD392" i="13" s="1"/>
  <c r="U392" i="13" s="1"/>
  <c r="D393" i="6"/>
  <c r="E12" i="6"/>
  <c r="AD11" i="13" s="1"/>
  <c r="U11" i="13" s="1"/>
  <c r="D12" i="6"/>
  <c r="D5" i="6"/>
  <c r="D217" i="6"/>
  <c r="E217" i="6"/>
  <c r="AD216" i="13" s="1"/>
  <c r="D357" i="6"/>
  <c r="E357" i="6"/>
  <c r="AD356" i="13" s="1"/>
  <c r="U356" i="13" s="1"/>
  <c r="D35" i="6"/>
  <c r="E35" i="6"/>
  <c r="AD34" i="13" s="1"/>
  <c r="G34" i="13" s="1"/>
  <c r="E64" i="6"/>
  <c r="AD63" i="13" s="1"/>
  <c r="U63" i="13" s="1"/>
  <c r="D64" i="6"/>
  <c r="E377" i="12"/>
  <c r="AF376" i="13" s="1"/>
  <c r="E368" i="12"/>
  <c r="AF367" i="13" s="1"/>
  <c r="E297" i="12"/>
  <c r="AF296" i="13" s="1"/>
  <c r="E309" i="12"/>
  <c r="AF308" i="13" s="1"/>
  <c r="W308" i="13" s="1"/>
  <c r="E321" i="12"/>
  <c r="AF320" i="13" s="1"/>
  <c r="I320" i="13" s="1"/>
  <c r="E366" i="12"/>
  <c r="AF365" i="13" s="1"/>
  <c r="I365" i="13" s="1"/>
  <c r="E345" i="12"/>
  <c r="AF344" i="13" s="1"/>
  <c r="E369" i="12"/>
  <c r="AF368" i="13" s="1"/>
  <c r="E341" i="12"/>
  <c r="AF340" i="13" s="1"/>
  <c r="E63" i="6"/>
  <c r="AD62" i="13" s="1"/>
  <c r="D63" i="6"/>
  <c r="D56" i="6"/>
  <c r="E56" i="6"/>
  <c r="AD55" i="13" s="1"/>
  <c r="G55" i="13" s="1"/>
  <c r="D107" i="6"/>
  <c r="E107" i="6"/>
  <c r="AD106" i="13" s="1"/>
  <c r="U106" i="13" s="1"/>
  <c r="D333" i="6"/>
  <c r="E333" i="6"/>
  <c r="AD332" i="13" s="1"/>
  <c r="U332" i="13" s="1"/>
  <c r="E87" i="12"/>
  <c r="AF86" i="13" s="1"/>
  <c r="E294" i="12"/>
  <c r="AF293" i="13" s="1"/>
  <c r="E273" i="12"/>
  <c r="AF272" i="13" s="1"/>
  <c r="E386" i="12"/>
  <c r="AF385" i="13" s="1"/>
  <c r="E278" i="12"/>
  <c r="AF277" i="13" s="1"/>
  <c r="I277" i="13" s="1"/>
  <c r="E277" i="12"/>
  <c r="AF276" i="13" s="1"/>
  <c r="E326" i="12"/>
  <c r="AF325" i="13" s="1"/>
  <c r="E43" i="12"/>
  <c r="AF42" i="13" s="1"/>
  <c r="E286" i="12"/>
  <c r="AF285" i="13" s="1"/>
  <c r="E390" i="12"/>
  <c r="AF389" i="13" s="1"/>
  <c r="E346" i="12"/>
  <c r="AF345" i="13" s="1"/>
  <c r="I345" i="13" s="1"/>
  <c r="E385" i="12"/>
  <c r="AF384" i="13" s="1"/>
  <c r="E16" i="6"/>
  <c r="AD15" i="13" s="1"/>
  <c r="G15" i="13" s="1"/>
  <c r="D16" i="6"/>
  <c r="D165" i="6"/>
  <c r="E165" i="6"/>
  <c r="AD164" i="13" s="1"/>
  <c r="E90" i="6"/>
  <c r="AD89" i="13" s="1"/>
  <c r="D90" i="6"/>
  <c r="D81" i="6"/>
  <c r="E81" i="6"/>
  <c r="AD80" i="13" s="1"/>
  <c r="G80" i="13" s="1"/>
  <c r="D339" i="6"/>
  <c r="E339" i="6"/>
  <c r="AD338" i="13" s="1"/>
  <c r="G338" i="13" s="1"/>
  <c r="D276" i="6"/>
  <c r="E276" i="6"/>
  <c r="AD275" i="13" s="1"/>
  <c r="G275" i="13" s="1"/>
  <c r="E359" i="12"/>
  <c r="AF358" i="13" s="1"/>
  <c r="E214" i="12"/>
  <c r="AF213" i="13" s="1"/>
  <c r="W213" i="13" s="1"/>
  <c r="E170" i="12"/>
  <c r="AF169" i="13" s="1"/>
  <c r="E162" i="12"/>
  <c r="AF161" i="13" s="1"/>
  <c r="E191" i="12"/>
  <c r="AF190" i="13" s="1"/>
  <c r="W190" i="13" s="1"/>
  <c r="E132" i="12"/>
  <c r="AF131" i="13" s="1"/>
  <c r="I131" i="13" s="1"/>
  <c r="E141" i="12"/>
  <c r="AF140" i="13" s="1"/>
  <c r="I140" i="13" s="1"/>
  <c r="E106" i="12"/>
  <c r="AF105" i="13" s="1"/>
  <c r="E118" i="12"/>
  <c r="AF117" i="13" s="1"/>
  <c r="E130" i="12"/>
  <c r="AF129" i="13" s="1"/>
  <c r="E299" i="12"/>
  <c r="AF298" i="13" s="1"/>
  <c r="E167" i="12"/>
  <c r="AF166" i="13" s="1"/>
  <c r="I166" i="13" s="1"/>
  <c r="E154" i="12"/>
  <c r="AF153" i="13" s="1"/>
  <c r="E67" i="12"/>
  <c r="AF66" i="13" s="1"/>
  <c r="E178" i="12"/>
  <c r="AF177" i="13" s="1"/>
  <c r="E134" i="12"/>
  <c r="AF133" i="13" s="1"/>
  <c r="I133" i="13" s="1"/>
  <c r="E126" i="12"/>
  <c r="AF125" i="13" s="1"/>
  <c r="I125" i="13" s="1"/>
  <c r="D203" i="6"/>
  <c r="E203" i="6"/>
  <c r="AD202" i="13" s="1"/>
  <c r="D388" i="6"/>
  <c r="E388" i="6"/>
  <c r="AD387" i="13" s="1"/>
  <c r="E215" i="6"/>
  <c r="AD214" i="13" s="1"/>
  <c r="G214" i="13" s="1"/>
  <c r="D215" i="6"/>
  <c r="D289" i="6"/>
  <c r="E289" i="6"/>
  <c r="AD288" i="13" s="1"/>
  <c r="U288" i="13" s="1"/>
  <c r="D224" i="6"/>
  <c r="E224" i="6"/>
  <c r="AD223" i="13" s="1"/>
  <c r="G223" i="13" s="1"/>
  <c r="D41" i="6"/>
  <c r="E41" i="6"/>
  <c r="AD40" i="13" s="1"/>
  <c r="G40" i="13" s="1"/>
  <c r="E82" i="12"/>
  <c r="AF81" i="13" s="1"/>
  <c r="E38" i="12"/>
  <c r="AF37" i="13" s="1"/>
  <c r="E30" i="12"/>
  <c r="AF29" i="13" s="1"/>
  <c r="W29" i="13" s="1"/>
  <c r="E250" i="12"/>
  <c r="AF249" i="13" s="1"/>
  <c r="E31" i="12"/>
  <c r="AF30" i="13" s="1"/>
  <c r="I30" i="13" s="1"/>
  <c r="E76" i="12"/>
  <c r="AF75" i="13" s="1"/>
  <c r="W75" i="13" s="1"/>
  <c r="E72" i="12"/>
  <c r="AF71" i="13" s="1"/>
  <c r="E241" i="12"/>
  <c r="AF240" i="13" s="1"/>
  <c r="W240" i="13" s="1"/>
  <c r="E211" i="12"/>
  <c r="AF210" i="13" s="1"/>
  <c r="W210" i="13" s="1"/>
  <c r="E347" i="12"/>
  <c r="AF346" i="13" s="1"/>
  <c r="I346" i="13" s="1"/>
  <c r="E79" i="12"/>
  <c r="AF78" i="13" s="1"/>
  <c r="I78" i="13" s="1"/>
  <c r="E46" i="12"/>
  <c r="AF45" i="13" s="1"/>
  <c r="W45" i="13" s="1"/>
  <c r="D132" i="6"/>
  <c r="E132" i="6"/>
  <c r="AD131" i="13" s="1"/>
  <c r="G131" i="13" s="1"/>
  <c r="E363" i="6"/>
  <c r="AD362" i="13" s="1"/>
  <c r="G362" i="13" s="1"/>
  <c r="D363" i="6"/>
  <c r="D381" i="6"/>
  <c r="E381" i="6"/>
  <c r="AD380" i="13" s="1"/>
  <c r="D192" i="6"/>
  <c r="E192" i="6"/>
  <c r="AD191" i="13" s="1"/>
  <c r="G191" i="13" s="1"/>
  <c r="E214" i="6"/>
  <c r="AD213" i="13" s="1"/>
  <c r="G213" i="13" s="1"/>
  <c r="D214" i="6"/>
  <c r="D72" i="6"/>
  <c r="E72" i="6"/>
  <c r="AD71" i="13" s="1"/>
  <c r="G71" i="13" s="1"/>
  <c r="D237" i="6"/>
  <c r="E237" i="6"/>
  <c r="AD236" i="13" s="1"/>
  <c r="D4" i="12"/>
  <c r="D378" i="6"/>
  <c r="E378" i="6"/>
  <c r="AD377" i="13" s="1"/>
  <c r="U377" i="13" s="1"/>
  <c r="D320" i="6"/>
  <c r="E320" i="6"/>
  <c r="AD319" i="13" s="1"/>
  <c r="D319" i="6"/>
  <c r="E319" i="6"/>
  <c r="AD318" i="13" s="1"/>
  <c r="U318" i="13" s="1"/>
  <c r="E42" i="6"/>
  <c r="AD41" i="13" s="1"/>
  <c r="G41" i="13" s="1"/>
  <c r="D42" i="6"/>
  <c r="D104" i="6"/>
  <c r="E104" i="6"/>
  <c r="AD103" i="13" s="1"/>
  <c r="G103" i="13" s="1"/>
  <c r="D149" i="6"/>
  <c r="E149" i="6"/>
  <c r="AD148" i="13" s="1"/>
  <c r="G148" i="13" s="1"/>
  <c r="D323" i="6"/>
  <c r="E323" i="6"/>
  <c r="AD322" i="13" s="1"/>
  <c r="U322" i="13" s="1"/>
  <c r="E342" i="6"/>
  <c r="AD341" i="13" s="1"/>
  <c r="D342" i="6"/>
  <c r="D216" i="6"/>
  <c r="E216" i="6"/>
  <c r="AD215" i="13" s="1"/>
  <c r="U215" i="13" s="1"/>
  <c r="D105" i="6"/>
  <c r="E105" i="6"/>
  <c r="AD104" i="13" s="1"/>
  <c r="U104" i="13" s="1"/>
  <c r="E28" i="6"/>
  <c r="AD27" i="13" s="1"/>
  <c r="U27" i="13" s="1"/>
  <c r="D28" i="6"/>
  <c r="D404" i="6"/>
  <c r="E404" i="6"/>
  <c r="AD403" i="13" s="1"/>
  <c r="G403" i="13" s="1"/>
  <c r="E286" i="6"/>
  <c r="AD285" i="13" s="1"/>
  <c r="D286" i="6"/>
  <c r="D159" i="6"/>
  <c r="E159" i="6"/>
  <c r="AD158" i="13" s="1"/>
  <c r="D95" i="6"/>
  <c r="E95" i="6"/>
  <c r="AD94" i="13" s="1"/>
  <c r="D171" i="6"/>
  <c r="E171" i="6"/>
  <c r="AD170" i="13" s="1"/>
  <c r="U170" i="13" s="1"/>
  <c r="E266" i="6"/>
  <c r="AD265" i="13" s="1"/>
  <c r="G265" i="13" s="1"/>
  <c r="D266" i="6"/>
  <c r="E251" i="12"/>
  <c r="AF250" i="13" s="1"/>
  <c r="E200" i="12"/>
  <c r="AF199" i="13" s="1"/>
  <c r="E37" i="12"/>
  <c r="AF36" i="13" s="1"/>
  <c r="E59" i="12"/>
  <c r="AF58" i="13" s="1"/>
  <c r="E156" i="12"/>
  <c r="AF155" i="13" s="1"/>
  <c r="E92" i="12"/>
  <c r="AF91" i="13" s="1"/>
  <c r="I91" i="13" s="1"/>
  <c r="E104" i="12"/>
  <c r="AF103" i="13" s="1"/>
  <c r="E116" i="12"/>
  <c r="AF115" i="13" s="1"/>
  <c r="I115" i="13" s="1"/>
  <c r="E149" i="12"/>
  <c r="AF148" i="13" s="1"/>
  <c r="I148" i="13" s="1"/>
  <c r="E35" i="12"/>
  <c r="AF34" i="13" s="1"/>
  <c r="E121" i="12"/>
  <c r="AF120" i="13" s="1"/>
  <c r="E140" i="12"/>
  <c r="AF139" i="13" s="1"/>
  <c r="W139" i="13" s="1"/>
  <c r="E29" i="12"/>
  <c r="AF28" i="13" s="1"/>
  <c r="E133" i="12"/>
  <c r="AF132" i="13" s="1"/>
  <c r="E164" i="12"/>
  <c r="AF163" i="13" s="1"/>
  <c r="E124" i="12"/>
  <c r="AF123" i="13" s="1"/>
  <c r="I123" i="13" s="1"/>
  <c r="E120" i="12"/>
  <c r="AF119" i="13" s="1"/>
  <c r="E324" i="6"/>
  <c r="AD323" i="13" s="1"/>
  <c r="G323" i="13" s="1"/>
  <c r="D324" i="6"/>
  <c r="D67" i="6"/>
  <c r="E67" i="6"/>
  <c r="AD66" i="13" s="1"/>
  <c r="E274" i="6"/>
  <c r="AD273" i="13" s="1"/>
  <c r="G273" i="13" s="1"/>
  <c r="D274" i="6"/>
  <c r="D253" i="6"/>
  <c r="E253" i="6"/>
  <c r="AD252" i="13" s="1"/>
  <c r="U252" i="13" s="1"/>
  <c r="D152" i="6"/>
  <c r="E152" i="6"/>
  <c r="AD151" i="13" s="1"/>
  <c r="D116" i="6"/>
  <c r="E116" i="6"/>
  <c r="AD115" i="13" s="1"/>
  <c r="D386" i="6"/>
  <c r="E386" i="6"/>
  <c r="AD385" i="13" s="1"/>
  <c r="D325" i="6"/>
  <c r="E325" i="6"/>
  <c r="AD324" i="13" s="1"/>
  <c r="D232" i="6"/>
  <c r="E232" i="6"/>
  <c r="AD231" i="13" s="1"/>
  <c r="U231" i="13" s="1"/>
  <c r="D212" i="6"/>
  <c r="E212" i="6"/>
  <c r="AD211" i="13" s="1"/>
  <c r="G211" i="13" s="1"/>
  <c r="E267" i="6"/>
  <c r="AD266" i="13" s="1"/>
  <c r="U266" i="13" s="1"/>
  <c r="D267" i="6"/>
  <c r="E373" i="12"/>
  <c r="AF372" i="13" s="1"/>
  <c r="E380" i="12"/>
  <c r="AF379" i="13" s="1"/>
  <c r="E392" i="12"/>
  <c r="AF391" i="13" s="1"/>
  <c r="E350" i="12"/>
  <c r="AF349" i="13" s="1"/>
  <c r="E404" i="12"/>
  <c r="AF403" i="13" s="1"/>
  <c r="E317" i="12"/>
  <c r="AF316" i="13" s="1"/>
  <c r="E362" i="12"/>
  <c r="AF361" i="13" s="1"/>
  <c r="I361" i="13" s="1"/>
  <c r="E275" i="12"/>
  <c r="AF274" i="13" s="1"/>
  <c r="W274" i="13" s="1"/>
  <c r="E219" i="12"/>
  <c r="AF218" i="13" s="1"/>
  <c r="D281" i="6"/>
  <c r="E281" i="6"/>
  <c r="AD280" i="13" s="1"/>
  <c r="U280" i="13" s="1"/>
  <c r="D275" i="6"/>
  <c r="E275" i="6"/>
  <c r="AD274" i="13" s="1"/>
  <c r="G274" i="13" s="1"/>
  <c r="E134" i="6"/>
  <c r="AD133" i="13" s="1"/>
  <c r="G133" i="13" s="1"/>
  <c r="D134" i="6"/>
  <c r="D97" i="6"/>
  <c r="E97" i="6"/>
  <c r="AD96" i="13" s="1"/>
  <c r="E298" i="6"/>
  <c r="AD297" i="13" s="1"/>
  <c r="U297" i="13" s="1"/>
  <c r="D298" i="6"/>
  <c r="E54" i="6"/>
  <c r="AD53" i="13" s="1"/>
  <c r="U53" i="13" s="1"/>
  <c r="D54" i="6"/>
  <c r="D99" i="6"/>
  <c r="E99" i="6"/>
  <c r="AD98" i="13" s="1"/>
  <c r="U98" i="13" s="1"/>
  <c r="E365" i="12"/>
  <c r="AF364" i="13" s="1"/>
  <c r="E356" i="12"/>
  <c r="AF355" i="13" s="1"/>
  <c r="I355" i="13" s="1"/>
  <c r="E289" i="12"/>
  <c r="AF288" i="13" s="1"/>
  <c r="I288" i="13" s="1"/>
  <c r="E316" i="12"/>
  <c r="AF315" i="13" s="1"/>
  <c r="E312" i="12"/>
  <c r="AF311" i="13" s="1"/>
  <c r="W311" i="13" s="1"/>
  <c r="E353" i="12"/>
  <c r="AF352" i="13" s="1"/>
  <c r="E269" i="12"/>
  <c r="AF268" i="13" s="1"/>
  <c r="E281" i="12"/>
  <c r="AF280" i="13" s="1"/>
  <c r="I280" i="13" s="1"/>
  <c r="E333" i="12"/>
  <c r="AF332" i="13" s="1"/>
  <c r="E305" i="12"/>
  <c r="AF304" i="13" s="1"/>
  <c r="E332" i="12"/>
  <c r="AF331" i="13" s="1"/>
  <c r="E282" i="12"/>
  <c r="AF281" i="13" s="1"/>
  <c r="E329" i="12"/>
  <c r="AF328" i="13" s="1"/>
  <c r="E280" i="12"/>
  <c r="AF279" i="13" s="1"/>
  <c r="W279" i="13" s="1"/>
  <c r="E320" i="12"/>
  <c r="AF319" i="13" s="1"/>
  <c r="D85" i="6"/>
  <c r="E85" i="6"/>
  <c r="AD84" i="13" s="1"/>
  <c r="D93" i="6"/>
  <c r="E93" i="6"/>
  <c r="AD92" i="13" s="1"/>
  <c r="U92" i="13" s="1"/>
  <c r="E34" i="6"/>
  <c r="AD33" i="13" s="1"/>
  <c r="D34" i="6"/>
  <c r="D229" i="6"/>
  <c r="E229" i="6"/>
  <c r="AD228" i="13" s="1"/>
  <c r="D259" i="6"/>
  <c r="E259" i="6"/>
  <c r="AD258" i="13" s="1"/>
  <c r="U258" i="13" s="1"/>
  <c r="D261" i="6"/>
  <c r="E261" i="6"/>
  <c r="AD260" i="13" s="1"/>
  <c r="U260" i="13" s="1"/>
  <c r="E159" i="12"/>
  <c r="AF158" i="13" s="1"/>
  <c r="W158" i="13" s="1"/>
  <c r="E39" i="12"/>
  <c r="AF38" i="13" s="1"/>
  <c r="W38" i="13" s="1"/>
  <c r="E50" i="6"/>
  <c r="AD49" i="13" s="1"/>
  <c r="G49" i="13" s="1"/>
  <c r="D50" i="6"/>
  <c r="D365" i="6"/>
  <c r="E365" i="6"/>
  <c r="AD364" i="13" s="1"/>
  <c r="E27" i="12"/>
  <c r="AF26" i="13" s="1"/>
  <c r="W26" i="13" s="1"/>
  <c r="E183" i="12"/>
  <c r="AF182" i="13" s="1"/>
  <c r="W182" i="13" s="1"/>
  <c r="E51" i="12"/>
  <c r="AF50" i="13" s="1"/>
  <c r="E58" i="6"/>
  <c r="AD57" i="13" s="1"/>
  <c r="D58" i="6"/>
  <c r="E231" i="12"/>
  <c r="AF230" i="13" s="1"/>
  <c r="E389" i="12"/>
  <c r="AF388" i="13" s="1"/>
  <c r="E123" i="12"/>
  <c r="AF122" i="13" s="1"/>
  <c r="E330" i="12"/>
  <c r="AF329" i="13" s="1"/>
  <c r="I329" i="13" s="1"/>
  <c r="E135" i="12"/>
  <c r="AF134" i="13" s="1"/>
  <c r="W134" i="13" s="1"/>
  <c r="E342" i="12"/>
  <c r="AF341" i="13" s="1"/>
  <c r="E147" i="12"/>
  <c r="AF146" i="13" s="1"/>
  <c r="I146" i="13" s="1"/>
  <c r="E354" i="12"/>
  <c r="AF353" i="13" s="1"/>
  <c r="I353" i="13" s="1"/>
  <c r="E187" i="12"/>
  <c r="AF186" i="13" s="1"/>
  <c r="E378" i="12"/>
  <c r="AF377" i="13" s="1"/>
  <c r="E402" i="12"/>
  <c r="AF401" i="13" s="1"/>
  <c r="I401" i="13" s="1"/>
  <c r="D313" i="6"/>
  <c r="E313" i="6"/>
  <c r="AD312" i="13" s="1"/>
  <c r="G312" i="13" s="1"/>
  <c r="E306" i="6"/>
  <c r="AD305" i="13" s="1"/>
  <c r="U305" i="13" s="1"/>
  <c r="D306" i="6"/>
  <c r="D299" i="6"/>
  <c r="E299" i="6"/>
  <c r="AD298" i="13" s="1"/>
  <c r="G298" i="13" s="1"/>
  <c r="E99" i="12"/>
  <c r="AF98" i="13" s="1"/>
  <c r="E306" i="12"/>
  <c r="AF305" i="13" s="1"/>
  <c r="E331" i="12"/>
  <c r="AF330" i="13" s="1"/>
  <c r="E63" i="12"/>
  <c r="AF62" i="13" s="1"/>
  <c r="I62" i="13" s="1"/>
  <c r="E270" i="12"/>
  <c r="AF269" i="13" s="1"/>
  <c r="E182" i="6"/>
  <c r="AD181" i="13" s="1"/>
  <c r="G181" i="13" s="1"/>
  <c r="D182" i="6"/>
  <c r="E270" i="6"/>
  <c r="AD269" i="13" s="1"/>
  <c r="G269" i="13" s="1"/>
  <c r="D270" i="6"/>
  <c r="D31" i="6"/>
  <c r="E31" i="6"/>
  <c r="AD30" i="13" s="1"/>
  <c r="G30" i="13" s="1"/>
  <c r="E403" i="6"/>
  <c r="AD402" i="13" s="1"/>
  <c r="D403" i="6"/>
  <c r="E220" i="6"/>
  <c r="AD219" i="13" s="1"/>
  <c r="D220" i="6"/>
  <c r="E387" i="6"/>
  <c r="AD386" i="13" s="1"/>
  <c r="U386" i="13" s="1"/>
  <c r="D387" i="6"/>
  <c r="D349" i="6"/>
  <c r="E349" i="6"/>
  <c r="AD348" i="13" s="1"/>
  <c r="E158" i="6"/>
  <c r="AD157" i="13" s="1"/>
  <c r="U157" i="13" s="1"/>
  <c r="D158" i="6"/>
  <c r="D301" i="6"/>
  <c r="E301" i="6"/>
  <c r="AD300" i="13" s="1"/>
  <c r="G300" i="13" s="1"/>
  <c r="E271" i="6"/>
  <c r="AD270" i="13" s="1"/>
  <c r="G270" i="13" s="1"/>
  <c r="D271" i="6"/>
  <c r="D8" i="6"/>
  <c r="E8" i="6"/>
  <c r="AD7" i="13" s="1"/>
  <c r="E46" i="6"/>
  <c r="AD45" i="13" s="1"/>
  <c r="D46" i="6"/>
  <c r="D362" i="6"/>
  <c r="E362" i="6"/>
  <c r="AD361" i="13" s="1"/>
  <c r="G361" i="13" s="1"/>
  <c r="D317" i="6"/>
  <c r="E317" i="6"/>
  <c r="AD316" i="13" s="1"/>
  <c r="G316" i="13" s="1"/>
  <c r="D15" i="6"/>
  <c r="E15" i="6"/>
  <c r="AD14" i="13" s="1"/>
  <c r="G14" i="13" s="1"/>
  <c r="D57" i="6"/>
  <c r="E57" i="6"/>
  <c r="AD56" i="13" s="1"/>
  <c r="U56" i="13" s="1"/>
  <c r="E139" i="12"/>
  <c r="AF138" i="13" s="1"/>
  <c r="I138" i="13" s="1"/>
  <c r="E328" i="12"/>
  <c r="AF327" i="13" s="1"/>
  <c r="E324" i="12"/>
  <c r="AF323" i="13" s="1"/>
  <c r="E376" i="12"/>
  <c r="AF375" i="13" s="1"/>
  <c r="W375" i="13" s="1"/>
  <c r="E372" i="12"/>
  <c r="AF371" i="13" s="1"/>
  <c r="E296" i="12"/>
  <c r="AF295" i="13" s="1"/>
  <c r="W295" i="13" s="1"/>
  <c r="E400" i="12"/>
  <c r="AF399" i="13" s="1"/>
  <c r="E396" i="12"/>
  <c r="AF395" i="13" s="1"/>
  <c r="E379" i="12"/>
  <c r="AF378" i="13" s="1"/>
  <c r="E108" i="6"/>
  <c r="AD107" i="13" s="1"/>
  <c r="U107" i="13" s="1"/>
  <c r="D108" i="6"/>
  <c r="E103" i="6"/>
  <c r="AD102" i="13" s="1"/>
  <c r="U102" i="13" s="1"/>
  <c r="D103" i="6"/>
  <c r="D179" i="6"/>
  <c r="E179" i="6"/>
  <c r="AD178" i="13" s="1"/>
  <c r="D340" i="6"/>
  <c r="E340" i="6"/>
  <c r="AD339" i="13" s="1"/>
  <c r="D125" i="6"/>
  <c r="E125" i="6"/>
  <c r="AD124" i="13" s="1"/>
  <c r="D396" i="6"/>
  <c r="E396" i="6"/>
  <c r="AD395" i="13" s="1"/>
  <c r="U395" i="13" s="1"/>
  <c r="D141" i="6"/>
  <c r="E141" i="6"/>
  <c r="AD140" i="13" s="1"/>
  <c r="U140" i="13" s="1"/>
  <c r="D69" i="6"/>
  <c r="E69" i="6"/>
  <c r="AD68" i="13" s="1"/>
  <c r="D243" i="6"/>
  <c r="E243" i="6"/>
  <c r="AD242" i="13" s="1"/>
  <c r="U242" i="13" s="1"/>
  <c r="D127" i="6"/>
  <c r="E127" i="6"/>
  <c r="AD126" i="13" s="1"/>
  <c r="G126" i="13" s="1"/>
  <c r="D113" i="6"/>
  <c r="E113" i="6"/>
  <c r="AD112" i="13" s="1"/>
  <c r="G112" i="13" s="1"/>
  <c r="D139" i="6"/>
  <c r="E139" i="6"/>
  <c r="AD138" i="13" s="1"/>
  <c r="E102" i="6"/>
  <c r="AD101" i="13" s="1"/>
  <c r="G101" i="13" s="1"/>
  <c r="D102" i="6"/>
  <c r="E359" i="6"/>
  <c r="AD358" i="13" s="1"/>
  <c r="D359" i="6"/>
  <c r="D331" i="6"/>
  <c r="E331" i="6"/>
  <c r="AD330" i="13" s="1"/>
  <c r="U330" i="13" s="1"/>
  <c r="D197" i="6"/>
  <c r="E197" i="6"/>
  <c r="AD196" i="13" s="1"/>
  <c r="G196" i="13" s="1"/>
  <c r="D65" i="6"/>
  <c r="E65" i="6"/>
  <c r="AD64" i="13" s="1"/>
  <c r="G64" i="13" s="1"/>
  <c r="D176" i="6"/>
  <c r="E176" i="6"/>
  <c r="AD175" i="13" s="1"/>
  <c r="G175" i="13" s="1"/>
  <c r="D29" i="6"/>
  <c r="E29" i="6"/>
  <c r="AD28" i="13" s="1"/>
  <c r="G28" i="13" s="1"/>
  <c r="E334" i="6"/>
  <c r="AD333" i="13" s="1"/>
  <c r="U333" i="13" s="1"/>
  <c r="D334" i="6"/>
  <c r="E71" i="6"/>
  <c r="AD70" i="13" s="1"/>
  <c r="D71" i="6"/>
  <c r="S115" i="13"/>
  <c r="S292" i="13"/>
  <c r="S290" i="13"/>
  <c r="E278" i="6"/>
  <c r="AD277" i="13" s="1"/>
  <c r="G277" i="13" s="1"/>
  <c r="D278" i="6"/>
  <c r="E198" i="6"/>
  <c r="AD197" i="13" s="1"/>
  <c r="U197" i="13" s="1"/>
  <c r="D198" i="6"/>
  <c r="D256" i="6"/>
  <c r="E256" i="6"/>
  <c r="AD255" i="13" s="1"/>
  <c r="U255" i="13" s="1"/>
  <c r="D291" i="6"/>
  <c r="E291" i="6"/>
  <c r="AD290" i="13" s="1"/>
  <c r="G290" i="13" s="1"/>
  <c r="E100" i="6"/>
  <c r="AD99" i="13" s="1"/>
  <c r="D100" i="6"/>
  <c r="E303" i="12"/>
  <c r="AF302" i="13" s="1"/>
  <c r="D36" i="6"/>
  <c r="E36" i="6"/>
  <c r="AD35" i="13" s="1"/>
  <c r="E126" i="6"/>
  <c r="AD125" i="13" s="1"/>
  <c r="G125" i="13" s="1"/>
  <c r="D126" i="6"/>
  <c r="D376" i="6"/>
  <c r="E376" i="6"/>
  <c r="AD375" i="13" s="1"/>
  <c r="E171" i="12"/>
  <c r="AF170" i="13" s="1"/>
  <c r="W170" i="13" s="1"/>
  <c r="E195" i="12"/>
  <c r="AF194" i="13" s="1"/>
  <c r="E196" i="6"/>
  <c r="AD195" i="13" s="1"/>
  <c r="D196" i="6"/>
  <c r="E375" i="12"/>
  <c r="AF374" i="13" s="1"/>
  <c r="E267" i="12"/>
  <c r="AF266" i="13" s="1"/>
  <c r="E279" i="12"/>
  <c r="AF278" i="13" s="1"/>
  <c r="I278" i="13" s="1"/>
  <c r="E291" i="12"/>
  <c r="AF290" i="13" s="1"/>
  <c r="E260" i="6"/>
  <c r="AD259" i="13" s="1"/>
  <c r="U259" i="13" s="1"/>
  <c r="D260" i="6"/>
  <c r="D382" i="6"/>
  <c r="E382" i="6"/>
  <c r="AD381" i="13" s="1"/>
  <c r="U381" i="13" s="1"/>
  <c r="D213" i="6"/>
  <c r="E213" i="6"/>
  <c r="AD212" i="13" s="1"/>
  <c r="U212" i="13" s="1"/>
  <c r="E174" i="6"/>
  <c r="AD173" i="13" s="1"/>
  <c r="D174" i="6"/>
  <c r="D47" i="6"/>
  <c r="E47" i="6"/>
  <c r="AD46" i="13" s="1"/>
  <c r="U46" i="13" s="1"/>
  <c r="D364" i="6"/>
  <c r="E364" i="6"/>
  <c r="AD363" i="13" s="1"/>
  <c r="G363" i="13" s="1"/>
  <c r="D345" i="6"/>
  <c r="E345" i="6"/>
  <c r="AD344" i="13" s="1"/>
  <c r="D305" i="6"/>
  <c r="E305" i="6"/>
  <c r="AD304" i="13" s="1"/>
  <c r="U304" i="13" s="1"/>
  <c r="E183" i="6"/>
  <c r="AD182" i="13" s="1"/>
  <c r="U182" i="13" s="1"/>
  <c r="D183" i="6"/>
  <c r="D374" i="6"/>
  <c r="E374" i="6"/>
  <c r="AD373" i="13" s="1"/>
  <c r="U373" i="13" s="1"/>
  <c r="E10" i="6"/>
  <c r="AD9" i="13" s="1"/>
  <c r="G9" i="13" s="1"/>
  <c r="D10" i="6"/>
  <c r="D337" i="6"/>
  <c r="E337" i="6"/>
  <c r="AD336" i="13" s="1"/>
  <c r="U336" i="13" s="1"/>
  <c r="E56" i="12"/>
  <c r="AF55" i="13" s="1"/>
  <c r="E238" i="12"/>
  <c r="AF237" i="13" s="1"/>
  <c r="E184" i="12"/>
  <c r="AF183" i="13" s="1"/>
  <c r="W183" i="13" s="1"/>
  <c r="E180" i="12"/>
  <c r="AF179" i="13" s="1"/>
  <c r="W179" i="13" s="1"/>
  <c r="E193" i="12"/>
  <c r="AF192" i="13" s="1"/>
  <c r="E192" i="12"/>
  <c r="AF191" i="13" s="1"/>
  <c r="W191" i="13" s="1"/>
  <c r="E208" i="12"/>
  <c r="AF207" i="13" s="1"/>
  <c r="W207" i="13" s="1"/>
  <c r="E204" i="12"/>
  <c r="AF203" i="13" s="1"/>
  <c r="E5" i="12"/>
  <c r="AF4" i="13" s="1"/>
  <c r="E109" i="12"/>
  <c r="AF108" i="13" s="1"/>
  <c r="E228" i="12"/>
  <c r="AF227" i="13" s="1"/>
  <c r="E152" i="12"/>
  <c r="AF151" i="13" s="1"/>
  <c r="I151" i="13" s="1"/>
  <c r="E256" i="12"/>
  <c r="AF255" i="13" s="1"/>
  <c r="E20" i="12"/>
  <c r="AF19" i="13" s="1"/>
  <c r="E252" i="12"/>
  <c r="AF251" i="13" s="1"/>
  <c r="E242" i="12"/>
  <c r="AF241" i="13" s="1"/>
  <c r="E235" i="12"/>
  <c r="AF234" i="13" s="1"/>
  <c r="I234" i="13" s="1"/>
  <c r="E156" i="6"/>
  <c r="AD155" i="13" s="1"/>
  <c r="U155" i="13" s="1"/>
  <c r="D156" i="6"/>
  <c r="E395" i="6"/>
  <c r="AD394" i="13" s="1"/>
  <c r="D395" i="6"/>
  <c r="D25" i="6"/>
  <c r="D380" i="6"/>
  <c r="E380" i="6"/>
  <c r="AD379" i="13" s="1"/>
  <c r="G379" i="13" s="1"/>
  <c r="D147" i="6"/>
  <c r="E147" i="6"/>
  <c r="AD146" i="13" s="1"/>
  <c r="G146" i="13" s="1"/>
  <c r="E252" i="6"/>
  <c r="AD251" i="13" s="1"/>
  <c r="U251" i="13" s="1"/>
  <c r="D252" i="6"/>
  <c r="E399" i="12"/>
  <c r="AF398" i="13" s="1"/>
  <c r="E340" i="12"/>
  <c r="AF339" i="13" s="1"/>
  <c r="D121" i="6"/>
  <c r="E121" i="6"/>
  <c r="AD120" i="13" s="1"/>
  <c r="U120" i="13" s="1"/>
  <c r="E208" i="6"/>
  <c r="AD207" i="13" s="1"/>
  <c r="U207" i="13" s="1"/>
  <c r="D208" i="6"/>
  <c r="E82" i="6"/>
  <c r="AD81" i="13" s="1"/>
  <c r="U81" i="13" s="1"/>
  <c r="D82" i="6"/>
  <c r="E77" i="12"/>
  <c r="AF76" i="13" s="1"/>
  <c r="I76" i="13" s="1"/>
  <c r="E229" i="12"/>
  <c r="AF228" i="13" s="1"/>
  <c r="E68" i="12"/>
  <c r="AF67" i="13" s="1"/>
  <c r="W67" i="13" s="1"/>
  <c r="E28" i="12"/>
  <c r="AF27" i="13" s="1"/>
  <c r="E24" i="12"/>
  <c r="AF23" i="13" s="1"/>
  <c r="W23" i="13" s="1"/>
  <c r="E236" i="12"/>
  <c r="AF235" i="13" s="1"/>
  <c r="E73" i="12"/>
  <c r="AF72" i="13" s="1"/>
  <c r="E248" i="12"/>
  <c r="AF247" i="13" s="1"/>
  <c r="E85" i="12"/>
  <c r="AF84" i="13" s="1"/>
  <c r="I84" i="13" s="1"/>
  <c r="E97" i="12"/>
  <c r="AF96" i="13" s="1"/>
  <c r="E45" i="12"/>
  <c r="AF44" i="13" s="1"/>
  <c r="I44" i="13" s="1"/>
  <c r="E155" i="12"/>
  <c r="AF154" i="13" s="1"/>
  <c r="E17" i="12"/>
  <c r="AF16" i="13" s="1"/>
  <c r="W16" i="13" s="1"/>
  <c r="E136" i="12"/>
  <c r="AF135" i="13" s="1"/>
  <c r="I135" i="13" s="1"/>
  <c r="E173" i="12"/>
  <c r="AF172" i="13" s="1"/>
  <c r="W172" i="13" s="1"/>
  <c r="E179" i="12"/>
  <c r="AF178" i="13" s="1"/>
  <c r="I178" i="13" s="1"/>
  <c r="E41" i="12"/>
  <c r="AF40" i="13" s="1"/>
  <c r="E145" i="12"/>
  <c r="AF144" i="13" s="1"/>
  <c r="W144" i="13" s="1"/>
  <c r="E32" i="12"/>
  <c r="AF31" i="13" s="1"/>
  <c r="E238" i="6"/>
  <c r="AD237" i="13" s="1"/>
  <c r="G237" i="13" s="1"/>
  <c r="D238" i="6"/>
  <c r="E154" i="6"/>
  <c r="AD153" i="13" s="1"/>
  <c r="U153" i="13" s="1"/>
  <c r="D154" i="6"/>
  <c r="E44" i="6"/>
  <c r="AD43" i="13" s="1"/>
  <c r="G43" i="13" s="1"/>
  <c r="D44" i="6"/>
  <c r="E199" i="6"/>
  <c r="AD198" i="13" s="1"/>
  <c r="D199" i="6"/>
  <c r="E268" i="6"/>
  <c r="AD267" i="13" s="1"/>
  <c r="U267" i="13" s="1"/>
  <c r="D268" i="6"/>
  <c r="D245" i="6"/>
  <c r="E245" i="6"/>
  <c r="AD244" i="13" s="1"/>
  <c r="G244" i="13" s="1"/>
  <c r="E92" i="6"/>
  <c r="AD91" i="13" s="1"/>
  <c r="U91" i="13" s="1"/>
  <c r="D92" i="6"/>
  <c r="E23" i="6"/>
  <c r="AD22" i="13" s="1"/>
  <c r="U22" i="13" s="1"/>
  <c r="D23" i="6"/>
  <c r="D19" i="6"/>
  <c r="E19" i="6"/>
  <c r="AD18" i="13" s="1"/>
  <c r="D240" i="6"/>
  <c r="E240" i="6"/>
  <c r="AD239" i="13" s="1"/>
  <c r="U239" i="13" s="1"/>
  <c r="E350" i="6"/>
  <c r="AD349" i="13" s="1"/>
  <c r="D350" i="6"/>
  <c r="D358" i="6"/>
  <c r="E358" i="6"/>
  <c r="AD357" i="13" s="1"/>
  <c r="G357" i="13" s="1"/>
  <c r="D163" i="6"/>
  <c r="E163" i="6"/>
  <c r="AD162" i="13" s="1"/>
  <c r="D137" i="6"/>
  <c r="E137" i="6"/>
  <c r="AD136" i="13" s="1"/>
  <c r="D83" i="6"/>
  <c r="E83" i="6"/>
  <c r="AD82" i="13" s="1"/>
  <c r="G82" i="13" s="1"/>
  <c r="E311" i="6"/>
  <c r="AD310" i="13" s="1"/>
  <c r="D311" i="6"/>
  <c r="D366" i="6"/>
  <c r="E366" i="6"/>
  <c r="AD365" i="13" s="1"/>
  <c r="D389" i="6"/>
  <c r="E389" i="6"/>
  <c r="AD388" i="13" s="1"/>
  <c r="G388" i="13" s="1"/>
  <c r="D235" i="6"/>
  <c r="E235" i="6"/>
  <c r="AD234" i="13" s="1"/>
  <c r="G234" i="13" s="1"/>
  <c r="D400" i="6"/>
  <c r="E400" i="6"/>
  <c r="AD399" i="13" s="1"/>
  <c r="G399" i="13" s="1"/>
  <c r="D13" i="6"/>
  <c r="E13" i="6"/>
  <c r="AD12" i="13" s="1"/>
  <c r="G12" i="13" s="1"/>
  <c r="E166" i="6"/>
  <c r="AD165" i="13" s="1"/>
  <c r="U165" i="13" s="1"/>
  <c r="D166" i="6"/>
  <c r="D285" i="6"/>
  <c r="E285" i="6"/>
  <c r="AD284" i="13" s="1"/>
  <c r="U284" i="13" s="1"/>
  <c r="E336" i="6"/>
  <c r="AD335" i="13" s="1"/>
  <c r="U335" i="13" s="1"/>
  <c r="D336" i="6"/>
  <c r="D45" i="6"/>
  <c r="E45" i="6"/>
  <c r="AD44" i="13" s="1"/>
  <c r="U44" i="13" s="1"/>
  <c r="D227" i="6"/>
  <c r="E227" i="6"/>
  <c r="AD226" i="13" s="1"/>
  <c r="U226" i="13" s="1"/>
  <c r="D368" i="6"/>
  <c r="E368" i="6"/>
  <c r="AD367" i="13" s="1"/>
  <c r="U367" i="13" s="1"/>
  <c r="E343" i="6"/>
  <c r="AD342" i="13" s="1"/>
  <c r="D343" i="6"/>
  <c r="D353" i="6"/>
  <c r="E353" i="6"/>
  <c r="AD352" i="13" s="1"/>
  <c r="G352" i="13" s="1"/>
  <c r="E188" i="6"/>
  <c r="AD187" i="13" s="1"/>
  <c r="D188" i="6"/>
  <c r="D385" i="6"/>
  <c r="E385" i="6"/>
  <c r="AD384" i="13" s="1"/>
  <c r="U384" i="13" s="1"/>
  <c r="E55" i="6"/>
  <c r="AD54" i="13" s="1"/>
  <c r="G54" i="13" s="1"/>
  <c r="D55" i="6"/>
  <c r="D280" i="6"/>
  <c r="E280" i="6"/>
  <c r="AD279" i="13" s="1"/>
  <c r="U279" i="13" s="1"/>
  <c r="D398" i="6"/>
  <c r="E398" i="6"/>
  <c r="AD397" i="13" s="1"/>
  <c r="G397" i="13" s="1"/>
  <c r="D77" i="6"/>
  <c r="E77" i="6"/>
  <c r="AD76" i="13" s="1"/>
  <c r="U76" i="13" s="1"/>
  <c r="D79" i="6"/>
  <c r="E79" i="6"/>
  <c r="AD78" i="13" s="1"/>
  <c r="U78" i="13" s="1"/>
  <c r="D11" i="6"/>
  <c r="E11" i="6"/>
  <c r="AD10" i="13" s="1"/>
  <c r="D265" i="6"/>
  <c r="E265" i="6"/>
  <c r="AD264" i="13" s="1"/>
  <c r="G264" i="13" s="1"/>
  <c r="E140" i="6"/>
  <c r="AD139" i="13" s="1"/>
  <c r="U139" i="13" s="1"/>
  <c r="D140" i="6"/>
  <c r="D219" i="6"/>
  <c r="E219" i="6"/>
  <c r="AD218" i="13" s="1"/>
  <c r="U218" i="13" s="1"/>
  <c r="D195" i="6"/>
  <c r="E195" i="6"/>
  <c r="AD194" i="13" s="1"/>
  <c r="U194" i="13" s="1"/>
  <c r="D27" i="6"/>
  <c r="E27" i="6"/>
  <c r="AD26" i="13" s="1"/>
  <c r="U26" i="13" s="1"/>
  <c r="D43" i="6"/>
  <c r="E43" i="6"/>
  <c r="AD42" i="13" s="1"/>
  <c r="E310" i="6"/>
  <c r="AD309" i="13" s="1"/>
  <c r="G309" i="13" s="1"/>
  <c r="D310" i="6"/>
  <c r="E288" i="12"/>
  <c r="AF287" i="13" s="1"/>
  <c r="E12" i="12"/>
  <c r="AF11" i="13" s="1"/>
  <c r="E255" i="12"/>
  <c r="AF254" i="13" s="1"/>
  <c r="E398" i="12"/>
  <c r="AF397" i="13" s="1"/>
  <c r="E388" i="12"/>
  <c r="AF387" i="13" s="1"/>
  <c r="I387" i="13" s="1"/>
  <c r="E384" i="12"/>
  <c r="AF383" i="13" s="1"/>
  <c r="W383" i="13" s="1"/>
  <c r="E383" i="6"/>
  <c r="AD382" i="13" s="1"/>
  <c r="U382" i="13" s="1"/>
  <c r="D383" i="6"/>
  <c r="D128" i="6"/>
  <c r="E128" i="6"/>
  <c r="AD127" i="13" s="1"/>
  <c r="D277" i="6"/>
  <c r="E277" i="6"/>
  <c r="AD276" i="13" s="1"/>
  <c r="G276" i="13" s="1"/>
  <c r="D354" i="6"/>
  <c r="E354" i="6"/>
  <c r="AD353" i="13" s="1"/>
  <c r="D185" i="6"/>
  <c r="E185" i="6"/>
  <c r="AD184" i="13" s="1"/>
  <c r="G184" i="13" s="1"/>
  <c r="E272" i="6"/>
  <c r="AD271" i="13" s="1"/>
  <c r="G271" i="13" s="1"/>
  <c r="D272" i="6"/>
  <c r="D191" i="6"/>
  <c r="E191" i="6"/>
  <c r="AD190" i="13" s="1"/>
  <c r="U190" i="13" s="1"/>
  <c r="E206" i="6"/>
  <c r="AD205" i="13" s="1"/>
  <c r="U205" i="13" s="1"/>
  <c r="D206" i="6"/>
  <c r="E119" i="6"/>
  <c r="AD118" i="13" s="1"/>
  <c r="D119" i="6"/>
  <c r="E300" i="12"/>
  <c r="AF299" i="13" s="1"/>
  <c r="I299" i="13" s="1"/>
  <c r="E397" i="12"/>
  <c r="AF396" i="13" s="1"/>
  <c r="E293" i="12"/>
  <c r="AF292" i="13" s="1"/>
  <c r="W292" i="13" s="1"/>
  <c r="E75" i="12"/>
  <c r="AF74" i="13" s="1"/>
  <c r="E264" i="12"/>
  <c r="AF263" i="13" s="1"/>
  <c r="E290" i="6"/>
  <c r="AD289" i="13" s="1"/>
  <c r="U289" i="13" s="1"/>
  <c r="D290" i="6"/>
  <c r="D89" i="6"/>
  <c r="E89" i="6"/>
  <c r="AD88" i="13" s="1"/>
  <c r="D136" i="6"/>
  <c r="E136" i="6"/>
  <c r="AD135" i="13" s="1"/>
  <c r="U135" i="13" s="1"/>
  <c r="E14" i="6"/>
  <c r="AD13" i="13" s="1"/>
  <c r="G13" i="13" s="1"/>
  <c r="D14" i="6"/>
  <c r="E98" i="6"/>
  <c r="AD97" i="13" s="1"/>
  <c r="G97" i="13" s="1"/>
  <c r="D98" i="6"/>
  <c r="E391" i="6"/>
  <c r="AD390" i="13" s="1"/>
  <c r="U390" i="13" s="1"/>
  <c r="D391" i="6"/>
  <c r="D205" i="6"/>
  <c r="E205" i="6"/>
  <c r="AD204" i="13" s="1"/>
  <c r="G204" i="13" s="1"/>
  <c r="E204" i="6"/>
  <c r="AD203" i="13" s="1"/>
  <c r="G203" i="13" s="1"/>
  <c r="D204" i="6"/>
  <c r="E26" i="6"/>
  <c r="AD25" i="13" s="1"/>
  <c r="D26" i="6"/>
  <c r="D369" i="6"/>
  <c r="E369" i="6"/>
  <c r="AD368" i="13" s="1"/>
  <c r="G368" i="13" s="1"/>
  <c r="E111" i="6"/>
  <c r="AD110" i="13" s="1"/>
  <c r="U110" i="13" s="1"/>
  <c r="D111" i="6"/>
  <c r="E142" i="6"/>
  <c r="AD141" i="13" s="1"/>
  <c r="U141" i="13" s="1"/>
  <c r="D142" i="6"/>
  <c r="E355" i="6"/>
  <c r="AD354" i="13" s="1"/>
  <c r="U354" i="13" s="1"/>
  <c r="D355" i="6"/>
  <c r="D288" i="6"/>
  <c r="E288" i="6"/>
  <c r="AD287" i="13" s="1"/>
  <c r="G287" i="13" s="1"/>
  <c r="E401" i="6"/>
  <c r="AD400" i="13" s="1"/>
  <c r="U400" i="13" s="1"/>
  <c r="D401" i="6"/>
  <c r="E300" i="6"/>
  <c r="AD299" i="13" s="1"/>
  <c r="U299" i="13" s="1"/>
  <c r="D300" i="6"/>
  <c r="E190" i="6"/>
  <c r="AD189" i="13" s="1"/>
  <c r="U189" i="13" s="1"/>
  <c r="D190" i="6"/>
  <c r="E135" i="6"/>
  <c r="AD134" i="13" s="1"/>
  <c r="U134" i="13" s="1"/>
  <c r="D135" i="6"/>
  <c r="E18" i="6"/>
  <c r="AD17" i="13" s="1"/>
  <c r="G17" i="13" s="1"/>
  <c r="D18" i="6"/>
  <c r="E326" i="6"/>
  <c r="AD325" i="13" s="1"/>
  <c r="G325" i="13" s="1"/>
  <c r="D326" i="6"/>
  <c r="E186" i="6"/>
  <c r="AD185" i="13" s="1"/>
  <c r="G185" i="13" s="1"/>
  <c r="D186" i="6"/>
  <c r="E250" i="6"/>
  <c r="AD249" i="13" s="1"/>
  <c r="D250" i="6"/>
  <c r="E59" i="6"/>
  <c r="AD58" i="13" s="1"/>
  <c r="D59" i="6"/>
  <c r="D184" i="6"/>
  <c r="E184" i="6"/>
  <c r="AD183" i="13" s="1"/>
  <c r="E226" i="6"/>
  <c r="AD225" i="13" s="1"/>
  <c r="U225" i="13" s="1"/>
  <c r="D226" i="6"/>
  <c r="E279" i="6"/>
  <c r="AD278" i="13" s="1"/>
  <c r="D279" i="6"/>
  <c r="E30" i="6"/>
  <c r="AD29" i="13" s="1"/>
  <c r="U29" i="13" s="1"/>
  <c r="D30" i="6"/>
  <c r="D164" i="6"/>
  <c r="E164" i="6"/>
  <c r="AD163" i="13" s="1"/>
  <c r="U163" i="13" s="1"/>
  <c r="D61" i="6"/>
  <c r="E61" i="6"/>
  <c r="AD60" i="13" s="1"/>
  <c r="U60" i="13" s="1"/>
  <c r="E110" i="6"/>
  <c r="AD109" i="13" s="1"/>
  <c r="D110" i="6"/>
  <c r="D394" i="6"/>
  <c r="E394" i="6"/>
  <c r="AD393" i="13" s="1"/>
  <c r="D129" i="6"/>
  <c r="E129" i="6"/>
  <c r="AD128" i="13" s="1"/>
  <c r="G128" i="13" s="1"/>
  <c r="D251" i="6"/>
  <c r="E251" i="6"/>
  <c r="AD250" i="13" s="1"/>
  <c r="U250" i="13" s="1"/>
  <c r="E303" i="6"/>
  <c r="AD302" i="13" s="1"/>
  <c r="U302" i="13" s="1"/>
  <c r="D303" i="6"/>
  <c r="E78" i="6"/>
  <c r="AD77" i="13" s="1"/>
  <c r="U77" i="13" s="1"/>
  <c r="D78" i="6"/>
  <c r="E231" i="6"/>
  <c r="AD230" i="13" s="1"/>
  <c r="U230" i="13" s="1"/>
  <c r="D231" i="6"/>
  <c r="E318" i="6"/>
  <c r="AD317" i="13" s="1"/>
  <c r="G317" i="13" s="1"/>
  <c r="D318" i="6"/>
  <c r="D207" i="6"/>
  <c r="E207" i="6"/>
  <c r="AD206" i="13" s="1"/>
  <c r="U206" i="13" s="1"/>
  <c r="E148" i="12"/>
  <c r="AF147" i="13" s="1"/>
  <c r="W147" i="13" s="1"/>
  <c r="E144" i="12"/>
  <c r="AF143" i="13" s="1"/>
  <c r="W143" i="13" s="1"/>
  <c r="E94" i="12"/>
  <c r="AF93" i="13" s="1"/>
  <c r="E40" i="12"/>
  <c r="AF39" i="13" s="1"/>
  <c r="I39" i="13" s="1"/>
  <c r="E36" i="12"/>
  <c r="AF35" i="13" s="1"/>
  <c r="E52" i="12"/>
  <c r="AF51" i="13" s="1"/>
  <c r="I51" i="13" s="1"/>
  <c r="E48" i="12"/>
  <c r="AF47" i="13" s="1"/>
  <c r="E64" i="12"/>
  <c r="AF63" i="13" s="1"/>
  <c r="E60" i="12"/>
  <c r="AF59" i="13" s="1"/>
  <c r="I59" i="13" s="1"/>
  <c r="E128" i="12"/>
  <c r="AF127" i="13" s="1"/>
  <c r="E88" i="12"/>
  <c r="AF87" i="13" s="1"/>
  <c r="E244" i="12"/>
  <c r="AF243" i="13" s="1"/>
  <c r="E8" i="12"/>
  <c r="AF7" i="13" s="1"/>
  <c r="I7" i="13" s="1"/>
  <c r="E240" i="12"/>
  <c r="AF239" i="13" s="1"/>
  <c r="E112" i="12"/>
  <c r="AF111" i="13" s="1"/>
  <c r="E108" i="12"/>
  <c r="AF107" i="13" s="1"/>
  <c r="E91" i="12"/>
  <c r="AF90" i="13" s="1"/>
  <c r="D200" i="6"/>
  <c r="E200" i="6"/>
  <c r="AD199" i="13" s="1"/>
  <c r="U199" i="13" s="1"/>
  <c r="D20" i="6"/>
  <c r="E20" i="6"/>
  <c r="AD19" i="13" s="1"/>
  <c r="G19" i="13" s="1"/>
  <c r="E48" i="6"/>
  <c r="AD47" i="13" s="1"/>
  <c r="D48" i="6"/>
  <c r="D249" i="6"/>
  <c r="E249" i="6"/>
  <c r="AD248" i="13" s="1"/>
  <c r="U248" i="13" s="1"/>
  <c r="D384" i="6"/>
  <c r="E384" i="6"/>
  <c r="AD383" i="13" s="1"/>
  <c r="D296" i="6"/>
  <c r="E296" i="6"/>
  <c r="AD295" i="13" s="1"/>
  <c r="D17" i="6"/>
  <c r="E17" i="6"/>
  <c r="AD16" i="13" s="1"/>
  <c r="G16" i="13" s="1"/>
  <c r="E271" i="12"/>
  <c r="AF270" i="13" s="1"/>
  <c r="E302" i="6"/>
  <c r="AD301" i="13" s="1"/>
  <c r="U301" i="13" s="1"/>
  <c r="D302" i="6"/>
  <c r="D348" i="6"/>
  <c r="E348" i="6"/>
  <c r="AD347" i="13" s="1"/>
  <c r="U347" i="13" s="1"/>
  <c r="D392" i="6"/>
  <c r="E392" i="6"/>
  <c r="AD391" i="13" s="1"/>
  <c r="U391" i="13" s="1"/>
  <c r="E138" i="6"/>
  <c r="AD137" i="13" s="1"/>
  <c r="D138" i="6"/>
  <c r="E210" i="6"/>
  <c r="AD209" i="13" s="1"/>
  <c r="G209" i="13" s="1"/>
  <c r="D210" i="6"/>
  <c r="D370" i="6"/>
  <c r="E370" i="6"/>
  <c r="AD369" i="13" s="1"/>
  <c r="G369" i="13" s="1"/>
  <c r="D177" i="6"/>
  <c r="E177" i="6"/>
  <c r="AD176" i="13" s="1"/>
  <c r="U176" i="13" s="1"/>
  <c r="D101" i="6"/>
  <c r="E101" i="6"/>
  <c r="AD100" i="13" s="1"/>
  <c r="G100" i="13" s="1"/>
  <c r="E283" i="12"/>
  <c r="AF282" i="13" s="1"/>
  <c r="E172" i="6"/>
  <c r="AD171" i="13" s="1"/>
  <c r="D172" i="6"/>
  <c r="D131" i="6"/>
  <c r="E131" i="6"/>
  <c r="AD130" i="13" s="1"/>
  <c r="G130" i="13" s="1"/>
  <c r="D356" i="6"/>
  <c r="E356" i="6"/>
  <c r="AD355" i="13" s="1"/>
  <c r="U355" i="13" s="1"/>
  <c r="E351" i="6"/>
  <c r="AD350" i="13" s="1"/>
  <c r="G350" i="13" s="1"/>
  <c r="D351" i="6"/>
  <c r="E124" i="6"/>
  <c r="AD123" i="13" s="1"/>
  <c r="U123" i="13" s="1"/>
  <c r="D124" i="6"/>
  <c r="E68" i="6"/>
  <c r="AD67" i="13" s="1"/>
  <c r="U67" i="13" s="1"/>
  <c r="D68" i="6"/>
  <c r="D145" i="6"/>
  <c r="E145" i="6"/>
  <c r="AD144" i="13" s="1"/>
  <c r="G144" i="13" s="1"/>
  <c r="D225" i="6"/>
  <c r="E225" i="6"/>
  <c r="AD224" i="13" s="1"/>
  <c r="D221" i="6"/>
  <c r="E221" i="6"/>
  <c r="AD220" i="13" s="1"/>
  <c r="E304" i="6"/>
  <c r="AD303" i="13" s="1"/>
  <c r="U303" i="13" s="1"/>
  <c r="D304" i="6"/>
  <c r="D80" i="6"/>
  <c r="E80" i="6"/>
  <c r="AD79" i="13" s="1"/>
  <c r="G79" i="13" s="1"/>
  <c r="D233" i="6"/>
  <c r="E233" i="6"/>
  <c r="AD232" i="13" s="1"/>
  <c r="D373" i="6"/>
  <c r="E373" i="6"/>
  <c r="AD372" i="13" s="1"/>
  <c r="D40" i="6"/>
  <c r="E40" i="6"/>
  <c r="AD39" i="13" s="1"/>
  <c r="U39" i="13" s="1"/>
  <c r="E246" i="6"/>
  <c r="AD245" i="13" s="1"/>
  <c r="D246" i="6"/>
  <c r="D241" i="6"/>
  <c r="E241" i="6"/>
  <c r="AD240" i="13" s="1"/>
  <c r="D390" i="6"/>
  <c r="E390" i="6"/>
  <c r="AD389" i="13" s="1"/>
  <c r="D24" i="6"/>
  <c r="E24" i="6"/>
  <c r="AD23" i="13" s="1"/>
  <c r="U23" i="13" s="1"/>
  <c r="D9" i="6"/>
  <c r="E9" i="6"/>
  <c r="AD8" i="13" s="1"/>
  <c r="G8" i="13" s="1"/>
  <c r="D117" i="6"/>
  <c r="E117" i="6"/>
  <c r="AD116" i="13" s="1"/>
  <c r="U116" i="13" s="1"/>
  <c r="D372" i="6"/>
  <c r="E372" i="6"/>
  <c r="AD371" i="13" s="1"/>
  <c r="D153" i="6"/>
  <c r="E153" i="6"/>
  <c r="AD152" i="13" s="1"/>
  <c r="E70" i="6"/>
  <c r="AD69" i="13" s="1"/>
  <c r="D70" i="6"/>
  <c r="D255" i="6"/>
  <c r="E255" i="6"/>
  <c r="AD254" i="13" s="1"/>
  <c r="G254" i="13" s="1"/>
  <c r="E94" i="6"/>
  <c r="AD93" i="13" s="1"/>
  <c r="G93" i="13" s="1"/>
  <c r="D94" i="6"/>
  <c r="E254" i="6"/>
  <c r="AD253" i="13" s="1"/>
  <c r="D254" i="6"/>
  <c r="D161" i="6"/>
  <c r="E161" i="6"/>
  <c r="AD160" i="13" s="1"/>
  <c r="D402" i="6"/>
  <c r="E402" i="6"/>
  <c r="AD401" i="13" s="1"/>
  <c r="E332" i="6"/>
  <c r="AD331" i="13" s="1"/>
  <c r="D332" i="6"/>
  <c r="E263" i="6"/>
  <c r="AD262" i="13" s="1"/>
  <c r="G262" i="13" s="1"/>
  <c r="D263" i="6"/>
  <c r="D307" i="6"/>
  <c r="E307" i="6"/>
  <c r="AD306" i="13" s="1"/>
  <c r="D297" i="6"/>
  <c r="E297" i="6"/>
  <c r="AD296" i="13" s="1"/>
  <c r="U296" i="13" s="1"/>
  <c r="D32" i="6"/>
  <c r="E32" i="6"/>
  <c r="AD31" i="13" s="1"/>
  <c r="U31" i="13" s="1"/>
  <c r="E118" i="6"/>
  <c r="AD117" i="13" s="1"/>
  <c r="U117" i="13" s="1"/>
  <c r="D118" i="6"/>
  <c r="E242" i="6"/>
  <c r="AD241" i="13" s="1"/>
  <c r="G241" i="13" s="1"/>
  <c r="D242" i="6"/>
  <c r="E111" i="12"/>
  <c r="AF110" i="13" s="1"/>
  <c r="E318" i="12"/>
  <c r="AF317" i="13" s="1"/>
  <c r="E343" i="12"/>
  <c r="AF342" i="13" s="1"/>
  <c r="W342" i="13" s="1"/>
  <c r="E84" i="12"/>
  <c r="AF83" i="13" s="1"/>
  <c r="I83" i="13" s="1"/>
  <c r="E236" i="6"/>
  <c r="AD235" i="13" s="1"/>
  <c r="G235" i="13" s="1"/>
  <c r="D236" i="6"/>
  <c r="D257" i="6"/>
  <c r="E257" i="6"/>
  <c r="AD256" i="13" s="1"/>
  <c r="U256" i="13" s="1"/>
  <c r="E295" i="6"/>
  <c r="AD294" i="13" s="1"/>
  <c r="G294" i="13" s="1"/>
  <c r="D295" i="6"/>
  <c r="E315" i="6"/>
  <c r="AD314" i="13" s="1"/>
  <c r="U314" i="13" s="1"/>
  <c r="D315" i="6"/>
  <c r="D160" i="6"/>
  <c r="E160" i="6"/>
  <c r="AD159" i="13" s="1"/>
  <c r="U159" i="13" s="1"/>
  <c r="D228" i="6"/>
  <c r="E228" i="6"/>
  <c r="AD227" i="13" s="1"/>
  <c r="G227" i="13" s="1"/>
  <c r="E144" i="6"/>
  <c r="AD143" i="13" s="1"/>
  <c r="U143" i="13" s="1"/>
  <c r="D144" i="6"/>
  <c r="E371" i="6"/>
  <c r="AD370" i="13" s="1"/>
  <c r="U370" i="13" s="1"/>
  <c r="D371" i="6"/>
  <c r="E375" i="6"/>
  <c r="AD374" i="13" s="1"/>
  <c r="D375" i="6"/>
  <c r="E178" i="6"/>
  <c r="AD177" i="13" s="1"/>
  <c r="D178" i="6"/>
  <c r="D397" i="6"/>
  <c r="E397" i="6"/>
  <c r="AD396" i="13" s="1"/>
  <c r="E162" i="6"/>
  <c r="AD161" i="13" s="1"/>
  <c r="D162" i="6"/>
  <c r="D341" i="6"/>
  <c r="E341" i="6"/>
  <c r="AD340" i="13" s="1"/>
  <c r="G340" i="13" s="1"/>
  <c r="D148" i="6"/>
  <c r="E148" i="6"/>
  <c r="AD147" i="13" s="1"/>
  <c r="U147" i="13" s="1"/>
  <c r="E14" i="12"/>
  <c r="AF13" i="13" s="1"/>
  <c r="W13" i="13" s="1"/>
  <c r="E6" i="12"/>
  <c r="AF5" i="13" s="1"/>
  <c r="I5" i="13" s="1"/>
  <c r="E105" i="12"/>
  <c r="AF104" i="13" s="1"/>
  <c r="E233" i="12"/>
  <c r="AF232" i="13" s="1"/>
  <c r="I232" i="13" s="1"/>
  <c r="E254" i="12"/>
  <c r="AF253" i="13" s="1"/>
  <c r="W253" i="13" s="1"/>
  <c r="E205" i="12"/>
  <c r="AF204" i="13" s="1"/>
  <c r="E224" i="12"/>
  <c r="AF223" i="13" s="1"/>
  <c r="I223" i="13" s="1"/>
  <c r="E153" i="12"/>
  <c r="AF152" i="13" s="1"/>
  <c r="I152" i="13" s="1"/>
  <c r="E71" i="12"/>
  <c r="AF70" i="13" s="1"/>
  <c r="I70" i="13" s="1"/>
  <c r="E165" i="12"/>
  <c r="AF164" i="13" s="1"/>
  <c r="E206" i="12"/>
  <c r="AF205" i="13" s="1"/>
  <c r="I205" i="13" s="1"/>
  <c r="E177" i="12"/>
  <c r="AF176" i="13" s="1"/>
  <c r="E222" i="12"/>
  <c r="AF221" i="13" s="1"/>
  <c r="E169" i="12"/>
  <c r="AF168" i="13" s="1"/>
  <c r="E311" i="12"/>
  <c r="AF310" i="13" s="1"/>
  <c r="E201" i="12"/>
  <c r="AF200" i="13" s="1"/>
  <c r="E110" i="12"/>
  <c r="AF109" i="13" s="1"/>
  <c r="I109" i="13" s="1"/>
  <c r="E102" i="12"/>
  <c r="AF101" i="13" s="1"/>
  <c r="E202" i="12"/>
  <c r="AF201" i="13" s="1"/>
  <c r="E225" i="12"/>
  <c r="AF224" i="13" s="1"/>
  <c r="E103" i="12"/>
  <c r="AF102" i="13" s="1"/>
  <c r="I102" i="13" s="1"/>
  <c r="E197" i="12"/>
  <c r="AF196" i="13" s="1"/>
  <c r="I196" i="13" s="1"/>
  <c r="E371" i="12"/>
  <c r="AF370" i="13" s="1"/>
  <c r="E146" i="12"/>
  <c r="AF145" i="13" s="1"/>
  <c r="E151" i="6"/>
  <c r="AD150" i="13" s="1"/>
  <c r="D151" i="6"/>
  <c r="D143" i="6"/>
  <c r="E143" i="6"/>
  <c r="AD142" i="13" s="1"/>
  <c r="U142" i="13" s="1"/>
  <c r="E222" i="6"/>
  <c r="AD221" i="13" s="1"/>
  <c r="G221" i="13" s="1"/>
  <c r="D222" i="6"/>
  <c r="D155" i="6"/>
  <c r="E155" i="6"/>
  <c r="AD154" i="13" s="1"/>
  <c r="U154" i="13" s="1"/>
  <c r="S32" i="13"/>
  <c r="S400" i="13"/>
  <c r="AH56" i="13"/>
  <c r="K56" i="13" s="1"/>
  <c r="E163" i="13"/>
  <c r="E346" i="13"/>
  <c r="AH87" i="13"/>
  <c r="Y87" i="13" s="1"/>
  <c r="AH326" i="13"/>
  <c r="Y326" i="13" s="1"/>
  <c r="E98" i="13"/>
  <c r="AH297" i="13"/>
  <c r="Y297" i="13" s="1"/>
  <c r="AH258" i="13"/>
  <c r="K258" i="13" s="1"/>
  <c r="AH209" i="13"/>
  <c r="K209" i="13" s="1"/>
  <c r="AH28" i="13"/>
  <c r="Y28" i="13" s="1"/>
  <c r="AH41" i="13"/>
  <c r="Y41" i="13" s="1"/>
  <c r="AH100" i="13"/>
  <c r="K100" i="13" s="1"/>
  <c r="AH364" i="13"/>
  <c r="Y364" i="13" s="1"/>
  <c r="AH189" i="13"/>
  <c r="Y189" i="13" s="1"/>
  <c r="AH113" i="13"/>
  <c r="Y113" i="13" s="1"/>
  <c r="AH365" i="13"/>
  <c r="K365" i="13" s="1"/>
  <c r="AH26" i="13"/>
  <c r="K26" i="13" s="1"/>
  <c r="AH256" i="13"/>
  <c r="Y256" i="13" s="1"/>
  <c r="AH296" i="13"/>
  <c r="K296" i="13" s="1"/>
  <c r="AH274" i="13"/>
  <c r="K274" i="13" s="1"/>
  <c r="AH387" i="13"/>
  <c r="K387" i="13" s="1"/>
  <c r="AH105" i="13"/>
  <c r="Y105" i="13" s="1"/>
  <c r="AH131" i="13"/>
  <c r="K131" i="13" s="1"/>
  <c r="AH369" i="13"/>
  <c r="Y369" i="13" s="1"/>
  <c r="AH25" i="13"/>
  <c r="K25" i="13" s="1"/>
  <c r="AH191" i="13"/>
  <c r="K191" i="13" s="1"/>
  <c r="AH185" i="13"/>
  <c r="Y185" i="13" s="1"/>
  <c r="AH163" i="13"/>
  <c r="K163" i="13" s="1"/>
  <c r="AH350" i="13"/>
  <c r="K350" i="13" s="1"/>
  <c r="AH49" i="13"/>
  <c r="Y49" i="13" s="1"/>
  <c r="AH136" i="13"/>
  <c r="K136" i="13" s="1"/>
  <c r="AH84" i="13"/>
  <c r="K84" i="13" s="1"/>
  <c r="AH237" i="13"/>
  <c r="Y237" i="13" s="1"/>
  <c r="AH92" i="13"/>
  <c r="Y92" i="13" s="1"/>
  <c r="E259" i="13"/>
  <c r="E101" i="13"/>
  <c r="AH213" i="13"/>
  <c r="Y213" i="13" s="1"/>
  <c r="AH285" i="13"/>
  <c r="K285" i="13" s="1"/>
  <c r="AH69" i="13"/>
  <c r="K69" i="13" s="1"/>
  <c r="AH345" i="13"/>
  <c r="K345" i="13" s="1"/>
  <c r="AH204" i="13"/>
  <c r="K204" i="13" s="1"/>
  <c r="AH7" i="13"/>
  <c r="Y7" i="13" s="1"/>
  <c r="AH222" i="13"/>
  <c r="Y222" i="13" s="1"/>
  <c r="AH35" i="13"/>
  <c r="K35" i="13" s="1"/>
  <c r="AH308" i="13"/>
  <c r="K308" i="13" s="1"/>
  <c r="AH303" i="13"/>
  <c r="Y303" i="13" s="1"/>
  <c r="AH177" i="13"/>
  <c r="Y177" i="13" s="1"/>
  <c r="AH55" i="13"/>
  <c r="K55" i="13" s="1"/>
  <c r="AH401" i="13"/>
  <c r="K401" i="13" s="1"/>
  <c r="AH121" i="13"/>
  <c r="Y121" i="13" s="1"/>
  <c r="S93" i="13"/>
  <c r="AH370" i="13"/>
  <c r="Y370" i="13" s="1"/>
  <c r="AH379" i="13"/>
  <c r="Y379" i="13" s="1"/>
  <c r="AH201" i="13"/>
  <c r="Y201" i="13" s="1"/>
  <c r="AH289" i="13"/>
  <c r="Y289" i="13" s="1"/>
  <c r="AH363" i="13"/>
  <c r="K363" i="13" s="1"/>
  <c r="AH331" i="13"/>
  <c r="K331" i="13" s="1"/>
  <c r="AH5" i="13"/>
  <c r="K5" i="13" s="1"/>
  <c r="E311" i="13"/>
  <c r="AH391" i="13"/>
  <c r="K391" i="13" s="1"/>
  <c r="AH57" i="13"/>
  <c r="K57" i="13" s="1"/>
  <c r="AH81" i="13"/>
  <c r="Y81" i="13" s="1"/>
  <c r="AH307" i="13"/>
  <c r="Y307" i="13" s="1"/>
  <c r="AH194" i="13"/>
  <c r="Y194" i="13" s="1"/>
  <c r="S5" i="13"/>
  <c r="E284" i="13"/>
  <c r="E300" i="13"/>
  <c r="AH42" i="13"/>
  <c r="Y42" i="13" s="1"/>
  <c r="S242" i="13"/>
  <c r="AH20" i="13"/>
  <c r="K20" i="13" s="1"/>
  <c r="AH139" i="13"/>
  <c r="K139" i="13" s="1"/>
  <c r="AH170" i="13"/>
  <c r="K170" i="13" s="1"/>
  <c r="AH390" i="13"/>
  <c r="K390" i="13" s="1"/>
  <c r="AH196" i="13"/>
  <c r="Y196" i="13" s="1"/>
  <c r="AH31" i="13"/>
  <c r="Y31" i="13" s="1"/>
  <c r="AH140" i="13"/>
  <c r="Y140" i="13" s="1"/>
  <c r="AH360" i="13"/>
  <c r="Y360" i="13" s="1"/>
  <c r="S40" i="13"/>
  <c r="AH150" i="13"/>
  <c r="K150" i="13" s="1"/>
  <c r="E178" i="13"/>
  <c r="AH211" i="13"/>
  <c r="Y211" i="13" s="1"/>
  <c r="AH162" i="13"/>
  <c r="S208" i="13"/>
  <c r="E208" i="13"/>
  <c r="AH276" i="13"/>
  <c r="K276" i="13" s="1"/>
  <c r="S14" i="13"/>
  <c r="AH357" i="13"/>
  <c r="Y357" i="13" s="1"/>
  <c r="AH99" i="13"/>
  <c r="Y99" i="13" s="1"/>
  <c r="E19" i="13"/>
  <c r="AH3" i="13"/>
  <c r="K3" i="13" s="1"/>
  <c r="AH38" i="13"/>
  <c r="K38" i="13" s="1"/>
  <c r="AH371" i="13"/>
  <c r="K371" i="13" s="1"/>
  <c r="AH95" i="13"/>
  <c r="Y95" i="13" s="1"/>
  <c r="AH34" i="13"/>
  <c r="K34" i="13" s="1"/>
  <c r="AH329" i="13"/>
  <c r="K329" i="13" s="1"/>
  <c r="S342" i="13"/>
  <c r="S162" i="13"/>
  <c r="AH313" i="13"/>
  <c r="K313" i="13" s="1"/>
  <c r="E336" i="13"/>
  <c r="E112" i="13"/>
  <c r="AH77" i="13"/>
  <c r="Y77" i="13" s="1"/>
  <c r="AH96" i="13"/>
  <c r="K96" i="13" s="1"/>
  <c r="S388" i="13"/>
  <c r="E388" i="13"/>
  <c r="E340" i="13"/>
  <c r="S340" i="13"/>
  <c r="E399" i="13"/>
  <c r="S399" i="13"/>
  <c r="AH228" i="13"/>
  <c r="Y228" i="13" s="1"/>
  <c r="AH246" i="13"/>
  <c r="K246" i="13" s="1"/>
  <c r="AH359" i="13"/>
  <c r="Y359" i="13" s="1"/>
  <c r="AH292" i="13"/>
  <c r="Y292" i="13" s="1"/>
  <c r="AH259" i="13"/>
  <c r="K259" i="13" s="1"/>
  <c r="AH339" i="13"/>
  <c r="Y339" i="13" s="1"/>
  <c r="AH340" i="13"/>
  <c r="Y340" i="13" s="1"/>
  <c r="AH86" i="13"/>
  <c r="Y86" i="13" s="1"/>
  <c r="AH380" i="13"/>
  <c r="Y380" i="13" s="1"/>
  <c r="AH76" i="13"/>
  <c r="Y76" i="13" s="1"/>
  <c r="AH23" i="13"/>
  <c r="K23" i="13" s="1"/>
  <c r="AH50" i="13"/>
  <c r="AH216" i="13"/>
  <c r="K216" i="13" s="1"/>
  <c r="E268" i="13"/>
  <c r="S268" i="13"/>
  <c r="E34" i="13"/>
  <c r="S34" i="13"/>
  <c r="AH263" i="13"/>
  <c r="Y263" i="13" s="1"/>
  <c r="S298" i="13"/>
  <c r="AH361" i="13"/>
  <c r="Y361" i="13" s="1"/>
  <c r="S279" i="13"/>
  <c r="AH37" i="13"/>
  <c r="Y37" i="13" s="1"/>
  <c r="S378" i="13"/>
  <c r="AH157" i="13"/>
  <c r="Y157" i="13" s="1"/>
  <c r="E395" i="13"/>
  <c r="AH145" i="13"/>
  <c r="Y145" i="13" s="1"/>
  <c r="AH114" i="13"/>
  <c r="K114" i="13" s="1"/>
  <c r="AH58" i="13"/>
  <c r="K58" i="13" s="1"/>
  <c r="E275" i="13"/>
  <c r="S45" i="13"/>
  <c r="E215" i="13"/>
  <c r="E345" i="13"/>
  <c r="AH17" i="13"/>
  <c r="K17" i="13" s="1"/>
  <c r="AH375" i="13"/>
  <c r="K375" i="13" s="1"/>
  <c r="AH186" i="13"/>
  <c r="K186" i="13" s="1"/>
  <c r="AH109" i="13"/>
  <c r="K109" i="13" s="1"/>
  <c r="AH59" i="13"/>
  <c r="Y59" i="13" s="1"/>
  <c r="AH252" i="13"/>
  <c r="Y252" i="13" s="1"/>
  <c r="AH279" i="13"/>
  <c r="Y279" i="13" s="1"/>
  <c r="AH214" i="13"/>
  <c r="Y214" i="13" s="1"/>
  <c r="AH270" i="13"/>
  <c r="Y270" i="13" s="1"/>
  <c r="AH115" i="13"/>
  <c r="Y115" i="13" s="1"/>
  <c r="E334" i="13"/>
  <c r="S359" i="13"/>
  <c r="S20" i="13"/>
  <c r="AH255" i="13"/>
  <c r="K255" i="13" s="1"/>
  <c r="AH116" i="13"/>
  <c r="Y116" i="13" s="1"/>
  <c r="E27" i="13"/>
  <c r="AH123" i="13"/>
  <c r="K123" i="13" s="1"/>
  <c r="E111" i="13"/>
  <c r="S360" i="13"/>
  <c r="E360" i="13"/>
  <c r="S209" i="13"/>
  <c r="E209" i="13"/>
  <c r="S56" i="13"/>
  <c r="E56" i="13"/>
  <c r="AH383" i="13"/>
  <c r="Y383" i="13" s="1"/>
  <c r="E280" i="13"/>
  <c r="S280" i="13"/>
  <c r="E118" i="13"/>
  <c r="S118" i="13"/>
  <c r="E139" i="13"/>
  <c r="S139" i="13"/>
  <c r="S252" i="13"/>
  <c r="E252" i="13"/>
  <c r="AH72" i="13"/>
  <c r="Y72" i="13" s="1"/>
  <c r="E327" i="13"/>
  <c r="S327" i="13"/>
  <c r="E396" i="13"/>
  <c r="S396" i="13"/>
  <c r="E370" i="13"/>
  <c r="S370" i="13"/>
  <c r="E214" i="13"/>
  <c r="AH227" i="13"/>
  <c r="Y227" i="13" s="1"/>
  <c r="AH324" i="13"/>
  <c r="Y324" i="13" s="1"/>
  <c r="AH143" i="13"/>
  <c r="K143" i="13" s="1"/>
  <c r="AH395" i="13"/>
  <c r="Y395" i="13" s="1"/>
  <c r="E391" i="13"/>
  <c r="AH399" i="13"/>
  <c r="Y399" i="13" s="1"/>
  <c r="AH272" i="13"/>
  <c r="Y272" i="13" s="1"/>
  <c r="AH75" i="13"/>
  <c r="Y75" i="13" s="1"/>
  <c r="AH18" i="13"/>
  <c r="Y18" i="13" s="1"/>
  <c r="E239" i="13"/>
  <c r="E371" i="13"/>
  <c r="S371" i="13"/>
  <c r="E186" i="13"/>
  <c r="S186" i="13"/>
  <c r="S297" i="13"/>
  <c r="E297" i="13"/>
  <c r="E127" i="13"/>
  <c r="S127" i="13"/>
  <c r="AH125" i="13"/>
  <c r="Y125" i="13" s="1"/>
  <c r="AH169" i="13"/>
  <c r="K169" i="13" s="1"/>
  <c r="AH161" i="13"/>
  <c r="Y161" i="13" s="1"/>
  <c r="AH347" i="13"/>
  <c r="K347" i="13" s="1"/>
  <c r="AH265" i="13"/>
  <c r="K265" i="13" s="1"/>
  <c r="AH180" i="13"/>
  <c r="K180" i="13" s="1"/>
  <c r="S190" i="13"/>
  <c r="AH277" i="13"/>
  <c r="Y277" i="13" s="1"/>
  <c r="AH249" i="13"/>
  <c r="K249" i="13" s="1"/>
  <c r="AH293" i="13"/>
  <c r="Y293" i="13" s="1"/>
  <c r="AH332" i="13"/>
  <c r="Y332" i="13" s="1"/>
  <c r="AH15" i="13"/>
  <c r="Y15" i="13" s="1"/>
  <c r="S289" i="13"/>
  <c r="E289" i="13"/>
  <c r="AH382" i="13"/>
  <c r="K382" i="13" s="1"/>
  <c r="AH330" i="13"/>
  <c r="K330" i="13" s="1"/>
  <c r="AH268" i="13"/>
  <c r="K268" i="13" s="1"/>
  <c r="AH103" i="13"/>
  <c r="Y103" i="13" s="1"/>
  <c r="E166" i="13"/>
  <c r="S166" i="13"/>
  <c r="S52" i="13"/>
  <c r="E52" i="13"/>
  <c r="AH225" i="13"/>
  <c r="AH178" i="13"/>
  <c r="AH166" i="13"/>
  <c r="K166" i="13" s="1"/>
  <c r="AH301" i="13"/>
  <c r="K301" i="13" s="1"/>
  <c r="S221" i="13"/>
  <c r="E221" i="13"/>
  <c r="E202" i="13"/>
  <c r="S202" i="13"/>
  <c r="AH232" i="13"/>
  <c r="K232" i="13" s="1"/>
  <c r="AH206" i="13"/>
  <c r="Y206" i="13" s="1"/>
  <c r="E160" i="13"/>
  <c r="S160" i="13"/>
  <c r="S273" i="13"/>
  <c r="E273" i="13"/>
  <c r="E134" i="13"/>
  <c r="S134" i="13"/>
  <c r="S237" i="13"/>
  <c r="E237" i="13"/>
  <c r="AH80" i="13"/>
  <c r="Y80" i="13" s="1"/>
  <c r="AH290" i="13"/>
  <c r="Y290" i="13" s="1"/>
  <c r="AH208" i="13"/>
  <c r="K208" i="13" s="1"/>
  <c r="AH318" i="13"/>
  <c r="Y318" i="13" s="1"/>
  <c r="AH217" i="13"/>
  <c r="Y217" i="13" s="1"/>
  <c r="AH130" i="13"/>
  <c r="K130" i="13" s="1"/>
  <c r="AH241" i="13"/>
  <c r="K241" i="13" s="1"/>
  <c r="E392" i="13"/>
  <c r="S392" i="13"/>
  <c r="E337" i="13"/>
  <c r="S337" i="13"/>
  <c r="E59" i="13"/>
  <c r="S59" i="13"/>
  <c r="E37" i="13"/>
  <c r="S37" i="13"/>
  <c r="S313" i="13"/>
  <c r="E313" i="13"/>
  <c r="S384" i="13"/>
  <c r="E384" i="13"/>
  <c r="E294" i="13"/>
  <c r="S294" i="13"/>
  <c r="AH269" i="13"/>
  <c r="Y269" i="13" s="1"/>
  <c r="AH173" i="13"/>
  <c r="Y173" i="13" s="1"/>
  <c r="E236" i="13"/>
  <c r="AH104" i="13"/>
  <c r="Y104" i="13" s="1"/>
  <c r="E100" i="13"/>
  <c r="AH147" i="13"/>
  <c r="Y147" i="13" s="1"/>
  <c r="AH300" i="13"/>
  <c r="Y300" i="13" s="1"/>
  <c r="AH305" i="13"/>
  <c r="K305" i="13" s="1"/>
  <c r="E200" i="13"/>
  <c r="AH384" i="13"/>
  <c r="K384" i="13" s="1"/>
  <c r="AH179" i="13"/>
  <c r="K179" i="13" s="1"/>
  <c r="AH111" i="13"/>
  <c r="K111" i="13" s="1"/>
  <c r="E148" i="13"/>
  <c r="AH341" i="13"/>
  <c r="Y341" i="13" s="1"/>
  <c r="AH267" i="13"/>
  <c r="K267" i="13" s="1"/>
  <c r="AH376" i="13"/>
  <c r="AH51" i="13"/>
  <c r="K51" i="13" s="1"/>
  <c r="AH205" i="13"/>
  <c r="Y205" i="13" s="1"/>
  <c r="AH317" i="13"/>
  <c r="K317" i="13" s="1"/>
  <c r="AH368" i="13"/>
  <c r="Y368" i="13" s="1"/>
  <c r="AH248" i="13"/>
  <c r="AH52" i="13"/>
  <c r="K52" i="13" s="1"/>
  <c r="AH220" i="13"/>
  <c r="Y220" i="13" s="1"/>
  <c r="AH396" i="13"/>
  <c r="K396" i="13" s="1"/>
  <c r="E181" i="13"/>
  <c r="AH73" i="13"/>
  <c r="K73" i="13" s="1"/>
  <c r="AH266" i="13"/>
  <c r="K266" i="13" s="1"/>
  <c r="AH112" i="13"/>
  <c r="K112" i="13" s="1"/>
  <c r="S159" i="13"/>
  <c r="E159" i="13"/>
  <c r="E343" i="13"/>
  <c r="S343" i="13"/>
  <c r="AH327" i="13"/>
  <c r="Y327" i="13" s="1"/>
  <c r="E387" i="13"/>
  <c r="S387" i="13"/>
  <c r="E89" i="13"/>
  <c r="S89" i="13"/>
  <c r="E264" i="13"/>
  <c r="S264" i="13"/>
  <c r="AH356" i="13"/>
  <c r="Y356" i="13" s="1"/>
  <c r="AH6" i="13"/>
  <c r="AH224" i="13"/>
  <c r="AH362" i="13"/>
  <c r="Y362" i="13" s="1"/>
  <c r="AH338" i="13"/>
  <c r="Y338" i="13" s="1"/>
  <c r="E403" i="13"/>
  <c r="S403" i="13"/>
  <c r="E232" i="13"/>
  <c r="S232" i="13"/>
  <c r="S168" i="13"/>
  <c r="E168" i="13"/>
  <c r="S328" i="13"/>
  <c r="E328" i="13"/>
  <c r="E312" i="13"/>
  <c r="S312" i="13"/>
  <c r="S305" i="13"/>
  <c r="E305" i="13"/>
  <c r="S402" i="13"/>
  <c r="E402" i="13"/>
  <c r="AH358" i="13"/>
  <c r="Y358" i="13" s="1"/>
  <c r="AH295" i="13"/>
  <c r="Y295" i="13" s="1"/>
  <c r="AH146" i="13"/>
  <c r="Y146" i="13" s="1"/>
  <c r="AH71" i="13"/>
  <c r="Y71" i="13" s="1"/>
  <c r="AH284" i="13"/>
  <c r="K284" i="13" s="1"/>
  <c r="AH117" i="13"/>
  <c r="Y117" i="13" s="1"/>
  <c r="AH101" i="13"/>
  <c r="Y101" i="13" s="1"/>
  <c r="AH197" i="13"/>
  <c r="Y197" i="13" s="1"/>
  <c r="AH138" i="13"/>
  <c r="K138" i="13" s="1"/>
  <c r="AH271" i="13"/>
  <c r="Y271" i="13" s="1"/>
  <c r="AH21" i="13"/>
  <c r="Y21" i="13" s="1"/>
  <c r="AH253" i="13"/>
  <c r="Y253" i="13" s="1"/>
  <c r="AH137" i="13"/>
  <c r="Y137" i="13" s="1"/>
  <c r="AH83" i="13"/>
  <c r="Y83" i="13" s="1"/>
  <c r="AH245" i="13"/>
  <c r="Y245" i="13" s="1"/>
  <c r="AH165" i="13"/>
  <c r="K165" i="13" s="1"/>
  <c r="AH378" i="13"/>
  <c r="Y378" i="13" s="1"/>
  <c r="S339" i="13"/>
  <c r="E339" i="13"/>
  <c r="S90" i="13"/>
  <c r="E90" i="13"/>
  <c r="E116" i="13"/>
  <c r="S116" i="13"/>
  <c r="E321" i="13"/>
  <c r="S321" i="13"/>
  <c r="E361" i="13"/>
  <c r="S361" i="13"/>
  <c r="S241" i="13"/>
  <c r="E241" i="13"/>
  <c r="S227" i="13"/>
  <c r="E227" i="13"/>
  <c r="E58" i="13"/>
  <c r="S58" i="13"/>
  <c r="S375" i="13"/>
  <c r="E375" i="13"/>
  <c r="S308" i="13"/>
  <c r="E308" i="13"/>
  <c r="AH175" i="13"/>
  <c r="K175" i="13" s="1"/>
  <c r="AH90" i="13"/>
  <c r="K90" i="13" s="1"/>
  <c r="AH118" i="13"/>
  <c r="AH336" i="13"/>
  <c r="AH78" i="13"/>
  <c r="Y78" i="13" s="1"/>
  <c r="E272" i="13"/>
  <c r="S272" i="13"/>
  <c r="E184" i="13"/>
  <c r="S184" i="13"/>
  <c r="E355" i="13"/>
  <c r="S355" i="13"/>
  <c r="E226" i="13"/>
  <c r="S226" i="13"/>
  <c r="E390" i="13"/>
  <c r="S390" i="13"/>
  <c r="S28" i="13"/>
  <c r="E28" i="13"/>
  <c r="S157" i="13"/>
  <c r="E157" i="13"/>
  <c r="S169" i="13"/>
  <c r="E169" i="13"/>
  <c r="S364" i="13"/>
  <c r="E364" i="13"/>
  <c r="S124" i="13"/>
  <c r="E124" i="13"/>
  <c r="E171" i="13"/>
  <c r="S171" i="13"/>
  <c r="E383" i="13"/>
  <c r="S383" i="13"/>
  <c r="S63" i="13"/>
  <c r="E63" i="13"/>
  <c r="S199" i="13"/>
  <c r="E199" i="13"/>
  <c r="S263" i="13"/>
  <c r="E263" i="13"/>
  <c r="S235" i="13"/>
  <c r="E213" i="13"/>
  <c r="AH306" i="13"/>
  <c r="K306" i="13" s="1"/>
  <c r="AH110" i="13"/>
  <c r="Y110" i="13" s="1"/>
  <c r="AH250" i="13"/>
  <c r="Y250" i="13" s="1"/>
  <c r="AH261" i="13"/>
  <c r="K261" i="13" s="1"/>
  <c r="AH193" i="13"/>
  <c r="K193" i="13" s="1"/>
  <c r="E204" i="13"/>
  <c r="AH45" i="13"/>
  <c r="K45" i="13" s="1"/>
  <c r="AH287" i="13"/>
  <c r="Y287" i="13" s="1"/>
  <c r="AH343" i="13"/>
  <c r="K343" i="13" s="1"/>
  <c r="S253" i="13"/>
  <c r="S165" i="13"/>
  <c r="AH133" i="13"/>
  <c r="Y133" i="13" s="1"/>
  <c r="AH65" i="13"/>
  <c r="K65" i="13" s="1"/>
  <c r="AH67" i="13"/>
  <c r="K67" i="13" s="1"/>
  <c r="AH127" i="13"/>
  <c r="Y127" i="13" s="1"/>
  <c r="AH394" i="13"/>
  <c r="K394" i="13" s="1"/>
  <c r="AH160" i="13"/>
  <c r="Y160" i="13" s="1"/>
  <c r="AH74" i="13"/>
  <c r="K74" i="13" s="1"/>
  <c r="AH102" i="13"/>
  <c r="Y102" i="13" s="1"/>
  <c r="AH342" i="13"/>
  <c r="Y342" i="13" s="1"/>
  <c r="E84" i="13"/>
  <c r="AH149" i="13"/>
  <c r="K149" i="13" s="1"/>
  <c r="AH236" i="13"/>
  <c r="K236" i="13" s="1"/>
  <c r="AH215" i="13"/>
  <c r="Y215" i="13" s="1"/>
  <c r="E270" i="13"/>
  <c r="AH257" i="13"/>
  <c r="Y257" i="13" s="1"/>
  <c r="AH247" i="13"/>
  <c r="K247" i="13" s="1"/>
  <c r="AH141" i="13"/>
  <c r="Y141" i="13" s="1"/>
  <c r="AH233" i="13"/>
  <c r="Y233" i="13" s="1"/>
  <c r="E291" i="13"/>
  <c r="S291" i="13"/>
  <c r="E141" i="13"/>
  <c r="S141" i="13"/>
  <c r="S377" i="13"/>
  <c r="E377" i="13"/>
  <c r="S88" i="13"/>
  <c r="E88" i="13"/>
  <c r="E329" i="13"/>
  <c r="S329" i="13"/>
  <c r="E330" i="13"/>
  <c r="S330" i="13"/>
  <c r="E307" i="13"/>
  <c r="S307" i="13"/>
  <c r="S386" i="13"/>
  <c r="E386" i="13"/>
  <c r="S17" i="13"/>
  <c r="E17" i="13"/>
  <c r="S13" i="13"/>
  <c r="E13" i="13"/>
  <c r="S240" i="13"/>
  <c r="E240" i="13"/>
  <c r="E188" i="13"/>
  <c r="S188" i="13"/>
  <c r="S325" i="13"/>
  <c r="E325" i="13"/>
  <c r="S354" i="13"/>
  <c r="E354" i="13"/>
  <c r="E317" i="13"/>
  <c r="E97" i="13"/>
  <c r="AH333" i="13"/>
  <c r="Y333" i="13" s="1"/>
  <c r="E401" i="13"/>
  <c r="AH353" i="13"/>
  <c r="Y353" i="13" s="1"/>
  <c r="AH398" i="13"/>
  <c r="Y398" i="13" s="1"/>
  <c r="AH351" i="13"/>
  <c r="S368" i="13"/>
  <c r="E76" i="13"/>
  <c r="AH93" i="13"/>
  <c r="K93" i="13" s="1"/>
  <c r="AH354" i="13"/>
  <c r="Y354" i="13" s="1"/>
  <c r="AH223" i="13"/>
  <c r="Y223" i="13" s="1"/>
  <c r="AH388" i="13"/>
  <c r="AH322" i="13"/>
  <c r="E277" i="13"/>
  <c r="E276" i="13"/>
  <c r="AH238" i="13"/>
  <c r="Y238" i="13" s="1"/>
  <c r="S222" i="13"/>
  <c r="AH176" i="13"/>
  <c r="K176" i="13" s="1"/>
  <c r="AH164" i="13"/>
  <c r="K164" i="13" s="1"/>
  <c r="AH278" i="13"/>
  <c r="Y278" i="13" s="1"/>
  <c r="AH229" i="13"/>
  <c r="K229" i="13" s="1"/>
  <c r="E322" i="13"/>
  <c r="E16" i="13"/>
  <c r="AH393" i="13"/>
  <c r="Y393" i="13" s="1"/>
  <c r="E248" i="13"/>
  <c r="AH202" i="13"/>
  <c r="K202" i="13" s="1"/>
  <c r="AH235" i="13"/>
  <c r="K235" i="13" s="1"/>
  <c r="E31" i="13"/>
  <c r="AH281" i="13"/>
  <c r="Y281" i="13" s="1"/>
  <c r="AH283" i="13"/>
  <c r="K283" i="13" s="1"/>
  <c r="AH207" i="13"/>
  <c r="Y207" i="13" s="1"/>
  <c r="AH323" i="13"/>
  <c r="K323" i="13" s="1"/>
  <c r="AH264" i="13"/>
  <c r="K264" i="13" s="1"/>
  <c r="E195" i="13"/>
  <c r="AH397" i="13"/>
  <c r="K397" i="13" s="1"/>
  <c r="S143" i="13"/>
  <c r="AH239" i="13"/>
  <c r="Y239" i="13" s="1"/>
  <c r="AH60" i="13"/>
  <c r="Y60" i="13" s="1"/>
  <c r="S316" i="13"/>
  <c r="E316" i="13"/>
  <c r="S57" i="13"/>
  <c r="E57" i="13"/>
  <c r="S149" i="13"/>
  <c r="E149" i="13"/>
  <c r="E246" i="13"/>
  <c r="S246" i="13"/>
  <c r="S75" i="13"/>
  <c r="E75" i="13"/>
  <c r="S87" i="13"/>
  <c r="E87" i="13"/>
  <c r="S271" i="13"/>
  <c r="E271" i="13"/>
  <c r="S43" i="13"/>
  <c r="E43" i="13"/>
  <c r="E296" i="13"/>
  <c r="S296" i="13"/>
  <c r="E145" i="13"/>
  <c r="S145" i="13"/>
  <c r="S288" i="13"/>
  <c r="E288" i="13"/>
  <c r="S104" i="13"/>
  <c r="E104" i="13"/>
  <c r="E64" i="13"/>
  <c r="S64" i="13"/>
  <c r="E293" i="13"/>
  <c r="S293" i="13"/>
  <c r="S8" i="13"/>
  <c r="E8" i="13"/>
  <c r="S113" i="13"/>
  <c r="E113" i="13"/>
  <c r="E255" i="13"/>
  <c r="S255" i="13"/>
  <c r="S132" i="13"/>
  <c r="E132" i="13"/>
  <c r="S12" i="13"/>
  <c r="E12" i="13"/>
  <c r="S254" i="13"/>
  <c r="E254" i="13"/>
  <c r="S260" i="13"/>
  <c r="E260" i="13"/>
  <c r="E332" i="13"/>
  <c r="S332" i="13"/>
  <c r="E374" i="13"/>
  <c r="S374" i="13"/>
  <c r="E324" i="13"/>
  <c r="S324" i="13"/>
  <c r="E382" i="13"/>
  <c r="S382" i="13"/>
  <c r="E218" i="13"/>
  <c r="S218" i="13"/>
  <c r="S130" i="13"/>
  <c r="E130" i="13"/>
  <c r="E379" i="13"/>
  <c r="S379" i="13"/>
  <c r="E107" i="13"/>
  <c r="S107" i="13"/>
  <c r="E82" i="13"/>
  <c r="S82" i="13"/>
  <c r="S319" i="13"/>
  <c r="E319" i="13"/>
  <c r="S86" i="13"/>
  <c r="E86" i="13"/>
  <c r="E152" i="13"/>
  <c r="S152" i="13"/>
  <c r="E295" i="13"/>
  <c r="S295" i="13"/>
  <c r="S285" i="13"/>
  <c r="E285" i="13"/>
  <c r="S102" i="13"/>
  <c r="E102" i="13"/>
  <c r="E238" i="13"/>
  <c r="S238" i="13"/>
  <c r="S369" i="13"/>
  <c r="E369" i="13"/>
  <c r="S144" i="13"/>
  <c r="E144" i="13"/>
  <c r="S196" i="13"/>
  <c r="E196" i="13"/>
  <c r="S154" i="13"/>
  <c r="E154" i="13"/>
  <c r="E15" i="13"/>
  <c r="S15" i="13"/>
  <c r="E366" i="13"/>
  <c r="S366" i="13"/>
  <c r="E211" i="13"/>
  <c r="S211" i="13"/>
  <c r="S71" i="13"/>
  <c r="E71" i="13"/>
  <c r="E191" i="13"/>
  <c r="S191" i="13"/>
  <c r="S126" i="13"/>
  <c r="E126" i="13"/>
  <c r="E161" i="13"/>
  <c r="S161" i="13"/>
  <c r="S175" i="13"/>
  <c r="E175" i="13"/>
  <c r="E62" i="13"/>
  <c r="S62" i="13"/>
  <c r="S220" i="13"/>
  <c r="E220" i="13"/>
  <c r="E91" i="13"/>
  <c r="S91" i="13"/>
  <c r="S23" i="13"/>
  <c r="E23" i="13"/>
  <c r="E11" i="13"/>
  <c r="S11" i="13"/>
  <c r="E77" i="13"/>
  <c r="S77" i="13"/>
  <c r="E48" i="13"/>
  <c r="S48" i="13"/>
  <c r="S247" i="13"/>
  <c r="E247" i="13"/>
  <c r="S173" i="13"/>
  <c r="E173" i="13"/>
  <c r="E146" i="13"/>
  <c r="S146" i="13"/>
  <c r="E92" i="13"/>
  <c r="S92" i="13"/>
  <c r="E398" i="13"/>
  <c r="S398" i="13"/>
  <c r="S125" i="13"/>
  <c r="E125" i="13"/>
  <c r="S122" i="13"/>
  <c r="E122" i="13"/>
  <c r="S230" i="13"/>
  <c r="E230" i="13"/>
  <c r="E278" i="13"/>
  <c r="S278" i="13"/>
  <c r="E24" i="13"/>
  <c r="S24" i="13"/>
  <c r="E83" i="13"/>
  <c r="S83" i="13"/>
  <c r="E385" i="13"/>
  <c r="S385" i="13"/>
  <c r="E95" i="13"/>
  <c r="S95" i="13"/>
  <c r="S54" i="13"/>
  <c r="E54" i="13"/>
  <c r="E223" i="13"/>
  <c r="S223" i="13"/>
  <c r="S257" i="13"/>
  <c r="E257" i="13"/>
  <c r="E106" i="13"/>
  <c r="S106" i="13"/>
  <c r="E117" i="13"/>
  <c r="S117" i="13"/>
  <c r="D128" i="12"/>
  <c r="D69" i="12"/>
  <c r="D268" i="12"/>
  <c r="D157" i="12"/>
  <c r="D19" i="12"/>
  <c r="D60" i="12"/>
  <c r="D99" i="12"/>
  <c r="D329" i="12"/>
  <c r="D294" i="12"/>
  <c r="D315" i="12"/>
  <c r="D63" i="12"/>
  <c r="D22" i="12"/>
  <c r="D246" i="12"/>
  <c r="D337" i="12"/>
  <c r="D114" i="12"/>
  <c r="AH36" i="13"/>
  <c r="Y36" i="13" s="1"/>
  <c r="S9" i="13"/>
  <c r="E9" i="13"/>
  <c r="S170" i="13"/>
  <c r="E170" i="13"/>
  <c r="AH286" i="13"/>
  <c r="Y286" i="13" s="1"/>
  <c r="S120" i="13"/>
  <c r="D355" i="12"/>
  <c r="D290" i="12"/>
  <c r="D144" i="12"/>
  <c r="D141" i="12"/>
  <c r="D70" i="12"/>
  <c r="D164" i="12"/>
  <c r="D77" i="12"/>
  <c r="D393" i="12"/>
  <c r="D237" i="12"/>
  <c r="D84" i="12"/>
  <c r="D384" i="12"/>
  <c r="D162" i="12"/>
  <c r="D67" i="12"/>
  <c r="D168" i="12"/>
  <c r="D105" i="12"/>
  <c r="E363" i="13"/>
  <c r="S363" i="13"/>
  <c r="AH366" i="13"/>
  <c r="Y366" i="13" s="1"/>
  <c r="AH244" i="13"/>
  <c r="AH400" i="13"/>
  <c r="AH402" i="13"/>
  <c r="K402" i="13" s="1"/>
  <c r="D108" i="12"/>
  <c r="AH70" i="13"/>
  <c r="Y70" i="13" s="1"/>
  <c r="AH88" i="13"/>
  <c r="AH159" i="13"/>
  <c r="AH311" i="13"/>
  <c r="AH171" i="13"/>
  <c r="AH199" i="13"/>
  <c r="D12" i="12"/>
  <c r="AH151" i="13"/>
  <c r="D44" i="12"/>
  <c r="D172" i="12"/>
  <c r="D278" i="12"/>
  <c r="D139" i="12"/>
  <c r="D385" i="12"/>
  <c r="D161" i="12"/>
  <c r="D376" i="12"/>
  <c r="D281" i="12"/>
  <c r="D97" i="12"/>
  <c r="D369" i="12"/>
  <c r="D250" i="12"/>
  <c r="D133" i="12"/>
  <c r="D372" i="12"/>
  <c r="D88" i="12"/>
  <c r="D338" i="12"/>
  <c r="D245" i="12"/>
  <c r="D48" i="12"/>
  <c r="D146" i="12"/>
  <c r="D56" i="12"/>
  <c r="D36" i="12"/>
  <c r="D328" i="12"/>
  <c r="D373" i="12"/>
  <c r="D116" i="12"/>
  <c r="D57" i="12"/>
  <c r="D192" i="12"/>
  <c r="D51" i="12"/>
  <c r="D137" i="12"/>
  <c r="D301" i="12"/>
  <c r="D30" i="12"/>
  <c r="D156" i="12"/>
  <c r="D271" i="12"/>
  <c r="D280" i="12"/>
  <c r="D390" i="12"/>
  <c r="D227" i="12"/>
  <c r="D222" i="12"/>
  <c r="D27" i="12"/>
  <c r="D132" i="12"/>
  <c r="D371" i="12"/>
  <c r="D5" i="12"/>
  <c r="D198" i="12"/>
  <c r="D58" i="12"/>
  <c r="D175" i="12"/>
  <c r="D266" i="12"/>
  <c r="D197" i="12"/>
  <c r="D76" i="12"/>
  <c r="D272" i="12"/>
  <c r="D142" i="12"/>
  <c r="D367" i="12"/>
  <c r="D15" i="12"/>
  <c r="D163" i="12"/>
  <c r="D101" i="12"/>
  <c r="D216" i="12"/>
  <c r="D316" i="12"/>
  <c r="D113" i="12"/>
  <c r="D282" i="12"/>
  <c r="D327" i="12"/>
  <c r="D404" i="12"/>
  <c r="D395" i="12"/>
  <c r="D109" i="12"/>
  <c r="D400" i="12"/>
  <c r="D399" i="12"/>
  <c r="D196" i="12"/>
  <c r="D208" i="12"/>
  <c r="D238" i="12"/>
  <c r="D356" i="12"/>
  <c r="D181" i="12"/>
  <c r="D382" i="12"/>
  <c r="D94" i="12"/>
  <c r="D166" i="12"/>
  <c r="D298" i="12"/>
  <c r="D155" i="12"/>
  <c r="D334" i="12"/>
  <c r="D193" i="12"/>
  <c r="D354" i="12"/>
  <c r="D183" i="12"/>
  <c r="D323" i="12"/>
  <c r="D249" i="12"/>
  <c r="D182" i="12"/>
  <c r="D300" i="12"/>
  <c r="D350" i="12"/>
  <c r="D136" i="12"/>
  <c r="D358" i="12"/>
  <c r="D234" i="12"/>
  <c r="D131" i="12"/>
  <c r="D42" i="12"/>
  <c r="D276" i="12"/>
  <c r="D50" i="12"/>
  <c r="D364" i="12"/>
  <c r="D391" i="12"/>
  <c r="D64" i="12"/>
  <c r="D309" i="12"/>
  <c r="D295" i="12"/>
  <c r="D65" i="12"/>
  <c r="D288" i="12"/>
  <c r="D303" i="12"/>
  <c r="D380" i="12"/>
  <c r="D207" i="12"/>
  <c r="D104" i="12"/>
  <c r="D275" i="12"/>
  <c r="D257" i="12"/>
  <c r="D388" i="12"/>
  <c r="D200" i="12"/>
  <c r="D394" i="12"/>
  <c r="D158" i="12"/>
  <c r="D167" i="12"/>
  <c r="D346" i="12"/>
  <c r="D129" i="12"/>
  <c r="D40" i="12"/>
  <c r="D87" i="12"/>
  <c r="D331" i="12"/>
  <c r="D135" i="12"/>
  <c r="D21" i="12"/>
  <c r="D359" i="12"/>
  <c r="D153" i="12"/>
  <c r="D296" i="12"/>
  <c r="D277" i="12"/>
  <c r="D79" i="12"/>
  <c r="D143" i="12"/>
  <c r="D378" i="12"/>
  <c r="D95" i="12"/>
  <c r="D344" i="12"/>
  <c r="D264" i="12"/>
  <c r="D349" i="12"/>
  <c r="D363" i="12"/>
  <c r="D325" i="12"/>
  <c r="D219" i="12"/>
  <c r="D212" i="12"/>
  <c r="D210" i="12"/>
  <c r="D83" i="12"/>
  <c r="D285" i="12"/>
  <c r="D177" i="12"/>
  <c r="D102" i="12"/>
  <c r="D311" i="12"/>
  <c r="D205" i="12"/>
  <c r="D28" i="12"/>
  <c r="D274" i="12"/>
  <c r="D397" i="12"/>
  <c r="D308" i="12"/>
  <c r="D160" i="12"/>
  <c r="D26" i="12"/>
  <c r="D270" i="12"/>
  <c r="D291" i="12"/>
  <c r="D171" i="12"/>
  <c r="D100" i="12"/>
  <c r="D357" i="12"/>
  <c r="D252" i="12"/>
  <c r="D122" i="12"/>
  <c r="D180" i="12"/>
  <c r="D398" i="12"/>
  <c r="D204" i="12"/>
  <c r="D368" i="12"/>
  <c r="D241" i="12"/>
  <c r="D379" i="12"/>
  <c r="D351" i="12"/>
  <c r="D228" i="12"/>
  <c r="D52" i="12"/>
  <c r="D195" i="12"/>
  <c r="D230" i="12"/>
  <c r="D73" i="12"/>
  <c r="D45" i="12"/>
  <c r="D72" i="12"/>
  <c r="D235" i="12"/>
  <c r="D91" i="12"/>
  <c r="D59" i="12"/>
  <c r="D211" i="12"/>
  <c r="D313" i="12"/>
  <c r="D29" i="12"/>
  <c r="D273" i="12"/>
  <c r="D353" i="12"/>
  <c r="D61" i="12"/>
  <c r="D190" i="12"/>
  <c r="D289" i="12"/>
  <c r="D401" i="12"/>
  <c r="D169" i="12"/>
  <c r="D13" i="12"/>
  <c r="D340" i="12"/>
  <c r="D121" i="12"/>
  <c r="D224" i="12"/>
  <c r="D332" i="12"/>
  <c r="D251" i="12"/>
  <c r="D254" i="12"/>
  <c r="AH30" i="13"/>
  <c r="D25" i="12"/>
  <c r="D14" i="12"/>
  <c r="D310" i="12"/>
  <c r="D341" i="12"/>
  <c r="D138" i="12"/>
  <c r="D225" i="12"/>
  <c r="D55" i="12"/>
  <c r="D151" i="12"/>
  <c r="D78" i="12"/>
  <c r="D110" i="12"/>
  <c r="D34" i="12"/>
  <c r="D403" i="12"/>
  <c r="D81" i="12"/>
  <c r="D265" i="12"/>
  <c r="D381" i="12"/>
  <c r="D293" i="12"/>
  <c r="D92" i="12"/>
  <c r="D396" i="12"/>
  <c r="D262" i="12"/>
  <c r="D90" i="12"/>
  <c r="D130" i="12"/>
  <c r="D267" i="12"/>
  <c r="D150" i="12"/>
  <c r="D248" i="12"/>
  <c r="D188" i="12"/>
  <c r="D256" i="12"/>
  <c r="D304" i="12"/>
  <c r="D231" i="12"/>
  <c r="D324" i="12"/>
  <c r="D98" i="12"/>
  <c r="D43" i="12"/>
  <c r="D383" i="12"/>
  <c r="D38" i="12"/>
  <c r="D299" i="12"/>
  <c r="D68" i="12"/>
  <c r="D194" i="12"/>
  <c r="D247" i="12"/>
  <c r="D206" i="12"/>
  <c r="D336" i="12"/>
  <c r="D370" i="12"/>
  <c r="D186" i="12"/>
  <c r="D402" i="12"/>
  <c r="D215" i="12"/>
  <c r="D23" i="12"/>
  <c r="D361" i="12"/>
  <c r="D287" i="12"/>
  <c r="D31" i="12"/>
  <c r="D348" i="12"/>
  <c r="D209" i="12"/>
  <c r="D318" i="12"/>
  <c r="D127" i="12"/>
  <c r="D39" i="12"/>
  <c r="D263" i="12"/>
  <c r="D124" i="12"/>
  <c r="D74" i="12"/>
  <c r="D365" i="12"/>
  <c r="D253" i="12"/>
  <c r="D120" i="12"/>
  <c r="D343" i="12"/>
  <c r="D145" i="12"/>
  <c r="D54" i="12"/>
  <c r="D339" i="12"/>
  <c r="D203" i="12"/>
  <c r="D82" i="12"/>
  <c r="D360" i="12"/>
  <c r="D119" i="12"/>
  <c r="D220" i="12"/>
  <c r="D140" i="12"/>
  <c r="D326" i="12"/>
  <c r="D233" i="12"/>
  <c r="D286" i="12"/>
  <c r="D103" i="12"/>
  <c r="D7" i="12"/>
  <c r="D389" i="12"/>
  <c r="D386" i="12"/>
  <c r="D362" i="12"/>
  <c r="D317" i="12"/>
  <c r="D148" i="12"/>
  <c r="D41" i="12"/>
  <c r="D111" i="12"/>
  <c r="D106" i="12"/>
  <c r="D320" i="12"/>
  <c r="D93" i="12"/>
  <c r="D305" i="12"/>
  <c r="D283" i="12"/>
  <c r="D306" i="12"/>
  <c r="D89" i="12"/>
  <c r="D126" i="12"/>
  <c r="D330" i="12"/>
  <c r="D269" i="12"/>
  <c r="D333" i="12"/>
  <c r="D159" i="12"/>
  <c r="D33" i="12"/>
  <c r="D117" i="12"/>
  <c r="D202" i="12"/>
  <c r="D9" i="12"/>
  <c r="D284" i="12"/>
  <c r="D218" i="12"/>
  <c r="D134" i="12"/>
  <c r="D261" i="12"/>
  <c r="D184" i="12"/>
  <c r="D17" i="12"/>
  <c r="D47" i="12"/>
  <c r="D46" i="12"/>
  <c r="D240" i="12"/>
  <c r="D179" i="12"/>
  <c r="D115" i="12"/>
  <c r="D66" i="12"/>
  <c r="D366" i="12"/>
  <c r="D32" i="12"/>
  <c r="D314" i="12"/>
  <c r="D297" i="12"/>
  <c r="D259" i="12"/>
  <c r="D49" i="12"/>
  <c r="D189" i="12"/>
  <c r="D107" i="12"/>
  <c r="D62" i="12"/>
  <c r="D71" i="12"/>
  <c r="D8" i="12"/>
  <c r="D191" i="12"/>
  <c r="D86" i="12"/>
  <c r="D176" i="12"/>
  <c r="D239" i="12"/>
  <c r="D292" i="12"/>
  <c r="D18" i="12"/>
  <c r="D178" i="12"/>
  <c r="D20" i="12"/>
  <c r="D96" i="12"/>
  <c r="D392" i="12"/>
  <c r="D345" i="12"/>
  <c r="D173" i="12"/>
  <c r="D226" i="12"/>
  <c r="D387" i="12"/>
  <c r="D302" i="12"/>
  <c r="D260" i="12"/>
  <c r="D187" i="12"/>
  <c r="D199" i="12"/>
  <c r="D123" i="12"/>
  <c r="D255" i="12"/>
  <c r="D85" i="12"/>
  <c r="D279" i="12"/>
  <c r="D258" i="12"/>
  <c r="D347" i="12"/>
  <c r="D24" i="12"/>
  <c r="D214" i="12"/>
  <c r="D223" i="12"/>
  <c r="D165" i="12"/>
  <c r="D11" i="12"/>
  <c r="D321" i="12"/>
  <c r="D80" i="12"/>
  <c r="D244" i="12"/>
  <c r="D352" i="12"/>
  <c r="D377" i="12"/>
  <c r="D118" i="12"/>
  <c r="D236" i="12"/>
  <c r="D307" i="12"/>
  <c r="D374" i="12"/>
  <c r="D152" i="12"/>
  <c r="D213" i="12"/>
  <c r="D342" i="12"/>
  <c r="D37" i="12"/>
  <c r="D201" i="12"/>
  <c r="D319" i="12"/>
  <c r="D35" i="12"/>
  <c r="D335" i="12"/>
  <c r="D154" i="12"/>
  <c r="D221" i="12"/>
  <c r="D6" i="12"/>
  <c r="D147" i="12"/>
  <c r="D112" i="12"/>
  <c r="D125" i="12"/>
  <c r="D174" i="12"/>
  <c r="D232" i="12"/>
  <c r="D229" i="12"/>
  <c r="D149" i="12"/>
  <c r="D375" i="12"/>
  <c r="D53" i="12"/>
  <c r="D322" i="12"/>
  <c r="D16" i="12"/>
  <c r="D185" i="12"/>
  <c r="D242" i="12"/>
  <c r="D243" i="12"/>
  <c r="D312" i="12"/>
  <c r="D75" i="12"/>
  <c r="D170" i="12"/>
  <c r="D217" i="12"/>
  <c r="D10" i="12"/>
  <c r="AC165" i="13"/>
  <c r="AH4" i="13"/>
  <c r="K4" i="13" s="1"/>
  <c r="AH230" i="13"/>
  <c r="AH89" i="13"/>
  <c r="AH352" i="13"/>
  <c r="AH144" i="13"/>
  <c r="E30" i="13"/>
  <c r="K254" i="13"/>
  <c r="S109" i="13"/>
  <c r="E33" i="13"/>
  <c r="S262" i="13"/>
  <c r="E393" i="13"/>
  <c r="E103" i="13"/>
  <c r="S129" i="13"/>
  <c r="E205" i="13"/>
  <c r="S96" i="13"/>
  <c r="AH14" i="13"/>
  <c r="K14" i="13" s="1"/>
  <c r="AH335" i="13"/>
  <c r="K335" i="13" s="1"/>
  <c r="AH156" i="13"/>
  <c r="Y156" i="13" s="1"/>
  <c r="AH403" i="13"/>
  <c r="AH251" i="13"/>
  <c r="Y251" i="13" s="1"/>
  <c r="AH44" i="13"/>
  <c r="K44" i="13" s="1"/>
  <c r="AH367" i="13"/>
  <c r="K367" i="13" s="1"/>
  <c r="AH167" i="13"/>
  <c r="K167" i="13" s="1"/>
  <c r="AH302" i="13"/>
  <c r="K302" i="13" s="1"/>
  <c r="AH47" i="13"/>
  <c r="Y47" i="13" s="1"/>
  <c r="AH291" i="13"/>
  <c r="K291" i="13" s="1"/>
  <c r="AH337" i="13"/>
  <c r="K337" i="13" s="1"/>
  <c r="AH299" i="13"/>
  <c r="Y299" i="13" s="1"/>
  <c r="AH158" i="13"/>
  <c r="AH298" i="13"/>
  <c r="AH242" i="13"/>
  <c r="K242" i="13" s="1"/>
  <c r="AH82" i="13"/>
  <c r="Y82" i="13" s="1"/>
  <c r="AH134" i="13"/>
  <c r="Y134" i="13" s="1"/>
  <c r="AH280" i="13"/>
  <c r="K280" i="13" s="1"/>
  <c r="AH374" i="13"/>
  <c r="K374" i="13" s="1"/>
  <c r="AH132" i="13"/>
  <c r="Y132" i="13" s="1"/>
  <c r="AH135" i="13"/>
  <c r="K135" i="13" s="1"/>
  <c r="AH346" i="13"/>
  <c r="K346" i="13" s="1"/>
  <c r="AH314" i="13"/>
  <c r="AH231" i="13"/>
  <c r="AH8" i="13"/>
  <c r="Y8" i="13" s="1"/>
  <c r="AH68" i="13"/>
  <c r="AH48" i="13"/>
  <c r="K48" i="13" s="1"/>
  <c r="AH234" i="13"/>
  <c r="AH334" i="13"/>
  <c r="K334" i="13" s="1"/>
  <c r="AH94" i="13"/>
  <c r="Y94" i="13" s="1"/>
  <c r="AH97" i="13"/>
  <c r="AH119" i="13"/>
  <c r="AH260" i="13"/>
  <c r="AH46" i="13"/>
  <c r="AH182" i="13"/>
  <c r="Y182" i="13" s="1"/>
  <c r="AH122" i="13"/>
  <c r="Y122" i="13" s="1"/>
  <c r="AH148" i="13"/>
  <c r="AH152" i="13"/>
  <c r="AH19" i="13"/>
  <c r="Y19" i="13" s="1"/>
  <c r="AH372" i="13"/>
  <c r="AH192" i="13"/>
  <c r="AH155" i="13"/>
  <c r="AH219" i="13"/>
  <c r="AH11" i="13"/>
  <c r="Y11" i="13" s="1"/>
  <c r="AH218" i="13"/>
  <c r="AH108" i="13"/>
  <c r="K108" i="13" s="1"/>
  <c r="AH64" i="13"/>
  <c r="AH377" i="13"/>
  <c r="K377" i="13" s="1"/>
  <c r="AH174" i="13"/>
  <c r="Y174" i="13" s="1"/>
  <c r="AH243" i="13"/>
  <c r="Y243" i="13" s="1"/>
  <c r="AH198" i="13"/>
  <c r="Y198" i="13" s="1"/>
  <c r="AH190" i="13"/>
  <c r="K190" i="13" s="1"/>
  <c r="AH386" i="13"/>
  <c r="AH120" i="13"/>
  <c r="AH226" i="13"/>
  <c r="AH385" i="13"/>
  <c r="AH210" i="13"/>
  <c r="AH187" i="13"/>
  <c r="AH349" i="13"/>
  <c r="K349" i="13" s="1"/>
  <c r="AH273" i="13"/>
  <c r="K273" i="13" s="1"/>
  <c r="AH212" i="13"/>
  <c r="AH319" i="13"/>
  <c r="AH32" i="13"/>
  <c r="AH9" i="13"/>
  <c r="Y9" i="13" s="1"/>
  <c r="AH126" i="13"/>
  <c r="Y126" i="13" s="1"/>
  <c r="AH275" i="13"/>
  <c r="AH62" i="13"/>
  <c r="AH183" i="13"/>
  <c r="AH312" i="13"/>
  <c r="AH153" i="13"/>
  <c r="K153" i="13" s="1"/>
  <c r="AH348" i="13"/>
  <c r="K348" i="13" s="1"/>
  <c r="AH98" i="13"/>
  <c r="AH107" i="13"/>
  <c r="AH54" i="13"/>
  <c r="AH33" i="13"/>
  <c r="K33" i="13" s="1"/>
  <c r="AH129" i="13"/>
  <c r="K129" i="13" s="1"/>
  <c r="AH13" i="13"/>
  <c r="K13" i="13" s="1"/>
  <c r="AH172" i="13"/>
  <c r="Y172" i="13" s="1"/>
  <c r="AH63" i="13"/>
  <c r="AH66" i="13"/>
  <c r="AH43" i="13"/>
  <c r="AH392" i="13"/>
  <c r="AH294" i="13"/>
  <c r="Y294" i="13" s="1"/>
  <c r="AH200" i="13"/>
  <c r="Y200" i="13" s="1"/>
  <c r="AH282" i="13"/>
  <c r="K282" i="13" s="1"/>
  <c r="AH310" i="13"/>
  <c r="AH328" i="13"/>
  <c r="AH355" i="13"/>
  <c r="AH381" i="13"/>
  <c r="AH389" i="13"/>
  <c r="K389" i="13" s="1"/>
  <c r="AH22" i="13"/>
  <c r="K22" i="13" s="1"/>
  <c r="AH288" i="13"/>
  <c r="Y288" i="13" s="1"/>
  <c r="AH40" i="13"/>
  <c r="AH91" i="13"/>
  <c r="AH154" i="13"/>
  <c r="E287" i="13"/>
  <c r="S376" i="13"/>
  <c r="E281" i="13"/>
  <c r="E326" i="13"/>
  <c r="S158" i="13"/>
  <c r="E140" i="13"/>
  <c r="E350" i="13"/>
  <c r="S234" i="13"/>
  <c r="E353" i="13"/>
  <c r="E67" i="13"/>
  <c r="E110" i="13"/>
  <c r="E320" i="13"/>
  <c r="E256" i="13"/>
  <c r="S53" i="13"/>
  <c r="S39" i="13"/>
  <c r="S142" i="13"/>
  <c r="E373" i="13"/>
  <c r="AC105" i="13"/>
  <c r="E344" i="13"/>
  <c r="S206" i="13"/>
  <c r="S123" i="13"/>
  <c r="S301" i="13"/>
  <c r="E318" i="13"/>
  <c r="E267" i="13"/>
  <c r="E335" i="13"/>
  <c r="S309" i="13"/>
  <c r="S194" i="13"/>
  <c r="S367" i="13"/>
  <c r="S380" i="13"/>
  <c r="E302" i="13"/>
  <c r="E182" i="13"/>
  <c r="E18" i="13"/>
  <c r="S79" i="13"/>
  <c r="S323" i="13"/>
  <c r="S128" i="13"/>
  <c r="E207" i="13"/>
  <c r="S99" i="13"/>
  <c r="E250" i="13"/>
  <c r="E94" i="13"/>
  <c r="E38" i="13"/>
  <c r="E133" i="13"/>
  <c r="E151" i="13"/>
  <c r="E150" i="13"/>
  <c r="S394" i="13"/>
  <c r="S51" i="13"/>
  <c r="E224" i="13"/>
  <c r="S36" i="13"/>
  <c r="E187" i="13"/>
  <c r="E26" i="13"/>
  <c r="E29" i="13"/>
  <c r="S25" i="13"/>
  <c r="E231" i="13"/>
  <c r="AC219" i="13"/>
  <c r="S265" i="13"/>
  <c r="AC5" i="13"/>
  <c r="E229" i="13"/>
  <c r="E108" i="13"/>
  <c r="AC262" i="13"/>
  <c r="S35" i="13"/>
  <c r="AC92" i="13"/>
  <c r="AC229" i="13"/>
  <c r="AC45" i="13"/>
  <c r="S315" i="13"/>
  <c r="S81" i="13"/>
  <c r="E216" i="13"/>
  <c r="S72" i="13"/>
  <c r="AC278" i="13"/>
  <c r="S7" i="13"/>
  <c r="S147" i="13"/>
  <c r="E60" i="13"/>
  <c r="S4" i="13"/>
  <c r="S172" i="13"/>
  <c r="E73" i="13"/>
  <c r="E121" i="13"/>
  <c r="S348" i="13"/>
  <c r="AC356" i="13"/>
  <c r="E219" i="13"/>
  <c r="S105" i="13"/>
  <c r="E164" i="13"/>
  <c r="S193" i="13"/>
  <c r="S304" i="13"/>
  <c r="E22" i="13"/>
  <c r="E44" i="13"/>
  <c r="S44" i="13"/>
  <c r="AC40" i="13"/>
  <c r="E167" i="13"/>
  <c r="S167" i="13"/>
  <c r="E372" i="13"/>
  <c r="S372" i="13"/>
  <c r="E203" i="13"/>
  <c r="E131" i="13"/>
  <c r="AC394" i="13"/>
  <c r="AC29" i="13"/>
  <c r="E155" i="13"/>
  <c r="S70" i="13"/>
  <c r="S310" i="13"/>
  <c r="S389" i="13"/>
  <c r="S282" i="13"/>
  <c r="S49" i="13"/>
  <c r="E303" i="13"/>
  <c r="S303" i="13"/>
  <c r="E338" i="13"/>
  <c r="S338" i="13"/>
  <c r="E185" i="13"/>
  <c r="S185" i="13"/>
  <c r="S47" i="13"/>
  <c r="E47" i="13"/>
  <c r="S333" i="13"/>
  <c r="E333" i="13"/>
  <c r="AC248" i="13"/>
  <c r="Y184" i="13"/>
  <c r="K320" i="13"/>
  <c r="AC396" i="13"/>
  <c r="E397" i="13"/>
  <c r="S397" i="13"/>
  <c r="S136" i="13"/>
  <c r="E136" i="13"/>
  <c r="S266" i="13"/>
  <c r="E266" i="13"/>
  <c r="E119" i="13"/>
  <c r="AC305" i="13"/>
  <c r="E210" i="13"/>
  <c r="AC186" i="13"/>
  <c r="AC265" i="13"/>
  <c r="AC83" i="13"/>
  <c r="AC15" i="13"/>
  <c r="E46" i="13"/>
  <c r="AC166" i="13"/>
  <c r="AC270" i="13"/>
  <c r="AC309" i="13"/>
  <c r="AC190" i="13"/>
  <c r="AC213" i="13"/>
  <c r="AC304" i="13"/>
  <c r="AC359" i="13"/>
  <c r="AC300" i="13"/>
  <c r="AC151" i="13"/>
  <c r="AC116" i="13"/>
  <c r="AC152" i="13"/>
  <c r="AC160" i="13"/>
  <c r="AC387" i="13"/>
  <c r="E21" i="13"/>
  <c r="S21" i="13"/>
  <c r="E174" i="13"/>
  <c r="S174" i="13"/>
  <c r="AC6" i="13"/>
  <c r="AC48" i="13"/>
  <c r="AC204" i="13"/>
  <c r="E180" i="13"/>
  <c r="AC162" i="13"/>
  <c r="AC41" i="13"/>
  <c r="AC290" i="13"/>
  <c r="AC328" i="13"/>
  <c r="AC292" i="13"/>
  <c r="AC98" i="13"/>
  <c r="AC52" i="13"/>
  <c r="AC108" i="13"/>
  <c r="AC353" i="13"/>
  <c r="AC102" i="13"/>
  <c r="AC42" i="13"/>
  <c r="E6" i="13"/>
  <c r="S6" i="13"/>
  <c r="S189" i="13"/>
  <c r="E189" i="13"/>
  <c r="E61" i="13"/>
  <c r="S61" i="13"/>
  <c r="AC150" i="13"/>
  <c r="AC232" i="13"/>
  <c r="E243" i="13"/>
  <c r="S243" i="13"/>
  <c r="E176" i="13"/>
  <c r="S176" i="13"/>
  <c r="S137" i="13"/>
  <c r="E137" i="13"/>
  <c r="AC234" i="13"/>
  <c r="S138" i="13"/>
  <c r="E138" i="13"/>
  <c r="S55" i="13"/>
  <c r="E55" i="13"/>
  <c r="E183" i="13"/>
  <c r="S183" i="13"/>
  <c r="E41" i="13"/>
  <c r="S41" i="13"/>
  <c r="E153" i="13"/>
  <c r="S153" i="13"/>
  <c r="S283" i="13"/>
  <c r="E283" i="13"/>
  <c r="S351" i="13"/>
  <c r="E351" i="13"/>
  <c r="S177" i="13"/>
  <c r="E177" i="13"/>
  <c r="Y24" i="13"/>
  <c r="K24" i="13"/>
  <c r="AC198" i="13"/>
  <c r="AC3" i="13"/>
  <c r="AC156" i="13"/>
  <c r="AC177" i="13"/>
  <c r="E78" i="13"/>
  <c r="AC134" i="13"/>
  <c r="AC9" i="13"/>
  <c r="AC236" i="13"/>
  <c r="AC357" i="13"/>
  <c r="Y168" i="13"/>
  <c r="AC332" i="13"/>
  <c r="AC388" i="13"/>
  <c r="AC264" i="13"/>
  <c r="AC44" i="13"/>
  <c r="AC380" i="13"/>
  <c r="AC174" i="13"/>
  <c r="AC72" i="13"/>
  <c r="AC200" i="13"/>
  <c r="AC302" i="13"/>
  <c r="AC403" i="13"/>
  <c r="AC170" i="13"/>
  <c r="AC82" i="13"/>
  <c r="AC280" i="13"/>
  <c r="K16" i="13"/>
  <c r="Y16" i="13"/>
  <c r="AC256" i="13"/>
  <c r="AC94" i="13"/>
  <c r="Y344" i="13"/>
  <c r="K344" i="13"/>
  <c r="AC17" i="13"/>
  <c r="AC275" i="13"/>
  <c r="Y316" i="13"/>
  <c r="K316" i="13"/>
  <c r="K142" i="13"/>
  <c r="Y142" i="13"/>
  <c r="AC76" i="13"/>
  <c r="AC228" i="13"/>
  <c r="AC246" i="13"/>
  <c r="AC182" i="13"/>
  <c r="AC172" i="13"/>
  <c r="AC386" i="13"/>
  <c r="AC158" i="13"/>
  <c r="K262" i="13"/>
  <c r="Y262" i="13"/>
  <c r="Y195" i="13"/>
  <c r="K195" i="13"/>
  <c r="Y79" i="13"/>
  <c r="K79" i="13"/>
  <c r="AC206" i="13"/>
  <c r="Y315" i="13"/>
  <c r="K315" i="13"/>
  <c r="K85" i="13"/>
  <c r="Y85" i="13"/>
  <c r="Y304" i="13"/>
  <c r="K304" i="13"/>
  <c r="AC113" i="13"/>
  <c r="AC184" i="13"/>
  <c r="Y10" i="13"/>
  <c r="K10" i="13"/>
  <c r="Y128" i="13"/>
  <c r="K128" i="13"/>
  <c r="Y188" i="13"/>
  <c r="K188" i="13"/>
  <c r="AC384" i="13"/>
  <c r="AC69" i="13"/>
  <c r="AC61" i="13"/>
  <c r="Y12" i="13"/>
  <c r="K12" i="13"/>
  <c r="AC321" i="13"/>
  <c r="AC374" i="13"/>
  <c r="AC375" i="13"/>
  <c r="AC68" i="13"/>
  <c r="AC46" i="13"/>
  <c r="AC104" i="13"/>
  <c r="AC78" i="13"/>
  <c r="AC326" i="13"/>
  <c r="AC34" i="13"/>
  <c r="AC12" i="13"/>
  <c r="AC354" i="13"/>
  <c r="AC74" i="13"/>
  <c r="AC106" i="13"/>
  <c r="AC242" i="13"/>
  <c r="AC130" i="13"/>
  <c r="AC85" i="13"/>
  <c r="AC26" i="13"/>
  <c r="AC293" i="13"/>
  <c r="AC148" i="13"/>
  <c r="AC14" i="13"/>
  <c r="AC284" i="13"/>
  <c r="AC342" i="13"/>
  <c r="AC233" i="13"/>
  <c r="AC114" i="13"/>
  <c r="AC245" i="13"/>
  <c r="AC118" i="13"/>
  <c r="AC65" i="13"/>
  <c r="AC59" i="13"/>
  <c r="AC132" i="13"/>
  <c r="AC255" i="13"/>
  <c r="AC202" i="13"/>
  <c r="AC294" i="13"/>
  <c r="AC142" i="13"/>
  <c r="AC240" i="13"/>
  <c r="AC176" i="13"/>
  <c r="AC323" i="13"/>
  <c r="AC271" i="13"/>
  <c r="AC333" i="13"/>
  <c r="AC194" i="13"/>
  <c r="AC145" i="13"/>
  <c r="AC286" i="13"/>
  <c r="AC390" i="13"/>
  <c r="AC214" i="13"/>
  <c r="AC397" i="13"/>
  <c r="AC117" i="13"/>
  <c r="AC101" i="13"/>
  <c r="AC376" i="13"/>
  <c r="AC16" i="13"/>
  <c r="AC180" i="13"/>
  <c r="AC64" i="13"/>
  <c r="AC372" i="13"/>
  <c r="AC138" i="13"/>
  <c r="AC209" i="13"/>
  <c r="AC195" i="13"/>
  <c r="AC250" i="13"/>
  <c r="AC377" i="13"/>
  <c r="AC168" i="13"/>
  <c r="E258" i="13"/>
  <c r="S258" i="13"/>
  <c r="E269" i="13"/>
  <c r="S269" i="13"/>
  <c r="E274" i="13"/>
  <c r="S274" i="13"/>
  <c r="AC28" i="13"/>
  <c r="E156" i="13"/>
  <c r="S156" i="13"/>
  <c r="S69" i="13"/>
  <c r="E69" i="13"/>
  <c r="AC20" i="13"/>
  <c r="S331" i="13"/>
  <c r="E331" i="13"/>
  <c r="S80" i="13"/>
  <c r="E80" i="13"/>
  <c r="AC252" i="13"/>
  <c r="AC129" i="13"/>
  <c r="AC38" i="13"/>
  <c r="AC140" i="13"/>
  <c r="AC317" i="13"/>
  <c r="AC124" i="13"/>
  <c r="AC164" i="13"/>
  <c r="AC220" i="13"/>
  <c r="AC221" i="13"/>
  <c r="AC230" i="13"/>
  <c r="AC141" i="13"/>
  <c r="AC316" i="13"/>
  <c r="AC341" i="13"/>
  <c r="AC362" i="13"/>
  <c r="AC32" i="13"/>
  <c r="AC224" i="13"/>
  <c r="K203" i="13"/>
  <c r="Y203" i="13"/>
  <c r="AC154" i="13"/>
  <c r="AC8" i="13"/>
  <c r="AC197" i="13"/>
  <c r="AC322" i="13"/>
  <c r="AC361" i="13"/>
  <c r="AC260" i="13"/>
  <c r="AC58" i="13"/>
  <c r="AC398" i="13"/>
  <c r="K240" i="13"/>
  <c r="Y240" i="13"/>
  <c r="K106" i="13"/>
  <c r="Y106" i="13"/>
  <c r="AC50" i="13"/>
  <c r="AC244" i="13"/>
  <c r="AC366" i="13"/>
  <c r="AC338" i="13"/>
  <c r="AC393" i="13"/>
  <c r="AC313" i="13"/>
  <c r="AC36" i="13"/>
  <c r="AC258" i="13"/>
  <c r="AC352" i="13"/>
  <c r="AC88" i="13"/>
  <c r="AC188" i="13"/>
  <c r="AC56" i="13"/>
  <c r="AC296" i="13"/>
  <c r="AC312" i="13"/>
  <c r="AC392" i="13"/>
  <c r="AC289" i="13"/>
  <c r="AC216" i="13"/>
  <c r="AC210" i="13"/>
  <c r="AC208" i="13"/>
  <c r="AC348" i="13"/>
  <c r="AC54" i="13"/>
  <c r="AC13" i="13"/>
  <c r="AC346" i="13"/>
  <c r="AC73" i="13"/>
  <c r="AC181" i="13"/>
  <c r="AC136" i="13"/>
  <c r="AC22" i="13"/>
  <c r="AC21" i="13"/>
  <c r="AC402" i="13"/>
  <c r="AC285" i="13"/>
  <c r="AC193" i="13"/>
  <c r="AC112" i="13"/>
  <c r="AC96" i="13"/>
  <c r="AC269" i="13"/>
  <c r="AC110" i="13"/>
  <c r="AC306" i="13"/>
  <c r="AC318" i="13"/>
  <c r="AC217" i="13"/>
  <c r="AC334" i="13"/>
  <c r="AC60" i="13"/>
  <c r="AC268" i="13"/>
  <c r="AC226" i="13"/>
  <c r="AC137" i="13"/>
  <c r="AC89" i="13"/>
  <c r="AC254" i="13"/>
  <c r="AC80" i="13"/>
  <c r="AC18" i="13"/>
  <c r="AC324" i="13"/>
  <c r="AC373" i="13"/>
  <c r="AC274" i="13"/>
  <c r="AC225" i="13"/>
  <c r="AC344" i="13"/>
  <c r="AC192" i="13"/>
  <c r="AC201" i="13"/>
  <c r="AC222" i="13"/>
  <c r="AC49" i="13"/>
  <c r="AC33" i="13"/>
  <c r="AC382" i="13"/>
  <c r="AC70" i="13"/>
  <c r="AC378" i="13"/>
  <c r="AC4" i="13"/>
  <c r="AC400" i="13"/>
  <c r="AC100" i="13"/>
  <c r="AC37" i="13"/>
  <c r="AC178" i="13"/>
  <c r="AC336" i="13"/>
  <c r="AC122" i="13"/>
  <c r="AC320" i="13"/>
  <c r="AC281" i="13"/>
  <c r="AC237" i="13"/>
  <c r="AC249" i="13"/>
  <c r="AC81" i="13"/>
  <c r="AC329" i="13"/>
  <c r="AC109" i="13"/>
  <c r="AC66" i="13"/>
  <c r="AC401" i="13"/>
  <c r="AC345" i="13"/>
  <c r="AC298" i="13"/>
  <c r="AC30" i="13"/>
  <c r="AC358" i="13"/>
  <c r="AC25" i="13"/>
  <c r="AC241" i="13"/>
  <c r="AC381" i="13"/>
  <c r="AC340" i="13"/>
  <c r="K27" i="13"/>
  <c r="Y27" i="13"/>
  <c r="AC301" i="13"/>
  <c r="AC173" i="13"/>
  <c r="AC189" i="13"/>
  <c r="AC261" i="13"/>
  <c r="AC196" i="13"/>
  <c r="AC10" i="13"/>
  <c r="AC350" i="13"/>
  <c r="AC389" i="13"/>
  <c r="K39" i="13"/>
  <c r="Y39" i="13"/>
  <c r="AC161" i="13"/>
  <c r="AC39" i="13"/>
  <c r="AC187" i="13"/>
  <c r="AC303" i="13"/>
  <c r="AC325" i="13"/>
  <c r="AC199" i="13"/>
  <c r="AC308" i="13"/>
  <c r="AC159" i="13"/>
  <c r="AC131" i="13"/>
  <c r="AC335" i="13"/>
  <c r="AC238" i="13"/>
  <c r="AC391" i="13"/>
  <c r="AC207" i="13"/>
  <c r="AC75" i="13"/>
  <c r="AC343" i="13"/>
  <c r="AC272" i="13"/>
  <c r="AC103" i="13"/>
  <c r="AC147" i="13"/>
  <c r="AC183" i="13"/>
  <c r="AC339" i="13"/>
  <c r="AC327" i="13"/>
  <c r="AC287" i="13"/>
  <c r="AC370" i="13"/>
  <c r="K29" i="13"/>
  <c r="Y29" i="13"/>
  <c r="AC31" i="13"/>
  <c r="AC399" i="13"/>
  <c r="AC51" i="13"/>
  <c r="AC57" i="13"/>
  <c r="AC355" i="13"/>
  <c r="AC295" i="13"/>
  <c r="AC91" i="13"/>
  <c r="AC139" i="13"/>
  <c r="AC90" i="13"/>
  <c r="AC19" i="13"/>
  <c r="AC288" i="13"/>
  <c r="AC11" i="13"/>
  <c r="Y325" i="13"/>
  <c r="K325" i="13"/>
  <c r="AC291" i="13"/>
  <c r="AC155" i="13"/>
  <c r="AC263" i="13"/>
  <c r="AC133" i="13"/>
  <c r="AC126" i="13"/>
  <c r="AC360" i="13"/>
  <c r="AC27" i="13"/>
  <c r="AC351" i="13"/>
  <c r="Y321" i="13"/>
  <c r="K321" i="13"/>
  <c r="AC277" i="13"/>
  <c r="AC273" i="13"/>
  <c r="AC95" i="13"/>
  <c r="AC163" i="13"/>
  <c r="AC119" i="13"/>
  <c r="AC111" i="13"/>
  <c r="AC115" i="13"/>
  <c r="AC123" i="13"/>
  <c r="AC267" i="13"/>
  <c r="AC35" i="13"/>
  <c r="AC337" i="13"/>
  <c r="AC99" i="13"/>
  <c r="AC167" i="13"/>
  <c r="AC146" i="13"/>
  <c r="AC235" i="13"/>
  <c r="AC77" i="13"/>
  <c r="AC107" i="13"/>
  <c r="AC125" i="13"/>
  <c r="AC363" i="13"/>
  <c r="AC330" i="13"/>
  <c r="AC24" i="13"/>
  <c r="Y181" i="13"/>
  <c r="K181" i="13"/>
  <c r="AC67" i="13"/>
  <c r="AC369" i="13"/>
  <c r="AC314" i="13"/>
  <c r="AC84" i="13"/>
  <c r="AC331" i="13"/>
  <c r="AC71" i="13"/>
  <c r="AC185" i="13"/>
  <c r="AC231" i="13"/>
  <c r="AC171" i="13"/>
  <c r="AC79" i="13"/>
  <c r="AC97" i="13"/>
  <c r="AC307" i="13"/>
  <c r="AC135" i="13"/>
  <c r="AC310" i="13"/>
  <c r="AC43" i="13"/>
  <c r="AC203" i="13"/>
  <c r="AC62" i="13"/>
  <c r="AC205" i="13"/>
  <c r="AC223" i="13"/>
  <c r="AC347" i="13"/>
  <c r="AC47" i="13"/>
  <c r="AC383" i="13"/>
  <c r="AC212" i="13"/>
  <c r="AC319" i="13"/>
  <c r="AC153" i="13"/>
  <c r="Y53" i="13"/>
  <c r="K53" i="13"/>
  <c r="AC299" i="13"/>
  <c r="AC364" i="13"/>
  <c r="AC55" i="13"/>
  <c r="AC23" i="13"/>
  <c r="AC175" i="13"/>
  <c r="AC157" i="13"/>
  <c r="AC227" i="13"/>
  <c r="AC215" i="13"/>
  <c r="AC257" i="13"/>
  <c r="AC144" i="13"/>
  <c r="AC315" i="13"/>
  <c r="AC279" i="13"/>
  <c r="AC276" i="13"/>
  <c r="AC7" i="13"/>
  <c r="AC368" i="13"/>
  <c r="AC365" i="13"/>
  <c r="AC63" i="13"/>
  <c r="AC127" i="13"/>
  <c r="AC259" i="13"/>
  <c r="Y373" i="13"/>
  <c r="K373" i="13"/>
  <c r="AC149" i="13"/>
  <c r="Y309" i="13"/>
  <c r="K309" i="13"/>
  <c r="AC128" i="13"/>
  <c r="AC379" i="13"/>
  <c r="AC120" i="13"/>
  <c r="AC86" i="13"/>
  <c r="AC251" i="13"/>
  <c r="AC395" i="13"/>
  <c r="AC53" i="13"/>
  <c r="AC247" i="13"/>
  <c r="AC283" i="13"/>
  <c r="AC211" i="13"/>
  <c r="AC243" i="13"/>
  <c r="AC253" i="13"/>
  <c r="AC143" i="13"/>
  <c r="AC239" i="13"/>
  <c r="AC121" i="13"/>
  <c r="K61" i="13"/>
  <c r="Y61" i="13"/>
  <c r="AC371" i="13"/>
  <c r="AC349" i="13"/>
  <c r="AC282" i="13"/>
  <c r="AC87" i="13"/>
  <c r="AC93" i="13"/>
  <c r="AC385" i="13"/>
  <c r="AC218" i="13"/>
  <c r="AC266" i="13"/>
  <c r="AC191" i="13"/>
  <c r="AC169" i="13"/>
  <c r="AC367" i="13"/>
  <c r="AC179" i="13"/>
  <c r="AC311" i="13"/>
  <c r="AC297" i="13"/>
  <c r="AA315" i="13" l="1"/>
  <c r="AA24" i="13"/>
  <c r="R24" i="13" s="1"/>
  <c r="AA283" i="13"/>
  <c r="R283" i="13" s="1"/>
  <c r="AA211" i="13"/>
  <c r="R211" i="13" s="1"/>
  <c r="AA181" i="13"/>
  <c r="AA139" i="13"/>
  <c r="R139" i="13" s="1"/>
  <c r="AA203" i="13"/>
  <c r="R203" i="13" s="1"/>
  <c r="AA395" i="13"/>
  <c r="AA123" i="13"/>
  <c r="R123" i="13" s="1"/>
  <c r="AA115" i="13"/>
  <c r="R115" i="13" s="1"/>
  <c r="AA167" i="13"/>
  <c r="AA400" i="13"/>
  <c r="R400" i="13" s="1"/>
  <c r="AA11" i="13"/>
  <c r="AA319" i="13"/>
  <c r="R319" i="13" s="1"/>
  <c r="AA212" i="13"/>
  <c r="R212" i="13" s="1"/>
  <c r="AA334" i="13"/>
  <c r="R334" i="13" s="1"/>
  <c r="AA191" i="13"/>
  <c r="R191" i="13" s="1"/>
  <c r="AA364" i="13"/>
  <c r="R364" i="13" s="1"/>
  <c r="AA128" i="13"/>
  <c r="AA63" i="13"/>
  <c r="R63" i="13" s="1"/>
  <c r="AA299" i="13"/>
  <c r="R299" i="13" s="1"/>
  <c r="AA337" i="13"/>
  <c r="R337" i="13" s="1"/>
  <c r="AA344" i="13"/>
  <c r="R344" i="13" s="1"/>
  <c r="AA348" i="13"/>
  <c r="R348" i="13" s="1"/>
  <c r="AA223" i="13"/>
  <c r="R223" i="13" s="1"/>
  <c r="AA276" i="13"/>
  <c r="R276" i="13" s="1"/>
  <c r="AA314" i="13"/>
  <c r="R314" i="13" s="1"/>
  <c r="AA121" i="13"/>
  <c r="R121" i="13" s="1"/>
  <c r="AA336" i="13"/>
  <c r="R336" i="13" s="1"/>
  <c r="AA312" i="13"/>
  <c r="R312" i="13" s="1"/>
  <c r="AA243" i="13"/>
  <c r="R243" i="13" s="1"/>
  <c r="AA144" i="13"/>
  <c r="R144" i="13" s="1"/>
  <c r="AA320" i="13"/>
  <c r="R320" i="13" s="1"/>
  <c r="AA89" i="13"/>
  <c r="R89" i="13" s="1"/>
  <c r="AA275" i="13"/>
  <c r="R275" i="13" s="1"/>
  <c r="AA97" i="13"/>
  <c r="AA39" i="13"/>
  <c r="R39" i="13" s="1"/>
  <c r="AA373" i="13"/>
  <c r="R373" i="13" s="1"/>
  <c r="AA377" i="13"/>
  <c r="R377" i="13" s="1"/>
  <c r="AA35" i="13"/>
  <c r="R35" i="13" s="1"/>
  <c r="AA297" i="13"/>
  <c r="AA53" i="13"/>
  <c r="R53" i="13" s="1"/>
  <c r="AA389" i="13"/>
  <c r="R389" i="13" s="1"/>
  <c r="AA127" i="13"/>
  <c r="AA157" i="13"/>
  <c r="R157" i="13" s="1"/>
  <c r="AA171" i="13"/>
  <c r="R171" i="13" s="1"/>
  <c r="AA330" i="13"/>
  <c r="R330" i="13" s="1"/>
  <c r="AA327" i="13"/>
  <c r="R327" i="13" s="1"/>
  <c r="AA281" i="13"/>
  <c r="R281" i="13" s="1"/>
  <c r="AA363" i="13"/>
  <c r="R363" i="13" s="1"/>
  <c r="AA10" i="13"/>
  <c r="AA358" i="13"/>
  <c r="R358" i="13" s="1"/>
  <c r="AA112" i="13"/>
  <c r="R112" i="13" s="1"/>
  <c r="AA362" i="13"/>
  <c r="AA215" i="13"/>
  <c r="R215" i="13" s="1"/>
  <c r="AA371" i="13"/>
  <c r="AA347" i="13"/>
  <c r="R347" i="13" s="1"/>
  <c r="AA185" i="13"/>
  <c r="R185" i="13" s="1"/>
  <c r="AA125" i="13"/>
  <c r="AA111" i="13"/>
  <c r="R111" i="13" s="1"/>
  <c r="AA295" i="13"/>
  <c r="R295" i="13" s="1"/>
  <c r="AA30" i="13"/>
  <c r="R30" i="13" s="1"/>
  <c r="AA122" i="13"/>
  <c r="R122" i="13" s="1"/>
  <c r="AA193" i="13"/>
  <c r="AA179" i="13"/>
  <c r="R179" i="13" s="1"/>
  <c r="AA86" i="13"/>
  <c r="R86" i="13" s="1"/>
  <c r="AA120" i="13"/>
  <c r="R120" i="13" s="1"/>
  <c r="AA147" i="13"/>
  <c r="R147" i="13" s="1"/>
  <c r="AA199" i="13"/>
  <c r="AA311" i="13"/>
  <c r="R311" i="13" s="1"/>
  <c r="AA367" i="13"/>
  <c r="AA379" i="13"/>
  <c r="R379" i="13" s="1"/>
  <c r="AA7" i="13"/>
  <c r="AA62" i="13"/>
  <c r="R62" i="13" s="1"/>
  <c r="AA77" i="13"/>
  <c r="AA155" i="13"/>
  <c r="R155" i="13" s="1"/>
  <c r="AA282" i="13"/>
  <c r="R282" i="13" s="1"/>
  <c r="AA21" i="13"/>
  <c r="AA266" i="13"/>
  <c r="R266" i="13" s="1"/>
  <c r="AA253" i="13"/>
  <c r="R253" i="13" s="1"/>
  <c r="AA365" i="13"/>
  <c r="R365" i="13" s="1"/>
  <c r="AA133" i="13"/>
  <c r="R133" i="13" s="1"/>
  <c r="AA385" i="13"/>
  <c r="R385" i="13" s="1"/>
  <c r="AA135" i="13"/>
  <c r="R135" i="13" s="1"/>
  <c r="AA207" i="13"/>
  <c r="R207" i="13" s="1"/>
  <c r="AA87" i="13"/>
  <c r="R87" i="13" s="1"/>
  <c r="AA307" i="13"/>
  <c r="R307" i="13" s="1"/>
  <c r="AA378" i="13"/>
  <c r="AA124" i="13"/>
  <c r="R124" i="13" s="1"/>
  <c r="AA369" i="13"/>
  <c r="R369" i="13" s="1"/>
  <c r="AA93" i="13"/>
  <c r="R93" i="13" s="1"/>
  <c r="AA149" i="13"/>
  <c r="R149" i="13" s="1"/>
  <c r="AA153" i="13"/>
  <c r="R153" i="13" s="1"/>
  <c r="AA99" i="13"/>
  <c r="R99" i="13" s="1"/>
  <c r="AA4" i="13"/>
  <c r="R4" i="13" s="1"/>
  <c r="AA351" i="13"/>
  <c r="R351" i="13" s="1"/>
  <c r="AA346" i="13"/>
  <c r="R346" i="13" s="1"/>
  <c r="AA23" i="13"/>
  <c r="AA349" i="13"/>
  <c r="AA259" i="13"/>
  <c r="R259" i="13" s="1"/>
  <c r="AA79" i="13"/>
  <c r="R79" i="13" s="1"/>
  <c r="AA27" i="13"/>
  <c r="R27" i="13" s="1"/>
  <c r="AA36" i="13"/>
  <c r="R36" i="13" s="1"/>
  <c r="AA47" i="13"/>
  <c r="R47" i="13" s="1"/>
  <c r="AA360" i="13"/>
  <c r="R360" i="13" s="1"/>
  <c r="AA205" i="13"/>
  <c r="AA263" i="13"/>
  <c r="AA261" i="13"/>
  <c r="AA298" i="13"/>
  <c r="AA210" i="13"/>
  <c r="R210" i="13" s="1"/>
  <c r="AA260" i="13"/>
  <c r="R260" i="13" s="1"/>
  <c r="AA316" i="13"/>
  <c r="R316" i="13" s="1"/>
  <c r="AA368" i="13"/>
  <c r="R368" i="13" s="1"/>
  <c r="AA55" i="13"/>
  <c r="R55" i="13" s="1"/>
  <c r="AA119" i="13"/>
  <c r="R119" i="13" s="1"/>
  <c r="AA163" i="13"/>
  <c r="R163" i="13" s="1"/>
  <c r="AA325" i="13"/>
  <c r="AA143" i="13"/>
  <c r="AA84" i="13"/>
  <c r="AA291" i="13"/>
  <c r="R291" i="13" s="1"/>
  <c r="AA51" i="13"/>
  <c r="R51" i="13" s="1"/>
  <c r="AA60" i="13"/>
  <c r="R60" i="13" s="1"/>
  <c r="AA338" i="13"/>
  <c r="R338" i="13" s="1"/>
  <c r="AA218" i="13"/>
  <c r="AA279" i="13"/>
  <c r="R279" i="13" s="1"/>
  <c r="AA43" i="13"/>
  <c r="R43" i="13" s="1"/>
  <c r="AA273" i="13"/>
  <c r="R273" i="13" s="1"/>
  <c r="AA343" i="13"/>
  <c r="R343" i="13" s="1"/>
  <c r="AA187" i="13"/>
  <c r="R187" i="13" s="1"/>
  <c r="AA366" i="13"/>
  <c r="R366" i="13" s="1"/>
  <c r="AA38" i="13"/>
  <c r="R38" i="13" s="1"/>
  <c r="AA317" i="13"/>
  <c r="R317" i="13" s="1"/>
  <c r="AA230" i="13"/>
  <c r="R230" i="13" s="1"/>
  <c r="AA197" i="13"/>
  <c r="R197" i="13" s="1"/>
  <c r="AA361" i="13"/>
  <c r="R361" i="13" s="1"/>
  <c r="AA58" i="13"/>
  <c r="R58" i="13" s="1"/>
  <c r="AA50" i="13"/>
  <c r="R50" i="13" s="1"/>
  <c r="AA244" i="13"/>
  <c r="R244" i="13" s="1"/>
  <c r="AA313" i="13"/>
  <c r="R313" i="13" s="1"/>
  <c r="AA352" i="13"/>
  <c r="R352" i="13" s="1"/>
  <c r="AA56" i="13"/>
  <c r="R56" i="13" s="1"/>
  <c r="AA289" i="13"/>
  <c r="R289" i="13" s="1"/>
  <c r="AA208" i="13"/>
  <c r="R208" i="13" s="1"/>
  <c r="AA54" i="13"/>
  <c r="R54" i="13" s="1"/>
  <c r="AA22" i="13"/>
  <c r="AA285" i="13"/>
  <c r="AA96" i="13"/>
  <c r="R96" i="13" s="1"/>
  <c r="AA318" i="13"/>
  <c r="R318" i="13" s="1"/>
  <c r="AA226" i="13"/>
  <c r="R226" i="13" s="1"/>
  <c r="AA80" i="13"/>
  <c r="R80" i="13" s="1"/>
  <c r="AA225" i="13"/>
  <c r="R225" i="13" s="1"/>
  <c r="AA201" i="13"/>
  <c r="R201" i="13" s="1"/>
  <c r="AA49" i="13"/>
  <c r="AA100" i="13"/>
  <c r="R100" i="13" s="1"/>
  <c r="AA178" i="13"/>
  <c r="R178" i="13" s="1"/>
  <c r="AA81" i="13"/>
  <c r="R81" i="13" s="1"/>
  <c r="AA109" i="13"/>
  <c r="AA401" i="13"/>
  <c r="R401" i="13" s="1"/>
  <c r="AA25" i="13"/>
  <c r="R25" i="13" s="1"/>
  <c r="AA241" i="13"/>
  <c r="AA340" i="13"/>
  <c r="R340" i="13" s="1"/>
  <c r="AA391" i="13"/>
  <c r="R391" i="13" s="1"/>
  <c r="AA272" i="13"/>
  <c r="R272" i="13" s="1"/>
  <c r="AA339" i="13"/>
  <c r="R339" i="13" s="1"/>
  <c r="AA31" i="13"/>
  <c r="R31" i="13" s="1"/>
  <c r="AA57" i="13"/>
  <c r="R57" i="13" s="1"/>
  <c r="AA262" i="13"/>
  <c r="R262" i="13" s="1"/>
  <c r="AA45" i="13"/>
  <c r="R45" i="13" s="1"/>
  <c r="AA278" i="13"/>
  <c r="R278" i="13" s="1"/>
  <c r="AA356" i="13"/>
  <c r="R356" i="13" s="1"/>
  <c r="AA40" i="13"/>
  <c r="R40" i="13" s="1"/>
  <c r="AA394" i="13"/>
  <c r="AA29" i="13"/>
  <c r="AA248" i="13"/>
  <c r="R248" i="13" s="1"/>
  <c r="AA305" i="13"/>
  <c r="AA186" i="13"/>
  <c r="AA265" i="13"/>
  <c r="R265" i="13" s="1"/>
  <c r="AA83" i="13"/>
  <c r="R83" i="13" s="1"/>
  <c r="AA166" i="13"/>
  <c r="R166" i="13" s="1"/>
  <c r="AA270" i="13"/>
  <c r="AA309" i="13"/>
  <c r="AA213" i="13"/>
  <c r="R213" i="13" s="1"/>
  <c r="AA304" i="13"/>
  <c r="R304" i="13" s="1"/>
  <c r="AA359" i="13"/>
  <c r="R359" i="13" s="1"/>
  <c r="AA151" i="13"/>
  <c r="R151" i="13" s="1"/>
  <c r="AA6" i="13"/>
  <c r="R6" i="13" s="1"/>
  <c r="AA204" i="13"/>
  <c r="R204" i="13" s="1"/>
  <c r="AA162" i="13"/>
  <c r="AA41" i="13"/>
  <c r="R41" i="13" s="1"/>
  <c r="AA290" i="13"/>
  <c r="AA292" i="13"/>
  <c r="AA52" i="13"/>
  <c r="R52" i="13" s="1"/>
  <c r="AA42" i="13"/>
  <c r="AA150" i="13"/>
  <c r="R150" i="13" s="1"/>
  <c r="AA232" i="13"/>
  <c r="AA156" i="13"/>
  <c r="R156" i="13" s="1"/>
  <c r="AA177" i="13"/>
  <c r="AA357" i="13"/>
  <c r="R357" i="13" s="1"/>
  <c r="AA332" i="13"/>
  <c r="R332" i="13" s="1"/>
  <c r="AA388" i="13"/>
  <c r="R388" i="13" s="1"/>
  <c r="AA44" i="13"/>
  <c r="R44" i="13" s="1"/>
  <c r="AA72" i="13"/>
  <c r="R72" i="13" s="1"/>
  <c r="AA200" i="13"/>
  <c r="R200" i="13" s="1"/>
  <c r="AA170" i="13"/>
  <c r="R170" i="13" s="1"/>
  <c r="AA280" i="13"/>
  <c r="R280" i="13" s="1"/>
  <c r="AA256" i="13"/>
  <c r="AA94" i="13"/>
  <c r="R94" i="13" s="1"/>
  <c r="AA246" i="13"/>
  <c r="R246" i="13" s="1"/>
  <c r="AA172" i="13"/>
  <c r="R172" i="13" s="1"/>
  <c r="AA206" i="13"/>
  <c r="R206" i="13" s="1"/>
  <c r="AA113" i="13"/>
  <c r="AA184" i="13"/>
  <c r="R184" i="13" s="1"/>
  <c r="AA384" i="13"/>
  <c r="AA69" i="13"/>
  <c r="R69" i="13" s="1"/>
  <c r="AA61" i="13"/>
  <c r="AA321" i="13"/>
  <c r="R321" i="13" s="1"/>
  <c r="AA68" i="13"/>
  <c r="R68" i="13" s="1"/>
  <c r="AA46" i="13"/>
  <c r="R46" i="13" s="1"/>
  <c r="AA104" i="13"/>
  <c r="R104" i="13" s="1"/>
  <c r="AA78" i="13"/>
  <c r="AA326" i="13"/>
  <c r="R326" i="13" s="1"/>
  <c r="AA12" i="13"/>
  <c r="R12" i="13" s="1"/>
  <c r="AA354" i="13"/>
  <c r="R354" i="13" s="1"/>
  <c r="AA74" i="13"/>
  <c r="R74" i="13" s="1"/>
  <c r="AA106" i="13"/>
  <c r="R106" i="13" s="1"/>
  <c r="AA130" i="13"/>
  <c r="R130" i="13" s="1"/>
  <c r="AA85" i="13"/>
  <c r="R85" i="13" s="1"/>
  <c r="AA293" i="13"/>
  <c r="R293" i="13" s="1"/>
  <c r="AA14" i="13"/>
  <c r="R14" i="13" s="1"/>
  <c r="AA342" i="13"/>
  <c r="R342" i="13" s="1"/>
  <c r="AA233" i="13"/>
  <c r="R233" i="13" s="1"/>
  <c r="AA114" i="13"/>
  <c r="R114" i="13" s="1"/>
  <c r="AA132" i="13"/>
  <c r="AA202" i="13"/>
  <c r="R202" i="13" s="1"/>
  <c r="AA294" i="13"/>
  <c r="R294" i="13" s="1"/>
  <c r="AA142" i="13"/>
  <c r="AA176" i="13"/>
  <c r="R176" i="13" s="1"/>
  <c r="AA323" i="13"/>
  <c r="R323" i="13" s="1"/>
  <c r="AA271" i="13"/>
  <c r="R271" i="13" s="1"/>
  <c r="AA333" i="13"/>
  <c r="R333" i="13" s="1"/>
  <c r="AA194" i="13"/>
  <c r="R194" i="13" s="1"/>
  <c r="AA145" i="13"/>
  <c r="AA397" i="13"/>
  <c r="R397" i="13" s="1"/>
  <c r="AA117" i="13"/>
  <c r="R117" i="13" s="1"/>
  <c r="AA101" i="13"/>
  <c r="R101" i="13" s="1"/>
  <c r="AA376" i="13"/>
  <c r="R376" i="13" s="1"/>
  <c r="AA16" i="13"/>
  <c r="R16" i="13" s="1"/>
  <c r="AA180" i="13"/>
  <c r="R180" i="13" s="1"/>
  <c r="AA64" i="13"/>
  <c r="R64" i="13" s="1"/>
  <c r="AA138" i="13"/>
  <c r="R138" i="13" s="1"/>
  <c r="AA195" i="13"/>
  <c r="AA168" i="13"/>
  <c r="AA20" i="13"/>
  <c r="AA252" i="13"/>
  <c r="R252" i="13" s="1"/>
  <c r="AA140" i="13"/>
  <c r="R140" i="13" s="1"/>
  <c r="AA164" i="13"/>
  <c r="R164" i="13" s="1"/>
  <c r="AA220" i="13"/>
  <c r="AA141" i="13"/>
  <c r="R141" i="13" s="1"/>
  <c r="AA154" i="13"/>
  <c r="R154" i="13" s="1"/>
  <c r="AA398" i="13"/>
  <c r="R398" i="13" s="1"/>
  <c r="AA393" i="13"/>
  <c r="R393" i="13" s="1"/>
  <c r="AA258" i="13"/>
  <c r="R258" i="13" s="1"/>
  <c r="AA296" i="13"/>
  <c r="R296" i="13" s="1"/>
  <c r="AA216" i="13"/>
  <c r="R216" i="13" s="1"/>
  <c r="AA136" i="13"/>
  <c r="R136" i="13" s="1"/>
  <c r="AA217" i="13"/>
  <c r="AA268" i="13"/>
  <c r="R268" i="13" s="1"/>
  <c r="AA254" i="13"/>
  <c r="R254" i="13" s="1"/>
  <c r="AA324" i="13"/>
  <c r="R324" i="13" s="1"/>
  <c r="AA274" i="13"/>
  <c r="R274" i="13" s="1"/>
  <c r="AA222" i="13"/>
  <c r="R222" i="13" s="1"/>
  <c r="AA329" i="13"/>
  <c r="R329" i="13" s="1"/>
  <c r="AA345" i="13"/>
  <c r="AA189" i="13"/>
  <c r="R189" i="13" s="1"/>
  <c r="AA196" i="13"/>
  <c r="R196" i="13" s="1"/>
  <c r="AA131" i="13"/>
  <c r="AA103" i="13"/>
  <c r="R103" i="13" s="1"/>
  <c r="AA370" i="13"/>
  <c r="R370" i="13" s="1"/>
  <c r="AA399" i="13"/>
  <c r="R399" i="13" s="1"/>
  <c r="AA277" i="13"/>
  <c r="R277" i="13" s="1"/>
  <c r="AA219" i="13"/>
  <c r="R219" i="13" s="1"/>
  <c r="AA250" i="13"/>
  <c r="R250" i="13" s="1"/>
  <c r="AA8" i="13"/>
  <c r="AA284" i="13"/>
  <c r="R284" i="13" s="1"/>
  <c r="AA386" i="13"/>
  <c r="AA116" i="13"/>
  <c r="R116" i="13" s="1"/>
  <c r="AA192" i="13"/>
  <c r="R192" i="13" s="1"/>
  <c r="AA174" i="13"/>
  <c r="R174" i="13" s="1"/>
  <c r="AA126" i="13"/>
  <c r="R126" i="13" s="1"/>
  <c r="AA300" i="13"/>
  <c r="R300" i="13" s="1"/>
  <c r="AA134" i="13"/>
  <c r="AA102" i="13"/>
  <c r="R102" i="13" s="1"/>
  <c r="AA15" i="13"/>
  <c r="R15" i="13" s="1"/>
  <c r="AA306" i="13"/>
  <c r="AA73" i="13"/>
  <c r="R73" i="13" s="1"/>
  <c r="AA148" i="13"/>
  <c r="R148" i="13" s="1"/>
  <c r="AA380" i="13"/>
  <c r="AA383" i="13"/>
  <c r="R383" i="13" s="1"/>
  <c r="AA90" i="13"/>
  <c r="R90" i="13" s="1"/>
  <c r="AA335" i="13"/>
  <c r="R335" i="13" s="1"/>
  <c r="AA237" i="13"/>
  <c r="R237" i="13" s="1"/>
  <c r="AA382" i="13"/>
  <c r="R382" i="13" s="1"/>
  <c r="AA269" i="13"/>
  <c r="R269" i="13" s="1"/>
  <c r="AA88" i="13"/>
  <c r="R88" i="13" s="1"/>
  <c r="AA209" i="13"/>
  <c r="R209" i="13" s="1"/>
  <c r="AA286" i="13"/>
  <c r="R286" i="13" s="1"/>
  <c r="AA198" i="13"/>
  <c r="R198" i="13" s="1"/>
  <c r="AA353" i="13"/>
  <c r="R353" i="13" s="1"/>
  <c r="AA33" i="13"/>
  <c r="R33" i="13" s="1"/>
  <c r="AA32" i="13"/>
  <c r="AA28" i="13"/>
  <c r="R28" i="13" s="1"/>
  <c r="AA76" i="13"/>
  <c r="R76" i="13" s="1"/>
  <c r="AA108" i="13"/>
  <c r="R108" i="13" s="1"/>
  <c r="AA92" i="13"/>
  <c r="AA372" i="13"/>
  <c r="R372" i="13" s="1"/>
  <c r="AA190" i="13"/>
  <c r="R190" i="13" s="1"/>
  <c r="AA67" i="13"/>
  <c r="R67" i="13" s="1"/>
  <c r="AA238" i="13"/>
  <c r="R238" i="13" s="1"/>
  <c r="AA65" i="13"/>
  <c r="AA375" i="13"/>
  <c r="R375" i="13" s="1"/>
  <c r="AA308" i="13"/>
  <c r="R308" i="13" s="1"/>
  <c r="AA137" i="13"/>
  <c r="R137" i="13" s="1"/>
  <c r="AA341" i="13"/>
  <c r="R341" i="13" s="1"/>
  <c r="AA118" i="13"/>
  <c r="R118" i="13" s="1"/>
  <c r="AA242" i="13"/>
  <c r="AA82" i="13"/>
  <c r="R82" i="13" s="1"/>
  <c r="AA70" i="13"/>
  <c r="AA255" i="13"/>
  <c r="R255" i="13" s="1"/>
  <c r="AA251" i="13"/>
  <c r="R251" i="13" s="1"/>
  <c r="AA71" i="13"/>
  <c r="R71" i="13" s="1"/>
  <c r="AA355" i="13"/>
  <c r="R355" i="13" s="1"/>
  <c r="AA245" i="13"/>
  <c r="R245" i="13" s="1"/>
  <c r="AA165" i="13"/>
  <c r="R165" i="13" s="1"/>
  <c r="AA129" i="13"/>
  <c r="AA169" i="13"/>
  <c r="AA331" i="13"/>
  <c r="R331" i="13" s="1"/>
  <c r="AA402" i="13"/>
  <c r="R402" i="13" s="1"/>
  <c r="AA403" i="13"/>
  <c r="R403" i="13" s="1"/>
  <c r="AA328" i="13"/>
  <c r="R328" i="13" s="1"/>
  <c r="AA387" i="13"/>
  <c r="AA161" i="13"/>
  <c r="R161" i="13" s="1"/>
  <c r="AA110" i="13"/>
  <c r="R110" i="13" s="1"/>
  <c r="AA235" i="13"/>
  <c r="R235" i="13" s="1"/>
  <c r="AA95" i="13"/>
  <c r="R95" i="13" s="1"/>
  <c r="AA303" i="13"/>
  <c r="R303" i="13" s="1"/>
  <c r="AA173" i="13"/>
  <c r="R173" i="13" s="1"/>
  <c r="AA37" i="13"/>
  <c r="R37" i="13" s="1"/>
  <c r="AA322" i="13"/>
  <c r="AA9" i="13"/>
  <c r="R9" i="13" s="1"/>
  <c r="AA19" i="13"/>
  <c r="AA48" i="13"/>
  <c r="R48" i="13" s="1"/>
  <c r="AA146" i="13"/>
  <c r="R146" i="13" s="1"/>
  <c r="AA301" i="13"/>
  <c r="R301" i="13" s="1"/>
  <c r="AA392" i="13"/>
  <c r="R392" i="13" s="1"/>
  <c r="AA158" i="13"/>
  <c r="R158" i="13" s="1"/>
  <c r="AA17" i="13"/>
  <c r="R17" i="13" s="1"/>
  <c r="AA234" i="13"/>
  <c r="R234" i="13" s="1"/>
  <c r="AA105" i="13"/>
  <c r="R105" i="13" s="1"/>
  <c r="AA310" i="13"/>
  <c r="R310" i="13" s="1"/>
  <c r="AA75" i="13"/>
  <c r="R75" i="13" s="1"/>
  <c r="AA34" i="13"/>
  <c r="R34" i="13" s="1"/>
  <c r="AA396" i="13"/>
  <c r="AA257" i="13"/>
  <c r="R257" i="13" s="1"/>
  <c r="AA288" i="13"/>
  <c r="R288" i="13" s="1"/>
  <c r="AA214" i="13"/>
  <c r="R214" i="13" s="1"/>
  <c r="AA182" i="13"/>
  <c r="R182" i="13" s="1"/>
  <c r="AA247" i="13"/>
  <c r="R247" i="13" s="1"/>
  <c r="AA381" i="13"/>
  <c r="AA188" i="13"/>
  <c r="AA390" i="13"/>
  <c r="AA249" i="13"/>
  <c r="AA18" i="13"/>
  <c r="R18" i="13" s="1"/>
  <c r="AA267" i="13"/>
  <c r="R267" i="13" s="1"/>
  <c r="AA287" i="13"/>
  <c r="R287" i="13" s="1"/>
  <c r="AA26" i="13"/>
  <c r="R26" i="13" s="1"/>
  <c r="AA228" i="13"/>
  <c r="R228" i="13" s="1"/>
  <c r="AA264" i="13"/>
  <c r="R264" i="13" s="1"/>
  <c r="AA229" i="13"/>
  <c r="R229" i="13" s="1"/>
  <c r="AA175" i="13"/>
  <c r="R175" i="13" s="1"/>
  <c r="AA231" i="13"/>
  <c r="R231" i="13" s="1"/>
  <c r="AA91" i="13"/>
  <c r="AA159" i="13"/>
  <c r="R159" i="13" s="1"/>
  <c r="AA374" i="13"/>
  <c r="R374" i="13" s="1"/>
  <c r="AA98" i="13"/>
  <c r="AA183" i="13"/>
  <c r="R183" i="13" s="1"/>
  <c r="AA107" i="13"/>
  <c r="AA239" i="13"/>
  <c r="R239" i="13" s="1"/>
  <c r="AA236" i="13"/>
  <c r="AA350" i="13"/>
  <c r="R350" i="13" s="1"/>
  <c r="AA59" i="13"/>
  <c r="R59" i="13" s="1"/>
  <c r="AA302" i="13"/>
  <c r="R302" i="13" s="1"/>
  <c r="AA160" i="13"/>
  <c r="AA66" i="13"/>
  <c r="AA227" i="13"/>
  <c r="R227" i="13" s="1"/>
  <c r="AA13" i="13"/>
  <c r="R13" i="13" s="1"/>
  <c r="AA224" i="13"/>
  <c r="R224" i="13" s="1"/>
  <c r="AA5" i="13"/>
  <c r="AA221" i="13"/>
  <c r="R221" i="13" s="1"/>
  <c r="AA240" i="13"/>
  <c r="R240" i="13" s="1"/>
  <c r="AA152" i="13"/>
  <c r="F229" i="13"/>
  <c r="T166" i="13"/>
  <c r="F116" i="13"/>
  <c r="T134" i="13"/>
  <c r="F44" i="13"/>
  <c r="T403" i="13"/>
  <c r="F256" i="13"/>
  <c r="F384" i="13"/>
  <c r="F323" i="13"/>
  <c r="T195" i="13"/>
  <c r="F220" i="13"/>
  <c r="F391" i="13"/>
  <c r="F92" i="13"/>
  <c r="F300" i="13"/>
  <c r="T236" i="13"/>
  <c r="T275" i="13"/>
  <c r="T113" i="13"/>
  <c r="F321" i="13"/>
  <c r="F65" i="13"/>
  <c r="F209" i="13"/>
  <c r="F230" i="13"/>
  <c r="F325" i="13"/>
  <c r="T74" i="13"/>
  <c r="F328" i="13"/>
  <c r="F394" i="13"/>
  <c r="S50" i="13"/>
  <c r="T303" i="13"/>
  <c r="F376" i="13"/>
  <c r="F176" i="13"/>
  <c r="T354" i="13"/>
  <c r="T302" i="13"/>
  <c r="T9" i="13"/>
  <c r="F290" i="13"/>
  <c r="F160" i="13"/>
  <c r="T278" i="13"/>
  <c r="F5" i="13"/>
  <c r="T187" i="13"/>
  <c r="F101" i="13"/>
  <c r="F342" i="13"/>
  <c r="T12" i="13"/>
  <c r="T61" i="13"/>
  <c r="T158" i="13"/>
  <c r="F200" i="13"/>
  <c r="T41" i="13"/>
  <c r="T152" i="13"/>
  <c r="F15" i="13"/>
  <c r="F105" i="13"/>
  <c r="T39" i="13"/>
  <c r="T142" i="13"/>
  <c r="T284" i="13"/>
  <c r="F72" i="13"/>
  <c r="F162" i="13"/>
  <c r="F83" i="13"/>
  <c r="T396" i="13"/>
  <c r="F219" i="13"/>
  <c r="T377" i="13"/>
  <c r="F294" i="13"/>
  <c r="T14" i="13"/>
  <c r="T326" i="13"/>
  <c r="F172" i="13"/>
  <c r="T177" i="13"/>
  <c r="F151" i="13"/>
  <c r="F265" i="13"/>
  <c r="T356" i="13"/>
  <c r="F124" i="13"/>
  <c r="F214" i="13"/>
  <c r="T202" i="13"/>
  <c r="T148" i="13"/>
  <c r="F78" i="13"/>
  <c r="T182" i="13"/>
  <c r="F94" i="13"/>
  <c r="T42" i="13"/>
  <c r="T186" i="13"/>
  <c r="T238" i="13"/>
  <c r="T390" i="13"/>
  <c r="T255" i="13"/>
  <c r="T293" i="13"/>
  <c r="F246" i="13"/>
  <c r="T3" i="13"/>
  <c r="T102" i="13"/>
  <c r="T48" i="13"/>
  <c r="F359" i="13"/>
  <c r="T248" i="13"/>
  <c r="F45" i="13"/>
  <c r="T286" i="13"/>
  <c r="F132" i="13"/>
  <c r="F26" i="13"/>
  <c r="F228" i="13"/>
  <c r="T198" i="13"/>
  <c r="T353" i="13"/>
  <c r="F304" i="13"/>
  <c r="T305" i="13"/>
  <c r="F40" i="13"/>
  <c r="T131" i="13"/>
  <c r="T138" i="13"/>
  <c r="T59" i="13"/>
  <c r="T85" i="13"/>
  <c r="T68" i="13"/>
  <c r="T76" i="13"/>
  <c r="F388" i="13"/>
  <c r="F108" i="13"/>
  <c r="F213" i="13"/>
  <c r="T159" i="13"/>
  <c r="T320" i="13"/>
  <c r="T130" i="13"/>
  <c r="T280" i="13"/>
  <c r="F332" i="13"/>
  <c r="F52" i="13"/>
  <c r="T190" i="13"/>
  <c r="T308" i="13"/>
  <c r="T122" i="13"/>
  <c r="F64" i="13"/>
  <c r="T333" i="13"/>
  <c r="T118" i="13"/>
  <c r="T242" i="13"/>
  <c r="F374" i="13"/>
  <c r="T82" i="13"/>
  <c r="T150" i="13"/>
  <c r="T98" i="13"/>
  <c r="T309" i="13"/>
  <c r="F262" i="13"/>
  <c r="F199" i="13"/>
  <c r="F245" i="13"/>
  <c r="T106" i="13"/>
  <c r="F184" i="13"/>
  <c r="T170" i="13"/>
  <c r="F357" i="13"/>
  <c r="F292" i="13"/>
  <c r="T270" i="13"/>
  <c r="T29" i="13"/>
  <c r="E50" i="13"/>
  <c r="J91" i="13"/>
  <c r="X98" i="13"/>
  <c r="J171" i="13"/>
  <c r="J202" i="13"/>
  <c r="X179" i="13"/>
  <c r="J18" i="13"/>
  <c r="X163" i="13"/>
  <c r="J26" i="13"/>
  <c r="AF3" i="13"/>
  <c r="AA3" i="13" s="1"/>
  <c r="J259" i="13"/>
  <c r="J251" i="13"/>
  <c r="J381" i="13"/>
  <c r="J388" i="13"/>
  <c r="J302" i="13"/>
  <c r="J131" i="13"/>
  <c r="J393" i="13"/>
  <c r="J290" i="13"/>
  <c r="J386" i="13"/>
  <c r="J216" i="13"/>
  <c r="X279" i="13"/>
  <c r="J328" i="13"/>
  <c r="J287" i="13"/>
  <c r="X153" i="13"/>
  <c r="J267" i="13"/>
  <c r="K361" i="13"/>
  <c r="J214" i="13"/>
  <c r="J396" i="13"/>
  <c r="J159" i="13"/>
  <c r="X374" i="13"/>
  <c r="J345" i="13"/>
  <c r="X318" i="13"/>
  <c r="J310" i="13"/>
  <c r="K87" i="13"/>
  <c r="Y365" i="13"/>
  <c r="J50" i="13"/>
  <c r="X59" i="13"/>
  <c r="X34" i="13"/>
  <c r="X372" i="13"/>
  <c r="X293" i="13"/>
  <c r="X385" i="13"/>
  <c r="J223" i="13"/>
  <c r="X253" i="13"/>
  <c r="J392" i="13"/>
  <c r="X399" i="13"/>
  <c r="J306" i="13"/>
  <c r="J275" i="13"/>
  <c r="J281" i="13"/>
  <c r="J321" i="13"/>
  <c r="J184" i="13"/>
  <c r="X403" i="13"/>
  <c r="X304" i="13"/>
  <c r="J272" i="13"/>
  <c r="X289" i="13"/>
  <c r="J294" i="13"/>
  <c r="X130" i="13"/>
  <c r="J90" i="13"/>
  <c r="J123" i="13"/>
  <c r="J114" i="13"/>
  <c r="J347" i="13"/>
  <c r="J283" i="13"/>
  <c r="J147" i="13"/>
  <c r="J139" i="13"/>
  <c r="X187" i="13"/>
  <c r="X308" i="13"/>
  <c r="X241" i="13"/>
  <c r="X400" i="13"/>
  <c r="X225" i="13"/>
  <c r="X199" i="13"/>
  <c r="J303" i="13"/>
  <c r="X169" i="13"/>
  <c r="J226" i="13"/>
  <c r="Y3" i="13"/>
  <c r="J97" i="13"/>
  <c r="X17" i="13"/>
  <c r="K185" i="13"/>
  <c r="J24" i="13"/>
  <c r="J368" i="13"/>
  <c r="X61" i="13"/>
  <c r="X108" i="13"/>
  <c r="K146" i="13"/>
  <c r="K257" i="13"/>
  <c r="J277" i="13"/>
  <c r="X266" i="13"/>
  <c r="X314" i="13"/>
  <c r="J205" i="13"/>
  <c r="J334" i="13"/>
  <c r="X342" i="13"/>
  <c r="X15" i="13"/>
  <c r="X85" i="13"/>
  <c r="X247" i="13"/>
  <c r="J236" i="13"/>
  <c r="X276" i="13"/>
  <c r="J180" i="13"/>
  <c r="X74" i="13"/>
  <c r="J375" i="13"/>
  <c r="X327" i="13"/>
  <c r="J165" i="13"/>
  <c r="X262" i="13"/>
  <c r="X84" i="13"/>
  <c r="X336" i="13"/>
  <c r="J112" i="13"/>
  <c r="J268" i="13"/>
  <c r="X166" i="13"/>
  <c r="J354" i="13"/>
  <c r="J361" i="13"/>
  <c r="J172" i="13"/>
  <c r="J232" i="13"/>
  <c r="X5" i="13"/>
  <c r="X326" i="13"/>
  <c r="X186" i="13"/>
  <c r="X137" i="13"/>
  <c r="X3" i="13"/>
  <c r="J9" i="13"/>
  <c r="J215" i="13"/>
  <c r="J10" i="13"/>
  <c r="J329" i="13"/>
  <c r="J111" i="13"/>
  <c r="J311" i="13"/>
  <c r="X369" i="13"/>
  <c r="X117" i="13"/>
  <c r="X72" i="13"/>
  <c r="J32" i="13"/>
  <c r="X93" i="13"/>
  <c r="J94" i="13"/>
  <c r="J160" i="13"/>
  <c r="J143" i="13"/>
  <c r="X185" i="13"/>
  <c r="Y131" i="13"/>
  <c r="J255" i="13"/>
  <c r="X395" i="13"/>
  <c r="X4" i="13"/>
  <c r="Y330" i="13"/>
  <c r="Y165" i="13"/>
  <c r="Y345" i="13"/>
  <c r="Y259" i="13"/>
  <c r="Y331" i="13"/>
  <c r="J295" i="13"/>
  <c r="J258" i="13"/>
  <c r="X387" i="13"/>
  <c r="K86" i="13"/>
  <c r="Y371" i="13"/>
  <c r="J380" i="13"/>
  <c r="J55" i="13"/>
  <c r="J210" i="13"/>
  <c r="X16" i="13"/>
  <c r="J204" i="13"/>
  <c r="J174" i="13"/>
  <c r="K21" i="13"/>
  <c r="X176" i="13"/>
  <c r="X45" i="13"/>
  <c r="J298" i="13"/>
  <c r="J190" i="13"/>
  <c r="K157" i="13"/>
  <c r="X389" i="13"/>
  <c r="X278" i="13"/>
  <c r="J151" i="13"/>
  <c r="J269" i="13"/>
  <c r="J341" i="13"/>
  <c r="J181" i="13"/>
  <c r="J271" i="13"/>
  <c r="Y375" i="13"/>
  <c r="K145" i="13"/>
  <c r="K41" i="13"/>
  <c r="X383" i="13"/>
  <c r="J135" i="13"/>
  <c r="J221" i="13"/>
  <c r="X148" i="13"/>
  <c r="X33" i="13"/>
  <c r="K223" i="13"/>
  <c r="J331" i="13"/>
  <c r="J274" i="13"/>
  <c r="J363" i="13"/>
  <c r="X300" i="13"/>
  <c r="X376" i="13"/>
  <c r="X38" i="13"/>
  <c r="J197" i="13"/>
  <c r="X360" i="13"/>
  <c r="Y313" i="13"/>
  <c r="K7" i="13"/>
  <c r="X141" i="13"/>
  <c r="J301" i="13"/>
  <c r="X170" i="13"/>
  <c r="K116" i="13"/>
  <c r="X313" i="13"/>
  <c r="X219" i="13"/>
  <c r="J297" i="13"/>
  <c r="J118" i="13"/>
  <c r="J285" i="13"/>
  <c r="X193" i="13"/>
  <c r="J292" i="13"/>
  <c r="J22" i="13"/>
  <c r="J25" i="13"/>
  <c r="J102" i="13"/>
  <c r="Y169" i="13"/>
  <c r="Y114" i="13"/>
  <c r="K201" i="13"/>
  <c r="J355" i="13"/>
  <c r="Y69" i="13"/>
  <c r="J315" i="13"/>
  <c r="X67" i="13"/>
  <c r="Y55" i="13"/>
  <c r="Y17" i="13"/>
  <c r="J291" i="13"/>
  <c r="J194" i="13"/>
  <c r="X27" i="13"/>
  <c r="J115" i="13"/>
  <c r="X154" i="13"/>
  <c r="J138" i="13"/>
  <c r="J99" i="13"/>
  <c r="J227" i="13"/>
  <c r="X82" i="13"/>
  <c r="X362" i="13"/>
  <c r="Y57" i="13"/>
  <c r="J155" i="13"/>
  <c r="X11" i="13"/>
  <c r="K197" i="13"/>
  <c r="J66" i="13"/>
  <c r="Y73" i="13"/>
  <c r="K252" i="13"/>
  <c r="Y296" i="13"/>
  <c r="K360" i="13"/>
  <c r="K99" i="13"/>
  <c r="Y179" i="13"/>
  <c r="Y20" i="13"/>
  <c r="J49" i="13"/>
  <c r="J234" i="13"/>
  <c r="K277" i="13"/>
  <c r="X19" i="13"/>
  <c r="J83" i="13"/>
  <c r="K297" i="13"/>
  <c r="K141" i="13"/>
  <c r="X122" i="13"/>
  <c r="J379" i="13"/>
  <c r="Y143" i="13"/>
  <c r="J173" i="13"/>
  <c r="J237" i="13"/>
  <c r="X263" i="13"/>
  <c r="X317" i="13"/>
  <c r="J103" i="13"/>
  <c r="X330" i="13"/>
  <c r="J402" i="13"/>
  <c r="J273" i="13"/>
  <c r="Y261" i="13"/>
  <c r="X348" i="13"/>
  <c r="X252" i="13"/>
  <c r="X245" i="13"/>
  <c r="J351" i="13"/>
  <c r="K198" i="13"/>
  <c r="K370" i="13"/>
  <c r="J105" i="13"/>
  <c r="X212" i="13"/>
  <c r="K133" i="13"/>
  <c r="K206" i="13"/>
  <c r="J206" i="13"/>
  <c r="Y204" i="13"/>
  <c r="K49" i="13"/>
  <c r="K342" i="13"/>
  <c r="K307" i="13"/>
  <c r="K271" i="13"/>
  <c r="J129" i="13"/>
  <c r="X104" i="13"/>
  <c r="J249" i="13"/>
  <c r="X337" i="13"/>
  <c r="J101" i="13"/>
  <c r="X224" i="13"/>
  <c r="X31" i="13"/>
  <c r="X325" i="13"/>
  <c r="X391" i="13"/>
  <c r="X353" i="13"/>
  <c r="X390" i="13"/>
  <c r="Y51" i="13"/>
  <c r="X133" i="13"/>
  <c r="X309" i="13"/>
  <c r="Y52" i="13"/>
  <c r="X109" i="13"/>
  <c r="X373" i="13"/>
  <c r="J398" i="13"/>
  <c r="J158" i="13"/>
  <c r="X77" i="13"/>
  <c r="J357" i="13"/>
  <c r="J316" i="13"/>
  <c r="J384" i="13"/>
  <c r="J239" i="13"/>
  <c r="J238" i="13"/>
  <c r="J200" i="13"/>
  <c r="Y255" i="13"/>
  <c r="K369" i="13"/>
  <c r="X182" i="13"/>
  <c r="X222" i="13"/>
  <c r="X120" i="13"/>
  <c r="X54" i="13"/>
  <c r="J145" i="13"/>
  <c r="X209" i="13"/>
  <c r="X156" i="13"/>
  <c r="J7" i="13"/>
  <c r="J125" i="13"/>
  <c r="X23" i="13"/>
  <c r="X188" i="13"/>
  <c r="J230" i="13"/>
  <c r="J12" i="13"/>
  <c r="X244" i="13"/>
  <c r="J312" i="13"/>
  <c r="X140" i="13"/>
  <c r="Y163" i="13"/>
  <c r="Y274" i="13"/>
  <c r="K326" i="13"/>
  <c r="X377" i="13"/>
  <c r="K161" i="13"/>
  <c r="K77" i="13"/>
  <c r="J110" i="13"/>
  <c r="J352" i="13"/>
  <c r="K104" i="13"/>
  <c r="X217" i="13"/>
  <c r="K383" i="13"/>
  <c r="X69" i="13"/>
  <c r="X346" i="13"/>
  <c r="J127" i="13"/>
  <c r="J280" i="13"/>
  <c r="X88" i="13"/>
  <c r="X299" i="13"/>
  <c r="J394" i="13"/>
  <c r="J60" i="13"/>
  <c r="J397" i="13"/>
  <c r="J243" i="13"/>
  <c r="X339" i="13"/>
  <c r="J30" i="13"/>
  <c r="J365" i="13"/>
  <c r="X358" i="13"/>
  <c r="J254" i="13"/>
  <c r="X359" i="13"/>
  <c r="J260" i="13"/>
  <c r="J29" i="13"/>
  <c r="J64" i="13"/>
  <c r="J128" i="13"/>
  <c r="X261" i="13"/>
  <c r="J56" i="13"/>
  <c r="J76" i="13"/>
  <c r="J218" i="13"/>
  <c r="X81" i="13"/>
  <c r="X201" i="13"/>
  <c r="J233" i="13"/>
  <c r="K117" i="13"/>
  <c r="X370" i="13"/>
  <c r="K110" i="13"/>
  <c r="K399" i="13"/>
  <c r="X324" i="13"/>
  <c r="X343" i="13"/>
  <c r="J305" i="13"/>
  <c r="J333" i="13"/>
  <c r="J401" i="13"/>
  <c r="X21" i="13"/>
  <c r="X319" i="13"/>
  <c r="X213" i="13"/>
  <c r="J208" i="13"/>
  <c r="J371" i="13"/>
  <c r="J6" i="13"/>
  <c r="X246" i="13"/>
  <c r="Y268" i="13"/>
  <c r="X270" i="13"/>
  <c r="X178" i="13"/>
  <c r="X338" i="13"/>
  <c r="J14" i="13"/>
  <c r="X53" i="13"/>
  <c r="J36" i="13"/>
  <c r="J191" i="13"/>
  <c r="Y391" i="13"/>
  <c r="X28" i="13"/>
  <c r="J168" i="13"/>
  <c r="X256" i="13"/>
  <c r="J382" i="13"/>
  <c r="X196" i="13"/>
  <c r="J44" i="13"/>
  <c r="X175" i="13"/>
  <c r="Y100" i="13"/>
  <c r="J320" i="13"/>
  <c r="X47" i="13"/>
  <c r="J124" i="13"/>
  <c r="X52" i="13"/>
  <c r="X121" i="13"/>
  <c r="J71" i="13"/>
  <c r="X150" i="13"/>
  <c r="J116" i="13"/>
  <c r="J42" i="13"/>
  <c r="J349" i="13"/>
  <c r="J113" i="13"/>
  <c r="J13" i="13"/>
  <c r="X284" i="13"/>
  <c r="J119" i="13"/>
  <c r="J136" i="13"/>
  <c r="J134" i="13"/>
  <c r="X63" i="13"/>
  <c r="Y249" i="13"/>
  <c r="K238" i="13"/>
  <c r="X228" i="13"/>
  <c r="J46" i="13"/>
  <c r="J20" i="13"/>
  <c r="J366" i="13"/>
  <c r="X100" i="13"/>
  <c r="X189" i="13"/>
  <c r="X248" i="13"/>
  <c r="J78" i="13"/>
  <c r="J65" i="13"/>
  <c r="X367" i="13"/>
  <c r="J322" i="13"/>
  <c r="X177" i="13"/>
  <c r="J126" i="13"/>
  <c r="X92" i="13"/>
  <c r="J68" i="13"/>
  <c r="Y26" i="13"/>
  <c r="J40" i="13"/>
  <c r="X79" i="13"/>
  <c r="J132" i="13"/>
  <c r="Y186" i="13"/>
  <c r="K245" i="13"/>
  <c r="X350" i="13"/>
  <c r="J356" i="13"/>
  <c r="J37" i="13"/>
  <c r="X229" i="13"/>
  <c r="X89" i="13"/>
  <c r="J48" i="13"/>
  <c r="X296" i="13"/>
  <c r="Y209" i="13"/>
  <c r="X364" i="13"/>
  <c r="X73" i="13"/>
  <c r="Y58" i="13"/>
  <c r="J335" i="13"/>
  <c r="J62" i="13"/>
  <c r="J192" i="13"/>
  <c r="J87" i="13"/>
  <c r="J242" i="13"/>
  <c r="J86" i="13"/>
  <c r="J235" i="13"/>
  <c r="X282" i="13"/>
  <c r="Y5" i="13"/>
  <c r="K222" i="13"/>
  <c r="X220" i="13"/>
  <c r="J288" i="13"/>
  <c r="K194" i="13"/>
  <c r="K237" i="13"/>
  <c r="J142" i="13"/>
  <c r="J144" i="13"/>
  <c r="J8" i="13"/>
  <c r="J203" i="13"/>
  <c r="J39" i="13"/>
  <c r="J96" i="13"/>
  <c r="X152" i="13"/>
  <c r="J95" i="13"/>
  <c r="J161" i="13"/>
  <c r="J167" i="13"/>
  <c r="K37" i="13"/>
  <c r="Y25" i="13"/>
  <c r="Y38" i="13"/>
  <c r="X332" i="13"/>
  <c r="J231" i="13"/>
  <c r="J344" i="13"/>
  <c r="J340" i="13"/>
  <c r="X378" i="13"/>
  <c r="X164" i="13"/>
  <c r="J70" i="13"/>
  <c r="X240" i="13"/>
  <c r="X257" i="13"/>
  <c r="X183" i="13"/>
  <c r="K287" i="13"/>
  <c r="K214" i="13"/>
  <c r="J149" i="13"/>
  <c r="J198" i="13"/>
  <c r="X198" i="13"/>
  <c r="Y306" i="13"/>
  <c r="X75" i="13"/>
  <c r="X51" i="13"/>
  <c r="J207" i="13"/>
  <c r="J35" i="13"/>
  <c r="X35" i="13"/>
  <c r="J58" i="13"/>
  <c r="Y329" i="13"/>
  <c r="J211" i="13"/>
  <c r="K359" i="13"/>
  <c r="J107" i="13"/>
  <c r="X195" i="13"/>
  <c r="J41" i="13"/>
  <c r="X41" i="13"/>
  <c r="X264" i="13"/>
  <c r="J264" i="13"/>
  <c r="X286" i="13"/>
  <c r="J286" i="13"/>
  <c r="K213" i="13"/>
  <c r="K207" i="13"/>
  <c r="K92" i="13"/>
  <c r="J106" i="13"/>
  <c r="X57" i="13"/>
  <c r="J57" i="13"/>
  <c r="J157" i="13"/>
  <c r="X157" i="13"/>
  <c r="X43" i="13"/>
  <c r="K196" i="13"/>
  <c r="Y23" i="13"/>
  <c r="J146" i="13"/>
  <c r="X162" i="13"/>
  <c r="J307" i="13"/>
  <c r="X265" i="13"/>
  <c r="X250" i="13"/>
  <c r="J323" i="13"/>
  <c r="X80" i="13"/>
  <c r="J80" i="13"/>
  <c r="G329" i="13"/>
  <c r="K59" i="13"/>
  <c r="K292" i="13"/>
  <c r="Y170" i="13"/>
  <c r="U10" i="13"/>
  <c r="G10" i="13"/>
  <c r="G220" i="13"/>
  <c r="U220" i="13"/>
  <c r="Y150" i="13"/>
  <c r="K289" i="13"/>
  <c r="Y35" i="13"/>
  <c r="K364" i="13"/>
  <c r="K81" i="13"/>
  <c r="Y123" i="13"/>
  <c r="Y96" i="13"/>
  <c r="Y387" i="13"/>
  <c r="Y350" i="13"/>
  <c r="K31" i="13"/>
  <c r="Y346" i="13"/>
  <c r="K395" i="13"/>
  <c r="Y276" i="13"/>
  <c r="K303" i="13"/>
  <c r="Y56" i="13"/>
  <c r="K28" i="13"/>
  <c r="K270" i="13"/>
  <c r="K233" i="13"/>
  <c r="Y84" i="13"/>
  <c r="Y258" i="13"/>
  <c r="G205" i="13"/>
  <c r="F270" i="13"/>
  <c r="F278" i="13"/>
  <c r="I207" i="13"/>
  <c r="Y285" i="13"/>
  <c r="Y363" i="13"/>
  <c r="Y401" i="13"/>
  <c r="Y267" i="13"/>
  <c r="K105" i="13"/>
  <c r="K189" i="13"/>
  <c r="K378" i="13"/>
  <c r="Y284" i="13"/>
  <c r="K269" i="13"/>
  <c r="K95" i="13"/>
  <c r="Y193" i="13"/>
  <c r="K393" i="13"/>
  <c r="K333" i="13"/>
  <c r="Y109" i="13"/>
  <c r="Y374" i="13"/>
  <c r="Y67" i="13"/>
  <c r="Y167" i="13"/>
  <c r="Y367" i="13"/>
  <c r="Y232" i="13"/>
  <c r="Y308" i="13"/>
  <c r="Y396" i="13"/>
  <c r="K356" i="13"/>
  <c r="Y266" i="13"/>
  <c r="K256" i="13"/>
  <c r="K211" i="13"/>
  <c r="Y191" i="13"/>
  <c r="K121" i="13"/>
  <c r="K173" i="13"/>
  <c r="K113" i="13"/>
  <c r="K137" i="13"/>
  <c r="K340" i="13"/>
  <c r="K380" i="13"/>
  <c r="Y34" i="13"/>
  <c r="Y229" i="13"/>
  <c r="K103" i="13"/>
  <c r="K42" i="13"/>
  <c r="K290" i="13"/>
  <c r="K177" i="13"/>
  <c r="K357" i="13"/>
  <c r="K332" i="13"/>
  <c r="K228" i="13"/>
  <c r="Y382" i="13"/>
  <c r="Y136" i="13"/>
  <c r="Y390" i="13"/>
  <c r="K78" i="13"/>
  <c r="Y65" i="13"/>
  <c r="K281" i="13"/>
  <c r="K75" i="13"/>
  <c r="K379" i="13"/>
  <c r="Y208" i="13"/>
  <c r="Y112" i="13"/>
  <c r="Y273" i="13"/>
  <c r="K102" i="13"/>
  <c r="K76" i="13"/>
  <c r="K368" i="13"/>
  <c r="K227" i="13"/>
  <c r="K140" i="13"/>
  <c r="W106" i="13"/>
  <c r="T219" i="13"/>
  <c r="G199" i="13"/>
  <c r="U224" i="13"/>
  <c r="G224" i="13"/>
  <c r="W196" i="13"/>
  <c r="Y246" i="13"/>
  <c r="K15" i="13"/>
  <c r="K72" i="13"/>
  <c r="K279" i="13"/>
  <c r="Y265" i="13"/>
  <c r="Y139" i="13"/>
  <c r="I208" i="13"/>
  <c r="I29" i="13"/>
  <c r="U103" i="13"/>
  <c r="U208" i="13"/>
  <c r="G65" i="13"/>
  <c r="G303" i="13"/>
  <c r="K162" i="13"/>
  <c r="Y162" i="13"/>
  <c r="K278" i="13"/>
  <c r="K339" i="13"/>
  <c r="K263" i="13"/>
  <c r="K156" i="13"/>
  <c r="Y216" i="13"/>
  <c r="K9" i="13"/>
  <c r="Y50" i="13"/>
  <c r="K50" i="13"/>
  <c r="Y14" i="13"/>
  <c r="Y236" i="13"/>
  <c r="Y394" i="13"/>
  <c r="F248" i="13"/>
  <c r="Y130" i="13"/>
  <c r="K341" i="13"/>
  <c r="K115" i="13"/>
  <c r="K60" i="13"/>
  <c r="K70" i="13"/>
  <c r="U235" i="13"/>
  <c r="Y22" i="13"/>
  <c r="K272" i="13"/>
  <c r="K253" i="13"/>
  <c r="I150" i="13"/>
  <c r="Y377" i="13"/>
  <c r="K125" i="13"/>
  <c r="Y301" i="13"/>
  <c r="Y180" i="13"/>
  <c r="K205" i="13"/>
  <c r="Y74" i="13"/>
  <c r="T105" i="13"/>
  <c r="Y176" i="13"/>
  <c r="Y402" i="13"/>
  <c r="K300" i="13"/>
  <c r="W178" i="13"/>
  <c r="K295" i="13"/>
  <c r="K243" i="13"/>
  <c r="Y348" i="13"/>
  <c r="K362" i="13"/>
  <c r="I136" i="13"/>
  <c r="K353" i="13"/>
  <c r="K294" i="13"/>
  <c r="Y149" i="13"/>
  <c r="Y347" i="13"/>
  <c r="K217" i="13"/>
  <c r="G92" i="13"/>
  <c r="K293" i="13"/>
  <c r="K127" i="13"/>
  <c r="Y264" i="13"/>
  <c r="K324" i="13"/>
  <c r="K366" i="13"/>
  <c r="Y235" i="13"/>
  <c r="Y33" i="13"/>
  <c r="W381" i="13"/>
  <c r="K286" i="13"/>
  <c r="U293" i="13"/>
  <c r="Y166" i="13"/>
  <c r="Y135" i="13"/>
  <c r="K18" i="13"/>
  <c r="T262" i="13"/>
  <c r="K82" i="13"/>
  <c r="G61" i="13"/>
  <c r="U43" i="13"/>
  <c r="W62" i="13"/>
  <c r="G206" i="13"/>
  <c r="K251" i="13"/>
  <c r="K327" i="13"/>
  <c r="K318" i="13"/>
  <c r="I22" i="13"/>
  <c r="K80" i="13"/>
  <c r="Y389" i="13"/>
  <c r="K101" i="13"/>
  <c r="Y305" i="13"/>
  <c r="Y283" i="13"/>
  <c r="Y178" i="13"/>
  <c r="K178" i="13"/>
  <c r="K225" i="13"/>
  <c r="Y225" i="13"/>
  <c r="Y247" i="13"/>
  <c r="Y90" i="13"/>
  <c r="I195" i="13"/>
  <c r="Y334" i="13"/>
  <c r="Y44" i="13"/>
  <c r="Y241" i="13"/>
  <c r="K239" i="13"/>
  <c r="T45" i="13"/>
  <c r="Y153" i="13"/>
  <c r="K147" i="13"/>
  <c r="Y164" i="13"/>
  <c r="K71" i="13"/>
  <c r="Y349" i="13"/>
  <c r="I172" i="13"/>
  <c r="K250" i="13"/>
  <c r="Y93" i="13"/>
  <c r="Y317" i="13"/>
  <c r="Y343" i="13"/>
  <c r="Y4" i="13"/>
  <c r="Y302" i="13"/>
  <c r="K83" i="13"/>
  <c r="K354" i="13"/>
  <c r="Y175" i="13"/>
  <c r="Y48" i="13"/>
  <c r="Y384" i="13"/>
  <c r="Y323" i="13"/>
  <c r="K398" i="13"/>
  <c r="K338" i="13"/>
  <c r="T151" i="13"/>
  <c r="Y138" i="13"/>
  <c r="U273" i="13"/>
  <c r="G332" i="13"/>
  <c r="G120" i="13"/>
  <c r="Y202" i="13"/>
  <c r="T290" i="13"/>
  <c r="U366" i="13"/>
  <c r="Y111" i="13"/>
  <c r="K358" i="13"/>
  <c r="K160" i="13"/>
  <c r="Y45" i="13"/>
  <c r="K220" i="13"/>
  <c r="Y248" i="13"/>
  <c r="K248" i="13"/>
  <c r="Y376" i="13"/>
  <c r="K376" i="13"/>
  <c r="U175" i="13"/>
  <c r="U41" i="13"/>
  <c r="U145" i="13"/>
  <c r="U357" i="13"/>
  <c r="Y397" i="13"/>
  <c r="K215" i="13"/>
  <c r="U361" i="13"/>
  <c r="G238" i="13"/>
  <c r="U362" i="13"/>
  <c r="U292" i="13"/>
  <c r="G231" i="13"/>
  <c r="U321" i="13"/>
  <c r="Y224" i="13"/>
  <c r="K224" i="13"/>
  <c r="K6" i="13"/>
  <c r="Y6" i="13"/>
  <c r="W135" i="13"/>
  <c r="K336" i="13"/>
  <c r="Y336" i="13"/>
  <c r="K118" i="13"/>
  <c r="Y118" i="13"/>
  <c r="U28" i="13"/>
  <c r="G248" i="13"/>
  <c r="U12" i="13"/>
  <c r="U338" i="13"/>
  <c r="G81" i="13"/>
  <c r="G139" i="13"/>
  <c r="G194" i="13"/>
  <c r="G22" i="13"/>
  <c r="U85" i="13"/>
  <c r="U171" i="13"/>
  <c r="G171" i="13"/>
  <c r="U164" i="13"/>
  <c r="G164" i="13"/>
  <c r="U283" i="13"/>
  <c r="G283" i="13"/>
  <c r="K122" i="13"/>
  <c r="G31" i="13"/>
  <c r="K172" i="13"/>
  <c r="K36" i="13"/>
  <c r="T83" i="13"/>
  <c r="G153" i="13"/>
  <c r="U129" i="13"/>
  <c r="Y388" i="13"/>
  <c r="K388" i="13"/>
  <c r="K351" i="13"/>
  <c r="Y351" i="13"/>
  <c r="K322" i="13"/>
  <c r="Y322" i="13"/>
  <c r="Y400" i="13"/>
  <c r="K400" i="13"/>
  <c r="K244" i="13"/>
  <c r="Y244" i="13"/>
  <c r="T328" i="13"/>
  <c r="Y88" i="13"/>
  <c r="K88" i="13"/>
  <c r="K159" i="13"/>
  <c r="Y159" i="13"/>
  <c r="Y311" i="13"/>
  <c r="K311" i="13"/>
  <c r="K199" i="13"/>
  <c r="Y199" i="13"/>
  <c r="Y151" i="13"/>
  <c r="K151" i="13"/>
  <c r="Y171" i="13"/>
  <c r="K171" i="13"/>
  <c r="T165" i="13"/>
  <c r="F165" i="13"/>
  <c r="Y30" i="13"/>
  <c r="K30" i="13"/>
  <c r="G319" i="13"/>
  <c r="U319" i="13"/>
  <c r="G24" i="13"/>
  <c r="U24" i="13"/>
  <c r="K230" i="13"/>
  <c r="Y230" i="13"/>
  <c r="G6" i="13"/>
  <c r="U6" i="13"/>
  <c r="U69" i="13"/>
  <c r="G69" i="13"/>
  <c r="G147" i="13"/>
  <c r="G256" i="13"/>
  <c r="U352" i="13"/>
  <c r="U71" i="13"/>
  <c r="Y89" i="13"/>
  <c r="K89" i="13"/>
  <c r="Y337" i="13"/>
  <c r="G299" i="13"/>
  <c r="K144" i="13"/>
  <c r="Y144" i="13"/>
  <c r="K11" i="13"/>
  <c r="K352" i="13"/>
  <c r="Y352" i="13"/>
  <c r="U181" i="13"/>
  <c r="G5" i="13"/>
  <c r="K134" i="13"/>
  <c r="K8" i="13"/>
  <c r="T5" i="13"/>
  <c r="U317" i="13"/>
  <c r="U328" i="13"/>
  <c r="W59" i="13"/>
  <c r="Y129" i="13"/>
  <c r="K200" i="13"/>
  <c r="G302" i="13"/>
  <c r="W140" i="13"/>
  <c r="K132" i="13"/>
  <c r="K47" i="13"/>
  <c r="K299" i="13"/>
  <c r="W280" i="13"/>
  <c r="K182" i="13"/>
  <c r="Y280" i="13"/>
  <c r="Y291" i="13"/>
  <c r="W148" i="13"/>
  <c r="Y242" i="13"/>
  <c r="Y335" i="13"/>
  <c r="U300" i="13"/>
  <c r="K19" i="13"/>
  <c r="K158" i="13"/>
  <c r="Y158" i="13"/>
  <c r="K403" i="13"/>
  <c r="Y403" i="13"/>
  <c r="K231" i="13"/>
  <c r="Y231" i="13"/>
  <c r="Y314" i="13"/>
  <c r="K314" i="13"/>
  <c r="Y298" i="13"/>
  <c r="K298" i="13"/>
  <c r="Y13" i="13"/>
  <c r="K174" i="13"/>
  <c r="Y234" i="13"/>
  <c r="K234" i="13"/>
  <c r="Y282" i="13"/>
  <c r="K94" i="13"/>
  <c r="Y68" i="13"/>
  <c r="K68" i="13"/>
  <c r="Y155" i="13"/>
  <c r="K155" i="13"/>
  <c r="Y192" i="13"/>
  <c r="K192" i="13"/>
  <c r="Y46" i="13"/>
  <c r="K46" i="13"/>
  <c r="Y108" i="13"/>
  <c r="K64" i="13"/>
  <c r="Y64" i="13"/>
  <c r="K372" i="13"/>
  <c r="Y372" i="13"/>
  <c r="K260" i="13"/>
  <c r="Y260" i="13"/>
  <c r="Y119" i="13"/>
  <c r="K119" i="13"/>
  <c r="Y218" i="13"/>
  <c r="K218" i="13"/>
  <c r="Y152" i="13"/>
  <c r="K152" i="13"/>
  <c r="Y97" i="13"/>
  <c r="K97" i="13"/>
  <c r="K219" i="13"/>
  <c r="Y219" i="13"/>
  <c r="Y148" i="13"/>
  <c r="K148" i="13"/>
  <c r="Y66" i="13"/>
  <c r="K66" i="13"/>
  <c r="Y190" i="13"/>
  <c r="K288" i="13"/>
  <c r="K381" i="13"/>
  <c r="Y381" i="13"/>
  <c r="K43" i="13"/>
  <c r="Y43" i="13"/>
  <c r="Y107" i="13"/>
  <c r="K107" i="13"/>
  <c r="K275" i="13"/>
  <c r="Y275" i="13"/>
  <c r="Y91" i="13"/>
  <c r="K91" i="13"/>
  <c r="K328" i="13"/>
  <c r="Y328" i="13"/>
  <c r="K63" i="13"/>
  <c r="Y63" i="13"/>
  <c r="Y210" i="13"/>
  <c r="K210" i="13"/>
  <c r="K187" i="13"/>
  <c r="Y187" i="13"/>
  <c r="Y40" i="13"/>
  <c r="K40" i="13"/>
  <c r="K310" i="13"/>
  <c r="Y310" i="13"/>
  <c r="K32" i="13"/>
  <c r="Y32" i="13"/>
  <c r="Y385" i="13"/>
  <c r="K385" i="13"/>
  <c r="Y355" i="13"/>
  <c r="K355" i="13"/>
  <c r="K312" i="13"/>
  <c r="Y312" i="13"/>
  <c r="K319" i="13"/>
  <c r="Y319" i="13"/>
  <c r="K126" i="13"/>
  <c r="Y183" i="13"/>
  <c r="K183" i="13"/>
  <c r="K212" i="13"/>
  <c r="Y212" i="13"/>
  <c r="Y226" i="13"/>
  <c r="K226" i="13"/>
  <c r="K98" i="13"/>
  <c r="Y98" i="13"/>
  <c r="K62" i="13"/>
  <c r="Y62" i="13"/>
  <c r="Y120" i="13"/>
  <c r="K120" i="13"/>
  <c r="K154" i="13"/>
  <c r="Y154" i="13"/>
  <c r="K392" i="13"/>
  <c r="Y392" i="13"/>
  <c r="Y54" i="13"/>
  <c r="K54" i="13"/>
  <c r="Y386" i="13"/>
  <c r="K386" i="13"/>
  <c r="F29" i="13"/>
  <c r="U281" i="13"/>
  <c r="G105" i="13"/>
  <c r="U265" i="13"/>
  <c r="G289" i="13"/>
  <c r="F305" i="13"/>
  <c r="G242" i="13"/>
  <c r="G301" i="13"/>
  <c r="G370" i="13"/>
  <c r="U9" i="13"/>
  <c r="F82" i="13"/>
  <c r="G212" i="13"/>
  <c r="U269" i="13"/>
  <c r="U221" i="13"/>
  <c r="G51" i="13"/>
  <c r="U108" i="13"/>
  <c r="U82" i="13"/>
  <c r="U403" i="13"/>
  <c r="G27" i="13"/>
  <c r="G197" i="13"/>
  <c r="U350" i="13"/>
  <c r="G255" i="13"/>
  <c r="G336" i="13"/>
  <c r="G182" i="13"/>
  <c r="G318" i="13"/>
  <c r="U122" i="13"/>
  <c r="G141" i="13"/>
  <c r="U345" i="13"/>
  <c r="G59" i="13"/>
  <c r="G159" i="13"/>
  <c r="F166" i="13"/>
  <c r="G134" i="13"/>
  <c r="W116" i="13"/>
  <c r="G259" i="13"/>
  <c r="U340" i="13"/>
  <c r="U72" i="13"/>
  <c r="U38" i="13"/>
  <c r="U277" i="13"/>
  <c r="U14" i="13"/>
  <c r="I174" i="13"/>
  <c r="W355" i="13"/>
  <c r="G355" i="13"/>
  <c r="G201" i="13"/>
  <c r="G339" i="13"/>
  <c r="U339" i="13"/>
  <c r="U144" i="13"/>
  <c r="U204" i="13"/>
  <c r="U312" i="13"/>
  <c r="U298" i="13"/>
  <c r="T40" i="13"/>
  <c r="G75" i="13"/>
  <c r="F309" i="13"/>
  <c r="U32" i="13"/>
  <c r="G32" i="13"/>
  <c r="W332" i="13"/>
  <c r="I332" i="13"/>
  <c r="G377" i="13"/>
  <c r="W128" i="13"/>
  <c r="T229" i="13"/>
  <c r="G73" i="13"/>
  <c r="G116" i="13"/>
  <c r="U214" i="13"/>
  <c r="G314" i="13"/>
  <c r="T92" i="13"/>
  <c r="G157" i="13"/>
  <c r="G279" i="13"/>
  <c r="U211" i="13"/>
  <c r="U16" i="13"/>
  <c r="U193" i="13"/>
  <c r="U34" i="13"/>
  <c r="U188" i="13"/>
  <c r="U30" i="13"/>
  <c r="G46" i="13"/>
  <c r="G189" i="13"/>
  <c r="U13" i="13"/>
  <c r="U36" i="13"/>
  <c r="U323" i="13"/>
  <c r="G117" i="13"/>
  <c r="G135" i="13"/>
  <c r="G252" i="13"/>
  <c r="I95" i="13"/>
  <c r="U80" i="13"/>
  <c r="G225" i="13"/>
  <c r="I89" i="13"/>
  <c r="U286" i="13"/>
  <c r="W223" i="13"/>
  <c r="G246" i="13"/>
  <c r="U261" i="13"/>
  <c r="W133" i="13"/>
  <c r="G347" i="13"/>
  <c r="W387" i="13"/>
  <c r="G288" i="13"/>
  <c r="I26" i="13"/>
  <c r="G373" i="13"/>
  <c r="W94" i="13"/>
  <c r="F134" i="13"/>
  <c r="U86" i="13"/>
  <c r="I303" i="13"/>
  <c r="G296" i="13"/>
  <c r="U64" i="13"/>
  <c r="G176" i="13"/>
  <c r="U131" i="13"/>
  <c r="U133" i="13"/>
  <c r="U213" i="13"/>
  <c r="F113" i="13"/>
  <c r="G386" i="13"/>
  <c r="G343" i="13"/>
  <c r="G207" i="13"/>
  <c r="U40" i="13"/>
  <c r="I291" i="13"/>
  <c r="G98" i="13"/>
  <c r="U184" i="13"/>
  <c r="U227" i="13"/>
  <c r="U54" i="13"/>
  <c r="I38" i="13"/>
  <c r="I158" i="13"/>
  <c r="U130" i="13"/>
  <c r="T132" i="13"/>
  <c r="F356" i="13"/>
  <c r="T300" i="13"/>
  <c r="G91" i="13"/>
  <c r="U113" i="13"/>
  <c r="U128" i="13"/>
  <c r="U398" i="13"/>
  <c r="W277" i="13"/>
  <c r="G250" i="13"/>
  <c r="I279" i="13"/>
  <c r="U112" i="13"/>
  <c r="G102" i="13"/>
  <c r="G3" i="13"/>
  <c r="W232" i="13"/>
  <c r="U203" i="13"/>
  <c r="I183" i="13"/>
  <c r="G170" i="13"/>
  <c r="G179" i="13"/>
  <c r="F377" i="13"/>
  <c r="G104" i="13"/>
  <c r="W365" i="13"/>
  <c r="U180" i="13"/>
  <c r="G11" i="13"/>
  <c r="U363" i="13"/>
  <c r="U254" i="13"/>
  <c r="U241" i="13"/>
  <c r="U15" i="13"/>
  <c r="G165" i="13"/>
  <c r="W56" i="13"/>
  <c r="G360" i="13"/>
  <c r="I20" i="13"/>
  <c r="U308" i="13"/>
  <c r="T394" i="13"/>
  <c r="G395" i="13"/>
  <c r="U210" i="13"/>
  <c r="U271" i="13"/>
  <c r="I134" i="13"/>
  <c r="I118" i="13"/>
  <c r="I16" i="13"/>
  <c r="G123" i="13"/>
  <c r="U97" i="13"/>
  <c r="U83" i="13"/>
  <c r="G305" i="13"/>
  <c r="G4" i="13"/>
  <c r="U4" i="13"/>
  <c r="U262" i="13"/>
  <c r="W44" i="13"/>
  <c r="U270" i="13"/>
  <c r="U234" i="13"/>
  <c r="G400" i="13"/>
  <c r="U244" i="13"/>
  <c r="G114" i="13"/>
  <c r="G163" i="13"/>
  <c r="G119" i="13"/>
  <c r="U174" i="13"/>
  <c r="G26" i="13"/>
  <c r="U313" i="13"/>
  <c r="U257" i="13"/>
  <c r="G311" i="13"/>
  <c r="U311" i="13"/>
  <c r="G192" i="13"/>
  <c r="U192" i="13"/>
  <c r="G342" i="13"/>
  <c r="U342" i="13"/>
  <c r="W160" i="13"/>
  <c r="G333" i="13"/>
  <c r="I23" i="13"/>
  <c r="U217" i="13"/>
  <c r="U268" i="13"/>
  <c r="U325" i="13"/>
  <c r="G142" i="13"/>
  <c r="W278" i="13"/>
  <c r="G154" i="13"/>
  <c r="W76" i="13"/>
  <c r="I190" i="13"/>
  <c r="G140" i="13"/>
  <c r="U282" i="13"/>
  <c r="W82" i="13"/>
  <c r="G392" i="13"/>
  <c r="F158" i="13"/>
  <c r="U49" i="13"/>
  <c r="T65" i="13"/>
  <c r="F198" i="13"/>
  <c r="I139" i="13"/>
  <c r="W217" i="13"/>
  <c r="F293" i="13"/>
  <c r="U79" i="13"/>
  <c r="W206" i="13"/>
  <c r="G384" i="13"/>
  <c r="G29" i="13"/>
  <c r="G60" i="13"/>
  <c r="G23" i="13"/>
  <c r="G77" i="13"/>
  <c r="U316" i="13"/>
  <c r="I182" i="13"/>
  <c r="W48" i="13"/>
  <c r="U100" i="13"/>
  <c r="G53" i="13"/>
  <c r="G215" i="13"/>
  <c r="W299" i="13"/>
  <c r="W366" i="13"/>
  <c r="U287" i="13"/>
  <c r="I33" i="13"/>
  <c r="G200" i="13"/>
  <c r="G251" i="13"/>
  <c r="I335" i="13"/>
  <c r="U397" i="13"/>
  <c r="G280" i="13"/>
  <c r="G284" i="13"/>
  <c r="U399" i="13"/>
  <c r="G391" i="13"/>
  <c r="T162" i="13"/>
  <c r="U315" i="13"/>
  <c r="G166" i="13"/>
  <c r="U209" i="13"/>
  <c r="G390" i="13"/>
  <c r="G381" i="13"/>
  <c r="U186" i="13"/>
  <c r="G186" i="13"/>
  <c r="G173" i="13"/>
  <c r="U173" i="13"/>
  <c r="U48" i="13"/>
  <c r="G48" i="13"/>
  <c r="T359" i="13"/>
  <c r="I67" i="13"/>
  <c r="F152" i="13"/>
  <c r="W70" i="13"/>
  <c r="F59" i="13"/>
  <c r="G354" i="13"/>
  <c r="U17" i="13"/>
  <c r="T384" i="13"/>
  <c r="F9" i="13"/>
  <c r="F186" i="13"/>
  <c r="W7" i="13"/>
  <c r="W362" i="13"/>
  <c r="W125" i="13"/>
  <c r="U309" i="13"/>
  <c r="G226" i="13"/>
  <c r="T72" i="13"/>
  <c r="U376" i="13"/>
  <c r="G78" i="13"/>
  <c r="U276" i="13"/>
  <c r="I253" i="13"/>
  <c r="T116" i="13"/>
  <c r="U272" i="13"/>
  <c r="I80" i="13"/>
  <c r="G20" i="13"/>
  <c r="U326" i="13"/>
  <c r="F302" i="13"/>
  <c r="W84" i="13"/>
  <c r="F130" i="13"/>
  <c r="F354" i="13"/>
  <c r="G56" i="13"/>
  <c r="F396" i="13"/>
  <c r="I71" i="13"/>
  <c r="W71" i="13"/>
  <c r="W317" i="13"/>
  <c r="I317" i="13"/>
  <c r="G177" i="13"/>
  <c r="U177" i="13"/>
  <c r="U294" i="13"/>
  <c r="T213" i="13"/>
  <c r="T265" i="13"/>
  <c r="T78" i="13"/>
  <c r="G322" i="13"/>
  <c r="I220" i="13"/>
  <c r="U132" i="13"/>
  <c r="G258" i="13"/>
  <c r="G107" i="13"/>
  <c r="G67" i="13"/>
  <c r="T108" i="13"/>
  <c r="U196" i="13"/>
  <c r="F68" i="13"/>
  <c r="U8" i="13"/>
  <c r="F150" i="13"/>
  <c r="T160" i="13"/>
  <c r="U275" i="13"/>
  <c r="F280" i="13"/>
  <c r="T388" i="13"/>
  <c r="G330" i="13"/>
  <c r="G335" i="13"/>
  <c r="W226" i="13"/>
  <c r="U264" i="13"/>
  <c r="U126" i="13"/>
  <c r="G190" i="13"/>
  <c r="W242" i="13"/>
  <c r="T304" i="13"/>
  <c r="T44" i="13"/>
  <c r="U148" i="13"/>
  <c r="G167" i="13"/>
  <c r="W151" i="13"/>
  <c r="G382" i="13"/>
  <c r="W205" i="13"/>
  <c r="W297" i="13"/>
  <c r="W5" i="13"/>
  <c r="I342" i="13"/>
  <c r="G304" i="13"/>
  <c r="F403" i="13"/>
  <c r="U351" i="13"/>
  <c r="U388" i="13"/>
  <c r="G168" i="13"/>
  <c r="T52" i="13"/>
  <c r="W180" i="13"/>
  <c r="W234" i="13"/>
  <c r="U55" i="13"/>
  <c r="G169" i="13"/>
  <c r="F236" i="13"/>
  <c r="F190" i="13"/>
  <c r="T246" i="13"/>
  <c r="G110" i="13"/>
  <c r="T256" i="13"/>
  <c r="F98" i="13"/>
  <c r="G76" i="13"/>
  <c r="G367" i="13"/>
  <c r="F48" i="13"/>
  <c r="G320" i="13"/>
  <c r="F353" i="13"/>
  <c r="G266" i="13"/>
  <c r="U290" i="13"/>
  <c r="G356" i="13"/>
  <c r="U237" i="13"/>
  <c r="U291" i="13"/>
  <c r="I11" i="13"/>
  <c r="W11" i="13"/>
  <c r="U93" i="13"/>
  <c r="F74" i="13"/>
  <c r="W188" i="13"/>
  <c r="I294" i="13"/>
  <c r="W401" i="13"/>
  <c r="F41" i="13"/>
  <c r="F39" i="13"/>
  <c r="G218" i="13"/>
  <c r="I301" i="13"/>
  <c r="W324" i="13"/>
  <c r="I274" i="13"/>
  <c r="F195" i="13"/>
  <c r="W320" i="13"/>
  <c r="W102" i="13"/>
  <c r="G297" i="13"/>
  <c r="U191" i="13"/>
  <c r="T15" i="13"/>
  <c r="G239" i="13"/>
  <c r="U243" i="13"/>
  <c r="I240" i="13"/>
  <c r="W154" i="13"/>
  <c r="I154" i="13"/>
  <c r="U249" i="13"/>
  <c r="G249" i="13"/>
  <c r="G260" i="13"/>
  <c r="G396" i="13"/>
  <c r="U396" i="13"/>
  <c r="U137" i="13"/>
  <c r="G137" i="13"/>
  <c r="F102" i="13"/>
  <c r="F6" i="13"/>
  <c r="T6" i="13"/>
  <c r="W98" i="13"/>
  <c r="I98" i="13"/>
  <c r="I110" i="13"/>
  <c r="W110" i="13"/>
  <c r="F42" i="13"/>
  <c r="U21" i="13"/>
  <c r="G21" i="13"/>
  <c r="F387" i="13"/>
  <c r="T387" i="13"/>
  <c r="I24" i="13"/>
  <c r="W24" i="13"/>
  <c r="U115" i="13"/>
  <c r="G115" i="13"/>
  <c r="I337" i="13"/>
  <c r="G63" i="13"/>
  <c r="F76" i="13"/>
  <c r="G331" i="13"/>
  <c r="U331" i="13"/>
  <c r="T204" i="13"/>
  <c r="F204" i="13"/>
  <c r="U50" i="13"/>
  <c r="G50" i="13"/>
  <c r="I308" i="13"/>
  <c r="I203" i="13"/>
  <c r="W203" i="13"/>
  <c r="I375" i="13"/>
  <c r="T200" i="13"/>
  <c r="G124" i="13"/>
  <c r="U124" i="13"/>
  <c r="G7" i="13"/>
  <c r="U7" i="13"/>
  <c r="U149" i="13"/>
  <c r="G149" i="13"/>
  <c r="U223" i="13"/>
  <c r="T292" i="13"/>
  <c r="G285" i="13"/>
  <c r="U285" i="13"/>
  <c r="W166" i="13"/>
  <c r="W91" i="13"/>
  <c r="U19" i="13"/>
  <c r="U146" i="13"/>
  <c r="W340" i="13"/>
  <c r="I340" i="13"/>
  <c r="U125" i="13"/>
  <c r="W264" i="13"/>
  <c r="G187" i="13"/>
  <c r="U187" i="13"/>
  <c r="U162" i="13"/>
  <c r="G162" i="13"/>
  <c r="T234" i="13"/>
  <c r="F234" i="13"/>
  <c r="G160" i="13"/>
  <c r="U160" i="13"/>
  <c r="T232" i="13"/>
  <c r="F232" i="13"/>
  <c r="F3" i="13"/>
  <c r="F177" i="13"/>
  <c r="W212" i="13"/>
  <c r="F308" i="13"/>
  <c r="G327" i="13"/>
  <c r="U327" i="13"/>
  <c r="G96" i="13"/>
  <c r="U96" i="13"/>
  <c r="G39" i="13"/>
  <c r="T294" i="13"/>
  <c r="I170" i="13"/>
  <c r="F118" i="13"/>
  <c r="W130" i="13"/>
  <c r="W152" i="13"/>
  <c r="F156" i="13"/>
  <c r="T156" i="13"/>
  <c r="U101" i="13"/>
  <c r="U42" i="13"/>
  <c r="G42" i="13"/>
  <c r="G230" i="13"/>
  <c r="I295" i="13"/>
  <c r="W256" i="13"/>
  <c r="T172" i="13"/>
  <c r="T94" i="13"/>
  <c r="T374" i="13"/>
  <c r="W233" i="13"/>
  <c r="W185" i="13"/>
  <c r="W336" i="13"/>
  <c r="I311" i="13"/>
  <c r="W30" i="13"/>
  <c r="I75" i="13"/>
  <c r="W309" i="13"/>
  <c r="U152" i="13"/>
  <c r="G152" i="13"/>
  <c r="I292" i="13"/>
  <c r="G365" i="13"/>
  <c r="U365" i="13"/>
  <c r="G111" i="13"/>
  <c r="U111" i="13"/>
  <c r="I383" i="13"/>
  <c r="U183" i="13"/>
  <c r="G183" i="13"/>
  <c r="U178" i="13"/>
  <c r="G178" i="13"/>
  <c r="G121" i="13"/>
  <c r="U121" i="13"/>
  <c r="G232" i="13"/>
  <c r="U232" i="13"/>
  <c r="G74" i="13"/>
  <c r="U74" i="13"/>
  <c r="U379" i="13"/>
  <c r="I45" i="13"/>
  <c r="T357" i="13"/>
  <c r="G155" i="13"/>
  <c r="I246" i="13"/>
  <c r="G90" i="13"/>
  <c r="U90" i="13"/>
  <c r="G151" i="13"/>
  <c r="U151" i="13"/>
  <c r="F275" i="13"/>
  <c r="U127" i="13"/>
  <c r="G127" i="13"/>
  <c r="I179" i="13"/>
  <c r="I228" i="13"/>
  <c r="W228" i="13"/>
  <c r="F333" i="13"/>
  <c r="T332" i="13"/>
  <c r="F170" i="13"/>
  <c r="T264" i="13"/>
  <c r="F264" i="13"/>
  <c r="W345" i="13"/>
  <c r="W353" i="13"/>
  <c r="W79" i="13"/>
  <c r="T376" i="13"/>
  <c r="G106" i="13"/>
  <c r="F202" i="13"/>
  <c r="I263" i="13"/>
  <c r="W263" i="13"/>
  <c r="W315" i="13"/>
  <c r="I315" i="13"/>
  <c r="I34" i="13"/>
  <c r="W34" i="13"/>
  <c r="F182" i="13"/>
  <c r="I259" i="13"/>
  <c r="W259" i="13"/>
  <c r="W131" i="13"/>
  <c r="T380" i="13"/>
  <c r="F380" i="13"/>
  <c r="U161" i="13"/>
  <c r="G161" i="13"/>
  <c r="G44" i="13"/>
  <c r="U371" i="13"/>
  <c r="G371" i="13"/>
  <c r="W329" i="13"/>
  <c r="U95" i="13"/>
  <c r="U185" i="13"/>
  <c r="U233" i="13"/>
  <c r="G233" i="13"/>
  <c r="G389" i="13"/>
  <c r="U389" i="13"/>
  <c r="G222" i="13"/>
  <c r="U222" i="13"/>
  <c r="U172" i="13"/>
  <c r="G401" i="13"/>
  <c r="U401" i="13"/>
  <c r="T174" i="13"/>
  <c r="F174" i="13"/>
  <c r="G109" i="13"/>
  <c r="U109" i="13"/>
  <c r="U369" i="13"/>
  <c r="G263" i="13"/>
  <c r="U263" i="13"/>
  <c r="F142" i="13"/>
  <c r="I273" i="13"/>
  <c r="W273" i="13"/>
  <c r="I341" i="13"/>
  <c r="W341" i="13"/>
  <c r="U57" i="13"/>
  <c r="G57" i="13"/>
  <c r="I384" i="13"/>
  <c r="W384" i="13"/>
  <c r="I323" i="13"/>
  <c r="W323" i="13"/>
  <c r="W132" i="13"/>
  <c r="I132" i="13"/>
  <c r="G267" i="13"/>
  <c r="G84" i="13"/>
  <c r="U84" i="13"/>
  <c r="W356" i="13"/>
  <c r="I356" i="13"/>
  <c r="G33" i="13"/>
  <c r="U33" i="13"/>
  <c r="W138" i="13"/>
  <c r="U278" i="13"/>
  <c r="G278" i="13"/>
  <c r="G18" i="13"/>
  <c r="U18" i="13"/>
  <c r="T176" i="13"/>
  <c r="W219" i="13"/>
  <c r="I219" i="13"/>
  <c r="F17" i="13"/>
  <c r="T17" i="13"/>
  <c r="T321" i="13"/>
  <c r="U344" i="13"/>
  <c r="G344" i="13"/>
  <c r="W286" i="13"/>
  <c r="I286" i="13"/>
  <c r="W86" i="13"/>
  <c r="I86" i="13"/>
  <c r="U202" i="13"/>
  <c r="G202" i="13"/>
  <c r="G87" i="13"/>
  <c r="U87" i="13"/>
  <c r="T184" i="13"/>
  <c r="W241" i="13"/>
  <c r="I241" i="13"/>
  <c r="I369" i="13"/>
  <c r="T26" i="13"/>
  <c r="F12" i="13"/>
  <c r="W346" i="13"/>
  <c r="T228" i="13"/>
  <c r="T214" i="13"/>
  <c r="F85" i="13"/>
  <c r="U368" i="13"/>
  <c r="W361" i="13"/>
  <c r="U68" i="13"/>
  <c r="G68" i="13"/>
  <c r="W283" i="13"/>
  <c r="I283" i="13"/>
  <c r="G66" i="13"/>
  <c r="U66" i="13"/>
  <c r="G47" i="13"/>
  <c r="U47" i="13"/>
  <c r="F61" i="13"/>
  <c r="I198" i="13"/>
  <c r="T386" i="13"/>
  <c r="F386" i="13"/>
  <c r="I176" i="13"/>
  <c r="W176" i="13"/>
  <c r="I327" i="13"/>
  <c r="W327" i="13"/>
  <c r="W262" i="13"/>
  <c r="I262" i="13"/>
  <c r="U25" i="13"/>
  <c r="G25" i="13"/>
  <c r="G346" i="13"/>
  <c r="U346" i="13"/>
  <c r="F148" i="13"/>
  <c r="T69" i="13"/>
  <c r="F69" i="13"/>
  <c r="U307" i="13"/>
  <c r="G307" i="13"/>
  <c r="I120" i="13"/>
  <c r="W120" i="13"/>
  <c r="W65" i="13"/>
  <c r="I65" i="13"/>
  <c r="W227" i="13"/>
  <c r="I227" i="13"/>
  <c r="F206" i="13"/>
  <c r="T206" i="13"/>
  <c r="U359" i="13"/>
  <c r="G359" i="13"/>
  <c r="U94" i="13"/>
  <c r="G94" i="13"/>
  <c r="F326" i="13"/>
  <c r="W39" i="13"/>
  <c r="F375" i="13"/>
  <c r="T375" i="13"/>
  <c r="U70" i="13"/>
  <c r="G70" i="13"/>
  <c r="U274" i="13"/>
  <c r="T104" i="13"/>
  <c r="F104" i="13"/>
  <c r="F46" i="13"/>
  <c r="T46" i="13"/>
  <c r="W114" i="13"/>
  <c r="F34" i="13"/>
  <c r="T34" i="13"/>
  <c r="W123" i="13"/>
  <c r="F284" i="13"/>
  <c r="T342" i="13"/>
  <c r="W156" i="13"/>
  <c r="I156" i="13"/>
  <c r="G324" i="13"/>
  <c r="U324" i="13"/>
  <c r="U37" i="13"/>
  <c r="G37" i="13"/>
  <c r="F255" i="13"/>
  <c r="U240" i="13"/>
  <c r="G240" i="13"/>
  <c r="T64" i="13"/>
  <c r="U387" i="13"/>
  <c r="G387" i="13"/>
  <c r="G385" i="13"/>
  <c r="U385" i="13"/>
  <c r="W99" i="13"/>
  <c r="I99" i="13"/>
  <c r="F14" i="13"/>
  <c r="G372" i="13"/>
  <c r="U372" i="13"/>
  <c r="G349" i="13"/>
  <c r="U349" i="13"/>
  <c r="T323" i="13"/>
  <c r="I244" i="13"/>
  <c r="U378" i="13"/>
  <c r="G378" i="13"/>
  <c r="U310" i="13"/>
  <c r="G310" i="13"/>
  <c r="W214" i="13"/>
  <c r="I214" i="13"/>
  <c r="W50" i="13"/>
  <c r="I50" i="13"/>
  <c r="U358" i="13"/>
  <c r="G358" i="13"/>
  <c r="G158" i="13"/>
  <c r="U158" i="13"/>
  <c r="I312" i="13"/>
  <c r="T245" i="13"/>
  <c r="F106" i="13"/>
  <c r="U219" i="13"/>
  <c r="G219" i="13"/>
  <c r="G198" i="13"/>
  <c r="U198" i="13"/>
  <c r="I144" i="13"/>
  <c r="F242" i="13"/>
  <c r="U380" i="13"/>
  <c r="G380" i="13"/>
  <c r="G306" i="13"/>
  <c r="U306" i="13"/>
  <c r="G195" i="13"/>
  <c r="U195" i="13"/>
  <c r="G45" i="13"/>
  <c r="U45" i="13"/>
  <c r="I147" i="13"/>
  <c r="G150" i="13"/>
  <c r="U150" i="13"/>
  <c r="F114" i="13"/>
  <c r="T114" i="13"/>
  <c r="T233" i="13"/>
  <c r="F233" i="13"/>
  <c r="T101" i="13"/>
  <c r="F303" i="13"/>
  <c r="F194" i="13"/>
  <c r="T194" i="13"/>
  <c r="T397" i="13"/>
  <c r="F397" i="13"/>
  <c r="T271" i="13"/>
  <c r="F271" i="13"/>
  <c r="F286" i="13"/>
  <c r="F390" i="13"/>
  <c r="T230" i="13"/>
  <c r="F117" i="13"/>
  <c r="T117" i="13"/>
  <c r="F240" i="13"/>
  <c r="T240" i="13"/>
  <c r="F159" i="13"/>
  <c r="T209" i="13"/>
  <c r="F145" i="13"/>
  <c r="T145" i="13"/>
  <c r="T124" i="13"/>
  <c r="T16" i="13"/>
  <c r="F16" i="13"/>
  <c r="F138" i="13"/>
  <c r="T250" i="13"/>
  <c r="F250" i="13"/>
  <c r="T180" i="13"/>
  <c r="F180" i="13"/>
  <c r="T168" i="13"/>
  <c r="F168" i="13"/>
  <c r="F372" i="13"/>
  <c r="T372" i="13"/>
  <c r="I213" i="13"/>
  <c r="W115" i="13"/>
  <c r="F129" i="13"/>
  <c r="T129" i="13"/>
  <c r="W288" i="13"/>
  <c r="F187" i="13"/>
  <c r="W78" i="13"/>
  <c r="T252" i="13"/>
  <c r="F252" i="13"/>
  <c r="T20" i="13"/>
  <c r="F20" i="13"/>
  <c r="W194" i="13"/>
  <c r="I194" i="13"/>
  <c r="I265" i="13"/>
  <c r="W265" i="13"/>
  <c r="I193" i="13"/>
  <c r="W73" i="13"/>
  <c r="I73" i="13"/>
  <c r="W43" i="13"/>
  <c r="I43" i="13"/>
  <c r="U99" i="13"/>
  <c r="G99" i="13"/>
  <c r="F28" i="13"/>
  <c r="T28" i="13"/>
  <c r="W382" i="13"/>
  <c r="I382" i="13"/>
  <c r="T220" i="13"/>
  <c r="T391" i="13"/>
  <c r="T38" i="13"/>
  <c r="F38" i="13"/>
  <c r="G89" i="13"/>
  <c r="U89" i="13"/>
  <c r="I68" i="13"/>
  <c r="W68" i="13"/>
  <c r="G393" i="13"/>
  <c r="U393" i="13"/>
  <c r="G353" i="13"/>
  <c r="U353" i="13"/>
  <c r="T317" i="13"/>
  <c r="F317" i="13"/>
  <c r="W111" i="13"/>
  <c r="I111" i="13"/>
  <c r="F140" i="13"/>
  <c r="T140" i="13"/>
  <c r="T221" i="13"/>
  <c r="F221" i="13"/>
  <c r="F164" i="13"/>
  <c r="T164" i="13"/>
  <c r="T400" i="13"/>
  <c r="F400" i="13"/>
  <c r="U394" i="13"/>
  <c r="G394" i="13"/>
  <c r="T402" i="13"/>
  <c r="F402" i="13"/>
  <c r="T73" i="13"/>
  <c r="F73" i="13"/>
  <c r="T296" i="13"/>
  <c r="F296" i="13"/>
  <c r="T36" i="13"/>
  <c r="F36" i="13"/>
  <c r="T398" i="13"/>
  <c r="F398" i="13"/>
  <c r="T361" i="13"/>
  <c r="F361" i="13"/>
  <c r="T362" i="13"/>
  <c r="F362" i="13"/>
  <c r="G341" i="13"/>
  <c r="U341" i="13"/>
  <c r="T225" i="13"/>
  <c r="F225" i="13"/>
  <c r="T254" i="13"/>
  <c r="F254" i="13"/>
  <c r="T318" i="13"/>
  <c r="F318" i="13"/>
  <c r="T208" i="13"/>
  <c r="F208" i="13"/>
  <c r="T336" i="13"/>
  <c r="F336" i="13"/>
  <c r="T21" i="13"/>
  <c r="F21" i="13"/>
  <c r="T346" i="13"/>
  <c r="F346" i="13"/>
  <c r="T210" i="13"/>
  <c r="F210" i="13"/>
  <c r="T56" i="13"/>
  <c r="F56" i="13"/>
  <c r="U348" i="13"/>
  <c r="G348" i="13"/>
  <c r="U402" i="13"/>
  <c r="G402" i="13"/>
  <c r="T244" i="13"/>
  <c r="F244" i="13"/>
  <c r="F322" i="13"/>
  <c r="T322" i="13"/>
  <c r="G138" i="13"/>
  <c r="U138" i="13"/>
  <c r="T4" i="13"/>
  <c r="F4" i="13"/>
  <c r="U253" i="13"/>
  <c r="G253" i="13"/>
  <c r="F274" i="13"/>
  <c r="T274" i="13"/>
  <c r="F89" i="13"/>
  <c r="T89" i="13"/>
  <c r="T96" i="13"/>
  <c r="F96" i="13"/>
  <c r="U58" i="13"/>
  <c r="G58" i="13"/>
  <c r="T224" i="13"/>
  <c r="F224" i="13"/>
  <c r="F341" i="13"/>
  <c r="T341" i="13"/>
  <c r="T192" i="13"/>
  <c r="F192" i="13"/>
  <c r="F373" i="13"/>
  <c r="T373" i="13"/>
  <c r="U245" i="13"/>
  <c r="G245" i="13"/>
  <c r="F216" i="13"/>
  <c r="T216" i="13"/>
  <c r="F258" i="13"/>
  <c r="T258" i="13"/>
  <c r="T313" i="13"/>
  <c r="F313" i="13"/>
  <c r="F50" i="13"/>
  <c r="T50" i="13"/>
  <c r="T58" i="13"/>
  <c r="F58" i="13"/>
  <c r="G118" i="13"/>
  <c r="U118" i="13"/>
  <c r="F178" i="13"/>
  <c r="T178" i="13"/>
  <c r="G375" i="13"/>
  <c r="U375" i="13"/>
  <c r="F70" i="13"/>
  <c r="T70" i="13"/>
  <c r="T33" i="13"/>
  <c r="F33" i="13"/>
  <c r="T137" i="13"/>
  <c r="F137" i="13"/>
  <c r="F306" i="13"/>
  <c r="T306" i="13"/>
  <c r="T188" i="13"/>
  <c r="F188" i="13"/>
  <c r="T393" i="13"/>
  <c r="F393" i="13"/>
  <c r="F37" i="13"/>
  <c r="T37" i="13"/>
  <c r="F378" i="13"/>
  <c r="T378" i="13"/>
  <c r="T344" i="13"/>
  <c r="F344" i="13"/>
  <c r="T324" i="13"/>
  <c r="F324" i="13"/>
  <c r="T226" i="13"/>
  <c r="F226" i="13"/>
  <c r="F60" i="13"/>
  <c r="T60" i="13"/>
  <c r="T112" i="13"/>
  <c r="F112" i="13"/>
  <c r="T22" i="13"/>
  <c r="F22" i="13"/>
  <c r="T13" i="13"/>
  <c r="F13" i="13"/>
  <c r="T260" i="13"/>
  <c r="F260" i="13"/>
  <c r="U337" i="13"/>
  <c r="G337" i="13"/>
  <c r="F316" i="13"/>
  <c r="T316" i="13"/>
  <c r="F320" i="13"/>
  <c r="G88" i="13"/>
  <c r="U88" i="13"/>
  <c r="U364" i="13"/>
  <c r="G364" i="13"/>
  <c r="T334" i="13"/>
  <c r="F334" i="13"/>
  <c r="F110" i="13"/>
  <c r="T110" i="13"/>
  <c r="F289" i="13"/>
  <c r="T289" i="13"/>
  <c r="F338" i="13"/>
  <c r="T338" i="13"/>
  <c r="U229" i="13"/>
  <c r="G229" i="13"/>
  <c r="G247" i="13"/>
  <c r="U247" i="13"/>
  <c r="I298" i="13"/>
  <c r="W298" i="13"/>
  <c r="G295" i="13"/>
  <c r="U295" i="13"/>
  <c r="T382" i="13"/>
  <c r="F382" i="13"/>
  <c r="T49" i="13"/>
  <c r="F49" i="13"/>
  <c r="T18" i="13"/>
  <c r="F18" i="13"/>
  <c r="F268" i="13"/>
  <c r="T268" i="13"/>
  <c r="T193" i="13"/>
  <c r="F193" i="13"/>
  <c r="T136" i="13"/>
  <c r="F136" i="13"/>
  <c r="T54" i="13"/>
  <c r="F54" i="13"/>
  <c r="T392" i="13"/>
  <c r="F392" i="13"/>
  <c r="T88" i="13"/>
  <c r="F88" i="13"/>
  <c r="T197" i="13"/>
  <c r="F197" i="13"/>
  <c r="T32" i="13"/>
  <c r="F32" i="13"/>
  <c r="F217" i="13"/>
  <c r="T217" i="13"/>
  <c r="F269" i="13"/>
  <c r="T269" i="13"/>
  <c r="T285" i="13"/>
  <c r="F285" i="13"/>
  <c r="F100" i="13"/>
  <c r="T100" i="13"/>
  <c r="G156" i="13"/>
  <c r="U156" i="13"/>
  <c r="T222" i="13"/>
  <c r="F222" i="13"/>
  <c r="T80" i="13"/>
  <c r="F80" i="13"/>
  <c r="U334" i="13"/>
  <c r="G334" i="13"/>
  <c r="T312" i="13"/>
  <c r="F312" i="13"/>
  <c r="T366" i="13"/>
  <c r="F366" i="13"/>
  <c r="F8" i="13"/>
  <c r="T8" i="13"/>
  <c r="T201" i="13"/>
  <c r="F201" i="13"/>
  <c r="T181" i="13"/>
  <c r="F181" i="13"/>
  <c r="F348" i="13"/>
  <c r="T348" i="13"/>
  <c r="T352" i="13"/>
  <c r="F352" i="13"/>
  <c r="F154" i="13"/>
  <c r="T154" i="13"/>
  <c r="F141" i="13"/>
  <c r="T141" i="13"/>
  <c r="W225" i="13"/>
  <c r="I225" i="13"/>
  <c r="W199" i="13"/>
  <c r="I199" i="13"/>
  <c r="W181" i="13"/>
  <c r="I403" i="13"/>
  <c r="W403" i="13"/>
  <c r="F122" i="13"/>
  <c r="W63" i="13"/>
  <c r="I63" i="13"/>
  <c r="W15" i="13"/>
  <c r="I15" i="13"/>
  <c r="W330" i="13"/>
  <c r="I330" i="13"/>
  <c r="I108" i="13"/>
  <c r="W108" i="13"/>
  <c r="W88" i="13"/>
  <c r="T281" i="13"/>
  <c r="F281" i="13"/>
  <c r="W368" i="13"/>
  <c r="I368" i="13"/>
  <c r="W161" i="13"/>
  <c r="I161" i="13"/>
  <c r="W268" i="13"/>
  <c r="I268" i="13"/>
  <c r="I289" i="13"/>
  <c r="W289" i="13"/>
  <c r="I307" i="13"/>
  <c r="W357" i="13"/>
  <c r="I357" i="13"/>
  <c r="W64" i="13"/>
  <c r="I64" i="13"/>
  <c r="W14" i="13"/>
  <c r="I14" i="13"/>
  <c r="T325" i="13"/>
  <c r="W393" i="13"/>
  <c r="I393" i="13"/>
  <c r="U52" i="13"/>
  <c r="G52" i="13"/>
  <c r="T241" i="13"/>
  <c r="F241" i="13"/>
  <c r="F66" i="13"/>
  <c r="T66" i="13"/>
  <c r="W66" i="13"/>
  <c r="I66" i="13"/>
  <c r="W252" i="13"/>
  <c r="I252" i="13"/>
  <c r="G228" i="13"/>
  <c r="U228" i="13"/>
  <c r="T345" i="13"/>
  <c r="F345" i="13"/>
  <c r="F25" i="13"/>
  <c r="T25" i="13"/>
  <c r="T358" i="13"/>
  <c r="F358" i="13"/>
  <c r="T109" i="13"/>
  <c r="F109" i="13"/>
  <c r="U374" i="13"/>
  <c r="G374" i="13"/>
  <c r="G383" i="13"/>
  <c r="U383" i="13"/>
  <c r="F81" i="13"/>
  <c r="T81" i="13"/>
  <c r="T30" i="13"/>
  <c r="F30" i="13"/>
  <c r="I122" i="13"/>
  <c r="W122" i="13"/>
  <c r="T249" i="13"/>
  <c r="F249" i="13"/>
  <c r="G143" i="13"/>
  <c r="T329" i="13"/>
  <c r="F329" i="13"/>
  <c r="W314" i="13"/>
  <c r="I126" i="13"/>
  <c r="W126" i="13"/>
  <c r="F237" i="13"/>
  <c r="T237" i="13"/>
  <c r="T298" i="13"/>
  <c r="F298" i="13"/>
  <c r="T401" i="13"/>
  <c r="F401" i="13"/>
  <c r="F161" i="13"/>
  <c r="T161" i="13"/>
  <c r="T350" i="13"/>
  <c r="F350" i="13"/>
  <c r="F189" i="13"/>
  <c r="T189" i="13"/>
  <c r="F301" i="13"/>
  <c r="T301" i="13"/>
  <c r="T381" i="13"/>
  <c r="F381" i="13"/>
  <c r="T10" i="13"/>
  <c r="F10" i="13"/>
  <c r="F173" i="13"/>
  <c r="T173" i="13"/>
  <c r="F196" i="13"/>
  <c r="T196" i="13"/>
  <c r="F261" i="13"/>
  <c r="T261" i="13"/>
  <c r="W239" i="13"/>
  <c r="I239" i="13"/>
  <c r="I145" i="13"/>
  <c r="W145" i="13"/>
  <c r="T389" i="13"/>
  <c r="F389" i="13"/>
  <c r="T340" i="13"/>
  <c r="F340" i="13"/>
  <c r="W103" i="13"/>
  <c r="I103" i="13"/>
  <c r="W189" i="13"/>
  <c r="I41" i="13"/>
  <c r="W41" i="13"/>
  <c r="I210" i="13"/>
  <c r="W83" i="13"/>
  <c r="W146" i="13"/>
  <c r="W350" i="13"/>
  <c r="W169" i="13"/>
  <c r="I169" i="13"/>
  <c r="W51" i="13"/>
  <c r="W19" i="13"/>
  <c r="I19" i="13"/>
  <c r="I238" i="13"/>
  <c r="W46" i="13"/>
  <c r="I46" i="13"/>
  <c r="I159" i="13"/>
  <c r="W159" i="13"/>
  <c r="I142" i="13"/>
  <c r="W109" i="13"/>
  <c r="T199" i="13"/>
  <c r="I143" i="13"/>
  <c r="I249" i="13"/>
  <c r="W249" i="13"/>
  <c r="W300" i="13"/>
  <c r="W90" i="13"/>
  <c r="I90" i="13"/>
  <c r="W281" i="13"/>
  <c r="I281" i="13"/>
  <c r="I163" i="13"/>
  <c r="W163" i="13"/>
  <c r="I191" i="13"/>
  <c r="W21" i="13"/>
  <c r="I21" i="13"/>
  <c r="I13" i="13"/>
  <c r="F238" i="13"/>
  <c r="W272" i="13"/>
  <c r="I272" i="13"/>
  <c r="W370" i="13"/>
  <c r="I370" i="13"/>
  <c r="I6" i="13"/>
  <c r="W6" i="13"/>
  <c r="F131" i="13"/>
  <c r="T335" i="13"/>
  <c r="F335" i="13"/>
  <c r="W296" i="13"/>
  <c r="I296" i="13"/>
  <c r="W36" i="13"/>
  <c r="I36" i="13"/>
  <c r="I271" i="13"/>
  <c r="W284" i="13"/>
  <c r="I284" i="13"/>
  <c r="I287" i="13"/>
  <c r="W287" i="13"/>
  <c r="I333" i="13"/>
  <c r="W333" i="13"/>
  <c r="I127" i="13"/>
  <c r="W127" i="13"/>
  <c r="W322" i="13"/>
  <c r="I322" i="13"/>
  <c r="I32" i="13"/>
  <c r="W32" i="13"/>
  <c r="W372" i="13"/>
  <c r="I372" i="13"/>
  <c r="T349" i="13"/>
  <c r="F349" i="13"/>
  <c r="T143" i="13"/>
  <c r="F143" i="13"/>
  <c r="F253" i="13"/>
  <c r="T253" i="13"/>
  <c r="I77" i="13"/>
  <c r="W77" i="13"/>
  <c r="T365" i="13"/>
  <c r="F365" i="13"/>
  <c r="W4" i="13"/>
  <c r="I4" i="13"/>
  <c r="F364" i="13"/>
  <c r="T364" i="13"/>
  <c r="F153" i="13"/>
  <c r="T153" i="13"/>
  <c r="W245" i="13"/>
  <c r="I245" i="13"/>
  <c r="T331" i="13"/>
  <c r="F331" i="13"/>
  <c r="F369" i="13"/>
  <c r="T369" i="13"/>
  <c r="F107" i="13"/>
  <c r="T107" i="13"/>
  <c r="T337" i="13"/>
  <c r="F337" i="13"/>
  <c r="I92" i="13"/>
  <c r="W92" i="13"/>
  <c r="F123" i="13"/>
  <c r="T123" i="13"/>
  <c r="I321" i="13"/>
  <c r="W321" i="13"/>
  <c r="I137" i="13"/>
  <c r="W137" i="13"/>
  <c r="I258" i="13"/>
  <c r="W258" i="13"/>
  <c r="I204" i="13"/>
  <c r="W204" i="13"/>
  <c r="T287" i="13"/>
  <c r="F287" i="13"/>
  <c r="F339" i="13"/>
  <c r="T339" i="13"/>
  <c r="T371" i="13"/>
  <c r="F371" i="13"/>
  <c r="W221" i="13"/>
  <c r="I221" i="13"/>
  <c r="F243" i="13"/>
  <c r="T243" i="13"/>
  <c r="I157" i="13"/>
  <c r="W157" i="13"/>
  <c r="W28" i="13"/>
  <c r="I28" i="13"/>
  <c r="W290" i="13"/>
  <c r="I290" i="13"/>
  <c r="I105" i="13"/>
  <c r="W105" i="13"/>
  <c r="T257" i="13"/>
  <c r="F257" i="13"/>
  <c r="T383" i="13"/>
  <c r="F383" i="13"/>
  <c r="T135" i="13"/>
  <c r="F135" i="13"/>
  <c r="T185" i="13"/>
  <c r="F185" i="13"/>
  <c r="W255" i="13"/>
  <c r="I255" i="13"/>
  <c r="F330" i="13"/>
  <c r="T330" i="13"/>
  <c r="I167" i="13"/>
  <c r="W167" i="13"/>
  <c r="W192" i="13"/>
  <c r="I192" i="13"/>
  <c r="T126" i="13"/>
  <c r="F126" i="13"/>
  <c r="I364" i="13"/>
  <c r="W364" i="13"/>
  <c r="F288" i="13"/>
  <c r="T288" i="13"/>
  <c r="F90" i="13"/>
  <c r="T90" i="13"/>
  <c r="W285" i="13"/>
  <c r="I285" i="13"/>
  <c r="F31" i="13"/>
  <c r="T31" i="13"/>
  <c r="I53" i="13"/>
  <c r="W53" i="13"/>
  <c r="T379" i="13"/>
  <c r="F379" i="13"/>
  <c r="T259" i="13"/>
  <c r="F259" i="13"/>
  <c r="F63" i="13"/>
  <c r="T63" i="13"/>
  <c r="F175" i="13"/>
  <c r="T175" i="13"/>
  <c r="I331" i="13"/>
  <c r="W331" i="13"/>
  <c r="T307" i="13"/>
  <c r="F307" i="13"/>
  <c r="I390" i="13"/>
  <c r="W390" i="13"/>
  <c r="T67" i="13"/>
  <c r="F67" i="13"/>
  <c r="W378" i="13"/>
  <c r="I378" i="13"/>
  <c r="T95" i="13"/>
  <c r="F95" i="13"/>
  <c r="T273" i="13"/>
  <c r="F273" i="13"/>
  <c r="I338" i="13"/>
  <c r="W338" i="13"/>
  <c r="I254" i="13"/>
  <c r="W254" i="13"/>
  <c r="T133" i="13"/>
  <c r="F133" i="13"/>
  <c r="G216" i="13"/>
  <c r="U216" i="13"/>
  <c r="W87" i="13"/>
  <c r="I87" i="13"/>
  <c r="T295" i="13"/>
  <c r="F295" i="13"/>
  <c r="F57" i="13"/>
  <c r="T57" i="13"/>
  <c r="T51" i="13"/>
  <c r="F51" i="13"/>
  <c r="T183" i="13"/>
  <c r="F183" i="13"/>
  <c r="T103" i="13"/>
  <c r="F103" i="13"/>
  <c r="F75" i="13"/>
  <c r="T75" i="13"/>
  <c r="T93" i="13"/>
  <c r="F93" i="13"/>
  <c r="F211" i="13"/>
  <c r="T211" i="13"/>
  <c r="T247" i="13"/>
  <c r="F247" i="13"/>
  <c r="I202" i="13"/>
  <c r="W202" i="13"/>
  <c r="W399" i="13"/>
  <c r="I399" i="13"/>
  <c r="T149" i="13"/>
  <c r="F149" i="13"/>
  <c r="I243" i="13"/>
  <c r="W243" i="13"/>
  <c r="W396" i="13"/>
  <c r="I396" i="13"/>
  <c r="T23" i="13"/>
  <c r="F23" i="13"/>
  <c r="F319" i="13"/>
  <c r="T319" i="13"/>
  <c r="F223" i="13"/>
  <c r="T223" i="13"/>
  <c r="T171" i="13"/>
  <c r="F171" i="13"/>
  <c r="F71" i="13"/>
  <c r="T71" i="13"/>
  <c r="F84" i="13"/>
  <c r="T84" i="13"/>
  <c r="W363" i="13"/>
  <c r="I363" i="13"/>
  <c r="I235" i="13"/>
  <c r="W235" i="13"/>
  <c r="I352" i="13"/>
  <c r="W352" i="13"/>
  <c r="W397" i="13"/>
  <c r="I397" i="13"/>
  <c r="W27" i="13"/>
  <c r="I27" i="13"/>
  <c r="W47" i="13"/>
  <c r="I47" i="13"/>
  <c r="I171" i="13"/>
  <c r="W171" i="13"/>
  <c r="I55" i="13"/>
  <c r="W55" i="13"/>
  <c r="I162" i="13"/>
  <c r="W162" i="13"/>
  <c r="I276" i="13"/>
  <c r="W276" i="13"/>
  <c r="T53" i="13"/>
  <c r="F53" i="13"/>
  <c r="W153" i="13"/>
  <c r="I153" i="13"/>
  <c r="F368" i="13"/>
  <c r="T368" i="13"/>
  <c r="F276" i="13"/>
  <c r="T276" i="13"/>
  <c r="I326" i="13"/>
  <c r="W326" i="13"/>
  <c r="U62" i="13"/>
  <c r="G62" i="13"/>
  <c r="T62" i="13"/>
  <c r="F62" i="13"/>
  <c r="W367" i="13"/>
  <c r="I367" i="13"/>
  <c r="W155" i="13"/>
  <c r="I155" i="13"/>
  <c r="T363" i="13"/>
  <c r="F363" i="13"/>
  <c r="F235" i="13"/>
  <c r="T235" i="13"/>
  <c r="T115" i="13"/>
  <c r="F115" i="13"/>
  <c r="W175" i="13"/>
  <c r="I175" i="13"/>
  <c r="W218" i="13"/>
  <c r="I218" i="13"/>
  <c r="W359" i="13"/>
  <c r="I359" i="13"/>
  <c r="I211" i="13"/>
  <c r="W211" i="13"/>
  <c r="F11" i="13"/>
  <c r="T11" i="13"/>
  <c r="G136" i="13"/>
  <c r="U136" i="13"/>
  <c r="I266" i="13"/>
  <c r="W266" i="13"/>
  <c r="W184" i="13"/>
  <c r="I184" i="13"/>
  <c r="I388" i="13"/>
  <c r="W388" i="13"/>
  <c r="F207" i="13"/>
  <c r="T207" i="13"/>
  <c r="G35" i="13"/>
  <c r="U35" i="13"/>
  <c r="I269" i="13"/>
  <c r="W269" i="13"/>
  <c r="W224" i="13"/>
  <c r="I224" i="13"/>
  <c r="I93" i="13"/>
  <c r="W93" i="13"/>
  <c r="I42" i="13"/>
  <c r="W42" i="13"/>
  <c r="T144" i="13"/>
  <c r="F144" i="13"/>
  <c r="T215" i="13"/>
  <c r="F215" i="13"/>
  <c r="F299" i="13"/>
  <c r="T299" i="13"/>
  <c r="F203" i="13"/>
  <c r="T203" i="13"/>
  <c r="W119" i="13"/>
  <c r="I119" i="13"/>
  <c r="T146" i="13"/>
  <c r="F146" i="13"/>
  <c r="T267" i="13"/>
  <c r="F267" i="13"/>
  <c r="I385" i="13"/>
  <c r="W385" i="13"/>
  <c r="I31" i="13"/>
  <c r="W31" i="13"/>
  <c r="I173" i="13"/>
  <c r="W173" i="13"/>
  <c r="W97" i="13"/>
  <c r="I97" i="13"/>
  <c r="I165" i="13"/>
  <c r="W165" i="13"/>
  <c r="I376" i="13"/>
  <c r="W376" i="13"/>
  <c r="F87" i="13"/>
  <c r="T87" i="13"/>
  <c r="I302" i="13"/>
  <c r="W302" i="13"/>
  <c r="W339" i="13"/>
  <c r="I339" i="13"/>
  <c r="F283" i="13"/>
  <c r="T283" i="13"/>
  <c r="I325" i="13"/>
  <c r="W325" i="13"/>
  <c r="W379" i="13"/>
  <c r="I379" i="13"/>
  <c r="I201" i="13"/>
  <c r="W201" i="13"/>
  <c r="F7" i="13"/>
  <c r="T7" i="13"/>
  <c r="F279" i="13"/>
  <c r="T279" i="13"/>
  <c r="T227" i="13"/>
  <c r="F227" i="13"/>
  <c r="F55" i="13"/>
  <c r="T55" i="13"/>
  <c r="F212" i="13"/>
  <c r="T212" i="13"/>
  <c r="W168" i="13"/>
  <c r="I168" i="13"/>
  <c r="I10" i="13"/>
  <c r="W10" i="13"/>
  <c r="F125" i="13"/>
  <c r="T125" i="13"/>
  <c r="F77" i="13"/>
  <c r="T77" i="13"/>
  <c r="W129" i="13"/>
  <c r="I129" i="13"/>
  <c r="F111" i="13"/>
  <c r="T111" i="13"/>
  <c r="W305" i="13"/>
  <c r="I305" i="13"/>
  <c r="T351" i="13"/>
  <c r="F351" i="13"/>
  <c r="I318" i="13"/>
  <c r="W318" i="13"/>
  <c r="I360" i="13"/>
  <c r="W360" i="13"/>
  <c r="F19" i="13"/>
  <c r="T19" i="13"/>
  <c r="F139" i="13"/>
  <c r="T139" i="13"/>
  <c r="T327" i="13"/>
  <c r="F327" i="13"/>
  <c r="T147" i="13"/>
  <c r="F147" i="13"/>
  <c r="W85" i="13"/>
  <c r="I85" i="13"/>
  <c r="W349" i="13"/>
  <c r="I349" i="13"/>
  <c r="I231" i="13"/>
  <c r="W231" i="13"/>
  <c r="W215" i="13"/>
  <c r="I215" i="13"/>
  <c r="T395" i="13"/>
  <c r="F395" i="13"/>
  <c r="F86" i="13"/>
  <c r="T86" i="13"/>
  <c r="G236" i="13"/>
  <c r="U236" i="13"/>
  <c r="I54" i="13"/>
  <c r="W54" i="13"/>
  <c r="W222" i="13"/>
  <c r="I222" i="13"/>
  <c r="T97" i="13"/>
  <c r="F97" i="13"/>
  <c r="I373" i="13"/>
  <c r="W373" i="13"/>
  <c r="W104" i="13"/>
  <c r="I104" i="13"/>
  <c r="I250" i="13"/>
  <c r="W250" i="13"/>
  <c r="I351" i="13"/>
  <c r="W351" i="13"/>
  <c r="F35" i="13"/>
  <c r="T35" i="13"/>
  <c r="T263" i="13"/>
  <c r="F263" i="13"/>
  <c r="T291" i="13"/>
  <c r="F291" i="13"/>
  <c r="W267" i="13"/>
  <c r="I267" i="13"/>
  <c r="W57" i="13"/>
  <c r="I57" i="13"/>
  <c r="W216" i="13"/>
  <c r="I216" i="13"/>
  <c r="F47" i="13"/>
  <c r="T47" i="13"/>
  <c r="T205" i="13"/>
  <c r="F205" i="13"/>
  <c r="W328" i="13"/>
  <c r="I328" i="13"/>
  <c r="W74" i="13"/>
  <c r="I74" i="13"/>
  <c r="W260" i="13"/>
  <c r="I260" i="13"/>
  <c r="I81" i="13"/>
  <c r="W81" i="13"/>
  <c r="F167" i="13"/>
  <c r="T167" i="13"/>
  <c r="F119" i="13"/>
  <c r="T119" i="13"/>
  <c r="W58" i="13"/>
  <c r="I58" i="13"/>
  <c r="T277" i="13"/>
  <c r="F277" i="13"/>
  <c r="I348" i="13"/>
  <c r="W348" i="13"/>
  <c r="T155" i="13"/>
  <c r="F155" i="13"/>
  <c r="W236" i="13"/>
  <c r="I236" i="13"/>
  <c r="F399" i="13"/>
  <c r="T399" i="13"/>
  <c r="W164" i="13"/>
  <c r="I164" i="13"/>
  <c r="W141" i="13"/>
  <c r="I141" i="13"/>
  <c r="T239" i="13"/>
  <c r="F239" i="13"/>
  <c r="F120" i="13"/>
  <c r="T120" i="13"/>
  <c r="F128" i="13"/>
  <c r="T128" i="13"/>
  <c r="F127" i="13"/>
  <c r="T127" i="13"/>
  <c r="W149" i="13"/>
  <c r="I149" i="13"/>
  <c r="F315" i="13"/>
  <c r="T315" i="13"/>
  <c r="I380" i="13"/>
  <c r="W380" i="13"/>
  <c r="T347" i="13"/>
  <c r="F347" i="13"/>
  <c r="T43" i="13"/>
  <c r="F43" i="13"/>
  <c r="I12" i="13"/>
  <c r="W12" i="13"/>
  <c r="T314" i="13"/>
  <c r="F314" i="13"/>
  <c r="W25" i="13"/>
  <c r="I25" i="13"/>
  <c r="T99" i="13"/>
  <c r="F99" i="13"/>
  <c r="I186" i="13"/>
  <c r="W186" i="13"/>
  <c r="I248" i="13"/>
  <c r="W248" i="13"/>
  <c r="I358" i="13"/>
  <c r="W358" i="13"/>
  <c r="T27" i="13"/>
  <c r="F27" i="13"/>
  <c r="W304" i="13"/>
  <c r="I304" i="13"/>
  <c r="I343" i="13"/>
  <c r="W343" i="13"/>
  <c r="I306" i="13"/>
  <c r="W306" i="13"/>
  <c r="T355" i="13"/>
  <c r="F355" i="13"/>
  <c r="F272" i="13"/>
  <c r="T272" i="13"/>
  <c r="I261" i="13"/>
  <c r="W261" i="13"/>
  <c r="T282" i="13"/>
  <c r="F282" i="13"/>
  <c r="F121" i="13"/>
  <c r="T121" i="13"/>
  <c r="I35" i="13"/>
  <c r="W35" i="13"/>
  <c r="W377" i="13"/>
  <c r="I377" i="13"/>
  <c r="W247" i="13"/>
  <c r="I247" i="13"/>
  <c r="I275" i="13"/>
  <c r="W275" i="13"/>
  <c r="F157" i="13"/>
  <c r="T157" i="13"/>
  <c r="I334" i="13"/>
  <c r="W334" i="13"/>
  <c r="T79" i="13"/>
  <c r="F79" i="13"/>
  <c r="F231" i="13"/>
  <c r="T231" i="13"/>
  <c r="I229" i="13"/>
  <c r="W229" i="13"/>
  <c r="I319" i="13"/>
  <c r="W319" i="13"/>
  <c r="T163" i="13"/>
  <c r="F163" i="13"/>
  <c r="W293" i="13"/>
  <c r="I293" i="13"/>
  <c r="W9" i="13"/>
  <c r="I9" i="13"/>
  <c r="W187" i="13"/>
  <c r="I187" i="13"/>
  <c r="I197" i="13"/>
  <c r="W197" i="13"/>
  <c r="W347" i="13"/>
  <c r="I347" i="13"/>
  <c r="W313" i="13"/>
  <c r="I313" i="13"/>
  <c r="T251" i="13"/>
  <c r="F251" i="13"/>
  <c r="W61" i="13"/>
  <c r="I61" i="13"/>
  <c r="I200" i="13"/>
  <c r="W200" i="13"/>
  <c r="T310" i="13"/>
  <c r="F310" i="13"/>
  <c r="T24" i="13"/>
  <c r="F24" i="13"/>
  <c r="W37" i="13"/>
  <c r="I37" i="13"/>
  <c r="F360" i="13"/>
  <c r="T360" i="13"/>
  <c r="I230" i="13"/>
  <c r="W230" i="13"/>
  <c r="F91" i="13"/>
  <c r="T91" i="13"/>
  <c r="I69" i="13"/>
  <c r="W69" i="13"/>
  <c r="T370" i="13"/>
  <c r="F370" i="13"/>
  <c r="T343" i="13"/>
  <c r="F343" i="13"/>
  <c r="F297" i="13"/>
  <c r="T297" i="13"/>
  <c r="T169" i="13"/>
  <c r="F169" i="13"/>
  <c r="W310" i="13"/>
  <c r="I310" i="13"/>
  <c r="I72" i="13"/>
  <c r="W72" i="13"/>
  <c r="W177" i="13"/>
  <c r="I177" i="13"/>
  <c r="W96" i="13"/>
  <c r="I96" i="13"/>
  <c r="W392" i="13"/>
  <c r="I392" i="13"/>
  <c r="T179" i="13"/>
  <c r="F179" i="13"/>
  <c r="W344" i="13"/>
  <c r="I344" i="13"/>
  <c r="W394" i="13"/>
  <c r="I394" i="13"/>
  <c r="I270" i="13"/>
  <c r="W270" i="13"/>
  <c r="T367" i="13"/>
  <c r="F367" i="13"/>
  <c r="I8" i="13"/>
  <c r="W8" i="13"/>
  <c r="W400" i="13"/>
  <c r="I400" i="13"/>
  <c r="I112" i="13"/>
  <c r="W112" i="13"/>
  <c r="W209" i="13"/>
  <c r="I209" i="13"/>
  <c r="W251" i="13"/>
  <c r="I251" i="13"/>
  <c r="W124" i="13"/>
  <c r="I124" i="13"/>
  <c r="T385" i="13"/>
  <c r="F385" i="13"/>
  <c r="I316" i="13"/>
  <c r="W316" i="13"/>
  <c r="W49" i="13"/>
  <c r="I49" i="13"/>
  <c r="I60" i="13"/>
  <c r="W60" i="13"/>
  <c r="W391" i="13"/>
  <c r="I391" i="13"/>
  <c r="W371" i="13"/>
  <c r="I371" i="13"/>
  <c r="W282" i="13"/>
  <c r="I282" i="13"/>
  <c r="I398" i="13"/>
  <c r="W398" i="13"/>
  <c r="I52" i="13"/>
  <c r="W52" i="13"/>
  <c r="I386" i="13"/>
  <c r="W386" i="13"/>
  <c r="F191" i="13"/>
  <c r="T191" i="13"/>
  <c r="F218" i="13"/>
  <c r="T218" i="13"/>
  <c r="F311" i="13"/>
  <c r="T311" i="13"/>
  <c r="I113" i="13"/>
  <c r="W113" i="13"/>
  <c r="F266" i="13"/>
  <c r="T266" i="13"/>
  <c r="W117" i="13"/>
  <c r="I117" i="13"/>
  <c r="I257" i="13"/>
  <c r="W257" i="13"/>
  <c r="W17" i="13"/>
  <c r="I17" i="13"/>
  <c r="I18" i="13"/>
  <c r="W18" i="13"/>
  <c r="W107" i="13"/>
  <c r="I107" i="13"/>
  <c r="I237" i="13"/>
  <c r="W237" i="13"/>
  <c r="W101" i="13"/>
  <c r="I101" i="13"/>
  <c r="W402" i="13"/>
  <c r="I402" i="13"/>
  <c r="W389" i="13"/>
  <c r="I389" i="13"/>
  <c r="I374" i="13"/>
  <c r="W374" i="13"/>
  <c r="I121" i="13"/>
  <c r="W121" i="13"/>
  <c r="I40" i="13"/>
  <c r="W40" i="13"/>
  <c r="W354" i="13"/>
  <c r="I354" i="13"/>
  <c r="I395" i="13"/>
  <c r="W395" i="13"/>
  <c r="W100" i="13"/>
  <c r="I100" i="13"/>
  <c r="R181" i="13"/>
  <c r="L11" i="13" l="1"/>
  <c r="P383" i="13"/>
  <c r="L130" i="13"/>
  <c r="M130" i="13"/>
  <c r="P130" i="13"/>
  <c r="N130" i="13"/>
  <c r="O130" i="13"/>
  <c r="N170" i="13"/>
  <c r="L170" i="13"/>
  <c r="O170" i="13"/>
  <c r="P170" i="13"/>
  <c r="M170" i="13"/>
  <c r="N350" i="13"/>
  <c r="O350" i="13"/>
  <c r="M350" i="13"/>
  <c r="L350" i="13"/>
  <c r="P350" i="13"/>
  <c r="O175" i="13"/>
  <c r="P175" i="13"/>
  <c r="L175" i="13"/>
  <c r="M175" i="13"/>
  <c r="N175" i="13"/>
  <c r="P273" i="13"/>
  <c r="L273" i="13"/>
  <c r="M273" i="13"/>
  <c r="N273" i="13"/>
  <c r="O273" i="13"/>
  <c r="N23" i="13"/>
  <c r="M23" i="13"/>
  <c r="O23" i="13"/>
  <c r="L23" i="13"/>
  <c r="P23" i="13"/>
  <c r="P363" i="13"/>
  <c r="M363" i="13"/>
  <c r="N363" i="13"/>
  <c r="L363" i="13"/>
  <c r="O363" i="13"/>
  <c r="N229" i="13"/>
  <c r="M229" i="13"/>
  <c r="P229" i="13"/>
  <c r="L229" i="13"/>
  <c r="O229" i="13"/>
  <c r="P116" i="13"/>
  <c r="N116" i="13"/>
  <c r="L116" i="13"/>
  <c r="O116" i="13"/>
  <c r="M116" i="13"/>
  <c r="O44" i="13"/>
  <c r="L44" i="13"/>
  <c r="N44" i="13"/>
  <c r="P44" i="13"/>
  <c r="M44" i="13"/>
  <c r="L256" i="13"/>
  <c r="P256" i="13"/>
  <c r="M256" i="13"/>
  <c r="O256" i="13"/>
  <c r="N256" i="13"/>
  <c r="O384" i="13"/>
  <c r="P384" i="13"/>
  <c r="N384" i="13"/>
  <c r="M384" i="13"/>
  <c r="L384" i="13"/>
  <c r="P323" i="13"/>
  <c r="N323" i="13"/>
  <c r="M323" i="13"/>
  <c r="O323" i="13"/>
  <c r="L323" i="13"/>
  <c r="P220" i="13"/>
  <c r="M220" i="13"/>
  <c r="L220" i="13"/>
  <c r="O220" i="13"/>
  <c r="N220" i="13"/>
  <c r="P300" i="13"/>
  <c r="O300" i="13"/>
  <c r="M300" i="13"/>
  <c r="L300" i="13"/>
  <c r="N300" i="13"/>
  <c r="P321" i="13"/>
  <c r="L321" i="13"/>
  <c r="M321" i="13"/>
  <c r="O321" i="13"/>
  <c r="N321" i="13"/>
  <c r="M65" i="13"/>
  <c r="L65" i="13"/>
  <c r="P65" i="13"/>
  <c r="O65" i="13"/>
  <c r="N65" i="13"/>
  <c r="N325" i="13"/>
  <c r="O325" i="13"/>
  <c r="P325" i="13"/>
  <c r="M325" i="13"/>
  <c r="L325" i="13"/>
  <c r="O328" i="13"/>
  <c r="N328" i="13"/>
  <c r="P328" i="13"/>
  <c r="M328" i="13"/>
  <c r="L328" i="13"/>
  <c r="N394" i="13"/>
  <c r="O394" i="13"/>
  <c r="P394" i="13"/>
  <c r="L394" i="13"/>
  <c r="M394" i="13"/>
  <c r="M342" i="13"/>
  <c r="O342" i="13"/>
  <c r="L342" i="13"/>
  <c r="N342" i="13"/>
  <c r="P342" i="13"/>
  <c r="L200" i="13"/>
  <c r="P200" i="13"/>
  <c r="N200" i="13"/>
  <c r="O200" i="13"/>
  <c r="M200" i="13"/>
  <c r="O105" i="13"/>
  <c r="L105" i="13"/>
  <c r="N105" i="13"/>
  <c r="M105" i="13"/>
  <c r="P105" i="13"/>
  <c r="N72" i="13"/>
  <c r="M72" i="13"/>
  <c r="P72" i="13"/>
  <c r="L72" i="13"/>
  <c r="O72" i="13"/>
  <c r="N162" i="13"/>
  <c r="P162" i="13"/>
  <c r="O162" i="13"/>
  <c r="L162" i="13"/>
  <c r="M162" i="13"/>
  <c r="L219" i="13"/>
  <c r="O219" i="13"/>
  <c r="P219" i="13"/>
  <c r="N219" i="13"/>
  <c r="M219" i="13"/>
  <c r="P294" i="13"/>
  <c r="N294" i="13"/>
  <c r="O294" i="13"/>
  <c r="M294" i="13"/>
  <c r="L294" i="13"/>
  <c r="P172" i="13"/>
  <c r="L172" i="13"/>
  <c r="O172" i="13"/>
  <c r="N172" i="13"/>
  <c r="M172" i="13"/>
  <c r="L151" i="13"/>
  <c r="O151" i="13"/>
  <c r="M151" i="13"/>
  <c r="N151" i="13"/>
  <c r="P151" i="13"/>
  <c r="M265" i="13"/>
  <c r="L265" i="13"/>
  <c r="N265" i="13"/>
  <c r="O265" i="13"/>
  <c r="P265" i="13"/>
  <c r="P124" i="13"/>
  <c r="N124" i="13"/>
  <c r="L124" i="13"/>
  <c r="O124" i="13"/>
  <c r="M124" i="13"/>
  <c r="L78" i="13"/>
  <c r="M78" i="13"/>
  <c r="N78" i="13"/>
  <c r="P78" i="13"/>
  <c r="O78" i="13"/>
  <c r="M94" i="13"/>
  <c r="L94" i="13"/>
  <c r="O94" i="13"/>
  <c r="P94" i="13"/>
  <c r="N94" i="13"/>
  <c r="P246" i="13"/>
  <c r="N246" i="13"/>
  <c r="L246" i="13"/>
  <c r="O246" i="13"/>
  <c r="M246" i="13"/>
  <c r="N359" i="13"/>
  <c r="O359" i="13"/>
  <c r="P359" i="13"/>
  <c r="M359" i="13"/>
  <c r="L359" i="13"/>
  <c r="O45" i="13"/>
  <c r="P45" i="13"/>
  <c r="M45" i="13"/>
  <c r="N45" i="13"/>
  <c r="L45" i="13"/>
  <c r="L26" i="13"/>
  <c r="N26" i="13"/>
  <c r="M26" i="13"/>
  <c r="O26" i="13"/>
  <c r="P26" i="13"/>
  <c r="P304" i="13"/>
  <c r="O304" i="13"/>
  <c r="N304" i="13"/>
  <c r="L304" i="13"/>
  <c r="M304" i="13"/>
  <c r="P40" i="13"/>
  <c r="L40" i="13"/>
  <c r="O40" i="13"/>
  <c r="N40" i="13"/>
  <c r="M40" i="13"/>
  <c r="O388" i="13"/>
  <c r="P388" i="13"/>
  <c r="L388" i="13"/>
  <c r="M388" i="13"/>
  <c r="N388" i="13"/>
  <c r="N108" i="13"/>
  <c r="M108" i="13"/>
  <c r="O108" i="13"/>
  <c r="P108" i="13"/>
  <c r="L108" i="13"/>
  <c r="P213" i="13"/>
  <c r="M213" i="13"/>
  <c r="O213" i="13"/>
  <c r="L213" i="13"/>
  <c r="N213" i="13"/>
  <c r="M332" i="13"/>
  <c r="N332" i="13"/>
  <c r="P332" i="13"/>
  <c r="L332" i="13"/>
  <c r="O332" i="13"/>
  <c r="L64" i="13"/>
  <c r="O64" i="13"/>
  <c r="P64" i="13"/>
  <c r="M64" i="13"/>
  <c r="N64" i="13"/>
  <c r="L374" i="13"/>
  <c r="P374" i="13"/>
  <c r="N374" i="13"/>
  <c r="O374" i="13"/>
  <c r="M374" i="13"/>
  <c r="M262" i="13"/>
  <c r="O262" i="13"/>
  <c r="P262" i="13"/>
  <c r="N262" i="13"/>
  <c r="L262" i="13"/>
  <c r="N199" i="13"/>
  <c r="M199" i="13"/>
  <c r="P199" i="13"/>
  <c r="O199" i="13"/>
  <c r="L199" i="13"/>
  <c r="P245" i="13"/>
  <c r="L245" i="13"/>
  <c r="M245" i="13"/>
  <c r="N245" i="13"/>
  <c r="O245" i="13"/>
  <c r="M184" i="13"/>
  <c r="L184" i="13"/>
  <c r="N184" i="13"/>
  <c r="O184" i="13"/>
  <c r="P184" i="13"/>
  <c r="M357" i="13"/>
  <c r="P357" i="13"/>
  <c r="N357" i="13"/>
  <c r="O357" i="13"/>
  <c r="L357" i="13"/>
  <c r="M292" i="13"/>
  <c r="N292" i="13"/>
  <c r="O292" i="13"/>
  <c r="L292" i="13"/>
  <c r="P292" i="13"/>
  <c r="P50" i="13"/>
  <c r="O50" i="13"/>
  <c r="M50" i="13"/>
  <c r="L50" i="13"/>
  <c r="N50" i="13"/>
  <c r="N381" i="13"/>
  <c r="L381" i="13"/>
  <c r="P381" i="13"/>
  <c r="M381" i="13"/>
  <c r="O381" i="13"/>
  <c r="P131" i="13"/>
  <c r="L131" i="13"/>
  <c r="O131" i="13"/>
  <c r="M131" i="13"/>
  <c r="N131" i="13"/>
  <c r="P290" i="13"/>
  <c r="M290" i="13"/>
  <c r="L290" i="13"/>
  <c r="N290" i="13"/>
  <c r="O290" i="13"/>
  <c r="L185" i="13"/>
  <c r="M185" i="13"/>
  <c r="O185" i="13"/>
  <c r="N185" i="13"/>
  <c r="P185" i="13"/>
  <c r="M215" i="13"/>
  <c r="L215" i="13"/>
  <c r="O215" i="13"/>
  <c r="P215" i="13"/>
  <c r="N215" i="13"/>
  <c r="P102" i="13"/>
  <c r="M102" i="13"/>
  <c r="N102" i="13"/>
  <c r="O102" i="13"/>
  <c r="L102" i="13"/>
  <c r="N365" i="13"/>
  <c r="O365" i="13"/>
  <c r="P365" i="13"/>
  <c r="M365" i="13"/>
  <c r="L365" i="13"/>
  <c r="N71" i="13"/>
  <c r="P71" i="13"/>
  <c r="O71" i="13"/>
  <c r="L71" i="13"/>
  <c r="M71" i="13"/>
  <c r="N62" i="13"/>
  <c r="O62" i="13"/>
  <c r="M62" i="13"/>
  <c r="L62" i="13"/>
  <c r="P62" i="13"/>
  <c r="M340" i="13"/>
  <c r="O340" i="13"/>
  <c r="N340" i="13"/>
  <c r="P340" i="13"/>
  <c r="L340" i="13"/>
  <c r="M211" i="13"/>
  <c r="P211" i="13"/>
  <c r="L211" i="13"/>
  <c r="N211" i="13"/>
  <c r="O211" i="13"/>
  <c r="L196" i="13"/>
  <c r="O196" i="13"/>
  <c r="N196" i="13"/>
  <c r="M196" i="13"/>
  <c r="P196" i="13"/>
  <c r="M10" i="13"/>
  <c r="P10" i="13"/>
  <c r="L10" i="13"/>
  <c r="N10" i="13"/>
  <c r="O10" i="13"/>
  <c r="N270" i="13"/>
  <c r="M270" i="13"/>
  <c r="L270" i="13"/>
  <c r="P270" i="13"/>
  <c r="O270" i="13"/>
  <c r="L248" i="13"/>
  <c r="M248" i="13"/>
  <c r="N248" i="13"/>
  <c r="P248" i="13"/>
  <c r="O248" i="13"/>
  <c r="P238" i="13"/>
  <c r="O238" i="13"/>
  <c r="L238" i="13"/>
  <c r="N238" i="13"/>
  <c r="M238" i="13"/>
  <c r="L31" i="13"/>
  <c r="N31" i="13"/>
  <c r="M31" i="13"/>
  <c r="O31" i="13"/>
  <c r="P31" i="13"/>
  <c r="O153" i="13"/>
  <c r="L153" i="13"/>
  <c r="M153" i="13"/>
  <c r="P153" i="13"/>
  <c r="N153" i="13"/>
  <c r="P165" i="13"/>
  <c r="M165" i="13"/>
  <c r="N165" i="13"/>
  <c r="L165" i="13"/>
  <c r="O165" i="13"/>
  <c r="M319" i="13"/>
  <c r="L319" i="13"/>
  <c r="N319" i="13"/>
  <c r="O319" i="13"/>
  <c r="P319" i="13"/>
  <c r="N299" i="13"/>
  <c r="O299" i="13"/>
  <c r="P299" i="13"/>
  <c r="L299" i="13"/>
  <c r="M299" i="13"/>
  <c r="P11" i="13"/>
  <c r="N11" i="13"/>
  <c r="M11" i="13"/>
  <c r="O11" i="13"/>
  <c r="M5" i="13"/>
  <c r="O5" i="13"/>
  <c r="N5" i="13"/>
  <c r="L5" i="13"/>
  <c r="P5" i="13"/>
  <c r="P19" i="13"/>
  <c r="M19" i="13"/>
  <c r="N19" i="13"/>
  <c r="O19" i="13"/>
  <c r="L19" i="13"/>
  <c r="L152" i="13"/>
  <c r="O152" i="13"/>
  <c r="M152" i="13"/>
  <c r="N152" i="13"/>
  <c r="P152" i="13"/>
  <c r="L98" i="13"/>
  <c r="P98" i="13"/>
  <c r="M98" i="13"/>
  <c r="N98" i="13"/>
  <c r="O98" i="13"/>
  <c r="M29" i="13"/>
  <c r="N29" i="13"/>
  <c r="O29" i="13"/>
  <c r="L29" i="13"/>
  <c r="P29" i="13"/>
  <c r="M305" i="13"/>
  <c r="P305" i="13"/>
  <c r="L305" i="13"/>
  <c r="O305" i="13"/>
  <c r="N305" i="13"/>
  <c r="N301" i="13"/>
  <c r="P301" i="13"/>
  <c r="O301" i="13"/>
  <c r="L301" i="13"/>
  <c r="M301" i="13"/>
  <c r="N82" i="13"/>
  <c r="O82" i="13"/>
  <c r="P82" i="13"/>
  <c r="M82" i="13"/>
  <c r="L82" i="13"/>
  <c r="N259" i="13"/>
  <c r="L259" i="13"/>
  <c r="M259" i="13"/>
  <c r="P259" i="13"/>
  <c r="O259" i="13"/>
  <c r="M75" i="13"/>
  <c r="P75" i="13"/>
  <c r="L75" i="13"/>
  <c r="O75" i="13"/>
  <c r="N75" i="13"/>
  <c r="O309" i="13"/>
  <c r="M309" i="13"/>
  <c r="P309" i="13"/>
  <c r="L309" i="13"/>
  <c r="N309" i="13"/>
  <c r="O377" i="13"/>
  <c r="L377" i="13"/>
  <c r="N377" i="13"/>
  <c r="P377" i="13"/>
  <c r="M377" i="13"/>
  <c r="P189" i="13"/>
  <c r="L189" i="13"/>
  <c r="M189" i="13"/>
  <c r="O189" i="13"/>
  <c r="N189" i="13"/>
  <c r="O135" i="13"/>
  <c r="N135" i="13"/>
  <c r="M135" i="13"/>
  <c r="P135" i="13"/>
  <c r="L135" i="13"/>
  <c r="N288" i="13"/>
  <c r="L288" i="13"/>
  <c r="O288" i="13"/>
  <c r="P288" i="13"/>
  <c r="M288" i="13"/>
  <c r="L176" i="13"/>
  <c r="M176" i="13"/>
  <c r="N176" i="13"/>
  <c r="O176" i="13"/>
  <c r="P176" i="13"/>
  <c r="P113" i="13"/>
  <c r="M113" i="13"/>
  <c r="N113" i="13"/>
  <c r="L113" i="13"/>
  <c r="O113" i="13"/>
  <c r="N59" i="13"/>
  <c r="P59" i="13"/>
  <c r="O59" i="13"/>
  <c r="M59" i="13"/>
  <c r="L59" i="13"/>
  <c r="O302" i="13"/>
  <c r="N302" i="13"/>
  <c r="M302" i="13"/>
  <c r="L302" i="13"/>
  <c r="P302" i="13"/>
  <c r="P68" i="13"/>
  <c r="L68" i="13"/>
  <c r="M68" i="13"/>
  <c r="O68" i="13"/>
  <c r="N68" i="13"/>
  <c r="P150" i="13"/>
  <c r="L150" i="13"/>
  <c r="N150" i="13"/>
  <c r="O150" i="13"/>
  <c r="M150" i="13"/>
  <c r="N330" i="13"/>
  <c r="M330" i="13"/>
  <c r="L330" i="13"/>
  <c r="O330" i="13"/>
  <c r="P330" i="13"/>
  <c r="L403" i="13"/>
  <c r="M403" i="13"/>
  <c r="O403" i="13"/>
  <c r="N403" i="13"/>
  <c r="P403" i="13"/>
  <c r="L236" i="13"/>
  <c r="P236" i="13"/>
  <c r="O236" i="13"/>
  <c r="N236" i="13"/>
  <c r="M236" i="13"/>
  <c r="M190" i="13"/>
  <c r="L190" i="13"/>
  <c r="N190" i="13"/>
  <c r="P190" i="13"/>
  <c r="O190" i="13"/>
  <c r="M353" i="13"/>
  <c r="P353" i="13"/>
  <c r="N353" i="13"/>
  <c r="O353" i="13"/>
  <c r="L353" i="13"/>
  <c r="M41" i="13"/>
  <c r="N41" i="13"/>
  <c r="O41" i="13"/>
  <c r="P41" i="13"/>
  <c r="L41" i="13"/>
  <c r="P39" i="13"/>
  <c r="O39" i="13"/>
  <c r="N39" i="13"/>
  <c r="M39" i="13"/>
  <c r="L39" i="13"/>
  <c r="N195" i="13"/>
  <c r="O195" i="13"/>
  <c r="P195" i="13"/>
  <c r="M195" i="13"/>
  <c r="L195" i="13"/>
  <c r="M6" i="13"/>
  <c r="N6" i="13"/>
  <c r="L6" i="13"/>
  <c r="O6" i="13"/>
  <c r="P6" i="13"/>
  <c r="M42" i="13"/>
  <c r="P42" i="13"/>
  <c r="O42" i="13"/>
  <c r="N42" i="13"/>
  <c r="L42" i="13"/>
  <c r="P387" i="13"/>
  <c r="M387" i="13"/>
  <c r="O387" i="13"/>
  <c r="N387" i="13"/>
  <c r="L387" i="13"/>
  <c r="P76" i="13"/>
  <c r="O76" i="13"/>
  <c r="N76" i="13"/>
  <c r="L76" i="13"/>
  <c r="M76" i="13"/>
  <c r="M331" i="13"/>
  <c r="O331" i="13"/>
  <c r="L331" i="13"/>
  <c r="P331" i="13"/>
  <c r="N331" i="13"/>
  <c r="P204" i="13"/>
  <c r="N204" i="13"/>
  <c r="M204" i="13"/>
  <c r="L204" i="13"/>
  <c r="O204" i="13"/>
  <c r="M149" i="13"/>
  <c r="L149" i="13"/>
  <c r="P149" i="13"/>
  <c r="O149" i="13"/>
  <c r="N149" i="13"/>
  <c r="O234" i="13"/>
  <c r="M234" i="13"/>
  <c r="P234" i="13"/>
  <c r="L234" i="13"/>
  <c r="N234" i="13"/>
  <c r="P232" i="13"/>
  <c r="N232" i="13"/>
  <c r="O232" i="13"/>
  <c r="M232" i="13"/>
  <c r="L232" i="13"/>
  <c r="O177" i="13"/>
  <c r="N177" i="13"/>
  <c r="L177" i="13"/>
  <c r="P177" i="13"/>
  <c r="M177" i="13"/>
  <c r="P308" i="13"/>
  <c r="O308" i="13"/>
  <c r="L308" i="13"/>
  <c r="M308" i="13"/>
  <c r="N308" i="13"/>
  <c r="P156" i="13"/>
  <c r="N156" i="13"/>
  <c r="O156" i="13"/>
  <c r="M156" i="13"/>
  <c r="L156" i="13"/>
  <c r="M183" i="13"/>
  <c r="O183" i="13"/>
  <c r="L183" i="13"/>
  <c r="P183" i="13"/>
  <c r="N183" i="13"/>
  <c r="O74" i="13"/>
  <c r="P74" i="13"/>
  <c r="N74" i="13"/>
  <c r="L74" i="13"/>
  <c r="M74" i="13"/>
  <c r="O333" i="13"/>
  <c r="P333" i="13"/>
  <c r="N333" i="13"/>
  <c r="L333" i="13"/>
  <c r="M333" i="13"/>
  <c r="M264" i="13"/>
  <c r="P264" i="13"/>
  <c r="O264" i="13"/>
  <c r="L264" i="13"/>
  <c r="N264" i="13"/>
  <c r="O182" i="13"/>
  <c r="L182" i="13"/>
  <c r="N182" i="13"/>
  <c r="P182" i="13"/>
  <c r="M182" i="13"/>
  <c r="N380" i="13"/>
  <c r="L380" i="13"/>
  <c r="M380" i="13"/>
  <c r="P380" i="13"/>
  <c r="O380" i="13"/>
  <c r="O389" i="13"/>
  <c r="M389" i="13"/>
  <c r="L389" i="13"/>
  <c r="P389" i="13"/>
  <c r="N389" i="13"/>
  <c r="L174" i="13"/>
  <c r="N174" i="13"/>
  <c r="O174" i="13"/>
  <c r="P174" i="13"/>
  <c r="M174" i="13"/>
  <c r="O142" i="13"/>
  <c r="M142" i="13"/>
  <c r="N142" i="13"/>
  <c r="P142" i="13"/>
  <c r="L142" i="13"/>
  <c r="N57" i="13"/>
  <c r="O57" i="13"/>
  <c r="P57" i="13"/>
  <c r="L57" i="13"/>
  <c r="M57" i="13"/>
  <c r="P132" i="13"/>
  <c r="N132" i="13"/>
  <c r="O132" i="13"/>
  <c r="M132" i="13"/>
  <c r="L132" i="13"/>
  <c r="P356" i="13"/>
  <c r="L356" i="13"/>
  <c r="M356" i="13"/>
  <c r="N356" i="13"/>
  <c r="O356" i="13"/>
  <c r="L17" i="13"/>
  <c r="O17" i="13"/>
  <c r="M17" i="13"/>
  <c r="P17" i="13"/>
  <c r="N17" i="13"/>
  <c r="M369" i="13"/>
  <c r="P369" i="13"/>
  <c r="L369" i="13"/>
  <c r="N369" i="13"/>
  <c r="O369" i="13"/>
  <c r="P12" i="13"/>
  <c r="N12" i="13"/>
  <c r="L12" i="13"/>
  <c r="O12" i="13"/>
  <c r="M12" i="13"/>
  <c r="L85" i="13"/>
  <c r="O85" i="13"/>
  <c r="P85" i="13"/>
  <c r="M85" i="13"/>
  <c r="N85" i="13"/>
  <c r="P61" i="13"/>
  <c r="M61" i="13"/>
  <c r="L61" i="13"/>
  <c r="O61" i="13"/>
  <c r="N61" i="13"/>
  <c r="O386" i="13"/>
  <c r="N386" i="13"/>
  <c r="M386" i="13"/>
  <c r="P386" i="13"/>
  <c r="L386" i="13"/>
  <c r="L148" i="13"/>
  <c r="P148" i="13"/>
  <c r="M148" i="13"/>
  <c r="O148" i="13"/>
  <c r="N148" i="13"/>
  <c r="M69" i="13"/>
  <c r="N69" i="13"/>
  <c r="O69" i="13"/>
  <c r="L69" i="13"/>
  <c r="P69" i="13"/>
  <c r="P307" i="13"/>
  <c r="O307" i="13"/>
  <c r="N307" i="13"/>
  <c r="L307" i="13"/>
  <c r="M307" i="13"/>
  <c r="N206" i="13"/>
  <c r="P206" i="13"/>
  <c r="O206" i="13"/>
  <c r="M206" i="13"/>
  <c r="L206" i="13"/>
  <c r="N326" i="13"/>
  <c r="P326" i="13"/>
  <c r="M326" i="13"/>
  <c r="O326" i="13"/>
  <c r="L326" i="13"/>
  <c r="M375" i="13"/>
  <c r="L375" i="13"/>
  <c r="O375" i="13"/>
  <c r="P375" i="13"/>
  <c r="N375" i="13"/>
  <c r="O104" i="13"/>
  <c r="L104" i="13"/>
  <c r="P104" i="13"/>
  <c r="M104" i="13"/>
  <c r="N104" i="13"/>
  <c r="N46" i="13"/>
  <c r="O46" i="13"/>
  <c r="L46" i="13"/>
  <c r="M46" i="13"/>
  <c r="P46" i="13"/>
  <c r="L34" i="13"/>
  <c r="O34" i="13"/>
  <c r="M34" i="13"/>
  <c r="N34" i="13"/>
  <c r="P34" i="13"/>
  <c r="P284" i="13"/>
  <c r="M284" i="13"/>
  <c r="L284" i="13"/>
  <c r="N284" i="13"/>
  <c r="O284" i="13"/>
  <c r="M255" i="13"/>
  <c r="L255" i="13"/>
  <c r="O255" i="13"/>
  <c r="P255" i="13"/>
  <c r="N255" i="13"/>
  <c r="N14" i="13"/>
  <c r="M14" i="13"/>
  <c r="P14" i="13"/>
  <c r="O14" i="13"/>
  <c r="L14" i="13"/>
  <c r="N349" i="13"/>
  <c r="P349" i="13"/>
  <c r="M349" i="13"/>
  <c r="L349" i="13"/>
  <c r="O349" i="13"/>
  <c r="P158" i="13"/>
  <c r="O158" i="13"/>
  <c r="N158" i="13"/>
  <c r="M158" i="13"/>
  <c r="L158" i="13"/>
  <c r="L198" i="13"/>
  <c r="N198" i="13"/>
  <c r="O198" i="13"/>
  <c r="M198" i="13"/>
  <c r="P198" i="13"/>
  <c r="P144" i="13"/>
  <c r="O144" i="13"/>
  <c r="N144" i="13"/>
  <c r="L144" i="13"/>
  <c r="M144" i="13"/>
  <c r="L242" i="13"/>
  <c r="P242" i="13"/>
  <c r="O242" i="13"/>
  <c r="N242" i="13"/>
  <c r="M242" i="13"/>
  <c r="N114" i="13"/>
  <c r="P114" i="13"/>
  <c r="L114" i="13"/>
  <c r="O114" i="13"/>
  <c r="M114" i="13"/>
  <c r="N233" i="13"/>
  <c r="M233" i="13"/>
  <c r="O233" i="13"/>
  <c r="L233" i="13"/>
  <c r="P233" i="13"/>
  <c r="P303" i="13"/>
  <c r="L303" i="13"/>
  <c r="M303" i="13"/>
  <c r="N303" i="13"/>
  <c r="O303" i="13"/>
  <c r="N194" i="13"/>
  <c r="M194" i="13"/>
  <c r="P194" i="13"/>
  <c r="O194" i="13"/>
  <c r="L194" i="13"/>
  <c r="P397" i="13"/>
  <c r="O397" i="13"/>
  <c r="N397" i="13"/>
  <c r="L397" i="13"/>
  <c r="M397" i="13"/>
  <c r="N271" i="13"/>
  <c r="O271" i="13"/>
  <c r="P271" i="13"/>
  <c r="M271" i="13"/>
  <c r="L271" i="13"/>
  <c r="O286" i="13"/>
  <c r="M286" i="13"/>
  <c r="N286" i="13"/>
  <c r="P286" i="13"/>
  <c r="L286" i="13"/>
  <c r="O390" i="13"/>
  <c r="N390" i="13"/>
  <c r="L390" i="13"/>
  <c r="M390" i="13"/>
  <c r="P390" i="13"/>
  <c r="P240" i="13"/>
  <c r="M240" i="13"/>
  <c r="N240" i="13"/>
  <c r="O240" i="13"/>
  <c r="L240" i="13"/>
  <c r="M159" i="13"/>
  <c r="N159" i="13"/>
  <c r="O159" i="13"/>
  <c r="L159" i="13"/>
  <c r="P159" i="13"/>
  <c r="P145" i="13"/>
  <c r="L145" i="13"/>
  <c r="M145" i="13"/>
  <c r="N145" i="13"/>
  <c r="O145" i="13"/>
  <c r="M16" i="13"/>
  <c r="O16" i="13"/>
  <c r="L16" i="13"/>
  <c r="N16" i="13"/>
  <c r="P16" i="13"/>
  <c r="M138" i="13"/>
  <c r="L138" i="13"/>
  <c r="P138" i="13"/>
  <c r="O138" i="13"/>
  <c r="N138" i="13"/>
  <c r="N250" i="13"/>
  <c r="P250" i="13"/>
  <c r="L250" i="13"/>
  <c r="M250" i="13"/>
  <c r="O250" i="13"/>
  <c r="P180" i="13"/>
  <c r="L180" i="13"/>
  <c r="O180" i="13"/>
  <c r="N180" i="13"/>
  <c r="M180" i="13"/>
  <c r="P168" i="13"/>
  <c r="O168" i="13"/>
  <c r="N168" i="13"/>
  <c r="M168" i="13"/>
  <c r="L168" i="13"/>
  <c r="P372" i="13"/>
  <c r="L372" i="13"/>
  <c r="M372" i="13"/>
  <c r="O372" i="13"/>
  <c r="N372" i="13"/>
  <c r="L129" i="13"/>
  <c r="P129" i="13"/>
  <c r="N129" i="13"/>
  <c r="O129" i="13"/>
  <c r="M129" i="13"/>
  <c r="O187" i="13"/>
  <c r="N187" i="13"/>
  <c r="M187" i="13"/>
  <c r="L187" i="13"/>
  <c r="P187" i="13"/>
  <c r="L20" i="13"/>
  <c r="M20" i="13"/>
  <c r="P20" i="13"/>
  <c r="N20" i="13"/>
  <c r="O20" i="13"/>
  <c r="L28" i="13"/>
  <c r="O28" i="13"/>
  <c r="N28" i="13"/>
  <c r="P28" i="13"/>
  <c r="M28" i="13"/>
  <c r="L38" i="13"/>
  <c r="M38" i="13"/>
  <c r="P38" i="13"/>
  <c r="O38" i="13"/>
  <c r="N38" i="13"/>
  <c r="M317" i="13"/>
  <c r="O317" i="13"/>
  <c r="P317" i="13"/>
  <c r="N317" i="13"/>
  <c r="L317" i="13"/>
  <c r="L140" i="13"/>
  <c r="M140" i="13"/>
  <c r="O140" i="13"/>
  <c r="N140" i="13"/>
  <c r="P140" i="13"/>
  <c r="L164" i="13"/>
  <c r="M164" i="13"/>
  <c r="P164" i="13"/>
  <c r="O164" i="13"/>
  <c r="N164" i="13"/>
  <c r="N400" i="13"/>
  <c r="L400" i="13"/>
  <c r="O400" i="13"/>
  <c r="M400" i="13"/>
  <c r="P400" i="13"/>
  <c r="O402" i="13"/>
  <c r="N402" i="13"/>
  <c r="M402" i="13"/>
  <c r="P402" i="13"/>
  <c r="L402" i="13"/>
  <c r="N73" i="13"/>
  <c r="O73" i="13"/>
  <c r="M73" i="13"/>
  <c r="L73" i="13"/>
  <c r="P73" i="13"/>
  <c r="M296" i="13"/>
  <c r="P296" i="13"/>
  <c r="L296" i="13"/>
  <c r="O296" i="13"/>
  <c r="N296" i="13"/>
  <c r="O36" i="13"/>
  <c r="P36" i="13"/>
  <c r="M36" i="13"/>
  <c r="L36" i="13"/>
  <c r="N36" i="13"/>
  <c r="P361" i="13"/>
  <c r="N361" i="13"/>
  <c r="M361" i="13"/>
  <c r="O361" i="13"/>
  <c r="L361" i="13"/>
  <c r="P362" i="13"/>
  <c r="O362" i="13"/>
  <c r="M362" i="13"/>
  <c r="L362" i="13"/>
  <c r="N362" i="13"/>
  <c r="O225" i="13"/>
  <c r="P225" i="13"/>
  <c r="N225" i="13"/>
  <c r="L225" i="13"/>
  <c r="M225" i="13"/>
  <c r="O254" i="13"/>
  <c r="P254" i="13"/>
  <c r="L254" i="13"/>
  <c r="M254" i="13"/>
  <c r="N254" i="13"/>
  <c r="M318" i="13"/>
  <c r="L318" i="13"/>
  <c r="P318" i="13"/>
  <c r="O318" i="13"/>
  <c r="N318" i="13"/>
  <c r="P208" i="13"/>
  <c r="L208" i="13"/>
  <c r="O208" i="13"/>
  <c r="N208" i="13"/>
  <c r="M208" i="13"/>
  <c r="P336" i="13"/>
  <c r="M336" i="13"/>
  <c r="L336" i="13"/>
  <c r="O336" i="13"/>
  <c r="N336" i="13"/>
  <c r="L21" i="13"/>
  <c r="O21" i="13"/>
  <c r="N21" i="13"/>
  <c r="P21" i="13"/>
  <c r="M21" i="13"/>
  <c r="N346" i="13"/>
  <c r="M346" i="13"/>
  <c r="L346" i="13"/>
  <c r="P346" i="13"/>
  <c r="O346" i="13"/>
  <c r="L210" i="13"/>
  <c r="M210" i="13"/>
  <c r="N210" i="13"/>
  <c r="P210" i="13"/>
  <c r="O210" i="13"/>
  <c r="O244" i="13"/>
  <c r="N244" i="13"/>
  <c r="L244" i="13"/>
  <c r="P244" i="13"/>
  <c r="M244" i="13"/>
  <c r="M322" i="13"/>
  <c r="P322" i="13"/>
  <c r="O322" i="13"/>
  <c r="N322" i="13"/>
  <c r="L322" i="13"/>
  <c r="O4" i="13"/>
  <c r="L4" i="13"/>
  <c r="M4" i="13"/>
  <c r="P4" i="13"/>
  <c r="N4" i="13"/>
  <c r="L253" i="13"/>
  <c r="O253" i="13"/>
  <c r="M253" i="13"/>
  <c r="N253" i="13"/>
  <c r="P253" i="13"/>
  <c r="P274" i="13"/>
  <c r="M274" i="13"/>
  <c r="L274" i="13"/>
  <c r="N274" i="13"/>
  <c r="O274" i="13"/>
  <c r="P89" i="13"/>
  <c r="M89" i="13"/>
  <c r="O89" i="13"/>
  <c r="N89" i="13"/>
  <c r="L89" i="13"/>
  <c r="M96" i="13"/>
  <c r="O96" i="13"/>
  <c r="L96" i="13"/>
  <c r="N96" i="13"/>
  <c r="P96" i="13"/>
  <c r="P224" i="13"/>
  <c r="N224" i="13"/>
  <c r="M224" i="13"/>
  <c r="L224" i="13"/>
  <c r="O224" i="13"/>
  <c r="N341" i="13"/>
  <c r="L341" i="13"/>
  <c r="P341" i="13"/>
  <c r="O341" i="13"/>
  <c r="M341" i="13"/>
  <c r="P192" i="13"/>
  <c r="O192" i="13"/>
  <c r="N192" i="13"/>
  <c r="L192" i="13"/>
  <c r="M192" i="13"/>
  <c r="N373" i="13"/>
  <c r="P373" i="13"/>
  <c r="L373" i="13"/>
  <c r="O373" i="13"/>
  <c r="M373" i="13"/>
  <c r="M216" i="13"/>
  <c r="P216" i="13"/>
  <c r="O216" i="13"/>
  <c r="N216" i="13"/>
  <c r="L216" i="13"/>
  <c r="N258" i="13"/>
  <c r="O258" i="13"/>
  <c r="P258" i="13"/>
  <c r="M258" i="13"/>
  <c r="L258" i="13"/>
  <c r="O313" i="13"/>
  <c r="N313" i="13"/>
  <c r="M313" i="13"/>
  <c r="L313" i="13"/>
  <c r="P313" i="13"/>
  <c r="N58" i="13"/>
  <c r="P58" i="13"/>
  <c r="O58" i="13"/>
  <c r="L58" i="13"/>
  <c r="M58" i="13"/>
  <c r="N178" i="13"/>
  <c r="M178" i="13"/>
  <c r="L178" i="13"/>
  <c r="O178" i="13"/>
  <c r="P178" i="13"/>
  <c r="P70" i="13"/>
  <c r="O70" i="13"/>
  <c r="N70" i="13"/>
  <c r="M70" i="13"/>
  <c r="L70" i="13"/>
  <c r="N137" i="13"/>
  <c r="P137" i="13"/>
  <c r="O137" i="13"/>
  <c r="L137" i="13"/>
  <c r="M137" i="13"/>
  <c r="M306" i="13"/>
  <c r="L306" i="13"/>
  <c r="N306" i="13"/>
  <c r="P306" i="13"/>
  <c r="O306" i="13"/>
  <c r="N188" i="13"/>
  <c r="P188" i="13"/>
  <c r="M188" i="13"/>
  <c r="L188" i="13"/>
  <c r="O188" i="13"/>
  <c r="P37" i="13"/>
  <c r="O37" i="13"/>
  <c r="N37" i="13"/>
  <c r="M37" i="13"/>
  <c r="L37" i="13"/>
  <c r="O378" i="13"/>
  <c r="N378" i="13"/>
  <c r="P378" i="13"/>
  <c r="M378" i="13"/>
  <c r="L378" i="13"/>
  <c r="M344" i="13"/>
  <c r="N344" i="13"/>
  <c r="O344" i="13"/>
  <c r="L344" i="13"/>
  <c r="P344" i="13"/>
  <c r="M324" i="13"/>
  <c r="N324" i="13"/>
  <c r="O324" i="13"/>
  <c r="P324" i="13"/>
  <c r="L324" i="13"/>
  <c r="P226" i="13"/>
  <c r="N226" i="13"/>
  <c r="L226" i="13"/>
  <c r="O226" i="13"/>
  <c r="M226" i="13"/>
  <c r="N60" i="13"/>
  <c r="O60" i="13"/>
  <c r="L60" i="13"/>
  <c r="M60" i="13"/>
  <c r="P60" i="13"/>
  <c r="P112" i="13"/>
  <c r="O112" i="13"/>
  <c r="L112" i="13"/>
  <c r="M112" i="13"/>
  <c r="N112" i="13"/>
  <c r="P22" i="13"/>
  <c r="O22" i="13"/>
  <c r="M22" i="13"/>
  <c r="L22" i="13"/>
  <c r="N22" i="13"/>
  <c r="P13" i="13"/>
  <c r="N13" i="13"/>
  <c r="M13" i="13"/>
  <c r="O13" i="13"/>
  <c r="L13" i="13"/>
  <c r="P260" i="13"/>
  <c r="M260" i="13"/>
  <c r="L260" i="13"/>
  <c r="O260" i="13"/>
  <c r="N260" i="13"/>
  <c r="M316" i="13"/>
  <c r="L316" i="13"/>
  <c r="O316" i="13"/>
  <c r="N316" i="13"/>
  <c r="P316" i="13"/>
  <c r="O320" i="13"/>
  <c r="P320" i="13"/>
  <c r="M320" i="13"/>
  <c r="L320" i="13"/>
  <c r="N320" i="13"/>
  <c r="N364" i="13"/>
  <c r="L364" i="13"/>
  <c r="O364" i="13"/>
  <c r="M364" i="13"/>
  <c r="P364" i="13"/>
  <c r="N334" i="13"/>
  <c r="O334" i="13"/>
  <c r="L334" i="13"/>
  <c r="P334" i="13"/>
  <c r="M334" i="13"/>
  <c r="P110" i="13"/>
  <c r="M110" i="13"/>
  <c r="O110" i="13"/>
  <c r="N110" i="13"/>
  <c r="L110" i="13"/>
  <c r="O338" i="13"/>
  <c r="M338" i="13"/>
  <c r="N338" i="13"/>
  <c r="P338" i="13"/>
  <c r="L338" i="13"/>
  <c r="P295" i="13"/>
  <c r="L295" i="13"/>
  <c r="O295" i="13"/>
  <c r="M295" i="13"/>
  <c r="N295" i="13"/>
  <c r="N382" i="13"/>
  <c r="O382" i="13"/>
  <c r="P382" i="13"/>
  <c r="M382" i="13"/>
  <c r="L382" i="13"/>
  <c r="N49" i="13"/>
  <c r="P49" i="13"/>
  <c r="O49" i="13"/>
  <c r="M49" i="13"/>
  <c r="L49" i="13"/>
  <c r="P18" i="13"/>
  <c r="O18" i="13"/>
  <c r="L18" i="13"/>
  <c r="M18" i="13"/>
  <c r="N18" i="13"/>
  <c r="L268" i="13"/>
  <c r="M268" i="13"/>
  <c r="P268" i="13"/>
  <c r="O268" i="13"/>
  <c r="N268" i="13"/>
  <c r="P193" i="13"/>
  <c r="O193" i="13"/>
  <c r="L193" i="13"/>
  <c r="N193" i="13"/>
  <c r="M193" i="13"/>
  <c r="P136" i="13"/>
  <c r="N136" i="13"/>
  <c r="O136" i="13"/>
  <c r="L136" i="13"/>
  <c r="M136" i="13"/>
  <c r="L88" i="13"/>
  <c r="N88" i="13"/>
  <c r="O88" i="13"/>
  <c r="M88" i="13"/>
  <c r="P88" i="13"/>
  <c r="N197" i="13"/>
  <c r="O197" i="13"/>
  <c r="P197" i="13"/>
  <c r="M197" i="13"/>
  <c r="L197" i="13"/>
  <c r="P32" i="13"/>
  <c r="L32" i="13"/>
  <c r="M32" i="13"/>
  <c r="O32" i="13"/>
  <c r="N32" i="13"/>
  <c r="P217" i="13"/>
  <c r="M217" i="13"/>
  <c r="O217" i="13"/>
  <c r="L217" i="13"/>
  <c r="N217" i="13"/>
  <c r="M269" i="13"/>
  <c r="L269" i="13"/>
  <c r="N269" i="13"/>
  <c r="P269" i="13"/>
  <c r="O269" i="13"/>
  <c r="N285" i="13"/>
  <c r="O285" i="13"/>
  <c r="M285" i="13"/>
  <c r="L285" i="13"/>
  <c r="P285" i="13"/>
  <c r="O100" i="13"/>
  <c r="M100" i="13"/>
  <c r="L100" i="13"/>
  <c r="P100" i="13"/>
  <c r="N100" i="13"/>
  <c r="N222" i="13"/>
  <c r="M222" i="13"/>
  <c r="P222" i="13"/>
  <c r="L222" i="13"/>
  <c r="O222" i="13"/>
  <c r="L80" i="13"/>
  <c r="O80" i="13"/>
  <c r="P80" i="13"/>
  <c r="M80" i="13"/>
  <c r="N80" i="13"/>
  <c r="P312" i="13"/>
  <c r="M312" i="13"/>
  <c r="N312" i="13"/>
  <c r="L312" i="13"/>
  <c r="O312" i="13"/>
  <c r="N366" i="13"/>
  <c r="P366" i="13"/>
  <c r="L366" i="13"/>
  <c r="O366" i="13"/>
  <c r="M366" i="13"/>
  <c r="O8" i="13"/>
  <c r="M8" i="13"/>
  <c r="P8" i="13"/>
  <c r="N8" i="13"/>
  <c r="L8" i="13"/>
  <c r="M201" i="13"/>
  <c r="P201" i="13"/>
  <c r="O201" i="13"/>
  <c r="L201" i="13"/>
  <c r="N201" i="13"/>
  <c r="O181" i="13"/>
  <c r="M181" i="13"/>
  <c r="L181" i="13"/>
  <c r="P181" i="13"/>
  <c r="N181" i="13"/>
  <c r="P348" i="13"/>
  <c r="L348" i="13"/>
  <c r="O348" i="13"/>
  <c r="M348" i="13"/>
  <c r="N348" i="13"/>
  <c r="O352" i="13"/>
  <c r="L352" i="13"/>
  <c r="M352" i="13"/>
  <c r="P352" i="13"/>
  <c r="N352" i="13"/>
  <c r="N154" i="13"/>
  <c r="M154" i="13"/>
  <c r="L154" i="13"/>
  <c r="P154" i="13"/>
  <c r="O154" i="13"/>
  <c r="P141" i="13"/>
  <c r="M141" i="13"/>
  <c r="N141" i="13"/>
  <c r="L141" i="13"/>
  <c r="O141" i="13"/>
  <c r="N15" i="13"/>
  <c r="L15" i="13"/>
  <c r="O15" i="13"/>
  <c r="P15" i="13"/>
  <c r="M15" i="13"/>
  <c r="N281" i="13"/>
  <c r="L281" i="13"/>
  <c r="O281" i="13"/>
  <c r="P281" i="13"/>
  <c r="M281" i="13"/>
  <c r="P161" i="13"/>
  <c r="L161" i="13"/>
  <c r="O161" i="13"/>
  <c r="N161" i="13"/>
  <c r="M161" i="13"/>
  <c r="L241" i="13"/>
  <c r="N241" i="13"/>
  <c r="P241" i="13"/>
  <c r="O241" i="13"/>
  <c r="M241" i="13"/>
  <c r="N66" i="13"/>
  <c r="L66" i="13"/>
  <c r="O66" i="13"/>
  <c r="M66" i="13"/>
  <c r="P66" i="13"/>
  <c r="O228" i="13"/>
  <c r="P228" i="13"/>
  <c r="N228" i="13"/>
  <c r="M228" i="13"/>
  <c r="L228" i="13"/>
  <c r="N345" i="13"/>
  <c r="O345" i="13"/>
  <c r="L345" i="13"/>
  <c r="M345" i="13"/>
  <c r="P345" i="13"/>
  <c r="N25" i="13"/>
  <c r="L25" i="13"/>
  <c r="M25" i="13"/>
  <c r="P25" i="13"/>
  <c r="O25" i="13"/>
  <c r="M358" i="13"/>
  <c r="L358" i="13"/>
  <c r="P358" i="13"/>
  <c r="N358" i="13"/>
  <c r="O358" i="13"/>
  <c r="M109" i="13"/>
  <c r="L109" i="13"/>
  <c r="N109" i="13"/>
  <c r="O109" i="13"/>
  <c r="P109" i="13"/>
  <c r="L81" i="13"/>
  <c r="O81" i="13"/>
  <c r="P81" i="13"/>
  <c r="M81" i="13"/>
  <c r="N81" i="13"/>
  <c r="P249" i="13"/>
  <c r="N249" i="13"/>
  <c r="O249" i="13"/>
  <c r="L249" i="13"/>
  <c r="M249" i="13"/>
  <c r="L329" i="13"/>
  <c r="M329" i="13"/>
  <c r="P329" i="13"/>
  <c r="O329" i="13"/>
  <c r="N329" i="13"/>
  <c r="L126" i="13"/>
  <c r="O126" i="13"/>
  <c r="N126" i="13"/>
  <c r="M126" i="13"/>
  <c r="P126" i="13"/>
  <c r="P298" i="13"/>
  <c r="L298" i="13"/>
  <c r="M298" i="13"/>
  <c r="N298" i="13"/>
  <c r="O298" i="13"/>
  <c r="O401" i="13"/>
  <c r="P401" i="13"/>
  <c r="L401" i="13"/>
  <c r="M401" i="13"/>
  <c r="N401" i="13"/>
  <c r="N335" i="13"/>
  <c r="P335" i="13"/>
  <c r="M335" i="13"/>
  <c r="O335" i="13"/>
  <c r="L335" i="13"/>
  <c r="P143" i="13"/>
  <c r="L143" i="13"/>
  <c r="M143" i="13"/>
  <c r="N143" i="13"/>
  <c r="O143" i="13"/>
  <c r="P337" i="13"/>
  <c r="O337" i="13"/>
  <c r="L337" i="13"/>
  <c r="M337" i="13"/>
  <c r="N337" i="13"/>
  <c r="L123" i="13"/>
  <c r="N123" i="13"/>
  <c r="M123" i="13"/>
  <c r="O123" i="13"/>
  <c r="P123" i="13"/>
  <c r="O339" i="13"/>
  <c r="P339" i="13"/>
  <c r="M339" i="13"/>
  <c r="L339" i="13"/>
  <c r="N339" i="13"/>
  <c r="L383" i="13"/>
  <c r="M383" i="13"/>
  <c r="N383" i="13"/>
  <c r="O383" i="13"/>
  <c r="P90" i="13"/>
  <c r="M90" i="13"/>
  <c r="L90" i="13"/>
  <c r="N90" i="13"/>
  <c r="O90" i="13"/>
  <c r="N63" i="13"/>
  <c r="L63" i="13"/>
  <c r="O63" i="13"/>
  <c r="P63" i="13"/>
  <c r="M63" i="13"/>
  <c r="N67" i="13"/>
  <c r="M67" i="13"/>
  <c r="L67" i="13"/>
  <c r="O67" i="13"/>
  <c r="P67" i="13"/>
  <c r="O133" i="13"/>
  <c r="M133" i="13"/>
  <c r="N133" i="13"/>
  <c r="L133" i="13"/>
  <c r="P133" i="13"/>
  <c r="N51" i="13"/>
  <c r="L51" i="13"/>
  <c r="M51" i="13"/>
  <c r="P51" i="13"/>
  <c r="O51" i="13"/>
  <c r="P93" i="13"/>
  <c r="O93" i="13"/>
  <c r="M93" i="13"/>
  <c r="L93" i="13"/>
  <c r="N93" i="13"/>
  <c r="P243" i="13"/>
  <c r="N243" i="13"/>
  <c r="M243" i="13"/>
  <c r="L243" i="13"/>
  <c r="O243" i="13"/>
  <c r="L171" i="13"/>
  <c r="M171" i="13"/>
  <c r="P171" i="13"/>
  <c r="N171" i="13"/>
  <c r="O171" i="13"/>
  <c r="L84" i="13"/>
  <c r="O84" i="13"/>
  <c r="M84" i="13"/>
  <c r="N84" i="13"/>
  <c r="P84" i="13"/>
  <c r="P53" i="13"/>
  <c r="M53" i="13"/>
  <c r="L53" i="13"/>
  <c r="N53" i="13"/>
  <c r="O53" i="13"/>
  <c r="L368" i="13"/>
  <c r="P368" i="13"/>
  <c r="O368" i="13"/>
  <c r="N368" i="13"/>
  <c r="M368" i="13"/>
  <c r="P276" i="13"/>
  <c r="M276" i="13"/>
  <c r="O276" i="13"/>
  <c r="L276" i="13"/>
  <c r="N276" i="13"/>
  <c r="P235" i="13"/>
  <c r="N235" i="13"/>
  <c r="O235" i="13"/>
  <c r="M235" i="13"/>
  <c r="L235" i="13"/>
  <c r="M115" i="13"/>
  <c r="N115" i="13"/>
  <c r="L115" i="13"/>
  <c r="O115" i="13"/>
  <c r="P115" i="13"/>
  <c r="N207" i="13"/>
  <c r="P207" i="13"/>
  <c r="O207" i="13"/>
  <c r="M207" i="13"/>
  <c r="L207" i="13"/>
  <c r="M203" i="13"/>
  <c r="N203" i="13"/>
  <c r="O203" i="13"/>
  <c r="P203" i="13"/>
  <c r="L203" i="13"/>
  <c r="L267" i="13"/>
  <c r="M267" i="13"/>
  <c r="N267" i="13"/>
  <c r="O267" i="13"/>
  <c r="P267" i="13"/>
  <c r="L376" i="13"/>
  <c r="M376" i="13"/>
  <c r="O376" i="13"/>
  <c r="P376" i="13"/>
  <c r="N376" i="13"/>
  <c r="O87" i="13"/>
  <c r="N87" i="13"/>
  <c r="P87" i="13"/>
  <c r="M87" i="13"/>
  <c r="L87" i="13"/>
  <c r="N283" i="13"/>
  <c r="P283" i="13"/>
  <c r="L283" i="13"/>
  <c r="O283" i="13"/>
  <c r="M283" i="13"/>
  <c r="N379" i="13"/>
  <c r="L379" i="13"/>
  <c r="P379" i="13"/>
  <c r="M379" i="13"/>
  <c r="O379" i="13"/>
  <c r="M7" i="13"/>
  <c r="P7" i="13"/>
  <c r="N7" i="13"/>
  <c r="O7" i="13"/>
  <c r="L7" i="13"/>
  <c r="L279" i="13"/>
  <c r="N279" i="13"/>
  <c r="P279" i="13"/>
  <c r="O279" i="13"/>
  <c r="M279" i="13"/>
  <c r="L227" i="13"/>
  <c r="M227" i="13"/>
  <c r="P227" i="13"/>
  <c r="O227" i="13"/>
  <c r="N227" i="13"/>
  <c r="N55" i="13"/>
  <c r="O55" i="13"/>
  <c r="M55" i="13"/>
  <c r="P55" i="13"/>
  <c r="L55" i="13"/>
  <c r="N212" i="13"/>
  <c r="L212" i="13"/>
  <c r="M212" i="13"/>
  <c r="P212" i="13"/>
  <c r="O212" i="13"/>
  <c r="M351" i="13"/>
  <c r="N351" i="13"/>
  <c r="O351" i="13"/>
  <c r="L351" i="13"/>
  <c r="P351" i="13"/>
  <c r="O147" i="13"/>
  <c r="P147" i="13"/>
  <c r="L147" i="13"/>
  <c r="N147" i="13"/>
  <c r="M147" i="13"/>
  <c r="O86" i="13"/>
  <c r="P86" i="13"/>
  <c r="L86" i="13"/>
  <c r="N86" i="13"/>
  <c r="M86" i="13"/>
  <c r="O97" i="13"/>
  <c r="N97" i="13"/>
  <c r="M97" i="13"/>
  <c r="L97" i="13"/>
  <c r="P97" i="13"/>
  <c r="N35" i="13"/>
  <c r="O35" i="13"/>
  <c r="M35" i="13"/>
  <c r="P35" i="13"/>
  <c r="L35" i="13"/>
  <c r="P263" i="13"/>
  <c r="O263" i="13"/>
  <c r="L263" i="13"/>
  <c r="M263" i="13"/>
  <c r="N263" i="13"/>
  <c r="M291" i="13"/>
  <c r="L291" i="13"/>
  <c r="N291" i="13"/>
  <c r="O291" i="13"/>
  <c r="P291" i="13"/>
  <c r="M47" i="13"/>
  <c r="L47" i="13"/>
  <c r="P47" i="13"/>
  <c r="O47" i="13"/>
  <c r="N47" i="13"/>
  <c r="O167" i="13"/>
  <c r="L167" i="13"/>
  <c r="P167" i="13"/>
  <c r="N167" i="13"/>
  <c r="M167" i="13"/>
  <c r="O119" i="13"/>
  <c r="N119" i="13"/>
  <c r="L119" i="13"/>
  <c r="M119" i="13"/>
  <c r="P119" i="13"/>
  <c r="O277" i="13"/>
  <c r="L277" i="13"/>
  <c r="M277" i="13"/>
  <c r="N277" i="13"/>
  <c r="P277" i="13"/>
  <c r="M155" i="13"/>
  <c r="L155" i="13"/>
  <c r="P155" i="13"/>
  <c r="O155" i="13"/>
  <c r="N155" i="13"/>
  <c r="L399" i="13"/>
  <c r="N399" i="13"/>
  <c r="M399" i="13"/>
  <c r="P399" i="13"/>
  <c r="O399" i="13"/>
  <c r="O120" i="13"/>
  <c r="M120" i="13"/>
  <c r="N120" i="13"/>
  <c r="L120" i="13"/>
  <c r="P120" i="13"/>
  <c r="P128" i="13"/>
  <c r="L128" i="13"/>
  <c r="N128" i="13"/>
  <c r="O128" i="13"/>
  <c r="M128" i="13"/>
  <c r="L315" i="13"/>
  <c r="M315" i="13"/>
  <c r="O315" i="13"/>
  <c r="P315" i="13"/>
  <c r="N315" i="13"/>
  <c r="M347" i="13"/>
  <c r="N347" i="13"/>
  <c r="O347" i="13"/>
  <c r="L347" i="13"/>
  <c r="P347" i="13"/>
  <c r="P43" i="13"/>
  <c r="O43" i="13"/>
  <c r="M43" i="13"/>
  <c r="L43" i="13"/>
  <c r="N43" i="13"/>
  <c r="L314" i="13"/>
  <c r="N314" i="13"/>
  <c r="M314" i="13"/>
  <c r="P314" i="13"/>
  <c r="O314" i="13"/>
  <c r="M99" i="13"/>
  <c r="L99" i="13"/>
  <c r="O99" i="13"/>
  <c r="P99" i="13"/>
  <c r="N99" i="13"/>
  <c r="N355" i="13"/>
  <c r="L355" i="13"/>
  <c r="P355" i="13"/>
  <c r="O355" i="13"/>
  <c r="M355" i="13"/>
  <c r="O272" i="13"/>
  <c r="N272" i="13"/>
  <c r="M272" i="13"/>
  <c r="L272" i="13"/>
  <c r="P272" i="13"/>
  <c r="N261" i="13"/>
  <c r="L261" i="13"/>
  <c r="P261" i="13"/>
  <c r="O261" i="13"/>
  <c r="M261" i="13"/>
  <c r="O282" i="13"/>
  <c r="N282" i="13"/>
  <c r="L282" i="13"/>
  <c r="P282" i="13"/>
  <c r="M282" i="13"/>
  <c r="M121" i="13"/>
  <c r="O121" i="13"/>
  <c r="L121" i="13"/>
  <c r="P121" i="13"/>
  <c r="N121" i="13"/>
  <c r="O275" i="13"/>
  <c r="N275" i="13"/>
  <c r="P275" i="13"/>
  <c r="L275" i="13"/>
  <c r="M275" i="13"/>
  <c r="N157" i="13"/>
  <c r="P157" i="13"/>
  <c r="M157" i="13"/>
  <c r="O157" i="13"/>
  <c r="L157" i="13"/>
  <c r="L79" i="13"/>
  <c r="P79" i="13"/>
  <c r="O79" i="13"/>
  <c r="M79" i="13"/>
  <c r="N79" i="13"/>
  <c r="P231" i="13"/>
  <c r="M231" i="13"/>
  <c r="N231" i="13"/>
  <c r="L231" i="13"/>
  <c r="O231" i="13"/>
  <c r="M163" i="13"/>
  <c r="O163" i="13"/>
  <c r="L163" i="13"/>
  <c r="N163" i="13"/>
  <c r="P163" i="13"/>
  <c r="L293" i="13"/>
  <c r="O293" i="13"/>
  <c r="P293" i="13"/>
  <c r="N293" i="13"/>
  <c r="M293" i="13"/>
  <c r="M251" i="13"/>
  <c r="N251" i="13"/>
  <c r="P251" i="13"/>
  <c r="L251" i="13"/>
  <c r="O251" i="13"/>
  <c r="L310" i="13"/>
  <c r="N310" i="13"/>
  <c r="M310" i="13"/>
  <c r="P310" i="13"/>
  <c r="O310" i="13"/>
  <c r="L91" i="13"/>
  <c r="M91" i="13"/>
  <c r="N91" i="13"/>
  <c r="O91" i="13"/>
  <c r="P91" i="13"/>
  <c r="L343" i="13"/>
  <c r="O343" i="13"/>
  <c r="N343" i="13"/>
  <c r="P343" i="13"/>
  <c r="M343" i="13"/>
  <c r="O169" i="13"/>
  <c r="N169" i="13"/>
  <c r="M169" i="13"/>
  <c r="P169" i="13"/>
  <c r="L169" i="13"/>
  <c r="N179" i="13"/>
  <c r="L179" i="13"/>
  <c r="M179" i="13"/>
  <c r="O179" i="13"/>
  <c r="P179" i="13"/>
  <c r="N367" i="13"/>
  <c r="O367" i="13"/>
  <c r="P367" i="13"/>
  <c r="L367" i="13"/>
  <c r="M367" i="13"/>
  <c r="P191" i="13"/>
  <c r="M191" i="13"/>
  <c r="O191" i="13"/>
  <c r="L191" i="13"/>
  <c r="N191" i="13"/>
  <c r="L218" i="13"/>
  <c r="O218" i="13"/>
  <c r="N218" i="13"/>
  <c r="P218" i="13"/>
  <c r="M218" i="13"/>
  <c r="P311" i="13"/>
  <c r="N311" i="13"/>
  <c r="M311" i="13"/>
  <c r="L311" i="13"/>
  <c r="O311" i="13"/>
  <c r="L266" i="13"/>
  <c r="P266" i="13"/>
  <c r="O266" i="13"/>
  <c r="M266" i="13"/>
  <c r="N266" i="13"/>
  <c r="O107" i="13"/>
  <c r="M107" i="13"/>
  <c r="P107" i="13"/>
  <c r="N107" i="13"/>
  <c r="L107" i="13"/>
  <c r="P101" i="13"/>
  <c r="N101" i="13"/>
  <c r="O101" i="13"/>
  <c r="M101" i="13"/>
  <c r="L101" i="13"/>
  <c r="M354" i="13"/>
  <c r="P354" i="13"/>
  <c r="N354" i="13"/>
  <c r="L354" i="13"/>
  <c r="O354" i="13"/>
  <c r="L395" i="13"/>
  <c r="M395" i="13"/>
  <c r="P395" i="13"/>
  <c r="O395" i="13"/>
  <c r="N395" i="13"/>
  <c r="N287" i="13"/>
  <c r="P391" i="13"/>
  <c r="N391" i="13"/>
  <c r="M391" i="13"/>
  <c r="L391" i="13"/>
  <c r="O391" i="13"/>
  <c r="O92" i="13"/>
  <c r="L92" i="13"/>
  <c r="M92" i="13"/>
  <c r="N92" i="13"/>
  <c r="P92" i="13"/>
  <c r="N209" i="13"/>
  <c r="O209" i="13"/>
  <c r="P209" i="13"/>
  <c r="L209" i="13"/>
  <c r="M209" i="13"/>
  <c r="L230" i="13"/>
  <c r="M230" i="13"/>
  <c r="O230" i="13"/>
  <c r="N230" i="13"/>
  <c r="P230" i="13"/>
  <c r="P214" i="13"/>
  <c r="O214" i="13"/>
  <c r="N214" i="13"/>
  <c r="M214" i="13"/>
  <c r="L214" i="13"/>
  <c r="O52" i="13"/>
  <c r="N52" i="13"/>
  <c r="P52" i="13"/>
  <c r="M52" i="13"/>
  <c r="L52" i="13"/>
  <c r="N202" i="13"/>
  <c r="L202" i="13"/>
  <c r="O202" i="13"/>
  <c r="P202" i="13"/>
  <c r="M202" i="13"/>
  <c r="L287" i="13"/>
  <c r="M287" i="13"/>
  <c r="P287" i="13"/>
  <c r="O287" i="13"/>
  <c r="P396" i="13"/>
  <c r="O396" i="13"/>
  <c r="N396" i="13"/>
  <c r="M396" i="13"/>
  <c r="L396" i="13"/>
  <c r="N223" i="13"/>
  <c r="O223" i="13"/>
  <c r="L223" i="13"/>
  <c r="M223" i="13"/>
  <c r="P223" i="13"/>
  <c r="P160" i="13"/>
  <c r="L160" i="13"/>
  <c r="O160" i="13"/>
  <c r="N160" i="13"/>
  <c r="M160" i="13"/>
  <c r="P77" i="13"/>
  <c r="O77" i="13"/>
  <c r="M77" i="13"/>
  <c r="N77" i="13"/>
  <c r="L77" i="13"/>
  <c r="N280" i="13"/>
  <c r="L280" i="13"/>
  <c r="M280" i="13"/>
  <c r="P280" i="13"/>
  <c r="O280" i="13"/>
  <c r="N48" i="13"/>
  <c r="M48" i="13"/>
  <c r="P48" i="13"/>
  <c r="L48" i="13"/>
  <c r="O48" i="13"/>
  <c r="P95" i="13"/>
  <c r="L95" i="13"/>
  <c r="N95" i="13"/>
  <c r="O95" i="13"/>
  <c r="M95" i="13"/>
  <c r="L106" i="13"/>
  <c r="O106" i="13"/>
  <c r="N106" i="13"/>
  <c r="M106" i="13"/>
  <c r="P106" i="13"/>
  <c r="O146" i="13"/>
  <c r="N146" i="13"/>
  <c r="P146" i="13"/>
  <c r="L146" i="13"/>
  <c r="M146" i="13"/>
  <c r="P205" i="13"/>
  <c r="O205" i="13"/>
  <c r="M205" i="13"/>
  <c r="L205" i="13"/>
  <c r="N205" i="13"/>
  <c r="L278" i="13"/>
  <c r="N278" i="13"/>
  <c r="M278" i="13"/>
  <c r="O278" i="13"/>
  <c r="P278" i="13"/>
  <c r="N173" i="13"/>
  <c r="P173" i="13"/>
  <c r="L173" i="13"/>
  <c r="M173" i="13"/>
  <c r="O173" i="13"/>
  <c r="N103" i="13"/>
  <c r="L103" i="13"/>
  <c r="P103" i="13"/>
  <c r="M103" i="13"/>
  <c r="O103" i="13"/>
  <c r="P125" i="13"/>
  <c r="N125" i="13"/>
  <c r="O125" i="13"/>
  <c r="M125" i="13"/>
  <c r="L125" i="13"/>
  <c r="O83" i="13"/>
  <c r="N83" i="13"/>
  <c r="L83" i="13"/>
  <c r="P83" i="13"/>
  <c r="M83" i="13"/>
  <c r="L139" i="13"/>
  <c r="P139" i="13"/>
  <c r="N139" i="13"/>
  <c r="O139" i="13"/>
  <c r="M139" i="13"/>
  <c r="P166" i="13"/>
  <c r="M166" i="13"/>
  <c r="L166" i="13"/>
  <c r="N166" i="13"/>
  <c r="O166" i="13"/>
  <c r="P134" i="13"/>
  <c r="N134" i="13"/>
  <c r="O134" i="13"/>
  <c r="M134" i="13"/>
  <c r="L134" i="13"/>
  <c r="L327" i="13"/>
  <c r="M327" i="13"/>
  <c r="N327" i="13"/>
  <c r="O327" i="13"/>
  <c r="P327" i="13"/>
  <c r="L252" i="13"/>
  <c r="M252" i="13"/>
  <c r="P252" i="13"/>
  <c r="N252" i="13"/>
  <c r="O252" i="13"/>
  <c r="L111" i="13"/>
  <c r="P111" i="13"/>
  <c r="M111" i="13"/>
  <c r="N111" i="13"/>
  <c r="O111" i="13"/>
  <c r="N221" i="13"/>
  <c r="P221" i="13"/>
  <c r="O221" i="13"/>
  <c r="M221" i="13"/>
  <c r="L221" i="13"/>
  <c r="L398" i="13"/>
  <c r="P398" i="13"/>
  <c r="O398" i="13"/>
  <c r="M398" i="13"/>
  <c r="N398" i="13"/>
  <c r="M56" i="13"/>
  <c r="N56" i="13"/>
  <c r="O56" i="13"/>
  <c r="L56" i="13"/>
  <c r="P56" i="13"/>
  <c r="M118" i="13"/>
  <c r="N118" i="13"/>
  <c r="P118" i="13"/>
  <c r="O118" i="13"/>
  <c r="L118" i="13"/>
  <c r="O33" i="13"/>
  <c r="M33" i="13"/>
  <c r="N33" i="13"/>
  <c r="P33" i="13"/>
  <c r="L33" i="13"/>
  <c r="P393" i="13"/>
  <c r="L393" i="13"/>
  <c r="M393" i="13"/>
  <c r="N393" i="13"/>
  <c r="O393" i="13"/>
  <c r="M289" i="13"/>
  <c r="P289" i="13"/>
  <c r="N289" i="13"/>
  <c r="O289" i="13"/>
  <c r="L289" i="13"/>
  <c r="P247" i="13"/>
  <c r="M247" i="13"/>
  <c r="N247" i="13"/>
  <c r="O247" i="13"/>
  <c r="L247" i="13"/>
  <c r="N54" i="13"/>
  <c r="L54" i="13"/>
  <c r="P54" i="13"/>
  <c r="O54" i="13"/>
  <c r="M54" i="13"/>
  <c r="N392" i="13"/>
  <c r="O392" i="13"/>
  <c r="P392" i="13"/>
  <c r="M392" i="13"/>
  <c r="L392" i="13"/>
  <c r="L122" i="13"/>
  <c r="N122" i="13"/>
  <c r="O122" i="13"/>
  <c r="M122" i="13"/>
  <c r="P122" i="13"/>
  <c r="L30" i="13"/>
  <c r="M30" i="13"/>
  <c r="N30" i="13"/>
  <c r="P30" i="13"/>
  <c r="O30" i="13"/>
  <c r="O237" i="13"/>
  <c r="L237" i="13"/>
  <c r="N237" i="13"/>
  <c r="P237" i="13"/>
  <c r="M237" i="13"/>
  <c r="O239" i="13"/>
  <c r="M239" i="13"/>
  <c r="P239" i="13"/>
  <c r="L239" i="13"/>
  <c r="N239" i="13"/>
  <c r="M127" i="13"/>
  <c r="P127" i="13"/>
  <c r="N127" i="13"/>
  <c r="O127" i="13"/>
  <c r="L127" i="13"/>
  <c r="P186" i="13"/>
  <c r="L186" i="13"/>
  <c r="M186" i="13"/>
  <c r="N186" i="13"/>
  <c r="O186" i="13"/>
  <c r="P27" i="13"/>
  <c r="N27" i="13"/>
  <c r="O27" i="13"/>
  <c r="M27" i="13"/>
  <c r="L27" i="13"/>
  <c r="P9" i="13"/>
  <c r="M9" i="13"/>
  <c r="L9" i="13"/>
  <c r="N9" i="13"/>
  <c r="O9" i="13"/>
  <c r="N24" i="13"/>
  <c r="O24" i="13"/>
  <c r="M24" i="13"/>
  <c r="L24" i="13"/>
  <c r="P24" i="13"/>
  <c r="L360" i="13"/>
  <c r="O360" i="13"/>
  <c r="P360" i="13"/>
  <c r="N360" i="13"/>
  <c r="M360" i="13"/>
  <c r="P370" i="13"/>
  <c r="N370" i="13"/>
  <c r="L370" i="13"/>
  <c r="M370" i="13"/>
  <c r="O370" i="13"/>
  <c r="M297" i="13"/>
  <c r="O297" i="13"/>
  <c r="N297" i="13"/>
  <c r="L297" i="13"/>
  <c r="P297" i="13"/>
  <c r="N385" i="13"/>
  <c r="O385" i="13"/>
  <c r="L385" i="13"/>
  <c r="M385" i="13"/>
  <c r="P385" i="13"/>
  <c r="N371" i="13"/>
  <c r="O371" i="13"/>
  <c r="P371" i="13"/>
  <c r="M371" i="13"/>
  <c r="L371" i="13"/>
  <c r="O117" i="13"/>
  <c r="N117" i="13"/>
  <c r="M117" i="13"/>
  <c r="L117" i="13"/>
  <c r="P117" i="13"/>
  <c r="O257" i="13"/>
  <c r="L257" i="13"/>
  <c r="M257" i="13"/>
  <c r="P257" i="13"/>
  <c r="N257" i="13"/>
  <c r="R394" i="13"/>
  <c r="R305" i="13"/>
  <c r="R186" i="13"/>
  <c r="R270" i="13"/>
  <c r="R309" i="13"/>
  <c r="R152" i="13"/>
  <c r="R387" i="13"/>
  <c r="R162" i="13"/>
  <c r="R290" i="13"/>
  <c r="R42" i="13"/>
  <c r="R160" i="13"/>
  <c r="R168" i="13"/>
  <c r="R49" i="13"/>
  <c r="R169" i="13"/>
  <c r="R128" i="13"/>
  <c r="R386" i="13"/>
  <c r="R65" i="13"/>
  <c r="R132" i="13"/>
  <c r="R362" i="13"/>
  <c r="R345" i="13"/>
  <c r="R325" i="13"/>
  <c r="R199" i="13"/>
  <c r="R91" i="13"/>
  <c r="R7" i="13"/>
  <c r="R395" i="13"/>
  <c r="R371" i="13"/>
  <c r="R218" i="13"/>
  <c r="R367" i="13"/>
  <c r="R232" i="13"/>
  <c r="R177" i="13"/>
  <c r="R256" i="13"/>
  <c r="R384" i="13"/>
  <c r="R195" i="13"/>
  <c r="R220" i="13"/>
  <c r="R32" i="13"/>
  <c r="R8" i="13"/>
  <c r="R109" i="13"/>
  <c r="R261" i="13"/>
  <c r="R349" i="13"/>
  <c r="R292" i="13"/>
  <c r="R285" i="13"/>
  <c r="R217" i="13"/>
  <c r="R84" i="13"/>
  <c r="R205" i="13"/>
  <c r="R167" i="13"/>
  <c r="R315" i="13"/>
  <c r="R127" i="13"/>
  <c r="R297" i="13"/>
  <c r="R92" i="13"/>
  <c r="R98" i="13"/>
  <c r="R236" i="13"/>
  <c r="R380" i="13"/>
  <c r="R193" i="13"/>
  <c r="R66" i="13"/>
  <c r="R19" i="13"/>
  <c r="R97" i="13"/>
  <c r="I3" i="13"/>
  <c r="R3" i="13"/>
  <c r="R20" i="13"/>
  <c r="R378" i="13"/>
  <c r="R125" i="13"/>
  <c r="R61" i="13"/>
  <c r="R21" i="13"/>
  <c r="R22" i="13"/>
  <c r="R263" i="13"/>
  <c r="R5" i="13"/>
  <c r="R10" i="13"/>
  <c r="R78" i="13"/>
  <c r="R134" i="13"/>
  <c r="R23" i="13"/>
  <c r="R70" i="13"/>
  <c r="R322" i="13"/>
  <c r="R241" i="13"/>
  <c r="R142" i="13"/>
  <c r="R143" i="13"/>
  <c r="R249" i="13"/>
  <c r="R77" i="13"/>
  <c r="R306" i="13"/>
  <c r="R298" i="13"/>
  <c r="R107" i="13"/>
  <c r="R188" i="13"/>
  <c r="R242" i="13"/>
  <c r="R29" i="13"/>
  <c r="R381" i="13"/>
  <c r="R113" i="13"/>
  <c r="R396" i="13"/>
  <c r="R11" i="13"/>
  <c r="R145" i="13"/>
  <c r="R129" i="13"/>
  <c r="R390" i="13"/>
  <c r="R131" i="13"/>
  <c r="W3" i="13"/>
  <c r="D334" i="13" l="1"/>
  <c r="D335" i="5" s="1"/>
  <c r="D91" i="13"/>
  <c r="D92" i="5" s="1"/>
  <c r="D50" i="13"/>
  <c r="D385" i="13"/>
  <c r="D386" i="5" s="1"/>
  <c r="D133" i="13"/>
  <c r="D134" i="5" s="1"/>
  <c r="D281" i="13"/>
  <c r="D282" i="5" s="1"/>
  <c r="D400" i="13"/>
  <c r="D401" i="5" s="1"/>
  <c r="D286" i="13"/>
  <c r="D287" i="5" s="1"/>
  <c r="D233" i="13"/>
  <c r="D234" i="5" s="1"/>
  <c r="D386" i="13"/>
  <c r="D387" i="5" s="1"/>
  <c r="D19" i="13"/>
  <c r="D20" i="5" s="1"/>
  <c r="D68" i="13"/>
  <c r="D69" i="5" s="1"/>
  <c r="D119" i="13"/>
  <c r="D120" i="5" s="1"/>
  <c r="D66" i="13"/>
  <c r="D67" i="5" s="1"/>
  <c r="D292" i="13"/>
  <c r="D293" i="5" s="1"/>
  <c r="D360" i="13"/>
  <c r="D361" i="5" s="1"/>
  <c r="D57" i="13"/>
  <c r="D58" i="5" s="1"/>
  <c r="D182" i="13"/>
  <c r="D183" i="5" s="1"/>
  <c r="D189" i="13"/>
  <c r="D190" i="5" s="1"/>
  <c r="D46" i="13"/>
  <c r="D47" i="5" s="1"/>
  <c r="D302" i="13"/>
  <c r="D303" i="5" s="1"/>
  <c r="D146" i="13"/>
  <c r="D147" i="5" s="1"/>
  <c r="D202" i="13"/>
  <c r="D203" i="5" s="1"/>
  <c r="D135" i="13"/>
  <c r="D136" i="5" s="1"/>
  <c r="D265" i="13"/>
  <c r="D266" i="5" s="1"/>
  <c r="D23" i="13"/>
  <c r="D24" i="5" s="1"/>
  <c r="D159" i="13"/>
  <c r="D160" i="5" s="1"/>
  <c r="D165" i="13"/>
  <c r="D166" i="5" s="1"/>
  <c r="D98" i="13"/>
  <c r="D99" i="5" s="1"/>
  <c r="D55" i="13"/>
  <c r="D56" i="5" s="1"/>
  <c r="D60" i="13"/>
  <c r="D61" i="5" s="1"/>
  <c r="D82" i="13"/>
  <c r="D83" i="5" s="1"/>
  <c r="D130" i="13"/>
  <c r="D131" i="5" s="1"/>
  <c r="D116" i="13"/>
  <c r="D117" i="5" s="1"/>
  <c r="D65" i="13"/>
  <c r="D66" i="5" s="1"/>
  <c r="D200" i="13"/>
  <c r="D201" i="5" s="1"/>
  <c r="D294" i="13"/>
  <c r="D295" i="5" s="1"/>
  <c r="D246" i="13"/>
  <c r="D247" i="5" s="1"/>
  <c r="D199" i="13"/>
  <c r="D200" i="5" s="1"/>
  <c r="D149" i="13"/>
  <c r="D150" i="5" s="1"/>
  <c r="D232" i="13"/>
  <c r="D233" i="5" s="1"/>
  <c r="D61" i="13"/>
  <c r="D62" i="5" s="1"/>
  <c r="D148" i="13"/>
  <c r="D149" i="5" s="1"/>
  <c r="D307" i="13"/>
  <c r="D308" i="5" s="1"/>
  <c r="D349" i="13"/>
  <c r="D350" i="5" s="1"/>
  <c r="D322" i="13"/>
  <c r="D323" i="5" s="1"/>
  <c r="D89" i="13"/>
  <c r="D90" i="5" s="1"/>
  <c r="D192" i="13"/>
  <c r="D193" i="5" s="1"/>
  <c r="D306" i="13"/>
  <c r="D307" i="5" s="1"/>
  <c r="D188" i="13"/>
  <c r="D189" i="5" s="1"/>
  <c r="D226" i="13"/>
  <c r="D227" i="5" s="1"/>
  <c r="D260" i="13"/>
  <c r="D261" i="5" s="1"/>
  <c r="D32" i="13"/>
  <c r="D33" i="5" s="1"/>
  <c r="D269" i="13"/>
  <c r="D270" i="5" s="1"/>
  <c r="D47" i="13"/>
  <c r="D48" i="5" s="1"/>
  <c r="D10" i="13"/>
  <c r="D11" i="5" s="1"/>
  <c r="D314" i="13"/>
  <c r="D315" i="5" s="1"/>
  <c r="D355" i="13"/>
  <c r="D356" i="5" s="1"/>
  <c r="D48" i="13"/>
  <c r="D49" i="5" s="1"/>
  <c r="D290" i="13"/>
  <c r="D291" i="5" s="1"/>
  <c r="D212" i="13"/>
  <c r="D213" i="5" s="1"/>
  <c r="D299" i="13"/>
  <c r="D300" i="5" s="1"/>
  <c r="D105" i="13"/>
  <c r="D106" i="5" s="1"/>
  <c r="D297" i="13"/>
  <c r="D298" i="5" s="1"/>
  <c r="D9" i="13"/>
  <c r="D10" i="5" s="1"/>
  <c r="D278" i="13"/>
  <c r="D279" i="5" s="1"/>
  <c r="D95" i="13"/>
  <c r="D96" i="5" s="1"/>
  <c r="D287" i="13"/>
  <c r="D288" i="5" s="1"/>
  <c r="D231" i="13"/>
  <c r="D232" i="5" s="1"/>
  <c r="D243" i="13"/>
  <c r="D244" i="5" s="1"/>
  <c r="D67" i="13"/>
  <c r="D68" i="5" s="1"/>
  <c r="D141" i="13"/>
  <c r="D142" i="5" s="1"/>
  <c r="D201" i="13"/>
  <c r="D202" i="5" s="1"/>
  <c r="D312" i="13"/>
  <c r="D313" i="5" s="1"/>
  <c r="D295" i="13"/>
  <c r="D296" i="5" s="1"/>
  <c r="D320" i="13"/>
  <c r="D321" i="5" s="1"/>
  <c r="D13" i="13"/>
  <c r="D14" i="5" s="1"/>
  <c r="D37" i="13"/>
  <c r="D38" i="5" s="1"/>
  <c r="D274" i="13"/>
  <c r="D275" i="5" s="1"/>
  <c r="D336" i="13"/>
  <c r="D337" i="5" s="1"/>
  <c r="D318" i="13"/>
  <c r="D319" i="5" s="1"/>
  <c r="D397" i="13"/>
  <c r="D398" i="5" s="1"/>
  <c r="D242" i="13"/>
  <c r="D243" i="5" s="1"/>
  <c r="D158" i="13"/>
  <c r="D159" i="5" s="1"/>
  <c r="D333" i="13"/>
  <c r="D334" i="5" s="1"/>
  <c r="D156" i="13"/>
  <c r="D157" i="5" s="1"/>
  <c r="D186" i="13"/>
  <c r="D187" i="5" s="1"/>
  <c r="D239" i="13"/>
  <c r="D240" i="5" s="1"/>
  <c r="D247" i="13"/>
  <c r="D248" i="5" s="1"/>
  <c r="D139" i="13"/>
  <c r="D140" i="5" s="1"/>
  <c r="D52" i="13"/>
  <c r="D53" i="5" s="1"/>
  <c r="D230" i="13"/>
  <c r="D231" i="5" s="1"/>
  <c r="D169" i="13"/>
  <c r="D170" i="5" s="1"/>
  <c r="D99" i="13"/>
  <c r="D100" i="5" s="1"/>
  <c r="D167" i="13"/>
  <c r="D168" i="5" s="1"/>
  <c r="D291" i="13"/>
  <c r="D292" i="5" s="1"/>
  <c r="D87" i="13"/>
  <c r="D88" i="5" s="1"/>
  <c r="D267" i="13"/>
  <c r="D268" i="5" s="1"/>
  <c r="D235" i="13"/>
  <c r="D236" i="5" s="1"/>
  <c r="D84" i="13"/>
  <c r="D85" i="5" s="1"/>
  <c r="D335" i="13"/>
  <c r="D336" i="5" s="1"/>
  <c r="D109" i="13"/>
  <c r="D110" i="5" s="1"/>
  <c r="D241" i="13"/>
  <c r="D242" i="5" s="1"/>
  <c r="D154" i="13"/>
  <c r="D155" i="5" s="1"/>
  <c r="D366" i="13"/>
  <c r="D367" i="5" s="1"/>
  <c r="D136" i="13"/>
  <c r="D137" i="5" s="1"/>
  <c r="D268" i="13"/>
  <c r="D269" i="5" s="1"/>
  <c r="D338" i="13"/>
  <c r="D339" i="5" s="1"/>
  <c r="D110" i="13"/>
  <c r="D111" i="5" s="1"/>
  <c r="D316" i="13"/>
  <c r="D317" i="5" s="1"/>
  <c r="D112" i="13"/>
  <c r="D113" i="5" s="1"/>
  <c r="D344" i="13"/>
  <c r="D345" i="5" s="1"/>
  <c r="D341" i="13"/>
  <c r="D342" i="5" s="1"/>
  <c r="D96" i="13"/>
  <c r="D97" i="5" s="1"/>
  <c r="D36" i="13"/>
  <c r="D37" i="5" s="1"/>
  <c r="D164" i="13"/>
  <c r="D165" i="5" s="1"/>
  <c r="D250" i="13"/>
  <c r="D251" i="5" s="1"/>
  <c r="D145" i="13"/>
  <c r="D146" i="5" s="1"/>
  <c r="D303" i="13"/>
  <c r="D304" i="5" s="1"/>
  <c r="D389" i="13"/>
  <c r="D390" i="5" s="1"/>
  <c r="D234" i="13"/>
  <c r="D235" i="5" s="1"/>
  <c r="D195" i="13"/>
  <c r="D196" i="5" s="1"/>
  <c r="D353" i="13"/>
  <c r="D354" i="5" s="1"/>
  <c r="D59" i="13"/>
  <c r="D60" i="5" s="1"/>
  <c r="D75" i="13"/>
  <c r="D76" i="5" s="1"/>
  <c r="D152" i="13"/>
  <c r="D153" i="5" s="1"/>
  <c r="D319" i="13"/>
  <c r="D320" i="5" s="1"/>
  <c r="D238" i="13"/>
  <c r="D239" i="5" s="1"/>
  <c r="D196" i="13"/>
  <c r="D197" i="5" s="1"/>
  <c r="D211" i="13"/>
  <c r="D212" i="5" s="1"/>
  <c r="D185" i="13"/>
  <c r="D186" i="5" s="1"/>
  <c r="D51" i="5"/>
  <c r="D172" i="13"/>
  <c r="D173" i="5" s="1"/>
  <c r="D219" i="13"/>
  <c r="D220" i="5" s="1"/>
  <c r="D325" i="13"/>
  <c r="D326" i="5" s="1"/>
  <c r="D383" i="13"/>
  <c r="D384" i="5" s="1"/>
  <c r="D114" i="13"/>
  <c r="D115" i="5" s="1"/>
  <c r="D6" i="13"/>
  <c r="D7" i="5" s="1"/>
  <c r="D41" i="13"/>
  <c r="D42" i="5" s="1"/>
  <c r="D330" i="13"/>
  <c r="D331" i="5" s="1"/>
  <c r="D381" i="13"/>
  <c r="D382" i="5" s="1"/>
  <c r="D393" i="13"/>
  <c r="D394" i="5" s="1"/>
  <c r="D118" i="13"/>
  <c r="D119" i="5" s="1"/>
  <c r="D221" i="13"/>
  <c r="D222" i="5" s="1"/>
  <c r="D160" i="13"/>
  <c r="D161" i="5" s="1"/>
  <c r="D92" i="13"/>
  <c r="D93" i="5" s="1"/>
  <c r="D311" i="13"/>
  <c r="D312" i="5" s="1"/>
  <c r="D179" i="13"/>
  <c r="D180" i="5" s="1"/>
  <c r="D293" i="13"/>
  <c r="D294" i="5" s="1"/>
  <c r="D79" i="13"/>
  <c r="D80" i="5" s="1"/>
  <c r="D261" i="13"/>
  <c r="D262" i="5" s="1"/>
  <c r="D7" i="13"/>
  <c r="D8" i="5" s="1"/>
  <c r="D249" i="13"/>
  <c r="D250" i="5" s="1"/>
  <c r="D8" i="13"/>
  <c r="D9" i="5" s="1"/>
  <c r="D100" i="13"/>
  <c r="D101" i="5" s="1"/>
  <c r="D70" i="13"/>
  <c r="D71" i="5" s="1"/>
  <c r="D216" i="13"/>
  <c r="D217" i="5" s="1"/>
  <c r="D317" i="13"/>
  <c r="D318" i="5" s="1"/>
  <c r="D372" i="13"/>
  <c r="D373" i="5" s="1"/>
  <c r="D240" i="13"/>
  <c r="D241" i="5" s="1"/>
  <c r="D255" i="13"/>
  <c r="D256" i="5" s="1"/>
  <c r="D284" i="13"/>
  <c r="D285" i="5" s="1"/>
  <c r="D326" i="13"/>
  <c r="D327" i="5" s="1"/>
  <c r="D17" i="13"/>
  <c r="D18" i="5" s="1"/>
  <c r="D356" i="13"/>
  <c r="D357" i="5" s="1"/>
  <c r="D236" i="13"/>
  <c r="D237" i="5" s="1"/>
  <c r="D150" i="13"/>
  <c r="D151" i="5" s="1"/>
  <c r="D309" i="13"/>
  <c r="D310" i="5" s="1"/>
  <c r="D5" i="13"/>
  <c r="D6" i="5" s="1"/>
  <c r="D11" i="13"/>
  <c r="D12" i="5" s="1"/>
  <c r="D248" i="13"/>
  <c r="D249" i="5" s="1"/>
  <c r="D102" i="13"/>
  <c r="D103" i="5" s="1"/>
  <c r="D374" i="13"/>
  <c r="D375" i="5" s="1"/>
  <c r="D213" i="13"/>
  <c r="D214" i="5" s="1"/>
  <c r="D72" i="13"/>
  <c r="D73" i="5" s="1"/>
  <c r="D229" i="13"/>
  <c r="D230" i="5" s="1"/>
  <c r="D155" i="13"/>
  <c r="D156" i="5" s="1"/>
  <c r="D263" i="13"/>
  <c r="D264" i="5" s="1"/>
  <c r="D368" i="13"/>
  <c r="D369" i="5" s="1"/>
  <c r="D257" i="13"/>
  <c r="D258" i="5" s="1"/>
  <c r="D27" i="13"/>
  <c r="D28" i="5" s="1"/>
  <c r="D252" i="13"/>
  <c r="D253" i="5" s="1"/>
  <c r="D83" i="13"/>
  <c r="D84" i="5" s="1"/>
  <c r="D125" i="13"/>
  <c r="D126" i="5" s="1"/>
  <c r="D223" i="13"/>
  <c r="D224" i="5" s="1"/>
  <c r="D391" i="13"/>
  <c r="D392" i="5" s="1"/>
  <c r="D101" i="13"/>
  <c r="D102" i="5" s="1"/>
  <c r="D275" i="13"/>
  <c r="D276" i="5" s="1"/>
  <c r="D399" i="13"/>
  <c r="D400" i="5" s="1"/>
  <c r="D35" i="13"/>
  <c r="D36" i="5" s="1"/>
  <c r="D93" i="13"/>
  <c r="D94" i="5" s="1"/>
  <c r="D298" i="13"/>
  <c r="D299" i="5" s="1"/>
  <c r="D329" i="13"/>
  <c r="D330" i="5" s="1"/>
  <c r="D25" i="13"/>
  <c r="D26" i="5" s="1"/>
  <c r="D49" i="13"/>
  <c r="D50" i="5" s="1"/>
  <c r="D22" i="13"/>
  <c r="D23" i="5" s="1"/>
  <c r="D178" i="13"/>
  <c r="D179" i="5" s="1"/>
  <c r="D58" i="13"/>
  <c r="D59" i="5" s="1"/>
  <c r="D208" i="13"/>
  <c r="D209" i="5" s="1"/>
  <c r="D140" i="13"/>
  <c r="D141" i="5" s="1"/>
  <c r="D28" i="13"/>
  <c r="D29" i="5" s="1"/>
  <c r="D390" i="13"/>
  <c r="D391" i="5" s="1"/>
  <c r="D34" i="13"/>
  <c r="D35" i="5" s="1"/>
  <c r="D375" i="13"/>
  <c r="D376" i="5" s="1"/>
  <c r="D12" i="13"/>
  <c r="D13" i="5" s="1"/>
  <c r="D174" i="13"/>
  <c r="D175" i="5" s="1"/>
  <c r="D74" i="13"/>
  <c r="D75" i="5" s="1"/>
  <c r="D308" i="13"/>
  <c r="D309" i="5" s="1"/>
  <c r="D387" i="13"/>
  <c r="D388" i="5" s="1"/>
  <c r="D190" i="13"/>
  <c r="D191" i="5" s="1"/>
  <c r="D259" i="13"/>
  <c r="D260" i="5" s="1"/>
  <c r="D153" i="13"/>
  <c r="D154" i="5" s="1"/>
  <c r="D340" i="13"/>
  <c r="D341" i="5" s="1"/>
  <c r="D365" i="13"/>
  <c r="D366" i="5" s="1"/>
  <c r="D184" i="13"/>
  <c r="D185" i="5" s="1"/>
  <c r="D332" i="13"/>
  <c r="D333" i="5" s="1"/>
  <c r="D388" i="13"/>
  <c r="D389" i="5" s="1"/>
  <c r="D359" i="13"/>
  <c r="D360" i="5" s="1"/>
  <c r="D328" i="13"/>
  <c r="D329" i="5" s="1"/>
  <c r="D323" i="13"/>
  <c r="D324" i="5" s="1"/>
  <c r="D273" i="13"/>
  <c r="D274" i="5" s="1"/>
  <c r="D80" i="13"/>
  <c r="D81" i="5" s="1"/>
  <c r="D346" i="13"/>
  <c r="D347" i="5" s="1"/>
  <c r="D127" i="13"/>
  <c r="D128" i="5" s="1"/>
  <c r="D237" i="13"/>
  <c r="D238" i="5" s="1"/>
  <c r="D392" i="13"/>
  <c r="D393" i="5" s="1"/>
  <c r="D289" i="13"/>
  <c r="D290" i="5" s="1"/>
  <c r="D33" i="13"/>
  <c r="D34" i="5" s="1"/>
  <c r="D166" i="13"/>
  <c r="D167" i="5" s="1"/>
  <c r="D173" i="13"/>
  <c r="D174" i="5" s="1"/>
  <c r="D396" i="13"/>
  <c r="D397" i="5" s="1"/>
  <c r="D266" i="13"/>
  <c r="D267" i="5" s="1"/>
  <c r="D218" i="13"/>
  <c r="D219" i="5" s="1"/>
  <c r="D191" i="13"/>
  <c r="D192" i="5" s="1"/>
  <c r="D282" i="13"/>
  <c r="D283" i="5" s="1"/>
  <c r="D315" i="13"/>
  <c r="D316" i="5" s="1"/>
  <c r="D128" i="13"/>
  <c r="D129" i="5" s="1"/>
  <c r="D277" i="13"/>
  <c r="D278" i="5" s="1"/>
  <c r="D147" i="13"/>
  <c r="D148" i="5" s="1"/>
  <c r="D279" i="13"/>
  <c r="D280" i="5" s="1"/>
  <c r="D283" i="13"/>
  <c r="D284" i="5" s="1"/>
  <c r="D376" i="13"/>
  <c r="D377" i="5" s="1"/>
  <c r="D63" i="13"/>
  <c r="D64" i="5" s="1"/>
  <c r="D90" i="13"/>
  <c r="D91" i="5" s="1"/>
  <c r="D339" i="13"/>
  <c r="D340" i="5" s="1"/>
  <c r="D143" i="13"/>
  <c r="D144" i="5" s="1"/>
  <c r="D126" i="13"/>
  <c r="D127" i="5" s="1"/>
  <c r="D217" i="13"/>
  <c r="D218" i="5" s="1"/>
  <c r="D197" i="13"/>
  <c r="D198" i="5" s="1"/>
  <c r="D324" i="13"/>
  <c r="D325" i="5" s="1"/>
  <c r="D137" i="13"/>
  <c r="D138" i="5" s="1"/>
  <c r="D258" i="13"/>
  <c r="D259" i="5" s="1"/>
  <c r="D210" i="13"/>
  <c r="D211" i="5" s="1"/>
  <c r="D254" i="13"/>
  <c r="D255" i="5" s="1"/>
  <c r="D361" i="13"/>
  <c r="D362" i="5" s="1"/>
  <c r="D187" i="13"/>
  <c r="D188" i="5" s="1"/>
  <c r="D129" i="13"/>
  <c r="D130" i="5" s="1"/>
  <c r="D180" i="13"/>
  <c r="D181" i="5" s="1"/>
  <c r="D138" i="13"/>
  <c r="D139" i="5" s="1"/>
  <c r="D144" i="13"/>
  <c r="D145" i="5" s="1"/>
  <c r="D85" i="13"/>
  <c r="D86" i="5" s="1"/>
  <c r="D204" i="13"/>
  <c r="D205" i="5" s="1"/>
  <c r="D403" i="13"/>
  <c r="D404" i="5" s="1"/>
  <c r="D377" i="13"/>
  <c r="D378" i="5" s="1"/>
  <c r="D305" i="13"/>
  <c r="D306" i="5" s="1"/>
  <c r="D215" i="13"/>
  <c r="D216" i="5" s="1"/>
  <c r="D245" i="13"/>
  <c r="D246" i="5" s="1"/>
  <c r="D262" i="13"/>
  <c r="D263" i="5" s="1"/>
  <c r="D108" i="13"/>
  <c r="D109" i="5" s="1"/>
  <c r="D94" i="13"/>
  <c r="D95" i="5" s="1"/>
  <c r="D321" i="13"/>
  <c r="D322" i="5" s="1"/>
  <c r="D256" i="13"/>
  <c r="D257" i="5" s="1"/>
  <c r="D54" i="13"/>
  <c r="D55" i="5" s="1"/>
  <c r="D24" i="13"/>
  <c r="D25" i="5" s="1"/>
  <c r="D122" i="13"/>
  <c r="D123" i="5" s="1"/>
  <c r="D56" i="13"/>
  <c r="D57" i="5" s="1"/>
  <c r="D398" i="13"/>
  <c r="D399" i="5" s="1"/>
  <c r="D106" i="13"/>
  <c r="D107" i="5" s="1"/>
  <c r="D280" i="13"/>
  <c r="D281" i="5" s="1"/>
  <c r="D77" i="13"/>
  <c r="D78" i="5" s="1"/>
  <c r="D354" i="13"/>
  <c r="D355" i="5" s="1"/>
  <c r="D343" i="13"/>
  <c r="D344" i="5" s="1"/>
  <c r="D251" i="13"/>
  <c r="D252" i="5" s="1"/>
  <c r="D163" i="13"/>
  <c r="D164" i="5" s="1"/>
  <c r="D272" i="13"/>
  <c r="D273" i="5" s="1"/>
  <c r="D43" i="13"/>
  <c r="D44" i="5" s="1"/>
  <c r="D120" i="13"/>
  <c r="D121" i="5" s="1"/>
  <c r="D207" i="13"/>
  <c r="D208" i="5" s="1"/>
  <c r="D276" i="13"/>
  <c r="D277" i="5" s="1"/>
  <c r="D51" i="13"/>
  <c r="D52" i="5" s="1"/>
  <c r="D401" i="13"/>
  <c r="D402" i="5" s="1"/>
  <c r="D81" i="13"/>
  <c r="D82" i="5" s="1"/>
  <c r="D352" i="13"/>
  <c r="D353" i="5" s="1"/>
  <c r="D348" i="13"/>
  <c r="D349" i="5" s="1"/>
  <c r="D193" i="13"/>
  <c r="D194" i="5" s="1"/>
  <c r="D313" i="13"/>
  <c r="D314" i="5" s="1"/>
  <c r="D4" i="13"/>
  <c r="D5" i="5" s="1"/>
  <c r="D296" i="13"/>
  <c r="D297" i="5" s="1"/>
  <c r="D402" i="13"/>
  <c r="D403" i="5" s="1"/>
  <c r="D198" i="13"/>
  <c r="D199" i="5" s="1"/>
  <c r="D380" i="13"/>
  <c r="D381" i="5" s="1"/>
  <c r="D177" i="13"/>
  <c r="D178" i="5" s="1"/>
  <c r="D288" i="13"/>
  <c r="D289" i="5" s="1"/>
  <c r="D107" i="13"/>
  <c r="D108" i="5" s="1"/>
  <c r="D347" i="13"/>
  <c r="D348" i="5" s="1"/>
  <c r="D285" i="13"/>
  <c r="D286" i="5" s="1"/>
  <c r="D364" i="13"/>
  <c r="D365" i="5" s="1"/>
  <c r="D21" i="13"/>
  <c r="D22" i="5" s="1"/>
  <c r="D14" i="13"/>
  <c r="D15" i="5" s="1"/>
  <c r="D69" i="13"/>
  <c r="D70" i="5" s="1"/>
  <c r="D142" i="13"/>
  <c r="D143" i="5" s="1"/>
  <c r="D183" i="13"/>
  <c r="D184" i="5" s="1"/>
  <c r="D331" i="13"/>
  <c r="D332" i="5" s="1"/>
  <c r="D76" i="13"/>
  <c r="D77" i="5" s="1"/>
  <c r="D113" i="13"/>
  <c r="D114" i="5" s="1"/>
  <c r="D29" i="13"/>
  <c r="D30" i="5" s="1"/>
  <c r="D131" i="13"/>
  <c r="D132" i="5" s="1"/>
  <c r="D64" i="13"/>
  <c r="D65" i="5" s="1"/>
  <c r="D304" i="13"/>
  <c r="D305" i="5" s="1"/>
  <c r="D162" i="13"/>
  <c r="D163" i="5" s="1"/>
  <c r="D394" i="13"/>
  <c r="D395" i="5" s="1"/>
  <c r="D220" i="13"/>
  <c r="D221" i="5" s="1"/>
  <c r="D371" i="13"/>
  <c r="D372" i="5" s="1"/>
  <c r="D327" i="13"/>
  <c r="D328" i="5" s="1"/>
  <c r="D103" i="13"/>
  <c r="D104" i="5" s="1"/>
  <c r="D351" i="13"/>
  <c r="D352" i="5" s="1"/>
  <c r="D379" i="13"/>
  <c r="D380" i="5" s="1"/>
  <c r="D203" i="13"/>
  <c r="D204" i="5" s="1"/>
  <c r="D123" i="13"/>
  <c r="D124" i="5" s="1"/>
  <c r="D15" i="13"/>
  <c r="D16" i="5" s="1"/>
  <c r="D222" i="13"/>
  <c r="D223" i="5" s="1"/>
  <c r="D117" i="13"/>
  <c r="D118" i="5" s="1"/>
  <c r="D370" i="13"/>
  <c r="D371" i="5" s="1"/>
  <c r="D111" i="13"/>
  <c r="D112" i="5" s="1"/>
  <c r="D134" i="13"/>
  <c r="D135" i="5" s="1"/>
  <c r="D205" i="13"/>
  <c r="D206" i="5" s="1"/>
  <c r="D214" i="13"/>
  <c r="D215" i="5" s="1"/>
  <c r="D209" i="13"/>
  <c r="D210" i="5" s="1"/>
  <c r="D395" i="13"/>
  <c r="D396" i="5" s="1"/>
  <c r="D367" i="13"/>
  <c r="D368" i="5" s="1"/>
  <c r="D310" i="13"/>
  <c r="D311" i="5" s="1"/>
  <c r="D157" i="13"/>
  <c r="D158" i="5" s="1"/>
  <c r="D121" i="13"/>
  <c r="D122" i="5" s="1"/>
  <c r="D97" i="13"/>
  <c r="D98" i="5" s="1"/>
  <c r="D86" i="13"/>
  <c r="D87" i="5" s="1"/>
  <c r="D227" i="13"/>
  <c r="D228" i="5" s="1"/>
  <c r="D115" i="13"/>
  <c r="D116" i="5" s="1"/>
  <c r="D53" i="13"/>
  <c r="D54" i="5" s="1"/>
  <c r="D171" i="13"/>
  <c r="D172" i="5" s="1"/>
  <c r="D337" i="13"/>
  <c r="D338" i="5" s="1"/>
  <c r="D358" i="13"/>
  <c r="D359" i="5" s="1"/>
  <c r="D345" i="13"/>
  <c r="D346" i="5" s="1"/>
  <c r="D228" i="13"/>
  <c r="D229" i="5" s="1"/>
  <c r="D161" i="13"/>
  <c r="D162" i="5" s="1"/>
  <c r="D181" i="13"/>
  <c r="D182" i="5" s="1"/>
  <c r="D88" i="13"/>
  <c r="D89" i="5" s="1"/>
  <c r="D18" i="13"/>
  <c r="D19" i="5" s="1"/>
  <c r="D382" i="13"/>
  <c r="D383" i="5" s="1"/>
  <c r="D378" i="13"/>
  <c r="D379" i="5" s="1"/>
  <c r="D373" i="13"/>
  <c r="D374" i="5" s="1"/>
  <c r="D224" i="13"/>
  <c r="D225" i="5" s="1"/>
  <c r="D253" i="13"/>
  <c r="D254" i="5" s="1"/>
  <c r="D244" i="13"/>
  <c r="D245" i="5" s="1"/>
  <c r="D362" i="13"/>
  <c r="D363" i="5" s="1"/>
  <c r="D73" i="13"/>
  <c r="D74" i="5" s="1"/>
  <c r="D38" i="13"/>
  <c r="D39" i="5" s="1"/>
  <c r="D168" i="13"/>
  <c r="D169" i="5" s="1"/>
  <c r="D16" i="13"/>
  <c r="D17" i="5" s="1"/>
  <c r="D271" i="13"/>
  <c r="D272" i="5" s="1"/>
  <c r="D104" i="13"/>
  <c r="D105" i="5" s="1"/>
  <c r="D206" i="13"/>
  <c r="D207" i="5" s="1"/>
  <c r="D369" i="13"/>
  <c r="D370" i="5" s="1"/>
  <c r="D132" i="13"/>
  <c r="D133" i="5" s="1"/>
  <c r="D42" i="13"/>
  <c r="D43" i="5" s="1"/>
  <c r="D39" i="13"/>
  <c r="D40" i="5" s="1"/>
  <c r="D176" i="13"/>
  <c r="D177" i="5" s="1"/>
  <c r="D301" i="13"/>
  <c r="D302" i="5" s="1"/>
  <c r="D31" i="13"/>
  <c r="D32" i="5" s="1"/>
  <c r="D270" i="13"/>
  <c r="D271" i="5" s="1"/>
  <c r="D62" i="13"/>
  <c r="D63" i="5" s="1"/>
  <c r="D71" i="13"/>
  <c r="D72" i="5" s="1"/>
  <c r="D26" i="13"/>
  <c r="D27" i="5" s="1"/>
  <c r="D45" i="13"/>
  <c r="D46" i="5" s="1"/>
  <c r="D151" i="13"/>
  <c r="D152" i="5" s="1"/>
  <c r="D342" i="13"/>
  <c r="D343" i="5" s="1"/>
  <c r="D384" i="13"/>
  <c r="D385" i="5" s="1"/>
  <c r="D44" i="13"/>
  <c r="D45" i="5" s="1"/>
  <c r="D175" i="13"/>
  <c r="D176" i="5" s="1"/>
  <c r="D170" i="13"/>
  <c r="D171" i="5" s="1"/>
  <c r="D30" i="13"/>
  <c r="D31" i="5" s="1"/>
  <c r="D225" i="13"/>
  <c r="D226" i="5" s="1"/>
  <c r="D20" i="13"/>
  <c r="D21" i="5" s="1"/>
  <c r="D194" i="13"/>
  <c r="D195" i="5" s="1"/>
  <c r="D264" i="13"/>
  <c r="D265" i="5" s="1"/>
  <c r="D357" i="13"/>
  <c r="D358" i="5" s="1"/>
  <c r="D40" i="13"/>
  <c r="D41" i="5" s="1"/>
  <c r="D78" i="13"/>
  <c r="D79" i="5" s="1"/>
  <c r="D124" i="13"/>
  <c r="D125" i="5" s="1"/>
  <c r="D300" i="13"/>
  <c r="D301" i="5" s="1"/>
  <c r="D363" i="13"/>
  <c r="D364" i="5" s="1"/>
  <c r="D350" i="13"/>
  <c r="D351" i="5" s="1"/>
  <c r="O3" i="13"/>
  <c r="L3" i="13"/>
  <c r="M3" i="13"/>
  <c r="P3" i="13"/>
  <c r="N3" i="13"/>
  <c r="D3" i="13" l="1"/>
  <c r="D4"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<sst xmlns="http://schemas.openxmlformats.org/spreadsheetml/2006/main" count="15063" uniqueCount="1292">
  <si>
    <t xml:space="preserve">Needs Monitoring Framework 2.0
</t>
  </si>
  <si>
    <t>Items</t>
  </si>
  <si>
    <t>Description</t>
  </si>
  <si>
    <t>Background</t>
  </si>
  <si>
    <t>Methodology</t>
  </si>
  <si>
    <t>Limitations</t>
  </si>
  <si>
    <t>Sheets</t>
  </si>
  <si>
    <t>Indicator List</t>
  </si>
  <si>
    <t>Overview of the theoretical framework including:
- List of Multisectoral NMF indicators
- Data source for each indicator
- Severity thresholds for each indicator</t>
  </si>
  <si>
    <t>Overview</t>
  </si>
  <si>
    <t>Multisectoral Indicators</t>
  </si>
  <si>
    <t>EDU</t>
  </si>
  <si>
    <t>Rounded severities for each Education indicator and the overall Education severity (rounded to the first decimal) at the district level</t>
  </si>
  <si>
    <t>ESNFI</t>
  </si>
  <si>
    <t>Rounded severities for each ESNFI indicator and the overall ESNFI severity (rounded to the first decimal) at the district level</t>
  </si>
  <si>
    <t>Health</t>
  </si>
  <si>
    <t>Rounded severities of 50% highest-scoring of health indicators</t>
  </si>
  <si>
    <t>NUT</t>
  </si>
  <si>
    <t>Rounded severities for each Nutrition indicator and the overall Nutrition severity (rounded to the first decimal) at the district level. Given the inclusion of co-morbidity indicators, GAM is weighted at 0.6, and AWD and ARI at 0.2 respectively.</t>
  </si>
  <si>
    <t>PRO</t>
  </si>
  <si>
    <t>Rounded severities of 50% highest-scoring protection indicators</t>
  </si>
  <si>
    <t>FSC</t>
  </si>
  <si>
    <t>Rounded severities for 50% of highest-scoring of food security indicators</t>
  </si>
  <si>
    <t>WASH</t>
  </si>
  <si>
    <t>Rounded severities for each WASH indicator and the overall WASH severity (rounded to the first decimal) at the district level</t>
  </si>
  <si>
    <t>Share of the population in each severity category per Standard NMF indicator at the district level</t>
  </si>
  <si>
    <t>#</t>
  </si>
  <si>
    <t>Sector</t>
  </si>
  <si>
    <t>Indicator name</t>
  </si>
  <si>
    <t>Assessment name</t>
  </si>
  <si>
    <t>Granularity</t>
  </si>
  <si>
    <t>Data collection date</t>
  </si>
  <si>
    <t>1. None/Minimal</t>
  </si>
  <si>
    <t>2. Stress</t>
  </si>
  <si>
    <t>3. Severe</t>
  </si>
  <si>
    <t>4. Extreme</t>
  </si>
  <si>
    <t>5. Catastrophic</t>
  </si>
  <si>
    <t>HSM</t>
  </si>
  <si>
    <t>District</t>
  </si>
  <si>
    <t>No criteria</t>
  </si>
  <si>
    <t>Almost all/all children (76 - 100%)</t>
  </si>
  <si>
    <t>Many children (51 - 75%)</t>
  </si>
  <si>
    <t>Some children (26 - 50%) or Few children (1 - 25%)</t>
  </si>
  <si>
    <t>No children (0%)</t>
  </si>
  <si>
    <t>Area</t>
  </si>
  <si>
    <t>1 - 25%</t>
  </si>
  <si>
    <t>26 - 50%</t>
  </si>
  <si>
    <t>51 - 100%</t>
  </si>
  <si>
    <t>Many households (51 - 75%)</t>
  </si>
  <si>
    <t>No change or decreased</t>
  </si>
  <si>
    <t>Increased a little</t>
  </si>
  <si>
    <t>Increased a lot</t>
  </si>
  <si>
    <t>No critera</t>
  </si>
  <si>
    <t>HEA</t>
  </si>
  <si>
    <t>At home</t>
  </si>
  <si>
    <t>&lt;30 minutes</t>
  </si>
  <si>
    <t>&lt; 1 hour</t>
  </si>
  <si>
    <t>&lt; 3 hours</t>
  </si>
  <si>
    <t>More than 3 hours</t>
  </si>
  <si>
    <t>% of settlements where the most common tenancy agreements among households is owning or renting a shelter or being hosted for free or squatting a shelter</t>
  </si>
  <si>
    <t>No Criteria</t>
  </si>
  <si>
    <t>Almost all/all households (76 - 100%)</t>
  </si>
  <si>
    <t>SHL</t>
  </si>
  <si>
    <t>% of settlements where households are in need of NFIs (Refer to number of items most households in settlement have access to)</t>
  </si>
  <si>
    <t>Most households with 4 out of 5 NFIs</t>
  </si>
  <si>
    <t>Most households with 2 out of 5 NFIs</t>
  </si>
  <si>
    <t>Most households with 0 to 1  NFIs</t>
  </si>
  <si>
    <t>WSH</t>
  </si>
  <si>
    <t>&lt;10%</t>
  </si>
  <si>
    <t>10-15%</t>
  </si>
  <si>
    <t>20-25%</t>
  </si>
  <si>
    <t>&gt;25%</t>
  </si>
  <si>
    <t>&gt;=90%</t>
  </si>
  <si>
    <t>80-89%</t>
  </si>
  <si>
    <t xml:space="preserve">70-79% </t>
  </si>
  <si>
    <t>60-69%</t>
  </si>
  <si>
    <t>&lt;=59%</t>
  </si>
  <si>
    <t>No barriers identified</t>
  </si>
  <si>
    <t xml:space="preserve"> 1 or more barriers identified</t>
  </si>
  <si>
    <t>&lt;5%</t>
  </si>
  <si>
    <t>No hunger or almost no hunger - the majority of households had access to food everyday over the last 30 days</t>
  </si>
  <si>
    <t>Hunger is minor - most households have only RARELY no access to food (during the last 30 days, most households had no access to food during a maximum of 2 days in total)</t>
  </si>
  <si>
    <t>Hunger is moderate - most households have SOMETIMES no access to food (during the last 30 days, most households had no access to food during 3 to 10 days in total)</t>
  </si>
  <si>
    <t>Hunger is severe - most households have OFTEN no access to food (during the last 30 days, most households had no access to food during more than 10 days in total)</t>
  </si>
  <si>
    <t>No household involuntarily moved from the settlement</t>
  </si>
  <si>
    <t>Few households (1-25%) involuntarily moved from the settlement</t>
  </si>
  <si>
    <t>Some households (26-50%) or many households (51 - 75%) involuntarily moved from the settlement for not related to lack of food</t>
  </si>
  <si>
    <t>Some households (26-50%) or many households (51 - 75%) involuntarily moved from the settlement due to lack of food</t>
  </si>
  <si>
    <t>Almost all / all households (76 - 100%) involuntarily moved from the settlement</t>
  </si>
  <si>
    <t>CROSS / HEA</t>
  </si>
  <si>
    <t>% of Households with a vulnerable Head of Household (elderly (&gt;65) or HoH with a disability)</t>
  </si>
  <si>
    <t>1%-4%</t>
  </si>
  <si>
    <t>5%-9%%</t>
  </si>
  <si>
    <t xml:space="preserve">10% and above </t>
  </si>
  <si>
    <t>Prevalence of Global Acute Malnutrition among nutrition and health community malnutrition screening data</t>
  </si>
  <si>
    <t>5% - 9.9%</t>
  </si>
  <si>
    <t>10% - 14.9%</t>
  </si>
  <si>
    <t>≥15</t>
  </si>
  <si>
    <t>NUT / HEA</t>
  </si>
  <si>
    <t xml:space="preserve"> % of children under 5 reported to experience AWD in the past month</t>
  </si>
  <si>
    <t>0-4%</t>
  </si>
  <si>
    <t>5-9%</t>
  </si>
  <si>
    <t>10-14%</t>
  </si>
  <si>
    <r>
      <rPr>
        <strike/>
        <sz val="10"/>
        <color rgb="FFFFFFFF"/>
        <rFont val="Segoe UI"/>
        <family val="2"/>
      </rPr>
      <t xml:space="preserve">15 </t>
    </r>
    <r>
      <rPr>
        <sz val="10"/>
        <color rgb="FFFFFFFF"/>
        <rFont val="Segoe UI"/>
        <family val="2"/>
      </rPr>
      <t>-19%</t>
    </r>
  </si>
  <si>
    <t>&gt;20%</t>
  </si>
  <si>
    <t xml:space="preserve"> % of children under 5 reported to experience ARI (Acute Respiratory Infection) in the past month</t>
  </si>
  <si>
    <t>0-9%</t>
  </si>
  <si>
    <t>15-19%</t>
  </si>
  <si>
    <t>20-24%</t>
  </si>
  <si>
    <t>Measles Coverage ( &lt; 2 years old)</t>
  </si>
  <si>
    <t>&gt;95%</t>
  </si>
  <si>
    <t>80% - 94.9%</t>
  </si>
  <si>
    <t>65% - 79.9%</t>
  </si>
  <si>
    <t>50% - 64.9%</t>
  </si>
  <si>
    <t>0-49.9%</t>
  </si>
  <si>
    <t>PENTA3 Coverage in &lt;1 year old)</t>
  </si>
  <si>
    <t># of civilian casualties from mines, including VOIEDs and ERWs, in 2023 and 2024  </t>
  </si>
  <si>
    <t>Below 25</t>
  </si>
  <si>
    <t>25-49</t>
  </si>
  <si>
    <t>50-99</t>
  </si>
  <si>
    <t>100-199</t>
  </si>
  <si>
    <t>200-400</t>
  </si>
  <si>
    <t>Under-five Death/Mortality Rate (deaths/ 10,000 children U5/ day)</t>
  </si>
  <si>
    <t>&lt;1</t>
  </si>
  <si>
    <t>1-1.9</t>
  </si>
  <si>
    <t>2-3.9</t>
  </si>
  <si>
    <t>≥4</t>
  </si>
  <si>
    <t>Severities - Rounded</t>
  </si>
  <si>
    <t>Severities - In range of 0.5 severity points</t>
  </si>
  <si>
    <t>Severities - To the first decimal</t>
  </si>
  <si>
    <t>Province</t>
  </si>
  <si>
    <t>District name</t>
  </si>
  <si>
    <t>District code</t>
  </si>
  <si>
    <t>Education Severity</t>
  </si>
  <si>
    <t>ES-NFI Severity</t>
  </si>
  <si>
    <t>Health Severity</t>
  </si>
  <si>
    <t>Nutrition Severity</t>
  </si>
  <si>
    <t>Protection Severity</t>
  </si>
  <si>
    <t>Food Security Severity</t>
  </si>
  <si>
    <t>WASH Severity</t>
  </si>
  <si>
    <t>Kabul</t>
  </si>
  <si>
    <t>AF0101</t>
  </si>
  <si>
    <t>Paghman</t>
  </si>
  <si>
    <t>AF0102</t>
  </si>
  <si>
    <t>Chahar Asyab</t>
  </si>
  <si>
    <t>AF0103</t>
  </si>
  <si>
    <t>Bagrami</t>
  </si>
  <si>
    <t>AF0104</t>
  </si>
  <si>
    <t>Deh Sabz</t>
  </si>
  <si>
    <t>AF0105</t>
  </si>
  <si>
    <t>Shakar Dara</t>
  </si>
  <si>
    <t>AF0106</t>
  </si>
  <si>
    <t>Musahi</t>
  </si>
  <si>
    <t>AF0107</t>
  </si>
  <si>
    <t>Mir Bacha Kot</t>
  </si>
  <si>
    <t>AF0108</t>
  </si>
  <si>
    <t>Khak-e-Jabbar</t>
  </si>
  <si>
    <t>AF0109</t>
  </si>
  <si>
    <t>Kalakan</t>
  </si>
  <si>
    <t>AF0110</t>
  </si>
  <si>
    <t>Guldara</t>
  </si>
  <si>
    <t>AF0111</t>
  </si>
  <si>
    <t>Farza</t>
  </si>
  <si>
    <t>AF0112</t>
  </si>
  <si>
    <t>Estalef</t>
  </si>
  <si>
    <t>AF0113</t>
  </si>
  <si>
    <t>Qarabagh (Kabul)</t>
  </si>
  <si>
    <t>AF0114</t>
  </si>
  <si>
    <t>Surobi (Kabul)</t>
  </si>
  <si>
    <t>AF0115</t>
  </si>
  <si>
    <t>Kapisa</t>
  </si>
  <si>
    <t>Mahmood-e-Raqi</t>
  </si>
  <si>
    <t>AF0201</t>
  </si>
  <si>
    <t>Hisa-e-Duwum Kohistan</t>
  </si>
  <si>
    <t>AF0202</t>
  </si>
  <si>
    <t>Koh Band</t>
  </si>
  <si>
    <t>AF0203</t>
  </si>
  <si>
    <t>Hisa-e-Awal Kohistan</t>
  </si>
  <si>
    <t>AF0204</t>
  </si>
  <si>
    <t>Nijrab</t>
  </si>
  <si>
    <t>AF0205</t>
  </si>
  <si>
    <t>Tagab (Kapisa)</t>
  </si>
  <si>
    <t>AF0206</t>
  </si>
  <si>
    <t>Alasay</t>
  </si>
  <si>
    <t>AF0207</t>
  </si>
  <si>
    <t>Parwan</t>
  </si>
  <si>
    <t>Charikar</t>
  </si>
  <si>
    <t>AF0301</t>
  </si>
  <si>
    <t>Bagram</t>
  </si>
  <si>
    <t>AF0302</t>
  </si>
  <si>
    <t>Shinwari</t>
  </si>
  <si>
    <t>AF0303</t>
  </si>
  <si>
    <t>Sayed Khel</t>
  </si>
  <si>
    <t>AF0304</t>
  </si>
  <si>
    <t>Jabal Saraj</t>
  </si>
  <si>
    <t>AF0305</t>
  </si>
  <si>
    <t>Salang</t>
  </si>
  <si>
    <t>AF0306</t>
  </si>
  <si>
    <t>Ghorband</t>
  </si>
  <si>
    <t>AF0307</t>
  </si>
  <si>
    <t>Koh-e-Safi</t>
  </si>
  <si>
    <t>AF0308</t>
  </si>
  <si>
    <t>Surkh-e-Parsa</t>
  </si>
  <si>
    <t>AF0309</t>
  </si>
  <si>
    <t>Shekh Ali</t>
  </si>
  <si>
    <t>AF0310</t>
  </si>
  <si>
    <t>Maidan Wardak</t>
  </si>
  <si>
    <t>Maydan Shahr</t>
  </si>
  <si>
    <t>AF0401</t>
  </si>
  <si>
    <t>Nerkh</t>
  </si>
  <si>
    <t>AF0402</t>
  </si>
  <si>
    <t>Jalrez</t>
  </si>
  <si>
    <t>AF0403</t>
  </si>
  <si>
    <t>Chak-e-Wardak</t>
  </si>
  <si>
    <t>AF0404</t>
  </si>
  <si>
    <t>Saydabad</t>
  </si>
  <si>
    <t>AF0405</t>
  </si>
  <si>
    <t>Daymirdad</t>
  </si>
  <si>
    <t>AF0406</t>
  </si>
  <si>
    <t>Hesa-e-Awal Behsud</t>
  </si>
  <si>
    <t>AF0407</t>
  </si>
  <si>
    <t>Jaghatu (Wardak)</t>
  </si>
  <si>
    <t>AF0408</t>
  </si>
  <si>
    <t>Markaz-e-Behsud</t>
  </si>
  <si>
    <t>AF0409</t>
  </si>
  <si>
    <t>Logar</t>
  </si>
  <si>
    <t>Pul-e-Alam</t>
  </si>
  <si>
    <t>AF0501</t>
  </si>
  <si>
    <t>Baraki Barak</t>
  </si>
  <si>
    <t>AF0502</t>
  </si>
  <si>
    <t>Charkh</t>
  </si>
  <si>
    <t>AF0503</t>
  </si>
  <si>
    <t>Khoshi</t>
  </si>
  <si>
    <t>AF0504</t>
  </si>
  <si>
    <t>Mohammad Agha</t>
  </si>
  <si>
    <t>AF0505</t>
  </si>
  <si>
    <t>Kharwar</t>
  </si>
  <si>
    <t>AF0506</t>
  </si>
  <si>
    <t>Azra</t>
  </si>
  <si>
    <t>AF0507</t>
  </si>
  <si>
    <t>Nangarhar</t>
  </si>
  <si>
    <t>Jalalabad</t>
  </si>
  <si>
    <t>AF0601</t>
  </si>
  <si>
    <t>Behsud</t>
  </si>
  <si>
    <t>AF0602</t>
  </si>
  <si>
    <t>Surkh Rod</t>
  </si>
  <si>
    <t>AF0603</t>
  </si>
  <si>
    <t>Chaparhar</t>
  </si>
  <si>
    <t>AF0604</t>
  </si>
  <si>
    <t>Kama</t>
  </si>
  <si>
    <t>AF0605</t>
  </si>
  <si>
    <t>Kuz Kunar</t>
  </si>
  <si>
    <t>AF0606</t>
  </si>
  <si>
    <t>Rodat</t>
  </si>
  <si>
    <t>AF0607</t>
  </si>
  <si>
    <t>Khogyani</t>
  </si>
  <si>
    <t>AF0608</t>
  </si>
  <si>
    <t>Bati Kot</t>
  </si>
  <si>
    <t>AF0609</t>
  </si>
  <si>
    <t>Deh Bala</t>
  </si>
  <si>
    <t>AF0610</t>
  </si>
  <si>
    <t>Pachir Wa Agam</t>
  </si>
  <si>
    <t>AF0611</t>
  </si>
  <si>
    <t>Dara-e-Nur</t>
  </si>
  <si>
    <t>AF0612</t>
  </si>
  <si>
    <t>Kot</t>
  </si>
  <si>
    <t>AF0613</t>
  </si>
  <si>
    <t>Goshta</t>
  </si>
  <si>
    <t>AF0614</t>
  </si>
  <si>
    <t>Achin</t>
  </si>
  <si>
    <t>AF0615</t>
  </si>
  <si>
    <t>Shinwar</t>
  </si>
  <si>
    <t>AF0616</t>
  </si>
  <si>
    <t>Muhmand Dara</t>
  </si>
  <si>
    <t>AF0617</t>
  </si>
  <si>
    <t>Lalpoor</t>
  </si>
  <si>
    <t>AF0618</t>
  </si>
  <si>
    <t>Sherzad</t>
  </si>
  <si>
    <t>AF0619</t>
  </si>
  <si>
    <t>Nazyan</t>
  </si>
  <si>
    <t>AF0620</t>
  </si>
  <si>
    <t>Hesarak</t>
  </si>
  <si>
    <t>AF0621</t>
  </si>
  <si>
    <t>Dur Baba</t>
  </si>
  <si>
    <t>AF0622</t>
  </si>
  <si>
    <t>Laghman</t>
  </si>
  <si>
    <t>Mehtarlam</t>
  </si>
  <si>
    <t>AF0701</t>
  </si>
  <si>
    <t>Qarghayee</t>
  </si>
  <si>
    <t>AF0702</t>
  </si>
  <si>
    <t>Alishang</t>
  </si>
  <si>
    <t>AF0703</t>
  </si>
  <si>
    <t>Alingar</t>
  </si>
  <si>
    <t>AF0704</t>
  </si>
  <si>
    <t>Dawlatshah</t>
  </si>
  <si>
    <t>AF0705</t>
  </si>
  <si>
    <t>Panjsher</t>
  </si>
  <si>
    <t>Bazarak</t>
  </si>
  <si>
    <t>AF0801</t>
  </si>
  <si>
    <t>Rukha</t>
  </si>
  <si>
    <t>AF0802</t>
  </si>
  <si>
    <t>Dara</t>
  </si>
  <si>
    <t>AF0803</t>
  </si>
  <si>
    <t>Khenj</t>
  </si>
  <si>
    <t>AF0804</t>
  </si>
  <si>
    <t>Onaba</t>
  </si>
  <si>
    <t>AF0805</t>
  </si>
  <si>
    <t>Shutul</t>
  </si>
  <si>
    <t>AF0806</t>
  </si>
  <si>
    <t>Paryan</t>
  </si>
  <si>
    <t>AF0807</t>
  </si>
  <si>
    <t>Baghlan</t>
  </si>
  <si>
    <t>Pul-e-Khumri</t>
  </si>
  <si>
    <t>AF0901</t>
  </si>
  <si>
    <t>Dahana-e-Ghori</t>
  </si>
  <si>
    <t>AF0902</t>
  </si>
  <si>
    <t>Doshi</t>
  </si>
  <si>
    <t>AF0903</t>
  </si>
  <si>
    <t>Nahrin</t>
  </si>
  <si>
    <t>AF0904</t>
  </si>
  <si>
    <t>Baghlan-e-Jadid</t>
  </si>
  <si>
    <t>AF0905</t>
  </si>
  <si>
    <t>Khinjan</t>
  </si>
  <si>
    <t>AF0906</t>
  </si>
  <si>
    <t>Andarab</t>
  </si>
  <si>
    <t>AF0907</t>
  </si>
  <si>
    <t>Deh Salah</t>
  </si>
  <si>
    <t>AF0908</t>
  </si>
  <si>
    <t>Khwaja Hejran</t>
  </si>
  <si>
    <t>AF0909</t>
  </si>
  <si>
    <t>Burka</t>
  </si>
  <si>
    <t>AF0910</t>
  </si>
  <si>
    <t>Tala Wa Barfak</t>
  </si>
  <si>
    <t>AF0911</t>
  </si>
  <si>
    <t>Pul-e-Hisar</t>
  </si>
  <si>
    <t>AF0912</t>
  </si>
  <si>
    <t>Khost Wa Fereng</t>
  </si>
  <si>
    <t>AF0913</t>
  </si>
  <si>
    <t>Guzargah-e-Noor</t>
  </si>
  <si>
    <t>AF0914</t>
  </si>
  <si>
    <t>Fereng Wa Gharu</t>
  </si>
  <si>
    <t>AF0915</t>
  </si>
  <si>
    <t>Bamyan</t>
  </si>
  <si>
    <t>AF1001</t>
  </si>
  <si>
    <t>Shibar</t>
  </si>
  <si>
    <t>AF1002</t>
  </si>
  <si>
    <t>Sayghan</t>
  </si>
  <si>
    <t>AF1003</t>
  </si>
  <si>
    <t>Kahmard</t>
  </si>
  <si>
    <t>AF1004</t>
  </si>
  <si>
    <t>Yakawlang</t>
  </si>
  <si>
    <t>AF1005</t>
  </si>
  <si>
    <t>Panjab</t>
  </si>
  <si>
    <t>AF1006</t>
  </si>
  <si>
    <t>Waras</t>
  </si>
  <si>
    <t>AF1007</t>
  </si>
  <si>
    <t>Ghazni</t>
  </si>
  <si>
    <t>AF1101</t>
  </si>
  <si>
    <t>Wali Muhammad Shahid</t>
  </si>
  <si>
    <t>AF1102</t>
  </si>
  <si>
    <t>Khwaja Omari</t>
  </si>
  <si>
    <t>AF1103</t>
  </si>
  <si>
    <t>Waghaz</t>
  </si>
  <si>
    <t>AF1104</t>
  </si>
  <si>
    <t>Deh Yak</t>
  </si>
  <si>
    <t>AF1105</t>
  </si>
  <si>
    <t>Jaghatu (Ghazni)</t>
  </si>
  <si>
    <t>AF1106</t>
  </si>
  <si>
    <t>Andar</t>
  </si>
  <si>
    <t>AF1107</t>
  </si>
  <si>
    <t>Zanakhan</t>
  </si>
  <si>
    <t>AF1108</t>
  </si>
  <si>
    <t>Rashidan</t>
  </si>
  <si>
    <t>AF1109</t>
  </si>
  <si>
    <t>Nawur</t>
  </si>
  <si>
    <t>AF1110</t>
  </si>
  <si>
    <t>Qarabagh (Ghazni)</t>
  </si>
  <si>
    <t>AF1111</t>
  </si>
  <si>
    <t>Giro</t>
  </si>
  <si>
    <t>AF1112</t>
  </si>
  <si>
    <t>Ab Band</t>
  </si>
  <si>
    <t>AF1113</t>
  </si>
  <si>
    <t>Jaghori</t>
  </si>
  <si>
    <t>AF1114</t>
  </si>
  <si>
    <t>Muqur (Ghazni)</t>
  </si>
  <si>
    <t>AF1115</t>
  </si>
  <si>
    <t>Malistan</t>
  </si>
  <si>
    <t>AF1116</t>
  </si>
  <si>
    <t>Gelan</t>
  </si>
  <si>
    <t>AF1117</t>
  </si>
  <si>
    <t>Ajristan</t>
  </si>
  <si>
    <t>AF1118</t>
  </si>
  <si>
    <t>Nawa</t>
  </si>
  <si>
    <t>AF1119</t>
  </si>
  <si>
    <t>Paktika</t>
  </si>
  <si>
    <t>Sharan</t>
  </si>
  <si>
    <t>AF1201</t>
  </si>
  <si>
    <t>Mata Khan</t>
  </si>
  <si>
    <t>AF1202</t>
  </si>
  <si>
    <t>Yosuf Khel</t>
  </si>
  <si>
    <t>AF1203</t>
  </si>
  <si>
    <t>Yahya Khel</t>
  </si>
  <si>
    <t>AF1204</t>
  </si>
  <si>
    <t>Sar Rawzah</t>
  </si>
  <si>
    <t>AF1205</t>
  </si>
  <si>
    <t>Omna</t>
  </si>
  <si>
    <t>AF1206</t>
  </si>
  <si>
    <t>Zarghun Shahr</t>
  </si>
  <si>
    <t>AF1207</t>
  </si>
  <si>
    <t>Gomal</t>
  </si>
  <si>
    <t>AF1208</t>
  </si>
  <si>
    <t>Jani Khel</t>
  </si>
  <si>
    <t>AF1209</t>
  </si>
  <si>
    <t>Surobi (Paktika)</t>
  </si>
  <si>
    <t>AF1210</t>
  </si>
  <si>
    <t>Urgun</t>
  </si>
  <si>
    <t>AF1211</t>
  </si>
  <si>
    <t>Ziruk</t>
  </si>
  <si>
    <t>AF1212</t>
  </si>
  <si>
    <t>Nika</t>
  </si>
  <si>
    <t>AF1213</t>
  </si>
  <si>
    <t>Barmal</t>
  </si>
  <si>
    <t>AF1214</t>
  </si>
  <si>
    <t>Giyan</t>
  </si>
  <si>
    <t>AF1215</t>
  </si>
  <si>
    <t>Dila</t>
  </si>
  <si>
    <t>AF1216</t>
  </si>
  <si>
    <t>Wazakhwah</t>
  </si>
  <si>
    <t>AF1217</t>
  </si>
  <si>
    <t>Wormamay</t>
  </si>
  <si>
    <t>AF1218</t>
  </si>
  <si>
    <t>Turwo</t>
  </si>
  <si>
    <t>AF1219</t>
  </si>
  <si>
    <t>Paktya</t>
  </si>
  <si>
    <t>Gardez</t>
  </si>
  <si>
    <t>AF1301</t>
  </si>
  <si>
    <t>Ahmadaba</t>
  </si>
  <si>
    <t>AF1302</t>
  </si>
  <si>
    <t>Zurmat</t>
  </si>
  <si>
    <t>AF1303</t>
  </si>
  <si>
    <t>Shawak</t>
  </si>
  <si>
    <t>AF1304</t>
  </si>
  <si>
    <t>Zadran</t>
  </si>
  <si>
    <t>AF1305</t>
  </si>
  <si>
    <t>Sayed Karam</t>
  </si>
  <si>
    <t>AF1306</t>
  </si>
  <si>
    <t>Jaji</t>
  </si>
  <si>
    <t>AF1307</t>
  </si>
  <si>
    <t>Laja Ahmad Khel</t>
  </si>
  <si>
    <t>AF1308</t>
  </si>
  <si>
    <t>Jani Khel (Paktya)</t>
  </si>
  <si>
    <t>AF1309</t>
  </si>
  <si>
    <t>Chamkani</t>
  </si>
  <si>
    <t>AF1310</t>
  </si>
  <si>
    <t>Dand Wa Patan</t>
  </si>
  <si>
    <t>AF1311</t>
  </si>
  <si>
    <t>Khost</t>
  </si>
  <si>
    <t>Matun (Khost)</t>
  </si>
  <si>
    <t>AF1401</t>
  </si>
  <si>
    <t>Mandozayi</t>
  </si>
  <si>
    <t>AF1402</t>
  </si>
  <si>
    <t>Gurbuz</t>
  </si>
  <si>
    <t>AF1403</t>
  </si>
  <si>
    <t>Tani</t>
  </si>
  <si>
    <t>AF1404</t>
  </si>
  <si>
    <t>Musa Khel</t>
  </si>
  <si>
    <t>AF1405</t>
  </si>
  <si>
    <t>Nadir Shah Kot</t>
  </si>
  <si>
    <t>AF1406</t>
  </si>
  <si>
    <t>Sabari</t>
  </si>
  <si>
    <t>AF1407</t>
  </si>
  <si>
    <t>Terezayi</t>
  </si>
  <si>
    <t>AF1408</t>
  </si>
  <si>
    <t>Bak</t>
  </si>
  <si>
    <t>AF1409</t>
  </si>
  <si>
    <t>Qalandar</t>
  </si>
  <si>
    <t>AF1410</t>
  </si>
  <si>
    <t>Spera</t>
  </si>
  <si>
    <t>AF1411</t>
  </si>
  <si>
    <t>Shamul</t>
  </si>
  <si>
    <t>AF1412</t>
  </si>
  <si>
    <t>Jaji Maydan</t>
  </si>
  <si>
    <t>AF1413</t>
  </si>
  <si>
    <t>Kunar</t>
  </si>
  <si>
    <t>Asad Abad</t>
  </si>
  <si>
    <t>AF1501</t>
  </si>
  <si>
    <t>Marawara</t>
  </si>
  <si>
    <t>AF1502</t>
  </si>
  <si>
    <t>Watapur</t>
  </si>
  <si>
    <t>AF1503</t>
  </si>
  <si>
    <t>Narang</t>
  </si>
  <si>
    <t>AF1504</t>
  </si>
  <si>
    <t>Sar Kani</t>
  </si>
  <si>
    <t>AF1505</t>
  </si>
  <si>
    <t>Shigal</t>
  </si>
  <si>
    <t>AF1506</t>
  </si>
  <si>
    <t>Dara-e-Pech</t>
  </si>
  <si>
    <t>AF1507</t>
  </si>
  <si>
    <t>Bar Kunar</t>
  </si>
  <si>
    <t>AF1508</t>
  </si>
  <si>
    <t>Chawkay</t>
  </si>
  <si>
    <t>AF1509</t>
  </si>
  <si>
    <t>Khas Kunar</t>
  </si>
  <si>
    <t>AF1510</t>
  </si>
  <si>
    <t>Ghazi Abad</t>
  </si>
  <si>
    <t>AF1511</t>
  </si>
  <si>
    <t>Dangam</t>
  </si>
  <si>
    <t>AF1512</t>
  </si>
  <si>
    <t>Chapa Dara</t>
  </si>
  <si>
    <t>AF1513</t>
  </si>
  <si>
    <t>Nurgal</t>
  </si>
  <si>
    <t>AF1514</t>
  </si>
  <si>
    <t>Nari</t>
  </si>
  <si>
    <t>AF1515</t>
  </si>
  <si>
    <t>Nuristan</t>
  </si>
  <si>
    <t>Parun</t>
  </si>
  <si>
    <t>AF1601</t>
  </si>
  <si>
    <t>Waygal</t>
  </si>
  <si>
    <t>AF1602</t>
  </si>
  <si>
    <t>Wama</t>
  </si>
  <si>
    <t>AF1603</t>
  </si>
  <si>
    <t>Nurgaram</t>
  </si>
  <si>
    <t>AF1604</t>
  </si>
  <si>
    <t>Duab</t>
  </si>
  <si>
    <t>AF1605</t>
  </si>
  <si>
    <t>Kamdesh</t>
  </si>
  <si>
    <t>AF1606</t>
  </si>
  <si>
    <t>Mandol</t>
  </si>
  <si>
    <t>AF1607</t>
  </si>
  <si>
    <t>Barg-e-Matal</t>
  </si>
  <si>
    <t>AF1608</t>
  </si>
  <si>
    <t>Badakhshan</t>
  </si>
  <si>
    <t>Fayzabad (Badakhshan)</t>
  </si>
  <si>
    <t>AF1701</t>
  </si>
  <si>
    <t>Argo</t>
  </si>
  <si>
    <t>AF1702</t>
  </si>
  <si>
    <t>Arghanj Khwah</t>
  </si>
  <si>
    <t>AF1703</t>
  </si>
  <si>
    <t>Yaftal-e-Sufla</t>
  </si>
  <si>
    <t>AF1704</t>
  </si>
  <si>
    <t>Khash</t>
  </si>
  <si>
    <t>AF1705</t>
  </si>
  <si>
    <t>Baharak (Badakhshan)</t>
  </si>
  <si>
    <t>AF1706</t>
  </si>
  <si>
    <t>Darayem</t>
  </si>
  <si>
    <t>AF1707</t>
  </si>
  <si>
    <t>Kohestan (Badakhshan)</t>
  </si>
  <si>
    <t>AF1708</t>
  </si>
  <si>
    <t>Yawan</t>
  </si>
  <si>
    <t>AF1709</t>
  </si>
  <si>
    <t>Jorm</t>
  </si>
  <si>
    <t>AF1710</t>
  </si>
  <si>
    <t>Teshkan</t>
  </si>
  <si>
    <t>AF1711</t>
  </si>
  <si>
    <t>Shuhada</t>
  </si>
  <si>
    <t>AF1712</t>
  </si>
  <si>
    <t>Shahr-e-Buzurg</t>
  </si>
  <si>
    <t>AF1713</t>
  </si>
  <si>
    <t>Raghestan</t>
  </si>
  <si>
    <t>AF1714</t>
  </si>
  <si>
    <t>Kishm</t>
  </si>
  <si>
    <t>AF1715</t>
  </si>
  <si>
    <t>Warduj</t>
  </si>
  <si>
    <t>AF1716</t>
  </si>
  <si>
    <t>Tagab (Badakhshan)</t>
  </si>
  <si>
    <t>AF1717</t>
  </si>
  <si>
    <t>Yamgan</t>
  </si>
  <si>
    <t>AF1718</t>
  </si>
  <si>
    <t>Shighnan</t>
  </si>
  <si>
    <t>AF1719</t>
  </si>
  <si>
    <t>Khwahan</t>
  </si>
  <si>
    <t>AF1720</t>
  </si>
  <si>
    <t>Kofab</t>
  </si>
  <si>
    <t>AF1721</t>
  </si>
  <si>
    <t>Darwaz-e-Paeen</t>
  </si>
  <si>
    <t>AF1722</t>
  </si>
  <si>
    <t>Eshkashem</t>
  </si>
  <si>
    <t>AF1723</t>
  </si>
  <si>
    <t>Shaki</t>
  </si>
  <si>
    <t>AF1724</t>
  </si>
  <si>
    <t>Zebak</t>
  </si>
  <si>
    <t>AF1725</t>
  </si>
  <si>
    <t>Keran Wa Monjan</t>
  </si>
  <si>
    <t>AF1726</t>
  </si>
  <si>
    <t>Darwaz-e-Balla</t>
  </si>
  <si>
    <t>AF1727</t>
  </si>
  <si>
    <t>Wakhan</t>
  </si>
  <si>
    <t>AF1728</t>
  </si>
  <si>
    <t>Takhar</t>
  </si>
  <si>
    <t>Taloqan</t>
  </si>
  <si>
    <t>AF1801</t>
  </si>
  <si>
    <t>Hazar Sumuch</t>
  </si>
  <si>
    <t>AF1802</t>
  </si>
  <si>
    <t>Baharak (Takhar)</t>
  </si>
  <si>
    <t>AF1803</t>
  </si>
  <si>
    <t>Bangi</t>
  </si>
  <si>
    <t>AF1804</t>
  </si>
  <si>
    <t>Chal</t>
  </si>
  <si>
    <t>AF1805</t>
  </si>
  <si>
    <t>Namak Ab</t>
  </si>
  <si>
    <t>AF1806</t>
  </si>
  <si>
    <t>Kalafgan</t>
  </si>
  <si>
    <t>AF1807</t>
  </si>
  <si>
    <t>Farkhar</t>
  </si>
  <si>
    <t>AF1808</t>
  </si>
  <si>
    <t>Khwaja Ghar</t>
  </si>
  <si>
    <t>AF1809</t>
  </si>
  <si>
    <t>Rostaq</t>
  </si>
  <si>
    <t>AF1810</t>
  </si>
  <si>
    <t>Eshkamesh</t>
  </si>
  <si>
    <t>AF1811</t>
  </si>
  <si>
    <t>Dasht-e-Qala</t>
  </si>
  <si>
    <t>AF1812</t>
  </si>
  <si>
    <t>Warsaj</t>
  </si>
  <si>
    <t>AF1813</t>
  </si>
  <si>
    <t>Khwaja Bahawuddin</t>
  </si>
  <si>
    <t>AF1814</t>
  </si>
  <si>
    <t>Darqad</t>
  </si>
  <si>
    <t>AF1815</t>
  </si>
  <si>
    <t>Chahab</t>
  </si>
  <si>
    <t>AF1816</t>
  </si>
  <si>
    <t>Yangi Qala</t>
  </si>
  <si>
    <t>AF1817</t>
  </si>
  <si>
    <t>Kunduz</t>
  </si>
  <si>
    <t>AF1901</t>
  </si>
  <si>
    <t>Chahar Darah</t>
  </si>
  <si>
    <t>AF1902</t>
  </si>
  <si>
    <t>Ali Abad</t>
  </si>
  <si>
    <t>AF1903</t>
  </si>
  <si>
    <t>Khan Abad</t>
  </si>
  <si>
    <t>AF1904</t>
  </si>
  <si>
    <t>Imam Sahib</t>
  </si>
  <si>
    <t>AF1905</t>
  </si>
  <si>
    <t>Dasht-e-Archi</t>
  </si>
  <si>
    <t>AF1906</t>
  </si>
  <si>
    <t>Qala-e-Zal</t>
  </si>
  <si>
    <t>AF1907</t>
  </si>
  <si>
    <t>Samangan</t>
  </si>
  <si>
    <t>Aybak</t>
  </si>
  <si>
    <t>AF2001</t>
  </si>
  <si>
    <t>Hazrat-e-Sultan</t>
  </si>
  <si>
    <t>AF2002</t>
  </si>
  <si>
    <t>Khuram Wa Sarbagh</t>
  </si>
  <si>
    <t>AF2003</t>
  </si>
  <si>
    <t>Feroz Nakhchir</t>
  </si>
  <si>
    <t>AF2004</t>
  </si>
  <si>
    <t>Ruy-e-Duab</t>
  </si>
  <si>
    <t>AF2005</t>
  </si>
  <si>
    <t>Dara-e-Suf Payin</t>
  </si>
  <si>
    <t>AF2006</t>
  </si>
  <si>
    <t>Dara-e-Suf Bala</t>
  </si>
  <si>
    <t>AF2007</t>
  </si>
  <si>
    <t>Balkh</t>
  </si>
  <si>
    <t>Mazar-e-Sharif</t>
  </si>
  <si>
    <t>AF2101</t>
  </si>
  <si>
    <t>Nahr-e-Shahi</t>
  </si>
  <si>
    <t>AF2102</t>
  </si>
  <si>
    <t>Dehdadi</t>
  </si>
  <si>
    <t>AF2103</t>
  </si>
  <si>
    <t>Charkent</t>
  </si>
  <si>
    <t>AF2104</t>
  </si>
  <si>
    <t>Marmul</t>
  </si>
  <si>
    <t>AF2105</t>
  </si>
  <si>
    <t>AF2106</t>
  </si>
  <si>
    <t>Sholgareh</t>
  </si>
  <si>
    <t>AF2107</t>
  </si>
  <si>
    <t>Chemtal</t>
  </si>
  <si>
    <t>AF2108</t>
  </si>
  <si>
    <t>Dawlatabad (Balkh)</t>
  </si>
  <si>
    <t>AF2109</t>
  </si>
  <si>
    <t>Khulm</t>
  </si>
  <si>
    <t>AF2110</t>
  </si>
  <si>
    <t>Char Bolak</t>
  </si>
  <si>
    <t>AF2111</t>
  </si>
  <si>
    <t>Shortepa</t>
  </si>
  <si>
    <t>AF2112</t>
  </si>
  <si>
    <t>Kaldar</t>
  </si>
  <si>
    <t>AF2113</t>
  </si>
  <si>
    <t>Keshendeh</t>
  </si>
  <si>
    <t>AF2114</t>
  </si>
  <si>
    <t>Zari</t>
  </si>
  <si>
    <t>AF2115</t>
  </si>
  <si>
    <t>Sharak-e-Hayratan</t>
  </si>
  <si>
    <t>AF2116</t>
  </si>
  <si>
    <t>Sar-e-Pul</t>
  </si>
  <si>
    <t>AF2201</t>
  </si>
  <si>
    <t>Sayad</t>
  </si>
  <si>
    <t>AF2202</t>
  </si>
  <si>
    <t>Kohestanat</t>
  </si>
  <si>
    <t>AF2203</t>
  </si>
  <si>
    <t>Sozmaqala</t>
  </si>
  <si>
    <t>AF2204</t>
  </si>
  <si>
    <t>Sancharak</t>
  </si>
  <si>
    <t>AF2205</t>
  </si>
  <si>
    <t>Gosfandi</t>
  </si>
  <si>
    <t>AF2206</t>
  </si>
  <si>
    <t>Balkhab</t>
  </si>
  <si>
    <t>AF2207</t>
  </si>
  <si>
    <t>Ghor</t>
  </si>
  <si>
    <t>Feroz Koh</t>
  </si>
  <si>
    <t>AF2301</t>
  </si>
  <si>
    <t>Do Layna</t>
  </si>
  <si>
    <t>AF2302</t>
  </si>
  <si>
    <t>Dawlatyar</t>
  </si>
  <si>
    <t>AF2303</t>
  </si>
  <si>
    <t>Charsadra</t>
  </si>
  <si>
    <t>AF2304</t>
  </si>
  <si>
    <t>Pasaband</t>
  </si>
  <si>
    <t>AF2305</t>
  </si>
  <si>
    <t>Shahrak</t>
  </si>
  <si>
    <t>AF2306</t>
  </si>
  <si>
    <t>Lal Wa Sarjangal</t>
  </si>
  <si>
    <t>AF2307</t>
  </si>
  <si>
    <t>Taywarah</t>
  </si>
  <si>
    <t>AF2308</t>
  </si>
  <si>
    <t>Tolak</t>
  </si>
  <si>
    <t>AF2309</t>
  </si>
  <si>
    <t>Saghar</t>
  </si>
  <si>
    <t>AF2310</t>
  </si>
  <si>
    <t>Daykundi</t>
  </si>
  <si>
    <t>Nili</t>
  </si>
  <si>
    <t>AF2401</t>
  </si>
  <si>
    <t>Shahrestan</t>
  </si>
  <si>
    <t>AF2402</t>
  </si>
  <si>
    <t>Ashtarlay</t>
  </si>
  <si>
    <t>AF2403</t>
  </si>
  <si>
    <t>Khedir</t>
  </si>
  <si>
    <t>AF2404</t>
  </si>
  <si>
    <t>Kiti</t>
  </si>
  <si>
    <t>AF2405</t>
  </si>
  <si>
    <t>Miramor</t>
  </si>
  <si>
    <t>AF2406</t>
  </si>
  <si>
    <t>Sang-e-Takht</t>
  </si>
  <si>
    <t>AF2407</t>
  </si>
  <si>
    <t>Kajran</t>
  </si>
  <si>
    <t>AF2408</t>
  </si>
  <si>
    <t>Patoo</t>
  </si>
  <si>
    <t>AF2409</t>
  </si>
  <si>
    <t>Uruzgan</t>
  </si>
  <si>
    <t>Tirinkot</t>
  </si>
  <si>
    <t>AF2501</t>
  </si>
  <si>
    <t>Dehraoud</t>
  </si>
  <si>
    <t>AF2502</t>
  </si>
  <si>
    <t>Chora</t>
  </si>
  <si>
    <t>AF2503</t>
  </si>
  <si>
    <t>Shahid-e-Hassas</t>
  </si>
  <si>
    <t>AF2504</t>
  </si>
  <si>
    <t>Khas Uruzgan</t>
  </si>
  <si>
    <t>AF2505</t>
  </si>
  <si>
    <t>Chinarto</t>
  </si>
  <si>
    <t>AF2506</t>
  </si>
  <si>
    <t>Gizab</t>
  </si>
  <si>
    <t>AF2507</t>
  </si>
  <si>
    <t>Zabul</t>
  </si>
  <si>
    <t>Qalat</t>
  </si>
  <si>
    <t>AF2601</t>
  </si>
  <si>
    <t>Tarnak Wa Jaldak</t>
  </si>
  <si>
    <t>AF2602</t>
  </si>
  <si>
    <t>Shinkay</t>
  </si>
  <si>
    <t>AF2603</t>
  </si>
  <si>
    <t>Mizan</t>
  </si>
  <si>
    <t>AF2604</t>
  </si>
  <si>
    <t>Arghandab (Zabul)</t>
  </si>
  <si>
    <t>AF2605</t>
  </si>
  <si>
    <t>Shah Joi</t>
  </si>
  <si>
    <t>AF2606</t>
  </si>
  <si>
    <t>Daychopan</t>
  </si>
  <si>
    <t>AF2607</t>
  </si>
  <si>
    <t>Atghar</t>
  </si>
  <si>
    <t>AF2608</t>
  </si>
  <si>
    <t>Nawbahar</t>
  </si>
  <si>
    <t>AF2609</t>
  </si>
  <si>
    <t>Shamul Zai</t>
  </si>
  <si>
    <t>AF2610</t>
  </si>
  <si>
    <t>Kakar</t>
  </si>
  <si>
    <t>AF2611</t>
  </si>
  <si>
    <t>Kandahar</t>
  </si>
  <si>
    <t>AF2701</t>
  </si>
  <si>
    <t>Arghandab</t>
  </si>
  <si>
    <t>AF2702</t>
  </si>
  <si>
    <t>Daman</t>
  </si>
  <si>
    <t>AF2703</t>
  </si>
  <si>
    <t>Panjwayee</t>
  </si>
  <si>
    <t>AF2704</t>
  </si>
  <si>
    <t>Zheray</t>
  </si>
  <si>
    <t>AF2705</t>
  </si>
  <si>
    <t>Shah Wali Kot</t>
  </si>
  <si>
    <t>AF2706</t>
  </si>
  <si>
    <t>Khakrez</t>
  </si>
  <si>
    <t>AF2707</t>
  </si>
  <si>
    <t>Arghestan</t>
  </si>
  <si>
    <t>AF2708</t>
  </si>
  <si>
    <t>Ghorak</t>
  </si>
  <si>
    <t>AF2709</t>
  </si>
  <si>
    <t>Maiwand</t>
  </si>
  <si>
    <t>AF2710</t>
  </si>
  <si>
    <t>Spin Boldak</t>
  </si>
  <si>
    <t>AF2711</t>
  </si>
  <si>
    <t>Nesh</t>
  </si>
  <si>
    <t>AF2712</t>
  </si>
  <si>
    <t>Miyanshin</t>
  </si>
  <si>
    <t>AF2713</t>
  </si>
  <si>
    <t>Shorabak</t>
  </si>
  <si>
    <t>AF2714</t>
  </si>
  <si>
    <t>Maruf</t>
  </si>
  <si>
    <t>AF2715</t>
  </si>
  <si>
    <t>Reg</t>
  </si>
  <si>
    <t>AF2716</t>
  </si>
  <si>
    <t>Jawzjan</t>
  </si>
  <si>
    <t>Shiberghan</t>
  </si>
  <si>
    <t>AF2801</t>
  </si>
  <si>
    <t>Khwaja Dukoh</t>
  </si>
  <si>
    <t>AF2802</t>
  </si>
  <si>
    <t>Khanaqa</t>
  </si>
  <si>
    <t>AF2803</t>
  </si>
  <si>
    <t>Mingajik</t>
  </si>
  <si>
    <t>AF2804</t>
  </si>
  <si>
    <t>Qush Tepa</t>
  </si>
  <si>
    <t>AF2805</t>
  </si>
  <si>
    <t>Khamyab</t>
  </si>
  <si>
    <t>AF2806</t>
  </si>
  <si>
    <t>Aqcha</t>
  </si>
  <si>
    <t>AF2807</t>
  </si>
  <si>
    <t>Fayzabad (Jawzjan)</t>
  </si>
  <si>
    <t>AF2808</t>
  </si>
  <si>
    <t>Mardyan</t>
  </si>
  <si>
    <t>AF2809</t>
  </si>
  <si>
    <t>Qarqin</t>
  </si>
  <si>
    <t>AF2810</t>
  </si>
  <si>
    <t>Darzab</t>
  </si>
  <si>
    <t>AF2811</t>
  </si>
  <si>
    <t>Faryab</t>
  </si>
  <si>
    <t>Maymana</t>
  </si>
  <si>
    <t>AF2901</t>
  </si>
  <si>
    <t>Pashtun Kot</t>
  </si>
  <si>
    <t>AF2902</t>
  </si>
  <si>
    <t>Khwaja Sabz Posh</t>
  </si>
  <si>
    <t>AF2903</t>
  </si>
  <si>
    <t>Almar</t>
  </si>
  <si>
    <t>AF2904</t>
  </si>
  <si>
    <t>Bilcheragh</t>
  </si>
  <si>
    <t>AF2905</t>
  </si>
  <si>
    <t>Shirin Tagab</t>
  </si>
  <si>
    <t>AF2906</t>
  </si>
  <si>
    <t>Qaysar</t>
  </si>
  <si>
    <t>AF2907</t>
  </si>
  <si>
    <t>Gurzewan</t>
  </si>
  <si>
    <t>AF2908</t>
  </si>
  <si>
    <t>Dawlat Abad (Faryab)</t>
  </si>
  <si>
    <t>AF2909</t>
  </si>
  <si>
    <t>Kohistan (Faryab)</t>
  </si>
  <si>
    <t>AF2910</t>
  </si>
  <si>
    <t>Qaram Qul</t>
  </si>
  <si>
    <t>AF2911</t>
  </si>
  <si>
    <t>Qurghan</t>
  </si>
  <si>
    <t>AF2912</t>
  </si>
  <si>
    <t>Andkhoy</t>
  </si>
  <si>
    <t>AF2913</t>
  </si>
  <si>
    <t>Khan-e-Char Bagh</t>
  </si>
  <si>
    <t>AF2914</t>
  </si>
  <si>
    <t>Helmand</t>
  </si>
  <si>
    <t>Lashkargah</t>
  </si>
  <si>
    <t>AF3001</t>
  </si>
  <si>
    <t>Nad-e-Ali</t>
  </si>
  <si>
    <t>AF3002</t>
  </si>
  <si>
    <t>Nawa-e-Barakzaiy</t>
  </si>
  <si>
    <t>AF3003</t>
  </si>
  <si>
    <t>Nahr-e-Saraj</t>
  </si>
  <si>
    <t>AF3004</t>
  </si>
  <si>
    <t>Washer</t>
  </si>
  <si>
    <t>AF3005</t>
  </si>
  <si>
    <t>Garmser</t>
  </si>
  <si>
    <t>AF3006</t>
  </si>
  <si>
    <t>Nawzad</t>
  </si>
  <si>
    <t>AF3007</t>
  </si>
  <si>
    <t>Sangin</t>
  </si>
  <si>
    <t>AF3008</t>
  </si>
  <si>
    <t>Musa Qala</t>
  </si>
  <si>
    <t>AF3009</t>
  </si>
  <si>
    <t>Kajaki</t>
  </si>
  <si>
    <t>AF3010</t>
  </si>
  <si>
    <t>Reg-e-Khan Nishin</t>
  </si>
  <si>
    <t>AF3011</t>
  </si>
  <si>
    <t>Baghran</t>
  </si>
  <si>
    <t>AF3012</t>
  </si>
  <si>
    <t>Deh-e-Shu</t>
  </si>
  <si>
    <t>AF3013</t>
  </si>
  <si>
    <t>Badghis</t>
  </si>
  <si>
    <t>Qala-e-Naw</t>
  </si>
  <si>
    <t>AF3101</t>
  </si>
  <si>
    <t>Ab Kamari</t>
  </si>
  <si>
    <t>AF3102</t>
  </si>
  <si>
    <t>Muqur (Badghis)</t>
  </si>
  <si>
    <t>AF3103</t>
  </si>
  <si>
    <t>Qadis</t>
  </si>
  <si>
    <t>AF3104</t>
  </si>
  <si>
    <t>Bala Murghab</t>
  </si>
  <si>
    <t>AF3105</t>
  </si>
  <si>
    <t>Jawand</t>
  </si>
  <si>
    <t>AF3106</t>
  </si>
  <si>
    <t>Ghormach</t>
  </si>
  <si>
    <t>AF3107</t>
  </si>
  <si>
    <t>Herat</t>
  </si>
  <si>
    <t>AF3201</t>
  </si>
  <si>
    <t>Injil</t>
  </si>
  <si>
    <t>AF3202</t>
  </si>
  <si>
    <t>Guzara</t>
  </si>
  <si>
    <t>AF3203</t>
  </si>
  <si>
    <t>Karukh</t>
  </si>
  <si>
    <t>AF3204</t>
  </si>
  <si>
    <t>Zindajan</t>
  </si>
  <si>
    <t>AF3205</t>
  </si>
  <si>
    <t>Pashtun Zarghun</t>
  </si>
  <si>
    <t>AF3206</t>
  </si>
  <si>
    <t>Kushk</t>
  </si>
  <si>
    <t>AF3207</t>
  </si>
  <si>
    <t>Gulran</t>
  </si>
  <si>
    <t>AF3208</t>
  </si>
  <si>
    <t>Adraskan</t>
  </si>
  <si>
    <t>AF3209</t>
  </si>
  <si>
    <t>Kushk-e-Kuhna</t>
  </si>
  <si>
    <t>AF3210</t>
  </si>
  <si>
    <t>Ghoryan</t>
  </si>
  <si>
    <t>AF3211</t>
  </si>
  <si>
    <t>Obe</t>
  </si>
  <si>
    <t>AF3212</t>
  </si>
  <si>
    <t>Kohsan</t>
  </si>
  <si>
    <t>AF3213</t>
  </si>
  <si>
    <t>Shindand</t>
  </si>
  <si>
    <t>AF3214</t>
  </si>
  <si>
    <t>Farsi</t>
  </si>
  <si>
    <t>AF3215</t>
  </si>
  <si>
    <t>Chisht-e-Sharif</t>
  </si>
  <si>
    <t>AF3216</t>
  </si>
  <si>
    <t>Farah</t>
  </si>
  <si>
    <t>AF3301</t>
  </si>
  <si>
    <t>Pushtrod</t>
  </si>
  <si>
    <t>AF3302</t>
  </si>
  <si>
    <t>Khak-e-Safed</t>
  </si>
  <si>
    <t>AF3303</t>
  </si>
  <si>
    <t>Qala-e-Kah</t>
  </si>
  <si>
    <t>AF3304</t>
  </si>
  <si>
    <t>Shibkoh</t>
  </si>
  <si>
    <t>AF3305</t>
  </si>
  <si>
    <t>Bala Buluk</t>
  </si>
  <si>
    <t>AF3306</t>
  </si>
  <si>
    <t>Anar Dara</t>
  </si>
  <si>
    <t>AF3307</t>
  </si>
  <si>
    <t>Bakwa</t>
  </si>
  <si>
    <t>AF3308</t>
  </si>
  <si>
    <t>Lash-e-Juwayn</t>
  </si>
  <si>
    <t>AF3309</t>
  </si>
  <si>
    <t>Gulistan</t>
  </si>
  <si>
    <t>AF3310</t>
  </si>
  <si>
    <t>Pur Chaman</t>
  </si>
  <si>
    <t>AF3311</t>
  </si>
  <si>
    <t>Nimroz</t>
  </si>
  <si>
    <t>Zaranj</t>
  </si>
  <si>
    <t>AF3401</t>
  </si>
  <si>
    <t>Kang</t>
  </si>
  <si>
    <t>AF3402</t>
  </si>
  <si>
    <t>Chakhansur</t>
  </si>
  <si>
    <t>AF3403</t>
  </si>
  <si>
    <t>Char Burjak</t>
  </si>
  <si>
    <t>AF3404</t>
  </si>
  <si>
    <t>Khashrod</t>
  </si>
  <si>
    <t>AF3405</t>
  </si>
  <si>
    <t>Decimal - Average severity of 50% highest-scoring indicators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</si>
  <si>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</si>
  <si>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</si>
  <si>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</si>
  <si>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</si>
  <si>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</si>
  <si>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</si>
  <si>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</si>
  <si>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</si>
  <si>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</si>
  <si>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</si>
  <si>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</si>
  <si>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</si>
  <si>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</si>
  <si>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</si>
  <si>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</si>
  <si>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</si>
  <si>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</si>
  <si>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</si>
  <si>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</si>
  <si>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</si>
  <si>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</si>
  <si>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</si>
  <si>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</si>
  <si>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</si>
  <si>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</si>
  <si>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</si>
  <si>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</si>
  <si>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</si>
  <si>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</si>
  <si>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</si>
  <si>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</si>
  <si>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</si>
  <si>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</si>
  <si>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</si>
  <si>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</si>
  <si>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</si>
  <si>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Rounded - Average severity of ES-NFI indicators</t>
  </si>
  <si>
    <t>Decimal - Average severity of ES-NFI indicators</t>
  </si>
  <si>
    <t>Rounded - Average severity of education indicators</t>
  </si>
  <si>
    <t>Decimal - Average severity of education indicators</t>
  </si>
  <si>
    <t>Rounded - Average severity of highest 4 Health indicators</t>
  </si>
  <si>
    <t>Decimal - Average severity of highest 4 Health indicators</t>
  </si>
  <si>
    <t>Rounded - Average severity of Nutrition indicators</t>
  </si>
  <si>
    <t>Decimal - Average severity of Nutrition indicators</t>
  </si>
  <si>
    <t>Rounded - Average severity of the 50% (4) highest-scoring Protection indicators</t>
  </si>
  <si>
    <t>Decimal - Average severity of the 50% (4) highest-scoring Protection indicators</t>
  </si>
  <si>
    <t>Rounded - Average severity of the  50% (4) highest scoring FSC indicators</t>
  </si>
  <si>
    <t>Decimal - Average severity of the 50% (4) highest scoring FSC indicators</t>
  </si>
  <si>
    <t>Rounded - Average severity of the 4 WASH indicators</t>
  </si>
  <si>
    <t>Decimal - Average severity of the 4 Wash indicators</t>
  </si>
  <si>
    <t>Thresholds</t>
  </si>
  <si>
    <t>Value</t>
  </si>
  <si>
    <t>2</t>
  </si>
  <si>
    <t>3</t>
  </si>
  <si>
    <t>5</t>
  </si>
  <si>
    <t>Severity</t>
  </si>
  <si>
    <t>4</t>
  </si>
  <si>
    <t>1</t>
  </si>
  <si>
    <t>district_code</t>
  </si>
  <si>
    <t>nmf_30_hoh_vulnerable- value -extreme</t>
  </si>
  <si>
    <t>nmf_30_hoh_vulnerable- value -severe</t>
  </si>
  <si>
    <t>nmf_30_hoh_vulnerable- value -stress</t>
  </si>
  <si>
    <t>nmf_30_hoh_vulnerable- value -minimal</t>
  </si>
  <si>
    <t>s_5</t>
  </si>
  <si>
    <t>s_4</t>
  </si>
  <si>
    <t>s_3</t>
  </si>
  <si>
    <t>s_2</t>
  </si>
  <si>
    <t>s_1</t>
  </si>
  <si>
    <t>mine_minimal</t>
  </si>
  <si>
    <t>mine_stress</t>
  </si>
  <si>
    <t>mine_severe</t>
  </si>
  <si>
    <t>mine_extreme</t>
  </si>
  <si>
    <t>mine_catastrophic</t>
  </si>
  <si>
    <t>Intersecoral Severity</t>
  </si>
  <si>
    <r>
      <t>The Needs Monitoring Framework (NMF) was developed by the Assessment and Analysis Working Group (AAWG) with the aim to ensure a more regular (quarterly) monitoring of the evolution of needs in between yearly Humanitarian Planing Cylces (HPCs) and serve as an evidence base to support district-level as well as seasonal prioritization exercises.</t>
    </r>
    <r>
      <rPr>
        <b/>
        <sz val="11"/>
        <color rgb="FF000000"/>
        <rFont val="Leelawadee"/>
        <family val="2"/>
      </rPr>
      <t xml:space="preserve"> </t>
    </r>
    <r>
      <rPr>
        <sz val="11"/>
        <color rgb="FF000000"/>
        <rFont val="Leelawadee"/>
        <family val="2"/>
      </rPr>
      <t xml:space="preserve">This pilot of the NMF 2.0 exclusively used the Humanitarian Situation Monitoring (HSM) as a data source considering its nation-wide district level coverage and data collection timeframe (October 14 - September 3, 2024). 
</t>
    </r>
  </si>
  <si>
    <r>
      <t xml:space="preserve">The following limitations lead to lower accuracy for individual indicators and sectors, which improves at higher levels of aggregation:
- The datasource (HSM) relies on Key Informants reporting on the situation of their settlement, making </t>
    </r>
    <r>
      <rPr>
        <b/>
        <sz val="11"/>
        <color rgb="FF000000"/>
        <rFont val="Leelawadee"/>
        <family val="2"/>
      </rPr>
      <t>findings indicative only,</t>
    </r>
    <r>
      <rPr>
        <sz val="11"/>
        <color rgb="FF000000"/>
        <rFont val="Leelawadee"/>
        <family val="2"/>
      </rPr>
      <t xml:space="preserve"> at times with a limited number of interviews per district.
- Data gaps limited the number of JIAF 2.0 indicators that could be approximated.
- Differences in phrasing between JIAF indicators and NMF standard indicators reduce the comparability.
- Data for six indicators, including indicators 21, 22, 32, 33, 34, and 35, are unavailable, which limits the comprehensiveness of the analysis for the affected sectors.
The NMF only analyses quantitative data and should strictly be used for sub-provincial comparison only (i.e., not to inform provincial differences). 
Results benefit from additional traingulation and qualitative expert judgement for additional contextualization. </t>
    </r>
  </si>
  <si>
    <t xml:space="preserve">This round of the NMF consists of 37 cross-cutting and multi-sectoral indicators. 
To the extent possible, indicators are modelled after the JIAF 2.0 to allow for sub-provincial comparison. For each JIAF indicator, a proxy indicator assessed through the HSM with district-level results was identified and analyzed in accordance to the 5 severity thresholds. Sectoral is aggregated at the district level based on the JIAF 1.0 methodology, whereby the individual indicator severity is based on the 25% of the population with the highest severity.
The intersectoral severity levels in this dataset are calculated based on the approach outlined in the JIAF 2 technical manual. This methodology combines severity scores from multiple sectors to provide an aggregated intersectoral severity level for each district. The scoring criteria are as follows:
Severity 1: Less than 4 sectors are in stressed or worse conditions.
Severity 2: At least 4 sectors are in Phase 2 (stressed) or worse conditions.
Severity 3: At least 4 sectors are in Phase 3 (crisis) or worse conditions.
Severity 4: At least 4 sectors are in Phase 4 (emergency) or worse conditions.
Severity 5: At least 2 sectors are in Phase 5 (catastrophe) and at least 2 additional sectors are in Phase 4 or worse conditions.
For detailed information on the indicators and aggregation methods, please refer to the "Indicator List" worksheet. </t>
  </si>
  <si>
    <t>Summary of severities for each district including:
- Intersectoral severity per district
- Rounded sectoral severities
- Severities in ranges of 0.5 severity points to allow for more variation in the severity classifications
- Severities rounded to the first decimal place to allow for a more detailed comparison between districts</t>
  </si>
  <si>
    <t>Intersectoral Severity</t>
  </si>
  <si>
    <t>Average Severity</t>
  </si>
  <si>
    <t>All Indicators</t>
  </si>
  <si>
    <t>Severities of all individual indicators included in the NMF.</t>
  </si>
  <si>
    <t>All indicators - Breakdown</t>
  </si>
  <si>
    <t>% settlements where KIs reporting on boys in the settlement currently attending school or % settlements where KIs reporting on girls in the settlement currently attending school</t>
  </si>
  <si>
    <t xml:space="preserve">% settlements where KIs reporting on food insufficiency in the settlement in the past 30 days </t>
  </si>
  <si>
    <t>Nobody or almost noboby (around 0%)</t>
  </si>
  <si>
    <t>a few (around 1 in 4 people or 25%)</t>
  </si>
  <si>
    <t>About half (around 2 in 4 people or 50%)</t>
  </si>
  <si>
    <t>Most (around 3 in 4 people or 75%)</t>
  </si>
  <si>
    <t>All or almost all (around 4 in 4 people or 100%)</t>
  </si>
  <si>
    <t>% settlements where KIs reporting the proportion of households doing unusual things to obtain food in the past 30 days</t>
  </si>
  <si>
    <t>% of settlements where KIs report an sudden increase in food item prices</t>
  </si>
  <si>
    <t>% settlements where KIs reporting if the households have access to adequate healthcare, they need</t>
  </si>
  <si>
    <t>% settlements where KIs reporting on the availability of any health centre providing maternity services</t>
  </si>
  <si>
    <t>Public Health Facility, private clinic/Doctor, Mobile Health Team services</t>
  </si>
  <si>
    <t>Traditional birth attendants/Traditional Healer</t>
  </si>
  <si>
    <t>% settlements where KIs reporting the average time for accessing the nearest functional health facility</t>
  </si>
  <si>
    <t>% settlements where KIs report main safety or protection concern</t>
  </si>
  <si>
    <t xml:space="preserve">No safety concerns </t>
  </si>
  <si>
    <t>Insult - verbal aggression
Presence of wild animals (e.g., snakes, wolves)
Harassement or intimidation</t>
  </si>
  <si>
    <t xml:space="preserve">
Physical violence
Looting
Forced eviction
Discrimination (including denial of access to basic services due to any reason)
</t>
  </si>
  <si>
    <t xml:space="preserve">
Sexual and gender-based  violence
Family separation</t>
  </si>
  <si>
    <t xml:space="preserve">
Abduction
Forced recruitment</t>
  </si>
  <si>
    <t xml:space="preserve">
Ownership with document
Rented (written document)
</t>
  </si>
  <si>
    <t>Ownership without document
Rented  (verbal)</t>
  </si>
  <si>
    <t>Hosted for free</t>
  </si>
  <si>
    <t>No occupancy agreement (squatting)</t>
  </si>
  <si>
    <t>PRO/ SHL</t>
  </si>
  <si>
    <t>% settlements where KIs reporting the proportion of households with at least one member have valid civil documentation</t>
  </si>
  <si>
    <t xml:space="preserve">Nobody or almost nobody (around 0%)
A few (around 1 in 4 people or 25%)
</t>
  </si>
  <si>
    <t>% settlements where KIs reporting the type of shelter that the majority of people live in</t>
  </si>
  <si>
    <t xml:space="preserve">% of settlements where the majority of Kis reported their settlements do not have access to suffcient quantity of water for drinking, cooking, bathing, washing or other domestic use </t>
  </si>
  <si>
    <t>Yes, water has been sufficient</t>
  </si>
  <si>
    <t xml:space="preserve">Rarely (1-2 days)
</t>
  </si>
  <si>
    <t>Sometimes (3-10 days)</t>
  </si>
  <si>
    <t>Often (11-20 days)</t>
  </si>
  <si>
    <t>Always (more than 20 days)</t>
  </si>
  <si>
    <t>WSH/ FSC</t>
  </si>
  <si>
    <t>% of settlement by main source of drinking water for most people</t>
  </si>
  <si>
    <t>Water comes from an improved source (Protected from outside contamination (improved water source), for example: piped water/tap, covered dug well, pumped well/borehole, tanker truck/carts with tank/store, bottled water, water bags, protected rainwater, etc.)</t>
  </si>
  <si>
    <t>Water comes from an unimproved source (Not-protected from outside contamination ( for example: unprotected well, traditional dug well, unprotected natural spring, etc)</t>
  </si>
  <si>
    <t>% settlements where KIs reporting the average time to the main water source</t>
  </si>
  <si>
    <t>Less than 5 minutes
Between 5 and 30 minutes</t>
  </si>
  <si>
    <t>Between 30 minutes and 1 hour</t>
  </si>
  <si>
    <t>More than 1 hour</t>
  </si>
  <si>
    <t>WSH / FSC</t>
  </si>
  <si>
    <t>% of settlements where Kis report the majority of households have access to a functional and improved sanitation facility</t>
  </si>
  <si>
    <t>Everyone or almost everyone (around 100%)</t>
  </si>
  <si>
    <t>A few (around 1 in 4 people or 25%)</t>
  </si>
  <si>
    <t>Nobody or almost nobody (around 0%)</t>
  </si>
  <si>
    <t>% settlements where KIs reporting women are not allowed to access water sources alone</t>
  </si>
  <si>
    <t xml:space="preserve">15-20%
</t>
  </si>
  <si>
    <t>% settlements where KIs reporting on access to trauma care within 24 hours</t>
  </si>
  <si>
    <t xml:space="preserve">HEA </t>
  </si>
  <si>
    <t>% of settlements where KI reporting the education of school aged boys/girls disrupted by type of events</t>
  </si>
  <si>
    <t>% of KIs aware of the presence of ANY explosive hazards (mines, ERWs, PPIEDs) in or near (&lt;5km) of their settlement</t>
  </si>
  <si>
    <t>5 - 24%</t>
  </si>
  <si>
    <t>25-49%</t>
  </si>
  <si>
    <t>80 - 100%</t>
  </si>
  <si>
    <t>% settlements where KIs reporting on the hunger level of households</t>
  </si>
  <si>
    <t>% of settlements where Kis reporting a shock event (natural disaster, suspension of humanitarian assistance, economic shock, disease outbreak, sudden onset shock) driving limited access to food</t>
  </si>
  <si>
    <t>&lt; 30%</t>
  </si>
  <si>
    <t>30-50%</t>
  </si>
  <si>
    <t>50-70%</t>
  </si>
  <si>
    <t>70-90%</t>
  </si>
  <si>
    <t>&gt;90%</t>
  </si>
  <si>
    <t>% settlements where KIs reporting the proportion of displaced people in the settlement</t>
  </si>
  <si>
    <t>% settlements where KIs reporting a sudden drop in the number of livestock in the past 30 days</t>
  </si>
  <si>
    <t>Not applicable - people do not currently raise animals in this community, Number of livestock is normal or almost normal for this time of the year</t>
  </si>
  <si>
    <t xml:space="preserve">Number of livestock is about half of what's normal for this time of the year
</t>
  </si>
  <si>
    <t>Number of livestock reduced by more than half</t>
  </si>
  <si>
    <t>% settlements where KIs compare the last crop yield harvest to the previous harvest of the same crops</t>
  </si>
  <si>
    <t>Not applicable - people do not currently cultivate crops in this community, Much more than usual, A bit more than usual, Usual crop yield</t>
  </si>
  <si>
    <t>A bit less than usual</t>
  </si>
  <si>
    <t>Much less than usual</t>
  </si>
  <si>
    <t>No harvest at all / all harvest were lost</t>
  </si>
  <si>
    <t>% settlements where KIs reporting on coping strategies adopted by HHs due to lack of food or money to buy food in the past 30 days</t>
  </si>
  <si>
    <t xml:space="preserve">No food-related coping strategies use:
None of the above
</t>
  </si>
  <si>
    <t>Engaging in first-level actions due to lack of food or money to buy food:
- Sharing of food between relatives
- Asking neighbors for food or money</t>
  </si>
  <si>
    <t>60-89%</t>
  </si>
  <si>
    <t xml:space="preserve">30-60% </t>
  </si>
  <si>
    <t>Below 30%</t>
  </si>
  <si>
    <t xml:space="preserve">Engaging in third-level actions due to lack of food or money to buy food:
-begging for food or money
</t>
  </si>
  <si>
    <t>Engaging in second-level actions due to lack of food or money to buy food: 
- Eating wild food that is not eaten during normal times when there is enough food
- Children working to support families
- Eating seeds meant for next planting season</t>
  </si>
  <si>
    <t xml:space="preserve">Surface water, for example: river, dam, lake, pond, stream, canal, irrigation system, etc.
</t>
  </si>
  <si>
    <t>50-79%</t>
  </si>
  <si>
    <t xml:space="preserve">Which of the following responses best describes the current level of building damage or destruction in the settlement? </t>
  </si>
  <si>
    <t>No damage</t>
  </si>
  <si>
    <t>Moderate (some buildings are unusable)</t>
  </si>
  <si>
    <t>Severe (many buildings are unusable)</t>
  </si>
  <si>
    <t>Extreme (almost all buildings are unusable)</t>
  </si>
  <si>
    <t>% of settlements where early marriage was reported as a coping mechanism within 3 months of data collection</t>
  </si>
  <si>
    <t>Most households with 3 out of 5 NFIs</t>
  </si>
  <si>
    <t>Most households with 5 out of 5 NFIs</t>
  </si>
  <si>
    <t>DHIS2</t>
  </si>
  <si>
    <t>SMART</t>
  </si>
  <si>
    <t>ACLED</t>
  </si>
  <si>
    <t>nmf_1_attending_school- value -minimal</t>
  </si>
  <si>
    <t>nmf_1_attending_school- value -severe</t>
  </si>
  <si>
    <t>nmf_1_attending_school- value -extreme</t>
  </si>
  <si>
    <t>nmf_1_attending_school- value -catastrophic</t>
  </si>
  <si>
    <t>nmf_2_child_marriage- value -minimal</t>
  </si>
  <si>
    <t>nmf_2_child_marriage- value -severe</t>
  </si>
  <si>
    <t>nmf_2_child_marriage- value -extreme</t>
  </si>
  <si>
    <t>nmf_2_child_marriage- value -catastrophic</t>
  </si>
  <si>
    <t>nmf_3_food_incufficient- value -minimal</t>
  </si>
  <si>
    <t>nmf_3_food_incufficient- value -stress</t>
  </si>
  <si>
    <t>nmf_3_food_incufficient- value -severe</t>
  </si>
  <si>
    <t>nmf_3_food_incufficient- value -extreme</t>
  </si>
  <si>
    <t>nmf_3_food_incufficient- value -catastrophic</t>
  </si>
  <si>
    <t>nmf_5_sudden_food_price_change- value -minimal</t>
  </si>
  <si>
    <t>nmf_5_sudden_food_price_change- value -stress</t>
  </si>
  <si>
    <t>nmf_5_sudden_food_price_change- value -severe</t>
  </si>
  <si>
    <t>nmf_6_fun_health_facility- value -minimal</t>
  </si>
  <si>
    <t>nmf_6_fun_health_facility- value -stress</t>
  </si>
  <si>
    <t>nmf_6_fun_health_facility- value -severe</t>
  </si>
  <si>
    <t>nmf_6_fun_health_facility- value -extreme</t>
  </si>
  <si>
    <t>nmf_7_women_birth- value -minimal</t>
  </si>
  <si>
    <t>nmf_7_women_birth- value -stress</t>
  </si>
  <si>
    <t>nmf_7_women_birth- value -severe</t>
  </si>
  <si>
    <t>nmf_8_distance_health_facility- value -minimal</t>
  </si>
  <si>
    <t>nmf_8_distance_health_facility- value -stress</t>
  </si>
  <si>
    <t>nmf_8_distance_health_facility- value -severe</t>
  </si>
  <si>
    <t>nmf_8_distance_health_facility- value -extreme</t>
  </si>
  <si>
    <t>nmf_9_incident- value -minimal</t>
  </si>
  <si>
    <t>nmf_9_incident- value -stress</t>
  </si>
  <si>
    <t>nmf_9_incident- value -severe</t>
  </si>
  <si>
    <t>nmf_9_incident- value -extreme</t>
  </si>
  <si>
    <t>nmf_9_incident- value -catastrophic</t>
  </si>
  <si>
    <t>nmf_10_shelter_tenancy- value -minimal</t>
  </si>
  <si>
    <t>nmf_10_shelter_tenancy- value -stress</t>
  </si>
  <si>
    <t>nmf_10_shelter_tenancy- value -severe</t>
  </si>
  <si>
    <t>nmf_10_shelter_tenancy- value -extreme</t>
  </si>
  <si>
    <t>nmf_11_tazkira_pop- value -minimal</t>
  </si>
  <si>
    <t>nmf_11_tazkira_pop- value -stress</t>
  </si>
  <si>
    <t>nmf_11_tazkira_pop- value -severe</t>
  </si>
  <si>
    <t>nmf_12_shelter_type- value -minimal</t>
  </si>
  <si>
    <t>nmf_12_shelter_type- value -severe</t>
  </si>
  <si>
    <t>nmf_13_shelter_damage- value -minimal</t>
  </si>
  <si>
    <t>nmf_13_shelter_damage- value -stress</t>
  </si>
  <si>
    <t>nmf_13_shelter_damage- value -severe</t>
  </si>
  <si>
    <t>nmf_14_nfi- value -minimal</t>
  </si>
  <si>
    <t>nmf_14_nfi- value -stress</t>
  </si>
  <si>
    <t>nmf_14_nfi- value -severe</t>
  </si>
  <si>
    <t>nmf_14_nfi- value -extreme</t>
  </si>
  <si>
    <t>nmf_14_nfi- value -catastrophic</t>
  </si>
  <si>
    <t>nmf_15_water_sufficiency- value -minimal</t>
  </si>
  <si>
    <t>nmf_15_water_sufficiency- value -stress</t>
  </si>
  <si>
    <t>nmf_15_water_sufficiency- value -severe</t>
  </si>
  <si>
    <t>nmf_15_water_sufficiency- value -extreme</t>
  </si>
  <si>
    <t>nmf_15_water_sufficiency- value -catastrophic</t>
  </si>
  <si>
    <t>nmf_16_water_source- value -minimal</t>
  </si>
  <si>
    <t>nmf_16_water_source- value -severe</t>
  </si>
  <si>
    <t>nmf_16_water_source- value -catastrophic</t>
  </si>
  <si>
    <t>nmf_17_time_to_water_source- value -minimal</t>
  </si>
  <si>
    <t>nmf_17_time_to_water_source- value -severe</t>
  </si>
  <si>
    <t>nmf_17_time_to_water_source- value -extreme</t>
  </si>
  <si>
    <t>nmf_18_sanitation_facility- value -minimal</t>
  </si>
  <si>
    <t>nmf_18_sanitation_facility- value -stress</t>
  </si>
  <si>
    <t>nmf_18_sanitation_facility- value -severe</t>
  </si>
  <si>
    <t>nmf_18_sanitation_facility- value -extreme</t>
  </si>
  <si>
    <t>nmf_18_sanitation_facility- value -catastrophic</t>
  </si>
  <si>
    <t>nmf_19_women_not_access_water_source- value -minimal</t>
  </si>
  <si>
    <t>nmf_19_women_not_access_water_source- value -stress</t>
  </si>
  <si>
    <t>nmf_19_women_not_access_water_source- value -severe</t>
  </si>
  <si>
    <t>nmf_19_women_not_access_water_source- value -extreme</t>
  </si>
  <si>
    <t>nmf_19_women_not_access_water_source- value -catastrophic</t>
  </si>
  <si>
    <t>nmf_20_access_truma- value -minimal</t>
  </si>
  <si>
    <t>nmf_20_access_truma- value -stress</t>
  </si>
  <si>
    <t>nmf_20_access_truma- value -severe</t>
  </si>
  <si>
    <t>nmf_20_access_truma- value -extreme</t>
  </si>
  <si>
    <t>nmf_20_access_truma- value -catastrophic</t>
  </si>
  <si>
    <t>nmf_22_mines- value -minimal</t>
  </si>
  <si>
    <t>nmf_22_mines- value -stress</t>
  </si>
  <si>
    <t>nmf_22_mines- value -severe</t>
  </si>
  <si>
    <t>nmf_22_mines- value -extreme</t>
  </si>
  <si>
    <t>nmf_22_mines- value -catastrophic</t>
  </si>
  <si>
    <t>nmf_24_event_limited_food- value -minimal</t>
  </si>
  <si>
    <t>nmf_24_event_limited_food- value -stress</t>
  </si>
  <si>
    <t>nmf_24_event_limited_food- value -severe</t>
  </si>
  <si>
    <t>nmf_24_event_limited_food- value -extreme</t>
  </si>
  <si>
    <t>nmf_24_event_limited_food- value -catastrophic</t>
  </si>
  <si>
    <t>nmf_4_lcsi- value -minimal</t>
  </si>
  <si>
    <t>nmf_4_lcsi- value -stress</t>
  </si>
  <si>
    <t>nmf_4_lcsi- value -severe</t>
  </si>
  <si>
    <t>nmf_4_lcsi- value -extreme</t>
  </si>
  <si>
    <t>nmf_4_lcsi- value -catastrophic</t>
  </si>
  <si>
    <t>nmf_21_barriers_for_edu- value -minimal</t>
  </si>
  <si>
    <t>nmf_21_barriers_for_edu- value -severe</t>
  </si>
  <si>
    <t>nmf_23_hunger_level- value -minimal</t>
  </si>
  <si>
    <t>nmf_23_hunger_level- value -stress</t>
  </si>
  <si>
    <t>nmf_23_hunger_level- value -severe</t>
  </si>
  <si>
    <t>nmf_23_hunger_level- value -extreme</t>
  </si>
  <si>
    <t>nmf_25_displaced_hh- value -minimal</t>
  </si>
  <si>
    <t>nmf_25_displaced_hh- value -stress</t>
  </si>
  <si>
    <t>nmf_25_displaced_hh- value -severe</t>
  </si>
  <si>
    <t>nmf_25_displaced_hh- value -extreme</t>
  </si>
  <si>
    <t>nmf_26_drop_livestock- value -minimal</t>
  </si>
  <si>
    <t>nmf_26_drop_livestock- value -severe</t>
  </si>
  <si>
    <t>nmf_26_drop_livestock- value -extreme</t>
  </si>
  <si>
    <t>nmf_27_crop_compare- value -minimal</t>
  </si>
  <si>
    <t>nmf_27_crop_compare- value -stress</t>
  </si>
  <si>
    <t>nmf_27_crop_compare- value -severe</t>
  </si>
  <si>
    <t>nmf_27_crop_compare- value -catastrophic</t>
  </si>
  <si>
    <t>nmf_28_coping_food- value -minimal</t>
  </si>
  <si>
    <t>nmf_28_coping_food- value -stress</t>
  </si>
  <si>
    <t>nmf_28_coping_food- value -severe</t>
  </si>
  <si>
    <t>nmf_28_coping_food- value -extreme</t>
  </si>
  <si>
    <t>awd_minimal</t>
  </si>
  <si>
    <t>awd_stress</t>
  </si>
  <si>
    <t>awd_severe</t>
  </si>
  <si>
    <t>awd_extreme</t>
  </si>
  <si>
    <t>awd_catastrophic</t>
  </si>
  <si>
    <t>ari_minimal</t>
  </si>
  <si>
    <t>ari_stress</t>
  </si>
  <si>
    <t>ari_severe</t>
  </si>
  <si>
    <t>ari_extreme</t>
  </si>
  <si>
    <t>ari_catastrophic</t>
  </si>
  <si>
    <t>measles_minimal</t>
  </si>
  <si>
    <t>measles_stress</t>
  </si>
  <si>
    <t>measles_severe</t>
  </si>
  <si>
    <t>measles_extreme</t>
  </si>
  <si>
    <t>measles_catastrophic</t>
  </si>
  <si>
    <t>penta3_minimal</t>
  </si>
  <si>
    <t>penta3_stress</t>
  </si>
  <si>
    <t>penta3_severe</t>
  </si>
  <si>
    <t>penta3_extreme</t>
  </si>
  <si>
    <t>penta3_catastrophic</t>
  </si>
  <si>
    <t>WoAA</t>
  </si>
  <si>
    <t>severity</t>
  </si>
  <si>
    <t>GAM_minimal</t>
  </si>
  <si>
    <t>GAM_stress</t>
  </si>
  <si>
    <t>GAM_severe</t>
  </si>
  <si>
    <t>GAM_extreme</t>
  </si>
  <si>
    <t>GAM_catastrophic</t>
  </si>
  <si>
    <t>Permanent shelter (Fired/Burnt Brick or Stone or Concrete masonry walling with cement-sand mortar)
Permanent shelter (with sun-dried breaks and mud walls)
Permanent apartment (high-rise))</t>
  </si>
  <si>
    <t>Transitional shelter (with Pakhsa, sun-dried breaks
Transitional shelter (Stone, fired/burnt break)</t>
  </si>
  <si>
    <t>Unfinished / non-enclosed building
Collective shelter</t>
  </si>
  <si>
    <t>Collective shelter, Tent</t>
  </si>
  <si>
    <t xml:space="preserve">
Makeshift shelter OR None (sleeping in open)</t>
  </si>
  <si>
    <t>nmf_12_shelter_type- value -stress</t>
  </si>
  <si>
    <t>nmf_12_shelter_type- value -extreme</t>
  </si>
  <si>
    <t>nmf_12_shelter_type- value -catastrophic</t>
  </si>
  <si>
    <t>nmf_13_shelter_damage- value -catastrophic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</si>
</sst>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_(* \(#\'##0.00\);_(* &quot;-&quot;??_);_(@_)"/>
  </numFmts>
  <fonts count="31" x14ac:knownFonts="1">
    <font>
      <sz val="11"/>
      <color theme="1"/>
      <name val="Calibri"/>
      <family val="2"/>
      <scheme val="minor"/>
    </font>
    <font>
      <sz val="11"/>
      <color theme="1"/>
      <name val="Calibri"/>
      <family val="2"/>
      <scheme val="minor"/>
    </font>
    <font>
      <sz val="10"/>
      <color theme="1"/>
      <name val="Segoe UI"/>
      <family val="2"/>
    </font>
    <font>
      <b/>
      <sz val="10"/>
      <name val="Segoe UI"/>
      <family val="2"/>
    </font>
    <font>
      <sz val="10"/>
      <color theme="1" tint="0.14999847407452621"/>
      <name val="Segoe UI"/>
      <family val="2"/>
    </font>
    <font>
      <sz val="10"/>
      <name val="Segoe UI"/>
      <family val="2"/>
    </font>
    <font>
      <sz val="10"/>
      <color theme="0"/>
      <name val="Segoe UI"/>
      <family val="2"/>
    </font>
    <font>
      <sz val="10"/>
      <color rgb="FFFFFFFF"/>
      <name val="Segoe UI"/>
      <family val="2"/>
    </font>
    <font>
      <b/>
      <sz val="10"/>
      <color theme="1" tint="0.14999847407452621"/>
      <name val="Segoe UI"/>
      <family val="2"/>
    </font>
    <font>
      <sz val="12"/>
      <color theme="1"/>
      <name val="Calibri"/>
      <family val="2"/>
      <scheme val="minor"/>
    </font>
    <font>
      <sz val="10"/>
      <color theme="1"/>
      <name val="Arial Narrow"/>
      <family val="2"/>
    </font>
    <font>
      <sz val="8"/>
      <name val="Calibri"/>
      <family val="2"/>
      <scheme val="minor"/>
    </font>
    <font>
      <b/>
      <sz val="11"/>
      <color theme="1"/>
      <name val="Calibri"/>
      <family val="2"/>
      <scheme val="minor"/>
    </font>
    <font>
      <sz val="11"/>
      <color theme="1"/>
      <name val="Segoe UI"/>
      <family val="2"/>
    </font>
    <font>
      <b/>
      <sz val="12"/>
      <color theme="0"/>
      <name val="Segoe UI"/>
      <family val="2"/>
    </font>
    <font>
      <sz val="11"/>
      <color rgb="FF000000"/>
      <name val="Calibri"/>
      <family val="2"/>
      <scheme val="minor"/>
    </font>
    <font>
      <b/>
      <sz val="20"/>
      <color rgb="FF000000"/>
      <name val="Leelawadee"/>
      <family val="2"/>
    </font>
    <font>
      <sz val="11"/>
      <color rgb="FF000000"/>
      <name val="Leelawadee"/>
      <family val="2"/>
    </font>
    <font>
      <b/>
      <sz val="11"/>
      <color rgb="FFFFFFFF"/>
      <name val="Leelawadee"/>
      <family val="2"/>
    </font>
    <font>
      <b/>
      <sz val="11"/>
      <name val="Leelawadee"/>
      <family val="2"/>
    </font>
    <font>
      <b/>
      <sz val="11"/>
      <color rgb="FF000000"/>
      <name val="Leelawadee"/>
      <family val="2"/>
    </font>
    <font>
      <b/>
      <sz val="11"/>
      <color theme="0"/>
      <name val="Leelawadee"/>
      <family val="2"/>
    </font>
    <font>
      <b/>
      <sz val="10"/>
      <color theme="1"/>
      <name val="Segoe UI"/>
      <family val="2"/>
    </font>
    <font>
      <strike/>
      <sz val="10"/>
      <color rgb="FFFFFFFF"/>
      <name val="Segoe UI"/>
      <family val="2"/>
    </font>
    <font>
      <b/>
      <sz val="10"/>
      <name val="Segoe UI"/>
      <family val="2"/>
    </font>
    <font>
      <sz val="10"/>
      <name val="Segoe UI"/>
      <family val="2"/>
    </font>
    <font>
      <sz val="10"/>
      <color theme="1" tint="0.14999847407452621"/>
      <name val="Segoe UI"/>
      <family val="2"/>
    </font>
    <font>
      <sz val="10"/>
      <color rgb="FFFFFFFF"/>
      <name val="Segoe UI"/>
      <family val="2"/>
    </font>
    <font>
      <sz val="10"/>
      <color theme="1"/>
      <name val="Segoe UI"/>
      <family val="2"/>
    </font>
    <font>
      <sz val="10"/>
      <color theme="1"/>
      <name val="Segoe UI"/>
    </font>
    <font>
      <sz val="10"/>
      <color rgb="FFFFFFFF"/>
      <name val="Segoe UI"/>
    </font>
  </fonts>
  <fills count="2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E6B8AF"/>
        <bgColor rgb="FFE6B8AF"/>
      </patternFill>
    </fill>
    <fill>
      <patternFill patternType="solid">
        <fgColor rgb="FFDD7E6B"/>
        <bgColor rgb="FFDD7E6B"/>
      </patternFill>
    </fill>
    <fill>
      <patternFill patternType="solid">
        <fgColor rgb="FFCC4125"/>
        <bgColor rgb="FFCC4125"/>
      </patternFill>
    </fill>
    <fill>
      <patternFill patternType="solid">
        <fgColor rgb="FFA61C00"/>
        <bgColor rgb="FFA61C00"/>
      </patternFill>
    </fill>
    <fill>
      <patternFill patternType="solid">
        <fgColor rgb="FF85200C"/>
        <bgColor rgb="FF85200C"/>
      </patternFill>
    </fill>
    <fill>
      <patternFill patternType="solid">
        <fgColor rgb="FFCCCCCC"/>
        <bgColor rgb="FFCCCCCC"/>
      </patternFill>
    </fill>
    <fill>
      <patternFill patternType="solid">
        <fgColor theme="0" tint="-4.9989318521683403E-2"/>
        <bgColor rgb="FFE6B8AF"/>
      </patternFill>
    </fill>
    <fill>
      <patternFill patternType="solid">
        <fgColor theme="0" tint="-0.14999847407452621"/>
        <bgColor rgb="FFDD7E6B"/>
      </patternFill>
    </fill>
    <fill>
      <patternFill patternType="solid">
        <fgColor theme="0" tint="-0.34998626667073579"/>
        <bgColor rgb="FFCC4125"/>
      </patternFill>
    </fill>
    <fill>
      <patternFill patternType="solid">
        <fgColor theme="2" tint="-0.499984740745262"/>
        <bgColor rgb="FFA61C00"/>
      </patternFill>
    </fill>
    <fill>
      <patternFill patternType="solid">
        <fgColor theme="2" tint="-0.749992370372631"/>
        <bgColor rgb="FF85200C"/>
      </patternFill>
    </fill>
    <fill>
      <patternFill patternType="solid">
        <fgColor theme="1" tint="0.499984740745262"/>
        <bgColor rgb="FFCCCCCC"/>
      </patternFill>
    </fill>
    <fill>
      <patternFill patternType="solid">
        <fgColor theme="0"/>
        <bgColor indexed="64"/>
      </patternFill>
    </fill>
    <fill>
      <patternFill patternType="solid">
        <fgColor theme="4"/>
        <bgColor rgb="FF000000"/>
      </patternFill>
    </fill>
    <fill>
      <patternFill patternType="solid">
        <fgColor rgb="FFD9D9D9"/>
        <bgColor rgb="FFF8CBAD"/>
      </patternFill>
    </fill>
    <fill>
      <patternFill patternType="solid">
        <fgColor rgb="FFD9D9D9"/>
        <bgColor rgb="FFFCE4D6"/>
      </patternFill>
    </fill>
    <fill>
      <patternFill patternType="solid">
        <fgColor theme="4"/>
        <bgColor rgb="FFD63F40"/>
      </patternFill>
    </fill>
    <fill>
      <patternFill patternType="solid">
        <fgColor rgb="FFD9D9D9"/>
        <bgColor indexed="64"/>
      </patternFill>
    </fill>
  </fills>
  <borders count="42">
    <border>
      <left/>
      <right/>
      <top/>
      <bottom/>
      <diagonal/>
    </border>
    <border>
      <left style="thick">
        <color theme="2" tint="-0.499984740745262"/>
      </left>
      <right style="thin">
        <color theme="2" tint="-9.9978637043366805E-2"/>
      </right>
      <top style="thick">
        <color theme="2" tint="-0.499984740745262"/>
      </top>
      <bottom/>
      <diagonal/>
    </border>
    <border>
      <left/>
      <right/>
      <top style="thick">
        <color theme="2" tint="-0.499984740745262"/>
      </top>
      <bottom style="thin">
        <color theme="0" tint="-0.24994659260841701"/>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style="thin">
        <color theme="2" tint="-9.9978637043366805E-2"/>
      </right>
      <top style="thin">
        <color theme="0" tint="-0.24994659260841701"/>
      </top>
      <bottom/>
      <diagonal/>
    </border>
    <border>
      <left style="thick">
        <color theme="2" tint="-9.9978637043366805E-2"/>
      </left>
      <right/>
      <top style="thick">
        <color theme="2" tint="-9.9978637043366805E-2"/>
      </top>
      <bottom style="thick">
        <color theme="2" tint="-9.9978637043366805E-2"/>
      </bottom>
      <diagonal/>
    </border>
    <border>
      <left style="thick">
        <color theme="2" tint="-9.9978637043366805E-2"/>
      </left>
      <right style="thick">
        <color theme="2" tint="-0.499984740745262"/>
      </right>
      <top style="thick">
        <color theme="2" tint="-9.9978637043366805E-2"/>
      </top>
      <bottom/>
      <diagonal/>
    </border>
    <border>
      <left style="thick">
        <color theme="2" tint="-0.499984740745262"/>
      </left>
      <right style="thin">
        <color theme="2" tint="-9.9978637043366805E-2"/>
      </right>
      <top/>
      <bottom style="thin">
        <color theme="0" tint="-0.24994659260841701"/>
      </bottom>
      <diagonal/>
    </border>
    <border>
      <left style="thick">
        <color theme="2" tint="-9.9978637043366805E-2"/>
      </left>
      <right style="thick">
        <color theme="2" tint="-0.499984740745262"/>
      </right>
      <top/>
      <bottom/>
      <diagonal/>
    </border>
    <border>
      <left style="thick">
        <color theme="2" tint="-0.499984740745262"/>
      </left>
      <right/>
      <top style="thin">
        <color theme="0" tint="-0.24994659260841701"/>
      </top>
      <bottom/>
      <diagonal/>
    </border>
    <border>
      <left style="thin">
        <color theme="1" tint="0.499984740745262"/>
      </left>
      <right/>
      <top style="thin">
        <color theme="1" tint="0.499984740745262"/>
      </top>
      <bottom/>
      <diagonal/>
    </border>
    <border>
      <left style="thick">
        <color theme="2" tint="-9.9978637043366805E-2"/>
      </left>
      <right/>
      <top style="thin">
        <color theme="1"/>
      </top>
      <bottom/>
      <diagonal/>
    </border>
    <border>
      <left style="thick">
        <color theme="2" tint="-0.499984740745262"/>
      </left>
      <right/>
      <top style="thick">
        <color theme="2" tint="-9.9978637043366805E-2"/>
      </top>
      <bottom/>
      <diagonal/>
    </border>
    <border>
      <left style="thick">
        <color theme="2" tint="-9.9978637043366805E-2"/>
      </left>
      <right/>
      <top style="thick">
        <color theme="2" tint="-9.9978637043366805E-2"/>
      </top>
      <bottom/>
      <diagonal/>
    </border>
    <border>
      <left style="thick">
        <color theme="2" tint="-9.9978637043366805E-2"/>
      </left>
      <right/>
      <top style="thin">
        <color theme="1" tint="0.499984740745262"/>
      </top>
      <bottom/>
      <diagonal/>
    </border>
    <border>
      <left style="thick">
        <color theme="2" tint="-9.9978637043366805E-2"/>
      </left>
      <right/>
      <top style="thin">
        <color theme="1" tint="0.499984740745262"/>
      </top>
      <bottom style="thick">
        <color theme="2" tint="-0.499984740745262"/>
      </bottom>
      <diagonal/>
    </border>
    <border>
      <left style="thin">
        <color auto="1"/>
      </left>
      <right/>
      <top style="thin">
        <color theme="0" tint="-0.24994659260841701"/>
      </top>
      <bottom/>
      <diagonal/>
    </border>
    <border>
      <left style="thin">
        <color auto="1"/>
      </left>
      <right/>
      <top/>
      <bottom/>
      <diagonal/>
    </border>
    <border>
      <left/>
      <right style="thick">
        <color theme="2" tint="-0.499984740745262"/>
      </right>
      <top/>
      <bottom/>
      <diagonal/>
    </border>
    <border>
      <left/>
      <right/>
      <top/>
      <bottom style="thick">
        <color theme="2" tint="-9.9978637043366805E-2"/>
      </bottom>
      <diagonal/>
    </border>
    <border>
      <left style="thin">
        <color theme="2" tint="-0.499984740745262"/>
      </left>
      <right/>
      <top/>
      <bottom/>
      <diagonal/>
    </border>
    <border>
      <left style="thin">
        <color theme="2" tint="-0.499984740745262"/>
      </left>
      <right/>
      <top style="thin">
        <color theme="2" tint="-0.499984740745262"/>
      </top>
      <bottom/>
      <diagonal/>
    </border>
    <border>
      <left/>
      <right style="thin">
        <color auto="1"/>
      </right>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FFFFFF"/>
      </right>
      <top style="medium">
        <color indexed="64"/>
      </top>
      <bottom/>
      <diagonal/>
    </border>
    <border>
      <left style="medium">
        <color indexed="64"/>
      </left>
      <right style="thick">
        <color rgb="FFFFFFFF"/>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style="thick">
        <color theme="0"/>
      </right>
      <top style="thick">
        <color theme="0"/>
      </top>
      <bottom style="medium">
        <color theme="0"/>
      </bottom>
      <diagonal/>
    </border>
    <border>
      <left style="thick">
        <color theme="0"/>
      </left>
      <right style="medium">
        <color indexed="64"/>
      </right>
      <top style="thick">
        <color theme="0"/>
      </top>
      <bottom style="medium">
        <color theme="0"/>
      </bottom>
      <diagonal/>
    </border>
    <border>
      <left style="medium">
        <color indexed="64"/>
      </left>
      <right/>
      <top/>
      <bottom/>
      <diagonal/>
    </border>
    <border>
      <left style="thin">
        <color rgb="FFFFFFFF"/>
      </left>
      <right style="medium">
        <color indexed="64"/>
      </right>
      <top/>
      <bottom/>
      <diagonal/>
    </border>
    <border>
      <left style="thin">
        <color theme="2" tint="-9.9978637043366805E-2"/>
      </left>
      <right/>
      <top style="thick">
        <color theme="2" tint="-0.499984740745262"/>
      </top>
      <bottom style="thick">
        <color theme="2" tint="-9.9978637043366805E-2"/>
      </bottom>
      <diagonal/>
    </border>
    <border>
      <left/>
      <right/>
      <top style="thick">
        <color theme="2" tint="-0.499984740745262"/>
      </top>
      <bottom style="thick">
        <color theme="2" tint="-9.9978637043366805E-2"/>
      </bottom>
      <diagonal/>
    </border>
    <border>
      <left/>
      <right style="thick">
        <color theme="2" tint="-0.499984740745262"/>
      </right>
      <top style="thick">
        <color theme="2" tint="-0.499984740745262"/>
      </top>
      <bottom style="thick">
        <color theme="2" tint="-9.9978637043366805E-2"/>
      </bottom>
      <diagonal/>
    </border>
    <border>
      <left style="thin">
        <color theme="1" tint="0.499984740745262"/>
      </left>
      <right/>
      <top/>
      <bottom/>
      <diagonal/>
    </border>
    <border>
      <left style="thick">
        <color theme="2" tint="-9.9978637043366805E-2"/>
      </left>
      <right/>
      <top/>
      <bottom/>
      <diagonal/>
    </border>
    <border>
      <left style="thin">
        <color indexed="64"/>
      </left>
      <right style="thin">
        <color indexed="64"/>
      </right>
      <top style="thin">
        <color indexed="64"/>
      </top>
      <bottom style="thin">
        <color indexed="64"/>
      </bottom>
      <diagonal/>
    </border>
    <border>
      <left/>
      <right/>
      <top style="thin">
        <color theme="2" tint="-0.499984740745262"/>
      </top>
      <bottom/>
      <diagonal/>
    </border>
    <border>
      <left/>
      <right/>
      <top style="thick">
        <color theme="2" tint="-9.9978637043366805E-2"/>
      </top>
      <bottom/>
      <diagonal/>
    </border>
  </borders>
  <cellStyleXfs count="6">
    <xf numFmtId="0" fontId="0" fillId="0" borderId="0"/>
    <xf numFmtId="164" fontId="1" fillId="0" borderId="0" applyFont="0" applyFill="0" applyBorder="0" applyAlignment="0" applyProtection="0"/>
    <xf numFmtId="0" fontId="9" fillId="0" borderId="0"/>
    <xf numFmtId="0" fontId="15" fillId="0" borderId="0"/>
    <xf numFmtId="0" fontId="1" fillId="0" borderId="0"/>
    <xf numFmtId="165" fontId="1" fillId="0" borderId="0" applyFont="0" applyFill="0" applyBorder="0" applyAlignment="0" applyProtection="0"/>
  </cellStyleXfs>
  <cellXfs count="121">
    <xf numFmtId="0" fontId="0" fillId="0" borderId="0" xfId="0"/>
    <xf numFmtId="0" fontId="2" fillId="2" borderId="1" xfId="0" applyFont="1" applyFill="1" applyBorder="1" applyAlignment="1">
      <alignment vertical="center" wrapText="1"/>
    </xf>
    <xf numFmtId="0" fontId="2"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4" borderId="11" xfId="1" applyNumberFormat="1" applyFont="1" applyFill="1" applyBorder="1" applyAlignment="1">
      <alignment horizontal="center" vertical="center" wrapText="1"/>
    </xf>
    <xf numFmtId="0" fontId="6" fillId="5" borderId="11" xfId="1" applyNumberFormat="1" applyFont="1" applyFill="1" applyBorder="1" applyAlignment="1">
      <alignment horizontal="center" vertical="center" wrapText="1"/>
    </xf>
    <xf numFmtId="0" fontId="6" fillId="6" borderId="11" xfId="1" applyNumberFormat="1" applyFont="1" applyFill="1" applyBorder="1" applyAlignment="1">
      <alignment horizontal="center" vertical="center" wrapText="1"/>
    </xf>
    <xf numFmtId="0" fontId="7" fillId="7" borderId="11" xfId="1" applyNumberFormat="1" applyFont="1" applyFill="1" applyBorder="1" applyAlignment="1">
      <alignment horizontal="center" vertical="center" wrapText="1"/>
    </xf>
    <xf numFmtId="0" fontId="7" fillId="8" borderId="11" xfId="1" applyNumberFormat="1" applyFont="1" applyFill="1" applyBorder="1" applyAlignment="1">
      <alignment horizontal="center" vertical="center" wrapText="1"/>
    </xf>
    <xf numFmtId="9" fontId="2" fillId="0" borderId="14" xfId="0" applyNumberFormat="1" applyFont="1" applyBorder="1" applyAlignment="1">
      <alignment horizontal="center" vertical="center"/>
    </xf>
    <xf numFmtId="0" fontId="2" fillId="4" borderId="14" xfId="1" applyNumberFormat="1" applyFont="1" applyFill="1" applyBorder="1" applyAlignment="1">
      <alignment horizontal="center" vertical="center" wrapText="1"/>
    </xf>
    <xf numFmtId="9" fontId="2" fillId="0" borderId="13" xfId="0" applyNumberFormat="1" applyFont="1" applyBorder="1"/>
    <xf numFmtId="0" fontId="2" fillId="4" borderId="15" xfId="1" applyNumberFormat="1" applyFont="1" applyFill="1" applyBorder="1" applyAlignment="1">
      <alignment horizontal="center" vertical="center" wrapText="1"/>
    </xf>
    <xf numFmtId="9" fontId="2" fillId="0" borderId="13" xfId="0" applyNumberFormat="1" applyFont="1" applyBorder="1" applyAlignment="1">
      <alignment horizontal="center"/>
    </xf>
    <xf numFmtId="0" fontId="2" fillId="4" borderId="16" xfId="1" applyNumberFormat="1" applyFont="1" applyFill="1" applyBorder="1" applyAlignment="1">
      <alignment horizontal="center" vertical="center" wrapText="1"/>
    </xf>
    <xf numFmtId="0" fontId="5" fillId="2" borderId="17" xfId="0" applyFont="1" applyFill="1" applyBorder="1" applyAlignment="1">
      <alignment vertical="top" wrapText="1"/>
    </xf>
    <xf numFmtId="0" fontId="4" fillId="0" borderId="14" xfId="0" applyFont="1" applyBorder="1" applyAlignment="1">
      <alignment vertical="top"/>
    </xf>
    <xf numFmtId="0" fontId="2" fillId="2" borderId="18" xfId="0" applyFont="1" applyFill="1" applyBorder="1" applyAlignment="1">
      <alignment vertical="center" wrapText="1"/>
    </xf>
    <xf numFmtId="0" fontId="2" fillId="2" borderId="0" xfId="0" applyFont="1" applyFill="1" applyAlignment="1">
      <alignment vertical="center" wrapText="1"/>
    </xf>
    <xf numFmtId="0" fontId="2" fillId="2" borderId="19" xfId="0" applyFont="1" applyFill="1" applyBorder="1" applyAlignment="1">
      <alignment vertical="center" wrapText="1"/>
    </xf>
    <xf numFmtId="0" fontId="4" fillId="0" borderId="14" xfId="0" applyFont="1" applyBorder="1" applyAlignment="1">
      <alignment vertical="center"/>
    </xf>
    <xf numFmtId="0" fontId="4" fillId="0" borderId="14" xfId="0" applyFont="1" applyBorder="1" applyAlignment="1">
      <alignment horizontal="center" vertical="center"/>
    </xf>
    <xf numFmtId="0" fontId="2" fillId="2" borderId="5" xfId="0" applyFont="1" applyFill="1" applyBorder="1" applyAlignment="1">
      <alignment vertical="center" wrapText="1"/>
    </xf>
    <xf numFmtId="0" fontId="2" fillId="2" borderId="8" xfId="0" applyFont="1" applyFill="1" applyBorder="1" applyAlignment="1">
      <alignment vertical="center" wrapText="1"/>
    </xf>
    <xf numFmtId="9" fontId="2" fillId="2" borderId="6" xfId="0" applyNumberFormat="1" applyFont="1" applyFill="1" applyBorder="1" applyAlignment="1">
      <alignment horizontal="center" vertical="center" wrapText="1"/>
    </xf>
    <xf numFmtId="10" fontId="0" fillId="0" borderId="0" xfId="0" applyNumberFormat="1"/>
    <xf numFmtId="0" fontId="10" fillId="0" borderId="0" xfId="2" applyFont="1" applyAlignment="1">
      <alignment horizontal="center" vertical="center" wrapText="1"/>
    </xf>
    <xf numFmtId="0" fontId="4" fillId="0" borderId="0" xfId="0" applyFont="1" applyAlignment="1">
      <alignment vertical="center"/>
    </xf>
    <xf numFmtId="0" fontId="4" fillId="0" borderId="0" xfId="0" applyFont="1" applyAlignment="1">
      <alignment horizontal="center" vertical="center"/>
    </xf>
    <xf numFmtId="0" fontId="13" fillId="0" borderId="0" xfId="0" applyFont="1" applyAlignment="1">
      <alignment horizontal="center"/>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4" fillId="0" borderId="14" xfId="0" applyFont="1" applyBorder="1" applyAlignment="1">
      <alignment horizontal="center" vertical="top"/>
    </xf>
    <xf numFmtId="0" fontId="8" fillId="0" borderId="14" xfId="0" applyFont="1" applyBorder="1" applyAlignment="1">
      <alignment horizontal="center" vertical="top"/>
    </xf>
    <xf numFmtId="0" fontId="8" fillId="0" borderId="14" xfId="0" applyFont="1" applyBorder="1" applyAlignment="1">
      <alignment horizontal="center" vertical="center"/>
    </xf>
    <xf numFmtId="0" fontId="3" fillId="3" borderId="18" xfId="0" applyFont="1" applyFill="1" applyBorder="1" applyAlignment="1">
      <alignment horizontal="center" vertical="center" wrapText="1"/>
    </xf>
    <xf numFmtId="0" fontId="3" fillId="9" borderId="21" xfId="0" applyFont="1" applyFill="1" applyBorder="1" applyAlignment="1">
      <alignment horizontal="left" vertical="center" wrapText="1"/>
    </xf>
    <xf numFmtId="0" fontId="2" fillId="0" borderId="11" xfId="2" applyFont="1" applyBorder="1" applyAlignment="1">
      <alignment horizontal="center" vertical="center" wrapText="1"/>
    </xf>
    <xf numFmtId="0" fontId="2" fillId="0" borderId="11" xfId="2" applyFont="1" applyBorder="1" applyAlignment="1">
      <alignment horizontal="left" vertical="center" wrapText="1"/>
    </xf>
    <xf numFmtId="17" fontId="2" fillId="0" borderId="11" xfId="2" applyNumberFormat="1" applyFont="1" applyBorder="1" applyAlignment="1">
      <alignment horizontal="center" vertical="center" wrapText="1"/>
    </xf>
    <xf numFmtId="0" fontId="2" fillId="10" borderId="22"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2" borderId="22"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7" fillId="16" borderId="0" xfId="3" applyFont="1" applyFill="1"/>
    <xf numFmtId="0" fontId="18" fillId="17" borderId="27" xfId="3" applyFont="1" applyFill="1" applyBorder="1" applyAlignment="1">
      <alignment vertical="center" wrapText="1"/>
    </xf>
    <xf numFmtId="0" fontId="18" fillId="17" borderId="26" xfId="3" applyFont="1" applyFill="1" applyBorder="1" applyAlignment="1">
      <alignment horizontal="left" vertical="top" wrapText="1"/>
    </xf>
    <xf numFmtId="0" fontId="19" fillId="18" borderId="28" xfId="3" applyFont="1" applyFill="1" applyBorder="1" applyAlignment="1">
      <alignment vertical="center" wrapText="1"/>
    </xf>
    <xf numFmtId="0" fontId="19" fillId="18" borderId="30" xfId="3" applyFont="1" applyFill="1" applyBorder="1" applyAlignment="1">
      <alignment vertical="center" wrapText="1"/>
    </xf>
    <xf numFmtId="0" fontId="21" fillId="20" borderId="32" xfId="4" applyFont="1" applyFill="1" applyBorder="1" applyAlignment="1">
      <alignment vertical="center" wrapText="1"/>
    </xf>
    <xf numFmtId="0" fontId="21" fillId="20" borderId="33" xfId="4" applyFont="1" applyFill="1" applyBorder="1" applyAlignment="1">
      <alignment horizontal="left" vertical="top" wrapText="1"/>
    </xf>
    <xf numFmtId="0" fontId="17" fillId="16" borderId="0" xfId="3" applyFont="1" applyFill="1" applyAlignment="1">
      <alignment vertical="center"/>
    </xf>
    <xf numFmtId="0" fontId="17" fillId="19" borderId="31" xfId="3" applyFont="1" applyFill="1" applyBorder="1" applyAlignment="1">
      <alignment horizontal="left" vertical="center" wrapText="1"/>
    </xf>
    <xf numFmtId="0" fontId="17" fillId="21" borderId="29" xfId="3" applyFont="1" applyFill="1" applyBorder="1" applyAlignment="1">
      <alignment horizontal="left" vertical="center" wrapText="1"/>
    </xf>
    <xf numFmtId="0" fontId="17" fillId="19" borderId="31" xfId="3" applyFont="1" applyFill="1" applyBorder="1" applyAlignment="1">
      <alignment horizontal="left" vertical="top" wrapText="1"/>
    </xf>
    <xf numFmtId="0" fontId="17" fillId="19" borderId="31" xfId="3" quotePrefix="1" applyFont="1" applyFill="1" applyBorder="1" applyAlignment="1">
      <alignment horizontal="left" vertical="center" wrapText="1"/>
    </xf>
    <xf numFmtId="0" fontId="3" fillId="3" borderId="0" xfId="0" applyFont="1" applyFill="1" applyAlignment="1">
      <alignment vertical="center" wrapText="1"/>
    </xf>
    <xf numFmtId="0" fontId="22" fillId="3" borderId="12" xfId="0" applyFont="1" applyFill="1" applyBorder="1" applyAlignment="1">
      <alignment vertical="center" wrapText="1"/>
    </xf>
    <xf numFmtId="17" fontId="2" fillId="10" borderId="22" xfId="2" applyNumberFormat="1" applyFont="1" applyFill="1" applyBorder="1" applyAlignment="1">
      <alignment horizontal="center" vertical="center" wrapText="1"/>
    </xf>
    <xf numFmtId="17" fontId="2" fillId="11" borderId="22" xfId="2" applyNumberFormat="1" applyFont="1" applyFill="1" applyBorder="1" applyAlignment="1">
      <alignment horizontal="center" vertical="center" wrapText="1"/>
    </xf>
    <xf numFmtId="17" fontId="2" fillId="12" borderId="22" xfId="2" applyNumberFormat="1" applyFont="1" applyFill="1" applyBorder="1" applyAlignment="1">
      <alignment horizontal="center" vertical="center" wrapText="1"/>
    </xf>
    <xf numFmtId="0" fontId="2" fillId="0" borderId="37" xfId="2" applyFont="1" applyBorder="1" applyAlignment="1">
      <alignment horizontal="center" vertical="center" wrapText="1"/>
    </xf>
    <xf numFmtId="0" fontId="2" fillId="0" borderId="37" xfId="2" applyFont="1" applyBorder="1" applyAlignment="1">
      <alignment horizontal="left" vertical="center" wrapText="1"/>
    </xf>
    <xf numFmtId="17" fontId="2" fillId="0" borderId="37" xfId="2" applyNumberFormat="1" applyFont="1" applyBorder="1" applyAlignment="1">
      <alignment horizontal="center" vertical="center" wrapText="1"/>
    </xf>
    <xf numFmtId="17" fontId="2" fillId="11" borderId="21" xfId="2" applyNumberFormat="1" applyFont="1" applyFill="1" applyBorder="1" applyAlignment="1">
      <alignment horizontal="center" vertical="center" wrapText="1"/>
    </xf>
    <xf numFmtId="17" fontId="2" fillId="12" borderId="21" xfId="2" applyNumberFormat="1" applyFont="1" applyFill="1" applyBorder="1" applyAlignment="1">
      <alignment horizontal="center" vertical="center" wrapText="1"/>
    </xf>
    <xf numFmtId="9" fontId="2" fillId="10" borderId="22" xfId="0" applyNumberFormat="1" applyFont="1" applyFill="1" applyBorder="1" applyAlignment="1">
      <alignment horizontal="center" vertical="center" wrapText="1"/>
    </xf>
    <xf numFmtId="0" fontId="2" fillId="16" borderId="11" xfId="2" applyFont="1" applyFill="1" applyBorder="1" applyAlignment="1">
      <alignment horizontal="left" vertical="center" wrapText="1"/>
    </xf>
    <xf numFmtId="0" fontId="3" fillId="16" borderId="0" xfId="0" applyFont="1" applyFill="1" applyAlignment="1">
      <alignment horizontal="center" vertical="center" wrapText="1"/>
    </xf>
    <xf numFmtId="0" fontId="3" fillId="2" borderId="0" xfId="0" applyFont="1" applyFill="1" applyAlignment="1">
      <alignment horizontal="center" vertical="center" wrapText="1"/>
    </xf>
    <xf numFmtId="0" fontId="4" fillId="0" borderId="38" xfId="0" applyFont="1" applyBorder="1" applyAlignment="1">
      <alignment horizontal="center" vertical="center"/>
    </xf>
    <xf numFmtId="0" fontId="0" fillId="0" borderId="0" xfId="0" applyAlignment="1">
      <alignment horizontal="center" vertical="center"/>
    </xf>
    <xf numFmtId="0" fontId="3" fillId="9" borderId="21" xfId="0" applyFont="1" applyFill="1" applyBorder="1" applyAlignment="1">
      <alignment horizontal="center" vertical="center" wrapText="1"/>
    </xf>
    <xf numFmtId="0" fontId="7" fillId="14" borderId="40" xfId="0" applyFont="1" applyFill="1" applyBorder="1" applyAlignment="1">
      <alignment horizontal="center" vertical="center" wrapText="1"/>
    </xf>
    <xf numFmtId="17" fontId="7" fillId="14" borderId="40" xfId="2" applyNumberFormat="1" applyFont="1" applyFill="1" applyBorder="1" applyAlignment="1">
      <alignment horizontal="center" vertical="center" wrapText="1"/>
    </xf>
    <xf numFmtId="17" fontId="7" fillId="14" borderId="0" xfId="2" applyNumberFormat="1" applyFont="1" applyFill="1" applyAlignment="1">
      <alignment horizontal="center" vertical="center" wrapText="1"/>
    </xf>
    <xf numFmtId="0" fontId="7" fillId="13" borderId="39" xfId="0" applyFont="1" applyFill="1" applyBorder="1" applyAlignment="1">
      <alignment horizontal="center" vertical="center" wrapText="1"/>
    </xf>
    <xf numFmtId="17" fontId="7" fillId="13" borderId="39" xfId="2" applyNumberFormat="1" applyFont="1" applyFill="1" applyBorder="1" applyAlignment="1">
      <alignment horizontal="center" vertical="center" wrapText="1"/>
    </xf>
    <xf numFmtId="0" fontId="15" fillId="0" borderId="0" xfId="3"/>
    <xf numFmtId="0" fontId="4" fillId="0" borderId="41" xfId="0" applyFont="1" applyBorder="1" applyAlignment="1">
      <alignment horizontal="center" vertical="center"/>
    </xf>
    <xf numFmtId="9" fontId="0" fillId="0" borderId="13" xfId="0" applyNumberFormat="1" applyBorder="1"/>
    <xf numFmtId="9" fontId="0" fillId="0" borderId="0" xfId="0" applyNumberFormat="1"/>
    <xf numFmtId="0" fontId="24" fillId="2" borderId="17" xfId="0" applyFont="1" applyFill="1" applyBorder="1" applyAlignment="1">
      <alignment horizontal="center" vertical="center" wrapText="1"/>
    </xf>
    <xf numFmtId="0" fontId="25" fillId="2" borderId="17" xfId="0" applyFont="1" applyFill="1" applyBorder="1" applyAlignment="1">
      <alignment horizontal="center" vertical="center" wrapText="1"/>
    </xf>
    <xf numFmtId="0" fontId="26" fillId="0" borderId="38" xfId="0" applyFont="1" applyBorder="1" applyAlignment="1">
      <alignment horizontal="center" vertical="center"/>
    </xf>
    <xf numFmtId="0" fontId="26" fillId="0" borderId="14" xfId="0" applyFont="1" applyBorder="1" applyAlignment="1">
      <alignment horizontal="center" vertical="center"/>
    </xf>
    <xf numFmtId="0" fontId="12" fillId="3" borderId="0" xfId="0" applyFont="1" applyFill="1" applyAlignment="1">
      <alignment horizontal="center"/>
    </xf>
    <xf numFmtId="0" fontId="5" fillId="2" borderId="0" xfId="0" applyFont="1" applyFill="1" applyAlignment="1">
      <alignment horizontal="center" vertical="center" wrapText="1"/>
    </xf>
    <xf numFmtId="17" fontId="7" fillId="14" borderId="22" xfId="2" applyNumberFormat="1" applyFont="1" applyFill="1" applyBorder="1" applyAlignment="1">
      <alignment horizontal="center" vertical="center" wrapText="1"/>
    </xf>
    <xf numFmtId="0" fontId="27" fillId="14" borderId="40" xfId="0" applyFont="1" applyFill="1" applyBorder="1" applyAlignment="1">
      <alignment horizontal="center" vertical="center" wrapText="1"/>
    </xf>
    <xf numFmtId="0" fontId="28" fillId="10" borderId="22" xfId="0" applyFont="1" applyFill="1" applyBorder="1" applyAlignment="1">
      <alignment horizontal="center" vertical="center" wrapText="1"/>
    </xf>
    <xf numFmtId="0" fontId="29" fillId="10" borderId="22" xfId="0" applyFont="1" applyFill="1" applyBorder="1" applyAlignment="1">
      <alignment horizontal="center" vertical="center" wrapText="1"/>
    </xf>
    <xf numFmtId="0" fontId="29" fillId="11" borderId="22" xfId="0" applyFont="1" applyFill="1" applyBorder="1" applyAlignment="1">
      <alignment horizontal="center" vertical="center" wrapText="1"/>
    </xf>
    <xf numFmtId="0" fontId="29" fillId="12" borderId="22" xfId="0" applyFont="1" applyFill="1" applyBorder="1" applyAlignment="1">
      <alignment horizontal="center" vertical="center" wrapText="1"/>
    </xf>
    <xf numFmtId="0" fontId="30" fillId="13" borderId="39" xfId="0" applyFont="1" applyFill="1" applyBorder="1" applyAlignment="1">
      <alignment horizontal="center" vertical="center" wrapText="1"/>
    </xf>
    <xf numFmtId="0" fontId="30" fillId="14" borderId="40" xfId="0" applyFont="1" applyFill="1" applyBorder="1" applyAlignment="1">
      <alignment horizontal="center" vertical="center" wrapText="1"/>
    </xf>
    <xf numFmtId="0" fontId="29" fillId="16" borderId="11" xfId="2" applyFont="1" applyFill="1" applyBorder="1" applyAlignment="1">
      <alignment horizontal="left" vertical="center" wrapText="1"/>
    </xf>
    <xf numFmtId="9" fontId="2" fillId="10" borderId="21" xfId="2" applyNumberFormat="1" applyFont="1" applyFill="1" applyBorder="1" applyAlignment="1">
      <alignment horizontal="center" vertical="center" wrapText="1"/>
    </xf>
    <xf numFmtId="0" fontId="16" fillId="0" borderId="25" xfId="3" applyFont="1" applyBorder="1" applyAlignment="1">
      <alignment horizontal="left" vertical="top" wrapText="1"/>
    </xf>
    <xf numFmtId="0" fontId="16" fillId="0" borderId="26" xfId="3" applyFont="1" applyBorder="1" applyAlignment="1">
      <alignment horizontal="left" vertical="top" wrapText="1"/>
    </xf>
    <xf numFmtId="0" fontId="14" fillId="15" borderId="18" xfId="0" applyFont="1" applyFill="1" applyBorder="1" applyAlignment="1">
      <alignment horizontal="left" vertical="center" wrapText="1"/>
    </xf>
    <xf numFmtId="0" fontId="14" fillId="15" borderId="0" xfId="0" applyFont="1" applyFill="1" applyAlignment="1">
      <alignment horizontal="left" vertical="center" wrapText="1"/>
    </xf>
    <xf numFmtId="0" fontId="12" fillId="3" borderId="0" xfId="0" applyFont="1" applyFill="1" applyAlignment="1">
      <alignment horizontal="center"/>
    </xf>
    <xf numFmtId="0" fontId="3" fillId="3" borderId="23"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2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2" fillId="21" borderId="4"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4" xfId="0" applyFont="1" applyFill="1" applyBorder="1" applyAlignment="1">
      <alignment horizontal="center" vertical="center" wrapText="1"/>
    </xf>
  </cellXfs>
  <cellStyles count="6">
    <cellStyle name="Comma" xfId="1" builtinId="3"/>
    <cellStyle name="Comma 2" xfId="5" xr:uid="{36C3EEA1-01BB-4660-8DAD-502D9E2DDFE1}"/>
    <cellStyle name="Normal" xfId="0" builtinId="0"/>
    <cellStyle name="Normal 2" xfId="2" xr:uid="{BE638343-6086-4613-AC45-D2CB16283DC9}"/>
    <cellStyle name="Normal 2 2 2" xfId="3" xr:uid="{78F5E5A5-07A1-4543-8ABA-D9ECF15D01EE}"/>
    <cellStyle name="Normal 2 3" xfId="4" xr:uid="{F59B491F-D9D1-497A-ADEE-1B9A808E1BDD}"/>
  </cellStyles>
  <dxfs count="164">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ont>
        <color theme="0"/>
      </font>
      <fill>
        <patternFill>
          <bgColor rgb="FF85200C"/>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ont>
        <color theme="0"/>
      </font>
      <fill>
        <patternFill>
          <bgColor rgb="FF85200C"/>
        </patternFill>
      </fill>
    </dxf>
    <dxf>
      <fill>
        <patternFill>
          <bgColor rgb="FFE6B8AF"/>
        </patternFill>
      </fill>
    </dxf>
    <dxf>
      <fill>
        <patternFill>
          <bgColor rgb="FFCC4125"/>
        </patternFill>
      </fill>
    </dxf>
    <dxf>
      <font>
        <color theme="0"/>
      </font>
      <fill>
        <patternFill>
          <bgColor rgb="FF85200C"/>
        </patternFill>
      </fill>
    </dxf>
    <dxf>
      <font>
        <color theme="0"/>
      </font>
      <fill>
        <patternFill>
          <bgColor rgb="FFA61C00"/>
        </patternFill>
      </fill>
    </dxf>
    <dxf>
      <fill>
        <patternFill>
          <bgColor rgb="FFDD7E6B"/>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DD7E6B"/>
        </patternFill>
      </fill>
    </dxf>
    <dxf>
      <fill>
        <patternFill>
          <bgColor rgb="FFCC4125"/>
        </patternFill>
      </fill>
    </dxf>
    <dxf>
      <fill>
        <patternFill>
          <bgColor rgb="FFE6B8AF"/>
        </patternFill>
      </fill>
    </dxf>
    <dxf>
      <font>
        <color theme="0"/>
      </font>
      <fill>
        <patternFill>
          <bgColor rgb="FF85200C"/>
        </patternFill>
      </fill>
    </dxf>
    <dxf>
      <fill>
        <patternFill>
          <bgColor rgb="FFCC4125"/>
        </patternFill>
      </fill>
    </dxf>
    <dxf>
      <fill>
        <patternFill>
          <bgColor rgb="FFDD7E6B"/>
        </patternFill>
      </fill>
    </dxf>
    <dxf>
      <font>
        <color theme="0"/>
      </font>
      <fill>
        <patternFill>
          <bgColor rgb="FFA61C00"/>
        </patternFill>
      </fill>
    </dxf>
    <dxf>
      <fill>
        <patternFill>
          <bgColor rgb="FFE6B8AF"/>
        </patternFill>
      </fill>
    </dxf>
    <dxf>
      <fill>
        <patternFill>
          <bgColor rgb="FFE6B8AF"/>
        </patternFill>
      </fill>
    </dxf>
    <dxf>
      <font>
        <color theme="0"/>
      </font>
      <fill>
        <patternFill>
          <bgColor rgb="FF85200C"/>
        </patternFill>
      </fill>
    </dxf>
    <dxf>
      <fill>
        <patternFill>
          <bgColor rgb="FFCC4125"/>
        </patternFill>
      </fill>
    </dxf>
    <dxf>
      <fill>
        <patternFill>
          <bgColor rgb="FFDD7E6B"/>
        </patternFill>
      </fill>
    </dxf>
    <dxf>
      <fill>
        <patternFill>
          <bgColor rgb="FFE6B8AF"/>
        </patternFill>
      </fill>
    </dxf>
    <dxf>
      <font>
        <color theme="0"/>
      </font>
      <fill>
        <patternFill>
          <bgColor rgb="FFA61C00"/>
        </patternFill>
      </fill>
    </dxf>
    <dxf>
      <fill>
        <patternFill>
          <bgColor rgb="FFE6B8AF"/>
        </patternFill>
      </fill>
    </dxf>
    <dxf>
      <font>
        <color theme="0"/>
      </font>
      <fill>
        <patternFill>
          <bgColor rgb="FF85200C"/>
        </patternFill>
      </fill>
    </dxf>
    <dxf>
      <fill>
        <patternFill>
          <bgColor rgb="FFCC4125"/>
        </patternFill>
      </fill>
    </dxf>
    <dxf>
      <font>
        <color theme="0"/>
      </font>
      <fill>
        <patternFill>
          <bgColor rgb="FFA61C00"/>
        </patternFill>
      </fill>
    </dxf>
    <dxf>
      <fill>
        <patternFill>
          <bgColor rgb="FFDD7E6B"/>
        </patternFill>
      </fill>
    </dxf>
    <dxf>
      <fill>
        <patternFill>
          <bgColor rgb="FFE6B8AF"/>
        </patternFill>
      </fill>
    </dxf>
    <dxf>
      <fill>
        <patternFill>
          <bgColor rgb="FFE6B8AF"/>
        </patternFill>
      </fill>
    </dxf>
    <dxf>
      <fill>
        <patternFill>
          <bgColor rgb="FFDD7E6B"/>
        </patternFill>
      </fill>
    </dxf>
    <dxf>
      <font>
        <color theme="0"/>
      </font>
      <fill>
        <patternFill>
          <bgColor rgb="FF85200C"/>
        </patternFill>
      </fill>
    </dxf>
    <dxf>
      <font>
        <color theme="0"/>
      </font>
      <fill>
        <patternFill>
          <bgColor rgb="FFA61C00"/>
        </patternFill>
      </fill>
    </dxf>
    <dxf>
      <fill>
        <patternFill>
          <bgColor rgb="FFE6B8AF"/>
        </patternFill>
      </fill>
    </dxf>
    <dxf>
      <fill>
        <patternFill>
          <bgColor rgb="FFCC4125"/>
        </patternFill>
      </fill>
    </dxf>
    <dxf>
      <fill>
        <patternFill>
          <bgColor rgb="FFE6B8AF"/>
        </patternFill>
      </fill>
    </dxf>
    <dxf>
      <fill>
        <patternFill>
          <bgColor rgb="FFE6B8AF"/>
        </patternFill>
      </fill>
    </dxf>
    <dxf>
      <fill>
        <patternFill>
          <bgColor rgb="FFE6B8AF"/>
        </patternFill>
      </fill>
    </dxf>
    <dxf>
      <fill>
        <patternFill>
          <bgColor rgb="FFDD7E6B"/>
        </patternFill>
      </fill>
    </dxf>
    <dxf>
      <font>
        <color theme="0"/>
      </font>
      <fill>
        <patternFill>
          <bgColor rgb="FFA61C00"/>
        </patternFill>
      </fill>
    </dxf>
    <dxf>
      <font>
        <color theme="0"/>
      </font>
      <fill>
        <patternFill>
          <bgColor rgb="FF85200C"/>
        </patternFill>
      </fill>
    </dxf>
    <dxf>
      <fill>
        <patternFill>
          <bgColor rgb="FFCC4125"/>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ont>
        <color theme="0"/>
      </font>
      <fill>
        <patternFill>
          <bgColor rgb="FF85200C"/>
        </patternFill>
      </fill>
    </dxf>
    <dxf>
      <fill>
        <patternFill>
          <bgColor rgb="FFDD7E6B"/>
        </patternFill>
      </fill>
    </dxf>
    <dxf>
      <fill>
        <patternFill>
          <bgColor rgb="FFE6B8AF"/>
        </patternFill>
      </fill>
    </dxf>
    <dxf>
      <fill>
        <patternFill>
          <bgColor rgb="FFCC4125"/>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85200C"/>
          <bgColor theme="2" tint="-0.749992370372631"/>
        </patternFill>
      </fill>
      <alignment horizontal="center" vertical="center" textRotation="0" wrapText="1" indent="0" justifyLastLine="0" shrinkToFit="0" readingOrder="0"/>
      <border diagonalUp="0" diagonalDown="0" outline="0">
        <left style="thin">
          <color theme="2" tint="-0.499984740745262"/>
        </left>
        <right/>
        <top style="thin">
          <color theme="2" tint="-0.499984740745262"/>
        </top>
        <bottom/>
      </border>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A61C00"/>
          <bgColor theme="2" tint="-0.49998474074526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CC4125"/>
          <bgColor theme="0" tint="-0.34998626667073579"/>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DD7E6B"/>
          <bgColor theme="0" tint="-0.14999847407452621"/>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E6B8AF"/>
          <bgColor theme="0" tint="-4.9989318521683403E-2"/>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left"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border outline="0">
        <top style="thin">
          <color theme="1"/>
        </top>
      </border>
    </dxf>
    <dxf>
      <font>
        <b/>
        <i val="0"/>
        <strike val="0"/>
        <condense val="0"/>
        <extend val="0"/>
        <outline val="0"/>
        <shadow val="0"/>
        <u val="none"/>
        <vertAlign val="baseline"/>
        <sz val="10"/>
        <color auto="1"/>
        <name val="Segoe UI"/>
        <family val="2"/>
        <scheme val="none"/>
      </font>
      <fill>
        <patternFill patternType="solid">
          <fgColor rgb="FFCCCCCC"/>
          <bgColor rgb="FFCCCCCC"/>
        </patternFill>
      </fill>
      <alignment horizontal="left" vertical="center" textRotation="0" wrapText="1" indent="0" justifyLastLine="0" shrinkToFit="0" readingOrder="0"/>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891FC4-C7D4-4582-9B45-553428C4AB4F}" name="Table1" displayName="Table1" ref="A2:K38" totalsRowShown="0" headerRowDxfId="163" tableBorderDxfId="162">
  <autoFilter ref="A2:K38" xr:uid="{48891FC4-C7D4-4582-9B45-553428C4AB4F}"/>
  <tableColumns count="11">
    <tableColumn id="1" xr3:uid="{27C4A690-F359-4F69-9EB4-D4CC127A0D5E}" name="#" dataDxfId="161" dataCellStyle="Normal 2"/>
    <tableColumn id="2" xr3:uid="{87217551-2986-47A5-8B09-CB1744932B4A}" name="Sector" dataDxfId="160" dataCellStyle="Normal 2"/>
    <tableColumn id="3" xr3:uid="{63AE4CB7-44B1-481B-8D3D-DA7EF3B87197}" name="Indicator name" dataDxfId="159" dataCellStyle="Normal 2"/>
    <tableColumn id="4" xr3:uid="{5FA34365-5D74-4227-A6F0-CA2DD6E34852}" name="Assessment name" dataDxfId="158" dataCellStyle="Normal 2"/>
    <tableColumn id="5" xr3:uid="{2197912F-1532-4F57-B49B-BA06B2ABE0C4}" name="Granularity" dataDxfId="157" dataCellStyle="Normal 2"/>
    <tableColumn id="6" xr3:uid="{F02FF6D9-62C1-4AE1-8F6E-0DCFC44A8660}" name="Data collection date" dataDxfId="156" dataCellStyle="Normal 2"/>
    <tableColumn id="8" xr3:uid="{5B1A6A1E-2022-4EAB-BC6C-C6F9F2698238}" name="1. None/Minimal" dataDxfId="155" dataCellStyle="Normal 2"/>
    <tableColumn id="9" xr3:uid="{42A19D11-1F71-4F30-862E-AE55C0392570}" name="2. Stress" dataDxfId="154" dataCellStyle="Normal 2"/>
    <tableColumn id="10" xr3:uid="{23E6696C-9676-43A9-9416-56B7E7C7F9A6}" name="3. Severe" dataDxfId="153" dataCellStyle="Normal 2"/>
    <tableColumn id="11" xr3:uid="{EC5C9004-7F83-491E-8179-5CE8B00328DA}" name="4. Extreme" dataDxfId="152" dataCellStyle="Normal 2"/>
    <tableColumn id="12" xr3:uid="{E6CF5842-0D0F-45F0-AB83-98540F6A8EA5}" name="5. Catastrophic" dataDxfId="151" dataCellStyle="Normal 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0FDC1C-D7AD-4B44-BC5D-907D56F0ED95}" name="Table3" displayName="Table3" ref="A2:DL392" totalsRowShown="0">
  <autoFilter ref="A2:DL392" xr:uid="{2E0FDC1C-D7AD-4B44-BC5D-907D56F0ED95}"/>
  <tableColumns count="116">
    <tableColumn id="1" xr3:uid="{8C4F2C6A-F809-40E6-94F3-8642F13B5DAA}" name="district_code"/>
    <tableColumn id="2" xr3:uid="{9895C28B-3C04-4820-B068-52BCD49AA328}" name="nmf_1_attending_school- value -minimal"/>
    <tableColumn id="3" xr3:uid="{2DB5CBAF-B388-4F7D-BDFE-85A56838FBF9}" name="nmf_1_attending_school- value -severe"/>
    <tableColumn id="4" xr3:uid="{73F20EB3-2B4F-4E21-B417-D3767E521E4A}" name="nmf_1_attending_school- value -extreme"/>
    <tableColumn id="5" xr3:uid="{87E6863C-17A3-496F-8078-92904F444431}" name="nmf_1_attending_school- value -catastrophic"/>
    <tableColumn id="6" xr3:uid="{8B2EE993-753D-44D8-93CE-BAD0A8A03AC5}" name="nmf_2_child_marriage- value -minimal"/>
    <tableColumn id="7" xr3:uid="{8E9A40E8-D13F-4E95-B12A-D0EA67544371}" name="nmf_2_child_marriage- value -severe"/>
    <tableColumn id="8" xr3:uid="{5666F29B-B00E-42FB-A143-6CBB52754F1D}" name="nmf_2_child_marriage- value -extreme"/>
    <tableColumn id="9" xr3:uid="{D9B1C58F-1CA0-4399-9110-5943F0089D26}" name="nmf_2_child_marriage- value -catastrophic"/>
    <tableColumn id="10" xr3:uid="{D32A20D8-2B8C-4BF8-AF34-A4A1969E79A0}" name="nmf_3_food_incufficient- value -minimal"/>
    <tableColumn id="11" xr3:uid="{8A466559-7B0E-4BEA-8E47-EB4ADF7792DF}" name="nmf_3_food_incufficient- value -stress"/>
    <tableColumn id="12" xr3:uid="{EBFDA573-F9CB-478A-B8D4-E515FE7F58D9}" name="nmf_3_food_incufficient- value -severe"/>
    <tableColumn id="13" xr3:uid="{78DE83A2-36AA-4834-884D-8748F48C6EE5}" name="nmf_3_food_incufficient- value -extreme"/>
    <tableColumn id="14" xr3:uid="{CBEDCD9F-36C0-431A-B54B-8D0EE2E7C963}" name="nmf_3_food_incufficient- value -catastrophic"/>
    <tableColumn id="15" xr3:uid="{1400349C-AC34-42CD-BA06-B60B7EC413EB}" name="nmf_4_lcsi- value -minimal"/>
    <tableColumn id="16" xr3:uid="{F0615550-84F2-4ECA-908E-939C85C39294}" name="nmf_4_lcsi- value -stress"/>
    <tableColumn id="17" xr3:uid="{E2935584-19DA-43FB-9E53-2E9406011C61}" name="nmf_4_lcsi- value -severe"/>
    <tableColumn id="18" xr3:uid="{56C9DE59-08BD-42DB-ABA4-DFFA0A7ACD76}" name="nmf_4_lcsi- value -extreme"/>
    <tableColumn id="19" xr3:uid="{58038EC1-E9B7-4D14-A1F4-5FD211F56507}" name="nmf_4_lcsi- value -catastrophic"/>
    <tableColumn id="20" xr3:uid="{30E84C09-8E29-495E-B89B-817C99C65A74}" name="nmf_5_sudden_food_price_change- value -minimal"/>
    <tableColumn id="21" xr3:uid="{8684F86D-2A09-4AF8-83EF-87787A097A0D}" name="nmf_5_sudden_food_price_change- value -stress"/>
    <tableColumn id="22" xr3:uid="{F7F5F52D-CE00-4C6E-BF46-96A6DC1555C9}" name="nmf_5_sudden_food_price_change- value -severe"/>
    <tableColumn id="23" xr3:uid="{830731C6-CDAD-4C07-A3BB-CB1309AA01D4}" name="nmf_6_fun_health_facility- value -minimal"/>
    <tableColumn id="24" xr3:uid="{6362455F-7320-430B-9F32-6CA20B3EE1F2}" name="nmf_6_fun_health_facility- value -stress"/>
    <tableColumn id="25" xr3:uid="{3593B256-68DC-46E9-8C55-1B7EDCDFA51B}" name="nmf_6_fun_health_facility- value -severe"/>
    <tableColumn id="26" xr3:uid="{0AC1221B-CB89-4D78-B0DA-69C87CBD5BD5}" name="nmf_6_fun_health_facility- value -extreme"/>
    <tableColumn id="27" xr3:uid="{4C59449D-0E24-403C-AEA9-B563AC507891}" name="nmf_7_women_birth- value -minimal"/>
    <tableColumn id="28" xr3:uid="{E61CF977-B7BE-4E39-9540-ABCCC7A76B05}" name="nmf_7_women_birth- value -stress"/>
    <tableColumn id="29" xr3:uid="{1C43933F-A9D7-4047-B899-94A180D31870}" name="nmf_7_women_birth- value -severe"/>
    <tableColumn id="30" xr3:uid="{BC3926C1-4B32-46B9-8FF8-44FB44B4B996}" name="nmf_8_distance_health_facility- value -minimal"/>
    <tableColumn id="31" xr3:uid="{54BC5B65-CC1B-4CB5-9960-69364BC5CEA8}" name="nmf_8_distance_health_facility- value -stress"/>
    <tableColumn id="32" xr3:uid="{70EC328B-C5C5-47D8-ABB9-133C3EDFB777}" name="nmf_8_distance_health_facility- value -severe"/>
    <tableColumn id="33" xr3:uid="{C2DD35A8-F63A-4448-9BC1-E2036E88A891}" name="nmf_8_distance_health_facility- value -extreme"/>
    <tableColumn id="34" xr3:uid="{60175E26-F3D2-432D-9460-438A291C348C}" name="nmf_9_incident- value -minimal"/>
    <tableColumn id="35" xr3:uid="{AEC925CA-F2AC-49F2-AAFD-EFD59454E8BB}" name="nmf_9_incident- value -stress"/>
    <tableColumn id="36" xr3:uid="{0288EE73-5299-45C7-AD42-121EBC0E8D57}" name="nmf_9_incident- value -severe"/>
    <tableColumn id="37" xr3:uid="{66074909-0A33-4B15-A6AF-1DA50873070C}" name="nmf_9_incident- value -extreme"/>
    <tableColumn id="38" xr3:uid="{67B6ACDE-3E3E-45C7-9898-8CB0A7B07E2F}" name="nmf_9_incident- value -catastrophic"/>
    <tableColumn id="39" xr3:uid="{099ADE8C-C53F-489B-A368-3246E0E89E44}" name="nmf_10_shelter_tenancy- value -minimal"/>
    <tableColumn id="40" xr3:uid="{500BC4F4-5610-47F4-8574-C593C2DD5A80}" name="nmf_10_shelter_tenancy- value -stress"/>
    <tableColumn id="41" xr3:uid="{7BFA00CD-29D5-4D87-968B-23520107F7E0}" name="nmf_10_shelter_tenancy- value -severe"/>
    <tableColumn id="42" xr3:uid="{FC5E958C-BCDC-4192-A269-D46FF5182040}" name="nmf_10_shelter_tenancy- value -extreme"/>
    <tableColumn id="43" xr3:uid="{89708ADB-D7B6-4B05-9D24-2CDFAA9ECD27}" name="nmf_11_tazkira_pop- value -minimal"/>
    <tableColumn id="44" xr3:uid="{53A29820-8B1A-4AFE-833C-778DE2411D11}" name="nmf_11_tazkira_pop- value -stress"/>
    <tableColumn id="45" xr3:uid="{89B0CC68-51F5-4522-A0CC-8C93A529F273}" name="nmf_11_tazkira_pop- value -severe"/>
    <tableColumn id="46" xr3:uid="{63C1D70F-668E-4CFA-912A-C222FB40DEB8}" name="nmf_12_shelter_type- value -minimal"/>
    <tableColumn id="47" xr3:uid="{2C5B65C0-3632-4F9A-A6B2-65968602EDF0}" name="nmf_12_shelter_type- value -stress"/>
    <tableColumn id="48" xr3:uid="{EADA3C2C-F86B-4F79-A43B-DE65394CF149}" name="nmf_12_shelter_type- value -severe"/>
    <tableColumn id="49" xr3:uid="{CD2FF189-6586-4411-A6F4-88028B4B1893}" name="nmf_12_shelter_type- value -extreme"/>
    <tableColumn id="50" xr3:uid="{D8087F75-A24B-46D7-8CB3-5F40415A6BEA}" name="nmf_12_shelter_type- value -catastrophic"/>
    <tableColumn id="51" xr3:uid="{56BA9FBF-2093-41BA-B3DE-660D249D0F74}" name="nmf_13_shelter_damage- value -minimal"/>
    <tableColumn id="52" xr3:uid="{8BC5433A-645B-4E2B-955B-4CB6A24467D1}" name="nmf_13_shelter_damage- value -stress"/>
    <tableColumn id="53" xr3:uid="{5272540F-C81E-42EA-B15C-F5265D7CAFEF}" name="nmf_13_shelter_damage- value -severe"/>
    <tableColumn id="54" xr3:uid="{51D17FD8-B87F-4040-9997-CABA926C4BE1}" name="nmf_13_shelter_damage- value -catastrophic"/>
    <tableColumn id="55" xr3:uid="{0B18DC3F-EC41-423B-B4D4-8A39468A62DC}" name="nmf_14_nfi- value -minimal"/>
    <tableColumn id="56" xr3:uid="{B4EF7CEA-0BA3-4999-A518-EBA07C445D71}" name="nmf_14_nfi- value -stress"/>
    <tableColumn id="57" xr3:uid="{AEE17937-7805-4CCC-B764-05853040395E}" name="nmf_14_nfi- value -severe"/>
    <tableColumn id="58" xr3:uid="{D6AA6B5D-F740-40E6-993F-9995F661C546}" name="nmf_14_nfi- value -extreme"/>
    <tableColumn id="59" xr3:uid="{03301E5F-B256-4370-8B69-083B1A48A2F9}" name="nmf_14_nfi- value -catastrophic"/>
    <tableColumn id="60" xr3:uid="{B97914A7-E629-4D0B-A5C2-EE94724AFC7A}" name="nmf_15_water_sufficiency- value -minimal"/>
    <tableColumn id="61" xr3:uid="{D9AC0FBA-727C-45BD-AF18-6A0C2E7C4578}" name="nmf_15_water_sufficiency- value -stress"/>
    <tableColumn id="62" xr3:uid="{58EEB247-7065-4675-82FA-6420D3A8CA07}" name="nmf_15_water_sufficiency- value -severe"/>
    <tableColumn id="63" xr3:uid="{59216B8C-F61D-430A-97C1-D02B478F90CD}" name="nmf_15_water_sufficiency- value -extreme"/>
    <tableColumn id="64" xr3:uid="{76560F03-DBB9-427D-98EC-E3A835CBC725}" name="nmf_15_water_sufficiency- value -catastrophic"/>
    <tableColumn id="65" xr3:uid="{CF2DBEA7-A5F6-4669-92BE-62A3C8CAB9A9}" name="nmf_16_water_source- value -minimal"/>
    <tableColumn id="66" xr3:uid="{6DAD8631-A071-42D5-9E86-7E273F755C82}" name="nmf_16_water_source- value -severe"/>
    <tableColumn id="67" xr3:uid="{6F7CAFEB-E07F-4406-935A-D2EB2E8BF30E}" name="nmf_16_water_source- value -catastrophic"/>
    <tableColumn id="68" xr3:uid="{BB30A730-FA84-4DDF-A091-711260ACC0A3}" name="nmf_17_time_to_water_source- value -minimal"/>
    <tableColumn id="69" xr3:uid="{858C814D-F56E-45CA-BE71-C36ADA217143}" name="nmf_17_time_to_water_source- value -severe"/>
    <tableColumn id="70" xr3:uid="{AB20295D-8163-40C6-9A33-F27C83D75D05}" name="nmf_17_time_to_water_source- value -extreme"/>
    <tableColumn id="71" xr3:uid="{643FE34F-C209-45ED-863D-308DB20EFE1E}" name="nmf_18_sanitation_facility- value -minimal"/>
    <tableColumn id="72" xr3:uid="{B2E4CFA9-C903-48C4-A0F4-2A71E89A9D55}" name="nmf_18_sanitation_facility- value -stress"/>
    <tableColumn id="73" xr3:uid="{13963ED5-8585-4072-813E-FA9AA80C4711}" name="nmf_18_sanitation_facility- value -severe"/>
    <tableColumn id="74" xr3:uid="{74AED644-2420-4FFB-9613-15F4E87580AB}" name="nmf_18_sanitation_facility- value -extreme"/>
    <tableColumn id="75" xr3:uid="{94682120-DD5A-4C78-B728-D00D040EA0A8}" name="nmf_18_sanitation_facility- value -catastrophic"/>
    <tableColumn id="76" xr3:uid="{F80B99FF-998C-48D0-9A9F-CF802BE15E13}" name="nmf_19_women_not_access_water_source- value -minimal"/>
    <tableColumn id="77" xr3:uid="{ED6E30FC-45B9-42E9-9A10-FC68C445C702}" name="nmf_19_women_not_access_water_source- value -stress"/>
    <tableColumn id="78" xr3:uid="{A6F354E5-0BCD-4A80-AB89-1A092D6CE242}" name="nmf_19_women_not_access_water_source- value -severe"/>
    <tableColumn id="79" xr3:uid="{F9FF2B30-B2C4-4B92-96E6-125928E6FEFD}" name="nmf_19_women_not_access_water_source- value -extreme"/>
    <tableColumn id="80" xr3:uid="{38F762C3-A626-4A46-9AC6-49B2B0424A8C}" name="nmf_19_women_not_access_water_source- value -catastrophic"/>
    <tableColumn id="81" xr3:uid="{7AF6349B-DEE2-433F-B663-43217B25BAEE}" name="nmf_20_access_truma- value -minimal"/>
    <tableColumn id="82" xr3:uid="{4957CD51-A484-4AF2-AC89-474FD4904C17}" name="nmf_20_access_truma- value -stress"/>
    <tableColumn id="83" xr3:uid="{F356CCFB-910C-471F-AB1F-65756B796A21}" name="nmf_20_access_truma- value -severe"/>
    <tableColumn id="84" xr3:uid="{CDB37ECF-A0EC-4998-8B49-A28D3E26998F}" name="nmf_20_access_truma- value -extreme"/>
    <tableColumn id="85" xr3:uid="{17F846AB-3F6F-4799-8A92-AFEF0362542B}" name="nmf_20_access_truma- value -catastrophic"/>
    <tableColumn id="86" xr3:uid="{7449BEEE-A200-4FF9-BC06-F016BFB17508}" name="nmf_21_barriers_for_edu- value -minimal"/>
    <tableColumn id="87" xr3:uid="{F59104D8-73D4-4200-A040-FAB0DF9BCE05}" name="nmf_21_barriers_for_edu- value -severe"/>
    <tableColumn id="88" xr3:uid="{0E47EA19-7311-4FF2-BD62-01D5434D4E83}" name="nmf_22_mines- value -minimal"/>
    <tableColumn id="89" xr3:uid="{0721D75A-9E6D-4257-8511-CD1C9063790D}" name="nmf_22_mines- value -stress"/>
    <tableColumn id="90" xr3:uid="{5D30E593-D1D4-4023-A0C7-EF989FF5A192}" name="nmf_22_mines- value -severe"/>
    <tableColumn id="91" xr3:uid="{14780F60-F531-4B6D-8526-443837F8A26F}" name="nmf_22_mines- value -extreme"/>
    <tableColumn id="92" xr3:uid="{8EA46511-A788-410B-9778-D5AAB1FA866A}" name="nmf_22_mines- value -catastrophic"/>
    <tableColumn id="93" xr3:uid="{2DAE2D1F-5732-489F-AECA-1EF48E74EF45}" name="nmf_23_hunger_level- value -minimal"/>
    <tableColumn id="94" xr3:uid="{542BEBED-D6AB-4A07-BC76-C884E6298D93}" name="nmf_23_hunger_level- value -stress"/>
    <tableColumn id="95" xr3:uid="{08937593-E214-4620-835A-C7A91707949C}" name="nmf_23_hunger_level- value -severe"/>
    <tableColumn id="96" xr3:uid="{6E75CFCA-4D37-4477-9863-B54FBDC54CAE}" name="nmf_23_hunger_level- value -extreme"/>
    <tableColumn id="97" xr3:uid="{5C3802FE-7C20-4EEB-BB32-F2B1ABD64CC6}" name="nmf_24_event_limited_food- value -minimal"/>
    <tableColumn id="98" xr3:uid="{C33DABBC-1E34-4B89-A8E8-931042E3F467}" name="nmf_24_event_limited_food- value -stress"/>
    <tableColumn id="99" xr3:uid="{7F63B7E2-6FBE-40D7-A40D-DB60F3D60643}" name="nmf_24_event_limited_food- value -severe"/>
    <tableColumn id="100" xr3:uid="{69E855BD-DD0E-405E-9F72-4AABE36C8807}" name="nmf_24_event_limited_food- value -extreme"/>
    <tableColumn id="101" xr3:uid="{19385AFE-B308-4EFC-89B3-0F65B9A373B6}" name="nmf_24_event_limited_food- value -catastrophic"/>
    <tableColumn id="102" xr3:uid="{1741D39B-3294-4C86-8C26-02FCFEB52586}" name="nmf_25_displaced_hh- value -minimal"/>
    <tableColumn id="103" xr3:uid="{79BEB118-33BD-4AB4-AD43-957AA1DAFFCB}" name="nmf_25_displaced_hh- value -stress"/>
    <tableColumn id="104" xr3:uid="{804B86D9-061F-441A-8467-34E453F8B3C3}" name="nmf_25_displaced_hh- value -severe"/>
    <tableColumn id="105" xr3:uid="{1A7D90EB-1189-446E-BF8C-47D8E8951B08}" name="nmf_25_displaced_hh- value -extreme"/>
    <tableColumn id="106" xr3:uid="{5B7AF6BD-873A-4EED-BBAC-CEBF83F32562}" name="nmf_26_drop_livestock- value -minimal"/>
    <tableColumn id="107" xr3:uid="{C4357AF3-7FE7-4F4C-8EE2-2446D65CD342}" name="nmf_26_drop_livestock- value -severe"/>
    <tableColumn id="108" xr3:uid="{1648106F-7930-4BF9-AD65-C33D57858878}" name="nmf_26_drop_livestock- value -extreme"/>
    <tableColumn id="109" xr3:uid="{B92FFE0C-ECD2-4FC7-8DE8-5C9A90AE40A5}" name="nmf_27_crop_compare- value -minimal"/>
    <tableColumn id="110" xr3:uid="{2005C49E-6F55-49BF-B59A-11D15EDA19C6}" name="nmf_27_crop_compare- value -stress"/>
    <tableColumn id="111" xr3:uid="{EB852481-E892-44DC-9069-4BE6C0091DBD}" name="nmf_27_crop_compare- value -severe"/>
    <tableColumn id="112" xr3:uid="{D838E70E-046E-4313-9118-47D00E931A60}" name="nmf_27_crop_compare- value -catastrophic"/>
    <tableColumn id="113" xr3:uid="{E0C14890-B64D-4574-BB18-ABFBBC88F4C5}" name="nmf_28_coping_food- value -minimal"/>
    <tableColumn id="114" xr3:uid="{635F0F12-22CC-478D-8E58-91FDAAB807FF}" name="nmf_28_coping_food- value -stress"/>
    <tableColumn id="115" xr3:uid="{8C32894A-84F1-44C4-9EFD-9B31E4936713}" name="nmf_28_coping_food- value -severe"/>
    <tableColumn id="116" xr3:uid="{5BC4F919-6488-4CF0-A354-F04458DEA75C}" name="nmf_28_coping_food- value -extrem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5FCC625-201B-475C-8343-3DEAC9834255}" name="Table7" displayName="Table7" ref="A2:CJ13" totalsRowShown="0">
  <autoFilter ref="A2:CJ13" xr:uid="{85FCC625-201B-475C-8343-3DEAC9834255}"/>
  <tableColumns count="88">
    <tableColumn id="1" xr3:uid="{5FADD73D-ECF7-4D39-8555-A0DF90156940}" name="district_code"/>
    <tableColumn id="2" xr3:uid="{C1F126B6-8DE0-40F0-A39D-67ED7715179E}" name="nmf_1_attending_school- value -minimal"/>
    <tableColumn id="3" xr3:uid="{A96C755F-BA3E-48EF-A90F-FE0705DB1816}" name="nmf_1_attending_school- value -severe"/>
    <tableColumn id="4" xr3:uid="{B093DB06-AEFA-4563-B7CD-B3690F079219}" name="nmf_1_attending_school- value -extreme"/>
    <tableColumn id="5" xr3:uid="{014C86ED-C93C-421F-8680-F12301FC51B8}" name="nmf_1_attending_school- value -catastrophic"/>
    <tableColumn id="6" xr3:uid="{EEA47BDE-4CA5-4627-B37B-9D33A0247F79}" name="nmf_3_food_incufficient- value -stress"/>
    <tableColumn id="7" xr3:uid="{4D872E64-CEA6-4FC8-B716-36C2B136F164}" name="nmf_3_food_incufficient- value -severe"/>
    <tableColumn id="8" xr3:uid="{7CC14B94-6B22-4350-9808-1B5ABAAA09B1}" name="nmf_3_food_incufficient- value -extreme"/>
    <tableColumn id="9" xr3:uid="{A4D0BBFD-74CB-4671-9A27-5AF4DB4BD37E}" name="nmf_4_lcsi- value -minimal"/>
    <tableColumn id="10" xr3:uid="{8C22E010-5BD4-4BFE-8F22-D59ED706F499}" name="nmf_4_lcsi- value -stress"/>
    <tableColumn id="11" xr3:uid="{597C8FBA-8799-4FA4-A7E9-C3C272354590}" name="nmf_4_lcsi- value -severe"/>
    <tableColumn id="12" xr3:uid="{693D6F90-A80A-45E0-B075-E0D019C574E5}" name="nmf_4_lcsi- value -extreme"/>
    <tableColumn id="13" xr3:uid="{B693B369-6FB7-4D9D-A644-9B4CD0104003}" name="nmf_5_sudden_food_price_change- value -minimal"/>
    <tableColumn id="14" xr3:uid="{E5594D0D-36C0-4024-9865-1FCABB24963C}" name="nmf_5_sudden_food_price_change- value -stress"/>
    <tableColumn id="15" xr3:uid="{04DB34E2-50FA-4B05-AEED-3F2ABFAD635A}" name="nmf_5_sudden_food_price_change- value -severe"/>
    <tableColumn id="16" xr3:uid="{B2F48AE5-A16F-4250-AEA2-A1CB8202C417}" name="nmf_6_fun_health_facility- value -minimal"/>
    <tableColumn id="17" xr3:uid="{A31C7F99-2324-4768-A176-DA1978347C83}" name="nmf_6_fun_health_facility- value -stress"/>
    <tableColumn id="18" xr3:uid="{6727F000-036E-46B1-94AD-C5423FB3F9A3}" name="nmf_6_fun_health_facility- value -severe"/>
    <tableColumn id="19" xr3:uid="{FF2BD7CE-5388-451C-B2A4-01058359912A}" name="nmf_6_fun_health_facility- value -extreme"/>
    <tableColumn id="20" xr3:uid="{47C1F54A-4C30-4E54-A22C-6B6488CF3791}" name="nmf_7_women_birth- value -minimal"/>
    <tableColumn id="21" xr3:uid="{301D4B75-012F-4243-9D7E-CE75F5C41E51}" name="nmf_7_women_birth- value -stress"/>
    <tableColumn id="22" xr3:uid="{8767916F-B0F2-4119-809B-8A02E60F50D0}" name="nmf_7_women_birth- value -severe"/>
    <tableColumn id="23" xr3:uid="{2F20F8F3-72E3-4D2E-861A-025126BE55D1}" name="nmf_8_distance_health_facility- value -minimal"/>
    <tableColumn id="24" xr3:uid="{9E378C9C-E726-445E-809B-43DD9F965658}" name="nmf_8_distance_health_facility- value -stress"/>
    <tableColumn id="25" xr3:uid="{FAA87FA8-D929-4A17-A0EC-88E49AAD9DB5}" name="nmf_8_distance_health_facility- value -severe"/>
    <tableColumn id="26" xr3:uid="{4B6FF092-2C1E-4FA8-A239-6EB6C9181546}" name="nmf_8_distance_health_facility- value -extreme"/>
    <tableColumn id="27" xr3:uid="{5ABDC474-6903-422D-8CFE-24062616D4CD}" name="nmf_10_shelter_tenancy- value -minimal"/>
    <tableColumn id="28" xr3:uid="{B84E4339-B40C-493C-BDF3-C38CE889648A}" name="nmf_10_shelter_tenancy- value -stress"/>
    <tableColumn id="29" xr3:uid="{44F661F2-2C6E-40AA-AD3E-A5FD1FCA0CB5}" name="nmf_10_shelter_tenancy- value -severe"/>
    <tableColumn id="30" xr3:uid="{6173E753-97F6-425E-9E86-319911EBFB34}" name="nmf_10_shelter_tenancy- value -extreme"/>
    <tableColumn id="31" xr3:uid="{123D03AC-5DB4-4ACC-A11D-A3858FAE6A60}" name="nmf_11_tazkira_pop- value -minimal"/>
    <tableColumn id="32" xr3:uid="{B4CB885E-9834-4ECC-8F90-C53172B0B941}" name="nmf_11_tazkira_pop- value -stress"/>
    <tableColumn id="33" xr3:uid="{E81A84CD-CCCD-4F3A-9633-1D9C68F6E265}" name="nmf_11_tazkira_pop- value -severe"/>
    <tableColumn id="34" xr3:uid="{1B76C7CC-D22B-46AB-9FCE-D79B061DF007}" name="nmf_12_shelter_type- value -minimal"/>
    <tableColumn id="35" xr3:uid="{3604D877-D402-4A9B-9889-3C38B4AC09F9}" name="nmf_12_shelter_type- value -stress"/>
    <tableColumn id="36" xr3:uid="{897EA98C-61A1-4C00-ABDE-44BCA681722D}" name="nmf_12_shelter_type- value -severe"/>
    <tableColumn id="37" xr3:uid="{927A125A-C1CF-4085-A6D4-A753D6D5C96C}" name="nmf_14_nfi- value -minimal"/>
    <tableColumn id="38" xr3:uid="{9D282EC2-C8D9-4785-B349-B3DDD1AE315E}" name="nmf_14_nfi- value -stress"/>
    <tableColumn id="39" xr3:uid="{16877A5C-D98E-4DFD-A8B9-AAC31C1D233E}" name="nmf_14_nfi- value -severe"/>
    <tableColumn id="40" xr3:uid="{54A27C13-F3E9-40E5-A5BD-B08AC64B12B8}" name="nmf_14_nfi- value -extreme"/>
    <tableColumn id="41" xr3:uid="{50DF4F60-8DE1-4F0F-B82C-D2EC6D919A3F}" name="nmf_14_nfi- value -catastrophic"/>
    <tableColumn id="42" xr3:uid="{954B2D8E-3D2D-470B-8B29-B2CC27B0B1FE}" name="nmf_15_water_sufficiency- value -minimal"/>
    <tableColumn id="43" xr3:uid="{64BA3AAC-29D2-4CA5-BF37-32FE980B0B69}" name="nmf_15_water_sufficiency- value -stress"/>
    <tableColumn id="44" xr3:uid="{89A0098E-BD15-4E87-9679-4DB6A855CB45}" name="nmf_15_water_sufficiency- value -severe"/>
    <tableColumn id="45" xr3:uid="{D0F699C2-E59C-456B-BDE8-04A255B1E47C}" name="nmf_16_water_source- value -minimal"/>
    <tableColumn id="46" xr3:uid="{3F153C28-6BBF-40A2-9A2D-5AEC2E0A66FA}" name="nmf_16_water_source- value -severe"/>
    <tableColumn id="47" xr3:uid="{3145D1A8-80F6-4713-88DF-5FE77D3E52B5}" name="nmf_16_water_source- value -catastrophic"/>
    <tableColumn id="48" xr3:uid="{86734616-4DDC-49D2-9474-0116D6E3477E}" name="nmf_17_time_to_water_source- value -minimal"/>
    <tableColumn id="49" xr3:uid="{981C31EF-2211-45DD-AD2B-FA4071D9F27A}" name="nmf_17_time_to_water_source- value -severe"/>
    <tableColumn id="50" xr3:uid="{B1EC5CCA-89EE-4B40-801C-5EB2270B01C9}" name="nmf_18_sanitation_facility- value -minimal"/>
    <tableColumn id="51" xr3:uid="{6A23284E-3845-464F-B99D-41E47CBE7CFB}" name="nmf_18_sanitation_facility- value -stress"/>
    <tableColumn id="52" xr3:uid="{9C44CC18-AF20-4260-9598-0560197C3B37}" name="nmf_18_sanitation_facility- value -severe"/>
    <tableColumn id="53" xr3:uid="{8101541E-9739-4EDB-8B58-1CCB4DD0548D}" name="nmf_18_sanitation_facility- value -extreme"/>
    <tableColumn id="54" xr3:uid="{116374E8-93A0-4A86-8911-BCBA666419C9}" name="nmf_18_sanitation_facility- value -catastrophic"/>
    <tableColumn id="55" xr3:uid="{0EE41082-07CA-451D-8EE9-7E45CF80DE4D}" name="nmf_20_access_truma- value -minimal"/>
    <tableColumn id="56" xr3:uid="{27C3FE6A-D739-445E-8F0B-9348D8861FB8}" name="nmf_20_access_truma- value -stress"/>
    <tableColumn id="57" xr3:uid="{F4723E8E-44B6-481C-B957-B2860F075B98}" name="nmf_20_access_truma- value -severe"/>
    <tableColumn id="58" xr3:uid="{304CFBB2-CC32-4FF7-B253-F29D96C2AC3B}" name="nmf_20_access_truma- value -extreme"/>
    <tableColumn id="59" xr3:uid="{95105266-B6CE-4750-A09E-30CCFAFFC68F}" name="nmf_20_access_truma- value -catastrophic"/>
    <tableColumn id="60" xr3:uid="{9549CE51-2C21-434D-B279-B1509E07E630}" name="nmf_21_barriers_for_edu- value -minimal"/>
    <tableColumn id="61" xr3:uid="{C37DD0D5-8EBA-475F-BEF4-869DC25C1DD4}" name="nmf_21_barriers_for_edu- value -severe"/>
    <tableColumn id="62" xr3:uid="{7AC359A7-1616-4CC8-B1AA-6CD1AEF25E15}" name="nmf_22_mines- value -minimal"/>
    <tableColumn id="63" xr3:uid="{7AE21039-5E19-4475-B0EE-29835D47B096}" name="nmf_22_mines- value -stress"/>
    <tableColumn id="64" xr3:uid="{CD9AA9B2-09D9-4EBD-A327-D1FB53516DBF}" name="nmf_22_mines- value -severe"/>
    <tableColumn id="65" xr3:uid="{12A706EA-80C6-409A-961F-22C6BD63AF72}" name="nmf_22_mines- value -extreme"/>
    <tableColumn id="66" xr3:uid="{F99D376E-C18E-41FE-9A78-0AEBC18F0D59}" name="nmf_22_mines- value -catastrophic"/>
    <tableColumn id="67" xr3:uid="{9194D418-6015-4966-8539-E31AB79F73B8}" name="nmf_23_hunger_level- value -stress"/>
    <tableColumn id="68" xr3:uid="{6FDBA1A8-5CA8-484B-A641-D80A661E5A9C}" name="nmf_23_hunger_level- value -severe"/>
    <tableColumn id="69" xr3:uid="{A296422C-E72D-4A86-ADDD-4F6B3C9A5FC4}" name="nmf_23_hunger_level- value -extreme"/>
    <tableColumn id="70" xr3:uid="{F79EB10A-2DC9-41A5-B4AC-CD39FABBC333}" name="nmf_24_event_limited_food- value -minimal"/>
    <tableColumn id="71" xr3:uid="{57D268C8-CE85-4187-8936-CD07F62CEF94}" name="nmf_24_event_limited_food- value -stress"/>
    <tableColumn id="72" xr3:uid="{DCF680EC-D50F-4EA2-86E5-8377F95C8952}" name="nmf_24_event_limited_food- value -severe"/>
    <tableColumn id="73" xr3:uid="{FDB4620E-D30C-40CB-B7A7-FFA0E9D8D0D4}" name="nmf_24_event_limited_food- value -extreme"/>
    <tableColumn id="74" xr3:uid="{19784792-E6E0-4EBB-8D9F-8CAAE5C8ED83}" name="nmf_24_event_limited_food- value -catastrophic"/>
    <tableColumn id="75" xr3:uid="{29EC520D-D09A-43FD-9E29-96C27255AE98}" name="nmf_25_displaced_hh- value -minimal"/>
    <tableColumn id="76" xr3:uid="{AAE5D77C-80D3-4175-854F-81E0430FBABE}" name="nmf_25_displaced_hh- value -stress"/>
    <tableColumn id="77" xr3:uid="{9C121595-95FE-4061-A28D-BBB2ED2DAB49}" name="nmf_25_displaced_hh- value -severe"/>
    <tableColumn id="78" xr3:uid="{5D7C429A-F2D8-4B89-AEC1-64473BA3B70B}" name="nmf_25_displaced_hh- value -extreme"/>
    <tableColumn id="79" xr3:uid="{D1E898F8-5299-42D8-8A70-7807354CB55C}" name="nmf_26_drop_livestock- value -minimal"/>
    <tableColumn id="80" xr3:uid="{7C9C0691-9069-4BEC-8654-8CDAF284336D}" name="nmf_26_drop_livestock- value -severe"/>
    <tableColumn id="81" xr3:uid="{23EB1504-F254-4C60-9289-9FF73F7ADF6E}" name="nmf_26_drop_livestock- value -extreme"/>
    <tableColumn id="82" xr3:uid="{CBCE5E2B-EC9A-4322-A59A-83E9C868516C}" name="nmf_27_crop_compare- value -minimal"/>
    <tableColumn id="83" xr3:uid="{363CFFAC-5833-441B-A9F6-FB78525F91AA}" name="nmf_27_crop_compare- value -stress"/>
    <tableColumn id="84" xr3:uid="{3214FC27-2F4E-4655-992B-3B8BBF58745B}" name="nmf_27_crop_compare- value -severe"/>
    <tableColumn id="85" xr3:uid="{1F47D109-8C97-4B06-98C5-E67DB33BC967}" name="nmf_27_crop_compare- value -catastrophic"/>
    <tableColumn id="86" xr3:uid="{C7BE8DF6-8496-4763-A889-3F887B3FC176}" name="nmf_28_coping_food- value -stress"/>
    <tableColumn id="87" xr3:uid="{DFC7C57A-8B21-4398-88E5-6B99E1297E14}" name="nmf_28_coping_food- value -severe"/>
    <tableColumn id="88" xr3:uid="{BD7B5262-E6E1-4FD9-AE49-C1C6BF4FD748}" name="nmf_28_coping_food- value -extrem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578B4B0-5719-4A99-B681-7C333A38F209}" name="Table5" displayName="Table5" ref="A2:Z403" totalsRowShown="0">
  <autoFilter ref="A2:Z403" xr:uid="{1578B4B0-5719-4A99-B681-7C333A38F209}"/>
  <sortState xmlns:xlrd2="http://schemas.microsoft.com/office/spreadsheetml/2017/richdata2" ref="A3:Z403">
    <sortCondition ref="A2:A403"/>
  </sortState>
  <tableColumns count="26">
    <tableColumn id="1" xr3:uid="{ACF7FA77-9BE1-47CC-AB9D-B0FC4A827BAB}" name="district_code"/>
    <tableColumn id="12" xr3:uid="{1E46A43B-9946-4903-A62A-66C3E4348949}" name="measles_minimal"/>
    <tableColumn id="13" xr3:uid="{B249940A-5DEB-42AE-A061-87A264AE0EAA}" name="measles_stress"/>
    <tableColumn id="14" xr3:uid="{1D3EA96F-188E-4EF6-BC72-978B9279522B}" name="measles_severe"/>
    <tableColumn id="15" xr3:uid="{16771A61-340C-4360-A0E8-DBFB327344CE}" name="measles_extreme"/>
    <tableColumn id="16" xr3:uid="{9DC57B4E-CACD-44C6-9D42-A6F3B777CB06}" name="measles_catastrophic"/>
    <tableColumn id="17" xr3:uid="{70FBC67F-7FE1-4D4C-AE43-DB37E20B3A79}" name="penta3_minimal"/>
    <tableColumn id="18" xr3:uid="{431D01E5-F5B8-4830-BF9A-0D29E4F52356}" name="penta3_stress"/>
    <tableColumn id="19" xr3:uid="{CE5B8F91-1494-4186-B436-B5FEC63023F8}" name="penta3_severe"/>
    <tableColumn id="20" xr3:uid="{EACA6405-FB5A-402D-BDBA-C6CE81D3EDA2}" name="penta3_extreme"/>
    <tableColumn id="26" xr3:uid="{AC4FFA50-3A7F-4AA7-8C6E-042910DCF078}" name="penta3_catastrophic"/>
    <tableColumn id="2" xr3:uid="{EB42DF36-6AAF-4C9E-8749-E080829B80AC}" name="awd_minimal"/>
    <tableColumn id="3" xr3:uid="{2A73E9A3-E360-420E-BD25-7FBBC27F0A84}" name="awd_stress"/>
    <tableColumn id="4" xr3:uid="{B12BDBAB-647A-4D16-9FD8-293F274B4C6A}" name="awd_severe"/>
    <tableColumn id="5" xr3:uid="{CE1AE6DD-4CD2-48CE-A338-3298C0B40FFF}" name="awd_extreme"/>
    <tableColumn id="6" xr3:uid="{64DE812C-F088-4517-8D34-08AE0212C48B}" name="awd_catastrophic"/>
    <tableColumn id="7" xr3:uid="{60281D87-1076-40B1-8C38-7F1160E11A2E}" name="ari_minimal"/>
    <tableColumn id="8" xr3:uid="{435F8F5F-63BC-4A48-AD4A-98C4312230EF}" name="ari_stress"/>
    <tableColumn id="9" xr3:uid="{39D753E6-3773-4030-8727-C0003CC8F4AD}" name="ari_severe"/>
    <tableColumn id="10" xr3:uid="{588BA05C-27F8-4DBA-9E4F-CC3A9A3C9039}" name="ari_extreme"/>
    <tableColumn id="11" xr3:uid="{85D9197B-3D82-47BD-B7D8-6C3F86A2DFB2}" name="ari_catastrophic"/>
    <tableColumn id="25" xr3:uid="{0220797C-4A6C-4464-AD93-3EE96F82E138}" name="mine_minimal"/>
    <tableColumn id="24" xr3:uid="{10272C5F-03E6-4FC1-BB47-07C434463FF4}" name="mine_stress"/>
    <tableColumn id="23" xr3:uid="{01FAF84D-6C6D-4ACE-9246-81C14A67D357}" name="mine_severe"/>
    <tableColumn id="22" xr3:uid="{BFEE32C7-3416-4E58-A2DF-59351C3979E7}" name="mine_extreme"/>
    <tableColumn id="21" xr3:uid="{C522BF14-0824-4011-BFA6-6CC4C03EF0E3}" name="mine_catastrophic"/>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DF3AC2-17DF-4A62-95F2-085FA62F7552}" name="Table2" displayName="Table2" ref="A1:G402" totalsRowShown="0">
  <autoFilter ref="A1:G402" xr:uid="{20DF3AC2-17DF-4A62-95F2-085FA62F7552}"/>
  <sortState xmlns:xlrd2="http://schemas.microsoft.com/office/spreadsheetml/2017/richdata2" ref="A2:G402">
    <sortCondition ref="A1:A402"/>
  </sortState>
  <tableColumns count="7">
    <tableColumn id="2" xr3:uid="{2C0C7331-CC1D-4BD1-97C9-2C27CBDC1FCA}" name="district_code"/>
    <tableColumn id="3" xr3:uid="{2F74D5EE-2567-44EE-BC6C-F348BF675E5E}" name="severity"/>
    <tableColumn id="4" xr3:uid="{64366862-7CC8-4232-8E1C-13076189930C}" name="GAM_minimal"/>
    <tableColumn id="5" xr3:uid="{DB75F58B-75FA-45BB-B0AA-7746B0CD32F7}" name="GAM_stress"/>
    <tableColumn id="6" xr3:uid="{6D49A35C-0078-48F8-863F-36763E854E81}" name="GAM_severe"/>
    <tableColumn id="7" xr3:uid="{58B163CF-D467-43C6-B10B-4914A98717B0}" name="GAM_extreme"/>
    <tableColumn id="8" xr3:uid="{BB1D3D8C-61B1-4315-A371-094FAFB3BB5D}" name="GAM_catastrophic"/>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AEBDB92-86F3-4971-8FD9-48AE9CE39EDA}" name="Table17" displayName="Table17" ref="A1:E402" totalsRowShown="0" headerRowCellStyle="Normal 2 2 2" dataCellStyle="Normal 2 2 2">
  <autoFilter ref="A1:E402" xr:uid="{CAEBDB92-86F3-4971-8FD9-48AE9CE39EDA}"/>
  <tableColumns count="5">
    <tableColumn id="2" xr3:uid="{57D6A6BE-6C9E-40C0-A103-AFF16B1FB9B8}" name="district_code" dataCellStyle="Normal 2 2 2"/>
    <tableColumn id="7" xr3:uid="{1F288B33-5FB5-4590-B4A0-C615AA65C347}" name="nmf_30_hoh_vulnerable- value -extreme" dataCellStyle="Normal 2 2 2"/>
    <tableColumn id="8" xr3:uid="{2CE082C9-5D4B-4342-B414-66061A775B51}" name="nmf_30_hoh_vulnerable- value -severe" dataCellStyle="Normal 2 2 2"/>
    <tableColumn id="9" xr3:uid="{E19A8ACF-0B38-470B-BAC9-DF1F8DB001B6}" name="nmf_30_hoh_vulnerable- value -stress" dataCellStyle="Normal 2 2 2"/>
    <tableColumn id="10" xr3:uid="{8A195E81-1784-4F26-8D5E-E873BCFB6788}" name="nmf_30_hoh_vulnerable- value -minimal" dataCellStyle="Normal 2 2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6873A6B-6976-479B-9883-48220C054BFD}" name="Table18" displayName="Table18" ref="A1:F402" totalsRowShown="0">
  <autoFilter ref="A1:F402" xr:uid="{D6873A6B-6976-479B-9883-48220C054BFD}"/>
  <tableColumns count="6">
    <tableColumn id="1" xr3:uid="{D8A36B91-34FE-459C-8397-426B25AAB51F}" name="district_code"/>
    <tableColumn id="2" xr3:uid="{202B87D4-EF95-4C10-9BEF-4FB621958F3C}" name="s_5"/>
    <tableColumn id="3" xr3:uid="{2D89103A-1EBB-45FE-A5BC-5ED5FE127D24}" name="s_4"/>
    <tableColumn id="4" xr3:uid="{1785A076-382B-4F93-BCCB-A7933115E526}" name="s_3"/>
    <tableColumn id="5" xr3:uid="{45D8FA55-EBE5-44DD-BE01-5A0330E77B54}" name="s_2"/>
    <tableColumn id="6" xr3:uid="{E6B763AE-4C6A-40C1-A3DA-C9D8334DFC3F}" name="s_1"/>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BA43-8140-4395-8042-99B617389592}">
  <dimension ref="A1:B17"/>
  <sheetViews>
    <sheetView zoomScale="90" zoomScaleNormal="90" workbookViewId="0">
      <selection activeCell="K4" sqref="K4"/>
    </sheetView>
  </sheetViews>
  <sheetFormatPr defaultColWidth="11.5" defaultRowHeight="14.3" x14ac:dyDescent="0.25"/>
  <cols>
    <col min="1" max="1" width="28.125" style="52" bestFit="1" customWidth="1"/>
    <col min="2" max="2" width="152.875" style="45" customWidth="1"/>
    <col min="3" max="16384" width="11.5" style="45"/>
  </cols>
  <sheetData>
    <row r="1" spans="1:2" ht="25.85" thickBot="1" x14ac:dyDescent="0.3">
      <c r="A1" s="99" t="s">
        <v>0</v>
      </c>
      <c r="B1" s="100"/>
    </row>
    <row r="2" spans="1:2" ht="14.45" thickBot="1" x14ac:dyDescent="0.3">
      <c r="A2" s="46" t="s">
        <v>1</v>
      </c>
      <c r="B2" s="47" t="s">
        <v>2</v>
      </c>
    </row>
    <row r="3" spans="1:2" ht="99" customHeight="1" thickBot="1" x14ac:dyDescent="0.3">
      <c r="A3" s="48" t="s">
        <v>3</v>
      </c>
      <c r="B3" s="54" t="s">
        <v>1042</v>
      </c>
    </row>
    <row r="4" spans="1:2" ht="221.95" thickTop="1" thickBot="1" x14ac:dyDescent="0.3">
      <c r="A4" s="49" t="s">
        <v>4</v>
      </c>
      <c r="B4" s="55" t="s">
        <v>1044</v>
      </c>
    </row>
    <row r="5" spans="1:2" ht="129.25" customHeight="1" thickTop="1" thickBot="1" x14ac:dyDescent="0.3">
      <c r="A5" s="49" t="s">
        <v>5</v>
      </c>
      <c r="B5" s="56" t="s">
        <v>1043</v>
      </c>
    </row>
    <row r="6" spans="1:2" ht="14.45" thickBot="1" x14ac:dyDescent="0.3">
      <c r="A6" s="50" t="s">
        <v>6</v>
      </c>
      <c r="B6" s="51" t="s">
        <v>2</v>
      </c>
    </row>
    <row r="7" spans="1:2" s="52" customFormat="1" ht="82.55" customHeight="1" thickTop="1" thickBot="1" x14ac:dyDescent="0.35">
      <c r="A7" s="49" t="s">
        <v>7</v>
      </c>
      <c r="B7" s="53" t="s">
        <v>8</v>
      </c>
    </row>
    <row r="8" spans="1:2" s="52" customFormat="1" ht="72.7" thickTop="1" thickBot="1" x14ac:dyDescent="0.3">
      <c r="A8" s="49" t="s">
        <v>9</v>
      </c>
      <c r="B8" s="53" t="s">
        <v>1045</v>
      </c>
    </row>
    <row r="9" spans="1:2" s="52" customFormat="1" ht="15.65" thickTop="1" thickBot="1" x14ac:dyDescent="0.3">
      <c r="A9" s="49" t="s">
        <v>1048</v>
      </c>
      <c r="B9" s="53" t="s">
        <v>1049</v>
      </c>
    </row>
    <row r="10" spans="1:2" s="52" customFormat="1" ht="15.65" thickTop="1" thickBot="1" x14ac:dyDescent="0.3">
      <c r="A10" s="49" t="s">
        <v>1050</v>
      </c>
      <c r="B10" s="53" t="s">
        <v>25</v>
      </c>
    </row>
    <row r="11" spans="1:2" s="52" customFormat="1" ht="15.65" thickTop="1" thickBot="1" x14ac:dyDescent="0.3">
      <c r="A11" s="49" t="s">
        <v>11</v>
      </c>
      <c r="B11" s="53" t="s">
        <v>12</v>
      </c>
    </row>
    <row r="12" spans="1:2" s="52" customFormat="1" ht="15.65" thickTop="1" thickBot="1" x14ac:dyDescent="0.3">
      <c r="A12" s="49" t="s">
        <v>13</v>
      </c>
      <c r="B12" s="53" t="s">
        <v>14</v>
      </c>
    </row>
    <row r="13" spans="1:2" s="52" customFormat="1" ht="15.65" thickTop="1" thickBot="1" x14ac:dyDescent="0.3">
      <c r="A13" s="49" t="s">
        <v>15</v>
      </c>
      <c r="B13" s="53" t="s">
        <v>16</v>
      </c>
    </row>
    <row r="14" spans="1:2" s="52" customFormat="1" ht="29.9" thickTop="1" thickBot="1" x14ac:dyDescent="0.3">
      <c r="A14" s="49" t="s">
        <v>17</v>
      </c>
      <c r="B14" s="53" t="s">
        <v>18</v>
      </c>
    </row>
    <row r="15" spans="1:2" s="52" customFormat="1" ht="15.65" thickTop="1" thickBot="1" x14ac:dyDescent="0.3">
      <c r="A15" s="49" t="s">
        <v>19</v>
      </c>
      <c r="B15" s="53" t="s">
        <v>20</v>
      </c>
    </row>
    <row r="16" spans="1:2" s="52" customFormat="1" ht="15.65" thickTop="1" thickBot="1" x14ac:dyDescent="0.3">
      <c r="A16" s="49" t="s">
        <v>21</v>
      </c>
      <c r="B16" s="53" t="s">
        <v>22</v>
      </c>
    </row>
    <row r="17" spans="1:2" s="52" customFormat="1" ht="15.65" thickTop="1" thickBot="1" x14ac:dyDescent="0.3">
      <c r="A17" s="49" t="s">
        <v>23</v>
      </c>
      <c r="B17" s="53" t="s">
        <v>24</v>
      </c>
    </row>
  </sheetData>
  <mergeCells count="1">
    <mergeCell ref="A1:B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A5F1-6D7B-4FF7-A61E-1B1AE0C1737C}">
  <sheetPr filterMode="1">
    <tabColor theme="8" tint="0.59999389629810485"/>
  </sheetPr>
  <dimension ref="A1:X404"/>
  <sheetViews>
    <sheetView topLeftCell="A2" zoomScale="85" zoomScaleNormal="85" workbookViewId="0">
      <selection activeCell="K4" sqref="K4"/>
    </sheetView>
  </sheetViews>
  <sheetFormatPr defaultRowHeight="14.3" x14ac:dyDescent="0.25"/>
  <cols>
    <col min="1" max="1" width="16.125" customWidth="1"/>
    <col min="4" max="5" width="18.625" bestFit="1" customWidth="1"/>
    <col min="6" max="6" width="19.5" bestFit="1" customWidth="1"/>
    <col min="7" max="7" width="24.125" customWidth="1"/>
    <col min="8" max="12" width="22" customWidth="1"/>
    <col min="13" max="13" width="27.375" bestFit="1" customWidth="1"/>
    <col min="14" max="20" width="2.5" customWidth="1"/>
    <col min="21" max="21" width="2.5" bestFit="1" customWidth="1"/>
    <col min="22" max="24" width="8.625" customWidth="1"/>
  </cols>
  <sheetData>
    <row r="1" spans="1:24" hidden="1" x14ac:dyDescent="0.25">
      <c r="F1" cm="1">
        <f t="array" ref="F1">_xlfn.XLOOKUP(F2,'All Indicators - Breakdown'!2:2,'All Indicators - Breakdown'!1:1+6)</f>
        <v>43</v>
      </c>
      <c r="G1" cm="1">
        <f t="array" ref="G1">_xlfn.XLOOKUP(G2,'All Indicators - Breakdown'!2:2,'All Indicators - Breakdown'!1:1+6)</f>
        <v>50</v>
      </c>
      <c r="H1" cm="1">
        <f t="array" ref="H1">_xlfn.XLOOKUP(H2,'All Indicators - Breakdown'!2:2,'All Indicators - Breakdown'!1:1+6)</f>
        <v>57</v>
      </c>
      <c r="I1" cm="1">
        <f t="array" ref="I1">_xlfn.XLOOKUP(I2,'All Indicators - Breakdown'!2:2,'All Indicators - Breakdown'!1:1+6)</f>
        <v>134</v>
      </c>
      <c r="J1" cm="1">
        <f t="array" ref="J1">_xlfn.XLOOKUP(J2,'All Indicators - Breakdown'!2:2,'All Indicators - Breakdown'!1:1+6)</f>
        <v>8</v>
      </c>
      <c r="K1" cm="1">
        <f t="array" ref="K1">_xlfn.XLOOKUP(K2,'All Indicators - Breakdown'!2:2,'All Indicators - Breakdown'!1:1+6)</f>
        <v>183</v>
      </c>
      <c r="L1" cm="1">
        <f t="array" ref="L1">_xlfn.XLOOKUP(L2,'All Indicators - Breakdown'!2:2,'All Indicators - Breakdown'!1:1+6)</f>
        <v>190</v>
      </c>
      <c r="M1" cm="1">
        <f t="array" ref="M1">_xlfn.XLOOKUP(M2,'All Indicators - Breakdown'!2:2,'All Indicators - Breakdown'!1:1+6)</f>
        <v>197</v>
      </c>
      <c r="N1">
        <v>1</v>
      </c>
      <c r="O1">
        <v>2</v>
      </c>
      <c r="P1">
        <v>3</v>
      </c>
      <c r="Q1">
        <v>4</v>
      </c>
      <c r="R1">
        <v>5</v>
      </c>
      <c r="S1">
        <v>6</v>
      </c>
      <c r="T1">
        <v>7</v>
      </c>
      <c r="U1">
        <v>8</v>
      </c>
    </row>
    <row r="2" spans="1:24" ht="14.95" x14ac:dyDescent="0.25">
      <c r="A2" s="57"/>
      <c r="B2" s="57"/>
      <c r="C2" s="57"/>
      <c r="D2" s="57"/>
      <c r="E2" s="57"/>
      <c r="F2" s="32">
        <v>6</v>
      </c>
      <c r="G2" s="32">
        <v>7</v>
      </c>
      <c r="H2" s="32">
        <v>8</v>
      </c>
      <c r="I2" s="32">
        <v>19</v>
      </c>
      <c r="J2" s="32">
        <v>1</v>
      </c>
      <c r="K2" s="32">
        <v>26</v>
      </c>
      <c r="L2" s="32">
        <v>27</v>
      </c>
      <c r="M2" s="32">
        <v>28</v>
      </c>
    </row>
    <row r="3" spans="1:24" ht="120.25" thickBot="1" x14ac:dyDescent="0.3">
      <c r="A3" s="57" t="s">
        <v>130</v>
      </c>
      <c r="B3" s="57" t="s">
        <v>131</v>
      </c>
      <c r="C3" s="57" t="s">
        <v>132</v>
      </c>
      <c r="D3" s="57" t="s">
        <v>1014</v>
      </c>
      <c r="E3" s="57" t="s">
        <v>1015</v>
      </c>
      <c r="F3" s="30" t="str">
        <f>_xlfn.XLOOKUP(F2,'Indicator List'!$A:$A, 'Indicator List'!$C:$C)</f>
        <v>% settlements where KIs reporting if the households have access to adequate healthcare, they need</v>
      </c>
      <c r="G3" s="30" t="str">
        <f>_xlfn.XLOOKUP(G2,'Indicator List'!$A:$A, 'Indicator List'!$C:$C)</f>
        <v>% settlements where KIs reporting on the availability of any health centre providing maternity services</v>
      </c>
      <c r="H3" s="30" t="str">
        <f>_xlfn.XLOOKUP(H2,'Indicator List'!$A:$A, 'Indicator List'!$C:$C)</f>
        <v>% settlements where KIs reporting the average time for accessing the nearest functional health facility</v>
      </c>
      <c r="I3" s="30" t="str">
        <f>_xlfn.XLOOKUP(I2,'Indicator List'!$A:$A, 'Indicator List'!$C:$C)</f>
        <v>% settlements where KIs reporting women are not allowed to access water sources alone</v>
      </c>
      <c r="J3" s="30" t="str">
        <f>_xlfn.XLOOKUP(J2,'Indicator List'!$A:$A, 'Indicator List'!$C:$C)</f>
        <v>% settlements where KIs reporting on boys in the settlement currently attending school or % settlements where KIs reporting on girls in the settlement currently attending school</v>
      </c>
      <c r="K3" s="30" t="str">
        <f>_xlfn.XLOOKUP(K2,'Indicator List'!$A:$A, 'Indicator List'!$C:$C)</f>
        <v>% settlements where KIs reporting a sudden drop in the number of livestock in the past 30 days</v>
      </c>
      <c r="L3" s="30" t="str">
        <f>_xlfn.XLOOKUP(L2,'Indicator List'!$A:$A, 'Indicator List'!$C:$C)</f>
        <v>% settlements where KIs compare the last crop yield harvest to the previous harvest of the same crops</v>
      </c>
      <c r="M3" s="30" t="str">
        <f>_xlfn.XLOOKUP(M2,'Indicator List'!$A:$A, 'Indicator List'!$C:$C)</f>
        <v>% settlements where KIs reporting on coping strategies adopted by HHs due to lack of food or money to buy food in the past 30 days</v>
      </c>
      <c r="N3" s="26" t="s">
        <v>968</v>
      </c>
      <c r="O3" s="26" t="s">
        <v>969</v>
      </c>
      <c r="P3" s="26" t="s">
        <v>970</v>
      </c>
      <c r="Q3" s="26" t="s">
        <v>971</v>
      </c>
      <c r="R3" s="26" t="s">
        <v>972</v>
      </c>
      <c r="S3" s="26" t="s">
        <v>973</v>
      </c>
      <c r="T3" s="26" t="s">
        <v>974</v>
      </c>
      <c r="U3" s="26" t="s">
        <v>975</v>
      </c>
      <c r="V3" s="26"/>
      <c r="W3" s="26"/>
      <c r="X3" s="26"/>
    </row>
    <row r="4" spans="1:24" ht="16.3" thickTop="1" thickBot="1" x14ac:dyDescent="0.3">
      <c r="A4" s="20" t="s">
        <v>140</v>
      </c>
      <c r="B4" s="20" t="s">
        <v>140</v>
      </c>
      <c r="C4" s="20" t="s">
        <v>141</v>
      </c>
      <c r="D4" s="10">
        <f>ROUND(AVERAGE(N4:R4), 0)</f>
        <v>2</v>
      </c>
      <c r="E4" s="35">
        <f>ROUND(AVERAGE(N4:R4), 1)</f>
        <v>2</v>
      </c>
      <c r="F4" s="21">
        <f>IFERROR(VLOOKUP($C4, 'All Indicators - Breakdown'!$C:$GQ, F$1, FALSE), " ")</f>
        <v>1</v>
      </c>
      <c r="G4" s="21">
        <f>IFERROR(VLOOKUP(PRO!$C4, 'All Indicators - Breakdown'!$C:$GQ, G$1, FALSE), " ")</f>
        <v>1</v>
      </c>
      <c r="H4" s="21">
        <f>IFERROR(VLOOKUP(PRO!$C4, 'All Indicators - Breakdown'!$C:$GQ, H$1, FALSE), " ")</f>
        <v>2</v>
      </c>
      <c r="I4" s="21">
        <f>IFERROR(VLOOKUP(PRO!$C4, 'All Indicators - Breakdown'!$C:$GQ, I$1, FALSE), " ")</f>
        <v>1</v>
      </c>
      <c r="J4" s="21">
        <f>IFERROR(VLOOKUP(PRO!$C4, 'All Indicators - Breakdown'!$C:$GQ, J$1, FALSE), " ")</f>
        <v>3</v>
      </c>
      <c r="K4" s="21">
        <f>IFERROR(VLOOKUP(PRO!$C4, 'All Indicators - Breakdown'!$C:$GQ, K$1, FALSE), " ")</f>
        <v>1</v>
      </c>
      <c r="L4" s="21">
        <f>IFERROR(VLOOKUP(PRO!$C4, 'All Indicators - Breakdown'!$C:$GQ, L$1, FALSE), " ")</f>
        <v>1</v>
      </c>
      <c r="M4" s="21">
        <f>IFERROR(VLOOKUP(PRO!$C4, 'All Indicators - Breakdown'!$C:$GQ, M$1, FALSE), " ")</f>
        <v>3</v>
      </c>
      <c r="N4">
        <f>LARGE($F4:$M4,N$1)</f>
        <v>3</v>
      </c>
      <c r="O4">
        <f>LARGE($F4:$M4,O$1)</f>
        <v>3</v>
      </c>
      <c r="P4">
        <f t="shared" ref="O4:U19" si="0">LARGE($F4:$M4,P$1)</f>
        <v>2</v>
      </c>
      <c r="Q4">
        <f t="shared" si="0"/>
        <v>1</v>
      </c>
      <c r="R4">
        <f t="shared" si="0"/>
        <v>1</v>
      </c>
      <c r="S4">
        <f t="shared" si="0"/>
        <v>1</v>
      </c>
      <c r="T4">
        <f t="shared" si="0"/>
        <v>1</v>
      </c>
      <c r="U4">
        <f t="shared" si="0"/>
        <v>1</v>
      </c>
    </row>
    <row r="5" spans="1:24" ht="16.3" thickTop="1" thickBot="1" x14ac:dyDescent="0.3">
      <c r="A5" s="20" t="s">
        <v>140</v>
      </c>
      <c r="B5" s="20" t="s">
        <v>142</v>
      </c>
      <c r="C5" s="20" t="s">
        <v>143</v>
      </c>
      <c r="D5" s="10">
        <f t="shared" ref="D5:D68" si="1">ROUND(AVERAGE(N5:R5), 0)</f>
        <v>3</v>
      </c>
      <c r="E5" s="35">
        <f t="shared" ref="E5:E68" si="2">ROUND(AVERAGE(N5:R5), 1)</f>
        <v>2.6</v>
      </c>
      <c r="F5" s="21">
        <f>IFERROR(VLOOKUP($C5, 'All Indicators - Breakdown'!$C:$GQ, F$1, FALSE), " ")</f>
        <v>1</v>
      </c>
      <c r="G5" s="21">
        <f>IFERROR(VLOOKUP(PRO!$C5, 'All Indicators - Breakdown'!$C:$GQ, G$1, FALSE), " ")</f>
        <v>1</v>
      </c>
      <c r="H5" s="21">
        <f>IFERROR(VLOOKUP(PRO!$C5, 'All Indicators - Breakdown'!$C:$GQ, H$1, FALSE), " ")</f>
        <v>2</v>
      </c>
      <c r="I5" s="21">
        <f>IFERROR(VLOOKUP(PRO!$C5, 'All Indicators - Breakdown'!$C:$GQ, I$1, FALSE), " ")</f>
        <v>1</v>
      </c>
      <c r="J5" s="21">
        <f>IFERROR(VLOOKUP(PRO!$C5, 'All Indicators - Breakdown'!$C:$GQ, J$1, FALSE), " ")</f>
        <v>3</v>
      </c>
      <c r="K5" s="21">
        <f>IFERROR(VLOOKUP(PRO!$C5, 'All Indicators - Breakdown'!$C:$GQ, K$1, FALSE), " ")</f>
        <v>3</v>
      </c>
      <c r="L5" s="21">
        <f>IFERROR(VLOOKUP(PRO!$C5, 'All Indicators - Breakdown'!$C:$GQ, L$1, FALSE), " ")</f>
        <v>2</v>
      </c>
      <c r="M5" s="21">
        <f>IFERROR(VLOOKUP(PRO!$C5, 'All Indicators - Breakdown'!$C:$GQ, M$1, FALSE), " ")</f>
        <v>3</v>
      </c>
      <c r="N5">
        <f t="shared" ref="N5:U49" si="3">LARGE($F5:$M5,N$1)</f>
        <v>3</v>
      </c>
      <c r="O5">
        <f t="shared" si="0"/>
        <v>3</v>
      </c>
      <c r="P5">
        <f t="shared" si="0"/>
        <v>3</v>
      </c>
      <c r="Q5">
        <f t="shared" si="0"/>
        <v>2</v>
      </c>
      <c r="R5">
        <f t="shared" si="0"/>
        <v>2</v>
      </c>
      <c r="S5">
        <f t="shared" si="0"/>
        <v>1</v>
      </c>
      <c r="T5">
        <f t="shared" si="0"/>
        <v>1</v>
      </c>
      <c r="U5">
        <f t="shared" si="0"/>
        <v>1</v>
      </c>
    </row>
    <row r="6" spans="1:24" ht="16.3" thickTop="1" thickBot="1" x14ac:dyDescent="0.3">
      <c r="A6" s="20" t="s">
        <v>140</v>
      </c>
      <c r="B6" s="20" t="s">
        <v>144</v>
      </c>
      <c r="C6" s="20" t="s">
        <v>145</v>
      </c>
      <c r="D6" s="10">
        <f t="shared" si="1"/>
        <v>3</v>
      </c>
      <c r="E6" s="35">
        <f t="shared" si="2"/>
        <v>3</v>
      </c>
      <c r="F6" s="21">
        <f>IFERROR(VLOOKUP($C6, 'All Indicators - Breakdown'!$C:$GQ, F$1, FALSE), " ")</f>
        <v>1</v>
      </c>
      <c r="G6" s="21">
        <f>IFERROR(VLOOKUP(PRO!$C6, 'All Indicators - Breakdown'!$C:$GQ, G$1, FALSE), " ")</f>
        <v>1</v>
      </c>
      <c r="H6" s="21">
        <f>IFERROR(VLOOKUP(PRO!$C6, 'All Indicators - Breakdown'!$C:$GQ, H$1, FALSE), " ")</f>
        <v>3</v>
      </c>
      <c r="I6" s="21">
        <f>IFERROR(VLOOKUP(PRO!$C6, 'All Indicators - Breakdown'!$C:$GQ, I$1, FALSE), " ")</f>
        <v>1</v>
      </c>
      <c r="J6" s="21">
        <f>IFERROR(VLOOKUP(PRO!$C6, 'All Indicators - Breakdown'!$C:$GQ, J$1, FALSE), " ")</f>
        <v>4</v>
      </c>
      <c r="K6" s="21">
        <f>IFERROR(VLOOKUP(PRO!$C6, 'All Indicators - Breakdown'!$C:$GQ, K$1, FALSE), " ")</f>
        <v>1</v>
      </c>
      <c r="L6" s="21">
        <f>IFERROR(VLOOKUP(PRO!$C6, 'All Indicators - Breakdown'!$C:$GQ, L$1, FALSE), " ")</f>
        <v>3</v>
      </c>
      <c r="M6" s="21">
        <f>IFERROR(VLOOKUP(PRO!$C6, 'All Indicators - Breakdown'!$C:$GQ, M$1, FALSE), " ")</f>
        <v>4</v>
      </c>
      <c r="N6">
        <f t="shared" si="3"/>
        <v>4</v>
      </c>
      <c r="O6">
        <f t="shared" si="0"/>
        <v>4</v>
      </c>
      <c r="P6">
        <f t="shared" si="0"/>
        <v>3</v>
      </c>
      <c r="Q6">
        <f t="shared" si="0"/>
        <v>3</v>
      </c>
      <c r="R6">
        <f t="shared" si="0"/>
        <v>1</v>
      </c>
      <c r="S6">
        <f t="shared" si="0"/>
        <v>1</v>
      </c>
      <c r="T6">
        <f t="shared" si="0"/>
        <v>1</v>
      </c>
      <c r="U6">
        <f t="shared" si="0"/>
        <v>1</v>
      </c>
    </row>
    <row r="7" spans="1:24" ht="16.3" thickTop="1" thickBot="1" x14ac:dyDescent="0.3">
      <c r="A7" s="20" t="s">
        <v>140</v>
      </c>
      <c r="B7" s="20" t="s">
        <v>146</v>
      </c>
      <c r="C7" s="20" t="s">
        <v>147</v>
      </c>
      <c r="D7" s="10">
        <f t="shared" si="1"/>
        <v>2</v>
      </c>
      <c r="E7" s="35">
        <f t="shared" si="2"/>
        <v>2.2000000000000002</v>
      </c>
      <c r="F7" s="21">
        <f>IFERROR(VLOOKUP($C7, 'All Indicators - Breakdown'!$C:$GQ, F$1, FALSE), " ")</f>
        <v>1</v>
      </c>
      <c r="G7" s="21">
        <f>IFERROR(VLOOKUP(PRO!$C7, 'All Indicators - Breakdown'!$C:$GQ, G$1, FALSE), " ")</f>
        <v>1</v>
      </c>
      <c r="H7" s="21">
        <f>IFERROR(VLOOKUP(PRO!$C7, 'All Indicators - Breakdown'!$C:$GQ, H$1, FALSE), " ")</f>
        <v>2</v>
      </c>
      <c r="I7" s="21">
        <f>IFERROR(VLOOKUP(PRO!$C7, 'All Indicators - Breakdown'!$C:$GQ, I$1, FALSE), " ")</f>
        <v>1</v>
      </c>
      <c r="J7" s="21">
        <f>IFERROR(VLOOKUP(PRO!$C7, 'All Indicators - Breakdown'!$C:$GQ, J$1, FALSE), " ")</f>
        <v>3</v>
      </c>
      <c r="K7" s="21">
        <f>IFERROR(VLOOKUP(PRO!$C7, 'All Indicators - Breakdown'!$C:$GQ, K$1, FALSE), " ")</f>
        <v>1</v>
      </c>
      <c r="L7" s="21">
        <f>IFERROR(VLOOKUP(PRO!$C7, 'All Indicators - Breakdown'!$C:$GQ, L$1, FALSE), " ")</f>
        <v>1</v>
      </c>
      <c r="M7" s="21">
        <f>IFERROR(VLOOKUP(PRO!$C7, 'All Indicators - Breakdown'!$C:$GQ, M$1, FALSE), " ")</f>
        <v>4</v>
      </c>
      <c r="N7">
        <f t="shared" si="3"/>
        <v>4</v>
      </c>
      <c r="O7">
        <f t="shared" si="0"/>
        <v>3</v>
      </c>
      <c r="P7">
        <f t="shared" si="0"/>
        <v>2</v>
      </c>
      <c r="Q7">
        <f t="shared" si="0"/>
        <v>1</v>
      </c>
      <c r="R7">
        <f t="shared" si="0"/>
        <v>1</v>
      </c>
      <c r="S7">
        <f t="shared" si="0"/>
        <v>1</v>
      </c>
      <c r="T7">
        <f t="shared" si="0"/>
        <v>1</v>
      </c>
      <c r="U7">
        <f t="shared" si="0"/>
        <v>1</v>
      </c>
    </row>
    <row r="8" spans="1:24" ht="16.3" thickTop="1" thickBot="1" x14ac:dyDescent="0.3">
      <c r="A8" s="20" t="s">
        <v>140</v>
      </c>
      <c r="B8" s="20" t="s">
        <v>148</v>
      </c>
      <c r="C8" s="20" t="s">
        <v>149</v>
      </c>
      <c r="D8" s="10">
        <f t="shared" si="1"/>
        <v>3</v>
      </c>
      <c r="E8" s="35">
        <f t="shared" si="2"/>
        <v>3.2</v>
      </c>
      <c r="F8" s="21">
        <f>IFERROR(VLOOKUP($C8, 'All Indicators - Breakdown'!$C:$GQ, F$1, FALSE), " ")</f>
        <v>3</v>
      </c>
      <c r="G8" s="21">
        <f>IFERROR(VLOOKUP(PRO!$C8, 'All Indicators - Breakdown'!$C:$GQ, G$1, FALSE), " ")</f>
        <v>2</v>
      </c>
      <c r="H8" s="21">
        <f>IFERROR(VLOOKUP(PRO!$C8, 'All Indicators - Breakdown'!$C:$GQ, H$1, FALSE), " ")</f>
        <v>3</v>
      </c>
      <c r="I8" s="21">
        <f>IFERROR(VLOOKUP(PRO!$C8, 'All Indicators - Breakdown'!$C:$GQ, I$1, FALSE), " ")</f>
        <v>1</v>
      </c>
      <c r="J8" s="21">
        <f>IFERROR(VLOOKUP(PRO!$C8, 'All Indicators - Breakdown'!$C:$GQ, J$1, FALSE), " ")</f>
        <v>1</v>
      </c>
      <c r="K8" s="21">
        <f>IFERROR(VLOOKUP(PRO!$C8, 'All Indicators - Breakdown'!$C:$GQ, K$1, FALSE), " ")</f>
        <v>4</v>
      </c>
      <c r="L8" s="21">
        <f>IFERROR(VLOOKUP(PRO!$C8, 'All Indicators - Breakdown'!$C:$GQ, L$1, FALSE), " ")</f>
        <v>3</v>
      </c>
      <c r="M8" s="21">
        <f>IFERROR(VLOOKUP(PRO!$C8, 'All Indicators - Breakdown'!$C:$GQ, M$1, FALSE), " ")</f>
        <v>3</v>
      </c>
      <c r="N8">
        <f t="shared" si="3"/>
        <v>4</v>
      </c>
      <c r="O8">
        <f t="shared" si="0"/>
        <v>3</v>
      </c>
      <c r="P8">
        <f t="shared" si="0"/>
        <v>3</v>
      </c>
      <c r="Q8">
        <f t="shared" si="0"/>
        <v>3</v>
      </c>
      <c r="R8">
        <f t="shared" si="0"/>
        <v>3</v>
      </c>
      <c r="S8">
        <f t="shared" si="0"/>
        <v>2</v>
      </c>
      <c r="T8">
        <f t="shared" si="0"/>
        <v>1</v>
      </c>
      <c r="U8">
        <f t="shared" si="0"/>
        <v>1</v>
      </c>
    </row>
    <row r="9" spans="1:24" ht="16.3" hidden="1" thickTop="1" thickBot="1" x14ac:dyDescent="0.3">
      <c r="A9" s="20" t="s">
        <v>140</v>
      </c>
      <c r="B9" s="20" t="s">
        <v>150</v>
      </c>
      <c r="C9" s="20" t="s">
        <v>151</v>
      </c>
      <c r="D9" s="10">
        <f t="shared" si="1"/>
        <v>3</v>
      </c>
      <c r="E9" s="35">
        <f t="shared" si="2"/>
        <v>3</v>
      </c>
      <c r="F9" s="21">
        <f>IFERROR(VLOOKUP($C9, 'All Indicators - Breakdown'!$C:$GQ, F$1, FALSE), " ")</f>
        <v>1</v>
      </c>
      <c r="G9" s="21">
        <f>IFERROR(VLOOKUP(PRO!$C9, 'All Indicators - Breakdown'!$C:$GQ, G$1, FALSE), " ")</f>
        <v>1</v>
      </c>
      <c r="H9" s="21">
        <f>IFERROR(VLOOKUP(PRO!$C9, 'All Indicators - Breakdown'!$C:$GQ, H$1, FALSE), " ")</f>
        <v>2</v>
      </c>
      <c r="I9" s="21">
        <f>IFERROR(VLOOKUP(PRO!$C9, 'All Indicators - Breakdown'!$C:$GQ, I$1, FALSE), " ")</f>
        <v>1</v>
      </c>
      <c r="J9" s="21">
        <f>IFERROR(VLOOKUP(PRO!$C9, 'All Indicators - Breakdown'!$C:$GQ, J$1, FALSE), " ")</f>
        <v>3</v>
      </c>
      <c r="K9" s="21">
        <f>IFERROR(VLOOKUP(PRO!$C9, 'All Indicators - Breakdown'!$C:$GQ, K$1, FALSE), " ")</f>
        <v>3</v>
      </c>
      <c r="L9" s="21">
        <f>IFERROR(VLOOKUP(PRO!$C9, 'All Indicators - Breakdown'!$C:$GQ, L$1, FALSE), " ")</f>
        <v>3</v>
      </c>
      <c r="M9" s="21">
        <f>IFERROR(VLOOKUP(PRO!$C9, 'All Indicators - Breakdown'!$C:$GQ, M$1, FALSE), " ")</f>
        <v>4</v>
      </c>
      <c r="N9">
        <f t="shared" si="3"/>
        <v>4</v>
      </c>
      <c r="O9">
        <f t="shared" si="0"/>
        <v>3</v>
      </c>
      <c r="P9">
        <f t="shared" si="0"/>
        <v>3</v>
      </c>
      <c r="Q9">
        <f t="shared" si="0"/>
        <v>3</v>
      </c>
      <c r="R9">
        <f t="shared" si="0"/>
        <v>2</v>
      </c>
      <c r="S9">
        <f t="shared" si="0"/>
        <v>1</v>
      </c>
      <c r="T9">
        <f t="shared" si="0"/>
        <v>1</v>
      </c>
      <c r="U9">
        <f t="shared" si="0"/>
        <v>1</v>
      </c>
    </row>
    <row r="10" spans="1:24" ht="16.3" thickTop="1" thickBot="1" x14ac:dyDescent="0.3">
      <c r="A10" s="20" t="s">
        <v>140</v>
      </c>
      <c r="B10" s="20" t="s">
        <v>152</v>
      </c>
      <c r="C10" s="20" t="s">
        <v>153</v>
      </c>
      <c r="D10" s="10">
        <f t="shared" si="1"/>
        <v>2</v>
      </c>
      <c r="E10" s="35">
        <f t="shared" si="2"/>
        <v>2.2000000000000002</v>
      </c>
      <c r="F10" s="21">
        <f>IFERROR(VLOOKUP($C10, 'All Indicators - Breakdown'!$C:$GQ, F$1, FALSE), " ")</f>
        <v>1</v>
      </c>
      <c r="G10" s="21">
        <f>IFERROR(VLOOKUP(PRO!$C10, 'All Indicators - Breakdown'!$C:$GQ, G$1, FALSE), " ")</f>
        <v>1</v>
      </c>
      <c r="H10" s="21">
        <f>IFERROR(VLOOKUP(PRO!$C10, 'All Indicators - Breakdown'!$C:$GQ, H$1, FALSE), " ")</f>
        <v>2</v>
      </c>
      <c r="I10" s="21">
        <f>IFERROR(VLOOKUP(PRO!$C10, 'All Indicators - Breakdown'!$C:$GQ, I$1, FALSE), " ")</f>
        <v>1</v>
      </c>
      <c r="J10" s="21">
        <f>IFERROR(VLOOKUP(PRO!$C10, 'All Indicators - Breakdown'!$C:$GQ, J$1, FALSE), " ")</f>
        <v>1</v>
      </c>
      <c r="K10" s="21">
        <f>IFERROR(VLOOKUP(PRO!$C10, 'All Indicators - Breakdown'!$C:$GQ, K$1, FALSE), " ")</f>
        <v>1</v>
      </c>
      <c r="L10" s="21">
        <f>IFERROR(VLOOKUP(PRO!$C10, 'All Indicators - Breakdown'!$C:$GQ, L$1, FALSE), " ")</f>
        <v>3</v>
      </c>
      <c r="M10" s="21">
        <f>IFERROR(VLOOKUP(PRO!$C10, 'All Indicators - Breakdown'!$C:$GQ, M$1, FALSE), " ")</f>
        <v>4</v>
      </c>
      <c r="N10">
        <f t="shared" si="3"/>
        <v>4</v>
      </c>
      <c r="O10">
        <f t="shared" si="0"/>
        <v>3</v>
      </c>
      <c r="P10">
        <f t="shared" si="0"/>
        <v>2</v>
      </c>
      <c r="Q10">
        <f t="shared" si="0"/>
        <v>1</v>
      </c>
      <c r="R10">
        <f t="shared" si="0"/>
        <v>1</v>
      </c>
      <c r="S10">
        <f t="shared" si="0"/>
        <v>1</v>
      </c>
      <c r="T10">
        <f t="shared" si="0"/>
        <v>1</v>
      </c>
      <c r="U10">
        <f t="shared" si="0"/>
        <v>1</v>
      </c>
    </row>
    <row r="11" spans="1:24" ht="16.3" thickTop="1" thickBot="1" x14ac:dyDescent="0.3">
      <c r="A11" s="20" t="s">
        <v>140</v>
      </c>
      <c r="B11" s="20" t="s">
        <v>154</v>
      </c>
      <c r="C11" s="20" t="s">
        <v>155</v>
      </c>
      <c r="D11" s="10">
        <f t="shared" si="1"/>
        <v>3</v>
      </c>
      <c r="E11" s="35">
        <f t="shared" si="2"/>
        <v>2.8</v>
      </c>
      <c r="F11" s="21">
        <f>IFERROR(VLOOKUP($C11, 'All Indicators - Breakdown'!$C:$GQ, F$1, FALSE), " ")</f>
        <v>1</v>
      </c>
      <c r="G11" s="21">
        <f>IFERROR(VLOOKUP(PRO!$C11, 'All Indicators - Breakdown'!$C:$GQ, G$1, FALSE), " ")</f>
        <v>1</v>
      </c>
      <c r="H11" s="21">
        <f>IFERROR(VLOOKUP(PRO!$C11, 'All Indicators - Breakdown'!$C:$GQ, H$1, FALSE), " ")</f>
        <v>2</v>
      </c>
      <c r="I11" s="21">
        <f>IFERROR(VLOOKUP(PRO!$C11, 'All Indicators - Breakdown'!$C:$GQ, I$1, FALSE), " ")</f>
        <v>1</v>
      </c>
      <c r="J11" s="21">
        <f>IFERROR(VLOOKUP(PRO!$C11, 'All Indicators - Breakdown'!$C:$GQ, J$1, FALSE), " ")</f>
        <v>3</v>
      </c>
      <c r="K11" s="21">
        <f>IFERROR(VLOOKUP(PRO!$C11, 'All Indicators - Breakdown'!$C:$GQ, K$1, FALSE), " ")</f>
        <v>3</v>
      </c>
      <c r="L11" s="21">
        <f>IFERROR(VLOOKUP(PRO!$C11, 'All Indicators - Breakdown'!$C:$GQ, L$1, FALSE), " ")</f>
        <v>2</v>
      </c>
      <c r="M11" s="21">
        <f>IFERROR(VLOOKUP(PRO!$C11, 'All Indicators - Breakdown'!$C:$GQ, M$1, FALSE), " ")</f>
        <v>4</v>
      </c>
      <c r="N11">
        <f t="shared" si="3"/>
        <v>4</v>
      </c>
      <c r="O11">
        <f t="shared" si="0"/>
        <v>3</v>
      </c>
      <c r="P11">
        <f t="shared" si="0"/>
        <v>3</v>
      </c>
      <c r="Q11">
        <f t="shared" si="0"/>
        <v>2</v>
      </c>
      <c r="R11">
        <f t="shared" si="0"/>
        <v>2</v>
      </c>
      <c r="S11">
        <f t="shared" si="0"/>
        <v>1</v>
      </c>
      <c r="T11">
        <f t="shared" si="0"/>
        <v>1</v>
      </c>
      <c r="U11">
        <f t="shared" si="0"/>
        <v>1</v>
      </c>
    </row>
    <row r="12" spans="1:24" ht="16.3" thickTop="1" thickBot="1" x14ac:dyDescent="0.3">
      <c r="A12" s="20" t="s">
        <v>140</v>
      </c>
      <c r="B12" s="20" t="s">
        <v>156</v>
      </c>
      <c r="C12" s="20" t="s">
        <v>157</v>
      </c>
      <c r="D12" s="10">
        <f t="shared" si="1"/>
        <v>3</v>
      </c>
      <c r="E12" s="35">
        <f t="shared" si="2"/>
        <v>2.6</v>
      </c>
      <c r="F12" s="21">
        <f>IFERROR(VLOOKUP($C12, 'All Indicators - Breakdown'!$C:$GQ, F$1, FALSE), " ")</f>
        <v>1</v>
      </c>
      <c r="G12" s="21">
        <f>IFERROR(VLOOKUP(PRO!$C12, 'All Indicators - Breakdown'!$C:$GQ, G$1, FALSE), " ")</f>
        <v>1</v>
      </c>
      <c r="H12" s="21">
        <f>IFERROR(VLOOKUP(PRO!$C12, 'All Indicators - Breakdown'!$C:$GQ, H$1, FALSE), " ")</f>
        <v>2</v>
      </c>
      <c r="I12" s="21">
        <f>IFERROR(VLOOKUP(PRO!$C12, 'All Indicators - Breakdown'!$C:$GQ, I$1, FALSE), " ")</f>
        <v>1</v>
      </c>
      <c r="J12" s="21">
        <f>IFERROR(VLOOKUP(PRO!$C12, 'All Indicators - Breakdown'!$C:$GQ, J$1, FALSE), " ")</f>
        <v>3</v>
      </c>
      <c r="K12" s="21">
        <f>IFERROR(VLOOKUP(PRO!$C12, 'All Indicators - Breakdown'!$C:$GQ, K$1, FALSE), " ")</f>
        <v>1</v>
      </c>
      <c r="L12" s="21">
        <f>IFERROR(VLOOKUP(PRO!$C12, 'All Indicators - Breakdown'!$C:$GQ, L$1, FALSE), " ")</f>
        <v>3</v>
      </c>
      <c r="M12" s="21">
        <f>IFERROR(VLOOKUP(PRO!$C12, 'All Indicators - Breakdown'!$C:$GQ, M$1, FALSE), " ")</f>
        <v>4</v>
      </c>
      <c r="N12">
        <f t="shared" si="3"/>
        <v>4</v>
      </c>
      <c r="O12">
        <f t="shared" si="0"/>
        <v>3</v>
      </c>
      <c r="P12">
        <f t="shared" si="0"/>
        <v>3</v>
      </c>
      <c r="Q12">
        <f t="shared" si="0"/>
        <v>2</v>
      </c>
      <c r="R12">
        <f t="shared" si="0"/>
        <v>1</v>
      </c>
      <c r="S12">
        <f t="shared" si="0"/>
        <v>1</v>
      </c>
      <c r="T12">
        <f t="shared" si="0"/>
        <v>1</v>
      </c>
      <c r="U12">
        <f t="shared" si="0"/>
        <v>1</v>
      </c>
    </row>
    <row r="13" spans="1:24" ht="16.3" thickTop="1" thickBot="1" x14ac:dyDescent="0.3">
      <c r="A13" s="20" t="s">
        <v>140</v>
      </c>
      <c r="B13" s="20" t="s">
        <v>158</v>
      </c>
      <c r="C13" s="20" t="s">
        <v>159</v>
      </c>
      <c r="D13" s="10">
        <f t="shared" si="1"/>
        <v>3</v>
      </c>
      <c r="E13" s="35">
        <f t="shared" si="2"/>
        <v>3.2</v>
      </c>
      <c r="F13" s="21">
        <f>IFERROR(VLOOKUP($C13, 'All Indicators - Breakdown'!$C:$GQ, F$1, FALSE), " ")</f>
        <v>2</v>
      </c>
      <c r="G13" s="21">
        <f>IFERROR(VLOOKUP(PRO!$C13, 'All Indicators - Breakdown'!$C:$GQ, G$1, FALSE), " ")</f>
        <v>1</v>
      </c>
      <c r="H13" s="21">
        <f>IFERROR(VLOOKUP(PRO!$C13, 'All Indicators - Breakdown'!$C:$GQ, H$1, FALSE), " ")</f>
        <v>3</v>
      </c>
      <c r="I13" s="21">
        <f>IFERROR(VLOOKUP(PRO!$C13, 'All Indicators - Breakdown'!$C:$GQ, I$1, FALSE), " ")</f>
        <v>1</v>
      </c>
      <c r="J13" s="21">
        <f>IFERROR(VLOOKUP(PRO!$C13, 'All Indicators - Breakdown'!$C:$GQ, J$1, FALSE), " ")</f>
        <v>3</v>
      </c>
      <c r="K13" s="21">
        <f>IFERROR(VLOOKUP(PRO!$C13, 'All Indicators - Breakdown'!$C:$GQ, K$1, FALSE), " ")</f>
        <v>3</v>
      </c>
      <c r="L13" s="21">
        <f>IFERROR(VLOOKUP(PRO!$C13, 'All Indicators - Breakdown'!$C:$GQ, L$1, FALSE), " ")</f>
        <v>3</v>
      </c>
      <c r="M13" s="21">
        <f>IFERROR(VLOOKUP(PRO!$C13, 'All Indicators - Breakdown'!$C:$GQ, M$1, FALSE), " ")</f>
        <v>4</v>
      </c>
      <c r="N13">
        <f t="shared" si="3"/>
        <v>4</v>
      </c>
      <c r="O13">
        <f t="shared" si="0"/>
        <v>3</v>
      </c>
      <c r="P13">
        <f t="shared" si="0"/>
        <v>3</v>
      </c>
      <c r="Q13">
        <f t="shared" si="0"/>
        <v>3</v>
      </c>
      <c r="R13">
        <f t="shared" si="0"/>
        <v>3</v>
      </c>
      <c r="S13">
        <f t="shared" si="0"/>
        <v>2</v>
      </c>
      <c r="T13">
        <f t="shared" si="0"/>
        <v>1</v>
      </c>
      <c r="U13">
        <f t="shared" si="0"/>
        <v>1</v>
      </c>
    </row>
    <row r="14" spans="1:24" ht="16.3" hidden="1" thickTop="1" thickBot="1" x14ac:dyDescent="0.3">
      <c r="A14" s="20" t="s">
        <v>140</v>
      </c>
      <c r="B14" s="20" t="s">
        <v>160</v>
      </c>
      <c r="C14" s="20" t="s">
        <v>161</v>
      </c>
      <c r="D14" s="10">
        <f t="shared" si="1"/>
        <v>3</v>
      </c>
      <c r="E14" s="35">
        <f t="shared" si="2"/>
        <v>3</v>
      </c>
      <c r="F14" s="21">
        <f>IFERROR(VLOOKUP($C14, 'All Indicators - Breakdown'!$C:$GQ, F$1, FALSE), " ")</f>
        <v>1</v>
      </c>
      <c r="G14" s="21">
        <f>IFERROR(VLOOKUP(PRO!$C14, 'All Indicators - Breakdown'!$C:$GQ, G$1, FALSE), " ")</f>
        <v>1</v>
      </c>
      <c r="H14" s="21">
        <f>IFERROR(VLOOKUP(PRO!$C14, 'All Indicators - Breakdown'!$C:$GQ, H$1, FALSE), " ")</f>
        <v>2</v>
      </c>
      <c r="I14" s="21">
        <f>IFERROR(VLOOKUP(PRO!$C14, 'All Indicators - Breakdown'!$C:$GQ, I$1, FALSE), " ")</f>
        <v>1</v>
      </c>
      <c r="J14" s="21">
        <f>IFERROR(VLOOKUP(PRO!$C14, 'All Indicators - Breakdown'!$C:$GQ, J$1, FALSE), " ")</f>
        <v>5</v>
      </c>
      <c r="K14" s="21">
        <f>IFERROR(VLOOKUP(PRO!$C14, 'All Indicators - Breakdown'!$C:$GQ, K$1, FALSE), " ")</f>
        <v>3</v>
      </c>
      <c r="L14" s="21">
        <f>IFERROR(VLOOKUP(PRO!$C14, 'All Indicators - Breakdown'!$C:$GQ, L$1, FALSE), " ")</f>
        <v>2</v>
      </c>
      <c r="M14" s="21">
        <f>IFERROR(VLOOKUP(PRO!$C14, 'All Indicators - Breakdown'!$C:$GQ, M$1, FALSE), " ")</f>
        <v>3</v>
      </c>
      <c r="N14">
        <f t="shared" si="3"/>
        <v>5</v>
      </c>
      <c r="O14">
        <f t="shared" si="0"/>
        <v>3</v>
      </c>
      <c r="P14">
        <f t="shared" si="0"/>
        <v>3</v>
      </c>
      <c r="Q14">
        <f t="shared" si="0"/>
        <v>2</v>
      </c>
      <c r="R14">
        <f t="shared" si="0"/>
        <v>2</v>
      </c>
      <c r="S14">
        <f t="shared" si="0"/>
        <v>1</v>
      </c>
      <c r="T14">
        <f t="shared" si="0"/>
        <v>1</v>
      </c>
      <c r="U14">
        <f t="shared" si="0"/>
        <v>1</v>
      </c>
    </row>
    <row r="15" spans="1:24" ht="16.3" thickTop="1" thickBot="1" x14ac:dyDescent="0.3">
      <c r="A15" s="20" t="s">
        <v>140</v>
      </c>
      <c r="B15" s="20" t="s">
        <v>162</v>
      </c>
      <c r="C15" s="20" t="s">
        <v>163</v>
      </c>
      <c r="D15" s="10">
        <f t="shared" si="1"/>
        <v>3</v>
      </c>
      <c r="E15" s="35">
        <f t="shared" si="2"/>
        <v>2.6</v>
      </c>
      <c r="F15" s="21">
        <f>IFERROR(VLOOKUP($C15, 'All Indicators - Breakdown'!$C:$GQ, F$1, FALSE), " ")</f>
        <v>2</v>
      </c>
      <c r="G15" s="21">
        <f>IFERROR(VLOOKUP(PRO!$C15, 'All Indicators - Breakdown'!$C:$GQ, G$1, FALSE), " ")</f>
        <v>1</v>
      </c>
      <c r="H15" s="21">
        <f>IFERROR(VLOOKUP(PRO!$C15, 'All Indicators - Breakdown'!$C:$GQ, H$1, FALSE), " ")</f>
        <v>2</v>
      </c>
      <c r="I15" s="21">
        <f>IFERROR(VLOOKUP(PRO!$C15, 'All Indicators - Breakdown'!$C:$GQ, I$1, FALSE), " ")</f>
        <v>1</v>
      </c>
      <c r="J15" s="21">
        <f>IFERROR(VLOOKUP(PRO!$C15, 'All Indicators - Breakdown'!$C:$GQ, J$1, FALSE), " ")</f>
        <v>1</v>
      </c>
      <c r="K15" s="21">
        <f>IFERROR(VLOOKUP(PRO!$C15, 'All Indicators - Breakdown'!$C:$GQ, K$1, FALSE), " ")</f>
        <v>4</v>
      </c>
      <c r="L15" s="21" t="str">
        <f>IFERROR(VLOOKUP(PRO!$C15, 'All Indicators - Breakdown'!$C:$GQ, L$1, FALSE), " ")</f>
        <v>N/A</v>
      </c>
      <c r="M15" s="21">
        <f>IFERROR(VLOOKUP(PRO!$C15, 'All Indicators - Breakdown'!$C:$GQ, M$1, FALSE), " ")</f>
        <v>4</v>
      </c>
      <c r="N15">
        <f t="shared" si="3"/>
        <v>4</v>
      </c>
      <c r="O15">
        <f t="shared" si="0"/>
        <v>4</v>
      </c>
      <c r="P15">
        <f t="shared" si="0"/>
        <v>2</v>
      </c>
      <c r="Q15">
        <f t="shared" si="0"/>
        <v>2</v>
      </c>
      <c r="R15">
        <f t="shared" si="0"/>
        <v>1</v>
      </c>
      <c r="S15">
        <f t="shared" si="0"/>
        <v>1</v>
      </c>
      <c r="T15">
        <f t="shared" si="0"/>
        <v>1</v>
      </c>
      <c r="U15" t="e">
        <f t="shared" si="0"/>
        <v>#NUM!</v>
      </c>
    </row>
    <row r="16" spans="1:24" ht="16.3" hidden="1" thickTop="1" thickBot="1" x14ac:dyDescent="0.3">
      <c r="A16" s="20" t="s">
        <v>140</v>
      </c>
      <c r="B16" s="20" t="s">
        <v>164</v>
      </c>
      <c r="C16" s="20" t="s">
        <v>165</v>
      </c>
      <c r="D16" s="10">
        <f t="shared" si="1"/>
        <v>2</v>
      </c>
      <c r="E16" s="35">
        <f t="shared" si="2"/>
        <v>2</v>
      </c>
      <c r="F16" s="21">
        <f>IFERROR(VLOOKUP($C16, 'All Indicators - Breakdown'!$C:$GQ, F$1, FALSE), " ")</f>
        <v>1</v>
      </c>
      <c r="G16" s="21">
        <f>IFERROR(VLOOKUP(PRO!$C16, 'All Indicators - Breakdown'!$C:$GQ, G$1, FALSE), " ")</f>
        <v>1</v>
      </c>
      <c r="H16" s="21">
        <f>IFERROR(VLOOKUP(PRO!$C16, 'All Indicators - Breakdown'!$C:$GQ, H$1, FALSE), " ")</f>
        <v>2</v>
      </c>
      <c r="I16" s="21">
        <f>IFERROR(VLOOKUP(PRO!$C16, 'All Indicators - Breakdown'!$C:$GQ, I$1, FALSE), " ")</f>
        <v>1</v>
      </c>
      <c r="J16" s="21">
        <f>IFERROR(VLOOKUP(PRO!$C16, 'All Indicators - Breakdown'!$C:$GQ, J$1, FALSE), " ")</f>
        <v>1</v>
      </c>
      <c r="K16" s="21">
        <f>IFERROR(VLOOKUP(PRO!$C16, 'All Indicators - Breakdown'!$C:$GQ, K$1, FALSE), " ")</f>
        <v>1</v>
      </c>
      <c r="L16" s="21">
        <f>IFERROR(VLOOKUP(PRO!$C16, 'All Indicators - Breakdown'!$C:$GQ, L$1, FALSE), " ")</f>
        <v>2</v>
      </c>
      <c r="M16" s="21">
        <f>IFERROR(VLOOKUP(PRO!$C16, 'All Indicators - Breakdown'!$C:$GQ, M$1, FALSE), " ")</f>
        <v>4</v>
      </c>
      <c r="N16">
        <f t="shared" si="3"/>
        <v>4</v>
      </c>
      <c r="O16">
        <f t="shared" si="0"/>
        <v>2</v>
      </c>
      <c r="P16">
        <f t="shared" si="0"/>
        <v>2</v>
      </c>
      <c r="Q16">
        <f t="shared" si="0"/>
        <v>1</v>
      </c>
      <c r="R16">
        <f t="shared" si="0"/>
        <v>1</v>
      </c>
      <c r="S16">
        <f t="shared" si="0"/>
        <v>1</v>
      </c>
      <c r="T16">
        <f t="shared" si="0"/>
        <v>1</v>
      </c>
      <c r="U16">
        <f t="shared" si="0"/>
        <v>1</v>
      </c>
    </row>
    <row r="17" spans="1:21" ht="16.3" thickTop="1" thickBot="1" x14ac:dyDescent="0.3">
      <c r="A17" s="20" t="s">
        <v>140</v>
      </c>
      <c r="B17" s="20" t="s">
        <v>166</v>
      </c>
      <c r="C17" s="20" t="s">
        <v>167</v>
      </c>
      <c r="D17" s="10">
        <f t="shared" si="1"/>
        <v>2</v>
      </c>
      <c r="E17" s="35">
        <f t="shared" si="2"/>
        <v>2.4</v>
      </c>
      <c r="F17" s="21">
        <f>IFERROR(VLOOKUP($C17, 'All Indicators - Breakdown'!$C:$GQ, F$1, FALSE), " ")</f>
        <v>2</v>
      </c>
      <c r="G17" s="21">
        <f>IFERROR(VLOOKUP(PRO!$C17, 'All Indicators - Breakdown'!$C:$GQ, G$1, FALSE), " ")</f>
        <v>1</v>
      </c>
      <c r="H17" s="21">
        <f>IFERROR(VLOOKUP(PRO!$C17, 'All Indicators - Breakdown'!$C:$GQ, H$1, FALSE), " ")</f>
        <v>2</v>
      </c>
      <c r="I17" s="21">
        <f>IFERROR(VLOOKUP(PRO!$C17, 'All Indicators - Breakdown'!$C:$GQ, I$1, FALSE), " ")</f>
        <v>1</v>
      </c>
      <c r="J17" s="21">
        <f>IFERROR(VLOOKUP(PRO!$C17, 'All Indicators - Breakdown'!$C:$GQ, J$1, FALSE), " ")</f>
        <v>1</v>
      </c>
      <c r="K17" s="21">
        <f>IFERROR(VLOOKUP(PRO!$C17, 'All Indicators - Breakdown'!$C:$GQ, K$1, FALSE), " ")</f>
        <v>3</v>
      </c>
      <c r="L17" s="21">
        <f>IFERROR(VLOOKUP(PRO!$C17, 'All Indicators - Breakdown'!$C:$GQ, L$1, FALSE), " ")</f>
        <v>1</v>
      </c>
      <c r="M17" s="21">
        <f>IFERROR(VLOOKUP(PRO!$C17, 'All Indicators - Breakdown'!$C:$GQ, M$1, FALSE), " ")</f>
        <v>4</v>
      </c>
      <c r="N17">
        <f t="shared" si="3"/>
        <v>4</v>
      </c>
      <c r="O17">
        <f t="shared" si="0"/>
        <v>3</v>
      </c>
      <c r="P17">
        <f t="shared" si="0"/>
        <v>2</v>
      </c>
      <c r="Q17">
        <f t="shared" si="0"/>
        <v>2</v>
      </c>
      <c r="R17">
        <f t="shared" si="0"/>
        <v>1</v>
      </c>
      <c r="S17">
        <f t="shared" si="0"/>
        <v>1</v>
      </c>
      <c r="T17">
        <f t="shared" si="0"/>
        <v>1</v>
      </c>
      <c r="U17">
        <f t="shared" si="0"/>
        <v>1</v>
      </c>
    </row>
    <row r="18" spans="1:21" ht="16.3" thickTop="1" thickBot="1" x14ac:dyDescent="0.3">
      <c r="A18" s="20" t="s">
        <v>140</v>
      </c>
      <c r="B18" s="20" t="s">
        <v>168</v>
      </c>
      <c r="C18" s="20" t="s">
        <v>169</v>
      </c>
      <c r="D18" s="10">
        <f t="shared" si="1"/>
        <v>3</v>
      </c>
      <c r="E18" s="35">
        <f t="shared" si="2"/>
        <v>3.2</v>
      </c>
      <c r="F18" s="21">
        <f>IFERROR(VLOOKUP($C18, 'All Indicators - Breakdown'!$C:$GQ, F$1, FALSE), " ")</f>
        <v>2</v>
      </c>
      <c r="G18" s="21">
        <f>IFERROR(VLOOKUP(PRO!$C18, 'All Indicators - Breakdown'!$C:$GQ, G$1, FALSE), " ")</f>
        <v>1</v>
      </c>
      <c r="H18" s="21">
        <f>IFERROR(VLOOKUP(PRO!$C18, 'All Indicators - Breakdown'!$C:$GQ, H$1, FALSE), " ")</f>
        <v>3</v>
      </c>
      <c r="I18" s="21">
        <f>IFERROR(VLOOKUP(PRO!$C18, 'All Indicators - Breakdown'!$C:$GQ, I$1, FALSE), " ")</f>
        <v>1</v>
      </c>
      <c r="J18" s="21">
        <f>IFERROR(VLOOKUP(PRO!$C18, 'All Indicators - Breakdown'!$C:$GQ, J$1, FALSE), " ")</f>
        <v>4</v>
      </c>
      <c r="K18" s="21">
        <f>IFERROR(VLOOKUP(PRO!$C18, 'All Indicators - Breakdown'!$C:$GQ, K$1, FALSE), " ")</f>
        <v>3</v>
      </c>
      <c r="L18" s="21">
        <f>IFERROR(VLOOKUP(PRO!$C18, 'All Indicators - Breakdown'!$C:$GQ, L$1, FALSE), " ")</f>
        <v>2</v>
      </c>
      <c r="M18" s="21">
        <f>IFERROR(VLOOKUP(PRO!$C18, 'All Indicators - Breakdown'!$C:$GQ, M$1, FALSE), " ")</f>
        <v>4</v>
      </c>
      <c r="N18">
        <f t="shared" si="3"/>
        <v>4</v>
      </c>
      <c r="O18">
        <f t="shared" si="0"/>
        <v>4</v>
      </c>
      <c r="P18">
        <f t="shared" si="0"/>
        <v>3</v>
      </c>
      <c r="Q18">
        <f t="shared" si="0"/>
        <v>3</v>
      </c>
      <c r="R18">
        <f t="shared" si="0"/>
        <v>2</v>
      </c>
      <c r="S18">
        <f t="shared" si="0"/>
        <v>2</v>
      </c>
      <c r="T18">
        <f t="shared" si="0"/>
        <v>1</v>
      </c>
      <c r="U18">
        <f t="shared" si="0"/>
        <v>1</v>
      </c>
    </row>
    <row r="19" spans="1:21" ht="16.3" thickTop="1" thickBot="1" x14ac:dyDescent="0.3">
      <c r="A19" s="20" t="s">
        <v>170</v>
      </c>
      <c r="B19" s="20" t="s">
        <v>171</v>
      </c>
      <c r="C19" s="20" t="s">
        <v>172</v>
      </c>
      <c r="D19" s="10">
        <f t="shared" si="1"/>
        <v>3</v>
      </c>
      <c r="E19" s="35">
        <f t="shared" si="2"/>
        <v>2.8</v>
      </c>
      <c r="F19" s="21">
        <f>IFERROR(VLOOKUP($C19, 'All Indicators - Breakdown'!$C:$GQ, F$1, FALSE), " ")</f>
        <v>1</v>
      </c>
      <c r="G19" s="21">
        <f>IFERROR(VLOOKUP(PRO!$C19, 'All Indicators - Breakdown'!$C:$GQ, G$1, FALSE), " ")</f>
        <v>1</v>
      </c>
      <c r="H19" s="21">
        <f>IFERROR(VLOOKUP(PRO!$C19, 'All Indicators - Breakdown'!$C:$GQ, H$1, FALSE), " ")</f>
        <v>2</v>
      </c>
      <c r="I19" s="21">
        <f>IFERROR(VLOOKUP(PRO!$C19, 'All Indicators - Breakdown'!$C:$GQ, I$1, FALSE), " ")</f>
        <v>1</v>
      </c>
      <c r="J19" s="21">
        <f>IFERROR(VLOOKUP(PRO!$C19, 'All Indicators - Breakdown'!$C:$GQ, J$1, FALSE), " ")</f>
        <v>3</v>
      </c>
      <c r="K19" s="21">
        <f>IFERROR(VLOOKUP(PRO!$C19, 'All Indicators - Breakdown'!$C:$GQ, K$1, FALSE), " ")</f>
        <v>3</v>
      </c>
      <c r="L19" s="21">
        <f>IFERROR(VLOOKUP(PRO!$C19, 'All Indicators - Breakdown'!$C:$GQ, L$1, FALSE), " ")</f>
        <v>2</v>
      </c>
      <c r="M19" s="21">
        <f>IFERROR(VLOOKUP(PRO!$C19, 'All Indicators - Breakdown'!$C:$GQ, M$1, FALSE), " ")</f>
        <v>4</v>
      </c>
      <c r="N19">
        <f t="shared" si="3"/>
        <v>4</v>
      </c>
      <c r="O19">
        <f t="shared" si="0"/>
        <v>3</v>
      </c>
      <c r="P19">
        <f t="shared" si="0"/>
        <v>3</v>
      </c>
      <c r="Q19">
        <f t="shared" si="0"/>
        <v>2</v>
      </c>
      <c r="R19">
        <f t="shared" si="0"/>
        <v>2</v>
      </c>
      <c r="S19">
        <f t="shared" si="0"/>
        <v>1</v>
      </c>
      <c r="T19">
        <f t="shared" si="0"/>
        <v>1</v>
      </c>
      <c r="U19">
        <f t="shared" si="0"/>
        <v>1</v>
      </c>
    </row>
    <row r="20" spans="1:21" ht="16.3" thickTop="1" thickBot="1" x14ac:dyDescent="0.3">
      <c r="A20" s="20" t="s">
        <v>170</v>
      </c>
      <c r="B20" s="20" t="s">
        <v>173</v>
      </c>
      <c r="C20" s="20" t="s">
        <v>174</v>
      </c>
      <c r="D20" s="10">
        <f t="shared" si="1"/>
        <v>3</v>
      </c>
      <c r="E20" s="35">
        <f t="shared" si="2"/>
        <v>2.8</v>
      </c>
      <c r="F20" s="21">
        <f>IFERROR(VLOOKUP($C20, 'All Indicators - Breakdown'!$C:$GQ, F$1, FALSE), " ")</f>
        <v>1</v>
      </c>
      <c r="G20" s="21">
        <f>IFERROR(VLOOKUP(PRO!$C20, 'All Indicators - Breakdown'!$C:$GQ, G$1, FALSE), " ")</f>
        <v>1</v>
      </c>
      <c r="H20" s="21">
        <f>IFERROR(VLOOKUP(PRO!$C20, 'All Indicators - Breakdown'!$C:$GQ, H$1, FALSE), " ")</f>
        <v>2</v>
      </c>
      <c r="I20" s="21">
        <f>IFERROR(VLOOKUP(PRO!$C20, 'All Indicators - Breakdown'!$C:$GQ, I$1, FALSE), " ")</f>
        <v>1</v>
      </c>
      <c r="J20" s="21">
        <f>IFERROR(VLOOKUP(PRO!$C20, 'All Indicators - Breakdown'!$C:$GQ, J$1, FALSE), " ")</f>
        <v>3</v>
      </c>
      <c r="K20" s="21">
        <f>IFERROR(VLOOKUP(PRO!$C20, 'All Indicators - Breakdown'!$C:$GQ, K$1, FALSE), " ")</f>
        <v>3</v>
      </c>
      <c r="L20" s="21">
        <f>IFERROR(VLOOKUP(PRO!$C20, 'All Indicators - Breakdown'!$C:$GQ, L$1, FALSE), " ")</f>
        <v>2</v>
      </c>
      <c r="M20" s="21">
        <f>IFERROR(VLOOKUP(PRO!$C20, 'All Indicators - Breakdown'!$C:$GQ, M$1, FALSE), " ")</f>
        <v>4</v>
      </c>
      <c r="N20">
        <f t="shared" si="3"/>
        <v>4</v>
      </c>
      <c r="O20">
        <f t="shared" si="3"/>
        <v>3</v>
      </c>
      <c r="P20">
        <f t="shared" si="3"/>
        <v>3</v>
      </c>
      <c r="Q20">
        <f t="shared" si="3"/>
        <v>2</v>
      </c>
      <c r="R20">
        <f t="shared" si="3"/>
        <v>2</v>
      </c>
      <c r="S20">
        <f t="shared" si="3"/>
        <v>1</v>
      </c>
      <c r="T20">
        <f t="shared" si="3"/>
        <v>1</v>
      </c>
      <c r="U20">
        <f t="shared" si="3"/>
        <v>1</v>
      </c>
    </row>
    <row r="21" spans="1:21" ht="16.3" thickTop="1" thickBot="1" x14ac:dyDescent="0.3">
      <c r="A21" s="20" t="s">
        <v>170</v>
      </c>
      <c r="B21" s="20" t="s">
        <v>175</v>
      </c>
      <c r="C21" s="20" t="s">
        <v>176</v>
      </c>
      <c r="D21" s="10">
        <f t="shared" si="1"/>
        <v>2</v>
      </c>
      <c r="E21" s="35">
        <f t="shared" si="2"/>
        <v>2.4</v>
      </c>
      <c r="F21" s="21">
        <f>IFERROR(VLOOKUP($C21, 'All Indicators - Breakdown'!$C:$GQ, F$1, FALSE), " ")</f>
        <v>1</v>
      </c>
      <c r="G21" s="21">
        <f>IFERROR(VLOOKUP(PRO!$C21, 'All Indicators - Breakdown'!$C:$GQ, G$1, FALSE), " ")</f>
        <v>1</v>
      </c>
      <c r="H21" s="21">
        <f>IFERROR(VLOOKUP(PRO!$C21, 'All Indicators - Breakdown'!$C:$GQ, H$1, FALSE), " ")</f>
        <v>2</v>
      </c>
      <c r="I21" s="21">
        <f>IFERROR(VLOOKUP(PRO!$C21, 'All Indicators - Breakdown'!$C:$GQ, I$1, FALSE), " ")</f>
        <v>1</v>
      </c>
      <c r="J21" s="21">
        <f>IFERROR(VLOOKUP(PRO!$C21, 'All Indicators - Breakdown'!$C:$GQ, J$1, FALSE), " ")</f>
        <v>3</v>
      </c>
      <c r="K21" s="21">
        <f>IFERROR(VLOOKUP(PRO!$C21, 'All Indicators - Breakdown'!$C:$GQ, K$1, FALSE), " ")</f>
        <v>3</v>
      </c>
      <c r="L21" s="21">
        <f>IFERROR(VLOOKUP(PRO!$C21, 'All Indicators - Breakdown'!$C:$GQ, L$1, FALSE), " ")</f>
        <v>1</v>
      </c>
      <c r="M21" s="21">
        <f>IFERROR(VLOOKUP(PRO!$C21, 'All Indicators - Breakdown'!$C:$GQ, M$1, FALSE), " ")</f>
        <v>3</v>
      </c>
      <c r="N21">
        <f t="shared" si="3"/>
        <v>3</v>
      </c>
      <c r="O21">
        <f t="shared" si="3"/>
        <v>3</v>
      </c>
      <c r="P21">
        <f t="shared" si="3"/>
        <v>3</v>
      </c>
      <c r="Q21">
        <f t="shared" si="3"/>
        <v>2</v>
      </c>
      <c r="R21">
        <f t="shared" si="3"/>
        <v>1</v>
      </c>
      <c r="S21">
        <f t="shared" si="3"/>
        <v>1</v>
      </c>
      <c r="T21">
        <f t="shared" si="3"/>
        <v>1</v>
      </c>
      <c r="U21">
        <f t="shared" si="3"/>
        <v>1</v>
      </c>
    </row>
    <row r="22" spans="1:21" ht="16.3" thickTop="1" thickBot="1" x14ac:dyDescent="0.3">
      <c r="A22" s="20" t="s">
        <v>170</v>
      </c>
      <c r="B22" s="20" t="s">
        <v>177</v>
      </c>
      <c r="C22" s="20" t="s">
        <v>178</v>
      </c>
      <c r="D22" s="10">
        <f t="shared" si="1"/>
        <v>2</v>
      </c>
      <c r="E22" s="35">
        <f t="shared" si="2"/>
        <v>2.2000000000000002</v>
      </c>
      <c r="F22" s="21">
        <f>IFERROR(VLOOKUP($C22, 'All Indicators - Breakdown'!$C:$GQ, F$1, FALSE), " ")</f>
        <v>1</v>
      </c>
      <c r="G22" s="21">
        <f>IFERROR(VLOOKUP(PRO!$C22, 'All Indicators - Breakdown'!$C:$GQ, G$1, FALSE), " ")</f>
        <v>1</v>
      </c>
      <c r="H22" s="21">
        <f>IFERROR(VLOOKUP(PRO!$C22, 'All Indicators - Breakdown'!$C:$GQ, H$1, FALSE), " ")</f>
        <v>1</v>
      </c>
      <c r="I22" s="21">
        <f>IFERROR(VLOOKUP(PRO!$C22, 'All Indicators - Breakdown'!$C:$GQ, I$1, FALSE), " ")</f>
        <v>1</v>
      </c>
      <c r="J22" s="21">
        <f>IFERROR(VLOOKUP(PRO!$C22, 'All Indicators - Breakdown'!$C:$GQ, J$1, FALSE), " ")</f>
        <v>3</v>
      </c>
      <c r="K22" s="21">
        <f>IFERROR(VLOOKUP(PRO!$C22, 'All Indicators - Breakdown'!$C:$GQ, K$1, FALSE), " ")</f>
        <v>1</v>
      </c>
      <c r="L22" s="21">
        <f>IFERROR(VLOOKUP(PRO!$C22, 'All Indicators - Breakdown'!$C:$GQ, L$1, FALSE), " ")</f>
        <v>2</v>
      </c>
      <c r="M22" s="21">
        <f>IFERROR(VLOOKUP(PRO!$C22, 'All Indicators - Breakdown'!$C:$GQ, M$1, FALSE), " ")</f>
        <v>4</v>
      </c>
      <c r="N22">
        <f t="shared" si="3"/>
        <v>4</v>
      </c>
      <c r="O22">
        <f t="shared" si="3"/>
        <v>3</v>
      </c>
      <c r="P22">
        <f t="shared" si="3"/>
        <v>2</v>
      </c>
      <c r="Q22">
        <f t="shared" si="3"/>
        <v>1</v>
      </c>
      <c r="R22">
        <f t="shared" si="3"/>
        <v>1</v>
      </c>
      <c r="S22">
        <f t="shared" si="3"/>
        <v>1</v>
      </c>
      <c r="T22">
        <f t="shared" si="3"/>
        <v>1</v>
      </c>
      <c r="U22">
        <f t="shared" si="3"/>
        <v>1</v>
      </c>
    </row>
    <row r="23" spans="1:21" ht="16.3" hidden="1" thickTop="1" thickBot="1" x14ac:dyDescent="0.3">
      <c r="A23" s="20" t="s">
        <v>170</v>
      </c>
      <c r="B23" s="20" t="s">
        <v>179</v>
      </c>
      <c r="C23" s="20" t="s">
        <v>180</v>
      </c>
      <c r="D23" s="10">
        <f t="shared" si="1"/>
        <v>3</v>
      </c>
      <c r="E23" s="35">
        <f t="shared" si="2"/>
        <v>3.4</v>
      </c>
      <c r="F23" s="21">
        <f>IFERROR(VLOOKUP($C23, 'All Indicators - Breakdown'!$C:$GQ, F$1, FALSE), " ")</f>
        <v>1</v>
      </c>
      <c r="G23" s="21">
        <f>IFERROR(VLOOKUP(PRO!$C23, 'All Indicators - Breakdown'!$C:$GQ, G$1, FALSE), " ")</f>
        <v>3</v>
      </c>
      <c r="H23" s="21">
        <f>IFERROR(VLOOKUP(PRO!$C23, 'All Indicators - Breakdown'!$C:$GQ, H$1, FALSE), " ")</f>
        <v>2</v>
      </c>
      <c r="I23" s="21">
        <f>IFERROR(VLOOKUP(PRO!$C23, 'All Indicators - Breakdown'!$C:$GQ, I$1, FALSE), " ")</f>
        <v>1</v>
      </c>
      <c r="J23" s="21">
        <f>IFERROR(VLOOKUP(PRO!$C23, 'All Indicators - Breakdown'!$C:$GQ, J$1, FALSE), " ")</f>
        <v>4</v>
      </c>
      <c r="K23" s="21">
        <f>IFERROR(VLOOKUP(PRO!$C23, 'All Indicators - Breakdown'!$C:$GQ, K$1, FALSE), " ")</f>
        <v>4</v>
      </c>
      <c r="L23" s="21">
        <f>IFERROR(VLOOKUP(PRO!$C23, 'All Indicators - Breakdown'!$C:$GQ, L$1, FALSE), " ")</f>
        <v>2</v>
      </c>
      <c r="M23" s="21">
        <f>IFERROR(VLOOKUP(PRO!$C23, 'All Indicators - Breakdown'!$C:$GQ, M$1, FALSE), " ")</f>
        <v>4</v>
      </c>
      <c r="N23">
        <f t="shared" si="3"/>
        <v>4</v>
      </c>
      <c r="O23">
        <f t="shared" si="3"/>
        <v>4</v>
      </c>
      <c r="P23">
        <f t="shared" si="3"/>
        <v>4</v>
      </c>
      <c r="Q23">
        <f t="shared" si="3"/>
        <v>3</v>
      </c>
      <c r="R23">
        <f t="shared" si="3"/>
        <v>2</v>
      </c>
      <c r="S23">
        <f t="shared" si="3"/>
        <v>2</v>
      </c>
      <c r="T23">
        <f t="shared" si="3"/>
        <v>1</v>
      </c>
      <c r="U23">
        <f t="shared" si="3"/>
        <v>1</v>
      </c>
    </row>
    <row r="24" spans="1:21" ht="16.3" thickTop="1" thickBot="1" x14ac:dyDescent="0.3">
      <c r="A24" s="20" t="s">
        <v>170</v>
      </c>
      <c r="B24" s="20" t="s">
        <v>181</v>
      </c>
      <c r="C24" s="20" t="s">
        <v>182</v>
      </c>
      <c r="D24" s="10">
        <f t="shared" si="1"/>
        <v>4</v>
      </c>
      <c r="E24" s="35">
        <f t="shared" si="2"/>
        <v>3.6</v>
      </c>
      <c r="F24" s="21">
        <f>IFERROR(VLOOKUP($C24, 'All Indicators - Breakdown'!$C:$GQ, F$1, FALSE), " ")</f>
        <v>2</v>
      </c>
      <c r="G24" s="21">
        <f>IFERROR(VLOOKUP(PRO!$C24, 'All Indicators - Breakdown'!$C:$GQ, G$1, FALSE), " ")</f>
        <v>3</v>
      </c>
      <c r="H24" s="21">
        <f>IFERROR(VLOOKUP(PRO!$C24, 'All Indicators - Breakdown'!$C:$GQ, H$1, FALSE), " ")</f>
        <v>3</v>
      </c>
      <c r="I24" s="21">
        <f>IFERROR(VLOOKUP(PRO!$C24, 'All Indicators - Breakdown'!$C:$GQ, I$1, FALSE), " ")</f>
        <v>1</v>
      </c>
      <c r="J24" s="21">
        <f>IFERROR(VLOOKUP(PRO!$C24, 'All Indicators - Breakdown'!$C:$GQ, J$1, FALSE), " ")</f>
        <v>5</v>
      </c>
      <c r="K24" s="21">
        <f>IFERROR(VLOOKUP(PRO!$C24, 'All Indicators - Breakdown'!$C:$GQ, K$1, FALSE), " ")</f>
        <v>3</v>
      </c>
      <c r="L24" s="21">
        <f>IFERROR(VLOOKUP(PRO!$C24, 'All Indicators - Breakdown'!$C:$GQ, L$1, FALSE), " ")</f>
        <v>3</v>
      </c>
      <c r="M24" s="21">
        <f>IFERROR(VLOOKUP(PRO!$C24, 'All Indicators - Breakdown'!$C:$GQ, M$1, FALSE), " ")</f>
        <v>4</v>
      </c>
      <c r="N24">
        <f t="shared" si="3"/>
        <v>5</v>
      </c>
      <c r="O24">
        <f t="shared" si="3"/>
        <v>4</v>
      </c>
      <c r="P24">
        <f t="shared" si="3"/>
        <v>3</v>
      </c>
      <c r="Q24">
        <f t="shared" si="3"/>
        <v>3</v>
      </c>
      <c r="R24">
        <f t="shared" si="3"/>
        <v>3</v>
      </c>
      <c r="S24">
        <f t="shared" si="3"/>
        <v>3</v>
      </c>
      <c r="T24">
        <f t="shared" si="3"/>
        <v>2</v>
      </c>
      <c r="U24">
        <f t="shared" si="3"/>
        <v>1</v>
      </c>
    </row>
    <row r="25" spans="1:21" ht="16.3" hidden="1" thickTop="1" thickBot="1" x14ac:dyDescent="0.3">
      <c r="A25" s="20" t="s">
        <v>170</v>
      </c>
      <c r="B25" s="20" t="s">
        <v>183</v>
      </c>
      <c r="C25" s="20" t="s">
        <v>184</v>
      </c>
      <c r="D25" s="10">
        <f t="shared" si="1"/>
        <v>4</v>
      </c>
      <c r="E25" s="35">
        <f t="shared" si="2"/>
        <v>3.6</v>
      </c>
      <c r="F25" s="21">
        <f>IFERROR(VLOOKUP($C25, 'All Indicators - Breakdown'!$C:$GQ, F$1, FALSE), " ")</f>
        <v>3</v>
      </c>
      <c r="G25" s="21">
        <f>IFERROR(VLOOKUP(PRO!$C25, 'All Indicators - Breakdown'!$C:$GQ, G$1, FALSE), " ")</f>
        <v>3</v>
      </c>
      <c r="H25" s="21">
        <f>IFERROR(VLOOKUP(PRO!$C25, 'All Indicators - Breakdown'!$C:$GQ, H$1, FALSE), " ")</f>
        <v>2</v>
      </c>
      <c r="I25" s="21">
        <f>IFERROR(VLOOKUP(PRO!$C25, 'All Indicators - Breakdown'!$C:$GQ, I$1, FALSE), " ")</f>
        <v>1</v>
      </c>
      <c r="J25" s="21">
        <f>IFERROR(VLOOKUP(PRO!$C25, 'All Indicators - Breakdown'!$C:$GQ, J$1, FALSE), " ")</f>
        <v>5</v>
      </c>
      <c r="K25" s="21">
        <f>IFERROR(VLOOKUP(PRO!$C25, 'All Indicators - Breakdown'!$C:$GQ, K$1, FALSE), " ")</f>
        <v>3</v>
      </c>
      <c r="L25" s="21">
        <f>IFERROR(VLOOKUP(PRO!$C25, 'All Indicators - Breakdown'!$C:$GQ, L$1, FALSE), " ")</f>
        <v>3</v>
      </c>
      <c r="M25" s="21">
        <f>IFERROR(VLOOKUP(PRO!$C25, 'All Indicators - Breakdown'!$C:$GQ, M$1, FALSE), " ")</f>
        <v>4</v>
      </c>
      <c r="N25">
        <f t="shared" si="3"/>
        <v>5</v>
      </c>
      <c r="O25">
        <f t="shared" si="3"/>
        <v>4</v>
      </c>
      <c r="P25">
        <f t="shared" si="3"/>
        <v>3</v>
      </c>
      <c r="Q25">
        <f t="shared" si="3"/>
        <v>3</v>
      </c>
      <c r="R25">
        <f t="shared" si="3"/>
        <v>3</v>
      </c>
      <c r="S25">
        <f t="shared" si="3"/>
        <v>3</v>
      </c>
      <c r="T25">
        <f t="shared" si="3"/>
        <v>2</v>
      </c>
      <c r="U25">
        <f t="shared" si="3"/>
        <v>1</v>
      </c>
    </row>
    <row r="26" spans="1:21" ht="16.3" thickTop="1" thickBot="1" x14ac:dyDescent="0.3">
      <c r="A26" s="20" t="s">
        <v>185</v>
      </c>
      <c r="B26" s="20" t="s">
        <v>186</v>
      </c>
      <c r="C26" s="20" t="s">
        <v>187</v>
      </c>
      <c r="D26" s="10">
        <f t="shared" si="1"/>
        <v>2</v>
      </c>
      <c r="E26" s="35">
        <f t="shared" si="2"/>
        <v>2.2000000000000002</v>
      </c>
      <c r="F26" s="21">
        <f>IFERROR(VLOOKUP($C26, 'All Indicators - Breakdown'!$C:$GQ, F$1, FALSE), " ")</f>
        <v>1</v>
      </c>
      <c r="G26" s="21">
        <f>IFERROR(VLOOKUP(PRO!$C26, 'All Indicators - Breakdown'!$C:$GQ, G$1, FALSE), " ")</f>
        <v>1</v>
      </c>
      <c r="H26" s="21">
        <f>IFERROR(VLOOKUP(PRO!$C26, 'All Indicators - Breakdown'!$C:$GQ, H$1, FALSE), " ")</f>
        <v>1</v>
      </c>
      <c r="I26" s="21">
        <f>IFERROR(VLOOKUP(PRO!$C26, 'All Indicators - Breakdown'!$C:$GQ, I$1, FALSE), " ")</f>
        <v>1</v>
      </c>
      <c r="J26" s="21">
        <f>IFERROR(VLOOKUP(PRO!$C26, 'All Indicators - Breakdown'!$C:$GQ, J$1, FALSE), " ")</f>
        <v>1</v>
      </c>
      <c r="K26" s="21">
        <f>IFERROR(VLOOKUP(PRO!$C26, 'All Indicators - Breakdown'!$C:$GQ, K$1, FALSE), " ")</f>
        <v>3</v>
      </c>
      <c r="L26" s="21">
        <f>IFERROR(VLOOKUP(PRO!$C26, 'All Indicators - Breakdown'!$C:$GQ, L$1, FALSE), " ")</f>
        <v>2</v>
      </c>
      <c r="M26" s="21">
        <f>IFERROR(VLOOKUP(PRO!$C26, 'All Indicators - Breakdown'!$C:$GQ, M$1, FALSE), " ")</f>
        <v>4</v>
      </c>
      <c r="N26">
        <f t="shared" si="3"/>
        <v>4</v>
      </c>
      <c r="O26">
        <f t="shared" si="3"/>
        <v>3</v>
      </c>
      <c r="P26">
        <f t="shared" si="3"/>
        <v>2</v>
      </c>
      <c r="Q26">
        <f t="shared" si="3"/>
        <v>1</v>
      </c>
      <c r="R26">
        <f t="shared" si="3"/>
        <v>1</v>
      </c>
      <c r="S26">
        <f t="shared" si="3"/>
        <v>1</v>
      </c>
      <c r="T26">
        <f t="shared" si="3"/>
        <v>1</v>
      </c>
      <c r="U26">
        <f t="shared" si="3"/>
        <v>1</v>
      </c>
    </row>
    <row r="27" spans="1:21" ht="16.3" thickTop="1" thickBot="1" x14ac:dyDescent="0.3">
      <c r="A27" s="20" t="s">
        <v>185</v>
      </c>
      <c r="B27" s="20" t="s">
        <v>188</v>
      </c>
      <c r="C27" s="20" t="s">
        <v>189</v>
      </c>
      <c r="D27" s="10">
        <f t="shared" si="1"/>
        <v>3</v>
      </c>
      <c r="E27" s="35">
        <f t="shared" si="2"/>
        <v>2.6</v>
      </c>
      <c r="F27" s="21">
        <f>IFERROR(VLOOKUP($C27, 'All Indicators - Breakdown'!$C:$GQ, F$1, FALSE), " ")</f>
        <v>2</v>
      </c>
      <c r="G27" s="21">
        <f>IFERROR(VLOOKUP(PRO!$C27, 'All Indicators - Breakdown'!$C:$GQ, G$1, FALSE), " ")</f>
        <v>1</v>
      </c>
      <c r="H27" s="21">
        <f>IFERROR(VLOOKUP(PRO!$C27, 'All Indicators - Breakdown'!$C:$GQ, H$1, FALSE), " ")</f>
        <v>1</v>
      </c>
      <c r="I27" s="21">
        <f>IFERROR(VLOOKUP(PRO!$C27, 'All Indicators - Breakdown'!$C:$GQ, I$1, FALSE), " ")</f>
        <v>1</v>
      </c>
      <c r="J27" s="21">
        <f>IFERROR(VLOOKUP(PRO!$C27, 'All Indicators - Breakdown'!$C:$GQ, J$1, FALSE), " ")</f>
        <v>1</v>
      </c>
      <c r="K27" s="21">
        <f>IFERROR(VLOOKUP(PRO!$C27, 'All Indicators - Breakdown'!$C:$GQ, K$1, FALSE), " ")</f>
        <v>3</v>
      </c>
      <c r="L27" s="21">
        <f>IFERROR(VLOOKUP(PRO!$C27, 'All Indicators - Breakdown'!$C:$GQ, L$1, FALSE), " ")</f>
        <v>3</v>
      </c>
      <c r="M27" s="21">
        <f>IFERROR(VLOOKUP(PRO!$C27, 'All Indicators - Breakdown'!$C:$GQ, M$1, FALSE), " ")</f>
        <v>4</v>
      </c>
      <c r="N27">
        <f t="shared" si="3"/>
        <v>4</v>
      </c>
      <c r="O27">
        <f t="shared" si="3"/>
        <v>3</v>
      </c>
      <c r="P27">
        <f t="shared" si="3"/>
        <v>3</v>
      </c>
      <c r="Q27">
        <f t="shared" si="3"/>
        <v>2</v>
      </c>
      <c r="R27">
        <f t="shared" si="3"/>
        <v>1</v>
      </c>
      <c r="S27">
        <f t="shared" si="3"/>
        <v>1</v>
      </c>
      <c r="T27">
        <f t="shared" si="3"/>
        <v>1</v>
      </c>
      <c r="U27">
        <f t="shared" si="3"/>
        <v>1</v>
      </c>
    </row>
    <row r="28" spans="1:21" ht="16.3" thickTop="1" thickBot="1" x14ac:dyDescent="0.3">
      <c r="A28" s="20" t="s">
        <v>185</v>
      </c>
      <c r="B28" s="20" t="s">
        <v>190</v>
      </c>
      <c r="C28" s="20" t="s">
        <v>191</v>
      </c>
      <c r="D28" s="10">
        <f t="shared" si="1"/>
        <v>3</v>
      </c>
      <c r="E28" s="35">
        <f t="shared" si="2"/>
        <v>2.6</v>
      </c>
      <c r="F28" s="21">
        <f>IFERROR(VLOOKUP($C28, 'All Indicators - Breakdown'!$C:$GQ, F$1, FALSE), " ")</f>
        <v>2</v>
      </c>
      <c r="G28" s="21">
        <f>IFERROR(VLOOKUP(PRO!$C28, 'All Indicators - Breakdown'!$C:$GQ, G$1, FALSE), " ")</f>
        <v>1</v>
      </c>
      <c r="H28" s="21">
        <f>IFERROR(VLOOKUP(PRO!$C28, 'All Indicators - Breakdown'!$C:$GQ, H$1, FALSE), " ")</f>
        <v>2</v>
      </c>
      <c r="I28" s="21">
        <f>IFERROR(VLOOKUP(PRO!$C28, 'All Indicators - Breakdown'!$C:$GQ, I$1, FALSE), " ")</f>
        <v>1</v>
      </c>
      <c r="J28" s="21">
        <f>IFERROR(VLOOKUP(PRO!$C28, 'All Indicators - Breakdown'!$C:$GQ, J$1, FALSE), " ")</f>
        <v>1</v>
      </c>
      <c r="K28" s="21">
        <f>IFERROR(VLOOKUP(PRO!$C28, 'All Indicators - Breakdown'!$C:$GQ, K$1, FALSE), " ")</f>
        <v>3</v>
      </c>
      <c r="L28" s="21">
        <f>IFERROR(VLOOKUP(PRO!$C28, 'All Indicators - Breakdown'!$C:$GQ, L$1, FALSE), " ")</f>
        <v>2</v>
      </c>
      <c r="M28" s="21">
        <f>IFERROR(VLOOKUP(PRO!$C28, 'All Indicators - Breakdown'!$C:$GQ, M$1, FALSE), " ")</f>
        <v>4</v>
      </c>
      <c r="N28">
        <f t="shared" si="3"/>
        <v>4</v>
      </c>
      <c r="O28">
        <f t="shared" si="3"/>
        <v>3</v>
      </c>
      <c r="P28">
        <f t="shared" si="3"/>
        <v>2</v>
      </c>
      <c r="Q28">
        <f t="shared" si="3"/>
        <v>2</v>
      </c>
      <c r="R28">
        <f t="shared" si="3"/>
        <v>2</v>
      </c>
      <c r="S28">
        <f t="shared" si="3"/>
        <v>1</v>
      </c>
      <c r="T28">
        <f t="shared" si="3"/>
        <v>1</v>
      </c>
      <c r="U28">
        <f t="shared" si="3"/>
        <v>1</v>
      </c>
    </row>
    <row r="29" spans="1:21" ht="16.3" thickTop="1" thickBot="1" x14ac:dyDescent="0.3">
      <c r="A29" s="20" t="s">
        <v>185</v>
      </c>
      <c r="B29" s="20" t="s">
        <v>192</v>
      </c>
      <c r="C29" s="20" t="s">
        <v>193</v>
      </c>
      <c r="D29" s="10">
        <f t="shared" si="1"/>
        <v>2</v>
      </c>
      <c r="E29" s="35">
        <f t="shared" si="2"/>
        <v>1.8</v>
      </c>
      <c r="F29" s="21">
        <f>IFERROR(VLOOKUP($C29, 'All Indicators - Breakdown'!$C:$GQ, F$1, FALSE), " ")</f>
        <v>1</v>
      </c>
      <c r="G29" s="21">
        <f>IFERROR(VLOOKUP(PRO!$C29, 'All Indicators - Breakdown'!$C:$GQ, G$1, FALSE), " ")</f>
        <v>1</v>
      </c>
      <c r="H29" s="21">
        <f>IFERROR(VLOOKUP(PRO!$C29, 'All Indicators - Breakdown'!$C:$GQ, H$1, FALSE), " ")</f>
        <v>1</v>
      </c>
      <c r="I29" s="21">
        <f>IFERROR(VLOOKUP(PRO!$C29, 'All Indicators - Breakdown'!$C:$GQ, I$1, FALSE), " ")</f>
        <v>1</v>
      </c>
      <c r="J29" s="21">
        <f>IFERROR(VLOOKUP(PRO!$C29, 'All Indicators - Breakdown'!$C:$GQ, J$1, FALSE), " ")</f>
        <v>1</v>
      </c>
      <c r="K29" s="21">
        <f>IFERROR(VLOOKUP(PRO!$C29, 'All Indicators - Breakdown'!$C:$GQ, K$1, FALSE), " ")</f>
        <v>1</v>
      </c>
      <c r="L29" s="21">
        <f>IFERROR(VLOOKUP(PRO!$C29, 'All Indicators - Breakdown'!$C:$GQ, L$1, FALSE), " ")</f>
        <v>2</v>
      </c>
      <c r="M29" s="21">
        <f>IFERROR(VLOOKUP(PRO!$C29, 'All Indicators - Breakdown'!$C:$GQ, M$1, FALSE), " ")</f>
        <v>4</v>
      </c>
      <c r="N29">
        <f t="shared" si="3"/>
        <v>4</v>
      </c>
      <c r="O29">
        <f t="shared" si="3"/>
        <v>2</v>
      </c>
      <c r="P29">
        <f t="shared" si="3"/>
        <v>1</v>
      </c>
      <c r="Q29">
        <f t="shared" si="3"/>
        <v>1</v>
      </c>
      <c r="R29">
        <f t="shared" si="3"/>
        <v>1</v>
      </c>
      <c r="S29">
        <f t="shared" si="3"/>
        <v>1</v>
      </c>
      <c r="T29">
        <f t="shared" si="3"/>
        <v>1</v>
      </c>
      <c r="U29">
        <f t="shared" si="3"/>
        <v>1</v>
      </c>
    </row>
    <row r="30" spans="1:21" ht="16.3" thickTop="1" thickBot="1" x14ac:dyDescent="0.3">
      <c r="A30" s="20" t="s">
        <v>185</v>
      </c>
      <c r="B30" s="20" t="s">
        <v>194</v>
      </c>
      <c r="C30" s="20" t="s">
        <v>195</v>
      </c>
      <c r="D30" s="10">
        <f t="shared" si="1"/>
        <v>2</v>
      </c>
      <c r="E30" s="35">
        <f t="shared" si="2"/>
        <v>2</v>
      </c>
      <c r="F30" s="21">
        <f>IFERROR(VLOOKUP($C30, 'All Indicators - Breakdown'!$C:$GQ, F$1, FALSE), " ")</f>
        <v>1</v>
      </c>
      <c r="G30" s="21">
        <f>IFERROR(VLOOKUP(PRO!$C30, 'All Indicators - Breakdown'!$C:$GQ, G$1, FALSE), " ")</f>
        <v>1</v>
      </c>
      <c r="H30" s="21">
        <f>IFERROR(VLOOKUP(PRO!$C30, 'All Indicators - Breakdown'!$C:$GQ, H$1, FALSE), " ")</f>
        <v>2</v>
      </c>
      <c r="I30" s="21">
        <f>IFERROR(VLOOKUP(PRO!$C30, 'All Indicators - Breakdown'!$C:$GQ, I$1, FALSE), " ")</f>
        <v>1</v>
      </c>
      <c r="J30" s="21">
        <f>IFERROR(VLOOKUP(PRO!$C30, 'All Indicators - Breakdown'!$C:$GQ, J$1, FALSE), " ")</f>
        <v>1</v>
      </c>
      <c r="K30" s="21">
        <f>IFERROR(VLOOKUP(PRO!$C30, 'All Indicators - Breakdown'!$C:$GQ, K$1, FALSE), " ")</f>
        <v>1</v>
      </c>
      <c r="L30" s="21">
        <f>IFERROR(VLOOKUP(PRO!$C30, 'All Indicators - Breakdown'!$C:$GQ, L$1, FALSE), " ")</f>
        <v>2</v>
      </c>
      <c r="M30" s="21">
        <f>IFERROR(VLOOKUP(PRO!$C30, 'All Indicators - Breakdown'!$C:$GQ, M$1, FALSE), " ")</f>
        <v>4</v>
      </c>
      <c r="N30">
        <f t="shared" si="3"/>
        <v>4</v>
      </c>
      <c r="O30">
        <f t="shared" si="3"/>
        <v>2</v>
      </c>
      <c r="P30">
        <f t="shared" si="3"/>
        <v>2</v>
      </c>
      <c r="Q30">
        <f t="shared" si="3"/>
        <v>1</v>
      </c>
      <c r="R30">
        <f t="shared" si="3"/>
        <v>1</v>
      </c>
      <c r="S30">
        <f t="shared" si="3"/>
        <v>1</v>
      </c>
      <c r="T30">
        <f t="shared" si="3"/>
        <v>1</v>
      </c>
      <c r="U30">
        <f t="shared" si="3"/>
        <v>1</v>
      </c>
    </row>
    <row r="31" spans="1:21" ht="16.3" thickTop="1" thickBot="1" x14ac:dyDescent="0.3">
      <c r="A31" s="20" t="s">
        <v>185</v>
      </c>
      <c r="B31" s="20" t="s">
        <v>196</v>
      </c>
      <c r="C31" s="20" t="s">
        <v>197</v>
      </c>
      <c r="D31" s="10">
        <f t="shared" si="1"/>
        <v>2</v>
      </c>
      <c r="E31" s="35">
        <f t="shared" si="2"/>
        <v>2</v>
      </c>
      <c r="F31" s="21">
        <f>IFERROR(VLOOKUP($C31, 'All Indicators - Breakdown'!$C:$GQ, F$1, FALSE), " ")</f>
        <v>1</v>
      </c>
      <c r="G31" s="21">
        <f>IFERROR(VLOOKUP(PRO!$C31, 'All Indicators - Breakdown'!$C:$GQ, G$1, FALSE), " ")</f>
        <v>1</v>
      </c>
      <c r="H31" s="21">
        <f>IFERROR(VLOOKUP(PRO!$C31, 'All Indicators - Breakdown'!$C:$GQ, H$1, FALSE), " ")</f>
        <v>2</v>
      </c>
      <c r="I31" s="21">
        <f>IFERROR(VLOOKUP(PRO!$C31, 'All Indicators - Breakdown'!$C:$GQ, I$1, FALSE), " ")</f>
        <v>1</v>
      </c>
      <c r="J31" s="21">
        <f>IFERROR(VLOOKUP(PRO!$C31, 'All Indicators - Breakdown'!$C:$GQ, J$1, FALSE), " ")</f>
        <v>1</v>
      </c>
      <c r="K31" s="21">
        <f>IFERROR(VLOOKUP(PRO!$C31, 'All Indicators - Breakdown'!$C:$GQ, K$1, FALSE), " ")</f>
        <v>1</v>
      </c>
      <c r="L31" s="21">
        <f>IFERROR(VLOOKUP(PRO!$C31, 'All Indicators - Breakdown'!$C:$GQ, L$1, FALSE), " ")</f>
        <v>2</v>
      </c>
      <c r="M31" s="21">
        <f>IFERROR(VLOOKUP(PRO!$C31, 'All Indicators - Breakdown'!$C:$GQ, M$1, FALSE), " ")</f>
        <v>4</v>
      </c>
      <c r="N31">
        <f t="shared" si="3"/>
        <v>4</v>
      </c>
      <c r="O31">
        <f t="shared" si="3"/>
        <v>2</v>
      </c>
      <c r="P31">
        <f t="shared" si="3"/>
        <v>2</v>
      </c>
      <c r="Q31">
        <f t="shared" si="3"/>
        <v>1</v>
      </c>
      <c r="R31">
        <f t="shared" si="3"/>
        <v>1</v>
      </c>
      <c r="S31">
        <f t="shared" si="3"/>
        <v>1</v>
      </c>
      <c r="T31">
        <f t="shared" si="3"/>
        <v>1</v>
      </c>
      <c r="U31">
        <f t="shared" si="3"/>
        <v>1</v>
      </c>
    </row>
    <row r="32" spans="1:21" ht="16.3" thickTop="1" thickBot="1" x14ac:dyDescent="0.3">
      <c r="A32" s="20" t="s">
        <v>185</v>
      </c>
      <c r="B32" s="20" t="s">
        <v>198</v>
      </c>
      <c r="C32" s="20" t="s">
        <v>199</v>
      </c>
      <c r="D32" s="10">
        <f t="shared" si="1"/>
        <v>3</v>
      </c>
      <c r="E32" s="35">
        <f t="shared" si="2"/>
        <v>3</v>
      </c>
      <c r="F32" s="21">
        <f>IFERROR(VLOOKUP($C32, 'All Indicators - Breakdown'!$C:$GQ, F$1, FALSE), " ")</f>
        <v>3</v>
      </c>
      <c r="G32" s="21">
        <f>IFERROR(VLOOKUP(PRO!$C32, 'All Indicators - Breakdown'!$C:$GQ, G$1, FALSE), " ")</f>
        <v>1</v>
      </c>
      <c r="H32" s="21">
        <f>IFERROR(VLOOKUP(PRO!$C32, 'All Indicators - Breakdown'!$C:$GQ, H$1, FALSE), " ")</f>
        <v>2</v>
      </c>
      <c r="I32" s="21">
        <f>IFERROR(VLOOKUP(PRO!$C32, 'All Indicators - Breakdown'!$C:$GQ, I$1, FALSE), " ")</f>
        <v>1</v>
      </c>
      <c r="J32" s="21">
        <f>IFERROR(VLOOKUP(PRO!$C32, 'All Indicators - Breakdown'!$C:$GQ, J$1, FALSE), " ")</f>
        <v>1</v>
      </c>
      <c r="K32" s="21">
        <f>IFERROR(VLOOKUP(PRO!$C32, 'All Indicators - Breakdown'!$C:$GQ, K$1, FALSE), " ")</f>
        <v>3</v>
      </c>
      <c r="L32" s="21">
        <f>IFERROR(VLOOKUP(PRO!$C32, 'All Indicators - Breakdown'!$C:$GQ, L$1, FALSE), " ")</f>
        <v>3</v>
      </c>
      <c r="M32" s="21">
        <f>IFERROR(VLOOKUP(PRO!$C32, 'All Indicators - Breakdown'!$C:$GQ, M$1, FALSE), " ")</f>
        <v>4</v>
      </c>
      <c r="N32">
        <f t="shared" si="3"/>
        <v>4</v>
      </c>
      <c r="O32">
        <f t="shared" si="3"/>
        <v>3</v>
      </c>
      <c r="P32">
        <f t="shared" si="3"/>
        <v>3</v>
      </c>
      <c r="Q32">
        <f t="shared" si="3"/>
        <v>3</v>
      </c>
      <c r="R32">
        <f t="shared" si="3"/>
        <v>2</v>
      </c>
      <c r="S32">
        <f t="shared" si="3"/>
        <v>1</v>
      </c>
      <c r="T32">
        <f t="shared" si="3"/>
        <v>1</v>
      </c>
      <c r="U32">
        <f t="shared" si="3"/>
        <v>1</v>
      </c>
    </row>
    <row r="33" spans="1:21" ht="16.3" thickTop="1" thickBot="1" x14ac:dyDescent="0.3">
      <c r="A33" s="20" t="s">
        <v>185</v>
      </c>
      <c r="B33" s="20" t="s">
        <v>200</v>
      </c>
      <c r="C33" s="20" t="s">
        <v>201</v>
      </c>
      <c r="D33" s="10">
        <f t="shared" si="1"/>
        <v>3</v>
      </c>
      <c r="E33" s="35">
        <f t="shared" si="2"/>
        <v>3.4</v>
      </c>
      <c r="F33" s="21">
        <f>IFERROR(VLOOKUP($C33, 'All Indicators - Breakdown'!$C:$GQ, F$1, FALSE), " ")</f>
        <v>4</v>
      </c>
      <c r="G33" s="21">
        <f>IFERROR(VLOOKUP(PRO!$C33, 'All Indicators - Breakdown'!$C:$GQ, G$1, FALSE), " ")</f>
        <v>2</v>
      </c>
      <c r="H33" s="21">
        <f>IFERROR(VLOOKUP(PRO!$C33, 'All Indicators - Breakdown'!$C:$GQ, H$1, FALSE), " ")</f>
        <v>2</v>
      </c>
      <c r="I33" s="21">
        <f>IFERROR(VLOOKUP(PRO!$C33, 'All Indicators - Breakdown'!$C:$GQ, I$1, FALSE), " ")</f>
        <v>1</v>
      </c>
      <c r="J33" s="21">
        <f>IFERROR(VLOOKUP(PRO!$C33, 'All Indicators - Breakdown'!$C:$GQ, J$1, FALSE), " ")</f>
        <v>3</v>
      </c>
      <c r="K33" s="21">
        <f>IFERROR(VLOOKUP(PRO!$C33, 'All Indicators - Breakdown'!$C:$GQ, K$1, FALSE), " ")</f>
        <v>3</v>
      </c>
      <c r="L33" s="21">
        <f>IFERROR(VLOOKUP(PRO!$C33, 'All Indicators - Breakdown'!$C:$GQ, L$1, FALSE), " ")</f>
        <v>3</v>
      </c>
      <c r="M33" s="21">
        <f>IFERROR(VLOOKUP(PRO!$C33, 'All Indicators - Breakdown'!$C:$GQ, M$1, FALSE), " ")</f>
        <v>4</v>
      </c>
      <c r="N33">
        <f t="shared" si="3"/>
        <v>4</v>
      </c>
      <c r="O33">
        <f t="shared" si="3"/>
        <v>4</v>
      </c>
      <c r="P33">
        <f t="shared" si="3"/>
        <v>3</v>
      </c>
      <c r="Q33">
        <f t="shared" si="3"/>
        <v>3</v>
      </c>
      <c r="R33">
        <f t="shared" si="3"/>
        <v>3</v>
      </c>
      <c r="S33">
        <f t="shared" si="3"/>
        <v>2</v>
      </c>
      <c r="T33">
        <f t="shared" si="3"/>
        <v>2</v>
      </c>
      <c r="U33">
        <f t="shared" si="3"/>
        <v>1</v>
      </c>
    </row>
    <row r="34" spans="1:21" ht="16.3" hidden="1" thickTop="1" thickBot="1" x14ac:dyDescent="0.3">
      <c r="A34" s="20" t="s">
        <v>185</v>
      </c>
      <c r="B34" s="20" t="s">
        <v>202</v>
      </c>
      <c r="C34" s="20" t="s">
        <v>203</v>
      </c>
      <c r="D34" s="10">
        <f t="shared" si="1"/>
        <v>3</v>
      </c>
      <c r="E34" s="35">
        <f t="shared" si="2"/>
        <v>3.4</v>
      </c>
      <c r="F34" s="21">
        <f>IFERROR(VLOOKUP($C34, 'All Indicators - Breakdown'!$C:$GQ, F$1, FALSE), " ")</f>
        <v>1</v>
      </c>
      <c r="G34" s="21">
        <f>IFERROR(VLOOKUP(PRO!$C34, 'All Indicators - Breakdown'!$C:$GQ, G$1, FALSE), " ")</f>
        <v>2</v>
      </c>
      <c r="H34" s="21">
        <f>IFERROR(VLOOKUP(PRO!$C34, 'All Indicators - Breakdown'!$C:$GQ, H$1, FALSE), " ")</f>
        <v>4</v>
      </c>
      <c r="I34" s="21">
        <f>IFERROR(VLOOKUP(PRO!$C34, 'All Indicators - Breakdown'!$C:$GQ, I$1, FALSE), " ")</f>
        <v>1</v>
      </c>
      <c r="J34" s="21">
        <f>IFERROR(VLOOKUP(PRO!$C34, 'All Indicators - Breakdown'!$C:$GQ, J$1, FALSE), " ")</f>
        <v>4</v>
      </c>
      <c r="K34" s="21">
        <f>IFERROR(VLOOKUP(PRO!$C34, 'All Indicators - Breakdown'!$C:$GQ, K$1, FALSE), " ")</f>
        <v>3</v>
      </c>
      <c r="L34" s="21">
        <f>IFERROR(VLOOKUP(PRO!$C34, 'All Indicators - Breakdown'!$C:$GQ, L$1, FALSE), " ")</f>
        <v>2</v>
      </c>
      <c r="M34" s="21">
        <f>IFERROR(VLOOKUP(PRO!$C34, 'All Indicators - Breakdown'!$C:$GQ, M$1, FALSE), " ")</f>
        <v>4</v>
      </c>
      <c r="N34">
        <f t="shared" si="3"/>
        <v>4</v>
      </c>
      <c r="O34">
        <f t="shared" si="3"/>
        <v>4</v>
      </c>
      <c r="P34">
        <f t="shared" si="3"/>
        <v>4</v>
      </c>
      <c r="Q34">
        <f t="shared" si="3"/>
        <v>3</v>
      </c>
      <c r="R34">
        <f t="shared" si="3"/>
        <v>2</v>
      </c>
      <c r="S34">
        <f t="shared" si="3"/>
        <v>2</v>
      </c>
      <c r="T34">
        <f t="shared" si="3"/>
        <v>1</v>
      </c>
      <c r="U34">
        <f t="shared" si="3"/>
        <v>1</v>
      </c>
    </row>
    <row r="35" spans="1:21" ht="16.3" hidden="1" thickTop="1" thickBot="1" x14ac:dyDescent="0.3">
      <c r="A35" s="20" t="s">
        <v>185</v>
      </c>
      <c r="B35" s="20" t="s">
        <v>204</v>
      </c>
      <c r="C35" s="20" t="s">
        <v>205</v>
      </c>
      <c r="D35" s="10">
        <f t="shared" si="1"/>
        <v>3</v>
      </c>
      <c r="E35" s="35">
        <f t="shared" si="2"/>
        <v>3.2</v>
      </c>
      <c r="F35" s="21">
        <f>IFERROR(VLOOKUP($C35, 'All Indicators - Breakdown'!$C:$GQ, F$1, FALSE), " ")</f>
        <v>1</v>
      </c>
      <c r="G35" s="21">
        <f>IFERROR(VLOOKUP(PRO!$C35, 'All Indicators - Breakdown'!$C:$GQ, G$1, FALSE), " ")</f>
        <v>1</v>
      </c>
      <c r="H35" s="21">
        <f>IFERROR(VLOOKUP(PRO!$C35, 'All Indicators - Breakdown'!$C:$GQ, H$1, FALSE), " ")</f>
        <v>4</v>
      </c>
      <c r="I35" s="21">
        <f>IFERROR(VLOOKUP(PRO!$C35, 'All Indicators - Breakdown'!$C:$GQ, I$1, FALSE), " ")</f>
        <v>1</v>
      </c>
      <c r="J35" s="21">
        <f>IFERROR(VLOOKUP(PRO!$C35, 'All Indicators - Breakdown'!$C:$GQ, J$1, FALSE), " ")</f>
        <v>4</v>
      </c>
      <c r="K35" s="21">
        <f>IFERROR(VLOOKUP(PRO!$C35, 'All Indicators - Breakdown'!$C:$GQ, K$1, FALSE), " ")</f>
        <v>3</v>
      </c>
      <c r="L35" s="21">
        <f>IFERROR(VLOOKUP(PRO!$C35, 'All Indicators - Breakdown'!$C:$GQ, L$1, FALSE), " ")</f>
        <v>3</v>
      </c>
      <c r="M35" s="21">
        <f>IFERROR(VLOOKUP(PRO!$C35, 'All Indicators - Breakdown'!$C:$GQ, M$1, FALSE), " ")</f>
        <v>2</v>
      </c>
      <c r="N35">
        <f t="shared" si="3"/>
        <v>4</v>
      </c>
      <c r="O35">
        <f t="shared" si="3"/>
        <v>4</v>
      </c>
      <c r="P35">
        <f t="shared" si="3"/>
        <v>3</v>
      </c>
      <c r="Q35">
        <f t="shared" si="3"/>
        <v>3</v>
      </c>
      <c r="R35">
        <f t="shared" si="3"/>
        <v>2</v>
      </c>
      <c r="S35">
        <f t="shared" si="3"/>
        <v>1</v>
      </c>
      <c r="T35">
        <f t="shared" si="3"/>
        <v>1</v>
      </c>
      <c r="U35">
        <f t="shared" si="3"/>
        <v>1</v>
      </c>
    </row>
    <row r="36" spans="1:21" ht="16.3" thickTop="1" thickBot="1" x14ac:dyDescent="0.3">
      <c r="A36" s="20" t="s">
        <v>206</v>
      </c>
      <c r="B36" s="20" t="s">
        <v>207</v>
      </c>
      <c r="C36" s="20" t="s">
        <v>208</v>
      </c>
      <c r="D36" s="10">
        <f t="shared" si="1"/>
        <v>3</v>
      </c>
      <c r="E36" s="35">
        <f t="shared" si="2"/>
        <v>2.6</v>
      </c>
      <c r="F36" s="21">
        <f>IFERROR(VLOOKUP($C36, 'All Indicators - Breakdown'!$C:$GQ, F$1, FALSE), " ")</f>
        <v>1</v>
      </c>
      <c r="G36" s="21">
        <f>IFERROR(VLOOKUP(PRO!$C36, 'All Indicators - Breakdown'!$C:$GQ, G$1, FALSE), " ")</f>
        <v>1</v>
      </c>
      <c r="H36" s="21">
        <f>IFERROR(VLOOKUP(PRO!$C36, 'All Indicators - Breakdown'!$C:$GQ, H$1, FALSE), " ")</f>
        <v>1</v>
      </c>
      <c r="I36" s="21">
        <f>IFERROR(VLOOKUP(PRO!$C36, 'All Indicators - Breakdown'!$C:$GQ, I$1, FALSE), " ")</f>
        <v>1</v>
      </c>
      <c r="J36" s="21">
        <f>IFERROR(VLOOKUP(PRO!$C36, 'All Indicators - Breakdown'!$C:$GQ, J$1, FALSE), " ")</f>
        <v>3</v>
      </c>
      <c r="K36" s="21">
        <f>IFERROR(VLOOKUP(PRO!$C36, 'All Indicators - Breakdown'!$C:$GQ, K$1, FALSE), " ")</f>
        <v>3</v>
      </c>
      <c r="L36" s="21">
        <f>IFERROR(VLOOKUP(PRO!$C36, 'All Indicators - Breakdown'!$C:$GQ, L$1, FALSE), " ")</f>
        <v>2</v>
      </c>
      <c r="M36" s="21">
        <f>IFERROR(VLOOKUP(PRO!$C36, 'All Indicators - Breakdown'!$C:$GQ, M$1, FALSE), " ")</f>
        <v>4</v>
      </c>
      <c r="N36">
        <f t="shared" si="3"/>
        <v>4</v>
      </c>
      <c r="O36">
        <f t="shared" si="3"/>
        <v>3</v>
      </c>
      <c r="P36">
        <f t="shared" si="3"/>
        <v>3</v>
      </c>
      <c r="Q36">
        <f t="shared" si="3"/>
        <v>2</v>
      </c>
      <c r="R36">
        <f t="shared" si="3"/>
        <v>1</v>
      </c>
      <c r="S36">
        <f t="shared" si="3"/>
        <v>1</v>
      </c>
      <c r="T36">
        <f t="shared" si="3"/>
        <v>1</v>
      </c>
      <c r="U36">
        <f t="shared" si="3"/>
        <v>1</v>
      </c>
    </row>
    <row r="37" spans="1:21" ht="16.3" thickTop="1" thickBot="1" x14ac:dyDescent="0.3">
      <c r="A37" s="20" t="s">
        <v>206</v>
      </c>
      <c r="B37" s="20" t="s">
        <v>209</v>
      </c>
      <c r="C37" s="20" t="s">
        <v>210</v>
      </c>
      <c r="D37" s="10">
        <f t="shared" si="1"/>
        <v>3</v>
      </c>
      <c r="E37" s="35">
        <f t="shared" si="2"/>
        <v>2.8</v>
      </c>
      <c r="F37" s="21">
        <f>IFERROR(VLOOKUP($C37, 'All Indicators - Breakdown'!$C:$GQ, F$1, FALSE), " ")</f>
        <v>1</v>
      </c>
      <c r="G37" s="21">
        <f>IFERROR(VLOOKUP(PRO!$C37, 'All Indicators - Breakdown'!$C:$GQ, G$1, FALSE), " ")</f>
        <v>1</v>
      </c>
      <c r="H37" s="21">
        <f>IFERROR(VLOOKUP(PRO!$C37, 'All Indicators - Breakdown'!$C:$GQ, H$1, FALSE), " ")</f>
        <v>2</v>
      </c>
      <c r="I37" s="21">
        <f>IFERROR(VLOOKUP(PRO!$C37, 'All Indicators - Breakdown'!$C:$GQ, I$1, FALSE), " ")</f>
        <v>1</v>
      </c>
      <c r="J37" s="21">
        <f>IFERROR(VLOOKUP(PRO!$C37, 'All Indicators - Breakdown'!$C:$GQ, J$1, FALSE), " ")</f>
        <v>3</v>
      </c>
      <c r="K37" s="21">
        <f>IFERROR(VLOOKUP(PRO!$C37, 'All Indicators - Breakdown'!$C:$GQ, K$1, FALSE), " ")</f>
        <v>3</v>
      </c>
      <c r="L37" s="21">
        <f>IFERROR(VLOOKUP(PRO!$C37, 'All Indicators - Breakdown'!$C:$GQ, L$1, FALSE), " ")</f>
        <v>2</v>
      </c>
      <c r="M37" s="21">
        <f>IFERROR(VLOOKUP(PRO!$C37, 'All Indicators - Breakdown'!$C:$GQ, M$1, FALSE), " ")</f>
        <v>4</v>
      </c>
      <c r="N37">
        <f t="shared" si="3"/>
        <v>4</v>
      </c>
      <c r="O37">
        <f t="shared" si="3"/>
        <v>3</v>
      </c>
      <c r="P37">
        <f t="shared" si="3"/>
        <v>3</v>
      </c>
      <c r="Q37">
        <f t="shared" si="3"/>
        <v>2</v>
      </c>
      <c r="R37">
        <f t="shared" si="3"/>
        <v>2</v>
      </c>
      <c r="S37">
        <f t="shared" si="3"/>
        <v>1</v>
      </c>
      <c r="T37">
        <f t="shared" si="3"/>
        <v>1</v>
      </c>
      <c r="U37">
        <f t="shared" si="3"/>
        <v>1</v>
      </c>
    </row>
    <row r="38" spans="1:21" ht="16.3" thickTop="1" thickBot="1" x14ac:dyDescent="0.3">
      <c r="A38" s="20" t="s">
        <v>206</v>
      </c>
      <c r="B38" s="20" t="s">
        <v>211</v>
      </c>
      <c r="C38" s="20" t="s">
        <v>212</v>
      </c>
      <c r="D38" s="10">
        <f t="shared" si="1"/>
        <v>3</v>
      </c>
      <c r="E38" s="35">
        <f t="shared" si="2"/>
        <v>2.8</v>
      </c>
      <c r="F38" s="21">
        <f>IFERROR(VLOOKUP($C38, 'All Indicators - Breakdown'!$C:$GQ, F$1, FALSE), " ")</f>
        <v>1</v>
      </c>
      <c r="G38" s="21">
        <f>IFERROR(VLOOKUP(PRO!$C38, 'All Indicators - Breakdown'!$C:$GQ, G$1, FALSE), " ")</f>
        <v>1</v>
      </c>
      <c r="H38" s="21">
        <f>IFERROR(VLOOKUP(PRO!$C38, 'All Indicators - Breakdown'!$C:$GQ, H$1, FALSE), " ")</f>
        <v>2</v>
      </c>
      <c r="I38" s="21">
        <f>IFERROR(VLOOKUP(PRO!$C38, 'All Indicators - Breakdown'!$C:$GQ, I$1, FALSE), " ")</f>
        <v>1</v>
      </c>
      <c r="J38" s="21">
        <f>IFERROR(VLOOKUP(PRO!$C38, 'All Indicators - Breakdown'!$C:$GQ, J$1, FALSE), " ")</f>
        <v>3</v>
      </c>
      <c r="K38" s="21">
        <f>IFERROR(VLOOKUP(PRO!$C38, 'All Indicators - Breakdown'!$C:$GQ, K$1, FALSE), " ")</f>
        <v>3</v>
      </c>
      <c r="L38" s="21">
        <f>IFERROR(VLOOKUP(PRO!$C38, 'All Indicators - Breakdown'!$C:$GQ, L$1, FALSE), " ")</f>
        <v>2</v>
      </c>
      <c r="M38" s="21">
        <f>IFERROR(VLOOKUP(PRO!$C38, 'All Indicators - Breakdown'!$C:$GQ, M$1, FALSE), " ")</f>
        <v>4</v>
      </c>
      <c r="N38">
        <f t="shared" si="3"/>
        <v>4</v>
      </c>
      <c r="O38">
        <f t="shared" si="3"/>
        <v>3</v>
      </c>
      <c r="P38">
        <f t="shared" si="3"/>
        <v>3</v>
      </c>
      <c r="Q38">
        <f t="shared" si="3"/>
        <v>2</v>
      </c>
      <c r="R38">
        <f t="shared" si="3"/>
        <v>2</v>
      </c>
      <c r="S38">
        <f t="shared" si="3"/>
        <v>1</v>
      </c>
      <c r="T38">
        <f t="shared" si="3"/>
        <v>1</v>
      </c>
      <c r="U38">
        <f t="shared" si="3"/>
        <v>1</v>
      </c>
    </row>
    <row r="39" spans="1:21" ht="16.3" thickTop="1" thickBot="1" x14ac:dyDescent="0.3">
      <c r="A39" s="20" t="s">
        <v>206</v>
      </c>
      <c r="B39" s="20" t="s">
        <v>213</v>
      </c>
      <c r="C39" s="20" t="s">
        <v>214</v>
      </c>
      <c r="D39" s="10">
        <f t="shared" si="1"/>
        <v>2</v>
      </c>
      <c r="E39" s="35">
        <f t="shared" si="2"/>
        <v>2</v>
      </c>
      <c r="F39" s="21">
        <f>IFERROR(VLOOKUP($C39, 'All Indicators - Breakdown'!$C:$GQ, F$1, FALSE), " ")</f>
        <v>1</v>
      </c>
      <c r="G39" s="21">
        <f>IFERROR(VLOOKUP(PRO!$C39, 'All Indicators - Breakdown'!$C:$GQ, G$1, FALSE), " ")</f>
        <v>1</v>
      </c>
      <c r="H39" s="21">
        <f>IFERROR(VLOOKUP(PRO!$C39, 'All Indicators - Breakdown'!$C:$GQ, H$1, FALSE), " ")</f>
        <v>2</v>
      </c>
      <c r="I39" s="21">
        <f>IFERROR(VLOOKUP(PRO!$C39, 'All Indicators - Breakdown'!$C:$GQ, I$1, FALSE), " ")</f>
        <v>1</v>
      </c>
      <c r="J39" s="21">
        <f>IFERROR(VLOOKUP(PRO!$C39, 'All Indicators - Breakdown'!$C:$GQ, J$1, FALSE), " ")</f>
        <v>1</v>
      </c>
      <c r="K39" s="21">
        <f>IFERROR(VLOOKUP(PRO!$C39, 'All Indicators - Breakdown'!$C:$GQ, K$1, FALSE), " ")</f>
        <v>1</v>
      </c>
      <c r="L39" s="21">
        <f>IFERROR(VLOOKUP(PRO!$C39, 'All Indicators - Breakdown'!$C:$GQ, L$1, FALSE), " ")</f>
        <v>2</v>
      </c>
      <c r="M39" s="21">
        <f>IFERROR(VLOOKUP(PRO!$C39, 'All Indicators - Breakdown'!$C:$GQ, M$1, FALSE), " ")</f>
        <v>4</v>
      </c>
      <c r="N39">
        <f t="shared" si="3"/>
        <v>4</v>
      </c>
      <c r="O39">
        <f t="shared" si="3"/>
        <v>2</v>
      </c>
      <c r="P39">
        <f t="shared" si="3"/>
        <v>2</v>
      </c>
      <c r="Q39">
        <f t="shared" si="3"/>
        <v>1</v>
      </c>
      <c r="R39">
        <f t="shared" si="3"/>
        <v>1</v>
      </c>
      <c r="S39">
        <f t="shared" si="3"/>
        <v>1</v>
      </c>
      <c r="T39">
        <f t="shared" si="3"/>
        <v>1</v>
      </c>
      <c r="U39">
        <f t="shared" si="3"/>
        <v>1</v>
      </c>
    </row>
    <row r="40" spans="1:21" ht="16.3" thickTop="1" thickBot="1" x14ac:dyDescent="0.3">
      <c r="A40" s="20" t="s">
        <v>206</v>
      </c>
      <c r="B40" s="20" t="s">
        <v>215</v>
      </c>
      <c r="C40" s="20" t="s">
        <v>216</v>
      </c>
      <c r="D40" s="10">
        <f t="shared" si="1"/>
        <v>3</v>
      </c>
      <c r="E40" s="35">
        <f t="shared" si="2"/>
        <v>3</v>
      </c>
      <c r="F40" s="21">
        <f>IFERROR(VLOOKUP($C40, 'All Indicators - Breakdown'!$C:$GQ, F$1, FALSE), " ")</f>
        <v>1</v>
      </c>
      <c r="G40" s="21">
        <f>IFERROR(VLOOKUP(PRO!$C40, 'All Indicators - Breakdown'!$C:$GQ, G$1, FALSE), " ")</f>
        <v>1</v>
      </c>
      <c r="H40" s="21">
        <f>IFERROR(VLOOKUP(PRO!$C40, 'All Indicators - Breakdown'!$C:$GQ, H$1, FALSE), " ")</f>
        <v>2</v>
      </c>
      <c r="I40" s="21">
        <f>IFERROR(VLOOKUP(PRO!$C40, 'All Indicators - Breakdown'!$C:$GQ, I$1, FALSE), " ")</f>
        <v>1</v>
      </c>
      <c r="J40" s="21">
        <f>IFERROR(VLOOKUP(PRO!$C40, 'All Indicators - Breakdown'!$C:$GQ, J$1, FALSE), " ")</f>
        <v>4</v>
      </c>
      <c r="K40" s="21">
        <f>IFERROR(VLOOKUP(PRO!$C40, 'All Indicators - Breakdown'!$C:$GQ, K$1, FALSE), " ")</f>
        <v>3</v>
      </c>
      <c r="L40" s="21">
        <f>IFERROR(VLOOKUP(PRO!$C40, 'All Indicators - Breakdown'!$C:$GQ, L$1, FALSE), " ")</f>
        <v>2</v>
      </c>
      <c r="M40" s="21">
        <f>IFERROR(VLOOKUP(PRO!$C40, 'All Indicators - Breakdown'!$C:$GQ, M$1, FALSE), " ")</f>
        <v>4</v>
      </c>
      <c r="N40">
        <f t="shared" si="3"/>
        <v>4</v>
      </c>
      <c r="O40">
        <f t="shared" si="3"/>
        <v>4</v>
      </c>
      <c r="P40">
        <f t="shared" si="3"/>
        <v>3</v>
      </c>
      <c r="Q40">
        <f t="shared" si="3"/>
        <v>2</v>
      </c>
      <c r="R40">
        <f t="shared" si="3"/>
        <v>2</v>
      </c>
      <c r="S40">
        <f t="shared" si="3"/>
        <v>1</v>
      </c>
      <c r="T40">
        <f t="shared" si="3"/>
        <v>1</v>
      </c>
      <c r="U40">
        <f t="shared" si="3"/>
        <v>1</v>
      </c>
    </row>
    <row r="41" spans="1:21" ht="16.3" thickTop="1" thickBot="1" x14ac:dyDescent="0.3">
      <c r="A41" s="20" t="s">
        <v>206</v>
      </c>
      <c r="B41" s="20" t="s">
        <v>217</v>
      </c>
      <c r="C41" s="20" t="s">
        <v>218</v>
      </c>
      <c r="D41" s="10">
        <f t="shared" si="1"/>
        <v>3</v>
      </c>
      <c r="E41" s="35">
        <f t="shared" si="2"/>
        <v>2.6</v>
      </c>
      <c r="F41" s="21">
        <f>IFERROR(VLOOKUP($C41, 'All Indicators - Breakdown'!$C:$GQ, F$1, FALSE), " ")</f>
        <v>1</v>
      </c>
      <c r="G41" s="21">
        <f>IFERROR(VLOOKUP(PRO!$C41, 'All Indicators - Breakdown'!$C:$GQ, G$1, FALSE), " ")</f>
        <v>3</v>
      </c>
      <c r="H41" s="21">
        <f>IFERROR(VLOOKUP(PRO!$C41, 'All Indicators - Breakdown'!$C:$GQ, H$1, FALSE), " ")</f>
        <v>3</v>
      </c>
      <c r="I41" s="21">
        <f>IFERROR(VLOOKUP(PRO!$C41, 'All Indicators - Breakdown'!$C:$GQ, I$1, FALSE), " ")</f>
        <v>1</v>
      </c>
      <c r="J41" s="21">
        <f>IFERROR(VLOOKUP(PRO!$C41, 'All Indicators - Breakdown'!$C:$GQ, J$1, FALSE), " ")</f>
        <v>1</v>
      </c>
      <c r="K41" s="21">
        <f>IFERROR(VLOOKUP(PRO!$C41, 'All Indicators - Breakdown'!$C:$GQ, K$1, FALSE), " ")</f>
        <v>1</v>
      </c>
      <c r="L41" s="21">
        <f>IFERROR(VLOOKUP(PRO!$C41, 'All Indicators - Breakdown'!$C:$GQ, L$1, FALSE), " ")</f>
        <v>2</v>
      </c>
      <c r="M41" s="21">
        <f>IFERROR(VLOOKUP(PRO!$C41, 'All Indicators - Breakdown'!$C:$GQ, M$1, FALSE), " ")</f>
        <v>4</v>
      </c>
      <c r="N41">
        <f t="shared" si="3"/>
        <v>4</v>
      </c>
      <c r="O41">
        <f t="shared" si="3"/>
        <v>3</v>
      </c>
      <c r="P41">
        <f t="shared" si="3"/>
        <v>3</v>
      </c>
      <c r="Q41">
        <f t="shared" si="3"/>
        <v>2</v>
      </c>
      <c r="R41">
        <f t="shared" si="3"/>
        <v>1</v>
      </c>
      <c r="S41">
        <f t="shared" si="3"/>
        <v>1</v>
      </c>
      <c r="T41">
        <f t="shared" si="3"/>
        <v>1</v>
      </c>
      <c r="U41">
        <f t="shared" si="3"/>
        <v>1</v>
      </c>
    </row>
    <row r="42" spans="1:21" ht="16.3" thickTop="1" thickBot="1" x14ac:dyDescent="0.3">
      <c r="A42" s="20" t="s">
        <v>206</v>
      </c>
      <c r="B42" s="20" t="s">
        <v>219</v>
      </c>
      <c r="C42" s="20" t="s">
        <v>220</v>
      </c>
      <c r="D42" s="10">
        <f t="shared" si="1"/>
        <v>3</v>
      </c>
      <c r="E42" s="35">
        <f t="shared" si="2"/>
        <v>3</v>
      </c>
      <c r="F42" s="21">
        <f>IFERROR(VLOOKUP($C42, 'All Indicators - Breakdown'!$C:$GQ, F$1, FALSE), " ")</f>
        <v>2</v>
      </c>
      <c r="G42" s="21">
        <f>IFERROR(VLOOKUP(PRO!$C42, 'All Indicators - Breakdown'!$C:$GQ, G$1, FALSE), " ")</f>
        <v>1</v>
      </c>
      <c r="H42" s="21">
        <f>IFERROR(VLOOKUP(PRO!$C42, 'All Indicators - Breakdown'!$C:$GQ, H$1, FALSE), " ")</f>
        <v>3</v>
      </c>
      <c r="I42" s="21">
        <f>IFERROR(VLOOKUP(PRO!$C42, 'All Indicators - Breakdown'!$C:$GQ, I$1, FALSE), " ")</f>
        <v>1</v>
      </c>
      <c r="J42" s="21">
        <f>IFERROR(VLOOKUP(PRO!$C42, 'All Indicators - Breakdown'!$C:$GQ, J$1, FALSE), " ")</f>
        <v>3</v>
      </c>
      <c r="K42" s="21">
        <f>IFERROR(VLOOKUP(PRO!$C42, 'All Indicators - Breakdown'!$C:$GQ, K$1, FALSE), " ")</f>
        <v>3</v>
      </c>
      <c r="L42" s="21">
        <f>IFERROR(VLOOKUP(PRO!$C42, 'All Indicators - Breakdown'!$C:$GQ, L$1, FALSE), " ")</f>
        <v>2</v>
      </c>
      <c r="M42" s="21">
        <f>IFERROR(VLOOKUP(PRO!$C42, 'All Indicators - Breakdown'!$C:$GQ, M$1, FALSE), " ")</f>
        <v>4</v>
      </c>
      <c r="N42">
        <f t="shared" si="3"/>
        <v>4</v>
      </c>
      <c r="O42">
        <f t="shared" si="3"/>
        <v>3</v>
      </c>
      <c r="P42">
        <f t="shared" si="3"/>
        <v>3</v>
      </c>
      <c r="Q42">
        <f t="shared" si="3"/>
        <v>3</v>
      </c>
      <c r="R42">
        <f t="shared" si="3"/>
        <v>2</v>
      </c>
      <c r="S42">
        <f t="shared" si="3"/>
        <v>2</v>
      </c>
      <c r="T42">
        <f t="shared" si="3"/>
        <v>1</v>
      </c>
      <c r="U42">
        <f t="shared" si="3"/>
        <v>1</v>
      </c>
    </row>
    <row r="43" spans="1:21" ht="16.3" thickTop="1" thickBot="1" x14ac:dyDescent="0.3">
      <c r="A43" s="20" t="s">
        <v>206</v>
      </c>
      <c r="B43" s="20" t="s">
        <v>221</v>
      </c>
      <c r="C43" s="20" t="s">
        <v>222</v>
      </c>
      <c r="D43" s="10">
        <f t="shared" si="1"/>
        <v>3</v>
      </c>
      <c r="E43" s="35">
        <f t="shared" si="2"/>
        <v>2.8</v>
      </c>
      <c r="F43" s="21">
        <f>IFERROR(VLOOKUP($C43, 'All Indicators - Breakdown'!$C:$GQ, F$1, FALSE), " ")</f>
        <v>1</v>
      </c>
      <c r="G43" s="21">
        <f>IFERROR(VLOOKUP(PRO!$C43, 'All Indicators - Breakdown'!$C:$GQ, G$1, FALSE), " ")</f>
        <v>1</v>
      </c>
      <c r="H43" s="21">
        <f>IFERROR(VLOOKUP(PRO!$C43, 'All Indicators - Breakdown'!$C:$GQ, H$1, FALSE), " ")</f>
        <v>2</v>
      </c>
      <c r="I43" s="21">
        <f>IFERROR(VLOOKUP(PRO!$C43, 'All Indicators - Breakdown'!$C:$GQ, I$1, FALSE), " ")</f>
        <v>1</v>
      </c>
      <c r="J43" s="21">
        <f>IFERROR(VLOOKUP(PRO!$C43, 'All Indicators - Breakdown'!$C:$GQ, J$1, FALSE), " ")</f>
        <v>3</v>
      </c>
      <c r="K43" s="21">
        <f>IFERROR(VLOOKUP(PRO!$C43, 'All Indicators - Breakdown'!$C:$GQ, K$1, FALSE), " ")</f>
        <v>3</v>
      </c>
      <c r="L43" s="21">
        <f>IFERROR(VLOOKUP(PRO!$C43, 'All Indicators - Breakdown'!$C:$GQ, L$1, FALSE), " ")</f>
        <v>3</v>
      </c>
      <c r="M43" s="21">
        <f>IFERROR(VLOOKUP(PRO!$C43, 'All Indicators - Breakdown'!$C:$GQ, M$1, FALSE), " ")</f>
        <v>3</v>
      </c>
      <c r="N43">
        <f t="shared" si="3"/>
        <v>3</v>
      </c>
      <c r="O43">
        <f t="shared" si="3"/>
        <v>3</v>
      </c>
      <c r="P43">
        <f t="shared" si="3"/>
        <v>3</v>
      </c>
      <c r="Q43">
        <f t="shared" si="3"/>
        <v>3</v>
      </c>
      <c r="R43">
        <f t="shared" si="3"/>
        <v>2</v>
      </c>
      <c r="S43">
        <f t="shared" si="3"/>
        <v>1</v>
      </c>
      <c r="T43">
        <f t="shared" si="3"/>
        <v>1</v>
      </c>
      <c r="U43">
        <f t="shared" si="3"/>
        <v>1</v>
      </c>
    </row>
    <row r="44" spans="1:21" ht="16.3" thickTop="1" thickBot="1" x14ac:dyDescent="0.3">
      <c r="A44" s="20" t="s">
        <v>206</v>
      </c>
      <c r="B44" s="20" t="s">
        <v>223</v>
      </c>
      <c r="C44" s="20" t="s">
        <v>224</v>
      </c>
      <c r="D44" s="10">
        <f t="shared" si="1"/>
        <v>3</v>
      </c>
      <c r="E44" s="35">
        <f t="shared" si="2"/>
        <v>3.2</v>
      </c>
      <c r="F44" s="21">
        <f>IFERROR(VLOOKUP($C44, 'All Indicators - Breakdown'!$C:$GQ, F$1, FALSE), " ")</f>
        <v>2</v>
      </c>
      <c r="G44" s="21">
        <f>IFERROR(VLOOKUP(PRO!$C44, 'All Indicators - Breakdown'!$C:$GQ, G$1, FALSE), " ")</f>
        <v>1</v>
      </c>
      <c r="H44" s="21">
        <f>IFERROR(VLOOKUP(PRO!$C44, 'All Indicators - Breakdown'!$C:$GQ, H$1, FALSE), " ")</f>
        <v>4</v>
      </c>
      <c r="I44" s="21">
        <f>IFERROR(VLOOKUP(PRO!$C44, 'All Indicators - Breakdown'!$C:$GQ, I$1, FALSE), " ")</f>
        <v>1</v>
      </c>
      <c r="J44" s="21">
        <f>IFERROR(VLOOKUP(PRO!$C44, 'All Indicators - Breakdown'!$C:$GQ, J$1, FALSE), " ")</f>
        <v>3</v>
      </c>
      <c r="K44" s="21">
        <f>IFERROR(VLOOKUP(PRO!$C44, 'All Indicators - Breakdown'!$C:$GQ, K$1, FALSE), " ")</f>
        <v>3</v>
      </c>
      <c r="L44" s="21">
        <f>IFERROR(VLOOKUP(PRO!$C44, 'All Indicators - Breakdown'!$C:$GQ, L$1, FALSE), " ")</f>
        <v>2</v>
      </c>
      <c r="M44" s="21">
        <f>IFERROR(VLOOKUP(PRO!$C44, 'All Indicators - Breakdown'!$C:$GQ, M$1, FALSE), " ")</f>
        <v>4</v>
      </c>
      <c r="N44">
        <f t="shared" si="3"/>
        <v>4</v>
      </c>
      <c r="O44">
        <f t="shared" si="3"/>
        <v>4</v>
      </c>
      <c r="P44">
        <f t="shared" si="3"/>
        <v>3</v>
      </c>
      <c r="Q44">
        <f t="shared" si="3"/>
        <v>3</v>
      </c>
      <c r="R44">
        <f t="shared" si="3"/>
        <v>2</v>
      </c>
      <c r="S44">
        <f t="shared" si="3"/>
        <v>2</v>
      </c>
      <c r="T44">
        <f t="shared" si="3"/>
        <v>1</v>
      </c>
      <c r="U44">
        <f t="shared" si="3"/>
        <v>1</v>
      </c>
    </row>
    <row r="45" spans="1:21" ht="16.3" thickTop="1" thickBot="1" x14ac:dyDescent="0.3">
      <c r="A45" s="20" t="s">
        <v>225</v>
      </c>
      <c r="B45" s="20" t="s">
        <v>226</v>
      </c>
      <c r="C45" s="20" t="s">
        <v>227</v>
      </c>
      <c r="D45" s="10">
        <f t="shared" si="1"/>
        <v>3</v>
      </c>
      <c r="E45" s="35">
        <f t="shared" si="2"/>
        <v>2.8</v>
      </c>
      <c r="F45" s="21">
        <f>IFERROR(VLOOKUP($C45, 'All Indicators - Breakdown'!$C:$GQ, F$1, FALSE), " ")</f>
        <v>2</v>
      </c>
      <c r="G45" s="21">
        <f>IFERROR(VLOOKUP(PRO!$C45, 'All Indicators - Breakdown'!$C:$GQ, G$1, FALSE), " ")</f>
        <v>1</v>
      </c>
      <c r="H45" s="21">
        <f>IFERROR(VLOOKUP(PRO!$C45, 'All Indicators - Breakdown'!$C:$GQ, H$1, FALSE), " ")</f>
        <v>2</v>
      </c>
      <c r="I45" s="21">
        <f>IFERROR(VLOOKUP(PRO!$C45, 'All Indicators - Breakdown'!$C:$GQ, I$1, FALSE), " ")</f>
        <v>1</v>
      </c>
      <c r="J45" s="21">
        <f>IFERROR(VLOOKUP(PRO!$C45, 'All Indicators - Breakdown'!$C:$GQ, J$1, FALSE), " ")</f>
        <v>3</v>
      </c>
      <c r="K45" s="21">
        <f>IFERROR(VLOOKUP(PRO!$C45, 'All Indicators - Breakdown'!$C:$GQ, K$1, FALSE), " ")</f>
        <v>3</v>
      </c>
      <c r="L45" s="21">
        <f>IFERROR(VLOOKUP(PRO!$C45, 'All Indicators - Breakdown'!$C:$GQ, L$1, FALSE), " ")</f>
        <v>2</v>
      </c>
      <c r="M45" s="21">
        <f>IFERROR(VLOOKUP(PRO!$C45, 'All Indicators - Breakdown'!$C:$GQ, M$1, FALSE), " ")</f>
        <v>4</v>
      </c>
      <c r="N45">
        <f t="shared" si="3"/>
        <v>4</v>
      </c>
      <c r="O45">
        <f t="shared" si="3"/>
        <v>3</v>
      </c>
      <c r="P45">
        <f t="shared" si="3"/>
        <v>3</v>
      </c>
      <c r="Q45">
        <f t="shared" si="3"/>
        <v>2</v>
      </c>
      <c r="R45">
        <f t="shared" si="3"/>
        <v>2</v>
      </c>
      <c r="S45">
        <f t="shared" si="3"/>
        <v>2</v>
      </c>
      <c r="T45">
        <f t="shared" si="3"/>
        <v>1</v>
      </c>
      <c r="U45">
        <f t="shared" si="3"/>
        <v>1</v>
      </c>
    </row>
    <row r="46" spans="1:21" ht="16.3" thickTop="1" thickBot="1" x14ac:dyDescent="0.3">
      <c r="A46" s="20" t="s">
        <v>225</v>
      </c>
      <c r="B46" s="20" t="s">
        <v>228</v>
      </c>
      <c r="C46" s="20" t="s">
        <v>229</v>
      </c>
      <c r="D46" s="10">
        <f t="shared" si="1"/>
        <v>2</v>
      </c>
      <c r="E46" s="35">
        <f t="shared" si="2"/>
        <v>2.4</v>
      </c>
      <c r="F46" s="21">
        <f>IFERROR(VLOOKUP($C46, 'All Indicators - Breakdown'!$C:$GQ, F$1, FALSE), " ")</f>
        <v>1</v>
      </c>
      <c r="G46" s="21">
        <f>IFERROR(VLOOKUP(PRO!$C46, 'All Indicators - Breakdown'!$C:$GQ, G$1, FALSE), " ")</f>
        <v>1</v>
      </c>
      <c r="H46" s="21">
        <f>IFERROR(VLOOKUP(PRO!$C46, 'All Indicators - Breakdown'!$C:$GQ, H$1, FALSE), " ")</f>
        <v>2</v>
      </c>
      <c r="I46" s="21">
        <f>IFERROR(VLOOKUP(PRO!$C46, 'All Indicators - Breakdown'!$C:$GQ, I$1, FALSE), " ")</f>
        <v>1</v>
      </c>
      <c r="J46" s="21">
        <f>IFERROR(VLOOKUP(PRO!$C46, 'All Indicators - Breakdown'!$C:$GQ, J$1, FALSE), " ")</f>
        <v>1</v>
      </c>
      <c r="K46" s="21">
        <f>IFERROR(VLOOKUP(PRO!$C46, 'All Indicators - Breakdown'!$C:$GQ, K$1, FALSE), " ")</f>
        <v>3</v>
      </c>
      <c r="L46" s="21">
        <f>IFERROR(VLOOKUP(PRO!$C46, 'All Indicators - Breakdown'!$C:$GQ, L$1, FALSE), " ")</f>
        <v>2</v>
      </c>
      <c r="M46" s="21">
        <f>IFERROR(VLOOKUP(PRO!$C46, 'All Indicators - Breakdown'!$C:$GQ, M$1, FALSE), " ")</f>
        <v>4</v>
      </c>
      <c r="N46">
        <f t="shared" si="3"/>
        <v>4</v>
      </c>
      <c r="O46">
        <f t="shared" si="3"/>
        <v>3</v>
      </c>
      <c r="P46">
        <f t="shared" si="3"/>
        <v>2</v>
      </c>
      <c r="Q46">
        <f t="shared" si="3"/>
        <v>2</v>
      </c>
      <c r="R46">
        <f t="shared" si="3"/>
        <v>1</v>
      </c>
      <c r="S46">
        <f t="shared" si="3"/>
        <v>1</v>
      </c>
      <c r="T46">
        <f t="shared" si="3"/>
        <v>1</v>
      </c>
      <c r="U46">
        <f t="shared" si="3"/>
        <v>1</v>
      </c>
    </row>
    <row r="47" spans="1:21" ht="16.3" thickTop="1" thickBot="1" x14ac:dyDescent="0.3">
      <c r="A47" s="20" t="s">
        <v>225</v>
      </c>
      <c r="B47" s="20" t="s">
        <v>230</v>
      </c>
      <c r="C47" s="20" t="s">
        <v>231</v>
      </c>
      <c r="D47" s="10">
        <f t="shared" si="1"/>
        <v>3</v>
      </c>
      <c r="E47" s="35">
        <f t="shared" si="2"/>
        <v>2.6</v>
      </c>
      <c r="F47" s="21">
        <f>IFERROR(VLOOKUP($C47, 'All Indicators - Breakdown'!$C:$GQ, F$1, FALSE), " ")</f>
        <v>1</v>
      </c>
      <c r="G47" s="21">
        <f>IFERROR(VLOOKUP(PRO!$C47, 'All Indicators - Breakdown'!$C:$GQ, G$1, FALSE), " ")</f>
        <v>1</v>
      </c>
      <c r="H47" s="21">
        <f>IFERROR(VLOOKUP(PRO!$C47, 'All Indicators - Breakdown'!$C:$GQ, H$1, FALSE), " ")</f>
        <v>2</v>
      </c>
      <c r="I47" s="21">
        <f>IFERROR(VLOOKUP(PRO!$C47, 'All Indicators - Breakdown'!$C:$GQ, I$1, FALSE), " ")</f>
        <v>1</v>
      </c>
      <c r="J47" s="21">
        <f>IFERROR(VLOOKUP(PRO!$C47, 'All Indicators - Breakdown'!$C:$GQ, J$1, FALSE), " ")</f>
        <v>3</v>
      </c>
      <c r="K47" s="21">
        <f>IFERROR(VLOOKUP(PRO!$C47, 'All Indicators - Breakdown'!$C:$GQ, K$1, FALSE), " ")</f>
        <v>3</v>
      </c>
      <c r="L47" s="21">
        <f>IFERROR(VLOOKUP(PRO!$C47, 'All Indicators - Breakdown'!$C:$GQ, L$1, FALSE), " ")</f>
        <v>2</v>
      </c>
      <c r="M47" s="21">
        <f>IFERROR(VLOOKUP(PRO!$C47, 'All Indicators - Breakdown'!$C:$GQ, M$1, FALSE), " ")</f>
        <v>3</v>
      </c>
      <c r="N47">
        <f t="shared" si="3"/>
        <v>3</v>
      </c>
      <c r="O47">
        <f t="shared" si="3"/>
        <v>3</v>
      </c>
      <c r="P47">
        <f t="shared" si="3"/>
        <v>3</v>
      </c>
      <c r="Q47">
        <f t="shared" si="3"/>
        <v>2</v>
      </c>
      <c r="R47">
        <f t="shared" si="3"/>
        <v>2</v>
      </c>
      <c r="S47">
        <f t="shared" si="3"/>
        <v>1</v>
      </c>
      <c r="T47">
        <f t="shared" si="3"/>
        <v>1</v>
      </c>
      <c r="U47">
        <f t="shared" si="3"/>
        <v>1</v>
      </c>
    </row>
    <row r="48" spans="1:21" ht="16.3" hidden="1" thickTop="1" thickBot="1" x14ac:dyDescent="0.3">
      <c r="A48" s="20" t="s">
        <v>225</v>
      </c>
      <c r="B48" s="20" t="s">
        <v>232</v>
      </c>
      <c r="C48" s="20" t="s">
        <v>233</v>
      </c>
      <c r="D48" s="10">
        <f t="shared" si="1"/>
        <v>3</v>
      </c>
      <c r="E48" s="35">
        <f t="shared" si="2"/>
        <v>3</v>
      </c>
      <c r="F48" s="21">
        <f>IFERROR(VLOOKUP($C48, 'All Indicators - Breakdown'!$C:$GQ, F$1, FALSE), " ")</f>
        <v>1</v>
      </c>
      <c r="G48" s="21">
        <f>IFERROR(VLOOKUP(PRO!$C48, 'All Indicators - Breakdown'!$C:$GQ, G$1, FALSE), " ")</f>
        <v>1</v>
      </c>
      <c r="H48" s="21">
        <f>IFERROR(VLOOKUP(PRO!$C48, 'All Indicators - Breakdown'!$C:$GQ, H$1, FALSE), " ")</f>
        <v>2</v>
      </c>
      <c r="I48" s="21">
        <f>IFERROR(VLOOKUP(PRO!$C48, 'All Indicators - Breakdown'!$C:$GQ, I$1, FALSE), " ")</f>
        <v>1</v>
      </c>
      <c r="J48" s="21">
        <f>IFERROR(VLOOKUP(PRO!$C48, 'All Indicators - Breakdown'!$C:$GQ, J$1, FALSE), " ")</f>
        <v>4</v>
      </c>
      <c r="K48" s="21">
        <f>IFERROR(VLOOKUP(PRO!$C48, 'All Indicators - Breakdown'!$C:$GQ, K$1, FALSE), " ")</f>
        <v>3</v>
      </c>
      <c r="L48" s="21">
        <f>IFERROR(VLOOKUP(PRO!$C48, 'All Indicators - Breakdown'!$C:$GQ, L$1, FALSE), " ")</f>
        <v>2</v>
      </c>
      <c r="M48" s="21">
        <f>IFERROR(VLOOKUP(PRO!$C48, 'All Indicators - Breakdown'!$C:$GQ, M$1, FALSE), " ")</f>
        <v>4</v>
      </c>
      <c r="N48">
        <f t="shared" si="3"/>
        <v>4</v>
      </c>
      <c r="O48">
        <f t="shared" si="3"/>
        <v>4</v>
      </c>
      <c r="P48">
        <f t="shared" si="3"/>
        <v>3</v>
      </c>
      <c r="Q48">
        <f t="shared" si="3"/>
        <v>2</v>
      </c>
      <c r="R48">
        <f t="shared" si="3"/>
        <v>2</v>
      </c>
      <c r="S48">
        <f t="shared" si="3"/>
        <v>1</v>
      </c>
      <c r="T48">
        <f t="shared" si="3"/>
        <v>1</v>
      </c>
      <c r="U48">
        <f t="shared" si="3"/>
        <v>1</v>
      </c>
    </row>
    <row r="49" spans="1:21" ht="16.3" thickTop="1" thickBot="1" x14ac:dyDescent="0.3">
      <c r="A49" s="20" t="s">
        <v>225</v>
      </c>
      <c r="B49" s="20" t="s">
        <v>234</v>
      </c>
      <c r="C49" s="20" t="s">
        <v>235</v>
      </c>
      <c r="D49" s="10">
        <f t="shared" si="1"/>
        <v>3</v>
      </c>
      <c r="E49" s="35">
        <f t="shared" si="2"/>
        <v>2.8</v>
      </c>
      <c r="F49" s="21">
        <f>IFERROR(VLOOKUP($C49, 'All Indicators - Breakdown'!$C:$GQ, F$1, FALSE), " ")</f>
        <v>1</v>
      </c>
      <c r="G49" s="21">
        <f>IFERROR(VLOOKUP(PRO!$C49, 'All Indicators - Breakdown'!$C:$GQ, G$1, FALSE), " ")</f>
        <v>1</v>
      </c>
      <c r="H49" s="21">
        <f>IFERROR(VLOOKUP(PRO!$C49, 'All Indicators - Breakdown'!$C:$GQ, H$1, FALSE), " ")</f>
        <v>2</v>
      </c>
      <c r="I49" s="21">
        <f>IFERROR(VLOOKUP(PRO!$C49, 'All Indicators - Breakdown'!$C:$GQ, I$1, FALSE), " ")</f>
        <v>1</v>
      </c>
      <c r="J49" s="21">
        <f>IFERROR(VLOOKUP(PRO!$C49, 'All Indicators - Breakdown'!$C:$GQ, J$1, FALSE), " ")</f>
        <v>4</v>
      </c>
      <c r="K49" s="21">
        <f>IFERROR(VLOOKUP(PRO!$C49, 'All Indicators - Breakdown'!$C:$GQ, K$1, FALSE), " ")</f>
        <v>3</v>
      </c>
      <c r="L49" s="21">
        <f>IFERROR(VLOOKUP(PRO!$C49, 'All Indicators - Breakdown'!$C:$GQ, L$1, FALSE), " ")</f>
        <v>2</v>
      </c>
      <c r="M49" s="21">
        <f>IFERROR(VLOOKUP(PRO!$C49, 'All Indicators - Breakdown'!$C:$GQ, M$1, FALSE), " ")</f>
        <v>3</v>
      </c>
      <c r="N49">
        <f t="shared" si="3"/>
        <v>4</v>
      </c>
      <c r="O49">
        <f t="shared" si="3"/>
        <v>3</v>
      </c>
      <c r="P49">
        <f t="shared" si="3"/>
        <v>3</v>
      </c>
      <c r="Q49">
        <f t="shared" si="3"/>
        <v>2</v>
      </c>
      <c r="R49">
        <f t="shared" si="3"/>
        <v>2</v>
      </c>
      <c r="S49">
        <f t="shared" si="3"/>
        <v>1</v>
      </c>
      <c r="T49">
        <f t="shared" si="3"/>
        <v>1</v>
      </c>
      <c r="U49">
        <f t="shared" si="3"/>
        <v>1</v>
      </c>
    </row>
    <row r="50" spans="1:21" ht="16.3" thickTop="1" thickBot="1" x14ac:dyDescent="0.3">
      <c r="A50" s="20" t="s">
        <v>225</v>
      </c>
      <c r="B50" s="20" t="s">
        <v>236</v>
      </c>
      <c r="C50" s="20" t="s">
        <v>237</v>
      </c>
      <c r="D50" s="10">
        <f t="shared" si="1"/>
        <v>3</v>
      </c>
      <c r="E50" s="35">
        <f t="shared" si="2"/>
        <v>2.8</v>
      </c>
      <c r="F50" s="21">
        <f>IFERROR(VLOOKUP($C50, 'All Indicators - Breakdown'!$C:$GQ, F$1, FALSE), " ")</f>
        <v>1</v>
      </c>
      <c r="G50" s="21">
        <f>IFERROR(VLOOKUP(PRO!$C50, 'All Indicators - Breakdown'!$C:$GQ, G$1, FALSE), " ")</f>
        <v>2</v>
      </c>
      <c r="H50" s="21">
        <f>IFERROR(VLOOKUP(PRO!$C50, 'All Indicators - Breakdown'!$C:$GQ, H$1, FALSE), " ")</f>
        <v>3</v>
      </c>
      <c r="I50" s="21">
        <f>IFERROR(VLOOKUP(PRO!$C50, 'All Indicators - Breakdown'!$C:$GQ, I$1, FALSE), " ")</f>
        <v>1</v>
      </c>
      <c r="J50" s="21">
        <f>IFERROR(VLOOKUP(PRO!$C50, 'All Indicators - Breakdown'!$C:$GQ, J$1, FALSE), " ")</f>
        <v>3</v>
      </c>
      <c r="K50" s="21">
        <f>IFERROR(VLOOKUP(PRO!$C50, 'All Indicators - Breakdown'!$C:$GQ, K$1, FALSE), " ")</f>
        <v>3</v>
      </c>
      <c r="L50" s="21">
        <f>IFERROR(VLOOKUP(PRO!$C50, 'All Indicators - Breakdown'!$C:$GQ, L$1, FALSE), " ")</f>
        <v>2</v>
      </c>
      <c r="M50" s="21">
        <f>IFERROR(VLOOKUP(PRO!$C50, 'All Indicators - Breakdown'!$C:$GQ, M$1, FALSE), " ")</f>
        <v>3</v>
      </c>
      <c r="N50">
        <f t="shared" ref="N50:U81" si="4">LARGE($F50:$M50,N$1)</f>
        <v>3</v>
      </c>
      <c r="O50">
        <f t="shared" si="4"/>
        <v>3</v>
      </c>
      <c r="P50">
        <f t="shared" si="4"/>
        <v>3</v>
      </c>
      <c r="Q50">
        <f t="shared" si="4"/>
        <v>3</v>
      </c>
      <c r="R50">
        <f t="shared" si="4"/>
        <v>2</v>
      </c>
      <c r="S50">
        <f t="shared" si="4"/>
        <v>2</v>
      </c>
      <c r="T50">
        <f t="shared" si="4"/>
        <v>1</v>
      </c>
      <c r="U50">
        <f t="shared" si="4"/>
        <v>1</v>
      </c>
    </row>
    <row r="51" spans="1:21" ht="16.3" hidden="1" thickTop="1" thickBot="1" x14ac:dyDescent="0.3">
      <c r="A51" s="20" t="s">
        <v>225</v>
      </c>
      <c r="B51" s="20" t="s">
        <v>238</v>
      </c>
      <c r="C51" s="20" t="s">
        <v>239</v>
      </c>
      <c r="D51" s="10">
        <f t="shared" si="1"/>
        <v>3</v>
      </c>
      <c r="E51" s="35">
        <f t="shared" si="2"/>
        <v>3</v>
      </c>
      <c r="F51" s="21">
        <f>IFERROR(VLOOKUP($C51, 'All Indicators - Breakdown'!$C:$GQ, F$1, FALSE), " ")</f>
        <v>1</v>
      </c>
      <c r="G51" s="21">
        <f>IFERROR(VLOOKUP(PRO!$C51, 'All Indicators - Breakdown'!$C:$GQ, G$1, FALSE), " ")</f>
        <v>2</v>
      </c>
      <c r="H51" s="21">
        <f>IFERROR(VLOOKUP(PRO!$C51, 'All Indicators - Breakdown'!$C:$GQ, H$1, FALSE), " ")</f>
        <v>2</v>
      </c>
      <c r="I51" s="21">
        <f>IFERROR(VLOOKUP(PRO!$C51, 'All Indicators - Breakdown'!$C:$GQ, I$1, FALSE), " ")</f>
        <v>1</v>
      </c>
      <c r="J51" s="21">
        <f>IFERROR(VLOOKUP(PRO!$C51, 'All Indicators - Breakdown'!$C:$GQ, J$1, FALSE), " ")</f>
        <v>4</v>
      </c>
      <c r="K51" s="21">
        <f>IFERROR(VLOOKUP(PRO!$C51, 'All Indicators - Breakdown'!$C:$GQ, K$1, FALSE), " ")</f>
        <v>3</v>
      </c>
      <c r="L51" s="21">
        <f>IFERROR(VLOOKUP(PRO!$C51, 'All Indicators - Breakdown'!$C:$GQ, L$1, FALSE), " ")</f>
        <v>3</v>
      </c>
      <c r="M51" s="21">
        <f>IFERROR(VLOOKUP(PRO!$C51, 'All Indicators - Breakdown'!$C:$GQ, M$1, FALSE), " ")</f>
        <v>3</v>
      </c>
      <c r="N51">
        <f t="shared" si="4"/>
        <v>4</v>
      </c>
      <c r="O51">
        <f t="shared" si="4"/>
        <v>3</v>
      </c>
      <c r="P51">
        <f t="shared" si="4"/>
        <v>3</v>
      </c>
      <c r="Q51">
        <f t="shared" si="4"/>
        <v>3</v>
      </c>
      <c r="R51">
        <f t="shared" si="4"/>
        <v>2</v>
      </c>
      <c r="S51">
        <f t="shared" si="4"/>
        <v>2</v>
      </c>
      <c r="T51">
        <f t="shared" si="4"/>
        <v>1</v>
      </c>
      <c r="U51">
        <f t="shared" si="4"/>
        <v>1</v>
      </c>
    </row>
    <row r="52" spans="1:21" ht="16.3" thickTop="1" thickBot="1" x14ac:dyDescent="0.3">
      <c r="A52" s="20" t="s">
        <v>240</v>
      </c>
      <c r="B52" s="20" t="s">
        <v>241</v>
      </c>
      <c r="C52" s="20" t="s">
        <v>242</v>
      </c>
      <c r="D52" s="10">
        <f t="shared" si="1"/>
        <v>2</v>
      </c>
      <c r="E52" s="35">
        <f t="shared" si="2"/>
        <v>1.8</v>
      </c>
      <c r="F52" s="21">
        <f>IFERROR(VLOOKUP($C52, 'All Indicators - Breakdown'!$C:$GQ, F$1, FALSE), " ")</f>
        <v>1</v>
      </c>
      <c r="G52" s="21">
        <f>IFERROR(VLOOKUP(PRO!$C52, 'All Indicators - Breakdown'!$C:$GQ, G$1, FALSE), " ")</f>
        <v>1</v>
      </c>
      <c r="H52" s="21">
        <f>IFERROR(VLOOKUP(PRO!$C52, 'All Indicators - Breakdown'!$C:$GQ, H$1, FALSE), " ")</f>
        <v>1</v>
      </c>
      <c r="I52" s="21">
        <f>IFERROR(VLOOKUP(PRO!$C52, 'All Indicators - Breakdown'!$C:$GQ, I$1, FALSE), " ")</f>
        <v>1</v>
      </c>
      <c r="J52" s="21">
        <f>IFERROR(VLOOKUP(PRO!$C52, 'All Indicators - Breakdown'!$C:$GQ, J$1, FALSE), " ")</f>
        <v>3</v>
      </c>
      <c r="K52" s="21">
        <f>IFERROR(VLOOKUP(PRO!$C52, 'All Indicators - Breakdown'!$C:$GQ, K$1, FALSE), " ")</f>
        <v>1</v>
      </c>
      <c r="L52" s="21">
        <f>IFERROR(VLOOKUP(PRO!$C52, 'All Indicators - Breakdown'!$C:$GQ, L$1, FALSE), " ")</f>
        <v>1</v>
      </c>
      <c r="M52" s="21">
        <f>IFERROR(VLOOKUP(PRO!$C52, 'All Indicators - Breakdown'!$C:$GQ, M$1, FALSE), " ")</f>
        <v>3</v>
      </c>
      <c r="N52">
        <f t="shared" si="4"/>
        <v>3</v>
      </c>
      <c r="O52">
        <f t="shared" si="4"/>
        <v>3</v>
      </c>
      <c r="P52">
        <f t="shared" si="4"/>
        <v>1</v>
      </c>
      <c r="Q52">
        <f t="shared" si="4"/>
        <v>1</v>
      </c>
      <c r="R52">
        <f t="shared" si="4"/>
        <v>1</v>
      </c>
      <c r="S52">
        <f t="shared" si="4"/>
        <v>1</v>
      </c>
      <c r="T52">
        <f t="shared" si="4"/>
        <v>1</v>
      </c>
      <c r="U52">
        <f t="shared" si="4"/>
        <v>1</v>
      </c>
    </row>
    <row r="53" spans="1:21" ht="16.3" thickTop="1" thickBot="1" x14ac:dyDescent="0.3">
      <c r="A53" s="20" t="s">
        <v>240</v>
      </c>
      <c r="B53" s="20" t="s">
        <v>243</v>
      </c>
      <c r="C53" s="20" t="s">
        <v>244</v>
      </c>
      <c r="D53" s="10">
        <f t="shared" si="1"/>
        <v>3</v>
      </c>
      <c r="E53" s="35">
        <f t="shared" si="2"/>
        <v>2.8</v>
      </c>
      <c r="F53" s="21">
        <f>IFERROR(VLOOKUP($C53, 'All Indicators - Breakdown'!$C:$GQ, F$1, FALSE), " ")</f>
        <v>1</v>
      </c>
      <c r="G53" s="21">
        <f>IFERROR(VLOOKUP(PRO!$C53, 'All Indicators - Breakdown'!$C:$GQ, G$1, FALSE), " ")</f>
        <v>1</v>
      </c>
      <c r="H53" s="21">
        <f>IFERROR(VLOOKUP(PRO!$C53, 'All Indicators - Breakdown'!$C:$GQ, H$1, FALSE), " ")</f>
        <v>2</v>
      </c>
      <c r="I53" s="21">
        <f>IFERROR(VLOOKUP(PRO!$C53, 'All Indicators - Breakdown'!$C:$GQ, I$1, FALSE), " ")</f>
        <v>1</v>
      </c>
      <c r="J53" s="21">
        <f>IFERROR(VLOOKUP(PRO!$C53, 'All Indicators - Breakdown'!$C:$GQ, J$1, FALSE), " ")</f>
        <v>3</v>
      </c>
      <c r="K53" s="21">
        <f>IFERROR(VLOOKUP(PRO!$C53, 'All Indicators - Breakdown'!$C:$GQ, K$1, FALSE), " ")</f>
        <v>3</v>
      </c>
      <c r="L53" s="21">
        <f>IFERROR(VLOOKUP(PRO!$C53, 'All Indicators - Breakdown'!$C:$GQ, L$1, FALSE), " ")</f>
        <v>2</v>
      </c>
      <c r="M53" s="21">
        <f>IFERROR(VLOOKUP(PRO!$C53, 'All Indicators - Breakdown'!$C:$GQ, M$1, FALSE), " ")</f>
        <v>4</v>
      </c>
      <c r="N53">
        <f t="shared" si="4"/>
        <v>4</v>
      </c>
      <c r="O53">
        <f t="shared" si="4"/>
        <v>3</v>
      </c>
      <c r="P53">
        <f t="shared" si="4"/>
        <v>3</v>
      </c>
      <c r="Q53">
        <f t="shared" si="4"/>
        <v>2</v>
      </c>
      <c r="R53">
        <f t="shared" si="4"/>
        <v>2</v>
      </c>
      <c r="S53">
        <f t="shared" si="4"/>
        <v>1</v>
      </c>
      <c r="T53">
        <f t="shared" si="4"/>
        <v>1</v>
      </c>
      <c r="U53">
        <f t="shared" si="4"/>
        <v>1</v>
      </c>
    </row>
    <row r="54" spans="1:21" ht="16.3" thickTop="1" thickBot="1" x14ac:dyDescent="0.3">
      <c r="A54" s="20" t="s">
        <v>240</v>
      </c>
      <c r="B54" s="20" t="s">
        <v>245</v>
      </c>
      <c r="C54" s="20" t="s">
        <v>246</v>
      </c>
      <c r="D54" s="10">
        <f t="shared" si="1"/>
        <v>3</v>
      </c>
      <c r="E54" s="35">
        <f t="shared" si="2"/>
        <v>3</v>
      </c>
      <c r="F54" s="21">
        <f>IFERROR(VLOOKUP($C54, 'All Indicators - Breakdown'!$C:$GQ, F$1, FALSE), " ")</f>
        <v>1</v>
      </c>
      <c r="G54" s="21">
        <f>IFERROR(VLOOKUP(PRO!$C54, 'All Indicators - Breakdown'!$C:$GQ, G$1, FALSE), " ")</f>
        <v>1</v>
      </c>
      <c r="H54" s="21">
        <f>IFERROR(VLOOKUP(PRO!$C54, 'All Indicators - Breakdown'!$C:$GQ, H$1, FALSE), " ")</f>
        <v>1</v>
      </c>
      <c r="I54" s="21">
        <f>IFERROR(VLOOKUP(PRO!$C54, 'All Indicators - Breakdown'!$C:$GQ, I$1, FALSE), " ")</f>
        <v>1</v>
      </c>
      <c r="J54" s="21">
        <f>IFERROR(VLOOKUP(PRO!$C54, 'All Indicators - Breakdown'!$C:$GQ, J$1, FALSE), " ")</f>
        <v>4</v>
      </c>
      <c r="K54" s="21">
        <f>IFERROR(VLOOKUP(PRO!$C54, 'All Indicators - Breakdown'!$C:$GQ, K$1, FALSE), " ")</f>
        <v>3</v>
      </c>
      <c r="L54" s="21">
        <f>IFERROR(VLOOKUP(PRO!$C54, 'All Indicators - Breakdown'!$C:$GQ, L$1, FALSE), " ")</f>
        <v>3</v>
      </c>
      <c r="M54" s="21">
        <f>IFERROR(VLOOKUP(PRO!$C54, 'All Indicators - Breakdown'!$C:$GQ, M$1, FALSE), " ")</f>
        <v>4</v>
      </c>
      <c r="N54">
        <f t="shared" si="4"/>
        <v>4</v>
      </c>
      <c r="O54">
        <f t="shared" si="4"/>
        <v>4</v>
      </c>
      <c r="P54">
        <f t="shared" si="4"/>
        <v>3</v>
      </c>
      <c r="Q54">
        <f t="shared" si="4"/>
        <v>3</v>
      </c>
      <c r="R54">
        <f t="shared" si="4"/>
        <v>1</v>
      </c>
      <c r="S54">
        <f t="shared" si="4"/>
        <v>1</v>
      </c>
      <c r="T54">
        <f t="shared" si="4"/>
        <v>1</v>
      </c>
      <c r="U54">
        <f t="shared" si="4"/>
        <v>1</v>
      </c>
    </row>
    <row r="55" spans="1:21" ht="16.3" thickTop="1" thickBot="1" x14ac:dyDescent="0.3">
      <c r="A55" s="20" t="s">
        <v>240</v>
      </c>
      <c r="B55" s="20" t="s">
        <v>247</v>
      </c>
      <c r="C55" s="20" t="s">
        <v>248</v>
      </c>
      <c r="D55" s="10">
        <f t="shared" si="1"/>
        <v>3</v>
      </c>
      <c r="E55" s="35">
        <f t="shared" si="2"/>
        <v>2.6</v>
      </c>
      <c r="F55" s="21">
        <f>IFERROR(VLOOKUP($C55, 'All Indicators - Breakdown'!$C:$GQ, F$1, FALSE), " ")</f>
        <v>1</v>
      </c>
      <c r="G55" s="21">
        <f>IFERROR(VLOOKUP(PRO!$C55, 'All Indicators - Breakdown'!$C:$GQ, G$1, FALSE), " ")</f>
        <v>1</v>
      </c>
      <c r="H55" s="21">
        <f>IFERROR(VLOOKUP(PRO!$C55, 'All Indicators - Breakdown'!$C:$GQ, H$1, FALSE), " ")</f>
        <v>2</v>
      </c>
      <c r="I55" s="21">
        <f>IFERROR(VLOOKUP(PRO!$C55, 'All Indicators - Breakdown'!$C:$GQ, I$1, FALSE), " ")</f>
        <v>1</v>
      </c>
      <c r="J55" s="21">
        <f>IFERROR(VLOOKUP(PRO!$C55, 'All Indicators - Breakdown'!$C:$GQ, J$1, FALSE), " ")</f>
        <v>3</v>
      </c>
      <c r="K55" s="21">
        <f>IFERROR(VLOOKUP(PRO!$C55, 'All Indicators - Breakdown'!$C:$GQ, K$1, FALSE), " ")</f>
        <v>3</v>
      </c>
      <c r="L55" s="21">
        <f>IFERROR(VLOOKUP(PRO!$C55, 'All Indicators - Breakdown'!$C:$GQ, L$1, FALSE), " ")</f>
        <v>2</v>
      </c>
      <c r="M55" s="21">
        <f>IFERROR(VLOOKUP(PRO!$C55, 'All Indicators - Breakdown'!$C:$GQ, M$1, FALSE), " ")</f>
        <v>3</v>
      </c>
      <c r="N55">
        <f t="shared" si="4"/>
        <v>3</v>
      </c>
      <c r="O55">
        <f t="shared" si="4"/>
        <v>3</v>
      </c>
      <c r="P55">
        <f t="shared" si="4"/>
        <v>3</v>
      </c>
      <c r="Q55">
        <f t="shared" si="4"/>
        <v>2</v>
      </c>
      <c r="R55">
        <f t="shared" si="4"/>
        <v>2</v>
      </c>
      <c r="S55">
        <f t="shared" si="4"/>
        <v>1</v>
      </c>
      <c r="T55">
        <f t="shared" si="4"/>
        <v>1</v>
      </c>
      <c r="U55">
        <f t="shared" si="4"/>
        <v>1</v>
      </c>
    </row>
    <row r="56" spans="1:21" ht="16.3" thickTop="1" thickBot="1" x14ac:dyDescent="0.3">
      <c r="A56" s="20" t="s">
        <v>240</v>
      </c>
      <c r="B56" s="20" t="s">
        <v>249</v>
      </c>
      <c r="C56" s="20" t="s">
        <v>250</v>
      </c>
      <c r="D56" s="10">
        <f t="shared" si="1"/>
        <v>3</v>
      </c>
      <c r="E56" s="35">
        <f t="shared" si="2"/>
        <v>2.8</v>
      </c>
      <c r="F56" s="21">
        <f>IFERROR(VLOOKUP($C56, 'All Indicators - Breakdown'!$C:$GQ, F$1, FALSE), " ")</f>
        <v>1</v>
      </c>
      <c r="G56" s="21">
        <f>IFERROR(VLOOKUP(PRO!$C56, 'All Indicators - Breakdown'!$C:$GQ, G$1, FALSE), " ")</f>
        <v>1</v>
      </c>
      <c r="H56" s="21">
        <f>IFERROR(VLOOKUP(PRO!$C56, 'All Indicators - Breakdown'!$C:$GQ, H$1, FALSE), " ")</f>
        <v>1</v>
      </c>
      <c r="I56" s="21">
        <f>IFERROR(VLOOKUP(PRO!$C56, 'All Indicators - Breakdown'!$C:$GQ, I$1, FALSE), " ")</f>
        <v>1</v>
      </c>
      <c r="J56" s="21">
        <f>IFERROR(VLOOKUP(PRO!$C56, 'All Indicators - Breakdown'!$C:$GQ, J$1, FALSE), " ")</f>
        <v>4</v>
      </c>
      <c r="K56" s="21">
        <f>IFERROR(VLOOKUP(PRO!$C56, 'All Indicators - Breakdown'!$C:$GQ, K$1, FALSE), " ")</f>
        <v>3</v>
      </c>
      <c r="L56" s="21">
        <f>IFERROR(VLOOKUP(PRO!$C56, 'All Indicators - Breakdown'!$C:$GQ, L$1, FALSE), " ")</f>
        <v>2</v>
      </c>
      <c r="M56" s="21">
        <f>IFERROR(VLOOKUP(PRO!$C56, 'All Indicators - Breakdown'!$C:$GQ, M$1, FALSE), " ")</f>
        <v>4</v>
      </c>
      <c r="N56">
        <f t="shared" si="4"/>
        <v>4</v>
      </c>
      <c r="O56">
        <f t="shared" si="4"/>
        <v>4</v>
      </c>
      <c r="P56">
        <f t="shared" si="4"/>
        <v>3</v>
      </c>
      <c r="Q56">
        <f t="shared" si="4"/>
        <v>2</v>
      </c>
      <c r="R56">
        <f t="shared" si="4"/>
        <v>1</v>
      </c>
      <c r="S56">
        <f t="shared" si="4"/>
        <v>1</v>
      </c>
      <c r="T56">
        <f t="shared" si="4"/>
        <v>1</v>
      </c>
      <c r="U56">
        <f t="shared" si="4"/>
        <v>1</v>
      </c>
    </row>
    <row r="57" spans="1:21" ht="16.3" thickTop="1" thickBot="1" x14ac:dyDescent="0.3">
      <c r="A57" s="20" t="s">
        <v>240</v>
      </c>
      <c r="B57" s="20" t="s">
        <v>251</v>
      </c>
      <c r="C57" s="20" t="s">
        <v>252</v>
      </c>
      <c r="D57" s="10">
        <f t="shared" si="1"/>
        <v>2</v>
      </c>
      <c r="E57" s="35">
        <f t="shared" si="2"/>
        <v>2.4</v>
      </c>
      <c r="F57" s="21">
        <f>IFERROR(VLOOKUP($C57, 'All Indicators - Breakdown'!$C:$GQ, F$1, FALSE), " ")</f>
        <v>1</v>
      </c>
      <c r="G57" s="21">
        <f>IFERROR(VLOOKUP(PRO!$C57, 'All Indicators - Breakdown'!$C:$GQ, G$1, FALSE), " ")</f>
        <v>1</v>
      </c>
      <c r="H57" s="21">
        <f>IFERROR(VLOOKUP(PRO!$C57, 'All Indicators - Breakdown'!$C:$GQ, H$1, FALSE), " ")</f>
        <v>1</v>
      </c>
      <c r="I57" s="21">
        <f>IFERROR(VLOOKUP(PRO!$C57, 'All Indicators - Breakdown'!$C:$GQ, I$1, FALSE), " ")</f>
        <v>1</v>
      </c>
      <c r="J57" s="21">
        <f>IFERROR(VLOOKUP(PRO!$C57, 'All Indicators - Breakdown'!$C:$GQ, J$1, FALSE), " ")</f>
        <v>3</v>
      </c>
      <c r="K57" s="21">
        <f>IFERROR(VLOOKUP(PRO!$C57, 'All Indicators - Breakdown'!$C:$GQ, K$1, FALSE), " ")</f>
        <v>3</v>
      </c>
      <c r="L57" s="21">
        <f>IFERROR(VLOOKUP(PRO!$C57, 'All Indicators - Breakdown'!$C:$GQ, L$1, FALSE), " ")</f>
        <v>2</v>
      </c>
      <c r="M57" s="21">
        <f>IFERROR(VLOOKUP(PRO!$C57, 'All Indicators - Breakdown'!$C:$GQ, M$1, FALSE), " ")</f>
        <v>3</v>
      </c>
      <c r="N57">
        <f t="shared" si="4"/>
        <v>3</v>
      </c>
      <c r="O57">
        <f t="shared" si="4"/>
        <v>3</v>
      </c>
      <c r="P57">
        <f t="shared" si="4"/>
        <v>3</v>
      </c>
      <c r="Q57">
        <f t="shared" si="4"/>
        <v>2</v>
      </c>
      <c r="R57">
        <f t="shared" si="4"/>
        <v>1</v>
      </c>
      <c r="S57">
        <f t="shared" si="4"/>
        <v>1</v>
      </c>
      <c r="T57">
        <f t="shared" si="4"/>
        <v>1</v>
      </c>
      <c r="U57">
        <f t="shared" si="4"/>
        <v>1</v>
      </c>
    </row>
    <row r="58" spans="1:21" ht="16.3" thickTop="1" thickBot="1" x14ac:dyDescent="0.3">
      <c r="A58" s="20" t="s">
        <v>240</v>
      </c>
      <c r="B58" s="20" t="s">
        <v>253</v>
      </c>
      <c r="C58" s="20" t="s">
        <v>254</v>
      </c>
      <c r="D58" s="10">
        <f t="shared" si="1"/>
        <v>3</v>
      </c>
      <c r="E58" s="35">
        <f t="shared" si="2"/>
        <v>3</v>
      </c>
      <c r="F58" s="21">
        <f>IFERROR(VLOOKUP($C58, 'All Indicators - Breakdown'!$C:$GQ, F$1, FALSE), " ")</f>
        <v>1</v>
      </c>
      <c r="G58" s="21">
        <f>IFERROR(VLOOKUP(PRO!$C58, 'All Indicators - Breakdown'!$C:$GQ, G$1, FALSE), " ")</f>
        <v>1</v>
      </c>
      <c r="H58" s="21">
        <f>IFERROR(VLOOKUP(PRO!$C58, 'All Indicators - Breakdown'!$C:$GQ, H$1, FALSE), " ")</f>
        <v>2</v>
      </c>
      <c r="I58" s="21">
        <f>IFERROR(VLOOKUP(PRO!$C58, 'All Indicators - Breakdown'!$C:$GQ, I$1, FALSE), " ")</f>
        <v>1</v>
      </c>
      <c r="J58" s="21">
        <f>IFERROR(VLOOKUP(PRO!$C58, 'All Indicators - Breakdown'!$C:$GQ, J$1, FALSE), " ")</f>
        <v>4</v>
      </c>
      <c r="K58" s="21">
        <f>IFERROR(VLOOKUP(PRO!$C58, 'All Indicators - Breakdown'!$C:$GQ, K$1, FALSE), " ")</f>
        <v>3</v>
      </c>
      <c r="L58" s="21">
        <f>IFERROR(VLOOKUP(PRO!$C58, 'All Indicators - Breakdown'!$C:$GQ, L$1, FALSE), " ")</f>
        <v>2</v>
      </c>
      <c r="M58" s="21">
        <f>IFERROR(VLOOKUP(PRO!$C58, 'All Indicators - Breakdown'!$C:$GQ, M$1, FALSE), " ")</f>
        <v>4</v>
      </c>
      <c r="N58">
        <f t="shared" si="4"/>
        <v>4</v>
      </c>
      <c r="O58">
        <f t="shared" si="4"/>
        <v>4</v>
      </c>
      <c r="P58">
        <f t="shared" si="4"/>
        <v>3</v>
      </c>
      <c r="Q58">
        <f t="shared" si="4"/>
        <v>2</v>
      </c>
      <c r="R58">
        <f t="shared" si="4"/>
        <v>2</v>
      </c>
      <c r="S58">
        <f t="shared" si="4"/>
        <v>1</v>
      </c>
      <c r="T58">
        <f t="shared" si="4"/>
        <v>1</v>
      </c>
      <c r="U58">
        <f t="shared" si="4"/>
        <v>1</v>
      </c>
    </row>
    <row r="59" spans="1:21" ht="16.3" thickTop="1" thickBot="1" x14ac:dyDescent="0.3">
      <c r="A59" s="20" t="s">
        <v>240</v>
      </c>
      <c r="B59" s="20" t="s">
        <v>255</v>
      </c>
      <c r="C59" s="20" t="s">
        <v>256</v>
      </c>
      <c r="D59" s="10">
        <f t="shared" si="1"/>
        <v>3</v>
      </c>
      <c r="E59" s="35">
        <f t="shared" si="2"/>
        <v>3.2</v>
      </c>
      <c r="F59" s="21">
        <f>IFERROR(VLOOKUP($C59, 'All Indicators - Breakdown'!$C:$GQ, F$1, FALSE), " ")</f>
        <v>1</v>
      </c>
      <c r="G59" s="21">
        <f>IFERROR(VLOOKUP(PRO!$C59, 'All Indicators - Breakdown'!$C:$GQ, G$1, FALSE), " ")</f>
        <v>1</v>
      </c>
      <c r="H59" s="21">
        <f>IFERROR(VLOOKUP(PRO!$C59, 'All Indicators - Breakdown'!$C:$GQ, H$1, FALSE), " ")</f>
        <v>2</v>
      </c>
      <c r="I59" s="21">
        <f>IFERROR(VLOOKUP(PRO!$C59, 'All Indicators - Breakdown'!$C:$GQ, I$1, FALSE), " ")</f>
        <v>1</v>
      </c>
      <c r="J59" s="21">
        <f>IFERROR(VLOOKUP(PRO!$C59, 'All Indicators - Breakdown'!$C:$GQ, J$1, FALSE), " ")</f>
        <v>4</v>
      </c>
      <c r="K59" s="21">
        <f>IFERROR(VLOOKUP(PRO!$C59, 'All Indicators - Breakdown'!$C:$GQ, K$1, FALSE), " ")</f>
        <v>3</v>
      </c>
      <c r="L59" s="21">
        <f>IFERROR(VLOOKUP(PRO!$C59, 'All Indicators - Breakdown'!$C:$GQ, L$1, FALSE), " ")</f>
        <v>3</v>
      </c>
      <c r="M59" s="21">
        <f>IFERROR(VLOOKUP(PRO!$C59, 'All Indicators - Breakdown'!$C:$GQ, M$1, FALSE), " ")</f>
        <v>4</v>
      </c>
      <c r="N59">
        <f t="shared" si="4"/>
        <v>4</v>
      </c>
      <c r="O59">
        <f t="shared" si="4"/>
        <v>4</v>
      </c>
      <c r="P59">
        <f t="shared" si="4"/>
        <v>3</v>
      </c>
      <c r="Q59">
        <f t="shared" si="4"/>
        <v>3</v>
      </c>
      <c r="R59">
        <f t="shared" si="4"/>
        <v>2</v>
      </c>
      <c r="S59">
        <f t="shared" si="4"/>
        <v>1</v>
      </c>
      <c r="T59">
        <f t="shared" si="4"/>
        <v>1</v>
      </c>
      <c r="U59">
        <f t="shared" si="4"/>
        <v>1</v>
      </c>
    </row>
    <row r="60" spans="1:21" ht="16.3" thickTop="1" thickBot="1" x14ac:dyDescent="0.3">
      <c r="A60" s="20" t="s">
        <v>240</v>
      </c>
      <c r="B60" s="20" t="s">
        <v>257</v>
      </c>
      <c r="C60" s="20" t="s">
        <v>258</v>
      </c>
      <c r="D60" s="10">
        <f t="shared" si="1"/>
        <v>3</v>
      </c>
      <c r="E60" s="35">
        <f t="shared" si="2"/>
        <v>3.2</v>
      </c>
      <c r="F60" s="21">
        <f>IFERROR(VLOOKUP($C60, 'All Indicators - Breakdown'!$C:$GQ, F$1, FALSE), " ")</f>
        <v>1</v>
      </c>
      <c r="G60" s="21">
        <f>IFERROR(VLOOKUP(PRO!$C60, 'All Indicators - Breakdown'!$C:$GQ, G$1, FALSE), " ")</f>
        <v>1</v>
      </c>
      <c r="H60" s="21">
        <f>IFERROR(VLOOKUP(PRO!$C60, 'All Indicators - Breakdown'!$C:$GQ, H$1, FALSE), " ")</f>
        <v>3</v>
      </c>
      <c r="I60" s="21">
        <f>IFERROR(VLOOKUP(PRO!$C60, 'All Indicators - Breakdown'!$C:$GQ, I$1, FALSE), " ")</f>
        <v>1</v>
      </c>
      <c r="J60" s="21">
        <f>IFERROR(VLOOKUP(PRO!$C60, 'All Indicators - Breakdown'!$C:$GQ, J$1, FALSE), " ")</f>
        <v>4</v>
      </c>
      <c r="K60" s="21">
        <f>IFERROR(VLOOKUP(PRO!$C60, 'All Indicators - Breakdown'!$C:$GQ, K$1, FALSE), " ")</f>
        <v>3</v>
      </c>
      <c r="L60" s="21">
        <f>IFERROR(VLOOKUP(PRO!$C60, 'All Indicators - Breakdown'!$C:$GQ, L$1, FALSE), " ")</f>
        <v>2</v>
      </c>
      <c r="M60" s="21">
        <f>IFERROR(VLOOKUP(PRO!$C60, 'All Indicators - Breakdown'!$C:$GQ, M$1, FALSE), " ")</f>
        <v>4</v>
      </c>
      <c r="N60">
        <f t="shared" si="4"/>
        <v>4</v>
      </c>
      <c r="O60">
        <f t="shared" si="4"/>
        <v>4</v>
      </c>
      <c r="P60">
        <f t="shared" si="4"/>
        <v>3</v>
      </c>
      <c r="Q60">
        <f t="shared" si="4"/>
        <v>3</v>
      </c>
      <c r="R60">
        <f t="shared" si="4"/>
        <v>2</v>
      </c>
      <c r="S60">
        <f t="shared" si="4"/>
        <v>1</v>
      </c>
      <c r="T60">
        <f t="shared" si="4"/>
        <v>1</v>
      </c>
      <c r="U60">
        <f t="shared" si="4"/>
        <v>1</v>
      </c>
    </row>
    <row r="61" spans="1:21" ht="16.3" thickTop="1" thickBot="1" x14ac:dyDescent="0.3">
      <c r="A61" s="20" t="s">
        <v>240</v>
      </c>
      <c r="B61" s="20" t="s">
        <v>259</v>
      </c>
      <c r="C61" s="20" t="s">
        <v>260</v>
      </c>
      <c r="D61" s="10">
        <f t="shared" si="1"/>
        <v>3</v>
      </c>
      <c r="E61" s="35">
        <f t="shared" si="2"/>
        <v>3.2</v>
      </c>
      <c r="F61" s="21">
        <f>IFERROR(VLOOKUP($C61, 'All Indicators - Breakdown'!$C:$GQ, F$1, FALSE), " ")</f>
        <v>1</v>
      </c>
      <c r="G61" s="21">
        <f>IFERROR(VLOOKUP(PRO!$C61, 'All Indicators - Breakdown'!$C:$GQ, G$1, FALSE), " ")</f>
        <v>1</v>
      </c>
      <c r="H61" s="21">
        <f>IFERROR(VLOOKUP(PRO!$C61, 'All Indicators - Breakdown'!$C:$GQ, H$1, FALSE), " ")</f>
        <v>2</v>
      </c>
      <c r="I61" s="21">
        <f>IFERROR(VLOOKUP(PRO!$C61, 'All Indicators - Breakdown'!$C:$GQ, I$1, FALSE), " ")</f>
        <v>1</v>
      </c>
      <c r="J61" s="21">
        <f>IFERROR(VLOOKUP(PRO!$C61, 'All Indicators - Breakdown'!$C:$GQ, J$1, FALSE), " ")</f>
        <v>4</v>
      </c>
      <c r="K61" s="21">
        <f>IFERROR(VLOOKUP(PRO!$C61, 'All Indicators - Breakdown'!$C:$GQ, K$1, FALSE), " ")</f>
        <v>3</v>
      </c>
      <c r="L61" s="21">
        <f>IFERROR(VLOOKUP(PRO!$C61, 'All Indicators - Breakdown'!$C:$GQ, L$1, FALSE), " ")</f>
        <v>3</v>
      </c>
      <c r="M61" s="21">
        <f>IFERROR(VLOOKUP(PRO!$C61, 'All Indicators - Breakdown'!$C:$GQ, M$1, FALSE), " ")</f>
        <v>4</v>
      </c>
      <c r="N61">
        <f t="shared" si="4"/>
        <v>4</v>
      </c>
      <c r="O61">
        <f t="shared" si="4"/>
        <v>4</v>
      </c>
      <c r="P61">
        <f t="shared" si="4"/>
        <v>3</v>
      </c>
      <c r="Q61">
        <f t="shared" si="4"/>
        <v>3</v>
      </c>
      <c r="R61">
        <f t="shared" si="4"/>
        <v>2</v>
      </c>
      <c r="S61">
        <f t="shared" si="4"/>
        <v>1</v>
      </c>
      <c r="T61">
        <f t="shared" si="4"/>
        <v>1</v>
      </c>
      <c r="U61">
        <f t="shared" si="4"/>
        <v>1</v>
      </c>
    </row>
    <row r="62" spans="1:21" ht="16.3" thickTop="1" thickBot="1" x14ac:dyDescent="0.3">
      <c r="A62" s="20" t="s">
        <v>240</v>
      </c>
      <c r="B62" s="20" t="s">
        <v>261</v>
      </c>
      <c r="C62" s="20" t="s">
        <v>262</v>
      </c>
      <c r="D62" s="10">
        <f t="shared" si="1"/>
        <v>3</v>
      </c>
      <c r="E62" s="35">
        <f t="shared" si="2"/>
        <v>2.8</v>
      </c>
      <c r="F62" s="21">
        <f>IFERROR(VLOOKUP($C62, 'All Indicators - Breakdown'!$C:$GQ, F$1, FALSE), " ")</f>
        <v>1</v>
      </c>
      <c r="G62" s="21">
        <f>IFERROR(VLOOKUP(PRO!$C62, 'All Indicators - Breakdown'!$C:$GQ, G$1, FALSE), " ")</f>
        <v>1</v>
      </c>
      <c r="H62" s="21">
        <f>IFERROR(VLOOKUP(PRO!$C62, 'All Indicators - Breakdown'!$C:$GQ, H$1, FALSE), " ")</f>
        <v>2</v>
      </c>
      <c r="I62" s="21">
        <f>IFERROR(VLOOKUP(PRO!$C62, 'All Indicators - Breakdown'!$C:$GQ, I$1, FALSE), " ")</f>
        <v>1</v>
      </c>
      <c r="J62" s="21">
        <f>IFERROR(VLOOKUP(PRO!$C62, 'All Indicators - Breakdown'!$C:$GQ, J$1, FALSE), " ")</f>
        <v>4</v>
      </c>
      <c r="K62" s="21">
        <f>IFERROR(VLOOKUP(PRO!$C62, 'All Indicators - Breakdown'!$C:$GQ, K$1, FALSE), " ")</f>
        <v>3</v>
      </c>
      <c r="L62" s="21">
        <f>IFERROR(VLOOKUP(PRO!$C62, 'All Indicators - Breakdown'!$C:$GQ, L$1, FALSE), " ")</f>
        <v>2</v>
      </c>
      <c r="M62" s="21">
        <f>IFERROR(VLOOKUP(PRO!$C62, 'All Indicators - Breakdown'!$C:$GQ, M$1, FALSE), " ")</f>
        <v>3</v>
      </c>
      <c r="N62">
        <f t="shared" si="4"/>
        <v>4</v>
      </c>
      <c r="O62">
        <f t="shared" si="4"/>
        <v>3</v>
      </c>
      <c r="P62">
        <f t="shared" si="4"/>
        <v>3</v>
      </c>
      <c r="Q62">
        <f t="shared" si="4"/>
        <v>2</v>
      </c>
      <c r="R62">
        <f t="shared" si="4"/>
        <v>2</v>
      </c>
      <c r="S62">
        <f t="shared" si="4"/>
        <v>1</v>
      </c>
      <c r="T62">
        <f t="shared" si="4"/>
        <v>1</v>
      </c>
      <c r="U62">
        <f t="shared" si="4"/>
        <v>1</v>
      </c>
    </row>
    <row r="63" spans="1:21" ht="16.3" thickTop="1" thickBot="1" x14ac:dyDescent="0.3">
      <c r="A63" s="20" t="s">
        <v>240</v>
      </c>
      <c r="B63" s="20" t="s">
        <v>263</v>
      </c>
      <c r="C63" s="20" t="s">
        <v>264</v>
      </c>
      <c r="D63" s="10">
        <f t="shared" si="1"/>
        <v>3</v>
      </c>
      <c r="E63" s="35">
        <f t="shared" si="2"/>
        <v>3.2</v>
      </c>
      <c r="F63" s="21">
        <f>IFERROR(VLOOKUP($C63, 'All Indicators - Breakdown'!$C:$GQ, F$1, FALSE), " ")</f>
        <v>1</v>
      </c>
      <c r="G63" s="21">
        <f>IFERROR(VLOOKUP(PRO!$C63, 'All Indicators - Breakdown'!$C:$GQ, G$1, FALSE), " ")</f>
        <v>1</v>
      </c>
      <c r="H63" s="21">
        <f>IFERROR(VLOOKUP(PRO!$C63, 'All Indicators - Breakdown'!$C:$GQ, H$1, FALSE), " ")</f>
        <v>3</v>
      </c>
      <c r="I63" s="21">
        <f>IFERROR(VLOOKUP(PRO!$C63, 'All Indicators - Breakdown'!$C:$GQ, I$1, FALSE), " ")</f>
        <v>1</v>
      </c>
      <c r="J63" s="21">
        <f>IFERROR(VLOOKUP(PRO!$C63, 'All Indicators - Breakdown'!$C:$GQ, J$1, FALSE), " ")</f>
        <v>3</v>
      </c>
      <c r="K63" s="21">
        <f>IFERROR(VLOOKUP(PRO!$C63, 'All Indicators - Breakdown'!$C:$GQ, K$1, FALSE), " ")</f>
        <v>4</v>
      </c>
      <c r="L63" s="21">
        <f>IFERROR(VLOOKUP(PRO!$C63, 'All Indicators - Breakdown'!$C:$GQ, L$1, FALSE), " ")</f>
        <v>3</v>
      </c>
      <c r="M63" s="21">
        <f>IFERROR(VLOOKUP(PRO!$C63, 'All Indicators - Breakdown'!$C:$GQ, M$1, FALSE), " ")</f>
        <v>3</v>
      </c>
      <c r="N63">
        <f t="shared" si="4"/>
        <v>4</v>
      </c>
      <c r="O63">
        <f t="shared" si="4"/>
        <v>3</v>
      </c>
      <c r="P63">
        <f t="shared" si="4"/>
        <v>3</v>
      </c>
      <c r="Q63">
        <f t="shared" si="4"/>
        <v>3</v>
      </c>
      <c r="R63">
        <f t="shared" si="4"/>
        <v>3</v>
      </c>
      <c r="S63">
        <f t="shared" si="4"/>
        <v>1</v>
      </c>
      <c r="T63">
        <f t="shared" si="4"/>
        <v>1</v>
      </c>
      <c r="U63">
        <f t="shared" si="4"/>
        <v>1</v>
      </c>
    </row>
    <row r="64" spans="1:21" ht="16.3" thickTop="1" thickBot="1" x14ac:dyDescent="0.3">
      <c r="A64" s="20" t="s">
        <v>240</v>
      </c>
      <c r="B64" s="20" t="s">
        <v>265</v>
      </c>
      <c r="C64" s="20" t="s">
        <v>266</v>
      </c>
      <c r="D64" s="10">
        <f t="shared" si="1"/>
        <v>3</v>
      </c>
      <c r="E64" s="35">
        <f t="shared" si="2"/>
        <v>3</v>
      </c>
      <c r="F64" s="21">
        <f>IFERROR(VLOOKUP($C64, 'All Indicators - Breakdown'!$C:$GQ, F$1, FALSE), " ")</f>
        <v>1</v>
      </c>
      <c r="G64" s="21">
        <f>IFERROR(VLOOKUP(PRO!$C64, 'All Indicators - Breakdown'!$C:$GQ, G$1, FALSE), " ")</f>
        <v>1</v>
      </c>
      <c r="H64" s="21">
        <f>IFERROR(VLOOKUP(PRO!$C64, 'All Indicators - Breakdown'!$C:$GQ, H$1, FALSE), " ")</f>
        <v>2</v>
      </c>
      <c r="I64" s="21">
        <f>IFERROR(VLOOKUP(PRO!$C64, 'All Indicators - Breakdown'!$C:$GQ, I$1, FALSE), " ")</f>
        <v>1</v>
      </c>
      <c r="J64" s="21">
        <f>IFERROR(VLOOKUP(PRO!$C64, 'All Indicators - Breakdown'!$C:$GQ, J$1, FALSE), " ")</f>
        <v>4</v>
      </c>
      <c r="K64" s="21">
        <f>IFERROR(VLOOKUP(PRO!$C64, 'All Indicators - Breakdown'!$C:$GQ, K$1, FALSE), " ")</f>
        <v>3</v>
      </c>
      <c r="L64" s="21">
        <f>IFERROR(VLOOKUP(PRO!$C64, 'All Indicators - Breakdown'!$C:$GQ, L$1, FALSE), " ")</f>
        <v>2</v>
      </c>
      <c r="M64" s="21">
        <f>IFERROR(VLOOKUP(PRO!$C64, 'All Indicators - Breakdown'!$C:$GQ, M$1, FALSE), " ")</f>
        <v>4</v>
      </c>
      <c r="N64">
        <f t="shared" si="4"/>
        <v>4</v>
      </c>
      <c r="O64">
        <f t="shared" si="4"/>
        <v>4</v>
      </c>
      <c r="P64">
        <f t="shared" si="4"/>
        <v>3</v>
      </c>
      <c r="Q64">
        <f t="shared" si="4"/>
        <v>2</v>
      </c>
      <c r="R64">
        <f t="shared" si="4"/>
        <v>2</v>
      </c>
      <c r="S64">
        <f t="shared" si="4"/>
        <v>1</v>
      </c>
      <c r="T64">
        <f t="shared" si="4"/>
        <v>1</v>
      </c>
      <c r="U64">
        <f t="shared" si="4"/>
        <v>1</v>
      </c>
    </row>
    <row r="65" spans="1:21" ht="16.3" thickTop="1" thickBot="1" x14ac:dyDescent="0.3">
      <c r="A65" s="20" t="s">
        <v>240</v>
      </c>
      <c r="B65" s="20" t="s">
        <v>267</v>
      </c>
      <c r="C65" s="20" t="s">
        <v>268</v>
      </c>
      <c r="D65" s="10">
        <f t="shared" si="1"/>
        <v>3</v>
      </c>
      <c r="E65" s="35">
        <f t="shared" si="2"/>
        <v>3.2</v>
      </c>
      <c r="F65" s="21">
        <f>IFERROR(VLOOKUP($C65, 'All Indicators - Breakdown'!$C:$GQ, F$1, FALSE), " ")</f>
        <v>1</v>
      </c>
      <c r="G65" s="21">
        <f>IFERROR(VLOOKUP(PRO!$C65, 'All Indicators - Breakdown'!$C:$GQ, G$1, FALSE), " ")</f>
        <v>1</v>
      </c>
      <c r="H65" s="21">
        <f>IFERROR(VLOOKUP(PRO!$C65, 'All Indicators - Breakdown'!$C:$GQ, H$1, FALSE), " ")</f>
        <v>2</v>
      </c>
      <c r="I65" s="21">
        <f>IFERROR(VLOOKUP(PRO!$C65, 'All Indicators - Breakdown'!$C:$GQ, I$1, FALSE), " ")</f>
        <v>1</v>
      </c>
      <c r="J65" s="21">
        <f>IFERROR(VLOOKUP(PRO!$C65, 'All Indicators - Breakdown'!$C:$GQ, J$1, FALSE), " ")</f>
        <v>4</v>
      </c>
      <c r="K65" s="21">
        <f>IFERROR(VLOOKUP(PRO!$C65, 'All Indicators - Breakdown'!$C:$GQ, K$1, FALSE), " ")</f>
        <v>4</v>
      </c>
      <c r="L65" s="21">
        <f>IFERROR(VLOOKUP(PRO!$C65, 'All Indicators - Breakdown'!$C:$GQ, L$1, FALSE), " ")</f>
        <v>3</v>
      </c>
      <c r="M65" s="21">
        <f>IFERROR(VLOOKUP(PRO!$C65, 'All Indicators - Breakdown'!$C:$GQ, M$1, FALSE), " ")</f>
        <v>3</v>
      </c>
      <c r="N65">
        <f t="shared" si="4"/>
        <v>4</v>
      </c>
      <c r="O65">
        <f t="shared" si="4"/>
        <v>4</v>
      </c>
      <c r="P65">
        <f t="shared" si="4"/>
        <v>3</v>
      </c>
      <c r="Q65">
        <f t="shared" si="4"/>
        <v>3</v>
      </c>
      <c r="R65">
        <f t="shared" si="4"/>
        <v>2</v>
      </c>
      <c r="S65">
        <f t="shared" si="4"/>
        <v>1</v>
      </c>
      <c r="T65">
        <f t="shared" si="4"/>
        <v>1</v>
      </c>
      <c r="U65">
        <f t="shared" si="4"/>
        <v>1</v>
      </c>
    </row>
    <row r="66" spans="1:21" ht="16.3" thickTop="1" thickBot="1" x14ac:dyDescent="0.3">
      <c r="A66" s="20" t="s">
        <v>240</v>
      </c>
      <c r="B66" s="20" t="s">
        <v>269</v>
      </c>
      <c r="C66" s="20" t="s">
        <v>270</v>
      </c>
      <c r="D66" s="10">
        <f t="shared" si="1"/>
        <v>3</v>
      </c>
      <c r="E66" s="35">
        <f t="shared" si="2"/>
        <v>3.4</v>
      </c>
      <c r="F66" s="21">
        <f>IFERROR(VLOOKUP($C66, 'All Indicators - Breakdown'!$C:$GQ, F$1, FALSE), " ")</f>
        <v>1</v>
      </c>
      <c r="G66" s="21">
        <f>IFERROR(VLOOKUP(PRO!$C66, 'All Indicators - Breakdown'!$C:$GQ, G$1, FALSE), " ")</f>
        <v>1</v>
      </c>
      <c r="H66" s="21">
        <f>IFERROR(VLOOKUP(PRO!$C66, 'All Indicators - Breakdown'!$C:$GQ, H$1, FALSE), " ")</f>
        <v>2</v>
      </c>
      <c r="I66" s="21">
        <f>IFERROR(VLOOKUP(PRO!$C66, 'All Indicators - Breakdown'!$C:$GQ, I$1, FALSE), " ")</f>
        <v>1</v>
      </c>
      <c r="J66" s="21">
        <f>IFERROR(VLOOKUP(PRO!$C66, 'All Indicators - Breakdown'!$C:$GQ, J$1, FALSE), " ")</f>
        <v>4</v>
      </c>
      <c r="K66" s="21">
        <f>IFERROR(VLOOKUP(PRO!$C66, 'All Indicators - Breakdown'!$C:$GQ, K$1, FALSE), " ")</f>
        <v>4</v>
      </c>
      <c r="L66" s="21">
        <f>IFERROR(VLOOKUP(PRO!$C66, 'All Indicators - Breakdown'!$C:$GQ, L$1, FALSE), " ")</f>
        <v>3</v>
      </c>
      <c r="M66" s="21">
        <f>IFERROR(VLOOKUP(PRO!$C66, 'All Indicators - Breakdown'!$C:$GQ, M$1, FALSE), " ")</f>
        <v>4</v>
      </c>
      <c r="N66">
        <f t="shared" si="4"/>
        <v>4</v>
      </c>
      <c r="O66">
        <f t="shared" si="4"/>
        <v>4</v>
      </c>
      <c r="P66">
        <f t="shared" si="4"/>
        <v>4</v>
      </c>
      <c r="Q66">
        <f t="shared" si="4"/>
        <v>3</v>
      </c>
      <c r="R66">
        <f t="shared" si="4"/>
        <v>2</v>
      </c>
      <c r="S66">
        <f t="shared" si="4"/>
        <v>1</v>
      </c>
      <c r="T66">
        <f t="shared" si="4"/>
        <v>1</v>
      </c>
      <c r="U66">
        <f t="shared" si="4"/>
        <v>1</v>
      </c>
    </row>
    <row r="67" spans="1:21" ht="16.3" thickTop="1" thickBot="1" x14ac:dyDescent="0.3">
      <c r="A67" s="20" t="s">
        <v>240</v>
      </c>
      <c r="B67" s="20" t="s">
        <v>271</v>
      </c>
      <c r="C67" s="20" t="s">
        <v>272</v>
      </c>
      <c r="D67" s="10">
        <f t="shared" si="1"/>
        <v>3</v>
      </c>
      <c r="E67" s="35">
        <f t="shared" si="2"/>
        <v>3.2</v>
      </c>
      <c r="F67" s="21">
        <f>IFERROR(VLOOKUP($C67, 'All Indicators - Breakdown'!$C:$GQ, F$1, FALSE), " ")</f>
        <v>1</v>
      </c>
      <c r="G67" s="21">
        <f>IFERROR(VLOOKUP(PRO!$C67, 'All Indicators - Breakdown'!$C:$GQ, G$1, FALSE), " ")</f>
        <v>1</v>
      </c>
      <c r="H67" s="21">
        <f>IFERROR(VLOOKUP(PRO!$C67, 'All Indicators - Breakdown'!$C:$GQ, H$1, FALSE), " ")</f>
        <v>2</v>
      </c>
      <c r="I67" s="21">
        <f>IFERROR(VLOOKUP(PRO!$C67, 'All Indicators - Breakdown'!$C:$GQ, I$1, FALSE), " ")</f>
        <v>1</v>
      </c>
      <c r="J67" s="21">
        <f>IFERROR(VLOOKUP(PRO!$C67, 'All Indicators - Breakdown'!$C:$GQ, J$1, FALSE), " ")</f>
        <v>4</v>
      </c>
      <c r="K67" s="21">
        <f>IFERROR(VLOOKUP(PRO!$C67, 'All Indicators - Breakdown'!$C:$GQ, K$1, FALSE), " ")</f>
        <v>3</v>
      </c>
      <c r="L67" s="21">
        <f>IFERROR(VLOOKUP(PRO!$C67, 'All Indicators - Breakdown'!$C:$GQ, L$1, FALSE), " ")</f>
        <v>3</v>
      </c>
      <c r="M67" s="21">
        <f>IFERROR(VLOOKUP(PRO!$C67, 'All Indicators - Breakdown'!$C:$GQ, M$1, FALSE), " ")</f>
        <v>4</v>
      </c>
      <c r="N67">
        <f t="shared" si="4"/>
        <v>4</v>
      </c>
      <c r="O67">
        <f t="shared" si="4"/>
        <v>4</v>
      </c>
      <c r="P67">
        <f t="shared" si="4"/>
        <v>3</v>
      </c>
      <c r="Q67">
        <f t="shared" si="4"/>
        <v>3</v>
      </c>
      <c r="R67">
        <f t="shared" si="4"/>
        <v>2</v>
      </c>
      <c r="S67">
        <f t="shared" si="4"/>
        <v>1</v>
      </c>
      <c r="T67">
        <f t="shared" si="4"/>
        <v>1</v>
      </c>
      <c r="U67">
        <f t="shared" si="4"/>
        <v>1</v>
      </c>
    </row>
    <row r="68" spans="1:21" ht="16.3" thickTop="1" thickBot="1" x14ac:dyDescent="0.3">
      <c r="A68" s="20" t="s">
        <v>240</v>
      </c>
      <c r="B68" s="20" t="s">
        <v>273</v>
      </c>
      <c r="C68" s="20" t="s">
        <v>274</v>
      </c>
      <c r="D68" s="10">
        <f t="shared" si="1"/>
        <v>2</v>
      </c>
      <c r="E68" s="35">
        <f t="shared" si="2"/>
        <v>2.4</v>
      </c>
      <c r="F68" s="21">
        <f>IFERROR(VLOOKUP($C68, 'All Indicators - Breakdown'!$C:$GQ, F$1, FALSE), " ")</f>
        <v>1</v>
      </c>
      <c r="G68" s="21">
        <f>IFERROR(VLOOKUP(PRO!$C68, 'All Indicators - Breakdown'!$C:$GQ, G$1, FALSE), " ")</f>
        <v>1</v>
      </c>
      <c r="H68" s="21">
        <f>IFERROR(VLOOKUP(PRO!$C68, 'All Indicators - Breakdown'!$C:$GQ, H$1, FALSE), " ")</f>
        <v>2</v>
      </c>
      <c r="I68" s="21">
        <f>IFERROR(VLOOKUP(PRO!$C68, 'All Indicators - Breakdown'!$C:$GQ, I$1, FALSE), " ")</f>
        <v>1</v>
      </c>
      <c r="J68" s="21">
        <f>IFERROR(VLOOKUP(PRO!$C68, 'All Indicators - Breakdown'!$C:$GQ, J$1, FALSE), " ")</f>
        <v>4</v>
      </c>
      <c r="K68" s="21">
        <f>IFERROR(VLOOKUP(PRO!$C68, 'All Indicators - Breakdown'!$C:$GQ, K$1, FALSE), " ")</f>
        <v>1</v>
      </c>
      <c r="L68" s="21">
        <f>IFERROR(VLOOKUP(PRO!$C68, 'All Indicators - Breakdown'!$C:$GQ, L$1, FALSE), " ")</f>
        <v>2</v>
      </c>
      <c r="M68" s="21">
        <f>IFERROR(VLOOKUP(PRO!$C68, 'All Indicators - Breakdown'!$C:$GQ, M$1, FALSE), " ")</f>
        <v>3</v>
      </c>
      <c r="N68">
        <f t="shared" si="4"/>
        <v>4</v>
      </c>
      <c r="O68">
        <f t="shared" si="4"/>
        <v>3</v>
      </c>
      <c r="P68">
        <f t="shared" si="4"/>
        <v>2</v>
      </c>
      <c r="Q68">
        <f t="shared" si="4"/>
        <v>2</v>
      </c>
      <c r="R68">
        <f t="shared" si="4"/>
        <v>1</v>
      </c>
      <c r="S68">
        <f t="shared" si="4"/>
        <v>1</v>
      </c>
      <c r="T68">
        <f t="shared" si="4"/>
        <v>1</v>
      </c>
      <c r="U68">
        <f t="shared" si="4"/>
        <v>1</v>
      </c>
    </row>
    <row r="69" spans="1:21" ht="16.3" thickTop="1" thickBot="1" x14ac:dyDescent="0.3">
      <c r="A69" s="20" t="s">
        <v>240</v>
      </c>
      <c r="B69" s="20" t="s">
        <v>275</v>
      </c>
      <c r="C69" s="20" t="s">
        <v>276</v>
      </c>
      <c r="D69" s="10">
        <f t="shared" ref="D69:D132" si="5">ROUND(AVERAGE(N69:R69), 0)</f>
        <v>4</v>
      </c>
      <c r="E69" s="35">
        <f t="shared" ref="E69:E132" si="6">ROUND(AVERAGE(N69:R69), 1)</f>
        <v>3.6</v>
      </c>
      <c r="F69" s="21">
        <f>IFERROR(VLOOKUP($C69, 'All Indicators - Breakdown'!$C:$GQ, F$1, FALSE), " ")</f>
        <v>1</v>
      </c>
      <c r="G69" s="21">
        <f>IFERROR(VLOOKUP(PRO!$C69, 'All Indicators - Breakdown'!$C:$GQ, G$1, FALSE), " ")</f>
        <v>1</v>
      </c>
      <c r="H69" s="21">
        <f>IFERROR(VLOOKUP(PRO!$C69, 'All Indicators - Breakdown'!$C:$GQ, H$1, FALSE), " ")</f>
        <v>3</v>
      </c>
      <c r="I69" s="21">
        <f>IFERROR(VLOOKUP(PRO!$C69, 'All Indicators - Breakdown'!$C:$GQ, I$1, FALSE), " ")</f>
        <v>1</v>
      </c>
      <c r="J69" s="21">
        <f>IFERROR(VLOOKUP(PRO!$C69, 'All Indicators - Breakdown'!$C:$GQ, J$1, FALSE), " ")</f>
        <v>5</v>
      </c>
      <c r="K69" s="21">
        <f>IFERROR(VLOOKUP(PRO!$C69, 'All Indicators - Breakdown'!$C:$GQ, K$1, FALSE), " ")</f>
        <v>3</v>
      </c>
      <c r="L69" s="21">
        <f>IFERROR(VLOOKUP(PRO!$C69, 'All Indicators - Breakdown'!$C:$GQ, L$1, FALSE), " ")</f>
        <v>3</v>
      </c>
      <c r="M69" s="21">
        <f>IFERROR(VLOOKUP(PRO!$C69, 'All Indicators - Breakdown'!$C:$GQ, M$1, FALSE), " ")</f>
        <v>4</v>
      </c>
      <c r="N69">
        <f t="shared" si="4"/>
        <v>5</v>
      </c>
      <c r="O69">
        <f t="shared" si="4"/>
        <v>4</v>
      </c>
      <c r="P69">
        <f t="shared" si="4"/>
        <v>3</v>
      </c>
      <c r="Q69">
        <f t="shared" si="4"/>
        <v>3</v>
      </c>
      <c r="R69">
        <f t="shared" si="4"/>
        <v>3</v>
      </c>
      <c r="S69">
        <f t="shared" si="4"/>
        <v>1</v>
      </c>
      <c r="T69">
        <f t="shared" si="4"/>
        <v>1</v>
      </c>
      <c r="U69">
        <f t="shared" si="4"/>
        <v>1</v>
      </c>
    </row>
    <row r="70" spans="1:21" ht="16.3" thickTop="1" thickBot="1" x14ac:dyDescent="0.3">
      <c r="A70" s="20" t="s">
        <v>240</v>
      </c>
      <c r="B70" s="20" t="s">
        <v>277</v>
      </c>
      <c r="C70" s="20" t="s">
        <v>278</v>
      </c>
      <c r="D70" s="10">
        <f t="shared" si="5"/>
        <v>3</v>
      </c>
      <c r="E70" s="35">
        <f t="shared" si="6"/>
        <v>3.2</v>
      </c>
      <c r="F70" s="21">
        <f>IFERROR(VLOOKUP($C70, 'All Indicators - Breakdown'!$C:$GQ, F$1, FALSE), " ")</f>
        <v>1</v>
      </c>
      <c r="G70" s="21">
        <f>IFERROR(VLOOKUP(PRO!$C70, 'All Indicators - Breakdown'!$C:$GQ, G$1, FALSE), " ")</f>
        <v>1</v>
      </c>
      <c r="H70" s="21">
        <f>IFERROR(VLOOKUP(PRO!$C70, 'All Indicators - Breakdown'!$C:$GQ, H$1, FALSE), " ")</f>
        <v>2</v>
      </c>
      <c r="I70" s="21">
        <f>IFERROR(VLOOKUP(PRO!$C70, 'All Indicators - Breakdown'!$C:$GQ, I$1, FALSE), " ")</f>
        <v>1</v>
      </c>
      <c r="J70" s="21">
        <f>IFERROR(VLOOKUP(PRO!$C70, 'All Indicators - Breakdown'!$C:$GQ, J$1, FALSE), " ")</f>
        <v>4</v>
      </c>
      <c r="K70" s="21">
        <f>IFERROR(VLOOKUP(PRO!$C70, 'All Indicators - Breakdown'!$C:$GQ, K$1, FALSE), " ")</f>
        <v>3</v>
      </c>
      <c r="L70" s="21">
        <f>IFERROR(VLOOKUP(PRO!$C70, 'All Indicators - Breakdown'!$C:$GQ, L$1, FALSE), " ")</f>
        <v>3</v>
      </c>
      <c r="M70" s="21">
        <f>IFERROR(VLOOKUP(PRO!$C70, 'All Indicators - Breakdown'!$C:$GQ, M$1, FALSE), " ")</f>
        <v>4</v>
      </c>
      <c r="N70">
        <f t="shared" si="4"/>
        <v>4</v>
      </c>
      <c r="O70">
        <f t="shared" si="4"/>
        <v>4</v>
      </c>
      <c r="P70">
        <f t="shared" si="4"/>
        <v>3</v>
      </c>
      <c r="Q70">
        <f t="shared" si="4"/>
        <v>3</v>
      </c>
      <c r="R70">
        <f t="shared" si="4"/>
        <v>2</v>
      </c>
      <c r="S70">
        <f t="shared" si="4"/>
        <v>1</v>
      </c>
      <c r="T70">
        <f t="shared" si="4"/>
        <v>1</v>
      </c>
      <c r="U70">
        <f t="shared" si="4"/>
        <v>1</v>
      </c>
    </row>
    <row r="71" spans="1:21" ht="16.3" thickTop="1" thickBot="1" x14ac:dyDescent="0.3">
      <c r="A71" s="20" t="s">
        <v>240</v>
      </c>
      <c r="B71" s="20" t="s">
        <v>279</v>
      </c>
      <c r="C71" s="20" t="s">
        <v>280</v>
      </c>
      <c r="D71" s="10">
        <f t="shared" si="5"/>
        <v>3</v>
      </c>
      <c r="E71" s="35">
        <f t="shared" si="6"/>
        <v>3</v>
      </c>
      <c r="F71" s="21">
        <f>IFERROR(VLOOKUP($C71, 'All Indicators - Breakdown'!$C:$GQ, F$1, FALSE), " ")</f>
        <v>1</v>
      </c>
      <c r="G71" s="21">
        <f>IFERROR(VLOOKUP(PRO!$C71, 'All Indicators - Breakdown'!$C:$GQ, G$1, FALSE), " ")</f>
        <v>1</v>
      </c>
      <c r="H71" s="21">
        <f>IFERROR(VLOOKUP(PRO!$C71, 'All Indicators - Breakdown'!$C:$GQ, H$1, FALSE), " ")</f>
        <v>2</v>
      </c>
      <c r="I71" s="21">
        <f>IFERROR(VLOOKUP(PRO!$C71, 'All Indicators - Breakdown'!$C:$GQ, I$1, FALSE), " ")</f>
        <v>1</v>
      </c>
      <c r="J71" s="21">
        <f>IFERROR(VLOOKUP(PRO!$C71, 'All Indicators - Breakdown'!$C:$GQ, J$1, FALSE), " ")</f>
        <v>4</v>
      </c>
      <c r="K71" s="21">
        <f>IFERROR(VLOOKUP(PRO!$C71, 'All Indicators - Breakdown'!$C:$GQ, K$1, FALSE), " ")</f>
        <v>3</v>
      </c>
      <c r="L71" s="21">
        <f>IFERROR(VLOOKUP(PRO!$C71, 'All Indicators - Breakdown'!$C:$GQ, L$1, FALSE), " ")</f>
        <v>3</v>
      </c>
      <c r="M71" s="21">
        <f>IFERROR(VLOOKUP(PRO!$C71, 'All Indicators - Breakdown'!$C:$GQ, M$1, FALSE), " ")</f>
        <v>3</v>
      </c>
      <c r="N71">
        <f t="shared" si="4"/>
        <v>4</v>
      </c>
      <c r="O71">
        <f t="shared" si="4"/>
        <v>3</v>
      </c>
      <c r="P71">
        <f t="shared" si="4"/>
        <v>3</v>
      </c>
      <c r="Q71">
        <f t="shared" si="4"/>
        <v>3</v>
      </c>
      <c r="R71">
        <f t="shared" si="4"/>
        <v>2</v>
      </c>
      <c r="S71">
        <f t="shared" si="4"/>
        <v>1</v>
      </c>
      <c r="T71">
        <f t="shared" si="4"/>
        <v>1</v>
      </c>
      <c r="U71">
        <f t="shared" si="4"/>
        <v>1</v>
      </c>
    </row>
    <row r="72" spans="1:21" ht="16.3" thickTop="1" thickBot="1" x14ac:dyDescent="0.3">
      <c r="A72" s="20" t="s">
        <v>240</v>
      </c>
      <c r="B72" s="20" t="s">
        <v>281</v>
      </c>
      <c r="C72" s="20" t="s">
        <v>282</v>
      </c>
      <c r="D72" s="10">
        <f t="shared" si="5"/>
        <v>3</v>
      </c>
      <c r="E72" s="35">
        <f t="shared" si="6"/>
        <v>3.2</v>
      </c>
      <c r="F72" s="21">
        <f>IFERROR(VLOOKUP($C72, 'All Indicators - Breakdown'!$C:$GQ, F$1, FALSE), " ")</f>
        <v>1</v>
      </c>
      <c r="G72" s="21">
        <f>IFERROR(VLOOKUP(PRO!$C72, 'All Indicators - Breakdown'!$C:$GQ, G$1, FALSE), " ")</f>
        <v>1</v>
      </c>
      <c r="H72" s="21">
        <f>IFERROR(VLOOKUP(PRO!$C72, 'All Indicators - Breakdown'!$C:$GQ, H$1, FALSE), " ")</f>
        <v>2</v>
      </c>
      <c r="I72" s="21">
        <f>IFERROR(VLOOKUP(PRO!$C72, 'All Indicators - Breakdown'!$C:$GQ, I$1, FALSE), " ")</f>
        <v>1</v>
      </c>
      <c r="J72" s="21">
        <f>IFERROR(VLOOKUP(PRO!$C72, 'All Indicators - Breakdown'!$C:$GQ, J$1, FALSE), " ")</f>
        <v>4</v>
      </c>
      <c r="K72" s="21">
        <f>IFERROR(VLOOKUP(PRO!$C72, 'All Indicators - Breakdown'!$C:$GQ, K$1, FALSE), " ")</f>
        <v>3</v>
      </c>
      <c r="L72" s="21">
        <f>IFERROR(VLOOKUP(PRO!$C72, 'All Indicators - Breakdown'!$C:$GQ, L$1, FALSE), " ")</f>
        <v>3</v>
      </c>
      <c r="M72" s="21">
        <f>IFERROR(VLOOKUP(PRO!$C72, 'All Indicators - Breakdown'!$C:$GQ, M$1, FALSE), " ")</f>
        <v>4</v>
      </c>
      <c r="N72">
        <f t="shared" si="4"/>
        <v>4</v>
      </c>
      <c r="O72">
        <f t="shared" si="4"/>
        <v>4</v>
      </c>
      <c r="P72">
        <f t="shared" si="4"/>
        <v>3</v>
      </c>
      <c r="Q72">
        <f t="shared" si="4"/>
        <v>3</v>
      </c>
      <c r="R72">
        <f t="shared" si="4"/>
        <v>2</v>
      </c>
      <c r="S72">
        <f t="shared" si="4"/>
        <v>1</v>
      </c>
      <c r="T72">
        <f t="shared" si="4"/>
        <v>1</v>
      </c>
      <c r="U72">
        <f t="shared" si="4"/>
        <v>1</v>
      </c>
    </row>
    <row r="73" spans="1:21" ht="16.3" thickTop="1" thickBot="1" x14ac:dyDescent="0.3">
      <c r="A73" s="20" t="s">
        <v>240</v>
      </c>
      <c r="B73" s="20" t="s">
        <v>283</v>
      </c>
      <c r="C73" s="20" t="s">
        <v>284</v>
      </c>
      <c r="D73" s="10">
        <f t="shared" si="5"/>
        <v>3</v>
      </c>
      <c r="E73" s="35">
        <f t="shared" si="6"/>
        <v>3</v>
      </c>
      <c r="F73" s="21">
        <f>IFERROR(VLOOKUP($C73, 'All Indicators - Breakdown'!$C:$GQ, F$1, FALSE), " ")</f>
        <v>1</v>
      </c>
      <c r="G73" s="21">
        <f>IFERROR(VLOOKUP(PRO!$C73, 'All Indicators - Breakdown'!$C:$GQ, G$1, FALSE), " ")</f>
        <v>1</v>
      </c>
      <c r="H73" s="21">
        <f>IFERROR(VLOOKUP(PRO!$C73, 'All Indicators - Breakdown'!$C:$GQ, H$1, FALSE), " ")</f>
        <v>2</v>
      </c>
      <c r="I73" s="21">
        <f>IFERROR(VLOOKUP(PRO!$C73, 'All Indicators - Breakdown'!$C:$GQ, I$1, FALSE), " ")</f>
        <v>1</v>
      </c>
      <c r="J73" s="21">
        <f>IFERROR(VLOOKUP(PRO!$C73, 'All Indicators - Breakdown'!$C:$GQ, J$1, FALSE), " ")</f>
        <v>4</v>
      </c>
      <c r="K73" s="21">
        <f>IFERROR(VLOOKUP(PRO!$C73, 'All Indicators - Breakdown'!$C:$GQ, K$1, FALSE), " ")</f>
        <v>3</v>
      </c>
      <c r="L73" s="21">
        <f>IFERROR(VLOOKUP(PRO!$C73, 'All Indicators - Breakdown'!$C:$GQ, L$1, FALSE), " ")</f>
        <v>3</v>
      </c>
      <c r="M73" s="21">
        <f>IFERROR(VLOOKUP(PRO!$C73, 'All Indicators - Breakdown'!$C:$GQ, M$1, FALSE), " ")</f>
        <v>3</v>
      </c>
      <c r="N73">
        <f t="shared" si="4"/>
        <v>4</v>
      </c>
      <c r="O73">
        <f t="shared" si="4"/>
        <v>3</v>
      </c>
      <c r="P73">
        <f t="shared" si="4"/>
        <v>3</v>
      </c>
      <c r="Q73">
        <f t="shared" si="4"/>
        <v>3</v>
      </c>
      <c r="R73">
        <f t="shared" si="4"/>
        <v>2</v>
      </c>
      <c r="S73">
        <f t="shared" si="4"/>
        <v>1</v>
      </c>
      <c r="T73">
        <f t="shared" si="4"/>
        <v>1</v>
      </c>
      <c r="U73">
        <f t="shared" si="4"/>
        <v>1</v>
      </c>
    </row>
    <row r="74" spans="1:21" ht="16.3" thickTop="1" thickBot="1" x14ac:dyDescent="0.3">
      <c r="A74" s="20" t="s">
        <v>285</v>
      </c>
      <c r="B74" s="20" t="s">
        <v>286</v>
      </c>
      <c r="C74" s="20" t="s">
        <v>287</v>
      </c>
      <c r="D74" s="10">
        <f t="shared" si="5"/>
        <v>3</v>
      </c>
      <c r="E74" s="35">
        <f t="shared" si="6"/>
        <v>3.2</v>
      </c>
      <c r="F74" s="21">
        <f>IFERROR(VLOOKUP($C74, 'All Indicators - Breakdown'!$C:$GQ, F$1, FALSE), " ")</f>
        <v>1</v>
      </c>
      <c r="G74" s="21">
        <f>IFERROR(VLOOKUP(PRO!$C74, 'All Indicators - Breakdown'!$C:$GQ, G$1, FALSE), " ")</f>
        <v>1</v>
      </c>
      <c r="H74" s="21">
        <f>IFERROR(VLOOKUP(PRO!$C74, 'All Indicators - Breakdown'!$C:$GQ, H$1, FALSE), " ")</f>
        <v>2</v>
      </c>
      <c r="I74" s="21">
        <f>IFERROR(VLOOKUP(PRO!$C74, 'All Indicators - Breakdown'!$C:$GQ, I$1, FALSE), " ")</f>
        <v>1</v>
      </c>
      <c r="J74" s="21">
        <f>IFERROR(VLOOKUP(PRO!$C74, 'All Indicators - Breakdown'!$C:$GQ, J$1, FALSE), " ")</f>
        <v>4</v>
      </c>
      <c r="K74" s="21">
        <f>IFERROR(VLOOKUP(PRO!$C74, 'All Indicators - Breakdown'!$C:$GQ, K$1, FALSE), " ")</f>
        <v>3</v>
      </c>
      <c r="L74" s="21">
        <f>IFERROR(VLOOKUP(PRO!$C74, 'All Indicators - Breakdown'!$C:$GQ, L$1, FALSE), " ")</f>
        <v>3</v>
      </c>
      <c r="M74" s="21">
        <f>IFERROR(VLOOKUP(PRO!$C74, 'All Indicators - Breakdown'!$C:$GQ, M$1, FALSE), " ")</f>
        <v>4</v>
      </c>
      <c r="N74">
        <f t="shared" si="4"/>
        <v>4</v>
      </c>
      <c r="O74">
        <f t="shared" si="4"/>
        <v>4</v>
      </c>
      <c r="P74">
        <f t="shared" si="4"/>
        <v>3</v>
      </c>
      <c r="Q74">
        <f t="shared" si="4"/>
        <v>3</v>
      </c>
      <c r="R74">
        <f t="shared" si="4"/>
        <v>2</v>
      </c>
      <c r="S74">
        <f t="shared" si="4"/>
        <v>1</v>
      </c>
      <c r="T74">
        <f t="shared" si="4"/>
        <v>1</v>
      </c>
      <c r="U74">
        <f t="shared" si="4"/>
        <v>1</v>
      </c>
    </row>
    <row r="75" spans="1:21" ht="16.3" thickTop="1" thickBot="1" x14ac:dyDescent="0.3">
      <c r="A75" s="20" t="s">
        <v>285</v>
      </c>
      <c r="B75" s="20" t="s">
        <v>288</v>
      </c>
      <c r="C75" s="20" t="s">
        <v>289</v>
      </c>
      <c r="D75" s="10">
        <f t="shared" si="5"/>
        <v>3</v>
      </c>
      <c r="E75" s="35">
        <f t="shared" si="6"/>
        <v>2.8</v>
      </c>
      <c r="F75" s="21">
        <f>IFERROR(VLOOKUP($C75, 'All Indicators - Breakdown'!$C:$GQ, F$1, FALSE), " ")</f>
        <v>1</v>
      </c>
      <c r="G75" s="21">
        <f>IFERROR(VLOOKUP(PRO!$C75, 'All Indicators - Breakdown'!$C:$GQ, G$1, FALSE), " ")</f>
        <v>1</v>
      </c>
      <c r="H75" s="21">
        <f>IFERROR(VLOOKUP(PRO!$C75, 'All Indicators - Breakdown'!$C:$GQ, H$1, FALSE), " ")</f>
        <v>2</v>
      </c>
      <c r="I75" s="21">
        <f>IFERROR(VLOOKUP(PRO!$C75, 'All Indicators - Breakdown'!$C:$GQ, I$1, FALSE), " ")</f>
        <v>1</v>
      </c>
      <c r="J75" s="21">
        <f>IFERROR(VLOOKUP(PRO!$C75, 'All Indicators - Breakdown'!$C:$GQ, J$1, FALSE), " ")</f>
        <v>4</v>
      </c>
      <c r="K75" s="21">
        <f>IFERROR(VLOOKUP(PRO!$C75, 'All Indicators - Breakdown'!$C:$GQ, K$1, FALSE), " ")</f>
        <v>1</v>
      </c>
      <c r="L75" s="21">
        <f>IFERROR(VLOOKUP(PRO!$C75, 'All Indicators - Breakdown'!$C:$GQ, L$1, FALSE), " ")</f>
        <v>3</v>
      </c>
      <c r="M75" s="21">
        <f>IFERROR(VLOOKUP(PRO!$C75, 'All Indicators - Breakdown'!$C:$GQ, M$1, FALSE), " ")</f>
        <v>4</v>
      </c>
      <c r="N75">
        <f t="shared" si="4"/>
        <v>4</v>
      </c>
      <c r="O75">
        <f t="shared" si="4"/>
        <v>4</v>
      </c>
      <c r="P75">
        <f t="shared" si="4"/>
        <v>3</v>
      </c>
      <c r="Q75">
        <f t="shared" si="4"/>
        <v>2</v>
      </c>
      <c r="R75">
        <f t="shared" si="4"/>
        <v>1</v>
      </c>
      <c r="S75">
        <f t="shared" si="4"/>
        <v>1</v>
      </c>
      <c r="T75">
        <f t="shared" si="4"/>
        <v>1</v>
      </c>
      <c r="U75">
        <f t="shared" si="4"/>
        <v>1</v>
      </c>
    </row>
    <row r="76" spans="1:21" ht="16.3" thickTop="1" thickBot="1" x14ac:dyDescent="0.3">
      <c r="A76" s="20" t="s">
        <v>285</v>
      </c>
      <c r="B76" s="20" t="s">
        <v>290</v>
      </c>
      <c r="C76" s="20" t="s">
        <v>291</v>
      </c>
      <c r="D76" s="10">
        <f t="shared" si="5"/>
        <v>3</v>
      </c>
      <c r="E76" s="35">
        <f t="shared" si="6"/>
        <v>3</v>
      </c>
      <c r="F76" s="21">
        <f>IFERROR(VLOOKUP($C76, 'All Indicators - Breakdown'!$C:$GQ, F$1, FALSE), " ")</f>
        <v>1</v>
      </c>
      <c r="G76" s="21">
        <f>IFERROR(VLOOKUP(PRO!$C76, 'All Indicators - Breakdown'!$C:$GQ, G$1, FALSE), " ")</f>
        <v>1</v>
      </c>
      <c r="H76" s="21">
        <f>IFERROR(VLOOKUP(PRO!$C76, 'All Indicators - Breakdown'!$C:$GQ, H$1, FALSE), " ")</f>
        <v>2</v>
      </c>
      <c r="I76" s="21">
        <f>IFERROR(VLOOKUP(PRO!$C76, 'All Indicators - Breakdown'!$C:$GQ, I$1, FALSE), " ")</f>
        <v>1</v>
      </c>
      <c r="J76" s="21">
        <f>IFERROR(VLOOKUP(PRO!$C76, 'All Indicators - Breakdown'!$C:$GQ, J$1, FALSE), " ")</f>
        <v>4</v>
      </c>
      <c r="K76" s="21">
        <f>IFERROR(VLOOKUP(PRO!$C76, 'All Indicators - Breakdown'!$C:$GQ, K$1, FALSE), " ")</f>
        <v>3</v>
      </c>
      <c r="L76" s="21">
        <f>IFERROR(VLOOKUP(PRO!$C76, 'All Indicators - Breakdown'!$C:$GQ, L$1, FALSE), " ")</f>
        <v>2</v>
      </c>
      <c r="M76" s="21">
        <f>IFERROR(VLOOKUP(PRO!$C76, 'All Indicators - Breakdown'!$C:$GQ, M$1, FALSE), " ")</f>
        <v>4</v>
      </c>
      <c r="N76">
        <f t="shared" si="4"/>
        <v>4</v>
      </c>
      <c r="O76">
        <f t="shared" si="4"/>
        <v>4</v>
      </c>
      <c r="P76">
        <f t="shared" si="4"/>
        <v>3</v>
      </c>
      <c r="Q76">
        <f t="shared" si="4"/>
        <v>2</v>
      </c>
      <c r="R76">
        <f t="shared" si="4"/>
        <v>2</v>
      </c>
      <c r="S76">
        <f t="shared" si="4"/>
        <v>1</v>
      </c>
      <c r="T76">
        <f t="shared" si="4"/>
        <v>1</v>
      </c>
      <c r="U76">
        <f t="shared" si="4"/>
        <v>1</v>
      </c>
    </row>
    <row r="77" spans="1:21" ht="16.3" thickTop="1" thickBot="1" x14ac:dyDescent="0.3">
      <c r="A77" s="20" t="s">
        <v>285</v>
      </c>
      <c r="B77" s="20" t="s">
        <v>292</v>
      </c>
      <c r="C77" s="20" t="s">
        <v>293</v>
      </c>
      <c r="D77" s="10">
        <f t="shared" si="5"/>
        <v>3</v>
      </c>
      <c r="E77" s="35">
        <f t="shared" si="6"/>
        <v>3</v>
      </c>
      <c r="F77" s="21">
        <f>IFERROR(VLOOKUP($C77, 'All Indicators - Breakdown'!$C:$GQ, F$1, FALSE), " ")</f>
        <v>1</v>
      </c>
      <c r="G77" s="21">
        <f>IFERROR(VLOOKUP(PRO!$C77, 'All Indicators - Breakdown'!$C:$GQ, G$1, FALSE), " ")</f>
        <v>2</v>
      </c>
      <c r="H77" s="21">
        <f>IFERROR(VLOOKUP(PRO!$C77, 'All Indicators - Breakdown'!$C:$GQ, H$1, FALSE), " ")</f>
        <v>2</v>
      </c>
      <c r="I77" s="21">
        <f>IFERROR(VLOOKUP(PRO!$C77, 'All Indicators - Breakdown'!$C:$GQ, I$1, FALSE), " ")</f>
        <v>1</v>
      </c>
      <c r="J77" s="21">
        <f>IFERROR(VLOOKUP(PRO!$C77, 'All Indicators - Breakdown'!$C:$GQ, J$1, FALSE), " ")</f>
        <v>4</v>
      </c>
      <c r="K77" s="21">
        <f>IFERROR(VLOOKUP(PRO!$C77, 'All Indicators - Breakdown'!$C:$GQ, K$1, FALSE), " ")</f>
        <v>3</v>
      </c>
      <c r="L77" s="21">
        <f>IFERROR(VLOOKUP(PRO!$C77, 'All Indicators - Breakdown'!$C:$GQ, L$1, FALSE), " ")</f>
        <v>2</v>
      </c>
      <c r="M77" s="21">
        <f>IFERROR(VLOOKUP(PRO!$C77, 'All Indicators - Breakdown'!$C:$GQ, M$1, FALSE), " ")</f>
        <v>4</v>
      </c>
      <c r="N77">
        <f t="shared" si="4"/>
        <v>4</v>
      </c>
      <c r="O77">
        <f t="shared" si="4"/>
        <v>4</v>
      </c>
      <c r="P77">
        <f t="shared" si="4"/>
        <v>3</v>
      </c>
      <c r="Q77">
        <f t="shared" si="4"/>
        <v>2</v>
      </c>
      <c r="R77">
        <f t="shared" si="4"/>
        <v>2</v>
      </c>
      <c r="S77">
        <f t="shared" si="4"/>
        <v>2</v>
      </c>
      <c r="T77">
        <f t="shared" si="4"/>
        <v>1</v>
      </c>
      <c r="U77">
        <f t="shared" si="4"/>
        <v>1</v>
      </c>
    </row>
    <row r="78" spans="1:21" ht="16.3" thickTop="1" thickBot="1" x14ac:dyDescent="0.3">
      <c r="A78" s="20" t="s">
        <v>285</v>
      </c>
      <c r="B78" s="20" t="s">
        <v>294</v>
      </c>
      <c r="C78" s="20" t="s">
        <v>295</v>
      </c>
      <c r="D78" s="10">
        <f t="shared" si="5"/>
        <v>3</v>
      </c>
      <c r="E78" s="35">
        <f t="shared" si="6"/>
        <v>3.2</v>
      </c>
      <c r="F78" s="21">
        <f>IFERROR(VLOOKUP($C78, 'All Indicators - Breakdown'!$C:$GQ, F$1, FALSE), " ")</f>
        <v>1</v>
      </c>
      <c r="G78" s="21">
        <f>IFERROR(VLOOKUP(PRO!$C78, 'All Indicators - Breakdown'!$C:$GQ, G$1, FALSE), " ")</f>
        <v>2</v>
      </c>
      <c r="H78" s="21">
        <f>IFERROR(VLOOKUP(PRO!$C78, 'All Indicators - Breakdown'!$C:$GQ, H$1, FALSE), " ")</f>
        <v>2</v>
      </c>
      <c r="I78" s="21">
        <f>IFERROR(VLOOKUP(PRO!$C78, 'All Indicators - Breakdown'!$C:$GQ, I$1, FALSE), " ")</f>
        <v>1</v>
      </c>
      <c r="J78" s="21">
        <f>IFERROR(VLOOKUP(PRO!$C78, 'All Indicators - Breakdown'!$C:$GQ, J$1, FALSE), " ")</f>
        <v>4</v>
      </c>
      <c r="K78" s="21">
        <f>IFERROR(VLOOKUP(PRO!$C78, 'All Indicators - Breakdown'!$C:$GQ, K$1, FALSE), " ")</f>
        <v>3</v>
      </c>
      <c r="L78" s="21">
        <f>IFERROR(VLOOKUP(PRO!$C78, 'All Indicators - Breakdown'!$C:$GQ, L$1, FALSE), " ")</f>
        <v>3</v>
      </c>
      <c r="M78" s="21">
        <f>IFERROR(VLOOKUP(PRO!$C78, 'All Indicators - Breakdown'!$C:$GQ, M$1, FALSE), " ")</f>
        <v>4</v>
      </c>
      <c r="N78">
        <f t="shared" si="4"/>
        <v>4</v>
      </c>
      <c r="O78">
        <f t="shared" si="4"/>
        <v>4</v>
      </c>
      <c r="P78">
        <f t="shared" si="4"/>
        <v>3</v>
      </c>
      <c r="Q78">
        <f t="shared" si="4"/>
        <v>3</v>
      </c>
      <c r="R78">
        <f t="shared" si="4"/>
        <v>2</v>
      </c>
      <c r="S78">
        <f t="shared" si="4"/>
        <v>2</v>
      </c>
      <c r="T78">
        <f t="shared" si="4"/>
        <v>1</v>
      </c>
      <c r="U78">
        <f t="shared" si="4"/>
        <v>1</v>
      </c>
    </row>
    <row r="79" spans="1:21" ht="16.3" thickTop="1" thickBot="1" x14ac:dyDescent="0.3">
      <c r="A79" s="20" t="s">
        <v>296</v>
      </c>
      <c r="B79" s="20" t="s">
        <v>297</v>
      </c>
      <c r="C79" s="20" t="s">
        <v>298</v>
      </c>
      <c r="D79" s="10">
        <f t="shared" si="5"/>
        <v>2</v>
      </c>
      <c r="E79" s="35">
        <f t="shared" si="6"/>
        <v>2.4</v>
      </c>
      <c r="F79" s="21">
        <f>IFERROR(VLOOKUP($C79, 'All Indicators - Breakdown'!$C:$GQ, F$1, FALSE), " ")</f>
        <v>1</v>
      </c>
      <c r="G79" s="21">
        <f>IFERROR(VLOOKUP(PRO!$C79, 'All Indicators - Breakdown'!$C:$GQ, G$1, FALSE), " ")</f>
        <v>1</v>
      </c>
      <c r="H79" s="21">
        <f>IFERROR(VLOOKUP(PRO!$C79, 'All Indicators - Breakdown'!$C:$GQ, H$1, FALSE), " ")</f>
        <v>2</v>
      </c>
      <c r="I79" s="21">
        <f>IFERROR(VLOOKUP(PRO!$C79, 'All Indicators - Breakdown'!$C:$GQ, I$1, FALSE), " ")</f>
        <v>1</v>
      </c>
      <c r="J79" s="21">
        <f>IFERROR(VLOOKUP(PRO!$C79, 'All Indicators - Breakdown'!$C:$GQ, J$1, FALSE), " ")</f>
        <v>1</v>
      </c>
      <c r="K79" s="21">
        <f>IFERROR(VLOOKUP(PRO!$C79, 'All Indicators - Breakdown'!$C:$GQ, K$1, FALSE), " ")</f>
        <v>3</v>
      </c>
      <c r="L79" s="21">
        <f>IFERROR(VLOOKUP(PRO!$C79, 'All Indicators - Breakdown'!$C:$GQ, L$1, FALSE), " ")</f>
        <v>2</v>
      </c>
      <c r="M79" s="21">
        <f>IFERROR(VLOOKUP(PRO!$C79, 'All Indicators - Breakdown'!$C:$GQ, M$1, FALSE), " ")</f>
        <v>4</v>
      </c>
      <c r="N79">
        <f t="shared" si="4"/>
        <v>4</v>
      </c>
      <c r="O79">
        <f t="shared" si="4"/>
        <v>3</v>
      </c>
      <c r="P79">
        <f t="shared" si="4"/>
        <v>2</v>
      </c>
      <c r="Q79">
        <f t="shared" si="4"/>
        <v>2</v>
      </c>
      <c r="R79">
        <f t="shared" si="4"/>
        <v>1</v>
      </c>
      <c r="S79">
        <f t="shared" si="4"/>
        <v>1</v>
      </c>
      <c r="T79">
        <f t="shared" si="4"/>
        <v>1</v>
      </c>
      <c r="U79">
        <f t="shared" si="4"/>
        <v>1</v>
      </c>
    </row>
    <row r="80" spans="1:21" ht="16.3" thickTop="1" thickBot="1" x14ac:dyDescent="0.3">
      <c r="A80" s="20" t="s">
        <v>296</v>
      </c>
      <c r="B80" s="20" t="s">
        <v>299</v>
      </c>
      <c r="C80" s="20" t="s">
        <v>300</v>
      </c>
      <c r="D80" s="10">
        <f t="shared" si="5"/>
        <v>3</v>
      </c>
      <c r="E80" s="35">
        <f t="shared" si="6"/>
        <v>2.6</v>
      </c>
      <c r="F80" s="21">
        <f>IFERROR(VLOOKUP($C80, 'All Indicators - Breakdown'!$C:$GQ, F$1, FALSE), " ")</f>
        <v>1</v>
      </c>
      <c r="G80" s="21">
        <f>IFERROR(VLOOKUP(PRO!$C80, 'All Indicators - Breakdown'!$C:$GQ, G$1, FALSE), " ")</f>
        <v>1</v>
      </c>
      <c r="H80" s="21">
        <f>IFERROR(VLOOKUP(PRO!$C80, 'All Indicators - Breakdown'!$C:$GQ, H$1, FALSE), " ")</f>
        <v>2</v>
      </c>
      <c r="I80" s="21">
        <f>IFERROR(VLOOKUP(PRO!$C80, 'All Indicators - Breakdown'!$C:$GQ, I$1, FALSE), " ")</f>
        <v>1</v>
      </c>
      <c r="J80" s="21">
        <f>IFERROR(VLOOKUP(PRO!$C80, 'All Indicators - Breakdown'!$C:$GQ, J$1, FALSE), " ")</f>
        <v>1</v>
      </c>
      <c r="K80" s="21">
        <f>IFERROR(VLOOKUP(PRO!$C80, 'All Indicators - Breakdown'!$C:$GQ, K$1, FALSE), " ")</f>
        <v>3</v>
      </c>
      <c r="L80" s="21">
        <f>IFERROR(VLOOKUP(PRO!$C80, 'All Indicators - Breakdown'!$C:$GQ, L$1, FALSE), " ")</f>
        <v>3</v>
      </c>
      <c r="M80" s="21">
        <f>IFERROR(VLOOKUP(PRO!$C80, 'All Indicators - Breakdown'!$C:$GQ, M$1, FALSE), " ")</f>
        <v>4</v>
      </c>
      <c r="N80">
        <f t="shared" si="4"/>
        <v>4</v>
      </c>
      <c r="O80">
        <f t="shared" si="4"/>
        <v>3</v>
      </c>
      <c r="P80">
        <f t="shared" si="4"/>
        <v>3</v>
      </c>
      <c r="Q80">
        <f t="shared" si="4"/>
        <v>2</v>
      </c>
      <c r="R80">
        <f t="shared" si="4"/>
        <v>1</v>
      </c>
      <c r="S80">
        <f t="shared" si="4"/>
        <v>1</v>
      </c>
      <c r="T80">
        <f t="shared" si="4"/>
        <v>1</v>
      </c>
      <c r="U80">
        <f t="shared" si="4"/>
        <v>1</v>
      </c>
    </row>
    <row r="81" spans="1:21" ht="16.3" thickTop="1" thickBot="1" x14ac:dyDescent="0.3">
      <c r="A81" s="20" t="s">
        <v>296</v>
      </c>
      <c r="B81" s="20" t="s">
        <v>301</v>
      </c>
      <c r="C81" s="20" t="s">
        <v>302</v>
      </c>
      <c r="D81" s="10">
        <f t="shared" si="5"/>
        <v>3</v>
      </c>
      <c r="E81" s="35">
        <f t="shared" si="6"/>
        <v>2.6</v>
      </c>
      <c r="F81" s="21">
        <f>IFERROR(VLOOKUP($C81, 'All Indicators - Breakdown'!$C:$GQ, F$1, FALSE), " ")</f>
        <v>1</v>
      </c>
      <c r="G81" s="21">
        <f>IFERROR(VLOOKUP(PRO!$C81, 'All Indicators - Breakdown'!$C:$GQ, G$1, FALSE), " ")</f>
        <v>1</v>
      </c>
      <c r="H81" s="21">
        <f>IFERROR(VLOOKUP(PRO!$C81, 'All Indicators - Breakdown'!$C:$GQ, H$1, FALSE), " ")</f>
        <v>3</v>
      </c>
      <c r="I81" s="21">
        <f>IFERROR(VLOOKUP(PRO!$C81, 'All Indicators - Breakdown'!$C:$GQ, I$1, FALSE), " ")</f>
        <v>1</v>
      </c>
      <c r="J81" s="21">
        <f>IFERROR(VLOOKUP(PRO!$C81, 'All Indicators - Breakdown'!$C:$GQ, J$1, FALSE), " ")</f>
        <v>1</v>
      </c>
      <c r="K81" s="21">
        <f>IFERROR(VLOOKUP(PRO!$C81, 'All Indicators - Breakdown'!$C:$GQ, K$1, FALSE), " ")</f>
        <v>3</v>
      </c>
      <c r="L81" s="21">
        <f>IFERROR(VLOOKUP(PRO!$C81, 'All Indicators - Breakdown'!$C:$GQ, L$1, FALSE), " ")</f>
        <v>2</v>
      </c>
      <c r="M81" s="21">
        <f>IFERROR(VLOOKUP(PRO!$C81, 'All Indicators - Breakdown'!$C:$GQ, M$1, FALSE), " ")</f>
        <v>4</v>
      </c>
      <c r="N81">
        <f t="shared" si="4"/>
        <v>4</v>
      </c>
      <c r="O81">
        <f t="shared" si="4"/>
        <v>3</v>
      </c>
      <c r="P81">
        <f t="shared" si="4"/>
        <v>3</v>
      </c>
      <c r="Q81">
        <f t="shared" si="4"/>
        <v>2</v>
      </c>
      <c r="R81">
        <f t="shared" si="4"/>
        <v>1</v>
      </c>
      <c r="S81">
        <f t="shared" si="4"/>
        <v>1</v>
      </c>
      <c r="T81">
        <f t="shared" si="4"/>
        <v>1</v>
      </c>
      <c r="U81">
        <f t="shared" ref="O81:U118" si="7">LARGE($F81:$M81,U$1)</f>
        <v>1</v>
      </c>
    </row>
    <row r="82" spans="1:21" ht="16.3" thickTop="1" thickBot="1" x14ac:dyDescent="0.3">
      <c r="A82" s="20" t="s">
        <v>296</v>
      </c>
      <c r="B82" s="20" t="s">
        <v>303</v>
      </c>
      <c r="C82" s="20" t="s">
        <v>304</v>
      </c>
      <c r="D82" s="10">
        <f t="shared" si="5"/>
        <v>3</v>
      </c>
      <c r="E82" s="35">
        <f t="shared" si="6"/>
        <v>2.6</v>
      </c>
      <c r="F82" s="21">
        <f>IFERROR(VLOOKUP($C82, 'All Indicators - Breakdown'!$C:$GQ, F$1, FALSE), " ")</f>
        <v>1</v>
      </c>
      <c r="G82" s="21">
        <f>IFERROR(VLOOKUP(PRO!$C82, 'All Indicators - Breakdown'!$C:$GQ, G$1, FALSE), " ")</f>
        <v>1</v>
      </c>
      <c r="H82" s="21">
        <f>IFERROR(VLOOKUP(PRO!$C82, 'All Indicators - Breakdown'!$C:$GQ, H$1, FALSE), " ")</f>
        <v>3</v>
      </c>
      <c r="I82" s="21">
        <f>IFERROR(VLOOKUP(PRO!$C82, 'All Indicators - Breakdown'!$C:$GQ, I$1, FALSE), " ")</f>
        <v>1</v>
      </c>
      <c r="J82" s="21">
        <f>IFERROR(VLOOKUP(PRO!$C82, 'All Indicators - Breakdown'!$C:$GQ, J$1, FALSE), " ")</f>
        <v>1</v>
      </c>
      <c r="K82" s="21">
        <f>IFERROR(VLOOKUP(PRO!$C82, 'All Indicators - Breakdown'!$C:$GQ, K$1, FALSE), " ")</f>
        <v>3</v>
      </c>
      <c r="L82" s="21">
        <f>IFERROR(VLOOKUP(PRO!$C82, 'All Indicators - Breakdown'!$C:$GQ, L$1, FALSE), " ")</f>
        <v>2</v>
      </c>
      <c r="M82" s="21">
        <f>IFERROR(VLOOKUP(PRO!$C82, 'All Indicators - Breakdown'!$C:$GQ, M$1, FALSE), " ")</f>
        <v>4</v>
      </c>
      <c r="N82">
        <f t="shared" ref="N82:N145" si="8">LARGE($F82:$M82,N$1)</f>
        <v>4</v>
      </c>
      <c r="O82">
        <f t="shared" si="7"/>
        <v>3</v>
      </c>
      <c r="P82">
        <f t="shared" si="7"/>
        <v>3</v>
      </c>
      <c r="Q82">
        <f t="shared" si="7"/>
        <v>2</v>
      </c>
      <c r="R82">
        <f t="shared" si="7"/>
        <v>1</v>
      </c>
      <c r="S82">
        <f t="shared" si="7"/>
        <v>1</v>
      </c>
      <c r="T82">
        <f t="shared" si="7"/>
        <v>1</v>
      </c>
      <c r="U82">
        <f t="shared" si="7"/>
        <v>1</v>
      </c>
    </row>
    <row r="83" spans="1:21" ht="16.3" thickTop="1" thickBot="1" x14ac:dyDescent="0.3">
      <c r="A83" s="20" t="s">
        <v>296</v>
      </c>
      <c r="B83" s="20" t="s">
        <v>305</v>
      </c>
      <c r="C83" s="20" t="s">
        <v>306</v>
      </c>
      <c r="D83" s="10">
        <f t="shared" si="5"/>
        <v>2</v>
      </c>
      <c r="E83" s="35">
        <f t="shared" si="6"/>
        <v>2.4</v>
      </c>
      <c r="F83" s="21">
        <f>IFERROR(VLOOKUP($C83, 'All Indicators - Breakdown'!$C:$GQ, F$1, FALSE), " ")</f>
        <v>1</v>
      </c>
      <c r="G83" s="21">
        <f>IFERROR(VLOOKUP(PRO!$C83, 'All Indicators - Breakdown'!$C:$GQ, G$1, FALSE), " ")</f>
        <v>1</v>
      </c>
      <c r="H83" s="21">
        <f>IFERROR(VLOOKUP(PRO!$C83, 'All Indicators - Breakdown'!$C:$GQ, H$1, FALSE), " ")</f>
        <v>2</v>
      </c>
      <c r="I83" s="21">
        <f>IFERROR(VLOOKUP(PRO!$C83, 'All Indicators - Breakdown'!$C:$GQ, I$1, FALSE), " ")</f>
        <v>1</v>
      </c>
      <c r="J83" s="21">
        <f>IFERROR(VLOOKUP(PRO!$C83, 'All Indicators - Breakdown'!$C:$GQ, J$1, FALSE), " ")</f>
        <v>1</v>
      </c>
      <c r="K83" s="21">
        <f>IFERROR(VLOOKUP(PRO!$C83, 'All Indicators - Breakdown'!$C:$GQ, K$1, FALSE), " ")</f>
        <v>3</v>
      </c>
      <c r="L83" s="21">
        <f>IFERROR(VLOOKUP(PRO!$C83, 'All Indicators - Breakdown'!$C:$GQ, L$1, FALSE), " ")</f>
        <v>2</v>
      </c>
      <c r="M83" s="21">
        <f>IFERROR(VLOOKUP(PRO!$C83, 'All Indicators - Breakdown'!$C:$GQ, M$1, FALSE), " ")</f>
        <v>4</v>
      </c>
      <c r="N83">
        <f t="shared" si="8"/>
        <v>4</v>
      </c>
      <c r="O83">
        <f t="shared" si="7"/>
        <v>3</v>
      </c>
      <c r="P83">
        <f t="shared" si="7"/>
        <v>2</v>
      </c>
      <c r="Q83">
        <f t="shared" si="7"/>
        <v>2</v>
      </c>
      <c r="R83">
        <f t="shared" si="7"/>
        <v>1</v>
      </c>
      <c r="S83">
        <f t="shared" si="7"/>
        <v>1</v>
      </c>
      <c r="T83">
        <f t="shared" si="7"/>
        <v>1</v>
      </c>
      <c r="U83">
        <f t="shared" si="7"/>
        <v>1</v>
      </c>
    </row>
    <row r="84" spans="1:21" ht="16.3" thickTop="1" thickBot="1" x14ac:dyDescent="0.3">
      <c r="A84" s="20" t="s">
        <v>296</v>
      </c>
      <c r="B84" s="20" t="s">
        <v>307</v>
      </c>
      <c r="C84" s="20" t="s">
        <v>308</v>
      </c>
      <c r="D84" s="10">
        <f t="shared" si="5"/>
        <v>2</v>
      </c>
      <c r="E84" s="35">
        <f t="shared" si="6"/>
        <v>2.4</v>
      </c>
      <c r="F84" s="21">
        <f>IFERROR(VLOOKUP($C84, 'All Indicators - Breakdown'!$C:$GQ, F$1, FALSE), " ")</f>
        <v>1</v>
      </c>
      <c r="G84" s="21">
        <f>IFERROR(VLOOKUP(PRO!$C84, 'All Indicators - Breakdown'!$C:$GQ, G$1, FALSE), " ")</f>
        <v>1</v>
      </c>
      <c r="H84" s="21">
        <f>IFERROR(VLOOKUP(PRO!$C84, 'All Indicators - Breakdown'!$C:$GQ, H$1, FALSE), " ")</f>
        <v>2</v>
      </c>
      <c r="I84" s="21">
        <f>IFERROR(VLOOKUP(PRO!$C84, 'All Indicators - Breakdown'!$C:$GQ, I$1, FALSE), " ")</f>
        <v>1</v>
      </c>
      <c r="J84" s="21">
        <f>IFERROR(VLOOKUP(PRO!$C84, 'All Indicators - Breakdown'!$C:$GQ, J$1, FALSE), " ")</f>
        <v>1</v>
      </c>
      <c r="K84" s="21">
        <f>IFERROR(VLOOKUP(PRO!$C84, 'All Indicators - Breakdown'!$C:$GQ, K$1, FALSE), " ")</f>
        <v>3</v>
      </c>
      <c r="L84" s="21">
        <f>IFERROR(VLOOKUP(PRO!$C84, 'All Indicators - Breakdown'!$C:$GQ, L$1, FALSE), " ")</f>
        <v>2</v>
      </c>
      <c r="M84" s="21">
        <f>IFERROR(VLOOKUP(PRO!$C84, 'All Indicators - Breakdown'!$C:$GQ, M$1, FALSE), " ")</f>
        <v>4</v>
      </c>
      <c r="N84">
        <f t="shared" si="8"/>
        <v>4</v>
      </c>
      <c r="O84">
        <f t="shared" si="7"/>
        <v>3</v>
      </c>
      <c r="P84">
        <f t="shared" si="7"/>
        <v>2</v>
      </c>
      <c r="Q84">
        <f t="shared" si="7"/>
        <v>2</v>
      </c>
      <c r="R84">
        <f t="shared" si="7"/>
        <v>1</v>
      </c>
      <c r="S84">
        <f t="shared" si="7"/>
        <v>1</v>
      </c>
      <c r="T84">
        <f t="shared" si="7"/>
        <v>1</v>
      </c>
      <c r="U84">
        <f t="shared" si="7"/>
        <v>1</v>
      </c>
    </row>
    <row r="85" spans="1:21" ht="16.3" thickTop="1" thickBot="1" x14ac:dyDescent="0.3">
      <c r="A85" s="20" t="s">
        <v>296</v>
      </c>
      <c r="B85" s="20" t="s">
        <v>309</v>
      </c>
      <c r="C85" s="20" t="s">
        <v>310</v>
      </c>
      <c r="D85" s="10">
        <f t="shared" si="5"/>
        <v>3</v>
      </c>
      <c r="E85" s="35">
        <f t="shared" si="6"/>
        <v>2.6</v>
      </c>
      <c r="F85" s="21">
        <f>IFERROR(VLOOKUP($C85, 'All Indicators - Breakdown'!$C:$GQ, F$1, FALSE), " ")</f>
        <v>1</v>
      </c>
      <c r="G85" s="21">
        <f>IFERROR(VLOOKUP(PRO!$C85, 'All Indicators - Breakdown'!$C:$GQ, G$1, FALSE), " ")</f>
        <v>1</v>
      </c>
      <c r="H85" s="21">
        <f>IFERROR(VLOOKUP(PRO!$C85, 'All Indicators - Breakdown'!$C:$GQ, H$1, FALSE), " ")</f>
        <v>3</v>
      </c>
      <c r="I85" s="21">
        <f>IFERROR(VLOOKUP(PRO!$C85, 'All Indicators - Breakdown'!$C:$GQ, I$1, FALSE), " ")</f>
        <v>1</v>
      </c>
      <c r="J85" s="21">
        <f>IFERROR(VLOOKUP(PRO!$C85, 'All Indicators - Breakdown'!$C:$GQ, J$1, FALSE), " ")</f>
        <v>1</v>
      </c>
      <c r="K85" s="21">
        <f>IFERROR(VLOOKUP(PRO!$C85, 'All Indicators - Breakdown'!$C:$GQ, K$1, FALSE), " ")</f>
        <v>3</v>
      </c>
      <c r="L85" s="21">
        <f>IFERROR(VLOOKUP(PRO!$C85, 'All Indicators - Breakdown'!$C:$GQ, L$1, FALSE), " ")</f>
        <v>2</v>
      </c>
      <c r="M85" s="21">
        <f>IFERROR(VLOOKUP(PRO!$C85, 'All Indicators - Breakdown'!$C:$GQ, M$1, FALSE), " ")</f>
        <v>4</v>
      </c>
      <c r="N85">
        <f t="shared" si="8"/>
        <v>4</v>
      </c>
      <c r="O85">
        <f t="shared" si="7"/>
        <v>3</v>
      </c>
      <c r="P85">
        <f t="shared" si="7"/>
        <v>3</v>
      </c>
      <c r="Q85">
        <f t="shared" si="7"/>
        <v>2</v>
      </c>
      <c r="R85">
        <f t="shared" si="7"/>
        <v>1</v>
      </c>
      <c r="S85">
        <f t="shared" si="7"/>
        <v>1</v>
      </c>
      <c r="T85">
        <f t="shared" si="7"/>
        <v>1</v>
      </c>
      <c r="U85">
        <f t="shared" si="7"/>
        <v>1</v>
      </c>
    </row>
    <row r="86" spans="1:21" ht="16.3" thickTop="1" thickBot="1" x14ac:dyDescent="0.3">
      <c r="A86" s="20" t="s">
        <v>311</v>
      </c>
      <c r="B86" s="20" t="s">
        <v>312</v>
      </c>
      <c r="C86" s="20" t="s">
        <v>313</v>
      </c>
      <c r="D86" s="10">
        <f t="shared" si="5"/>
        <v>3</v>
      </c>
      <c r="E86" s="35">
        <f t="shared" si="6"/>
        <v>3</v>
      </c>
      <c r="F86" s="21">
        <f>IFERROR(VLOOKUP($C86, 'All Indicators - Breakdown'!$C:$GQ, F$1, FALSE), " ")</f>
        <v>1</v>
      </c>
      <c r="G86" s="21">
        <f>IFERROR(VLOOKUP(PRO!$C86, 'All Indicators - Breakdown'!$C:$GQ, G$1, FALSE), " ")</f>
        <v>1</v>
      </c>
      <c r="H86" s="21">
        <f>IFERROR(VLOOKUP(PRO!$C86, 'All Indicators - Breakdown'!$C:$GQ, H$1, FALSE), " ")</f>
        <v>2</v>
      </c>
      <c r="I86" s="21">
        <f>IFERROR(VLOOKUP(PRO!$C86, 'All Indicators - Breakdown'!$C:$GQ, I$1, FALSE), " ")</f>
        <v>1</v>
      </c>
      <c r="J86" s="21">
        <f>IFERROR(VLOOKUP(PRO!$C86, 'All Indicators - Breakdown'!$C:$GQ, J$1, FALSE), " ")</f>
        <v>4</v>
      </c>
      <c r="K86" s="21">
        <f>IFERROR(VLOOKUP(PRO!$C86, 'All Indicators - Breakdown'!$C:$GQ, K$1, FALSE), " ")</f>
        <v>3</v>
      </c>
      <c r="L86" s="21">
        <f>IFERROR(VLOOKUP(PRO!$C86, 'All Indicators - Breakdown'!$C:$GQ, L$1, FALSE), " ")</f>
        <v>2</v>
      </c>
      <c r="M86" s="21">
        <f>IFERROR(VLOOKUP(PRO!$C86, 'All Indicators - Breakdown'!$C:$GQ, M$1, FALSE), " ")</f>
        <v>4</v>
      </c>
      <c r="N86">
        <f t="shared" si="8"/>
        <v>4</v>
      </c>
      <c r="O86">
        <f t="shared" si="7"/>
        <v>4</v>
      </c>
      <c r="P86">
        <f t="shared" si="7"/>
        <v>3</v>
      </c>
      <c r="Q86">
        <f t="shared" si="7"/>
        <v>2</v>
      </c>
      <c r="R86">
        <f t="shared" si="7"/>
        <v>2</v>
      </c>
      <c r="S86">
        <f t="shared" si="7"/>
        <v>1</v>
      </c>
      <c r="T86">
        <f t="shared" si="7"/>
        <v>1</v>
      </c>
      <c r="U86">
        <f t="shared" si="7"/>
        <v>1</v>
      </c>
    </row>
    <row r="87" spans="1:21" ht="16.3" hidden="1" thickTop="1" thickBot="1" x14ac:dyDescent="0.3">
      <c r="A87" s="20" t="s">
        <v>311</v>
      </c>
      <c r="B87" s="20" t="s">
        <v>314</v>
      </c>
      <c r="C87" s="20" t="s">
        <v>315</v>
      </c>
      <c r="D87" s="10">
        <f t="shared" si="5"/>
        <v>3</v>
      </c>
      <c r="E87" s="35">
        <f t="shared" si="6"/>
        <v>3.2</v>
      </c>
      <c r="F87" s="21">
        <f>IFERROR(VLOOKUP($C87, 'All Indicators - Breakdown'!$C:$GQ, F$1, FALSE), " ")</f>
        <v>1</v>
      </c>
      <c r="G87" s="21">
        <f>IFERROR(VLOOKUP(PRO!$C87, 'All Indicators - Breakdown'!$C:$GQ, G$1, FALSE), " ")</f>
        <v>1</v>
      </c>
      <c r="H87" s="21">
        <f>IFERROR(VLOOKUP(PRO!$C87, 'All Indicators - Breakdown'!$C:$GQ, H$1, FALSE), " ")</f>
        <v>3</v>
      </c>
      <c r="I87" s="21">
        <f>IFERROR(VLOOKUP(PRO!$C87, 'All Indicators - Breakdown'!$C:$GQ, I$1, FALSE), " ")</f>
        <v>1</v>
      </c>
      <c r="J87" s="21">
        <f>IFERROR(VLOOKUP(PRO!$C87, 'All Indicators - Breakdown'!$C:$GQ, J$1, FALSE), " ")</f>
        <v>4</v>
      </c>
      <c r="K87" s="21">
        <f>IFERROR(VLOOKUP(PRO!$C87, 'All Indicators - Breakdown'!$C:$GQ, K$1, FALSE), " ")</f>
        <v>3</v>
      </c>
      <c r="L87" s="21">
        <f>IFERROR(VLOOKUP(PRO!$C87, 'All Indicators - Breakdown'!$C:$GQ, L$1, FALSE), " ")</f>
        <v>2</v>
      </c>
      <c r="M87" s="21">
        <f>IFERROR(VLOOKUP(PRO!$C87, 'All Indicators - Breakdown'!$C:$GQ, M$1, FALSE), " ")</f>
        <v>4</v>
      </c>
      <c r="N87">
        <f t="shared" si="8"/>
        <v>4</v>
      </c>
      <c r="O87">
        <f t="shared" si="7"/>
        <v>4</v>
      </c>
      <c r="P87">
        <f t="shared" si="7"/>
        <v>3</v>
      </c>
      <c r="Q87">
        <f t="shared" si="7"/>
        <v>3</v>
      </c>
      <c r="R87">
        <f t="shared" si="7"/>
        <v>2</v>
      </c>
      <c r="S87">
        <f t="shared" si="7"/>
        <v>1</v>
      </c>
      <c r="T87">
        <f t="shared" si="7"/>
        <v>1</v>
      </c>
      <c r="U87">
        <f t="shared" si="7"/>
        <v>1</v>
      </c>
    </row>
    <row r="88" spans="1:21" ht="16.3" hidden="1" thickTop="1" thickBot="1" x14ac:dyDescent="0.3">
      <c r="A88" s="20" t="s">
        <v>311</v>
      </c>
      <c r="B88" s="20" t="s">
        <v>316</v>
      </c>
      <c r="C88" s="20" t="s">
        <v>317</v>
      </c>
      <c r="D88" s="10">
        <f t="shared" si="5"/>
        <v>3</v>
      </c>
      <c r="E88" s="35">
        <f t="shared" si="6"/>
        <v>3.4</v>
      </c>
      <c r="F88" s="21">
        <f>IFERROR(VLOOKUP($C88, 'All Indicators - Breakdown'!$C:$GQ, F$1, FALSE), " ")</f>
        <v>2</v>
      </c>
      <c r="G88" s="21">
        <f>IFERROR(VLOOKUP(PRO!$C88, 'All Indicators - Breakdown'!$C:$GQ, G$1, FALSE), " ")</f>
        <v>2</v>
      </c>
      <c r="H88" s="21">
        <f>IFERROR(VLOOKUP(PRO!$C88, 'All Indicators - Breakdown'!$C:$GQ, H$1, FALSE), " ")</f>
        <v>3</v>
      </c>
      <c r="I88" s="21">
        <f>IFERROR(VLOOKUP(PRO!$C88, 'All Indicators - Breakdown'!$C:$GQ, I$1, FALSE), " ")</f>
        <v>1</v>
      </c>
      <c r="J88" s="21">
        <f>IFERROR(VLOOKUP(PRO!$C88, 'All Indicators - Breakdown'!$C:$GQ, J$1, FALSE), " ")</f>
        <v>4</v>
      </c>
      <c r="K88" s="21">
        <f>IFERROR(VLOOKUP(PRO!$C88, 'All Indicators - Breakdown'!$C:$GQ, K$1, FALSE), " ")</f>
        <v>3</v>
      </c>
      <c r="L88" s="21">
        <f>IFERROR(VLOOKUP(PRO!$C88, 'All Indicators - Breakdown'!$C:$GQ, L$1, FALSE), " ")</f>
        <v>3</v>
      </c>
      <c r="M88" s="21">
        <f>IFERROR(VLOOKUP(PRO!$C88, 'All Indicators - Breakdown'!$C:$GQ, M$1, FALSE), " ")</f>
        <v>4</v>
      </c>
      <c r="N88">
        <f t="shared" si="8"/>
        <v>4</v>
      </c>
      <c r="O88">
        <f t="shared" si="7"/>
        <v>4</v>
      </c>
      <c r="P88">
        <f t="shared" si="7"/>
        <v>3</v>
      </c>
      <c r="Q88">
        <f t="shared" si="7"/>
        <v>3</v>
      </c>
      <c r="R88">
        <f t="shared" si="7"/>
        <v>3</v>
      </c>
      <c r="S88">
        <f t="shared" si="7"/>
        <v>2</v>
      </c>
      <c r="T88">
        <f t="shared" si="7"/>
        <v>2</v>
      </c>
      <c r="U88">
        <f t="shared" si="7"/>
        <v>1</v>
      </c>
    </row>
    <row r="89" spans="1:21" ht="16.3" hidden="1" thickTop="1" thickBot="1" x14ac:dyDescent="0.3">
      <c r="A89" s="20" t="s">
        <v>311</v>
      </c>
      <c r="B89" s="20" t="s">
        <v>318</v>
      </c>
      <c r="C89" s="20" t="s">
        <v>319</v>
      </c>
      <c r="D89" s="10">
        <f t="shared" si="5"/>
        <v>3</v>
      </c>
      <c r="E89" s="35">
        <f t="shared" si="6"/>
        <v>3</v>
      </c>
      <c r="F89" s="21">
        <f>IFERROR(VLOOKUP($C89, 'All Indicators - Breakdown'!$C:$GQ, F$1, FALSE), " ")</f>
        <v>1</v>
      </c>
      <c r="G89" s="21">
        <f>IFERROR(VLOOKUP(PRO!$C89, 'All Indicators - Breakdown'!$C:$GQ, G$1, FALSE), " ")</f>
        <v>1</v>
      </c>
      <c r="H89" s="21">
        <f>IFERROR(VLOOKUP(PRO!$C89, 'All Indicators - Breakdown'!$C:$GQ, H$1, FALSE), " ")</f>
        <v>2</v>
      </c>
      <c r="I89" s="21">
        <f>IFERROR(VLOOKUP(PRO!$C89, 'All Indicators - Breakdown'!$C:$GQ, I$1, FALSE), " ")</f>
        <v>1</v>
      </c>
      <c r="J89" s="21">
        <f>IFERROR(VLOOKUP(PRO!$C89, 'All Indicators - Breakdown'!$C:$GQ, J$1, FALSE), " ")</f>
        <v>4</v>
      </c>
      <c r="K89" s="21">
        <f>IFERROR(VLOOKUP(PRO!$C89, 'All Indicators - Breakdown'!$C:$GQ, K$1, FALSE), " ")</f>
        <v>3</v>
      </c>
      <c r="L89" s="21">
        <f>IFERROR(VLOOKUP(PRO!$C89, 'All Indicators - Breakdown'!$C:$GQ, L$1, FALSE), " ")</f>
        <v>2</v>
      </c>
      <c r="M89" s="21">
        <f>IFERROR(VLOOKUP(PRO!$C89, 'All Indicators - Breakdown'!$C:$GQ, M$1, FALSE), " ")</f>
        <v>4</v>
      </c>
      <c r="N89">
        <f t="shared" si="8"/>
        <v>4</v>
      </c>
      <c r="O89">
        <f t="shared" si="7"/>
        <v>4</v>
      </c>
      <c r="P89">
        <f t="shared" si="7"/>
        <v>3</v>
      </c>
      <c r="Q89">
        <f t="shared" si="7"/>
        <v>2</v>
      </c>
      <c r="R89">
        <f t="shared" si="7"/>
        <v>2</v>
      </c>
      <c r="S89">
        <f t="shared" si="7"/>
        <v>1</v>
      </c>
      <c r="T89">
        <f t="shared" si="7"/>
        <v>1</v>
      </c>
      <c r="U89">
        <f t="shared" si="7"/>
        <v>1</v>
      </c>
    </row>
    <row r="90" spans="1:21" ht="16.3" hidden="1" thickTop="1" thickBot="1" x14ac:dyDescent="0.3">
      <c r="A90" s="20" t="s">
        <v>311</v>
      </c>
      <c r="B90" s="20" t="s">
        <v>320</v>
      </c>
      <c r="C90" s="20" t="s">
        <v>321</v>
      </c>
      <c r="D90" s="10">
        <f t="shared" si="5"/>
        <v>4</v>
      </c>
      <c r="E90" s="35">
        <f t="shared" si="6"/>
        <v>3.6</v>
      </c>
      <c r="F90" s="21">
        <f>IFERROR(VLOOKUP($C90, 'All Indicators - Breakdown'!$C:$GQ, F$1, FALSE), " ")</f>
        <v>1</v>
      </c>
      <c r="G90" s="21">
        <f>IFERROR(VLOOKUP(PRO!$C90, 'All Indicators - Breakdown'!$C:$GQ, G$1, FALSE), " ")</f>
        <v>2</v>
      </c>
      <c r="H90" s="21">
        <f>IFERROR(VLOOKUP(PRO!$C90, 'All Indicators - Breakdown'!$C:$GQ, H$1, FALSE), " ")</f>
        <v>3</v>
      </c>
      <c r="I90" s="21">
        <f>IFERROR(VLOOKUP(PRO!$C90, 'All Indicators - Breakdown'!$C:$GQ, I$1, FALSE), " ")</f>
        <v>1</v>
      </c>
      <c r="J90" s="21">
        <f>IFERROR(VLOOKUP(PRO!$C90, 'All Indicators - Breakdown'!$C:$GQ, J$1, FALSE), " ")</f>
        <v>4</v>
      </c>
      <c r="K90" s="21">
        <f>IFERROR(VLOOKUP(PRO!$C90, 'All Indicators - Breakdown'!$C:$GQ, K$1, FALSE), " ")</f>
        <v>4</v>
      </c>
      <c r="L90" s="21">
        <f>IFERROR(VLOOKUP(PRO!$C90, 'All Indicators - Breakdown'!$C:$GQ, L$1, FALSE), " ")</f>
        <v>3</v>
      </c>
      <c r="M90" s="21">
        <f>IFERROR(VLOOKUP(PRO!$C90, 'All Indicators - Breakdown'!$C:$GQ, M$1, FALSE), " ")</f>
        <v>4</v>
      </c>
      <c r="N90">
        <f t="shared" si="8"/>
        <v>4</v>
      </c>
      <c r="O90">
        <f t="shared" si="7"/>
        <v>4</v>
      </c>
      <c r="P90">
        <f t="shared" si="7"/>
        <v>4</v>
      </c>
      <c r="Q90">
        <f t="shared" si="7"/>
        <v>3</v>
      </c>
      <c r="R90">
        <f t="shared" si="7"/>
        <v>3</v>
      </c>
      <c r="S90">
        <f t="shared" si="7"/>
        <v>2</v>
      </c>
      <c r="T90">
        <f t="shared" si="7"/>
        <v>1</v>
      </c>
      <c r="U90">
        <f t="shared" si="7"/>
        <v>1</v>
      </c>
    </row>
    <row r="91" spans="1:21" ht="16.3" hidden="1" thickTop="1" thickBot="1" x14ac:dyDescent="0.3">
      <c r="A91" s="20" t="s">
        <v>311</v>
      </c>
      <c r="B91" s="20" t="s">
        <v>322</v>
      </c>
      <c r="C91" s="20" t="s">
        <v>323</v>
      </c>
      <c r="D91" s="10">
        <f t="shared" si="5"/>
        <v>3</v>
      </c>
      <c r="E91" s="35">
        <f t="shared" si="6"/>
        <v>3</v>
      </c>
      <c r="F91" s="21">
        <f>IFERROR(VLOOKUP($C91, 'All Indicators - Breakdown'!$C:$GQ, F$1, FALSE), " ")</f>
        <v>1</v>
      </c>
      <c r="G91" s="21">
        <f>IFERROR(VLOOKUP(PRO!$C91, 'All Indicators - Breakdown'!$C:$GQ, G$1, FALSE), " ")</f>
        <v>1</v>
      </c>
      <c r="H91" s="21">
        <f>IFERROR(VLOOKUP(PRO!$C91, 'All Indicators - Breakdown'!$C:$GQ, H$1, FALSE), " ")</f>
        <v>2</v>
      </c>
      <c r="I91" s="21">
        <f>IFERROR(VLOOKUP(PRO!$C91, 'All Indicators - Breakdown'!$C:$GQ, I$1, FALSE), " ")</f>
        <v>1</v>
      </c>
      <c r="J91" s="21">
        <f>IFERROR(VLOOKUP(PRO!$C91, 'All Indicators - Breakdown'!$C:$GQ, J$1, FALSE), " ")</f>
        <v>4</v>
      </c>
      <c r="K91" s="21">
        <f>IFERROR(VLOOKUP(PRO!$C91, 'All Indicators - Breakdown'!$C:$GQ, K$1, FALSE), " ")</f>
        <v>3</v>
      </c>
      <c r="L91" s="21">
        <f>IFERROR(VLOOKUP(PRO!$C91, 'All Indicators - Breakdown'!$C:$GQ, L$1, FALSE), " ")</f>
        <v>2</v>
      </c>
      <c r="M91" s="21">
        <f>IFERROR(VLOOKUP(PRO!$C91, 'All Indicators - Breakdown'!$C:$GQ, M$1, FALSE), " ")</f>
        <v>4</v>
      </c>
      <c r="N91">
        <f t="shared" si="8"/>
        <v>4</v>
      </c>
      <c r="O91">
        <f t="shared" si="7"/>
        <v>4</v>
      </c>
      <c r="P91">
        <f t="shared" si="7"/>
        <v>3</v>
      </c>
      <c r="Q91">
        <f t="shared" si="7"/>
        <v>2</v>
      </c>
      <c r="R91">
        <f t="shared" si="7"/>
        <v>2</v>
      </c>
      <c r="S91">
        <f t="shared" si="7"/>
        <v>1</v>
      </c>
      <c r="T91">
        <f t="shared" si="7"/>
        <v>1</v>
      </c>
      <c r="U91">
        <f t="shared" si="7"/>
        <v>1</v>
      </c>
    </row>
    <row r="92" spans="1:21" ht="16.3" hidden="1" thickTop="1" thickBot="1" x14ac:dyDescent="0.3">
      <c r="A92" s="20" t="s">
        <v>311</v>
      </c>
      <c r="B92" s="20" t="s">
        <v>324</v>
      </c>
      <c r="C92" s="20" t="s">
        <v>325</v>
      </c>
      <c r="D92" s="10">
        <f t="shared" si="5"/>
        <v>3</v>
      </c>
      <c r="E92" s="35">
        <f t="shared" si="6"/>
        <v>3.4</v>
      </c>
      <c r="F92" s="21">
        <f>IFERROR(VLOOKUP($C92, 'All Indicators - Breakdown'!$C:$GQ, F$1, FALSE), " ")</f>
        <v>1</v>
      </c>
      <c r="G92" s="21">
        <f>IFERROR(VLOOKUP(PRO!$C92, 'All Indicators - Breakdown'!$C:$GQ, G$1, FALSE), " ")</f>
        <v>3</v>
      </c>
      <c r="H92" s="21">
        <f>IFERROR(VLOOKUP(PRO!$C92, 'All Indicators - Breakdown'!$C:$GQ, H$1, FALSE), " ")</f>
        <v>2</v>
      </c>
      <c r="I92" s="21">
        <f>IFERROR(VLOOKUP(PRO!$C92, 'All Indicators - Breakdown'!$C:$GQ, I$1, FALSE), " ")</f>
        <v>1</v>
      </c>
      <c r="J92" s="21">
        <f>IFERROR(VLOOKUP(PRO!$C92, 'All Indicators - Breakdown'!$C:$GQ, J$1, FALSE), " ")</f>
        <v>3</v>
      </c>
      <c r="K92" s="21">
        <f>IFERROR(VLOOKUP(PRO!$C92, 'All Indicators - Breakdown'!$C:$GQ, K$1, FALSE), " ")</f>
        <v>4</v>
      </c>
      <c r="L92" s="21">
        <f>IFERROR(VLOOKUP(PRO!$C92, 'All Indicators - Breakdown'!$C:$GQ, L$1, FALSE), " ")</f>
        <v>3</v>
      </c>
      <c r="M92" s="21">
        <f>IFERROR(VLOOKUP(PRO!$C92, 'All Indicators - Breakdown'!$C:$GQ, M$1, FALSE), " ")</f>
        <v>4</v>
      </c>
      <c r="N92">
        <f t="shared" si="8"/>
        <v>4</v>
      </c>
      <c r="O92">
        <f t="shared" si="7"/>
        <v>4</v>
      </c>
      <c r="P92">
        <f t="shared" si="7"/>
        <v>3</v>
      </c>
      <c r="Q92">
        <f t="shared" si="7"/>
        <v>3</v>
      </c>
      <c r="R92">
        <f t="shared" si="7"/>
        <v>3</v>
      </c>
      <c r="S92">
        <f t="shared" si="7"/>
        <v>2</v>
      </c>
      <c r="T92">
        <f t="shared" si="7"/>
        <v>1</v>
      </c>
      <c r="U92">
        <f t="shared" si="7"/>
        <v>1</v>
      </c>
    </row>
    <row r="93" spans="1:21" ht="16.3" hidden="1" thickTop="1" thickBot="1" x14ac:dyDescent="0.3">
      <c r="A93" s="20" t="s">
        <v>311</v>
      </c>
      <c r="B93" s="20" t="s">
        <v>326</v>
      </c>
      <c r="C93" s="20" t="s">
        <v>327</v>
      </c>
      <c r="D93" s="10">
        <f t="shared" si="5"/>
        <v>3</v>
      </c>
      <c r="E93" s="35">
        <f t="shared" si="6"/>
        <v>3.4</v>
      </c>
      <c r="F93" s="21">
        <f>IFERROR(VLOOKUP($C93, 'All Indicators - Breakdown'!$C:$GQ, F$1, FALSE), " ")</f>
        <v>1</v>
      </c>
      <c r="G93" s="21">
        <f>IFERROR(VLOOKUP(PRO!$C93, 'All Indicators - Breakdown'!$C:$GQ, G$1, FALSE), " ")</f>
        <v>2</v>
      </c>
      <c r="H93" s="21">
        <f>IFERROR(VLOOKUP(PRO!$C93, 'All Indicators - Breakdown'!$C:$GQ, H$1, FALSE), " ")</f>
        <v>2</v>
      </c>
      <c r="I93" s="21">
        <f>IFERROR(VLOOKUP(PRO!$C93, 'All Indicators - Breakdown'!$C:$GQ, I$1, FALSE), " ")</f>
        <v>1</v>
      </c>
      <c r="J93" s="21">
        <f>IFERROR(VLOOKUP(PRO!$C93, 'All Indicators - Breakdown'!$C:$GQ, J$1, FALSE), " ")</f>
        <v>4</v>
      </c>
      <c r="K93" s="21">
        <f>IFERROR(VLOOKUP(PRO!$C93, 'All Indicators - Breakdown'!$C:$GQ, K$1, FALSE), " ")</f>
        <v>4</v>
      </c>
      <c r="L93" s="21">
        <f>IFERROR(VLOOKUP(PRO!$C93, 'All Indicators - Breakdown'!$C:$GQ, L$1, FALSE), " ")</f>
        <v>3</v>
      </c>
      <c r="M93" s="21">
        <f>IFERROR(VLOOKUP(PRO!$C93, 'All Indicators - Breakdown'!$C:$GQ, M$1, FALSE), " ")</f>
        <v>4</v>
      </c>
      <c r="N93">
        <f t="shared" si="8"/>
        <v>4</v>
      </c>
      <c r="O93">
        <f t="shared" si="7"/>
        <v>4</v>
      </c>
      <c r="P93">
        <f t="shared" si="7"/>
        <v>4</v>
      </c>
      <c r="Q93">
        <f t="shared" si="7"/>
        <v>3</v>
      </c>
      <c r="R93">
        <f t="shared" si="7"/>
        <v>2</v>
      </c>
      <c r="S93">
        <f t="shared" si="7"/>
        <v>2</v>
      </c>
      <c r="T93">
        <f t="shared" si="7"/>
        <v>1</v>
      </c>
      <c r="U93">
        <f t="shared" si="7"/>
        <v>1</v>
      </c>
    </row>
    <row r="94" spans="1:21" ht="16.3" hidden="1" thickTop="1" thickBot="1" x14ac:dyDescent="0.3">
      <c r="A94" s="20" t="s">
        <v>311</v>
      </c>
      <c r="B94" s="20" t="s">
        <v>328</v>
      </c>
      <c r="C94" s="20" t="s">
        <v>329</v>
      </c>
      <c r="D94" s="10">
        <f t="shared" si="5"/>
        <v>3</v>
      </c>
      <c r="E94" s="35">
        <f t="shared" si="6"/>
        <v>3.2</v>
      </c>
      <c r="F94" s="21">
        <f>IFERROR(VLOOKUP($C94, 'All Indicators - Breakdown'!$C:$GQ, F$1, FALSE), " ")</f>
        <v>2</v>
      </c>
      <c r="G94" s="21">
        <f>IFERROR(VLOOKUP(PRO!$C94, 'All Indicators - Breakdown'!$C:$GQ, G$1, FALSE), " ")</f>
        <v>1</v>
      </c>
      <c r="H94" s="21">
        <f>IFERROR(VLOOKUP(PRO!$C94, 'All Indicators - Breakdown'!$C:$GQ, H$1, FALSE), " ")</f>
        <v>3</v>
      </c>
      <c r="I94" s="21">
        <f>IFERROR(VLOOKUP(PRO!$C94, 'All Indicators - Breakdown'!$C:$GQ, I$1, FALSE), " ")</f>
        <v>1</v>
      </c>
      <c r="J94" s="21">
        <f>IFERROR(VLOOKUP(PRO!$C94, 'All Indicators - Breakdown'!$C:$GQ, J$1, FALSE), " ")</f>
        <v>4</v>
      </c>
      <c r="K94" s="21">
        <f>IFERROR(VLOOKUP(PRO!$C94, 'All Indicators - Breakdown'!$C:$GQ, K$1, FALSE), " ")</f>
        <v>3</v>
      </c>
      <c r="L94" s="21">
        <f>IFERROR(VLOOKUP(PRO!$C94, 'All Indicators - Breakdown'!$C:$GQ, L$1, FALSE), " ")</f>
        <v>2</v>
      </c>
      <c r="M94" s="21">
        <f>IFERROR(VLOOKUP(PRO!$C94, 'All Indicators - Breakdown'!$C:$GQ, M$1, FALSE), " ")</f>
        <v>4</v>
      </c>
      <c r="N94">
        <f t="shared" si="8"/>
        <v>4</v>
      </c>
      <c r="O94">
        <f t="shared" si="7"/>
        <v>4</v>
      </c>
      <c r="P94">
        <f t="shared" si="7"/>
        <v>3</v>
      </c>
      <c r="Q94">
        <f t="shared" si="7"/>
        <v>3</v>
      </c>
      <c r="R94">
        <f t="shared" si="7"/>
        <v>2</v>
      </c>
      <c r="S94">
        <f t="shared" si="7"/>
        <v>2</v>
      </c>
      <c r="T94">
        <f t="shared" si="7"/>
        <v>1</v>
      </c>
      <c r="U94">
        <f t="shared" si="7"/>
        <v>1</v>
      </c>
    </row>
    <row r="95" spans="1:21" ht="16.3" hidden="1" thickTop="1" thickBot="1" x14ac:dyDescent="0.3">
      <c r="A95" s="20" t="s">
        <v>311</v>
      </c>
      <c r="B95" s="20" t="s">
        <v>330</v>
      </c>
      <c r="C95" s="20" t="s">
        <v>331</v>
      </c>
      <c r="D95" s="10">
        <f t="shared" si="5"/>
        <v>3</v>
      </c>
      <c r="E95" s="35">
        <f t="shared" si="6"/>
        <v>3.2</v>
      </c>
      <c r="F95" s="21">
        <f>IFERROR(VLOOKUP($C95, 'All Indicators - Breakdown'!$C:$GQ, F$1, FALSE), " ")</f>
        <v>1</v>
      </c>
      <c r="G95" s="21">
        <f>IFERROR(VLOOKUP(PRO!$C95, 'All Indicators - Breakdown'!$C:$GQ, G$1, FALSE), " ")</f>
        <v>1</v>
      </c>
      <c r="H95" s="21">
        <f>IFERROR(VLOOKUP(PRO!$C95, 'All Indicators - Breakdown'!$C:$GQ, H$1, FALSE), " ")</f>
        <v>3</v>
      </c>
      <c r="I95" s="21">
        <f>IFERROR(VLOOKUP(PRO!$C95, 'All Indicators - Breakdown'!$C:$GQ, I$1, FALSE), " ")</f>
        <v>1</v>
      </c>
      <c r="J95" s="21">
        <f>IFERROR(VLOOKUP(PRO!$C95, 'All Indicators - Breakdown'!$C:$GQ, J$1, FALSE), " ")</f>
        <v>4</v>
      </c>
      <c r="K95" s="21">
        <f>IFERROR(VLOOKUP(PRO!$C95, 'All Indicators - Breakdown'!$C:$GQ, K$1, FALSE), " ")</f>
        <v>3</v>
      </c>
      <c r="L95" s="21">
        <f>IFERROR(VLOOKUP(PRO!$C95, 'All Indicators - Breakdown'!$C:$GQ, L$1, FALSE), " ")</f>
        <v>2</v>
      </c>
      <c r="M95" s="21">
        <f>IFERROR(VLOOKUP(PRO!$C95, 'All Indicators - Breakdown'!$C:$GQ, M$1, FALSE), " ")</f>
        <v>4</v>
      </c>
      <c r="N95">
        <f t="shared" si="8"/>
        <v>4</v>
      </c>
      <c r="O95">
        <f t="shared" si="7"/>
        <v>4</v>
      </c>
      <c r="P95">
        <f t="shared" si="7"/>
        <v>3</v>
      </c>
      <c r="Q95">
        <f t="shared" si="7"/>
        <v>3</v>
      </c>
      <c r="R95">
        <f t="shared" si="7"/>
        <v>2</v>
      </c>
      <c r="S95">
        <f t="shared" si="7"/>
        <v>1</v>
      </c>
      <c r="T95">
        <f t="shared" si="7"/>
        <v>1</v>
      </c>
      <c r="U95">
        <f t="shared" si="7"/>
        <v>1</v>
      </c>
    </row>
    <row r="96" spans="1:21" ht="16.3" hidden="1" thickTop="1" thickBot="1" x14ac:dyDescent="0.3">
      <c r="A96" s="20" t="s">
        <v>311</v>
      </c>
      <c r="B96" s="20" t="s">
        <v>332</v>
      </c>
      <c r="C96" s="20" t="s">
        <v>333</v>
      </c>
      <c r="D96" s="10">
        <f t="shared" si="5"/>
        <v>4</v>
      </c>
      <c r="E96" s="35">
        <f t="shared" si="6"/>
        <v>3.6</v>
      </c>
      <c r="F96" s="21">
        <f>IFERROR(VLOOKUP($C96, 'All Indicators - Breakdown'!$C:$GQ, F$1, FALSE), " ")</f>
        <v>2</v>
      </c>
      <c r="G96" s="21">
        <f>IFERROR(VLOOKUP(PRO!$C96, 'All Indicators - Breakdown'!$C:$GQ, G$1, FALSE), " ")</f>
        <v>3</v>
      </c>
      <c r="H96" s="21">
        <f>IFERROR(VLOOKUP(PRO!$C96, 'All Indicators - Breakdown'!$C:$GQ, H$1, FALSE), " ")</f>
        <v>3</v>
      </c>
      <c r="I96" s="21">
        <f>IFERROR(VLOOKUP(PRO!$C96, 'All Indicators - Breakdown'!$C:$GQ, I$1, FALSE), " ")</f>
        <v>1</v>
      </c>
      <c r="J96" s="21">
        <f>IFERROR(VLOOKUP(PRO!$C96, 'All Indicators - Breakdown'!$C:$GQ, J$1, FALSE), " ")</f>
        <v>4</v>
      </c>
      <c r="K96" s="21">
        <f>IFERROR(VLOOKUP(PRO!$C96, 'All Indicators - Breakdown'!$C:$GQ, K$1, FALSE), " ")</f>
        <v>4</v>
      </c>
      <c r="L96" s="21">
        <f>IFERROR(VLOOKUP(PRO!$C96, 'All Indicators - Breakdown'!$C:$GQ, L$1, FALSE), " ")</f>
        <v>3</v>
      </c>
      <c r="M96" s="21">
        <f>IFERROR(VLOOKUP(PRO!$C96, 'All Indicators - Breakdown'!$C:$GQ, M$1, FALSE), " ")</f>
        <v>4</v>
      </c>
      <c r="N96">
        <f t="shared" si="8"/>
        <v>4</v>
      </c>
      <c r="O96">
        <f t="shared" si="7"/>
        <v>4</v>
      </c>
      <c r="P96">
        <f t="shared" si="7"/>
        <v>4</v>
      </c>
      <c r="Q96">
        <f t="shared" si="7"/>
        <v>3</v>
      </c>
      <c r="R96">
        <f t="shared" si="7"/>
        <v>3</v>
      </c>
      <c r="S96">
        <f t="shared" si="7"/>
        <v>3</v>
      </c>
      <c r="T96">
        <f t="shared" si="7"/>
        <v>2</v>
      </c>
      <c r="U96">
        <f t="shared" si="7"/>
        <v>1</v>
      </c>
    </row>
    <row r="97" spans="1:21" ht="16.3" hidden="1" thickTop="1" thickBot="1" x14ac:dyDescent="0.3">
      <c r="A97" s="20" t="s">
        <v>311</v>
      </c>
      <c r="B97" s="20" t="s">
        <v>334</v>
      </c>
      <c r="C97" s="20" t="s">
        <v>335</v>
      </c>
      <c r="D97" s="10">
        <f t="shared" si="5"/>
        <v>3</v>
      </c>
      <c r="E97" s="35">
        <f t="shared" si="6"/>
        <v>3.4</v>
      </c>
      <c r="F97" s="21">
        <f>IFERROR(VLOOKUP($C97, 'All Indicators - Breakdown'!$C:$GQ, F$1, FALSE), " ")</f>
        <v>1</v>
      </c>
      <c r="G97" s="21">
        <f>IFERROR(VLOOKUP(PRO!$C97, 'All Indicators - Breakdown'!$C:$GQ, G$1, FALSE), " ")</f>
        <v>3</v>
      </c>
      <c r="H97" s="21">
        <f>IFERROR(VLOOKUP(PRO!$C97, 'All Indicators - Breakdown'!$C:$GQ, H$1, FALSE), " ")</f>
        <v>2</v>
      </c>
      <c r="I97" s="21">
        <f>IFERROR(VLOOKUP(PRO!$C97, 'All Indicators - Breakdown'!$C:$GQ, I$1, FALSE), " ")</f>
        <v>1</v>
      </c>
      <c r="J97" s="21">
        <f>IFERROR(VLOOKUP(PRO!$C97, 'All Indicators - Breakdown'!$C:$GQ, J$1, FALSE), " ")</f>
        <v>3</v>
      </c>
      <c r="K97" s="21">
        <f>IFERROR(VLOOKUP(PRO!$C97, 'All Indicators - Breakdown'!$C:$GQ, K$1, FALSE), " ")</f>
        <v>4</v>
      </c>
      <c r="L97" s="21">
        <f>IFERROR(VLOOKUP(PRO!$C97, 'All Indicators - Breakdown'!$C:$GQ, L$1, FALSE), " ")</f>
        <v>3</v>
      </c>
      <c r="M97" s="21">
        <f>IFERROR(VLOOKUP(PRO!$C97, 'All Indicators - Breakdown'!$C:$GQ, M$1, FALSE), " ")</f>
        <v>4</v>
      </c>
      <c r="N97">
        <f t="shared" si="8"/>
        <v>4</v>
      </c>
      <c r="O97">
        <f t="shared" si="7"/>
        <v>4</v>
      </c>
      <c r="P97">
        <f t="shared" si="7"/>
        <v>3</v>
      </c>
      <c r="Q97">
        <f t="shared" si="7"/>
        <v>3</v>
      </c>
      <c r="R97">
        <f t="shared" si="7"/>
        <v>3</v>
      </c>
      <c r="S97">
        <f t="shared" si="7"/>
        <v>2</v>
      </c>
      <c r="T97">
        <f t="shared" si="7"/>
        <v>1</v>
      </c>
      <c r="U97">
        <f t="shared" si="7"/>
        <v>1</v>
      </c>
    </row>
    <row r="98" spans="1:21" ht="16.3" hidden="1" thickTop="1" thickBot="1" x14ac:dyDescent="0.3">
      <c r="A98" s="20" t="s">
        <v>311</v>
      </c>
      <c r="B98" s="20" t="s">
        <v>336</v>
      </c>
      <c r="C98" s="20" t="s">
        <v>337</v>
      </c>
      <c r="D98" s="10">
        <f t="shared" si="5"/>
        <v>3</v>
      </c>
      <c r="E98" s="35">
        <f t="shared" si="6"/>
        <v>3.4</v>
      </c>
      <c r="F98" s="21">
        <f>IFERROR(VLOOKUP($C98, 'All Indicators - Breakdown'!$C:$GQ, F$1, FALSE), " ")</f>
        <v>3</v>
      </c>
      <c r="G98" s="21">
        <f>IFERROR(VLOOKUP(PRO!$C98, 'All Indicators - Breakdown'!$C:$GQ, G$1, FALSE), " ")</f>
        <v>2</v>
      </c>
      <c r="H98" s="21">
        <f>IFERROR(VLOOKUP(PRO!$C98, 'All Indicators - Breakdown'!$C:$GQ, H$1, FALSE), " ")</f>
        <v>2</v>
      </c>
      <c r="I98" s="21">
        <f>IFERROR(VLOOKUP(PRO!$C98, 'All Indicators - Breakdown'!$C:$GQ, I$1, FALSE), " ")</f>
        <v>1</v>
      </c>
      <c r="J98" s="21">
        <f>IFERROR(VLOOKUP(PRO!$C98, 'All Indicators - Breakdown'!$C:$GQ, J$1, FALSE), " ")</f>
        <v>4</v>
      </c>
      <c r="K98" s="21">
        <f>IFERROR(VLOOKUP(PRO!$C98, 'All Indicators - Breakdown'!$C:$GQ, K$1, FALSE), " ")</f>
        <v>4</v>
      </c>
      <c r="L98" s="21">
        <f>IFERROR(VLOOKUP(PRO!$C98, 'All Indicators - Breakdown'!$C:$GQ, L$1, FALSE), " ")</f>
        <v>2</v>
      </c>
      <c r="M98" s="21">
        <f>IFERROR(VLOOKUP(PRO!$C98, 'All Indicators - Breakdown'!$C:$GQ, M$1, FALSE), " ")</f>
        <v>4</v>
      </c>
      <c r="N98">
        <f t="shared" si="8"/>
        <v>4</v>
      </c>
      <c r="O98">
        <f t="shared" si="7"/>
        <v>4</v>
      </c>
      <c r="P98">
        <f t="shared" si="7"/>
        <v>4</v>
      </c>
      <c r="Q98">
        <f t="shared" si="7"/>
        <v>3</v>
      </c>
      <c r="R98">
        <f t="shared" si="7"/>
        <v>2</v>
      </c>
      <c r="S98">
        <f t="shared" si="7"/>
        <v>2</v>
      </c>
      <c r="T98">
        <f t="shared" si="7"/>
        <v>2</v>
      </c>
      <c r="U98">
        <f t="shared" si="7"/>
        <v>1</v>
      </c>
    </row>
    <row r="99" spans="1:21" ht="16.3" hidden="1" thickTop="1" thickBot="1" x14ac:dyDescent="0.3">
      <c r="A99" s="20" t="s">
        <v>311</v>
      </c>
      <c r="B99" s="20" t="s">
        <v>338</v>
      </c>
      <c r="C99" s="20" t="s">
        <v>339</v>
      </c>
      <c r="D99" s="10">
        <f t="shared" si="5"/>
        <v>4</v>
      </c>
      <c r="E99" s="35">
        <f t="shared" si="6"/>
        <v>3.6</v>
      </c>
      <c r="F99" s="21">
        <f>IFERROR(VLOOKUP($C99, 'All Indicators - Breakdown'!$C:$GQ, F$1, FALSE), " ")</f>
        <v>3</v>
      </c>
      <c r="G99" s="21">
        <f>IFERROR(VLOOKUP(PRO!$C99, 'All Indicators - Breakdown'!$C:$GQ, G$1, FALSE), " ")</f>
        <v>2</v>
      </c>
      <c r="H99" s="21">
        <f>IFERROR(VLOOKUP(PRO!$C99, 'All Indicators - Breakdown'!$C:$GQ, H$1, FALSE), " ")</f>
        <v>3</v>
      </c>
      <c r="I99" s="21">
        <f>IFERROR(VLOOKUP(PRO!$C99, 'All Indicators - Breakdown'!$C:$GQ, I$1, FALSE), " ")</f>
        <v>1</v>
      </c>
      <c r="J99" s="21">
        <f>IFERROR(VLOOKUP(PRO!$C99, 'All Indicators - Breakdown'!$C:$GQ, J$1, FALSE), " ")</f>
        <v>4</v>
      </c>
      <c r="K99" s="21">
        <f>IFERROR(VLOOKUP(PRO!$C99, 'All Indicators - Breakdown'!$C:$GQ, K$1, FALSE), " ")</f>
        <v>4</v>
      </c>
      <c r="L99" s="21">
        <f>IFERROR(VLOOKUP(PRO!$C99, 'All Indicators - Breakdown'!$C:$GQ, L$1, FALSE), " ")</f>
        <v>2</v>
      </c>
      <c r="M99" s="21">
        <f>IFERROR(VLOOKUP(PRO!$C99, 'All Indicators - Breakdown'!$C:$GQ, M$1, FALSE), " ")</f>
        <v>4</v>
      </c>
      <c r="N99">
        <f t="shared" si="8"/>
        <v>4</v>
      </c>
      <c r="O99">
        <f t="shared" si="7"/>
        <v>4</v>
      </c>
      <c r="P99">
        <f t="shared" si="7"/>
        <v>4</v>
      </c>
      <c r="Q99">
        <f t="shared" si="7"/>
        <v>3</v>
      </c>
      <c r="R99">
        <f t="shared" si="7"/>
        <v>3</v>
      </c>
      <c r="S99">
        <f t="shared" si="7"/>
        <v>2</v>
      </c>
      <c r="T99">
        <f t="shared" si="7"/>
        <v>2</v>
      </c>
      <c r="U99">
        <f t="shared" si="7"/>
        <v>1</v>
      </c>
    </row>
    <row r="100" spans="1:21" ht="16.3" hidden="1" thickTop="1" thickBot="1" x14ac:dyDescent="0.3">
      <c r="A100" s="20" t="s">
        <v>311</v>
      </c>
      <c r="B100" s="20" t="s">
        <v>340</v>
      </c>
      <c r="C100" s="20" t="s">
        <v>341</v>
      </c>
      <c r="D100" s="10">
        <f t="shared" si="5"/>
        <v>4</v>
      </c>
      <c r="E100" s="35">
        <f t="shared" si="6"/>
        <v>3.6</v>
      </c>
      <c r="F100" s="21">
        <f>IFERROR(VLOOKUP($C100, 'All Indicators - Breakdown'!$C:$GQ, F$1, FALSE), " ")</f>
        <v>3</v>
      </c>
      <c r="G100" s="21">
        <f>IFERROR(VLOOKUP(PRO!$C100, 'All Indicators - Breakdown'!$C:$GQ, G$1, FALSE), " ")</f>
        <v>2</v>
      </c>
      <c r="H100" s="21">
        <f>IFERROR(VLOOKUP(PRO!$C100, 'All Indicators - Breakdown'!$C:$GQ, H$1, FALSE), " ")</f>
        <v>3</v>
      </c>
      <c r="I100" s="21">
        <f>IFERROR(VLOOKUP(PRO!$C100, 'All Indicators - Breakdown'!$C:$GQ, I$1, FALSE), " ")</f>
        <v>1</v>
      </c>
      <c r="J100" s="21">
        <f>IFERROR(VLOOKUP(PRO!$C100, 'All Indicators - Breakdown'!$C:$GQ, J$1, FALSE), " ")</f>
        <v>4</v>
      </c>
      <c r="K100" s="21">
        <f>IFERROR(VLOOKUP(PRO!$C100, 'All Indicators - Breakdown'!$C:$GQ, K$1, FALSE), " ")</f>
        <v>4</v>
      </c>
      <c r="L100" s="21">
        <f>IFERROR(VLOOKUP(PRO!$C100, 'All Indicators - Breakdown'!$C:$GQ, L$1, FALSE), " ")</f>
        <v>2</v>
      </c>
      <c r="M100" s="21">
        <f>IFERROR(VLOOKUP(PRO!$C100, 'All Indicators - Breakdown'!$C:$GQ, M$1, FALSE), " ")</f>
        <v>4</v>
      </c>
      <c r="N100">
        <f t="shared" si="8"/>
        <v>4</v>
      </c>
      <c r="O100">
        <f t="shared" si="7"/>
        <v>4</v>
      </c>
      <c r="P100">
        <f t="shared" si="7"/>
        <v>4</v>
      </c>
      <c r="Q100">
        <f t="shared" si="7"/>
        <v>3</v>
      </c>
      <c r="R100">
        <f t="shared" si="7"/>
        <v>3</v>
      </c>
      <c r="S100">
        <f t="shared" si="7"/>
        <v>2</v>
      </c>
      <c r="T100">
        <f t="shared" si="7"/>
        <v>2</v>
      </c>
      <c r="U100">
        <f t="shared" si="7"/>
        <v>1</v>
      </c>
    </row>
    <row r="101" spans="1:21" ht="16.3" thickTop="1" thickBot="1" x14ac:dyDescent="0.3">
      <c r="A101" s="20" t="s">
        <v>342</v>
      </c>
      <c r="B101" s="20" t="s">
        <v>342</v>
      </c>
      <c r="C101" s="20" t="s">
        <v>343</v>
      </c>
      <c r="D101" s="10">
        <f t="shared" si="5"/>
        <v>3</v>
      </c>
      <c r="E101" s="35">
        <f t="shared" si="6"/>
        <v>3.2</v>
      </c>
      <c r="F101" s="21">
        <f>IFERROR(VLOOKUP($C101, 'All Indicators - Breakdown'!$C:$GQ, F$1, FALSE), " ")</f>
        <v>1</v>
      </c>
      <c r="G101" s="21">
        <f>IFERROR(VLOOKUP(PRO!$C101, 'All Indicators - Breakdown'!$C:$GQ, G$1, FALSE), " ")</f>
        <v>1</v>
      </c>
      <c r="H101" s="21">
        <f>IFERROR(VLOOKUP(PRO!$C101, 'All Indicators - Breakdown'!$C:$GQ, H$1, FALSE), " ")</f>
        <v>2</v>
      </c>
      <c r="I101" s="21">
        <f>IFERROR(VLOOKUP(PRO!$C101, 'All Indicators - Breakdown'!$C:$GQ, I$1, FALSE), " ")</f>
        <v>1</v>
      </c>
      <c r="J101" s="21">
        <f>IFERROR(VLOOKUP(PRO!$C101, 'All Indicators - Breakdown'!$C:$GQ, J$1, FALSE), " ")</f>
        <v>4</v>
      </c>
      <c r="K101" s="21">
        <f>IFERROR(VLOOKUP(PRO!$C101, 'All Indicators - Breakdown'!$C:$GQ, K$1, FALSE), " ")</f>
        <v>4</v>
      </c>
      <c r="L101" s="21">
        <f>IFERROR(VLOOKUP(PRO!$C101, 'All Indicators - Breakdown'!$C:$GQ, L$1, FALSE), " ")</f>
        <v>2</v>
      </c>
      <c r="M101" s="21">
        <f>IFERROR(VLOOKUP(PRO!$C101, 'All Indicators - Breakdown'!$C:$GQ, M$1, FALSE), " ")</f>
        <v>4</v>
      </c>
      <c r="N101">
        <f t="shared" si="8"/>
        <v>4</v>
      </c>
      <c r="O101">
        <f t="shared" si="7"/>
        <v>4</v>
      </c>
      <c r="P101">
        <f t="shared" si="7"/>
        <v>4</v>
      </c>
      <c r="Q101">
        <f t="shared" si="7"/>
        <v>2</v>
      </c>
      <c r="R101">
        <f t="shared" si="7"/>
        <v>2</v>
      </c>
      <c r="S101">
        <f t="shared" si="7"/>
        <v>1</v>
      </c>
      <c r="T101">
        <f t="shared" si="7"/>
        <v>1</v>
      </c>
      <c r="U101">
        <f t="shared" si="7"/>
        <v>1</v>
      </c>
    </row>
    <row r="102" spans="1:21" ht="16.3" hidden="1" thickTop="1" thickBot="1" x14ac:dyDescent="0.3">
      <c r="A102" s="20" t="s">
        <v>342</v>
      </c>
      <c r="B102" s="20" t="s">
        <v>344</v>
      </c>
      <c r="C102" s="20" t="s">
        <v>345</v>
      </c>
      <c r="D102" s="10">
        <f t="shared" si="5"/>
        <v>4</v>
      </c>
      <c r="E102" s="35">
        <f t="shared" si="6"/>
        <v>3.6</v>
      </c>
      <c r="F102" s="21">
        <f>IFERROR(VLOOKUP($C102, 'All Indicators - Breakdown'!$C:$GQ, F$1, FALSE), " ")</f>
        <v>1</v>
      </c>
      <c r="G102" s="21">
        <f>IFERROR(VLOOKUP(PRO!$C102, 'All Indicators - Breakdown'!$C:$GQ, G$1, FALSE), " ")</f>
        <v>1</v>
      </c>
      <c r="H102" s="21">
        <f>IFERROR(VLOOKUP(PRO!$C102, 'All Indicators - Breakdown'!$C:$GQ, H$1, FALSE), " ")</f>
        <v>3</v>
      </c>
      <c r="I102" s="21">
        <f>IFERROR(VLOOKUP(PRO!$C102, 'All Indicators - Breakdown'!$C:$GQ, I$1, FALSE), " ")</f>
        <v>1</v>
      </c>
      <c r="J102" s="21">
        <f>IFERROR(VLOOKUP(PRO!$C102, 'All Indicators - Breakdown'!$C:$GQ, J$1, FALSE), " ")</f>
        <v>4</v>
      </c>
      <c r="K102" s="21">
        <f>IFERROR(VLOOKUP(PRO!$C102, 'All Indicators - Breakdown'!$C:$GQ, K$1, FALSE), " ")</f>
        <v>4</v>
      </c>
      <c r="L102" s="21">
        <f>IFERROR(VLOOKUP(PRO!$C102, 'All Indicators - Breakdown'!$C:$GQ, L$1, FALSE), " ")</f>
        <v>3</v>
      </c>
      <c r="M102" s="21">
        <f>IFERROR(VLOOKUP(PRO!$C102, 'All Indicators - Breakdown'!$C:$GQ, M$1, FALSE), " ")</f>
        <v>4</v>
      </c>
      <c r="N102">
        <f t="shared" si="8"/>
        <v>4</v>
      </c>
      <c r="O102">
        <f t="shared" si="7"/>
        <v>4</v>
      </c>
      <c r="P102">
        <f t="shared" si="7"/>
        <v>4</v>
      </c>
      <c r="Q102">
        <f t="shared" si="7"/>
        <v>3</v>
      </c>
      <c r="R102">
        <f t="shared" si="7"/>
        <v>3</v>
      </c>
      <c r="S102">
        <f t="shared" si="7"/>
        <v>1</v>
      </c>
      <c r="T102">
        <f t="shared" si="7"/>
        <v>1</v>
      </c>
      <c r="U102">
        <f t="shared" si="7"/>
        <v>1</v>
      </c>
    </row>
    <row r="103" spans="1:21" ht="16.3" thickTop="1" thickBot="1" x14ac:dyDescent="0.3">
      <c r="A103" s="20" t="s">
        <v>342</v>
      </c>
      <c r="B103" s="20" t="s">
        <v>346</v>
      </c>
      <c r="C103" s="20" t="s">
        <v>347</v>
      </c>
      <c r="D103" s="10">
        <f t="shared" si="5"/>
        <v>4</v>
      </c>
      <c r="E103" s="35">
        <f t="shared" si="6"/>
        <v>3.6</v>
      </c>
      <c r="F103" s="21">
        <f>IFERROR(VLOOKUP($C103, 'All Indicators - Breakdown'!$C:$GQ, F$1, FALSE), " ")</f>
        <v>1</v>
      </c>
      <c r="G103" s="21">
        <f>IFERROR(VLOOKUP(PRO!$C103, 'All Indicators - Breakdown'!$C:$GQ, G$1, FALSE), " ")</f>
        <v>1</v>
      </c>
      <c r="H103" s="21">
        <f>IFERROR(VLOOKUP(PRO!$C103, 'All Indicators - Breakdown'!$C:$GQ, H$1, FALSE), " ")</f>
        <v>3</v>
      </c>
      <c r="I103" s="21">
        <f>IFERROR(VLOOKUP(PRO!$C103, 'All Indicators - Breakdown'!$C:$GQ, I$1, FALSE), " ")</f>
        <v>1</v>
      </c>
      <c r="J103" s="21">
        <f>IFERROR(VLOOKUP(PRO!$C103, 'All Indicators - Breakdown'!$C:$GQ, J$1, FALSE), " ")</f>
        <v>4</v>
      </c>
      <c r="K103" s="21">
        <f>IFERROR(VLOOKUP(PRO!$C103, 'All Indicators - Breakdown'!$C:$GQ, K$1, FALSE), " ")</f>
        <v>4</v>
      </c>
      <c r="L103" s="21">
        <f>IFERROR(VLOOKUP(PRO!$C103, 'All Indicators - Breakdown'!$C:$GQ, L$1, FALSE), " ")</f>
        <v>3</v>
      </c>
      <c r="M103" s="21">
        <f>IFERROR(VLOOKUP(PRO!$C103, 'All Indicators - Breakdown'!$C:$GQ, M$1, FALSE), " ")</f>
        <v>4</v>
      </c>
      <c r="N103">
        <f t="shared" si="8"/>
        <v>4</v>
      </c>
      <c r="O103">
        <f t="shared" si="7"/>
        <v>4</v>
      </c>
      <c r="P103">
        <f t="shared" si="7"/>
        <v>4</v>
      </c>
      <c r="Q103">
        <f t="shared" si="7"/>
        <v>3</v>
      </c>
      <c r="R103">
        <f t="shared" si="7"/>
        <v>3</v>
      </c>
      <c r="S103">
        <f t="shared" si="7"/>
        <v>1</v>
      </c>
      <c r="T103">
        <f t="shared" si="7"/>
        <v>1</v>
      </c>
      <c r="U103">
        <f t="shared" si="7"/>
        <v>1</v>
      </c>
    </row>
    <row r="104" spans="1:21" ht="16.3" thickTop="1" thickBot="1" x14ac:dyDescent="0.3">
      <c r="A104" s="20" t="s">
        <v>342</v>
      </c>
      <c r="B104" s="20" t="s">
        <v>348</v>
      </c>
      <c r="C104" s="20" t="s">
        <v>349</v>
      </c>
      <c r="D104" s="10">
        <f t="shared" si="5"/>
        <v>4</v>
      </c>
      <c r="E104" s="35">
        <f t="shared" si="6"/>
        <v>3.6</v>
      </c>
      <c r="F104" s="21">
        <f>IFERROR(VLOOKUP($C104, 'All Indicators - Breakdown'!$C:$GQ, F$1, FALSE), " ")</f>
        <v>1</v>
      </c>
      <c r="G104" s="21">
        <f>IFERROR(VLOOKUP(PRO!$C104, 'All Indicators - Breakdown'!$C:$GQ, G$1, FALSE), " ")</f>
        <v>1</v>
      </c>
      <c r="H104" s="21">
        <f>IFERROR(VLOOKUP(PRO!$C104, 'All Indicators - Breakdown'!$C:$GQ, H$1, FALSE), " ")</f>
        <v>3</v>
      </c>
      <c r="I104" s="21">
        <f>IFERROR(VLOOKUP(PRO!$C104, 'All Indicators - Breakdown'!$C:$GQ, I$1, FALSE), " ")</f>
        <v>1</v>
      </c>
      <c r="J104" s="21">
        <f>IFERROR(VLOOKUP(PRO!$C104, 'All Indicators - Breakdown'!$C:$GQ, J$1, FALSE), " ")</f>
        <v>4</v>
      </c>
      <c r="K104" s="21">
        <f>IFERROR(VLOOKUP(PRO!$C104, 'All Indicators - Breakdown'!$C:$GQ, K$1, FALSE), " ")</f>
        <v>4</v>
      </c>
      <c r="L104" s="21">
        <f>IFERROR(VLOOKUP(PRO!$C104, 'All Indicators - Breakdown'!$C:$GQ, L$1, FALSE), " ")</f>
        <v>3</v>
      </c>
      <c r="M104" s="21">
        <f>IFERROR(VLOOKUP(PRO!$C104, 'All Indicators - Breakdown'!$C:$GQ, M$1, FALSE), " ")</f>
        <v>4</v>
      </c>
      <c r="N104">
        <f t="shared" si="8"/>
        <v>4</v>
      </c>
      <c r="O104">
        <f t="shared" si="7"/>
        <v>4</v>
      </c>
      <c r="P104">
        <f t="shared" si="7"/>
        <v>4</v>
      </c>
      <c r="Q104">
        <f t="shared" si="7"/>
        <v>3</v>
      </c>
      <c r="R104">
        <f t="shared" si="7"/>
        <v>3</v>
      </c>
      <c r="S104">
        <f t="shared" si="7"/>
        <v>1</v>
      </c>
      <c r="T104">
        <f t="shared" si="7"/>
        <v>1</v>
      </c>
      <c r="U104">
        <f t="shared" si="7"/>
        <v>1</v>
      </c>
    </row>
    <row r="105" spans="1:21" ht="16.3" thickTop="1" thickBot="1" x14ac:dyDescent="0.3">
      <c r="A105" s="20" t="s">
        <v>342</v>
      </c>
      <c r="B105" s="20" t="s">
        <v>350</v>
      </c>
      <c r="C105" s="20" t="s">
        <v>351</v>
      </c>
      <c r="D105" s="10">
        <f t="shared" si="5"/>
        <v>3</v>
      </c>
      <c r="E105" s="35">
        <f t="shared" si="6"/>
        <v>3.4</v>
      </c>
      <c r="F105" s="21">
        <f>IFERROR(VLOOKUP($C105, 'All Indicators - Breakdown'!$C:$GQ, F$1, FALSE), " ")</f>
        <v>1</v>
      </c>
      <c r="G105" s="21">
        <f>IFERROR(VLOOKUP(PRO!$C105, 'All Indicators - Breakdown'!$C:$GQ, G$1, FALSE), " ")</f>
        <v>1</v>
      </c>
      <c r="H105" s="21">
        <f>IFERROR(VLOOKUP(PRO!$C105, 'All Indicators - Breakdown'!$C:$GQ, H$1, FALSE), " ")</f>
        <v>3</v>
      </c>
      <c r="I105" s="21">
        <f>IFERROR(VLOOKUP(PRO!$C105, 'All Indicators - Breakdown'!$C:$GQ, I$1, FALSE), " ")</f>
        <v>1</v>
      </c>
      <c r="J105" s="21">
        <f>IFERROR(VLOOKUP(PRO!$C105, 'All Indicators - Breakdown'!$C:$GQ, J$1, FALSE), " ")</f>
        <v>4</v>
      </c>
      <c r="K105" s="21">
        <f>IFERROR(VLOOKUP(PRO!$C105, 'All Indicators - Breakdown'!$C:$GQ, K$1, FALSE), " ")</f>
        <v>3</v>
      </c>
      <c r="L105" s="21">
        <f>IFERROR(VLOOKUP(PRO!$C105, 'All Indicators - Breakdown'!$C:$GQ, L$1, FALSE), " ")</f>
        <v>3</v>
      </c>
      <c r="M105" s="21">
        <f>IFERROR(VLOOKUP(PRO!$C105, 'All Indicators - Breakdown'!$C:$GQ, M$1, FALSE), " ")</f>
        <v>4</v>
      </c>
      <c r="N105">
        <f t="shared" si="8"/>
        <v>4</v>
      </c>
      <c r="O105">
        <f t="shared" si="7"/>
        <v>4</v>
      </c>
      <c r="P105">
        <f t="shared" si="7"/>
        <v>3</v>
      </c>
      <c r="Q105">
        <f t="shared" si="7"/>
        <v>3</v>
      </c>
      <c r="R105">
        <f t="shared" si="7"/>
        <v>3</v>
      </c>
      <c r="S105">
        <f t="shared" si="7"/>
        <v>1</v>
      </c>
      <c r="T105">
        <f t="shared" si="7"/>
        <v>1</v>
      </c>
      <c r="U105">
        <f t="shared" si="7"/>
        <v>1</v>
      </c>
    </row>
    <row r="106" spans="1:21" ht="16.3" thickTop="1" thickBot="1" x14ac:dyDescent="0.3">
      <c r="A106" s="20" t="s">
        <v>342</v>
      </c>
      <c r="B106" s="20" t="s">
        <v>352</v>
      </c>
      <c r="C106" s="20" t="s">
        <v>353</v>
      </c>
      <c r="D106" s="10">
        <f t="shared" si="5"/>
        <v>4</v>
      </c>
      <c r="E106" s="35">
        <f t="shared" si="6"/>
        <v>3.6</v>
      </c>
      <c r="F106" s="21">
        <f>IFERROR(VLOOKUP($C106, 'All Indicators - Breakdown'!$C:$GQ, F$1, FALSE), " ")</f>
        <v>1</v>
      </c>
      <c r="G106" s="21">
        <f>IFERROR(VLOOKUP(PRO!$C106, 'All Indicators - Breakdown'!$C:$GQ, G$1, FALSE), " ")</f>
        <v>1</v>
      </c>
      <c r="H106" s="21">
        <f>IFERROR(VLOOKUP(PRO!$C106, 'All Indicators - Breakdown'!$C:$GQ, H$1, FALSE), " ")</f>
        <v>3</v>
      </c>
      <c r="I106" s="21">
        <f>IFERROR(VLOOKUP(PRO!$C106, 'All Indicators - Breakdown'!$C:$GQ, I$1, FALSE), " ")</f>
        <v>1</v>
      </c>
      <c r="J106" s="21">
        <f>IFERROR(VLOOKUP(PRO!$C106, 'All Indicators - Breakdown'!$C:$GQ, J$1, FALSE), " ")</f>
        <v>4</v>
      </c>
      <c r="K106" s="21">
        <f>IFERROR(VLOOKUP(PRO!$C106, 'All Indicators - Breakdown'!$C:$GQ, K$1, FALSE), " ")</f>
        <v>4</v>
      </c>
      <c r="L106" s="21">
        <f>IFERROR(VLOOKUP(PRO!$C106, 'All Indicators - Breakdown'!$C:$GQ, L$1, FALSE), " ")</f>
        <v>3</v>
      </c>
      <c r="M106" s="21">
        <f>IFERROR(VLOOKUP(PRO!$C106, 'All Indicators - Breakdown'!$C:$GQ, M$1, FALSE), " ")</f>
        <v>4</v>
      </c>
      <c r="N106">
        <f t="shared" si="8"/>
        <v>4</v>
      </c>
      <c r="O106">
        <f t="shared" si="7"/>
        <v>4</v>
      </c>
      <c r="P106">
        <f t="shared" si="7"/>
        <v>4</v>
      </c>
      <c r="Q106">
        <f t="shared" si="7"/>
        <v>3</v>
      </c>
      <c r="R106">
        <f t="shared" si="7"/>
        <v>3</v>
      </c>
      <c r="S106">
        <f t="shared" si="7"/>
        <v>1</v>
      </c>
      <c r="T106">
        <f t="shared" si="7"/>
        <v>1</v>
      </c>
      <c r="U106">
        <f t="shared" si="7"/>
        <v>1</v>
      </c>
    </row>
    <row r="107" spans="1:21" ht="16.3" thickTop="1" thickBot="1" x14ac:dyDescent="0.3">
      <c r="A107" s="20" t="s">
        <v>342</v>
      </c>
      <c r="B107" s="20" t="s">
        <v>354</v>
      </c>
      <c r="C107" s="20" t="s">
        <v>355</v>
      </c>
      <c r="D107" s="10">
        <f t="shared" si="5"/>
        <v>4</v>
      </c>
      <c r="E107" s="35">
        <f t="shared" si="6"/>
        <v>3.8</v>
      </c>
      <c r="F107" s="21">
        <f>IFERROR(VLOOKUP($C107, 'All Indicators - Breakdown'!$C:$GQ, F$1, FALSE), " ")</f>
        <v>1</v>
      </c>
      <c r="G107" s="21">
        <f>IFERROR(VLOOKUP(PRO!$C107, 'All Indicators - Breakdown'!$C:$GQ, G$1, FALSE), " ")</f>
        <v>1</v>
      </c>
      <c r="H107" s="21">
        <f>IFERROR(VLOOKUP(PRO!$C107, 'All Indicators - Breakdown'!$C:$GQ, H$1, FALSE), " ")</f>
        <v>4</v>
      </c>
      <c r="I107" s="21">
        <f>IFERROR(VLOOKUP(PRO!$C107, 'All Indicators - Breakdown'!$C:$GQ, I$1, FALSE), " ")</f>
        <v>1</v>
      </c>
      <c r="J107" s="21">
        <f>IFERROR(VLOOKUP(PRO!$C107, 'All Indicators - Breakdown'!$C:$GQ, J$1, FALSE), " ")</f>
        <v>4</v>
      </c>
      <c r="K107" s="21">
        <f>IFERROR(VLOOKUP(PRO!$C107, 'All Indicators - Breakdown'!$C:$GQ, K$1, FALSE), " ")</f>
        <v>4</v>
      </c>
      <c r="L107" s="21">
        <f>IFERROR(VLOOKUP(PRO!$C107, 'All Indicators - Breakdown'!$C:$GQ, L$1, FALSE), " ")</f>
        <v>3</v>
      </c>
      <c r="M107" s="21">
        <f>IFERROR(VLOOKUP(PRO!$C107, 'All Indicators - Breakdown'!$C:$GQ, M$1, FALSE), " ")</f>
        <v>4</v>
      </c>
      <c r="N107">
        <f t="shared" si="8"/>
        <v>4</v>
      </c>
      <c r="O107">
        <f t="shared" si="7"/>
        <v>4</v>
      </c>
      <c r="P107">
        <f t="shared" si="7"/>
        <v>4</v>
      </c>
      <c r="Q107">
        <f t="shared" si="7"/>
        <v>4</v>
      </c>
      <c r="R107">
        <f t="shared" si="7"/>
        <v>3</v>
      </c>
      <c r="S107">
        <f t="shared" si="7"/>
        <v>1</v>
      </c>
      <c r="T107">
        <f t="shared" si="7"/>
        <v>1</v>
      </c>
      <c r="U107">
        <f t="shared" si="7"/>
        <v>1</v>
      </c>
    </row>
    <row r="108" spans="1:21" ht="16.3" thickTop="1" thickBot="1" x14ac:dyDescent="0.3">
      <c r="A108" s="20" t="s">
        <v>356</v>
      </c>
      <c r="B108" s="20" t="s">
        <v>356</v>
      </c>
      <c r="C108" s="20" t="s">
        <v>357</v>
      </c>
      <c r="D108" s="10">
        <f t="shared" si="5"/>
        <v>3</v>
      </c>
      <c r="E108" s="35">
        <f t="shared" si="6"/>
        <v>2.6</v>
      </c>
      <c r="F108" s="21">
        <f>IFERROR(VLOOKUP($C108, 'All Indicators - Breakdown'!$C:$GQ, F$1, FALSE), " ")</f>
        <v>1</v>
      </c>
      <c r="G108" s="21">
        <f>IFERROR(VLOOKUP(PRO!$C108, 'All Indicators - Breakdown'!$C:$GQ, G$1, FALSE), " ")</f>
        <v>1</v>
      </c>
      <c r="H108" s="21">
        <f>IFERROR(VLOOKUP(PRO!$C108, 'All Indicators - Breakdown'!$C:$GQ, H$1, FALSE), " ")</f>
        <v>2</v>
      </c>
      <c r="I108" s="21">
        <f>IFERROR(VLOOKUP(PRO!$C108, 'All Indicators - Breakdown'!$C:$GQ, I$1, FALSE), " ")</f>
        <v>1</v>
      </c>
      <c r="J108" s="21">
        <f>IFERROR(VLOOKUP(PRO!$C108, 'All Indicators - Breakdown'!$C:$GQ, J$1, FALSE), " ")</f>
        <v>3</v>
      </c>
      <c r="K108" s="21">
        <f>IFERROR(VLOOKUP(PRO!$C108, 'All Indicators - Breakdown'!$C:$GQ, K$1, FALSE), " ")</f>
        <v>3</v>
      </c>
      <c r="L108" s="21">
        <f>IFERROR(VLOOKUP(PRO!$C108, 'All Indicators - Breakdown'!$C:$GQ, L$1, FALSE), " ")</f>
        <v>2</v>
      </c>
      <c r="M108" s="21">
        <f>IFERROR(VLOOKUP(PRO!$C108, 'All Indicators - Breakdown'!$C:$GQ, M$1, FALSE), " ")</f>
        <v>3</v>
      </c>
      <c r="N108">
        <f t="shared" si="8"/>
        <v>3</v>
      </c>
      <c r="O108">
        <f t="shared" si="7"/>
        <v>3</v>
      </c>
      <c r="P108">
        <f t="shared" si="7"/>
        <v>3</v>
      </c>
      <c r="Q108">
        <f t="shared" si="7"/>
        <v>2</v>
      </c>
      <c r="R108">
        <f t="shared" si="7"/>
        <v>2</v>
      </c>
      <c r="S108">
        <f t="shared" si="7"/>
        <v>1</v>
      </c>
      <c r="T108">
        <f t="shared" si="7"/>
        <v>1</v>
      </c>
      <c r="U108">
        <f t="shared" si="7"/>
        <v>1</v>
      </c>
    </row>
    <row r="109" spans="1:21" ht="16.3" thickTop="1" thickBot="1" x14ac:dyDescent="0.3">
      <c r="A109" s="20" t="s">
        <v>356</v>
      </c>
      <c r="B109" s="20" t="s">
        <v>358</v>
      </c>
      <c r="C109" s="20" t="s">
        <v>359</v>
      </c>
      <c r="D109" s="10">
        <f t="shared" si="5"/>
        <v>3</v>
      </c>
      <c r="E109" s="35">
        <f t="shared" si="6"/>
        <v>2.8</v>
      </c>
      <c r="F109" s="21">
        <f>IFERROR(VLOOKUP($C109, 'All Indicators - Breakdown'!$C:$GQ, F$1, FALSE), " ")</f>
        <v>2</v>
      </c>
      <c r="G109" s="21">
        <f>IFERROR(VLOOKUP(PRO!$C109, 'All Indicators - Breakdown'!$C:$GQ, G$1, FALSE), " ")</f>
        <v>2</v>
      </c>
      <c r="H109" s="21">
        <f>IFERROR(VLOOKUP(PRO!$C109, 'All Indicators - Breakdown'!$C:$GQ, H$1, FALSE), " ")</f>
        <v>2</v>
      </c>
      <c r="I109" s="21">
        <f>IFERROR(VLOOKUP(PRO!$C109, 'All Indicators - Breakdown'!$C:$GQ, I$1, FALSE), " ")</f>
        <v>1</v>
      </c>
      <c r="J109" s="21">
        <f>IFERROR(VLOOKUP(PRO!$C109, 'All Indicators - Breakdown'!$C:$GQ, J$1, FALSE), " ")</f>
        <v>3</v>
      </c>
      <c r="K109" s="21">
        <f>IFERROR(VLOOKUP(PRO!$C109, 'All Indicators - Breakdown'!$C:$GQ, K$1, FALSE), " ")</f>
        <v>3</v>
      </c>
      <c r="L109" s="21">
        <f>IFERROR(VLOOKUP(PRO!$C109, 'All Indicators - Breakdown'!$C:$GQ, L$1, FALSE), " ")</f>
        <v>2</v>
      </c>
      <c r="M109" s="21">
        <f>IFERROR(VLOOKUP(PRO!$C109, 'All Indicators - Breakdown'!$C:$GQ, M$1, FALSE), " ")</f>
        <v>4</v>
      </c>
      <c r="N109">
        <f t="shared" si="8"/>
        <v>4</v>
      </c>
      <c r="O109">
        <f t="shared" si="7"/>
        <v>3</v>
      </c>
      <c r="P109">
        <f t="shared" si="7"/>
        <v>3</v>
      </c>
      <c r="Q109">
        <f t="shared" si="7"/>
        <v>2</v>
      </c>
      <c r="R109">
        <f t="shared" si="7"/>
        <v>2</v>
      </c>
      <c r="S109">
        <f t="shared" si="7"/>
        <v>2</v>
      </c>
      <c r="T109">
        <f t="shared" si="7"/>
        <v>2</v>
      </c>
      <c r="U109">
        <f t="shared" si="7"/>
        <v>1</v>
      </c>
    </row>
    <row r="110" spans="1:21" ht="16.3" thickTop="1" thickBot="1" x14ac:dyDescent="0.3">
      <c r="A110" s="20" t="s">
        <v>356</v>
      </c>
      <c r="B110" s="20" t="s">
        <v>360</v>
      </c>
      <c r="C110" s="20" t="s">
        <v>361</v>
      </c>
      <c r="D110" s="10">
        <f t="shared" si="5"/>
        <v>2</v>
      </c>
      <c r="E110" s="35">
        <f t="shared" si="6"/>
        <v>2.4</v>
      </c>
      <c r="F110" s="21">
        <f>IFERROR(VLOOKUP($C110, 'All Indicators - Breakdown'!$C:$GQ, F$1, FALSE), " ")</f>
        <v>1</v>
      </c>
      <c r="G110" s="21">
        <f>IFERROR(VLOOKUP(PRO!$C110, 'All Indicators - Breakdown'!$C:$GQ, G$1, FALSE), " ")</f>
        <v>1</v>
      </c>
      <c r="H110" s="21">
        <f>IFERROR(VLOOKUP(PRO!$C110, 'All Indicators - Breakdown'!$C:$GQ, H$1, FALSE), " ")</f>
        <v>2</v>
      </c>
      <c r="I110" s="21">
        <f>IFERROR(VLOOKUP(PRO!$C110, 'All Indicators - Breakdown'!$C:$GQ, I$1, FALSE), " ")</f>
        <v>1</v>
      </c>
      <c r="J110" s="21">
        <f>IFERROR(VLOOKUP(PRO!$C110, 'All Indicators - Breakdown'!$C:$GQ, J$1, FALSE), " ")</f>
        <v>3</v>
      </c>
      <c r="K110" s="21">
        <f>IFERROR(VLOOKUP(PRO!$C110, 'All Indicators - Breakdown'!$C:$GQ, K$1, FALSE), " ")</f>
        <v>3</v>
      </c>
      <c r="L110" s="21">
        <f>IFERROR(VLOOKUP(PRO!$C110, 'All Indicators - Breakdown'!$C:$GQ, L$1, FALSE), " ")</f>
        <v>2</v>
      </c>
      <c r="M110" s="21">
        <f>IFERROR(VLOOKUP(PRO!$C110, 'All Indicators - Breakdown'!$C:$GQ, M$1, FALSE), " ")</f>
        <v>2</v>
      </c>
      <c r="N110">
        <f t="shared" si="8"/>
        <v>3</v>
      </c>
      <c r="O110">
        <f t="shared" si="7"/>
        <v>3</v>
      </c>
      <c r="P110">
        <f t="shared" si="7"/>
        <v>2</v>
      </c>
      <c r="Q110">
        <f t="shared" si="7"/>
        <v>2</v>
      </c>
      <c r="R110">
        <f t="shared" si="7"/>
        <v>2</v>
      </c>
      <c r="S110">
        <f t="shared" si="7"/>
        <v>1</v>
      </c>
      <c r="T110">
        <f t="shared" si="7"/>
        <v>1</v>
      </c>
      <c r="U110">
        <f t="shared" si="7"/>
        <v>1</v>
      </c>
    </row>
    <row r="111" spans="1:21" ht="16.3" thickTop="1" thickBot="1" x14ac:dyDescent="0.3">
      <c r="A111" s="20" t="s">
        <v>356</v>
      </c>
      <c r="B111" s="20" t="s">
        <v>362</v>
      </c>
      <c r="C111" s="20" t="s">
        <v>363</v>
      </c>
      <c r="D111" s="10">
        <f t="shared" si="5"/>
        <v>3</v>
      </c>
      <c r="E111" s="35">
        <f t="shared" si="6"/>
        <v>2.8</v>
      </c>
      <c r="F111" s="21">
        <f>IFERROR(VLOOKUP($C111, 'All Indicators - Breakdown'!$C:$GQ, F$1, FALSE), " ")</f>
        <v>1</v>
      </c>
      <c r="G111" s="21">
        <f>IFERROR(VLOOKUP(PRO!$C111, 'All Indicators - Breakdown'!$C:$GQ, G$1, FALSE), " ")</f>
        <v>1</v>
      </c>
      <c r="H111" s="21">
        <f>IFERROR(VLOOKUP(PRO!$C111, 'All Indicators - Breakdown'!$C:$GQ, H$1, FALSE), " ")</f>
        <v>2</v>
      </c>
      <c r="I111" s="21">
        <f>IFERROR(VLOOKUP(PRO!$C111, 'All Indicators - Breakdown'!$C:$GQ, I$1, FALSE), " ")</f>
        <v>1</v>
      </c>
      <c r="J111" s="21">
        <f>IFERROR(VLOOKUP(PRO!$C111, 'All Indicators - Breakdown'!$C:$GQ, J$1, FALSE), " ")</f>
        <v>4</v>
      </c>
      <c r="K111" s="21">
        <f>IFERROR(VLOOKUP(PRO!$C111, 'All Indicators - Breakdown'!$C:$GQ, K$1, FALSE), " ")</f>
        <v>4</v>
      </c>
      <c r="L111" s="21">
        <f>IFERROR(VLOOKUP(PRO!$C111, 'All Indicators - Breakdown'!$C:$GQ, L$1, FALSE), " ")</f>
        <v>2</v>
      </c>
      <c r="M111" s="21">
        <f>IFERROR(VLOOKUP(PRO!$C111, 'All Indicators - Breakdown'!$C:$GQ, M$1, FALSE), " ")</f>
        <v>2</v>
      </c>
      <c r="N111">
        <f t="shared" si="8"/>
        <v>4</v>
      </c>
      <c r="O111">
        <f t="shared" si="7"/>
        <v>4</v>
      </c>
      <c r="P111">
        <f t="shared" si="7"/>
        <v>2</v>
      </c>
      <c r="Q111">
        <f t="shared" si="7"/>
        <v>2</v>
      </c>
      <c r="R111">
        <f t="shared" si="7"/>
        <v>2</v>
      </c>
      <c r="S111">
        <f t="shared" si="7"/>
        <v>1</v>
      </c>
      <c r="T111">
        <f t="shared" si="7"/>
        <v>1</v>
      </c>
      <c r="U111">
        <f t="shared" si="7"/>
        <v>1</v>
      </c>
    </row>
    <row r="112" spans="1:21" ht="16.3" thickTop="1" thickBot="1" x14ac:dyDescent="0.3">
      <c r="A112" s="20" t="s">
        <v>356</v>
      </c>
      <c r="B112" s="20" t="s">
        <v>364</v>
      </c>
      <c r="C112" s="20" t="s">
        <v>365</v>
      </c>
      <c r="D112" s="10">
        <f t="shared" si="5"/>
        <v>3</v>
      </c>
      <c r="E112" s="35">
        <f t="shared" si="6"/>
        <v>2.6</v>
      </c>
      <c r="F112" s="21">
        <f>IFERROR(VLOOKUP($C112, 'All Indicators - Breakdown'!$C:$GQ, F$1, FALSE), " ")</f>
        <v>1</v>
      </c>
      <c r="G112" s="21">
        <f>IFERROR(VLOOKUP(PRO!$C112, 'All Indicators - Breakdown'!$C:$GQ, G$1, FALSE), " ")</f>
        <v>1</v>
      </c>
      <c r="H112" s="21">
        <f>IFERROR(VLOOKUP(PRO!$C112, 'All Indicators - Breakdown'!$C:$GQ, H$1, FALSE), " ")</f>
        <v>2</v>
      </c>
      <c r="I112" s="21">
        <f>IFERROR(VLOOKUP(PRO!$C112, 'All Indicators - Breakdown'!$C:$GQ, I$1, FALSE), " ")</f>
        <v>1</v>
      </c>
      <c r="J112" s="21">
        <f>IFERROR(VLOOKUP(PRO!$C112, 'All Indicators - Breakdown'!$C:$GQ, J$1, FALSE), " ")</f>
        <v>4</v>
      </c>
      <c r="K112" s="21">
        <f>IFERROR(VLOOKUP(PRO!$C112, 'All Indicators - Breakdown'!$C:$GQ, K$1, FALSE), " ")</f>
        <v>3</v>
      </c>
      <c r="L112" s="21">
        <f>IFERROR(VLOOKUP(PRO!$C112, 'All Indicators - Breakdown'!$C:$GQ, L$1, FALSE), " ")</f>
        <v>2</v>
      </c>
      <c r="M112" s="21">
        <f>IFERROR(VLOOKUP(PRO!$C112, 'All Indicators - Breakdown'!$C:$GQ, M$1, FALSE), " ")</f>
        <v>2</v>
      </c>
      <c r="N112">
        <f t="shared" si="8"/>
        <v>4</v>
      </c>
      <c r="O112">
        <f t="shared" si="7"/>
        <v>3</v>
      </c>
      <c r="P112">
        <f t="shared" si="7"/>
        <v>2</v>
      </c>
      <c r="Q112">
        <f t="shared" si="7"/>
        <v>2</v>
      </c>
      <c r="R112">
        <f t="shared" si="7"/>
        <v>2</v>
      </c>
      <c r="S112">
        <f t="shared" si="7"/>
        <v>1</v>
      </c>
      <c r="T112">
        <f t="shared" si="7"/>
        <v>1</v>
      </c>
      <c r="U112">
        <f t="shared" si="7"/>
        <v>1</v>
      </c>
    </row>
    <row r="113" spans="1:21" ht="16.3" thickTop="1" thickBot="1" x14ac:dyDescent="0.3">
      <c r="A113" s="20" t="s">
        <v>356</v>
      </c>
      <c r="B113" s="20" t="s">
        <v>366</v>
      </c>
      <c r="C113" s="20" t="s">
        <v>367</v>
      </c>
      <c r="D113" s="10">
        <f t="shared" si="5"/>
        <v>3</v>
      </c>
      <c r="E113" s="35">
        <f t="shared" si="6"/>
        <v>3.2</v>
      </c>
      <c r="F113" s="21">
        <f>IFERROR(VLOOKUP($C113, 'All Indicators - Breakdown'!$C:$GQ, F$1, FALSE), " ")</f>
        <v>1</v>
      </c>
      <c r="G113" s="21">
        <f>IFERROR(VLOOKUP(PRO!$C113, 'All Indicators - Breakdown'!$C:$GQ, G$1, FALSE), " ")</f>
        <v>1</v>
      </c>
      <c r="H113" s="21">
        <f>IFERROR(VLOOKUP(PRO!$C113, 'All Indicators - Breakdown'!$C:$GQ, H$1, FALSE), " ")</f>
        <v>2</v>
      </c>
      <c r="I113" s="21">
        <f>IFERROR(VLOOKUP(PRO!$C113, 'All Indicators - Breakdown'!$C:$GQ, I$1, FALSE), " ")</f>
        <v>1</v>
      </c>
      <c r="J113" s="21">
        <f>IFERROR(VLOOKUP(PRO!$C113, 'All Indicators - Breakdown'!$C:$GQ, J$1, FALSE), " ")</f>
        <v>4</v>
      </c>
      <c r="K113" s="21">
        <f>IFERROR(VLOOKUP(PRO!$C113, 'All Indicators - Breakdown'!$C:$GQ, K$1, FALSE), " ")</f>
        <v>3</v>
      </c>
      <c r="L113" s="21">
        <f>IFERROR(VLOOKUP(PRO!$C113, 'All Indicators - Breakdown'!$C:$GQ, L$1, FALSE), " ")</f>
        <v>3</v>
      </c>
      <c r="M113" s="21">
        <f>IFERROR(VLOOKUP(PRO!$C113, 'All Indicators - Breakdown'!$C:$GQ, M$1, FALSE), " ")</f>
        <v>4</v>
      </c>
      <c r="N113">
        <f t="shared" si="8"/>
        <v>4</v>
      </c>
      <c r="O113">
        <f t="shared" si="7"/>
        <v>4</v>
      </c>
      <c r="P113">
        <f t="shared" si="7"/>
        <v>3</v>
      </c>
      <c r="Q113">
        <f t="shared" si="7"/>
        <v>3</v>
      </c>
      <c r="R113">
        <f t="shared" si="7"/>
        <v>2</v>
      </c>
      <c r="S113">
        <f t="shared" si="7"/>
        <v>1</v>
      </c>
      <c r="T113">
        <f t="shared" si="7"/>
        <v>1</v>
      </c>
      <c r="U113">
        <f t="shared" si="7"/>
        <v>1</v>
      </c>
    </row>
    <row r="114" spans="1:21" ht="16.3" thickTop="1" thickBot="1" x14ac:dyDescent="0.3">
      <c r="A114" s="20" t="s">
        <v>356</v>
      </c>
      <c r="B114" s="20" t="s">
        <v>368</v>
      </c>
      <c r="C114" s="20" t="s">
        <v>369</v>
      </c>
      <c r="D114" s="10">
        <f t="shared" si="5"/>
        <v>3</v>
      </c>
      <c r="E114" s="35">
        <f t="shared" si="6"/>
        <v>3</v>
      </c>
      <c r="F114" s="21">
        <f>IFERROR(VLOOKUP($C114, 'All Indicators - Breakdown'!$C:$GQ, F$1, FALSE), " ")</f>
        <v>2</v>
      </c>
      <c r="G114" s="21">
        <f>IFERROR(VLOOKUP(PRO!$C114, 'All Indicators - Breakdown'!$C:$GQ, G$1, FALSE), " ")</f>
        <v>2</v>
      </c>
      <c r="H114" s="21">
        <f>IFERROR(VLOOKUP(PRO!$C114, 'All Indicators - Breakdown'!$C:$GQ, H$1, FALSE), " ")</f>
        <v>2</v>
      </c>
      <c r="I114" s="21">
        <f>IFERROR(VLOOKUP(PRO!$C114, 'All Indicators - Breakdown'!$C:$GQ, I$1, FALSE), " ")</f>
        <v>1</v>
      </c>
      <c r="J114" s="21">
        <f>IFERROR(VLOOKUP(PRO!$C114, 'All Indicators - Breakdown'!$C:$GQ, J$1, FALSE), " ")</f>
        <v>4</v>
      </c>
      <c r="K114" s="21">
        <f>IFERROR(VLOOKUP(PRO!$C114, 'All Indicators - Breakdown'!$C:$GQ, K$1, FALSE), " ")</f>
        <v>3</v>
      </c>
      <c r="L114" s="21">
        <f>IFERROR(VLOOKUP(PRO!$C114, 'All Indicators - Breakdown'!$C:$GQ, L$1, FALSE), " ")</f>
        <v>2</v>
      </c>
      <c r="M114" s="21">
        <f>IFERROR(VLOOKUP(PRO!$C114, 'All Indicators - Breakdown'!$C:$GQ, M$1, FALSE), " ")</f>
        <v>4</v>
      </c>
      <c r="N114">
        <f t="shared" si="8"/>
        <v>4</v>
      </c>
      <c r="O114">
        <f t="shared" si="7"/>
        <v>4</v>
      </c>
      <c r="P114">
        <f t="shared" si="7"/>
        <v>3</v>
      </c>
      <c r="Q114">
        <f t="shared" si="7"/>
        <v>2</v>
      </c>
      <c r="R114">
        <f t="shared" si="7"/>
        <v>2</v>
      </c>
      <c r="S114">
        <f t="shared" si="7"/>
        <v>2</v>
      </c>
      <c r="T114">
        <f t="shared" si="7"/>
        <v>2</v>
      </c>
      <c r="U114">
        <f t="shared" si="7"/>
        <v>1</v>
      </c>
    </row>
    <row r="115" spans="1:21" ht="16.3" thickTop="1" thickBot="1" x14ac:dyDescent="0.3">
      <c r="A115" s="20" t="s">
        <v>356</v>
      </c>
      <c r="B115" s="20" t="s">
        <v>370</v>
      </c>
      <c r="C115" s="20" t="s">
        <v>371</v>
      </c>
      <c r="D115" s="10">
        <f t="shared" si="5"/>
        <v>3</v>
      </c>
      <c r="E115" s="35">
        <f t="shared" si="6"/>
        <v>2.6</v>
      </c>
      <c r="F115" s="21">
        <f>IFERROR(VLOOKUP($C115, 'All Indicators - Breakdown'!$C:$GQ, F$1, FALSE), " ")</f>
        <v>1</v>
      </c>
      <c r="G115" s="21">
        <f>IFERROR(VLOOKUP(PRO!$C115, 'All Indicators - Breakdown'!$C:$GQ, G$1, FALSE), " ")</f>
        <v>1</v>
      </c>
      <c r="H115" s="21">
        <f>IFERROR(VLOOKUP(PRO!$C115, 'All Indicators - Breakdown'!$C:$GQ, H$1, FALSE), " ")</f>
        <v>2</v>
      </c>
      <c r="I115" s="21">
        <f>IFERROR(VLOOKUP(PRO!$C115, 'All Indicators - Breakdown'!$C:$GQ, I$1, FALSE), " ")</f>
        <v>1</v>
      </c>
      <c r="J115" s="21">
        <f>IFERROR(VLOOKUP(PRO!$C115, 'All Indicators - Breakdown'!$C:$GQ, J$1, FALSE), " ")</f>
        <v>4</v>
      </c>
      <c r="K115" s="21">
        <f>IFERROR(VLOOKUP(PRO!$C115, 'All Indicators - Breakdown'!$C:$GQ, K$1, FALSE), " ")</f>
        <v>3</v>
      </c>
      <c r="L115" s="21">
        <f>IFERROR(VLOOKUP(PRO!$C115, 'All Indicators - Breakdown'!$C:$GQ, L$1, FALSE), " ")</f>
        <v>2</v>
      </c>
      <c r="M115" s="21">
        <f>IFERROR(VLOOKUP(PRO!$C115, 'All Indicators - Breakdown'!$C:$GQ, M$1, FALSE), " ")</f>
        <v>2</v>
      </c>
      <c r="N115">
        <f t="shared" si="8"/>
        <v>4</v>
      </c>
      <c r="O115">
        <f t="shared" si="7"/>
        <v>3</v>
      </c>
      <c r="P115">
        <f t="shared" si="7"/>
        <v>2</v>
      </c>
      <c r="Q115">
        <f t="shared" si="7"/>
        <v>2</v>
      </c>
      <c r="R115">
        <f t="shared" si="7"/>
        <v>2</v>
      </c>
      <c r="S115">
        <f t="shared" si="7"/>
        <v>1</v>
      </c>
      <c r="T115">
        <f t="shared" si="7"/>
        <v>1</v>
      </c>
      <c r="U115">
        <f t="shared" si="7"/>
        <v>1</v>
      </c>
    </row>
    <row r="116" spans="1:21" ht="16.3" thickTop="1" thickBot="1" x14ac:dyDescent="0.3">
      <c r="A116" s="20" t="s">
        <v>356</v>
      </c>
      <c r="B116" s="20" t="s">
        <v>372</v>
      </c>
      <c r="C116" s="20" t="s">
        <v>373</v>
      </c>
      <c r="D116" s="10">
        <f t="shared" si="5"/>
        <v>3</v>
      </c>
      <c r="E116" s="35">
        <f t="shared" si="6"/>
        <v>3.4</v>
      </c>
      <c r="F116" s="21">
        <f>IFERROR(VLOOKUP($C116, 'All Indicators - Breakdown'!$C:$GQ, F$1, FALSE), " ")</f>
        <v>2</v>
      </c>
      <c r="G116" s="21">
        <f>IFERROR(VLOOKUP(PRO!$C116, 'All Indicators - Breakdown'!$C:$GQ, G$1, FALSE), " ")</f>
        <v>2</v>
      </c>
      <c r="H116" s="21">
        <f>IFERROR(VLOOKUP(PRO!$C116, 'All Indicators - Breakdown'!$C:$GQ, H$1, FALSE), " ")</f>
        <v>2</v>
      </c>
      <c r="I116" s="21">
        <f>IFERROR(VLOOKUP(PRO!$C116, 'All Indicators - Breakdown'!$C:$GQ, I$1, FALSE), " ")</f>
        <v>1</v>
      </c>
      <c r="J116" s="21">
        <f>IFERROR(VLOOKUP(PRO!$C116, 'All Indicators - Breakdown'!$C:$GQ, J$1, FALSE), " ")</f>
        <v>5</v>
      </c>
      <c r="K116" s="21">
        <f>IFERROR(VLOOKUP(PRO!$C116, 'All Indicators - Breakdown'!$C:$GQ, K$1, FALSE), " ")</f>
        <v>3</v>
      </c>
      <c r="L116" s="21">
        <f>IFERROR(VLOOKUP(PRO!$C116, 'All Indicators - Breakdown'!$C:$GQ, L$1, FALSE), " ")</f>
        <v>3</v>
      </c>
      <c r="M116" s="21">
        <f>IFERROR(VLOOKUP(PRO!$C116, 'All Indicators - Breakdown'!$C:$GQ, M$1, FALSE), " ")</f>
        <v>4</v>
      </c>
      <c r="N116">
        <f t="shared" si="8"/>
        <v>5</v>
      </c>
      <c r="O116">
        <f t="shared" si="7"/>
        <v>4</v>
      </c>
      <c r="P116">
        <f t="shared" si="7"/>
        <v>3</v>
      </c>
      <c r="Q116">
        <f t="shared" si="7"/>
        <v>3</v>
      </c>
      <c r="R116">
        <f t="shared" si="7"/>
        <v>2</v>
      </c>
      <c r="S116">
        <f t="shared" si="7"/>
        <v>2</v>
      </c>
      <c r="T116">
        <f t="shared" si="7"/>
        <v>2</v>
      </c>
      <c r="U116">
        <f t="shared" si="7"/>
        <v>1</v>
      </c>
    </row>
    <row r="117" spans="1:21" ht="16.3" thickTop="1" thickBot="1" x14ac:dyDescent="0.3">
      <c r="A117" s="20" t="s">
        <v>356</v>
      </c>
      <c r="B117" s="20" t="s">
        <v>374</v>
      </c>
      <c r="C117" s="20" t="s">
        <v>375</v>
      </c>
      <c r="D117" s="10">
        <f t="shared" si="5"/>
        <v>3</v>
      </c>
      <c r="E117" s="35">
        <f t="shared" si="6"/>
        <v>3.2</v>
      </c>
      <c r="F117" s="21">
        <f>IFERROR(VLOOKUP($C117, 'All Indicators - Breakdown'!$C:$GQ, F$1, FALSE), " ")</f>
        <v>2</v>
      </c>
      <c r="G117" s="21">
        <f>IFERROR(VLOOKUP(PRO!$C117, 'All Indicators - Breakdown'!$C:$GQ, G$1, FALSE), " ")</f>
        <v>3</v>
      </c>
      <c r="H117" s="21">
        <f>IFERROR(VLOOKUP(PRO!$C117, 'All Indicators - Breakdown'!$C:$GQ, H$1, FALSE), " ")</f>
        <v>3</v>
      </c>
      <c r="I117" s="21">
        <f>IFERROR(VLOOKUP(PRO!$C117, 'All Indicators - Breakdown'!$C:$GQ, I$1, FALSE), " ")</f>
        <v>1</v>
      </c>
      <c r="J117" s="21">
        <f>IFERROR(VLOOKUP(PRO!$C117, 'All Indicators - Breakdown'!$C:$GQ, J$1, FALSE), " ")</f>
        <v>4</v>
      </c>
      <c r="K117" s="21">
        <f>IFERROR(VLOOKUP(PRO!$C117, 'All Indicators - Breakdown'!$C:$GQ, K$1, FALSE), " ")</f>
        <v>3</v>
      </c>
      <c r="L117" s="21">
        <f>IFERROR(VLOOKUP(PRO!$C117, 'All Indicators - Breakdown'!$C:$GQ, L$1, FALSE), " ")</f>
        <v>2</v>
      </c>
      <c r="M117" s="21">
        <f>IFERROR(VLOOKUP(PRO!$C117, 'All Indicators - Breakdown'!$C:$GQ, M$1, FALSE), " ")</f>
        <v>3</v>
      </c>
      <c r="N117">
        <f t="shared" si="8"/>
        <v>4</v>
      </c>
      <c r="O117">
        <f t="shared" si="7"/>
        <v>3</v>
      </c>
      <c r="P117">
        <f t="shared" si="7"/>
        <v>3</v>
      </c>
      <c r="Q117">
        <f t="shared" si="7"/>
        <v>3</v>
      </c>
      <c r="R117">
        <f t="shared" si="7"/>
        <v>3</v>
      </c>
      <c r="S117">
        <f t="shared" si="7"/>
        <v>2</v>
      </c>
      <c r="T117">
        <f t="shared" si="7"/>
        <v>2</v>
      </c>
      <c r="U117">
        <f t="shared" si="7"/>
        <v>1</v>
      </c>
    </row>
    <row r="118" spans="1:21" ht="16.3" thickTop="1" thickBot="1" x14ac:dyDescent="0.3">
      <c r="A118" s="20" t="s">
        <v>356</v>
      </c>
      <c r="B118" s="20" t="s">
        <v>376</v>
      </c>
      <c r="C118" s="20" t="s">
        <v>377</v>
      </c>
      <c r="D118" s="10">
        <f t="shared" si="5"/>
        <v>3</v>
      </c>
      <c r="E118" s="35">
        <f t="shared" si="6"/>
        <v>3.4</v>
      </c>
      <c r="F118" s="21">
        <f>IFERROR(VLOOKUP($C118, 'All Indicators - Breakdown'!$C:$GQ, F$1, FALSE), " ")</f>
        <v>1</v>
      </c>
      <c r="G118" s="21">
        <f>IFERROR(VLOOKUP(PRO!$C118, 'All Indicators - Breakdown'!$C:$GQ, G$1, FALSE), " ")</f>
        <v>1</v>
      </c>
      <c r="H118" s="21">
        <f>IFERROR(VLOOKUP(PRO!$C118, 'All Indicators - Breakdown'!$C:$GQ, H$1, FALSE), " ")</f>
        <v>2</v>
      </c>
      <c r="I118" s="21">
        <f>IFERROR(VLOOKUP(PRO!$C118, 'All Indicators - Breakdown'!$C:$GQ, I$1, FALSE), " ")</f>
        <v>1</v>
      </c>
      <c r="J118" s="21">
        <f>IFERROR(VLOOKUP(PRO!$C118, 'All Indicators - Breakdown'!$C:$GQ, J$1, FALSE), " ")</f>
        <v>5</v>
      </c>
      <c r="K118" s="21">
        <f>IFERROR(VLOOKUP(PRO!$C118, 'All Indicators - Breakdown'!$C:$GQ, K$1, FALSE), " ")</f>
        <v>3</v>
      </c>
      <c r="L118" s="21">
        <f>IFERROR(VLOOKUP(PRO!$C118, 'All Indicators - Breakdown'!$C:$GQ, L$1, FALSE), " ")</f>
        <v>3</v>
      </c>
      <c r="M118" s="21">
        <f>IFERROR(VLOOKUP(PRO!$C118, 'All Indicators - Breakdown'!$C:$GQ, M$1, FALSE), " ")</f>
        <v>4</v>
      </c>
      <c r="N118">
        <f t="shared" si="8"/>
        <v>5</v>
      </c>
      <c r="O118">
        <f t="shared" si="7"/>
        <v>4</v>
      </c>
      <c r="P118">
        <f t="shared" si="7"/>
        <v>3</v>
      </c>
      <c r="Q118">
        <f t="shared" ref="O118:U154" si="9">LARGE($F118:$M118,Q$1)</f>
        <v>3</v>
      </c>
      <c r="R118">
        <f t="shared" si="9"/>
        <v>2</v>
      </c>
      <c r="S118">
        <f t="shared" si="9"/>
        <v>1</v>
      </c>
      <c r="T118">
        <f t="shared" si="9"/>
        <v>1</v>
      </c>
      <c r="U118">
        <f t="shared" si="9"/>
        <v>1</v>
      </c>
    </row>
    <row r="119" spans="1:21" ht="16.3" thickTop="1" thickBot="1" x14ac:dyDescent="0.3">
      <c r="A119" s="20" t="s">
        <v>356</v>
      </c>
      <c r="B119" s="20" t="s">
        <v>378</v>
      </c>
      <c r="C119" s="20" t="s">
        <v>379</v>
      </c>
      <c r="D119" s="10">
        <f t="shared" si="5"/>
        <v>3</v>
      </c>
      <c r="E119" s="35">
        <f t="shared" si="6"/>
        <v>3.4</v>
      </c>
      <c r="F119" s="21">
        <f>IFERROR(VLOOKUP($C119, 'All Indicators - Breakdown'!$C:$GQ, F$1, FALSE), " ")</f>
        <v>3</v>
      </c>
      <c r="G119" s="21">
        <f>IFERROR(VLOOKUP(PRO!$C119, 'All Indicators - Breakdown'!$C:$GQ, G$1, FALSE), " ")</f>
        <v>3</v>
      </c>
      <c r="H119" s="21">
        <f>IFERROR(VLOOKUP(PRO!$C119, 'All Indicators - Breakdown'!$C:$GQ, H$1, FALSE), " ")</f>
        <v>2</v>
      </c>
      <c r="I119" s="21">
        <f>IFERROR(VLOOKUP(PRO!$C119, 'All Indicators - Breakdown'!$C:$GQ, I$1, FALSE), " ")</f>
        <v>1</v>
      </c>
      <c r="J119" s="21">
        <f>IFERROR(VLOOKUP(PRO!$C119, 'All Indicators - Breakdown'!$C:$GQ, J$1, FALSE), " ")</f>
        <v>4</v>
      </c>
      <c r="K119" s="21">
        <f>IFERROR(VLOOKUP(PRO!$C119, 'All Indicators - Breakdown'!$C:$GQ, K$1, FALSE), " ")</f>
        <v>3</v>
      </c>
      <c r="L119" s="21">
        <f>IFERROR(VLOOKUP(PRO!$C119, 'All Indicators - Breakdown'!$C:$GQ, L$1, FALSE), " ")</f>
        <v>3</v>
      </c>
      <c r="M119" s="21">
        <f>IFERROR(VLOOKUP(PRO!$C119, 'All Indicators - Breakdown'!$C:$GQ, M$1, FALSE), " ")</f>
        <v>4</v>
      </c>
      <c r="N119">
        <f t="shared" si="8"/>
        <v>4</v>
      </c>
      <c r="O119">
        <f t="shared" si="9"/>
        <v>4</v>
      </c>
      <c r="P119">
        <f t="shared" si="9"/>
        <v>3</v>
      </c>
      <c r="Q119">
        <f t="shared" si="9"/>
        <v>3</v>
      </c>
      <c r="R119">
        <f t="shared" si="9"/>
        <v>3</v>
      </c>
      <c r="S119">
        <f t="shared" si="9"/>
        <v>3</v>
      </c>
      <c r="T119">
        <f t="shared" si="9"/>
        <v>2</v>
      </c>
      <c r="U119">
        <f t="shared" si="9"/>
        <v>1</v>
      </c>
    </row>
    <row r="120" spans="1:21" ht="16.3" thickTop="1" thickBot="1" x14ac:dyDescent="0.3">
      <c r="A120" s="20" t="s">
        <v>356</v>
      </c>
      <c r="B120" s="20" t="s">
        <v>380</v>
      </c>
      <c r="C120" s="20" t="s">
        <v>381</v>
      </c>
      <c r="D120" s="10">
        <f t="shared" si="5"/>
        <v>4</v>
      </c>
      <c r="E120" s="35">
        <f t="shared" si="6"/>
        <v>3.8</v>
      </c>
      <c r="F120" s="21">
        <f>IFERROR(VLOOKUP($C120, 'All Indicators - Breakdown'!$C:$GQ, F$1, FALSE), " ")</f>
        <v>3</v>
      </c>
      <c r="G120" s="21">
        <f>IFERROR(VLOOKUP(PRO!$C120, 'All Indicators - Breakdown'!$C:$GQ, G$1, FALSE), " ")</f>
        <v>3</v>
      </c>
      <c r="H120" s="21">
        <f>IFERROR(VLOOKUP(PRO!$C120, 'All Indicators - Breakdown'!$C:$GQ, H$1, FALSE), " ")</f>
        <v>3</v>
      </c>
      <c r="I120" s="21">
        <f>IFERROR(VLOOKUP(PRO!$C120, 'All Indicators - Breakdown'!$C:$GQ, I$1, FALSE), " ")</f>
        <v>1</v>
      </c>
      <c r="J120" s="21">
        <f>IFERROR(VLOOKUP(PRO!$C120, 'All Indicators - Breakdown'!$C:$GQ, J$1, FALSE), " ")</f>
        <v>5</v>
      </c>
      <c r="K120" s="21">
        <f>IFERROR(VLOOKUP(PRO!$C120, 'All Indicators - Breakdown'!$C:$GQ, K$1, FALSE), " ")</f>
        <v>4</v>
      </c>
      <c r="L120" s="21">
        <f>IFERROR(VLOOKUP(PRO!$C120, 'All Indicators - Breakdown'!$C:$GQ, L$1, FALSE), " ")</f>
        <v>3</v>
      </c>
      <c r="M120" s="21">
        <f>IFERROR(VLOOKUP(PRO!$C120, 'All Indicators - Breakdown'!$C:$GQ, M$1, FALSE), " ")</f>
        <v>4</v>
      </c>
      <c r="N120">
        <f t="shared" si="8"/>
        <v>5</v>
      </c>
      <c r="O120">
        <f t="shared" si="9"/>
        <v>4</v>
      </c>
      <c r="P120">
        <f t="shared" si="9"/>
        <v>4</v>
      </c>
      <c r="Q120">
        <f t="shared" si="9"/>
        <v>3</v>
      </c>
      <c r="R120">
        <f t="shared" si="9"/>
        <v>3</v>
      </c>
      <c r="S120">
        <f t="shared" si="9"/>
        <v>3</v>
      </c>
      <c r="T120">
        <f t="shared" si="9"/>
        <v>3</v>
      </c>
      <c r="U120">
        <f t="shared" si="9"/>
        <v>1</v>
      </c>
    </row>
    <row r="121" spans="1:21" ht="16.3" hidden="1" thickTop="1" thickBot="1" x14ac:dyDescent="0.3">
      <c r="A121" s="20" t="s">
        <v>356</v>
      </c>
      <c r="B121" s="20" t="s">
        <v>382</v>
      </c>
      <c r="C121" s="20" t="s">
        <v>383</v>
      </c>
      <c r="D121" s="10">
        <f t="shared" si="5"/>
        <v>3</v>
      </c>
      <c r="E121" s="35">
        <f t="shared" si="6"/>
        <v>3</v>
      </c>
      <c r="F121" s="21">
        <f>IFERROR(VLOOKUP($C121, 'All Indicators - Breakdown'!$C:$GQ, F$1, FALSE), " ")</f>
        <v>1</v>
      </c>
      <c r="G121" s="21">
        <f>IFERROR(VLOOKUP(PRO!$C121, 'All Indicators - Breakdown'!$C:$GQ, G$1, FALSE), " ")</f>
        <v>1</v>
      </c>
      <c r="H121" s="21">
        <f>IFERROR(VLOOKUP(PRO!$C121, 'All Indicators - Breakdown'!$C:$GQ, H$1, FALSE), " ")</f>
        <v>2</v>
      </c>
      <c r="I121" s="21">
        <f>IFERROR(VLOOKUP(PRO!$C121, 'All Indicators - Breakdown'!$C:$GQ, I$1, FALSE), " ")</f>
        <v>1</v>
      </c>
      <c r="J121" s="21">
        <f>IFERROR(VLOOKUP(PRO!$C121, 'All Indicators - Breakdown'!$C:$GQ, J$1, FALSE), " ")</f>
        <v>3</v>
      </c>
      <c r="K121" s="21">
        <f>IFERROR(VLOOKUP(PRO!$C121, 'All Indicators - Breakdown'!$C:$GQ, K$1, FALSE), " ")</f>
        <v>3</v>
      </c>
      <c r="L121" s="21">
        <f>IFERROR(VLOOKUP(PRO!$C121, 'All Indicators - Breakdown'!$C:$GQ, L$1, FALSE), " ")</f>
        <v>3</v>
      </c>
      <c r="M121" s="21">
        <f>IFERROR(VLOOKUP(PRO!$C121, 'All Indicators - Breakdown'!$C:$GQ, M$1, FALSE), " ")</f>
        <v>4</v>
      </c>
      <c r="N121">
        <f t="shared" si="8"/>
        <v>4</v>
      </c>
      <c r="O121">
        <f t="shared" si="9"/>
        <v>3</v>
      </c>
      <c r="P121">
        <f t="shared" si="9"/>
        <v>3</v>
      </c>
      <c r="Q121">
        <f t="shared" si="9"/>
        <v>3</v>
      </c>
      <c r="R121">
        <f t="shared" si="9"/>
        <v>2</v>
      </c>
      <c r="S121">
        <f t="shared" si="9"/>
        <v>1</v>
      </c>
      <c r="T121">
        <f t="shared" si="9"/>
        <v>1</v>
      </c>
      <c r="U121">
        <f t="shared" si="9"/>
        <v>1</v>
      </c>
    </row>
    <row r="122" spans="1:21" ht="16.3" thickTop="1" thickBot="1" x14ac:dyDescent="0.3">
      <c r="A122" s="20" t="s">
        <v>356</v>
      </c>
      <c r="B122" s="20" t="s">
        <v>384</v>
      </c>
      <c r="C122" s="20" t="s">
        <v>385</v>
      </c>
      <c r="D122" s="10">
        <f t="shared" si="5"/>
        <v>3</v>
      </c>
      <c r="E122" s="35">
        <f t="shared" si="6"/>
        <v>3.2</v>
      </c>
      <c r="F122" s="21">
        <f>IFERROR(VLOOKUP($C122, 'All Indicators - Breakdown'!$C:$GQ, F$1, FALSE), " ")</f>
        <v>2</v>
      </c>
      <c r="G122" s="21">
        <f>IFERROR(VLOOKUP(PRO!$C122, 'All Indicators - Breakdown'!$C:$GQ, G$1, FALSE), " ")</f>
        <v>1</v>
      </c>
      <c r="H122" s="21">
        <f>IFERROR(VLOOKUP(PRO!$C122, 'All Indicators - Breakdown'!$C:$GQ, H$1, FALSE), " ")</f>
        <v>2</v>
      </c>
      <c r="I122" s="21">
        <f>IFERROR(VLOOKUP(PRO!$C122, 'All Indicators - Breakdown'!$C:$GQ, I$1, FALSE), " ")</f>
        <v>1</v>
      </c>
      <c r="J122" s="21">
        <f>IFERROR(VLOOKUP(PRO!$C122, 'All Indicators - Breakdown'!$C:$GQ, J$1, FALSE), " ")</f>
        <v>5</v>
      </c>
      <c r="K122" s="21">
        <f>IFERROR(VLOOKUP(PRO!$C122, 'All Indicators - Breakdown'!$C:$GQ, K$1, FALSE), " ")</f>
        <v>3</v>
      </c>
      <c r="L122" s="21">
        <f>IFERROR(VLOOKUP(PRO!$C122, 'All Indicators - Breakdown'!$C:$GQ, L$1, FALSE), " ")</f>
        <v>2</v>
      </c>
      <c r="M122" s="21">
        <f>IFERROR(VLOOKUP(PRO!$C122, 'All Indicators - Breakdown'!$C:$GQ, M$1, FALSE), " ")</f>
        <v>4</v>
      </c>
      <c r="N122">
        <f t="shared" si="8"/>
        <v>5</v>
      </c>
      <c r="O122">
        <f t="shared" si="9"/>
        <v>4</v>
      </c>
      <c r="P122">
        <f t="shared" si="9"/>
        <v>3</v>
      </c>
      <c r="Q122">
        <f t="shared" si="9"/>
        <v>2</v>
      </c>
      <c r="R122">
        <f t="shared" si="9"/>
        <v>2</v>
      </c>
      <c r="S122">
        <f t="shared" si="9"/>
        <v>2</v>
      </c>
      <c r="T122">
        <f t="shared" si="9"/>
        <v>1</v>
      </c>
      <c r="U122">
        <f t="shared" si="9"/>
        <v>1</v>
      </c>
    </row>
    <row r="123" spans="1:21" ht="16.3" thickTop="1" thickBot="1" x14ac:dyDescent="0.3">
      <c r="A123" s="20" t="s">
        <v>356</v>
      </c>
      <c r="B123" s="20" t="s">
        <v>386</v>
      </c>
      <c r="C123" s="20" t="s">
        <v>387</v>
      </c>
      <c r="D123" s="10">
        <f t="shared" si="5"/>
        <v>3</v>
      </c>
      <c r="E123" s="35">
        <f t="shared" si="6"/>
        <v>3.4</v>
      </c>
      <c r="F123" s="21">
        <f>IFERROR(VLOOKUP($C123, 'All Indicators - Breakdown'!$C:$GQ, F$1, FALSE), " ")</f>
        <v>1</v>
      </c>
      <c r="G123" s="21">
        <f>IFERROR(VLOOKUP(PRO!$C123, 'All Indicators - Breakdown'!$C:$GQ, G$1, FALSE), " ")</f>
        <v>3</v>
      </c>
      <c r="H123" s="21">
        <f>IFERROR(VLOOKUP(PRO!$C123, 'All Indicators - Breakdown'!$C:$GQ, H$1, FALSE), " ")</f>
        <v>3</v>
      </c>
      <c r="I123" s="21">
        <f>IFERROR(VLOOKUP(PRO!$C123, 'All Indicators - Breakdown'!$C:$GQ, I$1, FALSE), " ")</f>
        <v>1</v>
      </c>
      <c r="J123" s="21">
        <f>IFERROR(VLOOKUP(PRO!$C123, 'All Indicators - Breakdown'!$C:$GQ, J$1, FALSE), " ")</f>
        <v>3</v>
      </c>
      <c r="K123" s="21">
        <f>IFERROR(VLOOKUP(PRO!$C123, 'All Indicators - Breakdown'!$C:$GQ, K$1, FALSE), " ")</f>
        <v>4</v>
      </c>
      <c r="L123" s="21">
        <f>IFERROR(VLOOKUP(PRO!$C123, 'All Indicators - Breakdown'!$C:$GQ, L$1, FALSE), " ")</f>
        <v>2</v>
      </c>
      <c r="M123" s="21">
        <f>IFERROR(VLOOKUP(PRO!$C123, 'All Indicators - Breakdown'!$C:$GQ, M$1, FALSE), " ")</f>
        <v>4</v>
      </c>
      <c r="N123">
        <f t="shared" si="8"/>
        <v>4</v>
      </c>
      <c r="O123">
        <f t="shared" si="9"/>
        <v>4</v>
      </c>
      <c r="P123">
        <f t="shared" si="9"/>
        <v>3</v>
      </c>
      <c r="Q123">
        <f t="shared" si="9"/>
        <v>3</v>
      </c>
      <c r="R123">
        <f t="shared" si="9"/>
        <v>3</v>
      </c>
      <c r="S123">
        <f t="shared" si="9"/>
        <v>2</v>
      </c>
      <c r="T123">
        <f t="shared" si="9"/>
        <v>1</v>
      </c>
      <c r="U123">
        <f t="shared" si="9"/>
        <v>1</v>
      </c>
    </row>
    <row r="124" spans="1:21" ht="16.3" thickTop="1" thickBot="1" x14ac:dyDescent="0.3">
      <c r="A124" s="20" t="s">
        <v>356</v>
      </c>
      <c r="B124" s="20" t="s">
        <v>388</v>
      </c>
      <c r="C124" s="20" t="s">
        <v>389</v>
      </c>
      <c r="D124" s="10">
        <f t="shared" si="5"/>
        <v>4</v>
      </c>
      <c r="E124" s="35">
        <f t="shared" si="6"/>
        <v>3.6</v>
      </c>
      <c r="F124" s="21">
        <f>IFERROR(VLOOKUP($C124, 'All Indicators - Breakdown'!$C:$GQ, F$1, FALSE), " ")</f>
        <v>3</v>
      </c>
      <c r="G124" s="21">
        <f>IFERROR(VLOOKUP(PRO!$C124, 'All Indicators - Breakdown'!$C:$GQ, G$1, FALSE), " ")</f>
        <v>1</v>
      </c>
      <c r="H124" s="21">
        <f>IFERROR(VLOOKUP(PRO!$C124, 'All Indicators - Breakdown'!$C:$GQ, H$1, FALSE), " ")</f>
        <v>3</v>
      </c>
      <c r="I124" s="21">
        <f>IFERROR(VLOOKUP(PRO!$C124, 'All Indicators - Breakdown'!$C:$GQ, I$1, FALSE), " ")</f>
        <v>1</v>
      </c>
      <c r="J124" s="21">
        <f>IFERROR(VLOOKUP(PRO!$C124, 'All Indicators - Breakdown'!$C:$GQ, J$1, FALSE), " ")</f>
        <v>4</v>
      </c>
      <c r="K124" s="21">
        <f>IFERROR(VLOOKUP(PRO!$C124, 'All Indicators - Breakdown'!$C:$GQ, K$1, FALSE), " ")</f>
        <v>4</v>
      </c>
      <c r="L124" s="21">
        <f>IFERROR(VLOOKUP(PRO!$C124, 'All Indicators - Breakdown'!$C:$GQ, L$1, FALSE), " ")</f>
        <v>3</v>
      </c>
      <c r="M124" s="21">
        <f>IFERROR(VLOOKUP(PRO!$C124, 'All Indicators - Breakdown'!$C:$GQ, M$1, FALSE), " ")</f>
        <v>4</v>
      </c>
      <c r="N124">
        <f t="shared" si="8"/>
        <v>4</v>
      </c>
      <c r="O124">
        <f t="shared" si="9"/>
        <v>4</v>
      </c>
      <c r="P124">
        <f t="shared" si="9"/>
        <v>4</v>
      </c>
      <c r="Q124">
        <f t="shared" si="9"/>
        <v>3</v>
      </c>
      <c r="R124">
        <f t="shared" si="9"/>
        <v>3</v>
      </c>
      <c r="S124">
        <f t="shared" si="9"/>
        <v>3</v>
      </c>
      <c r="T124">
        <f t="shared" si="9"/>
        <v>1</v>
      </c>
      <c r="U124">
        <f t="shared" si="9"/>
        <v>1</v>
      </c>
    </row>
    <row r="125" spans="1:21" ht="16.3" hidden="1" thickTop="1" thickBot="1" x14ac:dyDescent="0.3">
      <c r="A125" s="20" t="s">
        <v>356</v>
      </c>
      <c r="B125" s="20" t="s">
        <v>390</v>
      </c>
      <c r="C125" s="20" t="s">
        <v>391</v>
      </c>
      <c r="D125" s="10">
        <f t="shared" si="5"/>
        <v>3</v>
      </c>
      <c r="E125" s="35">
        <f t="shared" si="6"/>
        <v>3.4</v>
      </c>
      <c r="F125" s="21">
        <f>IFERROR(VLOOKUP($C125, 'All Indicators - Breakdown'!$C:$GQ, F$1, FALSE), " ")</f>
        <v>1</v>
      </c>
      <c r="G125" s="21">
        <f>IFERROR(VLOOKUP(PRO!$C125, 'All Indicators - Breakdown'!$C:$GQ, G$1, FALSE), " ")</f>
        <v>3</v>
      </c>
      <c r="H125" s="21">
        <f>IFERROR(VLOOKUP(PRO!$C125, 'All Indicators - Breakdown'!$C:$GQ, H$1, FALSE), " ")</f>
        <v>3</v>
      </c>
      <c r="I125" s="21">
        <f>IFERROR(VLOOKUP(PRO!$C125, 'All Indicators - Breakdown'!$C:$GQ, I$1, FALSE), " ")</f>
        <v>1</v>
      </c>
      <c r="J125" s="21">
        <f>IFERROR(VLOOKUP(PRO!$C125, 'All Indicators - Breakdown'!$C:$GQ, J$1, FALSE), " ")</f>
        <v>4</v>
      </c>
      <c r="K125" s="21">
        <f>IFERROR(VLOOKUP(PRO!$C125, 'All Indicators - Breakdown'!$C:$GQ, K$1, FALSE), " ")</f>
        <v>3</v>
      </c>
      <c r="L125" s="21">
        <f>IFERROR(VLOOKUP(PRO!$C125, 'All Indicators - Breakdown'!$C:$GQ, L$1, FALSE), " ")</f>
        <v>2</v>
      </c>
      <c r="M125" s="21">
        <f>IFERROR(VLOOKUP(PRO!$C125, 'All Indicators - Breakdown'!$C:$GQ, M$1, FALSE), " ")</f>
        <v>4</v>
      </c>
      <c r="N125">
        <f t="shared" si="8"/>
        <v>4</v>
      </c>
      <c r="O125">
        <f t="shared" si="9"/>
        <v>4</v>
      </c>
      <c r="P125">
        <f t="shared" si="9"/>
        <v>3</v>
      </c>
      <c r="Q125">
        <f t="shared" si="9"/>
        <v>3</v>
      </c>
      <c r="R125">
        <f t="shared" si="9"/>
        <v>3</v>
      </c>
      <c r="S125">
        <f t="shared" si="9"/>
        <v>2</v>
      </c>
      <c r="T125">
        <f t="shared" si="9"/>
        <v>1</v>
      </c>
      <c r="U125">
        <f t="shared" si="9"/>
        <v>1</v>
      </c>
    </row>
    <row r="126" spans="1:21" ht="16.3" thickTop="1" thickBot="1" x14ac:dyDescent="0.3">
      <c r="A126" s="20" t="s">
        <v>356</v>
      </c>
      <c r="B126" s="20" t="s">
        <v>392</v>
      </c>
      <c r="C126" s="20" t="s">
        <v>393</v>
      </c>
      <c r="D126" s="10">
        <f t="shared" si="5"/>
        <v>4</v>
      </c>
      <c r="E126" s="35">
        <f t="shared" si="6"/>
        <v>3.6</v>
      </c>
      <c r="F126" s="21">
        <f>IFERROR(VLOOKUP($C126, 'All Indicators - Breakdown'!$C:$GQ, F$1, FALSE), " ")</f>
        <v>3</v>
      </c>
      <c r="G126" s="21">
        <f>IFERROR(VLOOKUP(PRO!$C126, 'All Indicators - Breakdown'!$C:$GQ, G$1, FALSE), " ")</f>
        <v>2</v>
      </c>
      <c r="H126" s="21">
        <f>IFERROR(VLOOKUP(PRO!$C126, 'All Indicators - Breakdown'!$C:$GQ, H$1, FALSE), " ")</f>
        <v>3</v>
      </c>
      <c r="I126" s="21">
        <f>IFERROR(VLOOKUP(PRO!$C126, 'All Indicators - Breakdown'!$C:$GQ, I$1, FALSE), " ")</f>
        <v>1</v>
      </c>
      <c r="J126" s="21">
        <f>IFERROR(VLOOKUP(PRO!$C126, 'All Indicators - Breakdown'!$C:$GQ, J$1, FALSE), " ")</f>
        <v>5</v>
      </c>
      <c r="K126" s="21">
        <f>IFERROR(VLOOKUP(PRO!$C126, 'All Indicators - Breakdown'!$C:$GQ, K$1, FALSE), " ")</f>
        <v>3</v>
      </c>
      <c r="L126" s="21">
        <f>IFERROR(VLOOKUP(PRO!$C126, 'All Indicators - Breakdown'!$C:$GQ, L$1, FALSE), " ")</f>
        <v>2</v>
      </c>
      <c r="M126" s="21">
        <f>IFERROR(VLOOKUP(PRO!$C126, 'All Indicators - Breakdown'!$C:$GQ, M$1, FALSE), " ")</f>
        <v>4</v>
      </c>
      <c r="N126">
        <f t="shared" si="8"/>
        <v>5</v>
      </c>
      <c r="O126">
        <f t="shared" si="9"/>
        <v>4</v>
      </c>
      <c r="P126">
        <f t="shared" si="9"/>
        <v>3</v>
      </c>
      <c r="Q126">
        <f t="shared" si="9"/>
        <v>3</v>
      </c>
      <c r="R126">
        <f t="shared" si="9"/>
        <v>3</v>
      </c>
      <c r="S126">
        <f t="shared" si="9"/>
        <v>2</v>
      </c>
      <c r="T126">
        <f t="shared" si="9"/>
        <v>2</v>
      </c>
      <c r="U126">
        <f t="shared" si="9"/>
        <v>1</v>
      </c>
    </row>
    <row r="127" spans="1:21" ht="16.3" thickTop="1" thickBot="1" x14ac:dyDescent="0.3">
      <c r="A127" s="20" t="s">
        <v>394</v>
      </c>
      <c r="B127" s="20" t="s">
        <v>395</v>
      </c>
      <c r="C127" s="20" t="s">
        <v>396</v>
      </c>
      <c r="D127" s="10">
        <f t="shared" si="5"/>
        <v>3</v>
      </c>
      <c r="E127" s="35">
        <f t="shared" si="6"/>
        <v>2.8</v>
      </c>
      <c r="F127" s="21">
        <f>IFERROR(VLOOKUP($C127, 'All Indicators - Breakdown'!$C:$GQ, F$1, FALSE), " ")</f>
        <v>1</v>
      </c>
      <c r="G127" s="21">
        <f>IFERROR(VLOOKUP(PRO!$C127, 'All Indicators - Breakdown'!$C:$GQ, G$1, FALSE), " ")</f>
        <v>1</v>
      </c>
      <c r="H127" s="21">
        <f>IFERROR(VLOOKUP(PRO!$C127, 'All Indicators - Breakdown'!$C:$GQ, H$1, FALSE), " ")</f>
        <v>2</v>
      </c>
      <c r="I127" s="21">
        <f>IFERROR(VLOOKUP(PRO!$C127, 'All Indicators - Breakdown'!$C:$GQ, I$1, FALSE), " ")</f>
        <v>1</v>
      </c>
      <c r="J127" s="21">
        <f>IFERROR(VLOOKUP(PRO!$C127, 'All Indicators - Breakdown'!$C:$GQ, J$1, FALSE), " ")</f>
        <v>4</v>
      </c>
      <c r="K127" s="21">
        <f>IFERROR(VLOOKUP(PRO!$C127, 'All Indicators - Breakdown'!$C:$GQ, K$1, FALSE), " ")</f>
        <v>3</v>
      </c>
      <c r="L127" s="21">
        <f>IFERROR(VLOOKUP(PRO!$C127, 'All Indicators - Breakdown'!$C:$GQ, L$1, FALSE), " ")</f>
        <v>2</v>
      </c>
      <c r="M127" s="21">
        <f>IFERROR(VLOOKUP(PRO!$C127, 'All Indicators - Breakdown'!$C:$GQ, M$1, FALSE), " ")</f>
        <v>3</v>
      </c>
      <c r="N127">
        <f t="shared" si="8"/>
        <v>4</v>
      </c>
      <c r="O127">
        <f t="shared" si="9"/>
        <v>3</v>
      </c>
      <c r="P127">
        <f t="shared" si="9"/>
        <v>3</v>
      </c>
      <c r="Q127">
        <f t="shared" si="9"/>
        <v>2</v>
      </c>
      <c r="R127">
        <f t="shared" si="9"/>
        <v>2</v>
      </c>
      <c r="S127">
        <f t="shared" si="9"/>
        <v>1</v>
      </c>
      <c r="T127">
        <f t="shared" si="9"/>
        <v>1</v>
      </c>
      <c r="U127">
        <f t="shared" si="9"/>
        <v>1</v>
      </c>
    </row>
    <row r="128" spans="1:21" ht="16.3" hidden="1" thickTop="1" thickBot="1" x14ac:dyDescent="0.3">
      <c r="A128" s="20" t="s">
        <v>394</v>
      </c>
      <c r="B128" s="20" t="s">
        <v>397</v>
      </c>
      <c r="C128" s="20" t="s">
        <v>398</v>
      </c>
      <c r="D128" s="10">
        <f t="shared" si="5"/>
        <v>2</v>
      </c>
      <c r="E128" s="35">
        <f t="shared" si="6"/>
        <v>2.4</v>
      </c>
      <c r="F128" s="21">
        <f>IFERROR(VLOOKUP($C128, 'All Indicators - Breakdown'!$C:$GQ, F$1, FALSE), " ")</f>
        <v>1</v>
      </c>
      <c r="G128" s="21">
        <f>IFERROR(VLOOKUP(PRO!$C128, 'All Indicators - Breakdown'!$C:$GQ, G$1, FALSE), " ")</f>
        <v>1</v>
      </c>
      <c r="H128" s="21">
        <f>IFERROR(VLOOKUP(PRO!$C128, 'All Indicators - Breakdown'!$C:$GQ, H$1, FALSE), " ")</f>
        <v>1</v>
      </c>
      <c r="I128" s="21">
        <f>IFERROR(VLOOKUP(PRO!$C128, 'All Indicators - Breakdown'!$C:$GQ, I$1, FALSE), " ")</f>
        <v>1</v>
      </c>
      <c r="J128" s="21">
        <f>IFERROR(VLOOKUP(PRO!$C128, 'All Indicators - Breakdown'!$C:$GQ, J$1, FALSE), " ")</f>
        <v>4</v>
      </c>
      <c r="K128" s="21">
        <f>IFERROR(VLOOKUP(PRO!$C128, 'All Indicators - Breakdown'!$C:$GQ, K$1, FALSE), " ")</f>
        <v>1</v>
      </c>
      <c r="L128" s="21">
        <f>IFERROR(VLOOKUP(PRO!$C128, 'All Indicators - Breakdown'!$C:$GQ, L$1, FALSE), " ")</f>
        <v>2</v>
      </c>
      <c r="M128" s="21">
        <f>IFERROR(VLOOKUP(PRO!$C128, 'All Indicators - Breakdown'!$C:$GQ, M$1, FALSE), " ")</f>
        <v>4</v>
      </c>
      <c r="N128">
        <f t="shared" si="8"/>
        <v>4</v>
      </c>
      <c r="O128">
        <f t="shared" si="9"/>
        <v>4</v>
      </c>
      <c r="P128">
        <f t="shared" si="9"/>
        <v>2</v>
      </c>
      <c r="Q128">
        <f t="shared" si="9"/>
        <v>1</v>
      </c>
      <c r="R128">
        <f t="shared" si="9"/>
        <v>1</v>
      </c>
      <c r="S128">
        <f t="shared" si="9"/>
        <v>1</v>
      </c>
      <c r="T128">
        <f t="shared" si="9"/>
        <v>1</v>
      </c>
      <c r="U128">
        <f t="shared" si="9"/>
        <v>1</v>
      </c>
    </row>
    <row r="129" spans="1:21" ht="16.3" hidden="1" thickTop="1" thickBot="1" x14ac:dyDescent="0.3">
      <c r="A129" s="20" t="s">
        <v>394</v>
      </c>
      <c r="B129" s="20" t="s">
        <v>399</v>
      </c>
      <c r="C129" s="20" t="s">
        <v>400</v>
      </c>
      <c r="D129" s="10">
        <f t="shared" si="5"/>
        <v>3</v>
      </c>
      <c r="E129" s="35">
        <f t="shared" si="6"/>
        <v>3</v>
      </c>
      <c r="F129" s="21">
        <f>IFERROR(VLOOKUP($C129, 'All Indicators - Breakdown'!$C:$GQ, F$1, FALSE), " ")</f>
        <v>1</v>
      </c>
      <c r="G129" s="21">
        <f>IFERROR(VLOOKUP(PRO!$C129, 'All Indicators - Breakdown'!$C:$GQ, G$1, FALSE), " ")</f>
        <v>1</v>
      </c>
      <c r="H129" s="21">
        <f>IFERROR(VLOOKUP(PRO!$C129, 'All Indicators - Breakdown'!$C:$GQ, H$1, FALSE), " ")</f>
        <v>1</v>
      </c>
      <c r="I129" s="21">
        <f>IFERROR(VLOOKUP(PRO!$C129, 'All Indicators - Breakdown'!$C:$GQ, I$1, FALSE), " ")</f>
        <v>1</v>
      </c>
      <c r="J129" s="21">
        <f>IFERROR(VLOOKUP(PRO!$C129, 'All Indicators - Breakdown'!$C:$GQ, J$1, FALSE), " ")</f>
        <v>4</v>
      </c>
      <c r="K129" s="21">
        <f>IFERROR(VLOOKUP(PRO!$C129, 'All Indicators - Breakdown'!$C:$GQ, K$1, FALSE), " ")</f>
        <v>3</v>
      </c>
      <c r="L129" s="21">
        <f>IFERROR(VLOOKUP(PRO!$C129, 'All Indicators - Breakdown'!$C:$GQ, L$1, FALSE), " ")</f>
        <v>3</v>
      </c>
      <c r="M129" s="21">
        <f>IFERROR(VLOOKUP(PRO!$C129, 'All Indicators - Breakdown'!$C:$GQ, M$1, FALSE), " ")</f>
        <v>4</v>
      </c>
      <c r="N129">
        <f t="shared" si="8"/>
        <v>4</v>
      </c>
      <c r="O129">
        <f t="shared" si="9"/>
        <v>4</v>
      </c>
      <c r="P129">
        <f t="shared" si="9"/>
        <v>3</v>
      </c>
      <c r="Q129">
        <f t="shared" si="9"/>
        <v>3</v>
      </c>
      <c r="R129">
        <f t="shared" si="9"/>
        <v>1</v>
      </c>
      <c r="S129">
        <f t="shared" si="9"/>
        <v>1</v>
      </c>
      <c r="T129">
        <f t="shared" si="9"/>
        <v>1</v>
      </c>
      <c r="U129">
        <f t="shared" si="9"/>
        <v>1</v>
      </c>
    </row>
    <row r="130" spans="1:21" ht="16.3" thickTop="1" thickBot="1" x14ac:dyDescent="0.3">
      <c r="A130" s="20" t="s">
        <v>394</v>
      </c>
      <c r="B130" s="20" t="s">
        <v>401</v>
      </c>
      <c r="C130" s="20" t="s">
        <v>402</v>
      </c>
      <c r="D130" s="10">
        <f t="shared" si="5"/>
        <v>3</v>
      </c>
      <c r="E130" s="35">
        <f t="shared" si="6"/>
        <v>2.6</v>
      </c>
      <c r="F130" s="21">
        <f>IFERROR(VLOOKUP($C130, 'All Indicators - Breakdown'!$C:$GQ, F$1, FALSE), " ")</f>
        <v>1</v>
      </c>
      <c r="G130" s="21">
        <f>IFERROR(VLOOKUP(PRO!$C130, 'All Indicators - Breakdown'!$C:$GQ, G$1, FALSE), " ")</f>
        <v>1</v>
      </c>
      <c r="H130" s="21">
        <f>IFERROR(VLOOKUP(PRO!$C130, 'All Indicators - Breakdown'!$C:$GQ, H$1, FALSE), " ")</f>
        <v>2</v>
      </c>
      <c r="I130" s="21">
        <f>IFERROR(VLOOKUP(PRO!$C130, 'All Indicators - Breakdown'!$C:$GQ, I$1, FALSE), " ")</f>
        <v>1</v>
      </c>
      <c r="J130" s="21">
        <f>IFERROR(VLOOKUP(PRO!$C130, 'All Indicators - Breakdown'!$C:$GQ, J$1, FALSE), " ")</f>
        <v>5</v>
      </c>
      <c r="K130" s="21">
        <f>IFERROR(VLOOKUP(PRO!$C130, 'All Indicators - Breakdown'!$C:$GQ, K$1, FALSE), " ")</f>
        <v>1</v>
      </c>
      <c r="L130" s="21">
        <f>IFERROR(VLOOKUP(PRO!$C130, 'All Indicators - Breakdown'!$C:$GQ, L$1, FALSE), " ")</f>
        <v>2</v>
      </c>
      <c r="M130" s="21">
        <f>IFERROR(VLOOKUP(PRO!$C130, 'All Indicators - Breakdown'!$C:$GQ, M$1, FALSE), " ")</f>
        <v>3</v>
      </c>
      <c r="N130">
        <f t="shared" si="8"/>
        <v>5</v>
      </c>
      <c r="O130">
        <f t="shared" si="9"/>
        <v>3</v>
      </c>
      <c r="P130">
        <f t="shared" si="9"/>
        <v>2</v>
      </c>
      <c r="Q130">
        <f t="shared" si="9"/>
        <v>2</v>
      </c>
      <c r="R130">
        <f t="shared" si="9"/>
        <v>1</v>
      </c>
      <c r="S130">
        <f t="shared" si="9"/>
        <v>1</v>
      </c>
      <c r="T130">
        <f t="shared" si="9"/>
        <v>1</v>
      </c>
      <c r="U130">
        <f t="shared" si="9"/>
        <v>1</v>
      </c>
    </row>
    <row r="131" spans="1:21" ht="16.3" thickTop="1" thickBot="1" x14ac:dyDescent="0.3">
      <c r="A131" s="20" t="s">
        <v>394</v>
      </c>
      <c r="B131" s="20" t="s">
        <v>403</v>
      </c>
      <c r="C131" s="20" t="s">
        <v>404</v>
      </c>
      <c r="D131" s="10">
        <f t="shared" si="5"/>
        <v>3</v>
      </c>
      <c r="E131" s="35">
        <f t="shared" si="6"/>
        <v>3.2</v>
      </c>
      <c r="F131" s="21">
        <f>IFERROR(VLOOKUP($C131, 'All Indicators - Breakdown'!$C:$GQ, F$1, FALSE), " ")</f>
        <v>2</v>
      </c>
      <c r="G131" s="21">
        <f>IFERROR(VLOOKUP(PRO!$C131, 'All Indicators - Breakdown'!$C:$GQ, G$1, FALSE), " ")</f>
        <v>1</v>
      </c>
      <c r="H131" s="21">
        <f>IFERROR(VLOOKUP(PRO!$C131, 'All Indicators - Breakdown'!$C:$GQ, H$1, FALSE), " ")</f>
        <v>2</v>
      </c>
      <c r="I131" s="21">
        <f>IFERROR(VLOOKUP(PRO!$C131, 'All Indicators - Breakdown'!$C:$GQ, I$1, FALSE), " ")</f>
        <v>1</v>
      </c>
      <c r="J131" s="21">
        <f>IFERROR(VLOOKUP(PRO!$C131, 'All Indicators - Breakdown'!$C:$GQ, J$1, FALSE), " ")</f>
        <v>4</v>
      </c>
      <c r="K131" s="21">
        <f>IFERROR(VLOOKUP(PRO!$C131, 'All Indicators - Breakdown'!$C:$GQ, K$1, FALSE), " ")</f>
        <v>3</v>
      </c>
      <c r="L131" s="21">
        <f>IFERROR(VLOOKUP(PRO!$C131, 'All Indicators - Breakdown'!$C:$GQ, L$1, FALSE), " ")</f>
        <v>3</v>
      </c>
      <c r="M131" s="21">
        <f>IFERROR(VLOOKUP(PRO!$C131, 'All Indicators - Breakdown'!$C:$GQ, M$1, FALSE), " ")</f>
        <v>4</v>
      </c>
      <c r="N131">
        <f t="shared" si="8"/>
        <v>4</v>
      </c>
      <c r="O131">
        <f t="shared" si="9"/>
        <v>4</v>
      </c>
      <c r="P131">
        <f t="shared" si="9"/>
        <v>3</v>
      </c>
      <c r="Q131">
        <f t="shared" si="9"/>
        <v>3</v>
      </c>
      <c r="R131">
        <f t="shared" si="9"/>
        <v>2</v>
      </c>
      <c r="S131">
        <f t="shared" si="9"/>
        <v>2</v>
      </c>
      <c r="T131">
        <f t="shared" si="9"/>
        <v>1</v>
      </c>
      <c r="U131">
        <f t="shared" si="9"/>
        <v>1</v>
      </c>
    </row>
    <row r="132" spans="1:21" ht="16.3" thickTop="1" thickBot="1" x14ac:dyDescent="0.3">
      <c r="A132" s="20" t="s">
        <v>394</v>
      </c>
      <c r="B132" s="20" t="s">
        <v>405</v>
      </c>
      <c r="C132" s="20" t="s">
        <v>406</v>
      </c>
      <c r="D132" s="10">
        <f t="shared" si="5"/>
        <v>3</v>
      </c>
      <c r="E132" s="35">
        <f t="shared" si="6"/>
        <v>3.2</v>
      </c>
      <c r="F132" s="21">
        <f>IFERROR(VLOOKUP($C132, 'All Indicators - Breakdown'!$C:$GQ, F$1, FALSE), " ")</f>
        <v>1</v>
      </c>
      <c r="G132" s="21">
        <f>IFERROR(VLOOKUP(PRO!$C132, 'All Indicators - Breakdown'!$C:$GQ, G$1, FALSE), " ")</f>
        <v>3</v>
      </c>
      <c r="H132" s="21">
        <f>IFERROR(VLOOKUP(PRO!$C132, 'All Indicators - Breakdown'!$C:$GQ, H$1, FALSE), " ")</f>
        <v>2</v>
      </c>
      <c r="I132" s="21">
        <f>IFERROR(VLOOKUP(PRO!$C132, 'All Indicators - Breakdown'!$C:$GQ, I$1, FALSE), " ")</f>
        <v>1</v>
      </c>
      <c r="J132" s="21">
        <f>IFERROR(VLOOKUP(PRO!$C132, 'All Indicators - Breakdown'!$C:$GQ, J$1, FALSE), " ")</f>
        <v>5</v>
      </c>
      <c r="K132" s="21">
        <f>IFERROR(VLOOKUP(PRO!$C132, 'All Indicators - Breakdown'!$C:$GQ, K$1, FALSE), " ")</f>
        <v>1</v>
      </c>
      <c r="L132" s="21">
        <f>IFERROR(VLOOKUP(PRO!$C132, 'All Indicators - Breakdown'!$C:$GQ, L$1, FALSE), " ")</f>
        <v>2</v>
      </c>
      <c r="M132" s="21">
        <f>IFERROR(VLOOKUP(PRO!$C132, 'All Indicators - Breakdown'!$C:$GQ, M$1, FALSE), " ")</f>
        <v>4</v>
      </c>
      <c r="N132">
        <f t="shared" si="8"/>
        <v>5</v>
      </c>
      <c r="O132">
        <f t="shared" si="9"/>
        <v>4</v>
      </c>
      <c r="P132">
        <f t="shared" si="9"/>
        <v>3</v>
      </c>
      <c r="Q132">
        <f t="shared" si="9"/>
        <v>2</v>
      </c>
      <c r="R132">
        <f t="shared" si="9"/>
        <v>2</v>
      </c>
      <c r="S132">
        <f t="shared" si="9"/>
        <v>1</v>
      </c>
      <c r="T132">
        <f t="shared" si="9"/>
        <v>1</v>
      </c>
      <c r="U132">
        <f t="shared" si="9"/>
        <v>1</v>
      </c>
    </row>
    <row r="133" spans="1:21" ht="16.3" thickTop="1" thickBot="1" x14ac:dyDescent="0.3">
      <c r="A133" s="20" t="s">
        <v>394</v>
      </c>
      <c r="B133" s="20" t="s">
        <v>407</v>
      </c>
      <c r="C133" s="20" t="s">
        <v>408</v>
      </c>
      <c r="D133" s="10">
        <f t="shared" ref="D133:D196" si="10">ROUND(AVERAGE(N133:R133), 0)</f>
        <v>2</v>
      </c>
      <c r="E133" s="35">
        <f t="shared" ref="E133:E196" si="11">ROUND(AVERAGE(N133:R133), 1)</f>
        <v>2.4</v>
      </c>
      <c r="F133" s="21">
        <f>IFERROR(VLOOKUP($C133, 'All Indicators - Breakdown'!$C:$GQ, F$1, FALSE), " ")</f>
        <v>1</v>
      </c>
      <c r="G133" s="21">
        <f>IFERROR(VLOOKUP(PRO!$C133, 'All Indicators - Breakdown'!$C:$GQ, G$1, FALSE), " ")</f>
        <v>1</v>
      </c>
      <c r="H133" s="21">
        <f>IFERROR(VLOOKUP(PRO!$C133, 'All Indicators - Breakdown'!$C:$GQ, H$1, FALSE), " ")</f>
        <v>2</v>
      </c>
      <c r="I133" s="21">
        <f>IFERROR(VLOOKUP(PRO!$C133, 'All Indicators - Breakdown'!$C:$GQ, I$1, FALSE), " ")</f>
        <v>1</v>
      </c>
      <c r="J133" s="21">
        <f>IFERROR(VLOOKUP(PRO!$C133, 'All Indicators - Breakdown'!$C:$GQ, J$1, FALSE), " ")</f>
        <v>4</v>
      </c>
      <c r="K133" s="21">
        <f>IFERROR(VLOOKUP(PRO!$C133, 'All Indicators - Breakdown'!$C:$GQ, K$1, FALSE), " ")</f>
        <v>1</v>
      </c>
      <c r="L133" s="21">
        <f>IFERROR(VLOOKUP(PRO!$C133, 'All Indicators - Breakdown'!$C:$GQ, L$1, FALSE), " ")</f>
        <v>2</v>
      </c>
      <c r="M133" s="21">
        <f>IFERROR(VLOOKUP(PRO!$C133, 'All Indicators - Breakdown'!$C:$GQ, M$1, FALSE), " ")</f>
        <v>3</v>
      </c>
      <c r="N133">
        <f t="shared" si="8"/>
        <v>4</v>
      </c>
      <c r="O133">
        <f t="shared" si="9"/>
        <v>3</v>
      </c>
      <c r="P133">
        <f t="shared" si="9"/>
        <v>2</v>
      </c>
      <c r="Q133">
        <f t="shared" si="9"/>
        <v>2</v>
      </c>
      <c r="R133">
        <f t="shared" si="9"/>
        <v>1</v>
      </c>
      <c r="S133">
        <f t="shared" si="9"/>
        <v>1</v>
      </c>
      <c r="T133">
        <f t="shared" si="9"/>
        <v>1</v>
      </c>
      <c r="U133">
        <f t="shared" si="9"/>
        <v>1</v>
      </c>
    </row>
    <row r="134" spans="1:21" ht="16.3" hidden="1" thickTop="1" thickBot="1" x14ac:dyDescent="0.3">
      <c r="A134" s="20" t="s">
        <v>394</v>
      </c>
      <c r="B134" s="20" t="s">
        <v>409</v>
      </c>
      <c r="C134" s="20" t="s">
        <v>410</v>
      </c>
      <c r="D134" s="10">
        <f t="shared" si="10"/>
        <v>3</v>
      </c>
      <c r="E134" s="35">
        <f t="shared" si="11"/>
        <v>3.2</v>
      </c>
      <c r="F134" s="21">
        <f>IFERROR(VLOOKUP($C134, 'All Indicators - Breakdown'!$C:$GQ, F$1, FALSE), " ")</f>
        <v>1</v>
      </c>
      <c r="G134" s="21">
        <f>IFERROR(VLOOKUP(PRO!$C134, 'All Indicators - Breakdown'!$C:$GQ, G$1, FALSE), " ")</f>
        <v>2</v>
      </c>
      <c r="H134" s="21">
        <f>IFERROR(VLOOKUP(PRO!$C134, 'All Indicators - Breakdown'!$C:$GQ, H$1, FALSE), " ")</f>
        <v>2</v>
      </c>
      <c r="I134" s="21">
        <f>IFERROR(VLOOKUP(PRO!$C134, 'All Indicators - Breakdown'!$C:$GQ, I$1, FALSE), " ")</f>
        <v>1</v>
      </c>
      <c r="J134" s="21">
        <f>IFERROR(VLOOKUP(PRO!$C134, 'All Indicators - Breakdown'!$C:$GQ, J$1, FALSE), " ")</f>
        <v>4</v>
      </c>
      <c r="K134" s="21">
        <f>IFERROR(VLOOKUP(PRO!$C134, 'All Indicators - Breakdown'!$C:$GQ, K$1, FALSE), " ")</f>
        <v>1</v>
      </c>
      <c r="L134" s="21">
        <f>IFERROR(VLOOKUP(PRO!$C134, 'All Indicators - Breakdown'!$C:$GQ, L$1, FALSE), " ")</f>
        <v>5</v>
      </c>
      <c r="M134" s="21">
        <f>IFERROR(VLOOKUP(PRO!$C134, 'All Indicators - Breakdown'!$C:$GQ, M$1, FALSE), " ")</f>
        <v>3</v>
      </c>
      <c r="N134">
        <f t="shared" si="8"/>
        <v>5</v>
      </c>
      <c r="O134">
        <f t="shared" si="9"/>
        <v>4</v>
      </c>
      <c r="P134">
        <f t="shared" si="9"/>
        <v>3</v>
      </c>
      <c r="Q134">
        <f t="shared" si="9"/>
        <v>2</v>
      </c>
      <c r="R134">
        <f t="shared" si="9"/>
        <v>2</v>
      </c>
      <c r="S134">
        <f t="shared" si="9"/>
        <v>1</v>
      </c>
      <c r="T134">
        <f t="shared" si="9"/>
        <v>1</v>
      </c>
      <c r="U134">
        <f t="shared" si="9"/>
        <v>1</v>
      </c>
    </row>
    <row r="135" spans="1:21" ht="16.3" thickTop="1" thickBot="1" x14ac:dyDescent="0.3">
      <c r="A135" s="20" t="s">
        <v>394</v>
      </c>
      <c r="B135" s="20" t="s">
        <v>411</v>
      </c>
      <c r="C135" s="20" t="s">
        <v>412</v>
      </c>
      <c r="D135" s="10">
        <f t="shared" si="10"/>
        <v>3</v>
      </c>
      <c r="E135" s="35">
        <f t="shared" si="11"/>
        <v>2.6</v>
      </c>
      <c r="F135" s="21">
        <f>IFERROR(VLOOKUP($C135, 'All Indicators - Breakdown'!$C:$GQ, F$1, FALSE), " ")</f>
        <v>1</v>
      </c>
      <c r="G135" s="21">
        <f>IFERROR(VLOOKUP(PRO!$C135, 'All Indicators - Breakdown'!$C:$GQ, G$1, FALSE), " ")</f>
        <v>1</v>
      </c>
      <c r="H135" s="21">
        <f>IFERROR(VLOOKUP(PRO!$C135, 'All Indicators - Breakdown'!$C:$GQ, H$1, FALSE), " ")</f>
        <v>2</v>
      </c>
      <c r="I135" s="21">
        <f>IFERROR(VLOOKUP(PRO!$C135, 'All Indicators - Breakdown'!$C:$GQ, I$1, FALSE), " ")</f>
        <v>1</v>
      </c>
      <c r="J135" s="21">
        <f>IFERROR(VLOOKUP(PRO!$C135, 'All Indicators - Breakdown'!$C:$GQ, J$1, FALSE), " ")</f>
        <v>5</v>
      </c>
      <c r="K135" s="21">
        <f>IFERROR(VLOOKUP(PRO!$C135, 'All Indicators - Breakdown'!$C:$GQ, K$1, FALSE), " ")</f>
        <v>1</v>
      </c>
      <c r="L135" s="21">
        <f>IFERROR(VLOOKUP(PRO!$C135, 'All Indicators - Breakdown'!$C:$GQ, L$1, FALSE), " ")</f>
        <v>2</v>
      </c>
      <c r="M135" s="21">
        <f>IFERROR(VLOOKUP(PRO!$C135, 'All Indicators - Breakdown'!$C:$GQ, M$1, FALSE), " ")</f>
        <v>3</v>
      </c>
      <c r="N135">
        <f t="shared" si="8"/>
        <v>5</v>
      </c>
      <c r="O135">
        <f t="shared" si="9"/>
        <v>3</v>
      </c>
      <c r="P135">
        <f t="shared" si="9"/>
        <v>2</v>
      </c>
      <c r="Q135">
        <f t="shared" si="9"/>
        <v>2</v>
      </c>
      <c r="R135">
        <f t="shared" si="9"/>
        <v>1</v>
      </c>
      <c r="S135">
        <f t="shared" si="9"/>
        <v>1</v>
      </c>
      <c r="T135">
        <f t="shared" si="9"/>
        <v>1</v>
      </c>
      <c r="U135">
        <f t="shared" si="9"/>
        <v>1</v>
      </c>
    </row>
    <row r="136" spans="1:21" ht="16.3" hidden="1" thickTop="1" thickBot="1" x14ac:dyDescent="0.3">
      <c r="A136" s="20" t="s">
        <v>394</v>
      </c>
      <c r="B136" s="20" t="s">
        <v>413</v>
      </c>
      <c r="C136" s="20" t="s">
        <v>414</v>
      </c>
      <c r="D136" s="10">
        <f t="shared" si="10"/>
        <v>3</v>
      </c>
      <c r="E136" s="35">
        <f t="shared" si="11"/>
        <v>3.2</v>
      </c>
      <c r="F136" s="21">
        <f>IFERROR(VLOOKUP($C136, 'All Indicators - Breakdown'!$C:$GQ, F$1, FALSE), " ")</f>
        <v>1</v>
      </c>
      <c r="G136" s="21">
        <f>IFERROR(VLOOKUP(PRO!$C136, 'All Indicators - Breakdown'!$C:$GQ, G$1, FALSE), " ")</f>
        <v>2</v>
      </c>
      <c r="H136" s="21">
        <f>IFERROR(VLOOKUP(PRO!$C136, 'All Indicators - Breakdown'!$C:$GQ, H$1, FALSE), " ")</f>
        <v>2</v>
      </c>
      <c r="I136" s="21">
        <f>IFERROR(VLOOKUP(PRO!$C136, 'All Indicators - Breakdown'!$C:$GQ, I$1, FALSE), " ")</f>
        <v>1</v>
      </c>
      <c r="J136" s="21">
        <f>IFERROR(VLOOKUP(PRO!$C136, 'All Indicators - Breakdown'!$C:$GQ, J$1, FALSE), " ")</f>
        <v>4</v>
      </c>
      <c r="K136" s="21">
        <f>IFERROR(VLOOKUP(PRO!$C136, 'All Indicators - Breakdown'!$C:$GQ, K$1, FALSE), " ")</f>
        <v>1</v>
      </c>
      <c r="L136" s="21">
        <f>IFERROR(VLOOKUP(PRO!$C136, 'All Indicators - Breakdown'!$C:$GQ, L$1, FALSE), " ")</f>
        <v>5</v>
      </c>
      <c r="M136" s="21">
        <f>IFERROR(VLOOKUP(PRO!$C136, 'All Indicators - Breakdown'!$C:$GQ, M$1, FALSE), " ")</f>
        <v>3</v>
      </c>
      <c r="N136">
        <f t="shared" si="8"/>
        <v>5</v>
      </c>
      <c r="O136">
        <f t="shared" si="9"/>
        <v>4</v>
      </c>
      <c r="P136">
        <f t="shared" si="9"/>
        <v>3</v>
      </c>
      <c r="Q136">
        <f t="shared" si="9"/>
        <v>2</v>
      </c>
      <c r="R136">
        <f t="shared" si="9"/>
        <v>2</v>
      </c>
      <c r="S136">
        <f t="shared" si="9"/>
        <v>1</v>
      </c>
      <c r="T136">
        <f t="shared" si="9"/>
        <v>1</v>
      </c>
      <c r="U136">
        <f t="shared" si="9"/>
        <v>1</v>
      </c>
    </row>
    <row r="137" spans="1:21" ht="16.3" thickTop="1" thickBot="1" x14ac:dyDescent="0.3">
      <c r="A137" s="20" t="s">
        <v>394</v>
      </c>
      <c r="B137" s="20" t="s">
        <v>415</v>
      </c>
      <c r="C137" s="20" t="s">
        <v>416</v>
      </c>
      <c r="D137" s="10">
        <f t="shared" si="10"/>
        <v>3</v>
      </c>
      <c r="E137" s="35">
        <f t="shared" si="11"/>
        <v>2.8</v>
      </c>
      <c r="F137" s="21">
        <f>IFERROR(VLOOKUP($C137, 'All Indicators - Breakdown'!$C:$GQ, F$1, FALSE), " ")</f>
        <v>1</v>
      </c>
      <c r="G137" s="21">
        <f>IFERROR(VLOOKUP(PRO!$C137, 'All Indicators - Breakdown'!$C:$GQ, G$1, FALSE), " ")</f>
        <v>2</v>
      </c>
      <c r="H137" s="21">
        <f>IFERROR(VLOOKUP(PRO!$C137, 'All Indicators - Breakdown'!$C:$GQ, H$1, FALSE), " ")</f>
        <v>2</v>
      </c>
      <c r="I137" s="21">
        <f>IFERROR(VLOOKUP(PRO!$C137, 'All Indicators - Breakdown'!$C:$GQ, I$1, FALSE), " ")</f>
        <v>1</v>
      </c>
      <c r="J137" s="21">
        <f>IFERROR(VLOOKUP(PRO!$C137, 'All Indicators - Breakdown'!$C:$GQ, J$1, FALSE), " ")</f>
        <v>4</v>
      </c>
      <c r="K137" s="21">
        <f>IFERROR(VLOOKUP(PRO!$C137, 'All Indicators - Breakdown'!$C:$GQ, K$1, FALSE), " ")</f>
        <v>1</v>
      </c>
      <c r="L137" s="21">
        <f>IFERROR(VLOOKUP(PRO!$C137, 'All Indicators - Breakdown'!$C:$GQ, L$1, FALSE), " ")</f>
        <v>2</v>
      </c>
      <c r="M137" s="21">
        <f>IFERROR(VLOOKUP(PRO!$C137, 'All Indicators - Breakdown'!$C:$GQ, M$1, FALSE), " ")</f>
        <v>4</v>
      </c>
      <c r="N137">
        <f t="shared" si="8"/>
        <v>4</v>
      </c>
      <c r="O137">
        <f t="shared" si="9"/>
        <v>4</v>
      </c>
      <c r="P137">
        <f t="shared" si="9"/>
        <v>2</v>
      </c>
      <c r="Q137">
        <f t="shared" si="9"/>
        <v>2</v>
      </c>
      <c r="R137">
        <f t="shared" si="9"/>
        <v>2</v>
      </c>
      <c r="S137">
        <f t="shared" si="9"/>
        <v>1</v>
      </c>
      <c r="T137">
        <f t="shared" si="9"/>
        <v>1</v>
      </c>
      <c r="U137">
        <f t="shared" si="9"/>
        <v>1</v>
      </c>
    </row>
    <row r="138" spans="1:21" ht="16.3" thickTop="1" thickBot="1" x14ac:dyDescent="0.3">
      <c r="A138" s="20" t="s">
        <v>394</v>
      </c>
      <c r="B138" s="20" t="s">
        <v>417</v>
      </c>
      <c r="C138" s="20" t="s">
        <v>418</v>
      </c>
      <c r="D138" s="10">
        <f t="shared" si="10"/>
        <v>3</v>
      </c>
      <c r="E138" s="35">
        <f t="shared" si="11"/>
        <v>3</v>
      </c>
      <c r="F138" s="21">
        <f>IFERROR(VLOOKUP($C138, 'All Indicators - Breakdown'!$C:$GQ, F$1, FALSE), " ")</f>
        <v>1</v>
      </c>
      <c r="G138" s="21">
        <f>IFERROR(VLOOKUP(PRO!$C138, 'All Indicators - Breakdown'!$C:$GQ, G$1, FALSE), " ")</f>
        <v>1</v>
      </c>
      <c r="H138" s="21">
        <f>IFERROR(VLOOKUP(PRO!$C138, 'All Indicators - Breakdown'!$C:$GQ, H$1, FALSE), " ")</f>
        <v>2</v>
      </c>
      <c r="I138" s="21">
        <f>IFERROR(VLOOKUP(PRO!$C138, 'All Indicators - Breakdown'!$C:$GQ, I$1, FALSE), " ")</f>
        <v>1</v>
      </c>
      <c r="J138" s="21">
        <f>IFERROR(VLOOKUP(PRO!$C138, 'All Indicators - Breakdown'!$C:$GQ, J$1, FALSE), " ")</f>
        <v>4</v>
      </c>
      <c r="K138" s="21">
        <f>IFERROR(VLOOKUP(PRO!$C138, 'All Indicators - Breakdown'!$C:$GQ, K$1, FALSE), " ")</f>
        <v>3</v>
      </c>
      <c r="L138" s="21">
        <f>IFERROR(VLOOKUP(PRO!$C138, 'All Indicators - Breakdown'!$C:$GQ, L$1, FALSE), " ")</f>
        <v>2</v>
      </c>
      <c r="M138" s="21">
        <f>IFERROR(VLOOKUP(PRO!$C138, 'All Indicators - Breakdown'!$C:$GQ, M$1, FALSE), " ")</f>
        <v>4</v>
      </c>
      <c r="N138">
        <f t="shared" si="8"/>
        <v>4</v>
      </c>
      <c r="O138">
        <f t="shared" si="9"/>
        <v>4</v>
      </c>
      <c r="P138">
        <f t="shared" si="9"/>
        <v>3</v>
      </c>
      <c r="Q138">
        <f t="shared" si="9"/>
        <v>2</v>
      </c>
      <c r="R138">
        <f t="shared" si="9"/>
        <v>2</v>
      </c>
      <c r="S138">
        <f t="shared" si="9"/>
        <v>1</v>
      </c>
      <c r="T138">
        <f t="shared" si="9"/>
        <v>1</v>
      </c>
      <c r="U138">
        <f t="shared" si="9"/>
        <v>1</v>
      </c>
    </row>
    <row r="139" spans="1:21" ht="16.3" hidden="1" thickTop="1" thickBot="1" x14ac:dyDescent="0.3">
      <c r="A139" s="20" t="s">
        <v>394</v>
      </c>
      <c r="B139" s="20" t="s">
        <v>419</v>
      </c>
      <c r="C139" s="20" t="s">
        <v>420</v>
      </c>
      <c r="D139" s="10">
        <f t="shared" si="10"/>
        <v>3</v>
      </c>
      <c r="E139" s="35">
        <f t="shared" si="11"/>
        <v>2.8</v>
      </c>
      <c r="F139" s="21">
        <f>IFERROR(VLOOKUP($C139, 'All Indicators - Breakdown'!$C:$GQ, F$1, FALSE), " ")</f>
        <v>1</v>
      </c>
      <c r="G139" s="21">
        <f>IFERROR(VLOOKUP(PRO!$C139, 'All Indicators - Breakdown'!$C:$GQ, G$1, FALSE), " ")</f>
        <v>1</v>
      </c>
      <c r="H139" s="21">
        <f>IFERROR(VLOOKUP(PRO!$C139, 'All Indicators - Breakdown'!$C:$GQ, H$1, FALSE), " ")</f>
        <v>2</v>
      </c>
      <c r="I139" s="21">
        <f>IFERROR(VLOOKUP(PRO!$C139, 'All Indicators - Breakdown'!$C:$GQ, I$1, FALSE), " ")</f>
        <v>1</v>
      </c>
      <c r="J139" s="21">
        <f>IFERROR(VLOOKUP(PRO!$C139, 'All Indicators - Breakdown'!$C:$GQ, J$1, FALSE), " ")</f>
        <v>4</v>
      </c>
      <c r="K139" s="21">
        <f>IFERROR(VLOOKUP(PRO!$C139, 'All Indicators - Breakdown'!$C:$GQ, K$1, FALSE), " ")</f>
        <v>1</v>
      </c>
      <c r="L139" s="21">
        <f>IFERROR(VLOOKUP(PRO!$C139, 'All Indicators - Breakdown'!$C:$GQ, L$1, FALSE), " ")</f>
        <v>3</v>
      </c>
      <c r="M139" s="21">
        <f>IFERROR(VLOOKUP(PRO!$C139, 'All Indicators - Breakdown'!$C:$GQ, M$1, FALSE), " ")</f>
        <v>4</v>
      </c>
      <c r="N139">
        <f t="shared" si="8"/>
        <v>4</v>
      </c>
      <c r="O139">
        <f t="shared" si="9"/>
        <v>4</v>
      </c>
      <c r="P139">
        <f t="shared" si="9"/>
        <v>3</v>
      </c>
      <c r="Q139">
        <f t="shared" si="9"/>
        <v>2</v>
      </c>
      <c r="R139">
        <f t="shared" si="9"/>
        <v>1</v>
      </c>
      <c r="S139">
        <f t="shared" si="9"/>
        <v>1</v>
      </c>
      <c r="T139">
        <f t="shared" si="9"/>
        <v>1</v>
      </c>
      <c r="U139">
        <f t="shared" si="9"/>
        <v>1</v>
      </c>
    </row>
    <row r="140" spans="1:21" ht="16.3" thickTop="1" thickBot="1" x14ac:dyDescent="0.3">
      <c r="A140" s="20" t="s">
        <v>394</v>
      </c>
      <c r="B140" s="20" t="s">
        <v>421</v>
      </c>
      <c r="C140" s="20" t="s">
        <v>422</v>
      </c>
      <c r="D140" s="10">
        <f t="shared" si="10"/>
        <v>4</v>
      </c>
      <c r="E140" s="35">
        <f t="shared" si="11"/>
        <v>3.6</v>
      </c>
      <c r="F140" s="21">
        <f>IFERROR(VLOOKUP($C140, 'All Indicators - Breakdown'!$C:$GQ, F$1, FALSE), " ")</f>
        <v>3</v>
      </c>
      <c r="G140" s="21">
        <f>IFERROR(VLOOKUP(PRO!$C140, 'All Indicators - Breakdown'!$C:$GQ, G$1, FALSE), " ")</f>
        <v>1</v>
      </c>
      <c r="H140" s="21">
        <f>IFERROR(VLOOKUP(PRO!$C140, 'All Indicators - Breakdown'!$C:$GQ, H$1, FALSE), " ")</f>
        <v>3</v>
      </c>
      <c r="I140" s="21">
        <f>IFERROR(VLOOKUP(PRO!$C140, 'All Indicators - Breakdown'!$C:$GQ, I$1, FALSE), " ")</f>
        <v>1</v>
      </c>
      <c r="J140" s="21">
        <f>IFERROR(VLOOKUP(PRO!$C140, 'All Indicators - Breakdown'!$C:$GQ, J$1, FALSE), " ")</f>
        <v>5</v>
      </c>
      <c r="K140" s="21">
        <f>IFERROR(VLOOKUP(PRO!$C140, 'All Indicators - Breakdown'!$C:$GQ, K$1, FALSE), " ")</f>
        <v>3</v>
      </c>
      <c r="L140" s="21">
        <f>IFERROR(VLOOKUP(PRO!$C140, 'All Indicators - Breakdown'!$C:$GQ, L$1, FALSE), " ")</f>
        <v>3</v>
      </c>
      <c r="M140" s="21">
        <f>IFERROR(VLOOKUP(PRO!$C140, 'All Indicators - Breakdown'!$C:$GQ, M$1, FALSE), " ")</f>
        <v>4</v>
      </c>
      <c r="N140">
        <f t="shared" si="8"/>
        <v>5</v>
      </c>
      <c r="O140">
        <f t="shared" si="9"/>
        <v>4</v>
      </c>
      <c r="P140">
        <f t="shared" si="9"/>
        <v>3</v>
      </c>
      <c r="Q140">
        <f t="shared" si="9"/>
        <v>3</v>
      </c>
      <c r="R140">
        <f t="shared" si="9"/>
        <v>3</v>
      </c>
      <c r="S140">
        <f t="shared" si="9"/>
        <v>3</v>
      </c>
      <c r="T140">
        <f t="shared" si="9"/>
        <v>1</v>
      </c>
      <c r="U140">
        <f t="shared" si="9"/>
        <v>1</v>
      </c>
    </row>
    <row r="141" spans="1:21" ht="16.3" thickTop="1" thickBot="1" x14ac:dyDescent="0.3">
      <c r="A141" s="20" t="s">
        <v>394</v>
      </c>
      <c r="B141" s="20" t="s">
        <v>423</v>
      </c>
      <c r="C141" s="20" t="s">
        <v>424</v>
      </c>
      <c r="D141" s="10">
        <f t="shared" si="10"/>
        <v>3</v>
      </c>
      <c r="E141" s="35">
        <f t="shared" si="11"/>
        <v>3.4</v>
      </c>
      <c r="F141" s="21">
        <f>IFERROR(VLOOKUP($C141, 'All Indicators - Breakdown'!$C:$GQ, F$1, FALSE), " ")</f>
        <v>2</v>
      </c>
      <c r="G141" s="21">
        <f>IFERROR(VLOOKUP(PRO!$C141, 'All Indicators - Breakdown'!$C:$GQ, G$1, FALSE), " ")</f>
        <v>1</v>
      </c>
      <c r="H141" s="21">
        <f>IFERROR(VLOOKUP(PRO!$C141, 'All Indicators - Breakdown'!$C:$GQ, H$1, FALSE), " ")</f>
        <v>2</v>
      </c>
      <c r="I141" s="21">
        <f>IFERROR(VLOOKUP(PRO!$C141, 'All Indicators - Breakdown'!$C:$GQ, I$1, FALSE), " ")</f>
        <v>1</v>
      </c>
      <c r="J141" s="21">
        <f>IFERROR(VLOOKUP(PRO!$C141, 'All Indicators - Breakdown'!$C:$GQ, J$1, FALSE), " ")</f>
        <v>4</v>
      </c>
      <c r="K141" s="21">
        <f>IFERROR(VLOOKUP(PRO!$C141, 'All Indicators - Breakdown'!$C:$GQ, K$1, FALSE), " ")</f>
        <v>4</v>
      </c>
      <c r="L141" s="21">
        <f>IFERROR(VLOOKUP(PRO!$C141, 'All Indicators - Breakdown'!$C:$GQ, L$1, FALSE), " ")</f>
        <v>3</v>
      </c>
      <c r="M141" s="21">
        <f>IFERROR(VLOOKUP(PRO!$C141, 'All Indicators - Breakdown'!$C:$GQ, M$1, FALSE), " ")</f>
        <v>4</v>
      </c>
      <c r="N141">
        <f t="shared" si="8"/>
        <v>4</v>
      </c>
      <c r="O141">
        <f t="shared" si="9"/>
        <v>4</v>
      </c>
      <c r="P141">
        <f t="shared" si="9"/>
        <v>4</v>
      </c>
      <c r="Q141">
        <f t="shared" si="9"/>
        <v>3</v>
      </c>
      <c r="R141">
        <f t="shared" si="9"/>
        <v>2</v>
      </c>
      <c r="S141">
        <f t="shared" si="9"/>
        <v>2</v>
      </c>
      <c r="T141">
        <f t="shared" si="9"/>
        <v>1</v>
      </c>
      <c r="U141">
        <f t="shared" si="9"/>
        <v>1</v>
      </c>
    </row>
    <row r="142" spans="1:21" ht="16.3" thickTop="1" thickBot="1" x14ac:dyDescent="0.3">
      <c r="A142" s="20" t="s">
        <v>394</v>
      </c>
      <c r="B142" s="20" t="s">
        <v>425</v>
      </c>
      <c r="C142" s="20" t="s">
        <v>426</v>
      </c>
      <c r="D142" s="10">
        <f t="shared" si="10"/>
        <v>3</v>
      </c>
      <c r="E142" s="35">
        <f t="shared" si="11"/>
        <v>2.8</v>
      </c>
      <c r="F142" s="21">
        <f>IFERROR(VLOOKUP($C142, 'All Indicators - Breakdown'!$C:$GQ, F$1, FALSE), " ")</f>
        <v>1</v>
      </c>
      <c r="G142" s="21">
        <f>IFERROR(VLOOKUP(PRO!$C142, 'All Indicators - Breakdown'!$C:$GQ, G$1, FALSE), " ")</f>
        <v>1</v>
      </c>
      <c r="H142" s="21">
        <f>IFERROR(VLOOKUP(PRO!$C142, 'All Indicators - Breakdown'!$C:$GQ, H$1, FALSE), " ")</f>
        <v>2</v>
      </c>
      <c r="I142" s="21">
        <f>IFERROR(VLOOKUP(PRO!$C142, 'All Indicators - Breakdown'!$C:$GQ, I$1, FALSE), " ")</f>
        <v>1</v>
      </c>
      <c r="J142" s="21">
        <f>IFERROR(VLOOKUP(PRO!$C142, 'All Indicators - Breakdown'!$C:$GQ, J$1, FALSE), " ")</f>
        <v>5</v>
      </c>
      <c r="K142" s="21">
        <f>IFERROR(VLOOKUP(PRO!$C142, 'All Indicators - Breakdown'!$C:$GQ, K$1, FALSE), " ")</f>
        <v>1</v>
      </c>
      <c r="L142" s="21">
        <f>IFERROR(VLOOKUP(PRO!$C142, 'All Indicators - Breakdown'!$C:$GQ, L$1, FALSE), " ")</f>
        <v>2</v>
      </c>
      <c r="M142" s="21">
        <f>IFERROR(VLOOKUP(PRO!$C142, 'All Indicators - Breakdown'!$C:$GQ, M$1, FALSE), " ")</f>
        <v>4</v>
      </c>
      <c r="N142">
        <f t="shared" si="8"/>
        <v>5</v>
      </c>
      <c r="O142">
        <f t="shared" si="9"/>
        <v>4</v>
      </c>
      <c r="P142">
        <f t="shared" si="9"/>
        <v>2</v>
      </c>
      <c r="Q142">
        <f t="shared" si="9"/>
        <v>2</v>
      </c>
      <c r="R142">
        <f t="shared" si="9"/>
        <v>1</v>
      </c>
      <c r="S142">
        <f t="shared" si="9"/>
        <v>1</v>
      </c>
      <c r="T142">
        <f t="shared" si="9"/>
        <v>1</v>
      </c>
      <c r="U142">
        <f t="shared" si="9"/>
        <v>1</v>
      </c>
    </row>
    <row r="143" spans="1:21" ht="16.3" hidden="1" thickTop="1" thickBot="1" x14ac:dyDescent="0.3">
      <c r="A143" s="20" t="s">
        <v>394</v>
      </c>
      <c r="B143" s="20" t="s">
        <v>427</v>
      </c>
      <c r="C143" s="20" t="s">
        <v>428</v>
      </c>
      <c r="D143" s="10">
        <f t="shared" si="10"/>
        <v>3</v>
      </c>
      <c r="E143" s="35">
        <f t="shared" si="11"/>
        <v>3.2</v>
      </c>
      <c r="F143" s="21">
        <f>IFERROR(VLOOKUP($C143, 'All Indicators - Breakdown'!$C:$GQ, F$1, FALSE), " ")</f>
        <v>1</v>
      </c>
      <c r="G143" s="21">
        <f>IFERROR(VLOOKUP(PRO!$C143, 'All Indicators - Breakdown'!$C:$GQ, G$1, FALSE), " ")</f>
        <v>1</v>
      </c>
      <c r="H143" s="21">
        <f>IFERROR(VLOOKUP(PRO!$C143, 'All Indicators - Breakdown'!$C:$GQ, H$1, FALSE), " ")</f>
        <v>2</v>
      </c>
      <c r="I143" s="21">
        <f>IFERROR(VLOOKUP(PRO!$C143, 'All Indicators - Breakdown'!$C:$GQ, I$1, FALSE), " ")</f>
        <v>1</v>
      </c>
      <c r="J143" s="21">
        <f>IFERROR(VLOOKUP(PRO!$C143, 'All Indicators - Breakdown'!$C:$GQ, J$1, FALSE), " ")</f>
        <v>4</v>
      </c>
      <c r="K143" s="21">
        <f>IFERROR(VLOOKUP(PRO!$C143, 'All Indicators - Breakdown'!$C:$GQ, K$1, FALSE), " ")</f>
        <v>3</v>
      </c>
      <c r="L143" s="21">
        <f>IFERROR(VLOOKUP(PRO!$C143, 'All Indicators - Breakdown'!$C:$GQ, L$1, FALSE), " ")</f>
        <v>3</v>
      </c>
      <c r="M143" s="21">
        <f>IFERROR(VLOOKUP(PRO!$C143, 'All Indicators - Breakdown'!$C:$GQ, M$1, FALSE), " ")</f>
        <v>4</v>
      </c>
      <c r="N143">
        <f t="shared" si="8"/>
        <v>4</v>
      </c>
      <c r="O143">
        <f t="shared" si="9"/>
        <v>4</v>
      </c>
      <c r="P143">
        <f t="shared" si="9"/>
        <v>3</v>
      </c>
      <c r="Q143">
        <f t="shared" si="9"/>
        <v>3</v>
      </c>
      <c r="R143">
        <f t="shared" si="9"/>
        <v>2</v>
      </c>
      <c r="S143">
        <f t="shared" si="9"/>
        <v>1</v>
      </c>
      <c r="T143">
        <f t="shared" si="9"/>
        <v>1</v>
      </c>
      <c r="U143">
        <f t="shared" si="9"/>
        <v>1</v>
      </c>
    </row>
    <row r="144" spans="1:21" ht="16.3" hidden="1" thickTop="1" thickBot="1" x14ac:dyDescent="0.3">
      <c r="A144" s="20" t="s">
        <v>394</v>
      </c>
      <c r="B144" s="20" t="s">
        <v>429</v>
      </c>
      <c r="C144" s="20" t="s">
        <v>430</v>
      </c>
      <c r="D144" s="10">
        <f t="shared" si="10"/>
        <v>3</v>
      </c>
      <c r="E144" s="35">
        <f t="shared" si="11"/>
        <v>3.2</v>
      </c>
      <c r="F144" s="21">
        <f>IFERROR(VLOOKUP($C144, 'All Indicators - Breakdown'!$C:$GQ, F$1, FALSE), " ")</f>
        <v>1</v>
      </c>
      <c r="G144" s="21">
        <f>IFERROR(VLOOKUP(PRO!$C144, 'All Indicators - Breakdown'!$C:$GQ, G$1, FALSE), " ")</f>
        <v>1</v>
      </c>
      <c r="H144" s="21">
        <f>IFERROR(VLOOKUP(PRO!$C144, 'All Indicators - Breakdown'!$C:$GQ, H$1, FALSE), " ")</f>
        <v>2</v>
      </c>
      <c r="I144" s="21">
        <f>IFERROR(VLOOKUP(PRO!$C144, 'All Indicators - Breakdown'!$C:$GQ, I$1, FALSE), " ")</f>
        <v>1</v>
      </c>
      <c r="J144" s="21">
        <f>IFERROR(VLOOKUP(PRO!$C144, 'All Indicators - Breakdown'!$C:$GQ, J$1, FALSE), " ")</f>
        <v>4</v>
      </c>
      <c r="K144" s="21">
        <f>IFERROR(VLOOKUP(PRO!$C144, 'All Indicators - Breakdown'!$C:$GQ, K$1, FALSE), " ")</f>
        <v>3</v>
      </c>
      <c r="L144" s="21">
        <f>IFERROR(VLOOKUP(PRO!$C144, 'All Indicators - Breakdown'!$C:$GQ, L$1, FALSE), " ")</f>
        <v>3</v>
      </c>
      <c r="M144" s="21">
        <f>IFERROR(VLOOKUP(PRO!$C144, 'All Indicators - Breakdown'!$C:$GQ, M$1, FALSE), " ")</f>
        <v>4</v>
      </c>
      <c r="N144">
        <f t="shared" si="8"/>
        <v>4</v>
      </c>
      <c r="O144">
        <f t="shared" si="9"/>
        <v>4</v>
      </c>
      <c r="P144">
        <f t="shared" si="9"/>
        <v>3</v>
      </c>
      <c r="Q144">
        <f t="shared" si="9"/>
        <v>3</v>
      </c>
      <c r="R144">
        <f t="shared" si="9"/>
        <v>2</v>
      </c>
      <c r="S144">
        <f t="shared" si="9"/>
        <v>1</v>
      </c>
      <c r="T144">
        <f t="shared" si="9"/>
        <v>1</v>
      </c>
      <c r="U144">
        <f t="shared" si="9"/>
        <v>1</v>
      </c>
    </row>
    <row r="145" spans="1:21" ht="16.3" hidden="1" thickTop="1" thickBot="1" x14ac:dyDescent="0.3">
      <c r="A145" s="20" t="s">
        <v>394</v>
      </c>
      <c r="B145" s="20" t="s">
        <v>431</v>
      </c>
      <c r="C145" s="20" t="s">
        <v>432</v>
      </c>
      <c r="D145" s="10">
        <f t="shared" si="10"/>
        <v>3</v>
      </c>
      <c r="E145" s="35">
        <f t="shared" si="11"/>
        <v>3.2</v>
      </c>
      <c r="F145" s="21">
        <f>IFERROR(VLOOKUP($C145, 'All Indicators - Breakdown'!$C:$GQ, F$1, FALSE), " ")</f>
        <v>1</v>
      </c>
      <c r="G145" s="21">
        <f>IFERROR(VLOOKUP(PRO!$C145, 'All Indicators - Breakdown'!$C:$GQ, G$1, FALSE), " ")</f>
        <v>1</v>
      </c>
      <c r="H145" s="21">
        <f>IFERROR(VLOOKUP(PRO!$C145, 'All Indicators - Breakdown'!$C:$GQ, H$1, FALSE), " ")</f>
        <v>2</v>
      </c>
      <c r="I145" s="21">
        <f>IFERROR(VLOOKUP(PRO!$C145, 'All Indicators - Breakdown'!$C:$GQ, I$1, FALSE), " ")</f>
        <v>1</v>
      </c>
      <c r="J145" s="21">
        <f>IFERROR(VLOOKUP(PRO!$C145, 'All Indicators - Breakdown'!$C:$GQ, J$1, FALSE), " ")</f>
        <v>4</v>
      </c>
      <c r="K145" s="21">
        <f>IFERROR(VLOOKUP(PRO!$C145, 'All Indicators - Breakdown'!$C:$GQ, K$1, FALSE), " ")</f>
        <v>3</v>
      </c>
      <c r="L145" s="21">
        <f>IFERROR(VLOOKUP(PRO!$C145, 'All Indicators - Breakdown'!$C:$GQ, L$1, FALSE), " ")</f>
        <v>3</v>
      </c>
      <c r="M145" s="21">
        <f>IFERROR(VLOOKUP(PRO!$C145, 'All Indicators - Breakdown'!$C:$GQ, M$1, FALSE), " ")</f>
        <v>4</v>
      </c>
      <c r="N145">
        <f t="shared" si="8"/>
        <v>4</v>
      </c>
      <c r="O145">
        <f t="shared" si="9"/>
        <v>4</v>
      </c>
      <c r="P145">
        <f t="shared" si="9"/>
        <v>3</v>
      </c>
      <c r="Q145">
        <f t="shared" si="9"/>
        <v>3</v>
      </c>
      <c r="R145">
        <f t="shared" si="9"/>
        <v>2</v>
      </c>
      <c r="S145">
        <f t="shared" si="9"/>
        <v>1</v>
      </c>
      <c r="T145">
        <f t="shared" si="9"/>
        <v>1</v>
      </c>
      <c r="U145">
        <f t="shared" si="9"/>
        <v>1</v>
      </c>
    </row>
    <row r="146" spans="1:21" ht="16.3" hidden="1" thickTop="1" thickBot="1" x14ac:dyDescent="0.3">
      <c r="A146" s="20" t="s">
        <v>433</v>
      </c>
      <c r="B146" s="20" t="s">
        <v>434</v>
      </c>
      <c r="C146" s="20" t="s">
        <v>435</v>
      </c>
      <c r="D146" s="10">
        <f t="shared" si="10"/>
        <v>3</v>
      </c>
      <c r="E146" s="35">
        <f t="shared" si="11"/>
        <v>3.2</v>
      </c>
      <c r="F146" s="21">
        <f>IFERROR(VLOOKUP($C146, 'All Indicators - Breakdown'!$C:$GQ, F$1, FALSE), " ")</f>
        <v>1</v>
      </c>
      <c r="G146" s="21">
        <f>IFERROR(VLOOKUP(PRO!$C146, 'All Indicators - Breakdown'!$C:$GQ, G$1, FALSE), " ")</f>
        <v>1</v>
      </c>
      <c r="H146" s="21">
        <f>IFERROR(VLOOKUP(PRO!$C146, 'All Indicators - Breakdown'!$C:$GQ, H$1, FALSE), " ")</f>
        <v>1</v>
      </c>
      <c r="I146" s="21" t="str">
        <f>IFERROR(VLOOKUP(PRO!$C146, 'All Indicators - Breakdown'!$C:$GQ, I$1, FALSE), " ")</f>
        <v>N/A</v>
      </c>
      <c r="J146" s="21">
        <f>IFERROR(VLOOKUP(PRO!$C146, 'All Indicators - Breakdown'!$C:$GQ, J$1, FALSE), " ")</f>
        <v>4</v>
      </c>
      <c r="K146" s="21">
        <f>IFERROR(VLOOKUP(PRO!$C146, 'All Indicators - Breakdown'!$C:$GQ, K$1, FALSE), " ")</f>
        <v>4</v>
      </c>
      <c r="L146" s="21">
        <f>IFERROR(VLOOKUP(PRO!$C146, 'All Indicators - Breakdown'!$C:$GQ, L$1, FALSE), " ")</f>
        <v>3</v>
      </c>
      <c r="M146" s="21">
        <f>IFERROR(VLOOKUP(PRO!$C146, 'All Indicators - Breakdown'!$C:$GQ, M$1, FALSE), " ")</f>
        <v>4</v>
      </c>
      <c r="N146">
        <f t="shared" ref="N146:N209" si="12">LARGE($F146:$M146,N$1)</f>
        <v>4</v>
      </c>
      <c r="O146">
        <f t="shared" si="9"/>
        <v>4</v>
      </c>
      <c r="P146">
        <f t="shared" si="9"/>
        <v>4</v>
      </c>
      <c r="Q146">
        <f t="shared" si="9"/>
        <v>3</v>
      </c>
      <c r="R146">
        <f t="shared" si="9"/>
        <v>1</v>
      </c>
      <c r="S146">
        <f t="shared" si="9"/>
        <v>1</v>
      </c>
      <c r="T146">
        <f t="shared" si="9"/>
        <v>1</v>
      </c>
      <c r="U146" t="e">
        <f t="shared" si="9"/>
        <v>#NUM!</v>
      </c>
    </row>
    <row r="147" spans="1:21" ht="16.3" thickTop="1" thickBot="1" x14ac:dyDescent="0.3">
      <c r="A147" s="20" t="s">
        <v>433</v>
      </c>
      <c r="B147" s="20" t="s">
        <v>436</v>
      </c>
      <c r="C147" s="20" t="s">
        <v>437</v>
      </c>
      <c r="D147" s="10">
        <f t="shared" si="10"/>
        <v>3</v>
      </c>
      <c r="E147" s="35">
        <f t="shared" si="11"/>
        <v>2.6</v>
      </c>
      <c r="F147" s="21">
        <f>IFERROR(VLOOKUP($C147, 'All Indicators - Breakdown'!$C:$GQ, F$1, FALSE), " ")</f>
        <v>1</v>
      </c>
      <c r="G147" s="21">
        <f>IFERROR(VLOOKUP(PRO!$C147, 'All Indicators - Breakdown'!$C:$GQ, G$1, FALSE), " ")</f>
        <v>1</v>
      </c>
      <c r="H147" s="21">
        <f>IFERROR(VLOOKUP(PRO!$C147, 'All Indicators - Breakdown'!$C:$GQ, H$1, FALSE), " ")</f>
        <v>2</v>
      </c>
      <c r="I147" s="21" t="str">
        <f>IFERROR(VLOOKUP(PRO!$C147, 'All Indicators - Breakdown'!$C:$GQ, I$1, FALSE), " ")</f>
        <v>N/A</v>
      </c>
      <c r="J147" s="21">
        <f>IFERROR(VLOOKUP(PRO!$C147, 'All Indicators - Breakdown'!$C:$GQ, J$1, FALSE), " ")</f>
        <v>5</v>
      </c>
      <c r="K147" s="21">
        <f>IFERROR(VLOOKUP(PRO!$C147, 'All Indicators - Breakdown'!$C:$GQ, K$1, FALSE), " ")</f>
        <v>1</v>
      </c>
      <c r="L147" s="21">
        <f>IFERROR(VLOOKUP(PRO!$C147, 'All Indicators - Breakdown'!$C:$GQ, L$1, FALSE), " ")</f>
        <v>1</v>
      </c>
      <c r="M147" s="21">
        <f>IFERROR(VLOOKUP(PRO!$C147, 'All Indicators - Breakdown'!$C:$GQ, M$1, FALSE), " ")</f>
        <v>4</v>
      </c>
      <c r="N147">
        <f t="shared" si="12"/>
        <v>5</v>
      </c>
      <c r="O147">
        <f t="shared" si="9"/>
        <v>4</v>
      </c>
      <c r="P147">
        <f t="shared" si="9"/>
        <v>2</v>
      </c>
      <c r="Q147">
        <f t="shared" si="9"/>
        <v>1</v>
      </c>
      <c r="R147">
        <f t="shared" si="9"/>
        <v>1</v>
      </c>
      <c r="S147">
        <f t="shared" si="9"/>
        <v>1</v>
      </c>
      <c r="T147">
        <f t="shared" si="9"/>
        <v>1</v>
      </c>
      <c r="U147" t="e">
        <f t="shared" si="9"/>
        <v>#NUM!</v>
      </c>
    </row>
    <row r="148" spans="1:21" ht="16.3" thickTop="1" thickBot="1" x14ac:dyDescent="0.3">
      <c r="A148" s="20" t="s">
        <v>433</v>
      </c>
      <c r="B148" s="20" t="s">
        <v>438</v>
      </c>
      <c r="C148" s="20" t="s">
        <v>439</v>
      </c>
      <c r="D148" s="10">
        <f t="shared" si="10"/>
        <v>3</v>
      </c>
      <c r="E148" s="35">
        <f t="shared" si="11"/>
        <v>3.2</v>
      </c>
      <c r="F148" s="21">
        <f>IFERROR(VLOOKUP($C148, 'All Indicators - Breakdown'!$C:$GQ, F$1, FALSE), " ")</f>
        <v>1</v>
      </c>
      <c r="G148" s="21">
        <f>IFERROR(VLOOKUP(PRO!$C148, 'All Indicators - Breakdown'!$C:$GQ, G$1, FALSE), " ")</f>
        <v>1</v>
      </c>
      <c r="H148" s="21">
        <f>IFERROR(VLOOKUP(PRO!$C148, 'All Indicators - Breakdown'!$C:$GQ, H$1, FALSE), " ")</f>
        <v>2</v>
      </c>
      <c r="I148" s="21" t="str">
        <f>IFERROR(VLOOKUP(PRO!$C148, 'All Indicators - Breakdown'!$C:$GQ, I$1, FALSE), " ")</f>
        <v>N/A</v>
      </c>
      <c r="J148" s="21">
        <f>IFERROR(VLOOKUP(PRO!$C148, 'All Indicators - Breakdown'!$C:$GQ, J$1, FALSE), " ")</f>
        <v>5</v>
      </c>
      <c r="K148" s="21">
        <f>IFERROR(VLOOKUP(PRO!$C148, 'All Indicators - Breakdown'!$C:$GQ, K$1, FALSE), " ")</f>
        <v>3</v>
      </c>
      <c r="L148" s="21">
        <f>IFERROR(VLOOKUP(PRO!$C148, 'All Indicators - Breakdown'!$C:$GQ, L$1, FALSE), " ")</f>
        <v>3</v>
      </c>
      <c r="M148" s="21">
        <f>IFERROR(VLOOKUP(PRO!$C148, 'All Indicators - Breakdown'!$C:$GQ, M$1, FALSE), " ")</f>
        <v>3</v>
      </c>
      <c r="N148">
        <f t="shared" si="12"/>
        <v>5</v>
      </c>
      <c r="O148">
        <f t="shared" si="9"/>
        <v>3</v>
      </c>
      <c r="P148">
        <f t="shared" si="9"/>
        <v>3</v>
      </c>
      <c r="Q148">
        <f t="shared" si="9"/>
        <v>3</v>
      </c>
      <c r="R148">
        <f t="shared" si="9"/>
        <v>2</v>
      </c>
      <c r="S148">
        <f t="shared" si="9"/>
        <v>1</v>
      </c>
      <c r="T148">
        <f t="shared" si="9"/>
        <v>1</v>
      </c>
      <c r="U148" t="e">
        <f t="shared" si="9"/>
        <v>#NUM!</v>
      </c>
    </row>
    <row r="149" spans="1:21" ht="16.3" hidden="1" thickTop="1" thickBot="1" x14ac:dyDescent="0.3">
      <c r="A149" s="20" t="s">
        <v>433</v>
      </c>
      <c r="B149" s="20" t="s">
        <v>440</v>
      </c>
      <c r="C149" s="20" t="s">
        <v>441</v>
      </c>
      <c r="D149" s="10">
        <f t="shared" si="10"/>
        <v>3</v>
      </c>
      <c r="E149" s="35">
        <f t="shared" si="11"/>
        <v>3</v>
      </c>
      <c r="F149" s="21">
        <f>IFERROR(VLOOKUP($C149, 'All Indicators - Breakdown'!$C:$GQ, F$1, FALSE), " ")</f>
        <v>1</v>
      </c>
      <c r="G149" s="21">
        <f>IFERROR(VLOOKUP(PRO!$C149, 'All Indicators - Breakdown'!$C:$GQ, G$1, FALSE), " ")</f>
        <v>1</v>
      </c>
      <c r="H149" s="21">
        <f>IFERROR(VLOOKUP(PRO!$C149, 'All Indicators - Breakdown'!$C:$GQ, H$1, FALSE), " ")</f>
        <v>3</v>
      </c>
      <c r="I149" s="21" t="str">
        <f>IFERROR(VLOOKUP(PRO!$C149, 'All Indicators - Breakdown'!$C:$GQ, I$1, FALSE), " ")</f>
        <v>N/A</v>
      </c>
      <c r="J149" s="21">
        <f>IFERROR(VLOOKUP(PRO!$C149, 'All Indicators - Breakdown'!$C:$GQ, J$1, FALSE), " ")</f>
        <v>5</v>
      </c>
      <c r="K149" s="21">
        <f>IFERROR(VLOOKUP(PRO!$C149, 'All Indicators - Breakdown'!$C:$GQ, K$1, FALSE), " ")</f>
        <v>1</v>
      </c>
      <c r="L149" s="21">
        <f>IFERROR(VLOOKUP(PRO!$C149, 'All Indicators - Breakdown'!$C:$GQ, L$1, FALSE), " ")</f>
        <v>2</v>
      </c>
      <c r="M149" s="21">
        <f>IFERROR(VLOOKUP(PRO!$C149, 'All Indicators - Breakdown'!$C:$GQ, M$1, FALSE), " ")</f>
        <v>4</v>
      </c>
      <c r="N149">
        <f t="shared" si="12"/>
        <v>5</v>
      </c>
      <c r="O149">
        <f t="shared" si="9"/>
        <v>4</v>
      </c>
      <c r="P149">
        <f t="shared" si="9"/>
        <v>3</v>
      </c>
      <c r="Q149">
        <f t="shared" si="9"/>
        <v>2</v>
      </c>
      <c r="R149">
        <f t="shared" si="9"/>
        <v>1</v>
      </c>
      <c r="S149">
        <f t="shared" si="9"/>
        <v>1</v>
      </c>
      <c r="T149">
        <f t="shared" si="9"/>
        <v>1</v>
      </c>
      <c r="U149" t="e">
        <f t="shared" si="9"/>
        <v>#NUM!</v>
      </c>
    </row>
    <row r="150" spans="1:21" ht="16.3" thickTop="1" thickBot="1" x14ac:dyDescent="0.3">
      <c r="A150" s="20" t="s">
        <v>433</v>
      </c>
      <c r="B150" s="20" t="s">
        <v>442</v>
      </c>
      <c r="C150" s="20" t="s">
        <v>443</v>
      </c>
      <c r="D150" s="10">
        <f t="shared" si="10"/>
        <v>3</v>
      </c>
      <c r="E150" s="35">
        <f t="shared" si="11"/>
        <v>3.4</v>
      </c>
      <c r="F150" s="21">
        <f>IFERROR(VLOOKUP($C150, 'All Indicators - Breakdown'!$C:$GQ, F$1, FALSE), " ")</f>
        <v>1</v>
      </c>
      <c r="G150" s="21">
        <f>IFERROR(VLOOKUP(PRO!$C150, 'All Indicators - Breakdown'!$C:$GQ, G$1, FALSE), " ")</f>
        <v>1</v>
      </c>
      <c r="H150" s="21">
        <f>IFERROR(VLOOKUP(PRO!$C150, 'All Indicators - Breakdown'!$C:$GQ, H$1, FALSE), " ")</f>
        <v>2</v>
      </c>
      <c r="I150" s="21" t="str">
        <f>IFERROR(VLOOKUP(PRO!$C150, 'All Indicators - Breakdown'!$C:$GQ, I$1, FALSE), " ")</f>
        <v>N/A</v>
      </c>
      <c r="J150" s="21">
        <f>IFERROR(VLOOKUP(PRO!$C150, 'All Indicators - Breakdown'!$C:$GQ, J$1, FALSE), " ")</f>
        <v>5</v>
      </c>
      <c r="K150" s="21">
        <f>IFERROR(VLOOKUP(PRO!$C150, 'All Indicators - Breakdown'!$C:$GQ, K$1, FALSE), " ")</f>
        <v>3</v>
      </c>
      <c r="L150" s="21">
        <f>IFERROR(VLOOKUP(PRO!$C150, 'All Indicators - Breakdown'!$C:$GQ, L$1, FALSE), " ")</f>
        <v>3</v>
      </c>
      <c r="M150" s="21">
        <f>IFERROR(VLOOKUP(PRO!$C150, 'All Indicators - Breakdown'!$C:$GQ, M$1, FALSE), " ")</f>
        <v>4</v>
      </c>
      <c r="N150">
        <f t="shared" si="12"/>
        <v>5</v>
      </c>
      <c r="O150">
        <f t="shared" si="9"/>
        <v>4</v>
      </c>
      <c r="P150">
        <f t="shared" si="9"/>
        <v>3</v>
      </c>
      <c r="Q150">
        <f t="shared" si="9"/>
        <v>3</v>
      </c>
      <c r="R150">
        <f t="shared" si="9"/>
        <v>2</v>
      </c>
      <c r="S150">
        <f t="shared" si="9"/>
        <v>1</v>
      </c>
      <c r="T150">
        <f t="shared" si="9"/>
        <v>1</v>
      </c>
      <c r="U150" t="e">
        <f t="shared" si="9"/>
        <v>#NUM!</v>
      </c>
    </row>
    <row r="151" spans="1:21" ht="16.3" thickTop="1" thickBot="1" x14ac:dyDescent="0.3">
      <c r="A151" s="20" t="s">
        <v>433</v>
      </c>
      <c r="B151" s="20" t="s">
        <v>444</v>
      </c>
      <c r="C151" s="20" t="s">
        <v>445</v>
      </c>
      <c r="D151" s="10">
        <f t="shared" si="10"/>
        <v>3</v>
      </c>
      <c r="E151" s="35">
        <f t="shared" si="11"/>
        <v>3.4</v>
      </c>
      <c r="F151" s="21">
        <f>IFERROR(VLOOKUP($C151, 'All Indicators - Breakdown'!$C:$GQ, F$1, FALSE), " ")</f>
        <v>2</v>
      </c>
      <c r="G151" s="21">
        <f>IFERROR(VLOOKUP(PRO!$C151, 'All Indicators - Breakdown'!$C:$GQ, G$1, FALSE), " ")</f>
        <v>2</v>
      </c>
      <c r="H151" s="21">
        <f>IFERROR(VLOOKUP(PRO!$C151, 'All Indicators - Breakdown'!$C:$GQ, H$1, FALSE), " ")</f>
        <v>2</v>
      </c>
      <c r="I151" s="21" t="str">
        <f>IFERROR(VLOOKUP(PRO!$C151, 'All Indicators - Breakdown'!$C:$GQ, I$1, FALSE), " ")</f>
        <v>N/A</v>
      </c>
      <c r="J151" s="21">
        <f>IFERROR(VLOOKUP(PRO!$C151, 'All Indicators - Breakdown'!$C:$GQ, J$1, FALSE), " ")</f>
        <v>4</v>
      </c>
      <c r="K151" s="21">
        <f>IFERROR(VLOOKUP(PRO!$C151, 'All Indicators - Breakdown'!$C:$GQ, K$1, FALSE), " ")</f>
        <v>4</v>
      </c>
      <c r="L151" s="21">
        <f>IFERROR(VLOOKUP(PRO!$C151, 'All Indicators - Breakdown'!$C:$GQ, L$1, FALSE), " ")</f>
        <v>3</v>
      </c>
      <c r="M151" s="21">
        <f>IFERROR(VLOOKUP(PRO!$C151, 'All Indicators - Breakdown'!$C:$GQ, M$1, FALSE), " ")</f>
        <v>4</v>
      </c>
      <c r="N151">
        <f t="shared" si="12"/>
        <v>4</v>
      </c>
      <c r="O151">
        <f t="shared" si="9"/>
        <v>4</v>
      </c>
      <c r="P151">
        <f t="shared" si="9"/>
        <v>4</v>
      </c>
      <c r="Q151">
        <f t="shared" si="9"/>
        <v>3</v>
      </c>
      <c r="R151">
        <f t="shared" si="9"/>
        <v>2</v>
      </c>
      <c r="S151">
        <f t="shared" si="9"/>
        <v>2</v>
      </c>
      <c r="T151">
        <f t="shared" si="9"/>
        <v>2</v>
      </c>
      <c r="U151" t="e">
        <f t="shared" si="9"/>
        <v>#NUM!</v>
      </c>
    </row>
    <row r="152" spans="1:21" ht="16.3" thickTop="1" thickBot="1" x14ac:dyDescent="0.3">
      <c r="A152" s="20" t="s">
        <v>433</v>
      </c>
      <c r="B152" s="20" t="s">
        <v>446</v>
      </c>
      <c r="C152" s="20" t="s">
        <v>447</v>
      </c>
      <c r="D152" s="10">
        <f t="shared" si="10"/>
        <v>3</v>
      </c>
      <c r="E152" s="35">
        <f t="shared" si="11"/>
        <v>3.2</v>
      </c>
      <c r="F152" s="21">
        <f>IFERROR(VLOOKUP($C152, 'All Indicators - Breakdown'!$C:$GQ, F$1, FALSE), " ")</f>
        <v>2</v>
      </c>
      <c r="G152" s="21">
        <f>IFERROR(VLOOKUP(PRO!$C152, 'All Indicators - Breakdown'!$C:$GQ, G$1, FALSE), " ")</f>
        <v>1</v>
      </c>
      <c r="H152" s="21">
        <f>IFERROR(VLOOKUP(PRO!$C152, 'All Indicators - Breakdown'!$C:$GQ, H$1, FALSE), " ")</f>
        <v>2</v>
      </c>
      <c r="I152" s="21" t="str">
        <f>IFERROR(VLOOKUP(PRO!$C152, 'All Indicators - Breakdown'!$C:$GQ, I$1, FALSE), " ")</f>
        <v>N/A</v>
      </c>
      <c r="J152" s="21">
        <f>IFERROR(VLOOKUP(PRO!$C152, 'All Indicators - Breakdown'!$C:$GQ, J$1, FALSE), " ")</f>
        <v>4</v>
      </c>
      <c r="K152" s="21">
        <f>IFERROR(VLOOKUP(PRO!$C152, 'All Indicators - Breakdown'!$C:$GQ, K$1, FALSE), " ")</f>
        <v>3</v>
      </c>
      <c r="L152" s="21">
        <f>IFERROR(VLOOKUP(PRO!$C152, 'All Indicators - Breakdown'!$C:$GQ, L$1, FALSE), " ")</f>
        <v>3</v>
      </c>
      <c r="M152" s="21">
        <f>IFERROR(VLOOKUP(PRO!$C152, 'All Indicators - Breakdown'!$C:$GQ, M$1, FALSE), " ")</f>
        <v>4</v>
      </c>
      <c r="N152">
        <f t="shared" si="12"/>
        <v>4</v>
      </c>
      <c r="O152">
        <f t="shared" si="9"/>
        <v>4</v>
      </c>
      <c r="P152">
        <f t="shared" si="9"/>
        <v>3</v>
      </c>
      <c r="Q152">
        <f t="shared" si="9"/>
        <v>3</v>
      </c>
      <c r="R152">
        <f t="shared" si="9"/>
        <v>2</v>
      </c>
      <c r="S152">
        <f t="shared" si="9"/>
        <v>2</v>
      </c>
      <c r="T152">
        <f t="shared" si="9"/>
        <v>1</v>
      </c>
      <c r="U152" t="e">
        <f t="shared" si="9"/>
        <v>#NUM!</v>
      </c>
    </row>
    <row r="153" spans="1:21" ht="16.3" thickTop="1" thickBot="1" x14ac:dyDescent="0.3">
      <c r="A153" s="20" t="s">
        <v>433</v>
      </c>
      <c r="B153" s="20" t="s">
        <v>448</v>
      </c>
      <c r="C153" s="20" t="s">
        <v>449</v>
      </c>
      <c r="D153" s="10">
        <f t="shared" si="10"/>
        <v>3</v>
      </c>
      <c r="E153" s="35">
        <f t="shared" si="11"/>
        <v>3.4</v>
      </c>
      <c r="F153" s="21">
        <f>IFERROR(VLOOKUP($C153, 'All Indicators - Breakdown'!$C:$GQ, F$1, FALSE), " ")</f>
        <v>1</v>
      </c>
      <c r="G153" s="21">
        <f>IFERROR(VLOOKUP(PRO!$C153, 'All Indicators - Breakdown'!$C:$GQ, G$1, FALSE), " ")</f>
        <v>1</v>
      </c>
      <c r="H153" s="21">
        <f>IFERROR(VLOOKUP(PRO!$C153, 'All Indicators - Breakdown'!$C:$GQ, H$1, FALSE), " ")</f>
        <v>2</v>
      </c>
      <c r="I153" s="21" t="str">
        <f>IFERROR(VLOOKUP(PRO!$C153, 'All Indicators - Breakdown'!$C:$GQ, I$1, FALSE), " ")</f>
        <v>N/A</v>
      </c>
      <c r="J153" s="21">
        <f>IFERROR(VLOOKUP(PRO!$C153, 'All Indicators - Breakdown'!$C:$GQ, J$1, FALSE), " ")</f>
        <v>5</v>
      </c>
      <c r="K153" s="21">
        <f>IFERROR(VLOOKUP(PRO!$C153, 'All Indicators - Breakdown'!$C:$GQ, K$1, FALSE), " ")</f>
        <v>3</v>
      </c>
      <c r="L153" s="21">
        <f>IFERROR(VLOOKUP(PRO!$C153, 'All Indicators - Breakdown'!$C:$GQ, L$1, FALSE), " ")</f>
        <v>3</v>
      </c>
      <c r="M153" s="21">
        <f>IFERROR(VLOOKUP(PRO!$C153, 'All Indicators - Breakdown'!$C:$GQ, M$1, FALSE), " ")</f>
        <v>4</v>
      </c>
      <c r="N153">
        <f t="shared" si="12"/>
        <v>5</v>
      </c>
      <c r="O153">
        <f t="shared" si="9"/>
        <v>4</v>
      </c>
      <c r="P153">
        <f t="shared" si="9"/>
        <v>3</v>
      </c>
      <c r="Q153">
        <f t="shared" si="9"/>
        <v>3</v>
      </c>
      <c r="R153">
        <f t="shared" si="9"/>
        <v>2</v>
      </c>
      <c r="S153">
        <f t="shared" si="9"/>
        <v>1</v>
      </c>
      <c r="T153">
        <f t="shared" si="9"/>
        <v>1</v>
      </c>
      <c r="U153" t="e">
        <f t="shared" si="9"/>
        <v>#NUM!</v>
      </c>
    </row>
    <row r="154" spans="1:21" ht="16.3" thickTop="1" thickBot="1" x14ac:dyDescent="0.3">
      <c r="A154" s="20" t="s">
        <v>433</v>
      </c>
      <c r="B154" s="20" t="s">
        <v>450</v>
      </c>
      <c r="C154" s="20" t="s">
        <v>451</v>
      </c>
      <c r="D154" s="10">
        <f t="shared" si="10"/>
        <v>4</v>
      </c>
      <c r="E154" s="35">
        <f t="shared" si="11"/>
        <v>3.6</v>
      </c>
      <c r="F154" s="21">
        <f>IFERROR(VLOOKUP($C154, 'All Indicators - Breakdown'!$C:$GQ, F$1, FALSE), " ")</f>
        <v>2</v>
      </c>
      <c r="G154" s="21">
        <f>IFERROR(VLOOKUP(PRO!$C154, 'All Indicators - Breakdown'!$C:$GQ, G$1, FALSE), " ")</f>
        <v>3</v>
      </c>
      <c r="H154" s="21">
        <f>IFERROR(VLOOKUP(PRO!$C154, 'All Indicators - Breakdown'!$C:$GQ, H$1, FALSE), " ")</f>
        <v>3</v>
      </c>
      <c r="I154" s="21" t="str">
        <f>IFERROR(VLOOKUP(PRO!$C154, 'All Indicators - Breakdown'!$C:$GQ, I$1, FALSE), " ")</f>
        <v>N/A</v>
      </c>
      <c r="J154" s="21">
        <f>IFERROR(VLOOKUP(PRO!$C154, 'All Indicators - Breakdown'!$C:$GQ, J$1, FALSE), " ")</f>
        <v>5</v>
      </c>
      <c r="K154" s="21">
        <f>IFERROR(VLOOKUP(PRO!$C154, 'All Indicators - Breakdown'!$C:$GQ, K$1, FALSE), " ")</f>
        <v>4</v>
      </c>
      <c r="L154" s="21">
        <f>IFERROR(VLOOKUP(PRO!$C154, 'All Indicators - Breakdown'!$C:$GQ, L$1, FALSE), " ")</f>
        <v>3</v>
      </c>
      <c r="M154" s="21">
        <f>IFERROR(VLOOKUP(PRO!$C154, 'All Indicators - Breakdown'!$C:$GQ, M$1, FALSE), " ")</f>
        <v>3</v>
      </c>
      <c r="N154">
        <f t="shared" si="12"/>
        <v>5</v>
      </c>
      <c r="O154">
        <f t="shared" si="9"/>
        <v>4</v>
      </c>
      <c r="P154">
        <f t="shared" si="9"/>
        <v>3</v>
      </c>
      <c r="Q154">
        <f t="shared" si="9"/>
        <v>3</v>
      </c>
      <c r="R154">
        <f t="shared" si="9"/>
        <v>3</v>
      </c>
      <c r="S154">
        <f t="shared" si="9"/>
        <v>3</v>
      </c>
      <c r="T154">
        <f t="shared" ref="O154:U191" si="13">LARGE($F154:$M154,T$1)</f>
        <v>2</v>
      </c>
      <c r="U154" t="e">
        <f t="shared" si="13"/>
        <v>#NUM!</v>
      </c>
    </row>
    <row r="155" spans="1:21" ht="16.3" thickTop="1" thickBot="1" x14ac:dyDescent="0.3">
      <c r="A155" s="20" t="s">
        <v>433</v>
      </c>
      <c r="B155" s="20" t="s">
        <v>452</v>
      </c>
      <c r="C155" s="20" t="s">
        <v>453</v>
      </c>
      <c r="D155" s="10">
        <f t="shared" si="10"/>
        <v>4</v>
      </c>
      <c r="E155" s="35">
        <f t="shared" si="11"/>
        <v>3.8</v>
      </c>
      <c r="F155" s="21">
        <f>IFERROR(VLOOKUP($C155, 'All Indicators - Breakdown'!$C:$GQ, F$1, FALSE), " ")</f>
        <v>3</v>
      </c>
      <c r="G155" s="21">
        <f>IFERROR(VLOOKUP(PRO!$C155, 'All Indicators - Breakdown'!$C:$GQ, G$1, FALSE), " ")</f>
        <v>1</v>
      </c>
      <c r="H155" s="21">
        <f>IFERROR(VLOOKUP(PRO!$C155, 'All Indicators - Breakdown'!$C:$GQ, H$1, FALSE), " ")</f>
        <v>2</v>
      </c>
      <c r="I155" s="21" t="str">
        <f>IFERROR(VLOOKUP(PRO!$C155, 'All Indicators - Breakdown'!$C:$GQ, I$1, FALSE), " ")</f>
        <v>N/A</v>
      </c>
      <c r="J155" s="21">
        <f>IFERROR(VLOOKUP(PRO!$C155, 'All Indicators - Breakdown'!$C:$GQ, J$1, FALSE), " ")</f>
        <v>5</v>
      </c>
      <c r="K155" s="21">
        <f>IFERROR(VLOOKUP(PRO!$C155, 'All Indicators - Breakdown'!$C:$GQ, K$1, FALSE), " ")</f>
        <v>4</v>
      </c>
      <c r="L155" s="21">
        <f>IFERROR(VLOOKUP(PRO!$C155, 'All Indicators - Breakdown'!$C:$GQ, L$1, FALSE), " ")</f>
        <v>3</v>
      </c>
      <c r="M155" s="21">
        <f>IFERROR(VLOOKUP(PRO!$C155, 'All Indicators - Breakdown'!$C:$GQ, M$1, FALSE), " ")</f>
        <v>4</v>
      </c>
      <c r="N155">
        <f t="shared" si="12"/>
        <v>5</v>
      </c>
      <c r="O155">
        <f t="shared" si="13"/>
        <v>4</v>
      </c>
      <c r="P155">
        <f t="shared" si="13"/>
        <v>4</v>
      </c>
      <c r="Q155">
        <f t="shared" si="13"/>
        <v>3</v>
      </c>
      <c r="R155">
        <f t="shared" si="13"/>
        <v>3</v>
      </c>
      <c r="S155">
        <f t="shared" si="13"/>
        <v>2</v>
      </c>
      <c r="T155">
        <f t="shared" si="13"/>
        <v>1</v>
      </c>
      <c r="U155" t="e">
        <f t="shared" si="13"/>
        <v>#NUM!</v>
      </c>
    </row>
    <row r="156" spans="1:21" ht="16.3" thickTop="1" thickBot="1" x14ac:dyDescent="0.3">
      <c r="A156" s="20" t="s">
        <v>433</v>
      </c>
      <c r="B156" s="20" t="s">
        <v>454</v>
      </c>
      <c r="C156" s="20" t="s">
        <v>455</v>
      </c>
      <c r="D156" s="10">
        <f t="shared" si="10"/>
        <v>4</v>
      </c>
      <c r="E156" s="35">
        <f t="shared" si="11"/>
        <v>3.6</v>
      </c>
      <c r="F156" s="21">
        <f>IFERROR(VLOOKUP($C156, 'All Indicators - Breakdown'!$C:$GQ, F$1, FALSE), " ")</f>
        <v>4</v>
      </c>
      <c r="G156" s="21">
        <f>IFERROR(VLOOKUP(PRO!$C156, 'All Indicators - Breakdown'!$C:$GQ, G$1, FALSE), " ")</f>
        <v>3</v>
      </c>
      <c r="H156" s="21">
        <f>IFERROR(VLOOKUP(PRO!$C156, 'All Indicators - Breakdown'!$C:$GQ, H$1, FALSE), " ")</f>
        <v>3</v>
      </c>
      <c r="I156" s="21" t="str">
        <f>IFERROR(VLOOKUP(PRO!$C156, 'All Indicators - Breakdown'!$C:$GQ, I$1, FALSE), " ")</f>
        <v>N/A</v>
      </c>
      <c r="J156" s="21">
        <f>IFERROR(VLOOKUP(PRO!$C156, 'All Indicators - Breakdown'!$C:$GQ, J$1, FALSE), " ")</f>
        <v>4</v>
      </c>
      <c r="K156" s="21">
        <f>IFERROR(VLOOKUP(PRO!$C156, 'All Indicators - Breakdown'!$C:$GQ, K$1, FALSE), " ")</f>
        <v>3</v>
      </c>
      <c r="L156" s="21">
        <f>IFERROR(VLOOKUP(PRO!$C156, 'All Indicators - Breakdown'!$C:$GQ, L$1, FALSE), " ")</f>
        <v>3</v>
      </c>
      <c r="M156" s="21">
        <f>IFERROR(VLOOKUP(PRO!$C156, 'All Indicators - Breakdown'!$C:$GQ, M$1, FALSE), " ")</f>
        <v>4</v>
      </c>
      <c r="N156">
        <f t="shared" si="12"/>
        <v>4</v>
      </c>
      <c r="O156">
        <f t="shared" si="13"/>
        <v>4</v>
      </c>
      <c r="P156">
        <f t="shared" si="13"/>
        <v>4</v>
      </c>
      <c r="Q156">
        <f t="shared" si="13"/>
        <v>3</v>
      </c>
      <c r="R156">
        <f t="shared" si="13"/>
        <v>3</v>
      </c>
      <c r="S156">
        <f t="shared" si="13"/>
        <v>3</v>
      </c>
      <c r="T156">
        <f t="shared" si="13"/>
        <v>3</v>
      </c>
      <c r="U156" t="e">
        <f t="shared" si="13"/>
        <v>#NUM!</v>
      </c>
    </row>
    <row r="157" spans="1:21" ht="16.3" thickTop="1" thickBot="1" x14ac:dyDescent="0.3">
      <c r="A157" s="20" t="s">
        <v>456</v>
      </c>
      <c r="B157" s="20" t="s">
        <v>457</v>
      </c>
      <c r="C157" s="20" t="s">
        <v>458</v>
      </c>
      <c r="D157" s="10">
        <f t="shared" si="10"/>
        <v>3</v>
      </c>
      <c r="E157" s="35">
        <f t="shared" si="11"/>
        <v>3</v>
      </c>
      <c r="F157" s="21">
        <f>IFERROR(VLOOKUP($C157, 'All Indicators - Breakdown'!$C:$GQ, F$1, FALSE), " ")</f>
        <v>2</v>
      </c>
      <c r="G157" s="21">
        <f>IFERROR(VLOOKUP(PRO!$C157, 'All Indicators - Breakdown'!$C:$GQ, G$1, FALSE), " ")</f>
        <v>1</v>
      </c>
      <c r="H157" s="21">
        <f>IFERROR(VLOOKUP(PRO!$C157, 'All Indicators - Breakdown'!$C:$GQ, H$1, FALSE), " ")</f>
        <v>2</v>
      </c>
      <c r="I157" s="21">
        <f>IFERROR(VLOOKUP(PRO!$C157, 'All Indicators - Breakdown'!$C:$GQ, I$1, FALSE), " ")</f>
        <v>1</v>
      </c>
      <c r="J157" s="21">
        <f>IFERROR(VLOOKUP(PRO!$C157, 'All Indicators - Breakdown'!$C:$GQ, J$1, FALSE), " ")</f>
        <v>4</v>
      </c>
      <c r="K157" s="21">
        <f>IFERROR(VLOOKUP(PRO!$C157, 'All Indicators - Breakdown'!$C:$GQ, K$1, FALSE), " ")</f>
        <v>3</v>
      </c>
      <c r="L157" s="21">
        <f>IFERROR(VLOOKUP(PRO!$C157, 'All Indicators - Breakdown'!$C:$GQ, L$1, FALSE), " ")</f>
        <v>3</v>
      </c>
      <c r="M157" s="21">
        <f>IFERROR(VLOOKUP(PRO!$C157, 'All Indicators - Breakdown'!$C:$GQ, M$1, FALSE), " ")</f>
        <v>3</v>
      </c>
      <c r="N157">
        <f t="shared" si="12"/>
        <v>4</v>
      </c>
      <c r="O157">
        <f t="shared" si="13"/>
        <v>3</v>
      </c>
      <c r="P157">
        <f t="shared" si="13"/>
        <v>3</v>
      </c>
      <c r="Q157">
        <f t="shared" si="13"/>
        <v>3</v>
      </c>
      <c r="R157">
        <f t="shared" si="13"/>
        <v>2</v>
      </c>
      <c r="S157">
        <f t="shared" si="13"/>
        <v>2</v>
      </c>
      <c r="T157">
        <f t="shared" si="13"/>
        <v>1</v>
      </c>
      <c r="U157">
        <f t="shared" si="13"/>
        <v>1</v>
      </c>
    </row>
    <row r="158" spans="1:21" ht="16.3" thickTop="1" thickBot="1" x14ac:dyDescent="0.3">
      <c r="A158" s="20" t="s">
        <v>456</v>
      </c>
      <c r="B158" s="20" t="s">
        <v>459</v>
      </c>
      <c r="C158" s="20" t="s">
        <v>460</v>
      </c>
      <c r="D158" s="10">
        <f t="shared" si="10"/>
        <v>3</v>
      </c>
      <c r="E158" s="35">
        <f t="shared" si="11"/>
        <v>3</v>
      </c>
      <c r="F158" s="21">
        <f>IFERROR(VLOOKUP($C158, 'All Indicators - Breakdown'!$C:$GQ, F$1, FALSE), " ")</f>
        <v>1</v>
      </c>
      <c r="G158" s="21">
        <f>IFERROR(VLOOKUP(PRO!$C158, 'All Indicators - Breakdown'!$C:$GQ, G$1, FALSE), " ")</f>
        <v>1</v>
      </c>
      <c r="H158" s="21">
        <f>IFERROR(VLOOKUP(PRO!$C158, 'All Indicators - Breakdown'!$C:$GQ, H$1, FALSE), " ")</f>
        <v>2</v>
      </c>
      <c r="I158" s="21">
        <f>IFERROR(VLOOKUP(PRO!$C158, 'All Indicators - Breakdown'!$C:$GQ, I$1, FALSE), " ")</f>
        <v>1</v>
      </c>
      <c r="J158" s="21">
        <f>IFERROR(VLOOKUP(PRO!$C158, 'All Indicators - Breakdown'!$C:$GQ, J$1, FALSE), " ")</f>
        <v>4</v>
      </c>
      <c r="K158" s="21">
        <f>IFERROR(VLOOKUP(PRO!$C158, 'All Indicators - Breakdown'!$C:$GQ, K$1, FALSE), " ")</f>
        <v>3</v>
      </c>
      <c r="L158" s="21">
        <f>IFERROR(VLOOKUP(PRO!$C158, 'All Indicators - Breakdown'!$C:$GQ, L$1, FALSE), " ")</f>
        <v>3</v>
      </c>
      <c r="M158" s="21">
        <f>IFERROR(VLOOKUP(PRO!$C158, 'All Indicators - Breakdown'!$C:$GQ, M$1, FALSE), " ")</f>
        <v>3</v>
      </c>
      <c r="N158">
        <f t="shared" si="12"/>
        <v>4</v>
      </c>
      <c r="O158">
        <f t="shared" si="13"/>
        <v>3</v>
      </c>
      <c r="P158">
        <f t="shared" si="13"/>
        <v>3</v>
      </c>
      <c r="Q158">
        <f t="shared" si="13"/>
        <v>3</v>
      </c>
      <c r="R158">
        <f t="shared" si="13"/>
        <v>2</v>
      </c>
      <c r="S158">
        <f t="shared" si="13"/>
        <v>1</v>
      </c>
      <c r="T158">
        <f t="shared" si="13"/>
        <v>1</v>
      </c>
      <c r="U158">
        <f t="shared" si="13"/>
        <v>1</v>
      </c>
    </row>
    <row r="159" spans="1:21" ht="16.3" thickTop="1" thickBot="1" x14ac:dyDescent="0.3">
      <c r="A159" s="20" t="s">
        <v>456</v>
      </c>
      <c r="B159" s="20" t="s">
        <v>461</v>
      </c>
      <c r="C159" s="20" t="s">
        <v>462</v>
      </c>
      <c r="D159" s="10">
        <f t="shared" si="10"/>
        <v>3</v>
      </c>
      <c r="E159" s="35">
        <f t="shared" si="11"/>
        <v>3</v>
      </c>
      <c r="F159" s="21">
        <f>IFERROR(VLOOKUP($C159, 'All Indicators - Breakdown'!$C:$GQ, F$1, FALSE), " ")</f>
        <v>1</v>
      </c>
      <c r="G159" s="21">
        <f>IFERROR(VLOOKUP(PRO!$C159, 'All Indicators - Breakdown'!$C:$GQ, G$1, FALSE), " ")</f>
        <v>1</v>
      </c>
      <c r="H159" s="21">
        <f>IFERROR(VLOOKUP(PRO!$C159, 'All Indicators - Breakdown'!$C:$GQ, H$1, FALSE), " ")</f>
        <v>2</v>
      </c>
      <c r="I159" s="21">
        <f>IFERROR(VLOOKUP(PRO!$C159, 'All Indicators - Breakdown'!$C:$GQ, I$1, FALSE), " ")</f>
        <v>1</v>
      </c>
      <c r="J159" s="21">
        <f>IFERROR(VLOOKUP(PRO!$C159, 'All Indicators - Breakdown'!$C:$GQ, J$1, FALSE), " ")</f>
        <v>5</v>
      </c>
      <c r="K159" s="21">
        <f>IFERROR(VLOOKUP(PRO!$C159, 'All Indicators - Breakdown'!$C:$GQ, K$1, FALSE), " ")</f>
        <v>1</v>
      </c>
      <c r="L159" s="21">
        <f>IFERROR(VLOOKUP(PRO!$C159, 'All Indicators - Breakdown'!$C:$GQ, L$1, FALSE), " ")</f>
        <v>3</v>
      </c>
      <c r="M159" s="21">
        <f>IFERROR(VLOOKUP(PRO!$C159, 'All Indicators - Breakdown'!$C:$GQ, M$1, FALSE), " ")</f>
        <v>4</v>
      </c>
      <c r="N159">
        <f t="shared" si="12"/>
        <v>5</v>
      </c>
      <c r="O159">
        <f t="shared" si="13"/>
        <v>4</v>
      </c>
      <c r="P159">
        <f t="shared" si="13"/>
        <v>3</v>
      </c>
      <c r="Q159">
        <f t="shared" si="13"/>
        <v>2</v>
      </c>
      <c r="R159">
        <f t="shared" si="13"/>
        <v>1</v>
      </c>
      <c r="S159">
        <f t="shared" si="13"/>
        <v>1</v>
      </c>
      <c r="T159">
        <f t="shared" si="13"/>
        <v>1</v>
      </c>
      <c r="U159">
        <f t="shared" si="13"/>
        <v>1</v>
      </c>
    </row>
    <row r="160" spans="1:21" ht="16.3" thickTop="1" thickBot="1" x14ac:dyDescent="0.3">
      <c r="A160" s="20" t="s">
        <v>456</v>
      </c>
      <c r="B160" s="20" t="s">
        <v>463</v>
      </c>
      <c r="C160" s="20" t="s">
        <v>464</v>
      </c>
      <c r="D160" s="10">
        <f t="shared" si="10"/>
        <v>3</v>
      </c>
      <c r="E160" s="35">
        <f t="shared" si="11"/>
        <v>3.4</v>
      </c>
      <c r="F160" s="21">
        <f>IFERROR(VLOOKUP($C160, 'All Indicators - Breakdown'!$C:$GQ, F$1, FALSE), " ")</f>
        <v>1</v>
      </c>
      <c r="G160" s="21">
        <f>IFERROR(VLOOKUP(PRO!$C160, 'All Indicators - Breakdown'!$C:$GQ, G$1, FALSE), " ")</f>
        <v>1</v>
      </c>
      <c r="H160" s="21">
        <f>IFERROR(VLOOKUP(PRO!$C160, 'All Indicators - Breakdown'!$C:$GQ, H$1, FALSE), " ")</f>
        <v>2</v>
      </c>
      <c r="I160" s="21">
        <f>IFERROR(VLOOKUP(PRO!$C160, 'All Indicators - Breakdown'!$C:$GQ, I$1, FALSE), " ")</f>
        <v>1</v>
      </c>
      <c r="J160" s="21">
        <f>IFERROR(VLOOKUP(PRO!$C160, 'All Indicators - Breakdown'!$C:$GQ, J$1, FALSE), " ")</f>
        <v>5</v>
      </c>
      <c r="K160" s="21">
        <f>IFERROR(VLOOKUP(PRO!$C160, 'All Indicators - Breakdown'!$C:$GQ, K$1, FALSE), " ")</f>
        <v>3</v>
      </c>
      <c r="L160" s="21">
        <f>IFERROR(VLOOKUP(PRO!$C160, 'All Indicators - Breakdown'!$C:$GQ, L$1, FALSE), " ")</f>
        <v>3</v>
      </c>
      <c r="M160" s="21">
        <f>IFERROR(VLOOKUP(PRO!$C160, 'All Indicators - Breakdown'!$C:$GQ, M$1, FALSE), " ")</f>
        <v>4</v>
      </c>
      <c r="N160">
        <f t="shared" si="12"/>
        <v>5</v>
      </c>
      <c r="O160">
        <f t="shared" si="13"/>
        <v>4</v>
      </c>
      <c r="P160">
        <f t="shared" si="13"/>
        <v>3</v>
      </c>
      <c r="Q160">
        <f t="shared" si="13"/>
        <v>3</v>
      </c>
      <c r="R160">
        <f t="shared" si="13"/>
        <v>2</v>
      </c>
      <c r="S160">
        <f t="shared" si="13"/>
        <v>1</v>
      </c>
      <c r="T160">
        <f t="shared" si="13"/>
        <v>1</v>
      </c>
      <c r="U160">
        <f t="shared" si="13"/>
        <v>1</v>
      </c>
    </row>
    <row r="161" spans="1:21" ht="16.3" thickTop="1" thickBot="1" x14ac:dyDescent="0.3">
      <c r="A161" s="20" t="s">
        <v>456</v>
      </c>
      <c r="B161" s="20" t="s">
        <v>465</v>
      </c>
      <c r="C161" s="20" t="s">
        <v>466</v>
      </c>
      <c r="D161" s="10">
        <f t="shared" si="10"/>
        <v>4</v>
      </c>
      <c r="E161" s="35">
        <f t="shared" si="11"/>
        <v>3.6</v>
      </c>
      <c r="F161" s="21">
        <f>IFERROR(VLOOKUP($C161, 'All Indicators - Breakdown'!$C:$GQ, F$1, FALSE), " ")</f>
        <v>1</v>
      </c>
      <c r="G161" s="21">
        <f>IFERROR(VLOOKUP(PRO!$C161, 'All Indicators - Breakdown'!$C:$GQ, G$1, FALSE), " ")</f>
        <v>3</v>
      </c>
      <c r="H161" s="21">
        <f>IFERROR(VLOOKUP(PRO!$C161, 'All Indicators - Breakdown'!$C:$GQ, H$1, FALSE), " ")</f>
        <v>3</v>
      </c>
      <c r="I161" s="21">
        <f>IFERROR(VLOOKUP(PRO!$C161, 'All Indicators - Breakdown'!$C:$GQ, I$1, FALSE), " ")</f>
        <v>1</v>
      </c>
      <c r="J161" s="21">
        <f>IFERROR(VLOOKUP(PRO!$C161, 'All Indicators - Breakdown'!$C:$GQ, J$1, FALSE), " ")</f>
        <v>5</v>
      </c>
      <c r="K161" s="21">
        <f>IFERROR(VLOOKUP(PRO!$C161, 'All Indicators - Breakdown'!$C:$GQ, K$1, FALSE), " ")</f>
        <v>3</v>
      </c>
      <c r="L161" s="21">
        <f>IFERROR(VLOOKUP(PRO!$C161, 'All Indicators - Breakdown'!$C:$GQ, L$1, FALSE), " ")</f>
        <v>3</v>
      </c>
      <c r="M161" s="21">
        <f>IFERROR(VLOOKUP(PRO!$C161, 'All Indicators - Breakdown'!$C:$GQ, M$1, FALSE), " ")</f>
        <v>4</v>
      </c>
      <c r="N161">
        <f t="shared" si="12"/>
        <v>5</v>
      </c>
      <c r="O161">
        <f t="shared" si="13"/>
        <v>4</v>
      </c>
      <c r="P161">
        <f t="shared" si="13"/>
        <v>3</v>
      </c>
      <c r="Q161">
        <f t="shared" si="13"/>
        <v>3</v>
      </c>
      <c r="R161">
        <f t="shared" si="13"/>
        <v>3</v>
      </c>
      <c r="S161">
        <f t="shared" si="13"/>
        <v>3</v>
      </c>
      <c r="T161">
        <f t="shared" si="13"/>
        <v>1</v>
      </c>
      <c r="U161">
        <f t="shared" si="13"/>
        <v>1</v>
      </c>
    </row>
    <row r="162" spans="1:21" ht="16.3" thickTop="1" thickBot="1" x14ac:dyDescent="0.3">
      <c r="A162" s="20" t="s">
        <v>456</v>
      </c>
      <c r="B162" s="20" t="s">
        <v>467</v>
      </c>
      <c r="C162" s="20" t="s">
        <v>468</v>
      </c>
      <c r="D162" s="10">
        <f t="shared" si="10"/>
        <v>3</v>
      </c>
      <c r="E162" s="35">
        <f t="shared" si="11"/>
        <v>3.4</v>
      </c>
      <c r="F162" s="21">
        <f>IFERROR(VLOOKUP($C162, 'All Indicators - Breakdown'!$C:$GQ, F$1, FALSE), " ")</f>
        <v>1</v>
      </c>
      <c r="G162" s="21">
        <f>IFERROR(VLOOKUP(PRO!$C162, 'All Indicators - Breakdown'!$C:$GQ, G$1, FALSE), " ")</f>
        <v>2</v>
      </c>
      <c r="H162" s="21">
        <f>IFERROR(VLOOKUP(PRO!$C162, 'All Indicators - Breakdown'!$C:$GQ, H$1, FALSE), " ")</f>
        <v>3</v>
      </c>
      <c r="I162" s="21">
        <f>IFERROR(VLOOKUP(PRO!$C162, 'All Indicators - Breakdown'!$C:$GQ, I$1, FALSE), " ")</f>
        <v>1</v>
      </c>
      <c r="J162" s="21">
        <f>IFERROR(VLOOKUP(PRO!$C162, 'All Indicators - Breakdown'!$C:$GQ, J$1, FALSE), " ")</f>
        <v>5</v>
      </c>
      <c r="K162" s="21">
        <f>IFERROR(VLOOKUP(PRO!$C162, 'All Indicators - Breakdown'!$C:$GQ, K$1, FALSE), " ")</f>
        <v>3</v>
      </c>
      <c r="L162" s="21">
        <f>IFERROR(VLOOKUP(PRO!$C162, 'All Indicators - Breakdown'!$C:$GQ, L$1, FALSE), " ")</f>
        <v>3</v>
      </c>
      <c r="M162" s="21">
        <f>IFERROR(VLOOKUP(PRO!$C162, 'All Indicators - Breakdown'!$C:$GQ, M$1, FALSE), " ")</f>
        <v>3</v>
      </c>
      <c r="N162">
        <f t="shared" si="12"/>
        <v>5</v>
      </c>
      <c r="O162">
        <f t="shared" si="13"/>
        <v>3</v>
      </c>
      <c r="P162">
        <f t="shared" si="13"/>
        <v>3</v>
      </c>
      <c r="Q162">
        <f t="shared" si="13"/>
        <v>3</v>
      </c>
      <c r="R162">
        <f t="shared" si="13"/>
        <v>3</v>
      </c>
      <c r="S162">
        <f t="shared" si="13"/>
        <v>2</v>
      </c>
      <c r="T162">
        <f t="shared" si="13"/>
        <v>1</v>
      </c>
      <c r="U162">
        <f t="shared" si="13"/>
        <v>1</v>
      </c>
    </row>
    <row r="163" spans="1:21" ht="16.3" thickTop="1" thickBot="1" x14ac:dyDescent="0.3">
      <c r="A163" s="20" t="s">
        <v>456</v>
      </c>
      <c r="B163" s="20" t="s">
        <v>469</v>
      </c>
      <c r="C163" s="20" t="s">
        <v>470</v>
      </c>
      <c r="D163" s="10">
        <f t="shared" si="10"/>
        <v>3</v>
      </c>
      <c r="E163" s="35">
        <f t="shared" si="11"/>
        <v>3</v>
      </c>
      <c r="F163" s="21">
        <f>IFERROR(VLOOKUP($C163, 'All Indicators - Breakdown'!$C:$GQ, F$1, FALSE), " ")</f>
        <v>1</v>
      </c>
      <c r="G163" s="21">
        <f>IFERROR(VLOOKUP(PRO!$C163, 'All Indicators - Breakdown'!$C:$GQ, G$1, FALSE), " ")</f>
        <v>1</v>
      </c>
      <c r="H163" s="21">
        <f>IFERROR(VLOOKUP(PRO!$C163, 'All Indicators - Breakdown'!$C:$GQ, H$1, FALSE), " ")</f>
        <v>2</v>
      </c>
      <c r="I163" s="21">
        <f>IFERROR(VLOOKUP(PRO!$C163, 'All Indicators - Breakdown'!$C:$GQ, I$1, FALSE), " ")</f>
        <v>1</v>
      </c>
      <c r="J163" s="21">
        <f>IFERROR(VLOOKUP(PRO!$C163, 'All Indicators - Breakdown'!$C:$GQ, J$1, FALSE), " ")</f>
        <v>5</v>
      </c>
      <c r="K163" s="21">
        <f>IFERROR(VLOOKUP(PRO!$C163, 'All Indicators - Breakdown'!$C:$GQ, K$1, FALSE), " ")</f>
        <v>1</v>
      </c>
      <c r="L163" s="21">
        <f>IFERROR(VLOOKUP(PRO!$C163, 'All Indicators - Breakdown'!$C:$GQ, L$1, FALSE), " ")</f>
        <v>3</v>
      </c>
      <c r="M163" s="21">
        <f>IFERROR(VLOOKUP(PRO!$C163, 'All Indicators - Breakdown'!$C:$GQ, M$1, FALSE), " ")</f>
        <v>4</v>
      </c>
      <c r="N163">
        <f t="shared" si="12"/>
        <v>5</v>
      </c>
      <c r="O163">
        <f t="shared" si="13"/>
        <v>4</v>
      </c>
      <c r="P163">
        <f t="shared" si="13"/>
        <v>3</v>
      </c>
      <c r="Q163">
        <f t="shared" si="13"/>
        <v>2</v>
      </c>
      <c r="R163">
        <f t="shared" si="13"/>
        <v>1</v>
      </c>
      <c r="S163">
        <f t="shared" si="13"/>
        <v>1</v>
      </c>
      <c r="T163">
        <f t="shared" si="13"/>
        <v>1</v>
      </c>
      <c r="U163">
        <f t="shared" si="13"/>
        <v>1</v>
      </c>
    </row>
    <row r="164" spans="1:21" ht="16.3" thickTop="1" thickBot="1" x14ac:dyDescent="0.3">
      <c r="A164" s="20" t="s">
        <v>456</v>
      </c>
      <c r="B164" s="20" t="s">
        <v>471</v>
      </c>
      <c r="C164" s="20" t="s">
        <v>472</v>
      </c>
      <c r="D164" s="10">
        <f t="shared" si="10"/>
        <v>3</v>
      </c>
      <c r="E164" s="35">
        <f t="shared" si="11"/>
        <v>3</v>
      </c>
      <c r="F164" s="21">
        <f>IFERROR(VLOOKUP($C164, 'All Indicators - Breakdown'!$C:$GQ, F$1, FALSE), " ")</f>
        <v>1</v>
      </c>
      <c r="G164" s="21">
        <f>IFERROR(VLOOKUP(PRO!$C164, 'All Indicators - Breakdown'!$C:$GQ, G$1, FALSE), " ")</f>
        <v>1</v>
      </c>
      <c r="H164" s="21">
        <f>IFERROR(VLOOKUP(PRO!$C164, 'All Indicators - Breakdown'!$C:$GQ, H$1, FALSE), " ")</f>
        <v>2</v>
      </c>
      <c r="I164" s="21">
        <f>IFERROR(VLOOKUP(PRO!$C164, 'All Indicators - Breakdown'!$C:$GQ, I$1, FALSE), " ")</f>
        <v>1</v>
      </c>
      <c r="J164" s="21">
        <f>IFERROR(VLOOKUP(PRO!$C164, 'All Indicators - Breakdown'!$C:$GQ, J$1, FALSE), " ")</f>
        <v>4</v>
      </c>
      <c r="K164" s="21">
        <f>IFERROR(VLOOKUP(PRO!$C164, 'All Indicators - Breakdown'!$C:$GQ, K$1, FALSE), " ")</f>
        <v>3</v>
      </c>
      <c r="L164" s="21">
        <f>IFERROR(VLOOKUP(PRO!$C164, 'All Indicators - Breakdown'!$C:$GQ, L$1, FALSE), " ")</f>
        <v>2</v>
      </c>
      <c r="M164" s="21">
        <f>IFERROR(VLOOKUP(PRO!$C164, 'All Indicators - Breakdown'!$C:$GQ, M$1, FALSE), " ")</f>
        <v>4</v>
      </c>
      <c r="N164">
        <f t="shared" si="12"/>
        <v>4</v>
      </c>
      <c r="O164">
        <f t="shared" si="13"/>
        <v>4</v>
      </c>
      <c r="P164">
        <f t="shared" si="13"/>
        <v>3</v>
      </c>
      <c r="Q164">
        <f t="shared" si="13"/>
        <v>2</v>
      </c>
      <c r="R164">
        <f t="shared" si="13"/>
        <v>2</v>
      </c>
      <c r="S164">
        <f t="shared" si="13"/>
        <v>1</v>
      </c>
      <c r="T164">
        <f t="shared" si="13"/>
        <v>1</v>
      </c>
      <c r="U164">
        <f t="shared" si="13"/>
        <v>1</v>
      </c>
    </row>
    <row r="165" spans="1:21" ht="16.3" thickTop="1" thickBot="1" x14ac:dyDescent="0.3">
      <c r="A165" s="20" t="s">
        <v>456</v>
      </c>
      <c r="B165" s="20" t="s">
        <v>473</v>
      </c>
      <c r="C165" s="20" t="s">
        <v>474</v>
      </c>
      <c r="D165" s="10">
        <f t="shared" si="10"/>
        <v>3</v>
      </c>
      <c r="E165" s="35">
        <f t="shared" si="11"/>
        <v>3</v>
      </c>
      <c r="F165" s="21">
        <f>IFERROR(VLOOKUP($C165, 'All Indicators - Breakdown'!$C:$GQ, F$1, FALSE), " ")</f>
        <v>1</v>
      </c>
      <c r="G165" s="21">
        <f>IFERROR(VLOOKUP(PRO!$C165, 'All Indicators - Breakdown'!$C:$GQ, G$1, FALSE), " ")</f>
        <v>1</v>
      </c>
      <c r="H165" s="21">
        <f>IFERROR(VLOOKUP(PRO!$C165, 'All Indicators - Breakdown'!$C:$GQ, H$1, FALSE), " ")</f>
        <v>2</v>
      </c>
      <c r="I165" s="21">
        <f>IFERROR(VLOOKUP(PRO!$C165, 'All Indicators - Breakdown'!$C:$GQ, I$1, FALSE), " ")</f>
        <v>1</v>
      </c>
      <c r="J165" s="21">
        <f>IFERROR(VLOOKUP(PRO!$C165, 'All Indicators - Breakdown'!$C:$GQ, J$1, FALSE), " ")</f>
        <v>4</v>
      </c>
      <c r="K165" s="21">
        <f>IFERROR(VLOOKUP(PRO!$C165, 'All Indicators - Breakdown'!$C:$GQ, K$1, FALSE), " ")</f>
        <v>3</v>
      </c>
      <c r="L165" s="21">
        <f>IFERROR(VLOOKUP(PRO!$C165, 'All Indicators - Breakdown'!$C:$GQ, L$1, FALSE), " ")</f>
        <v>3</v>
      </c>
      <c r="M165" s="21">
        <f>IFERROR(VLOOKUP(PRO!$C165, 'All Indicators - Breakdown'!$C:$GQ, M$1, FALSE), " ")</f>
        <v>3</v>
      </c>
      <c r="N165">
        <f t="shared" si="12"/>
        <v>4</v>
      </c>
      <c r="O165">
        <f t="shared" si="13"/>
        <v>3</v>
      </c>
      <c r="P165">
        <f t="shared" si="13"/>
        <v>3</v>
      </c>
      <c r="Q165">
        <f t="shared" si="13"/>
        <v>3</v>
      </c>
      <c r="R165">
        <f t="shared" si="13"/>
        <v>2</v>
      </c>
      <c r="S165">
        <f t="shared" si="13"/>
        <v>1</v>
      </c>
      <c r="T165">
        <f t="shared" si="13"/>
        <v>1</v>
      </c>
      <c r="U165">
        <f t="shared" si="13"/>
        <v>1</v>
      </c>
    </row>
    <row r="166" spans="1:21" ht="16.3" thickTop="1" thickBot="1" x14ac:dyDescent="0.3">
      <c r="A166" s="20" t="s">
        <v>456</v>
      </c>
      <c r="B166" s="20" t="s">
        <v>475</v>
      </c>
      <c r="C166" s="20" t="s">
        <v>476</v>
      </c>
      <c r="D166" s="10">
        <f t="shared" si="10"/>
        <v>3</v>
      </c>
      <c r="E166" s="35">
        <f t="shared" si="11"/>
        <v>3.4</v>
      </c>
      <c r="F166" s="21">
        <f>IFERROR(VLOOKUP($C166, 'All Indicators - Breakdown'!$C:$GQ, F$1, FALSE), " ")</f>
        <v>1</v>
      </c>
      <c r="G166" s="21">
        <f>IFERROR(VLOOKUP(PRO!$C166, 'All Indicators - Breakdown'!$C:$GQ, G$1, FALSE), " ")</f>
        <v>3</v>
      </c>
      <c r="H166" s="21">
        <f>IFERROR(VLOOKUP(PRO!$C166, 'All Indicators - Breakdown'!$C:$GQ, H$1, FALSE), " ")</f>
        <v>2</v>
      </c>
      <c r="I166" s="21">
        <f>IFERROR(VLOOKUP(PRO!$C166, 'All Indicators - Breakdown'!$C:$GQ, I$1, FALSE), " ")</f>
        <v>1</v>
      </c>
      <c r="J166" s="21">
        <f>IFERROR(VLOOKUP(PRO!$C166, 'All Indicators - Breakdown'!$C:$GQ, J$1, FALSE), " ")</f>
        <v>5</v>
      </c>
      <c r="K166" s="21">
        <f>IFERROR(VLOOKUP(PRO!$C166, 'All Indicators - Breakdown'!$C:$GQ, K$1, FALSE), " ")</f>
        <v>3</v>
      </c>
      <c r="L166" s="21">
        <f>IFERROR(VLOOKUP(PRO!$C166, 'All Indicators - Breakdown'!$C:$GQ, L$1, FALSE), " ")</f>
        <v>3</v>
      </c>
      <c r="M166" s="21">
        <f>IFERROR(VLOOKUP(PRO!$C166, 'All Indicators - Breakdown'!$C:$GQ, M$1, FALSE), " ")</f>
        <v>3</v>
      </c>
      <c r="N166">
        <f t="shared" si="12"/>
        <v>5</v>
      </c>
      <c r="O166">
        <f t="shared" si="13"/>
        <v>3</v>
      </c>
      <c r="P166">
        <f t="shared" si="13"/>
        <v>3</v>
      </c>
      <c r="Q166">
        <f t="shared" si="13"/>
        <v>3</v>
      </c>
      <c r="R166">
        <f t="shared" si="13"/>
        <v>3</v>
      </c>
      <c r="S166">
        <f t="shared" si="13"/>
        <v>2</v>
      </c>
      <c r="T166">
        <f t="shared" si="13"/>
        <v>1</v>
      </c>
      <c r="U166">
        <f t="shared" si="13"/>
        <v>1</v>
      </c>
    </row>
    <row r="167" spans="1:21" ht="16.3" thickTop="1" thickBot="1" x14ac:dyDescent="0.3">
      <c r="A167" s="20" t="s">
        <v>456</v>
      </c>
      <c r="B167" s="20" t="s">
        <v>477</v>
      </c>
      <c r="C167" s="20" t="s">
        <v>478</v>
      </c>
      <c r="D167" s="10">
        <f t="shared" si="10"/>
        <v>3</v>
      </c>
      <c r="E167" s="35">
        <f t="shared" si="11"/>
        <v>3.4</v>
      </c>
      <c r="F167" s="21">
        <f>IFERROR(VLOOKUP($C167, 'All Indicators - Breakdown'!$C:$GQ, F$1, FALSE), " ")</f>
        <v>1</v>
      </c>
      <c r="G167" s="21">
        <f>IFERROR(VLOOKUP(PRO!$C167, 'All Indicators - Breakdown'!$C:$GQ, G$1, FALSE), " ")</f>
        <v>1</v>
      </c>
      <c r="H167" s="21">
        <f>IFERROR(VLOOKUP(PRO!$C167, 'All Indicators - Breakdown'!$C:$GQ, H$1, FALSE), " ")</f>
        <v>3</v>
      </c>
      <c r="I167" s="21">
        <f>IFERROR(VLOOKUP(PRO!$C167, 'All Indicators - Breakdown'!$C:$GQ, I$1, FALSE), " ")</f>
        <v>1</v>
      </c>
      <c r="J167" s="21">
        <f>IFERROR(VLOOKUP(PRO!$C167, 'All Indicators - Breakdown'!$C:$GQ, J$1, FALSE), " ")</f>
        <v>4</v>
      </c>
      <c r="K167" s="21">
        <f>IFERROR(VLOOKUP(PRO!$C167, 'All Indicators - Breakdown'!$C:$GQ, K$1, FALSE), " ")</f>
        <v>3</v>
      </c>
      <c r="L167" s="21">
        <f>IFERROR(VLOOKUP(PRO!$C167, 'All Indicators - Breakdown'!$C:$GQ, L$1, FALSE), " ")</f>
        <v>3</v>
      </c>
      <c r="M167" s="21">
        <f>IFERROR(VLOOKUP(PRO!$C167, 'All Indicators - Breakdown'!$C:$GQ, M$1, FALSE), " ")</f>
        <v>4</v>
      </c>
      <c r="N167">
        <f t="shared" si="12"/>
        <v>4</v>
      </c>
      <c r="O167">
        <f t="shared" si="13"/>
        <v>4</v>
      </c>
      <c r="P167">
        <f t="shared" si="13"/>
        <v>3</v>
      </c>
      <c r="Q167">
        <f t="shared" si="13"/>
        <v>3</v>
      </c>
      <c r="R167">
        <f t="shared" si="13"/>
        <v>3</v>
      </c>
      <c r="S167">
        <f t="shared" si="13"/>
        <v>1</v>
      </c>
      <c r="T167">
        <f t="shared" si="13"/>
        <v>1</v>
      </c>
      <c r="U167">
        <f t="shared" si="13"/>
        <v>1</v>
      </c>
    </row>
    <row r="168" spans="1:21" ht="16.3" thickTop="1" thickBot="1" x14ac:dyDescent="0.3">
      <c r="A168" s="20" t="s">
        <v>456</v>
      </c>
      <c r="B168" s="20" t="s">
        <v>479</v>
      </c>
      <c r="C168" s="20" t="s">
        <v>480</v>
      </c>
      <c r="D168" s="10">
        <f t="shared" si="10"/>
        <v>3</v>
      </c>
      <c r="E168" s="35">
        <f t="shared" si="11"/>
        <v>3.2</v>
      </c>
      <c r="F168" s="21">
        <f>IFERROR(VLOOKUP($C168, 'All Indicators - Breakdown'!$C:$GQ, F$1, FALSE), " ")</f>
        <v>1</v>
      </c>
      <c r="G168" s="21">
        <f>IFERROR(VLOOKUP(PRO!$C168, 'All Indicators - Breakdown'!$C:$GQ, G$1, FALSE), " ")</f>
        <v>1</v>
      </c>
      <c r="H168" s="21">
        <f>IFERROR(VLOOKUP(PRO!$C168, 'All Indicators - Breakdown'!$C:$GQ, H$1, FALSE), " ")</f>
        <v>2</v>
      </c>
      <c r="I168" s="21">
        <f>IFERROR(VLOOKUP(PRO!$C168, 'All Indicators - Breakdown'!$C:$GQ, I$1, FALSE), " ")</f>
        <v>1</v>
      </c>
      <c r="J168" s="21">
        <f>IFERROR(VLOOKUP(PRO!$C168, 'All Indicators - Breakdown'!$C:$GQ, J$1, FALSE), " ")</f>
        <v>4</v>
      </c>
      <c r="K168" s="21">
        <f>IFERROR(VLOOKUP(PRO!$C168, 'All Indicators - Breakdown'!$C:$GQ, K$1, FALSE), " ")</f>
        <v>3</v>
      </c>
      <c r="L168" s="21">
        <f>IFERROR(VLOOKUP(PRO!$C168, 'All Indicators - Breakdown'!$C:$GQ, L$1, FALSE), " ")</f>
        <v>3</v>
      </c>
      <c r="M168" s="21">
        <f>IFERROR(VLOOKUP(PRO!$C168, 'All Indicators - Breakdown'!$C:$GQ, M$1, FALSE), " ")</f>
        <v>4</v>
      </c>
      <c r="N168">
        <f t="shared" si="12"/>
        <v>4</v>
      </c>
      <c r="O168">
        <f t="shared" si="13"/>
        <v>4</v>
      </c>
      <c r="P168">
        <f t="shared" si="13"/>
        <v>3</v>
      </c>
      <c r="Q168">
        <f t="shared" si="13"/>
        <v>3</v>
      </c>
      <c r="R168">
        <f t="shared" si="13"/>
        <v>2</v>
      </c>
      <c r="S168">
        <f t="shared" si="13"/>
        <v>1</v>
      </c>
      <c r="T168">
        <f t="shared" si="13"/>
        <v>1</v>
      </c>
      <c r="U168">
        <f t="shared" si="13"/>
        <v>1</v>
      </c>
    </row>
    <row r="169" spans="1:21" ht="16.3" thickTop="1" thickBot="1" x14ac:dyDescent="0.3">
      <c r="A169" s="20" t="s">
        <v>456</v>
      </c>
      <c r="B169" s="20" t="s">
        <v>481</v>
      </c>
      <c r="C169" s="20" t="s">
        <v>482</v>
      </c>
      <c r="D169" s="10">
        <f t="shared" si="10"/>
        <v>3</v>
      </c>
      <c r="E169" s="35">
        <f t="shared" si="11"/>
        <v>3</v>
      </c>
      <c r="F169" s="21">
        <f>IFERROR(VLOOKUP($C169, 'All Indicators - Breakdown'!$C:$GQ, F$1, FALSE), " ")</f>
        <v>1</v>
      </c>
      <c r="G169" s="21">
        <f>IFERROR(VLOOKUP(PRO!$C169, 'All Indicators - Breakdown'!$C:$GQ, G$1, FALSE), " ")</f>
        <v>1</v>
      </c>
      <c r="H169" s="21">
        <f>IFERROR(VLOOKUP(PRO!$C169, 'All Indicators - Breakdown'!$C:$GQ, H$1, FALSE), " ")</f>
        <v>2</v>
      </c>
      <c r="I169" s="21">
        <f>IFERROR(VLOOKUP(PRO!$C169, 'All Indicators - Breakdown'!$C:$GQ, I$1, FALSE), " ")</f>
        <v>1</v>
      </c>
      <c r="J169" s="21">
        <f>IFERROR(VLOOKUP(PRO!$C169, 'All Indicators - Breakdown'!$C:$GQ, J$1, FALSE), " ")</f>
        <v>4</v>
      </c>
      <c r="K169" s="21">
        <f>IFERROR(VLOOKUP(PRO!$C169, 'All Indicators - Breakdown'!$C:$GQ, K$1, FALSE), " ")</f>
        <v>3</v>
      </c>
      <c r="L169" s="21">
        <f>IFERROR(VLOOKUP(PRO!$C169, 'All Indicators - Breakdown'!$C:$GQ, L$1, FALSE), " ")</f>
        <v>2</v>
      </c>
      <c r="M169" s="21">
        <f>IFERROR(VLOOKUP(PRO!$C169, 'All Indicators - Breakdown'!$C:$GQ, M$1, FALSE), " ")</f>
        <v>4</v>
      </c>
      <c r="N169">
        <f t="shared" si="12"/>
        <v>4</v>
      </c>
      <c r="O169">
        <f t="shared" si="13"/>
        <v>4</v>
      </c>
      <c r="P169">
        <f t="shared" si="13"/>
        <v>3</v>
      </c>
      <c r="Q169">
        <f t="shared" si="13"/>
        <v>2</v>
      </c>
      <c r="R169">
        <f t="shared" si="13"/>
        <v>2</v>
      </c>
      <c r="S169">
        <f t="shared" si="13"/>
        <v>1</v>
      </c>
      <c r="T169">
        <f t="shared" si="13"/>
        <v>1</v>
      </c>
      <c r="U169">
        <f t="shared" si="13"/>
        <v>1</v>
      </c>
    </row>
    <row r="170" spans="1:21" ht="16.3" hidden="1" thickTop="1" thickBot="1" x14ac:dyDescent="0.3">
      <c r="A170" s="20" t="s">
        <v>483</v>
      </c>
      <c r="B170" s="20" t="s">
        <v>484</v>
      </c>
      <c r="C170" s="20" t="s">
        <v>485</v>
      </c>
      <c r="D170" s="10">
        <f t="shared" si="10"/>
        <v>3</v>
      </c>
      <c r="E170" s="35">
        <f t="shared" si="11"/>
        <v>2.6</v>
      </c>
      <c r="F170" s="21">
        <f>IFERROR(VLOOKUP($C170, 'All Indicators - Breakdown'!$C:$GQ, F$1, FALSE), " ")</f>
        <v>1</v>
      </c>
      <c r="G170" s="21">
        <f>IFERROR(VLOOKUP(PRO!$C170, 'All Indicators - Breakdown'!$C:$GQ, G$1, FALSE), " ")</f>
        <v>1</v>
      </c>
      <c r="H170" s="21">
        <f>IFERROR(VLOOKUP(PRO!$C170, 'All Indicators - Breakdown'!$C:$GQ, H$1, FALSE), " ")</f>
        <v>2</v>
      </c>
      <c r="I170" s="21">
        <f>IFERROR(VLOOKUP(PRO!$C170, 'All Indicators - Breakdown'!$C:$GQ, I$1, FALSE), " ")</f>
        <v>1</v>
      </c>
      <c r="J170" s="21">
        <f>IFERROR(VLOOKUP(PRO!$C170, 'All Indicators - Breakdown'!$C:$GQ, J$1, FALSE), " ")</f>
        <v>3</v>
      </c>
      <c r="K170" s="21">
        <f>IFERROR(VLOOKUP(PRO!$C170, 'All Indicators - Breakdown'!$C:$GQ, K$1, FALSE), " ")</f>
        <v>1</v>
      </c>
      <c r="L170" s="21">
        <f>IFERROR(VLOOKUP(PRO!$C170, 'All Indicators - Breakdown'!$C:$GQ, L$1, FALSE), " ")</f>
        <v>3</v>
      </c>
      <c r="M170" s="21">
        <f>IFERROR(VLOOKUP(PRO!$C170, 'All Indicators - Breakdown'!$C:$GQ, M$1, FALSE), " ")</f>
        <v>4</v>
      </c>
      <c r="N170">
        <f t="shared" si="12"/>
        <v>4</v>
      </c>
      <c r="O170">
        <f t="shared" si="13"/>
        <v>3</v>
      </c>
      <c r="P170">
        <f t="shared" si="13"/>
        <v>3</v>
      </c>
      <c r="Q170">
        <f t="shared" si="13"/>
        <v>2</v>
      </c>
      <c r="R170">
        <f t="shared" si="13"/>
        <v>1</v>
      </c>
      <c r="S170">
        <f t="shared" si="13"/>
        <v>1</v>
      </c>
      <c r="T170">
        <f t="shared" si="13"/>
        <v>1</v>
      </c>
      <c r="U170">
        <f t="shared" si="13"/>
        <v>1</v>
      </c>
    </row>
    <row r="171" spans="1:21" ht="16.3" hidden="1" thickTop="1" thickBot="1" x14ac:dyDescent="0.3">
      <c r="A171" s="20" t="s">
        <v>483</v>
      </c>
      <c r="B171" s="20" t="s">
        <v>486</v>
      </c>
      <c r="C171" s="20" t="s">
        <v>487</v>
      </c>
      <c r="D171" s="10">
        <f t="shared" si="10"/>
        <v>3</v>
      </c>
      <c r="E171" s="35">
        <f t="shared" si="11"/>
        <v>2.8</v>
      </c>
      <c r="F171" s="21">
        <f>IFERROR(VLOOKUP($C171, 'All Indicators - Breakdown'!$C:$GQ, F$1, FALSE), " ")</f>
        <v>1</v>
      </c>
      <c r="G171" s="21">
        <f>IFERROR(VLOOKUP(PRO!$C171, 'All Indicators - Breakdown'!$C:$GQ, G$1, FALSE), " ")</f>
        <v>1</v>
      </c>
      <c r="H171" s="21">
        <f>IFERROR(VLOOKUP(PRO!$C171, 'All Indicators - Breakdown'!$C:$GQ, H$1, FALSE), " ")</f>
        <v>2</v>
      </c>
      <c r="I171" s="21">
        <f>IFERROR(VLOOKUP(PRO!$C171, 'All Indicators - Breakdown'!$C:$GQ, I$1, FALSE), " ")</f>
        <v>1</v>
      </c>
      <c r="J171" s="21">
        <f>IFERROR(VLOOKUP(PRO!$C171, 'All Indicators - Breakdown'!$C:$GQ, J$1, FALSE), " ")</f>
        <v>4</v>
      </c>
      <c r="K171" s="21">
        <f>IFERROR(VLOOKUP(PRO!$C171, 'All Indicators - Breakdown'!$C:$GQ, K$1, FALSE), " ")</f>
        <v>1</v>
      </c>
      <c r="L171" s="21">
        <f>IFERROR(VLOOKUP(PRO!$C171, 'All Indicators - Breakdown'!$C:$GQ, L$1, FALSE), " ")</f>
        <v>3</v>
      </c>
      <c r="M171" s="21">
        <f>IFERROR(VLOOKUP(PRO!$C171, 'All Indicators - Breakdown'!$C:$GQ, M$1, FALSE), " ")</f>
        <v>4</v>
      </c>
      <c r="N171">
        <f t="shared" si="12"/>
        <v>4</v>
      </c>
      <c r="O171">
        <f t="shared" si="13"/>
        <v>4</v>
      </c>
      <c r="P171">
        <f t="shared" si="13"/>
        <v>3</v>
      </c>
      <c r="Q171">
        <f t="shared" si="13"/>
        <v>2</v>
      </c>
      <c r="R171">
        <f t="shared" si="13"/>
        <v>1</v>
      </c>
      <c r="S171">
        <f t="shared" si="13"/>
        <v>1</v>
      </c>
      <c r="T171">
        <f t="shared" si="13"/>
        <v>1</v>
      </c>
      <c r="U171">
        <f t="shared" si="13"/>
        <v>1</v>
      </c>
    </row>
    <row r="172" spans="1:21" ht="16.3" thickTop="1" thickBot="1" x14ac:dyDescent="0.3">
      <c r="A172" s="20" t="s">
        <v>483</v>
      </c>
      <c r="B172" s="20" t="s">
        <v>488</v>
      </c>
      <c r="C172" s="20" t="s">
        <v>489</v>
      </c>
      <c r="D172" s="10">
        <f t="shared" si="10"/>
        <v>3</v>
      </c>
      <c r="E172" s="35">
        <f t="shared" si="11"/>
        <v>3.4</v>
      </c>
      <c r="F172" s="21">
        <f>IFERROR(VLOOKUP($C172, 'All Indicators - Breakdown'!$C:$GQ, F$1, FALSE), " ")</f>
        <v>1</v>
      </c>
      <c r="G172" s="21">
        <f>IFERROR(VLOOKUP(PRO!$C172, 'All Indicators - Breakdown'!$C:$GQ, G$1, FALSE), " ")</f>
        <v>1</v>
      </c>
      <c r="H172" s="21">
        <f>IFERROR(VLOOKUP(PRO!$C172, 'All Indicators - Breakdown'!$C:$GQ, H$1, FALSE), " ")</f>
        <v>3</v>
      </c>
      <c r="I172" s="21">
        <f>IFERROR(VLOOKUP(PRO!$C172, 'All Indicators - Breakdown'!$C:$GQ, I$1, FALSE), " ")</f>
        <v>1</v>
      </c>
      <c r="J172" s="21">
        <f>IFERROR(VLOOKUP(PRO!$C172, 'All Indicators - Breakdown'!$C:$GQ, J$1, FALSE), " ")</f>
        <v>4</v>
      </c>
      <c r="K172" s="21">
        <f>IFERROR(VLOOKUP(PRO!$C172, 'All Indicators - Breakdown'!$C:$GQ, K$1, FALSE), " ")</f>
        <v>3</v>
      </c>
      <c r="L172" s="21">
        <f>IFERROR(VLOOKUP(PRO!$C172, 'All Indicators - Breakdown'!$C:$GQ, L$1, FALSE), " ")</f>
        <v>3</v>
      </c>
      <c r="M172" s="21">
        <f>IFERROR(VLOOKUP(PRO!$C172, 'All Indicators - Breakdown'!$C:$GQ, M$1, FALSE), " ")</f>
        <v>4</v>
      </c>
      <c r="N172">
        <f t="shared" si="12"/>
        <v>4</v>
      </c>
      <c r="O172">
        <f t="shared" si="13"/>
        <v>4</v>
      </c>
      <c r="P172">
        <f t="shared" si="13"/>
        <v>3</v>
      </c>
      <c r="Q172">
        <f t="shared" si="13"/>
        <v>3</v>
      </c>
      <c r="R172">
        <f t="shared" si="13"/>
        <v>3</v>
      </c>
      <c r="S172">
        <f t="shared" si="13"/>
        <v>1</v>
      </c>
      <c r="T172">
        <f t="shared" si="13"/>
        <v>1</v>
      </c>
      <c r="U172">
        <f t="shared" si="13"/>
        <v>1</v>
      </c>
    </row>
    <row r="173" spans="1:21" ht="16.3" hidden="1" thickTop="1" thickBot="1" x14ac:dyDescent="0.3">
      <c r="A173" s="20" t="s">
        <v>483</v>
      </c>
      <c r="B173" s="20" t="s">
        <v>490</v>
      </c>
      <c r="C173" s="20" t="s">
        <v>491</v>
      </c>
      <c r="D173" s="10">
        <f t="shared" si="10"/>
        <v>3</v>
      </c>
      <c r="E173" s="35">
        <f t="shared" si="11"/>
        <v>3.4</v>
      </c>
      <c r="F173" s="21">
        <f>IFERROR(VLOOKUP($C173, 'All Indicators - Breakdown'!$C:$GQ, F$1, FALSE), " ")</f>
        <v>1</v>
      </c>
      <c r="G173" s="21">
        <f>IFERROR(VLOOKUP(PRO!$C173, 'All Indicators - Breakdown'!$C:$GQ, G$1, FALSE), " ")</f>
        <v>1</v>
      </c>
      <c r="H173" s="21">
        <f>IFERROR(VLOOKUP(PRO!$C173, 'All Indicators - Breakdown'!$C:$GQ, H$1, FALSE), " ")</f>
        <v>3</v>
      </c>
      <c r="I173" s="21">
        <f>IFERROR(VLOOKUP(PRO!$C173, 'All Indicators - Breakdown'!$C:$GQ, I$1, FALSE), " ")</f>
        <v>1</v>
      </c>
      <c r="J173" s="21">
        <f>IFERROR(VLOOKUP(PRO!$C173, 'All Indicators - Breakdown'!$C:$GQ, J$1, FALSE), " ")</f>
        <v>4</v>
      </c>
      <c r="K173" s="21">
        <f>IFERROR(VLOOKUP(PRO!$C173, 'All Indicators - Breakdown'!$C:$GQ, K$1, FALSE), " ")</f>
        <v>3</v>
      </c>
      <c r="L173" s="21">
        <f>IFERROR(VLOOKUP(PRO!$C173, 'All Indicators - Breakdown'!$C:$GQ, L$1, FALSE), " ")</f>
        <v>3</v>
      </c>
      <c r="M173" s="21">
        <f>IFERROR(VLOOKUP(PRO!$C173, 'All Indicators - Breakdown'!$C:$GQ, M$1, FALSE), " ")</f>
        <v>4</v>
      </c>
      <c r="N173">
        <f t="shared" si="12"/>
        <v>4</v>
      </c>
      <c r="O173">
        <f t="shared" si="13"/>
        <v>4</v>
      </c>
      <c r="P173">
        <f t="shared" si="13"/>
        <v>3</v>
      </c>
      <c r="Q173">
        <f t="shared" si="13"/>
        <v>3</v>
      </c>
      <c r="R173">
        <f t="shared" si="13"/>
        <v>3</v>
      </c>
      <c r="S173">
        <f t="shared" si="13"/>
        <v>1</v>
      </c>
      <c r="T173">
        <f t="shared" si="13"/>
        <v>1</v>
      </c>
      <c r="U173">
        <f t="shared" si="13"/>
        <v>1</v>
      </c>
    </row>
    <row r="174" spans="1:21" ht="16.3" hidden="1" thickTop="1" thickBot="1" x14ac:dyDescent="0.3">
      <c r="A174" s="20" t="s">
        <v>483</v>
      </c>
      <c r="B174" s="20" t="s">
        <v>492</v>
      </c>
      <c r="C174" s="20" t="s">
        <v>493</v>
      </c>
      <c r="D174" s="10">
        <f t="shared" si="10"/>
        <v>3</v>
      </c>
      <c r="E174" s="35">
        <f t="shared" si="11"/>
        <v>3</v>
      </c>
      <c r="F174" s="21">
        <f>IFERROR(VLOOKUP($C174, 'All Indicators - Breakdown'!$C:$GQ, F$1, FALSE), " ")</f>
        <v>1</v>
      </c>
      <c r="G174" s="21">
        <f>IFERROR(VLOOKUP(PRO!$C174, 'All Indicators - Breakdown'!$C:$GQ, G$1, FALSE), " ")</f>
        <v>1</v>
      </c>
      <c r="H174" s="21">
        <f>IFERROR(VLOOKUP(PRO!$C174, 'All Indicators - Breakdown'!$C:$GQ, H$1, FALSE), " ")</f>
        <v>3</v>
      </c>
      <c r="I174" s="21">
        <f>IFERROR(VLOOKUP(PRO!$C174, 'All Indicators - Breakdown'!$C:$GQ, I$1, FALSE), " ")</f>
        <v>1</v>
      </c>
      <c r="J174" s="21">
        <f>IFERROR(VLOOKUP(PRO!$C174, 'All Indicators - Breakdown'!$C:$GQ, J$1, FALSE), " ")</f>
        <v>4</v>
      </c>
      <c r="K174" s="21">
        <f>IFERROR(VLOOKUP(PRO!$C174, 'All Indicators - Breakdown'!$C:$GQ, K$1, FALSE), " ")</f>
        <v>1</v>
      </c>
      <c r="L174" s="21">
        <f>IFERROR(VLOOKUP(PRO!$C174, 'All Indicators - Breakdown'!$C:$GQ, L$1, FALSE), " ")</f>
        <v>3</v>
      </c>
      <c r="M174" s="21">
        <f>IFERROR(VLOOKUP(PRO!$C174, 'All Indicators - Breakdown'!$C:$GQ, M$1, FALSE), " ")</f>
        <v>4</v>
      </c>
      <c r="N174">
        <f t="shared" si="12"/>
        <v>4</v>
      </c>
      <c r="O174">
        <f t="shared" si="13"/>
        <v>4</v>
      </c>
      <c r="P174">
        <f t="shared" si="13"/>
        <v>3</v>
      </c>
      <c r="Q174">
        <f t="shared" si="13"/>
        <v>3</v>
      </c>
      <c r="R174">
        <f t="shared" si="13"/>
        <v>1</v>
      </c>
      <c r="S174">
        <f t="shared" si="13"/>
        <v>1</v>
      </c>
      <c r="T174">
        <f t="shared" si="13"/>
        <v>1</v>
      </c>
      <c r="U174">
        <f t="shared" si="13"/>
        <v>1</v>
      </c>
    </row>
    <row r="175" spans="1:21" ht="16.3" hidden="1" thickTop="1" thickBot="1" x14ac:dyDescent="0.3">
      <c r="A175" s="20" t="s">
        <v>483</v>
      </c>
      <c r="B175" s="20" t="s">
        <v>494</v>
      </c>
      <c r="C175" s="20" t="s">
        <v>495</v>
      </c>
      <c r="D175" s="10">
        <f t="shared" si="10"/>
        <v>3</v>
      </c>
      <c r="E175" s="35">
        <f t="shared" si="11"/>
        <v>3.4</v>
      </c>
      <c r="F175" s="21">
        <f>IFERROR(VLOOKUP($C175, 'All Indicators - Breakdown'!$C:$GQ, F$1, FALSE), " ")</f>
        <v>2</v>
      </c>
      <c r="G175" s="21">
        <f>IFERROR(VLOOKUP(PRO!$C175, 'All Indicators - Breakdown'!$C:$GQ, G$1, FALSE), " ")</f>
        <v>3</v>
      </c>
      <c r="H175" s="21">
        <f>IFERROR(VLOOKUP(PRO!$C175, 'All Indicators - Breakdown'!$C:$GQ, H$1, FALSE), " ")</f>
        <v>2</v>
      </c>
      <c r="I175" s="21">
        <f>IFERROR(VLOOKUP(PRO!$C175, 'All Indicators - Breakdown'!$C:$GQ, I$1, FALSE), " ")</f>
        <v>1</v>
      </c>
      <c r="J175" s="21">
        <f>IFERROR(VLOOKUP(PRO!$C175, 'All Indicators - Breakdown'!$C:$GQ, J$1, FALSE), " ")</f>
        <v>4</v>
      </c>
      <c r="K175" s="21">
        <f>IFERROR(VLOOKUP(PRO!$C175, 'All Indicators - Breakdown'!$C:$GQ, K$1, FALSE), " ")</f>
        <v>3</v>
      </c>
      <c r="L175" s="21">
        <f>IFERROR(VLOOKUP(PRO!$C175, 'All Indicators - Breakdown'!$C:$GQ, L$1, FALSE), " ")</f>
        <v>3</v>
      </c>
      <c r="M175" s="21">
        <f>IFERROR(VLOOKUP(PRO!$C175, 'All Indicators - Breakdown'!$C:$GQ, M$1, FALSE), " ")</f>
        <v>4</v>
      </c>
      <c r="N175">
        <f t="shared" si="12"/>
        <v>4</v>
      </c>
      <c r="O175">
        <f t="shared" si="13"/>
        <v>4</v>
      </c>
      <c r="P175">
        <f t="shared" si="13"/>
        <v>3</v>
      </c>
      <c r="Q175">
        <f t="shared" si="13"/>
        <v>3</v>
      </c>
      <c r="R175">
        <f t="shared" si="13"/>
        <v>3</v>
      </c>
      <c r="S175">
        <f t="shared" si="13"/>
        <v>2</v>
      </c>
      <c r="T175">
        <f t="shared" si="13"/>
        <v>2</v>
      </c>
      <c r="U175">
        <f t="shared" si="13"/>
        <v>1</v>
      </c>
    </row>
    <row r="176" spans="1:21" ht="16.3" thickTop="1" thickBot="1" x14ac:dyDescent="0.3">
      <c r="A176" s="20" t="s">
        <v>483</v>
      </c>
      <c r="B176" s="20" t="s">
        <v>496</v>
      </c>
      <c r="C176" s="20" t="s">
        <v>497</v>
      </c>
      <c r="D176" s="10">
        <f t="shared" si="10"/>
        <v>3</v>
      </c>
      <c r="E176" s="35">
        <f t="shared" si="11"/>
        <v>3.4</v>
      </c>
      <c r="F176" s="21">
        <f>IFERROR(VLOOKUP($C176, 'All Indicators - Breakdown'!$C:$GQ, F$1, FALSE), " ")</f>
        <v>1</v>
      </c>
      <c r="G176" s="21">
        <f>IFERROR(VLOOKUP(PRO!$C176, 'All Indicators - Breakdown'!$C:$GQ, G$1, FALSE), " ")</f>
        <v>3</v>
      </c>
      <c r="H176" s="21">
        <f>IFERROR(VLOOKUP(PRO!$C176, 'All Indicators - Breakdown'!$C:$GQ, H$1, FALSE), " ")</f>
        <v>3</v>
      </c>
      <c r="I176" s="21">
        <f>IFERROR(VLOOKUP(PRO!$C176, 'All Indicators - Breakdown'!$C:$GQ, I$1, FALSE), " ")</f>
        <v>1</v>
      </c>
      <c r="J176" s="21">
        <f>IFERROR(VLOOKUP(PRO!$C176, 'All Indicators - Breakdown'!$C:$GQ, J$1, FALSE), " ")</f>
        <v>4</v>
      </c>
      <c r="K176" s="21">
        <f>IFERROR(VLOOKUP(PRO!$C176, 'All Indicators - Breakdown'!$C:$GQ, K$1, FALSE), " ")</f>
        <v>1</v>
      </c>
      <c r="L176" s="21">
        <f>IFERROR(VLOOKUP(PRO!$C176, 'All Indicators - Breakdown'!$C:$GQ, L$1, FALSE), " ")</f>
        <v>3</v>
      </c>
      <c r="M176" s="21">
        <f>IFERROR(VLOOKUP(PRO!$C176, 'All Indicators - Breakdown'!$C:$GQ, M$1, FALSE), " ")</f>
        <v>4</v>
      </c>
      <c r="N176">
        <f t="shared" si="12"/>
        <v>4</v>
      </c>
      <c r="O176">
        <f t="shared" si="13"/>
        <v>4</v>
      </c>
      <c r="P176">
        <f t="shared" si="13"/>
        <v>3</v>
      </c>
      <c r="Q176">
        <f t="shared" si="13"/>
        <v>3</v>
      </c>
      <c r="R176">
        <f t="shared" si="13"/>
        <v>3</v>
      </c>
      <c r="S176">
        <f t="shared" si="13"/>
        <v>1</v>
      </c>
      <c r="T176">
        <f t="shared" si="13"/>
        <v>1</v>
      </c>
      <c r="U176">
        <f t="shared" si="13"/>
        <v>1</v>
      </c>
    </row>
    <row r="177" spans="1:21" ht="16.3" hidden="1" thickTop="1" thickBot="1" x14ac:dyDescent="0.3">
      <c r="A177" s="20" t="s">
        <v>483</v>
      </c>
      <c r="B177" s="20" t="s">
        <v>498</v>
      </c>
      <c r="C177" s="20" t="s">
        <v>499</v>
      </c>
      <c r="D177" s="10">
        <f t="shared" si="10"/>
        <v>3</v>
      </c>
      <c r="E177" s="35">
        <f t="shared" si="11"/>
        <v>3</v>
      </c>
      <c r="F177" s="21">
        <f>IFERROR(VLOOKUP($C177, 'All Indicators - Breakdown'!$C:$GQ, F$1, FALSE), " ")</f>
        <v>2</v>
      </c>
      <c r="G177" s="21">
        <f>IFERROR(VLOOKUP(PRO!$C177, 'All Indicators - Breakdown'!$C:$GQ, G$1, FALSE), " ")</f>
        <v>2</v>
      </c>
      <c r="H177" s="21">
        <f>IFERROR(VLOOKUP(PRO!$C177, 'All Indicators - Breakdown'!$C:$GQ, H$1, FALSE), " ")</f>
        <v>2</v>
      </c>
      <c r="I177" s="21">
        <f>IFERROR(VLOOKUP(PRO!$C177, 'All Indicators - Breakdown'!$C:$GQ, I$1, FALSE), " ")</f>
        <v>1</v>
      </c>
      <c r="J177" s="21">
        <f>IFERROR(VLOOKUP(PRO!$C177, 'All Indicators - Breakdown'!$C:$GQ, J$1, FALSE), " ")</f>
        <v>4</v>
      </c>
      <c r="K177" s="21">
        <f>IFERROR(VLOOKUP(PRO!$C177, 'All Indicators - Breakdown'!$C:$GQ, K$1, FALSE), " ")</f>
        <v>1</v>
      </c>
      <c r="L177" s="21">
        <f>IFERROR(VLOOKUP(PRO!$C177, 'All Indicators - Breakdown'!$C:$GQ, L$1, FALSE), " ")</f>
        <v>3</v>
      </c>
      <c r="M177" s="21">
        <f>IFERROR(VLOOKUP(PRO!$C177, 'All Indicators - Breakdown'!$C:$GQ, M$1, FALSE), " ")</f>
        <v>4</v>
      </c>
      <c r="N177">
        <f t="shared" si="12"/>
        <v>4</v>
      </c>
      <c r="O177">
        <f t="shared" si="13"/>
        <v>4</v>
      </c>
      <c r="P177">
        <f t="shared" si="13"/>
        <v>3</v>
      </c>
      <c r="Q177">
        <f t="shared" si="13"/>
        <v>2</v>
      </c>
      <c r="R177">
        <f t="shared" si="13"/>
        <v>2</v>
      </c>
      <c r="S177">
        <f t="shared" si="13"/>
        <v>2</v>
      </c>
      <c r="T177">
        <f t="shared" si="13"/>
        <v>1</v>
      </c>
      <c r="U177">
        <f t="shared" si="13"/>
        <v>1</v>
      </c>
    </row>
    <row r="178" spans="1:21" ht="16.3" hidden="1" thickTop="1" thickBot="1" x14ac:dyDescent="0.3">
      <c r="A178" s="20" t="s">
        <v>483</v>
      </c>
      <c r="B178" s="20" t="s">
        <v>500</v>
      </c>
      <c r="C178" s="20" t="s">
        <v>501</v>
      </c>
      <c r="D178" s="10">
        <f t="shared" si="10"/>
        <v>3</v>
      </c>
      <c r="E178" s="35">
        <f t="shared" si="11"/>
        <v>3.4</v>
      </c>
      <c r="F178" s="21">
        <f>IFERROR(VLOOKUP($C178, 'All Indicators - Breakdown'!$C:$GQ, F$1, FALSE), " ")</f>
        <v>1</v>
      </c>
      <c r="G178" s="21">
        <f>IFERROR(VLOOKUP(PRO!$C178, 'All Indicators - Breakdown'!$C:$GQ, G$1, FALSE), " ")</f>
        <v>3</v>
      </c>
      <c r="H178" s="21">
        <f>IFERROR(VLOOKUP(PRO!$C178, 'All Indicators - Breakdown'!$C:$GQ, H$1, FALSE), " ")</f>
        <v>3</v>
      </c>
      <c r="I178" s="21">
        <f>IFERROR(VLOOKUP(PRO!$C178, 'All Indicators - Breakdown'!$C:$GQ, I$1, FALSE), " ")</f>
        <v>1</v>
      </c>
      <c r="J178" s="21">
        <f>IFERROR(VLOOKUP(PRO!$C178, 'All Indicators - Breakdown'!$C:$GQ, J$1, FALSE), " ")</f>
        <v>4</v>
      </c>
      <c r="K178" s="21">
        <f>IFERROR(VLOOKUP(PRO!$C178, 'All Indicators - Breakdown'!$C:$GQ, K$1, FALSE), " ")</f>
        <v>1</v>
      </c>
      <c r="L178" s="21">
        <f>IFERROR(VLOOKUP(PRO!$C178, 'All Indicators - Breakdown'!$C:$GQ, L$1, FALSE), " ")</f>
        <v>3</v>
      </c>
      <c r="M178" s="21">
        <f>IFERROR(VLOOKUP(PRO!$C178, 'All Indicators - Breakdown'!$C:$GQ, M$1, FALSE), " ")</f>
        <v>4</v>
      </c>
      <c r="N178">
        <f t="shared" si="12"/>
        <v>4</v>
      </c>
      <c r="O178">
        <f t="shared" si="13"/>
        <v>4</v>
      </c>
      <c r="P178">
        <f t="shared" si="13"/>
        <v>3</v>
      </c>
      <c r="Q178">
        <f t="shared" si="13"/>
        <v>3</v>
      </c>
      <c r="R178">
        <f t="shared" si="13"/>
        <v>3</v>
      </c>
      <c r="S178">
        <f t="shared" si="13"/>
        <v>1</v>
      </c>
      <c r="T178">
        <f t="shared" si="13"/>
        <v>1</v>
      </c>
      <c r="U178">
        <f t="shared" si="13"/>
        <v>1</v>
      </c>
    </row>
    <row r="179" spans="1:21" ht="16.3" hidden="1" thickTop="1" thickBot="1" x14ac:dyDescent="0.3">
      <c r="A179" s="20" t="s">
        <v>483</v>
      </c>
      <c r="B179" s="20" t="s">
        <v>502</v>
      </c>
      <c r="C179" s="20" t="s">
        <v>503</v>
      </c>
      <c r="D179" s="10">
        <f t="shared" si="10"/>
        <v>3</v>
      </c>
      <c r="E179" s="35">
        <f t="shared" si="11"/>
        <v>2.6</v>
      </c>
      <c r="F179" s="21">
        <f>IFERROR(VLOOKUP($C179, 'All Indicators - Breakdown'!$C:$GQ, F$1, FALSE), " ")</f>
        <v>1</v>
      </c>
      <c r="G179" s="21">
        <f>IFERROR(VLOOKUP(PRO!$C179, 'All Indicators - Breakdown'!$C:$GQ, G$1, FALSE), " ")</f>
        <v>1</v>
      </c>
      <c r="H179" s="21">
        <f>IFERROR(VLOOKUP(PRO!$C179, 'All Indicators - Breakdown'!$C:$GQ, H$1, FALSE), " ")</f>
        <v>2</v>
      </c>
      <c r="I179" s="21">
        <f>IFERROR(VLOOKUP(PRO!$C179, 'All Indicators - Breakdown'!$C:$GQ, I$1, FALSE), " ")</f>
        <v>1</v>
      </c>
      <c r="J179" s="21">
        <f>IFERROR(VLOOKUP(PRO!$C179, 'All Indicators - Breakdown'!$C:$GQ, J$1, FALSE), " ")</f>
        <v>3</v>
      </c>
      <c r="K179" s="21">
        <f>IFERROR(VLOOKUP(PRO!$C179, 'All Indicators - Breakdown'!$C:$GQ, K$1, FALSE), " ")</f>
        <v>1</v>
      </c>
      <c r="L179" s="21">
        <f>IFERROR(VLOOKUP(PRO!$C179, 'All Indicators - Breakdown'!$C:$GQ, L$1, FALSE), " ")</f>
        <v>3</v>
      </c>
      <c r="M179" s="21">
        <f>IFERROR(VLOOKUP(PRO!$C179, 'All Indicators - Breakdown'!$C:$GQ, M$1, FALSE), " ")</f>
        <v>4</v>
      </c>
      <c r="N179">
        <f t="shared" si="12"/>
        <v>4</v>
      </c>
      <c r="O179">
        <f t="shared" si="13"/>
        <v>3</v>
      </c>
      <c r="P179">
        <f t="shared" si="13"/>
        <v>3</v>
      </c>
      <c r="Q179">
        <f t="shared" si="13"/>
        <v>2</v>
      </c>
      <c r="R179">
        <f t="shared" si="13"/>
        <v>1</v>
      </c>
      <c r="S179">
        <f t="shared" si="13"/>
        <v>1</v>
      </c>
      <c r="T179">
        <f t="shared" si="13"/>
        <v>1</v>
      </c>
      <c r="U179">
        <f t="shared" si="13"/>
        <v>1</v>
      </c>
    </row>
    <row r="180" spans="1:21" ht="16.3" hidden="1" thickTop="1" thickBot="1" x14ac:dyDescent="0.3">
      <c r="A180" s="20" t="s">
        <v>483</v>
      </c>
      <c r="B180" s="20" t="s">
        <v>504</v>
      </c>
      <c r="C180" s="20" t="s">
        <v>505</v>
      </c>
      <c r="D180" s="10">
        <f t="shared" si="10"/>
        <v>3</v>
      </c>
      <c r="E180" s="35">
        <f t="shared" si="11"/>
        <v>3.4</v>
      </c>
      <c r="F180" s="21">
        <f>IFERROR(VLOOKUP($C180, 'All Indicators - Breakdown'!$C:$GQ, F$1, FALSE), " ")</f>
        <v>3</v>
      </c>
      <c r="G180" s="21">
        <f>IFERROR(VLOOKUP(PRO!$C180, 'All Indicators - Breakdown'!$C:$GQ, G$1, FALSE), " ")</f>
        <v>3</v>
      </c>
      <c r="H180" s="21">
        <f>IFERROR(VLOOKUP(PRO!$C180, 'All Indicators - Breakdown'!$C:$GQ, H$1, FALSE), " ")</f>
        <v>3</v>
      </c>
      <c r="I180" s="21">
        <f>IFERROR(VLOOKUP(PRO!$C180, 'All Indicators - Breakdown'!$C:$GQ, I$1, FALSE), " ")</f>
        <v>1</v>
      </c>
      <c r="J180" s="21">
        <f>IFERROR(VLOOKUP(PRO!$C180, 'All Indicators - Breakdown'!$C:$GQ, J$1, FALSE), " ")</f>
        <v>4</v>
      </c>
      <c r="K180" s="21">
        <f>IFERROR(VLOOKUP(PRO!$C180, 'All Indicators - Breakdown'!$C:$GQ, K$1, FALSE), " ")</f>
        <v>3</v>
      </c>
      <c r="L180" s="21">
        <f>IFERROR(VLOOKUP(PRO!$C180, 'All Indicators - Breakdown'!$C:$GQ, L$1, FALSE), " ")</f>
        <v>3</v>
      </c>
      <c r="M180" s="21">
        <f>IFERROR(VLOOKUP(PRO!$C180, 'All Indicators - Breakdown'!$C:$GQ, M$1, FALSE), " ")</f>
        <v>4</v>
      </c>
      <c r="N180">
        <f t="shared" si="12"/>
        <v>4</v>
      </c>
      <c r="O180">
        <f t="shared" si="13"/>
        <v>4</v>
      </c>
      <c r="P180">
        <f t="shared" si="13"/>
        <v>3</v>
      </c>
      <c r="Q180">
        <f t="shared" si="13"/>
        <v>3</v>
      </c>
      <c r="R180">
        <f t="shared" si="13"/>
        <v>3</v>
      </c>
      <c r="S180">
        <f t="shared" si="13"/>
        <v>3</v>
      </c>
      <c r="T180">
        <f t="shared" si="13"/>
        <v>3</v>
      </c>
      <c r="U180">
        <f t="shared" si="13"/>
        <v>1</v>
      </c>
    </row>
    <row r="181" spans="1:21" ht="16.3" hidden="1" thickTop="1" thickBot="1" x14ac:dyDescent="0.3">
      <c r="A181" s="20" t="s">
        <v>483</v>
      </c>
      <c r="B181" s="20" t="s">
        <v>506</v>
      </c>
      <c r="C181" s="20" t="s">
        <v>507</v>
      </c>
      <c r="D181" s="10">
        <f t="shared" si="10"/>
        <v>3</v>
      </c>
      <c r="E181" s="35">
        <f t="shared" si="11"/>
        <v>3.4</v>
      </c>
      <c r="F181" s="21">
        <f>IFERROR(VLOOKUP($C181, 'All Indicators - Breakdown'!$C:$GQ, F$1, FALSE), " ")</f>
        <v>2</v>
      </c>
      <c r="G181" s="21">
        <f>IFERROR(VLOOKUP(PRO!$C181, 'All Indicators - Breakdown'!$C:$GQ, G$1, FALSE), " ")</f>
        <v>3</v>
      </c>
      <c r="H181" s="21">
        <f>IFERROR(VLOOKUP(PRO!$C181, 'All Indicators - Breakdown'!$C:$GQ, H$1, FALSE), " ")</f>
        <v>3</v>
      </c>
      <c r="I181" s="21">
        <f>IFERROR(VLOOKUP(PRO!$C181, 'All Indicators - Breakdown'!$C:$GQ, I$1, FALSE), " ")</f>
        <v>1</v>
      </c>
      <c r="J181" s="21">
        <f>IFERROR(VLOOKUP(PRO!$C181, 'All Indicators - Breakdown'!$C:$GQ, J$1, FALSE), " ")</f>
        <v>4</v>
      </c>
      <c r="K181" s="21">
        <f>IFERROR(VLOOKUP(PRO!$C181, 'All Indicators - Breakdown'!$C:$GQ, K$1, FALSE), " ")</f>
        <v>3</v>
      </c>
      <c r="L181" s="21">
        <f>IFERROR(VLOOKUP(PRO!$C181, 'All Indicators - Breakdown'!$C:$GQ, L$1, FALSE), " ")</f>
        <v>3</v>
      </c>
      <c r="M181" s="21">
        <f>IFERROR(VLOOKUP(PRO!$C181, 'All Indicators - Breakdown'!$C:$GQ, M$1, FALSE), " ")</f>
        <v>4</v>
      </c>
      <c r="N181">
        <f t="shared" si="12"/>
        <v>4</v>
      </c>
      <c r="O181">
        <f t="shared" si="13"/>
        <v>4</v>
      </c>
      <c r="P181">
        <f t="shared" si="13"/>
        <v>3</v>
      </c>
      <c r="Q181">
        <f t="shared" si="13"/>
        <v>3</v>
      </c>
      <c r="R181">
        <f t="shared" si="13"/>
        <v>3</v>
      </c>
      <c r="S181">
        <f t="shared" si="13"/>
        <v>3</v>
      </c>
      <c r="T181">
        <f t="shared" si="13"/>
        <v>2</v>
      </c>
      <c r="U181">
        <f t="shared" si="13"/>
        <v>1</v>
      </c>
    </row>
    <row r="182" spans="1:21" ht="16.3" thickTop="1" thickBot="1" x14ac:dyDescent="0.3">
      <c r="A182" s="20" t="s">
        <v>483</v>
      </c>
      <c r="B182" s="20" t="s">
        <v>508</v>
      </c>
      <c r="C182" s="20" t="s">
        <v>509</v>
      </c>
      <c r="D182" s="10">
        <f t="shared" si="10"/>
        <v>3</v>
      </c>
      <c r="E182" s="35">
        <f t="shared" si="11"/>
        <v>3</v>
      </c>
      <c r="F182" s="21">
        <f>IFERROR(VLOOKUP($C182, 'All Indicators - Breakdown'!$C:$GQ, F$1, FALSE), " ")</f>
        <v>1</v>
      </c>
      <c r="G182" s="21">
        <f>IFERROR(VLOOKUP(PRO!$C182, 'All Indicators - Breakdown'!$C:$GQ, G$1, FALSE), " ")</f>
        <v>1</v>
      </c>
      <c r="H182" s="21">
        <f>IFERROR(VLOOKUP(PRO!$C182, 'All Indicators - Breakdown'!$C:$GQ, H$1, FALSE), " ")</f>
        <v>3</v>
      </c>
      <c r="I182" s="21">
        <f>IFERROR(VLOOKUP(PRO!$C182, 'All Indicators - Breakdown'!$C:$GQ, I$1, FALSE), " ")</f>
        <v>1</v>
      </c>
      <c r="J182" s="21">
        <f>IFERROR(VLOOKUP(PRO!$C182, 'All Indicators - Breakdown'!$C:$GQ, J$1, FALSE), " ")</f>
        <v>4</v>
      </c>
      <c r="K182" s="21">
        <f>IFERROR(VLOOKUP(PRO!$C182, 'All Indicators - Breakdown'!$C:$GQ, K$1, FALSE), " ")</f>
        <v>1</v>
      </c>
      <c r="L182" s="21">
        <f>IFERROR(VLOOKUP(PRO!$C182, 'All Indicators - Breakdown'!$C:$GQ, L$1, FALSE), " ")</f>
        <v>3</v>
      </c>
      <c r="M182" s="21">
        <f>IFERROR(VLOOKUP(PRO!$C182, 'All Indicators - Breakdown'!$C:$GQ, M$1, FALSE), " ")</f>
        <v>4</v>
      </c>
      <c r="N182">
        <f t="shared" si="12"/>
        <v>4</v>
      </c>
      <c r="O182">
        <f t="shared" si="13"/>
        <v>4</v>
      </c>
      <c r="P182">
        <f t="shared" si="13"/>
        <v>3</v>
      </c>
      <c r="Q182">
        <f t="shared" si="13"/>
        <v>3</v>
      </c>
      <c r="R182">
        <f t="shared" si="13"/>
        <v>1</v>
      </c>
      <c r="S182">
        <f t="shared" si="13"/>
        <v>1</v>
      </c>
      <c r="T182">
        <f t="shared" si="13"/>
        <v>1</v>
      </c>
      <c r="U182">
        <f t="shared" si="13"/>
        <v>1</v>
      </c>
    </row>
    <row r="183" spans="1:21" ht="16.3" hidden="1" thickTop="1" thickBot="1" x14ac:dyDescent="0.3">
      <c r="A183" s="20" t="s">
        <v>483</v>
      </c>
      <c r="B183" s="20" t="s">
        <v>510</v>
      </c>
      <c r="C183" s="20" t="s">
        <v>511</v>
      </c>
      <c r="D183" s="10">
        <f t="shared" si="10"/>
        <v>3</v>
      </c>
      <c r="E183" s="35">
        <f t="shared" si="11"/>
        <v>3.4</v>
      </c>
      <c r="F183" s="21">
        <f>IFERROR(VLOOKUP($C183, 'All Indicators - Breakdown'!$C:$GQ, F$1, FALSE), " ")</f>
        <v>1</v>
      </c>
      <c r="G183" s="21">
        <f>IFERROR(VLOOKUP(PRO!$C183, 'All Indicators - Breakdown'!$C:$GQ, G$1, FALSE), " ")</f>
        <v>3</v>
      </c>
      <c r="H183" s="21">
        <f>IFERROR(VLOOKUP(PRO!$C183, 'All Indicators - Breakdown'!$C:$GQ, H$1, FALSE), " ")</f>
        <v>3</v>
      </c>
      <c r="I183" s="21">
        <f>IFERROR(VLOOKUP(PRO!$C183, 'All Indicators - Breakdown'!$C:$GQ, I$1, FALSE), " ")</f>
        <v>1</v>
      </c>
      <c r="J183" s="21">
        <f>IFERROR(VLOOKUP(PRO!$C183, 'All Indicators - Breakdown'!$C:$GQ, J$1, FALSE), " ")</f>
        <v>4</v>
      </c>
      <c r="K183" s="21">
        <f>IFERROR(VLOOKUP(PRO!$C183, 'All Indicators - Breakdown'!$C:$GQ, K$1, FALSE), " ")</f>
        <v>3</v>
      </c>
      <c r="L183" s="21">
        <f>IFERROR(VLOOKUP(PRO!$C183, 'All Indicators - Breakdown'!$C:$GQ, L$1, FALSE), " ")</f>
        <v>3</v>
      </c>
      <c r="M183" s="21">
        <f>IFERROR(VLOOKUP(PRO!$C183, 'All Indicators - Breakdown'!$C:$GQ, M$1, FALSE), " ")</f>
        <v>4</v>
      </c>
      <c r="N183">
        <f t="shared" si="12"/>
        <v>4</v>
      </c>
      <c r="O183">
        <f t="shared" si="13"/>
        <v>4</v>
      </c>
      <c r="P183">
        <f t="shared" si="13"/>
        <v>3</v>
      </c>
      <c r="Q183">
        <f t="shared" si="13"/>
        <v>3</v>
      </c>
      <c r="R183">
        <f t="shared" si="13"/>
        <v>3</v>
      </c>
      <c r="S183">
        <f t="shared" si="13"/>
        <v>3</v>
      </c>
      <c r="T183">
        <f t="shared" si="13"/>
        <v>1</v>
      </c>
      <c r="U183">
        <f t="shared" si="13"/>
        <v>1</v>
      </c>
    </row>
    <row r="184" spans="1:21" ht="16.3" hidden="1" thickTop="1" thickBot="1" x14ac:dyDescent="0.3">
      <c r="A184" s="20" t="s">
        <v>483</v>
      </c>
      <c r="B184" s="20" t="s">
        <v>512</v>
      </c>
      <c r="C184" s="20" t="s">
        <v>513</v>
      </c>
      <c r="D184" s="10">
        <f t="shared" si="10"/>
        <v>3</v>
      </c>
      <c r="E184" s="35">
        <f t="shared" si="11"/>
        <v>3.2</v>
      </c>
      <c r="F184" s="21">
        <f>IFERROR(VLOOKUP($C184, 'All Indicators - Breakdown'!$C:$GQ, F$1, FALSE), " ")</f>
        <v>1</v>
      </c>
      <c r="G184" s="21">
        <f>IFERROR(VLOOKUP(PRO!$C184, 'All Indicators - Breakdown'!$C:$GQ, G$1, FALSE), " ")</f>
        <v>1</v>
      </c>
      <c r="H184" s="21">
        <f>IFERROR(VLOOKUP(PRO!$C184, 'All Indicators - Breakdown'!$C:$GQ, H$1, FALSE), " ")</f>
        <v>2</v>
      </c>
      <c r="I184" s="21">
        <f>IFERROR(VLOOKUP(PRO!$C184, 'All Indicators - Breakdown'!$C:$GQ, I$1, FALSE), " ")</f>
        <v>1</v>
      </c>
      <c r="J184" s="21">
        <f>IFERROR(VLOOKUP(PRO!$C184, 'All Indicators - Breakdown'!$C:$GQ, J$1, FALSE), " ")</f>
        <v>4</v>
      </c>
      <c r="K184" s="21">
        <f>IFERROR(VLOOKUP(PRO!$C184, 'All Indicators - Breakdown'!$C:$GQ, K$1, FALSE), " ")</f>
        <v>3</v>
      </c>
      <c r="L184" s="21">
        <f>IFERROR(VLOOKUP(PRO!$C184, 'All Indicators - Breakdown'!$C:$GQ, L$1, FALSE), " ")</f>
        <v>3</v>
      </c>
      <c r="M184" s="21">
        <f>IFERROR(VLOOKUP(PRO!$C184, 'All Indicators - Breakdown'!$C:$GQ, M$1, FALSE), " ")</f>
        <v>4</v>
      </c>
      <c r="N184">
        <f t="shared" si="12"/>
        <v>4</v>
      </c>
      <c r="O184">
        <f t="shared" si="13"/>
        <v>4</v>
      </c>
      <c r="P184">
        <f t="shared" si="13"/>
        <v>3</v>
      </c>
      <c r="Q184">
        <f t="shared" si="13"/>
        <v>3</v>
      </c>
      <c r="R184">
        <f t="shared" si="13"/>
        <v>2</v>
      </c>
      <c r="S184">
        <f t="shared" si="13"/>
        <v>1</v>
      </c>
      <c r="T184">
        <f t="shared" si="13"/>
        <v>1</v>
      </c>
      <c r="U184">
        <f t="shared" si="13"/>
        <v>1</v>
      </c>
    </row>
    <row r="185" spans="1:21" ht="16.3" thickTop="1" thickBot="1" x14ac:dyDescent="0.3">
      <c r="A185" s="20" t="s">
        <v>514</v>
      </c>
      <c r="B185" s="20" t="s">
        <v>515</v>
      </c>
      <c r="C185" s="20" t="s">
        <v>516</v>
      </c>
      <c r="D185" s="10">
        <f t="shared" si="10"/>
        <v>3</v>
      </c>
      <c r="E185" s="35">
        <f t="shared" si="11"/>
        <v>3.2</v>
      </c>
      <c r="F185" s="21">
        <f>IFERROR(VLOOKUP($C185, 'All Indicators - Breakdown'!$C:$GQ, F$1, FALSE), " ")</f>
        <v>1</v>
      </c>
      <c r="G185" s="21">
        <f>IFERROR(VLOOKUP(PRO!$C185, 'All Indicators - Breakdown'!$C:$GQ, G$1, FALSE), " ")</f>
        <v>3</v>
      </c>
      <c r="H185" s="21">
        <f>IFERROR(VLOOKUP(PRO!$C185, 'All Indicators - Breakdown'!$C:$GQ, H$1, FALSE), " ")</f>
        <v>2</v>
      </c>
      <c r="I185" s="21">
        <f>IFERROR(VLOOKUP(PRO!$C185, 'All Indicators - Breakdown'!$C:$GQ, I$1, FALSE), " ")</f>
        <v>1</v>
      </c>
      <c r="J185" s="21">
        <f>IFERROR(VLOOKUP(PRO!$C185, 'All Indicators - Breakdown'!$C:$GQ, J$1, FALSE), " ")</f>
        <v>4</v>
      </c>
      <c r="K185" s="21">
        <f>IFERROR(VLOOKUP(PRO!$C185, 'All Indicators - Breakdown'!$C:$GQ, K$1, FALSE), " ")</f>
        <v>3</v>
      </c>
      <c r="L185" s="21">
        <f>IFERROR(VLOOKUP(PRO!$C185, 'All Indicators - Breakdown'!$C:$GQ, L$1, FALSE), " ")</f>
        <v>2</v>
      </c>
      <c r="M185" s="21">
        <f>IFERROR(VLOOKUP(PRO!$C185, 'All Indicators - Breakdown'!$C:$GQ, M$1, FALSE), " ")</f>
        <v>4</v>
      </c>
      <c r="N185">
        <f t="shared" si="12"/>
        <v>4</v>
      </c>
      <c r="O185">
        <f t="shared" si="13"/>
        <v>4</v>
      </c>
      <c r="P185">
        <f t="shared" si="13"/>
        <v>3</v>
      </c>
      <c r="Q185">
        <f t="shared" si="13"/>
        <v>3</v>
      </c>
      <c r="R185">
        <f t="shared" si="13"/>
        <v>2</v>
      </c>
      <c r="S185">
        <f t="shared" si="13"/>
        <v>2</v>
      </c>
      <c r="T185">
        <f t="shared" si="13"/>
        <v>1</v>
      </c>
      <c r="U185">
        <f t="shared" si="13"/>
        <v>1</v>
      </c>
    </row>
    <row r="186" spans="1:21" ht="16.3" thickTop="1" thickBot="1" x14ac:dyDescent="0.3">
      <c r="A186" s="20" t="s">
        <v>514</v>
      </c>
      <c r="B186" s="20" t="s">
        <v>517</v>
      </c>
      <c r="C186" s="20" t="s">
        <v>518</v>
      </c>
      <c r="D186" s="10">
        <f t="shared" si="10"/>
        <v>3</v>
      </c>
      <c r="E186" s="35">
        <f t="shared" si="11"/>
        <v>3</v>
      </c>
      <c r="F186" s="21">
        <f>IFERROR(VLOOKUP($C186, 'All Indicators - Breakdown'!$C:$GQ, F$1, FALSE), " ")</f>
        <v>1</v>
      </c>
      <c r="G186" s="21">
        <f>IFERROR(VLOOKUP(PRO!$C186, 'All Indicators - Breakdown'!$C:$GQ, G$1, FALSE), " ")</f>
        <v>3</v>
      </c>
      <c r="H186" s="21">
        <f>IFERROR(VLOOKUP(PRO!$C186, 'All Indicators - Breakdown'!$C:$GQ, H$1, FALSE), " ")</f>
        <v>2</v>
      </c>
      <c r="I186" s="21">
        <f>IFERROR(VLOOKUP(PRO!$C186, 'All Indicators - Breakdown'!$C:$GQ, I$1, FALSE), " ")</f>
        <v>1</v>
      </c>
      <c r="J186" s="21">
        <f>IFERROR(VLOOKUP(PRO!$C186, 'All Indicators - Breakdown'!$C:$GQ, J$1, FALSE), " ")</f>
        <v>3</v>
      </c>
      <c r="K186" s="21">
        <f>IFERROR(VLOOKUP(PRO!$C186, 'All Indicators - Breakdown'!$C:$GQ, K$1, FALSE), " ")</f>
        <v>3</v>
      </c>
      <c r="L186" s="21">
        <f>IFERROR(VLOOKUP(PRO!$C186, 'All Indicators - Breakdown'!$C:$GQ, L$1, FALSE), " ")</f>
        <v>2</v>
      </c>
      <c r="M186" s="21">
        <f>IFERROR(VLOOKUP(PRO!$C186, 'All Indicators - Breakdown'!$C:$GQ, M$1, FALSE), " ")</f>
        <v>4</v>
      </c>
      <c r="N186">
        <f t="shared" si="12"/>
        <v>4</v>
      </c>
      <c r="O186">
        <f t="shared" si="13"/>
        <v>3</v>
      </c>
      <c r="P186">
        <f t="shared" si="13"/>
        <v>3</v>
      </c>
      <c r="Q186">
        <f t="shared" si="13"/>
        <v>3</v>
      </c>
      <c r="R186">
        <f t="shared" si="13"/>
        <v>2</v>
      </c>
      <c r="S186">
        <f t="shared" si="13"/>
        <v>2</v>
      </c>
      <c r="T186">
        <f t="shared" si="13"/>
        <v>1</v>
      </c>
      <c r="U186">
        <f t="shared" si="13"/>
        <v>1</v>
      </c>
    </row>
    <row r="187" spans="1:21" ht="16.3" thickTop="1" thickBot="1" x14ac:dyDescent="0.3">
      <c r="A187" s="20" t="s">
        <v>514</v>
      </c>
      <c r="B187" s="20" t="s">
        <v>519</v>
      </c>
      <c r="C187" s="20" t="s">
        <v>520</v>
      </c>
      <c r="D187" s="10">
        <f t="shared" si="10"/>
        <v>3</v>
      </c>
      <c r="E187" s="35">
        <f t="shared" si="11"/>
        <v>3.2</v>
      </c>
      <c r="F187" s="21">
        <f>IFERROR(VLOOKUP($C187, 'All Indicators - Breakdown'!$C:$GQ, F$1, FALSE), " ")</f>
        <v>1</v>
      </c>
      <c r="G187" s="21">
        <f>IFERROR(VLOOKUP(PRO!$C187, 'All Indicators - Breakdown'!$C:$GQ, G$1, FALSE), " ")</f>
        <v>3</v>
      </c>
      <c r="H187" s="21">
        <f>IFERROR(VLOOKUP(PRO!$C187, 'All Indicators - Breakdown'!$C:$GQ, H$1, FALSE), " ")</f>
        <v>2</v>
      </c>
      <c r="I187" s="21">
        <f>IFERROR(VLOOKUP(PRO!$C187, 'All Indicators - Breakdown'!$C:$GQ, I$1, FALSE), " ")</f>
        <v>1</v>
      </c>
      <c r="J187" s="21">
        <f>IFERROR(VLOOKUP(PRO!$C187, 'All Indicators - Breakdown'!$C:$GQ, J$1, FALSE), " ")</f>
        <v>4</v>
      </c>
      <c r="K187" s="21">
        <f>IFERROR(VLOOKUP(PRO!$C187, 'All Indicators - Breakdown'!$C:$GQ, K$1, FALSE), " ")</f>
        <v>3</v>
      </c>
      <c r="L187" s="21">
        <f>IFERROR(VLOOKUP(PRO!$C187, 'All Indicators - Breakdown'!$C:$GQ, L$1, FALSE), " ")</f>
        <v>2</v>
      </c>
      <c r="M187" s="21">
        <f>IFERROR(VLOOKUP(PRO!$C187, 'All Indicators - Breakdown'!$C:$GQ, M$1, FALSE), " ")</f>
        <v>4</v>
      </c>
      <c r="N187">
        <f t="shared" si="12"/>
        <v>4</v>
      </c>
      <c r="O187">
        <f t="shared" si="13"/>
        <v>4</v>
      </c>
      <c r="P187">
        <f t="shared" si="13"/>
        <v>3</v>
      </c>
      <c r="Q187">
        <f t="shared" si="13"/>
        <v>3</v>
      </c>
      <c r="R187">
        <f t="shared" si="13"/>
        <v>2</v>
      </c>
      <c r="S187">
        <f t="shared" si="13"/>
        <v>2</v>
      </c>
      <c r="T187">
        <f t="shared" si="13"/>
        <v>1</v>
      </c>
      <c r="U187">
        <f t="shared" si="13"/>
        <v>1</v>
      </c>
    </row>
    <row r="188" spans="1:21" ht="16.3" hidden="1" thickTop="1" thickBot="1" x14ac:dyDescent="0.3">
      <c r="A188" s="20" t="s">
        <v>514</v>
      </c>
      <c r="B188" s="20" t="s">
        <v>521</v>
      </c>
      <c r="C188" s="20" t="s">
        <v>522</v>
      </c>
      <c r="D188" s="10">
        <f t="shared" si="10"/>
        <v>4</v>
      </c>
      <c r="E188" s="35">
        <f t="shared" si="11"/>
        <v>3.6</v>
      </c>
      <c r="F188" s="21">
        <f>IFERROR(VLOOKUP($C188, 'All Indicators - Breakdown'!$C:$GQ, F$1, FALSE), " ")</f>
        <v>3</v>
      </c>
      <c r="G188" s="21">
        <f>IFERROR(VLOOKUP(PRO!$C188, 'All Indicators - Breakdown'!$C:$GQ, G$1, FALSE), " ")</f>
        <v>3</v>
      </c>
      <c r="H188" s="21">
        <f>IFERROR(VLOOKUP(PRO!$C188, 'All Indicators - Breakdown'!$C:$GQ, H$1, FALSE), " ")</f>
        <v>3</v>
      </c>
      <c r="I188" s="21">
        <f>IFERROR(VLOOKUP(PRO!$C188, 'All Indicators - Breakdown'!$C:$GQ, I$1, FALSE), " ")</f>
        <v>1</v>
      </c>
      <c r="J188" s="21">
        <f>IFERROR(VLOOKUP(PRO!$C188, 'All Indicators - Breakdown'!$C:$GQ, J$1, FALSE), " ")</f>
        <v>4</v>
      </c>
      <c r="K188" s="21">
        <f>IFERROR(VLOOKUP(PRO!$C188, 'All Indicators - Breakdown'!$C:$GQ, K$1, FALSE), " ")</f>
        <v>4</v>
      </c>
      <c r="L188" s="21">
        <f>IFERROR(VLOOKUP(PRO!$C188, 'All Indicators - Breakdown'!$C:$GQ, L$1, FALSE), " ")</f>
        <v>3</v>
      </c>
      <c r="M188" s="21">
        <f>IFERROR(VLOOKUP(PRO!$C188, 'All Indicators - Breakdown'!$C:$GQ, M$1, FALSE), " ")</f>
        <v>4</v>
      </c>
      <c r="N188">
        <f t="shared" si="12"/>
        <v>4</v>
      </c>
      <c r="O188">
        <f t="shared" si="13"/>
        <v>4</v>
      </c>
      <c r="P188">
        <f t="shared" si="13"/>
        <v>4</v>
      </c>
      <c r="Q188">
        <f t="shared" si="13"/>
        <v>3</v>
      </c>
      <c r="R188">
        <f t="shared" si="13"/>
        <v>3</v>
      </c>
      <c r="S188">
        <f t="shared" si="13"/>
        <v>3</v>
      </c>
      <c r="T188">
        <f t="shared" si="13"/>
        <v>3</v>
      </c>
      <c r="U188">
        <f t="shared" si="13"/>
        <v>1</v>
      </c>
    </row>
    <row r="189" spans="1:21" ht="16.3" hidden="1" thickTop="1" thickBot="1" x14ac:dyDescent="0.3">
      <c r="A189" s="20" t="s">
        <v>514</v>
      </c>
      <c r="B189" s="20" t="s">
        <v>523</v>
      </c>
      <c r="C189" s="20" t="s">
        <v>524</v>
      </c>
      <c r="D189" s="10">
        <f t="shared" si="10"/>
        <v>4</v>
      </c>
      <c r="E189" s="35">
        <f t="shared" si="11"/>
        <v>3.6</v>
      </c>
      <c r="F189" s="21">
        <f>IFERROR(VLOOKUP($C189, 'All Indicators - Breakdown'!$C:$GQ, F$1, FALSE), " ")</f>
        <v>2</v>
      </c>
      <c r="G189" s="21">
        <f>IFERROR(VLOOKUP(PRO!$C189, 'All Indicators - Breakdown'!$C:$GQ, G$1, FALSE), " ")</f>
        <v>3</v>
      </c>
      <c r="H189" s="21">
        <f>IFERROR(VLOOKUP(PRO!$C189, 'All Indicators - Breakdown'!$C:$GQ, H$1, FALSE), " ")</f>
        <v>3</v>
      </c>
      <c r="I189" s="21">
        <f>IFERROR(VLOOKUP(PRO!$C189, 'All Indicators - Breakdown'!$C:$GQ, I$1, FALSE), " ")</f>
        <v>1</v>
      </c>
      <c r="J189" s="21">
        <f>IFERROR(VLOOKUP(PRO!$C189, 'All Indicators - Breakdown'!$C:$GQ, J$1, FALSE), " ")</f>
        <v>4</v>
      </c>
      <c r="K189" s="21">
        <f>IFERROR(VLOOKUP(PRO!$C189, 'All Indicators - Breakdown'!$C:$GQ, K$1, FALSE), " ")</f>
        <v>4</v>
      </c>
      <c r="L189" s="21">
        <f>IFERROR(VLOOKUP(PRO!$C189, 'All Indicators - Breakdown'!$C:$GQ, L$1, FALSE), " ")</f>
        <v>3</v>
      </c>
      <c r="M189" s="21">
        <f>IFERROR(VLOOKUP(PRO!$C189, 'All Indicators - Breakdown'!$C:$GQ, M$1, FALSE), " ")</f>
        <v>4</v>
      </c>
      <c r="N189">
        <f t="shared" si="12"/>
        <v>4</v>
      </c>
      <c r="O189">
        <f t="shared" si="13"/>
        <v>4</v>
      </c>
      <c r="P189">
        <f t="shared" si="13"/>
        <v>4</v>
      </c>
      <c r="Q189">
        <f t="shared" si="13"/>
        <v>3</v>
      </c>
      <c r="R189">
        <f t="shared" si="13"/>
        <v>3</v>
      </c>
      <c r="S189">
        <f t="shared" si="13"/>
        <v>3</v>
      </c>
      <c r="T189">
        <f t="shared" si="13"/>
        <v>2</v>
      </c>
      <c r="U189">
        <f t="shared" si="13"/>
        <v>1</v>
      </c>
    </row>
    <row r="190" spans="1:21" ht="16.3" thickTop="1" thickBot="1" x14ac:dyDescent="0.3">
      <c r="A190" s="20" t="s">
        <v>514</v>
      </c>
      <c r="B190" s="20" t="s">
        <v>525</v>
      </c>
      <c r="C190" s="20" t="s">
        <v>526</v>
      </c>
      <c r="D190" s="10">
        <f t="shared" si="10"/>
        <v>3</v>
      </c>
      <c r="E190" s="35">
        <f t="shared" si="11"/>
        <v>3.4</v>
      </c>
      <c r="F190" s="21">
        <f>IFERROR(VLOOKUP($C190, 'All Indicators - Breakdown'!$C:$GQ, F$1, FALSE), " ")</f>
        <v>1</v>
      </c>
      <c r="G190" s="21">
        <f>IFERROR(VLOOKUP(PRO!$C190, 'All Indicators - Breakdown'!$C:$GQ, G$1, FALSE), " ")</f>
        <v>3</v>
      </c>
      <c r="H190" s="21">
        <f>IFERROR(VLOOKUP(PRO!$C190, 'All Indicators - Breakdown'!$C:$GQ, H$1, FALSE), " ")</f>
        <v>3</v>
      </c>
      <c r="I190" s="21">
        <f>IFERROR(VLOOKUP(PRO!$C190, 'All Indicators - Breakdown'!$C:$GQ, I$1, FALSE), " ")</f>
        <v>1</v>
      </c>
      <c r="J190" s="21">
        <f>IFERROR(VLOOKUP(PRO!$C190, 'All Indicators - Breakdown'!$C:$GQ, J$1, FALSE), " ")</f>
        <v>4</v>
      </c>
      <c r="K190" s="21">
        <f>IFERROR(VLOOKUP(PRO!$C190, 'All Indicators - Breakdown'!$C:$GQ, K$1, FALSE), " ")</f>
        <v>3</v>
      </c>
      <c r="L190" s="21">
        <f>IFERROR(VLOOKUP(PRO!$C190, 'All Indicators - Breakdown'!$C:$GQ, L$1, FALSE), " ")</f>
        <v>3</v>
      </c>
      <c r="M190" s="21">
        <f>IFERROR(VLOOKUP(PRO!$C190, 'All Indicators - Breakdown'!$C:$GQ, M$1, FALSE), " ")</f>
        <v>4</v>
      </c>
      <c r="N190">
        <f t="shared" si="12"/>
        <v>4</v>
      </c>
      <c r="O190">
        <f t="shared" si="13"/>
        <v>4</v>
      </c>
      <c r="P190">
        <f t="shared" si="13"/>
        <v>3</v>
      </c>
      <c r="Q190">
        <f t="shared" si="13"/>
        <v>3</v>
      </c>
      <c r="R190">
        <f t="shared" si="13"/>
        <v>3</v>
      </c>
      <c r="S190">
        <f t="shared" si="13"/>
        <v>3</v>
      </c>
      <c r="T190">
        <f t="shared" si="13"/>
        <v>1</v>
      </c>
      <c r="U190">
        <f t="shared" si="13"/>
        <v>1</v>
      </c>
    </row>
    <row r="191" spans="1:21" ht="16.3" hidden="1" thickTop="1" thickBot="1" x14ac:dyDescent="0.3">
      <c r="A191" s="20" t="s">
        <v>514</v>
      </c>
      <c r="B191" s="20" t="s">
        <v>527</v>
      </c>
      <c r="C191" s="20" t="s">
        <v>528</v>
      </c>
      <c r="D191" s="10">
        <f t="shared" si="10"/>
        <v>4</v>
      </c>
      <c r="E191" s="35">
        <f t="shared" si="11"/>
        <v>3.6</v>
      </c>
      <c r="F191" s="21">
        <f>IFERROR(VLOOKUP($C191, 'All Indicators - Breakdown'!$C:$GQ, F$1, FALSE), " ")</f>
        <v>2</v>
      </c>
      <c r="G191" s="21">
        <f>IFERROR(VLOOKUP(PRO!$C191, 'All Indicators - Breakdown'!$C:$GQ, G$1, FALSE), " ")</f>
        <v>3</v>
      </c>
      <c r="H191" s="21">
        <f>IFERROR(VLOOKUP(PRO!$C191, 'All Indicators - Breakdown'!$C:$GQ, H$1, FALSE), " ")</f>
        <v>3</v>
      </c>
      <c r="I191" s="21">
        <f>IFERROR(VLOOKUP(PRO!$C191, 'All Indicators - Breakdown'!$C:$GQ, I$1, FALSE), " ")</f>
        <v>1</v>
      </c>
      <c r="J191" s="21">
        <f>IFERROR(VLOOKUP(PRO!$C191, 'All Indicators - Breakdown'!$C:$GQ, J$1, FALSE), " ")</f>
        <v>4</v>
      </c>
      <c r="K191" s="21">
        <f>IFERROR(VLOOKUP(PRO!$C191, 'All Indicators - Breakdown'!$C:$GQ, K$1, FALSE), " ")</f>
        <v>4</v>
      </c>
      <c r="L191" s="21">
        <f>IFERROR(VLOOKUP(PRO!$C191, 'All Indicators - Breakdown'!$C:$GQ, L$1, FALSE), " ")</f>
        <v>3</v>
      </c>
      <c r="M191" s="21">
        <f>IFERROR(VLOOKUP(PRO!$C191, 'All Indicators - Breakdown'!$C:$GQ, M$1, FALSE), " ")</f>
        <v>4</v>
      </c>
      <c r="N191">
        <f t="shared" si="12"/>
        <v>4</v>
      </c>
      <c r="O191">
        <f t="shared" si="13"/>
        <v>4</v>
      </c>
      <c r="P191">
        <f t="shared" ref="O191:U227" si="14">LARGE($F191:$M191,P$1)</f>
        <v>4</v>
      </c>
      <c r="Q191">
        <f t="shared" si="14"/>
        <v>3</v>
      </c>
      <c r="R191">
        <f t="shared" si="14"/>
        <v>3</v>
      </c>
      <c r="S191">
        <f t="shared" si="14"/>
        <v>3</v>
      </c>
      <c r="T191">
        <f t="shared" si="14"/>
        <v>2</v>
      </c>
      <c r="U191">
        <f t="shared" si="14"/>
        <v>1</v>
      </c>
    </row>
    <row r="192" spans="1:21" ht="16.3" thickTop="1" thickBot="1" x14ac:dyDescent="0.3">
      <c r="A192" s="20" t="s">
        <v>514</v>
      </c>
      <c r="B192" s="20" t="s">
        <v>529</v>
      </c>
      <c r="C192" s="20" t="s">
        <v>530</v>
      </c>
      <c r="D192" s="10">
        <f t="shared" si="10"/>
        <v>3</v>
      </c>
      <c r="E192" s="35">
        <f t="shared" si="11"/>
        <v>3.2</v>
      </c>
      <c r="F192" s="21">
        <f>IFERROR(VLOOKUP($C192, 'All Indicators - Breakdown'!$C:$GQ, F$1, FALSE), " ")</f>
        <v>1</v>
      </c>
      <c r="G192" s="21">
        <f>IFERROR(VLOOKUP(PRO!$C192, 'All Indicators - Breakdown'!$C:$GQ, G$1, FALSE), " ")</f>
        <v>3</v>
      </c>
      <c r="H192" s="21">
        <f>IFERROR(VLOOKUP(PRO!$C192, 'All Indicators - Breakdown'!$C:$GQ, H$1, FALSE), " ")</f>
        <v>3</v>
      </c>
      <c r="I192" s="21">
        <f>IFERROR(VLOOKUP(PRO!$C192, 'All Indicators - Breakdown'!$C:$GQ, I$1, FALSE), " ")</f>
        <v>1</v>
      </c>
      <c r="J192" s="21">
        <f>IFERROR(VLOOKUP(PRO!$C192, 'All Indicators - Breakdown'!$C:$GQ, J$1, FALSE), " ")</f>
        <v>4</v>
      </c>
      <c r="K192" s="21">
        <f>IFERROR(VLOOKUP(PRO!$C192, 'All Indicators - Breakdown'!$C:$GQ, K$1, FALSE), " ")</f>
        <v>1</v>
      </c>
      <c r="L192" s="21">
        <f>IFERROR(VLOOKUP(PRO!$C192, 'All Indicators - Breakdown'!$C:$GQ, L$1, FALSE), " ")</f>
        <v>2</v>
      </c>
      <c r="M192" s="21">
        <f>IFERROR(VLOOKUP(PRO!$C192, 'All Indicators - Breakdown'!$C:$GQ, M$1, FALSE), " ")</f>
        <v>4</v>
      </c>
      <c r="N192">
        <f t="shared" si="12"/>
        <v>4</v>
      </c>
      <c r="O192">
        <f t="shared" si="14"/>
        <v>4</v>
      </c>
      <c r="P192">
        <f t="shared" si="14"/>
        <v>3</v>
      </c>
      <c r="Q192">
        <f t="shared" si="14"/>
        <v>3</v>
      </c>
      <c r="R192">
        <f t="shared" si="14"/>
        <v>2</v>
      </c>
      <c r="S192">
        <f t="shared" si="14"/>
        <v>1</v>
      </c>
      <c r="T192">
        <f t="shared" si="14"/>
        <v>1</v>
      </c>
      <c r="U192">
        <f t="shared" si="14"/>
        <v>1</v>
      </c>
    </row>
    <row r="193" spans="1:21" ht="16.3" thickTop="1" thickBot="1" x14ac:dyDescent="0.3">
      <c r="A193" s="20" t="s">
        <v>531</v>
      </c>
      <c r="B193" s="20" t="s">
        <v>532</v>
      </c>
      <c r="C193" s="20" t="s">
        <v>533</v>
      </c>
      <c r="D193" s="10">
        <f t="shared" si="10"/>
        <v>3</v>
      </c>
      <c r="E193" s="35">
        <f t="shared" si="11"/>
        <v>2.8</v>
      </c>
      <c r="F193" s="21">
        <f>IFERROR(VLOOKUP($C193, 'All Indicators - Breakdown'!$C:$GQ, F$1, FALSE), " ")</f>
        <v>1</v>
      </c>
      <c r="G193" s="21">
        <f>IFERROR(VLOOKUP(PRO!$C193, 'All Indicators - Breakdown'!$C:$GQ, G$1, FALSE), " ")</f>
        <v>1</v>
      </c>
      <c r="H193" s="21">
        <f>IFERROR(VLOOKUP(PRO!$C193, 'All Indicators - Breakdown'!$C:$GQ, H$1, FALSE), " ")</f>
        <v>3</v>
      </c>
      <c r="I193" s="21">
        <f>IFERROR(VLOOKUP(PRO!$C193, 'All Indicators - Breakdown'!$C:$GQ, I$1, FALSE), " ")</f>
        <v>1</v>
      </c>
      <c r="J193" s="21">
        <f>IFERROR(VLOOKUP(PRO!$C193, 'All Indicators - Breakdown'!$C:$GQ, J$1, FALSE), " ")</f>
        <v>1</v>
      </c>
      <c r="K193" s="21">
        <f>IFERROR(VLOOKUP(PRO!$C193, 'All Indicators - Breakdown'!$C:$GQ, K$1, FALSE), " ")</f>
        <v>4</v>
      </c>
      <c r="L193" s="21">
        <f>IFERROR(VLOOKUP(PRO!$C193, 'All Indicators - Breakdown'!$C:$GQ, L$1, FALSE), " ")</f>
        <v>2</v>
      </c>
      <c r="M193" s="21">
        <f>IFERROR(VLOOKUP(PRO!$C193, 'All Indicators - Breakdown'!$C:$GQ, M$1, FALSE), " ")</f>
        <v>4</v>
      </c>
      <c r="N193">
        <f t="shared" si="12"/>
        <v>4</v>
      </c>
      <c r="O193">
        <f t="shared" si="14"/>
        <v>4</v>
      </c>
      <c r="P193">
        <f t="shared" si="14"/>
        <v>3</v>
      </c>
      <c r="Q193">
        <f t="shared" si="14"/>
        <v>2</v>
      </c>
      <c r="R193">
        <f t="shared" si="14"/>
        <v>1</v>
      </c>
      <c r="S193">
        <f t="shared" si="14"/>
        <v>1</v>
      </c>
      <c r="T193">
        <f t="shared" si="14"/>
        <v>1</v>
      </c>
      <c r="U193">
        <f t="shared" si="14"/>
        <v>1</v>
      </c>
    </row>
    <row r="194" spans="1:21" ht="16.3" thickTop="1" thickBot="1" x14ac:dyDescent="0.3">
      <c r="A194" s="20" t="s">
        <v>531</v>
      </c>
      <c r="B194" s="20" t="s">
        <v>534</v>
      </c>
      <c r="C194" s="20" t="s">
        <v>535</v>
      </c>
      <c r="D194" s="10">
        <f t="shared" si="10"/>
        <v>3</v>
      </c>
      <c r="E194" s="35">
        <f t="shared" si="11"/>
        <v>2.8</v>
      </c>
      <c r="F194" s="21">
        <f>IFERROR(VLOOKUP($C194, 'All Indicators - Breakdown'!$C:$GQ, F$1, FALSE), " ")</f>
        <v>1</v>
      </c>
      <c r="G194" s="21">
        <f>IFERROR(VLOOKUP(PRO!$C194, 'All Indicators - Breakdown'!$C:$GQ, G$1, FALSE), " ")</f>
        <v>1</v>
      </c>
      <c r="H194" s="21">
        <f>IFERROR(VLOOKUP(PRO!$C194, 'All Indicators - Breakdown'!$C:$GQ, H$1, FALSE), " ")</f>
        <v>2</v>
      </c>
      <c r="I194" s="21">
        <f>IFERROR(VLOOKUP(PRO!$C194, 'All Indicators - Breakdown'!$C:$GQ, I$1, FALSE), " ")</f>
        <v>1</v>
      </c>
      <c r="J194" s="21">
        <f>IFERROR(VLOOKUP(PRO!$C194, 'All Indicators - Breakdown'!$C:$GQ, J$1, FALSE), " ")</f>
        <v>3</v>
      </c>
      <c r="K194" s="21">
        <f>IFERROR(VLOOKUP(PRO!$C194, 'All Indicators - Breakdown'!$C:$GQ, K$1, FALSE), " ")</f>
        <v>4</v>
      </c>
      <c r="L194" s="21">
        <f>IFERROR(VLOOKUP(PRO!$C194, 'All Indicators - Breakdown'!$C:$GQ, L$1, FALSE), " ")</f>
        <v>1</v>
      </c>
      <c r="M194" s="21">
        <f>IFERROR(VLOOKUP(PRO!$C194, 'All Indicators - Breakdown'!$C:$GQ, M$1, FALSE), " ")</f>
        <v>4</v>
      </c>
      <c r="N194">
        <f t="shared" si="12"/>
        <v>4</v>
      </c>
      <c r="O194">
        <f t="shared" si="14"/>
        <v>4</v>
      </c>
      <c r="P194">
        <f t="shared" si="14"/>
        <v>3</v>
      </c>
      <c r="Q194">
        <f t="shared" si="14"/>
        <v>2</v>
      </c>
      <c r="R194">
        <f t="shared" si="14"/>
        <v>1</v>
      </c>
      <c r="S194">
        <f t="shared" si="14"/>
        <v>1</v>
      </c>
      <c r="T194">
        <f t="shared" si="14"/>
        <v>1</v>
      </c>
      <c r="U194">
        <f t="shared" si="14"/>
        <v>1</v>
      </c>
    </row>
    <row r="195" spans="1:21" ht="16.3" hidden="1" thickTop="1" thickBot="1" x14ac:dyDescent="0.3">
      <c r="A195" s="20" t="s">
        <v>531</v>
      </c>
      <c r="B195" s="20" t="s">
        <v>536</v>
      </c>
      <c r="C195" s="20" t="s">
        <v>537</v>
      </c>
      <c r="D195" s="10">
        <f t="shared" si="10"/>
        <v>4</v>
      </c>
      <c r="E195" s="35">
        <f t="shared" si="11"/>
        <v>4</v>
      </c>
      <c r="F195" s="21">
        <f>IFERROR(VLOOKUP($C195, 'All Indicators - Breakdown'!$C:$GQ, F$1, FALSE), " ")</f>
        <v>3</v>
      </c>
      <c r="G195" s="21">
        <f>IFERROR(VLOOKUP(PRO!$C195, 'All Indicators - Breakdown'!$C:$GQ, G$1, FALSE), " ")</f>
        <v>2</v>
      </c>
      <c r="H195" s="21">
        <f>IFERROR(VLOOKUP(PRO!$C195, 'All Indicators - Breakdown'!$C:$GQ, H$1, FALSE), " ")</f>
        <v>4</v>
      </c>
      <c r="I195" s="21">
        <f>IFERROR(VLOOKUP(PRO!$C195, 'All Indicators - Breakdown'!$C:$GQ, I$1, FALSE), " ")</f>
        <v>1</v>
      </c>
      <c r="J195" s="21">
        <f>IFERROR(VLOOKUP(PRO!$C195, 'All Indicators - Breakdown'!$C:$GQ, J$1, FALSE), " ")</f>
        <v>5</v>
      </c>
      <c r="K195" s="21">
        <f>IFERROR(VLOOKUP(PRO!$C195, 'All Indicators - Breakdown'!$C:$GQ, K$1, FALSE), " ")</f>
        <v>4</v>
      </c>
      <c r="L195" s="21">
        <f>IFERROR(VLOOKUP(PRO!$C195, 'All Indicators - Breakdown'!$C:$GQ, L$1, FALSE), " ")</f>
        <v>3</v>
      </c>
      <c r="M195" s="21">
        <f>IFERROR(VLOOKUP(PRO!$C195, 'All Indicators - Breakdown'!$C:$GQ, M$1, FALSE), " ")</f>
        <v>4</v>
      </c>
      <c r="N195">
        <f t="shared" si="12"/>
        <v>5</v>
      </c>
      <c r="O195">
        <f t="shared" si="14"/>
        <v>4</v>
      </c>
      <c r="P195">
        <f t="shared" si="14"/>
        <v>4</v>
      </c>
      <c r="Q195">
        <f t="shared" si="14"/>
        <v>4</v>
      </c>
      <c r="R195">
        <f t="shared" si="14"/>
        <v>3</v>
      </c>
      <c r="S195">
        <f t="shared" si="14"/>
        <v>3</v>
      </c>
      <c r="T195">
        <f t="shared" si="14"/>
        <v>2</v>
      </c>
      <c r="U195">
        <f t="shared" si="14"/>
        <v>1</v>
      </c>
    </row>
    <row r="196" spans="1:21" ht="16.3" hidden="1" thickTop="1" thickBot="1" x14ac:dyDescent="0.3">
      <c r="A196" s="20" t="s">
        <v>531</v>
      </c>
      <c r="B196" s="20" t="s">
        <v>538</v>
      </c>
      <c r="C196" s="20" t="s">
        <v>539</v>
      </c>
      <c r="D196" s="10">
        <f t="shared" si="10"/>
        <v>4</v>
      </c>
      <c r="E196" s="35">
        <f t="shared" si="11"/>
        <v>3.6</v>
      </c>
      <c r="F196" s="21">
        <f>IFERROR(VLOOKUP($C196, 'All Indicators - Breakdown'!$C:$GQ, F$1, FALSE), " ")</f>
        <v>3</v>
      </c>
      <c r="G196" s="21">
        <f>IFERROR(VLOOKUP(PRO!$C196, 'All Indicators - Breakdown'!$C:$GQ, G$1, FALSE), " ")</f>
        <v>1</v>
      </c>
      <c r="H196" s="21">
        <f>IFERROR(VLOOKUP(PRO!$C196, 'All Indicators - Breakdown'!$C:$GQ, H$1, FALSE), " ")</f>
        <v>3</v>
      </c>
      <c r="I196" s="21">
        <f>IFERROR(VLOOKUP(PRO!$C196, 'All Indicators - Breakdown'!$C:$GQ, I$1, FALSE), " ")</f>
        <v>1</v>
      </c>
      <c r="J196" s="21">
        <f>IFERROR(VLOOKUP(PRO!$C196, 'All Indicators - Breakdown'!$C:$GQ, J$1, FALSE), " ")</f>
        <v>4</v>
      </c>
      <c r="K196" s="21">
        <f>IFERROR(VLOOKUP(PRO!$C196, 'All Indicators - Breakdown'!$C:$GQ, K$1, FALSE), " ")</f>
        <v>4</v>
      </c>
      <c r="L196" s="21">
        <f>IFERROR(VLOOKUP(PRO!$C196, 'All Indicators - Breakdown'!$C:$GQ, L$1, FALSE), " ")</f>
        <v>3</v>
      </c>
      <c r="M196" s="21">
        <f>IFERROR(VLOOKUP(PRO!$C196, 'All Indicators - Breakdown'!$C:$GQ, M$1, FALSE), " ")</f>
        <v>4</v>
      </c>
      <c r="N196">
        <f t="shared" si="12"/>
        <v>4</v>
      </c>
      <c r="O196">
        <f t="shared" si="14"/>
        <v>4</v>
      </c>
      <c r="P196">
        <f t="shared" si="14"/>
        <v>4</v>
      </c>
      <c r="Q196">
        <f t="shared" si="14"/>
        <v>3</v>
      </c>
      <c r="R196">
        <f t="shared" si="14"/>
        <v>3</v>
      </c>
      <c r="S196">
        <f t="shared" si="14"/>
        <v>3</v>
      </c>
      <c r="T196">
        <f t="shared" si="14"/>
        <v>1</v>
      </c>
      <c r="U196">
        <f t="shared" si="14"/>
        <v>1</v>
      </c>
    </row>
    <row r="197" spans="1:21" ht="16.3" hidden="1" thickTop="1" thickBot="1" x14ac:dyDescent="0.3">
      <c r="A197" s="20" t="s">
        <v>531</v>
      </c>
      <c r="B197" s="20" t="s">
        <v>540</v>
      </c>
      <c r="C197" s="20" t="s">
        <v>541</v>
      </c>
      <c r="D197" s="10">
        <f t="shared" ref="D197:D260" si="15">ROUND(AVERAGE(N197:R197), 0)</f>
        <v>3</v>
      </c>
      <c r="E197" s="35">
        <f t="shared" ref="E197:E260" si="16">ROUND(AVERAGE(N197:R197), 1)</f>
        <v>2.8</v>
      </c>
      <c r="F197" s="21">
        <f>IFERROR(VLOOKUP($C197, 'All Indicators - Breakdown'!$C:$GQ, F$1, FALSE), " ")</f>
        <v>1</v>
      </c>
      <c r="G197" s="21">
        <f>IFERROR(VLOOKUP(PRO!$C197, 'All Indicators - Breakdown'!$C:$GQ, G$1, FALSE), " ")</f>
        <v>1</v>
      </c>
      <c r="H197" s="21">
        <f>IFERROR(VLOOKUP(PRO!$C197, 'All Indicators - Breakdown'!$C:$GQ, H$1, FALSE), " ")</f>
        <v>2</v>
      </c>
      <c r="I197" s="21">
        <f>IFERROR(VLOOKUP(PRO!$C197, 'All Indicators - Breakdown'!$C:$GQ, I$1, FALSE), " ")</f>
        <v>1</v>
      </c>
      <c r="J197" s="21">
        <f>IFERROR(VLOOKUP(PRO!$C197, 'All Indicators - Breakdown'!$C:$GQ, J$1, FALSE), " ")</f>
        <v>3</v>
      </c>
      <c r="K197" s="21">
        <f>IFERROR(VLOOKUP(PRO!$C197, 'All Indicators - Breakdown'!$C:$GQ, K$1, FALSE), " ")</f>
        <v>4</v>
      </c>
      <c r="L197" s="21">
        <f>IFERROR(VLOOKUP(PRO!$C197, 'All Indicators - Breakdown'!$C:$GQ, L$1, FALSE), " ")</f>
        <v>1</v>
      </c>
      <c r="M197" s="21">
        <f>IFERROR(VLOOKUP(PRO!$C197, 'All Indicators - Breakdown'!$C:$GQ, M$1, FALSE), " ")</f>
        <v>4</v>
      </c>
      <c r="N197">
        <f t="shared" si="12"/>
        <v>4</v>
      </c>
      <c r="O197">
        <f t="shared" si="14"/>
        <v>4</v>
      </c>
      <c r="P197">
        <f t="shared" si="14"/>
        <v>3</v>
      </c>
      <c r="Q197">
        <f t="shared" si="14"/>
        <v>2</v>
      </c>
      <c r="R197">
        <f t="shared" si="14"/>
        <v>1</v>
      </c>
      <c r="S197">
        <f t="shared" si="14"/>
        <v>1</v>
      </c>
      <c r="T197">
        <f t="shared" si="14"/>
        <v>1</v>
      </c>
      <c r="U197">
        <f t="shared" si="14"/>
        <v>1</v>
      </c>
    </row>
    <row r="198" spans="1:21" ht="16.3" thickTop="1" thickBot="1" x14ac:dyDescent="0.3">
      <c r="A198" s="20" t="s">
        <v>531</v>
      </c>
      <c r="B198" s="20" t="s">
        <v>542</v>
      </c>
      <c r="C198" s="20" t="s">
        <v>543</v>
      </c>
      <c r="D198" s="10">
        <f t="shared" si="15"/>
        <v>3</v>
      </c>
      <c r="E198" s="35">
        <f t="shared" si="16"/>
        <v>2.8</v>
      </c>
      <c r="F198" s="21">
        <f>IFERROR(VLOOKUP($C198, 'All Indicators - Breakdown'!$C:$GQ, F$1, FALSE), " ")</f>
        <v>1</v>
      </c>
      <c r="G198" s="21">
        <f>IFERROR(VLOOKUP(PRO!$C198, 'All Indicators - Breakdown'!$C:$GQ, G$1, FALSE), " ")</f>
        <v>1</v>
      </c>
      <c r="H198" s="21">
        <f>IFERROR(VLOOKUP(PRO!$C198, 'All Indicators - Breakdown'!$C:$GQ, H$1, FALSE), " ")</f>
        <v>2</v>
      </c>
      <c r="I198" s="21">
        <f>IFERROR(VLOOKUP(PRO!$C198, 'All Indicators - Breakdown'!$C:$GQ, I$1, FALSE), " ")</f>
        <v>1</v>
      </c>
      <c r="J198" s="21">
        <f>IFERROR(VLOOKUP(PRO!$C198, 'All Indicators - Breakdown'!$C:$GQ, J$1, FALSE), " ")</f>
        <v>1</v>
      </c>
      <c r="K198" s="21">
        <f>IFERROR(VLOOKUP(PRO!$C198, 'All Indicators - Breakdown'!$C:$GQ, K$1, FALSE), " ")</f>
        <v>4</v>
      </c>
      <c r="L198" s="21">
        <f>IFERROR(VLOOKUP(PRO!$C198, 'All Indicators - Breakdown'!$C:$GQ, L$1, FALSE), " ")</f>
        <v>3</v>
      </c>
      <c r="M198" s="21">
        <f>IFERROR(VLOOKUP(PRO!$C198, 'All Indicators - Breakdown'!$C:$GQ, M$1, FALSE), " ")</f>
        <v>4</v>
      </c>
      <c r="N198">
        <f t="shared" si="12"/>
        <v>4</v>
      </c>
      <c r="O198">
        <f t="shared" si="14"/>
        <v>4</v>
      </c>
      <c r="P198">
        <f t="shared" si="14"/>
        <v>3</v>
      </c>
      <c r="Q198">
        <f t="shared" si="14"/>
        <v>2</v>
      </c>
      <c r="R198">
        <f t="shared" si="14"/>
        <v>1</v>
      </c>
      <c r="S198">
        <f t="shared" si="14"/>
        <v>1</v>
      </c>
      <c r="T198">
        <f t="shared" si="14"/>
        <v>1</v>
      </c>
      <c r="U198">
        <f t="shared" si="14"/>
        <v>1</v>
      </c>
    </row>
    <row r="199" spans="1:21" ht="16.3" hidden="1" thickTop="1" thickBot="1" x14ac:dyDescent="0.3">
      <c r="A199" s="20" t="s">
        <v>531</v>
      </c>
      <c r="B199" s="20" t="s">
        <v>544</v>
      </c>
      <c r="C199" s="20" t="s">
        <v>545</v>
      </c>
      <c r="D199" s="10">
        <f t="shared" si="15"/>
        <v>3</v>
      </c>
      <c r="E199" s="35">
        <f t="shared" si="16"/>
        <v>3</v>
      </c>
      <c r="F199" s="21">
        <f>IFERROR(VLOOKUP($C199, 'All Indicators - Breakdown'!$C:$GQ, F$1, FALSE), " ")</f>
        <v>1</v>
      </c>
      <c r="G199" s="21">
        <f>IFERROR(VLOOKUP(PRO!$C199, 'All Indicators - Breakdown'!$C:$GQ, G$1, FALSE), " ")</f>
        <v>1</v>
      </c>
      <c r="H199" s="21">
        <f>IFERROR(VLOOKUP(PRO!$C199, 'All Indicators - Breakdown'!$C:$GQ, H$1, FALSE), " ")</f>
        <v>2</v>
      </c>
      <c r="I199" s="21">
        <f>IFERROR(VLOOKUP(PRO!$C199, 'All Indicators - Breakdown'!$C:$GQ, I$1, FALSE), " ")</f>
        <v>1</v>
      </c>
      <c r="J199" s="21">
        <f>IFERROR(VLOOKUP(PRO!$C199, 'All Indicators - Breakdown'!$C:$GQ, J$1, FALSE), " ")</f>
        <v>4</v>
      </c>
      <c r="K199" s="21">
        <f>IFERROR(VLOOKUP(PRO!$C199, 'All Indicators - Breakdown'!$C:$GQ, K$1, FALSE), " ")</f>
        <v>4</v>
      </c>
      <c r="L199" s="21">
        <f>IFERROR(VLOOKUP(PRO!$C199, 'All Indicators - Breakdown'!$C:$GQ, L$1, FALSE), " ")</f>
        <v>1</v>
      </c>
      <c r="M199" s="21">
        <f>IFERROR(VLOOKUP(PRO!$C199, 'All Indicators - Breakdown'!$C:$GQ, M$1, FALSE), " ")</f>
        <v>4</v>
      </c>
      <c r="N199">
        <f t="shared" si="12"/>
        <v>4</v>
      </c>
      <c r="O199">
        <f t="shared" si="14"/>
        <v>4</v>
      </c>
      <c r="P199">
        <f t="shared" si="14"/>
        <v>4</v>
      </c>
      <c r="Q199">
        <f t="shared" si="14"/>
        <v>2</v>
      </c>
      <c r="R199">
        <f t="shared" si="14"/>
        <v>1</v>
      </c>
      <c r="S199">
        <f t="shared" si="14"/>
        <v>1</v>
      </c>
      <c r="T199">
        <f t="shared" si="14"/>
        <v>1</v>
      </c>
      <c r="U199">
        <f t="shared" si="14"/>
        <v>1</v>
      </c>
    </row>
    <row r="200" spans="1:21" ht="16.3" thickTop="1" thickBot="1" x14ac:dyDescent="0.3">
      <c r="A200" s="20" t="s">
        <v>531</v>
      </c>
      <c r="B200" s="20" t="s">
        <v>546</v>
      </c>
      <c r="C200" s="20" t="s">
        <v>547</v>
      </c>
      <c r="D200" s="10">
        <f t="shared" si="15"/>
        <v>3</v>
      </c>
      <c r="E200" s="35">
        <f t="shared" si="16"/>
        <v>3.2</v>
      </c>
      <c r="F200" s="21">
        <f>IFERROR(VLOOKUP($C200, 'All Indicators - Breakdown'!$C:$GQ, F$1, FALSE), " ")</f>
        <v>1</v>
      </c>
      <c r="G200" s="21">
        <f>IFERROR(VLOOKUP(PRO!$C200, 'All Indicators - Breakdown'!$C:$GQ, G$1, FALSE), " ")</f>
        <v>2</v>
      </c>
      <c r="H200" s="21">
        <f>IFERROR(VLOOKUP(PRO!$C200, 'All Indicators - Breakdown'!$C:$GQ, H$1, FALSE), " ")</f>
        <v>3</v>
      </c>
      <c r="I200" s="21">
        <f>IFERROR(VLOOKUP(PRO!$C200, 'All Indicators - Breakdown'!$C:$GQ, I$1, FALSE), " ")</f>
        <v>1</v>
      </c>
      <c r="J200" s="21">
        <f>IFERROR(VLOOKUP(PRO!$C200, 'All Indicators - Breakdown'!$C:$GQ, J$1, FALSE), " ")</f>
        <v>4</v>
      </c>
      <c r="K200" s="21">
        <f>IFERROR(VLOOKUP(PRO!$C200, 'All Indicators - Breakdown'!$C:$GQ, K$1, FALSE), " ")</f>
        <v>3</v>
      </c>
      <c r="L200" s="21">
        <f>IFERROR(VLOOKUP(PRO!$C200, 'All Indicators - Breakdown'!$C:$GQ, L$1, FALSE), " ")</f>
        <v>2</v>
      </c>
      <c r="M200" s="21">
        <f>IFERROR(VLOOKUP(PRO!$C200, 'All Indicators - Breakdown'!$C:$GQ, M$1, FALSE), " ")</f>
        <v>4</v>
      </c>
      <c r="N200">
        <f t="shared" si="12"/>
        <v>4</v>
      </c>
      <c r="O200">
        <f t="shared" si="14"/>
        <v>4</v>
      </c>
      <c r="P200">
        <f t="shared" si="14"/>
        <v>3</v>
      </c>
      <c r="Q200">
        <f t="shared" si="14"/>
        <v>3</v>
      </c>
      <c r="R200">
        <f t="shared" si="14"/>
        <v>2</v>
      </c>
      <c r="S200">
        <f t="shared" si="14"/>
        <v>2</v>
      </c>
      <c r="T200">
        <f t="shared" si="14"/>
        <v>1</v>
      </c>
      <c r="U200">
        <f t="shared" si="14"/>
        <v>1</v>
      </c>
    </row>
    <row r="201" spans="1:21" ht="16.3" thickTop="1" thickBot="1" x14ac:dyDescent="0.3">
      <c r="A201" s="20" t="s">
        <v>531</v>
      </c>
      <c r="B201" s="20" t="s">
        <v>548</v>
      </c>
      <c r="C201" s="20" t="s">
        <v>549</v>
      </c>
      <c r="D201" s="10">
        <f t="shared" si="15"/>
        <v>3</v>
      </c>
      <c r="E201" s="35">
        <f t="shared" si="16"/>
        <v>3.2</v>
      </c>
      <c r="F201" s="21">
        <f>IFERROR(VLOOKUP($C201, 'All Indicators - Breakdown'!$C:$GQ, F$1, FALSE), " ")</f>
        <v>1</v>
      </c>
      <c r="G201" s="21">
        <f>IFERROR(VLOOKUP(PRO!$C201, 'All Indicators - Breakdown'!$C:$GQ, G$1, FALSE), " ")</f>
        <v>2</v>
      </c>
      <c r="H201" s="21">
        <f>IFERROR(VLOOKUP(PRO!$C201, 'All Indicators - Breakdown'!$C:$GQ, H$1, FALSE), " ")</f>
        <v>3</v>
      </c>
      <c r="I201" s="21">
        <f>IFERROR(VLOOKUP(PRO!$C201, 'All Indicators - Breakdown'!$C:$GQ, I$1, FALSE), " ")</f>
        <v>1</v>
      </c>
      <c r="J201" s="21">
        <f>IFERROR(VLOOKUP(PRO!$C201, 'All Indicators - Breakdown'!$C:$GQ, J$1, FALSE), " ")</f>
        <v>4</v>
      </c>
      <c r="K201" s="21">
        <f>IFERROR(VLOOKUP(PRO!$C201, 'All Indicators - Breakdown'!$C:$GQ, K$1, FALSE), " ")</f>
        <v>3</v>
      </c>
      <c r="L201" s="21">
        <f>IFERROR(VLOOKUP(PRO!$C201, 'All Indicators - Breakdown'!$C:$GQ, L$1, FALSE), " ")</f>
        <v>2</v>
      </c>
      <c r="M201" s="21">
        <f>IFERROR(VLOOKUP(PRO!$C201, 'All Indicators - Breakdown'!$C:$GQ, M$1, FALSE), " ")</f>
        <v>4</v>
      </c>
      <c r="N201">
        <f t="shared" si="12"/>
        <v>4</v>
      </c>
      <c r="O201">
        <f t="shared" si="14"/>
        <v>4</v>
      </c>
      <c r="P201">
        <f t="shared" si="14"/>
        <v>3</v>
      </c>
      <c r="Q201">
        <f t="shared" si="14"/>
        <v>3</v>
      </c>
      <c r="R201">
        <f t="shared" si="14"/>
        <v>2</v>
      </c>
      <c r="S201">
        <f t="shared" si="14"/>
        <v>2</v>
      </c>
      <c r="T201">
        <f t="shared" si="14"/>
        <v>1</v>
      </c>
      <c r="U201">
        <f t="shared" si="14"/>
        <v>1</v>
      </c>
    </row>
    <row r="202" spans="1:21" ht="16.3" thickTop="1" thickBot="1" x14ac:dyDescent="0.3">
      <c r="A202" s="20" t="s">
        <v>531</v>
      </c>
      <c r="B202" s="20" t="s">
        <v>550</v>
      </c>
      <c r="C202" s="20" t="s">
        <v>551</v>
      </c>
      <c r="D202" s="10">
        <f t="shared" si="15"/>
        <v>4</v>
      </c>
      <c r="E202" s="35">
        <f t="shared" si="16"/>
        <v>3.6</v>
      </c>
      <c r="F202" s="21">
        <f>IFERROR(VLOOKUP($C202, 'All Indicators - Breakdown'!$C:$GQ, F$1, FALSE), " ")</f>
        <v>2</v>
      </c>
      <c r="G202" s="21">
        <f>IFERROR(VLOOKUP(PRO!$C202, 'All Indicators - Breakdown'!$C:$GQ, G$1, FALSE), " ")</f>
        <v>3</v>
      </c>
      <c r="H202" s="21">
        <f>IFERROR(VLOOKUP(PRO!$C202, 'All Indicators - Breakdown'!$C:$GQ, H$1, FALSE), " ")</f>
        <v>3</v>
      </c>
      <c r="I202" s="21">
        <f>IFERROR(VLOOKUP(PRO!$C202, 'All Indicators - Breakdown'!$C:$GQ, I$1, FALSE), " ")</f>
        <v>1</v>
      </c>
      <c r="J202" s="21">
        <f>IFERROR(VLOOKUP(PRO!$C202, 'All Indicators - Breakdown'!$C:$GQ, J$1, FALSE), " ")</f>
        <v>4</v>
      </c>
      <c r="K202" s="21">
        <f>IFERROR(VLOOKUP(PRO!$C202, 'All Indicators - Breakdown'!$C:$GQ, K$1, FALSE), " ")</f>
        <v>4</v>
      </c>
      <c r="L202" s="21">
        <f>IFERROR(VLOOKUP(PRO!$C202, 'All Indicators - Breakdown'!$C:$GQ, L$1, FALSE), " ")</f>
        <v>3</v>
      </c>
      <c r="M202" s="21">
        <f>IFERROR(VLOOKUP(PRO!$C202, 'All Indicators - Breakdown'!$C:$GQ, M$1, FALSE), " ")</f>
        <v>4</v>
      </c>
      <c r="N202">
        <f t="shared" si="12"/>
        <v>4</v>
      </c>
      <c r="O202">
        <f t="shared" si="14"/>
        <v>4</v>
      </c>
      <c r="P202">
        <f t="shared" si="14"/>
        <v>4</v>
      </c>
      <c r="Q202">
        <f t="shared" si="14"/>
        <v>3</v>
      </c>
      <c r="R202">
        <f t="shared" si="14"/>
        <v>3</v>
      </c>
      <c r="S202">
        <f t="shared" si="14"/>
        <v>3</v>
      </c>
      <c r="T202">
        <f t="shared" si="14"/>
        <v>2</v>
      </c>
      <c r="U202">
        <f t="shared" si="14"/>
        <v>1</v>
      </c>
    </row>
    <row r="203" spans="1:21" ht="16.3" hidden="1" thickTop="1" thickBot="1" x14ac:dyDescent="0.3">
      <c r="A203" s="20" t="s">
        <v>531</v>
      </c>
      <c r="B203" s="20" t="s">
        <v>552</v>
      </c>
      <c r="C203" s="20" t="s">
        <v>553</v>
      </c>
      <c r="D203" s="10">
        <f t="shared" si="15"/>
        <v>4</v>
      </c>
      <c r="E203" s="35">
        <f t="shared" si="16"/>
        <v>3.6</v>
      </c>
      <c r="F203" s="21">
        <f>IFERROR(VLOOKUP($C203, 'All Indicators - Breakdown'!$C:$GQ, F$1, FALSE), " ")</f>
        <v>2</v>
      </c>
      <c r="G203" s="21">
        <f>IFERROR(VLOOKUP(PRO!$C203, 'All Indicators - Breakdown'!$C:$GQ, G$1, FALSE), " ")</f>
        <v>3</v>
      </c>
      <c r="H203" s="21">
        <f>IFERROR(VLOOKUP(PRO!$C203, 'All Indicators - Breakdown'!$C:$GQ, H$1, FALSE), " ")</f>
        <v>3</v>
      </c>
      <c r="I203" s="21">
        <f>IFERROR(VLOOKUP(PRO!$C203, 'All Indicators - Breakdown'!$C:$GQ, I$1, FALSE), " ")</f>
        <v>1</v>
      </c>
      <c r="J203" s="21">
        <f>IFERROR(VLOOKUP(PRO!$C203, 'All Indicators - Breakdown'!$C:$GQ, J$1, FALSE), " ")</f>
        <v>4</v>
      </c>
      <c r="K203" s="21">
        <f>IFERROR(VLOOKUP(PRO!$C203, 'All Indicators - Breakdown'!$C:$GQ, K$1, FALSE), " ")</f>
        <v>4</v>
      </c>
      <c r="L203" s="21">
        <f>IFERROR(VLOOKUP(PRO!$C203, 'All Indicators - Breakdown'!$C:$GQ, L$1, FALSE), " ")</f>
        <v>3</v>
      </c>
      <c r="M203" s="21">
        <f>IFERROR(VLOOKUP(PRO!$C203, 'All Indicators - Breakdown'!$C:$GQ, M$1, FALSE), " ")</f>
        <v>4</v>
      </c>
      <c r="N203">
        <f t="shared" si="12"/>
        <v>4</v>
      </c>
      <c r="O203">
        <f t="shared" si="14"/>
        <v>4</v>
      </c>
      <c r="P203">
        <f t="shared" si="14"/>
        <v>4</v>
      </c>
      <c r="Q203">
        <f t="shared" si="14"/>
        <v>3</v>
      </c>
      <c r="R203">
        <f t="shared" si="14"/>
        <v>3</v>
      </c>
      <c r="S203">
        <f t="shared" si="14"/>
        <v>3</v>
      </c>
      <c r="T203">
        <f t="shared" si="14"/>
        <v>2</v>
      </c>
      <c r="U203">
        <f t="shared" si="14"/>
        <v>1</v>
      </c>
    </row>
    <row r="204" spans="1:21" ht="16.3" thickTop="1" thickBot="1" x14ac:dyDescent="0.3">
      <c r="A204" s="20" t="s">
        <v>531</v>
      </c>
      <c r="B204" s="20" t="s">
        <v>554</v>
      </c>
      <c r="C204" s="20" t="s">
        <v>555</v>
      </c>
      <c r="D204" s="10">
        <f t="shared" si="15"/>
        <v>3</v>
      </c>
      <c r="E204" s="35">
        <f t="shared" si="16"/>
        <v>2.8</v>
      </c>
      <c r="F204" s="21">
        <f>IFERROR(VLOOKUP($C204, 'All Indicators - Breakdown'!$C:$GQ, F$1, FALSE), " ")</f>
        <v>1</v>
      </c>
      <c r="G204" s="21">
        <f>IFERROR(VLOOKUP(PRO!$C204, 'All Indicators - Breakdown'!$C:$GQ, G$1, FALSE), " ")</f>
        <v>1</v>
      </c>
      <c r="H204" s="21">
        <f>IFERROR(VLOOKUP(PRO!$C204, 'All Indicators - Breakdown'!$C:$GQ, H$1, FALSE), " ")</f>
        <v>2</v>
      </c>
      <c r="I204" s="21">
        <f>IFERROR(VLOOKUP(PRO!$C204, 'All Indicators - Breakdown'!$C:$GQ, I$1, FALSE), " ")</f>
        <v>1</v>
      </c>
      <c r="J204" s="21">
        <f>IFERROR(VLOOKUP(PRO!$C204, 'All Indicators - Breakdown'!$C:$GQ, J$1, FALSE), " ")</f>
        <v>1</v>
      </c>
      <c r="K204" s="21">
        <f>IFERROR(VLOOKUP(PRO!$C204, 'All Indicators - Breakdown'!$C:$GQ, K$1, FALSE), " ")</f>
        <v>4</v>
      </c>
      <c r="L204" s="21">
        <f>IFERROR(VLOOKUP(PRO!$C204, 'All Indicators - Breakdown'!$C:$GQ, L$1, FALSE), " ")</f>
        <v>3</v>
      </c>
      <c r="M204" s="21">
        <f>IFERROR(VLOOKUP(PRO!$C204, 'All Indicators - Breakdown'!$C:$GQ, M$1, FALSE), " ")</f>
        <v>4</v>
      </c>
      <c r="N204">
        <f t="shared" si="12"/>
        <v>4</v>
      </c>
      <c r="O204">
        <f t="shared" si="14"/>
        <v>4</v>
      </c>
      <c r="P204">
        <f t="shared" si="14"/>
        <v>3</v>
      </c>
      <c r="Q204">
        <f t="shared" si="14"/>
        <v>2</v>
      </c>
      <c r="R204">
        <f t="shared" si="14"/>
        <v>1</v>
      </c>
      <c r="S204">
        <f t="shared" si="14"/>
        <v>1</v>
      </c>
      <c r="T204">
        <f t="shared" si="14"/>
        <v>1</v>
      </c>
      <c r="U204">
        <f t="shared" si="14"/>
        <v>1</v>
      </c>
    </row>
    <row r="205" spans="1:21" ht="16.3" thickTop="1" thickBot="1" x14ac:dyDescent="0.3">
      <c r="A205" s="20" t="s">
        <v>531</v>
      </c>
      <c r="B205" s="20" t="s">
        <v>556</v>
      </c>
      <c r="C205" s="20" t="s">
        <v>557</v>
      </c>
      <c r="D205" s="10">
        <f t="shared" si="15"/>
        <v>4</v>
      </c>
      <c r="E205" s="35">
        <f t="shared" si="16"/>
        <v>3.8</v>
      </c>
      <c r="F205" s="21">
        <f>IFERROR(VLOOKUP($C205, 'All Indicators - Breakdown'!$C:$GQ, F$1, FALSE), " ")</f>
        <v>2</v>
      </c>
      <c r="G205" s="21">
        <f>IFERROR(VLOOKUP(PRO!$C205, 'All Indicators - Breakdown'!$C:$GQ, G$1, FALSE), " ")</f>
        <v>3</v>
      </c>
      <c r="H205" s="21">
        <f>IFERROR(VLOOKUP(PRO!$C205, 'All Indicators - Breakdown'!$C:$GQ, H$1, FALSE), " ")</f>
        <v>4</v>
      </c>
      <c r="I205" s="21">
        <f>IFERROR(VLOOKUP(PRO!$C205, 'All Indicators - Breakdown'!$C:$GQ, I$1, FALSE), " ")</f>
        <v>1</v>
      </c>
      <c r="J205" s="21">
        <f>IFERROR(VLOOKUP(PRO!$C205, 'All Indicators - Breakdown'!$C:$GQ, J$1, FALSE), " ")</f>
        <v>4</v>
      </c>
      <c r="K205" s="21">
        <f>IFERROR(VLOOKUP(PRO!$C205, 'All Indicators - Breakdown'!$C:$GQ, K$1, FALSE), " ")</f>
        <v>4</v>
      </c>
      <c r="L205" s="21">
        <f>IFERROR(VLOOKUP(PRO!$C205, 'All Indicators - Breakdown'!$C:$GQ, L$1, FALSE), " ")</f>
        <v>2</v>
      </c>
      <c r="M205" s="21">
        <f>IFERROR(VLOOKUP(PRO!$C205, 'All Indicators - Breakdown'!$C:$GQ, M$1, FALSE), " ")</f>
        <v>4</v>
      </c>
      <c r="N205">
        <f t="shared" si="12"/>
        <v>4</v>
      </c>
      <c r="O205">
        <f t="shared" si="14"/>
        <v>4</v>
      </c>
      <c r="P205">
        <f t="shared" si="14"/>
        <v>4</v>
      </c>
      <c r="Q205">
        <f t="shared" si="14"/>
        <v>4</v>
      </c>
      <c r="R205">
        <f t="shared" si="14"/>
        <v>3</v>
      </c>
      <c r="S205">
        <f t="shared" si="14"/>
        <v>2</v>
      </c>
      <c r="T205">
        <f t="shared" si="14"/>
        <v>2</v>
      </c>
      <c r="U205">
        <f t="shared" si="14"/>
        <v>1</v>
      </c>
    </row>
    <row r="206" spans="1:21" ht="16.3" thickTop="1" thickBot="1" x14ac:dyDescent="0.3">
      <c r="A206" s="20" t="s">
        <v>531</v>
      </c>
      <c r="B206" s="20" t="s">
        <v>558</v>
      </c>
      <c r="C206" s="20" t="s">
        <v>559</v>
      </c>
      <c r="D206" s="10">
        <f t="shared" si="15"/>
        <v>3</v>
      </c>
      <c r="E206" s="35">
        <f t="shared" si="16"/>
        <v>3.2</v>
      </c>
      <c r="F206" s="21">
        <f>IFERROR(VLOOKUP($C206, 'All Indicators - Breakdown'!$C:$GQ, F$1, FALSE), " ")</f>
        <v>1</v>
      </c>
      <c r="G206" s="21">
        <f>IFERROR(VLOOKUP(PRO!$C206, 'All Indicators - Breakdown'!$C:$GQ, G$1, FALSE), " ")</f>
        <v>2</v>
      </c>
      <c r="H206" s="21">
        <f>IFERROR(VLOOKUP(PRO!$C206, 'All Indicators - Breakdown'!$C:$GQ, H$1, FALSE), " ")</f>
        <v>3</v>
      </c>
      <c r="I206" s="21">
        <f>IFERROR(VLOOKUP(PRO!$C206, 'All Indicators - Breakdown'!$C:$GQ, I$1, FALSE), " ")</f>
        <v>1</v>
      </c>
      <c r="J206" s="21">
        <f>IFERROR(VLOOKUP(PRO!$C206, 'All Indicators - Breakdown'!$C:$GQ, J$1, FALSE), " ")</f>
        <v>4</v>
      </c>
      <c r="K206" s="21">
        <f>IFERROR(VLOOKUP(PRO!$C206, 'All Indicators - Breakdown'!$C:$GQ, K$1, FALSE), " ")</f>
        <v>3</v>
      </c>
      <c r="L206" s="21">
        <f>IFERROR(VLOOKUP(PRO!$C206, 'All Indicators - Breakdown'!$C:$GQ, L$1, FALSE), " ")</f>
        <v>2</v>
      </c>
      <c r="M206" s="21">
        <f>IFERROR(VLOOKUP(PRO!$C206, 'All Indicators - Breakdown'!$C:$GQ, M$1, FALSE), " ")</f>
        <v>4</v>
      </c>
      <c r="N206">
        <f t="shared" si="12"/>
        <v>4</v>
      </c>
      <c r="O206">
        <f t="shared" si="14"/>
        <v>4</v>
      </c>
      <c r="P206">
        <f t="shared" si="14"/>
        <v>3</v>
      </c>
      <c r="Q206">
        <f t="shared" si="14"/>
        <v>3</v>
      </c>
      <c r="R206">
        <f t="shared" si="14"/>
        <v>2</v>
      </c>
      <c r="S206">
        <f t="shared" si="14"/>
        <v>2</v>
      </c>
      <c r="T206">
        <f t="shared" si="14"/>
        <v>1</v>
      </c>
      <c r="U206">
        <f t="shared" si="14"/>
        <v>1</v>
      </c>
    </row>
    <row r="207" spans="1:21" ht="16.3" thickTop="1" thickBot="1" x14ac:dyDescent="0.3">
      <c r="A207" s="20" t="s">
        <v>531</v>
      </c>
      <c r="B207" s="20" t="s">
        <v>560</v>
      </c>
      <c r="C207" s="20" t="s">
        <v>561</v>
      </c>
      <c r="D207" s="10">
        <f t="shared" si="15"/>
        <v>3</v>
      </c>
      <c r="E207" s="35">
        <f t="shared" si="16"/>
        <v>2.8</v>
      </c>
      <c r="F207" s="21">
        <f>IFERROR(VLOOKUP($C207, 'All Indicators - Breakdown'!$C:$GQ, F$1, FALSE), " ")</f>
        <v>2</v>
      </c>
      <c r="G207" s="21">
        <f>IFERROR(VLOOKUP(PRO!$C207, 'All Indicators - Breakdown'!$C:$GQ, G$1, FALSE), " ")</f>
        <v>1</v>
      </c>
      <c r="H207" s="21">
        <f>IFERROR(VLOOKUP(PRO!$C207, 'All Indicators - Breakdown'!$C:$GQ, H$1, FALSE), " ")</f>
        <v>2</v>
      </c>
      <c r="I207" s="21">
        <f>IFERROR(VLOOKUP(PRO!$C207, 'All Indicators - Breakdown'!$C:$GQ, I$1, FALSE), " ")</f>
        <v>1</v>
      </c>
      <c r="J207" s="21">
        <f>IFERROR(VLOOKUP(PRO!$C207, 'All Indicators - Breakdown'!$C:$GQ, J$1, FALSE), " ")</f>
        <v>3</v>
      </c>
      <c r="K207" s="21">
        <f>IFERROR(VLOOKUP(PRO!$C207, 'All Indicators - Breakdown'!$C:$GQ, K$1, FALSE), " ")</f>
        <v>3</v>
      </c>
      <c r="L207" s="21">
        <f>IFERROR(VLOOKUP(PRO!$C207, 'All Indicators - Breakdown'!$C:$GQ, L$1, FALSE), " ")</f>
        <v>2</v>
      </c>
      <c r="M207" s="21">
        <f>IFERROR(VLOOKUP(PRO!$C207, 'All Indicators - Breakdown'!$C:$GQ, M$1, FALSE), " ")</f>
        <v>4</v>
      </c>
      <c r="N207">
        <f t="shared" si="12"/>
        <v>4</v>
      </c>
      <c r="O207">
        <f t="shared" si="14"/>
        <v>3</v>
      </c>
      <c r="P207">
        <f t="shared" si="14"/>
        <v>3</v>
      </c>
      <c r="Q207">
        <f t="shared" si="14"/>
        <v>2</v>
      </c>
      <c r="R207">
        <f t="shared" si="14"/>
        <v>2</v>
      </c>
      <c r="S207">
        <f t="shared" si="14"/>
        <v>2</v>
      </c>
      <c r="T207">
        <f t="shared" si="14"/>
        <v>1</v>
      </c>
      <c r="U207">
        <f t="shared" si="14"/>
        <v>1</v>
      </c>
    </row>
    <row r="208" spans="1:21" ht="16.3" thickTop="1" thickBot="1" x14ac:dyDescent="0.3">
      <c r="A208" s="20" t="s">
        <v>531</v>
      </c>
      <c r="B208" s="20" t="s">
        <v>562</v>
      </c>
      <c r="C208" s="20" t="s">
        <v>563</v>
      </c>
      <c r="D208" s="10">
        <f t="shared" si="15"/>
        <v>3</v>
      </c>
      <c r="E208" s="35">
        <f t="shared" si="16"/>
        <v>3.2</v>
      </c>
      <c r="F208" s="21">
        <f>IFERROR(VLOOKUP($C208, 'All Indicators - Breakdown'!$C:$GQ, F$1, FALSE), " ")</f>
        <v>1</v>
      </c>
      <c r="G208" s="21">
        <f>IFERROR(VLOOKUP(PRO!$C208, 'All Indicators - Breakdown'!$C:$GQ, G$1, FALSE), " ")</f>
        <v>2</v>
      </c>
      <c r="H208" s="21">
        <f>IFERROR(VLOOKUP(PRO!$C208, 'All Indicators - Breakdown'!$C:$GQ, H$1, FALSE), " ")</f>
        <v>3</v>
      </c>
      <c r="I208" s="21">
        <f>IFERROR(VLOOKUP(PRO!$C208, 'All Indicators - Breakdown'!$C:$GQ, I$1, FALSE), " ")</f>
        <v>1</v>
      </c>
      <c r="J208" s="21">
        <f>IFERROR(VLOOKUP(PRO!$C208, 'All Indicators - Breakdown'!$C:$GQ, J$1, FALSE), " ")</f>
        <v>1</v>
      </c>
      <c r="K208" s="21">
        <f>IFERROR(VLOOKUP(PRO!$C208, 'All Indicators - Breakdown'!$C:$GQ, K$1, FALSE), " ")</f>
        <v>4</v>
      </c>
      <c r="L208" s="21">
        <f>IFERROR(VLOOKUP(PRO!$C208, 'All Indicators - Breakdown'!$C:$GQ, L$1, FALSE), " ")</f>
        <v>3</v>
      </c>
      <c r="M208" s="21">
        <f>IFERROR(VLOOKUP(PRO!$C208, 'All Indicators - Breakdown'!$C:$GQ, M$1, FALSE), " ")</f>
        <v>4</v>
      </c>
      <c r="N208">
        <f t="shared" si="12"/>
        <v>4</v>
      </c>
      <c r="O208">
        <f t="shared" si="14"/>
        <v>4</v>
      </c>
      <c r="P208">
        <f t="shared" si="14"/>
        <v>3</v>
      </c>
      <c r="Q208">
        <f t="shared" si="14"/>
        <v>3</v>
      </c>
      <c r="R208">
        <f t="shared" si="14"/>
        <v>2</v>
      </c>
      <c r="S208">
        <f t="shared" si="14"/>
        <v>1</v>
      </c>
      <c r="T208">
        <f t="shared" si="14"/>
        <v>1</v>
      </c>
      <c r="U208">
        <f t="shared" si="14"/>
        <v>1</v>
      </c>
    </row>
    <row r="209" spans="1:21" ht="16.3" hidden="1" thickTop="1" thickBot="1" x14ac:dyDescent="0.3">
      <c r="A209" s="20" t="s">
        <v>531</v>
      </c>
      <c r="B209" s="20" t="s">
        <v>564</v>
      </c>
      <c r="C209" s="20" t="s">
        <v>565</v>
      </c>
      <c r="D209" s="10">
        <f t="shared" si="15"/>
        <v>3</v>
      </c>
      <c r="E209" s="35">
        <f t="shared" si="16"/>
        <v>3.2</v>
      </c>
      <c r="F209" s="21">
        <f>IFERROR(VLOOKUP($C209, 'All Indicators - Breakdown'!$C:$GQ, F$1, FALSE), " ")</f>
        <v>1</v>
      </c>
      <c r="G209" s="21">
        <f>IFERROR(VLOOKUP(PRO!$C209, 'All Indicators - Breakdown'!$C:$GQ, G$1, FALSE), " ")</f>
        <v>3</v>
      </c>
      <c r="H209" s="21">
        <f>IFERROR(VLOOKUP(PRO!$C209, 'All Indicators - Breakdown'!$C:$GQ, H$1, FALSE), " ")</f>
        <v>3</v>
      </c>
      <c r="I209" s="21">
        <f>IFERROR(VLOOKUP(PRO!$C209, 'All Indicators - Breakdown'!$C:$GQ, I$1, FALSE), " ")</f>
        <v>1</v>
      </c>
      <c r="J209" s="21">
        <f>IFERROR(VLOOKUP(PRO!$C209, 'All Indicators - Breakdown'!$C:$GQ, J$1, FALSE), " ")</f>
        <v>3</v>
      </c>
      <c r="K209" s="21">
        <f>IFERROR(VLOOKUP(PRO!$C209, 'All Indicators - Breakdown'!$C:$GQ, K$1, FALSE), " ")</f>
        <v>3</v>
      </c>
      <c r="L209" s="21">
        <f>IFERROR(VLOOKUP(PRO!$C209, 'All Indicators - Breakdown'!$C:$GQ, L$1, FALSE), " ")</f>
        <v>2</v>
      </c>
      <c r="M209" s="21">
        <f>IFERROR(VLOOKUP(PRO!$C209, 'All Indicators - Breakdown'!$C:$GQ, M$1, FALSE), " ")</f>
        <v>4</v>
      </c>
      <c r="N209">
        <f t="shared" si="12"/>
        <v>4</v>
      </c>
      <c r="O209">
        <f t="shared" si="14"/>
        <v>3</v>
      </c>
      <c r="P209">
        <f t="shared" si="14"/>
        <v>3</v>
      </c>
      <c r="Q209">
        <f t="shared" si="14"/>
        <v>3</v>
      </c>
      <c r="R209">
        <f t="shared" si="14"/>
        <v>3</v>
      </c>
      <c r="S209">
        <f t="shared" si="14"/>
        <v>2</v>
      </c>
      <c r="T209">
        <f t="shared" si="14"/>
        <v>1</v>
      </c>
      <c r="U209">
        <f t="shared" si="14"/>
        <v>1</v>
      </c>
    </row>
    <row r="210" spans="1:21" ht="16.3" thickTop="1" thickBot="1" x14ac:dyDescent="0.3">
      <c r="A210" s="20" t="s">
        <v>531</v>
      </c>
      <c r="B210" s="20" t="s">
        <v>566</v>
      </c>
      <c r="C210" s="20" t="s">
        <v>567</v>
      </c>
      <c r="D210" s="10">
        <f t="shared" si="15"/>
        <v>4</v>
      </c>
      <c r="E210" s="35">
        <f t="shared" si="16"/>
        <v>3.8</v>
      </c>
      <c r="F210" s="21">
        <f>IFERROR(VLOOKUP($C210, 'All Indicators - Breakdown'!$C:$GQ, F$1, FALSE), " ")</f>
        <v>3</v>
      </c>
      <c r="G210" s="21">
        <f>IFERROR(VLOOKUP(PRO!$C210, 'All Indicators - Breakdown'!$C:$GQ, G$1, FALSE), " ")</f>
        <v>3</v>
      </c>
      <c r="H210" s="21">
        <f>IFERROR(VLOOKUP(PRO!$C210, 'All Indicators - Breakdown'!$C:$GQ, H$1, FALSE), " ")</f>
        <v>4</v>
      </c>
      <c r="I210" s="21">
        <f>IFERROR(VLOOKUP(PRO!$C210, 'All Indicators - Breakdown'!$C:$GQ, I$1, FALSE), " ")</f>
        <v>1</v>
      </c>
      <c r="J210" s="21">
        <f>IFERROR(VLOOKUP(PRO!$C210, 'All Indicators - Breakdown'!$C:$GQ, J$1, FALSE), " ")</f>
        <v>4</v>
      </c>
      <c r="K210" s="21">
        <f>IFERROR(VLOOKUP(PRO!$C210, 'All Indicators - Breakdown'!$C:$GQ, K$1, FALSE), " ")</f>
        <v>4</v>
      </c>
      <c r="L210" s="21">
        <f>IFERROR(VLOOKUP(PRO!$C210, 'All Indicators - Breakdown'!$C:$GQ, L$1, FALSE), " ")</f>
        <v>3</v>
      </c>
      <c r="M210" s="21">
        <f>IFERROR(VLOOKUP(PRO!$C210, 'All Indicators - Breakdown'!$C:$GQ, M$1, FALSE), " ")</f>
        <v>4</v>
      </c>
      <c r="N210">
        <f t="shared" ref="N210:U264" si="17">LARGE($F210:$M210,N$1)</f>
        <v>4</v>
      </c>
      <c r="O210">
        <f t="shared" si="14"/>
        <v>4</v>
      </c>
      <c r="P210">
        <f t="shared" si="14"/>
        <v>4</v>
      </c>
      <c r="Q210">
        <f t="shared" si="14"/>
        <v>4</v>
      </c>
      <c r="R210">
        <f t="shared" si="14"/>
        <v>3</v>
      </c>
      <c r="S210">
        <f t="shared" si="14"/>
        <v>3</v>
      </c>
      <c r="T210">
        <f t="shared" si="14"/>
        <v>3</v>
      </c>
      <c r="U210">
        <f t="shared" si="14"/>
        <v>1</v>
      </c>
    </row>
    <row r="211" spans="1:21" ht="16.3" thickTop="1" thickBot="1" x14ac:dyDescent="0.3">
      <c r="A211" s="20" t="s">
        <v>531</v>
      </c>
      <c r="B211" s="20" t="s">
        <v>568</v>
      </c>
      <c r="C211" s="20" t="s">
        <v>569</v>
      </c>
      <c r="D211" s="10">
        <f t="shared" si="15"/>
        <v>4</v>
      </c>
      <c r="E211" s="35">
        <f t="shared" si="16"/>
        <v>3.8</v>
      </c>
      <c r="F211" s="21">
        <f>IFERROR(VLOOKUP($C211, 'All Indicators - Breakdown'!$C:$GQ, F$1, FALSE), " ")</f>
        <v>3</v>
      </c>
      <c r="G211" s="21">
        <f>IFERROR(VLOOKUP(PRO!$C211, 'All Indicators - Breakdown'!$C:$GQ, G$1, FALSE), " ")</f>
        <v>3</v>
      </c>
      <c r="H211" s="21">
        <f>IFERROR(VLOOKUP(PRO!$C211, 'All Indicators - Breakdown'!$C:$GQ, H$1, FALSE), " ")</f>
        <v>4</v>
      </c>
      <c r="I211" s="21">
        <f>IFERROR(VLOOKUP(PRO!$C211, 'All Indicators - Breakdown'!$C:$GQ, I$1, FALSE), " ")</f>
        <v>1</v>
      </c>
      <c r="J211" s="21">
        <f>IFERROR(VLOOKUP(PRO!$C211, 'All Indicators - Breakdown'!$C:$GQ, J$1, FALSE), " ")</f>
        <v>4</v>
      </c>
      <c r="K211" s="21">
        <f>IFERROR(VLOOKUP(PRO!$C211, 'All Indicators - Breakdown'!$C:$GQ, K$1, FALSE), " ")</f>
        <v>4</v>
      </c>
      <c r="L211" s="21">
        <f>IFERROR(VLOOKUP(PRO!$C211, 'All Indicators - Breakdown'!$C:$GQ, L$1, FALSE), " ")</f>
        <v>3</v>
      </c>
      <c r="M211" s="21">
        <f>IFERROR(VLOOKUP(PRO!$C211, 'All Indicators - Breakdown'!$C:$GQ, M$1, FALSE), " ")</f>
        <v>4</v>
      </c>
      <c r="N211">
        <f t="shared" si="17"/>
        <v>4</v>
      </c>
      <c r="O211">
        <f t="shared" si="14"/>
        <v>4</v>
      </c>
      <c r="P211">
        <f t="shared" si="14"/>
        <v>4</v>
      </c>
      <c r="Q211">
        <f t="shared" si="14"/>
        <v>4</v>
      </c>
      <c r="R211">
        <f t="shared" si="14"/>
        <v>3</v>
      </c>
      <c r="S211">
        <f t="shared" si="14"/>
        <v>3</v>
      </c>
      <c r="T211">
        <f t="shared" si="14"/>
        <v>3</v>
      </c>
      <c r="U211">
        <f t="shared" si="14"/>
        <v>1</v>
      </c>
    </row>
    <row r="212" spans="1:21" ht="16.3" thickTop="1" thickBot="1" x14ac:dyDescent="0.3">
      <c r="A212" s="20" t="s">
        <v>531</v>
      </c>
      <c r="B212" s="20" t="s">
        <v>570</v>
      </c>
      <c r="C212" s="20" t="s">
        <v>571</v>
      </c>
      <c r="D212" s="10">
        <f t="shared" si="15"/>
        <v>4</v>
      </c>
      <c r="E212" s="35">
        <f t="shared" si="16"/>
        <v>3.6</v>
      </c>
      <c r="F212" s="21">
        <f>IFERROR(VLOOKUP($C212, 'All Indicators - Breakdown'!$C:$GQ, F$1, FALSE), " ")</f>
        <v>1</v>
      </c>
      <c r="G212" s="21">
        <f>IFERROR(VLOOKUP(PRO!$C212, 'All Indicators - Breakdown'!$C:$GQ, G$1, FALSE), " ")</f>
        <v>3</v>
      </c>
      <c r="H212" s="21">
        <f>IFERROR(VLOOKUP(PRO!$C212, 'All Indicators - Breakdown'!$C:$GQ, H$1, FALSE), " ")</f>
        <v>2</v>
      </c>
      <c r="I212" s="21">
        <f>IFERROR(VLOOKUP(PRO!$C212, 'All Indicators - Breakdown'!$C:$GQ, I$1, FALSE), " ")</f>
        <v>1</v>
      </c>
      <c r="J212" s="21">
        <f>IFERROR(VLOOKUP(PRO!$C212, 'All Indicators - Breakdown'!$C:$GQ, J$1, FALSE), " ")</f>
        <v>4</v>
      </c>
      <c r="K212" s="21">
        <f>IFERROR(VLOOKUP(PRO!$C212, 'All Indicators - Breakdown'!$C:$GQ, K$1, FALSE), " ")</f>
        <v>4</v>
      </c>
      <c r="L212" s="21">
        <f>IFERROR(VLOOKUP(PRO!$C212, 'All Indicators - Breakdown'!$C:$GQ, L$1, FALSE), " ")</f>
        <v>3</v>
      </c>
      <c r="M212" s="21">
        <f>IFERROR(VLOOKUP(PRO!$C212, 'All Indicators - Breakdown'!$C:$GQ, M$1, FALSE), " ")</f>
        <v>4</v>
      </c>
      <c r="N212">
        <f t="shared" si="17"/>
        <v>4</v>
      </c>
      <c r="O212">
        <f t="shared" si="14"/>
        <v>4</v>
      </c>
      <c r="P212">
        <f t="shared" si="14"/>
        <v>4</v>
      </c>
      <c r="Q212">
        <f t="shared" si="14"/>
        <v>3</v>
      </c>
      <c r="R212">
        <f t="shared" si="14"/>
        <v>3</v>
      </c>
      <c r="S212">
        <f t="shared" si="14"/>
        <v>2</v>
      </c>
      <c r="T212">
        <f t="shared" si="14"/>
        <v>1</v>
      </c>
      <c r="U212">
        <f t="shared" si="14"/>
        <v>1</v>
      </c>
    </row>
    <row r="213" spans="1:21" ht="16.3" thickTop="1" thickBot="1" x14ac:dyDescent="0.3">
      <c r="A213" s="20" t="s">
        <v>531</v>
      </c>
      <c r="B213" s="20" t="s">
        <v>572</v>
      </c>
      <c r="C213" s="20" t="s">
        <v>573</v>
      </c>
      <c r="D213" s="10">
        <f t="shared" si="15"/>
        <v>3</v>
      </c>
      <c r="E213" s="35">
        <f t="shared" si="16"/>
        <v>3.2</v>
      </c>
      <c r="F213" s="21">
        <f>IFERROR(VLOOKUP($C213, 'All Indicators - Breakdown'!$C:$GQ, F$1, FALSE), " ")</f>
        <v>1</v>
      </c>
      <c r="G213" s="21">
        <f>IFERROR(VLOOKUP(PRO!$C213, 'All Indicators - Breakdown'!$C:$GQ, G$1, FALSE), " ")</f>
        <v>3</v>
      </c>
      <c r="H213" s="21">
        <f>IFERROR(VLOOKUP(PRO!$C213, 'All Indicators - Breakdown'!$C:$GQ, H$1, FALSE), " ")</f>
        <v>2</v>
      </c>
      <c r="I213" s="21">
        <f>IFERROR(VLOOKUP(PRO!$C213, 'All Indicators - Breakdown'!$C:$GQ, I$1, FALSE), " ")</f>
        <v>1</v>
      </c>
      <c r="J213" s="21">
        <f>IFERROR(VLOOKUP(PRO!$C213, 'All Indicators - Breakdown'!$C:$GQ, J$1, FALSE), " ")</f>
        <v>4</v>
      </c>
      <c r="K213" s="21">
        <f>IFERROR(VLOOKUP(PRO!$C213, 'All Indicators - Breakdown'!$C:$GQ, K$1, FALSE), " ")</f>
        <v>3</v>
      </c>
      <c r="L213" s="21">
        <f>IFERROR(VLOOKUP(PRO!$C213, 'All Indicators - Breakdown'!$C:$GQ, L$1, FALSE), " ")</f>
        <v>2</v>
      </c>
      <c r="M213" s="21">
        <f>IFERROR(VLOOKUP(PRO!$C213, 'All Indicators - Breakdown'!$C:$GQ, M$1, FALSE), " ")</f>
        <v>4</v>
      </c>
      <c r="N213">
        <f t="shared" si="17"/>
        <v>4</v>
      </c>
      <c r="O213">
        <f t="shared" si="14"/>
        <v>4</v>
      </c>
      <c r="P213">
        <f t="shared" si="14"/>
        <v>3</v>
      </c>
      <c r="Q213">
        <f t="shared" si="14"/>
        <v>3</v>
      </c>
      <c r="R213">
        <f t="shared" si="14"/>
        <v>2</v>
      </c>
      <c r="S213">
        <f t="shared" si="14"/>
        <v>2</v>
      </c>
      <c r="T213">
        <f t="shared" si="14"/>
        <v>1</v>
      </c>
      <c r="U213">
        <f t="shared" si="14"/>
        <v>1</v>
      </c>
    </row>
    <row r="214" spans="1:21" ht="16.3" thickTop="1" thickBot="1" x14ac:dyDescent="0.3">
      <c r="A214" s="20" t="s">
        <v>531</v>
      </c>
      <c r="B214" s="20" t="s">
        <v>574</v>
      </c>
      <c r="C214" s="20" t="s">
        <v>575</v>
      </c>
      <c r="D214" s="10">
        <f t="shared" si="15"/>
        <v>3</v>
      </c>
      <c r="E214" s="35">
        <f t="shared" si="16"/>
        <v>3.4</v>
      </c>
      <c r="F214" s="21">
        <f>IFERROR(VLOOKUP($C214, 'All Indicators - Breakdown'!$C:$GQ, F$1, FALSE), " ")</f>
        <v>3</v>
      </c>
      <c r="G214" s="21">
        <f>IFERROR(VLOOKUP(PRO!$C214, 'All Indicators - Breakdown'!$C:$GQ, G$1, FALSE), " ")</f>
        <v>2</v>
      </c>
      <c r="H214" s="21">
        <f>IFERROR(VLOOKUP(PRO!$C214, 'All Indicators - Breakdown'!$C:$GQ, H$1, FALSE), " ")</f>
        <v>3</v>
      </c>
      <c r="I214" s="21">
        <f>IFERROR(VLOOKUP(PRO!$C214, 'All Indicators - Breakdown'!$C:$GQ, I$1, FALSE), " ")</f>
        <v>1</v>
      </c>
      <c r="J214" s="21">
        <f>IFERROR(VLOOKUP(PRO!$C214, 'All Indicators - Breakdown'!$C:$GQ, J$1, FALSE), " ")</f>
        <v>4</v>
      </c>
      <c r="K214" s="21">
        <f>IFERROR(VLOOKUP(PRO!$C214, 'All Indicators - Breakdown'!$C:$GQ, K$1, FALSE), " ")</f>
        <v>3</v>
      </c>
      <c r="L214" s="21">
        <f>IFERROR(VLOOKUP(PRO!$C214, 'All Indicators - Breakdown'!$C:$GQ, L$1, FALSE), " ")</f>
        <v>2</v>
      </c>
      <c r="M214" s="21">
        <f>IFERROR(VLOOKUP(PRO!$C214, 'All Indicators - Breakdown'!$C:$GQ, M$1, FALSE), " ")</f>
        <v>4</v>
      </c>
      <c r="N214">
        <f t="shared" si="17"/>
        <v>4</v>
      </c>
      <c r="O214">
        <f t="shared" si="14"/>
        <v>4</v>
      </c>
      <c r="P214">
        <f t="shared" si="14"/>
        <v>3</v>
      </c>
      <c r="Q214">
        <f t="shared" si="14"/>
        <v>3</v>
      </c>
      <c r="R214">
        <f t="shared" si="14"/>
        <v>3</v>
      </c>
      <c r="S214">
        <f t="shared" si="14"/>
        <v>2</v>
      </c>
      <c r="T214">
        <f t="shared" si="14"/>
        <v>2</v>
      </c>
      <c r="U214">
        <f t="shared" si="14"/>
        <v>1</v>
      </c>
    </row>
    <row r="215" spans="1:21" ht="16.3" hidden="1" thickTop="1" thickBot="1" x14ac:dyDescent="0.3">
      <c r="A215" s="20" t="s">
        <v>531</v>
      </c>
      <c r="B215" s="20" t="s">
        <v>576</v>
      </c>
      <c r="C215" s="20" t="s">
        <v>577</v>
      </c>
      <c r="D215" s="10">
        <f t="shared" si="15"/>
        <v>4</v>
      </c>
      <c r="E215" s="35">
        <f t="shared" si="16"/>
        <v>3.8</v>
      </c>
      <c r="F215" s="21">
        <f>IFERROR(VLOOKUP($C215, 'All Indicators - Breakdown'!$C:$GQ, F$1, FALSE), " ")</f>
        <v>4</v>
      </c>
      <c r="G215" s="21">
        <f>IFERROR(VLOOKUP(PRO!$C215, 'All Indicators - Breakdown'!$C:$GQ, G$1, FALSE), " ")</f>
        <v>3</v>
      </c>
      <c r="H215" s="21">
        <f>IFERROR(VLOOKUP(PRO!$C215, 'All Indicators - Breakdown'!$C:$GQ, H$1, FALSE), " ")</f>
        <v>4</v>
      </c>
      <c r="I215" s="21">
        <f>IFERROR(VLOOKUP(PRO!$C215, 'All Indicators - Breakdown'!$C:$GQ, I$1, FALSE), " ")</f>
        <v>1</v>
      </c>
      <c r="J215" s="21">
        <f>IFERROR(VLOOKUP(PRO!$C215, 'All Indicators - Breakdown'!$C:$GQ, J$1, FALSE), " ")</f>
        <v>3</v>
      </c>
      <c r="K215" s="21">
        <f>IFERROR(VLOOKUP(PRO!$C215, 'All Indicators - Breakdown'!$C:$GQ, K$1, FALSE), " ")</f>
        <v>4</v>
      </c>
      <c r="L215" s="21">
        <f>IFERROR(VLOOKUP(PRO!$C215, 'All Indicators - Breakdown'!$C:$GQ, L$1, FALSE), " ")</f>
        <v>3</v>
      </c>
      <c r="M215" s="21">
        <f>IFERROR(VLOOKUP(PRO!$C215, 'All Indicators - Breakdown'!$C:$GQ, M$1, FALSE), " ")</f>
        <v>4</v>
      </c>
      <c r="N215">
        <f t="shared" si="17"/>
        <v>4</v>
      </c>
      <c r="O215">
        <f t="shared" si="14"/>
        <v>4</v>
      </c>
      <c r="P215">
        <f t="shared" si="14"/>
        <v>4</v>
      </c>
      <c r="Q215">
        <f t="shared" si="14"/>
        <v>4</v>
      </c>
      <c r="R215">
        <f t="shared" si="14"/>
        <v>3</v>
      </c>
      <c r="S215">
        <f t="shared" si="14"/>
        <v>3</v>
      </c>
      <c r="T215">
        <f t="shared" si="14"/>
        <v>3</v>
      </c>
      <c r="U215">
        <f t="shared" si="14"/>
        <v>1</v>
      </c>
    </row>
    <row r="216" spans="1:21" ht="16.3" thickTop="1" thickBot="1" x14ac:dyDescent="0.3">
      <c r="A216" s="20" t="s">
        <v>531</v>
      </c>
      <c r="B216" s="20" t="s">
        <v>578</v>
      </c>
      <c r="C216" s="20" t="s">
        <v>579</v>
      </c>
      <c r="D216" s="10">
        <f t="shared" si="15"/>
        <v>3</v>
      </c>
      <c r="E216" s="35">
        <f t="shared" si="16"/>
        <v>3</v>
      </c>
      <c r="F216" s="21">
        <f>IFERROR(VLOOKUP($C216, 'All Indicators - Breakdown'!$C:$GQ, F$1, FALSE), " ")</f>
        <v>1</v>
      </c>
      <c r="G216" s="21">
        <f>IFERROR(VLOOKUP(PRO!$C216, 'All Indicators - Breakdown'!$C:$GQ, G$1, FALSE), " ")</f>
        <v>2</v>
      </c>
      <c r="H216" s="21">
        <f>IFERROR(VLOOKUP(PRO!$C216, 'All Indicators - Breakdown'!$C:$GQ, H$1, FALSE), " ")</f>
        <v>2</v>
      </c>
      <c r="I216" s="21">
        <f>IFERROR(VLOOKUP(PRO!$C216, 'All Indicators - Breakdown'!$C:$GQ, I$1, FALSE), " ")</f>
        <v>1</v>
      </c>
      <c r="J216" s="21">
        <f>IFERROR(VLOOKUP(PRO!$C216, 'All Indicators - Breakdown'!$C:$GQ, J$1, FALSE), " ")</f>
        <v>4</v>
      </c>
      <c r="K216" s="21">
        <f>IFERROR(VLOOKUP(PRO!$C216, 'All Indicators - Breakdown'!$C:$GQ, K$1, FALSE), " ")</f>
        <v>3</v>
      </c>
      <c r="L216" s="21">
        <f>IFERROR(VLOOKUP(PRO!$C216, 'All Indicators - Breakdown'!$C:$GQ, L$1, FALSE), " ")</f>
        <v>2</v>
      </c>
      <c r="M216" s="21">
        <f>IFERROR(VLOOKUP(PRO!$C216, 'All Indicators - Breakdown'!$C:$GQ, M$1, FALSE), " ")</f>
        <v>4</v>
      </c>
      <c r="N216">
        <f t="shared" si="17"/>
        <v>4</v>
      </c>
      <c r="O216">
        <f t="shared" si="14"/>
        <v>4</v>
      </c>
      <c r="P216">
        <f t="shared" si="14"/>
        <v>3</v>
      </c>
      <c r="Q216">
        <f t="shared" si="14"/>
        <v>2</v>
      </c>
      <c r="R216">
        <f t="shared" si="14"/>
        <v>2</v>
      </c>
      <c r="S216">
        <f t="shared" si="14"/>
        <v>2</v>
      </c>
      <c r="T216">
        <f t="shared" si="14"/>
        <v>1</v>
      </c>
      <c r="U216">
        <f t="shared" si="14"/>
        <v>1</v>
      </c>
    </row>
    <row r="217" spans="1:21" ht="16.3" thickTop="1" thickBot="1" x14ac:dyDescent="0.3">
      <c r="A217" s="20" t="s">
        <v>531</v>
      </c>
      <c r="B217" s="20" t="s">
        <v>580</v>
      </c>
      <c r="C217" s="20" t="s">
        <v>581</v>
      </c>
      <c r="D217" s="10">
        <f t="shared" si="15"/>
        <v>3</v>
      </c>
      <c r="E217" s="35">
        <f t="shared" si="16"/>
        <v>3.4</v>
      </c>
      <c r="F217" s="21">
        <f>IFERROR(VLOOKUP($C217, 'All Indicators - Breakdown'!$C:$GQ, F$1, FALSE), " ")</f>
        <v>2</v>
      </c>
      <c r="G217" s="21">
        <f>IFERROR(VLOOKUP(PRO!$C217, 'All Indicators - Breakdown'!$C:$GQ, G$1, FALSE), " ")</f>
        <v>3</v>
      </c>
      <c r="H217" s="21">
        <f>IFERROR(VLOOKUP(PRO!$C217, 'All Indicators - Breakdown'!$C:$GQ, H$1, FALSE), " ")</f>
        <v>3</v>
      </c>
      <c r="I217" s="21">
        <f>IFERROR(VLOOKUP(PRO!$C217, 'All Indicators - Breakdown'!$C:$GQ, I$1, FALSE), " ")</f>
        <v>1</v>
      </c>
      <c r="J217" s="21">
        <f>IFERROR(VLOOKUP(PRO!$C217, 'All Indicators - Breakdown'!$C:$GQ, J$1, FALSE), " ")</f>
        <v>1</v>
      </c>
      <c r="K217" s="21">
        <f>IFERROR(VLOOKUP(PRO!$C217, 'All Indicators - Breakdown'!$C:$GQ, K$1, FALSE), " ")</f>
        <v>4</v>
      </c>
      <c r="L217" s="21">
        <f>IFERROR(VLOOKUP(PRO!$C217, 'All Indicators - Breakdown'!$C:$GQ, L$1, FALSE), " ")</f>
        <v>3</v>
      </c>
      <c r="M217" s="21">
        <f>IFERROR(VLOOKUP(PRO!$C217, 'All Indicators - Breakdown'!$C:$GQ, M$1, FALSE), " ")</f>
        <v>4</v>
      </c>
      <c r="N217">
        <f t="shared" si="17"/>
        <v>4</v>
      </c>
      <c r="O217">
        <f t="shared" si="14"/>
        <v>4</v>
      </c>
      <c r="P217">
        <f t="shared" si="14"/>
        <v>3</v>
      </c>
      <c r="Q217">
        <f t="shared" si="14"/>
        <v>3</v>
      </c>
      <c r="R217">
        <f t="shared" si="14"/>
        <v>3</v>
      </c>
      <c r="S217">
        <f t="shared" si="14"/>
        <v>2</v>
      </c>
      <c r="T217">
        <f t="shared" si="14"/>
        <v>1</v>
      </c>
      <c r="U217">
        <f t="shared" si="14"/>
        <v>1</v>
      </c>
    </row>
    <row r="218" spans="1:21" ht="16.3" hidden="1" thickTop="1" thickBot="1" x14ac:dyDescent="0.3">
      <c r="A218" s="20" t="s">
        <v>531</v>
      </c>
      <c r="B218" s="20" t="s">
        <v>582</v>
      </c>
      <c r="C218" s="20" t="s">
        <v>583</v>
      </c>
      <c r="D218" s="10">
        <f t="shared" si="15"/>
        <v>4</v>
      </c>
      <c r="E218" s="35">
        <f t="shared" si="16"/>
        <v>4</v>
      </c>
      <c r="F218" s="21">
        <f>IFERROR(VLOOKUP($C218, 'All Indicators - Breakdown'!$C:$GQ, F$1, FALSE), " ")</f>
        <v>4</v>
      </c>
      <c r="G218" s="21">
        <f>IFERROR(VLOOKUP(PRO!$C218, 'All Indicators - Breakdown'!$C:$GQ, G$1, FALSE), " ")</f>
        <v>3</v>
      </c>
      <c r="H218" s="21">
        <f>IFERROR(VLOOKUP(PRO!$C218, 'All Indicators - Breakdown'!$C:$GQ, H$1, FALSE), " ")</f>
        <v>4</v>
      </c>
      <c r="I218" s="21">
        <f>IFERROR(VLOOKUP(PRO!$C218, 'All Indicators - Breakdown'!$C:$GQ, I$1, FALSE), " ")</f>
        <v>1</v>
      </c>
      <c r="J218" s="21">
        <f>IFERROR(VLOOKUP(PRO!$C218, 'All Indicators - Breakdown'!$C:$GQ, J$1, FALSE), " ")</f>
        <v>4</v>
      </c>
      <c r="K218" s="21">
        <f>IFERROR(VLOOKUP(PRO!$C218, 'All Indicators - Breakdown'!$C:$GQ, K$1, FALSE), " ")</f>
        <v>4</v>
      </c>
      <c r="L218" s="21">
        <f>IFERROR(VLOOKUP(PRO!$C218, 'All Indicators - Breakdown'!$C:$GQ, L$1, FALSE), " ")</f>
        <v>3</v>
      </c>
      <c r="M218" s="21">
        <f>IFERROR(VLOOKUP(PRO!$C218, 'All Indicators - Breakdown'!$C:$GQ, M$1, FALSE), " ")</f>
        <v>4</v>
      </c>
      <c r="N218">
        <f t="shared" si="17"/>
        <v>4</v>
      </c>
      <c r="O218">
        <f t="shared" si="14"/>
        <v>4</v>
      </c>
      <c r="P218">
        <f t="shared" si="14"/>
        <v>4</v>
      </c>
      <c r="Q218">
        <f t="shared" si="14"/>
        <v>4</v>
      </c>
      <c r="R218">
        <f t="shared" si="14"/>
        <v>4</v>
      </c>
      <c r="S218">
        <f t="shared" si="14"/>
        <v>3</v>
      </c>
      <c r="T218">
        <f t="shared" si="14"/>
        <v>3</v>
      </c>
      <c r="U218">
        <f t="shared" si="14"/>
        <v>1</v>
      </c>
    </row>
    <row r="219" spans="1:21" ht="16.3" thickTop="1" thickBot="1" x14ac:dyDescent="0.3">
      <c r="A219" s="20" t="s">
        <v>531</v>
      </c>
      <c r="B219" s="20" t="s">
        <v>584</v>
      </c>
      <c r="C219" s="20" t="s">
        <v>585</v>
      </c>
      <c r="D219" s="10">
        <f t="shared" si="15"/>
        <v>3</v>
      </c>
      <c r="E219" s="35">
        <f t="shared" si="16"/>
        <v>3.2</v>
      </c>
      <c r="F219" s="21">
        <f>IFERROR(VLOOKUP($C219, 'All Indicators - Breakdown'!$C:$GQ, F$1, FALSE), " ")</f>
        <v>1</v>
      </c>
      <c r="G219" s="21">
        <f>IFERROR(VLOOKUP(PRO!$C219, 'All Indicators - Breakdown'!$C:$GQ, G$1, FALSE), " ")</f>
        <v>2</v>
      </c>
      <c r="H219" s="21">
        <f>IFERROR(VLOOKUP(PRO!$C219, 'All Indicators - Breakdown'!$C:$GQ, H$1, FALSE), " ")</f>
        <v>3</v>
      </c>
      <c r="I219" s="21">
        <f>IFERROR(VLOOKUP(PRO!$C219, 'All Indicators - Breakdown'!$C:$GQ, I$1, FALSE), " ")</f>
        <v>1</v>
      </c>
      <c r="J219" s="21">
        <f>IFERROR(VLOOKUP(PRO!$C219, 'All Indicators - Breakdown'!$C:$GQ, J$1, FALSE), " ")</f>
        <v>4</v>
      </c>
      <c r="K219" s="21">
        <f>IFERROR(VLOOKUP(PRO!$C219, 'All Indicators - Breakdown'!$C:$GQ, K$1, FALSE), " ")</f>
        <v>3</v>
      </c>
      <c r="L219" s="21">
        <f>IFERROR(VLOOKUP(PRO!$C219, 'All Indicators - Breakdown'!$C:$GQ, L$1, FALSE), " ")</f>
        <v>2</v>
      </c>
      <c r="M219" s="21">
        <f>IFERROR(VLOOKUP(PRO!$C219, 'All Indicators - Breakdown'!$C:$GQ, M$1, FALSE), " ")</f>
        <v>4</v>
      </c>
      <c r="N219">
        <f t="shared" si="17"/>
        <v>4</v>
      </c>
      <c r="O219">
        <f t="shared" si="14"/>
        <v>4</v>
      </c>
      <c r="P219">
        <f t="shared" si="14"/>
        <v>3</v>
      </c>
      <c r="Q219">
        <f t="shared" si="14"/>
        <v>3</v>
      </c>
      <c r="R219">
        <f t="shared" si="14"/>
        <v>2</v>
      </c>
      <c r="S219">
        <f t="shared" si="14"/>
        <v>2</v>
      </c>
      <c r="T219">
        <f t="shared" si="14"/>
        <v>1</v>
      </c>
      <c r="U219">
        <f t="shared" si="14"/>
        <v>1</v>
      </c>
    </row>
    <row r="220" spans="1:21" ht="16.3" hidden="1" thickTop="1" thickBot="1" x14ac:dyDescent="0.3">
      <c r="A220" s="20" t="s">
        <v>531</v>
      </c>
      <c r="B220" s="20" t="s">
        <v>586</v>
      </c>
      <c r="C220" s="20" t="s">
        <v>587</v>
      </c>
      <c r="D220" s="10">
        <f t="shared" si="15"/>
        <v>4</v>
      </c>
      <c r="E220" s="35">
        <f t="shared" si="16"/>
        <v>3.6</v>
      </c>
      <c r="F220" s="21">
        <f>IFERROR(VLOOKUP($C220, 'All Indicators - Breakdown'!$C:$GQ, F$1, FALSE), " ")</f>
        <v>3</v>
      </c>
      <c r="G220" s="21">
        <f>IFERROR(VLOOKUP(PRO!$C220, 'All Indicators - Breakdown'!$C:$GQ, G$1, FALSE), " ")</f>
        <v>3</v>
      </c>
      <c r="H220" s="21">
        <f>IFERROR(VLOOKUP(PRO!$C220, 'All Indicators - Breakdown'!$C:$GQ, H$1, FALSE), " ")</f>
        <v>4</v>
      </c>
      <c r="I220" s="21">
        <f>IFERROR(VLOOKUP(PRO!$C220, 'All Indicators - Breakdown'!$C:$GQ, I$1, FALSE), " ")</f>
        <v>1</v>
      </c>
      <c r="J220" s="21">
        <f>IFERROR(VLOOKUP(PRO!$C220, 'All Indicators - Breakdown'!$C:$GQ, J$1, FALSE), " ")</f>
        <v>3</v>
      </c>
      <c r="K220" s="21">
        <f>IFERROR(VLOOKUP(PRO!$C220, 'All Indicators - Breakdown'!$C:$GQ, K$1, FALSE), " ")</f>
        <v>4</v>
      </c>
      <c r="L220" s="21">
        <f>IFERROR(VLOOKUP(PRO!$C220, 'All Indicators - Breakdown'!$C:$GQ, L$1, FALSE), " ")</f>
        <v>3</v>
      </c>
      <c r="M220" s="21">
        <f>IFERROR(VLOOKUP(PRO!$C220, 'All Indicators - Breakdown'!$C:$GQ, M$1, FALSE), " ")</f>
        <v>4</v>
      </c>
      <c r="N220">
        <f t="shared" si="17"/>
        <v>4</v>
      </c>
      <c r="O220">
        <f t="shared" si="14"/>
        <v>4</v>
      </c>
      <c r="P220">
        <f t="shared" si="14"/>
        <v>4</v>
      </c>
      <c r="Q220">
        <f t="shared" si="14"/>
        <v>3</v>
      </c>
      <c r="R220">
        <f t="shared" si="14"/>
        <v>3</v>
      </c>
      <c r="S220">
        <f t="shared" si="14"/>
        <v>3</v>
      </c>
      <c r="T220">
        <f t="shared" si="14"/>
        <v>3</v>
      </c>
      <c r="U220">
        <f t="shared" si="14"/>
        <v>1</v>
      </c>
    </row>
    <row r="221" spans="1:21" ht="16.3" thickTop="1" thickBot="1" x14ac:dyDescent="0.3">
      <c r="A221" s="20" t="s">
        <v>588</v>
      </c>
      <c r="B221" s="20" t="s">
        <v>589</v>
      </c>
      <c r="C221" s="20" t="s">
        <v>590</v>
      </c>
      <c r="D221" s="10">
        <f t="shared" si="15"/>
        <v>3</v>
      </c>
      <c r="E221" s="35">
        <f t="shared" si="16"/>
        <v>3.4</v>
      </c>
      <c r="F221" s="21">
        <f>IFERROR(VLOOKUP($C221, 'All Indicators - Breakdown'!$C:$GQ, F$1, FALSE), " ")</f>
        <v>1</v>
      </c>
      <c r="G221" s="21">
        <f>IFERROR(VLOOKUP(PRO!$C221, 'All Indicators - Breakdown'!$C:$GQ, G$1, FALSE), " ")</f>
        <v>1</v>
      </c>
      <c r="H221" s="21">
        <f>IFERROR(VLOOKUP(PRO!$C221, 'All Indicators - Breakdown'!$C:$GQ, H$1, FALSE), " ")</f>
        <v>2</v>
      </c>
      <c r="I221" s="21">
        <f>IFERROR(VLOOKUP(PRO!$C221, 'All Indicators - Breakdown'!$C:$GQ, I$1, FALSE), " ")</f>
        <v>1</v>
      </c>
      <c r="J221" s="21">
        <f>IFERROR(VLOOKUP(PRO!$C221, 'All Indicators - Breakdown'!$C:$GQ, J$1, FALSE), " ")</f>
        <v>4</v>
      </c>
      <c r="K221" s="21">
        <f>IFERROR(VLOOKUP(PRO!$C221, 'All Indicators - Breakdown'!$C:$GQ, K$1, FALSE), " ")</f>
        <v>4</v>
      </c>
      <c r="L221" s="21">
        <f>IFERROR(VLOOKUP(PRO!$C221, 'All Indicators - Breakdown'!$C:$GQ, L$1, FALSE), " ")</f>
        <v>3</v>
      </c>
      <c r="M221" s="21">
        <f>IFERROR(VLOOKUP(PRO!$C221, 'All Indicators - Breakdown'!$C:$GQ, M$1, FALSE), " ")</f>
        <v>4</v>
      </c>
      <c r="N221">
        <f t="shared" si="17"/>
        <v>4</v>
      </c>
      <c r="O221">
        <f t="shared" si="14"/>
        <v>4</v>
      </c>
      <c r="P221">
        <f t="shared" si="14"/>
        <v>4</v>
      </c>
      <c r="Q221">
        <f t="shared" si="14"/>
        <v>3</v>
      </c>
      <c r="R221">
        <f t="shared" si="14"/>
        <v>2</v>
      </c>
      <c r="S221">
        <f t="shared" si="14"/>
        <v>1</v>
      </c>
      <c r="T221">
        <f t="shared" si="14"/>
        <v>1</v>
      </c>
      <c r="U221">
        <f t="shared" si="14"/>
        <v>1</v>
      </c>
    </row>
    <row r="222" spans="1:21" ht="16.3" thickTop="1" thickBot="1" x14ac:dyDescent="0.3">
      <c r="A222" s="20" t="s">
        <v>588</v>
      </c>
      <c r="B222" s="20" t="s">
        <v>591</v>
      </c>
      <c r="C222" s="20" t="s">
        <v>592</v>
      </c>
      <c r="D222" s="10">
        <f t="shared" si="15"/>
        <v>3</v>
      </c>
      <c r="E222" s="35">
        <f t="shared" si="16"/>
        <v>3.2</v>
      </c>
      <c r="F222" s="21">
        <f>IFERROR(VLOOKUP($C222, 'All Indicators - Breakdown'!$C:$GQ, F$1, FALSE), " ")</f>
        <v>1</v>
      </c>
      <c r="G222" s="21">
        <f>IFERROR(VLOOKUP(PRO!$C222, 'All Indicators - Breakdown'!$C:$GQ, G$1, FALSE), " ")</f>
        <v>2</v>
      </c>
      <c r="H222" s="21">
        <f>IFERROR(VLOOKUP(PRO!$C222, 'All Indicators - Breakdown'!$C:$GQ, H$1, FALSE), " ")</f>
        <v>3</v>
      </c>
      <c r="I222" s="21">
        <f>IFERROR(VLOOKUP(PRO!$C222, 'All Indicators - Breakdown'!$C:$GQ, I$1, FALSE), " ")</f>
        <v>1</v>
      </c>
      <c r="J222" s="21">
        <f>IFERROR(VLOOKUP(PRO!$C222, 'All Indicators - Breakdown'!$C:$GQ, J$1, FALSE), " ")</f>
        <v>4</v>
      </c>
      <c r="K222" s="21">
        <f>IFERROR(VLOOKUP(PRO!$C222, 'All Indicators - Breakdown'!$C:$GQ, K$1, FALSE), " ")</f>
        <v>3</v>
      </c>
      <c r="L222" s="21">
        <f>IFERROR(VLOOKUP(PRO!$C222, 'All Indicators - Breakdown'!$C:$GQ, L$1, FALSE), " ")</f>
        <v>2</v>
      </c>
      <c r="M222" s="21">
        <f>IFERROR(VLOOKUP(PRO!$C222, 'All Indicators - Breakdown'!$C:$GQ, M$1, FALSE), " ")</f>
        <v>4</v>
      </c>
      <c r="N222">
        <f t="shared" si="17"/>
        <v>4</v>
      </c>
      <c r="O222">
        <f t="shared" si="14"/>
        <v>4</v>
      </c>
      <c r="P222">
        <f t="shared" si="14"/>
        <v>3</v>
      </c>
      <c r="Q222">
        <f t="shared" si="14"/>
        <v>3</v>
      </c>
      <c r="R222">
        <f t="shared" si="14"/>
        <v>2</v>
      </c>
      <c r="S222">
        <f t="shared" si="14"/>
        <v>2</v>
      </c>
      <c r="T222">
        <f t="shared" si="14"/>
        <v>1</v>
      </c>
      <c r="U222">
        <f t="shared" si="14"/>
        <v>1</v>
      </c>
    </row>
    <row r="223" spans="1:21" ht="16.3" hidden="1" thickTop="1" thickBot="1" x14ac:dyDescent="0.3">
      <c r="A223" s="20" t="s">
        <v>588</v>
      </c>
      <c r="B223" s="20" t="s">
        <v>593</v>
      </c>
      <c r="C223" s="20" t="s">
        <v>594</v>
      </c>
      <c r="D223" s="10">
        <f t="shared" si="15"/>
        <v>3</v>
      </c>
      <c r="E223" s="35">
        <f t="shared" si="16"/>
        <v>3</v>
      </c>
      <c r="F223" s="21">
        <f>IFERROR(VLOOKUP($C223, 'All Indicators - Breakdown'!$C:$GQ, F$1, FALSE), " ")</f>
        <v>1</v>
      </c>
      <c r="G223" s="21">
        <f>IFERROR(VLOOKUP(PRO!$C223, 'All Indicators - Breakdown'!$C:$GQ, G$1, FALSE), " ")</f>
        <v>1</v>
      </c>
      <c r="H223" s="21">
        <f>IFERROR(VLOOKUP(PRO!$C223, 'All Indicators - Breakdown'!$C:$GQ, H$1, FALSE), " ")</f>
        <v>2</v>
      </c>
      <c r="I223" s="21">
        <f>IFERROR(VLOOKUP(PRO!$C223, 'All Indicators - Breakdown'!$C:$GQ, I$1, FALSE), " ")</f>
        <v>1</v>
      </c>
      <c r="J223" s="21">
        <f>IFERROR(VLOOKUP(PRO!$C223, 'All Indicators - Breakdown'!$C:$GQ, J$1, FALSE), " ")</f>
        <v>4</v>
      </c>
      <c r="K223" s="21">
        <f>IFERROR(VLOOKUP(PRO!$C223, 'All Indicators - Breakdown'!$C:$GQ, K$1, FALSE), " ")</f>
        <v>3</v>
      </c>
      <c r="L223" s="21">
        <f>IFERROR(VLOOKUP(PRO!$C223, 'All Indicators - Breakdown'!$C:$GQ, L$1, FALSE), " ")</f>
        <v>2</v>
      </c>
      <c r="M223" s="21">
        <f>IFERROR(VLOOKUP(PRO!$C223, 'All Indicators - Breakdown'!$C:$GQ, M$1, FALSE), " ")</f>
        <v>4</v>
      </c>
      <c r="N223">
        <f t="shared" si="17"/>
        <v>4</v>
      </c>
      <c r="O223">
        <f t="shared" si="14"/>
        <v>4</v>
      </c>
      <c r="P223">
        <f t="shared" si="14"/>
        <v>3</v>
      </c>
      <c r="Q223">
        <f t="shared" si="14"/>
        <v>2</v>
      </c>
      <c r="R223">
        <f t="shared" si="14"/>
        <v>2</v>
      </c>
      <c r="S223">
        <f t="shared" si="14"/>
        <v>1</v>
      </c>
      <c r="T223">
        <f t="shared" si="14"/>
        <v>1</v>
      </c>
      <c r="U223">
        <f t="shared" si="14"/>
        <v>1</v>
      </c>
    </row>
    <row r="224" spans="1:21" ht="16.3" hidden="1" thickTop="1" thickBot="1" x14ac:dyDescent="0.3">
      <c r="A224" s="20" t="s">
        <v>588</v>
      </c>
      <c r="B224" s="20" t="s">
        <v>595</v>
      </c>
      <c r="C224" s="20" t="s">
        <v>596</v>
      </c>
      <c r="D224" s="10">
        <f t="shared" si="15"/>
        <v>4</v>
      </c>
      <c r="E224" s="35">
        <f t="shared" si="16"/>
        <v>3.6</v>
      </c>
      <c r="F224" s="21">
        <f>IFERROR(VLOOKUP($C224, 'All Indicators - Breakdown'!$C:$GQ, F$1, FALSE), " ")</f>
        <v>4</v>
      </c>
      <c r="G224" s="21">
        <f>IFERROR(VLOOKUP(PRO!$C224, 'All Indicators - Breakdown'!$C:$GQ, G$1, FALSE), " ")</f>
        <v>2</v>
      </c>
      <c r="H224" s="21">
        <f>IFERROR(VLOOKUP(PRO!$C224, 'All Indicators - Breakdown'!$C:$GQ, H$1, FALSE), " ")</f>
        <v>3</v>
      </c>
      <c r="I224" s="21">
        <f>IFERROR(VLOOKUP(PRO!$C224, 'All Indicators - Breakdown'!$C:$GQ, I$1, FALSE), " ")</f>
        <v>1</v>
      </c>
      <c r="J224" s="21">
        <f>IFERROR(VLOOKUP(PRO!$C224, 'All Indicators - Breakdown'!$C:$GQ, J$1, FALSE), " ")</f>
        <v>4</v>
      </c>
      <c r="K224" s="21">
        <f>IFERROR(VLOOKUP(PRO!$C224, 'All Indicators - Breakdown'!$C:$GQ, K$1, FALSE), " ")</f>
        <v>3</v>
      </c>
      <c r="L224" s="21">
        <f>IFERROR(VLOOKUP(PRO!$C224, 'All Indicators - Breakdown'!$C:$GQ, L$1, FALSE), " ")</f>
        <v>3</v>
      </c>
      <c r="M224" s="21">
        <f>IFERROR(VLOOKUP(PRO!$C224, 'All Indicators - Breakdown'!$C:$GQ, M$1, FALSE), " ")</f>
        <v>4</v>
      </c>
      <c r="N224">
        <f t="shared" si="17"/>
        <v>4</v>
      </c>
      <c r="O224">
        <f t="shared" si="14"/>
        <v>4</v>
      </c>
      <c r="P224">
        <f t="shared" si="14"/>
        <v>4</v>
      </c>
      <c r="Q224">
        <f t="shared" si="14"/>
        <v>3</v>
      </c>
      <c r="R224">
        <f t="shared" si="14"/>
        <v>3</v>
      </c>
      <c r="S224">
        <f t="shared" si="14"/>
        <v>3</v>
      </c>
      <c r="T224">
        <f t="shared" si="14"/>
        <v>2</v>
      </c>
      <c r="U224">
        <f t="shared" si="14"/>
        <v>1</v>
      </c>
    </row>
    <row r="225" spans="1:21" ht="16.3" hidden="1" thickTop="1" thickBot="1" x14ac:dyDescent="0.3">
      <c r="A225" s="20" t="s">
        <v>588</v>
      </c>
      <c r="B225" s="20" t="s">
        <v>597</v>
      </c>
      <c r="C225" s="20" t="s">
        <v>598</v>
      </c>
      <c r="D225" s="10">
        <f t="shared" si="15"/>
        <v>4</v>
      </c>
      <c r="E225" s="35">
        <f t="shared" si="16"/>
        <v>4.2</v>
      </c>
      <c r="F225" s="21">
        <f>IFERROR(VLOOKUP($C225, 'All Indicators - Breakdown'!$C:$GQ, F$1, FALSE), " ")</f>
        <v>4</v>
      </c>
      <c r="G225" s="21">
        <f>IFERROR(VLOOKUP(PRO!$C225, 'All Indicators - Breakdown'!$C:$GQ, G$1, FALSE), " ")</f>
        <v>1</v>
      </c>
      <c r="H225" s="21">
        <f>IFERROR(VLOOKUP(PRO!$C225, 'All Indicators - Breakdown'!$C:$GQ, H$1, FALSE), " ")</f>
        <v>3</v>
      </c>
      <c r="I225" s="21">
        <f>IFERROR(VLOOKUP(PRO!$C225, 'All Indicators - Breakdown'!$C:$GQ, I$1, FALSE), " ")</f>
        <v>1</v>
      </c>
      <c r="J225" s="21">
        <f>IFERROR(VLOOKUP(PRO!$C225, 'All Indicators - Breakdown'!$C:$GQ, J$1, FALSE), " ")</f>
        <v>4</v>
      </c>
      <c r="K225" s="21">
        <f>IFERROR(VLOOKUP(PRO!$C225, 'All Indicators - Breakdown'!$C:$GQ, K$1, FALSE), " ")</f>
        <v>4</v>
      </c>
      <c r="L225" s="21">
        <f>IFERROR(VLOOKUP(PRO!$C225, 'All Indicators - Breakdown'!$C:$GQ, L$1, FALSE), " ")</f>
        <v>5</v>
      </c>
      <c r="M225" s="21">
        <f>IFERROR(VLOOKUP(PRO!$C225, 'All Indicators - Breakdown'!$C:$GQ, M$1, FALSE), " ")</f>
        <v>4</v>
      </c>
      <c r="N225">
        <f t="shared" si="17"/>
        <v>5</v>
      </c>
      <c r="O225">
        <f t="shared" si="14"/>
        <v>4</v>
      </c>
      <c r="P225">
        <f t="shared" si="14"/>
        <v>4</v>
      </c>
      <c r="Q225">
        <f t="shared" si="14"/>
        <v>4</v>
      </c>
      <c r="R225">
        <f t="shared" si="14"/>
        <v>4</v>
      </c>
      <c r="S225">
        <f t="shared" si="14"/>
        <v>3</v>
      </c>
      <c r="T225">
        <f t="shared" si="14"/>
        <v>1</v>
      </c>
      <c r="U225">
        <f t="shared" si="14"/>
        <v>1</v>
      </c>
    </row>
    <row r="226" spans="1:21" ht="16.3" hidden="1" thickTop="1" thickBot="1" x14ac:dyDescent="0.3">
      <c r="A226" s="20" t="s">
        <v>588</v>
      </c>
      <c r="B226" s="20" t="s">
        <v>599</v>
      </c>
      <c r="C226" s="20" t="s">
        <v>600</v>
      </c>
      <c r="D226" s="10">
        <f t="shared" si="15"/>
        <v>4</v>
      </c>
      <c r="E226" s="35">
        <f t="shared" si="16"/>
        <v>4</v>
      </c>
      <c r="F226" s="21">
        <f>IFERROR(VLOOKUP($C226, 'All Indicators - Breakdown'!$C:$GQ, F$1, FALSE), " ")</f>
        <v>4</v>
      </c>
      <c r="G226" s="21">
        <f>IFERROR(VLOOKUP(PRO!$C226, 'All Indicators - Breakdown'!$C:$GQ, G$1, FALSE), " ")</f>
        <v>1</v>
      </c>
      <c r="H226" s="21">
        <f>IFERROR(VLOOKUP(PRO!$C226, 'All Indicators - Breakdown'!$C:$GQ, H$1, FALSE), " ")</f>
        <v>4</v>
      </c>
      <c r="I226" s="21">
        <f>IFERROR(VLOOKUP(PRO!$C226, 'All Indicators - Breakdown'!$C:$GQ, I$1, FALSE), " ")</f>
        <v>1</v>
      </c>
      <c r="J226" s="21">
        <f>IFERROR(VLOOKUP(PRO!$C226, 'All Indicators - Breakdown'!$C:$GQ, J$1, FALSE), " ")</f>
        <v>4</v>
      </c>
      <c r="K226" s="21">
        <f>IFERROR(VLOOKUP(PRO!$C226, 'All Indicators - Breakdown'!$C:$GQ, K$1, FALSE), " ")</f>
        <v>4</v>
      </c>
      <c r="L226" s="21">
        <f>IFERROR(VLOOKUP(PRO!$C226, 'All Indicators - Breakdown'!$C:$GQ, L$1, FALSE), " ")</f>
        <v>3</v>
      </c>
      <c r="M226" s="21">
        <f>IFERROR(VLOOKUP(PRO!$C226, 'All Indicators - Breakdown'!$C:$GQ, M$1, FALSE), " ")</f>
        <v>4</v>
      </c>
      <c r="N226">
        <f t="shared" si="17"/>
        <v>4</v>
      </c>
      <c r="O226">
        <f t="shared" si="14"/>
        <v>4</v>
      </c>
      <c r="P226">
        <f t="shared" si="14"/>
        <v>4</v>
      </c>
      <c r="Q226">
        <f t="shared" si="14"/>
        <v>4</v>
      </c>
      <c r="R226">
        <f t="shared" si="14"/>
        <v>4</v>
      </c>
      <c r="S226">
        <f t="shared" si="14"/>
        <v>3</v>
      </c>
      <c r="T226">
        <f t="shared" si="14"/>
        <v>1</v>
      </c>
      <c r="U226">
        <f t="shared" si="14"/>
        <v>1</v>
      </c>
    </row>
    <row r="227" spans="1:21" ht="16.3" hidden="1" thickTop="1" thickBot="1" x14ac:dyDescent="0.3">
      <c r="A227" s="20" t="s">
        <v>588</v>
      </c>
      <c r="B227" s="20" t="s">
        <v>601</v>
      </c>
      <c r="C227" s="20" t="s">
        <v>602</v>
      </c>
      <c r="D227" s="10">
        <f t="shared" si="15"/>
        <v>3</v>
      </c>
      <c r="E227" s="35">
        <f t="shared" si="16"/>
        <v>3.2</v>
      </c>
      <c r="F227" s="21">
        <f>IFERROR(VLOOKUP($C227, 'All Indicators - Breakdown'!$C:$GQ, F$1, FALSE), " ")</f>
        <v>2</v>
      </c>
      <c r="G227" s="21">
        <f>IFERROR(VLOOKUP(PRO!$C227, 'All Indicators - Breakdown'!$C:$GQ, G$1, FALSE), " ")</f>
        <v>3</v>
      </c>
      <c r="H227" s="21">
        <f>IFERROR(VLOOKUP(PRO!$C227, 'All Indicators - Breakdown'!$C:$GQ, H$1, FALSE), " ")</f>
        <v>2</v>
      </c>
      <c r="I227" s="21">
        <f>IFERROR(VLOOKUP(PRO!$C227, 'All Indicators - Breakdown'!$C:$GQ, I$1, FALSE), " ")</f>
        <v>1</v>
      </c>
      <c r="J227" s="21">
        <f>IFERROR(VLOOKUP(PRO!$C227, 'All Indicators - Breakdown'!$C:$GQ, J$1, FALSE), " ")</f>
        <v>4</v>
      </c>
      <c r="K227" s="21">
        <f>IFERROR(VLOOKUP(PRO!$C227, 'All Indicators - Breakdown'!$C:$GQ, K$1, FALSE), " ")</f>
        <v>3</v>
      </c>
      <c r="L227" s="21">
        <f>IFERROR(VLOOKUP(PRO!$C227, 'All Indicators - Breakdown'!$C:$GQ, L$1, FALSE), " ")</f>
        <v>2</v>
      </c>
      <c r="M227" s="21">
        <f>IFERROR(VLOOKUP(PRO!$C227, 'All Indicators - Breakdown'!$C:$GQ, M$1, FALSE), " ")</f>
        <v>4</v>
      </c>
      <c r="N227">
        <f t="shared" si="17"/>
        <v>4</v>
      </c>
      <c r="O227">
        <f t="shared" si="14"/>
        <v>4</v>
      </c>
      <c r="P227">
        <f t="shared" si="14"/>
        <v>3</v>
      </c>
      <c r="Q227">
        <f t="shared" si="14"/>
        <v>3</v>
      </c>
      <c r="R227">
        <f t="shared" si="14"/>
        <v>2</v>
      </c>
      <c r="S227">
        <f t="shared" ref="O227:U263" si="18">LARGE($F227:$M227,S$1)</f>
        <v>2</v>
      </c>
      <c r="T227">
        <f t="shared" si="18"/>
        <v>2</v>
      </c>
      <c r="U227">
        <f t="shared" si="18"/>
        <v>1</v>
      </c>
    </row>
    <row r="228" spans="1:21" ht="16.3" thickTop="1" thickBot="1" x14ac:dyDescent="0.3">
      <c r="A228" s="20" t="s">
        <v>588</v>
      </c>
      <c r="B228" s="20" t="s">
        <v>603</v>
      </c>
      <c r="C228" s="20" t="s">
        <v>604</v>
      </c>
      <c r="D228" s="10">
        <f t="shared" si="15"/>
        <v>3</v>
      </c>
      <c r="E228" s="35">
        <f t="shared" si="16"/>
        <v>3.2</v>
      </c>
      <c r="F228" s="21">
        <f>IFERROR(VLOOKUP($C228, 'All Indicators - Breakdown'!$C:$GQ, F$1, FALSE), " ")</f>
        <v>3</v>
      </c>
      <c r="G228" s="21">
        <f>IFERROR(VLOOKUP(PRO!$C228, 'All Indicators - Breakdown'!$C:$GQ, G$1, FALSE), " ")</f>
        <v>1</v>
      </c>
      <c r="H228" s="21">
        <f>IFERROR(VLOOKUP(PRO!$C228, 'All Indicators - Breakdown'!$C:$GQ, H$1, FALSE), " ")</f>
        <v>3</v>
      </c>
      <c r="I228" s="21">
        <f>IFERROR(VLOOKUP(PRO!$C228, 'All Indicators - Breakdown'!$C:$GQ, I$1, FALSE), " ")</f>
        <v>1</v>
      </c>
      <c r="J228" s="21">
        <f>IFERROR(VLOOKUP(PRO!$C228, 'All Indicators - Breakdown'!$C:$GQ, J$1, FALSE), " ")</f>
        <v>4</v>
      </c>
      <c r="K228" s="21">
        <f>IFERROR(VLOOKUP(PRO!$C228, 'All Indicators - Breakdown'!$C:$GQ, K$1, FALSE), " ")</f>
        <v>3</v>
      </c>
      <c r="L228" s="21">
        <f>IFERROR(VLOOKUP(PRO!$C228, 'All Indicators - Breakdown'!$C:$GQ, L$1, FALSE), " ")</f>
        <v>2</v>
      </c>
      <c r="M228" s="21">
        <f>IFERROR(VLOOKUP(PRO!$C228, 'All Indicators - Breakdown'!$C:$GQ, M$1, FALSE), " ")</f>
        <v>3</v>
      </c>
      <c r="N228">
        <f t="shared" si="17"/>
        <v>4</v>
      </c>
      <c r="O228">
        <f t="shared" si="18"/>
        <v>3</v>
      </c>
      <c r="P228">
        <f t="shared" si="18"/>
        <v>3</v>
      </c>
      <c r="Q228">
        <f t="shared" si="18"/>
        <v>3</v>
      </c>
      <c r="R228">
        <f t="shared" si="18"/>
        <v>3</v>
      </c>
      <c r="S228">
        <f t="shared" si="18"/>
        <v>2</v>
      </c>
      <c r="T228">
        <f t="shared" si="18"/>
        <v>1</v>
      </c>
      <c r="U228">
        <f t="shared" si="18"/>
        <v>1</v>
      </c>
    </row>
    <row r="229" spans="1:21" ht="16.3" hidden="1" thickTop="1" thickBot="1" x14ac:dyDescent="0.3">
      <c r="A229" s="20" t="s">
        <v>588</v>
      </c>
      <c r="B229" s="20" t="s">
        <v>605</v>
      </c>
      <c r="C229" s="20" t="s">
        <v>606</v>
      </c>
      <c r="D229" s="10">
        <f t="shared" si="15"/>
        <v>3</v>
      </c>
      <c r="E229" s="35">
        <f t="shared" si="16"/>
        <v>2.8</v>
      </c>
      <c r="F229" s="21">
        <f>IFERROR(VLOOKUP($C229, 'All Indicators - Breakdown'!$C:$GQ, F$1, FALSE), " ")</f>
        <v>1</v>
      </c>
      <c r="G229" s="21">
        <f>IFERROR(VLOOKUP(PRO!$C229, 'All Indicators - Breakdown'!$C:$GQ, G$1, FALSE), " ")</f>
        <v>1</v>
      </c>
      <c r="H229" s="21">
        <f>IFERROR(VLOOKUP(PRO!$C229, 'All Indicators - Breakdown'!$C:$GQ, H$1, FALSE), " ")</f>
        <v>2</v>
      </c>
      <c r="I229" s="21">
        <f>IFERROR(VLOOKUP(PRO!$C229, 'All Indicators - Breakdown'!$C:$GQ, I$1, FALSE), " ")</f>
        <v>1</v>
      </c>
      <c r="J229" s="21">
        <f>IFERROR(VLOOKUP(PRO!$C229, 'All Indicators - Breakdown'!$C:$GQ, J$1, FALSE), " ")</f>
        <v>4</v>
      </c>
      <c r="K229" s="21">
        <f>IFERROR(VLOOKUP(PRO!$C229, 'All Indicators - Breakdown'!$C:$GQ, K$1, FALSE), " ")</f>
        <v>1</v>
      </c>
      <c r="L229" s="21">
        <f>IFERROR(VLOOKUP(PRO!$C229, 'All Indicators - Breakdown'!$C:$GQ, L$1, FALSE), " ")</f>
        <v>3</v>
      </c>
      <c r="M229" s="21">
        <f>IFERROR(VLOOKUP(PRO!$C229, 'All Indicators - Breakdown'!$C:$GQ, M$1, FALSE), " ")</f>
        <v>4</v>
      </c>
      <c r="N229">
        <f t="shared" si="17"/>
        <v>4</v>
      </c>
      <c r="O229">
        <f t="shared" si="18"/>
        <v>4</v>
      </c>
      <c r="P229">
        <f t="shared" si="18"/>
        <v>3</v>
      </c>
      <c r="Q229">
        <f t="shared" si="18"/>
        <v>2</v>
      </c>
      <c r="R229">
        <f t="shared" si="18"/>
        <v>1</v>
      </c>
      <c r="S229">
        <f t="shared" si="18"/>
        <v>1</v>
      </c>
      <c r="T229">
        <f t="shared" si="18"/>
        <v>1</v>
      </c>
      <c r="U229">
        <f t="shared" si="18"/>
        <v>1</v>
      </c>
    </row>
    <row r="230" spans="1:21" ht="16.3" thickTop="1" thickBot="1" x14ac:dyDescent="0.3">
      <c r="A230" s="20" t="s">
        <v>588</v>
      </c>
      <c r="B230" s="20" t="s">
        <v>607</v>
      </c>
      <c r="C230" s="20" t="s">
        <v>608</v>
      </c>
      <c r="D230" s="10">
        <f t="shared" si="15"/>
        <v>3</v>
      </c>
      <c r="E230" s="35">
        <f t="shared" si="16"/>
        <v>3</v>
      </c>
      <c r="F230" s="21">
        <f>IFERROR(VLOOKUP($C230, 'All Indicators - Breakdown'!$C:$GQ, F$1, FALSE), " ")</f>
        <v>2</v>
      </c>
      <c r="G230" s="21">
        <f>IFERROR(VLOOKUP(PRO!$C230, 'All Indicators - Breakdown'!$C:$GQ, G$1, FALSE), " ")</f>
        <v>1</v>
      </c>
      <c r="H230" s="21">
        <f>IFERROR(VLOOKUP(PRO!$C230, 'All Indicators - Breakdown'!$C:$GQ, H$1, FALSE), " ")</f>
        <v>3</v>
      </c>
      <c r="I230" s="21">
        <f>IFERROR(VLOOKUP(PRO!$C230, 'All Indicators - Breakdown'!$C:$GQ, I$1, FALSE), " ")</f>
        <v>1</v>
      </c>
      <c r="J230" s="21">
        <f>IFERROR(VLOOKUP(PRO!$C230, 'All Indicators - Breakdown'!$C:$GQ, J$1, FALSE), " ")</f>
        <v>3</v>
      </c>
      <c r="K230" s="21">
        <f>IFERROR(VLOOKUP(PRO!$C230, 'All Indicators - Breakdown'!$C:$GQ, K$1, FALSE), " ")</f>
        <v>3</v>
      </c>
      <c r="L230" s="21">
        <f>IFERROR(VLOOKUP(PRO!$C230, 'All Indicators - Breakdown'!$C:$GQ, L$1, FALSE), " ")</f>
        <v>2</v>
      </c>
      <c r="M230" s="21">
        <f>IFERROR(VLOOKUP(PRO!$C230, 'All Indicators - Breakdown'!$C:$GQ, M$1, FALSE), " ")</f>
        <v>4</v>
      </c>
      <c r="N230">
        <f t="shared" si="17"/>
        <v>4</v>
      </c>
      <c r="O230">
        <f t="shared" si="18"/>
        <v>3</v>
      </c>
      <c r="P230">
        <f t="shared" si="18"/>
        <v>3</v>
      </c>
      <c r="Q230">
        <f t="shared" si="18"/>
        <v>3</v>
      </c>
      <c r="R230">
        <f t="shared" si="18"/>
        <v>2</v>
      </c>
      <c r="S230">
        <f t="shared" si="18"/>
        <v>2</v>
      </c>
      <c r="T230">
        <f t="shared" si="18"/>
        <v>1</v>
      </c>
      <c r="U230">
        <f t="shared" si="18"/>
        <v>1</v>
      </c>
    </row>
    <row r="231" spans="1:21" ht="16.3" hidden="1" thickTop="1" thickBot="1" x14ac:dyDescent="0.3">
      <c r="A231" s="20" t="s">
        <v>588</v>
      </c>
      <c r="B231" s="20" t="s">
        <v>609</v>
      </c>
      <c r="C231" s="20" t="s">
        <v>610</v>
      </c>
      <c r="D231" s="10">
        <f t="shared" si="15"/>
        <v>4</v>
      </c>
      <c r="E231" s="35">
        <f t="shared" si="16"/>
        <v>3.6</v>
      </c>
      <c r="F231" s="21">
        <f>IFERROR(VLOOKUP($C231, 'All Indicators - Breakdown'!$C:$GQ, F$1, FALSE), " ")</f>
        <v>4</v>
      </c>
      <c r="G231" s="21">
        <f>IFERROR(VLOOKUP(PRO!$C231, 'All Indicators - Breakdown'!$C:$GQ, G$1, FALSE), " ")</f>
        <v>3</v>
      </c>
      <c r="H231" s="21">
        <f>IFERROR(VLOOKUP(PRO!$C231, 'All Indicators - Breakdown'!$C:$GQ, H$1, FALSE), " ")</f>
        <v>3</v>
      </c>
      <c r="I231" s="21">
        <f>IFERROR(VLOOKUP(PRO!$C231, 'All Indicators - Breakdown'!$C:$GQ, I$1, FALSE), " ")</f>
        <v>1</v>
      </c>
      <c r="J231" s="21">
        <f>IFERROR(VLOOKUP(PRO!$C231, 'All Indicators - Breakdown'!$C:$GQ, J$1, FALSE), " ")</f>
        <v>4</v>
      </c>
      <c r="K231" s="21">
        <f>IFERROR(VLOOKUP(PRO!$C231, 'All Indicators - Breakdown'!$C:$GQ, K$1, FALSE), " ")</f>
        <v>3</v>
      </c>
      <c r="L231" s="21">
        <f>IFERROR(VLOOKUP(PRO!$C231, 'All Indicators - Breakdown'!$C:$GQ, L$1, FALSE), " ")</f>
        <v>3</v>
      </c>
      <c r="M231" s="21">
        <f>IFERROR(VLOOKUP(PRO!$C231, 'All Indicators - Breakdown'!$C:$GQ, M$1, FALSE), " ")</f>
        <v>4</v>
      </c>
      <c r="N231">
        <f t="shared" si="17"/>
        <v>4</v>
      </c>
      <c r="O231">
        <f t="shared" si="18"/>
        <v>4</v>
      </c>
      <c r="P231">
        <f t="shared" si="18"/>
        <v>4</v>
      </c>
      <c r="Q231">
        <f t="shared" si="18"/>
        <v>3</v>
      </c>
      <c r="R231">
        <f t="shared" si="18"/>
        <v>3</v>
      </c>
      <c r="S231">
        <f t="shared" si="18"/>
        <v>3</v>
      </c>
      <c r="T231">
        <f t="shared" si="18"/>
        <v>3</v>
      </c>
      <c r="U231">
        <f t="shared" si="18"/>
        <v>1</v>
      </c>
    </row>
    <row r="232" spans="1:21" ht="16.3" thickTop="1" thickBot="1" x14ac:dyDescent="0.3">
      <c r="A232" s="20" t="s">
        <v>588</v>
      </c>
      <c r="B232" s="20" t="s">
        <v>611</v>
      </c>
      <c r="C232" s="20" t="s">
        <v>612</v>
      </c>
      <c r="D232" s="10">
        <f t="shared" si="15"/>
        <v>3</v>
      </c>
      <c r="E232" s="35">
        <f t="shared" si="16"/>
        <v>3.4</v>
      </c>
      <c r="F232" s="21">
        <f>IFERROR(VLOOKUP($C232, 'All Indicators - Breakdown'!$C:$GQ, F$1, FALSE), " ")</f>
        <v>3</v>
      </c>
      <c r="G232" s="21">
        <f>IFERROR(VLOOKUP(PRO!$C232, 'All Indicators - Breakdown'!$C:$GQ, G$1, FALSE), " ")</f>
        <v>2</v>
      </c>
      <c r="H232" s="21">
        <f>IFERROR(VLOOKUP(PRO!$C232, 'All Indicators - Breakdown'!$C:$GQ, H$1, FALSE), " ")</f>
        <v>3</v>
      </c>
      <c r="I232" s="21">
        <f>IFERROR(VLOOKUP(PRO!$C232, 'All Indicators - Breakdown'!$C:$GQ, I$1, FALSE), " ")</f>
        <v>1</v>
      </c>
      <c r="J232" s="21">
        <f>IFERROR(VLOOKUP(PRO!$C232, 'All Indicators - Breakdown'!$C:$GQ, J$1, FALSE), " ")</f>
        <v>4</v>
      </c>
      <c r="K232" s="21">
        <f>IFERROR(VLOOKUP(PRO!$C232, 'All Indicators - Breakdown'!$C:$GQ, K$1, FALSE), " ")</f>
        <v>3</v>
      </c>
      <c r="L232" s="21">
        <f>IFERROR(VLOOKUP(PRO!$C232, 'All Indicators - Breakdown'!$C:$GQ, L$1, FALSE), " ")</f>
        <v>3</v>
      </c>
      <c r="M232" s="21">
        <f>IFERROR(VLOOKUP(PRO!$C232, 'All Indicators - Breakdown'!$C:$GQ, M$1, FALSE), " ")</f>
        <v>4</v>
      </c>
      <c r="N232">
        <f t="shared" si="17"/>
        <v>4</v>
      </c>
      <c r="O232">
        <f t="shared" si="18"/>
        <v>4</v>
      </c>
      <c r="P232">
        <f t="shared" si="18"/>
        <v>3</v>
      </c>
      <c r="Q232">
        <f t="shared" si="18"/>
        <v>3</v>
      </c>
      <c r="R232">
        <f t="shared" si="18"/>
        <v>3</v>
      </c>
      <c r="S232">
        <f t="shared" si="18"/>
        <v>3</v>
      </c>
      <c r="T232">
        <f t="shared" si="18"/>
        <v>2</v>
      </c>
      <c r="U232">
        <f t="shared" si="18"/>
        <v>1</v>
      </c>
    </row>
    <row r="233" spans="1:21" ht="16.3" hidden="1" thickTop="1" thickBot="1" x14ac:dyDescent="0.3">
      <c r="A233" s="20" t="s">
        <v>588</v>
      </c>
      <c r="B233" s="20" t="s">
        <v>613</v>
      </c>
      <c r="C233" s="20" t="s">
        <v>614</v>
      </c>
      <c r="D233" s="10">
        <f t="shared" si="15"/>
        <v>3</v>
      </c>
      <c r="E233" s="35">
        <f t="shared" si="16"/>
        <v>3.2</v>
      </c>
      <c r="F233" s="21">
        <f>IFERROR(VLOOKUP($C233, 'All Indicators - Breakdown'!$C:$GQ, F$1, FALSE), " ")</f>
        <v>1</v>
      </c>
      <c r="G233" s="21">
        <f>IFERROR(VLOOKUP(PRO!$C233, 'All Indicators - Breakdown'!$C:$GQ, G$1, FALSE), " ")</f>
        <v>1</v>
      </c>
      <c r="H233" s="21">
        <f>IFERROR(VLOOKUP(PRO!$C233, 'All Indicators - Breakdown'!$C:$GQ, H$1, FALSE), " ")</f>
        <v>2</v>
      </c>
      <c r="I233" s="21">
        <f>IFERROR(VLOOKUP(PRO!$C233, 'All Indicators - Breakdown'!$C:$GQ, I$1, FALSE), " ")</f>
        <v>1</v>
      </c>
      <c r="J233" s="21">
        <f>IFERROR(VLOOKUP(PRO!$C233, 'All Indicators - Breakdown'!$C:$GQ, J$1, FALSE), " ")</f>
        <v>4</v>
      </c>
      <c r="K233" s="21">
        <f>IFERROR(VLOOKUP(PRO!$C233, 'All Indicators - Breakdown'!$C:$GQ, K$1, FALSE), " ")</f>
        <v>4</v>
      </c>
      <c r="L233" s="21">
        <f>IFERROR(VLOOKUP(PRO!$C233, 'All Indicators - Breakdown'!$C:$GQ, L$1, FALSE), " ")</f>
        <v>2</v>
      </c>
      <c r="M233" s="21">
        <f>IFERROR(VLOOKUP(PRO!$C233, 'All Indicators - Breakdown'!$C:$GQ, M$1, FALSE), " ")</f>
        <v>4</v>
      </c>
      <c r="N233">
        <f t="shared" si="17"/>
        <v>4</v>
      </c>
      <c r="O233">
        <f t="shared" si="18"/>
        <v>4</v>
      </c>
      <c r="P233">
        <f t="shared" si="18"/>
        <v>4</v>
      </c>
      <c r="Q233">
        <f t="shared" si="18"/>
        <v>2</v>
      </c>
      <c r="R233">
        <f t="shared" si="18"/>
        <v>2</v>
      </c>
      <c r="S233">
        <f t="shared" si="18"/>
        <v>1</v>
      </c>
      <c r="T233">
        <f t="shared" si="18"/>
        <v>1</v>
      </c>
      <c r="U233">
        <f t="shared" si="18"/>
        <v>1</v>
      </c>
    </row>
    <row r="234" spans="1:21" ht="16.3" hidden="1" thickTop="1" thickBot="1" x14ac:dyDescent="0.3">
      <c r="A234" s="20" t="s">
        <v>588</v>
      </c>
      <c r="B234" s="20" t="s">
        <v>615</v>
      </c>
      <c r="C234" s="20" t="s">
        <v>616</v>
      </c>
      <c r="D234" s="10">
        <f t="shared" si="15"/>
        <v>4</v>
      </c>
      <c r="E234" s="35">
        <f t="shared" si="16"/>
        <v>3.8</v>
      </c>
      <c r="F234" s="21">
        <f>IFERROR(VLOOKUP($C234, 'All Indicators - Breakdown'!$C:$GQ, F$1, FALSE), " ")</f>
        <v>4</v>
      </c>
      <c r="G234" s="21">
        <f>IFERROR(VLOOKUP(PRO!$C234, 'All Indicators - Breakdown'!$C:$GQ, G$1, FALSE), " ")</f>
        <v>2</v>
      </c>
      <c r="H234" s="21">
        <f>IFERROR(VLOOKUP(PRO!$C234, 'All Indicators - Breakdown'!$C:$GQ, H$1, FALSE), " ")</f>
        <v>3</v>
      </c>
      <c r="I234" s="21">
        <f>IFERROR(VLOOKUP(PRO!$C234, 'All Indicators - Breakdown'!$C:$GQ, I$1, FALSE), " ")</f>
        <v>1</v>
      </c>
      <c r="J234" s="21">
        <f>IFERROR(VLOOKUP(PRO!$C234, 'All Indicators - Breakdown'!$C:$GQ, J$1, FALSE), " ")</f>
        <v>4</v>
      </c>
      <c r="K234" s="21">
        <f>IFERROR(VLOOKUP(PRO!$C234, 'All Indicators - Breakdown'!$C:$GQ, K$1, FALSE), " ")</f>
        <v>4</v>
      </c>
      <c r="L234" s="21">
        <f>IFERROR(VLOOKUP(PRO!$C234, 'All Indicators - Breakdown'!$C:$GQ, L$1, FALSE), " ")</f>
        <v>3</v>
      </c>
      <c r="M234" s="21">
        <f>IFERROR(VLOOKUP(PRO!$C234, 'All Indicators - Breakdown'!$C:$GQ, M$1, FALSE), " ")</f>
        <v>4</v>
      </c>
      <c r="N234">
        <f t="shared" si="17"/>
        <v>4</v>
      </c>
      <c r="O234">
        <f t="shared" si="18"/>
        <v>4</v>
      </c>
      <c r="P234">
        <f t="shared" si="18"/>
        <v>4</v>
      </c>
      <c r="Q234">
        <f t="shared" si="18"/>
        <v>4</v>
      </c>
      <c r="R234">
        <f t="shared" si="18"/>
        <v>3</v>
      </c>
      <c r="S234">
        <f t="shared" si="18"/>
        <v>3</v>
      </c>
      <c r="T234">
        <f t="shared" si="18"/>
        <v>2</v>
      </c>
      <c r="U234">
        <f t="shared" si="18"/>
        <v>1</v>
      </c>
    </row>
    <row r="235" spans="1:21" ht="16.3" thickTop="1" thickBot="1" x14ac:dyDescent="0.3">
      <c r="A235" s="20" t="s">
        <v>588</v>
      </c>
      <c r="B235" s="20" t="s">
        <v>617</v>
      </c>
      <c r="C235" s="20" t="s">
        <v>618</v>
      </c>
      <c r="D235" s="10">
        <f t="shared" si="15"/>
        <v>3</v>
      </c>
      <c r="E235" s="35">
        <f t="shared" si="16"/>
        <v>2.8</v>
      </c>
      <c r="F235" s="21">
        <f>IFERROR(VLOOKUP($C235, 'All Indicators - Breakdown'!$C:$GQ, F$1, FALSE), " ")</f>
        <v>2</v>
      </c>
      <c r="G235" s="21">
        <f>IFERROR(VLOOKUP(PRO!$C235, 'All Indicators - Breakdown'!$C:$GQ, G$1, FALSE), " ")</f>
        <v>1</v>
      </c>
      <c r="H235" s="21">
        <f>IFERROR(VLOOKUP(PRO!$C235, 'All Indicators - Breakdown'!$C:$GQ, H$1, FALSE), " ")</f>
        <v>2</v>
      </c>
      <c r="I235" s="21">
        <f>IFERROR(VLOOKUP(PRO!$C235, 'All Indicators - Breakdown'!$C:$GQ, I$1, FALSE), " ")</f>
        <v>1</v>
      </c>
      <c r="J235" s="21">
        <f>IFERROR(VLOOKUP(PRO!$C235, 'All Indicators - Breakdown'!$C:$GQ, J$1, FALSE), " ")</f>
        <v>3</v>
      </c>
      <c r="K235" s="21">
        <f>IFERROR(VLOOKUP(PRO!$C235, 'All Indicators - Breakdown'!$C:$GQ, K$1, FALSE), " ")</f>
        <v>3</v>
      </c>
      <c r="L235" s="21">
        <f>IFERROR(VLOOKUP(PRO!$C235, 'All Indicators - Breakdown'!$C:$GQ, L$1, FALSE), " ")</f>
        <v>2</v>
      </c>
      <c r="M235" s="21">
        <f>IFERROR(VLOOKUP(PRO!$C235, 'All Indicators - Breakdown'!$C:$GQ, M$1, FALSE), " ")</f>
        <v>4</v>
      </c>
      <c r="N235">
        <f t="shared" si="17"/>
        <v>4</v>
      </c>
      <c r="O235">
        <f t="shared" si="18"/>
        <v>3</v>
      </c>
      <c r="P235">
        <f t="shared" si="18"/>
        <v>3</v>
      </c>
      <c r="Q235">
        <f t="shared" si="18"/>
        <v>2</v>
      </c>
      <c r="R235">
        <f t="shared" si="18"/>
        <v>2</v>
      </c>
      <c r="S235">
        <f t="shared" si="18"/>
        <v>2</v>
      </c>
      <c r="T235">
        <f t="shared" si="18"/>
        <v>1</v>
      </c>
      <c r="U235">
        <f t="shared" si="18"/>
        <v>1</v>
      </c>
    </row>
    <row r="236" spans="1:21" ht="16.3" hidden="1" thickTop="1" thickBot="1" x14ac:dyDescent="0.3">
      <c r="A236" s="20" t="s">
        <v>588</v>
      </c>
      <c r="B236" s="20" t="s">
        <v>619</v>
      </c>
      <c r="C236" s="20" t="s">
        <v>620</v>
      </c>
      <c r="D236" s="10">
        <f t="shared" si="15"/>
        <v>3</v>
      </c>
      <c r="E236" s="35">
        <f t="shared" si="16"/>
        <v>3.4</v>
      </c>
      <c r="F236" s="21">
        <f>IFERROR(VLOOKUP($C236, 'All Indicators - Breakdown'!$C:$GQ, F$1, FALSE), " ")</f>
        <v>2</v>
      </c>
      <c r="G236" s="21">
        <f>IFERROR(VLOOKUP(PRO!$C236, 'All Indicators - Breakdown'!$C:$GQ, G$1, FALSE), " ")</f>
        <v>2</v>
      </c>
      <c r="H236" s="21">
        <f>IFERROR(VLOOKUP(PRO!$C236, 'All Indicators - Breakdown'!$C:$GQ, H$1, FALSE), " ")</f>
        <v>3</v>
      </c>
      <c r="I236" s="21">
        <f>IFERROR(VLOOKUP(PRO!$C236, 'All Indicators - Breakdown'!$C:$GQ, I$1, FALSE), " ")</f>
        <v>1</v>
      </c>
      <c r="J236" s="21">
        <f>IFERROR(VLOOKUP(PRO!$C236, 'All Indicators - Breakdown'!$C:$GQ, J$1, FALSE), " ")</f>
        <v>4</v>
      </c>
      <c r="K236" s="21">
        <f>IFERROR(VLOOKUP(PRO!$C236, 'All Indicators - Breakdown'!$C:$GQ, K$1, FALSE), " ")</f>
        <v>3</v>
      </c>
      <c r="L236" s="21">
        <f>IFERROR(VLOOKUP(PRO!$C236, 'All Indicators - Breakdown'!$C:$GQ, L$1, FALSE), " ")</f>
        <v>3</v>
      </c>
      <c r="M236" s="21">
        <f>IFERROR(VLOOKUP(PRO!$C236, 'All Indicators - Breakdown'!$C:$GQ, M$1, FALSE), " ")</f>
        <v>4</v>
      </c>
      <c r="N236">
        <f t="shared" si="17"/>
        <v>4</v>
      </c>
      <c r="O236">
        <f t="shared" si="18"/>
        <v>4</v>
      </c>
      <c r="P236">
        <f t="shared" si="18"/>
        <v>3</v>
      </c>
      <c r="Q236">
        <f t="shared" si="18"/>
        <v>3</v>
      </c>
      <c r="R236">
        <f t="shared" si="18"/>
        <v>3</v>
      </c>
      <c r="S236">
        <f t="shared" si="18"/>
        <v>2</v>
      </c>
      <c r="T236">
        <f t="shared" si="18"/>
        <v>2</v>
      </c>
      <c r="U236">
        <f t="shared" si="18"/>
        <v>1</v>
      </c>
    </row>
    <row r="237" spans="1:21" ht="16.3" hidden="1" thickTop="1" thickBot="1" x14ac:dyDescent="0.3">
      <c r="A237" s="20" t="s">
        <v>588</v>
      </c>
      <c r="B237" s="20" t="s">
        <v>621</v>
      </c>
      <c r="C237" s="20" t="s">
        <v>622</v>
      </c>
      <c r="D237" s="10">
        <f t="shared" si="15"/>
        <v>4</v>
      </c>
      <c r="E237" s="35">
        <f t="shared" si="16"/>
        <v>3.8</v>
      </c>
      <c r="F237" s="21">
        <f>IFERROR(VLOOKUP($C237, 'All Indicators - Breakdown'!$C:$GQ, F$1, FALSE), " ")</f>
        <v>4</v>
      </c>
      <c r="G237" s="21">
        <f>IFERROR(VLOOKUP(PRO!$C237, 'All Indicators - Breakdown'!$C:$GQ, G$1, FALSE), " ")</f>
        <v>2</v>
      </c>
      <c r="H237" s="21">
        <f>IFERROR(VLOOKUP(PRO!$C237, 'All Indicators - Breakdown'!$C:$GQ, H$1, FALSE), " ")</f>
        <v>3</v>
      </c>
      <c r="I237" s="21">
        <f>IFERROR(VLOOKUP(PRO!$C237, 'All Indicators - Breakdown'!$C:$GQ, I$1, FALSE), " ")</f>
        <v>1</v>
      </c>
      <c r="J237" s="21">
        <f>IFERROR(VLOOKUP(PRO!$C237, 'All Indicators - Breakdown'!$C:$GQ, J$1, FALSE), " ")</f>
        <v>4</v>
      </c>
      <c r="K237" s="21">
        <f>IFERROR(VLOOKUP(PRO!$C237, 'All Indicators - Breakdown'!$C:$GQ, K$1, FALSE), " ")</f>
        <v>4</v>
      </c>
      <c r="L237" s="21">
        <f>IFERROR(VLOOKUP(PRO!$C237, 'All Indicators - Breakdown'!$C:$GQ, L$1, FALSE), " ")</f>
        <v>3</v>
      </c>
      <c r="M237" s="21">
        <f>IFERROR(VLOOKUP(PRO!$C237, 'All Indicators - Breakdown'!$C:$GQ, M$1, FALSE), " ")</f>
        <v>4</v>
      </c>
      <c r="N237">
        <f t="shared" si="17"/>
        <v>4</v>
      </c>
      <c r="O237">
        <f t="shared" si="18"/>
        <v>4</v>
      </c>
      <c r="P237">
        <f t="shared" si="18"/>
        <v>4</v>
      </c>
      <c r="Q237">
        <f t="shared" si="18"/>
        <v>4</v>
      </c>
      <c r="R237">
        <f t="shared" si="18"/>
        <v>3</v>
      </c>
      <c r="S237">
        <f t="shared" si="18"/>
        <v>3</v>
      </c>
      <c r="T237">
        <f t="shared" si="18"/>
        <v>2</v>
      </c>
      <c r="U237">
        <f t="shared" si="18"/>
        <v>1</v>
      </c>
    </row>
    <row r="238" spans="1:21" ht="16.3" thickTop="1" thickBot="1" x14ac:dyDescent="0.3">
      <c r="A238" s="20" t="s">
        <v>623</v>
      </c>
      <c r="B238" s="20" t="s">
        <v>623</v>
      </c>
      <c r="C238" s="20" t="s">
        <v>624</v>
      </c>
      <c r="D238" s="10">
        <f t="shared" si="15"/>
        <v>3</v>
      </c>
      <c r="E238" s="35">
        <f t="shared" si="16"/>
        <v>3.4</v>
      </c>
      <c r="F238" s="21">
        <f>IFERROR(VLOOKUP($C238, 'All Indicators - Breakdown'!$C:$GQ, F$1, FALSE), " ")</f>
        <v>2</v>
      </c>
      <c r="G238" s="21">
        <f>IFERROR(VLOOKUP(PRO!$C238, 'All Indicators - Breakdown'!$C:$GQ, G$1, FALSE), " ")</f>
        <v>2</v>
      </c>
      <c r="H238" s="21">
        <f>IFERROR(VLOOKUP(PRO!$C238, 'All Indicators - Breakdown'!$C:$GQ, H$1, FALSE), " ")</f>
        <v>3</v>
      </c>
      <c r="I238" s="21">
        <f>IFERROR(VLOOKUP(PRO!$C238, 'All Indicators - Breakdown'!$C:$GQ, I$1, FALSE), " ")</f>
        <v>1</v>
      </c>
      <c r="J238" s="21">
        <f>IFERROR(VLOOKUP(PRO!$C238, 'All Indicators - Breakdown'!$C:$GQ, J$1, FALSE), " ")</f>
        <v>4</v>
      </c>
      <c r="K238" s="21">
        <f>IFERROR(VLOOKUP(PRO!$C238, 'All Indicators - Breakdown'!$C:$GQ, K$1, FALSE), " ")</f>
        <v>3</v>
      </c>
      <c r="L238" s="21">
        <f>IFERROR(VLOOKUP(PRO!$C238, 'All Indicators - Breakdown'!$C:$GQ, L$1, FALSE), " ")</f>
        <v>3</v>
      </c>
      <c r="M238" s="21">
        <f>IFERROR(VLOOKUP(PRO!$C238, 'All Indicators - Breakdown'!$C:$GQ, M$1, FALSE), " ")</f>
        <v>4</v>
      </c>
      <c r="N238">
        <f t="shared" si="17"/>
        <v>4</v>
      </c>
      <c r="O238">
        <f t="shared" si="18"/>
        <v>4</v>
      </c>
      <c r="P238">
        <f t="shared" si="18"/>
        <v>3</v>
      </c>
      <c r="Q238">
        <f t="shared" si="18"/>
        <v>3</v>
      </c>
      <c r="R238">
        <f t="shared" si="18"/>
        <v>3</v>
      </c>
      <c r="S238">
        <f t="shared" si="18"/>
        <v>2</v>
      </c>
      <c r="T238">
        <f t="shared" si="18"/>
        <v>2</v>
      </c>
      <c r="U238">
        <f t="shared" si="18"/>
        <v>1</v>
      </c>
    </row>
    <row r="239" spans="1:21" ht="16.3" hidden="1" thickTop="1" thickBot="1" x14ac:dyDescent="0.3">
      <c r="A239" s="20" t="s">
        <v>623</v>
      </c>
      <c r="B239" s="20" t="s">
        <v>625</v>
      </c>
      <c r="C239" s="20" t="s">
        <v>626</v>
      </c>
      <c r="D239" s="10">
        <f t="shared" si="15"/>
        <v>3</v>
      </c>
      <c r="E239" s="35">
        <f t="shared" si="16"/>
        <v>3.4</v>
      </c>
      <c r="F239" s="21">
        <f>IFERROR(VLOOKUP($C239, 'All Indicators - Breakdown'!$C:$GQ, F$1, FALSE), " ")</f>
        <v>2</v>
      </c>
      <c r="G239" s="21">
        <f>IFERROR(VLOOKUP(PRO!$C239, 'All Indicators - Breakdown'!$C:$GQ, G$1, FALSE), " ")</f>
        <v>3</v>
      </c>
      <c r="H239" s="21">
        <f>IFERROR(VLOOKUP(PRO!$C239, 'All Indicators - Breakdown'!$C:$GQ, H$1, FALSE), " ")</f>
        <v>2</v>
      </c>
      <c r="I239" s="21">
        <f>IFERROR(VLOOKUP(PRO!$C239, 'All Indicators - Breakdown'!$C:$GQ, I$1, FALSE), " ")</f>
        <v>1</v>
      </c>
      <c r="J239" s="21">
        <f>IFERROR(VLOOKUP(PRO!$C239, 'All Indicators - Breakdown'!$C:$GQ, J$1, FALSE), " ")</f>
        <v>4</v>
      </c>
      <c r="K239" s="21">
        <f>IFERROR(VLOOKUP(PRO!$C239, 'All Indicators - Breakdown'!$C:$GQ, K$1, FALSE), " ")</f>
        <v>3</v>
      </c>
      <c r="L239" s="21">
        <f>IFERROR(VLOOKUP(PRO!$C239, 'All Indicators - Breakdown'!$C:$GQ, L$1, FALSE), " ")</f>
        <v>3</v>
      </c>
      <c r="M239" s="21">
        <f>IFERROR(VLOOKUP(PRO!$C239, 'All Indicators - Breakdown'!$C:$GQ, M$1, FALSE), " ")</f>
        <v>4</v>
      </c>
      <c r="N239">
        <f t="shared" si="17"/>
        <v>4</v>
      </c>
      <c r="O239">
        <f t="shared" si="18"/>
        <v>4</v>
      </c>
      <c r="P239">
        <f t="shared" si="18"/>
        <v>3</v>
      </c>
      <c r="Q239">
        <f t="shared" si="18"/>
        <v>3</v>
      </c>
      <c r="R239">
        <f t="shared" si="18"/>
        <v>3</v>
      </c>
      <c r="S239">
        <f t="shared" si="18"/>
        <v>2</v>
      </c>
      <c r="T239">
        <f t="shared" si="18"/>
        <v>2</v>
      </c>
      <c r="U239">
        <f t="shared" si="18"/>
        <v>1</v>
      </c>
    </row>
    <row r="240" spans="1:21" ht="16.3" hidden="1" thickTop="1" thickBot="1" x14ac:dyDescent="0.3">
      <c r="A240" s="20" t="s">
        <v>623</v>
      </c>
      <c r="B240" s="20" t="s">
        <v>627</v>
      </c>
      <c r="C240" s="20" t="s">
        <v>628</v>
      </c>
      <c r="D240" s="10">
        <f t="shared" si="15"/>
        <v>4</v>
      </c>
      <c r="E240" s="35">
        <f t="shared" si="16"/>
        <v>3.8</v>
      </c>
      <c r="F240" s="21">
        <f>IFERROR(VLOOKUP($C240, 'All Indicators - Breakdown'!$C:$GQ, F$1, FALSE), " ")</f>
        <v>4</v>
      </c>
      <c r="G240" s="21">
        <f>IFERROR(VLOOKUP(PRO!$C240, 'All Indicators - Breakdown'!$C:$GQ, G$1, FALSE), " ")</f>
        <v>3</v>
      </c>
      <c r="H240" s="21">
        <f>IFERROR(VLOOKUP(PRO!$C240, 'All Indicators - Breakdown'!$C:$GQ, H$1, FALSE), " ")</f>
        <v>4</v>
      </c>
      <c r="I240" s="21">
        <f>IFERROR(VLOOKUP(PRO!$C240, 'All Indicators - Breakdown'!$C:$GQ, I$1, FALSE), " ")</f>
        <v>1</v>
      </c>
      <c r="J240" s="21">
        <f>IFERROR(VLOOKUP(PRO!$C240, 'All Indicators - Breakdown'!$C:$GQ, J$1, FALSE), " ")</f>
        <v>4</v>
      </c>
      <c r="K240" s="21">
        <f>IFERROR(VLOOKUP(PRO!$C240, 'All Indicators - Breakdown'!$C:$GQ, K$1, FALSE), " ")</f>
        <v>3</v>
      </c>
      <c r="L240" s="21">
        <f>IFERROR(VLOOKUP(PRO!$C240, 'All Indicators - Breakdown'!$C:$GQ, L$1, FALSE), " ")</f>
        <v>3</v>
      </c>
      <c r="M240" s="21">
        <f>IFERROR(VLOOKUP(PRO!$C240, 'All Indicators - Breakdown'!$C:$GQ, M$1, FALSE), " ")</f>
        <v>4</v>
      </c>
      <c r="N240">
        <f t="shared" si="17"/>
        <v>4</v>
      </c>
      <c r="O240">
        <f t="shared" si="18"/>
        <v>4</v>
      </c>
      <c r="P240">
        <f t="shared" si="18"/>
        <v>4</v>
      </c>
      <c r="Q240">
        <f t="shared" si="18"/>
        <v>4</v>
      </c>
      <c r="R240">
        <f t="shared" si="18"/>
        <v>3</v>
      </c>
      <c r="S240">
        <f t="shared" si="18"/>
        <v>3</v>
      </c>
      <c r="T240">
        <f t="shared" si="18"/>
        <v>3</v>
      </c>
      <c r="U240">
        <f t="shared" si="18"/>
        <v>1</v>
      </c>
    </row>
    <row r="241" spans="1:21" ht="16.3" hidden="1" thickTop="1" thickBot="1" x14ac:dyDescent="0.3">
      <c r="A241" s="20" t="s">
        <v>623</v>
      </c>
      <c r="B241" s="20" t="s">
        <v>629</v>
      </c>
      <c r="C241" s="20" t="s">
        <v>630</v>
      </c>
      <c r="D241" s="10">
        <f t="shared" si="15"/>
        <v>3</v>
      </c>
      <c r="E241" s="35">
        <f t="shared" si="16"/>
        <v>3.4</v>
      </c>
      <c r="F241" s="21">
        <f>IFERROR(VLOOKUP($C241, 'All Indicators - Breakdown'!$C:$GQ, F$1, FALSE), " ")</f>
        <v>1</v>
      </c>
      <c r="G241" s="21">
        <f>IFERROR(VLOOKUP(PRO!$C241, 'All Indicators - Breakdown'!$C:$GQ, G$1, FALSE), " ")</f>
        <v>1</v>
      </c>
      <c r="H241" s="21">
        <f>IFERROR(VLOOKUP(PRO!$C241, 'All Indicators - Breakdown'!$C:$GQ, H$1, FALSE), " ")</f>
        <v>2</v>
      </c>
      <c r="I241" s="21">
        <f>IFERROR(VLOOKUP(PRO!$C241, 'All Indicators - Breakdown'!$C:$GQ, I$1, FALSE), " ")</f>
        <v>1</v>
      </c>
      <c r="J241" s="21">
        <f>IFERROR(VLOOKUP(PRO!$C241, 'All Indicators - Breakdown'!$C:$GQ, J$1, FALSE), " ")</f>
        <v>4</v>
      </c>
      <c r="K241" s="21">
        <f>IFERROR(VLOOKUP(PRO!$C241, 'All Indicators - Breakdown'!$C:$GQ, K$1, FALSE), " ")</f>
        <v>4</v>
      </c>
      <c r="L241" s="21">
        <f>IFERROR(VLOOKUP(PRO!$C241, 'All Indicators - Breakdown'!$C:$GQ, L$1, FALSE), " ")</f>
        <v>3</v>
      </c>
      <c r="M241" s="21">
        <f>IFERROR(VLOOKUP(PRO!$C241, 'All Indicators - Breakdown'!$C:$GQ, M$1, FALSE), " ")</f>
        <v>4</v>
      </c>
      <c r="N241">
        <f t="shared" si="17"/>
        <v>4</v>
      </c>
      <c r="O241">
        <f t="shared" si="18"/>
        <v>4</v>
      </c>
      <c r="P241">
        <f t="shared" si="18"/>
        <v>4</v>
      </c>
      <c r="Q241">
        <f t="shared" si="18"/>
        <v>3</v>
      </c>
      <c r="R241">
        <f t="shared" si="18"/>
        <v>2</v>
      </c>
      <c r="S241">
        <f t="shared" si="18"/>
        <v>1</v>
      </c>
      <c r="T241">
        <f t="shared" si="18"/>
        <v>1</v>
      </c>
      <c r="U241">
        <f t="shared" si="18"/>
        <v>1</v>
      </c>
    </row>
    <row r="242" spans="1:21" ht="16.3" thickTop="1" thickBot="1" x14ac:dyDescent="0.3">
      <c r="A242" s="20" t="s">
        <v>623</v>
      </c>
      <c r="B242" s="20" t="s">
        <v>631</v>
      </c>
      <c r="C242" s="20" t="s">
        <v>632</v>
      </c>
      <c r="D242" s="10">
        <f t="shared" si="15"/>
        <v>3</v>
      </c>
      <c r="E242" s="35">
        <f t="shared" si="16"/>
        <v>3.4</v>
      </c>
      <c r="F242" s="21">
        <f>IFERROR(VLOOKUP($C242, 'All Indicators - Breakdown'!$C:$GQ, F$1, FALSE), " ")</f>
        <v>2</v>
      </c>
      <c r="G242" s="21">
        <f>IFERROR(VLOOKUP(PRO!$C242, 'All Indicators - Breakdown'!$C:$GQ, G$1, FALSE), " ")</f>
        <v>2</v>
      </c>
      <c r="H242" s="21">
        <f>IFERROR(VLOOKUP(PRO!$C242, 'All Indicators - Breakdown'!$C:$GQ, H$1, FALSE), " ")</f>
        <v>3</v>
      </c>
      <c r="I242" s="21">
        <f>IFERROR(VLOOKUP(PRO!$C242, 'All Indicators - Breakdown'!$C:$GQ, I$1, FALSE), " ")</f>
        <v>1</v>
      </c>
      <c r="J242" s="21">
        <f>IFERROR(VLOOKUP(PRO!$C242, 'All Indicators - Breakdown'!$C:$GQ, J$1, FALSE), " ")</f>
        <v>4</v>
      </c>
      <c r="K242" s="21">
        <f>IFERROR(VLOOKUP(PRO!$C242, 'All Indicators - Breakdown'!$C:$GQ, K$1, FALSE), " ")</f>
        <v>3</v>
      </c>
      <c r="L242" s="21">
        <f>IFERROR(VLOOKUP(PRO!$C242, 'All Indicators - Breakdown'!$C:$GQ, L$1, FALSE), " ")</f>
        <v>3</v>
      </c>
      <c r="M242" s="21">
        <f>IFERROR(VLOOKUP(PRO!$C242, 'All Indicators - Breakdown'!$C:$GQ, M$1, FALSE), " ")</f>
        <v>4</v>
      </c>
      <c r="N242">
        <f t="shared" si="17"/>
        <v>4</v>
      </c>
      <c r="O242">
        <f t="shared" si="18"/>
        <v>4</v>
      </c>
      <c r="P242">
        <f t="shared" si="18"/>
        <v>3</v>
      </c>
      <c r="Q242">
        <f t="shared" si="18"/>
        <v>3</v>
      </c>
      <c r="R242">
        <f t="shared" si="18"/>
        <v>3</v>
      </c>
      <c r="S242">
        <f t="shared" si="18"/>
        <v>2</v>
      </c>
      <c r="T242">
        <f t="shared" si="18"/>
        <v>2</v>
      </c>
      <c r="U242">
        <f t="shared" si="18"/>
        <v>1</v>
      </c>
    </row>
    <row r="243" spans="1:21" ht="16.3" hidden="1" thickTop="1" thickBot="1" x14ac:dyDescent="0.3">
      <c r="A243" s="20" t="s">
        <v>623</v>
      </c>
      <c r="B243" s="20" t="s">
        <v>633</v>
      </c>
      <c r="C243" s="20" t="s">
        <v>634</v>
      </c>
      <c r="D243" s="10">
        <f t="shared" si="15"/>
        <v>3</v>
      </c>
      <c r="E243" s="35">
        <f t="shared" si="16"/>
        <v>3.4</v>
      </c>
      <c r="F243" s="21">
        <f>IFERROR(VLOOKUP($C243, 'All Indicators - Breakdown'!$C:$GQ, F$1, FALSE), " ")</f>
        <v>3</v>
      </c>
      <c r="G243" s="21">
        <f>IFERROR(VLOOKUP(PRO!$C243, 'All Indicators - Breakdown'!$C:$GQ, G$1, FALSE), " ")</f>
        <v>2</v>
      </c>
      <c r="H243" s="21">
        <f>IFERROR(VLOOKUP(PRO!$C243, 'All Indicators - Breakdown'!$C:$GQ, H$1, FALSE), " ")</f>
        <v>3</v>
      </c>
      <c r="I243" s="21">
        <f>IFERROR(VLOOKUP(PRO!$C243, 'All Indicators - Breakdown'!$C:$GQ, I$1, FALSE), " ")</f>
        <v>1</v>
      </c>
      <c r="J243" s="21">
        <f>IFERROR(VLOOKUP(PRO!$C243, 'All Indicators - Breakdown'!$C:$GQ, J$1, FALSE), " ")</f>
        <v>4</v>
      </c>
      <c r="K243" s="21">
        <f>IFERROR(VLOOKUP(PRO!$C243, 'All Indicators - Breakdown'!$C:$GQ, K$1, FALSE), " ")</f>
        <v>3</v>
      </c>
      <c r="L243" s="21">
        <f>IFERROR(VLOOKUP(PRO!$C243, 'All Indicators - Breakdown'!$C:$GQ, L$1, FALSE), " ")</f>
        <v>3</v>
      </c>
      <c r="M243" s="21">
        <f>IFERROR(VLOOKUP(PRO!$C243, 'All Indicators - Breakdown'!$C:$GQ, M$1, FALSE), " ")</f>
        <v>4</v>
      </c>
      <c r="N243">
        <f t="shared" si="17"/>
        <v>4</v>
      </c>
      <c r="O243">
        <f t="shared" si="18"/>
        <v>4</v>
      </c>
      <c r="P243">
        <f t="shared" si="18"/>
        <v>3</v>
      </c>
      <c r="Q243">
        <f t="shared" si="18"/>
        <v>3</v>
      </c>
      <c r="R243">
        <f t="shared" si="18"/>
        <v>3</v>
      </c>
      <c r="S243">
        <f t="shared" si="18"/>
        <v>3</v>
      </c>
      <c r="T243">
        <f t="shared" si="18"/>
        <v>2</v>
      </c>
      <c r="U243">
        <f t="shared" si="18"/>
        <v>1</v>
      </c>
    </row>
    <row r="244" spans="1:21" ht="16.3" hidden="1" thickTop="1" thickBot="1" x14ac:dyDescent="0.3">
      <c r="A244" s="20" t="s">
        <v>623</v>
      </c>
      <c r="B244" s="20" t="s">
        <v>635</v>
      </c>
      <c r="C244" s="20" t="s">
        <v>636</v>
      </c>
      <c r="D244" s="10">
        <f t="shared" si="15"/>
        <v>4</v>
      </c>
      <c r="E244" s="35">
        <f t="shared" si="16"/>
        <v>3.6</v>
      </c>
      <c r="F244" s="21">
        <f>IFERROR(VLOOKUP($C244, 'All Indicators - Breakdown'!$C:$GQ, F$1, FALSE), " ")</f>
        <v>2</v>
      </c>
      <c r="G244" s="21">
        <f>IFERROR(VLOOKUP(PRO!$C244, 'All Indicators - Breakdown'!$C:$GQ, G$1, FALSE), " ")</f>
        <v>3</v>
      </c>
      <c r="H244" s="21">
        <f>IFERROR(VLOOKUP(PRO!$C244, 'All Indicators - Breakdown'!$C:$GQ, H$1, FALSE), " ")</f>
        <v>3</v>
      </c>
      <c r="I244" s="21">
        <f>IFERROR(VLOOKUP(PRO!$C244, 'All Indicators - Breakdown'!$C:$GQ, I$1, FALSE), " ")</f>
        <v>1</v>
      </c>
      <c r="J244" s="21">
        <f>IFERROR(VLOOKUP(PRO!$C244, 'All Indicators - Breakdown'!$C:$GQ, J$1, FALSE), " ")</f>
        <v>4</v>
      </c>
      <c r="K244" s="21">
        <f>IFERROR(VLOOKUP(PRO!$C244, 'All Indicators - Breakdown'!$C:$GQ, K$1, FALSE), " ")</f>
        <v>4</v>
      </c>
      <c r="L244" s="21">
        <f>IFERROR(VLOOKUP(PRO!$C244, 'All Indicators - Breakdown'!$C:$GQ, L$1, FALSE), " ")</f>
        <v>3</v>
      </c>
      <c r="M244" s="21">
        <f>IFERROR(VLOOKUP(PRO!$C244, 'All Indicators - Breakdown'!$C:$GQ, M$1, FALSE), " ")</f>
        <v>4</v>
      </c>
      <c r="N244">
        <f t="shared" si="17"/>
        <v>4</v>
      </c>
      <c r="O244">
        <f t="shared" si="18"/>
        <v>4</v>
      </c>
      <c r="P244">
        <f t="shared" si="18"/>
        <v>4</v>
      </c>
      <c r="Q244">
        <f t="shared" si="18"/>
        <v>3</v>
      </c>
      <c r="R244">
        <f t="shared" si="18"/>
        <v>3</v>
      </c>
      <c r="S244">
        <f t="shared" si="18"/>
        <v>3</v>
      </c>
      <c r="T244">
        <f t="shared" si="18"/>
        <v>2</v>
      </c>
      <c r="U244">
        <f t="shared" si="18"/>
        <v>1</v>
      </c>
    </row>
    <row r="245" spans="1:21" ht="16.3" hidden="1" thickTop="1" thickBot="1" x14ac:dyDescent="0.3">
      <c r="A245" s="20" t="s">
        <v>637</v>
      </c>
      <c r="B245" s="20" t="s">
        <v>638</v>
      </c>
      <c r="C245" s="20" t="s">
        <v>639</v>
      </c>
      <c r="D245" s="10">
        <f t="shared" si="15"/>
        <v>3</v>
      </c>
      <c r="E245" s="35">
        <f t="shared" si="16"/>
        <v>3.2</v>
      </c>
      <c r="F245" s="21">
        <f>IFERROR(VLOOKUP($C245, 'All Indicators - Breakdown'!$C:$GQ, F$1, FALSE), " ")</f>
        <v>2</v>
      </c>
      <c r="G245" s="21">
        <f>IFERROR(VLOOKUP(PRO!$C245, 'All Indicators - Breakdown'!$C:$GQ, G$1, FALSE), " ")</f>
        <v>2</v>
      </c>
      <c r="H245" s="21">
        <f>IFERROR(VLOOKUP(PRO!$C245, 'All Indicators - Breakdown'!$C:$GQ, H$1, FALSE), " ")</f>
        <v>2</v>
      </c>
      <c r="I245" s="21">
        <f>IFERROR(VLOOKUP(PRO!$C245, 'All Indicators - Breakdown'!$C:$GQ, I$1, FALSE), " ")</f>
        <v>1</v>
      </c>
      <c r="J245" s="21">
        <f>IFERROR(VLOOKUP(PRO!$C245, 'All Indicators - Breakdown'!$C:$GQ, J$1, FALSE), " ")</f>
        <v>3</v>
      </c>
      <c r="K245" s="21">
        <f>IFERROR(VLOOKUP(PRO!$C245, 'All Indicators - Breakdown'!$C:$GQ, K$1, FALSE), " ")</f>
        <v>4</v>
      </c>
      <c r="L245" s="21">
        <f>IFERROR(VLOOKUP(PRO!$C245, 'All Indicators - Breakdown'!$C:$GQ, L$1, FALSE), " ")</f>
        <v>3</v>
      </c>
      <c r="M245" s="21">
        <f>IFERROR(VLOOKUP(PRO!$C245, 'All Indicators - Breakdown'!$C:$GQ, M$1, FALSE), " ")</f>
        <v>4</v>
      </c>
      <c r="N245">
        <f t="shared" si="17"/>
        <v>4</v>
      </c>
      <c r="O245">
        <f t="shared" si="18"/>
        <v>4</v>
      </c>
      <c r="P245">
        <f t="shared" si="18"/>
        <v>3</v>
      </c>
      <c r="Q245">
        <f t="shared" si="18"/>
        <v>3</v>
      </c>
      <c r="R245">
        <f t="shared" si="18"/>
        <v>2</v>
      </c>
      <c r="S245">
        <f t="shared" si="18"/>
        <v>2</v>
      </c>
      <c r="T245">
        <f t="shared" si="18"/>
        <v>2</v>
      </c>
      <c r="U245">
        <f t="shared" si="18"/>
        <v>1</v>
      </c>
    </row>
    <row r="246" spans="1:21" ht="16.3" hidden="1" thickTop="1" thickBot="1" x14ac:dyDescent="0.3">
      <c r="A246" s="20" t="s">
        <v>637</v>
      </c>
      <c r="B246" s="20" t="s">
        <v>640</v>
      </c>
      <c r="C246" s="20" t="s">
        <v>641</v>
      </c>
      <c r="D246" s="10">
        <f t="shared" si="15"/>
        <v>3</v>
      </c>
      <c r="E246" s="35">
        <f t="shared" si="16"/>
        <v>2.8</v>
      </c>
      <c r="F246" s="21">
        <f>IFERROR(VLOOKUP($C246, 'All Indicators - Breakdown'!$C:$GQ, F$1, FALSE), " ")</f>
        <v>1</v>
      </c>
      <c r="G246" s="21">
        <f>IFERROR(VLOOKUP(PRO!$C246, 'All Indicators - Breakdown'!$C:$GQ, G$1, FALSE), " ")</f>
        <v>1</v>
      </c>
      <c r="H246" s="21">
        <f>IFERROR(VLOOKUP(PRO!$C246, 'All Indicators - Breakdown'!$C:$GQ, H$1, FALSE), " ")</f>
        <v>2</v>
      </c>
      <c r="I246" s="21">
        <f>IFERROR(VLOOKUP(PRO!$C246, 'All Indicators - Breakdown'!$C:$GQ, I$1, FALSE), " ")</f>
        <v>1</v>
      </c>
      <c r="J246" s="21">
        <f>IFERROR(VLOOKUP(PRO!$C246, 'All Indicators - Breakdown'!$C:$GQ, J$1, FALSE), " ")</f>
        <v>3</v>
      </c>
      <c r="K246" s="21">
        <f>IFERROR(VLOOKUP(PRO!$C246, 'All Indicators - Breakdown'!$C:$GQ, K$1, FALSE), " ")</f>
        <v>3</v>
      </c>
      <c r="L246" s="21">
        <f>IFERROR(VLOOKUP(PRO!$C246, 'All Indicators - Breakdown'!$C:$GQ, L$1, FALSE), " ")</f>
        <v>2</v>
      </c>
      <c r="M246" s="21">
        <f>IFERROR(VLOOKUP(PRO!$C246, 'All Indicators - Breakdown'!$C:$GQ, M$1, FALSE), " ")</f>
        <v>4</v>
      </c>
      <c r="N246">
        <f t="shared" si="17"/>
        <v>4</v>
      </c>
      <c r="O246">
        <f t="shared" si="18"/>
        <v>3</v>
      </c>
      <c r="P246">
        <f t="shared" si="18"/>
        <v>3</v>
      </c>
      <c r="Q246">
        <f t="shared" si="18"/>
        <v>2</v>
      </c>
      <c r="R246">
        <f t="shared" si="18"/>
        <v>2</v>
      </c>
      <c r="S246">
        <f t="shared" si="18"/>
        <v>1</v>
      </c>
      <c r="T246">
        <f t="shared" si="18"/>
        <v>1</v>
      </c>
      <c r="U246">
        <f t="shared" si="18"/>
        <v>1</v>
      </c>
    </row>
    <row r="247" spans="1:21" ht="16.3" hidden="1" thickTop="1" thickBot="1" x14ac:dyDescent="0.3">
      <c r="A247" s="20" t="s">
        <v>637</v>
      </c>
      <c r="B247" s="20" t="s">
        <v>642</v>
      </c>
      <c r="C247" s="20" t="s">
        <v>643</v>
      </c>
      <c r="D247" s="10">
        <f t="shared" si="15"/>
        <v>3</v>
      </c>
      <c r="E247" s="35">
        <f t="shared" si="16"/>
        <v>3.2</v>
      </c>
      <c r="F247" s="21">
        <f>IFERROR(VLOOKUP($C247, 'All Indicators - Breakdown'!$C:$GQ, F$1, FALSE), " ")</f>
        <v>2</v>
      </c>
      <c r="G247" s="21">
        <f>IFERROR(VLOOKUP(PRO!$C247, 'All Indicators - Breakdown'!$C:$GQ, G$1, FALSE), " ")</f>
        <v>1</v>
      </c>
      <c r="H247" s="21">
        <f>IFERROR(VLOOKUP(PRO!$C247, 'All Indicators - Breakdown'!$C:$GQ, H$1, FALSE), " ")</f>
        <v>2</v>
      </c>
      <c r="I247" s="21">
        <f>IFERROR(VLOOKUP(PRO!$C247, 'All Indicators - Breakdown'!$C:$GQ, I$1, FALSE), " ")</f>
        <v>1</v>
      </c>
      <c r="J247" s="21">
        <f>IFERROR(VLOOKUP(PRO!$C247, 'All Indicators - Breakdown'!$C:$GQ, J$1, FALSE), " ")</f>
        <v>3</v>
      </c>
      <c r="K247" s="21">
        <f>IFERROR(VLOOKUP(PRO!$C247, 'All Indicators - Breakdown'!$C:$GQ, K$1, FALSE), " ")</f>
        <v>4</v>
      </c>
      <c r="L247" s="21">
        <f>IFERROR(VLOOKUP(PRO!$C247, 'All Indicators - Breakdown'!$C:$GQ, L$1, FALSE), " ")</f>
        <v>3</v>
      </c>
      <c r="M247" s="21">
        <f>IFERROR(VLOOKUP(PRO!$C247, 'All Indicators - Breakdown'!$C:$GQ, M$1, FALSE), " ")</f>
        <v>4</v>
      </c>
      <c r="N247">
        <f t="shared" si="17"/>
        <v>4</v>
      </c>
      <c r="O247">
        <f t="shared" si="18"/>
        <v>4</v>
      </c>
      <c r="P247">
        <f t="shared" si="18"/>
        <v>3</v>
      </c>
      <c r="Q247">
        <f t="shared" si="18"/>
        <v>3</v>
      </c>
      <c r="R247">
        <f t="shared" si="18"/>
        <v>2</v>
      </c>
      <c r="S247">
        <f t="shared" si="18"/>
        <v>2</v>
      </c>
      <c r="T247">
        <f t="shared" si="18"/>
        <v>1</v>
      </c>
      <c r="U247">
        <f t="shared" si="18"/>
        <v>1</v>
      </c>
    </row>
    <row r="248" spans="1:21" ht="16.3" hidden="1" thickTop="1" thickBot="1" x14ac:dyDescent="0.3">
      <c r="A248" s="20" t="s">
        <v>637</v>
      </c>
      <c r="B248" s="20" t="s">
        <v>644</v>
      </c>
      <c r="C248" s="20" t="s">
        <v>645</v>
      </c>
      <c r="D248" s="10">
        <f t="shared" si="15"/>
        <v>3</v>
      </c>
      <c r="E248" s="35">
        <f t="shared" si="16"/>
        <v>3.2</v>
      </c>
      <c r="F248" s="21">
        <f>IFERROR(VLOOKUP($C248, 'All Indicators - Breakdown'!$C:$GQ, F$1, FALSE), " ")</f>
        <v>1</v>
      </c>
      <c r="G248" s="21">
        <f>IFERROR(VLOOKUP(PRO!$C248, 'All Indicators - Breakdown'!$C:$GQ, G$1, FALSE), " ")</f>
        <v>1</v>
      </c>
      <c r="H248" s="21">
        <f>IFERROR(VLOOKUP(PRO!$C248, 'All Indicators - Breakdown'!$C:$GQ, H$1, FALSE), " ")</f>
        <v>2</v>
      </c>
      <c r="I248" s="21">
        <f>IFERROR(VLOOKUP(PRO!$C248, 'All Indicators - Breakdown'!$C:$GQ, I$1, FALSE), " ")</f>
        <v>1</v>
      </c>
      <c r="J248" s="21">
        <f>IFERROR(VLOOKUP(PRO!$C248, 'All Indicators - Breakdown'!$C:$GQ, J$1, FALSE), " ")</f>
        <v>4</v>
      </c>
      <c r="K248" s="21">
        <f>IFERROR(VLOOKUP(PRO!$C248, 'All Indicators - Breakdown'!$C:$GQ, K$1, FALSE), " ")</f>
        <v>4</v>
      </c>
      <c r="L248" s="21">
        <f>IFERROR(VLOOKUP(PRO!$C248, 'All Indicators - Breakdown'!$C:$GQ, L$1, FALSE), " ")</f>
        <v>2</v>
      </c>
      <c r="M248" s="21">
        <f>IFERROR(VLOOKUP(PRO!$C248, 'All Indicators - Breakdown'!$C:$GQ, M$1, FALSE), " ")</f>
        <v>4</v>
      </c>
      <c r="N248">
        <f t="shared" si="17"/>
        <v>4</v>
      </c>
      <c r="O248">
        <f t="shared" si="18"/>
        <v>4</v>
      </c>
      <c r="P248">
        <f t="shared" si="18"/>
        <v>4</v>
      </c>
      <c r="Q248">
        <f t="shared" si="18"/>
        <v>2</v>
      </c>
      <c r="R248">
        <f t="shared" si="18"/>
        <v>2</v>
      </c>
      <c r="S248">
        <f t="shared" si="18"/>
        <v>1</v>
      </c>
      <c r="T248">
        <f t="shared" si="18"/>
        <v>1</v>
      </c>
      <c r="U248">
        <f t="shared" si="18"/>
        <v>1</v>
      </c>
    </row>
    <row r="249" spans="1:21" ht="16.3" hidden="1" thickTop="1" thickBot="1" x14ac:dyDescent="0.3">
      <c r="A249" s="20" t="s">
        <v>637</v>
      </c>
      <c r="B249" s="20" t="s">
        <v>646</v>
      </c>
      <c r="C249" s="20" t="s">
        <v>647</v>
      </c>
      <c r="D249" s="10">
        <f t="shared" si="15"/>
        <v>3</v>
      </c>
      <c r="E249" s="35">
        <f t="shared" si="16"/>
        <v>3.2</v>
      </c>
      <c r="F249" s="21">
        <f>IFERROR(VLOOKUP($C249, 'All Indicators - Breakdown'!$C:$GQ, F$1, FALSE), " ")</f>
        <v>2</v>
      </c>
      <c r="G249" s="21">
        <f>IFERROR(VLOOKUP(PRO!$C249, 'All Indicators - Breakdown'!$C:$GQ, G$1, FALSE), " ")</f>
        <v>2</v>
      </c>
      <c r="H249" s="21">
        <f>IFERROR(VLOOKUP(PRO!$C249, 'All Indicators - Breakdown'!$C:$GQ, H$1, FALSE), " ")</f>
        <v>2</v>
      </c>
      <c r="I249" s="21">
        <f>IFERROR(VLOOKUP(PRO!$C249, 'All Indicators - Breakdown'!$C:$GQ, I$1, FALSE), " ")</f>
        <v>1</v>
      </c>
      <c r="J249" s="21">
        <f>IFERROR(VLOOKUP(PRO!$C249, 'All Indicators - Breakdown'!$C:$GQ, J$1, FALSE), " ")</f>
        <v>4</v>
      </c>
      <c r="K249" s="21">
        <f>IFERROR(VLOOKUP(PRO!$C249, 'All Indicators - Breakdown'!$C:$GQ, K$1, FALSE), " ")</f>
        <v>4</v>
      </c>
      <c r="L249" s="21">
        <f>IFERROR(VLOOKUP(PRO!$C249, 'All Indicators - Breakdown'!$C:$GQ, L$1, FALSE), " ")</f>
        <v>2</v>
      </c>
      <c r="M249" s="21">
        <f>IFERROR(VLOOKUP(PRO!$C249, 'All Indicators - Breakdown'!$C:$GQ, M$1, FALSE), " ")</f>
        <v>4</v>
      </c>
      <c r="N249">
        <f t="shared" si="17"/>
        <v>4</v>
      </c>
      <c r="O249">
        <f t="shared" si="18"/>
        <v>4</v>
      </c>
      <c r="P249">
        <f t="shared" si="18"/>
        <v>4</v>
      </c>
      <c r="Q249">
        <f t="shared" si="18"/>
        <v>2</v>
      </c>
      <c r="R249">
        <f t="shared" si="18"/>
        <v>2</v>
      </c>
      <c r="S249">
        <f t="shared" si="18"/>
        <v>2</v>
      </c>
      <c r="T249">
        <f t="shared" si="18"/>
        <v>2</v>
      </c>
      <c r="U249">
        <f t="shared" si="18"/>
        <v>1</v>
      </c>
    </row>
    <row r="250" spans="1:21" ht="16.3" thickTop="1" thickBot="1" x14ac:dyDescent="0.3">
      <c r="A250" s="20" t="s">
        <v>637</v>
      </c>
      <c r="B250" s="20" t="s">
        <v>648</v>
      </c>
      <c r="C250" s="20" t="s">
        <v>649</v>
      </c>
      <c r="D250" s="10">
        <f t="shared" si="15"/>
        <v>4</v>
      </c>
      <c r="E250" s="35">
        <f t="shared" si="16"/>
        <v>3.6</v>
      </c>
      <c r="F250" s="21">
        <f>IFERROR(VLOOKUP($C250, 'All Indicators - Breakdown'!$C:$GQ, F$1, FALSE), " ")</f>
        <v>2</v>
      </c>
      <c r="G250" s="21">
        <f>IFERROR(VLOOKUP(PRO!$C250, 'All Indicators - Breakdown'!$C:$GQ, G$1, FALSE), " ")</f>
        <v>1</v>
      </c>
      <c r="H250" s="21">
        <f>IFERROR(VLOOKUP(PRO!$C250, 'All Indicators - Breakdown'!$C:$GQ, H$1, FALSE), " ")</f>
        <v>3</v>
      </c>
      <c r="I250" s="21">
        <f>IFERROR(VLOOKUP(PRO!$C250, 'All Indicators - Breakdown'!$C:$GQ, I$1, FALSE), " ")</f>
        <v>1</v>
      </c>
      <c r="J250" s="21">
        <f>IFERROR(VLOOKUP(PRO!$C250, 'All Indicators - Breakdown'!$C:$GQ, J$1, FALSE), " ")</f>
        <v>4</v>
      </c>
      <c r="K250" s="21">
        <f>IFERROR(VLOOKUP(PRO!$C250, 'All Indicators - Breakdown'!$C:$GQ, K$1, FALSE), " ")</f>
        <v>4</v>
      </c>
      <c r="L250" s="21">
        <f>IFERROR(VLOOKUP(PRO!$C250, 'All Indicators - Breakdown'!$C:$GQ, L$1, FALSE), " ")</f>
        <v>3</v>
      </c>
      <c r="M250" s="21">
        <f>IFERROR(VLOOKUP(PRO!$C250, 'All Indicators - Breakdown'!$C:$GQ, M$1, FALSE), " ")</f>
        <v>4</v>
      </c>
      <c r="N250">
        <f t="shared" si="17"/>
        <v>4</v>
      </c>
      <c r="O250">
        <f t="shared" si="18"/>
        <v>4</v>
      </c>
      <c r="P250">
        <f t="shared" si="18"/>
        <v>4</v>
      </c>
      <c r="Q250">
        <f t="shared" si="18"/>
        <v>3</v>
      </c>
      <c r="R250">
        <f t="shared" si="18"/>
        <v>3</v>
      </c>
      <c r="S250">
        <f t="shared" si="18"/>
        <v>2</v>
      </c>
      <c r="T250">
        <f t="shared" si="18"/>
        <v>1</v>
      </c>
      <c r="U250">
        <f t="shared" si="18"/>
        <v>1</v>
      </c>
    </row>
    <row r="251" spans="1:21" ht="16.3" hidden="1" thickTop="1" thickBot="1" x14ac:dyDescent="0.3">
      <c r="A251" s="20" t="s">
        <v>637</v>
      </c>
      <c r="B251" s="20" t="s">
        <v>650</v>
      </c>
      <c r="C251" s="20" t="s">
        <v>651</v>
      </c>
      <c r="D251" s="10">
        <f t="shared" si="15"/>
        <v>4</v>
      </c>
      <c r="E251" s="35">
        <f t="shared" si="16"/>
        <v>4</v>
      </c>
      <c r="F251" s="21">
        <f>IFERROR(VLOOKUP($C251, 'All Indicators - Breakdown'!$C:$GQ, F$1, FALSE), " ")</f>
        <v>4</v>
      </c>
      <c r="G251" s="21">
        <f>IFERROR(VLOOKUP(PRO!$C251, 'All Indicators - Breakdown'!$C:$GQ, G$1, FALSE), " ")</f>
        <v>2</v>
      </c>
      <c r="H251" s="21">
        <f>IFERROR(VLOOKUP(PRO!$C251, 'All Indicators - Breakdown'!$C:$GQ, H$1, FALSE), " ")</f>
        <v>4</v>
      </c>
      <c r="I251" s="21">
        <f>IFERROR(VLOOKUP(PRO!$C251, 'All Indicators - Breakdown'!$C:$GQ, I$1, FALSE), " ")</f>
        <v>1</v>
      </c>
      <c r="J251" s="21">
        <f>IFERROR(VLOOKUP(PRO!$C251, 'All Indicators - Breakdown'!$C:$GQ, J$1, FALSE), " ")</f>
        <v>4</v>
      </c>
      <c r="K251" s="21">
        <f>IFERROR(VLOOKUP(PRO!$C251, 'All Indicators - Breakdown'!$C:$GQ, K$1, FALSE), " ")</f>
        <v>4</v>
      </c>
      <c r="L251" s="21">
        <f>IFERROR(VLOOKUP(PRO!$C251, 'All Indicators - Breakdown'!$C:$GQ, L$1, FALSE), " ")</f>
        <v>3</v>
      </c>
      <c r="M251" s="21">
        <f>IFERROR(VLOOKUP(PRO!$C251, 'All Indicators - Breakdown'!$C:$GQ, M$1, FALSE), " ")</f>
        <v>4</v>
      </c>
      <c r="N251">
        <f t="shared" si="17"/>
        <v>4</v>
      </c>
      <c r="O251">
        <f t="shared" si="18"/>
        <v>4</v>
      </c>
      <c r="P251">
        <f t="shared" si="18"/>
        <v>4</v>
      </c>
      <c r="Q251">
        <f t="shared" si="18"/>
        <v>4</v>
      </c>
      <c r="R251">
        <f t="shared" si="18"/>
        <v>4</v>
      </c>
      <c r="S251">
        <f t="shared" si="18"/>
        <v>3</v>
      </c>
      <c r="T251">
        <f t="shared" si="18"/>
        <v>2</v>
      </c>
      <c r="U251">
        <f t="shared" si="18"/>
        <v>1</v>
      </c>
    </row>
    <row r="252" spans="1:21" ht="16.3" thickTop="1" thickBot="1" x14ac:dyDescent="0.3">
      <c r="A252" s="20" t="s">
        <v>652</v>
      </c>
      <c r="B252" s="20" t="s">
        <v>653</v>
      </c>
      <c r="C252" s="20" t="s">
        <v>654</v>
      </c>
      <c r="D252" s="10">
        <f t="shared" si="15"/>
        <v>2</v>
      </c>
      <c r="E252" s="35">
        <f t="shared" si="16"/>
        <v>2</v>
      </c>
      <c r="F252" s="21">
        <f>IFERROR(VLOOKUP($C252, 'All Indicators - Breakdown'!$C:$GQ, F$1, FALSE), " ")</f>
        <v>1</v>
      </c>
      <c r="G252" s="21">
        <f>IFERROR(VLOOKUP(PRO!$C252, 'All Indicators - Breakdown'!$C:$GQ, G$1, FALSE), " ")</f>
        <v>1</v>
      </c>
      <c r="H252" s="21">
        <f>IFERROR(VLOOKUP(PRO!$C252, 'All Indicators - Breakdown'!$C:$GQ, H$1, FALSE), " ")</f>
        <v>2</v>
      </c>
      <c r="I252" s="21">
        <f>IFERROR(VLOOKUP(PRO!$C252, 'All Indicators - Breakdown'!$C:$GQ, I$1, FALSE), " ")</f>
        <v>1</v>
      </c>
      <c r="J252" s="21">
        <f>IFERROR(VLOOKUP(PRO!$C252, 'All Indicators - Breakdown'!$C:$GQ, J$1, FALSE), " ")</f>
        <v>3</v>
      </c>
      <c r="K252" s="21">
        <f>IFERROR(VLOOKUP(PRO!$C252, 'All Indicators - Breakdown'!$C:$GQ, K$1, FALSE), " ")</f>
        <v>1</v>
      </c>
      <c r="L252" s="21">
        <f>IFERROR(VLOOKUP(PRO!$C252, 'All Indicators - Breakdown'!$C:$GQ, L$1, FALSE), " ")</f>
        <v>1</v>
      </c>
      <c r="M252" s="21">
        <f>IFERROR(VLOOKUP(PRO!$C252, 'All Indicators - Breakdown'!$C:$GQ, M$1, FALSE), " ")</f>
        <v>3</v>
      </c>
      <c r="N252">
        <f t="shared" si="17"/>
        <v>3</v>
      </c>
      <c r="O252">
        <f t="shared" si="18"/>
        <v>3</v>
      </c>
      <c r="P252">
        <f t="shared" si="18"/>
        <v>2</v>
      </c>
      <c r="Q252">
        <f t="shared" si="18"/>
        <v>1</v>
      </c>
      <c r="R252">
        <f t="shared" si="18"/>
        <v>1</v>
      </c>
      <c r="S252">
        <f t="shared" si="18"/>
        <v>1</v>
      </c>
      <c r="T252">
        <f t="shared" si="18"/>
        <v>1</v>
      </c>
      <c r="U252">
        <f t="shared" si="18"/>
        <v>1</v>
      </c>
    </row>
    <row r="253" spans="1:21" ht="16.3" thickTop="1" thickBot="1" x14ac:dyDescent="0.3">
      <c r="A253" s="20" t="s">
        <v>652</v>
      </c>
      <c r="B253" s="20" t="s">
        <v>655</v>
      </c>
      <c r="C253" s="20" t="s">
        <v>656</v>
      </c>
      <c r="D253" s="10">
        <f t="shared" si="15"/>
        <v>3</v>
      </c>
      <c r="E253" s="35">
        <f t="shared" si="16"/>
        <v>3</v>
      </c>
      <c r="F253" s="21">
        <f>IFERROR(VLOOKUP($C253, 'All Indicators - Breakdown'!$C:$GQ, F$1, FALSE), " ")</f>
        <v>1</v>
      </c>
      <c r="G253" s="21">
        <f>IFERROR(VLOOKUP(PRO!$C253, 'All Indicators - Breakdown'!$C:$GQ, G$1, FALSE), " ")</f>
        <v>1</v>
      </c>
      <c r="H253" s="21">
        <f>IFERROR(VLOOKUP(PRO!$C253, 'All Indicators - Breakdown'!$C:$GQ, H$1, FALSE), " ")</f>
        <v>2</v>
      </c>
      <c r="I253" s="21">
        <f>IFERROR(VLOOKUP(PRO!$C253, 'All Indicators - Breakdown'!$C:$GQ, I$1, FALSE), " ")</f>
        <v>1</v>
      </c>
      <c r="J253" s="21">
        <f>IFERROR(VLOOKUP(PRO!$C253, 'All Indicators - Breakdown'!$C:$GQ, J$1, FALSE), " ")</f>
        <v>4</v>
      </c>
      <c r="K253" s="21">
        <f>IFERROR(VLOOKUP(PRO!$C253, 'All Indicators - Breakdown'!$C:$GQ, K$1, FALSE), " ")</f>
        <v>3</v>
      </c>
      <c r="L253" s="21">
        <f>IFERROR(VLOOKUP(PRO!$C253, 'All Indicators - Breakdown'!$C:$GQ, L$1, FALSE), " ")</f>
        <v>2</v>
      </c>
      <c r="M253" s="21">
        <f>IFERROR(VLOOKUP(PRO!$C253, 'All Indicators - Breakdown'!$C:$GQ, M$1, FALSE), " ")</f>
        <v>4</v>
      </c>
      <c r="N253">
        <f t="shared" si="17"/>
        <v>4</v>
      </c>
      <c r="O253">
        <f t="shared" si="18"/>
        <v>4</v>
      </c>
      <c r="P253">
        <f t="shared" si="18"/>
        <v>3</v>
      </c>
      <c r="Q253">
        <f t="shared" si="18"/>
        <v>2</v>
      </c>
      <c r="R253">
        <f t="shared" si="18"/>
        <v>2</v>
      </c>
      <c r="S253">
        <f t="shared" si="18"/>
        <v>1</v>
      </c>
      <c r="T253">
        <f t="shared" si="18"/>
        <v>1</v>
      </c>
      <c r="U253">
        <f t="shared" si="18"/>
        <v>1</v>
      </c>
    </row>
    <row r="254" spans="1:21" ht="16.3" thickTop="1" thickBot="1" x14ac:dyDescent="0.3">
      <c r="A254" s="20" t="s">
        <v>652</v>
      </c>
      <c r="B254" s="20" t="s">
        <v>657</v>
      </c>
      <c r="C254" s="20" t="s">
        <v>658</v>
      </c>
      <c r="D254" s="10">
        <f t="shared" si="15"/>
        <v>3</v>
      </c>
      <c r="E254" s="35">
        <f t="shared" si="16"/>
        <v>3.2</v>
      </c>
      <c r="F254" s="21">
        <f>IFERROR(VLOOKUP($C254, 'All Indicators - Breakdown'!$C:$GQ, F$1, FALSE), " ")</f>
        <v>2</v>
      </c>
      <c r="G254" s="21">
        <f>IFERROR(VLOOKUP(PRO!$C254, 'All Indicators - Breakdown'!$C:$GQ, G$1, FALSE), " ")</f>
        <v>1</v>
      </c>
      <c r="H254" s="21">
        <f>IFERROR(VLOOKUP(PRO!$C254, 'All Indicators - Breakdown'!$C:$GQ, H$1, FALSE), " ")</f>
        <v>2</v>
      </c>
      <c r="I254" s="21">
        <f>IFERROR(VLOOKUP(PRO!$C254, 'All Indicators - Breakdown'!$C:$GQ, I$1, FALSE), " ")</f>
        <v>1</v>
      </c>
      <c r="J254" s="21">
        <f>IFERROR(VLOOKUP(PRO!$C254, 'All Indicators - Breakdown'!$C:$GQ, J$1, FALSE), " ")</f>
        <v>3</v>
      </c>
      <c r="K254" s="21">
        <f>IFERROR(VLOOKUP(PRO!$C254, 'All Indicators - Breakdown'!$C:$GQ, K$1, FALSE), " ")</f>
        <v>4</v>
      </c>
      <c r="L254" s="21">
        <f>IFERROR(VLOOKUP(PRO!$C254, 'All Indicators - Breakdown'!$C:$GQ, L$1, FALSE), " ")</f>
        <v>3</v>
      </c>
      <c r="M254" s="21">
        <f>IFERROR(VLOOKUP(PRO!$C254, 'All Indicators - Breakdown'!$C:$GQ, M$1, FALSE), " ")</f>
        <v>4</v>
      </c>
      <c r="N254">
        <f t="shared" si="17"/>
        <v>4</v>
      </c>
      <c r="O254">
        <f t="shared" si="18"/>
        <v>4</v>
      </c>
      <c r="P254">
        <f t="shared" si="18"/>
        <v>3</v>
      </c>
      <c r="Q254">
        <f t="shared" si="18"/>
        <v>3</v>
      </c>
      <c r="R254">
        <f t="shared" si="18"/>
        <v>2</v>
      </c>
      <c r="S254">
        <f t="shared" si="18"/>
        <v>2</v>
      </c>
      <c r="T254">
        <f t="shared" si="18"/>
        <v>1</v>
      </c>
      <c r="U254">
        <f t="shared" si="18"/>
        <v>1</v>
      </c>
    </row>
    <row r="255" spans="1:21" ht="16.3" hidden="1" thickTop="1" thickBot="1" x14ac:dyDescent="0.3">
      <c r="A255" s="20" t="s">
        <v>652</v>
      </c>
      <c r="B255" s="20" t="s">
        <v>659</v>
      </c>
      <c r="C255" s="20" t="s">
        <v>660</v>
      </c>
      <c r="D255" s="10">
        <f t="shared" si="15"/>
        <v>4</v>
      </c>
      <c r="E255" s="35">
        <f t="shared" si="16"/>
        <v>3.6</v>
      </c>
      <c r="F255" s="21">
        <f>IFERROR(VLOOKUP($C255, 'All Indicators - Breakdown'!$C:$GQ, F$1, FALSE), " ")</f>
        <v>1</v>
      </c>
      <c r="G255" s="21">
        <f>IFERROR(VLOOKUP(PRO!$C255, 'All Indicators - Breakdown'!$C:$GQ, G$1, FALSE), " ")</f>
        <v>2</v>
      </c>
      <c r="H255" s="21">
        <f>IFERROR(VLOOKUP(PRO!$C255, 'All Indicators - Breakdown'!$C:$GQ, H$1, FALSE), " ")</f>
        <v>3</v>
      </c>
      <c r="I255" s="21">
        <f>IFERROR(VLOOKUP(PRO!$C255, 'All Indicators - Breakdown'!$C:$GQ, I$1, FALSE), " ")</f>
        <v>1</v>
      </c>
      <c r="J255" s="21">
        <f>IFERROR(VLOOKUP(PRO!$C255, 'All Indicators - Breakdown'!$C:$GQ, J$1, FALSE), " ")</f>
        <v>4</v>
      </c>
      <c r="K255" s="21">
        <f>IFERROR(VLOOKUP(PRO!$C255, 'All Indicators - Breakdown'!$C:$GQ, K$1, FALSE), " ")</f>
        <v>4</v>
      </c>
      <c r="L255" s="21">
        <f>IFERROR(VLOOKUP(PRO!$C255, 'All Indicators - Breakdown'!$C:$GQ, L$1, FALSE), " ")</f>
        <v>3</v>
      </c>
      <c r="M255" s="21">
        <f>IFERROR(VLOOKUP(PRO!$C255, 'All Indicators - Breakdown'!$C:$GQ, M$1, FALSE), " ")</f>
        <v>4</v>
      </c>
      <c r="N255">
        <f t="shared" si="17"/>
        <v>4</v>
      </c>
      <c r="O255">
        <f t="shared" si="18"/>
        <v>4</v>
      </c>
      <c r="P255">
        <f t="shared" si="18"/>
        <v>4</v>
      </c>
      <c r="Q255">
        <f t="shared" si="18"/>
        <v>3</v>
      </c>
      <c r="R255">
        <f t="shared" si="18"/>
        <v>3</v>
      </c>
      <c r="S255">
        <f t="shared" si="18"/>
        <v>2</v>
      </c>
      <c r="T255">
        <f t="shared" si="18"/>
        <v>1</v>
      </c>
      <c r="U255">
        <f t="shared" si="18"/>
        <v>1</v>
      </c>
    </row>
    <row r="256" spans="1:21" ht="16.3" thickTop="1" thickBot="1" x14ac:dyDescent="0.3">
      <c r="A256" s="20" t="s">
        <v>652</v>
      </c>
      <c r="B256" s="20" t="s">
        <v>661</v>
      </c>
      <c r="C256" s="20" t="s">
        <v>662</v>
      </c>
      <c r="D256" s="10">
        <f t="shared" si="15"/>
        <v>3</v>
      </c>
      <c r="E256" s="35">
        <f t="shared" si="16"/>
        <v>3.2</v>
      </c>
      <c r="F256" s="21">
        <f>IFERROR(VLOOKUP($C256, 'All Indicators - Breakdown'!$C:$GQ, F$1, FALSE), " ")</f>
        <v>2</v>
      </c>
      <c r="G256" s="21">
        <f>IFERROR(VLOOKUP(PRO!$C256, 'All Indicators - Breakdown'!$C:$GQ, G$1, FALSE), " ")</f>
        <v>2</v>
      </c>
      <c r="H256" s="21">
        <f>IFERROR(VLOOKUP(PRO!$C256, 'All Indicators - Breakdown'!$C:$GQ, H$1, FALSE), " ")</f>
        <v>3</v>
      </c>
      <c r="I256" s="21">
        <f>IFERROR(VLOOKUP(PRO!$C256, 'All Indicators - Breakdown'!$C:$GQ, I$1, FALSE), " ")</f>
        <v>1</v>
      </c>
      <c r="J256" s="21">
        <f>IFERROR(VLOOKUP(PRO!$C256, 'All Indicators - Breakdown'!$C:$GQ, J$1, FALSE), " ")</f>
        <v>4</v>
      </c>
      <c r="K256" s="21">
        <f>IFERROR(VLOOKUP(PRO!$C256, 'All Indicators - Breakdown'!$C:$GQ, K$1, FALSE), " ")</f>
        <v>3</v>
      </c>
      <c r="L256" s="21">
        <f>IFERROR(VLOOKUP(PRO!$C256, 'All Indicators - Breakdown'!$C:$GQ, L$1, FALSE), " ")</f>
        <v>2</v>
      </c>
      <c r="M256" s="21">
        <f>IFERROR(VLOOKUP(PRO!$C256, 'All Indicators - Breakdown'!$C:$GQ, M$1, FALSE), " ")</f>
        <v>4</v>
      </c>
      <c r="N256">
        <f t="shared" si="17"/>
        <v>4</v>
      </c>
      <c r="O256">
        <f t="shared" si="18"/>
        <v>4</v>
      </c>
      <c r="P256">
        <f t="shared" si="18"/>
        <v>3</v>
      </c>
      <c r="Q256">
        <f t="shared" si="18"/>
        <v>3</v>
      </c>
      <c r="R256">
        <f t="shared" si="18"/>
        <v>2</v>
      </c>
      <c r="S256">
        <f t="shared" si="18"/>
        <v>2</v>
      </c>
      <c r="T256">
        <f t="shared" si="18"/>
        <v>2</v>
      </c>
      <c r="U256">
        <f t="shared" si="18"/>
        <v>1</v>
      </c>
    </row>
    <row r="257" spans="1:21" ht="16.3" thickTop="1" thickBot="1" x14ac:dyDescent="0.3">
      <c r="A257" s="20" t="s">
        <v>652</v>
      </c>
      <c r="B257" s="20" t="s">
        <v>652</v>
      </c>
      <c r="C257" s="20" t="s">
        <v>663</v>
      </c>
      <c r="D257" s="10">
        <f t="shared" si="15"/>
        <v>3</v>
      </c>
      <c r="E257" s="35">
        <f t="shared" si="16"/>
        <v>3.2</v>
      </c>
      <c r="F257" s="21">
        <f>IFERROR(VLOOKUP($C257, 'All Indicators - Breakdown'!$C:$GQ, F$1, FALSE), " ")</f>
        <v>1</v>
      </c>
      <c r="G257" s="21">
        <f>IFERROR(VLOOKUP(PRO!$C257, 'All Indicators - Breakdown'!$C:$GQ, G$1, FALSE), " ")</f>
        <v>1</v>
      </c>
      <c r="H257" s="21">
        <f>IFERROR(VLOOKUP(PRO!$C257, 'All Indicators - Breakdown'!$C:$GQ, H$1, FALSE), " ")</f>
        <v>2</v>
      </c>
      <c r="I257" s="21">
        <f>IFERROR(VLOOKUP(PRO!$C257, 'All Indicators - Breakdown'!$C:$GQ, I$1, FALSE), " ")</f>
        <v>1</v>
      </c>
      <c r="J257" s="21">
        <f>IFERROR(VLOOKUP(PRO!$C257, 'All Indicators - Breakdown'!$C:$GQ, J$1, FALSE), " ")</f>
        <v>4</v>
      </c>
      <c r="K257" s="21">
        <f>IFERROR(VLOOKUP(PRO!$C257, 'All Indicators - Breakdown'!$C:$GQ, K$1, FALSE), " ")</f>
        <v>3</v>
      </c>
      <c r="L257" s="21">
        <f>IFERROR(VLOOKUP(PRO!$C257, 'All Indicators - Breakdown'!$C:$GQ, L$1, FALSE), " ")</f>
        <v>3</v>
      </c>
      <c r="M257" s="21">
        <f>IFERROR(VLOOKUP(PRO!$C257, 'All Indicators - Breakdown'!$C:$GQ, M$1, FALSE), " ")</f>
        <v>4</v>
      </c>
      <c r="N257">
        <f t="shared" si="17"/>
        <v>4</v>
      </c>
      <c r="O257">
        <f t="shared" si="18"/>
        <v>4</v>
      </c>
      <c r="P257">
        <f t="shared" si="18"/>
        <v>3</v>
      </c>
      <c r="Q257">
        <f t="shared" si="18"/>
        <v>3</v>
      </c>
      <c r="R257">
        <f t="shared" si="18"/>
        <v>2</v>
      </c>
      <c r="S257">
        <f t="shared" si="18"/>
        <v>1</v>
      </c>
      <c r="T257">
        <f t="shared" si="18"/>
        <v>1</v>
      </c>
      <c r="U257">
        <f t="shared" si="18"/>
        <v>1</v>
      </c>
    </row>
    <row r="258" spans="1:21" ht="16.3" hidden="1" thickTop="1" thickBot="1" x14ac:dyDescent="0.3">
      <c r="A258" s="20" t="s">
        <v>652</v>
      </c>
      <c r="B258" s="20" t="s">
        <v>664</v>
      </c>
      <c r="C258" s="20" t="s">
        <v>665</v>
      </c>
      <c r="D258" s="10">
        <f t="shared" si="15"/>
        <v>3</v>
      </c>
      <c r="E258" s="35">
        <f t="shared" si="16"/>
        <v>3.4</v>
      </c>
      <c r="F258" s="21">
        <f>IFERROR(VLOOKUP($C258, 'All Indicators - Breakdown'!$C:$GQ, F$1, FALSE), " ")</f>
        <v>1</v>
      </c>
      <c r="G258" s="21">
        <f>IFERROR(VLOOKUP(PRO!$C258, 'All Indicators - Breakdown'!$C:$GQ, G$1, FALSE), " ")</f>
        <v>1</v>
      </c>
      <c r="H258" s="21">
        <f>IFERROR(VLOOKUP(PRO!$C258, 'All Indicators - Breakdown'!$C:$GQ, H$1, FALSE), " ")</f>
        <v>3</v>
      </c>
      <c r="I258" s="21">
        <f>IFERROR(VLOOKUP(PRO!$C258, 'All Indicators - Breakdown'!$C:$GQ, I$1, FALSE), " ")</f>
        <v>1</v>
      </c>
      <c r="J258" s="21">
        <f>IFERROR(VLOOKUP(PRO!$C258, 'All Indicators - Breakdown'!$C:$GQ, J$1, FALSE), " ")</f>
        <v>4</v>
      </c>
      <c r="K258" s="21">
        <f>IFERROR(VLOOKUP(PRO!$C258, 'All Indicators - Breakdown'!$C:$GQ, K$1, FALSE), " ")</f>
        <v>3</v>
      </c>
      <c r="L258" s="21">
        <f>IFERROR(VLOOKUP(PRO!$C258, 'All Indicators - Breakdown'!$C:$GQ, L$1, FALSE), " ")</f>
        <v>3</v>
      </c>
      <c r="M258" s="21">
        <f>IFERROR(VLOOKUP(PRO!$C258, 'All Indicators - Breakdown'!$C:$GQ, M$1, FALSE), " ")</f>
        <v>4</v>
      </c>
      <c r="N258">
        <f t="shared" si="17"/>
        <v>4</v>
      </c>
      <c r="O258">
        <f t="shared" si="18"/>
        <v>4</v>
      </c>
      <c r="P258">
        <f t="shared" si="18"/>
        <v>3</v>
      </c>
      <c r="Q258">
        <f t="shared" si="18"/>
        <v>3</v>
      </c>
      <c r="R258">
        <f t="shared" si="18"/>
        <v>3</v>
      </c>
      <c r="S258">
        <f t="shared" si="18"/>
        <v>1</v>
      </c>
      <c r="T258">
        <f t="shared" si="18"/>
        <v>1</v>
      </c>
      <c r="U258">
        <f t="shared" si="18"/>
        <v>1</v>
      </c>
    </row>
    <row r="259" spans="1:21" ht="16.3" hidden="1" thickTop="1" thickBot="1" x14ac:dyDescent="0.3">
      <c r="A259" s="20" t="s">
        <v>652</v>
      </c>
      <c r="B259" s="20" t="s">
        <v>666</v>
      </c>
      <c r="C259" s="20" t="s">
        <v>667</v>
      </c>
      <c r="D259" s="10">
        <f t="shared" si="15"/>
        <v>4</v>
      </c>
      <c r="E259" s="35">
        <f t="shared" si="16"/>
        <v>3.6</v>
      </c>
      <c r="F259" s="21">
        <f>IFERROR(VLOOKUP($C259, 'All Indicators - Breakdown'!$C:$GQ, F$1, FALSE), " ")</f>
        <v>1</v>
      </c>
      <c r="G259" s="21">
        <f>IFERROR(VLOOKUP(PRO!$C259, 'All Indicators - Breakdown'!$C:$GQ, G$1, FALSE), " ")</f>
        <v>2</v>
      </c>
      <c r="H259" s="21">
        <f>IFERROR(VLOOKUP(PRO!$C259, 'All Indicators - Breakdown'!$C:$GQ, H$1, FALSE), " ")</f>
        <v>3</v>
      </c>
      <c r="I259" s="21">
        <f>IFERROR(VLOOKUP(PRO!$C259, 'All Indicators - Breakdown'!$C:$GQ, I$1, FALSE), " ")</f>
        <v>1</v>
      </c>
      <c r="J259" s="21">
        <f>IFERROR(VLOOKUP(PRO!$C259, 'All Indicators - Breakdown'!$C:$GQ, J$1, FALSE), " ")</f>
        <v>4</v>
      </c>
      <c r="K259" s="21">
        <f>IFERROR(VLOOKUP(PRO!$C259, 'All Indicators - Breakdown'!$C:$GQ, K$1, FALSE), " ")</f>
        <v>4</v>
      </c>
      <c r="L259" s="21">
        <f>IFERROR(VLOOKUP(PRO!$C259, 'All Indicators - Breakdown'!$C:$GQ, L$1, FALSE), " ")</f>
        <v>3</v>
      </c>
      <c r="M259" s="21">
        <f>IFERROR(VLOOKUP(PRO!$C259, 'All Indicators - Breakdown'!$C:$GQ, M$1, FALSE), " ")</f>
        <v>4</v>
      </c>
      <c r="N259">
        <f t="shared" si="17"/>
        <v>4</v>
      </c>
      <c r="O259">
        <f t="shared" si="18"/>
        <v>4</v>
      </c>
      <c r="P259">
        <f t="shared" si="18"/>
        <v>4</v>
      </c>
      <c r="Q259">
        <f t="shared" si="18"/>
        <v>3</v>
      </c>
      <c r="R259">
        <f t="shared" si="18"/>
        <v>3</v>
      </c>
      <c r="S259">
        <f t="shared" si="18"/>
        <v>2</v>
      </c>
      <c r="T259">
        <f t="shared" si="18"/>
        <v>1</v>
      </c>
      <c r="U259">
        <f t="shared" si="18"/>
        <v>1</v>
      </c>
    </row>
    <row r="260" spans="1:21" ht="16.3" thickTop="1" thickBot="1" x14ac:dyDescent="0.3">
      <c r="A260" s="20" t="s">
        <v>652</v>
      </c>
      <c r="B260" s="20" t="s">
        <v>668</v>
      </c>
      <c r="C260" s="20" t="s">
        <v>669</v>
      </c>
      <c r="D260" s="10">
        <f t="shared" si="15"/>
        <v>3</v>
      </c>
      <c r="E260" s="35">
        <f t="shared" si="16"/>
        <v>3.2</v>
      </c>
      <c r="F260" s="21">
        <f>IFERROR(VLOOKUP($C260, 'All Indicators - Breakdown'!$C:$GQ, F$1, FALSE), " ")</f>
        <v>1</v>
      </c>
      <c r="G260" s="21">
        <f>IFERROR(VLOOKUP(PRO!$C260, 'All Indicators - Breakdown'!$C:$GQ, G$1, FALSE), " ")</f>
        <v>2</v>
      </c>
      <c r="H260" s="21">
        <f>IFERROR(VLOOKUP(PRO!$C260, 'All Indicators - Breakdown'!$C:$GQ, H$1, FALSE), " ")</f>
        <v>3</v>
      </c>
      <c r="I260" s="21">
        <f>IFERROR(VLOOKUP(PRO!$C260, 'All Indicators - Breakdown'!$C:$GQ, I$1, FALSE), " ")</f>
        <v>1</v>
      </c>
      <c r="J260" s="21">
        <f>IFERROR(VLOOKUP(PRO!$C260, 'All Indicators - Breakdown'!$C:$GQ, J$1, FALSE), " ")</f>
        <v>4</v>
      </c>
      <c r="K260" s="21">
        <f>IFERROR(VLOOKUP(PRO!$C260, 'All Indicators - Breakdown'!$C:$GQ, K$1, FALSE), " ")</f>
        <v>3</v>
      </c>
      <c r="L260" s="21">
        <f>IFERROR(VLOOKUP(PRO!$C260, 'All Indicators - Breakdown'!$C:$GQ, L$1, FALSE), " ")</f>
        <v>2</v>
      </c>
      <c r="M260" s="21">
        <f>IFERROR(VLOOKUP(PRO!$C260, 'All Indicators - Breakdown'!$C:$GQ, M$1, FALSE), " ")</f>
        <v>4</v>
      </c>
      <c r="N260">
        <f t="shared" si="17"/>
        <v>4</v>
      </c>
      <c r="O260">
        <f t="shared" si="18"/>
        <v>4</v>
      </c>
      <c r="P260">
        <f t="shared" si="18"/>
        <v>3</v>
      </c>
      <c r="Q260">
        <f t="shared" si="18"/>
        <v>3</v>
      </c>
      <c r="R260">
        <f t="shared" si="18"/>
        <v>2</v>
      </c>
      <c r="S260">
        <f t="shared" si="18"/>
        <v>2</v>
      </c>
      <c r="T260">
        <f t="shared" si="18"/>
        <v>1</v>
      </c>
      <c r="U260">
        <f t="shared" si="18"/>
        <v>1</v>
      </c>
    </row>
    <row r="261" spans="1:21" ht="16.3" thickTop="1" thickBot="1" x14ac:dyDescent="0.3">
      <c r="A261" s="20" t="s">
        <v>652</v>
      </c>
      <c r="B261" s="20" t="s">
        <v>670</v>
      </c>
      <c r="C261" s="20" t="s">
        <v>671</v>
      </c>
      <c r="D261" s="10">
        <f t="shared" ref="D261:D324" si="19">ROUND(AVERAGE(N261:R261), 0)</f>
        <v>3</v>
      </c>
      <c r="E261" s="35">
        <f t="shared" ref="E261:E324" si="20">ROUND(AVERAGE(N261:R261), 1)</f>
        <v>3.2</v>
      </c>
      <c r="F261" s="21">
        <f>IFERROR(VLOOKUP($C261, 'All Indicators - Breakdown'!$C:$GQ, F$1, FALSE), " ")</f>
        <v>1</v>
      </c>
      <c r="G261" s="21">
        <f>IFERROR(VLOOKUP(PRO!$C261, 'All Indicators - Breakdown'!$C:$GQ, G$1, FALSE), " ")</f>
        <v>1</v>
      </c>
      <c r="H261" s="21">
        <f>IFERROR(VLOOKUP(PRO!$C261, 'All Indicators - Breakdown'!$C:$GQ, H$1, FALSE), " ")</f>
        <v>2</v>
      </c>
      <c r="I261" s="21">
        <f>IFERROR(VLOOKUP(PRO!$C261, 'All Indicators - Breakdown'!$C:$GQ, I$1, FALSE), " ")</f>
        <v>1</v>
      </c>
      <c r="J261" s="21">
        <f>IFERROR(VLOOKUP(PRO!$C261, 'All Indicators - Breakdown'!$C:$GQ, J$1, FALSE), " ")</f>
        <v>3</v>
      </c>
      <c r="K261" s="21">
        <f>IFERROR(VLOOKUP(PRO!$C261, 'All Indicators - Breakdown'!$C:$GQ, K$1, FALSE), " ")</f>
        <v>4</v>
      </c>
      <c r="L261" s="21">
        <f>IFERROR(VLOOKUP(PRO!$C261, 'All Indicators - Breakdown'!$C:$GQ, L$1, FALSE), " ")</f>
        <v>3</v>
      </c>
      <c r="M261" s="21">
        <f>IFERROR(VLOOKUP(PRO!$C261, 'All Indicators - Breakdown'!$C:$GQ, M$1, FALSE), " ")</f>
        <v>4</v>
      </c>
      <c r="N261">
        <f t="shared" si="17"/>
        <v>4</v>
      </c>
      <c r="O261">
        <f t="shared" si="18"/>
        <v>4</v>
      </c>
      <c r="P261">
        <f t="shared" si="18"/>
        <v>3</v>
      </c>
      <c r="Q261">
        <f t="shared" si="18"/>
        <v>3</v>
      </c>
      <c r="R261">
        <f t="shared" si="18"/>
        <v>2</v>
      </c>
      <c r="S261">
        <f t="shared" si="18"/>
        <v>1</v>
      </c>
      <c r="T261">
        <f t="shared" si="18"/>
        <v>1</v>
      </c>
      <c r="U261">
        <f t="shared" si="18"/>
        <v>1</v>
      </c>
    </row>
    <row r="262" spans="1:21" ht="16.3" hidden="1" thickTop="1" thickBot="1" x14ac:dyDescent="0.3">
      <c r="A262" s="20" t="s">
        <v>652</v>
      </c>
      <c r="B262" s="20" t="s">
        <v>672</v>
      </c>
      <c r="C262" s="20" t="s">
        <v>673</v>
      </c>
      <c r="D262" s="10">
        <f t="shared" si="19"/>
        <v>3</v>
      </c>
      <c r="E262" s="35">
        <f t="shared" si="20"/>
        <v>3.2</v>
      </c>
      <c r="F262" s="21">
        <f>IFERROR(VLOOKUP($C262, 'All Indicators - Breakdown'!$C:$GQ, F$1, FALSE), " ")</f>
        <v>1</v>
      </c>
      <c r="G262" s="21">
        <f>IFERROR(VLOOKUP(PRO!$C262, 'All Indicators - Breakdown'!$C:$GQ, G$1, FALSE), " ")</f>
        <v>1</v>
      </c>
      <c r="H262" s="21">
        <f>IFERROR(VLOOKUP(PRO!$C262, 'All Indicators - Breakdown'!$C:$GQ, H$1, FALSE), " ")</f>
        <v>2</v>
      </c>
      <c r="I262" s="21">
        <f>IFERROR(VLOOKUP(PRO!$C262, 'All Indicators - Breakdown'!$C:$GQ, I$1, FALSE), " ")</f>
        <v>1</v>
      </c>
      <c r="J262" s="21">
        <f>IFERROR(VLOOKUP(PRO!$C262, 'All Indicators - Breakdown'!$C:$GQ, J$1, FALSE), " ")</f>
        <v>4</v>
      </c>
      <c r="K262" s="21">
        <f>IFERROR(VLOOKUP(PRO!$C262, 'All Indicators - Breakdown'!$C:$GQ, K$1, FALSE), " ")</f>
        <v>4</v>
      </c>
      <c r="L262" s="21">
        <f>IFERROR(VLOOKUP(PRO!$C262, 'All Indicators - Breakdown'!$C:$GQ, L$1, FALSE), " ")</f>
        <v>2</v>
      </c>
      <c r="M262" s="21">
        <f>IFERROR(VLOOKUP(PRO!$C262, 'All Indicators - Breakdown'!$C:$GQ, M$1, FALSE), " ")</f>
        <v>4</v>
      </c>
      <c r="N262">
        <f t="shared" si="17"/>
        <v>4</v>
      </c>
      <c r="O262">
        <f t="shared" si="18"/>
        <v>4</v>
      </c>
      <c r="P262">
        <f t="shared" si="18"/>
        <v>4</v>
      </c>
      <c r="Q262">
        <f t="shared" si="18"/>
        <v>2</v>
      </c>
      <c r="R262">
        <f t="shared" si="18"/>
        <v>2</v>
      </c>
      <c r="S262">
        <f t="shared" si="18"/>
        <v>1</v>
      </c>
      <c r="T262">
        <f t="shared" si="18"/>
        <v>1</v>
      </c>
      <c r="U262">
        <f t="shared" si="18"/>
        <v>1</v>
      </c>
    </row>
    <row r="263" spans="1:21" ht="16.3" thickTop="1" thickBot="1" x14ac:dyDescent="0.3">
      <c r="A263" s="20" t="s">
        <v>652</v>
      </c>
      <c r="B263" s="20" t="s">
        <v>674</v>
      </c>
      <c r="C263" s="20" t="s">
        <v>675</v>
      </c>
      <c r="D263" s="10">
        <f t="shared" si="19"/>
        <v>3</v>
      </c>
      <c r="E263" s="35">
        <f t="shared" si="20"/>
        <v>3.4</v>
      </c>
      <c r="F263" s="21">
        <f>IFERROR(VLOOKUP($C263, 'All Indicators - Breakdown'!$C:$GQ, F$1, FALSE), " ")</f>
        <v>2</v>
      </c>
      <c r="G263" s="21">
        <f>IFERROR(VLOOKUP(PRO!$C263, 'All Indicators - Breakdown'!$C:$GQ, G$1, FALSE), " ")</f>
        <v>2</v>
      </c>
      <c r="H263" s="21">
        <f>IFERROR(VLOOKUP(PRO!$C263, 'All Indicators - Breakdown'!$C:$GQ, H$1, FALSE), " ")</f>
        <v>3</v>
      </c>
      <c r="I263" s="21">
        <f>IFERROR(VLOOKUP(PRO!$C263, 'All Indicators - Breakdown'!$C:$GQ, I$1, FALSE), " ")</f>
        <v>1</v>
      </c>
      <c r="J263" s="21">
        <f>IFERROR(VLOOKUP(PRO!$C263, 'All Indicators - Breakdown'!$C:$GQ, J$1, FALSE), " ")</f>
        <v>4</v>
      </c>
      <c r="K263" s="21">
        <f>IFERROR(VLOOKUP(PRO!$C263, 'All Indicators - Breakdown'!$C:$GQ, K$1, FALSE), " ")</f>
        <v>3</v>
      </c>
      <c r="L263" s="21">
        <f>IFERROR(VLOOKUP(PRO!$C263, 'All Indicators - Breakdown'!$C:$GQ, L$1, FALSE), " ")</f>
        <v>3</v>
      </c>
      <c r="M263" s="21">
        <f>IFERROR(VLOOKUP(PRO!$C263, 'All Indicators - Breakdown'!$C:$GQ, M$1, FALSE), " ")</f>
        <v>4</v>
      </c>
      <c r="N263">
        <f t="shared" si="17"/>
        <v>4</v>
      </c>
      <c r="O263">
        <f t="shared" si="18"/>
        <v>4</v>
      </c>
      <c r="P263">
        <f t="shared" si="18"/>
        <v>3</v>
      </c>
      <c r="Q263">
        <f t="shared" si="18"/>
        <v>3</v>
      </c>
      <c r="R263">
        <f t="shared" si="18"/>
        <v>3</v>
      </c>
      <c r="S263">
        <f t="shared" si="18"/>
        <v>2</v>
      </c>
      <c r="T263">
        <f t="shared" si="18"/>
        <v>2</v>
      </c>
      <c r="U263">
        <f t="shared" si="18"/>
        <v>1</v>
      </c>
    </row>
    <row r="264" spans="1:21" ht="16.3" thickTop="1" thickBot="1" x14ac:dyDescent="0.3">
      <c r="A264" s="20" t="s">
        <v>652</v>
      </c>
      <c r="B264" s="20" t="s">
        <v>676</v>
      </c>
      <c r="C264" s="20" t="s">
        <v>677</v>
      </c>
      <c r="D264" s="10">
        <f t="shared" si="19"/>
        <v>3</v>
      </c>
      <c r="E264" s="35">
        <f t="shared" si="20"/>
        <v>3.2</v>
      </c>
      <c r="F264" s="21">
        <f>IFERROR(VLOOKUP($C264, 'All Indicators - Breakdown'!$C:$GQ, F$1, FALSE), " ")</f>
        <v>2</v>
      </c>
      <c r="G264" s="21">
        <f>IFERROR(VLOOKUP(PRO!$C264, 'All Indicators - Breakdown'!$C:$GQ, G$1, FALSE), " ")</f>
        <v>2</v>
      </c>
      <c r="H264" s="21">
        <f>IFERROR(VLOOKUP(PRO!$C264, 'All Indicators - Breakdown'!$C:$GQ, H$1, FALSE), " ")</f>
        <v>2</v>
      </c>
      <c r="I264" s="21">
        <f>IFERROR(VLOOKUP(PRO!$C264, 'All Indicators - Breakdown'!$C:$GQ, I$1, FALSE), " ")</f>
        <v>1</v>
      </c>
      <c r="J264" s="21">
        <f>IFERROR(VLOOKUP(PRO!$C264, 'All Indicators - Breakdown'!$C:$GQ, J$1, FALSE), " ")</f>
        <v>4</v>
      </c>
      <c r="K264" s="21">
        <f>IFERROR(VLOOKUP(PRO!$C264, 'All Indicators - Breakdown'!$C:$GQ, K$1, FALSE), " ")</f>
        <v>3</v>
      </c>
      <c r="L264" s="21">
        <f>IFERROR(VLOOKUP(PRO!$C264, 'All Indicators - Breakdown'!$C:$GQ, L$1, FALSE), " ")</f>
        <v>3</v>
      </c>
      <c r="M264" s="21">
        <f>IFERROR(VLOOKUP(PRO!$C264, 'All Indicators - Breakdown'!$C:$GQ, M$1, FALSE), " ")</f>
        <v>4</v>
      </c>
      <c r="N264">
        <f t="shared" si="17"/>
        <v>4</v>
      </c>
      <c r="O264">
        <f t="shared" si="17"/>
        <v>4</v>
      </c>
      <c r="P264">
        <f t="shared" si="17"/>
        <v>3</v>
      </c>
      <c r="Q264">
        <f t="shared" si="17"/>
        <v>3</v>
      </c>
      <c r="R264">
        <f t="shared" si="17"/>
        <v>2</v>
      </c>
      <c r="S264">
        <f t="shared" si="17"/>
        <v>2</v>
      </c>
      <c r="T264">
        <f t="shared" si="17"/>
        <v>2</v>
      </c>
      <c r="U264">
        <f t="shared" si="17"/>
        <v>1</v>
      </c>
    </row>
    <row r="265" spans="1:21" ht="16.3" hidden="1" thickTop="1" thickBot="1" x14ac:dyDescent="0.3">
      <c r="A265" s="20" t="s">
        <v>652</v>
      </c>
      <c r="B265" s="20" t="s">
        <v>678</v>
      </c>
      <c r="C265" s="20" t="s">
        <v>679</v>
      </c>
      <c r="D265" s="10">
        <f t="shared" si="19"/>
        <v>4</v>
      </c>
      <c r="E265" s="35">
        <f t="shared" si="20"/>
        <v>3.8</v>
      </c>
      <c r="F265" s="21">
        <f>IFERROR(VLOOKUP($C265, 'All Indicators - Breakdown'!$C:$GQ, F$1, FALSE), " ")</f>
        <v>2</v>
      </c>
      <c r="G265" s="21">
        <f>IFERROR(VLOOKUP(PRO!$C265, 'All Indicators - Breakdown'!$C:$GQ, G$1, FALSE), " ")</f>
        <v>2</v>
      </c>
      <c r="H265" s="21">
        <f>IFERROR(VLOOKUP(PRO!$C265, 'All Indicators - Breakdown'!$C:$GQ, H$1, FALSE), " ")</f>
        <v>4</v>
      </c>
      <c r="I265" s="21">
        <f>IFERROR(VLOOKUP(PRO!$C265, 'All Indicators - Breakdown'!$C:$GQ, I$1, FALSE), " ")</f>
        <v>1</v>
      </c>
      <c r="J265" s="21">
        <f>IFERROR(VLOOKUP(PRO!$C265, 'All Indicators - Breakdown'!$C:$GQ, J$1, FALSE), " ")</f>
        <v>4</v>
      </c>
      <c r="K265" s="21">
        <f>IFERROR(VLOOKUP(PRO!$C265, 'All Indicators - Breakdown'!$C:$GQ, K$1, FALSE), " ")</f>
        <v>4</v>
      </c>
      <c r="L265" s="21">
        <f>IFERROR(VLOOKUP(PRO!$C265, 'All Indicators - Breakdown'!$C:$GQ, L$1, FALSE), " ")</f>
        <v>3</v>
      </c>
      <c r="M265" s="21">
        <f>IFERROR(VLOOKUP(PRO!$C265, 'All Indicators - Breakdown'!$C:$GQ, M$1, FALSE), " ")</f>
        <v>4</v>
      </c>
      <c r="N265">
        <f t="shared" ref="N265:U296" si="21">LARGE($F265:$M265,N$1)</f>
        <v>4</v>
      </c>
      <c r="O265">
        <f t="shared" si="21"/>
        <v>4</v>
      </c>
      <c r="P265">
        <f t="shared" si="21"/>
        <v>4</v>
      </c>
      <c r="Q265">
        <f t="shared" si="21"/>
        <v>4</v>
      </c>
      <c r="R265">
        <f t="shared" si="21"/>
        <v>3</v>
      </c>
      <c r="S265">
        <f t="shared" si="21"/>
        <v>2</v>
      </c>
      <c r="T265">
        <f t="shared" si="21"/>
        <v>2</v>
      </c>
      <c r="U265">
        <f t="shared" si="21"/>
        <v>1</v>
      </c>
    </row>
    <row r="266" spans="1:21" ht="16.3" thickTop="1" thickBot="1" x14ac:dyDescent="0.3">
      <c r="A266" s="20" t="s">
        <v>652</v>
      </c>
      <c r="B266" s="20" t="s">
        <v>680</v>
      </c>
      <c r="C266" s="20" t="s">
        <v>681</v>
      </c>
      <c r="D266" s="10">
        <f t="shared" si="19"/>
        <v>4</v>
      </c>
      <c r="E266" s="35">
        <f t="shared" si="20"/>
        <v>3.8</v>
      </c>
      <c r="F266" s="21">
        <f>IFERROR(VLOOKUP($C266, 'All Indicators - Breakdown'!$C:$GQ, F$1, FALSE), " ")</f>
        <v>2</v>
      </c>
      <c r="G266" s="21">
        <f>IFERROR(VLOOKUP(PRO!$C266, 'All Indicators - Breakdown'!$C:$GQ, G$1, FALSE), " ")</f>
        <v>2</v>
      </c>
      <c r="H266" s="21">
        <f>IFERROR(VLOOKUP(PRO!$C266, 'All Indicators - Breakdown'!$C:$GQ, H$1, FALSE), " ")</f>
        <v>4</v>
      </c>
      <c r="I266" s="21">
        <f>IFERROR(VLOOKUP(PRO!$C266, 'All Indicators - Breakdown'!$C:$GQ, I$1, FALSE), " ")</f>
        <v>1</v>
      </c>
      <c r="J266" s="21">
        <f>IFERROR(VLOOKUP(PRO!$C266, 'All Indicators - Breakdown'!$C:$GQ, J$1, FALSE), " ")</f>
        <v>4</v>
      </c>
      <c r="K266" s="21">
        <f>IFERROR(VLOOKUP(PRO!$C266, 'All Indicators - Breakdown'!$C:$GQ, K$1, FALSE), " ")</f>
        <v>4</v>
      </c>
      <c r="L266" s="21">
        <f>IFERROR(VLOOKUP(PRO!$C266, 'All Indicators - Breakdown'!$C:$GQ, L$1, FALSE), " ")</f>
        <v>3</v>
      </c>
      <c r="M266" s="21">
        <f>IFERROR(VLOOKUP(PRO!$C266, 'All Indicators - Breakdown'!$C:$GQ, M$1, FALSE), " ")</f>
        <v>4</v>
      </c>
      <c r="N266">
        <f t="shared" si="21"/>
        <v>4</v>
      </c>
      <c r="O266">
        <f t="shared" si="21"/>
        <v>4</v>
      </c>
      <c r="P266">
        <f t="shared" si="21"/>
        <v>4</v>
      </c>
      <c r="Q266">
        <f t="shared" si="21"/>
        <v>4</v>
      </c>
      <c r="R266">
        <f t="shared" si="21"/>
        <v>3</v>
      </c>
      <c r="S266">
        <f t="shared" si="21"/>
        <v>2</v>
      </c>
      <c r="T266">
        <f t="shared" si="21"/>
        <v>2</v>
      </c>
      <c r="U266">
        <f t="shared" si="21"/>
        <v>1</v>
      </c>
    </row>
    <row r="267" spans="1:21" ht="16.3" thickTop="1" thickBot="1" x14ac:dyDescent="0.3">
      <c r="A267" s="20" t="s">
        <v>652</v>
      </c>
      <c r="B267" s="20" t="s">
        <v>682</v>
      </c>
      <c r="C267" s="20" t="s">
        <v>683</v>
      </c>
      <c r="D267" s="10">
        <f t="shared" si="19"/>
        <v>2</v>
      </c>
      <c r="E267" s="35">
        <f t="shared" si="20"/>
        <v>1.6</v>
      </c>
      <c r="F267" s="21">
        <f>IFERROR(VLOOKUP($C267, 'All Indicators - Breakdown'!$C:$GQ, F$1, FALSE), " ")</f>
        <v>1</v>
      </c>
      <c r="G267" s="21">
        <f>IFERROR(VLOOKUP(PRO!$C267, 'All Indicators - Breakdown'!$C:$GQ, G$1, FALSE), " ")</f>
        <v>1</v>
      </c>
      <c r="H267" s="21">
        <f>IFERROR(VLOOKUP(PRO!$C267, 'All Indicators - Breakdown'!$C:$GQ, H$1, FALSE), " ")</f>
        <v>1</v>
      </c>
      <c r="I267" s="21">
        <f>IFERROR(VLOOKUP(PRO!$C267, 'All Indicators - Breakdown'!$C:$GQ, I$1, FALSE), " ")</f>
        <v>1</v>
      </c>
      <c r="J267" s="21">
        <f>IFERROR(VLOOKUP(PRO!$C267, 'All Indicators - Breakdown'!$C:$GQ, J$1, FALSE), " ")</f>
        <v>1</v>
      </c>
      <c r="K267" s="21">
        <f>IFERROR(VLOOKUP(PRO!$C267, 'All Indicators - Breakdown'!$C:$GQ, K$1, FALSE), " ")</f>
        <v>1</v>
      </c>
      <c r="L267" s="21">
        <f>IFERROR(VLOOKUP(PRO!$C267, 'All Indicators - Breakdown'!$C:$GQ, L$1, FALSE), " ")</f>
        <v>2</v>
      </c>
      <c r="M267" s="21">
        <f>IFERROR(VLOOKUP(PRO!$C267, 'All Indicators - Breakdown'!$C:$GQ, M$1, FALSE), " ")</f>
        <v>3</v>
      </c>
      <c r="N267">
        <f t="shared" si="21"/>
        <v>3</v>
      </c>
      <c r="O267">
        <f t="shared" si="21"/>
        <v>2</v>
      </c>
      <c r="P267">
        <f t="shared" si="21"/>
        <v>1</v>
      </c>
      <c r="Q267">
        <f t="shared" si="21"/>
        <v>1</v>
      </c>
      <c r="R267">
        <f t="shared" si="21"/>
        <v>1</v>
      </c>
      <c r="S267">
        <f t="shared" si="21"/>
        <v>1</v>
      </c>
      <c r="T267">
        <f t="shared" si="21"/>
        <v>1</v>
      </c>
      <c r="U267">
        <f t="shared" si="21"/>
        <v>1</v>
      </c>
    </row>
    <row r="268" spans="1:21" ht="16.3" hidden="1" thickTop="1" thickBot="1" x14ac:dyDescent="0.3">
      <c r="A268" s="20" t="s">
        <v>684</v>
      </c>
      <c r="B268" s="20" t="s">
        <v>684</v>
      </c>
      <c r="C268" s="20" t="s">
        <v>685</v>
      </c>
      <c r="D268" s="10">
        <f t="shared" si="19"/>
        <v>3</v>
      </c>
      <c r="E268" s="35">
        <f t="shared" si="20"/>
        <v>2.8</v>
      </c>
      <c r="F268" s="21">
        <f>IFERROR(VLOOKUP($C268, 'All Indicators - Breakdown'!$C:$GQ, F$1, FALSE), " ")</f>
        <v>1</v>
      </c>
      <c r="G268" s="21">
        <f>IFERROR(VLOOKUP(PRO!$C268, 'All Indicators - Breakdown'!$C:$GQ, G$1, FALSE), " ")</f>
        <v>1</v>
      </c>
      <c r="H268" s="21">
        <f>IFERROR(VLOOKUP(PRO!$C268, 'All Indicators - Breakdown'!$C:$GQ, H$1, FALSE), " ")</f>
        <v>2</v>
      </c>
      <c r="I268" s="21">
        <f>IFERROR(VLOOKUP(PRO!$C268, 'All Indicators - Breakdown'!$C:$GQ, I$1, FALSE), " ")</f>
        <v>1</v>
      </c>
      <c r="J268" s="21">
        <f>IFERROR(VLOOKUP(PRO!$C268, 'All Indicators - Breakdown'!$C:$GQ, J$1, FALSE), " ")</f>
        <v>4</v>
      </c>
      <c r="K268" s="21">
        <f>IFERROR(VLOOKUP(PRO!$C268, 'All Indicators - Breakdown'!$C:$GQ, K$1, FALSE), " ")</f>
        <v>3</v>
      </c>
      <c r="L268" s="21">
        <f>IFERROR(VLOOKUP(PRO!$C268, 'All Indicators - Breakdown'!$C:$GQ, L$1, FALSE), " ")</f>
        <v>2</v>
      </c>
      <c r="M268" s="21">
        <f>IFERROR(VLOOKUP(PRO!$C268, 'All Indicators - Breakdown'!$C:$GQ, M$1, FALSE), " ")</f>
        <v>3</v>
      </c>
      <c r="N268">
        <f t="shared" si="21"/>
        <v>4</v>
      </c>
      <c r="O268">
        <f t="shared" si="21"/>
        <v>3</v>
      </c>
      <c r="P268">
        <f t="shared" si="21"/>
        <v>3</v>
      </c>
      <c r="Q268">
        <f t="shared" si="21"/>
        <v>2</v>
      </c>
      <c r="R268">
        <f t="shared" si="21"/>
        <v>2</v>
      </c>
      <c r="S268">
        <f t="shared" si="21"/>
        <v>1</v>
      </c>
      <c r="T268">
        <f t="shared" si="21"/>
        <v>1</v>
      </c>
      <c r="U268">
        <f t="shared" si="21"/>
        <v>1</v>
      </c>
    </row>
    <row r="269" spans="1:21" ht="16.3" hidden="1" thickTop="1" thickBot="1" x14ac:dyDescent="0.3">
      <c r="A269" s="20" t="s">
        <v>684</v>
      </c>
      <c r="B269" s="20" t="s">
        <v>686</v>
      </c>
      <c r="C269" s="20" t="s">
        <v>687</v>
      </c>
      <c r="D269" s="10">
        <f t="shared" si="19"/>
        <v>3</v>
      </c>
      <c r="E269" s="35">
        <f t="shared" si="20"/>
        <v>3</v>
      </c>
      <c r="F269" s="21">
        <f>IFERROR(VLOOKUP($C269, 'All Indicators - Breakdown'!$C:$GQ, F$1, FALSE), " ")</f>
        <v>1</v>
      </c>
      <c r="G269" s="21">
        <f>IFERROR(VLOOKUP(PRO!$C269, 'All Indicators - Breakdown'!$C:$GQ, G$1, FALSE), " ")</f>
        <v>1</v>
      </c>
      <c r="H269" s="21">
        <f>IFERROR(VLOOKUP(PRO!$C269, 'All Indicators - Breakdown'!$C:$GQ, H$1, FALSE), " ")</f>
        <v>2</v>
      </c>
      <c r="I269" s="21">
        <f>IFERROR(VLOOKUP(PRO!$C269, 'All Indicators - Breakdown'!$C:$GQ, I$1, FALSE), " ")</f>
        <v>1</v>
      </c>
      <c r="J269" s="21">
        <f>IFERROR(VLOOKUP(PRO!$C269, 'All Indicators - Breakdown'!$C:$GQ, J$1, FALSE), " ")</f>
        <v>5</v>
      </c>
      <c r="K269" s="21">
        <f>IFERROR(VLOOKUP(PRO!$C269, 'All Indicators - Breakdown'!$C:$GQ, K$1, FALSE), " ")</f>
        <v>3</v>
      </c>
      <c r="L269" s="21">
        <f>IFERROR(VLOOKUP(PRO!$C269, 'All Indicators - Breakdown'!$C:$GQ, L$1, FALSE), " ")</f>
        <v>2</v>
      </c>
      <c r="M269" s="21">
        <f>IFERROR(VLOOKUP(PRO!$C269, 'All Indicators - Breakdown'!$C:$GQ, M$1, FALSE), " ")</f>
        <v>3</v>
      </c>
      <c r="N269">
        <f t="shared" si="21"/>
        <v>5</v>
      </c>
      <c r="O269">
        <f t="shared" si="21"/>
        <v>3</v>
      </c>
      <c r="P269">
        <f t="shared" si="21"/>
        <v>3</v>
      </c>
      <c r="Q269">
        <f t="shared" si="21"/>
        <v>2</v>
      </c>
      <c r="R269">
        <f t="shared" si="21"/>
        <v>2</v>
      </c>
      <c r="S269">
        <f t="shared" si="21"/>
        <v>1</v>
      </c>
      <c r="T269">
        <f t="shared" si="21"/>
        <v>1</v>
      </c>
      <c r="U269">
        <f t="shared" si="21"/>
        <v>1</v>
      </c>
    </row>
    <row r="270" spans="1:21" ht="16.3" hidden="1" thickTop="1" thickBot="1" x14ac:dyDescent="0.3">
      <c r="A270" s="20" t="s">
        <v>684</v>
      </c>
      <c r="B270" s="20" t="s">
        <v>688</v>
      </c>
      <c r="C270" s="20" t="s">
        <v>689</v>
      </c>
      <c r="D270" s="10">
        <f t="shared" si="19"/>
        <v>3</v>
      </c>
      <c r="E270" s="35">
        <f t="shared" si="20"/>
        <v>3.4</v>
      </c>
      <c r="F270" s="21">
        <f>IFERROR(VLOOKUP($C270, 'All Indicators - Breakdown'!$C:$GQ, F$1, FALSE), " ")</f>
        <v>1</v>
      </c>
      <c r="G270" s="21">
        <f>IFERROR(VLOOKUP(PRO!$C270, 'All Indicators - Breakdown'!$C:$GQ, G$1, FALSE), " ")</f>
        <v>1</v>
      </c>
      <c r="H270" s="21">
        <f>IFERROR(VLOOKUP(PRO!$C270, 'All Indicators - Breakdown'!$C:$GQ, H$1, FALSE), " ")</f>
        <v>3</v>
      </c>
      <c r="I270" s="21">
        <f>IFERROR(VLOOKUP(PRO!$C270, 'All Indicators - Breakdown'!$C:$GQ, I$1, FALSE), " ")</f>
        <v>1</v>
      </c>
      <c r="J270" s="21">
        <f>IFERROR(VLOOKUP(PRO!$C270, 'All Indicators - Breakdown'!$C:$GQ, J$1, FALSE), " ")</f>
        <v>5</v>
      </c>
      <c r="K270" s="21">
        <f>IFERROR(VLOOKUP(PRO!$C270, 'All Indicators - Breakdown'!$C:$GQ, K$1, FALSE), " ")</f>
        <v>3</v>
      </c>
      <c r="L270" s="21">
        <f>IFERROR(VLOOKUP(PRO!$C270, 'All Indicators - Breakdown'!$C:$GQ, L$1, FALSE), " ")</f>
        <v>2</v>
      </c>
      <c r="M270" s="21">
        <f>IFERROR(VLOOKUP(PRO!$C270, 'All Indicators - Breakdown'!$C:$GQ, M$1, FALSE), " ")</f>
        <v>4</v>
      </c>
      <c r="N270">
        <f t="shared" si="21"/>
        <v>5</v>
      </c>
      <c r="O270">
        <f t="shared" si="21"/>
        <v>4</v>
      </c>
      <c r="P270">
        <f t="shared" si="21"/>
        <v>3</v>
      </c>
      <c r="Q270">
        <f t="shared" si="21"/>
        <v>3</v>
      </c>
      <c r="R270">
        <f t="shared" si="21"/>
        <v>2</v>
      </c>
      <c r="S270">
        <f t="shared" si="21"/>
        <v>1</v>
      </c>
      <c r="T270">
        <f t="shared" si="21"/>
        <v>1</v>
      </c>
      <c r="U270">
        <f t="shared" si="21"/>
        <v>1</v>
      </c>
    </row>
    <row r="271" spans="1:21" ht="16.3" hidden="1" thickTop="1" thickBot="1" x14ac:dyDescent="0.3">
      <c r="A271" s="20" t="s">
        <v>684</v>
      </c>
      <c r="B271" s="20" t="s">
        <v>690</v>
      </c>
      <c r="C271" s="20" t="s">
        <v>691</v>
      </c>
      <c r="D271" s="10">
        <f t="shared" si="19"/>
        <v>3</v>
      </c>
      <c r="E271" s="35">
        <f t="shared" si="20"/>
        <v>3</v>
      </c>
      <c r="F271" s="21">
        <f>IFERROR(VLOOKUP($C271, 'All Indicators - Breakdown'!$C:$GQ, F$1, FALSE), " ")</f>
        <v>1</v>
      </c>
      <c r="G271" s="21">
        <f>IFERROR(VLOOKUP(PRO!$C271, 'All Indicators - Breakdown'!$C:$GQ, G$1, FALSE), " ")</f>
        <v>1</v>
      </c>
      <c r="H271" s="21">
        <f>IFERROR(VLOOKUP(PRO!$C271, 'All Indicators - Breakdown'!$C:$GQ, H$1, FALSE), " ")</f>
        <v>2</v>
      </c>
      <c r="I271" s="21">
        <f>IFERROR(VLOOKUP(PRO!$C271, 'All Indicators - Breakdown'!$C:$GQ, I$1, FALSE), " ")</f>
        <v>1</v>
      </c>
      <c r="J271" s="21">
        <f>IFERROR(VLOOKUP(PRO!$C271, 'All Indicators - Breakdown'!$C:$GQ, J$1, FALSE), " ")</f>
        <v>4</v>
      </c>
      <c r="K271" s="21">
        <f>IFERROR(VLOOKUP(PRO!$C271, 'All Indicators - Breakdown'!$C:$GQ, K$1, FALSE), " ")</f>
        <v>3</v>
      </c>
      <c r="L271" s="21">
        <f>IFERROR(VLOOKUP(PRO!$C271, 'All Indicators - Breakdown'!$C:$GQ, L$1, FALSE), " ")</f>
        <v>2</v>
      </c>
      <c r="M271" s="21">
        <f>IFERROR(VLOOKUP(PRO!$C271, 'All Indicators - Breakdown'!$C:$GQ, M$1, FALSE), " ")</f>
        <v>4</v>
      </c>
      <c r="N271">
        <f t="shared" si="21"/>
        <v>4</v>
      </c>
      <c r="O271">
        <f t="shared" si="21"/>
        <v>4</v>
      </c>
      <c r="P271">
        <f t="shared" si="21"/>
        <v>3</v>
      </c>
      <c r="Q271">
        <f t="shared" si="21"/>
        <v>2</v>
      </c>
      <c r="R271">
        <f t="shared" si="21"/>
        <v>2</v>
      </c>
      <c r="S271">
        <f t="shared" si="21"/>
        <v>1</v>
      </c>
      <c r="T271">
        <f t="shared" si="21"/>
        <v>1</v>
      </c>
      <c r="U271">
        <f t="shared" si="21"/>
        <v>1</v>
      </c>
    </row>
    <row r="272" spans="1:21" ht="16.3" hidden="1" thickTop="1" thickBot="1" x14ac:dyDescent="0.3">
      <c r="A272" s="20" t="s">
        <v>684</v>
      </c>
      <c r="B272" s="20" t="s">
        <v>692</v>
      </c>
      <c r="C272" s="20" t="s">
        <v>693</v>
      </c>
      <c r="D272" s="10">
        <f t="shared" si="19"/>
        <v>3</v>
      </c>
      <c r="E272" s="35">
        <f t="shared" si="20"/>
        <v>3</v>
      </c>
      <c r="F272" s="21">
        <f>IFERROR(VLOOKUP($C272, 'All Indicators - Breakdown'!$C:$GQ, F$1, FALSE), " ")</f>
        <v>1</v>
      </c>
      <c r="G272" s="21">
        <f>IFERROR(VLOOKUP(PRO!$C272, 'All Indicators - Breakdown'!$C:$GQ, G$1, FALSE), " ")</f>
        <v>1</v>
      </c>
      <c r="H272" s="21">
        <f>IFERROR(VLOOKUP(PRO!$C272, 'All Indicators - Breakdown'!$C:$GQ, H$1, FALSE), " ")</f>
        <v>2</v>
      </c>
      <c r="I272" s="21">
        <f>IFERROR(VLOOKUP(PRO!$C272, 'All Indicators - Breakdown'!$C:$GQ, I$1, FALSE), " ")</f>
        <v>1</v>
      </c>
      <c r="J272" s="21">
        <f>IFERROR(VLOOKUP(PRO!$C272, 'All Indicators - Breakdown'!$C:$GQ, J$1, FALSE), " ")</f>
        <v>4</v>
      </c>
      <c r="K272" s="21">
        <f>IFERROR(VLOOKUP(PRO!$C272, 'All Indicators - Breakdown'!$C:$GQ, K$1, FALSE), " ")</f>
        <v>3</v>
      </c>
      <c r="L272" s="21">
        <f>IFERROR(VLOOKUP(PRO!$C272, 'All Indicators - Breakdown'!$C:$GQ, L$1, FALSE), " ")</f>
        <v>2</v>
      </c>
      <c r="M272" s="21">
        <f>IFERROR(VLOOKUP(PRO!$C272, 'All Indicators - Breakdown'!$C:$GQ, M$1, FALSE), " ")</f>
        <v>4</v>
      </c>
      <c r="N272">
        <f t="shared" si="21"/>
        <v>4</v>
      </c>
      <c r="O272">
        <f t="shared" si="21"/>
        <v>4</v>
      </c>
      <c r="P272">
        <f t="shared" si="21"/>
        <v>3</v>
      </c>
      <c r="Q272">
        <f t="shared" si="21"/>
        <v>2</v>
      </c>
      <c r="R272">
        <f t="shared" si="21"/>
        <v>2</v>
      </c>
      <c r="S272">
        <f t="shared" si="21"/>
        <v>1</v>
      </c>
      <c r="T272">
        <f t="shared" si="21"/>
        <v>1</v>
      </c>
      <c r="U272">
        <f t="shared" si="21"/>
        <v>1</v>
      </c>
    </row>
    <row r="273" spans="1:21" ht="16.3" hidden="1" thickTop="1" thickBot="1" x14ac:dyDescent="0.3">
      <c r="A273" s="20" t="s">
        <v>684</v>
      </c>
      <c r="B273" s="20" t="s">
        <v>694</v>
      </c>
      <c r="C273" s="20" t="s">
        <v>695</v>
      </c>
      <c r="D273" s="10">
        <f t="shared" si="19"/>
        <v>3</v>
      </c>
      <c r="E273" s="35">
        <f t="shared" si="20"/>
        <v>2.8</v>
      </c>
      <c r="F273" s="21">
        <f>IFERROR(VLOOKUP($C273, 'All Indicators - Breakdown'!$C:$GQ, F$1, FALSE), " ")</f>
        <v>2</v>
      </c>
      <c r="G273" s="21">
        <f>IFERROR(VLOOKUP(PRO!$C273, 'All Indicators - Breakdown'!$C:$GQ, G$1, FALSE), " ")</f>
        <v>1</v>
      </c>
      <c r="H273" s="21">
        <f>IFERROR(VLOOKUP(PRO!$C273, 'All Indicators - Breakdown'!$C:$GQ, H$1, FALSE), " ")</f>
        <v>2</v>
      </c>
      <c r="I273" s="21">
        <f>IFERROR(VLOOKUP(PRO!$C273, 'All Indicators - Breakdown'!$C:$GQ, I$1, FALSE), " ")</f>
        <v>1</v>
      </c>
      <c r="J273" s="21">
        <f>IFERROR(VLOOKUP(PRO!$C273, 'All Indicators - Breakdown'!$C:$GQ, J$1, FALSE), " ")</f>
        <v>3</v>
      </c>
      <c r="K273" s="21">
        <f>IFERROR(VLOOKUP(PRO!$C273, 'All Indicators - Breakdown'!$C:$GQ, K$1, FALSE), " ")</f>
        <v>3</v>
      </c>
      <c r="L273" s="21">
        <f>IFERROR(VLOOKUP(PRO!$C273, 'All Indicators - Breakdown'!$C:$GQ, L$1, FALSE), " ")</f>
        <v>2</v>
      </c>
      <c r="M273" s="21">
        <f>IFERROR(VLOOKUP(PRO!$C273, 'All Indicators - Breakdown'!$C:$GQ, M$1, FALSE), " ")</f>
        <v>4</v>
      </c>
      <c r="N273">
        <f t="shared" si="21"/>
        <v>4</v>
      </c>
      <c r="O273">
        <f t="shared" si="21"/>
        <v>3</v>
      </c>
      <c r="P273">
        <f t="shared" si="21"/>
        <v>3</v>
      </c>
      <c r="Q273">
        <f t="shared" si="21"/>
        <v>2</v>
      </c>
      <c r="R273">
        <f t="shared" si="21"/>
        <v>2</v>
      </c>
      <c r="S273">
        <f t="shared" si="21"/>
        <v>2</v>
      </c>
      <c r="T273">
        <f t="shared" si="21"/>
        <v>1</v>
      </c>
      <c r="U273">
        <f t="shared" si="21"/>
        <v>1</v>
      </c>
    </row>
    <row r="274" spans="1:21" ht="16.3" hidden="1" thickTop="1" thickBot="1" x14ac:dyDescent="0.3">
      <c r="A274" s="20" t="s">
        <v>684</v>
      </c>
      <c r="B274" s="20" t="s">
        <v>696</v>
      </c>
      <c r="C274" s="20" t="s">
        <v>697</v>
      </c>
      <c r="D274" s="10">
        <f t="shared" si="19"/>
        <v>3</v>
      </c>
      <c r="E274" s="35">
        <f t="shared" si="20"/>
        <v>3.2</v>
      </c>
      <c r="F274" s="21">
        <f>IFERROR(VLOOKUP($C274, 'All Indicators - Breakdown'!$C:$GQ, F$1, FALSE), " ")</f>
        <v>1</v>
      </c>
      <c r="G274" s="21">
        <f>IFERROR(VLOOKUP(PRO!$C274, 'All Indicators - Breakdown'!$C:$GQ, G$1, FALSE), " ")</f>
        <v>1</v>
      </c>
      <c r="H274" s="21">
        <f>IFERROR(VLOOKUP(PRO!$C274, 'All Indicators - Breakdown'!$C:$GQ, H$1, FALSE), " ")</f>
        <v>3</v>
      </c>
      <c r="I274" s="21">
        <f>IFERROR(VLOOKUP(PRO!$C274, 'All Indicators - Breakdown'!$C:$GQ, I$1, FALSE), " ")</f>
        <v>1</v>
      </c>
      <c r="J274" s="21">
        <f>IFERROR(VLOOKUP(PRO!$C274, 'All Indicators - Breakdown'!$C:$GQ, J$1, FALSE), " ")</f>
        <v>4</v>
      </c>
      <c r="K274" s="21">
        <f>IFERROR(VLOOKUP(PRO!$C274, 'All Indicators - Breakdown'!$C:$GQ, K$1, FALSE), " ")</f>
        <v>3</v>
      </c>
      <c r="L274" s="21">
        <f>IFERROR(VLOOKUP(PRO!$C274, 'All Indicators - Breakdown'!$C:$GQ, L$1, FALSE), " ")</f>
        <v>2</v>
      </c>
      <c r="M274" s="21">
        <f>IFERROR(VLOOKUP(PRO!$C274, 'All Indicators - Breakdown'!$C:$GQ, M$1, FALSE), " ")</f>
        <v>4</v>
      </c>
      <c r="N274">
        <f t="shared" si="21"/>
        <v>4</v>
      </c>
      <c r="O274">
        <f t="shared" si="21"/>
        <v>4</v>
      </c>
      <c r="P274">
        <f t="shared" si="21"/>
        <v>3</v>
      </c>
      <c r="Q274">
        <f t="shared" si="21"/>
        <v>3</v>
      </c>
      <c r="R274">
        <f t="shared" si="21"/>
        <v>2</v>
      </c>
      <c r="S274">
        <f t="shared" si="21"/>
        <v>1</v>
      </c>
      <c r="T274">
        <f t="shared" si="21"/>
        <v>1</v>
      </c>
      <c r="U274">
        <f t="shared" si="21"/>
        <v>1</v>
      </c>
    </row>
    <row r="275" spans="1:21" ht="16.3" thickTop="1" thickBot="1" x14ac:dyDescent="0.3">
      <c r="A275" s="20" t="s">
        <v>698</v>
      </c>
      <c r="B275" s="20" t="s">
        <v>699</v>
      </c>
      <c r="C275" s="20" t="s">
        <v>700</v>
      </c>
      <c r="D275" s="10">
        <f t="shared" si="19"/>
        <v>4</v>
      </c>
      <c r="E275" s="35">
        <f t="shared" si="20"/>
        <v>4</v>
      </c>
      <c r="F275" s="21">
        <f>IFERROR(VLOOKUP($C275, 'All Indicators - Breakdown'!$C:$GQ, F$1, FALSE), " ")</f>
        <v>4</v>
      </c>
      <c r="G275" s="21">
        <f>IFERROR(VLOOKUP(PRO!$C275, 'All Indicators - Breakdown'!$C:$GQ, G$1, FALSE), " ")</f>
        <v>3</v>
      </c>
      <c r="H275" s="21">
        <f>IFERROR(VLOOKUP(PRO!$C275, 'All Indicators - Breakdown'!$C:$GQ, H$1, FALSE), " ")</f>
        <v>4</v>
      </c>
      <c r="I275" s="21">
        <f>IFERROR(VLOOKUP(PRO!$C275, 'All Indicators - Breakdown'!$C:$GQ, I$1, FALSE), " ")</f>
        <v>1</v>
      </c>
      <c r="J275" s="21">
        <f>IFERROR(VLOOKUP(PRO!$C275, 'All Indicators - Breakdown'!$C:$GQ, J$1, FALSE), " ")</f>
        <v>4</v>
      </c>
      <c r="K275" s="21">
        <f>IFERROR(VLOOKUP(PRO!$C275, 'All Indicators - Breakdown'!$C:$GQ, K$1, FALSE), " ")</f>
        <v>4</v>
      </c>
      <c r="L275" s="21">
        <f>IFERROR(VLOOKUP(PRO!$C275, 'All Indicators - Breakdown'!$C:$GQ, L$1, FALSE), " ")</f>
        <v>3</v>
      </c>
      <c r="M275" s="21">
        <f>IFERROR(VLOOKUP(PRO!$C275, 'All Indicators - Breakdown'!$C:$GQ, M$1, FALSE), " ")</f>
        <v>4</v>
      </c>
      <c r="N275">
        <f t="shared" si="21"/>
        <v>4</v>
      </c>
      <c r="O275">
        <f t="shared" si="21"/>
        <v>4</v>
      </c>
      <c r="P275">
        <f t="shared" si="21"/>
        <v>4</v>
      </c>
      <c r="Q275">
        <f t="shared" si="21"/>
        <v>4</v>
      </c>
      <c r="R275">
        <f t="shared" si="21"/>
        <v>4</v>
      </c>
      <c r="S275">
        <f t="shared" si="21"/>
        <v>3</v>
      </c>
      <c r="T275">
        <f t="shared" si="21"/>
        <v>3</v>
      </c>
      <c r="U275">
        <f t="shared" si="21"/>
        <v>1</v>
      </c>
    </row>
    <row r="276" spans="1:21" ht="16.3" thickTop="1" thickBot="1" x14ac:dyDescent="0.3">
      <c r="A276" s="20" t="s">
        <v>698</v>
      </c>
      <c r="B276" s="20" t="s">
        <v>701</v>
      </c>
      <c r="C276" s="20" t="s">
        <v>702</v>
      </c>
      <c r="D276" s="10">
        <f t="shared" si="19"/>
        <v>4</v>
      </c>
      <c r="E276" s="35">
        <f t="shared" si="20"/>
        <v>4</v>
      </c>
      <c r="F276" s="21">
        <f>IFERROR(VLOOKUP($C276, 'All Indicators - Breakdown'!$C:$GQ, F$1, FALSE), " ")</f>
        <v>3</v>
      </c>
      <c r="G276" s="21">
        <f>IFERROR(VLOOKUP(PRO!$C276, 'All Indicators - Breakdown'!$C:$GQ, G$1, FALSE), " ")</f>
        <v>3</v>
      </c>
      <c r="H276" s="21">
        <f>IFERROR(VLOOKUP(PRO!$C276, 'All Indicators - Breakdown'!$C:$GQ, H$1, FALSE), " ")</f>
        <v>4</v>
      </c>
      <c r="I276" s="21">
        <f>IFERROR(VLOOKUP(PRO!$C276, 'All Indicators - Breakdown'!$C:$GQ, I$1, FALSE), " ")</f>
        <v>1</v>
      </c>
      <c r="J276" s="21">
        <f>IFERROR(VLOOKUP(PRO!$C276, 'All Indicators - Breakdown'!$C:$GQ, J$1, FALSE), " ")</f>
        <v>5</v>
      </c>
      <c r="K276" s="21">
        <f>IFERROR(VLOOKUP(PRO!$C276, 'All Indicators - Breakdown'!$C:$GQ, K$1, FALSE), " ")</f>
        <v>4</v>
      </c>
      <c r="L276" s="21">
        <f>IFERROR(VLOOKUP(PRO!$C276, 'All Indicators - Breakdown'!$C:$GQ, L$1, FALSE), " ")</f>
        <v>3</v>
      </c>
      <c r="M276" s="21">
        <f>IFERROR(VLOOKUP(PRO!$C276, 'All Indicators - Breakdown'!$C:$GQ, M$1, FALSE), " ")</f>
        <v>4</v>
      </c>
      <c r="N276">
        <f t="shared" si="21"/>
        <v>5</v>
      </c>
      <c r="O276">
        <f t="shared" si="21"/>
        <v>4</v>
      </c>
      <c r="P276">
        <f t="shared" si="21"/>
        <v>4</v>
      </c>
      <c r="Q276">
        <f t="shared" si="21"/>
        <v>4</v>
      </c>
      <c r="R276">
        <f t="shared" si="21"/>
        <v>3</v>
      </c>
      <c r="S276">
        <f t="shared" si="21"/>
        <v>3</v>
      </c>
      <c r="T276">
        <f t="shared" si="21"/>
        <v>3</v>
      </c>
      <c r="U276">
        <f t="shared" si="21"/>
        <v>1</v>
      </c>
    </row>
    <row r="277" spans="1:21" ht="16.3" thickTop="1" thickBot="1" x14ac:dyDescent="0.3">
      <c r="A277" s="20" t="s">
        <v>698</v>
      </c>
      <c r="B277" s="20" t="s">
        <v>703</v>
      </c>
      <c r="C277" s="20" t="s">
        <v>704</v>
      </c>
      <c r="D277" s="10">
        <f t="shared" si="19"/>
        <v>4</v>
      </c>
      <c r="E277" s="35">
        <f t="shared" si="20"/>
        <v>3.8</v>
      </c>
      <c r="F277" s="21">
        <f>IFERROR(VLOOKUP($C277, 'All Indicators - Breakdown'!$C:$GQ, F$1, FALSE), " ")</f>
        <v>4</v>
      </c>
      <c r="G277" s="21">
        <f>IFERROR(VLOOKUP(PRO!$C277, 'All Indicators - Breakdown'!$C:$GQ, G$1, FALSE), " ")</f>
        <v>3</v>
      </c>
      <c r="H277" s="21">
        <f>IFERROR(VLOOKUP(PRO!$C277, 'All Indicators - Breakdown'!$C:$GQ, H$1, FALSE), " ")</f>
        <v>4</v>
      </c>
      <c r="I277" s="21">
        <f>IFERROR(VLOOKUP(PRO!$C277, 'All Indicators - Breakdown'!$C:$GQ, I$1, FALSE), " ")</f>
        <v>1</v>
      </c>
      <c r="J277" s="21">
        <f>IFERROR(VLOOKUP(PRO!$C277, 'All Indicators - Breakdown'!$C:$GQ, J$1, FALSE), " ")</f>
        <v>4</v>
      </c>
      <c r="K277" s="21">
        <f>IFERROR(VLOOKUP(PRO!$C277, 'All Indicators - Breakdown'!$C:$GQ, K$1, FALSE), " ")</f>
        <v>3</v>
      </c>
      <c r="L277" s="21">
        <f>IFERROR(VLOOKUP(PRO!$C277, 'All Indicators - Breakdown'!$C:$GQ, L$1, FALSE), " ")</f>
        <v>3</v>
      </c>
      <c r="M277" s="21">
        <f>IFERROR(VLOOKUP(PRO!$C277, 'All Indicators - Breakdown'!$C:$GQ, M$1, FALSE), " ")</f>
        <v>4</v>
      </c>
      <c r="N277">
        <f t="shared" si="21"/>
        <v>4</v>
      </c>
      <c r="O277">
        <f t="shared" si="21"/>
        <v>4</v>
      </c>
      <c r="P277">
        <f t="shared" si="21"/>
        <v>4</v>
      </c>
      <c r="Q277">
        <f t="shared" si="21"/>
        <v>4</v>
      </c>
      <c r="R277">
        <f t="shared" si="21"/>
        <v>3</v>
      </c>
      <c r="S277">
        <f t="shared" si="21"/>
        <v>3</v>
      </c>
      <c r="T277">
        <f t="shared" si="21"/>
        <v>3</v>
      </c>
      <c r="U277">
        <f t="shared" si="21"/>
        <v>1</v>
      </c>
    </row>
    <row r="278" spans="1:21" ht="16.3" thickTop="1" thickBot="1" x14ac:dyDescent="0.3">
      <c r="A278" s="20" t="s">
        <v>698</v>
      </c>
      <c r="B278" s="20" t="s">
        <v>705</v>
      </c>
      <c r="C278" s="20" t="s">
        <v>706</v>
      </c>
      <c r="D278" s="10">
        <f t="shared" si="19"/>
        <v>4</v>
      </c>
      <c r="E278" s="35">
        <f t="shared" si="20"/>
        <v>4</v>
      </c>
      <c r="F278" s="21">
        <f>IFERROR(VLOOKUP($C278, 'All Indicators - Breakdown'!$C:$GQ, F$1, FALSE), " ")</f>
        <v>4</v>
      </c>
      <c r="G278" s="21">
        <f>IFERROR(VLOOKUP(PRO!$C278, 'All Indicators - Breakdown'!$C:$GQ, G$1, FALSE), " ")</f>
        <v>3</v>
      </c>
      <c r="H278" s="21">
        <f>IFERROR(VLOOKUP(PRO!$C278, 'All Indicators - Breakdown'!$C:$GQ, H$1, FALSE), " ")</f>
        <v>4</v>
      </c>
      <c r="I278" s="21">
        <f>IFERROR(VLOOKUP(PRO!$C278, 'All Indicators - Breakdown'!$C:$GQ, I$1, FALSE), " ")</f>
        <v>1</v>
      </c>
      <c r="J278" s="21">
        <f>IFERROR(VLOOKUP(PRO!$C278, 'All Indicators - Breakdown'!$C:$GQ, J$1, FALSE), " ")</f>
        <v>4</v>
      </c>
      <c r="K278" s="21">
        <f>IFERROR(VLOOKUP(PRO!$C278, 'All Indicators - Breakdown'!$C:$GQ, K$1, FALSE), " ")</f>
        <v>4</v>
      </c>
      <c r="L278" s="21">
        <f>IFERROR(VLOOKUP(PRO!$C278, 'All Indicators - Breakdown'!$C:$GQ, L$1, FALSE), " ")</f>
        <v>3</v>
      </c>
      <c r="M278" s="21">
        <f>IFERROR(VLOOKUP(PRO!$C278, 'All Indicators - Breakdown'!$C:$GQ, M$1, FALSE), " ")</f>
        <v>4</v>
      </c>
      <c r="N278">
        <f t="shared" si="21"/>
        <v>4</v>
      </c>
      <c r="O278">
        <f t="shared" si="21"/>
        <v>4</v>
      </c>
      <c r="P278">
        <f t="shared" si="21"/>
        <v>4</v>
      </c>
      <c r="Q278">
        <f t="shared" si="21"/>
        <v>4</v>
      </c>
      <c r="R278">
        <f t="shared" si="21"/>
        <v>4</v>
      </c>
      <c r="S278">
        <f t="shared" si="21"/>
        <v>3</v>
      </c>
      <c r="T278">
        <f t="shared" si="21"/>
        <v>3</v>
      </c>
      <c r="U278">
        <f t="shared" si="21"/>
        <v>1</v>
      </c>
    </row>
    <row r="279" spans="1:21" ht="16.3" thickTop="1" thickBot="1" x14ac:dyDescent="0.3">
      <c r="A279" s="20" t="s">
        <v>698</v>
      </c>
      <c r="B279" s="20" t="s">
        <v>707</v>
      </c>
      <c r="C279" s="20" t="s">
        <v>708</v>
      </c>
      <c r="D279" s="10">
        <f t="shared" si="19"/>
        <v>4</v>
      </c>
      <c r="E279" s="35">
        <f t="shared" si="20"/>
        <v>3.8</v>
      </c>
      <c r="F279" s="21">
        <f>IFERROR(VLOOKUP($C279, 'All Indicators - Breakdown'!$C:$GQ, F$1, FALSE), " ")</f>
        <v>3</v>
      </c>
      <c r="G279" s="21">
        <f>IFERROR(VLOOKUP(PRO!$C279, 'All Indicators - Breakdown'!$C:$GQ, G$1, FALSE), " ")</f>
        <v>3</v>
      </c>
      <c r="H279" s="21">
        <f>IFERROR(VLOOKUP(PRO!$C279, 'All Indicators - Breakdown'!$C:$GQ, H$1, FALSE), " ")</f>
        <v>4</v>
      </c>
      <c r="I279" s="21">
        <f>IFERROR(VLOOKUP(PRO!$C279, 'All Indicators - Breakdown'!$C:$GQ, I$1, FALSE), " ")</f>
        <v>1</v>
      </c>
      <c r="J279" s="21">
        <f>IFERROR(VLOOKUP(PRO!$C279, 'All Indicators - Breakdown'!$C:$GQ, J$1, FALSE), " ")</f>
        <v>5</v>
      </c>
      <c r="K279" s="21">
        <f>IFERROR(VLOOKUP(PRO!$C279, 'All Indicators - Breakdown'!$C:$GQ, K$1, FALSE), " ")</f>
        <v>3</v>
      </c>
      <c r="L279" s="21">
        <f>IFERROR(VLOOKUP(PRO!$C279, 'All Indicators - Breakdown'!$C:$GQ, L$1, FALSE), " ")</f>
        <v>3</v>
      </c>
      <c r="M279" s="21">
        <f>IFERROR(VLOOKUP(PRO!$C279, 'All Indicators - Breakdown'!$C:$GQ, M$1, FALSE), " ")</f>
        <v>4</v>
      </c>
      <c r="N279">
        <f t="shared" si="21"/>
        <v>5</v>
      </c>
      <c r="O279">
        <f t="shared" si="21"/>
        <v>4</v>
      </c>
      <c r="P279">
        <f t="shared" si="21"/>
        <v>4</v>
      </c>
      <c r="Q279">
        <f t="shared" si="21"/>
        <v>3</v>
      </c>
      <c r="R279">
        <f t="shared" si="21"/>
        <v>3</v>
      </c>
      <c r="S279">
        <f t="shared" si="21"/>
        <v>3</v>
      </c>
      <c r="T279">
        <f t="shared" si="21"/>
        <v>3</v>
      </c>
      <c r="U279">
        <f t="shared" si="21"/>
        <v>1</v>
      </c>
    </row>
    <row r="280" spans="1:21" ht="16.3" thickTop="1" thickBot="1" x14ac:dyDescent="0.3">
      <c r="A280" s="20" t="s">
        <v>698</v>
      </c>
      <c r="B280" s="20" t="s">
        <v>709</v>
      </c>
      <c r="C280" s="20" t="s">
        <v>710</v>
      </c>
      <c r="D280" s="10">
        <f t="shared" si="19"/>
        <v>4</v>
      </c>
      <c r="E280" s="35">
        <f t="shared" si="20"/>
        <v>4</v>
      </c>
      <c r="F280" s="21">
        <f>IFERROR(VLOOKUP($C280, 'All Indicators - Breakdown'!$C:$GQ, F$1, FALSE), " ")</f>
        <v>2</v>
      </c>
      <c r="G280" s="21">
        <f>IFERROR(VLOOKUP(PRO!$C280, 'All Indicators - Breakdown'!$C:$GQ, G$1, FALSE), " ")</f>
        <v>3</v>
      </c>
      <c r="H280" s="21">
        <f>IFERROR(VLOOKUP(PRO!$C280, 'All Indicators - Breakdown'!$C:$GQ, H$1, FALSE), " ")</f>
        <v>4</v>
      </c>
      <c r="I280" s="21">
        <f>IFERROR(VLOOKUP(PRO!$C280, 'All Indicators - Breakdown'!$C:$GQ, I$1, FALSE), " ")</f>
        <v>1</v>
      </c>
      <c r="J280" s="21">
        <f>IFERROR(VLOOKUP(PRO!$C280, 'All Indicators - Breakdown'!$C:$GQ, J$1, FALSE), " ")</f>
        <v>5</v>
      </c>
      <c r="K280" s="21">
        <f>IFERROR(VLOOKUP(PRO!$C280, 'All Indicators - Breakdown'!$C:$GQ, K$1, FALSE), " ")</f>
        <v>4</v>
      </c>
      <c r="L280" s="21">
        <f>IFERROR(VLOOKUP(PRO!$C280, 'All Indicators - Breakdown'!$C:$GQ, L$1, FALSE), " ")</f>
        <v>3</v>
      </c>
      <c r="M280" s="21">
        <f>IFERROR(VLOOKUP(PRO!$C280, 'All Indicators - Breakdown'!$C:$GQ, M$1, FALSE), " ")</f>
        <v>4</v>
      </c>
      <c r="N280">
        <f t="shared" si="21"/>
        <v>5</v>
      </c>
      <c r="O280">
        <f t="shared" si="21"/>
        <v>4</v>
      </c>
      <c r="P280">
        <f t="shared" si="21"/>
        <v>4</v>
      </c>
      <c r="Q280">
        <f t="shared" si="21"/>
        <v>4</v>
      </c>
      <c r="R280">
        <f t="shared" si="21"/>
        <v>3</v>
      </c>
      <c r="S280">
        <f t="shared" si="21"/>
        <v>3</v>
      </c>
      <c r="T280">
        <f t="shared" si="21"/>
        <v>2</v>
      </c>
      <c r="U280">
        <f t="shared" si="21"/>
        <v>1</v>
      </c>
    </row>
    <row r="281" spans="1:21" ht="16.3" thickTop="1" thickBot="1" x14ac:dyDescent="0.3">
      <c r="A281" s="20" t="s">
        <v>698</v>
      </c>
      <c r="B281" s="20" t="s">
        <v>711</v>
      </c>
      <c r="C281" s="20" t="s">
        <v>712</v>
      </c>
      <c r="D281" s="10">
        <f t="shared" si="19"/>
        <v>3</v>
      </c>
      <c r="E281" s="35">
        <f t="shared" si="20"/>
        <v>3.4</v>
      </c>
      <c r="F281" s="21">
        <f>IFERROR(VLOOKUP($C281, 'All Indicators - Breakdown'!$C:$GQ, F$1, FALSE), " ")</f>
        <v>2</v>
      </c>
      <c r="G281" s="21">
        <f>IFERROR(VLOOKUP(PRO!$C281, 'All Indicators - Breakdown'!$C:$GQ, G$1, FALSE), " ")</f>
        <v>3</v>
      </c>
      <c r="H281" s="21">
        <f>IFERROR(VLOOKUP(PRO!$C281, 'All Indicators - Breakdown'!$C:$GQ, H$1, FALSE), " ")</f>
        <v>3</v>
      </c>
      <c r="I281" s="21">
        <f>IFERROR(VLOOKUP(PRO!$C281, 'All Indicators - Breakdown'!$C:$GQ, I$1, FALSE), " ")</f>
        <v>1</v>
      </c>
      <c r="J281" s="21">
        <f>IFERROR(VLOOKUP(PRO!$C281, 'All Indicators - Breakdown'!$C:$GQ, J$1, FALSE), " ")</f>
        <v>4</v>
      </c>
      <c r="K281" s="21">
        <f>IFERROR(VLOOKUP(PRO!$C281, 'All Indicators - Breakdown'!$C:$GQ, K$1, FALSE), " ")</f>
        <v>3</v>
      </c>
      <c r="L281" s="21">
        <f>IFERROR(VLOOKUP(PRO!$C281, 'All Indicators - Breakdown'!$C:$GQ, L$1, FALSE), " ")</f>
        <v>3</v>
      </c>
      <c r="M281" s="21">
        <f>IFERROR(VLOOKUP(PRO!$C281, 'All Indicators - Breakdown'!$C:$GQ, M$1, FALSE), " ")</f>
        <v>4</v>
      </c>
      <c r="N281">
        <f t="shared" si="21"/>
        <v>4</v>
      </c>
      <c r="O281">
        <f t="shared" si="21"/>
        <v>4</v>
      </c>
      <c r="P281">
        <f t="shared" si="21"/>
        <v>3</v>
      </c>
      <c r="Q281">
        <f t="shared" si="21"/>
        <v>3</v>
      </c>
      <c r="R281">
        <f t="shared" si="21"/>
        <v>3</v>
      </c>
      <c r="S281">
        <f t="shared" si="21"/>
        <v>3</v>
      </c>
      <c r="T281">
        <f t="shared" si="21"/>
        <v>2</v>
      </c>
      <c r="U281">
        <f t="shared" si="21"/>
        <v>1</v>
      </c>
    </row>
    <row r="282" spans="1:21" ht="16.3" thickTop="1" thickBot="1" x14ac:dyDescent="0.3">
      <c r="A282" s="20" t="s">
        <v>698</v>
      </c>
      <c r="B282" s="20" t="s">
        <v>713</v>
      </c>
      <c r="C282" s="20" t="s">
        <v>714</v>
      </c>
      <c r="D282" s="10">
        <f t="shared" si="19"/>
        <v>4</v>
      </c>
      <c r="E282" s="35">
        <f t="shared" si="20"/>
        <v>4</v>
      </c>
      <c r="F282" s="21">
        <f>IFERROR(VLOOKUP($C282, 'All Indicators - Breakdown'!$C:$GQ, F$1, FALSE), " ")</f>
        <v>4</v>
      </c>
      <c r="G282" s="21">
        <f>IFERROR(VLOOKUP(PRO!$C282, 'All Indicators - Breakdown'!$C:$GQ, G$1, FALSE), " ")</f>
        <v>3</v>
      </c>
      <c r="H282" s="21">
        <f>IFERROR(VLOOKUP(PRO!$C282, 'All Indicators - Breakdown'!$C:$GQ, H$1, FALSE), " ")</f>
        <v>4</v>
      </c>
      <c r="I282" s="21">
        <f>IFERROR(VLOOKUP(PRO!$C282, 'All Indicators - Breakdown'!$C:$GQ, I$1, FALSE), " ")</f>
        <v>1</v>
      </c>
      <c r="J282" s="21">
        <f>IFERROR(VLOOKUP(PRO!$C282, 'All Indicators - Breakdown'!$C:$GQ, J$1, FALSE), " ")</f>
        <v>5</v>
      </c>
      <c r="K282" s="21">
        <f>IFERROR(VLOOKUP(PRO!$C282, 'All Indicators - Breakdown'!$C:$GQ, K$1, FALSE), " ")</f>
        <v>3</v>
      </c>
      <c r="L282" s="21">
        <f>IFERROR(VLOOKUP(PRO!$C282, 'All Indicators - Breakdown'!$C:$GQ, L$1, FALSE), " ")</f>
        <v>3</v>
      </c>
      <c r="M282" s="21">
        <f>IFERROR(VLOOKUP(PRO!$C282, 'All Indicators - Breakdown'!$C:$GQ, M$1, FALSE), " ")</f>
        <v>4</v>
      </c>
      <c r="N282">
        <f t="shared" si="21"/>
        <v>5</v>
      </c>
      <c r="O282">
        <f t="shared" si="21"/>
        <v>4</v>
      </c>
      <c r="P282">
        <f t="shared" si="21"/>
        <v>4</v>
      </c>
      <c r="Q282">
        <f t="shared" si="21"/>
        <v>4</v>
      </c>
      <c r="R282">
        <f t="shared" si="21"/>
        <v>3</v>
      </c>
      <c r="S282">
        <f t="shared" si="21"/>
        <v>3</v>
      </c>
      <c r="T282">
        <f t="shared" si="21"/>
        <v>3</v>
      </c>
      <c r="U282">
        <f t="shared" si="21"/>
        <v>1</v>
      </c>
    </row>
    <row r="283" spans="1:21" ht="16.3" thickTop="1" thickBot="1" x14ac:dyDescent="0.3">
      <c r="A283" s="20" t="s">
        <v>698</v>
      </c>
      <c r="B283" s="20" t="s">
        <v>715</v>
      </c>
      <c r="C283" s="20" t="s">
        <v>716</v>
      </c>
      <c r="D283" s="10">
        <f t="shared" si="19"/>
        <v>4</v>
      </c>
      <c r="E283" s="35">
        <f t="shared" si="20"/>
        <v>3.8</v>
      </c>
      <c r="F283" s="21">
        <f>IFERROR(VLOOKUP($C283, 'All Indicators - Breakdown'!$C:$GQ, F$1, FALSE), " ")</f>
        <v>2</v>
      </c>
      <c r="G283" s="21">
        <f>IFERROR(VLOOKUP(PRO!$C283, 'All Indicators - Breakdown'!$C:$GQ, G$1, FALSE), " ")</f>
        <v>3</v>
      </c>
      <c r="H283" s="21">
        <f>IFERROR(VLOOKUP(PRO!$C283, 'All Indicators - Breakdown'!$C:$GQ, H$1, FALSE), " ")</f>
        <v>4</v>
      </c>
      <c r="I283" s="21">
        <f>IFERROR(VLOOKUP(PRO!$C283, 'All Indicators - Breakdown'!$C:$GQ, I$1, FALSE), " ")</f>
        <v>1</v>
      </c>
      <c r="J283" s="21">
        <f>IFERROR(VLOOKUP(PRO!$C283, 'All Indicators - Breakdown'!$C:$GQ, J$1, FALSE), " ")</f>
        <v>4</v>
      </c>
      <c r="K283" s="21">
        <f>IFERROR(VLOOKUP(PRO!$C283, 'All Indicators - Breakdown'!$C:$GQ, K$1, FALSE), " ")</f>
        <v>4</v>
      </c>
      <c r="L283" s="21">
        <f>IFERROR(VLOOKUP(PRO!$C283, 'All Indicators - Breakdown'!$C:$GQ, L$1, FALSE), " ")</f>
        <v>3</v>
      </c>
      <c r="M283" s="21">
        <f>IFERROR(VLOOKUP(PRO!$C283, 'All Indicators - Breakdown'!$C:$GQ, M$1, FALSE), " ")</f>
        <v>4</v>
      </c>
      <c r="N283">
        <f t="shared" si="21"/>
        <v>4</v>
      </c>
      <c r="O283">
        <f t="shared" si="21"/>
        <v>4</v>
      </c>
      <c r="P283">
        <f t="shared" si="21"/>
        <v>4</v>
      </c>
      <c r="Q283">
        <f t="shared" si="21"/>
        <v>4</v>
      </c>
      <c r="R283">
        <f t="shared" si="21"/>
        <v>3</v>
      </c>
      <c r="S283">
        <f t="shared" si="21"/>
        <v>3</v>
      </c>
      <c r="T283">
        <f t="shared" si="21"/>
        <v>2</v>
      </c>
      <c r="U283">
        <f t="shared" si="21"/>
        <v>1</v>
      </c>
    </row>
    <row r="284" spans="1:21" ht="16.3" thickTop="1" thickBot="1" x14ac:dyDescent="0.3">
      <c r="A284" s="20" t="s">
        <v>698</v>
      </c>
      <c r="B284" s="20" t="s">
        <v>717</v>
      </c>
      <c r="C284" s="20" t="s">
        <v>718</v>
      </c>
      <c r="D284" s="10">
        <f t="shared" si="19"/>
        <v>4</v>
      </c>
      <c r="E284" s="35">
        <f t="shared" si="20"/>
        <v>4</v>
      </c>
      <c r="F284" s="21">
        <f>IFERROR(VLOOKUP($C284, 'All Indicators - Breakdown'!$C:$GQ, F$1, FALSE), " ")</f>
        <v>2</v>
      </c>
      <c r="G284" s="21">
        <f>IFERROR(VLOOKUP(PRO!$C284, 'All Indicators - Breakdown'!$C:$GQ, G$1, FALSE), " ")</f>
        <v>2</v>
      </c>
      <c r="H284" s="21">
        <f>IFERROR(VLOOKUP(PRO!$C284, 'All Indicators - Breakdown'!$C:$GQ, H$1, FALSE), " ")</f>
        <v>4</v>
      </c>
      <c r="I284" s="21">
        <f>IFERROR(VLOOKUP(PRO!$C284, 'All Indicators - Breakdown'!$C:$GQ, I$1, FALSE), " ")</f>
        <v>1</v>
      </c>
      <c r="J284" s="21">
        <f>IFERROR(VLOOKUP(PRO!$C284, 'All Indicators - Breakdown'!$C:$GQ, J$1, FALSE), " ")</f>
        <v>5</v>
      </c>
      <c r="K284" s="21">
        <f>IFERROR(VLOOKUP(PRO!$C284, 'All Indicators - Breakdown'!$C:$GQ, K$1, FALSE), " ")</f>
        <v>4</v>
      </c>
      <c r="L284" s="21">
        <f>IFERROR(VLOOKUP(PRO!$C284, 'All Indicators - Breakdown'!$C:$GQ, L$1, FALSE), " ")</f>
        <v>3</v>
      </c>
      <c r="M284" s="21">
        <f>IFERROR(VLOOKUP(PRO!$C284, 'All Indicators - Breakdown'!$C:$GQ, M$1, FALSE), " ")</f>
        <v>4</v>
      </c>
      <c r="N284">
        <f t="shared" si="21"/>
        <v>5</v>
      </c>
      <c r="O284">
        <f t="shared" si="21"/>
        <v>4</v>
      </c>
      <c r="P284">
        <f t="shared" si="21"/>
        <v>4</v>
      </c>
      <c r="Q284">
        <f t="shared" si="21"/>
        <v>4</v>
      </c>
      <c r="R284">
        <f t="shared" si="21"/>
        <v>3</v>
      </c>
      <c r="S284">
        <f t="shared" si="21"/>
        <v>2</v>
      </c>
      <c r="T284">
        <f t="shared" si="21"/>
        <v>2</v>
      </c>
      <c r="U284">
        <f t="shared" si="21"/>
        <v>1</v>
      </c>
    </row>
    <row r="285" spans="1:21" ht="16.3" hidden="1" thickTop="1" thickBot="1" x14ac:dyDescent="0.3">
      <c r="A285" s="20" t="s">
        <v>719</v>
      </c>
      <c r="B285" s="20" t="s">
        <v>720</v>
      </c>
      <c r="C285" s="20" t="s">
        <v>721</v>
      </c>
      <c r="D285" s="10">
        <f t="shared" si="19"/>
        <v>3</v>
      </c>
      <c r="E285" s="35">
        <f t="shared" si="20"/>
        <v>3</v>
      </c>
      <c r="F285" s="21">
        <f>IFERROR(VLOOKUP($C285, 'All Indicators - Breakdown'!$C:$GQ, F$1, FALSE), " ")</f>
        <v>1</v>
      </c>
      <c r="G285" s="21">
        <f>IFERROR(VLOOKUP(PRO!$C285, 'All Indicators - Breakdown'!$C:$GQ, G$1, FALSE), " ")</f>
        <v>1</v>
      </c>
      <c r="H285" s="21">
        <f>IFERROR(VLOOKUP(PRO!$C285, 'All Indicators - Breakdown'!$C:$GQ, H$1, FALSE), " ")</f>
        <v>2</v>
      </c>
      <c r="I285" s="21">
        <f>IFERROR(VLOOKUP(PRO!$C285, 'All Indicators - Breakdown'!$C:$GQ, I$1, FALSE), " ")</f>
        <v>1</v>
      </c>
      <c r="J285" s="21">
        <f>IFERROR(VLOOKUP(PRO!$C285, 'All Indicators - Breakdown'!$C:$GQ, J$1, FALSE), " ")</f>
        <v>3</v>
      </c>
      <c r="K285" s="21">
        <f>IFERROR(VLOOKUP(PRO!$C285, 'All Indicators - Breakdown'!$C:$GQ, K$1, FALSE), " ")</f>
        <v>4</v>
      </c>
      <c r="L285" s="21">
        <f>IFERROR(VLOOKUP(PRO!$C285, 'All Indicators - Breakdown'!$C:$GQ, L$1, FALSE), " ")</f>
        <v>2</v>
      </c>
      <c r="M285" s="21">
        <f>IFERROR(VLOOKUP(PRO!$C285, 'All Indicators - Breakdown'!$C:$GQ, M$1, FALSE), " ")</f>
        <v>4</v>
      </c>
      <c r="N285">
        <f t="shared" si="21"/>
        <v>4</v>
      </c>
      <c r="O285">
        <f t="shared" si="21"/>
        <v>4</v>
      </c>
      <c r="P285">
        <f t="shared" si="21"/>
        <v>3</v>
      </c>
      <c r="Q285">
        <f t="shared" si="21"/>
        <v>2</v>
      </c>
      <c r="R285">
        <f t="shared" si="21"/>
        <v>2</v>
      </c>
      <c r="S285">
        <f t="shared" si="21"/>
        <v>1</v>
      </c>
      <c r="T285">
        <f t="shared" si="21"/>
        <v>1</v>
      </c>
      <c r="U285">
        <f t="shared" si="21"/>
        <v>1</v>
      </c>
    </row>
    <row r="286" spans="1:21" ht="16.3" thickTop="1" thickBot="1" x14ac:dyDescent="0.3">
      <c r="A286" s="20" t="s">
        <v>719</v>
      </c>
      <c r="B286" s="20" t="s">
        <v>722</v>
      </c>
      <c r="C286" s="20" t="s">
        <v>723</v>
      </c>
      <c r="D286" s="10">
        <f t="shared" si="19"/>
        <v>3</v>
      </c>
      <c r="E286" s="35">
        <f t="shared" si="20"/>
        <v>3.4</v>
      </c>
      <c r="F286" s="21">
        <f>IFERROR(VLOOKUP($C286, 'All Indicators - Breakdown'!$C:$GQ, F$1, FALSE), " ")</f>
        <v>1</v>
      </c>
      <c r="G286" s="21">
        <f>IFERROR(VLOOKUP(PRO!$C286, 'All Indicators - Breakdown'!$C:$GQ, G$1, FALSE), " ")</f>
        <v>1</v>
      </c>
      <c r="H286" s="21">
        <f>IFERROR(VLOOKUP(PRO!$C286, 'All Indicators - Breakdown'!$C:$GQ, H$1, FALSE), " ")</f>
        <v>3</v>
      </c>
      <c r="I286" s="21">
        <f>IFERROR(VLOOKUP(PRO!$C286, 'All Indicators - Breakdown'!$C:$GQ, I$1, FALSE), " ")</f>
        <v>1</v>
      </c>
      <c r="J286" s="21">
        <f>IFERROR(VLOOKUP(PRO!$C286, 'All Indicators - Breakdown'!$C:$GQ, J$1, FALSE), " ")</f>
        <v>4</v>
      </c>
      <c r="K286" s="21">
        <f>IFERROR(VLOOKUP(PRO!$C286, 'All Indicators - Breakdown'!$C:$GQ, K$1, FALSE), " ")</f>
        <v>4</v>
      </c>
      <c r="L286" s="21">
        <f>IFERROR(VLOOKUP(PRO!$C286, 'All Indicators - Breakdown'!$C:$GQ, L$1, FALSE), " ")</f>
        <v>2</v>
      </c>
      <c r="M286" s="21">
        <f>IFERROR(VLOOKUP(PRO!$C286, 'All Indicators - Breakdown'!$C:$GQ, M$1, FALSE), " ")</f>
        <v>4</v>
      </c>
      <c r="N286">
        <f t="shared" si="21"/>
        <v>4</v>
      </c>
      <c r="O286">
        <f t="shared" si="21"/>
        <v>4</v>
      </c>
      <c r="P286">
        <f t="shared" si="21"/>
        <v>4</v>
      </c>
      <c r="Q286">
        <f t="shared" si="21"/>
        <v>3</v>
      </c>
      <c r="R286">
        <f t="shared" si="21"/>
        <v>2</v>
      </c>
      <c r="S286">
        <f t="shared" si="21"/>
        <v>1</v>
      </c>
      <c r="T286">
        <f t="shared" si="21"/>
        <v>1</v>
      </c>
      <c r="U286">
        <f t="shared" si="21"/>
        <v>1</v>
      </c>
    </row>
    <row r="287" spans="1:21" ht="16.3" hidden="1" thickTop="1" thickBot="1" x14ac:dyDescent="0.3">
      <c r="A287" s="20" t="s">
        <v>719</v>
      </c>
      <c r="B287" s="20" t="s">
        <v>724</v>
      </c>
      <c r="C287" s="20" t="s">
        <v>725</v>
      </c>
      <c r="D287" s="10">
        <f t="shared" si="19"/>
        <v>3</v>
      </c>
      <c r="E287" s="35">
        <f t="shared" si="20"/>
        <v>3.2</v>
      </c>
      <c r="F287" s="21">
        <f>IFERROR(VLOOKUP($C287, 'All Indicators - Breakdown'!$C:$GQ, F$1, FALSE), " ")</f>
        <v>1</v>
      </c>
      <c r="G287" s="21">
        <f>IFERROR(VLOOKUP(PRO!$C287, 'All Indicators - Breakdown'!$C:$GQ, G$1, FALSE), " ")</f>
        <v>1</v>
      </c>
      <c r="H287" s="21">
        <f>IFERROR(VLOOKUP(PRO!$C287, 'All Indicators - Breakdown'!$C:$GQ, H$1, FALSE), " ")</f>
        <v>3</v>
      </c>
      <c r="I287" s="21">
        <f>IFERROR(VLOOKUP(PRO!$C287, 'All Indicators - Breakdown'!$C:$GQ, I$1, FALSE), " ")</f>
        <v>1</v>
      </c>
      <c r="J287" s="21">
        <f>IFERROR(VLOOKUP(PRO!$C287, 'All Indicators - Breakdown'!$C:$GQ, J$1, FALSE), " ")</f>
        <v>3</v>
      </c>
      <c r="K287" s="21">
        <f>IFERROR(VLOOKUP(PRO!$C287, 'All Indicators - Breakdown'!$C:$GQ, K$1, FALSE), " ")</f>
        <v>4</v>
      </c>
      <c r="L287" s="21">
        <f>IFERROR(VLOOKUP(PRO!$C287, 'All Indicators - Breakdown'!$C:$GQ, L$1, FALSE), " ")</f>
        <v>2</v>
      </c>
      <c r="M287" s="21">
        <f>IFERROR(VLOOKUP(PRO!$C287, 'All Indicators - Breakdown'!$C:$GQ, M$1, FALSE), " ")</f>
        <v>4</v>
      </c>
      <c r="N287">
        <f t="shared" si="21"/>
        <v>4</v>
      </c>
      <c r="O287">
        <f t="shared" si="21"/>
        <v>4</v>
      </c>
      <c r="P287">
        <f t="shared" si="21"/>
        <v>3</v>
      </c>
      <c r="Q287">
        <f t="shared" si="21"/>
        <v>3</v>
      </c>
      <c r="R287">
        <f t="shared" si="21"/>
        <v>2</v>
      </c>
      <c r="S287">
        <f t="shared" si="21"/>
        <v>1</v>
      </c>
      <c r="T287">
        <f t="shared" si="21"/>
        <v>1</v>
      </c>
      <c r="U287">
        <f t="shared" si="21"/>
        <v>1</v>
      </c>
    </row>
    <row r="288" spans="1:21" ht="16.3" thickTop="1" thickBot="1" x14ac:dyDescent="0.3">
      <c r="A288" s="20" t="s">
        <v>719</v>
      </c>
      <c r="B288" s="20" t="s">
        <v>726</v>
      </c>
      <c r="C288" s="20" t="s">
        <v>727</v>
      </c>
      <c r="D288" s="10">
        <f t="shared" si="19"/>
        <v>4</v>
      </c>
      <c r="E288" s="35">
        <f t="shared" si="20"/>
        <v>3.6</v>
      </c>
      <c r="F288" s="21">
        <f>IFERROR(VLOOKUP($C288, 'All Indicators - Breakdown'!$C:$GQ, F$1, FALSE), " ")</f>
        <v>1</v>
      </c>
      <c r="G288" s="21">
        <f>IFERROR(VLOOKUP(PRO!$C288, 'All Indicators - Breakdown'!$C:$GQ, G$1, FALSE), " ")</f>
        <v>1</v>
      </c>
      <c r="H288" s="21">
        <f>IFERROR(VLOOKUP(PRO!$C288, 'All Indicators - Breakdown'!$C:$GQ, H$1, FALSE), " ")</f>
        <v>4</v>
      </c>
      <c r="I288" s="21">
        <f>IFERROR(VLOOKUP(PRO!$C288, 'All Indicators - Breakdown'!$C:$GQ, I$1, FALSE), " ")</f>
        <v>1</v>
      </c>
      <c r="J288" s="21">
        <f>IFERROR(VLOOKUP(PRO!$C288, 'All Indicators - Breakdown'!$C:$GQ, J$1, FALSE), " ")</f>
        <v>4</v>
      </c>
      <c r="K288" s="21">
        <f>IFERROR(VLOOKUP(PRO!$C288, 'All Indicators - Breakdown'!$C:$GQ, K$1, FALSE), " ")</f>
        <v>4</v>
      </c>
      <c r="L288" s="21">
        <f>IFERROR(VLOOKUP(PRO!$C288, 'All Indicators - Breakdown'!$C:$GQ, L$1, FALSE), " ")</f>
        <v>2</v>
      </c>
      <c r="M288" s="21">
        <f>IFERROR(VLOOKUP(PRO!$C288, 'All Indicators - Breakdown'!$C:$GQ, M$1, FALSE), " ")</f>
        <v>4</v>
      </c>
      <c r="N288">
        <f t="shared" si="21"/>
        <v>4</v>
      </c>
      <c r="O288">
        <f t="shared" si="21"/>
        <v>4</v>
      </c>
      <c r="P288">
        <f t="shared" si="21"/>
        <v>4</v>
      </c>
      <c r="Q288">
        <f t="shared" si="21"/>
        <v>4</v>
      </c>
      <c r="R288">
        <f t="shared" si="21"/>
        <v>2</v>
      </c>
      <c r="S288">
        <f t="shared" si="21"/>
        <v>1</v>
      </c>
      <c r="T288">
        <f t="shared" si="21"/>
        <v>1</v>
      </c>
      <c r="U288">
        <f t="shared" si="21"/>
        <v>1</v>
      </c>
    </row>
    <row r="289" spans="1:21" ht="16.3" hidden="1" thickTop="1" thickBot="1" x14ac:dyDescent="0.3">
      <c r="A289" s="20" t="s">
        <v>719</v>
      </c>
      <c r="B289" s="20" t="s">
        <v>728</v>
      </c>
      <c r="C289" s="20" t="s">
        <v>729</v>
      </c>
      <c r="D289" s="10">
        <f t="shared" si="19"/>
        <v>2</v>
      </c>
      <c r="E289" s="35">
        <f t="shared" si="20"/>
        <v>2.2000000000000002</v>
      </c>
      <c r="F289" s="21">
        <f>IFERROR(VLOOKUP($C289, 'All Indicators - Breakdown'!$C:$GQ, F$1, FALSE), " ")</f>
        <v>1</v>
      </c>
      <c r="G289" s="21">
        <f>IFERROR(VLOOKUP(PRO!$C289, 'All Indicators - Breakdown'!$C:$GQ, G$1, FALSE), " ")</f>
        <v>1</v>
      </c>
      <c r="H289" s="21">
        <f>IFERROR(VLOOKUP(PRO!$C289, 'All Indicators - Breakdown'!$C:$GQ, H$1, FALSE), " ")</f>
        <v>3</v>
      </c>
      <c r="I289" s="21">
        <f>IFERROR(VLOOKUP(PRO!$C289, 'All Indicators - Breakdown'!$C:$GQ, I$1, FALSE), " ")</f>
        <v>1</v>
      </c>
      <c r="J289" s="21">
        <f>IFERROR(VLOOKUP(PRO!$C289, 'All Indicators - Breakdown'!$C:$GQ, J$1, FALSE), " ")</f>
        <v>3</v>
      </c>
      <c r="K289" s="21">
        <f>IFERROR(VLOOKUP(PRO!$C289, 'All Indicators - Breakdown'!$C:$GQ, K$1, FALSE), " ")</f>
        <v>1</v>
      </c>
      <c r="L289" s="21">
        <f>IFERROR(VLOOKUP(PRO!$C289, 'All Indicators - Breakdown'!$C:$GQ, L$1, FALSE), " ")</f>
        <v>2</v>
      </c>
      <c r="M289" s="21">
        <f>IFERROR(VLOOKUP(PRO!$C289, 'All Indicators - Breakdown'!$C:$GQ, M$1, FALSE), " ")</f>
        <v>2</v>
      </c>
      <c r="N289">
        <f t="shared" si="21"/>
        <v>3</v>
      </c>
      <c r="O289">
        <f t="shared" si="21"/>
        <v>3</v>
      </c>
      <c r="P289">
        <f t="shared" si="21"/>
        <v>2</v>
      </c>
      <c r="Q289">
        <f t="shared" si="21"/>
        <v>2</v>
      </c>
      <c r="R289">
        <f t="shared" si="21"/>
        <v>1</v>
      </c>
      <c r="S289">
        <f t="shared" si="21"/>
        <v>1</v>
      </c>
      <c r="T289">
        <f t="shared" si="21"/>
        <v>1</v>
      </c>
      <c r="U289">
        <f t="shared" si="21"/>
        <v>1</v>
      </c>
    </row>
    <row r="290" spans="1:21" ht="16.3" thickTop="1" thickBot="1" x14ac:dyDescent="0.3">
      <c r="A290" s="20" t="s">
        <v>719</v>
      </c>
      <c r="B290" s="20" t="s">
        <v>730</v>
      </c>
      <c r="C290" s="20" t="s">
        <v>731</v>
      </c>
      <c r="D290" s="10">
        <f t="shared" si="19"/>
        <v>4</v>
      </c>
      <c r="E290" s="35">
        <f t="shared" si="20"/>
        <v>3.6</v>
      </c>
      <c r="F290" s="21">
        <f>IFERROR(VLOOKUP($C290, 'All Indicators - Breakdown'!$C:$GQ, F$1, FALSE), " ")</f>
        <v>1</v>
      </c>
      <c r="G290" s="21">
        <f>IFERROR(VLOOKUP(PRO!$C290, 'All Indicators - Breakdown'!$C:$GQ, G$1, FALSE), " ")</f>
        <v>3</v>
      </c>
      <c r="H290" s="21">
        <f>IFERROR(VLOOKUP(PRO!$C290, 'All Indicators - Breakdown'!$C:$GQ, H$1, FALSE), " ")</f>
        <v>3</v>
      </c>
      <c r="I290" s="21">
        <f>IFERROR(VLOOKUP(PRO!$C290, 'All Indicators - Breakdown'!$C:$GQ, I$1, FALSE), " ")</f>
        <v>1</v>
      </c>
      <c r="J290" s="21">
        <f>IFERROR(VLOOKUP(PRO!$C290, 'All Indicators - Breakdown'!$C:$GQ, J$1, FALSE), " ")</f>
        <v>4</v>
      </c>
      <c r="K290" s="21">
        <f>IFERROR(VLOOKUP(PRO!$C290, 'All Indicators - Breakdown'!$C:$GQ, K$1, FALSE), " ")</f>
        <v>4</v>
      </c>
      <c r="L290" s="21">
        <f>IFERROR(VLOOKUP(PRO!$C290, 'All Indicators - Breakdown'!$C:$GQ, L$1, FALSE), " ")</f>
        <v>2</v>
      </c>
      <c r="M290" s="21">
        <f>IFERROR(VLOOKUP(PRO!$C290, 'All Indicators - Breakdown'!$C:$GQ, M$1, FALSE), " ")</f>
        <v>4</v>
      </c>
      <c r="N290">
        <f t="shared" si="21"/>
        <v>4</v>
      </c>
      <c r="O290">
        <f t="shared" si="21"/>
        <v>4</v>
      </c>
      <c r="P290">
        <f t="shared" si="21"/>
        <v>4</v>
      </c>
      <c r="Q290">
        <f t="shared" si="21"/>
        <v>3</v>
      </c>
      <c r="R290">
        <f t="shared" si="21"/>
        <v>3</v>
      </c>
      <c r="S290">
        <f t="shared" si="21"/>
        <v>2</v>
      </c>
      <c r="T290">
        <f t="shared" si="21"/>
        <v>1</v>
      </c>
      <c r="U290">
        <f t="shared" si="21"/>
        <v>1</v>
      </c>
    </row>
    <row r="291" spans="1:21" ht="16.3" thickTop="1" thickBot="1" x14ac:dyDescent="0.3">
      <c r="A291" s="20" t="s">
        <v>719</v>
      </c>
      <c r="B291" s="20" t="s">
        <v>732</v>
      </c>
      <c r="C291" s="20" t="s">
        <v>733</v>
      </c>
      <c r="D291" s="10">
        <f t="shared" si="19"/>
        <v>3</v>
      </c>
      <c r="E291" s="35">
        <f t="shared" si="20"/>
        <v>3.4</v>
      </c>
      <c r="F291" s="21">
        <f>IFERROR(VLOOKUP($C291, 'All Indicators - Breakdown'!$C:$GQ, F$1, FALSE), " ")</f>
        <v>1</v>
      </c>
      <c r="G291" s="21">
        <f>IFERROR(VLOOKUP(PRO!$C291, 'All Indicators - Breakdown'!$C:$GQ, G$1, FALSE), " ")</f>
        <v>1</v>
      </c>
      <c r="H291" s="21">
        <f>IFERROR(VLOOKUP(PRO!$C291, 'All Indicators - Breakdown'!$C:$GQ, H$1, FALSE), " ")</f>
        <v>3</v>
      </c>
      <c r="I291" s="21">
        <f>IFERROR(VLOOKUP(PRO!$C291, 'All Indicators - Breakdown'!$C:$GQ, I$1, FALSE), " ")</f>
        <v>1</v>
      </c>
      <c r="J291" s="21">
        <f>IFERROR(VLOOKUP(PRO!$C291, 'All Indicators - Breakdown'!$C:$GQ, J$1, FALSE), " ")</f>
        <v>4</v>
      </c>
      <c r="K291" s="21">
        <f>IFERROR(VLOOKUP(PRO!$C291, 'All Indicators - Breakdown'!$C:$GQ, K$1, FALSE), " ")</f>
        <v>4</v>
      </c>
      <c r="L291" s="21">
        <f>IFERROR(VLOOKUP(PRO!$C291, 'All Indicators - Breakdown'!$C:$GQ, L$1, FALSE), " ")</f>
        <v>2</v>
      </c>
      <c r="M291" s="21">
        <f>IFERROR(VLOOKUP(PRO!$C291, 'All Indicators - Breakdown'!$C:$GQ, M$1, FALSE), " ")</f>
        <v>4</v>
      </c>
      <c r="N291">
        <f t="shared" si="21"/>
        <v>4</v>
      </c>
      <c r="O291">
        <f t="shared" si="21"/>
        <v>4</v>
      </c>
      <c r="P291">
        <f t="shared" si="21"/>
        <v>4</v>
      </c>
      <c r="Q291">
        <f t="shared" si="21"/>
        <v>3</v>
      </c>
      <c r="R291">
        <f t="shared" si="21"/>
        <v>2</v>
      </c>
      <c r="S291">
        <f t="shared" si="21"/>
        <v>1</v>
      </c>
      <c r="T291">
        <f t="shared" si="21"/>
        <v>1</v>
      </c>
      <c r="U291">
        <f t="shared" si="21"/>
        <v>1</v>
      </c>
    </row>
    <row r="292" spans="1:21" ht="16.3" hidden="1" thickTop="1" thickBot="1" x14ac:dyDescent="0.3">
      <c r="A292" s="20" t="s">
        <v>719</v>
      </c>
      <c r="B292" s="20" t="s">
        <v>734</v>
      </c>
      <c r="C292" s="20" t="s">
        <v>735</v>
      </c>
      <c r="D292" s="10">
        <f t="shared" si="19"/>
        <v>2</v>
      </c>
      <c r="E292" s="35">
        <f t="shared" si="20"/>
        <v>2.4</v>
      </c>
      <c r="F292" s="21">
        <f>IFERROR(VLOOKUP($C292, 'All Indicators - Breakdown'!$C:$GQ, F$1, FALSE), " ")</f>
        <v>1</v>
      </c>
      <c r="G292" s="21">
        <f>IFERROR(VLOOKUP(PRO!$C292, 'All Indicators - Breakdown'!$C:$GQ, G$1, FALSE), " ")</f>
        <v>1</v>
      </c>
      <c r="H292" s="21">
        <f>IFERROR(VLOOKUP(PRO!$C292, 'All Indicators - Breakdown'!$C:$GQ, H$1, FALSE), " ")</f>
        <v>3</v>
      </c>
      <c r="I292" s="21">
        <f>IFERROR(VLOOKUP(PRO!$C292, 'All Indicators - Breakdown'!$C:$GQ, I$1, FALSE), " ")</f>
        <v>1</v>
      </c>
      <c r="J292" s="21">
        <f>IFERROR(VLOOKUP(PRO!$C292, 'All Indicators - Breakdown'!$C:$GQ, J$1, FALSE), " ")</f>
        <v>4</v>
      </c>
      <c r="K292" s="21">
        <f>IFERROR(VLOOKUP(PRO!$C292, 'All Indicators - Breakdown'!$C:$GQ, K$1, FALSE), " ")</f>
        <v>1</v>
      </c>
      <c r="L292" s="21">
        <f>IFERROR(VLOOKUP(PRO!$C292, 'All Indicators - Breakdown'!$C:$GQ, L$1, FALSE), " ")</f>
        <v>2</v>
      </c>
      <c r="M292" s="21">
        <f>IFERROR(VLOOKUP(PRO!$C292, 'All Indicators - Breakdown'!$C:$GQ, M$1, FALSE), " ")</f>
        <v>2</v>
      </c>
      <c r="N292">
        <f t="shared" si="21"/>
        <v>4</v>
      </c>
      <c r="O292">
        <f t="shared" si="21"/>
        <v>3</v>
      </c>
      <c r="P292">
        <f t="shared" si="21"/>
        <v>2</v>
      </c>
      <c r="Q292">
        <f t="shared" si="21"/>
        <v>2</v>
      </c>
      <c r="R292">
        <f t="shared" si="21"/>
        <v>1</v>
      </c>
      <c r="S292">
        <f t="shared" si="21"/>
        <v>1</v>
      </c>
      <c r="T292">
        <f t="shared" si="21"/>
        <v>1</v>
      </c>
      <c r="U292">
        <f t="shared" si="21"/>
        <v>1</v>
      </c>
    </row>
    <row r="293" spans="1:21" ht="16.3" thickTop="1" thickBot="1" x14ac:dyDescent="0.3">
      <c r="A293" s="20" t="s">
        <v>719</v>
      </c>
      <c r="B293" s="20" t="s">
        <v>736</v>
      </c>
      <c r="C293" s="20" t="s">
        <v>737</v>
      </c>
      <c r="D293" s="10">
        <f t="shared" si="19"/>
        <v>3</v>
      </c>
      <c r="E293" s="35">
        <f t="shared" si="20"/>
        <v>3.4</v>
      </c>
      <c r="F293" s="21">
        <f>IFERROR(VLOOKUP($C293, 'All Indicators - Breakdown'!$C:$GQ, F$1, FALSE), " ")</f>
        <v>1</v>
      </c>
      <c r="G293" s="21">
        <f>IFERROR(VLOOKUP(PRO!$C293, 'All Indicators - Breakdown'!$C:$GQ, G$1, FALSE), " ")</f>
        <v>1</v>
      </c>
      <c r="H293" s="21">
        <f>IFERROR(VLOOKUP(PRO!$C293, 'All Indicators - Breakdown'!$C:$GQ, H$1, FALSE), " ")</f>
        <v>2</v>
      </c>
      <c r="I293" s="21">
        <f>IFERROR(VLOOKUP(PRO!$C293, 'All Indicators - Breakdown'!$C:$GQ, I$1, FALSE), " ")</f>
        <v>1</v>
      </c>
      <c r="J293" s="21">
        <f>IFERROR(VLOOKUP(PRO!$C293, 'All Indicators - Breakdown'!$C:$GQ, J$1, FALSE), " ")</f>
        <v>4</v>
      </c>
      <c r="K293" s="21">
        <f>IFERROR(VLOOKUP(PRO!$C293, 'All Indicators - Breakdown'!$C:$GQ, K$1, FALSE), " ")</f>
        <v>4</v>
      </c>
      <c r="L293" s="21">
        <f>IFERROR(VLOOKUP(PRO!$C293, 'All Indicators - Breakdown'!$C:$GQ, L$1, FALSE), " ")</f>
        <v>3</v>
      </c>
      <c r="M293" s="21">
        <f>IFERROR(VLOOKUP(PRO!$C293, 'All Indicators - Breakdown'!$C:$GQ, M$1, FALSE), " ")</f>
        <v>4</v>
      </c>
      <c r="N293">
        <f t="shared" si="21"/>
        <v>4</v>
      </c>
      <c r="O293">
        <f t="shared" si="21"/>
        <v>4</v>
      </c>
      <c r="P293">
        <f t="shared" si="21"/>
        <v>4</v>
      </c>
      <c r="Q293">
        <f t="shared" si="21"/>
        <v>3</v>
      </c>
      <c r="R293">
        <f t="shared" si="21"/>
        <v>2</v>
      </c>
      <c r="S293">
        <f t="shared" si="21"/>
        <v>1</v>
      </c>
      <c r="T293">
        <f t="shared" si="21"/>
        <v>1</v>
      </c>
      <c r="U293">
        <f t="shared" si="21"/>
        <v>1</v>
      </c>
    </row>
    <row r="294" spans="1:21" ht="16.3" thickTop="1" thickBot="1" x14ac:dyDescent="0.3">
      <c r="A294" s="20" t="s">
        <v>738</v>
      </c>
      <c r="B294" s="20" t="s">
        <v>739</v>
      </c>
      <c r="C294" s="20" t="s">
        <v>740</v>
      </c>
      <c r="D294" s="10">
        <f t="shared" si="19"/>
        <v>3</v>
      </c>
      <c r="E294" s="35">
        <f t="shared" si="20"/>
        <v>3.4</v>
      </c>
      <c r="F294" s="21">
        <f>IFERROR(VLOOKUP($C294, 'All Indicators - Breakdown'!$C:$GQ, F$1, FALSE), " ")</f>
        <v>1</v>
      </c>
      <c r="G294" s="21">
        <f>IFERROR(VLOOKUP(PRO!$C294, 'All Indicators - Breakdown'!$C:$GQ, G$1, FALSE), " ")</f>
        <v>1</v>
      </c>
      <c r="H294" s="21">
        <f>IFERROR(VLOOKUP(PRO!$C294, 'All Indicators - Breakdown'!$C:$GQ, H$1, FALSE), " ")</f>
        <v>2</v>
      </c>
      <c r="I294" s="21">
        <f>IFERROR(VLOOKUP(PRO!$C294, 'All Indicators - Breakdown'!$C:$GQ, I$1, FALSE), " ")</f>
        <v>1</v>
      </c>
      <c r="J294" s="21">
        <f>IFERROR(VLOOKUP(PRO!$C294, 'All Indicators - Breakdown'!$C:$GQ, J$1, FALSE), " ")</f>
        <v>5</v>
      </c>
      <c r="K294" s="21">
        <f>IFERROR(VLOOKUP(PRO!$C294, 'All Indicators - Breakdown'!$C:$GQ, K$1, FALSE), " ")</f>
        <v>4</v>
      </c>
      <c r="L294" s="21">
        <f>IFERROR(VLOOKUP(PRO!$C294, 'All Indicators - Breakdown'!$C:$GQ, L$1, FALSE), " ")</f>
        <v>2</v>
      </c>
      <c r="M294" s="21">
        <f>IFERROR(VLOOKUP(PRO!$C294, 'All Indicators - Breakdown'!$C:$GQ, M$1, FALSE), " ")</f>
        <v>4</v>
      </c>
      <c r="N294">
        <f t="shared" si="21"/>
        <v>5</v>
      </c>
      <c r="O294">
        <f t="shared" si="21"/>
        <v>4</v>
      </c>
      <c r="P294">
        <f t="shared" si="21"/>
        <v>4</v>
      </c>
      <c r="Q294">
        <f t="shared" si="21"/>
        <v>2</v>
      </c>
      <c r="R294">
        <f t="shared" si="21"/>
        <v>2</v>
      </c>
      <c r="S294">
        <f t="shared" si="21"/>
        <v>1</v>
      </c>
      <c r="T294">
        <f t="shared" si="21"/>
        <v>1</v>
      </c>
      <c r="U294">
        <f t="shared" si="21"/>
        <v>1</v>
      </c>
    </row>
    <row r="295" spans="1:21" ht="16.3" thickTop="1" thickBot="1" x14ac:dyDescent="0.3">
      <c r="A295" s="20" t="s">
        <v>738</v>
      </c>
      <c r="B295" s="20" t="s">
        <v>741</v>
      </c>
      <c r="C295" s="20" t="s">
        <v>742</v>
      </c>
      <c r="D295" s="10">
        <f t="shared" si="19"/>
        <v>4</v>
      </c>
      <c r="E295" s="35">
        <f t="shared" si="20"/>
        <v>3.6</v>
      </c>
      <c r="F295" s="21">
        <f>IFERROR(VLOOKUP($C295, 'All Indicators - Breakdown'!$C:$GQ, F$1, FALSE), " ")</f>
        <v>2</v>
      </c>
      <c r="G295" s="21">
        <f>IFERROR(VLOOKUP(PRO!$C295, 'All Indicators - Breakdown'!$C:$GQ, G$1, FALSE), " ")</f>
        <v>2</v>
      </c>
      <c r="H295" s="21">
        <f>IFERROR(VLOOKUP(PRO!$C295, 'All Indicators - Breakdown'!$C:$GQ, H$1, FALSE), " ")</f>
        <v>3</v>
      </c>
      <c r="I295" s="21">
        <f>IFERROR(VLOOKUP(PRO!$C295, 'All Indicators - Breakdown'!$C:$GQ, I$1, FALSE), " ")</f>
        <v>1</v>
      </c>
      <c r="J295" s="21">
        <f>IFERROR(VLOOKUP(PRO!$C295, 'All Indicators - Breakdown'!$C:$GQ, J$1, FALSE), " ")</f>
        <v>5</v>
      </c>
      <c r="K295" s="21">
        <f>IFERROR(VLOOKUP(PRO!$C295, 'All Indicators - Breakdown'!$C:$GQ, K$1, FALSE), " ")</f>
        <v>3</v>
      </c>
      <c r="L295" s="21">
        <f>IFERROR(VLOOKUP(PRO!$C295, 'All Indicators - Breakdown'!$C:$GQ, L$1, FALSE), " ")</f>
        <v>3</v>
      </c>
      <c r="M295" s="21">
        <f>IFERROR(VLOOKUP(PRO!$C295, 'All Indicators - Breakdown'!$C:$GQ, M$1, FALSE), " ")</f>
        <v>4</v>
      </c>
      <c r="N295">
        <f t="shared" si="21"/>
        <v>5</v>
      </c>
      <c r="O295">
        <f t="shared" si="21"/>
        <v>4</v>
      </c>
      <c r="P295">
        <f t="shared" si="21"/>
        <v>3</v>
      </c>
      <c r="Q295">
        <f t="shared" si="21"/>
        <v>3</v>
      </c>
      <c r="R295">
        <f t="shared" si="21"/>
        <v>3</v>
      </c>
      <c r="S295">
        <f t="shared" si="21"/>
        <v>2</v>
      </c>
      <c r="T295">
        <f t="shared" si="21"/>
        <v>2</v>
      </c>
      <c r="U295">
        <f t="shared" si="21"/>
        <v>1</v>
      </c>
    </row>
    <row r="296" spans="1:21" ht="16.3" thickTop="1" thickBot="1" x14ac:dyDescent="0.3">
      <c r="A296" s="20" t="s">
        <v>738</v>
      </c>
      <c r="B296" s="20" t="s">
        <v>743</v>
      </c>
      <c r="C296" s="20" t="s">
        <v>744</v>
      </c>
      <c r="D296" s="10">
        <f t="shared" si="19"/>
        <v>4</v>
      </c>
      <c r="E296" s="35">
        <f t="shared" si="20"/>
        <v>3.6</v>
      </c>
      <c r="F296" s="21">
        <f>IFERROR(VLOOKUP($C296, 'All Indicators - Breakdown'!$C:$GQ, F$1, FALSE), " ")</f>
        <v>1</v>
      </c>
      <c r="G296" s="21">
        <f>IFERROR(VLOOKUP(PRO!$C296, 'All Indicators - Breakdown'!$C:$GQ, G$1, FALSE), " ")</f>
        <v>1</v>
      </c>
      <c r="H296" s="21">
        <f>IFERROR(VLOOKUP(PRO!$C296, 'All Indicators - Breakdown'!$C:$GQ, H$1, FALSE), " ")</f>
        <v>2</v>
      </c>
      <c r="I296" s="21">
        <f>IFERROR(VLOOKUP(PRO!$C296, 'All Indicators - Breakdown'!$C:$GQ, I$1, FALSE), " ")</f>
        <v>1</v>
      </c>
      <c r="J296" s="21">
        <f>IFERROR(VLOOKUP(PRO!$C296, 'All Indicators - Breakdown'!$C:$GQ, J$1, FALSE), " ")</f>
        <v>5</v>
      </c>
      <c r="K296" s="21">
        <f>IFERROR(VLOOKUP(PRO!$C296, 'All Indicators - Breakdown'!$C:$GQ, K$1, FALSE), " ")</f>
        <v>4</v>
      </c>
      <c r="L296" s="21">
        <f>IFERROR(VLOOKUP(PRO!$C296, 'All Indicators - Breakdown'!$C:$GQ, L$1, FALSE), " ")</f>
        <v>3</v>
      </c>
      <c r="M296" s="21">
        <f>IFERROR(VLOOKUP(PRO!$C296, 'All Indicators - Breakdown'!$C:$GQ, M$1, FALSE), " ")</f>
        <v>4</v>
      </c>
      <c r="N296">
        <f t="shared" si="21"/>
        <v>5</v>
      </c>
      <c r="O296">
        <f t="shared" si="21"/>
        <v>4</v>
      </c>
      <c r="P296">
        <f t="shared" si="21"/>
        <v>4</v>
      </c>
      <c r="Q296">
        <f t="shared" si="21"/>
        <v>3</v>
      </c>
      <c r="R296">
        <f t="shared" si="21"/>
        <v>2</v>
      </c>
      <c r="S296">
        <f t="shared" si="21"/>
        <v>1</v>
      </c>
      <c r="T296">
        <f t="shared" si="21"/>
        <v>1</v>
      </c>
      <c r="U296">
        <f t="shared" ref="O296:U333" si="22">LARGE($F296:$M296,U$1)</f>
        <v>1</v>
      </c>
    </row>
    <row r="297" spans="1:21" ht="16.3" thickTop="1" thickBot="1" x14ac:dyDescent="0.3">
      <c r="A297" s="20" t="s">
        <v>738</v>
      </c>
      <c r="B297" s="20" t="s">
        <v>745</v>
      </c>
      <c r="C297" s="20" t="s">
        <v>746</v>
      </c>
      <c r="D297" s="10">
        <f t="shared" si="19"/>
        <v>4</v>
      </c>
      <c r="E297" s="35">
        <f t="shared" si="20"/>
        <v>3.6</v>
      </c>
      <c r="F297" s="21">
        <f>IFERROR(VLOOKUP($C297, 'All Indicators - Breakdown'!$C:$GQ, F$1, FALSE), " ")</f>
        <v>3</v>
      </c>
      <c r="G297" s="21">
        <f>IFERROR(VLOOKUP(PRO!$C297, 'All Indicators - Breakdown'!$C:$GQ, G$1, FALSE), " ")</f>
        <v>3</v>
      </c>
      <c r="H297" s="21">
        <f>IFERROR(VLOOKUP(PRO!$C297, 'All Indicators - Breakdown'!$C:$GQ, H$1, FALSE), " ")</f>
        <v>3</v>
      </c>
      <c r="I297" s="21">
        <f>IFERROR(VLOOKUP(PRO!$C297, 'All Indicators - Breakdown'!$C:$GQ, I$1, FALSE), " ")</f>
        <v>1</v>
      </c>
      <c r="J297" s="21">
        <f>IFERROR(VLOOKUP(PRO!$C297, 'All Indicators - Breakdown'!$C:$GQ, J$1, FALSE), " ")</f>
        <v>5</v>
      </c>
      <c r="K297" s="21">
        <f>IFERROR(VLOOKUP(PRO!$C297, 'All Indicators - Breakdown'!$C:$GQ, K$1, FALSE), " ")</f>
        <v>3</v>
      </c>
      <c r="L297" s="21">
        <f>IFERROR(VLOOKUP(PRO!$C297, 'All Indicators - Breakdown'!$C:$GQ, L$1, FALSE), " ")</f>
        <v>3</v>
      </c>
      <c r="M297" s="21">
        <f>IFERROR(VLOOKUP(PRO!$C297, 'All Indicators - Breakdown'!$C:$GQ, M$1, FALSE), " ")</f>
        <v>4</v>
      </c>
      <c r="N297">
        <f t="shared" ref="N297:N360" si="23">LARGE($F297:$M297,N$1)</f>
        <v>5</v>
      </c>
      <c r="O297">
        <f t="shared" si="22"/>
        <v>4</v>
      </c>
      <c r="P297">
        <f t="shared" si="22"/>
        <v>3</v>
      </c>
      <c r="Q297">
        <f t="shared" si="22"/>
        <v>3</v>
      </c>
      <c r="R297">
        <f t="shared" si="22"/>
        <v>3</v>
      </c>
      <c r="S297">
        <f t="shared" si="22"/>
        <v>3</v>
      </c>
      <c r="T297">
        <f t="shared" si="22"/>
        <v>3</v>
      </c>
      <c r="U297">
        <f t="shared" si="22"/>
        <v>1</v>
      </c>
    </row>
    <row r="298" spans="1:21" ht="16.3" hidden="1" thickTop="1" thickBot="1" x14ac:dyDescent="0.3">
      <c r="A298" s="20" t="s">
        <v>738</v>
      </c>
      <c r="B298" s="20" t="s">
        <v>747</v>
      </c>
      <c r="C298" s="20" t="s">
        <v>748</v>
      </c>
      <c r="D298" s="10">
        <f t="shared" si="19"/>
        <v>3</v>
      </c>
      <c r="E298" s="35">
        <f t="shared" si="20"/>
        <v>3.2</v>
      </c>
      <c r="F298" s="21">
        <f>IFERROR(VLOOKUP($C298, 'All Indicators - Breakdown'!$C:$GQ, F$1, FALSE), " ")</f>
        <v>2</v>
      </c>
      <c r="G298" s="21">
        <f>IFERROR(VLOOKUP(PRO!$C298, 'All Indicators - Breakdown'!$C:$GQ, G$1, FALSE), " ")</f>
        <v>3</v>
      </c>
      <c r="H298" s="21">
        <f>IFERROR(VLOOKUP(PRO!$C298, 'All Indicators - Breakdown'!$C:$GQ, H$1, FALSE), " ")</f>
        <v>2</v>
      </c>
      <c r="I298" s="21">
        <f>IFERROR(VLOOKUP(PRO!$C298, 'All Indicators - Breakdown'!$C:$GQ, I$1, FALSE), " ")</f>
        <v>1</v>
      </c>
      <c r="J298" s="21">
        <f>IFERROR(VLOOKUP(PRO!$C298, 'All Indicators - Breakdown'!$C:$GQ, J$1, FALSE), " ")</f>
        <v>4</v>
      </c>
      <c r="K298" s="21">
        <f>IFERROR(VLOOKUP(PRO!$C298, 'All Indicators - Breakdown'!$C:$GQ, K$1, FALSE), " ")</f>
        <v>3</v>
      </c>
      <c r="L298" s="21">
        <f>IFERROR(VLOOKUP(PRO!$C298, 'All Indicators - Breakdown'!$C:$GQ, L$1, FALSE), " ")</f>
        <v>2</v>
      </c>
      <c r="M298" s="21">
        <f>IFERROR(VLOOKUP(PRO!$C298, 'All Indicators - Breakdown'!$C:$GQ, M$1, FALSE), " ")</f>
        <v>4</v>
      </c>
      <c r="N298">
        <f t="shared" si="23"/>
        <v>4</v>
      </c>
      <c r="O298">
        <f t="shared" si="22"/>
        <v>4</v>
      </c>
      <c r="P298">
        <f t="shared" si="22"/>
        <v>3</v>
      </c>
      <c r="Q298">
        <f t="shared" si="22"/>
        <v>3</v>
      </c>
      <c r="R298">
        <f t="shared" si="22"/>
        <v>2</v>
      </c>
      <c r="S298">
        <f t="shared" si="22"/>
        <v>2</v>
      </c>
      <c r="T298">
        <f t="shared" si="22"/>
        <v>2</v>
      </c>
      <c r="U298">
        <f t="shared" si="22"/>
        <v>1</v>
      </c>
    </row>
    <row r="299" spans="1:21" ht="16.3" thickTop="1" thickBot="1" x14ac:dyDescent="0.3">
      <c r="A299" s="20" t="s">
        <v>738</v>
      </c>
      <c r="B299" s="20" t="s">
        <v>749</v>
      </c>
      <c r="C299" s="20" t="s">
        <v>750</v>
      </c>
      <c r="D299" s="10">
        <f t="shared" si="19"/>
        <v>3</v>
      </c>
      <c r="E299" s="35">
        <f t="shared" si="20"/>
        <v>3.4</v>
      </c>
      <c r="F299" s="21">
        <f>IFERROR(VLOOKUP($C299, 'All Indicators - Breakdown'!$C:$GQ, F$1, FALSE), " ")</f>
        <v>2</v>
      </c>
      <c r="G299" s="21">
        <f>IFERROR(VLOOKUP(PRO!$C299, 'All Indicators - Breakdown'!$C:$GQ, G$1, FALSE), " ")</f>
        <v>3</v>
      </c>
      <c r="H299" s="21">
        <f>IFERROR(VLOOKUP(PRO!$C299, 'All Indicators - Breakdown'!$C:$GQ, H$1, FALSE), " ")</f>
        <v>2</v>
      </c>
      <c r="I299" s="21">
        <f>IFERROR(VLOOKUP(PRO!$C299, 'All Indicators - Breakdown'!$C:$GQ, I$1, FALSE), " ")</f>
        <v>1</v>
      </c>
      <c r="J299" s="21">
        <f>IFERROR(VLOOKUP(PRO!$C299, 'All Indicators - Breakdown'!$C:$GQ, J$1, FALSE), " ")</f>
        <v>5</v>
      </c>
      <c r="K299" s="21">
        <f>IFERROR(VLOOKUP(PRO!$C299, 'All Indicators - Breakdown'!$C:$GQ, K$1, FALSE), " ")</f>
        <v>1</v>
      </c>
      <c r="L299" s="21">
        <f>IFERROR(VLOOKUP(PRO!$C299, 'All Indicators - Breakdown'!$C:$GQ, L$1, FALSE), " ")</f>
        <v>3</v>
      </c>
      <c r="M299" s="21">
        <f>IFERROR(VLOOKUP(PRO!$C299, 'All Indicators - Breakdown'!$C:$GQ, M$1, FALSE), " ")</f>
        <v>4</v>
      </c>
      <c r="N299">
        <f t="shared" si="23"/>
        <v>5</v>
      </c>
      <c r="O299">
        <f t="shared" si="22"/>
        <v>4</v>
      </c>
      <c r="P299">
        <f t="shared" si="22"/>
        <v>3</v>
      </c>
      <c r="Q299">
        <f t="shared" si="22"/>
        <v>3</v>
      </c>
      <c r="R299">
        <f t="shared" si="22"/>
        <v>2</v>
      </c>
      <c r="S299">
        <f t="shared" si="22"/>
        <v>2</v>
      </c>
      <c r="T299">
        <f t="shared" si="22"/>
        <v>1</v>
      </c>
      <c r="U299">
        <f t="shared" si="22"/>
        <v>1</v>
      </c>
    </row>
    <row r="300" spans="1:21" ht="16.3" thickTop="1" thickBot="1" x14ac:dyDescent="0.3">
      <c r="A300" s="20" t="s">
        <v>738</v>
      </c>
      <c r="B300" s="20" t="s">
        <v>751</v>
      </c>
      <c r="C300" s="20" t="s">
        <v>752</v>
      </c>
      <c r="D300" s="10">
        <f t="shared" si="19"/>
        <v>4</v>
      </c>
      <c r="E300" s="35">
        <f t="shared" si="20"/>
        <v>3.6</v>
      </c>
      <c r="F300" s="21">
        <f>IFERROR(VLOOKUP($C300, 'All Indicators - Breakdown'!$C:$GQ, F$1, FALSE), " ")</f>
        <v>1</v>
      </c>
      <c r="G300" s="21">
        <f>IFERROR(VLOOKUP(PRO!$C300, 'All Indicators - Breakdown'!$C:$GQ, G$1, FALSE), " ")</f>
        <v>3</v>
      </c>
      <c r="H300" s="21">
        <f>IFERROR(VLOOKUP(PRO!$C300, 'All Indicators - Breakdown'!$C:$GQ, H$1, FALSE), " ")</f>
        <v>2</v>
      </c>
      <c r="I300" s="21">
        <f>IFERROR(VLOOKUP(PRO!$C300, 'All Indicators - Breakdown'!$C:$GQ, I$1, FALSE), " ")</f>
        <v>1</v>
      </c>
      <c r="J300" s="21">
        <f>IFERROR(VLOOKUP(PRO!$C300, 'All Indicators - Breakdown'!$C:$GQ, J$1, FALSE), " ")</f>
        <v>5</v>
      </c>
      <c r="K300" s="21">
        <f>IFERROR(VLOOKUP(PRO!$C300, 'All Indicators - Breakdown'!$C:$GQ, K$1, FALSE), " ")</f>
        <v>4</v>
      </c>
      <c r="L300" s="21">
        <f>IFERROR(VLOOKUP(PRO!$C300, 'All Indicators - Breakdown'!$C:$GQ, L$1, FALSE), " ")</f>
        <v>2</v>
      </c>
      <c r="M300" s="21">
        <f>IFERROR(VLOOKUP(PRO!$C300, 'All Indicators - Breakdown'!$C:$GQ, M$1, FALSE), " ")</f>
        <v>4</v>
      </c>
      <c r="N300">
        <f t="shared" si="23"/>
        <v>5</v>
      </c>
      <c r="O300">
        <f t="shared" si="22"/>
        <v>4</v>
      </c>
      <c r="P300">
        <f t="shared" si="22"/>
        <v>4</v>
      </c>
      <c r="Q300">
        <f t="shared" si="22"/>
        <v>3</v>
      </c>
      <c r="R300">
        <f t="shared" si="22"/>
        <v>2</v>
      </c>
      <c r="S300">
        <f t="shared" si="22"/>
        <v>2</v>
      </c>
      <c r="T300">
        <f t="shared" si="22"/>
        <v>1</v>
      </c>
      <c r="U300">
        <f t="shared" si="22"/>
        <v>1</v>
      </c>
    </row>
    <row r="301" spans="1:21" ht="16.3" thickTop="1" thickBot="1" x14ac:dyDescent="0.3">
      <c r="A301" s="20" t="s">
        <v>753</v>
      </c>
      <c r="B301" s="20" t="s">
        <v>754</v>
      </c>
      <c r="C301" s="20" t="s">
        <v>755</v>
      </c>
      <c r="D301" s="10">
        <f t="shared" si="19"/>
        <v>4</v>
      </c>
      <c r="E301" s="35">
        <f t="shared" si="20"/>
        <v>3.6</v>
      </c>
      <c r="F301" s="21">
        <f>IFERROR(VLOOKUP($C301, 'All Indicators - Breakdown'!$C:$GQ, F$1, FALSE), " ")</f>
        <v>2</v>
      </c>
      <c r="G301" s="21">
        <f>IFERROR(VLOOKUP(PRO!$C301, 'All Indicators - Breakdown'!$C:$GQ, G$1, FALSE), " ")</f>
        <v>3</v>
      </c>
      <c r="H301" s="21">
        <f>IFERROR(VLOOKUP(PRO!$C301, 'All Indicators - Breakdown'!$C:$GQ, H$1, FALSE), " ")</f>
        <v>2</v>
      </c>
      <c r="I301" s="21">
        <f>IFERROR(VLOOKUP(PRO!$C301, 'All Indicators - Breakdown'!$C:$GQ, I$1, FALSE), " ")</f>
        <v>1</v>
      </c>
      <c r="J301" s="21">
        <f>IFERROR(VLOOKUP(PRO!$C301, 'All Indicators - Breakdown'!$C:$GQ, J$1, FALSE), " ")</f>
        <v>5</v>
      </c>
      <c r="K301" s="21">
        <f>IFERROR(VLOOKUP(PRO!$C301, 'All Indicators - Breakdown'!$C:$GQ, K$1, FALSE), " ")</f>
        <v>3</v>
      </c>
      <c r="L301" s="21">
        <f>IFERROR(VLOOKUP(PRO!$C301, 'All Indicators - Breakdown'!$C:$GQ, L$1, FALSE), " ")</f>
        <v>3</v>
      </c>
      <c r="M301" s="21">
        <f>IFERROR(VLOOKUP(PRO!$C301, 'All Indicators - Breakdown'!$C:$GQ, M$1, FALSE), " ")</f>
        <v>4</v>
      </c>
      <c r="N301">
        <f t="shared" si="23"/>
        <v>5</v>
      </c>
      <c r="O301">
        <f t="shared" si="22"/>
        <v>4</v>
      </c>
      <c r="P301">
        <f t="shared" si="22"/>
        <v>3</v>
      </c>
      <c r="Q301">
        <f t="shared" si="22"/>
        <v>3</v>
      </c>
      <c r="R301">
        <f t="shared" si="22"/>
        <v>3</v>
      </c>
      <c r="S301">
        <f t="shared" si="22"/>
        <v>2</v>
      </c>
      <c r="T301">
        <f t="shared" si="22"/>
        <v>2</v>
      </c>
      <c r="U301">
        <f t="shared" si="22"/>
        <v>1</v>
      </c>
    </row>
    <row r="302" spans="1:21" ht="16.3" thickTop="1" thickBot="1" x14ac:dyDescent="0.3">
      <c r="A302" s="20" t="s">
        <v>753</v>
      </c>
      <c r="B302" s="20" t="s">
        <v>756</v>
      </c>
      <c r="C302" s="20" t="s">
        <v>757</v>
      </c>
      <c r="D302" s="10">
        <f t="shared" si="19"/>
        <v>3</v>
      </c>
      <c r="E302" s="35">
        <f t="shared" si="20"/>
        <v>3.2</v>
      </c>
      <c r="F302" s="21">
        <f>IFERROR(VLOOKUP($C302, 'All Indicators - Breakdown'!$C:$GQ, F$1, FALSE), " ")</f>
        <v>2</v>
      </c>
      <c r="G302" s="21">
        <f>IFERROR(VLOOKUP(PRO!$C302, 'All Indicators - Breakdown'!$C:$GQ, G$1, FALSE), " ")</f>
        <v>3</v>
      </c>
      <c r="H302" s="21">
        <f>IFERROR(VLOOKUP(PRO!$C302, 'All Indicators - Breakdown'!$C:$GQ, H$1, FALSE), " ")</f>
        <v>2</v>
      </c>
      <c r="I302" s="21">
        <f>IFERROR(VLOOKUP(PRO!$C302, 'All Indicators - Breakdown'!$C:$GQ, I$1, FALSE), " ")</f>
        <v>1</v>
      </c>
      <c r="J302" s="21">
        <f>IFERROR(VLOOKUP(PRO!$C302, 'All Indicators - Breakdown'!$C:$GQ, J$1, FALSE), " ")</f>
        <v>5</v>
      </c>
      <c r="K302" s="21">
        <f>IFERROR(VLOOKUP(PRO!$C302, 'All Indicators - Breakdown'!$C:$GQ, K$1, FALSE), " ")</f>
        <v>1</v>
      </c>
      <c r="L302" s="21">
        <f>IFERROR(VLOOKUP(PRO!$C302, 'All Indicators - Breakdown'!$C:$GQ, L$1, FALSE), " ")</f>
        <v>2</v>
      </c>
      <c r="M302" s="21">
        <f>IFERROR(VLOOKUP(PRO!$C302, 'All Indicators - Breakdown'!$C:$GQ, M$1, FALSE), " ")</f>
        <v>4</v>
      </c>
      <c r="N302">
        <f t="shared" si="23"/>
        <v>5</v>
      </c>
      <c r="O302">
        <f t="shared" si="22"/>
        <v>4</v>
      </c>
      <c r="P302">
        <f t="shared" si="22"/>
        <v>3</v>
      </c>
      <c r="Q302">
        <f t="shared" si="22"/>
        <v>2</v>
      </c>
      <c r="R302">
        <f t="shared" si="22"/>
        <v>2</v>
      </c>
      <c r="S302">
        <f t="shared" si="22"/>
        <v>2</v>
      </c>
      <c r="T302">
        <f t="shared" si="22"/>
        <v>1</v>
      </c>
      <c r="U302">
        <f t="shared" si="22"/>
        <v>1</v>
      </c>
    </row>
    <row r="303" spans="1:21" ht="16.3" thickTop="1" thickBot="1" x14ac:dyDescent="0.3">
      <c r="A303" s="20" t="s">
        <v>753</v>
      </c>
      <c r="B303" s="20" t="s">
        <v>758</v>
      </c>
      <c r="C303" s="20" t="s">
        <v>759</v>
      </c>
      <c r="D303" s="10">
        <f t="shared" si="19"/>
        <v>4</v>
      </c>
      <c r="E303" s="35">
        <f t="shared" si="20"/>
        <v>3.6</v>
      </c>
      <c r="F303" s="21">
        <f>IFERROR(VLOOKUP($C303, 'All Indicators - Breakdown'!$C:$GQ, F$1, FALSE), " ")</f>
        <v>2</v>
      </c>
      <c r="G303" s="21">
        <f>IFERROR(VLOOKUP(PRO!$C303, 'All Indicators - Breakdown'!$C:$GQ, G$1, FALSE), " ")</f>
        <v>3</v>
      </c>
      <c r="H303" s="21">
        <f>IFERROR(VLOOKUP(PRO!$C303, 'All Indicators - Breakdown'!$C:$GQ, H$1, FALSE), " ")</f>
        <v>3</v>
      </c>
      <c r="I303" s="21">
        <f>IFERROR(VLOOKUP(PRO!$C303, 'All Indicators - Breakdown'!$C:$GQ, I$1, FALSE), " ")</f>
        <v>1</v>
      </c>
      <c r="J303" s="21">
        <f>IFERROR(VLOOKUP(PRO!$C303, 'All Indicators - Breakdown'!$C:$GQ, J$1, FALSE), " ")</f>
        <v>5</v>
      </c>
      <c r="K303" s="21">
        <f>IFERROR(VLOOKUP(PRO!$C303, 'All Indicators - Breakdown'!$C:$GQ, K$1, FALSE), " ")</f>
        <v>3</v>
      </c>
      <c r="L303" s="21">
        <f>IFERROR(VLOOKUP(PRO!$C303, 'All Indicators - Breakdown'!$C:$GQ, L$1, FALSE), " ")</f>
        <v>3</v>
      </c>
      <c r="M303" s="21">
        <f>IFERROR(VLOOKUP(PRO!$C303, 'All Indicators - Breakdown'!$C:$GQ, M$1, FALSE), " ")</f>
        <v>4</v>
      </c>
      <c r="N303">
        <f t="shared" si="23"/>
        <v>5</v>
      </c>
      <c r="O303">
        <f t="shared" si="22"/>
        <v>4</v>
      </c>
      <c r="P303">
        <f t="shared" si="22"/>
        <v>3</v>
      </c>
      <c r="Q303">
        <f t="shared" si="22"/>
        <v>3</v>
      </c>
      <c r="R303">
        <f t="shared" si="22"/>
        <v>3</v>
      </c>
      <c r="S303">
        <f t="shared" si="22"/>
        <v>3</v>
      </c>
      <c r="T303">
        <f t="shared" si="22"/>
        <v>2</v>
      </c>
      <c r="U303">
        <f t="shared" si="22"/>
        <v>1</v>
      </c>
    </row>
    <row r="304" spans="1:21" ht="16.3" thickTop="1" thickBot="1" x14ac:dyDescent="0.3">
      <c r="A304" s="20" t="s">
        <v>753</v>
      </c>
      <c r="B304" s="20" t="s">
        <v>760</v>
      </c>
      <c r="C304" s="20" t="s">
        <v>761</v>
      </c>
      <c r="D304" s="10">
        <f t="shared" si="19"/>
        <v>3</v>
      </c>
      <c r="E304" s="35">
        <f t="shared" si="20"/>
        <v>3.2</v>
      </c>
      <c r="F304" s="21">
        <f>IFERROR(VLOOKUP($C304, 'All Indicators - Breakdown'!$C:$GQ, F$1, FALSE), " ")</f>
        <v>2</v>
      </c>
      <c r="G304" s="21">
        <f>IFERROR(VLOOKUP(PRO!$C304, 'All Indicators - Breakdown'!$C:$GQ, G$1, FALSE), " ")</f>
        <v>3</v>
      </c>
      <c r="H304" s="21">
        <f>IFERROR(VLOOKUP(PRO!$C304, 'All Indicators - Breakdown'!$C:$GQ, H$1, FALSE), " ")</f>
        <v>2</v>
      </c>
      <c r="I304" s="21">
        <f>IFERROR(VLOOKUP(PRO!$C304, 'All Indicators - Breakdown'!$C:$GQ, I$1, FALSE), " ")</f>
        <v>1</v>
      </c>
      <c r="J304" s="21">
        <f>IFERROR(VLOOKUP(PRO!$C304, 'All Indicators - Breakdown'!$C:$GQ, J$1, FALSE), " ")</f>
        <v>5</v>
      </c>
      <c r="K304" s="21">
        <f>IFERROR(VLOOKUP(PRO!$C304, 'All Indicators - Breakdown'!$C:$GQ, K$1, FALSE), " ")</f>
        <v>1</v>
      </c>
      <c r="L304" s="21">
        <f>IFERROR(VLOOKUP(PRO!$C304, 'All Indicators - Breakdown'!$C:$GQ, L$1, FALSE), " ")</f>
        <v>3</v>
      </c>
      <c r="M304" s="21">
        <f>IFERROR(VLOOKUP(PRO!$C304, 'All Indicators - Breakdown'!$C:$GQ, M$1, FALSE), " ")</f>
        <v>3</v>
      </c>
      <c r="N304">
        <f t="shared" si="23"/>
        <v>5</v>
      </c>
      <c r="O304">
        <f t="shared" si="22"/>
        <v>3</v>
      </c>
      <c r="P304">
        <f t="shared" si="22"/>
        <v>3</v>
      </c>
      <c r="Q304">
        <f t="shared" si="22"/>
        <v>3</v>
      </c>
      <c r="R304">
        <f t="shared" si="22"/>
        <v>2</v>
      </c>
      <c r="S304">
        <f t="shared" si="22"/>
        <v>2</v>
      </c>
      <c r="T304">
        <f t="shared" si="22"/>
        <v>1</v>
      </c>
      <c r="U304">
        <f t="shared" si="22"/>
        <v>1</v>
      </c>
    </row>
    <row r="305" spans="1:21" ht="16.3" hidden="1" thickTop="1" thickBot="1" x14ac:dyDescent="0.3">
      <c r="A305" s="20" t="s">
        <v>753</v>
      </c>
      <c r="B305" s="20" t="s">
        <v>762</v>
      </c>
      <c r="C305" s="20" t="s">
        <v>763</v>
      </c>
      <c r="D305" s="10">
        <f t="shared" si="19"/>
        <v>4</v>
      </c>
      <c r="E305" s="35">
        <f t="shared" si="20"/>
        <v>3.6</v>
      </c>
      <c r="F305" s="21">
        <f>IFERROR(VLOOKUP($C305, 'All Indicators - Breakdown'!$C:$GQ, F$1, FALSE), " ")</f>
        <v>2</v>
      </c>
      <c r="G305" s="21">
        <f>IFERROR(VLOOKUP(PRO!$C305, 'All Indicators - Breakdown'!$C:$GQ, G$1, FALSE), " ")</f>
        <v>3</v>
      </c>
      <c r="H305" s="21">
        <f>IFERROR(VLOOKUP(PRO!$C305, 'All Indicators - Breakdown'!$C:$GQ, H$1, FALSE), " ")</f>
        <v>3</v>
      </c>
      <c r="I305" s="21">
        <f>IFERROR(VLOOKUP(PRO!$C305, 'All Indicators - Breakdown'!$C:$GQ, I$1, FALSE), " ")</f>
        <v>1</v>
      </c>
      <c r="J305" s="21">
        <f>IFERROR(VLOOKUP(PRO!$C305, 'All Indicators - Breakdown'!$C:$GQ, J$1, FALSE), " ")</f>
        <v>5</v>
      </c>
      <c r="K305" s="21">
        <f>IFERROR(VLOOKUP(PRO!$C305, 'All Indicators - Breakdown'!$C:$GQ, K$1, FALSE), " ")</f>
        <v>1</v>
      </c>
      <c r="L305" s="21">
        <f>IFERROR(VLOOKUP(PRO!$C305, 'All Indicators - Breakdown'!$C:$GQ, L$1, FALSE), " ")</f>
        <v>3</v>
      </c>
      <c r="M305" s="21">
        <f>IFERROR(VLOOKUP(PRO!$C305, 'All Indicators - Breakdown'!$C:$GQ, M$1, FALSE), " ")</f>
        <v>4</v>
      </c>
      <c r="N305">
        <f t="shared" si="23"/>
        <v>5</v>
      </c>
      <c r="O305">
        <f t="shared" si="22"/>
        <v>4</v>
      </c>
      <c r="P305">
        <f t="shared" si="22"/>
        <v>3</v>
      </c>
      <c r="Q305">
        <f t="shared" si="22"/>
        <v>3</v>
      </c>
      <c r="R305">
        <f t="shared" si="22"/>
        <v>3</v>
      </c>
      <c r="S305">
        <f t="shared" si="22"/>
        <v>2</v>
      </c>
      <c r="T305">
        <f t="shared" si="22"/>
        <v>1</v>
      </c>
      <c r="U305">
        <f t="shared" si="22"/>
        <v>1</v>
      </c>
    </row>
    <row r="306" spans="1:21" ht="16.3" thickTop="1" thickBot="1" x14ac:dyDescent="0.3">
      <c r="A306" s="20" t="s">
        <v>753</v>
      </c>
      <c r="B306" s="20" t="s">
        <v>764</v>
      </c>
      <c r="C306" s="20" t="s">
        <v>765</v>
      </c>
      <c r="D306" s="10">
        <f t="shared" si="19"/>
        <v>3</v>
      </c>
      <c r="E306" s="35">
        <f t="shared" si="20"/>
        <v>3.2</v>
      </c>
      <c r="F306" s="21">
        <f>IFERROR(VLOOKUP($C306, 'All Indicators - Breakdown'!$C:$GQ, F$1, FALSE), " ")</f>
        <v>1</v>
      </c>
      <c r="G306" s="21">
        <f>IFERROR(VLOOKUP(PRO!$C306, 'All Indicators - Breakdown'!$C:$GQ, G$1, FALSE), " ")</f>
        <v>2</v>
      </c>
      <c r="H306" s="21">
        <f>IFERROR(VLOOKUP(PRO!$C306, 'All Indicators - Breakdown'!$C:$GQ, H$1, FALSE), " ")</f>
        <v>3</v>
      </c>
      <c r="I306" s="21">
        <f>IFERROR(VLOOKUP(PRO!$C306, 'All Indicators - Breakdown'!$C:$GQ, I$1, FALSE), " ")</f>
        <v>1</v>
      </c>
      <c r="J306" s="21">
        <f>IFERROR(VLOOKUP(PRO!$C306, 'All Indicators - Breakdown'!$C:$GQ, J$1, FALSE), " ")</f>
        <v>4</v>
      </c>
      <c r="K306" s="21">
        <f>IFERROR(VLOOKUP(PRO!$C306, 'All Indicators - Breakdown'!$C:$GQ, K$1, FALSE), " ")</f>
        <v>3</v>
      </c>
      <c r="L306" s="21">
        <f>IFERROR(VLOOKUP(PRO!$C306, 'All Indicators - Breakdown'!$C:$GQ, L$1, FALSE), " ")</f>
        <v>2</v>
      </c>
      <c r="M306" s="21">
        <f>IFERROR(VLOOKUP(PRO!$C306, 'All Indicators - Breakdown'!$C:$GQ, M$1, FALSE), " ")</f>
        <v>4</v>
      </c>
      <c r="N306">
        <f t="shared" si="23"/>
        <v>4</v>
      </c>
      <c r="O306">
        <f t="shared" si="22"/>
        <v>4</v>
      </c>
      <c r="P306">
        <f t="shared" si="22"/>
        <v>3</v>
      </c>
      <c r="Q306">
        <f t="shared" si="22"/>
        <v>3</v>
      </c>
      <c r="R306">
        <f t="shared" si="22"/>
        <v>2</v>
      </c>
      <c r="S306">
        <f t="shared" si="22"/>
        <v>2</v>
      </c>
      <c r="T306">
        <f t="shared" si="22"/>
        <v>1</v>
      </c>
      <c r="U306">
        <f t="shared" si="22"/>
        <v>1</v>
      </c>
    </row>
    <row r="307" spans="1:21" ht="16.3" hidden="1" thickTop="1" thickBot="1" x14ac:dyDescent="0.3">
      <c r="A307" s="20" t="s">
        <v>753</v>
      </c>
      <c r="B307" s="20" t="s">
        <v>766</v>
      </c>
      <c r="C307" s="20" t="s">
        <v>767</v>
      </c>
      <c r="D307" s="10">
        <f t="shared" si="19"/>
        <v>3</v>
      </c>
      <c r="E307" s="35">
        <f t="shared" si="20"/>
        <v>3.2</v>
      </c>
      <c r="F307" s="21">
        <f>IFERROR(VLOOKUP($C307, 'All Indicators - Breakdown'!$C:$GQ, F$1, FALSE), " ")</f>
        <v>1</v>
      </c>
      <c r="G307" s="21">
        <f>IFERROR(VLOOKUP(PRO!$C307, 'All Indicators - Breakdown'!$C:$GQ, G$1, FALSE), " ")</f>
        <v>3</v>
      </c>
      <c r="H307" s="21">
        <f>IFERROR(VLOOKUP(PRO!$C307, 'All Indicators - Breakdown'!$C:$GQ, H$1, FALSE), " ")</f>
        <v>3</v>
      </c>
      <c r="I307" s="21">
        <f>IFERROR(VLOOKUP(PRO!$C307, 'All Indicators - Breakdown'!$C:$GQ, I$1, FALSE), " ")</f>
        <v>1</v>
      </c>
      <c r="J307" s="21">
        <f>IFERROR(VLOOKUP(PRO!$C307, 'All Indicators - Breakdown'!$C:$GQ, J$1, FALSE), " ")</f>
        <v>4</v>
      </c>
      <c r="K307" s="21">
        <f>IFERROR(VLOOKUP(PRO!$C307, 'All Indicators - Breakdown'!$C:$GQ, K$1, FALSE), " ")</f>
        <v>3</v>
      </c>
      <c r="L307" s="21">
        <f>IFERROR(VLOOKUP(PRO!$C307, 'All Indicators - Breakdown'!$C:$GQ, L$1, FALSE), " ")</f>
        <v>3</v>
      </c>
      <c r="M307" s="21">
        <f>IFERROR(VLOOKUP(PRO!$C307, 'All Indicators - Breakdown'!$C:$GQ, M$1, FALSE), " ")</f>
        <v>3</v>
      </c>
      <c r="N307">
        <f t="shared" si="23"/>
        <v>4</v>
      </c>
      <c r="O307">
        <f t="shared" si="22"/>
        <v>3</v>
      </c>
      <c r="P307">
        <f t="shared" si="22"/>
        <v>3</v>
      </c>
      <c r="Q307">
        <f t="shared" si="22"/>
        <v>3</v>
      </c>
      <c r="R307">
        <f t="shared" si="22"/>
        <v>3</v>
      </c>
      <c r="S307">
        <f t="shared" si="22"/>
        <v>3</v>
      </c>
      <c r="T307">
        <f t="shared" si="22"/>
        <v>1</v>
      </c>
      <c r="U307">
        <f t="shared" si="22"/>
        <v>1</v>
      </c>
    </row>
    <row r="308" spans="1:21" ht="16.3" thickTop="1" thickBot="1" x14ac:dyDescent="0.3">
      <c r="A308" s="20" t="s">
        <v>753</v>
      </c>
      <c r="B308" s="20" t="s">
        <v>768</v>
      </c>
      <c r="C308" s="20" t="s">
        <v>769</v>
      </c>
      <c r="D308" s="10">
        <f t="shared" si="19"/>
        <v>4</v>
      </c>
      <c r="E308" s="35">
        <f t="shared" si="20"/>
        <v>3.8</v>
      </c>
      <c r="F308" s="21">
        <f>IFERROR(VLOOKUP($C308, 'All Indicators - Breakdown'!$C:$GQ, F$1, FALSE), " ")</f>
        <v>1</v>
      </c>
      <c r="G308" s="21">
        <f>IFERROR(VLOOKUP(PRO!$C308, 'All Indicators - Breakdown'!$C:$GQ, G$1, FALSE), " ")</f>
        <v>3</v>
      </c>
      <c r="H308" s="21">
        <f>IFERROR(VLOOKUP(PRO!$C308, 'All Indicators - Breakdown'!$C:$GQ, H$1, FALSE), " ")</f>
        <v>3</v>
      </c>
      <c r="I308" s="21">
        <f>IFERROR(VLOOKUP(PRO!$C308, 'All Indicators - Breakdown'!$C:$GQ, I$1, FALSE), " ")</f>
        <v>1</v>
      </c>
      <c r="J308" s="21">
        <f>IFERROR(VLOOKUP(PRO!$C308, 'All Indicators - Breakdown'!$C:$GQ, J$1, FALSE), " ")</f>
        <v>5</v>
      </c>
      <c r="K308" s="21">
        <f>IFERROR(VLOOKUP(PRO!$C308, 'All Indicators - Breakdown'!$C:$GQ, K$1, FALSE), " ")</f>
        <v>4</v>
      </c>
      <c r="L308" s="21">
        <f>IFERROR(VLOOKUP(PRO!$C308, 'All Indicators - Breakdown'!$C:$GQ, L$1, FALSE), " ")</f>
        <v>3</v>
      </c>
      <c r="M308" s="21">
        <f>IFERROR(VLOOKUP(PRO!$C308, 'All Indicators - Breakdown'!$C:$GQ, M$1, FALSE), " ")</f>
        <v>4</v>
      </c>
      <c r="N308">
        <f t="shared" si="23"/>
        <v>5</v>
      </c>
      <c r="O308">
        <f t="shared" si="22"/>
        <v>4</v>
      </c>
      <c r="P308">
        <f t="shared" si="22"/>
        <v>4</v>
      </c>
      <c r="Q308">
        <f t="shared" si="22"/>
        <v>3</v>
      </c>
      <c r="R308">
        <f t="shared" si="22"/>
        <v>3</v>
      </c>
      <c r="S308">
        <f t="shared" si="22"/>
        <v>3</v>
      </c>
      <c r="T308">
        <f t="shared" si="22"/>
        <v>1</v>
      </c>
      <c r="U308">
        <f t="shared" si="22"/>
        <v>1</v>
      </c>
    </row>
    <row r="309" spans="1:21" ht="16.3" thickTop="1" thickBot="1" x14ac:dyDescent="0.3">
      <c r="A309" s="20" t="s">
        <v>753</v>
      </c>
      <c r="B309" s="20" t="s">
        <v>770</v>
      </c>
      <c r="C309" s="20" t="s">
        <v>771</v>
      </c>
      <c r="D309" s="10">
        <f t="shared" si="19"/>
        <v>3</v>
      </c>
      <c r="E309" s="35">
        <f t="shared" si="20"/>
        <v>3.2</v>
      </c>
      <c r="F309" s="21">
        <f>IFERROR(VLOOKUP($C309, 'All Indicators - Breakdown'!$C:$GQ, F$1, FALSE), " ")</f>
        <v>1</v>
      </c>
      <c r="G309" s="21">
        <f>IFERROR(VLOOKUP(PRO!$C309, 'All Indicators - Breakdown'!$C:$GQ, G$1, FALSE), " ")</f>
        <v>3</v>
      </c>
      <c r="H309" s="21">
        <f>IFERROR(VLOOKUP(PRO!$C309, 'All Indicators - Breakdown'!$C:$GQ, H$1, FALSE), " ")</f>
        <v>2</v>
      </c>
      <c r="I309" s="21">
        <f>IFERROR(VLOOKUP(PRO!$C309, 'All Indicators - Breakdown'!$C:$GQ, I$1, FALSE), " ")</f>
        <v>1</v>
      </c>
      <c r="J309" s="21">
        <f>IFERROR(VLOOKUP(PRO!$C309, 'All Indicators - Breakdown'!$C:$GQ, J$1, FALSE), " ")</f>
        <v>4</v>
      </c>
      <c r="K309" s="21">
        <f>IFERROR(VLOOKUP(PRO!$C309, 'All Indicators - Breakdown'!$C:$GQ, K$1, FALSE), " ")</f>
        <v>3</v>
      </c>
      <c r="L309" s="21">
        <f>IFERROR(VLOOKUP(PRO!$C309, 'All Indicators - Breakdown'!$C:$GQ, L$1, FALSE), " ")</f>
        <v>3</v>
      </c>
      <c r="M309" s="21">
        <f>IFERROR(VLOOKUP(PRO!$C309, 'All Indicators - Breakdown'!$C:$GQ, M$1, FALSE), " ")</f>
        <v>3</v>
      </c>
      <c r="N309">
        <f t="shared" si="23"/>
        <v>4</v>
      </c>
      <c r="O309">
        <f t="shared" si="22"/>
        <v>3</v>
      </c>
      <c r="P309">
        <f t="shared" si="22"/>
        <v>3</v>
      </c>
      <c r="Q309">
        <f t="shared" si="22"/>
        <v>3</v>
      </c>
      <c r="R309">
        <f t="shared" si="22"/>
        <v>3</v>
      </c>
      <c r="S309">
        <f t="shared" si="22"/>
        <v>2</v>
      </c>
      <c r="T309">
        <f t="shared" si="22"/>
        <v>1</v>
      </c>
      <c r="U309">
        <f t="shared" si="22"/>
        <v>1</v>
      </c>
    </row>
    <row r="310" spans="1:21" ht="16.3" thickTop="1" thickBot="1" x14ac:dyDescent="0.3">
      <c r="A310" s="20" t="s">
        <v>753</v>
      </c>
      <c r="B310" s="20" t="s">
        <v>772</v>
      </c>
      <c r="C310" s="20" t="s">
        <v>773</v>
      </c>
      <c r="D310" s="10">
        <f t="shared" si="19"/>
        <v>4</v>
      </c>
      <c r="E310" s="35">
        <f t="shared" si="20"/>
        <v>3.6</v>
      </c>
      <c r="F310" s="21">
        <f>IFERROR(VLOOKUP($C310, 'All Indicators - Breakdown'!$C:$GQ, F$1, FALSE), " ")</f>
        <v>1</v>
      </c>
      <c r="G310" s="21">
        <f>IFERROR(VLOOKUP(PRO!$C310, 'All Indicators - Breakdown'!$C:$GQ, G$1, FALSE), " ")</f>
        <v>3</v>
      </c>
      <c r="H310" s="21">
        <f>IFERROR(VLOOKUP(PRO!$C310, 'All Indicators - Breakdown'!$C:$GQ, H$1, FALSE), " ")</f>
        <v>3</v>
      </c>
      <c r="I310" s="21">
        <f>IFERROR(VLOOKUP(PRO!$C310, 'All Indicators - Breakdown'!$C:$GQ, I$1, FALSE), " ")</f>
        <v>1</v>
      </c>
      <c r="J310" s="21">
        <f>IFERROR(VLOOKUP(PRO!$C310, 'All Indicators - Breakdown'!$C:$GQ, J$1, FALSE), " ")</f>
        <v>5</v>
      </c>
      <c r="K310" s="21">
        <f>IFERROR(VLOOKUP(PRO!$C310, 'All Indicators - Breakdown'!$C:$GQ, K$1, FALSE), " ")</f>
        <v>3</v>
      </c>
      <c r="L310" s="21">
        <f>IFERROR(VLOOKUP(PRO!$C310, 'All Indicators - Breakdown'!$C:$GQ, L$1, FALSE), " ")</f>
        <v>3</v>
      </c>
      <c r="M310" s="21">
        <f>IFERROR(VLOOKUP(PRO!$C310, 'All Indicators - Breakdown'!$C:$GQ, M$1, FALSE), " ")</f>
        <v>4</v>
      </c>
      <c r="N310">
        <f t="shared" si="23"/>
        <v>5</v>
      </c>
      <c r="O310">
        <f t="shared" si="22"/>
        <v>4</v>
      </c>
      <c r="P310">
        <f t="shared" si="22"/>
        <v>3</v>
      </c>
      <c r="Q310">
        <f t="shared" si="22"/>
        <v>3</v>
      </c>
      <c r="R310">
        <f t="shared" si="22"/>
        <v>3</v>
      </c>
      <c r="S310">
        <f t="shared" si="22"/>
        <v>3</v>
      </c>
      <c r="T310">
        <f t="shared" si="22"/>
        <v>1</v>
      </c>
      <c r="U310">
        <f t="shared" si="22"/>
        <v>1</v>
      </c>
    </row>
    <row r="311" spans="1:21" ht="16.3" hidden="1" thickTop="1" thickBot="1" x14ac:dyDescent="0.3">
      <c r="A311" s="20" t="s">
        <v>753</v>
      </c>
      <c r="B311" s="20" t="s">
        <v>774</v>
      </c>
      <c r="C311" s="20" t="s">
        <v>775</v>
      </c>
      <c r="D311" s="10">
        <f t="shared" si="19"/>
        <v>3</v>
      </c>
      <c r="E311" s="35">
        <f t="shared" si="20"/>
        <v>3.4</v>
      </c>
      <c r="F311" s="21">
        <f>IFERROR(VLOOKUP($C311, 'All Indicators - Breakdown'!$C:$GQ, F$1, FALSE), " ")</f>
        <v>2</v>
      </c>
      <c r="G311" s="21">
        <f>IFERROR(VLOOKUP(PRO!$C311, 'All Indicators - Breakdown'!$C:$GQ, G$1, FALSE), " ")</f>
        <v>3</v>
      </c>
      <c r="H311" s="21">
        <f>IFERROR(VLOOKUP(PRO!$C311, 'All Indicators - Breakdown'!$C:$GQ, H$1, FALSE), " ")</f>
        <v>3</v>
      </c>
      <c r="I311" s="21">
        <f>IFERROR(VLOOKUP(PRO!$C311, 'All Indicators - Breakdown'!$C:$GQ, I$1, FALSE), " ")</f>
        <v>1</v>
      </c>
      <c r="J311" s="21">
        <f>IFERROR(VLOOKUP(PRO!$C311, 'All Indicators - Breakdown'!$C:$GQ, J$1, FALSE), " ")</f>
        <v>5</v>
      </c>
      <c r="K311" s="21">
        <f>IFERROR(VLOOKUP(PRO!$C311, 'All Indicators - Breakdown'!$C:$GQ, K$1, FALSE), " ")</f>
        <v>3</v>
      </c>
      <c r="L311" s="21">
        <f>IFERROR(VLOOKUP(PRO!$C311, 'All Indicators - Breakdown'!$C:$GQ, L$1, FALSE), " ")</f>
        <v>3</v>
      </c>
      <c r="M311" s="21">
        <f>IFERROR(VLOOKUP(PRO!$C311, 'All Indicators - Breakdown'!$C:$GQ, M$1, FALSE), " ")</f>
        <v>3</v>
      </c>
      <c r="N311">
        <f t="shared" si="23"/>
        <v>5</v>
      </c>
      <c r="O311">
        <f t="shared" si="22"/>
        <v>3</v>
      </c>
      <c r="P311">
        <f t="shared" si="22"/>
        <v>3</v>
      </c>
      <c r="Q311">
        <f t="shared" si="22"/>
        <v>3</v>
      </c>
      <c r="R311">
        <f t="shared" si="22"/>
        <v>3</v>
      </c>
      <c r="S311">
        <f t="shared" si="22"/>
        <v>3</v>
      </c>
      <c r="T311">
        <f t="shared" si="22"/>
        <v>2</v>
      </c>
      <c r="U311">
        <f t="shared" si="22"/>
        <v>1</v>
      </c>
    </row>
    <row r="312" spans="1:21" ht="16.3" thickTop="1" thickBot="1" x14ac:dyDescent="0.3">
      <c r="A312" s="20" t="s">
        <v>776</v>
      </c>
      <c r="B312" s="20" t="s">
        <v>776</v>
      </c>
      <c r="C312" s="20" t="s">
        <v>777</v>
      </c>
      <c r="D312" s="10">
        <f t="shared" si="19"/>
        <v>3</v>
      </c>
      <c r="E312" s="35">
        <f t="shared" si="20"/>
        <v>3.4</v>
      </c>
      <c r="F312" s="21">
        <f>IFERROR(VLOOKUP($C312, 'All Indicators - Breakdown'!$C:$GQ, F$1, FALSE), " ")</f>
        <v>1</v>
      </c>
      <c r="G312" s="21">
        <f>IFERROR(VLOOKUP(PRO!$C312, 'All Indicators - Breakdown'!$C:$GQ, G$1, FALSE), " ")</f>
        <v>1</v>
      </c>
      <c r="H312" s="21">
        <f>IFERROR(VLOOKUP(PRO!$C312, 'All Indicators - Breakdown'!$C:$GQ, H$1, FALSE), " ")</f>
        <v>2</v>
      </c>
      <c r="I312" s="21">
        <f>IFERROR(VLOOKUP(PRO!$C312, 'All Indicators - Breakdown'!$C:$GQ, I$1, FALSE), " ")</f>
        <v>1</v>
      </c>
      <c r="J312" s="21">
        <f>IFERROR(VLOOKUP(PRO!$C312, 'All Indicators - Breakdown'!$C:$GQ, J$1, FALSE), " ")</f>
        <v>5</v>
      </c>
      <c r="K312" s="21">
        <f>IFERROR(VLOOKUP(PRO!$C312, 'All Indicators - Breakdown'!$C:$GQ, K$1, FALSE), " ")</f>
        <v>3</v>
      </c>
      <c r="L312" s="21">
        <f>IFERROR(VLOOKUP(PRO!$C312, 'All Indicators - Breakdown'!$C:$GQ, L$1, FALSE), " ")</f>
        <v>3</v>
      </c>
      <c r="M312" s="21">
        <f>IFERROR(VLOOKUP(PRO!$C312, 'All Indicators - Breakdown'!$C:$GQ, M$1, FALSE), " ")</f>
        <v>4</v>
      </c>
      <c r="N312">
        <f t="shared" si="23"/>
        <v>5</v>
      </c>
      <c r="O312">
        <f t="shared" si="22"/>
        <v>4</v>
      </c>
      <c r="P312">
        <f t="shared" si="22"/>
        <v>3</v>
      </c>
      <c r="Q312">
        <f t="shared" si="22"/>
        <v>3</v>
      </c>
      <c r="R312">
        <f t="shared" si="22"/>
        <v>2</v>
      </c>
      <c r="S312">
        <f t="shared" si="22"/>
        <v>1</v>
      </c>
      <c r="T312">
        <f t="shared" si="22"/>
        <v>1</v>
      </c>
      <c r="U312">
        <f t="shared" si="22"/>
        <v>1</v>
      </c>
    </row>
    <row r="313" spans="1:21" ht="16.3" thickTop="1" thickBot="1" x14ac:dyDescent="0.3">
      <c r="A313" s="20" t="s">
        <v>776</v>
      </c>
      <c r="B313" s="20" t="s">
        <v>778</v>
      </c>
      <c r="C313" s="20" t="s">
        <v>779</v>
      </c>
      <c r="D313" s="10">
        <f t="shared" si="19"/>
        <v>4</v>
      </c>
      <c r="E313" s="35">
        <f t="shared" si="20"/>
        <v>3.6</v>
      </c>
      <c r="F313" s="21">
        <f>IFERROR(VLOOKUP($C313, 'All Indicators - Breakdown'!$C:$GQ, F$1, FALSE), " ")</f>
        <v>1</v>
      </c>
      <c r="G313" s="21">
        <f>IFERROR(VLOOKUP(PRO!$C313, 'All Indicators - Breakdown'!$C:$GQ, G$1, FALSE), " ")</f>
        <v>1</v>
      </c>
      <c r="H313" s="21">
        <f>IFERROR(VLOOKUP(PRO!$C313, 'All Indicators - Breakdown'!$C:$GQ, H$1, FALSE), " ")</f>
        <v>2</v>
      </c>
      <c r="I313" s="21">
        <f>IFERROR(VLOOKUP(PRO!$C313, 'All Indicators - Breakdown'!$C:$GQ, I$1, FALSE), " ")</f>
        <v>1</v>
      </c>
      <c r="J313" s="21">
        <f>IFERROR(VLOOKUP(PRO!$C313, 'All Indicators - Breakdown'!$C:$GQ, J$1, FALSE), " ")</f>
        <v>5</v>
      </c>
      <c r="K313" s="21">
        <f>IFERROR(VLOOKUP(PRO!$C313, 'All Indicators - Breakdown'!$C:$GQ, K$1, FALSE), " ")</f>
        <v>4</v>
      </c>
      <c r="L313" s="21">
        <f>IFERROR(VLOOKUP(PRO!$C313, 'All Indicators - Breakdown'!$C:$GQ, L$1, FALSE), " ")</f>
        <v>3</v>
      </c>
      <c r="M313" s="21">
        <f>IFERROR(VLOOKUP(PRO!$C313, 'All Indicators - Breakdown'!$C:$GQ, M$1, FALSE), " ")</f>
        <v>4</v>
      </c>
      <c r="N313">
        <f t="shared" si="23"/>
        <v>5</v>
      </c>
      <c r="O313">
        <f t="shared" si="22"/>
        <v>4</v>
      </c>
      <c r="P313">
        <f t="shared" si="22"/>
        <v>4</v>
      </c>
      <c r="Q313">
        <f t="shared" si="22"/>
        <v>3</v>
      </c>
      <c r="R313">
        <f t="shared" si="22"/>
        <v>2</v>
      </c>
      <c r="S313">
        <f t="shared" si="22"/>
        <v>1</v>
      </c>
      <c r="T313">
        <f t="shared" si="22"/>
        <v>1</v>
      </c>
      <c r="U313">
        <f t="shared" si="22"/>
        <v>1</v>
      </c>
    </row>
    <row r="314" spans="1:21" ht="16.3" thickTop="1" thickBot="1" x14ac:dyDescent="0.3">
      <c r="A314" s="20" t="s">
        <v>776</v>
      </c>
      <c r="B314" s="20" t="s">
        <v>780</v>
      </c>
      <c r="C314" s="20" t="s">
        <v>781</v>
      </c>
      <c r="D314" s="10">
        <f t="shared" si="19"/>
        <v>4</v>
      </c>
      <c r="E314" s="35">
        <f t="shared" si="20"/>
        <v>3.8</v>
      </c>
      <c r="F314" s="21">
        <f>IFERROR(VLOOKUP($C314, 'All Indicators - Breakdown'!$C:$GQ, F$1, FALSE), " ")</f>
        <v>2</v>
      </c>
      <c r="G314" s="21">
        <f>IFERROR(VLOOKUP(PRO!$C314, 'All Indicators - Breakdown'!$C:$GQ, G$1, FALSE), " ")</f>
        <v>3</v>
      </c>
      <c r="H314" s="21">
        <f>IFERROR(VLOOKUP(PRO!$C314, 'All Indicators - Breakdown'!$C:$GQ, H$1, FALSE), " ")</f>
        <v>3</v>
      </c>
      <c r="I314" s="21">
        <f>IFERROR(VLOOKUP(PRO!$C314, 'All Indicators - Breakdown'!$C:$GQ, I$1, FALSE), " ")</f>
        <v>1</v>
      </c>
      <c r="J314" s="21">
        <f>IFERROR(VLOOKUP(PRO!$C314, 'All Indicators - Breakdown'!$C:$GQ, J$1, FALSE), " ")</f>
        <v>5</v>
      </c>
      <c r="K314" s="21">
        <f>IFERROR(VLOOKUP(PRO!$C314, 'All Indicators - Breakdown'!$C:$GQ, K$1, FALSE), " ")</f>
        <v>4</v>
      </c>
      <c r="L314" s="21">
        <f>IFERROR(VLOOKUP(PRO!$C314, 'All Indicators - Breakdown'!$C:$GQ, L$1, FALSE), " ")</f>
        <v>3</v>
      </c>
      <c r="M314" s="21">
        <f>IFERROR(VLOOKUP(PRO!$C314, 'All Indicators - Breakdown'!$C:$GQ, M$1, FALSE), " ")</f>
        <v>4</v>
      </c>
      <c r="N314">
        <f t="shared" si="23"/>
        <v>5</v>
      </c>
      <c r="O314">
        <f t="shared" si="22"/>
        <v>4</v>
      </c>
      <c r="P314">
        <f t="shared" si="22"/>
        <v>4</v>
      </c>
      <c r="Q314">
        <f t="shared" si="22"/>
        <v>3</v>
      </c>
      <c r="R314">
        <f t="shared" si="22"/>
        <v>3</v>
      </c>
      <c r="S314">
        <f t="shared" si="22"/>
        <v>3</v>
      </c>
      <c r="T314">
        <f t="shared" si="22"/>
        <v>2</v>
      </c>
      <c r="U314">
        <f t="shared" si="22"/>
        <v>1</v>
      </c>
    </row>
    <row r="315" spans="1:21" ht="16.3" hidden="1" thickTop="1" thickBot="1" x14ac:dyDescent="0.3">
      <c r="A315" s="20" t="s">
        <v>776</v>
      </c>
      <c r="B315" s="20" t="s">
        <v>782</v>
      </c>
      <c r="C315" s="20" t="s">
        <v>783</v>
      </c>
      <c r="D315" s="10">
        <f t="shared" si="19"/>
        <v>4</v>
      </c>
      <c r="E315" s="35">
        <f t="shared" si="20"/>
        <v>3.8</v>
      </c>
      <c r="F315" s="21">
        <f>IFERROR(VLOOKUP($C315, 'All Indicators - Breakdown'!$C:$GQ, F$1, FALSE), " ")</f>
        <v>1</v>
      </c>
      <c r="G315" s="21">
        <f>IFERROR(VLOOKUP(PRO!$C315, 'All Indicators - Breakdown'!$C:$GQ, G$1, FALSE), " ")</f>
        <v>2</v>
      </c>
      <c r="H315" s="21">
        <f>IFERROR(VLOOKUP(PRO!$C315, 'All Indicators - Breakdown'!$C:$GQ, H$1, FALSE), " ")</f>
        <v>3</v>
      </c>
      <c r="I315" s="21">
        <f>IFERROR(VLOOKUP(PRO!$C315, 'All Indicators - Breakdown'!$C:$GQ, I$1, FALSE), " ")</f>
        <v>1</v>
      </c>
      <c r="J315" s="21">
        <f>IFERROR(VLOOKUP(PRO!$C315, 'All Indicators - Breakdown'!$C:$GQ, J$1, FALSE), " ")</f>
        <v>5</v>
      </c>
      <c r="K315" s="21">
        <f>IFERROR(VLOOKUP(PRO!$C315, 'All Indicators - Breakdown'!$C:$GQ, K$1, FALSE), " ")</f>
        <v>4</v>
      </c>
      <c r="L315" s="21">
        <f>IFERROR(VLOOKUP(PRO!$C315, 'All Indicators - Breakdown'!$C:$GQ, L$1, FALSE), " ")</f>
        <v>3</v>
      </c>
      <c r="M315" s="21">
        <f>IFERROR(VLOOKUP(PRO!$C315, 'All Indicators - Breakdown'!$C:$GQ, M$1, FALSE), " ")</f>
        <v>4</v>
      </c>
      <c r="N315">
        <f t="shared" si="23"/>
        <v>5</v>
      </c>
      <c r="O315">
        <f t="shared" si="22"/>
        <v>4</v>
      </c>
      <c r="P315">
        <f t="shared" si="22"/>
        <v>4</v>
      </c>
      <c r="Q315">
        <f t="shared" si="22"/>
        <v>3</v>
      </c>
      <c r="R315">
        <f t="shared" si="22"/>
        <v>3</v>
      </c>
      <c r="S315">
        <f t="shared" si="22"/>
        <v>2</v>
      </c>
      <c r="T315">
        <f t="shared" si="22"/>
        <v>1</v>
      </c>
      <c r="U315">
        <f t="shared" si="22"/>
        <v>1</v>
      </c>
    </row>
    <row r="316" spans="1:21" ht="16.3" thickTop="1" thickBot="1" x14ac:dyDescent="0.3">
      <c r="A316" s="20" t="s">
        <v>776</v>
      </c>
      <c r="B316" s="20" t="s">
        <v>784</v>
      </c>
      <c r="C316" s="20" t="s">
        <v>785</v>
      </c>
      <c r="D316" s="10">
        <f t="shared" si="19"/>
        <v>3</v>
      </c>
      <c r="E316" s="35">
        <f t="shared" si="20"/>
        <v>3.4</v>
      </c>
      <c r="F316" s="21">
        <f>IFERROR(VLOOKUP($C316, 'All Indicators - Breakdown'!$C:$GQ, F$1, FALSE), " ")</f>
        <v>1</v>
      </c>
      <c r="G316" s="21">
        <f>IFERROR(VLOOKUP(PRO!$C316, 'All Indicators - Breakdown'!$C:$GQ, G$1, FALSE), " ")</f>
        <v>1</v>
      </c>
      <c r="H316" s="21">
        <f>IFERROR(VLOOKUP(PRO!$C316, 'All Indicators - Breakdown'!$C:$GQ, H$1, FALSE), " ")</f>
        <v>2</v>
      </c>
      <c r="I316" s="21">
        <f>IFERROR(VLOOKUP(PRO!$C316, 'All Indicators - Breakdown'!$C:$GQ, I$1, FALSE), " ")</f>
        <v>1</v>
      </c>
      <c r="J316" s="21">
        <f>IFERROR(VLOOKUP(PRO!$C316, 'All Indicators - Breakdown'!$C:$GQ, J$1, FALSE), " ")</f>
        <v>5</v>
      </c>
      <c r="K316" s="21">
        <f>IFERROR(VLOOKUP(PRO!$C316, 'All Indicators - Breakdown'!$C:$GQ, K$1, FALSE), " ")</f>
        <v>3</v>
      </c>
      <c r="L316" s="21">
        <f>IFERROR(VLOOKUP(PRO!$C316, 'All Indicators - Breakdown'!$C:$GQ, L$1, FALSE), " ")</f>
        <v>3</v>
      </c>
      <c r="M316" s="21">
        <f>IFERROR(VLOOKUP(PRO!$C316, 'All Indicators - Breakdown'!$C:$GQ, M$1, FALSE), " ")</f>
        <v>4</v>
      </c>
      <c r="N316">
        <f t="shared" si="23"/>
        <v>5</v>
      </c>
      <c r="O316">
        <f t="shared" si="22"/>
        <v>4</v>
      </c>
      <c r="P316">
        <f t="shared" si="22"/>
        <v>3</v>
      </c>
      <c r="Q316">
        <f t="shared" si="22"/>
        <v>3</v>
      </c>
      <c r="R316">
        <f t="shared" si="22"/>
        <v>2</v>
      </c>
      <c r="S316">
        <f t="shared" si="22"/>
        <v>1</v>
      </c>
      <c r="T316">
        <f t="shared" si="22"/>
        <v>1</v>
      </c>
      <c r="U316">
        <f t="shared" si="22"/>
        <v>1</v>
      </c>
    </row>
    <row r="317" spans="1:21" ht="16.3" hidden="1" thickTop="1" thickBot="1" x14ac:dyDescent="0.3">
      <c r="A317" s="20" t="s">
        <v>776</v>
      </c>
      <c r="B317" s="20" t="s">
        <v>786</v>
      </c>
      <c r="C317" s="20" t="s">
        <v>787</v>
      </c>
      <c r="D317" s="10">
        <f t="shared" si="19"/>
        <v>4</v>
      </c>
      <c r="E317" s="35">
        <f t="shared" si="20"/>
        <v>3.6</v>
      </c>
      <c r="F317" s="21">
        <f>IFERROR(VLOOKUP($C317, 'All Indicators - Breakdown'!$C:$GQ, F$1, FALSE), " ")</f>
        <v>1</v>
      </c>
      <c r="G317" s="21">
        <f>IFERROR(VLOOKUP(PRO!$C317, 'All Indicators - Breakdown'!$C:$GQ, G$1, FALSE), " ")</f>
        <v>2</v>
      </c>
      <c r="H317" s="21">
        <f>IFERROR(VLOOKUP(PRO!$C317, 'All Indicators - Breakdown'!$C:$GQ, H$1, FALSE), " ")</f>
        <v>2</v>
      </c>
      <c r="I317" s="21">
        <f>IFERROR(VLOOKUP(PRO!$C317, 'All Indicators - Breakdown'!$C:$GQ, I$1, FALSE), " ")</f>
        <v>1</v>
      </c>
      <c r="J317" s="21">
        <f>IFERROR(VLOOKUP(PRO!$C317, 'All Indicators - Breakdown'!$C:$GQ, J$1, FALSE), " ")</f>
        <v>5</v>
      </c>
      <c r="K317" s="21">
        <f>IFERROR(VLOOKUP(PRO!$C317, 'All Indicators - Breakdown'!$C:$GQ, K$1, FALSE), " ")</f>
        <v>4</v>
      </c>
      <c r="L317" s="21">
        <f>IFERROR(VLOOKUP(PRO!$C317, 'All Indicators - Breakdown'!$C:$GQ, L$1, FALSE), " ")</f>
        <v>3</v>
      </c>
      <c r="M317" s="21">
        <f>IFERROR(VLOOKUP(PRO!$C317, 'All Indicators - Breakdown'!$C:$GQ, M$1, FALSE), " ")</f>
        <v>4</v>
      </c>
      <c r="N317">
        <f t="shared" si="23"/>
        <v>5</v>
      </c>
      <c r="O317">
        <f t="shared" si="22"/>
        <v>4</v>
      </c>
      <c r="P317">
        <f t="shared" si="22"/>
        <v>4</v>
      </c>
      <c r="Q317">
        <f t="shared" si="22"/>
        <v>3</v>
      </c>
      <c r="R317">
        <f t="shared" si="22"/>
        <v>2</v>
      </c>
      <c r="S317">
        <f t="shared" si="22"/>
        <v>2</v>
      </c>
      <c r="T317">
        <f t="shared" si="22"/>
        <v>1</v>
      </c>
      <c r="U317">
        <f t="shared" si="22"/>
        <v>1</v>
      </c>
    </row>
    <row r="318" spans="1:21" ht="16.3" hidden="1" thickTop="1" thickBot="1" x14ac:dyDescent="0.3">
      <c r="A318" s="20" t="s">
        <v>776</v>
      </c>
      <c r="B318" s="20" t="s">
        <v>788</v>
      </c>
      <c r="C318" s="20" t="s">
        <v>789</v>
      </c>
      <c r="D318" s="10">
        <f t="shared" si="19"/>
        <v>4</v>
      </c>
      <c r="E318" s="35">
        <f t="shared" si="20"/>
        <v>3.8</v>
      </c>
      <c r="F318" s="21">
        <f>IFERROR(VLOOKUP($C318, 'All Indicators - Breakdown'!$C:$GQ, F$1, FALSE), " ")</f>
        <v>1</v>
      </c>
      <c r="G318" s="21">
        <f>IFERROR(VLOOKUP(PRO!$C318, 'All Indicators - Breakdown'!$C:$GQ, G$1, FALSE), " ")</f>
        <v>2</v>
      </c>
      <c r="H318" s="21">
        <f>IFERROR(VLOOKUP(PRO!$C318, 'All Indicators - Breakdown'!$C:$GQ, H$1, FALSE), " ")</f>
        <v>3</v>
      </c>
      <c r="I318" s="21">
        <f>IFERROR(VLOOKUP(PRO!$C318, 'All Indicators - Breakdown'!$C:$GQ, I$1, FALSE), " ")</f>
        <v>1</v>
      </c>
      <c r="J318" s="21">
        <f>IFERROR(VLOOKUP(PRO!$C318, 'All Indicators - Breakdown'!$C:$GQ, J$1, FALSE), " ")</f>
        <v>5</v>
      </c>
      <c r="K318" s="21">
        <f>IFERROR(VLOOKUP(PRO!$C318, 'All Indicators - Breakdown'!$C:$GQ, K$1, FALSE), " ")</f>
        <v>4</v>
      </c>
      <c r="L318" s="21">
        <f>IFERROR(VLOOKUP(PRO!$C318, 'All Indicators - Breakdown'!$C:$GQ, L$1, FALSE), " ")</f>
        <v>3</v>
      </c>
      <c r="M318" s="21">
        <f>IFERROR(VLOOKUP(PRO!$C318, 'All Indicators - Breakdown'!$C:$GQ, M$1, FALSE), " ")</f>
        <v>4</v>
      </c>
      <c r="N318">
        <f t="shared" si="23"/>
        <v>5</v>
      </c>
      <c r="O318">
        <f t="shared" si="22"/>
        <v>4</v>
      </c>
      <c r="P318">
        <f t="shared" si="22"/>
        <v>4</v>
      </c>
      <c r="Q318">
        <f t="shared" si="22"/>
        <v>3</v>
      </c>
      <c r="R318">
        <f t="shared" si="22"/>
        <v>3</v>
      </c>
      <c r="S318">
        <f t="shared" si="22"/>
        <v>2</v>
      </c>
      <c r="T318">
        <f t="shared" si="22"/>
        <v>1</v>
      </c>
      <c r="U318">
        <f t="shared" si="22"/>
        <v>1</v>
      </c>
    </row>
    <row r="319" spans="1:21" ht="16.3" thickTop="1" thickBot="1" x14ac:dyDescent="0.3">
      <c r="A319" s="20" t="s">
        <v>776</v>
      </c>
      <c r="B319" s="20" t="s">
        <v>790</v>
      </c>
      <c r="C319" s="20" t="s">
        <v>791</v>
      </c>
      <c r="D319" s="10">
        <f t="shared" si="19"/>
        <v>4</v>
      </c>
      <c r="E319" s="35">
        <f t="shared" si="20"/>
        <v>3.8</v>
      </c>
      <c r="F319" s="21">
        <f>IFERROR(VLOOKUP($C319, 'All Indicators - Breakdown'!$C:$GQ, F$1, FALSE), " ")</f>
        <v>2</v>
      </c>
      <c r="G319" s="21">
        <f>IFERROR(VLOOKUP(PRO!$C319, 'All Indicators - Breakdown'!$C:$GQ, G$1, FALSE), " ")</f>
        <v>3</v>
      </c>
      <c r="H319" s="21">
        <f>IFERROR(VLOOKUP(PRO!$C319, 'All Indicators - Breakdown'!$C:$GQ, H$1, FALSE), " ")</f>
        <v>3</v>
      </c>
      <c r="I319" s="21">
        <f>IFERROR(VLOOKUP(PRO!$C319, 'All Indicators - Breakdown'!$C:$GQ, I$1, FALSE), " ")</f>
        <v>1</v>
      </c>
      <c r="J319" s="21">
        <f>IFERROR(VLOOKUP(PRO!$C319, 'All Indicators - Breakdown'!$C:$GQ, J$1, FALSE), " ")</f>
        <v>5</v>
      </c>
      <c r="K319" s="21">
        <f>IFERROR(VLOOKUP(PRO!$C319, 'All Indicators - Breakdown'!$C:$GQ, K$1, FALSE), " ")</f>
        <v>4</v>
      </c>
      <c r="L319" s="21">
        <f>IFERROR(VLOOKUP(PRO!$C319, 'All Indicators - Breakdown'!$C:$GQ, L$1, FALSE), " ")</f>
        <v>3</v>
      </c>
      <c r="M319" s="21">
        <f>IFERROR(VLOOKUP(PRO!$C319, 'All Indicators - Breakdown'!$C:$GQ, M$1, FALSE), " ")</f>
        <v>4</v>
      </c>
      <c r="N319">
        <f t="shared" si="23"/>
        <v>5</v>
      </c>
      <c r="O319">
        <f t="shared" si="22"/>
        <v>4</v>
      </c>
      <c r="P319">
        <f t="shared" si="22"/>
        <v>4</v>
      </c>
      <c r="Q319">
        <f t="shared" si="22"/>
        <v>3</v>
      </c>
      <c r="R319">
        <f t="shared" si="22"/>
        <v>3</v>
      </c>
      <c r="S319">
        <f t="shared" si="22"/>
        <v>3</v>
      </c>
      <c r="T319">
        <f t="shared" si="22"/>
        <v>2</v>
      </c>
      <c r="U319">
        <f t="shared" si="22"/>
        <v>1</v>
      </c>
    </row>
    <row r="320" spans="1:21" ht="16.3" thickTop="1" thickBot="1" x14ac:dyDescent="0.3">
      <c r="A320" s="20" t="s">
        <v>776</v>
      </c>
      <c r="B320" s="20" t="s">
        <v>792</v>
      </c>
      <c r="C320" s="20" t="s">
        <v>793</v>
      </c>
      <c r="D320" s="10">
        <f t="shared" si="19"/>
        <v>3</v>
      </c>
      <c r="E320" s="35">
        <f t="shared" si="20"/>
        <v>2.8</v>
      </c>
      <c r="F320" s="21">
        <f>IFERROR(VLOOKUP($C320, 'All Indicators - Breakdown'!$C:$GQ, F$1, FALSE), " ")</f>
        <v>1</v>
      </c>
      <c r="G320" s="21">
        <f>IFERROR(VLOOKUP(PRO!$C320, 'All Indicators - Breakdown'!$C:$GQ, G$1, FALSE), " ")</f>
        <v>1</v>
      </c>
      <c r="H320" s="21">
        <f>IFERROR(VLOOKUP(PRO!$C320, 'All Indicators - Breakdown'!$C:$GQ, H$1, FALSE), " ")</f>
        <v>2</v>
      </c>
      <c r="I320" s="21">
        <f>IFERROR(VLOOKUP(PRO!$C320, 'All Indicators - Breakdown'!$C:$GQ, I$1, FALSE), " ")</f>
        <v>1</v>
      </c>
      <c r="J320" s="21">
        <f>IFERROR(VLOOKUP(PRO!$C320, 'All Indicators - Breakdown'!$C:$GQ, J$1, FALSE), " ")</f>
        <v>5</v>
      </c>
      <c r="K320" s="21">
        <f>IFERROR(VLOOKUP(PRO!$C320, 'All Indicators - Breakdown'!$C:$GQ, K$1, FALSE), " ")</f>
        <v>1</v>
      </c>
      <c r="L320" s="21">
        <f>IFERROR(VLOOKUP(PRO!$C320, 'All Indicators - Breakdown'!$C:$GQ, L$1, FALSE), " ")</f>
        <v>2</v>
      </c>
      <c r="M320" s="21">
        <f>IFERROR(VLOOKUP(PRO!$C320, 'All Indicators - Breakdown'!$C:$GQ, M$1, FALSE), " ")</f>
        <v>4</v>
      </c>
      <c r="N320">
        <f t="shared" si="23"/>
        <v>5</v>
      </c>
      <c r="O320">
        <f t="shared" si="22"/>
        <v>4</v>
      </c>
      <c r="P320">
        <f t="shared" si="22"/>
        <v>2</v>
      </c>
      <c r="Q320">
        <f t="shared" si="22"/>
        <v>2</v>
      </c>
      <c r="R320">
        <f t="shared" si="22"/>
        <v>1</v>
      </c>
      <c r="S320">
        <f t="shared" si="22"/>
        <v>1</v>
      </c>
      <c r="T320">
        <f t="shared" si="22"/>
        <v>1</v>
      </c>
      <c r="U320">
        <f t="shared" si="22"/>
        <v>1</v>
      </c>
    </row>
    <row r="321" spans="1:21" ht="16.3" thickTop="1" thickBot="1" x14ac:dyDescent="0.3">
      <c r="A321" s="20" t="s">
        <v>776</v>
      </c>
      <c r="B321" s="20" t="s">
        <v>794</v>
      </c>
      <c r="C321" s="20" t="s">
        <v>795</v>
      </c>
      <c r="D321" s="10">
        <f t="shared" si="19"/>
        <v>3</v>
      </c>
      <c r="E321" s="35">
        <f t="shared" si="20"/>
        <v>3</v>
      </c>
      <c r="F321" s="21">
        <f>IFERROR(VLOOKUP($C321, 'All Indicators - Breakdown'!$C:$GQ, F$1, FALSE), " ")</f>
        <v>2</v>
      </c>
      <c r="G321" s="21">
        <f>IFERROR(VLOOKUP(PRO!$C321, 'All Indicators - Breakdown'!$C:$GQ, G$1, FALSE), " ")</f>
        <v>1</v>
      </c>
      <c r="H321" s="21">
        <f>IFERROR(VLOOKUP(PRO!$C321, 'All Indicators - Breakdown'!$C:$GQ, H$1, FALSE), " ")</f>
        <v>2</v>
      </c>
      <c r="I321" s="21">
        <f>IFERROR(VLOOKUP(PRO!$C321, 'All Indicators - Breakdown'!$C:$GQ, I$1, FALSE), " ")</f>
        <v>1</v>
      </c>
      <c r="J321" s="21">
        <f>IFERROR(VLOOKUP(PRO!$C321, 'All Indicators - Breakdown'!$C:$GQ, J$1, FALSE), " ")</f>
        <v>5</v>
      </c>
      <c r="K321" s="21">
        <f>IFERROR(VLOOKUP(PRO!$C321, 'All Indicators - Breakdown'!$C:$GQ, K$1, FALSE), " ")</f>
        <v>1</v>
      </c>
      <c r="L321" s="21">
        <f>IFERROR(VLOOKUP(PRO!$C321, 'All Indicators - Breakdown'!$C:$GQ, L$1, FALSE), " ")</f>
        <v>2</v>
      </c>
      <c r="M321" s="21">
        <f>IFERROR(VLOOKUP(PRO!$C321, 'All Indicators - Breakdown'!$C:$GQ, M$1, FALSE), " ")</f>
        <v>4</v>
      </c>
      <c r="N321">
        <f t="shared" si="23"/>
        <v>5</v>
      </c>
      <c r="O321">
        <f t="shared" si="22"/>
        <v>4</v>
      </c>
      <c r="P321">
        <f t="shared" si="22"/>
        <v>2</v>
      </c>
      <c r="Q321">
        <f t="shared" si="22"/>
        <v>2</v>
      </c>
      <c r="R321">
        <f t="shared" si="22"/>
        <v>2</v>
      </c>
      <c r="S321">
        <f t="shared" si="22"/>
        <v>1</v>
      </c>
      <c r="T321">
        <f t="shared" si="22"/>
        <v>1</v>
      </c>
      <c r="U321">
        <f t="shared" si="22"/>
        <v>1</v>
      </c>
    </row>
    <row r="322" spans="1:21" ht="16.3" thickTop="1" thickBot="1" x14ac:dyDescent="0.3">
      <c r="A322" s="20" t="s">
        <v>776</v>
      </c>
      <c r="B322" s="20" t="s">
        <v>796</v>
      </c>
      <c r="C322" s="20" t="s">
        <v>797</v>
      </c>
      <c r="D322" s="10">
        <f t="shared" si="19"/>
        <v>3</v>
      </c>
      <c r="E322" s="35">
        <f t="shared" si="20"/>
        <v>3.4</v>
      </c>
      <c r="F322" s="21">
        <f>IFERROR(VLOOKUP($C322, 'All Indicators - Breakdown'!$C:$GQ, F$1, FALSE), " ")</f>
        <v>1</v>
      </c>
      <c r="G322" s="21">
        <f>IFERROR(VLOOKUP(PRO!$C322, 'All Indicators - Breakdown'!$C:$GQ, G$1, FALSE), " ")</f>
        <v>1</v>
      </c>
      <c r="H322" s="21">
        <f>IFERROR(VLOOKUP(PRO!$C322, 'All Indicators - Breakdown'!$C:$GQ, H$1, FALSE), " ")</f>
        <v>2</v>
      </c>
      <c r="I322" s="21">
        <f>IFERROR(VLOOKUP(PRO!$C322, 'All Indicators - Breakdown'!$C:$GQ, I$1, FALSE), " ")</f>
        <v>1</v>
      </c>
      <c r="J322" s="21">
        <f>IFERROR(VLOOKUP(PRO!$C322, 'All Indicators - Breakdown'!$C:$GQ, J$1, FALSE), " ")</f>
        <v>4</v>
      </c>
      <c r="K322" s="21">
        <f>IFERROR(VLOOKUP(PRO!$C322, 'All Indicators - Breakdown'!$C:$GQ, K$1, FALSE), " ")</f>
        <v>4</v>
      </c>
      <c r="L322" s="21">
        <f>IFERROR(VLOOKUP(PRO!$C322, 'All Indicators - Breakdown'!$C:$GQ, L$1, FALSE), " ")</f>
        <v>3</v>
      </c>
      <c r="M322" s="21">
        <f>IFERROR(VLOOKUP(PRO!$C322, 'All Indicators - Breakdown'!$C:$GQ, M$1, FALSE), " ")</f>
        <v>4</v>
      </c>
      <c r="N322">
        <f t="shared" si="23"/>
        <v>4</v>
      </c>
      <c r="O322">
        <f t="shared" si="22"/>
        <v>4</v>
      </c>
      <c r="P322">
        <f t="shared" si="22"/>
        <v>4</v>
      </c>
      <c r="Q322">
        <f t="shared" si="22"/>
        <v>3</v>
      </c>
      <c r="R322">
        <f t="shared" si="22"/>
        <v>2</v>
      </c>
      <c r="S322">
        <f t="shared" si="22"/>
        <v>1</v>
      </c>
      <c r="T322">
        <f t="shared" si="22"/>
        <v>1</v>
      </c>
      <c r="U322">
        <f t="shared" si="22"/>
        <v>1</v>
      </c>
    </row>
    <row r="323" spans="1:21" ht="16.3" hidden="1" thickTop="1" thickBot="1" x14ac:dyDescent="0.3">
      <c r="A323" s="20" t="s">
        <v>776</v>
      </c>
      <c r="B323" s="20" t="s">
        <v>798</v>
      </c>
      <c r="C323" s="20" t="s">
        <v>799</v>
      </c>
      <c r="D323" s="10">
        <f t="shared" si="19"/>
        <v>4</v>
      </c>
      <c r="E323" s="35">
        <f t="shared" si="20"/>
        <v>3.8</v>
      </c>
      <c r="F323" s="21">
        <f>IFERROR(VLOOKUP($C323, 'All Indicators - Breakdown'!$C:$GQ, F$1, FALSE), " ")</f>
        <v>1</v>
      </c>
      <c r="G323" s="21">
        <f>IFERROR(VLOOKUP(PRO!$C323, 'All Indicators - Breakdown'!$C:$GQ, G$1, FALSE), " ")</f>
        <v>2</v>
      </c>
      <c r="H323" s="21">
        <f>IFERROR(VLOOKUP(PRO!$C323, 'All Indicators - Breakdown'!$C:$GQ, H$1, FALSE), " ")</f>
        <v>3</v>
      </c>
      <c r="I323" s="21">
        <f>IFERROR(VLOOKUP(PRO!$C323, 'All Indicators - Breakdown'!$C:$GQ, I$1, FALSE), " ")</f>
        <v>1</v>
      </c>
      <c r="J323" s="21">
        <f>IFERROR(VLOOKUP(PRO!$C323, 'All Indicators - Breakdown'!$C:$GQ, J$1, FALSE), " ")</f>
        <v>5</v>
      </c>
      <c r="K323" s="21">
        <f>IFERROR(VLOOKUP(PRO!$C323, 'All Indicators - Breakdown'!$C:$GQ, K$1, FALSE), " ")</f>
        <v>4</v>
      </c>
      <c r="L323" s="21">
        <f>IFERROR(VLOOKUP(PRO!$C323, 'All Indicators - Breakdown'!$C:$GQ, L$1, FALSE), " ")</f>
        <v>3</v>
      </c>
      <c r="M323" s="21">
        <f>IFERROR(VLOOKUP(PRO!$C323, 'All Indicators - Breakdown'!$C:$GQ, M$1, FALSE), " ")</f>
        <v>4</v>
      </c>
      <c r="N323">
        <f t="shared" si="23"/>
        <v>5</v>
      </c>
      <c r="O323">
        <f t="shared" si="22"/>
        <v>4</v>
      </c>
      <c r="P323">
        <f t="shared" si="22"/>
        <v>4</v>
      </c>
      <c r="Q323">
        <f t="shared" si="22"/>
        <v>3</v>
      </c>
      <c r="R323">
        <f t="shared" si="22"/>
        <v>3</v>
      </c>
      <c r="S323">
        <f t="shared" si="22"/>
        <v>2</v>
      </c>
      <c r="T323">
        <f t="shared" si="22"/>
        <v>1</v>
      </c>
      <c r="U323">
        <f t="shared" si="22"/>
        <v>1</v>
      </c>
    </row>
    <row r="324" spans="1:21" ht="16.3" hidden="1" thickTop="1" thickBot="1" x14ac:dyDescent="0.3">
      <c r="A324" s="20" t="s">
        <v>776</v>
      </c>
      <c r="B324" s="20" t="s">
        <v>800</v>
      </c>
      <c r="C324" s="20" t="s">
        <v>801</v>
      </c>
      <c r="D324" s="10">
        <f t="shared" si="19"/>
        <v>4</v>
      </c>
      <c r="E324" s="35">
        <f t="shared" si="20"/>
        <v>3.8</v>
      </c>
      <c r="F324" s="21">
        <f>IFERROR(VLOOKUP($C324, 'All Indicators - Breakdown'!$C:$GQ, F$1, FALSE), " ")</f>
        <v>2</v>
      </c>
      <c r="G324" s="21">
        <f>IFERROR(VLOOKUP(PRO!$C324, 'All Indicators - Breakdown'!$C:$GQ, G$1, FALSE), " ")</f>
        <v>2</v>
      </c>
      <c r="H324" s="21">
        <f>IFERROR(VLOOKUP(PRO!$C324, 'All Indicators - Breakdown'!$C:$GQ, H$1, FALSE), " ")</f>
        <v>3</v>
      </c>
      <c r="I324" s="21">
        <f>IFERROR(VLOOKUP(PRO!$C324, 'All Indicators - Breakdown'!$C:$GQ, I$1, FALSE), " ")</f>
        <v>1</v>
      </c>
      <c r="J324" s="21">
        <f>IFERROR(VLOOKUP(PRO!$C324, 'All Indicators - Breakdown'!$C:$GQ, J$1, FALSE), " ")</f>
        <v>5</v>
      </c>
      <c r="K324" s="21">
        <f>IFERROR(VLOOKUP(PRO!$C324, 'All Indicators - Breakdown'!$C:$GQ, K$1, FALSE), " ")</f>
        <v>4</v>
      </c>
      <c r="L324" s="21">
        <f>IFERROR(VLOOKUP(PRO!$C324, 'All Indicators - Breakdown'!$C:$GQ, L$1, FALSE), " ")</f>
        <v>3</v>
      </c>
      <c r="M324" s="21">
        <f>IFERROR(VLOOKUP(PRO!$C324, 'All Indicators - Breakdown'!$C:$GQ, M$1, FALSE), " ")</f>
        <v>4</v>
      </c>
      <c r="N324">
        <f t="shared" si="23"/>
        <v>5</v>
      </c>
      <c r="O324">
        <f t="shared" si="22"/>
        <v>4</v>
      </c>
      <c r="P324">
        <f t="shared" si="22"/>
        <v>4</v>
      </c>
      <c r="Q324">
        <f t="shared" si="22"/>
        <v>3</v>
      </c>
      <c r="R324">
        <f t="shared" si="22"/>
        <v>3</v>
      </c>
      <c r="S324">
        <f t="shared" si="22"/>
        <v>2</v>
      </c>
      <c r="T324">
        <f t="shared" si="22"/>
        <v>2</v>
      </c>
      <c r="U324">
        <f t="shared" si="22"/>
        <v>1</v>
      </c>
    </row>
    <row r="325" spans="1:21" ht="16.3" thickTop="1" thickBot="1" x14ac:dyDescent="0.3">
      <c r="A325" s="20" t="s">
        <v>776</v>
      </c>
      <c r="B325" s="20" t="s">
        <v>802</v>
      </c>
      <c r="C325" s="20" t="s">
        <v>803</v>
      </c>
      <c r="D325" s="10">
        <f t="shared" ref="D325:D388" si="24">ROUND(AVERAGE(N325:R325), 0)</f>
        <v>4</v>
      </c>
      <c r="E325" s="35">
        <f t="shared" ref="E325:E388" si="25">ROUND(AVERAGE(N325:R325), 1)</f>
        <v>3.8</v>
      </c>
      <c r="F325" s="21">
        <f>IFERROR(VLOOKUP($C325, 'All Indicators - Breakdown'!$C:$GQ, F$1, FALSE), " ")</f>
        <v>3</v>
      </c>
      <c r="G325" s="21">
        <f>IFERROR(VLOOKUP(PRO!$C325, 'All Indicators - Breakdown'!$C:$GQ, G$1, FALSE), " ")</f>
        <v>3</v>
      </c>
      <c r="H325" s="21">
        <f>IFERROR(VLOOKUP(PRO!$C325, 'All Indicators - Breakdown'!$C:$GQ, H$1, FALSE), " ")</f>
        <v>4</v>
      </c>
      <c r="I325" s="21">
        <f>IFERROR(VLOOKUP(PRO!$C325, 'All Indicators - Breakdown'!$C:$GQ, I$1, FALSE), " ")</f>
        <v>1</v>
      </c>
      <c r="J325" s="21">
        <f>IFERROR(VLOOKUP(PRO!$C325, 'All Indicators - Breakdown'!$C:$GQ, J$1, FALSE), " ")</f>
        <v>5</v>
      </c>
      <c r="K325" s="21">
        <f>IFERROR(VLOOKUP(PRO!$C325, 'All Indicators - Breakdown'!$C:$GQ, K$1, FALSE), " ")</f>
        <v>3</v>
      </c>
      <c r="L325" s="21">
        <f>IFERROR(VLOOKUP(PRO!$C325, 'All Indicators - Breakdown'!$C:$GQ, L$1, FALSE), " ")</f>
        <v>3</v>
      </c>
      <c r="M325" s="21">
        <f>IFERROR(VLOOKUP(PRO!$C325, 'All Indicators - Breakdown'!$C:$GQ, M$1, FALSE), " ")</f>
        <v>4</v>
      </c>
      <c r="N325">
        <f t="shared" si="23"/>
        <v>5</v>
      </c>
      <c r="O325">
        <f t="shared" si="22"/>
        <v>4</v>
      </c>
      <c r="P325">
        <f t="shared" si="22"/>
        <v>4</v>
      </c>
      <c r="Q325">
        <f t="shared" si="22"/>
        <v>3</v>
      </c>
      <c r="R325">
        <f t="shared" si="22"/>
        <v>3</v>
      </c>
      <c r="S325">
        <f t="shared" si="22"/>
        <v>3</v>
      </c>
      <c r="T325">
        <f t="shared" si="22"/>
        <v>3</v>
      </c>
      <c r="U325">
        <f t="shared" si="22"/>
        <v>1</v>
      </c>
    </row>
    <row r="326" spans="1:21" ht="16.3" thickTop="1" thickBot="1" x14ac:dyDescent="0.3">
      <c r="A326" s="20" t="s">
        <v>776</v>
      </c>
      <c r="B326" s="20" t="s">
        <v>804</v>
      </c>
      <c r="C326" s="20" t="s">
        <v>805</v>
      </c>
      <c r="D326" s="10">
        <f t="shared" si="24"/>
        <v>3</v>
      </c>
      <c r="E326" s="35">
        <f t="shared" si="25"/>
        <v>3.2</v>
      </c>
      <c r="F326" s="21">
        <f>IFERROR(VLOOKUP($C326, 'All Indicators - Breakdown'!$C:$GQ, F$1, FALSE), " ")</f>
        <v>2</v>
      </c>
      <c r="G326" s="21">
        <f>IFERROR(VLOOKUP(PRO!$C326, 'All Indicators - Breakdown'!$C:$GQ, G$1, FALSE), " ")</f>
        <v>3</v>
      </c>
      <c r="H326" s="21">
        <f>IFERROR(VLOOKUP(PRO!$C326, 'All Indicators - Breakdown'!$C:$GQ, H$1, FALSE), " ")</f>
        <v>3</v>
      </c>
      <c r="I326" s="21">
        <f>IFERROR(VLOOKUP(PRO!$C326, 'All Indicators - Breakdown'!$C:$GQ, I$1, FALSE), " ")</f>
        <v>1</v>
      </c>
      <c r="J326" s="21">
        <f>IFERROR(VLOOKUP(PRO!$C326, 'All Indicators - Breakdown'!$C:$GQ, J$1, FALSE), " ")</f>
        <v>4</v>
      </c>
      <c r="K326" s="21">
        <f>IFERROR(VLOOKUP(PRO!$C326, 'All Indicators - Breakdown'!$C:$GQ, K$1, FALSE), " ")</f>
        <v>3</v>
      </c>
      <c r="L326" s="21">
        <f>IFERROR(VLOOKUP(PRO!$C326, 'All Indicators - Breakdown'!$C:$GQ, L$1, FALSE), " ")</f>
        <v>2</v>
      </c>
      <c r="M326" s="21">
        <f>IFERROR(VLOOKUP(PRO!$C326, 'All Indicators - Breakdown'!$C:$GQ, M$1, FALSE), " ")</f>
        <v>3</v>
      </c>
      <c r="N326">
        <f t="shared" si="23"/>
        <v>4</v>
      </c>
      <c r="O326">
        <f t="shared" si="22"/>
        <v>3</v>
      </c>
      <c r="P326">
        <f t="shared" si="22"/>
        <v>3</v>
      </c>
      <c r="Q326">
        <f t="shared" si="22"/>
        <v>3</v>
      </c>
      <c r="R326">
        <f t="shared" si="22"/>
        <v>3</v>
      </c>
      <c r="S326">
        <f t="shared" si="22"/>
        <v>2</v>
      </c>
      <c r="T326">
        <f t="shared" si="22"/>
        <v>2</v>
      </c>
      <c r="U326">
        <f t="shared" si="22"/>
        <v>1</v>
      </c>
    </row>
    <row r="327" spans="1:21" ht="16.3" hidden="1" thickTop="1" thickBot="1" x14ac:dyDescent="0.3">
      <c r="A327" s="20" t="s">
        <v>776</v>
      </c>
      <c r="B327" s="20" t="s">
        <v>806</v>
      </c>
      <c r="C327" s="20" t="s">
        <v>807</v>
      </c>
      <c r="D327" s="10">
        <f t="shared" si="24"/>
        <v>4</v>
      </c>
      <c r="E327" s="35">
        <f t="shared" si="25"/>
        <v>4</v>
      </c>
      <c r="F327" s="21">
        <f>IFERROR(VLOOKUP($C327, 'All Indicators - Breakdown'!$C:$GQ, F$1, FALSE), " ")</f>
        <v>3</v>
      </c>
      <c r="G327" s="21">
        <f>IFERROR(VLOOKUP(PRO!$C327, 'All Indicators - Breakdown'!$C:$GQ, G$1, FALSE), " ")</f>
        <v>3</v>
      </c>
      <c r="H327" s="21">
        <f>IFERROR(VLOOKUP(PRO!$C327, 'All Indicators - Breakdown'!$C:$GQ, H$1, FALSE), " ")</f>
        <v>4</v>
      </c>
      <c r="I327" s="21">
        <f>IFERROR(VLOOKUP(PRO!$C327, 'All Indicators - Breakdown'!$C:$GQ, I$1, FALSE), " ")</f>
        <v>1</v>
      </c>
      <c r="J327" s="21">
        <f>IFERROR(VLOOKUP(PRO!$C327, 'All Indicators - Breakdown'!$C:$GQ, J$1, FALSE), " ")</f>
        <v>5</v>
      </c>
      <c r="K327" s="21">
        <f>IFERROR(VLOOKUP(PRO!$C327, 'All Indicators - Breakdown'!$C:$GQ, K$1, FALSE), " ")</f>
        <v>4</v>
      </c>
      <c r="L327" s="21">
        <f>IFERROR(VLOOKUP(PRO!$C327, 'All Indicators - Breakdown'!$C:$GQ, L$1, FALSE), " ")</f>
        <v>3</v>
      </c>
      <c r="M327" s="21">
        <f>IFERROR(VLOOKUP(PRO!$C327, 'All Indicators - Breakdown'!$C:$GQ, M$1, FALSE), " ")</f>
        <v>4</v>
      </c>
      <c r="N327">
        <f t="shared" si="23"/>
        <v>5</v>
      </c>
      <c r="O327">
        <f t="shared" si="22"/>
        <v>4</v>
      </c>
      <c r="P327">
        <f t="shared" si="22"/>
        <v>4</v>
      </c>
      <c r="Q327">
        <f t="shared" si="22"/>
        <v>4</v>
      </c>
      <c r="R327">
        <f t="shared" si="22"/>
        <v>3</v>
      </c>
      <c r="S327">
        <f t="shared" si="22"/>
        <v>3</v>
      </c>
      <c r="T327">
        <f t="shared" si="22"/>
        <v>3</v>
      </c>
      <c r="U327">
        <f t="shared" si="22"/>
        <v>1</v>
      </c>
    </row>
    <row r="328" spans="1:21" ht="16.3" thickTop="1" thickBot="1" x14ac:dyDescent="0.3">
      <c r="A328" s="20" t="s">
        <v>808</v>
      </c>
      <c r="B328" s="20" t="s">
        <v>809</v>
      </c>
      <c r="C328" s="20" t="s">
        <v>810</v>
      </c>
      <c r="D328" s="10">
        <f t="shared" si="24"/>
        <v>3</v>
      </c>
      <c r="E328" s="35">
        <f t="shared" si="25"/>
        <v>3.4</v>
      </c>
      <c r="F328" s="21">
        <f>IFERROR(VLOOKUP($C328, 'All Indicators - Breakdown'!$C:$GQ, F$1, FALSE), " ")</f>
        <v>2</v>
      </c>
      <c r="G328" s="21">
        <f>IFERROR(VLOOKUP(PRO!$C328, 'All Indicators - Breakdown'!$C:$GQ, G$1, FALSE), " ")</f>
        <v>1</v>
      </c>
      <c r="H328" s="21">
        <f>IFERROR(VLOOKUP(PRO!$C328, 'All Indicators - Breakdown'!$C:$GQ, H$1, FALSE), " ")</f>
        <v>2</v>
      </c>
      <c r="I328" s="21">
        <f>IFERROR(VLOOKUP(PRO!$C328, 'All Indicators - Breakdown'!$C:$GQ, I$1, FALSE), " ")</f>
        <v>1</v>
      </c>
      <c r="J328" s="21">
        <f>IFERROR(VLOOKUP(PRO!$C328, 'All Indicators - Breakdown'!$C:$GQ, J$1, FALSE), " ")</f>
        <v>4</v>
      </c>
      <c r="K328" s="21">
        <f>IFERROR(VLOOKUP(PRO!$C328, 'All Indicators - Breakdown'!$C:$GQ, K$1, FALSE), " ")</f>
        <v>4</v>
      </c>
      <c r="L328" s="21">
        <f>IFERROR(VLOOKUP(PRO!$C328, 'All Indicators - Breakdown'!$C:$GQ, L$1, FALSE), " ")</f>
        <v>3</v>
      </c>
      <c r="M328" s="21">
        <f>IFERROR(VLOOKUP(PRO!$C328, 'All Indicators - Breakdown'!$C:$GQ, M$1, FALSE), " ")</f>
        <v>4</v>
      </c>
      <c r="N328">
        <f t="shared" si="23"/>
        <v>4</v>
      </c>
      <c r="O328">
        <f t="shared" si="22"/>
        <v>4</v>
      </c>
      <c r="P328">
        <f t="shared" si="22"/>
        <v>4</v>
      </c>
      <c r="Q328">
        <f t="shared" si="22"/>
        <v>3</v>
      </c>
      <c r="R328">
        <f t="shared" si="22"/>
        <v>2</v>
      </c>
      <c r="S328">
        <f t="shared" si="22"/>
        <v>2</v>
      </c>
      <c r="T328">
        <f t="shared" si="22"/>
        <v>1</v>
      </c>
      <c r="U328">
        <f t="shared" si="22"/>
        <v>1</v>
      </c>
    </row>
    <row r="329" spans="1:21" ht="16.3" thickTop="1" thickBot="1" x14ac:dyDescent="0.3">
      <c r="A329" s="20" t="s">
        <v>808</v>
      </c>
      <c r="B329" s="20" t="s">
        <v>811</v>
      </c>
      <c r="C329" s="20" t="s">
        <v>812</v>
      </c>
      <c r="D329" s="10">
        <f t="shared" si="24"/>
        <v>3</v>
      </c>
      <c r="E329" s="35">
        <f t="shared" si="25"/>
        <v>3.2</v>
      </c>
      <c r="F329" s="21">
        <f>IFERROR(VLOOKUP($C329, 'All Indicators - Breakdown'!$C:$GQ, F$1, FALSE), " ")</f>
        <v>2</v>
      </c>
      <c r="G329" s="21">
        <f>IFERROR(VLOOKUP(PRO!$C329, 'All Indicators - Breakdown'!$C:$GQ, G$1, FALSE), " ")</f>
        <v>2</v>
      </c>
      <c r="H329" s="21">
        <f>IFERROR(VLOOKUP(PRO!$C329, 'All Indicators - Breakdown'!$C:$GQ, H$1, FALSE), " ")</f>
        <v>2</v>
      </c>
      <c r="I329" s="21">
        <f>IFERROR(VLOOKUP(PRO!$C329, 'All Indicators - Breakdown'!$C:$GQ, I$1, FALSE), " ")</f>
        <v>1</v>
      </c>
      <c r="J329" s="21">
        <f>IFERROR(VLOOKUP(PRO!$C329, 'All Indicators - Breakdown'!$C:$GQ, J$1, FALSE), " ")</f>
        <v>4</v>
      </c>
      <c r="K329" s="21">
        <f>IFERROR(VLOOKUP(PRO!$C329, 'All Indicators - Breakdown'!$C:$GQ, K$1, FALSE), " ")</f>
        <v>4</v>
      </c>
      <c r="L329" s="21">
        <f>IFERROR(VLOOKUP(PRO!$C329, 'All Indicators - Breakdown'!$C:$GQ, L$1, FALSE), " ")</f>
        <v>2</v>
      </c>
      <c r="M329" s="21">
        <f>IFERROR(VLOOKUP(PRO!$C329, 'All Indicators - Breakdown'!$C:$GQ, M$1, FALSE), " ")</f>
        <v>4</v>
      </c>
      <c r="N329">
        <f t="shared" si="23"/>
        <v>4</v>
      </c>
      <c r="O329">
        <f t="shared" si="22"/>
        <v>4</v>
      </c>
      <c r="P329">
        <f t="shared" si="22"/>
        <v>4</v>
      </c>
      <c r="Q329">
        <f t="shared" si="22"/>
        <v>2</v>
      </c>
      <c r="R329">
        <f t="shared" si="22"/>
        <v>2</v>
      </c>
      <c r="S329">
        <f t="shared" si="22"/>
        <v>2</v>
      </c>
      <c r="T329">
        <f t="shared" si="22"/>
        <v>2</v>
      </c>
      <c r="U329">
        <f t="shared" si="22"/>
        <v>1</v>
      </c>
    </row>
    <row r="330" spans="1:21" ht="16.3" hidden="1" thickTop="1" thickBot="1" x14ac:dyDescent="0.3">
      <c r="A330" s="20" t="s">
        <v>808</v>
      </c>
      <c r="B330" s="20" t="s">
        <v>813</v>
      </c>
      <c r="C330" s="20" t="s">
        <v>814</v>
      </c>
      <c r="D330" s="10">
        <f t="shared" si="24"/>
        <v>3</v>
      </c>
      <c r="E330" s="35">
        <f t="shared" si="25"/>
        <v>3.2</v>
      </c>
      <c r="F330" s="21">
        <f>IFERROR(VLOOKUP($C330, 'All Indicators - Breakdown'!$C:$GQ, F$1, FALSE), " ")</f>
        <v>1</v>
      </c>
      <c r="G330" s="21">
        <f>IFERROR(VLOOKUP(PRO!$C330, 'All Indicators - Breakdown'!$C:$GQ, G$1, FALSE), " ")</f>
        <v>1</v>
      </c>
      <c r="H330" s="21">
        <f>IFERROR(VLOOKUP(PRO!$C330, 'All Indicators - Breakdown'!$C:$GQ, H$1, FALSE), " ")</f>
        <v>2</v>
      </c>
      <c r="I330" s="21">
        <f>IFERROR(VLOOKUP(PRO!$C330, 'All Indicators - Breakdown'!$C:$GQ, I$1, FALSE), " ")</f>
        <v>1</v>
      </c>
      <c r="J330" s="21">
        <f>IFERROR(VLOOKUP(PRO!$C330, 'All Indicators - Breakdown'!$C:$GQ, J$1, FALSE), " ")</f>
        <v>4</v>
      </c>
      <c r="K330" s="21">
        <f>IFERROR(VLOOKUP(PRO!$C330, 'All Indicators - Breakdown'!$C:$GQ, K$1, FALSE), " ")</f>
        <v>4</v>
      </c>
      <c r="L330" s="21">
        <f>IFERROR(VLOOKUP(PRO!$C330, 'All Indicators - Breakdown'!$C:$GQ, L$1, FALSE), " ")</f>
        <v>2</v>
      </c>
      <c r="M330" s="21">
        <f>IFERROR(VLOOKUP(PRO!$C330, 'All Indicators - Breakdown'!$C:$GQ, M$1, FALSE), " ")</f>
        <v>4</v>
      </c>
      <c r="N330">
        <f t="shared" si="23"/>
        <v>4</v>
      </c>
      <c r="O330">
        <f t="shared" si="22"/>
        <v>4</v>
      </c>
      <c r="P330">
        <f t="shared" si="22"/>
        <v>4</v>
      </c>
      <c r="Q330">
        <f t="shared" si="22"/>
        <v>2</v>
      </c>
      <c r="R330">
        <f t="shared" si="22"/>
        <v>2</v>
      </c>
      <c r="S330">
        <f t="shared" si="22"/>
        <v>1</v>
      </c>
      <c r="T330">
        <f t="shared" si="22"/>
        <v>1</v>
      </c>
      <c r="U330">
        <f t="shared" si="22"/>
        <v>1</v>
      </c>
    </row>
    <row r="331" spans="1:21" ht="16.3" hidden="1" thickTop="1" thickBot="1" x14ac:dyDescent="0.3">
      <c r="A331" s="20" t="s">
        <v>808</v>
      </c>
      <c r="B331" s="20" t="s">
        <v>815</v>
      </c>
      <c r="C331" s="20" t="s">
        <v>816</v>
      </c>
      <c r="D331" s="10">
        <f t="shared" si="24"/>
        <v>3</v>
      </c>
      <c r="E331" s="35">
        <f t="shared" si="25"/>
        <v>3.2</v>
      </c>
      <c r="F331" s="21">
        <f>IFERROR(VLOOKUP($C331, 'All Indicators - Breakdown'!$C:$GQ, F$1, FALSE), " ")</f>
        <v>1</v>
      </c>
      <c r="G331" s="21">
        <f>IFERROR(VLOOKUP(PRO!$C331, 'All Indicators - Breakdown'!$C:$GQ, G$1, FALSE), " ")</f>
        <v>1</v>
      </c>
      <c r="H331" s="21">
        <f>IFERROR(VLOOKUP(PRO!$C331, 'All Indicators - Breakdown'!$C:$GQ, H$1, FALSE), " ")</f>
        <v>1</v>
      </c>
      <c r="I331" s="21">
        <f>IFERROR(VLOOKUP(PRO!$C331, 'All Indicators - Breakdown'!$C:$GQ, I$1, FALSE), " ")</f>
        <v>1</v>
      </c>
      <c r="J331" s="21">
        <f>IFERROR(VLOOKUP(PRO!$C331, 'All Indicators - Breakdown'!$C:$GQ, J$1, FALSE), " ")</f>
        <v>4</v>
      </c>
      <c r="K331" s="21">
        <f>IFERROR(VLOOKUP(PRO!$C331, 'All Indicators - Breakdown'!$C:$GQ, K$1, FALSE), " ")</f>
        <v>4</v>
      </c>
      <c r="L331" s="21">
        <f>IFERROR(VLOOKUP(PRO!$C331, 'All Indicators - Breakdown'!$C:$GQ, L$1, FALSE), " ")</f>
        <v>3</v>
      </c>
      <c r="M331" s="21">
        <f>IFERROR(VLOOKUP(PRO!$C331, 'All Indicators - Breakdown'!$C:$GQ, M$1, FALSE), " ")</f>
        <v>4</v>
      </c>
      <c r="N331">
        <f t="shared" si="23"/>
        <v>4</v>
      </c>
      <c r="O331">
        <f t="shared" si="22"/>
        <v>4</v>
      </c>
      <c r="P331">
        <f t="shared" si="22"/>
        <v>4</v>
      </c>
      <c r="Q331">
        <f t="shared" si="22"/>
        <v>3</v>
      </c>
      <c r="R331">
        <f t="shared" si="22"/>
        <v>1</v>
      </c>
      <c r="S331">
        <f t="shared" si="22"/>
        <v>1</v>
      </c>
      <c r="T331">
        <f t="shared" si="22"/>
        <v>1</v>
      </c>
      <c r="U331">
        <f t="shared" si="22"/>
        <v>1</v>
      </c>
    </row>
    <row r="332" spans="1:21" ht="16.3" hidden="1" thickTop="1" thickBot="1" x14ac:dyDescent="0.3">
      <c r="A332" s="20" t="s">
        <v>808</v>
      </c>
      <c r="B332" s="20" t="s">
        <v>817</v>
      </c>
      <c r="C332" s="20" t="s">
        <v>818</v>
      </c>
      <c r="D332" s="10">
        <f t="shared" si="24"/>
        <v>3</v>
      </c>
      <c r="E332" s="35">
        <f t="shared" si="25"/>
        <v>3.4</v>
      </c>
      <c r="F332" s="21">
        <f>IFERROR(VLOOKUP($C332, 'All Indicators - Breakdown'!$C:$GQ, F$1, FALSE), " ")</f>
        <v>1</v>
      </c>
      <c r="G332" s="21">
        <f>IFERROR(VLOOKUP(PRO!$C332, 'All Indicators - Breakdown'!$C:$GQ, G$1, FALSE), " ")</f>
        <v>1</v>
      </c>
      <c r="H332" s="21">
        <f>IFERROR(VLOOKUP(PRO!$C332, 'All Indicators - Breakdown'!$C:$GQ, H$1, FALSE), " ")</f>
        <v>2</v>
      </c>
      <c r="I332" s="21">
        <f>IFERROR(VLOOKUP(PRO!$C332, 'All Indicators - Breakdown'!$C:$GQ, I$1, FALSE), " ")</f>
        <v>1</v>
      </c>
      <c r="J332" s="21">
        <f>IFERROR(VLOOKUP(PRO!$C332, 'All Indicators - Breakdown'!$C:$GQ, J$1, FALSE), " ")</f>
        <v>4</v>
      </c>
      <c r="K332" s="21">
        <f>IFERROR(VLOOKUP(PRO!$C332, 'All Indicators - Breakdown'!$C:$GQ, K$1, FALSE), " ")</f>
        <v>4</v>
      </c>
      <c r="L332" s="21">
        <f>IFERROR(VLOOKUP(PRO!$C332, 'All Indicators - Breakdown'!$C:$GQ, L$1, FALSE), " ")</f>
        <v>3</v>
      </c>
      <c r="M332" s="21">
        <f>IFERROR(VLOOKUP(PRO!$C332, 'All Indicators - Breakdown'!$C:$GQ, M$1, FALSE), " ")</f>
        <v>4</v>
      </c>
      <c r="N332">
        <f t="shared" si="23"/>
        <v>4</v>
      </c>
      <c r="O332">
        <f t="shared" si="22"/>
        <v>4</v>
      </c>
      <c r="P332">
        <f t="shared" si="22"/>
        <v>4</v>
      </c>
      <c r="Q332">
        <f t="shared" si="22"/>
        <v>3</v>
      </c>
      <c r="R332">
        <f t="shared" si="22"/>
        <v>2</v>
      </c>
      <c r="S332">
        <f t="shared" si="22"/>
        <v>1</v>
      </c>
      <c r="T332">
        <f t="shared" si="22"/>
        <v>1</v>
      </c>
      <c r="U332">
        <f t="shared" si="22"/>
        <v>1</v>
      </c>
    </row>
    <row r="333" spans="1:21" ht="16.3" hidden="1" thickTop="1" thickBot="1" x14ac:dyDescent="0.3">
      <c r="A333" s="20" t="s">
        <v>808</v>
      </c>
      <c r="B333" s="20" t="s">
        <v>819</v>
      </c>
      <c r="C333" s="20" t="s">
        <v>820</v>
      </c>
      <c r="D333" s="10">
        <f t="shared" si="24"/>
        <v>3</v>
      </c>
      <c r="E333" s="35">
        <f t="shared" si="25"/>
        <v>3.2</v>
      </c>
      <c r="F333" s="21">
        <f>IFERROR(VLOOKUP($C333, 'All Indicators - Breakdown'!$C:$GQ, F$1, FALSE), " ")</f>
        <v>2</v>
      </c>
      <c r="G333" s="21">
        <f>IFERROR(VLOOKUP(PRO!$C333, 'All Indicators - Breakdown'!$C:$GQ, G$1, FALSE), " ")</f>
        <v>2</v>
      </c>
      <c r="H333" s="21">
        <f>IFERROR(VLOOKUP(PRO!$C333, 'All Indicators - Breakdown'!$C:$GQ, H$1, FALSE), " ")</f>
        <v>2</v>
      </c>
      <c r="I333" s="21">
        <f>IFERROR(VLOOKUP(PRO!$C333, 'All Indicators - Breakdown'!$C:$GQ, I$1, FALSE), " ")</f>
        <v>1</v>
      </c>
      <c r="J333" s="21">
        <f>IFERROR(VLOOKUP(PRO!$C333, 'All Indicators - Breakdown'!$C:$GQ, J$1, FALSE), " ")</f>
        <v>4</v>
      </c>
      <c r="K333" s="21">
        <f>IFERROR(VLOOKUP(PRO!$C333, 'All Indicators - Breakdown'!$C:$GQ, K$1, FALSE), " ")</f>
        <v>4</v>
      </c>
      <c r="L333" s="21">
        <f>IFERROR(VLOOKUP(PRO!$C333, 'All Indicators - Breakdown'!$C:$GQ, L$1, FALSE), " ")</f>
        <v>2</v>
      </c>
      <c r="M333" s="21">
        <f>IFERROR(VLOOKUP(PRO!$C333, 'All Indicators - Breakdown'!$C:$GQ, M$1, FALSE), " ")</f>
        <v>4</v>
      </c>
      <c r="N333">
        <f t="shared" si="23"/>
        <v>4</v>
      </c>
      <c r="O333">
        <f t="shared" si="22"/>
        <v>4</v>
      </c>
      <c r="P333">
        <f t="shared" si="22"/>
        <v>4</v>
      </c>
      <c r="Q333">
        <f t="shared" ref="O333:U369" si="26">LARGE($F333:$M333,Q$1)</f>
        <v>2</v>
      </c>
      <c r="R333">
        <f t="shared" si="26"/>
        <v>2</v>
      </c>
      <c r="S333">
        <f t="shared" si="26"/>
        <v>2</v>
      </c>
      <c r="T333">
        <f t="shared" si="26"/>
        <v>2</v>
      </c>
      <c r="U333">
        <f t="shared" si="26"/>
        <v>1</v>
      </c>
    </row>
    <row r="334" spans="1:21" ht="16.3" hidden="1" thickTop="1" thickBot="1" x14ac:dyDescent="0.3">
      <c r="A334" s="20" t="s">
        <v>808</v>
      </c>
      <c r="B334" s="20" t="s">
        <v>821</v>
      </c>
      <c r="C334" s="20" t="s">
        <v>822</v>
      </c>
      <c r="D334" s="10">
        <f t="shared" si="24"/>
        <v>3</v>
      </c>
      <c r="E334" s="35">
        <f t="shared" si="25"/>
        <v>3.4</v>
      </c>
      <c r="F334" s="21">
        <f>IFERROR(VLOOKUP($C334, 'All Indicators - Breakdown'!$C:$GQ, F$1, FALSE), " ")</f>
        <v>1</v>
      </c>
      <c r="G334" s="21">
        <f>IFERROR(VLOOKUP(PRO!$C334, 'All Indicators - Breakdown'!$C:$GQ, G$1, FALSE), " ")</f>
        <v>1</v>
      </c>
      <c r="H334" s="21">
        <f>IFERROR(VLOOKUP(PRO!$C334, 'All Indicators - Breakdown'!$C:$GQ, H$1, FALSE), " ")</f>
        <v>2</v>
      </c>
      <c r="I334" s="21">
        <f>IFERROR(VLOOKUP(PRO!$C334, 'All Indicators - Breakdown'!$C:$GQ, I$1, FALSE), " ")</f>
        <v>1</v>
      </c>
      <c r="J334" s="21">
        <f>IFERROR(VLOOKUP(PRO!$C334, 'All Indicators - Breakdown'!$C:$GQ, J$1, FALSE), " ")</f>
        <v>4</v>
      </c>
      <c r="K334" s="21">
        <f>IFERROR(VLOOKUP(PRO!$C334, 'All Indicators - Breakdown'!$C:$GQ, K$1, FALSE), " ")</f>
        <v>4</v>
      </c>
      <c r="L334" s="21">
        <f>IFERROR(VLOOKUP(PRO!$C334, 'All Indicators - Breakdown'!$C:$GQ, L$1, FALSE), " ")</f>
        <v>3</v>
      </c>
      <c r="M334" s="21">
        <f>IFERROR(VLOOKUP(PRO!$C334, 'All Indicators - Breakdown'!$C:$GQ, M$1, FALSE), " ")</f>
        <v>4</v>
      </c>
      <c r="N334">
        <f t="shared" si="23"/>
        <v>4</v>
      </c>
      <c r="O334">
        <f t="shared" si="26"/>
        <v>4</v>
      </c>
      <c r="P334">
        <f t="shared" si="26"/>
        <v>4</v>
      </c>
      <c r="Q334">
        <f t="shared" si="26"/>
        <v>3</v>
      </c>
      <c r="R334">
        <f t="shared" si="26"/>
        <v>2</v>
      </c>
      <c r="S334">
        <f t="shared" si="26"/>
        <v>1</v>
      </c>
      <c r="T334">
        <f t="shared" si="26"/>
        <v>1</v>
      </c>
      <c r="U334">
        <f t="shared" si="26"/>
        <v>1</v>
      </c>
    </row>
    <row r="335" spans="1:21" ht="16.3" hidden="1" thickTop="1" thickBot="1" x14ac:dyDescent="0.3">
      <c r="A335" s="20" t="s">
        <v>808</v>
      </c>
      <c r="B335" s="20" t="s">
        <v>823</v>
      </c>
      <c r="C335" s="20" t="s">
        <v>824</v>
      </c>
      <c r="D335" s="10">
        <f t="shared" si="24"/>
        <v>3</v>
      </c>
      <c r="E335" s="35">
        <f t="shared" si="25"/>
        <v>3.2</v>
      </c>
      <c r="F335" s="21">
        <f>IFERROR(VLOOKUP($C335, 'All Indicators - Breakdown'!$C:$GQ, F$1, FALSE), " ")</f>
        <v>1</v>
      </c>
      <c r="G335" s="21">
        <f>IFERROR(VLOOKUP(PRO!$C335, 'All Indicators - Breakdown'!$C:$GQ, G$1, FALSE), " ")</f>
        <v>1</v>
      </c>
      <c r="H335" s="21">
        <f>IFERROR(VLOOKUP(PRO!$C335, 'All Indicators - Breakdown'!$C:$GQ, H$1, FALSE), " ")</f>
        <v>2</v>
      </c>
      <c r="I335" s="21">
        <f>IFERROR(VLOOKUP(PRO!$C335, 'All Indicators - Breakdown'!$C:$GQ, I$1, FALSE), " ")</f>
        <v>1</v>
      </c>
      <c r="J335" s="21">
        <f>IFERROR(VLOOKUP(PRO!$C335, 'All Indicators - Breakdown'!$C:$GQ, J$1, FALSE), " ")</f>
        <v>4</v>
      </c>
      <c r="K335" s="21">
        <f>IFERROR(VLOOKUP(PRO!$C335, 'All Indicators - Breakdown'!$C:$GQ, K$1, FALSE), " ")</f>
        <v>4</v>
      </c>
      <c r="L335" s="21">
        <f>IFERROR(VLOOKUP(PRO!$C335, 'All Indicators - Breakdown'!$C:$GQ, L$1, FALSE), " ")</f>
        <v>2</v>
      </c>
      <c r="M335" s="21">
        <f>IFERROR(VLOOKUP(PRO!$C335, 'All Indicators - Breakdown'!$C:$GQ, M$1, FALSE), " ")</f>
        <v>4</v>
      </c>
      <c r="N335">
        <f t="shared" si="23"/>
        <v>4</v>
      </c>
      <c r="O335">
        <f t="shared" si="26"/>
        <v>4</v>
      </c>
      <c r="P335">
        <f t="shared" si="26"/>
        <v>4</v>
      </c>
      <c r="Q335">
        <f t="shared" si="26"/>
        <v>2</v>
      </c>
      <c r="R335">
        <f t="shared" si="26"/>
        <v>2</v>
      </c>
      <c r="S335">
        <f t="shared" si="26"/>
        <v>1</v>
      </c>
      <c r="T335">
        <f t="shared" si="26"/>
        <v>1</v>
      </c>
      <c r="U335">
        <f t="shared" si="26"/>
        <v>1</v>
      </c>
    </row>
    <row r="336" spans="1:21" ht="16.3" hidden="1" thickTop="1" thickBot="1" x14ac:dyDescent="0.3">
      <c r="A336" s="20" t="s">
        <v>808</v>
      </c>
      <c r="B336" s="20" t="s">
        <v>825</v>
      </c>
      <c r="C336" s="20" t="s">
        <v>826</v>
      </c>
      <c r="D336" s="10">
        <f t="shared" si="24"/>
        <v>3</v>
      </c>
      <c r="E336" s="35">
        <f t="shared" si="25"/>
        <v>3.2</v>
      </c>
      <c r="F336" s="21">
        <f>IFERROR(VLOOKUP($C336, 'All Indicators - Breakdown'!$C:$GQ, F$1, FALSE), " ")</f>
        <v>1</v>
      </c>
      <c r="G336" s="21">
        <f>IFERROR(VLOOKUP(PRO!$C336, 'All Indicators - Breakdown'!$C:$GQ, G$1, FALSE), " ")</f>
        <v>1</v>
      </c>
      <c r="H336" s="21">
        <f>IFERROR(VLOOKUP(PRO!$C336, 'All Indicators - Breakdown'!$C:$GQ, H$1, FALSE), " ")</f>
        <v>2</v>
      </c>
      <c r="I336" s="21">
        <f>IFERROR(VLOOKUP(PRO!$C336, 'All Indicators - Breakdown'!$C:$GQ, I$1, FALSE), " ")</f>
        <v>1</v>
      </c>
      <c r="J336" s="21">
        <f>IFERROR(VLOOKUP(PRO!$C336, 'All Indicators - Breakdown'!$C:$GQ, J$1, FALSE), " ")</f>
        <v>4</v>
      </c>
      <c r="K336" s="21">
        <f>IFERROR(VLOOKUP(PRO!$C336, 'All Indicators - Breakdown'!$C:$GQ, K$1, FALSE), " ")</f>
        <v>4</v>
      </c>
      <c r="L336" s="21">
        <f>IFERROR(VLOOKUP(PRO!$C336, 'All Indicators - Breakdown'!$C:$GQ, L$1, FALSE), " ")</f>
        <v>2</v>
      </c>
      <c r="M336" s="21">
        <f>IFERROR(VLOOKUP(PRO!$C336, 'All Indicators - Breakdown'!$C:$GQ, M$1, FALSE), " ")</f>
        <v>4</v>
      </c>
      <c r="N336">
        <f t="shared" si="23"/>
        <v>4</v>
      </c>
      <c r="O336">
        <f t="shared" si="26"/>
        <v>4</v>
      </c>
      <c r="P336">
        <f t="shared" si="26"/>
        <v>4</v>
      </c>
      <c r="Q336">
        <f t="shared" si="26"/>
        <v>2</v>
      </c>
      <c r="R336">
        <f t="shared" si="26"/>
        <v>2</v>
      </c>
      <c r="S336">
        <f t="shared" si="26"/>
        <v>1</v>
      </c>
      <c r="T336">
        <f t="shared" si="26"/>
        <v>1</v>
      </c>
      <c r="U336">
        <f t="shared" si="26"/>
        <v>1</v>
      </c>
    </row>
    <row r="337" spans="1:21" ht="16.3" thickTop="1" thickBot="1" x14ac:dyDescent="0.3">
      <c r="A337" s="20" t="s">
        <v>808</v>
      </c>
      <c r="B337" s="20" t="s">
        <v>827</v>
      </c>
      <c r="C337" s="20" t="s">
        <v>828</v>
      </c>
      <c r="D337" s="10">
        <f t="shared" si="24"/>
        <v>3</v>
      </c>
      <c r="E337" s="35">
        <f t="shared" si="25"/>
        <v>3.2</v>
      </c>
      <c r="F337" s="21">
        <f>IFERROR(VLOOKUP($C337, 'All Indicators - Breakdown'!$C:$GQ, F$1, FALSE), " ")</f>
        <v>2</v>
      </c>
      <c r="G337" s="21">
        <f>IFERROR(VLOOKUP(PRO!$C337, 'All Indicators - Breakdown'!$C:$GQ, G$1, FALSE), " ")</f>
        <v>1</v>
      </c>
      <c r="H337" s="21">
        <f>IFERROR(VLOOKUP(PRO!$C337, 'All Indicators - Breakdown'!$C:$GQ, H$1, FALSE), " ")</f>
        <v>2</v>
      </c>
      <c r="I337" s="21">
        <f>IFERROR(VLOOKUP(PRO!$C337, 'All Indicators - Breakdown'!$C:$GQ, I$1, FALSE), " ")</f>
        <v>1</v>
      </c>
      <c r="J337" s="21">
        <f>IFERROR(VLOOKUP(PRO!$C337, 'All Indicators - Breakdown'!$C:$GQ, J$1, FALSE), " ")</f>
        <v>4</v>
      </c>
      <c r="K337" s="21">
        <f>IFERROR(VLOOKUP(PRO!$C337, 'All Indicators - Breakdown'!$C:$GQ, K$1, FALSE), " ")</f>
        <v>4</v>
      </c>
      <c r="L337" s="21">
        <f>IFERROR(VLOOKUP(PRO!$C337, 'All Indicators - Breakdown'!$C:$GQ, L$1, FALSE), " ")</f>
        <v>2</v>
      </c>
      <c r="M337" s="21">
        <f>IFERROR(VLOOKUP(PRO!$C337, 'All Indicators - Breakdown'!$C:$GQ, M$1, FALSE), " ")</f>
        <v>4</v>
      </c>
      <c r="N337">
        <f t="shared" si="23"/>
        <v>4</v>
      </c>
      <c r="O337">
        <f t="shared" si="26"/>
        <v>4</v>
      </c>
      <c r="P337">
        <f t="shared" si="26"/>
        <v>4</v>
      </c>
      <c r="Q337">
        <f t="shared" si="26"/>
        <v>2</v>
      </c>
      <c r="R337">
        <f t="shared" si="26"/>
        <v>2</v>
      </c>
      <c r="S337">
        <f t="shared" si="26"/>
        <v>2</v>
      </c>
      <c r="T337">
        <f t="shared" si="26"/>
        <v>1</v>
      </c>
      <c r="U337">
        <f t="shared" si="26"/>
        <v>1</v>
      </c>
    </row>
    <row r="338" spans="1:21" ht="16.3" hidden="1" thickTop="1" thickBot="1" x14ac:dyDescent="0.3">
      <c r="A338" s="20" t="s">
        <v>808</v>
      </c>
      <c r="B338" s="20" t="s">
        <v>829</v>
      </c>
      <c r="C338" s="20" t="s">
        <v>830</v>
      </c>
      <c r="D338" s="10">
        <f t="shared" si="24"/>
        <v>3</v>
      </c>
      <c r="E338" s="35">
        <f t="shared" si="25"/>
        <v>3.2</v>
      </c>
      <c r="F338" s="21">
        <f>IFERROR(VLOOKUP($C338, 'All Indicators - Breakdown'!$C:$GQ, F$1, FALSE), " ")</f>
        <v>1</v>
      </c>
      <c r="G338" s="21">
        <f>IFERROR(VLOOKUP(PRO!$C338, 'All Indicators - Breakdown'!$C:$GQ, G$1, FALSE), " ")</f>
        <v>1</v>
      </c>
      <c r="H338" s="21">
        <f>IFERROR(VLOOKUP(PRO!$C338, 'All Indicators - Breakdown'!$C:$GQ, H$1, FALSE), " ")</f>
        <v>2</v>
      </c>
      <c r="I338" s="21">
        <f>IFERROR(VLOOKUP(PRO!$C338, 'All Indicators - Breakdown'!$C:$GQ, I$1, FALSE), " ")</f>
        <v>1</v>
      </c>
      <c r="J338" s="21">
        <f>IFERROR(VLOOKUP(PRO!$C338, 'All Indicators - Breakdown'!$C:$GQ, J$1, FALSE), " ")</f>
        <v>4</v>
      </c>
      <c r="K338" s="21">
        <f>IFERROR(VLOOKUP(PRO!$C338, 'All Indicators - Breakdown'!$C:$GQ, K$1, FALSE), " ")</f>
        <v>4</v>
      </c>
      <c r="L338" s="21">
        <f>IFERROR(VLOOKUP(PRO!$C338, 'All Indicators - Breakdown'!$C:$GQ, L$1, FALSE), " ")</f>
        <v>2</v>
      </c>
      <c r="M338" s="21">
        <f>IFERROR(VLOOKUP(PRO!$C338, 'All Indicators - Breakdown'!$C:$GQ, M$1, FALSE), " ")</f>
        <v>4</v>
      </c>
      <c r="N338">
        <f t="shared" si="23"/>
        <v>4</v>
      </c>
      <c r="O338">
        <f t="shared" si="26"/>
        <v>4</v>
      </c>
      <c r="P338">
        <f t="shared" si="26"/>
        <v>4</v>
      </c>
      <c r="Q338">
        <f t="shared" si="26"/>
        <v>2</v>
      </c>
      <c r="R338">
        <f t="shared" si="26"/>
        <v>2</v>
      </c>
      <c r="S338">
        <f t="shared" si="26"/>
        <v>1</v>
      </c>
      <c r="T338">
        <f t="shared" si="26"/>
        <v>1</v>
      </c>
      <c r="U338">
        <f t="shared" si="26"/>
        <v>1</v>
      </c>
    </row>
    <row r="339" spans="1:21" ht="16.3" thickTop="1" thickBot="1" x14ac:dyDescent="0.3">
      <c r="A339" s="20" t="s">
        <v>831</v>
      </c>
      <c r="B339" s="20" t="s">
        <v>832</v>
      </c>
      <c r="C339" s="20" t="s">
        <v>833</v>
      </c>
      <c r="D339" s="10">
        <f t="shared" si="24"/>
        <v>2</v>
      </c>
      <c r="E339" s="35">
        <f t="shared" si="25"/>
        <v>2</v>
      </c>
      <c r="F339" s="21">
        <f>IFERROR(VLOOKUP($C339, 'All Indicators - Breakdown'!$C:$GQ, F$1, FALSE), " ")</f>
        <v>1</v>
      </c>
      <c r="G339" s="21">
        <f>IFERROR(VLOOKUP(PRO!$C339, 'All Indicators - Breakdown'!$C:$GQ, G$1, FALSE), " ")</f>
        <v>1</v>
      </c>
      <c r="H339" s="21">
        <f>IFERROR(VLOOKUP(PRO!$C339, 'All Indicators - Breakdown'!$C:$GQ, H$1, FALSE), " ")</f>
        <v>1</v>
      </c>
      <c r="I339" s="21">
        <f>IFERROR(VLOOKUP(PRO!$C339, 'All Indicators - Breakdown'!$C:$GQ, I$1, FALSE), " ")</f>
        <v>1</v>
      </c>
      <c r="J339" s="21">
        <f>IFERROR(VLOOKUP(PRO!$C339, 'All Indicators - Breakdown'!$C:$GQ, J$1, FALSE), " ")</f>
        <v>1</v>
      </c>
      <c r="K339" s="21">
        <f>IFERROR(VLOOKUP(PRO!$C339, 'All Indicators - Breakdown'!$C:$GQ, K$1, FALSE), " ")</f>
        <v>3</v>
      </c>
      <c r="L339" s="21" t="str">
        <f>IFERROR(VLOOKUP(PRO!$C339, 'All Indicators - Breakdown'!$C:$GQ, L$1, FALSE), " ")</f>
        <v>N/A</v>
      </c>
      <c r="M339" s="21">
        <f>IFERROR(VLOOKUP(PRO!$C339, 'All Indicators - Breakdown'!$C:$GQ, M$1, FALSE), " ")</f>
        <v>4</v>
      </c>
      <c r="N339">
        <f t="shared" si="23"/>
        <v>4</v>
      </c>
      <c r="O339">
        <f t="shared" si="26"/>
        <v>3</v>
      </c>
      <c r="P339">
        <f t="shared" si="26"/>
        <v>1</v>
      </c>
      <c r="Q339">
        <f t="shared" si="26"/>
        <v>1</v>
      </c>
      <c r="R339">
        <f t="shared" si="26"/>
        <v>1</v>
      </c>
      <c r="S339">
        <f t="shared" si="26"/>
        <v>1</v>
      </c>
      <c r="T339">
        <f t="shared" si="26"/>
        <v>1</v>
      </c>
      <c r="U339" t="e">
        <f t="shared" si="26"/>
        <v>#NUM!</v>
      </c>
    </row>
    <row r="340" spans="1:21" ht="16.3" hidden="1" thickTop="1" thickBot="1" x14ac:dyDescent="0.3">
      <c r="A340" s="20" t="s">
        <v>831</v>
      </c>
      <c r="B340" s="20" t="s">
        <v>834</v>
      </c>
      <c r="C340" s="20" t="s">
        <v>835</v>
      </c>
      <c r="D340" s="10">
        <f t="shared" si="24"/>
        <v>3</v>
      </c>
      <c r="E340" s="35">
        <f t="shared" si="25"/>
        <v>3.2</v>
      </c>
      <c r="F340" s="21">
        <f>IFERROR(VLOOKUP($C340, 'All Indicators - Breakdown'!$C:$GQ, F$1, FALSE), " ")</f>
        <v>2</v>
      </c>
      <c r="G340" s="21">
        <f>IFERROR(VLOOKUP(PRO!$C340, 'All Indicators - Breakdown'!$C:$GQ, G$1, FALSE), " ")</f>
        <v>3</v>
      </c>
      <c r="H340" s="21">
        <f>IFERROR(VLOOKUP(PRO!$C340, 'All Indicators - Breakdown'!$C:$GQ, H$1, FALSE), " ")</f>
        <v>2</v>
      </c>
      <c r="I340" s="21">
        <f>IFERROR(VLOOKUP(PRO!$C340, 'All Indicators - Breakdown'!$C:$GQ, I$1, FALSE), " ")</f>
        <v>1</v>
      </c>
      <c r="J340" s="21">
        <f>IFERROR(VLOOKUP(PRO!$C340, 'All Indicators - Breakdown'!$C:$GQ, J$1, FALSE), " ")</f>
        <v>4</v>
      </c>
      <c r="K340" s="21">
        <f>IFERROR(VLOOKUP(PRO!$C340, 'All Indicators - Breakdown'!$C:$GQ, K$1, FALSE), " ")</f>
        <v>3</v>
      </c>
      <c r="L340" s="21" t="str">
        <f>IFERROR(VLOOKUP(PRO!$C340, 'All Indicators - Breakdown'!$C:$GQ, L$1, FALSE), " ")</f>
        <v>N/A</v>
      </c>
      <c r="M340" s="21">
        <f>IFERROR(VLOOKUP(PRO!$C340, 'All Indicators - Breakdown'!$C:$GQ, M$1, FALSE), " ")</f>
        <v>4</v>
      </c>
      <c r="N340">
        <f t="shared" si="23"/>
        <v>4</v>
      </c>
      <c r="O340">
        <f t="shared" si="26"/>
        <v>4</v>
      </c>
      <c r="P340">
        <f t="shared" si="26"/>
        <v>3</v>
      </c>
      <c r="Q340">
        <f t="shared" si="26"/>
        <v>3</v>
      </c>
      <c r="R340">
        <f t="shared" si="26"/>
        <v>2</v>
      </c>
      <c r="S340">
        <f t="shared" si="26"/>
        <v>2</v>
      </c>
      <c r="T340">
        <f t="shared" si="26"/>
        <v>1</v>
      </c>
      <c r="U340" t="e">
        <f t="shared" si="26"/>
        <v>#NUM!</v>
      </c>
    </row>
    <row r="341" spans="1:21" ht="16.3" thickTop="1" thickBot="1" x14ac:dyDescent="0.3">
      <c r="A341" s="20" t="s">
        <v>831</v>
      </c>
      <c r="B341" s="20" t="s">
        <v>836</v>
      </c>
      <c r="C341" s="20" t="s">
        <v>837</v>
      </c>
      <c r="D341" s="10">
        <f t="shared" si="24"/>
        <v>3</v>
      </c>
      <c r="E341" s="35">
        <f t="shared" si="25"/>
        <v>3.2</v>
      </c>
      <c r="F341" s="21">
        <f>IFERROR(VLOOKUP($C341, 'All Indicators - Breakdown'!$C:$GQ, F$1, FALSE), " ")</f>
        <v>2</v>
      </c>
      <c r="G341" s="21">
        <f>IFERROR(VLOOKUP(PRO!$C341, 'All Indicators - Breakdown'!$C:$GQ, G$1, FALSE), " ")</f>
        <v>3</v>
      </c>
      <c r="H341" s="21">
        <f>IFERROR(VLOOKUP(PRO!$C341, 'All Indicators - Breakdown'!$C:$GQ, H$1, FALSE), " ")</f>
        <v>2</v>
      </c>
      <c r="I341" s="21">
        <f>IFERROR(VLOOKUP(PRO!$C341, 'All Indicators - Breakdown'!$C:$GQ, I$1, FALSE), " ")</f>
        <v>1</v>
      </c>
      <c r="J341" s="21">
        <f>IFERROR(VLOOKUP(PRO!$C341, 'All Indicators - Breakdown'!$C:$GQ, J$1, FALSE), " ")</f>
        <v>4</v>
      </c>
      <c r="K341" s="21">
        <f>IFERROR(VLOOKUP(PRO!$C341, 'All Indicators - Breakdown'!$C:$GQ, K$1, FALSE), " ")</f>
        <v>3</v>
      </c>
      <c r="L341" s="21">
        <f>IFERROR(VLOOKUP(PRO!$C341, 'All Indicators - Breakdown'!$C:$GQ, L$1, FALSE), " ")</f>
        <v>2</v>
      </c>
      <c r="M341" s="21">
        <f>IFERROR(VLOOKUP(PRO!$C341, 'All Indicators - Breakdown'!$C:$GQ, M$1, FALSE), " ")</f>
        <v>4</v>
      </c>
      <c r="N341">
        <f t="shared" si="23"/>
        <v>4</v>
      </c>
      <c r="O341">
        <f t="shared" si="26"/>
        <v>4</v>
      </c>
      <c r="P341">
        <f t="shared" si="26"/>
        <v>3</v>
      </c>
      <c r="Q341">
        <f t="shared" si="26"/>
        <v>3</v>
      </c>
      <c r="R341">
        <f t="shared" si="26"/>
        <v>2</v>
      </c>
      <c r="S341">
        <f t="shared" si="26"/>
        <v>2</v>
      </c>
      <c r="T341">
        <f t="shared" si="26"/>
        <v>2</v>
      </c>
      <c r="U341">
        <f t="shared" si="26"/>
        <v>1</v>
      </c>
    </row>
    <row r="342" spans="1:21" ht="16.3" hidden="1" thickTop="1" thickBot="1" x14ac:dyDescent="0.3">
      <c r="A342" s="20" t="s">
        <v>831</v>
      </c>
      <c r="B342" s="20" t="s">
        <v>838</v>
      </c>
      <c r="C342" s="20" t="s">
        <v>839</v>
      </c>
      <c r="D342" s="10">
        <f t="shared" si="24"/>
        <v>3</v>
      </c>
      <c r="E342" s="35">
        <f t="shared" si="25"/>
        <v>3.2</v>
      </c>
      <c r="F342" s="21">
        <f>IFERROR(VLOOKUP($C342, 'All Indicators - Breakdown'!$C:$GQ, F$1, FALSE), " ")</f>
        <v>1</v>
      </c>
      <c r="G342" s="21">
        <f>IFERROR(VLOOKUP(PRO!$C342, 'All Indicators - Breakdown'!$C:$GQ, G$1, FALSE), " ")</f>
        <v>3</v>
      </c>
      <c r="H342" s="21">
        <f>IFERROR(VLOOKUP(PRO!$C342, 'All Indicators - Breakdown'!$C:$GQ, H$1, FALSE), " ")</f>
        <v>2</v>
      </c>
      <c r="I342" s="21">
        <f>IFERROR(VLOOKUP(PRO!$C342, 'All Indicators - Breakdown'!$C:$GQ, I$1, FALSE), " ")</f>
        <v>1</v>
      </c>
      <c r="J342" s="21">
        <f>IFERROR(VLOOKUP(PRO!$C342, 'All Indicators - Breakdown'!$C:$GQ, J$1, FALSE), " ")</f>
        <v>4</v>
      </c>
      <c r="K342" s="21">
        <f>IFERROR(VLOOKUP(PRO!$C342, 'All Indicators - Breakdown'!$C:$GQ, K$1, FALSE), " ")</f>
        <v>3</v>
      </c>
      <c r="L342" s="21" t="str">
        <f>IFERROR(VLOOKUP(PRO!$C342, 'All Indicators - Breakdown'!$C:$GQ, L$1, FALSE), " ")</f>
        <v>N/A</v>
      </c>
      <c r="M342" s="21">
        <f>IFERROR(VLOOKUP(PRO!$C342, 'All Indicators - Breakdown'!$C:$GQ, M$1, FALSE), " ")</f>
        <v>4</v>
      </c>
      <c r="N342">
        <f t="shared" si="23"/>
        <v>4</v>
      </c>
      <c r="O342">
        <f t="shared" si="26"/>
        <v>4</v>
      </c>
      <c r="P342">
        <f t="shared" si="26"/>
        <v>3</v>
      </c>
      <c r="Q342">
        <f t="shared" si="26"/>
        <v>3</v>
      </c>
      <c r="R342">
        <f t="shared" si="26"/>
        <v>2</v>
      </c>
      <c r="S342">
        <f t="shared" si="26"/>
        <v>1</v>
      </c>
      <c r="T342">
        <f t="shared" si="26"/>
        <v>1</v>
      </c>
      <c r="U342" t="e">
        <f t="shared" si="26"/>
        <v>#NUM!</v>
      </c>
    </row>
    <row r="343" spans="1:21" ht="16.3" thickTop="1" thickBot="1" x14ac:dyDescent="0.3">
      <c r="A343" s="20" t="s">
        <v>831</v>
      </c>
      <c r="B343" s="20" t="s">
        <v>840</v>
      </c>
      <c r="C343" s="20" t="s">
        <v>841</v>
      </c>
      <c r="D343" s="10">
        <f t="shared" si="24"/>
        <v>3</v>
      </c>
      <c r="E343" s="35">
        <f t="shared" si="25"/>
        <v>3.4</v>
      </c>
      <c r="F343" s="21">
        <f>IFERROR(VLOOKUP($C343, 'All Indicators - Breakdown'!$C:$GQ, F$1, FALSE), " ")</f>
        <v>2</v>
      </c>
      <c r="G343" s="21">
        <f>IFERROR(VLOOKUP(PRO!$C343, 'All Indicators - Breakdown'!$C:$GQ, G$1, FALSE), " ")</f>
        <v>3</v>
      </c>
      <c r="H343" s="21">
        <f>IFERROR(VLOOKUP(PRO!$C343, 'All Indicators - Breakdown'!$C:$GQ, H$1, FALSE), " ")</f>
        <v>3</v>
      </c>
      <c r="I343" s="21">
        <f>IFERROR(VLOOKUP(PRO!$C343, 'All Indicators - Breakdown'!$C:$GQ, I$1, FALSE), " ")</f>
        <v>1</v>
      </c>
      <c r="J343" s="21">
        <f>IFERROR(VLOOKUP(PRO!$C343, 'All Indicators - Breakdown'!$C:$GQ, J$1, FALSE), " ")</f>
        <v>4</v>
      </c>
      <c r="K343" s="21">
        <f>IFERROR(VLOOKUP(PRO!$C343, 'All Indicators - Breakdown'!$C:$GQ, K$1, FALSE), " ")</f>
        <v>3</v>
      </c>
      <c r="L343" s="21" t="str">
        <f>IFERROR(VLOOKUP(PRO!$C343, 'All Indicators - Breakdown'!$C:$GQ, L$1, FALSE), " ")</f>
        <v>N/A</v>
      </c>
      <c r="M343" s="21">
        <f>IFERROR(VLOOKUP(PRO!$C343, 'All Indicators - Breakdown'!$C:$GQ, M$1, FALSE), " ")</f>
        <v>4</v>
      </c>
      <c r="N343">
        <f t="shared" si="23"/>
        <v>4</v>
      </c>
      <c r="O343">
        <f t="shared" si="26"/>
        <v>4</v>
      </c>
      <c r="P343">
        <f t="shared" si="26"/>
        <v>3</v>
      </c>
      <c r="Q343">
        <f t="shared" si="26"/>
        <v>3</v>
      </c>
      <c r="R343">
        <f t="shared" si="26"/>
        <v>3</v>
      </c>
      <c r="S343">
        <f t="shared" si="26"/>
        <v>2</v>
      </c>
      <c r="T343">
        <f t="shared" si="26"/>
        <v>1</v>
      </c>
      <c r="U343" t="e">
        <f t="shared" si="26"/>
        <v>#NUM!</v>
      </c>
    </row>
    <row r="344" spans="1:21" ht="16.3" hidden="1" thickTop="1" thickBot="1" x14ac:dyDescent="0.3">
      <c r="A344" s="20" t="s">
        <v>831</v>
      </c>
      <c r="B344" s="20" t="s">
        <v>842</v>
      </c>
      <c r="C344" s="20" t="s">
        <v>843</v>
      </c>
      <c r="D344" s="10">
        <f t="shared" si="24"/>
        <v>4</v>
      </c>
      <c r="E344" s="35">
        <f t="shared" si="25"/>
        <v>3.6</v>
      </c>
      <c r="F344" s="21">
        <f>IFERROR(VLOOKUP($C344, 'All Indicators - Breakdown'!$C:$GQ, F$1, FALSE), " ")</f>
        <v>3</v>
      </c>
      <c r="G344" s="21">
        <f>IFERROR(VLOOKUP(PRO!$C344, 'All Indicators - Breakdown'!$C:$GQ, G$1, FALSE), " ")</f>
        <v>3</v>
      </c>
      <c r="H344" s="21">
        <f>IFERROR(VLOOKUP(PRO!$C344, 'All Indicators - Breakdown'!$C:$GQ, H$1, FALSE), " ")</f>
        <v>3</v>
      </c>
      <c r="I344" s="21">
        <f>IFERROR(VLOOKUP(PRO!$C344, 'All Indicators - Breakdown'!$C:$GQ, I$1, FALSE), " ")</f>
        <v>1</v>
      </c>
      <c r="J344" s="21">
        <f>IFERROR(VLOOKUP(PRO!$C344, 'All Indicators - Breakdown'!$C:$GQ, J$1, FALSE), " ")</f>
        <v>5</v>
      </c>
      <c r="K344" s="21">
        <f>IFERROR(VLOOKUP(PRO!$C344, 'All Indicators - Breakdown'!$C:$GQ, K$1, FALSE), " ")</f>
        <v>3</v>
      </c>
      <c r="L344" s="21" t="str">
        <f>IFERROR(VLOOKUP(PRO!$C344, 'All Indicators - Breakdown'!$C:$GQ, L$1, FALSE), " ")</f>
        <v>N/A</v>
      </c>
      <c r="M344" s="21">
        <f>IFERROR(VLOOKUP(PRO!$C344, 'All Indicators - Breakdown'!$C:$GQ, M$1, FALSE), " ")</f>
        <v>4</v>
      </c>
      <c r="N344">
        <f t="shared" si="23"/>
        <v>5</v>
      </c>
      <c r="O344">
        <f t="shared" si="26"/>
        <v>4</v>
      </c>
      <c r="P344">
        <f t="shared" si="26"/>
        <v>3</v>
      </c>
      <c r="Q344">
        <f t="shared" si="26"/>
        <v>3</v>
      </c>
      <c r="R344">
        <f t="shared" si="26"/>
        <v>3</v>
      </c>
      <c r="S344">
        <f t="shared" si="26"/>
        <v>3</v>
      </c>
      <c r="T344">
        <f t="shared" si="26"/>
        <v>1</v>
      </c>
      <c r="U344" t="e">
        <f t="shared" si="26"/>
        <v>#NUM!</v>
      </c>
    </row>
    <row r="345" spans="1:21" ht="16.3" hidden="1" thickTop="1" thickBot="1" x14ac:dyDescent="0.3">
      <c r="A345" s="20" t="s">
        <v>831</v>
      </c>
      <c r="B345" s="20" t="s">
        <v>844</v>
      </c>
      <c r="C345" s="20" t="s">
        <v>845</v>
      </c>
      <c r="D345" s="10">
        <f t="shared" si="24"/>
        <v>3</v>
      </c>
      <c r="E345" s="35">
        <f t="shared" si="25"/>
        <v>3</v>
      </c>
      <c r="F345" s="21">
        <f>IFERROR(VLOOKUP($C345, 'All Indicators - Breakdown'!$C:$GQ, F$1, FALSE), " ")</f>
        <v>1</v>
      </c>
      <c r="G345" s="21">
        <f>IFERROR(VLOOKUP(PRO!$C345, 'All Indicators - Breakdown'!$C:$GQ, G$1, FALSE), " ")</f>
        <v>2</v>
      </c>
      <c r="H345" s="21">
        <f>IFERROR(VLOOKUP(PRO!$C345, 'All Indicators - Breakdown'!$C:$GQ, H$1, FALSE), " ")</f>
        <v>2</v>
      </c>
      <c r="I345" s="21">
        <f>IFERROR(VLOOKUP(PRO!$C345, 'All Indicators - Breakdown'!$C:$GQ, I$1, FALSE), " ")</f>
        <v>1</v>
      </c>
      <c r="J345" s="21">
        <f>IFERROR(VLOOKUP(PRO!$C345, 'All Indicators - Breakdown'!$C:$GQ, J$1, FALSE), " ")</f>
        <v>4</v>
      </c>
      <c r="K345" s="21">
        <f>IFERROR(VLOOKUP(PRO!$C345, 'All Indicators - Breakdown'!$C:$GQ, K$1, FALSE), " ")</f>
        <v>3</v>
      </c>
      <c r="L345" s="21" t="str">
        <f>IFERROR(VLOOKUP(PRO!$C345, 'All Indicators - Breakdown'!$C:$GQ, L$1, FALSE), " ")</f>
        <v>N/A</v>
      </c>
      <c r="M345" s="21">
        <f>IFERROR(VLOOKUP(PRO!$C345, 'All Indicators - Breakdown'!$C:$GQ, M$1, FALSE), " ")</f>
        <v>4</v>
      </c>
      <c r="N345">
        <f t="shared" si="23"/>
        <v>4</v>
      </c>
      <c r="O345">
        <f t="shared" si="26"/>
        <v>4</v>
      </c>
      <c r="P345">
        <f t="shared" si="26"/>
        <v>3</v>
      </c>
      <c r="Q345">
        <f t="shared" si="26"/>
        <v>2</v>
      </c>
      <c r="R345">
        <f t="shared" si="26"/>
        <v>2</v>
      </c>
      <c r="S345">
        <f t="shared" si="26"/>
        <v>1</v>
      </c>
      <c r="T345">
        <f t="shared" si="26"/>
        <v>1</v>
      </c>
      <c r="U345" t="e">
        <f t="shared" si="26"/>
        <v>#NUM!</v>
      </c>
    </row>
    <row r="346" spans="1:21" ht="16.3" thickTop="1" thickBot="1" x14ac:dyDescent="0.3">
      <c r="A346" s="20" t="s">
        <v>831</v>
      </c>
      <c r="B346" s="20" t="s">
        <v>846</v>
      </c>
      <c r="C346" s="20" t="s">
        <v>847</v>
      </c>
      <c r="D346" s="10">
        <f t="shared" si="24"/>
        <v>3</v>
      </c>
      <c r="E346" s="35">
        <f t="shared" si="25"/>
        <v>3.4</v>
      </c>
      <c r="F346" s="21">
        <f>IFERROR(VLOOKUP($C346, 'All Indicators - Breakdown'!$C:$GQ, F$1, FALSE), " ")</f>
        <v>2</v>
      </c>
      <c r="G346" s="21">
        <f>IFERROR(VLOOKUP(PRO!$C346, 'All Indicators - Breakdown'!$C:$GQ, G$1, FALSE), " ")</f>
        <v>3</v>
      </c>
      <c r="H346" s="21">
        <f>IFERROR(VLOOKUP(PRO!$C346, 'All Indicators - Breakdown'!$C:$GQ, H$1, FALSE), " ")</f>
        <v>3</v>
      </c>
      <c r="I346" s="21">
        <f>IFERROR(VLOOKUP(PRO!$C346, 'All Indicators - Breakdown'!$C:$GQ, I$1, FALSE), " ")</f>
        <v>1</v>
      </c>
      <c r="J346" s="21">
        <f>IFERROR(VLOOKUP(PRO!$C346, 'All Indicators - Breakdown'!$C:$GQ, J$1, FALSE), " ")</f>
        <v>4</v>
      </c>
      <c r="K346" s="21">
        <f>IFERROR(VLOOKUP(PRO!$C346, 'All Indicators - Breakdown'!$C:$GQ, K$1, FALSE), " ")</f>
        <v>3</v>
      </c>
      <c r="L346" s="21" t="str">
        <f>IFERROR(VLOOKUP(PRO!$C346, 'All Indicators - Breakdown'!$C:$GQ, L$1, FALSE), " ")</f>
        <v>N/A</v>
      </c>
      <c r="M346" s="21">
        <f>IFERROR(VLOOKUP(PRO!$C346, 'All Indicators - Breakdown'!$C:$GQ, M$1, FALSE), " ")</f>
        <v>4</v>
      </c>
      <c r="N346">
        <f t="shared" si="23"/>
        <v>4</v>
      </c>
      <c r="O346">
        <f t="shared" si="26"/>
        <v>4</v>
      </c>
      <c r="P346">
        <f t="shared" si="26"/>
        <v>3</v>
      </c>
      <c r="Q346">
        <f t="shared" si="26"/>
        <v>3</v>
      </c>
      <c r="R346">
        <f t="shared" si="26"/>
        <v>3</v>
      </c>
      <c r="S346">
        <f t="shared" si="26"/>
        <v>2</v>
      </c>
      <c r="T346">
        <f t="shared" si="26"/>
        <v>1</v>
      </c>
      <c r="U346" t="e">
        <f t="shared" si="26"/>
        <v>#NUM!</v>
      </c>
    </row>
    <row r="347" spans="1:21" ht="16.3" hidden="1" thickTop="1" thickBot="1" x14ac:dyDescent="0.3">
      <c r="A347" s="20" t="s">
        <v>831</v>
      </c>
      <c r="B347" s="20" t="s">
        <v>848</v>
      </c>
      <c r="C347" s="20" t="s">
        <v>849</v>
      </c>
      <c r="D347" s="10">
        <f t="shared" si="24"/>
        <v>3</v>
      </c>
      <c r="E347" s="35">
        <f t="shared" si="25"/>
        <v>3.2</v>
      </c>
      <c r="F347" s="21">
        <f>IFERROR(VLOOKUP($C347, 'All Indicators - Breakdown'!$C:$GQ, F$1, FALSE), " ")</f>
        <v>2</v>
      </c>
      <c r="G347" s="21">
        <f>IFERROR(VLOOKUP(PRO!$C347, 'All Indicators - Breakdown'!$C:$GQ, G$1, FALSE), " ")</f>
        <v>1</v>
      </c>
      <c r="H347" s="21">
        <f>IFERROR(VLOOKUP(PRO!$C347, 'All Indicators - Breakdown'!$C:$GQ, H$1, FALSE), " ")</f>
        <v>2</v>
      </c>
      <c r="I347" s="21">
        <f>IFERROR(VLOOKUP(PRO!$C347, 'All Indicators - Breakdown'!$C:$GQ, I$1, FALSE), " ")</f>
        <v>1</v>
      </c>
      <c r="J347" s="21">
        <f>IFERROR(VLOOKUP(PRO!$C347, 'All Indicators - Breakdown'!$C:$GQ, J$1, FALSE), " ")</f>
        <v>5</v>
      </c>
      <c r="K347" s="21">
        <f>IFERROR(VLOOKUP(PRO!$C347, 'All Indicators - Breakdown'!$C:$GQ, K$1, FALSE), " ")</f>
        <v>3</v>
      </c>
      <c r="L347" s="21" t="str">
        <f>IFERROR(VLOOKUP(PRO!$C347, 'All Indicators - Breakdown'!$C:$GQ, L$1, FALSE), " ")</f>
        <v>N/A</v>
      </c>
      <c r="M347" s="21">
        <f>IFERROR(VLOOKUP(PRO!$C347, 'All Indicators - Breakdown'!$C:$GQ, M$1, FALSE), " ")</f>
        <v>4</v>
      </c>
      <c r="N347">
        <f t="shared" si="23"/>
        <v>5</v>
      </c>
      <c r="O347">
        <f t="shared" si="26"/>
        <v>4</v>
      </c>
      <c r="P347">
        <f t="shared" si="26"/>
        <v>3</v>
      </c>
      <c r="Q347">
        <f t="shared" si="26"/>
        <v>2</v>
      </c>
      <c r="R347">
        <f t="shared" si="26"/>
        <v>2</v>
      </c>
      <c r="S347">
        <f t="shared" si="26"/>
        <v>1</v>
      </c>
      <c r="T347">
        <f t="shared" si="26"/>
        <v>1</v>
      </c>
      <c r="U347" t="e">
        <f t="shared" si="26"/>
        <v>#NUM!</v>
      </c>
    </row>
    <row r="348" spans="1:21" ht="16.3" hidden="1" thickTop="1" thickBot="1" x14ac:dyDescent="0.3">
      <c r="A348" s="20" t="s">
        <v>831</v>
      </c>
      <c r="B348" s="20" t="s">
        <v>850</v>
      </c>
      <c r="C348" s="20" t="s">
        <v>851</v>
      </c>
      <c r="D348" s="10">
        <f t="shared" si="24"/>
        <v>3</v>
      </c>
      <c r="E348" s="35">
        <f t="shared" si="25"/>
        <v>3.4</v>
      </c>
      <c r="F348" s="21">
        <f>IFERROR(VLOOKUP($C348, 'All Indicators - Breakdown'!$C:$GQ, F$1, FALSE), " ")</f>
        <v>3</v>
      </c>
      <c r="G348" s="21">
        <f>IFERROR(VLOOKUP(PRO!$C348, 'All Indicators - Breakdown'!$C:$GQ, G$1, FALSE), " ")</f>
        <v>3</v>
      </c>
      <c r="H348" s="21">
        <f>IFERROR(VLOOKUP(PRO!$C348, 'All Indicators - Breakdown'!$C:$GQ, H$1, FALSE), " ")</f>
        <v>3</v>
      </c>
      <c r="I348" s="21">
        <f>IFERROR(VLOOKUP(PRO!$C348, 'All Indicators - Breakdown'!$C:$GQ, I$1, FALSE), " ")</f>
        <v>1</v>
      </c>
      <c r="J348" s="21">
        <f>IFERROR(VLOOKUP(PRO!$C348, 'All Indicators - Breakdown'!$C:$GQ, J$1, FALSE), " ")</f>
        <v>4</v>
      </c>
      <c r="K348" s="21">
        <f>IFERROR(VLOOKUP(PRO!$C348, 'All Indicators - Breakdown'!$C:$GQ, K$1, FALSE), " ")</f>
        <v>3</v>
      </c>
      <c r="L348" s="21" t="str">
        <f>IFERROR(VLOOKUP(PRO!$C348, 'All Indicators - Breakdown'!$C:$GQ, L$1, FALSE), " ")</f>
        <v>N/A</v>
      </c>
      <c r="M348" s="21">
        <f>IFERROR(VLOOKUP(PRO!$C348, 'All Indicators - Breakdown'!$C:$GQ, M$1, FALSE), " ")</f>
        <v>4</v>
      </c>
      <c r="N348">
        <f t="shared" si="23"/>
        <v>4</v>
      </c>
      <c r="O348">
        <f t="shared" si="26"/>
        <v>4</v>
      </c>
      <c r="P348">
        <f t="shared" si="26"/>
        <v>3</v>
      </c>
      <c r="Q348">
        <f t="shared" si="26"/>
        <v>3</v>
      </c>
      <c r="R348">
        <f t="shared" si="26"/>
        <v>3</v>
      </c>
      <c r="S348">
        <f t="shared" si="26"/>
        <v>3</v>
      </c>
      <c r="T348">
        <f t="shared" si="26"/>
        <v>1</v>
      </c>
      <c r="U348" t="e">
        <f t="shared" si="26"/>
        <v>#NUM!</v>
      </c>
    </row>
    <row r="349" spans="1:21" ht="16.3" hidden="1" thickTop="1" thickBot="1" x14ac:dyDescent="0.3">
      <c r="A349" s="20" t="s">
        <v>831</v>
      </c>
      <c r="B349" s="20" t="s">
        <v>852</v>
      </c>
      <c r="C349" s="20" t="s">
        <v>853</v>
      </c>
      <c r="D349" s="10">
        <f t="shared" si="24"/>
        <v>3</v>
      </c>
      <c r="E349" s="35">
        <f t="shared" si="25"/>
        <v>2.8</v>
      </c>
      <c r="F349" s="21">
        <f>IFERROR(VLOOKUP($C349, 'All Indicators - Breakdown'!$C:$GQ, F$1, FALSE), " ")</f>
        <v>1</v>
      </c>
      <c r="G349" s="21">
        <f>IFERROR(VLOOKUP(PRO!$C349, 'All Indicators - Breakdown'!$C:$GQ, G$1, FALSE), " ")</f>
        <v>1</v>
      </c>
      <c r="H349" s="21">
        <f>IFERROR(VLOOKUP(PRO!$C349, 'All Indicators - Breakdown'!$C:$GQ, H$1, FALSE), " ")</f>
        <v>2</v>
      </c>
      <c r="I349" s="21">
        <f>IFERROR(VLOOKUP(PRO!$C349, 'All Indicators - Breakdown'!$C:$GQ, I$1, FALSE), " ")</f>
        <v>1</v>
      </c>
      <c r="J349" s="21">
        <f>IFERROR(VLOOKUP(PRO!$C349, 'All Indicators - Breakdown'!$C:$GQ, J$1, FALSE), " ")</f>
        <v>4</v>
      </c>
      <c r="K349" s="21">
        <f>IFERROR(VLOOKUP(PRO!$C349, 'All Indicators - Breakdown'!$C:$GQ, K$1, FALSE), " ")</f>
        <v>3</v>
      </c>
      <c r="L349" s="21" t="str">
        <f>IFERROR(VLOOKUP(PRO!$C349, 'All Indicators - Breakdown'!$C:$GQ, L$1, FALSE), " ")</f>
        <v>N/A</v>
      </c>
      <c r="M349" s="21">
        <f>IFERROR(VLOOKUP(PRO!$C349, 'All Indicators - Breakdown'!$C:$GQ, M$1, FALSE), " ")</f>
        <v>4</v>
      </c>
      <c r="N349">
        <f t="shared" si="23"/>
        <v>4</v>
      </c>
      <c r="O349">
        <f t="shared" si="26"/>
        <v>4</v>
      </c>
      <c r="P349">
        <f t="shared" si="26"/>
        <v>3</v>
      </c>
      <c r="Q349">
        <f t="shared" si="26"/>
        <v>2</v>
      </c>
      <c r="R349">
        <f t="shared" si="26"/>
        <v>1</v>
      </c>
      <c r="S349">
        <f t="shared" si="26"/>
        <v>1</v>
      </c>
      <c r="T349">
        <f t="shared" si="26"/>
        <v>1</v>
      </c>
      <c r="U349" t="e">
        <f t="shared" si="26"/>
        <v>#NUM!</v>
      </c>
    </row>
    <row r="350" spans="1:21" ht="16.3" thickTop="1" thickBot="1" x14ac:dyDescent="0.3">
      <c r="A350" s="20" t="s">
        <v>831</v>
      </c>
      <c r="B350" s="20" t="s">
        <v>854</v>
      </c>
      <c r="C350" s="20" t="s">
        <v>855</v>
      </c>
      <c r="D350" s="10">
        <f t="shared" si="24"/>
        <v>3</v>
      </c>
      <c r="E350" s="35">
        <f t="shared" si="25"/>
        <v>3</v>
      </c>
      <c r="F350" s="21">
        <f>IFERROR(VLOOKUP($C350, 'All Indicators - Breakdown'!$C:$GQ, F$1, FALSE), " ")</f>
        <v>2</v>
      </c>
      <c r="G350" s="21">
        <f>IFERROR(VLOOKUP(PRO!$C350, 'All Indicators - Breakdown'!$C:$GQ, G$1, FALSE), " ")</f>
        <v>1</v>
      </c>
      <c r="H350" s="21">
        <f>IFERROR(VLOOKUP(PRO!$C350, 'All Indicators - Breakdown'!$C:$GQ, H$1, FALSE), " ")</f>
        <v>2</v>
      </c>
      <c r="I350" s="21">
        <f>IFERROR(VLOOKUP(PRO!$C350, 'All Indicators - Breakdown'!$C:$GQ, I$1, FALSE), " ")</f>
        <v>1</v>
      </c>
      <c r="J350" s="21">
        <f>IFERROR(VLOOKUP(PRO!$C350, 'All Indicators - Breakdown'!$C:$GQ, J$1, FALSE), " ")</f>
        <v>4</v>
      </c>
      <c r="K350" s="21">
        <f>IFERROR(VLOOKUP(PRO!$C350, 'All Indicators - Breakdown'!$C:$GQ, K$1, FALSE), " ")</f>
        <v>3</v>
      </c>
      <c r="L350" s="21" t="str">
        <f>IFERROR(VLOOKUP(PRO!$C350, 'All Indicators - Breakdown'!$C:$GQ, L$1, FALSE), " ")</f>
        <v>N/A</v>
      </c>
      <c r="M350" s="21">
        <f>IFERROR(VLOOKUP(PRO!$C350, 'All Indicators - Breakdown'!$C:$GQ, M$1, FALSE), " ")</f>
        <v>4</v>
      </c>
      <c r="N350">
        <f t="shared" si="23"/>
        <v>4</v>
      </c>
      <c r="O350">
        <f t="shared" si="26"/>
        <v>4</v>
      </c>
      <c r="P350">
        <f t="shared" si="26"/>
        <v>3</v>
      </c>
      <c r="Q350">
        <f t="shared" si="26"/>
        <v>2</v>
      </c>
      <c r="R350">
        <f t="shared" si="26"/>
        <v>2</v>
      </c>
      <c r="S350">
        <f t="shared" si="26"/>
        <v>1</v>
      </c>
      <c r="T350">
        <f t="shared" si="26"/>
        <v>1</v>
      </c>
      <c r="U350" t="e">
        <f t="shared" si="26"/>
        <v>#NUM!</v>
      </c>
    </row>
    <row r="351" spans="1:21" ht="16.3" hidden="1" thickTop="1" thickBot="1" x14ac:dyDescent="0.3">
      <c r="A351" s="20" t="s">
        <v>831</v>
      </c>
      <c r="B351" s="20" t="s">
        <v>856</v>
      </c>
      <c r="C351" s="20" t="s">
        <v>857</v>
      </c>
      <c r="D351" s="10">
        <f t="shared" si="24"/>
        <v>3</v>
      </c>
      <c r="E351" s="35">
        <f t="shared" si="25"/>
        <v>3</v>
      </c>
      <c r="F351" s="21">
        <f>IFERROR(VLOOKUP($C351, 'All Indicators - Breakdown'!$C:$GQ, F$1, FALSE), " ")</f>
        <v>1</v>
      </c>
      <c r="G351" s="21">
        <f>IFERROR(VLOOKUP(PRO!$C351, 'All Indicators - Breakdown'!$C:$GQ, G$1, FALSE), " ")</f>
        <v>1</v>
      </c>
      <c r="H351" s="21">
        <f>IFERROR(VLOOKUP(PRO!$C351, 'All Indicators - Breakdown'!$C:$GQ, H$1, FALSE), " ")</f>
        <v>2</v>
      </c>
      <c r="I351" s="21">
        <f>IFERROR(VLOOKUP(PRO!$C351, 'All Indicators - Breakdown'!$C:$GQ, I$1, FALSE), " ")</f>
        <v>1</v>
      </c>
      <c r="J351" s="21">
        <f>IFERROR(VLOOKUP(PRO!$C351, 'All Indicators - Breakdown'!$C:$GQ, J$1, FALSE), " ")</f>
        <v>4</v>
      </c>
      <c r="K351" s="21">
        <f>IFERROR(VLOOKUP(PRO!$C351, 'All Indicators - Breakdown'!$C:$GQ, K$1, FALSE), " ")</f>
        <v>3</v>
      </c>
      <c r="L351" s="21">
        <f>IFERROR(VLOOKUP(PRO!$C351, 'All Indicators - Breakdown'!$C:$GQ, L$1, FALSE), " ")</f>
        <v>2</v>
      </c>
      <c r="M351" s="21">
        <f>IFERROR(VLOOKUP(PRO!$C351, 'All Indicators - Breakdown'!$C:$GQ, M$1, FALSE), " ")</f>
        <v>4</v>
      </c>
      <c r="N351">
        <f t="shared" si="23"/>
        <v>4</v>
      </c>
      <c r="O351">
        <f t="shared" si="26"/>
        <v>4</v>
      </c>
      <c r="P351">
        <f t="shared" si="26"/>
        <v>3</v>
      </c>
      <c r="Q351">
        <f t="shared" si="26"/>
        <v>2</v>
      </c>
      <c r="R351">
        <f t="shared" si="26"/>
        <v>2</v>
      </c>
      <c r="S351">
        <f t="shared" si="26"/>
        <v>1</v>
      </c>
      <c r="T351">
        <f t="shared" si="26"/>
        <v>1</v>
      </c>
      <c r="U351">
        <f t="shared" si="26"/>
        <v>1</v>
      </c>
    </row>
    <row r="352" spans="1:21" ht="16.3" hidden="1" thickTop="1" thickBot="1" x14ac:dyDescent="0.3">
      <c r="A352" s="20" t="s">
        <v>831</v>
      </c>
      <c r="B352" s="20" t="s">
        <v>858</v>
      </c>
      <c r="C352" s="20" t="s">
        <v>859</v>
      </c>
      <c r="D352" s="10">
        <f t="shared" si="24"/>
        <v>3</v>
      </c>
      <c r="E352" s="35">
        <f t="shared" si="25"/>
        <v>2.8</v>
      </c>
      <c r="F352" s="21">
        <f>IFERROR(VLOOKUP($C352, 'All Indicators - Breakdown'!$C:$GQ, F$1, FALSE), " ")</f>
        <v>1</v>
      </c>
      <c r="G352" s="21">
        <f>IFERROR(VLOOKUP(PRO!$C352, 'All Indicators - Breakdown'!$C:$GQ, G$1, FALSE), " ")</f>
        <v>1</v>
      </c>
      <c r="H352" s="21">
        <f>IFERROR(VLOOKUP(PRO!$C352, 'All Indicators - Breakdown'!$C:$GQ, H$1, FALSE), " ")</f>
        <v>2</v>
      </c>
      <c r="I352" s="21">
        <f>IFERROR(VLOOKUP(PRO!$C352, 'All Indicators - Breakdown'!$C:$GQ, I$1, FALSE), " ")</f>
        <v>1</v>
      </c>
      <c r="J352" s="21">
        <f>IFERROR(VLOOKUP(PRO!$C352, 'All Indicators - Breakdown'!$C:$GQ, J$1, FALSE), " ")</f>
        <v>4</v>
      </c>
      <c r="K352" s="21">
        <f>IFERROR(VLOOKUP(PRO!$C352, 'All Indicators - Breakdown'!$C:$GQ, K$1, FALSE), " ")</f>
        <v>3</v>
      </c>
      <c r="L352" s="21" t="str">
        <f>IFERROR(VLOOKUP(PRO!$C352, 'All Indicators - Breakdown'!$C:$GQ, L$1, FALSE), " ")</f>
        <v>N/A</v>
      </c>
      <c r="M352" s="21">
        <f>IFERROR(VLOOKUP(PRO!$C352, 'All Indicators - Breakdown'!$C:$GQ, M$1, FALSE), " ")</f>
        <v>4</v>
      </c>
      <c r="N352">
        <f t="shared" si="23"/>
        <v>4</v>
      </c>
      <c r="O352">
        <f t="shared" si="26"/>
        <v>4</v>
      </c>
      <c r="P352">
        <f t="shared" si="26"/>
        <v>3</v>
      </c>
      <c r="Q352">
        <f t="shared" si="26"/>
        <v>2</v>
      </c>
      <c r="R352">
        <f t="shared" si="26"/>
        <v>1</v>
      </c>
      <c r="S352">
        <f t="shared" si="26"/>
        <v>1</v>
      </c>
      <c r="T352">
        <f t="shared" si="26"/>
        <v>1</v>
      </c>
      <c r="U352" t="e">
        <f t="shared" si="26"/>
        <v>#NUM!</v>
      </c>
    </row>
    <row r="353" spans="1:21" ht="16.3" thickTop="1" thickBot="1" x14ac:dyDescent="0.3">
      <c r="A353" s="20" t="s">
        <v>860</v>
      </c>
      <c r="B353" s="20" t="s">
        <v>861</v>
      </c>
      <c r="C353" s="20" t="s">
        <v>862</v>
      </c>
      <c r="D353" s="10">
        <f t="shared" si="24"/>
        <v>2</v>
      </c>
      <c r="E353" s="35">
        <f t="shared" si="25"/>
        <v>2.4</v>
      </c>
      <c r="F353" s="21">
        <f>IFERROR(VLOOKUP($C353, 'All Indicators - Breakdown'!$C:$GQ, F$1, FALSE), " ")</f>
        <v>1</v>
      </c>
      <c r="G353" s="21">
        <f>IFERROR(VLOOKUP(PRO!$C353, 'All Indicators - Breakdown'!$C:$GQ, G$1, FALSE), " ")</f>
        <v>1</v>
      </c>
      <c r="H353" s="21">
        <f>IFERROR(VLOOKUP(PRO!$C353, 'All Indicators - Breakdown'!$C:$GQ, H$1, FALSE), " ")</f>
        <v>2</v>
      </c>
      <c r="I353" s="21">
        <f>IFERROR(VLOOKUP(PRO!$C353, 'All Indicators - Breakdown'!$C:$GQ, I$1, FALSE), " ")</f>
        <v>1</v>
      </c>
      <c r="J353" s="21">
        <f>IFERROR(VLOOKUP(PRO!$C353, 'All Indicators - Breakdown'!$C:$GQ, J$1, FALSE), " ")</f>
        <v>4</v>
      </c>
      <c r="K353" s="21">
        <f>IFERROR(VLOOKUP(PRO!$C353, 'All Indicators - Breakdown'!$C:$GQ, K$1, FALSE), " ")</f>
        <v>1</v>
      </c>
      <c r="L353" s="21">
        <f>IFERROR(VLOOKUP(PRO!$C353, 'All Indicators - Breakdown'!$C:$GQ, L$1, FALSE), " ")</f>
        <v>2</v>
      </c>
      <c r="M353" s="21">
        <f>IFERROR(VLOOKUP(PRO!$C353, 'All Indicators - Breakdown'!$C:$GQ, M$1, FALSE), " ")</f>
        <v>3</v>
      </c>
      <c r="N353">
        <f t="shared" si="23"/>
        <v>4</v>
      </c>
      <c r="O353">
        <f t="shared" si="26"/>
        <v>3</v>
      </c>
      <c r="P353">
        <f t="shared" si="26"/>
        <v>2</v>
      </c>
      <c r="Q353">
        <f t="shared" si="26"/>
        <v>2</v>
      </c>
      <c r="R353">
        <f t="shared" si="26"/>
        <v>1</v>
      </c>
      <c r="S353">
        <f t="shared" si="26"/>
        <v>1</v>
      </c>
      <c r="T353">
        <f t="shared" si="26"/>
        <v>1</v>
      </c>
      <c r="U353">
        <f t="shared" si="26"/>
        <v>1</v>
      </c>
    </row>
    <row r="354" spans="1:21" ht="16.3" thickTop="1" thickBot="1" x14ac:dyDescent="0.3">
      <c r="A354" s="20" t="s">
        <v>860</v>
      </c>
      <c r="B354" s="20" t="s">
        <v>863</v>
      </c>
      <c r="C354" s="20" t="s">
        <v>864</v>
      </c>
      <c r="D354" s="10">
        <f t="shared" si="24"/>
        <v>3</v>
      </c>
      <c r="E354" s="35">
        <f t="shared" si="25"/>
        <v>3.4</v>
      </c>
      <c r="F354" s="21">
        <f>IFERROR(VLOOKUP($C354, 'All Indicators - Breakdown'!$C:$GQ, F$1, FALSE), " ")</f>
        <v>2</v>
      </c>
      <c r="G354" s="21">
        <f>IFERROR(VLOOKUP(PRO!$C354, 'All Indicators - Breakdown'!$C:$GQ, G$1, FALSE), " ")</f>
        <v>2</v>
      </c>
      <c r="H354" s="21">
        <f>IFERROR(VLOOKUP(PRO!$C354, 'All Indicators - Breakdown'!$C:$GQ, H$1, FALSE), " ")</f>
        <v>2</v>
      </c>
      <c r="I354" s="21">
        <f>IFERROR(VLOOKUP(PRO!$C354, 'All Indicators - Breakdown'!$C:$GQ, I$1, FALSE), " ")</f>
        <v>1</v>
      </c>
      <c r="J354" s="21">
        <f>IFERROR(VLOOKUP(PRO!$C354, 'All Indicators - Breakdown'!$C:$GQ, J$1, FALSE), " ")</f>
        <v>5</v>
      </c>
      <c r="K354" s="21">
        <f>IFERROR(VLOOKUP(PRO!$C354, 'All Indicators - Breakdown'!$C:$GQ, K$1, FALSE), " ")</f>
        <v>3</v>
      </c>
      <c r="L354" s="21">
        <f>IFERROR(VLOOKUP(PRO!$C354, 'All Indicators - Breakdown'!$C:$GQ, L$1, FALSE), " ")</f>
        <v>3</v>
      </c>
      <c r="M354" s="21">
        <f>IFERROR(VLOOKUP(PRO!$C354, 'All Indicators - Breakdown'!$C:$GQ, M$1, FALSE), " ")</f>
        <v>4</v>
      </c>
      <c r="N354">
        <f t="shared" si="23"/>
        <v>5</v>
      </c>
      <c r="O354">
        <f t="shared" si="26"/>
        <v>4</v>
      </c>
      <c r="P354">
        <f t="shared" si="26"/>
        <v>3</v>
      </c>
      <c r="Q354">
        <f t="shared" si="26"/>
        <v>3</v>
      </c>
      <c r="R354">
        <f t="shared" si="26"/>
        <v>2</v>
      </c>
      <c r="S354">
        <f t="shared" si="26"/>
        <v>2</v>
      </c>
      <c r="T354">
        <f t="shared" si="26"/>
        <v>2</v>
      </c>
      <c r="U354">
        <f t="shared" si="26"/>
        <v>1</v>
      </c>
    </row>
    <row r="355" spans="1:21" ht="16.3" thickTop="1" thickBot="1" x14ac:dyDescent="0.3">
      <c r="A355" s="20" t="s">
        <v>860</v>
      </c>
      <c r="B355" s="20" t="s">
        <v>865</v>
      </c>
      <c r="C355" s="20" t="s">
        <v>866</v>
      </c>
      <c r="D355" s="10">
        <f t="shared" si="24"/>
        <v>3</v>
      </c>
      <c r="E355" s="35">
        <f t="shared" si="25"/>
        <v>3</v>
      </c>
      <c r="F355" s="21">
        <f>IFERROR(VLOOKUP($C355, 'All Indicators - Breakdown'!$C:$GQ, F$1, FALSE), " ")</f>
        <v>1</v>
      </c>
      <c r="G355" s="21">
        <f>IFERROR(VLOOKUP(PRO!$C355, 'All Indicators - Breakdown'!$C:$GQ, G$1, FALSE), " ")</f>
        <v>1</v>
      </c>
      <c r="H355" s="21">
        <f>IFERROR(VLOOKUP(PRO!$C355, 'All Indicators - Breakdown'!$C:$GQ, H$1, FALSE), " ")</f>
        <v>2</v>
      </c>
      <c r="I355" s="21">
        <f>IFERROR(VLOOKUP(PRO!$C355, 'All Indicators - Breakdown'!$C:$GQ, I$1, FALSE), " ")</f>
        <v>1</v>
      </c>
      <c r="J355" s="21">
        <f>IFERROR(VLOOKUP(PRO!$C355, 'All Indicators - Breakdown'!$C:$GQ, J$1, FALSE), " ")</f>
        <v>5</v>
      </c>
      <c r="K355" s="21">
        <f>IFERROR(VLOOKUP(PRO!$C355, 'All Indicators - Breakdown'!$C:$GQ, K$1, FALSE), " ")</f>
        <v>1</v>
      </c>
      <c r="L355" s="21">
        <f>IFERROR(VLOOKUP(PRO!$C355, 'All Indicators - Breakdown'!$C:$GQ, L$1, FALSE), " ")</f>
        <v>3</v>
      </c>
      <c r="M355" s="21">
        <f>IFERROR(VLOOKUP(PRO!$C355, 'All Indicators - Breakdown'!$C:$GQ, M$1, FALSE), " ")</f>
        <v>4</v>
      </c>
      <c r="N355">
        <f t="shared" si="23"/>
        <v>5</v>
      </c>
      <c r="O355">
        <f t="shared" si="26"/>
        <v>4</v>
      </c>
      <c r="P355">
        <f t="shared" si="26"/>
        <v>3</v>
      </c>
      <c r="Q355">
        <f t="shared" si="26"/>
        <v>2</v>
      </c>
      <c r="R355">
        <f t="shared" si="26"/>
        <v>1</v>
      </c>
      <c r="S355">
        <f t="shared" si="26"/>
        <v>1</v>
      </c>
      <c r="T355">
        <f t="shared" si="26"/>
        <v>1</v>
      </c>
      <c r="U355">
        <f t="shared" si="26"/>
        <v>1</v>
      </c>
    </row>
    <row r="356" spans="1:21" ht="16.3" thickTop="1" thickBot="1" x14ac:dyDescent="0.3">
      <c r="A356" s="20" t="s">
        <v>860</v>
      </c>
      <c r="B356" s="20" t="s">
        <v>867</v>
      </c>
      <c r="C356" s="20" t="s">
        <v>868</v>
      </c>
      <c r="D356" s="10">
        <f t="shared" si="24"/>
        <v>3</v>
      </c>
      <c r="E356" s="35">
        <f t="shared" si="25"/>
        <v>3.2</v>
      </c>
      <c r="F356" s="21">
        <f>IFERROR(VLOOKUP($C356, 'All Indicators - Breakdown'!$C:$GQ, F$1, FALSE), " ")</f>
        <v>1</v>
      </c>
      <c r="G356" s="21">
        <f>IFERROR(VLOOKUP(PRO!$C356, 'All Indicators - Breakdown'!$C:$GQ, G$1, FALSE), " ")</f>
        <v>3</v>
      </c>
      <c r="H356" s="21">
        <f>IFERROR(VLOOKUP(PRO!$C356, 'All Indicators - Breakdown'!$C:$GQ, H$1, FALSE), " ")</f>
        <v>2</v>
      </c>
      <c r="I356" s="21">
        <f>IFERROR(VLOOKUP(PRO!$C356, 'All Indicators - Breakdown'!$C:$GQ, I$1, FALSE), " ")</f>
        <v>1</v>
      </c>
      <c r="J356" s="21">
        <f>IFERROR(VLOOKUP(PRO!$C356, 'All Indicators - Breakdown'!$C:$GQ, J$1, FALSE), " ")</f>
        <v>5</v>
      </c>
      <c r="K356" s="21">
        <f>IFERROR(VLOOKUP(PRO!$C356, 'All Indicators - Breakdown'!$C:$GQ, K$1, FALSE), " ")</f>
        <v>1</v>
      </c>
      <c r="L356" s="21">
        <f>IFERROR(VLOOKUP(PRO!$C356, 'All Indicators - Breakdown'!$C:$GQ, L$1, FALSE), " ")</f>
        <v>2</v>
      </c>
      <c r="M356" s="21">
        <f>IFERROR(VLOOKUP(PRO!$C356, 'All Indicators - Breakdown'!$C:$GQ, M$1, FALSE), " ")</f>
        <v>4</v>
      </c>
      <c r="N356">
        <f t="shared" si="23"/>
        <v>5</v>
      </c>
      <c r="O356">
        <f t="shared" si="26"/>
        <v>4</v>
      </c>
      <c r="P356">
        <f t="shared" si="26"/>
        <v>3</v>
      </c>
      <c r="Q356">
        <f t="shared" si="26"/>
        <v>2</v>
      </c>
      <c r="R356">
        <f t="shared" si="26"/>
        <v>2</v>
      </c>
      <c r="S356">
        <f t="shared" si="26"/>
        <v>1</v>
      </c>
      <c r="T356">
        <f t="shared" si="26"/>
        <v>1</v>
      </c>
      <c r="U356">
        <f t="shared" si="26"/>
        <v>1</v>
      </c>
    </row>
    <row r="357" spans="1:21" ht="16.3" thickTop="1" thickBot="1" x14ac:dyDescent="0.3">
      <c r="A357" s="20" t="s">
        <v>860</v>
      </c>
      <c r="B357" s="20" t="s">
        <v>869</v>
      </c>
      <c r="C357" s="20" t="s">
        <v>870</v>
      </c>
      <c r="D357" s="10">
        <f t="shared" si="24"/>
        <v>3</v>
      </c>
      <c r="E357" s="35">
        <f t="shared" si="25"/>
        <v>3.2</v>
      </c>
      <c r="F357" s="21">
        <f>IFERROR(VLOOKUP($C357, 'All Indicators - Breakdown'!$C:$GQ, F$1, FALSE), " ")</f>
        <v>2</v>
      </c>
      <c r="G357" s="21">
        <f>IFERROR(VLOOKUP(PRO!$C357, 'All Indicators - Breakdown'!$C:$GQ, G$1, FALSE), " ")</f>
        <v>1</v>
      </c>
      <c r="H357" s="21">
        <f>IFERROR(VLOOKUP(PRO!$C357, 'All Indicators - Breakdown'!$C:$GQ, H$1, FALSE), " ")</f>
        <v>2</v>
      </c>
      <c r="I357" s="21">
        <f>IFERROR(VLOOKUP(PRO!$C357, 'All Indicators - Breakdown'!$C:$GQ, I$1, FALSE), " ")</f>
        <v>1</v>
      </c>
      <c r="J357" s="21">
        <f>IFERROR(VLOOKUP(PRO!$C357, 'All Indicators - Breakdown'!$C:$GQ, J$1, FALSE), " ")</f>
        <v>5</v>
      </c>
      <c r="K357" s="21">
        <f>IFERROR(VLOOKUP(PRO!$C357, 'All Indicators - Breakdown'!$C:$GQ, K$1, FALSE), " ")</f>
        <v>1</v>
      </c>
      <c r="L357" s="21">
        <f>IFERROR(VLOOKUP(PRO!$C357, 'All Indicators - Breakdown'!$C:$GQ, L$1, FALSE), " ")</f>
        <v>3</v>
      </c>
      <c r="M357" s="21">
        <f>IFERROR(VLOOKUP(PRO!$C357, 'All Indicators - Breakdown'!$C:$GQ, M$1, FALSE), " ")</f>
        <v>4</v>
      </c>
      <c r="N357">
        <f t="shared" si="23"/>
        <v>5</v>
      </c>
      <c r="O357">
        <f t="shared" si="26"/>
        <v>4</v>
      </c>
      <c r="P357">
        <f t="shared" si="26"/>
        <v>3</v>
      </c>
      <c r="Q357">
        <f t="shared" si="26"/>
        <v>2</v>
      </c>
      <c r="R357">
        <f t="shared" si="26"/>
        <v>2</v>
      </c>
      <c r="S357">
        <f t="shared" si="26"/>
        <v>1</v>
      </c>
      <c r="T357">
        <f t="shared" si="26"/>
        <v>1</v>
      </c>
      <c r="U357">
        <f t="shared" si="26"/>
        <v>1</v>
      </c>
    </row>
    <row r="358" spans="1:21" ht="16.3" thickTop="1" thickBot="1" x14ac:dyDescent="0.3">
      <c r="A358" s="20" t="s">
        <v>860</v>
      </c>
      <c r="B358" s="20" t="s">
        <v>871</v>
      </c>
      <c r="C358" s="20" t="s">
        <v>872</v>
      </c>
      <c r="D358" s="10">
        <f t="shared" si="24"/>
        <v>3</v>
      </c>
      <c r="E358" s="35">
        <f t="shared" si="25"/>
        <v>3.4</v>
      </c>
      <c r="F358" s="21">
        <f>IFERROR(VLOOKUP($C358, 'All Indicators - Breakdown'!$C:$GQ, F$1, FALSE), " ")</f>
        <v>1</v>
      </c>
      <c r="G358" s="21">
        <f>IFERROR(VLOOKUP(PRO!$C358, 'All Indicators - Breakdown'!$C:$GQ, G$1, FALSE), " ")</f>
        <v>3</v>
      </c>
      <c r="H358" s="21">
        <f>IFERROR(VLOOKUP(PRO!$C358, 'All Indicators - Breakdown'!$C:$GQ, H$1, FALSE), " ")</f>
        <v>2</v>
      </c>
      <c r="I358" s="21">
        <f>IFERROR(VLOOKUP(PRO!$C358, 'All Indicators - Breakdown'!$C:$GQ, I$1, FALSE), " ")</f>
        <v>1</v>
      </c>
      <c r="J358" s="21">
        <f>IFERROR(VLOOKUP(PRO!$C358, 'All Indicators - Breakdown'!$C:$GQ, J$1, FALSE), " ")</f>
        <v>5</v>
      </c>
      <c r="K358" s="21">
        <f>IFERROR(VLOOKUP(PRO!$C358, 'All Indicators - Breakdown'!$C:$GQ, K$1, FALSE), " ")</f>
        <v>1</v>
      </c>
      <c r="L358" s="21">
        <f>IFERROR(VLOOKUP(PRO!$C358, 'All Indicators - Breakdown'!$C:$GQ, L$1, FALSE), " ")</f>
        <v>3</v>
      </c>
      <c r="M358" s="21">
        <f>IFERROR(VLOOKUP(PRO!$C358, 'All Indicators - Breakdown'!$C:$GQ, M$1, FALSE), " ")</f>
        <v>4</v>
      </c>
      <c r="N358">
        <f t="shared" si="23"/>
        <v>5</v>
      </c>
      <c r="O358">
        <f t="shared" si="26"/>
        <v>4</v>
      </c>
      <c r="P358">
        <f t="shared" si="26"/>
        <v>3</v>
      </c>
      <c r="Q358">
        <f t="shared" si="26"/>
        <v>3</v>
      </c>
      <c r="R358">
        <f t="shared" si="26"/>
        <v>2</v>
      </c>
      <c r="S358">
        <f t="shared" si="26"/>
        <v>1</v>
      </c>
      <c r="T358">
        <f t="shared" si="26"/>
        <v>1</v>
      </c>
      <c r="U358">
        <f t="shared" si="26"/>
        <v>1</v>
      </c>
    </row>
    <row r="359" spans="1:21" ht="16.3" thickTop="1" thickBot="1" x14ac:dyDescent="0.3">
      <c r="A359" s="20" t="s">
        <v>860</v>
      </c>
      <c r="B359" s="20" t="s">
        <v>873</v>
      </c>
      <c r="C359" s="20" t="s">
        <v>874</v>
      </c>
      <c r="D359" s="10">
        <f t="shared" si="24"/>
        <v>3</v>
      </c>
      <c r="E359" s="35">
        <f t="shared" si="25"/>
        <v>3.2</v>
      </c>
      <c r="F359" s="21">
        <f>IFERROR(VLOOKUP($C359, 'All Indicators - Breakdown'!$C:$GQ, F$1, FALSE), " ")</f>
        <v>1</v>
      </c>
      <c r="G359" s="21">
        <f>IFERROR(VLOOKUP(PRO!$C359, 'All Indicators - Breakdown'!$C:$GQ, G$1, FALSE), " ")</f>
        <v>2</v>
      </c>
      <c r="H359" s="21">
        <f>IFERROR(VLOOKUP(PRO!$C359, 'All Indicators - Breakdown'!$C:$GQ, H$1, FALSE), " ")</f>
        <v>2</v>
      </c>
      <c r="I359" s="21">
        <f>IFERROR(VLOOKUP(PRO!$C359, 'All Indicators - Breakdown'!$C:$GQ, I$1, FALSE), " ")</f>
        <v>1</v>
      </c>
      <c r="J359" s="21">
        <f>IFERROR(VLOOKUP(PRO!$C359, 'All Indicators - Breakdown'!$C:$GQ, J$1, FALSE), " ")</f>
        <v>5</v>
      </c>
      <c r="K359" s="21">
        <f>IFERROR(VLOOKUP(PRO!$C359, 'All Indicators - Breakdown'!$C:$GQ, K$1, FALSE), " ")</f>
        <v>1</v>
      </c>
      <c r="L359" s="21">
        <f>IFERROR(VLOOKUP(PRO!$C359, 'All Indicators - Breakdown'!$C:$GQ, L$1, FALSE), " ")</f>
        <v>3</v>
      </c>
      <c r="M359" s="21">
        <f>IFERROR(VLOOKUP(PRO!$C359, 'All Indicators - Breakdown'!$C:$GQ, M$1, FALSE), " ")</f>
        <v>4</v>
      </c>
      <c r="N359">
        <f t="shared" si="23"/>
        <v>5</v>
      </c>
      <c r="O359">
        <f t="shared" si="26"/>
        <v>4</v>
      </c>
      <c r="P359">
        <f t="shared" si="26"/>
        <v>3</v>
      </c>
      <c r="Q359">
        <f t="shared" si="26"/>
        <v>2</v>
      </c>
      <c r="R359">
        <f t="shared" si="26"/>
        <v>2</v>
      </c>
      <c r="S359">
        <f t="shared" si="26"/>
        <v>1</v>
      </c>
      <c r="T359">
        <f t="shared" si="26"/>
        <v>1</v>
      </c>
      <c r="U359">
        <f t="shared" si="26"/>
        <v>1</v>
      </c>
    </row>
    <row r="360" spans="1:21" ht="16.3" thickTop="1" thickBot="1" x14ac:dyDescent="0.3">
      <c r="A360" s="20" t="s">
        <v>860</v>
      </c>
      <c r="B360" s="20" t="s">
        <v>875</v>
      </c>
      <c r="C360" s="20" t="s">
        <v>876</v>
      </c>
      <c r="D360" s="10">
        <f t="shared" si="24"/>
        <v>3</v>
      </c>
      <c r="E360" s="35">
        <f t="shared" si="25"/>
        <v>3.2</v>
      </c>
      <c r="F360" s="21">
        <f>IFERROR(VLOOKUP($C360, 'All Indicators - Breakdown'!$C:$GQ, F$1, FALSE), " ")</f>
        <v>1</v>
      </c>
      <c r="G360" s="21">
        <f>IFERROR(VLOOKUP(PRO!$C360, 'All Indicators - Breakdown'!$C:$GQ, G$1, FALSE), " ")</f>
        <v>1</v>
      </c>
      <c r="H360" s="21">
        <f>IFERROR(VLOOKUP(PRO!$C360, 'All Indicators - Breakdown'!$C:$GQ, H$1, FALSE), " ")</f>
        <v>2</v>
      </c>
      <c r="I360" s="21">
        <f>IFERROR(VLOOKUP(PRO!$C360, 'All Indicators - Breakdown'!$C:$GQ, I$1, FALSE), " ")</f>
        <v>1</v>
      </c>
      <c r="J360" s="21">
        <f>IFERROR(VLOOKUP(PRO!$C360, 'All Indicators - Breakdown'!$C:$GQ, J$1, FALSE), " ")</f>
        <v>5</v>
      </c>
      <c r="K360" s="21">
        <f>IFERROR(VLOOKUP(PRO!$C360, 'All Indicators - Breakdown'!$C:$GQ, K$1, FALSE), " ")</f>
        <v>3</v>
      </c>
      <c r="L360" s="21">
        <f>IFERROR(VLOOKUP(PRO!$C360, 'All Indicators - Breakdown'!$C:$GQ, L$1, FALSE), " ")</f>
        <v>2</v>
      </c>
      <c r="M360" s="21">
        <f>IFERROR(VLOOKUP(PRO!$C360, 'All Indicators - Breakdown'!$C:$GQ, M$1, FALSE), " ")</f>
        <v>4</v>
      </c>
      <c r="N360">
        <f t="shared" si="23"/>
        <v>5</v>
      </c>
      <c r="O360">
        <f t="shared" si="26"/>
        <v>4</v>
      </c>
      <c r="P360">
        <f t="shared" si="26"/>
        <v>3</v>
      </c>
      <c r="Q360">
        <f t="shared" si="26"/>
        <v>2</v>
      </c>
      <c r="R360">
        <f t="shared" si="26"/>
        <v>2</v>
      </c>
      <c r="S360">
        <f t="shared" si="26"/>
        <v>1</v>
      </c>
      <c r="T360">
        <f t="shared" si="26"/>
        <v>1</v>
      </c>
      <c r="U360">
        <f t="shared" si="26"/>
        <v>1</v>
      </c>
    </row>
    <row r="361" spans="1:21" ht="16.3" thickTop="1" thickBot="1" x14ac:dyDescent="0.3">
      <c r="A361" s="20" t="s">
        <v>860</v>
      </c>
      <c r="B361" s="20" t="s">
        <v>877</v>
      </c>
      <c r="C361" s="20" t="s">
        <v>878</v>
      </c>
      <c r="D361" s="10">
        <f t="shared" si="24"/>
        <v>3</v>
      </c>
      <c r="E361" s="35">
        <f t="shared" si="25"/>
        <v>3.2</v>
      </c>
      <c r="F361" s="21">
        <f>IFERROR(VLOOKUP($C361, 'All Indicators - Breakdown'!$C:$GQ, F$1, FALSE), " ")</f>
        <v>1</v>
      </c>
      <c r="G361" s="21">
        <f>IFERROR(VLOOKUP(PRO!$C361, 'All Indicators - Breakdown'!$C:$GQ, G$1, FALSE), " ")</f>
        <v>3</v>
      </c>
      <c r="H361" s="21">
        <f>IFERROR(VLOOKUP(PRO!$C361, 'All Indicators - Breakdown'!$C:$GQ, H$1, FALSE), " ")</f>
        <v>2</v>
      </c>
      <c r="I361" s="21">
        <f>IFERROR(VLOOKUP(PRO!$C361, 'All Indicators - Breakdown'!$C:$GQ, I$1, FALSE), " ")</f>
        <v>1</v>
      </c>
      <c r="J361" s="21">
        <f>IFERROR(VLOOKUP(PRO!$C361, 'All Indicators - Breakdown'!$C:$GQ, J$1, FALSE), " ")</f>
        <v>5</v>
      </c>
      <c r="K361" s="21">
        <f>IFERROR(VLOOKUP(PRO!$C361, 'All Indicators - Breakdown'!$C:$GQ, K$1, FALSE), " ")</f>
        <v>1</v>
      </c>
      <c r="L361" s="21">
        <f>IFERROR(VLOOKUP(PRO!$C361, 'All Indicators - Breakdown'!$C:$GQ, L$1, FALSE), " ")</f>
        <v>2</v>
      </c>
      <c r="M361" s="21">
        <f>IFERROR(VLOOKUP(PRO!$C361, 'All Indicators - Breakdown'!$C:$GQ, M$1, FALSE), " ")</f>
        <v>4</v>
      </c>
      <c r="N361">
        <f t="shared" ref="N361:N404" si="27">LARGE($F361:$M361,N$1)</f>
        <v>5</v>
      </c>
      <c r="O361">
        <f t="shared" si="26"/>
        <v>4</v>
      </c>
      <c r="P361">
        <f t="shared" si="26"/>
        <v>3</v>
      </c>
      <c r="Q361">
        <f t="shared" si="26"/>
        <v>2</v>
      </c>
      <c r="R361">
        <f t="shared" si="26"/>
        <v>2</v>
      </c>
      <c r="S361">
        <f t="shared" si="26"/>
        <v>1</v>
      </c>
      <c r="T361">
        <f t="shared" si="26"/>
        <v>1</v>
      </c>
      <c r="U361">
        <f t="shared" si="26"/>
        <v>1</v>
      </c>
    </row>
    <row r="362" spans="1:21" ht="16.3" thickTop="1" thickBot="1" x14ac:dyDescent="0.3">
      <c r="A362" s="20" t="s">
        <v>860</v>
      </c>
      <c r="B362" s="20" t="s">
        <v>879</v>
      </c>
      <c r="C362" s="20" t="s">
        <v>880</v>
      </c>
      <c r="D362" s="10">
        <f t="shared" si="24"/>
        <v>3</v>
      </c>
      <c r="E362" s="35">
        <f t="shared" si="25"/>
        <v>3.4</v>
      </c>
      <c r="F362" s="21">
        <f>IFERROR(VLOOKUP($C362, 'All Indicators - Breakdown'!$C:$GQ, F$1, FALSE), " ")</f>
        <v>1</v>
      </c>
      <c r="G362" s="21">
        <f>IFERROR(VLOOKUP(PRO!$C362, 'All Indicators - Breakdown'!$C:$GQ, G$1, FALSE), " ")</f>
        <v>2</v>
      </c>
      <c r="H362" s="21">
        <f>IFERROR(VLOOKUP(PRO!$C362, 'All Indicators - Breakdown'!$C:$GQ, H$1, FALSE), " ")</f>
        <v>2</v>
      </c>
      <c r="I362" s="21">
        <f>IFERROR(VLOOKUP(PRO!$C362, 'All Indicators - Breakdown'!$C:$GQ, I$1, FALSE), " ")</f>
        <v>1</v>
      </c>
      <c r="J362" s="21">
        <f>IFERROR(VLOOKUP(PRO!$C362, 'All Indicators - Breakdown'!$C:$GQ, J$1, FALSE), " ")</f>
        <v>5</v>
      </c>
      <c r="K362" s="21">
        <f>IFERROR(VLOOKUP(PRO!$C362, 'All Indicators - Breakdown'!$C:$GQ, K$1, FALSE), " ")</f>
        <v>3</v>
      </c>
      <c r="L362" s="21">
        <f>IFERROR(VLOOKUP(PRO!$C362, 'All Indicators - Breakdown'!$C:$GQ, L$1, FALSE), " ")</f>
        <v>3</v>
      </c>
      <c r="M362" s="21">
        <f>IFERROR(VLOOKUP(PRO!$C362, 'All Indicators - Breakdown'!$C:$GQ, M$1, FALSE), " ")</f>
        <v>4</v>
      </c>
      <c r="N362">
        <f t="shared" si="27"/>
        <v>5</v>
      </c>
      <c r="O362">
        <f t="shared" si="26"/>
        <v>4</v>
      </c>
      <c r="P362">
        <f t="shared" si="26"/>
        <v>3</v>
      </c>
      <c r="Q362">
        <f t="shared" si="26"/>
        <v>3</v>
      </c>
      <c r="R362">
        <f t="shared" si="26"/>
        <v>2</v>
      </c>
      <c r="S362">
        <f t="shared" si="26"/>
        <v>2</v>
      </c>
      <c r="T362">
        <f t="shared" si="26"/>
        <v>1</v>
      </c>
      <c r="U362">
        <f t="shared" si="26"/>
        <v>1</v>
      </c>
    </row>
    <row r="363" spans="1:21" ht="16.3" thickTop="1" thickBot="1" x14ac:dyDescent="0.3">
      <c r="A363" s="20" t="s">
        <v>860</v>
      </c>
      <c r="B363" s="20" t="s">
        <v>881</v>
      </c>
      <c r="C363" s="20" t="s">
        <v>882</v>
      </c>
      <c r="D363" s="10">
        <f t="shared" si="24"/>
        <v>3</v>
      </c>
      <c r="E363" s="35">
        <f t="shared" si="25"/>
        <v>3.4</v>
      </c>
      <c r="F363" s="21">
        <f>IFERROR(VLOOKUP($C363, 'All Indicators - Breakdown'!$C:$GQ, F$1, FALSE), " ")</f>
        <v>1</v>
      </c>
      <c r="G363" s="21">
        <f>IFERROR(VLOOKUP(PRO!$C363, 'All Indicators - Breakdown'!$C:$GQ, G$1, FALSE), " ")</f>
        <v>3</v>
      </c>
      <c r="H363" s="21">
        <f>IFERROR(VLOOKUP(PRO!$C363, 'All Indicators - Breakdown'!$C:$GQ, H$1, FALSE), " ")</f>
        <v>2</v>
      </c>
      <c r="I363" s="21">
        <f>IFERROR(VLOOKUP(PRO!$C363, 'All Indicators - Breakdown'!$C:$GQ, I$1, FALSE), " ")</f>
        <v>1</v>
      </c>
      <c r="J363" s="21">
        <f>IFERROR(VLOOKUP(PRO!$C363, 'All Indicators - Breakdown'!$C:$GQ, J$1, FALSE), " ")</f>
        <v>5</v>
      </c>
      <c r="K363" s="21">
        <f>IFERROR(VLOOKUP(PRO!$C363, 'All Indicators - Breakdown'!$C:$GQ, K$1, FALSE), " ")</f>
        <v>4</v>
      </c>
      <c r="L363" s="21">
        <f>IFERROR(VLOOKUP(PRO!$C363, 'All Indicators - Breakdown'!$C:$GQ, L$1, FALSE), " ")</f>
        <v>2</v>
      </c>
      <c r="M363" s="21">
        <f>IFERROR(VLOOKUP(PRO!$C363, 'All Indicators - Breakdown'!$C:$GQ, M$1, FALSE), " ")</f>
        <v>3</v>
      </c>
      <c r="N363">
        <f t="shared" si="27"/>
        <v>5</v>
      </c>
      <c r="O363">
        <f t="shared" si="26"/>
        <v>4</v>
      </c>
      <c r="P363">
        <f t="shared" si="26"/>
        <v>3</v>
      </c>
      <c r="Q363">
        <f t="shared" si="26"/>
        <v>3</v>
      </c>
      <c r="R363">
        <f t="shared" si="26"/>
        <v>2</v>
      </c>
      <c r="S363">
        <f t="shared" si="26"/>
        <v>2</v>
      </c>
      <c r="T363">
        <f t="shared" si="26"/>
        <v>1</v>
      </c>
      <c r="U363">
        <f t="shared" si="26"/>
        <v>1</v>
      </c>
    </row>
    <row r="364" spans="1:21" ht="16.3" thickTop="1" thickBot="1" x14ac:dyDescent="0.3">
      <c r="A364" s="20" t="s">
        <v>860</v>
      </c>
      <c r="B364" s="20" t="s">
        <v>883</v>
      </c>
      <c r="C364" s="20" t="s">
        <v>884</v>
      </c>
      <c r="D364" s="10">
        <f t="shared" si="24"/>
        <v>4</v>
      </c>
      <c r="E364" s="35">
        <f t="shared" si="25"/>
        <v>3.6</v>
      </c>
      <c r="F364" s="21">
        <f>IFERROR(VLOOKUP($C364, 'All Indicators - Breakdown'!$C:$GQ, F$1, FALSE), " ")</f>
        <v>1</v>
      </c>
      <c r="G364" s="21">
        <f>IFERROR(VLOOKUP(PRO!$C364, 'All Indicators - Breakdown'!$C:$GQ, G$1, FALSE), " ")</f>
        <v>3</v>
      </c>
      <c r="H364" s="21">
        <f>IFERROR(VLOOKUP(PRO!$C364, 'All Indicators - Breakdown'!$C:$GQ, H$1, FALSE), " ")</f>
        <v>3</v>
      </c>
      <c r="I364" s="21">
        <f>IFERROR(VLOOKUP(PRO!$C364, 'All Indicators - Breakdown'!$C:$GQ, I$1, FALSE), " ")</f>
        <v>1</v>
      </c>
      <c r="J364" s="21">
        <f>IFERROR(VLOOKUP(PRO!$C364, 'All Indicators - Breakdown'!$C:$GQ, J$1, FALSE), " ")</f>
        <v>5</v>
      </c>
      <c r="K364" s="21">
        <f>IFERROR(VLOOKUP(PRO!$C364, 'All Indicators - Breakdown'!$C:$GQ, K$1, FALSE), " ")</f>
        <v>3</v>
      </c>
      <c r="L364" s="21">
        <f>IFERROR(VLOOKUP(PRO!$C364, 'All Indicators - Breakdown'!$C:$GQ, L$1, FALSE), " ")</f>
        <v>3</v>
      </c>
      <c r="M364" s="21">
        <f>IFERROR(VLOOKUP(PRO!$C364, 'All Indicators - Breakdown'!$C:$GQ, M$1, FALSE), " ")</f>
        <v>4</v>
      </c>
      <c r="N364">
        <f t="shared" si="27"/>
        <v>5</v>
      </c>
      <c r="O364">
        <f t="shared" si="26"/>
        <v>4</v>
      </c>
      <c r="P364">
        <f t="shared" si="26"/>
        <v>3</v>
      </c>
      <c r="Q364">
        <f t="shared" si="26"/>
        <v>3</v>
      </c>
      <c r="R364">
        <f t="shared" si="26"/>
        <v>3</v>
      </c>
      <c r="S364">
        <f t="shared" si="26"/>
        <v>3</v>
      </c>
      <c r="T364">
        <f t="shared" si="26"/>
        <v>1</v>
      </c>
      <c r="U364">
        <f t="shared" si="26"/>
        <v>1</v>
      </c>
    </row>
    <row r="365" spans="1:21" ht="16.3" thickTop="1" thickBot="1" x14ac:dyDescent="0.3">
      <c r="A365" s="20" t="s">
        <v>860</v>
      </c>
      <c r="B365" s="20" t="s">
        <v>885</v>
      </c>
      <c r="C365" s="20" t="s">
        <v>886</v>
      </c>
      <c r="D365" s="10">
        <f t="shared" si="24"/>
        <v>4</v>
      </c>
      <c r="E365" s="35">
        <f t="shared" si="25"/>
        <v>3.8</v>
      </c>
      <c r="F365" s="21">
        <f>IFERROR(VLOOKUP($C365, 'All Indicators - Breakdown'!$C:$GQ, F$1, FALSE), " ")</f>
        <v>1</v>
      </c>
      <c r="G365" s="21">
        <f>IFERROR(VLOOKUP(PRO!$C365, 'All Indicators - Breakdown'!$C:$GQ, G$1, FALSE), " ")</f>
        <v>3</v>
      </c>
      <c r="H365" s="21">
        <f>IFERROR(VLOOKUP(PRO!$C365, 'All Indicators - Breakdown'!$C:$GQ, H$1, FALSE), " ")</f>
        <v>2</v>
      </c>
      <c r="I365" s="21">
        <f>IFERROR(VLOOKUP(PRO!$C365, 'All Indicators - Breakdown'!$C:$GQ, I$1, FALSE), " ")</f>
        <v>1</v>
      </c>
      <c r="J365" s="21">
        <f>IFERROR(VLOOKUP(PRO!$C365, 'All Indicators - Breakdown'!$C:$GQ, J$1, FALSE), " ")</f>
        <v>5</v>
      </c>
      <c r="K365" s="21">
        <f>IFERROR(VLOOKUP(PRO!$C365, 'All Indicators - Breakdown'!$C:$GQ, K$1, FALSE), " ")</f>
        <v>4</v>
      </c>
      <c r="L365" s="21">
        <f>IFERROR(VLOOKUP(PRO!$C365, 'All Indicators - Breakdown'!$C:$GQ, L$1, FALSE), " ")</f>
        <v>3</v>
      </c>
      <c r="M365" s="21">
        <f>IFERROR(VLOOKUP(PRO!$C365, 'All Indicators - Breakdown'!$C:$GQ, M$1, FALSE), " ")</f>
        <v>4</v>
      </c>
      <c r="N365">
        <f t="shared" si="27"/>
        <v>5</v>
      </c>
      <c r="O365">
        <f t="shared" si="26"/>
        <v>4</v>
      </c>
      <c r="P365">
        <f t="shared" si="26"/>
        <v>4</v>
      </c>
      <c r="Q365">
        <f t="shared" si="26"/>
        <v>3</v>
      </c>
      <c r="R365">
        <f t="shared" si="26"/>
        <v>3</v>
      </c>
      <c r="S365">
        <f t="shared" si="26"/>
        <v>2</v>
      </c>
      <c r="T365">
        <f t="shared" si="26"/>
        <v>1</v>
      </c>
      <c r="U365">
        <f t="shared" si="26"/>
        <v>1</v>
      </c>
    </row>
    <row r="366" spans="1:21" ht="16.3" hidden="1" thickTop="1" thickBot="1" x14ac:dyDescent="0.3">
      <c r="A366" s="20" t="s">
        <v>887</v>
      </c>
      <c r="B366" s="20" t="s">
        <v>888</v>
      </c>
      <c r="C366" s="20" t="s">
        <v>889</v>
      </c>
      <c r="D366" s="10">
        <f t="shared" si="24"/>
        <v>3</v>
      </c>
      <c r="E366" s="35">
        <f t="shared" si="25"/>
        <v>3.2</v>
      </c>
      <c r="F366" s="21">
        <f>IFERROR(VLOOKUP($C366, 'All Indicators - Breakdown'!$C:$GQ, F$1, FALSE), " ")</f>
        <v>2</v>
      </c>
      <c r="G366" s="21">
        <f>IFERROR(VLOOKUP(PRO!$C366, 'All Indicators - Breakdown'!$C:$GQ, G$1, FALSE), " ")</f>
        <v>2</v>
      </c>
      <c r="H366" s="21">
        <f>IFERROR(VLOOKUP(PRO!$C366, 'All Indicators - Breakdown'!$C:$GQ, H$1, FALSE), " ")</f>
        <v>2</v>
      </c>
      <c r="I366" s="21">
        <f>IFERROR(VLOOKUP(PRO!$C366, 'All Indicators - Breakdown'!$C:$GQ, I$1, FALSE), " ")</f>
        <v>1</v>
      </c>
      <c r="J366" s="21">
        <f>IFERROR(VLOOKUP(PRO!$C366, 'All Indicators - Breakdown'!$C:$GQ, J$1, FALSE), " ")</f>
        <v>4</v>
      </c>
      <c r="K366" s="21">
        <f>IFERROR(VLOOKUP(PRO!$C366, 'All Indicators - Breakdown'!$C:$GQ, K$1, FALSE), " ")</f>
        <v>4</v>
      </c>
      <c r="L366" s="21">
        <f>IFERROR(VLOOKUP(PRO!$C366, 'All Indicators - Breakdown'!$C:$GQ, L$1, FALSE), " ")</f>
        <v>2</v>
      </c>
      <c r="M366" s="21">
        <f>IFERROR(VLOOKUP(PRO!$C366, 'All Indicators - Breakdown'!$C:$GQ, M$1, FALSE), " ")</f>
        <v>4</v>
      </c>
      <c r="N366">
        <f t="shared" si="27"/>
        <v>4</v>
      </c>
      <c r="O366">
        <f t="shared" si="26"/>
        <v>4</v>
      </c>
      <c r="P366">
        <f t="shared" si="26"/>
        <v>4</v>
      </c>
      <c r="Q366">
        <f t="shared" si="26"/>
        <v>2</v>
      </c>
      <c r="R366">
        <f t="shared" si="26"/>
        <v>2</v>
      </c>
      <c r="S366">
        <f t="shared" si="26"/>
        <v>2</v>
      </c>
      <c r="T366">
        <f t="shared" si="26"/>
        <v>2</v>
      </c>
      <c r="U366">
        <f t="shared" si="26"/>
        <v>1</v>
      </c>
    </row>
    <row r="367" spans="1:21" ht="16.3" thickTop="1" thickBot="1" x14ac:dyDescent="0.3">
      <c r="A367" s="20" t="s">
        <v>887</v>
      </c>
      <c r="B367" s="20" t="s">
        <v>890</v>
      </c>
      <c r="C367" s="20" t="s">
        <v>891</v>
      </c>
      <c r="D367" s="10">
        <f t="shared" si="24"/>
        <v>3</v>
      </c>
      <c r="E367" s="35">
        <f t="shared" si="25"/>
        <v>3.2</v>
      </c>
      <c r="F367" s="21">
        <f>IFERROR(VLOOKUP($C367, 'All Indicators - Breakdown'!$C:$GQ, F$1, FALSE), " ")</f>
        <v>1</v>
      </c>
      <c r="G367" s="21">
        <f>IFERROR(VLOOKUP(PRO!$C367, 'All Indicators - Breakdown'!$C:$GQ, G$1, FALSE), " ")</f>
        <v>3</v>
      </c>
      <c r="H367" s="21">
        <f>IFERROR(VLOOKUP(PRO!$C367, 'All Indicators - Breakdown'!$C:$GQ, H$1, FALSE), " ")</f>
        <v>2</v>
      </c>
      <c r="I367" s="21">
        <f>IFERROR(VLOOKUP(PRO!$C367, 'All Indicators - Breakdown'!$C:$GQ, I$1, FALSE), " ")</f>
        <v>1</v>
      </c>
      <c r="J367" s="21">
        <f>IFERROR(VLOOKUP(PRO!$C367, 'All Indicators - Breakdown'!$C:$GQ, J$1, FALSE), " ")</f>
        <v>4</v>
      </c>
      <c r="K367" s="21">
        <f>IFERROR(VLOOKUP(PRO!$C367, 'All Indicators - Breakdown'!$C:$GQ, K$1, FALSE), " ")</f>
        <v>4</v>
      </c>
      <c r="L367" s="21">
        <f>IFERROR(VLOOKUP(PRO!$C367, 'All Indicators - Breakdown'!$C:$GQ, L$1, FALSE), " ")</f>
        <v>2</v>
      </c>
      <c r="M367" s="21">
        <f>IFERROR(VLOOKUP(PRO!$C367, 'All Indicators - Breakdown'!$C:$GQ, M$1, FALSE), " ")</f>
        <v>3</v>
      </c>
      <c r="N367">
        <f t="shared" si="27"/>
        <v>4</v>
      </c>
      <c r="O367">
        <f t="shared" si="26"/>
        <v>4</v>
      </c>
      <c r="P367">
        <f t="shared" si="26"/>
        <v>3</v>
      </c>
      <c r="Q367">
        <f t="shared" si="26"/>
        <v>3</v>
      </c>
      <c r="R367">
        <f t="shared" si="26"/>
        <v>2</v>
      </c>
      <c r="S367">
        <f t="shared" si="26"/>
        <v>2</v>
      </c>
      <c r="T367">
        <f t="shared" si="26"/>
        <v>1</v>
      </c>
      <c r="U367">
        <f t="shared" si="26"/>
        <v>1</v>
      </c>
    </row>
    <row r="368" spans="1:21" ht="16.3" thickTop="1" thickBot="1" x14ac:dyDescent="0.3">
      <c r="A368" s="20" t="s">
        <v>887</v>
      </c>
      <c r="B368" s="20" t="s">
        <v>892</v>
      </c>
      <c r="C368" s="20" t="s">
        <v>893</v>
      </c>
      <c r="D368" s="10">
        <f t="shared" si="24"/>
        <v>3</v>
      </c>
      <c r="E368" s="35">
        <f t="shared" si="25"/>
        <v>3</v>
      </c>
      <c r="F368" s="21">
        <f>IFERROR(VLOOKUP($C368, 'All Indicators - Breakdown'!$C:$GQ, F$1, FALSE), " ")</f>
        <v>1</v>
      </c>
      <c r="G368" s="21">
        <f>IFERROR(VLOOKUP(PRO!$C368, 'All Indicators - Breakdown'!$C:$GQ, G$1, FALSE), " ")</f>
        <v>3</v>
      </c>
      <c r="H368" s="21">
        <f>IFERROR(VLOOKUP(PRO!$C368, 'All Indicators - Breakdown'!$C:$GQ, H$1, FALSE), " ")</f>
        <v>2</v>
      </c>
      <c r="I368" s="21">
        <f>IFERROR(VLOOKUP(PRO!$C368, 'All Indicators - Breakdown'!$C:$GQ, I$1, FALSE), " ")</f>
        <v>1</v>
      </c>
      <c r="J368" s="21">
        <f>IFERROR(VLOOKUP(PRO!$C368, 'All Indicators - Breakdown'!$C:$GQ, J$1, FALSE), " ")</f>
        <v>4</v>
      </c>
      <c r="K368" s="21">
        <f>IFERROR(VLOOKUP(PRO!$C368, 'All Indicators - Breakdown'!$C:$GQ, K$1, FALSE), " ")</f>
        <v>4</v>
      </c>
      <c r="L368" s="21">
        <f>IFERROR(VLOOKUP(PRO!$C368, 'All Indicators - Breakdown'!$C:$GQ, L$1, FALSE), " ")</f>
        <v>2</v>
      </c>
      <c r="M368" s="21">
        <f>IFERROR(VLOOKUP(PRO!$C368, 'All Indicators - Breakdown'!$C:$GQ, M$1, FALSE), " ")</f>
        <v>2</v>
      </c>
      <c r="N368">
        <f t="shared" si="27"/>
        <v>4</v>
      </c>
      <c r="O368">
        <f t="shared" si="26"/>
        <v>4</v>
      </c>
      <c r="P368">
        <f t="shared" si="26"/>
        <v>3</v>
      </c>
      <c r="Q368">
        <f t="shared" si="26"/>
        <v>2</v>
      </c>
      <c r="R368">
        <f t="shared" si="26"/>
        <v>2</v>
      </c>
      <c r="S368">
        <f t="shared" si="26"/>
        <v>2</v>
      </c>
      <c r="T368">
        <f t="shared" si="26"/>
        <v>1</v>
      </c>
      <c r="U368">
        <f t="shared" si="26"/>
        <v>1</v>
      </c>
    </row>
    <row r="369" spans="1:21" ht="16.3" hidden="1" thickTop="1" thickBot="1" x14ac:dyDescent="0.3">
      <c r="A369" s="20" t="s">
        <v>887</v>
      </c>
      <c r="B369" s="20" t="s">
        <v>894</v>
      </c>
      <c r="C369" s="20" t="s">
        <v>895</v>
      </c>
      <c r="D369" s="10">
        <f t="shared" si="24"/>
        <v>4</v>
      </c>
      <c r="E369" s="35">
        <f t="shared" si="25"/>
        <v>3.6</v>
      </c>
      <c r="F369" s="21">
        <f>IFERROR(VLOOKUP($C369, 'All Indicators - Breakdown'!$C:$GQ, F$1, FALSE), " ")</f>
        <v>3</v>
      </c>
      <c r="G369" s="21">
        <f>IFERROR(VLOOKUP(PRO!$C369, 'All Indicators - Breakdown'!$C:$GQ, G$1, FALSE), " ")</f>
        <v>3</v>
      </c>
      <c r="H369" s="21">
        <f>IFERROR(VLOOKUP(PRO!$C369, 'All Indicators - Breakdown'!$C:$GQ, H$1, FALSE), " ")</f>
        <v>3</v>
      </c>
      <c r="I369" s="21">
        <f>IFERROR(VLOOKUP(PRO!$C369, 'All Indicators - Breakdown'!$C:$GQ, I$1, FALSE), " ")</f>
        <v>1</v>
      </c>
      <c r="J369" s="21">
        <f>IFERROR(VLOOKUP(PRO!$C369, 'All Indicators - Breakdown'!$C:$GQ, J$1, FALSE), " ")</f>
        <v>5</v>
      </c>
      <c r="K369" s="21">
        <f>IFERROR(VLOOKUP(PRO!$C369, 'All Indicators - Breakdown'!$C:$GQ, K$1, FALSE), " ")</f>
        <v>1</v>
      </c>
      <c r="L369" s="21">
        <f>IFERROR(VLOOKUP(PRO!$C369, 'All Indicators - Breakdown'!$C:$GQ, L$1, FALSE), " ")</f>
        <v>2</v>
      </c>
      <c r="M369" s="21">
        <f>IFERROR(VLOOKUP(PRO!$C369, 'All Indicators - Breakdown'!$C:$GQ, M$1, FALSE), " ")</f>
        <v>4</v>
      </c>
      <c r="N369">
        <f t="shared" si="27"/>
        <v>5</v>
      </c>
      <c r="O369">
        <f t="shared" si="26"/>
        <v>4</v>
      </c>
      <c r="P369">
        <f t="shared" si="26"/>
        <v>3</v>
      </c>
      <c r="Q369">
        <f t="shared" si="26"/>
        <v>3</v>
      </c>
      <c r="R369">
        <f t="shared" si="26"/>
        <v>3</v>
      </c>
      <c r="S369">
        <f t="shared" si="26"/>
        <v>2</v>
      </c>
      <c r="T369">
        <f t="shared" ref="O369:U404" si="28">LARGE($F369:$M369,T$1)</f>
        <v>1</v>
      </c>
      <c r="U369">
        <f t="shared" si="28"/>
        <v>1</v>
      </c>
    </row>
    <row r="370" spans="1:21" ht="16.3" thickTop="1" thickBot="1" x14ac:dyDescent="0.3">
      <c r="A370" s="20" t="s">
        <v>887</v>
      </c>
      <c r="B370" s="20" t="s">
        <v>896</v>
      </c>
      <c r="C370" s="20" t="s">
        <v>897</v>
      </c>
      <c r="D370" s="10">
        <f t="shared" si="24"/>
        <v>3</v>
      </c>
      <c r="E370" s="35">
        <f t="shared" si="25"/>
        <v>3.4</v>
      </c>
      <c r="F370" s="21">
        <f>IFERROR(VLOOKUP($C370, 'All Indicators - Breakdown'!$C:$GQ, F$1, FALSE), " ")</f>
        <v>1</v>
      </c>
      <c r="G370" s="21">
        <f>IFERROR(VLOOKUP(PRO!$C370, 'All Indicators - Breakdown'!$C:$GQ, G$1, FALSE), " ")</f>
        <v>2</v>
      </c>
      <c r="H370" s="21">
        <f>IFERROR(VLOOKUP(PRO!$C370, 'All Indicators - Breakdown'!$C:$GQ, H$1, FALSE), " ")</f>
        <v>3</v>
      </c>
      <c r="I370" s="21">
        <f>IFERROR(VLOOKUP(PRO!$C370, 'All Indicators - Breakdown'!$C:$GQ, I$1, FALSE), " ")</f>
        <v>1</v>
      </c>
      <c r="J370" s="21">
        <f>IFERROR(VLOOKUP(PRO!$C370, 'All Indicators - Breakdown'!$C:$GQ, J$1, FALSE), " ")</f>
        <v>5</v>
      </c>
      <c r="K370" s="21">
        <f>IFERROR(VLOOKUP(PRO!$C370, 'All Indicators - Breakdown'!$C:$GQ, K$1, FALSE), " ")</f>
        <v>3</v>
      </c>
      <c r="L370" s="21">
        <f>IFERROR(VLOOKUP(PRO!$C370, 'All Indicators - Breakdown'!$C:$GQ, L$1, FALSE), " ")</f>
        <v>2</v>
      </c>
      <c r="M370" s="21">
        <f>IFERROR(VLOOKUP(PRO!$C370, 'All Indicators - Breakdown'!$C:$GQ, M$1, FALSE), " ")</f>
        <v>4</v>
      </c>
      <c r="N370">
        <f t="shared" si="27"/>
        <v>5</v>
      </c>
      <c r="O370">
        <f t="shared" si="28"/>
        <v>4</v>
      </c>
      <c r="P370">
        <f t="shared" si="28"/>
        <v>3</v>
      </c>
      <c r="Q370">
        <f t="shared" si="28"/>
        <v>3</v>
      </c>
      <c r="R370">
        <f t="shared" si="28"/>
        <v>2</v>
      </c>
      <c r="S370">
        <f t="shared" si="28"/>
        <v>2</v>
      </c>
      <c r="T370">
        <f t="shared" si="28"/>
        <v>1</v>
      </c>
      <c r="U370">
        <f t="shared" si="28"/>
        <v>1</v>
      </c>
    </row>
    <row r="371" spans="1:21" ht="16.3" thickTop="1" thickBot="1" x14ac:dyDescent="0.3">
      <c r="A371" s="20" t="s">
        <v>887</v>
      </c>
      <c r="B371" s="20" t="s">
        <v>898</v>
      </c>
      <c r="C371" s="20" t="s">
        <v>899</v>
      </c>
      <c r="D371" s="10">
        <f t="shared" si="24"/>
        <v>3</v>
      </c>
      <c r="E371" s="35">
        <f t="shared" si="25"/>
        <v>3.4</v>
      </c>
      <c r="F371" s="21">
        <f>IFERROR(VLOOKUP($C371, 'All Indicators - Breakdown'!$C:$GQ, F$1, FALSE), " ")</f>
        <v>2</v>
      </c>
      <c r="G371" s="21">
        <f>IFERROR(VLOOKUP(PRO!$C371, 'All Indicators - Breakdown'!$C:$GQ, G$1, FALSE), " ")</f>
        <v>3</v>
      </c>
      <c r="H371" s="21">
        <f>IFERROR(VLOOKUP(PRO!$C371, 'All Indicators - Breakdown'!$C:$GQ, H$1, FALSE), " ")</f>
        <v>3</v>
      </c>
      <c r="I371" s="21">
        <f>IFERROR(VLOOKUP(PRO!$C371, 'All Indicators - Breakdown'!$C:$GQ, I$1, FALSE), " ")</f>
        <v>1</v>
      </c>
      <c r="J371" s="21">
        <f>IFERROR(VLOOKUP(PRO!$C371, 'All Indicators - Breakdown'!$C:$GQ, J$1, FALSE), " ")</f>
        <v>4</v>
      </c>
      <c r="K371" s="21">
        <f>IFERROR(VLOOKUP(PRO!$C371, 'All Indicators - Breakdown'!$C:$GQ, K$1, FALSE), " ")</f>
        <v>3</v>
      </c>
      <c r="L371" s="21">
        <f>IFERROR(VLOOKUP(PRO!$C371, 'All Indicators - Breakdown'!$C:$GQ, L$1, FALSE), " ")</f>
        <v>2</v>
      </c>
      <c r="M371" s="21">
        <f>IFERROR(VLOOKUP(PRO!$C371, 'All Indicators - Breakdown'!$C:$GQ, M$1, FALSE), " ")</f>
        <v>4</v>
      </c>
      <c r="N371">
        <f t="shared" si="27"/>
        <v>4</v>
      </c>
      <c r="O371">
        <f t="shared" si="28"/>
        <v>4</v>
      </c>
      <c r="P371">
        <f t="shared" si="28"/>
        <v>3</v>
      </c>
      <c r="Q371">
        <f t="shared" si="28"/>
        <v>3</v>
      </c>
      <c r="R371">
        <f t="shared" si="28"/>
        <v>3</v>
      </c>
      <c r="S371">
        <f t="shared" si="28"/>
        <v>2</v>
      </c>
      <c r="T371">
        <f t="shared" si="28"/>
        <v>2</v>
      </c>
      <c r="U371">
        <f t="shared" si="28"/>
        <v>1</v>
      </c>
    </row>
    <row r="372" spans="1:21" ht="16.3" thickTop="1" thickBot="1" x14ac:dyDescent="0.3">
      <c r="A372" s="20" t="s">
        <v>887</v>
      </c>
      <c r="B372" s="20" t="s">
        <v>900</v>
      </c>
      <c r="C372" s="20" t="s">
        <v>901</v>
      </c>
      <c r="D372" s="10">
        <f t="shared" si="24"/>
        <v>4</v>
      </c>
      <c r="E372" s="35">
        <f t="shared" si="25"/>
        <v>3.6</v>
      </c>
      <c r="F372" s="21">
        <f>IFERROR(VLOOKUP($C372, 'All Indicators - Breakdown'!$C:$GQ, F$1, FALSE), " ")</f>
        <v>2</v>
      </c>
      <c r="G372" s="21">
        <f>IFERROR(VLOOKUP(PRO!$C372, 'All Indicators - Breakdown'!$C:$GQ, G$1, FALSE), " ")</f>
        <v>3</v>
      </c>
      <c r="H372" s="21">
        <f>IFERROR(VLOOKUP(PRO!$C372, 'All Indicators - Breakdown'!$C:$GQ, H$1, FALSE), " ")</f>
        <v>3</v>
      </c>
      <c r="I372" s="21">
        <f>IFERROR(VLOOKUP(PRO!$C372, 'All Indicators - Breakdown'!$C:$GQ, I$1, FALSE), " ")</f>
        <v>1</v>
      </c>
      <c r="J372" s="21">
        <f>IFERROR(VLOOKUP(PRO!$C372, 'All Indicators - Breakdown'!$C:$GQ, J$1, FALSE), " ")</f>
        <v>5</v>
      </c>
      <c r="K372" s="21">
        <f>IFERROR(VLOOKUP(PRO!$C372, 'All Indicators - Breakdown'!$C:$GQ, K$1, FALSE), " ")</f>
        <v>3</v>
      </c>
      <c r="L372" s="21">
        <f>IFERROR(VLOOKUP(PRO!$C372, 'All Indicators - Breakdown'!$C:$GQ, L$1, FALSE), " ")</f>
        <v>2</v>
      </c>
      <c r="M372" s="21">
        <f>IFERROR(VLOOKUP(PRO!$C372, 'All Indicators - Breakdown'!$C:$GQ, M$1, FALSE), " ")</f>
        <v>4</v>
      </c>
      <c r="N372">
        <f t="shared" si="27"/>
        <v>5</v>
      </c>
      <c r="O372">
        <f t="shared" si="28"/>
        <v>4</v>
      </c>
      <c r="P372">
        <f t="shared" si="28"/>
        <v>3</v>
      </c>
      <c r="Q372">
        <f t="shared" si="28"/>
        <v>3</v>
      </c>
      <c r="R372">
        <f t="shared" si="28"/>
        <v>3</v>
      </c>
      <c r="S372">
        <f t="shared" si="28"/>
        <v>2</v>
      </c>
      <c r="T372">
        <f t="shared" si="28"/>
        <v>2</v>
      </c>
      <c r="U372">
        <f t="shared" si="28"/>
        <v>1</v>
      </c>
    </row>
    <row r="373" spans="1:21" ht="16.3" thickTop="1" thickBot="1" x14ac:dyDescent="0.3">
      <c r="A373" s="20" t="s">
        <v>902</v>
      </c>
      <c r="B373" s="20" t="s">
        <v>902</v>
      </c>
      <c r="C373" s="20" t="s">
        <v>903</v>
      </c>
      <c r="D373" s="10">
        <f t="shared" si="24"/>
        <v>1</v>
      </c>
      <c r="E373" s="35">
        <f t="shared" si="25"/>
        <v>1.4</v>
      </c>
      <c r="F373" s="21">
        <f>IFERROR(VLOOKUP($C373, 'All Indicators - Breakdown'!$C:$GQ, F$1, FALSE), " ")</f>
        <v>1</v>
      </c>
      <c r="G373" s="21">
        <f>IFERROR(VLOOKUP(PRO!$C373, 'All Indicators - Breakdown'!$C:$GQ, G$1, FALSE), " ")</f>
        <v>1</v>
      </c>
      <c r="H373" s="21">
        <f>IFERROR(VLOOKUP(PRO!$C373, 'All Indicators - Breakdown'!$C:$GQ, H$1, FALSE), " ")</f>
        <v>1</v>
      </c>
      <c r="I373" s="21">
        <f>IFERROR(VLOOKUP(PRO!$C373, 'All Indicators - Breakdown'!$C:$GQ, I$1, FALSE), " ")</f>
        <v>1</v>
      </c>
      <c r="J373" s="21">
        <f>IFERROR(VLOOKUP(PRO!$C373, 'All Indicators - Breakdown'!$C:$GQ, J$1, FALSE), " ")</f>
        <v>1</v>
      </c>
      <c r="K373" s="21">
        <f>IFERROR(VLOOKUP(PRO!$C373, 'All Indicators - Breakdown'!$C:$GQ, K$1, FALSE), " ")</f>
        <v>1</v>
      </c>
      <c r="L373" s="21">
        <f>IFERROR(VLOOKUP(PRO!$C373, 'All Indicators - Breakdown'!$C:$GQ, L$1, FALSE), " ")</f>
        <v>1</v>
      </c>
      <c r="M373" s="21">
        <f>IFERROR(VLOOKUP(PRO!$C373, 'All Indicators - Breakdown'!$C:$GQ, M$1, FALSE), " ")</f>
        <v>3</v>
      </c>
      <c r="N373">
        <f t="shared" si="27"/>
        <v>3</v>
      </c>
      <c r="O373">
        <f t="shared" si="28"/>
        <v>1</v>
      </c>
      <c r="P373">
        <f t="shared" si="28"/>
        <v>1</v>
      </c>
      <c r="Q373">
        <f t="shared" si="28"/>
        <v>1</v>
      </c>
      <c r="R373">
        <f t="shared" si="28"/>
        <v>1</v>
      </c>
      <c r="S373">
        <f t="shared" si="28"/>
        <v>1</v>
      </c>
      <c r="T373">
        <f t="shared" si="28"/>
        <v>1</v>
      </c>
      <c r="U373">
        <f t="shared" si="28"/>
        <v>1</v>
      </c>
    </row>
    <row r="374" spans="1:21" ht="16.3" thickTop="1" thickBot="1" x14ac:dyDescent="0.3">
      <c r="A374" s="20" t="s">
        <v>902</v>
      </c>
      <c r="B374" s="20" t="s">
        <v>904</v>
      </c>
      <c r="C374" s="20" t="s">
        <v>905</v>
      </c>
      <c r="D374" s="10">
        <f t="shared" si="24"/>
        <v>3</v>
      </c>
      <c r="E374" s="35">
        <f t="shared" si="25"/>
        <v>2.6</v>
      </c>
      <c r="F374" s="21">
        <f>IFERROR(VLOOKUP($C374, 'All Indicators - Breakdown'!$C:$GQ, F$1, FALSE), " ")</f>
        <v>1</v>
      </c>
      <c r="G374" s="21">
        <f>IFERROR(VLOOKUP(PRO!$C374, 'All Indicators - Breakdown'!$C:$GQ, G$1, FALSE), " ")</f>
        <v>1</v>
      </c>
      <c r="H374" s="21">
        <f>IFERROR(VLOOKUP(PRO!$C374, 'All Indicators - Breakdown'!$C:$GQ, H$1, FALSE), " ")</f>
        <v>2</v>
      </c>
      <c r="I374" s="21">
        <f>IFERROR(VLOOKUP(PRO!$C374, 'All Indicators - Breakdown'!$C:$GQ, I$1, FALSE), " ")</f>
        <v>1</v>
      </c>
      <c r="J374" s="21">
        <f>IFERROR(VLOOKUP(PRO!$C374, 'All Indicators - Breakdown'!$C:$GQ, J$1, FALSE), " ")</f>
        <v>1</v>
      </c>
      <c r="K374" s="21">
        <f>IFERROR(VLOOKUP(PRO!$C374, 'All Indicators - Breakdown'!$C:$GQ, K$1, FALSE), " ")</f>
        <v>3</v>
      </c>
      <c r="L374" s="21">
        <f>IFERROR(VLOOKUP(PRO!$C374, 'All Indicators - Breakdown'!$C:$GQ, L$1, FALSE), " ")</f>
        <v>3</v>
      </c>
      <c r="M374" s="21">
        <f>IFERROR(VLOOKUP(PRO!$C374, 'All Indicators - Breakdown'!$C:$GQ, M$1, FALSE), " ")</f>
        <v>4</v>
      </c>
      <c r="N374">
        <f t="shared" si="27"/>
        <v>4</v>
      </c>
      <c r="O374">
        <f t="shared" si="28"/>
        <v>3</v>
      </c>
      <c r="P374">
        <f t="shared" si="28"/>
        <v>3</v>
      </c>
      <c r="Q374">
        <f t="shared" si="28"/>
        <v>2</v>
      </c>
      <c r="R374">
        <f t="shared" si="28"/>
        <v>1</v>
      </c>
      <c r="S374">
        <f t="shared" si="28"/>
        <v>1</v>
      </c>
      <c r="T374">
        <f t="shared" si="28"/>
        <v>1</v>
      </c>
      <c r="U374">
        <f t="shared" si="28"/>
        <v>1</v>
      </c>
    </row>
    <row r="375" spans="1:21" ht="16.3" thickTop="1" thickBot="1" x14ac:dyDescent="0.3">
      <c r="A375" s="20" t="s">
        <v>902</v>
      </c>
      <c r="B375" s="20" t="s">
        <v>906</v>
      </c>
      <c r="C375" s="20" t="s">
        <v>907</v>
      </c>
      <c r="D375" s="10">
        <f t="shared" si="24"/>
        <v>3</v>
      </c>
      <c r="E375" s="35">
        <f t="shared" si="25"/>
        <v>2.8</v>
      </c>
      <c r="F375" s="21">
        <f>IFERROR(VLOOKUP($C375, 'All Indicators - Breakdown'!$C:$GQ, F$1, FALSE), " ")</f>
        <v>1</v>
      </c>
      <c r="G375" s="21">
        <f>IFERROR(VLOOKUP(PRO!$C375, 'All Indicators - Breakdown'!$C:$GQ, G$1, FALSE), " ")</f>
        <v>2</v>
      </c>
      <c r="H375" s="21">
        <f>IFERROR(VLOOKUP(PRO!$C375, 'All Indicators - Breakdown'!$C:$GQ, H$1, FALSE), " ")</f>
        <v>2</v>
      </c>
      <c r="I375" s="21">
        <f>IFERROR(VLOOKUP(PRO!$C375, 'All Indicators - Breakdown'!$C:$GQ, I$1, FALSE), " ")</f>
        <v>1</v>
      </c>
      <c r="J375" s="21">
        <f>IFERROR(VLOOKUP(PRO!$C375, 'All Indicators - Breakdown'!$C:$GQ, J$1, FALSE), " ")</f>
        <v>4</v>
      </c>
      <c r="K375" s="21">
        <f>IFERROR(VLOOKUP(PRO!$C375, 'All Indicators - Breakdown'!$C:$GQ, K$1, FALSE), " ")</f>
        <v>3</v>
      </c>
      <c r="L375" s="21">
        <f>IFERROR(VLOOKUP(PRO!$C375, 'All Indicators - Breakdown'!$C:$GQ, L$1, FALSE), " ")</f>
        <v>2</v>
      </c>
      <c r="M375" s="21">
        <f>IFERROR(VLOOKUP(PRO!$C375, 'All Indicators - Breakdown'!$C:$GQ, M$1, FALSE), " ")</f>
        <v>3</v>
      </c>
      <c r="N375">
        <f t="shared" si="27"/>
        <v>4</v>
      </c>
      <c r="O375">
        <f t="shared" si="28"/>
        <v>3</v>
      </c>
      <c r="P375">
        <f t="shared" si="28"/>
        <v>3</v>
      </c>
      <c r="Q375">
        <f t="shared" si="28"/>
        <v>2</v>
      </c>
      <c r="R375">
        <f t="shared" si="28"/>
        <v>2</v>
      </c>
      <c r="S375">
        <f t="shared" si="28"/>
        <v>2</v>
      </c>
      <c r="T375">
        <f t="shared" si="28"/>
        <v>1</v>
      </c>
      <c r="U375">
        <f t="shared" si="28"/>
        <v>1</v>
      </c>
    </row>
    <row r="376" spans="1:21" ht="16.3" thickTop="1" thickBot="1" x14ac:dyDescent="0.3">
      <c r="A376" s="20" t="s">
        <v>902</v>
      </c>
      <c r="B376" s="20" t="s">
        <v>908</v>
      </c>
      <c r="C376" s="20" t="s">
        <v>909</v>
      </c>
      <c r="D376" s="10">
        <f t="shared" si="24"/>
        <v>4</v>
      </c>
      <c r="E376" s="35">
        <f t="shared" si="25"/>
        <v>3.6</v>
      </c>
      <c r="F376" s="21">
        <f>IFERROR(VLOOKUP($C376, 'All Indicators - Breakdown'!$C:$GQ, F$1, FALSE), " ")</f>
        <v>1</v>
      </c>
      <c r="G376" s="21">
        <f>IFERROR(VLOOKUP(PRO!$C376, 'All Indicators - Breakdown'!$C:$GQ, G$1, FALSE), " ")</f>
        <v>3</v>
      </c>
      <c r="H376" s="21">
        <f>IFERROR(VLOOKUP(PRO!$C376, 'All Indicators - Breakdown'!$C:$GQ, H$1, FALSE), " ")</f>
        <v>2</v>
      </c>
      <c r="I376" s="21">
        <f>IFERROR(VLOOKUP(PRO!$C376, 'All Indicators - Breakdown'!$C:$GQ, I$1, FALSE), " ")</f>
        <v>1</v>
      </c>
      <c r="J376" s="21">
        <f>IFERROR(VLOOKUP(PRO!$C376, 'All Indicators - Breakdown'!$C:$GQ, J$1, FALSE), " ")</f>
        <v>4</v>
      </c>
      <c r="K376" s="21">
        <f>IFERROR(VLOOKUP(PRO!$C376, 'All Indicators - Breakdown'!$C:$GQ, K$1, FALSE), " ")</f>
        <v>4</v>
      </c>
      <c r="L376" s="21">
        <f>IFERROR(VLOOKUP(PRO!$C376, 'All Indicators - Breakdown'!$C:$GQ, L$1, FALSE), " ")</f>
        <v>3</v>
      </c>
      <c r="M376" s="21">
        <f>IFERROR(VLOOKUP(PRO!$C376, 'All Indicators - Breakdown'!$C:$GQ, M$1, FALSE), " ")</f>
        <v>4</v>
      </c>
      <c r="N376">
        <f t="shared" si="27"/>
        <v>4</v>
      </c>
      <c r="O376">
        <f t="shared" si="28"/>
        <v>4</v>
      </c>
      <c r="P376">
        <f t="shared" si="28"/>
        <v>4</v>
      </c>
      <c r="Q376">
        <f t="shared" si="28"/>
        <v>3</v>
      </c>
      <c r="R376">
        <f t="shared" si="28"/>
        <v>3</v>
      </c>
      <c r="S376">
        <f t="shared" si="28"/>
        <v>2</v>
      </c>
      <c r="T376">
        <f t="shared" si="28"/>
        <v>1</v>
      </c>
      <c r="U376">
        <f t="shared" si="28"/>
        <v>1</v>
      </c>
    </row>
    <row r="377" spans="1:21" ht="16.3" thickTop="1" thickBot="1" x14ac:dyDescent="0.3">
      <c r="A377" s="20" t="s">
        <v>902</v>
      </c>
      <c r="B377" s="20" t="s">
        <v>910</v>
      </c>
      <c r="C377" s="20" t="s">
        <v>911</v>
      </c>
      <c r="D377" s="10">
        <f t="shared" si="24"/>
        <v>4</v>
      </c>
      <c r="E377" s="35">
        <f t="shared" si="25"/>
        <v>3.6</v>
      </c>
      <c r="F377" s="21">
        <f>IFERROR(VLOOKUP($C377, 'All Indicators - Breakdown'!$C:$GQ, F$1, FALSE), " ")</f>
        <v>1</v>
      </c>
      <c r="G377" s="21">
        <f>IFERROR(VLOOKUP(PRO!$C377, 'All Indicators - Breakdown'!$C:$GQ, G$1, FALSE), " ")</f>
        <v>1</v>
      </c>
      <c r="H377" s="21">
        <f>IFERROR(VLOOKUP(PRO!$C377, 'All Indicators - Breakdown'!$C:$GQ, H$1, FALSE), " ")</f>
        <v>2</v>
      </c>
      <c r="I377" s="21">
        <f>IFERROR(VLOOKUP(PRO!$C377, 'All Indicators - Breakdown'!$C:$GQ, I$1, FALSE), " ")</f>
        <v>1</v>
      </c>
      <c r="J377" s="21">
        <f>IFERROR(VLOOKUP(PRO!$C377, 'All Indicators - Breakdown'!$C:$GQ, J$1, FALSE), " ")</f>
        <v>5</v>
      </c>
      <c r="K377" s="21">
        <f>IFERROR(VLOOKUP(PRO!$C377, 'All Indicators - Breakdown'!$C:$GQ, K$1, FALSE), " ")</f>
        <v>4</v>
      </c>
      <c r="L377" s="21">
        <f>IFERROR(VLOOKUP(PRO!$C377, 'All Indicators - Breakdown'!$C:$GQ, L$1, FALSE), " ")</f>
        <v>3</v>
      </c>
      <c r="M377" s="21">
        <f>IFERROR(VLOOKUP(PRO!$C377, 'All Indicators - Breakdown'!$C:$GQ, M$1, FALSE), " ")</f>
        <v>4</v>
      </c>
      <c r="N377">
        <f t="shared" si="27"/>
        <v>5</v>
      </c>
      <c r="O377">
        <f t="shared" si="28"/>
        <v>4</v>
      </c>
      <c r="P377">
        <f t="shared" si="28"/>
        <v>4</v>
      </c>
      <c r="Q377">
        <f t="shared" si="28"/>
        <v>3</v>
      </c>
      <c r="R377">
        <f t="shared" si="28"/>
        <v>2</v>
      </c>
      <c r="S377">
        <f t="shared" si="28"/>
        <v>1</v>
      </c>
      <c r="T377">
        <f t="shared" si="28"/>
        <v>1</v>
      </c>
      <c r="U377">
        <f t="shared" si="28"/>
        <v>1</v>
      </c>
    </row>
    <row r="378" spans="1:21" ht="16.3" thickTop="1" thickBot="1" x14ac:dyDescent="0.3">
      <c r="A378" s="20" t="s">
        <v>902</v>
      </c>
      <c r="B378" s="20" t="s">
        <v>912</v>
      </c>
      <c r="C378" s="20" t="s">
        <v>913</v>
      </c>
      <c r="D378" s="10">
        <f t="shared" si="24"/>
        <v>4</v>
      </c>
      <c r="E378" s="35">
        <f t="shared" si="25"/>
        <v>3.6</v>
      </c>
      <c r="F378" s="21">
        <f>IFERROR(VLOOKUP($C378, 'All Indicators - Breakdown'!$C:$GQ, F$1, FALSE), " ")</f>
        <v>1</v>
      </c>
      <c r="G378" s="21">
        <f>IFERROR(VLOOKUP(PRO!$C378, 'All Indicators - Breakdown'!$C:$GQ, G$1, FALSE), " ")</f>
        <v>2</v>
      </c>
      <c r="H378" s="21">
        <f>IFERROR(VLOOKUP(PRO!$C378, 'All Indicators - Breakdown'!$C:$GQ, H$1, FALSE), " ")</f>
        <v>3</v>
      </c>
      <c r="I378" s="21">
        <f>IFERROR(VLOOKUP(PRO!$C378, 'All Indicators - Breakdown'!$C:$GQ, I$1, FALSE), " ")</f>
        <v>1</v>
      </c>
      <c r="J378" s="21">
        <f>IFERROR(VLOOKUP(PRO!$C378, 'All Indicators - Breakdown'!$C:$GQ, J$1, FALSE), " ")</f>
        <v>4</v>
      </c>
      <c r="K378" s="21">
        <f>IFERROR(VLOOKUP(PRO!$C378, 'All Indicators - Breakdown'!$C:$GQ, K$1, FALSE), " ")</f>
        <v>4</v>
      </c>
      <c r="L378" s="21">
        <f>IFERROR(VLOOKUP(PRO!$C378, 'All Indicators - Breakdown'!$C:$GQ, L$1, FALSE), " ")</f>
        <v>3</v>
      </c>
      <c r="M378" s="21">
        <f>IFERROR(VLOOKUP(PRO!$C378, 'All Indicators - Breakdown'!$C:$GQ, M$1, FALSE), " ")</f>
        <v>4</v>
      </c>
      <c r="N378">
        <f t="shared" si="27"/>
        <v>4</v>
      </c>
      <c r="O378">
        <f t="shared" si="28"/>
        <v>4</v>
      </c>
      <c r="P378">
        <f t="shared" si="28"/>
        <v>4</v>
      </c>
      <c r="Q378">
        <f t="shared" si="28"/>
        <v>3</v>
      </c>
      <c r="R378">
        <f t="shared" si="28"/>
        <v>3</v>
      </c>
      <c r="S378">
        <f t="shared" si="28"/>
        <v>2</v>
      </c>
      <c r="T378">
        <f t="shared" si="28"/>
        <v>1</v>
      </c>
      <c r="U378">
        <f t="shared" si="28"/>
        <v>1</v>
      </c>
    </row>
    <row r="379" spans="1:21" ht="16.3" thickTop="1" thickBot="1" x14ac:dyDescent="0.3">
      <c r="A379" s="20" t="s">
        <v>902</v>
      </c>
      <c r="B379" s="20" t="s">
        <v>914</v>
      </c>
      <c r="C379" s="20" t="s">
        <v>915</v>
      </c>
      <c r="D379" s="10">
        <f t="shared" si="24"/>
        <v>3</v>
      </c>
      <c r="E379" s="35">
        <f t="shared" si="25"/>
        <v>3</v>
      </c>
      <c r="F379" s="21">
        <f>IFERROR(VLOOKUP($C379, 'All Indicators - Breakdown'!$C:$GQ, F$1, FALSE), " ")</f>
        <v>1</v>
      </c>
      <c r="G379" s="21">
        <f>IFERROR(VLOOKUP(PRO!$C379, 'All Indicators - Breakdown'!$C:$GQ, G$1, FALSE), " ")</f>
        <v>1</v>
      </c>
      <c r="H379" s="21">
        <f>IFERROR(VLOOKUP(PRO!$C379, 'All Indicators - Breakdown'!$C:$GQ, H$1, FALSE), " ")</f>
        <v>2</v>
      </c>
      <c r="I379" s="21">
        <f>IFERROR(VLOOKUP(PRO!$C379, 'All Indicators - Breakdown'!$C:$GQ, I$1, FALSE), " ")</f>
        <v>1</v>
      </c>
      <c r="J379" s="21">
        <f>IFERROR(VLOOKUP(PRO!$C379, 'All Indicators - Breakdown'!$C:$GQ, J$1, FALSE), " ")</f>
        <v>3</v>
      </c>
      <c r="K379" s="21">
        <f>IFERROR(VLOOKUP(PRO!$C379, 'All Indicators - Breakdown'!$C:$GQ, K$1, FALSE), " ")</f>
        <v>3</v>
      </c>
      <c r="L379" s="21">
        <f>IFERROR(VLOOKUP(PRO!$C379, 'All Indicators - Breakdown'!$C:$GQ, L$1, FALSE), " ")</f>
        <v>3</v>
      </c>
      <c r="M379" s="21">
        <f>IFERROR(VLOOKUP(PRO!$C379, 'All Indicators - Breakdown'!$C:$GQ, M$1, FALSE), " ")</f>
        <v>4</v>
      </c>
      <c r="N379">
        <f t="shared" si="27"/>
        <v>4</v>
      </c>
      <c r="O379">
        <f t="shared" si="28"/>
        <v>3</v>
      </c>
      <c r="P379">
        <f t="shared" si="28"/>
        <v>3</v>
      </c>
      <c r="Q379">
        <f t="shared" si="28"/>
        <v>3</v>
      </c>
      <c r="R379">
        <f t="shared" si="28"/>
        <v>2</v>
      </c>
      <c r="S379">
        <f t="shared" si="28"/>
        <v>1</v>
      </c>
      <c r="T379">
        <f t="shared" si="28"/>
        <v>1</v>
      </c>
      <c r="U379">
        <f t="shared" si="28"/>
        <v>1</v>
      </c>
    </row>
    <row r="380" spans="1:21" ht="16.3" thickTop="1" thickBot="1" x14ac:dyDescent="0.3">
      <c r="A380" s="20" t="s">
        <v>902</v>
      </c>
      <c r="B380" s="20" t="s">
        <v>916</v>
      </c>
      <c r="C380" s="20" t="s">
        <v>917</v>
      </c>
      <c r="D380" s="10">
        <f t="shared" si="24"/>
        <v>3</v>
      </c>
      <c r="E380" s="35">
        <f t="shared" si="25"/>
        <v>3.2</v>
      </c>
      <c r="F380" s="21">
        <f>IFERROR(VLOOKUP($C380, 'All Indicators - Breakdown'!$C:$GQ, F$1, FALSE), " ")</f>
        <v>2</v>
      </c>
      <c r="G380" s="21">
        <f>IFERROR(VLOOKUP(PRO!$C380, 'All Indicators - Breakdown'!$C:$GQ, G$1, FALSE), " ")</f>
        <v>3</v>
      </c>
      <c r="H380" s="21">
        <f>IFERROR(VLOOKUP(PRO!$C380, 'All Indicators - Breakdown'!$C:$GQ, H$1, FALSE), " ")</f>
        <v>3</v>
      </c>
      <c r="I380" s="21">
        <f>IFERROR(VLOOKUP(PRO!$C380, 'All Indicators - Breakdown'!$C:$GQ, I$1, FALSE), " ")</f>
        <v>1</v>
      </c>
      <c r="J380" s="21">
        <f>IFERROR(VLOOKUP(PRO!$C380, 'All Indicators - Breakdown'!$C:$GQ, J$1, FALSE), " ")</f>
        <v>4</v>
      </c>
      <c r="K380" s="21">
        <f>IFERROR(VLOOKUP(PRO!$C380, 'All Indicators - Breakdown'!$C:$GQ, K$1, FALSE), " ")</f>
        <v>1</v>
      </c>
      <c r="L380" s="21">
        <f>IFERROR(VLOOKUP(PRO!$C380, 'All Indicators - Breakdown'!$C:$GQ, L$1, FALSE), " ")</f>
        <v>2</v>
      </c>
      <c r="M380" s="21">
        <f>IFERROR(VLOOKUP(PRO!$C380, 'All Indicators - Breakdown'!$C:$GQ, M$1, FALSE), " ")</f>
        <v>4</v>
      </c>
      <c r="N380">
        <f t="shared" si="27"/>
        <v>4</v>
      </c>
      <c r="O380">
        <f t="shared" si="28"/>
        <v>4</v>
      </c>
      <c r="P380">
        <f t="shared" si="28"/>
        <v>3</v>
      </c>
      <c r="Q380">
        <f t="shared" si="28"/>
        <v>3</v>
      </c>
      <c r="R380">
        <f t="shared" si="28"/>
        <v>2</v>
      </c>
      <c r="S380">
        <f t="shared" si="28"/>
        <v>2</v>
      </c>
      <c r="T380">
        <f t="shared" si="28"/>
        <v>1</v>
      </c>
      <c r="U380">
        <f t="shared" si="28"/>
        <v>1</v>
      </c>
    </row>
    <row r="381" spans="1:21" ht="16.3" thickTop="1" thickBot="1" x14ac:dyDescent="0.3">
      <c r="A381" s="20" t="s">
        <v>902</v>
      </c>
      <c r="B381" s="20" t="s">
        <v>918</v>
      </c>
      <c r="C381" s="20" t="s">
        <v>919</v>
      </c>
      <c r="D381" s="10">
        <f t="shared" si="24"/>
        <v>3</v>
      </c>
      <c r="E381" s="35">
        <f t="shared" si="25"/>
        <v>3.4</v>
      </c>
      <c r="F381" s="21">
        <f>IFERROR(VLOOKUP($C381, 'All Indicators - Breakdown'!$C:$GQ, F$1, FALSE), " ")</f>
        <v>2</v>
      </c>
      <c r="G381" s="21">
        <f>IFERROR(VLOOKUP(PRO!$C381, 'All Indicators - Breakdown'!$C:$GQ, G$1, FALSE), " ")</f>
        <v>3</v>
      </c>
      <c r="H381" s="21">
        <f>IFERROR(VLOOKUP(PRO!$C381, 'All Indicators - Breakdown'!$C:$GQ, H$1, FALSE), " ")</f>
        <v>3</v>
      </c>
      <c r="I381" s="21">
        <f>IFERROR(VLOOKUP(PRO!$C381, 'All Indicators - Breakdown'!$C:$GQ, I$1, FALSE), " ")</f>
        <v>1</v>
      </c>
      <c r="J381" s="21">
        <f>IFERROR(VLOOKUP(PRO!$C381, 'All Indicators - Breakdown'!$C:$GQ, J$1, FALSE), " ")</f>
        <v>5</v>
      </c>
      <c r="K381" s="21">
        <f>IFERROR(VLOOKUP(PRO!$C381, 'All Indicators - Breakdown'!$C:$GQ, K$1, FALSE), " ")</f>
        <v>3</v>
      </c>
      <c r="L381" s="21">
        <f>IFERROR(VLOOKUP(PRO!$C381, 'All Indicators - Breakdown'!$C:$GQ, L$1, FALSE), " ")</f>
        <v>2</v>
      </c>
      <c r="M381" s="21">
        <f>IFERROR(VLOOKUP(PRO!$C381, 'All Indicators - Breakdown'!$C:$GQ, M$1, FALSE), " ")</f>
        <v>3</v>
      </c>
      <c r="N381">
        <f t="shared" si="27"/>
        <v>5</v>
      </c>
      <c r="O381">
        <f t="shared" si="28"/>
        <v>3</v>
      </c>
      <c r="P381">
        <f t="shared" si="28"/>
        <v>3</v>
      </c>
      <c r="Q381">
        <f t="shared" si="28"/>
        <v>3</v>
      </c>
      <c r="R381">
        <f t="shared" si="28"/>
        <v>3</v>
      </c>
      <c r="S381">
        <f t="shared" si="28"/>
        <v>2</v>
      </c>
      <c r="T381">
        <f t="shared" si="28"/>
        <v>2</v>
      </c>
      <c r="U381">
        <f t="shared" si="28"/>
        <v>1</v>
      </c>
    </row>
    <row r="382" spans="1:21" ht="16.3" hidden="1" thickTop="1" thickBot="1" x14ac:dyDescent="0.3">
      <c r="A382" s="20" t="s">
        <v>902</v>
      </c>
      <c r="B382" s="20" t="s">
        <v>920</v>
      </c>
      <c r="C382" s="20" t="s">
        <v>921</v>
      </c>
      <c r="D382" s="10">
        <f t="shared" si="24"/>
        <v>3</v>
      </c>
      <c r="E382" s="35">
        <f t="shared" si="25"/>
        <v>2.6</v>
      </c>
      <c r="F382" s="21">
        <f>IFERROR(VLOOKUP($C382, 'All Indicators - Breakdown'!$C:$GQ, F$1, FALSE), " ")</f>
        <v>1</v>
      </c>
      <c r="G382" s="21">
        <f>IFERROR(VLOOKUP(PRO!$C382, 'All Indicators - Breakdown'!$C:$GQ, G$1, FALSE), " ")</f>
        <v>1</v>
      </c>
      <c r="H382" s="21">
        <f>IFERROR(VLOOKUP(PRO!$C382, 'All Indicators - Breakdown'!$C:$GQ, H$1, FALSE), " ")</f>
        <v>2</v>
      </c>
      <c r="I382" s="21">
        <f>IFERROR(VLOOKUP(PRO!$C382, 'All Indicators - Breakdown'!$C:$GQ, I$1, FALSE), " ")</f>
        <v>1</v>
      </c>
      <c r="J382" s="21">
        <f>IFERROR(VLOOKUP(PRO!$C382, 'All Indicators - Breakdown'!$C:$GQ, J$1, FALSE), " ")</f>
        <v>3</v>
      </c>
      <c r="K382" s="21">
        <f>IFERROR(VLOOKUP(PRO!$C382, 'All Indicators - Breakdown'!$C:$GQ, K$1, FALSE), " ")</f>
        <v>3</v>
      </c>
      <c r="L382" s="21" t="str">
        <f>IFERROR(VLOOKUP(PRO!$C382, 'All Indicators - Breakdown'!$C:$GQ, L$1, FALSE), " ")</f>
        <v>N/A</v>
      </c>
      <c r="M382" s="21">
        <f>IFERROR(VLOOKUP(PRO!$C382, 'All Indicators - Breakdown'!$C:$GQ, M$1, FALSE), " ")</f>
        <v>4</v>
      </c>
      <c r="N382">
        <f t="shared" si="27"/>
        <v>4</v>
      </c>
      <c r="O382">
        <f t="shared" si="28"/>
        <v>3</v>
      </c>
      <c r="P382">
        <f t="shared" si="28"/>
        <v>3</v>
      </c>
      <c r="Q382">
        <f t="shared" si="28"/>
        <v>2</v>
      </c>
      <c r="R382">
        <f t="shared" si="28"/>
        <v>1</v>
      </c>
      <c r="S382">
        <f t="shared" si="28"/>
        <v>1</v>
      </c>
      <c r="T382">
        <f t="shared" si="28"/>
        <v>1</v>
      </c>
      <c r="U382" t="e">
        <f t="shared" si="28"/>
        <v>#NUM!</v>
      </c>
    </row>
    <row r="383" spans="1:21" ht="16.3" thickTop="1" thickBot="1" x14ac:dyDescent="0.3">
      <c r="A383" s="20" t="s">
        <v>902</v>
      </c>
      <c r="B383" s="20" t="s">
        <v>922</v>
      </c>
      <c r="C383" s="20" t="s">
        <v>923</v>
      </c>
      <c r="D383" s="10">
        <f t="shared" si="24"/>
        <v>2</v>
      </c>
      <c r="E383" s="35">
        <f t="shared" si="25"/>
        <v>2.4</v>
      </c>
      <c r="F383" s="21">
        <f>IFERROR(VLOOKUP($C383, 'All Indicators - Breakdown'!$C:$GQ, F$1, FALSE), " ")</f>
        <v>1</v>
      </c>
      <c r="G383" s="21">
        <f>IFERROR(VLOOKUP(PRO!$C383, 'All Indicators - Breakdown'!$C:$GQ, G$1, FALSE), " ")</f>
        <v>1</v>
      </c>
      <c r="H383" s="21">
        <f>IFERROR(VLOOKUP(PRO!$C383, 'All Indicators - Breakdown'!$C:$GQ, H$1, FALSE), " ")</f>
        <v>2</v>
      </c>
      <c r="I383" s="21">
        <f>IFERROR(VLOOKUP(PRO!$C383, 'All Indicators - Breakdown'!$C:$GQ, I$1, FALSE), " ")</f>
        <v>1</v>
      </c>
      <c r="J383" s="21">
        <f>IFERROR(VLOOKUP(PRO!$C383, 'All Indicators - Breakdown'!$C:$GQ, J$1, FALSE), " ")</f>
        <v>5</v>
      </c>
      <c r="K383" s="21">
        <f>IFERROR(VLOOKUP(PRO!$C383, 'All Indicators - Breakdown'!$C:$GQ, K$1, FALSE), " ")</f>
        <v>1</v>
      </c>
      <c r="L383" s="21">
        <f>IFERROR(VLOOKUP(PRO!$C383, 'All Indicators - Breakdown'!$C:$GQ, L$1, FALSE), " ")</f>
        <v>1</v>
      </c>
      <c r="M383" s="21">
        <f>IFERROR(VLOOKUP(PRO!$C383, 'All Indicators - Breakdown'!$C:$GQ, M$1, FALSE), " ")</f>
        <v>3</v>
      </c>
      <c r="N383">
        <f t="shared" si="27"/>
        <v>5</v>
      </c>
      <c r="O383">
        <f t="shared" si="28"/>
        <v>3</v>
      </c>
      <c r="P383">
        <f t="shared" si="28"/>
        <v>2</v>
      </c>
      <c r="Q383">
        <f t="shared" si="28"/>
        <v>1</v>
      </c>
      <c r="R383">
        <f t="shared" si="28"/>
        <v>1</v>
      </c>
      <c r="S383">
        <f t="shared" si="28"/>
        <v>1</v>
      </c>
      <c r="T383">
        <f t="shared" si="28"/>
        <v>1</v>
      </c>
      <c r="U383">
        <f t="shared" si="28"/>
        <v>1</v>
      </c>
    </row>
    <row r="384" spans="1:21" ht="16.3" hidden="1" thickTop="1" thickBot="1" x14ac:dyDescent="0.3">
      <c r="A384" s="20" t="s">
        <v>902</v>
      </c>
      <c r="B384" s="20" t="s">
        <v>924</v>
      </c>
      <c r="C384" s="20" t="s">
        <v>925</v>
      </c>
      <c r="D384" s="10">
        <f t="shared" si="24"/>
        <v>3</v>
      </c>
      <c r="E384" s="35">
        <f t="shared" si="25"/>
        <v>3.4</v>
      </c>
      <c r="F384" s="21">
        <f>IFERROR(VLOOKUP($C384, 'All Indicators - Breakdown'!$C:$GQ, F$1, FALSE), " ")</f>
        <v>1</v>
      </c>
      <c r="G384" s="21">
        <f>IFERROR(VLOOKUP(PRO!$C384, 'All Indicators - Breakdown'!$C:$GQ, G$1, FALSE), " ")</f>
        <v>2</v>
      </c>
      <c r="H384" s="21">
        <f>IFERROR(VLOOKUP(PRO!$C384, 'All Indicators - Breakdown'!$C:$GQ, H$1, FALSE), " ")</f>
        <v>3</v>
      </c>
      <c r="I384" s="21">
        <f>IFERROR(VLOOKUP(PRO!$C384, 'All Indicators - Breakdown'!$C:$GQ, I$1, FALSE), " ")</f>
        <v>1</v>
      </c>
      <c r="J384" s="21">
        <f>IFERROR(VLOOKUP(PRO!$C384, 'All Indicators - Breakdown'!$C:$GQ, J$1, FALSE), " ")</f>
        <v>4</v>
      </c>
      <c r="K384" s="21">
        <f>IFERROR(VLOOKUP(PRO!$C384, 'All Indicators - Breakdown'!$C:$GQ, K$1, FALSE), " ")</f>
        <v>3</v>
      </c>
      <c r="L384" s="21">
        <f>IFERROR(VLOOKUP(PRO!$C384, 'All Indicators - Breakdown'!$C:$GQ, L$1, FALSE), " ")</f>
        <v>3</v>
      </c>
      <c r="M384" s="21">
        <f>IFERROR(VLOOKUP(PRO!$C384, 'All Indicators - Breakdown'!$C:$GQ, M$1, FALSE), " ")</f>
        <v>4</v>
      </c>
      <c r="N384">
        <f t="shared" si="27"/>
        <v>4</v>
      </c>
      <c r="O384">
        <f t="shared" si="28"/>
        <v>4</v>
      </c>
      <c r="P384">
        <f t="shared" si="28"/>
        <v>3</v>
      </c>
      <c r="Q384">
        <f t="shared" si="28"/>
        <v>3</v>
      </c>
      <c r="R384">
        <f t="shared" si="28"/>
        <v>3</v>
      </c>
      <c r="S384">
        <f t="shared" si="28"/>
        <v>2</v>
      </c>
      <c r="T384">
        <f t="shared" si="28"/>
        <v>1</v>
      </c>
      <c r="U384">
        <f t="shared" si="28"/>
        <v>1</v>
      </c>
    </row>
    <row r="385" spans="1:21" ht="16.3" thickTop="1" thickBot="1" x14ac:dyDescent="0.3">
      <c r="A385" s="20" t="s">
        <v>902</v>
      </c>
      <c r="B385" s="20" t="s">
        <v>926</v>
      </c>
      <c r="C385" s="20" t="s">
        <v>927</v>
      </c>
      <c r="D385" s="10">
        <f t="shared" si="24"/>
        <v>3</v>
      </c>
      <c r="E385" s="35">
        <f t="shared" si="25"/>
        <v>3.2</v>
      </c>
      <c r="F385" s="21">
        <f>IFERROR(VLOOKUP($C385, 'All Indicators - Breakdown'!$C:$GQ, F$1, FALSE), " ")</f>
        <v>1</v>
      </c>
      <c r="G385" s="21">
        <f>IFERROR(VLOOKUP(PRO!$C385, 'All Indicators - Breakdown'!$C:$GQ, G$1, FALSE), " ")</f>
        <v>3</v>
      </c>
      <c r="H385" s="21">
        <f>IFERROR(VLOOKUP(PRO!$C385, 'All Indicators - Breakdown'!$C:$GQ, H$1, FALSE), " ")</f>
        <v>3</v>
      </c>
      <c r="I385" s="21">
        <f>IFERROR(VLOOKUP(PRO!$C385, 'All Indicators - Breakdown'!$C:$GQ, I$1, FALSE), " ")</f>
        <v>1</v>
      </c>
      <c r="J385" s="21">
        <f>IFERROR(VLOOKUP(PRO!$C385, 'All Indicators - Breakdown'!$C:$GQ, J$1, FALSE), " ")</f>
        <v>1</v>
      </c>
      <c r="K385" s="21">
        <f>IFERROR(VLOOKUP(PRO!$C385, 'All Indicators - Breakdown'!$C:$GQ, K$1, FALSE), " ")</f>
        <v>3</v>
      </c>
      <c r="L385" s="21">
        <f>IFERROR(VLOOKUP(PRO!$C385, 'All Indicators - Breakdown'!$C:$GQ, L$1, FALSE), " ")</f>
        <v>3</v>
      </c>
      <c r="M385" s="21">
        <f>IFERROR(VLOOKUP(PRO!$C385, 'All Indicators - Breakdown'!$C:$GQ, M$1, FALSE), " ")</f>
        <v>4</v>
      </c>
      <c r="N385">
        <f t="shared" si="27"/>
        <v>4</v>
      </c>
      <c r="O385">
        <f t="shared" si="28"/>
        <v>3</v>
      </c>
      <c r="P385">
        <f t="shared" si="28"/>
        <v>3</v>
      </c>
      <c r="Q385">
        <f t="shared" si="28"/>
        <v>3</v>
      </c>
      <c r="R385">
        <f t="shared" si="28"/>
        <v>3</v>
      </c>
      <c r="S385">
        <f t="shared" si="28"/>
        <v>1</v>
      </c>
      <c r="T385">
        <f t="shared" si="28"/>
        <v>1</v>
      </c>
      <c r="U385">
        <f t="shared" si="28"/>
        <v>1</v>
      </c>
    </row>
    <row r="386" spans="1:21" ht="16.3" thickTop="1" thickBot="1" x14ac:dyDescent="0.3">
      <c r="A386" s="20" t="s">
        <v>902</v>
      </c>
      <c r="B386" s="20" t="s">
        <v>928</v>
      </c>
      <c r="C386" s="20" t="s">
        <v>929</v>
      </c>
      <c r="D386" s="10">
        <f t="shared" si="24"/>
        <v>4</v>
      </c>
      <c r="E386" s="35">
        <f t="shared" si="25"/>
        <v>3.8</v>
      </c>
      <c r="F386" s="21">
        <f>IFERROR(VLOOKUP($C386, 'All Indicators - Breakdown'!$C:$GQ, F$1, FALSE), " ")</f>
        <v>1</v>
      </c>
      <c r="G386" s="21">
        <f>IFERROR(VLOOKUP(PRO!$C386, 'All Indicators - Breakdown'!$C:$GQ, G$1, FALSE), " ")</f>
        <v>3</v>
      </c>
      <c r="H386" s="21">
        <f>IFERROR(VLOOKUP(PRO!$C386, 'All Indicators - Breakdown'!$C:$GQ, H$1, FALSE), " ")</f>
        <v>2</v>
      </c>
      <c r="I386" s="21">
        <f>IFERROR(VLOOKUP(PRO!$C386, 'All Indicators - Breakdown'!$C:$GQ, I$1, FALSE), " ")</f>
        <v>1</v>
      </c>
      <c r="J386" s="21">
        <f>IFERROR(VLOOKUP(PRO!$C386, 'All Indicators - Breakdown'!$C:$GQ, J$1, FALSE), " ")</f>
        <v>5</v>
      </c>
      <c r="K386" s="21">
        <f>IFERROR(VLOOKUP(PRO!$C386, 'All Indicators - Breakdown'!$C:$GQ, K$1, FALSE), " ")</f>
        <v>4</v>
      </c>
      <c r="L386" s="21">
        <f>IFERROR(VLOOKUP(PRO!$C386, 'All Indicators - Breakdown'!$C:$GQ, L$1, FALSE), " ")</f>
        <v>3</v>
      </c>
      <c r="M386" s="21">
        <f>IFERROR(VLOOKUP(PRO!$C386, 'All Indicators - Breakdown'!$C:$GQ, M$1, FALSE), " ")</f>
        <v>4</v>
      </c>
      <c r="N386">
        <f t="shared" si="27"/>
        <v>5</v>
      </c>
      <c r="O386">
        <f t="shared" si="28"/>
        <v>4</v>
      </c>
      <c r="P386">
        <f t="shared" si="28"/>
        <v>4</v>
      </c>
      <c r="Q386">
        <f t="shared" si="28"/>
        <v>3</v>
      </c>
      <c r="R386">
        <f t="shared" si="28"/>
        <v>3</v>
      </c>
      <c r="S386">
        <f t="shared" si="28"/>
        <v>2</v>
      </c>
      <c r="T386">
        <f t="shared" si="28"/>
        <v>1</v>
      </c>
      <c r="U386">
        <f t="shared" si="28"/>
        <v>1</v>
      </c>
    </row>
    <row r="387" spans="1:21" ht="16.3" thickTop="1" thickBot="1" x14ac:dyDescent="0.3">
      <c r="A387" s="20" t="s">
        <v>902</v>
      </c>
      <c r="B387" s="20" t="s">
        <v>930</v>
      </c>
      <c r="C387" s="20" t="s">
        <v>931</v>
      </c>
      <c r="D387" s="10">
        <f t="shared" si="24"/>
        <v>4</v>
      </c>
      <c r="E387" s="35">
        <f t="shared" si="25"/>
        <v>3.6</v>
      </c>
      <c r="F387" s="21">
        <f>IFERROR(VLOOKUP($C387, 'All Indicators - Breakdown'!$C:$GQ, F$1, FALSE), " ")</f>
        <v>1</v>
      </c>
      <c r="G387" s="21">
        <f>IFERROR(VLOOKUP(PRO!$C387, 'All Indicators - Breakdown'!$C:$GQ, G$1, FALSE), " ")</f>
        <v>3</v>
      </c>
      <c r="H387" s="21">
        <f>IFERROR(VLOOKUP(PRO!$C387, 'All Indicators - Breakdown'!$C:$GQ, H$1, FALSE), " ")</f>
        <v>3</v>
      </c>
      <c r="I387" s="21">
        <f>IFERROR(VLOOKUP(PRO!$C387, 'All Indicators - Breakdown'!$C:$GQ, I$1, FALSE), " ")</f>
        <v>1</v>
      </c>
      <c r="J387" s="21">
        <f>IFERROR(VLOOKUP(PRO!$C387, 'All Indicators - Breakdown'!$C:$GQ, J$1, FALSE), " ")</f>
        <v>5</v>
      </c>
      <c r="K387" s="21">
        <f>IFERROR(VLOOKUP(PRO!$C387, 'All Indicators - Breakdown'!$C:$GQ, K$1, FALSE), " ")</f>
        <v>3</v>
      </c>
      <c r="L387" s="21">
        <f>IFERROR(VLOOKUP(PRO!$C387, 'All Indicators - Breakdown'!$C:$GQ, L$1, FALSE), " ")</f>
        <v>2</v>
      </c>
      <c r="M387" s="21">
        <f>IFERROR(VLOOKUP(PRO!$C387, 'All Indicators - Breakdown'!$C:$GQ, M$1, FALSE), " ")</f>
        <v>4</v>
      </c>
      <c r="N387">
        <f t="shared" si="27"/>
        <v>5</v>
      </c>
      <c r="O387">
        <f t="shared" si="28"/>
        <v>4</v>
      </c>
      <c r="P387">
        <f t="shared" si="28"/>
        <v>3</v>
      </c>
      <c r="Q387">
        <f t="shared" si="28"/>
        <v>3</v>
      </c>
      <c r="R387">
        <f t="shared" si="28"/>
        <v>3</v>
      </c>
      <c r="S387">
        <f t="shared" si="28"/>
        <v>2</v>
      </c>
      <c r="T387">
        <f t="shared" si="28"/>
        <v>1</v>
      </c>
      <c r="U387">
        <f t="shared" si="28"/>
        <v>1</v>
      </c>
    </row>
    <row r="388" spans="1:21" ht="16.3" hidden="1" thickTop="1" thickBot="1" x14ac:dyDescent="0.3">
      <c r="A388" s="20" t="s">
        <v>902</v>
      </c>
      <c r="B388" s="20" t="s">
        <v>932</v>
      </c>
      <c r="C388" s="20" t="s">
        <v>933</v>
      </c>
      <c r="D388" s="10">
        <f t="shared" si="24"/>
        <v>3</v>
      </c>
      <c r="E388" s="35">
        <f t="shared" si="25"/>
        <v>3.4</v>
      </c>
      <c r="F388" s="21">
        <f>IFERROR(VLOOKUP($C388, 'All Indicators - Breakdown'!$C:$GQ, F$1, FALSE), " ")</f>
        <v>1</v>
      </c>
      <c r="G388" s="21">
        <f>IFERROR(VLOOKUP(PRO!$C388, 'All Indicators - Breakdown'!$C:$GQ, G$1, FALSE), " ")</f>
        <v>1</v>
      </c>
      <c r="H388" s="21">
        <f>IFERROR(VLOOKUP(PRO!$C388, 'All Indicators - Breakdown'!$C:$GQ, H$1, FALSE), " ")</f>
        <v>3</v>
      </c>
      <c r="I388" s="21">
        <f>IFERROR(VLOOKUP(PRO!$C388, 'All Indicators - Breakdown'!$C:$GQ, I$1, FALSE), " ")</f>
        <v>1</v>
      </c>
      <c r="J388" s="21">
        <f>IFERROR(VLOOKUP(PRO!$C388, 'All Indicators - Breakdown'!$C:$GQ, J$1, FALSE), " ")</f>
        <v>4</v>
      </c>
      <c r="K388" s="21">
        <f>IFERROR(VLOOKUP(PRO!$C388, 'All Indicators - Breakdown'!$C:$GQ, K$1, FALSE), " ")</f>
        <v>3</v>
      </c>
      <c r="L388" s="21">
        <f>IFERROR(VLOOKUP(PRO!$C388, 'All Indicators - Breakdown'!$C:$GQ, L$1, FALSE), " ")</f>
        <v>3</v>
      </c>
      <c r="M388" s="21">
        <f>IFERROR(VLOOKUP(PRO!$C388, 'All Indicators - Breakdown'!$C:$GQ, M$1, FALSE), " ")</f>
        <v>4</v>
      </c>
      <c r="N388">
        <f t="shared" si="27"/>
        <v>4</v>
      </c>
      <c r="O388">
        <f t="shared" si="28"/>
        <v>4</v>
      </c>
      <c r="P388">
        <f t="shared" si="28"/>
        <v>3</v>
      </c>
      <c r="Q388">
        <f t="shared" si="28"/>
        <v>3</v>
      </c>
      <c r="R388">
        <f t="shared" si="28"/>
        <v>3</v>
      </c>
      <c r="S388">
        <f t="shared" si="28"/>
        <v>1</v>
      </c>
      <c r="T388">
        <f t="shared" si="28"/>
        <v>1</v>
      </c>
      <c r="U388">
        <f t="shared" si="28"/>
        <v>1</v>
      </c>
    </row>
    <row r="389" spans="1:21" ht="16.3" thickTop="1" thickBot="1" x14ac:dyDescent="0.3">
      <c r="A389" s="20" t="s">
        <v>934</v>
      </c>
      <c r="B389" s="20" t="s">
        <v>934</v>
      </c>
      <c r="C389" s="20" t="s">
        <v>935</v>
      </c>
      <c r="D389" s="10">
        <f t="shared" ref="D389:D404" si="29">ROUND(AVERAGE(N389:R389), 0)</f>
        <v>3</v>
      </c>
      <c r="E389" s="35">
        <f t="shared" ref="E389:E404" si="30">ROUND(AVERAGE(N389:R389), 1)</f>
        <v>2.8</v>
      </c>
      <c r="F389" s="21">
        <f>IFERROR(VLOOKUP($C389, 'All Indicators - Breakdown'!$C:$GQ, F$1, FALSE), " ")</f>
        <v>1</v>
      </c>
      <c r="G389" s="21">
        <f>IFERROR(VLOOKUP(PRO!$C389, 'All Indicators - Breakdown'!$C:$GQ, G$1, FALSE), " ")</f>
        <v>1</v>
      </c>
      <c r="H389" s="21">
        <f>IFERROR(VLOOKUP(PRO!$C389, 'All Indicators - Breakdown'!$C:$GQ, H$1, FALSE), " ")</f>
        <v>2</v>
      </c>
      <c r="I389" s="21">
        <f>IFERROR(VLOOKUP(PRO!$C389, 'All Indicators - Breakdown'!$C:$GQ, I$1, FALSE), " ")</f>
        <v>1</v>
      </c>
      <c r="J389" s="21">
        <f>IFERROR(VLOOKUP(PRO!$C389, 'All Indicators - Breakdown'!$C:$GQ, J$1, FALSE), " ")</f>
        <v>4</v>
      </c>
      <c r="K389" s="21">
        <f>IFERROR(VLOOKUP(PRO!$C389, 'All Indicators - Breakdown'!$C:$GQ, K$1, FALSE), " ")</f>
        <v>3</v>
      </c>
      <c r="L389" s="21">
        <f>IFERROR(VLOOKUP(PRO!$C389, 'All Indicators - Breakdown'!$C:$GQ, L$1, FALSE), " ")</f>
        <v>2</v>
      </c>
      <c r="M389" s="21">
        <f>IFERROR(VLOOKUP(PRO!$C389, 'All Indicators - Breakdown'!$C:$GQ, M$1, FALSE), " ")</f>
        <v>3</v>
      </c>
      <c r="N389">
        <f t="shared" si="27"/>
        <v>4</v>
      </c>
      <c r="O389">
        <f t="shared" si="28"/>
        <v>3</v>
      </c>
      <c r="P389">
        <f t="shared" si="28"/>
        <v>3</v>
      </c>
      <c r="Q389">
        <f t="shared" si="28"/>
        <v>2</v>
      </c>
      <c r="R389">
        <f t="shared" si="28"/>
        <v>2</v>
      </c>
      <c r="S389">
        <f t="shared" si="28"/>
        <v>1</v>
      </c>
      <c r="T389">
        <f t="shared" si="28"/>
        <v>1</v>
      </c>
      <c r="U389">
        <f t="shared" si="28"/>
        <v>1</v>
      </c>
    </row>
    <row r="390" spans="1:21" ht="16.3" thickTop="1" thickBot="1" x14ac:dyDescent="0.3">
      <c r="A390" s="20" t="s">
        <v>934</v>
      </c>
      <c r="B390" s="20" t="s">
        <v>936</v>
      </c>
      <c r="C390" s="20" t="s">
        <v>937</v>
      </c>
      <c r="D390" s="10">
        <f t="shared" si="29"/>
        <v>2</v>
      </c>
      <c r="E390" s="35">
        <f t="shared" si="30"/>
        <v>2.4</v>
      </c>
      <c r="F390" s="21">
        <f>IFERROR(VLOOKUP($C390, 'All Indicators - Breakdown'!$C:$GQ, F$1, FALSE), " ")</f>
        <v>1</v>
      </c>
      <c r="G390" s="21">
        <f>IFERROR(VLOOKUP(PRO!$C390, 'All Indicators - Breakdown'!$C:$GQ, G$1, FALSE), " ")</f>
        <v>1</v>
      </c>
      <c r="H390" s="21">
        <f>IFERROR(VLOOKUP(PRO!$C390, 'All Indicators - Breakdown'!$C:$GQ, H$1, FALSE), " ")</f>
        <v>1</v>
      </c>
      <c r="I390" s="21">
        <f>IFERROR(VLOOKUP(PRO!$C390, 'All Indicators - Breakdown'!$C:$GQ, I$1, FALSE), " ")</f>
        <v>1</v>
      </c>
      <c r="J390" s="21">
        <f>IFERROR(VLOOKUP(PRO!$C390, 'All Indicators - Breakdown'!$C:$GQ, J$1, FALSE), " ")</f>
        <v>4</v>
      </c>
      <c r="K390" s="21">
        <f>IFERROR(VLOOKUP(PRO!$C390, 'All Indicators - Breakdown'!$C:$GQ, K$1, FALSE), " ")</f>
        <v>1</v>
      </c>
      <c r="L390" s="21">
        <f>IFERROR(VLOOKUP(PRO!$C390, 'All Indicators - Breakdown'!$C:$GQ, L$1, FALSE), " ")</f>
        <v>2</v>
      </c>
      <c r="M390" s="21">
        <f>IFERROR(VLOOKUP(PRO!$C390, 'All Indicators - Breakdown'!$C:$GQ, M$1, FALSE), " ")</f>
        <v>4</v>
      </c>
      <c r="N390">
        <f t="shared" si="27"/>
        <v>4</v>
      </c>
      <c r="O390">
        <f t="shared" si="28"/>
        <v>4</v>
      </c>
      <c r="P390">
        <f t="shared" si="28"/>
        <v>2</v>
      </c>
      <c r="Q390">
        <f t="shared" si="28"/>
        <v>1</v>
      </c>
      <c r="R390">
        <f t="shared" si="28"/>
        <v>1</v>
      </c>
      <c r="S390">
        <f t="shared" si="28"/>
        <v>1</v>
      </c>
      <c r="T390">
        <f t="shared" si="28"/>
        <v>1</v>
      </c>
      <c r="U390">
        <f t="shared" si="28"/>
        <v>1</v>
      </c>
    </row>
    <row r="391" spans="1:21" ht="16.3" thickTop="1" thickBot="1" x14ac:dyDescent="0.3">
      <c r="A391" s="20" t="s">
        <v>934</v>
      </c>
      <c r="B391" s="20" t="s">
        <v>938</v>
      </c>
      <c r="C391" s="20" t="s">
        <v>939</v>
      </c>
      <c r="D391" s="10">
        <f t="shared" si="29"/>
        <v>2</v>
      </c>
      <c r="E391" s="35">
        <f t="shared" si="30"/>
        <v>2.4</v>
      </c>
      <c r="F391" s="21">
        <f>IFERROR(VLOOKUP($C391, 'All Indicators - Breakdown'!$C:$GQ, F$1, FALSE), " ")</f>
        <v>1</v>
      </c>
      <c r="G391" s="21">
        <f>IFERROR(VLOOKUP(PRO!$C391, 'All Indicators - Breakdown'!$C:$GQ, G$1, FALSE), " ")</f>
        <v>1</v>
      </c>
      <c r="H391" s="21">
        <f>IFERROR(VLOOKUP(PRO!$C391, 'All Indicators - Breakdown'!$C:$GQ, H$1, FALSE), " ")</f>
        <v>1</v>
      </c>
      <c r="I391" s="21">
        <f>IFERROR(VLOOKUP(PRO!$C391, 'All Indicators - Breakdown'!$C:$GQ, I$1, FALSE), " ")</f>
        <v>1</v>
      </c>
      <c r="J391" s="21">
        <f>IFERROR(VLOOKUP(PRO!$C391, 'All Indicators - Breakdown'!$C:$GQ, J$1, FALSE), " ")</f>
        <v>4</v>
      </c>
      <c r="K391" s="21">
        <f>IFERROR(VLOOKUP(PRO!$C391, 'All Indicators - Breakdown'!$C:$GQ, K$1, FALSE), " ")</f>
        <v>1</v>
      </c>
      <c r="L391" s="21">
        <f>IFERROR(VLOOKUP(PRO!$C391, 'All Indicators - Breakdown'!$C:$GQ, L$1, FALSE), " ")</f>
        <v>2</v>
      </c>
      <c r="M391" s="21">
        <f>IFERROR(VLOOKUP(PRO!$C391, 'All Indicators - Breakdown'!$C:$GQ, M$1, FALSE), " ")</f>
        <v>4</v>
      </c>
      <c r="N391">
        <f t="shared" si="27"/>
        <v>4</v>
      </c>
      <c r="O391">
        <f t="shared" si="28"/>
        <v>4</v>
      </c>
      <c r="P391">
        <f t="shared" si="28"/>
        <v>2</v>
      </c>
      <c r="Q391">
        <f t="shared" si="28"/>
        <v>1</v>
      </c>
      <c r="R391">
        <f t="shared" si="28"/>
        <v>1</v>
      </c>
      <c r="S391">
        <f t="shared" si="28"/>
        <v>1</v>
      </c>
      <c r="T391">
        <f t="shared" si="28"/>
        <v>1</v>
      </c>
      <c r="U391">
        <f t="shared" si="28"/>
        <v>1</v>
      </c>
    </row>
    <row r="392" spans="1:21" ht="16.3" thickTop="1" thickBot="1" x14ac:dyDescent="0.3">
      <c r="A392" s="20" t="s">
        <v>934</v>
      </c>
      <c r="B392" s="20" t="s">
        <v>940</v>
      </c>
      <c r="C392" s="20" t="s">
        <v>941</v>
      </c>
      <c r="D392" s="10">
        <f t="shared" si="29"/>
        <v>3</v>
      </c>
      <c r="E392" s="35">
        <f t="shared" si="30"/>
        <v>3.2</v>
      </c>
      <c r="F392" s="21">
        <f>IFERROR(VLOOKUP($C392, 'All Indicators - Breakdown'!$C:$GQ, F$1, FALSE), " ")</f>
        <v>1</v>
      </c>
      <c r="G392" s="21">
        <f>IFERROR(VLOOKUP(PRO!$C392, 'All Indicators - Breakdown'!$C:$GQ, G$1, FALSE), " ")</f>
        <v>1</v>
      </c>
      <c r="H392" s="21">
        <f>IFERROR(VLOOKUP(PRO!$C392, 'All Indicators - Breakdown'!$C:$GQ, H$1, FALSE), " ")</f>
        <v>2</v>
      </c>
      <c r="I392" s="21">
        <f>IFERROR(VLOOKUP(PRO!$C392, 'All Indicators - Breakdown'!$C:$GQ, I$1, FALSE), " ")</f>
        <v>1</v>
      </c>
      <c r="J392" s="21">
        <f>IFERROR(VLOOKUP(PRO!$C392, 'All Indicators - Breakdown'!$C:$GQ, J$1, FALSE), " ")</f>
        <v>5</v>
      </c>
      <c r="K392" s="21">
        <f>IFERROR(VLOOKUP(PRO!$C392, 'All Indicators - Breakdown'!$C:$GQ, K$1, FALSE), " ")</f>
        <v>3</v>
      </c>
      <c r="L392" s="21">
        <f>IFERROR(VLOOKUP(PRO!$C392, 'All Indicators - Breakdown'!$C:$GQ, L$1, FALSE), " ")</f>
        <v>2</v>
      </c>
      <c r="M392" s="21">
        <f>IFERROR(VLOOKUP(PRO!$C392, 'All Indicators - Breakdown'!$C:$GQ, M$1, FALSE), " ")</f>
        <v>4</v>
      </c>
      <c r="N392">
        <f t="shared" si="27"/>
        <v>5</v>
      </c>
      <c r="O392">
        <f t="shared" si="28"/>
        <v>4</v>
      </c>
      <c r="P392">
        <f t="shared" si="28"/>
        <v>3</v>
      </c>
      <c r="Q392">
        <f t="shared" si="28"/>
        <v>2</v>
      </c>
      <c r="R392">
        <f t="shared" si="28"/>
        <v>2</v>
      </c>
      <c r="S392">
        <f t="shared" si="28"/>
        <v>1</v>
      </c>
      <c r="T392">
        <f t="shared" si="28"/>
        <v>1</v>
      </c>
      <c r="U392">
        <f t="shared" si="28"/>
        <v>1</v>
      </c>
    </row>
    <row r="393" spans="1:21" ht="16.3" thickTop="1" thickBot="1" x14ac:dyDescent="0.3">
      <c r="A393" s="20" t="s">
        <v>934</v>
      </c>
      <c r="B393" s="20" t="s">
        <v>942</v>
      </c>
      <c r="C393" s="20" t="s">
        <v>943</v>
      </c>
      <c r="D393" s="10">
        <f t="shared" si="29"/>
        <v>2</v>
      </c>
      <c r="E393" s="35">
        <f t="shared" si="30"/>
        <v>2.4</v>
      </c>
      <c r="F393" s="21">
        <f>IFERROR(VLOOKUP($C393, 'All Indicators - Breakdown'!$C:$GQ, F$1, FALSE), " ")</f>
        <v>1</v>
      </c>
      <c r="G393" s="21">
        <f>IFERROR(VLOOKUP(PRO!$C393, 'All Indicators - Breakdown'!$C:$GQ, G$1, FALSE), " ")</f>
        <v>1</v>
      </c>
      <c r="H393" s="21">
        <f>IFERROR(VLOOKUP(PRO!$C393, 'All Indicators - Breakdown'!$C:$GQ, H$1, FALSE), " ")</f>
        <v>2</v>
      </c>
      <c r="I393" s="21">
        <f>IFERROR(VLOOKUP(PRO!$C393, 'All Indicators - Breakdown'!$C:$GQ, I$1, FALSE), " ")</f>
        <v>1</v>
      </c>
      <c r="J393" s="21">
        <f>IFERROR(VLOOKUP(PRO!$C393, 'All Indicators - Breakdown'!$C:$GQ, J$1, FALSE), " ")</f>
        <v>4</v>
      </c>
      <c r="K393" s="21">
        <f>IFERROR(VLOOKUP(PRO!$C393, 'All Indicators - Breakdown'!$C:$GQ, K$1, FALSE), " ")</f>
        <v>1</v>
      </c>
      <c r="L393" s="21">
        <f>IFERROR(VLOOKUP(PRO!$C393, 'All Indicators - Breakdown'!$C:$GQ, L$1, FALSE), " ")</f>
        <v>2</v>
      </c>
      <c r="M393" s="21">
        <f>IFERROR(VLOOKUP(PRO!$C393, 'All Indicators - Breakdown'!$C:$GQ, M$1, FALSE), " ")</f>
        <v>3</v>
      </c>
      <c r="N393">
        <f t="shared" si="27"/>
        <v>4</v>
      </c>
      <c r="O393">
        <f t="shared" si="28"/>
        <v>3</v>
      </c>
      <c r="P393">
        <f t="shared" si="28"/>
        <v>2</v>
      </c>
      <c r="Q393">
        <f t="shared" si="28"/>
        <v>2</v>
      </c>
      <c r="R393">
        <f t="shared" si="28"/>
        <v>1</v>
      </c>
      <c r="S393">
        <f t="shared" si="28"/>
        <v>1</v>
      </c>
      <c r="T393">
        <f t="shared" si="28"/>
        <v>1</v>
      </c>
      <c r="U393">
        <f t="shared" si="28"/>
        <v>1</v>
      </c>
    </row>
    <row r="394" spans="1:21" ht="16.3" thickTop="1" thickBot="1" x14ac:dyDescent="0.3">
      <c r="A394" s="20" t="s">
        <v>934</v>
      </c>
      <c r="B394" s="20" t="s">
        <v>944</v>
      </c>
      <c r="C394" s="20" t="s">
        <v>945</v>
      </c>
      <c r="D394" s="10">
        <f t="shared" si="29"/>
        <v>3</v>
      </c>
      <c r="E394" s="35">
        <f t="shared" si="30"/>
        <v>3</v>
      </c>
      <c r="F394" s="21">
        <f>IFERROR(VLOOKUP($C394, 'All Indicators - Breakdown'!$C:$GQ, F$1, FALSE), " ")</f>
        <v>1</v>
      </c>
      <c r="G394" s="21">
        <f>IFERROR(VLOOKUP(PRO!$C394, 'All Indicators - Breakdown'!$C:$GQ, G$1, FALSE), " ")</f>
        <v>1</v>
      </c>
      <c r="H394" s="21">
        <f>IFERROR(VLOOKUP(PRO!$C394, 'All Indicators - Breakdown'!$C:$GQ, H$1, FALSE), " ")</f>
        <v>2</v>
      </c>
      <c r="I394" s="21">
        <f>IFERROR(VLOOKUP(PRO!$C394, 'All Indicators - Breakdown'!$C:$GQ, I$1, FALSE), " ")</f>
        <v>1</v>
      </c>
      <c r="J394" s="21">
        <f>IFERROR(VLOOKUP(PRO!$C394, 'All Indicators - Breakdown'!$C:$GQ, J$1, FALSE), " ")</f>
        <v>4</v>
      </c>
      <c r="K394" s="21">
        <f>IFERROR(VLOOKUP(PRO!$C394, 'All Indicators - Breakdown'!$C:$GQ, K$1, FALSE), " ")</f>
        <v>3</v>
      </c>
      <c r="L394" s="21">
        <f>IFERROR(VLOOKUP(PRO!$C394, 'All Indicators - Breakdown'!$C:$GQ, L$1, FALSE), " ")</f>
        <v>2</v>
      </c>
      <c r="M394" s="21">
        <f>IFERROR(VLOOKUP(PRO!$C394, 'All Indicators - Breakdown'!$C:$GQ, M$1, FALSE), " ")</f>
        <v>4</v>
      </c>
      <c r="N394">
        <f t="shared" si="27"/>
        <v>4</v>
      </c>
      <c r="O394">
        <f t="shared" si="28"/>
        <v>4</v>
      </c>
      <c r="P394">
        <f t="shared" si="28"/>
        <v>3</v>
      </c>
      <c r="Q394">
        <f t="shared" si="28"/>
        <v>2</v>
      </c>
      <c r="R394">
        <f t="shared" si="28"/>
        <v>2</v>
      </c>
      <c r="S394">
        <f t="shared" si="28"/>
        <v>1</v>
      </c>
      <c r="T394">
        <f t="shared" si="28"/>
        <v>1</v>
      </c>
      <c r="U394">
        <f t="shared" si="28"/>
        <v>1</v>
      </c>
    </row>
    <row r="395" spans="1:21" ht="16.3" thickTop="1" thickBot="1" x14ac:dyDescent="0.3">
      <c r="A395" s="20" t="s">
        <v>934</v>
      </c>
      <c r="B395" s="20" t="s">
        <v>946</v>
      </c>
      <c r="C395" s="20" t="s">
        <v>947</v>
      </c>
      <c r="D395" s="10">
        <f t="shared" si="29"/>
        <v>3</v>
      </c>
      <c r="E395" s="35">
        <f t="shared" si="30"/>
        <v>3.4</v>
      </c>
      <c r="F395" s="21">
        <f>IFERROR(VLOOKUP($C395, 'All Indicators - Breakdown'!$C:$GQ, F$1, FALSE), " ")</f>
        <v>1</v>
      </c>
      <c r="G395" s="21">
        <f>IFERROR(VLOOKUP(PRO!$C395, 'All Indicators - Breakdown'!$C:$GQ, G$1, FALSE), " ")</f>
        <v>1</v>
      </c>
      <c r="H395" s="21">
        <f>IFERROR(VLOOKUP(PRO!$C395, 'All Indicators - Breakdown'!$C:$GQ, H$1, FALSE), " ")</f>
        <v>2</v>
      </c>
      <c r="I395" s="21">
        <f>IFERROR(VLOOKUP(PRO!$C395, 'All Indicators - Breakdown'!$C:$GQ, I$1, FALSE), " ")</f>
        <v>1</v>
      </c>
      <c r="J395" s="21">
        <f>IFERROR(VLOOKUP(PRO!$C395, 'All Indicators - Breakdown'!$C:$GQ, J$1, FALSE), " ")</f>
        <v>5</v>
      </c>
      <c r="K395" s="21">
        <f>IFERROR(VLOOKUP(PRO!$C395, 'All Indicators - Breakdown'!$C:$GQ, K$1, FALSE), " ")</f>
        <v>4</v>
      </c>
      <c r="L395" s="21">
        <f>IFERROR(VLOOKUP(PRO!$C395, 'All Indicators - Breakdown'!$C:$GQ, L$1, FALSE), " ")</f>
        <v>2</v>
      </c>
      <c r="M395" s="21">
        <f>IFERROR(VLOOKUP(PRO!$C395, 'All Indicators - Breakdown'!$C:$GQ, M$1, FALSE), " ")</f>
        <v>4</v>
      </c>
      <c r="N395">
        <f t="shared" si="27"/>
        <v>5</v>
      </c>
      <c r="O395">
        <f t="shared" si="28"/>
        <v>4</v>
      </c>
      <c r="P395">
        <f t="shared" si="28"/>
        <v>4</v>
      </c>
      <c r="Q395">
        <f t="shared" si="28"/>
        <v>2</v>
      </c>
      <c r="R395">
        <f t="shared" si="28"/>
        <v>2</v>
      </c>
      <c r="S395">
        <f t="shared" si="28"/>
        <v>1</v>
      </c>
      <c r="T395">
        <f t="shared" si="28"/>
        <v>1</v>
      </c>
      <c r="U395">
        <f t="shared" si="28"/>
        <v>1</v>
      </c>
    </row>
    <row r="396" spans="1:21" ht="16.3" thickTop="1" thickBot="1" x14ac:dyDescent="0.3">
      <c r="A396" s="20" t="s">
        <v>934</v>
      </c>
      <c r="B396" s="20" t="s">
        <v>948</v>
      </c>
      <c r="C396" s="20" t="s">
        <v>949</v>
      </c>
      <c r="D396" s="10">
        <f t="shared" si="29"/>
        <v>3</v>
      </c>
      <c r="E396" s="35">
        <f t="shared" si="30"/>
        <v>3</v>
      </c>
      <c r="F396" s="21">
        <f>IFERROR(VLOOKUP($C396, 'All Indicators - Breakdown'!$C:$GQ, F$1, FALSE), " ")</f>
        <v>1</v>
      </c>
      <c r="G396" s="21">
        <f>IFERROR(VLOOKUP(PRO!$C396, 'All Indicators - Breakdown'!$C:$GQ, G$1, FALSE), " ")</f>
        <v>1</v>
      </c>
      <c r="H396" s="21">
        <f>IFERROR(VLOOKUP(PRO!$C396, 'All Indicators - Breakdown'!$C:$GQ, H$1, FALSE), " ")</f>
        <v>2</v>
      </c>
      <c r="I396" s="21">
        <f>IFERROR(VLOOKUP(PRO!$C396, 'All Indicators - Breakdown'!$C:$GQ, I$1, FALSE), " ")</f>
        <v>1</v>
      </c>
      <c r="J396" s="21">
        <f>IFERROR(VLOOKUP(PRO!$C396, 'All Indicators - Breakdown'!$C:$GQ, J$1, FALSE), " ")</f>
        <v>4</v>
      </c>
      <c r="K396" s="21">
        <f>IFERROR(VLOOKUP(PRO!$C396, 'All Indicators - Breakdown'!$C:$GQ, K$1, FALSE), " ")</f>
        <v>3</v>
      </c>
      <c r="L396" s="21">
        <f>IFERROR(VLOOKUP(PRO!$C396, 'All Indicators - Breakdown'!$C:$GQ, L$1, FALSE), " ")</f>
        <v>2</v>
      </c>
      <c r="M396" s="21">
        <f>IFERROR(VLOOKUP(PRO!$C396, 'All Indicators - Breakdown'!$C:$GQ, M$1, FALSE), " ")</f>
        <v>4</v>
      </c>
      <c r="N396">
        <f t="shared" si="27"/>
        <v>4</v>
      </c>
      <c r="O396">
        <f t="shared" si="28"/>
        <v>4</v>
      </c>
      <c r="P396">
        <f t="shared" si="28"/>
        <v>3</v>
      </c>
      <c r="Q396">
        <f t="shared" si="28"/>
        <v>2</v>
      </c>
      <c r="R396">
        <f t="shared" si="28"/>
        <v>2</v>
      </c>
      <c r="S396">
        <f t="shared" si="28"/>
        <v>1</v>
      </c>
      <c r="T396">
        <f t="shared" si="28"/>
        <v>1</v>
      </c>
      <c r="U396">
        <f t="shared" si="28"/>
        <v>1</v>
      </c>
    </row>
    <row r="397" spans="1:21" ht="16.3" hidden="1" thickTop="1" thickBot="1" x14ac:dyDescent="0.3">
      <c r="A397" s="20" t="s">
        <v>934</v>
      </c>
      <c r="B397" s="20" t="s">
        <v>950</v>
      </c>
      <c r="C397" s="20" t="s">
        <v>951</v>
      </c>
      <c r="D397" s="10">
        <f t="shared" si="29"/>
        <v>2</v>
      </c>
      <c r="E397" s="35">
        <f t="shared" si="30"/>
        <v>2.4</v>
      </c>
      <c r="F397" s="21">
        <f>IFERROR(VLOOKUP($C397, 'All Indicators - Breakdown'!$C:$GQ, F$1, FALSE), " ")</f>
        <v>1</v>
      </c>
      <c r="G397" s="21">
        <f>IFERROR(VLOOKUP(PRO!$C397, 'All Indicators - Breakdown'!$C:$GQ, G$1, FALSE), " ")</f>
        <v>1</v>
      </c>
      <c r="H397" s="21">
        <f>IFERROR(VLOOKUP(PRO!$C397, 'All Indicators - Breakdown'!$C:$GQ, H$1, FALSE), " ")</f>
        <v>2</v>
      </c>
      <c r="I397" s="21">
        <f>IFERROR(VLOOKUP(PRO!$C397, 'All Indicators - Breakdown'!$C:$GQ, I$1, FALSE), " ")</f>
        <v>1</v>
      </c>
      <c r="J397" s="21">
        <f>IFERROR(VLOOKUP(PRO!$C397, 'All Indicators - Breakdown'!$C:$GQ, J$1, FALSE), " ")</f>
        <v>3</v>
      </c>
      <c r="K397" s="21">
        <f>IFERROR(VLOOKUP(PRO!$C397, 'All Indicators - Breakdown'!$C:$GQ, K$1, FALSE), " ")</f>
        <v>1</v>
      </c>
      <c r="L397" s="21">
        <f>IFERROR(VLOOKUP(PRO!$C397, 'All Indicators - Breakdown'!$C:$GQ, L$1, FALSE), " ")</f>
        <v>2</v>
      </c>
      <c r="M397" s="21">
        <f>IFERROR(VLOOKUP(PRO!$C397, 'All Indicators - Breakdown'!$C:$GQ, M$1, FALSE), " ")</f>
        <v>4</v>
      </c>
      <c r="N397">
        <f t="shared" si="27"/>
        <v>4</v>
      </c>
      <c r="O397">
        <f t="shared" si="28"/>
        <v>3</v>
      </c>
      <c r="P397">
        <f t="shared" si="28"/>
        <v>2</v>
      </c>
      <c r="Q397">
        <f t="shared" si="28"/>
        <v>2</v>
      </c>
      <c r="R397">
        <f t="shared" si="28"/>
        <v>1</v>
      </c>
      <c r="S397">
        <f t="shared" si="28"/>
        <v>1</v>
      </c>
      <c r="T397">
        <f t="shared" si="28"/>
        <v>1</v>
      </c>
      <c r="U397">
        <f t="shared" si="28"/>
        <v>1</v>
      </c>
    </row>
    <row r="398" spans="1:21" ht="16.3" thickTop="1" thickBot="1" x14ac:dyDescent="0.3">
      <c r="A398" s="20" t="s">
        <v>934</v>
      </c>
      <c r="B398" s="20" t="s">
        <v>952</v>
      </c>
      <c r="C398" s="20" t="s">
        <v>953</v>
      </c>
      <c r="D398" s="10">
        <f t="shared" si="29"/>
        <v>3</v>
      </c>
      <c r="E398" s="35">
        <f t="shared" si="30"/>
        <v>3.4</v>
      </c>
      <c r="F398" s="21">
        <f>IFERROR(VLOOKUP($C398, 'All Indicators - Breakdown'!$C:$GQ, F$1, FALSE), " ")</f>
        <v>1</v>
      </c>
      <c r="G398" s="21">
        <f>IFERROR(VLOOKUP(PRO!$C398, 'All Indicators - Breakdown'!$C:$GQ, G$1, FALSE), " ")</f>
        <v>2</v>
      </c>
      <c r="H398" s="21">
        <f>IFERROR(VLOOKUP(PRO!$C398, 'All Indicators - Breakdown'!$C:$GQ, H$1, FALSE), " ")</f>
        <v>3</v>
      </c>
      <c r="I398" s="21">
        <f>IFERROR(VLOOKUP(PRO!$C398, 'All Indicators - Breakdown'!$C:$GQ, I$1, FALSE), " ")</f>
        <v>1</v>
      </c>
      <c r="J398" s="21">
        <f>IFERROR(VLOOKUP(PRO!$C398, 'All Indicators - Breakdown'!$C:$GQ, J$1, FALSE), " ")</f>
        <v>5</v>
      </c>
      <c r="K398" s="21">
        <f>IFERROR(VLOOKUP(PRO!$C398, 'All Indicators - Breakdown'!$C:$GQ, K$1, FALSE), " ")</f>
        <v>4</v>
      </c>
      <c r="L398" s="21">
        <f>IFERROR(VLOOKUP(PRO!$C398, 'All Indicators - Breakdown'!$C:$GQ, L$1, FALSE), " ")</f>
        <v>2</v>
      </c>
      <c r="M398" s="21">
        <f>IFERROR(VLOOKUP(PRO!$C398, 'All Indicators - Breakdown'!$C:$GQ, M$1, FALSE), " ")</f>
        <v>3</v>
      </c>
      <c r="N398">
        <f t="shared" si="27"/>
        <v>5</v>
      </c>
      <c r="O398">
        <f t="shared" si="28"/>
        <v>4</v>
      </c>
      <c r="P398">
        <f t="shared" si="28"/>
        <v>3</v>
      </c>
      <c r="Q398">
        <f t="shared" si="28"/>
        <v>3</v>
      </c>
      <c r="R398">
        <f t="shared" si="28"/>
        <v>2</v>
      </c>
      <c r="S398">
        <f t="shared" si="28"/>
        <v>2</v>
      </c>
      <c r="T398">
        <f t="shared" si="28"/>
        <v>1</v>
      </c>
      <c r="U398">
        <f t="shared" si="28"/>
        <v>1</v>
      </c>
    </row>
    <row r="399" spans="1:21" ht="16.3" thickTop="1" thickBot="1" x14ac:dyDescent="0.3">
      <c r="A399" s="20" t="s">
        <v>934</v>
      </c>
      <c r="B399" s="20" t="s">
        <v>954</v>
      </c>
      <c r="C399" s="20" t="s">
        <v>955</v>
      </c>
      <c r="D399" s="10">
        <f t="shared" si="29"/>
        <v>3</v>
      </c>
      <c r="E399" s="35">
        <f t="shared" si="30"/>
        <v>3.2</v>
      </c>
      <c r="F399" s="21">
        <f>IFERROR(VLOOKUP($C399, 'All Indicators - Breakdown'!$C:$GQ, F$1, FALSE), " ")</f>
        <v>1</v>
      </c>
      <c r="G399" s="21">
        <f>IFERROR(VLOOKUP(PRO!$C399, 'All Indicators - Breakdown'!$C:$GQ, G$1, FALSE), " ")</f>
        <v>1</v>
      </c>
      <c r="H399" s="21">
        <f>IFERROR(VLOOKUP(PRO!$C399, 'All Indicators - Breakdown'!$C:$GQ, H$1, FALSE), " ")</f>
        <v>3</v>
      </c>
      <c r="I399" s="21">
        <f>IFERROR(VLOOKUP(PRO!$C399, 'All Indicators - Breakdown'!$C:$GQ, I$1, FALSE), " ")</f>
        <v>1</v>
      </c>
      <c r="J399" s="21">
        <f>IFERROR(VLOOKUP(PRO!$C399, 'All Indicators - Breakdown'!$C:$GQ, J$1, FALSE), " ")</f>
        <v>5</v>
      </c>
      <c r="K399" s="21">
        <f>IFERROR(VLOOKUP(PRO!$C399, 'All Indicators - Breakdown'!$C:$GQ, K$1, FALSE), " ")</f>
        <v>3</v>
      </c>
      <c r="L399" s="21">
        <f>IFERROR(VLOOKUP(PRO!$C399, 'All Indicators - Breakdown'!$C:$GQ, L$1, FALSE), " ")</f>
        <v>3</v>
      </c>
      <c r="M399" s="21">
        <f>IFERROR(VLOOKUP(PRO!$C399, 'All Indicators - Breakdown'!$C:$GQ, M$1, FALSE), " ")</f>
        <v>2</v>
      </c>
      <c r="N399">
        <f t="shared" si="27"/>
        <v>5</v>
      </c>
      <c r="O399">
        <f t="shared" si="28"/>
        <v>3</v>
      </c>
      <c r="P399">
        <f t="shared" si="28"/>
        <v>3</v>
      </c>
      <c r="Q399">
        <f t="shared" si="28"/>
        <v>3</v>
      </c>
      <c r="R399">
        <f t="shared" si="28"/>
        <v>2</v>
      </c>
      <c r="S399">
        <f t="shared" si="28"/>
        <v>1</v>
      </c>
      <c r="T399">
        <f t="shared" si="28"/>
        <v>1</v>
      </c>
      <c r="U399">
        <f t="shared" si="28"/>
        <v>1</v>
      </c>
    </row>
    <row r="400" spans="1:21" ht="16.3" thickTop="1" thickBot="1" x14ac:dyDescent="0.3">
      <c r="A400" s="20" t="s">
        <v>956</v>
      </c>
      <c r="B400" s="20" t="s">
        <v>957</v>
      </c>
      <c r="C400" s="20" t="s">
        <v>958</v>
      </c>
      <c r="D400" s="10">
        <f t="shared" si="29"/>
        <v>3</v>
      </c>
      <c r="E400" s="35">
        <f t="shared" si="30"/>
        <v>2.6</v>
      </c>
      <c r="F400" s="21">
        <f>IFERROR(VLOOKUP($C400, 'All Indicators - Breakdown'!$C:$GQ, F$1, FALSE), " ")</f>
        <v>1</v>
      </c>
      <c r="G400" s="21">
        <f>IFERROR(VLOOKUP(PRO!$C400, 'All Indicators - Breakdown'!$C:$GQ, G$1, FALSE), " ")</f>
        <v>1</v>
      </c>
      <c r="H400" s="21">
        <f>IFERROR(VLOOKUP(PRO!$C400, 'All Indicators - Breakdown'!$C:$GQ, H$1, FALSE), " ")</f>
        <v>2</v>
      </c>
      <c r="I400" s="21">
        <f>IFERROR(VLOOKUP(PRO!$C400, 'All Indicators - Breakdown'!$C:$GQ, I$1, FALSE), " ")</f>
        <v>1</v>
      </c>
      <c r="J400" s="21">
        <f>IFERROR(VLOOKUP(PRO!$C400, 'All Indicators - Breakdown'!$C:$GQ, J$1, FALSE), " ")</f>
        <v>3</v>
      </c>
      <c r="K400" s="21">
        <f>IFERROR(VLOOKUP(PRO!$C400, 'All Indicators - Breakdown'!$C:$GQ, K$1, FALSE), " ")</f>
        <v>4</v>
      </c>
      <c r="L400" s="21">
        <f>IFERROR(VLOOKUP(PRO!$C400, 'All Indicators - Breakdown'!$C:$GQ, L$1, FALSE), " ")</f>
        <v>1</v>
      </c>
      <c r="M400" s="21">
        <f>IFERROR(VLOOKUP(PRO!$C400, 'All Indicators - Breakdown'!$C:$GQ, M$1, FALSE), " ")</f>
        <v>3</v>
      </c>
      <c r="N400">
        <f t="shared" si="27"/>
        <v>4</v>
      </c>
      <c r="O400">
        <f t="shared" si="28"/>
        <v>3</v>
      </c>
      <c r="P400">
        <f t="shared" si="28"/>
        <v>3</v>
      </c>
      <c r="Q400">
        <f t="shared" si="28"/>
        <v>2</v>
      </c>
      <c r="R400">
        <f t="shared" si="28"/>
        <v>1</v>
      </c>
      <c r="S400">
        <f t="shared" si="28"/>
        <v>1</v>
      </c>
      <c r="T400">
        <f t="shared" si="28"/>
        <v>1</v>
      </c>
      <c r="U400">
        <f t="shared" si="28"/>
        <v>1</v>
      </c>
    </row>
    <row r="401" spans="1:21" ht="16.3" thickTop="1" thickBot="1" x14ac:dyDescent="0.3">
      <c r="A401" s="20" t="s">
        <v>956</v>
      </c>
      <c r="B401" s="20" t="s">
        <v>959</v>
      </c>
      <c r="C401" s="20" t="s">
        <v>960</v>
      </c>
      <c r="D401" s="10">
        <f t="shared" si="29"/>
        <v>3</v>
      </c>
      <c r="E401" s="35">
        <f t="shared" si="30"/>
        <v>2.6</v>
      </c>
      <c r="F401" s="21">
        <f>IFERROR(VLOOKUP($C401, 'All Indicators - Breakdown'!$C:$GQ, F$1, FALSE), " ")</f>
        <v>1</v>
      </c>
      <c r="G401" s="21">
        <f>IFERROR(VLOOKUP(PRO!$C401, 'All Indicators - Breakdown'!$C:$GQ, G$1, FALSE), " ")</f>
        <v>1</v>
      </c>
      <c r="H401" s="21">
        <f>IFERROR(VLOOKUP(PRO!$C401, 'All Indicators - Breakdown'!$C:$GQ, H$1, FALSE), " ")</f>
        <v>2</v>
      </c>
      <c r="I401" s="21">
        <f>IFERROR(VLOOKUP(PRO!$C401, 'All Indicators - Breakdown'!$C:$GQ, I$1, FALSE), " ")</f>
        <v>1</v>
      </c>
      <c r="J401" s="21">
        <f>IFERROR(VLOOKUP(PRO!$C401, 'All Indicators - Breakdown'!$C:$GQ, J$1, FALSE), " ")</f>
        <v>4</v>
      </c>
      <c r="K401" s="21">
        <f>IFERROR(VLOOKUP(PRO!$C401, 'All Indicators - Breakdown'!$C:$GQ, K$1, FALSE), " ")</f>
        <v>4</v>
      </c>
      <c r="L401" s="21">
        <f>IFERROR(VLOOKUP(PRO!$C401, 'All Indicators - Breakdown'!$C:$GQ, L$1, FALSE), " ")</f>
        <v>1</v>
      </c>
      <c r="M401" s="21">
        <f>IFERROR(VLOOKUP(PRO!$C401, 'All Indicators - Breakdown'!$C:$GQ, M$1, FALSE), " ")</f>
        <v>2</v>
      </c>
      <c r="N401">
        <f t="shared" si="27"/>
        <v>4</v>
      </c>
      <c r="O401">
        <f t="shared" si="28"/>
        <v>4</v>
      </c>
      <c r="P401">
        <f t="shared" si="28"/>
        <v>2</v>
      </c>
      <c r="Q401">
        <f t="shared" si="28"/>
        <v>2</v>
      </c>
      <c r="R401">
        <f t="shared" si="28"/>
        <v>1</v>
      </c>
      <c r="S401">
        <f t="shared" si="28"/>
        <v>1</v>
      </c>
      <c r="T401">
        <f t="shared" si="28"/>
        <v>1</v>
      </c>
      <c r="U401">
        <f t="shared" si="28"/>
        <v>1</v>
      </c>
    </row>
    <row r="402" spans="1:21" ht="16.3" hidden="1" thickTop="1" thickBot="1" x14ac:dyDescent="0.3">
      <c r="A402" s="20" t="s">
        <v>956</v>
      </c>
      <c r="B402" s="20" t="s">
        <v>961</v>
      </c>
      <c r="C402" s="20" t="s">
        <v>962</v>
      </c>
      <c r="D402" s="10">
        <f t="shared" si="29"/>
        <v>3</v>
      </c>
      <c r="E402" s="35">
        <f t="shared" si="30"/>
        <v>3</v>
      </c>
      <c r="F402" s="21">
        <f>IFERROR(VLOOKUP($C402, 'All Indicators - Breakdown'!$C:$GQ, F$1, FALSE), " ")</f>
        <v>1</v>
      </c>
      <c r="G402" s="21">
        <f>IFERROR(VLOOKUP(PRO!$C402, 'All Indicators - Breakdown'!$C:$GQ, G$1, FALSE), " ")</f>
        <v>1</v>
      </c>
      <c r="H402" s="21">
        <f>IFERROR(VLOOKUP(PRO!$C402, 'All Indicators - Breakdown'!$C:$GQ, H$1, FALSE), " ")</f>
        <v>2</v>
      </c>
      <c r="I402" s="21">
        <f>IFERROR(VLOOKUP(PRO!$C402, 'All Indicators - Breakdown'!$C:$GQ, I$1, FALSE), " ")</f>
        <v>1</v>
      </c>
      <c r="J402" s="21">
        <f>IFERROR(VLOOKUP(PRO!$C402, 'All Indicators - Breakdown'!$C:$GQ, J$1, FALSE), " ")</f>
        <v>4</v>
      </c>
      <c r="K402" s="21">
        <f>IFERROR(VLOOKUP(PRO!$C402, 'All Indicators - Breakdown'!$C:$GQ, K$1, FALSE), " ")</f>
        <v>4</v>
      </c>
      <c r="L402" s="21">
        <f>IFERROR(VLOOKUP(PRO!$C402, 'All Indicators - Breakdown'!$C:$GQ, L$1, FALSE), " ")</f>
        <v>1</v>
      </c>
      <c r="M402" s="21">
        <f>IFERROR(VLOOKUP(PRO!$C402, 'All Indicators - Breakdown'!$C:$GQ, M$1, FALSE), " ")</f>
        <v>4</v>
      </c>
      <c r="N402">
        <f t="shared" si="27"/>
        <v>4</v>
      </c>
      <c r="O402">
        <f t="shared" si="28"/>
        <v>4</v>
      </c>
      <c r="P402">
        <f t="shared" si="28"/>
        <v>4</v>
      </c>
      <c r="Q402">
        <f t="shared" si="28"/>
        <v>2</v>
      </c>
      <c r="R402">
        <f t="shared" si="28"/>
        <v>1</v>
      </c>
      <c r="S402">
        <f t="shared" si="28"/>
        <v>1</v>
      </c>
      <c r="T402">
        <f t="shared" si="28"/>
        <v>1</v>
      </c>
      <c r="U402">
        <f t="shared" si="28"/>
        <v>1</v>
      </c>
    </row>
    <row r="403" spans="1:21" ht="16.3" thickTop="1" thickBot="1" x14ac:dyDescent="0.3">
      <c r="A403" s="20" t="s">
        <v>956</v>
      </c>
      <c r="B403" s="20" t="s">
        <v>963</v>
      </c>
      <c r="C403" s="20" t="s">
        <v>964</v>
      </c>
      <c r="D403" s="10">
        <f t="shared" si="29"/>
        <v>3</v>
      </c>
      <c r="E403" s="35">
        <f t="shared" si="30"/>
        <v>3.2</v>
      </c>
      <c r="F403" s="21">
        <f>IFERROR(VLOOKUP($C403, 'All Indicators - Breakdown'!$C:$GQ, F$1, FALSE), " ")</f>
        <v>1</v>
      </c>
      <c r="G403" s="21">
        <f>IFERROR(VLOOKUP(PRO!$C403, 'All Indicators - Breakdown'!$C:$GQ, G$1, FALSE), " ")</f>
        <v>2</v>
      </c>
      <c r="H403" s="21">
        <f>IFERROR(VLOOKUP(PRO!$C403, 'All Indicators - Breakdown'!$C:$GQ, H$1, FALSE), " ")</f>
        <v>2</v>
      </c>
      <c r="I403" s="21">
        <f>IFERROR(VLOOKUP(PRO!$C403, 'All Indicators - Breakdown'!$C:$GQ, I$1, FALSE), " ")</f>
        <v>1</v>
      </c>
      <c r="J403" s="21">
        <f>IFERROR(VLOOKUP(PRO!$C403, 'All Indicators - Breakdown'!$C:$GQ, J$1, FALSE), " ")</f>
        <v>4</v>
      </c>
      <c r="K403" s="21">
        <f>IFERROR(VLOOKUP(PRO!$C403, 'All Indicators - Breakdown'!$C:$GQ, K$1, FALSE), " ")</f>
        <v>4</v>
      </c>
      <c r="L403" s="21">
        <f>IFERROR(VLOOKUP(PRO!$C403, 'All Indicators - Breakdown'!$C:$GQ, L$1, FALSE), " ")</f>
        <v>3</v>
      </c>
      <c r="M403" s="21">
        <f>IFERROR(VLOOKUP(PRO!$C403, 'All Indicators - Breakdown'!$C:$GQ, M$1, FALSE), " ")</f>
        <v>3</v>
      </c>
      <c r="N403">
        <f t="shared" si="27"/>
        <v>4</v>
      </c>
      <c r="O403">
        <f t="shared" si="28"/>
        <v>4</v>
      </c>
      <c r="P403">
        <f t="shared" si="28"/>
        <v>3</v>
      </c>
      <c r="Q403">
        <f t="shared" si="28"/>
        <v>3</v>
      </c>
      <c r="R403">
        <f t="shared" si="28"/>
        <v>2</v>
      </c>
      <c r="S403">
        <f t="shared" si="28"/>
        <v>2</v>
      </c>
      <c r="T403">
        <f t="shared" si="28"/>
        <v>1</v>
      </c>
      <c r="U403">
        <f t="shared" si="28"/>
        <v>1</v>
      </c>
    </row>
    <row r="404" spans="1:21" ht="15.65" thickTop="1" x14ac:dyDescent="0.25">
      <c r="A404" s="20" t="s">
        <v>956</v>
      </c>
      <c r="B404" s="20" t="s">
        <v>965</v>
      </c>
      <c r="C404" s="20" t="s">
        <v>966</v>
      </c>
      <c r="D404" s="10">
        <f t="shared" si="29"/>
        <v>3</v>
      </c>
      <c r="E404" s="35">
        <f t="shared" si="30"/>
        <v>3.4</v>
      </c>
      <c r="F404" s="21">
        <f>IFERROR(VLOOKUP($C404, 'All Indicators - Breakdown'!$C:$GQ, F$1, FALSE), " ")</f>
        <v>1</v>
      </c>
      <c r="G404" s="21">
        <f>IFERROR(VLOOKUP(PRO!$C404, 'All Indicators - Breakdown'!$C:$GQ, G$1, FALSE), " ")</f>
        <v>1</v>
      </c>
      <c r="H404" s="21">
        <f>IFERROR(VLOOKUP(PRO!$C404, 'All Indicators - Breakdown'!$C:$GQ, H$1, FALSE), " ")</f>
        <v>2</v>
      </c>
      <c r="I404" s="21">
        <f>IFERROR(VLOOKUP(PRO!$C404, 'All Indicators - Breakdown'!$C:$GQ, I$1, FALSE), " ")</f>
        <v>1</v>
      </c>
      <c r="J404" s="21">
        <f>IFERROR(VLOOKUP(PRO!$C404, 'All Indicators - Breakdown'!$C:$GQ, J$1, FALSE), " ")</f>
        <v>4</v>
      </c>
      <c r="K404" s="21">
        <f>IFERROR(VLOOKUP(PRO!$C404, 'All Indicators - Breakdown'!$C:$GQ, K$1, FALSE), " ")</f>
        <v>4</v>
      </c>
      <c r="L404" s="21">
        <f>IFERROR(VLOOKUP(PRO!$C404, 'All Indicators - Breakdown'!$C:$GQ, L$1, FALSE), " ")</f>
        <v>3</v>
      </c>
      <c r="M404" s="21">
        <f>IFERROR(VLOOKUP(PRO!$C404, 'All Indicators - Breakdown'!$C:$GQ, M$1, FALSE), " ")</f>
        <v>4</v>
      </c>
      <c r="N404">
        <f t="shared" si="27"/>
        <v>4</v>
      </c>
      <c r="O404">
        <f t="shared" si="28"/>
        <v>4</v>
      </c>
      <c r="P404">
        <f t="shared" si="28"/>
        <v>4</v>
      </c>
      <c r="Q404">
        <f t="shared" si="28"/>
        <v>3</v>
      </c>
      <c r="R404">
        <f t="shared" si="28"/>
        <v>2</v>
      </c>
      <c r="S404">
        <f t="shared" si="28"/>
        <v>1</v>
      </c>
      <c r="T404">
        <f t="shared" si="28"/>
        <v>1</v>
      </c>
      <c r="U404">
        <f t="shared" si="28"/>
        <v>1</v>
      </c>
    </row>
  </sheetData>
  <autoFilter ref="A3:M404" xr:uid="{A65EA5F1-6D7B-4FF7-A61E-1B1AE0C1737C}">
    <filterColumn colId="3">
      <filters>
        <filter val="2"/>
        <filter val="3"/>
      </filters>
    </filterColumn>
  </autoFilter>
  <phoneticPr fontId="11" type="noConversion"/>
  <conditionalFormatting sqref="D4:D404">
    <cfRule type="cellIs" dxfId="14" priority="26" operator="equal">
      <formula>5</formula>
    </cfRule>
    <cfRule type="cellIs" dxfId="13" priority="27" operator="equal">
      <formula>4</formula>
    </cfRule>
    <cfRule type="cellIs" dxfId="12" priority="28" operator="equal">
      <formula>3</formula>
    </cfRule>
    <cfRule type="cellIs" dxfId="11" priority="29" operator="equal">
      <formula>2</formula>
    </cfRule>
    <cfRule type="cellIs" dxfId="10" priority="30" operator="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3C21-812D-4A5D-9803-055DBF1930D4}">
  <sheetPr filterMode="1">
    <tabColor theme="8" tint="0.59999389629810485"/>
  </sheetPr>
  <dimension ref="A1:I404"/>
  <sheetViews>
    <sheetView topLeftCell="A2" zoomScale="83" zoomScaleNormal="80" workbookViewId="0">
      <pane xSplit="5" ySplit="2" topLeftCell="F51" activePane="bottomRight" state="frozen"/>
      <selection pane="topRight" activeCell="F2" sqref="F2"/>
      <selection pane="bottomLeft" activeCell="A4" sqref="A4"/>
      <selection pane="bottomRight" activeCell="F3" sqref="F3"/>
    </sheetView>
  </sheetViews>
  <sheetFormatPr defaultRowHeight="14.3" x14ac:dyDescent="0.25"/>
  <cols>
    <col min="4" max="4" width="19.5" customWidth="1"/>
    <col min="5" max="5" width="18.5" customWidth="1"/>
    <col min="6" max="9" width="30" customWidth="1"/>
  </cols>
  <sheetData>
    <row r="1" spans="1:9" hidden="1" x14ac:dyDescent="0.25">
      <c r="F1" cm="1">
        <f t="array" ref="F1">_xlfn.XLOOKUP(F2,'All Indicators - Breakdown'!2:2,'All Indicators - Breakdown'!1:1+6)</f>
        <v>127</v>
      </c>
      <c r="G1" cm="1">
        <f t="array" ref="G1">_xlfn.XLOOKUP(G2,'All Indicators - Breakdown'!2:2,'All Indicators - Breakdown'!1:1+6)</f>
        <v>134</v>
      </c>
      <c r="H1" cm="1">
        <f t="array" ref="H1">_xlfn.XLOOKUP(H2,'All Indicators - Breakdown'!2:2,'All Indicators - Breakdown'!1:1+6)</f>
        <v>141</v>
      </c>
      <c r="I1" cm="1">
        <f t="array" ref="I1">_xlfn.XLOOKUP(I2,'All Indicators - Breakdown'!2:2,'All Indicators - Breakdown'!1:1+6)</f>
        <v>155</v>
      </c>
    </row>
    <row r="2" spans="1:9" ht="14.95" customHeight="1" x14ac:dyDescent="0.25">
      <c r="A2" s="105" t="s">
        <v>130</v>
      </c>
      <c r="B2" s="105" t="s">
        <v>131</v>
      </c>
      <c r="C2" s="105" t="s">
        <v>132</v>
      </c>
      <c r="D2" s="105" t="s">
        <v>1016</v>
      </c>
      <c r="E2" s="105" t="s">
        <v>1017</v>
      </c>
      <c r="F2" s="32">
        <v>18</v>
      </c>
      <c r="G2" s="32">
        <v>19</v>
      </c>
      <c r="H2" s="32">
        <v>20</v>
      </c>
      <c r="I2" s="32">
        <v>22</v>
      </c>
    </row>
    <row r="3" spans="1:9" ht="142.15" customHeight="1" thickBot="1" x14ac:dyDescent="0.3">
      <c r="A3" s="106"/>
      <c r="B3" s="106"/>
      <c r="C3" s="106"/>
      <c r="D3" s="106"/>
      <c r="E3" s="106"/>
      <c r="F3" s="30" t="str">
        <f>_xlfn.XLOOKUP(F2,'Indicator List'!$A:$A, 'Indicator List'!$C:$C)</f>
        <v>% of settlements where Kis report the majority of households have access to a functional and improved sanitation facility</v>
      </c>
      <c r="G3" s="30" t="str">
        <f>_xlfn.XLOOKUP(G2,'Indicator List'!$A:$A, 'Indicator List'!$C:$C)</f>
        <v>% settlements where KIs reporting women are not allowed to access water sources alone</v>
      </c>
      <c r="H3" s="30" t="str">
        <f>_xlfn.XLOOKUP(H2,'Indicator List'!$A:$A, 'Indicator List'!$C:$C)</f>
        <v>% settlements where KIs reporting on access to trauma care within 24 hours</v>
      </c>
      <c r="I3" s="30" t="str">
        <f>_xlfn.XLOOKUP(I2,'Indicator List'!$A:$A, 'Indicator List'!$C:$C)</f>
        <v>% of KIs aware of the presence of ANY explosive hazards (mines, ERWs, PPIEDs) in or near (&lt;5km) of their settlement</v>
      </c>
    </row>
    <row r="4" spans="1:9" ht="16.3" hidden="1" thickTop="1" thickBot="1" x14ac:dyDescent="0.3">
      <c r="A4" s="20" t="s">
        <v>140</v>
      </c>
      <c r="B4" s="20" t="s">
        <v>140</v>
      </c>
      <c r="C4" s="20" t="s">
        <v>141</v>
      </c>
      <c r="D4" s="10">
        <f t="shared" ref="D4:D67" si="0">ROUND(AVERAGE(F4:I4), 0)</f>
        <v>1</v>
      </c>
      <c r="E4" s="35">
        <f>ROUND(AVERAGE(F4:I4), 1)</f>
        <v>1.3</v>
      </c>
      <c r="F4" s="21">
        <f>IFERROR(VLOOKUP($C4, 'All Indicators - Breakdown'!$C:$GQ, F$1, FALSE), " ")</f>
        <v>2</v>
      </c>
      <c r="G4" s="21">
        <f>IFERROR(VLOOKUP($C4, 'All Indicators - Breakdown'!$C:$GQ, G$1, FALSE), " ")</f>
        <v>1</v>
      </c>
      <c r="H4" s="21">
        <f>IFERROR(VLOOKUP($C4, 'All Indicators - Breakdown'!$C:$GQ, H$1, FALSE), " ")</f>
        <v>1</v>
      </c>
      <c r="I4" s="21">
        <f>IFERROR(VLOOKUP($C4, 'All Indicators - Breakdown'!$C:$GQ, I$1, FALSE), " ")</f>
        <v>1</v>
      </c>
    </row>
    <row r="5" spans="1:9" ht="16.3" hidden="1" thickTop="1" thickBot="1" x14ac:dyDescent="0.3">
      <c r="A5" s="20" t="s">
        <v>140</v>
      </c>
      <c r="B5" s="20" t="s">
        <v>142</v>
      </c>
      <c r="C5" s="20" t="s">
        <v>143</v>
      </c>
      <c r="D5" s="10">
        <f t="shared" si="0"/>
        <v>1</v>
      </c>
      <c r="E5" s="35">
        <f t="shared" ref="E5:E68" si="1">ROUND(AVERAGE(F5:I5), 1)</f>
        <v>1.3</v>
      </c>
      <c r="F5" s="21">
        <f>IFERROR(VLOOKUP($C5, 'All Indicators - Breakdown'!$C:$GQ, F$1, FALSE), " ")</f>
        <v>1</v>
      </c>
      <c r="G5" s="21">
        <f>IFERROR(VLOOKUP($C5, 'All Indicators - Breakdown'!$C:$GQ, G$1, FALSE), " ")</f>
        <v>1</v>
      </c>
      <c r="H5" s="21">
        <f>IFERROR(VLOOKUP($C5, 'All Indicators - Breakdown'!$C:$GQ, H$1, FALSE), " ")</f>
        <v>1</v>
      </c>
      <c r="I5" s="21">
        <f>IFERROR(VLOOKUP($C5, 'All Indicators - Breakdown'!$C:$GQ, I$1, FALSE), " ")</f>
        <v>2</v>
      </c>
    </row>
    <row r="6" spans="1:9" ht="16.3" hidden="1" thickTop="1" thickBot="1" x14ac:dyDescent="0.3">
      <c r="A6" s="20" t="s">
        <v>140</v>
      </c>
      <c r="B6" s="20" t="s">
        <v>144</v>
      </c>
      <c r="C6" s="20" t="s">
        <v>145</v>
      </c>
      <c r="D6" s="10">
        <f t="shared" si="0"/>
        <v>1</v>
      </c>
      <c r="E6" s="35">
        <f t="shared" si="1"/>
        <v>1</v>
      </c>
      <c r="F6" s="21">
        <f>IFERROR(VLOOKUP($C6, 'All Indicators - Breakdown'!$C:$GQ, F$1, FALSE), " ")</f>
        <v>1</v>
      </c>
      <c r="G6" s="21">
        <f>IFERROR(VLOOKUP($C6, 'All Indicators - Breakdown'!$C:$GQ, G$1, FALSE), " ")</f>
        <v>1</v>
      </c>
      <c r="H6" s="21">
        <f>IFERROR(VLOOKUP($C6, 'All Indicators - Breakdown'!$C:$GQ, H$1, FALSE), " ")</f>
        <v>1</v>
      </c>
      <c r="I6" s="21">
        <f>IFERROR(VLOOKUP($C6, 'All Indicators - Breakdown'!$C:$GQ, I$1, FALSE), " ")</f>
        <v>1</v>
      </c>
    </row>
    <row r="7" spans="1:9" ht="16.3" hidden="1" thickTop="1" thickBot="1" x14ac:dyDescent="0.3">
      <c r="A7" s="20" t="s">
        <v>140</v>
      </c>
      <c r="B7" s="20" t="s">
        <v>146</v>
      </c>
      <c r="C7" s="20" t="s">
        <v>147</v>
      </c>
      <c r="D7" s="10">
        <f t="shared" si="0"/>
        <v>1</v>
      </c>
      <c r="E7" s="35">
        <f t="shared" si="1"/>
        <v>1.3</v>
      </c>
      <c r="F7" s="21">
        <f>IFERROR(VLOOKUP($C7, 'All Indicators - Breakdown'!$C:$GQ, F$1, FALSE), " ")</f>
        <v>2</v>
      </c>
      <c r="G7" s="21">
        <f>IFERROR(VLOOKUP($C7, 'All Indicators - Breakdown'!$C:$GQ, G$1, FALSE), " ")</f>
        <v>1</v>
      </c>
      <c r="H7" s="21">
        <f>IFERROR(VLOOKUP($C7, 'All Indicators - Breakdown'!$C:$GQ, H$1, FALSE), " ")</f>
        <v>1</v>
      </c>
      <c r="I7" s="21">
        <f>IFERROR(VLOOKUP($C7, 'All Indicators - Breakdown'!$C:$GQ, I$1, FALSE), " ")</f>
        <v>1</v>
      </c>
    </row>
    <row r="8" spans="1:9" ht="16.3" hidden="1" thickTop="1" thickBot="1" x14ac:dyDescent="0.3">
      <c r="A8" s="20" t="s">
        <v>140</v>
      </c>
      <c r="B8" s="20" t="s">
        <v>148</v>
      </c>
      <c r="C8" s="20" t="s">
        <v>149</v>
      </c>
      <c r="D8" s="10">
        <f t="shared" si="0"/>
        <v>2</v>
      </c>
      <c r="E8" s="35">
        <f t="shared" si="1"/>
        <v>1.8</v>
      </c>
      <c r="F8" s="21">
        <f>IFERROR(VLOOKUP($C8, 'All Indicators - Breakdown'!$C:$GQ, F$1, FALSE), " ")</f>
        <v>4</v>
      </c>
      <c r="G8" s="21">
        <f>IFERROR(VLOOKUP($C8, 'All Indicators - Breakdown'!$C:$GQ, G$1, FALSE), " ")</f>
        <v>1</v>
      </c>
      <c r="H8" s="21">
        <f>IFERROR(VLOOKUP($C8, 'All Indicators - Breakdown'!$C:$GQ, H$1, FALSE), " ")</f>
        <v>1</v>
      </c>
      <c r="I8" s="21">
        <f>IFERROR(VLOOKUP($C8, 'All Indicators - Breakdown'!$C:$GQ, I$1, FALSE), " ")</f>
        <v>1</v>
      </c>
    </row>
    <row r="9" spans="1:9" ht="16.3" hidden="1" thickTop="1" thickBot="1" x14ac:dyDescent="0.3">
      <c r="A9" s="20" t="s">
        <v>140</v>
      </c>
      <c r="B9" s="20" t="s">
        <v>150</v>
      </c>
      <c r="C9" s="20" t="s">
        <v>151</v>
      </c>
      <c r="D9" s="10">
        <f t="shared" si="0"/>
        <v>1</v>
      </c>
      <c r="E9" s="35">
        <f t="shared" si="1"/>
        <v>1</v>
      </c>
      <c r="F9" s="21">
        <f>IFERROR(VLOOKUP($C9, 'All Indicators - Breakdown'!$C:$GQ, F$1, FALSE), " ")</f>
        <v>1</v>
      </c>
      <c r="G9" s="21">
        <f>IFERROR(VLOOKUP($C9, 'All Indicators - Breakdown'!$C:$GQ, G$1, FALSE), " ")</f>
        <v>1</v>
      </c>
      <c r="H9" s="21">
        <f>IFERROR(VLOOKUP($C9, 'All Indicators - Breakdown'!$C:$GQ, H$1, FALSE), " ")</f>
        <v>1</v>
      </c>
      <c r="I9" s="21">
        <f>IFERROR(VLOOKUP($C9, 'All Indicators - Breakdown'!$C:$GQ, I$1, FALSE), " ")</f>
        <v>1</v>
      </c>
    </row>
    <row r="10" spans="1:9" ht="16.3" hidden="1" thickTop="1" thickBot="1" x14ac:dyDescent="0.3">
      <c r="A10" s="20" t="s">
        <v>140</v>
      </c>
      <c r="B10" s="20" t="s">
        <v>152</v>
      </c>
      <c r="C10" s="20" t="s">
        <v>153</v>
      </c>
      <c r="D10" s="10">
        <f t="shared" si="0"/>
        <v>1</v>
      </c>
      <c r="E10" s="35">
        <f t="shared" si="1"/>
        <v>1.3</v>
      </c>
      <c r="F10" s="21">
        <f>IFERROR(VLOOKUP($C10, 'All Indicators - Breakdown'!$C:$GQ, F$1, FALSE), " ")</f>
        <v>1</v>
      </c>
      <c r="G10" s="21">
        <f>IFERROR(VLOOKUP($C10, 'All Indicators - Breakdown'!$C:$GQ, G$1, FALSE), " ")</f>
        <v>1</v>
      </c>
      <c r="H10" s="21">
        <f>IFERROR(VLOOKUP($C10, 'All Indicators - Breakdown'!$C:$GQ, H$1, FALSE), " ")</f>
        <v>1</v>
      </c>
      <c r="I10" s="21">
        <f>IFERROR(VLOOKUP($C10, 'All Indicators - Breakdown'!$C:$GQ, I$1, FALSE), " ")</f>
        <v>2</v>
      </c>
    </row>
    <row r="11" spans="1:9" ht="16.3" hidden="1" thickTop="1" thickBot="1" x14ac:dyDescent="0.3">
      <c r="A11" s="20" t="s">
        <v>140</v>
      </c>
      <c r="B11" s="20" t="s">
        <v>154</v>
      </c>
      <c r="C11" s="20" t="s">
        <v>155</v>
      </c>
      <c r="D11" s="10">
        <f t="shared" si="0"/>
        <v>1</v>
      </c>
      <c r="E11" s="35">
        <f t="shared" si="1"/>
        <v>1</v>
      </c>
      <c r="F11" s="21">
        <f>IFERROR(VLOOKUP($C11, 'All Indicators - Breakdown'!$C:$GQ, F$1, FALSE), " ")</f>
        <v>1</v>
      </c>
      <c r="G11" s="21">
        <f>IFERROR(VLOOKUP($C11, 'All Indicators - Breakdown'!$C:$GQ, G$1, FALSE), " ")</f>
        <v>1</v>
      </c>
      <c r="H11" s="21">
        <f>IFERROR(VLOOKUP($C11, 'All Indicators - Breakdown'!$C:$GQ, H$1, FALSE), " ")</f>
        <v>1</v>
      </c>
      <c r="I11" s="21">
        <f>IFERROR(VLOOKUP($C11, 'All Indicators - Breakdown'!$C:$GQ, I$1, FALSE), " ")</f>
        <v>1</v>
      </c>
    </row>
    <row r="12" spans="1:9" ht="16.3" hidden="1" thickTop="1" thickBot="1" x14ac:dyDescent="0.3">
      <c r="A12" s="20" t="s">
        <v>140</v>
      </c>
      <c r="B12" s="20" t="s">
        <v>156</v>
      </c>
      <c r="C12" s="20" t="s">
        <v>157</v>
      </c>
      <c r="D12" s="10">
        <f t="shared" si="0"/>
        <v>1</v>
      </c>
      <c r="E12" s="35">
        <f t="shared" si="1"/>
        <v>1.3</v>
      </c>
      <c r="F12" s="21">
        <f>IFERROR(VLOOKUP($C12, 'All Indicators - Breakdown'!$C:$GQ, F$1, FALSE), " ")</f>
        <v>1</v>
      </c>
      <c r="G12" s="21">
        <f>IFERROR(VLOOKUP($C12, 'All Indicators - Breakdown'!$C:$GQ, G$1, FALSE), " ")</f>
        <v>1</v>
      </c>
      <c r="H12" s="21">
        <f>IFERROR(VLOOKUP($C12, 'All Indicators - Breakdown'!$C:$GQ, H$1, FALSE), " ")</f>
        <v>1</v>
      </c>
      <c r="I12" s="21">
        <f>IFERROR(VLOOKUP($C12, 'All Indicators - Breakdown'!$C:$GQ, I$1, FALSE), " ")</f>
        <v>2</v>
      </c>
    </row>
    <row r="13" spans="1:9" ht="16.3" hidden="1" thickTop="1" thickBot="1" x14ac:dyDescent="0.3">
      <c r="A13" s="20" t="s">
        <v>140</v>
      </c>
      <c r="B13" s="20" t="s">
        <v>158</v>
      </c>
      <c r="C13" s="20" t="s">
        <v>159</v>
      </c>
      <c r="D13" s="10">
        <f t="shared" si="0"/>
        <v>1</v>
      </c>
      <c r="E13" s="35">
        <f t="shared" si="1"/>
        <v>1</v>
      </c>
      <c r="F13" s="21">
        <f>IFERROR(VLOOKUP($C13, 'All Indicators - Breakdown'!$C:$GQ, F$1, FALSE), " ")</f>
        <v>1</v>
      </c>
      <c r="G13" s="21">
        <f>IFERROR(VLOOKUP($C13, 'All Indicators - Breakdown'!$C:$GQ, G$1, FALSE), " ")</f>
        <v>1</v>
      </c>
      <c r="H13" s="21">
        <f>IFERROR(VLOOKUP($C13, 'All Indicators - Breakdown'!$C:$GQ, H$1, FALSE), " ")</f>
        <v>1</v>
      </c>
      <c r="I13" s="21">
        <f>IFERROR(VLOOKUP($C13, 'All Indicators - Breakdown'!$C:$GQ, I$1, FALSE), " ")</f>
        <v>1</v>
      </c>
    </row>
    <row r="14" spans="1:9" ht="16.3" hidden="1" thickTop="1" thickBot="1" x14ac:dyDescent="0.3">
      <c r="A14" s="20" t="s">
        <v>140</v>
      </c>
      <c r="B14" s="20" t="s">
        <v>160</v>
      </c>
      <c r="C14" s="20" t="s">
        <v>161</v>
      </c>
      <c r="D14" s="10">
        <f t="shared" si="0"/>
        <v>1</v>
      </c>
      <c r="E14" s="35">
        <f t="shared" si="1"/>
        <v>1</v>
      </c>
      <c r="F14" s="21">
        <f>IFERROR(VLOOKUP($C14, 'All Indicators - Breakdown'!$C:$GQ, F$1, FALSE), " ")</f>
        <v>1</v>
      </c>
      <c r="G14" s="21">
        <f>IFERROR(VLOOKUP($C14, 'All Indicators - Breakdown'!$C:$GQ, G$1, FALSE), " ")</f>
        <v>1</v>
      </c>
      <c r="H14" s="21">
        <f>IFERROR(VLOOKUP($C14, 'All Indicators - Breakdown'!$C:$GQ, H$1, FALSE), " ")</f>
        <v>1</v>
      </c>
      <c r="I14" s="21">
        <f>IFERROR(VLOOKUP($C14, 'All Indicators - Breakdown'!$C:$GQ, I$1, FALSE), " ")</f>
        <v>1</v>
      </c>
    </row>
    <row r="15" spans="1:9" ht="16.3" hidden="1" thickTop="1" thickBot="1" x14ac:dyDescent="0.3">
      <c r="A15" s="20" t="s">
        <v>140</v>
      </c>
      <c r="B15" s="20" t="s">
        <v>162</v>
      </c>
      <c r="C15" s="20" t="s">
        <v>163</v>
      </c>
      <c r="D15" s="10">
        <f t="shared" si="0"/>
        <v>1</v>
      </c>
      <c r="E15" s="35">
        <f t="shared" si="1"/>
        <v>1.3</v>
      </c>
      <c r="F15" s="21">
        <f>IFERROR(VLOOKUP($C15, 'All Indicators - Breakdown'!$C:$GQ, F$1, FALSE), " ")</f>
        <v>2</v>
      </c>
      <c r="G15" s="21">
        <f>IFERROR(VLOOKUP($C15, 'All Indicators - Breakdown'!$C:$GQ, G$1, FALSE), " ")</f>
        <v>1</v>
      </c>
      <c r="H15" s="21">
        <f>IFERROR(VLOOKUP($C15, 'All Indicators - Breakdown'!$C:$GQ, H$1, FALSE), " ")</f>
        <v>1</v>
      </c>
      <c r="I15" s="21">
        <f>IFERROR(VLOOKUP($C15, 'All Indicators - Breakdown'!$C:$GQ, I$1, FALSE), " ")</f>
        <v>1</v>
      </c>
    </row>
    <row r="16" spans="1:9" ht="16.3" hidden="1" thickTop="1" thickBot="1" x14ac:dyDescent="0.3">
      <c r="A16" s="20" t="s">
        <v>140</v>
      </c>
      <c r="B16" s="20" t="s">
        <v>164</v>
      </c>
      <c r="C16" s="20" t="s">
        <v>165</v>
      </c>
      <c r="D16" s="10">
        <f t="shared" si="0"/>
        <v>1</v>
      </c>
      <c r="E16" s="35">
        <f t="shared" si="1"/>
        <v>1.3</v>
      </c>
      <c r="F16" s="21">
        <f>IFERROR(VLOOKUP($C16, 'All Indicators - Breakdown'!$C:$GQ, F$1, FALSE), " ")</f>
        <v>1</v>
      </c>
      <c r="G16" s="21">
        <f>IFERROR(VLOOKUP($C16, 'All Indicators - Breakdown'!$C:$GQ, G$1, FALSE), " ")</f>
        <v>1</v>
      </c>
      <c r="H16" s="21">
        <f>IFERROR(VLOOKUP($C16, 'All Indicators - Breakdown'!$C:$GQ, H$1, FALSE), " ")</f>
        <v>1</v>
      </c>
      <c r="I16" s="21">
        <f>IFERROR(VLOOKUP($C16, 'All Indicators - Breakdown'!$C:$GQ, I$1, FALSE), " ")</f>
        <v>2</v>
      </c>
    </row>
    <row r="17" spans="1:9" ht="16.3" hidden="1" thickTop="1" thickBot="1" x14ac:dyDescent="0.3">
      <c r="A17" s="20" t="s">
        <v>140</v>
      </c>
      <c r="B17" s="20" t="s">
        <v>166</v>
      </c>
      <c r="C17" s="20" t="s">
        <v>167</v>
      </c>
      <c r="D17" s="10">
        <f t="shared" si="0"/>
        <v>2</v>
      </c>
      <c r="E17" s="35">
        <f t="shared" si="1"/>
        <v>1.5</v>
      </c>
      <c r="F17" s="21">
        <f>IFERROR(VLOOKUP($C17, 'All Indicators - Breakdown'!$C:$GQ, F$1, FALSE), " ")</f>
        <v>3</v>
      </c>
      <c r="G17" s="21">
        <f>IFERROR(VLOOKUP($C17, 'All Indicators - Breakdown'!$C:$GQ, G$1, FALSE), " ")</f>
        <v>1</v>
      </c>
      <c r="H17" s="21">
        <f>IFERROR(VLOOKUP($C17, 'All Indicators - Breakdown'!$C:$GQ, H$1, FALSE), " ")</f>
        <v>1</v>
      </c>
      <c r="I17" s="21">
        <f>IFERROR(VLOOKUP($C17, 'All Indicators - Breakdown'!$C:$GQ, I$1, FALSE), " ")</f>
        <v>1</v>
      </c>
    </row>
    <row r="18" spans="1:9" ht="16.3" hidden="1" thickTop="1" thickBot="1" x14ac:dyDescent="0.3">
      <c r="A18" s="20" t="s">
        <v>140</v>
      </c>
      <c r="B18" s="20" t="s">
        <v>168</v>
      </c>
      <c r="C18" s="20" t="s">
        <v>169</v>
      </c>
      <c r="D18" s="10">
        <f t="shared" si="0"/>
        <v>1</v>
      </c>
      <c r="E18" s="35">
        <f t="shared" si="1"/>
        <v>1.3</v>
      </c>
      <c r="F18" s="21">
        <f>IFERROR(VLOOKUP($C18, 'All Indicators - Breakdown'!$C:$GQ, F$1, FALSE), " ")</f>
        <v>2</v>
      </c>
      <c r="G18" s="21">
        <f>IFERROR(VLOOKUP($C18, 'All Indicators - Breakdown'!$C:$GQ, G$1, FALSE), " ")</f>
        <v>1</v>
      </c>
      <c r="H18" s="21">
        <f>IFERROR(VLOOKUP($C18, 'All Indicators - Breakdown'!$C:$GQ, H$1, FALSE), " ")</f>
        <v>1</v>
      </c>
      <c r="I18" s="21">
        <f>IFERROR(VLOOKUP($C18, 'All Indicators - Breakdown'!$C:$GQ, I$1, FALSE), " ")</f>
        <v>1</v>
      </c>
    </row>
    <row r="19" spans="1:9" ht="16.3" hidden="1" thickTop="1" thickBot="1" x14ac:dyDescent="0.3">
      <c r="A19" s="20" t="s">
        <v>170</v>
      </c>
      <c r="B19" s="20" t="s">
        <v>171</v>
      </c>
      <c r="C19" s="20" t="s">
        <v>172</v>
      </c>
      <c r="D19" s="10">
        <f t="shared" si="0"/>
        <v>1</v>
      </c>
      <c r="E19" s="35">
        <f t="shared" si="1"/>
        <v>1.3</v>
      </c>
      <c r="F19" s="21">
        <f>IFERROR(VLOOKUP($C19, 'All Indicators - Breakdown'!$C:$GQ, F$1, FALSE), " ")</f>
        <v>2</v>
      </c>
      <c r="G19" s="21">
        <f>IFERROR(VLOOKUP($C19, 'All Indicators - Breakdown'!$C:$GQ, G$1, FALSE), " ")</f>
        <v>1</v>
      </c>
      <c r="H19" s="21">
        <f>IFERROR(VLOOKUP($C19, 'All Indicators - Breakdown'!$C:$GQ, H$1, FALSE), " ")</f>
        <v>1</v>
      </c>
      <c r="I19" s="21">
        <f>IFERROR(VLOOKUP($C19, 'All Indicators - Breakdown'!$C:$GQ, I$1, FALSE), " ")</f>
        <v>1</v>
      </c>
    </row>
    <row r="20" spans="1:9" ht="16.3" hidden="1" thickTop="1" thickBot="1" x14ac:dyDescent="0.3">
      <c r="A20" s="20" t="s">
        <v>170</v>
      </c>
      <c r="B20" s="20" t="s">
        <v>173</v>
      </c>
      <c r="C20" s="20" t="s">
        <v>174</v>
      </c>
      <c r="D20" s="10">
        <f t="shared" si="0"/>
        <v>1</v>
      </c>
      <c r="E20" s="35">
        <f t="shared" si="1"/>
        <v>1</v>
      </c>
      <c r="F20" s="21">
        <f>IFERROR(VLOOKUP($C20, 'All Indicators - Breakdown'!$C:$GQ, F$1, FALSE), " ")</f>
        <v>1</v>
      </c>
      <c r="G20" s="21">
        <f>IFERROR(VLOOKUP($C20, 'All Indicators - Breakdown'!$C:$GQ, G$1, FALSE), " ")</f>
        <v>1</v>
      </c>
      <c r="H20" s="21">
        <f>IFERROR(VLOOKUP($C20, 'All Indicators - Breakdown'!$C:$GQ, H$1, FALSE), " ")</f>
        <v>1</v>
      </c>
      <c r="I20" s="21">
        <f>IFERROR(VLOOKUP($C20, 'All Indicators - Breakdown'!$C:$GQ, I$1, FALSE), " ")</f>
        <v>1</v>
      </c>
    </row>
    <row r="21" spans="1:9" ht="16.3" hidden="1" thickTop="1" thickBot="1" x14ac:dyDescent="0.3">
      <c r="A21" s="20" t="s">
        <v>170</v>
      </c>
      <c r="B21" s="20" t="s">
        <v>175</v>
      </c>
      <c r="C21" s="20" t="s">
        <v>176</v>
      </c>
      <c r="D21" s="10">
        <f t="shared" si="0"/>
        <v>2</v>
      </c>
      <c r="E21" s="35">
        <f t="shared" si="1"/>
        <v>2</v>
      </c>
      <c r="F21" s="21">
        <f>IFERROR(VLOOKUP($C21, 'All Indicators - Breakdown'!$C:$GQ, F$1, FALSE), " ")</f>
        <v>4</v>
      </c>
      <c r="G21" s="21">
        <f>IFERROR(VLOOKUP($C21, 'All Indicators - Breakdown'!$C:$GQ, G$1, FALSE), " ")</f>
        <v>1</v>
      </c>
      <c r="H21" s="21">
        <f>IFERROR(VLOOKUP($C21, 'All Indicators - Breakdown'!$C:$GQ, H$1, FALSE), " ")</f>
        <v>1</v>
      </c>
      <c r="I21" s="21">
        <f>IFERROR(VLOOKUP($C21, 'All Indicators - Breakdown'!$C:$GQ, I$1, FALSE), " ")</f>
        <v>2</v>
      </c>
    </row>
    <row r="22" spans="1:9" ht="16.3" hidden="1" thickTop="1" thickBot="1" x14ac:dyDescent="0.3">
      <c r="A22" s="20" t="s">
        <v>170</v>
      </c>
      <c r="B22" s="20" t="s">
        <v>177</v>
      </c>
      <c r="C22" s="20" t="s">
        <v>178</v>
      </c>
      <c r="D22" s="10">
        <f t="shared" si="0"/>
        <v>1</v>
      </c>
      <c r="E22" s="35">
        <f t="shared" si="1"/>
        <v>1.3</v>
      </c>
      <c r="F22" s="21">
        <f>IFERROR(VLOOKUP($C22, 'All Indicators - Breakdown'!$C:$GQ, F$1, FALSE), " ")</f>
        <v>1</v>
      </c>
      <c r="G22" s="21">
        <f>IFERROR(VLOOKUP($C22, 'All Indicators - Breakdown'!$C:$GQ, G$1, FALSE), " ")</f>
        <v>1</v>
      </c>
      <c r="H22" s="21">
        <f>IFERROR(VLOOKUP($C22, 'All Indicators - Breakdown'!$C:$GQ, H$1, FALSE), " ")</f>
        <v>1</v>
      </c>
      <c r="I22" s="21">
        <f>IFERROR(VLOOKUP($C22, 'All Indicators - Breakdown'!$C:$GQ, I$1, FALSE), " ")</f>
        <v>2</v>
      </c>
    </row>
    <row r="23" spans="1:9" ht="16.3" hidden="1" thickTop="1" thickBot="1" x14ac:dyDescent="0.3">
      <c r="A23" s="20" t="s">
        <v>170</v>
      </c>
      <c r="B23" s="20" t="s">
        <v>179</v>
      </c>
      <c r="C23" s="20" t="s">
        <v>180</v>
      </c>
      <c r="D23" s="10">
        <f t="shared" si="0"/>
        <v>2</v>
      </c>
      <c r="E23" s="35">
        <f t="shared" si="1"/>
        <v>2.2999999999999998</v>
      </c>
      <c r="F23" s="21">
        <f>IFERROR(VLOOKUP($C23, 'All Indicators - Breakdown'!$C:$GQ, F$1, FALSE), " ")</f>
        <v>2</v>
      </c>
      <c r="G23" s="21">
        <f>IFERROR(VLOOKUP($C23, 'All Indicators - Breakdown'!$C:$GQ, G$1, FALSE), " ")</f>
        <v>1</v>
      </c>
      <c r="H23" s="21">
        <f>IFERROR(VLOOKUP($C23, 'All Indicators - Breakdown'!$C:$GQ, H$1, FALSE), " ")</f>
        <v>5</v>
      </c>
      <c r="I23" s="21">
        <f>IFERROR(VLOOKUP($C23, 'All Indicators - Breakdown'!$C:$GQ, I$1, FALSE), " ")</f>
        <v>1</v>
      </c>
    </row>
    <row r="24" spans="1:9" ht="16.3" hidden="1" thickTop="1" thickBot="1" x14ac:dyDescent="0.3">
      <c r="A24" s="20" t="s">
        <v>170</v>
      </c>
      <c r="B24" s="20" t="s">
        <v>181</v>
      </c>
      <c r="C24" s="20" t="s">
        <v>182</v>
      </c>
      <c r="D24" s="10">
        <f t="shared" si="0"/>
        <v>2</v>
      </c>
      <c r="E24" s="35">
        <f t="shared" si="1"/>
        <v>2</v>
      </c>
      <c r="F24" s="21">
        <f>IFERROR(VLOOKUP($C24, 'All Indicators - Breakdown'!$C:$GQ, F$1, FALSE), " ")</f>
        <v>1</v>
      </c>
      <c r="G24" s="21">
        <f>IFERROR(VLOOKUP($C24, 'All Indicators - Breakdown'!$C:$GQ, G$1, FALSE), " ")</f>
        <v>1</v>
      </c>
      <c r="H24" s="21">
        <f>IFERROR(VLOOKUP($C24, 'All Indicators - Breakdown'!$C:$GQ, H$1, FALSE), " ")</f>
        <v>5</v>
      </c>
      <c r="I24" s="21">
        <f>IFERROR(VLOOKUP($C24, 'All Indicators - Breakdown'!$C:$GQ, I$1, FALSE), " ")</f>
        <v>1</v>
      </c>
    </row>
    <row r="25" spans="1:9" ht="16.3" hidden="1" thickTop="1" thickBot="1" x14ac:dyDescent="0.3">
      <c r="A25" s="20" t="s">
        <v>170</v>
      </c>
      <c r="B25" s="20" t="s">
        <v>183</v>
      </c>
      <c r="C25" s="20" t="s">
        <v>184</v>
      </c>
      <c r="D25" s="10">
        <f t="shared" si="0"/>
        <v>3</v>
      </c>
      <c r="E25" s="35">
        <f t="shared" si="1"/>
        <v>2.5</v>
      </c>
      <c r="F25" s="21">
        <f>IFERROR(VLOOKUP($C25, 'All Indicators - Breakdown'!$C:$GQ, F$1, FALSE), " ")</f>
        <v>2</v>
      </c>
      <c r="G25" s="21">
        <f>IFERROR(VLOOKUP($C25, 'All Indicators - Breakdown'!$C:$GQ, G$1, FALSE), " ")</f>
        <v>1</v>
      </c>
      <c r="H25" s="21">
        <f>IFERROR(VLOOKUP($C25, 'All Indicators - Breakdown'!$C:$GQ, H$1, FALSE), " ")</f>
        <v>5</v>
      </c>
      <c r="I25" s="21">
        <f>IFERROR(VLOOKUP($C25, 'All Indicators - Breakdown'!$C:$GQ, I$1, FALSE), " ")</f>
        <v>2</v>
      </c>
    </row>
    <row r="26" spans="1:9" ht="16.3" hidden="1" thickTop="1" thickBot="1" x14ac:dyDescent="0.3">
      <c r="A26" s="20" t="s">
        <v>185</v>
      </c>
      <c r="B26" s="20" t="s">
        <v>186</v>
      </c>
      <c r="C26" s="20" t="s">
        <v>187</v>
      </c>
      <c r="D26" s="10">
        <f t="shared" si="0"/>
        <v>1</v>
      </c>
      <c r="E26" s="35">
        <f t="shared" si="1"/>
        <v>1</v>
      </c>
      <c r="F26" s="21">
        <f>IFERROR(VLOOKUP($C26, 'All Indicators - Breakdown'!$C:$GQ, F$1, FALSE), " ")</f>
        <v>1</v>
      </c>
      <c r="G26" s="21">
        <f>IFERROR(VLOOKUP($C26, 'All Indicators - Breakdown'!$C:$GQ, G$1, FALSE), " ")</f>
        <v>1</v>
      </c>
      <c r="H26" s="21">
        <f>IFERROR(VLOOKUP($C26, 'All Indicators - Breakdown'!$C:$GQ, H$1, FALSE), " ")</f>
        <v>1</v>
      </c>
      <c r="I26" s="21">
        <f>IFERROR(VLOOKUP($C26, 'All Indicators - Breakdown'!$C:$GQ, I$1, FALSE), " ")</f>
        <v>1</v>
      </c>
    </row>
    <row r="27" spans="1:9" ht="16.3" hidden="1" thickTop="1" thickBot="1" x14ac:dyDescent="0.3">
      <c r="A27" s="20" t="s">
        <v>185</v>
      </c>
      <c r="B27" s="20" t="s">
        <v>188</v>
      </c>
      <c r="C27" s="20" t="s">
        <v>189</v>
      </c>
      <c r="D27" s="10">
        <f t="shared" si="0"/>
        <v>1</v>
      </c>
      <c r="E27" s="35">
        <f t="shared" si="1"/>
        <v>1.3</v>
      </c>
      <c r="F27" s="21">
        <f>IFERROR(VLOOKUP($C27, 'All Indicators - Breakdown'!$C:$GQ, F$1, FALSE), " ")</f>
        <v>2</v>
      </c>
      <c r="G27" s="21">
        <f>IFERROR(VLOOKUP($C27, 'All Indicators - Breakdown'!$C:$GQ, G$1, FALSE), " ")</f>
        <v>1</v>
      </c>
      <c r="H27" s="21">
        <f>IFERROR(VLOOKUP($C27, 'All Indicators - Breakdown'!$C:$GQ, H$1, FALSE), " ")</f>
        <v>1</v>
      </c>
      <c r="I27" s="21">
        <f>IFERROR(VLOOKUP($C27, 'All Indicators - Breakdown'!$C:$GQ, I$1, FALSE), " ")</f>
        <v>1</v>
      </c>
    </row>
    <row r="28" spans="1:9" ht="16.3" hidden="1" thickTop="1" thickBot="1" x14ac:dyDescent="0.3">
      <c r="A28" s="20" t="s">
        <v>185</v>
      </c>
      <c r="B28" s="20" t="s">
        <v>190</v>
      </c>
      <c r="C28" s="20" t="s">
        <v>191</v>
      </c>
      <c r="D28" s="10">
        <f t="shared" si="0"/>
        <v>1</v>
      </c>
      <c r="E28" s="35">
        <f t="shared" si="1"/>
        <v>1.3</v>
      </c>
      <c r="F28" s="21">
        <f>IFERROR(VLOOKUP($C28, 'All Indicators - Breakdown'!$C:$GQ, F$1, FALSE), " ")</f>
        <v>1</v>
      </c>
      <c r="G28" s="21">
        <f>IFERROR(VLOOKUP($C28, 'All Indicators - Breakdown'!$C:$GQ, G$1, FALSE), " ")</f>
        <v>1</v>
      </c>
      <c r="H28" s="21">
        <f>IFERROR(VLOOKUP($C28, 'All Indicators - Breakdown'!$C:$GQ, H$1, FALSE), " ")</f>
        <v>1</v>
      </c>
      <c r="I28" s="21">
        <f>IFERROR(VLOOKUP($C28, 'All Indicators - Breakdown'!$C:$GQ, I$1, FALSE), " ")</f>
        <v>2</v>
      </c>
    </row>
    <row r="29" spans="1:9" ht="16.3" hidden="1" thickTop="1" thickBot="1" x14ac:dyDescent="0.3">
      <c r="A29" s="20" t="s">
        <v>185</v>
      </c>
      <c r="B29" s="20" t="s">
        <v>192</v>
      </c>
      <c r="C29" s="20" t="s">
        <v>193</v>
      </c>
      <c r="D29" s="10">
        <f t="shared" si="0"/>
        <v>1</v>
      </c>
      <c r="E29" s="35">
        <f t="shared" si="1"/>
        <v>1</v>
      </c>
      <c r="F29" s="21">
        <f>IFERROR(VLOOKUP($C29, 'All Indicators - Breakdown'!$C:$GQ, F$1, FALSE), " ")</f>
        <v>1</v>
      </c>
      <c r="G29" s="21">
        <f>IFERROR(VLOOKUP($C29, 'All Indicators - Breakdown'!$C:$GQ, G$1, FALSE), " ")</f>
        <v>1</v>
      </c>
      <c r="H29" s="21">
        <f>IFERROR(VLOOKUP($C29, 'All Indicators - Breakdown'!$C:$GQ, H$1, FALSE), " ")</f>
        <v>1</v>
      </c>
      <c r="I29" s="21">
        <f>IFERROR(VLOOKUP($C29, 'All Indicators - Breakdown'!$C:$GQ, I$1, FALSE), " ")</f>
        <v>1</v>
      </c>
    </row>
    <row r="30" spans="1:9" ht="16.3" hidden="1" thickTop="1" thickBot="1" x14ac:dyDescent="0.3">
      <c r="A30" s="20" t="s">
        <v>185</v>
      </c>
      <c r="B30" s="20" t="s">
        <v>194</v>
      </c>
      <c r="C30" s="20" t="s">
        <v>195</v>
      </c>
      <c r="D30" s="10">
        <f t="shared" si="0"/>
        <v>1</v>
      </c>
      <c r="E30" s="35">
        <f t="shared" si="1"/>
        <v>1</v>
      </c>
      <c r="F30" s="21">
        <f>IFERROR(VLOOKUP($C30, 'All Indicators - Breakdown'!$C:$GQ, F$1, FALSE), " ")</f>
        <v>1</v>
      </c>
      <c r="G30" s="21">
        <f>IFERROR(VLOOKUP($C30, 'All Indicators - Breakdown'!$C:$GQ, G$1, FALSE), " ")</f>
        <v>1</v>
      </c>
      <c r="H30" s="21">
        <f>IFERROR(VLOOKUP($C30, 'All Indicators - Breakdown'!$C:$GQ, H$1, FALSE), " ")</f>
        <v>1</v>
      </c>
      <c r="I30" s="21">
        <f>IFERROR(VLOOKUP($C30, 'All Indicators - Breakdown'!$C:$GQ, I$1, FALSE), " ")</f>
        <v>1</v>
      </c>
    </row>
    <row r="31" spans="1:9" ht="16.3" hidden="1" thickTop="1" thickBot="1" x14ac:dyDescent="0.3">
      <c r="A31" s="20" t="s">
        <v>185</v>
      </c>
      <c r="B31" s="20" t="s">
        <v>196</v>
      </c>
      <c r="C31" s="20" t="s">
        <v>197</v>
      </c>
      <c r="D31" s="10">
        <f t="shared" si="0"/>
        <v>1</v>
      </c>
      <c r="E31" s="35">
        <f t="shared" si="1"/>
        <v>1</v>
      </c>
      <c r="F31" s="21">
        <f>IFERROR(VLOOKUP($C31, 'All Indicators - Breakdown'!$C:$GQ, F$1, FALSE), " ")</f>
        <v>1</v>
      </c>
      <c r="G31" s="21">
        <f>IFERROR(VLOOKUP($C31, 'All Indicators - Breakdown'!$C:$GQ, G$1, FALSE), " ")</f>
        <v>1</v>
      </c>
      <c r="H31" s="21">
        <f>IFERROR(VLOOKUP($C31, 'All Indicators - Breakdown'!$C:$GQ, H$1, FALSE), " ")</f>
        <v>1</v>
      </c>
      <c r="I31" s="21">
        <f>IFERROR(VLOOKUP($C31, 'All Indicators - Breakdown'!$C:$GQ, I$1, FALSE), " ")</f>
        <v>1</v>
      </c>
    </row>
    <row r="32" spans="1:9" ht="16.3" hidden="1" thickTop="1" thickBot="1" x14ac:dyDescent="0.3">
      <c r="A32" s="20" t="s">
        <v>185</v>
      </c>
      <c r="B32" s="20" t="s">
        <v>198</v>
      </c>
      <c r="C32" s="20" t="s">
        <v>199</v>
      </c>
      <c r="D32" s="10">
        <f t="shared" si="0"/>
        <v>2</v>
      </c>
      <c r="E32" s="35">
        <f t="shared" si="1"/>
        <v>1.5</v>
      </c>
      <c r="F32" s="21">
        <f>IFERROR(VLOOKUP($C32, 'All Indicators - Breakdown'!$C:$GQ, F$1, FALSE), " ")</f>
        <v>2</v>
      </c>
      <c r="G32" s="21">
        <f>IFERROR(VLOOKUP($C32, 'All Indicators - Breakdown'!$C:$GQ, G$1, FALSE), " ")</f>
        <v>1</v>
      </c>
      <c r="H32" s="21">
        <f>IFERROR(VLOOKUP($C32, 'All Indicators - Breakdown'!$C:$GQ, H$1, FALSE), " ")</f>
        <v>1</v>
      </c>
      <c r="I32" s="21">
        <f>IFERROR(VLOOKUP($C32, 'All Indicators - Breakdown'!$C:$GQ, I$1, FALSE), " ")</f>
        <v>2</v>
      </c>
    </row>
    <row r="33" spans="1:9" ht="16.3" hidden="1" thickTop="1" thickBot="1" x14ac:dyDescent="0.3">
      <c r="A33" s="20" t="s">
        <v>185</v>
      </c>
      <c r="B33" s="20" t="s">
        <v>200</v>
      </c>
      <c r="C33" s="20" t="s">
        <v>201</v>
      </c>
      <c r="D33" s="10">
        <f t="shared" si="0"/>
        <v>2</v>
      </c>
      <c r="E33" s="35">
        <f t="shared" si="1"/>
        <v>2</v>
      </c>
      <c r="F33" s="21">
        <f>IFERROR(VLOOKUP($C33, 'All Indicators - Breakdown'!$C:$GQ, F$1, FALSE), " ")</f>
        <v>2</v>
      </c>
      <c r="G33" s="21">
        <f>IFERROR(VLOOKUP($C33, 'All Indicators - Breakdown'!$C:$GQ, G$1, FALSE), " ")</f>
        <v>1</v>
      </c>
      <c r="H33" s="21">
        <f>IFERROR(VLOOKUP($C33, 'All Indicators - Breakdown'!$C:$GQ, H$1, FALSE), " ")</f>
        <v>1</v>
      </c>
      <c r="I33" s="21">
        <f>IFERROR(VLOOKUP($C33, 'All Indicators - Breakdown'!$C:$GQ, I$1, FALSE), " ")</f>
        <v>4</v>
      </c>
    </row>
    <row r="34" spans="1:9" ht="16.3" hidden="1" thickTop="1" thickBot="1" x14ac:dyDescent="0.3">
      <c r="A34" s="20" t="s">
        <v>185</v>
      </c>
      <c r="B34" s="20" t="s">
        <v>202</v>
      </c>
      <c r="C34" s="20" t="s">
        <v>203</v>
      </c>
      <c r="D34" s="10">
        <f t="shared" si="0"/>
        <v>1</v>
      </c>
      <c r="E34" s="35">
        <f t="shared" si="1"/>
        <v>1.3</v>
      </c>
      <c r="F34" s="21">
        <f>IFERROR(VLOOKUP($C34, 'All Indicators - Breakdown'!$C:$GQ, F$1, FALSE), " ")</f>
        <v>2</v>
      </c>
      <c r="G34" s="21">
        <f>IFERROR(VLOOKUP($C34, 'All Indicators - Breakdown'!$C:$GQ, G$1, FALSE), " ")</f>
        <v>1</v>
      </c>
      <c r="H34" s="21">
        <f>IFERROR(VLOOKUP($C34, 'All Indicators - Breakdown'!$C:$GQ, H$1, FALSE), " ")</f>
        <v>1</v>
      </c>
      <c r="I34" s="21">
        <f>IFERROR(VLOOKUP($C34, 'All Indicators - Breakdown'!$C:$GQ, I$1, FALSE), " ")</f>
        <v>1</v>
      </c>
    </row>
    <row r="35" spans="1:9" ht="16.3" hidden="1" thickTop="1" thickBot="1" x14ac:dyDescent="0.3">
      <c r="A35" s="20" t="s">
        <v>185</v>
      </c>
      <c r="B35" s="20" t="s">
        <v>204</v>
      </c>
      <c r="C35" s="20" t="s">
        <v>205</v>
      </c>
      <c r="D35" s="10">
        <f t="shared" si="0"/>
        <v>1</v>
      </c>
      <c r="E35" s="35">
        <f t="shared" si="1"/>
        <v>1</v>
      </c>
      <c r="F35" s="21">
        <f>IFERROR(VLOOKUP($C35, 'All Indicators - Breakdown'!$C:$GQ, F$1, FALSE), " ")</f>
        <v>1</v>
      </c>
      <c r="G35" s="21">
        <f>IFERROR(VLOOKUP($C35, 'All Indicators - Breakdown'!$C:$GQ, G$1, FALSE), " ")</f>
        <v>1</v>
      </c>
      <c r="H35" s="21">
        <f>IFERROR(VLOOKUP($C35, 'All Indicators - Breakdown'!$C:$GQ, H$1, FALSE), " ")</f>
        <v>1</v>
      </c>
      <c r="I35" s="21">
        <f>IFERROR(VLOOKUP($C35, 'All Indicators - Breakdown'!$C:$GQ, I$1, FALSE), " ")</f>
        <v>1</v>
      </c>
    </row>
    <row r="36" spans="1:9" ht="16.3" hidden="1" thickTop="1" thickBot="1" x14ac:dyDescent="0.3">
      <c r="A36" s="20" t="s">
        <v>206</v>
      </c>
      <c r="B36" s="20" t="s">
        <v>207</v>
      </c>
      <c r="C36" s="20" t="s">
        <v>208</v>
      </c>
      <c r="D36" s="10">
        <f t="shared" si="0"/>
        <v>1</v>
      </c>
      <c r="E36" s="35">
        <f t="shared" si="1"/>
        <v>1.3</v>
      </c>
      <c r="F36" s="21">
        <f>IFERROR(VLOOKUP($C36, 'All Indicators - Breakdown'!$C:$GQ, F$1, FALSE), " ")</f>
        <v>2</v>
      </c>
      <c r="G36" s="21">
        <f>IFERROR(VLOOKUP($C36, 'All Indicators - Breakdown'!$C:$GQ, G$1, FALSE), " ")</f>
        <v>1</v>
      </c>
      <c r="H36" s="21">
        <f>IFERROR(VLOOKUP($C36, 'All Indicators - Breakdown'!$C:$GQ, H$1, FALSE), " ")</f>
        <v>1</v>
      </c>
      <c r="I36" s="21">
        <f>IFERROR(VLOOKUP($C36, 'All Indicators - Breakdown'!$C:$GQ, I$1, FALSE), " ")</f>
        <v>1</v>
      </c>
    </row>
    <row r="37" spans="1:9" ht="16.3" hidden="1" thickTop="1" thickBot="1" x14ac:dyDescent="0.3">
      <c r="A37" s="20" t="s">
        <v>206</v>
      </c>
      <c r="B37" s="20" t="s">
        <v>209</v>
      </c>
      <c r="C37" s="20" t="s">
        <v>210</v>
      </c>
      <c r="D37" s="10">
        <f t="shared" si="0"/>
        <v>2</v>
      </c>
      <c r="E37" s="35">
        <f t="shared" si="1"/>
        <v>1.5</v>
      </c>
      <c r="F37" s="21">
        <f>IFERROR(VLOOKUP($C37, 'All Indicators - Breakdown'!$C:$GQ, F$1, FALSE), " ")</f>
        <v>2</v>
      </c>
      <c r="G37" s="21">
        <f>IFERROR(VLOOKUP($C37, 'All Indicators - Breakdown'!$C:$GQ, G$1, FALSE), " ")</f>
        <v>1</v>
      </c>
      <c r="H37" s="21">
        <f>IFERROR(VLOOKUP($C37, 'All Indicators - Breakdown'!$C:$GQ, H$1, FALSE), " ")</f>
        <v>1</v>
      </c>
      <c r="I37" s="21">
        <f>IFERROR(VLOOKUP($C37, 'All Indicators - Breakdown'!$C:$GQ, I$1, FALSE), " ")</f>
        <v>2</v>
      </c>
    </row>
    <row r="38" spans="1:9" ht="16.3" hidden="1" thickTop="1" thickBot="1" x14ac:dyDescent="0.3">
      <c r="A38" s="20" t="s">
        <v>206</v>
      </c>
      <c r="B38" s="20" t="s">
        <v>211</v>
      </c>
      <c r="C38" s="20" t="s">
        <v>212</v>
      </c>
      <c r="D38" s="10">
        <f t="shared" si="0"/>
        <v>1</v>
      </c>
      <c r="E38" s="35">
        <f t="shared" si="1"/>
        <v>1.3</v>
      </c>
      <c r="F38" s="21">
        <f>IFERROR(VLOOKUP($C38, 'All Indicators - Breakdown'!$C:$GQ, F$1, FALSE), " ")</f>
        <v>2</v>
      </c>
      <c r="G38" s="21">
        <f>IFERROR(VLOOKUP($C38, 'All Indicators - Breakdown'!$C:$GQ, G$1, FALSE), " ")</f>
        <v>1</v>
      </c>
      <c r="H38" s="21">
        <f>IFERROR(VLOOKUP($C38, 'All Indicators - Breakdown'!$C:$GQ, H$1, FALSE), " ")</f>
        <v>1</v>
      </c>
      <c r="I38" s="21">
        <f>IFERROR(VLOOKUP($C38, 'All Indicators - Breakdown'!$C:$GQ, I$1, FALSE), " ")</f>
        <v>1</v>
      </c>
    </row>
    <row r="39" spans="1:9" ht="16.3" hidden="1" thickTop="1" thickBot="1" x14ac:dyDescent="0.3">
      <c r="A39" s="20" t="s">
        <v>206</v>
      </c>
      <c r="B39" s="20" t="s">
        <v>213</v>
      </c>
      <c r="C39" s="20" t="s">
        <v>214</v>
      </c>
      <c r="D39" s="10">
        <f t="shared" si="0"/>
        <v>2</v>
      </c>
      <c r="E39" s="35">
        <f t="shared" si="1"/>
        <v>1.8</v>
      </c>
      <c r="F39" s="21">
        <f>IFERROR(VLOOKUP($C39, 'All Indicators - Breakdown'!$C:$GQ, F$1, FALSE), " ")</f>
        <v>4</v>
      </c>
      <c r="G39" s="21">
        <f>IFERROR(VLOOKUP($C39, 'All Indicators - Breakdown'!$C:$GQ, G$1, FALSE), " ")</f>
        <v>1</v>
      </c>
      <c r="H39" s="21">
        <f>IFERROR(VLOOKUP($C39, 'All Indicators - Breakdown'!$C:$GQ, H$1, FALSE), " ")</f>
        <v>1</v>
      </c>
      <c r="I39" s="21">
        <f>IFERROR(VLOOKUP($C39, 'All Indicators - Breakdown'!$C:$GQ, I$1, FALSE), " ")</f>
        <v>1</v>
      </c>
    </row>
    <row r="40" spans="1:9" ht="16.3" hidden="1" thickTop="1" thickBot="1" x14ac:dyDescent="0.3">
      <c r="A40" s="20" t="s">
        <v>206</v>
      </c>
      <c r="B40" s="20" t="s">
        <v>215</v>
      </c>
      <c r="C40" s="20" t="s">
        <v>216</v>
      </c>
      <c r="D40" s="10">
        <f t="shared" si="0"/>
        <v>1</v>
      </c>
      <c r="E40" s="35">
        <f t="shared" si="1"/>
        <v>1.3</v>
      </c>
      <c r="F40" s="21">
        <f>IFERROR(VLOOKUP($C40, 'All Indicators - Breakdown'!$C:$GQ, F$1, FALSE), " ")</f>
        <v>2</v>
      </c>
      <c r="G40" s="21">
        <f>IFERROR(VLOOKUP($C40, 'All Indicators - Breakdown'!$C:$GQ, G$1, FALSE), " ")</f>
        <v>1</v>
      </c>
      <c r="H40" s="21">
        <f>IFERROR(VLOOKUP($C40, 'All Indicators - Breakdown'!$C:$GQ, H$1, FALSE), " ")</f>
        <v>1</v>
      </c>
      <c r="I40" s="21">
        <f>IFERROR(VLOOKUP($C40, 'All Indicators - Breakdown'!$C:$GQ, I$1, FALSE), " ")</f>
        <v>1</v>
      </c>
    </row>
    <row r="41" spans="1:9" ht="16.3" hidden="1" thickTop="1" thickBot="1" x14ac:dyDescent="0.3">
      <c r="A41" s="20" t="s">
        <v>206</v>
      </c>
      <c r="B41" s="20" t="s">
        <v>217</v>
      </c>
      <c r="C41" s="20" t="s">
        <v>218</v>
      </c>
      <c r="D41" s="10">
        <f t="shared" si="0"/>
        <v>2</v>
      </c>
      <c r="E41" s="35">
        <f t="shared" si="1"/>
        <v>1.8</v>
      </c>
      <c r="F41" s="21">
        <f>IFERROR(VLOOKUP($C41, 'All Indicators - Breakdown'!$C:$GQ, F$1, FALSE), " ")</f>
        <v>4</v>
      </c>
      <c r="G41" s="21">
        <f>IFERROR(VLOOKUP($C41, 'All Indicators - Breakdown'!$C:$GQ, G$1, FALSE), " ")</f>
        <v>1</v>
      </c>
      <c r="H41" s="21">
        <f>IFERROR(VLOOKUP($C41, 'All Indicators - Breakdown'!$C:$GQ, H$1, FALSE), " ")</f>
        <v>1</v>
      </c>
      <c r="I41" s="21">
        <f>IFERROR(VLOOKUP($C41, 'All Indicators - Breakdown'!$C:$GQ, I$1, FALSE), " ")</f>
        <v>1</v>
      </c>
    </row>
    <row r="42" spans="1:9" ht="16.3" hidden="1" thickTop="1" thickBot="1" x14ac:dyDescent="0.3">
      <c r="A42" s="20" t="s">
        <v>206</v>
      </c>
      <c r="B42" s="20" t="s">
        <v>219</v>
      </c>
      <c r="C42" s="20" t="s">
        <v>220</v>
      </c>
      <c r="D42" s="10">
        <f t="shared" si="0"/>
        <v>2</v>
      </c>
      <c r="E42" s="35">
        <f t="shared" si="1"/>
        <v>1.5</v>
      </c>
      <c r="F42" s="21">
        <f>IFERROR(VLOOKUP($C42, 'All Indicators - Breakdown'!$C:$GQ, F$1, FALSE), " ")</f>
        <v>3</v>
      </c>
      <c r="G42" s="21">
        <f>IFERROR(VLOOKUP($C42, 'All Indicators - Breakdown'!$C:$GQ, G$1, FALSE), " ")</f>
        <v>1</v>
      </c>
      <c r="H42" s="21">
        <f>IFERROR(VLOOKUP($C42, 'All Indicators - Breakdown'!$C:$GQ, H$1, FALSE), " ")</f>
        <v>1</v>
      </c>
      <c r="I42" s="21">
        <f>IFERROR(VLOOKUP($C42, 'All Indicators - Breakdown'!$C:$GQ, I$1, FALSE), " ")</f>
        <v>1</v>
      </c>
    </row>
    <row r="43" spans="1:9" ht="16.3" hidden="1" thickTop="1" thickBot="1" x14ac:dyDescent="0.3">
      <c r="A43" s="20" t="s">
        <v>206</v>
      </c>
      <c r="B43" s="20" t="s">
        <v>221</v>
      </c>
      <c r="C43" s="20" t="s">
        <v>222</v>
      </c>
      <c r="D43" s="10">
        <f t="shared" si="0"/>
        <v>1</v>
      </c>
      <c r="E43" s="35">
        <f t="shared" si="1"/>
        <v>1.3</v>
      </c>
      <c r="F43" s="21">
        <f>IFERROR(VLOOKUP($C43, 'All Indicators - Breakdown'!$C:$GQ, F$1, FALSE), " ")</f>
        <v>2</v>
      </c>
      <c r="G43" s="21">
        <f>IFERROR(VLOOKUP($C43, 'All Indicators - Breakdown'!$C:$GQ, G$1, FALSE), " ")</f>
        <v>1</v>
      </c>
      <c r="H43" s="21">
        <f>IFERROR(VLOOKUP($C43, 'All Indicators - Breakdown'!$C:$GQ, H$1, FALSE), " ")</f>
        <v>1</v>
      </c>
      <c r="I43" s="21">
        <f>IFERROR(VLOOKUP($C43, 'All Indicators - Breakdown'!$C:$GQ, I$1, FALSE), " ")</f>
        <v>1</v>
      </c>
    </row>
    <row r="44" spans="1:9" ht="16.3" hidden="1" thickTop="1" thickBot="1" x14ac:dyDescent="0.3">
      <c r="A44" s="20" t="s">
        <v>206</v>
      </c>
      <c r="B44" s="20" t="s">
        <v>223</v>
      </c>
      <c r="C44" s="20" t="s">
        <v>224</v>
      </c>
      <c r="D44" s="10">
        <f t="shared" si="0"/>
        <v>1</v>
      </c>
      <c r="E44" s="35">
        <f t="shared" si="1"/>
        <v>1.3</v>
      </c>
      <c r="F44" s="21">
        <f>IFERROR(VLOOKUP($C44, 'All Indicators - Breakdown'!$C:$GQ, F$1, FALSE), " ")</f>
        <v>1</v>
      </c>
      <c r="G44" s="21">
        <f>IFERROR(VLOOKUP($C44, 'All Indicators - Breakdown'!$C:$GQ, G$1, FALSE), " ")</f>
        <v>1</v>
      </c>
      <c r="H44" s="21">
        <f>IFERROR(VLOOKUP($C44, 'All Indicators - Breakdown'!$C:$GQ, H$1, FALSE), " ")</f>
        <v>2</v>
      </c>
      <c r="I44" s="21">
        <f>IFERROR(VLOOKUP($C44, 'All Indicators - Breakdown'!$C:$GQ, I$1, FALSE), " ")</f>
        <v>1</v>
      </c>
    </row>
    <row r="45" spans="1:9" ht="16.3" hidden="1" thickTop="1" thickBot="1" x14ac:dyDescent="0.3">
      <c r="A45" s="20" t="s">
        <v>225</v>
      </c>
      <c r="B45" s="20" t="s">
        <v>226</v>
      </c>
      <c r="C45" s="20" t="s">
        <v>227</v>
      </c>
      <c r="D45" s="10">
        <f t="shared" si="0"/>
        <v>2</v>
      </c>
      <c r="E45" s="35">
        <f t="shared" si="1"/>
        <v>1.5</v>
      </c>
      <c r="F45" s="21">
        <f>IFERROR(VLOOKUP($C45, 'All Indicators - Breakdown'!$C:$GQ, F$1, FALSE), " ")</f>
        <v>1</v>
      </c>
      <c r="G45" s="21">
        <f>IFERROR(VLOOKUP($C45, 'All Indicators - Breakdown'!$C:$GQ, G$1, FALSE), " ")</f>
        <v>1</v>
      </c>
      <c r="H45" s="21">
        <f>IFERROR(VLOOKUP($C45, 'All Indicators - Breakdown'!$C:$GQ, H$1, FALSE), " ")</f>
        <v>3</v>
      </c>
      <c r="I45" s="21">
        <f>IFERROR(VLOOKUP($C45, 'All Indicators - Breakdown'!$C:$GQ, I$1, FALSE), " ")</f>
        <v>1</v>
      </c>
    </row>
    <row r="46" spans="1:9" ht="16.3" hidden="1" thickTop="1" thickBot="1" x14ac:dyDescent="0.3">
      <c r="A46" s="20" t="s">
        <v>225</v>
      </c>
      <c r="B46" s="20" t="s">
        <v>228</v>
      </c>
      <c r="C46" s="20" t="s">
        <v>229</v>
      </c>
      <c r="D46" s="10">
        <f t="shared" si="0"/>
        <v>2</v>
      </c>
      <c r="E46" s="35">
        <f t="shared" si="1"/>
        <v>1.8</v>
      </c>
      <c r="F46" s="21">
        <f>IFERROR(VLOOKUP($C46, 'All Indicators - Breakdown'!$C:$GQ, F$1, FALSE), " ")</f>
        <v>1</v>
      </c>
      <c r="G46" s="21">
        <f>IFERROR(VLOOKUP($C46, 'All Indicators - Breakdown'!$C:$GQ, G$1, FALSE), " ")</f>
        <v>1</v>
      </c>
      <c r="H46" s="21">
        <f>IFERROR(VLOOKUP($C46, 'All Indicators - Breakdown'!$C:$GQ, H$1, FALSE), " ")</f>
        <v>4</v>
      </c>
      <c r="I46" s="21">
        <f>IFERROR(VLOOKUP($C46, 'All Indicators - Breakdown'!$C:$GQ, I$1, FALSE), " ")</f>
        <v>1</v>
      </c>
    </row>
    <row r="47" spans="1:9" ht="16.3" hidden="1" thickTop="1" thickBot="1" x14ac:dyDescent="0.3">
      <c r="A47" s="20" t="s">
        <v>225</v>
      </c>
      <c r="B47" s="20" t="s">
        <v>230</v>
      </c>
      <c r="C47" s="20" t="s">
        <v>231</v>
      </c>
      <c r="D47" s="10">
        <f t="shared" si="0"/>
        <v>1</v>
      </c>
      <c r="E47" s="35">
        <f t="shared" si="1"/>
        <v>1.3</v>
      </c>
      <c r="F47" s="21">
        <f>IFERROR(VLOOKUP($C47, 'All Indicators - Breakdown'!$C:$GQ, F$1, FALSE), " ")</f>
        <v>1</v>
      </c>
      <c r="G47" s="21">
        <f>IFERROR(VLOOKUP($C47, 'All Indicators - Breakdown'!$C:$GQ, G$1, FALSE), " ")</f>
        <v>1</v>
      </c>
      <c r="H47" s="21">
        <f>IFERROR(VLOOKUP($C47, 'All Indicators - Breakdown'!$C:$GQ, H$1, FALSE), " ")</f>
        <v>1</v>
      </c>
      <c r="I47" s="21">
        <f>IFERROR(VLOOKUP($C47, 'All Indicators - Breakdown'!$C:$GQ, I$1, FALSE), " ")</f>
        <v>2</v>
      </c>
    </row>
    <row r="48" spans="1:9" ht="16.3" hidden="1" thickTop="1" thickBot="1" x14ac:dyDescent="0.3">
      <c r="A48" s="20" t="s">
        <v>225</v>
      </c>
      <c r="B48" s="20" t="s">
        <v>232</v>
      </c>
      <c r="C48" s="20" t="s">
        <v>233</v>
      </c>
      <c r="D48" s="10">
        <f t="shared" si="0"/>
        <v>2</v>
      </c>
      <c r="E48" s="35">
        <f t="shared" si="1"/>
        <v>1.5</v>
      </c>
      <c r="F48" s="21">
        <f>IFERROR(VLOOKUP($C48, 'All Indicators - Breakdown'!$C:$GQ, F$1, FALSE), " ")</f>
        <v>1</v>
      </c>
      <c r="G48" s="21">
        <f>IFERROR(VLOOKUP($C48, 'All Indicators - Breakdown'!$C:$GQ, G$1, FALSE), " ")</f>
        <v>1</v>
      </c>
      <c r="H48" s="21">
        <f>IFERROR(VLOOKUP($C48, 'All Indicators - Breakdown'!$C:$GQ, H$1, FALSE), " ")</f>
        <v>2</v>
      </c>
      <c r="I48" s="21">
        <f>IFERROR(VLOOKUP($C48, 'All Indicators - Breakdown'!$C:$GQ, I$1, FALSE), " ")</f>
        <v>2</v>
      </c>
    </row>
    <row r="49" spans="1:9" ht="16.3" hidden="1" thickTop="1" thickBot="1" x14ac:dyDescent="0.3">
      <c r="A49" s="20" t="s">
        <v>225</v>
      </c>
      <c r="B49" s="20" t="s">
        <v>234</v>
      </c>
      <c r="C49" s="20" t="s">
        <v>235</v>
      </c>
      <c r="D49" s="10">
        <f t="shared" si="0"/>
        <v>2</v>
      </c>
      <c r="E49" s="35">
        <f t="shared" si="1"/>
        <v>2.2999999999999998</v>
      </c>
      <c r="F49" s="21">
        <f>IFERROR(VLOOKUP($C49, 'All Indicators - Breakdown'!$C:$GQ, F$1, FALSE), " ")</f>
        <v>1</v>
      </c>
      <c r="G49" s="21">
        <f>IFERROR(VLOOKUP($C49, 'All Indicators - Breakdown'!$C:$GQ, G$1, FALSE), " ")</f>
        <v>1</v>
      </c>
      <c r="H49" s="21">
        <f>IFERROR(VLOOKUP($C49, 'All Indicators - Breakdown'!$C:$GQ, H$1, FALSE), " ")</f>
        <v>5</v>
      </c>
      <c r="I49" s="21">
        <f>IFERROR(VLOOKUP($C49, 'All Indicators - Breakdown'!$C:$GQ, I$1, FALSE), " ")</f>
        <v>2</v>
      </c>
    </row>
    <row r="50" spans="1:9" ht="16.3" hidden="1" thickTop="1" thickBot="1" x14ac:dyDescent="0.3">
      <c r="A50" s="20" t="s">
        <v>225</v>
      </c>
      <c r="B50" s="20" t="s">
        <v>236</v>
      </c>
      <c r="C50" s="20" t="s">
        <v>237</v>
      </c>
      <c r="D50" s="10">
        <f t="shared" si="0"/>
        <v>2</v>
      </c>
      <c r="E50" s="35">
        <f t="shared" si="1"/>
        <v>1.5</v>
      </c>
      <c r="F50" s="21">
        <f>IFERROR(VLOOKUP($C50, 'All Indicators - Breakdown'!$C:$GQ, F$1, FALSE), " ")</f>
        <v>1</v>
      </c>
      <c r="G50" s="21">
        <f>IFERROR(VLOOKUP($C50, 'All Indicators - Breakdown'!$C:$GQ, G$1, FALSE), " ")</f>
        <v>1</v>
      </c>
      <c r="H50" s="21">
        <f>IFERROR(VLOOKUP($C50, 'All Indicators - Breakdown'!$C:$GQ, H$1, FALSE), " ")</f>
        <v>3</v>
      </c>
      <c r="I50" s="21">
        <f>IFERROR(VLOOKUP($C50, 'All Indicators - Breakdown'!$C:$GQ, I$1, FALSE), " ")</f>
        <v>1</v>
      </c>
    </row>
    <row r="51" spans="1:9" ht="16.3" thickTop="1" thickBot="1" x14ac:dyDescent="0.3">
      <c r="A51" s="20" t="s">
        <v>225</v>
      </c>
      <c r="B51" s="20" t="s">
        <v>238</v>
      </c>
      <c r="C51" s="20" t="s">
        <v>239</v>
      </c>
      <c r="D51" s="10">
        <f t="shared" si="0"/>
        <v>3</v>
      </c>
      <c r="E51" s="35">
        <f t="shared" si="1"/>
        <v>2.5</v>
      </c>
      <c r="F51" s="21">
        <f>IFERROR(VLOOKUP($C51, 'All Indicators - Breakdown'!$C:$GQ, F$1, FALSE), " ")</f>
        <v>4</v>
      </c>
      <c r="G51" s="21">
        <f>IFERROR(VLOOKUP($C51, 'All Indicators - Breakdown'!$C:$GQ, G$1, FALSE), " ")</f>
        <v>1</v>
      </c>
      <c r="H51" s="21">
        <f>IFERROR(VLOOKUP($C51, 'All Indicators - Breakdown'!$C:$GQ, H$1, FALSE), " ")</f>
        <v>4</v>
      </c>
      <c r="I51" s="21">
        <f>IFERROR(VLOOKUP($C51, 'All Indicators - Breakdown'!$C:$GQ, I$1, FALSE), " ")</f>
        <v>1</v>
      </c>
    </row>
    <row r="52" spans="1:9" ht="16.3" hidden="1" thickTop="1" thickBot="1" x14ac:dyDescent="0.3">
      <c r="A52" s="20" t="s">
        <v>240</v>
      </c>
      <c r="B52" s="20" t="s">
        <v>241</v>
      </c>
      <c r="C52" s="20" t="s">
        <v>242</v>
      </c>
      <c r="D52" s="10">
        <f t="shared" si="0"/>
        <v>1</v>
      </c>
      <c r="E52" s="35">
        <f t="shared" si="1"/>
        <v>1</v>
      </c>
      <c r="F52" s="21">
        <f>IFERROR(VLOOKUP($C52, 'All Indicators - Breakdown'!$C:$GQ, F$1, FALSE), " ")</f>
        <v>1</v>
      </c>
      <c r="G52" s="21">
        <f>IFERROR(VLOOKUP($C52, 'All Indicators - Breakdown'!$C:$GQ, G$1, FALSE), " ")</f>
        <v>1</v>
      </c>
      <c r="H52" s="21">
        <f>IFERROR(VLOOKUP($C52, 'All Indicators - Breakdown'!$C:$GQ, H$1, FALSE), " ")</f>
        <v>1</v>
      </c>
      <c r="I52" s="21">
        <f>IFERROR(VLOOKUP($C52, 'All Indicators - Breakdown'!$C:$GQ, I$1, FALSE), " ")</f>
        <v>1</v>
      </c>
    </row>
    <row r="53" spans="1:9" ht="16.3" hidden="1" thickTop="1" thickBot="1" x14ac:dyDescent="0.3">
      <c r="A53" s="20" t="s">
        <v>240</v>
      </c>
      <c r="B53" s="20" t="s">
        <v>243</v>
      </c>
      <c r="C53" s="20" t="s">
        <v>244</v>
      </c>
      <c r="D53" s="10">
        <f t="shared" si="0"/>
        <v>2</v>
      </c>
      <c r="E53" s="35">
        <f t="shared" si="1"/>
        <v>1.5</v>
      </c>
      <c r="F53" s="21">
        <f>IFERROR(VLOOKUP($C53, 'All Indicators - Breakdown'!$C:$GQ, F$1, FALSE), " ")</f>
        <v>2</v>
      </c>
      <c r="G53" s="21">
        <f>IFERROR(VLOOKUP($C53, 'All Indicators - Breakdown'!$C:$GQ, G$1, FALSE), " ")</f>
        <v>1</v>
      </c>
      <c r="H53" s="21">
        <f>IFERROR(VLOOKUP($C53, 'All Indicators - Breakdown'!$C:$GQ, H$1, FALSE), " ")</f>
        <v>1</v>
      </c>
      <c r="I53" s="21">
        <f>IFERROR(VLOOKUP($C53, 'All Indicators - Breakdown'!$C:$GQ, I$1, FALSE), " ")</f>
        <v>2</v>
      </c>
    </row>
    <row r="54" spans="1:9" ht="16.3" hidden="1" thickTop="1" thickBot="1" x14ac:dyDescent="0.3">
      <c r="A54" s="20" t="s">
        <v>240</v>
      </c>
      <c r="B54" s="20" t="s">
        <v>245</v>
      </c>
      <c r="C54" s="20" t="s">
        <v>246</v>
      </c>
      <c r="D54" s="10">
        <f t="shared" si="0"/>
        <v>2</v>
      </c>
      <c r="E54" s="35">
        <f t="shared" si="1"/>
        <v>2.2999999999999998</v>
      </c>
      <c r="F54" s="21">
        <f>IFERROR(VLOOKUP($C54, 'All Indicators - Breakdown'!$C:$GQ, F$1, FALSE), " ")</f>
        <v>3</v>
      </c>
      <c r="G54" s="21">
        <f>IFERROR(VLOOKUP($C54, 'All Indicators - Breakdown'!$C:$GQ, G$1, FALSE), " ")</f>
        <v>1</v>
      </c>
      <c r="H54" s="21">
        <f>IFERROR(VLOOKUP($C54, 'All Indicators - Breakdown'!$C:$GQ, H$1, FALSE), " ")</f>
        <v>1</v>
      </c>
      <c r="I54" s="21">
        <f>IFERROR(VLOOKUP($C54, 'All Indicators - Breakdown'!$C:$GQ, I$1, FALSE), " ")</f>
        <v>4</v>
      </c>
    </row>
    <row r="55" spans="1:9" ht="16.3" hidden="1" thickTop="1" thickBot="1" x14ac:dyDescent="0.3">
      <c r="A55" s="20" t="s">
        <v>240</v>
      </c>
      <c r="B55" s="20" t="s">
        <v>247</v>
      </c>
      <c r="C55" s="20" t="s">
        <v>248</v>
      </c>
      <c r="D55" s="10">
        <f t="shared" si="0"/>
        <v>2</v>
      </c>
      <c r="E55" s="35">
        <f t="shared" si="1"/>
        <v>1.5</v>
      </c>
      <c r="F55" s="21">
        <f>IFERROR(VLOOKUP($C55, 'All Indicators - Breakdown'!$C:$GQ, F$1, FALSE), " ")</f>
        <v>2</v>
      </c>
      <c r="G55" s="21">
        <f>IFERROR(VLOOKUP($C55, 'All Indicators - Breakdown'!$C:$GQ, G$1, FALSE), " ")</f>
        <v>1</v>
      </c>
      <c r="H55" s="21">
        <f>IFERROR(VLOOKUP($C55, 'All Indicators - Breakdown'!$C:$GQ, H$1, FALSE), " ")</f>
        <v>1</v>
      </c>
      <c r="I55" s="21">
        <f>IFERROR(VLOOKUP($C55, 'All Indicators - Breakdown'!$C:$GQ, I$1, FALSE), " ")</f>
        <v>2</v>
      </c>
    </row>
    <row r="56" spans="1:9" ht="16.3" hidden="1" thickTop="1" thickBot="1" x14ac:dyDescent="0.3">
      <c r="A56" s="20" t="s">
        <v>240</v>
      </c>
      <c r="B56" s="20" t="s">
        <v>249</v>
      </c>
      <c r="C56" s="20" t="s">
        <v>250</v>
      </c>
      <c r="D56" s="10">
        <f t="shared" si="0"/>
        <v>2</v>
      </c>
      <c r="E56" s="35">
        <f t="shared" si="1"/>
        <v>1.5</v>
      </c>
      <c r="F56" s="21">
        <f>IFERROR(VLOOKUP($C56, 'All Indicators - Breakdown'!$C:$GQ, F$1, FALSE), " ")</f>
        <v>2</v>
      </c>
      <c r="G56" s="21">
        <f>IFERROR(VLOOKUP($C56, 'All Indicators - Breakdown'!$C:$GQ, G$1, FALSE), " ")</f>
        <v>1</v>
      </c>
      <c r="H56" s="21">
        <f>IFERROR(VLOOKUP($C56, 'All Indicators - Breakdown'!$C:$GQ, H$1, FALSE), " ")</f>
        <v>1</v>
      </c>
      <c r="I56" s="21">
        <f>IFERROR(VLOOKUP($C56, 'All Indicators - Breakdown'!$C:$GQ, I$1, FALSE), " ")</f>
        <v>2</v>
      </c>
    </row>
    <row r="57" spans="1:9" ht="16.3" hidden="1" thickTop="1" thickBot="1" x14ac:dyDescent="0.3">
      <c r="A57" s="20" t="s">
        <v>240</v>
      </c>
      <c r="B57" s="20" t="s">
        <v>251</v>
      </c>
      <c r="C57" s="20" t="s">
        <v>252</v>
      </c>
      <c r="D57" s="10">
        <f t="shared" si="0"/>
        <v>2</v>
      </c>
      <c r="E57" s="35">
        <f t="shared" si="1"/>
        <v>1.5</v>
      </c>
      <c r="F57" s="21">
        <f>IFERROR(VLOOKUP($C57, 'All Indicators - Breakdown'!$C:$GQ, F$1, FALSE), " ")</f>
        <v>2</v>
      </c>
      <c r="G57" s="21">
        <f>IFERROR(VLOOKUP($C57, 'All Indicators - Breakdown'!$C:$GQ, G$1, FALSE), " ")</f>
        <v>1</v>
      </c>
      <c r="H57" s="21">
        <f>IFERROR(VLOOKUP($C57, 'All Indicators - Breakdown'!$C:$GQ, H$1, FALSE), " ")</f>
        <v>1</v>
      </c>
      <c r="I57" s="21">
        <f>IFERROR(VLOOKUP($C57, 'All Indicators - Breakdown'!$C:$GQ, I$1, FALSE), " ")</f>
        <v>2</v>
      </c>
    </row>
    <row r="58" spans="1:9" ht="16.3" hidden="1" thickTop="1" thickBot="1" x14ac:dyDescent="0.3">
      <c r="A58" s="20" t="s">
        <v>240</v>
      </c>
      <c r="B58" s="20" t="s">
        <v>253</v>
      </c>
      <c r="C58" s="20" t="s">
        <v>254</v>
      </c>
      <c r="D58" s="10">
        <f t="shared" si="0"/>
        <v>2</v>
      </c>
      <c r="E58" s="35">
        <f t="shared" si="1"/>
        <v>1.5</v>
      </c>
      <c r="F58" s="21">
        <f>IFERROR(VLOOKUP($C58, 'All Indicators - Breakdown'!$C:$GQ, F$1, FALSE), " ")</f>
        <v>3</v>
      </c>
      <c r="G58" s="21">
        <f>IFERROR(VLOOKUP($C58, 'All Indicators - Breakdown'!$C:$GQ, G$1, FALSE), " ")</f>
        <v>1</v>
      </c>
      <c r="H58" s="21">
        <f>IFERROR(VLOOKUP($C58, 'All Indicators - Breakdown'!$C:$GQ, H$1, FALSE), " ")</f>
        <v>1</v>
      </c>
      <c r="I58" s="21">
        <f>IFERROR(VLOOKUP($C58, 'All Indicators - Breakdown'!$C:$GQ, I$1, FALSE), " ")</f>
        <v>1</v>
      </c>
    </row>
    <row r="59" spans="1:9" ht="16.3" hidden="1" thickTop="1" thickBot="1" x14ac:dyDescent="0.3">
      <c r="A59" s="20" t="s">
        <v>240</v>
      </c>
      <c r="B59" s="20" t="s">
        <v>255</v>
      </c>
      <c r="C59" s="20" t="s">
        <v>256</v>
      </c>
      <c r="D59" s="10">
        <f t="shared" si="0"/>
        <v>2</v>
      </c>
      <c r="E59" s="35">
        <f t="shared" si="1"/>
        <v>2</v>
      </c>
      <c r="F59" s="21">
        <f>IFERROR(VLOOKUP($C59, 'All Indicators - Breakdown'!$C:$GQ, F$1, FALSE), " ")</f>
        <v>3</v>
      </c>
      <c r="G59" s="21">
        <f>IFERROR(VLOOKUP($C59, 'All Indicators - Breakdown'!$C:$GQ, G$1, FALSE), " ")</f>
        <v>1</v>
      </c>
      <c r="H59" s="21">
        <f>IFERROR(VLOOKUP($C59, 'All Indicators - Breakdown'!$C:$GQ, H$1, FALSE), " ")</f>
        <v>1</v>
      </c>
      <c r="I59" s="21">
        <f>IFERROR(VLOOKUP($C59, 'All Indicators - Breakdown'!$C:$GQ, I$1, FALSE), " ")</f>
        <v>3</v>
      </c>
    </row>
    <row r="60" spans="1:9" ht="16.3" hidden="1" thickTop="1" thickBot="1" x14ac:dyDescent="0.3">
      <c r="A60" s="20" t="s">
        <v>240</v>
      </c>
      <c r="B60" s="20" t="s">
        <v>257</v>
      </c>
      <c r="C60" s="20" t="s">
        <v>258</v>
      </c>
      <c r="D60" s="10">
        <f t="shared" si="0"/>
        <v>2</v>
      </c>
      <c r="E60" s="35">
        <f t="shared" si="1"/>
        <v>1.5</v>
      </c>
      <c r="F60" s="21">
        <f>IFERROR(VLOOKUP($C60, 'All Indicators - Breakdown'!$C:$GQ, F$1, FALSE), " ")</f>
        <v>3</v>
      </c>
      <c r="G60" s="21">
        <f>IFERROR(VLOOKUP($C60, 'All Indicators - Breakdown'!$C:$GQ, G$1, FALSE), " ")</f>
        <v>1</v>
      </c>
      <c r="H60" s="21">
        <f>IFERROR(VLOOKUP($C60, 'All Indicators - Breakdown'!$C:$GQ, H$1, FALSE), " ")</f>
        <v>1</v>
      </c>
      <c r="I60" s="21">
        <f>IFERROR(VLOOKUP($C60, 'All Indicators - Breakdown'!$C:$GQ, I$1, FALSE), " ")</f>
        <v>1</v>
      </c>
    </row>
    <row r="61" spans="1:9" ht="16.3" hidden="1" thickTop="1" thickBot="1" x14ac:dyDescent="0.3">
      <c r="A61" s="20" t="s">
        <v>240</v>
      </c>
      <c r="B61" s="20" t="s">
        <v>259</v>
      </c>
      <c r="C61" s="20" t="s">
        <v>260</v>
      </c>
      <c r="D61" s="10">
        <f t="shared" si="0"/>
        <v>2</v>
      </c>
      <c r="E61" s="35">
        <f t="shared" si="1"/>
        <v>1.8</v>
      </c>
      <c r="F61" s="21">
        <f>IFERROR(VLOOKUP($C61, 'All Indicators - Breakdown'!$C:$GQ, F$1, FALSE), " ")</f>
        <v>3</v>
      </c>
      <c r="G61" s="21">
        <f>IFERROR(VLOOKUP($C61, 'All Indicators - Breakdown'!$C:$GQ, G$1, FALSE), " ")</f>
        <v>1</v>
      </c>
      <c r="H61" s="21">
        <f>IFERROR(VLOOKUP($C61, 'All Indicators - Breakdown'!$C:$GQ, H$1, FALSE), " ")</f>
        <v>1</v>
      </c>
      <c r="I61" s="21">
        <f>IFERROR(VLOOKUP($C61, 'All Indicators - Breakdown'!$C:$GQ, I$1, FALSE), " ")</f>
        <v>2</v>
      </c>
    </row>
    <row r="62" spans="1:9" ht="16.3" hidden="1" thickTop="1" thickBot="1" x14ac:dyDescent="0.3">
      <c r="A62" s="20" t="s">
        <v>240</v>
      </c>
      <c r="B62" s="20" t="s">
        <v>261</v>
      </c>
      <c r="C62" s="20" t="s">
        <v>262</v>
      </c>
      <c r="D62" s="10">
        <f t="shared" si="0"/>
        <v>2</v>
      </c>
      <c r="E62" s="35">
        <f t="shared" si="1"/>
        <v>2</v>
      </c>
      <c r="F62" s="21">
        <f>IFERROR(VLOOKUP($C62, 'All Indicators - Breakdown'!$C:$GQ, F$1, FALSE), " ")</f>
        <v>3</v>
      </c>
      <c r="G62" s="21">
        <f>IFERROR(VLOOKUP($C62, 'All Indicators - Breakdown'!$C:$GQ, G$1, FALSE), " ")</f>
        <v>1</v>
      </c>
      <c r="H62" s="21">
        <f>IFERROR(VLOOKUP($C62, 'All Indicators - Breakdown'!$C:$GQ, H$1, FALSE), " ")</f>
        <v>1</v>
      </c>
      <c r="I62" s="21">
        <f>IFERROR(VLOOKUP($C62, 'All Indicators - Breakdown'!$C:$GQ, I$1, FALSE), " ")</f>
        <v>3</v>
      </c>
    </row>
    <row r="63" spans="1:9" ht="16.3" hidden="1" thickTop="1" thickBot="1" x14ac:dyDescent="0.3">
      <c r="A63" s="20" t="s">
        <v>240</v>
      </c>
      <c r="B63" s="20" t="s">
        <v>263</v>
      </c>
      <c r="C63" s="20" t="s">
        <v>264</v>
      </c>
      <c r="D63" s="10">
        <f t="shared" si="0"/>
        <v>2</v>
      </c>
      <c r="E63" s="35">
        <f t="shared" si="1"/>
        <v>1.5</v>
      </c>
      <c r="F63" s="21">
        <f>IFERROR(VLOOKUP($C63, 'All Indicators - Breakdown'!$C:$GQ, F$1, FALSE), " ")</f>
        <v>2</v>
      </c>
      <c r="G63" s="21">
        <f>IFERROR(VLOOKUP($C63, 'All Indicators - Breakdown'!$C:$GQ, G$1, FALSE), " ")</f>
        <v>1</v>
      </c>
      <c r="H63" s="21">
        <f>IFERROR(VLOOKUP($C63, 'All Indicators - Breakdown'!$C:$GQ, H$1, FALSE), " ")</f>
        <v>1</v>
      </c>
      <c r="I63" s="21">
        <f>IFERROR(VLOOKUP($C63, 'All Indicators - Breakdown'!$C:$GQ, I$1, FALSE), " ")</f>
        <v>2</v>
      </c>
    </row>
    <row r="64" spans="1:9" ht="16.3" hidden="1" thickTop="1" thickBot="1" x14ac:dyDescent="0.3">
      <c r="A64" s="20" t="s">
        <v>240</v>
      </c>
      <c r="B64" s="20" t="s">
        <v>265</v>
      </c>
      <c r="C64" s="20" t="s">
        <v>266</v>
      </c>
      <c r="D64" s="10">
        <f t="shared" si="0"/>
        <v>2</v>
      </c>
      <c r="E64" s="35">
        <f t="shared" si="1"/>
        <v>1.5</v>
      </c>
      <c r="F64" s="21">
        <f>IFERROR(VLOOKUP($C64, 'All Indicators - Breakdown'!$C:$GQ, F$1, FALSE), " ")</f>
        <v>3</v>
      </c>
      <c r="G64" s="21">
        <f>IFERROR(VLOOKUP($C64, 'All Indicators - Breakdown'!$C:$GQ, G$1, FALSE), " ")</f>
        <v>1</v>
      </c>
      <c r="H64" s="21">
        <f>IFERROR(VLOOKUP($C64, 'All Indicators - Breakdown'!$C:$GQ, H$1, FALSE), " ")</f>
        <v>1</v>
      </c>
      <c r="I64" s="21">
        <f>IFERROR(VLOOKUP($C64, 'All Indicators - Breakdown'!$C:$GQ, I$1, FALSE), " ")</f>
        <v>1</v>
      </c>
    </row>
    <row r="65" spans="1:9" ht="16.3" hidden="1" thickTop="1" thickBot="1" x14ac:dyDescent="0.3">
      <c r="A65" s="20" t="s">
        <v>240</v>
      </c>
      <c r="B65" s="20" t="s">
        <v>267</v>
      </c>
      <c r="C65" s="20" t="s">
        <v>268</v>
      </c>
      <c r="D65" s="10">
        <f t="shared" si="0"/>
        <v>2</v>
      </c>
      <c r="E65" s="35">
        <f t="shared" si="1"/>
        <v>1.5</v>
      </c>
      <c r="F65" s="21">
        <f>IFERROR(VLOOKUP($C65, 'All Indicators - Breakdown'!$C:$GQ, F$1, FALSE), " ")</f>
        <v>3</v>
      </c>
      <c r="G65" s="21">
        <f>IFERROR(VLOOKUP($C65, 'All Indicators - Breakdown'!$C:$GQ, G$1, FALSE), " ")</f>
        <v>1</v>
      </c>
      <c r="H65" s="21">
        <f>IFERROR(VLOOKUP($C65, 'All Indicators - Breakdown'!$C:$GQ, H$1, FALSE), " ")</f>
        <v>1</v>
      </c>
      <c r="I65" s="21">
        <f>IFERROR(VLOOKUP($C65, 'All Indicators - Breakdown'!$C:$GQ, I$1, FALSE), " ")</f>
        <v>1</v>
      </c>
    </row>
    <row r="66" spans="1:9" ht="16.3" hidden="1" thickTop="1" thickBot="1" x14ac:dyDescent="0.3">
      <c r="A66" s="20" t="s">
        <v>240</v>
      </c>
      <c r="B66" s="20" t="s">
        <v>269</v>
      </c>
      <c r="C66" s="20" t="s">
        <v>270</v>
      </c>
      <c r="D66" s="10">
        <f t="shared" si="0"/>
        <v>2</v>
      </c>
      <c r="E66" s="35">
        <f t="shared" si="1"/>
        <v>2</v>
      </c>
      <c r="F66" s="21">
        <f>IFERROR(VLOOKUP($C66, 'All Indicators - Breakdown'!$C:$GQ, F$1, FALSE), " ")</f>
        <v>4</v>
      </c>
      <c r="G66" s="21">
        <f>IFERROR(VLOOKUP($C66, 'All Indicators - Breakdown'!$C:$GQ, G$1, FALSE), " ")</f>
        <v>1</v>
      </c>
      <c r="H66" s="21">
        <f>IFERROR(VLOOKUP($C66, 'All Indicators - Breakdown'!$C:$GQ, H$1, FALSE), " ")</f>
        <v>1</v>
      </c>
      <c r="I66" s="21">
        <f>IFERROR(VLOOKUP($C66, 'All Indicators - Breakdown'!$C:$GQ, I$1, FALSE), " ")</f>
        <v>2</v>
      </c>
    </row>
    <row r="67" spans="1:9" ht="16.3" hidden="1" thickTop="1" thickBot="1" x14ac:dyDescent="0.3">
      <c r="A67" s="20" t="s">
        <v>240</v>
      </c>
      <c r="B67" s="20" t="s">
        <v>271</v>
      </c>
      <c r="C67" s="20" t="s">
        <v>272</v>
      </c>
      <c r="D67" s="10">
        <f t="shared" si="0"/>
        <v>2</v>
      </c>
      <c r="E67" s="35">
        <f t="shared" si="1"/>
        <v>1.5</v>
      </c>
      <c r="F67" s="21">
        <f>IFERROR(VLOOKUP($C67, 'All Indicators - Breakdown'!$C:$GQ, F$1, FALSE), " ")</f>
        <v>3</v>
      </c>
      <c r="G67" s="21">
        <f>IFERROR(VLOOKUP($C67, 'All Indicators - Breakdown'!$C:$GQ, G$1, FALSE), " ")</f>
        <v>1</v>
      </c>
      <c r="H67" s="21">
        <f>IFERROR(VLOOKUP($C67, 'All Indicators - Breakdown'!$C:$GQ, H$1, FALSE), " ")</f>
        <v>1</v>
      </c>
      <c r="I67" s="21">
        <f>IFERROR(VLOOKUP($C67, 'All Indicators - Breakdown'!$C:$GQ, I$1, FALSE), " ")</f>
        <v>1</v>
      </c>
    </row>
    <row r="68" spans="1:9" ht="16.3" hidden="1" thickTop="1" thickBot="1" x14ac:dyDescent="0.3">
      <c r="A68" s="20" t="s">
        <v>240</v>
      </c>
      <c r="B68" s="20" t="s">
        <v>273</v>
      </c>
      <c r="C68" s="20" t="s">
        <v>274</v>
      </c>
      <c r="D68" s="10">
        <f t="shared" ref="D68:D131" si="2">ROUND(AVERAGE(F68:I68), 0)</f>
        <v>2</v>
      </c>
      <c r="E68" s="35">
        <f t="shared" si="1"/>
        <v>2</v>
      </c>
      <c r="F68" s="21">
        <f>IFERROR(VLOOKUP($C68, 'All Indicators - Breakdown'!$C:$GQ, F$1, FALSE), " ")</f>
        <v>3</v>
      </c>
      <c r="G68" s="21">
        <f>IFERROR(VLOOKUP($C68, 'All Indicators - Breakdown'!$C:$GQ, G$1, FALSE), " ")</f>
        <v>1</v>
      </c>
      <c r="H68" s="21">
        <f>IFERROR(VLOOKUP($C68, 'All Indicators - Breakdown'!$C:$GQ, H$1, FALSE), " ")</f>
        <v>1</v>
      </c>
      <c r="I68" s="21">
        <f>IFERROR(VLOOKUP($C68, 'All Indicators - Breakdown'!$C:$GQ, I$1, FALSE), " ")</f>
        <v>3</v>
      </c>
    </row>
    <row r="69" spans="1:9" ht="16.3" hidden="1" thickTop="1" thickBot="1" x14ac:dyDescent="0.3">
      <c r="A69" s="20" t="s">
        <v>240</v>
      </c>
      <c r="B69" s="20" t="s">
        <v>275</v>
      </c>
      <c r="C69" s="20" t="s">
        <v>276</v>
      </c>
      <c r="D69" s="10">
        <f t="shared" si="2"/>
        <v>2</v>
      </c>
      <c r="E69" s="35">
        <f t="shared" ref="E69:E132" si="3">ROUND(AVERAGE(F69:I69), 1)</f>
        <v>1.8</v>
      </c>
      <c r="F69" s="21">
        <f>IFERROR(VLOOKUP($C69, 'All Indicators - Breakdown'!$C:$GQ, F$1, FALSE), " ")</f>
        <v>3</v>
      </c>
      <c r="G69" s="21">
        <f>IFERROR(VLOOKUP($C69, 'All Indicators - Breakdown'!$C:$GQ, G$1, FALSE), " ")</f>
        <v>1</v>
      </c>
      <c r="H69" s="21">
        <f>IFERROR(VLOOKUP($C69, 'All Indicators - Breakdown'!$C:$GQ, H$1, FALSE), " ")</f>
        <v>1</v>
      </c>
      <c r="I69" s="21">
        <f>IFERROR(VLOOKUP($C69, 'All Indicators - Breakdown'!$C:$GQ, I$1, FALSE), " ")</f>
        <v>2</v>
      </c>
    </row>
    <row r="70" spans="1:9" ht="16.3" hidden="1" thickTop="1" thickBot="1" x14ac:dyDescent="0.3">
      <c r="A70" s="20" t="s">
        <v>240</v>
      </c>
      <c r="B70" s="20" t="s">
        <v>277</v>
      </c>
      <c r="C70" s="20" t="s">
        <v>278</v>
      </c>
      <c r="D70" s="10">
        <f t="shared" si="2"/>
        <v>2</v>
      </c>
      <c r="E70" s="35">
        <f t="shared" si="3"/>
        <v>2</v>
      </c>
      <c r="F70" s="21">
        <f>IFERROR(VLOOKUP($C70, 'All Indicators - Breakdown'!$C:$GQ, F$1, FALSE), " ")</f>
        <v>3</v>
      </c>
      <c r="G70" s="21">
        <f>IFERROR(VLOOKUP($C70, 'All Indicators - Breakdown'!$C:$GQ, G$1, FALSE), " ")</f>
        <v>1</v>
      </c>
      <c r="H70" s="21">
        <f>IFERROR(VLOOKUP($C70, 'All Indicators - Breakdown'!$C:$GQ, H$1, FALSE), " ")</f>
        <v>1</v>
      </c>
      <c r="I70" s="21">
        <f>IFERROR(VLOOKUP($C70, 'All Indicators - Breakdown'!$C:$GQ, I$1, FALSE), " ")</f>
        <v>3</v>
      </c>
    </row>
    <row r="71" spans="1:9" ht="16.3" hidden="1" thickTop="1" thickBot="1" x14ac:dyDescent="0.3">
      <c r="A71" s="20" t="s">
        <v>240</v>
      </c>
      <c r="B71" s="20" t="s">
        <v>279</v>
      </c>
      <c r="C71" s="20" t="s">
        <v>280</v>
      </c>
      <c r="D71" s="10">
        <f t="shared" si="2"/>
        <v>2</v>
      </c>
      <c r="E71" s="35">
        <f t="shared" si="3"/>
        <v>2.2999999999999998</v>
      </c>
      <c r="F71" s="21">
        <f>IFERROR(VLOOKUP($C71, 'All Indicators - Breakdown'!$C:$GQ, F$1, FALSE), " ")</f>
        <v>4</v>
      </c>
      <c r="G71" s="21">
        <f>IFERROR(VLOOKUP($C71, 'All Indicators - Breakdown'!$C:$GQ, G$1, FALSE), " ")</f>
        <v>1</v>
      </c>
      <c r="H71" s="21">
        <f>IFERROR(VLOOKUP($C71, 'All Indicators - Breakdown'!$C:$GQ, H$1, FALSE), " ")</f>
        <v>1</v>
      </c>
      <c r="I71" s="21">
        <f>IFERROR(VLOOKUP($C71, 'All Indicators - Breakdown'!$C:$GQ, I$1, FALSE), " ")</f>
        <v>3</v>
      </c>
    </row>
    <row r="72" spans="1:9" ht="16.3" hidden="1" thickTop="1" thickBot="1" x14ac:dyDescent="0.3">
      <c r="A72" s="20" t="s">
        <v>240</v>
      </c>
      <c r="B72" s="20" t="s">
        <v>281</v>
      </c>
      <c r="C72" s="20" t="s">
        <v>282</v>
      </c>
      <c r="D72" s="10">
        <f t="shared" si="2"/>
        <v>2</v>
      </c>
      <c r="E72" s="35">
        <f t="shared" si="3"/>
        <v>2.2999999999999998</v>
      </c>
      <c r="F72" s="21">
        <f>IFERROR(VLOOKUP($C72, 'All Indicators - Breakdown'!$C:$GQ, F$1, FALSE), " ")</f>
        <v>3</v>
      </c>
      <c r="G72" s="21">
        <f>IFERROR(VLOOKUP($C72, 'All Indicators - Breakdown'!$C:$GQ, G$1, FALSE), " ")</f>
        <v>1</v>
      </c>
      <c r="H72" s="21">
        <f>IFERROR(VLOOKUP($C72, 'All Indicators - Breakdown'!$C:$GQ, H$1, FALSE), " ")</f>
        <v>1</v>
      </c>
      <c r="I72" s="21">
        <f>IFERROR(VLOOKUP($C72, 'All Indicators - Breakdown'!$C:$GQ, I$1, FALSE), " ")</f>
        <v>4</v>
      </c>
    </row>
    <row r="73" spans="1:9" ht="16.3" hidden="1" thickTop="1" thickBot="1" x14ac:dyDescent="0.3">
      <c r="A73" s="20" t="s">
        <v>240</v>
      </c>
      <c r="B73" s="20" t="s">
        <v>283</v>
      </c>
      <c r="C73" s="20" t="s">
        <v>284</v>
      </c>
      <c r="D73" s="10">
        <f t="shared" si="2"/>
        <v>2</v>
      </c>
      <c r="E73" s="35">
        <f t="shared" si="3"/>
        <v>2</v>
      </c>
      <c r="F73" s="21">
        <f>IFERROR(VLOOKUP($C73, 'All Indicators - Breakdown'!$C:$GQ, F$1, FALSE), " ")</f>
        <v>4</v>
      </c>
      <c r="G73" s="21">
        <f>IFERROR(VLOOKUP($C73, 'All Indicators - Breakdown'!$C:$GQ, G$1, FALSE), " ")</f>
        <v>1</v>
      </c>
      <c r="H73" s="21">
        <f>IFERROR(VLOOKUP($C73, 'All Indicators - Breakdown'!$C:$GQ, H$1, FALSE), " ")</f>
        <v>1</v>
      </c>
      <c r="I73" s="21">
        <f>IFERROR(VLOOKUP($C73, 'All Indicators - Breakdown'!$C:$GQ, I$1, FALSE), " ")</f>
        <v>2</v>
      </c>
    </row>
    <row r="74" spans="1:9" ht="16.3" hidden="1" thickTop="1" thickBot="1" x14ac:dyDescent="0.3">
      <c r="A74" s="20" t="s">
        <v>285</v>
      </c>
      <c r="B74" s="20" t="s">
        <v>286</v>
      </c>
      <c r="C74" s="20" t="s">
        <v>287</v>
      </c>
      <c r="D74" s="10">
        <f t="shared" si="2"/>
        <v>2</v>
      </c>
      <c r="E74" s="35">
        <f t="shared" si="3"/>
        <v>2.2999999999999998</v>
      </c>
      <c r="F74" s="21">
        <f>IFERROR(VLOOKUP($C74, 'All Indicators - Breakdown'!$C:$GQ, F$1, FALSE), " ")</f>
        <v>4</v>
      </c>
      <c r="G74" s="21">
        <f>IFERROR(VLOOKUP($C74, 'All Indicators - Breakdown'!$C:$GQ, G$1, FALSE), " ")</f>
        <v>1</v>
      </c>
      <c r="H74" s="21">
        <f>IFERROR(VLOOKUP($C74, 'All Indicators - Breakdown'!$C:$GQ, H$1, FALSE), " ")</f>
        <v>2</v>
      </c>
      <c r="I74" s="21">
        <f>IFERROR(VLOOKUP($C74, 'All Indicators - Breakdown'!$C:$GQ, I$1, FALSE), " ")</f>
        <v>2</v>
      </c>
    </row>
    <row r="75" spans="1:9" ht="16.3" hidden="1" thickTop="1" thickBot="1" x14ac:dyDescent="0.3">
      <c r="A75" s="20" t="s">
        <v>285</v>
      </c>
      <c r="B75" s="20" t="s">
        <v>288</v>
      </c>
      <c r="C75" s="20" t="s">
        <v>289</v>
      </c>
      <c r="D75" s="10">
        <f t="shared" si="2"/>
        <v>1</v>
      </c>
      <c r="E75" s="35">
        <f t="shared" si="3"/>
        <v>1.3</v>
      </c>
      <c r="F75" s="21">
        <f>IFERROR(VLOOKUP($C75, 'All Indicators - Breakdown'!$C:$GQ, F$1, FALSE), " ")</f>
        <v>2</v>
      </c>
      <c r="G75" s="21">
        <f>IFERROR(VLOOKUP($C75, 'All Indicators - Breakdown'!$C:$GQ, G$1, FALSE), " ")</f>
        <v>1</v>
      </c>
      <c r="H75" s="21">
        <f>IFERROR(VLOOKUP($C75, 'All Indicators - Breakdown'!$C:$GQ, H$1, FALSE), " ")</f>
        <v>1</v>
      </c>
      <c r="I75" s="21">
        <f>IFERROR(VLOOKUP($C75, 'All Indicators - Breakdown'!$C:$GQ, I$1, FALSE), " ")</f>
        <v>1</v>
      </c>
    </row>
    <row r="76" spans="1:9" ht="16.3" hidden="1" thickTop="1" thickBot="1" x14ac:dyDescent="0.3">
      <c r="A76" s="20" t="s">
        <v>285</v>
      </c>
      <c r="B76" s="20" t="s">
        <v>290</v>
      </c>
      <c r="C76" s="20" t="s">
        <v>291</v>
      </c>
      <c r="D76" s="10">
        <f t="shared" si="2"/>
        <v>2</v>
      </c>
      <c r="E76" s="35">
        <f t="shared" si="3"/>
        <v>2.2999999999999998</v>
      </c>
      <c r="F76" s="21">
        <f>IFERROR(VLOOKUP($C76, 'All Indicators - Breakdown'!$C:$GQ, F$1, FALSE), " ")</f>
        <v>4</v>
      </c>
      <c r="G76" s="21">
        <f>IFERROR(VLOOKUP($C76, 'All Indicators - Breakdown'!$C:$GQ, G$1, FALSE), " ")</f>
        <v>1</v>
      </c>
      <c r="H76" s="21">
        <f>IFERROR(VLOOKUP($C76, 'All Indicators - Breakdown'!$C:$GQ, H$1, FALSE), " ")</f>
        <v>1</v>
      </c>
      <c r="I76" s="21">
        <f>IFERROR(VLOOKUP($C76, 'All Indicators - Breakdown'!$C:$GQ, I$1, FALSE), " ")</f>
        <v>3</v>
      </c>
    </row>
    <row r="77" spans="1:9" ht="16.3" hidden="1" thickTop="1" thickBot="1" x14ac:dyDescent="0.3">
      <c r="A77" s="20" t="s">
        <v>285</v>
      </c>
      <c r="B77" s="20" t="s">
        <v>292</v>
      </c>
      <c r="C77" s="20" t="s">
        <v>293</v>
      </c>
      <c r="D77" s="10">
        <f t="shared" si="2"/>
        <v>3</v>
      </c>
      <c r="E77" s="35">
        <f t="shared" si="3"/>
        <v>3</v>
      </c>
      <c r="F77" s="21">
        <f>IFERROR(VLOOKUP($C77, 'All Indicators - Breakdown'!$C:$GQ, F$1, FALSE), " ")</f>
        <v>4</v>
      </c>
      <c r="G77" s="21">
        <f>IFERROR(VLOOKUP($C77, 'All Indicators - Breakdown'!$C:$GQ, G$1, FALSE), " ")</f>
        <v>1</v>
      </c>
      <c r="H77" s="21">
        <f>IFERROR(VLOOKUP($C77, 'All Indicators - Breakdown'!$C:$GQ, H$1, FALSE), " ")</f>
        <v>5</v>
      </c>
      <c r="I77" s="21">
        <f>IFERROR(VLOOKUP($C77, 'All Indicators - Breakdown'!$C:$GQ, I$1, FALSE), " ")</f>
        <v>2</v>
      </c>
    </row>
    <row r="78" spans="1:9" ht="16.3" hidden="1" thickTop="1" thickBot="1" x14ac:dyDescent="0.3">
      <c r="A78" s="20" t="s">
        <v>285</v>
      </c>
      <c r="B78" s="20" t="s">
        <v>294</v>
      </c>
      <c r="C78" s="20" t="s">
        <v>295</v>
      </c>
      <c r="D78" s="10">
        <f t="shared" si="2"/>
        <v>2</v>
      </c>
      <c r="E78" s="35">
        <f t="shared" si="3"/>
        <v>2.2999999999999998</v>
      </c>
      <c r="F78" s="21">
        <f>IFERROR(VLOOKUP($C78, 'All Indicators - Breakdown'!$C:$GQ, F$1, FALSE), " ")</f>
        <v>4</v>
      </c>
      <c r="G78" s="21">
        <f>IFERROR(VLOOKUP($C78, 'All Indicators - Breakdown'!$C:$GQ, G$1, FALSE), " ")</f>
        <v>1</v>
      </c>
      <c r="H78" s="21">
        <f>IFERROR(VLOOKUP($C78, 'All Indicators - Breakdown'!$C:$GQ, H$1, FALSE), " ")</f>
        <v>3</v>
      </c>
      <c r="I78" s="21">
        <f>IFERROR(VLOOKUP($C78, 'All Indicators - Breakdown'!$C:$GQ, I$1, FALSE), " ")</f>
        <v>1</v>
      </c>
    </row>
    <row r="79" spans="1:9" ht="16.3" hidden="1" thickTop="1" thickBot="1" x14ac:dyDescent="0.3">
      <c r="A79" s="20" t="s">
        <v>296</v>
      </c>
      <c r="B79" s="20" t="s">
        <v>297</v>
      </c>
      <c r="C79" s="20" t="s">
        <v>298</v>
      </c>
      <c r="D79" s="10">
        <f t="shared" si="2"/>
        <v>1</v>
      </c>
      <c r="E79" s="35">
        <f t="shared" si="3"/>
        <v>1</v>
      </c>
      <c r="F79" s="21">
        <f>IFERROR(VLOOKUP($C79, 'All Indicators - Breakdown'!$C:$GQ, F$1, FALSE), " ")</f>
        <v>1</v>
      </c>
      <c r="G79" s="21">
        <f>IFERROR(VLOOKUP($C79, 'All Indicators - Breakdown'!$C:$GQ, G$1, FALSE), " ")</f>
        <v>1</v>
      </c>
      <c r="H79" s="21">
        <f>IFERROR(VLOOKUP($C79, 'All Indicators - Breakdown'!$C:$GQ, H$1, FALSE), " ")</f>
        <v>1</v>
      </c>
      <c r="I79" s="21">
        <f>IFERROR(VLOOKUP($C79, 'All Indicators - Breakdown'!$C:$GQ, I$1, FALSE), " ")</f>
        <v>1</v>
      </c>
    </row>
    <row r="80" spans="1:9" ht="16.3" hidden="1" thickTop="1" thickBot="1" x14ac:dyDescent="0.3">
      <c r="A80" s="20" t="s">
        <v>296</v>
      </c>
      <c r="B80" s="20" t="s">
        <v>299</v>
      </c>
      <c r="C80" s="20" t="s">
        <v>300</v>
      </c>
      <c r="D80" s="10">
        <f t="shared" si="2"/>
        <v>1</v>
      </c>
      <c r="E80" s="35">
        <f t="shared" si="3"/>
        <v>1.3</v>
      </c>
      <c r="F80" s="21">
        <f>IFERROR(VLOOKUP($C80, 'All Indicators - Breakdown'!$C:$GQ, F$1, FALSE), " ")</f>
        <v>1</v>
      </c>
      <c r="G80" s="21">
        <f>IFERROR(VLOOKUP($C80, 'All Indicators - Breakdown'!$C:$GQ, G$1, FALSE), " ")</f>
        <v>1</v>
      </c>
      <c r="H80" s="21">
        <f>IFERROR(VLOOKUP($C80, 'All Indicators - Breakdown'!$C:$GQ, H$1, FALSE), " ")</f>
        <v>1</v>
      </c>
      <c r="I80" s="21">
        <f>IFERROR(VLOOKUP($C80, 'All Indicators - Breakdown'!$C:$GQ, I$1, FALSE), " ")</f>
        <v>2</v>
      </c>
    </row>
    <row r="81" spans="1:9" ht="16.3" hidden="1" thickTop="1" thickBot="1" x14ac:dyDescent="0.3">
      <c r="A81" s="20" t="s">
        <v>296</v>
      </c>
      <c r="B81" s="20" t="s">
        <v>301</v>
      </c>
      <c r="C81" s="20" t="s">
        <v>302</v>
      </c>
      <c r="D81" s="10">
        <f t="shared" si="2"/>
        <v>2</v>
      </c>
      <c r="E81" s="35">
        <f t="shared" si="3"/>
        <v>1.8</v>
      </c>
      <c r="F81" s="21">
        <f>IFERROR(VLOOKUP($C81, 'All Indicators - Breakdown'!$C:$GQ, F$1, FALSE), " ")</f>
        <v>4</v>
      </c>
      <c r="G81" s="21">
        <f>IFERROR(VLOOKUP($C81, 'All Indicators - Breakdown'!$C:$GQ, G$1, FALSE), " ")</f>
        <v>1</v>
      </c>
      <c r="H81" s="21">
        <f>IFERROR(VLOOKUP($C81, 'All Indicators - Breakdown'!$C:$GQ, H$1, FALSE), " ")</f>
        <v>1</v>
      </c>
      <c r="I81" s="21">
        <f>IFERROR(VLOOKUP($C81, 'All Indicators - Breakdown'!$C:$GQ, I$1, FALSE), " ")</f>
        <v>1</v>
      </c>
    </row>
    <row r="82" spans="1:9" ht="16.3" hidden="1" thickTop="1" thickBot="1" x14ac:dyDescent="0.3">
      <c r="A82" s="20" t="s">
        <v>296</v>
      </c>
      <c r="B82" s="20" t="s">
        <v>303</v>
      </c>
      <c r="C82" s="20" t="s">
        <v>304</v>
      </c>
      <c r="D82" s="10">
        <f t="shared" si="2"/>
        <v>2</v>
      </c>
      <c r="E82" s="35">
        <f t="shared" si="3"/>
        <v>1.8</v>
      </c>
      <c r="F82" s="21">
        <f>IFERROR(VLOOKUP($C82, 'All Indicators - Breakdown'!$C:$GQ, F$1, FALSE), " ")</f>
        <v>4</v>
      </c>
      <c r="G82" s="21">
        <f>IFERROR(VLOOKUP($C82, 'All Indicators - Breakdown'!$C:$GQ, G$1, FALSE), " ")</f>
        <v>1</v>
      </c>
      <c r="H82" s="21">
        <f>IFERROR(VLOOKUP($C82, 'All Indicators - Breakdown'!$C:$GQ, H$1, FALSE), " ")</f>
        <v>1</v>
      </c>
      <c r="I82" s="21">
        <f>IFERROR(VLOOKUP($C82, 'All Indicators - Breakdown'!$C:$GQ, I$1, FALSE), " ")</f>
        <v>1</v>
      </c>
    </row>
    <row r="83" spans="1:9" ht="16.3" hidden="1" thickTop="1" thickBot="1" x14ac:dyDescent="0.3">
      <c r="A83" s="20" t="s">
        <v>296</v>
      </c>
      <c r="B83" s="20" t="s">
        <v>305</v>
      </c>
      <c r="C83" s="20" t="s">
        <v>306</v>
      </c>
      <c r="D83" s="10">
        <f t="shared" si="2"/>
        <v>1</v>
      </c>
      <c r="E83" s="35">
        <f t="shared" si="3"/>
        <v>1</v>
      </c>
      <c r="F83" s="21">
        <f>IFERROR(VLOOKUP($C83, 'All Indicators - Breakdown'!$C:$GQ, F$1, FALSE), " ")</f>
        <v>1</v>
      </c>
      <c r="G83" s="21">
        <f>IFERROR(VLOOKUP($C83, 'All Indicators - Breakdown'!$C:$GQ, G$1, FALSE), " ")</f>
        <v>1</v>
      </c>
      <c r="H83" s="21">
        <f>IFERROR(VLOOKUP($C83, 'All Indicators - Breakdown'!$C:$GQ, H$1, FALSE), " ")</f>
        <v>1</v>
      </c>
      <c r="I83" s="21">
        <f>IFERROR(VLOOKUP($C83, 'All Indicators - Breakdown'!$C:$GQ, I$1, FALSE), " ")</f>
        <v>1</v>
      </c>
    </row>
    <row r="84" spans="1:9" ht="16.3" hidden="1" thickTop="1" thickBot="1" x14ac:dyDescent="0.3">
      <c r="A84" s="20" t="s">
        <v>296</v>
      </c>
      <c r="B84" s="20" t="s">
        <v>307</v>
      </c>
      <c r="C84" s="20" t="s">
        <v>308</v>
      </c>
      <c r="D84" s="10">
        <f t="shared" si="2"/>
        <v>1</v>
      </c>
      <c r="E84" s="35">
        <f t="shared" si="3"/>
        <v>1</v>
      </c>
      <c r="F84" s="21">
        <f>IFERROR(VLOOKUP($C84, 'All Indicators - Breakdown'!$C:$GQ, F$1, FALSE), " ")</f>
        <v>1</v>
      </c>
      <c r="G84" s="21">
        <f>IFERROR(VLOOKUP($C84, 'All Indicators - Breakdown'!$C:$GQ, G$1, FALSE), " ")</f>
        <v>1</v>
      </c>
      <c r="H84" s="21">
        <f>IFERROR(VLOOKUP($C84, 'All Indicators - Breakdown'!$C:$GQ, H$1, FALSE), " ")</f>
        <v>1</v>
      </c>
      <c r="I84" s="21">
        <f>IFERROR(VLOOKUP($C84, 'All Indicators - Breakdown'!$C:$GQ, I$1, FALSE), " ")</f>
        <v>1</v>
      </c>
    </row>
    <row r="85" spans="1:9" ht="16.3" hidden="1" thickTop="1" thickBot="1" x14ac:dyDescent="0.3">
      <c r="A85" s="20" t="s">
        <v>296</v>
      </c>
      <c r="B85" s="20" t="s">
        <v>309</v>
      </c>
      <c r="C85" s="20" t="s">
        <v>310</v>
      </c>
      <c r="D85" s="10">
        <f t="shared" si="2"/>
        <v>2</v>
      </c>
      <c r="E85" s="35">
        <f t="shared" si="3"/>
        <v>1.8</v>
      </c>
      <c r="F85" s="21">
        <f>IFERROR(VLOOKUP($C85, 'All Indicators - Breakdown'!$C:$GQ, F$1, FALSE), " ")</f>
        <v>4</v>
      </c>
      <c r="G85" s="21">
        <f>IFERROR(VLOOKUP($C85, 'All Indicators - Breakdown'!$C:$GQ, G$1, FALSE), " ")</f>
        <v>1</v>
      </c>
      <c r="H85" s="21">
        <f>IFERROR(VLOOKUP($C85, 'All Indicators - Breakdown'!$C:$GQ, H$1, FALSE), " ")</f>
        <v>1</v>
      </c>
      <c r="I85" s="21">
        <f>IFERROR(VLOOKUP($C85, 'All Indicators - Breakdown'!$C:$GQ, I$1, FALSE), " ")</f>
        <v>1</v>
      </c>
    </row>
    <row r="86" spans="1:9" ht="16.3" hidden="1" thickTop="1" thickBot="1" x14ac:dyDescent="0.3">
      <c r="A86" s="20" t="s">
        <v>311</v>
      </c>
      <c r="B86" s="20" t="s">
        <v>312</v>
      </c>
      <c r="C86" s="20" t="s">
        <v>313</v>
      </c>
      <c r="D86" s="10">
        <f t="shared" si="2"/>
        <v>3</v>
      </c>
      <c r="E86" s="35">
        <f t="shared" si="3"/>
        <v>2.5</v>
      </c>
      <c r="F86" s="21">
        <f>IFERROR(VLOOKUP($C86, 'All Indicators - Breakdown'!$C:$GQ, F$1, FALSE), " ")</f>
        <v>3</v>
      </c>
      <c r="G86" s="21">
        <f>IFERROR(VLOOKUP($C86, 'All Indicators - Breakdown'!$C:$GQ, G$1, FALSE), " ")</f>
        <v>1</v>
      </c>
      <c r="H86" s="21">
        <f>IFERROR(VLOOKUP($C86, 'All Indicators - Breakdown'!$C:$GQ, H$1, FALSE), " ")</f>
        <v>5</v>
      </c>
      <c r="I86" s="21">
        <f>IFERROR(VLOOKUP($C86, 'All Indicators - Breakdown'!$C:$GQ, I$1, FALSE), " ")</f>
        <v>1</v>
      </c>
    </row>
    <row r="87" spans="1:9" ht="16.3" hidden="1" thickTop="1" thickBot="1" x14ac:dyDescent="0.3">
      <c r="A87" s="20" t="s">
        <v>311</v>
      </c>
      <c r="B87" s="20" t="s">
        <v>314</v>
      </c>
      <c r="C87" s="20" t="s">
        <v>315</v>
      </c>
      <c r="D87" s="10">
        <f t="shared" si="2"/>
        <v>3</v>
      </c>
      <c r="E87" s="35">
        <f t="shared" si="3"/>
        <v>2.5</v>
      </c>
      <c r="F87" s="21">
        <f>IFERROR(VLOOKUP($C87, 'All Indicators - Breakdown'!$C:$GQ, F$1, FALSE), " ")</f>
        <v>3</v>
      </c>
      <c r="G87" s="21">
        <f>IFERROR(VLOOKUP($C87, 'All Indicators - Breakdown'!$C:$GQ, G$1, FALSE), " ")</f>
        <v>1</v>
      </c>
      <c r="H87" s="21">
        <f>IFERROR(VLOOKUP($C87, 'All Indicators - Breakdown'!$C:$GQ, H$1, FALSE), " ")</f>
        <v>5</v>
      </c>
      <c r="I87" s="21">
        <f>IFERROR(VLOOKUP($C87, 'All Indicators - Breakdown'!$C:$GQ, I$1, FALSE), " ")</f>
        <v>1</v>
      </c>
    </row>
    <row r="88" spans="1:9" ht="16.3" hidden="1" thickTop="1" thickBot="1" x14ac:dyDescent="0.3">
      <c r="A88" s="20" t="s">
        <v>311</v>
      </c>
      <c r="B88" s="20" t="s">
        <v>316</v>
      </c>
      <c r="C88" s="20" t="s">
        <v>317</v>
      </c>
      <c r="D88" s="10">
        <f t="shared" si="2"/>
        <v>3</v>
      </c>
      <c r="E88" s="35">
        <f t="shared" si="3"/>
        <v>2.5</v>
      </c>
      <c r="F88" s="21">
        <f>IFERROR(VLOOKUP($C88, 'All Indicators - Breakdown'!$C:$GQ, F$1, FALSE), " ")</f>
        <v>3</v>
      </c>
      <c r="G88" s="21">
        <f>IFERROR(VLOOKUP($C88, 'All Indicators - Breakdown'!$C:$GQ, G$1, FALSE), " ")</f>
        <v>1</v>
      </c>
      <c r="H88" s="21">
        <f>IFERROR(VLOOKUP($C88, 'All Indicators - Breakdown'!$C:$GQ, H$1, FALSE), " ")</f>
        <v>5</v>
      </c>
      <c r="I88" s="21">
        <f>IFERROR(VLOOKUP($C88, 'All Indicators - Breakdown'!$C:$GQ, I$1, FALSE), " ")</f>
        <v>1</v>
      </c>
    </row>
    <row r="89" spans="1:9" ht="16.3" hidden="1" thickTop="1" thickBot="1" x14ac:dyDescent="0.3">
      <c r="A89" s="20" t="s">
        <v>311</v>
      </c>
      <c r="B89" s="20" t="s">
        <v>318</v>
      </c>
      <c r="C89" s="20" t="s">
        <v>319</v>
      </c>
      <c r="D89" s="10">
        <f t="shared" si="2"/>
        <v>3</v>
      </c>
      <c r="E89" s="35">
        <f t="shared" si="3"/>
        <v>2.5</v>
      </c>
      <c r="F89" s="21">
        <f>IFERROR(VLOOKUP($C89, 'All Indicators - Breakdown'!$C:$GQ, F$1, FALSE), " ")</f>
        <v>3</v>
      </c>
      <c r="G89" s="21">
        <f>IFERROR(VLOOKUP($C89, 'All Indicators - Breakdown'!$C:$GQ, G$1, FALSE), " ")</f>
        <v>1</v>
      </c>
      <c r="H89" s="21">
        <f>IFERROR(VLOOKUP($C89, 'All Indicators - Breakdown'!$C:$GQ, H$1, FALSE), " ")</f>
        <v>5</v>
      </c>
      <c r="I89" s="21">
        <f>IFERROR(VLOOKUP($C89, 'All Indicators - Breakdown'!$C:$GQ, I$1, FALSE), " ")</f>
        <v>1</v>
      </c>
    </row>
    <row r="90" spans="1:9" ht="16.3" hidden="1" thickTop="1" thickBot="1" x14ac:dyDescent="0.3">
      <c r="A90" s="20" t="s">
        <v>311</v>
      </c>
      <c r="B90" s="20" t="s">
        <v>320</v>
      </c>
      <c r="C90" s="20" t="s">
        <v>321</v>
      </c>
      <c r="D90" s="10">
        <f t="shared" si="2"/>
        <v>3</v>
      </c>
      <c r="E90" s="35">
        <f t="shared" si="3"/>
        <v>2.5</v>
      </c>
      <c r="F90" s="21">
        <f>IFERROR(VLOOKUP($C90, 'All Indicators - Breakdown'!$C:$GQ, F$1, FALSE), " ")</f>
        <v>3</v>
      </c>
      <c r="G90" s="21">
        <f>IFERROR(VLOOKUP($C90, 'All Indicators - Breakdown'!$C:$GQ, G$1, FALSE), " ")</f>
        <v>1</v>
      </c>
      <c r="H90" s="21">
        <f>IFERROR(VLOOKUP($C90, 'All Indicators - Breakdown'!$C:$GQ, H$1, FALSE), " ")</f>
        <v>5</v>
      </c>
      <c r="I90" s="21">
        <f>IFERROR(VLOOKUP($C90, 'All Indicators - Breakdown'!$C:$GQ, I$1, FALSE), " ")</f>
        <v>1</v>
      </c>
    </row>
    <row r="91" spans="1:9" ht="16.3" hidden="1" thickTop="1" thickBot="1" x14ac:dyDescent="0.3">
      <c r="A91" s="20" t="s">
        <v>311</v>
      </c>
      <c r="B91" s="20" t="s">
        <v>322</v>
      </c>
      <c r="C91" s="20" t="s">
        <v>323</v>
      </c>
      <c r="D91" s="10">
        <f t="shared" si="2"/>
        <v>3</v>
      </c>
      <c r="E91" s="35">
        <f t="shared" si="3"/>
        <v>2.8</v>
      </c>
      <c r="F91" s="21">
        <f>IFERROR(VLOOKUP($C91, 'All Indicators - Breakdown'!$C:$GQ, F$1, FALSE), " ")</f>
        <v>3</v>
      </c>
      <c r="G91" s="21">
        <f>IFERROR(VLOOKUP($C91, 'All Indicators - Breakdown'!$C:$GQ, G$1, FALSE), " ")</f>
        <v>1</v>
      </c>
      <c r="H91" s="21">
        <f>IFERROR(VLOOKUP($C91, 'All Indicators - Breakdown'!$C:$GQ, H$1, FALSE), " ")</f>
        <v>5</v>
      </c>
      <c r="I91" s="21">
        <f>IFERROR(VLOOKUP($C91, 'All Indicators - Breakdown'!$C:$GQ, I$1, FALSE), " ")</f>
        <v>2</v>
      </c>
    </row>
    <row r="92" spans="1:9" ht="16.3" hidden="1" thickTop="1" thickBot="1" x14ac:dyDescent="0.3">
      <c r="A92" s="20" t="s">
        <v>311</v>
      </c>
      <c r="B92" s="20" t="s">
        <v>324</v>
      </c>
      <c r="C92" s="20" t="s">
        <v>325</v>
      </c>
      <c r="D92" s="10">
        <f t="shared" si="2"/>
        <v>3</v>
      </c>
      <c r="E92" s="35">
        <f t="shared" si="3"/>
        <v>3</v>
      </c>
      <c r="F92" s="21">
        <f>IFERROR(VLOOKUP($C92, 'All Indicators - Breakdown'!$C:$GQ, F$1, FALSE), " ")</f>
        <v>4</v>
      </c>
      <c r="G92" s="21">
        <f>IFERROR(VLOOKUP($C92, 'All Indicators - Breakdown'!$C:$GQ, G$1, FALSE), " ")</f>
        <v>1</v>
      </c>
      <c r="H92" s="21">
        <f>IFERROR(VLOOKUP($C92, 'All Indicators - Breakdown'!$C:$GQ, H$1, FALSE), " ")</f>
        <v>5</v>
      </c>
      <c r="I92" s="21">
        <f>IFERROR(VLOOKUP($C92, 'All Indicators - Breakdown'!$C:$GQ, I$1, FALSE), " ")</f>
        <v>2</v>
      </c>
    </row>
    <row r="93" spans="1:9" ht="16.3" hidden="1" thickTop="1" thickBot="1" x14ac:dyDescent="0.3">
      <c r="A93" s="20" t="s">
        <v>311</v>
      </c>
      <c r="B93" s="20" t="s">
        <v>326</v>
      </c>
      <c r="C93" s="20" t="s">
        <v>327</v>
      </c>
      <c r="D93" s="10">
        <f t="shared" si="2"/>
        <v>3</v>
      </c>
      <c r="E93" s="35">
        <f t="shared" si="3"/>
        <v>3</v>
      </c>
      <c r="F93" s="21">
        <f>IFERROR(VLOOKUP($C93, 'All Indicators - Breakdown'!$C:$GQ, F$1, FALSE), " ")</f>
        <v>4</v>
      </c>
      <c r="G93" s="21">
        <f>IFERROR(VLOOKUP($C93, 'All Indicators - Breakdown'!$C:$GQ, G$1, FALSE), " ")</f>
        <v>1</v>
      </c>
      <c r="H93" s="21">
        <f>IFERROR(VLOOKUP($C93, 'All Indicators - Breakdown'!$C:$GQ, H$1, FALSE), " ")</f>
        <v>5</v>
      </c>
      <c r="I93" s="21">
        <f>IFERROR(VLOOKUP($C93, 'All Indicators - Breakdown'!$C:$GQ, I$1, FALSE), " ")</f>
        <v>2</v>
      </c>
    </row>
    <row r="94" spans="1:9" ht="16.3" hidden="1" thickTop="1" thickBot="1" x14ac:dyDescent="0.3">
      <c r="A94" s="20" t="s">
        <v>311</v>
      </c>
      <c r="B94" s="20" t="s">
        <v>328</v>
      </c>
      <c r="C94" s="20" t="s">
        <v>329</v>
      </c>
      <c r="D94" s="10">
        <f t="shared" si="2"/>
        <v>3</v>
      </c>
      <c r="E94" s="35">
        <f t="shared" si="3"/>
        <v>2.5</v>
      </c>
      <c r="F94" s="21">
        <f>IFERROR(VLOOKUP($C94, 'All Indicators - Breakdown'!$C:$GQ, F$1, FALSE), " ")</f>
        <v>3</v>
      </c>
      <c r="G94" s="21">
        <f>IFERROR(VLOOKUP($C94, 'All Indicators - Breakdown'!$C:$GQ, G$1, FALSE), " ")</f>
        <v>1</v>
      </c>
      <c r="H94" s="21">
        <f>IFERROR(VLOOKUP($C94, 'All Indicators - Breakdown'!$C:$GQ, H$1, FALSE), " ")</f>
        <v>5</v>
      </c>
      <c r="I94" s="21">
        <f>IFERROR(VLOOKUP($C94, 'All Indicators - Breakdown'!$C:$GQ, I$1, FALSE), " ")</f>
        <v>1</v>
      </c>
    </row>
    <row r="95" spans="1:9" ht="16.3" hidden="1" thickTop="1" thickBot="1" x14ac:dyDescent="0.3">
      <c r="A95" s="20" t="s">
        <v>311</v>
      </c>
      <c r="B95" s="20" t="s">
        <v>330</v>
      </c>
      <c r="C95" s="20" t="s">
        <v>331</v>
      </c>
      <c r="D95" s="10">
        <f t="shared" si="2"/>
        <v>3</v>
      </c>
      <c r="E95" s="35">
        <f t="shared" si="3"/>
        <v>2.5</v>
      </c>
      <c r="F95" s="21">
        <f>IFERROR(VLOOKUP($C95, 'All Indicators - Breakdown'!$C:$GQ, F$1, FALSE), " ")</f>
        <v>3</v>
      </c>
      <c r="G95" s="21">
        <f>IFERROR(VLOOKUP($C95, 'All Indicators - Breakdown'!$C:$GQ, G$1, FALSE), " ")</f>
        <v>1</v>
      </c>
      <c r="H95" s="21">
        <f>IFERROR(VLOOKUP($C95, 'All Indicators - Breakdown'!$C:$GQ, H$1, FALSE), " ")</f>
        <v>5</v>
      </c>
      <c r="I95" s="21">
        <f>IFERROR(VLOOKUP($C95, 'All Indicators - Breakdown'!$C:$GQ, I$1, FALSE), " ")</f>
        <v>1</v>
      </c>
    </row>
    <row r="96" spans="1:9" ht="16.3" hidden="1" thickTop="1" thickBot="1" x14ac:dyDescent="0.3">
      <c r="A96" s="20" t="s">
        <v>311</v>
      </c>
      <c r="B96" s="20" t="s">
        <v>332</v>
      </c>
      <c r="C96" s="20" t="s">
        <v>333</v>
      </c>
      <c r="D96" s="10">
        <f t="shared" si="2"/>
        <v>3</v>
      </c>
      <c r="E96" s="35">
        <f t="shared" si="3"/>
        <v>3</v>
      </c>
      <c r="F96" s="21">
        <f>IFERROR(VLOOKUP($C96, 'All Indicators - Breakdown'!$C:$GQ, F$1, FALSE), " ")</f>
        <v>4</v>
      </c>
      <c r="G96" s="21">
        <f>IFERROR(VLOOKUP($C96, 'All Indicators - Breakdown'!$C:$GQ, G$1, FALSE), " ")</f>
        <v>1</v>
      </c>
      <c r="H96" s="21">
        <f>IFERROR(VLOOKUP($C96, 'All Indicators - Breakdown'!$C:$GQ, H$1, FALSE), " ")</f>
        <v>5</v>
      </c>
      <c r="I96" s="21">
        <f>IFERROR(VLOOKUP($C96, 'All Indicators - Breakdown'!$C:$GQ, I$1, FALSE), " ")</f>
        <v>2</v>
      </c>
    </row>
    <row r="97" spans="1:9" ht="16.3" thickTop="1" thickBot="1" x14ac:dyDescent="0.3">
      <c r="A97" s="20" t="s">
        <v>311</v>
      </c>
      <c r="B97" s="20" t="s">
        <v>334</v>
      </c>
      <c r="C97" s="20" t="s">
        <v>335</v>
      </c>
      <c r="D97" s="10">
        <f t="shared" si="2"/>
        <v>3</v>
      </c>
      <c r="E97" s="35">
        <f t="shared" si="3"/>
        <v>2.8</v>
      </c>
      <c r="F97" s="21">
        <f>IFERROR(VLOOKUP($C97, 'All Indicators - Breakdown'!$C:$GQ, F$1, FALSE), " ")</f>
        <v>4</v>
      </c>
      <c r="G97" s="21">
        <f>IFERROR(VLOOKUP($C97, 'All Indicators - Breakdown'!$C:$GQ, G$1, FALSE), " ")</f>
        <v>1</v>
      </c>
      <c r="H97" s="21">
        <f>IFERROR(VLOOKUP($C97, 'All Indicators - Breakdown'!$C:$GQ, H$1, FALSE), " ")</f>
        <v>5</v>
      </c>
      <c r="I97" s="21">
        <f>IFERROR(VLOOKUP($C97, 'All Indicators - Breakdown'!$C:$GQ, I$1, FALSE), " ")</f>
        <v>1</v>
      </c>
    </row>
    <row r="98" spans="1:9" ht="16.3" thickTop="1" thickBot="1" x14ac:dyDescent="0.3">
      <c r="A98" s="20" t="s">
        <v>311</v>
      </c>
      <c r="B98" s="20" t="s">
        <v>336</v>
      </c>
      <c r="C98" s="20" t="s">
        <v>337</v>
      </c>
      <c r="D98" s="10">
        <f t="shared" si="2"/>
        <v>3</v>
      </c>
      <c r="E98" s="35">
        <f t="shared" si="3"/>
        <v>2.5</v>
      </c>
      <c r="F98" s="21">
        <f>IFERROR(VLOOKUP($C98, 'All Indicators - Breakdown'!$C:$GQ, F$1, FALSE), " ")</f>
        <v>3</v>
      </c>
      <c r="G98" s="21">
        <f>IFERROR(VLOOKUP($C98, 'All Indicators - Breakdown'!$C:$GQ, G$1, FALSE), " ")</f>
        <v>1</v>
      </c>
      <c r="H98" s="21">
        <f>IFERROR(VLOOKUP($C98, 'All Indicators - Breakdown'!$C:$GQ, H$1, FALSE), " ")</f>
        <v>5</v>
      </c>
      <c r="I98" s="21">
        <f>IFERROR(VLOOKUP($C98, 'All Indicators - Breakdown'!$C:$GQ, I$1, FALSE), " ")</f>
        <v>1</v>
      </c>
    </row>
    <row r="99" spans="1:9" ht="16.3" thickTop="1" thickBot="1" x14ac:dyDescent="0.3">
      <c r="A99" s="20" t="s">
        <v>311</v>
      </c>
      <c r="B99" s="20" t="s">
        <v>338</v>
      </c>
      <c r="C99" s="20" t="s">
        <v>339</v>
      </c>
      <c r="D99" s="10">
        <f t="shared" si="2"/>
        <v>3</v>
      </c>
      <c r="E99" s="35">
        <f t="shared" si="3"/>
        <v>2.8</v>
      </c>
      <c r="F99" s="21">
        <f>IFERROR(VLOOKUP($C99, 'All Indicators - Breakdown'!$C:$GQ, F$1, FALSE), " ")</f>
        <v>3</v>
      </c>
      <c r="G99" s="21">
        <f>IFERROR(VLOOKUP($C99, 'All Indicators - Breakdown'!$C:$GQ, G$1, FALSE), " ")</f>
        <v>1</v>
      </c>
      <c r="H99" s="21">
        <f>IFERROR(VLOOKUP($C99, 'All Indicators - Breakdown'!$C:$GQ, H$1, FALSE), " ")</f>
        <v>5</v>
      </c>
      <c r="I99" s="21">
        <f>IFERROR(VLOOKUP($C99, 'All Indicators - Breakdown'!$C:$GQ, I$1, FALSE), " ")</f>
        <v>2</v>
      </c>
    </row>
    <row r="100" spans="1:9" ht="16.3" thickTop="1" thickBot="1" x14ac:dyDescent="0.3">
      <c r="A100" s="20" t="s">
        <v>311</v>
      </c>
      <c r="B100" s="20" t="s">
        <v>340</v>
      </c>
      <c r="C100" s="20" t="s">
        <v>341</v>
      </c>
      <c r="D100" s="10">
        <f t="shared" si="2"/>
        <v>3</v>
      </c>
      <c r="E100" s="35">
        <f t="shared" si="3"/>
        <v>2.5</v>
      </c>
      <c r="F100" s="21">
        <f>IFERROR(VLOOKUP($C100, 'All Indicators - Breakdown'!$C:$GQ, F$1, FALSE), " ")</f>
        <v>3</v>
      </c>
      <c r="G100" s="21">
        <f>IFERROR(VLOOKUP($C100, 'All Indicators - Breakdown'!$C:$GQ, G$1, FALSE), " ")</f>
        <v>1</v>
      </c>
      <c r="H100" s="21">
        <f>IFERROR(VLOOKUP($C100, 'All Indicators - Breakdown'!$C:$GQ, H$1, FALSE), " ")</f>
        <v>5</v>
      </c>
      <c r="I100" s="21">
        <f>IFERROR(VLOOKUP($C100, 'All Indicators - Breakdown'!$C:$GQ, I$1, FALSE), " ")</f>
        <v>1</v>
      </c>
    </row>
    <row r="101" spans="1:9" ht="16.3" hidden="1" thickTop="1" thickBot="1" x14ac:dyDescent="0.3">
      <c r="A101" s="20" t="s">
        <v>342</v>
      </c>
      <c r="B101" s="20" t="s">
        <v>342</v>
      </c>
      <c r="C101" s="20" t="s">
        <v>343</v>
      </c>
      <c r="D101" s="10">
        <f t="shared" si="2"/>
        <v>1</v>
      </c>
      <c r="E101" s="35">
        <f t="shared" si="3"/>
        <v>1.3</v>
      </c>
      <c r="F101" s="21">
        <f>IFERROR(VLOOKUP($C101, 'All Indicators - Breakdown'!$C:$GQ, F$1, FALSE), " ")</f>
        <v>2</v>
      </c>
      <c r="G101" s="21">
        <f>IFERROR(VLOOKUP($C101, 'All Indicators - Breakdown'!$C:$GQ, G$1, FALSE), " ")</f>
        <v>1</v>
      </c>
      <c r="H101" s="21">
        <f>IFERROR(VLOOKUP($C101, 'All Indicators - Breakdown'!$C:$GQ, H$1, FALSE), " ")</f>
        <v>1</v>
      </c>
      <c r="I101" s="21">
        <f>IFERROR(VLOOKUP($C101, 'All Indicators - Breakdown'!$C:$GQ, I$1, FALSE), " ")</f>
        <v>1</v>
      </c>
    </row>
    <row r="102" spans="1:9" ht="16.3" hidden="1" thickTop="1" thickBot="1" x14ac:dyDescent="0.3">
      <c r="A102" s="20" t="s">
        <v>342</v>
      </c>
      <c r="B102" s="20" t="s">
        <v>344</v>
      </c>
      <c r="C102" s="20" t="s">
        <v>345</v>
      </c>
      <c r="D102" s="10">
        <f t="shared" si="2"/>
        <v>2</v>
      </c>
      <c r="E102" s="35">
        <f t="shared" si="3"/>
        <v>1.5</v>
      </c>
      <c r="F102" s="21">
        <f>IFERROR(VLOOKUP($C102, 'All Indicators - Breakdown'!$C:$GQ, F$1, FALSE), " ")</f>
        <v>3</v>
      </c>
      <c r="G102" s="21">
        <f>IFERROR(VLOOKUP($C102, 'All Indicators - Breakdown'!$C:$GQ, G$1, FALSE), " ")</f>
        <v>1</v>
      </c>
      <c r="H102" s="21">
        <f>IFERROR(VLOOKUP($C102, 'All Indicators - Breakdown'!$C:$GQ, H$1, FALSE), " ")</f>
        <v>1</v>
      </c>
      <c r="I102" s="21">
        <f>IFERROR(VLOOKUP($C102, 'All Indicators - Breakdown'!$C:$GQ, I$1, FALSE), " ")</f>
        <v>1</v>
      </c>
    </row>
    <row r="103" spans="1:9" ht="16.3" hidden="1" thickTop="1" thickBot="1" x14ac:dyDescent="0.3">
      <c r="A103" s="20" t="s">
        <v>342</v>
      </c>
      <c r="B103" s="20" t="s">
        <v>346</v>
      </c>
      <c r="C103" s="20" t="s">
        <v>347</v>
      </c>
      <c r="D103" s="10">
        <f t="shared" si="2"/>
        <v>1</v>
      </c>
      <c r="E103" s="35">
        <f t="shared" si="3"/>
        <v>1.3</v>
      </c>
      <c r="F103" s="21">
        <f>IFERROR(VLOOKUP($C103, 'All Indicators - Breakdown'!$C:$GQ, F$1, FALSE), " ")</f>
        <v>2</v>
      </c>
      <c r="G103" s="21">
        <f>IFERROR(VLOOKUP($C103, 'All Indicators - Breakdown'!$C:$GQ, G$1, FALSE), " ")</f>
        <v>1</v>
      </c>
      <c r="H103" s="21">
        <f>IFERROR(VLOOKUP($C103, 'All Indicators - Breakdown'!$C:$GQ, H$1, FALSE), " ")</f>
        <v>1</v>
      </c>
      <c r="I103" s="21">
        <f>IFERROR(VLOOKUP($C103, 'All Indicators - Breakdown'!$C:$GQ, I$1, FALSE), " ")</f>
        <v>1</v>
      </c>
    </row>
    <row r="104" spans="1:9" ht="16.3" hidden="1" thickTop="1" thickBot="1" x14ac:dyDescent="0.3">
      <c r="A104" s="20" t="s">
        <v>342</v>
      </c>
      <c r="B104" s="20" t="s">
        <v>348</v>
      </c>
      <c r="C104" s="20" t="s">
        <v>349</v>
      </c>
      <c r="D104" s="10">
        <f t="shared" si="2"/>
        <v>2</v>
      </c>
      <c r="E104" s="35">
        <f t="shared" si="3"/>
        <v>1.5</v>
      </c>
      <c r="F104" s="21">
        <f>IFERROR(VLOOKUP($C104, 'All Indicators - Breakdown'!$C:$GQ, F$1, FALSE), " ")</f>
        <v>3</v>
      </c>
      <c r="G104" s="21">
        <f>IFERROR(VLOOKUP($C104, 'All Indicators - Breakdown'!$C:$GQ, G$1, FALSE), " ")</f>
        <v>1</v>
      </c>
      <c r="H104" s="21">
        <f>IFERROR(VLOOKUP($C104, 'All Indicators - Breakdown'!$C:$GQ, H$1, FALSE), " ")</f>
        <v>1</v>
      </c>
      <c r="I104" s="21">
        <f>IFERROR(VLOOKUP($C104, 'All Indicators - Breakdown'!$C:$GQ, I$1, FALSE), " ")</f>
        <v>1</v>
      </c>
    </row>
    <row r="105" spans="1:9" ht="16.3" hidden="1" thickTop="1" thickBot="1" x14ac:dyDescent="0.3">
      <c r="A105" s="20" t="s">
        <v>342</v>
      </c>
      <c r="B105" s="20" t="s">
        <v>350</v>
      </c>
      <c r="C105" s="20" t="s">
        <v>351</v>
      </c>
      <c r="D105" s="10">
        <f t="shared" si="2"/>
        <v>2</v>
      </c>
      <c r="E105" s="35">
        <f t="shared" si="3"/>
        <v>1.8</v>
      </c>
      <c r="F105" s="21">
        <f>IFERROR(VLOOKUP($C105, 'All Indicators - Breakdown'!$C:$GQ, F$1, FALSE), " ")</f>
        <v>2</v>
      </c>
      <c r="G105" s="21">
        <f>IFERROR(VLOOKUP($C105, 'All Indicators - Breakdown'!$C:$GQ, G$1, FALSE), " ")</f>
        <v>1</v>
      </c>
      <c r="H105" s="21">
        <f>IFERROR(VLOOKUP($C105, 'All Indicators - Breakdown'!$C:$GQ, H$1, FALSE), " ")</f>
        <v>3</v>
      </c>
      <c r="I105" s="21">
        <f>IFERROR(VLOOKUP($C105, 'All Indicators - Breakdown'!$C:$GQ, I$1, FALSE), " ")</f>
        <v>1</v>
      </c>
    </row>
    <row r="106" spans="1:9" ht="16.3" hidden="1" thickTop="1" thickBot="1" x14ac:dyDescent="0.3">
      <c r="A106" s="20" t="s">
        <v>342</v>
      </c>
      <c r="B106" s="20" t="s">
        <v>352</v>
      </c>
      <c r="C106" s="20" t="s">
        <v>353</v>
      </c>
      <c r="D106" s="10">
        <f t="shared" si="2"/>
        <v>2</v>
      </c>
      <c r="E106" s="35">
        <f t="shared" si="3"/>
        <v>2</v>
      </c>
      <c r="F106" s="21">
        <f>IFERROR(VLOOKUP($C106, 'All Indicators - Breakdown'!$C:$GQ, F$1, FALSE), " ")</f>
        <v>3</v>
      </c>
      <c r="G106" s="21">
        <f>IFERROR(VLOOKUP($C106, 'All Indicators - Breakdown'!$C:$GQ, G$1, FALSE), " ")</f>
        <v>1</v>
      </c>
      <c r="H106" s="21">
        <f>IFERROR(VLOOKUP($C106, 'All Indicators - Breakdown'!$C:$GQ, H$1, FALSE), " ")</f>
        <v>3</v>
      </c>
      <c r="I106" s="21">
        <f>IFERROR(VLOOKUP($C106, 'All Indicators - Breakdown'!$C:$GQ, I$1, FALSE), " ")</f>
        <v>1</v>
      </c>
    </row>
    <row r="107" spans="1:9" ht="16.3" hidden="1" thickTop="1" thickBot="1" x14ac:dyDescent="0.3">
      <c r="A107" s="20" t="s">
        <v>342</v>
      </c>
      <c r="B107" s="20" t="s">
        <v>354</v>
      </c>
      <c r="C107" s="20" t="s">
        <v>355</v>
      </c>
      <c r="D107" s="10">
        <f t="shared" si="2"/>
        <v>2</v>
      </c>
      <c r="E107" s="35">
        <f t="shared" si="3"/>
        <v>2</v>
      </c>
      <c r="F107" s="21">
        <f>IFERROR(VLOOKUP($C107, 'All Indicators - Breakdown'!$C:$GQ, F$1, FALSE), " ")</f>
        <v>3</v>
      </c>
      <c r="G107" s="21">
        <f>IFERROR(VLOOKUP($C107, 'All Indicators - Breakdown'!$C:$GQ, G$1, FALSE), " ")</f>
        <v>1</v>
      </c>
      <c r="H107" s="21">
        <f>IFERROR(VLOOKUP($C107, 'All Indicators - Breakdown'!$C:$GQ, H$1, FALSE), " ")</f>
        <v>3</v>
      </c>
      <c r="I107" s="21">
        <f>IFERROR(VLOOKUP($C107, 'All Indicators - Breakdown'!$C:$GQ, I$1, FALSE), " ")</f>
        <v>1</v>
      </c>
    </row>
    <row r="108" spans="1:9" ht="16.3" hidden="1" thickTop="1" thickBot="1" x14ac:dyDescent="0.3">
      <c r="A108" s="20" t="s">
        <v>356</v>
      </c>
      <c r="B108" s="20" t="s">
        <v>356</v>
      </c>
      <c r="C108" s="20" t="s">
        <v>357</v>
      </c>
      <c r="D108" s="10">
        <f t="shared" si="2"/>
        <v>2</v>
      </c>
      <c r="E108" s="35">
        <f t="shared" si="3"/>
        <v>1.5</v>
      </c>
      <c r="F108" s="21">
        <f>IFERROR(VLOOKUP($C108, 'All Indicators - Breakdown'!$C:$GQ, F$1, FALSE), " ")</f>
        <v>1</v>
      </c>
      <c r="G108" s="21">
        <f>IFERROR(VLOOKUP($C108, 'All Indicators - Breakdown'!$C:$GQ, G$1, FALSE), " ")</f>
        <v>1</v>
      </c>
      <c r="H108" s="21">
        <f>IFERROR(VLOOKUP($C108, 'All Indicators - Breakdown'!$C:$GQ, H$1, FALSE), " ")</f>
        <v>1</v>
      </c>
      <c r="I108" s="21">
        <f>IFERROR(VLOOKUP($C108, 'All Indicators - Breakdown'!$C:$GQ, I$1, FALSE), " ")</f>
        <v>3</v>
      </c>
    </row>
    <row r="109" spans="1:9" ht="16.3" hidden="1" thickTop="1" thickBot="1" x14ac:dyDescent="0.3">
      <c r="A109" s="20" t="s">
        <v>356</v>
      </c>
      <c r="B109" s="20" t="s">
        <v>358</v>
      </c>
      <c r="C109" s="20" t="s">
        <v>359</v>
      </c>
      <c r="D109" s="10">
        <f t="shared" si="2"/>
        <v>2</v>
      </c>
      <c r="E109" s="35">
        <f t="shared" si="3"/>
        <v>1.5</v>
      </c>
      <c r="F109" s="21">
        <f>IFERROR(VLOOKUP($C109, 'All Indicators - Breakdown'!$C:$GQ, F$1, FALSE), " ")</f>
        <v>1</v>
      </c>
      <c r="G109" s="21">
        <f>IFERROR(VLOOKUP($C109, 'All Indicators - Breakdown'!$C:$GQ, G$1, FALSE), " ")</f>
        <v>1</v>
      </c>
      <c r="H109" s="21">
        <f>IFERROR(VLOOKUP($C109, 'All Indicators - Breakdown'!$C:$GQ, H$1, FALSE), " ")</f>
        <v>1</v>
      </c>
      <c r="I109" s="21">
        <f>IFERROR(VLOOKUP($C109, 'All Indicators - Breakdown'!$C:$GQ, I$1, FALSE), " ")</f>
        <v>3</v>
      </c>
    </row>
    <row r="110" spans="1:9" ht="16.3" hidden="1" thickTop="1" thickBot="1" x14ac:dyDescent="0.3">
      <c r="A110" s="20" t="s">
        <v>356</v>
      </c>
      <c r="B110" s="20" t="s">
        <v>360</v>
      </c>
      <c r="C110" s="20" t="s">
        <v>361</v>
      </c>
      <c r="D110" s="10">
        <f t="shared" si="2"/>
        <v>1</v>
      </c>
      <c r="E110" s="35">
        <f t="shared" si="3"/>
        <v>1.3</v>
      </c>
      <c r="F110" s="21">
        <f>IFERROR(VLOOKUP($C110, 'All Indicators - Breakdown'!$C:$GQ, F$1, FALSE), " ")</f>
        <v>1</v>
      </c>
      <c r="G110" s="21">
        <f>IFERROR(VLOOKUP($C110, 'All Indicators - Breakdown'!$C:$GQ, G$1, FALSE), " ")</f>
        <v>1</v>
      </c>
      <c r="H110" s="21">
        <f>IFERROR(VLOOKUP($C110, 'All Indicators - Breakdown'!$C:$GQ, H$1, FALSE), " ")</f>
        <v>1</v>
      </c>
      <c r="I110" s="21">
        <f>IFERROR(VLOOKUP($C110, 'All Indicators - Breakdown'!$C:$GQ, I$1, FALSE), " ")</f>
        <v>2</v>
      </c>
    </row>
    <row r="111" spans="1:9" ht="16.3" hidden="1" thickTop="1" thickBot="1" x14ac:dyDescent="0.3">
      <c r="A111" s="20" t="s">
        <v>356</v>
      </c>
      <c r="B111" s="20" t="s">
        <v>362</v>
      </c>
      <c r="C111" s="20" t="s">
        <v>363</v>
      </c>
      <c r="D111" s="10">
        <f t="shared" si="2"/>
        <v>1</v>
      </c>
      <c r="E111" s="35">
        <f t="shared" si="3"/>
        <v>1.3</v>
      </c>
      <c r="F111" s="21">
        <f>IFERROR(VLOOKUP($C111, 'All Indicators - Breakdown'!$C:$GQ, F$1, FALSE), " ")</f>
        <v>1</v>
      </c>
      <c r="G111" s="21">
        <f>IFERROR(VLOOKUP($C111, 'All Indicators - Breakdown'!$C:$GQ, G$1, FALSE), " ")</f>
        <v>1</v>
      </c>
      <c r="H111" s="21">
        <f>IFERROR(VLOOKUP($C111, 'All Indicators - Breakdown'!$C:$GQ, H$1, FALSE), " ")</f>
        <v>1</v>
      </c>
      <c r="I111" s="21">
        <f>IFERROR(VLOOKUP($C111, 'All Indicators - Breakdown'!$C:$GQ, I$1, FALSE), " ")</f>
        <v>2</v>
      </c>
    </row>
    <row r="112" spans="1:9" ht="16.3" hidden="1" thickTop="1" thickBot="1" x14ac:dyDescent="0.3">
      <c r="A112" s="20" t="s">
        <v>356</v>
      </c>
      <c r="B112" s="20" t="s">
        <v>364</v>
      </c>
      <c r="C112" s="20" t="s">
        <v>365</v>
      </c>
      <c r="D112" s="10">
        <f t="shared" si="2"/>
        <v>1</v>
      </c>
      <c r="E112" s="35">
        <f t="shared" si="3"/>
        <v>1</v>
      </c>
      <c r="F112" s="21">
        <f>IFERROR(VLOOKUP($C112, 'All Indicators - Breakdown'!$C:$GQ, F$1, FALSE), " ")</f>
        <v>1</v>
      </c>
      <c r="G112" s="21">
        <f>IFERROR(VLOOKUP($C112, 'All Indicators - Breakdown'!$C:$GQ, G$1, FALSE), " ")</f>
        <v>1</v>
      </c>
      <c r="H112" s="21">
        <f>IFERROR(VLOOKUP($C112, 'All Indicators - Breakdown'!$C:$GQ, H$1, FALSE), " ")</f>
        <v>1</v>
      </c>
      <c r="I112" s="21">
        <f>IFERROR(VLOOKUP($C112, 'All Indicators - Breakdown'!$C:$GQ, I$1, FALSE), " ")</f>
        <v>1</v>
      </c>
    </row>
    <row r="113" spans="1:9" ht="16.3" hidden="1" thickTop="1" thickBot="1" x14ac:dyDescent="0.3">
      <c r="A113" s="20" t="s">
        <v>356</v>
      </c>
      <c r="B113" s="20" t="s">
        <v>366</v>
      </c>
      <c r="C113" s="20" t="s">
        <v>367</v>
      </c>
      <c r="D113" s="10">
        <f t="shared" si="2"/>
        <v>2</v>
      </c>
      <c r="E113" s="35">
        <f t="shared" si="3"/>
        <v>1.8</v>
      </c>
      <c r="F113" s="21">
        <f>IFERROR(VLOOKUP($C113, 'All Indicators - Breakdown'!$C:$GQ, F$1, FALSE), " ")</f>
        <v>3</v>
      </c>
      <c r="G113" s="21">
        <f>IFERROR(VLOOKUP($C113, 'All Indicators - Breakdown'!$C:$GQ, G$1, FALSE), " ")</f>
        <v>1</v>
      </c>
      <c r="H113" s="21">
        <f>IFERROR(VLOOKUP($C113, 'All Indicators - Breakdown'!$C:$GQ, H$1, FALSE), " ")</f>
        <v>1</v>
      </c>
      <c r="I113" s="21">
        <f>IFERROR(VLOOKUP($C113, 'All Indicators - Breakdown'!$C:$GQ, I$1, FALSE), " ")</f>
        <v>2</v>
      </c>
    </row>
    <row r="114" spans="1:9" ht="16.3" hidden="1" thickTop="1" thickBot="1" x14ac:dyDescent="0.3">
      <c r="A114" s="20" t="s">
        <v>356</v>
      </c>
      <c r="B114" s="20" t="s">
        <v>368</v>
      </c>
      <c r="C114" s="20" t="s">
        <v>369</v>
      </c>
      <c r="D114" s="10">
        <f t="shared" si="2"/>
        <v>2</v>
      </c>
      <c r="E114" s="35">
        <f t="shared" si="3"/>
        <v>1.5</v>
      </c>
      <c r="F114" s="21">
        <f>IFERROR(VLOOKUP($C114, 'All Indicators - Breakdown'!$C:$GQ, F$1, FALSE), " ")</f>
        <v>2</v>
      </c>
      <c r="G114" s="21">
        <f>IFERROR(VLOOKUP($C114, 'All Indicators - Breakdown'!$C:$GQ, G$1, FALSE), " ")</f>
        <v>1</v>
      </c>
      <c r="H114" s="21">
        <f>IFERROR(VLOOKUP($C114, 'All Indicators - Breakdown'!$C:$GQ, H$1, FALSE), " ")</f>
        <v>1</v>
      </c>
      <c r="I114" s="21">
        <f>IFERROR(VLOOKUP($C114, 'All Indicators - Breakdown'!$C:$GQ, I$1, FALSE), " ")</f>
        <v>2</v>
      </c>
    </row>
    <row r="115" spans="1:9" ht="16.3" hidden="1" thickTop="1" thickBot="1" x14ac:dyDescent="0.3">
      <c r="A115" s="20" t="s">
        <v>356</v>
      </c>
      <c r="B115" s="20" t="s">
        <v>370</v>
      </c>
      <c r="C115" s="20" t="s">
        <v>371</v>
      </c>
      <c r="D115" s="10">
        <f t="shared" si="2"/>
        <v>1</v>
      </c>
      <c r="E115" s="35">
        <f t="shared" si="3"/>
        <v>1.3</v>
      </c>
      <c r="F115" s="21">
        <f>IFERROR(VLOOKUP($C115, 'All Indicators - Breakdown'!$C:$GQ, F$1, FALSE), " ")</f>
        <v>1</v>
      </c>
      <c r="G115" s="21">
        <f>IFERROR(VLOOKUP($C115, 'All Indicators - Breakdown'!$C:$GQ, G$1, FALSE), " ")</f>
        <v>1</v>
      </c>
      <c r="H115" s="21">
        <f>IFERROR(VLOOKUP($C115, 'All Indicators - Breakdown'!$C:$GQ, H$1, FALSE), " ")</f>
        <v>1</v>
      </c>
      <c r="I115" s="21">
        <f>IFERROR(VLOOKUP($C115, 'All Indicators - Breakdown'!$C:$GQ, I$1, FALSE), " ")</f>
        <v>2</v>
      </c>
    </row>
    <row r="116" spans="1:9" ht="16.3" hidden="1" thickTop="1" thickBot="1" x14ac:dyDescent="0.3">
      <c r="A116" s="20" t="s">
        <v>356</v>
      </c>
      <c r="B116" s="20" t="s">
        <v>372</v>
      </c>
      <c r="C116" s="20" t="s">
        <v>373</v>
      </c>
      <c r="D116" s="10">
        <f t="shared" si="2"/>
        <v>1</v>
      </c>
      <c r="E116" s="35">
        <f t="shared" si="3"/>
        <v>1.3</v>
      </c>
      <c r="F116" s="21">
        <f>IFERROR(VLOOKUP($C116, 'All Indicators - Breakdown'!$C:$GQ, F$1, FALSE), " ")</f>
        <v>2</v>
      </c>
      <c r="G116" s="21">
        <f>IFERROR(VLOOKUP($C116, 'All Indicators - Breakdown'!$C:$GQ, G$1, FALSE), " ")</f>
        <v>1</v>
      </c>
      <c r="H116" s="21">
        <f>IFERROR(VLOOKUP($C116, 'All Indicators - Breakdown'!$C:$GQ, H$1, FALSE), " ")</f>
        <v>1</v>
      </c>
      <c r="I116" s="21">
        <f>IFERROR(VLOOKUP($C116, 'All Indicators - Breakdown'!$C:$GQ, I$1, FALSE), " ")</f>
        <v>1</v>
      </c>
    </row>
    <row r="117" spans="1:9" ht="16.3" hidden="1" thickTop="1" thickBot="1" x14ac:dyDescent="0.3">
      <c r="A117" s="20" t="s">
        <v>356</v>
      </c>
      <c r="B117" s="20" t="s">
        <v>374</v>
      </c>
      <c r="C117" s="20" t="s">
        <v>375</v>
      </c>
      <c r="D117" s="10">
        <f t="shared" si="2"/>
        <v>2</v>
      </c>
      <c r="E117" s="35">
        <f t="shared" si="3"/>
        <v>1.5</v>
      </c>
      <c r="F117" s="21">
        <f>IFERROR(VLOOKUP($C117, 'All Indicators - Breakdown'!$C:$GQ, F$1, FALSE), " ")</f>
        <v>3</v>
      </c>
      <c r="G117" s="21">
        <f>IFERROR(VLOOKUP($C117, 'All Indicators - Breakdown'!$C:$GQ, G$1, FALSE), " ")</f>
        <v>1</v>
      </c>
      <c r="H117" s="21">
        <f>IFERROR(VLOOKUP($C117, 'All Indicators - Breakdown'!$C:$GQ, H$1, FALSE), " ")</f>
        <v>1</v>
      </c>
      <c r="I117" s="21">
        <f>IFERROR(VLOOKUP($C117, 'All Indicators - Breakdown'!$C:$GQ, I$1, FALSE), " ")</f>
        <v>1</v>
      </c>
    </row>
    <row r="118" spans="1:9" ht="16.3" hidden="1" thickTop="1" thickBot="1" x14ac:dyDescent="0.3">
      <c r="A118" s="20" t="s">
        <v>356</v>
      </c>
      <c r="B118" s="20" t="s">
        <v>376</v>
      </c>
      <c r="C118" s="20" t="s">
        <v>377</v>
      </c>
      <c r="D118" s="10">
        <f t="shared" si="2"/>
        <v>2</v>
      </c>
      <c r="E118" s="35">
        <f t="shared" si="3"/>
        <v>2</v>
      </c>
      <c r="F118" s="21">
        <f>IFERROR(VLOOKUP($C118, 'All Indicators - Breakdown'!$C:$GQ, F$1, FALSE), " ")</f>
        <v>4</v>
      </c>
      <c r="G118" s="21">
        <f>IFERROR(VLOOKUP($C118, 'All Indicators - Breakdown'!$C:$GQ, G$1, FALSE), " ")</f>
        <v>1</v>
      </c>
      <c r="H118" s="21">
        <f>IFERROR(VLOOKUP($C118, 'All Indicators - Breakdown'!$C:$GQ, H$1, FALSE), " ")</f>
        <v>1</v>
      </c>
      <c r="I118" s="21">
        <f>IFERROR(VLOOKUP($C118, 'All Indicators - Breakdown'!$C:$GQ, I$1, FALSE), " ")</f>
        <v>2</v>
      </c>
    </row>
    <row r="119" spans="1:9" ht="16.3" hidden="1" thickTop="1" thickBot="1" x14ac:dyDescent="0.3">
      <c r="A119" s="20" t="s">
        <v>356</v>
      </c>
      <c r="B119" s="20" t="s">
        <v>378</v>
      </c>
      <c r="C119" s="20" t="s">
        <v>379</v>
      </c>
      <c r="D119" s="10">
        <f t="shared" si="2"/>
        <v>2</v>
      </c>
      <c r="E119" s="35">
        <f t="shared" si="3"/>
        <v>1.8</v>
      </c>
      <c r="F119" s="21">
        <f>IFERROR(VLOOKUP($C119, 'All Indicators - Breakdown'!$C:$GQ, F$1, FALSE), " ")</f>
        <v>2</v>
      </c>
      <c r="G119" s="21">
        <f>IFERROR(VLOOKUP($C119, 'All Indicators - Breakdown'!$C:$GQ, G$1, FALSE), " ")</f>
        <v>1</v>
      </c>
      <c r="H119" s="21">
        <f>IFERROR(VLOOKUP($C119, 'All Indicators - Breakdown'!$C:$GQ, H$1, FALSE), " ")</f>
        <v>1</v>
      </c>
      <c r="I119" s="21">
        <f>IFERROR(VLOOKUP($C119, 'All Indicators - Breakdown'!$C:$GQ, I$1, FALSE), " ")</f>
        <v>3</v>
      </c>
    </row>
    <row r="120" spans="1:9" ht="16.3" hidden="1" thickTop="1" thickBot="1" x14ac:dyDescent="0.3">
      <c r="A120" s="20" t="s">
        <v>356</v>
      </c>
      <c r="B120" s="20" t="s">
        <v>380</v>
      </c>
      <c r="C120" s="20" t="s">
        <v>381</v>
      </c>
      <c r="D120" s="10">
        <f t="shared" si="2"/>
        <v>2</v>
      </c>
      <c r="E120" s="35">
        <f t="shared" si="3"/>
        <v>1.5</v>
      </c>
      <c r="F120" s="21">
        <f>IFERROR(VLOOKUP($C120, 'All Indicators - Breakdown'!$C:$GQ, F$1, FALSE), " ")</f>
        <v>2</v>
      </c>
      <c r="G120" s="21">
        <f>IFERROR(VLOOKUP($C120, 'All Indicators - Breakdown'!$C:$GQ, G$1, FALSE), " ")</f>
        <v>1</v>
      </c>
      <c r="H120" s="21">
        <f>IFERROR(VLOOKUP($C120, 'All Indicators - Breakdown'!$C:$GQ, H$1, FALSE), " ")</f>
        <v>1</v>
      </c>
      <c r="I120" s="21">
        <f>IFERROR(VLOOKUP($C120, 'All Indicators - Breakdown'!$C:$GQ, I$1, FALSE), " ")</f>
        <v>2</v>
      </c>
    </row>
    <row r="121" spans="1:9" ht="16.3" hidden="1" thickTop="1" thickBot="1" x14ac:dyDescent="0.3">
      <c r="A121" s="20" t="s">
        <v>356</v>
      </c>
      <c r="B121" s="20" t="s">
        <v>382</v>
      </c>
      <c r="C121" s="20" t="s">
        <v>383</v>
      </c>
      <c r="D121" s="10">
        <f t="shared" si="2"/>
        <v>2</v>
      </c>
      <c r="E121" s="35">
        <f t="shared" si="3"/>
        <v>2</v>
      </c>
      <c r="F121" s="21">
        <f>IFERROR(VLOOKUP($C121, 'All Indicators - Breakdown'!$C:$GQ, F$1, FALSE), " ")</f>
        <v>1</v>
      </c>
      <c r="G121" s="21">
        <f>IFERROR(VLOOKUP($C121, 'All Indicators - Breakdown'!$C:$GQ, G$1, FALSE), " ")</f>
        <v>1</v>
      </c>
      <c r="H121" s="21">
        <f>IFERROR(VLOOKUP($C121, 'All Indicators - Breakdown'!$C:$GQ, H$1, FALSE), " ")</f>
        <v>5</v>
      </c>
      <c r="I121" s="21">
        <f>IFERROR(VLOOKUP($C121, 'All Indicators - Breakdown'!$C:$GQ, I$1, FALSE), " ")</f>
        <v>1</v>
      </c>
    </row>
    <row r="122" spans="1:9" ht="16.3" hidden="1" thickTop="1" thickBot="1" x14ac:dyDescent="0.3">
      <c r="A122" s="20" t="s">
        <v>356</v>
      </c>
      <c r="B122" s="20" t="s">
        <v>384</v>
      </c>
      <c r="C122" s="20" t="s">
        <v>385</v>
      </c>
      <c r="D122" s="10">
        <f t="shared" si="2"/>
        <v>2</v>
      </c>
      <c r="E122" s="35">
        <f t="shared" si="3"/>
        <v>2</v>
      </c>
      <c r="F122" s="21">
        <f>IFERROR(VLOOKUP($C122, 'All Indicators - Breakdown'!$C:$GQ, F$1, FALSE), " ")</f>
        <v>5</v>
      </c>
      <c r="G122" s="21">
        <f>IFERROR(VLOOKUP($C122, 'All Indicators - Breakdown'!$C:$GQ, G$1, FALSE), " ")</f>
        <v>1</v>
      </c>
      <c r="H122" s="21">
        <f>IFERROR(VLOOKUP($C122, 'All Indicators - Breakdown'!$C:$GQ, H$1, FALSE), " ")</f>
        <v>1</v>
      </c>
      <c r="I122" s="21">
        <f>IFERROR(VLOOKUP($C122, 'All Indicators - Breakdown'!$C:$GQ, I$1, FALSE), " ")</f>
        <v>1</v>
      </c>
    </row>
    <row r="123" spans="1:9" ht="16.3" hidden="1" thickTop="1" thickBot="1" x14ac:dyDescent="0.3">
      <c r="A123" s="20" t="s">
        <v>356</v>
      </c>
      <c r="B123" s="20" t="s">
        <v>386</v>
      </c>
      <c r="C123" s="20" t="s">
        <v>387</v>
      </c>
      <c r="D123" s="10">
        <f t="shared" si="2"/>
        <v>2</v>
      </c>
      <c r="E123" s="35">
        <f t="shared" si="3"/>
        <v>2</v>
      </c>
      <c r="F123" s="21">
        <f>IFERROR(VLOOKUP($C123, 'All Indicators - Breakdown'!$C:$GQ, F$1, FALSE), " ")</f>
        <v>1</v>
      </c>
      <c r="G123" s="21">
        <f>IFERROR(VLOOKUP($C123, 'All Indicators - Breakdown'!$C:$GQ, G$1, FALSE), " ")</f>
        <v>1</v>
      </c>
      <c r="H123" s="21">
        <f>IFERROR(VLOOKUP($C123, 'All Indicators - Breakdown'!$C:$GQ, H$1, FALSE), " ")</f>
        <v>5</v>
      </c>
      <c r="I123" s="21">
        <f>IFERROR(VLOOKUP($C123, 'All Indicators - Breakdown'!$C:$GQ, I$1, FALSE), " ")</f>
        <v>1</v>
      </c>
    </row>
    <row r="124" spans="1:9" ht="16.3" hidden="1" thickTop="1" thickBot="1" x14ac:dyDescent="0.3">
      <c r="A124" s="20" t="s">
        <v>356</v>
      </c>
      <c r="B124" s="20" t="s">
        <v>388</v>
      </c>
      <c r="C124" s="20" t="s">
        <v>389</v>
      </c>
      <c r="D124" s="10">
        <f t="shared" si="2"/>
        <v>2</v>
      </c>
      <c r="E124" s="35">
        <f t="shared" si="3"/>
        <v>2</v>
      </c>
      <c r="F124" s="21">
        <f>IFERROR(VLOOKUP($C124, 'All Indicators - Breakdown'!$C:$GQ, F$1, FALSE), " ")</f>
        <v>5</v>
      </c>
      <c r="G124" s="21">
        <f>IFERROR(VLOOKUP($C124, 'All Indicators - Breakdown'!$C:$GQ, G$1, FALSE), " ")</f>
        <v>1</v>
      </c>
      <c r="H124" s="21">
        <f>IFERROR(VLOOKUP($C124, 'All Indicators - Breakdown'!$C:$GQ, H$1, FALSE), " ")</f>
        <v>1</v>
      </c>
      <c r="I124" s="21">
        <f>IFERROR(VLOOKUP($C124, 'All Indicators - Breakdown'!$C:$GQ, I$1, FALSE), " ")</f>
        <v>1</v>
      </c>
    </row>
    <row r="125" spans="1:9" ht="16.3" hidden="1" thickTop="1" thickBot="1" x14ac:dyDescent="0.3">
      <c r="A125" s="20" t="s">
        <v>356</v>
      </c>
      <c r="B125" s="20" t="s">
        <v>390</v>
      </c>
      <c r="C125" s="20" t="s">
        <v>391</v>
      </c>
      <c r="D125" s="10">
        <f t="shared" si="2"/>
        <v>2</v>
      </c>
      <c r="E125" s="35">
        <f t="shared" si="3"/>
        <v>2.2999999999999998</v>
      </c>
      <c r="F125" s="21">
        <f>IFERROR(VLOOKUP($C125, 'All Indicators - Breakdown'!$C:$GQ, F$1, FALSE), " ")</f>
        <v>2</v>
      </c>
      <c r="G125" s="21">
        <f>IFERROR(VLOOKUP($C125, 'All Indicators - Breakdown'!$C:$GQ, G$1, FALSE), " ")</f>
        <v>1</v>
      </c>
      <c r="H125" s="21">
        <f>IFERROR(VLOOKUP($C125, 'All Indicators - Breakdown'!$C:$GQ, H$1, FALSE), " ")</f>
        <v>5</v>
      </c>
      <c r="I125" s="21">
        <f>IFERROR(VLOOKUP($C125, 'All Indicators - Breakdown'!$C:$GQ, I$1, FALSE), " ")</f>
        <v>1</v>
      </c>
    </row>
    <row r="126" spans="1:9" ht="16.3" hidden="1" thickTop="1" thickBot="1" x14ac:dyDescent="0.3">
      <c r="A126" s="20" t="s">
        <v>356</v>
      </c>
      <c r="B126" s="20" t="s">
        <v>392</v>
      </c>
      <c r="C126" s="20" t="s">
        <v>393</v>
      </c>
      <c r="D126" s="10">
        <f t="shared" si="2"/>
        <v>2</v>
      </c>
      <c r="E126" s="35">
        <f t="shared" si="3"/>
        <v>2.2999999999999998</v>
      </c>
      <c r="F126" s="21">
        <f>IFERROR(VLOOKUP($C126, 'All Indicators - Breakdown'!$C:$GQ, F$1, FALSE), " ")</f>
        <v>5</v>
      </c>
      <c r="G126" s="21">
        <f>IFERROR(VLOOKUP($C126, 'All Indicators - Breakdown'!$C:$GQ, G$1, FALSE), " ")</f>
        <v>1</v>
      </c>
      <c r="H126" s="21">
        <f>IFERROR(VLOOKUP($C126, 'All Indicators - Breakdown'!$C:$GQ, H$1, FALSE), " ")</f>
        <v>1</v>
      </c>
      <c r="I126" s="21">
        <f>IFERROR(VLOOKUP($C126, 'All Indicators - Breakdown'!$C:$GQ, I$1, FALSE), " ")</f>
        <v>2</v>
      </c>
    </row>
    <row r="127" spans="1:9" ht="16.3" hidden="1" thickTop="1" thickBot="1" x14ac:dyDescent="0.3">
      <c r="A127" s="20" t="s">
        <v>394</v>
      </c>
      <c r="B127" s="20" t="s">
        <v>395</v>
      </c>
      <c r="C127" s="20" t="s">
        <v>396</v>
      </c>
      <c r="D127" s="10">
        <f t="shared" si="2"/>
        <v>2</v>
      </c>
      <c r="E127" s="35">
        <f t="shared" si="3"/>
        <v>2</v>
      </c>
      <c r="F127" s="21">
        <f>IFERROR(VLOOKUP($C127, 'All Indicators - Breakdown'!$C:$GQ, F$1, FALSE), " ")</f>
        <v>4</v>
      </c>
      <c r="G127" s="21">
        <f>IFERROR(VLOOKUP($C127, 'All Indicators - Breakdown'!$C:$GQ, G$1, FALSE), " ")</f>
        <v>1</v>
      </c>
      <c r="H127" s="21">
        <f>IFERROR(VLOOKUP($C127, 'All Indicators - Breakdown'!$C:$GQ, H$1, FALSE), " ")</f>
        <v>1</v>
      </c>
      <c r="I127" s="21">
        <f>IFERROR(VLOOKUP($C127, 'All Indicators - Breakdown'!$C:$GQ, I$1, FALSE), " ")</f>
        <v>2</v>
      </c>
    </row>
    <row r="128" spans="1:9" ht="16.3" hidden="1" thickTop="1" thickBot="1" x14ac:dyDescent="0.3">
      <c r="A128" s="20" t="s">
        <v>394</v>
      </c>
      <c r="B128" s="20" t="s">
        <v>397</v>
      </c>
      <c r="C128" s="20" t="s">
        <v>398</v>
      </c>
      <c r="D128" s="10">
        <f t="shared" si="2"/>
        <v>2</v>
      </c>
      <c r="E128" s="35">
        <f t="shared" si="3"/>
        <v>2</v>
      </c>
      <c r="F128" s="21">
        <f>IFERROR(VLOOKUP($C128, 'All Indicators - Breakdown'!$C:$GQ, F$1, FALSE), " ")</f>
        <v>5</v>
      </c>
      <c r="G128" s="21">
        <f>IFERROR(VLOOKUP($C128, 'All Indicators - Breakdown'!$C:$GQ, G$1, FALSE), " ")</f>
        <v>1</v>
      </c>
      <c r="H128" s="21">
        <f>IFERROR(VLOOKUP($C128, 'All Indicators - Breakdown'!$C:$GQ, H$1, FALSE), " ")</f>
        <v>1</v>
      </c>
      <c r="I128" s="21">
        <f>IFERROR(VLOOKUP($C128, 'All Indicators - Breakdown'!$C:$GQ, I$1, FALSE), " ")</f>
        <v>1</v>
      </c>
    </row>
    <row r="129" spans="1:9" ht="16.3" hidden="1" thickTop="1" thickBot="1" x14ac:dyDescent="0.3">
      <c r="A129" s="20" t="s">
        <v>394</v>
      </c>
      <c r="B129" s="20" t="s">
        <v>399</v>
      </c>
      <c r="C129" s="20" t="s">
        <v>400</v>
      </c>
      <c r="D129" s="10">
        <f t="shared" si="2"/>
        <v>2</v>
      </c>
      <c r="E129" s="35">
        <f t="shared" si="3"/>
        <v>2</v>
      </c>
      <c r="F129" s="21">
        <f>IFERROR(VLOOKUP($C129, 'All Indicators - Breakdown'!$C:$GQ, F$1, FALSE), " ")</f>
        <v>5</v>
      </c>
      <c r="G129" s="21">
        <f>IFERROR(VLOOKUP($C129, 'All Indicators - Breakdown'!$C:$GQ, G$1, FALSE), " ")</f>
        <v>1</v>
      </c>
      <c r="H129" s="21">
        <f>IFERROR(VLOOKUP($C129, 'All Indicators - Breakdown'!$C:$GQ, H$1, FALSE), " ")</f>
        <v>1</v>
      </c>
      <c r="I129" s="21">
        <f>IFERROR(VLOOKUP($C129, 'All Indicators - Breakdown'!$C:$GQ, I$1, FALSE), " ")</f>
        <v>1</v>
      </c>
    </row>
    <row r="130" spans="1:9" ht="16.3" hidden="1" thickTop="1" thickBot="1" x14ac:dyDescent="0.3">
      <c r="A130" s="20" t="s">
        <v>394</v>
      </c>
      <c r="B130" s="20" t="s">
        <v>401</v>
      </c>
      <c r="C130" s="20" t="s">
        <v>402</v>
      </c>
      <c r="D130" s="10">
        <f t="shared" si="2"/>
        <v>2</v>
      </c>
      <c r="E130" s="35">
        <f t="shared" si="3"/>
        <v>2</v>
      </c>
      <c r="F130" s="21">
        <f>IFERROR(VLOOKUP($C130, 'All Indicators - Breakdown'!$C:$GQ, F$1, FALSE), " ")</f>
        <v>5</v>
      </c>
      <c r="G130" s="21">
        <f>IFERROR(VLOOKUP($C130, 'All Indicators - Breakdown'!$C:$GQ, G$1, FALSE), " ")</f>
        <v>1</v>
      </c>
      <c r="H130" s="21">
        <f>IFERROR(VLOOKUP($C130, 'All Indicators - Breakdown'!$C:$GQ, H$1, FALSE), " ")</f>
        <v>1</v>
      </c>
      <c r="I130" s="21">
        <f>IFERROR(VLOOKUP($C130, 'All Indicators - Breakdown'!$C:$GQ, I$1, FALSE), " ")</f>
        <v>1</v>
      </c>
    </row>
    <row r="131" spans="1:9" ht="16.3" hidden="1" thickTop="1" thickBot="1" x14ac:dyDescent="0.3">
      <c r="A131" s="20" t="s">
        <v>394</v>
      </c>
      <c r="B131" s="20" t="s">
        <v>403</v>
      </c>
      <c r="C131" s="20" t="s">
        <v>404</v>
      </c>
      <c r="D131" s="10">
        <f t="shared" si="2"/>
        <v>2</v>
      </c>
      <c r="E131" s="35">
        <f t="shared" si="3"/>
        <v>2</v>
      </c>
      <c r="F131" s="21">
        <f>IFERROR(VLOOKUP($C131, 'All Indicators - Breakdown'!$C:$GQ, F$1, FALSE), " ")</f>
        <v>5</v>
      </c>
      <c r="G131" s="21">
        <f>IFERROR(VLOOKUP($C131, 'All Indicators - Breakdown'!$C:$GQ, G$1, FALSE), " ")</f>
        <v>1</v>
      </c>
      <c r="H131" s="21">
        <f>IFERROR(VLOOKUP($C131, 'All Indicators - Breakdown'!$C:$GQ, H$1, FALSE), " ")</f>
        <v>1</v>
      </c>
      <c r="I131" s="21">
        <f>IFERROR(VLOOKUP($C131, 'All Indicators - Breakdown'!$C:$GQ, I$1, FALSE), " ")</f>
        <v>1</v>
      </c>
    </row>
    <row r="132" spans="1:9" ht="16.3" hidden="1" thickTop="1" thickBot="1" x14ac:dyDescent="0.3">
      <c r="A132" s="20" t="s">
        <v>394</v>
      </c>
      <c r="B132" s="20" t="s">
        <v>405</v>
      </c>
      <c r="C132" s="20" t="s">
        <v>406</v>
      </c>
      <c r="D132" s="10">
        <f t="shared" ref="D132:D195" si="4">ROUND(AVERAGE(F132:I132), 0)</f>
        <v>2</v>
      </c>
      <c r="E132" s="35">
        <f t="shared" si="3"/>
        <v>2</v>
      </c>
      <c r="F132" s="21">
        <f>IFERROR(VLOOKUP($C132, 'All Indicators - Breakdown'!$C:$GQ, F$1, FALSE), " ")</f>
        <v>5</v>
      </c>
      <c r="G132" s="21">
        <f>IFERROR(VLOOKUP($C132, 'All Indicators - Breakdown'!$C:$GQ, G$1, FALSE), " ")</f>
        <v>1</v>
      </c>
      <c r="H132" s="21">
        <f>IFERROR(VLOOKUP($C132, 'All Indicators - Breakdown'!$C:$GQ, H$1, FALSE), " ")</f>
        <v>1</v>
      </c>
      <c r="I132" s="21">
        <f>IFERROR(VLOOKUP($C132, 'All Indicators - Breakdown'!$C:$GQ, I$1, FALSE), " ")</f>
        <v>1</v>
      </c>
    </row>
    <row r="133" spans="1:9" ht="16.3" hidden="1" thickTop="1" thickBot="1" x14ac:dyDescent="0.3">
      <c r="A133" s="20" t="s">
        <v>394</v>
      </c>
      <c r="B133" s="20" t="s">
        <v>407</v>
      </c>
      <c r="C133" s="20" t="s">
        <v>408</v>
      </c>
      <c r="D133" s="10">
        <f t="shared" si="4"/>
        <v>2</v>
      </c>
      <c r="E133" s="35">
        <f t="shared" ref="E133:E196" si="5">ROUND(AVERAGE(F133:I133), 1)</f>
        <v>2</v>
      </c>
      <c r="F133" s="21">
        <f>IFERROR(VLOOKUP($C133, 'All Indicators - Breakdown'!$C:$GQ, F$1, FALSE), " ")</f>
        <v>5</v>
      </c>
      <c r="G133" s="21">
        <f>IFERROR(VLOOKUP($C133, 'All Indicators - Breakdown'!$C:$GQ, G$1, FALSE), " ")</f>
        <v>1</v>
      </c>
      <c r="H133" s="21">
        <f>IFERROR(VLOOKUP($C133, 'All Indicators - Breakdown'!$C:$GQ, H$1, FALSE), " ")</f>
        <v>1</v>
      </c>
      <c r="I133" s="21">
        <f>IFERROR(VLOOKUP($C133, 'All Indicators - Breakdown'!$C:$GQ, I$1, FALSE), " ")</f>
        <v>1</v>
      </c>
    </row>
    <row r="134" spans="1:9" ht="16.3" hidden="1" thickTop="1" thickBot="1" x14ac:dyDescent="0.3">
      <c r="A134" s="20" t="s">
        <v>394</v>
      </c>
      <c r="B134" s="20" t="s">
        <v>409</v>
      </c>
      <c r="C134" s="20" t="s">
        <v>410</v>
      </c>
      <c r="D134" s="10">
        <f t="shared" si="4"/>
        <v>3</v>
      </c>
      <c r="E134" s="35">
        <f t="shared" si="5"/>
        <v>2.5</v>
      </c>
      <c r="F134" s="21">
        <f>IFERROR(VLOOKUP($C134, 'All Indicators - Breakdown'!$C:$GQ, F$1, FALSE), " ")</f>
        <v>5</v>
      </c>
      <c r="G134" s="21">
        <f>IFERROR(VLOOKUP($C134, 'All Indicators - Breakdown'!$C:$GQ, G$1, FALSE), " ")</f>
        <v>1</v>
      </c>
      <c r="H134" s="21">
        <f>IFERROR(VLOOKUP($C134, 'All Indicators - Breakdown'!$C:$GQ, H$1, FALSE), " ")</f>
        <v>1</v>
      </c>
      <c r="I134" s="21">
        <f>IFERROR(VLOOKUP($C134, 'All Indicators - Breakdown'!$C:$GQ, I$1, FALSE), " ")</f>
        <v>3</v>
      </c>
    </row>
    <row r="135" spans="1:9" ht="16.3" hidden="1" thickTop="1" thickBot="1" x14ac:dyDescent="0.3">
      <c r="A135" s="20" t="s">
        <v>394</v>
      </c>
      <c r="B135" s="20" t="s">
        <v>411</v>
      </c>
      <c r="C135" s="20" t="s">
        <v>412</v>
      </c>
      <c r="D135" s="10">
        <f t="shared" si="4"/>
        <v>2</v>
      </c>
      <c r="E135" s="35">
        <f t="shared" si="5"/>
        <v>2</v>
      </c>
      <c r="F135" s="21">
        <f>IFERROR(VLOOKUP($C135, 'All Indicators - Breakdown'!$C:$GQ, F$1, FALSE), " ")</f>
        <v>5</v>
      </c>
      <c r="G135" s="21">
        <f>IFERROR(VLOOKUP($C135, 'All Indicators - Breakdown'!$C:$GQ, G$1, FALSE), " ")</f>
        <v>1</v>
      </c>
      <c r="H135" s="21">
        <f>IFERROR(VLOOKUP($C135, 'All Indicators - Breakdown'!$C:$GQ, H$1, FALSE), " ")</f>
        <v>1</v>
      </c>
      <c r="I135" s="21">
        <f>IFERROR(VLOOKUP($C135, 'All Indicators - Breakdown'!$C:$GQ, I$1, FALSE), " ")</f>
        <v>1</v>
      </c>
    </row>
    <row r="136" spans="1:9" ht="16.3" hidden="1" thickTop="1" thickBot="1" x14ac:dyDescent="0.3">
      <c r="A136" s="20" t="s">
        <v>394</v>
      </c>
      <c r="B136" s="20" t="s">
        <v>413</v>
      </c>
      <c r="C136" s="20" t="s">
        <v>414</v>
      </c>
      <c r="D136" s="10">
        <f t="shared" si="4"/>
        <v>2</v>
      </c>
      <c r="E136" s="35">
        <f t="shared" si="5"/>
        <v>2.2999999999999998</v>
      </c>
      <c r="F136" s="21">
        <f>IFERROR(VLOOKUP($C136, 'All Indicators - Breakdown'!$C:$GQ, F$1, FALSE), " ")</f>
        <v>5</v>
      </c>
      <c r="G136" s="21">
        <f>IFERROR(VLOOKUP($C136, 'All Indicators - Breakdown'!$C:$GQ, G$1, FALSE), " ")</f>
        <v>1</v>
      </c>
      <c r="H136" s="21">
        <f>IFERROR(VLOOKUP($C136, 'All Indicators - Breakdown'!$C:$GQ, H$1, FALSE), " ")</f>
        <v>1</v>
      </c>
      <c r="I136" s="21">
        <f>IFERROR(VLOOKUP($C136, 'All Indicators - Breakdown'!$C:$GQ, I$1, FALSE), " ")</f>
        <v>2</v>
      </c>
    </row>
    <row r="137" spans="1:9" ht="16.3" hidden="1" thickTop="1" thickBot="1" x14ac:dyDescent="0.3">
      <c r="A137" s="20" t="s">
        <v>394</v>
      </c>
      <c r="B137" s="20" t="s">
        <v>415</v>
      </c>
      <c r="C137" s="20" t="s">
        <v>416</v>
      </c>
      <c r="D137" s="10">
        <f t="shared" si="4"/>
        <v>2</v>
      </c>
      <c r="E137" s="35">
        <f t="shared" si="5"/>
        <v>2.2999999999999998</v>
      </c>
      <c r="F137" s="21">
        <f>IFERROR(VLOOKUP($C137, 'All Indicators - Breakdown'!$C:$GQ, F$1, FALSE), " ")</f>
        <v>5</v>
      </c>
      <c r="G137" s="21">
        <f>IFERROR(VLOOKUP($C137, 'All Indicators - Breakdown'!$C:$GQ, G$1, FALSE), " ")</f>
        <v>1</v>
      </c>
      <c r="H137" s="21">
        <f>IFERROR(VLOOKUP($C137, 'All Indicators - Breakdown'!$C:$GQ, H$1, FALSE), " ")</f>
        <v>1</v>
      </c>
      <c r="I137" s="21">
        <f>IFERROR(VLOOKUP($C137, 'All Indicators - Breakdown'!$C:$GQ, I$1, FALSE), " ")</f>
        <v>2</v>
      </c>
    </row>
    <row r="138" spans="1:9" ht="16.3" hidden="1" thickTop="1" thickBot="1" x14ac:dyDescent="0.3">
      <c r="A138" s="20" t="s">
        <v>394</v>
      </c>
      <c r="B138" s="20" t="s">
        <v>417</v>
      </c>
      <c r="C138" s="20" t="s">
        <v>418</v>
      </c>
      <c r="D138" s="10">
        <f t="shared" si="4"/>
        <v>2</v>
      </c>
      <c r="E138" s="35">
        <f t="shared" si="5"/>
        <v>2</v>
      </c>
      <c r="F138" s="21">
        <f>IFERROR(VLOOKUP($C138, 'All Indicators - Breakdown'!$C:$GQ, F$1, FALSE), " ")</f>
        <v>5</v>
      </c>
      <c r="G138" s="21">
        <f>IFERROR(VLOOKUP($C138, 'All Indicators - Breakdown'!$C:$GQ, G$1, FALSE), " ")</f>
        <v>1</v>
      </c>
      <c r="H138" s="21">
        <f>IFERROR(VLOOKUP($C138, 'All Indicators - Breakdown'!$C:$GQ, H$1, FALSE), " ")</f>
        <v>1</v>
      </c>
      <c r="I138" s="21">
        <f>IFERROR(VLOOKUP($C138, 'All Indicators - Breakdown'!$C:$GQ, I$1, FALSE), " ")</f>
        <v>1</v>
      </c>
    </row>
    <row r="139" spans="1:9" ht="16.3" thickTop="1" thickBot="1" x14ac:dyDescent="0.3">
      <c r="A139" s="20" t="s">
        <v>394</v>
      </c>
      <c r="B139" s="20" t="s">
        <v>419</v>
      </c>
      <c r="C139" s="20" t="s">
        <v>420</v>
      </c>
      <c r="D139" s="10">
        <f t="shared" si="4"/>
        <v>2</v>
      </c>
      <c r="E139" s="35">
        <f t="shared" si="5"/>
        <v>2</v>
      </c>
      <c r="F139" s="21">
        <f>IFERROR(VLOOKUP($C139, 'All Indicators - Breakdown'!$C:$GQ, F$1, FALSE), " ")</f>
        <v>5</v>
      </c>
      <c r="G139" s="21">
        <f>IFERROR(VLOOKUP($C139, 'All Indicators - Breakdown'!$C:$GQ, G$1, FALSE), " ")</f>
        <v>1</v>
      </c>
      <c r="H139" s="21">
        <f>IFERROR(VLOOKUP($C139, 'All Indicators - Breakdown'!$C:$GQ, H$1, FALSE), " ")</f>
        <v>1</v>
      </c>
      <c r="I139" s="21">
        <f>IFERROR(VLOOKUP($C139, 'All Indicators - Breakdown'!$C:$GQ, I$1, FALSE), " ")</f>
        <v>1</v>
      </c>
    </row>
    <row r="140" spans="1:9" ht="16.3" hidden="1" thickTop="1" thickBot="1" x14ac:dyDescent="0.3">
      <c r="A140" s="20" t="s">
        <v>394</v>
      </c>
      <c r="B140" s="20" t="s">
        <v>421</v>
      </c>
      <c r="C140" s="20" t="s">
        <v>422</v>
      </c>
      <c r="D140" s="10">
        <f t="shared" si="4"/>
        <v>2</v>
      </c>
      <c r="E140" s="35">
        <f t="shared" si="5"/>
        <v>2</v>
      </c>
      <c r="F140" s="21">
        <f>IFERROR(VLOOKUP($C140, 'All Indicators - Breakdown'!$C:$GQ, F$1, FALSE), " ")</f>
        <v>5</v>
      </c>
      <c r="G140" s="21">
        <f>IFERROR(VLOOKUP($C140, 'All Indicators - Breakdown'!$C:$GQ, G$1, FALSE), " ")</f>
        <v>1</v>
      </c>
      <c r="H140" s="21">
        <f>IFERROR(VLOOKUP($C140, 'All Indicators - Breakdown'!$C:$GQ, H$1, FALSE), " ")</f>
        <v>1</v>
      </c>
      <c r="I140" s="21">
        <f>IFERROR(VLOOKUP($C140, 'All Indicators - Breakdown'!$C:$GQ, I$1, FALSE), " ")</f>
        <v>1</v>
      </c>
    </row>
    <row r="141" spans="1:9" ht="16.3" hidden="1" thickTop="1" thickBot="1" x14ac:dyDescent="0.3">
      <c r="A141" s="20" t="s">
        <v>394</v>
      </c>
      <c r="B141" s="20" t="s">
        <v>423</v>
      </c>
      <c r="C141" s="20" t="s">
        <v>424</v>
      </c>
      <c r="D141" s="10">
        <f t="shared" si="4"/>
        <v>2</v>
      </c>
      <c r="E141" s="35">
        <f t="shared" si="5"/>
        <v>2</v>
      </c>
      <c r="F141" s="21">
        <f>IFERROR(VLOOKUP($C141, 'All Indicators - Breakdown'!$C:$GQ, F$1, FALSE), " ")</f>
        <v>5</v>
      </c>
      <c r="G141" s="21">
        <f>IFERROR(VLOOKUP($C141, 'All Indicators - Breakdown'!$C:$GQ, G$1, FALSE), " ")</f>
        <v>1</v>
      </c>
      <c r="H141" s="21">
        <f>IFERROR(VLOOKUP($C141, 'All Indicators - Breakdown'!$C:$GQ, H$1, FALSE), " ")</f>
        <v>1</v>
      </c>
      <c r="I141" s="21">
        <f>IFERROR(VLOOKUP($C141, 'All Indicators - Breakdown'!$C:$GQ, I$1, FALSE), " ")</f>
        <v>1</v>
      </c>
    </row>
    <row r="142" spans="1:9" ht="16.3" hidden="1" thickTop="1" thickBot="1" x14ac:dyDescent="0.3">
      <c r="A142" s="20" t="s">
        <v>394</v>
      </c>
      <c r="B142" s="20" t="s">
        <v>425</v>
      </c>
      <c r="C142" s="20" t="s">
        <v>426</v>
      </c>
      <c r="D142" s="10">
        <f t="shared" si="4"/>
        <v>2</v>
      </c>
      <c r="E142" s="35">
        <f t="shared" si="5"/>
        <v>2.2999999999999998</v>
      </c>
      <c r="F142" s="21">
        <f>IFERROR(VLOOKUP($C142, 'All Indicators - Breakdown'!$C:$GQ, F$1, FALSE), " ")</f>
        <v>5</v>
      </c>
      <c r="G142" s="21">
        <f>IFERROR(VLOOKUP($C142, 'All Indicators - Breakdown'!$C:$GQ, G$1, FALSE), " ")</f>
        <v>1</v>
      </c>
      <c r="H142" s="21">
        <f>IFERROR(VLOOKUP($C142, 'All Indicators - Breakdown'!$C:$GQ, H$1, FALSE), " ")</f>
        <v>1</v>
      </c>
      <c r="I142" s="21">
        <f>IFERROR(VLOOKUP($C142, 'All Indicators - Breakdown'!$C:$GQ, I$1, FALSE), " ")</f>
        <v>2</v>
      </c>
    </row>
    <row r="143" spans="1:9" ht="16.3" thickTop="1" thickBot="1" x14ac:dyDescent="0.3">
      <c r="A143" s="20" t="s">
        <v>394</v>
      </c>
      <c r="B143" s="20" t="s">
        <v>427</v>
      </c>
      <c r="C143" s="20" t="s">
        <v>428</v>
      </c>
      <c r="D143" s="10">
        <f t="shared" si="4"/>
        <v>2</v>
      </c>
      <c r="E143" s="35">
        <f t="shared" si="5"/>
        <v>2</v>
      </c>
      <c r="F143" s="21">
        <f>IFERROR(VLOOKUP($C143, 'All Indicators - Breakdown'!$C:$GQ, F$1, FALSE), " ")</f>
        <v>5</v>
      </c>
      <c r="G143" s="21">
        <f>IFERROR(VLOOKUP($C143, 'All Indicators - Breakdown'!$C:$GQ, G$1, FALSE), " ")</f>
        <v>1</v>
      </c>
      <c r="H143" s="21">
        <f>IFERROR(VLOOKUP($C143, 'All Indicators - Breakdown'!$C:$GQ, H$1, FALSE), " ")</f>
        <v>1</v>
      </c>
      <c r="I143" s="21">
        <f>IFERROR(VLOOKUP($C143, 'All Indicators - Breakdown'!$C:$GQ, I$1, FALSE), " ")</f>
        <v>1</v>
      </c>
    </row>
    <row r="144" spans="1:9" ht="16.3" thickTop="1" thickBot="1" x14ac:dyDescent="0.3">
      <c r="A144" s="20" t="s">
        <v>394</v>
      </c>
      <c r="B144" s="20" t="s">
        <v>429</v>
      </c>
      <c r="C144" s="20" t="s">
        <v>430</v>
      </c>
      <c r="D144" s="10">
        <f t="shared" si="4"/>
        <v>2</v>
      </c>
      <c r="E144" s="35">
        <f t="shared" si="5"/>
        <v>2</v>
      </c>
      <c r="F144" s="21">
        <f>IFERROR(VLOOKUP($C144, 'All Indicators - Breakdown'!$C:$GQ, F$1, FALSE), " ")</f>
        <v>5</v>
      </c>
      <c r="G144" s="21">
        <f>IFERROR(VLOOKUP($C144, 'All Indicators - Breakdown'!$C:$GQ, G$1, FALSE), " ")</f>
        <v>1</v>
      </c>
      <c r="H144" s="21">
        <f>IFERROR(VLOOKUP($C144, 'All Indicators - Breakdown'!$C:$GQ, H$1, FALSE), " ")</f>
        <v>1</v>
      </c>
      <c r="I144" s="21">
        <f>IFERROR(VLOOKUP($C144, 'All Indicators - Breakdown'!$C:$GQ, I$1, FALSE), " ")</f>
        <v>1</v>
      </c>
    </row>
    <row r="145" spans="1:9" ht="16.3" thickTop="1" thickBot="1" x14ac:dyDescent="0.3">
      <c r="A145" s="20" t="s">
        <v>394</v>
      </c>
      <c r="B145" s="20" t="s">
        <v>431</v>
      </c>
      <c r="C145" s="20" t="s">
        <v>432</v>
      </c>
      <c r="D145" s="10">
        <f t="shared" si="4"/>
        <v>2</v>
      </c>
      <c r="E145" s="35">
        <f t="shared" si="5"/>
        <v>2</v>
      </c>
      <c r="F145" s="21">
        <f>IFERROR(VLOOKUP($C145, 'All Indicators - Breakdown'!$C:$GQ, F$1, FALSE), " ")</f>
        <v>5</v>
      </c>
      <c r="G145" s="21">
        <f>IFERROR(VLOOKUP($C145, 'All Indicators - Breakdown'!$C:$GQ, G$1, FALSE), " ")</f>
        <v>1</v>
      </c>
      <c r="H145" s="21">
        <f>IFERROR(VLOOKUP($C145, 'All Indicators - Breakdown'!$C:$GQ, H$1, FALSE), " ")</f>
        <v>1</v>
      </c>
      <c r="I145" s="21">
        <f>IFERROR(VLOOKUP($C145, 'All Indicators - Breakdown'!$C:$GQ, I$1, FALSE), " ")</f>
        <v>1</v>
      </c>
    </row>
    <row r="146" spans="1:9" ht="16.3" hidden="1" thickTop="1" thickBot="1" x14ac:dyDescent="0.3">
      <c r="A146" s="20" t="s">
        <v>433</v>
      </c>
      <c r="B146" s="20" t="s">
        <v>434</v>
      </c>
      <c r="C146" s="20" t="s">
        <v>435</v>
      </c>
      <c r="D146" s="10">
        <f t="shared" si="4"/>
        <v>2</v>
      </c>
      <c r="E146" s="35">
        <f t="shared" si="5"/>
        <v>1.7</v>
      </c>
      <c r="F146" s="21">
        <f>IFERROR(VLOOKUP($C146, 'All Indicators - Breakdown'!$C:$GQ, F$1, FALSE), " ")</f>
        <v>2</v>
      </c>
      <c r="G146" s="21" t="str">
        <f>IFERROR(VLOOKUP($C146, 'All Indicators - Breakdown'!$C:$GQ, G$1, FALSE), " ")</f>
        <v>N/A</v>
      </c>
      <c r="H146" s="21">
        <f>IFERROR(VLOOKUP($C146, 'All Indicators - Breakdown'!$C:$GQ, H$1, FALSE), " ")</f>
        <v>1</v>
      </c>
      <c r="I146" s="21">
        <f>IFERROR(VLOOKUP($C146, 'All Indicators - Breakdown'!$C:$GQ, I$1, FALSE), " ")</f>
        <v>2</v>
      </c>
    </row>
    <row r="147" spans="1:9" ht="16.3" hidden="1" thickTop="1" thickBot="1" x14ac:dyDescent="0.3">
      <c r="A147" s="20" t="s">
        <v>433</v>
      </c>
      <c r="B147" s="20" t="s">
        <v>436</v>
      </c>
      <c r="C147" s="20" t="s">
        <v>437</v>
      </c>
      <c r="D147" s="10">
        <f t="shared" si="4"/>
        <v>2</v>
      </c>
      <c r="E147" s="35">
        <f t="shared" si="5"/>
        <v>2</v>
      </c>
      <c r="F147" s="21">
        <f>IFERROR(VLOOKUP($C147, 'All Indicators - Breakdown'!$C:$GQ, F$1, FALSE), " ")</f>
        <v>1</v>
      </c>
      <c r="G147" s="21" t="str">
        <f>IFERROR(VLOOKUP($C147, 'All Indicators - Breakdown'!$C:$GQ, G$1, FALSE), " ")</f>
        <v>N/A</v>
      </c>
      <c r="H147" s="21">
        <f>IFERROR(VLOOKUP($C147, 'All Indicators - Breakdown'!$C:$GQ, H$1, FALSE), " ")</f>
        <v>1</v>
      </c>
      <c r="I147" s="21">
        <f>IFERROR(VLOOKUP($C147, 'All Indicators - Breakdown'!$C:$GQ, I$1, FALSE), " ")</f>
        <v>4</v>
      </c>
    </row>
    <row r="148" spans="1:9" ht="16.3" hidden="1" thickTop="1" thickBot="1" x14ac:dyDescent="0.3">
      <c r="A148" s="20" t="s">
        <v>433</v>
      </c>
      <c r="B148" s="20" t="s">
        <v>438</v>
      </c>
      <c r="C148" s="20" t="s">
        <v>439</v>
      </c>
      <c r="D148" s="10">
        <f t="shared" si="4"/>
        <v>2</v>
      </c>
      <c r="E148" s="35">
        <f t="shared" si="5"/>
        <v>2</v>
      </c>
      <c r="F148" s="21">
        <f>IFERROR(VLOOKUP($C148, 'All Indicators - Breakdown'!$C:$GQ, F$1, FALSE), " ")</f>
        <v>3</v>
      </c>
      <c r="G148" s="21" t="str">
        <f>IFERROR(VLOOKUP($C148, 'All Indicators - Breakdown'!$C:$GQ, G$1, FALSE), " ")</f>
        <v>N/A</v>
      </c>
      <c r="H148" s="21">
        <f>IFERROR(VLOOKUP($C148, 'All Indicators - Breakdown'!$C:$GQ, H$1, FALSE), " ")</f>
        <v>1</v>
      </c>
      <c r="I148" s="21">
        <f>IFERROR(VLOOKUP($C148, 'All Indicators - Breakdown'!$C:$GQ, I$1, FALSE), " ")</f>
        <v>2</v>
      </c>
    </row>
    <row r="149" spans="1:9" ht="16.3" hidden="1" thickTop="1" thickBot="1" x14ac:dyDescent="0.3">
      <c r="A149" s="20" t="s">
        <v>433</v>
      </c>
      <c r="B149" s="20" t="s">
        <v>440</v>
      </c>
      <c r="C149" s="20" t="s">
        <v>441</v>
      </c>
      <c r="D149" s="10">
        <f t="shared" si="4"/>
        <v>4</v>
      </c>
      <c r="E149" s="35">
        <f t="shared" si="5"/>
        <v>3.7</v>
      </c>
      <c r="F149" s="21">
        <f>IFERROR(VLOOKUP($C149, 'All Indicators - Breakdown'!$C:$GQ, F$1, FALSE), " ")</f>
        <v>4</v>
      </c>
      <c r="G149" s="21" t="str">
        <f>IFERROR(VLOOKUP($C149, 'All Indicators - Breakdown'!$C:$GQ, G$1, FALSE), " ")</f>
        <v>N/A</v>
      </c>
      <c r="H149" s="21">
        <f>IFERROR(VLOOKUP($C149, 'All Indicators - Breakdown'!$C:$GQ, H$1, FALSE), " ")</f>
        <v>5</v>
      </c>
      <c r="I149" s="21">
        <f>IFERROR(VLOOKUP($C149, 'All Indicators - Breakdown'!$C:$GQ, I$1, FALSE), " ")</f>
        <v>2</v>
      </c>
    </row>
    <row r="150" spans="1:9" ht="16.3" hidden="1" thickTop="1" thickBot="1" x14ac:dyDescent="0.3">
      <c r="A150" s="20" t="s">
        <v>433</v>
      </c>
      <c r="B150" s="20" t="s">
        <v>442</v>
      </c>
      <c r="C150" s="20" t="s">
        <v>443</v>
      </c>
      <c r="D150" s="10">
        <f t="shared" si="4"/>
        <v>3</v>
      </c>
      <c r="E150" s="35">
        <f t="shared" si="5"/>
        <v>3.3</v>
      </c>
      <c r="F150" s="21">
        <f>IFERROR(VLOOKUP($C150, 'All Indicators - Breakdown'!$C:$GQ, F$1, FALSE), " ")</f>
        <v>4</v>
      </c>
      <c r="G150" s="21" t="str">
        <f>IFERROR(VLOOKUP($C150, 'All Indicators - Breakdown'!$C:$GQ, G$1, FALSE), " ")</f>
        <v>N/A</v>
      </c>
      <c r="H150" s="21">
        <f>IFERROR(VLOOKUP($C150, 'All Indicators - Breakdown'!$C:$GQ, H$1, FALSE), " ")</f>
        <v>4</v>
      </c>
      <c r="I150" s="21">
        <f>IFERROR(VLOOKUP($C150, 'All Indicators - Breakdown'!$C:$GQ, I$1, FALSE), " ")</f>
        <v>2</v>
      </c>
    </row>
    <row r="151" spans="1:9" ht="16.3" hidden="1" thickTop="1" thickBot="1" x14ac:dyDescent="0.3">
      <c r="A151" s="20" t="s">
        <v>433</v>
      </c>
      <c r="B151" s="20" t="s">
        <v>444</v>
      </c>
      <c r="C151" s="20" t="s">
        <v>445</v>
      </c>
      <c r="D151" s="10">
        <f t="shared" si="4"/>
        <v>3</v>
      </c>
      <c r="E151" s="35">
        <f t="shared" si="5"/>
        <v>2.7</v>
      </c>
      <c r="F151" s="21">
        <f>IFERROR(VLOOKUP($C151, 'All Indicators - Breakdown'!$C:$GQ, F$1, FALSE), " ")</f>
        <v>4</v>
      </c>
      <c r="G151" s="21" t="str">
        <f>IFERROR(VLOOKUP($C151, 'All Indicators - Breakdown'!$C:$GQ, G$1, FALSE), " ")</f>
        <v>N/A</v>
      </c>
      <c r="H151" s="21">
        <f>IFERROR(VLOOKUP($C151, 'All Indicators - Breakdown'!$C:$GQ, H$1, FALSE), " ")</f>
        <v>3</v>
      </c>
      <c r="I151" s="21">
        <f>IFERROR(VLOOKUP($C151, 'All Indicators - Breakdown'!$C:$GQ, I$1, FALSE), " ")</f>
        <v>1</v>
      </c>
    </row>
    <row r="152" spans="1:9" ht="16.3" hidden="1" thickTop="1" thickBot="1" x14ac:dyDescent="0.3">
      <c r="A152" s="20" t="s">
        <v>433</v>
      </c>
      <c r="B152" s="20" t="s">
        <v>446</v>
      </c>
      <c r="C152" s="20" t="s">
        <v>447</v>
      </c>
      <c r="D152" s="10">
        <f t="shared" si="4"/>
        <v>2</v>
      </c>
      <c r="E152" s="35">
        <f t="shared" si="5"/>
        <v>2.2999999999999998</v>
      </c>
      <c r="F152" s="21">
        <f>IFERROR(VLOOKUP($C152, 'All Indicators - Breakdown'!$C:$GQ, F$1, FALSE), " ")</f>
        <v>3</v>
      </c>
      <c r="G152" s="21" t="str">
        <f>IFERROR(VLOOKUP($C152, 'All Indicators - Breakdown'!$C:$GQ, G$1, FALSE), " ")</f>
        <v>N/A</v>
      </c>
      <c r="H152" s="21">
        <f>IFERROR(VLOOKUP($C152, 'All Indicators - Breakdown'!$C:$GQ, H$1, FALSE), " ")</f>
        <v>2</v>
      </c>
      <c r="I152" s="21">
        <f>IFERROR(VLOOKUP($C152, 'All Indicators - Breakdown'!$C:$GQ, I$1, FALSE), " ")</f>
        <v>2</v>
      </c>
    </row>
    <row r="153" spans="1:9" ht="16.3" hidden="1" thickTop="1" thickBot="1" x14ac:dyDescent="0.3">
      <c r="A153" s="20" t="s">
        <v>433</v>
      </c>
      <c r="B153" s="20" t="s">
        <v>448</v>
      </c>
      <c r="C153" s="20" t="s">
        <v>449</v>
      </c>
      <c r="D153" s="10">
        <f t="shared" si="4"/>
        <v>3</v>
      </c>
      <c r="E153" s="35">
        <f t="shared" si="5"/>
        <v>3</v>
      </c>
      <c r="F153" s="21">
        <f>IFERROR(VLOOKUP($C153, 'All Indicators - Breakdown'!$C:$GQ, F$1, FALSE), " ")</f>
        <v>5</v>
      </c>
      <c r="G153" s="21" t="str">
        <f>IFERROR(VLOOKUP($C153, 'All Indicators - Breakdown'!$C:$GQ, G$1, FALSE), " ")</f>
        <v>N/A</v>
      </c>
      <c r="H153" s="21">
        <f>IFERROR(VLOOKUP($C153, 'All Indicators - Breakdown'!$C:$GQ, H$1, FALSE), " ")</f>
        <v>2</v>
      </c>
      <c r="I153" s="21">
        <f>IFERROR(VLOOKUP($C153, 'All Indicators - Breakdown'!$C:$GQ, I$1, FALSE), " ")</f>
        <v>2</v>
      </c>
    </row>
    <row r="154" spans="1:9" ht="16.3" hidden="1" thickTop="1" thickBot="1" x14ac:dyDescent="0.3">
      <c r="A154" s="20" t="s">
        <v>433</v>
      </c>
      <c r="B154" s="20" t="s">
        <v>450</v>
      </c>
      <c r="C154" s="20" t="s">
        <v>451</v>
      </c>
      <c r="D154" s="10">
        <f t="shared" si="4"/>
        <v>3</v>
      </c>
      <c r="E154" s="35">
        <f t="shared" si="5"/>
        <v>3.3</v>
      </c>
      <c r="F154" s="21">
        <f>IFERROR(VLOOKUP($C154, 'All Indicators - Breakdown'!$C:$GQ, F$1, FALSE), " ")</f>
        <v>5</v>
      </c>
      <c r="G154" s="21" t="str">
        <f>IFERROR(VLOOKUP($C154, 'All Indicators - Breakdown'!$C:$GQ, G$1, FALSE), " ")</f>
        <v>N/A</v>
      </c>
      <c r="H154" s="21">
        <f>IFERROR(VLOOKUP($C154, 'All Indicators - Breakdown'!$C:$GQ, H$1, FALSE), " ")</f>
        <v>3</v>
      </c>
      <c r="I154" s="21">
        <f>IFERROR(VLOOKUP($C154, 'All Indicators - Breakdown'!$C:$GQ, I$1, FALSE), " ")</f>
        <v>2</v>
      </c>
    </row>
    <row r="155" spans="1:9" ht="16.3" hidden="1" thickTop="1" thickBot="1" x14ac:dyDescent="0.3">
      <c r="A155" s="20" t="s">
        <v>433</v>
      </c>
      <c r="B155" s="20" t="s">
        <v>452</v>
      </c>
      <c r="C155" s="20" t="s">
        <v>453</v>
      </c>
      <c r="D155" s="10">
        <f t="shared" si="4"/>
        <v>3</v>
      </c>
      <c r="E155" s="35">
        <f t="shared" si="5"/>
        <v>2.7</v>
      </c>
      <c r="F155" s="21">
        <f>IFERROR(VLOOKUP($C155, 'All Indicators - Breakdown'!$C:$GQ, F$1, FALSE), " ")</f>
        <v>5</v>
      </c>
      <c r="G155" s="21" t="str">
        <f>IFERROR(VLOOKUP($C155, 'All Indicators - Breakdown'!$C:$GQ, G$1, FALSE), " ")</f>
        <v>N/A</v>
      </c>
      <c r="H155" s="21">
        <f>IFERROR(VLOOKUP($C155, 'All Indicators - Breakdown'!$C:$GQ, H$1, FALSE), " ")</f>
        <v>2</v>
      </c>
      <c r="I155" s="21">
        <f>IFERROR(VLOOKUP($C155, 'All Indicators - Breakdown'!$C:$GQ, I$1, FALSE), " ")</f>
        <v>1</v>
      </c>
    </row>
    <row r="156" spans="1:9" ht="16.3" hidden="1" thickTop="1" thickBot="1" x14ac:dyDescent="0.3">
      <c r="A156" s="20" t="s">
        <v>433</v>
      </c>
      <c r="B156" s="20" t="s">
        <v>454</v>
      </c>
      <c r="C156" s="20" t="s">
        <v>455</v>
      </c>
      <c r="D156" s="10">
        <f t="shared" si="4"/>
        <v>3</v>
      </c>
      <c r="E156" s="35">
        <f t="shared" si="5"/>
        <v>3</v>
      </c>
      <c r="F156" s="21">
        <f>IFERROR(VLOOKUP($C156, 'All Indicators - Breakdown'!$C:$GQ, F$1, FALSE), " ")</f>
        <v>4</v>
      </c>
      <c r="G156" s="21" t="str">
        <f>IFERROR(VLOOKUP($C156, 'All Indicators - Breakdown'!$C:$GQ, G$1, FALSE), " ")</f>
        <v>N/A</v>
      </c>
      <c r="H156" s="21">
        <f>IFERROR(VLOOKUP($C156, 'All Indicators - Breakdown'!$C:$GQ, H$1, FALSE), " ")</f>
        <v>3</v>
      </c>
      <c r="I156" s="21">
        <f>IFERROR(VLOOKUP($C156, 'All Indicators - Breakdown'!$C:$GQ, I$1, FALSE), " ")</f>
        <v>2</v>
      </c>
    </row>
    <row r="157" spans="1:9" ht="16.3" hidden="1" thickTop="1" thickBot="1" x14ac:dyDescent="0.3">
      <c r="A157" s="20" t="s">
        <v>456</v>
      </c>
      <c r="B157" s="20" t="s">
        <v>457</v>
      </c>
      <c r="C157" s="20" t="s">
        <v>458</v>
      </c>
      <c r="D157" s="10">
        <f t="shared" si="4"/>
        <v>2</v>
      </c>
      <c r="E157" s="35">
        <f t="shared" si="5"/>
        <v>2</v>
      </c>
      <c r="F157" s="21">
        <f>IFERROR(VLOOKUP($C157, 'All Indicators - Breakdown'!$C:$GQ, F$1, FALSE), " ")</f>
        <v>4</v>
      </c>
      <c r="G157" s="21">
        <f>IFERROR(VLOOKUP($C157, 'All Indicators - Breakdown'!$C:$GQ, G$1, FALSE), " ")</f>
        <v>1</v>
      </c>
      <c r="H157" s="21">
        <f>IFERROR(VLOOKUP($C157, 'All Indicators - Breakdown'!$C:$GQ, H$1, FALSE), " ")</f>
        <v>2</v>
      </c>
      <c r="I157" s="21">
        <f>IFERROR(VLOOKUP($C157, 'All Indicators - Breakdown'!$C:$GQ, I$1, FALSE), " ")</f>
        <v>1</v>
      </c>
    </row>
    <row r="158" spans="1:9" ht="16.3" hidden="1" thickTop="1" thickBot="1" x14ac:dyDescent="0.3">
      <c r="A158" s="20" t="s">
        <v>456</v>
      </c>
      <c r="B158" s="20" t="s">
        <v>459</v>
      </c>
      <c r="C158" s="20" t="s">
        <v>460</v>
      </c>
      <c r="D158" s="10">
        <f t="shared" si="4"/>
        <v>2</v>
      </c>
      <c r="E158" s="35">
        <f t="shared" si="5"/>
        <v>1.8</v>
      </c>
      <c r="F158" s="21">
        <f>IFERROR(VLOOKUP($C158, 'All Indicators - Breakdown'!$C:$GQ, F$1, FALSE), " ")</f>
        <v>4</v>
      </c>
      <c r="G158" s="21">
        <f>IFERROR(VLOOKUP($C158, 'All Indicators - Breakdown'!$C:$GQ, G$1, FALSE), " ")</f>
        <v>1</v>
      </c>
      <c r="H158" s="21">
        <f>IFERROR(VLOOKUP($C158, 'All Indicators - Breakdown'!$C:$GQ, H$1, FALSE), " ")</f>
        <v>1</v>
      </c>
      <c r="I158" s="21">
        <f>IFERROR(VLOOKUP($C158, 'All Indicators - Breakdown'!$C:$GQ, I$1, FALSE), " ")</f>
        <v>1</v>
      </c>
    </row>
    <row r="159" spans="1:9" ht="16.3" hidden="1" thickTop="1" thickBot="1" x14ac:dyDescent="0.3">
      <c r="A159" s="20" t="s">
        <v>456</v>
      </c>
      <c r="B159" s="20" t="s">
        <v>461</v>
      </c>
      <c r="C159" s="20" t="s">
        <v>462</v>
      </c>
      <c r="D159" s="10">
        <f t="shared" si="4"/>
        <v>2</v>
      </c>
      <c r="E159" s="35">
        <f t="shared" si="5"/>
        <v>2.2999999999999998</v>
      </c>
      <c r="F159" s="21">
        <f>IFERROR(VLOOKUP($C159, 'All Indicators - Breakdown'!$C:$GQ, F$1, FALSE), " ")</f>
        <v>5</v>
      </c>
      <c r="G159" s="21">
        <f>IFERROR(VLOOKUP($C159, 'All Indicators - Breakdown'!$C:$GQ, G$1, FALSE), " ")</f>
        <v>1</v>
      </c>
      <c r="H159" s="21">
        <f>IFERROR(VLOOKUP($C159, 'All Indicators - Breakdown'!$C:$GQ, H$1, FALSE), " ")</f>
        <v>1</v>
      </c>
      <c r="I159" s="21">
        <f>IFERROR(VLOOKUP($C159, 'All Indicators - Breakdown'!$C:$GQ, I$1, FALSE), " ")</f>
        <v>2</v>
      </c>
    </row>
    <row r="160" spans="1:9" ht="16.3" hidden="1" thickTop="1" thickBot="1" x14ac:dyDescent="0.3">
      <c r="A160" s="20" t="s">
        <v>456</v>
      </c>
      <c r="B160" s="20" t="s">
        <v>463</v>
      </c>
      <c r="C160" s="20" t="s">
        <v>464</v>
      </c>
      <c r="D160" s="10">
        <f t="shared" si="4"/>
        <v>2</v>
      </c>
      <c r="E160" s="35">
        <f t="shared" si="5"/>
        <v>1.8</v>
      </c>
      <c r="F160" s="21">
        <f>IFERROR(VLOOKUP($C160, 'All Indicators - Breakdown'!$C:$GQ, F$1, FALSE), " ")</f>
        <v>4</v>
      </c>
      <c r="G160" s="21">
        <f>IFERROR(VLOOKUP($C160, 'All Indicators - Breakdown'!$C:$GQ, G$1, FALSE), " ")</f>
        <v>1</v>
      </c>
      <c r="H160" s="21">
        <f>IFERROR(VLOOKUP($C160, 'All Indicators - Breakdown'!$C:$GQ, H$1, FALSE), " ")</f>
        <v>1</v>
      </c>
      <c r="I160" s="21">
        <f>IFERROR(VLOOKUP($C160, 'All Indicators - Breakdown'!$C:$GQ, I$1, FALSE), " ")</f>
        <v>1</v>
      </c>
    </row>
    <row r="161" spans="1:9" ht="16.3" hidden="1" thickTop="1" thickBot="1" x14ac:dyDescent="0.3">
      <c r="A161" s="20" t="s">
        <v>456</v>
      </c>
      <c r="B161" s="20" t="s">
        <v>465</v>
      </c>
      <c r="C161" s="20" t="s">
        <v>466</v>
      </c>
      <c r="D161" s="10">
        <f t="shared" si="4"/>
        <v>2</v>
      </c>
      <c r="E161" s="35">
        <f t="shared" si="5"/>
        <v>2.2999999999999998</v>
      </c>
      <c r="F161" s="21">
        <f>IFERROR(VLOOKUP($C161, 'All Indicators - Breakdown'!$C:$GQ, F$1, FALSE), " ")</f>
        <v>5</v>
      </c>
      <c r="G161" s="21">
        <f>IFERROR(VLOOKUP($C161, 'All Indicators - Breakdown'!$C:$GQ, G$1, FALSE), " ")</f>
        <v>1</v>
      </c>
      <c r="H161" s="21">
        <f>IFERROR(VLOOKUP($C161, 'All Indicators - Breakdown'!$C:$GQ, H$1, FALSE), " ")</f>
        <v>1</v>
      </c>
      <c r="I161" s="21">
        <f>IFERROR(VLOOKUP($C161, 'All Indicators - Breakdown'!$C:$GQ, I$1, FALSE), " ")</f>
        <v>2</v>
      </c>
    </row>
    <row r="162" spans="1:9" ht="16.3" hidden="1" thickTop="1" thickBot="1" x14ac:dyDescent="0.3">
      <c r="A162" s="20" t="s">
        <v>456</v>
      </c>
      <c r="B162" s="20" t="s">
        <v>467</v>
      </c>
      <c r="C162" s="20" t="s">
        <v>468</v>
      </c>
      <c r="D162" s="10">
        <f t="shared" si="4"/>
        <v>2</v>
      </c>
      <c r="E162" s="35">
        <f t="shared" si="5"/>
        <v>2.2999999999999998</v>
      </c>
      <c r="F162" s="21">
        <f>IFERROR(VLOOKUP($C162, 'All Indicators - Breakdown'!$C:$GQ, F$1, FALSE), " ")</f>
        <v>5</v>
      </c>
      <c r="G162" s="21">
        <f>IFERROR(VLOOKUP($C162, 'All Indicators - Breakdown'!$C:$GQ, G$1, FALSE), " ")</f>
        <v>1</v>
      </c>
      <c r="H162" s="21">
        <f>IFERROR(VLOOKUP($C162, 'All Indicators - Breakdown'!$C:$GQ, H$1, FALSE), " ")</f>
        <v>1</v>
      </c>
      <c r="I162" s="21">
        <f>IFERROR(VLOOKUP($C162, 'All Indicators - Breakdown'!$C:$GQ, I$1, FALSE), " ")</f>
        <v>2</v>
      </c>
    </row>
    <row r="163" spans="1:9" ht="16.3" hidden="1" thickTop="1" thickBot="1" x14ac:dyDescent="0.3">
      <c r="A163" s="20" t="s">
        <v>456</v>
      </c>
      <c r="B163" s="20" t="s">
        <v>469</v>
      </c>
      <c r="C163" s="20" t="s">
        <v>470</v>
      </c>
      <c r="D163" s="10">
        <f t="shared" si="4"/>
        <v>2</v>
      </c>
      <c r="E163" s="35">
        <f t="shared" si="5"/>
        <v>2</v>
      </c>
      <c r="F163" s="21">
        <f>IFERROR(VLOOKUP($C163, 'All Indicators - Breakdown'!$C:$GQ, F$1, FALSE), " ")</f>
        <v>5</v>
      </c>
      <c r="G163" s="21">
        <f>IFERROR(VLOOKUP($C163, 'All Indicators - Breakdown'!$C:$GQ, G$1, FALSE), " ")</f>
        <v>1</v>
      </c>
      <c r="H163" s="21">
        <f>IFERROR(VLOOKUP($C163, 'All Indicators - Breakdown'!$C:$GQ, H$1, FALSE), " ")</f>
        <v>1</v>
      </c>
      <c r="I163" s="21">
        <f>IFERROR(VLOOKUP($C163, 'All Indicators - Breakdown'!$C:$GQ, I$1, FALSE), " ")</f>
        <v>1</v>
      </c>
    </row>
    <row r="164" spans="1:9" ht="16.3" hidden="1" thickTop="1" thickBot="1" x14ac:dyDescent="0.3">
      <c r="A164" s="20" t="s">
        <v>456</v>
      </c>
      <c r="B164" s="20" t="s">
        <v>471</v>
      </c>
      <c r="C164" s="20" t="s">
        <v>472</v>
      </c>
      <c r="D164" s="10">
        <f t="shared" si="4"/>
        <v>2</v>
      </c>
      <c r="E164" s="35">
        <f t="shared" si="5"/>
        <v>2.2999999999999998</v>
      </c>
      <c r="F164" s="21">
        <f>IFERROR(VLOOKUP($C164, 'All Indicators - Breakdown'!$C:$GQ, F$1, FALSE), " ")</f>
        <v>5</v>
      </c>
      <c r="G164" s="21">
        <f>IFERROR(VLOOKUP($C164, 'All Indicators - Breakdown'!$C:$GQ, G$1, FALSE), " ")</f>
        <v>1</v>
      </c>
      <c r="H164" s="21">
        <f>IFERROR(VLOOKUP($C164, 'All Indicators - Breakdown'!$C:$GQ, H$1, FALSE), " ")</f>
        <v>1</v>
      </c>
      <c r="I164" s="21">
        <f>IFERROR(VLOOKUP($C164, 'All Indicators - Breakdown'!$C:$GQ, I$1, FALSE), " ")</f>
        <v>2</v>
      </c>
    </row>
    <row r="165" spans="1:9" ht="16.3" hidden="1" thickTop="1" thickBot="1" x14ac:dyDescent="0.3">
      <c r="A165" s="20" t="s">
        <v>456</v>
      </c>
      <c r="B165" s="20" t="s">
        <v>473</v>
      </c>
      <c r="C165" s="20" t="s">
        <v>474</v>
      </c>
      <c r="D165" s="10">
        <f t="shared" si="4"/>
        <v>2</v>
      </c>
      <c r="E165" s="35">
        <f t="shared" si="5"/>
        <v>1.5</v>
      </c>
      <c r="F165" s="21">
        <f>IFERROR(VLOOKUP($C165, 'All Indicators - Breakdown'!$C:$GQ, F$1, FALSE), " ")</f>
        <v>3</v>
      </c>
      <c r="G165" s="21">
        <f>IFERROR(VLOOKUP($C165, 'All Indicators - Breakdown'!$C:$GQ, G$1, FALSE), " ")</f>
        <v>1</v>
      </c>
      <c r="H165" s="21">
        <f>IFERROR(VLOOKUP($C165, 'All Indicators - Breakdown'!$C:$GQ, H$1, FALSE), " ")</f>
        <v>1</v>
      </c>
      <c r="I165" s="21">
        <f>IFERROR(VLOOKUP($C165, 'All Indicators - Breakdown'!$C:$GQ, I$1, FALSE), " ")</f>
        <v>1</v>
      </c>
    </row>
    <row r="166" spans="1:9" ht="16.3" hidden="1" thickTop="1" thickBot="1" x14ac:dyDescent="0.3">
      <c r="A166" s="20" t="s">
        <v>456</v>
      </c>
      <c r="B166" s="20" t="s">
        <v>475</v>
      </c>
      <c r="C166" s="20" t="s">
        <v>476</v>
      </c>
      <c r="D166" s="10">
        <f t="shared" si="4"/>
        <v>2</v>
      </c>
      <c r="E166" s="35">
        <f t="shared" si="5"/>
        <v>2</v>
      </c>
      <c r="F166" s="21">
        <f>IFERROR(VLOOKUP($C166, 'All Indicators - Breakdown'!$C:$GQ, F$1, FALSE), " ")</f>
        <v>5</v>
      </c>
      <c r="G166" s="21">
        <f>IFERROR(VLOOKUP($C166, 'All Indicators - Breakdown'!$C:$GQ, G$1, FALSE), " ")</f>
        <v>1</v>
      </c>
      <c r="H166" s="21">
        <f>IFERROR(VLOOKUP($C166, 'All Indicators - Breakdown'!$C:$GQ, H$1, FALSE), " ")</f>
        <v>1</v>
      </c>
      <c r="I166" s="21">
        <f>IFERROR(VLOOKUP($C166, 'All Indicators - Breakdown'!$C:$GQ, I$1, FALSE), " ")</f>
        <v>1</v>
      </c>
    </row>
    <row r="167" spans="1:9" ht="16.3" hidden="1" thickTop="1" thickBot="1" x14ac:dyDescent="0.3">
      <c r="A167" s="20" t="s">
        <v>456</v>
      </c>
      <c r="B167" s="20" t="s">
        <v>477</v>
      </c>
      <c r="C167" s="20" t="s">
        <v>478</v>
      </c>
      <c r="D167" s="10">
        <f t="shared" si="4"/>
        <v>2</v>
      </c>
      <c r="E167" s="35">
        <f t="shared" si="5"/>
        <v>2</v>
      </c>
      <c r="F167" s="21">
        <f>IFERROR(VLOOKUP($C167, 'All Indicators - Breakdown'!$C:$GQ, F$1, FALSE), " ")</f>
        <v>5</v>
      </c>
      <c r="G167" s="21">
        <f>IFERROR(VLOOKUP($C167, 'All Indicators - Breakdown'!$C:$GQ, G$1, FALSE), " ")</f>
        <v>1</v>
      </c>
      <c r="H167" s="21">
        <f>IFERROR(VLOOKUP($C167, 'All Indicators - Breakdown'!$C:$GQ, H$1, FALSE), " ")</f>
        <v>1</v>
      </c>
      <c r="I167" s="21">
        <f>IFERROR(VLOOKUP($C167, 'All Indicators - Breakdown'!$C:$GQ, I$1, FALSE), " ")</f>
        <v>1</v>
      </c>
    </row>
    <row r="168" spans="1:9" ht="16.3" hidden="1" thickTop="1" thickBot="1" x14ac:dyDescent="0.3">
      <c r="A168" s="20" t="s">
        <v>456</v>
      </c>
      <c r="B168" s="20" t="s">
        <v>479</v>
      </c>
      <c r="C168" s="20" t="s">
        <v>480</v>
      </c>
      <c r="D168" s="10">
        <f t="shared" si="4"/>
        <v>2</v>
      </c>
      <c r="E168" s="35">
        <f t="shared" si="5"/>
        <v>2</v>
      </c>
      <c r="F168" s="21">
        <f>IFERROR(VLOOKUP($C168, 'All Indicators - Breakdown'!$C:$GQ, F$1, FALSE), " ")</f>
        <v>5</v>
      </c>
      <c r="G168" s="21">
        <f>IFERROR(VLOOKUP($C168, 'All Indicators - Breakdown'!$C:$GQ, G$1, FALSE), " ")</f>
        <v>1</v>
      </c>
      <c r="H168" s="21">
        <f>IFERROR(VLOOKUP($C168, 'All Indicators - Breakdown'!$C:$GQ, H$1, FALSE), " ")</f>
        <v>1</v>
      </c>
      <c r="I168" s="21">
        <f>IFERROR(VLOOKUP($C168, 'All Indicators - Breakdown'!$C:$GQ, I$1, FALSE), " ")</f>
        <v>1</v>
      </c>
    </row>
    <row r="169" spans="1:9" ht="16.3" hidden="1" thickTop="1" thickBot="1" x14ac:dyDescent="0.3">
      <c r="A169" s="20" t="s">
        <v>456</v>
      </c>
      <c r="B169" s="20" t="s">
        <v>481</v>
      </c>
      <c r="C169" s="20" t="s">
        <v>482</v>
      </c>
      <c r="D169" s="10">
        <f t="shared" si="4"/>
        <v>2</v>
      </c>
      <c r="E169" s="35">
        <f t="shared" si="5"/>
        <v>2</v>
      </c>
      <c r="F169" s="21">
        <f>IFERROR(VLOOKUP($C169, 'All Indicators - Breakdown'!$C:$GQ, F$1, FALSE), " ")</f>
        <v>5</v>
      </c>
      <c r="G169" s="21">
        <f>IFERROR(VLOOKUP($C169, 'All Indicators - Breakdown'!$C:$GQ, G$1, FALSE), " ")</f>
        <v>1</v>
      </c>
      <c r="H169" s="21">
        <f>IFERROR(VLOOKUP($C169, 'All Indicators - Breakdown'!$C:$GQ, H$1, FALSE), " ")</f>
        <v>1</v>
      </c>
      <c r="I169" s="21">
        <f>IFERROR(VLOOKUP($C169, 'All Indicators - Breakdown'!$C:$GQ, I$1, FALSE), " ")</f>
        <v>1</v>
      </c>
    </row>
    <row r="170" spans="1:9" ht="16.3" hidden="1" thickTop="1" thickBot="1" x14ac:dyDescent="0.3">
      <c r="A170" s="20" t="s">
        <v>483</v>
      </c>
      <c r="B170" s="20" t="s">
        <v>484</v>
      </c>
      <c r="C170" s="20" t="s">
        <v>485</v>
      </c>
      <c r="D170" s="10">
        <f t="shared" si="4"/>
        <v>2</v>
      </c>
      <c r="E170" s="35">
        <f t="shared" si="5"/>
        <v>1.5</v>
      </c>
      <c r="F170" s="21">
        <f>IFERROR(VLOOKUP($C170, 'All Indicators - Breakdown'!$C:$GQ, F$1, FALSE), " ")</f>
        <v>3</v>
      </c>
      <c r="G170" s="21">
        <f>IFERROR(VLOOKUP($C170, 'All Indicators - Breakdown'!$C:$GQ, G$1, FALSE), " ")</f>
        <v>1</v>
      </c>
      <c r="H170" s="21">
        <f>IFERROR(VLOOKUP($C170, 'All Indicators - Breakdown'!$C:$GQ, H$1, FALSE), " ")</f>
        <v>1</v>
      </c>
      <c r="I170" s="21">
        <f>IFERROR(VLOOKUP($C170, 'All Indicators - Breakdown'!$C:$GQ, I$1, FALSE), " ")</f>
        <v>1</v>
      </c>
    </row>
    <row r="171" spans="1:9" ht="16.3" hidden="1" thickTop="1" thickBot="1" x14ac:dyDescent="0.3">
      <c r="A171" s="20" t="s">
        <v>483</v>
      </c>
      <c r="B171" s="20" t="s">
        <v>486</v>
      </c>
      <c r="C171" s="20" t="s">
        <v>487</v>
      </c>
      <c r="D171" s="10">
        <f t="shared" si="4"/>
        <v>2</v>
      </c>
      <c r="E171" s="35">
        <f t="shared" si="5"/>
        <v>2.2999999999999998</v>
      </c>
      <c r="F171" s="21">
        <f>IFERROR(VLOOKUP($C171, 'All Indicators - Breakdown'!$C:$GQ, F$1, FALSE), " ")</f>
        <v>5</v>
      </c>
      <c r="G171" s="21">
        <f>IFERROR(VLOOKUP($C171, 'All Indicators - Breakdown'!$C:$GQ, G$1, FALSE), " ")</f>
        <v>1</v>
      </c>
      <c r="H171" s="21">
        <f>IFERROR(VLOOKUP($C171, 'All Indicators - Breakdown'!$C:$GQ, H$1, FALSE), " ")</f>
        <v>1</v>
      </c>
      <c r="I171" s="21">
        <f>IFERROR(VLOOKUP($C171, 'All Indicators - Breakdown'!$C:$GQ, I$1, FALSE), " ")</f>
        <v>2</v>
      </c>
    </row>
    <row r="172" spans="1:9" ht="16.3" hidden="1" thickTop="1" thickBot="1" x14ac:dyDescent="0.3">
      <c r="A172" s="20" t="s">
        <v>483</v>
      </c>
      <c r="B172" s="20" t="s">
        <v>488</v>
      </c>
      <c r="C172" s="20" t="s">
        <v>489</v>
      </c>
      <c r="D172" s="10">
        <f t="shared" si="4"/>
        <v>2</v>
      </c>
      <c r="E172" s="35">
        <f t="shared" si="5"/>
        <v>2.2999999999999998</v>
      </c>
      <c r="F172" s="21">
        <f>IFERROR(VLOOKUP($C172, 'All Indicators - Breakdown'!$C:$GQ, F$1, FALSE), " ")</f>
        <v>5</v>
      </c>
      <c r="G172" s="21">
        <f>IFERROR(VLOOKUP($C172, 'All Indicators - Breakdown'!$C:$GQ, G$1, FALSE), " ")</f>
        <v>1</v>
      </c>
      <c r="H172" s="21">
        <f>IFERROR(VLOOKUP($C172, 'All Indicators - Breakdown'!$C:$GQ, H$1, FALSE), " ")</f>
        <v>1</v>
      </c>
      <c r="I172" s="21">
        <f>IFERROR(VLOOKUP($C172, 'All Indicators - Breakdown'!$C:$GQ, I$1, FALSE), " ")</f>
        <v>2</v>
      </c>
    </row>
    <row r="173" spans="1:9" ht="16.3" hidden="1" thickTop="1" thickBot="1" x14ac:dyDescent="0.3">
      <c r="A173" s="20" t="s">
        <v>483</v>
      </c>
      <c r="B173" s="20" t="s">
        <v>490</v>
      </c>
      <c r="C173" s="20" t="s">
        <v>491</v>
      </c>
      <c r="D173" s="10">
        <f t="shared" si="4"/>
        <v>2</v>
      </c>
      <c r="E173" s="35">
        <f t="shared" si="5"/>
        <v>2</v>
      </c>
      <c r="F173" s="21">
        <f>IFERROR(VLOOKUP($C173, 'All Indicators - Breakdown'!$C:$GQ, F$1, FALSE), " ")</f>
        <v>5</v>
      </c>
      <c r="G173" s="21">
        <f>IFERROR(VLOOKUP($C173, 'All Indicators - Breakdown'!$C:$GQ, G$1, FALSE), " ")</f>
        <v>1</v>
      </c>
      <c r="H173" s="21">
        <f>IFERROR(VLOOKUP($C173, 'All Indicators - Breakdown'!$C:$GQ, H$1, FALSE), " ")</f>
        <v>1</v>
      </c>
      <c r="I173" s="21">
        <f>IFERROR(VLOOKUP($C173, 'All Indicators - Breakdown'!$C:$GQ, I$1, FALSE), " ")</f>
        <v>1</v>
      </c>
    </row>
    <row r="174" spans="1:9" ht="16.3" hidden="1" thickTop="1" thickBot="1" x14ac:dyDescent="0.3">
      <c r="A174" s="20" t="s">
        <v>483</v>
      </c>
      <c r="B174" s="20" t="s">
        <v>492</v>
      </c>
      <c r="C174" s="20" t="s">
        <v>493</v>
      </c>
      <c r="D174" s="10">
        <f t="shared" si="4"/>
        <v>2</v>
      </c>
      <c r="E174" s="35">
        <f t="shared" si="5"/>
        <v>2</v>
      </c>
      <c r="F174" s="21">
        <f>IFERROR(VLOOKUP($C174, 'All Indicators - Breakdown'!$C:$GQ, F$1, FALSE), " ")</f>
        <v>5</v>
      </c>
      <c r="G174" s="21">
        <f>IFERROR(VLOOKUP($C174, 'All Indicators - Breakdown'!$C:$GQ, G$1, FALSE), " ")</f>
        <v>1</v>
      </c>
      <c r="H174" s="21">
        <f>IFERROR(VLOOKUP($C174, 'All Indicators - Breakdown'!$C:$GQ, H$1, FALSE), " ")</f>
        <v>1</v>
      </c>
      <c r="I174" s="21">
        <f>IFERROR(VLOOKUP($C174, 'All Indicators - Breakdown'!$C:$GQ, I$1, FALSE), " ")</f>
        <v>1</v>
      </c>
    </row>
    <row r="175" spans="1:9" ht="16.3" hidden="1" thickTop="1" thickBot="1" x14ac:dyDescent="0.3">
      <c r="A175" s="20" t="s">
        <v>483</v>
      </c>
      <c r="B175" s="20" t="s">
        <v>494</v>
      </c>
      <c r="C175" s="20" t="s">
        <v>495</v>
      </c>
      <c r="D175" s="10">
        <f t="shared" si="4"/>
        <v>2</v>
      </c>
      <c r="E175" s="35">
        <f t="shared" si="5"/>
        <v>2</v>
      </c>
      <c r="F175" s="21">
        <f>IFERROR(VLOOKUP($C175, 'All Indicators - Breakdown'!$C:$GQ, F$1, FALSE), " ")</f>
        <v>4</v>
      </c>
      <c r="G175" s="21">
        <f>IFERROR(VLOOKUP($C175, 'All Indicators - Breakdown'!$C:$GQ, G$1, FALSE), " ")</f>
        <v>1</v>
      </c>
      <c r="H175" s="21">
        <f>IFERROR(VLOOKUP($C175, 'All Indicators - Breakdown'!$C:$GQ, H$1, FALSE), " ")</f>
        <v>1</v>
      </c>
      <c r="I175" s="21">
        <f>IFERROR(VLOOKUP($C175, 'All Indicators - Breakdown'!$C:$GQ, I$1, FALSE), " ")</f>
        <v>2</v>
      </c>
    </row>
    <row r="176" spans="1:9" ht="16.3" hidden="1" thickTop="1" thickBot="1" x14ac:dyDescent="0.3">
      <c r="A176" s="20" t="s">
        <v>483</v>
      </c>
      <c r="B176" s="20" t="s">
        <v>496</v>
      </c>
      <c r="C176" s="20" t="s">
        <v>497</v>
      </c>
      <c r="D176" s="10">
        <f t="shared" si="4"/>
        <v>2</v>
      </c>
      <c r="E176" s="35">
        <f t="shared" si="5"/>
        <v>1.8</v>
      </c>
      <c r="F176" s="21">
        <f>IFERROR(VLOOKUP($C176, 'All Indicators - Breakdown'!$C:$GQ, F$1, FALSE), " ")</f>
        <v>4</v>
      </c>
      <c r="G176" s="21">
        <f>IFERROR(VLOOKUP($C176, 'All Indicators - Breakdown'!$C:$GQ, G$1, FALSE), " ")</f>
        <v>1</v>
      </c>
      <c r="H176" s="21">
        <f>IFERROR(VLOOKUP($C176, 'All Indicators - Breakdown'!$C:$GQ, H$1, FALSE), " ")</f>
        <v>1</v>
      </c>
      <c r="I176" s="21">
        <f>IFERROR(VLOOKUP($C176, 'All Indicators - Breakdown'!$C:$GQ, I$1, FALSE), " ")</f>
        <v>1</v>
      </c>
    </row>
    <row r="177" spans="1:9" ht="16.3" hidden="1" thickTop="1" thickBot="1" x14ac:dyDescent="0.3">
      <c r="A177" s="20" t="s">
        <v>483</v>
      </c>
      <c r="B177" s="20" t="s">
        <v>498</v>
      </c>
      <c r="C177" s="20" t="s">
        <v>499</v>
      </c>
      <c r="D177" s="10">
        <f t="shared" si="4"/>
        <v>2</v>
      </c>
      <c r="E177" s="35">
        <f t="shared" si="5"/>
        <v>2</v>
      </c>
      <c r="F177" s="21">
        <f>IFERROR(VLOOKUP($C177, 'All Indicators - Breakdown'!$C:$GQ, F$1, FALSE), " ")</f>
        <v>4</v>
      </c>
      <c r="G177" s="21">
        <f>IFERROR(VLOOKUP($C177, 'All Indicators - Breakdown'!$C:$GQ, G$1, FALSE), " ")</f>
        <v>1</v>
      </c>
      <c r="H177" s="21">
        <f>IFERROR(VLOOKUP($C177, 'All Indicators - Breakdown'!$C:$GQ, H$1, FALSE), " ")</f>
        <v>1</v>
      </c>
      <c r="I177" s="21">
        <f>IFERROR(VLOOKUP($C177, 'All Indicators - Breakdown'!$C:$GQ, I$1, FALSE), " ")</f>
        <v>2</v>
      </c>
    </row>
    <row r="178" spans="1:9" ht="16.3" hidden="1" thickTop="1" thickBot="1" x14ac:dyDescent="0.3">
      <c r="A178" s="20" t="s">
        <v>483</v>
      </c>
      <c r="B178" s="20" t="s">
        <v>500</v>
      </c>
      <c r="C178" s="20" t="s">
        <v>501</v>
      </c>
      <c r="D178" s="10">
        <f t="shared" si="4"/>
        <v>2</v>
      </c>
      <c r="E178" s="35">
        <f t="shared" si="5"/>
        <v>1.8</v>
      </c>
      <c r="F178" s="21">
        <f>IFERROR(VLOOKUP($C178, 'All Indicators - Breakdown'!$C:$GQ, F$1, FALSE), " ")</f>
        <v>4</v>
      </c>
      <c r="G178" s="21">
        <f>IFERROR(VLOOKUP($C178, 'All Indicators - Breakdown'!$C:$GQ, G$1, FALSE), " ")</f>
        <v>1</v>
      </c>
      <c r="H178" s="21">
        <f>IFERROR(VLOOKUP($C178, 'All Indicators - Breakdown'!$C:$GQ, H$1, FALSE), " ")</f>
        <v>1</v>
      </c>
      <c r="I178" s="21">
        <f>IFERROR(VLOOKUP($C178, 'All Indicators - Breakdown'!$C:$GQ, I$1, FALSE), " ")</f>
        <v>1</v>
      </c>
    </row>
    <row r="179" spans="1:9" ht="16.3" hidden="1" thickTop="1" thickBot="1" x14ac:dyDescent="0.3">
      <c r="A179" s="20" t="s">
        <v>483</v>
      </c>
      <c r="B179" s="20" t="s">
        <v>502</v>
      </c>
      <c r="C179" s="20" t="s">
        <v>503</v>
      </c>
      <c r="D179" s="10">
        <f t="shared" si="4"/>
        <v>2</v>
      </c>
      <c r="E179" s="35">
        <f t="shared" si="5"/>
        <v>1.8</v>
      </c>
      <c r="F179" s="21">
        <f>IFERROR(VLOOKUP($C179, 'All Indicators - Breakdown'!$C:$GQ, F$1, FALSE), " ")</f>
        <v>4</v>
      </c>
      <c r="G179" s="21">
        <f>IFERROR(VLOOKUP($C179, 'All Indicators - Breakdown'!$C:$GQ, G$1, FALSE), " ")</f>
        <v>1</v>
      </c>
      <c r="H179" s="21">
        <f>IFERROR(VLOOKUP($C179, 'All Indicators - Breakdown'!$C:$GQ, H$1, FALSE), " ")</f>
        <v>1</v>
      </c>
      <c r="I179" s="21">
        <f>IFERROR(VLOOKUP($C179, 'All Indicators - Breakdown'!$C:$GQ, I$1, FALSE), " ")</f>
        <v>1</v>
      </c>
    </row>
    <row r="180" spans="1:9" ht="16.3" hidden="1" thickTop="1" thickBot="1" x14ac:dyDescent="0.3">
      <c r="A180" s="20" t="s">
        <v>483</v>
      </c>
      <c r="B180" s="20" t="s">
        <v>504</v>
      </c>
      <c r="C180" s="20" t="s">
        <v>505</v>
      </c>
      <c r="D180" s="10">
        <f t="shared" si="4"/>
        <v>3</v>
      </c>
      <c r="E180" s="35">
        <f t="shared" si="5"/>
        <v>2.8</v>
      </c>
      <c r="F180" s="21">
        <f>IFERROR(VLOOKUP($C180, 'All Indicators - Breakdown'!$C:$GQ, F$1, FALSE), " ")</f>
        <v>5</v>
      </c>
      <c r="G180" s="21">
        <f>IFERROR(VLOOKUP($C180, 'All Indicators - Breakdown'!$C:$GQ, G$1, FALSE), " ")</f>
        <v>1</v>
      </c>
      <c r="H180" s="21">
        <f>IFERROR(VLOOKUP($C180, 'All Indicators - Breakdown'!$C:$GQ, H$1, FALSE), " ")</f>
        <v>4</v>
      </c>
      <c r="I180" s="21">
        <f>IFERROR(VLOOKUP($C180, 'All Indicators - Breakdown'!$C:$GQ, I$1, FALSE), " ")</f>
        <v>1</v>
      </c>
    </row>
    <row r="181" spans="1:9" ht="16.3" hidden="1" thickTop="1" thickBot="1" x14ac:dyDescent="0.3">
      <c r="A181" s="20" t="s">
        <v>483</v>
      </c>
      <c r="B181" s="20" t="s">
        <v>506</v>
      </c>
      <c r="C181" s="20" t="s">
        <v>507</v>
      </c>
      <c r="D181" s="10">
        <f t="shared" si="4"/>
        <v>3</v>
      </c>
      <c r="E181" s="35">
        <f t="shared" si="5"/>
        <v>2.8</v>
      </c>
      <c r="F181" s="21">
        <f>IFERROR(VLOOKUP($C181, 'All Indicators - Breakdown'!$C:$GQ, F$1, FALSE), " ")</f>
        <v>5</v>
      </c>
      <c r="G181" s="21">
        <f>IFERROR(VLOOKUP($C181, 'All Indicators - Breakdown'!$C:$GQ, G$1, FALSE), " ")</f>
        <v>1</v>
      </c>
      <c r="H181" s="21">
        <f>IFERROR(VLOOKUP($C181, 'All Indicators - Breakdown'!$C:$GQ, H$1, FALSE), " ")</f>
        <v>3</v>
      </c>
      <c r="I181" s="21">
        <f>IFERROR(VLOOKUP($C181, 'All Indicators - Breakdown'!$C:$GQ, I$1, FALSE), " ")</f>
        <v>2</v>
      </c>
    </row>
    <row r="182" spans="1:9" ht="16.3" hidden="1" thickTop="1" thickBot="1" x14ac:dyDescent="0.3">
      <c r="A182" s="20" t="s">
        <v>483</v>
      </c>
      <c r="B182" s="20" t="s">
        <v>508</v>
      </c>
      <c r="C182" s="20" t="s">
        <v>509</v>
      </c>
      <c r="D182" s="10">
        <f t="shared" si="4"/>
        <v>2</v>
      </c>
      <c r="E182" s="35">
        <f t="shared" si="5"/>
        <v>2.2999999999999998</v>
      </c>
      <c r="F182" s="21">
        <f>IFERROR(VLOOKUP($C182, 'All Indicators - Breakdown'!$C:$GQ, F$1, FALSE), " ")</f>
        <v>5</v>
      </c>
      <c r="G182" s="21">
        <f>IFERROR(VLOOKUP($C182, 'All Indicators - Breakdown'!$C:$GQ, G$1, FALSE), " ")</f>
        <v>1</v>
      </c>
      <c r="H182" s="21">
        <f>IFERROR(VLOOKUP($C182, 'All Indicators - Breakdown'!$C:$GQ, H$1, FALSE), " ")</f>
        <v>1</v>
      </c>
      <c r="I182" s="21">
        <f>IFERROR(VLOOKUP($C182, 'All Indicators - Breakdown'!$C:$GQ, I$1, FALSE), " ")</f>
        <v>2</v>
      </c>
    </row>
    <row r="183" spans="1:9" ht="16.3" thickTop="1" thickBot="1" x14ac:dyDescent="0.3">
      <c r="A183" s="20" t="s">
        <v>483</v>
      </c>
      <c r="B183" s="20" t="s">
        <v>510</v>
      </c>
      <c r="C183" s="20" t="s">
        <v>511</v>
      </c>
      <c r="D183" s="10">
        <f t="shared" si="4"/>
        <v>2</v>
      </c>
      <c r="E183" s="35">
        <f t="shared" si="5"/>
        <v>1.8</v>
      </c>
      <c r="F183" s="21">
        <f>IFERROR(VLOOKUP($C183, 'All Indicators - Breakdown'!$C:$GQ, F$1, FALSE), " ")</f>
        <v>4</v>
      </c>
      <c r="G183" s="21">
        <f>IFERROR(VLOOKUP($C183, 'All Indicators - Breakdown'!$C:$GQ, G$1, FALSE), " ")</f>
        <v>1</v>
      </c>
      <c r="H183" s="21">
        <f>IFERROR(VLOOKUP($C183, 'All Indicators - Breakdown'!$C:$GQ, H$1, FALSE), " ")</f>
        <v>1</v>
      </c>
      <c r="I183" s="21">
        <f>IFERROR(VLOOKUP($C183, 'All Indicators - Breakdown'!$C:$GQ, I$1, FALSE), " ")</f>
        <v>1</v>
      </c>
    </row>
    <row r="184" spans="1:9" ht="16.3" hidden="1" thickTop="1" thickBot="1" x14ac:dyDescent="0.3">
      <c r="A184" s="20" t="s">
        <v>483</v>
      </c>
      <c r="B184" s="20" t="s">
        <v>512</v>
      </c>
      <c r="C184" s="20" t="s">
        <v>513</v>
      </c>
      <c r="D184" s="10">
        <f t="shared" si="4"/>
        <v>2</v>
      </c>
      <c r="E184" s="35">
        <f t="shared" si="5"/>
        <v>2.2999999999999998</v>
      </c>
      <c r="F184" s="21">
        <f>IFERROR(VLOOKUP($C184, 'All Indicators - Breakdown'!$C:$GQ, F$1, FALSE), " ")</f>
        <v>5</v>
      </c>
      <c r="G184" s="21">
        <f>IFERROR(VLOOKUP($C184, 'All Indicators - Breakdown'!$C:$GQ, G$1, FALSE), " ")</f>
        <v>1</v>
      </c>
      <c r="H184" s="21">
        <f>IFERROR(VLOOKUP($C184, 'All Indicators - Breakdown'!$C:$GQ, H$1, FALSE), " ")</f>
        <v>1</v>
      </c>
      <c r="I184" s="21">
        <f>IFERROR(VLOOKUP($C184, 'All Indicators - Breakdown'!$C:$GQ, I$1, FALSE), " ")</f>
        <v>2</v>
      </c>
    </row>
    <row r="185" spans="1:9" ht="16.3" hidden="1" thickTop="1" thickBot="1" x14ac:dyDescent="0.3">
      <c r="A185" s="20" t="s">
        <v>514</v>
      </c>
      <c r="B185" s="20" t="s">
        <v>515</v>
      </c>
      <c r="C185" s="20" t="s">
        <v>516</v>
      </c>
      <c r="D185" s="10">
        <f t="shared" si="4"/>
        <v>2</v>
      </c>
      <c r="E185" s="35">
        <f t="shared" si="5"/>
        <v>1.8</v>
      </c>
      <c r="F185" s="21">
        <f>IFERROR(VLOOKUP($C185, 'All Indicators - Breakdown'!$C:$GQ, F$1, FALSE), " ")</f>
        <v>4</v>
      </c>
      <c r="G185" s="21">
        <f>IFERROR(VLOOKUP($C185, 'All Indicators - Breakdown'!$C:$GQ, G$1, FALSE), " ")</f>
        <v>1</v>
      </c>
      <c r="H185" s="21">
        <f>IFERROR(VLOOKUP($C185, 'All Indicators - Breakdown'!$C:$GQ, H$1, FALSE), " ")</f>
        <v>1</v>
      </c>
      <c r="I185" s="21">
        <f>IFERROR(VLOOKUP($C185, 'All Indicators - Breakdown'!$C:$GQ, I$1, FALSE), " ")</f>
        <v>1</v>
      </c>
    </row>
    <row r="186" spans="1:9" ht="16.3" hidden="1" thickTop="1" thickBot="1" x14ac:dyDescent="0.3">
      <c r="A186" s="20" t="s">
        <v>514</v>
      </c>
      <c r="B186" s="20" t="s">
        <v>517</v>
      </c>
      <c r="C186" s="20" t="s">
        <v>518</v>
      </c>
      <c r="D186" s="10">
        <f t="shared" si="4"/>
        <v>2</v>
      </c>
      <c r="E186" s="35">
        <f t="shared" si="5"/>
        <v>1.8</v>
      </c>
      <c r="F186" s="21">
        <f>IFERROR(VLOOKUP($C186, 'All Indicators - Breakdown'!$C:$GQ, F$1, FALSE), " ")</f>
        <v>4</v>
      </c>
      <c r="G186" s="21">
        <f>IFERROR(VLOOKUP($C186, 'All Indicators - Breakdown'!$C:$GQ, G$1, FALSE), " ")</f>
        <v>1</v>
      </c>
      <c r="H186" s="21">
        <f>IFERROR(VLOOKUP($C186, 'All Indicators - Breakdown'!$C:$GQ, H$1, FALSE), " ")</f>
        <v>1</v>
      </c>
      <c r="I186" s="21">
        <f>IFERROR(VLOOKUP($C186, 'All Indicators - Breakdown'!$C:$GQ, I$1, FALSE), " ")</f>
        <v>1</v>
      </c>
    </row>
    <row r="187" spans="1:9" ht="16.3" hidden="1" thickTop="1" thickBot="1" x14ac:dyDescent="0.3">
      <c r="A187" s="20" t="s">
        <v>514</v>
      </c>
      <c r="B187" s="20" t="s">
        <v>519</v>
      </c>
      <c r="C187" s="20" t="s">
        <v>520</v>
      </c>
      <c r="D187" s="10">
        <f t="shared" si="4"/>
        <v>2</v>
      </c>
      <c r="E187" s="35">
        <f t="shared" si="5"/>
        <v>2</v>
      </c>
      <c r="F187" s="21">
        <f>IFERROR(VLOOKUP($C187, 'All Indicators - Breakdown'!$C:$GQ, F$1, FALSE), " ")</f>
        <v>4</v>
      </c>
      <c r="G187" s="21">
        <f>IFERROR(VLOOKUP($C187, 'All Indicators - Breakdown'!$C:$GQ, G$1, FALSE), " ")</f>
        <v>1</v>
      </c>
      <c r="H187" s="21">
        <f>IFERROR(VLOOKUP($C187, 'All Indicators - Breakdown'!$C:$GQ, H$1, FALSE), " ")</f>
        <v>1</v>
      </c>
      <c r="I187" s="21">
        <f>IFERROR(VLOOKUP($C187, 'All Indicators - Breakdown'!$C:$GQ, I$1, FALSE), " ")</f>
        <v>2</v>
      </c>
    </row>
    <row r="188" spans="1:9" ht="16.3" hidden="1" thickTop="1" thickBot="1" x14ac:dyDescent="0.3">
      <c r="A188" s="20" t="s">
        <v>514</v>
      </c>
      <c r="B188" s="20" t="s">
        <v>521</v>
      </c>
      <c r="C188" s="20" t="s">
        <v>522</v>
      </c>
      <c r="D188" s="10">
        <f t="shared" si="4"/>
        <v>3</v>
      </c>
      <c r="E188" s="35">
        <f t="shared" si="5"/>
        <v>2.8</v>
      </c>
      <c r="F188" s="21">
        <f>IFERROR(VLOOKUP($C188, 'All Indicators - Breakdown'!$C:$GQ, F$1, FALSE), " ")</f>
        <v>4</v>
      </c>
      <c r="G188" s="21">
        <f>IFERROR(VLOOKUP($C188, 'All Indicators - Breakdown'!$C:$GQ, G$1, FALSE), " ")</f>
        <v>1</v>
      </c>
      <c r="H188" s="21">
        <f>IFERROR(VLOOKUP($C188, 'All Indicators - Breakdown'!$C:$GQ, H$1, FALSE), " ")</f>
        <v>1</v>
      </c>
      <c r="I188" s="21">
        <f>IFERROR(VLOOKUP($C188, 'All Indicators - Breakdown'!$C:$GQ, I$1, FALSE), " ")</f>
        <v>5</v>
      </c>
    </row>
    <row r="189" spans="1:9" ht="16.3" hidden="1" thickTop="1" thickBot="1" x14ac:dyDescent="0.3">
      <c r="A189" s="20" t="s">
        <v>514</v>
      </c>
      <c r="B189" s="20" t="s">
        <v>523</v>
      </c>
      <c r="C189" s="20" t="s">
        <v>524</v>
      </c>
      <c r="D189" s="10">
        <f t="shared" si="4"/>
        <v>3</v>
      </c>
      <c r="E189" s="35">
        <f t="shared" si="5"/>
        <v>2.8</v>
      </c>
      <c r="F189" s="21">
        <f>IFERROR(VLOOKUP($C189, 'All Indicators - Breakdown'!$C:$GQ, F$1, FALSE), " ")</f>
        <v>4</v>
      </c>
      <c r="G189" s="21">
        <f>IFERROR(VLOOKUP($C189, 'All Indicators - Breakdown'!$C:$GQ, G$1, FALSE), " ")</f>
        <v>1</v>
      </c>
      <c r="H189" s="21">
        <f>IFERROR(VLOOKUP($C189, 'All Indicators - Breakdown'!$C:$GQ, H$1, FALSE), " ")</f>
        <v>1</v>
      </c>
      <c r="I189" s="21">
        <f>IFERROR(VLOOKUP($C189, 'All Indicators - Breakdown'!$C:$GQ, I$1, FALSE), " ")</f>
        <v>5</v>
      </c>
    </row>
    <row r="190" spans="1:9" ht="16.3" hidden="1" thickTop="1" thickBot="1" x14ac:dyDescent="0.3">
      <c r="A190" s="20" t="s">
        <v>514</v>
      </c>
      <c r="B190" s="20" t="s">
        <v>525</v>
      </c>
      <c r="C190" s="20" t="s">
        <v>526</v>
      </c>
      <c r="D190" s="10">
        <f t="shared" si="4"/>
        <v>2</v>
      </c>
      <c r="E190" s="35">
        <f t="shared" si="5"/>
        <v>2</v>
      </c>
      <c r="F190" s="21">
        <f>IFERROR(VLOOKUP($C190, 'All Indicators - Breakdown'!$C:$GQ, F$1, FALSE), " ")</f>
        <v>4</v>
      </c>
      <c r="G190" s="21">
        <f>IFERROR(VLOOKUP($C190, 'All Indicators - Breakdown'!$C:$GQ, G$1, FALSE), " ")</f>
        <v>1</v>
      </c>
      <c r="H190" s="21">
        <f>IFERROR(VLOOKUP($C190, 'All Indicators - Breakdown'!$C:$GQ, H$1, FALSE), " ")</f>
        <v>1</v>
      </c>
      <c r="I190" s="21">
        <f>IFERROR(VLOOKUP($C190, 'All Indicators - Breakdown'!$C:$GQ, I$1, FALSE), " ")</f>
        <v>2</v>
      </c>
    </row>
    <row r="191" spans="1:9" ht="16.3" hidden="1" thickTop="1" thickBot="1" x14ac:dyDescent="0.3">
      <c r="A191" s="20" t="s">
        <v>514</v>
      </c>
      <c r="B191" s="20" t="s">
        <v>527</v>
      </c>
      <c r="C191" s="20" t="s">
        <v>528</v>
      </c>
      <c r="D191" s="10">
        <f t="shared" si="4"/>
        <v>3</v>
      </c>
      <c r="E191" s="35">
        <f t="shared" si="5"/>
        <v>2.8</v>
      </c>
      <c r="F191" s="21">
        <f>IFERROR(VLOOKUP($C191, 'All Indicators - Breakdown'!$C:$GQ, F$1, FALSE), " ")</f>
        <v>4</v>
      </c>
      <c r="G191" s="21">
        <f>IFERROR(VLOOKUP($C191, 'All Indicators - Breakdown'!$C:$GQ, G$1, FALSE), " ")</f>
        <v>1</v>
      </c>
      <c r="H191" s="21">
        <f>IFERROR(VLOOKUP($C191, 'All Indicators - Breakdown'!$C:$GQ, H$1, FALSE), " ")</f>
        <v>1</v>
      </c>
      <c r="I191" s="21">
        <f>IFERROR(VLOOKUP($C191, 'All Indicators - Breakdown'!$C:$GQ, I$1, FALSE), " ")</f>
        <v>5</v>
      </c>
    </row>
    <row r="192" spans="1:9" ht="16.3" hidden="1" thickTop="1" thickBot="1" x14ac:dyDescent="0.3">
      <c r="A192" s="20" t="s">
        <v>514</v>
      </c>
      <c r="B192" s="20" t="s">
        <v>529</v>
      </c>
      <c r="C192" s="20" t="s">
        <v>530</v>
      </c>
      <c r="D192" s="10">
        <f t="shared" si="4"/>
        <v>2</v>
      </c>
      <c r="E192" s="35">
        <f t="shared" si="5"/>
        <v>2</v>
      </c>
      <c r="F192" s="21">
        <f>IFERROR(VLOOKUP($C192, 'All Indicators - Breakdown'!$C:$GQ, F$1, FALSE), " ")</f>
        <v>4</v>
      </c>
      <c r="G192" s="21">
        <f>IFERROR(VLOOKUP($C192, 'All Indicators - Breakdown'!$C:$GQ, G$1, FALSE), " ")</f>
        <v>1</v>
      </c>
      <c r="H192" s="21">
        <f>IFERROR(VLOOKUP($C192, 'All Indicators - Breakdown'!$C:$GQ, H$1, FALSE), " ")</f>
        <v>1</v>
      </c>
      <c r="I192" s="21">
        <f>IFERROR(VLOOKUP($C192, 'All Indicators - Breakdown'!$C:$GQ, I$1, FALSE), " ")</f>
        <v>2</v>
      </c>
    </row>
    <row r="193" spans="1:9" ht="16.3" hidden="1" thickTop="1" thickBot="1" x14ac:dyDescent="0.3">
      <c r="A193" s="20" t="s">
        <v>531</v>
      </c>
      <c r="B193" s="20" t="s">
        <v>532</v>
      </c>
      <c r="C193" s="20" t="s">
        <v>533</v>
      </c>
      <c r="D193" s="10">
        <f t="shared" si="4"/>
        <v>1</v>
      </c>
      <c r="E193" s="35">
        <f t="shared" si="5"/>
        <v>1.3</v>
      </c>
      <c r="F193" s="21">
        <f>IFERROR(VLOOKUP($C193, 'All Indicators - Breakdown'!$C:$GQ, F$1, FALSE), " ")</f>
        <v>1</v>
      </c>
      <c r="G193" s="21">
        <f>IFERROR(VLOOKUP($C193, 'All Indicators - Breakdown'!$C:$GQ, G$1, FALSE), " ")</f>
        <v>1</v>
      </c>
      <c r="H193" s="21">
        <f>IFERROR(VLOOKUP($C193, 'All Indicators - Breakdown'!$C:$GQ, H$1, FALSE), " ")</f>
        <v>2</v>
      </c>
      <c r="I193" s="21">
        <f>IFERROR(VLOOKUP($C193, 'All Indicators - Breakdown'!$C:$GQ, I$1, FALSE), " ")</f>
        <v>1</v>
      </c>
    </row>
    <row r="194" spans="1:9" ht="16.3" hidden="1" thickTop="1" thickBot="1" x14ac:dyDescent="0.3">
      <c r="A194" s="20" t="s">
        <v>531</v>
      </c>
      <c r="B194" s="20" t="s">
        <v>534</v>
      </c>
      <c r="C194" s="20" t="s">
        <v>535</v>
      </c>
      <c r="D194" s="10">
        <f t="shared" si="4"/>
        <v>2</v>
      </c>
      <c r="E194" s="35">
        <f t="shared" si="5"/>
        <v>1.8</v>
      </c>
      <c r="F194" s="21">
        <f>IFERROR(VLOOKUP($C194, 'All Indicators - Breakdown'!$C:$GQ, F$1, FALSE), " ")</f>
        <v>3</v>
      </c>
      <c r="G194" s="21">
        <f>IFERROR(VLOOKUP($C194, 'All Indicators - Breakdown'!$C:$GQ, G$1, FALSE), " ")</f>
        <v>1</v>
      </c>
      <c r="H194" s="21">
        <f>IFERROR(VLOOKUP($C194, 'All Indicators - Breakdown'!$C:$GQ, H$1, FALSE), " ")</f>
        <v>2</v>
      </c>
      <c r="I194" s="21">
        <f>IFERROR(VLOOKUP($C194, 'All Indicators - Breakdown'!$C:$GQ, I$1, FALSE), " ")</f>
        <v>1</v>
      </c>
    </row>
    <row r="195" spans="1:9" ht="16.3" thickTop="1" thickBot="1" x14ac:dyDescent="0.3">
      <c r="A195" s="20" t="s">
        <v>531</v>
      </c>
      <c r="B195" s="20" t="s">
        <v>536</v>
      </c>
      <c r="C195" s="20" t="s">
        <v>537</v>
      </c>
      <c r="D195" s="10">
        <f t="shared" si="4"/>
        <v>3</v>
      </c>
      <c r="E195" s="35">
        <f t="shared" si="5"/>
        <v>3</v>
      </c>
      <c r="F195" s="21">
        <f>IFERROR(VLOOKUP($C195, 'All Indicators - Breakdown'!$C:$GQ, F$1, FALSE), " ")</f>
        <v>5</v>
      </c>
      <c r="G195" s="21">
        <f>IFERROR(VLOOKUP($C195, 'All Indicators - Breakdown'!$C:$GQ, G$1, FALSE), " ")</f>
        <v>1</v>
      </c>
      <c r="H195" s="21">
        <f>IFERROR(VLOOKUP($C195, 'All Indicators - Breakdown'!$C:$GQ, H$1, FALSE), " ")</f>
        <v>5</v>
      </c>
      <c r="I195" s="21">
        <f>IFERROR(VLOOKUP($C195, 'All Indicators - Breakdown'!$C:$GQ, I$1, FALSE), " ")</f>
        <v>1</v>
      </c>
    </row>
    <row r="196" spans="1:9" ht="16.3" hidden="1" thickTop="1" thickBot="1" x14ac:dyDescent="0.3">
      <c r="A196" s="20" t="s">
        <v>531</v>
      </c>
      <c r="B196" s="20" t="s">
        <v>538</v>
      </c>
      <c r="C196" s="20" t="s">
        <v>539</v>
      </c>
      <c r="D196" s="10">
        <f t="shared" ref="D196:D259" si="6">ROUND(AVERAGE(F196:I196), 0)</f>
        <v>3</v>
      </c>
      <c r="E196" s="35">
        <f t="shared" si="5"/>
        <v>3</v>
      </c>
      <c r="F196" s="21">
        <f>IFERROR(VLOOKUP($C196, 'All Indicators - Breakdown'!$C:$GQ, F$1, FALSE), " ")</f>
        <v>5</v>
      </c>
      <c r="G196" s="21">
        <f>IFERROR(VLOOKUP($C196, 'All Indicators - Breakdown'!$C:$GQ, G$1, FALSE), " ")</f>
        <v>1</v>
      </c>
      <c r="H196" s="21">
        <f>IFERROR(VLOOKUP($C196, 'All Indicators - Breakdown'!$C:$GQ, H$1, FALSE), " ")</f>
        <v>5</v>
      </c>
      <c r="I196" s="21">
        <f>IFERROR(VLOOKUP($C196, 'All Indicators - Breakdown'!$C:$GQ, I$1, FALSE), " ")</f>
        <v>1</v>
      </c>
    </row>
    <row r="197" spans="1:9" ht="16.3" hidden="1" thickTop="1" thickBot="1" x14ac:dyDescent="0.3">
      <c r="A197" s="20" t="s">
        <v>531</v>
      </c>
      <c r="B197" s="20" t="s">
        <v>540</v>
      </c>
      <c r="C197" s="20" t="s">
        <v>541</v>
      </c>
      <c r="D197" s="10">
        <f t="shared" si="6"/>
        <v>2</v>
      </c>
      <c r="E197" s="35">
        <f t="shared" ref="E197:E260" si="7">ROUND(AVERAGE(F197:I197), 1)</f>
        <v>1.5</v>
      </c>
      <c r="F197" s="21">
        <f>IFERROR(VLOOKUP($C197, 'All Indicators - Breakdown'!$C:$GQ, F$1, FALSE), " ")</f>
        <v>2</v>
      </c>
      <c r="G197" s="21">
        <f>IFERROR(VLOOKUP($C197, 'All Indicators - Breakdown'!$C:$GQ, G$1, FALSE), " ")</f>
        <v>1</v>
      </c>
      <c r="H197" s="21">
        <f>IFERROR(VLOOKUP($C197, 'All Indicators - Breakdown'!$C:$GQ, H$1, FALSE), " ")</f>
        <v>2</v>
      </c>
      <c r="I197" s="21">
        <f>IFERROR(VLOOKUP($C197, 'All Indicators - Breakdown'!$C:$GQ, I$1, FALSE), " ")</f>
        <v>1</v>
      </c>
    </row>
    <row r="198" spans="1:9" ht="16.3" hidden="1" thickTop="1" thickBot="1" x14ac:dyDescent="0.3">
      <c r="A198" s="20" t="s">
        <v>531</v>
      </c>
      <c r="B198" s="20" t="s">
        <v>542</v>
      </c>
      <c r="C198" s="20" t="s">
        <v>543</v>
      </c>
      <c r="D198" s="10">
        <f t="shared" si="6"/>
        <v>1</v>
      </c>
      <c r="E198" s="35">
        <f t="shared" si="7"/>
        <v>1.3</v>
      </c>
      <c r="F198" s="21">
        <f>IFERROR(VLOOKUP($C198, 'All Indicators - Breakdown'!$C:$GQ, F$1, FALSE), " ")</f>
        <v>2</v>
      </c>
      <c r="G198" s="21">
        <f>IFERROR(VLOOKUP($C198, 'All Indicators - Breakdown'!$C:$GQ, G$1, FALSE), " ")</f>
        <v>1</v>
      </c>
      <c r="H198" s="21">
        <f>IFERROR(VLOOKUP($C198, 'All Indicators - Breakdown'!$C:$GQ, H$1, FALSE), " ")</f>
        <v>1</v>
      </c>
      <c r="I198" s="21">
        <f>IFERROR(VLOOKUP($C198, 'All Indicators - Breakdown'!$C:$GQ, I$1, FALSE), " ")</f>
        <v>1</v>
      </c>
    </row>
    <row r="199" spans="1:9" ht="16.3" hidden="1" thickTop="1" thickBot="1" x14ac:dyDescent="0.3">
      <c r="A199" s="20" t="s">
        <v>531</v>
      </c>
      <c r="B199" s="20" t="s">
        <v>544</v>
      </c>
      <c r="C199" s="20" t="s">
        <v>545</v>
      </c>
      <c r="D199" s="10">
        <f t="shared" si="6"/>
        <v>2</v>
      </c>
      <c r="E199" s="35">
        <f t="shared" si="7"/>
        <v>2</v>
      </c>
      <c r="F199" s="21">
        <f>IFERROR(VLOOKUP($C199, 'All Indicators - Breakdown'!$C:$GQ, F$1, FALSE), " ")</f>
        <v>4</v>
      </c>
      <c r="G199" s="21">
        <f>IFERROR(VLOOKUP($C199, 'All Indicators - Breakdown'!$C:$GQ, G$1, FALSE), " ")</f>
        <v>1</v>
      </c>
      <c r="H199" s="21">
        <f>IFERROR(VLOOKUP($C199, 'All Indicators - Breakdown'!$C:$GQ, H$1, FALSE), " ")</f>
        <v>2</v>
      </c>
      <c r="I199" s="21">
        <f>IFERROR(VLOOKUP($C199, 'All Indicators - Breakdown'!$C:$GQ, I$1, FALSE), " ")</f>
        <v>1</v>
      </c>
    </row>
    <row r="200" spans="1:9" ht="16.3" hidden="1" thickTop="1" thickBot="1" x14ac:dyDescent="0.3">
      <c r="A200" s="20" t="s">
        <v>531</v>
      </c>
      <c r="B200" s="20" t="s">
        <v>546</v>
      </c>
      <c r="C200" s="20" t="s">
        <v>547</v>
      </c>
      <c r="D200" s="10">
        <f t="shared" si="6"/>
        <v>1</v>
      </c>
      <c r="E200" s="35">
        <f t="shared" si="7"/>
        <v>1.3</v>
      </c>
      <c r="F200" s="21">
        <f>IFERROR(VLOOKUP($C200, 'All Indicators - Breakdown'!$C:$GQ, F$1, FALSE), " ")</f>
        <v>2</v>
      </c>
      <c r="G200" s="21">
        <f>IFERROR(VLOOKUP($C200, 'All Indicators - Breakdown'!$C:$GQ, G$1, FALSE), " ")</f>
        <v>1</v>
      </c>
      <c r="H200" s="21">
        <f>IFERROR(VLOOKUP($C200, 'All Indicators - Breakdown'!$C:$GQ, H$1, FALSE), " ")</f>
        <v>1</v>
      </c>
      <c r="I200" s="21">
        <f>IFERROR(VLOOKUP($C200, 'All Indicators - Breakdown'!$C:$GQ, I$1, FALSE), " ")</f>
        <v>1</v>
      </c>
    </row>
    <row r="201" spans="1:9" ht="16.3" hidden="1" thickTop="1" thickBot="1" x14ac:dyDescent="0.3">
      <c r="A201" s="20" t="s">
        <v>531</v>
      </c>
      <c r="B201" s="20" t="s">
        <v>548</v>
      </c>
      <c r="C201" s="20" t="s">
        <v>549</v>
      </c>
      <c r="D201" s="10">
        <f t="shared" si="6"/>
        <v>2</v>
      </c>
      <c r="E201" s="35">
        <f t="shared" si="7"/>
        <v>1.5</v>
      </c>
      <c r="F201" s="21">
        <f>IFERROR(VLOOKUP($C201, 'All Indicators - Breakdown'!$C:$GQ, F$1, FALSE), " ")</f>
        <v>3</v>
      </c>
      <c r="G201" s="21">
        <f>IFERROR(VLOOKUP($C201, 'All Indicators - Breakdown'!$C:$GQ, G$1, FALSE), " ")</f>
        <v>1</v>
      </c>
      <c r="H201" s="21">
        <f>IFERROR(VLOOKUP($C201, 'All Indicators - Breakdown'!$C:$GQ, H$1, FALSE), " ")</f>
        <v>1</v>
      </c>
      <c r="I201" s="21">
        <f>IFERROR(VLOOKUP($C201, 'All Indicators - Breakdown'!$C:$GQ, I$1, FALSE), " ")</f>
        <v>1</v>
      </c>
    </row>
    <row r="202" spans="1:9" ht="16.3" hidden="1" thickTop="1" thickBot="1" x14ac:dyDescent="0.3">
      <c r="A202" s="20" t="s">
        <v>531</v>
      </c>
      <c r="B202" s="20" t="s">
        <v>550</v>
      </c>
      <c r="C202" s="20" t="s">
        <v>551</v>
      </c>
      <c r="D202" s="10">
        <f t="shared" si="6"/>
        <v>3</v>
      </c>
      <c r="E202" s="35">
        <f t="shared" si="7"/>
        <v>3.3</v>
      </c>
      <c r="F202" s="21">
        <f>IFERROR(VLOOKUP($C202, 'All Indicators - Breakdown'!$C:$GQ, F$1, FALSE), " ")</f>
        <v>5</v>
      </c>
      <c r="G202" s="21">
        <f>IFERROR(VLOOKUP($C202, 'All Indicators - Breakdown'!$C:$GQ, G$1, FALSE), " ")</f>
        <v>1</v>
      </c>
      <c r="H202" s="21">
        <f>IFERROR(VLOOKUP($C202, 'All Indicators - Breakdown'!$C:$GQ, H$1, FALSE), " ")</f>
        <v>5</v>
      </c>
      <c r="I202" s="21">
        <f>IFERROR(VLOOKUP($C202, 'All Indicators - Breakdown'!$C:$GQ, I$1, FALSE), " ")</f>
        <v>2</v>
      </c>
    </row>
    <row r="203" spans="1:9" ht="16.3" hidden="1" thickTop="1" thickBot="1" x14ac:dyDescent="0.3">
      <c r="A203" s="20" t="s">
        <v>531</v>
      </c>
      <c r="B203" s="20" t="s">
        <v>552</v>
      </c>
      <c r="C203" s="20" t="s">
        <v>553</v>
      </c>
      <c r="D203" s="10">
        <f t="shared" si="6"/>
        <v>3</v>
      </c>
      <c r="E203" s="35">
        <f t="shared" si="7"/>
        <v>2.8</v>
      </c>
      <c r="F203" s="21">
        <f>IFERROR(VLOOKUP($C203, 'All Indicators - Breakdown'!$C:$GQ, F$1, FALSE), " ")</f>
        <v>4</v>
      </c>
      <c r="G203" s="21">
        <f>IFERROR(VLOOKUP($C203, 'All Indicators - Breakdown'!$C:$GQ, G$1, FALSE), " ")</f>
        <v>1</v>
      </c>
      <c r="H203" s="21">
        <f>IFERROR(VLOOKUP($C203, 'All Indicators - Breakdown'!$C:$GQ, H$1, FALSE), " ")</f>
        <v>5</v>
      </c>
      <c r="I203" s="21">
        <f>IFERROR(VLOOKUP($C203, 'All Indicators - Breakdown'!$C:$GQ, I$1, FALSE), " ")</f>
        <v>1</v>
      </c>
    </row>
    <row r="204" spans="1:9" ht="16.3" hidden="1" thickTop="1" thickBot="1" x14ac:dyDescent="0.3">
      <c r="A204" s="20" t="s">
        <v>531</v>
      </c>
      <c r="B204" s="20" t="s">
        <v>554</v>
      </c>
      <c r="C204" s="20" t="s">
        <v>555</v>
      </c>
      <c r="D204" s="10">
        <f t="shared" si="6"/>
        <v>1</v>
      </c>
      <c r="E204" s="35">
        <f t="shared" si="7"/>
        <v>1.3</v>
      </c>
      <c r="F204" s="21">
        <f>IFERROR(VLOOKUP($C204, 'All Indicators - Breakdown'!$C:$GQ, F$1, FALSE), " ")</f>
        <v>2</v>
      </c>
      <c r="G204" s="21">
        <f>IFERROR(VLOOKUP($C204, 'All Indicators - Breakdown'!$C:$GQ, G$1, FALSE), " ")</f>
        <v>1</v>
      </c>
      <c r="H204" s="21">
        <f>IFERROR(VLOOKUP($C204, 'All Indicators - Breakdown'!$C:$GQ, H$1, FALSE), " ")</f>
        <v>1</v>
      </c>
      <c r="I204" s="21">
        <f>IFERROR(VLOOKUP($C204, 'All Indicators - Breakdown'!$C:$GQ, I$1, FALSE), " ")</f>
        <v>1</v>
      </c>
    </row>
    <row r="205" spans="1:9" ht="16.3" hidden="1" thickTop="1" thickBot="1" x14ac:dyDescent="0.3">
      <c r="A205" s="20" t="s">
        <v>531</v>
      </c>
      <c r="B205" s="20" t="s">
        <v>556</v>
      </c>
      <c r="C205" s="20" t="s">
        <v>557</v>
      </c>
      <c r="D205" s="10">
        <f t="shared" si="6"/>
        <v>3</v>
      </c>
      <c r="E205" s="35">
        <f t="shared" si="7"/>
        <v>2.8</v>
      </c>
      <c r="F205" s="21">
        <f>IFERROR(VLOOKUP($C205, 'All Indicators - Breakdown'!$C:$GQ, F$1, FALSE), " ")</f>
        <v>4</v>
      </c>
      <c r="G205" s="21">
        <f>IFERROR(VLOOKUP($C205, 'All Indicators - Breakdown'!$C:$GQ, G$1, FALSE), " ")</f>
        <v>1</v>
      </c>
      <c r="H205" s="21">
        <f>IFERROR(VLOOKUP($C205, 'All Indicators - Breakdown'!$C:$GQ, H$1, FALSE), " ")</f>
        <v>5</v>
      </c>
      <c r="I205" s="21">
        <f>IFERROR(VLOOKUP($C205, 'All Indicators - Breakdown'!$C:$GQ, I$1, FALSE), " ")</f>
        <v>1</v>
      </c>
    </row>
    <row r="206" spans="1:9" ht="16.3" hidden="1" thickTop="1" thickBot="1" x14ac:dyDescent="0.3">
      <c r="A206" s="20" t="s">
        <v>531</v>
      </c>
      <c r="B206" s="20" t="s">
        <v>558</v>
      </c>
      <c r="C206" s="20" t="s">
        <v>559</v>
      </c>
      <c r="D206" s="10">
        <f t="shared" si="6"/>
        <v>2</v>
      </c>
      <c r="E206" s="35">
        <f t="shared" si="7"/>
        <v>1.5</v>
      </c>
      <c r="F206" s="21">
        <f>IFERROR(VLOOKUP($C206, 'All Indicators - Breakdown'!$C:$GQ, F$1, FALSE), " ")</f>
        <v>3</v>
      </c>
      <c r="G206" s="21">
        <f>IFERROR(VLOOKUP($C206, 'All Indicators - Breakdown'!$C:$GQ, G$1, FALSE), " ")</f>
        <v>1</v>
      </c>
      <c r="H206" s="21">
        <f>IFERROR(VLOOKUP($C206, 'All Indicators - Breakdown'!$C:$GQ, H$1, FALSE), " ")</f>
        <v>1</v>
      </c>
      <c r="I206" s="21">
        <f>IFERROR(VLOOKUP($C206, 'All Indicators - Breakdown'!$C:$GQ, I$1, FALSE), " ")</f>
        <v>1</v>
      </c>
    </row>
    <row r="207" spans="1:9" ht="16.3" hidden="1" thickTop="1" thickBot="1" x14ac:dyDescent="0.3">
      <c r="A207" s="20" t="s">
        <v>531</v>
      </c>
      <c r="B207" s="20" t="s">
        <v>560</v>
      </c>
      <c r="C207" s="20" t="s">
        <v>561</v>
      </c>
      <c r="D207" s="10">
        <f t="shared" si="6"/>
        <v>2</v>
      </c>
      <c r="E207" s="35">
        <f t="shared" si="7"/>
        <v>1.8</v>
      </c>
      <c r="F207" s="21">
        <f>IFERROR(VLOOKUP($C207, 'All Indicators - Breakdown'!$C:$GQ, F$1, FALSE), " ")</f>
        <v>4</v>
      </c>
      <c r="G207" s="21">
        <f>IFERROR(VLOOKUP($C207, 'All Indicators - Breakdown'!$C:$GQ, G$1, FALSE), " ")</f>
        <v>1</v>
      </c>
      <c r="H207" s="21">
        <f>IFERROR(VLOOKUP($C207, 'All Indicators - Breakdown'!$C:$GQ, H$1, FALSE), " ")</f>
        <v>1</v>
      </c>
      <c r="I207" s="21">
        <f>IFERROR(VLOOKUP($C207, 'All Indicators - Breakdown'!$C:$GQ, I$1, FALSE), " ")</f>
        <v>1</v>
      </c>
    </row>
    <row r="208" spans="1:9" ht="16.3" hidden="1" thickTop="1" thickBot="1" x14ac:dyDescent="0.3">
      <c r="A208" s="20" t="s">
        <v>531</v>
      </c>
      <c r="B208" s="20" t="s">
        <v>562</v>
      </c>
      <c r="C208" s="20" t="s">
        <v>563</v>
      </c>
      <c r="D208" s="10">
        <f t="shared" si="6"/>
        <v>1</v>
      </c>
      <c r="E208" s="35">
        <f t="shared" si="7"/>
        <v>1</v>
      </c>
      <c r="F208" s="21">
        <f>IFERROR(VLOOKUP($C208, 'All Indicators - Breakdown'!$C:$GQ, F$1, FALSE), " ")</f>
        <v>1</v>
      </c>
      <c r="G208" s="21">
        <f>IFERROR(VLOOKUP($C208, 'All Indicators - Breakdown'!$C:$GQ, G$1, FALSE), " ")</f>
        <v>1</v>
      </c>
      <c r="H208" s="21">
        <f>IFERROR(VLOOKUP($C208, 'All Indicators - Breakdown'!$C:$GQ, H$1, FALSE), " ")</f>
        <v>1</v>
      </c>
      <c r="I208" s="21">
        <f>IFERROR(VLOOKUP($C208, 'All Indicators - Breakdown'!$C:$GQ, I$1, FALSE), " ")</f>
        <v>1</v>
      </c>
    </row>
    <row r="209" spans="1:9" ht="16.3" thickTop="1" thickBot="1" x14ac:dyDescent="0.3">
      <c r="A209" s="20" t="s">
        <v>531</v>
      </c>
      <c r="B209" s="20" t="s">
        <v>564</v>
      </c>
      <c r="C209" s="20" t="s">
        <v>565</v>
      </c>
      <c r="D209" s="10">
        <f t="shared" si="6"/>
        <v>2</v>
      </c>
      <c r="E209" s="35">
        <f t="shared" si="7"/>
        <v>2</v>
      </c>
      <c r="F209" s="21">
        <f>IFERROR(VLOOKUP($C209, 'All Indicators - Breakdown'!$C:$GQ, F$1, FALSE), " ")</f>
        <v>5</v>
      </c>
      <c r="G209" s="21">
        <f>IFERROR(VLOOKUP($C209, 'All Indicators - Breakdown'!$C:$GQ, G$1, FALSE), " ")</f>
        <v>1</v>
      </c>
      <c r="H209" s="21">
        <f>IFERROR(VLOOKUP($C209, 'All Indicators - Breakdown'!$C:$GQ, H$1, FALSE), " ")</f>
        <v>1</v>
      </c>
      <c r="I209" s="21">
        <f>IFERROR(VLOOKUP($C209, 'All Indicators - Breakdown'!$C:$GQ, I$1, FALSE), " ")</f>
        <v>1</v>
      </c>
    </row>
    <row r="210" spans="1:9" ht="16.3" hidden="1" thickTop="1" thickBot="1" x14ac:dyDescent="0.3">
      <c r="A210" s="20" t="s">
        <v>531</v>
      </c>
      <c r="B210" s="20" t="s">
        <v>566</v>
      </c>
      <c r="C210" s="20" t="s">
        <v>567</v>
      </c>
      <c r="D210" s="10">
        <f t="shared" si="6"/>
        <v>3</v>
      </c>
      <c r="E210" s="35">
        <f t="shared" si="7"/>
        <v>2.8</v>
      </c>
      <c r="F210" s="21">
        <f>IFERROR(VLOOKUP($C210, 'All Indicators - Breakdown'!$C:$GQ, F$1, FALSE), " ")</f>
        <v>4</v>
      </c>
      <c r="G210" s="21">
        <f>IFERROR(VLOOKUP($C210, 'All Indicators - Breakdown'!$C:$GQ, G$1, FALSE), " ")</f>
        <v>1</v>
      </c>
      <c r="H210" s="21">
        <f>IFERROR(VLOOKUP($C210, 'All Indicators - Breakdown'!$C:$GQ, H$1, FALSE), " ")</f>
        <v>5</v>
      </c>
      <c r="I210" s="21">
        <f>IFERROR(VLOOKUP($C210, 'All Indicators - Breakdown'!$C:$GQ, I$1, FALSE), " ")</f>
        <v>1</v>
      </c>
    </row>
    <row r="211" spans="1:9" ht="16.3" hidden="1" thickTop="1" thickBot="1" x14ac:dyDescent="0.3">
      <c r="A211" s="20" t="s">
        <v>531</v>
      </c>
      <c r="B211" s="20" t="s">
        <v>568</v>
      </c>
      <c r="C211" s="20" t="s">
        <v>569</v>
      </c>
      <c r="D211" s="10">
        <f t="shared" si="6"/>
        <v>2</v>
      </c>
      <c r="E211" s="35">
        <f t="shared" si="7"/>
        <v>2.2999999999999998</v>
      </c>
      <c r="F211" s="21">
        <f>IFERROR(VLOOKUP($C211, 'All Indicators - Breakdown'!$C:$GQ, F$1, FALSE), " ")</f>
        <v>2</v>
      </c>
      <c r="G211" s="21">
        <f>IFERROR(VLOOKUP($C211, 'All Indicators - Breakdown'!$C:$GQ, G$1, FALSE), " ")</f>
        <v>1</v>
      </c>
      <c r="H211" s="21">
        <f>IFERROR(VLOOKUP($C211, 'All Indicators - Breakdown'!$C:$GQ, H$1, FALSE), " ")</f>
        <v>5</v>
      </c>
      <c r="I211" s="21">
        <f>IFERROR(VLOOKUP($C211, 'All Indicators - Breakdown'!$C:$GQ, I$1, FALSE), " ")</f>
        <v>1</v>
      </c>
    </row>
    <row r="212" spans="1:9" ht="16.3" hidden="1" thickTop="1" thickBot="1" x14ac:dyDescent="0.3">
      <c r="A212" s="20" t="s">
        <v>531</v>
      </c>
      <c r="B212" s="20" t="s">
        <v>570</v>
      </c>
      <c r="C212" s="20" t="s">
        <v>571</v>
      </c>
      <c r="D212" s="10">
        <f t="shared" si="6"/>
        <v>3</v>
      </c>
      <c r="E212" s="35">
        <f t="shared" si="7"/>
        <v>2.5</v>
      </c>
      <c r="F212" s="21">
        <f>IFERROR(VLOOKUP($C212, 'All Indicators - Breakdown'!$C:$GQ, F$1, FALSE), " ")</f>
        <v>3</v>
      </c>
      <c r="G212" s="21">
        <f>IFERROR(VLOOKUP($C212, 'All Indicators - Breakdown'!$C:$GQ, G$1, FALSE), " ")</f>
        <v>1</v>
      </c>
      <c r="H212" s="21">
        <f>IFERROR(VLOOKUP($C212, 'All Indicators - Breakdown'!$C:$GQ, H$1, FALSE), " ")</f>
        <v>5</v>
      </c>
      <c r="I212" s="21">
        <f>IFERROR(VLOOKUP($C212, 'All Indicators - Breakdown'!$C:$GQ, I$1, FALSE), " ")</f>
        <v>1</v>
      </c>
    </row>
    <row r="213" spans="1:9" ht="16.3" hidden="1" thickTop="1" thickBot="1" x14ac:dyDescent="0.3">
      <c r="A213" s="20" t="s">
        <v>531</v>
      </c>
      <c r="B213" s="20" t="s">
        <v>572</v>
      </c>
      <c r="C213" s="20" t="s">
        <v>573</v>
      </c>
      <c r="D213" s="10">
        <f t="shared" si="6"/>
        <v>3</v>
      </c>
      <c r="E213" s="35">
        <f t="shared" si="7"/>
        <v>2.5</v>
      </c>
      <c r="F213" s="21">
        <f>IFERROR(VLOOKUP($C213, 'All Indicators - Breakdown'!$C:$GQ, F$1, FALSE), " ")</f>
        <v>3</v>
      </c>
      <c r="G213" s="21">
        <f>IFERROR(VLOOKUP($C213, 'All Indicators - Breakdown'!$C:$GQ, G$1, FALSE), " ")</f>
        <v>1</v>
      </c>
      <c r="H213" s="21">
        <f>IFERROR(VLOOKUP($C213, 'All Indicators - Breakdown'!$C:$GQ, H$1, FALSE), " ")</f>
        <v>5</v>
      </c>
      <c r="I213" s="21">
        <f>IFERROR(VLOOKUP($C213, 'All Indicators - Breakdown'!$C:$GQ, I$1, FALSE), " ")</f>
        <v>1</v>
      </c>
    </row>
    <row r="214" spans="1:9" ht="16.3" hidden="1" thickTop="1" thickBot="1" x14ac:dyDescent="0.3">
      <c r="A214" s="20" t="s">
        <v>531</v>
      </c>
      <c r="B214" s="20" t="s">
        <v>574</v>
      </c>
      <c r="C214" s="20" t="s">
        <v>575</v>
      </c>
      <c r="D214" s="10">
        <f t="shared" si="6"/>
        <v>3</v>
      </c>
      <c r="E214" s="35">
        <f t="shared" si="7"/>
        <v>3</v>
      </c>
      <c r="F214" s="21">
        <f>IFERROR(VLOOKUP($C214, 'All Indicators - Breakdown'!$C:$GQ, F$1, FALSE), " ")</f>
        <v>4</v>
      </c>
      <c r="G214" s="21">
        <f>IFERROR(VLOOKUP($C214, 'All Indicators - Breakdown'!$C:$GQ, G$1, FALSE), " ")</f>
        <v>1</v>
      </c>
      <c r="H214" s="21">
        <f>IFERROR(VLOOKUP($C214, 'All Indicators - Breakdown'!$C:$GQ, H$1, FALSE), " ")</f>
        <v>5</v>
      </c>
      <c r="I214" s="21">
        <f>IFERROR(VLOOKUP($C214, 'All Indicators - Breakdown'!$C:$GQ, I$1, FALSE), " ")</f>
        <v>2</v>
      </c>
    </row>
    <row r="215" spans="1:9" ht="16.3" hidden="1" thickTop="1" thickBot="1" x14ac:dyDescent="0.3">
      <c r="A215" s="20" t="s">
        <v>531</v>
      </c>
      <c r="B215" s="20" t="s">
        <v>576</v>
      </c>
      <c r="C215" s="20" t="s">
        <v>577</v>
      </c>
      <c r="D215" s="10">
        <f t="shared" si="6"/>
        <v>3</v>
      </c>
      <c r="E215" s="35">
        <f t="shared" si="7"/>
        <v>2.8</v>
      </c>
      <c r="F215" s="21">
        <f>IFERROR(VLOOKUP($C215, 'All Indicators - Breakdown'!$C:$GQ, F$1, FALSE), " ")</f>
        <v>4</v>
      </c>
      <c r="G215" s="21">
        <f>IFERROR(VLOOKUP($C215, 'All Indicators - Breakdown'!$C:$GQ, G$1, FALSE), " ")</f>
        <v>1</v>
      </c>
      <c r="H215" s="21">
        <f>IFERROR(VLOOKUP($C215, 'All Indicators - Breakdown'!$C:$GQ, H$1, FALSE), " ")</f>
        <v>5</v>
      </c>
      <c r="I215" s="21">
        <f>IFERROR(VLOOKUP($C215, 'All Indicators - Breakdown'!$C:$GQ, I$1, FALSE), " ")</f>
        <v>1</v>
      </c>
    </row>
    <row r="216" spans="1:9" ht="16.3" hidden="1" thickTop="1" thickBot="1" x14ac:dyDescent="0.3">
      <c r="A216" s="20" t="s">
        <v>531</v>
      </c>
      <c r="B216" s="20" t="s">
        <v>578</v>
      </c>
      <c r="C216" s="20" t="s">
        <v>579</v>
      </c>
      <c r="D216" s="10">
        <f t="shared" si="6"/>
        <v>2</v>
      </c>
      <c r="E216" s="35">
        <f t="shared" si="7"/>
        <v>2.2999999999999998</v>
      </c>
      <c r="F216" s="21">
        <f>IFERROR(VLOOKUP($C216, 'All Indicators - Breakdown'!$C:$GQ, F$1, FALSE), " ")</f>
        <v>2</v>
      </c>
      <c r="G216" s="21">
        <f>IFERROR(VLOOKUP($C216, 'All Indicators - Breakdown'!$C:$GQ, G$1, FALSE), " ")</f>
        <v>1</v>
      </c>
      <c r="H216" s="21">
        <f>IFERROR(VLOOKUP($C216, 'All Indicators - Breakdown'!$C:$GQ, H$1, FALSE), " ")</f>
        <v>5</v>
      </c>
      <c r="I216" s="21">
        <f>IFERROR(VLOOKUP($C216, 'All Indicators - Breakdown'!$C:$GQ, I$1, FALSE), " ")</f>
        <v>1</v>
      </c>
    </row>
    <row r="217" spans="1:9" ht="16.3" hidden="1" thickTop="1" thickBot="1" x14ac:dyDescent="0.3">
      <c r="A217" s="20" t="s">
        <v>531</v>
      </c>
      <c r="B217" s="20" t="s">
        <v>580</v>
      </c>
      <c r="C217" s="20" t="s">
        <v>581</v>
      </c>
      <c r="D217" s="10">
        <f t="shared" si="6"/>
        <v>2</v>
      </c>
      <c r="E217" s="35">
        <f t="shared" si="7"/>
        <v>1.8</v>
      </c>
      <c r="F217" s="21">
        <f>IFERROR(VLOOKUP($C217, 'All Indicators - Breakdown'!$C:$GQ, F$1, FALSE), " ")</f>
        <v>1</v>
      </c>
      <c r="G217" s="21">
        <f>IFERROR(VLOOKUP($C217, 'All Indicators - Breakdown'!$C:$GQ, G$1, FALSE), " ")</f>
        <v>1</v>
      </c>
      <c r="H217" s="21">
        <f>IFERROR(VLOOKUP($C217, 'All Indicators - Breakdown'!$C:$GQ, H$1, FALSE), " ")</f>
        <v>4</v>
      </c>
      <c r="I217" s="21">
        <f>IFERROR(VLOOKUP($C217, 'All Indicators - Breakdown'!$C:$GQ, I$1, FALSE), " ")</f>
        <v>1</v>
      </c>
    </row>
    <row r="218" spans="1:9" ht="16.3" hidden="1" thickTop="1" thickBot="1" x14ac:dyDescent="0.3">
      <c r="A218" s="20" t="s">
        <v>531</v>
      </c>
      <c r="B218" s="20" t="s">
        <v>582</v>
      </c>
      <c r="C218" s="20" t="s">
        <v>583</v>
      </c>
      <c r="D218" s="10">
        <f t="shared" si="6"/>
        <v>3</v>
      </c>
      <c r="E218" s="35">
        <f t="shared" si="7"/>
        <v>3</v>
      </c>
      <c r="F218" s="21">
        <f>IFERROR(VLOOKUP($C218, 'All Indicators - Breakdown'!$C:$GQ, F$1, FALSE), " ")</f>
        <v>5</v>
      </c>
      <c r="G218" s="21">
        <f>IFERROR(VLOOKUP($C218, 'All Indicators - Breakdown'!$C:$GQ, G$1, FALSE), " ")</f>
        <v>1</v>
      </c>
      <c r="H218" s="21">
        <f>IFERROR(VLOOKUP($C218, 'All Indicators - Breakdown'!$C:$GQ, H$1, FALSE), " ")</f>
        <v>5</v>
      </c>
      <c r="I218" s="21">
        <f>IFERROR(VLOOKUP($C218, 'All Indicators - Breakdown'!$C:$GQ, I$1, FALSE), " ")</f>
        <v>1</v>
      </c>
    </row>
    <row r="219" spans="1:9" ht="16.3" hidden="1" thickTop="1" thickBot="1" x14ac:dyDescent="0.3">
      <c r="A219" s="20" t="s">
        <v>531</v>
      </c>
      <c r="B219" s="20" t="s">
        <v>584</v>
      </c>
      <c r="C219" s="20" t="s">
        <v>585</v>
      </c>
      <c r="D219" s="10">
        <f t="shared" si="6"/>
        <v>3</v>
      </c>
      <c r="E219" s="35">
        <f t="shared" si="7"/>
        <v>3</v>
      </c>
      <c r="F219" s="21">
        <f>IFERROR(VLOOKUP($C219, 'All Indicators - Breakdown'!$C:$GQ, F$1, FALSE), " ")</f>
        <v>4</v>
      </c>
      <c r="G219" s="21">
        <f>IFERROR(VLOOKUP($C219, 'All Indicators - Breakdown'!$C:$GQ, G$1, FALSE), " ")</f>
        <v>1</v>
      </c>
      <c r="H219" s="21">
        <f>IFERROR(VLOOKUP($C219, 'All Indicators - Breakdown'!$C:$GQ, H$1, FALSE), " ")</f>
        <v>5</v>
      </c>
      <c r="I219" s="21">
        <f>IFERROR(VLOOKUP($C219, 'All Indicators - Breakdown'!$C:$GQ, I$1, FALSE), " ")</f>
        <v>2</v>
      </c>
    </row>
    <row r="220" spans="1:9" ht="16.3" hidden="1" thickTop="1" thickBot="1" x14ac:dyDescent="0.3">
      <c r="A220" s="20" t="s">
        <v>531</v>
      </c>
      <c r="B220" s="20" t="s">
        <v>586</v>
      </c>
      <c r="C220" s="20" t="s">
        <v>587</v>
      </c>
      <c r="D220" s="10">
        <f t="shared" si="6"/>
        <v>3</v>
      </c>
      <c r="E220" s="35">
        <f t="shared" si="7"/>
        <v>2.8</v>
      </c>
      <c r="F220" s="21">
        <f>IFERROR(VLOOKUP($C220, 'All Indicators - Breakdown'!$C:$GQ, F$1, FALSE), " ")</f>
        <v>4</v>
      </c>
      <c r="G220" s="21">
        <f>IFERROR(VLOOKUP($C220, 'All Indicators - Breakdown'!$C:$GQ, G$1, FALSE), " ")</f>
        <v>1</v>
      </c>
      <c r="H220" s="21">
        <f>IFERROR(VLOOKUP($C220, 'All Indicators - Breakdown'!$C:$GQ, H$1, FALSE), " ")</f>
        <v>5</v>
      </c>
      <c r="I220" s="21">
        <f>IFERROR(VLOOKUP($C220, 'All Indicators - Breakdown'!$C:$GQ, I$1, FALSE), " ")</f>
        <v>1</v>
      </c>
    </row>
    <row r="221" spans="1:9" ht="16.3" hidden="1" thickTop="1" thickBot="1" x14ac:dyDescent="0.3">
      <c r="A221" s="20" t="s">
        <v>588</v>
      </c>
      <c r="B221" s="20" t="s">
        <v>589</v>
      </c>
      <c r="C221" s="20" t="s">
        <v>590</v>
      </c>
      <c r="D221" s="10">
        <f t="shared" si="6"/>
        <v>3</v>
      </c>
      <c r="E221" s="35">
        <f t="shared" si="7"/>
        <v>2.5</v>
      </c>
      <c r="F221" s="21">
        <f>IFERROR(VLOOKUP($C221, 'All Indicators - Breakdown'!$C:$GQ, F$1, FALSE), " ")</f>
        <v>4</v>
      </c>
      <c r="G221" s="21">
        <f>IFERROR(VLOOKUP($C221, 'All Indicators - Breakdown'!$C:$GQ, G$1, FALSE), " ")</f>
        <v>1</v>
      </c>
      <c r="H221" s="21">
        <f>IFERROR(VLOOKUP($C221, 'All Indicators - Breakdown'!$C:$GQ, H$1, FALSE), " ")</f>
        <v>4</v>
      </c>
      <c r="I221" s="21">
        <f>IFERROR(VLOOKUP($C221, 'All Indicators - Breakdown'!$C:$GQ, I$1, FALSE), " ")</f>
        <v>1</v>
      </c>
    </row>
    <row r="222" spans="1:9" ht="16.3" thickTop="1" thickBot="1" x14ac:dyDescent="0.3">
      <c r="A222" s="20" t="s">
        <v>588</v>
      </c>
      <c r="B222" s="20" t="s">
        <v>591</v>
      </c>
      <c r="C222" s="20" t="s">
        <v>592</v>
      </c>
      <c r="D222" s="10">
        <f t="shared" si="6"/>
        <v>3</v>
      </c>
      <c r="E222" s="35">
        <f t="shared" si="7"/>
        <v>3</v>
      </c>
      <c r="F222" s="21">
        <f>IFERROR(VLOOKUP($C222, 'All Indicators - Breakdown'!$C:$GQ, F$1, FALSE), " ")</f>
        <v>5</v>
      </c>
      <c r="G222" s="21">
        <f>IFERROR(VLOOKUP($C222, 'All Indicators - Breakdown'!$C:$GQ, G$1, FALSE), " ")</f>
        <v>1</v>
      </c>
      <c r="H222" s="21">
        <f>IFERROR(VLOOKUP($C222, 'All Indicators - Breakdown'!$C:$GQ, H$1, FALSE), " ")</f>
        <v>5</v>
      </c>
      <c r="I222" s="21">
        <f>IFERROR(VLOOKUP($C222, 'All Indicators - Breakdown'!$C:$GQ, I$1, FALSE), " ")</f>
        <v>1</v>
      </c>
    </row>
    <row r="223" spans="1:9" ht="16.3" thickTop="1" thickBot="1" x14ac:dyDescent="0.3">
      <c r="A223" s="20" t="s">
        <v>588</v>
      </c>
      <c r="B223" s="20" t="s">
        <v>593</v>
      </c>
      <c r="C223" s="20" t="s">
        <v>594</v>
      </c>
      <c r="D223" s="10">
        <f t="shared" si="6"/>
        <v>3</v>
      </c>
      <c r="E223" s="35">
        <f t="shared" si="7"/>
        <v>2.8</v>
      </c>
      <c r="F223" s="21">
        <f>IFERROR(VLOOKUP($C223, 'All Indicators - Breakdown'!$C:$GQ, F$1, FALSE), " ")</f>
        <v>4</v>
      </c>
      <c r="G223" s="21">
        <f>IFERROR(VLOOKUP($C223, 'All Indicators - Breakdown'!$C:$GQ, G$1, FALSE), " ")</f>
        <v>1</v>
      </c>
      <c r="H223" s="21">
        <f>IFERROR(VLOOKUP($C223, 'All Indicators - Breakdown'!$C:$GQ, H$1, FALSE), " ")</f>
        <v>5</v>
      </c>
      <c r="I223" s="21">
        <f>IFERROR(VLOOKUP($C223, 'All Indicators - Breakdown'!$C:$GQ, I$1, FALSE), " ")</f>
        <v>1</v>
      </c>
    </row>
    <row r="224" spans="1:9" ht="16.3" hidden="1" thickTop="1" thickBot="1" x14ac:dyDescent="0.3">
      <c r="A224" s="20" t="s">
        <v>588</v>
      </c>
      <c r="B224" s="20" t="s">
        <v>595</v>
      </c>
      <c r="C224" s="20" t="s">
        <v>596</v>
      </c>
      <c r="D224" s="10">
        <f t="shared" si="6"/>
        <v>3</v>
      </c>
      <c r="E224" s="35">
        <f t="shared" si="7"/>
        <v>2.5</v>
      </c>
      <c r="F224" s="21">
        <f>IFERROR(VLOOKUP($C224, 'All Indicators - Breakdown'!$C:$GQ, F$1, FALSE), " ")</f>
        <v>3</v>
      </c>
      <c r="G224" s="21">
        <f>IFERROR(VLOOKUP($C224, 'All Indicators - Breakdown'!$C:$GQ, G$1, FALSE), " ")</f>
        <v>1</v>
      </c>
      <c r="H224" s="21">
        <f>IFERROR(VLOOKUP($C224, 'All Indicators - Breakdown'!$C:$GQ, H$1, FALSE), " ")</f>
        <v>5</v>
      </c>
      <c r="I224" s="21">
        <f>IFERROR(VLOOKUP($C224, 'All Indicators - Breakdown'!$C:$GQ, I$1, FALSE), " ")</f>
        <v>1</v>
      </c>
    </row>
    <row r="225" spans="1:9" ht="16.3" hidden="1" thickTop="1" thickBot="1" x14ac:dyDescent="0.3">
      <c r="A225" s="20" t="s">
        <v>588</v>
      </c>
      <c r="B225" s="20" t="s">
        <v>597</v>
      </c>
      <c r="C225" s="20" t="s">
        <v>598</v>
      </c>
      <c r="D225" s="10">
        <f t="shared" si="6"/>
        <v>3</v>
      </c>
      <c r="E225" s="35">
        <f t="shared" si="7"/>
        <v>3</v>
      </c>
      <c r="F225" s="21">
        <f>IFERROR(VLOOKUP($C225, 'All Indicators - Breakdown'!$C:$GQ, F$1, FALSE), " ")</f>
        <v>4</v>
      </c>
      <c r="G225" s="21">
        <f>IFERROR(VLOOKUP($C225, 'All Indicators - Breakdown'!$C:$GQ, G$1, FALSE), " ")</f>
        <v>1</v>
      </c>
      <c r="H225" s="21">
        <f>IFERROR(VLOOKUP($C225, 'All Indicators - Breakdown'!$C:$GQ, H$1, FALSE), " ")</f>
        <v>5</v>
      </c>
      <c r="I225" s="21">
        <f>IFERROR(VLOOKUP($C225, 'All Indicators - Breakdown'!$C:$GQ, I$1, FALSE), " ")</f>
        <v>2</v>
      </c>
    </row>
    <row r="226" spans="1:9" ht="16.3" hidden="1" thickTop="1" thickBot="1" x14ac:dyDescent="0.3">
      <c r="A226" s="20" t="s">
        <v>588</v>
      </c>
      <c r="B226" s="20" t="s">
        <v>599</v>
      </c>
      <c r="C226" s="20" t="s">
        <v>600</v>
      </c>
      <c r="D226" s="10">
        <f t="shared" si="6"/>
        <v>3</v>
      </c>
      <c r="E226" s="35">
        <f t="shared" si="7"/>
        <v>3</v>
      </c>
      <c r="F226" s="21">
        <f>IFERROR(VLOOKUP($C226, 'All Indicators - Breakdown'!$C:$GQ, F$1, FALSE), " ")</f>
        <v>4</v>
      </c>
      <c r="G226" s="21">
        <f>IFERROR(VLOOKUP($C226, 'All Indicators - Breakdown'!$C:$GQ, G$1, FALSE), " ")</f>
        <v>1</v>
      </c>
      <c r="H226" s="21">
        <f>IFERROR(VLOOKUP($C226, 'All Indicators - Breakdown'!$C:$GQ, H$1, FALSE), " ")</f>
        <v>5</v>
      </c>
      <c r="I226" s="21">
        <f>IFERROR(VLOOKUP($C226, 'All Indicators - Breakdown'!$C:$GQ, I$1, FALSE), " ")</f>
        <v>2</v>
      </c>
    </row>
    <row r="227" spans="1:9" ht="16.3" hidden="1" thickTop="1" thickBot="1" x14ac:dyDescent="0.3">
      <c r="A227" s="20" t="s">
        <v>588</v>
      </c>
      <c r="B227" s="20" t="s">
        <v>601</v>
      </c>
      <c r="C227" s="20" t="s">
        <v>602</v>
      </c>
      <c r="D227" s="10">
        <f t="shared" si="6"/>
        <v>3</v>
      </c>
      <c r="E227" s="35">
        <f t="shared" si="7"/>
        <v>3</v>
      </c>
      <c r="F227" s="21">
        <f>IFERROR(VLOOKUP($C227, 'All Indicators - Breakdown'!$C:$GQ, F$1, FALSE), " ")</f>
        <v>5</v>
      </c>
      <c r="G227" s="21">
        <f>IFERROR(VLOOKUP($C227, 'All Indicators - Breakdown'!$C:$GQ, G$1, FALSE), " ")</f>
        <v>1</v>
      </c>
      <c r="H227" s="21">
        <f>IFERROR(VLOOKUP($C227, 'All Indicators - Breakdown'!$C:$GQ, H$1, FALSE), " ")</f>
        <v>5</v>
      </c>
      <c r="I227" s="21">
        <f>IFERROR(VLOOKUP($C227, 'All Indicators - Breakdown'!$C:$GQ, I$1, FALSE), " ")</f>
        <v>1</v>
      </c>
    </row>
    <row r="228" spans="1:9" ht="16.3" hidden="1" thickTop="1" thickBot="1" x14ac:dyDescent="0.3">
      <c r="A228" s="20" t="s">
        <v>588</v>
      </c>
      <c r="B228" s="20" t="s">
        <v>603</v>
      </c>
      <c r="C228" s="20" t="s">
        <v>604</v>
      </c>
      <c r="D228" s="10">
        <f t="shared" si="6"/>
        <v>3</v>
      </c>
      <c r="E228" s="35">
        <f t="shared" si="7"/>
        <v>3.3</v>
      </c>
      <c r="F228" s="21">
        <f>IFERROR(VLOOKUP($C228, 'All Indicators - Breakdown'!$C:$GQ, F$1, FALSE), " ")</f>
        <v>4</v>
      </c>
      <c r="G228" s="21">
        <f>IFERROR(VLOOKUP($C228, 'All Indicators - Breakdown'!$C:$GQ, G$1, FALSE), " ")</f>
        <v>1</v>
      </c>
      <c r="H228" s="21">
        <f>IFERROR(VLOOKUP($C228, 'All Indicators - Breakdown'!$C:$GQ, H$1, FALSE), " ")</f>
        <v>5</v>
      </c>
      <c r="I228" s="21">
        <f>IFERROR(VLOOKUP($C228, 'All Indicators - Breakdown'!$C:$GQ, I$1, FALSE), " ")</f>
        <v>3</v>
      </c>
    </row>
    <row r="229" spans="1:9" ht="16.3" hidden="1" thickTop="1" thickBot="1" x14ac:dyDescent="0.3">
      <c r="A229" s="20" t="s">
        <v>588</v>
      </c>
      <c r="B229" s="20" t="s">
        <v>605</v>
      </c>
      <c r="C229" s="20" t="s">
        <v>606</v>
      </c>
      <c r="D229" s="10">
        <f t="shared" si="6"/>
        <v>3</v>
      </c>
      <c r="E229" s="35">
        <f t="shared" si="7"/>
        <v>3</v>
      </c>
      <c r="F229" s="21">
        <f>IFERROR(VLOOKUP($C229, 'All Indicators - Breakdown'!$C:$GQ, F$1, FALSE), " ")</f>
        <v>4</v>
      </c>
      <c r="G229" s="21">
        <f>IFERROR(VLOOKUP($C229, 'All Indicators - Breakdown'!$C:$GQ, G$1, FALSE), " ")</f>
        <v>1</v>
      </c>
      <c r="H229" s="21">
        <f>IFERROR(VLOOKUP($C229, 'All Indicators - Breakdown'!$C:$GQ, H$1, FALSE), " ")</f>
        <v>5</v>
      </c>
      <c r="I229" s="21">
        <f>IFERROR(VLOOKUP($C229, 'All Indicators - Breakdown'!$C:$GQ, I$1, FALSE), " ")</f>
        <v>2</v>
      </c>
    </row>
    <row r="230" spans="1:9" ht="16.3" hidden="1" thickTop="1" thickBot="1" x14ac:dyDescent="0.3">
      <c r="A230" s="20" t="s">
        <v>588</v>
      </c>
      <c r="B230" s="20" t="s">
        <v>607</v>
      </c>
      <c r="C230" s="20" t="s">
        <v>608</v>
      </c>
      <c r="D230" s="10">
        <f t="shared" si="6"/>
        <v>2</v>
      </c>
      <c r="E230" s="35">
        <f t="shared" si="7"/>
        <v>2.2999999999999998</v>
      </c>
      <c r="F230" s="21">
        <f>IFERROR(VLOOKUP($C230, 'All Indicators - Breakdown'!$C:$GQ, F$1, FALSE), " ")</f>
        <v>5</v>
      </c>
      <c r="G230" s="21">
        <f>IFERROR(VLOOKUP($C230, 'All Indicators - Breakdown'!$C:$GQ, G$1, FALSE), " ")</f>
        <v>1</v>
      </c>
      <c r="H230" s="21">
        <f>IFERROR(VLOOKUP($C230, 'All Indicators - Breakdown'!$C:$GQ, H$1, FALSE), " ")</f>
        <v>2</v>
      </c>
      <c r="I230" s="21">
        <f>IFERROR(VLOOKUP($C230, 'All Indicators - Breakdown'!$C:$GQ, I$1, FALSE), " ")</f>
        <v>1</v>
      </c>
    </row>
    <row r="231" spans="1:9" ht="16.3" hidden="1" thickTop="1" thickBot="1" x14ac:dyDescent="0.3">
      <c r="A231" s="20" t="s">
        <v>588</v>
      </c>
      <c r="B231" s="20" t="s">
        <v>609</v>
      </c>
      <c r="C231" s="20" t="s">
        <v>610</v>
      </c>
      <c r="D231" s="10">
        <f t="shared" si="6"/>
        <v>3</v>
      </c>
      <c r="E231" s="35">
        <f t="shared" si="7"/>
        <v>2.5</v>
      </c>
      <c r="F231" s="21">
        <f>IFERROR(VLOOKUP($C231, 'All Indicators - Breakdown'!$C:$GQ, F$1, FALSE), " ")</f>
        <v>3</v>
      </c>
      <c r="G231" s="21">
        <f>IFERROR(VLOOKUP($C231, 'All Indicators - Breakdown'!$C:$GQ, G$1, FALSE), " ")</f>
        <v>1</v>
      </c>
      <c r="H231" s="21">
        <f>IFERROR(VLOOKUP($C231, 'All Indicators - Breakdown'!$C:$GQ, H$1, FALSE), " ")</f>
        <v>5</v>
      </c>
      <c r="I231" s="21">
        <f>IFERROR(VLOOKUP($C231, 'All Indicators - Breakdown'!$C:$GQ, I$1, FALSE), " ")</f>
        <v>1</v>
      </c>
    </row>
    <row r="232" spans="1:9" ht="16.3" hidden="1" thickTop="1" thickBot="1" x14ac:dyDescent="0.3">
      <c r="A232" s="20" t="s">
        <v>588</v>
      </c>
      <c r="B232" s="20" t="s">
        <v>611</v>
      </c>
      <c r="C232" s="20" t="s">
        <v>612</v>
      </c>
      <c r="D232" s="10">
        <f t="shared" si="6"/>
        <v>3</v>
      </c>
      <c r="E232" s="35">
        <f t="shared" si="7"/>
        <v>3</v>
      </c>
      <c r="F232" s="21">
        <f>IFERROR(VLOOKUP($C232, 'All Indicators - Breakdown'!$C:$GQ, F$1, FALSE), " ")</f>
        <v>5</v>
      </c>
      <c r="G232" s="21">
        <f>IFERROR(VLOOKUP($C232, 'All Indicators - Breakdown'!$C:$GQ, G$1, FALSE), " ")</f>
        <v>1</v>
      </c>
      <c r="H232" s="21">
        <f>IFERROR(VLOOKUP($C232, 'All Indicators - Breakdown'!$C:$GQ, H$1, FALSE), " ")</f>
        <v>5</v>
      </c>
      <c r="I232" s="21">
        <f>IFERROR(VLOOKUP($C232, 'All Indicators - Breakdown'!$C:$GQ, I$1, FALSE), " ")</f>
        <v>1</v>
      </c>
    </row>
    <row r="233" spans="1:9" ht="16.3" hidden="1" thickTop="1" thickBot="1" x14ac:dyDescent="0.3">
      <c r="A233" s="20" t="s">
        <v>588</v>
      </c>
      <c r="B233" s="20" t="s">
        <v>613</v>
      </c>
      <c r="C233" s="20" t="s">
        <v>614</v>
      </c>
      <c r="D233" s="10">
        <f t="shared" si="6"/>
        <v>2</v>
      </c>
      <c r="E233" s="35">
        <f t="shared" si="7"/>
        <v>2</v>
      </c>
      <c r="F233" s="21">
        <f>IFERROR(VLOOKUP($C233, 'All Indicators - Breakdown'!$C:$GQ, F$1, FALSE), " ")</f>
        <v>4</v>
      </c>
      <c r="G233" s="21">
        <f>IFERROR(VLOOKUP($C233, 'All Indicators - Breakdown'!$C:$GQ, G$1, FALSE), " ")</f>
        <v>1</v>
      </c>
      <c r="H233" s="21">
        <f>IFERROR(VLOOKUP($C233, 'All Indicators - Breakdown'!$C:$GQ, H$1, FALSE), " ")</f>
        <v>2</v>
      </c>
      <c r="I233" s="21">
        <f>IFERROR(VLOOKUP($C233, 'All Indicators - Breakdown'!$C:$GQ, I$1, FALSE), " ")</f>
        <v>1</v>
      </c>
    </row>
    <row r="234" spans="1:9" ht="16.3" hidden="1" thickTop="1" thickBot="1" x14ac:dyDescent="0.3">
      <c r="A234" s="20" t="s">
        <v>588</v>
      </c>
      <c r="B234" s="20" t="s">
        <v>615</v>
      </c>
      <c r="C234" s="20" t="s">
        <v>616</v>
      </c>
      <c r="D234" s="10">
        <f t="shared" si="6"/>
        <v>3</v>
      </c>
      <c r="E234" s="35">
        <f t="shared" si="7"/>
        <v>3</v>
      </c>
      <c r="F234" s="21">
        <f>IFERROR(VLOOKUP($C234, 'All Indicators - Breakdown'!$C:$GQ, F$1, FALSE), " ")</f>
        <v>5</v>
      </c>
      <c r="G234" s="21">
        <f>IFERROR(VLOOKUP($C234, 'All Indicators - Breakdown'!$C:$GQ, G$1, FALSE), " ")</f>
        <v>1</v>
      </c>
      <c r="H234" s="21">
        <f>IFERROR(VLOOKUP($C234, 'All Indicators - Breakdown'!$C:$GQ, H$1, FALSE), " ")</f>
        <v>5</v>
      </c>
      <c r="I234" s="21">
        <f>IFERROR(VLOOKUP($C234, 'All Indicators - Breakdown'!$C:$GQ, I$1, FALSE), " ")</f>
        <v>1</v>
      </c>
    </row>
    <row r="235" spans="1:9" ht="16.3" thickTop="1" thickBot="1" x14ac:dyDescent="0.3">
      <c r="A235" s="20" t="s">
        <v>588</v>
      </c>
      <c r="B235" s="20" t="s">
        <v>617</v>
      </c>
      <c r="C235" s="20" t="s">
        <v>618</v>
      </c>
      <c r="D235" s="10">
        <f t="shared" si="6"/>
        <v>2</v>
      </c>
      <c r="E235" s="35">
        <f t="shared" si="7"/>
        <v>2</v>
      </c>
      <c r="F235" s="21">
        <f>IFERROR(VLOOKUP($C235, 'All Indicators - Breakdown'!$C:$GQ, F$1, FALSE), " ")</f>
        <v>5</v>
      </c>
      <c r="G235" s="21">
        <f>IFERROR(VLOOKUP($C235, 'All Indicators - Breakdown'!$C:$GQ, G$1, FALSE), " ")</f>
        <v>1</v>
      </c>
      <c r="H235" s="21">
        <f>IFERROR(VLOOKUP($C235, 'All Indicators - Breakdown'!$C:$GQ, H$1, FALSE), " ")</f>
        <v>1</v>
      </c>
      <c r="I235" s="21">
        <f>IFERROR(VLOOKUP($C235, 'All Indicators - Breakdown'!$C:$GQ, I$1, FALSE), " ")</f>
        <v>1</v>
      </c>
    </row>
    <row r="236" spans="1:9" ht="16.3" hidden="1" thickTop="1" thickBot="1" x14ac:dyDescent="0.3">
      <c r="A236" s="20" t="s">
        <v>588</v>
      </c>
      <c r="B236" s="20" t="s">
        <v>619</v>
      </c>
      <c r="C236" s="20" t="s">
        <v>620</v>
      </c>
      <c r="D236" s="10">
        <f t="shared" si="6"/>
        <v>2</v>
      </c>
      <c r="E236" s="35">
        <f t="shared" si="7"/>
        <v>2.2999999999999998</v>
      </c>
      <c r="F236" s="21">
        <f>IFERROR(VLOOKUP($C236, 'All Indicators - Breakdown'!$C:$GQ, F$1, FALSE), " ")</f>
        <v>4</v>
      </c>
      <c r="G236" s="21">
        <f>IFERROR(VLOOKUP($C236, 'All Indicators - Breakdown'!$C:$GQ, G$1, FALSE), " ")</f>
        <v>1</v>
      </c>
      <c r="H236" s="21">
        <f>IFERROR(VLOOKUP($C236, 'All Indicators - Breakdown'!$C:$GQ, H$1, FALSE), " ")</f>
        <v>3</v>
      </c>
      <c r="I236" s="21">
        <f>IFERROR(VLOOKUP($C236, 'All Indicators - Breakdown'!$C:$GQ, I$1, FALSE), " ")</f>
        <v>1</v>
      </c>
    </row>
    <row r="237" spans="1:9" ht="16.3" hidden="1" thickTop="1" thickBot="1" x14ac:dyDescent="0.3">
      <c r="A237" s="20" t="s">
        <v>588</v>
      </c>
      <c r="B237" s="20" t="s">
        <v>621</v>
      </c>
      <c r="C237" s="20" t="s">
        <v>622</v>
      </c>
      <c r="D237" s="10">
        <f t="shared" si="6"/>
        <v>3</v>
      </c>
      <c r="E237" s="35">
        <f t="shared" si="7"/>
        <v>3</v>
      </c>
      <c r="F237" s="21">
        <f>IFERROR(VLOOKUP($C237, 'All Indicators - Breakdown'!$C:$GQ, F$1, FALSE), " ")</f>
        <v>5</v>
      </c>
      <c r="G237" s="21">
        <f>IFERROR(VLOOKUP($C237, 'All Indicators - Breakdown'!$C:$GQ, G$1, FALSE), " ")</f>
        <v>1</v>
      </c>
      <c r="H237" s="21">
        <f>IFERROR(VLOOKUP($C237, 'All Indicators - Breakdown'!$C:$GQ, H$1, FALSE), " ")</f>
        <v>5</v>
      </c>
      <c r="I237" s="21">
        <f>IFERROR(VLOOKUP($C237, 'All Indicators - Breakdown'!$C:$GQ, I$1, FALSE), " ")</f>
        <v>1</v>
      </c>
    </row>
    <row r="238" spans="1:9" ht="16.3" hidden="1" thickTop="1" thickBot="1" x14ac:dyDescent="0.3">
      <c r="A238" s="20" t="s">
        <v>623</v>
      </c>
      <c r="B238" s="20" t="s">
        <v>623</v>
      </c>
      <c r="C238" s="20" t="s">
        <v>624</v>
      </c>
      <c r="D238" s="10">
        <f t="shared" si="6"/>
        <v>3</v>
      </c>
      <c r="E238" s="35">
        <f t="shared" si="7"/>
        <v>3</v>
      </c>
      <c r="F238" s="21">
        <f>IFERROR(VLOOKUP($C238, 'All Indicators - Breakdown'!$C:$GQ, F$1, FALSE), " ")</f>
        <v>4</v>
      </c>
      <c r="G238" s="21">
        <f>IFERROR(VLOOKUP($C238, 'All Indicators - Breakdown'!$C:$GQ, G$1, FALSE), " ")</f>
        <v>1</v>
      </c>
      <c r="H238" s="21">
        <f>IFERROR(VLOOKUP($C238, 'All Indicators - Breakdown'!$C:$GQ, H$1, FALSE), " ")</f>
        <v>5</v>
      </c>
      <c r="I238" s="21">
        <f>IFERROR(VLOOKUP($C238, 'All Indicators - Breakdown'!$C:$GQ, I$1, FALSE), " ")</f>
        <v>2</v>
      </c>
    </row>
    <row r="239" spans="1:9" ht="16.3" hidden="1" thickTop="1" thickBot="1" x14ac:dyDescent="0.3">
      <c r="A239" s="20" t="s">
        <v>623</v>
      </c>
      <c r="B239" s="20" t="s">
        <v>625</v>
      </c>
      <c r="C239" s="20" t="s">
        <v>626</v>
      </c>
      <c r="D239" s="10">
        <f t="shared" si="6"/>
        <v>3</v>
      </c>
      <c r="E239" s="35">
        <f t="shared" si="7"/>
        <v>3</v>
      </c>
      <c r="F239" s="21">
        <f>IFERROR(VLOOKUP($C239, 'All Indicators - Breakdown'!$C:$GQ, F$1, FALSE), " ")</f>
        <v>4</v>
      </c>
      <c r="G239" s="21">
        <f>IFERROR(VLOOKUP($C239, 'All Indicators - Breakdown'!$C:$GQ, G$1, FALSE), " ")</f>
        <v>1</v>
      </c>
      <c r="H239" s="21">
        <f>IFERROR(VLOOKUP($C239, 'All Indicators - Breakdown'!$C:$GQ, H$1, FALSE), " ")</f>
        <v>5</v>
      </c>
      <c r="I239" s="21">
        <f>IFERROR(VLOOKUP($C239, 'All Indicators - Breakdown'!$C:$GQ, I$1, FALSE), " ")</f>
        <v>2</v>
      </c>
    </row>
    <row r="240" spans="1:9" ht="16.3" thickTop="1" thickBot="1" x14ac:dyDescent="0.3">
      <c r="A240" s="20" t="s">
        <v>623</v>
      </c>
      <c r="B240" s="20" t="s">
        <v>627</v>
      </c>
      <c r="C240" s="20" t="s">
        <v>628</v>
      </c>
      <c r="D240" s="10">
        <f t="shared" si="6"/>
        <v>3</v>
      </c>
      <c r="E240" s="35">
        <f t="shared" si="7"/>
        <v>3.3</v>
      </c>
      <c r="F240" s="21">
        <f>IFERROR(VLOOKUP($C240, 'All Indicators - Breakdown'!$C:$GQ, F$1, FALSE), " ")</f>
        <v>5</v>
      </c>
      <c r="G240" s="21">
        <f>IFERROR(VLOOKUP($C240, 'All Indicators - Breakdown'!$C:$GQ, G$1, FALSE), " ")</f>
        <v>1</v>
      </c>
      <c r="H240" s="21">
        <f>IFERROR(VLOOKUP($C240, 'All Indicators - Breakdown'!$C:$GQ, H$1, FALSE), " ")</f>
        <v>5</v>
      </c>
      <c r="I240" s="21">
        <f>IFERROR(VLOOKUP($C240, 'All Indicators - Breakdown'!$C:$GQ, I$1, FALSE), " ")</f>
        <v>2</v>
      </c>
    </row>
    <row r="241" spans="1:9" ht="16.3" thickTop="1" thickBot="1" x14ac:dyDescent="0.3">
      <c r="A241" s="20" t="s">
        <v>623</v>
      </c>
      <c r="B241" s="20" t="s">
        <v>629</v>
      </c>
      <c r="C241" s="20" t="s">
        <v>630</v>
      </c>
      <c r="D241" s="10">
        <f t="shared" si="6"/>
        <v>3</v>
      </c>
      <c r="E241" s="35">
        <f t="shared" si="7"/>
        <v>2.8</v>
      </c>
      <c r="F241" s="21">
        <f>IFERROR(VLOOKUP($C241, 'All Indicators - Breakdown'!$C:$GQ, F$1, FALSE), " ")</f>
        <v>4</v>
      </c>
      <c r="G241" s="21">
        <f>IFERROR(VLOOKUP($C241, 'All Indicators - Breakdown'!$C:$GQ, G$1, FALSE), " ")</f>
        <v>1</v>
      </c>
      <c r="H241" s="21">
        <f>IFERROR(VLOOKUP($C241, 'All Indicators - Breakdown'!$C:$GQ, H$1, FALSE), " ")</f>
        <v>5</v>
      </c>
      <c r="I241" s="21">
        <f>IFERROR(VLOOKUP($C241, 'All Indicators - Breakdown'!$C:$GQ, I$1, FALSE), " ")</f>
        <v>1</v>
      </c>
    </row>
    <row r="242" spans="1:9" ht="16.3" hidden="1" thickTop="1" thickBot="1" x14ac:dyDescent="0.3">
      <c r="A242" s="20" t="s">
        <v>623</v>
      </c>
      <c r="B242" s="20" t="s">
        <v>631</v>
      </c>
      <c r="C242" s="20" t="s">
        <v>632</v>
      </c>
      <c r="D242" s="10">
        <f t="shared" si="6"/>
        <v>3</v>
      </c>
      <c r="E242" s="35">
        <f t="shared" si="7"/>
        <v>2.8</v>
      </c>
      <c r="F242" s="21">
        <f>IFERROR(VLOOKUP($C242, 'All Indicators - Breakdown'!$C:$GQ, F$1, FALSE), " ")</f>
        <v>4</v>
      </c>
      <c r="G242" s="21">
        <f>IFERROR(VLOOKUP($C242, 'All Indicators - Breakdown'!$C:$GQ, G$1, FALSE), " ")</f>
        <v>1</v>
      </c>
      <c r="H242" s="21">
        <f>IFERROR(VLOOKUP($C242, 'All Indicators - Breakdown'!$C:$GQ, H$1, FALSE), " ")</f>
        <v>5</v>
      </c>
      <c r="I242" s="21">
        <f>IFERROR(VLOOKUP($C242, 'All Indicators - Breakdown'!$C:$GQ, I$1, FALSE), " ")</f>
        <v>1</v>
      </c>
    </row>
    <row r="243" spans="1:9" ht="16.3" thickTop="1" thickBot="1" x14ac:dyDescent="0.3">
      <c r="A243" s="20" t="s">
        <v>623</v>
      </c>
      <c r="B243" s="20" t="s">
        <v>633</v>
      </c>
      <c r="C243" s="20" t="s">
        <v>634</v>
      </c>
      <c r="D243" s="10">
        <f t="shared" si="6"/>
        <v>3</v>
      </c>
      <c r="E243" s="35">
        <f t="shared" si="7"/>
        <v>3</v>
      </c>
      <c r="F243" s="21">
        <f>IFERROR(VLOOKUP($C243, 'All Indicators - Breakdown'!$C:$GQ, F$1, FALSE), " ")</f>
        <v>4</v>
      </c>
      <c r="G243" s="21">
        <f>IFERROR(VLOOKUP($C243, 'All Indicators - Breakdown'!$C:$GQ, G$1, FALSE), " ")</f>
        <v>1</v>
      </c>
      <c r="H243" s="21">
        <f>IFERROR(VLOOKUP($C243, 'All Indicators - Breakdown'!$C:$GQ, H$1, FALSE), " ")</f>
        <v>5</v>
      </c>
      <c r="I243" s="21">
        <f>IFERROR(VLOOKUP($C243, 'All Indicators - Breakdown'!$C:$GQ, I$1, FALSE), " ")</f>
        <v>2</v>
      </c>
    </row>
    <row r="244" spans="1:9" ht="16.3" hidden="1" thickTop="1" thickBot="1" x14ac:dyDescent="0.3">
      <c r="A244" s="20" t="s">
        <v>623</v>
      </c>
      <c r="B244" s="20" t="s">
        <v>635</v>
      </c>
      <c r="C244" s="20" t="s">
        <v>636</v>
      </c>
      <c r="D244" s="10">
        <f t="shared" si="6"/>
        <v>3</v>
      </c>
      <c r="E244" s="35">
        <f t="shared" si="7"/>
        <v>2.8</v>
      </c>
      <c r="F244" s="21">
        <f>IFERROR(VLOOKUP($C244, 'All Indicators - Breakdown'!$C:$GQ, F$1, FALSE), " ")</f>
        <v>4</v>
      </c>
      <c r="G244" s="21">
        <f>IFERROR(VLOOKUP($C244, 'All Indicators - Breakdown'!$C:$GQ, G$1, FALSE), " ")</f>
        <v>1</v>
      </c>
      <c r="H244" s="21">
        <f>IFERROR(VLOOKUP($C244, 'All Indicators - Breakdown'!$C:$GQ, H$1, FALSE), " ")</f>
        <v>5</v>
      </c>
      <c r="I244" s="21">
        <f>IFERROR(VLOOKUP($C244, 'All Indicators - Breakdown'!$C:$GQ, I$1, FALSE), " ")</f>
        <v>1</v>
      </c>
    </row>
    <row r="245" spans="1:9" ht="16.3" hidden="1" thickTop="1" thickBot="1" x14ac:dyDescent="0.3">
      <c r="A245" s="20" t="s">
        <v>637</v>
      </c>
      <c r="B245" s="20" t="s">
        <v>638</v>
      </c>
      <c r="C245" s="20" t="s">
        <v>639</v>
      </c>
      <c r="D245" s="10">
        <f t="shared" si="6"/>
        <v>2</v>
      </c>
      <c r="E245" s="35">
        <f t="shared" si="7"/>
        <v>1.8</v>
      </c>
      <c r="F245" s="21">
        <f>IFERROR(VLOOKUP($C245, 'All Indicators - Breakdown'!$C:$GQ, F$1, FALSE), " ")</f>
        <v>4</v>
      </c>
      <c r="G245" s="21">
        <f>IFERROR(VLOOKUP($C245, 'All Indicators - Breakdown'!$C:$GQ, G$1, FALSE), " ")</f>
        <v>1</v>
      </c>
      <c r="H245" s="21">
        <f>IFERROR(VLOOKUP($C245, 'All Indicators - Breakdown'!$C:$GQ, H$1, FALSE), " ")</f>
        <v>1</v>
      </c>
      <c r="I245" s="21">
        <f>IFERROR(VLOOKUP($C245, 'All Indicators - Breakdown'!$C:$GQ, I$1, FALSE), " ")</f>
        <v>1</v>
      </c>
    </row>
    <row r="246" spans="1:9" ht="16.3" hidden="1" thickTop="1" thickBot="1" x14ac:dyDescent="0.3">
      <c r="A246" s="20" t="s">
        <v>637</v>
      </c>
      <c r="B246" s="20" t="s">
        <v>640</v>
      </c>
      <c r="C246" s="20" t="s">
        <v>641</v>
      </c>
      <c r="D246" s="10">
        <f t="shared" si="6"/>
        <v>2</v>
      </c>
      <c r="E246" s="35">
        <f t="shared" si="7"/>
        <v>1.8</v>
      </c>
      <c r="F246" s="21">
        <f>IFERROR(VLOOKUP($C246, 'All Indicators - Breakdown'!$C:$GQ, F$1, FALSE), " ")</f>
        <v>4</v>
      </c>
      <c r="G246" s="21">
        <f>IFERROR(VLOOKUP($C246, 'All Indicators - Breakdown'!$C:$GQ, G$1, FALSE), " ")</f>
        <v>1</v>
      </c>
      <c r="H246" s="21">
        <f>IFERROR(VLOOKUP($C246, 'All Indicators - Breakdown'!$C:$GQ, H$1, FALSE), " ")</f>
        <v>1</v>
      </c>
      <c r="I246" s="21">
        <f>IFERROR(VLOOKUP($C246, 'All Indicators - Breakdown'!$C:$GQ, I$1, FALSE), " ")</f>
        <v>1</v>
      </c>
    </row>
    <row r="247" spans="1:9" ht="16.3" hidden="1" thickTop="1" thickBot="1" x14ac:dyDescent="0.3">
      <c r="A247" s="20" t="s">
        <v>637</v>
      </c>
      <c r="B247" s="20" t="s">
        <v>642</v>
      </c>
      <c r="C247" s="20" t="s">
        <v>643</v>
      </c>
      <c r="D247" s="10">
        <f t="shared" si="6"/>
        <v>2</v>
      </c>
      <c r="E247" s="35">
        <f t="shared" si="7"/>
        <v>1.8</v>
      </c>
      <c r="F247" s="21">
        <f>IFERROR(VLOOKUP($C247, 'All Indicators - Breakdown'!$C:$GQ, F$1, FALSE), " ")</f>
        <v>3</v>
      </c>
      <c r="G247" s="21">
        <f>IFERROR(VLOOKUP($C247, 'All Indicators - Breakdown'!$C:$GQ, G$1, FALSE), " ")</f>
        <v>1</v>
      </c>
      <c r="H247" s="21">
        <f>IFERROR(VLOOKUP($C247, 'All Indicators - Breakdown'!$C:$GQ, H$1, FALSE), " ")</f>
        <v>2</v>
      </c>
      <c r="I247" s="21">
        <f>IFERROR(VLOOKUP($C247, 'All Indicators - Breakdown'!$C:$GQ, I$1, FALSE), " ")</f>
        <v>1</v>
      </c>
    </row>
    <row r="248" spans="1:9" ht="16.3" hidden="1" thickTop="1" thickBot="1" x14ac:dyDescent="0.3">
      <c r="A248" s="20" t="s">
        <v>637</v>
      </c>
      <c r="B248" s="20" t="s">
        <v>644</v>
      </c>
      <c r="C248" s="20" t="s">
        <v>645</v>
      </c>
      <c r="D248" s="10">
        <f t="shared" si="6"/>
        <v>2</v>
      </c>
      <c r="E248" s="35">
        <f t="shared" si="7"/>
        <v>1.8</v>
      </c>
      <c r="F248" s="21">
        <f>IFERROR(VLOOKUP($C248, 'All Indicators - Breakdown'!$C:$GQ, F$1, FALSE), " ")</f>
        <v>4</v>
      </c>
      <c r="G248" s="21">
        <f>IFERROR(VLOOKUP($C248, 'All Indicators - Breakdown'!$C:$GQ, G$1, FALSE), " ")</f>
        <v>1</v>
      </c>
      <c r="H248" s="21">
        <f>IFERROR(VLOOKUP($C248, 'All Indicators - Breakdown'!$C:$GQ, H$1, FALSE), " ")</f>
        <v>1</v>
      </c>
      <c r="I248" s="21">
        <f>IFERROR(VLOOKUP($C248, 'All Indicators - Breakdown'!$C:$GQ, I$1, FALSE), " ")</f>
        <v>1</v>
      </c>
    </row>
    <row r="249" spans="1:9" ht="16.3" hidden="1" thickTop="1" thickBot="1" x14ac:dyDescent="0.3">
      <c r="A249" s="20" t="s">
        <v>637</v>
      </c>
      <c r="B249" s="20" t="s">
        <v>646</v>
      </c>
      <c r="C249" s="20" t="s">
        <v>647</v>
      </c>
      <c r="D249" s="10">
        <f t="shared" si="6"/>
        <v>2</v>
      </c>
      <c r="E249" s="35">
        <f t="shared" si="7"/>
        <v>2</v>
      </c>
      <c r="F249" s="21">
        <f>IFERROR(VLOOKUP($C249, 'All Indicators - Breakdown'!$C:$GQ, F$1, FALSE), " ")</f>
        <v>4</v>
      </c>
      <c r="G249" s="21">
        <f>IFERROR(VLOOKUP($C249, 'All Indicators - Breakdown'!$C:$GQ, G$1, FALSE), " ")</f>
        <v>1</v>
      </c>
      <c r="H249" s="21">
        <f>IFERROR(VLOOKUP($C249, 'All Indicators - Breakdown'!$C:$GQ, H$1, FALSE), " ")</f>
        <v>2</v>
      </c>
      <c r="I249" s="21">
        <f>IFERROR(VLOOKUP($C249, 'All Indicators - Breakdown'!$C:$GQ, I$1, FALSE), " ")</f>
        <v>1</v>
      </c>
    </row>
    <row r="250" spans="1:9" ht="16.3" hidden="1" thickTop="1" thickBot="1" x14ac:dyDescent="0.3">
      <c r="A250" s="20" t="s">
        <v>637</v>
      </c>
      <c r="B250" s="20" t="s">
        <v>648</v>
      </c>
      <c r="C250" s="20" t="s">
        <v>649</v>
      </c>
      <c r="D250" s="10">
        <f t="shared" si="6"/>
        <v>2</v>
      </c>
      <c r="E250" s="35">
        <f t="shared" si="7"/>
        <v>2</v>
      </c>
      <c r="F250" s="21">
        <f>IFERROR(VLOOKUP($C250, 'All Indicators - Breakdown'!$C:$GQ, F$1, FALSE), " ")</f>
        <v>4</v>
      </c>
      <c r="G250" s="21">
        <f>IFERROR(VLOOKUP($C250, 'All Indicators - Breakdown'!$C:$GQ, G$1, FALSE), " ")</f>
        <v>1</v>
      </c>
      <c r="H250" s="21">
        <f>IFERROR(VLOOKUP($C250, 'All Indicators - Breakdown'!$C:$GQ, H$1, FALSE), " ")</f>
        <v>2</v>
      </c>
      <c r="I250" s="21">
        <f>IFERROR(VLOOKUP($C250, 'All Indicators - Breakdown'!$C:$GQ, I$1, FALSE), " ")</f>
        <v>1</v>
      </c>
    </row>
    <row r="251" spans="1:9" ht="16.3" hidden="1" thickTop="1" thickBot="1" x14ac:dyDescent="0.3">
      <c r="A251" s="20" t="s">
        <v>637</v>
      </c>
      <c r="B251" s="20" t="s">
        <v>650</v>
      </c>
      <c r="C251" s="20" t="s">
        <v>651</v>
      </c>
      <c r="D251" s="10">
        <f t="shared" si="6"/>
        <v>2</v>
      </c>
      <c r="E251" s="35">
        <f t="shared" si="7"/>
        <v>2.2999999999999998</v>
      </c>
      <c r="F251" s="21">
        <f>IFERROR(VLOOKUP($C251, 'All Indicators - Breakdown'!$C:$GQ, F$1, FALSE), " ")</f>
        <v>4</v>
      </c>
      <c r="G251" s="21">
        <f>IFERROR(VLOOKUP($C251, 'All Indicators - Breakdown'!$C:$GQ, G$1, FALSE), " ")</f>
        <v>1</v>
      </c>
      <c r="H251" s="21">
        <f>IFERROR(VLOOKUP($C251, 'All Indicators - Breakdown'!$C:$GQ, H$1, FALSE), " ")</f>
        <v>3</v>
      </c>
      <c r="I251" s="21">
        <f>IFERROR(VLOOKUP($C251, 'All Indicators - Breakdown'!$C:$GQ, I$1, FALSE), " ")</f>
        <v>1</v>
      </c>
    </row>
    <row r="252" spans="1:9" ht="16.3" hidden="1" thickTop="1" thickBot="1" x14ac:dyDescent="0.3">
      <c r="A252" s="20" t="s">
        <v>652</v>
      </c>
      <c r="B252" s="20" t="s">
        <v>653</v>
      </c>
      <c r="C252" s="20" t="s">
        <v>654</v>
      </c>
      <c r="D252" s="10">
        <f t="shared" si="6"/>
        <v>1</v>
      </c>
      <c r="E252" s="35">
        <f t="shared" si="7"/>
        <v>1</v>
      </c>
      <c r="F252" s="21">
        <f>IFERROR(VLOOKUP($C252, 'All Indicators - Breakdown'!$C:$GQ, F$1, FALSE), " ")</f>
        <v>1</v>
      </c>
      <c r="G252" s="21">
        <f>IFERROR(VLOOKUP($C252, 'All Indicators - Breakdown'!$C:$GQ, G$1, FALSE), " ")</f>
        <v>1</v>
      </c>
      <c r="H252" s="21">
        <f>IFERROR(VLOOKUP($C252, 'All Indicators - Breakdown'!$C:$GQ, H$1, FALSE), " ")</f>
        <v>1</v>
      </c>
      <c r="I252" s="21">
        <f>IFERROR(VLOOKUP($C252, 'All Indicators - Breakdown'!$C:$GQ, I$1, FALSE), " ")</f>
        <v>1</v>
      </c>
    </row>
    <row r="253" spans="1:9" ht="16.3" hidden="1" thickTop="1" thickBot="1" x14ac:dyDescent="0.3">
      <c r="A253" s="20" t="s">
        <v>652</v>
      </c>
      <c r="B253" s="20" t="s">
        <v>655</v>
      </c>
      <c r="C253" s="20" t="s">
        <v>656</v>
      </c>
      <c r="D253" s="10">
        <f t="shared" si="6"/>
        <v>1</v>
      </c>
      <c r="E253" s="35">
        <f t="shared" si="7"/>
        <v>1.3</v>
      </c>
      <c r="F253" s="21">
        <f>IFERROR(VLOOKUP($C253, 'All Indicators - Breakdown'!$C:$GQ, F$1, FALSE), " ")</f>
        <v>2</v>
      </c>
      <c r="G253" s="21">
        <f>IFERROR(VLOOKUP($C253, 'All Indicators - Breakdown'!$C:$GQ, G$1, FALSE), " ")</f>
        <v>1</v>
      </c>
      <c r="H253" s="21">
        <f>IFERROR(VLOOKUP($C253, 'All Indicators - Breakdown'!$C:$GQ, H$1, FALSE), " ")</f>
        <v>1</v>
      </c>
      <c r="I253" s="21">
        <f>IFERROR(VLOOKUP($C253, 'All Indicators - Breakdown'!$C:$GQ, I$1, FALSE), " ")</f>
        <v>1</v>
      </c>
    </row>
    <row r="254" spans="1:9" ht="16.3" hidden="1" thickTop="1" thickBot="1" x14ac:dyDescent="0.3">
      <c r="A254" s="20" t="s">
        <v>652</v>
      </c>
      <c r="B254" s="20" t="s">
        <v>657</v>
      </c>
      <c r="C254" s="20" t="s">
        <v>658</v>
      </c>
      <c r="D254" s="10">
        <f t="shared" si="6"/>
        <v>1</v>
      </c>
      <c r="E254" s="35">
        <f t="shared" si="7"/>
        <v>1.3</v>
      </c>
      <c r="F254" s="21">
        <f>IFERROR(VLOOKUP($C254, 'All Indicators - Breakdown'!$C:$GQ, F$1, FALSE), " ")</f>
        <v>2</v>
      </c>
      <c r="G254" s="21">
        <f>IFERROR(VLOOKUP($C254, 'All Indicators - Breakdown'!$C:$GQ, G$1, FALSE), " ")</f>
        <v>1</v>
      </c>
      <c r="H254" s="21">
        <f>IFERROR(VLOOKUP($C254, 'All Indicators - Breakdown'!$C:$GQ, H$1, FALSE), " ")</f>
        <v>1</v>
      </c>
      <c r="I254" s="21">
        <f>IFERROR(VLOOKUP($C254, 'All Indicators - Breakdown'!$C:$GQ, I$1, FALSE), " ")</f>
        <v>1</v>
      </c>
    </row>
    <row r="255" spans="1:9" ht="16.3" hidden="1" thickTop="1" thickBot="1" x14ac:dyDescent="0.3">
      <c r="A255" s="20" t="s">
        <v>652</v>
      </c>
      <c r="B255" s="20" t="s">
        <v>659</v>
      </c>
      <c r="C255" s="20" t="s">
        <v>660</v>
      </c>
      <c r="D255" s="10">
        <f t="shared" si="6"/>
        <v>1</v>
      </c>
      <c r="E255" s="35">
        <f t="shared" si="7"/>
        <v>1.3</v>
      </c>
      <c r="F255" s="21">
        <f>IFERROR(VLOOKUP($C255, 'All Indicators - Breakdown'!$C:$GQ, F$1, FALSE), " ")</f>
        <v>2</v>
      </c>
      <c r="G255" s="21">
        <f>IFERROR(VLOOKUP($C255, 'All Indicators - Breakdown'!$C:$GQ, G$1, FALSE), " ")</f>
        <v>1</v>
      </c>
      <c r="H255" s="21">
        <f>IFERROR(VLOOKUP($C255, 'All Indicators - Breakdown'!$C:$GQ, H$1, FALSE), " ")</f>
        <v>1</v>
      </c>
      <c r="I255" s="21">
        <f>IFERROR(VLOOKUP($C255, 'All Indicators - Breakdown'!$C:$GQ, I$1, FALSE), " ")</f>
        <v>1</v>
      </c>
    </row>
    <row r="256" spans="1:9" ht="16.3" hidden="1" thickTop="1" thickBot="1" x14ac:dyDescent="0.3">
      <c r="A256" s="20" t="s">
        <v>652</v>
      </c>
      <c r="B256" s="20" t="s">
        <v>661</v>
      </c>
      <c r="C256" s="20" t="s">
        <v>662</v>
      </c>
      <c r="D256" s="10">
        <f t="shared" si="6"/>
        <v>2</v>
      </c>
      <c r="E256" s="35">
        <f t="shared" si="7"/>
        <v>1.5</v>
      </c>
      <c r="F256" s="21">
        <f>IFERROR(VLOOKUP($C256, 'All Indicators - Breakdown'!$C:$GQ, F$1, FALSE), " ")</f>
        <v>3</v>
      </c>
      <c r="G256" s="21">
        <f>IFERROR(VLOOKUP($C256, 'All Indicators - Breakdown'!$C:$GQ, G$1, FALSE), " ")</f>
        <v>1</v>
      </c>
      <c r="H256" s="21">
        <f>IFERROR(VLOOKUP($C256, 'All Indicators - Breakdown'!$C:$GQ, H$1, FALSE), " ")</f>
        <v>1</v>
      </c>
      <c r="I256" s="21">
        <f>IFERROR(VLOOKUP($C256, 'All Indicators - Breakdown'!$C:$GQ, I$1, FALSE), " ")</f>
        <v>1</v>
      </c>
    </row>
    <row r="257" spans="1:9" ht="16.3" hidden="1" thickTop="1" thickBot="1" x14ac:dyDescent="0.3">
      <c r="A257" s="20" t="s">
        <v>652</v>
      </c>
      <c r="B257" s="20" t="s">
        <v>652</v>
      </c>
      <c r="C257" s="20" t="s">
        <v>663</v>
      </c>
      <c r="D257" s="10">
        <f t="shared" si="6"/>
        <v>1</v>
      </c>
      <c r="E257" s="35">
        <f t="shared" si="7"/>
        <v>1.3</v>
      </c>
      <c r="F257" s="21">
        <f>IFERROR(VLOOKUP($C257, 'All Indicators - Breakdown'!$C:$GQ, F$1, FALSE), " ")</f>
        <v>2</v>
      </c>
      <c r="G257" s="21">
        <f>IFERROR(VLOOKUP($C257, 'All Indicators - Breakdown'!$C:$GQ, G$1, FALSE), " ")</f>
        <v>1</v>
      </c>
      <c r="H257" s="21">
        <f>IFERROR(VLOOKUP($C257, 'All Indicators - Breakdown'!$C:$GQ, H$1, FALSE), " ")</f>
        <v>1</v>
      </c>
      <c r="I257" s="21">
        <f>IFERROR(VLOOKUP($C257, 'All Indicators - Breakdown'!$C:$GQ, I$1, FALSE), " ")</f>
        <v>1</v>
      </c>
    </row>
    <row r="258" spans="1:9" ht="16.3" hidden="1" thickTop="1" thickBot="1" x14ac:dyDescent="0.3">
      <c r="A258" s="20" t="s">
        <v>652</v>
      </c>
      <c r="B258" s="20" t="s">
        <v>664</v>
      </c>
      <c r="C258" s="20" t="s">
        <v>665</v>
      </c>
      <c r="D258" s="10">
        <f t="shared" si="6"/>
        <v>2</v>
      </c>
      <c r="E258" s="35">
        <f t="shared" si="7"/>
        <v>1.5</v>
      </c>
      <c r="F258" s="21">
        <f>IFERROR(VLOOKUP($C258, 'All Indicators - Breakdown'!$C:$GQ, F$1, FALSE), " ")</f>
        <v>3</v>
      </c>
      <c r="G258" s="21">
        <f>IFERROR(VLOOKUP($C258, 'All Indicators - Breakdown'!$C:$GQ, G$1, FALSE), " ")</f>
        <v>1</v>
      </c>
      <c r="H258" s="21">
        <f>IFERROR(VLOOKUP($C258, 'All Indicators - Breakdown'!$C:$GQ, H$1, FALSE), " ")</f>
        <v>1</v>
      </c>
      <c r="I258" s="21">
        <f>IFERROR(VLOOKUP($C258, 'All Indicators - Breakdown'!$C:$GQ, I$1, FALSE), " ")</f>
        <v>1</v>
      </c>
    </row>
    <row r="259" spans="1:9" ht="16.3" hidden="1" thickTop="1" thickBot="1" x14ac:dyDescent="0.3">
      <c r="A259" s="20" t="s">
        <v>652</v>
      </c>
      <c r="B259" s="20" t="s">
        <v>666</v>
      </c>
      <c r="C259" s="20" t="s">
        <v>667</v>
      </c>
      <c r="D259" s="10">
        <f t="shared" si="6"/>
        <v>2</v>
      </c>
      <c r="E259" s="35">
        <f t="shared" si="7"/>
        <v>1.5</v>
      </c>
      <c r="F259" s="21">
        <f>IFERROR(VLOOKUP($C259, 'All Indicators - Breakdown'!$C:$GQ, F$1, FALSE), " ")</f>
        <v>3</v>
      </c>
      <c r="G259" s="21">
        <f>IFERROR(VLOOKUP($C259, 'All Indicators - Breakdown'!$C:$GQ, G$1, FALSE), " ")</f>
        <v>1</v>
      </c>
      <c r="H259" s="21">
        <f>IFERROR(VLOOKUP($C259, 'All Indicators - Breakdown'!$C:$GQ, H$1, FALSE), " ")</f>
        <v>1</v>
      </c>
      <c r="I259" s="21">
        <f>IFERROR(VLOOKUP($C259, 'All Indicators - Breakdown'!$C:$GQ, I$1, FALSE), " ")</f>
        <v>1</v>
      </c>
    </row>
    <row r="260" spans="1:9" ht="16.3" hidden="1" thickTop="1" thickBot="1" x14ac:dyDescent="0.3">
      <c r="A260" s="20" t="s">
        <v>652</v>
      </c>
      <c r="B260" s="20" t="s">
        <v>668</v>
      </c>
      <c r="C260" s="20" t="s">
        <v>669</v>
      </c>
      <c r="D260" s="10">
        <f t="shared" ref="D260:D323" si="8">ROUND(AVERAGE(F260:I260), 0)</f>
        <v>1</v>
      </c>
      <c r="E260" s="35">
        <f t="shared" si="7"/>
        <v>1.3</v>
      </c>
      <c r="F260" s="21">
        <f>IFERROR(VLOOKUP($C260, 'All Indicators - Breakdown'!$C:$GQ, F$1, FALSE), " ")</f>
        <v>2</v>
      </c>
      <c r="G260" s="21">
        <f>IFERROR(VLOOKUP($C260, 'All Indicators - Breakdown'!$C:$GQ, G$1, FALSE), " ")</f>
        <v>1</v>
      </c>
      <c r="H260" s="21">
        <f>IFERROR(VLOOKUP($C260, 'All Indicators - Breakdown'!$C:$GQ, H$1, FALSE), " ")</f>
        <v>1</v>
      </c>
      <c r="I260" s="21">
        <f>IFERROR(VLOOKUP($C260, 'All Indicators - Breakdown'!$C:$GQ, I$1, FALSE), " ")</f>
        <v>1</v>
      </c>
    </row>
    <row r="261" spans="1:9" ht="16.3" hidden="1" thickTop="1" thickBot="1" x14ac:dyDescent="0.3">
      <c r="A261" s="20" t="s">
        <v>652</v>
      </c>
      <c r="B261" s="20" t="s">
        <v>670</v>
      </c>
      <c r="C261" s="20" t="s">
        <v>671</v>
      </c>
      <c r="D261" s="10">
        <f t="shared" si="8"/>
        <v>1</v>
      </c>
      <c r="E261" s="35">
        <f t="shared" ref="E261:E324" si="9">ROUND(AVERAGE(F261:I261), 1)</f>
        <v>1.3</v>
      </c>
      <c r="F261" s="21">
        <f>IFERROR(VLOOKUP($C261, 'All Indicators - Breakdown'!$C:$GQ, F$1, FALSE), " ")</f>
        <v>2</v>
      </c>
      <c r="G261" s="21">
        <f>IFERROR(VLOOKUP($C261, 'All Indicators - Breakdown'!$C:$GQ, G$1, FALSE), " ")</f>
        <v>1</v>
      </c>
      <c r="H261" s="21">
        <f>IFERROR(VLOOKUP($C261, 'All Indicators - Breakdown'!$C:$GQ, H$1, FALSE), " ")</f>
        <v>1</v>
      </c>
      <c r="I261" s="21">
        <f>IFERROR(VLOOKUP($C261, 'All Indicators - Breakdown'!$C:$GQ, I$1, FALSE), " ")</f>
        <v>1</v>
      </c>
    </row>
    <row r="262" spans="1:9" ht="16.3" hidden="1" thickTop="1" thickBot="1" x14ac:dyDescent="0.3">
      <c r="A262" s="20" t="s">
        <v>652</v>
      </c>
      <c r="B262" s="20" t="s">
        <v>672</v>
      </c>
      <c r="C262" s="20" t="s">
        <v>673</v>
      </c>
      <c r="D262" s="10">
        <f t="shared" si="8"/>
        <v>1</v>
      </c>
      <c r="E262" s="35">
        <f t="shared" si="9"/>
        <v>1.3</v>
      </c>
      <c r="F262" s="21">
        <f>IFERROR(VLOOKUP($C262, 'All Indicators - Breakdown'!$C:$GQ, F$1, FALSE), " ")</f>
        <v>2</v>
      </c>
      <c r="G262" s="21">
        <f>IFERROR(VLOOKUP($C262, 'All Indicators - Breakdown'!$C:$GQ, G$1, FALSE), " ")</f>
        <v>1</v>
      </c>
      <c r="H262" s="21">
        <f>IFERROR(VLOOKUP($C262, 'All Indicators - Breakdown'!$C:$GQ, H$1, FALSE), " ")</f>
        <v>1</v>
      </c>
      <c r="I262" s="21">
        <f>IFERROR(VLOOKUP($C262, 'All Indicators - Breakdown'!$C:$GQ, I$1, FALSE), " ")</f>
        <v>1</v>
      </c>
    </row>
    <row r="263" spans="1:9" ht="16.3" hidden="1" thickTop="1" thickBot="1" x14ac:dyDescent="0.3">
      <c r="A263" s="20" t="s">
        <v>652</v>
      </c>
      <c r="B263" s="20" t="s">
        <v>674</v>
      </c>
      <c r="C263" s="20" t="s">
        <v>675</v>
      </c>
      <c r="D263" s="10">
        <f t="shared" si="8"/>
        <v>2</v>
      </c>
      <c r="E263" s="35">
        <f t="shared" si="9"/>
        <v>1.8</v>
      </c>
      <c r="F263" s="21">
        <f>IFERROR(VLOOKUP($C263, 'All Indicators - Breakdown'!$C:$GQ, F$1, FALSE), " ")</f>
        <v>3</v>
      </c>
      <c r="G263" s="21">
        <f>IFERROR(VLOOKUP($C263, 'All Indicators - Breakdown'!$C:$GQ, G$1, FALSE), " ")</f>
        <v>1</v>
      </c>
      <c r="H263" s="21">
        <f>IFERROR(VLOOKUP($C263, 'All Indicators - Breakdown'!$C:$GQ, H$1, FALSE), " ")</f>
        <v>1</v>
      </c>
      <c r="I263" s="21">
        <f>IFERROR(VLOOKUP($C263, 'All Indicators - Breakdown'!$C:$GQ, I$1, FALSE), " ")</f>
        <v>2</v>
      </c>
    </row>
    <row r="264" spans="1:9" ht="16.3" hidden="1" thickTop="1" thickBot="1" x14ac:dyDescent="0.3">
      <c r="A264" s="20" t="s">
        <v>652</v>
      </c>
      <c r="B264" s="20" t="s">
        <v>676</v>
      </c>
      <c r="C264" s="20" t="s">
        <v>677</v>
      </c>
      <c r="D264" s="10">
        <f t="shared" si="8"/>
        <v>2</v>
      </c>
      <c r="E264" s="35">
        <f t="shared" si="9"/>
        <v>1.5</v>
      </c>
      <c r="F264" s="21">
        <f>IFERROR(VLOOKUP($C264, 'All Indicators - Breakdown'!$C:$GQ, F$1, FALSE), " ")</f>
        <v>3</v>
      </c>
      <c r="G264" s="21">
        <f>IFERROR(VLOOKUP($C264, 'All Indicators - Breakdown'!$C:$GQ, G$1, FALSE), " ")</f>
        <v>1</v>
      </c>
      <c r="H264" s="21">
        <f>IFERROR(VLOOKUP($C264, 'All Indicators - Breakdown'!$C:$GQ, H$1, FALSE), " ")</f>
        <v>1</v>
      </c>
      <c r="I264" s="21">
        <f>IFERROR(VLOOKUP($C264, 'All Indicators - Breakdown'!$C:$GQ, I$1, FALSE), " ")</f>
        <v>1</v>
      </c>
    </row>
    <row r="265" spans="1:9" ht="16.3" hidden="1" thickTop="1" thickBot="1" x14ac:dyDescent="0.3">
      <c r="A265" s="20" t="s">
        <v>652</v>
      </c>
      <c r="B265" s="20" t="s">
        <v>678</v>
      </c>
      <c r="C265" s="20" t="s">
        <v>679</v>
      </c>
      <c r="D265" s="10">
        <f t="shared" si="8"/>
        <v>2</v>
      </c>
      <c r="E265" s="35">
        <f t="shared" si="9"/>
        <v>2</v>
      </c>
      <c r="F265" s="21">
        <f>IFERROR(VLOOKUP($C265, 'All Indicators - Breakdown'!$C:$GQ, F$1, FALSE), " ")</f>
        <v>4</v>
      </c>
      <c r="G265" s="21">
        <f>IFERROR(VLOOKUP($C265, 'All Indicators - Breakdown'!$C:$GQ, G$1, FALSE), " ")</f>
        <v>1</v>
      </c>
      <c r="H265" s="21">
        <f>IFERROR(VLOOKUP($C265, 'All Indicators - Breakdown'!$C:$GQ, H$1, FALSE), " ")</f>
        <v>1</v>
      </c>
      <c r="I265" s="21">
        <f>IFERROR(VLOOKUP($C265, 'All Indicators - Breakdown'!$C:$GQ, I$1, FALSE), " ")</f>
        <v>2</v>
      </c>
    </row>
    <row r="266" spans="1:9" ht="16.3" hidden="1" thickTop="1" thickBot="1" x14ac:dyDescent="0.3">
      <c r="A266" s="20" t="s">
        <v>652</v>
      </c>
      <c r="B266" s="20" t="s">
        <v>680</v>
      </c>
      <c r="C266" s="20" t="s">
        <v>681</v>
      </c>
      <c r="D266" s="10">
        <f t="shared" si="8"/>
        <v>2</v>
      </c>
      <c r="E266" s="35">
        <f t="shared" si="9"/>
        <v>1.8</v>
      </c>
      <c r="F266" s="21">
        <f>IFERROR(VLOOKUP($C266, 'All Indicators - Breakdown'!$C:$GQ, F$1, FALSE), " ")</f>
        <v>3</v>
      </c>
      <c r="G266" s="21">
        <f>IFERROR(VLOOKUP($C266, 'All Indicators - Breakdown'!$C:$GQ, G$1, FALSE), " ")</f>
        <v>1</v>
      </c>
      <c r="H266" s="21">
        <f>IFERROR(VLOOKUP($C266, 'All Indicators - Breakdown'!$C:$GQ, H$1, FALSE), " ")</f>
        <v>1</v>
      </c>
      <c r="I266" s="21">
        <f>IFERROR(VLOOKUP($C266, 'All Indicators - Breakdown'!$C:$GQ, I$1, FALSE), " ")</f>
        <v>2</v>
      </c>
    </row>
    <row r="267" spans="1:9" ht="16.3" hidden="1" thickTop="1" thickBot="1" x14ac:dyDescent="0.3">
      <c r="A267" s="20" t="s">
        <v>652</v>
      </c>
      <c r="B267" s="20" t="s">
        <v>682</v>
      </c>
      <c r="C267" s="20" t="s">
        <v>683</v>
      </c>
      <c r="D267" s="10">
        <f t="shared" si="8"/>
        <v>2</v>
      </c>
      <c r="E267" s="35">
        <f t="shared" si="9"/>
        <v>2</v>
      </c>
      <c r="F267" s="21">
        <f>IFERROR(VLOOKUP($C267, 'All Indicators - Breakdown'!$C:$GQ, F$1, FALSE), " ")</f>
        <v>2</v>
      </c>
      <c r="G267" s="21">
        <f>IFERROR(VLOOKUP($C267, 'All Indicators - Breakdown'!$C:$GQ, G$1, FALSE), " ")</f>
        <v>1</v>
      </c>
      <c r="H267" s="21">
        <f>IFERROR(VLOOKUP($C267, 'All Indicators - Breakdown'!$C:$GQ, H$1, FALSE), " ")</f>
        <v>4</v>
      </c>
      <c r="I267" s="21">
        <f>IFERROR(VLOOKUP($C267, 'All Indicators - Breakdown'!$C:$GQ, I$1, FALSE), " ")</f>
        <v>1</v>
      </c>
    </row>
    <row r="268" spans="1:9" ht="16.3" hidden="1" thickTop="1" thickBot="1" x14ac:dyDescent="0.3">
      <c r="A268" s="20" t="s">
        <v>684</v>
      </c>
      <c r="B268" s="20" t="s">
        <v>684</v>
      </c>
      <c r="C268" s="20" t="s">
        <v>685</v>
      </c>
      <c r="D268" s="10">
        <f t="shared" si="8"/>
        <v>2</v>
      </c>
      <c r="E268" s="35">
        <f t="shared" si="9"/>
        <v>1.8</v>
      </c>
      <c r="F268" s="21">
        <f>IFERROR(VLOOKUP($C268, 'All Indicators - Breakdown'!$C:$GQ, F$1, FALSE), " ")</f>
        <v>3</v>
      </c>
      <c r="G268" s="21">
        <f>IFERROR(VLOOKUP($C268, 'All Indicators - Breakdown'!$C:$GQ, G$1, FALSE), " ")</f>
        <v>1</v>
      </c>
      <c r="H268" s="21">
        <f>IFERROR(VLOOKUP($C268, 'All Indicators - Breakdown'!$C:$GQ, H$1, FALSE), " ")</f>
        <v>2</v>
      </c>
      <c r="I268" s="21">
        <f>IFERROR(VLOOKUP($C268, 'All Indicators - Breakdown'!$C:$GQ, I$1, FALSE), " ")</f>
        <v>1</v>
      </c>
    </row>
    <row r="269" spans="1:9" ht="16.3" hidden="1" thickTop="1" thickBot="1" x14ac:dyDescent="0.3">
      <c r="A269" s="20" t="s">
        <v>684</v>
      </c>
      <c r="B269" s="20" t="s">
        <v>686</v>
      </c>
      <c r="C269" s="20" t="s">
        <v>687</v>
      </c>
      <c r="D269" s="10">
        <f t="shared" si="8"/>
        <v>2</v>
      </c>
      <c r="E269" s="35">
        <f t="shared" si="9"/>
        <v>1.5</v>
      </c>
      <c r="F269" s="21">
        <f>IFERROR(VLOOKUP($C269, 'All Indicators - Breakdown'!$C:$GQ, F$1, FALSE), " ")</f>
        <v>3</v>
      </c>
      <c r="G269" s="21">
        <f>IFERROR(VLOOKUP($C269, 'All Indicators - Breakdown'!$C:$GQ, G$1, FALSE), " ")</f>
        <v>1</v>
      </c>
      <c r="H269" s="21">
        <f>IFERROR(VLOOKUP($C269, 'All Indicators - Breakdown'!$C:$GQ, H$1, FALSE), " ")</f>
        <v>1</v>
      </c>
      <c r="I269" s="21">
        <f>IFERROR(VLOOKUP($C269, 'All Indicators - Breakdown'!$C:$GQ, I$1, FALSE), " ")</f>
        <v>1</v>
      </c>
    </row>
    <row r="270" spans="1:9" ht="16.3" thickTop="1" thickBot="1" x14ac:dyDescent="0.3">
      <c r="A270" s="20" t="s">
        <v>684</v>
      </c>
      <c r="B270" s="20" t="s">
        <v>688</v>
      </c>
      <c r="C270" s="20" t="s">
        <v>689</v>
      </c>
      <c r="D270" s="10">
        <f t="shared" si="8"/>
        <v>2</v>
      </c>
      <c r="E270" s="35">
        <f t="shared" si="9"/>
        <v>1.5</v>
      </c>
      <c r="F270" s="21">
        <f>IFERROR(VLOOKUP($C270, 'All Indicators - Breakdown'!$C:$GQ, F$1, FALSE), " ")</f>
        <v>3</v>
      </c>
      <c r="G270" s="21">
        <f>IFERROR(VLOOKUP($C270, 'All Indicators - Breakdown'!$C:$GQ, G$1, FALSE), " ")</f>
        <v>1</v>
      </c>
      <c r="H270" s="21">
        <f>IFERROR(VLOOKUP($C270, 'All Indicators - Breakdown'!$C:$GQ, H$1, FALSE), " ")</f>
        <v>1</v>
      </c>
      <c r="I270" s="21">
        <f>IFERROR(VLOOKUP($C270, 'All Indicators - Breakdown'!$C:$GQ, I$1, FALSE), " ")</f>
        <v>1</v>
      </c>
    </row>
    <row r="271" spans="1:9" ht="16.3" hidden="1" thickTop="1" thickBot="1" x14ac:dyDescent="0.3">
      <c r="A271" s="20" t="s">
        <v>684</v>
      </c>
      <c r="B271" s="20" t="s">
        <v>690</v>
      </c>
      <c r="C271" s="20" t="s">
        <v>691</v>
      </c>
      <c r="D271" s="10">
        <f t="shared" si="8"/>
        <v>2</v>
      </c>
      <c r="E271" s="35">
        <f t="shared" si="9"/>
        <v>1.5</v>
      </c>
      <c r="F271" s="21">
        <f>IFERROR(VLOOKUP($C271, 'All Indicators - Breakdown'!$C:$GQ, F$1, FALSE), " ")</f>
        <v>3</v>
      </c>
      <c r="G271" s="21">
        <f>IFERROR(VLOOKUP($C271, 'All Indicators - Breakdown'!$C:$GQ, G$1, FALSE), " ")</f>
        <v>1</v>
      </c>
      <c r="H271" s="21">
        <f>IFERROR(VLOOKUP($C271, 'All Indicators - Breakdown'!$C:$GQ, H$1, FALSE), " ")</f>
        <v>1</v>
      </c>
      <c r="I271" s="21">
        <f>IFERROR(VLOOKUP($C271, 'All Indicators - Breakdown'!$C:$GQ, I$1, FALSE), " ")</f>
        <v>1</v>
      </c>
    </row>
    <row r="272" spans="1:9" ht="16.3" hidden="1" thickTop="1" thickBot="1" x14ac:dyDescent="0.3">
      <c r="A272" s="20" t="s">
        <v>684</v>
      </c>
      <c r="B272" s="20" t="s">
        <v>692</v>
      </c>
      <c r="C272" s="20" t="s">
        <v>693</v>
      </c>
      <c r="D272" s="10">
        <f t="shared" si="8"/>
        <v>2</v>
      </c>
      <c r="E272" s="35">
        <f t="shared" si="9"/>
        <v>1.8</v>
      </c>
      <c r="F272" s="21">
        <f>IFERROR(VLOOKUP($C272, 'All Indicators - Breakdown'!$C:$GQ, F$1, FALSE), " ")</f>
        <v>4</v>
      </c>
      <c r="G272" s="21">
        <f>IFERROR(VLOOKUP($C272, 'All Indicators - Breakdown'!$C:$GQ, G$1, FALSE), " ")</f>
        <v>1</v>
      </c>
      <c r="H272" s="21">
        <f>IFERROR(VLOOKUP($C272, 'All Indicators - Breakdown'!$C:$GQ, H$1, FALSE), " ")</f>
        <v>1</v>
      </c>
      <c r="I272" s="21">
        <f>IFERROR(VLOOKUP($C272, 'All Indicators - Breakdown'!$C:$GQ, I$1, FALSE), " ")</f>
        <v>1</v>
      </c>
    </row>
    <row r="273" spans="1:9" ht="16.3" hidden="1" thickTop="1" thickBot="1" x14ac:dyDescent="0.3">
      <c r="A273" s="20" t="s">
        <v>684</v>
      </c>
      <c r="B273" s="20" t="s">
        <v>694</v>
      </c>
      <c r="C273" s="20" t="s">
        <v>695</v>
      </c>
      <c r="D273" s="10">
        <f t="shared" si="8"/>
        <v>2</v>
      </c>
      <c r="E273" s="35">
        <f t="shared" si="9"/>
        <v>1.5</v>
      </c>
      <c r="F273" s="21">
        <f>IFERROR(VLOOKUP($C273, 'All Indicators - Breakdown'!$C:$GQ, F$1, FALSE), " ")</f>
        <v>2</v>
      </c>
      <c r="G273" s="21">
        <f>IFERROR(VLOOKUP($C273, 'All Indicators - Breakdown'!$C:$GQ, G$1, FALSE), " ")</f>
        <v>1</v>
      </c>
      <c r="H273" s="21">
        <f>IFERROR(VLOOKUP($C273, 'All Indicators - Breakdown'!$C:$GQ, H$1, FALSE), " ")</f>
        <v>2</v>
      </c>
      <c r="I273" s="21">
        <f>IFERROR(VLOOKUP($C273, 'All Indicators - Breakdown'!$C:$GQ, I$1, FALSE), " ")</f>
        <v>1</v>
      </c>
    </row>
    <row r="274" spans="1:9" ht="16.3" hidden="1" thickTop="1" thickBot="1" x14ac:dyDescent="0.3">
      <c r="A274" s="20" t="s">
        <v>684</v>
      </c>
      <c r="B274" s="20" t="s">
        <v>696</v>
      </c>
      <c r="C274" s="20" t="s">
        <v>697</v>
      </c>
      <c r="D274" s="10">
        <f t="shared" si="8"/>
        <v>2</v>
      </c>
      <c r="E274" s="35">
        <f t="shared" si="9"/>
        <v>1.5</v>
      </c>
      <c r="F274" s="21">
        <f>IFERROR(VLOOKUP($C274, 'All Indicators - Breakdown'!$C:$GQ, F$1, FALSE), " ")</f>
        <v>3</v>
      </c>
      <c r="G274" s="21">
        <f>IFERROR(VLOOKUP($C274, 'All Indicators - Breakdown'!$C:$GQ, G$1, FALSE), " ")</f>
        <v>1</v>
      </c>
      <c r="H274" s="21">
        <f>IFERROR(VLOOKUP($C274, 'All Indicators - Breakdown'!$C:$GQ, H$1, FALSE), " ")</f>
        <v>1</v>
      </c>
      <c r="I274" s="21">
        <f>IFERROR(VLOOKUP($C274, 'All Indicators - Breakdown'!$C:$GQ, I$1, FALSE), " ")</f>
        <v>1</v>
      </c>
    </row>
    <row r="275" spans="1:9" ht="16.3" hidden="1" thickTop="1" thickBot="1" x14ac:dyDescent="0.3">
      <c r="A275" s="20" t="s">
        <v>698</v>
      </c>
      <c r="B275" s="20" t="s">
        <v>699</v>
      </c>
      <c r="C275" s="20" t="s">
        <v>700</v>
      </c>
      <c r="D275" s="10">
        <f t="shared" si="8"/>
        <v>3</v>
      </c>
      <c r="E275" s="35">
        <f t="shared" si="9"/>
        <v>2.8</v>
      </c>
      <c r="F275" s="21">
        <f>IFERROR(VLOOKUP($C275, 'All Indicators - Breakdown'!$C:$GQ, F$1, FALSE), " ")</f>
        <v>4</v>
      </c>
      <c r="G275" s="21">
        <f>IFERROR(VLOOKUP($C275, 'All Indicators - Breakdown'!$C:$GQ, G$1, FALSE), " ")</f>
        <v>1</v>
      </c>
      <c r="H275" s="21">
        <f>IFERROR(VLOOKUP($C275, 'All Indicators - Breakdown'!$C:$GQ, H$1, FALSE), " ")</f>
        <v>5</v>
      </c>
      <c r="I275" s="21">
        <f>IFERROR(VLOOKUP($C275, 'All Indicators - Breakdown'!$C:$GQ, I$1, FALSE), " ")</f>
        <v>1</v>
      </c>
    </row>
    <row r="276" spans="1:9" ht="16.3" hidden="1" thickTop="1" thickBot="1" x14ac:dyDescent="0.3">
      <c r="A276" s="20" t="s">
        <v>698</v>
      </c>
      <c r="B276" s="20" t="s">
        <v>701</v>
      </c>
      <c r="C276" s="20" t="s">
        <v>702</v>
      </c>
      <c r="D276" s="10">
        <f t="shared" si="8"/>
        <v>3</v>
      </c>
      <c r="E276" s="35">
        <f t="shared" si="9"/>
        <v>2.8</v>
      </c>
      <c r="F276" s="21">
        <f>IFERROR(VLOOKUP($C276, 'All Indicators - Breakdown'!$C:$GQ, F$1, FALSE), " ")</f>
        <v>4</v>
      </c>
      <c r="G276" s="21">
        <f>IFERROR(VLOOKUP($C276, 'All Indicators - Breakdown'!$C:$GQ, G$1, FALSE), " ")</f>
        <v>1</v>
      </c>
      <c r="H276" s="21">
        <f>IFERROR(VLOOKUP($C276, 'All Indicators - Breakdown'!$C:$GQ, H$1, FALSE), " ")</f>
        <v>5</v>
      </c>
      <c r="I276" s="21">
        <f>IFERROR(VLOOKUP($C276, 'All Indicators - Breakdown'!$C:$GQ, I$1, FALSE), " ")</f>
        <v>1</v>
      </c>
    </row>
    <row r="277" spans="1:9" ht="16.3" hidden="1" thickTop="1" thickBot="1" x14ac:dyDescent="0.3">
      <c r="A277" s="20" t="s">
        <v>698</v>
      </c>
      <c r="B277" s="20" t="s">
        <v>703</v>
      </c>
      <c r="C277" s="20" t="s">
        <v>704</v>
      </c>
      <c r="D277" s="10">
        <f t="shared" si="8"/>
        <v>3</v>
      </c>
      <c r="E277" s="35">
        <f t="shared" si="9"/>
        <v>2.8</v>
      </c>
      <c r="F277" s="21">
        <f>IFERROR(VLOOKUP($C277, 'All Indicators - Breakdown'!$C:$GQ, F$1, FALSE), " ")</f>
        <v>4</v>
      </c>
      <c r="G277" s="21">
        <f>IFERROR(VLOOKUP($C277, 'All Indicators - Breakdown'!$C:$GQ, G$1, FALSE), " ")</f>
        <v>1</v>
      </c>
      <c r="H277" s="21">
        <f>IFERROR(VLOOKUP($C277, 'All Indicators - Breakdown'!$C:$GQ, H$1, FALSE), " ")</f>
        <v>5</v>
      </c>
      <c r="I277" s="21">
        <f>IFERROR(VLOOKUP($C277, 'All Indicators - Breakdown'!$C:$GQ, I$1, FALSE), " ")</f>
        <v>1</v>
      </c>
    </row>
    <row r="278" spans="1:9" ht="16.3" hidden="1" thickTop="1" thickBot="1" x14ac:dyDescent="0.3">
      <c r="A278" s="20" t="s">
        <v>698</v>
      </c>
      <c r="B278" s="20" t="s">
        <v>705</v>
      </c>
      <c r="C278" s="20" t="s">
        <v>706</v>
      </c>
      <c r="D278" s="10">
        <f t="shared" si="8"/>
        <v>3</v>
      </c>
      <c r="E278" s="35">
        <f t="shared" si="9"/>
        <v>3.3</v>
      </c>
      <c r="F278" s="21">
        <f>IFERROR(VLOOKUP($C278, 'All Indicators - Breakdown'!$C:$GQ, F$1, FALSE), " ")</f>
        <v>5</v>
      </c>
      <c r="G278" s="21">
        <f>IFERROR(VLOOKUP($C278, 'All Indicators - Breakdown'!$C:$GQ, G$1, FALSE), " ")</f>
        <v>1</v>
      </c>
      <c r="H278" s="21">
        <f>IFERROR(VLOOKUP($C278, 'All Indicators - Breakdown'!$C:$GQ, H$1, FALSE), " ")</f>
        <v>5</v>
      </c>
      <c r="I278" s="21">
        <f>IFERROR(VLOOKUP($C278, 'All Indicators - Breakdown'!$C:$GQ, I$1, FALSE), " ")</f>
        <v>2</v>
      </c>
    </row>
    <row r="279" spans="1:9" ht="16.3" hidden="1" thickTop="1" thickBot="1" x14ac:dyDescent="0.3">
      <c r="A279" s="20" t="s">
        <v>698</v>
      </c>
      <c r="B279" s="20" t="s">
        <v>707</v>
      </c>
      <c r="C279" s="20" t="s">
        <v>708</v>
      </c>
      <c r="D279" s="10">
        <f t="shared" si="8"/>
        <v>3</v>
      </c>
      <c r="E279" s="35">
        <f t="shared" si="9"/>
        <v>2.5</v>
      </c>
      <c r="F279" s="21">
        <f>IFERROR(VLOOKUP($C279, 'All Indicators - Breakdown'!$C:$GQ, F$1, FALSE), " ")</f>
        <v>3</v>
      </c>
      <c r="G279" s="21">
        <f>IFERROR(VLOOKUP($C279, 'All Indicators - Breakdown'!$C:$GQ, G$1, FALSE), " ")</f>
        <v>1</v>
      </c>
      <c r="H279" s="21">
        <f>IFERROR(VLOOKUP($C279, 'All Indicators - Breakdown'!$C:$GQ, H$1, FALSE), " ")</f>
        <v>5</v>
      </c>
      <c r="I279" s="21">
        <f>IFERROR(VLOOKUP($C279, 'All Indicators - Breakdown'!$C:$GQ, I$1, FALSE), " ")</f>
        <v>1</v>
      </c>
    </row>
    <row r="280" spans="1:9" ht="16.3" hidden="1" thickTop="1" thickBot="1" x14ac:dyDescent="0.3">
      <c r="A280" s="20" t="s">
        <v>698</v>
      </c>
      <c r="B280" s="20" t="s">
        <v>709</v>
      </c>
      <c r="C280" s="20" t="s">
        <v>710</v>
      </c>
      <c r="D280" s="10">
        <f t="shared" si="8"/>
        <v>2</v>
      </c>
      <c r="E280" s="35">
        <f t="shared" si="9"/>
        <v>2.2999999999999998</v>
      </c>
      <c r="F280" s="21">
        <f>IFERROR(VLOOKUP($C280, 'All Indicators - Breakdown'!$C:$GQ, F$1, FALSE), " ")</f>
        <v>4</v>
      </c>
      <c r="G280" s="21">
        <f>IFERROR(VLOOKUP($C280, 'All Indicators - Breakdown'!$C:$GQ, G$1, FALSE), " ")</f>
        <v>1</v>
      </c>
      <c r="H280" s="21">
        <f>IFERROR(VLOOKUP($C280, 'All Indicators - Breakdown'!$C:$GQ, H$1, FALSE), " ")</f>
        <v>3</v>
      </c>
      <c r="I280" s="21">
        <f>IFERROR(VLOOKUP($C280, 'All Indicators - Breakdown'!$C:$GQ, I$1, FALSE), " ")</f>
        <v>1</v>
      </c>
    </row>
    <row r="281" spans="1:9" ht="16.3" hidden="1" thickTop="1" thickBot="1" x14ac:dyDescent="0.3">
      <c r="A281" s="20" t="s">
        <v>698</v>
      </c>
      <c r="B281" s="20" t="s">
        <v>711</v>
      </c>
      <c r="C281" s="20" t="s">
        <v>712</v>
      </c>
      <c r="D281" s="10">
        <f t="shared" si="8"/>
        <v>3</v>
      </c>
      <c r="E281" s="35">
        <f t="shared" si="9"/>
        <v>2.5</v>
      </c>
      <c r="F281" s="21">
        <f>IFERROR(VLOOKUP($C281, 'All Indicators - Breakdown'!$C:$GQ, F$1, FALSE), " ")</f>
        <v>3</v>
      </c>
      <c r="G281" s="21">
        <f>IFERROR(VLOOKUP($C281, 'All Indicators - Breakdown'!$C:$GQ, G$1, FALSE), " ")</f>
        <v>1</v>
      </c>
      <c r="H281" s="21">
        <f>IFERROR(VLOOKUP($C281, 'All Indicators - Breakdown'!$C:$GQ, H$1, FALSE), " ")</f>
        <v>5</v>
      </c>
      <c r="I281" s="21">
        <f>IFERROR(VLOOKUP($C281, 'All Indicators - Breakdown'!$C:$GQ, I$1, FALSE), " ")</f>
        <v>1</v>
      </c>
    </row>
    <row r="282" spans="1:9" ht="16.3" hidden="1" thickTop="1" thickBot="1" x14ac:dyDescent="0.3">
      <c r="A282" s="20" t="s">
        <v>698</v>
      </c>
      <c r="B282" s="20" t="s">
        <v>713</v>
      </c>
      <c r="C282" s="20" t="s">
        <v>714</v>
      </c>
      <c r="D282" s="10">
        <f t="shared" si="8"/>
        <v>3</v>
      </c>
      <c r="E282" s="35">
        <f t="shared" si="9"/>
        <v>2.5</v>
      </c>
      <c r="F282" s="21">
        <f>IFERROR(VLOOKUP($C282, 'All Indicators - Breakdown'!$C:$GQ, F$1, FALSE), " ")</f>
        <v>3</v>
      </c>
      <c r="G282" s="21">
        <f>IFERROR(VLOOKUP($C282, 'All Indicators - Breakdown'!$C:$GQ, G$1, FALSE), " ")</f>
        <v>1</v>
      </c>
      <c r="H282" s="21">
        <f>IFERROR(VLOOKUP($C282, 'All Indicators - Breakdown'!$C:$GQ, H$1, FALSE), " ")</f>
        <v>5</v>
      </c>
      <c r="I282" s="21">
        <f>IFERROR(VLOOKUP($C282, 'All Indicators - Breakdown'!$C:$GQ, I$1, FALSE), " ")</f>
        <v>1</v>
      </c>
    </row>
    <row r="283" spans="1:9" ht="16.3" hidden="1" thickTop="1" thickBot="1" x14ac:dyDescent="0.3">
      <c r="A283" s="20" t="s">
        <v>698</v>
      </c>
      <c r="B283" s="20" t="s">
        <v>715</v>
      </c>
      <c r="C283" s="20" t="s">
        <v>716</v>
      </c>
      <c r="D283" s="10">
        <f t="shared" si="8"/>
        <v>3</v>
      </c>
      <c r="E283" s="35">
        <f t="shared" si="9"/>
        <v>2.5</v>
      </c>
      <c r="F283" s="21">
        <f>IFERROR(VLOOKUP($C283, 'All Indicators - Breakdown'!$C:$GQ, F$1, FALSE), " ")</f>
        <v>4</v>
      </c>
      <c r="G283" s="21">
        <f>IFERROR(VLOOKUP($C283, 'All Indicators - Breakdown'!$C:$GQ, G$1, FALSE), " ")</f>
        <v>1</v>
      </c>
      <c r="H283" s="21">
        <f>IFERROR(VLOOKUP($C283, 'All Indicators - Breakdown'!$C:$GQ, H$1, FALSE), " ")</f>
        <v>4</v>
      </c>
      <c r="I283" s="21">
        <f>IFERROR(VLOOKUP($C283, 'All Indicators - Breakdown'!$C:$GQ, I$1, FALSE), " ")</f>
        <v>1</v>
      </c>
    </row>
    <row r="284" spans="1:9" ht="16.3" hidden="1" thickTop="1" thickBot="1" x14ac:dyDescent="0.3">
      <c r="A284" s="20" t="s">
        <v>698</v>
      </c>
      <c r="B284" s="20" t="s">
        <v>717</v>
      </c>
      <c r="C284" s="20" t="s">
        <v>718</v>
      </c>
      <c r="D284" s="10">
        <f t="shared" si="8"/>
        <v>3</v>
      </c>
      <c r="E284" s="35">
        <f t="shared" si="9"/>
        <v>2.8</v>
      </c>
      <c r="F284" s="21">
        <f>IFERROR(VLOOKUP($C284, 'All Indicators - Breakdown'!$C:$GQ, F$1, FALSE), " ")</f>
        <v>4</v>
      </c>
      <c r="G284" s="21">
        <f>IFERROR(VLOOKUP($C284, 'All Indicators - Breakdown'!$C:$GQ, G$1, FALSE), " ")</f>
        <v>1</v>
      </c>
      <c r="H284" s="21">
        <f>IFERROR(VLOOKUP($C284, 'All Indicators - Breakdown'!$C:$GQ, H$1, FALSE), " ")</f>
        <v>5</v>
      </c>
      <c r="I284" s="21">
        <f>IFERROR(VLOOKUP($C284, 'All Indicators - Breakdown'!$C:$GQ, I$1, FALSE), " ")</f>
        <v>1</v>
      </c>
    </row>
    <row r="285" spans="1:9" ht="16.3" hidden="1" thickTop="1" thickBot="1" x14ac:dyDescent="0.3">
      <c r="A285" s="20" t="s">
        <v>719</v>
      </c>
      <c r="B285" s="20" t="s">
        <v>720</v>
      </c>
      <c r="C285" s="20" t="s">
        <v>721</v>
      </c>
      <c r="D285" s="10">
        <f t="shared" si="8"/>
        <v>1</v>
      </c>
      <c r="E285" s="35">
        <f t="shared" si="9"/>
        <v>1.3</v>
      </c>
      <c r="F285" s="21">
        <f>IFERROR(VLOOKUP($C285, 'All Indicators - Breakdown'!$C:$GQ, F$1, FALSE), " ")</f>
        <v>2</v>
      </c>
      <c r="G285" s="21">
        <f>IFERROR(VLOOKUP($C285, 'All Indicators - Breakdown'!$C:$GQ, G$1, FALSE), " ")</f>
        <v>1</v>
      </c>
      <c r="H285" s="21">
        <f>IFERROR(VLOOKUP($C285, 'All Indicators - Breakdown'!$C:$GQ, H$1, FALSE), " ")</f>
        <v>1</v>
      </c>
      <c r="I285" s="21">
        <f>IFERROR(VLOOKUP($C285, 'All Indicators - Breakdown'!$C:$GQ, I$1, FALSE), " ")</f>
        <v>1</v>
      </c>
    </row>
    <row r="286" spans="1:9" ht="16.3" hidden="1" thickTop="1" thickBot="1" x14ac:dyDescent="0.3">
      <c r="A286" s="20" t="s">
        <v>719</v>
      </c>
      <c r="B286" s="20" t="s">
        <v>722</v>
      </c>
      <c r="C286" s="20" t="s">
        <v>723</v>
      </c>
      <c r="D286" s="10">
        <f t="shared" si="8"/>
        <v>2</v>
      </c>
      <c r="E286" s="35">
        <f t="shared" si="9"/>
        <v>1.8</v>
      </c>
      <c r="F286" s="21">
        <f>IFERROR(VLOOKUP($C286, 'All Indicators - Breakdown'!$C:$GQ, F$1, FALSE), " ")</f>
        <v>4</v>
      </c>
      <c r="G286" s="21">
        <f>IFERROR(VLOOKUP($C286, 'All Indicators - Breakdown'!$C:$GQ, G$1, FALSE), " ")</f>
        <v>1</v>
      </c>
      <c r="H286" s="21">
        <f>IFERROR(VLOOKUP($C286, 'All Indicators - Breakdown'!$C:$GQ, H$1, FALSE), " ")</f>
        <v>1</v>
      </c>
      <c r="I286" s="21">
        <f>IFERROR(VLOOKUP($C286, 'All Indicators - Breakdown'!$C:$GQ, I$1, FALSE), " ")</f>
        <v>1</v>
      </c>
    </row>
    <row r="287" spans="1:9" ht="16.3" hidden="1" thickTop="1" thickBot="1" x14ac:dyDescent="0.3">
      <c r="A287" s="20" t="s">
        <v>719</v>
      </c>
      <c r="B287" s="20" t="s">
        <v>724</v>
      </c>
      <c r="C287" s="20" t="s">
        <v>725</v>
      </c>
      <c r="D287" s="10">
        <f t="shared" si="8"/>
        <v>2</v>
      </c>
      <c r="E287" s="35">
        <f t="shared" si="9"/>
        <v>1.5</v>
      </c>
      <c r="F287" s="21">
        <f>IFERROR(VLOOKUP($C287, 'All Indicators - Breakdown'!$C:$GQ, F$1, FALSE), " ")</f>
        <v>3</v>
      </c>
      <c r="G287" s="21">
        <f>IFERROR(VLOOKUP($C287, 'All Indicators - Breakdown'!$C:$GQ, G$1, FALSE), " ")</f>
        <v>1</v>
      </c>
      <c r="H287" s="21">
        <f>IFERROR(VLOOKUP($C287, 'All Indicators - Breakdown'!$C:$GQ, H$1, FALSE), " ")</f>
        <v>1</v>
      </c>
      <c r="I287" s="21">
        <f>IFERROR(VLOOKUP($C287, 'All Indicators - Breakdown'!$C:$GQ, I$1, FALSE), " ")</f>
        <v>1</v>
      </c>
    </row>
    <row r="288" spans="1:9" ht="16.3" hidden="1" thickTop="1" thickBot="1" x14ac:dyDescent="0.3">
      <c r="A288" s="20" t="s">
        <v>719</v>
      </c>
      <c r="B288" s="20" t="s">
        <v>726</v>
      </c>
      <c r="C288" s="20" t="s">
        <v>727</v>
      </c>
      <c r="D288" s="10">
        <f t="shared" si="8"/>
        <v>2</v>
      </c>
      <c r="E288" s="35">
        <f t="shared" si="9"/>
        <v>1.8</v>
      </c>
      <c r="F288" s="21">
        <f>IFERROR(VLOOKUP($C288, 'All Indicators - Breakdown'!$C:$GQ, F$1, FALSE), " ")</f>
        <v>4</v>
      </c>
      <c r="G288" s="21">
        <f>IFERROR(VLOOKUP($C288, 'All Indicators - Breakdown'!$C:$GQ, G$1, FALSE), " ")</f>
        <v>1</v>
      </c>
      <c r="H288" s="21">
        <f>IFERROR(VLOOKUP($C288, 'All Indicators - Breakdown'!$C:$GQ, H$1, FALSE), " ")</f>
        <v>1</v>
      </c>
      <c r="I288" s="21">
        <f>IFERROR(VLOOKUP($C288, 'All Indicators - Breakdown'!$C:$GQ, I$1, FALSE), " ")</f>
        <v>1</v>
      </c>
    </row>
    <row r="289" spans="1:9" ht="16.3" hidden="1" thickTop="1" thickBot="1" x14ac:dyDescent="0.3">
      <c r="A289" s="20" t="s">
        <v>719</v>
      </c>
      <c r="B289" s="20" t="s">
        <v>728</v>
      </c>
      <c r="C289" s="20" t="s">
        <v>729</v>
      </c>
      <c r="D289" s="10">
        <f t="shared" si="8"/>
        <v>2</v>
      </c>
      <c r="E289" s="35">
        <f t="shared" si="9"/>
        <v>2</v>
      </c>
      <c r="F289" s="21">
        <f>IFERROR(VLOOKUP($C289, 'All Indicators - Breakdown'!$C:$GQ, F$1, FALSE), " ")</f>
        <v>4</v>
      </c>
      <c r="G289" s="21">
        <f>IFERROR(VLOOKUP($C289, 'All Indicators - Breakdown'!$C:$GQ, G$1, FALSE), " ")</f>
        <v>1</v>
      </c>
      <c r="H289" s="21">
        <f>IFERROR(VLOOKUP($C289, 'All Indicators - Breakdown'!$C:$GQ, H$1, FALSE), " ")</f>
        <v>1</v>
      </c>
      <c r="I289" s="21">
        <f>IFERROR(VLOOKUP($C289, 'All Indicators - Breakdown'!$C:$GQ, I$1, FALSE), " ")</f>
        <v>2</v>
      </c>
    </row>
    <row r="290" spans="1:9" ht="16.3" hidden="1" thickTop="1" thickBot="1" x14ac:dyDescent="0.3">
      <c r="A290" s="20" t="s">
        <v>719</v>
      </c>
      <c r="B290" s="20" t="s">
        <v>730</v>
      </c>
      <c r="C290" s="20" t="s">
        <v>731</v>
      </c>
      <c r="D290" s="10">
        <f t="shared" si="8"/>
        <v>2</v>
      </c>
      <c r="E290" s="35">
        <f t="shared" si="9"/>
        <v>1.8</v>
      </c>
      <c r="F290" s="21">
        <f>IFERROR(VLOOKUP($C290, 'All Indicators - Breakdown'!$C:$GQ, F$1, FALSE), " ")</f>
        <v>4</v>
      </c>
      <c r="G290" s="21">
        <f>IFERROR(VLOOKUP($C290, 'All Indicators - Breakdown'!$C:$GQ, G$1, FALSE), " ")</f>
        <v>1</v>
      </c>
      <c r="H290" s="21">
        <f>IFERROR(VLOOKUP($C290, 'All Indicators - Breakdown'!$C:$GQ, H$1, FALSE), " ")</f>
        <v>1</v>
      </c>
      <c r="I290" s="21">
        <f>IFERROR(VLOOKUP($C290, 'All Indicators - Breakdown'!$C:$GQ, I$1, FALSE), " ")</f>
        <v>1</v>
      </c>
    </row>
    <row r="291" spans="1:9" ht="16.3" hidden="1" thickTop="1" thickBot="1" x14ac:dyDescent="0.3">
      <c r="A291" s="20" t="s">
        <v>719</v>
      </c>
      <c r="B291" s="20" t="s">
        <v>732</v>
      </c>
      <c r="C291" s="20" t="s">
        <v>733</v>
      </c>
      <c r="D291" s="10">
        <f t="shared" si="8"/>
        <v>2</v>
      </c>
      <c r="E291" s="35">
        <f t="shared" si="9"/>
        <v>2</v>
      </c>
      <c r="F291" s="21">
        <f>IFERROR(VLOOKUP($C291, 'All Indicators - Breakdown'!$C:$GQ, F$1, FALSE), " ")</f>
        <v>4</v>
      </c>
      <c r="G291" s="21">
        <f>IFERROR(VLOOKUP($C291, 'All Indicators - Breakdown'!$C:$GQ, G$1, FALSE), " ")</f>
        <v>1</v>
      </c>
      <c r="H291" s="21">
        <f>IFERROR(VLOOKUP($C291, 'All Indicators - Breakdown'!$C:$GQ, H$1, FALSE), " ")</f>
        <v>1</v>
      </c>
      <c r="I291" s="21">
        <f>IFERROR(VLOOKUP($C291, 'All Indicators - Breakdown'!$C:$GQ, I$1, FALSE), " ")</f>
        <v>2</v>
      </c>
    </row>
    <row r="292" spans="1:9" ht="16.3" hidden="1" thickTop="1" thickBot="1" x14ac:dyDescent="0.3">
      <c r="A292" s="20" t="s">
        <v>719</v>
      </c>
      <c r="B292" s="20" t="s">
        <v>734</v>
      </c>
      <c r="C292" s="20" t="s">
        <v>735</v>
      </c>
      <c r="D292" s="10">
        <f t="shared" si="8"/>
        <v>2</v>
      </c>
      <c r="E292" s="35">
        <f t="shared" si="9"/>
        <v>1.5</v>
      </c>
      <c r="F292" s="21">
        <f>IFERROR(VLOOKUP($C292, 'All Indicators - Breakdown'!$C:$GQ, F$1, FALSE), " ")</f>
        <v>3</v>
      </c>
      <c r="G292" s="21">
        <f>IFERROR(VLOOKUP($C292, 'All Indicators - Breakdown'!$C:$GQ, G$1, FALSE), " ")</f>
        <v>1</v>
      </c>
      <c r="H292" s="21">
        <f>IFERROR(VLOOKUP($C292, 'All Indicators - Breakdown'!$C:$GQ, H$1, FALSE), " ")</f>
        <v>1</v>
      </c>
      <c r="I292" s="21">
        <f>IFERROR(VLOOKUP($C292, 'All Indicators - Breakdown'!$C:$GQ, I$1, FALSE), " ")</f>
        <v>1</v>
      </c>
    </row>
    <row r="293" spans="1:9" ht="16.3" hidden="1" thickTop="1" thickBot="1" x14ac:dyDescent="0.3">
      <c r="A293" s="20" t="s">
        <v>719</v>
      </c>
      <c r="B293" s="20" t="s">
        <v>736</v>
      </c>
      <c r="C293" s="20" t="s">
        <v>737</v>
      </c>
      <c r="D293" s="10">
        <f t="shared" si="8"/>
        <v>2</v>
      </c>
      <c r="E293" s="35">
        <f t="shared" si="9"/>
        <v>1.5</v>
      </c>
      <c r="F293" s="21">
        <f>IFERROR(VLOOKUP($C293, 'All Indicators - Breakdown'!$C:$GQ, F$1, FALSE), " ")</f>
        <v>3</v>
      </c>
      <c r="G293" s="21">
        <f>IFERROR(VLOOKUP($C293, 'All Indicators - Breakdown'!$C:$GQ, G$1, FALSE), " ")</f>
        <v>1</v>
      </c>
      <c r="H293" s="21">
        <f>IFERROR(VLOOKUP($C293, 'All Indicators - Breakdown'!$C:$GQ, H$1, FALSE), " ")</f>
        <v>1</v>
      </c>
      <c r="I293" s="21">
        <f>IFERROR(VLOOKUP($C293, 'All Indicators - Breakdown'!$C:$GQ, I$1, FALSE), " ")</f>
        <v>1</v>
      </c>
    </row>
    <row r="294" spans="1:9" ht="16.3" hidden="1" thickTop="1" thickBot="1" x14ac:dyDescent="0.3">
      <c r="A294" s="20" t="s">
        <v>738</v>
      </c>
      <c r="B294" s="20" t="s">
        <v>739</v>
      </c>
      <c r="C294" s="20" t="s">
        <v>740</v>
      </c>
      <c r="D294" s="10">
        <f t="shared" si="8"/>
        <v>2</v>
      </c>
      <c r="E294" s="35">
        <f t="shared" si="9"/>
        <v>2</v>
      </c>
      <c r="F294" s="21">
        <f>IFERROR(VLOOKUP($C294, 'All Indicators - Breakdown'!$C:$GQ, F$1, FALSE), " ")</f>
        <v>4</v>
      </c>
      <c r="G294" s="21">
        <f>IFERROR(VLOOKUP($C294, 'All Indicators - Breakdown'!$C:$GQ, G$1, FALSE), " ")</f>
        <v>1</v>
      </c>
      <c r="H294" s="21">
        <f>IFERROR(VLOOKUP($C294, 'All Indicators - Breakdown'!$C:$GQ, H$1, FALSE), " ")</f>
        <v>1</v>
      </c>
      <c r="I294" s="21">
        <f>IFERROR(VLOOKUP($C294, 'All Indicators - Breakdown'!$C:$GQ, I$1, FALSE), " ")</f>
        <v>2</v>
      </c>
    </row>
    <row r="295" spans="1:9" ht="16.3" hidden="1" thickTop="1" thickBot="1" x14ac:dyDescent="0.3">
      <c r="A295" s="20" t="s">
        <v>738</v>
      </c>
      <c r="B295" s="20" t="s">
        <v>741</v>
      </c>
      <c r="C295" s="20" t="s">
        <v>742</v>
      </c>
      <c r="D295" s="10">
        <f t="shared" si="8"/>
        <v>2</v>
      </c>
      <c r="E295" s="35">
        <f t="shared" si="9"/>
        <v>2.2999999999999998</v>
      </c>
      <c r="F295" s="21">
        <f>IFERROR(VLOOKUP($C295, 'All Indicators - Breakdown'!$C:$GQ, F$1, FALSE), " ")</f>
        <v>4</v>
      </c>
      <c r="G295" s="21">
        <f>IFERROR(VLOOKUP($C295, 'All Indicators - Breakdown'!$C:$GQ, G$1, FALSE), " ")</f>
        <v>1</v>
      </c>
      <c r="H295" s="21">
        <f>IFERROR(VLOOKUP($C295, 'All Indicators - Breakdown'!$C:$GQ, H$1, FALSE), " ")</f>
        <v>3</v>
      </c>
      <c r="I295" s="21">
        <f>IFERROR(VLOOKUP($C295, 'All Indicators - Breakdown'!$C:$GQ, I$1, FALSE), " ")</f>
        <v>1</v>
      </c>
    </row>
    <row r="296" spans="1:9" ht="16.3" hidden="1" thickTop="1" thickBot="1" x14ac:dyDescent="0.3">
      <c r="A296" s="20" t="s">
        <v>738</v>
      </c>
      <c r="B296" s="20" t="s">
        <v>743</v>
      </c>
      <c r="C296" s="20" t="s">
        <v>744</v>
      </c>
      <c r="D296" s="10">
        <f t="shared" si="8"/>
        <v>2</v>
      </c>
      <c r="E296" s="35">
        <f t="shared" si="9"/>
        <v>2</v>
      </c>
      <c r="F296" s="21">
        <f>IFERROR(VLOOKUP($C296, 'All Indicators - Breakdown'!$C:$GQ, F$1, FALSE), " ")</f>
        <v>4</v>
      </c>
      <c r="G296" s="21">
        <f>IFERROR(VLOOKUP($C296, 'All Indicators - Breakdown'!$C:$GQ, G$1, FALSE), " ")</f>
        <v>1</v>
      </c>
      <c r="H296" s="21">
        <f>IFERROR(VLOOKUP($C296, 'All Indicators - Breakdown'!$C:$GQ, H$1, FALSE), " ")</f>
        <v>1</v>
      </c>
      <c r="I296" s="21">
        <f>IFERROR(VLOOKUP($C296, 'All Indicators - Breakdown'!$C:$GQ, I$1, FALSE), " ")</f>
        <v>2</v>
      </c>
    </row>
    <row r="297" spans="1:9" ht="16.3" hidden="1" thickTop="1" thickBot="1" x14ac:dyDescent="0.3">
      <c r="A297" s="20" t="s">
        <v>738</v>
      </c>
      <c r="B297" s="20" t="s">
        <v>745</v>
      </c>
      <c r="C297" s="20" t="s">
        <v>746</v>
      </c>
      <c r="D297" s="10">
        <f t="shared" si="8"/>
        <v>3</v>
      </c>
      <c r="E297" s="35">
        <f t="shared" si="9"/>
        <v>3</v>
      </c>
      <c r="F297" s="21">
        <f>IFERROR(VLOOKUP($C297, 'All Indicators - Breakdown'!$C:$GQ, F$1, FALSE), " ")</f>
        <v>3</v>
      </c>
      <c r="G297" s="21">
        <f>IFERROR(VLOOKUP($C297, 'All Indicators - Breakdown'!$C:$GQ, G$1, FALSE), " ")</f>
        <v>1</v>
      </c>
      <c r="H297" s="21">
        <f>IFERROR(VLOOKUP($C297, 'All Indicators - Breakdown'!$C:$GQ, H$1, FALSE), " ")</f>
        <v>5</v>
      </c>
      <c r="I297" s="21">
        <f>IFERROR(VLOOKUP($C297, 'All Indicators - Breakdown'!$C:$GQ, I$1, FALSE), " ")</f>
        <v>3</v>
      </c>
    </row>
    <row r="298" spans="1:9" ht="16.3" hidden="1" thickTop="1" thickBot="1" x14ac:dyDescent="0.3">
      <c r="A298" s="20" t="s">
        <v>738</v>
      </c>
      <c r="B298" s="20" t="s">
        <v>747</v>
      </c>
      <c r="C298" s="20" t="s">
        <v>748</v>
      </c>
      <c r="D298" s="10">
        <f t="shared" si="8"/>
        <v>2</v>
      </c>
      <c r="E298" s="35">
        <f t="shared" si="9"/>
        <v>2</v>
      </c>
      <c r="F298" s="21">
        <f>IFERROR(VLOOKUP($C298, 'All Indicators - Breakdown'!$C:$GQ, F$1, FALSE), " ")</f>
        <v>3</v>
      </c>
      <c r="G298" s="21">
        <f>IFERROR(VLOOKUP($C298, 'All Indicators - Breakdown'!$C:$GQ, G$1, FALSE), " ")</f>
        <v>1</v>
      </c>
      <c r="H298" s="21">
        <f>IFERROR(VLOOKUP($C298, 'All Indicators - Breakdown'!$C:$GQ, H$1, FALSE), " ")</f>
        <v>3</v>
      </c>
      <c r="I298" s="21">
        <f>IFERROR(VLOOKUP($C298, 'All Indicators - Breakdown'!$C:$GQ, I$1, FALSE), " ")</f>
        <v>1</v>
      </c>
    </row>
    <row r="299" spans="1:9" ht="16.3" hidden="1" thickTop="1" thickBot="1" x14ac:dyDescent="0.3">
      <c r="A299" s="20" t="s">
        <v>738</v>
      </c>
      <c r="B299" s="20" t="s">
        <v>749</v>
      </c>
      <c r="C299" s="20" t="s">
        <v>750</v>
      </c>
      <c r="D299" s="10">
        <f t="shared" si="8"/>
        <v>3</v>
      </c>
      <c r="E299" s="35">
        <f t="shared" si="9"/>
        <v>2.5</v>
      </c>
      <c r="F299" s="21">
        <f>IFERROR(VLOOKUP($C299, 'All Indicators - Breakdown'!$C:$GQ, F$1, FALSE), " ")</f>
        <v>2</v>
      </c>
      <c r="G299" s="21">
        <f>IFERROR(VLOOKUP($C299, 'All Indicators - Breakdown'!$C:$GQ, G$1, FALSE), " ")</f>
        <v>1</v>
      </c>
      <c r="H299" s="21">
        <f>IFERROR(VLOOKUP($C299, 'All Indicators - Breakdown'!$C:$GQ, H$1, FALSE), " ")</f>
        <v>5</v>
      </c>
      <c r="I299" s="21">
        <f>IFERROR(VLOOKUP($C299, 'All Indicators - Breakdown'!$C:$GQ, I$1, FALSE), " ")</f>
        <v>2</v>
      </c>
    </row>
    <row r="300" spans="1:9" ht="16.3" hidden="1" thickTop="1" thickBot="1" x14ac:dyDescent="0.3">
      <c r="A300" s="20" t="s">
        <v>738</v>
      </c>
      <c r="B300" s="20" t="s">
        <v>751</v>
      </c>
      <c r="C300" s="20" t="s">
        <v>752</v>
      </c>
      <c r="D300" s="10">
        <f t="shared" si="8"/>
        <v>2</v>
      </c>
      <c r="E300" s="35">
        <f t="shared" si="9"/>
        <v>1.8</v>
      </c>
      <c r="F300" s="21">
        <f>IFERROR(VLOOKUP($C300, 'All Indicators - Breakdown'!$C:$GQ, F$1, FALSE), " ")</f>
        <v>4</v>
      </c>
      <c r="G300" s="21">
        <f>IFERROR(VLOOKUP($C300, 'All Indicators - Breakdown'!$C:$GQ, G$1, FALSE), " ")</f>
        <v>1</v>
      </c>
      <c r="H300" s="21">
        <f>IFERROR(VLOOKUP($C300, 'All Indicators - Breakdown'!$C:$GQ, H$1, FALSE), " ")</f>
        <v>1</v>
      </c>
      <c r="I300" s="21">
        <f>IFERROR(VLOOKUP($C300, 'All Indicators - Breakdown'!$C:$GQ, I$1, FALSE), " ")</f>
        <v>1</v>
      </c>
    </row>
    <row r="301" spans="1:9" ht="16.3" hidden="1" thickTop="1" thickBot="1" x14ac:dyDescent="0.3">
      <c r="A301" s="20" t="s">
        <v>753</v>
      </c>
      <c r="B301" s="20" t="s">
        <v>754</v>
      </c>
      <c r="C301" s="20" t="s">
        <v>755</v>
      </c>
      <c r="D301" s="10">
        <f t="shared" si="8"/>
        <v>2</v>
      </c>
      <c r="E301" s="35">
        <f t="shared" si="9"/>
        <v>1.8</v>
      </c>
      <c r="F301" s="21">
        <f>IFERROR(VLOOKUP($C301, 'All Indicators - Breakdown'!$C:$GQ, F$1, FALSE), " ")</f>
        <v>4</v>
      </c>
      <c r="G301" s="21">
        <f>IFERROR(VLOOKUP($C301, 'All Indicators - Breakdown'!$C:$GQ, G$1, FALSE), " ")</f>
        <v>1</v>
      </c>
      <c r="H301" s="21">
        <f>IFERROR(VLOOKUP($C301, 'All Indicators - Breakdown'!$C:$GQ, H$1, FALSE), " ")</f>
        <v>1</v>
      </c>
      <c r="I301" s="21">
        <f>IFERROR(VLOOKUP($C301, 'All Indicators - Breakdown'!$C:$GQ, I$1, FALSE), " ")</f>
        <v>1</v>
      </c>
    </row>
    <row r="302" spans="1:9" ht="16.3" hidden="1" thickTop="1" thickBot="1" x14ac:dyDescent="0.3">
      <c r="A302" s="20" t="s">
        <v>753</v>
      </c>
      <c r="B302" s="20" t="s">
        <v>756</v>
      </c>
      <c r="C302" s="20" t="s">
        <v>757</v>
      </c>
      <c r="D302" s="10">
        <f t="shared" si="8"/>
        <v>2</v>
      </c>
      <c r="E302" s="35">
        <f t="shared" si="9"/>
        <v>1.8</v>
      </c>
      <c r="F302" s="21">
        <f>IFERROR(VLOOKUP($C302, 'All Indicators - Breakdown'!$C:$GQ, F$1, FALSE), " ")</f>
        <v>4</v>
      </c>
      <c r="G302" s="21">
        <f>IFERROR(VLOOKUP($C302, 'All Indicators - Breakdown'!$C:$GQ, G$1, FALSE), " ")</f>
        <v>1</v>
      </c>
      <c r="H302" s="21">
        <f>IFERROR(VLOOKUP($C302, 'All Indicators - Breakdown'!$C:$GQ, H$1, FALSE), " ")</f>
        <v>1</v>
      </c>
      <c r="I302" s="21">
        <f>IFERROR(VLOOKUP($C302, 'All Indicators - Breakdown'!$C:$GQ, I$1, FALSE), " ")</f>
        <v>1</v>
      </c>
    </row>
    <row r="303" spans="1:9" ht="16.3" hidden="1" thickTop="1" thickBot="1" x14ac:dyDescent="0.3">
      <c r="A303" s="20" t="s">
        <v>753</v>
      </c>
      <c r="B303" s="20" t="s">
        <v>758</v>
      </c>
      <c r="C303" s="20" t="s">
        <v>759</v>
      </c>
      <c r="D303" s="10">
        <f t="shared" si="8"/>
        <v>2</v>
      </c>
      <c r="E303" s="35">
        <f t="shared" si="9"/>
        <v>2</v>
      </c>
      <c r="F303" s="21">
        <f>IFERROR(VLOOKUP($C303, 'All Indicators - Breakdown'!$C:$GQ, F$1, FALSE), " ")</f>
        <v>5</v>
      </c>
      <c r="G303" s="21">
        <f>IFERROR(VLOOKUP($C303, 'All Indicators - Breakdown'!$C:$GQ, G$1, FALSE), " ")</f>
        <v>1</v>
      </c>
      <c r="H303" s="21">
        <f>IFERROR(VLOOKUP($C303, 'All Indicators - Breakdown'!$C:$GQ, H$1, FALSE), " ")</f>
        <v>1</v>
      </c>
      <c r="I303" s="21">
        <f>IFERROR(VLOOKUP($C303, 'All Indicators - Breakdown'!$C:$GQ, I$1, FALSE), " ")</f>
        <v>1</v>
      </c>
    </row>
    <row r="304" spans="1:9" ht="16.3" hidden="1" thickTop="1" thickBot="1" x14ac:dyDescent="0.3">
      <c r="A304" s="20" t="s">
        <v>753</v>
      </c>
      <c r="B304" s="20" t="s">
        <v>760</v>
      </c>
      <c r="C304" s="20" t="s">
        <v>761</v>
      </c>
      <c r="D304" s="10">
        <f t="shared" si="8"/>
        <v>2</v>
      </c>
      <c r="E304" s="35">
        <f t="shared" si="9"/>
        <v>2</v>
      </c>
      <c r="F304" s="21">
        <f>IFERROR(VLOOKUP($C304, 'All Indicators - Breakdown'!$C:$GQ, F$1, FALSE), " ")</f>
        <v>5</v>
      </c>
      <c r="G304" s="21">
        <f>IFERROR(VLOOKUP($C304, 'All Indicators - Breakdown'!$C:$GQ, G$1, FALSE), " ")</f>
        <v>1</v>
      </c>
      <c r="H304" s="21">
        <f>IFERROR(VLOOKUP($C304, 'All Indicators - Breakdown'!$C:$GQ, H$1, FALSE), " ")</f>
        <v>1</v>
      </c>
      <c r="I304" s="21">
        <f>IFERROR(VLOOKUP($C304, 'All Indicators - Breakdown'!$C:$GQ, I$1, FALSE), " ")</f>
        <v>1</v>
      </c>
    </row>
    <row r="305" spans="1:9" ht="16.3" hidden="1" thickTop="1" thickBot="1" x14ac:dyDescent="0.3">
      <c r="A305" s="20" t="s">
        <v>753</v>
      </c>
      <c r="B305" s="20" t="s">
        <v>762</v>
      </c>
      <c r="C305" s="20" t="s">
        <v>763</v>
      </c>
      <c r="D305" s="10">
        <f t="shared" si="8"/>
        <v>2</v>
      </c>
      <c r="E305" s="35">
        <f t="shared" si="9"/>
        <v>2</v>
      </c>
      <c r="F305" s="21">
        <f>IFERROR(VLOOKUP($C305, 'All Indicators - Breakdown'!$C:$GQ, F$1, FALSE), " ")</f>
        <v>5</v>
      </c>
      <c r="G305" s="21">
        <f>IFERROR(VLOOKUP($C305, 'All Indicators - Breakdown'!$C:$GQ, G$1, FALSE), " ")</f>
        <v>1</v>
      </c>
      <c r="H305" s="21">
        <f>IFERROR(VLOOKUP($C305, 'All Indicators - Breakdown'!$C:$GQ, H$1, FALSE), " ")</f>
        <v>1</v>
      </c>
      <c r="I305" s="21">
        <f>IFERROR(VLOOKUP($C305, 'All Indicators - Breakdown'!$C:$GQ, I$1, FALSE), " ")</f>
        <v>1</v>
      </c>
    </row>
    <row r="306" spans="1:9" ht="16.3" hidden="1" thickTop="1" thickBot="1" x14ac:dyDescent="0.3">
      <c r="A306" s="20" t="s">
        <v>753</v>
      </c>
      <c r="B306" s="20" t="s">
        <v>764</v>
      </c>
      <c r="C306" s="20" t="s">
        <v>765</v>
      </c>
      <c r="D306" s="10">
        <f t="shared" si="8"/>
        <v>2</v>
      </c>
      <c r="E306" s="35">
        <f t="shared" si="9"/>
        <v>2</v>
      </c>
      <c r="F306" s="21">
        <f>IFERROR(VLOOKUP($C306, 'All Indicators - Breakdown'!$C:$GQ, F$1, FALSE), " ")</f>
        <v>4</v>
      </c>
      <c r="G306" s="21">
        <f>IFERROR(VLOOKUP($C306, 'All Indicators - Breakdown'!$C:$GQ, G$1, FALSE), " ")</f>
        <v>1</v>
      </c>
      <c r="H306" s="21">
        <f>IFERROR(VLOOKUP($C306, 'All Indicators - Breakdown'!$C:$GQ, H$1, FALSE), " ")</f>
        <v>2</v>
      </c>
      <c r="I306" s="21">
        <f>IFERROR(VLOOKUP($C306, 'All Indicators - Breakdown'!$C:$GQ, I$1, FALSE), " ")</f>
        <v>1</v>
      </c>
    </row>
    <row r="307" spans="1:9" ht="16.3" hidden="1" thickTop="1" thickBot="1" x14ac:dyDescent="0.3">
      <c r="A307" s="20" t="s">
        <v>753</v>
      </c>
      <c r="B307" s="20" t="s">
        <v>766</v>
      </c>
      <c r="C307" s="20" t="s">
        <v>767</v>
      </c>
      <c r="D307" s="10">
        <f t="shared" si="8"/>
        <v>2</v>
      </c>
      <c r="E307" s="35">
        <f t="shared" si="9"/>
        <v>2.2999999999999998</v>
      </c>
      <c r="F307" s="21">
        <f>IFERROR(VLOOKUP($C307, 'All Indicators - Breakdown'!$C:$GQ, F$1, FALSE), " ")</f>
        <v>5</v>
      </c>
      <c r="G307" s="21">
        <f>IFERROR(VLOOKUP($C307, 'All Indicators - Breakdown'!$C:$GQ, G$1, FALSE), " ")</f>
        <v>1</v>
      </c>
      <c r="H307" s="21">
        <f>IFERROR(VLOOKUP($C307, 'All Indicators - Breakdown'!$C:$GQ, H$1, FALSE), " ")</f>
        <v>1</v>
      </c>
      <c r="I307" s="21">
        <f>IFERROR(VLOOKUP($C307, 'All Indicators - Breakdown'!$C:$GQ, I$1, FALSE), " ")</f>
        <v>2</v>
      </c>
    </row>
    <row r="308" spans="1:9" ht="16.3" thickTop="1" thickBot="1" x14ac:dyDescent="0.3">
      <c r="A308" s="20" t="s">
        <v>753</v>
      </c>
      <c r="B308" s="20" t="s">
        <v>768</v>
      </c>
      <c r="C308" s="20" t="s">
        <v>769</v>
      </c>
      <c r="D308" s="10">
        <f t="shared" si="8"/>
        <v>2</v>
      </c>
      <c r="E308" s="35">
        <f t="shared" si="9"/>
        <v>2.2999999999999998</v>
      </c>
      <c r="F308" s="21">
        <f>IFERROR(VLOOKUP($C308, 'All Indicators - Breakdown'!$C:$GQ, F$1, FALSE), " ")</f>
        <v>5</v>
      </c>
      <c r="G308" s="21">
        <f>IFERROR(VLOOKUP($C308, 'All Indicators - Breakdown'!$C:$GQ, G$1, FALSE), " ")</f>
        <v>1</v>
      </c>
      <c r="H308" s="21">
        <f>IFERROR(VLOOKUP($C308, 'All Indicators - Breakdown'!$C:$GQ, H$1, FALSE), " ")</f>
        <v>1</v>
      </c>
      <c r="I308" s="21">
        <f>IFERROR(VLOOKUP($C308, 'All Indicators - Breakdown'!$C:$GQ, I$1, FALSE), " ")</f>
        <v>2</v>
      </c>
    </row>
    <row r="309" spans="1:9" ht="16.3" hidden="1" thickTop="1" thickBot="1" x14ac:dyDescent="0.3">
      <c r="A309" s="20" t="s">
        <v>753</v>
      </c>
      <c r="B309" s="20" t="s">
        <v>770</v>
      </c>
      <c r="C309" s="20" t="s">
        <v>771</v>
      </c>
      <c r="D309" s="10">
        <f t="shared" si="8"/>
        <v>2</v>
      </c>
      <c r="E309" s="35">
        <f t="shared" si="9"/>
        <v>2.2999999999999998</v>
      </c>
      <c r="F309" s="21">
        <f>IFERROR(VLOOKUP($C309, 'All Indicators - Breakdown'!$C:$GQ, F$1, FALSE), " ")</f>
        <v>5</v>
      </c>
      <c r="G309" s="21">
        <f>IFERROR(VLOOKUP($C309, 'All Indicators - Breakdown'!$C:$GQ, G$1, FALSE), " ")</f>
        <v>1</v>
      </c>
      <c r="H309" s="21">
        <f>IFERROR(VLOOKUP($C309, 'All Indicators - Breakdown'!$C:$GQ, H$1, FALSE), " ")</f>
        <v>1</v>
      </c>
      <c r="I309" s="21">
        <f>IFERROR(VLOOKUP($C309, 'All Indicators - Breakdown'!$C:$GQ, I$1, FALSE), " ")</f>
        <v>2</v>
      </c>
    </row>
    <row r="310" spans="1:9" ht="16.3" thickTop="1" thickBot="1" x14ac:dyDescent="0.3">
      <c r="A310" s="20" t="s">
        <v>753</v>
      </c>
      <c r="B310" s="20" t="s">
        <v>772</v>
      </c>
      <c r="C310" s="20" t="s">
        <v>773</v>
      </c>
      <c r="D310" s="10">
        <f t="shared" si="8"/>
        <v>3</v>
      </c>
      <c r="E310" s="35">
        <f t="shared" si="9"/>
        <v>2.5</v>
      </c>
      <c r="F310" s="21">
        <f>IFERROR(VLOOKUP($C310, 'All Indicators - Breakdown'!$C:$GQ, F$1, FALSE), " ")</f>
        <v>5</v>
      </c>
      <c r="G310" s="21">
        <f>IFERROR(VLOOKUP($C310, 'All Indicators - Breakdown'!$C:$GQ, G$1, FALSE), " ")</f>
        <v>1</v>
      </c>
      <c r="H310" s="21">
        <f>IFERROR(VLOOKUP($C310, 'All Indicators - Breakdown'!$C:$GQ, H$1, FALSE), " ")</f>
        <v>1</v>
      </c>
      <c r="I310" s="21">
        <f>IFERROR(VLOOKUP($C310, 'All Indicators - Breakdown'!$C:$GQ, I$1, FALSE), " ")</f>
        <v>3</v>
      </c>
    </row>
    <row r="311" spans="1:9" ht="16.3" hidden="1" thickTop="1" thickBot="1" x14ac:dyDescent="0.3">
      <c r="A311" s="20" t="s">
        <v>753</v>
      </c>
      <c r="B311" s="20" t="s">
        <v>774</v>
      </c>
      <c r="C311" s="20" t="s">
        <v>775</v>
      </c>
      <c r="D311" s="10">
        <f t="shared" si="8"/>
        <v>2</v>
      </c>
      <c r="E311" s="35">
        <f t="shared" si="9"/>
        <v>2</v>
      </c>
      <c r="F311" s="21">
        <f>IFERROR(VLOOKUP($C311, 'All Indicators - Breakdown'!$C:$GQ, F$1, FALSE), " ")</f>
        <v>5</v>
      </c>
      <c r="G311" s="21">
        <f>IFERROR(VLOOKUP($C311, 'All Indicators - Breakdown'!$C:$GQ, G$1, FALSE), " ")</f>
        <v>1</v>
      </c>
      <c r="H311" s="21">
        <f>IFERROR(VLOOKUP($C311, 'All Indicators - Breakdown'!$C:$GQ, H$1, FALSE), " ")</f>
        <v>1</v>
      </c>
      <c r="I311" s="21">
        <f>IFERROR(VLOOKUP($C311, 'All Indicators - Breakdown'!$C:$GQ, I$1, FALSE), " ")</f>
        <v>1</v>
      </c>
    </row>
    <row r="312" spans="1:9" ht="16.3" hidden="1" thickTop="1" thickBot="1" x14ac:dyDescent="0.3">
      <c r="A312" s="20" t="s">
        <v>776</v>
      </c>
      <c r="B312" s="20" t="s">
        <v>776</v>
      </c>
      <c r="C312" s="20" t="s">
        <v>777</v>
      </c>
      <c r="D312" s="10">
        <f t="shared" si="8"/>
        <v>2</v>
      </c>
      <c r="E312" s="35">
        <f t="shared" si="9"/>
        <v>2</v>
      </c>
      <c r="F312" s="21">
        <f>IFERROR(VLOOKUP($C312, 'All Indicators - Breakdown'!$C:$GQ, F$1, FALSE), " ")</f>
        <v>4</v>
      </c>
      <c r="G312" s="21">
        <f>IFERROR(VLOOKUP($C312, 'All Indicators - Breakdown'!$C:$GQ, G$1, FALSE), " ")</f>
        <v>1</v>
      </c>
      <c r="H312" s="21">
        <f>IFERROR(VLOOKUP($C312, 'All Indicators - Breakdown'!$C:$GQ, H$1, FALSE), " ")</f>
        <v>2</v>
      </c>
      <c r="I312" s="21">
        <f>IFERROR(VLOOKUP($C312, 'All Indicators - Breakdown'!$C:$GQ, I$1, FALSE), " ")</f>
        <v>1</v>
      </c>
    </row>
    <row r="313" spans="1:9" ht="16.3" hidden="1" thickTop="1" thickBot="1" x14ac:dyDescent="0.3">
      <c r="A313" s="20" t="s">
        <v>776</v>
      </c>
      <c r="B313" s="20" t="s">
        <v>778</v>
      </c>
      <c r="C313" s="20" t="s">
        <v>779</v>
      </c>
      <c r="D313" s="10">
        <f t="shared" si="8"/>
        <v>3</v>
      </c>
      <c r="E313" s="35">
        <f t="shared" si="9"/>
        <v>2.5</v>
      </c>
      <c r="F313" s="21">
        <f>IFERROR(VLOOKUP($C313, 'All Indicators - Breakdown'!$C:$GQ, F$1, FALSE), " ")</f>
        <v>4</v>
      </c>
      <c r="G313" s="21">
        <f>IFERROR(VLOOKUP($C313, 'All Indicators - Breakdown'!$C:$GQ, G$1, FALSE), " ")</f>
        <v>1</v>
      </c>
      <c r="H313" s="21">
        <f>IFERROR(VLOOKUP($C313, 'All Indicators - Breakdown'!$C:$GQ, H$1, FALSE), " ")</f>
        <v>3</v>
      </c>
      <c r="I313" s="21">
        <f>IFERROR(VLOOKUP($C313, 'All Indicators - Breakdown'!$C:$GQ, I$1, FALSE), " ")</f>
        <v>2</v>
      </c>
    </row>
    <row r="314" spans="1:9" ht="16.3" hidden="1" thickTop="1" thickBot="1" x14ac:dyDescent="0.3">
      <c r="A314" s="20" t="s">
        <v>776</v>
      </c>
      <c r="B314" s="20" t="s">
        <v>780</v>
      </c>
      <c r="C314" s="20" t="s">
        <v>781</v>
      </c>
      <c r="D314" s="10">
        <f t="shared" si="8"/>
        <v>3</v>
      </c>
      <c r="E314" s="35">
        <f t="shared" si="9"/>
        <v>2.8</v>
      </c>
      <c r="F314" s="21">
        <f>IFERROR(VLOOKUP($C314, 'All Indicators - Breakdown'!$C:$GQ, F$1, FALSE), " ")</f>
        <v>4</v>
      </c>
      <c r="G314" s="21">
        <f>IFERROR(VLOOKUP($C314, 'All Indicators - Breakdown'!$C:$GQ, G$1, FALSE), " ")</f>
        <v>1</v>
      </c>
      <c r="H314" s="21">
        <f>IFERROR(VLOOKUP($C314, 'All Indicators - Breakdown'!$C:$GQ, H$1, FALSE), " ")</f>
        <v>5</v>
      </c>
      <c r="I314" s="21">
        <f>IFERROR(VLOOKUP($C314, 'All Indicators - Breakdown'!$C:$GQ, I$1, FALSE), " ")</f>
        <v>1</v>
      </c>
    </row>
    <row r="315" spans="1:9" ht="16.3" hidden="1" thickTop="1" thickBot="1" x14ac:dyDescent="0.3">
      <c r="A315" s="20" t="s">
        <v>776</v>
      </c>
      <c r="B315" s="20" t="s">
        <v>782</v>
      </c>
      <c r="C315" s="20" t="s">
        <v>783</v>
      </c>
      <c r="D315" s="10">
        <f t="shared" si="8"/>
        <v>3</v>
      </c>
      <c r="E315" s="35">
        <f t="shared" si="9"/>
        <v>2.5</v>
      </c>
      <c r="F315" s="21">
        <f>IFERROR(VLOOKUP($C315, 'All Indicators - Breakdown'!$C:$GQ, F$1, FALSE), " ")</f>
        <v>4</v>
      </c>
      <c r="G315" s="21">
        <f>IFERROR(VLOOKUP($C315, 'All Indicators - Breakdown'!$C:$GQ, G$1, FALSE), " ")</f>
        <v>1</v>
      </c>
      <c r="H315" s="21">
        <f>IFERROR(VLOOKUP($C315, 'All Indicators - Breakdown'!$C:$GQ, H$1, FALSE), " ")</f>
        <v>4</v>
      </c>
      <c r="I315" s="21">
        <f>IFERROR(VLOOKUP($C315, 'All Indicators - Breakdown'!$C:$GQ, I$1, FALSE), " ")</f>
        <v>1</v>
      </c>
    </row>
    <row r="316" spans="1:9" ht="16.3" hidden="1" thickTop="1" thickBot="1" x14ac:dyDescent="0.3">
      <c r="A316" s="20" t="s">
        <v>776</v>
      </c>
      <c r="B316" s="20" t="s">
        <v>784</v>
      </c>
      <c r="C316" s="20" t="s">
        <v>785</v>
      </c>
      <c r="D316" s="10">
        <f t="shared" si="8"/>
        <v>2</v>
      </c>
      <c r="E316" s="35">
        <f t="shared" si="9"/>
        <v>1.8</v>
      </c>
      <c r="F316" s="21">
        <f>IFERROR(VLOOKUP($C316, 'All Indicators - Breakdown'!$C:$GQ, F$1, FALSE), " ")</f>
        <v>4</v>
      </c>
      <c r="G316" s="21">
        <f>IFERROR(VLOOKUP($C316, 'All Indicators - Breakdown'!$C:$GQ, G$1, FALSE), " ")</f>
        <v>1</v>
      </c>
      <c r="H316" s="21">
        <f>IFERROR(VLOOKUP($C316, 'All Indicators - Breakdown'!$C:$GQ, H$1, FALSE), " ")</f>
        <v>1</v>
      </c>
      <c r="I316" s="21">
        <f>IFERROR(VLOOKUP($C316, 'All Indicators - Breakdown'!$C:$GQ, I$1, FALSE), " ")</f>
        <v>1</v>
      </c>
    </row>
    <row r="317" spans="1:9" ht="16.3" hidden="1" thickTop="1" thickBot="1" x14ac:dyDescent="0.3">
      <c r="A317" s="20" t="s">
        <v>776</v>
      </c>
      <c r="B317" s="20" t="s">
        <v>786</v>
      </c>
      <c r="C317" s="20" t="s">
        <v>787</v>
      </c>
      <c r="D317" s="10">
        <f t="shared" si="8"/>
        <v>2</v>
      </c>
      <c r="E317" s="35">
        <f t="shared" si="9"/>
        <v>2.2999999999999998</v>
      </c>
      <c r="F317" s="21">
        <f>IFERROR(VLOOKUP($C317, 'All Indicators - Breakdown'!$C:$GQ, F$1, FALSE), " ")</f>
        <v>4</v>
      </c>
      <c r="G317" s="21">
        <f>IFERROR(VLOOKUP($C317, 'All Indicators - Breakdown'!$C:$GQ, G$1, FALSE), " ")</f>
        <v>1</v>
      </c>
      <c r="H317" s="21">
        <f>IFERROR(VLOOKUP($C317, 'All Indicators - Breakdown'!$C:$GQ, H$1, FALSE), " ")</f>
        <v>2</v>
      </c>
      <c r="I317" s="21">
        <f>IFERROR(VLOOKUP($C317, 'All Indicators - Breakdown'!$C:$GQ, I$1, FALSE), " ")</f>
        <v>2</v>
      </c>
    </row>
    <row r="318" spans="1:9" ht="16.3" hidden="1" thickTop="1" thickBot="1" x14ac:dyDescent="0.3">
      <c r="A318" s="20" t="s">
        <v>776</v>
      </c>
      <c r="B318" s="20" t="s">
        <v>788</v>
      </c>
      <c r="C318" s="20" t="s">
        <v>789</v>
      </c>
      <c r="D318" s="10">
        <f t="shared" si="8"/>
        <v>2</v>
      </c>
      <c r="E318" s="35">
        <f t="shared" si="9"/>
        <v>2</v>
      </c>
      <c r="F318" s="21">
        <f>IFERROR(VLOOKUP($C318, 'All Indicators - Breakdown'!$C:$GQ, F$1, FALSE), " ")</f>
        <v>4</v>
      </c>
      <c r="G318" s="21">
        <f>IFERROR(VLOOKUP($C318, 'All Indicators - Breakdown'!$C:$GQ, G$1, FALSE), " ")</f>
        <v>1</v>
      </c>
      <c r="H318" s="21">
        <f>IFERROR(VLOOKUP($C318, 'All Indicators - Breakdown'!$C:$GQ, H$1, FALSE), " ")</f>
        <v>2</v>
      </c>
      <c r="I318" s="21">
        <f>IFERROR(VLOOKUP($C318, 'All Indicators - Breakdown'!$C:$GQ, I$1, FALSE), " ")</f>
        <v>1</v>
      </c>
    </row>
    <row r="319" spans="1:9" ht="16.3" hidden="1" thickTop="1" thickBot="1" x14ac:dyDescent="0.3">
      <c r="A319" s="20" t="s">
        <v>776</v>
      </c>
      <c r="B319" s="20" t="s">
        <v>790</v>
      </c>
      <c r="C319" s="20" t="s">
        <v>791</v>
      </c>
      <c r="D319" s="10">
        <f t="shared" si="8"/>
        <v>3</v>
      </c>
      <c r="E319" s="35">
        <f t="shared" si="9"/>
        <v>3</v>
      </c>
      <c r="F319" s="21">
        <f>IFERROR(VLOOKUP($C319, 'All Indicators - Breakdown'!$C:$GQ, F$1, FALSE), " ")</f>
        <v>4</v>
      </c>
      <c r="G319" s="21">
        <f>IFERROR(VLOOKUP($C319, 'All Indicators - Breakdown'!$C:$GQ, G$1, FALSE), " ")</f>
        <v>1</v>
      </c>
      <c r="H319" s="21">
        <f>IFERROR(VLOOKUP($C319, 'All Indicators - Breakdown'!$C:$GQ, H$1, FALSE), " ")</f>
        <v>5</v>
      </c>
      <c r="I319" s="21">
        <f>IFERROR(VLOOKUP($C319, 'All Indicators - Breakdown'!$C:$GQ, I$1, FALSE), " ")</f>
        <v>2</v>
      </c>
    </row>
    <row r="320" spans="1:9" ht="16.3" hidden="1" thickTop="1" thickBot="1" x14ac:dyDescent="0.3">
      <c r="A320" s="20" t="s">
        <v>776</v>
      </c>
      <c r="B320" s="20" t="s">
        <v>792</v>
      </c>
      <c r="C320" s="20" t="s">
        <v>793</v>
      </c>
      <c r="D320" s="10">
        <f t="shared" si="8"/>
        <v>3</v>
      </c>
      <c r="E320" s="35">
        <f t="shared" si="9"/>
        <v>2.8</v>
      </c>
      <c r="F320" s="21">
        <f>IFERROR(VLOOKUP($C320, 'All Indicators - Breakdown'!$C:$GQ, F$1, FALSE), " ")</f>
        <v>5</v>
      </c>
      <c r="G320" s="21">
        <f>IFERROR(VLOOKUP($C320, 'All Indicators - Breakdown'!$C:$GQ, G$1, FALSE), " ")</f>
        <v>1</v>
      </c>
      <c r="H320" s="21">
        <f>IFERROR(VLOOKUP($C320, 'All Indicators - Breakdown'!$C:$GQ, H$1, FALSE), " ")</f>
        <v>1</v>
      </c>
      <c r="I320" s="21">
        <f>IFERROR(VLOOKUP($C320, 'All Indicators - Breakdown'!$C:$GQ, I$1, FALSE), " ")</f>
        <v>4</v>
      </c>
    </row>
    <row r="321" spans="1:9" ht="16.3" hidden="1" thickTop="1" thickBot="1" x14ac:dyDescent="0.3">
      <c r="A321" s="20" t="s">
        <v>776</v>
      </c>
      <c r="B321" s="20" t="s">
        <v>794</v>
      </c>
      <c r="C321" s="20" t="s">
        <v>795</v>
      </c>
      <c r="D321" s="10">
        <f t="shared" si="8"/>
        <v>3</v>
      </c>
      <c r="E321" s="35">
        <f t="shared" si="9"/>
        <v>2.8</v>
      </c>
      <c r="F321" s="21">
        <f>IFERROR(VLOOKUP($C321, 'All Indicators - Breakdown'!$C:$GQ, F$1, FALSE), " ")</f>
        <v>5</v>
      </c>
      <c r="G321" s="21">
        <f>IFERROR(VLOOKUP($C321, 'All Indicators - Breakdown'!$C:$GQ, G$1, FALSE), " ")</f>
        <v>1</v>
      </c>
      <c r="H321" s="21">
        <f>IFERROR(VLOOKUP($C321, 'All Indicators - Breakdown'!$C:$GQ, H$1, FALSE), " ")</f>
        <v>1</v>
      </c>
      <c r="I321" s="21">
        <f>IFERROR(VLOOKUP($C321, 'All Indicators - Breakdown'!$C:$GQ, I$1, FALSE), " ")</f>
        <v>4</v>
      </c>
    </row>
    <row r="322" spans="1:9" ht="16.3" thickTop="1" thickBot="1" x14ac:dyDescent="0.3">
      <c r="A322" s="20" t="s">
        <v>776</v>
      </c>
      <c r="B322" s="20" t="s">
        <v>796</v>
      </c>
      <c r="C322" s="20" t="s">
        <v>797</v>
      </c>
      <c r="D322" s="10">
        <f t="shared" si="8"/>
        <v>3</v>
      </c>
      <c r="E322" s="35">
        <f t="shared" si="9"/>
        <v>2.5</v>
      </c>
      <c r="F322" s="21">
        <f>IFERROR(VLOOKUP($C322, 'All Indicators - Breakdown'!$C:$GQ, F$1, FALSE), " ")</f>
        <v>4</v>
      </c>
      <c r="G322" s="21">
        <f>IFERROR(VLOOKUP($C322, 'All Indicators - Breakdown'!$C:$GQ, G$1, FALSE), " ")</f>
        <v>1</v>
      </c>
      <c r="H322" s="21">
        <f>IFERROR(VLOOKUP($C322, 'All Indicators - Breakdown'!$C:$GQ, H$1, FALSE), " ")</f>
        <v>3</v>
      </c>
      <c r="I322" s="21">
        <f>IFERROR(VLOOKUP($C322, 'All Indicators - Breakdown'!$C:$GQ, I$1, FALSE), " ")</f>
        <v>2</v>
      </c>
    </row>
    <row r="323" spans="1:9" ht="16.3" hidden="1" thickTop="1" thickBot="1" x14ac:dyDescent="0.3">
      <c r="A323" s="20" t="s">
        <v>776</v>
      </c>
      <c r="B323" s="20" t="s">
        <v>798</v>
      </c>
      <c r="C323" s="20" t="s">
        <v>799</v>
      </c>
      <c r="D323" s="10">
        <f t="shared" si="8"/>
        <v>3</v>
      </c>
      <c r="E323" s="35">
        <f t="shared" si="9"/>
        <v>3</v>
      </c>
      <c r="F323" s="21">
        <f>IFERROR(VLOOKUP($C323, 'All Indicators - Breakdown'!$C:$GQ, F$1, FALSE), " ")</f>
        <v>4</v>
      </c>
      <c r="G323" s="21">
        <f>IFERROR(VLOOKUP($C323, 'All Indicators - Breakdown'!$C:$GQ, G$1, FALSE), " ")</f>
        <v>1</v>
      </c>
      <c r="H323" s="21">
        <f>IFERROR(VLOOKUP($C323, 'All Indicators - Breakdown'!$C:$GQ, H$1, FALSE), " ")</f>
        <v>5</v>
      </c>
      <c r="I323" s="21">
        <f>IFERROR(VLOOKUP($C323, 'All Indicators - Breakdown'!$C:$GQ, I$1, FALSE), " ")</f>
        <v>2</v>
      </c>
    </row>
    <row r="324" spans="1:9" ht="16.3" hidden="1" thickTop="1" thickBot="1" x14ac:dyDescent="0.3">
      <c r="A324" s="20" t="s">
        <v>776</v>
      </c>
      <c r="B324" s="20" t="s">
        <v>800</v>
      </c>
      <c r="C324" s="20" t="s">
        <v>801</v>
      </c>
      <c r="D324" s="10">
        <f t="shared" ref="D324:D387" si="10">ROUND(AVERAGE(F324:I324), 0)</f>
        <v>3</v>
      </c>
      <c r="E324" s="35">
        <f t="shared" si="9"/>
        <v>2.8</v>
      </c>
      <c r="F324" s="21">
        <f>IFERROR(VLOOKUP($C324, 'All Indicators - Breakdown'!$C:$GQ, F$1, FALSE), " ")</f>
        <v>4</v>
      </c>
      <c r="G324" s="21">
        <f>IFERROR(VLOOKUP($C324, 'All Indicators - Breakdown'!$C:$GQ, G$1, FALSE), " ")</f>
        <v>1</v>
      </c>
      <c r="H324" s="21">
        <f>IFERROR(VLOOKUP($C324, 'All Indicators - Breakdown'!$C:$GQ, H$1, FALSE), " ")</f>
        <v>5</v>
      </c>
      <c r="I324" s="21">
        <f>IFERROR(VLOOKUP($C324, 'All Indicators - Breakdown'!$C:$GQ, I$1, FALSE), " ")</f>
        <v>1</v>
      </c>
    </row>
    <row r="325" spans="1:9" ht="16.3" thickTop="1" thickBot="1" x14ac:dyDescent="0.3">
      <c r="A325" s="20" t="s">
        <v>776</v>
      </c>
      <c r="B325" s="20" t="s">
        <v>802</v>
      </c>
      <c r="C325" s="20" t="s">
        <v>803</v>
      </c>
      <c r="D325" s="10">
        <f t="shared" si="10"/>
        <v>2</v>
      </c>
      <c r="E325" s="35">
        <f t="shared" ref="E325:E388" si="11">ROUND(AVERAGE(F325:I325), 1)</f>
        <v>2</v>
      </c>
      <c r="F325" s="21">
        <f>IFERROR(VLOOKUP($C325, 'All Indicators - Breakdown'!$C:$GQ, F$1, FALSE), " ")</f>
        <v>4</v>
      </c>
      <c r="G325" s="21">
        <f>IFERROR(VLOOKUP($C325, 'All Indicators - Breakdown'!$C:$GQ, G$1, FALSE), " ")</f>
        <v>1</v>
      </c>
      <c r="H325" s="21">
        <f>IFERROR(VLOOKUP($C325, 'All Indicators - Breakdown'!$C:$GQ, H$1, FALSE), " ")</f>
        <v>2</v>
      </c>
      <c r="I325" s="21">
        <f>IFERROR(VLOOKUP($C325, 'All Indicators - Breakdown'!$C:$GQ, I$1, FALSE), " ")</f>
        <v>1</v>
      </c>
    </row>
    <row r="326" spans="1:9" ht="16.3" hidden="1" thickTop="1" thickBot="1" x14ac:dyDescent="0.3">
      <c r="A326" s="20" t="s">
        <v>776</v>
      </c>
      <c r="B326" s="20" t="s">
        <v>804</v>
      </c>
      <c r="C326" s="20" t="s">
        <v>805</v>
      </c>
      <c r="D326" s="10">
        <f t="shared" si="10"/>
        <v>2</v>
      </c>
      <c r="E326" s="35">
        <f t="shared" si="11"/>
        <v>1.8</v>
      </c>
      <c r="F326" s="21">
        <f>IFERROR(VLOOKUP($C326, 'All Indicators - Breakdown'!$C:$GQ, F$1, FALSE), " ")</f>
        <v>3</v>
      </c>
      <c r="G326" s="21">
        <f>IFERROR(VLOOKUP($C326, 'All Indicators - Breakdown'!$C:$GQ, G$1, FALSE), " ")</f>
        <v>1</v>
      </c>
      <c r="H326" s="21">
        <f>IFERROR(VLOOKUP($C326, 'All Indicators - Breakdown'!$C:$GQ, H$1, FALSE), " ")</f>
        <v>2</v>
      </c>
      <c r="I326" s="21">
        <f>IFERROR(VLOOKUP($C326, 'All Indicators - Breakdown'!$C:$GQ, I$1, FALSE), " ")</f>
        <v>1</v>
      </c>
    </row>
    <row r="327" spans="1:9" ht="16.3" thickTop="1" thickBot="1" x14ac:dyDescent="0.3">
      <c r="A327" s="20" t="s">
        <v>776</v>
      </c>
      <c r="B327" s="20" t="s">
        <v>806</v>
      </c>
      <c r="C327" s="20" t="s">
        <v>807</v>
      </c>
      <c r="D327" s="10">
        <f t="shared" si="10"/>
        <v>3</v>
      </c>
      <c r="E327" s="35">
        <f t="shared" si="11"/>
        <v>3</v>
      </c>
      <c r="F327" s="21">
        <f>IFERROR(VLOOKUP($C327, 'All Indicators - Breakdown'!$C:$GQ, F$1, FALSE), " ")</f>
        <v>5</v>
      </c>
      <c r="G327" s="21">
        <f>IFERROR(VLOOKUP($C327, 'All Indicators - Breakdown'!$C:$GQ, G$1, FALSE), " ")</f>
        <v>1</v>
      </c>
      <c r="H327" s="21">
        <f>IFERROR(VLOOKUP($C327, 'All Indicators - Breakdown'!$C:$GQ, H$1, FALSE), " ")</f>
        <v>5</v>
      </c>
      <c r="I327" s="21">
        <f>IFERROR(VLOOKUP($C327, 'All Indicators - Breakdown'!$C:$GQ, I$1, FALSE), " ")</f>
        <v>1</v>
      </c>
    </row>
    <row r="328" spans="1:9" ht="16.3" hidden="1" thickTop="1" thickBot="1" x14ac:dyDescent="0.3">
      <c r="A328" s="20" t="s">
        <v>808</v>
      </c>
      <c r="B328" s="20" t="s">
        <v>809</v>
      </c>
      <c r="C328" s="20" t="s">
        <v>810</v>
      </c>
      <c r="D328" s="10">
        <f t="shared" si="10"/>
        <v>2</v>
      </c>
      <c r="E328" s="35">
        <f t="shared" si="11"/>
        <v>1.8</v>
      </c>
      <c r="F328" s="21">
        <f>IFERROR(VLOOKUP($C328, 'All Indicators - Breakdown'!$C:$GQ, F$1, FALSE), " ")</f>
        <v>4</v>
      </c>
      <c r="G328" s="21">
        <f>IFERROR(VLOOKUP($C328, 'All Indicators - Breakdown'!$C:$GQ, G$1, FALSE), " ")</f>
        <v>1</v>
      </c>
      <c r="H328" s="21">
        <f>IFERROR(VLOOKUP($C328, 'All Indicators - Breakdown'!$C:$GQ, H$1, FALSE), " ")</f>
        <v>1</v>
      </c>
      <c r="I328" s="21">
        <f>IFERROR(VLOOKUP($C328, 'All Indicators - Breakdown'!$C:$GQ, I$1, FALSE), " ")</f>
        <v>1</v>
      </c>
    </row>
    <row r="329" spans="1:9" ht="16.3" hidden="1" thickTop="1" thickBot="1" x14ac:dyDescent="0.3">
      <c r="A329" s="20" t="s">
        <v>808</v>
      </c>
      <c r="B329" s="20" t="s">
        <v>811</v>
      </c>
      <c r="C329" s="20" t="s">
        <v>812</v>
      </c>
      <c r="D329" s="10">
        <f t="shared" si="10"/>
        <v>3</v>
      </c>
      <c r="E329" s="35">
        <f t="shared" si="11"/>
        <v>2.5</v>
      </c>
      <c r="F329" s="21">
        <f>IFERROR(VLOOKUP($C329, 'All Indicators - Breakdown'!$C:$GQ, F$1, FALSE), " ")</f>
        <v>4</v>
      </c>
      <c r="G329" s="21">
        <f>IFERROR(VLOOKUP($C329, 'All Indicators - Breakdown'!$C:$GQ, G$1, FALSE), " ")</f>
        <v>1</v>
      </c>
      <c r="H329" s="21">
        <f>IFERROR(VLOOKUP($C329, 'All Indicators - Breakdown'!$C:$GQ, H$1, FALSE), " ")</f>
        <v>4</v>
      </c>
      <c r="I329" s="21">
        <f>IFERROR(VLOOKUP($C329, 'All Indicators - Breakdown'!$C:$GQ, I$1, FALSE), " ")</f>
        <v>1</v>
      </c>
    </row>
    <row r="330" spans="1:9" ht="16.3" hidden="1" thickTop="1" thickBot="1" x14ac:dyDescent="0.3">
      <c r="A330" s="20" t="s">
        <v>808</v>
      </c>
      <c r="B330" s="20" t="s">
        <v>813</v>
      </c>
      <c r="C330" s="20" t="s">
        <v>814</v>
      </c>
      <c r="D330" s="10">
        <f t="shared" si="10"/>
        <v>3</v>
      </c>
      <c r="E330" s="35">
        <f t="shared" si="11"/>
        <v>2.5</v>
      </c>
      <c r="F330" s="21">
        <f>IFERROR(VLOOKUP($C330, 'All Indicators - Breakdown'!$C:$GQ, F$1, FALSE), " ")</f>
        <v>4</v>
      </c>
      <c r="G330" s="21">
        <f>IFERROR(VLOOKUP($C330, 'All Indicators - Breakdown'!$C:$GQ, G$1, FALSE), " ")</f>
        <v>1</v>
      </c>
      <c r="H330" s="21">
        <f>IFERROR(VLOOKUP($C330, 'All Indicators - Breakdown'!$C:$GQ, H$1, FALSE), " ")</f>
        <v>4</v>
      </c>
      <c r="I330" s="21">
        <f>IFERROR(VLOOKUP($C330, 'All Indicators - Breakdown'!$C:$GQ, I$1, FALSE), " ")</f>
        <v>1</v>
      </c>
    </row>
    <row r="331" spans="1:9" ht="16.3" hidden="1" thickTop="1" thickBot="1" x14ac:dyDescent="0.3">
      <c r="A331" s="20" t="s">
        <v>808</v>
      </c>
      <c r="B331" s="20" t="s">
        <v>815</v>
      </c>
      <c r="C331" s="20" t="s">
        <v>816</v>
      </c>
      <c r="D331" s="10">
        <f t="shared" si="10"/>
        <v>2</v>
      </c>
      <c r="E331" s="35">
        <f t="shared" si="11"/>
        <v>1.8</v>
      </c>
      <c r="F331" s="21">
        <f>IFERROR(VLOOKUP($C331, 'All Indicators - Breakdown'!$C:$GQ, F$1, FALSE), " ")</f>
        <v>4</v>
      </c>
      <c r="G331" s="21">
        <f>IFERROR(VLOOKUP($C331, 'All Indicators - Breakdown'!$C:$GQ, G$1, FALSE), " ")</f>
        <v>1</v>
      </c>
      <c r="H331" s="21">
        <f>IFERROR(VLOOKUP($C331, 'All Indicators - Breakdown'!$C:$GQ, H$1, FALSE), " ")</f>
        <v>1</v>
      </c>
      <c r="I331" s="21">
        <f>IFERROR(VLOOKUP($C331, 'All Indicators - Breakdown'!$C:$GQ, I$1, FALSE), " ")</f>
        <v>1</v>
      </c>
    </row>
    <row r="332" spans="1:9" ht="16.3" hidden="1" thickTop="1" thickBot="1" x14ac:dyDescent="0.3">
      <c r="A332" s="20" t="s">
        <v>808</v>
      </c>
      <c r="B332" s="20" t="s">
        <v>817</v>
      </c>
      <c r="C332" s="20" t="s">
        <v>818</v>
      </c>
      <c r="D332" s="10">
        <f t="shared" si="10"/>
        <v>2</v>
      </c>
      <c r="E332" s="35">
        <f t="shared" si="11"/>
        <v>1.8</v>
      </c>
      <c r="F332" s="21">
        <f>IFERROR(VLOOKUP($C332, 'All Indicators - Breakdown'!$C:$GQ, F$1, FALSE), " ")</f>
        <v>4</v>
      </c>
      <c r="G332" s="21">
        <f>IFERROR(VLOOKUP($C332, 'All Indicators - Breakdown'!$C:$GQ, G$1, FALSE), " ")</f>
        <v>1</v>
      </c>
      <c r="H332" s="21">
        <f>IFERROR(VLOOKUP($C332, 'All Indicators - Breakdown'!$C:$GQ, H$1, FALSE), " ")</f>
        <v>1</v>
      </c>
      <c r="I332" s="21">
        <f>IFERROR(VLOOKUP($C332, 'All Indicators - Breakdown'!$C:$GQ, I$1, FALSE), " ")</f>
        <v>1</v>
      </c>
    </row>
    <row r="333" spans="1:9" ht="16.3" thickTop="1" thickBot="1" x14ac:dyDescent="0.3">
      <c r="A333" s="20" t="s">
        <v>808</v>
      </c>
      <c r="B333" s="20" t="s">
        <v>819</v>
      </c>
      <c r="C333" s="20" t="s">
        <v>820</v>
      </c>
      <c r="D333" s="10">
        <f t="shared" si="10"/>
        <v>3</v>
      </c>
      <c r="E333" s="35">
        <f t="shared" si="11"/>
        <v>2.5</v>
      </c>
      <c r="F333" s="21">
        <f>IFERROR(VLOOKUP($C333, 'All Indicators - Breakdown'!$C:$GQ, F$1, FALSE), " ")</f>
        <v>4</v>
      </c>
      <c r="G333" s="21">
        <f>IFERROR(VLOOKUP($C333, 'All Indicators - Breakdown'!$C:$GQ, G$1, FALSE), " ")</f>
        <v>1</v>
      </c>
      <c r="H333" s="21">
        <f>IFERROR(VLOOKUP($C333, 'All Indicators - Breakdown'!$C:$GQ, H$1, FALSE), " ")</f>
        <v>4</v>
      </c>
      <c r="I333" s="21">
        <f>IFERROR(VLOOKUP($C333, 'All Indicators - Breakdown'!$C:$GQ, I$1, FALSE), " ")</f>
        <v>1</v>
      </c>
    </row>
    <row r="334" spans="1:9" ht="16.3" hidden="1" thickTop="1" thickBot="1" x14ac:dyDescent="0.3">
      <c r="A334" s="20" t="s">
        <v>808</v>
      </c>
      <c r="B334" s="20" t="s">
        <v>821</v>
      </c>
      <c r="C334" s="20" t="s">
        <v>822</v>
      </c>
      <c r="D334" s="10">
        <f t="shared" si="10"/>
        <v>2</v>
      </c>
      <c r="E334" s="35">
        <f t="shared" si="11"/>
        <v>2.2999999999999998</v>
      </c>
      <c r="F334" s="21">
        <f>IFERROR(VLOOKUP($C334, 'All Indicators - Breakdown'!$C:$GQ, F$1, FALSE), " ")</f>
        <v>4</v>
      </c>
      <c r="G334" s="21">
        <f>IFERROR(VLOOKUP($C334, 'All Indicators - Breakdown'!$C:$GQ, G$1, FALSE), " ")</f>
        <v>1</v>
      </c>
      <c r="H334" s="21">
        <f>IFERROR(VLOOKUP($C334, 'All Indicators - Breakdown'!$C:$GQ, H$1, FALSE), " ")</f>
        <v>3</v>
      </c>
      <c r="I334" s="21">
        <f>IFERROR(VLOOKUP($C334, 'All Indicators - Breakdown'!$C:$GQ, I$1, FALSE), " ")</f>
        <v>1</v>
      </c>
    </row>
    <row r="335" spans="1:9" ht="16.3" hidden="1" thickTop="1" thickBot="1" x14ac:dyDescent="0.3">
      <c r="A335" s="20" t="s">
        <v>808</v>
      </c>
      <c r="B335" s="20" t="s">
        <v>823</v>
      </c>
      <c r="C335" s="20" t="s">
        <v>824</v>
      </c>
      <c r="D335" s="10">
        <f t="shared" si="10"/>
        <v>3</v>
      </c>
      <c r="E335" s="35">
        <f t="shared" si="11"/>
        <v>2.5</v>
      </c>
      <c r="F335" s="21">
        <f>IFERROR(VLOOKUP($C335, 'All Indicators - Breakdown'!$C:$GQ, F$1, FALSE), " ")</f>
        <v>4</v>
      </c>
      <c r="G335" s="21">
        <f>IFERROR(VLOOKUP($C335, 'All Indicators - Breakdown'!$C:$GQ, G$1, FALSE), " ")</f>
        <v>1</v>
      </c>
      <c r="H335" s="21">
        <f>IFERROR(VLOOKUP($C335, 'All Indicators - Breakdown'!$C:$GQ, H$1, FALSE), " ")</f>
        <v>3</v>
      </c>
      <c r="I335" s="21">
        <f>IFERROR(VLOOKUP($C335, 'All Indicators - Breakdown'!$C:$GQ, I$1, FALSE), " ")</f>
        <v>2</v>
      </c>
    </row>
    <row r="336" spans="1:9" ht="16.3" hidden="1" thickTop="1" thickBot="1" x14ac:dyDescent="0.3">
      <c r="A336" s="20" t="s">
        <v>808</v>
      </c>
      <c r="B336" s="20" t="s">
        <v>825</v>
      </c>
      <c r="C336" s="20" t="s">
        <v>826</v>
      </c>
      <c r="D336" s="10">
        <f t="shared" si="10"/>
        <v>2</v>
      </c>
      <c r="E336" s="35">
        <f t="shared" si="11"/>
        <v>1.8</v>
      </c>
      <c r="F336" s="21">
        <f>IFERROR(VLOOKUP($C336, 'All Indicators - Breakdown'!$C:$GQ, F$1, FALSE), " ")</f>
        <v>4</v>
      </c>
      <c r="G336" s="21">
        <f>IFERROR(VLOOKUP($C336, 'All Indicators - Breakdown'!$C:$GQ, G$1, FALSE), " ")</f>
        <v>1</v>
      </c>
      <c r="H336" s="21">
        <f>IFERROR(VLOOKUP($C336, 'All Indicators - Breakdown'!$C:$GQ, H$1, FALSE), " ")</f>
        <v>1</v>
      </c>
      <c r="I336" s="21">
        <f>IFERROR(VLOOKUP($C336, 'All Indicators - Breakdown'!$C:$GQ, I$1, FALSE), " ")</f>
        <v>1</v>
      </c>
    </row>
    <row r="337" spans="1:9" ht="16.3" hidden="1" thickTop="1" thickBot="1" x14ac:dyDescent="0.3">
      <c r="A337" s="20" t="s">
        <v>808</v>
      </c>
      <c r="B337" s="20" t="s">
        <v>827</v>
      </c>
      <c r="C337" s="20" t="s">
        <v>828</v>
      </c>
      <c r="D337" s="10">
        <f t="shared" si="10"/>
        <v>3</v>
      </c>
      <c r="E337" s="35">
        <f t="shared" si="11"/>
        <v>2.8</v>
      </c>
      <c r="F337" s="21">
        <f>IFERROR(VLOOKUP($C337, 'All Indicators - Breakdown'!$C:$GQ, F$1, FALSE), " ")</f>
        <v>4</v>
      </c>
      <c r="G337" s="21">
        <f>IFERROR(VLOOKUP($C337, 'All Indicators - Breakdown'!$C:$GQ, G$1, FALSE), " ")</f>
        <v>1</v>
      </c>
      <c r="H337" s="21">
        <f>IFERROR(VLOOKUP($C337, 'All Indicators - Breakdown'!$C:$GQ, H$1, FALSE), " ")</f>
        <v>4</v>
      </c>
      <c r="I337" s="21">
        <f>IFERROR(VLOOKUP($C337, 'All Indicators - Breakdown'!$C:$GQ, I$1, FALSE), " ")</f>
        <v>2</v>
      </c>
    </row>
    <row r="338" spans="1:9" ht="16.3" hidden="1" thickTop="1" thickBot="1" x14ac:dyDescent="0.3">
      <c r="A338" s="20" t="s">
        <v>808</v>
      </c>
      <c r="B338" s="20" t="s">
        <v>829</v>
      </c>
      <c r="C338" s="20" t="s">
        <v>830</v>
      </c>
      <c r="D338" s="10">
        <f t="shared" si="10"/>
        <v>2</v>
      </c>
      <c r="E338" s="35">
        <f t="shared" si="11"/>
        <v>1.8</v>
      </c>
      <c r="F338" s="21">
        <f>IFERROR(VLOOKUP($C338, 'All Indicators - Breakdown'!$C:$GQ, F$1, FALSE), " ")</f>
        <v>4</v>
      </c>
      <c r="G338" s="21">
        <f>IFERROR(VLOOKUP($C338, 'All Indicators - Breakdown'!$C:$GQ, G$1, FALSE), " ")</f>
        <v>1</v>
      </c>
      <c r="H338" s="21">
        <f>IFERROR(VLOOKUP($C338, 'All Indicators - Breakdown'!$C:$GQ, H$1, FALSE), " ")</f>
        <v>1</v>
      </c>
      <c r="I338" s="21">
        <f>IFERROR(VLOOKUP($C338, 'All Indicators - Breakdown'!$C:$GQ, I$1, FALSE), " ")</f>
        <v>1</v>
      </c>
    </row>
    <row r="339" spans="1:9" ht="16.3" hidden="1" thickTop="1" thickBot="1" x14ac:dyDescent="0.3">
      <c r="A339" s="20" t="s">
        <v>831</v>
      </c>
      <c r="B339" s="20" t="s">
        <v>832</v>
      </c>
      <c r="C339" s="20" t="s">
        <v>833</v>
      </c>
      <c r="D339" s="10">
        <f t="shared" si="10"/>
        <v>1</v>
      </c>
      <c r="E339" s="35">
        <f t="shared" si="11"/>
        <v>1</v>
      </c>
      <c r="F339" s="21">
        <f>IFERROR(VLOOKUP($C339, 'All Indicators - Breakdown'!$C:$GQ, F$1, FALSE), " ")</f>
        <v>1</v>
      </c>
      <c r="G339" s="21">
        <f>IFERROR(VLOOKUP($C339, 'All Indicators - Breakdown'!$C:$GQ, G$1, FALSE), " ")</f>
        <v>1</v>
      </c>
      <c r="H339" s="21">
        <f>IFERROR(VLOOKUP($C339, 'All Indicators - Breakdown'!$C:$GQ, H$1, FALSE), " ")</f>
        <v>1</v>
      </c>
      <c r="I339" s="21">
        <f>IFERROR(VLOOKUP($C339, 'All Indicators - Breakdown'!$C:$GQ, I$1, FALSE), " ")</f>
        <v>1</v>
      </c>
    </row>
    <row r="340" spans="1:9" ht="16.3" hidden="1" thickTop="1" thickBot="1" x14ac:dyDescent="0.3">
      <c r="A340" s="20" t="s">
        <v>831</v>
      </c>
      <c r="B340" s="20" t="s">
        <v>834</v>
      </c>
      <c r="C340" s="20" t="s">
        <v>835</v>
      </c>
      <c r="D340" s="10">
        <f t="shared" si="10"/>
        <v>2</v>
      </c>
      <c r="E340" s="35">
        <f t="shared" si="11"/>
        <v>1.5</v>
      </c>
      <c r="F340" s="21">
        <f>IFERROR(VLOOKUP($C340, 'All Indicators - Breakdown'!$C:$GQ, F$1, FALSE), " ")</f>
        <v>3</v>
      </c>
      <c r="G340" s="21">
        <f>IFERROR(VLOOKUP($C340, 'All Indicators - Breakdown'!$C:$GQ, G$1, FALSE), " ")</f>
        <v>1</v>
      </c>
      <c r="H340" s="21">
        <f>IFERROR(VLOOKUP($C340, 'All Indicators - Breakdown'!$C:$GQ, H$1, FALSE), " ")</f>
        <v>1</v>
      </c>
      <c r="I340" s="21">
        <f>IFERROR(VLOOKUP($C340, 'All Indicators - Breakdown'!$C:$GQ, I$1, FALSE), " ")</f>
        <v>1</v>
      </c>
    </row>
    <row r="341" spans="1:9" ht="16.3" hidden="1" thickTop="1" thickBot="1" x14ac:dyDescent="0.3">
      <c r="A341" s="20" t="s">
        <v>831</v>
      </c>
      <c r="B341" s="20" t="s">
        <v>836</v>
      </c>
      <c r="C341" s="20" t="s">
        <v>837</v>
      </c>
      <c r="D341" s="10">
        <f t="shared" si="10"/>
        <v>2</v>
      </c>
      <c r="E341" s="35">
        <f t="shared" si="11"/>
        <v>1.8</v>
      </c>
      <c r="F341" s="21">
        <f>IFERROR(VLOOKUP($C341, 'All Indicators - Breakdown'!$C:$GQ, F$1, FALSE), " ")</f>
        <v>2</v>
      </c>
      <c r="G341" s="21">
        <f>IFERROR(VLOOKUP($C341, 'All Indicators - Breakdown'!$C:$GQ, G$1, FALSE), " ")</f>
        <v>1</v>
      </c>
      <c r="H341" s="21">
        <f>IFERROR(VLOOKUP($C341, 'All Indicators - Breakdown'!$C:$GQ, H$1, FALSE), " ")</f>
        <v>3</v>
      </c>
      <c r="I341" s="21">
        <f>IFERROR(VLOOKUP($C341, 'All Indicators - Breakdown'!$C:$GQ, I$1, FALSE), " ")</f>
        <v>1</v>
      </c>
    </row>
    <row r="342" spans="1:9" ht="16.3" hidden="1" thickTop="1" thickBot="1" x14ac:dyDescent="0.3">
      <c r="A342" s="20" t="s">
        <v>831</v>
      </c>
      <c r="B342" s="20" t="s">
        <v>838</v>
      </c>
      <c r="C342" s="20" t="s">
        <v>839</v>
      </c>
      <c r="D342" s="10">
        <f t="shared" si="10"/>
        <v>1</v>
      </c>
      <c r="E342" s="35">
        <f t="shared" si="11"/>
        <v>1.3</v>
      </c>
      <c r="F342" s="21">
        <f>IFERROR(VLOOKUP($C342, 'All Indicators - Breakdown'!$C:$GQ, F$1, FALSE), " ")</f>
        <v>2</v>
      </c>
      <c r="G342" s="21">
        <f>IFERROR(VLOOKUP($C342, 'All Indicators - Breakdown'!$C:$GQ, G$1, FALSE), " ")</f>
        <v>1</v>
      </c>
      <c r="H342" s="21">
        <f>IFERROR(VLOOKUP($C342, 'All Indicators - Breakdown'!$C:$GQ, H$1, FALSE), " ")</f>
        <v>1</v>
      </c>
      <c r="I342" s="21">
        <f>IFERROR(VLOOKUP($C342, 'All Indicators - Breakdown'!$C:$GQ, I$1, FALSE), " ")</f>
        <v>1</v>
      </c>
    </row>
    <row r="343" spans="1:9" ht="16.3" hidden="1" thickTop="1" thickBot="1" x14ac:dyDescent="0.3">
      <c r="A343" s="20" t="s">
        <v>831</v>
      </c>
      <c r="B343" s="20" t="s">
        <v>840</v>
      </c>
      <c r="C343" s="20" t="s">
        <v>841</v>
      </c>
      <c r="D343" s="10">
        <f t="shared" si="10"/>
        <v>2</v>
      </c>
      <c r="E343" s="35">
        <f t="shared" si="11"/>
        <v>2.2999999999999998</v>
      </c>
      <c r="F343" s="21">
        <f>IFERROR(VLOOKUP($C343, 'All Indicators - Breakdown'!$C:$GQ, F$1, FALSE), " ")</f>
        <v>3</v>
      </c>
      <c r="G343" s="21">
        <f>IFERROR(VLOOKUP($C343, 'All Indicators - Breakdown'!$C:$GQ, G$1, FALSE), " ")</f>
        <v>1</v>
      </c>
      <c r="H343" s="21">
        <f>IFERROR(VLOOKUP($C343, 'All Indicators - Breakdown'!$C:$GQ, H$1, FALSE), " ")</f>
        <v>4</v>
      </c>
      <c r="I343" s="21">
        <f>IFERROR(VLOOKUP($C343, 'All Indicators - Breakdown'!$C:$GQ, I$1, FALSE), " ")</f>
        <v>1</v>
      </c>
    </row>
    <row r="344" spans="1:9" ht="16.3" hidden="1" thickTop="1" thickBot="1" x14ac:dyDescent="0.3">
      <c r="A344" s="20" t="s">
        <v>831</v>
      </c>
      <c r="B344" s="20" t="s">
        <v>842</v>
      </c>
      <c r="C344" s="20" t="s">
        <v>843</v>
      </c>
      <c r="D344" s="10">
        <f t="shared" si="10"/>
        <v>1</v>
      </c>
      <c r="E344" s="35">
        <f t="shared" si="11"/>
        <v>1.3</v>
      </c>
      <c r="F344" s="21">
        <f>IFERROR(VLOOKUP($C344, 'All Indicators - Breakdown'!$C:$GQ, F$1, FALSE), " ")</f>
        <v>2</v>
      </c>
      <c r="G344" s="21">
        <f>IFERROR(VLOOKUP($C344, 'All Indicators - Breakdown'!$C:$GQ, G$1, FALSE), " ")</f>
        <v>1</v>
      </c>
      <c r="H344" s="21">
        <f>IFERROR(VLOOKUP($C344, 'All Indicators - Breakdown'!$C:$GQ, H$1, FALSE), " ")</f>
        <v>1</v>
      </c>
      <c r="I344" s="21">
        <f>IFERROR(VLOOKUP($C344, 'All Indicators - Breakdown'!$C:$GQ, I$1, FALSE), " ")</f>
        <v>1</v>
      </c>
    </row>
    <row r="345" spans="1:9" ht="16.3" hidden="1" thickTop="1" thickBot="1" x14ac:dyDescent="0.3">
      <c r="A345" s="20" t="s">
        <v>831</v>
      </c>
      <c r="B345" s="20" t="s">
        <v>844</v>
      </c>
      <c r="C345" s="20" t="s">
        <v>845</v>
      </c>
      <c r="D345" s="10">
        <f t="shared" si="10"/>
        <v>1</v>
      </c>
      <c r="E345" s="35">
        <f t="shared" si="11"/>
        <v>1.3</v>
      </c>
      <c r="F345" s="21">
        <f>IFERROR(VLOOKUP($C345, 'All Indicators - Breakdown'!$C:$GQ, F$1, FALSE), " ")</f>
        <v>2</v>
      </c>
      <c r="G345" s="21">
        <f>IFERROR(VLOOKUP($C345, 'All Indicators - Breakdown'!$C:$GQ, G$1, FALSE), " ")</f>
        <v>1</v>
      </c>
      <c r="H345" s="21">
        <f>IFERROR(VLOOKUP($C345, 'All Indicators - Breakdown'!$C:$GQ, H$1, FALSE), " ")</f>
        <v>1</v>
      </c>
      <c r="I345" s="21">
        <f>IFERROR(VLOOKUP($C345, 'All Indicators - Breakdown'!$C:$GQ, I$1, FALSE), " ")</f>
        <v>1</v>
      </c>
    </row>
    <row r="346" spans="1:9" ht="16.3" hidden="1" thickTop="1" thickBot="1" x14ac:dyDescent="0.3">
      <c r="A346" s="20" t="s">
        <v>831</v>
      </c>
      <c r="B346" s="20" t="s">
        <v>846</v>
      </c>
      <c r="C346" s="20" t="s">
        <v>847</v>
      </c>
      <c r="D346" s="10">
        <f t="shared" si="10"/>
        <v>2</v>
      </c>
      <c r="E346" s="35">
        <f t="shared" si="11"/>
        <v>2.2999999999999998</v>
      </c>
      <c r="F346" s="21">
        <f>IFERROR(VLOOKUP($C346, 'All Indicators - Breakdown'!$C:$GQ, F$1, FALSE), " ")</f>
        <v>3</v>
      </c>
      <c r="G346" s="21">
        <f>IFERROR(VLOOKUP($C346, 'All Indicators - Breakdown'!$C:$GQ, G$1, FALSE), " ")</f>
        <v>1</v>
      </c>
      <c r="H346" s="21">
        <f>IFERROR(VLOOKUP($C346, 'All Indicators - Breakdown'!$C:$GQ, H$1, FALSE), " ")</f>
        <v>4</v>
      </c>
      <c r="I346" s="21">
        <f>IFERROR(VLOOKUP($C346, 'All Indicators - Breakdown'!$C:$GQ, I$1, FALSE), " ")</f>
        <v>1</v>
      </c>
    </row>
    <row r="347" spans="1:9" ht="16.3" hidden="1" thickTop="1" thickBot="1" x14ac:dyDescent="0.3">
      <c r="A347" s="20" t="s">
        <v>831</v>
      </c>
      <c r="B347" s="20" t="s">
        <v>848</v>
      </c>
      <c r="C347" s="20" t="s">
        <v>849</v>
      </c>
      <c r="D347" s="10">
        <f t="shared" si="10"/>
        <v>2</v>
      </c>
      <c r="E347" s="35">
        <f t="shared" si="11"/>
        <v>1.8</v>
      </c>
      <c r="F347" s="21">
        <f>IFERROR(VLOOKUP($C347, 'All Indicators - Breakdown'!$C:$GQ, F$1, FALSE), " ")</f>
        <v>1</v>
      </c>
      <c r="G347" s="21">
        <f>IFERROR(VLOOKUP($C347, 'All Indicators - Breakdown'!$C:$GQ, G$1, FALSE), " ")</f>
        <v>1</v>
      </c>
      <c r="H347" s="21">
        <f>IFERROR(VLOOKUP($C347, 'All Indicators - Breakdown'!$C:$GQ, H$1, FALSE), " ")</f>
        <v>4</v>
      </c>
      <c r="I347" s="21">
        <f>IFERROR(VLOOKUP($C347, 'All Indicators - Breakdown'!$C:$GQ, I$1, FALSE), " ")</f>
        <v>1</v>
      </c>
    </row>
    <row r="348" spans="1:9" ht="16.3" hidden="1" thickTop="1" thickBot="1" x14ac:dyDescent="0.3">
      <c r="A348" s="20" t="s">
        <v>831</v>
      </c>
      <c r="B348" s="20" t="s">
        <v>850</v>
      </c>
      <c r="C348" s="20" t="s">
        <v>851</v>
      </c>
      <c r="D348" s="10">
        <f t="shared" si="10"/>
        <v>3</v>
      </c>
      <c r="E348" s="35">
        <f t="shared" si="11"/>
        <v>2.5</v>
      </c>
      <c r="F348" s="21">
        <f>IFERROR(VLOOKUP($C348, 'All Indicators - Breakdown'!$C:$GQ, F$1, FALSE), " ")</f>
        <v>3</v>
      </c>
      <c r="G348" s="21">
        <f>IFERROR(VLOOKUP($C348, 'All Indicators - Breakdown'!$C:$GQ, G$1, FALSE), " ")</f>
        <v>1</v>
      </c>
      <c r="H348" s="21">
        <f>IFERROR(VLOOKUP($C348, 'All Indicators - Breakdown'!$C:$GQ, H$1, FALSE), " ")</f>
        <v>5</v>
      </c>
      <c r="I348" s="21">
        <f>IFERROR(VLOOKUP($C348, 'All Indicators - Breakdown'!$C:$GQ, I$1, FALSE), " ")</f>
        <v>1</v>
      </c>
    </row>
    <row r="349" spans="1:9" ht="16.3" hidden="1" thickTop="1" thickBot="1" x14ac:dyDescent="0.3">
      <c r="A349" s="20" t="s">
        <v>831</v>
      </c>
      <c r="B349" s="20" t="s">
        <v>852</v>
      </c>
      <c r="C349" s="20" t="s">
        <v>853</v>
      </c>
      <c r="D349" s="10">
        <f t="shared" si="10"/>
        <v>1</v>
      </c>
      <c r="E349" s="35">
        <f t="shared" si="11"/>
        <v>1</v>
      </c>
      <c r="F349" s="21">
        <f>IFERROR(VLOOKUP($C349, 'All Indicators - Breakdown'!$C:$GQ, F$1, FALSE), " ")</f>
        <v>1</v>
      </c>
      <c r="G349" s="21">
        <f>IFERROR(VLOOKUP($C349, 'All Indicators - Breakdown'!$C:$GQ, G$1, FALSE), " ")</f>
        <v>1</v>
      </c>
      <c r="H349" s="21">
        <f>IFERROR(VLOOKUP($C349, 'All Indicators - Breakdown'!$C:$GQ, H$1, FALSE), " ")</f>
        <v>1</v>
      </c>
      <c r="I349" s="21">
        <f>IFERROR(VLOOKUP($C349, 'All Indicators - Breakdown'!$C:$GQ, I$1, FALSE), " ")</f>
        <v>1</v>
      </c>
    </row>
    <row r="350" spans="1:9" ht="16.3" hidden="1" thickTop="1" thickBot="1" x14ac:dyDescent="0.3">
      <c r="A350" s="20" t="s">
        <v>831</v>
      </c>
      <c r="B350" s="20" t="s">
        <v>854</v>
      </c>
      <c r="C350" s="20" t="s">
        <v>855</v>
      </c>
      <c r="D350" s="10">
        <f t="shared" si="10"/>
        <v>2</v>
      </c>
      <c r="E350" s="35">
        <f t="shared" si="11"/>
        <v>1.8</v>
      </c>
      <c r="F350" s="21">
        <f>IFERROR(VLOOKUP($C350, 'All Indicators - Breakdown'!$C:$GQ, F$1, FALSE), " ")</f>
        <v>1</v>
      </c>
      <c r="G350" s="21">
        <f>IFERROR(VLOOKUP($C350, 'All Indicators - Breakdown'!$C:$GQ, G$1, FALSE), " ")</f>
        <v>1</v>
      </c>
      <c r="H350" s="21">
        <f>IFERROR(VLOOKUP($C350, 'All Indicators - Breakdown'!$C:$GQ, H$1, FALSE), " ")</f>
        <v>4</v>
      </c>
      <c r="I350" s="21">
        <f>IFERROR(VLOOKUP($C350, 'All Indicators - Breakdown'!$C:$GQ, I$1, FALSE), " ")</f>
        <v>1</v>
      </c>
    </row>
    <row r="351" spans="1:9" ht="16.3" hidden="1" thickTop="1" thickBot="1" x14ac:dyDescent="0.3">
      <c r="A351" s="20" t="s">
        <v>831</v>
      </c>
      <c r="B351" s="20" t="s">
        <v>856</v>
      </c>
      <c r="C351" s="20" t="s">
        <v>857</v>
      </c>
      <c r="D351" s="10">
        <f t="shared" si="10"/>
        <v>1</v>
      </c>
      <c r="E351" s="35">
        <f t="shared" si="11"/>
        <v>1</v>
      </c>
      <c r="F351" s="21">
        <f>IFERROR(VLOOKUP($C351, 'All Indicators - Breakdown'!$C:$GQ, F$1, FALSE), " ")</f>
        <v>1</v>
      </c>
      <c r="G351" s="21">
        <f>IFERROR(VLOOKUP($C351, 'All Indicators - Breakdown'!$C:$GQ, G$1, FALSE), " ")</f>
        <v>1</v>
      </c>
      <c r="H351" s="21">
        <f>IFERROR(VLOOKUP($C351, 'All Indicators - Breakdown'!$C:$GQ, H$1, FALSE), " ")</f>
        <v>1</v>
      </c>
      <c r="I351" s="21">
        <f>IFERROR(VLOOKUP($C351, 'All Indicators - Breakdown'!$C:$GQ, I$1, FALSE), " ")</f>
        <v>1</v>
      </c>
    </row>
    <row r="352" spans="1:9" ht="16.3" hidden="1" thickTop="1" thickBot="1" x14ac:dyDescent="0.3">
      <c r="A352" s="20" t="s">
        <v>831</v>
      </c>
      <c r="B352" s="20" t="s">
        <v>858</v>
      </c>
      <c r="C352" s="20" t="s">
        <v>859</v>
      </c>
      <c r="D352" s="10">
        <f t="shared" si="10"/>
        <v>1</v>
      </c>
      <c r="E352" s="35">
        <f t="shared" si="11"/>
        <v>1</v>
      </c>
      <c r="F352" s="21">
        <f>IFERROR(VLOOKUP($C352, 'All Indicators - Breakdown'!$C:$GQ, F$1, FALSE), " ")</f>
        <v>1</v>
      </c>
      <c r="G352" s="21">
        <f>IFERROR(VLOOKUP($C352, 'All Indicators - Breakdown'!$C:$GQ, G$1, FALSE), " ")</f>
        <v>1</v>
      </c>
      <c r="H352" s="21">
        <f>IFERROR(VLOOKUP($C352, 'All Indicators - Breakdown'!$C:$GQ, H$1, FALSE), " ")</f>
        <v>1</v>
      </c>
      <c r="I352" s="21">
        <f>IFERROR(VLOOKUP($C352, 'All Indicators - Breakdown'!$C:$GQ, I$1, FALSE), " ")</f>
        <v>1</v>
      </c>
    </row>
    <row r="353" spans="1:9" ht="16.3" hidden="1" thickTop="1" thickBot="1" x14ac:dyDescent="0.3">
      <c r="A353" s="20" t="s">
        <v>860</v>
      </c>
      <c r="B353" s="20" t="s">
        <v>861</v>
      </c>
      <c r="C353" s="20" t="s">
        <v>862</v>
      </c>
      <c r="D353" s="10">
        <f t="shared" si="10"/>
        <v>2</v>
      </c>
      <c r="E353" s="35">
        <f t="shared" si="11"/>
        <v>1.8</v>
      </c>
      <c r="F353" s="21">
        <f>IFERROR(VLOOKUP($C353, 'All Indicators - Breakdown'!$C:$GQ, F$1, FALSE), " ")</f>
        <v>4</v>
      </c>
      <c r="G353" s="21">
        <f>IFERROR(VLOOKUP($C353, 'All Indicators - Breakdown'!$C:$GQ, G$1, FALSE), " ")</f>
        <v>1</v>
      </c>
      <c r="H353" s="21">
        <f>IFERROR(VLOOKUP($C353, 'All Indicators - Breakdown'!$C:$GQ, H$1, FALSE), " ")</f>
        <v>1</v>
      </c>
      <c r="I353" s="21">
        <f>IFERROR(VLOOKUP($C353, 'All Indicators - Breakdown'!$C:$GQ, I$1, FALSE), " ")</f>
        <v>1</v>
      </c>
    </row>
    <row r="354" spans="1:9" ht="16.3" hidden="1" thickTop="1" thickBot="1" x14ac:dyDescent="0.3">
      <c r="A354" s="20" t="s">
        <v>860</v>
      </c>
      <c r="B354" s="20" t="s">
        <v>863</v>
      </c>
      <c r="C354" s="20" t="s">
        <v>864</v>
      </c>
      <c r="D354" s="10">
        <f t="shared" si="10"/>
        <v>2</v>
      </c>
      <c r="E354" s="35">
        <f t="shared" si="11"/>
        <v>1.8</v>
      </c>
      <c r="F354" s="21">
        <f>IFERROR(VLOOKUP($C354, 'All Indicators - Breakdown'!$C:$GQ, F$1, FALSE), " ")</f>
        <v>4</v>
      </c>
      <c r="G354" s="21">
        <f>IFERROR(VLOOKUP($C354, 'All Indicators - Breakdown'!$C:$GQ, G$1, FALSE), " ")</f>
        <v>1</v>
      </c>
      <c r="H354" s="21">
        <f>IFERROR(VLOOKUP($C354, 'All Indicators - Breakdown'!$C:$GQ, H$1, FALSE), " ")</f>
        <v>1</v>
      </c>
      <c r="I354" s="21">
        <f>IFERROR(VLOOKUP($C354, 'All Indicators - Breakdown'!$C:$GQ, I$1, FALSE), " ")</f>
        <v>1</v>
      </c>
    </row>
    <row r="355" spans="1:9" ht="16.3" hidden="1" thickTop="1" thickBot="1" x14ac:dyDescent="0.3">
      <c r="A355" s="20" t="s">
        <v>860</v>
      </c>
      <c r="B355" s="20" t="s">
        <v>865</v>
      </c>
      <c r="C355" s="20" t="s">
        <v>866</v>
      </c>
      <c r="D355" s="10">
        <f t="shared" si="10"/>
        <v>2</v>
      </c>
      <c r="E355" s="35">
        <f t="shared" si="11"/>
        <v>2</v>
      </c>
      <c r="F355" s="21">
        <f>IFERROR(VLOOKUP($C355, 'All Indicators - Breakdown'!$C:$GQ, F$1, FALSE), " ")</f>
        <v>5</v>
      </c>
      <c r="G355" s="21">
        <f>IFERROR(VLOOKUP($C355, 'All Indicators - Breakdown'!$C:$GQ, G$1, FALSE), " ")</f>
        <v>1</v>
      </c>
      <c r="H355" s="21">
        <f>IFERROR(VLOOKUP($C355, 'All Indicators - Breakdown'!$C:$GQ, H$1, FALSE), " ")</f>
        <v>1</v>
      </c>
      <c r="I355" s="21">
        <f>IFERROR(VLOOKUP($C355, 'All Indicators - Breakdown'!$C:$GQ, I$1, FALSE), " ")</f>
        <v>1</v>
      </c>
    </row>
    <row r="356" spans="1:9" ht="16.3" hidden="1" thickTop="1" thickBot="1" x14ac:dyDescent="0.3">
      <c r="A356" s="20" t="s">
        <v>860</v>
      </c>
      <c r="B356" s="20" t="s">
        <v>867</v>
      </c>
      <c r="C356" s="20" t="s">
        <v>868</v>
      </c>
      <c r="D356" s="10">
        <f t="shared" si="10"/>
        <v>2</v>
      </c>
      <c r="E356" s="35">
        <f t="shared" si="11"/>
        <v>2</v>
      </c>
      <c r="F356" s="21">
        <f>IFERROR(VLOOKUP($C356, 'All Indicators - Breakdown'!$C:$GQ, F$1, FALSE), " ")</f>
        <v>5</v>
      </c>
      <c r="G356" s="21">
        <f>IFERROR(VLOOKUP($C356, 'All Indicators - Breakdown'!$C:$GQ, G$1, FALSE), " ")</f>
        <v>1</v>
      </c>
      <c r="H356" s="21">
        <f>IFERROR(VLOOKUP($C356, 'All Indicators - Breakdown'!$C:$GQ, H$1, FALSE), " ")</f>
        <v>1</v>
      </c>
      <c r="I356" s="21">
        <f>IFERROR(VLOOKUP($C356, 'All Indicators - Breakdown'!$C:$GQ, I$1, FALSE), " ")</f>
        <v>1</v>
      </c>
    </row>
    <row r="357" spans="1:9" ht="16.3" hidden="1" thickTop="1" thickBot="1" x14ac:dyDescent="0.3">
      <c r="A357" s="20" t="s">
        <v>860</v>
      </c>
      <c r="B357" s="20" t="s">
        <v>869</v>
      </c>
      <c r="C357" s="20" t="s">
        <v>870</v>
      </c>
      <c r="D357" s="10">
        <f t="shared" si="10"/>
        <v>2</v>
      </c>
      <c r="E357" s="35">
        <f t="shared" si="11"/>
        <v>2</v>
      </c>
      <c r="F357" s="21">
        <f>IFERROR(VLOOKUP($C357, 'All Indicators - Breakdown'!$C:$GQ, F$1, FALSE), " ")</f>
        <v>5</v>
      </c>
      <c r="G357" s="21">
        <f>IFERROR(VLOOKUP($C357, 'All Indicators - Breakdown'!$C:$GQ, G$1, FALSE), " ")</f>
        <v>1</v>
      </c>
      <c r="H357" s="21">
        <f>IFERROR(VLOOKUP($C357, 'All Indicators - Breakdown'!$C:$GQ, H$1, FALSE), " ")</f>
        <v>1</v>
      </c>
      <c r="I357" s="21">
        <f>IFERROR(VLOOKUP($C357, 'All Indicators - Breakdown'!$C:$GQ, I$1, FALSE), " ")</f>
        <v>1</v>
      </c>
    </row>
    <row r="358" spans="1:9" ht="16.3" hidden="1" thickTop="1" thickBot="1" x14ac:dyDescent="0.3">
      <c r="A358" s="20" t="s">
        <v>860</v>
      </c>
      <c r="B358" s="20" t="s">
        <v>871</v>
      </c>
      <c r="C358" s="20" t="s">
        <v>872</v>
      </c>
      <c r="D358" s="10">
        <f t="shared" si="10"/>
        <v>2</v>
      </c>
      <c r="E358" s="35">
        <f t="shared" si="11"/>
        <v>2</v>
      </c>
      <c r="F358" s="21">
        <f>IFERROR(VLOOKUP($C358, 'All Indicators - Breakdown'!$C:$GQ, F$1, FALSE), " ")</f>
        <v>5</v>
      </c>
      <c r="G358" s="21">
        <f>IFERROR(VLOOKUP($C358, 'All Indicators - Breakdown'!$C:$GQ, G$1, FALSE), " ")</f>
        <v>1</v>
      </c>
      <c r="H358" s="21">
        <f>IFERROR(VLOOKUP($C358, 'All Indicators - Breakdown'!$C:$GQ, H$1, FALSE), " ")</f>
        <v>1</v>
      </c>
      <c r="I358" s="21">
        <f>IFERROR(VLOOKUP($C358, 'All Indicators - Breakdown'!$C:$GQ, I$1, FALSE), " ")</f>
        <v>1</v>
      </c>
    </row>
    <row r="359" spans="1:9" ht="16.3" hidden="1" thickTop="1" thickBot="1" x14ac:dyDescent="0.3">
      <c r="A359" s="20" t="s">
        <v>860</v>
      </c>
      <c r="B359" s="20" t="s">
        <v>873</v>
      </c>
      <c r="C359" s="20" t="s">
        <v>874</v>
      </c>
      <c r="D359" s="10">
        <f t="shared" si="10"/>
        <v>2</v>
      </c>
      <c r="E359" s="35">
        <f t="shared" si="11"/>
        <v>1.8</v>
      </c>
      <c r="F359" s="21">
        <f>IFERROR(VLOOKUP($C359, 'All Indicators - Breakdown'!$C:$GQ, F$1, FALSE), " ")</f>
        <v>4</v>
      </c>
      <c r="G359" s="21">
        <f>IFERROR(VLOOKUP($C359, 'All Indicators - Breakdown'!$C:$GQ, G$1, FALSE), " ")</f>
        <v>1</v>
      </c>
      <c r="H359" s="21">
        <f>IFERROR(VLOOKUP($C359, 'All Indicators - Breakdown'!$C:$GQ, H$1, FALSE), " ")</f>
        <v>1</v>
      </c>
      <c r="I359" s="21">
        <f>IFERROR(VLOOKUP($C359, 'All Indicators - Breakdown'!$C:$GQ, I$1, FALSE), " ")</f>
        <v>1</v>
      </c>
    </row>
    <row r="360" spans="1:9" ht="16.3" hidden="1" thickTop="1" thickBot="1" x14ac:dyDescent="0.3">
      <c r="A360" s="20" t="s">
        <v>860</v>
      </c>
      <c r="B360" s="20" t="s">
        <v>875</v>
      </c>
      <c r="C360" s="20" t="s">
        <v>876</v>
      </c>
      <c r="D360" s="10">
        <f t="shared" si="10"/>
        <v>2</v>
      </c>
      <c r="E360" s="35">
        <f t="shared" si="11"/>
        <v>1.8</v>
      </c>
      <c r="F360" s="21">
        <f>IFERROR(VLOOKUP($C360, 'All Indicators - Breakdown'!$C:$GQ, F$1, FALSE), " ")</f>
        <v>4</v>
      </c>
      <c r="G360" s="21">
        <f>IFERROR(VLOOKUP($C360, 'All Indicators - Breakdown'!$C:$GQ, G$1, FALSE), " ")</f>
        <v>1</v>
      </c>
      <c r="H360" s="21">
        <f>IFERROR(VLOOKUP($C360, 'All Indicators - Breakdown'!$C:$GQ, H$1, FALSE), " ")</f>
        <v>1</v>
      </c>
      <c r="I360" s="21">
        <f>IFERROR(VLOOKUP($C360, 'All Indicators - Breakdown'!$C:$GQ, I$1, FALSE), " ")</f>
        <v>1</v>
      </c>
    </row>
    <row r="361" spans="1:9" ht="16.3" hidden="1" thickTop="1" thickBot="1" x14ac:dyDescent="0.3">
      <c r="A361" s="20" t="s">
        <v>860</v>
      </c>
      <c r="B361" s="20" t="s">
        <v>877</v>
      </c>
      <c r="C361" s="20" t="s">
        <v>878</v>
      </c>
      <c r="D361" s="10">
        <f t="shared" si="10"/>
        <v>2</v>
      </c>
      <c r="E361" s="35">
        <f t="shared" si="11"/>
        <v>2</v>
      </c>
      <c r="F361" s="21">
        <f>IFERROR(VLOOKUP($C361, 'All Indicators - Breakdown'!$C:$GQ, F$1, FALSE), " ")</f>
        <v>4</v>
      </c>
      <c r="G361" s="21">
        <f>IFERROR(VLOOKUP($C361, 'All Indicators - Breakdown'!$C:$GQ, G$1, FALSE), " ")</f>
        <v>1</v>
      </c>
      <c r="H361" s="21">
        <f>IFERROR(VLOOKUP($C361, 'All Indicators - Breakdown'!$C:$GQ, H$1, FALSE), " ")</f>
        <v>1</v>
      </c>
      <c r="I361" s="21">
        <f>IFERROR(VLOOKUP($C361, 'All Indicators - Breakdown'!$C:$GQ, I$1, FALSE), " ")</f>
        <v>2</v>
      </c>
    </row>
    <row r="362" spans="1:9" ht="16.3" hidden="1" thickTop="1" thickBot="1" x14ac:dyDescent="0.3">
      <c r="A362" s="20" t="s">
        <v>860</v>
      </c>
      <c r="B362" s="20" t="s">
        <v>879</v>
      </c>
      <c r="C362" s="20" t="s">
        <v>880</v>
      </c>
      <c r="D362" s="10">
        <f t="shared" si="10"/>
        <v>2</v>
      </c>
      <c r="E362" s="35">
        <f t="shared" si="11"/>
        <v>1.8</v>
      </c>
      <c r="F362" s="21">
        <f>IFERROR(VLOOKUP($C362, 'All Indicators - Breakdown'!$C:$GQ, F$1, FALSE), " ")</f>
        <v>4</v>
      </c>
      <c r="G362" s="21">
        <f>IFERROR(VLOOKUP($C362, 'All Indicators - Breakdown'!$C:$GQ, G$1, FALSE), " ")</f>
        <v>1</v>
      </c>
      <c r="H362" s="21">
        <f>IFERROR(VLOOKUP($C362, 'All Indicators - Breakdown'!$C:$GQ, H$1, FALSE), " ")</f>
        <v>1</v>
      </c>
      <c r="I362" s="21">
        <f>IFERROR(VLOOKUP($C362, 'All Indicators - Breakdown'!$C:$GQ, I$1, FALSE), " ")</f>
        <v>1</v>
      </c>
    </row>
    <row r="363" spans="1:9" ht="16.3" hidden="1" thickTop="1" thickBot="1" x14ac:dyDescent="0.3">
      <c r="A363" s="20" t="s">
        <v>860</v>
      </c>
      <c r="B363" s="20" t="s">
        <v>881</v>
      </c>
      <c r="C363" s="20" t="s">
        <v>882</v>
      </c>
      <c r="D363" s="10">
        <f t="shared" si="10"/>
        <v>2</v>
      </c>
      <c r="E363" s="35">
        <f t="shared" si="11"/>
        <v>1.8</v>
      </c>
      <c r="F363" s="21">
        <f>IFERROR(VLOOKUP($C363, 'All Indicators - Breakdown'!$C:$GQ, F$1, FALSE), " ")</f>
        <v>4</v>
      </c>
      <c r="G363" s="21">
        <f>IFERROR(VLOOKUP($C363, 'All Indicators - Breakdown'!$C:$GQ, G$1, FALSE), " ")</f>
        <v>1</v>
      </c>
      <c r="H363" s="21">
        <f>IFERROR(VLOOKUP($C363, 'All Indicators - Breakdown'!$C:$GQ, H$1, FALSE), " ")</f>
        <v>1</v>
      </c>
      <c r="I363" s="21">
        <f>IFERROR(VLOOKUP($C363, 'All Indicators - Breakdown'!$C:$GQ, I$1, FALSE), " ")</f>
        <v>1</v>
      </c>
    </row>
    <row r="364" spans="1:9" ht="16.3" hidden="1" thickTop="1" thickBot="1" x14ac:dyDescent="0.3">
      <c r="A364" s="20" t="s">
        <v>860</v>
      </c>
      <c r="B364" s="20" t="s">
        <v>883</v>
      </c>
      <c r="C364" s="20" t="s">
        <v>884</v>
      </c>
      <c r="D364" s="10">
        <f t="shared" si="10"/>
        <v>2</v>
      </c>
      <c r="E364" s="35">
        <f t="shared" si="11"/>
        <v>1.5</v>
      </c>
      <c r="F364" s="21">
        <f>IFERROR(VLOOKUP($C364, 'All Indicators - Breakdown'!$C:$GQ, F$1, FALSE), " ")</f>
        <v>3</v>
      </c>
      <c r="G364" s="21">
        <f>IFERROR(VLOOKUP($C364, 'All Indicators - Breakdown'!$C:$GQ, G$1, FALSE), " ")</f>
        <v>1</v>
      </c>
      <c r="H364" s="21">
        <f>IFERROR(VLOOKUP($C364, 'All Indicators - Breakdown'!$C:$GQ, H$1, FALSE), " ")</f>
        <v>1</v>
      </c>
      <c r="I364" s="21">
        <f>IFERROR(VLOOKUP($C364, 'All Indicators - Breakdown'!$C:$GQ, I$1, FALSE), " ")</f>
        <v>1</v>
      </c>
    </row>
    <row r="365" spans="1:9" ht="16.3" hidden="1" thickTop="1" thickBot="1" x14ac:dyDescent="0.3">
      <c r="A365" s="20" t="s">
        <v>860</v>
      </c>
      <c r="B365" s="20" t="s">
        <v>885</v>
      </c>
      <c r="C365" s="20" t="s">
        <v>886</v>
      </c>
      <c r="D365" s="10">
        <f t="shared" si="10"/>
        <v>2</v>
      </c>
      <c r="E365" s="35">
        <f t="shared" si="11"/>
        <v>2</v>
      </c>
      <c r="F365" s="21">
        <f>IFERROR(VLOOKUP($C365, 'All Indicators - Breakdown'!$C:$GQ, F$1, FALSE), " ")</f>
        <v>5</v>
      </c>
      <c r="G365" s="21">
        <f>IFERROR(VLOOKUP($C365, 'All Indicators - Breakdown'!$C:$GQ, G$1, FALSE), " ")</f>
        <v>1</v>
      </c>
      <c r="H365" s="21">
        <f>IFERROR(VLOOKUP($C365, 'All Indicators - Breakdown'!$C:$GQ, H$1, FALSE), " ")</f>
        <v>1</v>
      </c>
      <c r="I365" s="21">
        <f>IFERROR(VLOOKUP($C365, 'All Indicators - Breakdown'!$C:$GQ, I$1, FALSE), " ")</f>
        <v>1</v>
      </c>
    </row>
    <row r="366" spans="1:9" ht="16.3" hidden="1" thickTop="1" thickBot="1" x14ac:dyDescent="0.3">
      <c r="A366" s="20" t="s">
        <v>887</v>
      </c>
      <c r="B366" s="20" t="s">
        <v>888</v>
      </c>
      <c r="C366" s="20" t="s">
        <v>889</v>
      </c>
      <c r="D366" s="10">
        <f t="shared" si="10"/>
        <v>2</v>
      </c>
      <c r="E366" s="35">
        <f t="shared" si="11"/>
        <v>1.5</v>
      </c>
      <c r="F366" s="21">
        <f>IFERROR(VLOOKUP($C366, 'All Indicators - Breakdown'!$C:$GQ, F$1, FALSE), " ")</f>
        <v>3</v>
      </c>
      <c r="G366" s="21">
        <f>IFERROR(VLOOKUP($C366, 'All Indicators - Breakdown'!$C:$GQ, G$1, FALSE), " ")</f>
        <v>1</v>
      </c>
      <c r="H366" s="21">
        <f>IFERROR(VLOOKUP($C366, 'All Indicators - Breakdown'!$C:$GQ, H$1, FALSE), " ")</f>
        <v>1</v>
      </c>
      <c r="I366" s="21">
        <f>IFERROR(VLOOKUP($C366, 'All Indicators - Breakdown'!$C:$GQ, I$1, FALSE), " ")</f>
        <v>1</v>
      </c>
    </row>
    <row r="367" spans="1:9" ht="16.3" hidden="1" thickTop="1" thickBot="1" x14ac:dyDescent="0.3">
      <c r="A367" s="20" t="s">
        <v>887</v>
      </c>
      <c r="B367" s="20" t="s">
        <v>890</v>
      </c>
      <c r="C367" s="20" t="s">
        <v>891</v>
      </c>
      <c r="D367" s="10">
        <f t="shared" si="10"/>
        <v>2</v>
      </c>
      <c r="E367" s="35">
        <f t="shared" si="11"/>
        <v>1.5</v>
      </c>
      <c r="F367" s="21">
        <f>IFERROR(VLOOKUP($C367, 'All Indicators - Breakdown'!$C:$GQ, F$1, FALSE), " ")</f>
        <v>3</v>
      </c>
      <c r="G367" s="21">
        <f>IFERROR(VLOOKUP($C367, 'All Indicators - Breakdown'!$C:$GQ, G$1, FALSE), " ")</f>
        <v>1</v>
      </c>
      <c r="H367" s="21">
        <f>IFERROR(VLOOKUP($C367, 'All Indicators - Breakdown'!$C:$GQ, H$1, FALSE), " ")</f>
        <v>1</v>
      </c>
      <c r="I367" s="21">
        <f>IFERROR(VLOOKUP($C367, 'All Indicators - Breakdown'!$C:$GQ, I$1, FALSE), " ")</f>
        <v>1</v>
      </c>
    </row>
    <row r="368" spans="1:9" ht="16.3" hidden="1" thickTop="1" thickBot="1" x14ac:dyDescent="0.3">
      <c r="A368" s="20" t="s">
        <v>887</v>
      </c>
      <c r="B368" s="20" t="s">
        <v>892</v>
      </c>
      <c r="C368" s="20" t="s">
        <v>893</v>
      </c>
      <c r="D368" s="10">
        <f t="shared" si="10"/>
        <v>2</v>
      </c>
      <c r="E368" s="35">
        <f t="shared" si="11"/>
        <v>2</v>
      </c>
      <c r="F368" s="21">
        <f>IFERROR(VLOOKUP($C368, 'All Indicators - Breakdown'!$C:$GQ, F$1, FALSE), " ")</f>
        <v>4</v>
      </c>
      <c r="G368" s="21">
        <f>IFERROR(VLOOKUP($C368, 'All Indicators - Breakdown'!$C:$GQ, G$1, FALSE), " ")</f>
        <v>1</v>
      </c>
      <c r="H368" s="21">
        <f>IFERROR(VLOOKUP($C368, 'All Indicators - Breakdown'!$C:$GQ, H$1, FALSE), " ")</f>
        <v>1</v>
      </c>
      <c r="I368" s="21">
        <f>IFERROR(VLOOKUP($C368, 'All Indicators - Breakdown'!$C:$GQ, I$1, FALSE), " ")</f>
        <v>2</v>
      </c>
    </row>
    <row r="369" spans="1:9" ht="16.3" hidden="1" thickTop="1" thickBot="1" x14ac:dyDescent="0.3">
      <c r="A369" s="20" t="s">
        <v>887</v>
      </c>
      <c r="B369" s="20" t="s">
        <v>894</v>
      </c>
      <c r="C369" s="20" t="s">
        <v>895</v>
      </c>
      <c r="D369" s="10">
        <f t="shared" si="10"/>
        <v>2</v>
      </c>
      <c r="E369" s="35">
        <f t="shared" si="11"/>
        <v>1.8</v>
      </c>
      <c r="F369" s="21">
        <f>IFERROR(VLOOKUP($C369, 'All Indicators - Breakdown'!$C:$GQ, F$1, FALSE), " ")</f>
        <v>3</v>
      </c>
      <c r="G369" s="21">
        <f>IFERROR(VLOOKUP($C369, 'All Indicators - Breakdown'!$C:$GQ, G$1, FALSE), " ")</f>
        <v>1</v>
      </c>
      <c r="H369" s="21">
        <f>IFERROR(VLOOKUP($C369, 'All Indicators - Breakdown'!$C:$GQ, H$1, FALSE), " ")</f>
        <v>2</v>
      </c>
      <c r="I369" s="21">
        <f>IFERROR(VLOOKUP($C369, 'All Indicators - Breakdown'!$C:$GQ, I$1, FALSE), " ")</f>
        <v>1</v>
      </c>
    </row>
    <row r="370" spans="1:9" ht="16.3" thickTop="1" thickBot="1" x14ac:dyDescent="0.3">
      <c r="A370" s="20" t="s">
        <v>887</v>
      </c>
      <c r="B370" s="20" t="s">
        <v>896</v>
      </c>
      <c r="C370" s="20" t="s">
        <v>897</v>
      </c>
      <c r="D370" s="10">
        <f t="shared" si="10"/>
        <v>2</v>
      </c>
      <c r="E370" s="35">
        <f t="shared" si="11"/>
        <v>1.8</v>
      </c>
      <c r="F370" s="21">
        <f>IFERROR(VLOOKUP($C370, 'All Indicators - Breakdown'!$C:$GQ, F$1, FALSE), " ")</f>
        <v>4</v>
      </c>
      <c r="G370" s="21">
        <f>IFERROR(VLOOKUP($C370, 'All Indicators - Breakdown'!$C:$GQ, G$1, FALSE), " ")</f>
        <v>1</v>
      </c>
      <c r="H370" s="21">
        <f>IFERROR(VLOOKUP($C370, 'All Indicators - Breakdown'!$C:$GQ, H$1, FALSE), " ")</f>
        <v>1</v>
      </c>
      <c r="I370" s="21">
        <f>IFERROR(VLOOKUP($C370, 'All Indicators - Breakdown'!$C:$GQ, I$1, FALSE), " ")</f>
        <v>1</v>
      </c>
    </row>
    <row r="371" spans="1:9" ht="16.3" hidden="1" thickTop="1" thickBot="1" x14ac:dyDescent="0.3">
      <c r="A371" s="20" t="s">
        <v>887</v>
      </c>
      <c r="B371" s="20" t="s">
        <v>898</v>
      </c>
      <c r="C371" s="20" t="s">
        <v>899</v>
      </c>
      <c r="D371" s="10">
        <f t="shared" si="10"/>
        <v>2</v>
      </c>
      <c r="E371" s="35">
        <f t="shared" si="11"/>
        <v>1.8</v>
      </c>
      <c r="F371" s="21">
        <f>IFERROR(VLOOKUP($C371, 'All Indicators - Breakdown'!$C:$GQ, F$1, FALSE), " ")</f>
        <v>4</v>
      </c>
      <c r="G371" s="21">
        <f>IFERROR(VLOOKUP($C371, 'All Indicators - Breakdown'!$C:$GQ, G$1, FALSE), " ")</f>
        <v>1</v>
      </c>
      <c r="H371" s="21">
        <f>IFERROR(VLOOKUP($C371, 'All Indicators - Breakdown'!$C:$GQ, H$1, FALSE), " ")</f>
        <v>1</v>
      </c>
      <c r="I371" s="21">
        <f>IFERROR(VLOOKUP($C371, 'All Indicators - Breakdown'!$C:$GQ, I$1, FALSE), " ")</f>
        <v>1</v>
      </c>
    </row>
    <row r="372" spans="1:9" ht="16.3" hidden="1" thickTop="1" thickBot="1" x14ac:dyDescent="0.3">
      <c r="A372" s="20" t="s">
        <v>887</v>
      </c>
      <c r="B372" s="20" t="s">
        <v>900</v>
      </c>
      <c r="C372" s="20" t="s">
        <v>901</v>
      </c>
      <c r="D372" s="10">
        <f t="shared" si="10"/>
        <v>3</v>
      </c>
      <c r="E372" s="35">
        <f t="shared" si="11"/>
        <v>2.8</v>
      </c>
      <c r="F372" s="21">
        <f>IFERROR(VLOOKUP($C372, 'All Indicators - Breakdown'!$C:$GQ, F$1, FALSE), " ")</f>
        <v>4</v>
      </c>
      <c r="G372" s="21">
        <f>IFERROR(VLOOKUP($C372, 'All Indicators - Breakdown'!$C:$GQ, G$1, FALSE), " ")</f>
        <v>1</v>
      </c>
      <c r="H372" s="21">
        <f>IFERROR(VLOOKUP($C372, 'All Indicators - Breakdown'!$C:$GQ, H$1, FALSE), " ")</f>
        <v>5</v>
      </c>
      <c r="I372" s="21">
        <f>IFERROR(VLOOKUP($C372, 'All Indicators - Breakdown'!$C:$GQ, I$1, FALSE), " ")</f>
        <v>1</v>
      </c>
    </row>
    <row r="373" spans="1:9" ht="16.3" hidden="1" thickTop="1" thickBot="1" x14ac:dyDescent="0.3">
      <c r="A373" s="20" t="s">
        <v>902</v>
      </c>
      <c r="B373" s="20" t="s">
        <v>902</v>
      </c>
      <c r="C373" s="20" t="s">
        <v>903</v>
      </c>
      <c r="D373" s="10">
        <f t="shared" si="10"/>
        <v>1</v>
      </c>
      <c r="E373" s="35">
        <f t="shared" si="11"/>
        <v>1</v>
      </c>
      <c r="F373" s="21">
        <f>IFERROR(VLOOKUP($C373, 'All Indicators - Breakdown'!$C:$GQ, F$1, FALSE), " ")</f>
        <v>1</v>
      </c>
      <c r="G373" s="21">
        <f>IFERROR(VLOOKUP($C373, 'All Indicators - Breakdown'!$C:$GQ, G$1, FALSE), " ")</f>
        <v>1</v>
      </c>
      <c r="H373" s="21">
        <f>IFERROR(VLOOKUP($C373, 'All Indicators - Breakdown'!$C:$GQ, H$1, FALSE), " ")</f>
        <v>1</v>
      </c>
      <c r="I373" s="21">
        <f>IFERROR(VLOOKUP($C373, 'All Indicators - Breakdown'!$C:$GQ, I$1, FALSE), " ")</f>
        <v>1</v>
      </c>
    </row>
    <row r="374" spans="1:9" ht="16.3" hidden="1" thickTop="1" thickBot="1" x14ac:dyDescent="0.3">
      <c r="A374" s="20" t="s">
        <v>902</v>
      </c>
      <c r="B374" s="20" t="s">
        <v>904</v>
      </c>
      <c r="C374" s="20" t="s">
        <v>905</v>
      </c>
      <c r="D374" s="10">
        <f t="shared" si="10"/>
        <v>1</v>
      </c>
      <c r="E374" s="35">
        <f t="shared" si="11"/>
        <v>1.3</v>
      </c>
      <c r="F374" s="21">
        <f>IFERROR(VLOOKUP($C374, 'All Indicators - Breakdown'!$C:$GQ, F$1, FALSE), " ")</f>
        <v>1</v>
      </c>
      <c r="G374" s="21">
        <f>IFERROR(VLOOKUP($C374, 'All Indicators - Breakdown'!$C:$GQ, G$1, FALSE), " ")</f>
        <v>1</v>
      </c>
      <c r="H374" s="21">
        <f>IFERROR(VLOOKUP($C374, 'All Indicators - Breakdown'!$C:$GQ, H$1, FALSE), " ")</f>
        <v>1</v>
      </c>
      <c r="I374" s="21">
        <f>IFERROR(VLOOKUP($C374, 'All Indicators - Breakdown'!$C:$GQ, I$1, FALSE), " ")</f>
        <v>2</v>
      </c>
    </row>
    <row r="375" spans="1:9" ht="16.3" hidden="1" thickTop="1" thickBot="1" x14ac:dyDescent="0.3">
      <c r="A375" s="20" t="s">
        <v>902</v>
      </c>
      <c r="B375" s="20" t="s">
        <v>906</v>
      </c>
      <c r="C375" s="20" t="s">
        <v>907</v>
      </c>
      <c r="D375" s="10">
        <f t="shared" si="10"/>
        <v>2</v>
      </c>
      <c r="E375" s="35">
        <f t="shared" si="11"/>
        <v>1.5</v>
      </c>
      <c r="F375" s="21">
        <f>IFERROR(VLOOKUP($C375, 'All Indicators - Breakdown'!$C:$GQ, F$1, FALSE), " ")</f>
        <v>3</v>
      </c>
      <c r="G375" s="21">
        <f>IFERROR(VLOOKUP($C375, 'All Indicators - Breakdown'!$C:$GQ, G$1, FALSE), " ")</f>
        <v>1</v>
      </c>
      <c r="H375" s="21">
        <f>IFERROR(VLOOKUP($C375, 'All Indicators - Breakdown'!$C:$GQ, H$1, FALSE), " ")</f>
        <v>1</v>
      </c>
      <c r="I375" s="21">
        <f>IFERROR(VLOOKUP($C375, 'All Indicators - Breakdown'!$C:$GQ, I$1, FALSE), " ")</f>
        <v>1</v>
      </c>
    </row>
    <row r="376" spans="1:9" ht="16.3" hidden="1" thickTop="1" thickBot="1" x14ac:dyDescent="0.3">
      <c r="A376" s="20" t="s">
        <v>902</v>
      </c>
      <c r="B376" s="20" t="s">
        <v>908</v>
      </c>
      <c r="C376" s="20" t="s">
        <v>909</v>
      </c>
      <c r="D376" s="10">
        <f t="shared" si="10"/>
        <v>1</v>
      </c>
      <c r="E376" s="35">
        <f t="shared" si="11"/>
        <v>1</v>
      </c>
      <c r="F376" s="21">
        <f>IFERROR(VLOOKUP($C376, 'All Indicators - Breakdown'!$C:$GQ, F$1, FALSE), " ")</f>
        <v>1</v>
      </c>
      <c r="G376" s="21">
        <f>IFERROR(VLOOKUP($C376, 'All Indicators - Breakdown'!$C:$GQ, G$1, FALSE), " ")</f>
        <v>1</v>
      </c>
      <c r="H376" s="21">
        <f>IFERROR(VLOOKUP($C376, 'All Indicators - Breakdown'!$C:$GQ, H$1, FALSE), " ")</f>
        <v>1</v>
      </c>
      <c r="I376" s="21">
        <f>IFERROR(VLOOKUP($C376, 'All Indicators - Breakdown'!$C:$GQ, I$1, FALSE), " ")</f>
        <v>1</v>
      </c>
    </row>
    <row r="377" spans="1:9" ht="16.3" hidden="1" thickTop="1" thickBot="1" x14ac:dyDescent="0.3">
      <c r="A377" s="20" t="s">
        <v>902</v>
      </c>
      <c r="B377" s="20" t="s">
        <v>910</v>
      </c>
      <c r="C377" s="20" t="s">
        <v>911</v>
      </c>
      <c r="D377" s="10">
        <f t="shared" si="10"/>
        <v>1</v>
      </c>
      <c r="E377" s="35">
        <f t="shared" si="11"/>
        <v>1</v>
      </c>
      <c r="F377" s="21">
        <f>IFERROR(VLOOKUP($C377, 'All Indicators - Breakdown'!$C:$GQ, F$1, FALSE), " ")</f>
        <v>1</v>
      </c>
      <c r="G377" s="21">
        <f>IFERROR(VLOOKUP($C377, 'All Indicators - Breakdown'!$C:$GQ, G$1, FALSE), " ")</f>
        <v>1</v>
      </c>
      <c r="H377" s="21">
        <f>IFERROR(VLOOKUP($C377, 'All Indicators - Breakdown'!$C:$GQ, H$1, FALSE), " ")</f>
        <v>1</v>
      </c>
      <c r="I377" s="21">
        <f>IFERROR(VLOOKUP($C377, 'All Indicators - Breakdown'!$C:$GQ, I$1, FALSE), " ")</f>
        <v>1</v>
      </c>
    </row>
    <row r="378" spans="1:9" ht="16.3" hidden="1" thickTop="1" thickBot="1" x14ac:dyDescent="0.3">
      <c r="A378" s="20" t="s">
        <v>902</v>
      </c>
      <c r="B378" s="20" t="s">
        <v>912</v>
      </c>
      <c r="C378" s="20" t="s">
        <v>913</v>
      </c>
      <c r="D378" s="10">
        <f t="shared" si="10"/>
        <v>2</v>
      </c>
      <c r="E378" s="35">
        <f t="shared" si="11"/>
        <v>1.5</v>
      </c>
      <c r="F378" s="21">
        <f>IFERROR(VLOOKUP($C378, 'All Indicators - Breakdown'!$C:$GQ, F$1, FALSE), " ")</f>
        <v>3</v>
      </c>
      <c r="G378" s="21">
        <f>IFERROR(VLOOKUP($C378, 'All Indicators - Breakdown'!$C:$GQ, G$1, FALSE), " ")</f>
        <v>1</v>
      </c>
      <c r="H378" s="21">
        <f>IFERROR(VLOOKUP($C378, 'All Indicators - Breakdown'!$C:$GQ, H$1, FALSE), " ")</f>
        <v>1</v>
      </c>
      <c r="I378" s="21">
        <f>IFERROR(VLOOKUP($C378, 'All Indicators - Breakdown'!$C:$GQ, I$1, FALSE), " ")</f>
        <v>1</v>
      </c>
    </row>
    <row r="379" spans="1:9" ht="16.3" hidden="1" thickTop="1" thickBot="1" x14ac:dyDescent="0.3">
      <c r="A379" s="20" t="s">
        <v>902</v>
      </c>
      <c r="B379" s="20" t="s">
        <v>914</v>
      </c>
      <c r="C379" s="20" t="s">
        <v>915</v>
      </c>
      <c r="D379" s="10">
        <f t="shared" si="10"/>
        <v>1</v>
      </c>
      <c r="E379" s="35">
        <f t="shared" si="11"/>
        <v>1</v>
      </c>
      <c r="F379" s="21">
        <f>IFERROR(VLOOKUP($C379, 'All Indicators - Breakdown'!$C:$GQ, F$1, FALSE), " ")</f>
        <v>1</v>
      </c>
      <c r="G379" s="21">
        <f>IFERROR(VLOOKUP($C379, 'All Indicators - Breakdown'!$C:$GQ, G$1, FALSE), " ")</f>
        <v>1</v>
      </c>
      <c r="H379" s="21">
        <f>IFERROR(VLOOKUP($C379, 'All Indicators - Breakdown'!$C:$GQ, H$1, FALSE), " ")</f>
        <v>1</v>
      </c>
      <c r="I379" s="21">
        <f>IFERROR(VLOOKUP($C379, 'All Indicators - Breakdown'!$C:$GQ, I$1, FALSE), " ")</f>
        <v>1</v>
      </c>
    </row>
    <row r="380" spans="1:9" ht="16.3" hidden="1" thickTop="1" thickBot="1" x14ac:dyDescent="0.3">
      <c r="A380" s="20" t="s">
        <v>902</v>
      </c>
      <c r="B380" s="20" t="s">
        <v>916</v>
      </c>
      <c r="C380" s="20" t="s">
        <v>917</v>
      </c>
      <c r="D380" s="10">
        <f t="shared" si="10"/>
        <v>1</v>
      </c>
      <c r="E380" s="35">
        <f t="shared" si="11"/>
        <v>1.3</v>
      </c>
      <c r="F380" s="21">
        <f>IFERROR(VLOOKUP($C380, 'All Indicators - Breakdown'!$C:$GQ, F$1, FALSE), " ")</f>
        <v>2</v>
      </c>
      <c r="G380" s="21">
        <f>IFERROR(VLOOKUP($C380, 'All Indicators - Breakdown'!$C:$GQ, G$1, FALSE), " ")</f>
        <v>1</v>
      </c>
      <c r="H380" s="21">
        <f>IFERROR(VLOOKUP($C380, 'All Indicators - Breakdown'!$C:$GQ, H$1, FALSE), " ")</f>
        <v>1</v>
      </c>
      <c r="I380" s="21">
        <f>IFERROR(VLOOKUP($C380, 'All Indicators - Breakdown'!$C:$GQ, I$1, FALSE), " ")</f>
        <v>1</v>
      </c>
    </row>
    <row r="381" spans="1:9" ht="16.3" hidden="1" thickTop="1" thickBot="1" x14ac:dyDescent="0.3">
      <c r="A381" s="20" t="s">
        <v>902</v>
      </c>
      <c r="B381" s="20" t="s">
        <v>918</v>
      </c>
      <c r="C381" s="20" t="s">
        <v>919</v>
      </c>
      <c r="D381" s="10">
        <f t="shared" si="10"/>
        <v>2</v>
      </c>
      <c r="E381" s="35">
        <f t="shared" si="11"/>
        <v>2</v>
      </c>
      <c r="F381" s="21">
        <f>IFERROR(VLOOKUP($C381, 'All Indicators - Breakdown'!$C:$GQ, F$1, FALSE), " ")</f>
        <v>5</v>
      </c>
      <c r="G381" s="21">
        <f>IFERROR(VLOOKUP($C381, 'All Indicators - Breakdown'!$C:$GQ, G$1, FALSE), " ")</f>
        <v>1</v>
      </c>
      <c r="H381" s="21">
        <f>IFERROR(VLOOKUP($C381, 'All Indicators - Breakdown'!$C:$GQ, H$1, FALSE), " ")</f>
        <v>1</v>
      </c>
      <c r="I381" s="21">
        <f>IFERROR(VLOOKUP($C381, 'All Indicators - Breakdown'!$C:$GQ, I$1, FALSE), " ")</f>
        <v>1</v>
      </c>
    </row>
    <row r="382" spans="1:9" ht="16.3" hidden="1" thickTop="1" thickBot="1" x14ac:dyDescent="0.3">
      <c r="A382" s="20" t="s">
        <v>902</v>
      </c>
      <c r="B382" s="20" t="s">
        <v>920</v>
      </c>
      <c r="C382" s="20" t="s">
        <v>921</v>
      </c>
      <c r="D382" s="10">
        <f t="shared" si="10"/>
        <v>1</v>
      </c>
      <c r="E382" s="35">
        <f t="shared" si="11"/>
        <v>1</v>
      </c>
      <c r="F382" s="21">
        <f>IFERROR(VLOOKUP($C382, 'All Indicators - Breakdown'!$C:$GQ, F$1, FALSE), " ")</f>
        <v>1</v>
      </c>
      <c r="G382" s="21">
        <f>IFERROR(VLOOKUP($C382, 'All Indicators - Breakdown'!$C:$GQ, G$1, FALSE), " ")</f>
        <v>1</v>
      </c>
      <c r="H382" s="21">
        <f>IFERROR(VLOOKUP($C382, 'All Indicators - Breakdown'!$C:$GQ, H$1, FALSE), " ")</f>
        <v>1</v>
      </c>
      <c r="I382" s="21">
        <f>IFERROR(VLOOKUP($C382, 'All Indicators - Breakdown'!$C:$GQ, I$1, FALSE), " ")</f>
        <v>1</v>
      </c>
    </row>
    <row r="383" spans="1:9" ht="16.3" hidden="1" thickTop="1" thickBot="1" x14ac:dyDescent="0.3">
      <c r="A383" s="20" t="s">
        <v>902</v>
      </c>
      <c r="B383" s="20" t="s">
        <v>922</v>
      </c>
      <c r="C383" s="20" t="s">
        <v>923</v>
      </c>
      <c r="D383" s="10">
        <f t="shared" si="10"/>
        <v>2</v>
      </c>
      <c r="E383" s="35">
        <f t="shared" si="11"/>
        <v>2</v>
      </c>
      <c r="F383" s="21">
        <f>IFERROR(VLOOKUP($C383, 'All Indicators - Breakdown'!$C:$GQ, F$1, FALSE), " ")</f>
        <v>2</v>
      </c>
      <c r="G383" s="21">
        <f>IFERROR(VLOOKUP($C383, 'All Indicators - Breakdown'!$C:$GQ, G$1, FALSE), " ")</f>
        <v>1</v>
      </c>
      <c r="H383" s="21">
        <f>IFERROR(VLOOKUP($C383, 'All Indicators - Breakdown'!$C:$GQ, H$1, FALSE), " ")</f>
        <v>4</v>
      </c>
      <c r="I383" s="21">
        <f>IFERROR(VLOOKUP($C383, 'All Indicators - Breakdown'!$C:$GQ, I$1, FALSE), " ")</f>
        <v>1</v>
      </c>
    </row>
    <row r="384" spans="1:9" ht="16.3" hidden="1" thickTop="1" thickBot="1" x14ac:dyDescent="0.3">
      <c r="A384" s="20" t="s">
        <v>902</v>
      </c>
      <c r="B384" s="20" t="s">
        <v>924</v>
      </c>
      <c r="C384" s="20" t="s">
        <v>925</v>
      </c>
      <c r="D384" s="10">
        <f t="shared" si="10"/>
        <v>2</v>
      </c>
      <c r="E384" s="35">
        <f t="shared" si="11"/>
        <v>2</v>
      </c>
      <c r="F384" s="21">
        <f>IFERROR(VLOOKUP($C384, 'All Indicators - Breakdown'!$C:$GQ, F$1, FALSE), " ")</f>
        <v>5</v>
      </c>
      <c r="G384" s="21">
        <f>IFERROR(VLOOKUP($C384, 'All Indicators - Breakdown'!$C:$GQ, G$1, FALSE), " ")</f>
        <v>1</v>
      </c>
      <c r="H384" s="21">
        <f>IFERROR(VLOOKUP($C384, 'All Indicators - Breakdown'!$C:$GQ, H$1, FALSE), " ")</f>
        <v>1</v>
      </c>
      <c r="I384" s="21">
        <f>IFERROR(VLOOKUP($C384, 'All Indicators - Breakdown'!$C:$GQ, I$1, FALSE), " ")</f>
        <v>1</v>
      </c>
    </row>
    <row r="385" spans="1:9" ht="16.3" hidden="1" thickTop="1" thickBot="1" x14ac:dyDescent="0.3">
      <c r="A385" s="20" t="s">
        <v>902</v>
      </c>
      <c r="B385" s="20" t="s">
        <v>926</v>
      </c>
      <c r="C385" s="20" t="s">
        <v>927</v>
      </c>
      <c r="D385" s="10">
        <f t="shared" si="10"/>
        <v>1</v>
      </c>
      <c r="E385" s="35">
        <f t="shared" si="11"/>
        <v>1</v>
      </c>
      <c r="F385" s="21">
        <f>IFERROR(VLOOKUP($C385, 'All Indicators - Breakdown'!$C:$GQ, F$1, FALSE), " ")</f>
        <v>1</v>
      </c>
      <c r="G385" s="21">
        <f>IFERROR(VLOOKUP($C385, 'All Indicators - Breakdown'!$C:$GQ, G$1, FALSE), " ")</f>
        <v>1</v>
      </c>
      <c r="H385" s="21">
        <f>IFERROR(VLOOKUP($C385, 'All Indicators - Breakdown'!$C:$GQ, H$1, FALSE), " ")</f>
        <v>1</v>
      </c>
      <c r="I385" s="21">
        <f>IFERROR(VLOOKUP($C385, 'All Indicators - Breakdown'!$C:$GQ, I$1, FALSE), " ")</f>
        <v>1</v>
      </c>
    </row>
    <row r="386" spans="1:9" ht="16.3" hidden="1" thickTop="1" thickBot="1" x14ac:dyDescent="0.3">
      <c r="A386" s="20" t="s">
        <v>902</v>
      </c>
      <c r="B386" s="20" t="s">
        <v>928</v>
      </c>
      <c r="C386" s="20" t="s">
        <v>929</v>
      </c>
      <c r="D386" s="10">
        <f t="shared" si="10"/>
        <v>2</v>
      </c>
      <c r="E386" s="35">
        <f t="shared" si="11"/>
        <v>2</v>
      </c>
      <c r="F386" s="21">
        <f>IFERROR(VLOOKUP($C386, 'All Indicators - Breakdown'!$C:$GQ, F$1, FALSE), " ")</f>
        <v>5</v>
      </c>
      <c r="G386" s="21">
        <f>IFERROR(VLOOKUP($C386, 'All Indicators - Breakdown'!$C:$GQ, G$1, FALSE), " ")</f>
        <v>1</v>
      </c>
      <c r="H386" s="21">
        <f>IFERROR(VLOOKUP($C386, 'All Indicators - Breakdown'!$C:$GQ, H$1, FALSE), " ")</f>
        <v>1</v>
      </c>
      <c r="I386" s="21">
        <f>IFERROR(VLOOKUP($C386, 'All Indicators - Breakdown'!$C:$GQ, I$1, FALSE), " ")</f>
        <v>1</v>
      </c>
    </row>
    <row r="387" spans="1:9" ht="16.3" thickTop="1" thickBot="1" x14ac:dyDescent="0.3">
      <c r="A387" s="20" t="s">
        <v>902</v>
      </c>
      <c r="B387" s="20" t="s">
        <v>930</v>
      </c>
      <c r="C387" s="20" t="s">
        <v>931</v>
      </c>
      <c r="D387" s="10">
        <f t="shared" si="10"/>
        <v>1</v>
      </c>
      <c r="E387" s="35">
        <f t="shared" si="11"/>
        <v>1.3</v>
      </c>
      <c r="F387" s="21">
        <f>IFERROR(VLOOKUP($C387, 'All Indicators - Breakdown'!$C:$GQ, F$1, FALSE), " ")</f>
        <v>2</v>
      </c>
      <c r="G387" s="21">
        <f>IFERROR(VLOOKUP($C387, 'All Indicators - Breakdown'!$C:$GQ, G$1, FALSE), " ")</f>
        <v>1</v>
      </c>
      <c r="H387" s="21">
        <f>IFERROR(VLOOKUP($C387, 'All Indicators - Breakdown'!$C:$GQ, H$1, FALSE), " ")</f>
        <v>1</v>
      </c>
      <c r="I387" s="21">
        <f>IFERROR(VLOOKUP($C387, 'All Indicators - Breakdown'!$C:$GQ, I$1, FALSE), " ")</f>
        <v>1</v>
      </c>
    </row>
    <row r="388" spans="1:9" ht="16.3" hidden="1" thickTop="1" thickBot="1" x14ac:dyDescent="0.3">
      <c r="A388" s="20" t="s">
        <v>902</v>
      </c>
      <c r="B388" s="20" t="s">
        <v>932</v>
      </c>
      <c r="C388" s="20" t="s">
        <v>933</v>
      </c>
      <c r="D388" s="10">
        <f t="shared" ref="D388:D404" si="12">ROUND(AVERAGE(F388:I388), 0)</f>
        <v>2</v>
      </c>
      <c r="E388" s="35">
        <f t="shared" si="11"/>
        <v>2</v>
      </c>
      <c r="F388" s="21">
        <f>IFERROR(VLOOKUP($C388, 'All Indicators - Breakdown'!$C:$GQ, F$1, FALSE), " ")</f>
        <v>5</v>
      </c>
      <c r="G388" s="21">
        <f>IFERROR(VLOOKUP($C388, 'All Indicators - Breakdown'!$C:$GQ, G$1, FALSE), " ")</f>
        <v>1</v>
      </c>
      <c r="H388" s="21">
        <f>IFERROR(VLOOKUP($C388, 'All Indicators - Breakdown'!$C:$GQ, H$1, FALSE), " ")</f>
        <v>1</v>
      </c>
      <c r="I388" s="21">
        <f>IFERROR(VLOOKUP($C388, 'All Indicators - Breakdown'!$C:$GQ, I$1, FALSE), " ")</f>
        <v>1</v>
      </c>
    </row>
    <row r="389" spans="1:9" ht="16.3" hidden="1" thickTop="1" thickBot="1" x14ac:dyDescent="0.3">
      <c r="A389" s="20" t="s">
        <v>934</v>
      </c>
      <c r="B389" s="20" t="s">
        <v>934</v>
      </c>
      <c r="C389" s="20" t="s">
        <v>935</v>
      </c>
      <c r="D389" s="10">
        <f t="shared" si="12"/>
        <v>2</v>
      </c>
      <c r="E389" s="35">
        <f t="shared" ref="E389:E404" si="13">ROUND(AVERAGE(F389:I389), 1)</f>
        <v>1.8</v>
      </c>
      <c r="F389" s="21">
        <f>IFERROR(VLOOKUP($C389, 'All Indicators - Breakdown'!$C:$GQ, F$1, FALSE), " ")</f>
        <v>3</v>
      </c>
      <c r="G389" s="21">
        <f>IFERROR(VLOOKUP($C389, 'All Indicators - Breakdown'!$C:$GQ, G$1, FALSE), " ")</f>
        <v>1</v>
      </c>
      <c r="H389" s="21">
        <f>IFERROR(VLOOKUP($C389, 'All Indicators - Breakdown'!$C:$GQ, H$1, FALSE), " ")</f>
        <v>1</v>
      </c>
      <c r="I389" s="21">
        <f>IFERROR(VLOOKUP($C389, 'All Indicators - Breakdown'!$C:$GQ, I$1, FALSE), " ")</f>
        <v>2</v>
      </c>
    </row>
    <row r="390" spans="1:9" ht="16.3" hidden="1" thickTop="1" thickBot="1" x14ac:dyDescent="0.3">
      <c r="A390" s="20" t="s">
        <v>934</v>
      </c>
      <c r="B390" s="20" t="s">
        <v>936</v>
      </c>
      <c r="C390" s="20" t="s">
        <v>937</v>
      </c>
      <c r="D390" s="10">
        <f t="shared" si="12"/>
        <v>2</v>
      </c>
      <c r="E390" s="35">
        <f t="shared" si="13"/>
        <v>1.5</v>
      </c>
      <c r="F390" s="21">
        <f>IFERROR(VLOOKUP($C390, 'All Indicators - Breakdown'!$C:$GQ, F$1, FALSE), " ")</f>
        <v>2</v>
      </c>
      <c r="G390" s="21">
        <f>IFERROR(VLOOKUP($C390, 'All Indicators - Breakdown'!$C:$GQ, G$1, FALSE), " ")</f>
        <v>1</v>
      </c>
      <c r="H390" s="21">
        <f>IFERROR(VLOOKUP($C390, 'All Indicators - Breakdown'!$C:$GQ, H$1, FALSE), " ")</f>
        <v>1</v>
      </c>
      <c r="I390" s="21">
        <f>IFERROR(VLOOKUP($C390, 'All Indicators - Breakdown'!$C:$GQ, I$1, FALSE), " ")</f>
        <v>2</v>
      </c>
    </row>
    <row r="391" spans="1:9" ht="16.3" hidden="1" thickTop="1" thickBot="1" x14ac:dyDescent="0.3">
      <c r="A391" s="20" t="s">
        <v>934</v>
      </c>
      <c r="B391" s="20" t="s">
        <v>938</v>
      </c>
      <c r="C391" s="20" t="s">
        <v>939</v>
      </c>
      <c r="D391" s="10">
        <f t="shared" si="12"/>
        <v>2</v>
      </c>
      <c r="E391" s="35">
        <f t="shared" si="13"/>
        <v>1.5</v>
      </c>
      <c r="F391" s="21">
        <f>IFERROR(VLOOKUP($C391, 'All Indicators - Breakdown'!$C:$GQ, F$1, FALSE), " ")</f>
        <v>2</v>
      </c>
      <c r="G391" s="21">
        <f>IFERROR(VLOOKUP($C391, 'All Indicators - Breakdown'!$C:$GQ, G$1, FALSE), " ")</f>
        <v>1</v>
      </c>
      <c r="H391" s="21">
        <f>IFERROR(VLOOKUP($C391, 'All Indicators - Breakdown'!$C:$GQ, H$1, FALSE), " ")</f>
        <v>1</v>
      </c>
      <c r="I391" s="21">
        <f>IFERROR(VLOOKUP($C391, 'All Indicators - Breakdown'!$C:$GQ, I$1, FALSE), " ")</f>
        <v>2</v>
      </c>
    </row>
    <row r="392" spans="1:9" ht="16.3" hidden="1" thickTop="1" thickBot="1" x14ac:dyDescent="0.3">
      <c r="A392" s="20" t="s">
        <v>934</v>
      </c>
      <c r="B392" s="20" t="s">
        <v>940</v>
      </c>
      <c r="C392" s="20" t="s">
        <v>941</v>
      </c>
      <c r="D392" s="10">
        <f t="shared" si="12"/>
        <v>3</v>
      </c>
      <c r="E392" s="35">
        <f t="shared" si="13"/>
        <v>2.5</v>
      </c>
      <c r="F392" s="21">
        <f>IFERROR(VLOOKUP($C392, 'All Indicators - Breakdown'!$C:$GQ, F$1, FALSE), " ")</f>
        <v>5</v>
      </c>
      <c r="G392" s="21">
        <f>IFERROR(VLOOKUP($C392, 'All Indicators - Breakdown'!$C:$GQ, G$1, FALSE), " ")</f>
        <v>1</v>
      </c>
      <c r="H392" s="21">
        <f>IFERROR(VLOOKUP($C392, 'All Indicators - Breakdown'!$C:$GQ, H$1, FALSE), " ")</f>
        <v>1</v>
      </c>
      <c r="I392" s="21">
        <f>IFERROR(VLOOKUP($C392, 'All Indicators - Breakdown'!$C:$GQ, I$1, FALSE), " ")</f>
        <v>3</v>
      </c>
    </row>
    <row r="393" spans="1:9" ht="16.3" hidden="1" thickTop="1" thickBot="1" x14ac:dyDescent="0.3">
      <c r="A393" s="20" t="s">
        <v>934</v>
      </c>
      <c r="B393" s="20" t="s">
        <v>942</v>
      </c>
      <c r="C393" s="20" t="s">
        <v>943</v>
      </c>
      <c r="D393" s="10">
        <f t="shared" si="12"/>
        <v>1</v>
      </c>
      <c r="E393" s="35">
        <f t="shared" si="13"/>
        <v>1.3</v>
      </c>
      <c r="F393" s="21">
        <f>IFERROR(VLOOKUP($C393, 'All Indicators - Breakdown'!$C:$GQ, F$1, FALSE), " ")</f>
        <v>2</v>
      </c>
      <c r="G393" s="21">
        <f>IFERROR(VLOOKUP($C393, 'All Indicators - Breakdown'!$C:$GQ, G$1, FALSE), " ")</f>
        <v>1</v>
      </c>
      <c r="H393" s="21">
        <f>IFERROR(VLOOKUP($C393, 'All Indicators - Breakdown'!$C:$GQ, H$1, FALSE), " ")</f>
        <v>1</v>
      </c>
      <c r="I393" s="21">
        <f>IFERROR(VLOOKUP($C393, 'All Indicators - Breakdown'!$C:$GQ, I$1, FALSE), " ")</f>
        <v>1</v>
      </c>
    </row>
    <row r="394" spans="1:9" ht="16.3" thickTop="1" thickBot="1" x14ac:dyDescent="0.3">
      <c r="A394" s="20" t="s">
        <v>934</v>
      </c>
      <c r="B394" s="20" t="s">
        <v>944</v>
      </c>
      <c r="C394" s="20" t="s">
        <v>945</v>
      </c>
      <c r="D394" s="10">
        <f t="shared" si="12"/>
        <v>2</v>
      </c>
      <c r="E394" s="35">
        <f t="shared" si="13"/>
        <v>2</v>
      </c>
      <c r="F394" s="21">
        <f>IFERROR(VLOOKUP($C394, 'All Indicators - Breakdown'!$C:$GQ, F$1, FALSE), " ")</f>
        <v>5</v>
      </c>
      <c r="G394" s="21">
        <f>IFERROR(VLOOKUP($C394, 'All Indicators - Breakdown'!$C:$GQ, G$1, FALSE), " ")</f>
        <v>1</v>
      </c>
      <c r="H394" s="21">
        <f>IFERROR(VLOOKUP($C394, 'All Indicators - Breakdown'!$C:$GQ, H$1, FALSE), " ")</f>
        <v>1</v>
      </c>
      <c r="I394" s="21">
        <f>IFERROR(VLOOKUP($C394, 'All Indicators - Breakdown'!$C:$GQ, I$1, FALSE), " ")</f>
        <v>1</v>
      </c>
    </row>
    <row r="395" spans="1:9" ht="16.3" hidden="1" thickTop="1" thickBot="1" x14ac:dyDescent="0.3">
      <c r="A395" s="20" t="s">
        <v>934</v>
      </c>
      <c r="B395" s="20" t="s">
        <v>946</v>
      </c>
      <c r="C395" s="20" t="s">
        <v>947</v>
      </c>
      <c r="D395" s="10">
        <f t="shared" si="12"/>
        <v>3</v>
      </c>
      <c r="E395" s="35">
        <f t="shared" si="13"/>
        <v>2.5</v>
      </c>
      <c r="F395" s="21">
        <f>IFERROR(VLOOKUP($C395, 'All Indicators - Breakdown'!$C:$GQ, F$1, FALSE), " ")</f>
        <v>5</v>
      </c>
      <c r="G395" s="21">
        <f>IFERROR(VLOOKUP($C395, 'All Indicators - Breakdown'!$C:$GQ, G$1, FALSE), " ")</f>
        <v>1</v>
      </c>
      <c r="H395" s="21">
        <f>IFERROR(VLOOKUP($C395, 'All Indicators - Breakdown'!$C:$GQ, H$1, FALSE), " ")</f>
        <v>1</v>
      </c>
      <c r="I395" s="21">
        <f>IFERROR(VLOOKUP($C395, 'All Indicators - Breakdown'!$C:$GQ, I$1, FALSE), " ")</f>
        <v>3</v>
      </c>
    </row>
    <row r="396" spans="1:9" ht="16.3" thickTop="1" thickBot="1" x14ac:dyDescent="0.3">
      <c r="A396" s="20" t="s">
        <v>934</v>
      </c>
      <c r="B396" s="20" t="s">
        <v>948</v>
      </c>
      <c r="C396" s="20" t="s">
        <v>949</v>
      </c>
      <c r="D396" s="10">
        <f t="shared" si="12"/>
        <v>2</v>
      </c>
      <c r="E396" s="35">
        <f t="shared" si="13"/>
        <v>2</v>
      </c>
      <c r="F396" s="21">
        <f>IFERROR(VLOOKUP($C396, 'All Indicators - Breakdown'!$C:$GQ, F$1, FALSE), " ")</f>
        <v>5</v>
      </c>
      <c r="G396" s="21">
        <f>IFERROR(VLOOKUP($C396, 'All Indicators - Breakdown'!$C:$GQ, G$1, FALSE), " ")</f>
        <v>1</v>
      </c>
      <c r="H396" s="21">
        <f>IFERROR(VLOOKUP($C396, 'All Indicators - Breakdown'!$C:$GQ, H$1, FALSE), " ")</f>
        <v>1</v>
      </c>
      <c r="I396" s="21">
        <f>IFERROR(VLOOKUP($C396, 'All Indicators - Breakdown'!$C:$GQ, I$1, FALSE), " ")</f>
        <v>1</v>
      </c>
    </row>
    <row r="397" spans="1:9" ht="16.3" thickTop="1" thickBot="1" x14ac:dyDescent="0.3">
      <c r="A397" s="20" t="s">
        <v>934</v>
      </c>
      <c r="B397" s="20" t="s">
        <v>950</v>
      </c>
      <c r="C397" s="20" t="s">
        <v>951</v>
      </c>
      <c r="D397" s="10">
        <f t="shared" si="12"/>
        <v>2</v>
      </c>
      <c r="E397" s="35">
        <f t="shared" si="13"/>
        <v>1.8</v>
      </c>
      <c r="F397" s="21">
        <f>IFERROR(VLOOKUP($C397, 'All Indicators - Breakdown'!$C:$GQ, F$1, FALSE), " ")</f>
        <v>3</v>
      </c>
      <c r="G397" s="21">
        <f>IFERROR(VLOOKUP($C397, 'All Indicators - Breakdown'!$C:$GQ, G$1, FALSE), " ")</f>
        <v>1</v>
      </c>
      <c r="H397" s="21">
        <f>IFERROR(VLOOKUP($C397, 'All Indicators - Breakdown'!$C:$GQ, H$1, FALSE), " ")</f>
        <v>1</v>
      </c>
      <c r="I397" s="21">
        <f>IFERROR(VLOOKUP($C397, 'All Indicators - Breakdown'!$C:$GQ, I$1, FALSE), " ")</f>
        <v>2</v>
      </c>
    </row>
    <row r="398" spans="1:9" ht="16.3" hidden="1" thickTop="1" thickBot="1" x14ac:dyDescent="0.3">
      <c r="A398" s="20" t="s">
        <v>934</v>
      </c>
      <c r="B398" s="20" t="s">
        <v>952</v>
      </c>
      <c r="C398" s="20" t="s">
        <v>953</v>
      </c>
      <c r="D398" s="10">
        <f t="shared" si="12"/>
        <v>2</v>
      </c>
      <c r="E398" s="35">
        <f t="shared" si="13"/>
        <v>2.2999999999999998</v>
      </c>
      <c r="F398" s="21">
        <f>IFERROR(VLOOKUP($C398, 'All Indicators - Breakdown'!$C:$GQ, F$1, FALSE), " ")</f>
        <v>5</v>
      </c>
      <c r="G398" s="21">
        <f>IFERROR(VLOOKUP($C398, 'All Indicators - Breakdown'!$C:$GQ, G$1, FALSE), " ")</f>
        <v>1</v>
      </c>
      <c r="H398" s="21">
        <f>IFERROR(VLOOKUP($C398, 'All Indicators - Breakdown'!$C:$GQ, H$1, FALSE), " ")</f>
        <v>1</v>
      </c>
      <c r="I398" s="21">
        <f>IFERROR(VLOOKUP($C398, 'All Indicators - Breakdown'!$C:$GQ, I$1, FALSE), " ")</f>
        <v>2</v>
      </c>
    </row>
    <row r="399" spans="1:9" ht="15.65" thickTop="1" x14ac:dyDescent="0.25">
      <c r="A399" s="20" t="s">
        <v>934</v>
      </c>
      <c r="B399" s="20" t="s">
        <v>954</v>
      </c>
      <c r="C399" s="20" t="s">
        <v>955</v>
      </c>
      <c r="D399" s="10">
        <f t="shared" si="12"/>
        <v>2</v>
      </c>
      <c r="E399" s="35">
        <f t="shared" si="13"/>
        <v>2</v>
      </c>
      <c r="F399" s="21">
        <f>IFERROR(VLOOKUP($C399, 'All Indicators - Breakdown'!$C:$GQ, F$1, FALSE), " ")</f>
        <v>5</v>
      </c>
      <c r="G399" s="21">
        <f>IFERROR(VLOOKUP($C399, 'All Indicators - Breakdown'!$C:$GQ, G$1, FALSE), " ")</f>
        <v>1</v>
      </c>
      <c r="H399" s="21">
        <f>IFERROR(VLOOKUP($C399, 'All Indicators - Breakdown'!$C:$GQ, H$1, FALSE), " ")</f>
        <v>1</v>
      </c>
      <c r="I399" s="21">
        <f>IFERROR(VLOOKUP($C399, 'All Indicators - Breakdown'!$C:$GQ, I$1, FALSE), " ")</f>
        <v>1</v>
      </c>
    </row>
    <row r="400" spans="1:9" ht="15.65" hidden="1" thickTop="1" x14ac:dyDescent="0.25">
      <c r="A400" s="20" t="s">
        <v>956</v>
      </c>
      <c r="B400" s="20" t="s">
        <v>957</v>
      </c>
      <c r="C400" s="20" t="s">
        <v>958</v>
      </c>
      <c r="D400" s="10">
        <f t="shared" si="12"/>
        <v>1</v>
      </c>
      <c r="E400" s="35">
        <f t="shared" si="13"/>
        <v>1.3</v>
      </c>
      <c r="F400" s="21">
        <f>IFERROR(VLOOKUP($C400, 'All Indicators - Breakdown'!$C:$GQ, F$1, FALSE), " ")</f>
        <v>2</v>
      </c>
      <c r="G400" s="21">
        <f>IFERROR(VLOOKUP($C400, 'All Indicators - Breakdown'!$C:$GQ, G$1, FALSE), " ")</f>
        <v>1</v>
      </c>
      <c r="H400" s="21">
        <f>IFERROR(VLOOKUP($C400, 'All Indicators - Breakdown'!$C:$GQ, H$1, FALSE), " ")</f>
        <v>1</v>
      </c>
      <c r="I400" s="21">
        <f>IFERROR(VLOOKUP($C400, 'All Indicators - Breakdown'!$C:$GQ, I$1, FALSE), " ")</f>
        <v>1</v>
      </c>
    </row>
    <row r="401" spans="1:9" ht="15.65" hidden="1" thickTop="1" x14ac:dyDescent="0.25">
      <c r="A401" s="20" t="s">
        <v>956</v>
      </c>
      <c r="B401" s="20" t="s">
        <v>959</v>
      </c>
      <c r="C401" s="20" t="s">
        <v>960</v>
      </c>
      <c r="D401" s="10">
        <f t="shared" si="12"/>
        <v>2</v>
      </c>
      <c r="E401" s="35">
        <f t="shared" si="13"/>
        <v>2</v>
      </c>
      <c r="F401" s="21">
        <f>IFERROR(VLOOKUP($C401, 'All Indicators - Breakdown'!$C:$GQ, F$1, FALSE), " ")</f>
        <v>5</v>
      </c>
      <c r="G401" s="21">
        <f>IFERROR(VLOOKUP($C401, 'All Indicators - Breakdown'!$C:$GQ, G$1, FALSE), " ")</f>
        <v>1</v>
      </c>
      <c r="H401" s="21">
        <f>IFERROR(VLOOKUP($C401, 'All Indicators - Breakdown'!$C:$GQ, H$1, FALSE), " ")</f>
        <v>1</v>
      </c>
      <c r="I401" s="21">
        <f>IFERROR(VLOOKUP($C401, 'All Indicators - Breakdown'!$C:$GQ, I$1, FALSE), " ")</f>
        <v>1</v>
      </c>
    </row>
    <row r="402" spans="1:9" ht="15.65" hidden="1" thickTop="1" x14ac:dyDescent="0.25">
      <c r="A402" s="20" t="s">
        <v>956</v>
      </c>
      <c r="B402" s="20" t="s">
        <v>961</v>
      </c>
      <c r="C402" s="20" t="s">
        <v>962</v>
      </c>
      <c r="D402" s="10">
        <f t="shared" si="12"/>
        <v>2</v>
      </c>
      <c r="E402" s="35">
        <f t="shared" si="13"/>
        <v>1.5</v>
      </c>
      <c r="F402" s="21">
        <f>IFERROR(VLOOKUP($C402, 'All Indicators - Breakdown'!$C:$GQ, F$1, FALSE), " ")</f>
        <v>3</v>
      </c>
      <c r="G402" s="21">
        <f>IFERROR(VLOOKUP($C402, 'All Indicators - Breakdown'!$C:$GQ, G$1, FALSE), " ")</f>
        <v>1</v>
      </c>
      <c r="H402" s="21">
        <f>IFERROR(VLOOKUP($C402, 'All Indicators - Breakdown'!$C:$GQ, H$1, FALSE), " ")</f>
        <v>1</v>
      </c>
      <c r="I402" s="21">
        <f>IFERROR(VLOOKUP($C402, 'All Indicators - Breakdown'!$C:$GQ, I$1, FALSE), " ")</f>
        <v>1</v>
      </c>
    </row>
    <row r="403" spans="1:9" ht="15.65" hidden="1" thickTop="1" x14ac:dyDescent="0.25">
      <c r="A403" s="20" t="s">
        <v>956</v>
      </c>
      <c r="B403" s="20" t="s">
        <v>963</v>
      </c>
      <c r="C403" s="20" t="s">
        <v>964</v>
      </c>
      <c r="D403" s="10">
        <f t="shared" si="12"/>
        <v>2</v>
      </c>
      <c r="E403" s="35">
        <f t="shared" si="13"/>
        <v>1.8</v>
      </c>
      <c r="F403" s="21">
        <f>IFERROR(VLOOKUP($C403, 'All Indicators - Breakdown'!$C:$GQ, F$1, FALSE), " ")</f>
        <v>4</v>
      </c>
      <c r="G403" s="21">
        <f>IFERROR(VLOOKUP($C403, 'All Indicators - Breakdown'!$C:$GQ, G$1, FALSE), " ")</f>
        <v>1</v>
      </c>
      <c r="H403" s="21">
        <f>IFERROR(VLOOKUP($C403, 'All Indicators - Breakdown'!$C:$GQ, H$1, FALSE), " ")</f>
        <v>1</v>
      </c>
      <c r="I403" s="21">
        <f>IFERROR(VLOOKUP($C403, 'All Indicators - Breakdown'!$C:$GQ, I$1, FALSE), " ")</f>
        <v>1</v>
      </c>
    </row>
    <row r="404" spans="1:9" ht="15.65" hidden="1" thickTop="1" x14ac:dyDescent="0.25">
      <c r="A404" s="20" t="s">
        <v>956</v>
      </c>
      <c r="B404" s="20" t="s">
        <v>965</v>
      </c>
      <c r="C404" s="20" t="s">
        <v>966</v>
      </c>
      <c r="D404" s="10">
        <f t="shared" si="12"/>
        <v>2</v>
      </c>
      <c r="E404" s="35">
        <f t="shared" si="13"/>
        <v>2</v>
      </c>
      <c r="F404" s="21">
        <f>IFERROR(VLOOKUP($C404, 'All Indicators - Breakdown'!$C:$GQ, F$1, FALSE), " ")</f>
        <v>5</v>
      </c>
      <c r="G404" s="21">
        <f>IFERROR(VLOOKUP($C404, 'All Indicators - Breakdown'!$C:$GQ, G$1, FALSE), " ")</f>
        <v>1</v>
      </c>
      <c r="H404" s="21">
        <f>IFERROR(VLOOKUP($C404, 'All Indicators - Breakdown'!$C:$GQ, H$1, FALSE), " ")</f>
        <v>1</v>
      </c>
      <c r="I404" s="21">
        <f>IFERROR(VLOOKUP($C404, 'All Indicators - Breakdown'!$C:$GQ, I$1, FALSE), " ")</f>
        <v>1</v>
      </c>
    </row>
  </sheetData>
  <autoFilter ref="A3:I404" xr:uid="{B5823C21-812D-4A5D-9803-055DBF1930D4}">
    <filterColumn colId="3">
      <filters>
        <filter val="5"/>
      </filters>
    </filterColumn>
    <sortState xmlns:xlrd2="http://schemas.microsoft.com/office/spreadsheetml/2017/richdata2" ref="A5:I404">
      <sortCondition ref="C3"/>
    </sortState>
  </autoFilter>
  <mergeCells count="5">
    <mergeCell ref="A2:A3"/>
    <mergeCell ref="B2:B3"/>
    <mergeCell ref="C2:C3"/>
    <mergeCell ref="D2:D3"/>
    <mergeCell ref="E2:E3"/>
  </mergeCells>
  <phoneticPr fontId="11" type="noConversion"/>
  <conditionalFormatting sqref="D4:D404">
    <cfRule type="cellIs" dxfId="9" priority="1" operator="equal">
      <formula>5</formula>
    </cfRule>
    <cfRule type="cellIs" dxfId="8" priority="2" operator="equal">
      <formula>4</formula>
    </cfRule>
    <cfRule type="cellIs" dxfId="7" priority="3" operator="equal">
      <formula>3</formula>
    </cfRule>
    <cfRule type="cellIs" dxfId="6" priority="4" operator="equal">
      <formula>2</formula>
    </cfRule>
    <cfRule type="cellIs" dxfId="5" priority="5" operator="equal">
      <formula>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EA3D0-6E9B-4335-BCD0-AD85AE3E2CDF}">
  <sheetPr>
    <tabColor theme="8" tint="0.59999389629810485"/>
  </sheetPr>
  <dimension ref="A1:W404"/>
  <sheetViews>
    <sheetView zoomScale="80" zoomScaleNormal="80" workbookViewId="0">
      <pane xSplit="5" ySplit="3" topLeftCell="F4" activePane="bottomRight" state="frozen"/>
      <selection activeCell="K4" sqref="K4"/>
      <selection pane="topRight" activeCell="K4" sqref="K4"/>
      <selection pane="bottomLeft" activeCell="K4" sqref="K4"/>
      <selection pane="bottomRight" activeCell="K4" sqref="K4"/>
    </sheetView>
  </sheetViews>
  <sheetFormatPr defaultRowHeight="14.3" x14ac:dyDescent="0.25"/>
  <cols>
    <col min="1" max="1" width="15.5" customWidth="1"/>
    <col min="2" max="2" width="19.5" customWidth="1"/>
    <col min="4" max="5" width="17.875" customWidth="1"/>
    <col min="6" max="10" width="23.875" customWidth="1"/>
    <col min="11" max="11" width="26.625" customWidth="1"/>
    <col min="12" max="12" width="23.875" customWidth="1"/>
    <col min="13" max="13" width="29" bestFit="1" customWidth="1"/>
    <col min="14" max="14" width="30.375" bestFit="1" customWidth="1"/>
    <col min="15" max="23" width="8.375" hidden="1" customWidth="1"/>
  </cols>
  <sheetData>
    <row r="1" spans="1:23" hidden="1" x14ac:dyDescent="0.25">
      <c r="F1" cm="1">
        <f t="array" ref="F1">_xlfn.XLOOKUP(F2,'All Indicators - Breakdown'!2:2,'All Indicators - Breakdown'!1:1+6)</f>
        <v>36</v>
      </c>
      <c r="G1" cm="1">
        <f t="array" ref="G1">_xlfn.XLOOKUP(G2,'All Indicators - Breakdown'!2:2,'All Indicators - Breakdown'!1:1+6)</f>
        <v>78</v>
      </c>
      <c r="H1" cm="1">
        <f t="array" ref="H1">_xlfn.XLOOKUP(H2,'All Indicators - Breakdown'!2:2,'All Indicators - Breakdown'!1:1+6)</f>
        <v>85</v>
      </c>
      <c r="I1" cm="1">
        <f t="array" ref="I1">_xlfn.XLOOKUP(I2,'All Indicators - Breakdown'!2:2,'All Indicators - Breakdown'!1:1+6)</f>
        <v>92</v>
      </c>
      <c r="J1" cm="1">
        <f t="array" ref="J1">_xlfn.XLOOKUP(J2,'All Indicators - Breakdown'!2:2,'All Indicators - Breakdown'!1:1+6)</f>
        <v>99</v>
      </c>
      <c r="K1" cm="1">
        <f t="array" ref="K1">_xlfn.XLOOKUP(K2,'All Indicators - Breakdown'!2:2,'All Indicators - Breakdown'!1:1+6)</f>
        <v>148</v>
      </c>
      <c r="L1" cm="1">
        <f t="array" ref="L1">_xlfn.XLOOKUP(L2,'All Indicators - Breakdown'!2:2,'All Indicators - Breakdown'!1:1+6)</f>
        <v>176</v>
      </c>
      <c r="M1" cm="1">
        <f t="array" ref="M1">_xlfn.XLOOKUP(M2,'All Indicators - Breakdown'!2:2,'All Indicators - Breakdown'!1:1+6)</f>
        <v>211</v>
      </c>
      <c r="N1" cm="1">
        <f t="array" ref="N1">_xlfn.XLOOKUP(N2,'All Indicators - Breakdown'!2:2,'All Indicators - Breakdown'!1:1+6)</f>
        <v>253</v>
      </c>
      <c r="O1">
        <v>1</v>
      </c>
      <c r="P1">
        <v>2</v>
      </c>
      <c r="Q1">
        <v>3</v>
      </c>
      <c r="R1">
        <v>4</v>
      </c>
      <c r="S1">
        <v>5</v>
      </c>
      <c r="T1">
        <v>6</v>
      </c>
      <c r="U1">
        <v>7</v>
      </c>
      <c r="V1">
        <v>8</v>
      </c>
      <c r="W1">
        <v>9</v>
      </c>
    </row>
    <row r="2" spans="1:23" ht="14.95" x14ac:dyDescent="0.25">
      <c r="A2" s="105" t="s">
        <v>130</v>
      </c>
      <c r="B2" s="105" t="s">
        <v>131</v>
      </c>
      <c r="C2" s="105" t="s">
        <v>132</v>
      </c>
      <c r="D2" s="105" t="s">
        <v>1012</v>
      </c>
      <c r="E2" s="105" t="s">
        <v>1013</v>
      </c>
      <c r="F2" s="32">
        <v>5</v>
      </c>
      <c r="G2" s="32">
        <v>11</v>
      </c>
      <c r="H2" s="32">
        <v>12</v>
      </c>
      <c r="I2" s="32">
        <v>13</v>
      </c>
      <c r="J2" s="32">
        <v>14</v>
      </c>
      <c r="K2" s="32">
        <v>21</v>
      </c>
      <c r="L2" s="32">
        <v>25</v>
      </c>
      <c r="M2" s="70">
        <v>30</v>
      </c>
      <c r="N2" s="70">
        <v>36</v>
      </c>
      <c r="O2" s="69"/>
    </row>
    <row r="3" spans="1:23" ht="120.25" customHeight="1" thickBot="1" x14ac:dyDescent="0.3">
      <c r="A3" s="106"/>
      <c r="B3" s="106"/>
      <c r="C3" s="106"/>
      <c r="D3" s="106"/>
      <c r="E3" s="106"/>
      <c r="F3" s="30" t="str">
        <f>_xlfn.XLOOKUP(F2,'Indicator List'!$A:$A, 'Indicator List'!$C:$C)</f>
        <v>% of settlements where KIs report an sudden increase in food item prices</v>
      </c>
      <c r="G3" s="30" t="str">
        <f>_xlfn.XLOOKUP(G2,'Indicator List'!$A:$A, 'Indicator List'!$C:$C)</f>
        <v>% settlements where KIs reporting the proportion of households with at least one member have valid civil documentation</v>
      </c>
      <c r="H3" s="30" t="str">
        <f>_xlfn.XLOOKUP(H2,'Indicator List'!$A:$A, 'Indicator List'!$C:$C)</f>
        <v>% settlements where KIs reporting the type of shelter that the majority of people live in</v>
      </c>
      <c r="I3" s="30" t="str">
        <f>_xlfn.XLOOKUP(I2,'Indicator List'!$A:$A, 'Indicator List'!$C:$C)</f>
        <v xml:space="preserve">Which of the following responses best describes the current level of building damage or destruction in the settlement? </v>
      </c>
      <c r="J3" s="30" t="str">
        <f>_xlfn.XLOOKUP(J2,'Indicator List'!$A:$A, 'Indicator List'!$C:$C)</f>
        <v>% of settlements where households are in need of NFIs (Refer to number of items most households in settlement have access to)</v>
      </c>
      <c r="K3" s="30" t="str">
        <f>_xlfn.XLOOKUP(K2,'Indicator List'!$A:$A, 'Indicator List'!$C:$C)</f>
        <v>% of settlements where KI reporting the education of school aged boys/girls disrupted by type of events</v>
      </c>
      <c r="L3" s="30" t="str">
        <f>_xlfn.XLOOKUP(L2,'Indicator List'!$A:$A, 'Indicator List'!$C:$C)</f>
        <v>% settlements where KIs reporting the proportion of displaced people in the settlement</v>
      </c>
      <c r="M3" s="30" t="str">
        <f>_xlfn.XLOOKUP(M2,'Indicator List'!$A:$A, 'Indicator List'!$C:$C)</f>
        <v>% of Households with a vulnerable Head of Household (elderly (&gt;65) or HoH with a disability)</v>
      </c>
      <c r="N3" s="30" t="str">
        <f>_xlfn.XLOOKUP(N2,'Indicator List'!$A:$A, 'Indicator List'!$C:$C)</f>
        <v>Under-five Death/Mortality Rate (deaths/ 10,000 children U5/ day)</v>
      </c>
      <c r="O3" s="26" t="s">
        <v>968</v>
      </c>
      <c r="P3" s="26" t="s">
        <v>969</v>
      </c>
      <c r="Q3" s="26" t="s">
        <v>970</v>
      </c>
      <c r="R3" s="26" t="s">
        <v>971</v>
      </c>
      <c r="S3" s="26" t="s">
        <v>972</v>
      </c>
      <c r="T3" s="26" t="s">
        <v>973</v>
      </c>
      <c r="U3" s="26" t="s">
        <v>974</v>
      </c>
      <c r="V3" s="26" t="s">
        <v>975</v>
      </c>
      <c r="W3" s="26" t="s">
        <v>976</v>
      </c>
    </row>
    <row r="4" spans="1:23" ht="15.65" customHeight="1" thickTop="1" thickBot="1" x14ac:dyDescent="0.3">
      <c r="A4" s="20" t="s">
        <v>140</v>
      </c>
      <c r="B4" s="20" t="s">
        <v>140</v>
      </c>
      <c r="C4" s="20" t="s">
        <v>141</v>
      </c>
      <c r="D4" s="10">
        <f>ROUND(AVERAGE(O4:R4), 0)</f>
        <v>3</v>
      </c>
      <c r="E4" s="35">
        <f>ROUND(AVERAGE(O4:R4), 1)</f>
        <v>2.8</v>
      </c>
      <c r="F4" s="21">
        <f>IFERROR(VLOOKUP(Health!$C4, 'All Indicators - Breakdown'!$C:$GQ, F$1, FALSE), " ")</f>
        <v>3</v>
      </c>
      <c r="G4" s="21">
        <f>IFERROR(VLOOKUP(Health!$C4, 'All Indicators - Breakdown'!$C:$GQ, G$1, FALSE), " ")</f>
        <v>2</v>
      </c>
      <c r="H4" s="21">
        <f>IFERROR(VLOOKUP(Health!$C4, 'All Indicators - Breakdown'!$C:$GQ, H$1, FALSE), " ")</f>
        <v>1</v>
      </c>
      <c r="I4" s="21">
        <f>IFERROR(VLOOKUP(Health!$C4, 'All Indicators - Breakdown'!$C:$GQ, I$1, FALSE), " ")</f>
        <v>1</v>
      </c>
      <c r="J4" s="21">
        <f>IFERROR(VLOOKUP(Health!$C4, 'All Indicators - Breakdown'!$C:$GQ, J$1, FALSE), " ")</f>
        <v>3</v>
      </c>
      <c r="K4" s="21">
        <f>IFERROR(VLOOKUP(Health!$C4, 'All Indicators - Breakdown'!$C:$GQ, K$1, FALSE), " ")</f>
        <v>1</v>
      </c>
      <c r="L4" s="21">
        <f>IFERROR(VLOOKUP(Health!$C4, 'All Indicators - Breakdown'!$C:$GQ, L$1, FALSE), " ")</f>
        <v>2</v>
      </c>
      <c r="M4" s="21">
        <f>IFERROR(VLOOKUP($C4, 'All Indicators - Breakdown'!$C:$HE, M$1, FALSE), " ")</f>
        <v>3</v>
      </c>
      <c r="N4" s="21">
        <f>IFERROR(VLOOKUP($C4, 'All Indicators - Breakdown'!$C:$IU, N$1, FALSE), " ")</f>
        <v>1</v>
      </c>
      <c r="O4" s="21">
        <f t="shared" ref="O4:V13" si="0">LARGE($F4:$N4,O$1)</f>
        <v>3</v>
      </c>
      <c r="P4" s="21">
        <f t="shared" si="0"/>
        <v>3</v>
      </c>
      <c r="Q4" s="21">
        <f t="shared" si="0"/>
        <v>3</v>
      </c>
      <c r="R4" s="21">
        <f t="shared" si="0"/>
        <v>2</v>
      </c>
      <c r="S4" s="21">
        <f t="shared" si="0"/>
        <v>2</v>
      </c>
      <c r="T4" s="21">
        <f t="shared" si="0"/>
        <v>1</v>
      </c>
      <c r="U4" s="21">
        <f t="shared" si="0"/>
        <v>1</v>
      </c>
      <c r="V4" s="21">
        <f t="shared" si="0"/>
        <v>1</v>
      </c>
      <c r="W4" s="21">
        <f>LARGE(F4:N4, W$1)</f>
        <v>1</v>
      </c>
    </row>
    <row r="5" spans="1:23" ht="16.3" thickTop="1" thickBot="1" x14ac:dyDescent="0.3">
      <c r="A5" s="20" t="s">
        <v>140</v>
      </c>
      <c r="B5" s="20" t="s">
        <v>142</v>
      </c>
      <c r="C5" s="20" t="s">
        <v>143</v>
      </c>
      <c r="D5" s="10">
        <f t="shared" ref="D5:D68" si="1">ROUND(AVERAGE(O5:R5), 0)</f>
        <v>2</v>
      </c>
      <c r="E5" s="35">
        <f t="shared" ref="E5:E67" si="2">ROUND(AVERAGE(O5:R5), 1)</f>
        <v>2</v>
      </c>
      <c r="F5" s="21">
        <f>IFERROR(VLOOKUP(Health!$C5, 'All Indicators - Breakdown'!$C:$GQ, F$1, FALSE), " ")</f>
        <v>1</v>
      </c>
      <c r="G5" s="21">
        <f>IFERROR(VLOOKUP(Health!$C5, 'All Indicators - Breakdown'!$C:$GQ, G$1, FALSE), " ")</f>
        <v>1</v>
      </c>
      <c r="H5" s="21">
        <f>IFERROR(VLOOKUP(Health!$C5, 'All Indicators - Breakdown'!$C:$GQ, H$1, FALSE), " ")</f>
        <v>1</v>
      </c>
      <c r="I5" s="21">
        <f>IFERROR(VLOOKUP(Health!$C5, 'All Indicators - Breakdown'!$C:$GQ, I$1, FALSE), " ")</f>
        <v>1</v>
      </c>
      <c r="J5" s="21">
        <f>IFERROR(VLOOKUP(Health!$C5, 'All Indicators - Breakdown'!$C:$GQ, J$1, FALSE), " ")</f>
        <v>3</v>
      </c>
      <c r="K5" s="21">
        <f>IFERROR(VLOOKUP(Health!$C5, 'All Indicators - Breakdown'!$C:$GQ, K$1, FALSE), " ")</f>
        <v>1</v>
      </c>
      <c r="L5" s="21">
        <f>IFERROR(VLOOKUP(Health!$C5, 'All Indicators - Breakdown'!$C:$GQ, L$1, FALSE), " ")</f>
        <v>1</v>
      </c>
      <c r="M5" s="21">
        <f>IFERROR(VLOOKUP($C5, 'All Indicators - Breakdown'!$C:$HE, M$1, FALSE), " ")</f>
        <v>3</v>
      </c>
      <c r="N5" s="21">
        <f>IFERROR(VLOOKUP($C5, 'All Indicators - Breakdown'!$C:$IU, N$1, FALSE), " ")</f>
        <v>1</v>
      </c>
      <c r="O5" s="21">
        <f t="shared" si="0"/>
        <v>3</v>
      </c>
      <c r="P5" s="21">
        <f t="shared" si="0"/>
        <v>3</v>
      </c>
      <c r="Q5" s="21">
        <f t="shared" si="0"/>
        <v>1</v>
      </c>
      <c r="R5" s="21">
        <f t="shared" si="0"/>
        <v>1</v>
      </c>
      <c r="S5" s="21">
        <f t="shared" si="0"/>
        <v>1</v>
      </c>
      <c r="T5" s="21">
        <f t="shared" si="0"/>
        <v>1</v>
      </c>
      <c r="U5" s="21">
        <f t="shared" si="0"/>
        <v>1</v>
      </c>
      <c r="V5" s="21">
        <f t="shared" si="0"/>
        <v>1</v>
      </c>
      <c r="W5" s="21">
        <f t="shared" ref="W5:W68" si="3">LARGE(F5:N5, W$1)</f>
        <v>1</v>
      </c>
    </row>
    <row r="6" spans="1:23" ht="16.3" thickTop="1" thickBot="1" x14ac:dyDescent="0.3">
      <c r="A6" s="20" t="s">
        <v>140</v>
      </c>
      <c r="B6" s="20" t="s">
        <v>144</v>
      </c>
      <c r="C6" s="20" t="s">
        <v>145</v>
      </c>
      <c r="D6" s="10">
        <f t="shared" si="1"/>
        <v>3</v>
      </c>
      <c r="E6" s="35">
        <f t="shared" si="2"/>
        <v>2.8</v>
      </c>
      <c r="F6" s="21">
        <f>IFERROR(VLOOKUP(Health!$C6, 'All Indicators - Breakdown'!$C:$GQ, F$1, FALSE), " ")</f>
        <v>2</v>
      </c>
      <c r="G6" s="21">
        <f>IFERROR(VLOOKUP(Health!$C6, 'All Indicators - Breakdown'!$C:$GQ, G$1, FALSE), " ")</f>
        <v>1</v>
      </c>
      <c r="H6" s="21">
        <f>IFERROR(VLOOKUP(Health!$C6, 'All Indicators - Breakdown'!$C:$GQ, H$1, FALSE), " ")</f>
        <v>1</v>
      </c>
      <c r="I6" s="21">
        <f>IFERROR(VLOOKUP(Health!$C6, 'All Indicators - Breakdown'!$C:$GQ, I$1, FALSE), " ")</f>
        <v>2</v>
      </c>
      <c r="J6" s="21">
        <f>IFERROR(VLOOKUP(Health!$C6, 'All Indicators - Breakdown'!$C:$GQ, J$1, FALSE), " ")</f>
        <v>3</v>
      </c>
      <c r="K6" s="21">
        <f>IFERROR(VLOOKUP(Health!$C6, 'All Indicators - Breakdown'!$C:$GQ, K$1, FALSE), " ")</f>
        <v>1</v>
      </c>
      <c r="L6" s="21">
        <f>IFERROR(VLOOKUP(Health!$C6, 'All Indicators - Breakdown'!$C:$GQ, L$1, FALSE), " ")</f>
        <v>2</v>
      </c>
      <c r="M6" s="21">
        <f>IFERROR(VLOOKUP($C6, 'All Indicators - Breakdown'!$C:$HE, M$1, FALSE), " ")</f>
        <v>4</v>
      </c>
      <c r="N6" s="21">
        <f>IFERROR(VLOOKUP($C6, 'All Indicators - Breakdown'!$C:$IU, N$1, FALSE), " ")</f>
        <v>1</v>
      </c>
      <c r="O6" s="21">
        <f t="shared" si="0"/>
        <v>4</v>
      </c>
      <c r="P6" s="21">
        <f t="shared" si="0"/>
        <v>3</v>
      </c>
      <c r="Q6" s="21">
        <f t="shared" si="0"/>
        <v>2</v>
      </c>
      <c r="R6" s="21">
        <f t="shared" si="0"/>
        <v>2</v>
      </c>
      <c r="S6" s="21">
        <f t="shared" si="0"/>
        <v>2</v>
      </c>
      <c r="T6" s="21">
        <f t="shared" si="0"/>
        <v>1</v>
      </c>
      <c r="U6" s="21">
        <f t="shared" si="0"/>
        <v>1</v>
      </c>
      <c r="V6" s="21">
        <f t="shared" si="0"/>
        <v>1</v>
      </c>
      <c r="W6" s="21">
        <f t="shared" si="3"/>
        <v>1</v>
      </c>
    </row>
    <row r="7" spans="1:23" ht="16.3" thickTop="1" thickBot="1" x14ac:dyDescent="0.3">
      <c r="A7" s="20" t="s">
        <v>140</v>
      </c>
      <c r="B7" s="20" t="s">
        <v>146</v>
      </c>
      <c r="C7" s="20" t="s">
        <v>147</v>
      </c>
      <c r="D7" s="10">
        <f t="shared" si="1"/>
        <v>2</v>
      </c>
      <c r="E7" s="35">
        <f t="shared" si="2"/>
        <v>2.2999999999999998</v>
      </c>
      <c r="F7" s="21">
        <f>IFERROR(VLOOKUP(Health!$C7, 'All Indicators - Breakdown'!$C:$GQ, F$1, FALSE), " ")</f>
        <v>2</v>
      </c>
      <c r="G7" s="21">
        <f>IFERROR(VLOOKUP(Health!$C7, 'All Indicators - Breakdown'!$C:$GQ, G$1, FALSE), " ")</f>
        <v>2</v>
      </c>
      <c r="H7" s="21">
        <f>IFERROR(VLOOKUP(Health!$C7, 'All Indicators - Breakdown'!$C:$GQ, H$1, FALSE), " ")</f>
        <v>1</v>
      </c>
      <c r="I7" s="21">
        <f>IFERROR(VLOOKUP(Health!$C7, 'All Indicators - Breakdown'!$C:$GQ, I$1, FALSE), " ")</f>
        <v>2</v>
      </c>
      <c r="J7" s="21">
        <f>IFERROR(VLOOKUP(Health!$C7, 'All Indicators - Breakdown'!$C:$GQ, J$1, FALSE), " ")</f>
        <v>2</v>
      </c>
      <c r="K7" s="21">
        <f>IFERROR(VLOOKUP(Health!$C7, 'All Indicators - Breakdown'!$C:$GQ, K$1, FALSE), " ")</f>
        <v>1</v>
      </c>
      <c r="L7" s="21">
        <f>IFERROR(VLOOKUP(Health!$C7, 'All Indicators - Breakdown'!$C:$GQ, L$1, FALSE), " ")</f>
        <v>2</v>
      </c>
      <c r="M7" s="21">
        <f>IFERROR(VLOOKUP($C7, 'All Indicators - Breakdown'!$C:$HE, M$1, FALSE), " ")</f>
        <v>3</v>
      </c>
      <c r="N7" s="21">
        <f>IFERROR(VLOOKUP($C7, 'All Indicators - Breakdown'!$C:$IU, N$1, FALSE), " ")</f>
        <v>1</v>
      </c>
      <c r="O7" s="21">
        <f t="shared" si="0"/>
        <v>3</v>
      </c>
      <c r="P7" s="21">
        <f t="shared" si="0"/>
        <v>2</v>
      </c>
      <c r="Q7" s="21">
        <f t="shared" si="0"/>
        <v>2</v>
      </c>
      <c r="R7" s="21">
        <f t="shared" si="0"/>
        <v>2</v>
      </c>
      <c r="S7" s="21">
        <f t="shared" si="0"/>
        <v>2</v>
      </c>
      <c r="T7" s="21">
        <f t="shared" si="0"/>
        <v>2</v>
      </c>
      <c r="U7" s="21">
        <f t="shared" si="0"/>
        <v>1</v>
      </c>
      <c r="V7" s="21">
        <f t="shared" si="0"/>
        <v>1</v>
      </c>
      <c r="W7" s="21">
        <f t="shared" si="3"/>
        <v>1</v>
      </c>
    </row>
    <row r="8" spans="1:23" ht="16.3" thickTop="1" thickBot="1" x14ac:dyDescent="0.3">
      <c r="A8" s="20" t="s">
        <v>140</v>
      </c>
      <c r="B8" s="20" t="s">
        <v>148</v>
      </c>
      <c r="C8" s="20" t="s">
        <v>149</v>
      </c>
      <c r="D8" s="10">
        <f t="shared" si="1"/>
        <v>3</v>
      </c>
      <c r="E8" s="35">
        <f t="shared" si="2"/>
        <v>2.5</v>
      </c>
      <c r="F8" s="21">
        <f>IFERROR(VLOOKUP(Health!$C8, 'All Indicators - Breakdown'!$C:$GQ, F$1, FALSE), " ")</f>
        <v>3</v>
      </c>
      <c r="G8" s="21">
        <f>IFERROR(VLOOKUP(Health!$C8, 'All Indicators - Breakdown'!$C:$GQ, G$1, FALSE), " ")</f>
        <v>2</v>
      </c>
      <c r="H8" s="21">
        <f>IFERROR(VLOOKUP(Health!$C8, 'All Indicators - Breakdown'!$C:$GQ, H$1, FALSE), " ")</f>
        <v>1</v>
      </c>
      <c r="I8" s="21">
        <f>IFERROR(VLOOKUP(Health!$C8, 'All Indicators - Breakdown'!$C:$GQ, I$1, FALSE), " ")</f>
        <v>1</v>
      </c>
      <c r="J8" s="21">
        <f>IFERROR(VLOOKUP(Health!$C8, 'All Indicators - Breakdown'!$C:$GQ, J$1, FALSE), " ")</f>
        <v>2</v>
      </c>
      <c r="K8" s="21">
        <f>IFERROR(VLOOKUP(Health!$C8, 'All Indicators - Breakdown'!$C:$GQ, K$1, FALSE), " ")</f>
        <v>1</v>
      </c>
      <c r="L8" s="21">
        <f>IFERROR(VLOOKUP(Health!$C8, 'All Indicators - Breakdown'!$C:$GQ, L$1, FALSE), " ")</f>
        <v>1</v>
      </c>
      <c r="M8" s="21">
        <f>IFERROR(VLOOKUP($C8, 'All Indicators - Breakdown'!$C:$HE, M$1, FALSE), " ")</f>
        <v>3</v>
      </c>
      <c r="N8" s="21">
        <f>IFERROR(VLOOKUP($C8, 'All Indicators - Breakdown'!$C:$IU, N$1, FALSE), " ")</f>
        <v>1</v>
      </c>
      <c r="O8" s="21">
        <f t="shared" si="0"/>
        <v>3</v>
      </c>
      <c r="P8" s="21">
        <f t="shared" si="0"/>
        <v>3</v>
      </c>
      <c r="Q8" s="21">
        <f t="shared" si="0"/>
        <v>2</v>
      </c>
      <c r="R8" s="21">
        <f t="shared" si="0"/>
        <v>2</v>
      </c>
      <c r="S8" s="21">
        <f t="shared" si="0"/>
        <v>1</v>
      </c>
      <c r="T8" s="21">
        <f t="shared" si="0"/>
        <v>1</v>
      </c>
      <c r="U8" s="21">
        <f t="shared" si="0"/>
        <v>1</v>
      </c>
      <c r="V8" s="21">
        <f t="shared" si="0"/>
        <v>1</v>
      </c>
      <c r="W8" s="21">
        <f t="shared" si="3"/>
        <v>1</v>
      </c>
    </row>
    <row r="9" spans="1:23" ht="16.3" thickTop="1" thickBot="1" x14ac:dyDescent="0.3">
      <c r="A9" s="20" t="s">
        <v>140</v>
      </c>
      <c r="B9" s="20" t="s">
        <v>150</v>
      </c>
      <c r="C9" s="20" t="s">
        <v>151</v>
      </c>
      <c r="D9" s="10">
        <f t="shared" si="1"/>
        <v>3</v>
      </c>
      <c r="E9" s="35">
        <f t="shared" si="2"/>
        <v>2.5</v>
      </c>
      <c r="F9" s="21">
        <f>IFERROR(VLOOKUP(Health!$C9, 'All Indicators - Breakdown'!$C:$GQ, F$1, FALSE), " ")</f>
        <v>2</v>
      </c>
      <c r="G9" s="21">
        <f>IFERROR(VLOOKUP(Health!$C9, 'All Indicators - Breakdown'!$C:$GQ, G$1, FALSE), " ")</f>
        <v>1</v>
      </c>
      <c r="H9" s="21">
        <f>IFERROR(VLOOKUP(Health!$C9, 'All Indicators - Breakdown'!$C:$GQ, H$1, FALSE), " ")</f>
        <v>1</v>
      </c>
      <c r="I9" s="21">
        <f>IFERROR(VLOOKUP(Health!$C9, 'All Indicators - Breakdown'!$C:$GQ, I$1, FALSE), " ")</f>
        <v>2</v>
      </c>
      <c r="J9" s="21">
        <f>IFERROR(VLOOKUP(Health!$C9, 'All Indicators - Breakdown'!$C:$GQ, J$1, FALSE), " ")</f>
        <v>2</v>
      </c>
      <c r="K9" s="21">
        <f>IFERROR(VLOOKUP(Health!$C9, 'All Indicators - Breakdown'!$C:$GQ, K$1, FALSE), " ")</f>
        <v>1</v>
      </c>
      <c r="L9" s="21">
        <f>IFERROR(VLOOKUP(Health!$C9, 'All Indicators - Breakdown'!$C:$GQ, L$1, FALSE), " ")</f>
        <v>1</v>
      </c>
      <c r="M9" s="21">
        <f>IFERROR(VLOOKUP($C9, 'All Indicators - Breakdown'!$C:$HE, M$1, FALSE), " ")</f>
        <v>4</v>
      </c>
      <c r="N9" s="21">
        <f>IFERROR(VLOOKUP($C9, 'All Indicators - Breakdown'!$C:$IU, N$1, FALSE), " ")</f>
        <v>1</v>
      </c>
      <c r="O9" s="21">
        <f t="shared" si="0"/>
        <v>4</v>
      </c>
      <c r="P9" s="21">
        <f t="shared" si="0"/>
        <v>2</v>
      </c>
      <c r="Q9" s="21">
        <f t="shared" si="0"/>
        <v>2</v>
      </c>
      <c r="R9" s="21">
        <f t="shared" si="0"/>
        <v>2</v>
      </c>
      <c r="S9" s="21">
        <f t="shared" si="0"/>
        <v>1</v>
      </c>
      <c r="T9" s="21">
        <f t="shared" si="0"/>
        <v>1</v>
      </c>
      <c r="U9" s="21">
        <f t="shared" si="0"/>
        <v>1</v>
      </c>
      <c r="V9" s="21">
        <f t="shared" si="0"/>
        <v>1</v>
      </c>
      <c r="W9" s="21">
        <f t="shared" si="3"/>
        <v>1</v>
      </c>
    </row>
    <row r="10" spans="1:23" ht="16.3" thickTop="1" thickBot="1" x14ac:dyDescent="0.3">
      <c r="A10" s="20" t="s">
        <v>140</v>
      </c>
      <c r="B10" s="20" t="s">
        <v>152</v>
      </c>
      <c r="C10" s="20" t="s">
        <v>153</v>
      </c>
      <c r="D10" s="10">
        <f t="shared" si="1"/>
        <v>3</v>
      </c>
      <c r="E10" s="35">
        <f t="shared" si="2"/>
        <v>3</v>
      </c>
      <c r="F10" s="21">
        <f>IFERROR(VLOOKUP(Health!$C10, 'All Indicators - Breakdown'!$C:$GQ, F$1, FALSE), " ")</f>
        <v>3</v>
      </c>
      <c r="G10" s="21">
        <f>IFERROR(VLOOKUP(Health!$C10, 'All Indicators - Breakdown'!$C:$GQ, G$1, FALSE), " ")</f>
        <v>1</v>
      </c>
      <c r="H10" s="21">
        <f>IFERROR(VLOOKUP(Health!$C10, 'All Indicators - Breakdown'!$C:$GQ, H$1, FALSE), " ")</f>
        <v>1</v>
      </c>
      <c r="I10" s="21">
        <f>IFERROR(VLOOKUP(Health!$C10, 'All Indicators - Breakdown'!$C:$GQ, I$1, FALSE), " ")</f>
        <v>2</v>
      </c>
      <c r="J10" s="21">
        <f>IFERROR(VLOOKUP(Health!$C10, 'All Indicators - Breakdown'!$C:$GQ, J$1, FALSE), " ")</f>
        <v>3</v>
      </c>
      <c r="K10" s="21">
        <f>IFERROR(VLOOKUP(Health!$C10, 'All Indicators - Breakdown'!$C:$GQ, K$1, FALSE), " ")</f>
        <v>1</v>
      </c>
      <c r="L10" s="21">
        <f>IFERROR(VLOOKUP(Health!$C10, 'All Indicators - Breakdown'!$C:$GQ, L$1, FALSE), " ")</f>
        <v>2</v>
      </c>
      <c r="M10" s="21">
        <f>IFERROR(VLOOKUP($C10, 'All Indicators - Breakdown'!$C:$HE, M$1, FALSE), " ")</f>
        <v>4</v>
      </c>
      <c r="N10" s="21">
        <f>IFERROR(VLOOKUP($C10, 'All Indicators - Breakdown'!$C:$IU, N$1, FALSE), " ")</f>
        <v>1</v>
      </c>
      <c r="O10" s="21">
        <f t="shared" si="0"/>
        <v>4</v>
      </c>
      <c r="P10" s="21">
        <f t="shared" si="0"/>
        <v>3</v>
      </c>
      <c r="Q10" s="21">
        <f t="shared" si="0"/>
        <v>3</v>
      </c>
      <c r="R10" s="21">
        <f t="shared" si="0"/>
        <v>2</v>
      </c>
      <c r="S10" s="21">
        <f t="shared" si="0"/>
        <v>2</v>
      </c>
      <c r="T10" s="21">
        <f t="shared" si="0"/>
        <v>1</v>
      </c>
      <c r="U10" s="21">
        <f t="shared" si="0"/>
        <v>1</v>
      </c>
      <c r="V10" s="21">
        <f t="shared" si="0"/>
        <v>1</v>
      </c>
      <c r="W10" s="21">
        <f t="shared" si="3"/>
        <v>1</v>
      </c>
    </row>
    <row r="11" spans="1:23" ht="16.3" thickTop="1" thickBot="1" x14ac:dyDescent="0.3">
      <c r="A11" s="20" t="s">
        <v>140</v>
      </c>
      <c r="B11" s="20" t="s">
        <v>154</v>
      </c>
      <c r="C11" s="20" t="s">
        <v>155</v>
      </c>
      <c r="D11" s="10">
        <f t="shared" si="1"/>
        <v>2</v>
      </c>
      <c r="E11" s="35">
        <f t="shared" si="2"/>
        <v>2.2999999999999998</v>
      </c>
      <c r="F11" s="21">
        <f>IFERROR(VLOOKUP(Health!$C11, 'All Indicators - Breakdown'!$C:$GQ, F$1, FALSE), " ")</f>
        <v>2</v>
      </c>
      <c r="G11" s="21">
        <f>IFERROR(VLOOKUP(Health!$C11, 'All Indicators - Breakdown'!$C:$GQ, G$1, FALSE), " ")</f>
        <v>1</v>
      </c>
      <c r="H11" s="21">
        <f>IFERROR(VLOOKUP(Health!$C11, 'All Indicators - Breakdown'!$C:$GQ, H$1, FALSE), " ")</f>
        <v>1</v>
      </c>
      <c r="I11" s="21">
        <f>IFERROR(VLOOKUP(Health!$C11, 'All Indicators - Breakdown'!$C:$GQ, I$1, FALSE), " ")</f>
        <v>2</v>
      </c>
      <c r="J11" s="21">
        <f>IFERROR(VLOOKUP(Health!$C11, 'All Indicators - Breakdown'!$C:$GQ, J$1, FALSE), " ")</f>
        <v>2</v>
      </c>
      <c r="K11" s="21">
        <f>IFERROR(VLOOKUP(Health!$C11, 'All Indicators - Breakdown'!$C:$GQ, K$1, FALSE), " ")</f>
        <v>1</v>
      </c>
      <c r="L11" s="21">
        <f>IFERROR(VLOOKUP(Health!$C11, 'All Indicators - Breakdown'!$C:$GQ, L$1, FALSE), " ")</f>
        <v>1</v>
      </c>
      <c r="M11" s="21">
        <f>IFERROR(VLOOKUP($C11, 'All Indicators - Breakdown'!$C:$HE, M$1, FALSE), " ")</f>
        <v>3</v>
      </c>
      <c r="N11" s="21">
        <f>IFERROR(VLOOKUP($C11, 'All Indicators - Breakdown'!$C:$IU, N$1, FALSE), " ")</f>
        <v>1</v>
      </c>
      <c r="O11" s="21">
        <f t="shared" si="0"/>
        <v>3</v>
      </c>
      <c r="P11" s="21">
        <f t="shared" si="0"/>
        <v>2</v>
      </c>
      <c r="Q11" s="21">
        <f t="shared" si="0"/>
        <v>2</v>
      </c>
      <c r="R11" s="21">
        <f t="shared" si="0"/>
        <v>2</v>
      </c>
      <c r="S11" s="21">
        <f t="shared" si="0"/>
        <v>1</v>
      </c>
      <c r="T11" s="21">
        <f t="shared" si="0"/>
        <v>1</v>
      </c>
      <c r="U11" s="21">
        <f t="shared" si="0"/>
        <v>1</v>
      </c>
      <c r="V11" s="21">
        <f t="shared" si="0"/>
        <v>1</v>
      </c>
      <c r="W11" s="21">
        <f t="shared" si="3"/>
        <v>1</v>
      </c>
    </row>
    <row r="12" spans="1:23" ht="16.3" thickTop="1" thickBot="1" x14ac:dyDescent="0.3">
      <c r="A12" s="20" t="s">
        <v>140</v>
      </c>
      <c r="B12" s="20" t="s">
        <v>156</v>
      </c>
      <c r="C12" s="20" t="s">
        <v>157</v>
      </c>
      <c r="D12" s="10">
        <f t="shared" si="1"/>
        <v>3</v>
      </c>
      <c r="E12" s="35">
        <f t="shared" si="2"/>
        <v>3</v>
      </c>
      <c r="F12" s="21">
        <f>IFERROR(VLOOKUP(Health!$C12, 'All Indicators - Breakdown'!$C:$GQ, F$1, FALSE), " ")</f>
        <v>3</v>
      </c>
      <c r="G12" s="21">
        <f>IFERROR(VLOOKUP(Health!$C12, 'All Indicators - Breakdown'!$C:$GQ, G$1, FALSE), " ")</f>
        <v>1</v>
      </c>
      <c r="H12" s="21">
        <f>IFERROR(VLOOKUP(Health!$C12, 'All Indicators - Breakdown'!$C:$GQ, H$1, FALSE), " ")</f>
        <v>1</v>
      </c>
      <c r="I12" s="21">
        <f>IFERROR(VLOOKUP(Health!$C12, 'All Indicators - Breakdown'!$C:$GQ, I$1, FALSE), " ")</f>
        <v>2</v>
      </c>
      <c r="J12" s="21">
        <f>IFERROR(VLOOKUP(Health!$C12, 'All Indicators - Breakdown'!$C:$GQ, J$1, FALSE), " ")</f>
        <v>3</v>
      </c>
      <c r="K12" s="21">
        <f>IFERROR(VLOOKUP(Health!$C12, 'All Indicators - Breakdown'!$C:$GQ, K$1, FALSE), " ")</f>
        <v>1</v>
      </c>
      <c r="L12" s="21">
        <f>IFERROR(VLOOKUP(Health!$C12, 'All Indicators - Breakdown'!$C:$GQ, L$1, FALSE), " ")</f>
        <v>2</v>
      </c>
      <c r="M12" s="21">
        <f>IFERROR(VLOOKUP($C12, 'All Indicators - Breakdown'!$C:$HE, M$1, FALSE), " ")</f>
        <v>4</v>
      </c>
      <c r="N12" s="21">
        <f>IFERROR(VLOOKUP($C12, 'All Indicators - Breakdown'!$C:$IU, N$1, FALSE), " ")</f>
        <v>1</v>
      </c>
      <c r="O12" s="21">
        <f t="shared" si="0"/>
        <v>4</v>
      </c>
      <c r="P12" s="21">
        <f t="shared" si="0"/>
        <v>3</v>
      </c>
      <c r="Q12" s="21">
        <f t="shared" si="0"/>
        <v>3</v>
      </c>
      <c r="R12" s="21">
        <f t="shared" si="0"/>
        <v>2</v>
      </c>
      <c r="S12" s="21">
        <f t="shared" si="0"/>
        <v>2</v>
      </c>
      <c r="T12" s="21">
        <f t="shared" si="0"/>
        <v>1</v>
      </c>
      <c r="U12" s="21">
        <f t="shared" si="0"/>
        <v>1</v>
      </c>
      <c r="V12" s="21">
        <f t="shared" si="0"/>
        <v>1</v>
      </c>
      <c r="W12" s="21">
        <f t="shared" si="3"/>
        <v>1</v>
      </c>
    </row>
    <row r="13" spans="1:23" ht="16.3" thickTop="1" thickBot="1" x14ac:dyDescent="0.3">
      <c r="A13" s="20" t="s">
        <v>140</v>
      </c>
      <c r="B13" s="20" t="s">
        <v>158</v>
      </c>
      <c r="C13" s="20" t="s">
        <v>159</v>
      </c>
      <c r="D13" s="10">
        <f t="shared" si="1"/>
        <v>3</v>
      </c>
      <c r="E13" s="35">
        <f t="shared" si="2"/>
        <v>2.8</v>
      </c>
      <c r="F13" s="21">
        <f>IFERROR(VLOOKUP(Health!$C13, 'All Indicators - Breakdown'!$C:$GQ, F$1, FALSE), " ")</f>
        <v>2</v>
      </c>
      <c r="G13" s="21">
        <f>IFERROR(VLOOKUP(Health!$C13, 'All Indicators - Breakdown'!$C:$GQ, G$1, FALSE), " ")</f>
        <v>1</v>
      </c>
      <c r="H13" s="21">
        <f>IFERROR(VLOOKUP(Health!$C13, 'All Indicators - Breakdown'!$C:$GQ, H$1, FALSE), " ")</f>
        <v>1</v>
      </c>
      <c r="I13" s="21">
        <f>IFERROR(VLOOKUP(Health!$C13, 'All Indicators - Breakdown'!$C:$GQ, I$1, FALSE), " ")</f>
        <v>1</v>
      </c>
      <c r="J13" s="21">
        <f>IFERROR(VLOOKUP(Health!$C13, 'All Indicators - Breakdown'!$C:$GQ, J$1, FALSE), " ")</f>
        <v>3</v>
      </c>
      <c r="K13" s="21">
        <f>IFERROR(VLOOKUP(Health!$C13, 'All Indicators - Breakdown'!$C:$GQ, K$1, FALSE), " ")</f>
        <v>1</v>
      </c>
      <c r="L13" s="21">
        <f>IFERROR(VLOOKUP(Health!$C13, 'All Indicators - Breakdown'!$C:$GQ, L$1, FALSE), " ")</f>
        <v>2</v>
      </c>
      <c r="M13" s="21">
        <f>IFERROR(VLOOKUP($C13, 'All Indicators - Breakdown'!$C:$HE, M$1, FALSE), " ")</f>
        <v>4</v>
      </c>
      <c r="N13" s="21">
        <f>IFERROR(VLOOKUP($C13, 'All Indicators - Breakdown'!$C:$IU, N$1, FALSE), " ")</f>
        <v>1</v>
      </c>
      <c r="O13" s="21">
        <f t="shared" si="0"/>
        <v>4</v>
      </c>
      <c r="P13" s="21">
        <f t="shared" si="0"/>
        <v>3</v>
      </c>
      <c r="Q13" s="21">
        <f t="shared" si="0"/>
        <v>2</v>
      </c>
      <c r="R13" s="21">
        <f t="shared" si="0"/>
        <v>2</v>
      </c>
      <c r="S13" s="21">
        <f t="shared" si="0"/>
        <v>1</v>
      </c>
      <c r="T13" s="21">
        <f t="shared" si="0"/>
        <v>1</v>
      </c>
      <c r="U13" s="21">
        <f t="shared" si="0"/>
        <v>1</v>
      </c>
      <c r="V13" s="21">
        <f t="shared" si="0"/>
        <v>1</v>
      </c>
      <c r="W13" s="21">
        <f t="shared" si="3"/>
        <v>1</v>
      </c>
    </row>
    <row r="14" spans="1:23" ht="16.3" thickTop="1" thickBot="1" x14ac:dyDescent="0.3">
      <c r="A14" s="20" t="s">
        <v>140</v>
      </c>
      <c r="B14" s="20" t="s">
        <v>160</v>
      </c>
      <c r="C14" s="20" t="s">
        <v>161</v>
      </c>
      <c r="D14" s="10">
        <f t="shared" si="1"/>
        <v>3</v>
      </c>
      <c r="E14" s="35">
        <f t="shared" si="2"/>
        <v>2.5</v>
      </c>
      <c r="F14" s="21">
        <f>IFERROR(VLOOKUP(Health!$C14, 'All Indicators - Breakdown'!$C:$GQ, F$1, FALSE), " ")</f>
        <v>2</v>
      </c>
      <c r="G14" s="21">
        <f>IFERROR(VLOOKUP(Health!$C14, 'All Indicators - Breakdown'!$C:$GQ, G$1, FALSE), " ")</f>
        <v>1</v>
      </c>
      <c r="H14" s="21">
        <f>IFERROR(VLOOKUP(Health!$C14, 'All Indicators - Breakdown'!$C:$GQ, H$1, FALSE), " ")</f>
        <v>1</v>
      </c>
      <c r="I14" s="21">
        <f>IFERROR(VLOOKUP(Health!$C14, 'All Indicators - Breakdown'!$C:$GQ, I$1, FALSE), " ")</f>
        <v>2</v>
      </c>
      <c r="J14" s="21">
        <f>IFERROR(VLOOKUP(Health!$C14, 'All Indicators - Breakdown'!$C:$GQ, J$1, FALSE), " ")</f>
        <v>2</v>
      </c>
      <c r="K14" s="21">
        <f>IFERROR(VLOOKUP(Health!$C14, 'All Indicators - Breakdown'!$C:$GQ, K$1, FALSE), " ")</f>
        <v>1</v>
      </c>
      <c r="L14" s="21">
        <f>IFERROR(VLOOKUP(Health!$C14, 'All Indicators - Breakdown'!$C:$GQ, L$1, FALSE), " ")</f>
        <v>1</v>
      </c>
      <c r="M14" s="21">
        <f>IFERROR(VLOOKUP($C14, 'All Indicators - Breakdown'!$C:$HE, M$1, FALSE), " ")</f>
        <v>4</v>
      </c>
      <c r="N14" s="21">
        <f>IFERROR(VLOOKUP($C14, 'All Indicators - Breakdown'!$C:$IU, N$1, FALSE), " ")</f>
        <v>1</v>
      </c>
      <c r="O14" s="21">
        <f t="shared" ref="O14:V23" si="4">LARGE($F14:$N14,O$1)</f>
        <v>4</v>
      </c>
      <c r="P14" s="21">
        <f t="shared" si="4"/>
        <v>2</v>
      </c>
      <c r="Q14" s="21">
        <f t="shared" si="4"/>
        <v>2</v>
      </c>
      <c r="R14" s="21">
        <f t="shared" si="4"/>
        <v>2</v>
      </c>
      <c r="S14" s="21">
        <f t="shared" si="4"/>
        <v>1</v>
      </c>
      <c r="T14" s="21">
        <f t="shared" si="4"/>
        <v>1</v>
      </c>
      <c r="U14" s="21">
        <f t="shared" si="4"/>
        <v>1</v>
      </c>
      <c r="V14" s="21">
        <f t="shared" si="4"/>
        <v>1</v>
      </c>
      <c r="W14" s="21">
        <f t="shared" si="3"/>
        <v>1</v>
      </c>
    </row>
    <row r="15" spans="1:23" ht="16.3" thickTop="1" thickBot="1" x14ac:dyDescent="0.3">
      <c r="A15" s="20" t="s">
        <v>140</v>
      </c>
      <c r="B15" s="20" t="s">
        <v>162</v>
      </c>
      <c r="C15" s="20" t="s">
        <v>163</v>
      </c>
      <c r="D15" s="10">
        <f t="shared" si="1"/>
        <v>3</v>
      </c>
      <c r="E15" s="35">
        <f t="shared" si="2"/>
        <v>2.8</v>
      </c>
      <c r="F15" s="21">
        <f>IFERROR(VLOOKUP(Health!$C15, 'All Indicators - Breakdown'!$C:$GQ, F$1, FALSE), " ")</f>
        <v>3</v>
      </c>
      <c r="G15" s="21">
        <f>IFERROR(VLOOKUP(Health!$C15, 'All Indicators - Breakdown'!$C:$GQ, G$1, FALSE), " ")</f>
        <v>2</v>
      </c>
      <c r="H15" s="21">
        <f>IFERROR(VLOOKUP(Health!$C15, 'All Indicators - Breakdown'!$C:$GQ, H$1, FALSE), " ")</f>
        <v>1</v>
      </c>
      <c r="I15" s="21">
        <f>IFERROR(VLOOKUP(Health!$C15, 'All Indicators - Breakdown'!$C:$GQ, I$1, FALSE), " ")</f>
        <v>1</v>
      </c>
      <c r="J15" s="21">
        <f>IFERROR(VLOOKUP(Health!$C15, 'All Indicators - Breakdown'!$C:$GQ, J$1, FALSE), " ")</f>
        <v>2</v>
      </c>
      <c r="K15" s="21">
        <f>IFERROR(VLOOKUP(Health!$C15, 'All Indicators - Breakdown'!$C:$GQ, K$1, FALSE), " ")</f>
        <v>1</v>
      </c>
      <c r="L15" s="21">
        <f>IFERROR(VLOOKUP(Health!$C15, 'All Indicators - Breakdown'!$C:$GQ, L$1, FALSE), " ")</f>
        <v>2</v>
      </c>
      <c r="M15" s="21">
        <f>IFERROR(VLOOKUP($C15, 'All Indicators - Breakdown'!$C:$HE, M$1, FALSE), " ")</f>
        <v>4</v>
      </c>
      <c r="N15" s="21">
        <f>IFERROR(VLOOKUP($C15, 'All Indicators - Breakdown'!$C:$IU, N$1, FALSE), " ")</f>
        <v>1</v>
      </c>
      <c r="O15" s="21">
        <f t="shared" si="4"/>
        <v>4</v>
      </c>
      <c r="P15" s="21">
        <f t="shared" si="4"/>
        <v>3</v>
      </c>
      <c r="Q15" s="21">
        <f t="shared" si="4"/>
        <v>2</v>
      </c>
      <c r="R15" s="21">
        <f t="shared" si="4"/>
        <v>2</v>
      </c>
      <c r="S15" s="21">
        <f t="shared" si="4"/>
        <v>2</v>
      </c>
      <c r="T15" s="21">
        <f t="shared" si="4"/>
        <v>1</v>
      </c>
      <c r="U15" s="21">
        <f t="shared" si="4"/>
        <v>1</v>
      </c>
      <c r="V15" s="21">
        <f t="shared" si="4"/>
        <v>1</v>
      </c>
      <c r="W15" s="21">
        <f t="shared" si="3"/>
        <v>1</v>
      </c>
    </row>
    <row r="16" spans="1:23" ht="16.3" thickTop="1" thickBot="1" x14ac:dyDescent="0.3">
      <c r="A16" s="20" t="s">
        <v>140</v>
      </c>
      <c r="B16" s="20" t="s">
        <v>164</v>
      </c>
      <c r="C16" s="20" t="s">
        <v>165</v>
      </c>
      <c r="D16" s="10">
        <f t="shared" si="1"/>
        <v>3</v>
      </c>
      <c r="E16" s="35">
        <f t="shared" si="2"/>
        <v>2.5</v>
      </c>
      <c r="F16" s="21">
        <f>IFERROR(VLOOKUP(Health!$C16, 'All Indicators - Breakdown'!$C:$GQ, F$1, FALSE), " ")</f>
        <v>2</v>
      </c>
      <c r="G16" s="21">
        <f>IFERROR(VLOOKUP(Health!$C16, 'All Indicators - Breakdown'!$C:$GQ, G$1, FALSE), " ")</f>
        <v>1</v>
      </c>
      <c r="H16" s="21">
        <f>IFERROR(VLOOKUP(Health!$C16, 'All Indicators - Breakdown'!$C:$GQ, H$1, FALSE), " ")</f>
        <v>1</v>
      </c>
      <c r="I16" s="21">
        <f>IFERROR(VLOOKUP(Health!$C16, 'All Indicators - Breakdown'!$C:$GQ, I$1, FALSE), " ")</f>
        <v>2</v>
      </c>
      <c r="J16" s="21">
        <f>IFERROR(VLOOKUP(Health!$C16, 'All Indicators - Breakdown'!$C:$GQ, J$1, FALSE), " ")</f>
        <v>2</v>
      </c>
      <c r="K16" s="21">
        <f>IFERROR(VLOOKUP(Health!$C16, 'All Indicators - Breakdown'!$C:$GQ, K$1, FALSE), " ")</f>
        <v>1</v>
      </c>
      <c r="L16" s="21">
        <f>IFERROR(VLOOKUP(Health!$C16, 'All Indicators - Breakdown'!$C:$GQ, L$1, FALSE), " ")</f>
        <v>2</v>
      </c>
      <c r="M16" s="21">
        <f>IFERROR(VLOOKUP($C16, 'All Indicators - Breakdown'!$C:$HE, M$1, FALSE), " ")</f>
        <v>4</v>
      </c>
      <c r="N16" s="21">
        <f>IFERROR(VLOOKUP($C16, 'All Indicators - Breakdown'!$C:$IU, N$1, FALSE), " ")</f>
        <v>1</v>
      </c>
      <c r="O16" s="21">
        <f t="shared" si="4"/>
        <v>4</v>
      </c>
      <c r="P16" s="21">
        <f t="shared" si="4"/>
        <v>2</v>
      </c>
      <c r="Q16" s="21">
        <f t="shared" si="4"/>
        <v>2</v>
      </c>
      <c r="R16" s="21">
        <f t="shared" si="4"/>
        <v>2</v>
      </c>
      <c r="S16" s="21">
        <f t="shared" si="4"/>
        <v>2</v>
      </c>
      <c r="T16" s="21">
        <f t="shared" si="4"/>
        <v>1</v>
      </c>
      <c r="U16" s="21">
        <f t="shared" si="4"/>
        <v>1</v>
      </c>
      <c r="V16" s="21">
        <f t="shared" si="4"/>
        <v>1</v>
      </c>
      <c r="W16" s="21">
        <f t="shared" si="3"/>
        <v>1</v>
      </c>
    </row>
    <row r="17" spans="1:23" ht="16.3" thickTop="1" thickBot="1" x14ac:dyDescent="0.3">
      <c r="A17" s="20" t="s">
        <v>140</v>
      </c>
      <c r="B17" s="20" t="s">
        <v>166</v>
      </c>
      <c r="C17" s="20" t="s">
        <v>167</v>
      </c>
      <c r="D17" s="10">
        <f t="shared" si="1"/>
        <v>3</v>
      </c>
      <c r="E17" s="35">
        <f t="shared" si="2"/>
        <v>3.3</v>
      </c>
      <c r="F17" s="21">
        <f>IFERROR(VLOOKUP(Health!$C17, 'All Indicators - Breakdown'!$C:$GQ, F$1, FALSE), " ")</f>
        <v>3</v>
      </c>
      <c r="G17" s="21">
        <f>IFERROR(VLOOKUP(Health!$C17, 'All Indicators - Breakdown'!$C:$GQ, G$1, FALSE), " ")</f>
        <v>2</v>
      </c>
      <c r="H17" s="21">
        <f>IFERROR(VLOOKUP(Health!$C17, 'All Indicators - Breakdown'!$C:$GQ, H$1, FALSE), " ")</f>
        <v>1</v>
      </c>
      <c r="I17" s="21">
        <f>IFERROR(VLOOKUP(Health!$C17, 'All Indicators - Breakdown'!$C:$GQ, I$1, FALSE), " ")</f>
        <v>1</v>
      </c>
      <c r="J17" s="21">
        <f>IFERROR(VLOOKUP(Health!$C17, 'All Indicators - Breakdown'!$C:$GQ, J$1, FALSE), " ")</f>
        <v>4</v>
      </c>
      <c r="K17" s="21">
        <f>IFERROR(VLOOKUP(Health!$C17, 'All Indicators - Breakdown'!$C:$GQ, K$1, FALSE), " ")</f>
        <v>1</v>
      </c>
      <c r="L17" s="21">
        <f>IFERROR(VLOOKUP(Health!$C17, 'All Indicators - Breakdown'!$C:$GQ, L$1, FALSE), " ")</f>
        <v>2</v>
      </c>
      <c r="M17" s="21">
        <f>IFERROR(VLOOKUP($C17, 'All Indicators - Breakdown'!$C:$HE, M$1, FALSE), " ")</f>
        <v>4</v>
      </c>
      <c r="N17" s="21">
        <f>IFERROR(VLOOKUP($C17, 'All Indicators - Breakdown'!$C:$IU, N$1, FALSE), " ")</f>
        <v>1</v>
      </c>
      <c r="O17" s="21">
        <f t="shared" si="4"/>
        <v>4</v>
      </c>
      <c r="P17" s="21">
        <f t="shared" si="4"/>
        <v>4</v>
      </c>
      <c r="Q17" s="21">
        <f t="shared" si="4"/>
        <v>3</v>
      </c>
      <c r="R17" s="21">
        <f t="shared" si="4"/>
        <v>2</v>
      </c>
      <c r="S17" s="21">
        <f t="shared" si="4"/>
        <v>2</v>
      </c>
      <c r="T17" s="21">
        <f t="shared" si="4"/>
        <v>1</v>
      </c>
      <c r="U17" s="21">
        <f t="shared" si="4"/>
        <v>1</v>
      </c>
      <c r="V17" s="21">
        <f t="shared" si="4"/>
        <v>1</v>
      </c>
      <c r="W17" s="21">
        <f t="shared" si="3"/>
        <v>1</v>
      </c>
    </row>
    <row r="18" spans="1:23" ht="16.3" thickTop="1" thickBot="1" x14ac:dyDescent="0.3">
      <c r="A18" s="20" t="s">
        <v>140</v>
      </c>
      <c r="B18" s="20" t="s">
        <v>168</v>
      </c>
      <c r="C18" s="20" t="s">
        <v>169</v>
      </c>
      <c r="D18" s="10">
        <f t="shared" si="1"/>
        <v>3</v>
      </c>
      <c r="E18" s="35">
        <f t="shared" si="2"/>
        <v>3</v>
      </c>
      <c r="F18" s="21">
        <f>IFERROR(VLOOKUP(Health!$C18, 'All Indicators - Breakdown'!$C:$GQ, F$1, FALSE), " ")</f>
        <v>3</v>
      </c>
      <c r="G18" s="21">
        <f>IFERROR(VLOOKUP(Health!$C18, 'All Indicators - Breakdown'!$C:$GQ, G$1, FALSE), " ")</f>
        <v>2</v>
      </c>
      <c r="H18" s="21">
        <f>IFERROR(VLOOKUP(Health!$C18, 'All Indicators - Breakdown'!$C:$GQ, H$1, FALSE), " ")</f>
        <v>1</v>
      </c>
      <c r="I18" s="21">
        <f>IFERROR(VLOOKUP(Health!$C18, 'All Indicators - Breakdown'!$C:$GQ, I$1, FALSE), " ")</f>
        <v>2</v>
      </c>
      <c r="J18" s="21">
        <f>IFERROR(VLOOKUP(Health!$C18, 'All Indicators - Breakdown'!$C:$GQ, J$1, FALSE), " ")</f>
        <v>3</v>
      </c>
      <c r="K18" s="21">
        <f>IFERROR(VLOOKUP(Health!$C18, 'All Indicators - Breakdown'!$C:$GQ, K$1, FALSE), " ")</f>
        <v>1</v>
      </c>
      <c r="L18" s="21">
        <f>IFERROR(VLOOKUP(Health!$C18, 'All Indicators - Breakdown'!$C:$GQ, L$1, FALSE), " ")</f>
        <v>2</v>
      </c>
      <c r="M18" s="21">
        <f>IFERROR(VLOOKUP($C18, 'All Indicators - Breakdown'!$C:$HE, M$1, FALSE), " ")</f>
        <v>4</v>
      </c>
      <c r="N18" s="21">
        <f>IFERROR(VLOOKUP($C18, 'All Indicators - Breakdown'!$C:$IU, N$1, FALSE), " ")</f>
        <v>1</v>
      </c>
      <c r="O18" s="21">
        <f t="shared" si="4"/>
        <v>4</v>
      </c>
      <c r="P18" s="21">
        <f t="shared" si="4"/>
        <v>3</v>
      </c>
      <c r="Q18" s="21">
        <f t="shared" si="4"/>
        <v>3</v>
      </c>
      <c r="R18" s="21">
        <f t="shared" si="4"/>
        <v>2</v>
      </c>
      <c r="S18" s="21">
        <f t="shared" si="4"/>
        <v>2</v>
      </c>
      <c r="T18" s="21">
        <f t="shared" si="4"/>
        <v>2</v>
      </c>
      <c r="U18" s="21">
        <f t="shared" si="4"/>
        <v>1</v>
      </c>
      <c r="V18" s="21">
        <f t="shared" si="4"/>
        <v>1</v>
      </c>
      <c r="W18" s="21">
        <f t="shared" si="3"/>
        <v>1</v>
      </c>
    </row>
    <row r="19" spans="1:23" ht="16.3" thickTop="1" thickBot="1" x14ac:dyDescent="0.3">
      <c r="A19" s="20" t="s">
        <v>170</v>
      </c>
      <c r="B19" s="20" t="s">
        <v>171</v>
      </c>
      <c r="C19" s="20" t="s">
        <v>172</v>
      </c>
      <c r="D19" s="10">
        <f t="shared" si="1"/>
        <v>3</v>
      </c>
      <c r="E19" s="35">
        <f t="shared" si="2"/>
        <v>2.5</v>
      </c>
      <c r="F19" s="21">
        <f>IFERROR(VLOOKUP(Health!$C19, 'All Indicators - Breakdown'!$C:$GQ, F$1, FALSE), " ")</f>
        <v>2</v>
      </c>
      <c r="G19" s="21">
        <f>IFERROR(VLOOKUP(Health!$C19, 'All Indicators - Breakdown'!$C:$GQ, G$1, FALSE), " ")</f>
        <v>1</v>
      </c>
      <c r="H19" s="21">
        <f>IFERROR(VLOOKUP(Health!$C19, 'All Indicators - Breakdown'!$C:$GQ, H$1, FALSE), " ")</f>
        <v>1</v>
      </c>
      <c r="I19" s="21">
        <f>IFERROR(VLOOKUP(Health!$C19, 'All Indicators - Breakdown'!$C:$GQ, I$1, FALSE), " ")</f>
        <v>2</v>
      </c>
      <c r="J19" s="21">
        <f>IFERROR(VLOOKUP(Health!$C19, 'All Indicators - Breakdown'!$C:$GQ, J$1, FALSE), " ")</f>
        <v>4</v>
      </c>
      <c r="K19" s="21">
        <f>IFERROR(VLOOKUP(Health!$C19, 'All Indicators - Breakdown'!$C:$GQ, K$1, FALSE), " ")</f>
        <v>1</v>
      </c>
      <c r="L19" s="21">
        <f>IFERROR(VLOOKUP(Health!$C19, 'All Indicators - Breakdown'!$C:$GQ, L$1, FALSE), " ")</f>
        <v>2</v>
      </c>
      <c r="M19" s="21">
        <f>IFERROR(VLOOKUP($C19, 'All Indicators - Breakdown'!$C:$HE, M$1, FALSE), " ")</f>
        <v>2</v>
      </c>
      <c r="N19" s="21">
        <f>IFERROR(VLOOKUP($C19, 'All Indicators - Breakdown'!$C:$IU, N$1, FALSE), " ")</f>
        <v>1</v>
      </c>
      <c r="O19" s="21">
        <f t="shared" si="4"/>
        <v>4</v>
      </c>
      <c r="P19" s="21">
        <f t="shared" si="4"/>
        <v>2</v>
      </c>
      <c r="Q19" s="21">
        <f t="shared" si="4"/>
        <v>2</v>
      </c>
      <c r="R19" s="21">
        <f t="shared" si="4"/>
        <v>2</v>
      </c>
      <c r="S19" s="21">
        <f t="shared" si="4"/>
        <v>2</v>
      </c>
      <c r="T19" s="21">
        <f t="shared" si="4"/>
        <v>1</v>
      </c>
      <c r="U19" s="21">
        <f t="shared" si="4"/>
        <v>1</v>
      </c>
      <c r="V19" s="21">
        <f t="shared" si="4"/>
        <v>1</v>
      </c>
      <c r="W19" s="21">
        <f t="shared" si="3"/>
        <v>1</v>
      </c>
    </row>
    <row r="20" spans="1:23" ht="16.3" thickTop="1" thickBot="1" x14ac:dyDescent="0.3">
      <c r="A20" s="20" t="s">
        <v>170</v>
      </c>
      <c r="B20" s="20" t="s">
        <v>173</v>
      </c>
      <c r="C20" s="20" t="s">
        <v>174</v>
      </c>
      <c r="D20" s="10">
        <f t="shared" si="1"/>
        <v>3</v>
      </c>
      <c r="E20" s="35">
        <f t="shared" si="2"/>
        <v>2.8</v>
      </c>
      <c r="F20" s="21">
        <f>IFERROR(VLOOKUP(Health!$C20, 'All Indicators - Breakdown'!$C:$GQ, F$1, FALSE), " ")</f>
        <v>3</v>
      </c>
      <c r="G20" s="21">
        <f>IFERROR(VLOOKUP(Health!$C20, 'All Indicators - Breakdown'!$C:$GQ, G$1, FALSE), " ")</f>
        <v>1</v>
      </c>
      <c r="H20" s="21">
        <f>IFERROR(VLOOKUP(Health!$C20, 'All Indicators - Breakdown'!$C:$GQ, H$1, FALSE), " ")</f>
        <v>1</v>
      </c>
      <c r="I20" s="21">
        <f>IFERROR(VLOOKUP(Health!$C20, 'All Indicators - Breakdown'!$C:$GQ, I$1, FALSE), " ")</f>
        <v>2</v>
      </c>
      <c r="J20" s="21">
        <f>IFERROR(VLOOKUP(Health!$C20, 'All Indicators - Breakdown'!$C:$GQ, J$1, FALSE), " ")</f>
        <v>4</v>
      </c>
      <c r="K20" s="21">
        <f>IFERROR(VLOOKUP(Health!$C20, 'All Indicators - Breakdown'!$C:$GQ, K$1, FALSE), " ")</f>
        <v>1</v>
      </c>
      <c r="L20" s="21">
        <f>IFERROR(VLOOKUP(Health!$C20, 'All Indicators - Breakdown'!$C:$GQ, L$1, FALSE), " ")</f>
        <v>2</v>
      </c>
      <c r="M20" s="21">
        <f>IFERROR(VLOOKUP($C20, 'All Indicators - Breakdown'!$C:$HE, M$1, FALSE), " ")</f>
        <v>2</v>
      </c>
      <c r="N20" s="21">
        <f>IFERROR(VLOOKUP($C20, 'All Indicators - Breakdown'!$C:$IU, N$1, FALSE), " ")</f>
        <v>1</v>
      </c>
      <c r="O20" s="21">
        <f t="shared" si="4"/>
        <v>4</v>
      </c>
      <c r="P20" s="21">
        <f t="shared" si="4"/>
        <v>3</v>
      </c>
      <c r="Q20" s="21">
        <f t="shared" si="4"/>
        <v>2</v>
      </c>
      <c r="R20" s="21">
        <f t="shared" si="4"/>
        <v>2</v>
      </c>
      <c r="S20" s="21">
        <f t="shared" si="4"/>
        <v>2</v>
      </c>
      <c r="T20" s="21">
        <f t="shared" si="4"/>
        <v>1</v>
      </c>
      <c r="U20" s="21">
        <f t="shared" si="4"/>
        <v>1</v>
      </c>
      <c r="V20" s="21">
        <f t="shared" si="4"/>
        <v>1</v>
      </c>
      <c r="W20" s="21">
        <f t="shared" si="3"/>
        <v>1</v>
      </c>
    </row>
    <row r="21" spans="1:23" ht="16.3" thickTop="1" thickBot="1" x14ac:dyDescent="0.3">
      <c r="A21" s="20" t="s">
        <v>170</v>
      </c>
      <c r="B21" s="20" t="s">
        <v>175</v>
      </c>
      <c r="C21" s="20" t="s">
        <v>176</v>
      </c>
      <c r="D21" s="10">
        <f t="shared" si="1"/>
        <v>2</v>
      </c>
      <c r="E21" s="35">
        <f t="shared" si="2"/>
        <v>2.2999999999999998</v>
      </c>
      <c r="F21" s="21">
        <f>IFERROR(VLOOKUP(Health!$C21, 'All Indicators - Breakdown'!$C:$GQ, F$1, FALSE), " ")</f>
        <v>3</v>
      </c>
      <c r="G21" s="21">
        <f>IFERROR(VLOOKUP(Health!$C21, 'All Indicators - Breakdown'!$C:$GQ, G$1, FALSE), " ")</f>
        <v>2</v>
      </c>
      <c r="H21" s="21">
        <f>IFERROR(VLOOKUP(Health!$C21, 'All Indicators - Breakdown'!$C:$GQ, H$1, FALSE), " ")</f>
        <v>1</v>
      </c>
      <c r="I21" s="21">
        <f>IFERROR(VLOOKUP(Health!$C21, 'All Indicators - Breakdown'!$C:$GQ, I$1, FALSE), " ")</f>
        <v>1</v>
      </c>
      <c r="J21" s="21">
        <f>IFERROR(VLOOKUP(Health!$C21, 'All Indicators - Breakdown'!$C:$GQ, J$1, FALSE), " ")</f>
        <v>2</v>
      </c>
      <c r="K21" s="21">
        <f>IFERROR(VLOOKUP(Health!$C21, 'All Indicators - Breakdown'!$C:$GQ, K$1, FALSE), " ")</f>
        <v>1</v>
      </c>
      <c r="L21" s="21">
        <f>IFERROR(VLOOKUP(Health!$C21, 'All Indicators - Breakdown'!$C:$GQ, L$1, FALSE), " ")</f>
        <v>2</v>
      </c>
      <c r="M21" s="21">
        <f>IFERROR(VLOOKUP($C21, 'All Indicators - Breakdown'!$C:$HE, M$1, FALSE), " ")</f>
        <v>2</v>
      </c>
      <c r="N21" s="21">
        <f>IFERROR(VLOOKUP($C21, 'All Indicators - Breakdown'!$C:$IU, N$1, FALSE), " ")</f>
        <v>1</v>
      </c>
      <c r="O21" s="21">
        <f t="shared" si="4"/>
        <v>3</v>
      </c>
      <c r="P21" s="21">
        <f t="shared" si="4"/>
        <v>2</v>
      </c>
      <c r="Q21" s="21">
        <f t="shared" si="4"/>
        <v>2</v>
      </c>
      <c r="R21" s="21">
        <f t="shared" si="4"/>
        <v>2</v>
      </c>
      <c r="S21" s="21">
        <f t="shared" si="4"/>
        <v>2</v>
      </c>
      <c r="T21" s="21">
        <f t="shared" si="4"/>
        <v>1</v>
      </c>
      <c r="U21" s="21">
        <f t="shared" si="4"/>
        <v>1</v>
      </c>
      <c r="V21" s="21">
        <f t="shared" si="4"/>
        <v>1</v>
      </c>
      <c r="W21" s="21">
        <f t="shared" si="3"/>
        <v>1</v>
      </c>
    </row>
    <row r="22" spans="1:23" ht="16.3" thickTop="1" thickBot="1" x14ac:dyDescent="0.3">
      <c r="A22" s="20" t="s">
        <v>170</v>
      </c>
      <c r="B22" s="20" t="s">
        <v>177</v>
      </c>
      <c r="C22" s="20" t="s">
        <v>178</v>
      </c>
      <c r="D22" s="10">
        <f t="shared" si="1"/>
        <v>3</v>
      </c>
      <c r="E22" s="35">
        <f t="shared" si="2"/>
        <v>2.5</v>
      </c>
      <c r="F22" s="21">
        <f>IFERROR(VLOOKUP(Health!$C22, 'All Indicators - Breakdown'!$C:$GQ, F$1, FALSE), " ")</f>
        <v>3</v>
      </c>
      <c r="G22" s="21">
        <f>IFERROR(VLOOKUP(Health!$C22, 'All Indicators - Breakdown'!$C:$GQ, G$1, FALSE), " ")</f>
        <v>1</v>
      </c>
      <c r="H22" s="21">
        <f>IFERROR(VLOOKUP(Health!$C22, 'All Indicators - Breakdown'!$C:$GQ, H$1, FALSE), " ")</f>
        <v>1</v>
      </c>
      <c r="I22" s="21">
        <f>IFERROR(VLOOKUP(Health!$C22, 'All Indicators - Breakdown'!$C:$GQ, I$1, FALSE), " ")</f>
        <v>2</v>
      </c>
      <c r="J22" s="21">
        <f>IFERROR(VLOOKUP(Health!$C22, 'All Indicators - Breakdown'!$C:$GQ, J$1, FALSE), " ")</f>
        <v>3</v>
      </c>
      <c r="K22" s="21">
        <f>IFERROR(VLOOKUP(Health!$C22, 'All Indicators - Breakdown'!$C:$GQ, K$1, FALSE), " ")</f>
        <v>1</v>
      </c>
      <c r="L22" s="21">
        <f>IFERROR(VLOOKUP(Health!$C22, 'All Indicators - Breakdown'!$C:$GQ, L$1, FALSE), " ")</f>
        <v>1</v>
      </c>
      <c r="M22" s="21">
        <f>IFERROR(VLOOKUP($C22, 'All Indicators - Breakdown'!$C:$HE, M$1, FALSE), " ")</f>
        <v>2</v>
      </c>
      <c r="N22" s="21">
        <f>IFERROR(VLOOKUP($C22, 'All Indicators - Breakdown'!$C:$IU, N$1, FALSE), " ")</f>
        <v>1</v>
      </c>
      <c r="O22" s="21">
        <f t="shared" si="4"/>
        <v>3</v>
      </c>
      <c r="P22" s="21">
        <f t="shared" si="4"/>
        <v>3</v>
      </c>
      <c r="Q22" s="21">
        <f t="shared" si="4"/>
        <v>2</v>
      </c>
      <c r="R22" s="21">
        <f t="shared" si="4"/>
        <v>2</v>
      </c>
      <c r="S22" s="21">
        <f t="shared" si="4"/>
        <v>1</v>
      </c>
      <c r="T22" s="21">
        <f t="shared" si="4"/>
        <v>1</v>
      </c>
      <c r="U22" s="21">
        <f t="shared" si="4"/>
        <v>1</v>
      </c>
      <c r="V22" s="21">
        <f t="shared" si="4"/>
        <v>1</v>
      </c>
      <c r="W22" s="21">
        <f t="shared" si="3"/>
        <v>1</v>
      </c>
    </row>
    <row r="23" spans="1:23" ht="16.3" thickTop="1" thickBot="1" x14ac:dyDescent="0.3">
      <c r="A23" s="20" t="s">
        <v>170</v>
      </c>
      <c r="B23" s="20" t="s">
        <v>179</v>
      </c>
      <c r="C23" s="20" t="s">
        <v>180</v>
      </c>
      <c r="D23" s="10">
        <f t="shared" si="1"/>
        <v>3</v>
      </c>
      <c r="E23" s="35">
        <f t="shared" si="2"/>
        <v>2.8</v>
      </c>
      <c r="F23" s="21">
        <f>IFERROR(VLOOKUP(Health!$C23, 'All Indicators - Breakdown'!$C:$GQ, F$1, FALSE), " ")</f>
        <v>3</v>
      </c>
      <c r="G23" s="21">
        <f>IFERROR(VLOOKUP(Health!$C23, 'All Indicators - Breakdown'!$C:$GQ, G$1, FALSE), " ")</f>
        <v>2</v>
      </c>
      <c r="H23" s="21">
        <f>IFERROR(VLOOKUP(Health!$C23, 'All Indicators - Breakdown'!$C:$GQ, H$1, FALSE), " ")</f>
        <v>1</v>
      </c>
      <c r="I23" s="21">
        <f>IFERROR(VLOOKUP(Health!$C23, 'All Indicators - Breakdown'!$C:$GQ, I$1, FALSE), " ")</f>
        <v>2</v>
      </c>
      <c r="J23" s="21">
        <f>IFERROR(VLOOKUP(Health!$C23, 'All Indicators - Breakdown'!$C:$GQ, J$1, FALSE), " ")</f>
        <v>3</v>
      </c>
      <c r="K23" s="21">
        <f>IFERROR(VLOOKUP(Health!$C23, 'All Indicators - Breakdown'!$C:$GQ, K$1, FALSE), " ")</f>
        <v>3</v>
      </c>
      <c r="L23" s="21">
        <f>IFERROR(VLOOKUP(Health!$C23, 'All Indicators - Breakdown'!$C:$GQ, L$1, FALSE), " ")</f>
        <v>2</v>
      </c>
      <c r="M23" s="21">
        <f>IFERROR(VLOOKUP($C23, 'All Indicators - Breakdown'!$C:$HE, M$1, FALSE), " ")</f>
        <v>2</v>
      </c>
      <c r="N23" s="21">
        <f>IFERROR(VLOOKUP($C23, 'All Indicators - Breakdown'!$C:$IU, N$1, FALSE), " ")</f>
        <v>1</v>
      </c>
      <c r="O23" s="21">
        <f t="shared" si="4"/>
        <v>3</v>
      </c>
      <c r="P23" s="21">
        <f t="shared" si="4"/>
        <v>3</v>
      </c>
      <c r="Q23" s="21">
        <f t="shared" si="4"/>
        <v>3</v>
      </c>
      <c r="R23" s="21">
        <f t="shared" si="4"/>
        <v>2</v>
      </c>
      <c r="S23" s="21">
        <f t="shared" si="4"/>
        <v>2</v>
      </c>
      <c r="T23" s="21">
        <f t="shared" si="4"/>
        <v>2</v>
      </c>
      <c r="U23" s="21">
        <f t="shared" si="4"/>
        <v>2</v>
      </c>
      <c r="V23" s="21">
        <f t="shared" si="4"/>
        <v>1</v>
      </c>
      <c r="W23" s="21">
        <f t="shared" si="3"/>
        <v>1</v>
      </c>
    </row>
    <row r="24" spans="1:23" ht="16.3" thickTop="1" thickBot="1" x14ac:dyDescent="0.3">
      <c r="A24" s="20" t="s">
        <v>170</v>
      </c>
      <c r="B24" s="20" t="s">
        <v>181</v>
      </c>
      <c r="C24" s="20" t="s">
        <v>182</v>
      </c>
      <c r="D24" s="10">
        <f t="shared" si="1"/>
        <v>2</v>
      </c>
      <c r="E24" s="35">
        <f t="shared" si="2"/>
        <v>2.2999999999999998</v>
      </c>
      <c r="F24" s="21">
        <f>IFERROR(VLOOKUP(Health!$C24, 'All Indicators - Breakdown'!$C:$GQ, F$1, FALSE), " ")</f>
        <v>2</v>
      </c>
      <c r="G24" s="21">
        <f>IFERROR(VLOOKUP(Health!$C24, 'All Indicators - Breakdown'!$C:$GQ, G$1, FALSE), " ")</f>
        <v>2</v>
      </c>
      <c r="H24" s="21">
        <f>IFERROR(VLOOKUP(Health!$C24, 'All Indicators - Breakdown'!$C:$GQ, H$1, FALSE), " ")</f>
        <v>1</v>
      </c>
      <c r="I24" s="21">
        <f>IFERROR(VLOOKUP(Health!$C24, 'All Indicators - Breakdown'!$C:$GQ, I$1, FALSE), " ")</f>
        <v>2</v>
      </c>
      <c r="J24" s="21">
        <f>IFERROR(VLOOKUP(Health!$C24, 'All Indicators - Breakdown'!$C:$GQ, J$1, FALSE), " ")</f>
        <v>2</v>
      </c>
      <c r="K24" s="21">
        <f>IFERROR(VLOOKUP(Health!$C24, 'All Indicators - Breakdown'!$C:$GQ, K$1, FALSE), " ")</f>
        <v>3</v>
      </c>
      <c r="L24" s="21">
        <f>IFERROR(VLOOKUP(Health!$C24, 'All Indicators - Breakdown'!$C:$GQ, L$1, FALSE), " ")</f>
        <v>2</v>
      </c>
      <c r="M24" s="21">
        <f>IFERROR(VLOOKUP($C24, 'All Indicators - Breakdown'!$C:$HE, M$1, FALSE), " ")</f>
        <v>2</v>
      </c>
      <c r="N24" s="21">
        <f>IFERROR(VLOOKUP($C24, 'All Indicators - Breakdown'!$C:$IU, N$1, FALSE), " ")</f>
        <v>1</v>
      </c>
      <c r="O24" s="21">
        <f t="shared" ref="O24:V33" si="5">LARGE($F24:$N24,O$1)</f>
        <v>3</v>
      </c>
      <c r="P24" s="21">
        <f t="shared" si="5"/>
        <v>2</v>
      </c>
      <c r="Q24" s="21">
        <f t="shared" si="5"/>
        <v>2</v>
      </c>
      <c r="R24" s="21">
        <f t="shared" si="5"/>
        <v>2</v>
      </c>
      <c r="S24" s="21">
        <f t="shared" si="5"/>
        <v>2</v>
      </c>
      <c r="T24" s="21">
        <f t="shared" si="5"/>
        <v>2</v>
      </c>
      <c r="U24" s="21">
        <f t="shared" si="5"/>
        <v>2</v>
      </c>
      <c r="V24" s="21">
        <f t="shared" si="5"/>
        <v>1</v>
      </c>
      <c r="W24" s="21">
        <f t="shared" si="3"/>
        <v>1</v>
      </c>
    </row>
    <row r="25" spans="1:23" ht="16.3" thickTop="1" thickBot="1" x14ac:dyDescent="0.3">
      <c r="A25" s="20" t="s">
        <v>170</v>
      </c>
      <c r="B25" s="20" t="s">
        <v>183</v>
      </c>
      <c r="C25" s="20" t="s">
        <v>184</v>
      </c>
      <c r="D25" s="10">
        <f t="shared" si="1"/>
        <v>3</v>
      </c>
      <c r="E25" s="35">
        <f t="shared" si="2"/>
        <v>2.5</v>
      </c>
      <c r="F25" s="21">
        <f>IFERROR(VLOOKUP(Health!$C25, 'All Indicators - Breakdown'!$C:$GQ, F$1, FALSE), " ")</f>
        <v>3</v>
      </c>
      <c r="G25" s="21">
        <f>IFERROR(VLOOKUP(Health!$C25, 'All Indicators - Breakdown'!$C:$GQ, G$1, FALSE), " ")</f>
        <v>2</v>
      </c>
      <c r="H25" s="21">
        <f>IFERROR(VLOOKUP(Health!$C25, 'All Indicators - Breakdown'!$C:$GQ, H$1, FALSE), " ")</f>
        <v>1</v>
      </c>
      <c r="I25" s="21">
        <f>IFERROR(VLOOKUP(Health!$C25, 'All Indicators - Breakdown'!$C:$GQ, I$1, FALSE), " ")</f>
        <v>2</v>
      </c>
      <c r="J25" s="21">
        <f>IFERROR(VLOOKUP(Health!$C25, 'All Indicators - Breakdown'!$C:$GQ, J$1, FALSE), " ")</f>
        <v>2</v>
      </c>
      <c r="K25" s="21">
        <f>IFERROR(VLOOKUP(Health!$C25, 'All Indicators - Breakdown'!$C:$GQ, K$1, FALSE), " ")</f>
        <v>3</v>
      </c>
      <c r="L25" s="21">
        <f>IFERROR(VLOOKUP(Health!$C25, 'All Indicators - Breakdown'!$C:$GQ, L$1, FALSE), " ")</f>
        <v>2</v>
      </c>
      <c r="M25" s="21">
        <f>IFERROR(VLOOKUP($C25, 'All Indicators - Breakdown'!$C:$HE, M$1, FALSE), " ")</f>
        <v>2</v>
      </c>
      <c r="N25" s="21">
        <f>IFERROR(VLOOKUP($C25, 'All Indicators - Breakdown'!$C:$IU, N$1, FALSE), " ")</f>
        <v>1</v>
      </c>
      <c r="O25" s="21">
        <f t="shared" si="5"/>
        <v>3</v>
      </c>
      <c r="P25" s="21">
        <f t="shared" si="5"/>
        <v>3</v>
      </c>
      <c r="Q25" s="21">
        <f t="shared" si="5"/>
        <v>2</v>
      </c>
      <c r="R25" s="21">
        <f t="shared" si="5"/>
        <v>2</v>
      </c>
      <c r="S25" s="21">
        <f t="shared" si="5"/>
        <v>2</v>
      </c>
      <c r="T25" s="21">
        <f t="shared" si="5"/>
        <v>2</v>
      </c>
      <c r="U25" s="21">
        <f t="shared" si="5"/>
        <v>2</v>
      </c>
      <c r="V25" s="21">
        <f t="shared" si="5"/>
        <v>1</v>
      </c>
      <c r="W25" s="21">
        <f t="shared" si="3"/>
        <v>1</v>
      </c>
    </row>
    <row r="26" spans="1:23" ht="16.3" thickTop="1" thickBot="1" x14ac:dyDescent="0.3">
      <c r="A26" s="20" t="s">
        <v>185</v>
      </c>
      <c r="B26" s="20" t="s">
        <v>186</v>
      </c>
      <c r="C26" s="20" t="s">
        <v>187</v>
      </c>
      <c r="D26" s="10">
        <f t="shared" si="1"/>
        <v>3</v>
      </c>
      <c r="E26" s="35">
        <f t="shared" si="2"/>
        <v>2.5</v>
      </c>
      <c r="F26" s="21">
        <f>IFERROR(VLOOKUP(Health!$C26, 'All Indicators - Breakdown'!$C:$GQ, F$1, FALSE), " ")</f>
        <v>3</v>
      </c>
      <c r="G26" s="21">
        <f>IFERROR(VLOOKUP(Health!$C26, 'All Indicators - Breakdown'!$C:$GQ, G$1, FALSE), " ")</f>
        <v>2</v>
      </c>
      <c r="H26" s="21">
        <f>IFERROR(VLOOKUP(Health!$C26, 'All Indicators - Breakdown'!$C:$GQ, H$1, FALSE), " ")</f>
        <v>1</v>
      </c>
      <c r="I26" s="21">
        <f>IFERROR(VLOOKUP(Health!$C26, 'All Indicators - Breakdown'!$C:$GQ, I$1, FALSE), " ")</f>
        <v>1</v>
      </c>
      <c r="J26" s="21">
        <f>IFERROR(VLOOKUP(Health!$C26, 'All Indicators - Breakdown'!$C:$GQ, J$1, FALSE), " ")</f>
        <v>3</v>
      </c>
      <c r="K26" s="21">
        <f>IFERROR(VLOOKUP(Health!$C26, 'All Indicators - Breakdown'!$C:$GQ, K$1, FALSE), " ")</f>
        <v>1</v>
      </c>
      <c r="L26" s="21">
        <f>IFERROR(VLOOKUP(Health!$C26, 'All Indicators - Breakdown'!$C:$GQ, L$1, FALSE), " ")</f>
        <v>1</v>
      </c>
      <c r="M26" s="21">
        <f>IFERROR(VLOOKUP($C26, 'All Indicators - Breakdown'!$C:$HE, M$1, FALSE), " ")</f>
        <v>2</v>
      </c>
      <c r="N26" s="21">
        <f>IFERROR(VLOOKUP($C26, 'All Indicators - Breakdown'!$C:$IU, N$1, FALSE), " ")</f>
        <v>1</v>
      </c>
      <c r="O26" s="21">
        <f t="shared" si="5"/>
        <v>3</v>
      </c>
      <c r="P26" s="21">
        <f t="shared" si="5"/>
        <v>3</v>
      </c>
      <c r="Q26" s="21">
        <f t="shared" si="5"/>
        <v>2</v>
      </c>
      <c r="R26" s="21">
        <f t="shared" si="5"/>
        <v>2</v>
      </c>
      <c r="S26" s="21">
        <f t="shared" si="5"/>
        <v>1</v>
      </c>
      <c r="T26" s="21">
        <f t="shared" si="5"/>
        <v>1</v>
      </c>
      <c r="U26" s="21">
        <f t="shared" si="5"/>
        <v>1</v>
      </c>
      <c r="V26" s="21">
        <f t="shared" si="5"/>
        <v>1</v>
      </c>
      <c r="W26" s="21">
        <f t="shared" si="3"/>
        <v>1</v>
      </c>
    </row>
    <row r="27" spans="1:23" ht="16.3" thickTop="1" thickBot="1" x14ac:dyDescent="0.3">
      <c r="A27" s="20" t="s">
        <v>185</v>
      </c>
      <c r="B27" s="20" t="s">
        <v>188</v>
      </c>
      <c r="C27" s="20" t="s">
        <v>189</v>
      </c>
      <c r="D27" s="10">
        <f t="shared" si="1"/>
        <v>2</v>
      </c>
      <c r="E27" s="35">
        <f t="shared" si="2"/>
        <v>2</v>
      </c>
      <c r="F27" s="21">
        <f>IFERROR(VLOOKUP(Health!$C27, 'All Indicators - Breakdown'!$C:$GQ, F$1, FALSE), " ")</f>
        <v>2</v>
      </c>
      <c r="G27" s="21">
        <f>IFERROR(VLOOKUP(Health!$C27, 'All Indicators - Breakdown'!$C:$GQ, G$1, FALSE), " ")</f>
        <v>1</v>
      </c>
      <c r="H27" s="21">
        <f>IFERROR(VLOOKUP(Health!$C27, 'All Indicators - Breakdown'!$C:$GQ, H$1, FALSE), " ")</f>
        <v>1</v>
      </c>
      <c r="I27" s="21">
        <f>IFERROR(VLOOKUP(Health!$C27, 'All Indicators - Breakdown'!$C:$GQ, I$1, FALSE), " ")</f>
        <v>1</v>
      </c>
      <c r="J27" s="21">
        <f>IFERROR(VLOOKUP(Health!$C27, 'All Indicators - Breakdown'!$C:$GQ, J$1, FALSE), " ")</f>
        <v>1</v>
      </c>
      <c r="K27" s="21">
        <f>IFERROR(VLOOKUP(Health!$C27, 'All Indicators - Breakdown'!$C:$GQ, K$1, FALSE), " ")</f>
        <v>1</v>
      </c>
      <c r="L27" s="21">
        <f>IFERROR(VLOOKUP(Health!$C27, 'All Indicators - Breakdown'!$C:$GQ, L$1, FALSE), " ")</f>
        <v>2</v>
      </c>
      <c r="M27" s="21">
        <f>IFERROR(VLOOKUP($C27, 'All Indicators - Breakdown'!$C:$HE, M$1, FALSE), " ")</f>
        <v>3</v>
      </c>
      <c r="N27" s="21">
        <f>IFERROR(VLOOKUP($C27, 'All Indicators - Breakdown'!$C:$IU, N$1, FALSE), " ")</f>
        <v>1</v>
      </c>
      <c r="O27" s="21">
        <f t="shared" si="5"/>
        <v>3</v>
      </c>
      <c r="P27" s="21">
        <f t="shared" si="5"/>
        <v>2</v>
      </c>
      <c r="Q27" s="21">
        <f t="shared" si="5"/>
        <v>2</v>
      </c>
      <c r="R27" s="21">
        <f t="shared" si="5"/>
        <v>1</v>
      </c>
      <c r="S27" s="21">
        <f t="shared" si="5"/>
        <v>1</v>
      </c>
      <c r="T27" s="21">
        <f t="shared" si="5"/>
        <v>1</v>
      </c>
      <c r="U27" s="21">
        <f t="shared" si="5"/>
        <v>1</v>
      </c>
      <c r="V27" s="21">
        <f t="shared" si="5"/>
        <v>1</v>
      </c>
      <c r="W27" s="21">
        <f t="shared" si="3"/>
        <v>1</v>
      </c>
    </row>
    <row r="28" spans="1:23" ht="16.3" thickTop="1" thickBot="1" x14ac:dyDescent="0.3">
      <c r="A28" s="20" t="s">
        <v>185</v>
      </c>
      <c r="B28" s="20" t="s">
        <v>190</v>
      </c>
      <c r="C28" s="20" t="s">
        <v>191</v>
      </c>
      <c r="D28" s="10">
        <f t="shared" si="1"/>
        <v>3</v>
      </c>
      <c r="E28" s="35">
        <f t="shared" si="2"/>
        <v>2.8</v>
      </c>
      <c r="F28" s="21">
        <f>IFERROR(VLOOKUP(Health!$C28, 'All Indicators - Breakdown'!$C:$GQ, F$1, FALSE), " ")</f>
        <v>2</v>
      </c>
      <c r="G28" s="21">
        <f>IFERROR(VLOOKUP(Health!$C28, 'All Indicators - Breakdown'!$C:$GQ, G$1, FALSE), " ")</f>
        <v>2</v>
      </c>
      <c r="H28" s="21">
        <f>IFERROR(VLOOKUP(Health!$C28, 'All Indicators - Breakdown'!$C:$GQ, H$1, FALSE), " ")</f>
        <v>1</v>
      </c>
      <c r="I28" s="21">
        <f>IFERROR(VLOOKUP(Health!$C28, 'All Indicators - Breakdown'!$C:$GQ, I$1, FALSE), " ")</f>
        <v>1</v>
      </c>
      <c r="J28" s="21">
        <f>IFERROR(VLOOKUP(Health!$C28, 'All Indicators - Breakdown'!$C:$GQ, J$1, FALSE), " ")</f>
        <v>4</v>
      </c>
      <c r="K28" s="21">
        <f>IFERROR(VLOOKUP(Health!$C28, 'All Indicators - Breakdown'!$C:$GQ, K$1, FALSE), " ")</f>
        <v>1</v>
      </c>
      <c r="L28" s="21">
        <f>IFERROR(VLOOKUP(Health!$C28, 'All Indicators - Breakdown'!$C:$GQ, L$1, FALSE), " ")</f>
        <v>2</v>
      </c>
      <c r="M28" s="21">
        <f>IFERROR(VLOOKUP($C28, 'All Indicators - Breakdown'!$C:$HE, M$1, FALSE), " ")</f>
        <v>3</v>
      </c>
      <c r="N28" s="21">
        <f>IFERROR(VLOOKUP($C28, 'All Indicators - Breakdown'!$C:$IU, N$1, FALSE), " ")</f>
        <v>1</v>
      </c>
      <c r="O28" s="21">
        <f t="shared" si="5"/>
        <v>4</v>
      </c>
      <c r="P28" s="21">
        <f t="shared" si="5"/>
        <v>3</v>
      </c>
      <c r="Q28" s="21">
        <f t="shared" si="5"/>
        <v>2</v>
      </c>
      <c r="R28" s="21">
        <f t="shared" si="5"/>
        <v>2</v>
      </c>
      <c r="S28" s="21">
        <f t="shared" si="5"/>
        <v>2</v>
      </c>
      <c r="T28" s="21">
        <f t="shared" si="5"/>
        <v>1</v>
      </c>
      <c r="U28" s="21">
        <f t="shared" si="5"/>
        <v>1</v>
      </c>
      <c r="V28" s="21">
        <f t="shared" si="5"/>
        <v>1</v>
      </c>
      <c r="W28" s="21">
        <f t="shared" si="3"/>
        <v>1</v>
      </c>
    </row>
    <row r="29" spans="1:23" ht="16.3" thickTop="1" thickBot="1" x14ac:dyDescent="0.3">
      <c r="A29" s="20" t="s">
        <v>185</v>
      </c>
      <c r="B29" s="20" t="s">
        <v>192</v>
      </c>
      <c r="C29" s="20" t="s">
        <v>193</v>
      </c>
      <c r="D29" s="10">
        <f t="shared" si="1"/>
        <v>2</v>
      </c>
      <c r="E29" s="35">
        <f t="shared" si="2"/>
        <v>2.2999999999999998</v>
      </c>
      <c r="F29" s="21">
        <f>IFERROR(VLOOKUP(Health!$C29, 'All Indicators - Breakdown'!$C:$GQ, F$1, FALSE), " ")</f>
        <v>3</v>
      </c>
      <c r="G29" s="21">
        <f>IFERROR(VLOOKUP(Health!$C29, 'All Indicators - Breakdown'!$C:$GQ, G$1, FALSE), " ")</f>
        <v>1</v>
      </c>
      <c r="H29" s="21">
        <f>IFERROR(VLOOKUP(Health!$C29, 'All Indicators - Breakdown'!$C:$GQ, H$1, FALSE), " ")</f>
        <v>1</v>
      </c>
      <c r="I29" s="21">
        <f>IFERROR(VLOOKUP(Health!$C29, 'All Indicators - Breakdown'!$C:$GQ, I$1, FALSE), " ")</f>
        <v>1</v>
      </c>
      <c r="J29" s="21">
        <f>IFERROR(VLOOKUP(Health!$C29, 'All Indicators - Breakdown'!$C:$GQ, J$1, FALSE), " ")</f>
        <v>2</v>
      </c>
      <c r="K29" s="21">
        <f>IFERROR(VLOOKUP(Health!$C29, 'All Indicators - Breakdown'!$C:$GQ, K$1, FALSE), " ")</f>
        <v>1</v>
      </c>
      <c r="L29" s="21">
        <f>IFERROR(VLOOKUP(Health!$C29, 'All Indicators - Breakdown'!$C:$GQ, L$1, FALSE), " ")</f>
        <v>1</v>
      </c>
      <c r="M29" s="21">
        <f>IFERROR(VLOOKUP($C29, 'All Indicators - Breakdown'!$C:$HE, M$1, FALSE), " ")</f>
        <v>3</v>
      </c>
      <c r="N29" s="21">
        <f>IFERROR(VLOOKUP($C29, 'All Indicators - Breakdown'!$C:$IU, N$1, FALSE), " ")</f>
        <v>1</v>
      </c>
      <c r="O29" s="21">
        <f t="shared" si="5"/>
        <v>3</v>
      </c>
      <c r="P29" s="21">
        <f t="shared" si="5"/>
        <v>3</v>
      </c>
      <c r="Q29" s="21">
        <f t="shared" si="5"/>
        <v>2</v>
      </c>
      <c r="R29" s="21">
        <f t="shared" si="5"/>
        <v>1</v>
      </c>
      <c r="S29" s="21">
        <f t="shared" si="5"/>
        <v>1</v>
      </c>
      <c r="T29" s="21">
        <f t="shared" si="5"/>
        <v>1</v>
      </c>
      <c r="U29" s="21">
        <f t="shared" si="5"/>
        <v>1</v>
      </c>
      <c r="V29" s="21">
        <f t="shared" si="5"/>
        <v>1</v>
      </c>
      <c r="W29" s="21">
        <f t="shared" si="3"/>
        <v>1</v>
      </c>
    </row>
    <row r="30" spans="1:23" ht="16.3" thickTop="1" thickBot="1" x14ac:dyDescent="0.3">
      <c r="A30" s="20" t="s">
        <v>185</v>
      </c>
      <c r="B30" s="20" t="s">
        <v>194</v>
      </c>
      <c r="C30" s="20" t="s">
        <v>195</v>
      </c>
      <c r="D30" s="10">
        <f t="shared" si="1"/>
        <v>2</v>
      </c>
      <c r="E30" s="35">
        <f t="shared" si="2"/>
        <v>2.2999999999999998</v>
      </c>
      <c r="F30" s="21">
        <f>IFERROR(VLOOKUP(Health!$C30, 'All Indicators - Breakdown'!$C:$GQ, F$1, FALSE), " ")</f>
        <v>3</v>
      </c>
      <c r="G30" s="21">
        <f>IFERROR(VLOOKUP(Health!$C30, 'All Indicators - Breakdown'!$C:$GQ, G$1, FALSE), " ")</f>
        <v>1</v>
      </c>
      <c r="H30" s="21">
        <f>IFERROR(VLOOKUP(Health!$C30, 'All Indicators - Breakdown'!$C:$GQ, H$1, FALSE), " ")</f>
        <v>1</v>
      </c>
      <c r="I30" s="21">
        <f>IFERROR(VLOOKUP(Health!$C30, 'All Indicators - Breakdown'!$C:$GQ, I$1, FALSE), " ")</f>
        <v>1</v>
      </c>
      <c r="J30" s="21">
        <f>IFERROR(VLOOKUP(Health!$C30, 'All Indicators - Breakdown'!$C:$GQ, J$1, FALSE), " ")</f>
        <v>2</v>
      </c>
      <c r="K30" s="21">
        <f>IFERROR(VLOOKUP(Health!$C30, 'All Indicators - Breakdown'!$C:$GQ, K$1, FALSE), " ")</f>
        <v>1</v>
      </c>
      <c r="L30" s="21">
        <f>IFERROR(VLOOKUP(Health!$C30, 'All Indicators - Breakdown'!$C:$GQ, L$1, FALSE), " ")</f>
        <v>1</v>
      </c>
      <c r="M30" s="21">
        <f>IFERROR(VLOOKUP($C30, 'All Indicators - Breakdown'!$C:$HE, M$1, FALSE), " ")</f>
        <v>3</v>
      </c>
      <c r="N30" s="21">
        <f>IFERROR(VLOOKUP($C30, 'All Indicators - Breakdown'!$C:$IU, N$1, FALSE), " ")</f>
        <v>1</v>
      </c>
      <c r="O30" s="21">
        <f t="shared" si="5"/>
        <v>3</v>
      </c>
      <c r="P30" s="21">
        <f t="shared" si="5"/>
        <v>3</v>
      </c>
      <c r="Q30" s="21">
        <f t="shared" si="5"/>
        <v>2</v>
      </c>
      <c r="R30" s="21">
        <f t="shared" si="5"/>
        <v>1</v>
      </c>
      <c r="S30" s="21">
        <f t="shared" si="5"/>
        <v>1</v>
      </c>
      <c r="T30" s="21">
        <f t="shared" si="5"/>
        <v>1</v>
      </c>
      <c r="U30" s="21">
        <f t="shared" si="5"/>
        <v>1</v>
      </c>
      <c r="V30" s="21">
        <f t="shared" si="5"/>
        <v>1</v>
      </c>
      <c r="W30" s="21">
        <f t="shared" si="3"/>
        <v>1</v>
      </c>
    </row>
    <row r="31" spans="1:23" ht="16.3" thickTop="1" thickBot="1" x14ac:dyDescent="0.3">
      <c r="A31" s="20" t="s">
        <v>185</v>
      </c>
      <c r="B31" s="20" t="s">
        <v>196</v>
      </c>
      <c r="C31" s="20" t="s">
        <v>197</v>
      </c>
      <c r="D31" s="10">
        <f t="shared" si="1"/>
        <v>3</v>
      </c>
      <c r="E31" s="35">
        <f t="shared" si="2"/>
        <v>2.5</v>
      </c>
      <c r="F31" s="21">
        <f>IFERROR(VLOOKUP(Health!$C31, 'All Indicators - Breakdown'!$C:$GQ, F$1, FALSE), " ")</f>
        <v>3</v>
      </c>
      <c r="G31" s="21">
        <f>IFERROR(VLOOKUP(Health!$C31, 'All Indicators - Breakdown'!$C:$GQ, G$1, FALSE), " ")</f>
        <v>1</v>
      </c>
      <c r="H31" s="21">
        <f>IFERROR(VLOOKUP(Health!$C31, 'All Indicators - Breakdown'!$C:$GQ, H$1, FALSE), " ")</f>
        <v>1</v>
      </c>
      <c r="I31" s="21">
        <f>IFERROR(VLOOKUP(Health!$C31, 'All Indicators - Breakdown'!$C:$GQ, I$1, FALSE), " ")</f>
        <v>1</v>
      </c>
      <c r="J31" s="21">
        <f>IFERROR(VLOOKUP(Health!$C31, 'All Indicators - Breakdown'!$C:$GQ, J$1, FALSE), " ")</f>
        <v>3</v>
      </c>
      <c r="K31" s="21">
        <f>IFERROR(VLOOKUP(Health!$C31, 'All Indicators - Breakdown'!$C:$GQ, K$1, FALSE), " ")</f>
        <v>1</v>
      </c>
      <c r="L31" s="21">
        <f>IFERROR(VLOOKUP(Health!$C31, 'All Indicators - Breakdown'!$C:$GQ, L$1, FALSE), " ")</f>
        <v>1</v>
      </c>
      <c r="M31" s="21">
        <f>IFERROR(VLOOKUP($C31, 'All Indicators - Breakdown'!$C:$HE, M$1, FALSE), " ")</f>
        <v>3</v>
      </c>
      <c r="N31" s="21">
        <f>IFERROR(VLOOKUP($C31, 'All Indicators - Breakdown'!$C:$IU, N$1, FALSE), " ")</f>
        <v>1</v>
      </c>
      <c r="O31" s="21">
        <f t="shared" si="5"/>
        <v>3</v>
      </c>
      <c r="P31" s="21">
        <f t="shared" si="5"/>
        <v>3</v>
      </c>
      <c r="Q31" s="21">
        <f t="shared" si="5"/>
        <v>3</v>
      </c>
      <c r="R31" s="21">
        <f t="shared" si="5"/>
        <v>1</v>
      </c>
      <c r="S31" s="21">
        <f t="shared" si="5"/>
        <v>1</v>
      </c>
      <c r="T31" s="21">
        <f t="shared" si="5"/>
        <v>1</v>
      </c>
      <c r="U31" s="21">
        <f t="shared" si="5"/>
        <v>1</v>
      </c>
      <c r="V31" s="21">
        <f t="shared" si="5"/>
        <v>1</v>
      </c>
      <c r="W31" s="21">
        <f t="shared" si="3"/>
        <v>1</v>
      </c>
    </row>
    <row r="32" spans="1:23" ht="16.3" thickTop="1" thickBot="1" x14ac:dyDescent="0.3">
      <c r="A32" s="20" t="s">
        <v>185</v>
      </c>
      <c r="B32" s="20" t="s">
        <v>198</v>
      </c>
      <c r="C32" s="20" t="s">
        <v>199</v>
      </c>
      <c r="D32" s="10">
        <f t="shared" si="1"/>
        <v>3</v>
      </c>
      <c r="E32" s="35">
        <f t="shared" si="2"/>
        <v>3.3</v>
      </c>
      <c r="F32" s="21">
        <f>IFERROR(VLOOKUP(Health!$C32, 'All Indicators - Breakdown'!$C:$GQ, F$1, FALSE), " ")</f>
        <v>2</v>
      </c>
      <c r="G32" s="21">
        <f>IFERROR(VLOOKUP(Health!$C32, 'All Indicators - Breakdown'!$C:$GQ, G$1, FALSE), " ")</f>
        <v>2</v>
      </c>
      <c r="H32" s="21">
        <f>IFERROR(VLOOKUP(Health!$C32, 'All Indicators - Breakdown'!$C:$GQ, H$1, FALSE), " ")</f>
        <v>1</v>
      </c>
      <c r="I32" s="21">
        <f>IFERROR(VLOOKUP(Health!$C32, 'All Indicators - Breakdown'!$C:$GQ, I$1, FALSE), " ")</f>
        <v>3</v>
      </c>
      <c r="J32" s="21">
        <f>IFERROR(VLOOKUP(Health!$C32, 'All Indicators - Breakdown'!$C:$GQ, J$1, FALSE), " ")</f>
        <v>4</v>
      </c>
      <c r="K32" s="21">
        <f>IFERROR(VLOOKUP(Health!$C32, 'All Indicators - Breakdown'!$C:$GQ, K$1, FALSE), " ")</f>
        <v>3</v>
      </c>
      <c r="L32" s="21">
        <f>IFERROR(VLOOKUP(Health!$C32, 'All Indicators - Breakdown'!$C:$GQ, L$1, FALSE), " ")</f>
        <v>1</v>
      </c>
      <c r="M32" s="21">
        <f>IFERROR(VLOOKUP($C32, 'All Indicators - Breakdown'!$C:$HE, M$1, FALSE), " ")</f>
        <v>3</v>
      </c>
      <c r="N32" s="21">
        <f>IFERROR(VLOOKUP($C32, 'All Indicators - Breakdown'!$C:$IU, N$1, FALSE), " ")</f>
        <v>1</v>
      </c>
      <c r="O32" s="21">
        <f t="shared" si="5"/>
        <v>4</v>
      </c>
      <c r="P32" s="21">
        <f t="shared" si="5"/>
        <v>3</v>
      </c>
      <c r="Q32" s="21">
        <f t="shared" si="5"/>
        <v>3</v>
      </c>
      <c r="R32" s="21">
        <f t="shared" si="5"/>
        <v>3</v>
      </c>
      <c r="S32" s="21">
        <f t="shared" si="5"/>
        <v>2</v>
      </c>
      <c r="T32" s="21">
        <f t="shared" si="5"/>
        <v>2</v>
      </c>
      <c r="U32" s="21">
        <f t="shared" si="5"/>
        <v>1</v>
      </c>
      <c r="V32" s="21">
        <f t="shared" si="5"/>
        <v>1</v>
      </c>
      <c r="W32" s="21">
        <f t="shared" si="3"/>
        <v>1</v>
      </c>
    </row>
    <row r="33" spans="1:23" ht="16.3" thickTop="1" thickBot="1" x14ac:dyDescent="0.3">
      <c r="A33" s="20" t="s">
        <v>185</v>
      </c>
      <c r="B33" s="20" t="s">
        <v>200</v>
      </c>
      <c r="C33" s="20" t="s">
        <v>201</v>
      </c>
      <c r="D33" s="10">
        <f t="shared" si="1"/>
        <v>3</v>
      </c>
      <c r="E33" s="35">
        <f t="shared" si="2"/>
        <v>2.5</v>
      </c>
      <c r="F33" s="21">
        <f>IFERROR(VLOOKUP(Health!$C33, 'All Indicators - Breakdown'!$C:$GQ, F$1, FALSE), " ")</f>
        <v>3</v>
      </c>
      <c r="G33" s="21">
        <f>IFERROR(VLOOKUP(Health!$C33, 'All Indicators - Breakdown'!$C:$GQ, G$1, FALSE), " ")</f>
        <v>1</v>
      </c>
      <c r="H33" s="21">
        <f>IFERROR(VLOOKUP(Health!$C33, 'All Indicators - Breakdown'!$C:$GQ, H$1, FALSE), " ")</f>
        <v>1</v>
      </c>
      <c r="I33" s="21">
        <f>IFERROR(VLOOKUP(Health!$C33, 'All Indicators - Breakdown'!$C:$GQ, I$1, FALSE), " ")</f>
        <v>1</v>
      </c>
      <c r="J33" s="21">
        <f>IFERROR(VLOOKUP(Health!$C33, 'All Indicators - Breakdown'!$C:$GQ, J$1, FALSE), " ")</f>
        <v>2</v>
      </c>
      <c r="K33" s="21">
        <f>IFERROR(VLOOKUP(Health!$C33, 'All Indicators - Breakdown'!$C:$GQ, K$1, FALSE), " ")</f>
        <v>1</v>
      </c>
      <c r="L33" s="21">
        <f>IFERROR(VLOOKUP(Health!$C33, 'All Indicators - Breakdown'!$C:$GQ, L$1, FALSE), " ")</f>
        <v>2</v>
      </c>
      <c r="M33" s="21">
        <f>IFERROR(VLOOKUP($C33, 'All Indicators - Breakdown'!$C:$HE, M$1, FALSE), " ")</f>
        <v>3</v>
      </c>
      <c r="N33" s="21">
        <f>IFERROR(VLOOKUP($C33, 'All Indicators - Breakdown'!$C:$IU, N$1, FALSE), " ")</f>
        <v>1</v>
      </c>
      <c r="O33" s="21">
        <f t="shared" si="5"/>
        <v>3</v>
      </c>
      <c r="P33" s="21">
        <f t="shared" si="5"/>
        <v>3</v>
      </c>
      <c r="Q33" s="21">
        <f t="shared" si="5"/>
        <v>2</v>
      </c>
      <c r="R33" s="21">
        <f t="shared" si="5"/>
        <v>2</v>
      </c>
      <c r="S33" s="21">
        <f t="shared" si="5"/>
        <v>1</v>
      </c>
      <c r="T33" s="21">
        <f t="shared" si="5"/>
        <v>1</v>
      </c>
      <c r="U33" s="21">
        <f t="shared" si="5"/>
        <v>1</v>
      </c>
      <c r="V33" s="21">
        <f t="shared" si="5"/>
        <v>1</v>
      </c>
      <c r="W33" s="21">
        <f t="shared" si="3"/>
        <v>1</v>
      </c>
    </row>
    <row r="34" spans="1:23" ht="16.3" thickTop="1" thickBot="1" x14ac:dyDescent="0.3">
      <c r="A34" s="20" t="s">
        <v>185</v>
      </c>
      <c r="B34" s="20" t="s">
        <v>202</v>
      </c>
      <c r="C34" s="20" t="s">
        <v>203</v>
      </c>
      <c r="D34" s="10">
        <f t="shared" si="1"/>
        <v>3</v>
      </c>
      <c r="E34" s="35">
        <f t="shared" si="2"/>
        <v>3</v>
      </c>
      <c r="F34" s="21">
        <f>IFERROR(VLOOKUP(Health!$C34, 'All Indicators - Breakdown'!$C:$GQ, F$1, FALSE), " ")</f>
        <v>2</v>
      </c>
      <c r="G34" s="21">
        <f>IFERROR(VLOOKUP(Health!$C34, 'All Indicators - Breakdown'!$C:$GQ, G$1, FALSE), " ")</f>
        <v>2</v>
      </c>
      <c r="H34" s="21">
        <f>IFERROR(VLOOKUP(Health!$C34, 'All Indicators - Breakdown'!$C:$GQ, H$1, FALSE), " ")</f>
        <v>1</v>
      </c>
      <c r="I34" s="21">
        <f>IFERROR(VLOOKUP(Health!$C34, 'All Indicators - Breakdown'!$C:$GQ, I$1, FALSE), " ")</f>
        <v>2</v>
      </c>
      <c r="J34" s="21">
        <f>IFERROR(VLOOKUP(Health!$C34, 'All Indicators - Breakdown'!$C:$GQ, J$1, FALSE), " ")</f>
        <v>4</v>
      </c>
      <c r="K34" s="21">
        <f>IFERROR(VLOOKUP(Health!$C34, 'All Indicators - Breakdown'!$C:$GQ, K$1, FALSE), " ")</f>
        <v>3</v>
      </c>
      <c r="L34" s="21">
        <f>IFERROR(VLOOKUP(Health!$C34, 'All Indicators - Breakdown'!$C:$GQ, L$1, FALSE), " ")</f>
        <v>1</v>
      </c>
      <c r="M34" s="21">
        <f>IFERROR(VLOOKUP($C34, 'All Indicators - Breakdown'!$C:$HE, M$1, FALSE), " ")</f>
        <v>3</v>
      </c>
      <c r="N34" s="21">
        <f>IFERROR(VLOOKUP($C34, 'All Indicators - Breakdown'!$C:$IU, N$1, FALSE), " ")</f>
        <v>1</v>
      </c>
      <c r="O34" s="21">
        <f t="shared" ref="O34:V43" si="6">LARGE($F34:$N34,O$1)</f>
        <v>4</v>
      </c>
      <c r="P34" s="21">
        <f t="shared" si="6"/>
        <v>3</v>
      </c>
      <c r="Q34" s="21">
        <f t="shared" si="6"/>
        <v>3</v>
      </c>
      <c r="R34" s="21">
        <f t="shared" si="6"/>
        <v>2</v>
      </c>
      <c r="S34" s="21">
        <f t="shared" si="6"/>
        <v>2</v>
      </c>
      <c r="T34" s="21">
        <f t="shared" si="6"/>
        <v>2</v>
      </c>
      <c r="U34" s="21">
        <f t="shared" si="6"/>
        <v>1</v>
      </c>
      <c r="V34" s="21">
        <f t="shared" si="6"/>
        <v>1</v>
      </c>
      <c r="W34" s="21">
        <f t="shared" si="3"/>
        <v>1</v>
      </c>
    </row>
    <row r="35" spans="1:23" ht="16.3" thickTop="1" thickBot="1" x14ac:dyDescent="0.3">
      <c r="A35" s="20" t="s">
        <v>185</v>
      </c>
      <c r="B35" s="20" t="s">
        <v>204</v>
      </c>
      <c r="C35" s="20" t="s">
        <v>205</v>
      </c>
      <c r="D35" s="10">
        <f t="shared" si="1"/>
        <v>3</v>
      </c>
      <c r="E35" s="35">
        <f t="shared" si="2"/>
        <v>3.3</v>
      </c>
      <c r="F35" s="21">
        <f>IFERROR(VLOOKUP(Health!$C35, 'All Indicators - Breakdown'!$C:$GQ, F$1, FALSE), " ")</f>
        <v>2</v>
      </c>
      <c r="G35" s="21">
        <f>IFERROR(VLOOKUP(Health!$C35, 'All Indicators - Breakdown'!$C:$GQ, G$1, FALSE), " ")</f>
        <v>2</v>
      </c>
      <c r="H35" s="21">
        <f>IFERROR(VLOOKUP(Health!$C35, 'All Indicators - Breakdown'!$C:$GQ, H$1, FALSE), " ")</f>
        <v>2</v>
      </c>
      <c r="I35" s="21">
        <f>IFERROR(VLOOKUP(Health!$C35, 'All Indicators - Breakdown'!$C:$GQ, I$1, FALSE), " ")</f>
        <v>3</v>
      </c>
      <c r="J35" s="21">
        <f>IFERROR(VLOOKUP(Health!$C35, 'All Indicators - Breakdown'!$C:$GQ, J$1, FALSE), " ")</f>
        <v>4</v>
      </c>
      <c r="K35" s="21">
        <f>IFERROR(VLOOKUP(Health!$C35, 'All Indicators - Breakdown'!$C:$GQ, K$1, FALSE), " ")</f>
        <v>3</v>
      </c>
      <c r="L35" s="21">
        <f>IFERROR(VLOOKUP(Health!$C35, 'All Indicators - Breakdown'!$C:$GQ, L$1, FALSE), " ")</f>
        <v>1</v>
      </c>
      <c r="M35" s="21">
        <f>IFERROR(VLOOKUP($C35, 'All Indicators - Breakdown'!$C:$HE, M$1, FALSE), " ")</f>
        <v>3</v>
      </c>
      <c r="N35" s="21">
        <f>IFERROR(VLOOKUP($C35, 'All Indicators - Breakdown'!$C:$IU, N$1, FALSE), " ")</f>
        <v>1</v>
      </c>
      <c r="O35" s="21">
        <f t="shared" si="6"/>
        <v>4</v>
      </c>
      <c r="P35" s="21">
        <f t="shared" si="6"/>
        <v>3</v>
      </c>
      <c r="Q35" s="21">
        <f t="shared" si="6"/>
        <v>3</v>
      </c>
      <c r="R35" s="21">
        <f t="shared" si="6"/>
        <v>3</v>
      </c>
      <c r="S35" s="21">
        <f t="shared" si="6"/>
        <v>2</v>
      </c>
      <c r="T35" s="21">
        <f t="shared" si="6"/>
        <v>2</v>
      </c>
      <c r="U35" s="21">
        <f t="shared" si="6"/>
        <v>2</v>
      </c>
      <c r="V35" s="21">
        <f t="shared" si="6"/>
        <v>1</v>
      </c>
      <c r="W35" s="21">
        <f t="shared" si="3"/>
        <v>1</v>
      </c>
    </row>
    <row r="36" spans="1:23" ht="16.3" thickTop="1" thickBot="1" x14ac:dyDescent="0.3">
      <c r="A36" s="20" t="s">
        <v>206</v>
      </c>
      <c r="B36" s="20" t="s">
        <v>207</v>
      </c>
      <c r="C36" s="20" t="s">
        <v>208</v>
      </c>
      <c r="D36" s="10">
        <f t="shared" si="1"/>
        <v>2</v>
      </c>
      <c r="E36" s="35">
        <f t="shared" si="2"/>
        <v>2.2999999999999998</v>
      </c>
      <c r="F36" s="21">
        <f>IFERROR(VLOOKUP(Health!$C36, 'All Indicators - Breakdown'!$C:$GQ, F$1, FALSE), " ")</f>
        <v>2</v>
      </c>
      <c r="G36" s="21">
        <f>IFERROR(VLOOKUP(Health!$C36, 'All Indicators - Breakdown'!$C:$GQ, G$1, FALSE), " ")</f>
        <v>2</v>
      </c>
      <c r="H36" s="21">
        <f>IFERROR(VLOOKUP(Health!$C36, 'All Indicators - Breakdown'!$C:$GQ, H$1, FALSE), " ")</f>
        <v>1</v>
      </c>
      <c r="I36" s="21">
        <f>IFERROR(VLOOKUP(Health!$C36, 'All Indicators - Breakdown'!$C:$GQ, I$1, FALSE), " ")</f>
        <v>1</v>
      </c>
      <c r="J36" s="21">
        <f>IFERROR(VLOOKUP(Health!$C36, 'All Indicators - Breakdown'!$C:$GQ, J$1, FALSE), " ")</f>
        <v>3</v>
      </c>
      <c r="K36" s="21">
        <f>IFERROR(VLOOKUP(Health!$C36, 'All Indicators - Breakdown'!$C:$GQ, K$1, FALSE), " ")</f>
        <v>1</v>
      </c>
      <c r="L36" s="21">
        <f>IFERROR(VLOOKUP(Health!$C36, 'All Indicators - Breakdown'!$C:$GQ, L$1, FALSE), " ")</f>
        <v>1</v>
      </c>
      <c r="M36" s="21">
        <f>IFERROR(VLOOKUP($C36, 'All Indicators - Breakdown'!$C:$HE, M$1, FALSE), " ")</f>
        <v>2</v>
      </c>
      <c r="N36" s="21">
        <f>IFERROR(VLOOKUP($C36, 'All Indicators - Breakdown'!$C:$IU, N$1, FALSE), " ")</f>
        <v>1</v>
      </c>
      <c r="O36" s="21">
        <f t="shared" si="6"/>
        <v>3</v>
      </c>
      <c r="P36" s="21">
        <f t="shared" si="6"/>
        <v>2</v>
      </c>
      <c r="Q36" s="21">
        <f t="shared" si="6"/>
        <v>2</v>
      </c>
      <c r="R36" s="21">
        <f t="shared" si="6"/>
        <v>2</v>
      </c>
      <c r="S36" s="21">
        <f t="shared" si="6"/>
        <v>1</v>
      </c>
      <c r="T36" s="21">
        <f t="shared" si="6"/>
        <v>1</v>
      </c>
      <c r="U36" s="21">
        <f t="shared" si="6"/>
        <v>1</v>
      </c>
      <c r="V36" s="21">
        <f t="shared" si="6"/>
        <v>1</v>
      </c>
      <c r="W36" s="21">
        <f t="shared" si="3"/>
        <v>1</v>
      </c>
    </row>
    <row r="37" spans="1:23" ht="16.3" thickTop="1" thickBot="1" x14ac:dyDescent="0.3">
      <c r="A37" s="20" t="s">
        <v>206</v>
      </c>
      <c r="B37" s="20" t="s">
        <v>209</v>
      </c>
      <c r="C37" s="20" t="s">
        <v>210</v>
      </c>
      <c r="D37" s="10">
        <f t="shared" si="1"/>
        <v>2</v>
      </c>
      <c r="E37" s="35">
        <f t="shared" si="2"/>
        <v>2.2999999999999998</v>
      </c>
      <c r="F37" s="21">
        <f>IFERROR(VLOOKUP(Health!$C37, 'All Indicators - Breakdown'!$C:$GQ, F$1, FALSE), " ")</f>
        <v>2</v>
      </c>
      <c r="G37" s="21">
        <f>IFERROR(VLOOKUP(Health!$C37, 'All Indicators - Breakdown'!$C:$GQ, G$1, FALSE), " ")</f>
        <v>2</v>
      </c>
      <c r="H37" s="21">
        <f>IFERROR(VLOOKUP(Health!$C37, 'All Indicators - Breakdown'!$C:$GQ, H$1, FALSE), " ")</f>
        <v>1</v>
      </c>
      <c r="I37" s="21">
        <f>IFERROR(VLOOKUP(Health!$C37, 'All Indicators - Breakdown'!$C:$GQ, I$1, FALSE), " ")</f>
        <v>1</v>
      </c>
      <c r="J37" s="21">
        <f>IFERROR(VLOOKUP(Health!$C37, 'All Indicators - Breakdown'!$C:$GQ, J$1, FALSE), " ")</f>
        <v>3</v>
      </c>
      <c r="K37" s="21">
        <f>IFERROR(VLOOKUP(Health!$C37, 'All Indicators - Breakdown'!$C:$GQ, K$1, FALSE), " ")</f>
        <v>1</v>
      </c>
      <c r="L37" s="21">
        <f>IFERROR(VLOOKUP(Health!$C37, 'All Indicators - Breakdown'!$C:$GQ, L$1, FALSE), " ")</f>
        <v>1</v>
      </c>
      <c r="M37" s="21">
        <f>IFERROR(VLOOKUP($C37, 'All Indicators - Breakdown'!$C:$HE, M$1, FALSE), " ")</f>
        <v>2</v>
      </c>
      <c r="N37" s="21">
        <f>IFERROR(VLOOKUP($C37, 'All Indicators - Breakdown'!$C:$IU, N$1, FALSE), " ")</f>
        <v>1</v>
      </c>
      <c r="O37" s="21">
        <f t="shared" si="6"/>
        <v>3</v>
      </c>
      <c r="P37" s="21">
        <f t="shared" si="6"/>
        <v>2</v>
      </c>
      <c r="Q37" s="21">
        <f t="shared" si="6"/>
        <v>2</v>
      </c>
      <c r="R37" s="21">
        <f t="shared" si="6"/>
        <v>2</v>
      </c>
      <c r="S37" s="21">
        <f t="shared" si="6"/>
        <v>1</v>
      </c>
      <c r="T37" s="21">
        <f t="shared" si="6"/>
        <v>1</v>
      </c>
      <c r="U37" s="21">
        <f t="shared" si="6"/>
        <v>1</v>
      </c>
      <c r="V37" s="21">
        <f t="shared" si="6"/>
        <v>1</v>
      </c>
      <c r="W37" s="21">
        <f t="shared" si="3"/>
        <v>1</v>
      </c>
    </row>
    <row r="38" spans="1:23" ht="16.3" thickTop="1" thickBot="1" x14ac:dyDescent="0.3">
      <c r="A38" s="20" t="s">
        <v>206</v>
      </c>
      <c r="B38" s="20" t="s">
        <v>211</v>
      </c>
      <c r="C38" s="20" t="s">
        <v>212</v>
      </c>
      <c r="D38" s="10">
        <f t="shared" si="1"/>
        <v>2</v>
      </c>
      <c r="E38" s="35">
        <f t="shared" si="2"/>
        <v>2.2999999999999998</v>
      </c>
      <c r="F38" s="21">
        <f>IFERROR(VLOOKUP(Health!$C38, 'All Indicators - Breakdown'!$C:$GQ, F$1, FALSE), " ")</f>
        <v>2</v>
      </c>
      <c r="G38" s="21">
        <f>IFERROR(VLOOKUP(Health!$C38, 'All Indicators - Breakdown'!$C:$GQ, G$1, FALSE), " ")</f>
        <v>2</v>
      </c>
      <c r="H38" s="21">
        <f>IFERROR(VLOOKUP(Health!$C38, 'All Indicators - Breakdown'!$C:$GQ, H$1, FALSE), " ")</f>
        <v>1</v>
      </c>
      <c r="I38" s="21">
        <f>IFERROR(VLOOKUP(Health!$C38, 'All Indicators - Breakdown'!$C:$GQ, I$1, FALSE), " ")</f>
        <v>1</v>
      </c>
      <c r="J38" s="21">
        <f>IFERROR(VLOOKUP(Health!$C38, 'All Indicators - Breakdown'!$C:$GQ, J$1, FALSE), " ")</f>
        <v>3</v>
      </c>
      <c r="K38" s="21">
        <f>IFERROR(VLOOKUP(Health!$C38, 'All Indicators - Breakdown'!$C:$GQ, K$1, FALSE), " ")</f>
        <v>1</v>
      </c>
      <c r="L38" s="21">
        <f>IFERROR(VLOOKUP(Health!$C38, 'All Indicators - Breakdown'!$C:$GQ, L$1, FALSE), " ")</f>
        <v>1</v>
      </c>
      <c r="M38" s="21">
        <f>IFERROR(VLOOKUP($C38, 'All Indicators - Breakdown'!$C:$HE, M$1, FALSE), " ")</f>
        <v>2</v>
      </c>
      <c r="N38" s="21">
        <f>IFERROR(VLOOKUP($C38, 'All Indicators - Breakdown'!$C:$IU, N$1, FALSE), " ")</f>
        <v>1</v>
      </c>
      <c r="O38" s="21">
        <f t="shared" si="6"/>
        <v>3</v>
      </c>
      <c r="P38" s="21">
        <f t="shared" si="6"/>
        <v>2</v>
      </c>
      <c r="Q38" s="21">
        <f t="shared" si="6"/>
        <v>2</v>
      </c>
      <c r="R38" s="21">
        <f t="shared" si="6"/>
        <v>2</v>
      </c>
      <c r="S38" s="21">
        <f t="shared" si="6"/>
        <v>1</v>
      </c>
      <c r="T38" s="21">
        <f t="shared" si="6"/>
        <v>1</v>
      </c>
      <c r="U38" s="21">
        <f t="shared" si="6"/>
        <v>1</v>
      </c>
      <c r="V38" s="21">
        <f t="shared" si="6"/>
        <v>1</v>
      </c>
      <c r="W38" s="21">
        <f t="shared" si="3"/>
        <v>1</v>
      </c>
    </row>
    <row r="39" spans="1:23" ht="16.3" thickTop="1" thickBot="1" x14ac:dyDescent="0.3">
      <c r="A39" s="20" t="s">
        <v>206</v>
      </c>
      <c r="B39" s="20" t="s">
        <v>213</v>
      </c>
      <c r="C39" s="20" t="s">
        <v>214</v>
      </c>
      <c r="D39" s="10">
        <f t="shared" si="1"/>
        <v>2</v>
      </c>
      <c r="E39" s="35">
        <f t="shared" si="2"/>
        <v>2.2999999999999998</v>
      </c>
      <c r="F39" s="21">
        <f>IFERROR(VLOOKUP(Health!$C39, 'All Indicators - Breakdown'!$C:$GQ, F$1, FALSE), " ")</f>
        <v>3</v>
      </c>
      <c r="G39" s="21">
        <f>IFERROR(VLOOKUP(Health!$C39, 'All Indicators - Breakdown'!$C:$GQ, G$1, FALSE), " ")</f>
        <v>2</v>
      </c>
      <c r="H39" s="21">
        <f>IFERROR(VLOOKUP(Health!$C39, 'All Indicators - Breakdown'!$C:$GQ, H$1, FALSE), " ")</f>
        <v>1</v>
      </c>
      <c r="I39" s="21">
        <f>IFERROR(VLOOKUP(Health!$C39, 'All Indicators - Breakdown'!$C:$GQ, I$1, FALSE), " ")</f>
        <v>1</v>
      </c>
      <c r="J39" s="21">
        <f>IFERROR(VLOOKUP(Health!$C39, 'All Indicators - Breakdown'!$C:$GQ, J$1, FALSE), " ")</f>
        <v>2</v>
      </c>
      <c r="K39" s="21">
        <f>IFERROR(VLOOKUP(Health!$C39, 'All Indicators - Breakdown'!$C:$GQ, K$1, FALSE), " ")</f>
        <v>1</v>
      </c>
      <c r="L39" s="21">
        <f>IFERROR(VLOOKUP(Health!$C39, 'All Indicators - Breakdown'!$C:$GQ, L$1, FALSE), " ")</f>
        <v>1</v>
      </c>
      <c r="M39" s="21">
        <f>IFERROR(VLOOKUP($C39, 'All Indicators - Breakdown'!$C:$HE, M$1, FALSE), " ")</f>
        <v>2</v>
      </c>
      <c r="N39" s="21">
        <f>IFERROR(VLOOKUP($C39, 'All Indicators - Breakdown'!$C:$IU, N$1, FALSE), " ")</f>
        <v>1</v>
      </c>
      <c r="O39" s="21">
        <f t="shared" si="6"/>
        <v>3</v>
      </c>
      <c r="P39" s="21">
        <f t="shared" si="6"/>
        <v>2</v>
      </c>
      <c r="Q39" s="21">
        <f t="shared" si="6"/>
        <v>2</v>
      </c>
      <c r="R39" s="21">
        <f t="shared" si="6"/>
        <v>2</v>
      </c>
      <c r="S39" s="21">
        <f t="shared" si="6"/>
        <v>1</v>
      </c>
      <c r="T39" s="21">
        <f t="shared" si="6"/>
        <v>1</v>
      </c>
      <c r="U39" s="21">
        <f t="shared" si="6"/>
        <v>1</v>
      </c>
      <c r="V39" s="21">
        <f t="shared" si="6"/>
        <v>1</v>
      </c>
      <c r="W39" s="21">
        <f t="shared" si="3"/>
        <v>1</v>
      </c>
    </row>
    <row r="40" spans="1:23" ht="16.3" thickTop="1" thickBot="1" x14ac:dyDescent="0.3">
      <c r="A40" s="20" t="s">
        <v>206</v>
      </c>
      <c r="B40" s="20" t="s">
        <v>215</v>
      </c>
      <c r="C40" s="20" t="s">
        <v>216</v>
      </c>
      <c r="D40" s="10">
        <f t="shared" si="1"/>
        <v>2</v>
      </c>
      <c r="E40" s="35">
        <f t="shared" si="2"/>
        <v>2.2999999999999998</v>
      </c>
      <c r="F40" s="21">
        <f>IFERROR(VLOOKUP(Health!$C40, 'All Indicators - Breakdown'!$C:$GQ, F$1, FALSE), " ")</f>
        <v>2</v>
      </c>
      <c r="G40" s="21">
        <f>IFERROR(VLOOKUP(Health!$C40, 'All Indicators - Breakdown'!$C:$GQ, G$1, FALSE), " ")</f>
        <v>1</v>
      </c>
      <c r="H40" s="21">
        <f>IFERROR(VLOOKUP(Health!$C40, 'All Indicators - Breakdown'!$C:$GQ, H$1, FALSE), " ")</f>
        <v>1</v>
      </c>
      <c r="I40" s="21">
        <f>IFERROR(VLOOKUP(Health!$C40, 'All Indicators - Breakdown'!$C:$GQ, I$1, FALSE), " ")</f>
        <v>1</v>
      </c>
      <c r="J40" s="21">
        <f>IFERROR(VLOOKUP(Health!$C40, 'All Indicators - Breakdown'!$C:$GQ, J$1, FALSE), " ")</f>
        <v>4</v>
      </c>
      <c r="K40" s="21">
        <f>IFERROR(VLOOKUP(Health!$C40, 'All Indicators - Breakdown'!$C:$GQ, K$1, FALSE), " ")</f>
        <v>1</v>
      </c>
      <c r="L40" s="21">
        <f>IFERROR(VLOOKUP(Health!$C40, 'All Indicators - Breakdown'!$C:$GQ, L$1, FALSE), " ")</f>
        <v>1</v>
      </c>
      <c r="M40" s="21">
        <f>IFERROR(VLOOKUP($C40, 'All Indicators - Breakdown'!$C:$HE, M$1, FALSE), " ")</f>
        <v>2</v>
      </c>
      <c r="N40" s="21">
        <f>IFERROR(VLOOKUP($C40, 'All Indicators - Breakdown'!$C:$IU, N$1, FALSE), " ")</f>
        <v>1</v>
      </c>
      <c r="O40" s="21">
        <f t="shared" si="6"/>
        <v>4</v>
      </c>
      <c r="P40" s="21">
        <f t="shared" si="6"/>
        <v>2</v>
      </c>
      <c r="Q40" s="21">
        <f t="shared" si="6"/>
        <v>2</v>
      </c>
      <c r="R40" s="21">
        <f t="shared" si="6"/>
        <v>1</v>
      </c>
      <c r="S40" s="21">
        <f t="shared" si="6"/>
        <v>1</v>
      </c>
      <c r="T40" s="21">
        <f t="shared" si="6"/>
        <v>1</v>
      </c>
      <c r="U40" s="21">
        <f t="shared" si="6"/>
        <v>1</v>
      </c>
      <c r="V40" s="21">
        <f t="shared" si="6"/>
        <v>1</v>
      </c>
      <c r="W40" s="21">
        <f t="shared" si="3"/>
        <v>1</v>
      </c>
    </row>
    <row r="41" spans="1:23" ht="16.3" thickTop="1" thickBot="1" x14ac:dyDescent="0.3">
      <c r="A41" s="20" t="s">
        <v>206</v>
      </c>
      <c r="B41" s="20" t="s">
        <v>217</v>
      </c>
      <c r="C41" s="20" t="s">
        <v>218</v>
      </c>
      <c r="D41" s="10">
        <f t="shared" si="1"/>
        <v>2</v>
      </c>
      <c r="E41" s="35">
        <f t="shared" si="2"/>
        <v>2</v>
      </c>
      <c r="F41" s="21">
        <f>IFERROR(VLOOKUP(Health!$C41, 'All Indicators - Breakdown'!$C:$GQ, F$1, FALSE), " ")</f>
        <v>2</v>
      </c>
      <c r="G41" s="21">
        <f>IFERROR(VLOOKUP(Health!$C41, 'All Indicators - Breakdown'!$C:$GQ, G$1, FALSE), " ")</f>
        <v>2</v>
      </c>
      <c r="H41" s="21">
        <f>IFERROR(VLOOKUP(Health!$C41, 'All Indicators - Breakdown'!$C:$GQ, H$1, FALSE), " ")</f>
        <v>1</v>
      </c>
      <c r="I41" s="21">
        <f>IFERROR(VLOOKUP(Health!$C41, 'All Indicators - Breakdown'!$C:$GQ, I$1, FALSE), " ")</f>
        <v>1</v>
      </c>
      <c r="J41" s="21">
        <f>IFERROR(VLOOKUP(Health!$C41, 'All Indicators - Breakdown'!$C:$GQ, J$1, FALSE), " ")</f>
        <v>2</v>
      </c>
      <c r="K41" s="21">
        <f>IFERROR(VLOOKUP(Health!$C41, 'All Indicators - Breakdown'!$C:$GQ, K$1, FALSE), " ")</f>
        <v>1</v>
      </c>
      <c r="L41" s="21">
        <f>IFERROR(VLOOKUP(Health!$C41, 'All Indicators - Breakdown'!$C:$GQ, L$1, FALSE), " ")</f>
        <v>1</v>
      </c>
      <c r="M41" s="21">
        <f>IFERROR(VLOOKUP($C41, 'All Indicators - Breakdown'!$C:$HE, M$1, FALSE), " ")</f>
        <v>2</v>
      </c>
      <c r="N41" s="21">
        <f>IFERROR(VLOOKUP($C41, 'All Indicators - Breakdown'!$C:$IU, N$1, FALSE), " ")</f>
        <v>1</v>
      </c>
      <c r="O41" s="21">
        <f t="shared" si="6"/>
        <v>2</v>
      </c>
      <c r="P41" s="21">
        <f t="shared" si="6"/>
        <v>2</v>
      </c>
      <c r="Q41" s="21">
        <f t="shared" si="6"/>
        <v>2</v>
      </c>
      <c r="R41" s="21">
        <f t="shared" si="6"/>
        <v>2</v>
      </c>
      <c r="S41" s="21">
        <f t="shared" si="6"/>
        <v>1</v>
      </c>
      <c r="T41" s="21">
        <f t="shared" si="6"/>
        <v>1</v>
      </c>
      <c r="U41" s="21">
        <f t="shared" si="6"/>
        <v>1</v>
      </c>
      <c r="V41" s="21">
        <f t="shared" si="6"/>
        <v>1</v>
      </c>
      <c r="W41" s="21">
        <f t="shared" si="3"/>
        <v>1</v>
      </c>
    </row>
    <row r="42" spans="1:23" ht="16.3" thickTop="1" thickBot="1" x14ac:dyDescent="0.3">
      <c r="A42" s="20" t="s">
        <v>206</v>
      </c>
      <c r="B42" s="20" t="s">
        <v>219</v>
      </c>
      <c r="C42" s="20" t="s">
        <v>220</v>
      </c>
      <c r="D42" s="10">
        <f t="shared" si="1"/>
        <v>2</v>
      </c>
      <c r="E42" s="35">
        <f t="shared" si="2"/>
        <v>2.2999999999999998</v>
      </c>
      <c r="F42" s="21">
        <f>IFERROR(VLOOKUP(Health!$C42, 'All Indicators - Breakdown'!$C:$GQ, F$1, FALSE), " ")</f>
        <v>2</v>
      </c>
      <c r="G42" s="21">
        <f>IFERROR(VLOOKUP(Health!$C42, 'All Indicators - Breakdown'!$C:$GQ, G$1, FALSE), " ")</f>
        <v>2</v>
      </c>
      <c r="H42" s="21">
        <f>IFERROR(VLOOKUP(Health!$C42, 'All Indicators - Breakdown'!$C:$GQ, H$1, FALSE), " ")</f>
        <v>1</v>
      </c>
      <c r="I42" s="21">
        <f>IFERROR(VLOOKUP(Health!$C42, 'All Indicators - Breakdown'!$C:$GQ, I$1, FALSE), " ")</f>
        <v>1</v>
      </c>
      <c r="J42" s="21">
        <f>IFERROR(VLOOKUP(Health!$C42, 'All Indicators - Breakdown'!$C:$GQ, J$1, FALSE), " ")</f>
        <v>3</v>
      </c>
      <c r="K42" s="21">
        <f>IFERROR(VLOOKUP(Health!$C42, 'All Indicators - Breakdown'!$C:$GQ, K$1, FALSE), " ")</f>
        <v>1</v>
      </c>
      <c r="L42" s="21">
        <f>IFERROR(VLOOKUP(Health!$C42, 'All Indicators - Breakdown'!$C:$GQ, L$1, FALSE), " ")</f>
        <v>1</v>
      </c>
      <c r="M42" s="21">
        <f>IFERROR(VLOOKUP($C42, 'All Indicators - Breakdown'!$C:$HE, M$1, FALSE), " ")</f>
        <v>2</v>
      </c>
      <c r="N42" s="21">
        <f>IFERROR(VLOOKUP($C42, 'All Indicators - Breakdown'!$C:$IU, N$1, FALSE), " ")</f>
        <v>1</v>
      </c>
      <c r="O42" s="21">
        <f t="shared" si="6"/>
        <v>3</v>
      </c>
      <c r="P42" s="21">
        <f t="shared" si="6"/>
        <v>2</v>
      </c>
      <c r="Q42" s="21">
        <f t="shared" si="6"/>
        <v>2</v>
      </c>
      <c r="R42" s="21">
        <f t="shared" si="6"/>
        <v>2</v>
      </c>
      <c r="S42" s="21">
        <f t="shared" si="6"/>
        <v>1</v>
      </c>
      <c r="T42" s="21">
        <f t="shared" si="6"/>
        <v>1</v>
      </c>
      <c r="U42" s="21">
        <f t="shared" si="6"/>
        <v>1</v>
      </c>
      <c r="V42" s="21">
        <f t="shared" si="6"/>
        <v>1</v>
      </c>
      <c r="W42" s="21">
        <f t="shared" si="3"/>
        <v>1</v>
      </c>
    </row>
    <row r="43" spans="1:23" ht="16.3" thickTop="1" thickBot="1" x14ac:dyDescent="0.3">
      <c r="A43" s="20" t="s">
        <v>206</v>
      </c>
      <c r="B43" s="20" t="s">
        <v>221</v>
      </c>
      <c r="C43" s="20" t="s">
        <v>222</v>
      </c>
      <c r="D43" s="10">
        <f t="shared" si="1"/>
        <v>2</v>
      </c>
      <c r="E43" s="35">
        <f t="shared" si="2"/>
        <v>2.2999999999999998</v>
      </c>
      <c r="F43" s="21">
        <f>IFERROR(VLOOKUP(Health!$C43, 'All Indicators - Breakdown'!$C:$GQ, F$1, FALSE), " ")</f>
        <v>2</v>
      </c>
      <c r="G43" s="21">
        <f>IFERROR(VLOOKUP(Health!$C43, 'All Indicators - Breakdown'!$C:$GQ, G$1, FALSE), " ")</f>
        <v>1</v>
      </c>
      <c r="H43" s="21">
        <f>IFERROR(VLOOKUP(Health!$C43, 'All Indicators - Breakdown'!$C:$GQ, H$1, FALSE), " ")</f>
        <v>1</v>
      </c>
      <c r="I43" s="21">
        <f>IFERROR(VLOOKUP(Health!$C43, 'All Indicators - Breakdown'!$C:$GQ, I$1, FALSE), " ")</f>
        <v>1</v>
      </c>
      <c r="J43" s="21">
        <f>IFERROR(VLOOKUP(Health!$C43, 'All Indicators - Breakdown'!$C:$GQ, J$1, FALSE), " ")</f>
        <v>4</v>
      </c>
      <c r="K43" s="21">
        <f>IFERROR(VLOOKUP(Health!$C43, 'All Indicators - Breakdown'!$C:$GQ, K$1, FALSE), " ")</f>
        <v>1</v>
      </c>
      <c r="L43" s="21">
        <f>IFERROR(VLOOKUP(Health!$C43, 'All Indicators - Breakdown'!$C:$GQ, L$1, FALSE), " ")</f>
        <v>1</v>
      </c>
      <c r="M43" s="21">
        <f>IFERROR(VLOOKUP($C43, 'All Indicators - Breakdown'!$C:$HE, M$1, FALSE), " ")</f>
        <v>2</v>
      </c>
      <c r="N43" s="21">
        <f>IFERROR(VLOOKUP($C43, 'All Indicators - Breakdown'!$C:$IU, N$1, FALSE), " ")</f>
        <v>1</v>
      </c>
      <c r="O43" s="21">
        <f t="shared" si="6"/>
        <v>4</v>
      </c>
      <c r="P43" s="21">
        <f t="shared" si="6"/>
        <v>2</v>
      </c>
      <c r="Q43" s="21">
        <f t="shared" si="6"/>
        <v>2</v>
      </c>
      <c r="R43" s="21">
        <f t="shared" si="6"/>
        <v>1</v>
      </c>
      <c r="S43" s="21">
        <f t="shared" si="6"/>
        <v>1</v>
      </c>
      <c r="T43" s="21">
        <f t="shared" si="6"/>
        <v>1</v>
      </c>
      <c r="U43" s="21">
        <f t="shared" si="6"/>
        <v>1</v>
      </c>
      <c r="V43" s="21">
        <f t="shared" si="6"/>
        <v>1</v>
      </c>
      <c r="W43" s="21">
        <f t="shared" si="3"/>
        <v>1</v>
      </c>
    </row>
    <row r="44" spans="1:23" ht="16.3" thickTop="1" thickBot="1" x14ac:dyDescent="0.3">
      <c r="A44" s="20" t="s">
        <v>206</v>
      </c>
      <c r="B44" s="20" t="s">
        <v>223</v>
      </c>
      <c r="C44" s="20" t="s">
        <v>224</v>
      </c>
      <c r="D44" s="10">
        <f t="shared" si="1"/>
        <v>2</v>
      </c>
      <c r="E44" s="35">
        <f t="shared" si="2"/>
        <v>2.2999999999999998</v>
      </c>
      <c r="F44" s="21">
        <f>IFERROR(VLOOKUP(Health!$C44, 'All Indicators - Breakdown'!$C:$GQ, F$1, FALSE), " ")</f>
        <v>2</v>
      </c>
      <c r="G44" s="21">
        <f>IFERROR(VLOOKUP(Health!$C44, 'All Indicators - Breakdown'!$C:$GQ, G$1, FALSE), " ")</f>
        <v>1</v>
      </c>
      <c r="H44" s="21">
        <f>IFERROR(VLOOKUP(Health!$C44, 'All Indicators - Breakdown'!$C:$GQ, H$1, FALSE), " ")</f>
        <v>1</v>
      </c>
      <c r="I44" s="21">
        <f>IFERROR(VLOOKUP(Health!$C44, 'All Indicators - Breakdown'!$C:$GQ, I$1, FALSE), " ")</f>
        <v>2</v>
      </c>
      <c r="J44" s="21">
        <f>IFERROR(VLOOKUP(Health!$C44, 'All Indicators - Breakdown'!$C:$GQ, J$1, FALSE), " ")</f>
        <v>2</v>
      </c>
      <c r="K44" s="21">
        <f>IFERROR(VLOOKUP(Health!$C44, 'All Indicators - Breakdown'!$C:$GQ, K$1, FALSE), " ")</f>
        <v>3</v>
      </c>
      <c r="L44" s="21">
        <f>IFERROR(VLOOKUP(Health!$C44, 'All Indicators - Breakdown'!$C:$GQ, L$1, FALSE), " ")</f>
        <v>2</v>
      </c>
      <c r="M44" s="21">
        <f>IFERROR(VLOOKUP($C44, 'All Indicators - Breakdown'!$C:$HE, M$1, FALSE), " ")</f>
        <v>2</v>
      </c>
      <c r="N44" s="21">
        <f>IFERROR(VLOOKUP($C44, 'All Indicators - Breakdown'!$C:$IU, N$1, FALSE), " ")</f>
        <v>1</v>
      </c>
      <c r="O44" s="21">
        <f t="shared" ref="O44:V53" si="7">LARGE($F44:$N44,O$1)</f>
        <v>3</v>
      </c>
      <c r="P44" s="21">
        <f t="shared" si="7"/>
        <v>2</v>
      </c>
      <c r="Q44" s="21">
        <f t="shared" si="7"/>
        <v>2</v>
      </c>
      <c r="R44" s="21">
        <f t="shared" si="7"/>
        <v>2</v>
      </c>
      <c r="S44" s="21">
        <f t="shared" si="7"/>
        <v>2</v>
      </c>
      <c r="T44" s="21">
        <f t="shared" si="7"/>
        <v>2</v>
      </c>
      <c r="U44" s="21">
        <f t="shared" si="7"/>
        <v>1</v>
      </c>
      <c r="V44" s="21">
        <f t="shared" si="7"/>
        <v>1</v>
      </c>
      <c r="W44" s="21">
        <f t="shared" si="3"/>
        <v>1</v>
      </c>
    </row>
    <row r="45" spans="1:23" ht="16.3" thickTop="1" thickBot="1" x14ac:dyDescent="0.3">
      <c r="A45" s="20" t="s">
        <v>225</v>
      </c>
      <c r="B45" s="20" t="s">
        <v>226</v>
      </c>
      <c r="C45" s="20" t="s">
        <v>227</v>
      </c>
      <c r="D45" s="10">
        <f t="shared" si="1"/>
        <v>3</v>
      </c>
      <c r="E45" s="35">
        <f t="shared" si="2"/>
        <v>3.3</v>
      </c>
      <c r="F45" s="21">
        <f>IFERROR(VLOOKUP(Health!$C45, 'All Indicators - Breakdown'!$C:$GQ, F$1, FALSE), " ")</f>
        <v>3</v>
      </c>
      <c r="G45" s="21">
        <f>IFERROR(VLOOKUP(Health!$C45, 'All Indicators - Breakdown'!$C:$GQ, G$1, FALSE), " ")</f>
        <v>2</v>
      </c>
      <c r="H45" s="21">
        <f>IFERROR(VLOOKUP(Health!$C45, 'All Indicators - Breakdown'!$C:$GQ, H$1, FALSE), " ")</f>
        <v>1</v>
      </c>
      <c r="I45" s="21">
        <f>IFERROR(VLOOKUP(Health!$C45, 'All Indicators - Breakdown'!$C:$GQ, I$1, FALSE), " ")</f>
        <v>2</v>
      </c>
      <c r="J45" s="21">
        <f>IFERROR(VLOOKUP(Health!$C45, 'All Indicators - Breakdown'!$C:$GQ, J$1, FALSE), " ")</f>
        <v>3</v>
      </c>
      <c r="K45" s="21">
        <f>IFERROR(VLOOKUP(Health!$C45, 'All Indicators - Breakdown'!$C:$GQ, K$1, FALSE), " ")</f>
        <v>3</v>
      </c>
      <c r="L45" s="21">
        <f>IFERROR(VLOOKUP(Health!$C45, 'All Indicators - Breakdown'!$C:$GQ, L$1, FALSE), " ")</f>
        <v>1</v>
      </c>
      <c r="M45" s="21">
        <f>IFERROR(VLOOKUP($C45, 'All Indicators - Breakdown'!$C:$HE, M$1, FALSE), " ")</f>
        <v>4</v>
      </c>
      <c r="N45" s="21">
        <f>IFERROR(VLOOKUP($C45, 'All Indicators - Breakdown'!$C:$IU, N$1, FALSE), " ")</f>
        <v>1</v>
      </c>
      <c r="O45" s="21">
        <f t="shared" si="7"/>
        <v>4</v>
      </c>
      <c r="P45" s="21">
        <f t="shared" si="7"/>
        <v>3</v>
      </c>
      <c r="Q45" s="21">
        <f t="shared" si="7"/>
        <v>3</v>
      </c>
      <c r="R45" s="21">
        <f t="shared" si="7"/>
        <v>3</v>
      </c>
      <c r="S45" s="21">
        <f t="shared" si="7"/>
        <v>2</v>
      </c>
      <c r="T45" s="21">
        <f t="shared" si="7"/>
        <v>2</v>
      </c>
      <c r="U45" s="21">
        <f t="shared" si="7"/>
        <v>1</v>
      </c>
      <c r="V45" s="21">
        <f t="shared" si="7"/>
        <v>1</v>
      </c>
      <c r="W45" s="21">
        <f t="shared" si="3"/>
        <v>1</v>
      </c>
    </row>
    <row r="46" spans="1:23" ht="16.3" thickTop="1" thickBot="1" x14ac:dyDescent="0.3">
      <c r="A46" s="20" t="s">
        <v>225</v>
      </c>
      <c r="B46" s="20" t="s">
        <v>228</v>
      </c>
      <c r="C46" s="20" t="s">
        <v>229</v>
      </c>
      <c r="D46" s="10">
        <f t="shared" si="1"/>
        <v>3</v>
      </c>
      <c r="E46" s="35">
        <f t="shared" si="2"/>
        <v>3</v>
      </c>
      <c r="F46" s="21">
        <f>IFERROR(VLOOKUP(Health!$C46, 'All Indicators - Breakdown'!$C:$GQ, F$1, FALSE), " ")</f>
        <v>3</v>
      </c>
      <c r="G46" s="21">
        <f>IFERROR(VLOOKUP(Health!$C46, 'All Indicators - Breakdown'!$C:$GQ, G$1, FALSE), " ")</f>
        <v>2</v>
      </c>
      <c r="H46" s="21">
        <f>IFERROR(VLOOKUP(Health!$C46, 'All Indicators - Breakdown'!$C:$GQ, H$1, FALSE), " ")</f>
        <v>1</v>
      </c>
      <c r="I46" s="21">
        <f>IFERROR(VLOOKUP(Health!$C46, 'All Indicators - Breakdown'!$C:$GQ, I$1, FALSE), " ")</f>
        <v>2</v>
      </c>
      <c r="J46" s="21">
        <f>IFERROR(VLOOKUP(Health!$C46, 'All Indicators - Breakdown'!$C:$GQ, J$1, FALSE), " ")</f>
        <v>3</v>
      </c>
      <c r="K46" s="21">
        <f>IFERROR(VLOOKUP(Health!$C46, 'All Indicators - Breakdown'!$C:$GQ, K$1, FALSE), " ")</f>
        <v>1</v>
      </c>
      <c r="L46" s="21">
        <f>IFERROR(VLOOKUP(Health!$C46, 'All Indicators - Breakdown'!$C:$GQ, L$1, FALSE), " ")</f>
        <v>1</v>
      </c>
      <c r="M46" s="21">
        <f>IFERROR(VLOOKUP($C46, 'All Indicators - Breakdown'!$C:$HE, M$1, FALSE), " ")</f>
        <v>4</v>
      </c>
      <c r="N46" s="21">
        <f>IFERROR(VLOOKUP($C46, 'All Indicators - Breakdown'!$C:$IU, N$1, FALSE), " ")</f>
        <v>1</v>
      </c>
      <c r="O46" s="21">
        <f t="shared" si="7"/>
        <v>4</v>
      </c>
      <c r="P46" s="21">
        <f t="shared" si="7"/>
        <v>3</v>
      </c>
      <c r="Q46" s="21">
        <f t="shared" si="7"/>
        <v>3</v>
      </c>
      <c r="R46" s="21">
        <f t="shared" si="7"/>
        <v>2</v>
      </c>
      <c r="S46" s="21">
        <f t="shared" si="7"/>
        <v>2</v>
      </c>
      <c r="T46" s="21">
        <f t="shared" si="7"/>
        <v>1</v>
      </c>
      <c r="U46" s="21">
        <f t="shared" si="7"/>
        <v>1</v>
      </c>
      <c r="V46" s="21">
        <f t="shared" si="7"/>
        <v>1</v>
      </c>
      <c r="W46" s="21">
        <f t="shared" si="3"/>
        <v>1</v>
      </c>
    </row>
    <row r="47" spans="1:23" ht="16.3" thickTop="1" thickBot="1" x14ac:dyDescent="0.3">
      <c r="A47" s="20" t="s">
        <v>225</v>
      </c>
      <c r="B47" s="20" t="s">
        <v>230</v>
      </c>
      <c r="C47" s="20" t="s">
        <v>231</v>
      </c>
      <c r="D47" s="10">
        <f t="shared" si="1"/>
        <v>3</v>
      </c>
      <c r="E47" s="35">
        <f t="shared" si="2"/>
        <v>3</v>
      </c>
      <c r="F47" s="21">
        <f>IFERROR(VLOOKUP(Health!$C47, 'All Indicators - Breakdown'!$C:$GQ, F$1, FALSE), " ")</f>
        <v>3</v>
      </c>
      <c r="G47" s="21">
        <f>IFERROR(VLOOKUP(Health!$C47, 'All Indicators - Breakdown'!$C:$GQ, G$1, FALSE), " ")</f>
        <v>1</v>
      </c>
      <c r="H47" s="21">
        <f>IFERROR(VLOOKUP(Health!$C47, 'All Indicators - Breakdown'!$C:$GQ, H$1, FALSE), " ")</f>
        <v>1</v>
      </c>
      <c r="I47" s="21">
        <f>IFERROR(VLOOKUP(Health!$C47, 'All Indicators - Breakdown'!$C:$GQ, I$1, FALSE), " ")</f>
        <v>2</v>
      </c>
      <c r="J47" s="21">
        <f>IFERROR(VLOOKUP(Health!$C47, 'All Indicators - Breakdown'!$C:$GQ, J$1, FALSE), " ")</f>
        <v>3</v>
      </c>
      <c r="K47" s="21">
        <f>IFERROR(VLOOKUP(Health!$C47, 'All Indicators - Breakdown'!$C:$GQ, K$1, FALSE), " ")</f>
        <v>1</v>
      </c>
      <c r="L47" s="21">
        <f>IFERROR(VLOOKUP(Health!$C47, 'All Indicators - Breakdown'!$C:$GQ, L$1, FALSE), " ")</f>
        <v>1</v>
      </c>
      <c r="M47" s="21">
        <f>IFERROR(VLOOKUP($C47, 'All Indicators - Breakdown'!$C:$HE, M$1, FALSE), " ")</f>
        <v>4</v>
      </c>
      <c r="N47" s="21">
        <f>IFERROR(VLOOKUP($C47, 'All Indicators - Breakdown'!$C:$IU, N$1, FALSE), " ")</f>
        <v>1</v>
      </c>
      <c r="O47" s="21">
        <f t="shared" si="7"/>
        <v>4</v>
      </c>
      <c r="P47" s="21">
        <f t="shared" si="7"/>
        <v>3</v>
      </c>
      <c r="Q47" s="21">
        <f t="shared" si="7"/>
        <v>3</v>
      </c>
      <c r="R47" s="21">
        <f t="shared" si="7"/>
        <v>2</v>
      </c>
      <c r="S47" s="21">
        <f t="shared" si="7"/>
        <v>1</v>
      </c>
      <c r="T47" s="21">
        <f t="shared" si="7"/>
        <v>1</v>
      </c>
      <c r="U47" s="21">
        <f t="shared" si="7"/>
        <v>1</v>
      </c>
      <c r="V47" s="21">
        <f t="shared" si="7"/>
        <v>1</v>
      </c>
      <c r="W47" s="21">
        <f t="shared" si="3"/>
        <v>1</v>
      </c>
    </row>
    <row r="48" spans="1:23" ht="16.3" thickTop="1" thickBot="1" x14ac:dyDescent="0.3">
      <c r="A48" s="20" t="s">
        <v>225</v>
      </c>
      <c r="B48" s="20" t="s">
        <v>232</v>
      </c>
      <c r="C48" s="20" t="s">
        <v>233</v>
      </c>
      <c r="D48" s="10">
        <f t="shared" si="1"/>
        <v>3</v>
      </c>
      <c r="E48" s="35">
        <f t="shared" si="2"/>
        <v>3</v>
      </c>
      <c r="F48" s="21">
        <f>IFERROR(VLOOKUP(Health!$C48, 'All Indicators - Breakdown'!$C:$GQ, F$1, FALSE), " ")</f>
        <v>3</v>
      </c>
      <c r="G48" s="21">
        <f>IFERROR(VLOOKUP(Health!$C48, 'All Indicators - Breakdown'!$C:$GQ, G$1, FALSE), " ")</f>
        <v>1</v>
      </c>
      <c r="H48" s="21">
        <f>IFERROR(VLOOKUP(Health!$C48, 'All Indicators - Breakdown'!$C:$GQ, H$1, FALSE), " ")</f>
        <v>1</v>
      </c>
      <c r="I48" s="21">
        <f>IFERROR(VLOOKUP(Health!$C48, 'All Indicators - Breakdown'!$C:$GQ, I$1, FALSE), " ")</f>
        <v>2</v>
      </c>
      <c r="J48" s="21">
        <f>IFERROR(VLOOKUP(Health!$C48, 'All Indicators - Breakdown'!$C:$GQ, J$1, FALSE), " ")</f>
        <v>3</v>
      </c>
      <c r="K48" s="21">
        <f>IFERROR(VLOOKUP(Health!$C48, 'All Indicators - Breakdown'!$C:$GQ, K$1, FALSE), " ")</f>
        <v>1</v>
      </c>
      <c r="L48" s="21">
        <f>IFERROR(VLOOKUP(Health!$C48, 'All Indicators - Breakdown'!$C:$GQ, L$1, FALSE), " ")</f>
        <v>1</v>
      </c>
      <c r="M48" s="21">
        <f>IFERROR(VLOOKUP($C48, 'All Indicators - Breakdown'!$C:$HE, M$1, FALSE), " ")</f>
        <v>4</v>
      </c>
      <c r="N48" s="21">
        <f>IFERROR(VLOOKUP($C48, 'All Indicators - Breakdown'!$C:$IU, N$1, FALSE), " ")</f>
        <v>1</v>
      </c>
      <c r="O48" s="21">
        <f t="shared" si="7"/>
        <v>4</v>
      </c>
      <c r="P48" s="21">
        <f t="shared" si="7"/>
        <v>3</v>
      </c>
      <c r="Q48" s="21">
        <f t="shared" si="7"/>
        <v>3</v>
      </c>
      <c r="R48" s="21">
        <f t="shared" si="7"/>
        <v>2</v>
      </c>
      <c r="S48" s="21">
        <f t="shared" si="7"/>
        <v>1</v>
      </c>
      <c r="T48" s="21">
        <f t="shared" si="7"/>
        <v>1</v>
      </c>
      <c r="U48" s="21">
        <f t="shared" si="7"/>
        <v>1</v>
      </c>
      <c r="V48" s="21">
        <f t="shared" si="7"/>
        <v>1</v>
      </c>
      <c r="W48" s="21">
        <f t="shared" si="3"/>
        <v>1</v>
      </c>
    </row>
    <row r="49" spans="1:23" ht="16.3" thickTop="1" thickBot="1" x14ac:dyDescent="0.3">
      <c r="A49" s="20" t="s">
        <v>225</v>
      </c>
      <c r="B49" s="20" t="s">
        <v>234</v>
      </c>
      <c r="C49" s="20" t="s">
        <v>235</v>
      </c>
      <c r="D49" s="10">
        <f t="shared" si="1"/>
        <v>3</v>
      </c>
      <c r="E49" s="35">
        <f t="shared" si="2"/>
        <v>3.3</v>
      </c>
      <c r="F49" s="21">
        <f>IFERROR(VLOOKUP(Health!$C49, 'All Indicators - Breakdown'!$C:$GQ, F$1, FALSE), " ")</f>
        <v>3</v>
      </c>
      <c r="G49" s="21">
        <f>IFERROR(VLOOKUP(Health!$C49, 'All Indicators - Breakdown'!$C:$GQ, G$1, FALSE), " ")</f>
        <v>2</v>
      </c>
      <c r="H49" s="21">
        <f>IFERROR(VLOOKUP(Health!$C49, 'All Indicators - Breakdown'!$C:$GQ, H$1, FALSE), " ")</f>
        <v>1</v>
      </c>
      <c r="I49" s="21">
        <f>IFERROR(VLOOKUP(Health!$C49, 'All Indicators - Breakdown'!$C:$GQ, I$1, FALSE), " ")</f>
        <v>2</v>
      </c>
      <c r="J49" s="21">
        <f>IFERROR(VLOOKUP(Health!$C49, 'All Indicators - Breakdown'!$C:$GQ, J$1, FALSE), " ")</f>
        <v>3</v>
      </c>
      <c r="K49" s="21">
        <f>IFERROR(VLOOKUP(Health!$C49, 'All Indicators - Breakdown'!$C:$GQ, K$1, FALSE), " ")</f>
        <v>3</v>
      </c>
      <c r="L49" s="21">
        <f>IFERROR(VLOOKUP(Health!$C49, 'All Indicators - Breakdown'!$C:$GQ, L$1, FALSE), " ")</f>
        <v>1</v>
      </c>
      <c r="M49" s="21">
        <f>IFERROR(VLOOKUP($C49, 'All Indicators - Breakdown'!$C:$HE, M$1, FALSE), " ")</f>
        <v>4</v>
      </c>
      <c r="N49" s="21">
        <f>IFERROR(VLOOKUP($C49, 'All Indicators - Breakdown'!$C:$IU, N$1, FALSE), " ")</f>
        <v>1</v>
      </c>
      <c r="O49" s="21">
        <f t="shared" si="7"/>
        <v>4</v>
      </c>
      <c r="P49" s="21">
        <f t="shared" si="7"/>
        <v>3</v>
      </c>
      <c r="Q49" s="21">
        <f t="shared" si="7"/>
        <v>3</v>
      </c>
      <c r="R49" s="21">
        <f t="shared" si="7"/>
        <v>3</v>
      </c>
      <c r="S49" s="21">
        <f t="shared" si="7"/>
        <v>2</v>
      </c>
      <c r="T49" s="21">
        <f t="shared" si="7"/>
        <v>2</v>
      </c>
      <c r="U49" s="21">
        <f t="shared" si="7"/>
        <v>1</v>
      </c>
      <c r="V49" s="21">
        <f t="shared" si="7"/>
        <v>1</v>
      </c>
      <c r="W49" s="21">
        <f t="shared" si="3"/>
        <v>1</v>
      </c>
    </row>
    <row r="50" spans="1:23" ht="16.3" thickTop="1" thickBot="1" x14ac:dyDescent="0.3">
      <c r="A50" s="20" t="s">
        <v>225</v>
      </c>
      <c r="B50" s="20" t="s">
        <v>236</v>
      </c>
      <c r="C50" s="20" t="s">
        <v>237</v>
      </c>
      <c r="D50" s="10">
        <f t="shared" si="1"/>
        <v>3</v>
      </c>
      <c r="E50" s="35">
        <f t="shared" si="2"/>
        <v>3</v>
      </c>
      <c r="F50" s="21">
        <f>IFERROR(VLOOKUP(Health!$C50, 'All Indicators - Breakdown'!$C:$GQ, F$1, FALSE), " ")</f>
        <v>3</v>
      </c>
      <c r="G50" s="21">
        <f>IFERROR(VLOOKUP(Health!$C50, 'All Indicators - Breakdown'!$C:$GQ, G$1, FALSE), " ")</f>
        <v>1</v>
      </c>
      <c r="H50" s="21">
        <f>IFERROR(VLOOKUP(Health!$C50, 'All Indicators - Breakdown'!$C:$GQ, H$1, FALSE), " ")</f>
        <v>1</v>
      </c>
      <c r="I50" s="21">
        <f>IFERROR(VLOOKUP(Health!$C50, 'All Indicators - Breakdown'!$C:$GQ, I$1, FALSE), " ")</f>
        <v>2</v>
      </c>
      <c r="J50" s="21">
        <f>IFERROR(VLOOKUP(Health!$C50, 'All Indicators - Breakdown'!$C:$GQ, J$1, FALSE), " ")</f>
        <v>3</v>
      </c>
      <c r="K50" s="21">
        <f>IFERROR(VLOOKUP(Health!$C50, 'All Indicators - Breakdown'!$C:$GQ, K$1, FALSE), " ")</f>
        <v>1</v>
      </c>
      <c r="L50" s="21">
        <f>IFERROR(VLOOKUP(Health!$C50, 'All Indicators - Breakdown'!$C:$GQ, L$1, FALSE), " ")</f>
        <v>1</v>
      </c>
      <c r="M50" s="21">
        <f>IFERROR(VLOOKUP($C50, 'All Indicators - Breakdown'!$C:$HE, M$1, FALSE), " ")</f>
        <v>4</v>
      </c>
      <c r="N50" s="21">
        <f>IFERROR(VLOOKUP($C50, 'All Indicators - Breakdown'!$C:$IU, N$1, FALSE), " ")</f>
        <v>1</v>
      </c>
      <c r="O50" s="21">
        <f t="shared" si="7"/>
        <v>4</v>
      </c>
      <c r="P50" s="21">
        <f t="shared" si="7"/>
        <v>3</v>
      </c>
      <c r="Q50" s="21">
        <f t="shared" si="7"/>
        <v>3</v>
      </c>
      <c r="R50" s="21">
        <f t="shared" si="7"/>
        <v>2</v>
      </c>
      <c r="S50" s="21">
        <f t="shared" si="7"/>
        <v>1</v>
      </c>
      <c r="T50" s="21">
        <f t="shared" si="7"/>
        <v>1</v>
      </c>
      <c r="U50" s="21">
        <f t="shared" si="7"/>
        <v>1</v>
      </c>
      <c r="V50" s="21">
        <f t="shared" si="7"/>
        <v>1</v>
      </c>
      <c r="W50" s="21">
        <f t="shared" si="3"/>
        <v>1</v>
      </c>
    </row>
    <row r="51" spans="1:23" ht="16.3" thickTop="1" thickBot="1" x14ac:dyDescent="0.3">
      <c r="A51" s="20" t="s">
        <v>225</v>
      </c>
      <c r="B51" s="20" t="s">
        <v>238</v>
      </c>
      <c r="C51" s="20" t="s">
        <v>239</v>
      </c>
      <c r="D51" s="10">
        <f t="shared" si="1"/>
        <v>3</v>
      </c>
      <c r="E51" s="35">
        <f t="shared" si="2"/>
        <v>3</v>
      </c>
      <c r="F51" s="21">
        <f>IFERROR(VLOOKUP(Health!$C51, 'All Indicators - Breakdown'!$C:$GQ, F$1, FALSE), " ")</f>
        <v>3</v>
      </c>
      <c r="G51" s="21">
        <f>IFERROR(VLOOKUP(Health!$C51, 'All Indicators - Breakdown'!$C:$GQ, G$1, FALSE), " ")</f>
        <v>2</v>
      </c>
      <c r="H51" s="21">
        <f>IFERROR(VLOOKUP(Health!$C51, 'All Indicators - Breakdown'!$C:$GQ, H$1, FALSE), " ")</f>
        <v>1</v>
      </c>
      <c r="I51" s="21">
        <f>IFERROR(VLOOKUP(Health!$C51, 'All Indicators - Breakdown'!$C:$GQ, I$1, FALSE), " ")</f>
        <v>2</v>
      </c>
      <c r="J51" s="21">
        <f>IFERROR(VLOOKUP(Health!$C51, 'All Indicators - Breakdown'!$C:$GQ, J$1, FALSE), " ")</f>
        <v>3</v>
      </c>
      <c r="K51" s="21">
        <f>IFERROR(VLOOKUP(Health!$C51, 'All Indicators - Breakdown'!$C:$GQ, K$1, FALSE), " ")</f>
        <v>1</v>
      </c>
      <c r="L51" s="21">
        <f>IFERROR(VLOOKUP(Health!$C51, 'All Indicators - Breakdown'!$C:$GQ, L$1, FALSE), " ")</f>
        <v>2</v>
      </c>
      <c r="M51" s="21">
        <f>IFERROR(VLOOKUP($C51, 'All Indicators - Breakdown'!$C:$HE, M$1, FALSE), " ")</f>
        <v>4</v>
      </c>
      <c r="N51" s="21">
        <f>IFERROR(VLOOKUP($C51, 'All Indicators - Breakdown'!$C:$IU, N$1, FALSE), " ")</f>
        <v>1</v>
      </c>
      <c r="O51" s="21">
        <f t="shared" si="7"/>
        <v>4</v>
      </c>
      <c r="P51" s="21">
        <f t="shared" si="7"/>
        <v>3</v>
      </c>
      <c r="Q51" s="21">
        <f t="shared" si="7"/>
        <v>3</v>
      </c>
      <c r="R51" s="21">
        <f t="shared" si="7"/>
        <v>2</v>
      </c>
      <c r="S51" s="21">
        <f t="shared" si="7"/>
        <v>2</v>
      </c>
      <c r="T51" s="21">
        <f t="shared" si="7"/>
        <v>2</v>
      </c>
      <c r="U51" s="21">
        <f t="shared" si="7"/>
        <v>1</v>
      </c>
      <c r="V51" s="21">
        <f t="shared" si="7"/>
        <v>1</v>
      </c>
      <c r="W51" s="21">
        <f t="shared" si="3"/>
        <v>1</v>
      </c>
    </row>
    <row r="52" spans="1:23" ht="16.3" thickTop="1" thickBot="1" x14ac:dyDescent="0.3">
      <c r="A52" s="20" t="s">
        <v>240</v>
      </c>
      <c r="B52" s="20" t="s">
        <v>241</v>
      </c>
      <c r="C52" s="20" t="s">
        <v>242</v>
      </c>
      <c r="D52" s="10">
        <f t="shared" si="1"/>
        <v>3</v>
      </c>
      <c r="E52" s="35">
        <f t="shared" si="2"/>
        <v>2.5</v>
      </c>
      <c r="F52" s="21">
        <f>IFERROR(VLOOKUP(Health!$C52, 'All Indicators - Breakdown'!$C:$GQ, F$1, FALSE), " ")</f>
        <v>3</v>
      </c>
      <c r="G52" s="21">
        <f>IFERROR(VLOOKUP(Health!$C52, 'All Indicators - Breakdown'!$C:$GQ, G$1, FALSE), " ")</f>
        <v>1</v>
      </c>
      <c r="H52" s="21">
        <f>IFERROR(VLOOKUP(Health!$C52, 'All Indicators - Breakdown'!$C:$GQ, H$1, FALSE), " ")</f>
        <v>1</v>
      </c>
      <c r="I52" s="21">
        <f>IFERROR(VLOOKUP(Health!$C52, 'All Indicators - Breakdown'!$C:$GQ, I$1, FALSE), " ")</f>
        <v>1</v>
      </c>
      <c r="J52" s="21">
        <f>IFERROR(VLOOKUP(Health!$C52, 'All Indicators - Breakdown'!$C:$GQ, J$1, FALSE), " ")</f>
        <v>2</v>
      </c>
      <c r="K52" s="21">
        <f>IFERROR(VLOOKUP(Health!$C52, 'All Indicators - Breakdown'!$C:$GQ, K$1, FALSE), " ")</f>
        <v>3</v>
      </c>
      <c r="L52" s="21">
        <f>IFERROR(VLOOKUP(Health!$C52, 'All Indicators - Breakdown'!$C:$GQ, L$1, FALSE), " ")</f>
        <v>1</v>
      </c>
      <c r="M52" s="21">
        <f>IFERROR(VLOOKUP($C52, 'All Indicators - Breakdown'!$C:$HE, M$1, FALSE), " ")</f>
        <v>2</v>
      </c>
      <c r="N52" s="21">
        <f>IFERROR(VLOOKUP($C52, 'All Indicators - Breakdown'!$C:$IU, N$1, FALSE), " ")</f>
        <v>1</v>
      </c>
      <c r="O52" s="21">
        <f t="shared" si="7"/>
        <v>3</v>
      </c>
      <c r="P52" s="21">
        <f t="shared" si="7"/>
        <v>3</v>
      </c>
      <c r="Q52" s="21">
        <f t="shared" si="7"/>
        <v>2</v>
      </c>
      <c r="R52" s="21">
        <f t="shared" si="7"/>
        <v>2</v>
      </c>
      <c r="S52" s="21">
        <f t="shared" si="7"/>
        <v>1</v>
      </c>
      <c r="T52" s="21">
        <f t="shared" si="7"/>
        <v>1</v>
      </c>
      <c r="U52" s="21">
        <f t="shared" si="7"/>
        <v>1</v>
      </c>
      <c r="V52" s="21">
        <f t="shared" si="7"/>
        <v>1</v>
      </c>
      <c r="W52" s="21">
        <f t="shared" si="3"/>
        <v>1</v>
      </c>
    </row>
    <row r="53" spans="1:23" ht="16.3" thickTop="1" thickBot="1" x14ac:dyDescent="0.3">
      <c r="A53" s="20" t="s">
        <v>240</v>
      </c>
      <c r="B53" s="20" t="s">
        <v>243</v>
      </c>
      <c r="C53" s="20" t="s">
        <v>244</v>
      </c>
      <c r="D53" s="10">
        <f t="shared" si="1"/>
        <v>2</v>
      </c>
      <c r="E53" s="35">
        <f t="shared" si="2"/>
        <v>2.2999999999999998</v>
      </c>
      <c r="F53" s="21">
        <f>IFERROR(VLOOKUP(Health!$C53, 'All Indicators - Breakdown'!$C:$GQ, F$1, FALSE), " ")</f>
        <v>2</v>
      </c>
      <c r="G53" s="21">
        <f>IFERROR(VLOOKUP(Health!$C53, 'All Indicators - Breakdown'!$C:$GQ, G$1, FALSE), " ")</f>
        <v>1</v>
      </c>
      <c r="H53" s="21">
        <f>IFERROR(VLOOKUP(Health!$C53, 'All Indicators - Breakdown'!$C:$GQ, H$1, FALSE), " ")</f>
        <v>1</v>
      </c>
      <c r="I53" s="21">
        <f>IFERROR(VLOOKUP(Health!$C53, 'All Indicators - Breakdown'!$C:$GQ, I$1, FALSE), " ")</f>
        <v>2</v>
      </c>
      <c r="J53" s="21">
        <f>IFERROR(VLOOKUP(Health!$C53, 'All Indicators - Breakdown'!$C:$GQ, J$1, FALSE), " ")</f>
        <v>2</v>
      </c>
      <c r="K53" s="21">
        <f>IFERROR(VLOOKUP(Health!$C53, 'All Indicators - Breakdown'!$C:$GQ, K$1, FALSE), " ")</f>
        <v>3</v>
      </c>
      <c r="L53" s="21">
        <f>IFERROR(VLOOKUP(Health!$C53, 'All Indicators - Breakdown'!$C:$GQ, L$1, FALSE), " ")</f>
        <v>1</v>
      </c>
      <c r="M53" s="21">
        <f>IFERROR(VLOOKUP($C53, 'All Indicators - Breakdown'!$C:$HE, M$1, FALSE), " ")</f>
        <v>2</v>
      </c>
      <c r="N53" s="21">
        <f>IFERROR(VLOOKUP($C53, 'All Indicators - Breakdown'!$C:$IU, N$1, FALSE), " ")</f>
        <v>1</v>
      </c>
      <c r="O53" s="21">
        <f t="shared" si="7"/>
        <v>3</v>
      </c>
      <c r="P53" s="21">
        <f t="shared" si="7"/>
        <v>2</v>
      </c>
      <c r="Q53" s="21">
        <f t="shared" si="7"/>
        <v>2</v>
      </c>
      <c r="R53" s="21">
        <f t="shared" si="7"/>
        <v>2</v>
      </c>
      <c r="S53" s="21">
        <f t="shared" si="7"/>
        <v>2</v>
      </c>
      <c r="T53" s="21">
        <f t="shared" si="7"/>
        <v>1</v>
      </c>
      <c r="U53" s="21">
        <f t="shared" si="7"/>
        <v>1</v>
      </c>
      <c r="V53" s="21">
        <f t="shared" si="7"/>
        <v>1</v>
      </c>
      <c r="W53" s="21">
        <f t="shared" si="3"/>
        <v>1</v>
      </c>
    </row>
    <row r="54" spans="1:23" ht="16.3" thickTop="1" thickBot="1" x14ac:dyDescent="0.3">
      <c r="A54" s="20" t="s">
        <v>240</v>
      </c>
      <c r="B54" s="20" t="s">
        <v>245</v>
      </c>
      <c r="C54" s="20" t="s">
        <v>246</v>
      </c>
      <c r="D54" s="10">
        <f t="shared" si="1"/>
        <v>3</v>
      </c>
      <c r="E54" s="35">
        <f t="shared" si="2"/>
        <v>2.5</v>
      </c>
      <c r="F54" s="21">
        <f>IFERROR(VLOOKUP(Health!$C54, 'All Indicators - Breakdown'!$C:$GQ, F$1, FALSE), " ")</f>
        <v>3</v>
      </c>
      <c r="G54" s="21">
        <f>IFERROR(VLOOKUP(Health!$C54, 'All Indicators - Breakdown'!$C:$GQ, G$1, FALSE), " ")</f>
        <v>1</v>
      </c>
      <c r="H54" s="21">
        <f>IFERROR(VLOOKUP(Health!$C54, 'All Indicators - Breakdown'!$C:$GQ, H$1, FALSE), " ")</f>
        <v>1</v>
      </c>
      <c r="I54" s="21">
        <f>IFERROR(VLOOKUP(Health!$C54, 'All Indicators - Breakdown'!$C:$GQ, I$1, FALSE), " ")</f>
        <v>2</v>
      </c>
      <c r="J54" s="21">
        <f>IFERROR(VLOOKUP(Health!$C54, 'All Indicators - Breakdown'!$C:$GQ, J$1, FALSE), " ")</f>
        <v>2</v>
      </c>
      <c r="K54" s="21">
        <f>IFERROR(VLOOKUP(Health!$C54, 'All Indicators - Breakdown'!$C:$GQ, K$1, FALSE), " ")</f>
        <v>3</v>
      </c>
      <c r="L54" s="21">
        <f>IFERROR(VLOOKUP(Health!$C54, 'All Indicators - Breakdown'!$C:$GQ, L$1, FALSE), " ")</f>
        <v>1</v>
      </c>
      <c r="M54" s="21">
        <f>IFERROR(VLOOKUP($C54, 'All Indicators - Breakdown'!$C:$HE, M$1, FALSE), " ")</f>
        <v>2</v>
      </c>
      <c r="N54" s="21">
        <f>IFERROR(VLOOKUP($C54, 'All Indicators - Breakdown'!$C:$IU, N$1, FALSE), " ")</f>
        <v>1</v>
      </c>
      <c r="O54" s="21">
        <f t="shared" ref="O54:V63" si="8">LARGE($F54:$N54,O$1)</f>
        <v>3</v>
      </c>
      <c r="P54" s="21">
        <f t="shared" si="8"/>
        <v>3</v>
      </c>
      <c r="Q54" s="21">
        <f t="shared" si="8"/>
        <v>2</v>
      </c>
      <c r="R54" s="21">
        <f t="shared" si="8"/>
        <v>2</v>
      </c>
      <c r="S54" s="21">
        <f t="shared" si="8"/>
        <v>2</v>
      </c>
      <c r="T54" s="21">
        <f t="shared" si="8"/>
        <v>1</v>
      </c>
      <c r="U54" s="21">
        <f t="shared" si="8"/>
        <v>1</v>
      </c>
      <c r="V54" s="21">
        <f t="shared" si="8"/>
        <v>1</v>
      </c>
      <c r="W54" s="21">
        <f t="shared" si="3"/>
        <v>1</v>
      </c>
    </row>
    <row r="55" spans="1:23" ht="16.3" thickTop="1" thickBot="1" x14ac:dyDescent="0.3">
      <c r="A55" s="20" t="s">
        <v>240</v>
      </c>
      <c r="B55" s="20" t="s">
        <v>247</v>
      </c>
      <c r="C55" s="20" t="s">
        <v>248</v>
      </c>
      <c r="D55" s="10">
        <f t="shared" si="1"/>
        <v>2</v>
      </c>
      <c r="E55" s="35">
        <f t="shared" si="2"/>
        <v>2.2999999999999998</v>
      </c>
      <c r="F55" s="21">
        <f>IFERROR(VLOOKUP(Health!$C55, 'All Indicators - Breakdown'!$C:$GQ, F$1, FALSE), " ")</f>
        <v>2</v>
      </c>
      <c r="G55" s="21">
        <f>IFERROR(VLOOKUP(Health!$C55, 'All Indicators - Breakdown'!$C:$GQ, G$1, FALSE), " ")</f>
        <v>1</v>
      </c>
      <c r="H55" s="21">
        <f>IFERROR(VLOOKUP(Health!$C55, 'All Indicators - Breakdown'!$C:$GQ, H$1, FALSE), " ")</f>
        <v>1</v>
      </c>
      <c r="I55" s="21">
        <f>IFERROR(VLOOKUP(Health!$C55, 'All Indicators - Breakdown'!$C:$GQ, I$1, FALSE), " ")</f>
        <v>2</v>
      </c>
      <c r="J55" s="21">
        <f>IFERROR(VLOOKUP(Health!$C55, 'All Indicators - Breakdown'!$C:$GQ, J$1, FALSE), " ")</f>
        <v>2</v>
      </c>
      <c r="K55" s="21">
        <f>IFERROR(VLOOKUP(Health!$C55, 'All Indicators - Breakdown'!$C:$GQ, K$1, FALSE), " ")</f>
        <v>3</v>
      </c>
      <c r="L55" s="21">
        <f>IFERROR(VLOOKUP(Health!$C55, 'All Indicators - Breakdown'!$C:$GQ, L$1, FALSE), " ")</f>
        <v>1</v>
      </c>
      <c r="M55" s="21">
        <f>IFERROR(VLOOKUP($C55, 'All Indicators - Breakdown'!$C:$HE, M$1, FALSE), " ")</f>
        <v>2</v>
      </c>
      <c r="N55" s="21">
        <f>IFERROR(VLOOKUP($C55, 'All Indicators - Breakdown'!$C:$IU, N$1, FALSE), " ")</f>
        <v>1</v>
      </c>
      <c r="O55" s="21">
        <f t="shared" si="8"/>
        <v>3</v>
      </c>
      <c r="P55" s="21">
        <f t="shared" si="8"/>
        <v>2</v>
      </c>
      <c r="Q55" s="21">
        <f t="shared" si="8"/>
        <v>2</v>
      </c>
      <c r="R55" s="21">
        <f t="shared" si="8"/>
        <v>2</v>
      </c>
      <c r="S55" s="21">
        <f t="shared" si="8"/>
        <v>2</v>
      </c>
      <c r="T55" s="21">
        <f t="shared" si="8"/>
        <v>1</v>
      </c>
      <c r="U55" s="21">
        <f t="shared" si="8"/>
        <v>1</v>
      </c>
      <c r="V55" s="21">
        <f t="shared" si="8"/>
        <v>1</v>
      </c>
      <c r="W55" s="21">
        <f t="shared" si="3"/>
        <v>1</v>
      </c>
    </row>
    <row r="56" spans="1:23" ht="16.3" thickTop="1" thickBot="1" x14ac:dyDescent="0.3">
      <c r="A56" s="20" t="s">
        <v>240</v>
      </c>
      <c r="B56" s="20" t="s">
        <v>249</v>
      </c>
      <c r="C56" s="20" t="s">
        <v>250</v>
      </c>
      <c r="D56" s="10">
        <f t="shared" si="1"/>
        <v>2</v>
      </c>
      <c r="E56" s="35">
        <f t="shared" si="2"/>
        <v>2.2999999999999998</v>
      </c>
      <c r="F56" s="21">
        <f>IFERROR(VLOOKUP(Health!$C56, 'All Indicators - Breakdown'!$C:$GQ, F$1, FALSE), " ")</f>
        <v>2</v>
      </c>
      <c r="G56" s="21">
        <f>IFERROR(VLOOKUP(Health!$C56, 'All Indicators - Breakdown'!$C:$GQ, G$1, FALSE), " ")</f>
        <v>2</v>
      </c>
      <c r="H56" s="21">
        <f>IFERROR(VLOOKUP(Health!$C56, 'All Indicators - Breakdown'!$C:$GQ, H$1, FALSE), " ")</f>
        <v>1</v>
      </c>
      <c r="I56" s="21">
        <f>IFERROR(VLOOKUP(Health!$C56, 'All Indicators - Breakdown'!$C:$GQ, I$1, FALSE), " ")</f>
        <v>2</v>
      </c>
      <c r="J56" s="21">
        <f>IFERROR(VLOOKUP(Health!$C56, 'All Indicators - Breakdown'!$C:$GQ, J$1, FALSE), " ")</f>
        <v>2</v>
      </c>
      <c r="K56" s="21">
        <f>IFERROR(VLOOKUP(Health!$C56, 'All Indicators - Breakdown'!$C:$GQ, K$1, FALSE), " ")</f>
        <v>3</v>
      </c>
      <c r="L56" s="21">
        <f>IFERROR(VLOOKUP(Health!$C56, 'All Indicators - Breakdown'!$C:$GQ, L$1, FALSE), " ")</f>
        <v>1</v>
      </c>
      <c r="M56" s="21">
        <f>IFERROR(VLOOKUP($C56, 'All Indicators - Breakdown'!$C:$HE, M$1, FALSE), " ")</f>
        <v>2</v>
      </c>
      <c r="N56" s="21">
        <f>IFERROR(VLOOKUP($C56, 'All Indicators - Breakdown'!$C:$IU, N$1, FALSE), " ")</f>
        <v>1</v>
      </c>
      <c r="O56" s="21">
        <f t="shared" si="8"/>
        <v>3</v>
      </c>
      <c r="P56" s="21">
        <f t="shared" si="8"/>
        <v>2</v>
      </c>
      <c r="Q56" s="21">
        <f t="shared" si="8"/>
        <v>2</v>
      </c>
      <c r="R56" s="21">
        <f t="shared" si="8"/>
        <v>2</v>
      </c>
      <c r="S56" s="21">
        <f t="shared" si="8"/>
        <v>2</v>
      </c>
      <c r="T56" s="21">
        <f t="shared" si="8"/>
        <v>2</v>
      </c>
      <c r="U56" s="21">
        <f t="shared" si="8"/>
        <v>1</v>
      </c>
      <c r="V56" s="21">
        <f t="shared" si="8"/>
        <v>1</v>
      </c>
      <c r="W56" s="21">
        <f t="shared" si="3"/>
        <v>1</v>
      </c>
    </row>
    <row r="57" spans="1:23" ht="16.3" thickTop="1" thickBot="1" x14ac:dyDescent="0.3">
      <c r="A57" s="20" t="s">
        <v>240</v>
      </c>
      <c r="B57" s="20" t="s">
        <v>251</v>
      </c>
      <c r="C57" s="20" t="s">
        <v>252</v>
      </c>
      <c r="D57" s="10">
        <f t="shared" si="1"/>
        <v>2</v>
      </c>
      <c r="E57" s="35">
        <f t="shared" si="2"/>
        <v>2.2999999999999998</v>
      </c>
      <c r="F57" s="21">
        <f>IFERROR(VLOOKUP(Health!$C57, 'All Indicators - Breakdown'!$C:$GQ, F$1, FALSE), " ")</f>
        <v>2</v>
      </c>
      <c r="G57" s="21">
        <f>IFERROR(VLOOKUP(Health!$C57, 'All Indicators - Breakdown'!$C:$GQ, G$1, FALSE), " ")</f>
        <v>1</v>
      </c>
      <c r="H57" s="21">
        <f>IFERROR(VLOOKUP(Health!$C57, 'All Indicators - Breakdown'!$C:$GQ, H$1, FALSE), " ")</f>
        <v>1</v>
      </c>
      <c r="I57" s="21">
        <f>IFERROR(VLOOKUP(Health!$C57, 'All Indicators - Breakdown'!$C:$GQ, I$1, FALSE), " ")</f>
        <v>2</v>
      </c>
      <c r="J57" s="21">
        <f>IFERROR(VLOOKUP(Health!$C57, 'All Indicators - Breakdown'!$C:$GQ, J$1, FALSE), " ")</f>
        <v>2</v>
      </c>
      <c r="K57" s="21">
        <f>IFERROR(VLOOKUP(Health!$C57, 'All Indicators - Breakdown'!$C:$GQ, K$1, FALSE), " ")</f>
        <v>3</v>
      </c>
      <c r="L57" s="21">
        <f>IFERROR(VLOOKUP(Health!$C57, 'All Indicators - Breakdown'!$C:$GQ, L$1, FALSE), " ")</f>
        <v>1</v>
      </c>
      <c r="M57" s="21">
        <f>IFERROR(VLOOKUP($C57, 'All Indicators - Breakdown'!$C:$HE, M$1, FALSE), " ")</f>
        <v>2</v>
      </c>
      <c r="N57" s="21">
        <f>IFERROR(VLOOKUP($C57, 'All Indicators - Breakdown'!$C:$IU, N$1, FALSE), " ")</f>
        <v>1</v>
      </c>
      <c r="O57" s="21">
        <f t="shared" si="8"/>
        <v>3</v>
      </c>
      <c r="P57" s="21">
        <f t="shared" si="8"/>
        <v>2</v>
      </c>
      <c r="Q57" s="21">
        <f t="shared" si="8"/>
        <v>2</v>
      </c>
      <c r="R57" s="21">
        <f t="shared" si="8"/>
        <v>2</v>
      </c>
      <c r="S57" s="21">
        <f t="shared" si="8"/>
        <v>2</v>
      </c>
      <c r="T57" s="21">
        <f t="shared" si="8"/>
        <v>1</v>
      </c>
      <c r="U57" s="21">
        <f t="shared" si="8"/>
        <v>1</v>
      </c>
      <c r="V57" s="21">
        <f t="shared" si="8"/>
        <v>1</v>
      </c>
      <c r="W57" s="21">
        <f t="shared" si="3"/>
        <v>1</v>
      </c>
    </row>
    <row r="58" spans="1:23" ht="16.3" thickTop="1" thickBot="1" x14ac:dyDescent="0.3">
      <c r="A58" s="20" t="s">
        <v>240</v>
      </c>
      <c r="B58" s="20" t="s">
        <v>253</v>
      </c>
      <c r="C58" s="20" t="s">
        <v>254</v>
      </c>
      <c r="D58" s="10">
        <f t="shared" si="1"/>
        <v>2</v>
      </c>
      <c r="E58" s="35">
        <f t="shared" si="2"/>
        <v>2.2999999999999998</v>
      </c>
      <c r="F58" s="21">
        <f>IFERROR(VLOOKUP(Health!$C58, 'All Indicators - Breakdown'!$C:$GQ, F$1, FALSE), " ")</f>
        <v>2</v>
      </c>
      <c r="G58" s="21">
        <f>IFERROR(VLOOKUP(Health!$C58, 'All Indicators - Breakdown'!$C:$GQ, G$1, FALSE), " ")</f>
        <v>1</v>
      </c>
      <c r="H58" s="21">
        <f>IFERROR(VLOOKUP(Health!$C58, 'All Indicators - Breakdown'!$C:$GQ, H$1, FALSE), " ")</f>
        <v>1</v>
      </c>
      <c r="I58" s="21">
        <f>IFERROR(VLOOKUP(Health!$C58, 'All Indicators - Breakdown'!$C:$GQ, I$1, FALSE), " ")</f>
        <v>2</v>
      </c>
      <c r="J58" s="21">
        <f>IFERROR(VLOOKUP(Health!$C58, 'All Indicators - Breakdown'!$C:$GQ, J$1, FALSE), " ")</f>
        <v>2</v>
      </c>
      <c r="K58" s="21">
        <f>IFERROR(VLOOKUP(Health!$C58, 'All Indicators - Breakdown'!$C:$GQ, K$1, FALSE), " ")</f>
        <v>3</v>
      </c>
      <c r="L58" s="21">
        <f>IFERROR(VLOOKUP(Health!$C58, 'All Indicators - Breakdown'!$C:$GQ, L$1, FALSE), " ")</f>
        <v>1</v>
      </c>
      <c r="M58" s="21">
        <f>IFERROR(VLOOKUP($C58, 'All Indicators - Breakdown'!$C:$HE, M$1, FALSE), " ")</f>
        <v>2</v>
      </c>
      <c r="N58" s="21">
        <f>IFERROR(VLOOKUP($C58, 'All Indicators - Breakdown'!$C:$IU, N$1, FALSE), " ")</f>
        <v>1</v>
      </c>
      <c r="O58" s="21">
        <f t="shared" si="8"/>
        <v>3</v>
      </c>
      <c r="P58" s="21">
        <f t="shared" si="8"/>
        <v>2</v>
      </c>
      <c r="Q58" s="21">
        <f t="shared" si="8"/>
        <v>2</v>
      </c>
      <c r="R58" s="21">
        <f t="shared" si="8"/>
        <v>2</v>
      </c>
      <c r="S58" s="21">
        <f t="shared" si="8"/>
        <v>2</v>
      </c>
      <c r="T58" s="21">
        <f t="shared" si="8"/>
        <v>1</v>
      </c>
      <c r="U58" s="21">
        <f t="shared" si="8"/>
        <v>1</v>
      </c>
      <c r="V58" s="21">
        <f t="shared" si="8"/>
        <v>1</v>
      </c>
      <c r="W58" s="21">
        <f t="shared" si="3"/>
        <v>1</v>
      </c>
    </row>
    <row r="59" spans="1:23" ht="16.3" thickTop="1" thickBot="1" x14ac:dyDescent="0.3">
      <c r="A59" s="20" t="s">
        <v>240</v>
      </c>
      <c r="B59" s="20" t="s">
        <v>255</v>
      </c>
      <c r="C59" s="20" t="s">
        <v>256</v>
      </c>
      <c r="D59" s="10">
        <f t="shared" si="1"/>
        <v>3</v>
      </c>
      <c r="E59" s="35">
        <f t="shared" si="2"/>
        <v>2.5</v>
      </c>
      <c r="F59" s="21">
        <f>IFERROR(VLOOKUP(Health!$C59, 'All Indicators - Breakdown'!$C:$GQ, F$1, FALSE), " ")</f>
        <v>3</v>
      </c>
      <c r="G59" s="21">
        <f>IFERROR(VLOOKUP(Health!$C59, 'All Indicators - Breakdown'!$C:$GQ, G$1, FALSE), " ")</f>
        <v>1</v>
      </c>
      <c r="H59" s="21">
        <f>IFERROR(VLOOKUP(Health!$C59, 'All Indicators - Breakdown'!$C:$GQ, H$1, FALSE), " ")</f>
        <v>1</v>
      </c>
      <c r="I59" s="21">
        <f>IFERROR(VLOOKUP(Health!$C59, 'All Indicators - Breakdown'!$C:$GQ, I$1, FALSE), " ")</f>
        <v>2</v>
      </c>
      <c r="J59" s="21">
        <f>IFERROR(VLOOKUP(Health!$C59, 'All Indicators - Breakdown'!$C:$GQ, J$1, FALSE), " ")</f>
        <v>2</v>
      </c>
      <c r="K59" s="21">
        <f>IFERROR(VLOOKUP(Health!$C59, 'All Indicators - Breakdown'!$C:$GQ, K$1, FALSE), " ")</f>
        <v>3</v>
      </c>
      <c r="L59" s="21">
        <f>IFERROR(VLOOKUP(Health!$C59, 'All Indicators - Breakdown'!$C:$GQ, L$1, FALSE), " ")</f>
        <v>1</v>
      </c>
      <c r="M59" s="21">
        <f>IFERROR(VLOOKUP($C59, 'All Indicators - Breakdown'!$C:$HE, M$1, FALSE), " ")</f>
        <v>2</v>
      </c>
      <c r="N59" s="21">
        <f>IFERROR(VLOOKUP($C59, 'All Indicators - Breakdown'!$C:$IU, N$1, FALSE), " ")</f>
        <v>1</v>
      </c>
      <c r="O59" s="21">
        <f t="shared" si="8"/>
        <v>3</v>
      </c>
      <c r="P59" s="21">
        <f t="shared" si="8"/>
        <v>3</v>
      </c>
      <c r="Q59" s="21">
        <f t="shared" si="8"/>
        <v>2</v>
      </c>
      <c r="R59" s="21">
        <f t="shared" si="8"/>
        <v>2</v>
      </c>
      <c r="S59" s="21">
        <f t="shared" si="8"/>
        <v>2</v>
      </c>
      <c r="T59" s="21">
        <f t="shared" si="8"/>
        <v>1</v>
      </c>
      <c r="U59" s="21">
        <f t="shared" si="8"/>
        <v>1</v>
      </c>
      <c r="V59" s="21">
        <f t="shared" si="8"/>
        <v>1</v>
      </c>
      <c r="W59" s="21">
        <f t="shared" si="3"/>
        <v>1</v>
      </c>
    </row>
    <row r="60" spans="1:23" ht="16.3" thickTop="1" thickBot="1" x14ac:dyDescent="0.3">
      <c r="A60" s="20" t="s">
        <v>240</v>
      </c>
      <c r="B60" s="20" t="s">
        <v>257</v>
      </c>
      <c r="C60" s="20" t="s">
        <v>258</v>
      </c>
      <c r="D60" s="10">
        <f t="shared" si="1"/>
        <v>2</v>
      </c>
      <c r="E60" s="35">
        <f t="shared" si="2"/>
        <v>2.2999999999999998</v>
      </c>
      <c r="F60" s="21">
        <f>IFERROR(VLOOKUP(Health!$C60, 'All Indicators - Breakdown'!$C:$GQ, F$1, FALSE), " ")</f>
        <v>2</v>
      </c>
      <c r="G60" s="21">
        <f>IFERROR(VLOOKUP(Health!$C60, 'All Indicators - Breakdown'!$C:$GQ, G$1, FALSE), " ")</f>
        <v>1</v>
      </c>
      <c r="H60" s="21">
        <f>IFERROR(VLOOKUP(Health!$C60, 'All Indicators - Breakdown'!$C:$GQ, H$1, FALSE), " ")</f>
        <v>1</v>
      </c>
      <c r="I60" s="21">
        <f>IFERROR(VLOOKUP(Health!$C60, 'All Indicators - Breakdown'!$C:$GQ, I$1, FALSE), " ")</f>
        <v>2</v>
      </c>
      <c r="J60" s="21">
        <f>IFERROR(VLOOKUP(Health!$C60, 'All Indicators - Breakdown'!$C:$GQ, J$1, FALSE), " ")</f>
        <v>2</v>
      </c>
      <c r="K60" s="21">
        <f>IFERROR(VLOOKUP(Health!$C60, 'All Indicators - Breakdown'!$C:$GQ, K$1, FALSE), " ")</f>
        <v>3</v>
      </c>
      <c r="L60" s="21">
        <f>IFERROR(VLOOKUP(Health!$C60, 'All Indicators - Breakdown'!$C:$GQ, L$1, FALSE), " ")</f>
        <v>1</v>
      </c>
      <c r="M60" s="21">
        <f>IFERROR(VLOOKUP($C60, 'All Indicators - Breakdown'!$C:$HE, M$1, FALSE), " ")</f>
        <v>2</v>
      </c>
      <c r="N60" s="21">
        <f>IFERROR(VLOOKUP($C60, 'All Indicators - Breakdown'!$C:$IU, N$1, FALSE), " ")</f>
        <v>1</v>
      </c>
      <c r="O60" s="21">
        <f t="shared" si="8"/>
        <v>3</v>
      </c>
      <c r="P60" s="21">
        <f t="shared" si="8"/>
        <v>2</v>
      </c>
      <c r="Q60" s="21">
        <f t="shared" si="8"/>
        <v>2</v>
      </c>
      <c r="R60" s="21">
        <f t="shared" si="8"/>
        <v>2</v>
      </c>
      <c r="S60" s="21">
        <f t="shared" si="8"/>
        <v>2</v>
      </c>
      <c r="T60" s="21">
        <f t="shared" si="8"/>
        <v>1</v>
      </c>
      <c r="U60" s="21">
        <f t="shared" si="8"/>
        <v>1</v>
      </c>
      <c r="V60" s="21">
        <f t="shared" si="8"/>
        <v>1</v>
      </c>
      <c r="W60" s="21">
        <f t="shared" si="3"/>
        <v>1</v>
      </c>
    </row>
    <row r="61" spans="1:23" ht="16.3" thickTop="1" thickBot="1" x14ac:dyDescent="0.3">
      <c r="A61" s="20" t="s">
        <v>240</v>
      </c>
      <c r="B61" s="20" t="s">
        <v>259</v>
      </c>
      <c r="C61" s="20" t="s">
        <v>260</v>
      </c>
      <c r="D61" s="10">
        <f t="shared" si="1"/>
        <v>3</v>
      </c>
      <c r="E61" s="35">
        <f t="shared" si="2"/>
        <v>2.8</v>
      </c>
      <c r="F61" s="21">
        <f>IFERROR(VLOOKUP(Health!$C61, 'All Indicators - Breakdown'!$C:$GQ, F$1, FALSE), " ")</f>
        <v>3</v>
      </c>
      <c r="G61" s="21">
        <f>IFERROR(VLOOKUP(Health!$C61, 'All Indicators - Breakdown'!$C:$GQ, G$1, FALSE), " ")</f>
        <v>3</v>
      </c>
      <c r="H61" s="21">
        <f>IFERROR(VLOOKUP(Health!$C61, 'All Indicators - Breakdown'!$C:$GQ, H$1, FALSE), " ")</f>
        <v>1</v>
      </c>
      <c r="I61" s="21">
        <f>IFERROR(VLOOKUP(Health!$C61, 'All Indicators - Breakdown'!$C:$GQ, I$1, FALSE), " ")</f>
        <v>2</v>
      </c>
      <c r="J61" s="21">
        <f>IFERROR(VLOOKUP(Health!$C61, 'All Indicators - Breakdown'!$C:$GQ, J$1, FALSE), " ")</f>
        <v>2</v>
      </c>
      <c r="K61" s="21">
        <f>IFERROR(VLOOKUP(Health!$C61, 'All Indicators - Breakdown'!$C:$GQ, K$1, FALSE), " ")</f>
        <v>3</v>
      </c>
      <c r="L61" s="21">
        <f>IFERROR(VLOOKUP(Health!$C61, 'All Indicators - Breakdown'!$C:$GQ, L$1, FALSE), " ")</f>
        <v>2</v>
      </c>
      <c r="M61" s="21">
        <f>IFERROR(VLOOKUP($C61, 'All Indicators - Breakdown'!$C:$HE, M$1, FALSE), " ")</f>
        <v>2</v>
      </c>
      <c r="N61" s="21">
        <f>IFERROR(VLOOKUP($C61, 'All Indicators - Breakdown'!$C:$IU, N$1, FALSE), " ")</f>
        <v>1</v>
      </c>
      <c r="O61" s="21">
        <f t="shared" si="8"/>
        <v>3</v>
      </c>
      <c r="P61" s="21">
        <f t="shared" si="8"/>
        <v>3</v>
      </c>
      <c r="Q61" s="21">
        <f t="shared" si="8"/>
        <v>3</v>
      </c>
      <c r="R61" s="21">
        <f t="shared" si="8"/>
        <v>2</v>
      </c>
      <c r="S61" s="21">
        <f t="shared" si="8"/>
        <v>2</v>
      </c>
      <c r="T61" s="21">
        <f t="shared" si="8"/>
        <v>2</v>
      </c>
      <c r="U61" s="21">
        <f t="shared" si="8"/>
        <v>2</v>
      </c>
      <c r="V61" s="21">
        <f t="shared" si="8"/>
        <v>1</v>
      </c>
      <c r="W61" s="21">
        <f t="shared" si="3"/>
        <v>1</v>
      </c>
    </row>
    <row r="62" spans="1:23" ht="16.3" thickTop="1" thickBot="1" x14ac:dyDescent="0.3">
      <c r="A62" s="20" t="s">
        <v>240</v>
      </c>
      <c r="B62" s="20" t="s">
        <v>261</v>
      </c>
      <c r="C62" s="20" t="s">
        <v>262</v>
      </c>
      <c r="D62" s="10">
        <f t="shared" si="1"/>
        <v>3</v>
      </c>
      <c r="E62" s="35">
        <f t="shared" si="2"/>
        <v>2.8</v>
      </c>
      <c r="F62" s="21">
        <f>IFERROR(VLOOKUP(Health!$C62, 'All Indicators - Breakdown'!$C:$GQ, F$1, FALSE), " ")</f>
        <v>3</v>
      </c>
      <c r="G62" s="21">
        <f>IFERROR(VLOOKUP(Health!$C62, 'All Indicators - Breakdown'!$C:$GQ, G$1, FALSE), " ")</f>
        <v>1</v>
      </c>
      <c r="H62" s="21">
        <f>IFERROR(VLOOKUP(Health!$C62, 'All Indicators - Breakdown'!$C:$GQ, H$1, FALSE), " ")</f>
        <v>1</v>
      </c>
      <c r="I62" s="21">
        <f>IFERROR(VLOOKUP(Health!$C62, 'All Indicators - Breakdown'!$C:$GQ, I$1, FALSE), " ")</f>
        <v>2</v>
      </c>
      <c r="J62" s="21">
        <f>IFERROR(VLOOKUP(Health!$C62, 'All Indicators - Breakdown'!$C:$GQ, J$1, FALSE), " ")</f>
        <v>3</v>
      </c>
      <c r="K62" s="21">
        <f>IFERROR(VLOOKUP(Health!$C62, 'All Indicators - Breakdown'!$C:$GQ, K$1, FALSE), " ")</f>
        <v>3</v>
      </c>
      <c r="L62" s="21">
        <f>IFERROR(VLOOKUP(Health!$C62, 'All Indicators - Breakdown'!$C:$GQ, L$1, FALSE), " ")</f>
        <v>1</v>
      </c>
      <c r="M62" s="21">
        <f>IFERROR(VLOOKUP($C62, 'All Indicators - Breakdown'!$C:$HE, M$1, FALSE), " ")</f>
        <v>2</v>
      </c>
      <c r="N62" s="21">
        <f>IFERROR(VLOOKUP($C62, 'All Indicators - Breakdown'!$C:$IU, N$1, FALSE), " ")</f>
        <v>1</v>
      </c>
      <c r="O62" s="21">
        <f t="shared" si="8"/>
        <v>3</v>
      </c>
      <c r="P62" s="21">
        <f t="shared" si="8"/>
        <v>3</v>
      </c>
      <c r="Q62" s="21">
        <f t="shared" si="8"/>
        <v>3</v>
      </c>
      <c r="R62" s="21">
        <f t="shared" si="8"/>
        <v>2</v>
      </c>
      <c r="S62" s="21">
        <f t="shared" si="8"/>
        <v>2</v>
      </c>
      <c r="T62" s="21">
        <f t="shared" si="8"/>
        <v>1</v>
      </c>
      <c r="U62" s="21">
        <f t="shared" si="8"/>
        <v>1</v>
      </c>
      <c r="V62" s="21">
        <f t="shared" si="8"/>
        <v>1</v>
      </c>
      <c r="W62" s="21">
        <f t="shared" si="3"/>
        <v>1</v>
      </c>
    </row>
    <row r="63" spans="1:23" ht="16.3" thickTop="1" thickBot="1" x14ac:dyDescent="0.3">
      <c r="A63" s="20" t="s">
        <v>240</v>
      </c>
      <c r="B63" s="20" t="s">
        <v>263</v>
      </c>
      <c r="C63" s="20" t="s">
        <v>264</v>
      </c>
      <c r="D63" s="10">
        <f t="shared" si="1"/>
        <v>2</v>
      </c>
      <c r="E63" s="35">
        <f t="shared" si="2"/>
        <v>2.2999999999999998</v>
      </c>
      <c r="F63" s="21">
        <f>IFERROR(VLOOKUP(Health!$C63, 'All Indicators - Breakdown'!$C:$GQ, F$1, FALSE), " ")</f>
        <v>2</v>
      </c>
      <c r="G63" s="21">
        <f>IFERROR(VLOOKUP(Health!$C63, 'All Indicators - Breakdown'!$C:$GQ, G$1, FALSE), " ")</f>
        <v>1</v>
      </c>
      <c r="H63" s="21">
        <f>IFERROR(VLOOKUP(Health!$C63, 'All Indicators - Breakdown'!$C:$GQ, H$1, FALSE), " ")</f>
        <v>1</v>
      </c>
      <c r="I63" s="21">
        <f>IFERROR(VLOOKUP(Health!$C63, 'All Indicators - Breakdown'!$C:$GQ, I$1, FALSE), " ")</f>
        <v>2</v>
      </c>
      <c r="J63" s="21">
        <f>IFERROR(VLOOKUP(Health!$C63, 'All Indicators - Breakdown'!$C:$GQ, J$1, FALSE), " ")</f>
        <v>2</v>
      </c>
      <c r="K63" s="21">
        <f>IFERROR(VLOOKUP(Health!$C63, 'All Indicators - Breakdown'!$C:$GQ, K$1, FALSE), " ")</f>
        <v>3</v>
      </c>
      <c r="L63" s="21">
        <f>IFERROR(VLOOKUP(Health!$C63, 'All Indicators - Breakdown'!$C:$GQ, L$1, FALSE), " ")</f>
        <v>1</v>
      </c>
      <c r="M63" s="21">
        <f>IFERROR(VLOOKUP($C63, 'All Indicators - Breakdown'!$C:$HE, M$1, FALSE), " ")</f>
        <v>2</v>
      </c>
      <c r="N63" s="21">
        <f>IFERROR(VLOOKUP($C63, 'All Indicators - Breakdown'!$C:$IU, N$1, FALSE), " ")</f>
        <v>1</v>
      </c>
      <c r="O63" s="21">
        <f t="shared" si="8"/>
        <v>3</v>
      </c>
      <c r="P63" s="21">
        <f t="shared" si="8"/>
        <v>2</v>
      </c>
      <c r="Q63" s="21">
        <f t="shared" si="8"/>
        <v>2</v>
      </c>
      <c r="R63" s="21">
        <f t="shared" si="8"/>
        <v>2</v>
      </c>
      <c r="S63" s="21">
        <f t="shared" si="8"/>
        <v>2</v>
      </c>
      <c r="T63" s="21">
        <f t="shared" si="8"/>
        <v>1</v>
      </c>
      <c r="U63" s="21">
        <f t="shared" si="8"/>
        <v>1</v>
      </c>
      <c r="V63" s="21">
        <f t="shared" si="8"/>
        <v>1</v>
      </c>
      <c r="W63" s="21">
        <f t="shared" si="3"/>
        <v>1</v>
      </c>
    </row>
    <row r="64" spans="1:23" ht="16.3" thickTop="1" thickBot="1" x14ac:dyDescent="0.3">
      <c r="A64" s="20" t="s">
        <v>240</v>
      </c>
      <c r="B64" s="20" t="s">
        <v>265</v>
      </c>
      <c r="C64" s="20" t="s">
        <v>266</v>
      </c>
      <c r="D64" s="10">
        <f t="shared" si="1"/>
        <v>3</v>
      </c>
      <c r="E64" s="35">
        <f t="shared" si="2"/>
        <v>2.8</v>
      </c>
      <c r="F64" s="21">
        <f>IFERROR(VLOOKUP(Health!$C64, 'All Indicators - Breakdown'!$C:$GQ, F$1, FALSE), " ")</f>
        <v>3</v>
      </c>
      <c r="G64" s="21">
        <f>IFERROR(VLOOKUP(Health!$C64, 'All Indicators - Breakdown'!$C:$GQ, G$1, FALSE), " ")</f>
        <v>2</v>
      </c>
      <c r="H64" s="21">
        <f>IFERROR(VLOOKUP(Health!$C64, 'All Indicators - Breakdown'!$C:$GQ, H$1, FALSE), " ")</f>
        <v>1</v>
      </c>
      <c r="I64" s="21">
        <f>IFERROR(VLOOKUP(Health!$C64, 'All Indicators - Breakdown'!$C:$GQ, I$1, FALSE), " ")</f>
        <v>2</v>
      </c>
      <c r="J64" s="21">
        <f>IFERROR(VLOOKUP(Health!$C64, 'All Indicators - Breakdown'!$C:$GQ, J$1, FALSE), " ")</f>
        <v>3</v>
      </c>
      <c r="K64" s="21">
        <f>IFERROR(VLOOKUP(Health!$C64, 'All Indicators - Breakdown'!$C:$GQ, K$1, FALSE), " ")</f>
        <v>3</v>
      </c>
      <c r="L64" s="21">
        <f>IFERROR(VLOOKUP(Health!$C64, 'All Indicators - Breakdown'!$C:$GQ, L$1, FALSE), " ")</f>
        <v>2</v>
      </c>
      <c r="M64" s="21">
        <f>IFERROR(VLOOKUP($C64, 'All Indicators - Breakdown'!$C:$HE, M$1, FALSE), " ")</f>
        <v>2</v>
      </c>
      <c r="N64" s="21">
        <f>IFERROR(VLOOKUP($C64, 'All Indicators - Breakdown'!$C:$IU, N$1, FALSE), " ")</f>
        <v>1</v>
      </c>
      <c r="O64" s="21">
        <f t="shared" ref="O64:V73" si="9">LARGE($F64:$N64,O$1)</f>
        <v>3</v>
      </c>
      <c r="P64" s="21">
        <f t="shared" si="9"/>
        <v>3</v>
      </c>
      <c r="Q64" s="21">
        <f t="shared" si="9"/>
        <v>3</v>
      </c>
      <c r="R64" s="21">
        <f t="shared" si="9"/>
        <v>2</v>
      </c>
      <c r="S64" s="21">
        <f t="shared" si="9"/>
        <v>2</v>
      </c>
      <c r="T64" s="21">
        <f t="shared" si="9"/>
        <v>2</v>
      </c>
      <c r="U64" s="21">
        <f t="shared" si="9"/>
        <v>2</v>
      </c>
      <c r="V64" s="21">
        <f t="shared" si="9"/>
        <v>1</v>
      </c>
      <c r="W64" s="21">
        <f t="shared" si="3"/>
        <v>1</v>
      </c>
    </row>
    <row r="65" spans="1:23" ht="16.3" thickTop="1" thickBot="1" x14ac:dyDescent="0.3">
      <c r="A65" s="20" t="s">
        <v>240</v>
      </c>
      <c r="B65" s="20" t="s">
        <v>267</v>
      </c>
      <c r="C65" s="20" t="s">
        <v>268</v>
      </c>
      <c r="D65" s="10">
        <f t="shared" si="1"/>
        <v>2</v>
      </c>
      <c r="E65" s="35">
        <f t="shared" si="2"/>
        <v>2.2999999999999998</v>
      </c>
      <c r="F65" s="21">
        <f>IFERROR(VLOOKUP(Health!$C65, 'All Indicators - Breakdown'!$C:$GQ, F$1, FALSE), " ")</f>
        <v>2</v>
      </c>
      <c r="G65" s="21">
        <f>IFERROR(VLOOKUP(Health!$C65, 'All Indicators - Breakdown'!$C:$GQ, G$1, FALSE), " ")</f>
        <v>1</v>
      </c>
      <c r="H65" s="21">
        <f>IFERROR(VLOOKUP(Health!$C65, 'All Indicators - Breakdown'!$C:$GQ, H$1, FALSE), " ")</f>
        <v>1</v>
      </c>
      <c r="I65" s="21">
        <f>IFERROR(VLOOKUP(Health!$C65, 'All Indicators - Breakdown'!$C:$GQ, I$1, FALSE), " ")</f>
        <v>1</v>
      </c>
      <c r="J65" s="21">
        <f>IFERROR(VLOOKUP(Health!$C65, 'All Indicators - Breakdown'!$C:$GQ, J$1, FALSE), " ")</f>
        <v>2</v>
      </c>
      <c r="K65" s="21">
        <f>IFERROR(VLOOKUP(Health!$C65, 'All Indicators - Breakdown'!$C:$GQ, K$1, FALSE), " ")</f>
        <v>3</v>
      </c>
      <c r="L65" s="21">
        <f>IFERROR(VLOOKUP(Health!$C65, 'All Indicators - Breakdown'!$C:$GQ, L$1, FALSE), " ")</f>
        <v>1</v>
      </c>
      <c r="M65" s="21">
        <f>IFERROR(VLOOKUP($C65, 'All Indicators - Breakdown'!$C:$HE, M$1, FALSE), " ")</f>
        <v>2</v>
      </c>
      <c r="N65" s="21">
        <f>IFERROR(VLOOKUP($C65, 'All Indicators - Breakdown'!$C:$IU, N$1, FALSE), " ")</f>
        <v>1</v>
      </c>
      <c r="O65" s="21">
        <f t="shared" si="9"/>
        <v>3</v>
      </c>
      <c r="P65" s="21">
        <f t="shared" si="9"/>
        <v>2</v>
      </c>
      <c r="Q65" s="21">
        <f t="shared" si="9"/>
        <v>2</v>
      </c>
      <c r="R65" s="21">
        <f t="shared" si="9"/>
        <v>2</v>
      </c>
      <c r="S65" s="21">
        <f t="shared" si="9"/>
        <v>1</v>
      </c>
      <c r="T65" s="21">
        <f t="shared" si="9"/>
        <v>1</v>
      </c>
      <c r="U65" s="21">
        <f t="shared" si="9"/>
        <v>1</v>
      </c>
      <c r="V65" s="21">
        <f t="shared" si="9"/>
        <v>1</v>
      </c>
      <c r="W65" s="21">
        <f t="shared" si="3"/>
        <v>1</v>
      </c>
    </row>
    <row r="66" spans="1:23" ht="16.3" thickTop="1" thickBot="1" x14ac:dyDescent="0.3">
      <c r="A66" s="20" t="s">
        <v>240</v>
      </c>
      <c r="B66" s="20" t="s">
        <v>269</v>
      </c>
      <c r="C66" s="20" t="s">
        <v>270</v>
      </c>
      <c r="D66" s="10">
        <f t="shared" si="1"/>
        <v>3</v>
      </c>
      <c r="E66" s="35">
        <f t="shared" si="2"/>
        <v>2.5</v>
      </c>
      <c r="F66" s="21">
        <f>IFERROR(VLOOKUP(Health!$C66, 'All Indicators - Breakdown'!$C:$GQ, F$1, FALSE), " ")</f>
        <v>3</v>
      </c>
      <c r="G66" s="21">
        <f>IFERROR(VLOOKUP(Health!$C66, 'All Indicators - Breakdown'!$C:$GQ, G$1, FALSE), " ")</f>
        <v>2</v>
      </c>
      <c r="H66" s="21">
        <f>IFERROR(VLOOKUP(Health!$C66, 'All Indicators - Breakdown'!$C:$GQ, H$1, FALSE), " ")</f>
        <v>1</v>
      </c>
      <c r="I66" s="21">
        <f>IFERROR(VLOOKUP(Health!$C66, 'All Indicators - Breakdown'!$C:$GQ, I$1, FALSE), " ")</f>
        <v>2</v>
      </c>
      <c r="J66" s="21">
        <f>IFERROR(VLOOKUP(Health!$C66, 'All Indicators - Breakdown'!$C:$GQ, J$1, FALSE), " ")</f>
        <v>2</v>
      </c>
      <c r="K66" s="21">
        <f>IFERROR(VLOOKUP(Health!$C66, 'All Indicators - Breakdown'!$C:$GQ, K$1, FALSE), " ")</f>
        <v>3</v>
      </c>
      <c r="L66" s="21">
        <f>IFERROR(VLOOKUP(Health!$C66, 'All Indicators - Breakdown'!$C:$GQ, L$1, FALSE), " ")</f>
        <v>2</v>
      </c>
      <c r="M66" s="21">
        <f>IFERROR(VLOOKUP($C66, 'All Indicators - Breakdown'!$C:$HE, M$1, FALSE), " ")</f>
        <v>2</v>
      </c>
      <c r="N66" s="21">
        <f>IFERROR(VLOOKUP($C66, 'All Indicators - Breakdown'!$C:$IU, N$1, FALSE), " ")</f>
        <v>1</v>
      </c>
      <c r="O66" s="21">
        <f t="shared" si="9"/>
        <v>3</v>
      </c>
      <c r="P66" s="21">
        <f t="shared" si="9"/>
        <v>3</v>
      </c>
      <c r="Q66" s="21">
        <f t="shared" si="9"/>
        <v>2</v>
      </c>
      <c r="R66" s="21">
        <f t="shared" si="9"/>
        <v>2</v>
      </c>
      <c r="S66" s="21">
        <f t="shared" si="9"/>
        <v>2</v>
      </c>
      <c r="T66" s="21">
        <f t="shared" si="9"/>
        <v>2</v>
      </c>
      <c r="U66" s="21">
        <f t="shared" si="9"/>
        <v>2</v>
      </c>
      <c r="V66" s="21">
        <f t="shared" si="9"/>
        <v>1</v>
      </c>
      <c r="W66" s="21">
        <f t="shared" si="3"/>
        <v>1</v>
      </c>
    </row>
    <row r="67" spans="1:23" ht="16.3" thickTop="1" thickBot="1" x14ac:dyDescent="0.3">
      <c r="A67" s="20" t="s">
        <v>240</v>
      </c>
      <c r="B67" s="20" t="s">
        <v>271</v>
      </c>
      <c r="C67" s="20" t="s">
        <v>272</v>
      </c>
      <c r="D67" s="10">
        <f t="shared" si="1"/>
        <v>3</v>
      </c>
      <c r="E67" s="35">
        <f t="shared" si="2"/>
        <v>3</v>
      </c>
      <c r="F67" s="21">
        <f>IFERROR(VLOOKUP(Health!$C67, 'All Indicators - Breakdown'!$C:$GQ, F$1, FALSE), " ")</f>
        <v>3</v>
      </c>
      <c r="G67" s="21">
        <f>IFERROR(VLOOKUP(Health!$C67, 'All Indicators - Breakdown'!$C:$GQ, G$1, FALSE), " ")</f>
        <v>3</v>
      </c>
      <c r="H67" s="21">
        <f>IFERROR(VLOOKUP(Health!$C67, 'All Indicators - Breakdown'!$C:$GQ, H$1, FALSE), " ")</f>
        <v>1</v>
      </c>
      <c r="I67" s="21">
        <f>IFERROR(VLOOKUP(Health!$C67, 'All Indicators - Breakdown'!$C:$GQ, I$1, FALSE), " ")</f>
        <v>2</v>
      </c>
      <c r="J67" s="21">
        <f>IFERROR(VLOOKUP(Health!$C67, 'All Indicators - Breakdown'!$C:$GQ, J$1, FALSE), " ")</f>
        <v>3</v>
      </c>
      <c r="K67" s="21">
        <f>IFERROR(VLOOKUP(Health!$C67, 'All Indicators - Breakdown'!$C:$GQ, K$1, FALSE), " ")</f>
        <v>3</v>
      </c>
      <c r="L67" s="21">
        <f>IFERROR(VLOOKUP(Health!$C67, 'All Indicators - Breakdown'!$C:$GQ, L$1, FALSE), " ")</f>
        <v>2</v>
      </c>
      <c r="M67" s="21">
        <f>IFERROR(VLOOKUP($C67, 'All Indicators - Breakdown'!$C:$HE, M$1, FALSE), " ")</f>
        <v>2</v>
      </c>
      <c r="N67" s="21">
        <f>IFERROR(VLOOKUP($C67, 'All Indicators - Breakdown'!$C:$IU, N$1, FALSE), " ")</f>
        <v>1</v>
      </c>
      <c r="O67" s="21">
        <f t="shared" si="9"/>
        <v>3</v>
      </c>
      <c r="P67" s="21">
        <f t="shared" si="9"/>
        <v>3</v>
      </c>
      <c r="Q67" s="21">
        <f t="shared" si="9"/>
        <v>3</v>
      </c>
      <c r="R67" s="21">
        <f t="shared" si="9"/>
        <v>3</v>
      </c>
      <c r="S67" s="21">
        <f t="shared" si="9"/>
        <v>2</v>
      </c>
      <c r="T67" s="21">
        <f t="shared" si="9"/>
        <v>2</v>
      </c>
      <c r="U67" s="21">
        <f t="shared" si="9"/>
        <v>2</v>
      </c>
      <c r="V67" s="21">
        <f t="shared" si="9"/>
        <v>1</v>
      </c>
      <c r="W67" s="21">
        <f t="shared" si="3"/>
        <v>1</v>
      </c>
    </row>
    <row r="68" spans="1:23" ht="16.3" thickTop="1" thickBot="1" x14ac:dyDescent="0.3">
      <c r="A68" s="20" t="s">
        <v>240</v>
      </c>
      <c r="B68" s="20" t="s">
        <v>273</v>
      </c>
      <c r="C68" s="20" t="s">
        <v>274</v>
      </c>
      <c r="D68" s="10">
        <f t="shared" si="1"/>
        <v>3</v>
      </c>
      <c r="E68" s="35">
        <f t="shared" ref="E68:E131" si="10">ROUND(AVERAGE(O68:R68), 1)</f>
        <v>2.8</v>
      </c>
      <c r="F68" s="21">
        <f>IFERROR(VLOOKUP(Health!$C68, 'All Indicators - Breakdown'!$C:$GQ, F$1, FALSE), " ")</f>
        <v>2</v>
      </c>
      <c r="G68" s="21">
        <f>IFERROR(VLOOKUP(Health!$C68, 'All Indicators - Breakdown'!$C:$GQ, G$1, FALSE), " ")</f>
        <v>1</v>
      </c>
      <c r="H68" s="21">
        <f>IFERROR(VLOOKUP(Health!$C68, 'All Indicators - Breakdown'!$C:$GQ, H$1, FALSE), " ")</f>
        <v>1</v>
      </c>
      <c r="I68" s="21">
        <f>IFERROR(VLOOKUP(Health!$C68, 'All Indicators - Breakdown'!$C:$GQ, I$1, FALSE), " ")</f>
        <v>2</v>
      </c>
      <c r="J68" s="21">
        <f>IFERROR(VLOOKUP(Health!$C68, 'All Indicators - Breakdown'!$C:$GQ, J$1, FALSE), " ")</f>
        <v>4</v>
      </c>
      <c r="K68" s="21">
        <f>IFERROR(VLOOKUP(Health!$C68, 'All Indicators - Breakdown'!$C:$GQ, K$1, FALSE), " ")</f>
        <v>3</v>
      </c>
      <c r="L68" s="21">
        <f>IFERROR(VLOOKUP(Health!$C68, 'All Indicators - Breakdown'!$C:$GQ, L$1, FALSE), " ")</f>
        <v>1</v>
      </c>
      <c r="M68" s="21">
        <f>IFERROR(VLOOKUP($C68, 'All Indicators - Breakdown'!$C:$HE, M$1, FALSE), " ")</f>
        <v>2</v>
      </c>
      <c r="N68" s="21">
        <f>IFERROR(VLOOKUP($C68, 'All Indicators - Breakdown'!$C:$IU, N$1, FALSE), " ")</f>
        <v>1</v>
      </c>
      <c r="O68" s="21">
        <f t="shared" si="9"/>
        <v>4</v>
      </c>
      <c r="P68" s="21">
        <f t="shared" si="9"/>
        <v>3</v>
      </c>
      <c r="Q68" s="21">
        <f t="shared" si="9"/>
        <v>2</v>
      </c>
      <c r="R68" s="21">
        <f t="shared" si="9"/>
        <v>2</v>
      </c>
      <c r="S68" s="21">
        <f t="shared" si="9"/>
        <v>2</v>
      </c>
      <c r="T68" s="21">
        <f t="shared" si="9"/>
        <v>1</v>
      </c>
      <c r="U68" s="21">
        <f t="shared" si="9"/>
        <v>1</v>
      </c>
      <c r="V68" s="21">
        <f t="shared" si="9"/>
        <v>1</v>
      </c>
      <c r="W68" s="21">
        <f t="shared" si="3"/>
        <v>1</v>
      </c>
    </row>
    <row r="69" spans="1:23" ht="16.3" thickTop="1" thickBot="1" x14ac:dyDescent="0.3">
      <c r="A69" s="20" t="s">
        <v>240</v>
      </c>
      <c r="B69" s="20" t="s">
        <v>275</v>
      </c>
      <c r="C69" s="20" t="s">
        <v>276</v>
      </c>
      <c r="D69" s="10">
        <f t="shared" ref="D69:D132" si="11">ROUND(AVERAGE(O69:R69), 0)</f>
        <v>2</v>
      </c>
      <c r="E69" s="35">
        <f t="shared" si="10"/>
        <v>2.2999999999999998</v>
      </c>
      <c r="F69" s="21">
        <f>IFERROR(VLOOKUP(Health!$C69, 'All Indicators - Breakdown'!$C:$GQ, F$1, FALSE), " ")</f>
        <v>2</v>
      </c>
      <c r="G69" s="21">
        <f>IFERROR(VLOOKUP(Health!$C69, 'All Indicators - Breakdown'!$C:$GQ, G$1, FALSE), " ")</f>
        <v>1</v>
      </c>
      <c r="H69" s="21">
        <f>IFERROR(VLOOKUP(Health!$C69, 'All Indicators - Breakdown'!$C:$GQ, H$1, FALSE), " ")</f>
        <v>1</v>
      </c>
      <c r="I69" s="21">
        <f>IFERROR(VLOOKUP(Health!$C69, 'All Indicators - Breakdown'!$C:$GQ, I$1, FALSE), " ")</f>
        <v>2</v>
      </c>
      <c r="J69" s="21">
        <f>IFERROR(VLOOKUP(Health!$C69, 'All Indicators - Breakdown'!$C:$GQ, J$1, FALSE), " ")</f>
        <v>2</v>
      </c>
      <c r="K69" s="21">
        <f>IFERROR(VLOOKUP(Health!$C69, 'All Indicators - Breakdown'!$C:$GQ, K$1, FALSE), " ")</f>
        <v>3</v>
      </c>
      <c r="L69" s="21">
        <f>IFERROR(VLOOKUP(Health!$C69, 'All Indicators - Breakdown'!$C:$GQ, L$1, FALSE), " ")</f>
        <v>1</v>
      </c>
      <c r="M69" s="21">
        <f>IFERROR(VLOOKUP($C69, 'All Indicators - Breakdown'!$C:$HE, M$1, FALSE), " ")</f>
        <v>2</v>
      </c>
      <c r="N69" s="21">
        <f>IFERROR(VLOOKUP($C69, 'All Indicators - Breakdown'!$C:$IU, N$1, FALSE), " ")</f>
        <v>1</v>
      </c>
      <c r="O69" s="21">
        <f t="shared" si="9"/>
        <v>3</v>
      </c>
      <c r="P69" s="21">
        <f t="shared" si="9"/>
        <v>2</v>
      </c>
      <c r="Q69" s="21">
        <f t="shared" si="9"/>
        <v>2</v>
      </c>
      <c r="R69" s="21">
        <f t="shared" si="9"/>
        <v>2</v>
      </c>
      <c r="S69" s="21">
        <f t="shared" si="9"/>
        <v>2</v>
      </c>
      <c r="T69" s="21">
        <f t="shared" si="9"/>
        <v>1</v>
      </c>
      <c r="U69" s="21">
        <f t="shared" si="9"/>
        <v>1</v>
      </c>
      <c r="V69" s="21">
        <f t="shared" si="9"/>
        <v>1</v>
      </c>
      <c r="W69" s="21">
        <f t="shared" ref="W69:W132" si="12">LARGE(F69:N69, W$1)</f>
        <v>1</v>
      </c>
    </row>
    <row r="70" spans="1:23" ht="16.3" thickTop="1" thickBot="1" x14ac:dyDescent="0.3">
      <c r="A70" s="20" t="s">
        <v>240</v>
      </c>
      <c r="B70" s="20" t="s">
        <v>277</v>
      </c>
      <c r="C70" s="20" t="s">
        <v>278</v>
      </c>
      <c r="D70" s="10">
        <f t="shared" si="11"/>
        <v>3</v>
      </c>
      <c r="E70" s="35">
        <f t="shared" si="10"/>
        <v>2.5</v>
      </c>
      <c r="F70" s="21">
        <f>IFERROR(VLOOKUP(Health!$C70, 'All Indicators - Breakdown'!$C:$GQ, F$1, FALSE), " ")</f>
        <v>3</v>
      </c>
      <c r="G70" s="21">
        <f>IFERROR(VLOOKUP(Health!$C70, 'All Indicators - Breakdown'!$C:$GQ, G$1, FALSE), " ")</f>
        <v>1</v>
      </c>
      <c r="H70" s="21">
        <f>IFERROR(VLOOKUP(Health!$C70, 'All Indicators - Breakdown'!$C:$GQ, H$1, FALSE), " ")</f>
        <v>1</v>
      </c>
      <c r="I70" s="21">
        <f>IFERROR(VLOOKUP(Health!$C70, 'All Indicators - Breakdown'!$C:$GQ, I$1, FALSE), " ")</f>
        <v>2</v>
      </c>
      <c r="J70" s="21">
        <f>IFERROR(VLOOKUP(Health!$C70, 'All Indicators - Breakdown'!$C:$GQ, J$1, FALSE), " ")</f>
        <v>2</v>
      </c>
      <c r="K70" s="21">
        <f>IFERROR(VLOOKUP(Health!$C70, 'All Indicators - Breakdown'!$C:$GQ, K$1, FALSE), " ")</f>
        <v>3</v>
      </c>
      <c r="L70" s="21">
        <f>IFERROR(VLOOKUP(Health!$C70, 'All Indicators - Breakdown'!$C:$GQ, L$1, FALSE), " ")</f>
        <v>1</v>
      </c>
      <c r="M70" s="21">
        <f>IFERROR(VLOOKUP($C70, 'All Indicators - Breakdown'!$C:$HE, M$1, FALSE), " ")</f>
        <v>2</v>
      </c>
      <c r="N70" s="21">
        <f>IFERROR(VLOOKUP($C70, 'All Indicators - Breakdown'!$C:$IU, N$1, FALSE), " ")</f>
        <v>1</v>
      </c>
      <c r="O70" s="21">
        <f t="shared" si="9"/>
        <v>3</v>
      </c>
      <c r="P70" s="21">
        <f t="shared" si="9"/>
        <v>3</v>
      </c>
      <c r="Q70" s="21">
        <f t="shared" si="9"/>
        <v>2</v>
      </c>
      <c r="R70" s="21">
        <f t="shared" si="9"/>
        <v>2</v>
      </c>
      <c r="S70" s="21">
        <f t="shared" si="9"/>
        <v>2</v>
      </c>
      <c r="T70" s="21">
        <f t="shared" si="9"/>
        <v>1</v>
      </c>
      <c r="U70" s="21">
        <f t="shared" si="9"/>
        <v>1</v>
      </c>
      <c r="V70" s="21">
        <f t="shared" si="9"/>
        <v>1</v>
      </c>
      <c r="W70" s="21">
        <f t="shared" si="12"/>
        <v>1</v>
      </c>
    </row>
    <row r="71" spans="1:23" ht="16.3" thickTop="1" thickBot="1" x14ac:dyDescent="0.3">
      <c r="A71" s="20" t="s">
        <v>240</v>
      </c>
      <c r="B71" s="20" t="s">
        <v>279</v>
      </c>
      <c r="C71" s="20" t="s">
        <v>280</v>
      </c>
      <c r="D71" s="10">
        <f t="shared" si="11"/>
        <v>3</v>
      </c>
      <c r="E71" s="35">
        <f t="shared" si="10"/>
        <v>2.5</v>
      </c>
      <c r="F71" s="21">
        <f>IFERROR(VLOOKUP(Health!$C71, 'All Indicators - Breakdown'!$C:$GQ, F$1, FALSE), " ")</f>
        <v>3</v>
      </c>
      <c r="G71" s="21">
        <f>IFERROR(VLOOKUP(Health!$C71, 'All Indicators - Breakdown'!$C:$GQ, G$1, FALSE), " ")</f>
        <v>2</v>
      </c>
      <c r="H71" s="21">
        <f>IFERROR(VLOOKUP(Health!$C71, 'All Indicators - Breakdown'!$C:$GQ, H$1, FALSE), " ")</f>
        <v>1</v>
      </c>
      <c r="I71" s="21">
        <f>IFERROR(VLOOKUP(Health!$C71, 'All Indicators - Breakdown'!$C:$GQ, I$1, FALSE), " ")</f>
        <v>2</v>
      </c>
      <c r="J71" s="21">
        <f>IFERROR(VLOOKUP(Health!$C71, 'All Indicators - Breakdown'!$C:$GQ, J$1, FALSE), " ")</f>
        <v>2</v>
      </c>
      <c r="K71" s="21">
        <f>IFERROR(VLOOKUP(Health!$C71, 'All Indicators - Breakdown'!$C:$GQ, K$1, FALSE), " ")</f>
        <v>3</v>
      </c>
      <c r="L71" s="21">
        <f>IFERROR(VLOOKUP(Health!$C71, 'All Indicators - Breakdown'!$C:$GQ, L$1, FALSE), " ")</f>
        <v>2</v>
      </c>
      <c r="M71" s="21">
        <f>IFERROR(VLOOKUP($C71, 'All Indicators - Breakdown'!$C:$HE, M$1, FALSE), " ")</f>
        <v>2</v>
      </c>
      <c r="N71" s="21">
        <f>IFERROR(VLOOKUP($C71, 'All Indicators - Breakdown'!$C:$IU, N$1, FALSE), " ")</f>
        <v>1</v>
      </c>
      <c r="O71" s="21">
        <f t="shared" si="9"/>
        <v>3</v>
      </c>
      <c r="P71" s="21">
        <f t="shared" si="9"/>
        <v>3</v>
      </c>
      <c r="Q71" s="21">
        <f t="shared" si="9"/>
        <v>2</v>
      </c>
      <c r="R71" s="21">
        <f t="shared" si="9"/>
        <v>2</v>
      </c>
      <c r="S71" s="21">
        <f t="shared" si="9"/>
        <v>2</v>
      </c>
      <c r="T71" s="21">
        <f t="shared" si="9"/>
        <v>2</v>
      </c>
      <c r="U71" s="21">
        <f t="shared" si="9"/>
        <v>2</v>
      </c>
      <c r="V71" s="21">
        <f t="shared" si="9"/>
        <v>1</v>
      </c>
      <c r="W71" s="21">
        <f t="shared" si="12"/>
        <v>1</v>
      </c>
    </row>
    <row r="72" spans="1:23" ht="16.3" thickTop="1" thickBot="1" x14ac:dyDescent="0.3">
      <c r="A72" s="20" t="s">
        <v>240</v>
      </c>
      <c r="B72" s="20" t="s">
        <v>281</v>
      </c>
      <c r="C72" s="20" t="s">
        <v>282</v>
      </c>
      <c r="D72" s="10">
        <f t="shared" si="11"/>
        <v>3</v>
      </c>
      <c r="E72" s="35">
        <f t="shared" si="10"/>
        <v>2.5</v>
      </c>
      <c r="F72" s="21">
        <f>IFERROR(VLOOKUP(Health!$C72, 'All Indicators - Breakdown'!$C:$GQ, F$1, FALSE), " ")</f>
        <v>3</v>
      </c>
      <c r="G72" s="21">
        <f>IFERROR(VLOOKUP(Health!$C72, 'All Indicators - Breakdown'!$C:$GQ, G$1, FALSE), " ")</f>
        <v>1</v>
      </c>
      <c r="H72" s="21">
        <f>IFERROR(VLOOKUP(Health!$C72, 'All Indicators - Breakdown'!$C:$GQ, H$1, FALSE), " ")</f>
        <v>1</v>
      </c>
      <c r="I72" s="21">
        <f>IFERROR(VLOOKUP(Health!$C72, 'All Indicators - Breakdown'!$C:$GQ, I$1, FALSE), " ")</f>
        <v>2</v>
      </c>
      <c r="J72" s="21">
        <f>IFERROR(VLOOKUP(Health!$C72, 'All Indicators - Breakdown'!$C:$GQ, J$1, FALSE), " ")</f>
        <v>2</v>
      </c>
      <c r="K72" s="21">
        <f>IFERROR(VLOOKUP(Health!$C72, 'All Indicators - Breakdown'!$C:$GQ, K$1, FALSE), " ")</f>
        <v>3</v>
      </c>
      <c r="L72" s="21">
        <f>IFERROR(VLOOKUP(Health!$C72, 'All Indicators - Breakdown'!$C:$GQ, L$1, FALSE), " ")</f>
        <v>2</v>
      </c>
      <c r="M72" s="21">
        <f>IFERROR(VLOOKUP($C72, 'All Indicators - Breakdown'!$C:$HE, M$1, FALSE), " ")</f>
        <v>2</v>
      </c>
      <c r="N72" s="21">
        <f>IFERROR(VLOOKUP($C72, 'All Indicators - Breakdown'!$C:$IU, N$1, FALSE), " ")</f>
        <v>1</v>
      </c>
      <c r="O72" s="21">
        <f t="shared" si="9"/>
        <v>3</v>
      </c>
      <c r="P72" s="21">
        <f t="shared" si="9"/>
        <v>3</v>
      </c>
      <c r="Q72" s="21">
        <f t="shared" si="9"/>
        <v>2</v>
      </c>
      <c r="R72" s="21">
        <f t="shared" si="9"/>
        <v>2</v>
      </c>
      <c r="S72" s="21">
        <f t="shared" si="9"/>
        <v>2</v>
      </c>
      <c r="T72" s="21">
        <f t="shared" si="9"/>
        <v>2</v>
      </c>
      <c r="U72" s="21">
        <f t="shared" si="9"/>
        <v>1</v>
      </c>
      <c r="V72" s="21">
        <f t="shared" si="9"/>
        <v>1</v>
      </c>
      <c r="W72" s="21">
        <f t="shared" si="12"/>
        <v>1</v>
      </c>
    </row>
    <row r="73" spans="1:23" ht="16.3" thickTop="1" thickBot="1" x14ac:dyDescent="0.3">
      <c r="A73" s="20" t="s">
        <v>240</v>
      </c>
      <c r="B73" s="20" t="s">
        <v>283</v>
      </c>
      <c r="C73" s="20" t="s">
        <v>284</v>
      </c>
      <c r="D73" s="10">
        <f t="shared" si="11"/>
        <v>3</v>
      </c>
      <c r="E73" s="35">
        <f t="shared" si="10"/>
        <v>2.8</v>
      </c>
      <c r="F73" s="21">
        <f>IFERROR(VLOOKUP(Health!$C73, 'All Indicators - Breakdown'!$C:$GQ, F$1, FALSE), " ")</f>
        <v>3</v>
      </c>
      <c r="G73" s="21">
        <f>IFERROR(VLOOKUP(Health!$C73, 'All Indicators - Breakdown'!$C:$GQ, G$1, FALSE), " ")</f>
        <v>3</v>
      </c>
      <c r="H73" s="21">
        <f>IFERROR(VLOOKUP(Health!$C73, 'All Indicators - Breakdown'!$C:$GQ, H$1, FALSE), " ")</f>
        <v>1</v>
      </c>
      <c r="I73" s="21">
        <f>IFERROR(VLOOKUP(Health!$C73, 'All Indicators - Breakdown'!$C:$GQ, I$1, FALSE), " ")</f>
        <v>2</v>
      </c>
      <c r="J73" s="21">
        <f>IFERROR(VLOOKUP(Health!$C73, 'All Indicators - Breakdown'!$C:$GQ, J$1, FALSE), " ")</f>
        <v>2</v>
      </c>
      <c r="K73" s="21">
        <f>IFERROR(VLOOKUP(Health!$C73, 'All Indicators - Breakdown'!$C:$GQ, K$1, FALSE), " ")</f>
        <v>3</v>
      </c>
      <c r="L73" s="21">
        <f>IFERROR(VLOOKUP(Health!$C73, 'All Indicators - Breakdown'!$C:$GQ, L$1, FALSE), " ")</f>
        <v>2</v>
      </c>
      <c r="M73" s="21">
        <f>IFERROR(VLOOKUP($C73, 'All Indicators - Breakdown'!$C:$HE, M$1, FALSE), " ")</f>
        <v>2</v>
      </c>
      <c r="N73" s="21">
        <f>IFERROR(VLOOKUP($C73, 'All Indicators - Breakdown'!$C:$IU, N$1, FALSE), " ")</f>
        <v>1</v>
      </c>
      <c r="O73" s="21">
        <f t="shared" si="9"/>
        <v>3</v>
      </c>
      <c r="P73" s="21">
        <f t="shared" si="9"/>
        <v>3</v>
      </c>
      <c r="Q73" s="21">
        <f t="shared" si="9"/>
        <v>3</v>
      </c>
      <c r="R73" s="21">
        <f t="shared" si="9"/>
        <v>2</v>
      </c>
      <c r="S73" s="21">
        <f t="shared" si="9"/>
        <v>2</v>
      </c>
      <c r="T73" s="21">
        <f t="shared" si="9"/>
        <v>2</v>
      </c>
      <c r="U73" s="21">
        <f t="shared" si="9"/>
        <v>2</v>
      </c>
      <c r="V73" s="21">
        <f t="shared" si="9"/>
        <v>1</v>
      </c>
      <c r="W73" s="21">
        <f t="shared" si="12"/>
        <v>1</v>
      </c>
    </row>
    <row r="74" spans="1:23" ht="16.3" thickTop="1" thickBot="1" x14ac:dyDescent="0.3">
      <c r="A74" s="20" t="s">
        <v>285</v>
      </c>
      <c r="B74" s="20" t="s">
        <v>286</v>
      </c>
      <c r="C74" s="20" t="s">
        <v>287</v>
      </c>
      <c r="D74" s="10">
        <f t="shared" si="11"/>
        <v>3</v>
      </c>
      <c r="E74" s="35">
        <f t="shared" si="10"/>
        <v>2.5</v>
      </c>
      <c r="F74" s="21">
        <f>IFERROR(VLOOKUP(Health!$C74, 'All Indicators - Breakdown'!$C:$GQ, F$1, FALSE), " ")</f>
        <v>3</v>
      </c>
      <c r="G74" s="21">
        <f>IFERROR(VLOOKUP(Health!$C74, 'All Indicators - Breakdown'!$C:$GQ, G$1, FALSE), " ")</f>
        <v>2</v>
      </c>
      <c r="H74" s="21">
        <f>IFERROR(VLOOKUP(Health!$C74, 'All Indicators - Breakdown'!$C:$GQ, H$1, FALSE), " ")</f>
        <v>1</v>
      </c>
      <c r="I74" s="21">
        <f>IFERROR(VLOOKUP(Health!$C74, 'All Indicators - Breakdown'!$C:$GQ, I$1, FALSE), " ")</f>
        <v>2</v>
      </c>
      <c r="J74" s="21">
        <f>IFERROR(VLOOKUP(Health!$C74, 'All Indicators - Breakdown'!$C:$GQ, J$1, FALSE), " ")</f>
        <v>2</v>
      </c>
      <c r="K74" s="21">
        <f>IFERROR(VLOOKUP(Health!$C74, 'All Indicators - Breakdown'!$C:$GQ, K$1, FALSE), " ")</f>
        <v>3</v>
      </c>
      <c r="L74" s="21">
        <f>IFERROR(VLOOKUP(Health!$C74, 'All Indicators - Breakdown'!$C:$GQ, L$1, FALSE), " ")</f>
        <v>2</v>
      </c>
      <c r="M74" s="21">
        <f>IFERROR(VLOOKUP($C74, 'All Indicators - Breakdown'!$C:$HE, M$1, FALSE), " ")</f>
        <v>2</v>
      </c>
      <c r="N74" s="21">
        <f>IFERROR(VLOOKUP($C74, 'All Indicators - Breakdown'!$C:$IU, N$1, FALSE), " ")</f>
        <v>1</v>
      </c>
      <c r="O74" s="21">
        <f t="shared" ref="O74:V83" si="13">LARGE($F74:$N74,O$1)</f>
        <v>3</v>
      </c>
      <c r="P74" s="21">
        <f t="shared" si="13"/>
        <v>3</v>
      </c>
      <c r="Q74" s="21">
        <f t="shared" si="13"/>
        <v>2</v>
      </c>
      <c r="R74" s="21">
        <f t="shared" si="13"/>
        <v>2</v>
      </c>
      <c r="S74" s="21">
        <f t="shared" si="13"/>
        <v>2</v>
      </c>
      <c r="T74" s="21">
        <f t="shared" si="13"/>
        <v>2</v>
      </c>
      <c r="U74" s="21">
        <f t="shared" si="13"/>
        <v>2</v>
      </c>
      <c r="V74" s="21">
        <f t="shared" si="13"/>
        <v>1</v>
      </c>
      <c r="W74" s="21">
        <f t="shared" si="12"/>
        <v>1</v>
      </c>
    </row>
    <row r="75" spans="1:23" ht="16.3" thickTop="1" thickBot="1" x14ac:dyDescent="0.3">
      <c r="A75" s="20" t="s">
        <v>285</v>
      </c>
      <c r="B75" s="20" t="s">
        <v>288</v>
      </c>
      <c r="C75" s="20" t="s">
        <v>289</v>
      </c>
      <c r="D75" s="10">
        <f t="shared" si="11"/>
        <v>3</v>
      </c>
      <c r="E75" s="35">
        <f t="shared" si="10"/>
        <v>2.5</v>
      </c>
      <c r="F75" s="21">
        <f>IFERROR(VLOOKUP(Health!$C75, 'All Indicators - Breakdown'!$C:$GQ, F$1, FALSE), " ")</f>
        <v>3</v>
      </c>
      <c r="G75" s="21">
        <f>IFERROR(VLOOKUP(Health!$C75, 'All Indicators - Breakdown'!$C:$GQ, G$1, FALSE), " ")</f>
        <v>2</v>
      </c>
      <c r="H75" s="21">
        <f>IFERROR(VLOOKUP(Health!$C75, 'All Indicators - Breakdown'!$C:$GQ, H$1, FALSE), " ")</f>
        <v>1</v>
      </c>
      <c r="I75" s="21">
        <f>IFERROR(VLOOKUP(Health!$C75, 'All Indicators - Breakdown'!$C:$GQ, I$1, FALSE), " ")</f>
        <v>2</v>
      </c>
      <c r="J75" s="21">
        <f>IFERROR(VLOOKUP(Health!$C75, 'All Indicators - Breakdown'!$C:$GQ, J$1, FALSE), " ")</f>
        <v>1</v>
      </c>
      <c r="K75" s="21">
        <f>IFERROR(VLOOKUP(Health!$C75, 'All Indicators - Breakdown'!$C:$GQ, K$1, FALSE), " ")</f>
        <v>3</v>
      </c>
      <c r="L75" s="21">
        <f>IFERROR(VLOOKUP(Health!$C75, 'All Indicators - Breakdown'!$C:$GQ, L$1, FALSE), " ")</f>
        <v>1</v>
      </c>
      <c r="M75" s="21">
        <f>IFERROR(VLOOKUP($C75, 'All Indicators - Breakdown'!$C:$HE, M$1, FALSE), " ")</f>
        <v>2</v>
      </c>
      <c r="N75" s="21">
        <f>IFERROR(VLOOKUP($C75, 'All Indicators - Breakdown'!$C:$IU, N$1, FALSE), " ")</f>
        <v>1</v>
      </c>
      <c r="O75" s="21">
        <f t="shared" si="13"/>
        <v>3</v>
      </c>
      <c r="P75" s="21">
        <f t="shared" si="13"/>
        <v>3</v>
      </c>
      <c r="Q75" s="21">
        <f t="shared" si="13"/>
        <v>2</v>
      </c>
      <c r="R75" s="21">
        <f t="shared" si="13"/>
        <v>2</v>
      </c>
      <c r="S75" s="21">
        <f t="shared" si="13"/>
        <v>2</v>
      </c>
      <c r="T75" s="21">
        <f t="shared" si="13"/>
        <v>1</v>
      </c>
      <c r="U75" s="21">
        <f t="shared" si="13"/>
        <v>1</v>
      </c>
      <c r="V75" s="21">
        <f t="shared" si="13"/>
        <v>1</v>
      </c>
      <c r="W75" s="21">
        <f t="shared" si="12"/>
        <v>1</v>
      </c>
    </row>
    <row r="76" spans="1:23" ht="16.3" thickTop="1" thickBot="1" x14ac:dyDescent="0.3">
      <c r="A76" s="20" t="s">
        <v>285</v>
      </c>
      <c r="B76" s="20" t="s">
        <v>290</v>
      </c>
      <c r="C76" s="20" t="s">
        <v>291</v>
      </c>
      <c r="D76" s="10">
        <f t="shared" si="11"/>
        <v>3</v>
      </c>
      <c r="E76" s="35">
        <f t="shared" si="10"/>
        <v>2.5</v>
      </c>
      <c r="F76" s="21">
        <f>IFERROR(VLOOKUP(Health!$C76, 'All Indicators - Breakdown'!$C:$GQ, F$1, FALSE), " ")</f>
        <v>3</v>
      </c>
      <c r="G76" s="21">
        <f>IFERROR(VLOOKUP(Health!$C76, 'All Indicators - Breakdown'!$C:$GQ, G$1, FALSE), " ")</f>
        <v>1</v>
      </c>
      <c r="H76" s="21">
        <f>IFERROR(VLOOKUP(Health!$C76, 'All Indicators - Breakdown'!$C:$GQ, H$1, FALSE), " ")</f>
        <v>1</v>
      </c>
      <c r="I76" s="21">
        <f>IFERROR(VLOOKUP(Health!$C76, 'All Indicators - Breakdown'!$C:$GQ, I$1, FALSE), " ")</f>
        <v>2</v>
      </c>
      <c r="J76" s="21">
        <f>IFERROR(VLOOKUP(Health!$C76, 'All Indicators - Breakdown'!$C:$GQ, J$1, FALSE), " ")</f>
        <v>2</v>
      </c>
      <c r="K76" s="21">
        <f>IFERROR(VLOOKUP(Health!$C76, 'All Indicators - Breakdown'!$C:$GQ, K$1, FALSE), " ")</f>
        <v>3</v>
      </c>
      <c r="L76" s="21">
        <f>IFERROR(VLOOKUP(Health!$C76, 'All Indicators - Breakdown'!$C:$GQ, L$1, FALSE), " ")</f>
        <v>2</v>
      </c>
      <c r="M76" s="21">
        <f>IFERROR(VLOOKUP($C76, 'All Indicators - Breakdown'!$C:$HE, M$1, FALSE), " ")</f>
        <v>2</v>
      </c>
      <c r="N76" s="21">
        <f>IFERROR(VLOOKUP($C76, 'All Indicators - Breakdown'!$C:$IU, N$1, FALSE), " ")</f>
        <v>1</v>
      </c>
      <c r="O76" s="21">
        <f t="shared" si="13"/>
        <v>3</v>
      </c>
      <c r="P76" s="21">
        <f t="shared" si="13"/>
        <v>3</v>
      </c>
      <c r="Q76" s="21">
        <f t="shared" si="13"/>
        <v>2</v>
      </c>
      <c r="R76" s="21">
        <f t="shared" si="13"/>
        <v>2</v>
      </c>
      <c r="S76" s="21">
        <f t="shared" si="13"/>
        <v>2</v>
      </c>
      <c r="T76" s="21">
        <f t="shared" si="13"/>
        <v>2</v>
      </c>
      <c r="U76" s="21">
        <f t="shared" si="13"/>
        <v>1</v>
      </c>
      <c r="V76" s="21">
        <f t="shared" si="13"/>
        <v>1</v>
      </c>
      <c r="W76" s="21">
        <f t="shared" si="12"/>
        <v>1</v>
      </c>
    </row>
    <row r="77" spans="1:23" ht="16.3" thickTop="1" thickBot="1" x14ac:dyDescent="0.3">
      <c r="A77" s="20" t="s">
        <v>285</v>
      </c>
      <c r="B77" s="20" t="s">
        <v>292</v>
      </c>
      <c r="C77" s="20" t="s">
        <v>293</v>
      </c>
      <c r="D77" s="10">
        <f t="shared" si="11"/>
        <v>2</v>
      </c>
      <c r="E77" s="35">
        <f t="shared" si="10"/>
        <v>2.2999999999999998</v>
      </c>
      <c r="F77" s="21">
        <f>IFERROR(VLOOKUP(Health!$C77, 'All Indicators - Breakdown'!$C:$GQ, F$1, FALSE), " ")</f>
        <v>2</v>
      </c>
      <c r="G77" s="21">
        <f>IFERROR(VLOOKUP(Health!$C77, 'All Indicators - Breakdown'!$C:$GQ, G$1, FALSE), " ")</f>
        <v>1</v>
      </c>
      <c r="H77" s="21">
        <f>IFERROR(VLOOKUP(Health!$C77, 'All Indicators - Breakdown'!$C:$GQ, H$1, FALSE), " ")</f>
        <v>1</v>
      </c>
      <c r="I77" s="21">
        <f>IFERROR(VLOOKUP(Health!$C77, 'All Indicators - Breakdown'!$C:$GQ, I$1, FALSE), " ")</f>
        <v>2</v>
      </c>
      <c r="J77" s="21">
        <f>IFERROR(VLOOKUP(Health!$C77, 'All Indicators - Breakdown'!$C:$GQ, J$1, FALSE), " ")</f>
        <v>2</v>
      </c>
      <c r="K77" s="21">
        <f>IFERROR(VLOOKUP(Health!$C77, 'All Indicators - Breakdown'!$C:$GQ, K$1, FALSE), " ")</f>
        <v>3</v>
      </c>
      <c r="L77" s="21">
        <f>IFERROR(VLOOKUP(Health!$C77, 'All Indicators - Breakdown'!$C:$GQ, L$1, FALSE), " ")</f>
        <v>2</v>
      </c>
      <c r="M77" s="21">
        <f>IFERROR(VLOOKUP($C77, 'All Indicators - Breakdown'!$C:$HE, M$1, FALSE), " ")</f>
        <v>2</v>
      </c>
      <c r="N77" s="21">
        <f>IFERROR(VLOOKUP($C77, 'All Indicators - Breakdown'!$C:$IU, N$1, FALSE), " ")</f>
        <v>1</v>
      </c>
      <c r="O77" s="21">
        <f t="shared" si="13"/>
        <v>3</v>
      </c>
      <c r="P77" s="21">
        <f t="shared" si="13"/>
        <v>2</v>
      </c>
      <c r="Q77" s="21">
        <f t="shared" si="13"/>
        <v>2</v>
      </c>
      <c r="R77" s="21">
        <f t="shared" si="13"/>
        <v>2</v>
      </c>
      <c r="S77" s="21">
        <f t="shared" si="13"/>
        <v>2</v>
      </c>
      <c r="T77" s="21">
        <f t="shared" si="13"/>
        <v>2</v>
      </c>
      <c r="U77" s="21">
        <f t="shared" si="13"/>
        <v>1</v>
      </c>
      <c r="V77" s="21">
        <f t="shared" si="13"/>
        <v>1</v>
      </c>
      <c r="W77" s="21">
        <f t="shared" si="12"/>
        <v>1</v>
      </c>
    </row>
    <row r="78" spans="1:23" ht="16.3" thickTop="1" thickBot="1" x14ac:dyDescent="0.3">
      <c r="A78" s="20" t="s">
        <v>285</v>
      </c>
      <c r="B78" s="20" t="s">
        <v>294</v>
      </c>
      <c r="C78" s="20" t="s">
        <v>295</v>
      </c>
      <c r="D78" s="10">
        <f t="shared" si="11"/>
        <v>3</v>
      </c>
      <c r="E78" s="35">
        <f t="shared" si="10"/>
        <v>2.5</v>
      </c>
      <c r="F78" s="21">
        <f>IFERROR(VLOOKUP(Health!$C78, 'All Indicators - Breakdown'!$C:$GQ, F$1, FALSE), " ")</f>
        <v>3</v>
      </c>
      <c r="G78" s="21">
        <f>IFERROR(VLOOKUP(Health!$C78, 'All Indicators - Breakdown'!$C:$GQ, G$1, FALSE), " ")</f>
        <v>2</v>
      </c>
      <c r="H78" s="21">
        <f>IFERROR(VLOOKUP(Health!$C78, 'All Indicators - Breakdown'!$C:$GQ, H$1, FALSE), " ")</f>
        <v>1</v>
      </c>
      <c r="I78" s="21">
        <f>IFERROR(VLOOKUP(Health!$C78, 'All Indicators - Breakdown'!$C:$GQ, I$1, FALSE), " ")</f>
        <v>2</v>
      </c>
      <c r="J78" s="21">
        <f>IFERROR(VLOOKUP(Health!$C78, 'All Indicators - Breakdown'!$C:$GQ, J$1, FALSE), " ")</f>
        <v>2</v>
      </c>
      <c r="K78" s="21">
        <f>IFERROR(VLOOKUP(Health!$C78, 'All Indicators - Breakdown'!$C:$GQ, K$1, FALSE), " ")</f>
        <v>3</v>
      </c>
      <c r="L78" s="21">
        <f>IFERROR(VLOOKUP(Health!$C78, 'All Indicators - Breakdown'!$C:$GQ, L$1, FALSE), " ")</f>
        <v>2</v>
      </c>
      <c r="M78" s="21">
        <f>IFERROR(VLOOKUP($C78, 'All Indicators - Breakdown'!$C:$HE, M$1, FALSE), " ")</f>
        <v>2</v>
      </c>
      <c r="N78" s="21">
        <f>IFERROR(VLOOKUP($C78, 'All Indicators - Breakdown'!$C:$IU, N$1, FALSE), " ")</f>
        <v>1</v>
      </c>
      <c r="O78" s="21">
        <f t="shared" si="13"/>
        <v>3</v>
      </c>
      <c r="P78" s="21">
        <f t="shared" si="13"/>
        <v>3</v>
      </c>
      <c r="Q78" s="21">
        <f t="shared" si="13"/>
        <v>2</v>
      </c>
      <c r="R78" s="21">
        <f t="shared" si="13"/>
        <v>2</v>
      </c>
      <c r="S78" s="21">
        <f t="shared" si="13"/>
        <v>2</v>
      </c>
      <c r="T78" s="21">
        <f t="shared" si="13"/>
        <v>2</v>
      </c>
      <c r="U78" s="21">
        <f t="shared" si="13"/>
        <v>2</v>
      </c>
      <c r="V78" s="21">
        <f t="shared" si="13"/>
        <v>1</v>
      </c>
      <c r="W78" s="21">
        <f t="shared" si="12"/>
        <v>1</v>
      </c>
    </row>
    <row r="79" spans="1:23" ht="16.3" thickTop="1" thickBot="1" x14ac:dyDescent="0.3">
      <c r="A79" s="20" t="s">
        <v>296</v>
      </c>
      <c r="B79" s="20" t="s">
        <v>297</v>
      </c>
      <c r="C79" s="20" t="s">
        <v>298</v>
      </c>
      <c r="D79" s="10">
        <f t="shared" si="11"/>
        <v>2</v>
      </c>
      <c r="E79" s="35">
        <f t="shared" si="10"/>
        <v>2.2999999999999998</v>
      </c>
      <c r="F79" s="21">
        <f>IFERROR(VLOOKUP(Health!$C79, 'All Indicators - Breakdown'!$C:$GQ, F$1, FALSE), " ")</f>
        <v>3</v>
      </c>
      <c r="G79" s="21">
        <f>IFERROR(VLOOKUP(Health!$C79, 'All Indicators - Breakdown'!$C:$GQ, G$1, FALSE), " ")</f>
        <v>1</v>
      </c>
      <c r="H79" s="21">
        <f>IFERROR(VLOOKUP(Health!$C79, 'All Indicators - Breakdown'!$C:$GQ, H$1, FALSE), " ")</f>
        <v>1</v>
      </c>
      <c r="I79" s="21">
        <f>IFERROR(VLOOKUP(Health!$C79, 'All Indicators - Breakdown'!$C:$GQ, I$1, FALSE), " ")</f>
        <v>2</v>
      </c>
      <c r="J79" s="21">
        <f>IFERROR(VLOOKUP(Health!$C79, 'All Indicators - Breakdown'!$C:$GQ, J$1, FALSE), " ")</f>
        <v>1</v>
      </c>
      <c r="K79" s="21">
        <f>IFERROR(VLOOKUP(Health!$C79, 'All Indicators - Breakdown'!$C:$GQ, K$1, FALSE), " ")</f>
        <v>1</v>
      </c>
      <c r="L79" s="21">
        <f>IFERROR(VLOOKUP(Health!$C79, 'All Indicators - Breakdown'!$C:$GQ, L$1, FALSE), " ")</f>
        <v>1</v>
      </c>
      <c r="M79" s="21">
        <f>IFERROR(VLOOKUP($C79, 'All Indicators - Breakdown'!$C:$HE, M$1, FALSE), " ")</f>
        <v>3</v>
      </c>
      <c r="N79" s="21">
        <f>IFERROR(VLOOKUP($C79, 'All Indicators - Breakdown'!$C:$IU, N$1, FALSE), " ")</f>
        <v>1</v>
      </c>
      <c r="O79" s="21">
        <f t="shared" si="13"/>
        <v>3</v>
      </c>
      <c r="P79" s="21">
        <f t="shared" si="13"/>
        <v>3</v>
      </c>
      <c r="Q79" s="21">
        <f t="shared" si="13"/>
        <v>2</v>
      </c>
      <c r="R79" s="21">
        <f t="shared" si="13"/>
        <v>1</v>
      </c>
      <c r="S79" s="21">
        <f t="shared" si="13"/>
        <v>1</v>
      </c>
      <c r="T79" s="21">
        <f t="shared" si="13"/>
        <v>1</v>
      </c>
      <c r="U79" s="21">
        <f t="shared" si="13"/>
        <v>1</v>
      </c>
      <c r="V79" s="21">
        <f t="shared" si="13"/>
        <v>1</v>
      </c>
      <c r="W79" s="21">
        <f t="shared" si="12"/>
        <v>1</v>
      </c>
    </row>
    <row r="80" spans="1:23" ht="16.3" thickTop="1" thickBot="1" x14ac:dyDescent="0.3">
      <c r="A80" s="20" t="s">
        <v>296</v>
      </c>
      <c r="B80" s="20" t="s">
        <v>299</v>
      </c>
      <c r="C80" s="20" t="s">
        <v>300</v>
      </c>
      <c r="D80" s="10">
        <f t="shared" si="11"/>
        <v>2</v>
      </c>
      <c r="E80" s="35">
        <f t="shared" si="10"/>
        <v>2.2999999999999998</v>
      </c>
      <c r="F80" s="21">
        <f>IFERROR(VLOOKUP(Health!$C80, 'All Indicators - Breakdown'!$C:$GQ, F$1, FALSE), " ")</f>
        <v>3</v>
      </c>
      <c r="G80" s="21">
        <f>IFERROR(VLOOKUP(Health!$C80, 'All Indicators - Breakdown'!$C:$GQ, G$1, FALSE), " ")</f>
        <v>1</v>
      </c>
      <c r="H80" s="21">
        <f>IFERROR(VLOOKUP(Health!$C80, 'All Indicators - Breakdown'!$C:$GQ, H$1, FALSE), " ")</f>
        <v>1</v>
      </c>
      <c r="I80" s="21">
        <f>IFERROR(VLOOKUP(Health!$C80, 'All Indicators - Breakdown'!$C:$GQ, I$1, FALSE), " ")</f>
        <v>2</v>
      </c>
      <c r="J80" s="21">
        <f>IFERROR(VLOOKUP(Health!$C80, 'All Indicators - Breakdown'!$C:$GQ, J$1, FALSE), " ")</f>
        <v>1</v>
      </c>
      <c r="K80" s="21">
        <f>IFERROR(VLOOKUP(Health!$C80, 'All Indicators - Breakdown'!$C:$GQ, K$1, FALSE), " ")</f>
        <v>1</v>
      </c>
      <c r="L80" s="21">
        <f>IFERROR(VLOOKUP(Health!$C80, 'All Indicators - Breakdown'!$C:$GQ, L$1, FALSE), " ")</f>
        <v>1</v>
      </c>
      <c r="M80" s="21">
        <f>IFERROR(VLOOKUP($C80, 'All Indicators - Breakdown'!$C:$HE, M$1, FALSE), " ")</f>
        <v>3</v>
      </c>
      <c r="N80" s="21">
        <f>IFERROR(VLOOKUP($C80, 'All Indicators - Breakdown'!$C:$IU, N$1, FALSE), " ")</f>
        <v>1</v>
      </c>
      <c r="O80" s="21">
        <f t="shared" si="13"/>
        <v>3</v>
      </c>
      <c r="P80" s="21">
        <f t="shared" si="13"/>
        <v>3</v>
      </c>
      <c r="Q80" s="21">
        <f t="shared" si="13"/>
        <v>2</v>
      </c>
      <c r="R80" s="21">
        <f t="shared" si="13"/>
        <v>1</v>
      </c>
      <c r="S80" s="21">
        <f t="shared" si="13"/>
        <v>1</v>
      </c>
      <c r="T80" s="21">
        <f t="shared" si="13"/>
        <v>1</v>
      </c>
      <c r="U80" s="21">
        <f t="shared" si="13"/>
        <v>1</v>
      </c>
      <c r="V80" s="21">
        <f t="shared" si="13"/>
        <v>1</v>
      </c>
      <c r="W80" s="21">
        <f t="shared" si="12"/>
        <v>1</v>
      </c>
    </row>
    <row r="81" spans="1:23" ht="16.3" thickTop="1" thickBot="1" x14ac:dyDescent="0.3">
      <c r="A81" s="20" t="s">
        <v>296</v>
      </c>
      <c r="B81" s="20" t="s">
        <v>301</v>
      </c>
      <c r="C81" s="20" t="s">
        <v>302</v>
      </c>
      <c r="D81" s="10">
        <f t="shared" si="11"/>
        <v>3</v>
      </c>
      <c r="E81" s="35">
        <f t="shared" si="10"/>
        <v>2.5</v>
      </c>
      <c r="F81" s="21">
        <f>IFERROR(VLOOKUP(Health!$C81, 'All Indicators - Breakdown'!$C:$GQ, F$1, FALSE), " ")</f>
        <v>3</v>
      </c>
      <c r="G81" s="21">
        <f>IFERROR(VLOOKUP(Health!$C81, 'All Indicators - Breakdown'!$C:$GQ, G$1, FALSE), " ")</f>
        <v>1</v>
      </c>
      <c r="H81" s="21">
        <f>IFERROR(VLOOKUP(Health!$C81, 'All Indicators - Breakdown'!$C:$GQ, H$1, FALSE), " ")</f>
        <v>1</v>
      </c>
      <c r="I81" s="21">
        <f>IFERROR(VLOOKUP(Health!$C81, 'All Indicators - Breakdown'!$C:$GQ, I$1, FALSE), " ")</f>
        <v>2</v>
      </c>
      <c r="J81" s="21">
        <f>IFERROR(VLOOKUP(Health!$C81, 'All Indicators - Breakdown'!$C:$GQ, J$1, FALSE), " ")</f>
        <v>1</v>
      </c>
      <c r="K81" s="21">
        <f>IFERROR(VLOOKUP(Health!$C81, 'All Indicators - Breakdown'!$C:$GQ, K$1, FALSE), " ")</f>
        <v>1</v>
      </c>
      <c r="L81" s="21">
        <f>IFERROR(VLOOKUP(Health!$C81, 'All Indicators - Breakdown'!$C:$GQ, L$1, FALSE), " ")</f>
        <v>2</v>
      </c>
      <c r="M81" s="21">
        <f>IFERROR(VLOOKUP($C81, 'All Indicators - Breakdown'!$C:$HE, M$1, FALSE), " ")</f>
        <v>3</v>
      </c>
      <c r="N81" s="21">
        <f>IFERROR(VLOOKUP($C81, 'All Indicators - Breakdown'!$C:$IU, N$1, FALSE), " ")</f>
        <v>1</v>
      </c>
      <c r="O81" s="21">
        <f t="shared" si="13"/>
        <v>3</v>
      </c>
      <c r="P81" s="21">
        <f t="shared" si="13"/>
        <v>3</v>
      </c>
      <c r="Q81" s="21">
        <f t="shared" si="13"/>
        <v>2</v>
      </c>
      <c r="R81" s="21">
        <f t="shared" si="13"/>
        <v>2</v>
      </c>
      <c r="S81" s="21">
        <f t="shared" si="13"/>
        <v>1</v>
      </c>
      <c r="T81" s="21">
        <f t="shared" si="13"/>
        <v>1</v>
      </c>
      <c r="U81" s="21">
        <f t="shared" si="13"/>
        <v>1</v>
      </c>
      <c r="V81" s="21">
        <f t="shared" si="13"/>
        <v>1</v>
      </c>
      <c r="W81" s="21">
        <f t="shared" si="12"/>
        <v>1</v>
      </c>
    </row>
    <row r="82" spans="1:23" ht="16.3" thickTop="1" thickBot="1" x14ac:dyDescent="0.3">
      <c r="A82" s="20" t="s">
        <v>296</v>
      </c>
      <c r="B82" s="20" t="s">
        <v>303</v>
      </c>
      <c r="C82" s="20" t="s">
        <v>304</v>
      </c>
      <c r="D82" s="10">
        <f t="shared" si="11"/>
        <v>2</v>
      </c>
      <c r="E82" s="35">
        <f t="shared" si="10"/>
        <v>2.2999999999999998</v>
      </c>
      <c r="F82" s="21">
        <f>IFERROR(VLOOKUP(Health!$C82, 'All Indicators - Breakdown'!$C:$GQ, F$1, FALSE), " ")</f>
        <v>2</v>
      </c>
      <c r="G82" s="21">
        <f>IFERROR(VLOOKUP(Health!$C82, 'All Indicators - Breakdown'!$C:$GQ, G$1, FALSE), " ")</f>
        <v>1</v>
      </c>
      <c r="H82" s="21">
        <f>IFERROR(VLOOKUP(Health!$C82, 'All Indicators - Breakdown'!$C:$GQ, H$1, FALSE), " ")</f>
        <v>1</v>
      </c>
      <c r="I82" s="21">
        <f>IFERROR(VLOOKUP(Health!$C82, 'All Indicators - Breakdown'!$C:$GQ, I$1, FALSE), " ")</f>
        <v>2</v>
      </c>
      <c r="J82" s="21">
        <f>IFERROR(VLOOKUP(Health!$C82, 'All Indicators - Breakdown'!$C:$GQ, J$1, FALSE), " ")</f>
        <v>1</v>
      </c>
      <c r="K82" s="21">
        <f>IFERROR(VLOOKUP(Health!$C82, 'All Indicators - Breakdown'!$C:$GQ, K$1, FALSE), " ")</f>
        <v>1</v>
      </c>
      <c r="L82" s="21">
        <f>IFERROR(VLOOKUP(Health!$C82, 'All Indicators - Breakdown'!$C:$GQ, L$1, FALSE), " ")</f>
        <v>2</v>
      </c>
      <c r="M82" s="21">
        <f>IFERROR(VLOOKUP($C82, 'All Indicators - Breakdown'!$C:$HE, M$1, FALSE), " ")</f>
        <v>3</v>
      </c>
      <c r="N82" s="21">
        <f>IFERROR(VLOOKUP($C82, 'All Indicators - Breakdown'!$C:$IU, N$1, FALSE), " ")</f>
        <v>1</v>
      </c>
      <c r="O82" s="21">
        <f t="shared" si="13"/>
        <v>3</v>
      </c>
      <c r="P82" s="21">
        <f t="shared" si="13"/>
        <v>2</v>
      </c>
      <c r="Q82" s="21">
        <f t="shared" si="13"/>
        <v>2</v>
      </c>
      <c r="R82" s="21">
        <f t="shared" si="13"/>
        <v>2</v>
      </c>
      <c r="S82" s="21">
        <f t="shared" si="13"/>
        <v>1</v>
      </c>
      <c r="T82" s="21">
        <f t="shared" si="13"/>
        <v>1</v>
      </c>
      <c r="U82" s="21">
        <f t="shared" si="13"/>
        <v>1</v>
      </c>
      <c r="V82" s="21">
        <f t="shared" si="13"/>
        <v>1</v>
      </c>
      <c r="W82" s="21">
        <f t="shared" si="12"/>
        <v>1</v>
      </c>
    </row>
    <row r="83" spans="1:23" ht="16.3" thickTop="1" thickBot="1" x14ac:dyDescent="0.3">
      <c r="A83" s="20" t="s">
        <v>296</v>
      </c>
      <c r="B83" s="20" t="s">
        <v>305</v>
      </c>
      <c r="C83" s="20" t="s">
        <v>306</v>
      </c>
      <c r="D83" s="10">
        <f t="shared" si="11"/>
        <v>2</v>
      </c>
      <c r="E83" s="35">
        <f t="shared" si="10"/>
        <v>2.2999999999999998</v>
      </c>
      <c r="F83" s="21">
        <f>IFERROR(VLOOKUP(Health!$C83, 'All Indicators - Breakdown'!$C:$GQ, F$1, FALSE), " ")</f>
        <v>3</v>
      </c>
      <c r="G83" s="21">
        <f>IFERROR(VLOOKUP(Health!$C83, 'All Indicators - Breakdown'!$C:$GQ, G$1, FALSE), " ")</f>
        <v>1</v>
      </c>
      <c r="H83" s="21">
        <f>IFERROR(VLOOKUP(Health!$C83, 'All Indicators - Breakdown'!$C:$GQ, H$1, FALSE), " ")</f>
        <v>1</v>
      </c>
      <c r="I83" s="21">
        <f>IFERROR(VLOOKUP(Health!$C83, 'All Indicators - Breakdown'!$C:$GQ, I$1, FALSE), " ")</f>
        <v>2</v>
      </c>
      <c r="J83" s="21">
        <f>IFERROR(VLOOKUP(Health!$C83, 'All Indicators - Breakdown'!$C:$GQ, J$1, FALSE), " ")</f>
        <v>1</v>
      </c>
      <c r="K83" s="21">
        <f>IFERROR(VLOOKUP(Health!$C83, 'All Indicators - Breakdown'!$C:$GQ, K$1, FALSE), " ")</f>
        <v>1</v>
      </c>
      <c r="L83" s="21">
        <f>IFERROR(VLOOKUP(Health!$C83, 'All Indicators - Breakdown'!$C:$GQ, L$1, FALSE), " ")</f>
        <v>1</v>
      </c>
      <c r="M83" s="21">
        <f>IFERROR(VLOOKUP($C83, 'All Indicators - Breakdown'!$C:$HE, M$1, FALSE), " ")</f>
        <v>3</v>
      </c>
      <c r="N83" s="21">
        <f>IFERROR(VLOOKUP($C83, 'All Indicators - Breakdown'!$C:$IU, N$1, FALSE), " ")</f>
        <v>1</v>
      </c>
      <c r="O83" s="21">
        <f t="shared" si="13"/>
        <v>3</v>
      </c>
      <c r="P83" s="21">
        <f t="shared" si="13"/>
        <v>3</v>
      </c>
      <c r="Q83" s="21">
        <f t="shared" si="13"/>
        <v>2</v>
      </c>
      <c r="R83" s="21">
        <f t="shared" si="13"/>
        <v>1</v>
      </c>
      <c r="S83" s="21">
        <f t="shared" si="13"/>
        <v>1</v>
      </c>
      <c r="T83" s="21">
        <f t="shared" si="13"/>
        <v>1</v>
      </c>
      <c r="U83" s="21">
        <f t="shared" si="13"/>
        <v>1</v>
      </c>
      <c r="V83" s="21">
        <f t="shared" si="13"/>
        <v>1</v>
      </c>
      <c r="W83" s="21">
        <f t="shared" si="12"/>
        <v>1</v>
      </c>
    </row>
    <row r="84" spans="1:23" ht="16.3" thickTop="1" thickBot="1" x14ac:dyDescent="0.3">
      <c r="A84" s="20" t="s">
        <v>296</v>
      </c>
      <c r="B84" s="20" t="s">
        <v>307</v>
      </c>
      <c r="C84" s="20" t="s">
        <v>308</v>
      </c>
      <c r="D84" s="10">
        <f t="shared" si="11"/>
        <v>3</v>
      </c>
      <c r="E84" s="35">
        <f t="shared" si="10"/>
        <v>2.5</v>
      </c>
      <c r="F84" s="21">
        <f>IFERROR(VLOOKUP(Health!$C84, 'All Indicators - Breakdown'!$C:$GQ, F$1, FALSE), " ")</f>
        <v>3</v>
      </c>
      <c r="G84" s="21">
        <f>IFERROR(VLOOKUP(Health!$C84, 'All Indicators - Breakdown'!$C:$GQ, G$1, FALSE), " ")</f>
        <v>1</v>
      </c>
      <c r="H84" s="21">
        <f>IFERROR(VLOOKUP(Health!$C84, 'All Indicators - Breakdown'!$C:$GQ, H$1, FALSE), " ")</f>
        <v>1</v>
      </c>
      <c r="I84" s="21">
        <f>IFERROR(VLOOKUP(Health!$C84, 'All Indicators - Breakdown'!$C:$GQ, I$1, FALSE), " ")</f>
        <v>2</v>
      </c>
      <c r="J84" s="21">
        <f>IFERROR(VLOOKUP(Health!$C84, 'All Indicators - Breakdown'!$C:$GQ, J$1, FALSE), " ")</f>
        <v>2</v>
      </c>
      <c r="K84" s="21">
        <f>IFERROR(VLOOKUP(Health!$C84, 'All Indicators - Breakdown'!$C:$GQ, K$1, FALSE), " ")</f>
        <v>1</v>
      </c>
      <c r="L84" s="21">
        <f>IFERROR(VLOOKUP(Health!$C84, 'All Indicators - Breakdown'!$C:$GQ, L$1, FALSE), " ")</f>
        <v>1</v>
      </c>
      <c r="M84" s="21">
        <f>IFERROR(VLOOKUP($C84, 'All Indicators - Breakdown'!$C:$HE, M$1, FALSE), " ")</f>
        <v>3</v>
      </c>
      <c r="N84" s="21">
        <f>IFERROR(VLOOKUP($C84, 'All Indicators - Breakdown'!$C:$IU, N$1, FALSE), " ")</f>
        <v>1</v>
      </c>
      <c r="O84" s="21">
        <f t="shared" ref="O84:V93" si="14">LARGE($F84:$N84,O$1)</f>
        <v>3</v>
      </c>
      <c r="P84" s="21">
        <f t="shared" si="14"/>
        <v>3</v>
      </c>
      <c r="Q84" s="21">
        <f t="shared" si="14"/>
        <v>2</v>
      </c>
      <c r="R84" s="21">
        <f t="shared" si="14"/>
        <v>2</v>
      </c>
      <c r="S84" s="21">
        <f t="shared" si="14"/>
        <v>1</v>
      </c>
      <c r="T84" s="21">
        <f t="shared" si="14"/>
        <v>1</v>
      </c>
      <c r="U84" s="21">
        <f t="shared" si="14"/>
        <v>1</v>
      </c>
      <c r="V84" s="21">
        <f t="shared" si="14"/>
        <v>1</v>
      </c>
      <c r="W84" s="21">
        <f t="shared" si="12"/>
        <v>1</v>
      </c>
    </row>
    <row r="85" spans="1:23" ht="16.3" thickTop="1" thickBot="1" x14ac:dyDescent="0.3">
      <c r="A85" s="20" t="s">
        <v>296</v>
      </c>
      <c r="B85" s="20" t="s">
        <v>309</v>
      </c>
      <c r="C85" s="20" t="s">
        <v>310</v>
      </c>
      <c r="D85" s="10">
        <f t="shared" si="11"/>
        <v>3</v>
      </c>
      <c r="E85" s="35">
        <f t="shared" si="10"/>
        <v>2.5</v>
      </c>
      <c r="F85" s="21">
        <f>IFERROR(VLOOKUP(Health!$C85, 'All Indicators - Breakdown'!$C:$GQ, F$1, FALSE), " ")</f>
        <v>3</v>
      </c>
      <c r="G85" s="21">
        <f>IFERROR(VLOOKUP(Health!$C85, 'All Indicators - Breakdown'!$C:$GQ, G$1, FALSE), " ")</f>
        <v>1</v>
      </c>
      <c r="H85" s="21">
        <f>IFERROR(VLOOKUP(Health!$C85, 'All Indicators - Breakdown'!$C:$GQ, H$1, FALSE), " ")</f>
        <v>1</v>
      </c>
      <c r="I85" s="21">
        <f>IFERROR(VLOOKUP(Health!$C85, 'All Indicators - Breakdown'!$C:$GQ, I$1, FALSE), " ")</f>
        <v>2</v>
      </c>
      <c r="J85" s="21">
        <f>IFERROR(VLOOKUP(Health!$C85, 'All Indicators - Breakdown'!$C:$GQ, J$1, FALSE), " ")</f>
        <v>1</v>
      </c>
      <c r="K85" s="21">
        <f>IFERROR(VLOOKUP(Health!$C85, 'All Indicators - Breakdown'!$C:$GQ, K$1, FALSE), " ")</f>
        <v>1</v>
      </c>
      <c r="L85" s="21">
        <f>IFERROR(VLOOKUP(Health!$C85, 'All Indicators - Breakdown'!$C:$GQ, L$1, FALSE), " ")</f>
        <v>2</v>
      </c>
      <c r="M85" s="21">
        <f>IFERROR(VLOOKUP($C85, 'All Indicators - Breakdown'!$C:$HE, M$1, FALSE), " ")</f>
        <v>3</v>
      </c>
      <c r="N85" s="21">
        <f>IFERROR(VLOOKUP($C85, 'All Indicators - Breakdown'!$C:$IU, N$1, FALSE), " ")</f>
        <v>1</v>
      </c>
      <c r="O85" s="21">
        <f t="shared" si="14"/>
        <v>3</v>
      </c>
      <c r="P85" s="21">
        <f t="shared" si="14"/>
        <v>3</v>
      </c>
      <c r="Q85" s="21">
        <f t="shared" si="14"/>
        <v>2</v>
      </c>
      <c r="R85" s="21">
        <f t="shared" si="14"/>
        <v>2</v>
      </c>
      <c r="S85" s="21">
        <f t="shared" si="14"/>
        <v>1</v>
      </c>
      <c r="T85" s="21">
        <f t="shared" si="14"/>
        <v>1</v>
      </c>
      <c r="U85" s="21">
        <f t="shared" si="14"/>
        <v>1</v>
      </c>
      <c r="V85" s="21">
        <f t="shared" si="14"/>
        <v>1</v>
      </c>
      <c r="W85" s="21">
        <f t="shared" si="12"/>
        <v>1</v>
      </c>
    </row>
    <row r="86" spans="1:23" ht="16.3" thickTop="1" thickBot="1" x14ac:dyDescent="0.3">
      <c r="A86" s="20" t="s">
        <v>311</v>
      </c>
      <c r="B86" s="20" t="s">
        <v>312</v>
      </c>
      <c r="C86" s="20" t="s">
        <v>313</v>
      </c>
      <c r="D86" s="10">
        <f t="shared" si="11"/>
        <v>3</v>
      </c>
      <c r="E86" s="35">
        <f t="shared" si="10"/>
        <v>3</v>
      </c>
      <c r="F86" s="21">
        <f>IFERROR(VLOOKUP(Health!$C86, 'All Indicators - Breakdown'!$C:$GQ, F$1, FALSE), " ")</f>
        <v>3</v>
      </c>
      <c r="G86" s="21">
        <f>IFERROR(VLOOKUP(Health!$C86, 'All Indicators - Breakdown'!$C:$GQ, G$1, FALSE), " ")</f>
        <v>2</v>
      </c>
      <c r="H86" s="21">
        <f>IFERROR(VLOOKUP(Health!$C86, 'All Indicators - Breakdown'!$C:$GQ, H$1, FALSE), " ")</f>
        <v>1</v>
      </c>
      <c r="I86" s="21">
        <f>IFERROR(VLOOKUP(Health!$C86, 'All Indicators - Breakdown'!$C:$GQ, I$1, FALSE), " ")</f>
        <v>3</v>
      </c>
      <c r="J86" s="21">
        <f>IFERROR(VLOOKUP(Health!$C86, 'All Indicators - Breakdown'!$C:$GQ, J$1, FALSE), " ")</f>
        <v>2</v>
      </c>
      <c r="K86" s="21">
        <f>IFERROR(VLOOKUP(Health!$C86, 'All Indicators - Breakdown'!$C:$GQ, K$1, FALSE), " ")</f>
        <v>3</v>
      </c>
      <c r="L86" s="21">
        <f>IFERROR(VLOOKUP(Health!$C86, 'All Indicators - Breakdown'!$C:$GQ, L$1, FALSE), " ")</f>
        <v>2</v>
      </c>
      <c r="M86" s="21">
        <f>IFERROR(VLOOKUP($C86, 'All Indicators - Breakdown'!$C:$HE, M$1, FALSE), " ")</f>
        <v>3</v>
      </c>
      <c r="N86" s="21">
        <f>IFERROR(VLOOKUP($C86, 'All Indicators - Breakdown'!$C:$IU, N$1, FALSE), " ")</f>
        <v>1</v>
      </c>
      <c r="O86" s="21">
        <f t="shared" si="14"/>
        <v>3</v>
      </c>
      <c r="P86" s="21">
        <f t="shared" si="14"/>
        <v>3</v>
      </c>
      <c r="Q86" s="21">
        <f t="shared" si="14"/>
        <v>3</v>
      </c>
      <c r="R86" s="21">
        <f t="shared" si="14"/>
        <v>3</v>
      </c>
      <c r="S86" s="21">
        <f t="shared" si="14"/>
        <v>2</v>
      </c>
      <c r="T86" s="21">
        <f t="shared" si="14"/>
        <v>2</v>
      </c>
      <c r="U86" s="21">
        <f t="shared" si="14"/>
        <v>2</v>
      </c>
      <c r="V86" s="21">
        <f t="shared" si="14"/>
        <v>1</v>
      </c>
      <c r="W86" s="21">
        <f t="shared" si="12"/>
        <v>1</v>
      </c>
    </row>
    <row r="87" spans="1:23" ht="16.3" thickTop="1" thickBot="1" x14ac:dyDescent="0.3">
      <c r="A87" s="20" t="s">
        <v>311</v>
      </c>
      <c r="B87" s="20" t="s">
        <v>314</v>
      </c>
      <c r="C87" s="20" t="s">
        <v>315</v>
      </c>
      <c r="D87" s="10">
        <f t="shared" si="11"/>
        <v>3</v>
      </c>
      <c r="E87" s="35">
        <f t="shared" si="10"/>
        <v>3</v>
      </c>
      <c r="F87" s="21">
        <f>IFERROR(VLOOKUP(Health!$C87, 'All Indicators - Breakdown'!$C:$GQ, F$1, FALSE), " ")</f>
        <v>3</v>
      </c>
      <c r="G87" s="21">
        <f>IFERROR(VLOOKUP(Health!$C87, 'All Indicators - Breakdown'!$C:$GQ, G$1, FALSE), " ")</f>
        <v>2</v>
      </c>
      <c r="H87" s="21">
        <f>IFERROR(VLOOKUP(Health!$C87, 'All Indicators - Breakdown'!$C:$GQ, H$1, FALSE), " ")</f>
        <v>1</v>
      </c>
      <c r="I87" s="21">
        <f>IFERROR(VLOOKUP(Health!$C87, 'All Indicators - Breakdown'!$C:$GQ, I$1, FALSE), " ")</f>
        <v>2</v>
      </c>
      <c r="J87" s="21">
        <f>IFERROR(VLOOKUP(Health!$C87, 'All Indicators - Breakdown'!$C:$GQ, J$1, FALSE), " ")</f>
        <v>3</v>
      </c>
      <c r="K87" s="21">
        <f>IFERROR(VLOOKUP(Health!$C87, 'All Indicators - Breakdown'!$C:$GQ, K$1, FALSE), " ")</f>
        <v>3</v>
      </c>
      <c r="L87" s="21">
        <f>IFERROR(VLOOKUP(Health!$C87, 'All Indicators - Breakdown'!$C:$GQ, L$1, FALSE), " ")</f>
        <v>2</v>
      </c>
      <c r="M87" s="21">
        <f>IFERROR(VLOOKUP($C87, 'All Indicators - Breakdown'!$C:$HE, M$1, FALSE), " ")</f>
        <v>3</v>
      </c>
      <c r="N87" s="21">
        <f>IFERROR(VLOOKUP($C87, 'All Indicators - Breakdown'!$C:$IU, N$1, FALSE), " ")</f>
        <v>1</v>
      </c>
      <c r="O87" s="21">
        <f t="shared" si="14"/>
        <v>3</v>
      </c>
      <c r="P87" s="21">
        <f t="shared" si="14"/>
        <v>3</v>
      </c>
      <c r="Q87" s="21">
        <f t="shared" si="14"/>
        <v>3</v>
      </c>
      <c r="R87" s="21">
        <f t="shared" si="14"/>
        <v>3</v>
      </c>
      <c r="S87" s="21">
        <f t="shared" si="14"/>
        <v>2</v>
      </c>
      <c r="T87" s="21">
        <f t="shared" si="14"/>
        <v>2</v>
      </c>
      <c r="U87" s="21">
        <f t="shared" si="14"/>
        <v>2</v>
      </c>
      <c r="V87" s="21">
        <f t="shared" si="14"/>
        <v>1</v>
      </c>
      <c r="W87" s="21">
        <f t="shared" si="12"/>
        <v>1</v>
      </c>
    </row>
    <row r="88" spans="1:23" ht="16.3" thickTop="1" thickBot="1" x14ac:dyDescent="0.3">
      <c r="A88" s="20" t="s">
        <v>311</v>
      </c>
      <c r="B88" s="20" t="s">
        <v>316</v>
      </c>
      <c r="C88" s="20" t="s">
        <v>317</v>
      </c>
      <c r="D88" s="10">
        <f t="shared" si="11"/>
        <v>3</v>
      </c>
      <c r="E88" s="35">
        <f t="shared" si="10"/>
        <v>2.8</v>
      </c>
      <c r="F88" s="21">
        <f>IFERROR(VLOOKUP(Health!$C88, 'All Indicators - Breakdown'!$C:$GQ, F$1, FALSE), " ")</f>
        <v>3</v>
      </c>
      <c r="G88" s="21">
        <f>IFERROR(VLOOKUP(Health!$C88, 'All Indicators - Breakdown'!$C:$GQ, G$1, FALSE), " ")</f>
        <v>2</v>
      </c>
      <c r="H88" s="21">
        <f>IFERROR(VLOOKUP(Health!$C88, 'All Indicators - Breakdown'!$C:$GQ, H$1, FALSE), " ")</f>
        <v>1</v>
      </c>
      <c r="I88" s="21">
        <f>IFERROR(VLOOKUP(Health!$C88, 'All Indicators - Breakdown'!$C:$GQ, I$1, FALSE), " ")</f>
        <v>2</v>
      </c>
      <c r="J88" s="21">
        <f>IFERROR(VLOOKUP(Health!$C88, 'All Indicators - Breakdown'!$C:$GQ, J$1, FALSE), " ")</f>
        <v>3</v>
      </c>
      <c r="K88" s="21">
        <f>IFERROR(VLOOKUP(Health!$C88, 'All Indicators - Breakdown'!$C:$GQ, K$1, FALSE), " ")</f>
        <v>1</v>
      </c>
      <c r="L88" s="21">
        <f>IFERROR(VLOOKUP(Health!$C88, 'All Indicators - Breakdown'!$C:$GQ, L$1, FALSE), " ")</f>
        <v>1</v>
      </c>
      <c r="M88" s="21">
        <f>IFERROR(VLOOKUP($C88, 'All Indicators - Breakdown'!$C:$HE, M$1, FALSE), " ")</f>
        <v>3</v>
      </c>
      <c r="N88" s="21">
        <f>IFERROR(VLOOKUP($C88, 'All Indicators - Breakdown'!$C:$IU, N$1, FALSE), " ")</f>
        <v>1</v>
      </c>
      <c r="O88" s="21">
        <f t="shared" si="14"/>
        <v>3</v>
      </c>
      <c r="P88" s="21">
        <f t="shared" si="14"/>
        <v>3</v>
      </c>
      <c r="Q88" s="21">
        <f t="shared" si="14"/>
        <v>3</v>
      </c>
      <c r="R88" s="21">
        <f t="shared" si="14"/>
        <v>2</v>
      </c>
      <c r="S88" s="21">
        <f t="shared" si="14"/>
        <v>2</v>
      </c>
      <c r="T88" s="21">
        <f t="shared" si="14"/>
        <v>1</v>
      </c>
      <c r="U88" s="21">
        <f t="shared" si="14"/>
        <v>1</v>
      </c>
      <c r="V88" s="21">
        <f t="shared" si="14"/>
        <v>1</v>
      </c>
      <c r="W88" s="21">
        <f t="shared" si="12"/>
        <v>1</v>
      </c>
    </row>
    <row r="89" spans="1:23" ht="16.3" thickTop="1" thickBot="1" x14ac:dyDescent="0.3">
      <c r="A89" s="20" t="s">
        <v>311</v>
      </c>
      <c r="B89" s="20" t="s">
        <v>318</v>
      </c>
      <c r="C89" s="20" t="s">
        <v>319</v>
      </c>
      <c r="D89" s="10">
        <f t="shared" si="11"/>
        <v>3</v>
      </c>
      <c r="E89" s="35">
        <f t="shared" si="10"/>
        <v>3</v>
      </c>
      <c r="F89" s="21">
        <f>IFERROR(VLOOKUP(Health!$C89, 'All Indicators - Breakdown'!$C:$GQ, F$1, FALSE), " ")</f>
        <v>3</v>
      </c>
      <c r="G89" s="21">
        <f>IFERROR(VLOOKUP(Health!$C89, 'All Indicators - Breakdown'!$C:$GQ, G$1, FALSE), " ")</f>
        <v>2</v>
      </c>
      <c r="H89" s="21">
        <f>IFERROR(VLOOKUP(Health!$C89, 'All Indicators - Breakdown'!$C:$GQ, H$1, FALSE), " ")</f>
        <v>1</v>
      </c>
      <c r="I89" s="21">
        <f>IFERROR(VLOOKUP(Health!$C89, 'All Indicators - Breakdown'!$C:$GQ, I$1, FALSE), " ")</f>
        <v>3</v>
      </c>
      <c r="J89" s="21">
        <f>IFERROR(VLOOKUP(Health!$C89, 'All Indicators - Breakdown'!$C:$GQ, J$1, FALSE), " ")</f>
        <v>3</v>
      </c>
      <c r="K89" s="21">
        <f>IFERROR(VLOOKUP(Health!$C89, 'All Indicators - Breakdown'!$C:$GQ, K$1, FALSE), " ")</f>
        <v>3</v>
      </c>
      <c r="L89" s="21">
        <f>IFERROR(VLOOKUP(Health!$C89, 'All Indicators - Breakdown'!$C:$GQ, L$1, FALSE), " ")</f>
        <v>2</v>
      </c>
      <c r="M89" s="21">
        <f>IFERROR(VLOOKUP($C89, 'All Indicators - Breakdown'!$C:$HE, M$1, FALSE), " ")</f>
        <v>3</v>
      </c>
      <c r="N89" s="21">
        <f>IFERROR(VLOOKUP($C89, 'All Indicators - Breakdown'!$C:$IU, N$1, FALSE), " ")</f>
        <v>1</v>
      </c>
      <c r="O89" s="21">
        <f t="shared" si="14"/>
        <v>3</v>
      </c>
      <c r="P89" s="21">
        <f t="shared" si="14"/>
        <v>3</v>
      </c>
      <c r="Q89" s="21">
        <f t="shared" si="14"/>
        <v>3</v>
      </c>
      <c r="R89" s="21">
        <f t="shared" si="14"/>
        <v>3</v>
      </c>
      <c r="S89" s="21">
        <f t="shared" si="14"/>
        <v>3</v>
      </c>
      <c r="T89" s="21">
        <f t="shared" si="14"/>
        <v>2</v>
      </c>
      <c r="U89" s="21">
        <f t="shared" si="14"/>
        <v>2</v>
      </c>
      <c r="V89" s="21">
        <f t="shared" si="14"/>
        <v>1</v>
      </c>
      <c r="W89" s="21">
        <f t="shared" si="12"/>
        <v>1</v>
      </c>
    </row>
    <row r="90" spans="1:23" ht="16.3" thickTop="1" thickBot="1" x14ac:dyDescent="0.3">
      <c r="A90" s="20" t="s">
        <v>311</v>
      </c>
      <c r="B90" s="20" t="s">
        <v>320</v>
      </c>
      <c r="C90" s="20" t="s">
        <v>321</v>
      </c>
      <c r="D90" s="10">
        <f t="shared" si="11"/>
        <v>3</v>
      </c>
      <c r="E90" s="35">
        <f t="shared" si="10"/>
        <v>3</v>
      </c>
      <c r="F90" s="21">
        <f>IFERROR(VLOOKUP(Health!$C90, 'All Indicators - Breakdown'!$C:$GQ, F$1, FALSE), " ")</f>
        <v>3</v>
      </c>
      <c r="G90" s="21">
        <f>IFERROR(VLOOKUP(Health!$C90, 'All Indicators - Breakdown'!$C:$GQ, G$1, FALSE), " ")</f>
        <v>2</v>
      </c>
      <c r="H90" s="21">
        <f>IFERROR(VLOOKUP(Health!$C90, 'All Indicators - Breakdown'!$C:$GQ, H$1, FALSE), " ")</f>
        <v>1</v>
      </c>
      <c r="I90" s="21">
        <f>IFERROR(VLOOKUP(Health!$C90, 'All Indicators - Breakdown'!$C:$GQ, I$1, FALSE), " ")</f>
        <v>2</v>
      </c>
      <c r="J90" s="21">
        <f>IFERROR(VLOOKUP(Health!$C90, 'All Indicators - Breakdown'!$C:$GQ, J$1, FALSE), " ")</f>
        <v>4</v>
      </c>
      <c r="K90" s="21">
        <f>IFERROR(VLOOKUP(Health!$C90, 'All Indicators - Breakdown'!$C:$GQ, K$1, FALSE), " ")</f>
        <v>1</v>
      </c>
      <c r="L90" s="21">
        <f>IFERROR(VLOOKUP(Health!$C90, 'All Indicators - Breakdown'!$C:$GQ, L$1, FALSE), " ")</f>
        <v>1</v>
      </c>
      <c r="M90" s="21">
        <f>IFERROR(VLOOKUP($C90, 'All Indicators - Breakdown'!$C:$HE, M$1, FALSE), " ")</f>
        <v>3</v>
      </c>
      <c r="N90" s="21">
        <f>IFERROR(VLOOKUP($C90, 'All Indicators - Breakdown'!$C:$IU, N$1, FALSE), " ")</f>
        <v>1</v>
      </c>
      <c r="O90" s="21">
        <f t="shared" si="14"/>
        <v>4</v>
      </c>
      <c r="P90" s="21">
        <f t="shared" si="14"/>
        <v>3</v>
      </c>
      <c r="Q90" s="21">
        <f t="shared" si="14"/>
        <v>3</v>
      </c>
      <c r="R90" s="21">
        <f t="shared" si="14"/>
        <v>2</v>
      </c>
      <c r="S90" s="21">
        <f t="shared" si="14"/>
        <v>2</v>
      </c>
      <c r="T90" s="21">
        <f t="shared" si="14"/>
        <v>1</v>
      </c>
      <c r="U90" s="21">
        <f t="shared" si="14"/>
        <v>1</v>
      </c>
      <c r="V90" s="21">
        <f t="shared" si="14"/>
        <v>1</v>
      </c>
      <c r="W90" s="21">
        <f t="shared" si="12"/>
        <v>1</v>
      </c>
    </row>
    <row r="91" spans="1:23" ht="16.3" thickTop="1" thickBot="1" x14ac:dyDescent="0.3">
      <c r="A91" s="20" t="s">
        <v>311</v>
      </c>
      <c r="B91" s="20" t="s">
        <v>322</v>
      </c>
      <c r="C91" s="20" t="s">
        <v>323</v>
      </c>
      <c r="D91" s="10">
        <f t="shared" si="11"/>
        <v>3</v>
      </c>
      <c r="E91" s="35">
        <f t="shared" si="10"/>
        <v>3.3</v>
      </c>
      <c r="F91" s="21">
        <f>IFERROR(VLOOKUP(Health!$C91, 'All Indicators - Breakdown'!$C:$GQ, F$1, FALSE), " ")</f>
        <v>3</v>
      </c>
      <c r="G91" s="21">
        <f>IFERROR(VLOOKUP(Health!$C91, 'All Indicators - Breakdown'!$C:$GQ, G$1, FALSE), " ")</f>
        <v>2</v>
      </c>
      <c r="H91" s="21">
        <f>IFERROR(VLOOKUP(Health!$C91, 'All Indicators - Breakdown'!$C:$GQ, H$1, FALSE), " ")</f>
        <v>1</v>
      </c>
      <c r="I91" s="21">
        <f>IFERROR(VLOOKUP(Health!$C91, 'All Indicators - Breakdown'!$C:$GQ, I$1, FALSE), " ")</f>
        <v>3</v>
      </c>
      <c r="J91" s="21">
        <f>IFERROR(VLOOKUP(Health!$C91, 'All Indicators - Breakdown'!$C:$GQ, J$1, FALSE), " ")</f>
        <v>4</v>
      </c>
      <c r="K91" s="21">
        <f>IFERROR(VLOOKUP(Health!$C91, 'All Indicators - Breakdown'!$C:$GQ, K$1, FALSE), " ")</f>
        <v>3</v>
      </c>
      <c r="L91" s="21">
        <f>IFERROR(VLOOKUP(Health!$C91, 'All Indicators - Breakdown'!$C:$GQ, L$1, FALSE), " ")</f>
        <v>2</v>
      </c>
      <c r="M91" s="21">
        <f>IFERROR(VLOOKUP($C91, 'All Indicators - Breakdown'!$C:$HE, M$1, FALSE), " ")</f>
        <v>3</v>
      </c>
      <c r="N91" s="21">
        <f>IFERROR(VLOOKUP($C91, 'All Indicators - Breakdown'!$C:$IU, N$1, FALSE), " ")</f>
        <v>1</v>
      </c>
      <c r="O91" s="21">
        <f t="shared" si="14"/>
        <v>4</v>
      </c>
      <c r="P91" s="21">
        <f t="shared" si="14"/>
        <v>3</v>
      </c>
      <c r="Q91" s="21">
        <f t="shared" si="14"/>
        <v>3</v>
      </c>
      <c r="R91" s="21">
        <f t="shared" si="14"/>
        <v>3</v>
      </c>
      <c r="S91" s="21">
        <f t="shared" si="14"/>
        <v>3</v>
      </c>
      <c r="T91" s="21">
        <f t="shared" si="14"/>
        <v>2</v>
      </c>
      <c r="U91" s="21">
        <f t="shared" si="14"/>
        <v>2</v>
      </c>
      <c r="V91" s="21">
        <f t="shared" si="14"/>
        <v>1</v>
      </c>
      <c r="W91" s="21">
        <f t="shared" si="12"/>
        <v>1</v>
      </c>
    </row>
    <row r="92" spans="1:23" ht="16.3" thickTop="1" thickBot="1" x14ac:dyDescent="0.3">
      <c r="A92" s="20" t="s">
        <v>311</v>
      </c>
      <c r="B92" s="20" t="s">
        <v>324</v>
      </c>
      <c r="C92" s="20" t="s">
        <v>325</v>
      </c>
      <c r="D92" s="10">
        <f t="shared" si="11"/>
        <v>3</v>
      </c>
      <c r="E92" s="35">
        <f t="shared" si="10"/>
        <v>2.8</v>
      </c>
      <c r="F92" s="21">
        <f>IFERROR(VLOOKUP(Health!$C92, 'All Indicators - Breakdown'!$C:$GQ, F$1, FALSE), " ")</f>
        <v>3</v>
      </c>
      <c r="G92" s="21">
        <f>IFERROR(VLOOKUP(Health!$C92, 'All Indicators - Breakdown'!$C:$GQ, G$1, FALSE), " ")</f>
        <v>1</v>
      </c>
      <c r="H92" s="21">
        <f>IFERROR(VLOOKUP(Health!$C92, 'All Indicators - Breakdown'!$C:$GQ, H$1, FALSE), " ")</f>
        <v>1</v>
      </c>
      <c r="I92" s="21">
        <f>IFERROR(VLOOKUP(Health!$C92, 'All Indicators - Breakdown'!$C:$GQ, I$1, FALSE), " ")</f>
        <v>2</v>
      </c>
      <c r="J92" s="21">
        <f>IFERROR(VLOOKUP(Health!$C92, 'All Indicators - Breakdown'!$C:$GQ, J$1, FALSE), " ")</f>
        <v>2</v>
      </c>
      <c r="K92" s="21">
        <f>IFERROR(VLOOKUP(Health!$C92, 'All Indicators - Breakdown'!$C:$GQ, K$1, FALSE), " ")</f>
        <v>3</v>
      </c>
      <c r="L92" s="21">
        <f>IFERROR(VLOOKUP(Health!$C92, 'All Indicators - Breakdown'!$C:$GQ, L$1, FALSE), " ")</f>
        <v>2</v>
      </c>
      <c r="M92" s="21">
        <f>IFERROR(VLOOKUP($C92, 'All Indicators - Breakdown'!$C:$HE, M$1, FALSE), " ")</f>
        <v>3</v>
      </c>
      <c r="N92" s="21">
        <f>IFERROR(VLOOKUP($C92, 'All Indicators - Breakdown'!$C:$IU, N$1, FALSE), " ")</f>
        <v>1</v>
      </c>
      <c r="O92" s="21">
        <f t="shared" si="14"/>
        <v>3</v>
      </c>
      <c r="P92" s="21">
        <f t="shared" si="14"/>
        <v>3</v>
      </c>
      <c r="Q92" s="21">
        <f t="shared" si="14"/>
        <v>3</v>
      </c>
      <c r="R92" s="21">
        <f t="shared" si="14"/>
        <v>2</v>
      </c>
      <c r="S92" s="21">
        <f t="shared" si="14"/>
        <v>2</v>
      </c>
      <c r="T92" s="21">
        <f t="shared" si="14"/>
        <v>2</v>
      </c>
      <c r="U92" s="21">
        <f t="shared" si="14"/>
        <v>1</v>
      </c>
      <c r="V92" s="21">
        <f t="shared" si="14"/>
        <v>1</v>
      </c>
      <c r="W92" s="21">
        <f t="shared" si="12"/>
        <v>1</v>
      </c>
    </row>
    <row r="93" spans="1:23" ht="16.3" thickTop="1" thickBot="1" x14ac:dyDescent="0.3">
      <c r="A93" s="20" t="s">
        <v>311</v>
      </c>
      <c r="B93" s="20" t="s">
        <v>326</v>
      </c>
      <c r="C93" s="20" t="s">
        <v>327</v>
      </c>
      <c r="D93" s="10">
        <f t="shared" si="11"/>
        <v>3</v>
      </c>
      <c r="E93" s="35">
        <f t="shared" si="10"/>
        <v>3.3</v>
      </c>
      <c r="F93" s="21">
        <f>IFERROR(VLOOKUP(Health!$C93, 'All Indicators - Breakdown'!$C:$GQ, F$1, FALSE), " ")</f>
        <v>3</v>
      </c>
      <c r="G93" s="21">
        <f>IFERROR(VLOOKUP(Health!$C93, 'All Indicators - Breakdown'!$C:$GQ, G$1, FALSE), " ")</f>
        <v>2</v>
      </c>
      <c r="H93" s="21">
        <f>IFERROR(VLOOKUP(Health!$C93, 'All Indicators - Breakdown'!$C:$GQ, H$1, FALSE), " ")</f>
        <v>1</v>
      </c>
      <c r="I93" s="21">
        <f>IFERROR(VLOOKUP(Health!$C93, 'All Indicators - Breakdown'!$C:$GQ, I$1, FALSE), " ")</f>
        <v>2</v>
      </c>
      <c r="J93" s="21">
        <f>IFERROR(VLOOKUP(Health!$C93, 'All Indicators - Breakdown'!$C:$GQ, J$1, FALSE), " ")</f>
        <v>2</v>
      </c>
      <c r="K93" s="21">
        <f>IFERROR(VLOOKUP(Health!$C93, 'All Indicators - Breakdown'!$C:$GQ, K$1, FALSE), " ")</f>
        <v>3</v>
      </c>
      <c r="L93" s="21">
        <f>IFERROR(VLOOKUP(Health!$C93, 'All Indicators - Breakdown'!$C:$GQ, L$1, FALSE), " ")</f>
        <v>4</v>
      </c>
      <c r="M93" s="21">
        <f>IFERROR(VLOOKUP($C93, 'All Indicators - Breakdown'!$C:$HE, M$1, FALSE), " ")</f>
        <v>3</v>
      </c>
      <c r="N93" s="21">
        <f>IFERROR(VLOOKUP($C93, 'All Indicators - Breakdown'!$C:$IU, N$1, FALSE), " ")</f>
        <v>1</v>
      </c>
      <c r="O93" s="21">
        <f t="shared" si="14"/>
        <v>4</v>
      </c>
      <c r="P93" s="21">
        <f t="shared" si="14"/>
        <v>3</v>
      </c>
      <c r="Q93" s="21">
        <f t="shared" si="14"/>
        <v>3</v>
      </c>
      <c r="R93" s="21">
        <f t="shared" si="14"/>
        <v>3</v>
      </c>
      <c r="S93" s="21">
        <f t="shared" si="14"/>
        <v>2</v>
      </c>
      <c r="T93" s="21">
        <f t="shared" si="14"/>
        <v>2</v>
      </c>
      <c r="U93" s="21">
        <f t="shared" si="14"/>
        <v>2</v>
      </c>
      <c r="V93" s="21">
        <f t="shared" si="14"/>
        <v>1</v>
      </c>
      <c r="W93" s="21">
        <f t="shared" si="12"/>
        <v>1</v>
      </c>
    </row>
    <row r="94" spans="1:23" ht="16.3" thickTop="1" thickBot="1" x14ac:dyDescent="0.3">
      <c r="A94" s="20" t="s">
        <v>311</v>
      </c>
      <c r="B94" s="20" t="s">
        <v>328</v>
      </c>
      <c r="C94" s="20" t="s">
        <v>329</v>
      </c>
      <c r="D94" s="10">
        <f t="shared" si="11"/>
        <v>3</v>
      </c>
      <c r="E94" s="35">
        <f t="shared" si="10"/>
        <v>3</v>
      </c>
      <c r="F94" s="21">
        <f>IFERROR(VLOOKUP(Health!$C94, 'All Indicators - Breakdown'!$C:$GQ, F$1, FALSE), " ")</f>
        <v>3</v>
      </c>
      <c r="G94" s="21">
        <f>IFERROR(VLOOKUP(Health!$C94, 'All Indicators - Breakdown'!$C:$GQ, G$1, FALSE), " ")</f>
        <v>2</v>
      </c>
      <c r="H94" s="21">
        <f>IFERROR(VLOOKUP(Health!$C94, 'All Indicators - Breakdown'!$C:$GQ, H$1, FALSE), " ")</f>
        <v>1</v>
      </c>
      <c r="I94" s="21">
        <f>IFERROR(VLOOKUP(Health!$C94, 'All Indicators - Breakdown'!$C:$GQ, I$1, FALSE), " ")</f>
        <v>2</v>
      </c>
      <c r="J94" s="21">
        <f>IFERROR(VLOOKUP(Health!$C94, 'All Indicators - Breakdown'!$C:$GQ, J$1, FALSE), " ")</f>
        <v>3</v>
      </c>
      <c r="K94" s="21">
        <f>IFERROR(VLOOKUP(Health!$C94, 'All Indicators - Breakdown'!$C:$GQ, K$1, FALSE), " ")</f>
        <v>3</v>
      </c>
      <c r="L94" s="21">
        <f>IFERROR(VLOOKUP(Health!$C94, 'All Indicators - Breakdown'!$C:$GQ, L$1, FALSE), " ")</f>
        <v>2</v>
      </c>
      <c r="M94" s="21">
        <f>IFERROR(VLOOKUP($C94, 'All Indicators - Breakdown'!$C:$HE, M$1, FALSE), " ")</f>
        <v>3</v>
      </c>
      <c r="N94" s="21">
        <f>IFERROR(VLOOKUP($C94, 'All Indicators - Breakdown'!$C:$IU, N$1, FALSE), " ")</f>
        <v>1</v>
      </c>
      <c r="O94" s="21">
        <f t="shared" ref="O94:V103" si="15">LARGE($F94:$N94,O$1)</f>
        <v>3</v>
      </c>
      <c r="P94" s="21">
        <f t="shared" si="15"/>
        <v>3</v>
      </c>
      <c r="Q94" s="21">
        <f t="shared" si="15"/>
        <v>3</v>
      </c>
      <c r="R94" s="21">
        <f t="shared" si="15"/>
        <v>3</v>
      </c>
      <c r="S94" s="21">
        <f t="shared" si="15"/>
        <v>2</v>
      </c>
      <c r="T94" s="21">
        <f t="shared" si="15"/>
        <v>2</v>
      </c>
      <c r="U94" s="21">
        <f t="shared" si="15"/>
        <v>2</v>
      </c>
      <c r="V94" s="21">
        <f t="shared" si="15"/>
        <v>1</v>
      </c>
      <c r="W94" s="21">
        <f t="shared" si="12"/>
        <v>1</v>
      </c>
    </row>
    <row r="95" spans="1:23" ht="16.3" thickTop="1" thickBot="1" x14ac:dyDescent="0.3">
      <c r="A95" s="20" t="s">
        <v>311</v>
      </c>
      <c r="B95" s="20" t="s">
        <v>330</v>
      </c>
      <c r="C95" s="20" t="s">
        <v>331</v>
      </c>
      <c r="D95" s="10">
        <f t="shared" si="11"/>
        <v>3</v>
      </c>
      <c r="E95" s="35">
        <f t="shared" si="10"/>
        <v>3</v>
      </c>
      <c r="F95" s="21">
        <f>IFERROR(VLOOKUP(Health!$C95, 'All Indicators - Breakdown'!$C:$GQ, F$1, FALSE), " ")</f>
        <v>3</v>
      </c>
      <c r="G95" s="21">
        <f>IFERROR(VLOOKUP(Health!$C95, 'All Indicators - Breakdown'!$C:$GQ, G$1, FALSE), " ")</f>
        <v>2</v>
      </c>
      <c r="H95" s="21">
        <f>IFERROR(VLOOKUP(Health!$C95, 'All Indicators - Breakdown'!$C:$GQ, H$1, FALSE), " ")</f>
        <v>1</v>
      </c>
      <c r="I95" s="21">
        <f>IFERROR(VLOOKUP(Health!$C95, 'All Indicators - Breakdown'!$C:$GQ, I$1, FALSE), " ")</f>
        <v>2</v>
      </c>
      <c r="J95" s="21">
        <f>IFERROR(VLOOKUP(Health!$C95, 'All Indicators - Breakdown'!$C:$GQ, J$1, FALSE), " ")</f>
        <v>3</v>
      </c>
      <c r="K95" s="21">
        <f>IFERROR(VLOOKUP(Health!$C95, 'All Indicators - Breakdown'!$C:$GQ, K$1, FALSE), " ")</f>
        <v>3</v>
      </c>
      <c r="L95" s="21">
        <f>IFERROR(VLOOKUP(Health!$C95, 'All Indicators - Breakdown'!$C:$GQ, L$1, FALSE), " ")</f>
        <v>2</v>
      </c>
      <c r="M95" s="21">
        <f>IFERROR(VLOOKUP($C95, 'All Indicators - Breakdown'!$C:$HE, M$1, FALSE), " ")</f>
        <v>3</v>
      </c>
      <c r="N95" s="21">
        <f>IFERROR(VLOOKUP($C95, 'All Indicators - Breakdown'!$C:$IU, N$1, FALSE), " ")</f>
        <v>1</v>
      </c>
      <c r="O95" s="21">
        <f t="shared" si="15"/>
        <v>3</v>
      </c>
      <c r="P95" s="21">
        <f t="shared" si="15"/>
        <v>3</v>
      </c>
      <c r="Q95" s="21">
        <f t="shared" si="15"/>
        <v>3</v>
      </c>
      <c r="R95" s="21">
        <f t="shared" si="15"/>
        <v>3</v>
      </c>
      <c r="S95" s="21">
        <f t="shared" si="15"/>
        <v>2</v>
      </c>
      <c r="T95" s="21">
        <f t="shared" si="15"/>
        <v>2</v>
      </c>
      <c r="U95" s="21">
        <f t="shared" si="15"/>
        <v>2</v>
      </c>
      <c r="V95" s="21">
        <f t="shared" si="15"/>
        <v>1</v>
      </c>
      <c r="W95" s="21">
        <f t="shared" si="12"/>
        <v>1</v>
      </c>
    </row>
    <row r="96" spans="1:23" ht="16.3" thickTop="1" thickBot="1" x14ac:dyDescent="0.3">
      <c r="A96" s="20" t="s">
        <v>311</v>
      </c>
      <c r="B96" s="20" t="s">
        <v>332</v>
      </c>
      <c r="C96" s="20" t="s">
        <v>333</v>
      </c>
      <c r="D96" s="10">
        <f t="shared" si="11"/>
        <v>3</v>
      </c>
      <c r="E96" s="35">
        <f t="shared" si="10"/>
        <v>2.8</v>
      </c>
      <c r="F96" s="21">
        <f>IFERROR(VLOOKUP(Health!$C96, 'All Indicators - Breakdown'!$C:$GQ, F$1, FALSE), " ")</f>
        <v>3</v>
      </c>
      <c r="G96" s="21">
        <f>IFERROR(VLOOKUP(Health!$C96, 'All Indicators - Breakdown'!$C:$GQ, G$1, FALSE), " ")</f>
        <v>2</v>
      </c>
      <c r="H96" s="21">
        <f>IFERROR(VLOOKUP(Health!$C96, 'All Indicators - Breakdown'!$C:$GQ, H$1, FALSE), " ")</f>
        <v>1</v>
      </c>
      <c r="I96" s="21">
        <f>IFERROR(VLOOKUP(Health!$C96, 'All Indicators - Breakdown'!$C:$GQ, I$1, FALSE), " ")</f>
        <v>2</v>
      </c>
      <c r="J96" s="21">
        <f>IFERROR(VLOOKUP(Health!$C96, 'All Indicators - Breakdown'!$C:$GQ, J$1, FALSE), " ")</f>
        <v>2</v>
      </c>
      <c r="K96" s="21">
        <f>IFERROR(VLOOKUP(Health!$C96, 'All Indicators - Breakdown'!$C:$GQ, K$1, FALSE), " ")</f>
        <v>3</v>
      </c>
      <c r="L96" s="21">
        <f>IFERROR(VLOOKUP(Health!$C96, 'All Indicators - Breakdown'!$C:$GQ, L$1, FALSE), " ")</f>
        <v>2</v>
      </c>
      <c r="M96" s="21">
        <f>IFERROR(VLOOKUP($C96, 'All Indicators - Breakdown'!$C:$HE, M$1, FALSE), " ")</f>
        <v>3</v>
      </c>
      <c r="N96" s="21">
        <f>IFERROR(VLOOKUP($C96, 'All Indicators - Breakdown'!$C:$IU, N$1, FALSE), " ")</f>
        <v>1</v>
      </c>
      <c r="O96" s="21">
        <f t="shared" si="15"/>
        <v>3</v>
      </c>
      <c r="P96" s="21">
        <f t="shared" si="15"/>
        <v>3</v>
      </c>
      <c r="Q96" s="21">
        <f t="shared" si="15"/>
        <v>3</v>
      </c>
      <c r="R96" s="21">
        <f t="shared" si="15"/>
        <v>2</v>
      </c>
      <c r="S96" s="21">
        <f t="shared" si="15"/>
        <v>2</v>
      </c>
      <c r="T96" s="21">
        <f t="shared" si="15"/>
        <v>2</v>
      </c>
      <c r="U96" s="21">
        <f t="shared" si="15"/>
        <v>2</v>
      </c>
      <c r="V96" s="21">
        <f t="shared" si="15"/>
        <v>1</v>
      </c>
      <c r="W96" s="21">
        <f t="shared" si="12"/>
        <v>1</v>
      </c>
    </row>
    <row r="97" spans="1:23" ht="16.3" thickTop="1" thickBot="1" x14ac:dyDescent="0.3">
      <c r="A97" s="20" t="s">
        <v>311</v>
      </c>
      <c r="B97" s="20" t="s">
        <v>334</v>
      </c>
      <c r="C97" s="20" t="s">
        <v>335</v>
      </c>
      <c r="D97" s="10">
        <f t="shared" si="11"/>
        <v>3</v>
      </c>
      <c r="E97" s="35">
        <f t="shared" si="10"/>
        <v>2.8</v>
      </c>
      <c r="F97" s="21">
        <f>IFERROR(VLOOKUP(Health!$C97, 'All Indicators - Breakdown'!$C:$GQ, F$1, FALSE), " ")</f>
        <v>3</v>
      </c>
      <c r="G97" s="21">
        <f>IFERROR(VLOOKUP(Health!$C97, 'All Indicators - Breakdown'!$C:$GQ, G$1, FALSE), " ")</f>
        <v>2</v>
      </c>
      <c r="H97" s="21">
        <f>IFERROR(VLOOKUP(Health!$C97, 'All Indicators - Breakdown'!$C:$GQ, H$1, FALSE), " ")</f>
        <v>1</v>
      </c>
      <c r="I97" s="21">
        <f>IFERROR(VLOOKUP(Health!$C97, 'All Indicators - Breakdown'!$C:$GQ, I$1, FALSE), " ")</f>
        <v>2</v>
      </c>
      <c r="J97" s="21">
        <f>IFERROR(VLOOKUP(Health!$C97, 'All Indicators - Breakdown'!$C:$GQ, J$1, FALSE), " ")</f>
        <v>2</v>
      </c>
      <c r="K97" s="21">
        <f>IFERROR(VLOOKUP(Health!$C97, 'All Indicators - Breakdown'!$C:$GQ, K$1, FALSE), " ")</f>
        <v>3</v>
      </c>
      <c r="L97" s="21">
        <f>IFERROR(VLOOKUP(Health!$C97, 'All Indicators - Breakdown'!$C:$GQ, L$1, FALSE), " ")</f>
        <v>2</v>
      </c>
      <c r="M97" s="21">
        <f>IFERROR(VLOOKUP($C97, 'All Indicators - Breakdown'!$C:$HE, M$1, FALSE), " ")</f>
        <v>3</v>
      </c>
      <c r="N97" s="21">
        <f>IFERROR(VLOOKUP($C97, 'All Indicators - Breakdown'!$C:$IU, N$1, FALSE), " ")</f>
        <v>1</v>
      </c>
      <c r="O97" s="21">
        <f t="shared" si="15"/>
        <v>3</v>
      </c>
      <c r="P97" s="21">
        <f t="shared" si="15"/>
        <v>3</v>
      </c>
      <c r="Q97" s="21">
        <f t="shared" si="15"/>
        <v>3</v>
      </c>
      <c r="R97" s="21">
        <f t="shared" si="15"/>
        <v>2</v>
      </c>
      <c r="S97" s="21">
        <f t="shared" si="15"/>
        <v>2</v>
      </c>
      <c r="T97" s="21">
        <f t="shared" si="15"/>
        <v>2</v>
      </c>
      <c r="U97" s="21">
        <f t="shared" si="15"/>
        <v>2</v>
      </c>
      <c r="V97" s="21">
        <f t="shared" si="15"/>
        <v>1</v>
      </c>
      <c r="W97" s="21">
        <f t="shared" si="12"/>
        <v>1</v>
      </c>
    </row>
    <row r="98" spans="1:23" ht="16.3" thickTop="1" thickBot="1" x14ac:dyDescent="0.3">
      <c r="A98" s="20" t="s">
        <v>311</v>
      </c>
      <c r="B98" s="20" t="s">
        <v>336</v>
      </c>
      <c r="C98" s="20" t="s">
        <v>337</v>
      </c>
      <c r="D98" s="10">
        <f t="shared" si="11"/>
        <v>3</v>
      </c>
      <c r="E98" s="35">
        <f t="shared" si="10"/>
        <v>2.8</v>
      </c>
      <c r="F98" s="21">
        <f>IFERROR(VLOOKUP(Health!$C98, 'All Indicators - Breakdown'!$C:$GQ, F$1, FALSE), " ")</f>
        <v>3</v>
      </c>
      <c r="G98" s="21">
        <f>IFERROR(VLOOKUP(Health!$C98, 'All Indicators - Breakdown'!$C:$GQ, G$1, FALSE), " ")</f>
        <v>2</v>
      </c>
      <c r="H98" s="21">
        <f>IFERROR(VLOOKUP(Health!$C98, 'All Indicators - Breakdown'!$C:$GQ, H$1, FALSE), " ")</f>
        <v>1</v>
      </c>
      <c r="I98" s="21">
        <f>IFERROR(VLOOKUP(Health!$C98, 'All Indicators - Breakdown'!$C:$GQ, I$1, FALSE), " ")</f>
        <v>2</v>
      </c>
      <c r="J98" s="21">
        <f>IFERROR(VLOOKUP(Health!$C98, 'All Indicators - Breakdown'!$C:$GQ, J$1, FALSE), " ")</f>
        <v>3</v>
      </c>
      <c r="K98" s="21">
        <f>IFERROR(VLOOKUP(Health!$C98, 'All Indicators - Breakdown'!$C:$GQ, K$1, FALSE), " ")</f>
        <v>1</v>
      </c>
      <c r="L98" s="21">
        <f>IFERROR(VLOOKUP(Health!$C98, 'All Indicators - Breakdown'!$C:$GQ, L$1, FALSE), " ")</f>
        <v>1</v>
      </c>
      <c r="M98" s="21">
        <f>IFERROR(VLOOKUP($C98, 'All Indicators - Breakdown'!$C:$HE, M$1, FALSE), " ")</f>
        <v>3</v>
      </c>
      <c r="N98" s="21">
        <f>IFERROR(VLOOKUP($C98, 'All Indicators - Breakdown'!$C:$IU, N$1, FALSE), " ")</f>
        <v>1</v>
      </c>
      <c r="O98" s="21">
        <f t="shared" si="15"/>
        <v>3</v>
      </c>
      <c r="P98" s="21">
        <f t="shared" si="15"/>
        <v>3</v>
      </c>
      <c r="Q98" s="21">
        <f t="shared" si="15"/>
        <v>3</v>
      </c>
      <c r="R98" s="21">
        <f t="shared" si="15"/>
        <v>2</v>
      </c>
      <c r="S98" s="21">
        <f t="shared" si="15"/>
        <v>2</v>
      </c>
      <c r="T98" s="21">
        <f t="shared" si="15"/>
        <v>1</v>
      </c>
      <c r="U98" s="21">
        <f t="shared" si="15"/>
        <v>1</v>
      </c>
      <c r="V98" s="21">
        <f t="shared" si="15"/>
        <v>1</v>
      </c>
      <c r="W98" s="21">
        <f t="shared" si="12"/>
        <v>1</v>
      </c>
    </row>
    <row r="99" spans="1:23" ht="16.3" thickTop="1" thickBot="1" x14ac:dyDescent="0.3">
      <c r="A99" s="20" t="s">
        <v>311</v>
      </c>
      <c r="B99" s="20" t="s">
        <v>338</v>
      </c>
      <c r="C99" s="20" t="s">
        <v>339</v>
      </c>
      <c r="D99" s="10">
        <f t="shared" si="11"/>
        <v>3</v>
      </c>
      <c r="E99" s="35">
        <f t="shared" si="10"/>
        <v>3</v>
      </c>
      <c r="F99" s="21">
        <f>IFERROR(VLOOKUP(Health!$C99, 'All Indicators - Breakdown'!$C:$GQ, F$1, FALSE), " ")</f>
        <v>3</v>
      </c>
      <c r="G99" s="21">
        <f>IFERROR(VLOOKUP(Health!$C99, 'All Indicators - Breakdown'!$C:$GQ, G$1, FALSE), " ")</f>
        <v>2</v>
      </c>
      <c r="H99" s="21">
        <f>IFERROR(VLOOKUP(Health!$C99, 'All Indicators - Breakdown'!$C:$GQ, H$1, FALSE), " ")</f>
        <v>1</v>
      </c>
      <c r="I99" s="21">
        <f>IFERROR(VLOOKUP(Health!$C99, 'All Indicators - Breakdown'!$C:$GQ, I$1, FALSE), " ")</f>
        <v>2</v>
      </c>
      <c r="J99" s="21">
        <f>IFERROR(VLOOKUP(Health!$C99, 'All Indicators - Breakdown'!$C:$GQ, J$1, FALSE), " ")</f>
        <v>4</v>
      </c>
      <c r="K99" s="21">
        <f>IFERROR(VLOOKUP(Health!$C99, 'All Indicators - Breakdown'!$C:$GQ, K$1, FALSE), " ")</f>
        <v>1</v>
      </c>
      <c r="L99" s="21">
        <f>IFERROR(VLOOKUP(Health!$C99, 'All Indicators - Breakdown'!$C:$GQ, L$1, FALSE), " ")</f>
        <v>1</v>
      </c>
      <c r="M99" s="21">
        <f>IFERROR(VLOOKUP($C99, 'All Indicators - Breakdown'!$C:$HE, M$1, FALSE), " ")</f>
        <v>3</v>
      </c>
      <c r="N99" s="21">
        <f>IFERROR(VLOOKUP($C99, 'All Indicators - Breakdown'!$C:$IU, N$1, FALSE), " ")</f>
        <v>1</v>
      </c>
      <c r="O99" s="21">
        <f t="shared" si="15"/>
        <v>4</v>
      </c>
      <c r="P99" s="21">
        <f t="shared" si="15"/>
        <v>3</v>
      </c>
      <c r="Q99" s="21">
        <f t="shared" si="15"/>
        <v>3</v>
      </c>
      <c r="R99" s="21">
        <f t="shared" si="15"/>
        <v>2</v>
      </c>
      <c r="S99" s="21">
        <f t="shared" si="15"/>
        <v>2</v>
      </c>
      <c r="T99" s="21">
        <f t="shared" si="15"/>
        <v>1</v>
      </c>
      <c r="U99" s="21">
        <f t="shared" si="15"/>
        <v>1</v>
      </c>
      <c r="V99" s="21">
        <f t="shared" si="15"/>
        <v>1</v>
      </c>
      <c r="W99" s="21">
        <f t="shared" si="12"/>
        <v>1</v>
      </c>
    </row>
    <row r="100" spans="1:23" ht="16.3" thickTop="1" thickBot="1" x14ac:dyDescent="0.3">
      <c r="A100" s="20" t="s">
        <v>311</v>
      </c>
      <c r="B100" s="20" t="s">
        <v>340</v>
      </c>
      <c r="C100" s="20" t="s">
        <v>341</v>
      </c>
      <c r="D100" s="10">
        <f t="shared" si="11"/>
        <v>3</v>
      </c>
      <c r="E100" s="35">
        <f t="shared" si="10"/>
        <v>2.8</v>
      </c>
      <c r="F100" s="21">
        <f>IFERROR(VLOOKUP(Health!$C100, 'All Indicators - Breakdown'!$C:$GQ, F$1, FALSE), " ")</f>
        <v>3</v>
      </c>
      <c r="G100" s="21">
        <f>IFERROR(VLOOKUP(Health!$C100, 'All Indicators - Breakdown'!$C:$GQ, G$1, FALSE), " ")</f>
        <v>2</v>
      </c>
      <c r="H100" s="21">
        <f>IFERROR(VLOOKUP(Health!$C100, 'All Indicators - Breakdown'!$C:$GQ, H$1, FALSE), " ")</f>
        <v>1</v>
      </c>
      <c r="I100" s="21">
        <f>IFERROR(VLOOKUP(Health!$C100, 'All Indicators - Breakdown'!$C:$GQ, I$1, FALSE), " ")</f>
        <v>2</v>
      </c>
      <c r="J100" s="21">
        <f>IFERROR(VLOOKUP(Health!$C100, 'All Indicators - Breakdown'!$C:$GQ, J$1, FALSE), " ")</f>
        <v>3</v>
      </c>
      <c r="K100" s="21">
        <f>IFERROR(VLOOKUP(Health!$C100, 'All Indicators - Breakdown'!$C:$GQ, K$1, FALSE), " ")</f>
        <v>1</v>
      </c>
      <c r="L100" s="21">
        <f>IFERROR(VLOOKUP(Health!$C100, 'All Indicators - Breakdown'!$C:$GQ, L$1, FALSE), " ")</f>
        <v>2</v>
      </c>
      <c r="M100" s="21">
        <f>IFERROR(VLOOKUP($C100, 'All Indicators - Breakdown'!$C:$HE, M$1, FALSE), " ")</f>
        <v>3</v>
      </c>
      <c r="N100" s="21">
        <f>IFERROR(VLOOKUP($C100, 'All Indicators - Breakdown'!$C:$IU, N$1, FALSE), " ")</f>
        <v>1</v>
      </c>
      <c r="O100" s="21">
        <f t="shared" si="15"/>
        <v>3</v>
      </c>
      <c r="P100" s="21">
        <f t="shared" si="15"/>
        <v>3</v>
      </c>
      <c r="Q100" s="21">
        <f t="shared" si="15"/>
        <v>3</v>
      </c>
      <c r="R100" s="21">
        <f t="shared" si="15"/>
        <v>2</v>
      </c>
      <c r="S100" s="21">
        <f t="shared" si="15"/>
        <v>2</v>
      </c>
      <c r="T100" s="21">
        <f t="shared" si="15"/>
        <v>2</v>
      </c>
      <c r="U100" s="21">
        <f t="shared" si="15"/>
        <v>1</v>
      </c>
      <c r="V100" s="21">
        <f t="shared" si="15"/>
        <v>1</v>
      </c>
      <c r="W100" s="21">
        <f t="shared" si="12"/>
        <v>1</v>
      </c>
    </row>
    <row r="101" spans="1:23" ht="16.3" thickTop="1" thickBot="1" x14ac:dyDescent="0.3">
      <c r="A101" s="20" t="s">
        <v>342</v>
      </c>
      <c r="B101" s="20" t="s">
        <v>342</v>
      </c>
      <c r="C101" s="20" t="s">
        <v>343</v>
      </c>
      <c r="D101" s="10">
        <f t="shared" si="11"/>
        <v>3</v>
      </c>
      <c r="E101" s="35">
        <f t="shared" si="10"/>
        <v>2.8</v>
      </c>
      <c r="F101" s="21">
        <f>IFERROR(VLOOKUP(Health!$C101, 'All Indicators - Breakdown'!$C:$GQ, F$1, FALSE), " ")</f>
        <v>3</v>
      </c>
      <c r="G101" s="21">
        <f>IFERROR(VLOOKUP(Health!$C101, 'All Indicators - Breakdown'!$C:$GQ, G$1, FALSE), " ")</f>
        <v>2</v>
      </c>
      <c r="H101" s="21">
        <f>IFERROR(VLOOKUP(Health!$C101, 'All Indicators - Breakdown'!$C:$GQ, H$1, FALSE), " ")</f>
        <v>1</v>
      </c>
      <c r="I101" s="21">
        <f>IFERROR(VLOOKUP(Health!$C101, 'All Indicators - Breakdown'!$C:$GQ, I$1, FALSE), " ")</f>
        <v>2</v>
      </c>
      <c r="J101" s="21">
        <f>IFERROR(VLOOKUP(Health!$C101, 'All Indicators - Breakdown'!$C:$GQ, J$1, FALSE), " ")</f>
        <v>2</v>
      </c>
      <c r="K101" s="21">
        <f>IFERROR(VLOOKUP(Health!$C101, 'All Indicators - Breakdown'!$C:$GQ, K$1, FALSE), " ")</f>
        <v>3</v>
      </c>
      <c r="L101" s="21">
        <f>IFERROR(VLOOKUP(Health!$C101, 'All Indicators - Breakdown'!$C:$GQ, L$1, FALSE), " ")</f>
        <v>1</v>
      </c>
      <c r="M101" s="21">
        <f>IFERROR(VLOOKUP($C101, 'All Indicators - Breakdown'!$C:$HE, M$1, FALSE), " ")</f>
        <v>3</v>
      </c>
      <c r="N101" s="21">
        <f>IFERROR(VLOOKUP($C101, 'All Indicators - Breakdown'!$C:$IU, N$1, FALSE), " ")</f>
        <v>1</v>
      </c>
      <c r="O101" s="21">
        <f t="shared" si="15"/>
        <v>3</v>
      </c>
      <c r="P101" s="21">
        <f t="shared" si="15"/>
        <v>3</v>
      </c>
      <c r="Q101" s="21">
        <f t="shared" si="15"/>
        <v>3</v>
      </c>
      <c r="R101" s="21">
        <f t="shared" si="15"/>
        <v>2</v>
      </c>
      <c r="S101" s="21">
        <f t="shared" si="15"/>
        <v>2</v>
      </c>
      <c r="T101" s="21">
        <f t="shared" si="15"/>
        <v>2</v>
      </c>
      <c r="U101" s="21">
        <f t="shared" si="15"/>
        <v>1</v>
      </c>
      <c r="V101" s="21">
        <f t="shared" si="15"/>
        <v>1</v>
      </c>
      <c r="W101" s="21">
        <f t="shared" si="12"/>
        <v>1</v>
      </c>
    </row>
    <row r="102" spans="1:23" ht="16.3" thickTop="1" thickBot="1" x14ac:dyDescent="0.3">
      <c r="A102" s="20" t="s">
        <v>342</v>
      </c>
      <c r="B102" s="20" t="s">
        <v>344</v>
      </c>
      <c r="C102" s="20" t="s">
        <v>345</v>
      </c>
      <c r="D102" s="10">
        <f t="shared" si="11"/>
        <v>3</v>
      </c>
      <c r="E102" s="35">
        <f t="shared" si="10"/>
        <v>3</v>
      </c>
      <c r="F102" s="21">
        <f>IFERROR(VLOOKUP(Health!$C102, 'All Indicators - Breakdown'!$C:$GQ, F$1, FALSE), " ")</f>
        <v>3</v>
      </c>
      <c r="G102" s="21">
        <f>IFERROR(VLOOKUP(Health!$C102, 'All Indicators - Breakdown'!$C:$GQ, G$1, FALSE), " ")</f>
        <v>2</v>
      </c>
      <c r="H102" s="21">
        <f>IFERROR(VLOOKUP(Health!$C102, 'All Indicators - Breakdown'!$C:$GQ, H$1, FALSE), " ")</f>
        <v>1</v>
      </c>
      <c r="I102" s="21">
        <f>IFERROR(VLOOKUP(Health!$C102, 'All Indicators - Breakdown'!$C:$GQ, I$1, FALSE), " ")</f>
        <v>1</v>
      </c>
      <c r="J102" s="21">
        <f>IFERROR(VLOOKUP(Health!$C102, 'All Indicators - Breakdown'!$C:$GQ, J$1, FALSE), " ")</f>
        <v>2</v>
      </c>
      <c r="K102" s="21">
        <f>IFERROR(VLOOKUP(Health!$C102, 'All Indicators - Breakdown'!$C:$GQ, K$1, FALSE), " ")</f>
        <v>3</v>
      </c>
      <c r="L102" s="21">
        <f>IFERROR(VLOOKUP(Health!$C102, 'All Indicators - Breakdown'!$C:$GQ, L$1, FALSE), " ")</f>
        <v>1</v>
      </c>
      <c r="M102" s="21">
        <f>IFERROR(VLOOKUP($C102, 'All Indicators - Breakdown'!$C:$HE, M$1, FALSE), " ")</f>
        <v>4</v>
      </c>
      <c r="N102" s="21">
        <f>IFERROR(VLOOKUP($C102, 'All Indicators - Breakdown'!$C:$IU, N$1, FALSE), " ")</f>
        <v>1</v>
      </c>
      <c r="O102" s="21">
        <f t="shared" si="15"/>
        <v>4</v>
      </c>
      <c r="P102" s="21">
        <f t="shared" si="15"/>
        <v>3</v>
      </c>
      <c r="Q102" s="21">
        <f t="shared" si="15"/>
        <v>3</v>
      </c>
      <c r="R102" s="21">
        <f t="shared" si="15"/>
        <v>2</v>
      </c>
      <c r="S102" s="21">
        <f t="shared" si="15"/>
        <v>2</v>
      </c>
      <c r="T102" s="21">
        <f t="shared" si="15"/>
        <v>1</v>
      </c>
      <c r="U102" s="21">
        <f t="shared" si="15"/>
        <v>1</v>
      </c>
      <c r="V102" s="21">
        <f t="shared" si="15"/>
        <v>1</v>
      </c>
      <c r="W102" s="21">
        <f t="shared" si="12"/>
        <v>1</v>
      </c>
    </row>
    <row r="103" spans="1:23" ht="16.3" thickTop="1" thickBot="1" x14ac:dyDescent="0.3">
      <c r="A103" s="20" t="s">
        <v>342</v>
      </c>
      <c r="B103" s="20" t="s">
        <v>346</v>
      </c>
      <c r="C103" s="20" t="s">
        <v>347</v>
      </c>
      <c r="D103" s="10">
        <f t="shared" si="11"/>
        <v>3</v>
      </c>
      <c r="E103" s="35">
        <f t="shared" si="10"/>
        <v>3</v>
      </c>
      <c r="F103" s="21">
        <f>IFERROR(VLOOKUP(Health!$C103, 'All Indicators - Breakdown'!$C:$GQ, F$1, FALSE), " ")</f>
        <v>3</v>
      </c>
      <c r="G103" s="21">
        <f>IFERROR(VLOOKUP(Health!$C103, 'All Indicators - Breakdown'!$C:$GQ, G$1, FALSE), " ")</f>
        <v>2</v>
      </c>
      <c r="H103" s="21">
        <f>IFERROR(VLOOKUP(Health!$C103, 'All Indicators - Breakdown'!$C:$GQ, H$1, FALSE), " ")</f>
        <v>1</v>
      </c>
      <c r="I103" s="21">
        <f>IFERROR(VLOOKUP(Health!$C103, 'All Indicators - Breakdown'!$C:$GQ, I$1, FALSE), " ")</f>
        <v>1</v>
      </c>
      <c r="J103" s="21">
        <f>IFERROR(VLOOKUP(Health!$C103, 'All Indicators - Breakdown'!$C:$GQ, J$1, FALSE), " ")</f>
        <v>2</v>
      </c>
      <c r="K103" s="21">
        <f>IFERROR(VLOOKUP(Health!$C103, 'All Indicators - Breakdown'!$C:$GQ, K$1, FALSE), " ")</f>
        <v>3</v>
      </c>
      <c r="L103" s="21">
        <f>IFERROR(VLOOKUP(Health!$C103, 'All Indicators - Breakdown'!$C:$GQ, L$1, FALSE), " ")</f>
        <v>1</v>
      </c>
      <c r="M103" s="21">
        <f>IFERROR(VLOOKUP($C103, 'All Indicators - Breakdown'!$C:$HE, M$1, FALSE), " ")</f>
        <v>4</v>
      </c>
      <c r="N103" s="21">
        <f>IFERROR(VLOOKUP($C103, 'All Indicators - Breakdown'!$C:$IU, N$1, FALSE), " ")</f>
        <v>1</v>
      </c>
      <c r="O103" s="21">
        <f t="shared" si="15"/>
        <v>4</v>
      </c>
      <c r="P103" s="21">
        <f t="shared" si="15"/>
        <v>3</v>
      </c>
      <c r="Q103" s="21">
        <f t="shared" si="15"/>
        <v>3</v>
      </c>
      <c r="R103" s="21">
        <f t="shared" si="15"/>
        <v>2</v>
      </c>
      <c r="S103" s="21">
        <f t="shared" si="15"/>
        <v>2</v>
      </c>
      <c r="T103" s="21">
        <f t="shared" si="15"/>
        <v>1</v>
      </c>
      <c r="U103" s="21">
        <f t="shared" si="15"/>
        <v>1</v>
      </c>
      <c r="V103" s="21">
        <f t="shared" si="15"/>
        <v>1</v>
      </c>
      <c r="W103" s="21">
        <f t="shared" si="12"/>
        <v>1</v>
      </c>
    </row>
    <row r="104" spans="1:23" ht="16.3" thickTop="1" thickBot="1" x14ac:dyDescent="0.3">
      <c r="A104" s="20" t="s">
        <v>342</v>
      </c>
      <c r="B104" s="20" t="s">
        <v>348</v>
      </c>
      <c r="C104" s="20" t="s">
        <v>349</v>
      </c>
      <c r="D104" s="10">
        <f t="shared" si="11"/>
        <v>3</v>
      </c>
      <c r="E104" s="35">
        <f t="shared" si="10"/>
        <v>3</v>
      </c>
      <c r="F104" s="21">
        <f>IFERROR(VLOOKUP(Health!$C104, 'All Indicators - Breakdown'!$C:$GQ, F$1, FALSE), " ")</f>
        <v>3</v>
      </c>
      <c r="G104" s="21">
        <f>IFERROR(VLOOKUP(Health!$C104, 'All Indicators - Breakdown'!$C:$GQ, G$1, FALSE), " ")</f>
        <v>2</v>
      </c>
      <c r="H104" s="21">
        <f>IFERROR(VLOOKUP(Health!$C104, 'All Indicators - Breakdown'!$C:$GQ, H$1, FALSE), " ")</f>
        <v>1</v>
      </c>
      <c r="I104" s="21">
        <f>IFERROR(VLOOKUP(Health!$C104, 'All Indicators - Breakdown'!$C:$GQ, I$1, FALSE), " ")</f>
        <v>1</v>
      </c>
      <c r="J104" s="21">
        <f>IFERROR(VLOOKUP(Health!$C104, 'All Indicators - Breakdown'!$C:$GQ, J$1, FALSE), " ")</f>
        <v>2</v>
      </c>
      <c r="K104" s="21">
        <f>IFERROR(VLOOKUP(Health!$C104, 'All Indicators - Breakdown'!$C:$GQ, K$1, FALSE), " ")</f>
        <v>3</v>
      </c>
      <c r="L104" s="21">
        <f>IFERROR(VLOOKUP(Health!$C104, 'All Indicators - Breakdown'!$C:$GQ, L$1, FALSE), " ")</f>
        <v>1</v>
      </c>
      <c r="M104" s="21">
        <f>IFERROR(VLOOKUP($C104, 'All Indicators - Breakdown'!$C:$HE, M$1, FALSE), " ")</f>
        <v>4</v>
      </c>
      <c r="N104" s="21">
        <f>IFERROR(VLOOKUP($C104, 'All Indicators - Breakdown'!$C:$IU, N$1, FALSE), " ")</f>
        <v>1</v>
      </c>
      <c r="O104" s="21">
        <f t="shared" ref="O104:V113" si="16">LARGE($F104:$N104,O$1)</f>
        <v>4</v>
      </c>
      <c r="P104" s="21">
        <f t="shared" si="16"/>
        <v>3</v>
      </c>
      <c r="Q104" s="21">
        <f t="shared" si="16"/>
        <v>3</v>
      </c>
      <c r="R104" s="21">
        <f t="shared" si="16"/>
        <v>2</v>
      </c>
      <c r="S104" s="21">
        <f t="shared" si="16"/>
        <v>2</v>
      </c>
      <c r="T104" s="21">
        <f t="shared" si="16"/>
        <v>1</v>
      </c>
      <c r="U104" s="21">
        <f t="shared" si="16"/>
        <v>1</v>
      </c>
      <c r="V104" s="21">
        <f t="shared" si="16"/>
        <v>1</v>
      </c>
      <c r="W104" s="21">
        <f t="shared" si="12"/>
        <v>1</v>
      </c>
    </row>
    <row r="105" spans="1:23" ht="16.3" thickTop="1" thickBot="1" x14ac:dyDescent="0.3">
      <c r="A105" s="20" t="s">
        <v>342</v>
      </c>
      <c r="B105" s="20" t="s">
        <v>350</v>
      </c>
      <c r="C105" s="20" t="s">
        <v>351</v>
      </c>
      <c r="D105" s="10">
        <f t="shared" si="11"/>
        <v>3</v>
      </c>
      <c r="E105" s="35">
        <f t="shared" si="10"/>
        <v>3</v>
      </c>
      <c r="F105" s="21">
        <f>IFERROR(VLOOKUP(Health!$C105, 'All Indicators - Breakdown'!$C:$GQ, F$1, FALSE), " ")</f>
        <v>3</v>
      </c>
      <c r="G105" s="21">
        <f>IFERROR(VLOOKUP(Health!$C105, 'All Indicators - Breakdown'!$C:$GQ, G$1, FALSE), " ")</f>
        <v>1</v>
      </c>
      <c r="H105" s="21">
        <f>IFERROR(VLOOKUP(Health!$C105, 'All Indicators - Breakdown'!$C:$GQ, H$1, FALSE), " ")</f>
        <v>1</v>
      </c>
      <c r="I105" s="21">
        <f>IFERROR(VLOOKUP(Health!$C105, 'All Indicators - Breakdown'!$C:$GQ, I$1, FALSE), " ")</f>
        <v>2</v>
      </c>
      <c r="J105" s="21">
        <f>IFERROR(VLOOKUP(Health!$C105, 'All Indicators - Breakdown'!$C:$GQ, J$1, FALSE), " ")</f>
        <v>2</v>
      </c>
      <c r="K105" s="21">
        <f>IFERROR(VLOOKUP(Health!$C105, 'All Indicators - Breakdown'!$C:$GQ, K$1, FALSE), " ")</f>
        <v>3</v>
      </c>
      <c r="L105" s="21">
        <f>IFERROR(VLOOKUP(Health!$C105, 'All Indicators - Breakdown'!$C:$GQ, L$1, FALSE), " ")</f>
        <v>2</v>
      </c>
      <c r="M105" s="21">
        <f>IFERROR(VLOOKUP($C105, 'All Indicators - Breakdown'!$C:$HE, M$1, FALSE), " ")</f>
        <v>4</v>
      </c>
      <c r="N105" s="21">
        <f>IFERROR(VLOOKUP($C105, 'All Indicators - Breakdown'!$C:$IU, N$1, FALSE), " ")</f>
        <v>1</v>
      </c>
      <c r="O105" s="21">
        <f t="shared" si="16"/>
        <v>4</v>
      </c>
      <c r="P105" s="21">
        <f t="shared" si="16"/>
        <v>3</v>
      </c>
      <c r="Q105" s="21">
        <f t="shared" si="16"/>
        <v>3</v>
      </c>
      <c r="R105" s="21">
        <f t="shared" si="16"/>
        <v>2</v>
      </c>
      <c r="S105" s="21">
        <f t="shared" si="16"/>
        <v>2</v>
      </c>
      <c r="T105" s="21">
        <f t="shared" si="16"/>
        <v>2</v>
      </c>
      <c r="U105" s="21">
        <f t="shared" si="16"/>
        <v>1</v>
      </c>
      <c r="V105" s="21">
        <f t="shared" si="16"/>
        <v>1</v>
      </c>
      <c r="W105" s="21">
        <f t="shared" si="12"/>
        <v>1</v>
      </c>
    </row>
    <row r="106" spans="1:23" ht="16.3" thickTop="1" thickBot="1" x14ac:dyDescent="0.3">
      <c r="A106" s="20" t="s">
        <v>342</v>
      </c>
      <c r="B106" s="20" t="s">
        <v>352</v>
      </c>
      <c r="C106" s="20" t="s">
        <v>353</v>
      </c>
      <c r="D106" s="10">
        <f t="shared" si="11"/>
        <v>3</v>
      </c>
      <c r="E106" s="35">
        <f t="shared" si="10"/>
        <v>3</v>
      </c>
      <c r="F106" s="21">
        <f>IFERROR(VLOOKUP(Health!$C106, 'All Indicators - Breakdown'!$C:$GQ, F$1, FALSE), " ")</f>
        <v>3</v>
      </c>
      <c r="G106" s="21">
        <f>IFERROR(VLOOKUP(Health!$C106, 'All Indicators - Breakdown'!$C:$GQ, G$1, FALSE), " ")</f>
        <v>2</v>
      </c>
      <c r="H106" s="21">
        <f>IFERROR(VLOOKUP(Health!$C106, 'All Indicators - Breakdown'!$C:$GQ, H$1, FALSE), " ")</f>
        <v>1</v>
      </c>
      <c r="I106" s="21">
        <f>IFERROR(VLOOKUP(Health!$C106, 'All Indicators - Breakdown'!$C:$GQ, I$1, FALSE), " ")</f>
        <v>2</v>
      </c>
      <c r="J106" s="21">
        <f>IFERROR(VLOOKUP(Health!$C106, 'All Indicators - Breakdown'!$C:$GQ, J$1, FALSE), " ")</f>
        <v>1</v>
      </c>
      <c r="K106" s="21">
        <f>IFERROR(VLOOKUP(Health!$C106, 'All Indicators - Breakdown'!$C:$GQ, K$1, FALSE), " ")</f>
        <v>3</v>
      </c>
      <c r="L106" s="21">
        <f>IFERROR(VLOOKUP(Health!$C106, 'All Indicators - Breakdown'!$C:$GQ, L$1, FALSE), " ")</f>
        <v>2</v>
      </c>
      <c r="M106" s="21">
        <f>IFERROR(VLOOKUP($C106, 'All Indicators - Breakdown'!$C:$HE, M$1, FALSE), " ")</f>
        <v>4</v>
      </c>
      <c r="N106" s="21">
        <f>IFERROR(VLOOKUP($C106, 'All Indicators - Breakdown'!$C:$IU, N$1, FALSE), " ")</f>
        <v>1</v>
      </c>
      <c r="O106" s="21">
        <f t="shared" si="16"/>
        <v>4</v>
      </c>
      <c r="P106" s="21">
        <f t="shared" si="16"/>
        <v>3</v>
      </c>
      <c r="Q106" s="21">
        <f t="shared" si="16"/>
        <v>3</v>
      </c>
      <c r="R106" s="21">
        <f t="shared" si="16"/>
        <v>2</v>
      </c>
      <c r="S106" s="21">
        <f t="shared" si="16"/>
        <v>2</v>
      </c>
      <c r="T106" s="21">
        <f t="shared" si="16"/>
        <v>2</v>
      </c>
      <c r="U106" s="21">
        <f t="shared" si="16"/>
        <v>1</v>
      </c>
      <c r="V106" s="21">
        <f t="shared" si="16"/>
        <v>1</v>
      </c>
      <c r="W106" s="21">
        <f t="shared" si="12"/>
        <v>1</v>
      </c>
    </row>
    <row r="107" spans="1:23" ht="16.3" thickTop="1" thickBot="1" x14ac:dyDescent="0.3">
      <c r="A107" s="20" t="s">
        <v>342</v>
      </c>
      <c r="B107" s="20" t="s">
        <v>354</v>
      </c>
      <c r="C107" s="20" t="s">
        <v>355</v>
      </c>
      <c r="D107" s="10">
        <f t="shared" si="11"/>
        <v>3</v>
      </c>
      <c r="E107" s="35">
        <f t="shared" si="10"/>
        <v>2.8</v>
      </c>
      <c r="F107" s="21">
        <f>IFERROR(VLOOKUP(Health!$C107, 'All Indicators - Breakdown'!$C:$GQ, F$1, FALSE), " ")</f>
        <v>3</v>
      </c>
      <c r="G107" s="21">
        <f>IFERROR(VLOOKUP(Health!$C107, 'All Indicators - Breakdown'!$C:$GQ, G$1, FALSE), " ")</f>
        <v>2</v>
      </c>
      <c r="H107" s="21">
        <f>IFERROR(VLOOKUP(Health!$C107, 'All Indicators - Breakdown'!$C:$GQ, H$1, FALSE), " ")</f>
        <v>1</v>
      </c>
      <c r="I107" s="21">
        <f>IFERROR(VLOOKUP(Health!$C107, 'All Indicators - Breakdown'!$C:$GQ, I$1, FALSE), " ")</f>
        <v>2</v>
      </c>
      <c r="J107" s="21">
        <f>IFERROR(VLOOKUP(Health!$C107, 'All Indicators - Breakdown'!$C:$GQ, J$1, FALSE), " ")</f>
        <v>2</v>
      </c>
      <c r="K107" s="21">
        <f>IFERROR(VLOOKUP(Health!$C107, 'All Indicators - Breakdown'!$C:$GQ, K$1, FALSE), " ")</f>
        <v>1</v>
      </c>
      <c r="L107" s="21">
        <f>IFERROR(VLOOKUP(Health!$C107, 'All Indicators - Breakdown'!$C:$GQ, L$1, FALSE), " ")</f>
        <v>2</v>
      </c>
      <c r="M107" s="21">
        <f>IFERROR(VLOOKUP($C107, 'All Indicators - Breakdown'!$C:$HE, M$1, FALSE), " ")</f>
        <v>4</v>
      </c>
      <c r="N107" s="21">
        <f>IFERROR(VLOOKUP($C107, 'All Indicators - Breakdown'!$C:$IU, N$1, FALSE), " ")</f>
        <v>1</v>
      </c>
      <c r="O107" s="21">
        <f t="shared" si="16"/>
        <v>4</v>
      </c>
      <c r="P107" s="21">
        <f t="shared" si="16"/>
        <v>3</v>
      </c>
      <c r="Q107" s="21">
        <f t="shared" si="16"/>
        <v>2</v>
      </c>
      <c r="R107" s="21">
        <f t="shared" si="16"/>
        <v>2</v>
      </c>
      <c r="S107" s="21">
        <f t="shared" si="16"/>
        <v>2</v>
      </c>
      <c r="T107" s="21">
        <f t="shared" si="16"/>
        <v>2</v>
      </c>
      <c r="U107" s="21">
        <f t="shared" si="16"/>
        <v>1</v>
      </c>
      <c r="V107" s="21">
        <f t="shared" si="16"/>
        <v>1</v>
      </c>
      <c r="W107" s="21">
        <f t="shared" si="12"/>
        <v>1</v>
      </c>
    </row>
    <row r="108" spans="1:23" ht="16.3" thickTop="1" thickBot="1" x14ac:dyDescent="0.3">
      <c r="A108" s="20" t="s">
        <v>356</v>
      </c>
      <c r="B108" s="20" t="s">
        <v>356</v>
      </c>
      <c r="C108" s="20" t="s">
        <v>357</v>
      </c>
      <c r="D108" s="10">
        <f t="shared" si="11"/>
        <v>3</v>
      </c>
      <c r="E108" s="35">
        <f t="shared" si="10"/>
        <v>3</v>
      </c>
      <c r="F108" s="21">
        <f>IFERROR(VLOOKUP(Health!$C108, 'All Indicators - Breakdown'!$C:$GQ, F$1, FALSE), " ")</f>
        <v>2</v>
      </c>
      <c r="G108" s="21">
        <f>IFERROR(VLOOKUP(Health!$C108, 'All Indicators - Breakdown'!$C:$GQ, G$1, FALSE), " ")</f>
        <v>1</v>
      </c>
      <c r="H108" s="21">
        <f>IFERROR(VLOOKUP(Health!$C108, 'All Indicators - Breakdown'!$C:$GQ, H$1, FALSE), " ")</f>
        <v>1</v>
      </c>
      <c r="I108" s="21">
        <f>IFERROR(VLOOKUP(Health!$C108, 'All Indicators - Breakdown'!$C:$GQ, I$1, FALSE), " ")</f>
        <v>2</v>
      </c>
      <c r="J108" s="21">
        <f>IFERROR(VLOOKUP(Health!$C108, 'All Indicators - Breakdown'!$C:$GQ, J$1, FALSE), " ")</f>
        <v>4</v>
      </c>
      <c r="K108" s="21">
        <f>IFERROR(VLOOKUP(Health!$C108, 'All Indicators - Breakdown'!$C:$GQ, K$1, FALSE), " ")</f>
        <v>1</v>
      </c>
      <c r="L108" s="21">
        <f>IFERROR(VLOOKUP(Health!$C108, 'All Indicators - Breakdown'!$C:$GQ, L$1, FALSE), " ")</f>
        <v>1</v>
      </c>
      <c r="M108" s="21">
        <f>IFERROR(VLOOKUP($C108, 'All Indicators - Breakdown'!$C:$HE, M$1, FALSE), " ")</f>
        <v>4</v>
      </c>
      <c r="N108" s="21">
        <f>IFERROR(VLOOKUP($C108, 'All Indicators - Breakdown'!$C:$IU, N$1, FALSE), " ")</f>
        <v>1</v>
      </c>
      <c r="O108" s="21">
        <f t="shared" si="16"/>
        <v>4</v>
      </c>
      <c r="P108" s="21">
        <f t="shared" si="16"/>
        <v>4</v>
      </c>
      <c r="Q108" s="21">
        <f t="shared" si="16"/>
        <v>2</v>
      </c>
      <c r="R108" s="21">
        <f t="shared" si="16"/>
        <v>2</v>
      </c>
      <c r="S108" s="21">
        <f t="shared" si="16"/>
        <v>1</v>
      </c>
      <c r="T108" s="21">
        <f t="shared" si="16"/>
        <v>1</v>
      </c>
      <c r="U108" s="21">
        <f t="shared" si="16"/>
        <v>1</v>
      </c>
      <c r="V108" s="21">
        <f t="shared" si="16"/>
        <v>1</v>
      </c>
      <c r="W108" s="21">
        <f t="shared" si="12"/>
        <v>1</v>
      </c>
    </row>
    <row r="109" spans="1:23" ht="16.3" thickTop="1" thickBot="1" x14ac:dyDescent="0.3">
      <c r="A109" s="20" t="s">
        <v>356</v>
      </c>
      <c r="B109" s="20" t="s">
        <v>358</v>
      </c>
      <c r="C109" s="20" t="s">
        <v>359</v>
      </c>
      <c r="D109" s="10">
        <f t="shared" si="11"/>
        <v>3</v>
      </c>
      <c r="E109" s="35">
        <f t="shared" si="10"/>
        <v>2.8</v>
      </c>
      <c r="F109" s="21">
        <f>IFERROR(VLOOKUP(Health!$C109, 'All Indicators - Breakdown'!$C:$GQ, F$1, FALSE), " ")</f>
        <v>2</v>
      </c>
      <c r="G109" s="21">
        <f>IFERROR(VLOOKUP(Health!$C109, 'All Indicators - Breakdown'!$C:$GQ, G$1, FALSE), " ")</f>
        <v>1</v>
      </c>
      <c r="H109" s="21">
        <f>IFERROR(VLOOKUP(Health!$C109, 'All Indicators - Breakdown'!$C:$GQ, H$1, FALSE), " ")</f>
        <v>1</v>
      </c>
      <c r="I109" s="21">
        <f>IFERROR(VLOOKUP(Health!$C109, 'All Indicators - Breakdown'!$C:$GQ, I$1, FALSE), " ")</f>
        <v>2</v>
      </c>
      <c r="J109" s="21">
        <f>IFERROR(VLOOKUP(Health!$C109, 'All Indicators - Breakdown'!$C:$GQ, J$1, FALSE), " ")</f>
        <v>4</v>
      </c>
      <c r="K109" s="21">
        <f>IFERROR(VLOOKUP(Health!$C109, 'All Indicators - Breakdown'!$C:$GQ, K$1, FALSE), " ")</f>
        <v>3</v>
      </c>
      <c r="L109" s="21">
        <f>IFERROR(VLOOKUP(Health!$C109, 'All Indicators - Breakdown'!$C:$GQ, L$1, FALSE), " ")</f>
        <v>1</v>
      </c>
      <c r="M109" s="21">
        <f>IFERROR(VLOOKUP($C109, 'All Indicators - Breakdown'!$C:$HE, M$1, FALSE), " ")</f>
        <v>2</v>
      </c>
      <c r="N109" s="21">
        <f>IFERROR(VLOOKUP($C109, 'All Indicators - Breakdown'!$C:$IU, N$1, FALSE), " ")</f>
        <v>1</v>
      </c>
      <c r="O109" s="21">
        <f t="shared" si="16"/>
        <v>4</v>
      </c>
      <c r="P109" s="21">
        <f t="shared" si="16"/>
        <v>3</v>
      </c>
      <c r="Q109" s="21">
        <f t="shared" si="16"/>
        <v>2</v>
      </c>
      <c r="R109" s="21">
        <f t="shared" si="16"/>
        <v>2</v>
      </c>
      <c r="S109" s="21">
        <f t="shared" si="16"/>
        <v>2</v>
      </c>
      <c r="T109" s="21">
        <f t="shared" si="16"/>
        <v>1</v>
      </c>
      <c r="U109" s="21">
        <f t="shared" si="16"/>
        <v>1</v>
      </c>
      <c r="V109" s="21">
        <f t="shared" si="16"/>
        <v>1</v>
      </c>
      <c r="W109" s="21">
        <f t="shared" si="12"/>
        <v>1</v>
      </c>
    </row>
    <row r="110" spans="1:23" ht="16.3" thickTop="1" thickBot="1" x14ac:dyDescent="0.3">
      <c r="A110" s="20" t="s">
        <v>356</v>
      </c>
      <c r="B110" s="20" t="s">
        <v>360</v>
      </c>
      <c r="C110" s="20" t="s">
        <v>361</v>
      </c>
      <c r="D110" s="10">
        <f t="shared" si="11"/>
        <v>2</v>
      </c>
      <c r="E110" s="35">
        <f t="shared" si="10"/>
        <v>2.2999999999999998</v>
      </c>
      <c r="F110" s="21">
        <f>IFERROR(VLOOKUP(Health!$C110, 'All Indicators - Breakdown'!$C:$GQ, F$1, FALSE), " ")</f>
        <v>2</v>
      </c>
      <c r="G110" s="21">
        <f>IFERROR(VLOOKUP(Health!$C110, 'All Indicators - Breakdown'!$C:$GQ, G$1, FALSE), " ")</f>
        <v>1</v>
      </c>
      <c r="H110" s="21">
        <f>IFERROR(VLOOKUP(Health!$C110, 'All Indicators - Breakdown'!$C:$GQ, H$1, FALSE), " ")</f>
        <v>2</v>
      </c>
      <c r="I110" s="21">
        <f>IFERROR(VLOOKUP(Health!$C110, 'All Indicators - Breakdown'!$C:$GQ, I$1, FALSE), " ")</f>
        <v>1</v>
      </c>
      <c r="J110" s="21">
        <f>IFERROR(VLOOKUP(Health!$C110, 'All Indicators - Breakdown'!$C:$GQ, J$1, FALSE), " ")</f>
        <v>2</v>
      </c>
      <c r="K110" s="21">
        <f>IFERROR(VLOOKUP(Health!$C110, 'All Indicators - Breakdown'!$C:$GQ, K$1, FALSE), " ")</f>
        <v>3</v>
      </c>
      <c r="L110" s="21">
        <f>IFERROR(VLOOKUP(Health!$C110, 'All Indicators - Breakdown'!$C:$GQ, L$1, FALSE), " ")</f>
        <v>1</v>
      </c>
      <c r="M110" s="21">
        <f>IFERROR(VLOOKUP($C110, 'All Indicators - Breakdown'!$C:$HE, M$1, FALSE), " ")</f>
        <v>2</v>
      </c>
      <c r="N110" s="21">
        <f>IFERROR(VLOOKUP($C110, 'All Indicators - Breakdown'!$C:$IU, N$1, FALSE), " ")</f>
        <v>1</v>
      </c>
      <c r="O110" s="21">
        <f t="shared" si="16"/>
        <v>3</v>
      </c>
      <c r="P110" s="21">
        <f t="shared" si="16"/>
        <v>2</v>
      </c>
      <c r="Q110" s="21">
        <f t="shared" si="16"/>
        <v>2</v>
      </c>
      <c r="R110" s="21">
        <f t="shared" si="16"/>
        <v>2</v>
      </c>
      <c r="S110" s="21">
        <f t="shared" si="16"/>
        <v>2</v>
      </c>
      <c r="T110" s="21">
        <f t="shared" si="16"/>
        <v>1</v>
      </c>
      <c r="U110" s="21">
        <f t="shared" si="16"/>
        <v>1</v>
      </c>
      <c r="V110" s="21">
        <f t="shared" si="16"/>
        <v>1</v>
      </c>
      <c r="W110" s="21">
        <f t="shared" si="12"/>
        <v>1</v>
      </c>
    </row>
    <row r="111" spans="1:23" ht="16.3" thickTop="1" thickBot="1" x14ac:dyDescent="0.3">
      <c r="A111" s="20" t="s">
        <v>356</v>
      </c>
      <c r="B111" s="20" t="s">
        <v>362</v>
      </c>
      <c r="C111" s="20" t="s">
        <v>363</v>
      </c>
      <c r="D111" s="10">
        <f t="shared" si="11"/>
        <v>3</v>
      </c>
      <c r="E111" s="35">
        <f t="shared" si="10"/>
        <v>2.5</v>
      </c>
      <c r="F111" s="21">
        <f>IFERROR(VLOOKUP(Health!$C111, 'All Indicators - Breakdown'!$C:$GQ, F$1, FALSE), " ")</f>
        <v>2</v>
      </c>
      <c r="G111" s="21">
        <f>IFERROR(VLOOKUP(Health!$C111, 'All Indicators - Breakdown'!$C:$GQ, G$1, FALSE), " ")</f>
        <v>1</v>
      </c>
      <c r="H111" s="21">
        <f>IFERROR(VLOOKUP(Health!$C111, 'All Indicators - Breakdown'!$C:$GQ, H$1, FALSE), " ")</f>
        <v>2</v>
      </c>
      <c r="I111" s="21">
        <f>IFERROR(VLOOKUP(Health!$C111, 'All Indicators - Breakdown'!$C:$GQ, I$1, FALSE), " ")</f>
        <v>2</v>
      </c>
      <c r="J111" s="21">
        <f>IFERROR(VLOOKUP(Health!$C111, 'All Indicators - Breakdown'!$C:$GQ, J$1, FALSE), " ")</f>
        <v>3</v>
      </c>
      <c r="K111" s="21">
        <f>IFERROR(VLOOKUP(Health!$C111, 'All Indicators - Breakdown'!$C:$GQ, K$1, FALSE), " ")</f>
        <v>3</v>
      </c>
      <c r="L111" s="21">
        <f>IFERROR(VLOOKUP(Health!$C111, 'All Indicators - Breakdown'!$C:$GQ, L$1, FALSE), " ")</f>
        <v>1</v>
      </c>
      <c r="M111" s="21">
        <f>IFERROR(VLOOKUP($C111, 'All Indicators - Breakdown'!$C:$HE, M$1, FALSE), " ")</f>
        <v>2</v>
      </c>
      <c r="N111" s="21">
        <f>IFERROR(VLOOKUP($C111, 'All Indicators - Breakdown'!$C:$IU, N$1, FALSE), " ")</f>
        <v>1</v>
      </c>
      <c r="O111" s="21">
        <f t="shared" si="16"/>
        <v>3</v>
      </c>
      <c r="P111" s="21">
        <f t="shared" si="16"/>
        <v>3</v>
      </c>
      <c r="Q111" s="21">
        <f t="shared" si="16"/>
        <v>2</v>
      </c>
      <c r="R111" s="21">
        <f t="shared" si="16"/>
        <v>2</v>
      </c>
      <c r="S111" s="21">
        <f t="shared" si="16"/>
        <v>2</v>
      </c>
      <c r="T111" s="21">
        <f t="shared" si="16"/>
        <v>2</v>
      </c>
      <c r="U111" s="21">
        <f t="shared" si="16"/>
        <v>1</v>
      </c>
      <c r="V111" s="21">
        <f t="shared" si="16"/>
        <v>1</v>
      </c>
      <c r="W111" s="21">
        <f t="shared" si="12"/>
        <v>1</v>
      </c>
    </row>
    <row r="112" spans="1:23" ht="16.3" thickTop="1" thickBot="1" x14ac:dyDescent="0.3">
      <c r="A112" s="20" t="s">
        <v>356</v>
      </c>
      <c r="B112" s="20" t="s">
        <v>364</v>
      </c>
      <c r="C112" s="20" t="s">
        <v>365</v>
      </c>
      <c r="D112" s="10">
        <f t="shared" si="11"/>
        <v>3</v>
      </c>
      <c r="E112" s="35">
        <f t="shared" si="10"/>
        <v>3</v>
      </c>
      <c r="F112" s="21">
        <f>IFERROR(VLOOKUP(Health!$C112, 'All Indicators - Breakdown'!$C:$GQ, F$1, FALSE), " ")</f>
        <v>2</v>
      </c>
      <c r="G112" s="21">
        <f>IFERROR(VLOOKUP(Health!$C112, 'All Indicators - Breakdown'!$C:$GQ, G$1, FALSE), " ")</f>
        <v>1</v>
      </c>
      <c r="H112" s="21">
        <f>IFERROR(VLOOKUP(Health!$C112, 'All Indicators - Breakdown'!$C:$GQ, H$1, FALSE), " ")</f>
        <v>2</v>
      </c>
      <c r="I112" s="21">
        <f>IFERROR(VLOOKUP(Health!$C112, 'All Indicators - Breakdown'!$C:$GQ, I$1, FALSE), " ")</f>
        <v>1</v>
      </c>
      <c r="J112" s="21">
        <f>IFERROR(VLOOKUP(Health!$C112, 'All Indicators - Breakdown'!$C:$GQ, J$1, FALSE), " ")</f>
        <v>5</v>
      </c>
      <c r="K112" s="21">
        <f>IFERROR(VLOOKUP(Health!$C112, 'All Indicators - Breakdown'!$C:$GQ, K$1, FALSE), " ")</f>
        <v>3</v>
      </c>
      <c r="L112" s="21">
        <f>IFERROR(VLOOKUP(Health!$C112, 'All Indicators - Breakdown'!$C:$GQ, L$1, FALSE), " ")</f>
        <v>1</v>
      </c>
      <c r="M112" s="21">
        <f>IFERROR(VLOOKUP($C112, 'All Indicators - Breakdown'!$C:$HE, M$1, FALSE), " ")</f>
        <v>2</v>
      </c>
      <c r="N112" s="21">
        <f>IFERROR(VLOOKUP($C112, 'All Indicators - Breakdown'!$C:$IU, N$1, FALSE), " ")</f>
        <v>1</v>
      </c>
      <c r="O112" s="21">
        <f t="shared" si="16"/>
        <v>5</v>
      </c>
      <c r="P112" s="21">
        <f t="shared" si="16"/>
        <v>3</v>
      </c>
      <c r="Q112" s="21">
        <f t="shared" si="16"/>
        <v>2</v>
      </c>
      <c r="R112" s="21">
        <f t="shared" si="16"/>
        <v>2</v>
      </c>
      <c r="S112" s="21">
        <f t="shared" si="16"/>
        <v>2</v>
      </c>
      <c r="T112" s="21">
        <f t="shared" si="16"/>
        <v>1</v>
      </c>
      <c r="U112" s="21">
        <f t="shared" si="16"/>
        <v>1</v>
      </c>
      <c r="V112" s="21">
        <f t="shared" si="16"/>
        <v>1</v>
      </c>
      <c r="W112" s="21">
        <f t="shared" si="12"/>
        <v>1</v>
      </c>
    </row>
    <row r="113" spans="1:23" ht="16.3" thickTop="1" thickBot="1" x14ac:dyDescent="0.3">
      <c r="A113" s="20" t="s">
        <v>356</v>
      </c>
      <c r="B113" s="20" t="s">
        <v>366</v>
      </c>
      <c r="C113" s="20" t="s">
        <v>367</v>
      </c>
      <c r="D113" s="10">
        <f t="shared" si="11"/>
        <v>3</v>
      </c>
      <c r="E113" s="35">
        <f t="shared" si="10"/>
        <v>2.8</v>
      </c>
      <c r="F113" s="21">
        <f>IFERROR(VLOOKUP(Health!$C113, 'All Indicators - Breakdown'!$C:$GQ, F$1, FALSE), " ")</f>
        <v>2</v>
      </c>
      <c r="G113" s="21">
        <f>IFERROR(VLOOKUP(Health!$C113, 'All Indicators - Breakdown'!$C:$GQ, G$1, FALSE), " ")</f>
        <v>1</v>
      </c>
      <c r="H113" s="21">
        <f>IFERROR(VLOOKUP(Health!$C113, 'All Indicators - Breakdown'!$C:$GQ, H$1, FALSE), " ")</f>
        <v>1</v>
      </c>
      <c r="I113" s="21">
        <f>IFERROR(VLOOKUP(Health!$C113, 'All Indicators - Breakdown'!$C:$GQ, I$1, FALSE), " ")</f>
        <v>2</v>
      </c>
      <c r="J113" s="21">
        <f>IFERROR(VLOOKUP(Health!$C113, 'All Indicators - Breakdown'!$C:$GQ, J$1, FALSE), " ")</f>
        <v>4</v>
      </c>
      <c r="K113" s="21">
        <f>IFERROR(VLOOKUP(Health!$C113, 'All Indicators - Breakdown'!$C:$GQ, K$1, FALSE), " ")</f>
        <v>3</v>
      </c>
      <c r="L113" s="21">
        <f>IFERROR(VLOOKUP(Health!$C113, 'All Indicators - Breakdown'!$C:$GQ, L$1, FALSE), " ")</f>
        <v>1</v>
      </c>
      <c r="M113" s="21">
        <f>IFERROR(VLOOKUP($C113, 'All Indicators - Breakdown'!$C:$HE, M$1, FALSE), " ")</f>
        <v>2</v>
      </c>
      <c r="N113" s="21">
        <f>IFERROR(VLOOKUP($C113, 'All Indicators - Breakdown'!$C:$IU, N$1, FALSE), " ")</f>
        <v>1</v>
      </c>
      <c r="O113" s="21">
        <f t="shared" si="16"/>
        <v>4</v>
      </c>
      <c r="P113" s="21">
        <f t="shared" si="16"/>
        <v>3</v>
      </c>
      <c r="Q113" s="21">
        <f t="shared" si="16"/>
        <v>2</v>
      </c>
      <c r="R113" s="21">
        <f t="shared" si="16"/>
        <v>2</v>
      </c>
      <c r="S113" s="21">
        <f t="shared" si="16"/>
        <v>2</v>
      </c>
      <c r="T113" s="21">
        <f t="shared" si="16"/>
        <v>1</v>
      </c>
      <c r="U113" s="21">
        <f t="shared" si="16"/>
        <v>1</v>
      </c>
      <c r="V113" s="21">
        <f t="shared" si="16"/>
        <v>1</v>
      </c>
      <c r="W113" s="21">
        <f t="shared" si="12"/>
        <v>1</v>
      </c>
    </row>
    <row r="114" spans="1:23" ht="16.3" thickTop="1" thickBot="1" x14ac:dyDescent="0.3">
      <c r="A114" s="20" t="s">
        <v>356</v>
      </c>
      <c r="B114" s="20" t="s">
        <v>368</v>
      </c>
      <c r="C114" s="20" t="s">
        <v>369</v>
      </c>
      <c r="D114" s="10">
        <f t="shared" si="11"/>
        <v>2</v>
      </c>
      <c r="E114" s="35">
        <f t="shared" si="10"/>
        <v>2.2999999999999998</v>
      </c>
      <c r="F114" s="21">
        <f>IFERROR(VLOOKUP(Health!$C114, 'All Indicators - Breakdown'!$C:$GQ, F$1, FALSE), " ")</f>
        <v>2</v>
      </c>
      <c r="G114" s="21">
        <f>IFERROR(VLOOKUP(Health!$C114, 'All Indicators - Breakdown'!$C:$GQ, G$1, FALSE), " ")</f>
        <v>1</v>
      </c>
      <c r="H114" s="21">
        <f>IFERROR(VLOOKUP(Health!$C114, 'All Indicators - Breakdown'!$C:$GQ, H$1, FALSE), " ")</f>
        <v>1</v>
      </c>
      <c r="I114" s="21">
        <f>IFERROR(VLOOKUP(Health!$C114, 'All Indicators - Breakdown'!$C:$GQ, I$1, FALSE), " ")</f>
        <v>2</v>
      </c>
      <c r="J114" s="21">
        <f>IFERROR(VLOOKUP(Health!$C114, 'All Indicators - Breakdown'!$C:$GQ, J$1, FALSE), " ")</f>
        <v>3</v>
      </c>
      <c r="K114" s="21">
        <f>IFERROR(VLOOKUP(Health!$C114, 'All Indicators - Breakdown'!$C:$GQ, K$1, FALSE), " ")</f>
        <v>1</v>
      </c>
      <c r="L114" s="21">
        <f>IFERROR(VLOOKUP(Health!$C114, 'All Indicators - Breakdown'!$C:$GQ, L$1, FALSE), " ")</f>
        <v>1</v>
      </c>
      <c r="M114" s="21">
        <f>IFERROR(VLOOKUP($C114, 'All Indicators - Breakdown'!$C:$HE, M$1, FALSE), " ")</f>
        <v>2</v>
      </c>
      <c r="N114" s="21">
        <f>IFERROR(VLOOKUP($C114, 'All Indicators - Breakdown'!$C:$IU, N$1, FALSE), " ")</f>
        <v>1</v>
      </c>
      <c r="O114" s="21">
        <f t="shared" ref="O114:V123" si="17">LARGE($F114:$N114,O$1)</f>
        <v>3</v>
      </c>
      <c r="P114" s="21">
        <f t="shared" si="17"/>
        <v>2</v>
      </c>
      <c r="Q114" s="21">
        <f t="shared" si="17"/>
        <v>2</v>
      </c>
      <c r="R114" s="21">
        <f t="shared" si="17"/>
        <v>2</v>
      </c>
      <c r="S114" s="21">
        <f t="shared" si="17"/>
        <v>1</v>
      </c>
      <c r="T114" s="21">
        <f t="shared" si="17"/>
        <v>1</v>
      </c>
      <c r="U114" s="21">
        <f t="shared" si="17"/>
        <v>1</v>
      </c>
      <c r="V114" s="21">
        <f t="shared" si="17"/>
        <v>1</v>
      </c>
      <c r="W114" s="21">
        <f t="shared" si="12"/>
        <v>1</v>
      </c>
    </row>
    <row r="115" spans="1:23" ht="16.3" thickTop="1" thickBot="1" x14ac:dyDescent="0.3">
      <c r="A115" s="20" t="s">
        <v>356</v>
      </c>
      <c r="B115" s="20" t="s">
        <v>370</v>
      </c>
      <c r="C115" s="20" t="s">
        <v>371</v>
      </c>
      <c r="D115" s="10">
        <f t="shared" si="11"/>
        <v>2</v>
      </c>
      <c r="E115" s="35">
        <f t="shared" si="10"/>
        <v>2.2999999999999998</v>
      </c>
      <c r="F115" s="21">
        <f>IFERROR(VLOOKUP(Health!$C115, 'All Indicators - Breakdown'!$C:$GQ, F$1, FALSE), " ")</f>
        <v>2</v>
      </c>
      <c r="G115" s="21">
        <f>IFERROR(VLOOKUP(Health!$C115, 'All Indicators - Breakdown'!$C:$GQ, G$1, FALSE), " ")</f>
        <v>1</v>
      </c>
      <c r="H115" s="21">
        <f>IFERROR(VLOOKUP(Health!$C115, 'All Indicators - Breakdown'!$C:$GQ, H$1, FALSE), " ")</f>
        <v>2</v>
      </c>
      <c r="I115" s="21">
        <f>IFERROR(VLOOKUP(Health!$C115, 'All Indicators - Breakdown'!$C:$GQ, I$1, FALSE), " ")</f>
        <v>1</v>
      </c>
      <c r="J115" s="21">
        <f>IFERROR(VLOOKUP(Health!$C115, 'All Indicators - Breakdown'!$C:$GQ, J$1, FALSE), " ")</f>
        <v>2</v>
      </c>
      <c r="K115" s="21">
        <f>IFERROR(VLOOKUP(Health!$C115, 'All Indicators - Breakdown'!$C:$GQ, K$1, FALSE), " ")</f>
        <v>3</v>
      </c>
      <c r="L115" s="21">
        <f>IFERROR(VLOOKUP(Health!$C115, 'All Indicators - Breakdown'!$C:$GQ, L$1, FALSE), " ")</f>
        <v>2</v>
      </c>
      <c r="M115" s="21">
        <f>IFERROR(VLOOKUP($C115, 'All Indicators - Breakdown'!$C:$HE, M$1, FALSE), " ")</f>
        <v>2</v>
      </c>
      <c r="N115" s="21">
        <f>IFERROR(VLOOKUP($C115, 'All Indicators - Breakdown'!$C:$IU, N$1, FALSE), " ")</f>
        <v>1</v>
      </c>
      <c r="O115" s="21">
        <f t="shared" si="17"/>
        <v>3</v>
      </c>
      <c r="P115" s="21">
        <f t="shared" si="17"/>
        <v>2</v>
      </c>
      <c r="Q115" s="21">
        <f t="shared" si="17"/>
        <v>2</v>
      </c>
      <c r="R115" s="21">
        <f t="shared" si="17"/>
        <v>2</v>
      </c>
      <c r="S115" s="21">
        <f t="shared" si="17"/>
        <v>2</v>
      </c>
      <c r="T115" s="21">
        <f t="shared" si="17"/>
        <v>2</v>
      </c>
      <c r="U115" s="21">
        <f t="shared" si="17"/>
        <v>1</v>
      </c>
      <c r="V115" s="21">
        <f t="shared" si="17"/>
        <v>1</v>
      </c>
      <c r="W115" s="21">
        <f t="shared" si="12"/>
        <v>1</v>
      </c>
    </row>
    <row r="116" spans="1:23" ht="16.3" thickTop="1" thickBot="1" x14ac:dyDescent="0.3">
      <c r="A116" s="20" t="s">
        <v>356</v>
      </c>
      <c r="B116" s="20" t="s">
        <v>372</v>
      </c>
      <c r="C116" s="20" t="s">
        <v>373</v>
      </c>
      <c r="D116" s="10">
        <f t="shared" si="11"/>
        <v>3</v>
      </c>
      <c r="E116" s="35">
        <f t="shared" si="10"/>
        <v>2.5</v>
      </c>
      <c r="F116" s="21">
        <f>IFERROR(VLOOKUP(Health!$C116, 'All Indicators - Breakdown'!$C:$GQ, F$1, FALSE), " ")</f>
        <v>2</v>
      </c>
      <c r="G116" s="21">
        <f>IFERROR(VLOOKUP(Health!$C116, 'All Indicators - Breakdown'!$C:$GQ, G$1, FALSE), " ")</f>
        <v>2</v>
      </c>
      <c r="H116" s="21">
        <f>IFERROR(VLOOKUP(Health!$C116, 'All Indicators - Breakdown'!$C:$GQ, H$1, FALSE), " ")</f>
        <v>1</v>
      </c>
      <c r="I116" s="21">
        <f>IFERROR(VLOOKUP(Health!$C116, 'All Indicators - Breakdown'!$C:$GQ, I$1, FALSE), " ")</f>
        <v>2</v>
      </c>
      <c r="J116" s="21">
        <f>IFERROR(VLOOKUP(Health!$C116, 'All Indicators - Breakdown'!$C:$GQ, J$1, FALSE), " ")</f>
        <v>3</v>
      </c>
      <c r="K116" s="21">
        <f>IFERROR(VLOOKUP(Health!$C116, 'All Indicators - Breakdown'!$C:$GQ, K$1, FALSE), " ")</f>
        <v>3</v>
      </c>
      <c r="L116" s="21">
        <f>IFERROR(VLOOKUP(Health!$C116, 'All Indicators - Breakdown'!$C:$GQ, L$1, FALSE), " ")</f>
        <v>1</v>
      </c>
      <c r="M116" s="21">
        <f>IFERROR(VLOOKUP($C116, 'All Indicators - Breakdown'!$C:$HE, M$1, FALSE), " ")</f>
        <v>2</v>
      </c>
      <c r="N116" s="21">
        <f>IFERROR(VLOOKUP($C116, 'All Indicators - Breakdown'!$C:$IU, N$1, FALSE), " ")</f>
        <v>1</v>
      </c>
      <c r="O116" s="21">
        <f t="shared" si="17"/>
        <v>3</v>
      </c>
      <c r="P116" s="21">
        <f t="shared" si="17"/>
        <v>3</v>
      </c>
      <c r="Q116" s="21">
        <f t="shared" si="17"/>
        <v>2</v>
      </c>
      <c r="R116" s="21">
        <f t="shared" si="17"/>
        <v>2</v>
      </c>
      <c r="S116" s="21">
        <f t="shared" si="17"/>
        <v>2</v>
      </c>
      <c r="T116" s="21">
        <f t="shared" si="17"/>
        <v>2</v>
      </c>
      <c r="U116" s="21">
        <f t="shared" si="17"/>
        <v>1</v>
      </c>
      <c r="V116" s="21">
        <f t="shared" si="17"/>
        <v>1</v>
      </c>
      <c r="W116" s="21">
        <f t="shared" si="12"/>
        <v>1</v>
      </c>
    </row>
    <row r="117" spans="1:23" ht="16.3" thickTop="1" thickBot="1" x14ac:dyDescent="0.3">
      <c r="A117" s="20" t="s">
        <v>356</v>
      </c>
      <c r="B117" s="20" t="s">
        <v>374</v>
      </c>
      <c r="C117" s="20" t="s">
        <v>375</v>
      </c>
      <c r="D117" s="10">
        <f t="shared" si="11"/>
        <v>3</v>
      </c>
      <c r="E117" s="35">
        <f t="shared" si="10"/>
        <v>3.3</v>
      </c>
      <c r="F117" s="21">
        <f>IFERROR(VLOOKUP(Health!$C117, 'All Indicators - Breakdown'!$C:$GQ, F$1, FALSE), " ")</f>
        <v>3</v>
      </c>
      <c r="G117" s="21">
        <f>IFERROR(VLOOKUP(Health!$C117, 'All Indicators - Breakdown'!$C:$GQ, G$1, FALSE), " ")</f>
        <v>2</v>
      </c>
      <c r="H117" s="21">
        <f>IFERROR(VLOOKUP(Health!$C117, 'All Indicators - Breakdown'!$C:$GQ, H$1, FALSE), " ")</f>
        <v>1</v>
      </c>
      <c r="I117" s="21">
        <f>IFERROR(VLOOKUP(Health!$C117, 'All Indicators - Breakdown'!$C:$GQ, I$1, FALSE), " ")</f>
        <v>2</v>
      </c>
      <c r="J117" s="21">
        <f>IFERROR(VLOOKUP(Health!$C117, 'All Indicators - Breakdown'!$C:$GQ, J$1, FALSE), " ")</f>
        <v>5</v>
      </c>
      <c r="K117" s="21">
        <f>IFERROR(VLOOKUP(Health!$C117, 'All Indicators - Breakdown'!$C:$GQ, K$1, FALSE), " ")</f>
        <v>3</v>
      </c>
      <c r="L117" s="21">
        <f>IFERROR(VLOOKUP(Health!$C117, 'All Indicators - Breakdown'!$C:$GQ, L$1, FALSE), " ")</f>
        <v>1</v>
      </c>
      <c r="M117" s="21">
        <f>IFERROR(VLOOKUP($C117, 'All Indicators - Breakdown'!$C:$HE, M$1, FALSE), " ")</f>
        <v>2</v>
      </c>
      <c r="N117" s="21">
        <f>IFERROR(VLOOKUP($C117, 'All Indicators - Breakdown'!$C:$IU, N$1, FALSE), " ")</f>
        <v>1</v>
      </c>
      <c r="O117" s="21">
        <f t="shared" si="17"/>
        <v>5</v>
      </c>
      <c r="P117" s="21">
        <f t="shared" si="17"/>
        <v>3</v>
      </c>
      <c r="Q117" s="21">
        <f t="shared" si="17"/>
        <v>3</v>
      </c>
      <c r="R117" s="21">
        <f t="shared" si="17"/>
        <v>2</v>
      </c>
      <c r="S117" s="21">
        <f t="shared" si="17"/>
        <v>2</v>
      </c>
      <c r="T117" s="21">
        <f t="shared" si="17"/>
        <v>2</v>
      </c>
      <c r="U117" s="21">
        <f t="shared" si="17"/>
        <v>1</v>
      </c>
      <c r="V117" s="21">
        <f t="shared" si="17"/>
        <v>1</v>
      </c>
      <c r="W117" s="21">
        <f t="shared" si="12"/>
        <v>1</v>
      </c>
    </row>
    <row r="118" spans="1:23" ht="16.3" thickTop="1" thickBot="1" x14ac:dyDescent="0.3">
      <c r="A118" s="20" t="s">
        <v>356</v>
      </c>
      <c r="B118" s="20" t="s">
        <v>376</v>
      </c>
      <c r="C118" s="20" t="s">
        <v>377</v>
      </c>
      <c r="D118" s="10">
        <f t="shared" si="11"/>
        <v>3</v>
      </c>
      <c r="E118" s="35">
        <f t="shared" si="10"/>
        <v>2.8</v>
      </c>
      <c r="F118" s="21">
        <f>IFERROR(VLOOKUP(Health!$C118, 'All Indicators - Breakdown'!$C:$GQ, F$1, FALSE), " ")</f>
        <v>2</v>
      </c>
      <c r="G118" s="21">
        <f>IFERROR(VLOOKUP(Health!$C118, 'All Indicators - Breakdown'!$C:$GQ, G$1, FALSE), " ")</f>
        <v>2</v>
      </c>
      <c r="H118" s="21">
        <f>IFERROR(VLOOKUP(Health!$C118, 'All Indicators - Breakdown'!$C:$GQ, H$1, FALSE), " ")</f>
        <v>1</v>
      </c>
      <c r="I118" s="21">
        <f>IFERROR(VLOOKUP(Health!$C118, 'All Indicators - Breakdown'!$C:$GQ, I$1, FALSE), " ")</f>
        <v>2</v>
      </c>
      <c r="J118" s="21">
        <f>IFERROR(VLOOKUP(Health!$C118, 'All Indicators - Breakdown'!$C:$GQ, J$1, FALSE), " ")</f>
        <v>4</v>
      </c>
      <c r="K118" s="21">
        <f>IFERROR(VLOOKUP(Health!$C118, 'All Indicators - Breakdown'!$C:$GQ, K$1, FALSE), " ")</f>
        <v>3</v>
      </c>
      <c r="L118" s="21">
        <f>IFERROR(VLOOKUP(Health!$C118, 'All Indicators - Breakdown'!$C:$GQ, L$1, FALSE), " ")</f>
        <v>1</v>
      </c>
      <c r="M118" s="21">
        <f>IFERROR(VLOOKUP($C118, 'All Indicators - Breakdown'!$C:$HE, M$1, FALSE), " ")</f>
        <v>2</v>
      </c>
      <c r="N118" s="21">
        <f>IFERROR(VLOOKUP($C118, 'All Indicators - Breakdown'!$C:$IU, N$1, FALSE), " ")</f>
        <v>1</v>
      </c>
      <c r="O118" s="21">
        <f t="shared" si="17"/>
        <v>4</v>
      </c>
      <c r="P118" s="21">
        <f t="shared" si="17"/>
        <v>3</v>
      </c>
      <c r="Q118" s="21">
        <f t="shared" si="17"/>
        <v>2</v>
      </c>
      <c r="R118" s="21">
        <f t="shared" si="17"/>
        <v>2</v>
      </c>
      <c r="S118" s="21">
        <f t="shared" si="17"/>
        <v>2</v>
      </c>
      <c r="T118" s="21">
        <f t="shared" si="17"/>
        <v>2</v>
      </c>
      <c r="U118" s="21">
        <f t="shared" si="17"/>
        <v>1</v>
      </c>
      <c r="V118" s="21">
        <f t="shared" si="17"/>
        <v>1</v>
      </c>
      <c r="W118" s="21">
        <f t="shared" si="12"/>
        <v>1</v>
      </c>
    </row>
    <row r="119" spans="1:23" ht="16.3" thickTop="1" thickBot="1" x14ac:dyDescent="0.3">
      <c r="A119" s="20" t="s">
        <v>356</v>
      </c>
      <c r="B119" s="20" t="s">
        <v>378</v>
      </c>
      <c r="C119" s="20" t="s">
        <v>379</v>
      </c>
      <c r="D119" s="10">
        <f t="shared" si="11"/>
        <v>3</v>
      </c>
      <c r="E119" s="35">
        <f t="shared" si="10"/>
        <v>2.5</v>
      </c>
      <c r="F119" s="21">
        <f>IFERROR(VLOOKUP(Health!$C119, 'All Indicators - Breakdown'!$C:$GQ, F$1, FALSE), " ")</f>
        <v>2</v>
      </c>
      <c r="G119" s="21">
        <f>IFERROR(VLOOKUP(Health!$C119, 'All Indicators - Breakdown'!$C:$GQ, G$1, FALSE), " ")</f>
        <v>2</v>
      </c>
      <c r="H119" s="21">
        <f>IFERROR(VLOOKUP(Health!$C119, 'All Indicators - Breakdown'!$C:$GQ, H$1, FALSE), " ")</f>
        <v>1</v>
      </c>
      <c r="I119" s="21">
        <f>IFERROR(VLOOKUP(Health!$C119, 'All Indicators - Breakdown'!$C:$GQ, I$1, FALSE), " ")</f>
        <v>2</v>
      </c>
      <c r="J119" s="21">
        <f>IFERROR(VLOOKUP(Health!$C119, 'All Indicators - Breakdown'!$C:$GQ, J$1, FALSE), " ")</f>
        <v>3</v>
      </c>
      <c r="K119" s="21">
        <f>IFERROR(VLOOKUP(Health!$C119, 'All Indicators - Breakdown'!$C:$GQ, K$1, FALSE), " ")</f>
        <v>3</v>
      </c>
      <c r="L119" s="21">
        <f>IFERROR(VLOOKUP(Health!$C119, 'All Indicators - Breakdown'!$C:$GQ, L$1, FALSE), " ")</f>
        <v>1</v>
      </c>
      <c r="M119" s="21">
        <f>IFERROR(VLOOKUP($C119, 'All Indicators - Breakdown'!$C:$HE, M$1, FALSE), " ")</f>
        <v>2</v>
      </c>
      <c r="N119" s="21">
        <f>IFERROR(VLOOKUP($C119, 'All Indicators - Breakdown'!$C:$IU, N$1, FALSE), " ")</f>
        <v>1</v>
      </c>
      <c r="O119" s="21">
        <f t="shared" si="17"/>
        <v>3</v>
      </c>
      <c r="P119" s="21">
        <f t="shared" si="17"/>
        <v>3</v>
      </c>
      <c r="Q119" s="21">
        <f t="shared" si="17"/>
        <v>2</v>
      </c>
      <c r="R119" s="21">
        <f t="shared" si="17"/>
        <v>2</v>
      </c>
      <c r="S119" s="21">
        <f t="shared" si="17"/>
        <v>2</v>
      </c>
      <c r="T119" s="21">
        <f t="shared" si="17"/>
        <v>2</v>
      </c>
      <c r="U119" s="21">
        <f t="shared" si="17"/>
        <v>1</v>
      </c>
      <c r="V119" s="21">
        <f t="shared" si="17"/>
        <v>1</v>
      </c>
      <c r="W119" s="21">
        <f t="shared" si="12"/>
        <v>1</v>
      </c>
    </row>
    <row r="120" spans="1:23" ht="16.3" thickTop="1" thickBot="1" x14ac:dyDescent="0.3">
      <c r="A120" s="20" t="s">
        <v>356</v>
      </c>
      <c r="B120" s="20" t="s">
        <v>380</v>
      </c>
      <c r="C120" s="20" t="s">
        <v>381</v>
      </c>
      <c r="D120" s="10">
        <f t="shared" si="11"/>
        <v>3</v>
      </c>
      <c r="E120" s="35">
        <f t="shared" si="10"/>
        <v>3</v>
      </c>
      <c r="F120" s="21">
        <f>IFERROR(VLOOKUP(Health!$C120, 'All Indicators - Breakdown'!$C:$GQ, F$1, FALSE), " ")</f>
        <v>3</v>
      </c>
      <c r="G120" s="21">
        <f>IFERROR(VLOOKUP(Health!$C120, 'All Indicators - Breakdown'!$C:$GQ, G$1, FALSE), " ")</f>
        <v>2</v>
      </c>
      <c r="H120" s="21">
        <f>IFERROR(VLOOKUP(Health!$C120, 'All Indicators - Breakdown'!$C:$GQ, H$1, FALSE), " ")</f>
        <v>1</v>
      </c>
      <c r="I120" s="21">
        <f>IFERROR(VLOOKUP(Health!$C120, 'All Indicators - Breakdown'!$C:$GQ, I$1, FALSE), " ")</f>
        <v>2</v>
      </c>
      <c r="J120" s="21">
        <f>IFERROR(VLOOKUP(Health!$C120, 'All Indicators - Breakdown'!$C:$GQ, J$1, FALSE), " ")</f>
        <v>4</v>
      </c>
      <c r="K120" s="21">
        <f>IFERROR(VLOOKUP(Health!$C120, 'All Indicators - Breakdown'!$C:$GQ, K$1, FALSE), " ")</f>
        <v>3</v>
      </c>
      <c r="L120" s="21">
        <f>IFERROR(VLOOKUP(Health!$C120, 'All Indicators - Breakdown'!$C:$GQ, L$1, FALSE), " ")</f>
        <v>1</v>
      </c>
      <c r="M120" s="21">
        <f>IFERROR(VLOOKUP($C120, 'All Indicators - Breakdown'!$C:$HE, M$1, FALSE), " ")</f>
        <v>2</v>
      </c>
      <c r="N120" s="21">
        <f>IFERROR(VLOOKUP($C120, 'All Indicators - Breakdown'!$C:$IU, N$1, FALSE), " ")</f>
        <v>1</v>
      </c>
      <c r="O120" s="21">
        <f t="shared" si="17"/>
        <v>4</v>
      </c>
      <c r="P120" s="21">
        <f t="shared" si="17"/>
        <v>3</v>
      </c>
      <c r="Q120" s="21">
        <f t="shared" si="17"/>
        <v>3</v>
      </c>
      <c r="R120" s="21">
        <f t="shared" si="17"/>
        <v>2</v>
      </c>
      <c r="S120" s="21">
        <f t="shared" si="17"/>
        <v>2</v>
      </c>
      <c r="T120" s="21">
        <f t="shared" si="17"/>
        <v>2</v>
      </c>
      <c r="U120" s="21">
        <f t="shared" si="17"/>
        <v>1</v>
      </c>
      <c r="V120" s="21">
        <f t="shared" si="17"/>
        <v>1</v>
      </c>
      <c r="W120" s="21">
        <f t="shared" si="12"/>
        <v>1</v>
      </c>
    </row>
    <row r="121" spans="1:23" ht="16.3" thickTop="1" thickBot="1" x14ac:dyDescent="0.3">
      <c r="A121" s="20" t="s">
        <v>356</v>
      </c>
      <c r="B121" s="20" t="s">
        <v>382</v>
      </c>
      <c r="C121" s="20" t="s">
        <v>383</v>
      </c>
      <c r="D121" s="10">
        <f t="shared" si="11"/>
        <v>3</v>
      </c>
      <c r="E121" s="35">
        <f t="shared" si="10"/>
        <v>2.8</v>
      </c>
      <c r="F121" s="21">
        <f>IFERROR(VLOOKUP(Health!$C121, 'All Indicators - Breakdown'!$C:$GQ, F$1, FALSE), " ")</f>
        <v>3</v>
      </c>
      <c r="G121" s="21">
        <f>IFERROR(VLOOKUP(Health!$C121, 'All Indicators - Breakdown'!$C:$GQ, G$1, FALSE), " ")</f>
        <v>1</v>
      </c>
      <c r="H121" s="21">
        <f>IFERROR(VLOOKUP(Health!$C121, 'All Indicators - Breakdown'!$C:$GQ, H$1, FALSE), " ")</f>
        <v>1</v>
      </c>
      <c r="I121" s="21">
        <f>IFERROR(VLOOKUP(Health!$C121, 'All Indicators - Breakdown'!$C:$GQ, I$1, FALSE), " ")</f>
        <v>2</v>
      </c>
      <c r="J121" s="21">
        <f>IFERROR(VLOOKUP(Health!$C121, 'All Indicators - Breakdown'!$C:$GQ, J$1, FALSE), " ")</f>
        <v>3</v>
      </c>
      <c r="K121" s="21">
        <f>IFERROR(VLOOKUP(Health!$C121, 'All Indicators - Breakdown'!$C:$GQ, K$1, FALSE), " ")</f>
        <v>3</v>
      </c>
      <c r="L121" s="21">
        <f>IFERROR(VLOOKUP(Health!$C121, 'All Indicators - Breakdown'!$C:$GQ, L$1, FALSE), " ")</f>
        <v>2</v>
      </c>
      <c r="M121" s="21">
        <f>IFERROR(VLOOKUP($C121, 'All Indicators - Breakdown'!$C:$HE, M$1, FALSE), " ")</f>
        <v>2</v>
      </c>
      <c r="N121" s="21">
        <f>IFERROR(VLOOKUP($C121, 'All Indicators - Breakdown'!$C:$IU, N$1, FALSE), " ")</f>
        <v>1</v>
      </c>
      <c r="O121" s="21">
        <f t="shared" si="17"/>
        <v>3</v>
      </c>
      <c r="P121" s="21">
        <f t="shared" si="17"/>
        <v>3</v>
      </c>
      <c r="Q121" s="21">
        <f t="shared" si="17"/>
        <v>3</v>
      </c>
      <c r="R121" s="21">
        <f t="shared" si="17"/>
        <v>2</v>
      </c>
      <c r="S121" s="21">
        <f t="shared" si="17"/>
        <v>2</v>
      </c>
      <c r="T121" s="21">
        <f t="shared" si="17"/>
        <v>2</v>
      </c>
      <c r="U121" s="21">
        <f t="shared" si="17"/>
        <v>1</v>
      </c>
      <c r="V121" s="21">
        <f t="shared" si="17"/>
        <v>1</v>
      </c>
      <c r="W121" s="21">
        <f t="shared" si="12"/>
        <v>1</v>
      </c>
    </row>
    <row r="122" spans="1:23" ht="16.3" thickTop="1" thickBot="1" x14ac:dyDescent="0.3">
      <c r="A122" s="20" t="s">
        <v>356</v>
      </c>
      <c r="B122" s="20" t="s">
        <v>384</v>
      </c>
      <c r="C122" s="20" t="s">
        <v>385</v>
      </c>
      <c r="D122" s="10">
        <f t="shared" si="11"/>
        <v>3</v>
      </c>
      <c r="E122" s="35">
        <f t="shared" si="10"/>
        <v>2.8</v>
      </c>
      <c r="F122" s="21">
        <f>IFERROR(VLOOKUP(Health!$C122, 'All Indicators - Breakdown'!$C:$GQ, F$1, FALSE), " ")</f>
        <v>2</v>
      </c>
      <c r="G122" s="21">
        <f>IFERROR(VLOOKUP(Health!$C122, 'All Indicators - Breakdown'!$C:$GQ, G$1, FALSE), " ")</f>
        <v>2</v>
      </c>
      <c r="H122" s="21">
        <f>IFERROR(VLOOKUP(Health!$C122, 'All Indicators - Breakdown'!$C:$GQ, H$1, FALSE), " ")</f>
        <v>1</v>
      </c>
      <c r="I122" s="21">
        <f>IFERROR(VLOOKUP(Health!$C122, 'All Indicators - Breakdown'!$C:$GQ, I$1, FALSE), " ")</f>
        <v>2</v>
      </c>
      <c r="J122" s="21">
        <f>IFERROR(VLOOKUP(Health!$C122, 'All Indicators - Breakdown'!$C:$GQ, J$1, FALSE), " ")</f>
        <v>4</v>
      </c>
      <c r="K122" s="21">
        <f>IFERROR(VLOOKUP(Health!$C122, 'All Indicators - Breakdown'!$C:$GQ, K$1, FALSE), " ")</f>
        <v>3</v>
      </c>
      <c r="L122" s="21">
        <f>IFERROR(VLOOKUP(Health!$C122, 'All Indicators - Breakdown'!$C:$GQ, L$1, FALSE), " ")</f>
        <v>1</v>
      </c>
      <c r="M122" s="21">
        <f>IFERROR(VLOOKUP($C122, 'All Indicators - Breakdown'!$C:$HE, M$1, FALSE), " ")</f>
        <v>2</v>
      </c>
      <c r="N122" s="21">
        <f>IFERROR(VLOOKUP($C122, 'All Indicators - Breakdown'!$C:$IU, N$1, FALSE), " ")</f>
        <v>1</v>
      </c>
      <c r="O122" s="21">
        <f t="shared" si="17"/>
        <v>4</v>
      </c>
      <c r="P122" s="21">
        <f t="shared" si="17"/>
        <v>3</v>
      </c>
      <c r="Q122" s="21">
        <f t="shared" si="17"/>
        <v>2</v>
      </c>
      <c r="R122" s="21">
        <f t="shared" si="17"/>
        <v>2</v>
      </c>
      <c r="S122" s="21">
        <f t="shared" si="17"/>
        <v>2</v>
      </c>
      <c r="T122" s="21">
        <f t="shared" si="17"/>
        <v>2</v>
      </c>
      <c r="U122" s="21">
        <f t="shared" si="17"/>
        <v>1</v>
      </c>
      <c r="V122" s="21">
        <f t="shared" si="17"/>
        <v>1</v>
      </c>
      <c r="W122" s="21">
        <f t="shared" si="12"/>
        <v>1</v>
      </c>
    </row>
    <row r="123" spans="1:23" ht="16.3" thickTop="1" thickBot="1" x14ac:dyDescent="0.3">
      <c r="A123" s="20" t="s">
        <v>356</v>
      </c>
      <c r="B123" s="20" t="s">
        <v>386</v>
      </c>
      <c r="C123" s="20" t="s">
        <v>387</v>
      </c>
      <c r="D123" s="10">
        <f t="shared" si="11"/>
        <v>3</v>
      </c>
      <c r="E123" s="35">
        <f t="shared" si="10"/>
        <v>2.8</v>
      </c>
      <c r="F123" s="21">
        <f>IFERROR(VLOOKUP(Health!$C123, 'All Indicators - Breakdown'!$C:$GQ, F$1, FALSE), " ")</f>
        <v>3</v>
      </c>
      <c r="G123" s="21">
        <f>IFERROR(VLOOKUP(Health!$C123, 'All Indicators - Breakdown'!$C:$GQ, G$1, FALSE), " ")</f>
        <v>1</v>
      </c>
      <c r="H123" s="21">
        <f>IFERROR(VLOOKUP(Health!$C123, 'All Indicators - Breakdown'!$C:$GQ, H$1, FALSE), " ")</f>
        <v>1</v>
      </c>
      <c r="I123" s="21">
        <f>IFERROR(VLOOKUP(Health!$C123, 'All Indicators - Breakdown'!$C:$GQ, I$1, FALSE), " ")</f>
        <v>2</v>
      </c>
      <c r="J123" s="21">
        <f>IFERROR(VLOOKUP(Health!$C123, 'All Indicators - Breakdown'!$C:$GQ, J$1, FALSE), " ")</f>
        <v>3</v>
      </c>
      <c r="K123" s="21">
        <f>IFERROR(VLOOKUP(Health!$C123, 'All Indicators - Breakdown'!$C:$GQ, K$1, FALSE), " ")</f>
        <v>3</v>
      </c>
      <c r="L123" s="21">
        <f>IFERROR(VLOOKUP(Health!$C123, 'All Indicators - Breakdown'!$C:$GQ, L$1, FALSE), " ")</f>
        <v>2</v>
      </c>
      <c r="M123" s="21">
        <f>IFERROR(VLOOKUP($C123, 'All Indicators - Breakdown'!$C:$HE, M$1, FALSE), " ")</f>
        <v>2</v>
      </c>
      <c r="N123" s="21">
        <f>IFERROR(VLOOKUP($C123, 'All Indicators - Breakdown'!$C:$IU, N$1, FALSE), " ")</f>
        <v>1</v>
      </c>
      <c r="O123" s="21">
        <f t="shared" si="17"/>
        <v>3</v>
      </c>
      <c r="P123" s="21">
        <f t="shared" si="17"/>
        <v>3</v>
      </c>
      <c r="Q123" s="21">
        <f t="shared" si="17"/>
        <v>3</v>
      </c>
      <c r="R123" s="21">
        <f t="shared" si="17"/>
        <v>2</v>
      </c>
      <c r="S123" s="21">
        <f t="shared" si="17"/>
        <v>2</v>
      </c>
      <c r="T123" s="21">
        <f t="shared" si="17"/>
        <v>2</v>
      </c>
      <c r="U123" s="21">
        <f t="shared" si="17"/>
        <v>1</v>
      </c>
      <c r="V123" s="21">
        <f t="shared" si="17"/>
        <v>1</v>
      </c>
      <c r="W123" s="21">
        <f t="shared" si="12"/>
        <v>1</v>
      </c>
    </row>
    <row r="124" spans="1:23" ht="16.3" thickTop="1" thickBot="1" x14ac:dyDescent="0.3">
      <c r="A124" s="20" t="s">
        <v>356</v>
      </c>
      <c r="B124" s="20" t="s">
        <v>388</v>
      </c>
      <c r="C124" s="20" t="s">
        <v>389</v>
      </c>
      <c r="D124" s="10">
        <f t="shared" si="11"/>
        <v>3</v>
      </c>
      <c r="E124" s="35">
        <f t="shared" si="10"/>
        <v>2.8</v>
      </c>
      <c r="F124" s="21">
        <f>IFERROR(VLOOKUP(Health!$C124, 'All Indicators - Breakdown'!$C:$GQ, F$1, FALSE), " ")</f>
        <v>2</v>
      </c>
      <c r="G124" s="21">
        <f>IFERROR(VLOOKUP(Health!$C124, 'All Indicators - Breakdown'!$C:$GQ, G$1, FALSE), " ")</f>
        <v>2</v>
      </c>
      <c r="H124" s="21">
        <f>IFERROR(VLOOKUP(Health!$C124, 'All Indicators - Breakdown'!$C:$GQ, H$1, FALSE), " ")</f>
        <v>1</v>
      </c>
      <c r="I124" s="21">
        <f>IFERROR(VLOOKUP(Health!$C124, 'All Indicators - Breakdown'!$C:$GQ, I$1, FALSE), " ")</f>
        <v>1</v>
      </c>
      <c r="J124" s="21">
        <f>IFERROR(VLOOKUP(Health!$C124, 'All Indicators - Breakdown'!$C:$GQ, J$1, FALSE), " ")</f>
        <v>4</v>
      </c>
      <c r="K124" s="21">
        <f>IFERROR(VLOOKUP(Health!$C124, 'All Indicators - Breakdown'!$C:$GQ, K$1, FALSE), " ")</f>
        <v>3</v>
      </c>
      <c r="L124" s="21">
        <f>IFERROR(VLOOKUP(Health!$C124, 'All Indicators - Breakdown'!$C:$GQ, L$1, FALSE), " ")</f>
        <v>1</v>
      </c>
      <c r="M124" s="21">
        <f>IFERROR(VLOOKUP($C124, 'All Indicators - Breakdown'!$C:$HE, M$1, FALSE), " ")</f>
        <v>2</v>
      </c>
      <c r="N124" s="21">
        <f>IFERROR(VLOOKUP($C124, 'All Indicators - Breakdown'!$C:$IU, N$1, FALSE), " ")</f>
        <v>1</v>
      </c>
      <c r="O124" s="21">
        <f t="shared" ref="O124:V133" si="18">LARGE($F124:$N124,O$1)</f>
        <v>4</v>
      </c>
      <c r="P124" s="21">
        <f t="shared" si="18"/>
        <v>3</v>
      </c>
      <c r="Q124" s="21">
        <f t="shared" si="18"/>
        <v>2</v>
      </c>
      <c r="R124" s="21">
        <f t="shared" si="18"/>
        <v>2</v>
      </c>
      <c r="S124" s="21">
        <f t="shared" si="18"/>
        <v>2</v>
      </c>
      <c r="T124" s="21">
        <f t="shared" si="18"/>
        <v>1</v>
      </c>
      <c r="U124" s="21">
        <f t="shared" si="18"/>
        <v>1</v>
      </c>
      <c r="V124" s="21">
        <f t="shared" si="18"/>
        <v>1</v>
      </c>
      <c r="W124" s="21">
        <f t="shared" si="12"/>
        <v>1</v>
      </c>
    </row>
    <row r="125" spans="1:23" ht="16.3" thickTop="1" thickBot="1" x14ac:dyDescent="0.3">
      <c r="A125" s="20" t="s">
        <v>356</v>
      </c>
      <c r="B125" s="20" t="s">
        <v>390</v>
      </c>
      <c r="C125" s="20" t="s">
        <v>391</v>
      </c>
      <c r="D125" s="10">
        <f t="shared" si="11"/>
        <v>3</v>
      </c>
      <c r="E125" s="35">
        <f t="shared" si="10"/>
        <v>2.8</v>
      </c>
      <c r="F125" s="21">
        <f>IFERROR(VLOOKUP(Health!$C125, 'All Indicators - Breakdown'!$C:$GQ, F$1, FALSE), " ")</f>
        <v>3</v>
      </c>
      <c r="G125" s="21">
        <f>IFERROR(VLOOKUP(Health!$C125, 'All Indicators - Breakdown'!$C:$GQ, G$1, FALSE), " ")</f>
        <v>2</v>
      </c>
      <c r="H125" s="21">
        <f>IFERROR(VLOOKUP(Health!$C125, 'All Indicators - Breakdown'!$C:$GQ, H$1, FALSE), " ")</f>
        <v>1</v>
      </c>
      <c r="I125" s="21">
        <f>IFERROR(VLOOKUP(Health!$C125, 'All Indicators - Breakdown'!$C:$GQ, I$1, FALSE), " ")</f>
        <v>2</v>
      </c>
      <c r="J125" s="21">
        <f>IFERROR(VLOOKUP(Health!$C125, 'All Indicators - Breakdown'!$C:$GQ, J$1, FALSE), " ")</f>
        <v>3</v>
      </c>
      <c r="K125" s="21">
        <f>IFERROR(VLOOKUP(Health!$C125, 'All Indicators - Breakdown'!$C:$GQ, K$1, FALSE), " ")</f>
        <v>3</v>
      </c>
      <c r="L125" s="21">
        <f>IFERROR(VLOOKUP(Health!$C125, 'All Indicators - Breakdown'!$C:$GQ, L$1, FALSE), " ")</f>
        <v>1</v>
      </c>
      <c r="M125" s="21">
        <f>IFERROR(VLOOKUP($C125, 'All Indicators - Breakdown'!$C:$HE, M$1, FALSE), " ")</f>
        <v>2</v>
      </c>
      <c r="N125" s="21">
        <f>IFERROR(VLOOKUP($C125, 'All Indicators - Breakdown'!$C:$IU, N$1, FALSE), " ")</f>
        <v>1</v>
      </c>
      <c r="O125" s="21">
        <f t="shared" si="18"/>
        <v>3</v>
      </c>
      <c r="P125" s="21">
        <f t="shared" si="18"/>
        <v>3</v>
      </c>
      <c r="Q125" s="21">
        <f t="shared" si="18"/>
        <v>3</v>
      </c>
      <c r="R125" s="21">
        <f t="shared" si="18"/>
        <v>2</v>
      </c>
      <c r="S125" s="21">
        <f t="shared" si="18"/>
        <v>2</v>
      </c>
      <c r="T125" s="21">
        <f t="shared" si="18"/>
        <v>2</v>
      </c>
      <c r="U125" s="21">
        <f t="shared" si="18"/>
        <v>1</v>
      </c>
      <c r="V125" s="21">
        <f t="shared" si="18"/>
        <v>1</v>
      </c>
      <c r="W125" s="21">
        <f t="shared" si="12"/>
        <v>1</v>
      </c>
    </row>
    <row r="126" spans="1:23" ht="16.3" thickTop="1" thickBot="1" x14ac:dyDescent="0.3">
      <c r="A126" s="20" t="s">
        <v>356</v>
      </c>
      <c r="B126" s="20" t="s">
        <v>392</v>
      </c>
      <c r="C126" s="20" t="s">
        <v>393</v>
      </c>
      <c r="D126" s="10">
        <f t="shared" si="11"/>
        <v>3</v>
      </c>
      <c r="E126" s="35">
        <f t="shared" si="10"/>
        <v>3</v>
      </c>
      <c r="F126" s="21">
        <f>IFERROR(VLOOKUP(Health!$C126, 'All Indicators - Breakdown'!$C:$GQ, F$1, FALSE), " ")</f>
        <v>3</v>
      </c>
      <c r="G126" s="21">
        <f>IFERROR(VLOOKUP(Health!$C126, 'All Indicators - Breakdown'!$C:$GQ, G$1, FALSE), " ")</f>
        <v>2</v>
      </c>
      <c r="H126" s="21">
        <f>IFERROR(VLOOKUP(Health!$C126, 'All Indicators - Breakdown'!$C:$GQ, H$1, FALSE), " ")</f>
        <v>1</v>
      </c>
      <c r="I126" s="21">
        <f>IFERROR(VLOOKUP(Health!$C126, 'All Indicators - Breakdown'!$C:$GQ, I$1, FALSE), " ")</f>
        <v>2</v>
      </c>
      <c r="J126" s="21">
        <f>IFERROR(VLOOKUP(Health!$C126, 'All Indicators - Breakdown'!$C:$GQ, J$1, FALSE), " ")</f>
        <v>4</v>
      </c>
      <c r="K126" s="21">
        <f>IFERROR(VLOOKUP(Health!$C126, 'All Indicators - Breakdown'!$C:$GQ, K$1, FALSE), " ")</f>
        <v>3</v>
      </c>
      <c r="L126" s="21">
        <f>IFERROR(VLOOKUP(Health!$C126, 'All Indicators - Breakdown'!$C:$GQ, L$1, FALSE), " ")</f>
        <v>1</v>
      </c>
      <c r="M126" s="21">
        <f>IFERROR(VLOOKUP($C126, 'All Indicators - Breakdown'!$C:$HE, M$1, FALSE), " ")</f>
        <v>2</v>
      </c>
      <c r="N126" s="21">
        <f>IFERROR(VLOOKUP($C126, 'All Indicators - Breakdown'!$C:$IU, N$1, FALSE), " ")</f>
        <v>1</v>
      </c>
      <c r="O126" s="21">
        <f t="shared" si="18"/>
        <v>4</v>
      </c>
      <c r="P126" s="21">
        <f t="shared" si="18"/>
        <v>3</v>
      </c>
      <c r="Q126" s="21">
        <f t="shared" si="18"/>
        <v>3</v>
      </c>
      <c r="R126" s="21">
        <f t="shared" si="18"/>
        <v>2</v>
      </c>
      <c r="S126" s="21">
        <f t="shared" si="18"/>
        <v>2</v>
      </c>
      <c r="T126" s="21">
        <f t="shared" si="18"/>
        <v>2</v>
      </c>
      <c r="U126" s="21">
        <f t="shared" si="18"/>
        <v>1</v>
      </c>
      <c r="V126" s="21">
        <f t="shared" si="18"/>
        <v>1</v>
      </c>
      <c r="W126" s="21">
        <f t="shared" si="12"/>
        <v>1</v>
      </c>
    </row>
    <row r="127" spans="1:23" ht="16.3" thickTop="1" thickBot="1" x14ac:dyDescent="0.3">
      <c r="A127" s="20" t="s">
        <v>394</v>
      </c>
      <c r="B127" s="20" t="s">
        <v>395</v>
      </c>
      <c r="C127" s="20" t="s">
        <v>396</v>
      </c>
      <c r="D127" s="10">
        <f t="shared" si="11"/>
        <v>3</v>
      </c>
      <c r="E127" s="35">
        <f t="shared" si="10"/>
        <v>3</v>
      </c>
      <c r="F127" s="21">
        <f>IFERROR(VLOOKUP(Health!$C127, 'All Indicators - Breakdown'!$C:$GQ, F$1, FALSE), " ")</f>
        <v>2</v>
      </c>
      <c r="G127" s="21">
        <f>IFERROR(VLOOKUP(Health!$C127, 'All Indicators - Breakdown'!$C:$GQ, G$1, FALSE), " ")</f>
        <v>2</v>
      </c>
      <c r="H127" s="21">
        <f>IFERROR(VLOOKUP(Health!$C127, 'All Indicators - Breakdown'!$C:$GQ, H$1, FALSE), " ")</f>
        <v>1</v>
      </c>
      <c r="I127" s="21">
        <f>IFERROR(VLOOKUP(Health!$C127, 'All Indicators - Breakdown'!$C:$GQ, I$1, FALSE), " ")</f>
        <v>1</v>
      </c>
      <c r="J127" s="21">
        <f>IFERROR(VLOOKUP(Health!$C127, 'All Indicators - Breakdown'!$C:$GQ, J$1, FALSE), " ")</f>
        <v>4</v>
      </c>
      <c r="K127" s="21">
        <f>IFERROR(VLOOKUP(Health!$C127, 'All Indicators - Breakdown'!$C:$GQ, K$1, FALSE), " ")</f>
        <v>3</v>
      </c>
      <c r="L127" s="21">
        <f>IFERROR(VLOOKUP(Health!$C127, 'All Indicators - Breakdown'!$C:$GQ, L$1, FALSE), " ")</f>
        <v>1</v>
      </c>
      <c r="M127" s="21">
        <f>IFERROR(VLOOKUP($C127, 'All Indicators - Breakdown'!$C:$HE, M$1, FALSE), " ")</f>
        <v>3</v>
      </c>
      <c r="N127" s="21">
        <f>IFERROR(VLOOKUP($C127, 'All Indicators - Breakdown'!$C:$IU, N$1, FALSE), " ")</f>
        <v>1</v>
      </c>
      <c r="O127" s="21">
        <f t="shared" si="18"/>
        <v>4</v>
      </c>
      <c r="P127" s="21">
        <f t="shared" si="18"/>
        <v>3</v>
      </c>
      <c r="Q127" s="21">
        <f t="shared" si="18"/>
        <v>3</v>
      </c>
      <c r="R127" s="21">
        <f t="shared" si="18"/>
        <v>2</v>
      </c>
      <c r="S127" s="21">
        <f t="shared" si="18"/>
        <v>2</v>
      </c>
      <c r="T127" s="21">
        <f t="shared" si="18"/>
        <v>1</v>
      </c>
      <c r="U127" s="21">
        <f t="shared" si="18"/>
        <v>1</v>
      </c>
      <c r="V127" s="21">
        <f t="shared" si="18"/>
        <v>1</v>
      </c>
      <c r="W127" s="21">
        <f t="shared" si="12"/>
        <v>1</v>
      </c>
    </row>
    <row r="128" spans="1:23" ht="16.3" thickTop="1" thickBot="1" x14ac:dyDescent="0.3">
      <c r="A128" s="20" t="s">
        <v>394</v>
      </c>
      <c r="B128" s="20" t="s">
        <v>397</v>
      </c>
      <c r="C128" s="20" t="s">
        <v>398</v>
      </c>
      <c r="D128" s="10">
        <f t="shared" si="11"/>
        <v>3</v>
      </c>
      <c r="E128" s="35">
        <f t="shared" si="10"/>
        <v>2.8</v>
      </c>
      <c r="F128" s="21">
        <f>IFERROR(VLOOKUP(Health!$C128, 'All Indicators - Breakdown'!$C:$GQ, F$1, FALSE), " ")</f>
        <v>3</v>
      </c>
      <c r="G128" s="21">
        <f>IFERROR(VLOOKUP(Health!$C128, 'All Indicators - Breakdown'!$C:$GQ, G$1, FALSE), " ")</f>
        <v>1</v>
      </c>
      <c r="H128" s="21">
        <f>IFERROR(VLOOKUP(Health!$C128, 'All Indicators - Breakdown'!$C:$GQ, H$1, FALSE), " ")</f>
        <v>1</v>
      </c>
      <c r="I128" s="21">
        <f>IFERROR(VLOOKUP(Health!$C128, 'All Indicators - Breakdown'!$C:$GQ, I$1, FALSE), " ")</f>
        <v>2</v>
      </c>
      <c r="J128" s="21">
        <f>IFERROR(VLOOKUP(Health!$C128, 'All Indicators - Breakdown'!$C:$GQ, J$1, FALSE), " ")</f>
        <v>1</v>
      </c>
      <c r="K128" s="21">
        <f>IFERROR(VLOOKUP(Health!$C128, 'All Indicators - Breakdown'!$C:$GQ, K$1, FALSE), " ")</f>
        <v>3</v>
      </c>
      <c r="L128" s="21">
        <f>IFERROR(VLOOKUP(Health!$C128, 'All Indicators - Breakdown'!$C:$GQ, L$1, FALSE), " ")</f>
        <v>1</v>
      </c>
      <c r="M128" s="21">
        <f>IFERROR(VLOOKUP($C128, 'All Indicators - Breakdown'!$C:$HE, M$1, FALSE), " ")</f>
        <v>3</v>
      </c>
      <c r="N128" s="21">
        <f>IFERROR(VLOOKUP($C128, 'All Indicators - Breakdown'!$C:$IU, N$1, FALSE), " ")</f>
        <v>1</v>
      </c>
      <c r="O128" s="21">
        <f t="shared" si="18"/>
        <v>3</v>
      </c>
      <c r="P128" s="21">
        <f t="shared" si="18"/>
        <v>3</v>
      </c>
      <c r="Q128" s="21">
        <f t="shared" si="18"/>
        <v>3</v>
      </c>
      <c r="R128" s="21">
        <f t="shared" si="18"/>
        <v>2</v>
      </c>
      <c r="S128" s="21">
        <f t="shared" si="18"/>
        <v>1</v>
      </c>
      <c r="T128" s="21">
        <f t="shared" si="18"/>
        <v>1</v>
      </c>
      <c r="U128" s="21">
        <f t="shared" si="18"/>
        <v>1</v>
      </c>
      <c r="V128" s="21">
        <f t="shared" si="18"/>
        <v>1</v>
      </c>
      <c r="W128" s="21">
        <f t="shared" si="12"/>
        <v>1</v>
      </c>
    </row>
    <row r="129" spans="1:23" ht="16.3" thickTop="1" thickBot="1" x14ac:dyDescent="0.3">
      <c r="A129" s="20" t="s">
        <v>394</v>
      </c>
      <c r="B129" s="20" t="s">
        <v>399</v>
      </c>
      <c r="C129" s="20" t="s">
        <v>400</v>
      </c>
      <c r="D129" s="10">
        <f t="shared" si="11"/>
        <v>3</v>
      </c>
      <c r="E129" s="35">
        <f t="shared" si="10"/>
        <v>3</v>
      </c>
      <c r="F129" s="21">
        <f>IFERROR(VLOOKUP(Health!$C129, 'All Indicators - Breakdown'!$C:$GQ, F$1, FALSE), " ")</f>
        <v>3</v>
      </c>
      <c r="G129" s="21">
        <f>IFERROR(VLOOKUP(Health!$C129, 'All Indicators - Breakdown'!$C:$GQ, G$1, FALSE), " ")</f>
        <v>2</v>
      </c>
      <c r="H129" s="21">
        <f>IFERROR(VLOOKUP(Health!$C129, 'All Indicators - Breakdown'!$C:$GQ, H$1, FALSE), " ")</f>
        <v>3</v>
      </c>
      <c r="I129" s="21">
        <f>IFERROR(VLOOKUP(Health!$C129, 'All Indicators - Breakdown'!$C:$GQ, I$1, FALSE), " ")</f>
        <v>2</v>
      </c>
      <c r="J129" s="21">
        <f>IFERROR(VLOOKUP(Health!$C129, 'All Indicators - Breakdown'!$C:$GQ, J$1, FALSE), " ")</f>
        <v>3</v>
      </c>
      <c r="K129" s="21">
        <f>IFERROR(VLOOKUP(Health!$C129, 'All Indicators - Breakdown'!$C:$GQ, K$1, FALSE), " ")</f>
        <v>3</v>
      </c>
      <c r="L129" s="21">
        <f>IFERROR(VLOOKUP(Health!$C129, 'All Indicators - Breakdown'!$C:$GQ, L$1, FALSE), " ")</f>
        <v>1</v>
      </c>
      <c r="M129" s="21">
        <f>IFERROR(VLOOKUP($C129, 'All Indicators - Breakdown'!$C:$HE, M$1, FALSE), " ")</f>
        <v>3</v>
      </c>
      <c r="N129" s="21">
        <f>IFERROR(VLOOKUP($C129, 'All Indicators - Breakdown'!$C:$IU, N$1, FALSE), " ")</f>
        <v>1</v>
      </c>
      <c r="O129" s="21">
        <f t="shared" si="18"/>
        <v>3</v>
      </c>
      <c r="P129" s="21">
        <f t="shared" si="18"/>
        <v>3</v>
      </c>
      <c r="Q129" s="21">
        <f t="shared" si="18"/>
        <v>3</v>
      </c>
      <c r="R129" s="21">
        <f t="shared" si="18"/>
        <v>3</v>
      </c>
      <c r="S129" s="21">
        <f t="shared" si="18"/>
        <v>3</v>
      </c>
      <c r="T129" s="21">
        <f t="shared" si="18"/>
        <v>2</v>
      </c>
      <c r="U129" s="21">
        <f t="shared" si="18"/>
        <v>2</v>
      </c>
      <c r="V129" s="21">
        <f t="shared" si="18"/>
        <v>1</v>
      </c>
      <c r="W129" s="21">
        <f t="shared" si="12"/>
        <v>1</v>
      </c>
    </row>
    <row r="130" spans="1:23" ht="16.3" thickTop="1" thickBot="1" x14ac:dyDescent="0.3">
      <c r="A130" s="20" t="s">
        <v>394</v>
      </c>
      <c r="B130" s="20" t="s">
        <v>401</v>
      </c>
      <c r="C130" s="20" t="s">
        <v>402</v>
      </c>
      <c r="D130" s="10">
        <f t="shared" si="11"/>
        <v>3</v>
      </c>
      <c r="E130" s="35">
        <f t="shared" si="10"/>
        <v>3.3</v>
      </c>
      <c r="F130" s="21">
        <f>IFERROR(VLOOKUP(Health!$C130, 'All Indicators - Breakdown'!$C:$GQ, F$1, FALSE), " ")</f>
        <v>3</v>
      </c>
      <c r="G130" s="21">
        <f>IFERROR(VLOOKUP(Health!$C130, 'All Indicators - Breakdown'!$C:$GQ, G$1, FALSE), " ")</f>
        <v>1</v>
      </c>
      <c r="H130" s="21">
        <f>IFERROR(VLOOKUP(Health!$C130, 'All Indicators - Breakdown'!$C:$GQ, H$1, FALSE), " ")</f>
        <v>1</v>
      </c>
      <c r="I130" s="21">
        <f>IFERROR(VLOOKUP(Health!$C130, 'All Indicators - Breakdown'!$C:$GQ, I$1, FALSE), " ")</f>
        <v>2</v>
      </c>
      <c r="J130" s="21">
        <f>IFERROR(VLOOKUP(Health!$C130, 'All Indicators - Breakdown'!$C:$GQ, J$1, FALSE), " ")</f>
        <v>4</v>
      </c>
      <c r="K130" s="21">
        <f>IFERROR(VLOOKUP(Health!$C130, 'All Indicators - Breakdown'!$C:$GQ, K$1, FALSE), " ")</f>
        <v>3</v>
      </c>
      <c r="L130" s="21">
        <f>IFERROR(VLOOKUP(Health!$C130, 'All Indicators - Breakdown'!$C:$GQ, L$1, FALSE), " ")</f>
        <v>1</v>
      </c>
      <c r="M130" s="21">
        <f>IFERROR(VLOOKUP($C130, 'All Indicators - Breakdown'!$C:$HE, M$1, FALSE), " ")</f>
        <v>3</v>
      </c>
      <c r="N130" s="21">
        <f>IFERROR(VLOOKUP($C130, 'All Indicators - Breakdown'!$C:$IU, N$1, FALSE), " ")</f>
        <v>1</v>
      </c>
      <c r="O130" s="21">
        <f t="shared" si="18"/>
        <v>4</v>
      </c>
      <c r="P130" s="21">
        <f t="shared" si="18"/>
        <v>3</v>
      </c>
      <c r="Q130" s="21">
        <f t="shared" si="18"/>
        <v>3</v>
      </c>
      <c r="R130" s="21">
        <f t="shared" si="18"/>
        <v>3</v>
      </c>
      <c r="S130" s="21">
        <f t="shared" si="18"/>
        <v>2</v>
      </c>
      <c r="T130" s="21">
        <f t="shared" si="18"/>
        <v>1</v>
      </c>
      <c r="U130" s="21">
        <f t="shared" si="18"/>
        <v>1</v>
      </c>
      <c r="V130" s="21">
        <f t="shared" si="18"/>
        <v>1</v>
      </c>
      <c r="W130" s="21">
        <f t="shared" si="12"/>
        <v>1</v>
      </c>
    </row>
    <row r="131" spans="1:23" ht="16.3" thickTop="1" thickBot="1" x14ac:dyDescent="0.3">
      <c r="A131" s="20" t="s">
        <v>394</v>
      </c>
      <c r="B131" s="20" t="s">
        <v>403</v>
      </c>
      <c r="C131" s="20" t="s">
        <v>404</v>
      </c>
      <c r="D131" s="10">
        <f t="shared" si="11"/>
        <v>3</v>
      </c>
      <c r="E131" s="35">
        <f t="shared" si="10"/>
        <v>3.3</v>
      </c>
      <c r="F131" s="21">
        <f>IFERROR(VLOOKUP(Health!$C131, 'All Indicators - Breakdown'!$C:$GQ, F$1, FALSE), " ")</f>
        <v>2</v>
      </c>
      <c r="G131" s="21">
        <f>IFERROR(VLOOKUP(Health!$C131, 'All Indicators - Breakdown'!$C:$GQ, G$1, FALSE), " ")</f>
        <v>2</v>
      </c>
      <c r="H131" s="21">
        <f>IFERROR(VLOOKUP(Health!$C131, 'All Indicators - Breakdown'!$C:$GQ, H$1, FALSE), " ")</f>
        <v>1</v>
      </c>
      <c r="I131" s="21">
        <f>IFERROR(VLOOKUP(Health!$C131, 'All Indicators - Breakdown'!$C:$GQ, I$1, FALSE), " ")</f>
        <v>1</v>
      </c>
      <c r="J131" s="21">
        <f>IFERROR(VLOOKUP(Health!$C131, 'All Indicators - Breakdown'!$C:$GQ, J$1, FALSE), " ")</f>
        <v>5</v>
      </c>
      <c r="K131" s="21">
        <f>IFERROR(VLOOKUP(Health!$C131, 'All Indicators - Breakdown'!$C:$GQ, K$1, FALSE), " ")</f>
        <v>3</v>
      </c>
      <c r="L131" s="21">
        <f>IFERROR(VLOOKUP(Health!$C131, 'All Indicators - Breakdown'!$C:$GQ, L$1, FALSE), " ")</f>
        <v>2</v>
      </c>
      <c r="M131" s="21">
        <f>IFERROR(VLOOKUP($C131, 'All Indicators - Breakdown'!$C:$HE, M$1, FALSE), " ")</f>
        <v>3</v>
      </c>
      <c r="N131" s="21">
        <f>IFERROR(VLOOKUP($C131, 'All Indicators - Breakdown'!$C:$IU, N$1, FALSE), " ")</f>
        <v>1</v>
      </c>
      <c r="O131" s="21">
        <f t="shared" si="18"/>
        <v>5</v>
      </c>
      <c r="P131" s="21">
        <f t="shared" si="18"/>
        <v>3</v>
      </c>
      <c r="Q131" s="21">
        <f t="shared" si="18"/>
        <v>3</v>
      </c>
      <c r="R131" s="21">
        <f t="shared" si="18"/>
        <v>2</v>
      </c>
      <c r="S131" s="21">
        <f t="shared" si="18"/>
        <v>2</v>
      </c>
      <c r="T131" s="21">
        <f t="shared" si="18"/>
        <v>2</v>
      </c>
      <c r="U131" s="21">
        <f t="shared" si="18"/>
        <v>1</v>
      </c>
      <c r="V131" s="21">
        <f t="shared" si="18"/>
        <v>1</v>
      </c>
      <c r="W131" s="21">
        <f t="shared" si="12"/>
        <v>1</v>
      </c>
    </row>
    <row r="132" spans="1:23" ht="16.3" thickTop="1" thickBot="1" x14ac:dyDescent="0.3">
      <c r="A132" s="20" t="s">
        <v>394</v>
      </c>
      <c r="B132" s="20" t="s">
        <v>405</v>
      </c>
      <c r="C132" s="20" t="s">
        <v>406</v>
      </c>
      <c r="D132" s="10">
        <f t="shared" si="11"/>
        <v>3</v>
      </c>
      <c r="E132" s="35">
        <f t="shared" ref="E132:E195" si="19">ROUND(AVERAGE(O132:R132), 1)</f>
        <v>3.3</v>
      </c>
      <c r="F132" s="21">
        <f>IFERROR(VLOOKUP(Health!$C132, 'All Indicators - Breakdown'!$C:$GQ, F$1, FALSE), " ")</f>
        <v>3</v>
      </c>
      <c r="G132" s="21">
        <f>IFERROR(VLOOKUP(Health!$C132, 'All Indicators - Breakdown'!$C:$GQ, G$1, FALSE), " ")</f>
        <v>2</v>
      </c>
      <c r="H132" s="21">
        <f>IFERROR(VLOOKUP(Health!$C132, 'All Indicators - Breakdown'!$C:$GQ, H$1, FALSE), " ")</f>
        <v>3</v>
      </c>
      <c r="I132" s="21">
        <f>IFERROR(VLOOKUP(Health!$C132, 'All Indicators - Breakdown'!$C:$GQ, I$1, FALSE), " ")</f>
        <v>2</v>
      </c>
      <c r="J132" s="21">
        <f>IFERROR(VLOOKUP(Health!$C132, 'All Indicators - Breakdown'!$C:$GQ, J$1, FALSE), " ")</f>
        <v>4</v>
      </c>
      <c r="K132" s="21">
        <f>IFERROR(VLOOKUP(Health!$C132, 'All Indicators - Breakdown'!$C:$GQ, K$1, FALSE), " ")</f>
        <v>3</v>
      </c>
      <c r="L132" s="21">
        <f>IFERROR(VLOOKUP(Health!$C132, 'All Indicators - Breakdown'!$C:$GQ, L$1, FALSE), " ")</f>
        <v>1</v>
      </c>
      <c r="M132" s="21">
        <f>IFERROR(VLOOKUP($C132, 'All Indicators - Breakdown'!$C:$HE, M$1, FALSE), " ")</f>
        <v>3</v>
      </c>
      <c r="N132" s="21">
        <f>IFERROR(VLOOKUP($C132, 'All Indicators - Breakdown'!$C:$IU, N$1, FALSE), " ")</f>
        <v>1</v>
      </c>
      <c r="O132" s="21">
        <f t="shared" si="18"/>
        <v>4</v>
      </c>
      <c r="P132" s="21">
        <f t="shared" si="18"/>
        <v>3</v>
      </c>
      <c r="Q132" s="21">
        <f t="shared" si="18"/>
        <v>3</v>
      </c>
      <c r="R132" s="21">
        <f t="shared" si="18"/>
        <v>3</v>
      </c>
      <c r="S132" s="21">
        <f t="shared" si="18"/>
        <v>3</v>
      </c>
      <c r="T132" s="21">
        <f t="shared" si="18"/>
        <v>2</v>
      </c>
      <c r="U132" s="21">
        <f t="shared" si="18"/>
        <v>2</v>
      </c>
      <c r="V132" s="21">
        <f t="shared" si="18"/>
        <v>1</v>
      </c>
      <c r="W132" s="21">
        <f t="shared" si="12"/>
        <v>1</v>
      </c>
    </row>
    <row r="133" spans="1:23" ht="16.3" thickTop="1" thickBot="1" x14ac:dyDescent="0.3">
      <c r="A133" s="20" t="s">
        <v>394</v>
      </c>
      <c r="B133" s="20" t="s">
        <v>407</v>
      </c>
      <c r="C133" s="20" t="s">
        <v>408</v>
      </c>
      <c r="D133" s="10">
        <f t="shared" ref="D133:D196" si="20">ROUND(AVERAGE(O133:R133), 0)</f>
        <v>3</v>
      </c>
      <c r="E133" s="35">
        <f t="shared" si="19"/>
        <v>3.3</v>
      </c>
      <c r="F133" s="21">
        <f>IFERROR(VLOOKUP(Health!$C133, 'All Indicators - Breakdown'!$C:$GQ, F$1, FALSE), " ")</f>
        <v>3</v>
      </c>
      <c r="G133" s="21">
        <f>IFERROR(VLOOKUP(Health!$C133, 'All Indicators - Breakdown'!$C:$GQ, G$1, FALSE), " ")</f>
        <v>1</v>
      </c>
      <c r="H133" s="21">
        <f>IFERROR(VLOOKUP(Health!$C133, 'All Indicators - Breakdown'!$C:$GQ, H$1, FALSE), " ")</f>
        <v>1</v>
      </c>
      <c r="I133" s="21">
        <f>IFERROR(VLOOKUP(Health!$C133, 'All Indicators - Breakdown'!$C:$GQ, I$1, FALSE), " ")</f>
        <v>2</v>
      </c>
      <c r="J133" s="21">
        <f>IFERROR(VLOOKUP(Health!$C133, 'All Indicators - Breakdown'!$C:$GQ, J$1, FALSE), " ")</f>
        <v>4</v>
      </c>
      <c r="K133" s="21">
        <f>IFERROR(VLOOKUP(Health!$C133, 'All Indicators - Breakdown'!$C:$GQ, K$1, FALSE), " ")</f>
        <v>3</v>
      </c>
      <c r="L133" s="21">
        <f>IFERROR(VLOOKUP(Health!$C133, 'All Indicators - Breakdown'!$C:$GQ, L$1, FALSE), " ")</f>
        <v>1</v>
      </c>
      <c r="M133" s="21">
        <f>IFERROR(VLOOKUP($C133, 'All Indicators - Breakdown'!$C:$HE, M$1, FALSE), " ")</f>
        <v>3</v>
      </c>
      <c r="N133" s="21">
        <f>IFERROR(VLOOKUP($C133, 'All Indicators - Breakdown'!$C:$IU, N$1, FALSE), " ")</f>
        <v>1</v>
      </c>
      <c r="O133" s="21">
        <f t="shared" si="18"/>
        <v>4</v>
      </c>
      <c r="P133" s="21">
        <f t="shared" si="18"/>
        <v>3</v>
      </c>
      <c r="Q133" s="21">
        <f t="shared" si="18"/>
        <v>3</v>
      </c>
      <c r="R133" s="21">
        <f t="shared" si="18"/>
        <v>3</v>
      </c>
      <c r="S133" s="21">
        <f t="shared" si="18"/>
        <v>2</v>
      </c>
      <c r="T133" s="21">
        <f t="shared" si="18"/>
        <v>1</v>
      </c>
      <c r="U133" s="21">
        <f t="shared" si="18"/>
        <v>1</v>
      </c>
      <c r="V133" s="21">
        <f t="shared" si="18"/>
        <v>1</v>
      </c>
      <c r="W133" s="21">
        <f t="shared" ref="W133:W196" si="21">LARGE(F133:N133, W$1)</f>
        <v>1</v>
      </c>
    </row>
    <row r="134" spans="1:23" ht="16.3" thickTop="1" thickBot="1" x14ac:dyDescent="0.3">
      <c r="A134" s="20" t="s">
        <v>394</v>
      </c>
      <c r="B134" s="20" t="s">
        <v>409</v>
      </c>
      <c r="C134" s="20" t="s">
        <v>410</v>
      </c>
      <c r="D134" s="10">
        <f t="shared" si="20"/>
        <v>3</v>
      </c>
      <c r="E134" s="35">
        <f t="shared" si="19"/>
        <v>3.3</v>
      </c>
      <c r="F134" s="21">
        <f>IFERROR(VLOOKUP(Health!$C134, 'All Indicators - Breakdown'!$C:$GQ, F$1, FALSE), " ")</f>
        <v>2</v>
      </c>
      <c r="G134" s="21">
        <f>IFERROR(VLOOKUP(Health!$C134, 'All Indicators - Breakdown'!$C:$GQ, G$1, FALSE), " ")</f>
        <v>1</v>
      </c>
      <c r="H134" s="21">
        <f>IFERROR(VLOOKUP(Health!$C134, 'All Indicators - Breakdown'!$C:$GQ, H$1, FALSE), " ")</f>
        <v>1</v>
      </c>
      <c r="I134" s="21">
        <f>IFERROR(VLOOKUP(Health!$C134, 'All Indicators - Breakdown'!$C:$GQ, I$1, FALSE), " ")</f>
        <v>1</v>
      </c>
      <c r="J134" s="21">
        <f>IFERROR(VLOOKUP(Health!$C134, 'All Indicators - Breakdown'!$C:$GQ, J$1, FALSE), " ")</f>
        <v>5</v>
      </c>
      <c r="K134" s="21">
        <f>IFERROR(VLOOKUP(Health!$C134, 'All Indicators - Breakdown'!$C:$GQ, K$1, FALSE), " ")</f>
        <v>3</v>
      </c>
      <c r="L134" s="21">
        <f>IFERROR(VLOOKUP(Health!$C134, 'All Indicators - Breakdown'!$C:$GQ, L$1, FALSE), " ")</f>
        <v>2</v>
      </c>
      <c r="M134" s="21">
        <f>IFERROR(VLOOKUP($C134, 'All Indicators - Breakdown'!$C:$HE, M$1, FALSE), " ")</f>
        <v>3</v>
      </c>
      <c r="N134" s="21">
        <f>IFERROR(VLOOKUP($C134, 'All Indicators - Breakdown'!$C:$IU, N$1, FALSE), " ")</f>
        <v>1</v>
      </c>
      <c r="O134" s="21">
        <f t="shared" ref="O134:V143" si="22">LARGE($F134:$N134,O$1)</f>
        <v>5</v>
      </c>
      <c r="P134" s="21">
        <f t="shared" si="22"/>
        <v>3</v>
      </c>
      <c r="Q134" s="21">
        <f t="shared" si="22"/>
        <v>3</v>
      </c>
      <c r="R134" s="21">
        <f t="shared" si="22"/>
        <v>2</v>
      </c>
      <c r="S134" s="21">
        <f t="shared" si="22"/>
        <v>2</v>
      </c>
      <c r="T134" s="21">
        <f t="shared" si="22"/>
        <v>1</v>
      </c>
      <c r="U134" s="21">
        <f t="shared" si="22"/>
        <v>1</v>
      </c>
      <c r="V134" s="21">
        <f t="shared" si="22"/>
        <v>1</v>
      </c>
      <c r="W134" s="21">
        <f t="shared" si="21"/>
        <v>1</v>
      </c>
    </row>
    <row r="135" spans="1:23" ht="16.3" thickTop="1" thickBot="1" x14ac:dyDescent="0.3">
      <c r="A135" s="20" t="s">
        <v>394</v>
      </c>
      <c r="B135" s="20" t="s">
        <v>411</v>
      </c>
      <c r="C135" s="20" t="s">
        <v>412</v>
      </c>
      <c r="D135" s="10">
        <f t="shared" si="20"/>
        <v>3</v>
      </c>
      <c r="E135" s="35">
        <f t="shared" si="19"/>
        <v>3.3</v>
      </c>
      <c r="F135" s="21">
        <f>IFERROR(VLOOKUP(Health!$C135, 'All Indicators - Breakdown'!$C:$GQ, F$1, FALSE), " ")</f>
        <v>2</v>
      </c>
      <c r="G135" s="21">
        <f>IFERROR(VLOOKUP(Health!$C135, 'All Indicators - Breakdown'!$C:$GQ, G$1, FALSE), " ")</f>
        <v>2</v>
      </c>
      <c r="H135" s="21">
        <f>IFERROR(VLOOKUP(Health!$C135, 'All Indicators - Breakdown'!$C:$GQ, H$1, FALSE), " ")</f>
        <v>1</v>
      </c>
      <c r="I135" s="21">
        <f>IFERROR(VLOOKUP(Health!$C135, 'All Indicators - Breakdown'!$C:$GQ, I$1, FALSE), " ")</f>
        <v>2</v>
      </c>
      <c r="J135" s="21">
        <f>IFERROR(VLOOKUP(Health!$C135, 'All Indicators - Breakdown'!$C:$GQ, J$1, FALSE), " ")</f>
        <v>5</v>
      </c>
      <c r="K135" s="21">
        <f>IFERROR(VLOOKUP(Health!$C135, 'All Indicators - Breakdown'!$C:$GQ, K$1, FALSE), " ")</f>
        <v>3</v>
      </c>
      <c r="L135" s="21">
        <f>IFERROR(VLOOKUP(Health!$C135, 'All Indicators - Breakdown'!$C:$GQ, L$1, FALSE), " ")</f>
        <v>1</v>
      </c>
      <c r="M135" s="21">
        <f>IFERROR(VLOOKUP($C135, 'All Indicators - Breakdown'!$C:$HE, M$1, FALSE), " ")</f>
        <v>3</v>
      </c>
      <c r="N135" s="21">
        <f>IFERROR(VLOOKUP($C135, 'All Indicators - Breakdown'!$C:$IU, N$1, FALSE), " ")</f>
        <v>1</v>
      </c>
      <c r="O135" s="21">
        <f t="shared" si="22"/>
        <v>5</v>
      </c>
      <c r="P135" s="21">
        <f t="shared" si="22"/>
        <v>3</v>
      </c>
      <c r="Q135" s="21">
        <f t="shared" si="22"/>
        <v>3</v>
      </c>
      <c r="R135" s="21">
        <f t="shared" si="22"/>
        <v>2</v>
      </c>
      <c r="S135" s="21">
        <f t="shared" si="22"/>
        <v>2</v>
      </c>
      <c r="T135" s="21">
        <f t="shared" si="22"/>
        <v>2</v>
      </c>
      <c r="U135" s="21">
        <f t="shared" si="22"/>
        <v>1</v>
      </c>
      <c r="V135" s="21">
        <f t="shared" si="22"/>
        <v>1</v>
      </c>
      <c r="W135" s="21">
        <f t="shared" si="21"/>
        <v>1</v>
      </c>
    </row>
    <row r="136" spans="1:23" ht="16.3" thickTop="1" thickBot="1" x14ac:dyDescent="0.3">
      <c r="A136" s="20" t="s">
        <v>394</v>
      </c>
      <c r="B136" s="20" t="s">
        <v>413</v>
      </c>
      <c r="C136" s="20" t="s">
        <v>414</v>
      </c>
      <c r="D136" s="10">
        <f t="shared" si="20"/>
        <v>3</v>
      </c>
      <c r="E136" s="35">
        <f t="shared" si="19"/>
        <v>2.8</v>
      </c>
      <c r="F136" s="21">
        <f>IFERROR(VLOOKUP(Health!$C136, 'All Indicators - Breakdown'!$C:$GQ, F$1, FALSE), " ")</f>
        <v>2</v>
      </c>
      <c r="G136" s="21">
        <f>IFERROR(VLOOKUP(Health!$C136, 'All Indicators - Breakdown'!$C:$GQ, G$1, FALSE), " ")</f>
        <v>1</v>
      </c>
      <c r="H136" s="21">
        <f>IFERROR(VLOOKUP(Health!$C136, 'All Indicators - Breakdown'!$C:$GQ, H$1, FALSE), " ")</f>
        <v>1</v>
      </c>
      <c r="I136" s="21">
        <f>IFERROR(VLOOKUP(Health!$C136, 'All Indicators - Breakdown'!$C:$GQ, I$1, FALSE), " ")</f>
        <v>1</v>
      </c>
      <c r="J136" s="21">
        <f>IFERROR(VLOOKUP(Health!$C136, 'All Indicators - Breakdown'!$C:$GQ, J$1, FALSE), " ")</f>
        <v>3</v>
      </c>
      <c r="K136" s="21">
        <f>IFERROR(VLOOKUP(Health!$C136, 'All Indicators - Breakdown'!$C:$GQ, K$1, FALSE), " ")</f>
        <v>3</v>
      </c>
      <c r="L136" s="21">
        <f>IFERROR(VLOOKUP(Health!$C136, 'All Indicators - Breakdown'!$C:$GQ, L$1, FALSE), " ")</f>
        <v>2</v>
      </c>
      <c r="M136" s="21">
        <f>IFERROR(VLOOKUP($C136, 'All Indicators - Breakdown'!$C:$HE, M$1, FALSE), " ")</f>
        <v>3</v>
      </c>
      <c r="N136" s="21">
        <f>IFERROR(VLOOKUP($C136, 'All Indicators - Breakdown'!$C:$IU, N$1, FALSE), " ")</f>
        <v>1</v>
      </c>
      <c r="O136" s="21">
        <f t="shared" si="22"/>
        <v>3</v>
      </c>
      <c r="P136" s="21">
        <f t="shared" si="22"/>
        <v>3</v>
      </c>
      <c r="Q136" s="21">
        <f t="shared" si="22"/>
        <v>3</v>
      </c>
      <c r="R136" s="21">
        <f t="shared" si="22"/>
        <v>2</v>
      </c>
      <c r="S136" s="21">
        <f t="shared" si="22"/>
        <v>2</v>
      </c>
      <c r="T136" s="21">
        <f t="shared" si="22"/>
        <v>1</v>
      </c>
      <c r="U136" s="21">
        <f t="shared" si="22"/>
        <v>1</v>
      </c>
      <c r="V136" s="21">
        <f t="shared" si="22"/>
        <v>1</v>
      </c>
      <c r="W136" s="21">
        <f t="shared" si="21"/>
        <v>1</v>
      </c>
    </row>
    <row r="137" spans="1:23" ht="16.3" thickTop="1" thickBot="1" x14ac:dyDescent="0.3">
      <c r="A137" s="20" t="s">
        <v>394</v>
      </c>
      <c r="B137" s="20" t="s">
        <v>415</v>
      </c>
      <c r="C137" s="20" t="s">
        <v>416</v>
      </c>
      <c r="D137" s="10">
        <f t="shared" si="20"/>
        <v>3</v>
      </c>
      <c r="E137" s="35">
        <f t="shared" si="19"/>
        <v>3</v>
      </c>
      <c r="F137" s="21">
        <f>IFERROR(VLOOKUP(Health!$C137, 'All Indicators - Breakdown'!$C:$GQ, F$1, FALSE), " ")</f>
        <v>2</v>
      </c>
      <c r="G137" s="21">
        <f>IFERROR(VLOOKUP(Health!$C137, 'All Indicators - Breakdown'!$C:$GQ, G$1, FALSE), " ")</f>
        <v>1</v>
      </c>
      <c r="H137" s="21">
        <f>IFERROR(VLOOKUP(Health!$C137, 'All Indicators - Breakdown'!$C:$GQ, H$1, FALSE), " ")</f>
        <v>1</v>
      </c>
      <c r="I137" s="21">
        <f>IFERROR(VLOOKUP(Health!$C137, 'All Indicators - Breakdown'!$C:$GQ, I$1, FALSE), " ")</f>
        <v>1</v>
      </c>
      <c r="J137" s="21">
        <f>IFERROR(VLOOKUP(Health!$C137, 'All Indicators - Breakdown'!$C:$GQ, J$1, FALSE), " ")</f>
        <v>4</v>
      </c>
      <c r="K137" s="21">
        <f>IFERROR(VLOOKUP(Health!$C137, 'All Indicators - Breakdown'!$C:$GQ, K$1, FALSE), " ")</f>
        <v>3</v>
      </c>
      <c r="L137" s="21">
        <f>IFERROR(VLOOKUP(Health!$C137, 'All Indicators - Breakdown'!$C:$GQ, L$1, FALSE), " ")</f>
        <v>2</v>
      </c>
      <c r="M137" s="21">
        <f>IFERROR(VLOOKUP($C137, 'All Indicators - Breakdown'!$C:$HE, M$1, FALSE), " ")</f>
        <v>3</v>
      </c>
      <c r="N137" s="21">
        <f>IFERROR(VLOOKUP($C137, 'All Indicators - Breakdown'!$C:$IU, N$1, FALSE), " ")</f>
        <v>1</v>
      </c>
      <c r="O137" s="21">
        <f t="shared" si="22"/>
        <v>4</v>
      </c>
      <c r="P137" s="21">
        <f t="shared" si="22"/>
        <v>3</v>
      </c>
      <c r="Q137" s="21">
        <f t="shared" si="22"/>
        <v>3</v>
      </c>
      <c r="R137" s="21">
        <f t="shared" si="22"/>
        <v>2</v>
      </c>
      <c r="S137" s="21">
        <f t="shared" si="22"/>
        <v>2</v>
      </c>
      <c r="T137" s="21">
        <f t="shared" si="22"/>
        <v>1</v>
      </c>
      <c r="U137" s="21">
        <f t="shared" si="22"/>
        <v>1</v>
      </c>
      <c r="V137" s="21">
        <f t="shared" si="22"/>
        <v>1</v>
      </c>
      <c r="W137" s="21">
        <f t="shared" si="21"/>
        <v>1</v>
      </c>
    </row>
    <row r="138" spans="1:23" ht="16.3" thickTop="1" thickBot="1" x14ac:dyDescent="0.3">
      <c r="A138" s="20" t="s">
        <v>394</v>
      </c>
      <c r="B138" s="20" t="s">
        <v>417</v>
      </c>
      <c r="C138" s="20" t="s">
        <v>418</v>
      </c>
      <c r="D138" s="10">
        <f t="shared" si="20"/>
        <v>3</v>
      </c>
      <c r="E138" s="35">
        <f t="shared" si="19"/>
        <v>3.3</v>
      </c>
      <c r="F138" s="21">
        <f>IFERROR(VLOOKUP(Health!$C138, 'All Indicators - Breakdown'!$C:$GQ, F$1, FALSE), " ")</f>
        <v>3</v>
      </c>
      <c r="G138" s="21">
        <f>IFERROR(VLOOKUP(Health!$C138, 'All Indicators - Breakdown'!$C:$GQ, G$1, FALSE), " ")</f>
        <v>2</v>
      </c>
      <c r="H138" s="21">
        <f>IFERROR(VLOOKUP(Health!$C138, 'All Indicators - Breakdown'!$C:$GQ, H$1, FALSE), " ")</f>
        <v>1</v>
      </c>
      <c r="I138" s="21">
        <f>IFERROR(VLOOKUP(Health!$C138, 'All Indicators - Breakdown'!$C:$GQ, I$1, FALSE), " ")</f>
        <v>1</v>
      </c>
      <c r="J138" s="21">
        <f>IFERROR(VLOOKUP(Health!$C138, 'All Indicators - Breakdown'!$C:$GQ, J$1, FALSE), " ")</f>
        <v>4</v>
      </c>
      <c r="K138" s="21">
        <f>IFERROR(VLOOKUP(Health!$C138, 'All Indicators - Breakdown'!$C:$GQ, K$1, FALSE), " ")</f>
        <v>3</v>
      </c>
      <c r="L138" s="21">
        <f>IFERROR(VLOOKUP(Health!$C138, 'All Indicators - Breakdown'!$C:$GQ, L$1, FALSE), " ")</f>
        <v>1</v>
      </c>
      <c r="M138" s="21">
        <f>IFERROR(VLOOKUP($C138, 'All Indicators - Breakdown'!$C:$HE, M$1, FALSE), " ")</f>
        <v>3</v>
      </c>
      <c r="N138" s="21">
        <f>IFERROR(VLOOKUP($C138, 'All Indicators - Breakdown'!$C:$IU, N$1, FALSE), " ")</f>
        <v>1</v>
      </c>
      <c r="O138" s="21">
        <f t="shared" si="22"/>
        <v>4</v>
      </c>
      <c r="P138" s="21">
        <f t="shared" si="22"/>
        <v>3</v>
      </c>
      <c r="Q138" s="21">
        <f t="shared" si="22"/>
        <v>3</v>
      </c>
      <c r="R138" s="21">
        <f t="shared" si="22"/>
        <v>3</v>
      </c>
      <c r="S138" s="21">
        <f t="shared" si="22"/>
        <v>2</v>
      </c>
      <c r="T138" s="21">
        <f t="shared" si="22"/>
        <v>1</v>
      </c>
      <c r="U138" s="21">
        <f t="shared" si="22"/>
        <v>1</v>
      </c>
      <c r="V138" s="21">
        <f t="shared" si="22"/>
        <v>1</v>
      </c>
      <c r="W138" s="21">
        <f t="shared" si="21"/>
        <v>1</v>
      </c>
    </row>
    <row r="139" spans="1:23" ht="16.3" thickTop="1" thickBot="1" x14ac:dyDescent="0.3">
      <c r="A139" s="20" t="s">
        <v>394</v>
      </c>
      <c r="B139" s="20" t="s">
        <v>419</v>
      </c>
      <c r="C139" s="20" t="s">
        <v>420</v>
      </c>
      <c r="D139" s="10">
        <f t="shared" si="20"/>
        <v>4</v>
      </c>
      <c r="E139" s="35">
        <f t="shared" si="19"/>
        <v>3.5</v>
      </c>
      <c r="F139" s="21">
        <f>IFERROR(VLOOKUP(Health!$C139, 'All Indicators - Breakdown'!$C:$GQ, F$1, FALSE), " ")</f>
        <v>3</v>
      </c>
      <c r="G139" s="21">
        <f>IFERROR(VLOOKUP(Health!$C139, 'All Indicators - Breakdown'!$C:$GQ, G$1, FALSE), " ")</f>
        <v>2</v>
      </c>
      <c r="H139" s="21">
        <f>IFERROR(VLOOKUP(Health!$C139, 'All Indicators - Breakdown'!$C:$GQ, H$1, FALSE), " ")</f>
        <v>1</v>
      </c>
      <c r="I139" s="21">
        <f>IFERROR(VLOOKUP(Health!$C139, 'All Indicators - Breakdown'!$C:$GQ, I$1, FALSE), " ")</f>
        <v>1</v>
      </c>
      <c r="J139" s="21">
        <f>IFERROR(VLOOKUP(Health!$C139, 'All Indicators - Breakdown'!$C:$GQ, J$1, FALSE), " ")</f>
        <v>5</v>
      </c>
      <c r="K139" s="21">
        <f>IFERROR(VLOOKUP(Health!$C139, 'All Indicators - Breakdown'!$C:$GQ, K$1, FALSE), " ")</f>
        <v>3</v>
      </c>
      <c r="L139" s="21">
        <f>IFERROR(VLOOKUP(Health!$C139, 'All Indicators - Breakdown'!$C:$GQ, L$1, FALSE), " ")</f>
        <v>1</v>
      </c>
      <c r="M139" s="21">
        <f>IFERROR(VLOOKUP($C139, 'All Indicators - Breakdown'!$C:$HE, M$1, FALSE), " ")</f>
        <v>3</v>
      </c>
      <c r="N139" s="21">
        <f>IFERROR(VLOOKUP($C139, 'All Indicators - Breakdown'!$C:$IU, N$1, FALSE), " ")</f>
        <v>1</v>
      </c>
      <c r="O139" s="21">
        <f t="shared" si="22"/>
        <v>5</v>
      </c>
      <c r="P139" s="21">
        <f t="shared" si="22"/>
        <v>3</v>
      </c>
      <c r="Q139" s="21">
        <f t="shared" si="22"/>
        <v>3</v>
      </c>
      <c r="R139" s="21">
        <f t="shared" si="22"/>
        <v>3</v>
      </c>
      <c r="S139" s="21">
        <f t="shared" si="22"/>
        <v>2</v>
      </c>
      <c r="T139" s="21">
        <f t="shared" si="22"/>
        <v>1</v>
      </c>
      <c r="U139" s="21">
        <f t="shared" si="22"/>
        <v>1</v>
      </c>
      <c r="V139" s="21">
        <f t="shared" si="22"/>
        <v>1</v>
      </c>
      <c r="W139" s="21">
        <f t="shared" si="21"/>
        <v>1</v>
      </c>
    </row>
    <row r="140" spans="1:23" ht="16.3" thickTop="1" thickBot="1" x14ac:dyDescent="0.3">
      <c r="A140" s="20" t="s">
        <v>394</v>
      </c>
      <c r="B140" s="20" t="s">
        <v>421</v>
      </c>
      <c r="C140" s="20" t="s">
        <v>422</v>
      </c>
      <c r="D140" s="10">
        <f t="shared" si="20"/>
        <v>3</v>
      </c>
      <c r="E140" s="35">
        <f t="shared" si="19"/>
        <v>3</v>
      </c>
      <c r="F140" s="21">
        <f>IFERROR(VLOOKUP(Health!$C140, 'All Indicators - Breakdown'!$C:$GQ, F$1, FALSE), " ")</f>
        <v>2</v>
      </c>
      <c r="G140" s="21">
        <f>IFERROR(VLOOKUP(Health!$C140, 'All Indicators - Breakdown'!$C:$GQ, G$1, FALSE), " ")</f>
        <v>2</v>
      </c>
      <c r="H140" s="21">
        <f>IFERROR(VLOOKUP(Health!$C140, 'All Indicators - Breakdown'!$C:$GQ, H$1, FALSE), " ")</f>
        <v>1</v>
      </c>
      <c r="I140" s="21">
        <f>IFERROR(VLOOKUP(Health!$C140, 'All Indicators - Breakdown'!$C:$GQ, I$1, FALSE), " ")</f>
        <v>1</v>
      </c>
      <c r="J140" s="21">
        <f>IFERROR(VLOOKUP(Health!$C140, 'All Indicators - Breakdown'!$C:$GQ, J$1, FALSE), " ")</f>
        <v>4</v>
      </c>
      <c r="K140" s="21">
        <f>IFERROR(VLOOKUP(Health!$C140, 'All Indicators - Breakdown'!$C:$GQ, K$1, FALSE), " ")</f>
        <v>3</v>
      </c>
      <c r="L140" s="21">
        <f>IFERROR(VLOOKUP(Health!$C140, 'All Indicators - Breakdown'!$C:$GQ, L$1, FALSE), " ")</f>
        <v>1</v>
      </c>
      <c r="M140" s="21">
        <f>IFERROR(VLOOKUP($C140, 'All Indicators - Breakdown'!$C:$HE, M$1, FALSE), " ")</f>
        <v>3</v>
      </c>
      <c r="N140" s="21">
        <f>IFERROR(VLOOKUP($C140, 'All Indicators - Breakdown'!$C:$IU, N$1, FALSE), " ")</f>
        <v>1</v>
      </c>
      <c r="O140" s="21">
        <f t="shared" si="22"/>
        <v>4</v>
      </c>
      <c r="P140" s="21">
        <f t="shared" si="22"/>
        <v>3</v>
      </c>
      <c r="Q140" s="21">
        <f t="shared" si="22"/>
        <v>3</v>
      </c>
      <c r="R140" s="21">
        <f t="shared" si="22"/>
        <v>2</v>
      </c>
      <c r="S140" s="21">
        <f t="shared" si="22"/>
        <v>2</v>
      </c>
      <c r="T140" s="21">
        <f t="shared" si="22"/>
        <v>1</v>
      </c>
      <c r="U140" s="21">
        <f t="shared" si="22"/>
        <v>1</v>
      </c>
      <c r="V140" s="21">
        <f t="shared" si="22"/>
        <v>1</v>
      </c>
      <c r="W140" s="21">
        <f t="shared" si="21"/>
        <v>1</v>
      </c>
    </row>
    <row r="141" spans="1:23" ht="16.3" thickTop="1" thickBot="1" x14ac:dyDescent="0.3">
      <c r="A141" s="20" t="s">
        <v>394</v>
      </c>
      <c r="B141" s="20" t="s">
        <v>423</v>
      </c>
      <c r="C141" s="20" t="s">
        <v>424</v>
      </c>
      <c r="D141" s="10">
        <f t="shared" si="20"/>
        <v>3</v>
      </c>
      <c r="E141" s="35">
        <f t="shared" si="19"/>
        <v>3.3</v>
      </c>
      <c r="F141" s="21">
        <f>IFERROR(VLOOKUP(Health!$C141, 'All Indicators - Breakdown'!$C:$GQ, F$1, FALSE), " ")</f>
        <v>3</v>
      </c>
      <c r="G141" s="21">
        <f>IFERROR(VLOOKUP(Health!$C141, 'All Indicators - Breakdown'!$C:$GQ, G$1, FALSE), " ")</f>
        <v>2</v>
      </c>
      <c r="H141" s="21">
        <f>IFERROR(VLOOKUP(Health!$C141, 'All Indicators - Breakdown'!$C:$GQ, H$1, FALSE), " ")</f>
        <v>1</v>
      </c>
      <c r="I141" s="21">
        <f>IFERROR(VLOOKUP(Health!$C141, 'All Indicators - Breakdown'!$C:$GQ, I$1, FALSE), " ")</f>
        <v>1</v>
      </c>
      <c r="J141" s="21">
        <f>IFERROR(VLOOKUP(Health!$C141, 'All Indicators - Breakdown'!$C:$GQ, J$1, FALSE), " ")</f>
        <v>4</v>
      </c>
      <c r="K141" s="21">
        <f>IFERROR(VLOOKUP(Health!$C141, 'All Indicators - Breakdown'!$C:$GQ, K$1, FALSE), " ")</f>
        <v>3</v>
      </c>
      <c r="L141" s="21">
        <f>IFERROR(VLOOKUP(Health!$C141, 'All Indicators - Breakdown'!$C:$GQ, L$1, FALSE), " ")</f>
        <v>1</v>
      </c>
      <c r="M141" s="21">
        <f>IFERROR(VLOOKUP($C141, 'All Indicators - Breakdown'!$C:$HE, M$1, FALSE), " ")</f>
        <v>3</v>
      </c>
      <c r="N141" s="21">
        <f>IFERROR(VLOOKUP($C141, 'All Indicators - Breakdown'!$C:$IU, N$1, FALSE), " ")</f>
        <v>1</v>
      </c>
      <c r="O141" s="21">
        <f t="shared" si="22"/>
        <v>4</v>
      </c>
      <c r="P141" s="21">
        <f t="shared" si="22"/>
        <v>3</v>
      </c>
      <c r="Q141" s="21">
        <f t="shared" si="22"/>
        <v>3</v>
      </c>
      <c r="R141" s="21">
        <f t="shared" si="22"/>
        <v>3</v>
      </c>
      <c r="S141" s="21">
        <f t="shared" si="22"/>
        <v>2</v>
      </c>
      <c r="T141" s="21">
        <f t="shared" si="22"/>
        <v>1</v>
      </c>
      <c r="U141" s="21">
        <f t="shared" si="22"/>
        <v>1</v>
      </c>
      <c r="V141" s="21">
        <f t="shared" si="22"/>
        <v>1</v>
      </c>
      <c r="W141" s="21">
        <f t="shared" si="21"/>
        <v>1</v>
      </c>
    </row>
    <row r="142" spans="1:23" ht="16.3" thickTop="1" thickBot="1" x14ac:dyDescent="0.3">
      <c r="A142" s="20" t="s">
        <v>394</v>
      </c>
      <c r="B142" s="20" t="s">
        <v>425</v>
      </c>
      <c r="C142" s="20" t="s">
        <v>426</v>
      </c>
      <c r="D142" s="10">
        <f t="shared" si="20"/>
        <v>4</v>
      </c>
      <c r="E142" s="35">
        <f t="shared" si="19"/>
        <v>3.5</v>
      </c>
      <c r="F142" s="21">
        <f>IFERROR(VLOOKUP(Health!$C142, 'All Indicators - Breakdown'!$C:$GQ, F$1, FALSE), " ")</f>
        <v>3</v>
      </c>
      <c r="G142" s="21">
        <f>IFERROR(VLOOKUP(Health!$C142, 'All Indicators - Breakdown'!$C:$GQ, G$1, FALSE), " ")</f>
        <v>2</v>
      </c>
      <c r="H142" s="21">
        <f>IFERROR(VLOOKUP(Health!$C142, 'All Indicators - Breakdown'!$C:$GQ, H$1, FALSE), " ")</f>
        <v>1</v>
      </c>
      <c r="I142" s="21">
        <f>IFERROR(VLOOKUP(Health!$C142, 'All Indicators - Breakdown'!$C:$GQ, I$1, FALSE), " ")</f>
        <v>2</v>
      </c>
      <c r="J142" s="21">
        <f>IFERROR(VLOOKUP(Health!$C142, 'All Indicators - Breakdown'!$C:$GQ, J$1, FALSE), " ")</f>
        <v>5</v>
      </c>
      <c r="K142" s="21">
        <f>IFERROR(VLOOKUP(Health!$C142, 'All Indicators - Breakdown'!$C:$GQ, K$1, FALSE), " ")</f>
        <v>3</v>
      </c>
      <c r="L142" s="21">
        <f>IFERROR(VLOOKUP(Health!$C142, 'All Indicators - Breakdown'!$C:$GQ, L$1, FALSE), " ")</f>
        <v>1</v>
      </c>
      <c r="M142" s="21">
        <f>IFERROR(VLOOKUP($C142, 'All Indicators - Breakdown'!$C:$HE, M$1, FALSE), " ")</f>
        <v>3</v>
      </c>
      <c r="N142" s="21">
        <f>IFERROR(VLOOKUP($C142, 'All Indicators - Breakdown'!$C:$IU, N$1, FALSE), " ")</f>
        <v>1</v>
      </c>
      <c r="O142" s="21">
        <f t="shared" si="22"/>
        <v>5</v>
      </c>
      <c r="P142" s="21">
        <f t="shared" si="22"/>
        <v>3</v>
      </c>
      <c r="Q142" s="21">
        <f t="shared" si="22"/>
        <v>3</v>
      </c>
      <c r="R142" s="21">
        <f t="shared" si="22"/>
        <v>3</v>
      </c>
      <c r="S142" s="21">
        <f t="shared" si="22"/>
        <v>2</v>
      </c>
      <c r="T142" s="21">
        <f t="shared" si="22"/>
        <v>2</v>
      </c>
      <c r="U142" s="21">
        <f t="shared" si="22"/>
        <v>1</v>
      </c>
      <c r="V142" s="21">
        <f t="shared" si="22"/>
        <v>1</v>
      </c>
      <c r="W142" s="21">
        <f t="shared" si="21"/>
        <v>1</v>
      </c>
    </row>
    <row r="143" spans="1:23" ht="16.3" thickTop="1" thickBot="1" x14ac:dyDescent="0.3">
      <c r="A143" s="20" t="s">
        <v>394</v>
      </c>
      <c r="B143" s="20" t="s">
        <v>427</v>
      </c>
      <c r="C143" s="20" t="s">
        <v>428</v>
      </c>
      <c r="D143" s="10">
        <f t="shared" si="20"/>
        <v>3</v>
      </c>
      <c r="E143" s="35">
        <f t="shared" si="19"/>
        <v>3.3</v>
      </c>
      <c r="F143" s="21">
        <f>IFERROR(VLOOKUP(Health!$C143, 'All Indicators - Breakdown'!$C:$GQ, F$1, FALSE), " ")</f>
        <v>3</v>
      </c>
      <c r="G143" s="21">
        <f>IFERROR(VLOOKUP(Health!$C143, 'All Indicators - Breakdown'!$C:$GQ, G$1, FALSE), " ")</f>
        <v>2</v>
      </c>
      <c r="H143" s="21">
        <f>IFERROR(VLOOKUP(Health!$C143, 'All Indicators - Breakdown'!$C:$GQ, H$1, FALSE), " ")</f>
        <v>1</v>
      </c>
      <c r="I143" s="21">
        <f>IFERROR(VLOOKUP(Health!$C143, 'All Indicators - Breakdown'!$C:$GQ, I$1, FALSE), " ")</f>
        <v>2</v>
      </c>
      <c r="J143" s="21">
        <f>IFERROR(VLOOKUP(Health!$C143, 'All Indicators - Breakdown'!$C:$GQ, J$1, FALSE), " ")</f>
        <v>4</v>
      </c>
      <c r="K143" s="21">
        <f>IFERROR(VLOOKUP(Health!$C143, 'All Indicators - Breakdown'!$C:$GQ, K$1, FALSE), " ")</f>
        <v>3</v>
      </c>
      <c r="L143" s="21">
        <f>IFERROR(VLOOKUP(Health!$C143, 'All Indicators - Breakdown'!$C:$GQ, L$1, FALSE), " ")</f>
        <v>1</v>
      </c>
      <c r="M143" s="21">
        <f>IFERROR(VLOOKUP($C143, 'All Indicators - Breakdown'!$C:$HE, M$1, FALSE), " ")</f>
        <v>3</v>
      </c>
      <c r="N143" s="21">
        <f>IFERROR(VLOOKUP($C143, 'All Indicators - Breakdown'!$C:$IU, N$1, FALSE), " ")</f>
        <v>1</v>
      </c>
      <c r="O143" s="21">
        <f t="shared" si="22"/>
        <v>4</v>
      </c>
      <c r="P143" s="21">
        <f t="shared" si="22"/>
        <v>3</v>
      </c>
      <c r="Q143" s="21">
        <f t="shared" si="22"/>
        <v>3</v>
      </c>
      <c r="R143" s="21">
        <f t="shared" si="22"/>
        <v>3</v>
      </c>
      <c r="S143" s="21">
        <f t="shared" si="22"/>
        <v>2</v>
      </c>
      <c r="T143" s="21">
        <f t="shared" si="22"/>
        <v>2</v>
      </c>
      <c r="U143" s="21">
        <f t="shared" si="22"/>
        <v>1</v>
      </c>
      <c r="V143" s="21">
        <f t="shared" si="22"/>
        <v>1</v>
      </c>
      <c r="W143" s="21">
        <f t="shared" si="21"/>
        <v>1</v>
      </c>
    </row>
    <row r="144" spans="1:23" ht="16.3" thickTop="1" thickBot="1" x14ac:dyDescent="0.3">
      <c r="A144" s="20" t="s">
        <v>394</v>
      </c>
      <c r="B144" s="20" t="s">
        <v>429</v>
      </c>
      <c r="C144" s="20" t="s">
        <v>430</v>
      </c>
      <c r="D144" s="10">
        <f t="shared" si="20"/>
        <v>3</v>
      </c>
      <c r="E144" s="35">
        <f t="shared" si="19"/>
        <v>3.3</v>
      </c>
      <c r="F144" s="21">
        <f>IFERROR(VLOOKUP(Health!$C144, 'All Indicators - Breakdown'!$C:$GQ, F$1, FALSE), " ")</f>
        <v>3</v>
      </c>
      <c r="G144" s="21">
        <f>IFERROR(VLOOKUP(Health!$C144, 'All Indicators - Breakdown'!$C:$GQ, G$1, FALSE), " ")</f>
        <v>2</v>
      </c>
      <c r="H144" s="21">
        <f>IFERROR(VLOOKUP(Health!$C144, 'All Indicators - Breakdown'!$C:$GQ, H$1, FALSE), " ")</f>
        <v>1</v>
      </c>
      <c r="I144" s="21">
        <f>IFERROR(VLOOKUP(Health!$C144, 'All Indicators - Breakdown'!$C:$GQ, I$1, FALSE), " ")</f>
        <v>2</v>
      </c>
      <c r="J144" s="21">
        <f>IFERROR(VLOOKUP(Health!$C144, 'All Indicators - Breakdown'!$C:$GQ, J$1, FALSE), " ")</f>
        <v>4</v>
      </c>
      <c r="K144" s="21">
        <f>IFERROR(VLOOKUP(Health!$C144, 'All Indicators - Breakdown'!$C:$GQ, K$1, FALSE), " ")</f>
        <v>3</v>
      </c>
      <c r="L144" s="21">
        <f>IFERROR(VLOOKUP(Health!$C144, 'All Indicators - Breakdown'!$C:$GQ, L$1, FALSE), " ")</f>
        <v>1</v>
      </c>
      <c r="M144" s="21">
        <f>IFERROR(VLOOKUP($C144, 'All Indicators - Breakdown'!$C:$HE, M$1, FALSE), " ")</f>
        <v>3</v>
      </c>
      <c r="N144" s="21">
        <f>IFERROR(VLOOKUP($C144, 'All Indicators - Breakdown'!$C:$IU, N$1, FALSE), " ")</f>
        <v>1</v>
      </c>
      <c r="O144" s="21">
        <f t="shared" ref="O144:V153" si="23">LARGE($F144:$N144,O$1)</f>
        <v>4</v>
      </c>
      <c r="P144" s="21">
        <f t="shared" si="23"/>
        <v>3</v>
      </c>
      <c r="Q144" s="21">
        <f t="shared" si="23"/>
        <v>3</v>
      </c>
      <c r="R144" s="21">
        <f t="shared" si="23"/>
        <v>3</v>
      </c>
      <c r="S144" s="21">
        <f t="shared" si="23"/>
        <v>2</v>
      </c>
      <c r="T144" s="21">
        <f t="shared" si="23"/>
        <v>2</v>
      </c>
      <c r="U144" s="21">
        <f t="shared" si="23"/>
        <v>1</v>
      </c>
      <c r="V144" s="21">
        <f t="shared" si="23"/>
        <v>1</v>
      </c>
      <c r="W144" s="21">
        <f t="shared" si="21"/>
        <v>1</v>
      </c>
    </row>
    <row r="145" spans="1:23" ht="16.3" thickTop="1" thickBot="1" x14ac:dyDescent="0.3">
      <c r="A145" s="20" t="s">
        <v>394</v>
      </c>
      <c r="B145" s="20" t="s">
        <v>431</v>
      </c>
      <c r="C145" s="20" t="s">
        <v>432</v>
      </c>
      <c r="D145" s="10">
        <f t="shared" si="20"/>
        <v>3</v>
      </c>
      <c r="E145" s="35">
        <f t="shared" si="19"/>
        <v>3.3</v>
      </c>
      <c r="F145" s="21">
        <f>IFERROR(VLOOKUP(Health!$C145, 'All Indicators - Breakdown'!$C:$GQ, F$1, FALSE), " ")</f>
        <v>3</v>
      </c>
      <c r="G145" s="21">
        <f>IFERROR(VLOOKUP(Health!$C145, 'All Indicators - Breakdown'!$C:$GQ, G$1, FALSE), " ")</f>
        <v>2</v>
      </c>
      <c r="H145" s="21">
        <f>IFERROR(VLOOKUP(Health!$C145, 'All Indicators - Breakdown'!$C:$GQ, H$1, FALSE), " ")</f>
        <v>3</v>
      </c>
      <c r="I145" s="21">
        <f>IFERROR(VLOOKUP(Health!$C145, 'All Indicators - Breakdown'!$C:$GQ, I$1, FALSE), " ")</f>
        <v>2</v>
      </c>
      <c r="J145" s="21">
        <f>IFERROR(VLOOKUP(Health!$C145, 'All Indicators - Breakdown'!$C:$GQ, J$1, FALSE), " ")</f>
        <v>4</v>
      </c>
      <c r="K145" s="21">
        <f>IFERROR(VLOOKUP(Health!$C145, 'All Indicators - Breakdown'!$C:$GQ, K$1, FALSE), " ")</f>
        <v>3</v>
      </c>
      <c r="L145" s="21">
        <f>IFERROR(VLOOKUP(Health!$C145, 'All Indicators - Breakdown'!$C:$GQ, L$1, FALSE), " ")</f>
        <v>2</v>
      </c>
      <c r="M145" s="21">
        <f>IFERROR(VLOOKUP($C145, 'All Indicators - Breakdown'!$C:$HE, M$1, FALSE), " ")</f>
        <v>3</v>
      </c>
      <c r="N145" s="21">
        <f>IFERROR(VLOOKUP($C145, 'All Indicators - Breakdown'!$C:$IU, N$1, FALSE), " ")</f>
        <v>1</v>
      </c>
      <c r="O145" s="21">
        <f t="shared" si="23"/>
        <v>4</v>
      </c>
      <c r="P145" s="21">
        <f t="shared" si="23"/>
        <v>3</v>
      </c>
      <c r="Q145" s="21">
        <f t="shared" si="23"/>
        <v>3</v>
      </c>
      <c r="R145" s="21">
        <f t="shared" si="23"/>
        <v>3</v>
      </c>
      <c r="S145" s="21">
        <f t="shared" si="23"/>
        <v>3</v>
      </c>
      <c r="T145" s="21">
        <f t="shared" si="23"/>
        <v>2</v>
      </c>
      <c r="U145" s="21">
        <f t="shared" si="23"/>
        <v>2</v>
      </c>
      <c r="V145" s="21">
        <f t="shared" si="23"/>
        <v>2</v>
      </c>
      <c r="W145" s="21">
        <f t="shared" si="21"/>
        <v>1</v>
      </c>
    </row>
    <row r="146" spans="1:23" ht="16.3" thickTop="1" thickBot="1" x14ac:dyDescent="0.3">
      <c r="A146" s="20" t="s">
        <v>433</v>
      </c>
      <c r="B146" s="20" t="s">
        <v>434</v>
      </c>
      <c r="C146" s="20" t="s">
        <v>435</v>
      </c>
      <c r="D146" s="10">
        <f t="shared" si="20"/>
        <v>3</v>
      </c>
      <c r="E146" s="35">
        <f t="shared" si="19"/>
        <v>3</v>
      </c>
      <c r="F146" s="21">
        <f>IFERROR(VLOOKUP(Health!$C146, 'All Indicators - Breakdown'!$C:$GQ, F$1, FALSE), " ")</f>
        <v>3</v>
      </c>
      <c r="G146" s="21">
        <f>IFERROR(VLOOKUP(Health!$C146, 'All Indicators - Breakdown'!$C:$GQ, G$1, FALSE), " ")</f>
        <v>2</v>
      </c>
      <c r="H146" s="21">
        <f>IFERROR(VLOOKUP(Health!$C146, 'All Indicators - Breakdown'!$C:$GQ, H$1, FALSE), " ")</f>
        <v>1</v>
      </c>
      <c r="I146" s="21" t="str">
        <f>IFERROR(VLOOKUP(Health!$C146, 'All Indicators - Breakdown'!$C:$GQ, I$1, FALSE), " ")</f>
        <v>N/A</v>
      </c>
      <c r="J146" s="21">
        <f>IFERROR(VLOOKUP(Health!$C146, 'All Indicators - Breakdown'!$C:$GQ, J$1, FALSE), " ")</f>
        <v>3</v>
      </c>
      <c r="K146" s="21">
        <f>IFERROR(VLOOKUP(Health!$C146, 'All Indicators - Breakdown'!$C:$GQ, K$1, FALSE), " ")</f>
        <v>3</v>
      </c>
      <c r="L146" s="21">
        <f>IFERROR(VLOOKUP(Health!$C146, 'All Indicators - Breakdown'!$C:$GQ, L$1, FALSE), " ")</f>
        <v>1</v>
      </c>
      <c r="M146" s="21">
        <f>IFERROR(VLOOKUP($C146, 'All Indicators - Breakdown'!$C:$HE, M$1, FALSE), " ")</f>
        <v>3</v>
      </c>
      <c r="N146" s="21">
        <f>IFERROR(VLOOKUP($C146, 'All Indicators - Breakdown'!$C:$IU, N$1, FALSE), " ")</f>
        <v>1</v>
      </c>
      <c r="O146" s="21">
        <f t="shared" si="23"/>
        <v>3</v>
      </c>
      <c r="P146" s="21">
        <f t="shared" si="23"/>
        <v>3</v>
      </c>
      <c r="Q146" s="21">
        <f t="shared" si="23"/>
        <v>3</v>
      </c>
      <c r="R146" s="21">
        <f t="shared" si="23"/>
        <v>3</v>
      </c>
      <c r="S146" s="21">
        <f t="shared" si="23"/>
        <v>2</v>
      </c>
      <c r="T146" s="21">
        <f t="shared" si="23"/>
        <v>1</v>
      </c>
      <c r="U146" s="21">
        <f t="shared" si="23"/>
        <v>1</v>
      </c>
      <c r="V146" s="21">
        <f t="shared" si="23"/>
        <v>1</v>
      </c>
      <c r="W146" s="21" t="e">
        <f t="shared" si="21"/>
        <v>#NUM!</v>
      </c>
    </row>
    <row r="147" spans="1:23" ht="16.3" thickTop="1" thickBot="1" x14ac:dyDescent="0.3">
      <c r="A147" s="20" t="s">
        <v>433</v>
      </c>
      <c r="B147" s="20" t="s">
        <v>436</v>
      </c>
      <c r="C147" s="20" t="s">
        <v>437</v>
      </c>
      <c r="D147" s="10">
        <f t="shared" si="20"/>
        <v>3</v>
      </c>
      <c r="E147" s="35">
        <f t="shared" si="19"/>
        <v>2.5</v>
      </c>
      <c r="F147" s="21">
        <f>IFERROR(VLOOKUP(Health!$C147, 'All Indicators - Breakdown'!$C:$GQ, F$1, FALSE), " ")</f>
        <v>2</v>
      </c>
      <c r="G147" s="21">
        <f>IFERROR(VLOOKUP(Health!$C147, 'All Indicators - Breakdown'!$C:$GQ, G$1, FALSE), " ")</f>
        <v>2</v>
      </c>
      <c r="H147" s="21">
        <f>IFERROR(VLOOKUP(Health!$C147, 'All Indicators - Breakdown'!$C:$GQ, H$1, FALSE), " ")</f>
        <v>1</v>
      </c>
      <c r="I147" s="21" t="str">
        <f>IFERROR(VLOOKUP(Health!$C147, 'All Indicators - Breakdown'!$C:$GQ, I$1, FALSE), " ")</f>
        <v>N/A</v>
      </c>
      <c r="J147" s="21">
        <f>IFERROR(VLOOKUP(Health!$C147, 'All Indicators - Breakdown'!$C:$GQ, J$1, FALSE), " ")</f>
        <v>2</v>
      </c>
      <c r="K147" s="21">
        <f>IFERROR(VLOOKUP(Health!$C147, 'All Indicators - Breakdown'!$C:$GQ, K$1, FALSE), " ")</f>
        <v>1</v>
      </c>
      <c r="L147" s="21">
        <f>IFERROR(VLOOKUP(Health!$C147, 'All Indicators - Breakdown'!$C:$GQ, L$1, FALSE), " ")</f>
        <v>2</v>
      </c>
      <c r="M147" s="21">
        <f>IFERROR(VLOOKUP($C147, 'All Indicators - Breakdown'!$C:$HE, M$1, FALSE), " ")</f>
        <v>4</v>
      </c>
      <c r="N147" s="21">
        <f>IFERROR(VLOOKUP($C147, 'All Indicators - Breakdown'!$C:$IU, N$1, FALSE), " ")</f>
        <v>1</v>
      </c>
      <c r="O147" s="21">
        <f t="shared" si="23"/>
        <v>4</v>
      </c>
      <c r="P147" s="21">
        <f t="shared" si="23"/>
        <v>2</v>
      </c>
      <c r="Q147" s="21">
        <f t="shared" si="23"/>
        <v>2</v>
      </c>
      <c r="R147" s="21">
        <f t="shared" si="23"/>
        <v>2</v>
      </c>
      <c r="S147" s="21">
        <f t="shared" si="23"/>
        <v>2</v>
      </c>
      <c r="T147" s="21">
        <f t="shared" si="23"/>
        <v>1</v>
      </c>
      <c r="U147" s="21">
        <f t="shared" si="23"/>
        <v>1</v>
      </c>
      <c r="V147" s="21">
        <f t="shared" si="23"/>
        <v>1</v>
      </c>
      <c r="W147" s="21" t="e">
        <f t="shared" si="21"/>
        <v>#NUM!</v>
      </c>
    </row>
    <row r="148" spans="1:23" ht="16.3" thickTop="1" thickBot="1" x14ac:dyDescent="0.3">
      <c r="A148" s="20" t="s">
        <v>433</v>
      </c>
      <c r="B148" s="20" t="s">
        <v>438</v>
      </c>
      <c r="C148" s="20" t="s">
        <v>439</v>
      </c>
      <c r="D148" s="10">
        <f t="shared" si="20"/>
        <v>3</v>
      </c>
      <c r="E148" s="35">
        <f t="shared" si="19"/>
        <v>3.3</v>
      </c>
      <c r="F148" s="21">
        <f>IFERROR(VLOOKUP(Health!$C148, 'All Indicators - Breakdown'!$C:$GQ, F$1, FALSE), " ")</f>
        <v>2</v>
      </c>
      <c r="G148" s="21">
        <f>IFERROR(VLOOKUP(Health!$C148, 'All Indicators - Breakdown'!$C:$GQ, G$1, FALSE), " ")</f>
        <v>2</v>
      </c>
      <c r="H148" s="21">
        <f>IFERROR(VLOOKUP(Health!$C148, 'All Indicators - Breakdown'!$C:$GQ, H$1, FALSE), " ")</f>
        <v>1</v>
      </c>
      <c r="I148" s="21" t="str">
        <f>IFERROR(VLOOKUP(Health!$C148, 'All Indicators - Breakdown'!$C:$GQ, I$1, FALSE), " ")</f>
        <v>N/A</v>
      </c>
      <c r="J148" s="21">
        <f>IFERROR(VLOOKUP(Health!$C148, 'All Indicators - Breakdown'!$C:$GQ, J$1, FALSE), " ")</f>
        <v>4</v>
      </c>
      <c r="K148" s="21">
        <f>IFERROR(VLOOKUP(Health!$C148, 'All Indicators - Breakdown'!$C:$GQ, K$1, FALSE), " ")</f>
        <v>3</v>
      </c>
      <c r="L148" s="21">
        <f>IFERROR(VLOOKUP(Health!$C148, 'All Indicators - Breakdown'!$C:$GQ, L$1, FALSE), " ")</f>
        <v>1</v>
      </c>
      <c r="M148" s="21">
        <f>IFERROR(VLOOKUP($C148, 'All Indicators - Breakdown'!$C:$HE, M$1, FALSE), " ")</f>
        <v>4</v>
      </c>
      <c r="N148" s="21">
        <f>IFERROR(VLOOKUP($C148, 'All Indicators - Breakdown'!$C:$IU, N$1, FALSE), " ")</f>
        <v>1</v>
      </c>
      <c r="O148" s="21">
        <f t="shared" si="23"/>
        <v>4</v>
      </c>
      <c r="P148" s="21">
        <f t="shared" si="23"/>
        <v>4</v>
      </c>
      <c r="Q148" s="21">
        <f t="shared" si="23"/>
        <v>3</v>
      </c>
      <c r="R148" s="21">
        <f t="shared" si="23"/>
        <v>2</v>
      </c>
      <c r="S148" s="21">
        <f t="shared" si="23"/>
        <v>2</v>
      </c>
      <c r="T148" s="21">
        <f t="shared" si="23"/>
        <v>1</v>
      </c>
      <c r="U148" s="21">
        <f t="shared" si="23"/>
        <v>1</v>
      </c>
      <c r="V148" s="21">
        <f t="shared" si="23"/>
        <v>1</v>
      </c>
      <c r="W148" s="21" t="e">
        <f t="shared" si="21"/>
        <v>#NUM!</v>
      </c>
    </row>
    <row r="149" spans="1:23" ht="16.3" thickTop="1" thickBot="1" x14ac:dyDescent="0.3">
      <c r="A149" s="20" t="s">
        <v>433</v>
      </c>
      <c r="B149" s="20" t="s">
        <v>440</v>
      </c>
      <c r="C149" s="20" t="s">
        <v>441</v>
      </c>
      <c r="D149" s="10">
        <f t="shared" si="20"/>
        <v>3</v>
      </c>
      <c r="E149" s="35">
        <f t="shared" si="19"/>
        <v>3.3</v>
      </c>
      <c r="F149" s="21">
        <f>IFERROR(VLOOKUP(Health!$C149, 'All Indicators - Breakdown'!$C:$GQ, F$1, FALSE), " ")</f>
        <v>3</v>
      </c>
      <c r="G149" s="21">
        <f>IFERROR(VLOOKUP(Health!$C149, 'All Indicators - Breakdown'!$C:$GQ, G$1, FALSE), " ")</f>
        <v>2</v>
      </c>
      <c r="H149" s="21">
        <f>IFERROR(VLOOKUP(Health!$C149, 'All Indicators - Breakdown'!$C:$GQ, H$1, FALSE), " ")</f>
        <v>1</v>
      </c>
      <c r="I149" s="21" t="str">
        <f>IFERROR(VLOOKUP(Health!$C149, 'All Indicators - Breakdown'!$C:$GQ, I$1, FALSE), " ")</f>
        <v>N/A</v>
      </c>
      <c r="J149" s="21">
        <f>IFERROR(VLOOKUP(Health!$C149, 'All Indicators - Breakdown'!$C:$GQ, J$1, FALSE), " ")</f>
        <v>3</v>
      </c>
      <c r="K149" s="21">
        <f>IFERROR(VLOOKUP(Health!$C149, 'All Indicators - Breakdown'!$C:$GQ, K$1, FALSE), " ")</f>
        <v>3</v>
      </c>
      <c r="L149" s="21">
        <f>IFERROR(VLOOKUP(Health!$C149, 'All Indicators - Breakdown'!$C:$GQ, L$1, FALSE), " ")</f>
        <v>1</v>
      </c>
      <c r="M149" s="21">
        <f>IFERROR(VLOOKUP($C149, 'All Indicators - Breakdown'!$C:$HE, M$1, FALSE), " ")</f>
        <v>4</v>
      </c>
      <c r="N149" s="21">
        <f>IFERROR(VLOOKUP($C149, 'All Indicators - Breakdown'!$C:$IU, N$1, FALSE), " ")</f>
        <v>1</v>
      </c>
      <c r="O149" s="21">
        <f t="shared" si="23"/>
        <v>4</v>
      </c>
      <c r="P149" s="21">
        <f t="shared" si="23"/>
        <v>3</v>
      </c>
      <c r="Q149" s="21">
        <f t="shared" si="23"/>
        <v>3</v>
      </c>
      <c r="R149" s="21">
        <f t="shared" si="23"/>
        <v>3</v>
      </c>
      <c r="S149" s="21">
        <f t="shared" si="23"/>
        <v>2</v>
      </c>
      <c r="T149" s="21">
        <f t="shared" si="23"/>
        <v>1</v>
      </c>
      <c r="U149" s="21">
        <f t="shared" si="23"/>
        <v>1</v>
      </c>
      <c r="V149" s="21">
        <f t="shared" si="23"/>
        <v>1</v>
      </c>
      <c r="W149" s="21" t="e">
        <f t="shared" si="21"/>
        <v>#NUM!</v>
      </c>
    </row>
    <row r="150" spans="1:23" ht="16.3" thickTop="1" thickBot="1" x14ac:dyDescent="0.3">
      <c r="A150" s="20" t="s">
        <v>433</v>
      </c>
      <c r="B150" s="20" t="s">
        <v>442</v>
      </c>
      <c r="C150" s="20" t="s">
        <v>443</v>
      </c>
      <c r="D150" s="10">
        <f t="shared" si="20"/>
        <v>3</v>
      </c>
      <c r="E150" s="35">
        <f t="shared" si="19"/>
        <v>3.3</v>
      </c>
      <c r="F150" s="21">
        <f>IFERROR(VLOOKUP(Health!$C150, 'All Indicators - Breakdown'!$C:$GQ, F$1, FALSE), " ")</f>
        <v>3</v>
      </c>
      <c r="G150" s="21">
        <f>IFERROR(VLOOKUP(Health!$C150, 'All Indicators - Breakdown'!$C:$GQ, G$1, FALSE), " ")</f>
        <v>2</v>
      </c>
      <c r="H150" s="21">
        <f>IFERROR(VLOOKUP(Health!$C150, 'All Indicators - Breakdown'!$C:$GQ, H$1, FALSE), " ")</f>
        <v>1</v>
      </c>
      <c r="I150" s="21" t="str">
        <f>IFERROR(VLOOKUP(Health!$C150, 'All Indicators - Breakdown'!$C:$GQ, I$1, FALSE), " ")</f>
        <v>N/A</v>
      </c>
      <c r="J150" s="21">
        <f>IFERROR(VLOOKUP(Health!$C150, 'All Indicators - Breakdown'!$C:$GQ, J$1, FALSE), " ")</f>
        <v>3</v>
      </c>
      <c r="K150" s="21">
        <f>IFERROR(VLOOKUP(Health!$C150, 'All Indicators - Breakdown'!$C:$GQ, K$1, FALSE), " ")</f>
        <v>3</v>
      </c>
      <c r="L150" s="21">
        <f>IFERROR(VLOOKUP(Health!$C150, 'All Indicators - Breakdown'!$C:$GQ, L$1, FALSE), " ")</f>
        <v>1</v>
      </c>
      <c r="M150" s="21">
        <f>IFERROR(VLOOKUP($C150, 'All Indicators - Breakdown'!$C:$HE, M$1, FALSE), " ")</f>
        <v>4</v>
      </c>
      <c r="N150" s="21">
        <f>IFERROR(VLOOKUP($C150, 'All Indicators - Breakdown'!$C:$IU, N$1, FALSE), " ")</f>
        <v>1</v>
      </c>
      <c r="O150" s="21">
        <f t="shared" si="23"/>
        <v>4</v>
      </c>
      <c r="P150" s="21">
        <f t="shared" si="23"/>
        <v>3</v>
      </c>
      <c r="Q150" s="21">
        <f t="shared" si="23"/>
        <v>3</v>
      </c>
      <c r="R150" s="21">
        <f t="shared" si="23"/>
        <v>3</v>
      </c>
      <c r="S150" s="21">
        <f t="shared" si="23"/>
        <v>2</v>
      </c>
      <c r="T150" s="21">
        <f t="shared" si="23"/>
        <v>1</v>
      </c>
      <c r="U150" s="21">
        <f t="shared" si="23"/>
        <v>1</v>
      </c>
      <c r="V150" s="21">
        <f t="shared" si="23"/>
        <v>1</v>
      </c>
      <c r="W150" s="21" t="e">
        <f t="shared" si="21"/>
        <v>#NUM!</v>
      </c>
    </row>
    <row r="151" spans="1:23" ht="16.3" thickTop="1" thickBot="1" x14ac:dyDescent="0.3">
      <c r="A151" s="20" t="s">
        <v>433</v>
      </c>
      <c r="B151" s="20" t="s">
        <v>444</v>
      </c>
      <c r="C151" s="20" t="s">
        <v>445</v>
      </c>
      <c r="D151" s="10">
        <f t="shared" si="20"/>
        <v>3</v>
      </c>
      <c r="E151" s="35">
        <f t="shared" si="19"/>
        <v>3.3</v>
      </c>
      <c r="F151" s="21">
        <f>IFERROR(VLOOKUP(Health!$C151, 'All Indicators - Breakdown'!$C:$GQ, F$1, FALSE), " ")</f>
        <v>3</v>
      </c>
      <c r="G151" s="21">
        <f>IFERROR(VLOOKUP(Health!$C151, 'All Indicators - Breakdown'!$C:$GQ, G$1, FALSE), " ")</f>
        <v>2</v>
      </c>
      <c r="H151" s="21">
        <f>IFERROR(VLOOKUP(Health!$C151, 'All Indicators - Breakdown'!$C:$GQ, H$1, FALSE), " ")</f>
        <v>1</v>
      </c>
      <c r="I151" s="21" t="str">
        <f>IFERROR(VLOOKUP(Health!$C151, 'All Indicators - Breakdown'!$C:$GQ, I$1, FALSE), " ")</f>
        <v>N/A</v>
      </c>
      <c r="J151" s="21">
        <f>IFERROR(VLOOKUP(Health!$C151, 'All Indicators - Breakdown'!$C:$GQ, J$1, FALSE), " ")</f>
        <v>3</v>
      </c>
      <c r="K151" s="21">
        <f>IFERROR(VLOOKUP(Health!$C151, 'All Indicators - Breakdown'!$C:$GQ, K$1, FALSE), " ")</f>
        <v>3</v>
      </c>
      <c r="L151" s="21">
        <f>IFERROR(VLOOKUP(Health!$C151, 'All Indicators - Breakdown'!$C:$GQ, L$1, FALSE), " ")</f>
        <v>1</v>
      </c>
      <c r="M151" s="21">
        <f>IFERROR(VLOOKUP($C151, 'All Indicators - Breakdown'!$C:$HE, M$1, FALSE), " ")</f>
        <v>4</v>
      </c>
      <c r="N151" s="21">
        <f>IFERROR(VLOOKUP($C151, 'All Indicators - Breakdown'!$C:$IU, N$1, FALSE), " ")</f>
        <v>1</v>
      </c>
      <c r="O151" s="21">
        <f t="shared" si="23"/>
        <v>4</v>
      </c>
      <c r="P151" s="21">
        <f t="shared" si="23"/>
        <v>3</v>
      </c>
      <c r="Q151" s="21">
        <f t="shared" si="23"/>
        <v>3</v>
      </c>
      <c r="R151" s="21">
        <f t="shared" si="23"/>
        <v>3</v>
      </c>
      <c r="S151" s="21">
        <f t="shared" si="23"/>
        <v>2</v>
      </c>
      <c r="T151" s="21">
        <f t="shared" si="23"/>
        <v>1</v>
      </c>
      <c r="U151" s="21">
        <f t="shared" si="23"/>
        <v>1</v>
      </c>
      <c r="V151" s="21">
        <f t="shared" si="23"/>
        <v>1</v>
      </c>
      <c r="W151" s="21" t="e">
        <f t="shared" si="21"/>
        <v>#NUM!</v>
      </c>
    </row>
    <row r="152" spans="1:23" ht="16.3" thickTop="1" thickBot="1" x14ac:dyDescent="0.3">
      <c r="A152" s="20" t="s">
        <v>433</v>
      </c>
      <c r="B152" s="20" t="s">
        <v>446</v>
      </c>
      <c r="C152" s="20" t="s">
        <v>447</v>
      </c>
      <c r="D152" s="10">
        <f t="shared" si="20"/>
        <v>3</v>
      </c>
      <c r="E152" s="35">
        <f t="shared" si="19"/>
        <v>3</v>
      </c>
      <c r="F152" s="21">
        <f>IFERROR(VLOOKUP(Health!$C152, 'All Indicators - Breakdown'!$C:$GQ, F$1, FALSE), " ")</f>
        <v>3</v>
      </c>
      <c r="G152" s="21">
        <f>IFERROR(VLOOKUP(Health!$C152, 'All Indicators - Breakdown'!$C:$GQ, G$1, FALSE), " ")</f>
        <v>2</v>
      </c>
      <c r="H152" s="21">
        <f>IFERROR(VLOOKUP(Health!$C152, 'All Indicators - Breakdown'!$C:$GQ, H$1, FALSE), " ")</f>
        <v>1</v>
      </c>
      <c r="I152" s="21" t="str">
        <f>IFERROR(VLOOKUP(Health!$C152, 'All Indicators - Breakdown'!$C:$GQ, I$1, FALSE), " ")</f>
        <v>N/A</v>
      </c>
      <c r="J152" s="21">
        <f>IFERROR(VLOOKUP(Health!$C152, 'All Indicators - Breakdown'!$C:$GQ, J$1, FALSE), " ")</f>
        <v>2</v>
      </c>
      <c r="K152" s="21">
        <f>IFERROR(VLOOKUP(Health!$C152, 'All Indicators - Breakdown'!$C:$GQ, K$1, FALSE), " ")</f>
        <v>3</v>
      </c>
      <c r="L152" s="21">
        <f>IFERROR(VLOOKUP(Health!$C152, 'All Indicators - Breakdown'!$C:$GQ, L$1, FALSE), " ")</f>
        <v>2</v>
      </c>
      <c r="M152" s="21">
        <f>IFERROR(VLOOKUP($C152, 'All Indicators - Breakdown'!$C:$HE, M$1, FALSE), " ")</f>
        <v>4</v>
      </c>
      <c r="N152" s="21">
        <f>IFERROR(VLOOKUP($C152, 'All Indicators - Breakdown'!$C:$IU, N$1, FALSE), " ")</f>
        <v>1</v>
      </c>
      <c r="O152" s="21">
        <f t="shared" si="23"/>
        <v>4</v>
      </c>
      <c r="P152" s="21">
        <f t="shared" si="23"/>
        <v>3</v>
      </c>
      <c r="Q152" s="21">
        <f t="shared" si="23"/>
        <v>3</v>
      </c>
      <c r="R152" s="21">
        <f t="shared" si="23"/>
        <v>2</v>
      </c>
      <c r="S152" s="21">
        <f t="shared" si="23"/>
        <v>2</v>
      </c>
      <c r="T152" s="21">
        <f t="shared" si="23"/>
        <v>2</v>
      </c>
      <c r="U152" s="21">
        <f t="shared" si="23"/>
        <v>1</v>
      </c>
      <c r="V152" s="21">
        <f t="shared" si="23"/>
        <v>1</v>
      </c>
      <c r="W152" s="21" t="e">
        <f t="shared" si="21"/>
        <v>#NUM!</v>
      </c>
    </row>
    <row r="153" spans="1:23" ht="16.3" thickTop="1" thickBot="1" x14ac:dyDescent="0.3">
      <c r="A153" s="20" t="s">
        <v>433</v>
      </c>
      <c r="B153" s="20" t="s">
        <v>448</v>
      </c>
      <c r="C153" s="20" t="s">
        <v>449</v>
      </c>
      <c r="D153" s="10">
        <f t="shared" si="20"/>
        <v>4</v>
      </c>
      <c r="E153" s="35">
        <f t="shared" si="19"/>
        <v>3.5</v>
      </c>
      <c r="F153" s="21">
        <f>IFERROR(VLOOKUP(Health!$C153, 'All Indicators - Breakdown'!$C:$GQ, F$1, FALSE), " ")</f>
        <v>3</v>
      </c>
      <c r="G153" s="21">
        <f>IFERROR(VLOOKUP(Health!$C153, 'All Indicators - Breakdown'!$C:$GQ, G$1, FALSE), " ")</f>
        <v>2</v>
      </c>
      <c r="H153" s="21">
        <f>IFERROR(VLOOKUP(Health!$C153, 'All Indicators - Breakdown'!$C:$GQ, H$1, FALSE), " ")</f>
        <v>1</v>
      </c>
      <c r="I153" s="21" t="str">
        <f>IFERROR(VLOOKUP(Health!$C153, 'All Indicators - Breakdown'!$C:$GQ, I$1, FALSE), " ")</f>
        <v>N/A</v>
      </c>
      <c r="J153" s="21">
        <f>IFERROR(VLOOKUP(Health!$C153, 'All Indicators - Breakdown'!$C:$GQ, J$1, FALSE), " ")</f>
        <v>4</v>
      </c>
      <c r="K153" s="21">
        <f>IFERROR(VLOOKUP(Health!$C153, 'All Indicators - Breakdown'!$C:$GQ, K$1, FALSE), " ")</f>
        <v>3</v>
      </c>
      <c r="L153" s="21">
        <f>IFERROR(VLOOKUP(Health!$C153, 'All Indicators - Breakdown'!$C:$GQ, L$1, FALSE), " ")</f>
        <v>2</v>
      </c>
      <c r="M153" s="21">
        <f>IFERROR(VLOOKUP($C153, 'All Indicators - Breakdown'!$C:$HE, M$1, FALSE), " ")</f>
        <v>4</v>
      </c>
      <c r="N153" s="21">
        <f>IFERROR(VLOOKUP($C153, 'All Indicators - Breakdown'!$C:$IU, N$1, FALSE), " ")</f>
        <v>1</v>
      </c>
      <c r="O153" s="21">
        <f t="shared" si="23"/>
        <v>4</v>
      </c>
      <c r="P153" s="21">
        <f t="shared" si="23"/>
        <v>4</v>
      </c>
      <c r="Q153" s="21">
        <f t="shared" si="23"/>
        <v>3</v>
      </c>
      <c r="R153" s="21">
        <f t="shared" si="23"/>
        <v>3</v>
      </c>
      <c r="S153" s="21">
        <f t="shared" si="23"/>
        <v>2</v>
      </c>
      <c r="T153" s="21">
        <f t="shared" si="23"/>
        <v>2</v>
      </c>
      <c r="U153" s="21">
        <f t="shared" si="23"/>
        <v>1</v>
      </c>
      <c r="V153" s="21">
        <f t="shared" si="23"/>
        <v>1</v>
      </c>
      <c r="W153" s="21" t="e">
        <f t="shared" si="21"/>
        <v>#NUM!</v>
      </c>
    </row>
    <row r="154" spans="1:23" ht="16.3" thickTop="1" thickBot="1" x14ac:dyDescent="0.3">
      <c r="A154" s="20" t="s">
        <v>433</v>
      </c>
      <c r="B154" s="20" t="s">
        <v>450</v>
      </c>
      <c r="C154" s="20" t="s">
        <v>451</v>
      </c>
      <c r="D154" s="10">
        <f t="shared" si="20"/>
        <v>4</v>
      </c>
      <c r="E154" s="35">
        <f t="shared" si="19"/>
        <v>3.5</v>
      </c>
      <c r="F154" s="21">
        <f>IFERROR(VLOOKUP(Health!$C154, 'All Indicators - Breakdown'!$C:$GQ, F$1, FALSE), " ")</f>
        <v>3</v>
      </c>
      <c r="G154" s="21">
        <f>IFERROR(VLOOKUP(Health!$C154, 'All Indicators - Breakdown'!$C:$GQ, G$1, FALSE), " ")</f>
        <v>2</v>
      </c>
      <c r="H154" s="21">
        <f>IFERROR(VLOOKUP(Health!$C154, 'All Indicators - Breakdown'!$C:$GQ, H$1, FALSE), " ")</f>
        <v>1</v>
      </c>
      <c r="I154" s="21" t="str">
        <f>IFERROR(VLOOKUP(Health!$C154, 'All Indicators - Breakdown'!$C:$GQ, I$1, FALSE), " ")</f>
        <v>N/A</v>
      </c>
      <c r="J154" s="21">
        <f>IFERROR(VLOOKUP(Health!$C154, 'All Indicators - Breakdown'!$C:$GQ, J$1, FALSE), " ")</f>
        <v>4</v>
      </c>
      <c r="K154" s="21">
        <f>IFERROR(VLOOKUP(Health!$C154, 'All Indicators - Breakdown'!$C:$GQ, K$1, FALSE), " ")</f>
        <v>3</v>
      </c>
      <c r="L154" s="21">
        <f>IFERROR(VLOOKUP(Health!$C154, 'All Indicators - Breakdown'!$C:$GQ, L$1, FALSE), " ")</f>
        <v>1</v>
      </c>
      <c r="M154" s="21">
        <f>IFERROR(VLOOKUP($C154, 'All Indicators - Breakdown'!$C:$HE, M$1, FALSE), " ")</f>
        <v>4</v>
      </c>
      <c r="N154" s="21">
        <f>IFERROR(VLOOKUP($C154, 'All Indicators - Breakdown'!$C:$IU, N$1, FALSE), " ")</f>
        <v>1</v>
      </c>
      <c r="O154" s="21">
        <f t="shared" ref="O154:V163" si="24">LARGE($F154:$N154,O$1)</f>
        <v>4</v>
      </c>
      <c r="P154" s="21">
        <f t="shared" si="24"/>
        <v>4</v>
      </c>
      <c r="Q154" s="21">
        <f t="shared" si="24"/>
        <v>3</v>
      </c>
      <c r="R154" s="21">
        <f t="shared" si="24"/>
        <v>3</v>
      </c>
      <c r="S154" s="21">
        <f t="shared" si="24"/>
        <v>2</v>
      </c>
      <c r="T154" s="21">
        <f t="shared" si="24"/>
        <v>1</v>
      </c>
      <c r="U154" s="21">
        <f t="shared" si="24"/>
        <v>1</v>
      </c>
      <c r="V154" s="21">
        <f t="shared" si="24"/>
        <v>1</v>
      </c>
      <c r="W154" s="21" t="e">
        <f t="shared" si="21"/>
        <v>#NUM!</v>
      </c>
    </row>
    <row r="155" spans="1:23" ht="16.3" thickTop="1" thickBot="1" x14ac:dyDescent="0.3">
      <c r="A155" s="20" t="s">
        <v>433</v>
      </c>
      <c r="B155" s="20" t="s">
        <v>452</v>
      </c>
      <c r="C155" s="20" t="s">
        <v>453</v>
      </c>
      <c r="D155" s="10">
        <f t="shared" si="20"/>
        <v>4</v>
      </c>
      <c r="E155" s="35">
        <f t="shared" si="19"/>
        <v>3.5</v>
      </c>
      <c r="F155" s="21">
        <f>IFERROR(VLOOKUP(Health!$C155, 'All Indicators - Breakdown'!$C:$GQ, F$1, FALSE), " ")</f>
        <v>3</v>
      </c>
      <c r="G155" s="21">
        <f>IFERROR(VLOOKUP(Health!$C155, 'All Indicators - Breakdown'!$C:$GQ, G$1, FALSE), " ")</f>
        <v>2</v>
      </c>
      <c r="H155" s="21">
        <f>IFERROR(VLOOKUP(Health!$C155, 'All Indicators - Breakdown'!$C:$GQ, H$1, FALSE), " ")</f>
        <v>3</v>
      </c>
      <c r="I155" s="21" t="str">
        <f>IFERROR(VLOOKUP(Health!$C155, 'All Indicators - Breakdown'!$C:$GQ, I$1, FALSE), " ")</f>
        <v>N/A</v>
      </c>
      <c r="J155" s="21">
        <f>IFERROR(VLOOKUP(Health!$C155, 'All Indicators - Breakdown'!$C:$GQ, J$1, FALSE), " ")</f>
        <v>4</v>
      </c>
      <c r="K155" s="21">
        <f>IFERROR(VLOOKUP(Health!$C155, 'All Indicators - Breakdown'!$C:$GQ, K$1, FALSE), " ")</f>
        <v>3</v>
      </c>
      <c r="L155" s="21">
        <f>IFERROR(VLOOKUP(Health!$C155, 'All Indicators - Breakdown'!$C:$GQ, L$1, FALSE), " ")</f>
        <v>1</v>
      </c>
      <c r="M155" s="21">
        <f>IFERROR(VLOOKUP($C155, 'All Indicators - Breakdown'!$C:$HE, M$1, FALSE), " ")</f>
        <v>4</v>
      </c>
      <c r="N155" s="21">
        <f>IFERROR(VLOOKUP($C155, 'All Indicators - Breakdown'!$C:$IU, N$1, FALSE), " ")</f>
        <v>1</v>
      </c>
      <c r="O155" s="21">
        <f t="shared" si="24"/>
        <v>4</v>
      </c>
      <c r="P155" s="21">
        <f t="shared" si="24"/>
        <v>4</v>
      </c>
      <c r="Q155" s="21">
        <f t="shared" si="24"/>
        <v>3</v>
      </c>
      <c r="R155" s="21">
        <f t="shared" si="24"/>
        <v>3</v>
      </c>
      <c r="S155" s="21">
        <f t="shared" si="24"/>
        <v>3</v>
      </c>
      <c r="T155" s="21">
        <f t="shared" si="24"/>
        <v>2</v>
      </c>
      <c r="U155" s="21">
        <f t="shared" si="24"/>
        <v>1</v>
      </c>
      <c r="V155" s="21">
        <f t="shared" si="24"/>
        <v>1</v>
      </c>
      <c r="W155" s="21" t="e">
        <f t="shared" si="21"/>
        <v>#NUM!</v>
      </c>
    </row>
    <row r="156" spans="1:23" ht="16.3" thickTop="1" thickBot="1" x14ac:dyDescent="0.3">
      <c r="A156" s="20" t="s">
        <v>433</v>
      </c>
      <c r="B156" s="20" t="s">
        <v>454</v>
      </c>
      <c r="C156" s="20" t="s">
        <v>455</v>
      </c>
      <c r="D156" s="10">
        <f t="shared" si="20"/>
        <v>4</v>
      </c>
      <c r="E156" s="35">
        <f t="shared" si="19"/>
        <v>3.5</v>
      </c>
      <c r="F156" s="21">
        <f>IFERROR(VLOOKUP(Health!$C156, 'All Indicators - Breakdown'!$C:$GQ, F$1, FALSE), " ")</f>
        <v>3</v>
      </c>
      <c r="G156" s="21">
        <f>IFERROR(VLOOKUP(Health!$C156, 'All Indicators - Breakdown'!$C:$GQ, G$1, FALSE), " ")</f>
        <v>2</v>
      </c>
      <c r="H156" s="21">
        <f>IFERROR(VLOOKUP(Health!$C156, 'All Indicators - Breakdown'!$C:$GQ, H$1, FALSE), " ")</f>
        <v>3</v>
      </c>
      <c r="I156" s="21" t="str">
        <f>IFERROR(VLOOKUP(Health!$C156, 'All Indicators - Breakdown'!$C:$GQ, I$1, FALSE), " ")</f>
        <v>N/A</v>
      </c>
      <c r="J156" s="21">
        <f>IFERROR(VLOOKUP(Health!$C156, 'All Indicators - Breakdown'!$C:$GQ, J$1, FALSE), " ")</f>
        <v>4</v>
      </c>
      <c r="K156" s="21">
        <f>IFERROR(VLOOKUP(Health!$C156, 'All Indicators - Breakdown'!$C:$GQ, K$1, FALSE), " ")</f>
        <v>3</v>
      </c>
      <c r="L156" s="21">
        <f>IFERROR(VLOOKUP(Health!$C156, 'All Indicators - Breakdown'!$C:$GQ, L$1, FALSE), " ")</f>
        <v>2</v>
      </c>
      <c r="M156" s="21">
        <f>IFERROR(VLOOKUP($C156, 'All Indicators - Breakdown'!$C:$HE, M$1, FALSE), " ")</f>
        <v>4</v>
      </c>
      <c r="N156" s="21">
        <f>IFERROR(VLOOKUP($C156, 'All Indicators - Breakdown'!$C:$IU, N$1, FALSE), " ")</f>
        <v>1</v>
      </c>
      <c r="O156" s="21">
        <f t="shared" si="24"/>
        <v>4</v>
      </c>
      <c r="P156" s="21">
        <f t="shared" si="24"/>
        <v>4</v>
      </c>
      <c r="Q156" s="21">
        <f t="shared" si="24"/>
        <v>3</v>
      </c>
      <c r="R156" s="21">
        <f t="shared" si="24"/>
        <v>3</v>
      </c>
      <c r="S156" s="21">
        <f t="shared" si="24"/>
        <v>3</v>
      </c>
      <c r="T156" s="21">
        <f t="shared" si="24"/>
        <v>2</v>
      </c>
      <c r="U156" s="21">
        <f t="shared" si="24"/>
        <v>2</v>
      </c>
      <c r="V156" s="21">
        <f t="shared" si="24"/>
        <v>1</v>
      </c>
      <c r="W156" s="21" t="e">
        <f t="shared" si="21"/>
        <v>#NUM!</v>
      </c>
    </row>
    <row r="157" spans="1:23" ht="16.3" thickTop="1" thickBot="1" x14ac:dyDescent="0.3">
      <c r="A157" s="20" t="s">
        <v>456</v>
      </c>
      <c r="B157" s="20" t="s">
        <v>457</v>
      </c>
      <c r="C157" s="20" t="s">
        <v>458</v>
      </c>
      <c r="D157" s="10">
        <f t="shared" si="20"/>
        <v>3</v>
      </c>
      <c r="E157" s="35">
        <f t="shared" si="19"/>
        <v>2.5</v>
      </c>
      <c r="F157" s="21">
        <f>IFERROR(VLOOKUP(Health!$C157, 'All Indicators - Breakdown'!$C:$GQ, F$1, FALSE), " ")</f>
        <v>3</v>
      </c>
      <c r="G157" s="21">
        <f>IFERROR(VLOOKUP(Health!$C157, 'All Indicators - Breakdown'!$C:$GQ, G$1, FALSE), " ")</f>
        <v>2</v>
      </c>
      <c r="H157" s="21">
        <f>IFERROR(VLOOKUP(Health!$C157, 'All Indicators - Breakdown'!$C:$GQ, H$1, FALSE), " ")</f>
        <v>2</v>
      </c>
      <c r="I157" s="21">
        <f>IFERROR(VLOOKUP(Health!$C157, 'All Indicators - Breakdown'!$C:$GQ, I$1, FALSE), " ")</f>
        <v>2</v>
      </c>
      <c r="J157" s="21">
        <f>IFERROR(VLOOKUP(Health!$C157, 'All Indicators - Breakdown'!$C:$GQ, J$1, FALSE), " ")</f>
        <v>2</v>
      </c>
      <c r="K157" s="21">
        <f>IFERROR(VLOOKUP(Health!$C157, 'All Indicators - Breakdown'!$C:$GQ, K$1, FALSE), " ")</f>
        <v>3</v>
      </c>
      <c r="L157" s="21">
        <f>IFERROR(VLOOKUP(Health!$C157, 'All Indicators - Breakdown'!$C:$GQ, L$1, FALSE), " ")</f>
        <v>1</v>
      </c>
      <c r="M157" s="21">
        <f>IFERROR(VLOOKUP($C157, 'All Indicators - Breakdown'!$C:$HE, M$1, FALSE), " ")</f>
        <v>2</v>
      </c>
      <c r="N157" s="21">
        <f>IFERROR(VLOOKUP($C157, 'All Indicators - Breakdown'!$C:$IU, N$1, FALSE), " ")</f>
        <v>1</v>
      </c>
      <c r="O157" s="21">
        <f t="shared" si="24"/>
        <v>3</v>
      </c>
      <c r="P157" s="21">
        <f t="shared" si="24"/>
        <v>3</v>
      </c>
      <c r="Q157" s="21">
        <f t="shared" si="24"/>
        <v>2</v>
      </c>
      <c r="R157" s="21">
        <f t="shared" si="24"/>
        <v>2</v>
      </c>
      <c r="S157" s="21">
        <f t="shared" si="24"/>
        <v>2</v>
      </c>
      <c r="T157" s="21">
        <f t="shared" si="24"/>
        <v>2</v>
      </c>
      <c r="U157" s="21">
        <f t="shared" si="24"/>
        <v>2</v>
      </c>
      <c r="V157" s="21">
        <f t="shared" si="24"/>
        <v>1</v>
      </c>
      <c r="W157" s="21">
        <f t="shared" si="21"/>
        <v>1</v>
      </c>
    </row>
    <row r="158" spans="1:23" ht="16.3" thickTop="1" thickBot="1" x14ac:dyDescent="0.3">
      <c r="A158" s="20" t="s">
        <v>456</v>
      </c>
      <c r="B158" s="20" t="s">
        <v>459</v>
      </c>
      <c r="C158" s="20" t="s">
        <v>460</v>
      </c>
      <c r="D158" s="10">
        <f t="shared" si="20"/>
        <v>3</v>
      </c>
      <c r="E158" s="35">
        <f t="shared" si="19"/>
        <v>2.8</v>
      </c>
      <c r="F158" s="21">
        <f>IFERROR(VLOOKUP(Health!$C158, 'All Indicators - Breakdown'!$C:$GQ, F$1, FALSE), " ")</f>
        <v>3</v>
      </c>
      <c r="G158" s="21">
        <f>IFERROR(VLOOKUP(Health!$C158, 'All Indicators - Breakdown'!$C:$GQ, G$1, FALSE), " ")</f>
        <v>2</v>
      </c>
      <c r="H158" s="21">
        <f>IFERROR(VLOOKUP(Health!$C158, 'All Indicators - Breakdown'!$C:$GQ, H$1, FALSE), " ")</f>
        <v>2</v>
      </c>
      <c r="I158" s="21">
        <f>IFERROR(VLOOKUP(Health!$C158, 'All Indicators - Breakdown'!$C:$GQ, I$1, FALSE), " ")</f>
        <v>2</v>
      </c>
      <c r="J158" s="21">
        <f>IFERROR(VLOOKUP(Health!$C158, 'All Indicators - Breakdown'!$C:$GQ, J$1, FALSE), " ")</f>
        <v>2</v>
      </c>
      <c r="K158" s="21">
        <f>IFERROR(VLOOKUP(Health!$C158, 'All Indicators - Breakdown'!$C:$GQ, K$1, FALSE), " ")</f>
        <v>3</v>
      </c>
      <c r="L158" s="21">
        <f>IFERROR(VLOOKUP(Health!$C158, 'All Indicators - Breakdown'!$C:$GQ, L$1, FALSE), " ")</f>
        <v>1</v>
      </c>
      <c r="M158" s="21">
        <f>IFERROR(VLOOKUP($C158, 'All Indicators - Breakdown'!$C:$HE, M$1, FALSE), " ")</f>
        <v>3</v>
      </c>
      <c r="N158" s="21">
        <f>IFERROR(VLOOKUP($C158, 'All Indicators - Breakdown'!$C:$IU, N$1, FALSE), " ")</f>
        <v>1</v>
      </c>
      <c r="O158" s="21">
        <f t="shared" si="24"/>
        <v>3</v>
      </c>
      <c r="P158" s="21">
        <f t="shared" si="24"/>
        <v>3</v>
      </c>
      <c r="Q158" s="21">
        <f t="shared" si="24"/>
        <v>3</v>
      </c>
      <c r="R158" s="21">
        <f t="shared" si="24"/>
        <v>2</v>
      </c>
      <c r="S158" s="21">
        <f t="shared" si="24"/>
        <v>2</v>
      </c>
      <c r="T158" s="21">
        <f t="shared" si="24"/>
        <v>2</v>
      </c>
      <c r="U158" s="21">
        <f t="shared" si="24"/>
        <v>2</v>
      </c>
      <c r="V158" s="21">
        <f t="shared" si="24"/>
        <v>1</v>
      </c>
      <c r="W158" s="21">
        <f t="shared" si="21"/>
        <v>1</v>
      </c>
    </row>
    <row r="159" spans="1:23" ht="16.3" thickTop="1" thickBot="1" x14ac:dyDescent="0.3">
      <c r="A159" s="20" t="s">
        <v>456</v>
      </c>
      <c r="B159" s="20" t="s">
        <v>461</v>
      </c>
      <c r="C159" s="20" t="s">
        <v>462</v>
      </c>
      <c r="D159" s="10">
        <f t="shared" si="20"/>
        <v>3</v>
      </c>
      <c r="E159" s="35">
        <f t="shared" si="19"/>
        <v>2.8</v>
      </c>
      <c r="F159" s="21">
        <f>IFERROR(VLOOKUP(Health!$C159, 'All Indicators - Breakdown'!$C:$GQ, F$1, FALSE), " ")</f>
        <v>3</v>
      </c>
      <c r="G159" s="21">
        <f>IFERROR(VLOOKUP(Health!$C159, 'All Indicators - Breakdown'!$C:$GQ, G$1, FALSE), " ")</f>
        <v>2</v>
      </c>
      <c r="H159" s="21">
        <f>IFERROR(VLOOKUP(Health!$C159, 'All Indicators - Breakdown'!$C:$GQ, H$1, FALSE), " ")</f>
        <v>2</v>
      </c>
      <c r="I159" s="21">
        <f>IFERROR(VLOOKUP(Health!$C159, 'All Indicators - Breakdown'!$C:$GQ, I$1, FALSE), " ")</f>
        <v>2</v>
      </c>
      <c r="J159" s="21">
        <f>IFERROR(VLOOKUP(Health!$C159, 'All Indicators - Breakdown'!$C:$GQ, J$1, FALSE), " ")</f>
        <v>2</v>
      </c>
      <c r="K159" s="21">
        <f>IFERROR(VLOOKUP(Health!$C159, 'All Indicators - Breakdown'!$C:$GQ, K$1, FALSE), " ")</f>
        <v>3</v>
      </c>
      <c r="L159" s="21">
        <f>IFERROR(VLOOKUP(Health!$C159, 'All Indicators - Breakdown'!$C:$GQ, L$1, FALSE), " ")</f>
        <v>1</v>
      </c>
      <c r="M159" s="21">
        <f>IFERROR(VLOOKUP($C159, 'All Indicators - Breakdown'!$C:$HE, M$1, FALSE), " ")</f>
        <v>3</v>
      </c>
      <c r="N159" s="21">
        <f>IFERROR(VLOOKUP($C159, 'All Indicators - Breakdown'!$C:$IU, N$1, FALSE), " ")</f>
        <v>1</v>
      </c>
      <c r="O159" s="21">
        <f t="shared" si="24"/>
        <v>3</v>
      </c>
      <c r="P159" s="21">
        <f t="shared" si="24"/>
        <v>3</v>
      </c>
      <c r="Q159" s="21">
        <f t="shared" si="24"/>
        <v>3</v>
      </c>
      <c r="R159" s="21">
        <f t="shared" si="24"/>
        <v>2</v>
      </c>
      <c r="S159" s="21">
        <f t="shared" si="24"/>
        <v>2</v>
      </c>
      <c r="T159" s="21">
        <f t="shared" si="24"/>
        <v>2</v>
      </c>
      <c r="U159" s="21">
        <f t="shared" si="24"/>
        <v>2</v>
      </c>
      <c r="V159" s="21">
        <f t="shared" si="24"/>
        <v>1</v>
      </c>
      <c r="W159" s="21">
        <f t="shared" si="21"/>
        <v>1</v>
      </c>
    </row>
    <row r="160" spans="1:23" ht="16.3" thickTop="1" thickBot="1" x14ac:dyDescent="0.3">
      <c r="A160" s="20" t="s">
        <v>456</v>
      </c>
      <c r="B160" s="20" t="s">
        <v>463</v>
      </c>
      <c r="C160" s="20" t="s">
        <v>464</v>
      </c>
      <c r="D160" s="10">
        <f t="shared" si="20"/>
        <v>3</v>
      </c>
      <c r="E160" s="35">
        <f t="shared" si="19"/>
        <v>2.8</v>
      </c>
      <c r="F160" s="21">
        <f>IFERROR(VLOOKUP(Health!$C160, 'All Indicators - Breakdown'!$C:$GQ, F$1, FALSE), " ")</f>
        <v>3</v>
      </c>
      <c r="G160" s="21">
        <f>IFERROR(VLOOKUP(Health!$C160, 'All Indicators - Breakdown'!$C:$GQ, G$1, FALSE), " ")</f>
        <v>2</v>
      </c>
      <c r="H160" s="21">
        <f>IFERROR(VLOOKUP(Health!$C160, 'All Indicators - Breakdown'!$C:$GQ, H$1, FALSE), " ")</f>
        <v>2</v>
      </c>
      <c r="I160" s="21">
        <f>IFERROR(VLOOKUP(Health!$C160, 'All Indicators - Breakdown'!$C:$GQ, I$1, FALSE), " ")</f>
        <v>2</v>
      </c>
      <c r="J160" s="21">
        <f>IFERROR(VLOOKUP(Health!$C160, 'All Indicators - Breakdown'!$C:$GQ, J$1, FALSE), " ")</f>
        <v>2</v>
      </c>
      <c r="K160" s="21">
        <f>IFERROR(VLOOKUP(Health!$C160, 'All Indicators - Breakdown'!$C:$GQ, K$1, FALSE), " ")</f>
        <v>3</v>
      </c>
      <c r="L160" s="21">
        <f>IFERROR(VLOOKUP(Health!$C160, 'All Indicators - Breakdown'!$C:$GQ, L$1, FALSE), " ")</f>
        <v>1</v>
      </c>
      <c r="M160" s="21">
        <f>IFERROR(VLOOKUP($C160, 'All Indicators - Breakdown'!$C:$HE, M$1, FALSE), " ")</f>
        <v>3</v>
      </c>
      <c r="N160" s="21">
        <f>IFERROR(VLOOKUP($C160, 'All Indicators - Breakdown'!$C:$IU, N$1, FALSE), " ")</f>
        <v>1</v>
      </c>
      <c r="O160" s="21">
        <f t="shared" si="24"/>
        <v>3</v>
      </c>
      <c r="P160" s="21">
        <f t="shared" si="24"/>
        <v>3</v>
      </c>
      <c r="Q160" s="21">
        <f t="shared" si="24"/>
        <v>3</v>
      </c>
      <c r="R160" s="21">
        <f t="shared" si="24"/>
        <v>2</v>
      </c>
      <c r="S160" s="21">
        <f t="shared" si="24"/>
        <v>2</v>
      </c>
      <c r="T160" s="21">
        <f t="shared" si="24"/>
        <v>2</v>
      </c>
      <c r="U160" s="21">
        <f t="shared" si="24"/>
        <v>2</v>
      </c>
      <c r="V160" s="21">
        <f t="shared" si="24"/>
        <v>1</v>
      </c>
      <c r="W160" s="21">
        <f t="shared" si="21"/>
        <v>1</v>
      </c>
    </row>
    <row r="161" spans="1:23" ht="16.3" thickTop="1" thickBot="1" x14ac:dyDescent="0.3">
      <c r="A161" s="20" t="s">
        <v>456</v>
      </c>
      <c r="B161" s="20" t="s">
        <v>465</v>
      </c>
      <c r="C161" s="20" t="s">
        <v>466</v>
      </c>
      <c r="D161" s="10">
        <f t="shared" si="20"/>
        <v>3</v>
      </c>
      <c r="E161" s="35">
        <f t="shared" si="19"/>
        <v>2.8</v>
      </c>
      <c r="F161" s="21">
        <f>IFERROR(VLOOKUP(Health!$C161, 'All Indicators - Breakdown'!$C:$GQ, F$1, FALSE), " ")</f>
        <v>3</v>
      </c>
      <c r="G161" s="21">
        <f>IFERROR(VLOOKUP(Health!$C161, 'All Indicators - Breakdown'!$C:$GQ, G$1, FALSE), " ")</f>
        <v>2</v>
      </c>
      <c r="H161" s="21">
        <f>IFERROR(VLOOKUP(Health!$C161, 'All Indicators - Breakdown'!$C:$GQ, H$1, FALSE), " ")</f>
        <v>2</v>
      </c>
      <c r="I161" s="21">
        <f>IFERROR(VLOOKUP(Health!$C161, 'All Indicators - Breakdown'!$C:$GQ, I$1, FALSE), " ")</f>
        <v>2</v>
      </c>
      <c r="J161" s="21">
        <f>IFERROR(VLOOKUP(Health!$C161, 'All Indicators - Breakdown'!$C:$GQ, J$1, FALSE), " ")</f>
        <v>2</v>
      </c>
      <c r="K161" s="21">
        <f>IFERROR(VLOOKUP(Health!$C161, 'All Indicators - Breakdown'!$C:$GQ, K$1, FALSE), " ")</f>
        <v>3</v>
      </c>
      <c r="L161" s="21">
        <f>IFERROR(VLOOKUP(Health!$C161, 'All Indicators - Breakdown'!$C:$GQ, L$1, FALSE), " ")</f>
        <v>1</v>
      </c>
      <c r="M161" s="21">
        <f>IFERROR(VLOOKUP($C161, 'All Indicators - Breakdown'!$C:$HE, M$1, FALSE), " ")</f>
        <v>3</v>
      </c>
      <c r="N161" s="21">
        <f>IFERROR(VLOOKUP($C161, 'All Indicators - Breakdown'!$C:$IU, N$1, FALSE), " ")</f>
        <v>1</v>
      </c>
      <c r="O161" s="21">
        <f t="shared" si="24"/>
        <v>3</v>
      </c>
      <c r="P161" s="21">
        <f t="shared" si="24"/>
        <v>3</v>
      </c>
      <c r="Q161" s="21">
        <f t="shared" si="24"/>
        <v>3</v>
      </c>
      <c r="R161" s="21">
        <f t="shared" si="24"/>
        <v>2</v>
      </c>
      <c r="S161" s="21">
        <f t="shared" si="24"/>
        <v>2</v>
      </c>
      <c r="T161" s="21">
        <f t="shared" si="24"/>
        <v>2</v>
      </c>
      <c r="U161" s="21">
        <f t="shared" si="24"/>
        <v>2</v>
      </c>
      <c r="V161" s="21">
        <f t="shared" si="24"/>
        <v>1</v>
      </c>
      <c r="W161" s="21">
        <f t="shared" si="21"/>
        <v>1</v>
      </c>
    </row>
    <row r="162" spans="1:23" ht="16.3" thickTop="1" thickBot="1" x14ac:dyDescent="0.3">
      <c r="A162" s="20" t="s">
        <v>456</v>
      </c>
      <c r="B162" s="20" t="s">
        <v>467</v>
      </c>
      <c r="C162" s="20" t="s">
        <v>468</v>
      </c>
      <c r="D162" s="10">
        <f t="shared" si="20"/>
        <v>3</v>
      </c>
      <c r="E162" s="35">
        <f t="shared" si="19"/>
        <v>3</v>
      </c>
      <c r="F162" s="21">
        <f>IFERROR(VLOOKUP(Health!$C162, 'All Indicators - Breakdown'!$C:$GQ, F$1, FALSE), " ")</f>
        <v>3</v>
      </c>
      <c r="G162" s="21">
        <f>IFERROR(VLOOKUP(Health!$C162, 'All Indicators - Breakdown'!$C:$GQ, G$1, FALSE), " ")</f>
        <v>2</v>
      </c>
      <c r="H162" s="21">
        <f>IFERROR(VLOOKUP(Health!$C162, 'All Indicators - Breakdown'!$C:$GQ, H$1, FALSE), " ")</f>
        <v>2</v>
      </c>
      <c r="I162" s="21">
        <f>IFERROR(VLOOKUP(Health!$C162, 'All Indicators - Breakdown'!$C:$GQ, I$1, FALSE), " ")</f>
        <v>2</v>
      </c>
      <c r="J162" s="21">
        <f>IFERROR(VLOOKUP(Health!$C162, 'All Indicators - Breakdown'!$C:$GQ, J$1, FALSE), " ")</f>
        <v>3</v>
      </c>
      <c r="K162" s="21">
        <f>IFERROR(VLOOKUP(Health!$C162, 'All Indicators - Breakdown'!$C:$GQ, K$1, FALSE), " ")</f>
        <v>3</v>
      </c>
      <c r="L162" s="21">
        <f>IFERROR(VLOOKUP(Health!$C162, 'All Indicators - Breakdown'!$C:$GQ, L$1, FALSE), " ")</f>
        <v>1</v>
      </c>
      <c r="M162" s="21">
        <f>IFERROR(VLOOKUP($C162, 'All Indicators - Breakdown'!$C:$HE, M$1, FALSE), " ")</f>
        <v>3</v>
      </c>
      <c r="N162" s="21">
        <f>IFERROR(VLOOKUP($C162, 'All Indicators - Breakdown'!$C:$IU, N$1, FALSE), " ")</f>
        <v>1</v>
      </c>
      <c r="O162" s="21">
        <f t="shared" si="24"/>
        <v>3</v>
      </c>
      <c r="P162" s="21">
        <f t="shared" si="24"/>
        <v>3</v>
      </c>
      <c r="Q162" s="21">
        <f t="shared" si="24"/>
        <v>3</v>
      </c>
      <c r="R162" s="21">
        <f t="shared" si="24"/>
        <v>3</v>
      </c>
      <c r="S162" s="21">
        <f t="shared" si="24"/>
        <v>2</v>
      </c>
      <c r="T162" s="21">
        <f t="shared" si="24"/>
        <v>2</v>
      </c>
      <c r="U162" s="21">
        <f t="shared" si="24"/>
        <v>2</v>
      </c>
      <c r="V162" s="21">
        <f t="shared" si="24"/>
        <v>1</v>
      </c>
      <c r="W162" s="21">
        <f t="shared" si="21"/>
        <v>1</v>
      </c>
    </row>
    <row r="163" spans="1:23" ht="16.3" thickTop="1" thickBot="1" x14ac:dyDescent="0.3">
      <c r="A163" s="20" t="s">
        <v>456</v>
      </c>
      <c r="B163" s="20" t="s">
        <v>469</v>
      </c>
      <c r="C163" s="20" t="s">
        <v>470</v>
      </c>
      <c r="D163" s="10">
        <f t="shared" si="20"/>
        <v>3</v>
      </c>
      <c r="E163" s="35">
        <f t="shared" si="19"/>
        <v>2.8</v>
      </c>
      <c r="F163" s="21">
        <f>IFERROR(VLOOKUP(Health!$C163, 'All Indicators - Breakdown'!$C:$GQ, F$1, FALSE), " ")</f>
        <v>3</v>
      </c>
      <c r="G163" s="21">
        <f>IFERROR(VLOOKUP(Health!$C163, 'All Indicators - Breakdown'!$C:$GQ, G$1, FALSE), " ")</f>
        <v>2</v>
      </c>
      <c r="H163" s="21">
        <f>IFERROR(VLOOKUP(Health!$C163, 'All Indicators - Breakdown'!$C:$GQ, H$1, FALSE), " ")</f>
        <v>2</v>
      </c>
      <c r="I163" s="21">
        <f>IFERROR(VLOOKUP(Health!$C163, 'All Indicators - Breakdown'!$C:$GQ, I$1, FALSE), " ")</f>
        <v>2</v>
      </c>
      <c r="J163" s="21">
        <f>IFERROR(VLOOKUP(Health!$C163, 'All Indicators - Breakdown'!$C:$GQ, J$1, FALSE), " ")</f>
        <v>2</v>
      </c>
      <c r="K163" s="21">
        <f>IFERROR(VLOOKUP(Health!$C163, 'All Indicators - Breakdown'!$C:$GQ, K$1, FALSE), " ")</f>
        <v>3</v>
      </c>
      <c r="L163" s="21">
        <f>IFERROR(VLOOKUP(Health!$C163, 'All Indicators - Breakdown'!$C:$GQ, L$1, FALSE), " ")</f>
        <v>1</v>
      </c>
      <c r="M163" s="21">
        <f>IFERROR(VLOOKUP($C163, 'All Indicators - Breakdown'!$C:$HE, M$1, FALSE), " ")</f>
        <v>3</v>
      </c>
      <c r="N163" s="21">
        <f>IFERROR(VLOOKUP($C163, 'All Indicators - Breakdown'!$C:$IU, N$1, FALSE), " ")</f>
        <v>1</v>
      </c>
      <c r="O163" s="21">
        <f t="shared" si="24"/>
        <v>3</v>
      </c>
      <c r="P163" s="21">
        <f t="shared" si="24"/>
        <v>3</v>
      </c>
      <c r="Q163" s="21">
        <f t="shared" si="24"/>
        <v>3</v>
      </c>
      <c r="R163" s="21">
        <f t="shared" si="24"/>
        <v>2</v>
      </c>
      <c r="S163" s="21">
        <f t="shared" si="24"/>
        <v>2</v>
      </c>
      <c r="T163" s="21">
        <f t="shared" si="24"/>
        <v>2</v>
      </c>
      <c r="U163" s="21">
        <f t="shared" si="24"/>
        <v>2</v>
      </c>
      <c r="V163" s="21">
        <f t="shared" si="24"/>
        <v>1</v>
      </c>
      <c r="W163" s="21">
        <f t="shared" si="21"/>
        <v>1</v>
      </c>
    </row>
    <row r="164" spans="1:23" ht="16.3" thickTop="1" thickBot="1" x14ac:dyDescent="0.3">
      <c r="A164" s="20" t="s">
        <v>456</v>
      </c>
      <c r="B164" s="20" t="s">
        <v>471</v>
      </c>
      <c r="C164" s="20" t="s">
        <v>472</v>
      </c>
      <c r="D164" s="10">
        <f t="shared" si="20"/>
        <v>3</v>
      </c>
      <c r="E164" s="35">
        <f t="shared" si="19"/>
        <v>3.3</v>
      </c>
      <c r="F164" s="21">
        <f>IFERROR(VLOOKUP(Health!$C164, 'All Indicators - Breakdown'!$C:$GQ, F$1, FALSE), " ")</f>
        <v>2</v>
      </c>
      <c r="G164" s="21">
        <f>IFERROR(VLOOKUP(Health!$C164, 'All Indicators - Breakdown'!$C:$GQ, G$1, FALSE), " ")</f>
        <v>1</v>
      </c>
      <c r="H164" s="21">
        <f>IFERROR(VLOOKUP(Health!$C164, 'All Indicators - Breakdown'!$C:$GQ, H$1, FALSE), " ")</f>
        <v>1</v>
      </c>
      <c r="I164" s="21">
        <f>IFERROR(VLOOKUP(Health!$C164, 'All Indicators - Breakdown'!$C:$GQ, I$1, FALSE), " ")</f>
        <v>2</v>
      </c>
      <c r="J164" s="21">
        <f>IFERROR(VLOOKUP(Health!$C164, 'All Indicators - Breakdown'!$C:$GQ, J$1, FALSE), " ")</f>
        <v>5</v>
      </c>
      <c r="K164" s="21">
        <f>IFERROR(VLOOKUP(Health!$C164, 'All Indicators - Breakdown'!$C:$GQ, K$1, FALSE), " ")</f>
        <v>3</v>
      </c>
      <c r="L164" s="21">
        <f>IFERROR(VLOOKUP(Health!$C164, 'All Indicators - Breakdown'!$C:$GQ, L$1, FALSE), " ")</f>
        <v>1</v>
      </c>
      <c r="M164" s="21">
        <f>IFERROR(VLOOKUP($C164, 'All Indicators - Breakdown'!$C:$HE, M$1, FALSE), " ")</f>
        <v>3</v>
      </c>
      <c r="N164" s="21">
        <f>IFERROR(VLOOKUP($C164, 'All Indicators - Breakdown'!$C:$IU, N$1, FALSE), " ")</f>
        <v>1</v>
      </c>
      <c r="O164" s="21">
        <f t="shared" ref="O164:V173" si="25">LARGE($F164:$N164,O$1)</f>
        <v>5</v>
      </c>
      <c r="P164" s="21">
        <f t="shared" si="25"/>
        <v>3</v>
      </c>
      <c r="Q164" s="21">
        <f t="shared" si="25"/>
        <v>3</v>
      </c>
      <c r="R164" s="21">
        <f t="shared" si="25"/>
        <v>2</v>
      </c>
      <c r="S164" s="21">
        <f t="shared" si="25"/>
        <v>2</v>
      </c>
      <c r="T164" s="21">
        <f t="shared" si="25"/>
        <v>1</v>
      </c>
      <c r="U164" s="21">
        <f t="shared" si="25"/>
        <v>1</v>
      </c>
      <c r="V164" s="21">
        <f t="shared" si="25"/>
        <v>1</v>
      </c>
      <c r="W164" s="21">
        <f t="shared" si="21"/>
        <v>1</v>
      </c>
    </row>
    <row r="165" spans="1:23" ht="16.3" thickTop="1" thickBot="1" x14ac:dyDescent="0.3">
      <c r="A165" s="20" t="s">
        <v>456</v>
      </c>
      <c r="B165" s="20" t="s">
        <v>473</v>
      </c>
      <c r="C165" s="20" t="s">
        <v>474</v>
      </c>
      <c r="D165" s="10">
        <f t="shared" si="20"/>
        <v>3</v>
      </c>
      <c r="E165" s="35">
        <f t="shared" si="19"/>
        <v>2.8</v>
      </c>
      <c r="F165" s="21">
        <f>IFERROR(VLOOKUP(Health!$C165, 'All Indicators - Breakdown'!$C:$GQ, F$1, FALSE), " ")</f>
        <v>3</v>
      </c>
      <c r="G165" s="21">
        <f>IFERROR(VLOOKUP(Health!$C165, 'All Indicators - Breakdown'!$C:$GQ, G$1, FALSE), " ")</f>
        <v>2</v>
      </c>
      <c r="H165" s="21">
        <f>IFERROR(VLOOKUP(Health!$C165, 'All Indicators - Breakdown'!$C:$GQ, H$1, FALSE), " ")</f>
        <v>2</v>
      </c>
      <c r="I165" s="21">
        <f>IFERROR(VLOOKUP(Health!$C165, 'All Indicators - Breakdown'!$C:$GQ, I$1, FALSE), " ")</f>
        <v>2</v>
      </c>
      <c r="J165" s="21">
        <f>IFERROR(VLOOKUP(Health!$C165, 'All Indicators - Breakdown'!$C:$GQ, J$1, FALSE), " ")</f>
        <v>2</v>
      </c>
      <c r="K165" s="21">
        <f>IFERROR(VLOOKUP(Health!$C165, 'All Indicators - Breakdown'!$C:$GQ, K$1, FALSE), " ")</f>
        <v>3</v>
      </c>
      <c r="L165" s="21">
        <f>IFERROR(VLOOKUP(Health!$C165, 'All Indicators - Breakdown'!$C:$GQ, L$1, FALSE), " ")</f>
        <v>1</v>
      </c>
      <c r="M165" s="21">
        <f>IFERROR(VLOOKUP($C165, 'All Indicators - Breakdown'!$C:$HE, M$1, FALSE), " ")</f>
        <v>3</v>
      </c>
      <c r="N165" s="21">
        <f>IFERROR(VLOOKUP($C165, 'All Indicators - Breakdown'!$C:$IU, N$1, FALSE), " ")</f>
        <v>1</v>
      </c>
      <c r="O165" s="21">
        <f t="shared" si="25"/>
        <v>3</v>
      </c>
      <c r="P165" s="21">
        <f t="shared" si="25"/>
        <v>3</v>
      </c>
      <c r="Q165" s="21">
        <f t="shared" si="25"/>
        <v>3</v>
      </c>
      <c r="R165" s="21">
        <f t="shared" si="25"/>
        <v>2</v>
      </c>
      <c r="S165" s="21">
        <f t="shared" si="25"/>
        <v>2</v>
      </c>
      <c r="T165" s="21">
        <f t="shared" si="25"/>
        <v>2</v>
      </c>
      <c r="U165" s="21">
        <f t="shared" si="25"/>
        <v>2</v>
      </c>
      <c r="V165" s="21">
        <f t="shared" si="25"/>
        <v>1</v>
      </c>
      <c r="W165" s="21">
        <f t="shared" si="21"/>
        <v>1</v>
      </c>
    </row>
    <row r="166" spans="1:23" ht="16.3" thickTop="1" thickBot="1" x14ac:dyDescent="0.3">
      <c r="A166" s="20" t="s">
        <v>456</v>
      </c>
      <c r="B166" s="20" t="s">
        <v>475</v>
      </c>
      <c r="C166" s="20" t="s">
        <v>476</v>
      </c>
      <c r="D166" s="10">
        <f t="shared" si="20"/>
        <v>3</v>
      </c>
      <c r="E166" s="35">
        <f t="shared" si="19"/>
        <v>2.8</v>
      </c>
      <c r="F166" s="21">
        <f>IFERROR(VLOOKUP(Health!$C166, 'All Indicators - Breakdown'!$C:$GQ, F$1, FALSE), " ")</f>
        <v>3</v>
      </c>
      <c r="G166" s="21">
        <f>IFERROR(VLOOKUP(Health!$C166, 'All Indicators - Breakdown'!$C:$GQ, G$1, FALSE), " ")</f>
        <v>2</v>
      </c>
      <c r="H166" s="21">
        <f>IFERROR(VLOOKUP(Health!$C166, 'All Indicators - Breakdown'!$C:$GQ, H$1, FALSE), " ")</f>
        <v>2</v>
      </c>
      <c r="I166" s="21">
        <f>IFERROR(VLOOKUP(Health!$C166, 'All Indicators - Breakdown'!$C:$GQ, I$1, FALSE), " ")</f>
        <v>2</v>
      </c>
      <c r="J166" s="21">
        <f>IFERROR(VLOOKUP(Health!$C166, 'All Indicators - Breakdown'!$C:$GQ, J$1, FALSE), " ")</f>
        <v>2</v>
      </c>
      <c r="K166" s="21">
        <f>IFERROR(VLOOKUP(Health!$C166, 'All Indicators - Breakdown'!$C:$GQ, K$1, FALSE), " ")</f>
        <v>3</v>
      </c>
      <c r="L166" s="21">
        <f>IFERROR(VLOOKUP(Health!$C166, 'All Indicators - Breakdown'!$C:$GQ, L$1, FALSE), " ")</f>
        <v>1</v>
      </c>
      <c r="M166" s="21">
        <f>IFERROR(VLOOKUP($C166, 'All Indicators - Breakdown'!$C:$HE, M$1, FALSE), " ")</f>
        <v>3</v>
      </c>
      <c r="N166" s="21">
        <f>IFERROR(VLOOKUP($C166, 'All Indicators - Breakdown'!$C:$IU, N$1, FALSE), " ")</f>
        <v>1</v>
      </c>
      <c r="O166" s="21">
        <f t="shared" si="25"/>
        <v>3</v>
      </c>
      <c r="P166" s="21">
        <f t="shared" si="25"/>
        <v>3</v>
      </c>
      <c r="Q166" s="21">
        <f t="shared" si="25"/>
        <v>3</v>
      </c>
      <c r="R166" s="21">
        <f t="shared" si="25"/>
        <v>2</v>
      </c>
      <c r="S166" s="21">
        <f t="shared" si="25"/>
        <v>2</v>
      </c>
      <c r="T166" s="21">
        <f t="shared" si="25"/>
        <v>2</v>
      </c>
      <c r="U166" s="21">
        <f t="shared" si="25"/>
        <v>2</v>
      </c>
      <c r="V166" s="21">
        <f t="shared" si="25"/>
        <v>1</v>
      </c>
      <c r="W166" s="21">
        <f t="shared" si="21"/>
        <v>1</v>
      </c>
    </row>
    <row r="167" spans="1:23" ht="16.3" thickTop="1" thickBot="1" x14ac:dyDescent="0.3">
      <c r="A167" s="20" t="s">
        <v>456</v>
      </c>
      <c r="B167" s="20" t="s">
        <v>477</v>
      </c>
      <c r="C167" s="20" t="s">
        <v>478</v>
      </c>
      <c r="D167" s="10">
        <f t="shared" si="20"/>
        <v>3</v>
      </c>
      <c r="E167" s="35">
        <f t="shared" si="19"/>
        <v>3</v>
      </c>
      <c r="F167" s="21">
        <f>IFERROR(VLOOKUP(Health!$C167, 'All Indicators - Breakdown'!$C:$GQ, F$1, FALSE), " ")</f>
        <v>2</v>
      </c>
      <c r="G167" s="21">
        <f>IFERROR(VLOOKUP(Health!$C167, 'All Indicators - Breakdown'!$C:$GQ, G$1, FALSE), " ")</f>
        <v>2</v>
      </c>
      <c r="H167" s="21">
        <f>IFERROR(VLOOKUP(Health!$C167, 'All Indicators - Breakdown'!$C:$GQ, H$1, FALSE), " ")</f>
        <v>1</v>
      </c>
      <c r="I167" s="21">
        <f>IFERROR(VLOOKUP(Health!$C167, 'All Indicators - Breakdown'!$C:$GQ, I$1, FALSE), " ")</f>
        <v>2</v>
      </c>
      <c r="J167" s="21">
        <f>IFERROR(VLOOKUP(Health!$C167, 'All Indicators - Breakdown'!$C:$GQ, J$1, FALSE), " ")</f>
        <v>4</v>
      </c>
      <c r="K167" s="21">
        <f>IFERROR(VLOOKUP(Health!$C167, 'All Indicators - Breakdown'!$C:$GQ, K$1, FALSE), " ")</f>
        <v>3</v>
      </c>
      <c r="L167" s="21">
        <f>IFERROR(VLOOKUP(Health!$C167, 'All Indicators - Breakdown'!$C:$GQ, L$1, FALSE), " ")</f>
        <v>2</v>
      </c>
      <c r="M167" s="21">
        <f>IFERROR(VLOOKUP($C167, 'All Indicators - Breakdown'!$C:$HE, M$1, FALSE), " ")</f>
        <v>3</v>
      </c>
      <c r="N167" s="21">
        <f>IFERROR(VLOOKUP($C167, 'All Indicators - Breakdown'!$C:$IU, N$1, FALSE), " ")</f>
        <v>1</v>
      </c>
      <c r="O167" s="21">
        <f t="shared" si="25"/>
        <v>4</v>
      </c>
      <c r="P167" s="21">
        <f t="shared" si="25"/>
        <v>3</v>
      </c>
      <c r="Q167" s="21">
        <f t="shared" si="25"/>
        <v>3</v>
      </c>
      <c r="R167" s="21">
        <f t="shared" si="25"/>
        <v>2</v>
      </c>
      <c r="S167" s="21">
        <f t="shared" si="25"/>
        <v>2</v>
      </c>
      <c r="T167" s="21">
        <f t="shared" si="25"/>
        <v>2</v>
      </c>
      <c r="U167" s="21">
        <f t="shared" si="25"/>
        <v>2</v>
      </c>
      <c r="V167" s="21">
        <f t="shared" si="25"/>
        <v>1</v>
      </c>
      <c r="W167" s="21">
        <f t="shared" si="21"/>
        <v>1</v>
      </c>
    </row>
    <row r="168" spans="1:23" ht="16.3" thickTop="1" thickBot="1" x14ac:dyDescent="0.3">
      <c r="A168" s="20" t="s">
        <v>456</v>
      </c>
      <c r="B168" s="20" t="s">
        <v>479</v>
      </c>
      <c r="C168" s="20" t="s">
        <v>480</v>
      </c>
      <c r="D168" s="10">
        <f t="shared" si="20"/>
        <v>3</v>
      </c>
      <c r="E168" s="35">
        <f t="shared" si="19"/>
        <v>3</v>
      </c>
      <c r="F168" s="21">
        <f>IFERROR(VLOOKUP(Health!$C168, 'All Indicators - Breakdown'!$C:$GQ, F$1, FALSE), " ")</f>
        <v>2</v>
      </c>
      <c r="G168" s="21">
        <f>IFERROR(VLOOKUP(Health!$C168, 'All Indicators - Breakdown'!$C:$GQ, G$1, FALSE), " ")</f>
        <v>1</v>
      </c>
      <c r="H168" s="21">
        <f>IFERROR(VLOOKUP(Health!$C168, 'All Indicators - Breakdown'!$C:$GQ, H$1, FALSE), " ")</f>
        <v>1</v>
      </c>
      <c r="I168" s="21">
        <f>IFERROR(VLOOKUP(Health!$C168, 'All Indicators - Breakdown'!$C:$GQ, I$1, FALSE), " ")</f>
        <v>2</v>
      </c>
      <c r="J168" s="21">
        <f>IFERROR(VLOOKUP(Health!$C168, 'All Indicators - Breakdown'!$C:$GQ, J$1, FALSE), " ")</f>
        <v>4</v>
      </c>
      <c r="K168" s="21">
        <f>IFERROR(VLOOKUP(Health!$C168, 'All Indicators - Breakdown'!$C:$GQ, K$1, FALSE), " ")</f>
        <v>3</v>
      </c>
      <c r="L168" s="21">
        <f>IFERROR(VLOOKUP(Health!$C168, 'All Indicators - Breakdown'!$C:$GQ, L$1, FALSE), " ")</f>
        <v>2</v>
      </c>
      <c r="M168" s="21">
        <f>IFERROR(VLOOKUP($C168, 'All Indicators - Breakdown'!$C:$HE, M$1, FALSE), " ")</f>
        <v>3</v>
      </c>
      <c r="N168" s="21">
        <f>IFERROR(VLOOKUP($C168, 'All Indicators - Breakdown'!$C:$IU, N$1, FALSE), " ")</f>
        <v>1</v>
      </c>
      <c r="O168" s="21">
        <f t="shared" si="25"/>
        <v>4</v>
      </c>
      <c r="P168" s="21">
        <f t="shared" si="25"/>
        <v>3</v>
      </c>
      <c r="Q168" s="21">
        <f t="shared" si="25"/>
        <v>3</v>
      </c>
      <c r="R168" s="21">
        <f t="shared" si="25"/>
        <v>2</v>
      </c>
      <c r="S168" s="21">
        <f t="shared" si="25"/>
        <v>2</v>
      </c>
      <c r="T168" s="21">
        <f t="shared" si="25"/>
        <v>2</v>
      </c>
      <c r="U168" s="21">
        <f t="shared" si="25"/>
        <v>1</v>
      </c>
      <c r="V168" s="21">
        <f t="shared" si="25"/>
        <v>1</v>
      </c>
      <c r="W168" s="21">
        <f t="shared" si="21"/>
        <v>1</v>
      </c>
    </row>
    <row r="169" spans="1:23" ht="16.3" thickTop="1" thickBot="1" x14ac:dyDescent="0.3">
      <c r="A169" s="20" t="s">
        <v>456</v>
      </c>
      <c r="B169" s="20" t="s">
        <v>481</v>
      </c>
      <c r="C169" s="20" t="s">
        <v>482</v>
      </c>
      <c r="D169" s="10">
        <f t="shared" si="20"/>
        <v>3</v>
      </c>
      <c r="E169" s="35">
        <f t="shared" si="19"/>
        <v>3</v>
      </c>
      <c r="F169" s="21">
        <f>IFERROR(VLOOKUP(Health!$C169, 'All Indicators - Breakdown'!$C:$GQ, F$1, FALSE), " ")</f>
        <v>2</v>
      </c>
      <c r="G169" s="21">
        <f>IFERROR(VLOOKUP(Health!$C169, 'All Indicators - Breakdown'!$C:$GQ, G$1, FALSE), " ")</f>
        <v>1</v>
      </c>
      <c r="H169" s="21">
        <f>IFERROR(VLOOKUP(Health!$C169, 'All Indicators - Breakdown'!$C:$GQ, H$1, FALSE), " ")</f>
        <v>1</v>
      </c>
      <c r="I169" s="21">
        <f>IFERROR(VLOOKUP(Health!$C169, 'All Indicators - Breakdown'!$C:$GQ, I$1, FALSE), " ")</f>
        <v>2</v>
      </c>
      <c r="J169" s="21">
        <f>IFERROR(VLOOKUP(Health!$C169, 'All Indicators - Breakdown'!$C:$GQ, J$1, FALSE), " ")</f>
        <v>4</v>
      </c>
      <c r="K169" s="21">
        <f>IFERROR(VLOOKUP(Health!$C169, 'All Indicators - Breakdown'!$C:$GQ, K$1, FALSE), " ")</f>
        <v>3</v>
      </c>
      <c r="L169" s="21">
        <f>IFERROR(VLOOKUP(Health!$C169, 'All Indicators - Breakdown'!$C:$GQ, L$1, FALSE), " ")</f>
        <v>2</v>
      </c>
      <c r="M169" s="21">
        <f>IFERROR(VLOOKUP($C169, 'All Indicators - Breakdown'!$C:$HE, M$1, FALSE), " ")</f>
        <v>3</v>
      </c>
      <c r="N169" s="21">
        <f>IFERROR(VLOOKUP($C169, 'All Indicators - Breakdown'!$C:$IU, N$1, FALSE), " ")</f>
        <v>1</v>
      </c>
      <c r="O169" s="21">
        <f t="shared" si="25"/>
        <v>4</v>
      </c>
      <c r="P169" s="21">
        <f t="shared" si="25"/>
        <v>3</v>
      </c>
      <c r="Q169" s="21">
        <f t="shared" si="25"/>
        <v>3</v>
      </c>
      <c r="R169" s="21">
        <f t="shared" si="25"/>
        <v>2</v>
      </c>
      <c r="S169" s="21">
        <f t="shared" si="25"/>
        <v>2</v>
      </c>
      <c r="T169" s="21">
        <f t="shared" si="25"/>
        <v>2</v>
      </c>
      <c r="U169" s="21">
        <f t="shared" si="25"/>
        <v>1</v>
      </c>
      <c r="V169" s="21">
        <f t="shared" si="25"/>
        <v>1</v>
      </c>
      <c r="W169" s="21">
        <f t="shared" si="21"/>
        <v>1</v>
      </c>
    </row>
    <row r="170" spans="1:23" ht="16.3" thickTop="1" thickBot="1" x14ac:dyDescent="0.3">
      <c r="A170" s="20" t="s">
        <v>483</v>
      </c>
      <c r="B170" s="20" t="s">
        <v>484</v>
      </c>
      <c r="C170" s="20" t="s">
        <v>485</v>
      </c>
      <c r="D170" s="10">
        <f t="shared" si="20"/>
        <v>3</v>
      </c>
      <c r="E170" s="35">
        <f t="shared" si="19"/>
        <v>2.8</v>
      </c>
      <c r="F170" s="21">
        <f>IFERROR(VLOOKUP(Health!$C170, 'All Indicators - Breakdown'!$C:$GQ, F$1, FALSE), " ")</f>
        <v>3</v>
      </c>
      <c r="G170" s="21">
        <f>IFERROR(VLOOKUP(Health!$C170, 'All Indicators - Breakdown'!$C:$GQ, G$1, FALSE), " ")</f>
        <v>2</v>
      </c>
      <c r="H170" s="21">
        <f>IFERROR(VLOOKUP(Health!$C170, 'All Indicators - Breakdown'!$C:$GQ, H$1, FALSE), " ")</f>
        <v>1</v>
      </c>
      <c r="I170" s="21">
        <f>IFERROR(VLOOKUP(Health!$C170, 'All Indicators - Breakdown'!$C:$GQ, I$1, FALSE), " ")</f>
        <v>2</v>
      </c>
      <c r="J170" s="21">
        <f>IFERROR(VLOOKUP(Health!$C170, 'All Indicators - Breakdown'!$C:$GQ, J$1, FALSE), " ")</f>
        <v>3</v>
      </c>
      <c r="K170" s="21">
        <f>IFERROR(VLOOKUP(Health!$C170, 'All Indicators - Breakdown'!$C:$GQ, K$1, FALSE), " ")</f>
        <v>3</v>
      </c>
      <c r="L170" s="21">
        <f>IFERROR(VLOOKUP(Health!$C170, 'All Indicators - Breakdown'!$C:$GQ, L$1, FALSE), " ")</f>
        <v>1</v>
      </c>
      <c r="M170" s="21">
        <f>IFERROR(VLOOKUP($C170, 'All Indicators - Breakdown'!$C:$HE, M$1, FALSE), " ")</f>
        <v>2</v>
      </c>
      <c r="N170" s="21">
        <f>IFERROR(VLOOKUP($C170, 'All Indicators - Breakdown'!$C:$IU, N$1, FALSE), " ")</f>
        <v>1</v>
      </c>
      <c r="O170" s="21">
        <f t="shared" si="25"/>
        <v>3</v>
      </c>
      <c r="P170" s="21">
        <f t="shared" si="25"/>
        <v>3</v>
      </c>
      <c r="Q170" s="21">
        <f t="shared" si="25"/>
        <v>3</v>
      </c>
      <c r="R170" s="21">
        <f t="shared" si="25"/>
        <v>2</v>
      </c>
      <c r="S170" s="21">
        <f t="shared" si="25"/>
        <v>2</v>
      </c>
      <c r="T170" s="21">
        <f t="shared" si="25"/>
        <v>2</v>
      </c>
      <c r="U170" s="21">
        <f t="shared" si="25"/>
        <v>1</v>
      </c>
      <c r="V170" s="21">
        <f t="shared" si="25"/>
        <v>1</v>
      </c>
      <c r="W170" s="21">
        <f t="shared" si="21"/>
        <v>1</v>
      </c>
    </row>
    <row r="171" spans="1:23" ht="16.3" thickTop="1" thickBot="1" x14ac:dyDescent="0.3">
      <c r="A171" s="20" t="s">
        <v>483</v>
      </c>
      <c r="B171" s="20" t="s">
        <v>486</v>
      </c>
      <c r="C171" s="20" t="s">
        <v>487</v>
      </c>
      <c r="D171" s="10">
        <f t="shared" si="20"/>
        <v>3</v>
      </c>
      <c r="E171" s="35">
        <f t="shared" si="19"/>
        <v>2.8</v>
      </c>
      <c r="F171" s="21">
        <f>IFERROR(VLOOKUP(Health!$C171, 'All Indicators - Breakdown'!$C:$GQ, F$1, FALSE), " ")</f>
        <v>3</v>
      </c>
      <c r="G171" s="21">
        <f>IFERROR(VLOOKUP(Health!$C171, 'All Indicators - Breakdown'!$C:$GQ, G$1, FALSE), " ")</f>
        <v>1</v>
      </c>
      <c r="H171" s="21">
        <f>IFERROR(VLOOKUP(Health!$C171, 'All Indicators - Breakdown'!$C:$GQ, H$1, FALSE), " ")</f>
        <v>3</v>
      </c>
      <c r="I171" s="21">
        <f>IFERROR(VLOOKUP(Health!$C171, 'All Indicators - Breakdown'!$C:$GQ, I$1, FALSE), " ")</f>
        <v>2</v>
      </c>
      <c r="J171" s="21">
        <f>IFERROR(VLOOKUP(Health!$C171, 'All Indicators - Breakdown'!$C:$GQ, J$1, FALSE), " ")</f>
        <v>2</v>
      </c>
      <c r="K171" s="21">
        <f>IFERROR(VLOOKUP(Health!$C171, 'All Indicators - Breakdown'!$C:$GQ, K$1, FALSE), " ")</f>
        <v>3</v>
      </c>
      <c r="L171" s="21">
        <f>IFERROR(VLOOKUP(Health!$C171, 'All Indicators - Breakdown'!$C:$GQ, L$1, FALSE), " ")</f>
        <v>1</v>
      </c>
      <c r="M171" s="21">
        <f>IFERROR(VLOOKUP($C171, 'All Indicators - Breakdown'!$C:$HE, M$1, FALSE), " ")</f>
        <v>2</v>
      </c>
      <c r="N171" s="21">
        <f>IFERROR(VLOOKUP($C171, 'All Indicators - Breakdown'!$C:$IU, N$1, FALSE), " ")</f>
        <v>1</v>
      </c>
      <c r="O171" s="21">
        <f t="shared" si="25"/>
        <v>3</v>
      </c>
      <c r="P171" s="21">
        <f t="shared" si="25"/>
        <v>3</v>
      </c>
      <c r="Q171" s="21">
        <f t="shared" si="25"/>
        <v>3</v>
      </c>
      <c r="R171" s="21">
        <f t="shared" si="25"/>
        <v>2</v>
      </c>
      <c r="S171" s="21">
        <f t="shared" si="25"/>
        <v>2</v>
      </c>
      <c r="T171" s="21">
        <f t="shared" si="25"/>
        <v>2</v>
      </c>
      <c r="U171" s="21">
        <f t="shared" si="25"/>
        <v>1</v>
      </c>
      <c r="V171" s="21">
        <f t="shared" si="25"/>
        <v>1</v>
      </c>
      <c r="W171" s="21">
        <f t="shared" si="21"/>
        <v>1</v>
      </c>
    </row>
    <row r="172" spans="1:23" ht="16.3" thickTop="1" thickBot="1" x14ac:dyDescent="0.3">
      <c r="A172" s="20" t="s">
        <v>483</v>
      </c>
      <c r="B172" s="20" t="s">
        <v>488</v>
      </c>
      <c r="C172" s="20" t="s">
        <v>489</v>
      </c>
      <c r="D172" s="10">
        <f t="shared" si="20"/>
        <v>3</v>
      </c>
      <c r="E172" s="35">
        <f t="shared" si="19"/>
        <v>2.5</v>
      </c>
      <c r="F172" s="21">
        <f>IFERROR(VLOOKUP(Health!$C172, 'All Indicators - Breakdown'!$C:$GQ, F$1, FALSE), " ")</f>
        <v>3</v>
      </c>
      <c r="G172" s="21">
        <f>IFERROR(VLOOKUP(Health!$C172, 'All Indicators - Breakdown'!$C:$GQ, G$1, FALSE), " ")</f>
        <v>1</v>
      </c>
      <c r="H172" s="21">
        <f>IFERROR(VLOOKUP(Health!$C172, 'All Indicators - Breakdown'!$C:$GQ, H$1, FALSE), " ")</f>
        <v>3</v>
      </c>
      <c r="I172" s="21">
        <f>IFERROR(VLOOKUP(Health!$C172, 'All Indicators - Breakdown'!$C:$GQ, I$1, FALSE), " ")</f>
        <v>2</v>
      </c>
      <c r="J172" s="21">
        <f>IFERROR(VLOOKUP(Health!$C172, 'All Indicators - Breakdown'!$C:$GQ, J$1, FALSE), " ")</f>
        <v>2</v>
      </c>
      <c r="K172" s="21">
        <f>IFERROR(VLOOKUP(Health!$C172, 'All Indicators - Breakdown'!$C:$GQ, K$1, FALSE), " ")</f>
        <v>1</v>
      </c>
      <c r="L172" s="21">
        <f>IFERROR(VLOOKUP(Health!$C172, 'All Indicators - Breakdown'!$C:$GQ, L$1, FALSE), " ")</f>
        <v>2</v>
      </c>
      <c r="M172" s="21">
        <f>IFERROR(VLOOKUP($C172, 'All Indicators - Breakdown'!$C:$HE, M$1, FALSE), " ")</f>
        <v>2</v>
      </c>
      <c r="N172" s="21">
        <f>IFERROR(VLOOKUP($C172, 'All Indicators - Breakdown'!$C:$IU, N$1, FALSE), " ")</f>
        <v>1</v>
      </c>
      <c r="O172" s="21">
        <f t="shared" si="25"/>
        <v>3</v>
      </c>
      <c r="P172" s="21">
        <f t="shared" si="25"/>
        <v>3</v>
      </c>
      <c r="Q172" s="21">
        <f t="shared" si="25"/>
        <v>2</v>
      </c>
      <c r="R172" s="21">
        <f t="shared" si="25"/>
        <v>2</v>
      </c>
      <c r="S172" s="21">
        <f t="shared" si="25"/>
        <v>2</v>
      </c>
      <c r="T172" s="21">
        <f t="shared" si="25"/>
        <v>2</v>
      </c>
      <c r="U172" s="21">
        <f t="shared" si="25"/>
        <v>1</v>
      </c>
      <c r="V172" s="21">
        <f t="shared" si="25"/>
        <v>1</v>
      </c>
      <c r="W172" s="21">
        <f t="shared" si="21"/>
        <v>1</v>
      </c>
    </row>
    <row r="173" spans="1:23" ht="16.3" thickTop="1" thickBot="1" x14ac:dyDescent="0.3">
      <c r="A173" s="20" t="s">
        <v>483</v>
      </c>
      <c r="B173" s="20" t="s">
        <v>490</v>
      </c>
      <c r="C173" s="20" t="s">
        <v>491</v>
      </c>
      <c r="D173" s="10">
        <f t="shared" si="20"/>
        <v>3</v>
      </c>
      <c r="E173" s="35">
        <f t="shared" si="19"/>
        <v>3</v>
      </c>
      <c r="F173" s="21">
        <f>IFERROR(VLOOKUP(Health!$C173, 'All Indicators - Breakdown'!$C:$GQ, F$1, FALSE), " ")</f>
        <v>3</v>
      </c>
      <c r="G173" s="21">
        <f>IFERROR(VLOOKUP(Health!$C173, 'All Indicators - Breakdown'!$C:$GQ, G$1, FALSE), " ")</f>
        <v>2</v>
      </c>
      <c r="H173" s="21">
        <f>IFERROR(VLOOKUP(Health!$C173, 'All Indicators - Breakdown'!$C:$GQ, H$1, FALSE), " ")</f>
        <v>3</v>
      </c>
      <c r="I173" s="21">
        <f>IFERROR(VLOOKUP(Health!$C173, 'All Indicators - Breakdown'!$C:$GQ, I$1, FALSE), " ")</f>
        <v>2</v>
      </c>
      <c r="J173" s="21">
        <f>IFERROR(VLOOKUP(Health!$C173, 'All Indicators - Breakdown'!$C:$GQ, J$1, FALSE), " ")</f>
        <v>3</v>
      </c>
      <c r="K173" s="21">
        <f>IFERROR(VLOOKUP(Health!$C173, 'All Indicators - Breakdown'!$C:$GQ, K$1, FALSE), " ")</f>
        <v>3</v>
      </c>
      <c r="L173" s="21">
        <f>IFERROR(VLOOKUP(Health!$C173, 'All Indicators - Breakdown'!$C:$GQ, L$1, FALSE), " ")</f>
        <v>1</v>
      </c>
      <c r="M173" s="21">
        <f>IFERROR(VLOOKUP($C173, 'All Indicators - Breakdown'!$C:$HE, M$1, FALSE), " ")</f>
        <v>2</v>
      </c>
      <c r="N173" s="21">
        <f>IFERROR(VLOOKUP($C173, 'All Indicators - Breakdown'!$C:$IU, N$1, FALSE), " ")</f>
        <v>1</v>
      </c>
      <c r="O173" s="21">
        <f t="shared" si="25"/>
        <v>3</v>
      </c>
      <c r="P173" s="21">
        <f t="shared" si="25"/>
        <v>3</v>
      </c>
      <c r="Q173" s="21">
        <f t="shared" si="25"/>
        <v>3</v>
      </c>
      <c r="R173" s="21">
        <f t="shared" si="25"/>
        <v>3</v>
      </c>
      <c r="S173" s="21">
        <f t="shared" si="25"/>
        <v>2</v>
      </c>
      <c r="T173" s="21">
        <f t="shared" si="25"/>
        <v>2</v>
      </c>
      <c r="U173" s="21">
        <f t="shared" si="25"/>
        <v>2</v>
      </c>
      <c r="V173" s="21">
        <f t="shared" si="25"/>
        <v>1</v>
      </c>
      <c r="W173" s="21">
        <f t="shared" si="21"/>
        <v>1</v>
      </c>
    </row>
    <row r="174" spans="1:23" ht="16.3" thickTop="1" thickBot="1" x14ac:dyDescent="0.3">
      <c r="A174" s="20" t="s">
        <v>483</v>
      </c>
      <c r="B174" s="20" t="s">
        <v>492</v>
      </c>
      <c r="C174" s="20" t="s">
        <v>493</v>
      </c>
      <c r="D174" s="10">
        <f t="shared" si="20"/>
        <v>3</v>
      </c>
      <c r="E174" s="35">
        <f t="shared" si="19"/>
        <v>3</v>
      </c>
      <c r="F174" s="21">
        <f>IFERROR(VLOOKUP(Health!$C174, 'All Indicators - Breakdown'!$C:$GQ, F$1, FALSE), " ")</f>
        <v>3</v>
      </c>
      <c r="G174" s="21">
        <f>IFERROR(VLOOKUP(Health!$C174, 'All Indicators - Breakdown'!$C:$GQ, G$1, FALSE), " ")</f>
        <v>2</v>
      </c>
      <c r="H174" s="21">
        <f>IFERROR(VLOOKUP(Health!$C174, 'All Indicators - Breakdown'!$C:$GQ, H$1, FALSE), " ")</f>
        <v>3</v>
      </c>
      <c r="I174" s="21">
        <f>IFERROR(VLOOKUP(Health!$C174, 'All Indicators - Breakdown'!$C:$GQ, I$1, FALSE), " ")</f>
        <v>2</v>
      </c>
      <c r="J174" s="21">
        <f>IFERROR(VLOOKUP(Health!$C174, 'All Indicators - Breakdown'!$C:$GQ, J$1, FALSE), " ")</f>
        <v>3</v>
      </c>
      <c r="K174" s="21">
        <f>IFERROR(VLOOKUP(Health!$C174, 'All Indicators - Breakdown'!$C:$GQ, K$1, FALSE), " ")</f>
        <v>3</v>
      </c>
      <c r="L174" s="21">
        <f>IFERROR(VLOOKUP(Health!$C174, 'All Indicators - Breakdown'!$C:$GQ, L$1, FALSE), " ")</f>
        <v>1</v>
      </c>
      <c r="M174" s="21">
        <f>IFERROR(VLOOKUP($C174, 'All Indicators - Breakdown'!$C:$HE, M$1, FALSE), " ")</f>
        <v>2</v>
      </c>
      <c r="N174" s="21">
        <f>IFERROR(VLOOKUP($C174, 'All Indicators - Breakdown'!$C:$IU, N$1, FALSE), " ")</f>
        <v>1</v>
      </c>
      <c r="O174" s="21">
        <f t="shared" ref="O174:V183" si="26">LARGE($F174:$N174,O$1)</f>
        <v>3</v>
      </c>
      <c r="P174" s="21">
        <f t="shared" si="26"/>
        <v>3</v>
      </c>
      <c r="Q174" s="21">
        <f t="shared" si="26"/>
        <v>3</v>
      </c>
      <c r="R174" s="21">
        <f t="shared" si="26"/>
        <v>3</v>
      </c>
      <c r="S174" s="21">
        <f t="shared" si="26"/>
        <v>2</v>
      </c>
      <c r="T174" s="21">
        <f t="shared" si="26"/>
        <v>2</v>
      </c>
      <c r="U174" s="21">
        <f t="shared" si="26"/>
        <v>2</v>
      </c>
      <c r="V174" s="21">
        <f t="shared" si="26"/>
        <v>1</v>
      </c>
      <c r="W174" s="21">
        <f t="shared" si="21"/>
        <v>1</v>
      </c>
    </row>
    <row r="175" spans="1:23" ht="16.3" thickTop="1" thickBot="1" x14ac:dyDescent="0.3">
      <c r="A175" s="20" t="s">
        <v>483</v>
      </c>
      <c r="B175" s="20" t="s">
        <v>494</v>
      </c>
      <c r="C175" s="20" t="s">
        <v>495</v>
      </c>
      <c r="D175" s="10">
        <f t="shared" si="20"/>
        <v>3</v>
      </c>
      <c r="E175" s="35">
        <f t="shared" si="19"/>
        <v>2.8</v>
      </c>
      <c r="F175" s="21">
        <f>IFERROR(VLOOKUP(Health!$C175, 'All Indicators - Breakdown'!$C:$GQ, F$1, FALSE), " ")</f>
        <v>3</v>
      </c>
      <c r="G175" s="21">
        <f>IFERROR(VLOOKUP(Health!$C175, 'All Indicators - Breakdown'!$C:$GQ, G$1, FALSE), " ")</f>
        <v>1</v>
      </c>
      <c r="H175" s="21">
        <f>IFERROR(VLOOKUP(Health!$C175, 'All Indicators - Breakdown'!$C:$GQ, H$1, FALSE), " ")</f>
        <v>3</v>
      </c>
      <c r="I175" s="21">
        <f>IFERROR(VLOOKUP(Health!$C175, 'All Indicators - Breakdown'!$C:$GQ, I$1, FALSE), " ")</f>
        <v>2</v>
      </c>
      <c r="J175" s="21">
        <f>IFERROR(VLOOKUP(Health!$C175, 'All Indicators - Breakdown'!$C:$GQ, J$1, FALSE), " ")</f>
        <v>2</v>
      </c>
      <c r="K175" s="21">
        <f>IFERROR(VLOOKUP(Health!$C175, 'All Indicators - Breakdown'!$C:$GQ, K$1, FALSE), " ")</f>
        <v>3</v>
      </c>
      <c r="L175" s="21">
        <f>IFERROR(VLOOKUP(Health!$C175, 'All Indicators - Breakdown'!$C:$GQ, L$1, FALSE), " ")</f>
        <v>1</v>
      </c>
      <c r="M175" s="21">
        <f>IFERROR(VLOOKUP($C175, 'All Indicators - Breakdown'!$C:$HE, M$1, FALSE), " ")</f>
        <v>2</v>
      </c>
      <c r="N175" s="21">
        <f>IFERROR(VLOOKUP($C175, 'All Indicators - Breakdown'!$C:$IU, N$1, FALSE), " ")</f>
        <v>1</v>
      </c>
      <c r="O175" s="21">
        <f t="shared" si="26"/>
        <v>3</v>
      </c>
      <c r="P175" s="21">
        <f t="shared" si="26"/>
        <v>3</v>
      </c>
      <c r="Q175" s="21">
        <f t="shared" si="26"/>
        <v>3</v>
      </c>
      <c r="R175" s="21">
        <f t="shared" si="26"/>
        <v>2</v>
      </c>
      <c r="S175" s="21">
        <f t="shared" si="26"/>
        <v>2</v>
      </c>
      <c r="T175" s="21">
        <f t="shared" si="26"/>
        <v>2</v>
      </c>
      <c r="U175" s="21">
        <f t="shared" si="26"/>
        <v>1</v>
      </c>
      <c r="V175" s="21">
        <f t="shared" si="26"/>
        <v>1</v>
      </c>
      <c r="W175" s="21">
        <f t="shared" si="21"/>
        <v>1</v>
      </c>
    </row>
    <row r="176" spans="1:23" ht="16.3" thickTop="1" thickBot="1" x14ac:dyDescent="0.3">
      <c r="A176" s="20" t="s">
        <v>483</v>
      </c>
      <c r="B176" s="20" t="s">
        <v>496</v>
      </c>
      <c r="C176" s="20" t="s">
        <v>497</v>
      </c>
      <c r="D176" s="10">
        <f t="shared" si="20"/>
        <v>3</v>
      </c>
      <c r="E176" s="35">
        <f t="shared" si="19"/>
        <v>3</v>
      </c>
      <c r="F176" s="21">
        <f>IFERROR(VLOOKUP(Health!$C176, 'All Indicators - Breakdown'!$C:$GQ, F$1, FALSE), " ")</f>
        <v>3</v>
      </c>
      <c r="G176" s="21">
        <f>IFERROR(VLOOKUP(Health!$C176, 'All Indicators - Breakdown'!$C:$GQ, G$1, FALSE), " ")</f>
        <v>2</v>
      </c>
      <c r="H176" s="21">
        <f>IFERROR(VLOOKUP(Health!$C176, 'All Indicators - Breakdown'!$C:$GQ, H$1, FALSE), " ")</f>
        <v>3</v>
      </c>
      <c r="I176" s="21">
        <f>IFERROR(VLOOKUP(Health!$C176, 'All Indicators - Breakdown'!$C:$GQ, I$1, FALSE), " ")</f>
        <v>2</v>
      </c>
      <c r="J176" s="21">
        <f>IFERROR(VLOOKUP(Health!$C176, 'All Indicators - Breakdown'!$C:$GQ, J$1, FALSE), " ")</f>
        <v>3</v>
      </c>
      <c r="K176" s="21">
        <f>IFERROR(VLOOKUP(Health!$C176, 'All Indicators - Breakdown'!$C:$GQ, K$1, FALSE), " ")</f>
        <v>3</v>
      </c>
      <c r="L176" s="21">
        <f>IFERROR(VLOOKUP(Health!$C176, 'All Indicators - Breakdown'!$C:$GQ, L$1, FALSE), " ")</f>
        <v>2</v>
      </c>
      <c r="M176" s="21">
        <f>IFERROR(VLOOKUP($C176, 'All Indicators - Breakdown'!$C:$HE, M$1, FALSE), " ")</f>
        <v>2</v>
      </c>
      <c r="N176" s="21">
        <f>IFERROR(VLOOKUP($C176, 'All Indicators - Breakdown'!$C:$IU, N$1, FALSE), " ")</f>
        <v>1</v>
      </c>
      <c r="O176" s="21">
        <f t="shared" si="26"/>
        <v>3</v>
      </c>
      <c r="P176" s="21">
        <f t="shared" si="26"/>
        <v>3</v>
      </c>
      <c r="Q176" s="21">
        <f t="shared" si="26"/>
        <v>3</v>
      </c>
      <c r="R176" s="21">
        <f t="shared" si="26"/>
        <v>3</v>
      </c>
      <c r="S176" s="21">
        <f t="shared" si="26"/>
        <v>2</v>
      </c>
      <c r="T176" s="21">
        <f t="shared" si="26"/>
        <v>2</v>
      </c>
      <c r="U176" s="21">
        <f t="shared" si="26"/>
        <v>2</v>
      </c>
      <c r="V176" s="21">
        <f t="shared" si="26"/>
        <v>2</v>
      </c>
      <c r="W176" s="21">
        <f t="shared" si="21"/>
        <v>1</v>
      </c>
    </row>
    <row r="177" spans="1:23" ht="16.3" thickTop="1" thickBot="1" x14ac:dyDescent="0.3">
      <c r="A177" s="20" t="s">
        <v>483</v>
      </c>
      <c r="B177" s="20" t="s">
        <v>498</v>
      </c>
      <c r="C177" s="20" t="s">
        <v>499</v>
      </c>
      <c r="D177" s="10">
        <f t="shared" si="20"/>
        <v>3</v>
      </c>
      <c r="E177" s="35">
        <f t="shared" si="19"/>
        <v>2.8</v>
      </c>
      <c r="F177" s="21">
        <f>IFERROR(VLOOKUP(Health!$C177, 'All Indicators - Breakdown'!$C:$GQ, F$1, FALSE), " ")</f>
        <v>3</v>
      </c>
      <c r="G177" s="21">
        <f>IFERROR(VLOOKUP(Health!$C177, 'All Indicators - Breakdown'!$C:$GQ, G$1, FALSE), " ")</f>
        <v>1</v>
      </c>
      <c r="H177" s="21">
        <f>IFERROR(VLOOKUP(Health!$C177, 'All Indicators - Breakdown'!$C:$GQ, H$1, FALSE), " ")</f>
        <v>3</v>
      </c>
      <c r="I177" s="21">
        <f>IFERROR(VLOOKUP(Health!$C177, 'All Indicators - Breakdown'!$C:$GQ, I$1, FALSE), " ")</f>
        <v>2</v>
      </c>
      <c r="J177" s="21">
        <f>IFERROR(VLOOKUP(Health!$C177, 'All Indicators - Breakdown'!$C:$GQ, J$1, FALSE), " ")</f>
        <v>2</v>
      </c>
      <c r="K177" s="21">
        <f>IFERROR(VLOOKUP(Health!$C177, 'All Indicators - Breakdown'!$C:$GQ, K$1, FALSE), " ")</f>
        <v>3</v>
      </c>
      <c r="L177" s="21">
        <f>IFERROR(VLOOKUP(Health!$C177, 'All Indicators - Breakdown'!$C:$GQ, L$1, FALSE), " ")</f>
        <v>1</v>
      </c>
      <c r="M177" s="21">
        <f>IFERROR(VLOOKUP($C177, 'All Indicators - Breakdown'!$C:$HE, M$1, FALSE), " ")</f>
        <v>2</v>
      </c>
      <c r="N177" s="21">
        <f>IFERROR(VLOOKUP($C177, 'All Indicators - Breakdown'!$C:$IU, N$1, FALSE), " ")</f>
        <v>1</v>
      </c>
      <c r="O177" s="21">
        <f t="shared" si="26"/>
        <v>3</v>
      </c>
      <c r="P177" s="21">
        <f t="shared" si="26"/>
        <v>3</v>
      </c>
      <c r="Q177" s="21">
        <f t="shared" si="26"/>
        <v>3</v>
      </c>
      <c r="R177" s="21">
        <f t="shared" si="26"/>
        <v>2</v>
      </c>
      <c r="S177" s="21">
        <f t="shared" si="26"/>
        <v>2</v>
      </c>
      <c r="T177" s="21">
        <f t="shared" si="26"/>
        <v>2</v>
      </c>
      <c r="U177" s="21">
        <f t="shared" si="26"/>
        <v>1</v>
      </c>
      <c r="V177" s="21">
        <f t="shared" si="26"/>
        <v>1</v>
      </c>
      <c r="W177" s="21">
        <f t="shared" si="21"/>
        <v>1</v>
      </c>
    </row>
    <row r="178" spans="1:23" ht="16.3" thickTop="1" thickBot="1" x14ac:dyDescent="0.3">
      <c r="A178" s="20" t="s">
        <v>483</v>
      </c>
      <c r="B178" s="20" t="s">
        <v>500</v>
      </c>
      <c r="C178" s="20" t="s">
        <v>501</v>
      </c>
      <c r="D178" s="10">
        <f t="shared" si="20"/>
        <v>3</v>
      </c>
      <c r="E178" s="35">
        <f t="shared" si="19"/>
        <v>3</v>
      </c>
      <c r="F178" s="21">
        <f>IFERROR(VLOOKUP(Health!$C178, 'All Indicators - Breakdown'!$C:$GQ, F$1, FALSE), " ")</f>
        <v>3</v>
      </c>
      <c r="G178" s="21">
        <f>IFERROR(VLOOKUP(Health!$C178, 'All Indicators - Breakdown'!$C:$GQ, G$1, FALSE), " ")</f>
        <v>2</v>
      </c>
      <c r="H178" s="21">
        <f>IFERROR(VLOOKUP(Health!$C178, 'All Indicators - Breakdown'!$C:$GQ, H$1, FALSE), " ")</f>
        <v>3</v>
      </c>
      <c r="I178" s="21">
        <f>IFERROR(VLOOKUP(Health!$C178, 'All Indicators - Breakdown'!$C:$GQ, I$1, FALSE), " ")</f>
        <v>3</v>
      </c>
      <c r="J178" s="21">
        <f>IFERROR(VLOOKUP(Health!$C178, 'All Indicators - Breakdown'!$C:$GQ, J$1, FALSE), " ")</f>
        <v>2</v>
      </c>
      <c r="K178" s="21">
        <f>IFERROR(VLOOKUP(Health!$C178, 'All Indicators - Breakdown'!$C:$GQ, K$1, FALSE), " ")</f>
        <v>3</v>
      </c>
      <c r="L178" s="21">
        <f>IFERROR(VLOOKUP(Health!$C178, 'All Indicators - Breakdown'!$C:$GQ, L$1, FALSE), " ")</f>
        <v>2</v>
      </c>
      <c r="M178" s="21">
        <f>IFERROR(VLOOKUP($C178, 'All Indicators - Breakdown'!$C:$HE, M$1, FALSE), " ")</f>
        <v>2</v>
      </c>
      <c r="N178" s="21">
        <f>IFERROR(VLOOKUP($C178, 'All Indicators - Breakdown'!$C:$IU, N$1, FALSE), " ")</f>
        <v>1</v>
      </c>
      <c r="O178" s="21">
        <f t="shared" si="26"/>
        <v>3</v>
      </c>
      <c r="P178" s="21">
        <f t="shared" si="26"/>
        <v>3</v>
      </c>
      <c r="Q178" s="21">
        <f t="shared" si="26"/>
        <v>3</v>
      </c>
      <c r="R178" s="21">
        <f t="shared" si="26"/>
        <v>3</v>
      </c>
      <c r="S178" s="21">
        <f t="shared" si="26"/>
        <v>2</v>
      </c>
      <c r="T178" s="21">
        <f t="shared" si="26"/>
        <v>2</v>
      </c>
      <c r="U178" s="21">
        <f t="shared" si="26"/>
        <v>2</v>
      </c>
      <c r="V178" s="21">
        <f t="shared" si="26"/>
        <v>2</v>
      </c>
      <c r="W178" s="21">
        <f t="shared" si="21"/>
        <v>1</v>
      </c>
    </row>
    <row r="179" spans="1:23" ht="16.3" thickTop="1" thickBot="1" x14ac:dyDescent="0.3">
      <c r="A179" s="20" t="s">
        <v>483</v>
      </c>
      <c r="B179" s="20" t="s">
        <v>502</v>
      </c>
      <c r="C179" s="20" t="s">
        <v>503</v>
      </c>
      <c r="D179" s="10">
        <f t="shared" si="20"/>
        <v>3</v>
      </c>
      <c r="E179" s="35">
        <f t="shared" si="19"/>
        <v>2.8</v>
      </c>
      <c r="F179" s="21">
        <f>IFERROR(VLOOKUP(Health!$C179, 'All Indicators - Breakdown'!$C:$GQ, F$1, FALSE), " ")</f>
        <v>3</v>
      </c>
      <c r="G179" s="21">
        <f>IFERROR(VLOOKUP(Health!$C179, 'All Indicators - Breakdown'!$C:$GQ, G$1, FALSE), " ")</f>
        <v>2</v>
      </c>
      <c r="H179" s="21">
        <f>IFERROR(VLOOKUP(Health!$C179, 'All Indicators - Breakdown'!$C:$GQ, H$1, FALSE), " ")</f>
        <v>1</v>
      </c>
      <c r="I179" s="21">
        <f>IFERROR(VLOOKUP(Health!$C179, 'All Indicators - Breakdown'!$C:$GQ, I$1, FALSE), " ")</f>
        <v>2</v>
      </c>
      <c r="J179" s="21">
        <f>IFERROR(VLOOKUP(Health!$C179, 'All Indicators - Breakdown'!$C:$GQ, J$1, FALSE), " ")</f>
        <v>3</v>
      </c>
      <c r="K179" s="21">
        <f>IFERROR(VLOOKUP(Health!$C179, 'All Indicators - Breakdown'!$C:$GQ, K$1, FALSE), " ")</f>
        <v>3</v>
      </c>
      <c r="L179" s="21">
        <f>IFERROR(VLOOKUP(Health!$C179, 'All Indicators - Breakdown'!$C:$GQ, L$1, FALSE), " ")</f>
        <v>2</v>
      </c>
      <c r="M179" s="21">
        <f>IFERROR(VLOOKUP($C179, 'All Indicators - Breakdown'!$C:$HE, M$1, FALSE), " ")</f>
        <v>2</v>
      </c>
      <c r="N179" s="21">
        <f>IFERROR(VLOOKUP($C179, 'All Indicators - Breakdown'!$C:$IU, N$1, FALSE), " ")</f>
        <v>1</v>
      </c>
      <c r="O179" s="21">
        <f t="shared" si="26"/>
        <v>3</v>
      </c>
      <c r="P179" s="21">
        <f t="shared" si="26"/>
        <v>3</v>
      </c>
      <c r="Q179" s="21">
        <f t="shared" si="26"/>
        <v>3</v>
      </c>
      <c r="R179" s="21">
        <f t="shared" si="26"/>
        <v>2</v>
      </c>
      <c r="S179" s="21">
        <f t="shared" si="26"/>
        <v>2</v>
      </c>
      <c r="T179" s="21">
        <f t="shared" si="26"/>
        <v>2</v>
      </c>
      <c r="U179" s="21">
        <f t="shared" si="26"/>
        <v>2</v>
      </c>
      <c r="V179" s="21">
        <f t="shared" si="26"/>
        <v>1</v>
      </c>
      <c r="W179" s="21">
        <f t="shared" si="21"/>
        <v>1</v>
      </c>
    </row>
    <row r="180" spans="1:23" ht="16.3" thickTop="1" thickBot="1" x14ac:dyDescent="0.3">
      <c r="A180" s="20" t="s">
        <v>483</v>
      </c>
      <c r="B180" s="20" t="s">
        <v>504</v>
      </c>
      <c r="C180" s="20" t="s">
        <v>505</v>
      </c>
      <c r="D180" s="10">
        <f t="shared" si="20"/>
        <v>3</v>
      </c>
      <c r="E180" s="35">
        <f t="shared" si="19"/>
        <v>2.8</v>
      </c>
      <c r="F180" s="21">
        <f>IFERROR(VLOOKUP(Health!$C180, 'All Indicators - Breakdown'!$C:$GQ, F$1, FALSE), " ")</f>
        <v>3</v>
      </c>
      <c r="G180" s="21">
        <f>IFERROR(VLOOKUP(Health!$C180, 'All Indicators - Breakdown'!$C:$GQ, G$1, FALSE), " ")</f>
        <v>1</v>
      </c>
      <c r="H180" s="21">
        <f>IFERROR(VLOOKUP(Health!$C180, 'All Indicators - Breakdown'!$C:$GQ, H$1, FALSE), " ")</f>
        <v>3</v>
      </c>
      <c r="I180" s="21">
        <f>IFERROR(VLOOKUP(Health!$C180, 'All Indicators - Breakdown'!$C:$GQ, I$1, FALSE), " ")</f>
        <v>2</v>
      </c>
      <c r="J180" s="21">
        <f>IFERROR(VLOOKUP(Health!$C180, 'All Indicators - Breakdown'!$C:$GQ, J$1, FALSE), " ")</f>
        <v>2</v>
      </c>
      <c r="K180" s="21">
        <f>IFERROR(VLOOKUP(Health!$C180, 'All Indicators - Breakdown'!$C:$GQ, K$1, FALSE), " ")</f>
        <v>3</v>
      </c>
      <c r="L180" s="21">
        <f>IFERROR(VLOOKUP(Health!$C180, 'All Indicators - Breakdown'!$C:$GQ, L$1, FALSE), " ")</f>
        <v>1</v>
      </c>
      <c r="M180" s="21">
        <f>IFERROR(VLOOKUP($C180, 'All Indicators - Breakdown'!$C:$HE, M$1, FALSE), " ")</f>
        <v>2</v>
      </c>
      <c r="N180" s="21">
        <f>IFERROR(VLOOKUP($C180, 'All Indicators - Breakdown'!$C:$IU, N$1, FALSE), " ")</f>
        <v>1</v>
      </c>
      <c r="O180" s="21">
        <f t="shared" si="26"/>
        <v>3</v>
      </c>
      <c r="P180" s="21">
        <f t="shared" si="26"/>
        <v>3</v>
      </c>
      <c r="Q180" s="21">
        <f t="shared" si="26"/>
        <v>3</v>
      </c>
      <c r="R180" s="21">
        <f t="shared" si="26"/>
        <v>2</v>
      </c>
      <c r="S180" s="21">
        <f t="shared" si="26"/>
        <v>2</v>
      </c>
      <c r="T180" s="21">
        <f t="shared" si="26"/>
        <v>2</v>
      </c>
      <c r="U180" s="21">
        <f t="shared" si="26"/>
        <v>1</v>
      </c>
      <c r="V180" s="21">
        <f t="shared" si="26"/>
        <v>1</v>
      </c>
      <c r="W180" s="21">
        <f t="shared" si="21"/>
        <v>1</v>
      </c>
    </row>
    <row r="181" spans="1:23" ht="16.3" thickTop="1" thickBot="1" x14ac:dyDescent="0.3">
      <c r="A181" s="20" t="s">
        <v>483</v>
      </c>
      <c r="B181" s="20" t="s">
        <v>506</v>
      </c>
      <c r="C181" s="20" t="s">
        <v>507</v>
      </c>
      <c r="D181" s="10">
        <f t="shared" si="20"/>
        <v>3</v>
      </c>
      <c r="E181" s="35">
        <f t="shared" si="19"/>
        <v>3</v>
      </c>
      <c r="F181" s="21">
        <f>IFERROR(VLOOKUP(Health!$C181, 'All Indicators - Breakdown'!$C:$GQ, F$1, FALSE), " ")</f>
        <v>3</v>
      </c>
      <c r="G181" s="21">
        <f>IFERROR(VLOOKUP(Health!$C181, 'All Indicators - Breakdown'!$C:$GQ, G$1, FALSE), " ")</f>
        <v>1</v>
      </c>
      <c r="H181" s="21">
        <f>IFERROR(VLOOKUP(Health!$C181, 'All Indicators - Breakdown'!$C:$GQ, H$1, FALSE), " ")</f>
        <v>3</v>
      </c>
      <c r="I181" s="21">
        <f>IFERROR(VLOOKUP(Health!$C181, 'All Indicators - Breakdown'!$C:$GQ, I$1, FALSE), " ")</f>
        <v>2</v>
      </c>
      <c r="J181" s="21">
        <f>IFERROR(VLOOKUP(Health!$C181, 'All Indicators - Breakdown'!$C:$GQ, J$1, FALSE), " ")</f>
        <v>3</v>
      </c>
      <c r="K181" s="21">
        <f>IFERROR(VLOOKUP(Health!$C181, 'All Indicators - Breakdown'!$C:$GQ, K$1, FALSE), " ")</f>
        <v>3</v>
      </c>
      <c r="L181" s="21">
        <f>IFERROR(VLOOKUP(Health!$C181, 'All Indicators - Breakdown'!$C:$GQ, L$1, FALSE), " ")</f>
        <v>1</v>
      </c>
      <c r="M181" s="21">
        <f>IFERROR(VLOOKUP($C181, 'All Indicators - Breakdown'!$C:$HE, M$1, FALSE), " ")</f>
        <v>2</v>
      </c>
      <c r="N181" s="21">
        <f>IFERROR(VLOOKUP($C181, 'All Indicators - Breakdown'!$C:$IU, N$1, FALSE), " ")</f>
        <v>1</v>
      </c>
      <c r="O181" s="21">
        <f t="shared" si="26"/>
        <v>3</v>
      </c>
      <c r="P181" s="21">
        <f t="shared" si="26"/>
        <v>3</v>
      </c>
      <c r="Q181" s="21">
        <f t="shared" si="26"/>
        <v>3</v>
      </c>
      <c r="R181" s="21">
        <f t="shared" si="26"/>
        <v>3</v>
      </c>
      <c r="S181" s="21">
        <f t="shared" si="26"/>
        <v>2</v>
      </c>
      <c r="T181" s="21">
        <f t="shared" si="26"/>
        <v>2</v>
      </c>
      <c r="U181" s="21">
        <f t="shared" si="26"/>
        <v>1</v>
      </c>
      <c r="V181" s="21">
        <f t="shared" si="26"/>
        <v>1</v>
      </c>
      <c r="W181" s="21">
        <f t="shared" si="21"/>
        <v>1</v>
      </c>
    </row>
    <row r="182" spans="1:23" ht="16.3" thickTop="1" thickBot="1" x14ac:dyDescent="0.3">
      <c r="A182" s="20" t="s">
        <v>483</v>
      </c>
      <c r="B182" s="20" t="s">
        <v>508</v>
      </c>
      <c r="C182" s="20" t="s">
        <v>509</v>
      </c>
      <c r="D182" s="10">
        <f t="shared" si="20"/>
        <v>3</v>
      </c>
      <c r="E182" s="35">
        <f t="shared" si="19"/>
        <v>3</v>
      </c>
      <c r="F182" s="21">
        <f>IFERROR(VLOOKUP(Health!$C182, 'All Indicators - Breakdown'!$C:$GQ, F$1, FALSE), " ")</f>
        <v>3</v>
      </c>
      <c r="G182" s="21">
        <f>IFERROR(VLOOKUP(Health!$C182, 'All Indicators - Breakdown'!$C:$GQ, G$1, FALSE), " ")</f>
        <v>2</v>
      </c>
      <c r="H182" s="21">
        <f>IFERROR(VLOOKUP(Health!$C182, 'All Indicators - Breakdown'!$C:$GQ, H$1, FALSE), " ")</f>
        <v>3</v>
      </c>
      <c r="I182" s="21">
        <f>IFERROR(VLOOKUP(Health!$C182, 'All Indicators - Breakdown'!$C:$GQ, I$1, FALSE), " ")</f>
        <v>2</v>
      </c>
      <c r="J182" s="21">
        <f>IFERROR(VLOOKUP(Health!$C182, 'All Indicators - Breakdown'!$C:$GQ, J$1, FALSE), " ")</f>
        <v>3</v>
      </c>
      <c r="K182" s="21">
        <f>IFERROR(VLOOKUP(Health!$C182, 'All Indicators - Breakdown'!$C:$GQ, K$1, FALSE), " ")</f>
        <v>3</v>
      </c>
      <c r="L182" s="21">
        <f>IFERROR(VLOOKUP(Health!$C182, 'All Indicators - Breakdown'!$C:$GQ, L$1, FALSE), " ")</f>
        <v>2</v>
      </c>
      <c r="M182" s="21">
        <f>IFERROR(VLOOKUP($C182, 'All Indicators - Breakdown'!$C:$HE, M$1, FALSE), " ")</f>
        <v>2</v>
      </c>
      <c r="N182" s="21">
        <f>IFERROR(VLOOKUP($C182, 'All Indicators - Breakdown'!$C:$IU, N$1, FALSE), " ")</f>
        <v>1</v>
      </c>
      <c r="O182" s="21">
        <f t="shared" si="26"/>
        <v>3</v>
      </c>
      <c r="P182" s="21">
        <f t="shared" si="26"/>
        <v>3</v>
      </c>
      <c r="Q182" s="21">
        <f t="shared" si="26"/>
        <v>3</v>
      </c>
      <c r="R182" s="21">
        <f t="shared" si="26"/>
        <v>3</v>
      </c>
      <c r="S182" s="21">
        <f t="shared" si="26"/>
        <v>2</v>
      </c>
      <c r="T182" s="21">
        <f t="shared" si="26"/>
        <v>2</v>
      </c>
      <c r="U182" s="21">
        <f t="shared" si="26"/>
        <v>2</v>
      </c>
      <c r="V182" s="21">
        <f t="shared" si="26"/>
        <v>2</v>
      </c>
      <c r="W182" s="21">
        <f t="shared" si="21"/>
        <v>1</v>
      </c>
    </row>
    <row r="183" spans="1:23" ht="16.3" thickTop="1" thickBot="1" x14ac:dyDescent="0.3">
      <c r="A183" s="20" t="s">
        <v>483</v>
      </c>
      <c r="B183" s="20" t="s">
        <v>510</v>
      </c>
      <c r="C183" s="20" t="s">
        <v>511</v>
      </c>
      <c r="D183" s="10">
        <f t="shared" si="20"/>
        <v>3</v>
      </c>
      <c r="E183" s="35">
        <f t="shared" si="19"/>
        <v>3</v>
      </c>
      <c r="F183" s="21">
        <f>IFERROR(VLOOKUP(Health!$C183, 'All Indicators - Breakdown'!$C:$GQ, F$1, FALSE), " ")</f>
        <v>3</v>
      </c>
      <c r="G183" s="21">
        <f>IFERROR(VLOOKUP(Health!$C183, 'All Indicators - Breakdown'!$C:$GQ, G$1, FALSE), " ")</f>
        <v>2</v>
      </c>
      <c r="H183" s="21">
        <f>IFERROR(VLOOKUP(Health!$C183, 'All Indicators - Breakdown'!$C:$GQ, H$1, FALSE), " ")</f>
        <v>3</v>
      </c>
      <c r="I183" s="21">
        <f>IFERROR(VLOOKUP(Health!$C183, 'All Indicators - Breakdown'!$C:$GQ, I$1, FALSE), " ")</f>
        <v>3</v>
      </c>
      <c r="J183" s="21">
        <f>IFERROR(VLOOKUP(Health!$C183, 'All Indicators - Breakdown'!$C:$GQ, J$1, FALSE), " ")</f>
        <v>2</v>
      </c>
      <c r="K183" s="21">
        <f>IFERROR(VLOOKUP(Health!$C183, 'All Indicators - Breakdown'!$C:$GQ, K$1, FALSE), " ")</f>
        <v>3</v>
      </c>
      <c r="L183" s="21">
        <f>IFERROR(VLOOKUP(Health!$C183, 'All Indicators - Breakdown'!$C:$GQ, L$1, FALSE), " ")</f>
        <v>2</v>
      </c>
      <c r="M183" s="21">
        <f>IFERROR(VLOOKUP($C183, 'All Indicators - Breakdown'!$C:$HE, M$1, FALSE), " ")</f>
        <v>2</v>
      </c>
      <c r="N183" s="21">
        <f>IFERROR(VLOOKUP($C183, 'All Indicators - Breakdown'!$C:$IU, N$1, FALSE), " ")</f>
        <v>1</v>
      </c>
      <c r="O183" s="21">
        <f t="shared" si="26"/>
        <v>3</v>
      </c>
      <c r="P183" s="21">
        <f t="shared" si="26"/>
        <v>3</v>
      </c>
      <c r="Q183" s="21">
        <f t="shared" si="26"/>
        <v>3</v>
      </c>
      <c r="R183" s="21">
        <f t="shared" si="26"/>
        <v>3</v>
      </c>
      <c r="S183" s="21">
        <f t="shared" si="26"/>
        <v>2</v>
      </c>
      <c r="T183" s="21">
        <f t="shared" si="26"/>
        <v>2</v>
      </c>
      <c r="U183" s="21">
        <f t="shared" si="26"/>
        <v>2</v>
      </c>
      <c r="V183" s="21">
        <f t="shared" si="26"/>
        <v>2</v>
      </c>
      <c r="W183" s="21">
        <f t="shared" si="21"/>
        <v>1</v>
      </c>
    </row>
    <row r="184" spans="1:23" ht="16.3" thickTop="1" thickBot="1" x14ac:dyDescent="0.3">
      <c r="A184" s="20" t="s">
        <v>483</v>
      </c>
      <c r="B184" s="20" t="s">
        <v>512</v>
      </c>
      <c r="C184" s="20" t="s">
        <v>513</v>
      </c>
      <c r="D184" s="10">
        <f t="shared" si="20"/>
        <v>3</v>
      </c>
      <c r="E184" s="35">
        <f t="shared" si="19"/>
        <v>2.8</v>
      </c>
      <c r="F184" s="21">
        <f>IFERROR(VLOOKUP(Health!$C184, 'All Indicators - Breakdown'!$C:$GQ, F$1, FALSE), " ")</f>
        <v>3</v>
      </c>
      <c r="G184" s="21">
        <f>IFERROR(VLOOKUP(Health!$C184, 'All Indicators - Breakdown'!$C:$GQ, G$1, FALSE), " ")</f>
        <v>1</v>
      </c>
      <c r="H184" s="21">
        <f>IFERROR(VLOOKUP(Health!$C184, 'All Indicators - Breakdown'!$C:$GQ, H$1, FALSE), " ")</f>
        <v>3</v>
      </c>
      <c r="I184" s="21">
        <f>IFERROR(VLOOKUP(Health!$C184, 'All Indicators - Breakdown'!$C:$GQ, I$1, FALSE), " ")</f>
        <v>2</v>
      </c>
      <c r="J184" s="21">
        <f>IFERROR(VLOOKUP(Health!$C184, 'All Indicators - Breakdown'!$C:$GQ, J$1, FALSE), " ")</f>
        <v>2</v>
      </c>
      <c r="K184" s="21">
        <f>IFERROR(VLOOKUP(Health!$C184, 'All Indicators - Breakdown'!$C:$GQ, K$1, FALSE), " ")</f>
        <v>3</v>
      </c>
      <c r="L184" s="21">
        <f>IFERROR(VLOOKUP(Health!$C184, 'All Indicators - Breakdown'!$C:$GQ, L$1, FALSE), " ")</f>
        <v>2</v>
      </c>
      <c r="M184" s="21">
        <f>IFERROR(VLOOKUP($C184, 'All Indicators - Breakdown'!$C:$HE, M$1, FALSE), " ")</f>
        <v>2</v>
      </c>
      <c r="N184" s="21">
        <f>IFERROR(VLOOKUP($C184, 'All Indicators - Breakdown'!$C:$IU, N$1, FALSE), " ")</f>
        <v>1</v>
      </c>
      <c r="O184" s="21">
        <f t="shared" ref="O184:V193" si="27">LARGE($F184:$N184,O$1)</f>
        <v>3</v>
      </c>
      <c r="P184" s="21">
        <f t="shared" si="27"/>
        <v>3</v>
      </c>
      <c r="Q184" s="21">
        <f t="shared" si="27"/>
        <v>3</v>
      </c>
      <c r="R184" s="21">
        <f t="shared" si="27"/>
        <v>2</v>
      </c>
      <c r="S184" s="21">
        <f t="shared" si="27"/>
        <v>2</v>
      </c>
      <c r="T184" s="21">
        <f t="shared" si="27"/>
        <v>2</v>
      </c>
      <c r="U184" s="21">
        <f t="shared" si="27"/>
        <v>2</v>
      </c>
      <c r="V184" s="21">
        <f t="shared" si="27"/>
        <v>1</v>
      </c>
      <c r="W184" s="21">
        <f t="shared" si="21"/>
        <v>1</v>
      </c>
    </row>
    <row r="185" spans="1:23" ht="16.3" thickTop="1" thickBot="1" x14ac:dyDescent="0.3">
      <c r="A185" s="20" t="s">
        <v>514</v>
      </c>
      <c r="B185" s="20" t="s">
        <v>515</v>
      </c>
      <c r="C185" s="20" t="s">
        <v>516</v>
      </c>
      <c r="D185" s="10">
        <f t="shared" si="20"/>
        <v>3</v>
      </c>
      <c r="E185" s="35">
        <f t="shared" si="19"/>
        <v>3</v>
      </c>
      <c r="F185" s="21">
        <f>IFERROR(VLOOKUP(Health!$C185, 'All Indicators - Breakdown'!$C:$GQ, F$1, FALSE), " ")</f>
        <v>2</v>
      </c>
      <c r="G185" s="21">
        <f>IFERROR(VLOOKUP(Health!$C185, 'All Indicators - Breakdown'!$C:$GQ, G$1, FALSE), " ")</f>
        <v>2</v>
      </c>
      <c r="H185" s="21">
        <f>IFERROR(VLOOKUP(Health!$C185, 'All Indicators - Breakdown'!$C:$GQ, H$1, FALSE), " ")</f>
        <v>3</v>
      </c>
      <c r="I185" s="21">
        <f>IFERROR(VLOOKUP(Health!$C185, 'All Indicators - Breakdown'!$C:$GQ, I$1, FALSE), " ")</f>
        <v>2</v>
      </c>
      <c r="J185" s="21">
        <f>IFERROR(VLOOKUP(Health!$C185, 'All Indicators - Breakdown'!$C:$GQ, J$1, FALSE), " ")</f>
        <v>1</v>
      </c>
      <c r="K185" s="21">
        <f>IFERROR(VLOOKUP(Health!$C185, 'All Indicators - Breakdown'!$C:$GQ, K$1, FALSE), " ")</f>
        <v>3</v>
      </c>
      <c r="L185" s="21">
        <f>IFERROR(VLOOKUP(Health!$C185, 'All Indicators - Breakdown'!$C:$GQ, L$1, FALSE), " ")</f>
        <v>1</v>
      </c>
      <c r="M185" s="21">
        <f>IFERROR(VLOOKUP($C185, 'All Indicators - Breakdown'!$C:$HE, M$1, FALSE), " ")</f>
        <v>4</v>
      </c>
      <c r="N185" s="21">
        <f>IFERROR(VLOOKUP($C185, 'All Indicators - Breakdown'!$C:$IU, N$1, FALSE), " ")</f>
        <v>1</v>
      </c>
      <c r="O185" s="21">
        <f t="shared" si="27"/>
        <v>4</v>
      </c>
      <c r="P185" s="21">
        <f t="shared" si="27"/>
        <v>3</v>
      </c>
      <c r="Q185" s="21">
        <f t="shared" si="27"/>
        <v>3</v>
      </c>
      <c r="R185" s="21">
        <f t="shared" si="27"/>
        <v>2</v>
      </c>
      <c r="S185" s="21">
        <f t="shared" si="27"/>
        <v>2</v>
      </c>
      <c r="T185" s="21">
        <f t="shared" si="27"/>
        <v>2</v>
      </c>
      <c r="U185" s="21">
        <f t="shared" si="27"/>
        <v>1</v>
      </c>
      <c r="V185" s="21">
        <f t="shared" si="27"/>
        <v>1</v>
      </c>
      <c r="W185" s="21">
        <f t="shared" si="21"/>
        <v>1</v>
      </c>
    </row>
    <row r="186" spans="1:23" ht="16.3" thickTop="1" thickBot="1" x14ac:dyDescent="0.3">
      <c r="A186" s="20" t="s">
        <v>514</v>
      </c>
      <c r="B186" s="20" t="s">
        <v>517</v>
      </c>
      <c r="C186" s="20" t="s">
        <v>518</v>
      </c>
      <c r="D186" s="10">
        <f t="shared" si="20"/>
        <v>3</v>
      </c>
      <c r="E186" s="35">
        <f t="shared" si="19"/>
        <v>3</v>
      </c>
      <c r="F186" s="21">
        <f>IFERROR(VLOOKUP(Health!$C186, 'All Indicators - Breakdown'!$C:$GQ, F$1, FALSE), " ")</f>
        <v>2</v>
      </c>
      <c r="G186" s="21">
        <f>IFERROR(VLOOKUP(Health!$C186, 'All Indicators - Breakdown'!$C:$GQ, G$1, FALSE), " ")</f>
        <v>2</v>
      </c>
      <c r="H186" s="21">
        <f>IFERROR(VLOOKUP(Health!$C186, 'All Indicators - Breakdown'!$C:$GQ, H$1, FALSE), " ")</f>
        <v>3</v>
      </c>
      <c r="I186" s="21">
        <f>IFERROR(VLOOKUP(Health!$C186, 'All Indicators - Breakdown'!$C:$GQ, I$1, FALSE), " ")</f>
        <v>2</v>
      </c>
      <c r="J186" s="21">
        <f>IFERROR(VLOOKUP(Health!$C186, 'All Indicators - Breakdown'!$C:$GQ, J$1, FALSE), " ")</f>
        <v>1</v>
      </c>
      <c r="K186" s="21">
        <f>IFERROR(VLOOKUP(Health!$C186, 'All Indicators - Breakdown'!$C:$GQ, K$1, FALSE), " ")</f>
        <v>3</v>
      </c>
      <c r="L186" s="21">
        <f>IFERROR(VLOOKUP(Health!$C186, 'All Indicators - Breakdown'!$C:$GQ, L$1, FALSE), " ")</f>
        <v>1</v>
      </c>
      <c r="M186" s="21">
        <f>IFERROR(VLOOKUP($C186, 'All Indicators - Breakdown'!$C:$HE, M$1, FALSE), " ")</f>
        <v>4</v>
      </c>
      <c r="N186" s="21">
        <f>IFERROR(VLOOKUP($C186, 'All Indicators - Breakdown'!$C:$IU, N$1, FALSE), " ")</f>
        <v>1</v>
      </c>
      <c r="O186" s="21">
        <f t="shared" si="27"/>
        <v>4</v>
      </c>
      <c r="P186" s="21">
        <f t="shared" si="27"/>
        <v>3</v>
      </c>
      <c r="Q186" s="21">
        <f t="shared" si="27"/>
        <v>3</v>
      </c>
      <c r="R186" s="21">
        <f t="shared" si="27"/>
        <v>2</v>
      </c>
      <c r="S186" s="21">
        <f t="shared" si="27"/>
        <v>2</v>
      </c>
      <c r="T186" s="21">
        <f t="shared" si="27"/>
        <v>2</v>
      </c>
      <c r="U186" s="21">
        <f t="shared" si="27"/>
        <v>1</v>
      </c>
      <c r="V186" s="21">
        <f t="shared" si="27"/>
        <v>1</v>
      </c>
      <c r="W186" s="21">
        <f t="shared" si="21"/>
        <v>1</v>
      </c>
    </row>
    <row r="187" spans="1:23" ht="16.3" thickTop="1" thickBot="1" x14ac:dyDescent="0.3">
      <c r="A187" s="20" t="s">
        <v>514</v>
      </c>
      <c r="B187" s="20" t="s">
        <v>519</v>
      </c>
      <c r="C187" s="20" t="s">
        <v>520</v>
      </c>
      <c r="D187" s="10">
        <f t="shared" si="20"/>
        <v>3</v>
      </c>
      <c r="E187" s="35">
        <f t="shared" si="19"/>
        <v>3</v>
      </c>
      <c r="F187" s="21">
        <f>IFERROR(VLOOKUP(Health!$C187, 'All Indicators - Breakdown'!$C:$GQ, F$1, FALSE), " ")</f>
        <v>2</v>
      </c>
      <c r="G187" s="21">
        <f>IFERROR(VLOOKUP(Health!$C187, 'All Indicators - Breakdown'!$C:$GQ, G$1, FALSE), " ")</f>
        <v>2</v>
      </c>
      <c r="H187" s="21">
        <f>IFERROR(VLOOKUP(Health!$C187, 'All Indicators - Breakdown'!$C:$GQ, H$1, FALSE), " ")</f>
        <v>3</v>
      </c>
      <c r="I187" s="21">
        <f>IFERROR(VLOOKUP(Health!$C187, 'All Indicators - Breakdown'!$C:$GQ, I$1, FALSE), " ")</f>
        <v>2</v>
      </c>
      <c r="J187" s="21">
        <f>IFERROR(VLOOKUP(Health!$C187, 'All Indicators - Breakdown'!$C:$GQ, J$1, FALSE), " ")</f>
        <v>1</v>
      </c>
      <c r="K187" s="21">
        <f>IFERROR(VLOOKUP(Health!$C187, 'All Indicators - Breakdown'!$C:$GQ, K$1, FALSE), " ")</f>
        <v>3</v>
      </c>
      <c r="L187" s="21">
        <f>IFERROR(VLOOKUP(Health!$C187, 'All Indicators - Breakdown'!$C:$GQ, L$1, FALSE), " ")</f>
        <v>1</v>
      </c>
      <c r="M187" s="21">
        <f>IFERROR(VLOOKUP($C187, 'All Indicators - Breakdown'!$C:$HE, M$1, FALSE), " ")</f>
        <v>4</v>
      </c>
      <c r="N187" s="21">
        <f>IFERROR(VLOOKUP($C187, 'All Indicators - Breakdown'!$C:$IU, N$1, FALSE), " ")</f>
        <v>1</v>
      </c>
      <c r="O187" s="21">
        <f t="shared" si="27"/>
        <v>4</v>
      </c>
      <c r="P187" s="21">
        <f t="shared" si="27"/>
        <v>3</v>
      </c>
      <c r="Q187" s="21">
        <f t="shared" si="27"/>
        <v>3</v>
      </c>
      <c r="R187" s="21">
        <f t="shared" si="27"/>
        <v>2</v>
      </c>
      <c r="S187" s="21">
        <f t="shared" si="27"/>
        <v>2</v>
      </c>
      <c r="T187" s="21">
        <f t="shared" si="27"/>
        <v>2</v>
      </c>
      <c r="U187" s="21">
        <f t="shared" si="27"/>
        <v>1</v>
      </c>
      <c r="V187" s="21">
        <f t="shared" si="27"/>
        <v>1</v>
      </c>
      <c r="W187" s="21">
        <f t="shared" si="21"/>
        <v>1</v>
      </c>
    </row>
    <row r="188" spans="1:23" ht="16.3" thickTop="1" thickBot="1" x14ac:dyDescent="0.3">
      <c r="A188" s="20" t="s">
        <v>514</v>
      </c>
      <c r="B188" s="20" t="s">
        <v>521</v>
      </c>
      <c r="C188" s="20" t="s">
        <v>522</v>
      </c>
      <c r="D188" s="10">
        <f t="shared" si="20"/>
        <v>4</v>
      </c>
      <c r="E188" s="35">
        <f t="shared" si="19"/>
        <v>3.5</v>
      </c>
      <c r="F188" s="21">
        <f>IFERROR(VLOOKUP(Health!$C188, 'All Indicators - Breakdown'!$C:$GQ, F$1, FALSE), " ")</f>
        <v>3</v>
      </c>
      <c r="G188" s="21">
        <f>IFERROR(VLOOKUP(Health!$C188, 'All Indicators - Breakdown'!$C:$GQ, G$1, FALSE), " ")</f>
        <v>2</v>
      </c>
      <c r="H188" s="21">
        <f>IFERROR(VLOOKUP(Health!$C188, 'All Indicators - Breakdown'!$C:$GQ, H$1, FALSE), " ")</f>
        <v>2</v>
      </c>
      <c r="I188" s="21">
        <f>IFERROR(VLOOKUP(Health!$C188, 'All Indicators - Breakdown'!$C:$GQ, I$1, FALSE), " ")</f>
        <v>2</v>
      </c>
      <c r="J188" s="21">
        <f>IFERROR(VLOOKUP(Health!$C188, 'All Indicators - Breakdown'!$C:$GQ, J$1, FALSE), " ")</f>
        <v>4</v>
      </c>
      <c r="K188" s="21">
        <f>IFERROR(VLOOKUP(Health!$C188, 'All Indicators - Breakdown'!$C:$GQ, K$1, FALSE), " ")</f>
        <v>3</v>
      </c>
      <c r="L188" s="21">
        <f>IFERROR(VLOOKUP(Health!$C188, 'All Indicators - Breakdown'!$C:$GQ, L$1, FALSE), " ")</f>
        <v>2</v>
      </c>
      <c r="M188" s="21">
        <f>IFERROR(VLOOKUP($C188, 'All Indicators - Breakdown'!$C:$HE, M$1, FALSE), " ")</f>
        <v>4</v>
      </c>
      <c r="N188" s="21">
        <f>IFERROR(VLOOKUP($C188, 'All Indicators - Breakdown'!$C:$IU, N$1, FALSE), " ")</f>
        <v>1</v>
      </c>
      <c r="O188" s="21">
        <f t="shared" si="27"/>
        <v>4</v>
      </c>
      <c r="P188" s="21">
        <f t="shared" si="27"/>
        <v>4</v>
      </c>
      <c r="Q188" s="21">
        <f t="shared" si="27"/>
        <v>3</v>
      </c>
      <c r="R188" s="21">
        <f t="shared" si="27"/>
        <v>3</v>
      </c>
      <c r="S188" s="21">
        <f t="shared" si="27"/>
        <v>2</v>
      </c>
      <c r="T188" s="21">
        <f t="shared" si="27"/>
        <v>2</v>
      </c>
      <c r="U188" s="21">
        <f t="shared" si="27"/>
        <v>2</v>
      </c>
      <c r="V188" s="21">
        <f t="shared" si="27"/>
        <v>2</v>
      </c>
      <c r="W188" s="21">
        <f t="shared" si="21"/>
        <v>1</v>
      </c>
    </row>
    <row r="189" spans="1:23" ht="16.3" thickTop="1" thickBot="1" x14ac:dyDescent="0.3">
      <c r="A189" s="20" t="s">
        <v>514</v>
      </c>
      <c r="B189" s="20" t="s">
        <v>523</v>
      </c>
      <c r="C189" s="20" t="s">
        <v>524</v>
      </c>
      <c r="D189" s="10">
        <f t="shared" si="20"/>
        <v>4</v>
      </c>
      <c r="E189" s="35">
        <f t="shared" si="19"/>
        <v>3.5</v>
      </c>
      <c r="F189" s="21">
        <f>IFERROR(VLOOKUP(Health!$C189, 'All Indicators - Breakdown'!$C:$GQ, F$1, FALSE), " ")</f>
        <v>3</v>
      </c>
      <c r="G189" s="21">
        <f>IFERROR(VLOOKUP(Health!$C189, 'All Indicators - Breakdown'!$C:$GQ, G$1, FALSE), " ")</f>
        <v>2</v>
      </c>
      <c r="H189" s="21">
        <f>IFERROR(VLOOKUP(Health!$C189, 'All Indicators - Breakdown'!$C:$GQ, H$1, FALSE), " ")</f>
        <v>2</v>
      </c>
      <c r="I189" s="21">
        <f>IFERROR(VLOOKUP(Health!$C189, 'All Indicators - Breakdown'!$C:$GQ, I$1, FALSE), " ")</f>
        <v>2</v>
      </c>
      <c r="J189" s="21">
        <f>IFERROR(VLOOKUP(Health!$C189, 'All Indicators - Breakdown'!$C:$GQ, J$1, FALSE), " ")</f>
        <v>4</v>
      </c>
      <c r="K189" s="21">
        <f>IFERROR(VLOOKUP(Health!$C189, 'All Indicators - Breakdown'!$C:$GQ, K$1, FALSE), " ")</f>
        <v>3</v>
      </c>
      <c r="L189" s="21">
        <f>IFERROR(VLOOKUP(Health!$C189, 'All Indicators - Breakdown'!$C:$GQ, L$1, FALSE), " ")</f>
        <v>2</v>
      </c>
      <c r="M189" s="21">
        <f>IFERROR(VLOOKUP($C189, 'All Indicators - Breakdown'!$C:$HE, M$1, FALSE), " ")</f>
        <v>4</v>
      </c>
      <c r="N189" s="21">
        <f>IFERROR(VLOOKUP($C189, 'All Indicators - Breakdown'!$C:$IU, N$1, FALSE), " ")</f>
        <v>1</v>
      </c>
      <c r="O189" s="21">
        <f t="shared" si="27"/>
        <v>4</v>
      </c>
      <c r="P189" s="21">
        <f t="shared" si="27"/>
        <v>4</v>
      </c>
      <c r="Q189" s="21">
        <f t="shared" si="27"/>
        <v>3</v>
      </c>
      <c r="R189" s="21">
        <f t="shared" si="27"/>
        <v>3</v>
      </c>
      <c r="S189" s="21">
        <f t="shared" si="27"/>
        <v>2</v>
      </c>
      <c r="T189" s="21">
        <f t="shared" si="27"/>
        <v>2</v>
      </c>
      <c r="U189" s="21">
        <f t="shared" si="27"/>
        <v>2</v>
      </c>
      <c r="V189" s="21">
        <f t="shared" si="27"/>
        <v>2</v>
      </c>
      <c r="W189" s="21">
        <f t="shared" si="21"/>
        <v>1</v>
      </c>
    </row>
    <row r="190" spans="1:23" ht="16.3" thickTop="1" thickBot="1" x14ac:dyDescent="0.3">
      <c r="A190" s="20" t="s">
        <v>514</v>
      </c>
      <c r="B190" s="20" t="s">
        <v>525</v>
      </c>
      <c r="C190" s="20" t="s">
        <v>526</v>
      </c>
      <c r="D190" s="10">
        <f t="shared" si="20"/>
        <v>3</v>
      </c>
      <c r="E190" s="35">
        <f t="shared" si="19"/>
        <v>3.3</v>
      </c>
      <c r="F190" s="21">
        <f>IFERROR(VLOOKUP(Health!$C190, 'All Indicators - Breakdown'!$C:$GQ, F$1, FALSE), " ")</f>
        <v>3</v>
      </c>
      <c r="G190" s="21">
        <f>IFERROR(VLOOKUP(Health!$C190, 'All Indicators - Breakdown'!$C:$GQ, G$1, FALSE), " ")</f>
        <v>2</v>
      </c>
      <c r="H190" s="21">
        <f>IFERROR(VLOOKUP(Health!$C190, 'All Indicators - Breakdown'!$C:$GQ, H$1, FALSE), " ")</f>
        <v>3</v>
      </c>
      <c r="I190" s="21">
        <f>IFERROR(VLOOKUP(Health!$C190, 'All Indicators - Breakdown'!$C:$GQ, I$1, FALSE), " ")</f>
        <v>2</v>
      </c>
      <c r="J190" s="21">
        <f>IFERROR(VLOOKUP(Health!$C190, 'All Indicators - Breakdown'!$C:$GQ, J$1, FALSE), " ")</f>
        <v>2</v>
      </c>
      <c r="K190" s="21">
        <f>IFERROR(VLOOKUP(Health!$C190, 'All Indicators - Breakdown'!$C:$GQ, K$1, FALSE), " ")</f>
        <v>3</v>
      </c>
      <c r="L190" s="21">
        <f>IFERROR(VLOOKUP(Health!$C190, 'All Indicators - Breakdown'!$C:$GQ, L$1, FALSE), " ")</f>
        <v>1</v>
      </c>
      <c r="M190" s="21">
        <f>IFERROR(VLOOKUP($C190, 'All Indicators - Breakdown'!$C:$HE, M$1, FALSE), " ")</f>
        <v>4</v>
      </c>
      <c r="N190" s="21">
        <f>IFERROR(VLOOKUP($C190, 'All Indicators - Breakdown'!$C:$IU, N$1, FALSE), " ")</f>
        <v>1</v>
      </c>
      <c r="O190" s="21">
        <f t="shared" si="27"/>
        <v>4</v>
      </c>
      <c r="P190" s="21">
        <f t="shared" si="27"/>
        <v>3</v>
      </c>
      <c r="Q190" s="21">
        <f t="shared" si="27"/>
        <v>3</v>
      </c>
      <c r="R190" s="21">
        <f t="shared" si="27"/>
        <v>3</v>
      </c>
      <c r="S190" s="21">
        <f t="shared" si="27"/>
        <v>2</v>
      </c>
      <c r="T190" s="21">
        <f t="shared" si="27"/>
        <v>2</v>
      </c>
      <c r="U190" s="21">
        <f t="shared" si="27"/>
        <v>2</v>
      </c>
      <c r="V190" s="21">
        <f t="shared" si="27"/>
        <v>1</v>
      </c>
      <c r="W190" s="21">
        <f t="shared" si="21"/>
        <v>1</v>
      </c>
    </row>
    <row r="191" spans="1:23" ht="16.3" thickTop="1" thickBot="1" x14ac:dyDescent="0.3">
      <c r="A191" s="20" t="s">
        <v>514</v>
      </c>
      <c r="B191" s="20" t="s">
        <v>527</v>
      </c>
      <c r="C191" s="20" t="s">
        <v>528</v>
      </c>
      <c r="D191" s="10">
        <f t="shared" si="20"/>
        <v>4</v>
      </c>
      <c r="E191" s="35">
        <f t="shared" si="19"/>
        <v>3.5</v>
      </c>
      <c r="F191" s="21">
        <f>IFERROR(VLOOKUP(Health!$C191, 'All Indicators - Breakdown'!$C:$GQ, F$1, FALSE), " ")</f>
        <v>3</v>
      </c>
      <c r="G191" s="21">
        <f>IFERROR(VLOOKUP(Health!$C191, 'All Indicators - Breakdown'!$C:$GQ, G$1, FALSE), " ")</f>
        <v>2</v>
      </c>
      <c r="H191" s="21">
        <f>IFERROR(VLOOKUP(Health!$C191, 'All Indicators - Breakdown'!$C:$GQ, H$1, FALSE), " ")</f>
        <v>2</v>
      </c>
      <c r="I191" s="21">
        <f>IFERROR(VLOOKUP(Health!$C191, 'All Indicators - Breakdown'!$C:$GQ, I$1, FALSE), " ")</f>
        <v>2</v>
      </c>
      <c r="J191" s="21">
        <f>IFERROR(VLOOKUP(Health!$C191, 'All Indicators - Breakdown'!$C:$GQ, J$1, FALSE), " ")</f>
        <v>4</v>
      </c>
      <c r="K191" s="21">
        <f>IFERROR(VLOOKUP(Health!$C191, 'All Indicators - Breakdown'!$C:$GQ, K$1, FALSE), " ")</f>
        <v>3</v>
      </c>
      <c r="L191" s="21">
        <f>IFERROR(VLOOKUP(Health!$C191, 'All Indicators - Breakdown'!$C:$GQ, L$1, FALSE), " ")</f>
        <v>2</v>
      </c>
      <c r="M191" s="21">
        <f>IFERROR(VLOOKUP($C191, 'All Indicators - Breakdown'!$C:$HE, M$1, FALSE), " ")</f>
        <v>4</v>
      </c>
      <c r="N191" s="21">
        <f>IFERROR(VLOOKUP($C191, 'All Indicators - Breakdown'!$C:$IU, N$1, FALSE), " ")</f>
        <v>1</v>
      </c>
      <c r="O191" s="21">
        <f t="shared" si="27"/>
        <v>4</v>
      </c>
      <c r="P191" s="21">
        <f t="shared" si="27"/>
        <v>4</v>
      </c>
      <c r="Q191" s="21">
        <f t="shared" si="27"/>
        <v>3</v>
      </c>
      <c r="R191" s="21">
        <f t="shared" si="27"/>
        <v>3</v>
      </c>
      <c r="S191" s="21">
        <f t="shared" si="27"/>
        <v>2</v>
      </c>
      <c r="T191" s="21">
        <f t="shared" si="27"/>
        <v>2</v>
      </c>
      <c r="U191" s="21">
        <f t="shared" si="27"/>
        <v>2</v>
      </c>
      <c r="V191" s="21">
        <f t="shared" si="27"/>
        <v>2</v>
      </c>
      <c r="W191" s="21">
        <f t="shared" si="21"/>
        <v>1</v>
      </c>
    </row>
    <row r="192" spans="1:23" ht="16.3" thickTop="1" thickBot="1" x14ac:dyDescent="0.3">
      <c r="A192" s="20" t="s">
        <v>514</v>
      </c>
      <c r="B192" s="20" t="s">
        <v>529</v>
      </c>
      <c r="C192" s="20" t="s">
        <v>530</v>
      </c>
      <c r="D192" s="10">
        <f t="shared" si="20"/>
        <v>3</v>
      </c>
      <c r="E192" s="35">
        <f t="shared" si="19"/>
        <v>3.3</v>
      </c>
      <c r="F192" s="21">
        <f>IFERROR(VLOOKUP(Health!$C192, 'All Indicators - Breakdown'!$C:$GQ, F$1, FALSE), " ")</f>
        <v>2</v>
      </c>
      <c r="G192" s="21">
        <f>IFERROR(VLOOKUP(Health!$C192, 'All Indicators - Breakdown'!$C:$GQ, G$1, FALSE), " ")</f>
        <v>2</v>
      </c>
      <c r="H192" s="21">
        <f>IFERROR(VLOOKUP(Health!$C192, 'All Indicators - Breakdown'!$C:$GQ, H$1, FALSE), " ")</f>
        <v>3</v>
      </c>
      <c r="I192" s="21">
        <f>IFERROR(VLOOKUP(Health!$C192, 'All Indicators - Breakdown'!$C:$GQ, I$1, FALSE), " ")</f>
        <v>2</v>
      </c>
      <c r="J192" s="21">
        <f>IFERROR(VLOOKUP(Health!$C192, 'All Indicators - Breakdown'!$C:$GQ, J$1, FALSE), " ")</f>
        <v>3</v>
      </c>
      <c r="K192" s="21">
        <f>IFERROR(VLOOKUP(Health!$C192, 'All Indicators - Breakdown'!$C:$GQ, K$1, FALSE), " ")</f>
        <v>3</v>
      </c>
      <c r="L192" s="21">
        <f>IFERROR(VLOOKUP(Health!$C192, 'All Indicators - Breakdown'!$C:$GQ, L$1, FALSE), " ")</f>
        <v>1</v>
      </c>
      <c r="M192" s="21">
        <f>IFERROR(VLOOKUP($C192, 'All Indicators - Breakdown'!$C:$HE, M$1, FALSE), " ")</f>
        <v>4</v>
      </c>
      <c r="N192" s="21">
        <f>IFERROR(VLOOKUP($C192, 'All Indicators - Breakdown'!$C:$IU, N$1, FALSE), " ")</f>
        <v>1</v>
      </c>
      <c r="O192" s="21">
        <f t="shared" si="27"/>
        <v>4</v>
      </c>
      <c r="P192" s="21">
        <f t="shared" si="27"/>
        <v>3</v>
      </c>
      <c r="Q192" s="21">
        <f t="shared" si="27"/>
        <v>3</v>
      </c>
      <c r="R192" s="21">
        <f t="shared" si="27"/>
        <v>3</v>
      </c>
      <c r="S192" s="21">
        <f t="shared" si="27"/>
        <v>2</v>
      </c>
      <c r="T192" s="21">
        <f t="shared" si="27"/>
        <v>2</v>
      </c>
      <c r="U192" s="21">
        <f t="shared" si="27"/>
        <v>2</v>
      </c>
      <c r="V192" s="21">
        <f t="shared" si="27"/>
        <v>1</v>
      </c>
      <c r="W192" s="21">
        <f t="shared" si="21"/>
        <v>1</v>
      </c>
    </row>
    <row r="193" spans="1:23" ht="16.3" thickTop="1" thickBot="1" x14ac:dyDescent="0.3">
      <c r="A193" s="20" t="s">
        <v>531</v>
      </c>
      <c r="B193" s="20" t="s">
        <v>532</v>
      </c>
      <c r="C193" s="20" t="s">
        <v>533</v>
      </c>
      <c r="D193" s="10">
        <f t="shared" si="20"/>
        <v>3</v>
      </c>
      <c r="E193" s="35">
        <f t="shared" si="19"/>
        <v>3.3</v>
      </c>
      <c r="F193" s="21">
        <f>IFERROR(VLOOKUP(Health!$C193, 'All Indicators - Breakdown'!$C:$GQ, F$1, FALSE), " ")</f>
        <v>2</v>
      </c>
      <c r="G193" s="21">
        <f>IFERROR(VLOOKUP(Health!$C193, 'All Indicators - Breakdown'!$C:$GQ, G$1, FALSE), " ")</f>
        <v>1</v>
      </c>
      <c r="H193" s="21">
        <f>IFERROR(VLOOKUP(Health!$C193, 'All Indicators - Breakdown'!$C:$GQ, H$1, FALSE), " ")</f>
        <v>1</v>
      </c>
      <c r="I193" s="21">
        <f>IFERROR(VLOOKUP(Health!$C193, 'All Indicators - Breakdown'!$C:$GQ, I$1, FALSE), " ")</f>
        <v>2</v>
      </c>
      <c r="J193" s="21">
        <f>IFERROR(VLOOKUP(Health!$C193, 'All Indicators - Breakdown'!$C:$GQ, J$1, FALSE), " ")</f>
        <v>4</v>
      </c>
      <c r="K193" s="21">
        <f>IFERROR(VLOOKUP(Health!$C193, 'All Indicators - Breakdown'!$C:$GQ, K$1, FALSE), " ")</f>
        <v>3</v>
      </c>
      <c r="L193" s="21">
        <f>IFERROR(VLOOKUP(Health!$C193, 'All Indicators - Breakdown'!$C:$GQ, L$1, FALSE), " ")</f>
        <v>1</v>
      </c>
      <c r="M193" s="21">
        <f>IFERROR(VLOOKUP($C193, 'All Indicators - Breakdown'!$C:$HE, M$1, FALSE), " ")</f>
        <v>4</v>
      </c>
      <c r="N193" s="21">
        <f>IFERROR(VLOOKUP($C193, 'All Indicators - Breakdown'!$C:$IU, N$1, FALSE), " ")</f>
        <v>1</v>
      </c>
      <c r="O193" s="21">
        <f t="shared" si="27"/>
        <v>4</v>
      </c>
      <c r="P193" s="21">
        <f t="shared" si="27"/>
        <v>4</v>
      </c>
      <c r="Q193" s="21">
        <f t="shared" si="27"/>
        <v>3</v>
      </c>
      <c r="R193" s="21">
        <f t="shared" si="27"/>
        <v>2</v>
      </c>
      <c r="S193" s="21">
        <f t="shared" si="27"/>
        <v>2</v>
      </c>
      <c r="T193" s="21">
        <f t="shared" si="27"/>
        <v>1</v>
      </c>
      <c r="U193" s="21">
        <f t="shared" si="27"/>
        <v>1</v>
      </c>
      <c r="V193" s="21">
        <f t="shared" si="27"/>
        <v>1</v>
      </c>
      <c r="W193" s="21">
        <f t="shared" si="21"/>
        <v>1</v>
      </c>
    </row>
    <row r="194" spans="1:23" ht="16.3" thickTop="1" thickBot="1" x14ac:dyDescent="0.3">
      <c r="A194" s="20" t="s">
        <v>531</v>
      </c>
      <c r="B194" s="20" t="s">
        <v>534</v>
      </c>
      <c r="C194" s="20" t="s">
        <v>535</v>
      </c>
      <c r="D194" s="10">
        <f t="shared" si="20"/>
        <v>3</v>
      </c>
      <c r="E194" s="35">
        <f t="shared" si="19"/>
        <v>3</v>
      </c>
      <c r="F194" s="21">
        <f>IFERROR(VLOOKUP(Health!$C194, 'All Indicators - Breakdown'!$C:$GQ, F$1, FALSE), " ")</f>
        <v>3</v>
      </c>
      <c r="G194" s="21">
        <f>IFERROR(VLOOKUP(Health!$C194, 'All Indicators - Breakdown'!$C:$GQ, G$1, FALSE), " ")</f>
        <v>2</v>
      </c>
      <c r="H194" s="21">
        <f>IFERROR(VLOOKUP(Health!$C194, 'All Indicators - Breakdown'!$C:$GQ, H$1, FALSE), " ")</f>
        <v>1</v>
      </c>
      <c r="I194" s="21">
        <f>IFERROR(VLOOKUP(Health!$C194, 'All Indicators - Breakdown'!$C:$GQ, I$1, FALSE), " ")</f>
        <v>2</v>
      </c>
      <c r="J194" s="21">
        <f>IFERROR(VLOOKUP(Health!$C194, 'All Indicators - Breakdown'!$C:$GQ, J$1, FALSE), " ")</f>
        <v>2</v>
      </c>
      <c r="K194" s="21">
        <f>IFERROR(VLOOKUP(Health!$C194, 'All Indicators - Breakdown'!$C:$GQ, K$1, FALSE), " ")</f>
        <v>3</v>
      </c>
      <c r="L194" s="21">
        <f>IFERROR(VLOOKUP(Health!$C194, 'All Indicators - Breakdown'!$C:$GQ, L$1, FALSE), " ")</f>
        <v>1</v>
      </c>
      <c r="M194" s="21">
        <f>IFERROR(VLOOKUP($C194, 'All Indicators - Breakdown'!$C:$HE, M$1, FALSE), " ")</f>
        <v>4</v>
      </c>
      <c r="N194" s="21">
        <f>IFERROR(VLOOKUP($C194, 'All Indicators - Breakdown'!$C:$IU, N$1, FALSE), " ")</f>
        <v>1</v>
      </c>
      <c r="O194" s="21">
        <f t="shared" ref="O194:V203" si="28">LARGE($F194:$N194,O$1)</f>
        <v>4</v>
      </c>
      <c r="P194" s="21">
        <f t="shared" si="28"/>
        <v>3</v>
      </c>
      <c r="Q194" s="21">
        <f t="shared" si="28"/>
        <v>3</v>
      </c>
      <c r="R194" s="21">
        <f t="shared" si="28"/>
        <v>2</v>
      </c>
      <c r="S194" s="21">
        <f t="shared" si="28"/>
        <v>2</v>
      </c>
      <c r="T194" s="21">
        <f t="shared" si="28"/>
        <v>2</v>
      </c>
      <c r="U194" s="21">
        <f t="shared" si="28"/>
        <v>1</v>
      </c>
      <c r="V194" s="21">
        <f t="shared" si="28"/>
        <v>1</v>
      </c>
      <c r="W194" s="21">
        <f t="shared" si="21"/>
        <v>1</v>
      </c>
    </row>
    <row r="195" spans="1:23" ht="16.3" thickTop="1" thickBot="1" x14ac:dyDescent="0.3">
      <c r="A195" s="20" t="s">
        <v>531</v>
      </c>
      <c r="B195" s="20" t="s">
        <v>536</v>
      </c>
      <c r="C195" s="20" t="s">
        <v>537</v>
      </c>
      <c r="D195" s="10">
        <f t="shared" si="20"/>
        <v>3</v>
      </c>
      <c r="E195" s="35">
        <f t="shared" si="19"/>
        <v>3.3</v>
      </c>
      <c r="F195" s="21">
        <f>IFERROR(VLOOKUP(Health!$C195, 'All Indicators - Breakdown'!$C:$GQ, F$1, FALSE), " ")</f>
        <v>3</v>
      </c>
      <c r="G195" s="21">
        <f>IFERROR(VLOOKUP(Health!$C195, 'All Indicators - Breakdown'!$C:$GQ, G$1, FALSE), " ")</f>
        <v>2</v>
      </c>
      <c r="H195" s="21">
        <f>IFERROR(VLOOKUP(Health!$C195, 'All Indicators - Breakdown'!$C:$GQ, H$1, FALSE), " ")</f>
        <v>1</v>
      </c>
      <c r="I195" s="21">
        <f>IFERROR(VLOOKUP(Health!$C195, 'All Indicators - Breakdown'!$C:$GQ, I$1, FALSE), " ")</f>
        <v>3</v>
      </c>
      <c r="J195" s="21">
        <f>IFERROR(VLOOKUP(Health!$C195, 'All Indicators - Breakdown'!$C:$GQ, J$1, FALSE), " ")</f>
        <v>3</v>
      </c>
      <c r="K195" s="21">
        <f>IFERROR(VLOOKUP(Health!$C195, 'All Indicators - Breakdown'!$C:$GQ, K$1, FALSE), " ")</f>
        <v>3</v>
      </c>
      <c r="L195" s="21">
        <f>IFERROR(VLOOKUP(Health!$C195, 'All Indicators - Breakdown'!$C:$GQ, L$1, FALSE), " ")</f>
        <v>2</v>
      </c>
      <c r="M195" s="21">
        <f>IFERROR(VLOOKUP($C195, 'All Indicators - Breakdown'!$C:$HE, M$1, FALSE), " ")</f>
        <v>4</v>
      </c>
      <c r="N195" s="21">
        <f>IFERROR(VLOOKUP($C195, 'All Indicators - Breakdown'!$C:$IU, N$1, FALSE), " ")</f>
        <v>1</v>
      </c>
      <c r="O195" s="21">
        <f t="shared" si="28"/>
        <v>4</v>
      </c>
      <c r="P195" s="21">
        <f t="shared" si="28"/>
        <v>3</v>
      </c>
      <c r="Q195" s="21">
        <f t="shared" si="28"/>
        <v>3</v>
      </c>
      <c r="R195" s="21">
        <f t="shared" si="28"/>
        <v>3</v>
      </c>
      <c r="S195" s="21">
        <f t="shared" si="28"/>
        <v>3</v>
      </c>
      <c r="T195" s="21">
        <f t="shared" si="28"/>
        <v>2</v>
      </c>
      <c r="U195" s="21">
        <f t="shared" si="28"/>
        <v>2</v>
      </c>
      <c r="V195" s="21">
        <f t="shared" si="28"/>
        <v>1</v>
      </c>
      <c r="W195" s="21">
        <f t="shared" si="21"/>
        <v>1</v>
      </c>
    </row>
    <row r="196" spans="1:23" ht="16.3" thickTop="1" thickBot="1" x14ac:dyDescent="0.3">
      <c r="A196" s="20" t="s">
        <v>531</v>
      </c>
      <c r="B196" s="20" t="s">
        <v>538</v>
      </c>
      <c r="C196" s="20" t="s">
        <v>539</v>
      </c>
      <c r="D196" s="10">
        <f t="shared" si="20"/>
        <v>4</v>
      </c>
      <c r="E196" s="35">
        <f t="shared" ref="E196:E259" si="29">ROUND(AVERAGE(O196:R196), 1)</f>
        <v>3.5</v>
      </c>
      <c r="F196" s="21">
        <f>IFERROR(VLOOKUP(Health!$C196, 'All Indicators - Breakdown'!$C:$GQ, F$1, FALSE), " ")</f>
        <v>3</v>
      </c>
      <c r="G196" s="21">
        <f>IFERROR(VLOOKUP(Health!$C196, 'All Indicators - Breakdown'!$C:$GQ, G$1, FALSE), " ")</f>
        <v>2</v>
      </c>
      <c r="H196" s="21">
        <f>IFERROR(VLOOKUP(Health!$C196, 'All Indicators - Breakdown'!$C:$GQ, H$1, FALSE), " ")</f>
        <v>1</v>
      </c>
      <c r="I196" s="21">
        <f>IFERROR(VLOOKUP(Health!$C196, 'All Indicators - Breakdown'!$C:$GQ, I$1, FALSE), " ")</f>
        <v>3</v>
      </c>
      <c r="J196" s="21">
        <f>IFERROR(VLOOKUP(Health!$C196, 'All Indicators - Breakdown'!$C:$GQ, J$1, FALSE), " ")</f>
        <v>4</v>
      </c>
      <c r="K196" s="21">
        <f>IFERROR(VLOOKUP(Health!$C196, 'All Indicators - Breakdown'!$C:$GQ, K$1, FALSE), " ")</f>
        <v>3</v>
      </c>
      <c r="L196" s="21">
        <f>IFERROR(VLOOKUP(Health!$C196, 'All Indicators - Breakdown'!$C:$GQ, L$1, FALSE), " ")</f>
        <v>2</v>
      </c>
      <c r="M196" s="21">
        <f>IFERROR(VLOOKUP($C196, 'All Indicators - Breakdown'!$C:$HE, M$1, FALSE), " ")</f>
        <v>4</v>
      </c>
      <c r="N196" s="21">
        <f>IFERROR(VLOOKUP($C196, 'All Indicators - Breakdown'!$C:$IU, N$1, FALSE), " ")</f>
        <v>1</v>
      </c>
      <c r="O196" s="21">
        <f t="shared" si="28"/>
        <v>4</v>
      </c>
      <c r="P196" s="21">
        <f t="shared" si="28"/>
        <v>4</v>
      </c>
      <c r="Q196" s="21">
        <f t="shared" si="28"/>
        <v>3</v>
      </c>
      <c r="R196" s="21">
        <f t="shared" si="28"/>
        <v>3</v>
      </c>
      <c r="S196" s="21">
        <f t="shared" si="28"/>
        <v>3</v>
      </c>
      <c r="T196" s="21">
        <f t="shared" si="28"/>
        <v>2</v>
      </c>
      <c r="U196" s="21">
        <f t="shared" si="28"/>
        <v>2</v>
      </c>
      <c r="V196" s="21">
        <f t="shared" si="28"/>
        <v>1</v>
      </c>
      <c r="W196" s="21">
        <f t="shared" si="21"/>
        <v>1</v>
      </c>
    </row>
    <row r="197" spans="1:23" ht="16.3" thickTop="1" thickBot="1" x14ac:dyDescent="0.3">
      <c r="A197" s="20" t="s">
        <v>531</v>
      </c>
      <c r="B197" s="20" t="s">
        <v>540</v>
      </c>
      <c r="C197" s="20" t="s">
        <v>541</v>
      </c>
      <c r="D197" s="10">
        <f t="shared" ref="D197:D260" si="30">ROUND(AVERAGE(O197:R197), 0)</f>
        <v>3</v>
      </c>
      <c r="E197" s="35">
        <f t="shared" si="29"/>
        <v>2.8</v>
      </c>
      <c r="F197" s="21">
        <f>IFERROR(VLOOKUP(Health!$C197, 'All Indicators - Breakdown'!$C:$GQ, F$1, FALSE), " ")</f>
        <v>2</v>
      </c>
      <c r="G197" s="21">
        <f>IFERROR(VLOOKUP(Health!$C197, 'All Indicators - Breakdown'!$C:$GQ, G$1, FALSE), " ")</f>
        <v>2</v>
      </c>
      <c r="H197" s="21">
        <f>IFERROR(VLOOKUP(Health!$C197, 'All Indicators - Breakdown'!$C:$GQ, H$1, FALSE), " ")</f>
        <v>1</v>
      </c>
      <c r="I197" s="21">
        <f>IFERROR(VLOOKUP(Health!$C197, 'All Indicators - Breakdown'!$C:$GQ, I$1, FALSE), " ")</f>
        <v>2</v>
      </c>
      <c r="J197" s="21">
        <f>IFERROR(VLOOKUP(Health!$C197, 'All Indicators - Breakdown'!$C:$GQ, J$1, FALSE), " ")</f>
        <v>2</v>
      </c>
      <c r="K197" s="21">
        <f>IFERROR(VLOOKUP(Health!$C197, 'All Indicators - Breakdown'!$C:$GQ, K$1, FALSE), " ")</f>
        <v>3</v>
      </c>
      <c r="L197" s="21">
        <f>IFERROR(VLOOKUP(Health!$C197, 'All Indicators - Breakdown'!$C:$GQ, L$1, FALSE), " ")</f>
        <v>1</v>
      </c>
      <c r="M197" s="21">
        <f>IFERROR(VLOOKUP($C197, 'All Indicators - Breakdown'!$C:$HE, M$1, FALSE), " ")</f>
        <v>4</v>
      </c>
      <c r="N197" s="21">
        <f>IFERROR(VLOOKUP($C197, 'All Indicators - Breakdown'!$C:$IU, N$1, FALSE), " ")</f>
        <v>1</v>
      </c>
      <c r="O197" s="21">
        <f t="shared" si="28"/>
        <v>4</v>
      </c>
      <c r="P197" s="21">
        <f t="shared" si="28"/>
        <v>3</v>
      </c>
      <c r="Q197" s="21">
        <f t="shared" si="28"/>
        <v>2</v>
      </c>
      <c r="R197" s="21">
        <f t="shared" si="28"/>
        <v>2</v>
      </c>
      <c r="S197" s="21">
        <f t="shared" si="28"/>
        <v>2</v>
      </c>
      <c r="T197" s="21">
        <f t="shared" si="28"/>
        <v>2</v>
      </c>
      <c r="U197" s="21">
        <f t="shared" si="28"/>
        <v>1</v>
      </c>
      <c r="V197" s="21">
        <f t="shared" si="28"/>
        <v>1</v>
      </c>
      <c r="W197" s="21">
        <f t="shared" ref="W197:W260" si="31">LARGE(F197:N197, W$1)</f>
        <v>1</v>
      </c>
    </row>
    <row r="198" spans="1:23" ht="16.3" thickTop="1" thickBot="1" x14ac:dyDescent="0.3">
      <c r="A198" s="20" t="s">
        <v>531</v>
      </c>
      <c r="B198" s="20" t="s">
        <v>542</v>
      </c>
      <c r="C198" s="20" t="s">
        <v>543</v>
      </c>
      <c r="D198" s="10">
        <f t="shared" si="30"/>
        <v>3</v>
      </c>
      <c r="E198" s="35">
        <f t="shared" si="29"/>
        <v>3</v>
      </c>
      <c r="F198" s="21">
        <f>IFERROR(VLOOKUP(Health!$C198, 'All Indicators - Breakdown'!$C:$GQ, F$1, FALSE), " ")</f>
        <v>2</v>
      </c>
      <c r="G198" s="21">
        <f>IFERROR(VLOOKUP(Health!$C198, 'All Indicators - Breakdown'!$C:$GQ, G$1, FALSE), " ")</f>
        <v>1</v>
      </c>
      <c r="H198" s="21">
        <f>IFERROR(VLOOKUP(Health!$C198, 'All Indicators - Breakdown'!$C:$GQ, H$1, FALSE), " ")</f>
        <v>1</v>
      </c>
      <c r="I198" s="21">
        <f>IFERROR(VLOOKUP(Health!$C198, 'All Indicators - Breakdown'!$C:$GQ, I$1, FALSE), " ")</f>
        <v>2</v>
      </c>
      <c r="J198" s="21">
        <f>IFERROR(VLOOKUP(Health!$C198, 'All Indicators - Breakdown'!$C:$GQ, J$1, FALSE), " ")</f>
        <v>3</v>
      </c>
      <c r="K198" s="21">
        <f>IFERROR(VLOOKUP(Health!$C198, 'All Indicators - Breakdown'!$C:$GQ, K$1, FALSE), " ")</f>
        <v>3</v>
      </c>
      <c r="L198" s="21">
        <f>IFERROR(VLOOKUP(Health!$C198, 'All Indicators - Breakdown'!$C:$GQ, L$1, FALSE), " ")</f>
        <v>1</v>
      </c>
      <c r="M198" s="21">
        <f>IFERROR(VLOOKUP($C198, 'All Indicators - Breakdown'!$C:$HE, M$1, FALSE), " ")</f>
        <v>4</v>
      </c>
      <c r="N198" s="21">
        <f>IFERROR(VLOOKUP($C198, 'All Indicators - Breakdown'!$C:$IU, N$1, FALSE), " ")</f>
        <v>1</v>
      </c>
      <c r="O198" s="21">
        <f t="shared" si="28"/>
        <v>4</v>
      </c>
      <c r="P198" s="21">
        <f t="shared" si="28"/>
        <v>3</v>
      </c>
      <c r="Q198" s="21">
        <f t="shared" si="28"/>
        <v>3</v>
      </c>
      <c r="R198" s="21">
        <f t="shared" si="28"/>
        <v>2</v>
      </c>
      <c r="S198" s="21">
        <f t="shared" si="28"/>
        <v>2</v>
      </c>
      <c r="T198" s="21">
        <f t="shared" si="28"/>
        <v>1</v>
      </c>
      <c r="U198" s="21">
        <f t="shared" si="28"/>
        <v>1</v>
      </c>
      <c r="V198" s="21">
        <f t="shared" si="28"/>
        <v>1</v>
      </c>
      <c r="W198" s="21">
        <f t="shared" si="31"/>
        <v>1</v>
      </c>
    </row>
    <row r="199" spans="1:23" ht="16.3" thickTop="1" thickBot="1" x14ac:dyDescent="0.3">
      <c r="A199" s="20" t="s">
        <v>531</v>
      </c>
      <c r="B199" s="20" t="s">
        <v>544</v>
      </c>
      <c r="C199" s="20" t="s">
        <v>545</v>
      </c>
      <c r="D199" s="10">
        <f t="shared" si="30"/>
        <v>3</v>
      </c>
      <c r="E199" s="35">
        <f t="shared" si="29"/>
        <v>3</v>
      </c>
      <c r="F199" s="21">
        <f>IFERROR(VLOOKUP(Health!$C199, 'All Indicators - Breakdown'!$C:$GQ, F$1, FALSE), " ")</f>
        <v>3</v>
      </c>
      <c r="G199" s="21">
        <f>IFERROR(VLOOKUP(Health!$C199, 'All Indicators - Breakdown'!$C:$GQ, G$1, FALSE), " ")</f>
        <v>2</v>
      </c>
      <c r="H199" s="21">
        <f>IFERROR(VLOOKUP(Health!$C199, 'All Indicators - Breakdown'!$C:$GQ, H$1, FALSE), " ")</f>
        <v>1</v>
      </c>
      <c r="I199" s="21">
        <f>IFERROR(VLOOKUP(Health!$C199, 'All Indicators - Breakdown'!$C:$GQ, I$1, FALSE), " ")</f>
        <v>2</v>
      </c>
      <c r="J199" s="21">
        <f>IFERROR(VLOOKUP(Health!$C199, 'All Indicators - Breakdown'!$C:$GQ, J$1, FALSE), " ")</f>
        <v>2</v>
      </c>
      <c r="K199" s="21">
        <f>IFERROR(VLOOKUP(Health!$C199, 'All Indicators - Breakdown'!$C:$GQ, K$1, FALSE), " ")</f>
        <v>3</v>
      </c>
      <c r="L199" s="21">
        <f>IFERROR(VLOOKUP(Health!$C199, 'All Indicators - Breakdown'!$C:$GQ, L$1, FALSE), " ")</f>
        <v>2</v>
      </c>
      <c r="M199" s="21">
        <f>IFERROR(VLOOKUP($C199, 'All Indicators - Breakdown'!$C:$HE, M$1, FALSE), " ")</f>
        <v>4</v>
      </c>
      <c r="N199" s="21">
        <f>IFERROR(VLOOKUP($C199, 'All Indicators - Breakdown'!$C:$IU, N$1, FALSE), " ")</f>
        <v>1</v>
      </c>
      <c r="O199" s="21">
        <f t="shared" si="28"/>
        <v>4</v>
      </c>
      <c r="P199" s="21">
        <f t="shared" si="28"/>
        <v>3</v>
      </c>
      <c r="Q199" s="21">
        <f t="shared" si="28"/>
        <v>3</v>
      </c>
      <c r="R199" s="21">
        <f t="shared" si="28"/>
        <v>2</v>
      </c>
      <c r="S199" s="21">
        <f t="shared" si="28"/>
        <v>2</v>
      </c>
      <c r="T199" s="21">
        <f t="shared" si="28"/>
        <v>2</v>
      </c>
      <c r="U199" s="21">
        <f t="shared" si="28"/>
        <v>2</v>
      </c>
      <c r="V199" s="21">
        <f t="shared" si="28"/>
        <v>1</v>
      </c>
      <c r="W199" s="21">
        <f t="shared" si="31"/>
        <v>1</v>
      </c>
    </row>
    <row r="200" spans="1:23" ht="16.3" thickTop="1" thickBot="1" x14ac:dyDescent="0.3">
      <c r="A200" s="20" t="s">
        <v>531</v>
      </c>
      <c r="B200" s="20" t="s">
        <v>546</v>
      </c>
      <c r="C200" s="20" t="s">
        <v>547</v>
      </c>
      <c r="D200" s="10">
        <f t="shared" si="30"/>
        <v>3</v>
      </c>
      <c r="E200" s="35">
        <f t="shared" si="29"/>
        <v>3.3</v>
      </c>
      <c r="F200" s="21">
        <f>IFERROR(VLOOKUP(Health!$C200, 'All Indicators - Breakdown'!$C:$GQ, F$1, FALSE), " ")</f>
        <v>3</v>
      </c>
      <c r="G200" s="21">
        <f>IFERROR(VLOOKUP(Health!$C200, 'All Indicators - Breakdown'!$C:$GQ, G$1, FALSE), " ")</f>
        <v>2</v>
      </c>
      <c r="H200" s="21">
        <f>IFERROR(VLOOKUP(Health!$C200, 'All Indicators - Breakdown'!$C:$GQ, H$1, FALSE), " ")</f>
        <v>1</v>
      </c>
      <c r="I200" s="21">
        <f>IFERROR(VLOOKUP(Health!$C200, 'All Indicators - Breakdown'!$C:$GQ, I$1, FALSE), " ")</f>
        <v>2</v>
      </c>
      <c r="J200" s="21">
        <f>IFERROR(VLOOKUP(Health!$C200, 'All Indicators - Breakdown'!$C:$GQ, J$1, FALSE), " ")</f>
        <v>3</v>
      </c>
      <c r="K200" s="21">
        <f>IFERROR(VLOOKUP(Health!$C200, 'All Indicators - Breakdown'!$C:$GQ, K$1, FALSE), " ")</f>
        <v>3</v>
      </c>
      <c r="L200" s="21">
        <f>IFERROR(VLOOKUP(Health!$C200, 'All Indicators - Breakdown'!$C:$GQ, L$1, FALSE), " ")</f>
        <v>1</v>
      </c>
      <c r="M200" s="21">
        <f>IFERROR(VLOOKUP($C200, 'All Indicators - Breakdown'!$C:$HE, M$1, FALSE), " ")</f>
        <v>4</v>
      </c>
      <c r="N200" s="21">
        <f>IFERROR(VLOOKUP($C200, 'All Indicators - Breakdown'!$C:$IU, N$1, FALSE), " ")</f>
        <v>1</v>
      </c>
      <c r="O200" s="21">
        <f t="shared" si="28"/>
        <v>4</v>
      </c>
      <c r="P200" s="21">
        <f t="shared" si="28"/>
        <v>3</v>
      </c>
      <c r="Q200" s="21">
        <f t="shared" si="28"/>
        <v>3</v>
      </c>
      <c r="R200" s="21">
        <f t="shared" si="28"/>
        <v>3</v>
      </c>
      <c r="S200" s="21">
        <f t="shared" si="28"/>
        <v>2</v>
      </c>
      <c r="T200" s="21">
        <f t="shared" si="28"/>
        <v>2</v>
      </c>
      <c r="U200" s="21">
        <f t="shared" si="28"/>
        <v>1</v>
      </c>
      <c r="V200" s="21">
        <f t="shared" si="28"/>
        <v>1</v>
      </c>
      <c r="W200" s="21">
        <f t="shared" si="31"/>
        <v>1</v>
      </c>
    </row>
    <row r="201" spans="1:23" ht="16.3" thickTop="1" thickBot="1" x14ac:dyDescent="0.3">
      <c r="A201" s="20" t="s">
        <v>531</v>
      </c>
      <c r="B201" s="20" t="s">
        <v>548</v>
      </c>
      <c r="C201" s="20" t="s">
        <v>549</v>
      </c>
      <c r="D201" s="10">
        <f t="shared" si="30"/>
        <v>3</v>
      </c>
      <c r="E201" s="35">
        <f t="shared" si="29"/>
        <v>3.3</v>
      </c>
      <c r="F201" s="21">
        <f>IFERROR(VLOOKUP(Health!$C201, 'All Indicators - Breakdown'!$C:$GQ, F$1, FALSE), " ")</f>
        <v>3</v>
      </c>
      <c r="G201" s="21">
        <f>IFERROR(VLOOKUP(Health!$C201, 'All Indicators - Breakdown'!$C:$GQ, G$1, FALSE), " ")</f>
        <v>2</v>
      </c>
      <c r="H201" s="21">
        <f>IFERROR(VLOOKUP(Health!$C201, 'All Indicators - Breakdown'!$C:$GQ, H$1, FALSE), " ")</f>
        <v>1</v>
      </c>
      <c r="I201" s="21">
        <f>IFERROR(VLOOKUP(Health!$C201, 'All Indicators - Breakdown'!$C:$GQ, I$1, FALSE), " ")</f>
        <v>2</v>
      </c>
      <c r="J201" s="21">
        <f>IFERROR(VLOOKUP(Health!$C201, 'All Indicators - Breakdown'!$C:$GQ, J$1, FALSE), " ")</f>
        <v>3</v>
      </c>
      <c r="K201" s="21">
        <f>IFERROR(VLOOKUP(Health!$C201, 'All Indicators - Breakdown'!$C:$GQ, K$1, FALSE), " ")</f>
        <v>3</v>
      </c>
      <c r="L201" s="21">
        <f>IFERROR(VLOOKUP(Health!$C201, 'All Indicators - Breakdown'!$C:$GQ, L$1, FALSE), " ")</f>
        <v>2</v>
      </c>
      <c r="M201" s="21">
        <f>IFERROR(VLOOKUP($C201, 'All Indicators - Breakdown'!$C:$HE, M$1, FALSE), " ")</f>
        <v>4</v>
      </c>
      <c r="N201" s="21">
        <f>IFERROR(VLOOKUP($C201, 'All Indicators - Breakdown'!$C:$IU, N$1, FALSE), " ")</f>
        <v>1</v>
      </c>
      <c r="O201" s="21">
        <f t="shared" si="28"/>
        <v>4</v>
      </c>
      <c r="P201" s="21">
        <f t="shared" si="28"/>
        <v>3</v>
      </c>
      <c r="Q201" s="21">
        <f t="shared" si="28"/>
        <v>3</v>
      </c>
      <c r="R201" s="21">
        <f t="shared" si="28"/>
        <v>3</v>
      </c>
      <c r="S201" s="21">
        <f t="shared" si="28"/>
        <v>2</v>
      </c>
      <c r="T201" s="21">
        <f t="shared" si="28"/>
        <v>2</v>
      </c>
      <c r="U201" s="21">
        <f t="shared" si="28"/>
        <v>2</v>
      </c>
      <c r="V201" s="21">
        <f t="shared" si="28"/>
        <v>1</v>
      </c>
      <c r="W201" s="21">
        <f t="shared" si="31"/>
        <v>1</v>
      </c>
    </row>
    <row r="202" spans="1:23" ht="16.3" thickTop="1" thickBot="1" x14ac:dyDescent="0.3">
      <c r="A202" s="20" t="s">
        <v>531</v>
      </c>
      <c r="B202" s="20" t="s">
        <v>550</v>
      </c>
      <c r="C202" s="20" t="s">
        <v>551</v>
      </c>
      <c r="D202" s="10">
        <f t="shared" si="30"/>
        <v>3</v>
      </c>
      <c r="E202" s="35">
        <f t="shared" si="29"/>
        <v>2.8</v>
      </c>
      <c r="F202" s="21">
        <f>IFERROR(VLOOKUP(Health!$C202, 'All Indicators - Breakdown'!$C:$GQ, F$1, FALSE), " ")</f>
        <v>3</v>
      </c>
      <c r="G202" s="21">
        <f>IFERROR(VLOOKUP(Health!$C202, 'All Indicators - Breakdown'!$C:$GQ, G$1, FALSE), " ")</f>
        <v>2</v>
      </c>
      <c r="H202" s="21">
        <f>IFERROR(VLOOKUP(Health!$C202, 'All Indicators - Breakdown'!$C:$GQ, H$1, FALSE), " ")</f>
        <v>1</v>
      </c>
      <c r="I202" s="21">
        <f>IFERROR(VLOOKUP(Health!$C202, 'All Indicators - Breakdown'!$C:$GQ, I$1, FALSE), " ")</f>
        <v>2</v>
      </c>
      <c r="J202" s="21">
        <f>IFERROR(VLOOKUP(Health!$C202, 'All Indicators - Breakdown'!$C:$GQ, J$1, FALSE), " ")</f>
        <v>2</v>
      </c>
      <c r="K202" s="21">
        <f>IFERROR(VLOOKUP(Health!$C202, 'All Indicators - Breakdown'!$C:$GQ, K$1, FALSE), " ")</f>
        <v>1</v>
      </c>
      <c r="L202" s="21">
        <f>IFERROR(VLOOKUP(Health!$C202, 'All Indicators - Breakdown'!$C:$GQ, L$1, FALSE), " ")</f>
        <v>2</v>
      </c>
      <c r="M202" s="21">
        <f>IFERROR(VLOOKUP($C202, 'All Indicators - Breakdown'!$C:$HE, M$1, FALSE), " ")</f>
        <v>4</v>
      </c>
      <c r="N202" s="21">
        <f>IFERROR(VLOOKUP($C202, 'All Indicators - Breakdown'!$C:$IU, N$1, FALSE), " ")</f>
        <v>1</v>
      </c>
      <c r="O202" s="21">
        <f t="shared" si="28"/>
        <v>4</v>
      </c>
      <c r="P202" s="21">
        <f t="shared" si="28"/>
        <v>3</v>
      </c>
      <c r="Q202" s="21">
        <f t="shared" si="28"/>
        <v>2</v>
      </c>
      <c r="R202" s="21">
        <f t="shared" si="28"/>
        <v>2</v>
      </c>
      <c r="S202" s="21">
        <f t="shared" si="28"/>
        <v>2</v>
      </c>
      <c r="T202" s="21">
        <f t="shared" si="28"/>
        <v>2</v>
      </c>
      <c r="U202" s="21">
        <f t="shared" si="28"/>
        <v>1</v>
      </c>
      <c r="V202" s="21">
        <f t="shared" si="28"/>
        <v>1</v>
      </c>
      <c r="W202" s="21">
        <f t="shared" si="31"/>
        <v>1</v>
      </c>
    </row>
    <row r="203" spans="1:23" ht="16.3" thickTop="1" thickBot="1" x14ac:dyDescent="0.3">
      <c r="A203" s="20" t="s">
        <v>531</v>
      </c>
      <c r="B203" s="20" t="s">
        <v>552</v>
      </c>
      <c r="C203" s="20" t="s">
        <v>553</v>
      </c>
      <c r="D203" s="10">
        <f t="shared" si="30"/>
        <v>3</v>
      </c>
      <c r="E203" s="35">
        <f t="shared" si="29"/>
        <v>2.8</v>
      </c>
      <c r="F203" s="21">
        <f>IFERROR(VLOOKUP(Health!$C203, 'All Indicators - Breakdown'!$C:$GQ, F$1, FALSE), " ")</f>
        <v>3</v>
      </c>
      <c r="G203" s="21">
        <f>IFERROR(VLOOKUP(Health!$C203, 'All Indicators - Breakdown'!$C:$GQ, G$1, FALSE), " ")</f>
        <v>2</v>
      </c>
      <c r="H203" s="21">
        <f>IFERROR(VLOOKUP(Health!$C203, 'All Indicators - Breakdown'!$C:$GQ, H$1, FALSE), " ")</f>
        <v>1</v>
      </c>
      <c r="I203" s="21">
        <f>IFERROR(VLOOKUP(Health!$C203, 'All Indicators - Breakdown'!$C:$GQ, I$1, FALSE), " ")</f>
        <v>2</v>
      </c>
      <c r="J203" s="21">
        <f>IFERROR(VLOOKUP(Health!$C203, 'All Indicators - Breakdown'!$C:$GQ, J$1, FALSE), " ")</f>
        <v>1</v>
      </c>
      <c r="K203" s="21">
        <f>IFERROR(VLOOKUP(Health!$C203, 'All Indicators - Breakdown'!$C:$GQ, K$1, FALSE), " ")</f>
        <v>1</v>
      </c>
      <c r="L203" s="21">
        <f>IFERROR(VLOOKUP(Health!$C203, 'All Indicators - Breakdown'!$C:$GQ, L$1, FALSE), " ")</f>
        <v>2</v>
      </c>
      <c r="M203" s="21">
        <f>IFERROR(VLOOKUP($C203, 'All Indicators - Breakdown'!$C:$HE, M$1, FALSE), " ")</f>
        <v>4</v>
      </c>
      <c r="N203" s="21">
        <f>IFERROR(VLOOKUP($C203, 'All Indicators - Breakdown'!$C:$IU, N$1, FALSE), " ")</f>
        <v>1</v>
      </c>
      <c r="O203" s="21">
        <f t="shared" si="28"/>
        <v>4</v>
      </c>
      <c r="P203" s="21">
        <f t="shared" si="28"/>
        <v>3</v>
      </c>
      <c r="Q203" s="21">
        <f t="shared" si="28"/>
        <v>2</v>
      </c>
      <c r="R203" s="21">
        <f t="shared" si="28"/>
        <v>2</v>
      </c>
      <c r="S203" s="21">
        <f t="shared" si="28"/>
        <v>2</v>
      </c>
      <c r="T203" s="21">
        <f t="shared" si="28"/>
        <v>1</v>
      </c>
      <c r="U203" s="21">
        <f t="shared" si="28"/>
        <v>1</v>
      </c>
      <c r="V203" s="21">
        <f t="shared" si="28"/>
        <v>1</v>
      </c>
      <c r="W203" s="21">
        <f t="shared" si="31"/>
        <v>1</v>
      </c>
    </row>
    <row r="204" spans="1:23" ht="16.3" thickTop="1" thickBot="1" x14ac:dyDescent="0.3">
      <c r="A204" s="20" t="s">
        <v>531</v>
      </c>
      <c r="B204" s="20" t="s">
        <v>554</v>
      </c>
      <c r="C204" s="20" t="s">
        <v>555</v>
      </c>
      <c r="D204" s="10">
        <f t="shared" si="30"/>
        <v>3</v>
      </c>
      <c r="E204" s="35">
        <f t="shared" si="29"/>
        <v>3.3</v>
      </c>
      <c r="F204" s="21">
        <f>IFERROR(VLOOKUP(Health!$C204, 'All Indicators - Breakdown'!$C:$GQ, F$1, FALSE), " ")</f>
        <v>2</v>
      </c>
      <c r="G204" s="21">
        <f>IFERROR(VLOOKUP(Health!$C204, 'All Indicators - Breakdown'!$C:$GQ, G$1, FALSE), " ")</f>
        <v>1</v>
      </c>
      <c r="H204" s="21">
        <f>IFERROR(VLOOKUP(Health!$C204, 'All Indicators - Breakdown'!$C:$GQ, H$1, FALSE), " ")</f>
        <v>1</v>
      </c>
      <c r="I204" s="21">
        <f>IFERROR(VLOOKUP(Health!$C204, 'All Indicators - Breakdown'!$C:$GQ, I$1, FALSE), " ")</f>
        <v>2</v>
      </c>
      <c r="J204" s="21">
        <f>IFERROR(VLOOKUP(Health!$C204, 'All Indicators - Breakdown'!$C:$GQ, J$1, FALSE), " ")</f>
        <v>4</v>
      </c>
      <c r="K204" s="21">
        <f>IFERROR(VLOOKUP(Health!$C204, 'All Indicators - Breakdown'!$C:$GQ, K$1, FALSE), " ")</f>
        <v>3</v>
      </c>
      <c r="L204" s="21">
        <f>IFERROR(VLOOKUP(Health!$C204, 'All Indicators - Breakdown'!$C:$GQ, L$1, FALSE), " ")</f>
        <v>1</v>
      </c>
      <c r="M204" s="21">
        <f>IFERROR(VLOOKUP($C204, 'All Indicators - Breakdown'!$C:$HE, M$1, FALSE), " ")</f>
        <v>4</v>
      </c>
      <c r="N204" s="21">
        <f>IFERROR(VLOOKUP($C204, 'All Indicators - Breakdown'!$C:$IU, N$1, FALSE), " ")</f>
        <v>1</v>
      </c>
      <c r="O204" s="21">
        <f t="shared" ref="O204:V213" si="32">LARGE($F204:$N204,O$1)</f>
        <v>4</v>
      </c>
      <c r="P204" s="21">
        <f t="shared" si="32"/>
        <v>4</v>
      </c>
      <c r="Q204" s="21">
        <f t="shared" si="32"/>
        <v>3</v>
      </c>
      <c r="R204" s="21">
        <f t="shared" si="32"/>
        <v>2</v>
      </c>
      <c r="S204" s="21">
        <f t="shared" si="32"/>
        <v>2</v>
      </c>
      <c r="T204" s="21">
        <f t="shared" si="32"/>
        <v>1</v>
      </c>
      <c r="U204" s="21">
        <f t="shared" si="32"/>
        <v>1</v>
      </c>
      <c r="V204" s="21">
        <f t="shared" si="32"/>
        <v>1</v>
      </c>
      <c r="W204" s="21">
        <f t="shared" si="31"/>
        <v>1</v>
      </c>
    </row>
    <row r="205" spans="1:23" ht="16.3" thickTop="1" thickBot="1" x14ac:dyDescent="0.3">
      <c r="A205" s="20" t="s">
        <v>531</v>
      </c>
      <c r="B205" s="20" t="s">
        <v>556</v>
      </c>
      <c r="C205" s="20" t="s">
        <v>557</v>
      </c>
      <c r="D205" s="10">
        <f t="shared" si="30"/>
        <v>3</v>
      </c>
      <c r="E205" s="35">
        <f t="shared" si="29"/>
        <v>2.8</v>
      </c>
      <c r="F205" s="21">
        <f>IFERROR(VLOOKUP(Health!$C205, 'All Indicators - Breakdown'!$C:$GQ, F$1, FALSE), " ")</f>
        <v>3</v>
      </c>
      <c r="G205" s="21">
        <f>IFERROR(VLOOKUP(Health!$C205, 'All Indicators - Breakdown'!$C:$GQ, G$1, FALSE), " ")</f>
        <v>2</v>
      </c>
      <c r="H205" s="21">
        <f>IFERROR(VLOOKUP(Health!$C205, 'All Indicators - Breakdown'!$C:$GQ, H$1, FALSE), " ")</f>
        <v>1</v>
      </c>
      <c r="I205" s="21">
        <f>IFERROR(VLOOKUP(Health!$C205, 'All Indicators - Breakdown'!$C:$GQ, I$1, FALSE), " ")</f>
        <v>2</v>
      </c>
      <c r="J205" s="21">
        <f>IFERROR(VLOOKUP(Health!$C205, 'All Indicators - Breakdown'!$C:$GQ, J$1, FALSE), " ")</f>
        <v>1</v>
      </c>
      <c r="K205" s="21">
        <f>IFERROR(VLOOKUP(Health!$C205, 'All Indicators - Breakdown'!$C:$GQ, K$1, FALSE), " ")</f>
        <v>1</v>
      </c>
      <c r="L205" s="21">
        <f>IFERROR(VLOOKUP(Health!$C205, 'All Indicators - Breakdown'!$C:$GQ, L$1, FALSE), " ")</f>
        <v>2</v>
      </c>
      <c r="M205" s="21">
        <f>IFERROR(VLOOKUP($C205, 'All Indicators - Breakdown'!$C:$HE, M$1, FALSE), " ")</f>
        <v>4</v>
      </c>
      <c r="N205" s="21">
        <f>IFERROR(VLOOKUP($C205, 'All Indicators - Breakdown'!$C:$IU, N$1, FALSE), " ")</f>
        <v>1</v>
      </c>
      <c r="O205" s="21">
        <f t="shared" si="32"/>
        <v>4</v>
      </c>
      <c r="P205" s="21">
        <f t="shared" si="32"/>
        <v>3</v>
      </c>
      <c r="Q205" s="21">
        <f t="shared" si="32"/>
        <v>2</v>
      </c>
      <c r="R205" s="21">
        <f t="shared" si="32"/>
        <v>2</v>
      </c>
      <c r="S205" s="21">
        <f t="shared" si="32"/>
        <v>2</v>
      </c>
      <c r="T205" s="21">
        <f t="shared" si="32"/>
        <v>1</v>
      </c>
      <c r="U205" s="21">
        <f t="shared" si="32"/>
        <v>1</v>
      </c>
      <c r="V205" s="21">
        <f t="shared" si="32"/>
        <v>1</v>
      </c>
      <c r="W205" s="21">
        <f t="shared" si="31"/>
        <v>1</v>
      </c>
    </row>
    <row r="206" spans="1:23" ht="16.3" thickTop="1" thickBot="1" x14ac:dyDescent="0.3">
      <c r="A206" s="20" t="s">
        <v>531</v>
      </c>
      <c r="B206" s="20" t="s">
        <v>558</v>
      </c>
      <c r="C206" s="20" t="s">
        <v>559</v>
      </c>
      <c r="D206" s="10">
        <f t="shared" si="30"/>
        <v>3</v>
      </c>
      <c r="E206" s="35">
        <f t="shared" si="29"/>
        <v>3.3</v>
      </c>
      <c r="F206" s="21">
        <f>IFERROR(VLOOKUP(Health!$C206, 'All Indicators - Breakdown'!$C:$GQ, F$1, FALSE), " ")</f>
        <v>3</v>
      </c>
      <c r="G206" s="21">
        <f>IFERROR(VLOOKUP(Health!$C206, 'All Indicators - Breakdown'!$C:$GQ, G$1, FALSE), " ")</f>
        <v>2</v>
      </c>
      <c r="H206" s="21">
        <f>IFERROR(VLOOKUP(Health!$C206, 'All Indicators - Breakdown'!$C:$GQ, H$1, FALSE), " ")</f>
        <v>1</v>
      </c>
      <c r="I206" s="21">
        <f>IFERROR(VLOOKUP(Health!$C206, 'All Indicators - Breakdown'!$C:$GQ, I$1, FALSE), " ")</f>
        <v>2</v>
      </c>
      <c r="J206" s="21">
        <f>IFERROR(VLOOKUP(Health!$C206, 'All Indicators - Breakdown'!$C:$GQ, J$1, FALSE), " ")</f>
        <v>3</v>
      </c>
      <c r="K206" s="21">
        <f>IFERROR(VLOOKUP(Health!$C206, 'All Indicators - Breakdown'!$C:$GQ, K$1, FALSE), " ")</f>
        <v>3</v>
      </c>
      <c r="L206" s="21">
        <f>IFERROR(VLOOKUP(Health!$C206, 'All Indicators - Breakdown'!$C:$GQ, L$1, FALSE), " ")</f>
        <v>1</v>
      </c>
      <c r="M206" s="21">
        <f>IFERROR(VLOOKUP($C206, 'All Indicators - Breakdown'!$C:$HE, M$1, FALSE), " ")</f>
        <v>4</v>
      </c>
      <c r="N206" s="21">
        <f>IFERROR(VLOOKUP($C206, 'All Indicators - Breakdown'!$C:$IU, N$1, FALSE), " ")</f>
        <v>1</v>
      </c>
      <c r="O206" s="21">
        <f t="shared" si="32"/>
        <v>4</v>
      </c>
      <c r="P206" s="21">
        <f t="shared" si="32"/>
        <v>3</v>
      </c>
      <c r="Q206" s="21">
        <f t="shared" si="32"/>
        <v>3</v>
      </c>
      <c r="R206" s="21">
        <f t="shared" si="32"/>
        <v>3</v>
      </c>
      <c r="S206" s="21">
        <f t="shared" si="32"/>
        <v>2</v>
      </c>
      <c r="T206" s="21">
        <f t="shared" si="32"/>
        <v>2</v>
      </c>
      <c r="U206" s="21">
        <f t="shared" si="32"/>
        <v>1</v>
      </c>
      <c r="V206" s="21">
        <f t="shared" si="32"/>
        <v>1</v>
      </c>
      <c r="W206" s="21">
        <f t="shared" si="31"/>
        <v>1</v>
      </c>
    </row>
    <row r="207" spans="1:23" ht="16.3" thickTop="1" thickBot="1" x14ac:dyDescent="0.3">
      <c r="A207" s="20" t="s">
        <v>531</v>
      </c>
      <c r="B207" s="20" t="s">
        <v>560</v>
      </c>
      <c r="C207" s="20" t="s">
        <v>561</v>
      </c>
      <c r="D207" s="10">
        <f t="shared" si="30"/>
        <v>4</v>
      </c>
      <c r="E207" s="35">
        <f t="shared" si="29"/>
        <v>3.5</v>
      </c>
      <c r="F207" s="21">
        <f>IFERROR(VLOOKUP(Health!$C207, 'All Indicators - Breakdown'!$C:$GQ, F$1, FALSE), " ")</f>
        <v>3</v>
      </c>
      <c r="G207" s="21">
        <f>IFERROR(VLOOKUP(Health!$C207, 'All Indicators - Breakdown'!$C:$GQ, G$1, FALSE), " ")</f>
        <v>2</v>
      </c>
      <c r="H207" s="21">
        <f>IFERROR(VLOOKUP(Health!$C207, 'All Indicators - Breakdown'!$C:$GQ, H$1, FALSE), " ")</f>
        <v>1</v>
      </c>
      <c r="I207" s="21">
        <f>IFERROR(VLOOKUP(Health!$C207, 'All Indicators - Breakdown'!$C:$GQ, I$1, FALSE), " ")</f>
        <v>2</v>
      </c>
      <c r="J207" s="21">
        <f>IFERROR(VLOOKUP(Health!$C207, 'All Indicators - Breakdown'!$C:$GQ, J$1, FALSE), " ")</f>
        <v>4</v>
      </c>
      <c r="K207" s="21">
        <f>IFERROR(VLOOKUP(Health!$C207, 'All Indicators - Breakdown'!$C:$GQ, K$1, FALSE), " ")</f>
        <v>3</v>
      </c>
      <c r="L207" s="21">
        <f>IFERROR(VLOOKUP(Health!$C207, 'All Indicators - Breakdown'!$C:$GQ, L$1, FALSE), " ")</f>
        <v>1</v>
      </c>
      <c r="M207" s="21">
        <f>IFERROR(VLOOKUP($C207, 'All Indicators - Breakdown'!$C:$HE, M$1, FALSE), " ")</f>
        <v>4</v>
      </c>
      <c r="N207" s="21">
        <f>IFERROR(VLOOKUP($C207, 'All Indicators - Breakdown'!$C:$IU, N$1, FALSE), " ")</f>
        <v>1</v>
      </c>
      <c r="O207" s="21">
        <f t="shared" si="32"/>
        <v>4</v>
      </c>
      <c r="P207" s="21">
        <f t="shared" si="32"/>
        <v>4</v>
      </c>
      <c r="Q207" s="21">
        <f t="shared" si="32"/>
        <v>3</v>
      </c>
      <c r="R207" s="21">
        <f t="shared" si="32"/>
        <v>3</v>
      </c>
      <c r="S207" s="21">
        <f t="shared" si="32"/>
        <v>2</v>
      </c>
      <c r="T207" s="21">
        <f t="shared" si="32"/>
        <v>2</v>
      </c>
      <c r="U207" s="21">
        <f t="shared" si="32"/>
        <v>1</v>
      </c>
      <c r="V207" s="21">
        <f t="shared" si="32"/>
        <v>1</v>
      </c>
      <c r="W207" s="21">
        <f t="shared" si="31"/>
        <v>1</v>
      </c>
    </row>
    <row r="208" spans="1:23" ht="16.3" thickTop="1" thickBot="1" x14ac:dyDescent="0.3">
      <c r="A208" s="20" t="s">
        <v>531</v>
      </c>
      <c r="B208" s="20" t="s">
        <v>562</v>
      </c>
      <c r="C208" s="20" t="s">
        <v>563</v>
      </c>
      <c r="D208" s="10">
        <f t="shared" si="30"/>
        <v>3</v>
      </c>
      <c r="E208" s="35">
        <f t="shared" si="29"/>
        <v>3.3</v>
      </c>
      <c r="F208" s="21">
        <f>IFERROR(VLOOKUP(Health!$C208, 'All Indicators - Breakdown'!$C:$GQ, F$1, FALSE), " ")</f>
        <v>2</v>
      </c>
      <c r="G208" s="21">
        <f>IFERROR(VLOOKUP(Health!$C208, 'All Indicators - Breakdown'!$C:$GQ, G$1, FALSE), " ")</f>
        <v>1</v>
      </c>
      <c r="H208" s="21">
        <f>IFERROR(VLOOKUP(Health!$C208, 'All Indicators - Breakdown'!$C:$GQ, H$1, FALSE), " ")</f>
        <v>1</v>
      </c>
      <c r="I208" s="21">
        <f>IFERROR(VLOOKUP(Health!$C208, 'All Indicators - Breakdown'!$C:$GQ, I$1, FALSE), " ")</f>
        <v>2</v>
      </c>
      <c r="J208" s="21">
        <f>IFERROR(VLOOKUP(Health!$C208, 'All Indicators - Breakdown'!$C:$GQ, J$1, FALSE), " ")</f>
        <v>4</v>
      </c>
      <c r="K208" s="21">
        <f>IFERROR(VLOOKUP(Health!$C208, 'All Indicators - Breakdown'!$C:$GQ, K$1, FALSE), " ")</f>
        <v>3</v>
      </c>
      <c r="L208" s="21">
        <f>IFERROR(VLOOKUP(Health!$C208, 'All Indicators - Breakdown'!$C:$GQ, L$1, FALSE), " ")</f>
        <v>1</v>
      </c>
      <c r="M208" s="21">
        <f>IFERROR(VLOOKUP($C208, 'All Indicators - Breakdown'!$C:$HE, M$1, FALSE), " ")</f>
        <v>4</v>
      </c>
      <c r="N208" s="21">
        <f>IFERROR(VLOOKUP($C208, 'All Indicators - Breakdown'!$C:$IU, N$1, FALSE), " ")</f>
        <v>1</v>
      </c>
      <c r="O208" s="21">
        <f t="shared" si="32"/>
        <v>4</v>
      </c>
      <c r="P208" s="21">
        <f t="shared" si="32"/>
        <v>4</v>
      </c>
      <c r="Q208" s="21">
        <f t="shared" si="32"/>
        <v>3</v>
      </c>
      <c r="R208" s="21">
        <f t="shared" si="32"/>
        <v>2</v>
      </c>
      <c r="S208" s="21">
        <f t="shared" si="32"/>
        <v>2</v>
      </c>
      <c r="T208" s="21">
        <f t="shared" si="32"/>
        <v>1</v>
      </c>
      <c r="U208" s="21">
        <f t="shared" si="32"/>
        <v>1</v>
      </c>
      <c r="V208" s="21">
        <f t="shared" si="32"/>
        <v>1</v>
      </c>
      <c r="W208" s="21">
        <f t="shared" si="31"/>
        <v>1</v>
      </c>
    </row>
    <row r="209" spans="1:23" ht="16.3" thickTop="1" thickBot="1" x14ac:dyDescent="0.3">
      <c r="A209" s="20" t="s">
        <v>531</v>
      </c>
      <c r="B209" s="20" t="s">
        <v>564</v>
      </c>
      <c r="C209" s="20" t="s">
        <v>565</v>
      </c>
      <c r="D209" s="10">
        <f t="shared" si="30"/>
        <v>4</v>
      </c>
      <c r="E209" s="35">
        <f t="shared" si="29"/>
        <v>3.5</v>
      </c>
      <c r="F209" s="21">
        <f>IFERROR(VLOOKUP(Health!$C209, 'All Indicators - Breakdown'!$C:$GQ, F$1, FALSE), " ")</f>
        <v>2</v>
      </c>
      <c r="G209" s="21">
        <f>IFERROR(VLOOKUP(Health!$C209, 'All Indicators - Breakdown'!$C:$GQ, G$1, FALSE), " ")</f>
        <v>2</v>
      </c>
      <c r="H209" s="21">
        <f>IFERROR(VLOOKUP(Health!$C209, 'All Indicators - Breakdown'!$C:$GQ, H$1, FALSE), " ")</f>
        <v>1</v>
      </c>
      <c r="I209" s="21">
        <f>IFERROR(VLOOKUP(Health!$C209, 'All Indicators - Breakdown'!$C:$GQ, I$1, FALSE), " ")</f>
        <v>2</v>
      </c>
      <c r="J209" s="21">
        <f>IFERROR(VLOOKUP(Health!$C209, 'All Indicators - Breakdown'!$C:$GQ, J$1, FALSE), " ")</f>
        <v>5</v>
      </c>
      <c r="K209" s="21">
        <f>IFERROR(VLOOKUP(Health!$C209, 'All Indicators - Breakdown'!$C:$GQ, K$1, FALSE), " ")</f>
        <v>3</v>
      </c>
      <c r="L209" s="21">
        <f>IFERROR(VLOOKUP(Health!$C209, 'All Indicators - Breakdown'!$C:$GQ, L$1, FALSE), " ")</f>
        <v>1</v>
      </c>
      <c r="M209" s="21">
        <f>IFERROR(VLOOKUP($C209, 'All Indicators - Breakdown'!$C:$HE, M$1, FALSE), " ")</f>
        <v>4</v>
      </c>
      <c r="N209" s="21">
        <f>IFERROR(VLOOKUP($C209, 'All Indicators - Breakdown'!$C:$IU, N$1, FALSE), " ")</f>
        <v>1</v>
      </c>
      <c r="O209" s="21">
        <f t="shared" si="32"/>
        <v>5</v>
      </c>
      <c r="P209" s="21">
        <f t="shared" si="32"/>
        <v>4</v>
      </c>
      <c r="Q209" s="21">
        <f t="shared" si="32"/>
        <v>3</v>
      </c>
      <c r="R209" s="21">
        <f t="shared" si="32"/>
        <v>2</v>
      </c>
      <c r="S209" s="21">
        <f t="shared" si="32"/>
        <v>2</v>
      </c>
      <c r="T209" s="21">
        <f t="shared" si="32"/>
        <v>2</v>
      </c>
      <c r="U209" s="21">
        <f t="shared" si="32"/>
        <v>1</v>
      </c>
      <c r="V209" s="21">
        <f t="shared" si="32"/>
        <v>1</v>
      </c>
      <c r="W209" s="21">
        <f t="shared" si="31"/>
        <v>1</v>
      </c>
    </row>
    <row r="210" spans="1:23" ht="16.3" thickTop="1" thickBot="1" x14ac:dyDescent="0.3">
      <c r="A210" s="20" t="s">
        <v>531</v>
      </c>
      <c r="B210" s="20" t="s">
        <v>566</v>
      </c>
      <c r="C210" s="20" t="s">
        <v>567</v>
      </c>
      <c r="D210" s="10">
        <f t="shared" si="30"/>
        <v>3</v>
      </c>
      <c r="E210" s="35">
        <f t="shared" si="29"/>
        <v>3.3</v>
      </c>
      <c r="F210" s="21">
        <f>IFERROR(VLOOKUP(Health!$C210, 'All Indicators - Breakdown'!$C:$GQ, F$1, FALSE), " ")</f>
        <v>3</v>
      </c>
      <c r="G210" s="21">
        <f>IFERROR(VLOOKUP(Health!$C210, 'All Indicators - Breakdown'!$C:$GQ, G$1, FALSE), " ")</f>
        <v>2</v>
      </c>
      <c r="H210" s="21">
        <f>IFERROR(VLOOKUP(Health!$C210, 'All Indicators - Breakdown'!$C:$GQ, H$1, FALSE), " ")</f>
        <v>1</v>
      </c>
      <c r="I210" s="21">
        <f>IFERROR(VLOOKUP(Health!$C210, 'All Indicators - Breakdown'!$C:$GQ, I$1, FALSE), " ")</f>
        <v>3</v>
      </c>
      <c r="J210" s="21">
        <f>IFERROR(VLOOKUP(Health!$C210, 'All Indicators - Breakdown'!$C:$GQ, J$1, FALSE), " ")</f>
        <v>3</v>
      </c>
      <c r="K210" s="21">
        <f>IFERROR(VLOOKUP(Health!$C210, 'All Indicators - Breakdown'!$C:$GQ, K$1, FALSE), " ")</f>
        <v>1</v>
      </c>
      <c r="L210" s="21">
        <f>IFERROR(VLOOKUP(Health!$C210, 'All Indicators - Breakdown'!$C:$GQ, L$1, FALSE), " ")</f>
        <v>1</v>
      </c>
      <c r="M210" s="21">
        <f>IFERROR(VLOOKUP($C210, 'All Indicators - Breakdown'!$C:$HE, M$1, FALSE), " ")</f>
        <v>4</v>
      </c>
      <c r="N210" s="21">
        <f>IFERROR(VLOOKUP($C210, 'All Indicators - Breakdown'!$C:$IU, N$1, FALSE), " ")</f>
        <v>1</v>
      </c>
      <c r="O210" s="21">
        <f t="shared" si="32"/>
        <v>4</v>
      </c>
      <c r="P210" s="21">
        <f t="shared" si="32"/>
        <v>3</v>
      </c>
      <c r="Q210" s="21">
        <f t="shared" si="32"/>
        <v>3</v>
      </c>
      <c r="R210" s="21">
        <f t="shared" si="32"/>
        <v>3</v>
      </c>
      <c r="S210" s="21">
        <f t="shared" si="32"/>
        <v>2</v>
      </c>
      <c r="T210" s="21">
        <f t="shared" si="32"/>
        <v>1</v>
      </c>
      <c r="U210" s="21">
        <f t="shared" si="32"/>
        <v>1</v>
      </c>
      <c r="V210" s="21">
        <f t="shared" si="32"/>
        <v>1</v>
      </c>
      <c r="W210" s="21">
        <f t="shared" si="31"/>
        <v>1</v>
      </c>
    </row>
    <row r="211" spans="1:23" ht="16.3" thickTop="1" thickBot="1" x14ac:dyDescent="0.3">
      <c r="A211" s="20" t="s">
        <v>531</v>
      </c>
      <c r="B211" s="20" t="s">
        <v>568</v>
      </c>
      <c r="C211" s="20" t="s">
        <v>569</v>
      </c>
      <c r="D211" s="10">
        <f t="shared" si="30"/>
        <v>3</v>
      </c>
      <c r="E211" s="35">
        <f t="shared" si="29"/>
        <v>3</v>
      </c>
      <c r="F211" s="21">
        <f>IFERROR(VLOOKUP(Health!$C211, 'All Indicators - Breakdown'!$C:$GQ, F$1, FALSE), " ")</f>
        <v>3</v>
      </c>
      <c r="G211" s="21">
        <f>IFERROR(VLOOKUP(Health!$C211, 'All Indicators - Breakdown'!$C:$GQ, G$1, FALSE), " ")</f>
        <v>2</v>
      </c>
      <c r="H211" s="21">
        <f>IFERROR(VLOOKUP(Health!$C211, 'All Indicators - Breakdown'!$C:$GQ, H$1, FALSE), " ")</f>
        <v>1</v>
      </c>
      <c r="I211" s="21">
        <f>IFERROR(VLOOKUP(Health!$C211, 'All Indicators - Breakdown'!$C:$GQ, I$1, FALSE), " ")</f>
        <v>1</v>
      </c>
      <c r="J211" s="21">
        <f>IFERROR(VLOOKUP(Health!$C211, 'All Indicators - Breakdown'!$C:$GQ, J$1, FALSE), " ")</f>
        <v>3</v>
      </c>
      <c r="K211" s="21">
        <f>IFERROR(VLOOKUP(Health!$C211, 'All Indicators - Breakdown'!$C:$GQ, K$1, FALSE), " ")</f>
        <v>1</v>
      </c>
      <c r="L211" s="21">
        <f>IFERROR(VLOOKUP(Health!$C211, 'All Indicators - Breakdown'!$C:$GQ, L$1, FALSE), " ")</f>
        <v>1</v>
      </c>
      <c r="M211" s="21">
        <f>IFERROR(VLOOKUP($C211, 'All Indicators - Breakdown'!$C:$HE, M$1, FALSE), " ")</f>
        <v>4</v>
      </c>
      <c r="N211" s="21">
        <f>IFERROR(VLOOKUP($C211, 'All Indicators - Breakdown'!$C:$IU, N$1, FALSE), " ")</f>
        <v>1</v>
      </c>
      <c r="O211" s="21">
        <f t="shared" si="32"/>
        <v>4</v>
      </c>
      <c r="P211" s="21">
        <f t="shared" si="32"/>
        <v>3</v>
      </c>
      <c r="Q211" s="21">
        <f t="shared" si="32"/>
        <v>3</v>
      </c>
      <c r="R211" s="21">
        <f t="shared" si="32"/>
        <v>2</v>
      </c>
      <c r="S211" s="21">
        <f t="shared" si="32"/>
        <v>1</v>
      </c>
      <c r="T211" s="21">
        <f t="shared" si="32"/>
        <v>1</v>
      </c>
      <c r="U211" s="21">
        <f t="shared" si="32"/>
        <v>1</v>
      </c>
      <c r="V211" s="21">
        <f t="shared" si="32"/>
        <v>1</v>
      </c>
      <c r="W211" s="21">
        <f t="shared" si="31"/>
        <v>1</v>
      </c>
    </row>
    <row r="212" spans="1:23" ht="16.3" thickTop="1" thickBot="1" x14ac:dyDescent="0.3">
      <c r="A212" s="20" t="s">
        <v>531</v>
      </c>
      <c r="B212" s="20" t="s">
        <v>570</v>
      </c>
      <c r="C212" s="20" t="s">
        <v>571</v>
      </c>
      <c r="D212" s="10">
        <f t="shared" si="30"/>
        <v>3</v>
      </c>
      <c r="E212" s="35">
        <f t="shared" si="29"/>
        <v>3.3</v>
      </c>
      <c r="F212" s="21">
        <f>IFERROR(VLOOKUP(Health!$C212, 'All Indicators - Breakdown'!$C:$GQ, F$1, FALSE), " ")</f>
        <v>3</v>
      </c>
      <c r="G212" s="21">
        <f>IFERROR(VLOOKUP(Health!$C212, 'All Indicators - Breakdown'!$C:$GQ, G$1, FALSE), " ")</f>
        <v>2</v>
      </c>
      <c r="H212" s="21">
        <f>IFERROR(VLOOKUP(Health!$C212, 'All Indicators - Breakdown'!$C:$GQ, H$1, FALSE), " ")</f>
        <v>1</v>
      </c>
      <c r="I212" s="21">
        <f>IFERROR(VLOOKUP(Health!$C212, 'All Indicators - Breakdown'!$C:$GQ, I$1, FALSE), " ")</f>
        <v>2</v>
      </c>
      <c r="J212" s="21">
        <f>IFERROR(VLOOKUP(Health!$C212, 'All Indicators - Breakdown'!$C:$GQ, J$1, FALSE), " ")</f>
        <v>3</v>
      </c>
      <c r="K212" s="21">
        <f>IFERROR(VLOOKUP(Health!$C212, 'All Indicators - Breakdown'!$C:$GQ, K$1, FALSE), " ")</f>
        <v>3</v>
      </c>
      <c r="L212" s="21">
        <f>IFERROR(VLOOKUP(Health!$C212, 'All Indicators - Breakdown'!$C:$GQ, L$1, FALSE), " ")</f>
        <v>1</v>
      </c>
      <c r="M212" s="21">
        <f>IFERROR(VLOOKUP($C212, 'All Indicators - Breakdown'!$C:$HE, M$1, FALSE), " ")</f>
        <v>4</v>
      </c>
      <c r="N212" s="21">
        <f>IFERROR(VLOOKUP($C212, 'All Indicators - Breakdown'!$C:$IU, N$1, FALSE), " ")</f>
        <v>1</v>
      </c>
      <c r="O212" s="21">
        <f t="shared" si="32"/>
        <v>4</v>
      </c>
      <c r="P212" s="21">
        <f t="shared" si="32"/>
        <v>3</v>
      </c>
      <c r="Q212" s="21">
        <f t="shared" si="32"/>
        <v>3</v>
      </c>
      <c r="R212" s="21">
        <f t="shared" si="32"/>
        <v>3</v>
      </c>
      <c r="S212" s="21">
        <f t="shared" si="32"/>
        <v>2</v>
      </c>
      <c r="T212" s="21">
        <f t="shared" si="32"/>
        <v>2</v>
      </c>
      <c r="U212" s="21">
        <f t="shared" si="32"/>
        <v>1</v>
      </c>
      <c r="V212" s="21">
        <f t="shared" si="32"/>
        <v>1</v>
      </c>
      <c r="W212" s="21">
        <f t="shared" si="31"/>
        <v>1</v>
      </c>
    </row>
    <row r="213" spans="1:23" ht="16.3" thickTop="1" thickBot="1" x14ac:dyDescent="0.3">
      <c r="A213" s="20" t="s">
        <v>531</v>
      </c>
      <c r="B213" s="20" t="s">
        <v>572</v>
      </c>
      <c r="C213" s="20" t="s">
        <v>573</v>
      </c>
      <c r="D213" s="10">
        <f t="shared" si="30"/>
        <v>3</v>
      </c>
      <c r="E213" s="35">
        <f t="shared" si="29"/>
        <v>2.8</v>
      </c>
      <c r="F213" s="21">
        <f>IFERROR(VLOOKUP(Health!$C213, 'All Indicators - Breakdown'!$C:$GQ, F$1, FALSE), " ")</f>
        <v>2</v>
      </c>
      <c r="G213" s="21">
        <f>IFERROR(VLOOKUP(Health!$C213, 'All Indicators - Breakdown'!$C:$GQ, G$1, FALSE), " ")</f>
        <v>2</v>
      </c>
      <c r="H213" s="21">
        <f>IFERROR(VLOOKUP(Health!$C213, 'All Indicators - Breakdown'!$C:$GQ, H$1, FALSE), " ")</f>
        <v>1</v>
      </c>
      <c r="I213" s="21">
        <f>IFERROR(VLOOKUP(Health!$C213, 'All Indicators - Breakdown'!$C:$GQ, I$1, FALSE), " ")</f>
        <v>2</v>
      </c>
      <c r="J213" s="21">
        <f>IFERROR(VLOOKUP(Health!$C213, 'All Indicators - Breakdown'!$C:$GQ, J$1, FALSE), " ")</f>
        <v>1</v>
      </c>
      <c r="K213" s="21">
        <f>IFERROR(VLOOKUP(Health!$C213, 'All Indicators - Breakdown'!$C:$GQ, K$1, FALSE), " ")</f>
        <v>3</v>
      </c>
      <c r="L213" s="21">
        <f>IFERROR(VLOOKUP(Health!$C213, 'All Indicators - Breakdown'!$C:$GQ, L$1, FALSE), " ")</f>
        <v>1</v>
      </c>
      <c r="M213" s="21">
        <f>IFERROR(VLOOKUP($C213, 'All Indicators - Breakdown'!$C:$HE, M$1, FALSE), " ")</f>
        <v>4</v>
      </c>
      <c r="N213" s="21">
        <f>IFERROR(VLOOKUP($C213, 'All Indicators - Breakdown'!$C:$IU, N$1, FALSE), " ")</f>
        <v>1</v>
      </c>
      <c r="O213" s="21">
        <f t="shared" si="32"/>
        <v>4</v>
      </c>
      <c r="P213" s="21">
        <f t="shared" si="32"/>
        <v>3</v>
      </c>
      <c r="Q213" s="21">
        <f t="shared" si="32"/>
        <v>2</v>
      </c>
      <c r="R213" s="21">
        <f t="shared" si="32"/>
        <v>2</v>
      </c>
      <c r="S213" s="21">
        <f t="shared" si="32"/>
        <v>2</v>
      </c>
      <c r="T213" s="21">
        <f t="shared" si="32"/>
        <v>1</v>
      </c>
      <c r="U213" s="21">
        <f t="shared" si="32"/>
        <v>1</v>
      </c>
      <c r="V213" s="21">
        <f t="shared" si="32"/>
        <v>1</v>
      </c>
      <c r="W213" s="21">
        <f t="shared" si="31"/>
        <v>1</v>
      </c>
    </row>
    <row r="214" spans="1:23" ht="16.3" thickTop="1" thickBot="1" x14ac:dyDescent="0.3">
      <c r="A214" s="20" t="s">
        <v>531</v>
      </c>
      <c r="B214" s="20" t="s">
        <v>574</v>
      </c>
      <c r="C214" s="20" t="s">
        <v>575</v>
      </c>
      <c r="D214" s="10">
        <f t="shared" si="30"/>
        <v>3</v>
      </c>
      <c r="E214" s="35">
        <f t="shared" si="29"/>
        <v>3.3</v>
      </c>
      <c r="F214" s="21">
        <f>IFERROR(VLOOKUP(Health!$C214, 'All Indicators - Breakdown'!$C:$GQ, F$1, FALSE), " ")</f>
        <v>2</v>
      </c>
      <c r="G214" s="21">
        <f>IFERROR(VLOOKUP(Health!$C214, 'All Indicators - Breakdown'!$C:$GQ, G$1, FALSE), " ")</f>
        <v>2</v>
      </c>
      <c r="H214" s="21">
        <f>IFERROR(VLOOKUP(Health!$C214, 'All Indicators - Breakdown'!$C:$GQ, H$1, FALSE), " ")</f>
        <v>1</v>
      </c>
      <c r="I214" s="21">
        <f>IFERROR(VLOOKUP(Health!$C214, 'All Indicators - Breakdown'!$C:$GQ, I$1, FALSE), " ")</f>
        <v>3</v>
      </c>
      <c r="J214" s="21">
        <f>IFERROR(VLOOKUP(Health!$C214, 'All Indicators - Breakdown'!$C:$GQ, J$1, FALSE), " ")</f>
        <v>3</v>
      </c>
      <c r="K214" s="21">
        <f>IFERROR(VLOOKUP(Health!$C214, 'All Indicators - Breakdown'!$C:$GQ, K$1, FALSE), " ")</f>
        <v>3</v>
      </c>
      <c r="L214" s="21">
        <f>IFERROR(VLOOKUP(Health!$C214, 'All Indicators - Breakdown'!$C:$GQ, L$1, FALSE), " ")</f>
        <v>1</v>
      </c>
      <c r="M214" s="21">
        <f>IFERROR(VLOOKUP($C214, 'All Indicators - Breakdown'!$C:$HE, M$1, FALSE), " ")</f>
        <v>4</v>
      </c>
      <c r="N214" s="21">
        <f>IFERROR(VLOOKUP($C214, 'All Indicators - Breakdown'!$C:$IU, N$1, FALSE), " ")</f>
        <v>1</v>
      </c>
      <c r="O214" s="21">
        <f t="shared" ref="O214:V223" si="33">LARGE($F214:$N214,O$1)</f>
        <v>4</v>
      </c>
      <c r="P214" s="21">
        <f t="shared" si="33"/>
        <v>3</v>
      </c>
      <c r="Q214" s="21">
        <f t="shared" si="33"/>
        <v>3</v>
      </c>
      <c r="R214" s="21">
        <f t="shared" si="33"/>
        <v>3</v>
      </c>
      <c r="S214" s="21">
        <f t="shared" si="33"/>
        <v>2</v>
      </c>
      <c r="T214" s="21">
        <f t="shared" si="33"/>
        <v>2</v>
      </c>
      <c r="U214" s="21">
        <f t="shared" si="33"/>
        <v>1</v>
      </c>
      <c r="V214" s="21">
        <f t="shared" si="33"/>
        <v>1</v>
      </c>
      <c r="W214" s="21">
        <f t="shared" si="31"/>
        <v>1</v>
      </c>
    </row>
    <row r="215" spans="1:23" ht="16.3" thickTop="1" thickBot="1" x14ac:dyDescent="0.3">
      <c r="A215" s="20" t="s">
        <v>531</v>
      </c>
      <c r="B215" s="20" t="s">
        <v>576</v>
      </c>
      <c r="C215" s="20" t="s">
        <v>577</v>
      </c>
      <c r="D215" s="10">
        <f t="shared" si="30"/>
        <v>4</v>
      </c>
      <c r="E215" s="35">
        <f t="shared" si="29"/>
        <v>3.8</v>
      </c>
      <c r="F215" s="21">
        <f>IFERROR(VLOOKUP(Health!$C215, 'All Indicators - Breakdown'!$C:$GQ, F$1, FALSE), " ")</f>
        <v>3</v>
      </c>
      <c r="G215" s="21">
        <f>IFERROR(VLOOKUP(Health!$C215, 'All Indicators - Breakdown'!$C:$GQ, G$1, FALSE), " ")</f>
        <v>2</v>
      </c>
      <c r="H215" s="21">
        <f>IFERROR(VLOOKUP(Health!$C215, 'All Indicators - Breakdown'!$C:$GQ, H$1, FALSE), " ")</f>
        <v>1</v>
      </c>
      <c r="I215" s="21">
        <f>IFERROR(VLOOKUP(Health!$C215, 'All Indicators - Breakdown'!$C:$GQ, I$1, FALSE), " ")</f>
        <v>1</v>
      </c>
      <c r="J215" s="21">
        <f>IFERROR(VLOOKUP(Health!$C215, 'All Indicators - Breakdown'!$C:$GQ, J$1, FALSE), " ")</f>
        <v>5</v>
      </c>
      <c r="K215" s="21">
        <f>IFERROR(VLOOKUP(Health!$C215, 'All Indicators - Breakdown'!$C:$GQ, K$1, FALSE), " ")</f>
        <v>3</v>
      </c>
      <c r="L215" s="21">
        <f>IFERROR(VLOOKUP(Health!$C215, 'All Indicators - Breakdown'!$C:$GQ, L$1, FALSE), " ")</f>
        <v>1</v>
      </c>
      <c r="M215" s="21">
        <f>IFERROR(VLOOKUP($C215, 'All Indicators - Breakdown'!$C:$HE, M$1, FALSE), " ")</f>
        <v>4</v>
      </c>
      <c r="N215" s="21">
        <f>IFERROR(VLOOKUP($C215, 'All Indicators - Breakdown'!$C:$IU, N$1, FALSE), " ")</f>
        <v>1</v>
      </c>
      <c r="O215" s="21">
        <f t="shared" si="33"/>
        <v>5</v>
      </c>
      <c r="P215" s="21">
        <f t="shared" si="33"/>
        <v>4</v>
      </c>
      <c r="Q215" s="21">
        <f t="shared" si="33"/>
        <v>3</v>
      </c>
      <c r="R215" s="21">
        <f t="shared" si="33"/>
        <v>3</v>
      </c>
      <c r="S215" s="21">
        <f t="shared" si="33"/>
        <v>2</v>
      </c>
      <c r="T215" s="21">
        <f t="shared" si="33"/>
        <v>1</v>
      </c>
      <c r="U215" s="21">
        <f t="shared" si="33"/>
        <v>1</v>
      </c>
      <c r="V215" s="21">
        <f t="shared" si="33"/>
        <v>1</v>
      </c>
      <c r="W215" s="21">
        <f t="shared" si="31"/>
        <v>1</v>
      </c>
    </row>
    <row r="216" spans="1:23" ht="16.3" thickTop="1" thickBot="1" x14ac:dyDescent="0.3">
      <c r="A216" s="20" t="s">
        <v>531</v>
      </c>
      <c r="B216" s="20" t="s">
        <v>578</v>
      </c>
      <c r="C216" s="20" t="s">
        <v>579</v>
      </c>
      <c r="D216" s="10">
        <f t="shared" si="30"/>
        <v>3</v>
      </c>
      <c r="E216" s="35">
        <f t="shared" si="29"/>
        <v>2.8</v>
      </c>
      <c r="F216" s="21">
        <f>IFERROR(VLOOKUP(Health!$C216, 'All Indicators - Breakdown'!$C:$GQ, F$1, FALSE), " ")</f>
        <v>2</v>
      </c>
      <c r="G216" s="21">
        <f>IFERROR(VLOOKUP(Health!$C216, 'All Indicators - Breakdown'!$C:$GQ, G$1, FALSE), " ")</f>
        <v>2</v>
      </c>
      <c r="H216" s="21">
        <f>IFERROR(VLOOKUP(Health!$C216, 'All Indicators - Breakdown'!$C:$GQ, H$1, FALSE), " ")</f>
        <v>1</v>
      </c>
      <c r="I216" s="21">
        <f>IFERROR(VLOOKUP(Health!$C216, 'All Indicators - Breakdown'!$C:$GQ, I$1, FALSE), " ")</f>
        <v>2</v>
      </c>
      <c r="J216" s="21">
        <f>IFERROR(VLOOKUP(Health!$C216, 'All Indicators - Breakdown'!$C:$GQ, J$1, FALSE), " ")</f>
        <v>1</v>
      </c>
      <c r="K216" s="21">
        <f>IFERROR(VLOOKUP(Health!$C216, 'All Indicators - Breakdown'!$C:$GQ, K$1, FALSE), " ")</f>
        <v>3</v>
      </c>
      <c r="L216" s="21">
        <f>IFERROR(VLOOKUP(Health!$C216, 'All Indicators - Breakdown'!$C:$GQ, L$1, FALSE), " ")</f>
        <v>1</v>
      </c>
      <c r="M216" s="21">
        <f>IFERROR(VLOOKUP($C216, 'All Indicators - Breakdown'!$C:$HE, M$1, FALSE), " ")</f>
        <v>4</v>
      </c>
      <c r="N216" s="21">
        <f>IFERROR(VLOOKUP($C216, 'All Indicators - Breakdown'!$C:$IU, N$1, FALSE), " ")</f>
        <v>1</v>
      </c>
      <c r="O216" s="21">
        <f t="shared" si="33"/>
        <v>4</v>
      </c>
      <c r="P216" s="21">
        <f t="shared" si="33"/>
        <v>3</v>
      </c>
      <c r="Q216" s="21">
        <f t="shared" si="33"/>
        <v>2</v>
      </c>
      <c r="R216" s="21">
        <f t="shared" si="33"/>
        <v>2</v>
      </c>
      <c r="S216" s="21">
        <f t="shared" si="33"/>
        <v>2</v>
      </c>
      <c r="T216" s="21">
        <f t="shared" si="33"/>
        <v>1</v>
      </c>
      <c r="U216" s="21">
        <f t="shared" si="33"/>
        <v>1</v>
      </c>
      <c r="V216" s="21">
        <f t="shared" si="33"/>
        <v>1</v>
      </c>
      <c r="W216" s="21">
        <f t="shared" si="31"/>
        <v>1</v>
      </c>
    </row>
    <row r="217" spans="1:23" ht="16.3" thickTop="1" thickBot="1" x14ac:dyDescent="0.3">
      <c r="A217" s="20" t="s">
        <v>531</v>
      </c>
      <c r="B217" s="20" t="s">
        <v>580</v>
      </c>
      <c r="C217" s="20" t="s">
        <v>581</v>
      </c>
      <c r="D217" s="10">
        <f t="shared" si="30"/>
        <v>4</v>
      </c>
      <c r="E217" s="35">
        <f t="shared" si="29"/>
        <v>3.5</v>
      </c>
      <c r="F217" s="21">
        <f>IFERROR(VLOOKUP(Health!$C217, 'All Indicators - Breakdown'!$C:$GQ, F$1, FALSE), " ")</f>
        <v>3</v>
      </c>
      <c r="G217" s="21">
        <f>IFERROR(VLOOKUP(Health!$C217, 'All Indicators - Breakdown'!$C:$GQ, G$1, FALSE), " ")</f>
        <v>1</v>
      </c>
      <c r="H217" s="21">
        <f>IFERROR(VLOOKUP(Health!$C217, 'All Indicators - Breakdown'!$C:$GQ, H$1, FALSE), " ")</f>
        <v>1</v>
      </c>
      <c r="I217" s="21">
        <f>IFERROR(VLOOKUP(Health!$C217, 'All Indicators - Breakdown'!$C:$GQ, I$1, FALSE), " ")</f>
        <v>2</v>
      </c>
      <c r="J217" s="21">
        <f>IFERROR(VLOOKUP(Health!$C217, 'All Indicators - Breakdown'!$C:$GQ, J$1, FALSE), " ")</f>
        <v>4</v>
      </c>
      <c r="K217" s="21">
        <f>IFERROR(VLOOKUP(Health!$C217, 'All Indicators - Breakdown'!$C:$GQ, K$1, FALSE), " ")</f>
        <v>3</v>
      </c>
      <c r="L217" s="21">
        <f>IFERROR(VLOOKUP(Health!$C217, 'All Indicators - Breakdown'!$C:$GQ, L$1, FALSE), " ")</f>
        <v>1</v>
      </c>
      <c r="M217" s="21">
        <f>IFERROR(VLOOKUP($C217, 'All Indicators - Breakdown'!$C:$HE, M$1, FALSE), " ")</f>
        <v>4</v>
      </c>
      <c r="N217" s="21">
        <f>IFERROR(VLOOKUP($C217, 'All Indicators - Breakdown'!$C:$IU, N$1, FALSE), " ")</f>
        <v>1</v>
      </c>
      <c r="O217" s="21">
        <f t="shared" si="33"/>
        <v>4</v>
      </c>
      <c r="P217" s="21">
        <f t="shared" si="33"/>
        <v>4</v>
      </c>
      <c r="Q217" s="21">
        <f t="shared" si="33"/>
        <v>3</v>
      </c>
      <c r="R217" s="21">
        <f t="shared" si="33"/>
        <v>3</v>
      </c>
      <c r="S217" s="21">
        <f t="shared" si="33"/>
        <v>2</v>
      </c>
      <c r="T217" s="21">
        <f t="shared" si="33"/>
        <v>1</v>
      </c>
      <c r="U217" s="21">
        <f t="shared" si="33"/>
        <v>1</v>
      </c>
      <c r="V217" s="21">
        <f t="shared" si="33"/>
        <v>1</v>
      </c>
      <c r="W217" s="21">
        <f t="shared" si="31"/>
        <v>1</v>
      </c>
    </row>
    <row r="218" spans="1:23" ht="16.3" thickTop="1" thickBot="1" x14ac:dyDescent="0.3">
      <c r="A218" s="20" t="s">
        <v>531</v>
      </c>
      <c r="B218" s="20" t="s">
        <v>582</v>
      </c>
      <c r="C218" s="20" t="s">
        <v>583</v>
      </c>
      <c r="D218" s="10">
        <f t="shared" si="30"/>
        <v>3</v>
      </c>
      <c r="E218" s="35">
        <f t="shared" si="29"/>
        <v>3</v>
      </c>
      <c r="F218" s="21">
        <f>IFERROR(VLOOKUP(Health!$C218, 'All Indicators - Breakdown'!$C:$GQ, F$1, FALSE), " ")</f>
        <v>3</v>
      </c>
      <c r="G218" s="21">
        <f>IFERROR(VLOOKUP(Health!$C218, 'All Indicators - Breakdown'!$C:$GQ, G$1, FALSE), " ")</f>
        <v>2</v>
      </c>
      <c r="H218" s="21">
        <f>IFERROR(VLOOKUP(Health!$C218, 'All Indicators - Breakdown'!$C:$GQ, H$1, FALSE), " ")</f>
        <v>1</v>
      </c>
      <c r="I218" s="21">
        <f>IFERROR(VLOOKUP(Health!$C218, 'All Indicators - Breakdown'!$C:$GQ, I$1, FALSE), " ")</f>
        <v>2</v>
      </c>
      <c r="J218" s="21">
        <f>IFERROR(VLOOKUP(Health!$C218, 'All Indicators - Breakdown'!$C:$GQ, J$1, FALSE), " ")</f>
        <v>3</v>
      </c>
      <c r="K218" s="21">
        <f>IFERROR(VLOOKUP(Health!$C218, 'All Indicators - Breakdown'!$C:$GQ, K$1, FALSE), " ")</f>
        <v>1</v>
      </c>
      <c r="L218" s="21">
        <f>IFERROR(VLOOKUP(Health!$C218, 'All Indicators - Breakdown'!$C:$GQ, L$1, FALSE), " ")</f>
        <v>1</v>
      </c>
      <c r="M218" s="21">
        <f>IFERROR(VLOOKUP($C218, 'All Indicators - Breakdown'!$C:$HE, M$1, FALSE), " ")</f>
        <v>4</v>
      </c>
      <c r="N218" s="21">
        <f>IFERROR(VLOOKUP($C218, 'All Indicators - Breakdown'!$C:$IU, N$1, FALSE), " ")</f>
        <v>1</v>
      </c>
      <c r="O218" s="21">
        <f t="shared" si="33"/>
        <v>4</v>
      </c>
      <c r="P218" s="21">
        <f t="shared" si="33"/>
        <v>3</v>
      </c>
      <c r="Q218" s="21">
        <f t="shared" si="33"/>
        <v>3</v>
      </c>
      <c r="R218" s="21">
        <f t="shared" si="33"/>
        <v>2</v>
      </c>
      <c r="S218" s="21">
        <f t="shared" si="33"/>
        <v>2</v>
      </c>
      <c r="T218" s="21">
        <f t="shared" si="33"/>
        <v>1</v>
      </c>
      <c r="U218" s="21">
        <f t="shared" si="33"/>
        <v>1</v>
      </c>
      <c r="V218" s="21">
        <f t="shared" si="33"/>
        <v>1</v>
      </c>
      <c r="W218" s="21">
        <f t="shared" si="31"/>
        <v>1</v>
      </c>
    </row>
    <row r="219" spans="1:23" ht="16.3" thickTop="1" thickBot="1" x14ac:dyDescent="0.3">
      <c r="A219" s="20" t="s">
        <v>531</v>
      </c>
      <c r="B219" s="20" t="s">
        <v>584</v>
      </c>
      <c r="C219" s="20" t="s">
        <v>585</v>
      </c>
      <c r="D219" s="10">
        <f t="shared" si="30"/>
        <v>3</v>
      </c>
      <c r="E219" s="35">
        <f t="shared" si="29"/>
        <v>3</v>
      </c>
      <c r="F219" s="21">
        <f>IFERROR(VLOOKUP(Health!$C219, 'All Indicators - Breakdown'!$C:$GQ, F$1, FALSE), " ")</f>
        <v>2</v>
      </c>
      <c r="G219" s="21">
        <f>IFERROR(VLOOKUP(Health!$C219, 'All Indicators - Breakdown'!$C:$GQ, G$1, FALSE), " ")</f>
        <v>2</v>
      </c>
      <c r="H219" s="21">
        <f>IFERROR(VLOOKUP(Health!$C219, 'All Indicators - Breakdown'!$C:$GQ, H$1, FALSE), " ")</f>
        <v>1</v>
      </c>
      <c r="I219" s="21">
        <f>IFERROR(VLOOKUP(Health!$C219, 'All Indicators - Breakdown'!$C:$GQ, I$1, FALSE), " ")</f>
        <v>3</v>
      </c>
      <c r="J219" s="21">
        <f>IFERROR(VLOOKUP(Health!$C219, 'All Indicators - Breakdown'!$C:$GQ, J$1, FALSE), " ")</f>
        <v>2</v>
      </c>
      <c r="K219" s="21">
        <f>IFERROR(VLOOKUP(Health!$C219, 'All Indicators - Breakdown'!$C:$GQ, K$1, FALSE), " ")</f>
        <v>3</v>
      </c>
      <c r="L219" s="21">
        <f>IFERROR(VLOOKUP(Health!$C219, 'All Indicators - Breakdown'!$C:$GQ, L$1, FALSE), " ")</f>
        <v>1</v>
      </c>
      <c r="M219" s="21">
        <f>IFERROR(VLOOKUP($C219, 'All Indicators - Breakdown'!$C:$HE, M$1, FALSE), " ")</f>
        <v>4</v>
      </c>
      <c r="N219" s="21">
        <f>IFERROR(VLOOKUP($C219, 'All Indicators - Breakdown'!$C:$IU, N$1, FALSE), " ")</f>
        <v>1</v>
      </c>
      <c r="O219" s="21">
        <f t="shared" si="33"/>
        <v>4</v>
      </c>
      <c r="P219" s="21">
        <f t="shared" si="33"/>
        <v>3</v>
      </c>
      <c r="Q219" s="21">
        <f t="shared" si="33"/>
        <v>3</v>
      </c>
      <c r="R219" s="21">
        <f t="shared" si="33"/>
        <v>2</v>
      </c>
      <c r="S219" s="21">
        <f t="shared" si="33"/>
        <v>2</v>
      </c>
      <c r="T219" s="21">
        <f t="shared" si="33"/>
        <v>2</v>
      </c>
      <c r="U219" s="21">
        <f t="shared" si="33"/>
        <v>1</v>
      </c>
      <c r="V219" s="21">
        <f t="shared" si="33"/>
        <v>1</v>
      </c>
      <c r="W219" s="21">
        <f t="shared" si="31"/>
        <v>1</v>
      </c>
    </row>
    <row r="220" spans="1:23" ht="16.3" thickTop="1" thickBot="1" x14ac:dyDescent="0.3">
      <c r="A220" s="20" t="s">
        <v>531</v>
      </c>
      <c r="B220" s="20" t="s">
        <v>586</v>
      </c>
      <c r="C220" s="20" t="s">
        <v>587</v>
      </c>
      <c r="D220" s="10">
        <f t="shared" si="30"/>
        <v>3</v>
      </c>
      <c r="E220" s="35">
        <f t="shared" si="29"/>
        <v>2.8</v>
      </c>
      <c r="F220" s="21">
        <f>IFERROR(VLOOKUP(Health!$C220, 'All Indicators - Breakdown'!$C:$GQ, F$1, FALSE), " ")</f>
        <v>3</v>
      </c>
      <c r="G220" s="21">
        <f>IFERROR(VLOOKUP(Health!$C220, 'All Indicators - Breakdown'!$C:$GQ, G$1, FALSE), " ")</f>
        <v>2</v>
      </c>
      <c r="H220" s="21">
        <f>IFERROR(VLOOKUP(Health!$C220, 'All Indicators - Breakdown'!$C:$GQ, H$1, FALSE), " ")</f>
        <v>1</v>
      </c>
      <c r="I220" s="21">
        <f>IFERROR(VLOOKUP(Health!$C220, 'All Indicators - Breakdown'!$C:$GQ, I$1, FALSE), " ")</f>
        <v>1</v>
      </c>
      <c r="J220" s="21">
        <f>IFERROR(VLOOKUP(Health!$C220, 'All Indicators - Breakdown'!$C:$GQ, J$1, FALSE), " ")</f>
        <v>2</v>
      </c>
      <c r="K220" s="21">
        <f>IFERROR(VLOOKUP(Health!$C220, 'All Indicators - Breakdown'!$C:$GQ, K$1, FALSE), " ")</f>
        <v>1</v>
      </c>
      <c r="L220" s="21">
        <f>IFERROR(VLOOKUP(Health!$C220, 'All Indicators - Breakdown'!$C:$GQ, L$1, FALSE), " ")</f>
        <v>1</v>
      </c>
      <c r="M220" s="21">
        <f>IFERROR(VLOOKUP($C220, 'All Indicators - Breakdown'!$C:$HE, M$1, FALSE), " ")</f>
        <v>4</v>
      </c>
      <c r="N220" s="21">
        <f>IFERROR(VLOOKUP($C220, 'All Indicators - Breakdown'!$C:$IU, N$1, FALSE), " ")</f>
        <v>1</v>
      </c>
      <c r="O220" s="21">
        <f t="shared" si="33"/>
        <v>4</v>
      </c>
      <c r="P220" s="21">
        <f t="shared" si="33"/>
        <v>3</v>
      </c>
      <c r="Q220" s="21">
        <f t="shared" si="33"/>
        <v>2</v>
      </c>
      <c r="R220" s="21">
        <f t="shared" si="33"/>
        <v>2</v>
      </c>
      <c r="S220" s="21">
        <f t="shared" si="33"/>
        <v>1</v>
      </c>
      <c r="T220" s="21">
        <f t="shared" si="33"/>
        <v>1</v>
      </c>
      <c r="U220" s="21">
        <f t="shared" si="33"/>
        <v>1</v>
      </c>
      <c r="V220" s="21">
        <f t="shared" si="33"/>
        <v>1</v>
      </c>
      <c r="W220" s="21">
        <f t="shared" si="31"/>
        <v>1</v>
      </c>
    </row>
    <row r="221" spans="1:23" ht="16.3" thickTop="1" thickBot="1" x14ac:dyDescent="0.3">
      <c r="A221" s="20" t="s">
        <v>588</v>
      </c>
      <c r="B221" s="20" t="s">
        <v>589</v>
      </c>
      <c r="C221" s="20" t="s">
        <v>590</v>
      </c>
      <c r="D221" s="10">
        <f t="shared" si="30"/>
        <v>3</v>
      </c>
      <c r="E221" s="35">
        <f t="shared" si="29"/>
        <v>3.3</v>
      </c>
      <c r="F221" s="21">
        <f>IFERROR(VLOOKUP(Health!$C221, 'All Indicators - Breakdown'!$C:$GQ, F$1, FALSE), " ")</f>
        <v>3</v>
      </c>
      <c r="G221" s="21">
        <f>IFERROR(VLOOKUP(Health!$C221, 'All Indicators - Breakdown'!$C:$GQ, G$1, FALSE), " ")</f>
        <v>2</v>
      </c>
      <c r="H221" s="21">
        <f>IFERROR(VLOOKUP(Health!$C221, 'All Indicators - Breakdown'!$C:$GQ, H$1, FALSE), " ")</f>
        <v>1</v>
      </c>
      <c r="I221" s="21">
        <f>IFERROR(VLOOKUP(Health!$C221, 'All Indicators - Breakdown'!$C:$GQ, I$1, FALSE), " ")</f>
        <v>2</v>
      </c>
      <c r="J221" s="21">
        <f>IFERROR(VLOOKUP(Health!$C221, 'All Indicators - Breakdown'!$C:$GQ, J$1, FALSE), " ")</f>
        <v>3</v>
      </c>
      <c r="K221" s="21">
        <f>IFERROR(VLOOKUP(Health!$C221, 'All Indicators - Breakdown'!$C:$GQ, K$1, FALSE), " ")</f>
        <v>3</v>
      </c>
      <c r="L221" s="21">
        <f>IFERROR(VLOOKUP(Health!$C221, 'All Indicators - Breakdown'!$C:$GQ, L$1, FALSE), " ")</f>
        <v>2</v>
      </c>
      <c r="M221" s="21">
        <f>IFERROR(VLOOKUP($C221, 'All Indicators - Breakdown'!$C:$HE, M$1, FALSE), " ")</f>
        <v>4</v>
      </c>
      <c r="N221" s="21">
        <f>IFERROR(VLOOKUP($C221, 'All Indicators - Breakdown'!$C:$IU, N$1, FALSE), " ")</f>
        <v>1</v>
      </c>
      <c r="O221" s="21">
        <f t="shared" si="33"/>
        <v>4</v>
      </c>
      <c r="P221" s="21">
        <f t="shared" si="33"/>
        <v>3</v>
      </c>
      <c r="Q221" s="21">
        <f t="shared" si="33"/>
        <v>3</v>
      </c>
      <c r="R221" s="21">
        <f t="shared" si="33"/>
        <v>3</v>
      </c>
      <c r="S221" s="21">
        <f t="shared" si="33"/>
        <v>2</v>
      </c>
      <c r="T221" s="21">
        <f t="shared" si="33"/>
        <v>2</v>
      </c>
      <c r="U221" s="21">
        <f t="shared" si="33"/>
        <v>2</v>
      </c>
      <c r="V221" s="21">
        <f t="shared" si="33"/>
        <v>1</v>
      </c>
      <c r="W221" s="21">
        <f t="shared" si="31"/>
        <v>1</v>
      </c>
    </row>
    <row r="222" spans="1:23" ht="16.3" thickTop="1" thickBot="1" x14ac:dyDescent="0.3">
      <c r="A222" s="20" t="s">
        <v>588</v>
      </c>
      <c r="B222" s="20" t="s">
        <v>591</v>
      </c>
      <c r="C222" s="20" t="s">
        <v>592</v>
      </c>
      <c r="D222" s="10">
        <f t="shared" si="30"/>
        <v>3</v>
      </c>
      <c r="E222" s="35">
        <f t="shared" si="29"/>
        <v>2.8</v>
      </c>
      <c r="F222" s="21">
        <f>IFERROR(VLOOKUP(Health!$C222, 'All Indicators - Breakdown'!$C:$GQ, F$1, FALSE), " ")</f>
        <v>2</v>
      </c>
      <c r="G222" s="21">
        <f>IFERROR(VLOOKUP(Health!$C222, 'All Indicators - Breakdown'!$C:$GQ, G$1, FALSE), " ")</f>
        <v>2</v>
      </c>
      <c r="H222" s="21">
        <f>IFERROR(VLOOKUP(Health!$C222, 'All Indicators - Breakdown'!$C:$GQ, H$1, FALSE), " ")</f>
        <v>1</v>
      </c>
      <c r="I222" s="21">
        <f>IFERROR(VLOOKUP(Health!$C222, 'All Indicators - Breakdown'!$C:$GQ, I$1, FALSE), " ")</f>
        <v>2</v>
      </c>
      <c r="J222" s="21">
        <f>IFERROR(VLOOKUP(Health!$C222, 'All Indicators - Breakdown'!$C:$GQ, J$1, FALSE), " ")</f>
        <v>3</v>
      </c>
      <c r="K222" s="21">
        <f>IFERROR(VLOOKUP(Health!$C222, 'All Indicators - Breakdown'!$C:$GQ, K$1, FALSE), " ")</f>
        <v>1</v>
      </c>
      <c r="L222" s="21">
        <f>IFERROR(VLOOKUP(Health!$C222, 'All Indicators - Breakdown'!$C:$GQ, L$1, FALSE), " ")</f>
        <v>2</v>
      </c>
      <c r="M222" s="21">
        <f>IFERROR(VLOOKUP($C222, 'All Indicators - Breakdown'!$C:$HE, M$1, FALSE), " ")</f>
        <v>4</v>
      </c>
      <c r="N222" s="21">
        <f>IFERROR(VLOOKUP($C222, 'All Indicators - Breakdown'!$C:$IU, N$1, FALSE), " ")</f>
        <v>1</v>
      </c>
      <c r="O222" s="21">
        <f t="shared" si="33"/>
        <v>4</v>
      </c>
      <c r="P222" s="21">
        <f t="shared" si="33"/>
        <v>3</v>
      </c>
      <c r="Q222" s="21">
        <f t="shared" si="33"/>
        <v>2</v>
      </c>
      <c r="R222" s="21">
        <f t="shared" si="33"/>
        <v>2</v>
      </c>
      <c r="S222" s="21">
        <f t="shared" si="33"/>
        <v>2</v>
      </c>
      <c r="T222" s="21">
        <f t="shared" si="33"/>
        <v>2</v>
      </c>
      <c r="U222" s="21">
        <f t="shared" si="33"/>
        <v>1</v>
      </c>
      <c r="V222" s="21">
        <f t="shared" si="33"/>
        <v>1</v>
      </c>
      <c r="W222" s="21">
        <f t="shared" si="31"/>
        <v>1</v>
      </c>
    </row>
    <row r="223" spans="1:23" ht="16.3" thickTop="1" thickBot="1" x14ac:dyDescent="0.3">
      <c r="A223" s="20" t="s">
        <v>588</v>
      </c>
      <c r="B223" s="20" t="s">
        <v>593</v>
      </c>
      <c r="C223" s="20" t="s">
        <v>594</v>
      </c>
      <c r="D223" s="10">
        <f t="shared" si="30"/>
        <v>3</v>
      </c>
      <c r="E223" s="35">
        <f t="shared" si="29"/>
        <v>3.3</v>
      </c>
      <c r="F223" s="21">
        <f>IFERROR(VLOOKUP(Health!$C223, 'All Indicators - Breakdown'!$C:$GQ, F$1, FALSE), " ")</f>
        <v>3</v>
      </c>
      <c r="G223" s="21">
        <f>IFERROR(VLOOKUP(Health!$C223, 'All Indicators - Breakdown'!$C:$GQ, G$1, FALSE), " ")</f>
        <v>2</v>
      </c>
      <c r="H223" s="21">
        <f>IFERROR(VLOOKUP(Health!$C223, 'All Indicators - Breakdown'!$C:$GQ, H$1, FALSE), " ")</f>
        <v>1</v>
      </c>
      <c r="I223" s="21">
        <f>IFERROR(VLOOKUP(Health!$C223, 'All Indicators - Breakdown'!$C:$GQ, I$1, FALSE), " ")</f>
        <v>2</v>
      </c>
      <c r="J223" s="21">
        <f>IFERROR(VLOOKUP(Health!$C223, 'All Indicators - Breakdown'!$C:$GQ, J$1, FALSE), " ")</f>
        <v>4</v>
      </c>
      <c r="K223" s="21">
        <f>IFERROR(VLOOKUP(Health!$C223, 'All Indicators - Breakdown'!$C:$GQ, K$1, FALSE), " ")</f>
        <v>1</v>
      </c>
      <c r="L223" s="21">
        <f>IFERROR(VLOOKUP(Health!$C223, 'All Indicators - Breakdown'!$C:$GQ, L$1, FALSE), " ")</f>
        <v>2</v>
      </c>
      <c r="M223" s="21">
        <f>IFERROR(VLOOKUP($C223, 'All Indicators - Breakdown'!$C:$HE, M$1, FALSE), " ")</f>
        <v>4</v>
      </c>
      <c r="N223" s="21">
        <f>IFERROR(VLOOKUP($C223, 'All Indicators - Breakdown'!$C:$IU, N$1, FALSE), " ")</f>
        <v>1</v>
      </c>
      <c r="O223" s="21">
        <f t="shared" si="33"/>
        <v>4</v>
      </c>
      <c r="P223" s="21">
        <f t="shared" si="33"/>
        <v>4</v>
      </c>
      <c r="Q223" s="21">
        <f t="shared" si="33"/>
        <v>3</v>
      </c>
      <c r="R223" s="21">
        <f t="shared" si="33"/>
        <v>2</v>
      </c>
      <c r="S223" s="21">
        <f t="shared" si="33"/>
        <v>2</v>
      </c>
      <c r="T223" s="21">
        <f t="shared" si="33"/>
        <v>2</v>
      </c>
      <c r="U223" s="21">
        <f t="shared" si="33"/>
        <v>1</v>
      </c>
      <c r="V223" s="21">
        <f t="shared" si="33"/>
        <v>1</v>
      </c>
      <c r="W223" s="21">
        <f t="shared" si="31"/>
        <v>1</v>
      </c>
    </row>
    <row r="224" spans="1:23" ht="16.3" thickTop="1" thickBot="1" x14ac:dyDescent="0.3">
      <c r="A224" s="20" t="s">
        <v>588</v>
      </c>
      <c r="B224" s="20" t="s">
        <v>595</v>
      </c>
      <c r="C224" s="20" t="s">
        <v>596</v>
      </c>
      <c r="D224" s="10">
        <f t="shared" si="30"/>
        <v>4</v>
      </c>
      <c r="E224" s="35">
        <f t="shared" si="29"/>
        <v>3.8</v>
      </c>
      <c r="F224" s="21">
        <f>IFERROR(VLOOKUP(Health!$C224, 'All Indicators - Breakdown'!$C:$GQ, F$1, FALSE), " ")</f>
        <v>3</v>
      </c>
      <c r="G224" s="21">
        <f>IFERROR(VLOOKUP(Health!$C224, 'All Indicators - Breakdown'!$C:$GQ, G$1, FALSE), " ")</f>
        <v>1</v>
      </c>
      <c r="H224" s="21">
        <f>IFERROR(VLOOKUP(Health!$C224, 'All Indicators - Breakdown'!$C:$GQ, H$1, FALSE), " ")</f>
        <v>1</v>
      </c>
      <c r="I224" s="21">
        <f>IFERROR(VLOOKUP(Health!$C224, 'All Indicators - Breakdown'!$C:$GQ, I$1, FALSE), " ")</f>
        <v>2</v>
      </c>
      <c r="J224" s="21">
        <f>IFERROR(VLOOKUP(Health!$C224, 'All Indicators - Breakdown'!$C:$GQ, J$1, FALSE), " ")</f>
        <v>5</v>
      </c>
      <c r="K224" s="21">
        <f>IFERROR(VLOOKUP(Health!$C224, 'All Indicators - Breakdown'!$C:$GQ, K$1, FALSE), " ")</f>
        <v>3</v>
      </c>
      <c r="L224" s="21">
        <f>IFERROR(VLOOKUP(Health!$C224, 'All Indicators - Breakdown'!$C:$GQ, L$1, FALSE), " ")</f>
        <v>2</v>
      </c>
      <c r="M224" s="21">
        <f>IFERROR(VLOOKUP($C224, 'All Indicators - Breakdown'!$C:$HE, M$1, FALSE), " ")</f>
        <v>4</v>
      </c>
      <c r="N224" s="21">
        <f>IFERROR(VLOOKUP($C224, 'All Indicators - Breakdown'!$C:$IU, N$1, FALSE), " ")</f>
        <v>1</v>
      </c>
      <c r="O224" s="21">
        <f t="shared" ref="O224:V233" si="34">LARGE($F224:$N224,O$1)</f>
        <v>5</v>
      </c>
      <c r="P224" s="21">
        <f t="shared" si="34"/>
        <v>4</v>
      </c>
      <c r="Q224" s="21">
        <f t="shared" si="34"/>
        <v>3</v>
      </c>
      <c r="R224" s="21">
        <f t="shared" si="34"/>
        <v>3</v>
      </c>
      <c r="S224" s="21">
        <f t="shared" si="34"/>
        <v>2</v>
      </c>
      <c r="T224" s="21">
        <f t="shared" si="34"/>
        <v>2</v>
      </c>
      <c r="U224" s="21">
        <f t="shared" si="34"/>
        <v>1</v>
      </c>
      <c r="V224" s="21">
        <f t="shared" si="34"/>
        <v>1</v>
      </c>
      <c r="W224" s="21">
        <f t="shared" si="31"/>
        <v>1</v>
      </c>
    </row>
    <row r="225" spans="1:23" ht="16.3" thickTop="1" thickBot="1" x14ac:dyDescent="0.3">
      <c r="A225" s="20" t="s">
        <v>588</v>
      </c>
      <c r="B225" s="20" t="s">
        <v>597</v>
      </c>
      <c r="C225" s="20" t="s">
        <v>598</v>
      </c>
      <c r="D225" s="10">
        <f t="shared" si="30"/>
        <v>4</v>
      </c>
      <c r="E225" s="35">
        <f t="shared" si="29"/>
        <v>3.5</v>
      </c>
      <c r="F225" s="21">
        <f>IFERROR(VLOOKUP(Health!$C225, 'All Indicators - Breakdown'!$C:$GQ, F$1, FALSE), " ")</f>
        <v>2</v>
      </c>
      <c r="G225" s="21">
        <f>IFERROR(VLOOKUP(Health!$C225, 'All Indicators - Breakdown'!$C:$GQ, G$1, FALSE), " ")</f>
        <v>2</v>
      </c>
      <c r="H225" s="21">
        <f>IFERROR(VLOOKUP(Health!$C225, 'All Indicators - Breakdown'!$C:$GQ, H$1, FALSE), " ")</f>
        <v>1</v>
      </c>
      <c r="I225" s="21">
        <f>IFERROR(VLOOKUP(Health!$C225, 'All Indicators - Breakdown'!$C:$GQ, I$1, FALSE), " ")</f>
        <v>2</v>
      </c>
      <c r="J225" s="21">
        <f>IFERROR(VLOOKUP(Health!$C225, 'All Indicators - Breakdown'!$C:$GQ, J$1, FALSE), " ")</f>
        <v>5</v>
      </c>
      <c r="K225" s="21">
        <f>IFERROR(VLOOKUP(Health!$C225, 'All Indicators - Breakdown'!$C:$GQ, K$1, FALSE), " ")</f>
        <v>3</v>
      </c>
      <c r="L225" s="21">
        <f>IFERROR(VLOOKUP(Health!$C225, 'All Indicators - Breakdown'!$C:$GQ, L$1, FALSE), " ")</f>
        <v>2</v>
      </c>
      <c r="M225" s="21">
        <f>IFERROR(VLOOKUP($C225, 'All Indicators - Breakdown'!$C:$HE, M$1, FALSE), " ")</f>
        <v>4</v>
      </c>
      <c r="N225" s="21">
        <f>IFERROR(VLOOKUP($C225, 'All Indicators - Breakdown'!$C:$IU, N$1, FALSE), " ")</f>
        <v>1</v>
      </c>
      <c r="O225" s="21">
        <f t="shared" si="34"/>
        <v>5</v>
      </c>
      <c r="P225" s="21">
        <f t="shared" si="34"/>
        <v>4</v>
      </c>
      <c r="Q225" s="21">
        <f t="shared" si="34"/>
        <v>3</v>
      </c>
      <c r="R225" s="21">
        <f t="shared" si="34"/>
        <v>2</v>
      </c>
      <c r="S225" s="21">
        <f t="shared" si="34"/>
        <v>2</v>
      </c>
      <c r="T225" s="21">
        <f t="shared" si="34"/>
        <v>2</v>
      </c>
      <c r="U225" s="21">
        <f t="shared" si="34"/>
        <v>2</v>
      </c>
      <c r="V225" s="21">
        <f t="shared" si="34"/>
        <v>1</v>
      </c>
      <c r="W225" s="21">
        <f t="shared" si="31"/>
        <v>1</v>
      </c>
    </row>
    <row r="226" spans="1:23" ht="16.3" thickTop="1" thickBot="1" x14ac:dyDescent="0.3">
      <c r="A226" s="20" t="s">
        <v>588</v>
      </c>
      <c r="B226" s="20" t="s">
        <v>599</v>
      </c>
      <c r="C226" s="20" t="s">
        <v>600</v>
      </c>
      <c r="D226" s="10">
        <f t="shared" si="30"/>
        <v>4</v>
      </c>
      <c r="E226" s="35">
        <f t="shared" si="29"/>
        <v>3.5</v>
      </c>
      <c r="F226" s="21">
        <f>IFERROR(VLOOKUP(Health!$C226, 'All Indicators - Breakdown'!$C:$GQ, F$1, FALSE), " ")</f>
        <v>2</v>
      </c>
      <c r="G226" s="21">
        <f>IFERROR(VLOOKUP(Health!$C226, 'All Indicators - Breakdown'!$C:$GQ, G$1, FALSE), " ")</f>
        <v>2</v>
      </c>
      <c r="H226" s="21">
        <f>IFERROR(VLOOKUP(Health!$C226, 'All Indicators - Breakdown'!$C:$GQ, H$1, FALSE), " ")</f>
        <v>1</v>
      </c>
      <c r="I226" s="21">
        <f>IFERROR(VLOOKUP(Health!$C226, 'All Indicators - Breakdown'!$C:$GQ, I$1, FALSE), " ")</f>
        <v>2</v>
      </c>
      <c r="J226" s="21">
        <f>IFERROR(VLOOKUP(Health!$C226, 'All Indicators - Breakdown'!$C:$GQ, J$1, FALSE), " ")</f>
        <v>5</v>
      </c>
      <c r="K226" s="21">
        <f>IFERROR(VLOOKUP(Health!$C226, 'All Indicators - Breakdown'!$C:$GQ, K$1, FALSE), " ")</f>
        <v>3</v>
      </c>
      <c r="L226" s="21">
        <f>IFERROR(VLOOKUP(Health!$C226, 'All Indicators - Breakdown'!$C:$GQ, L$1, FALSE), " ")</f>
        <v>2</v>
      </c>
      <c r="M226" s="21">
        <f>IFERROR(VLOOKUP($C226, 'All Indicators - Breakdown'!$C:$HE, M$1, FALSE), " ")</f>
        <v>4</v>
      </c>
      <c r="N226" s="21">
        <f>IFERROR(VLOOKUP($C226, 'All Indicators - Breakdown'!$C:$IU, N$1, FALSE), " ")</f>
        <v>1</v>
      </c>
      <c r="O226" s="21">
        <f t="shared" si="34"/>
        <v>5</v>
      </c>
      <c r="P226" s="21">
        <f t="shared" si="34"/>
        <v>4</v>
      </c>
      <c r="Q226" s="21">
        <f t="shared" si="34"/>
        <v>3</v>
      </c>
      <c r="R226" s="21">
        <f t="shared" si="34"/>
        <v>2</v>
      </c>
      <c r="S226" s="21">
        <f t="shared" si="34"/>
        <v>2</v>
      </c>
      <c r="T226" s="21">
        <f t="shared" si="34"/>
        <v>2</v>
      </c>
      <c r="U226" s="21">
        <f t="shared" si="34"/>
        <v>2</v>
      </c>
      <c r="V226" s="21">
        <f t="shared" si="34"/>
        <v>1</v>
      </c>
      <c r="W226" s="21">
        <f t="shared" si="31"/>
        <v>1</v>
      </c>
    </row>
    <row r="227" spans="1:23" ht="16.3" thickTop="1" thickBot="1" x14ac:dyDescent="0.3">
      <c r="A227" s="20" t="s">
        <v>588</v>
      </c>
      <c r="B227" s="20" t="s">
        <v>601</v>
      </c>
      <c r="C227" s="20" t="s">
        <v>602</v>
      </c>
      <c r="D227" s="10">
        <f t="shared" si="30"/>
        <v>3</v>
      </c>
      <c r="E227" s="35">
        <f t="shared" si="29"/>
        <v>3.3</v>
      </c>
      <c r="F227" s="21">
        <f>IFERROR(VLOOKUP(Health!$C227, 'All Indicators - Breakdown'!$C:$GQ, F$1, FALSE), " ")</f>
        <v>3</v>
      </c>
      <c r="G227" s="21">
        <f>IFERROR(VLOOKUP(Health!$C227, 'All Indicators - Breakdown'!$C:$GQ, G$1, FALSE), " ")</f>
        <v>2</v>
      </c>
      <c r="H227" s="21">
        <f>IFERROR(VLOOKUP(Health!$C227, 'All Indicators - Breakdown'!$C:$GQ, H$1, FALSE), " ")</f>
        <v>1</v>
      </c>
      <c r="I227" s="21">
        <f>IFERROR(VLOOKUP(Health!$C227, 'All Indicators - Breakdown'!$C:$GQ, I$1, FALSE), " ")</f>
        <v>2</v>
      </c>
      <c r="J227" s="21">
        <f>IFERROR(VLOOKUP(Health!$C227, 'All Indicators - Breakdown'!$C:$GQ, J$1, FALSE), " ")</f>
        <v>3</v>
      </c>
      <c r="K227" s="21">
        <f>IFERROR(VLOOKUP(Health!$C227, 'All Indicators - Breakdown'!$C:$GQ, K$1, FALSE), " ")</f>
        <v>3</v>
      </c>
      <c r="L227" s="21">
        <f>IFERROR(VLOOKUP(Health!$C227, 'All Indicators - Breakdown'!$C:$GQ, L$1, FALSE), " ")</f>
        <v>1</v>
      </c>
      <c r="M227" s="21">
        <f>IFERROR(VLOOKUP($C227, 'All Indicators - Breakdown'!$C:$HE, M$1, FALSE), " ")</f>
        <v>4</v>
      </c>
      <c r="N227" s="21">
        <f>IFERROR(VLOOKUP($C227, 'All Indicators - Breakdown'!$C:$IU, N$1, FALSE), " ")</f>
        <v>1</v>
      </c>
      <c r="O227" s="21">
        <f t="shared" si="34"/>
        <v>4</v>
      </c>
      <c r="P227" s="21">
        <f t="shared" si="34"/>
        <v>3</v>
      </c>
      <c r="Q227" s="21">
        <f t="shared" si="34"/>
        <v>3</v>
      </c>
      <c r="R227" s="21">
        <f t="shared" si="34"/>
        <v>3</v>
      </c>
      <c r="S227" s="21">
        <f t="shared" si="34"/>
        <v>2</v>
      </c>
      <c r="T227" s="21">
        <f t="shared" si="34"/>
        <v>2</v>
      </c>
      <c r="U227" s="21">
        <f t="shared" si="34"/>
        <v>1</v>
      </c>
      <c r="V227" s="21">
        <f t="shared" si="34"/>
        <v>1</v>
      </c>
      <c r="W227" s="21">
        <f t="shared" si="31"/>
        <v>1</v>
      </c>
    </row>
    <row r="228" spans="1:23" ht="16.3" thickTop="1" thickBot="1" x14ac:dyDescent="0.3">
      <c r="A228" s="20" t="s">
        <v>588</v>
      </c>
      <c r="B228" s="20" t="s">
        <v>603</v>
      </c>
      <c r="C228" s="20" t="s">
        <v>604</v>
      </c>
      <c r="D228" s="10">
        <f t="shared" si="30"/>
        <v>3</v>
      </c>
      <c r="E228" s="35">
        <f t="shared" si="29"/>
        <v>3.3</v>
      </c>
      <c r="F228" s="21">
        <f>IFERROR(VLOOKUP(Health!$C228, 'All Indicators - Breakdown'!$C:$GQ, F$1, FALSE), " ")</f>
        <v>3</v>
      </c>
      <c r="G228" s="21">
        <f>IFERROR(VLOOKUP(Health!$C228, 'All Indicators - Breakdown'!$C:$GQ, G$1, FALSE), " ")</f>
        <v>3</v>
      </c>
      <c r="H228" s="21">
        <f>IFERROR(VLOOKUP(Health!$C228, 'All Indicators - Breakdown'!$C:$GQ, H$1, FALSE), " ")</f>
        <v>1</v>
      </c>
      <c r="I228" s="21">
        <f>IFERROR(VLOOKUP(Health!$C228, 'All Indicators - Breakdown'!$C:$GQ, I$1, FALSE), " ")</f>
        <v>2</v>
      </c>
      <c r="J228" s="21">
        <f>IFERROR(VLOOKUP(Health!$C228, 'All Indicators - Breakdown'!$C:$GQ, J$1, FALSE), " ")</f>
        <v>3</v>
      </c>
      <c r="K228" s="21">
        <f>IFERROR(VLOOKUP(Health!$C228, 'All Indicators - Breakdown'!$C:$GQ, K$1, FALSE), " ")</f>
        <v>3</v>
      </c>
      <c r="L228" s="21">
        <f>IFERROR(VLOOKUP(Health!$C228, 'All Indicators - Breakdown'!$C:$GQ, L$1, FALSE), " ")</f>
        <v>2</v>
      </c>
      <c r="M228" s="21">
        <f>IFERROR(VLOOKUP($C228, 'All Indicators - Breakdown'!$C:$HE, M$1, FALSE), " ")</f>
        <v>4</v>
      </c>
      <c r="N228" s="21">
        <f>IFERROR(VLOOKUP($C228, 'All Indicators - Breakdown'!$C:$IU, N$1, FALSE), " ")</f>
        <v>1</v>
      </c>
      <c r="O228" s="21">
        <f t="shared" si="34"/>
        <v>4</v>
      </c>
      <c r="P228" s="21">
        <f t="shared" si="34"/>
        <v>3</v>
      </c>
      <c r="Q228" s="21">
        <f t="shared" si="34"/>
        <v>3</v>
      </c>
      <c r="R228" s="21">
        <f t="shared" si="34"/>
        <v>3</v>
      </c>
      <c r="S228" s="21">
        <f t="shared" si="34"/>
        <v>3</v>
      </c>
      <c r="T228" s="21">
        <f t="shared" si="34"/>
        <v>2</v>
      </c>
      <c r="U228" s="21">
        <f t="shared" si="34"/>
        <v>2</v>
      </c>
      <c r="V228" s="21">
        <f t="shared" si="34"/>
        <v>1</v>
      </c>
      <c r="W228" s="21">
        <f t="shared" si="31"/>
        <v>1</v>
      </c>
    </row>
    <row r="229" spans="1:23" ht="16.3" thickTop="1" thickBot="1" x14ac:dyDescent="0.3">
      <c r="A229" s="20" t="s">
        <v>588</v>
      </c>
      <c r="B229" s="20" t="s">
        <v>605</v>
      </c>
      <c r="C229" s="20" t="s">
        <v>606</v>
      </c>
      <c r="D229" s="10">
        <f t="shared" si="30"/>
        <v>3</v>
      </c>
      <c r="E229" s="35">
        <f t="shared" si="29"/>
        <v>3.3</v>
      </c>
      <c r="F229" s="21">
        <f>IFERROR(VLOOKUP(Health!$C229, 'All Indicators - Breakdown'!$C:$GQ, F$1, FALSE), " ")</f>
        <v>3</v>
      </c>
      <c r="G229" s="21">
        <f>IFERROR(VLOOKUP(Health!$C229, 'All Indicators - Breakdown'!$C:$GQ, G$1, FALSE), " ")</f>
        <v>1</v>
      </c>
      <c r="H229" s="21">
        <f>IFERROR(VLOOKUP(Health!$C229, 'All Indicators - Breakdown'!$C:$GQ, H$1, FALSE), " ")</f>
        <v>1</v>
      </c>
      <c r="I229" s="21">
        <f>IFERROR(VLOOKUP(Health!$C229, 'All Indicators - Breakdown'!$C:$GQ, I$1, FALSE), " ")</f>
        <v>2</v>
      </c>
      <c r="J229" s="21">
        <f>IFERROR(VLOOKUP(Health!$C229, 'All Indicators - Breakdown'!$C:$GQ, J$1, FALSE), " ")</f>
        <v>4</v>
      </c>
      <c r="K229" s="21">
        <f>IFERROR(VLOOKUP(Health!$C229, 'All Indicators - Breakdown'!$C:$GQ, K$1, FALSE), " ")</f>
        <v>1</v>
      </c>
      <c r="L229" s="21">
        <f>IFERROR(VLOOKUP(Health!$C229, 'All Indicators - Breakdown'!$C:$GQ, L$1, FALSE), " ")</f>
        <v>1</v>
      </c>
      <c r="M229" s="21">
        <f>IFERROR(VLOOKUP($C229, 'All Indicators - Breakdown'!$C:$HE, M$1, FALSE), " ")</f>
        <v>4</v>
      </c>
      <c r="N229" s="21">
        <f>IFERROR(VLOOKUP($C229, 'All Indicators - Breakdown'!$C:$IU, N$1, FALSE), " ")</f>
        <v>1</v>
      </c>
      <c r="O229" s="21">
        <f t="shared" si="34"/>
        <v>4</v>
      </c>
      <c r="P229" s="21">
        <f t="shared" si="34"/>
        <v>4</v>
      </c>
      <c r="Q229" s="21">
        <f t="shared" si="34"/>
        <v>3</v>
      </c>
      <c r="R229" s="21">
        <f t="shared" si="34"/>
        <v>2</v>
      </c>
      <c r="S229" s="21">
        <f t="shared" si="34"/>
        <v>1</v>
      </c>
      <c r="T229" s="21">
        <f t="shared" si="34"/>
        <v>1</v>
      </c>
      <c r="U229" s="21">
        <f t="shared" si="34"/>
        <v>1</v>
      </c>
      <c r="V229" s="21">
        <f t="shared" si="34"/>
        <v>1</v>
      </c>
      <c r="W229" s="21">
        <f t="shared" si="31"/>
        <v>1</v>
      </c>
    </row>
    <row r="230" spans="1:23" ht="16.3" thickTop="1" thickBot="1" x14ac:dyDescent="0.3">
      <c r="A230" s="20" t="s">
        <v>588</v>
      </c>
      <c r="B230" s="20" t="s">
        <v>607</v>
      </c>
      <c r="C230" s="20" t="s">
        <v>608</v>
      </c>
      <c r="D230" s="10">
        <f t="shared" si="30"/>
        <v>3</v>
      </c>
      <c r="E230" s="35">
        <f t="shared" si="29"/>
        <v>2.8</v>
      </c>
      <c r="F230" s="21">
        <f>IFERROR(VLOOKUP(Health!$C230, 'All Indicators - Breakdown'!$C:$GQ, F$1, FALSE), " ")</f>
        <v>2</v>
      </c>
      <c r="G230" s="21">
        <f>IFERROR(VLOOKUP(Health!$C230, 'All Indicators - Breakdown'!$C:$GQ, G$1, FALSE), " ")</f>
        <v>2</v>
      </c>
      <c r="H230" s="21">
        <f>IFERROR(VLOOKUP(Health!$C230, 'All Indicators - Breakdown'!$C:$GQ, H$1, FALSE), " ")</f>
        <v>1</v>
      </c>
      <c r="I230" s="21">
        <f>IFERROR(VLOOKUP(Health!$C230, 'All Indicators - Breakdown'!$C:$GQ, I$1, FALSE), " ")</f>
        <v>2</v>
      </c>
      <c r="J230" s="21">
        <f>IFERROR(VLOOKUP(Health!$C230, 'All Indicators - Breakdown'!$C:$GQ, J$1, FALSE), " ")</f>
        <v>3</v>
      </c>
      <c r="K230" s="21">
        <f>IFERROR(VLOOKUP(Health!$C230, 'All Indicators - Breakdown'!$C:$GQ, K$1, FALSE), " ")</f>
        <v>1</v>
      </c>
      <c r="L230" s="21">
        <f>IFERROR(VLOOKUP(Health!$C230, 'All Indicators - Breakdown'!$C:$GQ, L$1, FALSE), " ")</f>
        <v>2</v>
      </c>
      <c r="M230" s="21">
        <f>IFERROR(VLOOKUP($C230, 'All Indicators - Breakdown'!$C:$HE, M$1, FALSE), " ")</f>
        <v>4</v>
      </c>
      <c r="N230" s="21">
        <f>IFERROR(VLOOKUP($C230, 'All Indicators - Breakdown'!$C:$IU, N$1, FALSE), " ")</f>
        <v>1</v>
      </c>
      <c r="O230" s="21">
        <f t="shared" si="34"/>
        <v>4</v>
      </c>
      <c r="P230" s="21">
        <f t="shared" si="34"/>
        <v>3</v>
      </c>
      <c r="Q230" s="21">
        <f t="shared" si="34"/>
        <v>2</v>
      </c>
      <c r="R230" s="21">
        <f t="shared" si="34"/>
        <v>2</v>
      </c>
      <c r="S230" s="21">
        <f t="shared" si="34"/>
        <v>2</v>
      </c>
      <c r="T230" s="21">
        <f t="shared" si="34"/>
        <v>2</v>
      </c>
      <c r="U230" s="21">
        <f t="shared" si="34"/>
        <v>1</v>
      </c>
      <c r="V230" s="21">
        <f t="shared" si="34"/>
        <v>1</v>
      </c>
      <c r="W230" s="21">
        <f t="shared" si="31"/>
        <v>1</v>
      </c>
    </row>
    <row r="231" spans="1:23" ht="16.3" thickTop="1" thickBot="1" x14ac:dyDescent="0.3">
      <c r="A231" s="20" t="s">
        <v>588</v>
      </c>
      <c r="B231" s="20" t="s">
        <v>609</v>
      </c>
      <c r="C231" s="20" t="s">
        <v>610</v>
      </c>
      <c r="D231" s="10">
        <f t="shared" si="30"/>
        <v>4</v>
      </c>
      <c r="E231" s="35">
        <f t="shared" si="29"/>
        <v>3.5</v>
      </c>
      <c r="F231" s="21">
        <f>IFERROR(VLOOKUP(Health!$C231, 'All Indicators - Breakdown'!$C:$GQ, F$1, FALSE), " ")</f>
        <v>3</v>
      </c>
      <c r="G231" s="21">
        <f>IFERROR(VLOOKUP(Health!$C231, 'All Indicators - Breakdown'!$C:$GQ, G$1, FALSE), " ")</f>
        <v>1</v>
      </c>
      <c r="H231" s="21">
        <f>IFERROR(VLOOKUP(Health!$C231, 'All Indicators - Breakdown'!$C:$GQ, H$1, FALSE), " ")</f>
        <v>1</v>
      </c>
      <c r="I231" s="21">
        <f>IFERROR(VLOOKUP(Health!$C231, 'All Indicators - Breakdown'!$C:$GQ, I$1, FALSE), " ")</f>
        <v>3</v>
      </c>
      <c r="J231" s="21">
        <f>IFERROR(VLOOKUP(Health!$C231, 'All Indicators - Breakdown'!$C:$GQ, J$1, FALSE), " ")</f>
        <v>4</v>
      </c>
      <c r="K231" s="21">
        <f>IFERROR(VLOOKUP(Health!$C231, 'All Indicators - Breakdown'!$C:$GQ, K$1, FALSE), " ")</f>
        <v>3</v>
      </c>
      <c r="L231" s="21">
        <f>IFERROR(VLOOKUP(Health!$C231, 'All Indicators - Breakdown'!$C:$GQ, L$1, FALSE), " ")</f>
        <v>2</v>
      </c>
      <c r="M231" s="21">
        <f>IFERROR(VLOOKUP($C231, 'All Indicators - Breakdown'!$C:$HE, M$1, FALSE), " ")</f>
        <v>4</v>
      </c>
      <c r="N231" s="21">
        <f>IFERROR(VLOOKUP($C231, 'All Indicators - Breakdown'!$C:$IU, N$1, FALSE), " ")</f>
        <v>1</v>
      </c>
      <c r="O231" s="21">
        <f t="shared" si="34"/>
        <v>4</v>
      </c>
      <c r="P231" s="21">
        <f t="shared" si="34"/>
        <v>4</v>
      </c>
      <c r="Q231" s="21">
        <f t="shared" si="34"/>
        <v>3</v>
      </c>
      <c r="R231" s="21">
        <f t="shared" si="34"/>
        <v>3</v>
      </c>
      <c r="S231" s="21">
        <f t="shared" si="34"/>
        <v>3</v>
      </c>
      <c r="T231" s="21">
        <f t="shared" si="34"/>
        <v>2</v>
      </c>
      <c r="U231" s="21">
        <f t="shared" si="34"/>
        <v>1</v>
      </c>
      <c r="V231" s="21">
        <f t="shared" si="34"/>
        <v>1</v>
      </c>
      <c r="W231" s="21">
        <f t="shared" si="31"/>
        <v>1</v>
      </c>
    </row>
    <row r="232" spans="1:23" ht="16.3" thickTop="1" thickBot="1" x14ac:dyDescent="0.3">
      <c r="A232" s="20" t="s">
        <v>588</v>
      </c>
      <c r="B232" s="20" t="s">
        <v>611</v>
      </c>
      <c r="C232" s="20" t="s">
        <v>612</v>
      </c>
      <c r="D232" s="10">
        <f t="shared" si="30"/>
        <v>3</v>
      </c>
      <c r="E232" s="35">
        <f t="shared" si="29"/>
        <v>3</v>
      </c>
      <c r="F232" s="21">
        <f>IFERROR(VLOOKUP(Health!$C232, 'All Indicators - Breakdown'!$C:$GQ, F$1, FALSE), " ")</f>
        <v>2</v>
      </c>
      <c r="G232" s="21">
        <f>IFERROR(VLOOKUP(Health!$C232, 'All Indicators - Breakdown'!$C:$GQ, G$1, FALSE), " ")</f>
        <v>2</v>
      </c>
      <c r="H232" s="21">
        <f>IFERROR(VLOOKUP(Health!$C232, 'All Indicators - Breakdown'!$C:$GQ, H$1, FALSE), " ")</f>
        <v>1</v>
      </c>
      <c r="I232" s="21">
        <f>IFERROR(VLOOKUP(Health!$C232, 'All Indicators - Breakdown'!$C:$GQ, I$1, FALSE), " ")</f>
        <v>2</v>
      </c>
      <c r="J232" s="21">
        <f>IFERROR(VLOOKUP(Health!$C232, 'All Indicators - Breakdown'!$C:$GQ, J$1, FALSE), " ")</f>
        <v>4</v>
      </c>
      <c r="K232" s="21">
        <f>IFERROR(VLOOKUP(Health!$C232, 'All Indicators - Breakdown'!$C:$GQ, K$1, FALSE), " ")</f>
        <v>1</v>
      </c>
      <c r="L232" s="21">
        <f>IFERROR(VLOOKUP(Health!$C232, 'All Indicators - Breakdown'!$C:$GQ, L$1, FALSE), " ")</f>
        <v>2</v>
      </c>
      <c r="M232" s="21">
        <f>IFERROR(VLOOKUP($C232, 'All Indicators - Breakdown'!$C:$HE, M$1, FALSE), " ")</f>
        <v>4</v>
      </c>
      <c r="N232" s="21">
        <f>IFERROR(VLOOKUP($C232, 'All Indicators - Breakdown'!$C:$IU, N$1, FALSE), " ")</f>
        <v>1</v>
      </c>
      <c r="O232" s="21">
        <f t="shared" si="34"/>
        <v>4</v>
      </c>
      <c r="P232" s="21">
        <f t="shared" si="34"/>
        <v>4</v>
      </c>
      <c r="Q232" s="21">
        <f t="shared" si="34"/>
        <v>2</v>
      </c>
      <c r="R232" s="21">
        <f t="shared" si="34"/>
        <v>2</v>
      </c>
      <c r="S232" s="21">
        <f t="shared" si="34"/>
        <v>2</v>
      </c>
      <c r="T232" s="21">
        <f t="shared" si="34"/>
        <v>2</v>
      </c>
      <c r="U232" s="21">
        <f t="shared" si="34"/>
        <v>1</v>
      </c>
      <c r="V232" s="21">
        <f t="shared" si="34"/>
        <v>1</v>
      </c>
      <c r="W232" s="21">
        <f t="shared" si="31"/>
        <v>1</v>
      </c>
    </row>
    <row r="233" spans="1:23" ht="16.3" thickTop="1" thickBot="1" x14ac:dyDescent="0.3">
      <c r="A233" s="20" t="s">
        <v>588</v>
      </c>
      <c r="B233" s="20" t="s">
        <v>613</v>
      </c>
      <c r="C233" s="20" t="s">
        <v>614</v>
      </c>
      <c r="D233" s="10">
        <f t="shared" si="30"/>
        <v>3</v>
      </c>
      <c r="E233" s="35">
        <f t="shared" si="29"/>
        <v>2.8</v>
      </c>
      <c r="F233" s="21">
        <f>IFERROR(VLOOKUP(Health!$C233, 'All Indicators - Breakdown'!$C:$GQ, F$1, FALSE), " ")</f>
        <v>2</v>
      </c>
      <c r="G233" s="21">
        <f>IFERROR(VLOOKUP(Health!$C233, 'All Indicators - Breakdown'!$C:$GQ, G$1, FALSE), " ")</f>
        <v>2</v>
      </c>
      <c r="H233" s="21">
        <f>IFERROR(VLOOKUP(Health!$C233, 'All Indicators - Breakdown'!$C:$GQ, H$1, FALSE), " ")</f>
        <v>1</v>
      </c>
      <c r="I233" s="21">
        <f>IFERROR(VLOOKUP(Health!$C233, 'All Indicators - Breakdown'!$C:$GQ, I$1, FALSE), " ")</f>
        <v>2</v>
      </c>
      <c r="J233" s="21">
        <f>IFERROR(VLOOKUP(Health!$C233, 'All Indicators - Breakdown'!$C:$GQ, J$1, FALSE), " ")</f>
        <v>2</v>
      </c>
      <c r="K233" s="21">
        <f>IFERROR(VLOOKUP(Health!$C233, 'All Indicators - Breakdown'!$C:$GQ, K$1, FALSE), " ")</f>
        <v>3</v>
      </c>
      <c r="L233" s="21">
        <f>IFERROR(VLOOKUP(Health!$C233, 'All Indicators - Breakdown'!$C:$GQ, L$1, FALSE), " ")</f>
        <v>2</v>
      </c>
      <c r="M233" s="21">
        <f>IFERROR(VLOOKUP($C233, 'All Indicators - Breakdown'!$C:$HE, M$1, FALSE), " ")</f>
        <v>4</v>
      </c>
      <c r="N233" s="21">
        <f>IFERROR(VLOOKUP($C233, 'All Indicators - Breakdown'!$C:$IU, N$1, FALSE), " ")</f>
        <v>1</v>
      </c>
      <c r="O233" s="21">
        <f t="shared" si="34"/>
        <v>4</v>
      </c>
      <c r="P233" s="21">
        <f t="shared" si="34"/>
        <v>3</v>
      </c>
      <c r="Q233" s="21">
        <f t="shared" si="34"/>
        <v>2</v>
      </c>
      <c r="R233" s="21">
        <f t="shared" si="34"/>
        <v>2</v>
      </c>
      <c r="S233" s="21">
        <f t="shared" si="34"/>
        <v>2</v>
      </c>
      <c r="T233" s="21">
        <f t="shared" si="34"/>
        <v>2</v>
      </c>
      <c r="U233" s="21">
        <f t="shared" si="34"/>
        <v>2</v>
      </c>
      <c r="V233" s="21">
        <f t="shared" si="34"/>
        <v>1</v>
      </c>
      <c r="W233" s="21">
        <f t="shared" si="31"/>
        <v>1</v>
      </c>
    </row>
    <row r="234" spans="1:23" ht="16.3" thickTop="1" thickBot="1" x14ac:dyDescent="0.3">
      <c r="A234" s="20" t="s">
        <v>588</v>
      </c>
      <c r="B234" s="20" t="s">
        <v>615</v>
      </c>
      <c r="C234" s="20" t="s">
        <v>616</v>
      </c>
      <c r="D234" s="10">
        <f t="shared" si="30"/>
        <v>4</v>
      </c>
      <c r="E234" s="35">
        <f t="shared" si="29"/>
        <v>3.5</v>
      </c>
      <c r="F234" s="21">
        <f>IFERROR(VLOOKUP(Health!$C234, 'All Indicators - Breakdown'!$C:$GQ, F$1, FALSE), " ")</f>
        <v>2</v>
      </c>
      <c r="G234" s="21">
        <f>IFERROR(VLOOKUP(Health!$C234, 'All Indicators - Breakdown'!$C:$GQ, G$1, FALSE), " ")</f>
        <v>1</v>
      </c>
      <c r="H234" s="21">
        <f>IFERROR(VLOOKUP(Health!$C234, 'All Indicators - Breakdown'!$C:$GQ, H$1, FALSE), " ")</f>
        <v>1</v>
      </c>
      <c r="I234" s="21">
        <f>IFERROR(VLOOKUP(Health!$C234, 'All Indicators - Breakdown'!$C:$GQ, I$1, FALSE), " ")</f>
        <v>2</v>
      </c>
      <c r="J234" s="21">
        <f>IFERROR(VLOOKUP(Health!$C234, 'All Indicators - Breakdown'!$C:$GQ, J$1, FALSE), " ")</f>
        <v>5</v>
      </c>
      <c r="K234" s="21">
        <f>IFERROR(VLOOKUP(Health!$C234, 'All Indicators - Breakdown'!$C:$GQ, K$1, FALSE), " ")</f>
        <v>3</v>
      </c>
      <c r="L234" s="21">
        <f>IFERROR(VLOOKUP(Health!$C234, 'All Indicators - Breakdown'!$C:$GQ, L$1, FALSE), " ")</f>
        <v>1</v>
      </c>
      <c r="M234" s="21">
        <f>IFERROR(VLOOKUP($C234, 'All Indicators - Breakdown'!$C:$HE, M$1, FALSE), " ")</f>
        <v>4</v>
      </c>
      <c r="N234" s="21">
        <f>IFERROR(VLOOKUP($C234, 'All Indicators - Breakdown'!$C:$IU, N$1, FALSE), " ")</f>
        <v>1</v>
      </c>
      <c r="O234" s="21">
        <f t="shared" ref="O234:V243" si="35">LARGE($F234:$N234,O$1)</f>
        <v>5</v>
      </c>
      <c r="P234" s="21">
        <f t="shared" si="35"/>
        <v>4</v>
      </c>
      <c r="Q234" s="21">
        <f t="shared" si="35"/>
        <v>3</v>
      </c>
      <c r="R234" s="21">
        <f t="shared" si="35"/>
        <v>2</v>
      </c>
      <c r="S234" s="21">
        <f t="shared" si="35"/>
        <v>2</v>
      </c>
      <c r="T234" s="21">
        <f t="shared" si="35"/>
        <v>1</v>
      </c>
      <c r="U234" s="21">
        <f t="shared" si="35"/>
        <v>1</v>
      </c>
      <c r="V234" s="21">
        <f t="shared" si="35"/>
        <v>1</v>
      </c>
      <c r="W234" s="21">
        <f t="shared" si="31"/>
        <v>1</v>
      </c>
    </row>
    <row r="235" spans="1:23" ht="16.3" thickTop="1" thickBot="1" x14ac:dyDescent="0.3">
      <c r="A235" s="20" t="s">
        <v>588</v>
      </c>
      <c r="B235" s="20" t="s">
        <v>617</v>
      </c>
      <c r="C235" s="20" t="s">
        <v>618</v>
      </c>
      <c r="D235" s="10">
        <f t="shared" si="30"/>
        <v>3</v>
      </c>
      <c r="E235" s="35">
        <f t="shared" si="29"/>
        <v>2.8</v>
      </c>
      <c r="F235" s="21">
        <f>IFERROR(VLOOKUP(Health!$C235, 'All Indicators - Breakdown'!$C:$GQ, F$1, FALSE), " ")</f>
        <v>2</v>
      </c>
      <c r="G235" s="21">
        <f>IFERROR(VLOOKUP(Health!$C235, 'All Indicators - Breakdown'!$C:$GQ, G$1, FALSE), " ")</f>
        <v>2</v>
      </c>
      <c r="H235" s="21">
        <f>IFERROR(VLOOKUP(Health!$C235, 'All Indicators - Breakdown'!$C:$GQ, H$1, FALSE), " ")</f>
        <v>1</v>
      </c>
      <c r="I235" s="21">
        <f>IFERROR(VLOOKUP(Health!$C235, 'All Indicators - Breakdown'!$C:$GQ, I$1, FALSE), " ")</f>
        <v>2</v>
      </c>
      <c r="J235" s="21">
        <f>IFERROR(VLOOKUP(Health!$C235, 'All Indicators - Breakdown'!$C:$GQ, J$1, FALSE), " ")</f>
        <v>3</v>
      </c>
      <c r="K235" s="21">
        <f>IFERROR(VLOOKUP(Health!$C235, 'All Indicators - Breakdown'!$C:$GQ, K$1, FALSE), " ")</f>
        <v>1</v>
      </c>
      <c r="L235" s="21">
        <f>IFERROR(VLOOKUP(Health!$C235, 'All Indicators - Breakdown'!$C:$GQ, L$1, FALSE), " ")</f>
        <v>1</v>
      </c>
      <c r="M235" s="21">
        <f>IFERROR(VLOOKUP($C235, 'All Indicators - Breakdown'!$C:$HE, M$1, FALSE), " ")</f>
        <v>4</v>
      </c>
      <c r="N235" s="21">
        <f>IFERROR(VLOOKUP($C235, 'All Indicators - Breakdown'!$C:$IU, N$1, FALSE), " ")</f>
        <v>1</v>
      </c>
      <c r="O235" s="21">
        <f t="shared" si="35"/>
        <v>4</v>
      </c>
      <c r="P235" s="21">
        <f t="shared" si="35"/>
        <v>3</v>
      </c>
      <c r="Q235" s="21">
        <f t="shared" si="35"/>
        <v>2</v>
      </c>
      <c r="R235" s="21">
        <f t="shared" si="35"/>
        <v>2</v>
      </c>
      <c r="S235" s="21">
        <f t="shared" si="35"/>
        <v>2</v>
      </c>
      <c r="T235" s="21">
        <f t="shared" si="35"/>
        <v>1</v>
      </c>
      <c r="U235" s="21">
        <f t="shared" si="35"/>
        <v>1</v>
      </c>
      <c r="V235" s="21">
        <f t="shared" si="35"/>
        <v>1</v>
      </c>
      <c r="W235" s="21">
        <f t="shared" si="31"/>
        <v>1</v>
      </c>
    </row>
    <row r="236" spans="1:23" ht="16.3" thickTop="1" thickBot="1" x14ac:dyDescent="0.3">
      <c r="A236" s="20" t="s">
        <v>588</v>
      </c>
      <c r="B236" s="20" t="s">
        <v>619</v>
      </c>
      <c r="C236" s="20" t="s">
        <v>620</v>
      </c>
      <c r="D236" s="10">
        <f t="shared" si="30"/>
        <v>4</v>
      </c>
      <c r="E236" s="35">
        <f t="shared" si="29"/>
        <v>3.5</v>
      </c>
      <c r="F236" s="21">
        <f>IFERROR(VLOOKUP(Health!$C236, 'All Indicators - Breakdown'!$C:$GQ, F$1, FALSE), " ")</f>
        <v>3</v>
      </c>
      <c r="G236" s="21">
        <f>IFERROR(VLOOKUP(Health!$C236, 'All Indicators - Breakdown'!$C:$GQ, G$1, FALSE), " ")</f>
        <v>2</v>
      </c>
      <c r="H236" s="21">
        <f>IFERROR(VLOOKUP(Health!$C236, 'All Indicators - Breakdown'!$C:$GQ, H$1, FALSE), " ")</f>
        <v>1</v>
      </c>
      <c r="I236" s="21">
        <f>IFERROR(VLOOKUP(Health!$C236, 'All Indicators - Breakdown'!$C:$GQ, I$1, FALSE), " ")</f>
        <v>1</v>
      </c>
      <c r="J236" s="21">
        <f>IFERROR(VLOOKUP(Health!$C236, 'All Indicators - Breakdown'!$C:$GQ, J$1, FALSE), " ")</f>
        <v>4</v>
      </c>
      <c r="K236" s="21">
        <f>IFERROR(VLOOKUP(Health!$C236, 'All Indicators - Breakdown'!$C:$GQ, K$1, FALSE), " ")</f>
        <v>3</v>
      </c>
      <c r="L236" s="21">
        <f>IFERROR(VLOOKUP(Health!$C236, 'All Indicators - Breakdown'!$C:$GQ, L$1, FALSE), " ")</f>
        <v>2</v>
      </c>
      <c r="M236" s="21">
        <f>IFERROR(VLOOKUP($C236, 'All Indicators - Breakdown'!$C:$HE, M$1, FALSE), " ")</f>
        <v>4</v>
      </c>
      <c r="N236" s="21">
        <f>IFERROR(VLOOKUP($C236, 'All Indicators - Breakdown'!$C:$IU, N$1, FALSE), " ")</f>
        <v>1</v>
      </c>
      <c r="O236" s="21">
        <f t="shared" si="35"/>
        <v>4</v>
      </c>
      <c r="P236" s="21">
        <f t="shared" si="35"/>
        <v>4</v>
      </c>
      <c r="Q236" s="21">
        <f t="shared" si="35"/>
        <v>3</v>
      </c>
      <c r="R236" s="21">
        <f t="shared" si="35"/>
        <v>3</v>
      </c>
      <c r="S236" s="21">
        <f t="shared" si="35"/>
        <v>2</v>
      </c>
      <c r="T236" s="21">
        <f t="shared" si="35"/>
        <v>2</v>
      </c>
      <c r="U236" s="21">
        <f t="shared" si="35"/>
        <v>1</v>
      </c>
      <c r="V236" s="21">
        <f t="shared" si="35"/>
        <v>1</v>
      </c>
      <c r="W236" s="21">
        <f t="shared" si="31"/>
        <v>1</v>
      </c>
    </row>
    <row r="237" spans="1:23" ht="16.3" thickTop="1" thickBot="1" x14ac:dyDescent="0.3">
      <c r="A237" s="20" t="s">
        <v>588</v>
      </c>
      <c r="B237" s="20" t="s">
        <v>621</v>
      </c>
      <c r="C237" s="20" t="s">
        <v>622</v>
      </c>
      <c r="D237" s="10">
        <f t="shared" si="30"/>
        <v>4</v>
      </c>
      <c r="E237" s="35">
        <f t="shared" si="29"/>
        <v>3.8</v>
      </c>
      <c r="F237" s="21">
        <f>IFERROR(VLOOKUP(Health!$C237, 'All Indicators - Breakdown'!$C:$GQ, F$1, FALSE), " ")</f>
        <v>2</v>
      </c>
      <c r="G237" s="21">
        <f>IFERROR(VLOOKUP(Health!$C237, 'All Indicators - Breakdown'!$C:$GQ, G$1, FALSE), " ")</f>
        <v>2</v>
      </c>
      <c r="H237" s="21">
        <f>IFERROR(VLOOKUP(Health!$C237, 'All Indicators - Breakdown'!$C:$GQ, H$1, FALSE), " ")</f>
        <v>1</v>
      </c>
      <c r="I237" s="21">
        <f>IFERROR(VLOOKUP(Health!$C237, 'All Indicators - Breakdown'!$C:$GQ, I$1, FALSE), " ")</f>
        <v>3</v>
      </c>
      <c r="J237" s="21">
        <f>IFERROR(VLOOKUP(Health!$C237, 'All Indicators - Breakdown'!$C:$GQ, J$1, FALSE), " ")</f>
        <v>5</v>
      </c>
      <c r="K237" s="21">
        <f>IFERROR(VLOOKUP(Health!$C237, 'All Indicators - Breakdown'!$C:$GQ, K$1, FALSE), " ")</f>
        <v>3</v>
      </c>
      <c r="L237" s="21">
        <f>IFERROR(VLOOKUP(Health!$C237, 'All Indicators - Breakdown'!$C:$GQ, L$1, FALSE), " ")</f>
        <v>1</v>
      </c>
      <c r="M237" s="21">
        <f>IFERROR(VLOOKUP($C237, 'All Indicators - Breakdown'!$C:$HE, M$1, FALSE), " ")</f>
        <v>4</v>
      </c>
      <c r="N237" s="21">
        <f>IFERROR(VLOOKUP($C237, 'All Indicators - Breakdown'!$C:$IU, N$1, FALSE), " ")</f>
        <v>1</v>
      </c>
      <c r="O237" s="21">
        <f t="shared" si="35"/>
        <v>5</v>
      </c>
      <c r="P237" s="21">
        <f t="shared" si="35"/>
        <v>4</v>
      </c>
      <c r="Q237" s="21">
        <f t="shared" si="35"/>
        <v>3</v>
      </c>
      <c r="R237" s="21">
        <f t="shared" si="35"/>
        <v>3</v>
      </c>
      <c r="S237" s="21">
        <f t="shared" si="35"/>
        <v>2</v>
      </c>
      <c r="T237" s="21">
        <f t="shared" si="35"/>
        <v>2</v>
      </c>
      <c r="U237" s="21">
        <f t="shared" si="35"/>
        <v>1</v>
      </c>
      <c r="V237" s="21">
        <f t="shared" si="35"/>
        <v>1</v>
      </c>
      <c r="W237" s="21">
        <f t="shared" si="31"/>
        <v>1</v>
      </c>
    </row>
    <row r="238" spans="1:23" ht="16.3" thickTop="1" thickBot="1" x14ac:dyDescent="0.3">
      <c r="A238" s="20" t="s">
        <v>623</v>
      </c>
      <c r="B238" s="20" t="s">
        <v>623</v>
      </c>
      <c r="C238" s="20" t="s">
        <v>624</v>
      </c>
      <c r="D238" s="10">
        <f t="shared" si="30"/>
        <v>3</v>
      </c>
      <c r="E238" s="35">
        <f t="shared" si="29"/>
        <v>3.3</v>
      </c>
      <c r="F238" s="21">
        <f>IFERROR(VLOOKUP(Health!$C238, 'All Indicators - Breakdown'!$C:$GQ, F$1, FALSE), " ")</f>
        <v>3</v>
      </c>
      <c r="G238" s="21">
        <f>IFERROR(VLOOKUP(Health!$C238, 'All Indicators - Breakdown'!$C:$GQ, G$1, FALSE), " ")</f>
        <v>2</v>
      </c>
      <c r="H238" s="21">
        <f>IFERROR(VLOOKUP(Health!$C238, 'All Indicators - Breakdown'!$C:$GQ, H$1, FALSE), " ")</f>
        <v>1</v>
      </c>
      <c r="I238" s="21">
        <f>IFERROR(VLOOKUP(Health!$C238, 'All Indicators - Breakdown'!$C:$GQ, I$1, FALSE), " ")</f>
        <v>2</v>
      </c>
      <c r="J238" s="21">
        <f>IFERROR(VLOOKUP(Health!$C238, 'All Indicators - Breakdown'!$C:$GQ, J$1, FALSE), " ")</f>
        <v>4</v>
      </c>
      <c r="K238" s="21">
        <f>IFERROR(VLOOKUP(Health!$C238, 'All Indicators - Breakdown'!$C:$GQ, K$1, FALSE), " ")</f>
        <v>3</v>
      </c>
      <c r="L238" s="21">
        <f>IFERROR(VLOOKUP(Health!$C238, 'All Indicators - Breakdown'!$C:$GQ, L$1, FALSE), " ")</f>
        <v>2</v>
      </c>
      <c r="M238" s="21">
        <f>IFERROR(VLOOKUP($C238, 'All Indicators - Breakdown'!$C:$HE, M$1, FALSE), " ")</f>
        <v>3</v>
      </c>
      <c r="N238" s="21">
        <f>IFERROR(VLOOKUP($C238, 'All Indicators - Breakdown'!$C:$IU, N$1, FALSE), " ")</f>
        <v>1</v>
      </c>
      <c r="O238" s="21">
        <f t="shared" si="35"/>
        <v>4</v>
      </c>
      <c r="P238" s="21">
        <f t="shared" si="35"/>
        <v>3</v>
      </c>
      <c r="Q238" s="21">
        <f t="shared" si="35"/>
        <v>3</v>
      </c>
      <c r="R238" s="21">
        <f t="shared" si="35"/>
        <v>3</v>
      </c>
      <c r="S238" s="21">
        <f t="shared" si="35"/>
        <v>2</v>
      </c>
      <c r="T238" s="21">
        <f t="shared" si="35"/>
        <v>2</v>
      </c>
      <c r="U238" s="21">
        <f t="shared" si="35"/>
        <v>2</v>
      </c>
      <c r="V238" s="21">
        <f t="shared" si="35"/>
        <v>1</v>
      </c>
      <c r="W238" s="21">
        <f t="shared" si="31"/>
        <v>1</v>
      </c>
    </row>
    <row r="239" spans="1:23" ht="16.3" thickTop="1" thickBot="1" x14ac:dyDescent="0.3">
      <c r="A239" s="20" t="s">
        <v>623</v>
      </c>
      <c r="B239" s="20" t="s">
        <v>625</v>
      </c>
      <c r="C239" s="20" t="s">
        <v>626</v>
      </c>
      <c r="D239" s="10">
        <f t="shared" si="30"/>
        <v>3</v>
      </c>
      <c r="E239" s="35">
        <f t="shared" si="29"/>
        <v>3.3</v>
      </c>
      <c r="F239" s="21">
        <f>IFERROR(VLOOKUP(Health!$C239, 'All Indicators - Breakdown'!$C:$GQ, F$1, FALSE), " ")</f>
        <v>3</v>
      </c>
      <c r="G239" s="21">
        <f>IFERROR(VLOOKUP(Health!$C239, 'All Indicators - Breakdown'!$C:$GQ, G$1, FALSE), " ")</f>
        <v>2</v>
      </c>
      <c r="H239" s="21">
        <f>IFERROR(VLOOKUP(Health!$C239, 'All Indicators - Breakdown'!$C:$GQ, H$1, FALSE), " ")</f>
        <v>1</v>
      </c>
      <c r="I239" s="21">
        <f>IFERROR(VLOOKUP(Health!$C239, 'All Indicators - Breakdown'!$C:$GQ, I$1, FALSE), " ")</f>
        <v>2</v>
      </c>
      <c r="J239" s="21">
        <f>IFERROR(VLOOKUP(Health!$C239, 'All Indicators - Breakdown'!$C:$GQ, J$1, FALSE), " ")</f>
        <v>4</v>
      </c>
      <c r="K239" s="21">
        <f>IFERROR(VLOOKUP(Health!$C239, 'All Indicators - Breakdown'!$C:$GQ, K$1, FALSE), " ")</f>
        <v>3</v>
      </c>
      <c r="L239" s="21">
        <f>IFERROR(VLOOKUP(Health!$C239, 'All Indicators - Breakdown'!$C:$GQ, L$1, FALSE), " ")</f>
        <v>2</v>
      </c>
      <c r="M239" s="21">
        <f>IFERROR(VLOOKUP($C239, 'All Indicators - Breakdown'!$C:$HE, M$1, FALSE), " ")</f>
        <v>3</v>
      </c>
      <c r="N239" s="21">
        <f>IFERROR(VLOOKUP($C239, 'All Indicators - Breakdown'!$C:$IU, N$1, FALSE), " ")</f>
        <v>1</v>
      </c>
      <c r="O239" s="21">
        <f t="shared" si="35"/>
        <v>4</v>
      </c>
      <c r="P239" s="21">
        <f t="shared" si="35"/>
        <v>3</v>
      </c>
      <c r="Q239" s="21">
        <f t="shared" si="35"/>
        <v>3</v>
      </c>
      <c r="R239" s="21">
        <f t="shared" si="35"/>
        <v>3</v>
      </c>
      <c r="S239" s="21">
        <f t="shared" si="35"/>
        <v>2</v>
      </c>
      <c r="T239" s="21">
        <f t="shared" si="35"/>
        <v>2</v>
      </c>
      <c r="U239" s="21">
        <f t="shared" si="35"/>
        <v>2</v>
      </c>
      <c r="V239" s="21">
        <f t="shared" si="35"/>
        <v>1</v>
      </c>
      <c r="W239" s="21">
        <f t="shared" si="31"/>
        <v>1</v>
      </c>
    </row>
    <row r="240" spans="1:23" ht="16.3" thickTop="1" thickBot="1" x14ac:dyDescent="0.3">
      <c r="A240" s="20" t="s">
        <v>623</v>
      </c>
      <c r="B240" s="20" t="s">
        <v>627</v>
      </c>
      <c r="C240" s="20" t="s">
        <v>628</v>
      </c>
      <c r="D240" s="10">
        <f t="shared" si="30"/>
        <v>3</v>
      </c>
      <c r="E240" s="35">
        <f t="shared" si="29"/>
        <v>3.3</v>
      </c>
      <c r="F240" s="21">
        <f>IFERROR(VLOOKUP(Health!$C240, 'All Indicators - Breakdown'!$C:$GQ, F$1, FALSE), " ")</f>
        <v>3</v>
      </c>
      <c r="G240" s="21">
        <f>IFERROR(VLOOKUP(Health!$C240, 'All Indicators - Breakdown'!$C:$GQ, G$1, FALSE), " ")</f>
        <v>2</v>
      </c>
      <c r="H240" s="21">
        <f>IFERROR(VLOOKUP(Health!$C240, 'All Indicators - Breakdown'!$C:$GQ, H$1, FALSE), " ")</f>
        <v>1</v>
      </c>
      <c r="I240" s="21">
        <f>IFERROR(VLOOKUP(Health!$C240, 'All Indicators - Breakdown'!$C:$GQ, I$1, FALSE), " ")</f>
        <v>2</v>
      </c>
      <c r="J240" s="21">
        <f>IFERROR(VLOOKUP(Health!$C240, 'All Indicators - Breakdown'!$C:$GQ, J$1, FALSE), " ")</f>
        <v>4</v>
      </c>
      <c r="K240" s="21">
        <f>IFERROR(VLOOKUP(Health!$C240, 'All Indicators - Breakdown'!$C:$GQ, K$1, FALSE), " ")</f>
        <v>3</v>
      </c>
      <c r="L240" s="21">
        <f>IFERROR(VLOOKUP(Health!$C240, 'All Indicators - Breakdown'!$C:$GQ, L$1, FALSE), " ")</f>
        <v>2</v>
      </c>
      <c r="M240" s="21">
        <f>IFERROR(VLOOKUP($C240, 'All Indicators - Breakdown'!$C:$HE, M$1, FALSE), " ")</f>
        <v>3</v>
      </c>
      <c r="N240" s="21">
        <f>IFERROR(VLOOKUP($C240, 'All Indicators - Breakdown'!$C:$IU, N$1, FALSE), " ")</f>
        <v>1</v>
      </c>
      <c r="O240" s="21">
        <f t="shared" si="35"/>
        <v>4</v>
      </c>
      <c r="P240" s="21">
        <f t="shared" si="35"/>
        <v>3</v>
      </c>
      <c r="Q240" s="21">
        <f t="shared" si="35"/>
        <v>3</v>
      </c>
      <c r="R240" s="21">
        <f t="shared" si="35"/>
        <v>3</v>
      </c>
      <c r="S240" s="21">
        <f t="shared" si="35"/>
        <v>2</v>
      </c>
      <c r="T240" s="21">
        <f t="shared" si="35"/>
        <v>2</v>
      </c>
      <c r="U240" s="21">
        <f t="shared" si="35"/>
        <v>2</v>
      </c>
      <c r="V240" s="21">
        <f t="shared" si="35"/>
        <v>1</v>
      </c>
      <c r="W240" s="21">
        <f t="shared" si="31"/>
        <v>1</v>
      </c>
    </row>
    <row r="241" spans="1:23" ht="16.3" thickTop="1" thickBot="1" x14ac:dyDescent="0.3">
      <c r="A241" s="20" t="s">
        <v>623</v>
      </c>
      <c r="B241" s="20" t="s">
        <v>629</v>
      </c>
      <c r="C241" s="20" t="s">
        <v>630</v>
      </c>
      <c r="D241" s="10">
        <f t="shared" si="30"/>
        <v>4</v>
      </c>
      <c r="E241" s="35">
        <f t="shared" si="29"/>
        <v>3.5</v>
      </c>
      <c r="F241" s="21">
        <f>IFERROR(VLOOKUP(Health!$C241, 'All Indicators - Breakdown'!$C:$GQ, F$1, FALSE), " ")</f>
        <v>3</v>
      </c>
      <c r="G241" s="21">
        <f>IFERROR(VLOOKUP(Health!$C241, 'All Indicators - Breakdown'!$C:$GQ, G$1, FALSE), " ")</f>
        <v>2</v>
      </c>
      <c r="H241" s="21">
        <f>IFERROR(VLOOKUP(Health!$C241, 'All Indicators - Breakdown'!$C:$GQ, H$1, FALSE), " ")</f>
        <v>1</v>
      </c>
      <c r="I241" s="21">
        <f>IFERROR(VLOOKUP(Health!$C241, 'All Indicators - Breakdown'!$C:$GQ, I$1, FALSE), " ")</f>
        <v>3</v>
      </c>
      <c r="J241" s="21">
        <f>IFERROR(VLOOKUP(Health!$C241, 'All Indicators - Breakdown'!$C:$GQ, J$1, FALSE), " ")</f>
        <v>5</v>
      </c>
      <c r="K241" s="21">
        <f>IFERROR(VLOOKUP(Health!$C241, 'All Indicators - Breakdown'!$C:$GQ, K$1, FALSE), " ")</f>
        <v>1</v>
      </c>
      <c r="L241" s="21">
        <f>IFERROR(VLOOKUP(Health!$C241, 'All Indicators - Breakdown'!$C:$GQ, L$1, FALSE), " ")</f>
        <v>2</v>
      </c>
      <c r="M241" s="21">
        <f>IFERROR(VLOOKUP($C241, 'All Indicators - Breakdown'!$C:$HE, M$1, FALSE), " ")</f>
        <v>3</v>
      </c>
      <c r="N241" s="21">
        <f>IFERROR(VLOOKUP($C241, 'All Indicators - Breakdown'!$C:$IU, N$1, FALSE), " ")</f>
        <v>1</v>
      </c>
      <c r="O241" s="21">
        <f t="shared" si="35"/>
        <v>5</v>
      </c>
      <c r="P241" s="21">
        <f t="shared" si="35"/>
        <v>3</v>
      </c>
      <c r="Q241" s="21">
        <f t="shared" si="35"/>
        <v>3</v>
      </c>
      <c r="R241" s="21">
        <f t="shared" si="35"/>
        <v>3</v>
      </c>
      <c r="S241" s="21">
        <f t="shared" si="35"/>
        <v>2</v>
      </c>
      <c r="T241" s="21">
        <f t="shared" si="35"/>
        <v>2</v>
      </c>
      <c r="U241" s="21">
        <f t="shared" si="35"/>
        <v>1</v>
      </c>
      <c r="V241" s="21">
        <f t="shared" si="35"/>
        <v>1</v>
      </c>
      <c r="W241" s="21">
        <f t="shared" si="31"/>
        <v>1</v>
      </c>
    </row>
    <row r="242" spans="1:23" ht="16.3" thickTop="1" thickBot="1" x14ac:dyDescent="0.3">
      <c r="A242" s="20" t="s">
        <v>623</v>
      </c>
      <c r="B242" s="20" t="s">
        <v>631</v>
      </c>
      <c r="C242" s="20" t="s">
        <v>632</v>
      </c>
      <c r="D242" s="10">
        <f t="shared" si="30"/>
        <v>3</v>
      </c>
      <c r="E242" s="35">
        <f t="shared" si="29"/>
        <v>3</v>
      </c>
      <c r="F242" s="21">
        <f>IFERROR(VLOOKUP(Health!$C242, 'All Indicators - Breakdown'!$C:$GQ, F$1, FALSE), " ")</f>
        <v>3</v>
      </c>
      <c r="G242" s="21">
        <f>IFERROR(VLOOKUP(Health!$C242, 'All Indicators - Breakdown'!$C:$GQ, G$1, FALSE), " ")</f>
        <v>2</v>
      </c>
      <c r="H242" s="21">
        <f>IFERROR(VLOOKUP(Health!$C242, 'All Indicators - Breakdown'!$C:$GQ, H$1, FALSE), " ")</f>
        <v>1</v>
      </c>
      <c r="I242" s="21">
        <f>IFERROR(VLOOKUP(Health!$C242, 'All Indicators - Breakdown'!$C:$GQ, I$1, FALSE), " ")</f>
        <v>2</v>
      </c>
      <c r="J242" s="21">
        <f>IFERROR(VLOOKUP(Health!$C242, 'All Indicators - Breakdown'!$C:$GQ, J$1, FALSE), " ")</f>
        <v>4</v>
      </c>
      <c r="K242" s="21">
        <f>IFERROR(VLOOKUP(Health!$C242, 'All Indicators - Breakdown'!$C:$GQ, K$1, FALSE), " ")</f>
        <v>1</v>
      </c>
      <c r="L242" s="21">
        <f>IFERROR(VLOOKUP(Health!$C242, 'All Indicators - Breakdown'!$C:$GQ, L$1, FALSE), " ")</f>
        <v>2</v>
      </c>
      <c r="M242" s="21">
        <f>IFERROR(VLOOKUP($C242, 'All Indicators - Breakdown'!$C:$HE, M$1, FALSE), " ")</f>
        <v>3</v>
      </c>
      <c r="N242" s="21">
        <f>IFERROR(VLOOKUP($C242, 'All Indicators - Breakdown'!$C:$IU, N$1, FALSE), " ")</f>
        <v>1</v>
      </c>
      <c r="O242" s="21">
        <f t="shared" si="35"/>
        <v>4</v>
      </c>
      <c r="P242" s="21">
        <f t="shared" si="35"/>
        <v>3</v>
      </c>
      <c r="Q242" s="21">
        <f t="shared" si="35"/>
        <v>3</v>
      </c>
      <c r="R242" s="21">
        <f t="shared" si="35"/>
        <v>2</v>
      </c>
      <c r="S242" s="21">
        <f t="shared" si="35"/>
        <v>2</v>
      </c>
      <c r="T242" s="21">
        <f t="shared" si="35"/>
        <v>2</v>
      </c>
      <c r="U242" s="21">
        <f t="shared" si="35"/>
        <v>1</v>
      </c>
      <c r="V242" s="21">
        <f t="shared" si="35"/>
        <v>1</v>
      </c>
      <c r="W242" s="21">
        <f t="shared" si="31"/>
        <v>1</v>
      </c>
    </row>
    <row r="243" spans="1:23" ht="16.3" thickTop="1" thickBot="1" x14ac:dyDescent="0.3">
      <c r="A243" s="20" t="s">
        <v>623</v>
      </c>
      <c r="B243" s="20" t="s">
        <v>633</v>
      </c>
      <c r="C243" s="20" t="s">
        <v>634</v>
      </c>
      <c r="D243" s="10">
        <f t="shared" si="30"/>
        <v>4</v>
      </c>
      <c r="E243" s="35">
        <f t="shared" si="29"/>
        <v>3.5</v>
      </c>
      <c r="F243" s="21">
        <f>IFERROR(VLOOKUP(Health!$C243, 'All Indicators - Breakdown'!$C:$GQ, F$1, FALSE), " ")</f>
        <v>3</v>
      </c>
      <c r="G243" s="21">
        <f>IFERROR(VLOOKUP(Health!$C243, 'All Indicators - Breakdown'!$C:$GQ, G$1, FALSE), " ")</f>
        <v>2</v>
      </c>
      <c r="H243" s="21">
        <f>IFERROR(VLOOKUP(Health!$C243, 'All Indicators - Breakdown'!$C:$GQ, H$1, FALSE), " ")</f>
        <v>1</v>
      </c>
      <c r="I243" s="21">
        <f>IFERROR(VLOOKUP(Health!$C243, 'All Indicators - Breakdown'!$C:$GQ, I$1, FALSE), " ")</f>
        <v>3</v>
      </c>
      <c r="J243" s="21">
        <f>IFERROR(VLOOKUP(Health!$C243, 'All Indicators - Breakdown'!$C:$GQ, J$1, FALSE), " ")</f>
        <v>5</v>
      </c>
      <c r="K243" s="21">
        <f>IFERROR(VLOOKUP(Health!$C243, 'All Indicators - Breakdown'!$C:$GQ, K$1, FALSE), " ")</f>
        <v>3</v>
      </c>
      <c r="L243" s="21">
        <f>IFERROR(VLOOKUP(Health!$C243, 'All Indicators - Breakdown'!$C:$GQ, L$1, FALSE), " ")</f>
        <v>1</v>
      </c>
      <c r="M243" s="21">
        <f>IFERROR(VLOOKUP($C243, 'All Indicators - Breakdown'!$C:$HE, M$1, FALSE), " ")</f>
        <v>3</v>
      </c>
      <c r="N243" s="21">
        <f>IFERROR(VLOOKUP($C243, 'All Indicators - Breakdown'!$C:$IU, N$1, FALSE), " ")</f>
        <v>1</v>
      </c>
      <c r="O243" s="21">
        <f t="shared" si="35"/>
        <v>5</v>
      </c>
      <c r="P243" s="21">
        <f t="shared" si="35"/>
        <v>3</v>
      </c>
      <c r="Q243" s="21">
        <f t="shared" si="35"/>
        <v>3</v>
      </c>
      <c r="R243" s="21">
        <f t="shared" si="35"/>
        <v>3</v>
      </c>
      <c r="S243" s="21">
        <f t="shared" si="35"/>
        <v>3</v>
      </c>
      <c r="T243" s="21">
        <f t="shared" si="35"/>
        <v>2</v>
      </c>
      <c r="U243" s="21">
        <f t="shared" si="35"/>
        <v>1</v>
      </c>
      <c r="V243" s="21">
        <f t="shared" si="35"/>
        <v>1</v>
      </c>
      <c r="W243" s="21">
        <f t="shared" si="31"/>
        <v>1</v>
      </c>
    </row>
    <row r="244" spans="1:23" ht="16.3" thickTop="1" thickBot="1" x14ac:dyDescent="0.3">
      <c r="A244" s="20" t="s">
        <v>623</v>
      </c>
      <c r="B244" s="20" t="s">
        <v>635</v>
      </c>
      <c r="C244" s="20" t="s">
        <v>636</v>
      </c>
      <c r="D244" s="10">
        <f t="shared" si="30"/>
        <v>4</v>
      </c>
      <c r="E244" s="35">
        <f t="shared" si="29"/>
        <v>3.5</v>
      </c>
      <c r="F244" s="21">
        <f>IFERROR(VLOOKUP(Health!$C244, 'All Indicators - Breakdown'!$C:$GQ, F$1, FALSE), " ")</f>
        <v>3</v>
      </c>
      <c r="G244" s="21">
        <f>IFERROR(VLOOKUP(Health!$C244, 'All Indicators - Breakdown'!$C:$GQ, G$1, FALSE), " ")</f>
        <v>2</v>
      </c>
      <c r="H244" s="21">
        <f>IFERROR(VLOOKUP(Health!$C244, 'All Indicators - Breakdown'!$C:$GQ, H$1, FALSE), " ")</f>
        <v>1</v>
      </c>
      <c r="I244" s="21">
        <f>IFERROR(VLOOKUP(Health!$C244, 'All Indicators - Breakdown'!$C:$GQ, I$1, FALSE), " ")</f>
        <v>2</v>
      </c>
      <c r="J244" s="21">
        <f>IFERROR(VLOOKUP(Health!$C244, 'All Indicators - Breakdown'!$C:$GQ, J$1, FALSE), " ")</f>
        <v>5</v>
      </c>
      <c r="K244" s="21">
        <f>IFERROR(VLOOKUP(Health!$C244, 'All Indicators - Breakdown'!$C:$GQ, K$1, FALSE), " ")</f>
        <v>3</v>
      </c>
      <c r="L244" s="21">
        <f>IFERROR(VLOOKUP(Health!$C244, 'All Indicators - Breakdown'!$C:$GQ, L$1, FALSE), " ")</f>
        <v>2</v>
      </c>
      <c r="M244" s="21">
        <f>IFERROR(VLOOKUP($C244, 'All Indicators - Breakdown'!$C:$HE, M$1, FALSE), " ")</f>
        <v>3</v>
      </c>
      <c r="N244" s="21">
        <f>IFERROR(VLOOKUP($C244, 'All Indicators - Breakdown'!$C:$IU, N$1, FALSE), " ")</f>
        <v>1</v>
      </c>
      <c r="O244" s="21">
        <f t="shared" ref="O244:V253" si="36">LARGE($F244:$N244,O$1)</f>
        <v>5</v>
      </c>
      <c r="P244" s="21">
        <f t="shared" si="36"/>
        <v>3</v>
      </c>
      <c r="Q244" s="21">
        <f t="shared" si="36"/>
        <v>3</v>
      </c>
      <c r="R244" s="21">
        <f t="shared" si="36"/>
        <v>3</v>
      </c>
      <c r="S244" s="21">
        <f t="shared" si="36"/>
        <v>2</v>
      </c>
      <c r="T244" s="21">
        <f t="shared" si="36"/>
        <v>2</v>
      </c>
      <c r="U244" s="21">
        <f t="shared" si="36"/>
        <v>2</v>
      </c>
      <c r="V244" s="21">
        <f t="shared" si="36"/>
        <v>1</v>
      </c>
      <c r="W244" s="21">
        <f t="shared" si="31"/>
        <v>1</v>
      </c>
    </row>
    <row r="245" spans="1:23" ht="16.3" thickTop="1" thickBot="1" x14ac:dyDescent="0.3">
      <c r="A245" s="20" t="s">
        <v>637</v>
      </c>
      <c r="B245" s="20" t="s">
        <v>638</v>
      </c>
      <c r="C245" s="20" t="s">
        <v>639</v>
      </c>
      <c r="D245" s="10">
        <f t="shared" si="30"/>
        <v>3</v>
      </c>
      <c r="E245" s="35">
        <f t="shared" si="29"/>
        <v>2.8</v>
      </c>
      <c r="F245" s="21">
        <f>IFERROR(VLOOKUP(Health!$C245, 'All Indicators - Breakdown'!$C:$GQ, F$1, FALSE), " ")</f>
        <v>3</v>
      </c>
      <c r="G245" s="21">
        <f>IFERROR(VLOOKUP(Health!$C245, 'All Indicators - Breakdown'!$C:$GQ, G$1, FALSE), " ")</f>
        <v>2</v>
      </c>
      <c r="H245" s="21">
        <f>IFERROR(VLOOKUP(Health!$C245, 'All Indicators - Breakdown'!$C:$GQ, H$1, FALSE), " ")</f>
        <v>1</v>
      </c>
      <c r="I245" s="21">
        <f>IFERROR(VLOOKUP(Health!$C245, 'All Indicators - Breakdown'!$C:$GQ, I$1, FALSE), " ")</f>
        <v>2</v>
      </c>
      <c r="J245" s="21">
        <f>IFERROR(VLOOKUP(Health!$C245, 'All Indicators - Breakdown'!$C:$GQ, J$1, FALSE), " ")</f>
        <v>2</v>
      </c>
      <c r="K245" s="21">
        <f>IFERROR(VLOOKUP(Health!$C245, 'All Indicators - Breakdown'!$C:$GQ, K$1, FALSE), " ")</f>
        <v>3</v>
      </c>
      <c r="L245" s="21">
        <f>IFERROR(VLOOKUP(Health!$C245, 'All Indicators - Breakdown'!$C:$GQ, L$1, FALSE), " ")</f>
        <v>1</v>
      </c>
      <c r="M245" s="21">
        <f>IFERROR(VLOOKUP($C245, 'All Indicators - Breakdown'!$C:$HE, M$1, FALSE), " ")</f>
        <v>3</v>
      </c>
      <c r="N245" s="21">
        <f>IFERROR(VLOOKUP($C245, 'All Indicators - Breakdown'!$C:$IU, N$1, FALSE), " ")</f>
        <v>1</v>
      </c>
      <c r="O245" s="21">
        <f t="shared" si="36"/>
        <v>3</v>
      </c>
      <c r="P245" s="21">
        <f t="shared" si="36"/>
        <v>3</v>
      </c>
      <c r="Q245" s="21">
        <f t="shared" si="36"/>
        <v>3</v>
      </c>
      <c r="R245" s="21">
        <f t="shared" si="36"/>
        <v>2</v>
      </c>
      <c r="S245" s="21">
        <f t="shared" si="36"/>
        <v>2</v>
      </c>
      <c r="T245" s="21">
        <f t="shared" si="36"/>
        <v>2</v>
      </c>
      <c r="U245" s="21">
        <f t="shared" si="36"/>
        <v>1</v>
      </c>
      <c r="V245" s="21">
        <f t="shared" si="36"/>
        <v>1</v>
      </c>
      <c r="W245" s="21">
        <f t="shared" si="31"/>
        <v>1</v>
      </c>
    </row>
    <row r="246" spans="1:23" ht="16.3" thickTop="1" thickBot="1" x14ac:dyDescent="0.3">
      <c r="A246" s="20" t="s">
        <v>637</v>
      </c>
      <c r="B246" s="20" t="s">
        <v>640</v>
      </c>
      <c r="C246" s="20" t="s">
        <v>641</v>
      </c>
      <c r="D246" s="10">
        <f t="shared" si="30"/>
        <v>3</v>
      </c>
      <c r="E246" s="35">
        <f t="shared" si="29"/>
        <v>2.5</v>
      </c>
      <c r="F246" s="21">
        <f>IFERROR(VLOOKUP(Health!$C246, 'All Indicators - Breakdown'!$C:$GQ, F$1, FALSE), " ")</f>
        <v>3</v>
      </c>
      <c r="G246" s="21">
        <f>IFERROR(VLOOKUP(Health!$C246, 'All Indicators - Breakdown'!$C:$GQ, G$1, FALSE), " ")</f>
        <v>1</v>
      </c>
      <c r="H246" s="21">
        <f>IFERROR(VLOOKUP(Health!$C246, 'All Indicators - Breakdown'!$C:$GQ, H$1, FALSE), " ")</f>
        <v>1</v>
      </c>
      <c r="I246" s="21">
        <f>IFERROR(VLOOKUP(Health!$C246, 'All Indicators - Breakdown'!$C:$GQ, I$1, FALSE), " ")</f>
        <v>2</v>
      </c>
      <c r="J246" s="21">
        <f>IFERROR(VLOOKUP(Health!$C246, 'All Indicators - Breakdown'!$C:$GQ, J$1, FALSE), " ")</f>
        <v>2</v>
      </c>
      <c r="K246" s="21">
        <f>IFERROR(VLOOKUP(Health!$C246, 'All Indicators - Breakdown'!$C:$GQ, K$1, FALSE), " ")</f>
        <v>1</v>
      </c>
      <c r="L246" s="21">
        <f>IFERROR(VLOOKUP(Health!$C246, 'All Indicators - Breakdown'!$C:$GQ, L$1, FALSE), " ")</f>
        <v>1</v>
      </c>
      <c r="M246" s="21">
        <f>IFERROR(VLOOKUP($C246, 'All Indicators - Breakdown'!$C:$HE, M$1, FALSE), " ")</f>
        <v>3</v>
      </c>
      <c r="N246" s="21">
        <f>IFERROR(VLOOKUP($C246, 'All Indicators - Breakdown'!$C:$IU, N$1, FALSE), " ")</f>
        <v>1</v>
      </c>
      <c r="O246" s="21">
        <f t="shared" si="36"/>
        <v>3</v>
      </c>
      <c r="P246" s="21">
        <f t="shared" si="36"/>
        <v>3</v>
      </c>
      <c r="Q246" s="21">
        <f t="shared" si="36"/>
        <v>2</v>
      </c>
      <c r="R246" s="21">
        <f t="shared" si="36"/>
        <v>2</v>
      </c>
      <c r="S246" s="21">
        <f t="shared" si="36"/>
        <v>1</v>
      </c>
      <c r="T246" s="21">
        <f t="shared" si="36"/>
        <v>1</v>
      </c>
      <c r="U246" s="21">
        <f t="shared" si="36"/>
        <v>1</v>
      </c>
      <c r="V246" s="21">
        <f t="shared" si="36"/>
        <v>1</v>
      </c>
      <c r="W246" s="21">
        <f t="shared" si="31"/>
        <v>1</v>
      </c>
    </row>
    <row r="247" spans="1:23" ht="16.3" thickTop="1" thickBot="1" x14ac:dyDescent="0.3">
      <c r="A247" s="20" t="s">
        <v>637</v>
      </c>
      <c r="B247" s="20" t="s">
        <v>642</v>
      </c>
      <c r="C247" s="20" t="s">
        <v>643</v>
      </c>
      <c r="D247" s="10">
        <f t="shared" si="30"/>
        <v>3</v>
      </c>
      <c r="E247" s="35">
        <f t="shared" si="29"/>
        <v>2.8</v>
      </c>
      <c r="F247" s="21">
        <f>IFERROR(VLOOKUP(Health!$C247, 'All Indicators - Breakdown'!$C:$GQ, F$1, FALSE), " ")</f>
        <v>3</v>
      </c>
      <c r="G247" s="21">
        <f>IFERROR(VLOOKUP(Health!$C247, 'All Indicators - Breakdown'!$C:$GQ, G$1, FALSE), " ")</f>
        <v>2</v>
      </c>
      <c r="H247" s="21">
        <f>IFERROR(VLOOKUP(Health!$C247, 'All Indicators - Breakdown'!$C:$GQ, H$1, FALSE), " ")</f>
        <v>1</v>
      </c>
      <c r="I247" s="21">
        <f>IFERROR(VLOOKUP(Health!$C247, 'All Indicators - Breakdown'!$C:$GQ, I$1, FALSE), " ")</f>
        <v>2</v>
      </c>
      <c r="J247" s="21">
        <f>IFERROR(VLOOKUP(Health!$C247, 'All Indicators - Breakdown'!$C:$GQ, J$1, FALSE), " ")</f>
        <v>2</v>
      </c>
      <c r="K247" s="21">
        <f>IFERROR(VLOOKUP(Health!$C247, 'All Indicators - Breakdown'!$C:$GQ, K$1, FALSE), " ")</f>
        <v>3</v>
      </c>
      <c r="L247" s="21">
        <f>IFERROR(VLOOKUP(Health!$C247, 'All Indicators - Breakdown'!$C:$GQ, L$1, FALSE), " ")</f>
        <v>1</v>
      </c>
      <c r="M247" s="21">
        <f>IFERROR(VLOOKUP($C247, 'All Indicators - Breakdown'!$C:$HE, M$1, FALSE), " ")</f>
        <v>3</v>
      </c>
      <c r="N247" s="21">
        <f>IFERROR(VLOOKUP($C247, 'All Indicators - Breakdown'!$C:$IU, N$1, FALSE), " ")</f>
        <v>1</v>
      </c>
      <c r="O247" s="21">
        <f t="shared" si="36"/>
        <v>3</v>
      </c>
      <c r="P247" s="21">
        <f t="shared" si="36"/>
        <v>3</v>
      </c>
      <c r="Q247" s="21">
        <f t="shared" si="36"/>
        <v>3</v>
      </c>
      <c r="R247" s="21">
        <f t="shared" si="36"/>
        <v>2</v>
      </c>
      <c r="S247" s="21">
        <f t="shared" si="36"/>
        <v>2</v>
      </c>
      <c r="T247" s="21">
        <f t="shared" si="36"/>
        <v>2</v>
      </c>
      <c r="U247" s="21">
        <f t="shared" si="36"/>
        <v>1</v>
      </c>
      <c r="V247" s="21">
        <f t="shared" si="36"/>
        <v>1</v>
      </c>
      <c r="W247" s="21">
        <f t="shared" si="31"/>
        <v>1</v>
      </c>
    </row>
    <row r="248" spans="1:23" ht="16.3" thickTop="1" thickBot="1" x14ac:dyDescent="0.3">
      <c r="A248" s="20" t="s">
        <v>637</v>
      </c>
      <c r="B248" s="20" t="s">
        <v>644</v>
      </c>
      <c r="C248" s="20" t="s">
        <v>645</v>
      </c>
      <c r="D248" s="10">
        <f t="shared" si="30"/>
        <v>3</v>
      </c>
      <c r="E248" s="35">
        <f t="shared" si="29"/>
        <v>3</v>
      </c>
      <c r="F248" s="21">
        <f>IFERROR(VLOOKUP(Health!$C248, 'All Indicators - Breakdown'!$C:$GQ, F$1, FALSE), " ")</f>
        <v>3</v>
      </c>
      <c r="G248" s="21">
        <f>IFERROR(VLOOKUP(Health!$C248, 'All Indicators - Breakdown'!$C:$GQ, G$1, FALSE), " ")</f>
        <v>2</v>
      </c>
      <c r="H248" s="21">
        <f>IFERROR(VLOOKUP(Health!$C248, 'All Indicators - Breakdown'!$C:$GQ, H$1, FALSE), " ")</f>
        <v>1</v>
      </c>
      <c r="I248" s="21">
        <f>IFERROR(VLOOKUP(Health!$C248, 'All Indicators - Breakdown'!$C:$GQ, I$1, FALSE), " ")</f>
        <v>2</v>
      </c>
      <c r="J248" s="21">
        <f>IFERROR(VLOOKUP(Health!$C248, 'All Indicators - Breakdown'!$C:$GQ, J$1, FALSE), " ")</f>
        <v>3</v>
      </c>
      <c r="K248" s="21">
        <f>IFERROR(VLOOKUP(Health!$C248, 'All Indicators - Breakdown'!$C:$GQ, K$1, FALSE), " ")</f>
        <v>3</v>
      </c>
      <c r="L248" s="21">
        <f>IFERROR(VLOOKUP(Health!$C248, 'All Indicators - Breakdown'!$C:$GQ, L$1, FALSE), " ")</f>
        <v>1</v>
      </c>
      <c r="M248" s="21">
        <f>IFERROR(VLOOKUP($C248, 'All Indicators - Breakdown'!$C:$HE, M$1, FALSE), " ")</f>
        <v>3</v>
      </c>
      <c r="N248" s="21">
        <f>IFERROR(VLOOKUP($C248, 'All Indicators - Breakdown'!$C:$IU, N$1, FALSE), " ")</f>
        <v>1</v>
      </c>
      <c r="O248" s="21">
        <f t="shared" si="36"/>
        <v>3</v>
      </c>
      <c r="P248" s="21">
        <f t="shared" si="36"/>
        <v>3</v>
      </c>
      <c r="Q248" s="21">
        <f t="shared" si="36"/>
        <v>3</v>
      </c>
      <c r="R248" s="21">
        <f t="shared" si="36"/>
        <v>3</v>
      </c>
      <c r="S248" s="21">
        <f t="shared" si="36"/>
        <v>2</v>
      </c>
      <c r="T248" s="21">
        <f t="shared" si="36"/>
        <v>2</v>
      </c>
      <c r="U248" s="21">
        <f t="shared" si="36"/>
        <v>1</v>
      </c>
      <c r="V248" s="21">
        <f t="shared" si="36"/>
        <v>1</v>
      </c>
      <c r="W248" s="21">
        <f t="shared" si="31"/>
        <v>1</v>
      </c>
    </row>
    <row r="249" spans="1:23" ht="16.3" thickTop="1" thickBot="1" x14ac:dyDescent="0.3">
      <c r="A249" s="20" t="s">
        <v>637</v>
      </c>
      <c r="B249" s="20" t="s">
        <v>646</v>
      </c>
      <c r="C249" s="20" t="s">
        <v>647</v>
      </c>
      <c r="D249" s="10">
        <f t="shared" si="30"/>
        <v>3</v>
      </c>
      <c r="E249" s="35">
        <f t="shared" si="29"/>
        <v>2.8</v>
      </c>
      <c r="F249" s="21">
        <f>IFERROR(VLOOKUP(Health!$C249, 'All Indicators - Breakdown'!$C:$GQ, F$1, FALSE), " ")</f>
        <v>3</v>
      </c>
      <c r="G249" s="21">
        <f>IFERROR(VLOOKUP(Health!$C249, 'All Indicators - Breakdown'!$C:$GQ, G$1, FALSE), " ")</f>
        <v>2</v>
      </c>
      <c r="H249" s="21">
        <f>IFERROR(VLOOKUP(Health!$C249, 'All Indicators - Breakdown'!$C:$GQ, H$1, FALSE), " ")</f>
        <v>1</v>
      </c>
      <c r="I249" s="21">
        <f>IFERROR(VLOOKUP(Health!$C249, 'All Indicators - Breakdown'!$C:$GQ, I$1, FALSE), " ")</f>
        <v>2</v>
      </c>
      <c r="J249" s="21">
        <f>IFERROR(VLOOKUP(Health!$C249, 'All Indicators - Breakdown'!$C:$GQ, J$1, FALSE), " ")</f>
        <v>2</v>
      </c>
      <c r="K249" s="21">
        <f>IFERROR(VLOOKUP(Health!$C249, 'All Indicators - Breakdown'!$C:$GQ, K$1, FALSE), " ")</f>
        <v>3</v>
      </c>
      <c r="L249" s="21">
        <f>IFERROR(VLOOKUP(Health!$C249, 'All Indicators - Breakdown'!$C:$GQ, L$1, FALSE), " ")</f>
        <v>1</v>
      </c>
      <c r="M249" s="21">
        <f>IFERROR(VLOOKUP($C249, 'All Indicators - Breakdown'!$C:$HE, M$1, FALSE), " ")</f>
        <v>3</v>
      </c>
      <c r="N249" s="21">
        <f>IFERROR(VLOOKUP($C249, 'All Indicators - Breakdown'!$C:$IU, N$1, FALSE), " ")</f>
        <v>1</v>
      </c>
      <c r="O249" s="21">
        <f t="shared" si="36"/>
        <v>3</v>
      </c>
      <c r="P249" s="21">
        <f t="shared" si="36"/>
        <v>3</v>
      </c>
      <c r="Q249" s="21">
        <f t="shared" si="36"/>
        <v>3</v>
      </c>
      <c r="R249" s="21">
        <f t="shared" si="36"/>
        <v>2</v>
      </c>
      <c r="S249" s="21">
        <f t="shared" si="36"/>
        <v>2</v>
      </c>
      <c r="T249" s="21">
        <f t="shared" si="36"/>
        <v>2</v>
      </c>
      <c r="U249" s="21">
        <f t="shared" si="36"/>
        <v>1</v>
      </c>
      <c r="V249" s="21">
        <f t="shared" si="36"/>
        <v>1</v>
      </c>
      <c r="W249" s="21">
        <f t="shared" si="31"/>
        <v>1</v>
      </c>
    </row>
    <row r="250" spans="1:23" ht="16.3" thickTop="1" thickBot="1" x14ac:dyDescent="0.3">
      <c r="A250" s="20" t="s">
        <v>637</v>
      </c>
      <c r="B250" s="20" t="s">
        <v>648</v>
      </c>
      <c r="C250" s="20" t="s">
        <v>649</v>
      </c>
      <c r="D250" s="10">
        <f t="shared" si="30"/>
        <v>3</v>
      </c>
      <c r="E250" s="35">
        <f t="shared" si="29"/>
        <v>3.3</v>
      </c>
      <c r="F250" s="21">
        <f>IFERROR(VLOOKUP(Health!$C250, 'All Indicators - Breakdown'!$C:$GQ, F$1, FALSE), " ")</f>
        <v>3</v>
      </c>
      <c r="G250" s="21">
        <f>IFERROR(VLOOKUP(Health!$C250, 'All Indicators - Breakdown'!$C:$GQ, G$1, FALSE), " ")</f>
        <v>2</v>
      </c>
      <c r="H250" s="21">
        <f>IFERROR(VLOOKUP(Health!$C250, 'All Indicators - Breakdown'!$C:$GQ, H$1, FALSE), " ")</f>
        <v>1</v>
      </c>
      <c r="I250" s="21">
        <f>IFERROR(VLOOKUP(Health!$C250, 'All Indicators - Breakdown'!$C:$GQ, I$1, FALSE), " ")</f>
        <v>2</v>
      </c>
      <c r="J250" s="21">
        <f>IFERROR(VLOOKUP(Health!$C250, 'All Indicators - Breakdown'!$C:$GQ, J$1, FALSE), " ")</f>
        <v>4</v>
      </c>
      <c r="K250" s="21">
        <f>IFERROR(VLOOKUP(Health!$C250, 'All Indicators - Breakdown'!$C:$GQ, K$1, FALSE), " ")</f>
        <v>3</v>
      </c>
      <c r="L250" s="21">
        <f>IFERROR(VLOOKUP(Health!$C250, 'All Indicators - Breakdown'!$C:$GQ, L$1, FALSE), " ")</f>
        <v>2</v>
      </c>
      <c r="M250" s="21">
        <f>IFERROR(VLOOKUP($C250, 'All Indicators - Breakdown'!$C:$HE, M$1, FALSE), " ")</f>
        <v>3</v>
      </c>
      <c r="N250" s="21">
        <f>IFERROR(VLOOKUP($C250, 'All Indicators - Breakdown'!$C:$IU, N$1, FALSE), " ")</f>
        <v>1</v>
      </c>
      <c r="O250" s="21">
        <f t="shared" si="36"/>
        <v>4</v>
      </c>
      <c r="P250" s="21">
        <f t="shared" si="36"/>
        <v>3</v>
      </c>
      <c r="Q250" s="21">
        <f t="shared" si="36"/>
        <v>3</v>
      </c>
      <c r="R250" s="21">
        <f t="shared" si="36"/>
        <v>3</v>
      </c>
      <c r="S250" s="21">
        <f t="shared" si="36"/>
        <v>2</v>
      </c>
      <c r="T250" s="21">
        <f t="shared" si="36"/>
        <v>2</v>
      </c>
      <c r="U250" s="21">
        <f t="shared" si="36"/>
        <v>2</v>
      </c>
      <c r="V250" s="21">
        <f t="shared" si="36"/>
        <v>1</v>
      </c>
      <c r="W250" s="21">
        <f t="shared" si="31"/>
        <v>1</v>
      </c>
    </row>
    <row r="251" spans="1:23" ht="16.3" thickTop="1" thickBot="1" x14ac:dyDescent="0.3">
      <c r="A251" s="20" t="s">
        <v>637</v>
      </c>
      <c r="B251" s="20" t="s">
        <v>650</v>
      </c>
      <c r="C251" s="20" t="s">
        <v>651</v>
      </c>
      <c r="D251" s="10">
        <f t="shared" si="30"/>
        <v>3</v>
      </c>
      <c r="E251" s="35">
        <f t="shared" si="29"/>
        <v>3.3</v>
      </c>
      <c r="F251" s="21">
        <f>IFERROR(VLOOKUP(Health!$C251, 'All Indicators - Breakdown'!$C:$GQ, F$1, FALSE), " ")</f>
        <v>3</v>
      </c>
      <c r="G251" s="21">
        <f>IFERROR(VLOOKUP(Health!$C251, 'All Indicators - Breakdown'!$C:$GQ, G$1, FALSE), " ")</f>
        <v>2</v>
      </c>
      <c r="H251" s="21">
        <f>IFERROR(VLOOKUP(Health!$C251, 'All Indicators - Breakdown'!$C:$GQ, H$1, FALSE), " ")</f>
        <v>1</v>
      </c>
      <c r="I251" s="21">
        <f>IFERROR(VLOOKUP(Health!$C251, 'All Indicators - Breakdown'!$C:$GQ, I$1, FALSE), " ")</f>
        <v>2</v>
      </c>
      <c r="J251" s="21">
        <f>IFERROR(VLOOKUP(Health!$C251, 'All Indicators - Breakdown'!$C:$GQ, J$1, FALSE), " ")</f>
        <v>4</v>
      </c>
      <c r="K251" s="21">
        <f>IFERROR(VLOOKUP(Health!$C251, 'All Indicators - Breakdown'!$C:$GQ, K$1, FALSE), " ")</f>
        <v>3</v>
      </c>
      <c r="L251" s="21">
        <f>IFERROR(VLOOKUP(Health!$C251, 'All Indicators - Breakdown'!$C:$GQ, L$1, FALSE), " ")</f>
        <v>2</v>
      </c>
      <c r="M251" s="21">
        <f>IFERROR(VLOOKUP($C251, 'All Indicators - Breakdown'!$C:$HE, M$1, FALSE), " ")</f>
        <v>3</v>
      </c>
      <c r="N251" s="21">
        <f>IFERROR(VLOOKUP($C251, 'All Indicators - Breakdown'!$C:$IU, N$1, FALSE), " ")</f>
        <v>1</v>
      </c>
      <c r="O251" s="21">
        <f t="shared" si="36"/>
        <v>4</v>
      </c>
      <c r="P251" s="21">
        <f t="shared" si="36"/>
        <v>3</v>
      </c>
      <c r="Q251" s="21">
        <f t="shared" si="36"/>
        <v>3</v>
      </c>
      <c r="R251" s="21">
        <f t="shared" si="36"/>
        <v>3</v>
      </c>
      <c r="S251" s="21">
        <f t="shared" si="36"/>
        <v>2</v>
      </c>
      <c r="T251" s="21">
        <f t="shared" si="36"/>
        <v>2</v>
      </c>
      <c r="U251" s="21">
        <f t="shared" si="36"/>
        <v>2</v>
      </c>
      <c r="V251" s="21">
        <f t="shared" si="36"/>
        <v>1</v>
      </c>
      <c r="W251" s="21">
        <f t="shared" si="31"/>
        <v>1</v>
      </c>
    </row>
    <row r="252" spans="1:23" ht="16.3" thickTop="1" thickBot="1" x14ac:dyDescent="0.3">
      <c r="A252" s="20" t="s">
        <v>652</v>
      </c>
      <c r="B252" s="20" t="s">
        <v>653</v>
      </c>
      <c r="C252" s="20" t="s">
        <v>654</v>
      </c>
      <c r="D252" s="10">
        <f t="shared" si="30"/>
        <v>3</v>
      </c>
      <c r="E252" s="35">
        <f t="shared" si="29"/>
        <v>2.8</v>
      </c>
      <c r="F252" s="21">
        <f>IFERROR(VLOOKUP(Health!$C252, 'All Indicators - Breakdown'!$C:$GQ, F$1, FALSE), " ")</f>
        <v>3</v>
      </c>
      <c r="G252" s="21">
        <f>IFERROR(VLOOKUP(Health!$C252, 'All Indicators - Breakdown'!$C:$GQ, G$1, FALSE), " ")</f>
        <v>2</v>
      </c>
      <c r="H252" s="21">
        <f>IFERROR(VLOOKUP(Health!$C252, 'All Indicators - Breakdown'!$C:$GQ, H$1, FALSE), " ")</f>
        <v>1</v>
      </c>
      <c r="I252" s="21">
        <f>IFERROR(VLOOKUP(Health!$C252, 'All Indicators - Breakdown'!$C:$GQ, I$1, FALSE), " ")</f>
        <v>2</v>
      </c>
      <c r="J252" s="21">
        <f>IFERROR(VLOOKUP(Health!$C252, 'All Indicators - Breakdown'!$C:$GQ, J$1, FALSE), " ")</f>
        <v>2</v>
      </c>
      <c r="K252" s="21">
        <f>IFERROR(VLOOKUP(Health!$C252, 'All Indicators - Breakdown'!$C:$GQ, K$1, FALSE), " ")</f>
        <v>1</v>
      </c>
      <c r="L252" s="21">
        <f>IFERROR(VLOOKUP(Health!$C252, 'All Indicators - Breakdown'!$C:$GQ, L$1, FALSE), " ")</f>
        <v>1</v>
      </c>
      <c r="M252" s="21">
        <f>IFERROR(VLOOKUP($C252, 'All Indicators - Breakdown'!$C:$HE, M$1, FALSE), " ")</f>
        <v>4</v>
      </c>
      <c r="N252" s="21">
        <f>IFERROR(VLOOKUP($C252, 'All Indicators - Breakdown'!$C:$IU, N$1, FALSE), " ")</f>
        <v>1</v>
      </c>
      <c r="O252" s="21">
        <f t="shared" si="36"/>
        <v>4</v>
      </c>
      <c r="P252" s="21">
        <f t="shared" si="36"/>
        <v>3</v>
      </c>
      <c r="Q252" s="21">
        <f t="shared" si="36"/>
        <v>2</v>
      </c>
      <c r="R252" s="21">
        <f t="shared" si="36"/>
        <v>2</v>
      </c>
      <c r="S252" s="21">
        <f t="shared" si="36"/>
        <v>2</v>
      </c>
      <c r="T252" s="21">
        <f t="shared" si="36"/>
        <v>1</v>
      </c>
      <c r="U252" s="21">
        <f t="shared" si="36"/>
        <v>1</v>
      </c>
      <c r="V252" s="21">
        <f t="shared" si="36"/>
        <v>1</v>
      </c>
      <c r="W252" s="21">
        <f t="shared" si="31"/>
        <v>1</v>
      </c>
    </row>
    <row r="253" spans="1:23" ht="16.3" thickTop="1" thickBot="1" x14ac:dyDescent="0.3">
      <c r="A253" s="20" t="s">
        <v>652</v>
      </c>
      <c r="B253" s="20" t="s">
        <v>655</v>
      </c>
      <c r="C253" s="20" t="s">
        <v>656</v>
      </c>
      <c r="D253" s="10">
        <f t="shared" si="30"/>
        <v>3</v>
      </c>
      <c r="E253" s="35">
        <f t="shared" si="29"/>
        <v>3</v>
      </c>
      <c r="F253" s="21">
        <f>IFERROR(VLOOKUP(Health!$C253, 'All Indicators - Breakdown'!$C:$GQ, F$1, FALSE), " ")</f>
        <v>3</v>
      </c>
      <c r="G253" s="21">
        <f>IFERROR(VLOOKUP(Health!$C253, 'All Indicators - Breakdown'!$C:$GQ, G$1, FALSE), " ")</f>
        <v>1</v>
      </c>
      <c r="H253" s="21">
        <f>IFERROR(VLOOKUP(Health!$C253, 'All Indicators - Breakdown'!$C:$GQ, H$1, FALSE), " ")</f>
        <v>1</v>
      </c>
      <c r="I253" s="21">
        <f>IFERROR(VLOOKUP(Health!$C253, 'All Indicators - Breakdown'!$C:$GQ, I$1, FALSE), " ")</f>
        <v>2</v>
      </c>
      <c r="J253" s="21">
        <f>IFERROR(VLOOKUP(Health!$C253, 'All Indicators - Breakdown'!$C:$GQ, J$1, FALSE), " ")</f>
        <v>3</v>
      </c>
      <c r="K253" s="21">
        <f>IFERROR(VLOOKUP(Health!$C253, 'All Indicators - Breakdown'!$C:$GQ, K$1, FALSE), " ")</f>
        <v>1</v>
      </c>
      <c r="L253" s="21">
        <f>IFERROR(VLOOKUP(Health!$C253, 'All Indicators - Breakdown'!$C:$GQ, L$1, FALSE), " ")</f>
        <v>1</v>
      </c>
      <c r="M253" s="21">
        <f>IFERROR(VLOOKUP($C253, 'All Indicators - Breakdown'!$C:$HE, M$1, FALSE), " ")</f>
        <v>4</v>
      </c>
      <c r="N253" s="21">
        <f>IFERROR(VLOOKUP($C253, 'All Indicators - Breakdown'!$C:$IU, N$1, FALSE), " ")</f>
        <v>1</v>
      </c>
      <c r="O253" s="21">
        <f t="shared" si="36"/>
        <v>4</v>
      </c>
      <c r="P253" s="21">
        <f t="shared" si="36"/>
        <v>3</v>
      </c>
      <c r="Q253" s="21">
        <f t="shared" si="36"/>
        <v>3</v>
      </c>
      <c r="R253" s="21">
        <f t="shared" si="36"/>
        <v>2</v>
      </c>
      <c r="S253" s="21">
        <f t="shared" si="36"/>
        <v>1</v>
      </c>
      <c r="T253" s="21">
        <f t="shared" si="36"/>
        <v>1</v>
      </c>
      <c r="U253" s="21">
        <f t="shared" si="36"/>
        <v>1</v>
      </c>
      <c r="V253" s="21">
        <f t="shared" si="36"/>
        <v>1</v>
      </c>
      <c r="W253" s="21">
        <f t="shared" si="31"/>
        <v>1</v>
      </c>
    </row>
    <row r="254" spans="1:23" ht="16.3" thickTop="1" thickBot="1" x14ac:dyDescent="0.3">
      <c r="A254" s="20" t="s">
        <v>652</v>
      </c>
      <c r="B254" s="20" t="s">
        <v>657</v>
      </c>
      <c r="C254" s="20" t="s">
        <v>658</v>
      </c>
      <c r="D254" s="10">
        <f t="shared" si="30"/>
        <v>3</v>
      </c>
      <c r="E254" s="35">
        <f t="shared" si="29"/>
        <v>2.8</v>
      </c>
      <c r="F254" s="21">
        <f>IFERROR(VLOOKUP(Health!$C254, 'All Indicators - Breakdown'!$C:$GQ, F$1, FALSE), " ")</f>
        <v>3</v>
      </c>
      <c r="G254" s="21">
        <f>IFERROR(VLOOKUP(Health!$C254, 'All Indicators - Breakdown'!$C:$GQ, G$1, FALSE), " ")</f>
        <v>2</v>
      </c>
      <c r="H254" s="21">
        <f>IFERROR(VLOOKUP(Health!$C254, 'All Indicators - Breakdown'!$C:$GQ, H$1, FALSE), " ")</f>
        <v>1</v>
      </c>
      <c r="I254" s="21">
        <f>IFERROR(VLOOKUP(Health!$C254, 'All Indicators - Breakdown'!$C:$GQ, I$1, FALSE), " ")</f>
        <v>2</v>
      </c>
      <c r="J254" s="21">
        <f>IFERROR(VLOOKUP(Health!$C254, 'All Indicators - Breakdown'!$C:$GQ, J$1, FALSE), " ")</f>
        <v>2</v>
      </c>
      <c r="K254" s="21">
        <f>IFERROR(VLOOKUP(Health!$C254, 'All Indicators - Breakdown'!$C:$GQ, K$1, FALSE), " ")</f>
        <v>1</v>
      </c>
      <c r="L254" s="21">
        <f>IFERROR(VLOOKUP(Health!$C254, 'All Indicators - Breakdown'!$C:$GQ, L$1, FALSE), " ")</f>
        <v>1</v>
      </c>
      <c r="M254" s="21">
        <f>IFERROR(VLOOKUP($C254, 'All Indicators - Breakdown'!$C:$HE, M$1, FALSE), " ")</f>
        <v>4</v>
      </c>
      <c r="N254" s="21">
        <f>IFERROR(VLOOKUP($C254, 'All Indicators - Breakdown'!$C:$IU, N$1, FALSE), " ")</f>
        <v>1</v>
      </c>
      <c r="O254" s="21">
        <f t="shared" ref="O254:V263" si="37">LARGE($F254:$N254,O$1)</f>
        <v>4</v>
      </c>
      <c r="P254" s="21">
        <f t="shared" si="37"/>
        <v>3</v>
      </c>
      <c r="Q254" s="21">
        <f t="shared" si="37"/>
        <v>2</v>
      </c>
      <c r="R254" s="21">
        <f t="shared" si="37"/>
        <v>2</v>
      </c>
      <c r="S254" s="21">
        <f t="shared" si="37"/>
        <v>2</v>
      </c>
      <c r="T254" s="21">
        <f t="shared" si="37"/>
        <v>1</v>
      </c>
      <c r="U254" s="21">
        <f t="shared" si="37"/>
        <v>1</v>
      </c>
      <c r="V254" s="21">
        <f t="shared" si="37"/>
        <v>1</v>
      </c>
      <c r="W254" s="21">
        <f t="shared" si="31"/>
        <v>1</v>
      </c>
    </row>
    <row r="255" spans="1:23" ht="16.3" thickTop="1" thickBot="1" x14ac:dyDescent="0.3">
      <c r="A255" s="20" t="s">
        <v>652</v>
      </c>
      <c r="B255" s="20" t="s">
        <v>659</v>
      </c>
      <c r="C255" s="20" t="s">
        <v>660</v>
      </c>
      <c r="D255" s="10">
        <f t="shared" si="30"/>
        <v>3</v>
      </c>
      <c r="E255" s="35">
        <f t="shared" si="29"/>
        <v>2.8</v>
      </c>
      <c r="F255" s="21">
        <f>IFERROR(VLOOKUP(Health!$C255, 'All Indicators - Breakdown'!$C:$GQ, F$1, FALSE), " ")</f>
        <v>3</v>
      </c>
      <c r="G255" s="21">
        <f>IFERROR(VLOOKUP(Health!$C255, 'All Indicators - Breakdown'!$C:$GQ, G$1, FALSE), " ")</f>
        <v>2</v>
      </c>
      <c r="H255" s="21">
        <f>IFERROR(VLOOKUP(Health!$C255, 'All Indicators - Breakdown'!$C:$GQ, H$1, FALSE), " ")</f>
        <v>1</v>
      </c>
      <c r="I255" s="21">
        <f>IFERROR(VLOOKUP(Health!$C255, 'All Indicators - Breakdown'!$C:$GQ, I$1, FALSE), " ")</f>
        <v>2</v>
      </c>
      <c r="J255" s="21">
        <f>IFERROR(VLOOKUP(Health!$C255, 'All Indicators - Breakdown'!$C:$GQ, J$1, FALSE), " ")</f>
        <v>2</v>
      </c>
      <c r="K255" s="21">
        <f>IFERROR(VLOOKUP(Health!$C255, 'All Indicators - Breakdown'!$C:$GQ, K$1, FALSE), " ")</f>
        <v>1</v>
      </c>
      <c r="L255" s="21">
        <f>IFERROR(VLOOKUP(Health!$C255, 'All Indicators - Breakdown'!$C:$GQ, L$1, FALSE), " ")</f>
        <v>2</v>
      </c>
      <c r="M255" s="21">
        <f>IFERROR(VLOOKUP($C255, 'All Indicators - Breakdown'!$C:$HE, M$1, FALSE), " ")</f>
        <v>4</v>
      </c>
      <c r="N255" s="21">
        <f>IFERROR(VLOOKUP($C255, 'All Indicators - Breakdown'!$C:$IU, N$1, FALSE), " ")</f>
        <v>1</v>
      </c>
      <c r="O255" s="21">
        <f t="shared" si="37"/>
        <v>4</v>
      </c>
      <c r="P255" s="21">
        <f t="shared" si="37"/>
        <v>3</v>
      </c>
      <c r="Q255" s="21">
        <f t="shared" si="37"/>
        <v>2</v>
      </c>
      <c r="R255" s="21">
        <f t="shared" si="37"/>
        <v>2</v>
      </c>
      <c r="S255" s="21">
        <f t="shared" si="37"/>
        <v>2</v>
      </c>
      <c r="T255" s="21">
        <f t="shared" si="37"/>
        <v>2</v>
      </c>
      <c r="U255" s="21">
        <f t="shared" si="37"/>
        <v>1</v>
      </c>
      <c r="V255" s="21">
        <f t="shared" si="37"/>
        <v>1</v>
      </c>
      <c r="W255" s="21">
        <f t="shared" si="31"/>
        <v>1</v>
      </c>
    </row>
    <row r="256" spans="1:23" ht="16.3" thickTop="1" thickBot="1" x14ac:dyDescent="0.3">
      <c r="A256" s="20" t="s">
        <v>652</v>
      </c>
      <c r="B256" s="20" t="s">
        <v>661</v>
      </c>
      <c r="C256" s="20" t="s">
        <v>662</v>
      </c>
      <c r="D256" s="10">
        <f t="shared" si="30"/>
        <v>3</v>
      </c>
      <c r="E256" s="35">
        <f t="shared" si="29"/>
        <v>3</v>
      </c>
      <c r="F256" s="21">
        <f>IFERROR(VLOOKUP(Health!$C256, 'All Indicators - Breakdown'!$C:$GQ, F$1, FALSE), " ")</f>
        <v>3</v>
      </c>
      <c r="G256" s="21">
        <f>IFERROR(VLOOKUP(Health!$C256, 'All Indicators - Breakdown'!$C:$GQ, G$1, FALSE), " ")</f>
        <v>1</v>
      </c>
      <c r="H256" s="21">
        <f>IFERROR(VLOOKUP(Health!$C256, 'All Indicators - Breakdown'!$C:$GQ, H$1, FALSE), " ")</f>
        <v>2</v>
      </c>
      <c r="I256" s="21">
        <f>IFERROR(VLOOKUP(Health!$C256, 'All Indicators - Breakdown'!$C:$GQ, I$1, FALSE), " ")</f>
        <v>2</v>
      </c>
      <c r="J256" s="21">
        <f>IFERROR(VLOOKUP(Health!$C256, 'All Indicators - Breakdown'!$C:$GQ, J$1, FALSE), " ")</f>
        <v>3</v>
      </c>
      <c r="K256" s="21">
        <f>IFERROR(VLOOKUP(Health!$C256, 'All Indicators - Breakdown'!$C:$GQ, K$1, FALSE), " ")</f>
        <v>1</v>
      </c>
      <c r="L256" s="21">
        <f>IFERROR(VLOOKUP(Health!$C256, 'All Indicators - Breakdown'!$C:$GQ, L$1, FALSE), " ")</f>
        <v>1</v>
      </c>
      <c r="M256" s="21">
        <f>IFERROR(VLOOKUP($C256, 'All Indicators - Breakdown'!$C:$HE, M$1, FALSE), " ")</f>
        <v>4</v>
      </c>
      <c r="N256" s="21">
        <f>IFERROR(VLOOKUP($C256, 'All Indicators - Breakdown'!$C:$IU, N$1, FALSE), " ")</f>
        <v>1</v>
      </c>
      <c r="O256" s="21">
        <f t="shared" si="37"/>
        <v>4</v>
      </c>
      <c r="P256" s="21">
        <f t="shared" si="37"/>
        <v>3</v>
      </c>
      <c r="Q256" s="21">
        <f t="shared" si="37"/>
        <v>3</v>
      </c>
      <c r="R256" s="21">
        <f t="shared" si="37"/>
        <v>2</v>
      </c>
      <c r="S256" s="21">
        <f t="shared" si="37"/>
        <v>2</v>
      </c>
      <c r="T256" s="21">
        <f t="shared" si="37"/>
        <v>1</v>
      </c>
      <c r="U256" s="21">
        <f t="shared" si="37"/>
        <v>1</v>
      </c>
      <c r="V256" s="21">
        <f t="shared" si="37"/>
        <v>1</v>
      </c>
      <c r="W256" s="21">
        <f t="shared" si="31"/>
        <v>1</v>
      </c>
    </row>
    <row r="257" spans="1:23" ht="16.3" thickTop="1" thickBot="1" x14ac:dyDescent="0.3">
      <c r="A257" s="20" t="s">
        <v>652</v>
      </c>
      <c r="B257" s="20" t="s">
        <v>652</v>
      </c>
      <c r="C257" s="20" t="s">
        <v>663</v>
      </c>
      <c r="D257" s="10">
        <f t="shared" si="30"/>
        <v>3</v>
      </c>
      <c r="E257" s="35">
        <f t="shared" si="29"/>
        <v>3</v>
      </c>
      <c r="F257" s="21">
        <f>IFERROR(VLOOKUP(Health!$C257, 'All Indicators - Breakdown'!$C:$GQ, F$1, FALSE), " ")</f>
        <v>3</v>
      </c>
      <c r="G257" s="21">
        <f>IFERROR(VLOOKUP(Health!$C257, 'All Indicators - Breakdown'!$C:$GQ, G$1, FALSE), " ")</f>
        <v>1</v>
      </c>
      <c r="H257" s="21">
        <f>IFERROR(VLOOKUP(Health!$C257, 'All Indicators - Breakdown'!$C:$GQ, H$1, FALSE), " ")</f>
        <v>1</v>
      </c>
      <c r="I257" s="21">
        <f>IFERROR(VLOOKUP(Health!$C257, 'All Indicators - Breakdown'!$C:$GQ, I$1, FALSE), " ")</f>
        <v>2</v>
      </c>
      <c r="J257" s="21">
        <f>IFERROR(VLOOKUP(Health!$C257, 'All Indicators - Breakdown'!$C:$GQ, J$1, FALSE), " ")</f>
        <v>3</v>
      </c>
      <c r="K257" s="21">
        <f>IFERROR(VLOOKUP(Health!$C257, 'All Indicators - Breakdown'!$C:$GQ, K$1, FALSE), " ")</f>
        <v>1</v>
      </c>
      <c r="L257" s="21">
        <f>IFERROR(VLOOKUP(Health!$C257, 'All Indicators - Breakdown'!$C:$GQ, L$1, FALSE), " ")</f>
        <v>1</v>
      </c>
      <c r="M257" s="21">
        <f>IFERROR(VLOOKUP($C257, 'All Indicators - Breakdown'!$C:$HE, M$1, FALSE), " ")</f>
        <v>4</v>
      </c>
      <c r="N257" s="21">
        <f>IFERROR(VLOOKUP($C257, 'All Indicators - Breakdown'!$C:$IU, N$1, FALSE), " ")</f>
        <v>1</v>
      </c>
      <c r="O257" s="21">
        <f t="shared" si="37"/>
        <v>4</v>
      </c>
      <c r="P257" s="21">
        <f t="shared" si="37"/>
        <v>3</v>
      </c>
      <c r="Q257" s="21">
        <f t="shared" si="37"/>
        <v>3</v>
      </c>
      <c r="R257" s="21">
        <f t="shared" si="37"/>
        <v>2</v>
      </c>
      <c r="S257" s="21">
        <f t="shared" si="37"/>
        <v>1</v>
      </c>
      <c r="T257" s="21">
        <f t="shared" si="37"/>
        <v>1</v>
      </c>
      <c r="U257" s="21">
        <f t="shared" si="37"/>
        <v>1</v>
      </c>
      <c r="V257" s="21">
        <f t="shared" si="37"/>
        <v>1</v>
      </c>
      <c r="W257" s="21">
        <f t="shared" si="31"/>
        <v>1</v>
      </c>
    </row>
    <row r="258" spans="1:23" ht="16.3" thickTop="1" thickBot="1" x14ac:dyDescent="0.3">
      <c r="A258" s="20" t="s">
        <v>652</v>
      </c>
      <c r="B258" s="20" t="s">
        <v>664</v>
      </c>
      <c r="C258" s="20" t="s">
        <v>665</v>
      </c>
      <c r="D258" s="10">
        <f t="shared" si="30"/>
        <v>3</v>
      </c>
      <c r="E258" s="35">
        <f t="shared" si="29"/>
        <v>3.3</v>
      </c>
      <c r="F258" s="21">
        <f>IFERROR(VLOOKUP(Health!$C258, 'All Indicators - Breakdown'!$C:$GQ, F$1, FALSE), " ")</f>
        <v>3</v>
      </c>
      <c r="G258" s="21">
        <f>IFERROR(VLOOKUP(Health!$C258, 'All Indicators - Breakdown'!$C:$GQ, G$1, FALSE), " ")</f>
        <v>2</v>
      </c>
      <c r="H258" s="21">
        <f>IFERROR(VLOOKUP(Health!$C258, 'All Indicators - Breakdown'!$C:$GQ, H$1, FALSE), " ")</f>
        <v>1</v>
      </c>
      <c r="I258" s="21">
        <f>IFERROR(VLOOKUP(Health!$C258, 'All Indicators - Breakdown'!$C:$GQ, I$1, FALSE), " ")</f>
        <v>2</v>
      </c>
      <c r="J258" s="21">
        <f>IFERROR(VLOOKUP(Health!$C258, 'All Indicators - Breakdown'!$C:$GQ, J$1, FALSE), " ")</f>
        <v>3</v>
      </c>
      <c r="K258" s="21">
        <f>IFERROR(VLOOKUP(Health!$C258, 'All Indicators - Breakdown'!$C:$GQ, K$1, FALSE), " ")</f>
        <v>3</v>
      </c>
      <c r="L258" s="21">
        <f>IFERROR(VLOOKUP(Health!$C258, 'All Indicators - Breakdown'!$C:$GQ, L$1, FALSE), " ")</f>
        <v>2</v>
      </c>
      <c r="M258" s="21">
        <f>IFERROR(VLOOKUP($C258, 'All Indicators - Breakdown'!$C:$HE, M$1, FALSE), " ")</f>
        <v>4</v>
      </c>
      <c r="N258" s="21">
        <f>IFERROR(VLOOKUP($C258, 'All Indicators - Breakdown'!$C:$IU, N$1, FALSE), " ")</f>
        <v>1</v>
      </c>
      <c r="O258" s="21">
        <f t="shared" si="37"/>
        <v>4</v>
      </c>
      <c r="P258" s="21">
        <f t="shared" si="37"/>
        <v>3</v>
      </c>
      <c r="Q258" s="21">
        <f t="shared" si="37"/>
        <v>3</v>
      </c>
      <c r="R258" s="21">
        <f t="shared" si="37"/>
        <v>3</v>
      </c>
      <c r="S258" s="21">
        <f t="shared" si="37"/>
        <v>2</v>
      </c>
      <c r="T258" s="21">
        <f t="shared" si="37"/>
        <v>2</v>
      </c>
      <c r="U258" s="21">
        <f t="shared" si="37"/>
        <v>2</v>
      </c>
      <c r="V258" s="21">
        <f t="shared" si="37"/>
        <v>1</v>
      </c>
      <c r="W258" s="21">
        <f t="shared" si="31"/>
        <v>1</v>
      </c>
    </row>
    <row r="259" spans="1:23" ht="16.3" thickTop="1" thickBot="1" x14ac:dyDescent="0.3">
      <c r="A259" s="20" t="s">
        <v>652</v>
      </c>
      <c r="B259" s="20" t="s">
        <v>666</v>
      </c>
      <c r="C259" s="20" t="s">
        <v>667</v>
      </c>
      <c r="D259" s="10">
        <f t="shared" si="30"/>
        <v>3</v>
      </c>
      <c r="E259" s="35">
        <f t="shared" si="29"/>
        <v>3</v>
      </c>
      <c r="F259" s="21">
        <f>IFERROR(VLOOKUP(Health!$C259, 'All Indicators - Breakdown'!$C:$GQ, F$1, FALSE), " ")</f>
        <v>3</v>
      </c>
      <c r="G259" s="21">
        <f>IFERROR(VLOOKUP(Health!$C259, 'All Indicators - Breakdown'!$C:$GQ, G$1, FALSE), " ")</f>
        <v>2</v>
      </c>
      <c r="H259" s="21">
        <f>IFERROR(VLOOKUP(Health!$C259, 'All Indicators - Breakdown'!$C:$GQ, H$1, FALSE), " ")</f>
        <v>1</v>
      </c>
      <c r="I259" s="21">
        <f>IFERROR(VLOOKUP(Health!$C259, 'All Indicators - Breakdown'!$C:$GQ, I$1, FALSE), " ")</f>
        <v>2</v>
      </c>
      <c r="J259" s="21">
        <f>IFERROR(VLOOKUP(Health!$C259, 'All Indicators - Breakdown'!$C:$GQ, J$1, FALSE), " ")</f>
        <v>3</v>
      </c>
      <c r="K259" s="21">
        <f>IFERROR(VLOOKUP(Health!$C259, 'All Indicators - Breakdown'!$C:$GQ, K$1, FALSE), " ")</f>
        <v>1</v>
      </c>
      <c r="L259" s="21">
        <f>IFERROR(VLOOKUP(Health!$C259, 'All Indicators - Breakdown'!$C:$GQ, L$1, FALSE), " ")</f>
        <v>2</v>
      </c>
      <c r="M259" s="21">
        <f>IFERROR(VLOOKUP($C259, 'All Indicators - Breakdown'!$C:$HE, M$1, FALSE), " ")</f>
        <v>4</v>
      </c>
      <c r="N259" s="21">
        <f>IFERROR(VLOOKUP($C259, 'All Indicators - Breakdown'!$C:$IU, N$1, FALSE), " ")</f>
        <v>1</v>
      </c>
      <c r="O259" s="21">
        <f t="shared" si="37"/>
        <v>4</v>
      </c>
      <c r="P259" s="21">
        <f t="shared" si="37"/>
        <v>3</v>
      </c>
      <c r="Q259" s="21">
        <f t="shared" si="37"/>
        <v>3</v>
      </c>
      <c r="R259" s="21">
        <f t="shared" si="37"/>
        <v>2</v>
      </c>
      <c r="S259" s="21">
        <f t="shared" si="37"/>
        <v>2</v>
      </c>
      <c r="T259" s="21">
        <f t="shared" si="37"/>
        <v>2</v>
      </c>
      <c r="U259" s="21">
        <f t="shared" si="37"/>
        <v>1</v>
      </c>
      <c r="V259" s="21">
        <f t="shared" si="37"/>
        <v>1</v>
      </c>
      <c r="W259" s="21">
        <f t="shared" si="31"/>
        <v>1</v>
      </c>
    </row>
    <row r="260" spans="1:23" ht="16.3" thickTop="1" thickBot="1" x14ac:dyDescent="0.3">
      <c r="A260" s="20" t="s">
        <v>652</v>
      </c>
      <c r="B260" s="20" t="s">
        <v>668</v>
      </c>
      <c r="C260" s="20" t="s">
        <v>669</v>
      </c>
      <c r="D260" s="10">
        <f t="shared" si="30"/>
        <v>3</v>
      </c>
      <c r="E260" s="35">
        <f t="shared" ref="E260:E323" si="38">ROUND(AVERAGE(O260:R260), 1)</f>
        <v>2.5</v>
      </c>
      <c r="F260" s="21">
        <f>IFERROR(VLOOKUP(Health!$C260, 'All Indicators - Breakdown'!$C:$GQ, F$1, FALSE), " ")</f>
        <v>2</v>
      </c>
      <c r="G260" s="21">
        <f>IFERROR(VLOOKUP(Health!$C260, 'All Indicators - Breakdown'!$C:$GQ, G$1, FALSE), " ")</f>
        <v>1</v>
      </c>
      <c r="H260" s="21">
        <f>IFERROR(VLOOKUP(Health!$C260, 'All Indicators - Breakdown'!$C:$GQ, H$1, FALSE), " ")</f>
        <v>1</v>
      </c>
      <c r="I260" s="21">
        <f>IFERROR(VLOOKUP(Health!$C260, 'All Indicators - Breakdown'!$C:$GQ, I$1, FALSE), " ")</f>
        <v>1</v>
      </c>
      <c r="J260" s="21">
        <f>IFERROR(VLOOKUP(Health!$C260, 'All Indicators - Breakdown'!$C:$GQ, J$1, FALSE), " ")</f>
        <v>3</v>
      </c>
      <c r="K260" s="21">
        <f>IFERROR(VLOOKUP(Health!$C260, 'All Indicators - Breakdown'!$C:$GQ, K$1, FALSE), " ")</f>
        <v>1</v>
      </c>
      <c r="L260" s="21">
        <f>IFERROR(VLOOKUP(Health!$C260, 'All Indicators - Breakdown'!$C:$GQ, L$1, FALSE), " ")</f>
        <v>1</v>
      </c>
      <c r="M260" s="21">
        <f>IFERROR(VLOOKUP($C260, 'All Indicators - Breakdown'!$C:$HE, M$1, FALSE), " ")</f>
        <v>4</v>
      </c>
      <c r="N260" s="21">
        <f>IFERROR(VLOOKUP($C260, 'All Indicators - Breakdown'!$C:$IU, N$1, FALSE), " ")</f>
        <v>1</v>
      </c>
      <c r="O260" s="21">
        <f t="shared" si="37"/>
        <v>4</v>
      </c>
      <c r="P260" s="21">
        <f t="shared" si="37"/>
        <v>3</v>
      </c>
      <c r="Q260" s="21">
        <f t="shared" si="37"/>
        <v>2</v>
      </c>
      <c r="R260" s="21">
        <f t="shared" si="37"/>
        <v>1</v>
      </c>
      <c r="S260" s="21">
        <f t="shared" si="37"/>
        <v>1</v>
      </c>
      <c r="T260" s="21">
        <f t="shared" si="37"/>
        <v>1</v>
      </c>
      <c r="U260" s="21">
        <f t="shared" si="37"/>
        <v>1</v>
      </c>
      <c r="V260" s="21">
        <f t="shared" si="37"/>
        <v>1</v>
      </c>
      <c r="W260" s="21">
        <f t="shared" si="31"/>
        <v>1</v>
      </c>
    </row>
    <row r="261" spans="1:23" ht="16.3" thickTop="1" thickBot="1" x14ac:dyDescent="0.3">
      <c r="A261" s="20" t="s">
        <v>652</v>
      </c>
      <c r="B261" s="20" t="s">
        <v>670</v>
      </c>
      <c r="C261" s="20" t="s">
        <v>671</v>
      </c>
      <c r="D261" s="10">
        <f t="shared" ref="D261:D324" si="39">ROUND(AVERAGE(O261:R261), 0)</f>
        <v>3</v>
      </c>
      <c r="E261" s="35">
        <f t="shared" si="38"/>
        <v>3</v>
      </c>
      <c r="F261" s="21">
        <f>IFERROR(VLOOKUP(Health!$C261, 'All Indicators - Breakdown'!$C:$GQ, F$1, FALSE), " ")</f>
        <v>3</v>
      </c>
      <c r="G261" s="21">
        <f>IFERROR(VLOOKUP(Health!$C261, 'All Indicators - Breakdown'!$C:$GQ, G$1, FALSE), " ")</f>
        <v>2</v>
      </c>
      <c r="H261" s="21">
        <f>IFERROR(VLOOKUP(Health!$C261, 'All Indicators - Breakdown'!$C:$GQ, H$1, FALSE), " ")</f>
        <v>1</v>
      </c>
      <c r="I261" s="21">
        <f>IFERROR(VLOOKUP(Health!$C261, 'All Indicators - Breakdown'!$C:$GQ, I$1, FALSE), " ")</f>
        <v>2</v>
      </c>
      <c r="J261" s="21">
        <f>IFERROR(VLOOKUP(Health!$C261, 'All Indicators - Breakdown'!$C:$GQ, J$1, FALSE), " ")</f>
        <v>3</v>
      </c>
      <c r="K261" s="21">
        <f>IFERROR(VLOOKUP(Health!$C261, 'All Indicators - Breakdown'!$C:$GQ, K$1, FALSE), " ")</f>
        <v>1</v>
      </c>
      <c r="L261" s="21">
        <f>IFERROR(VLOOKUP(Health!$C261, 'All Indicators - Breakdown'!$C:$GQ, L$1, FALSE), " ")</f>
        <v>1</v>
      </c>
      <c r="M261" s="21">
        <f>IFERROR(VLOOKUP($C261, 'All Indicators - Breakdown'!$C:$HE, M$1, FALSE), " ")</f>
        <v>4</v>
      </c>
      <c r="N261" s="21">
        <f>IFERROR(VLOOKUP($C261, 'All Indicators - Breakdown'!$C:$IU, N$1, FALSE), " ")</f>
        <v>1</v>
      </c>
      <c r="O261" s="21">
        <f t="shared" si="37"/>
        <v>4</v>
      </c>
      <c r="P261" s="21">
        <f t="shared" si="37"/>
        <v>3</v>
      </c>
      <c r="Q261" s="21">
        <f t="shared" si="37"/>
        <v>3</v>
      </c>
      <c r="R261" s="21">
        <f t="shared" si="37"/>
        <v>2</v>
      </c>
      <c r="S261" s="21">
        <f t="shared" si="37"/>
        <v>2</v>
      </c>
      <c r="T261" s="21">
        <f t="shared" si="37"/>
        <v>1</v>
      </c>
      <c r="U261" s="21">
        <f t="shared" si="37"/>
        <v>1</v>
      </c>
      <c r="V261" s="21">
        <f t="shared" si="37"/>
        <v>1</v>
      </c>
      <c r="W261" s="21">
        <f t="shared" ref="W261:W324" si="40">LARGE(F261:N261, W$1)</f>
        <v>1</v>
      </c>
    </row>
    <row r="262" spans="1:23" ht="16.3" thickTop="1" thickBot="1" x14ac:dyDescent="0.3">
      <c r="A262" s="20" t="s">
        <v>652</v>
      </c>
      <c r="B262" s="20" t="s">
        <v>672</v>
      </c>
      <c r="C262" s="20" t="s">
        <v>673</v>
      </c>
      <c r="D262" s="10">
        <f t="shared" si="39"/>
        <v>3</v>
      </c>
      <c r="E262" s="35">
        <f t="shared" si="38"/>
        <v>2.8</v>
      </c>
      <c r="F262" s="21">
        <f>IFERROR(VLOOKUP(Health!$C262, 'All Indicators - Breakdown'!$C:$GQ, F$1, FALSE), " ")</f>
        <v>3</v>
      </c>
      <c r="G262" s="21">
        <f>IFERROR(VLOOKUP(Health!$C262, 'All Indicators - Breakdown'!$C:$GQ, G$1, FALSE), " ")</f>
        <v>1</v>
      </c>
      <c r="H262" s="21">
        <f>IFERROR(VLOOKUP(Health!$C262, 'All Indicators - Breakdown'!$C:$GQ, H$1, FALSE), " ")</f>
        <v>1</v>
      </c>
      <c r="I262" s="21">
        <f>IFERROR(VLOOKUP(Health!$C262, 'All Indicators - Breakdown'!$C:$GQ, I$1, FALSE), " ")</f>
        <v>2</v>
      </c>
      <c r="J262" s="21">
        <f>IFERROR(VLOOKUP(Health!$C262, 'All Indicators - Breakdown'!$C:$GQ, J$1, FALSE), " ")</f>
        <v>2</v>
      </c>
      <c r="K262" s="21">
        <f>IFERROR(VLOOKUP(Health!$C262, 'All Indicators - Breakdown'!$C:$GQ, K$1, FALSE), " ")</f>
        <v>1</v>
      </c>
      <c r="L262" s="21">
        <f>IFERROR(VLOOKUP(Health!$C262, 'All Indicators - Breakdown'!$C:$GQ, L$1, FALSE), " ")</f>
        <v>2</v>
      </c>
      <c r="M262" s="21">
        <f>IFERROR(VLOOKUP($C262, 'All Indicators - Breakdown'!$C:$HE, M$1, FALSE), " ")</f>
        <v>4</v>
      </c>
      <c r="N262" s="21">
        <f>IFERROR(VLOOKUP($C262, 'All Indicators - Breakdown'!$C:$IU, N$1, FALSE), " ")</f>
        <v>1</v>
      </c>
      <c r="O262" s="21">
        <f t="shared" si="37"/>
        <v>4</v>
      </c>
      <c r="P262" s="21">
        <f t="shared" si="37"/>
        <v>3</v>
      </c>
      <c r="Q262" s="21">
        <f t="shared" si="37"/>
        <v>2</v>
      </c>
      <c r="R262" s="21">
        <f t="shared" si="37"/>
        <v>2</v>
      </c>
      <c r="S262" s="21">
        <f t="shared" si="37"/>
        <v>2</v>
      </c>
      <c r="T262" s="21">
        <f t="shared" si="37"/>
        <v>1</v>
      </c>
      <c r="U262" s="21">
        <f t="shared" si="37"/>
        <v>1</v>
      </c>
      <c r="V262" s="21">
        <f t="shared" si="37"/>
        <v>1</v>
      </c>
      <c r="W262" s="21">
        <f t="shared" si="40"/>
        <v>1</v>
      </c>
    </row>
    <row r="263" spans="1:23" ht="16.3" thickTop="1" thickBot="1" x14ac:dyDescent="0.3">
      <c r="A263" s="20" t="s">
        <v>652</v>
      </c>
      <c r="B263" s="20" t="s">
        <v>674</v>
      </c>
      <c r="C263" s="20" t="s">
        <v>675</v>
      </c>
      <c r="D263" s="10">
        <f t="shared" si="39"/>
        <v>3</v>
      </c>
      <c r="E263" s="35">
        <f t="shared" si="38"/>
        <v>3</v>
      </c>
      <c r="F263" s="21">
        <f>IFERROR(VLOOKUP(Health!$C263, 'All Indicators - Breakdown'!$C:$GQ, F$1, FALSE), " ")</f>
        <v>2</v>
      </c>
      <c r="G263" s="21">
        <f>IFERROR(VLOOKUP(Health!$C263, 'All Indicators - Breakdown'!$C:$GQ, G$1, FALSE), " ")</f>
        <v>2</v>
      </c>
      <c r="H263" s="21">
        <f>IFERROR(VLOOKUP(Health!$C263, 'All Indicators - Breakdown'!$C:$GQ, H$1, FALSE), " ")</f>
        <v>1</v>
      </c>
      <c r="I263" s="21">
        <f>IFERROR(VLOOKUP(Health!$C263, 'All Indicators - Breakdown'!$C:$GQ, I$1, FALSE), " ")</f>
        <v>2</v>
      </c>
      <c r="J263" s="21">
        <f>IFERROR(VLOOKUP(Health!$C263, 'All Indicators - Breakdown'!$C:$GQ, J$1, FALSE), " ")</f>
        <v>3</v>
      </c>
      <c r="K263" s="21">
        <f>IFERROR(VLOOKUP(Health!$C263, 'All Indicators - Breakdown'!$C:$GQ, K$1, FALSE), " ")</f>
        <v>3</v>
      </c>
      <c r="L263" s="21">
        <f>IFERROR(VLOOKUP(Health!$C263, 'All Indicators - Breakdown'!$C:$GQ, L$1, FALSE), " ")</f>
        <v>2</v>
      </c>
      <c r="M263" s="21">
        <f>IFERROR(VLOOKUP($C263, 'All Indicators - Breakdown'!$C:$HE, M$1, FALSE), " ")</f>
        <v>4</v>
      </c>
      <c r="N263" s="21">
        <f>IFERROR(VLOOKUP($C263, 'All Indicators - Breakdown'!$C:$IU, N$1, FALSE), " ")</f>
        <v>1</v>
      </c>
      <c r="O263" s="21">
        <f t="shared" si="37"/>
        <v>4</v>
      </c>
      <c r="P263" s="21">
        <f t="shared" si="37"/>
        <v>3</v>
      </c>
      <c r="Q263" s="21">
        <f t="shared" si="37"/>
        <v>3</v>
      </c>
      <c r="R263" s="21">
        <f t="shared" si="37"/>
        <v>2</v>
      </c>
      <c r="S263" s="21">
        <f t="shared" si="37"/>
        <v>2</v>
      </c>
      <c r="T263" s="21">
        <f t="shared" si="37"/>
        <v>2</v>
      </c>
      <c r="U263" s="21">
        <f t="shared" si="37"/>
        <v>2</v>
      </c>
      <c r="V263" s="21">
        <f t="shared" si="37"/>
        <v>1</v>
      </c>
      <c r="W263" s="21">
        <f t="shared" si="40"/>
        <v>1</v>
      </c>
    </row>
    <row r="264" spans="1:23" ht="16.3" thickTop="1" thickBot="1" x14ac:dyDescent="0.3">
      <c r="A264" s="20" t="s">
        <v>652</v>
      </c>
      <c r="B264" s="20" t="s">
        <v>676</v>
      </c>
      <c r="C264" s="20" t="s">
        <v>677</v>
      </c>
      <c r="D264" s="10">
        <f t="shared" si="39"/>
        <v>3</v>
      </c>
      <c r="E264" s="35">
        <f t="shared" si="38"/>
        <v>2.5</v>
      </c>
      <c r="F264" s="21">
        <f>IFERROR(VLOOKUP(Health!$C264, 'All Indicators - Breakdown'!$C:$GQ, F$1, FALSE), " ")</f>
        <v>2</v>
      </c>
      <c r="G264" s="21">
        <f>IFERROR(VLOOKUP(Health!$C264, 'All Indicators - Breakdown'!$C:$GQ, G$1, FALSE), " ")</f>
        <v>1</v>
      </c>
      <c r="H264" s="21">
        <f>IFERROR(VLOOKUP(Health!$C264, 'All Indicators - Breakdown'!$C:$GQ, H$1, FALSE), " ")</f>
        <v>1</v>
      </c>
      <c r="I264" s="21">
        <f>IFERROR(VLOOKUP(Health!$C264, 'All Indicators - Breakdown'!$C:$GQ, I$1, FALSE), " ")</f>
        <v>2</v>
      </c>
      <c r="J264" s="21">
        <f>IFERROR(VLOOKUP(Health!$C264, 'All Indicators - Breakdown'!$C:$GQ, J$1, FALSE), " ")</f>
        <v>2</v>
      </c>
      <c r="K264" s="21">
        <f>IFERROR(VLOOKUP(Health!$C264, 'All Indicators - Breakdown'!$C:$GQ, K$1, FALSE), " ")</f>
        <v>1</v>
      </c>
      <c r="L264" s="21">
        <f>IFERROR(VLOOKUP(Health!$C264, 'All Indicators - Breakdown'!$C:$GQ, L$1, FALSE), " ")</f>
        <v>1</v>
      </c>
      <c r="M264" s="21">
        <f>IFERROR(VLOOKUP($C264, 'All Indicators - Breakdown'!$C:$HE, M$1, FALSE), " ")</f>
        <v>4</v>
      </c>
      <c r="N264" s="21">
        <f>IFERROR(VLOOKUP($C264, 'All Indicators - Breakdown'!$C:$IU, N$1, FALSE), " ")</f>
        <v>1</v>
      </c>
      <c r="O264" s="21">
        <f t="shared" ref="O264:V273" si="41">LARGE($F264:$N264,O$1)</f>
        <v>4</v>
      </c>
      <c r="P264" s="21">
        <f t="shared" si="41"/>
        <v>2</v>
      </c>
      <c r="Q264" s="21">
        <f t="shared" si="41"/>
        <v>2</v>
      </c>
      <c r="R264" s="21">
        <f t="shared" si="41"/>
        <v>2</v>
      </c>
      <c r="S264" s="21">
        <f t="shared" si="41"/>
        <v>1</v>
      </c>
      <c r="T264" s="21">
        <f t="shared" si="41"/>
        <v>1</v>
      </c>
      <c r="U264" s="21">
        <f t="shared" si="41"/>
        <v>1</v>
      </c>
      <c r="V264" s="21">
        <f t="shared" si="41"/>
        <v>1</v>
      </c>
      <c r="W264" s="21">
        <f t="shared" si="40"/>
        <v>1</v>
      </c>
    </row>
    <row r="265" spans="1:23" ht="16.3" thickTop="1" thickBot="1" x14ac:dyDescent="0.3">
      <c r="A265" s="20" t="s">
        <v>652</v>
      </c>
      <c r="B265" s="20" t="s">
        <v>678</v>
      </c>
      <c r="C265" s="20" t="s">
        <v>679</v>
      </c>
      <c r="D265" s="10">
        <f t="shared" si="39"/>
        <v>3</v>
      </c>
      <c r="E265" s="35">
        <f t="shared" si="38"/>
        <v>3</v>
      </c>
      <c r="F265" s="21">
        <f>IFERROR(VLOOKUP(Health!$C265, 'All Indicators - Breakdown'!$C:$GQ, F$1, FALSE), " ")</f>
        <v>3</v>
      </c>
      <c r="G265" s="21">
        <f>IFERROR(VLOOKUP(Health!$C265, 'All Indicators - Breakdown'!$C:$GQ, G$1, FALSE), " ")</f>
        <v>2</v>
      </c>
      <c r="H265" s="21">
        <f>IFERROR(VLOOKUP(Health!$C265, 'All Indicators - Breakdown'!$C:$GQ, H$1, FALSE), " ")</f>
        <v>1</v>
      </c>
      <c r="I265" s="21">
        <f>IFERROR(VLOOKUP(Health!$C265, 'All Indicators - Breakdown'!$C:$GQ, I$1, FALSE), " ")</f>
        <v>2</v>
      </c>
      <c r="J265" s="21">
        <f>IFERROR(VLOOKUP(Health!$C265, 'All Indicators - Breakdown'!$C:$GQ, J$1, FALSE), " ")</f>
        <v>2</v>
      </c>
      <c r="K265" s="21">
        <f>IFERROR(VLOOKUP(Health!$C265, 'All Indicators - Breakdown'!$C:$GQ, K$1, FALSE), " ")</f>
        <v>3</v>
      </c>
      <c r="L265" s="21">
        <f>IFERROR(VLOOKUP(Health!$C265, 'All Indicators - Breakdown'!$C:$GQ, L$1, FALSE), " ")</f>
        <v>2</v>
      </c>
      <c r="M265" s="21">
        <f>IFERROR(VLOOKUP($C265, 'All Indicators - Breakdown'!$C:$HE, M$1, FALSE), " ")</f>
        <v>4</v>
      </c>
      <c r="N265" s="21">
        <f>IFERROR(VLOOKUP($C265, 'All Indicators - Breakdown'!$C:$IU, N$1, FALSE), " ")</f>
        <v>1</v>
      </c>
      <c r="O265" s="21">
        <f t="shared" si="41"/>
        <v>4</v>
      </c>
      <c r="P265" s="21">
        <f t="shared" si="41"/>
        <v>3</v>
      </c>
      <c r="Q265" s="21">
        <f t="shared" si="41"/>
        <v>3</v>
      </c>
      <c r="R265" s="21">
        <f t="shared" si="41"/>
        <v>2</v>
      </c>
      <c r="S265" s="21">
        <f t="shared" si="41"/>
        <v>2</v>
      </c>
      <c r="T265" s="21">
        <f t="shared" si="41"/>
        <v>2</v>
      </c>
      <c r="U265" s="21">
        <f t="shared" si="41"/>
        <v>2</v>
      </c>
      <c r="V265" s="21">
        <f t="shared" si="41"/>
        <v>1</v>
      </c>
      <c r="W265" s="21">
        <f t="shared" si="40"/>
        <v>1</v>
      </c>
    </row>
    <row r="266" spans="1:23" ht="16.3" thickTop="1" thickBot="1" x14ac:dyDescent="0.3">
      <c r="A266" s="20" t="s">
        <v>652</v>
      </c>
      <c r="B266" s="20" t="s">
        <v>680</v>
      </c>
      <c r="C266" s="20" t="s">
        <v>681</v>
      </c>
      <c r="D266" s="10">
        <f t="shared" si="39"/>
        <v>3</v>
      </c>
      <c r="E266" s="35">
        <f t="shared" si="38"/>
        <v>3.3</v>
      </c>
      <c r="F266" s="21">
        <f>IFERROR(VLOOKUP(Health!$C266, 'All Indicators - Breakdown'!$C:$GQ, F$1, FALSE), " ")</f>
        <v>3</v>
      </c>
      <c r="G266" s="21">
        <f>IFERROR(VLOOKUP(Health!$C266, 'All Indicators - Breakdown'!$C:$GQ, G$1, FALSE), " ")</f>
        <v>2</v>
      </c>
      <c r="H266" s="21">
        <f>IFERROR(VLOOKUP(Health!$C266, 'All Indicators - Breakdown'!$C:$GQ, H$1, FALSE), " ")</f>
        <v>1</v>
      </c>
      <c r="I266" s="21">
        <f>IFERROR(VLOOKUP(Health!$C266, 'All Indicators - Breakdown'!$C:$GQ, I$1, FALSE), " ")</f>
        <v>2</v>
      </c>
      <c r="J266" s="21">
        <f>IFERROR(VLOOKUP(Health!$C266, 'All Indicators - Breakdown'!$C:$GQ, J$1, FALSE), " ")</f>
        <v>3</v>
      </c>
      <c r="K266" s="21">
        <f>IFERROR(VLOOKUP(Health!$C266, 'All Indicators - Breakdown'!$C:$GQ, K$1, FALSE), " ")</f>
        <v>3</v>
      </c>
      <c r="L266" s="21">
        <f>IFERROR(VLOOKUP(Health!$C266, 'All Indicators - Breakdown'!$C:$GQ, L$1, FALSE), " ")</f>
        <v>2</v>
      </c>
      <c r="M266" s="21">
        <f>IFERROR(VLOOKUP($C266, 'All Indicators - Breakdown'!$C:$HE, M$1, FALSE), " ")</f>
        <v>4</v>
      </c>
      <c r="N266" s="21">
        <f>IFERROR(VLOOKUP($C266, 'All Indicators - Breakdown'!$C:$IU, N$1, FALSE), " ")</f>
        <v>1</v>
      </c>
      <c r="O266" s="21">
        <f t="shared" si="41"/>
        <v>4</v>
      </c>
      <c r="P266" s="21">
        <f t="shared" si="41"/>
        <v>3</v>
      </c>
      <c r="Q266" s="21">
        <f t="shared" si="41"/>
        <v>3</v>
      </c>
      <c r="R266" s="21">
        <f t="shared" si="41"/>
        <v>3</v>
      </c>
      <c r="S266" s="21">
        <f t="shared" si="41"/>
        <v>2</v>
      </c>
      <c r="T266" s="21">
        <f t="shared" si="41"/>
        <v>2</v>
      </c>
      <c r="U266" s="21">
        <f t="shared" si="41"/>
        <v>2</v>
      </c>
      <c r="V266" s="21">
        <f t="shared" si="41"/>
        <v>1</v>
      </c>
      <c r="W266" s="21">
        <f t="shared" si="40"/>
        <v>1</v>
      </c>
    </row>
    <row r="267" spans="1:23" ht="16.3" thickTop="1" thickBot="1" x14ac:dyDescent="0.3">
      <c r="A267" s="20" t="s">
        <v>652</v>
      </c>
      <c r="B267" s="20" t="s">
        <v>682</v>
      </c>
      <c r="C267" s="20" t="s">
        <v>683</v>
      </c>
      <c r="D267" s="10">
        <f t="shared" si="39"/>
        <v>2</v>
      </c>
      <c r="E267" s="35">
        <f t="shared" si="38"/>
        <v>2.2999999999999998</v>
      </c>
      <c r="F267" s="21">
        <f>IFERROR(VLOOKUP(Health!$C267, 'All Indicators - Breakdown'!$C:$GQ, F$1, FALSE), " ")</f>
        <v>2</v>
      </c>
      <c r="G267" s="21">
        <f>IFERROR(VLOOKUP(Health!$C267, 'All Indicators - Breakdown'!$C:$GQ, G$1, FALSE), " ")</f>
        <v>1</v>
      </c>
      <c r="H267" s="21">
        <f>IFERROR(VLOOKUP(Health!$C267, 'All Indicators - Breakdown'!$C:$GQ, H$1, FALSE), " ")</f>
        <v>1</v>
      </c>
      <c r="I267" s="21">
        <f>IFERROR(VLOOKUP(Health!$C267, 'All Indicators - Breakdown'!$C:$GQ, I$1, FALSE), " ")</f>
        <v>2</v>
      </c>
      <c r="J267" s="21">
        <f>IFERROR(VLOOKUP(Health!$C267, 'All Indicators - Breakdown'!$C:$GQ, J$1, FALSE), " ")</f>
        <v>1</v>
      </c>
      <c r="K267" s="21">
        <f>IFERROR(VLOOKUP(Health!$C267, 'All Indicators - Breakdown'!$C:$GQ, K$1, FALSE), " ")</f>
        <v>1</v>
      </c>
      <c r="L267" s="21">
        <f>IFERROR(VLOOKUP(Health!$C267, 'All Indicators - Breakdown'!$C:$GQ, L$1, FALSE), " ")</f>
        <v>1</v>
      </c>
      <c r="M267" s="21">
        <f>IFERROR(VLOOKUP($C267, 'All Indicators - Breakdown'!$C:$HE, M$1, FALSE), " ")</f>
        <v>4</v>
      </c>
      <c r="N267" s="21">
        <f>IFERROR(VLOOKUP($C267, 'All Indicators - Breakdown'!$C:$IU, N$1, FALSE), " ")</f>
        <v>1</v>
      </c>
      <c r="O267" s="21">
        <f t="shared" si="41"/>
        <v>4</v>
      </c>
      <c r="P267" s="21">
        <f t="shared" si="41"/>
        <v>2</v>
      </c>
      <c r="Q267" s="21">
        <f t="shared" si="41"/>
        <v>2</v>
      </c>
      <c r="R267" s="21">
        <f t="shared" si="41"/>
        <v>1</v>
      </c>
      <c r="S267" s="21">
        <f t="shared" si="41"/>
        <v>1</v>
      </c>
      <c r="T267" s="21">
        <f t="shared" si="41"/>
        <v>1</v>
      </c>
      <c r="U267" s="21">
        <f t="shared" si="41"/>
        <v>1</v>
      </c>
      <c r="V267" s="21">
        <f t="shared" si="41"/>
        <v>1</v>
      </c>
      <c r="W267" s="21">
        <f t="shared" si="40"/>
        <v>1</v>
      </c>
    </row>
    <row r="268" spans="1:23" ht="16.3" thickTop="1" thickBot="1" x14ac:dyDescent="0.3">
      <c r="A268" s="20" t="s">
        <v>684</v>
      </c>
      <c r="B268" s="20" t="s">
        <v>684</v>
      </c>
      <c r="C268" s="20" t="s">
        <v>685</v>
      </c>
      <c r="D268" s="10">
        <f t="shared" si="39"/>
        <v>3</v>
      </c>
      <c r="E268" s="35">
        <f t="shared" si="38"/>
        <v>3</v>
      </c>
      <c r="F268" s="21">
        <f>IFERROR(VLOOKUP(Health!$C268, 'All Indicators - Breakdown'!$C:$GQ, F$1, FALSE), " ")</f>
        <v>2</v>
      </c>
      <c r="G268" s="21">
        <f>IFERROR(VLOOKUP(Health!$C268, 'All Indicators - Breakdown'!$C:$GQ, G$1, FALSE), " ")</f>
        <v>2</v>
      </c>
      <c r="H268" s="21">
        <f>IFERROR(VLOOKUP(Health!$C268, 'All Indicators - Breakdown'!$C:$GQ, H$1, FALSE), " ")</f>
        <v>1</v>
      </c>
      <c r="I268" s="21">
        <f>IFERROR(VLOOKUP(Health!$C268, 'All Indicators - Breakdown'!$C:$GQ, I$1, FALSE), " ")</f>
        <v>2</v>
      </c>
      <c r="J268" s="21">
        <f>IFERROR(VLOOKUP(Health!$C268, 'All Indicators - Breakdown'!$C:$GQ, J$1, FALSE), " ")</f>
        <v>3</v>
      </c>
      <c r="K268" s="21">
        <f>IFERROR(VLOOKUP(Health!$C268, 'All Indicators - Breakdown'!$C:$GQ, K$1, FALSE), " ")</f>
        <v>3</v>
      </c>
      <c r="L268" s="21">
        <f>IFERROR(VLOOKUP(Health!$C268, 'All Indicators - Breakdown'!$C:$GQ, L$1, FALSE), " ")</f>
        <v>2</v>
      </c>
      <c r="M268" s="21">
        <f>IFERROR(VLOOKUP($C268, 'All Indicators - Breakdown'!$C:$HE, M$1, FALSE), " ")</f>
        <v>4</v>
      </c>
      <c r="N268" s="21">
        <f>IFERROR(VLOOKUP($C268, 'All Indicators - Breakdown'!$C:$IU, N$1, FALSE), " ")</f>
        <v>1</v>
      </c>
      <c r="O268" s="21">
        <f t="shared" si="41"/>
        <v>4</v>
      </c>
      <c r="P268" s="21">
        <f t="shared" si="41"/>
        <v>3</v>
      </c>
      <c r="Q268" s="21">
        <f t="shared" si="41"/>
        <v>3</v>
      </c>
      <c r="R268" s="21">
        <f t="shared" si="41"/>
        <v>2</v>
      </c>
      <c r="S268" s="21">
        <f t="shared" si="41"/>
        <v>2</v>
      </c>
      <c r="T268" s="21">
        <f t="shared" si="41"/>
        <v>2</v>
      </c>
      <c r="U268" s="21">
        <f t="shared" si="41"/>
        <v>2</v>
      </c>
      <c r="V268" s="21">
        <f t="shared" si="41"/>
        <v>1</v>
      </c>
      <c r="W268" s="21">
        <f t="shared" si="40"/>
        <v>1</v>
      </c>
    </row>
    <row r="269" spans="1:23" ht="16.3" thickTop="1" thickBot="1" x14ac:dyDescent="0.3">
      <c r="A269" s="20" t="s">
        <v>684</v>
      </c>
      <c r="B269" s="20" t="s">
        <v>686</v>
      </c>
      <c r="C269" s="20" t="s">
        <v>687</v>
      </c>
      <c r="D269" s="10">
        <f t="shared" si="39"/>
        <v>3</v>
      </c>
      <c r="E269" s="35">
        <f t="shared" si="38"/>
        <v>3</v>
      </c>
      <c r="F269" s="21">
        <f>IFERROR(VLOOKUP(Health!$C269, 'All Indicators - Breakdown'!$C:$GQ, F$1, FALSE), " ")</f>
        <v>3</v>
      </c>
      <c r="G269" s="21">
        <f>IFERROR(VLOOKUP(Health!$C269, 'All Indicators - Breakdown'!$C:$GQ, G$1, FALSE), " ")</f>
        <v>2</v>
      </c>
      <c r="H269" s="21">
        <f>IFERROR(VLOOKUP(Health!$C269, 'All Indicators - Breakdown'!$C:$GQ, H$1, FALSE), " ")</f>
        <v>1</v>
      </c>
      <c r="I269" s="21">
        <f>IFERROR(VLOOKUP(Health!$C269, 'All Indicators - Breakdown'!$C:$GQ, I$1, FALSE), " ")</f>
        <v>2</v>
      </c>
      <c r="J269" s="21">
        <f>IFERROR(VLOOKUP(Health!$C269, 'All Indicators - Breakdown'!$C:$GQ, J$1, FALSE), " ")</f>
        <v>4</v>
      </c>
      <c r="K269" s="21">
        <f>IFERROR(VLOOKUP(Health!$C269, 'All Indicators - Breakdown'!$C:$GQ, K$1, FALSE), " ")</f>
        <v>1</v>
      </c>
      <c r="L269" s="21">
        <f>IFERROR(VLOOKUP(Health!$C269, 'All Indicators - Breakdown'!$C:$GQ, L$1, FALSE), " ")</f>
        <v>2</v>
      </c>
      <c r="M269" s="21">
        <f>IFERROR(VLOOKUP($C269, 'All Indicators - Breakdown'!$C:$HE, M$1, FALSE), " ")</f>
        <v>3</v>
      </c>
      <c r="N269" s="21">
        <f>IFERROR(VLOOKUP($C269, 'All Indicators - Breakdown'!$C:$IU, N$1, FALSE), " ")</f>
        <v>1</v>
      </c>
      <c r="O269" s="21">
        <f t="shared" si="41"/>
        <v>4</v>
      </c>
      <c r="P269" s="21">
        <f t="shared" si="41"/>
        <v>3</v>
      </c>
      <c r="Q269" s="21">
        <f t="shared" si="41"/>
        <v>3</v>
      </c>
      <c r="R269" s="21">
        <f t="shared" si="41"/>
        <v>2</v>
      </c>
      <c r="S269" s="21">
        <f t="shared" si="41"/>
        <v>2</v>
      </c>
      <c r="T269" s="21">
        <f t="shared" si="41"/>
        <v>2</v>
      </c>
      <c r="U269" s="21">
        <f t="shared" si="41"/>
        <v>1</v>
      </c>
      <c r="V269" s="21">
        <f t="shared" si="41"/>
        <v>1</v>
      </c>
      <c r="W269" s="21">
        <f t="shared" si="40"/>
        <v>1</v>
      </c>
    </row>
    <row r="270" spans="1:23" ht="16.3" thickTop="1" thickBot="1" x14ac:dyDescent="0.3">
      <c r="A270" s="20" t="s">
        <v>684</v>
      </c>
      <c r="B270" s="20" t="s">
        <v>688</v>
      </c>
      <c r="C270" s="20" t="s">
        <v>689</v>
      </c>
      <c r="D270" s="10">
        <f t="shared" si="39"/>
        <v>3</v>
      </c>
      <c r="E270" s="35">
        <f t="shared" si="38"/>
        <v>3</v>
      </c>
      <c r="F270" s="21">
        <f>IFERROR(VLOOKUP(Health!$C270, 'All Indicators - Breakdown'!$C:$GQ, F$1, FALSE), " ")</f>
        <v>3</v>
      </c>
      <c r="G270" s="21">
        <f>IFERROR(VLOOKUP(Health!$C270, 'All Indicators - Breakdown'!$C:$GQ, G$1, FALSE), " ")</f>
        <v>2</v>
      </c>
      <c r="H270" s="21">
        <f>IFERROR(VLOOKUP(Health!$C270, 'All Indicators - Breakdown'!$C:$GQ, H$1, FALSE), " ")</f>
        <v>1</v>
      </c>
      <c r="I270" s="21">
        <f>IFERROR(VLOOKUP(Health!$C270, 'All Indicators - Breakdown'!$C:$GQ, I$1, FALSE), " ")</f>
        <v>2</v>
      </c>
      <c r="J270" s="21">
        <f>IFERROR(VLOOKUP(Health!$C270, 'All Indicators - Breakdown'!$C:$GQ, J$1, FALSE), " ")</f>
        <v>3</v>
      </c>
      <c r="K270" s="21">
        <f>IFERROR(VLOOKUP(Health!$C270, 'All Indicators - Breakdown'!$C:$GQ, K$1, FALSE), " ")</f>
        <v>3</v>
      </c>
      <c r="L270" s="21">
        <f>IFERROR(VLOOKUP(Health!$C270, 'All Indicators - Breakdown'!$C:$GQ, L$1, FALSE), " ")</f>
        <v>2</v>
      </c>
      <c r="M270" s="21">
        <f>IFERROR(VLOOKUP($C270, 'All Indicators - Breakdown'!$C:$HE, M$1, FALSE), " ")</f>
        <v>3</v>
      </c>
      <c r="N270" s="21">
        <f>IFERROR(VLOOKUP($C270, 'All Indicators - Breakdown'!$C:$IU, N$1, FALSE), " ")</f>
        <v>1</v>
      </c>
      <c r="O270" s="21">
        <f t="shared" si="41"/>
        <v>3</v>
      </c>
      <c r="P270" s="21">
        <f t="shared" si="41"/>
        <v>3</v>
      </c>
      <c r="Q270" s="21">
        <f t="shared" si="41"/>
        <v>3</v>
      </c>
      <c r="R270" s="21">
        <f t="shared" si="41"/>
        <v>3</v>
      </c>
      <c r="S270" s="21">
        <f t="shared" si="41"/>
        <v>2</v>
      </c>
      <c r="T270" s="21">
        <f t="shared" si="41"/>
        <v>2</v>
      </c>
      <c r="U270" s="21">
        <f t="shared" si="41"/>
        <v>2</v>
      </c>
      <c r="V270" s="21">
        <f t="shared" si="41"/>
        <v>1</v>
      </c>
      <c r="W270" s="21">
        <f t="shared" si="40"/>
        <v>1</v>
      </c>
    </row>
    <row r="271" spans="1:23" ht="16.3" thickTop="1" thickBot="1" x14ac:dyDescent="0.3">
      <c r="A271" s="20" t="s">
        <v>684</v>
      </c>
      <c r="B271" s="20" t="s">
        <v>690</v>
      </c>
      <c r="C271" s="20" t="s">
        <v>691</v>
      </c>
      <c r="D271" s="10">
        <f t="shared" si="39"/>
        <v>3</v>
      </c>
      <c r="E271" s="35">
        <f t="shared" si="38"/>
        <v>3.3</v>
      </c>
      <c r="F271" s="21">
        <f>IFERROR(VLOOKUP(Health!$C271, 'All Indicators - Breakdown'!$C:$GQ, F$1, FALSE), " ")</f>
        <v>3</v>
      </c>
      <c r="G271" s="21">
        <f>IFERROR(VLOOKUP(Health!$C271, 'All Indicators - Breakdown'!$C:$GQ, G$1, FALSE), " ")</f>
        <v>2</v>
      </c>
      <c r="H271" s="21">
        <f>IFERROR(VLOOKUP(Health!$C271, 'All Indicators - Breakdown'!$C:$GQ, H$1, FALSE), " ")</f>
        <v>1</v>
      </c>
      <c r="I271" s="21">
        <f>IFERROR(VLOOKUP(Health!$C271, 'All Indicators - Breakdown'!$C:$GQ, I$1, FALSE), " ")</f>
        <v>2</v>
      </c>
      <c r="J271" s="21">
        <f>IFERROR(VLOOKUP(Health!$C271, 'All Indicators - Breakdown'!$C:$GQ, J$1, FALSE), " ")</f>
        <v>4</v>
      </c>
      <c r="K271" s="21">
        <f>IFERROR(VLOOKUP(Health!$C271, 'All Indicators - Breakdown'!$C:$GQ, K$1, FALSE), " ")</f>
        <v>3</v>
      </c>
      <c r="L271" s="21">
        <f>IFERROR(VLOOKUP(Health!$C271, 'All Indicators - Breakdown'!$C:$GQ, L$1, FALSE), " ")</f>
        <v>2</v>
      </c>
      <c r="M271" s="21">
        <f>IFERROR(VLOOKUP($C271, 'All Indicators - Breakdown'!$C:$HE, M$1, FALSE), " ")</f>
        <v>3</v>
      </c>
      <c r="N271" s="21">
        <f>IFERROR(VLOOKUP($C271, 'All Indicators - Breakdown'!$C:$IU, N$1, FALSE), " ")</f>
        <v>1</v>
      </c>
      <c r="O271" s="21">
        <f t="shared" si="41"/>
        <v>4</v>
      </c>
      <c r="P271" s="21">
        <f t="shared" si="41"/>
        <v>3</v>
      </c>
      <c r="Q271" s="21">
        <f t="shared" si="41"/>
        <v>3</v>
      </c>
      <c r="R271" s="21">
        <f t="shared" si="41"/>
        <v>3</v>
      </c>
      <c r="S271" s="21">
        <f t="shared" si="41"/>
        <v>2</v>
      </c>
      <c r="T271" s="21">
        <f t="shared" si="41"/>
        <v>2</v>
      </c>
      <c r="U271" s="21">
        <f t="shared" si="41"/>
        <v>2</v>
      </c>
      <c r="V271" s="21">
        <f t="shared" si="41"/>
        <v>1</v>
      </c>
      <c r="W271" s="21">
        <f t="shared" si="40"/>
        <v>1</v>
      </c>
    </row>
    <row r="272" spans="1:23" ht="16.3" thickTop="1" thickBot="1" x14ac:dyDescent="0.3">
      <c r="A272" s="20" t="s">
        <v>684</v>
      </c>
      <c r="B272" s="20" t="s">
        <v>692</v>
      </c>
      <c r="C272" s="20" t="s">
        <v>693</v>
      </c>
      <c r="D272" s="10">
        <f t="shared" si="39"/>
        <v>3</v>
      </c>
      <c r="E272" s="35">
        <f t="shared" si="38"/>
        <v>3.3</v>
      </c>
      <c r="F272" s="21">
        <f>IFERROR(VLOOKUP(Health!$C272, 'All Indicators - Breakdown'!$C:$GQ, F$1, FALSE), " ")</f>
        <v>3</v>
      </c>
      <c r="G272" s="21">
        <f>IFERROR(VLOOKUP(Health!$C272, 'All Indicators - Breakdown'!$C:$GQ, G$1, FALSE), " ")</f>
        <v>2</v>
      </c>
      <c r="H272" s="21">
        <f>IFERROR(VLOOKUP(Health!$C272, 'All Indicators - Breakdown'!$C:$GQ, H$1, FALSE), " ")</f>
        <v>1</v>
      </c>
      <c r="I272" s="21">
        <f>IFERROR(VLOOKUP(Health!$C272, 'All Indicators - Breakdown'!$C:$GQ, I$1, FALSE), " ")</f>
        <v>2</v>
      </c>
      <c r="J272" s="21">
        <f>IFERROR(VLOOKUP(Health!$C272, 'All Indicators - Breakdown'!$C:$GQ, J$1, FALSE), " ")</f>
        <v>4</v>
      </c>
      <c r="K272" s="21">
        <f>IFERROR(VLOOKUP(Health!$C272, 'All Indicators - Breakdown'!$C:$GQ, K$1, FALSE), " ")</f>
        <v>3</v>
      </c>
      <c r="L272" s="21">
        <f>IFERROR(VLOOKUP(Health!$C272, 'All Indicators - Breakdown'!$C:$GQ, L$1, FALSE), " ")</f>
        <v>2</v>
      </c>
      <c r="M272" s="21">
        <f>IFERROR(VLOOKUP($C272, 'All Indicators - Breakdown'!$C:$HE, M$1, FALSE), " ")</f>
        <v>3</v>
      </c>
      <c r="N272" s="21">
        <f>IFERROR(VLOOKUP($C272, 'All Indicators - Breakdown'!$C:$IU, N$1, FALSE), " ")</f>
        <v>1</v>
      </c>
      <c r="O272" s="21">
        <f t="shared" si="41"/>
        <v>4</v>
      </c>
      <c r="P272" s="21">
        <f t="shared" si="41"/>
        <v>3</v>
      </c>
      <c r="Q272" s="21">
        <f t="shared" si="41"/>
        <v>3</v>
      </c>
      <c r="R272" s="21">
        <f t="shared" si="41"/>
        <v>3</v>
      </c>
      <c r="S272" s="21">
        <f t="shared" si="41"/>
        <v>2</v>
      </c>
      <c r="T272" s="21">
        <f t="shared" si="41"/>
        <v>2</v>
      </c>
      <c r="U272" s="21">
        <f t="shared" si="41"/>
        <v>2</v>
      </c>
      <c r="V272" s="21">
        <f t="shared" si="41"/>
        <v>1</v>
      </c>
      <c r="W272" s="21">
        <f t="shared" si="40"/>
        <v>1</v>
      </c>
    </row>
    <row r="273" spans="1:23" ht="16.3" thickTop="1" thickBot="1" x14ac:dyDescent="0.3">
      <c r="A273" s="20" t="s">
        <v>684</v>
      </c>
      <c r="B273" s="20" t="s">
        <v>694</v>
      </c>
      <c r="C273" s="20" t="s">
        <v>695</v>
      </c>
      <c r="D273" s="10">
        <f t="shared" si="39"/>
        <v>3</v>
      </c>
      <c r="E273" s="35">
        <f t="shared" si="38"/>
        <v>2.8</v>
      </c>
      <c r="F273" s="21">
        <f>IFERROR(VLOOKUP(Health!$C273, 'All Indicators - Breakdown'!$C:$GQ, F$1, FALSE), " ")</f>
        <v>2</v>
      </c>
      <c r="G273" s="21">
        <f>IFERROR(VLOOKUP(Health!$C273, 'All Indicators - Breakdown'!$C:$GQ, G$1, FALSE), " ")</f>
        <v>2</v>
      </c>
      <c r="H273" s="21">
        <f>IFERROR(VLOOKUP(Health!$C273, 'All Indicators - Breakdown'!$C:$GQ, H$1, FALSE), " ")</f>
        <v>1</v>
      </c>
      <c r="I273" s="21">
        <f>IFERROR(VLOOKUP(Health!$C273, 'All Indicators - Breakdown'!$C:$GQ, I$1, FALSE), " ")</f>
        <v>2</v>
      </c>
      <c r="J273" s="21">
        <f>IFERROR(VLOOKUP(Health!$C273, 'All Indicators - Breakdown'!$C:$GQ, J$1, FALSE), " ")</f>
        <v>4</v>
      </c>
      <c r="K273" s="21">
        <f>IFERROR(VLOOKUP(Health!$C273, 'All Indicators - Breakdown'!$C:$GQ, K$1, FALSE), " ")</f>
        <v>1</v>
      </c>
      <c r="L273" s="21">
        <f>IFERROR(VLOOKUP(Health!$C273, 'All Indicators - Breakdown'!$C:$GQ, L$1, FALSE), " ")</f>
        <v>2</v>
      </c>
      <c r="M273" s="21">
        <f>IFERROR(VLOOKUP($C273, 'All Indicators - Breakdown'!$C:$HE, M$1, FALSE), " ")</f>
        <v>3</v>
      </c>
      <c r="N273" s="21">
        <f>IFERROR(VLOOKUP($C273, 'All Indicators - Breakdown'!$C:$IU, N$1, FALSE), " ")</f>
        <v>1</v>
      </c>
      <c r="O273" s="21">
        <f t="shared" si="41"/>
        <v>4</v>
      </c>
      <c r="P273" s="21">
        <f t="shared" si="41"/>
        <v>3</v>
      </c>
      <c r="Q273" s="21">
        <f t="shared" si="41"/>
        <v>2</v>
      </c>
      <c r="R273" s="21">
        <f t="shared" si="41"/>
        <v>2</v>
      </c>
      <c r="S273" s="21">
        <f t="shared" si="41"/>
        <v>2</v>
      </c>
      <c r="T273" s="21">
        <f t="shared" si="41"/>
        <v>2</v>
      </c>
      <c r="U273" s="21">
        <f t="shared" si="41"/>
        <v>1</v>
      </c>
      <c r="V273" s="21">
        <f t="shared" si="41"/>
        <v>1</v>
      </c>
      <c r="W273" s="21">
        <f t="shared" si="40"/>
        <v>1</v>
      </c>
    </row>
    <row r="274" spans="1:23" ht="16.3" thickTop="1" thickBot="1" x14ac:dyDescent="0.3">
      <c r="A274" s="20" t="s">
        <v>684</v>
      </c>
      <c r="B274" s="20" t="s">
        <v>696</v>
      </c>
      <c r="C274" s="20" t="s">
        <v>697</v>
      </c>
      <c r="D274" s="10">
        <f t="shared" si="39"/>
        <v>3</v>
      </c>
      <c r="E274" s="35">
        <f t="shared" si="38"/>
        <v>3.3</v>
      </c>
      <c r="F274" s="21">
        <f>IFERROR(VLOOKUP(Health!$C274, 'All Indicators - Breakdown'!$C:$GQ, F$1, FALSE), " ")</f>
        <v>3</v>
      </c>
      <c r="G274" s="21">
        <f>IFERROR(VLOOKUP(Health!$C274, 'All Indicators - Breakdown'!$C:$GQ, G$1, FALSE), " ")</f>
        <v>2</v>
      </c>
      <c r="H274" s="21">
        <f>IFERROR(VLOOKUP(Health!$C274, 'All Indicators - Breakdown'!$C:$GQ, H$1, FALSE), " ")</f>
        <v>1</v>
      </c>
      <c r="I274" s="21">
        <f>IFERROR(VLOOKUP(Health!$C274, 'All Indicators - Breakdown'!$C:$GQ, I$1, FALSE), " ")</f>
        <v>2</v>
      </c>
      <c r="J274" s="21">
        <f>IFERROR(VLOOKUP(Health!$C274, 'All Indicators - Breakdown'!$C:$GQ, J$1, FALSE), " ")</f>
        <v>4</v>
      </c>
      <c r="K274" s="21">
        <f>IFERROR(VLOOKUP(Health!$C274, 'All Indicators - Breakdown'!$C:$GQ, K$1, FALSE), " ")</f>
        <v>3</v>
      </c>
      <c r="L274" s="21">
        <f>IFERROR(VLOOKUP(Health!$C274, 'All Indicators - Breakdown'!$C:$GQ, L$1, FALSE), " ")</f>
        <v>2</v>
      </c>
      <c r="M274" s="21">
        <f>IFERROR(VLOOKUP($C274, 'All Indicators - Breakdown'!$C:$HE, M$1, FALSE), " ")</f>
        <v>3</v>
      </c>
      <c r="N274" s="21">
        <f>IFERROR(VLOOKUP($C274, 'All Indicators - Breakdown'!$C:$IU, N$1, FALSE), " ")</f>
        <v>1</v>
      </c>
      <c r="O274" s="21">
        <f t="shared" ref="O274:V283" si="42">LARGE($F274:$N274,O$1)</f>
        <v>4</v>
      </c>
      <c r="P274" s="21">
        <f t="shared" si="42"/>
        <v>3</v>
      </c>
      <c r="Q274" s="21">
        <f t="shared" si="42"/>
        <v>3</v>
      </c>
      <c r="R274" s="21">
        <f t="shared" si="42"/>
        <v>3</v>
      </c>
      <c r="S274" s="21">
        <f t="shared" si="42"/>
        <v>2</v>
      </c>
      <c r="T274" s="21">
        <f t="shared" si="42"/>
        <v>2</v>
      </c>
      <c r="U274" s="21">
        <f t="shared" si="42"/>
        <v>2</v>
      </c>
      <c r="V274" s="21">
        <f t="shared" si="42"/>
        <v>1</v>
      </c>
      <c r="W274" s="21">
        <f t="shared" si="40"/>
        <v>1</v>
      </c>
    </row>
    <row r="275" spans="1:23" ht="16.3" thickTop="1" thickBot="1" x14ac:dyDescent="0.3">
      <c r="A275" s="20" t="s">
        <v>698</v>
      </c>
      <c r="B275" s="20" t="s">
        <v>699</v>
      </c>
      <c r="C275" s="20" t="s">
        <v>700</v>
      </c>
      <c r="D275" s="10">
        <f t="shared" si="39"/>
        <v>4</v>
      </c>
      <c r="E275" s="35">
        <f t="shared" si="38"/>
        <v>3.5</v>
      </c>
      <c r="F275" s="21">
        <f>IFERROR(VLOOKUP(Health!$C275, 'All Indicators - Breakdown'!$C:$GQ, F$1, FALSE), " ")</f>
        <v>3</v>
      </c>
      <c r="G275" s="21">
        <f>IFERROR(VLOOKUP(Health!$C275, 'All Indicators - Breakdown'!$C:$GQ, G$1, FALSE), " ")</f>
        <v>2</v>
      </c>
      <c r="H275" s="21">
        <f>IFERROR(VLOOKUP(Health!$C275, 'All Indicators - Breakdown'!$C:$GQ, H$1, FALSE), " ")</f>
        <v>1</v>
      </c>
      <c r="I275" s="21">
        <f>IFERROR(VLOOKUP(Health!$C275, 'All Indicators - Breakdown'!$C:$GQ, I$1, FALSE), " ")</f>
        <v>2</v>
      </c>
      <c r="J275" s="21">
        <f>IFERROR(VLOOKUP(Health!$C275, 'All Indicators - Breakdown'!$C:$GQ, J$1, FALSE), " ")</f>
        <v>5</v>
      </c>
      <c r="K275" s="21">
        <f>IFERROR(VLOOKUP(Health!$C275, 'All Indicators - Breakdown'!$C:$GQ, K$1, FALSE), " ")</f>
        <v>3</v>
      </c>
      <c r="L275" s="21">
        <f>IFERROR(VLOOKUP(Health!$C275, 'All Indicators - Breakdown'!$C:$GQ, L$1, FALSE), " ")</f>
        <v>2</v>
      </c>
      <c r="M275" s="21">
        <f>IFERROR(VLOOKUP($C275, 'All Indicators - Breakdown'!$C:$HE, M$1, FALSE), " ")</f>
        <v>3</v>
      </c>
      <c r="N275" s="21">
        <f>IFERROR(VLOOKUP($C275, 'All Indicators - Breakdown'!$C:$IU, N$1, FALSE), " ")</f>
        <v>1</v>
      </c>
      <c r="O275" s="21">
        <f t="shared" si="42"/>
        <v>5</v>
      </c>
      <c r="P275" s="21">
        <f t="shared" si="42"/>
        <v>3</v>
      </c>
      <c r="Q275" s="21">
        <f t="shared" si="42"/>
        <v>3</v>
      </c>
      <c r="R275" s="21">
        <f t="shared" si="42"/>
        <v>3</v>
      </c>
      <c r="S275" s="21">
        <f t="shared" si="42"/>
        <v>2</v>
      </c>
      <c r="T275" s="21">
        <f t="shared" si="42"/>
        <v>2</v>
      </c>
      <c r="U275" s="21">
        <f t="shared" si="42"/>
        <v>2</v>
      </c>
      <c r="V275" s="21">
        <f t="shared" si="42"/>
        <v>1</v>
      </c>
      <c r="W275" s="21">
        <f t="shared" si="40"/>
        <v>1</v>
      </c>
    </row>
    <row r="276" spans="1:23" ht="16.3" thickTop="1" thickBot="1" x14ac:dyDescent="0.3">
      <c r="A276" s="20" t="s">
        <v>698</v>
      </c>
      <c r="B276" s="20" t="s">
        <v>701</v>
      </c>
      <c r="C276" s="20" t="s">
        <v>702</v>
      </c>
      <c r="D276" s="10">
        <f t="shared" si="39"/>
        <v>3</v>
      </c>
      <c r="E276" s="35">
        <f t="shared" si="38"/>
        <v>3.3</v>
      </c>
      <c r="F276" s="21">
        <f>IFERROR(VLOOKUP(Health!$C276, 'All Indicators - Breakdown'!$C:$GQ, F$1, FALSE), " ")</f>
        <v>3</v>
      </c>
      <c r="G276" s="21">
        <f>IFERROR(VLOOKUP(Health!$C276, 'All Indicators - Breakdown'!$C:$GQ, G$1, FALSE), " ")</f>
        <v>2</v>
      </c>
      <c r="H276" s="21">
        <f>IFERROR(VLOOKUP(Health!$C276, 'All Indicators - Breakdown'!$C:$GQ, H$1, FALSE), " ")</f>
        <v>1</v>
      </c>
      <c r="I276" s="21">
        <f>IFERROR(VLOOKUP(Health!$C276, 'All Indicators - Breakdown'!$C:$GQ, I$1, FALSE), " ")</f>
        <v>2</v>
      </c>
      <c r="J276" s="21">
        <f>IFERROR(VLOOKUP(Health!$C276, 'All Indicators - Breakdown'!$C:$GQ, J$1, FALSE), " ")</f>
        <v>5</v>
      </c>
      <c r="K276" s="21">
        <f>IFERROR(VLOOKUP(Health!$C276, 'All Indicators - Breakdown'!$C:$GQ, K$1, FALSE), " ")</f>
        <v>1</v>
      </c>
      <c r="L276" s="21">
        <f>IFERROR(VLOOKUP(Health!$C276, 'All Indicators - Breakdown'!$C:$GQ, L$1, FALSE), " ")</f>
        <v>1</v>
      </c>
      <c r="M276" s="21">
        <f>IFERROR(VLOOKUP($C276, 'All Indicators - Breakdown'!$C:$HE, M$1, FALSE), " ")</f>
        <v>3</v>
      </c>
      <c r="N276" s="21">
        <f>IFERROR(VLOOKUP($C276, 'All Indicators - Breakdown'!$C:$IU, N$1, FALSE), " ")</f>
        <v>1</v>
      </c>
      <c r="O276" s="21">
        <f t="shared" si="42"/>
        <v>5</v>
      </c>
      <c r="P276" s="21">
        <f t="shared" si="42"/>
        <v>3</v>
      </c>
      <c r="Q276" s="21">
        <f t="shared" si="42"/>
        <v>3</v>
      </c>
      <c r="R276" s="21">
        <f t="shared" si="42"/>
        <v>2</v>
      </c>
      <c r="S276" s="21">
        <f t="shared" si="42"/>
        <v>2</v>
      </c>
      <c r="T276" s="21">
        <f t="shared" si="42"/>
        <v>1</v>
      </c>
      <c r="U276" s="21">
        <f t="shared" si="42"/>
        <v>1</v>
      </c>
      <c r="V276" s="21">
        <f t="shared" si="42"/>
        <v>1</v>
      </c>
      <c r="W276" s="21">
        <f t="shared" si="40"/>
        <v>1</v>
      </c>
    </row>
    <row r="277" spans="1:23" ht="16.3" thickTop="1" thickBot="1" x14ac:dyDescent="0.3">
      <c r="A277" s="20" t="s">
        <v>698</v>
      </c>
      <c r="B277" s="20" t="s">
        <v>703</v>
      </c>
      <c r="C277" s="20" t="s">
        <v>704</v>
      </c>
      <c r="D277" s="10">
        <f t="shared" si="39"/>
        <v>3</v>
      </c>
      <c r="E277" s="35">
        <f t="shared" si="38"/>
        <v>3</v>
      </c>
      <c r="F277" s="21">
        <f>IFERROR(VLOOKUP(Health!$C277, 'All Indicators - Breakdown'!$C:$GQ, F$1, FALSE), " ")</f>
        <v>3</v>
      </c>
      <c r="G277" s="21">
        <f>IFERROR(VLOOKUP(Health!$C277, 'All Indicators - Breakdown'!$C:$GQ, G$1, FALSE), " ")</f>
        <v>3</v>
      </c>
      <c r="H277" s="21">
        <f>IFERROR(VLOOKUP(Health!$C277, 'All Indicators - Breakdown'!$C:$GQ, H$1, FALSE), " ")</f>
        <v>1</v>
      </c>
      <c r="I277" s="21">
        <f>IFERROR(VLOOKUP(Health!$C277, 'All Indicators - Breakdown'!$C:$GQ, I$1, FALSE), " ")</f>
        <v>2</v>
      </c>
      <c r="J277" s="21">
        <f>IFERROR(VLOOKUP(Health!$C277, 'All Indicators - Breakdown'!$C:$GQ, J$1, FALSE), " ")</f>
        <v>2</v>
      </c>
      <c r="K277" s="21">
        <f>IFERROR(VLOOKUP(Health!$C277, 'All Indicators - Breakdown'!$C:$GQ, K$1, FALSE), " ")</f>
        <v>3</v>
      </c>
      <c r="L277" s="21">
        <f>IFERROR(VLOOKUP(Health!$C277, 'All Indicators - Breakdown'!$C:$GQ, L$1, FALSE), " ")</f>
        <v>1</v>
      </c>
      <c r="M277" s="21">
        <f>IFERROR(VLOOKUP($C277, 'All Indicators - Breakdown'!$C:$HE, M$1, FALSE), " ")</f>
        <v>3</v>
      </c>
      <c r="N277" s="21">
        <f>IFERROR(VLOOKUP($C277, 'All Indicators - Breakdown'!$C:$IU, N$1, FALSE), " ")</f>
        <v>1</v>
      </c>
      <c r="O277" s="21">
        <f t="shared" si="42"/>
        <v>3</v>
      </c>
      <c r="P277" s="21">
        <f t="shared" si="42"/>
        <v>3</v>
      </c>
      <c r="Q277" s="21">
        <f t="shared" si="42"/>
        <v>3</v>
      </c>
      <c r="R277" s="21">
        <f t="shared" si="42"/>
        <v>3</v>
      </c>
      <c r="S277" s="21">
        <f t="shared" si="42"/>
        <v>2</v>
      </c>
      <c r="T277" s="21">
        <f t="shared" si="42"/>
        <v>2</v>
      </c>
      <c r="U277" s="21">
        <f t="shared" si="42"/>
        <v>1</v>
      </c>
      <c r="V277" s="21">
        <f t="shared" si="42"/>
        <v>1</v>
      </c>
      <c r="W277" s="21">
        <f t="shared" si="40"/>
        <v>1</v>
      </c>
    </row>
    <row r="278" spans="1:23" ht="16.3" thickTop="1" thickBot="1" x14ac:dyDescent="0.3">
      <c r="A278" s="20" t="s">
        <v>698</v>
      </c>
      <c r="B278" s="20" t="s">
        <v>705</v>
      </c>
      <c r="C278" s="20" t="s">
        <v>706</v>
      </c>
      <c r="D278" s="10">
        <f t="shared" si="39"/>
        <v>4</v>
      </c>
      <c r="E278" s="35">
        <f t="shared" si="38"/>
        <v>3.8</v>
      </c>
      <c r="F278" s="21">
        <f>IFERROR(VLOOKUP(Health!$C278, 'All Indicators - Breakdown'!$C:$GQ, F$1, FALSE), " ")</f>
        <v>3</v>
      </c>
      <c r="G278" s="21">
        <f>IFERROR(VLOOKUP(Health!$C278, 'All Indicators - Breakdown'!$C:$GQ, G$1, FALSE), " ")</f>
        <v>2</v>
      </c>
      <c r="H278" s="21">
        <f>IFERROR(VLOOKUP(Health!$C278, 'All Indicators - Breakdown'!$C:$GQ, H$1, FALSE), " ")</f>
        <v>1</v>
      </c>
      <c r="I278" s="21">
        <f>IFERROR(VLOOKUP(Health!$C278, 'All Indicators - Breakdown'!$C:$GQ, I$1, FALSE), " ")</f>
        <v>3</v>
      </c>
      <c r="J278" s="21">
        <f>IFERROR(VLOOKUP(Health!$C278, 'All Indicators - Breakdown'!$C:$GQ, J$1, FALSE), " ")</f>
        <v>5</v>
      </c>
      <c r="K278" s="21">
        <f>IFERROR(VLOOKUP(Health!$C278, 'All Indicators - Breakdown'!$C:$GQ, K$1, FALSE), " ")</f>
        <v>3</v>
      </c>
      <c r="L278" s="21">
        <f>IFERROR(VLOOKUP(Health!$C278, 'All Indicators - Breakdown'!$C:$GQ, L$1, FALSE), " ")</f>
        <v>4</v>
      </c>
      <c r="M278" s="21">
        <f>IFERROR(VLOOKUP($C278, 'All Indicators - Breakdown'!$C:$HE, M$1, FALSE), " ")</f>
        <v>3</v>
      </c>
      <c r="N278" s="21">
        <f>IFERROR(VLOOKUP($C278, 'All Indicators - Breakdown'!$C:$IU, N$1, FALSE), " ")</f>
        <v>1</v>
      </c>
      <c r="O278" s="21">
        <f t="shared" si="42"/>
        <v>5</v>
      </c>
      <c r="P278" s="21">
        <f t="shared" si="42"/>
        <v>4</v>
      </c>
      <c r="Q278" s="21">
        <f t="shared" si="42"/>
        <v>3</v>
      </c>
      <c r="R278" s="21">
        <f t="shared" si="42"/>
        <v>3</v>
      </c>
      <c r="S278" s="21">
        <f t="shared" si="42"/>
        <v>3</v>
      </c>
      <c r="T278" s="21">
        <f t="shared" si="42"/>
        <v>3</v>
      </c>
      <c r="U278" s="21">
        <f t="shared" si="42"/>
        <v>2</v>
      </c>
      <c r="V278" s="21">
        <f t="shared" si="42"/>
        <v>1</v>
      </c>
      <c r="W278" s="21">
        <f t="shared" si="40"/>
        <v>1</v>
      </c>
    </row>
    <row r="279" spans="1:23" ht="16.3" thickTop="1" thickBot="1" x14ac:dyDescent="0.3">
      <c r="A279" s="20" t="s">
        <v>698</v>
      </c>
      <c r="B279" s="20" t="s">
        <v>707</v>
      </c>
      <c r="C279" s="20" t="s">
        <v>708</v>
      </c>
      <c r="D279" s="10">
        <f t="shared" si="39"/>
        <v>3</v>
      </c>
      <c r="E279" s="35">
        <f t="shared" si="38"/>
        <v>3</v>
      </c>
      <c r="F279" s="21">
        <f>IFERROR(VLOOKUP(Health!$C279, 'All Indicators - Breakdown'!$C:$GQ, F$1, FALSE), " ")</f>
        <v>3</v>
      </c>
      <c r="G279" s="21">
        <f>IFERROR(VLOOKUP(Health!$C279, 'All Indicators - Breakdown'!$C:$GQ, G$1, FALSE), " ")</f>
        <v>2</v>
      </c>
      <c r="H279" s="21">
        <f>IFERROR(VLOOKUP(Health!$C279, 'All Indicators - Breakdown'!$C:$GQ, H$1, FALSE), " ")</f>
        <v>1</v>
      </c>
      <c r="I279" s="21">
        <f>IFERROR(VLOOKUP(Health!$C279, 'All Indicators - Breakdown'!$C:$GQ, I$1, FALSE), " ")</f>
        <v>2</v>
      </c>
      <c r="J279" s="21">
        <f>IFERROR(VLOOKUP(Health!$C279, 'All Indicators - Breakdown'!$C:$GQ, J$1, FALSE), " ")</f>
        <v>3</v>
      </c>
      <c r="K279" s="21">
        <f>IFERROR(VLOOKUP(Health!$C279, 'All Indicators - Breakdown'!$C:$GQ, K$1, FALSE), " ")</f>
        <v>3</v>
      </c>
      <c r="L279" s="21">
        <f>IFERROR(VLOOKUP(Health!$C279, 'All Indicators - Breakdown'!$C:$GQ, L$1, FALSE), " ")</f>
        <v>1</v>
      </c>
      <c r="M279" s="21">
        <f>IFERROR(VLOOKUP($C279, 'All Indicators - Breakdown'!$C:$HE, M$1, FALSE), " ")</f>
        <v>3</v>
      </c>
      <c r="N279" s="21">
        <f>IFERROR(VLOOKUP($C279, 'All Indicators - Breakdown'!$C:$IU, N$1, FALSE), " ")</f>
        <v>1</v>
      </c>
      <c r="O279" s="21">
        <f t="shared" si="42"/>
        <v>3</v>
      </c>
      <c r="P279" s="21">
        <f t="shared" si="42"/>
        <v>3</v>
      </c>
      <c r="Q279" s="21">
        <f t="shared" si="42"/>
        <v>3</v>
      </c>
      <c r="R279" s="21">
        <f t="shared" si="42"/>
        <v>3</v>
      </c>
      <c r="S279" s="21">
        <f t="shared" si="42"/>
        <v>2</v>
      </c>
      <c r="T279" s="21">
        <f t="shared" si="42"/>
        <v>2</v>
      </c>
      <c r="U279" s="21">
        <f t="shared" si="42"/>
        <v>1</v>
      </c>
      <c r="V279" s="21">
        <f t="shared" si="42"/>
        <v>1</v>
      </c>
      <c r="W279" s="21">
        <f t="shared" si="40"/>
        <v>1</v>
      </c>
    </row>
    <row r="280" spans="1:23" ht="16.3" thickTop="1" thickBot="1" x14ac:dyDescent="0.3">
      <c r="A280" s="20" t="s">
        <v>698</v>
      </c>
      <c r="B280" s="20" t="s">
        <v>709</v>
      </c>
      <c r="C280" s="20" t="s">
        <v>710</v>
      </c>
      <c r="D280" s="10">
        <f t="shared" si="39"/>
        <v>4</v>
      </c>
      <c r="E280" s="35">
        <f t="shared" si="38"/>
        <v>3.5</v>
      </c>
      <c r="F280" s="21">
        <f>IFERROR(VLOOKUP(Health!$C280, 'All Indicators - Breakdown'!$C:$GQ, F$1, FALSE), " ")</f>
        <v>3</v>
      </c>
      <c r="G280" s="21">
        <f>IFERROR(VLOOKUP(Health!$C280, 'All Indicators - Breakdown'!$C:$GQ, G$1, FALSE), " ")</f>
        <v>3</v>
      </c>
      <c r="H280" s="21">
        <f>IFERROR(VLOOKUP(Health!$C280, 'All Indicators - Breakdown'!$C:$GQ, H$1, FALSE), " ")</f>
        <v>1</v>
      </c>
      <c r="I280" s="21">
        <f>IFERROR(VLOOKUP(Health!$C280, 'All Indicators - Breakdown'!$C:$GQ, I$1, FALSE), " ")</f>
        <v>2</v>
      </c>
      <c r="J280" s="21">
        <f>IFERROR(VLOOKUP(Health!$C280, 'All Indicators - Breakdown'!$C:$GQ, J$1, FALSE), " ")</f>
        <v>5</v>
      </c>
      <c r="K280" s="21">
        <f>IFERROR(VLOOKUP(Health!$C280, 'All Indicators - Breakdown'!$C:$GQ, K$1, FALSE), " ")</f>
        <v>1</v>
      </c>
      <c r="L280" s="21">
        <f>IFERROR(VLOOKUP(Health!$C280, 'All Indicators - Breakdown'!$C:$GQ, L$1, FALSE), " ")</f>
        <v>1</v>
      </c>
      <c r="M280" s="21">
        <f>IFERROR(VLOOKUP($C280, 'All Indicators - Breakdown'!$C:$HE, M$1, FALSE), " ")</f>
        <v>3</v>
      </c>
      <c r="N280" s="21">
        <f>IFERROR(VLOOKUP($C280, 'All Indicators - Breakdown'!$C:$IU, N$1, FALSE), " ")</f>
        <v>1</v>
      </c>
      <c r="O280" s="21">
        <f t="shared" si="42"/>
        <v>5</v>
      </c>
      <c r="P280" s="21">
        <f t="shared" si="42"/>
        <v>3</v>
      </c>
      <c r="Q280" s="21">
        <f t="shared" si="42"/>
        <v>3</v>
      </c>
      <c r="R280" s="21">
        <f t="shared" si="42"/>
        <v>3</v>
      </c>
      <c r="S280" s="21">
        <f t="shared" si="42"/>
        <v>2</v>
      </c>
      <c r="T280" s="21">
        <f t="shared" si="42"/>
        <v>1</v>
      </c>
      <c r="U280" s="21">
        <f t="shared" si="42"/>
        <v>1</v>
      </c>
      <c r="V280" s="21">
        <f t="shared" si="42"/>
        <v>1</v>
      </c>
      <c r="W280" s="21">
        <f t="shared" si="40"/>
        <v>1</v>
      </c>
    </row>
    <row r="281" spans="1:23" ht="16.3" thickTop="1" thickBot="1" x14ac:dyDescent="0.3">
      <c r="A281" s="20" t="s">
        <v>698</v>
      </c>
      <c r="B281" s="20" t="s">
        <v>711</v>
      </c>
      <c r="C281" s="20" t="s">
        <v>712</v>
      </c>
      <c r="D281" s="10">
        <f t="shared" si="39"/>
        <v>3</v>
      </c>
      <c r="E281" s="35">
        <f t="shared" si="38"/>
        <v>2.8</v>
      </c>
      <c r="F281" s="21">
        <f>IFERROR(VLOOKUP(Health!$C281, 'All Indicators - Breakdown'!$C:$GQ, F$1, FALSE), " ")</f>
        <v>3</v>
      </c>
      <c r="G281" s="21">
        <f>IFERROR(VLOOKUP(Health!$C281, 'All Indicators - Breakdown'!$C:$GQ, G$1, FALSE), " ")</f>
        <v>2</v>
      </c>
      <c r="H281" s="21">
        <f>IFERROR(VLOOKUP(Health!$C281, 'All Indicators - Breakdown'!$C:$GQ, H$1, FALSE), " ")</f>
        <v>1</v>
      </c>
      <c r="I281" s="21">
        <f>IFERROR(VLOOKUP(Health!$C281, 'All Indicators - Breakdown'!$C:$GQ, I$1, FALSE), " ")</f>
        <v>2</v>
      </c>
      <c r="J281" s="21">
        <f>IFERROR(VLOOKUP(Health!$C281, 'All Indicators - Breakdown'!$C:$GQ, J$1, FALSE), " ")</f>
        <v>3</v>
      </c>
      <c r="K281" s="21">
        <f>IFERROR(VLOOKUP(Health!$C281, 'All Indicators - Breakdown'!$C:$GQ, K$1, FALSE), " ")</f>
        <v>1</v>
      </c>
      <c r="L281" s="21">
        <f>IFERROR(VLOOKUP(Health!$C281, 'All Indicators - Breakdown'!$C:$GQ, L$1, FALSE), " ")</f>
        <v>2</v>
      </c>
      <c r="M281" s="21">
        <f>IFERROR(VLOOKUP($C281, 'All Indicators - Breakdown'!$C:$HE, M$1, FALSE), " ")</f>
        <v>3</v>
      </c>
      <c r="N281" s="21">
        <f>IFERROR(VLOOKUP($C281, 'All Indicators - Breakdown'!$C:$IU, N$1, FALSE), " ")</f>
        <v>1</v>
      </c>
      <c r="O281" s="21">
        <f t="shared" si="42"/>
        <v>3</v>
      </c>
      <c r="P281" s="21">
        <f t="shared" si="42"/>
        <v>3</v>
      </c>
      <c r="Q281" s="21">
        <f t="shared" si="42"/>
        <v>3</v>
      </c>
      <c r="R281" s="21">
        <f t="shared" si="42"/>
        <v>2</v>
      </c>
      <c r="S281" s="21">
        <f t="shared" si="42"/>
        <v>2</v>
      </c>
      <c r="T281" s="21">
        <f t="shared" si="42"/>
        <v>2</v>
      </c>
      <c r="U281" s="21">
        <f t="shared" si="42"/>
        <v>1</v>
      </c>
      <c r="V281" s="21">
        <f t="shared" si="42"/>
        <v>1</v>
      </c>
      <c r="W281" s="21">
        <f t="shared" si="40"/>
        <v>1</v>
      </c>
    </row>
    <row r="282" spans="1:23" ht="16.3" thickTop="1" thickBot="1" x14ac:dyDescent="0.3">
      <c r="A282" s="20" t="s">
        <v>698</v>
      </c>
      <c r="B282" s="20" t="s">
        <v>713</v>
      </c>
      <c r="C282" s="20" t="s">
        <v>714</v>
      </c>
      <c r="D282" s="10">
        <f t="shared" si="39"/>
        <v>3</v>
      </c>
      <c r="E282" s="35">
        <f t="shared" si="38"/>
        <v>3.3</v>
      </c>
      <c r="F282" s="21">
        <f>IFERROR(VLOOKUP(Health!$C282, 'All Indicators - Breakdown'!$C:$GQ, F$1, FALSE), " ")</f>
        <v>3</v>
      </c>
      <c r="G282" s="21">
        <f>IFERROR(VLOOKUP(Health!$C282, 'All Indicators - Breakdown'!$C:$GQ, G$1, FALSE), " ")</f>
        <v>2</v>
      </c>
      <c r="H282" s="21">
        <f>IFERROR(VLOOKUP(Health!$C282, 'All Indicators - Breakdown'!$C:$GQ, H$1, FALSE), " ")</f>
        <v>1</v>
      </c>
      <c r="I282" s="21">
        <f>IFERROR(VLOOKUP(Health!$C282, 'All Indicators - Breakdown'!$C:$GQ, I$1, FALSE), " ")</f>
        <v>2</v>
      </c>
      <c r="J282" s="21">
        <f>IFERROR(VLOOKUP(Health!$C282, 'All Indicators - Breakdown'!$C:$GQ, J$1, FALSE), " ")</f>
        <v>4</v>
      </c>
      <c r="K282" s="21">
        <f>IFERROR(VLOOKUP(Health!$C282, 'All Indicators - Breakdown'!$C:$GQ, K$1, FALSE), " ")</f>
        <v>3</v>
      </c>
      <c r="L282" s="21">
        <f>IFERROR(VLOOKUP(Health!$C282, 'All Indicators - Breakdown'!$C:$GQ, L$1, FALSE), " ")</f>
        <v>1</v>
      </c>
      <c r="M282" s="21">
        <f>IFERROR(VLOOKUP($C282, 'All Indicators - Breakdown'!$C:$HE, M$1, FALSE), " ")</f>
        <v>3</v>
      </c>
      <c r="N282" s="21">
        <f>IFERROR(VLOOKUP($C282, 'All Indicators - Breakdown'!$C:$IU, N$1, FALSE), " ")</f>
        <v>1</v>
      </c>
      <c r="O282" s="21">
        <f t="shared" si="42"/>
        <v>4</v>
      </c>
      <c r="P282" s="21">
        <f t="shared" si="42"/>
        <v>3</v>
      </c>
      <c r="Q282" s="21">
        <f t="shared" si="42"/>
        <v>3</v>
      </c>
      <c r="R282" s="21">
        <f t="shared" si="42"/>
        <v>3</v>
      </c>
      <c r="S282" s="21">
        <f t="shared" si="42"/>
        <v>2</v>
      </c>
      <c r="T282" s="21">
        <f t="shared" si="42"/>
        <v>2</v>
      </c>
      <c r="U282" s="21">
        <f t="shared" si="42"/>
        <v>1</v>
      </c>
      <c r="V282" s="21">
        <f t="shared" si="42"/>
        <v>1</v>
      </c>
      <c r="W282" s="21">
        <f t="shared" si="40"/>
        <v>1</v>
      </c>
    </row>
    <row r="283" spans="1:23" ht="16.3" thickTop="1" thickBot="1" x14ac:dyDescent="0.3">
      <c r="A283" s="20" t="s">
        <v>698</v>
      </c>
      <c r="B283" s="20" t="s">
        <v>715</v>
      </c>
      <c r="C283" s="20" t="s">
        <v>716</v>
      </c>
      <c r="D283" s="10">
        <f t="shared" si="39"/>
        <v>4</v>
      </c>
      <c r="E283" s="35">
        <f t="shared" si="38"/>
        <v>3.5</v>
      </c>
      <c r="F283" s="21">
        <f>IFERROR(VLOOKUP(Health!$C283, 'All Indicators - Breakdown'!$C:$GQ, F$1, FALSE), " ")</f>
        <v>3</v>
      </c>
      <c r="G283" s="21">
        <f>IFERROR(VLOOKUP(Health!$C283, 'All Indicators - Breakdown'!$C:$GQ, G$1, FALSE), " ")</f>
        <v>2</v>
      </c>
      <c r="H283" s="21">
        <f>IFERROR(VLOOKUP(Health!$C283, 'All Indicators - Breakdown'!$C:$GQ, H$1, FALSE), " ")</f>
        <v>1</v>
      </c>
      <c r="I283" s="21">
        <f>IFERROR(VLOOKUP(Health!$C283, 'All Indicators - Breakdown'!$C:$GQ, I$1, FALSE), " ")</f>
        <v>2</v>
      </c>
      <c r="J283" s="21">
        <f>IFERROR(VLOOKUP(Health!$C283, 'All Indicators - Breakdown'!$C:$GQ, J$1, FALSE), " ")</f>
        <v>5</v>
      </c>
      <c r="K283" s="21">
        <f>IFERROR(VLOOKUP(Health!$C283, 'All Indicators - Breakdown'!$C:$GQ, K$1, FALSE), " ")</f>
        <v>3</v>
      </c>
      <c r="L283" s="21">
        <f>IFERROR(VLOOKUP(Health!$C283, 'All Indicators - Breakdown'!$C:$GQ, L$1, FALSE), " ")</f>
        <v>1</v>
      </c>
      <c r="M283" s="21">
        <f>IFERROR(VLOOKUP($C283, 'All Indicators - Breakdown'!$C:$HE, M$1, FALSE), " ")</f>
        <v>3</v>
      </c>
      <c r="N283" s="21">
        <f>IFERROR(VLOOKUP($C283, 'All Indicators - Breakdown'!$C:$IU, N$1, FALSE), " ")</f>
        <v>1</v>
      </c>
      <c r="O283" s="21">
        <f t="shared" si="42"/>
        <v>5</v>
      </c>
      <c r="P283" s="21">
        <f t="shared" si="42"/>
        <v>3</v>
      </c>
      <c r="Q283" s="21">
        <f t="shared" si="42"/>
        <v>3</v>
      </c>
      <c r="R283" s="21">
        <f t="shared" si="42"/>
        <v>3</v>
      </c>
      <c r="S283" s="21">
        <f t="shared" si="42"/>
        <v>2</v>
      </c>
      <c r="T283" s="21">
        <f t="shared" si="42"/>
        <v>2</v>
      </c>
      <c r="U283" s="21">
        <f t="shared" si="42"/>
        <v>1</v>
      </c>
      <c r="V283" s="21">
        <f t="shared" si="42"/>
        <v>1</v>
      </c>
      <c r="W283" s="21">
        <f t="shared" si="40"/>
        <v>1</v>
      </c>
    </row>
    <row r="284" spans="1:23" ht="16.3" thickTop="1" thickBot="1" x14ac:dyDescent="0.3">
      <c r="A284" s="20" t="s">
        <v>698</v>
      </c>
      <c r="B284" s="20" t="s">
        <v>717</v>
      </c>
      <c r="C284" s="20" t="s">
        <v>718</v>
      </c>
      <c r="D284" s="10">
        <f t="shared" si="39"/>
        <v>3</v>
      </c>
      <c r="E284" s="35">
        <f t="shared" si="38"/>
        <v>3</v>
      </c>
      <c r="F284" s="21">
        <f>IFERROR(VLOOKUP(Health!$C284, 'All Indicators - Breakdown'!$C:$GQ, F$1, FALSE), " ")</f>
        <v>3</v>
      </c>
      <c r="G284" s="21">
        <f>IFERROR(VLOOKUP(Health!$C284, 'All Indicators - Breakdown'!$C:$GQ, G$1, FALSE), " ")</f>
        <v>2</v>
      </c>
      <c r="H284" s="21">
        <f>IFERROR(VLOOKUP(Health!$C284, 'All Indicators - Breakdown'!$C:$GQ, H$1, FALSE), " ")</f>
        <v>1</v>
      </c>
      <c r="I284" s="21">
        <f>IFERROR(VLOOKUP(Health!$C284, 'All Indicators - Breakdown'!$C:$GQ, I$1, FALSE), " ")</f>
        <v>2</v>
      </c>
      <c r="J284" s="21">
        <f>IFERROR(VLOOKUP(Health!$C284, 'All Indicators - Breakdown'!$C:$GQ, J$1, FALSE), " ")</f>
        <v>4</v>
      </c>
      <c r="K284" s="21">
        <f>IFERROR(VLOOKUP(Health!$C284, 'All Indicators - Breakdown'!$C:$GQ, K$1, FALSE), " ")</f>
        <v>1</v>
      </c>
      <c r="L284" s="21">
        <f>IFERROR(VLOOKUP(Health!$C284, 'All Indicators - Breakdown'!$C:$GQ, L$1, FALSE), " ")</f>
        <v>1</v>
      </c>
      <c r="M284" s="21">
        <f>IFERROR(VLOOKUP($C284, 'All Indicators - Breakdown'!$C:$HE, M$1, FALSE), " ")</f>
        <v>3</v>
      </c>
      <c r="N284" s="21">
        <f>IFERROR(VLOOKUP($C284, 'All Indicators - Breakdown'!$C:$IU, N$1, FALSE), " ")</f>
        <v>1</v>
      </c>
      <c r="O284" s="21">
        <f t="shared" ref="O284:V293" si="43">LARGE($F284:$N284,O$1)</f>
        <v>4</v>
      </c>
      <c r="P284" s="21">
        <f t="shared" si="43"/>
        <v>3</v>
      </c>
      <c r="Q284" s="21">
        <f t="shared" si="43"/>
        <v>3</v>
      </c>
      <c r="R284" s="21">
        <f t="shared" si="43"/>
        <v>2</v>
      </c>
      <c r="S284" s="21">
        <f t="shared" si="43"/>
        <v>2</v>
      </c>
      <c r="T284" s="21">
        <f t="shared" si="43"/>
        <v>1</v>
      </c>
      <c r="U284" s="21">
        <f t="shared" si="43"/>
        <v>1</v>
      </c>
      <c r="V284" s="21">
        <f t="shared" si="43"/>
        <v>1</v>
      </c>
      <c r="W284" s="21">
        <f t="shared" si="40"/>
        <v>1</v>
      </c>
    </row>
    <row r="285" spans="1:23" ht="16.3" thickTop="1" thickBot="1" x14ac:dyDescent="0.3">
      <c r="A285" s="20" t="s">
        <v>719</v>
      </c>
      <c r="B285" s="20" t="s">
        <v>720</v>
      </c>
      <c r="C285" s="20" t="s">
        <v>721</v>
      </c>
      <c r="D285" s="10">
        <f t="shared" si="39"/>
        <v>3</v>
      </c>
      <c r="E285" s="35">
        <f t="shared" si="38"/>
        <v>3</v>
      </c>
      <c r="F285" s="21">
        <f>IFERROR(VLOOKUP(Health!$C285, 'All Indicators - Breakdown'!$C:$GQ, F$1, FALSE), " ")</f>
        <v>2</v>
      </c>
      <c r="G285" s="21">
        <f>IFERROR(VLOOKUP(Health!$C285, 'All Indicators - Breakdown'!$C:$GQ, G$1, FALSE), " ")</f>
        <v>1</v>
      </c>
      <c r="H285" s="21">
        <f>IFERROR(VLOOKUP(Health!$C285, 'All Indicators - Breakdown'!$C:$GQ, H$1, FALSE), " ")</f>
        <v>1</v>
      </c>
      <c r="I285" s="21">
        <f>IFERROR(VLOOKUP(Health!$C285, 'All Indicators - Breakdown'!$C:$GQ, I$1, FALSE), " ")</f>
        <v>1</v>
      </c>
      <c r="J285" s="21">
        <f>IFERROR(VLOOKUP(Health!$C285, 'All Indicators - Breakdown'!$C:$GQ, J$1, FALSE), " ")</f>
        <v>3</v>
      </c>
      <c r="K285" s="21">
        <f>IFERROR(VLOOKUP(Health!$C285, 'All Indicators - Breakdown'!$C:$GQ, K$1, FALSE), " ")</f>
        <v>3</v>
      </c>
      <c r="L285" s="21">
        <f>IFERROR(VLOOKUP(Health!$C285, 'All Indicators - Breakdown'!$C:$GQ, L$1, FALSE), " ")</f>
        <v>2</v>
      </c>
      <c r="M285" s="21">
        <f>IFERROR(VLOOKUP($C285, 'All Indicators - Breakdown'!$C:$HE, M$1, FALSE), " ")</f>
        <v>4</v>
      </c>
      <c r="N285" s="21">
        <f>IFERROR(VLOOKUP($C285, 'All Indicators - Breakdown'!$C:$IU, N$1, FALSE), " ")</f>
        <v>1</v>
      </c>
      <c r="O285" s="21">
        <f t="shared" si="43"/>
        <v>4</v>
      </c>
      <c r="P285" s="21">
        <f t="shared" si="43"/>
        <v>3</v>
      </c>
      <c r="Q285" s="21">
        <f t="shared" si="43"/>
        <v>3</v>
      </c>
      <c r="R285" s="21">
        <f t="shared" si="43"/>
        <v>2</v>
      </c>
      <c r="S285" s="21">
        <f t="shared" si="43"/>
        <v>2</v>
      </c>
      <c r="T285" s="21">
        <f t="shared" si="43"/>
        <v>1</v>
      </c>
      <c r="U285" s="21">
        <f t="shared" si="43"/>
        <v>1</v>
      </c>
      <c r="V285" s="21">
        <f t="shared" si="43"/>
        <v>1</v>
      </c>
      <c r="W285" s="21">
        <f t="shared" si="40"/>
        <v>1</v>
      </c>
    </row>
    <row r="286" spans="1:23" ht="16.3" thickTop="1" thickBot="1" x14ac:dyDescent="0.3">
      <c r="A286" s="20" t="s">
        <v>719</v>
      </c>
      <c r="B286" s="20" t="s">
        <v>722</v>
      </c>
      <c r="C286" s="20" t="s">
        <v>723</v>
      </c>
      <c r="D286" s="10">
        <f t="shared" si="39"/>
        <v>3</v>
      </c>
      <c r="E286" s="35">
        <f t="shared" si="38"/>
        <v>3</v>
      </c>
      <c r="F286" s="21">
        <f>IFERROR(VLOOKUP(Health!$C286, 'All Indicators - Breakdown'!$C:$GQ, F$1, FALSE), " ")</f>
        <v>3</v>
      </c>
      <c r="G286" s="21">
        <f>IFERROR(VLOOKUP(Health!$C286, 'All Indicators - Breakdown'!$C:$GQ, G$1, FALSE), " ")</f>
        <v>2</v>
      </c>
      <c r="H286" s="21">
        <f>IFERROR(VLOOKUP(Health!$C286, 'All Indicators - Breakdown'!$C:$GQ, H$1, FALSE), " ")</f>
        <v>1</v>
      </c>
      <c r="I286" s="21">
        <f>IFERROR(VLOOKUP(Health!$C286, 'All Indicators - Breakdown'!$C:$GQ, I$1, FALSE), " ")</f>
        <v>2</v>
      </c>
      <c r="J286" s="21">
        <f>IFERROR(VLOOKUP(Health!$C286, 'All Indicators - Breakdown'!$C:$GQ, J$1, FALSE), " ")</f>
        <v>2</v>
      </c>
      <c r="K286" s="21">
        <f>IFERROR(VLOOKUP(Health!$C286, 'All Indicators - Breakdown'!$C:$GQ, K$1, FALSE), " ")</f>
        <v>3</v>
      </c>
      <c r="L286" s="21">
        <f>IFERROR(VLOOKUP(Health!$C286, 'All Indicators - Breakdown'!$C:$GQ, L$1, FALSE), " ")</f>
        <v>2</v>
      </c>
      <c r="M286" s="21">
        <f>IFERROR(VLOOKUP($C286, 'All Indicators - Breakdown'!$C:$HE, M$1, FALSE), " ")</f>
        <v>4</v>
      </c>
      <c r="N286" s="21">
        <f>IFERROR(VLOOKUP($C286, 'All Indicators - Breakdown'!$C:$IU, N$1, FALSE), " ")</f>
        <v>1</v>
      </c>
      <c r="O286" s="21">
        <f t="shared" si="43"/>
        <v>4</v>
      </c>
      <c r="P286" s="21">
        <f t="shared" si="43"/>
        <v>3</v>
      </c>
      <c r="Q286" s="21">
        <f t="shared" si="43"/>
        <v>3</v>
      </c>
      <c r="R286" s="21">
        <f t="shared" si="43"/>
        <v>2</v>
      </c>
      <c r="S286" s="21">
        <f t="shared" si="43"/>
        <v>2</v>
      </c>
      <c r="T286" s="21">
        <f t="shared" si="43"/>
        <v>2</v>
      </c>
      <c r="U286" s="21">
        <f t="shared" si="43"/>
        <v>2</v>
      </c>
      <c r="V286" s="21">
        <f t="shared" si="43"/>
        <v>1</v>
      </c>
      <c r="W286" s="21">
        <f t="shared" si="40"/>
        <v>1</v>
      </c>
    </row>
    <row r="287" spans="1:23" ht="16.3" thickTop="1" thickBot="1" x14ac:dyDescent="0.3">
      <c r="A287" s="20" t="s">
        <v>719</v>
      </c>
      <c r="B287" s="20" t="s">
        <v>724</v>
      </c>
      <c r="C287" s="20" t="s">
        <v>725</v>
      </c>
      <c r="D287" s="10">
        <f t="shared" si="39"/>
        <v>3</v>
      </c>
      <c r="E287" s="35">
        <f t="shared" si="38"/>
        <v>3</v>
      </c>
      <c r="F287" s="21">
        <f>IFERROR(VLOOKUP(Health!$C287, 'All Indicators - Breakdown'!$C:$GQ, F$1, FALSE), " ")</f>
        <v>3</v>
      </c>
      <c r="G287" s="21">
        <f>IFERROR(VLOOKUP(Health!$C287, 'All Indicators - Breakdown'!$C:$GQ, G$1, FALSE), " ")</f>
        <v>1</v>
      </c>
      <c r="H287" s="21">
        <f>IFERROR(VLOOKUP(Health!$C287, 'All Indicators - Breakdown'!$C:$GQ, H$1, FALSE), " ")</f>
        <v>1</v>
      </c>
      <c r="I287" s="21">
        <f>IFERROR(VLOOKUP(Health!$C287, 'All Indicators - Breakdown'!$C:$GQ, I$1, FALSE), " ")</f>
        <v>2</v>
      </c>
      <c r="J287" s="21">
        <f>IFERROR(VLOOKUP(Health!$C287, 'All Indicators - Breakdown'!$C:$GQ, J$1, FALSE), " ")</f>
        <v>2</v>
      </c>
      <c r="K287" s="21">
        <f>IFERROR(VLOOKUP(Health!$C287, 'All Indicators - Breakdown'!$C:$GQ, K$1, FALSE), " ")</f>
        <v>3</v>
      </c>
      <c r="L287" s="21">
        <f>IFERROR(VLOOKUP(Health!$C287, 'All Indicators - Breakdown'!$C:$GQ, L$1, FALSE), " ")</f>
        <v>1</v>
      </c>
      <c r="M287" s="21">
        <f>IFERROR(VLOOKUP($C287, 'All Indicators - Breakdown'!$C:$HE, M$1, FALSE), " ")</f>
        <v>4</v>
      </c>
      <c r="N287" s="21">
        <f>IFERROR(VLOOKUP($C287, 'All Indicators - Breakdown'!$C:$IU, N$1, FALSE), " ")</f>
        <v>1</v>
      </c>
      <c r="O287" s="21">
        <f t="shared" si="43"/>
        <v>4</v>
      </c>
      <c r="P287" s="21">
        <f t="shared" si="43"/>
        <v>3</v>
      </c>
      <c r="Q287" s="21">
        <f t="shared" si="43"/>
        <v>3</v>
      </c>
      <c r="R287" s="21">
        <f t="shared" si="43"/>
        <v>2</v>
      </c>
      <c r="S287" s="21">
        <f t="shared" si="43"/>
        <v>2</v>
      </c>
      <c r="T287" s="21">
        <f t="shared" si="43"/>
        <v>1</v>
      </c>
      <c r="U287" s="21">
        <f t="shared" si="43"/>
        <v>1</v>
      </c>
      <c r="V287" s="21">
        <f t="shared" si="43"/>
        <v>1</v>
      </c>
      <c r="W287" s="21">
        <f t="shared" si="40"/>
        <v>1</v>
      </c>
    </row>
    <row r="288" spans="1:23" ht="16.3" thickTop="1" thickBot="1" x14ac:dyDescent="0.3">
      <c r="A288" s="20" t="s">
        <v>719</v>
      </c>
      <c r="B288" s="20" t="s">
        <v>726</v>
      </c>
      <c r="C288" s="20" t="s">
        <v>727</v>
      </c>
      <c r="D288" s="10">
        <f t="shared" si="39"/>
        <v>3</v>
      </c>
      <c r="E288" s="35">
        <f t="shared" si="38"/>
        <v>3.3</v>
      </c>
      <c r="F288" s="21">
        <f>IFERROR(VLOOKUP(Health!$C288, 'All Indicators - Breakdown'!$C:$GQ, F$1, FALSE), " ")</f>
        <v>3</v>
      </c>
      <c r="G288" s="21">
        <f>IFERROR(VLOOKUP(Health!$C288, 'All Indicators - Breakdown'!$C:$GQ, G$1, FALSE), " ")</f>
        <v>2</v>
      </c>
      <c r="H288" s="21">
        <f>IFERROR(VLOOKUP(Health!$C288, 'All Indicators - Breakdown'!$C:$GQ, H$1, FALSE), " ")</f>
        <v>1</v>
      </c>
      <c r="I288" s="21">
        <f>IFERROR(VLOOKUP(Health!$C288, 'All Indicators - Breakdown'!$C:$GQ, I$1, FALSE), " ")</f>
        <v>2</v>
      </c>
      <c r="J288" s="21">
        <f>IFERROR(VLOOKUP(Health!$C288, 'All Indicators - Breakdown'!$C:$GQ, J$1, FALSE), " ")</f>
        <v>3</v>
      </c>
      <c r="K288" s="21">
        <f>IFERROR(VLOOKUP(Health!$C288, 'All Indicators - Breakdown'!$C:$GQ, K$1, FALSE), " ")</f>
        <v>3</v>
      </c>
      <c r="L288" s="21">
        <f>IFERROR(VLOOKUP(Health!$C288, 'All Indicators - Breakdown'!$C:$GQ, L$1, FALSE), " ")</f>
        <v>2</v>
      </c>
      <c r="M288" s="21">
        <f>IFERROR(VLOOKUP($C288, 'All Indicators - Breakdown'!$C:$HE, M$1, FALSE), " ")</f>
        <v>4</v>
      </c>
      <c r="N288" s="21">
        <f>IFERROR(VLOOKUP($C288, 'All Indicators - Breakdown'!$C:$IU, N$1, FALSE), " ")</f>
        <v>1</v>
      </c>
      <c r="O288" s="21">
        <f t="shared" si="43"/>
        <v>4</v>
      </c>
      <c r="P288" s="21">
        <f t="shared" si="43"/>
        <v>3</v>
      </c>
      <c r="Q288" s="21">
        <f t="shared" si="43"/>
        <v>3</v>
      </c>
      <c r="R288" s="21">
        <f t="shared" si="43"/>
        <v>3</v>
      </c>
      <c r="S288" s="21">
        <f t="shared" si="43"/>
        <v>2</v>
      </c>
      <c r="T288" s="21">
        <f t="shared" si="43"/>
        <v>2</v>
      </c>
      <c r="U288" s="21">
        <f t="shared" si="43"/>
        <v>2</v>
      </c>
      <c r="V288" s="21">
        <f t="shared" si="43"/>
        <v>1</v>
      </c>
      <c r="W288" s="21">
        <f t="shared" si="40"/>
        <v>1</v>
      </c>
    </row>
    <row r="289" spans="1:23" ht="16.3" thickTop="1" thickBot="1" x14ac:dyDescent="0.3">
      <c r="A289" s="20" t="s">
        <v>719</v>
      </c>
      <c r="B289" s="20" t="s">
        <v>728</v>
      </c>
      <c r="C289" s="20" t="s">
        <v>729</v>
      </c>
      <c r="D289" s="10">
        <f t="shared" si="39"/>
        <v>3</v>
      </c>
      <c r="E289" s="35">
        <f t="shared" si="38"/>
        <v>2.8</v>
      </c>
      <c r="F289" s="21">
        <f>IFERROR(VLOOKUP(Health!$C289, 'All Indicators - Breakdown'!$C:$GQ, F$1, FALSE), " ")</f>
        <v>2</v>
      </c>
      <c r="G289" s="21">
        <f>IFERROR(VLOOKUP(Health!$C289, 'All Indicators - Breakdown'!$C:$GQ, G$1, FALSE), " ")</f>
        <v>1</v>
      </c>
      <c r="H289" s="21">
        <f>IFERROR(VLOOKUP(Health!$C289, 'All Indicators - Breakdown'!$C:$GQ, H$1, FALSE), " ")</f>
        <v>1</v>
      </c>
      <c r="I289" s="21">
        <f>IFERROR(VLOOKUP(Health!$C289, 'All Indicators - Breakdown'!$C:$GQ, I$1, FALSE), " ")</f>
        <v>1</v>
      </c>
      <c r="J289" s="21">
        <f>IFERROR(VLOOKUP(Health!$C289, 'All Indicators - Breakdown'!$C:$GQ, J$1, FALSE), " ")</f>
        <v>3</v>
      </c>
      <c r="K289" s="21">
        <f>IFERROR(VLOOKUP(Health!$C289, 'All Indicators - Breakdown'!$C:$GQ, K$1, FALSE), " ")</f>
        <v>1</v>
      </c>
      <c r="L289" s="21">
        <f>IFERROR(VLOOKUP(Health!$C289, 'All Indicators - Breakdown'!$C:$GQ, L$1, FALSE), " ")</f>
        <v>2</v>
      </c>
      <c r="M289" s="21">
        <f>IFERROR(VLOOKUP($C289, 'All Indicators - Breakdown'!$C:$HE, M$1, FALSE), " ")</f>
        <v>4</v>
      </c>
      <c r="N289" s="21">
        <f>IFERROR(VLOOKUP($C289, 'All Indicators - Breakdown'!$C:$IU, N$1, FALSE), " ")</f>
        <v>1</v>
      </c>
      <c r="O289" s="21">
        <f t="shared" si="43"/>
        <v>4</v>
      </c>
      <c r="P289" s="21">
        <f t="shared" si="43"/>
        <v>3</v>
      </c>
      <c r="Q289" s="21">
        <f t="shared" si="43"/>
        <v>2</v>
      </c>
      <c r="R289" s="21">
        <f t="shared" si="43"/>
        <v>2</v>
      </c>
      <c r="S289" s="21">
        <f t="shared" si="43"/>
        <v>1</v>
      </c>
      <c r="T289" s="21">
        <f t="shared" si="43"/>
        <v>1</v>
      </c>
      <c r="U289" s="21">
        <f t="shared" si="43"/>
        <v>1</v>
      </c>
      <c r="V289" s="21">
        <f t="shared" si="43"/>
        <v>1</v>
      </c>
      <c r="W289" s="21">
        <f t="shared" si="40"/>
        <v>1</v>
      </c>
    </row>
    <row r="290" spans="1:23" ht="16.3" thickTop="1" thickBot="1" x14ac:dyDescent="0.3">
      <c r="A290" s="20" t="s">
        <v>719</v>
      </c>
      <c r="B290" s="20" t="s">
        <v>730</v>
      </c>
      <c r="C290" s="20" t="s">
        <v>731</v>
      </c>
      <c r="D290" s="10">
        <f t="shared" si="39"/>
        <v>4</v>
      </c>
      <c r="E290" s="35">
        <f t="shared" si="38"/>
        <v>3.5</v>
      </c>
      <c r="F290" s="21">
        <f>IFERROR(VLOOKUP(Health!$C290, 'All Indicators - Breakdown'!$C:$GQ, F$1, FALSE), " ")</f>
        <v>3</v>
      </c>
      <c r="G290" s="21">
        <f>IFERROR(VLOOKUP(Health!$C290, 'All Indicators - Breakdown'!$C:$GQ, G$1, FALSE), " ")</f>
        <v>2</v>
      </c>
      <c r="H290" s="21">
        <f>IFERROR(VLOOKUP(Health!$C290, 'All Indicators - Breakdown'!$C:$GQ, H$1, FALSE), " ")</f>
        <v>1</v>
      </c>
      <c r="I290" s="21">
        <f>IFERROR(VLOOKUP(Health!$C290, 'All Indicators - Breakdown'!$C:$GQ, I$1, FALSE), " ")</f>
        <v>2</v>
      </c>
      <c r="J290" s="21">
        <f>IFERROR(VLOOKUP(Health!$C290, 'All Indicators - Breakdown'!$C:$GQ, J$1, FALSE), " ")</f>
        <v>4</v>
      </c>
      <c r="K290" s="21">
        <f>IFERROR(VLOOKUP(Health!$C290, 'All Indicators - Breakdown'!$C:$GQ, K$1, FALSE), " ")</f>
        <v>3</v>
      </c>
      <c r="L290" s="21">
        <f>IFERROR(VLOOKUP(Health!$C290, 'All Indicators - Breakdown'!$C:$GQ, L$1, FALSE), " ")</f>
        <v>2</v>
      </c>
      <c r="M290" s="21">
        <f>IFERROR(VLOOKUP($C290, 'All Indicators - Breakdown'!$C:$HE, M$1, FALSE), " ")</f>
        <v>4</v>
      </c>
      <c r="N290" s="21">
        <f>IFERROR(VLOOKUP($C290, 'All Indicators - Breakdown'!$C:$IU, N$1, FALSE), " ")</f>
        <v>1</v>
      </c>
      <c r="O290" s="21">
        <f t="shared" si="43"/>
        <v>4</v>
      </c>
      <c r="P290" s="21">
        <f t="shared" si="43"/>
        <v>4</v>
      </c>
      <c r="Q290" s="21">
        <f t="shared" si="43"/>
        <v>3</v>
      </c>
      <c r="R290" s="21">
        <f t="shared" si="43"/>
        <v>3</v>
      </c>
      <c r="S290" s="21">
        <f t="shared" si="43"/>
        <v>2</v>
      </c>
      <c r="T290" s="21">
        <f t="shared" si="43"/>
        <v>2</v>
      </c>
      <c r="U290" s="21">
        <f t="shared" si="43"/>
        <v>2</v>
      </c>
      <c r="V290" s="21">
        <f t="shared" si="43"/>
        <v>1</v>
      </c>
      <c r="W290" s="21">
        <f t="shared" si="40"/>
        <v>1</v>
      </c>
    </row>
    <row r="291" spans="1:23" ht="16.3" thickTop="1" thickBot="1" x14ac:dyDescent="0.3">
      <c r="A291" s="20" t="s">
        <v>719</v>
      </c>
      <c r="B291" s="20" t="s">
        <v>732</v>
      </c>
      <c r="C291" s="20" t="s">
        <v>733</v>
      </c>
      <c r="D291" s="10">
        <f t="shared" si="39"/>
        <v>3</v>
      </c>
      <c r="E291" s="35">
        <f t="shared" si="38"/>
        <v>3</v>
      </c>
      <c r="F291" s="21">
        <f>IFERROR(VLOOKUP(Health!$C291, 'All Indicators - Breakdown'!$C:$GQ, F$1, FALSE), " ")</f>
        <v>3</v>
      </c>
      <c r="G291" s="21">
        <f>IFERROR(VLOOKUP(Health!$C291, 'All Indicators - Breakdown'!$C:$GQ, G$1, FALSE), " ")</f>
        <v>2</v>
      </c>
      <c r="H291" s="21">
        <f>IFERROR(VLOOKUP(Health!$C291, 'All Indicators - Breakdown'!$C:$GQ, H$1, FALSE), " ")</f>
        <v>1</v>
      </c>
      <c r="I291" s="21">
        <f>IFERROR(VLOOKUP(Health!$C291, 'All Indicators - Breakdown'!$C:$GQ, I$1, FALSE), " ")</f>
        <v>2</v>
      </c>
      <c r="J291" s="21">
        <f>IFERROR(VLOOKUP(Health!$C291, 'All Indicators - Breakdown'!$C:$GQ, J$1, FALSE), " ")</f>
        <v>2</v>
      </c>
      <c r="K291" s="21">
        <f>IFERROR(VLOOKUP(Health!$C291, 'All Indicators - Breakdown'!$C:$GQ, K$1, FALSE), " ")</f>
        <v>3</v>
      </c>
      <c r="L291" s="21">
        <f>IFERROR(VLOOKUP(Health!$C291, 'All Indicators - Breakdown'!$C:$GQ, L$1, FALSE), " ")</f>
        <v>2</v>
      </c>
      <c r="M291" s="21">
        <f>IFERROR(VLOOKUP($C291, 'All Indicators - Breakdown'!$C:$HE, M$1, FALSE), " ")</f>
        <v>4</v>
      </c>
      <c r="N291" s="21">
        <f>IFERROR(VLOOKUP($C291, 'All Indicators - Breakdown'!$C:$IU, N$1, FALSE), " ")</f>
        <v>1</v>
      </c>
      <c r="O291" s="21">
        <f t="shared" si="43"/>
        <v>4</v>
      </c>
      <c r="P291" s="21">
        <f t="shared" si="43"/>
        <v>3</v>
      </c>
      <c r="Q291" s="21">
        <f t="shared" si="43"/>
        <v>3</v>
      </c>
      <c r="R291" s="21">
        <f t="shared" si="43"/>
        <v>2</v>
      </c>
      <c r="S291" s="21">
        <f t="shared" si="43"/>
        <v>2</v>
      </c>
      <c r="T291" s="21">
        <f t="shared" si="43"/>
        <v>2</v>
      </c>
      <c r="U291" s="21">
        <f t="shared" si="43"/>
        <v>2</v>
      </c>
      <c r="V291" s="21">
        <f t="shared" si="43"/>
        <v>1</v>
      </c>
      <c r="W291" s="21">
        <f t="shared" si="40"/>
        <v>1</v>
      </c>
    </row>
    <row r="292" spans="1:23" ht="16.3" thickTop="1" thickBot="1" x14ac:dyDescent="0.3">
      <c r="A292" s="20" t="s">
        <v>719</v>
      </c>
      <c r="B292" s="20" t="s">
        <v>734</v>
      </c>
      <c r="C292" s="20" t="s">
        <v>735</v>
      </c>
      <c r="D292" s="10">
        <f t="shared" si="39"/>
        <v>3</v>
      </c>
      <c r="E292" s="35">
        <f t="shared" si="38"/>
        <v>2.5</v>
      </c>
      <c r="F292" s="21">
        <f>IFERROR(VLOOKUP(Health!$C292, 'All Indicators - Breakdown'!$C:$GQ, F$1, FALSE), " ")</f>
        <v>2</v>
      </c>
      <c r="G292" s="21">
        <f>IFERROR(VLOOKUP(Health!$C292, 'All Indicators - Breakdown'!$C:$GQ, G$1, FALSE), " ")</f>
        <v>2</v>
      </c>
      <c r="H292" s="21">
        <f>IFERROR(VLOOKUP(Health!$C292, 'All Indicators - Breakdown'!$C:$GQ, H$1, FALSE), " ")</f>
        <v>1</v>
      </c>
      <c r="I292" s="21">
        <f>IFERROR(VLOOKUP(Health!$C292, 'All Indicators - Breakdown'!$C:$GQ, I$1, FALSE), " ")</f>
        <v>1</v>
      </c>
      <c r="J292" s="21">
        <f>IFERROR(VLOOKUP(Health!$C292, 'All Indicators - Breakdown'!$C:$GQ, J$1, FALSE), " ")</f>
        <v>2</v>
      </c>
      <c r="K292" s="21">
        <f>IFERROR(VLOOKUP(Health!$C292, 'All Indicators - Breakdown'!$C:$GQ, K$1, FALSE), " ")</f>
        <v>1</v>
      </c>
      <c r="L292" s="21">
        <f>IFERROR(VLOOKUP(Health!$C292, 'All Indicators - Breakdown'!$C:$GQ, L$1, FALSE), " ")</f>
        <v>2</v>
      </c>
      <c r="M292" s="21">
        <f>IFERROR(VLOOKUP($C292, 'All Indicators - Breakdown'!$C:$HE, M$1, FALSE), " ")</f>
        <v>4</v>
      </c>
      <c r="N292" s="21">
        <f>IFERROR(VLOOKUP($C292, 'All Indicators - Breakdown'!$C:$IU, N$1, FALSE), " ")</f>
        <v>1</v>
      </c>
      <c r="O292" s="21">
        <f t="shared" si="43"/>
        <v>4</v>
      </c>
      <c r="P292" s="21">
        <f t="shared" si="43"/>
        <v>2</v>
      </c>
      <c r="Q292" s="21">
        <f t="shared" si="43"/>
        <v>2</v>
      </c>
      <c r="R292" s="21">
        <f t="shared" si="43"/>
        <v>2</v>
      </c>
      <c r="S292" s="21">
        <f t="shared" si="43"/>
        <v>2</v>
      </c>
      <c r="T292" s="21">
        <f t="shared" si="43"/>
        <v>1</v>
      </c>
      <c r="U292" s="21">
        <f t="shared" si="43"/>
        <v>1</v>
      </c>
      <c r="V292" s="21">
        <f t="shared" si="43"/>
        <v>1</v>
      </c>
      <c r="W292" s="21">
        <f t="shared" si="40"/>
        <v>1</v>
      </c>
    </row>
    <row r="293" spans="1:23" ht="16.3" thickTop="1" thickBot="1" x14ac:dyDescent="0.3">
      <c r="A293" s="20" t="s">
        <v>719</v>
      </c>
      <c r="B293" s="20" t="s">
        <v>736</v>
      </c>
      <c r="C293" s="20" t="s">
        <v>737</v>
      </c>
      <c r="D293" s="10">
        <f t="shared" si="39"/>
        <v>4</v>
      </c>
      <c r="E293" s="35">
        <f t="shared" si="38"/>
        <v>3.5</v>
      </c>
      <c r="F293" s="21">
        <f>IFERROR(VLOOKUP(Health!$C293, 'All Indicators - Breakdown'!$C:$GQ, F$1, FALSE), " ")</f>
        <v>3</v>
      </c>
      <c r="G293" s="21">
        <f>IFERROR(VLOOKUP(Health!$C293, 'All Indicators - Breakdown'!$C:$GQ, G$1, FALSE), " ")</f>
        <v>1</v>
      </c>
      <c r="H293" s="21">
        <f>IFERROR(VLOOKUP(Health!$C293, 'All Indicators - Breakdown'!$C:$GQ, H$1, FALSE), " ")</f>
        <v>1</v>
      </c>
      <c r="I293" s="21">
        <f>IFERROR(VLOOKUP(Health!$C293, 'All Indicators - Breakdown'!$C:$GQ, I$1, FALSE), " ")</f>
        <v>2</v>
      </c>
      <c r="J293" s="21">
        <f>IFERROR(VLOOKUP(Health!$C293, 'All Indicators - Breakdown'!$C:$GQ, J$1, FALSE), " ")</f>
        <v>4</v>
      </c>
      <c r="K293" s="21">
        <f>IFERROR(VLOOKUP(Health!$C293, 'All Indicators - Breakdown'!$C:$GQ, K$1, FALSE), " ")</f>
        <v>3</v>
      </c>
      <c r="L293" s="21">
        <f>IFERROR(VLOOKUP(Health!$C293, 'All Indicators - Breakdown'!$C:$GQ, L$1, FALSE), " ")</f>
        <v>2</v>
      </c>
      <c r="M293" s="21">
        <f>IFERROR(VLOOKUP($C293, 'All Indicators - Breakdown'!$C:$HE, M$1, FALSE), " ")</f>
        <v>4</v>
      </c>
      <c r="N293" s="21">
        <f>IFERROR(VLOOKUP($C293, 'All Indicators - Breakdown'!$C:$IU, N$1, FALSE), " ")</f>
        <v>1</v>
      </c>
      <c r="O293" s="21">
        <f t="shared" si="43"/>
        <v>4</v>
      </c>
      <c r="P293" s="21">
        <f t="shared" si="43"/>
        <v>4</v>
      </c>
      <c r="Q293" s="21">
        <f t="shared" si="43"/>
        <v>3</v>
      </c>
      <c r="R293" s="21">
        <f t="shared" si="43"/>
        <v>3</v>
      </c>
      <c r="S293" s="21">
        <f t="shared" si="43"/>
        <v>2</v>
      </c>
      <c r="T293" s="21">
        <f t="shared" si="43"/>
        <v>2</v>
      </c>
      <c r="U293" s="21">
        <f t="shared" si="43"/>
        <v>1</v>
      </c>
      <c r="V293" s="21">
        <f t="shared" si="43"/>
        <v>1</v>
      </c>
      <c r="W293" s="21">
        <f t="shared" si="40"/>
        <v>1</v>
      </c>
    </row>
    <row r="294" spans="1:23" ht="16.3" thickTop="1" thickBot="1" x14ac:dyDescent="0.3">
      <c r="A294" s="20" t="s">
        <v>738</v>
      </c>
      <c r="B294" s="20" t="s">
        <v>739</v>
      </c>
      <c r="C294" s="20" t="s">
        <v>740</v>
      </c>
      <c r="D294" s="10">
        <f t="shared" si="39"/>
        <v>3</v>
      </c>
      <c r="E294" s="35">
        <f t="shared" si="38"/>
        <v>3</v>
      </c>
      <c r="F294" s="21">
        <f>IFERROR(VLOOKUP(Health!$C294, 'All Indicators - Breakdown'!$C:$GQ, F$1, FALSE), " ")</f>
        <v>3</v>
      </c>
      <c r="G294" s="21">
        <f>IFERROR(VLOOKUP(Health!$C294, 'All Indicators - Breakdown'!$C:$GQ, G$1, FALSE), " ")</f>
        <v>2</v>
      </c>
      <c r="H294" s="21">
        <f>IFERROR(VLOOKUP(Health!$C294, 'All Indicators - Breakdown'!$C:$GQ, H$1, FALSE), " ")</f>
        <v>1</v>
      </c>
      <c r="I294" s="21">
        <f>IFERROR(VLOOKUP(Health!$C294, 'All Indicators - Breakdown'!$C:$GQ, I$1, FALSE), " ")</f>
        <v>2</v>
      </c>
      <c r="J294" s="21">
        <f>IFERROR(VLOOKUP(Health!$C294, 'All Indicators - Breakdown'!$C:$GQ, J$1, FALSE), " ")</f>
        <v>4</v>
      </c>
      <c r="K294" s="21">
        <f>IFERROR(VLOOKUP(Health!$C294, 'All Indicators - Breakdown'!$C:$GQ, K$1, FALSE), " ")</f>
        <v>3</v>
      </c>
      <c r="L294" s="21">
        <f>IFERROR(VLOOKUP(Health!$C294, 'All Indicators - Breakdown'!$C:$GQ, L$1, FALSE), " ")</f>
        <v>1</v>
      </c>
      <c r="M294" s="21">
        <f>IFERROR(VLOOKUP($C294, 'All Indicators - Breakdown'!$C:$HE, M$1, FALSE), " ")</f>
        <v>2</v>
      </c>
      <c r="N294" s="21">
        <f>IFERROR(VLOOKUP($C294, 'All Indicators - Breakdown'!$C:$IU, N$1, FALSE), " ")</f>
        <v>1</v>
      </c>
      <c r="O294" s="21">
        <f t="shared" ref="O294:V303" si="44">LARGE($F294:$N294,O$1)</f>
        <v>4</v>
      </c>
      <c r="P294" s="21">
        <f t="shared" si="44"/>
        <v>3</v>
      </c>
      <c r="Q294" s="21">
        <f t="shared" si="44"/>
        <v>3</v>
      </c>
      <c r="R294" s="21">
        <f t="shared" si="44"/>
        <v>2</v>
      </c>
      <c r="S294" s="21">
        <f t="shared" si="44"/>
        <v>2</v>
      </c>
      <c r="T294" s="21">
        <f t="shared" si="44"/>
        <v>2</v>
      </c>
      <c r="U294" s="21">
        <f t="shared" si="44"/>
        <v>1</v>
      </c>
      <c r="V294" s="21">
        <f t="shared" si="44"/>
        <v>1</v>
      </c>
      <c r="W294" s="21">
        <f t="shared" si="40"/>
        <v>1</v>
      </c>
    </row>
    <row r="295" spans="1:23" ht="16.3" thickTop="1" thickBot="1" x14ac:dyDescent="0.3">
      <c r="A295" s="20" t="s">
        <v>738</v>
      </c>
      <c r="B295" s="20" t="s">
        <v>741</v>
      </c>
      <c r="C295" s="20" t="s">
        <v>742</v>
      </c>
      <c r="D295" s="10">
        <f t="shared" si="39"/>
        <v>3</v>
      </c>
      <c r="E295" s="35">
        <f t="shared" si="38"/>
        <v>3</v>
      </c>
      <c r="F295" s="21">
        <f>IFERROR(VLOOKUP(Health!$C295, 'All Indicators - Breakdown'!$C:$GQ, F$1, FALSE), " ")</f>
        <v>3</v>
      </c>
      <c r="G295" s="21">
        <f>IFERROR(VLOOKUP(Health!$C295, 'All Indicators - Breakdown'!$C:$GQ, G$1, FALSE), " ")</f>
        <v>2</v>
      </c>
      <c r="H295" s="21">
        <f>IFERROR(VLOOKUP(Health!$C295, 'All Indicators - Breakdown'!$C:$GQ, H$1, FALSE), " ")</f>
        <v>2</v>
      </c>
      <c r="I295" s="21">
        <f>IFERROR(VLOOKUP(Health!$C295, 'All Indicators - Breakdown'!$C:$GQ, I$1, FALSE), " ")</f>
        <v>2</v>
      </c>
      <c r="J295" s="21">
        <f>IFERROR(VLOOKUP(Health!$C295, 'All Indicators - Breakdown'!$C:$GQ, J$1, FALSE), " ")</f>
        <v>3</v>
      </c>
      <c r="K295" s="21">
        <f>IFERROR(VLOOKUP(Health!$C295, 'All Indicators - Breakdown'!$C:$GQ, K$1, FALSE), " ")</f>
        <v>3</v>
      </c>
      <c r="L295" s="21">
        <f>IFERROR(VLOOKUP(Health!$C295, 'All Indicators - Breakdown'!$C:$GQ, L$1, FALSE), " ")</f>
        <v>1</v>
      </c>
      <c r="M295" s="21">
        <f>IFERROR(VLOOKUP($C295, 'All Indicators - Breakdown'!$C:$HE, M$1, FALSE), " ")</f>
        <v>3</v>
      </c>
      <c r="N295" s="21">
        <f>IFERROR(VLOOKUP($C295, 'All Indicators - Breakdown'!$C:$IU, N$1, FALSE), " ")</f>
        <v>1</v>
      </c>
      <c r="O295" s="21">
        <f t="shared" si="44"/>
        <v>3</v>
      </c>
      <c r="P295" s="21">
        <f t="shared" si="44"/>
        <v>3</v>
      </c>
      <c r="Q295" s="21">
        <f t="shared" si="44"/>
        <v>3</v>
      </c>
      <c r="R295" s="21">
        <f t="shared" si="44"/>
        <v>3</v>
      </c>
      <c r="S295" s="21">
        <f t="shared" si="44"/>
        <v>2</v>
      </c>
      <c r="T295" s="21">
        <f t="shared" si="44"/>
        <v>2</v>
      </c>
      <c r="U295" s="21">
        <f t="shared" si="44"/>
        <v>2</v>
      </c>
      <c r="V295" s="21">
        <f t="shared" si="44"/>
        <v>1</v>
      </c>
      <c r="W295" s="21">
        <f t="shared" si="40"/>
        <v>1</v>
      </c>
    </row>
    <row r="296" spans="1:23" ht="16.3" thickTop="1" thickBot="1" x14ac:dyDescent="0.3">
      <c r="A296" s="20" t="s">
        <v>738</v>
      </c>
      <c r="B296" s="20" t="s">
        <v>743</v>
      </c>
      <c r="C296" s="20" t="s">
        <v>744</v>
      </c>
      <c r="D296" s="10">
        <f t="shared" si="39"/>
        <v>3</v>
      </c>
      <c r="E296" s="35">
        <f t="shared" si="38"/>
        <v>2.8</v>
      </c>
      <c r="F296" s="21">
        <f>IFERROR(VLOOKUP(Health!$C296, 'All Indicators - Breakdown'!$C:$GQ, F$1, FALSE), " ")</f>
        <v>3</v>
      </c>
      <c r="G296" s="21">
        <f>IFERROR(VLOOKUP(Health!$C296, 'All Indicators - Breakdown'!$C:$GQ, G$1, FALSE), " ")</f>
        <v>2</v>
      </c>
      <c r="H296" s="21">
        <f>IFERROR(VLOOKUP(Health!$C296, 'All Indicators - Breakdown'!$C:$GQ, H$1, FALSE), " ")</f>
        <v>1</v>
      </c>
      <c r="I296" s="21">
        <f>IFERROR(VLOOKUP(Health!$C296, 'All Indicators - Breakdown'!$C:$GQ, I$1, FALSE), " ")</f>
        <v>2</v>
      </c>
      <c r="J296" s="21">
        <f>IFERROR(VLOOKUP(Health!$C296, 'All Indicators - Breakdown'!$C:$GQ, J$1, FALSE), " ")</f>
        <v>2</v>
      </c>
      <c r="K296" s="21">
        <f>IFERROR(VLOOKUP(Health!$C296, 'All Indicators - Breakdown'!$C:$GQ, K$1, FALSE), " ")</f>
        <v>3</v>
      </c>
      <c r="L296" s="21">
        <f>IFERROR(VLOOKUP(Health!$C296, 'All Indicators - Breakdown'!$C:$GQ, L$1, FALSE), " ")</f>
        <v>1</v>
      </c>
      <c r="M296" s="21">
        <f>IFERROR(VLOOKUP($C296, 'All Indicators - Breakdown'!$C:$HE, M$1, FALSE), " ")</f>
        <v>3</v>
      </c>
      <c r="N296" s="21">
        <f>IFERROR(VLOOKUP($C296, 'All Indicators - Breakdown'!$C:$IU, N$1, FALSE), " ")</f>
        <v>1</v>
      </c>
      <c r="O296" s="21">
        <f t="shared" si="44"/>
        <v>3</v>
      </c>
      <c r="P296" s="21">
        <f t="shared" si="44"/>
        <v>3</v>
      </c>
      <c r="Q296" s="21">
        <f t="shared" si="44"/>
        <v>3</v>
      </c>
      <c r="R296" s="21">
        <f t="shared" si="44"/>
        <v>2</v>
      </c>
      <c r="S296" s="21">
        <f t="shared" si="44"/>
        <v>2</v>
      </c>
      <c r="T296" s="21">
        <f t="shared" si="44"/>
        <v>2</v>
      </c>
      <c r="U296" s="21">
        <f t="shared" si="44"/>
        <v>1</v>
      </c>
      <c r="V296" s="21">
        <f t="shared" si="44"/>
        <v>1</v>
      </c>
      <c r="W296" s="21">
        <f t="shared" si="40"/>
        <v>1</v>
      </c>
    </row>
    <row r="297" spans="1:23" ht="16.3" thickTop="1" thickBot="1" x14ac:dyDescent="0.3">
      <c r="A297" s="20" t="s">
        <v>738</v>
      </c>
      <c r="B297" s="20" t="s">
        <v>745</v>
      </c>
      <c r="C297" s="20" t="s">
        <v>746</v>
      </c>
      <c r="D297" s="10">
        <f t="shared" si="39"/>
        <v>3</v>
      </c>
      <c r="E297" s="35">
        <f t="shared" si="38"/>
        <v>2.5</v>
      </c>
      <c r="F297" s="21">
        <f>IFERROR(VLOOKUP(Health!$C297, 'All Indicators - Breakdown'!$C:$GQ, F$1, FALSE), " ")</f>
        <v>2</v>
      </c>
      <c r="G297" s="21">
        <f>IFERROR(VLOOKUP(Health!$C297, 'All Indicators - Breakdown'!$C:$GQ, G$1, FALSE), " ")</f>
        <v>1</v>
      </c>
      <c r="H297" s="21">
        <f>IFERROR(VLOOKUP(Health!$C297, 'All Indicators - Breakdown'!$C:$GQ, H$1, FALSE), " ")</f>
        <v>2</v>
      </c>
      <c r="I297" s="21">
        <f>IFERROR(VLOOKUP(Health!$C297, 'All Indicators - Breakdown'!$C:$GQ, I$1, FALSE), " ")</f>
        <v>2</v>
      </c>
      <c r="J297" s="21">
        <f>IFERROR(VLOOKUP(Health!$C297, 'All Indicators - Breakdown'!$C:$GQ, J$1, FALSE), " ")</f>
        <v>3</v>
      </c>
      <c r="K297" s="21">
        <f>IFERROR(VLOOKUP(Health!$C297, 'All Indicators - Breakdown'!$C:$GQ, K$1, FALSE), " ")</f>
        <v>1</v>
      </c>
      <c r="L297" s="21">
        <f>IFERROR(VLOOKUP(Health!$C297, 'All Indicators - Breakdown'!$C:$GQ, L$1, FALSE), " ")</f>
        <v>1</v>
      </c>
      <c r="M297" s="21">
        <f>IFERROR(VLOOKUP($C297, 'All Indicators - Breakdown'!$C:$HE, M$1, FALSE), " ")</f>
        <v>3</v>
      </c>
      <c r="N297" s="21">
        <f>IFERROR(VLOOKUP($C297, 'All Indicators - Breakdown'!$C:$IU, N$1, FALSE), " ")</f>
        <v>1</v>
      </c>
      <c r="O297" s="21">
        <f t="shared" si="44"/>
        <v>3</v>
      </c>
      <c r="P297" s="21">
        <f t="shared" si="44"/>
        <v>3</v>
      </c>
      <c r="Q297" s="21">
        <f t="shared" si="44"/>
        <v>2</v>
      </c>
      <c r="R297" s="21">
        <f t="shared" si="44"/>
        <v>2</v>
      </c>
      <c r="S297" s="21">
        <f t="shared" si="44"/>
        <v>2</v>
      </c>
      <c r="T297" s="21">
        <f t="shared" si="44"/>
        <v>1</v>
      </c>
      <c r="U297" s="21">
        <f t="shared" si="44"/>
        <v>1</v>
      </c>
      <c r="V297" s="21">
        <f t="shared" si="44"/>
        <v>1</v>
      </c>
      <c r="W297" s="21">
        <f t="shared" si="40"/>
        <v>1</v>
      </c>
    </row>
    <row r="298" spans="1:23" ht="16.3" thickTop="1" thickBot="1" x14ac:dyDescent="0.3">
      <c r="A298" s="20" t="s">
        <v>738</v>
      </c>
      <c r="B298" s="20" t="s">
        <v>747</v>
      </c>
      <c r="C298" s="20" t="s">
        <v>748</v>
      </c>
      <c r="D298" s="10">
        <f t="shared" si="39"/>
        <v>3</v>
      </c>
      <c r="E298" s="35">
        <f t="shared" si="38"/>
        <v>3</v>
      </c>
      <c r="F298" s="21">
        <f>IFERROR(VLOOKUP(Health!$C298, 'All Indicators - Breakdown'!$C:$GQ, F$1, FALSE), " ")</f>
        <v>2</v>
      </c>
      <c r="G298" s="21">
        <f>IFERROR(VLOOKUP(Health!$C298, 'All Indicators - Breakdown'!$C:$GQ, G$1, FALSE), " ")</f>
        <v>2</v>
      </c>
      <c r="H298" s="21">
        <f>IFERROR(VLOOKUP(Health!$C298, 'All Indicators - Breakdown'!$C:$GQ, H$1, FALSE), " ")</f>
        <v>1</v>
      </c>
      <c r="I298" s="21">
        <f>IFERROR(VLOOKUP(Health!$C298, 'All Indicators - Breakdown'!$C:$GQ, I$1, FALSE), " ")</f>
        <v>2</v>
      </c>
      <c r="J298" s="21">
        <f>IFERROR(VLOOKUP(Health!$C298, 'All Indicators - Breakdown'!$C:$GQ, J$1, FALSE), " ")</f>
        <v>4</v>
      </c>
      <c r="K298" s="21">
        <f>IFERROR(VLOOKUP(Health!$C298, 'All Indicators - Breakdown'!$C:$GQ, K$1, FALSE), " ")</f>
        <v>3</v>
      </c>
      <c r="L298" s="21">
        <f>IFERROR(VLOOKUP(Health!$C298, 'All Indicators - Breakdown'!$C:$GQ, L$1, FALSE), " ")</f>
        <v>1</v>
      </c>
      <c r="M298" s="21">
        <f>IFERROR(VLOOKUP($C298, 'All Indicators - Breakdown'!$C:$HE, M$1, FALSE), " ")</f>
        <v>3</v>
      </c>
      <c r="N298" s="21">
        <f>IFERROR(VLOOKUP($C298, 'All Indicators - Breakdown'!$C:$IU, N$1, FALSE), " ")</f>
        <v>1</v>
      </c>
      <c r="O298" s="21">
        <f t="shared" si="44"/>
        <v>4</v>
      </c>
      <c r="P298" s="21">
        <f t="shared" si="44"/>
        <v>3</v>
      </c>
      <c r="Q298" s="21">
        <f t="shared" si="44"/>
        <v>3</v>
      </c>
      <c r="R298" s="21">
        <f t="shared" si="44"/>
        <v>2</v>
      </c>
      <c r="S298" s="21">
        <f t="shared" si="44"/>
        <v>2</v>
      </c>
      <c r="T298" s="21">
        <f t="shared" si="44"/>
        <v>2</v>
      </c>
      <c r="U298" s="21">
        <f t="shared" si="44"/>
        <v>1</v>
      </c>
      <c r="V298" s="21">
        <f t="shared" si="44"/>
        <v>1</v>
      </c>
      <c r="W298" s="21">
        <f t="shared" si="40"/>
        <v>1</v>
      </c>
    </row>
    <row r="299" spans="1:23" ht="16.3" thickTop="1" thickBot="1" x14ac:dyDescent="0.3">
      <c r="A299" s="20" t="s">
        <v>738</v>
      </c>
      <c r="B299" s="20" t="s">
        <v>749</v>
      </c>
      <c r="C299" s="20" t="s">
        <v>750</v>
      </c>
      <c r="D299" s="10">
        <f t="shared" si="39"/>
        <v>3</v>
      </c>
      <c r="E299" s="35">
        <f t="shared" si="38"/>
        <v>3</v>
      </c>
      <c r="F299" s="21">
        <f>IFERROR(VLOOKUP(Health!$C299, 'All Indicators - Breakdown'!$C:$GQ, F$1, FALSE), " ")</f>
        <v>2</v>
      </c>
      <c r="G299" s="21">
        <f>IFERROR(VLOOKUP(Health!$C299, 'All Indicators - Breakdown'!$C:$GQ, G$1, FALSE), " ")</f>
        <v>2</v>
      </c>
      <c r="H299" s="21">
        <f>IFERROR(VLOOKUP(Health!$C299, 'All Indicators - Breakdown'!$C:$GQ, H$1, FALSE), " ")</f>
        <v>1</v>
      </c>
      <c r="I299" s="21">
        <f>IFERROR(VLOOKUP(Health!$C299, 'All Indicators - Breakdown'!$C:$GQ, I$1, FALSE), " ")</f>
        <v>2</v>
      </c>
      <c r="J299" s="21">
        <f>IFERROR(VLOOKUP(Health!$C299, 'All Indicators - Breakdown'!$C:$GQ, J$1, FALSE), " ")</f>
        <v>4</v>
      </c>
      <c r="K299" s="21">
        <f>IFERROR(VLOOKUP(Health!$C299, 'All Indicators - Breakdown'!$C:$GQ, K$1, FALSE), " ")</f>
        <v>3</v>
      </c>
      <c r="L299" s="21">
        <f>IFERROR(VLOOKUP(Health!$C299, 'All Indicators - Breakdown'!$C:$GQ, L$1, FALSE), " ")</f>
        <v>1</v>
      </c>
      <c r="M299" s="21">
        <f>IFERROR(VLOOKUP($C299, 'All Indicators - Breakdown'!$C:$HE, M$1, FALSE), " ")</f>
        <v>3</v>
      </c>
      <c r="N299" s="21">
        <f>IFERROR(VLOOKUP($C299, 'All Indicators - Breakdown'!$C:$IU, N$1, FALSE), " ")</f>
        <v>1</v>
      </c>
      <c r="O299" s="21">
        <f t="shared" si="44"/>
        <v>4</v>
      </c>
      <c r="P299" s="21">
        <f t="shared" si="44"/>
        <v>3</v>
      </c>
      <c r="Q299" s="21">
        <f t="shared" si="44"/>
        <v>3</v>
      </c>
      <c r="R299" s="21">
        <f t="shared" si="44"/>
        <v>2</v>
      </c>
      <c r="S299" s="21">
        <f t="shared" si="44"/>
        <v>2</v>
      </c>
      <c r="T299" s="21">
        <f t="shared" si="44"/>
        <v>2</v>
      </c>
      <c r="U299" s="21">
        <f t="shared" si="44"/>
        <v>1</v>
      </c>
      <c r="V299" s="21">
        <f t="shared" si="44"/>
        <v>1</v>
      </c>
      <c r="W299" s="21">
        <f t="shared" si="40"/>
        <v>1</v>
      </c>
    </row>
    <row r="300" spans="1:23" ht="16.3" thickTop="1" thickBot="1" x14ac:dyDescent="0.3">
      <c r="A300" s="20" t="s">
        <v>738</v>
      </c>
      <c r="B300" s="20" t="s">
        <v>751</v>
      </c>
      <c r="C300" s="20" t="s">
        <v>752</v>
      </c>
      <c r="D300" s="10">
        <f t="shared" si="39"/>
        <v>3</v>
      </c>
      <c r="E300" s="35">
        <f t="shared" si="38"/>
        <v>2.8</v>
      </c>
      <c r="F300" s="21">
        <f>IFERROR(VLOOKUP(Health!$C300, 'All Indicators - Breakdown'!$C:$GQ, F$1, FALSE), " ")</f>
        <v>3</v>
      </c>
      <c r="G300" s="21">
        <f>IFERROR(VLOOKUP(Health!$C300, 'All Indicators - Breakdown'!$C:$GQ, G$1, FALSE), " ")</f>
        <v>2</v>
      </c>
      <c r="H300" s="21">
        <f>IFERROR(VLOOKUP(Health!$C300, 'All Indicators - Breakdown'!$C:$GQ, H$1, FALSE), " ")</f>
        <v>1</v>
      </c>
      <c r="I300" s="21">
        <f>IFERROR(VLOOKUP(Health!$C300, 'All Indicators - Breakdown'!$C:$GQ, I$1, FALSE), " ")</f>
        <v>2</v>
      </c>
      <c r="J300" s="21">
        <f>IFERROR(VLOOKUP(Health!$C300, 'All Indicators - Breakdown'!$C:$GQ, J$1, FALSE), " ")</f>
        <v>2</v>
      </c>
      <c r="K300" s="21">
        <f>IFERROR(VLOOKUP(Health!$C300, 'All Indicators - Breakdown'!$C:$GQ, K$1, FALSE), " ")</f>
        <v>3</v>
      </c>
      <c r="L300" s="21">
        <f>IFERROR(VLOOKUP(Health!$C300, 'All Indicators - Breakdown'!$C:$GQ, L$1, FALSE), " ")</f>
        <v>1</v>
      </c>
      <c r="M300" s="21">
        <f>IFERROR(VLOOKUP($C300, 'All Indicators - Breakdown'!$C:$HE, M$1, FALSE), " ")</f>
        <v>3</v>
      </c>
      <c r="N300" s="21">
        <f>IFERROR(VLOOKUP($C300, 'All Indicators - Breakdown'!$C:$IU, N$1, FALSE), " ")</f>
        <v>1</v>
      </c>
      <c r="O300" s="21">
        <f t="shared" si="44"/>
        <v>3</v>
      </c>
      <c r="P300" s="21">
        <f t="shared" si="44"/>
        <v>3</v>
      </c>
      <c r="Q300" s="21">
        <f t="shared" si="44"/>
        <v>3</v>
      </c>
      <c r="R300" s="21">
        <f t="shared" si="44"/>
        <v>2</v>
      </c>
      <c r="S300" s="21">
        <f t="shared" si="44"/>
        <v>2</v>
      </c>
      <c r="T300" s="21">
        <f t="shared" si="44"/>
        <v>2</v>
      </c>
      <c r="U300" s="21">
        <f t="shared" si="44"/>
        <v>1</v>
      </c>
      <c r="V300" s="21">
        <f t="shared" si="44"/>
        <v>1</v>
      </c>
      <c r="W300" s="21">
        <f t="shared" si="40"/>
        <v>1</v>
      </c>
    </row>
    <row r="301" spans="1:23" ht="16.3" thickTop="1" thickBot="1" x14ac:dyDescent="0.3">
      <c r="A301" s="20" t="s">
        <v>753</v>
      </c>
      <c r="B301" s="20" t="s">
        <v>754</v>
      </c>
      <c r="C301" s="20" t="s">
        <v>755</v>
      </c>
      <c r="D301" s="10">
        <f t="shared" si="39"/>
        <v>3</v>
      </c>
      <c r="E301" s="35">
        <f t="shared" si="38"/>
        <v>2.5</v>
      </c>
      <c r="F301" s="21">
        <f>IFERROR(VLOOKUP(Health!$C301, 'All Indicators - Breakdown'!$C:$GQ, F$1, FALSE), " ")</f>
        <v>2</v>
      </c>
      <c r="G301" s="21">
        <f>IFERROR(VLOOKUP(Health!$C301, 'All Indicators - Breakdown'!$C:$GQ, G$1, FALSE), " ")</f>
        <v>2</v>
      </c>
      <c r="H301" s="21">
        <f>IFERROR(VLOOKUP(Health!$C301, 'All Indicators - Breakdown'!$C:$GQ, H$1, FALSE), " ")</f>
        <v>1</v>
      </c>
      <c r="I301" s="21">
        <f>IFERROR(VLOOKUP(Health!$C301, 'All Indicators - Breakdown'!$C:$GQ, I$1, FALSE), " ")</f>
        <v>2</v>
      </c>
      <c r="J301" s="21">
        <f>IFERROR(VLOOKUP(Health!$C301, 'All Indicators - Breakdown'!$C:$GQ, J$1, FALSE), " ")</f>
        <v>4</v>
      </c>
      <c r="K301" s="21">
        <f>IFERROR(VLOOKUP(Health!$C301, 'All Indicators - Breakdown'!$C:$GQ, K$1, FALSE), " ")</f>
        <v>1</v>
      </c>
      <c r="L301" s="21">
        <f>IFERROR(VLOOKUP(Health!$C301, 'All Indicators - Breakdown'!$C:$GQ, L$1, FALSE), " ")</f>
        <v>1</v>
      </c>
      <c r="M301" s="21">
        <f>IFERROR(VLOOKUP($C301, 'All Indicators - Breakdown'!$C:$HE, M$1, FALSE), " ")</f>
        <v>2</v>
      </c>
      <c r="N301" s="21">
        <f>IFERROR(VLOOKUP($C301, 'All Indicators - Breakdown'!$C:$IU, N$1, FALSE), " ")</f>
        <v>1</v>
      </c>
      <c r="O301" s="21">
        <f t="shared" si="44"/>
        <v>4</v>
      </c>
      <c r="P301" s="21">
        <f t="shared" si="44"/>
        <v>2</v>
      </c>
      <c r="Q301" s="21">
        <f t="shared" si="44"/>
        <v>2</v>
      </c>
      <c r="R301" s="21">
        <f t="shared" si="44"/>
        <v>2</v>
      </c>
      <c r="S301" s="21">
        <f t="shared" si="44"/>
        <v>2</v>
      </c>
      <c r="T301" s="21">
        <f t="shared" si="44"/>
        <v>1</v>
      </c>
      <c r="U301" s="21">
        <f t="shared" si="44"/>
        <v>1</v>
      </c>
      <c r="V301" s="21">
        <f t="shared" si="44"/>
        <v>1</v>
      </c>
      <c r="W301" s="21">
        <f t="shared" si="40"/>
        <v>1</v>
      </c>
    </row>
    <row r="302" spans="1:23" ht="16.3" thickTop="1" thickBot="1" x14ac:dyDescent="0.3">
      <c r="A302" s="20" t="s">
        <v>753</v>
      </c>
      <c r="B302" s="20" t="s">
        <v>756</v>
      </c>
      <c r="C302" s="20" t="s">
        <v>757</v>
      </c>
      <c r="D302" s="10">
        <f t="shared" si="39"/>
        <v>3</v>
      </c>
      <c r="E302" s="35">
        <f t="shared" si="38"/>
        <v>3</v>
      </c>
      <c r="F302" s="21">
        <f>IFERROR(VLOOKUP(Health!$C302, 'All Indicators - Breakdown'!$C:$GQ, F$1, FALSE), " ")</f>
        <v>2</v>
      </c>
      <c r="G302" s="21">
        <f>IFERROR(VLOOKUP(Health!$C302, 'All Indicators - Breakdown'!$C:$GQ, G$1, FALSE), " ")</f>
        <v>2</v>
      </c>
      <c r="H302" s="21">
        <f>IFERROR(VLOOKUP(Health!$C302, 'All Indicators - Breakdown'!$C:$GQ, H$1, FALSE), " ")</f>
        <v>1</v>
      </c>
      <c r="I302" s="21">
        <f>IFERROR(VLOOKUP(Health!$C302, 'All Indicators - Breakdown'!$C:$GQ, I$1, FALSE), " ")</f>
        <v>2</v>
      </c>
      <c r="J302" s="21">
        <f>IFERROR(VLOOKUP(Health!$C302, 'All Indicators - Breakdown'!$C:$GQ, J$1, FALSE), " ")</f>
        <v>4</v>
      </c>
      <c r="K302" s="21">
        <f>IFERROR(VLOOKUP(Health!$C302, 'All Indicators - Breakdown'!$C:$GQ, K$1, FALSE), " ")</f>
        <v>1</v>
      </c>
      <c r="L302" s="21">
        <f>IFERROR(VLOOKUP(Health!$C302, 'All Indicators - Breakdown'!$C:$GQ, L$1, FALSE), " ")</f>
        <v>1</v>
      </c>
      <c r="M302" s="21">
        <f>IFERROR(VLOOKUP($C302, 'All Indicators - Breakdown'!$C:$HE, M$1, FALSE), " ")</f>
        <v>4</v>
      </c>
      <c r="N302" s="21">
        <f>IFERROR(VLOOKUP($C302, 'All Indicators - Breakdown'!$C:$IU, N$1, FALSE), " ")</f>
        <v>1</v>
      </c>
      <c r="O302" s="21">
        <f t="shared" si="44"/>
        <v>4</v>
      </c>
      <c r="P302" s="21">
        <f t="shared" si="44"/>
        <v>4</v>
      </c>
      <c r="Q302" s="21">
        <f t="shared" si="44"/>
        <v>2</v>
      </c>
      <c r="R302" s="21">
        <f t="shared" si="44"/>
        <v>2</v>
      </c>
      <c r="S302" s="21">
        <f t="shared" si="44"/>
        <v>2</v>
      </c>
      <c r="T302" s="21">
        <f t="shared" si="44"/>
        <v>1</v>
      </c>
      <c r="U302" s="21">
        <f t="shared" si="44"/>
        <v>1</v>
      </c>
      <c r="V302" s="21">
        <f t="shared" si="44"/>
        <v>1</v>
      </c>
      <c r="W302" s="21">
        <f t="shared" si="40"/>
        <v>1</v>
      </c>
    </row>
    <row r="303" spans="1:23" ht="16.3" thickTop="1" thickBot="1" x14ac:dyDescent="0.3">
      <c r="A303" s="20" t="s">
        <v>753</v>
      </c>
      <c r="B303" s="20" t="s">
        <v>758</v>
      </c>
      <c r="C303" s="20" t="s">
        <v>759</v>
      </c>
      <c r="D303" s="10">
        <f t="shared" si="39"/>
        <v>4</v>
      </c>
      <c r="E303" s="35">
        <f t="shared" si="38"/>
        <v>3.5</v>
      </c>
      <c r="F303" s="21">
        <f>IFERROR(VLOOKUP(Health!$C303, 'All Indicators - Breakdown'!$C:$GQ, F$1, FALSE), " ")</f>
        <v>3</v>
      </c>
      <c r="G303" s="21">
        <f>IFERROR(VLOOKUP(Health!$C303, 'All Indicators - Breakdown'!$C:$GQ, G$1, FALSE), " ")</f>
        <v>2</v>
      </c>
      <c r="H303" s="21">
        <f>IFERROR(VLOOKUP(Health!$C303, 'All Indicators - Breakdown'!$C:$GQ, H$1, FALSE), " ")</f>
        <v>2</v>
      </c>
      <c r="I303" s="21">
        <f>IFERROR(VLOOKUP(Health!$C303, 'All Indicators - Breakdown'!$C:$GQ, I$1, FALSE), " ")</f>
        <v>2</v>
      </c>
      <c r="J303" s="21">
        <f>IFERROR(VLOOKUP(Health!$C303, 'All Indicators - Breakdown'!$C:$GQ, J$1, FALSE), " ")</f>
        <v>4</v>
      </c>
      <c r="K303" s="21">
        <f>IFERROR(VLOOKUP(Health!$C303, 'All Indicators - Breakdown'!$C:$GQ, K$1, FALSE), " ")</f>
        <v>3</v>
      </c>
      <c r="L303" s="21">
        <f>IFERROR(VLOOKUP(Health!$C303, 'All Indicators - Breakdown'!$C:$GQ, L$1, FALSE), " ")</f>
        <v>1</v>
      </c>
      <c r="M303" s="21">
        <f>IFERROR(VLOOKUP($C303, 'All Indicators - Breakdown'!$C:$HE, M$1, FALSE), " ")</f>
        <v>4</v>
      </c>
      <c r="N303" s="21">
        <f>IFERROR(VLOOKUP($C303, 'All Indicators - Breakdown'!$C:$IU, N$1, FALSE), " ")</f>
        <v>1</v>
      </c>
      <c r="O303" s="21">
        <f t="shared" si="44"/>
        <v>4</v>
      </c>
      <c r="P303" s="21">
        <f t="shared" si="44"/>
        <v>4</v>
      </c>
      <c r="Q303" s="21">
        <f t="shared" si="44"/>
        <v>3</v>
      </c>
      <c r="R303" s="21">
        <f t="shared" si="44"/>
        <v>3</v>
      </c>
      <c r="S303" s="21">
        <f t="shared" si="44"/>
        <v>2</v>
      </c>
      <c r="T303" s="21">
        <f t="shared" si="44"/>
        <v>2</v>
      </c>
      <c r="U303" s="21">
        <f t="shared" si="44"/>
        <v>2</v>
      </c>
      <c r="V303" s="21">
        <f t="shared" si="44"/>
        <v>1</v>
      </c>
      <c r="W303" s="21">
        <f t="shared" si="40"/>
        <v>1</v>
      </c>
    </row>
    <row r="304" spans="1:23" ht="16.3" thickTop="1" thickBot="1" x14ac:dyDescent="0.3">
      <c r="A304" s="20" t="s">
        <v>753</v>
      </c>
      <c r="B304" s="20" t="s">
        <v>760</v>
      </c>
      <c r="C304" s="20" t="s">
        <v>761</v>
      </c>
      <c r="D304" s="10">
        <f t="shared" si="39"/>
        <v>4</v>
      </c>
      <c r="E304" s="35">
        <f t="shared" si="38"/>
        <v>3.8</v>
      </c>
      <c r="F304" s="21">
        <f>IFERROR(VLOOKUP(Health!$C304, 'All Indicators - Breakdown'!$C:$GQ, F$1, FALSE), " ")</f>
        <v>3</v>
      </c>
      <c r="G304" s="21">
        <f>IFERROR(VLOOKUP(Health!$C304, 'All Indicators - Breakdown'!$C:$GQ, G$1, FALSE), " ")</f>
        <v>1</v>
      </c>
      <c r="H304" s="21">
        <f>IFERROR(VLOOKUP(Health!$C304, 'All Indicators - Breakdown'!$C:$GQ, H$1, FALSE), " ")</f>
        <v>1</v>
      </c>
      <c r="I304" s="21">
        <f>IFERROR(VLOOKUP(Health!$C304, 'All Indicators - Breakdown'!$C:$GQ, I$1, FALSE), " ")</f>
        <v>2</v>
      </c>
      <c r="J304" s="21">
        <f>IFERROR(VLOOKUP(Health!$C304, 'All Indicators - Breakdown'!$C:$GQ, J$1, FALSE), " ")</f>
        <v>5</v>
      </c>
      <c r="K304" s="21">
        <f>IFERROR(VLOOKUP(Health!$C304, 'All Indicators - Breakdown'!$C:$GQ, K$1, FALSE), " ")</f>
        <v>3</v>
      </c>
      <c r="L304" s="21">
        <f>IFERROR(VLOOKUP(Health!$C304, 'All Indicators - Breakdown'!$C:$GQ, L$1, FALSE), " ")</f>
        <v>1</v>
      </c>
      <c r="M304" s="21">
        <f>IFERROR(VLOOKUP($C304, 'All Indicators - Breakdown'!$C:$HE, M$1, FALSE), " ")</f>
        <v>4</v>
      </c>
      <c r="N304" s="21">
        <f>IFERROR(VLOOKUP($C304, 'All Indicators - Breakdown'!$C:$IU, N$1, FALSE), " ")</f>
        <v>1</v>
      </c>
      <c r="O304" s="21">
        <f t="shared" ref="O304:V313" si="45">LARGE($F304:$N304,O$1)</f>
        <v>5</v>
      </c>
      <c r="P304" s="21">
        <f t="shared" si="45"/>
        <v>4</v>
      </c>
      <c r="Q304" s="21">
        <f t="shared" si="45"/>
        <v>3</v>
      </c>
      <c r="R304" s="21">
        <f t="shared" si="45"/>
        <v>3</v>
      </c>
      <c r="S304" s="21">
        <f t="shared" si="45"/>
        <v>2</v>
      </c>
      <c r="T304" s="21">
        <f t="shared" si="45"/>
        <v>1</v>
      </c>
      <c r="U304" s="21">
        <f t="shared" si="45"/>
        <v>1</v>
      </c>
      <c r="V304" s="21">
        <f t="shared" si="45"/>
        <v>1</v>
      </c>
      <c r="W304" s="21">
        <f t="shared" si="40"/>
        <v>1</v>
      </c>
    </row>
    <row r="305" spans="1:23" ht="16.3" thickTop="1" thickBot="1" x14ac:dyDescent="0.3">
      <c r="A305" s="20" t="s">
        <v>753</v>
      </c>
      <c r="B305" s="20" t="s">
        <v>762</v>
      </c>
      <c r="C305" s="20" t="s">
        <v>763</v>
      </c>
      <c r="D305" s="10">
        <f t="shared" si="39"/>
        <v>3</v>
      </c>
      <c r="E305" s="35">
        <f t="shared" si="38"/>
        <v>3.3</v>
      </c>
      <c r="F305" s="21">
        <f>IFERROR(VLOOKUP(Health!$C305, 'All Indicators - Breakdown'!$C:$GQ, F$1, FALSE), " ")</f>
        <v>3</v>
      </c>
      <c r="G305" s="21">
        <f>IFERROR(VLOOKUP(Health!$C305, 'All Indicators - Breakdown'!$C:$GQ, G$1, FALSE), " ")</f>
        <v>2</v>
      </c>
      <c r="H305" s="21">
        <f>IFERROR(VLOOKUP(Health!$C305, 'All Indicators - Breakdown'!$C:$GQ, H$1, FALSE), " ")</f>
        <v>1</v>
      </c>
      <c r="I305" s="21">
        <f>IFERROR(VLOOKUP(Health!$C305, 'All Indicators - Breakdown'!$C:$GQ, I$1, FALSE), " ")</f>
        <v>2</v>
      </c>
      <c r="J305" s="21">
        <f>IFERROR(VLOOKUP(Health!$C305, 'All Indicators - Breakdown'!$C:$GQ, J$1, FALSE), " ")</f>
        <v>3</v>
      </c>
      <c r="K305" s="21">
        <f>IFERROR(VLOOKUP(Health!$C305, 'All Indicators - Breakdown'!$C:$GQ, K$1, FALSE), " ")</f>
        <v>3</v>
      </c>
      <c r="L305" s="21">
        <f>IFERROR(VLOOKUP(Health!$C305, 'All Indicators - Breakdown'!$C:$GQ, L$1, FALSE), " ")</f>
        <v>1</v>
      </c>
      <c r="M305" s="21">
        <f>IFERROR(VLOOKUP($C305, 'All Indicators - Breakdown'!$C:$HE, M$1, FALSE), " ")</f>
        <v>4</v>
      </c>
      <c r="N305" s="21">
        <f>IFERROR(VLOOKUP($C305, 'All Indicators - Breakdown'!$C:$IU, N$1, FALSE), " ")</f>
        <v>1</v>
      </c>
      <c r="O305" s="21">
        <f t="shared" si="45"/>
        <v>4</v>
      </c>
      <c r="P305" s="21">
        <f t="shared" si="45"/>
        <v>3</v>
      </c>
      <c r="Q305" s="21">
        <f t="shared" si="45"/>
        <v>3</v>
      </c>
      <c r="R305" s="21">
        <f t="shared" si="45"/>
        <v>3</v>
      </c>
      <c r="S305" s="21">
        <f t="shared" si="45"/>
        <v>2</v>
      </c>
      <c r="T305" s="21">
        <f t="shared" si="45"/>
        <v>2</v>
      </c>
      <c r="U305" s="21">
        <f t="shared" si="45"/>
        <v>1</v>
      </c>
      <c r="V305" s="21">
        <f t="shared" si="45"/>
        <v>1</v>
      </c>
      <c r="W305" s="21">
        <f t="shared" si="40"/>
        <v>1</v>
      </c>
    </row>
    <row r="306" spans="1:23" ht="16.3" thickTop="1" thickBot="1" x14ac:dyDescent="0.3">
      <c r="A306" s="20" t="s">
        <v>753</v>
      </c>
      <c r="B306" s="20" t="s">
        <v>764</v>
      </c>
      <c r="C306" s="20" t="s">
        <v>765</v>
      </c>
      <c r="D306" s="10">
        <f t="shared" si="39"/>
        <v>3</v>
      </c>
      <c r="E306" s="35">
        <f t="shared" si="38"/>
        <v>2.8</v>
      </c>
      <c r="F306" s="21">
        <f>IFERROR(VLOOKUP(Health!$C306, 'All Indicators - Breakdown'!$C:$GQ, F$1, FALSE), " ")</f>
        <v>2</v>
      </c>
      <c r="G306" s="21">
        <f>IFERROR(VLOOKUP(Health!$C306, 'All Indicators - Breakdown'!$C:$GQ, G$1, FALSE), " ")</f>
        <v>3</v>
      </c>
      <c r="H306" s="21">
        <f>IFERROR(VLOOKUP(Health!$C306, 'All Indicators - Breakdown'!$C:$GQ, H$1, FALSE), " ")</f>
        <v>2</v>
      </c>
      <c r="I306" s="21">
        <f>IFERROR(VLOOKUP(Health!$C306, 'All Indicators - Breakdown'!$C:$GQ, I$1, FALSE), " ")</f>
        <v>2</v>
      </c>
      <c r="J306" s="21">
        <f>IFERROR(VLOOKUP(Health!$C306, 'All Indicators - Breakdown'!$C:$GQ, J$1, FALSE), " ")</f>
        <v>2</v>
      </c>
      <c r="K306" s="21">
        <f>IFERROR(VLOOKUP(Health!$C306, 'All Indicators - Breakdown'!$C:$GQ, K$1, FALSE), " ")</f>
        <v>1</v>
      </c>
      <c r="L306" s="21">
        <f>IFERROR(VLOOKUP(Health!$C306, 'All Indicators - Breakdown'!$C:$GQ, L$1, FALSE), " ")</f>
        <v>1</v>
      </c>
      <c r="M306" s="21">
        <f>IFERROR(VLOOKUP($C306, 'All Indicators - Breakdown'!$C:$HE, M$1, FALSE), " ")</f>
        <v>4</v>
      </c>
      <c r="N306" s="21">
        <f>IFERROR(VLOOKUP($C306, 'All Indicators - Breakdown'!$C:$IU, N$1, FALSE), " ")</f>
        <v>1</v>
      </c>
      <c r="O306" s="21">
        <f t="shared" si="45"/>
        <v>4</v>
      </c>
      <c r="P306" s="21">
        <f t="shared" si="45"/>
        <v>3</v>
      </c>
      <c r="Q306" s="21">
        <f t="shared" si="45"/>
        <v>2</v>
      </c>
      <c r="R306" s="21">
        <f t="shared" si="45"/>
        <v>2</v>
      </c>
      <c r="S306" s="21">
        <f t="shared" si="45"/>
        <v>2</v>
      </c>
      <c r="T306" s="21">
        <f t="shared" si="45"/>
        <v>2</v>
      </c>
      <c r="U306" s="21">
        <f t="shared" si="45"/>
        <v>1</v>
      </c>
      <c r="V306" s="21">
        <f t="shared" si="45"/>
        <v>1</v>
      </c>
      <c r="W306" s="21">
        <f t="shared" si="40"/>
        <v>1</v>
      </c>
    </row>
    <row r="307" spans="1:23" ht="16.3" thickTop="1" thickBot="1" x14ac:dyDescent="0.3">
      <c r="A307" s="20" t="s">
        <v>753</v>
      </c>
      <c r="B307" s="20" t="s">
        <v>766</v>
      </c>
      <c r="C307" s="20" t="s">
        <v>767</v>
      </c>
      <c r="D307" s="10">
        <f t="shared" si="39"/>
        <v>3</v>
      </c>
      <c r="E307" s="35">
        <f t="shared" si="38"/>
        <v>3</v>
      </c>
      <c r="F307" s="21">
        <f>IFERROR(VLOOKUP(Health!$C307, 'All Indicators - Breakdown'!$C:$GQ, F$1, FALSE), " ")</f>
        <v>2</v>
      </c>
      <c r="G307" s="21">
        <f>IFERROR(VLOOKUP(Health!$C307, 'All Indicators - Breakdown'!$C:$GQ, G$1, FALSE), " ")</f>
        <v>2</v>
      </c>
      <c r="H307" s="21">
        <f>IFERROR(VLOOKUP(Health!$C307, 'All Indicators - Breakdown'!$C:$GQ, H$1, FALSE), " ")</f>
        <v>1</v>
      </c>
      <c r="I307" s="21">
        <f>IFERROR(VLOOKUP(Health!$C307, 'All Indicators - Breakdown'!$C:$GQ, I$1, FALSE), " ")</f>
        <v>2</v>
      </c>
      <c r="J307" s="21">
        <f>IFERROR(VLOOKUP(Health!$C307, 'All Indicators - Breakdown'!$C:$GQ, J$1, FALSE), " ")</f>
        <v>3</v>
      </c>
      <c r="K307" s="21">
        <f>IFERROR(VLOOKUP(Health!$C307, 'All Indicators - Breakdown'!$C:$GQ, K$1, FALSE), " ")</f>
        <v>3</v>
      </c>
      <c r="L307" s="21">
        <f>IFERROR(VLOOKUP(Health!$C307, 'All Indicators - Breakdown'!$C:$GQ, L$1, FALSE), " ")</f>
        <v>1</v>
      </c>
      <c r="M307" s="21">
        <f>IFERROR(VLOOKUP($C307, 'All Indicators - Breakdown'!$C:$HE, M$1, FALSE), " ")</f>
        <v>4</v>
      </c>
      <c r="N307" s="21">
        <f>IFERROR(VLOOKUP($C307, 'All Indicators - Breakdown'!$C:$IU, N$1, FALSE), " ")</f>
        <v>1</v>
      </c>
      <c r="O307" s="21">
        <f t="shared" si="45"/>
        <v>4</v>
      </c>
      <c r="P307" s="21">
        <f t="shared" si="45"/>
        <v>3</v>
      </c>
      <c r="Q307" s="21">
        <f t="shared" si="45"/>
        <v>3</v>
      </c>
      <c r="R307" s="21">
        <f t="shared" si="45"/>
        <v>2</v>
      </c>
      <c r="S307" s="21">
        <f t="shared" si="45"/>
        <v>2</v>
      </c>
      <c r="T307" s="21">
        <f t="shared" si="45"/>
        <v>2</v>
      </c>
      <c r="U307" s="21">
        <f t="shared" si="45"/>
        <v>1</v>
      </c>
      <c r="V307" s="21">
        <f t="shared" si="45"/>
        <v>1</v>
      </c>
      <c r="W307" s="21">
        <f t="shared" si="40"/>
        <v>1</v>
      </c>
    </row>
    <row r="308" spans="1:23" ht="16.3" thickTop="1" thickBot="1" x14ac:dyDescent="0.3">
      <c r="A308" s="20" t="s">
        <v>753</v>
      </c>
      <c r="B308" s="20" t="s">
        <v>768</v>
      </c>
      <c r="C308" s="20" t="s">
        <v>769</v>
      </c>
      <c r="D308" s="10">
        <f t="shared" si="39"/>
        <v>3</v>
      </c>
      <c r="E308" s="35">
        <f t="shared" si="38"/>
        <v>3</v>
      </c>
      <c r="F308" s="21">
        <f>IFERROR(VLOOKUP(Health!$C308, 'All Indicators - Breakdown'!$C:$GQ, F$1, FALSE), " ")</f>
        <v>2</v>
      </c>
      <c r="G308" s="21">
        <f>IFERROR(VLOOKUP(Health!$C308, 'All Indicators - Breakdown'!$C:$GQ, G$1, FALSE), " ")</f>
        <v>2</v>
      </c>
      <c r="H308" s="21">
        <f>IFERROR(VLOOKUP(Health!$C308, 'All Indicators - Breakdown'!$C:$GQ, H$1, FALSE), " ")</f>
        <v>1</v>
      </c>
      <c r="I308" s="21">
        <f>IFERROR(VLOOKUP(Health!$C308, 'All Indicators - Breakdown'!$C:$GQ, I$1, FALSE), " ")</f>
        <v>2</v>
      </c>
      <c r="J308" s="21">
        <f>IFERROR(VLOOKUP(Health!$C308, 'All Indicators - Breakdown'!$C:$GQ, J$1, FALSE), " ")</f>
        <v>3</v>
      </c>
      <c r="K308" s="21">
        <f>IFERROR(VLOOKUP(Health!$C308, 'All Indicators - Breakdown'!$C:$GQ, K$1, FALSE), " ")</f>
        <v>3</v>
      </c>
      <c r="L308" s="21">
        <f>IFERROR(VLOOKUP(Health!$C308, 'All Indicators - Breakdown'!$C:$GQ, L$1, FALSE), " ")</f>
        <v>1</v>
      </c>
      <c r="M308" s="21">
        <f>IFERROR(VLOOKUP($C308, 'All Indicators - Breakdown'!$C:$HE, M$1, FALSE), " ")</f>
        <v>4</v>
      </c>
      <c r="N308" s="21">
        <f>IFERROR(VLOOKUP($C308, 'All Indicators - Breakdown'!$C:$IU, N$1, FALSE), " ")</f>
        <v>1</v>
      </c>
      <c r="O308" s="21">
        <f t="shared" si="45"/>
        <v>4</v>
      </c>
      <c r="P308" s="21">
        <f t="shared" si="45"/>
        <v>3</v>
      </c>
      <c r="Q308" s="21">
        <f t="shared" si="45"/>
        <v>3</v>
      </c>
      <c r="R308" s="21">
        <f t="shared" si="45"/>
        <v>2</v>
      </c>
      <c r="S308" s="21">
        <f t="shared" si="45"/>
        <v>2</v>
      </c>
      <c r="T308" s="21">
        <f t="shared" si="45"/>
        <v>2</v>
      </c>
      <c r="U308" s="21">
        <f t="shared" si="45"/>
        <v>1</v>
      </c>
      <c r="V308" s="21">
        <f t="shared" si="45"/>
        <v>1</v>
      </c>
      <c r="W308" s="21">
        <f t="shared" si="40"/>
        <v>1</v>
      </c>
    </row>
    <row r="309" spans="1:23" ht="16.3" thickTop="1" thickBot="1" x14ac:dyDescent="0.3">
      <c r="A309" s="20" t="s">
        <v>753</v>
      </c>
      <c r="B309" s="20" t="s">
        <v>770</v>
      </c>
      <c r="C309" s="20" t="s">
        <v>771</v>
      </c>
      <c r="D309" s="10">
        <f t="shared" si="39"/>
        <v>3</v>
      </c>
      <c r="E309" s="35">
        <f t="shared" si="38"/>
        <v>3</v>
      </c>
      <c r="F309" s="21">
        <f>IFERROR(VLOOKUP(Health!$C309, 'All Indicators - Breakdown'!$C:$GQ, F$1, FALSE), " ")</f>
        <v>2</v>
      </c>
      <c r="G309" s="21">
        <f>IFERROR(VLOOKUP(Health!$C309, 'All Indicators - Breakdown'!$C:$GQ, G$1, FALSE), " ")</f>
        <v>2</v>
      </c>
      <c r="H309" s="21">
        <f>IFERROR(VLOOKUP(Health!$C309, 'All Indicators - Breakdown'!$C:$GQ, H$1, FALSE), " ")</f>
        <v>1</v>
      </c>
      <c r="I309" s="21">
        <f>IFERROR(VLOOKUP(Health!$C309, 'All Indicators - Breakdown'!$C:$GQ, I$1, FALSE), " ")</f>
        <v>2</v>
      </c>
      <c r="J309" s="21">
        <f>IFERROR(VLOOKUP(Health!$C309, 'All Indicators - Breakdown'!$C:$GQ, J$1, FALSE), " ")</f>
        <v>3</v>
      </c>
      <c r="K309" s="21">
        <f>IFERROR(VLOOKUP(Health!$C309, 'All Indicators - Breakdown'!$C:$GQ, K$1, FALSE), " ")</f>
        <v>3</v>
      </c>
      <c r="L309" s="21">
        <f>IFERROR(VLOOKUP(Health!$C309, 'All Indicators - Breakdown'!$C:$GQ, L$1, FALSE), " ")</f>
        <v>1</v>
      </c>
      <c r="M309" s="21">
        <f>IFERROR(VLOOKUP($C309, 'All Indicators - Breakdown'!$C:$HE, M$1, FALSE), " ")</f>
        <v>4</v>
      </c>
      <c r="N309" s="21">
        <f>IFERROR(VLOOKUP($C309, 'All Indicators - Breakdown'!$C:$IU, N$1, FALSE), " ")</f>
        <v>1</v>
      </c>
      <c r="O309" s="21">
        <f t="shared" si="45"/>
        <v>4</v>
      </c>
      <c r="P309" s="21">
        <f t="shared" si="45"/>
        <v>3</v>
      </c>
      <c r="Q309" s="21">
        <f t="shared" si="45"/>
        <v>3</v>
      </c>
      <c r="R309" s="21">
        <f t="shared" si="45"/>
        <v>2</v>
      </c>
      <c r="S309" s="21">
        <f t="shared" si="45"/>
        <v>2</v>
      </c>
      <c r="T309" s="21">
        <f t="shared" si="45"/>
        <v>2</v>
      </c>
      <c r="U309" s="21">
        <f t="shared" si="45"/>
        <v>1</v>
      </c>
      <c r="V309" s="21">
        <f t="shared" si="45"/>
        <v>1</v>
      </c>
      <c r="W309" s="21">
        <f t="shared" si="40"/>
        <v>1</v>
      </c>
    </row>
    <row r="310" spans="1:23" ht="16.3" thickTop="1" thickBot="1" x14ac:dyDescent="0.3">
      <c r="A310" s="20" t="s">
        <v>753</v>
      </c>
      <c r="B310" s="20" t="s">
        <v>772</v>
      </c>
      <c r="C310" s="20" t="s">
        <v>773</v>
      </c>
      <c r="D310" s="10">
        <f t="shared" si="39"/>
        <v>4</v>
      </c>
      <c r="E310" s="35">
        <f t="shared" si="38"/>
        <v>3.5</v>
      </c>
      <c r="F310" s="21">
        <f>IFERROR(VLOOKUP(Health!$C310, 'All Indicators - Breakdown'!$C:$GQ, F$1, FALSE), " ")</f>
        <v>3</v>
      </c>
      <c r="G310" s="21">
        <f>IFERROR(VLOOKUP(Health!$C310, 'All Indicators - Breakdown'!$C:$GQ, G$1, FALSE), " ")</f>
        <v>2</v>
      </c>
      <c r="H310" s="21">
        <f>IFERROR(VLOOKUP(Health!$C310, 'All Indicators - Breakdown'!$C:$GQ, H$1, FALSE), " ")</f>
        <v>1</v>
      </c>
      <c r="I310" s="21">
        <f>IFERROR(VLOOKUP(Health!$C310, 'All Indicators - Breakdown'!$C:$GQ, I$1, FALSE), " ")</f>
        <v>2</v>
      </c>
      <c r="J310" s="21">
        <f>IFERROR(VLOOKUP(Health!$C310, 'All Indicators - Breakdown'!$C:$GQ, J$1, FALSE), " ")</f>
        <v>4</v>
      </c>
      <c r="K310" s="21">
        <f>IFERROR(VLOOKUP(Health!$C310, 'All Indicators - Breakdown'!$C:$GQ, K$1, FALSE), " ")</f>
        <v>3</v>
      </c>
      <c r="L310" s="21">
        <f>IFERROR(VLOOKUP(Health!$C310, 'All Indicators - Breakdown'!$C:$GQ, L$1, FALSE), " ")</f>
        <v>1</v>
      </c>
      <c r="M310" s="21">
        <f>IFERROR(VLOOKUP($C310, 'All Indicators - Breakdown'!$C:$HE, M$1, FALSE), " ")</f>
        <v>4</v>
      </c>
      <c r="N310" s="21">
        <f>IFERROR(VLOOKUP($C310, 'All Indicators - Breakdown'!$C:$IU, N$1, FALSE), " ")</f>
        <v>1</v>
      </c>
      <c r="O310" s="21">
        <f t="shared" si="45"/>
        <v>4</v>
      </c>
      <c r="P310" s="21">
        <f t="shared" si="45"/>
        <v>4</v>
      </c>
      <c r="Q310" s="21">
        <f t="shared" si="45"/>
        <v>3</v>
      </c>
      <c r="R310" s="21">
        <f t="shared" si="45"/>
        <v>3</v>
      </c>
      <c r="S310" s="21">
        <f t="shared" si="45"/>
        <v>2</v>
      </c>
      <c r="T310" s="21">
        <f t="shared" si="45"/>
        <v>2</v>
      </c>
      <c r="U310" s="21">
        <f t="shared" si="45"/>
        <v>1</v>
      </c>
      <c r="V310" s="21">
        <f t="shared" si="45"/>
        <v>1</v>
      </c>
      <c r="W310" s="21">
        <f t="shared" si="40"/>
        <v>1</v>
      </c>
    </row>
    <row r="311" spans="1:23" ht="16.3" thickTop="1" thickBot="1" x14ac:dyDescent="0.3">
      <c r="A311" s="20" t="s">
        <v>753</v>
      </c>
      <c r="B311" s="20" t="s">
        <v>774</v>
      </c>
      <c r="C311" s="20" t="s">
        <v>775</v>
      </c>
      <c r="D311" s="10">
        <f t="shared" si="39"/>
        <v>4</v>
      </c>
      <c r="E311" s="35">
        <f t="shared" si="38"/>
        <v>3.5</v>
      </c>
      <c r="F311" s="21">
        <f>IFERROR(VLOOKUP(Health!$C311, 'All Indicators - Breakdown'!$C:$GQ, F$1, FALSE), " ")</f>
        <v>3</v>
      </c>
      <c r="G311" s="21">
        <f>IFERROR(VLOOKUP(Health!$C311, 'All Indicators - Breakdown'!$C:$GQ, G$1, FALSE), " ")</f>
        <v>2</v>
      </c>
      <c r="H311" s="21">
        <f>IFERROR(VLOOKUP(Health!$C311, 'All Indicators - Breakdown'!$C:$GQ, H$1, FALSE), " ")</f>
        <v>1</v>
      </c>
      <c r="I311" s="21">
        <f>IFERROR(VLOOKUP(Health!$C311, 'All Indicators - Breakdown'!$C:$GQ, I$1, FALSE), " ")</f>
        <v>2</v>
      </c>
      <c r="J311" s="21">
        <f>IFERROR(VLOOKUP(Health!$C311, 'All Indicators - Breakdown'!$C:$GQ, J$1, FALSE), " ")</f>
        <v>4</v>
      </c>
      <c r="K311" s="21">
        <f>IFERROR(VLOOKUP(Health!$C311, 'All Indicators - Breakdown'!$C:$GQ, K$1, FALSE), " ")</f>
        <v>3</v>
      </c>
      <c r="L311" s="21">
        <f>IFERROR(VLOOKUP(Health!$C311, 'All Indicators - Breakdown'!$C:$GQ, L$1, FALSE), " ")</f>
        <v>1</v>
      </c>
      <c r="M311" s="21">
        <f>IFERROR(VLOOKUP($C311, 'All Indicators - Breakdown'!$C:$HE, M$1, FALSE), " ")</f>
        <v>4</v>
      </c>
      <c r="N311" s="21">
        <f>IFERROR(VLOOKUP($C311, 'All Indicators - Breakdown'!$C:$IU, N$1, FALSE), " ")</f>
        <v>1</v>
      </c>
      <c r="O311" s="21">
        <f t="shared" si="45"/>
        <v>4</v>
      </c>
      <c r="P311" s="21">
        <f t="shared" si="45"/>
        <v>4</v>
      </c>
      <c r="Q311" s="21">
        <f t="shared" si="45"/>
        <v>3</v>
      </c>
      <c r="R311" s="21">
        <f t="shared" si="45"/>
        <v>3</v>
      </c>
      <c r="S311" s="21">
        <f t="shared" si="45"/>
        <v>2</v>
      </c>
      <c r="T311" s="21">
        <f t="shared" si="45"/>
        <v>2</v>
      </c>
      <c r="U311" s="21">
        <f t="shared" si="45"/>
        <v>1</v>
      </c>
      <c r="V311" s="21">
        <f t="shared" si="45"/>
        <v>1</v>
      </c>
      <c r="W311" s="21">
        <f t="shared" si="40"/>
        <v>1</v>
      </c>
    </row>
    <row r="312" spans="1:23" ht="16.3" thickTop="1" thickBot="1" x14ac:dyDescent="0.3">
      <c r="A312" s="20" t="s">
        <v>776</v>
      </c>
      <c r="B312" s="20" t="s">
        <v>776</v>
      </c>
      <c r="C312" s="20" t="s">
        <v>777</v>
      </c>
      <c r="D312" s="10">
        <f t="shared" si="39"/>
        <v>3</v>
      </c>
      <c r="E312" s="35">
        <f t="shared" si="38"/>
        <v>3.3</v>
      </c>
      <c r="F312" s="21">
        <f>IFERROR(VLOOKUP(Health!$C312, 'All Indicators - Breakdown'!$C:$GQ, F$1, FALSE), " ")</f>
        <v>3</v>
      </c>
      <c r="G312" s="21">
        <f>IFERROR(VLOOKUP(Health!$C312, 'All Indicators - Breakdown'!$C:$GQ, G$1, FALSE), " ")</f>
        <v>2</v>
      </c>
      <c r="H312" s="21">
        <f>IFERROR(VLOOKUP(Health!$C312, 'All Indicators - Breakdown'!$C:$GQ, H$1, FALSE), " ")</f>
        <v>1</v>
      </c>
      <c r="I312" s="21">
        <f>IFERROR(VLOOKUP(Health!$C312, 'All Indicators - Breakdown'!$C:$GQ, I$1, FALSE), " ")</f>
        <v>2</v>
      </c>
      <c r="J312" s="21">
        <f>IFERROR(VLOOKUP(Health!$C312, 'All Indicators - Breakdown'!$C:$GQ, J$1, FALSE), " ")</f>
        <v>4</v>
      </c>
      <c r="K312" s="21">
        <f>IFERROR(VLOOKUP(Health!$C312, 'All Indicators - Breakdown'!$C:$GQ, K$1, FALSE), " ")</f>
        <v>3</v>
      </c>
      <c r="L312" s="21">
        <f>IFERROR(VLOOKUP(Health!$C312, 'All Indicators - Breakdown'!$C:$GQ, L$1, FALSE), " ")</f>
        <v>2</v>
      </c>
      <c r="M312" s="21">
        <f>IFERROR(VLOOKUP($C312, 'All Indicators - Breakdown'!$C:$HE, M$1, FALSE), " ")</f>
        <v>3</v>
      </c>
      <c r="N312" s="21">
        <f>IFERROR(VLOOKUP($C312, 'All Indicators - Breakdown'!$C:$IU, N$1, FALSE), " ")</f>
        <v>1</v>
      </c>
      <c r="O312" s="21">
        <f t="shared" si="45"/>
        <v>4</v>
      </c>
      <c r="P312" s="21">
        <f t="shared" si="45"/>
        <v>3</v>
      </c>
      <c r="Q312" s="21">
        <f t="shared" si="45"/>
        <v>3</v>
      </c>
      <c r="R312" s="21">
        <f t="shared" si="45"/>
        <v>3</v>
      </c>
      <c r="S312" s="21">
        <f t="shared" si="45"/>
        <v>2</v>
      </c>
      <c r="T312" s="21">
        <f t="shared" si="45"/>
        <v>2</v>
      </c>
      <c r="U312" s="21">
        <f t="shared" si="45"/>
        <v>2</v>
      </c>
      <c r="V312" s="21">
        <f t="shared" si="45"/>
        <v>1</v>
      </c>
      <c r="W312" s="21">
        <f t="shared" si="40"/>
        <v>1</v>
      </c>
    </row>
    <row r="313" spans="1:23" ht="16.3" thickTop="1" thickBot="1" x14ac:dyDescent="0.3">
      <c r="A313" s="20" t="s">
        <v>776</v>
      </c>
      <c r="B313" s="20" t="s">
        <v>778</v>
      </c>
      <c r="C313" s="20" t="s">
        <v>779</v>
      </c>
      <c r="D313" s="10">
        <f t="shared" si="39"/>
        <v>3</v>
      </c>
      <c r="E313" s="35">
        <f t="shared" si="38"/>
        <v>3</v>
      </c>
      <c r="F313" s="21">
        <f>IFERROR(VLOOKUP(Health!$C313, 'All Indicators - Breakdown'!$C:$GQ, F$1, FALSE), " ")</f>
        <v>3</v>
      </c>
      <c r="G313" s="21">
        <f>IFERROR(VLOOKUP(Health!$C313, 'All Indicators - Breakdown'!$C:$GQ, G$1, FALSE), " ")</f>
        <v>2</v>
      </c>
      <c r="H313" s="21">
        <f>IFERROR(VLOOKUP(Health!$C313, 'All Indicators - Breakdown'!$C:$GQ, H$1, FALSE), " ")</f>
        <v>1</v>
      </c>
      <c r="I313" s="21">
        <f>IFERROR(VLOOKUP(Health!$C313, 'All Indicators - Breakdown'!$C:$GQ, I$1, FALSE), " ")</f>
        <v>2</v>
      </c>
      <c r="J313" s="21">
        <f>IFERROR(VLOOKUP(Health!$C313, 'All Indicators - Breakdown'!$C:$GQ, J$1, FALSE), " ")</f>
        <v>4</v>
      </c>
      <c r="K313" s="21">
        <f>IFERROR(VLOOKUP(Health!$C313, 'All Indicators - Breakdown'!$C:$GQ, K$1, FALSE), " ")</f>
        <v>3</v>
      </c>
      <c r="L313" s="21">
        <f>IFERROR(VLOOKUP(Health!$C313, 'All Indicators - Breakdown'!$C:$GQ, L$1, FALSE), " ")</f>
        <v>2</v>
      </c>
      <c r="M313" s="21">
        <f>IFERROR(VLOOKUP($C313, 'All Indicators - Breakdown'!$C:$HE, M$1, FALSE), " ")</f>
        <v>2</v>
      </c>
      <c r="N313" s="21">
        <f>IFERROR(VLOOKUP($C313, 'All Indicators - Breakdown'!$C:$IU, N$1, FALSE), " ")</f>
        <v>1</v>
      </c>
      <c r="O313" s="21">
        <f t="shared" si="45"/>
        <v>4</v>
      </c>
      <c r="P313" s="21">
        <f t="shared" si="45"/>
        <v>3</v>
      </c>
      <c r="Q313" s="21">
        <f t="shared" si="45"/>
        <v>3</v>
      </c>
      <c r="R313" s="21">
        <f t="shared" si="45"/>
        <v>2</v>
      </c>
      <c r="S313" s="21">
        <f t="shared" si="45"/>
        <v>2</v>
      </c>
      <c r="T313" s="21">
        <f t="shared" si="45"/>
        <v>2</v>
      </c>
      <c r="U313" s="21">
        <f t="shared" si="45"/>
        <v>2</v>
      </c>
      <c r="V313" s="21">
        <f t="shared" si="45"/>
        <v>1</v>
      </c>
      <c r="W313" s="21">
        <f t="shared" si="40"/>
        <v>1</v>
      </c>
    </row>
    <row r="314" spans="1:23" ht="16.3" thickTop="1" thickBot="1" x14ac:dyDescent="0.3">
      <c r="A314" s="20" t="s">
        <v>776</v>
      </c>
      <c r="B314" s="20" t="s">
        <v>780</v>
      </c>
      <c r="C314" s="20" t="s">
        <v>781</v>
      </c>
      <c r="D314" s="10">
        <f t="shared" si="39"/>
        <v>3</v>
      </c>
      <c r="E314" s="35">
        <f t="shared" si="38"/>
        <v>3.3</v>
      </c>
      <c r="F314" s="21">
        <f>IFERROR(VLOOKUP(Health!$C314, 'All Indicators - Breakdown'!$C:$GQ, F$1, FALSE), " ")</f>
        <v>3</v>
      </c>
      <c r="G314" s="21">
        <f>IFERROR(VLOOKUP(Health!$C314, 'All Indicators - Breakdown'!$C:$GQ, G$1, FALSE), " ")</f>
        <v>2</v>
      </c>
      <c r="H314" s="21">
        <f>IFERROR(VLOOKUP(Health!$C314, 'All Indicators - Breakdown'!$C:$GQ, H$1, FALSE), " ")</f>
        <v>1</v>
      </c>
      <c r="I314" s="21">
        <f>IFERROR(VLOOKUP(Health!$C314, 'All Indicators - Breakdown'!$C:$GQ, I$1, FALSE), " ")</f>
        <v>2</v>
      </c>
      <c r="J314" s="21">
        <f>IFERROR(VLOOKUP(Health!$C314, 'All Indicators - Breakdown'!$C:$GQ, J$1, FALSE), " ")</f>
        <v>5</v>
      </c>
      <c r="K314" s="21">
        <f>IFERROR(VLOOKUP(Health!$C314, 'All Indicators - Breakdown'!$C:$GQ, K$1, FALSE), " ")</f>
        <v>3</v>
      </c>
      <c r="L314" s="21">
        <f>IFERROR(VLOOKUP(Health!$C314, 'All Indicators - Breakdown'!$C:$GQ, L$1, FALSE), " ")</f>
        <v>1</v>
      </c>
      <c r="M314" s="21">
        <f>IFERROR(VLOOKUP($C314, 'All Indicators - Breakdown'!$C:$HE, M$1, FALSE), " ")</f>
        <v>2</v>
      </c>
      <c r="N314" s="21">
        <f>IFERROR(VLOOKUP($C314, 'All Indicators - Breakdown'!$C:$IU, N$1, FALSE), " ")</f>
        <v>1</v>
      </c>
      <c r="O314" s="21">
        <f t="shared" ref="O314:V323" si="46">LARGE($F314:$N314,O$1)</f>
        <v>5</v>
      </c>
      <c r="P314" s="21">
        <f t="shared" si="46"/>
        <v>3</v>
      </c>
      <c r="Q314" s="21">
        <f t="shared" si="46"/>
        <v>3</v>
      </c>
      <c r="R314" s="21">
        <f t="shared" si="46"/>
        <v>2</v>
      </c>
      <c r="S314" s="21">
        <f t="shared" si="46"/>
        <v>2</v>
      </c>
      <c r="T314" s="21">
        <f t="shared" si="46"/>
        <v>2</v>
      </c>
      <c r="U314" s="21">
        <f t="shared" si="46"/>
        <v>1</v>
      </c>
      <c r="V314" s="21">
        <f t="shared" si="46"/>
        <v>1</v>
      </c>
      <c r="W314" s="21">
        <f t="shared" si="40"/>
        <v>1</v>
      </c>
    </row>
    <row r="315" spans="1:23" ht="16.3" thickTop="1" thickBot="1" x14ac:dyDescent="0.3">
      <c r="A315" s="20" t="s">
        <v>776</v>
      </c>
      <c r="B315" s="20" t="s">
        <v>782</v>
      </c>
      <c r="C315" s="20" t="s">
        <v>783</v>
      </c>
      <c r="D315" s="10">
        <f t="shared" si="39"/>
        <v>3</v>
      </c>
      <c r="E315" s="35">
        <f t="shared" si="38"/>
        <v>3</v>
      </c>
      <c r="F315" s="21">
        <f>IFERROR(VLOOKUP(Health!$C315, 'All Indicators - Breakdown'!$C:$GQ, F$1, FALSE), " ")</f>
        <v>3</v>
      </c>
      <c r="G315" s="21">
        <f>IFERROR(VLOOKUP(Health!$C315, 'All Indicators - Breakdown'!$C:$GQ, G$1, FALSE), " ")</f>
        <v>2</v>
      </c>
      <c r="H315" s="21">
        <f>IFERROR(VLOOKUP(Health!$C315, 'All Indicators - Breakdown'!$C:$GQ, H$1, FALSE), " ")</f>
        <v>1</v>
      </c>
      <c r="I315" s="21">
        <f>IFERROR(VLOOKUP(Health!$C315, 'All Indicators - Breakdown'!$C:$GQ, I$1, FALSE), " ")</f>
        <v>2</v>
      </c>
      <c r="J315" s="21">
        <f>IFERROR(VLOOKUP(Health!$C315, 'All Indicators - Breakdown'!$C:$GQ, J$1, FALSE), " ")</f>
        <v>4</v>
      </c>
      <c r="K315" s="21">
        <f>IFERROR(VLOOKUP(Health!$C315, 'All Indicators - Breakdown'!$C:$GQ, K$1, FALSE), " ")</f>
        <v>3</v>
      </c>
      <c r="L315" s="21">
        <f>IFERROR(VLOOKUP(Health!$C315, 'All Indicators - Breakdown'!$C:$GQ, L$1, FALSE), " ")</f>
        <v>1</v>
      </c>
      <c r="M315" s="21">
        <f>IFERROR(VLOOKUP($C315, 'All Indicators - Breakdown'!$C:$HE, M$1, FALSE), " ")</f>
        <v>2</v>
      </c>
      <c r="N315" s="21">
        <f>IFERROR(VLOOKUP($C315, 'All Indicators - Breakdown'!$C:$IU, N$1, FALSE), " ")</f>
        <v>1</v>
      </c>
      <c r="O315" s="21">
        <f t="shared" si="46"/>
        <v>4</v>
      </c>
      <c r="P315" s="21">
        <f t="shared" si="46"/>
        <v>3</v>
      </c>
      <c r="Q315" s="21">
        <f t="shared" si="46"/>
        <v>3</v>
      </c>
      <c r="R315" s="21">
        <f t="shared" si="46"/>
        <v>2</v>
      </c>
      <c r="S315" s="21">
        <f t="shared" si="46"/>
        <v>2</v>
      </c>
      <c r="T315" s="21">
        <f t="shared" si="46"/>
        <v>2</v>
      </c>
      <c r="U315" s="21">
        <f t="shared" si="46"/>
        <v>1</v>
      </c>
      <c r="V315" s="21">
        <f t="shared" si="46"/>
        <v>1</v>
      </c>
      <c r="W315" s="21">
        <f t="shared" si="40"/>
        <v>1</v>
      </c>
    </row>
    <row r="316" spans="1:23" ht="16.3" thickTop="1" thickBot="1" x14ac:dyDescent="0.3">
      <c r="A316" s="20" t="s">
        <v>776</v>
      </c>
      <c r="B316" s="20" t="s">
        <v>784</v>
      </c>
      <c r="C316" s="20" t="s">
        <v>785</v>
      </c>
      <c r="D316" s="10">
        <f t="shared" si="39"/>
        <v>3</v>
      </c>
      <c r="E316" s="35">
        <f t="shared" si="38"/>
        <v>2.8</v>
      </c>
      <c r="F316" s="21">
        <f>IFERROR(VLOOKUP(Health!$C316, 'All Indicators - Breakdown'!$C:$GQ, F$1, FALSE), " ")</f>
        <v>3</v>
      </c>
      <c r="G316" s="21">
        <f>IFERROR(VLOOKUP(Health!$C316, 'All Indicators - Breakdown'!$C:$GQ, G$1, FALSE), " ")</f>
        <v>2</v>
      </c>
      <c r="H316" s="21">
        <f>IFERROR(VLOOKUP(Health!$C316, 'All Indicators - Breakdown'!$C:$GQ, H$1, FALSE), " ")</f>
        <v>1</v>
      </c>
      <c r="I316" s="21">
        <f>IFERROR(VLOOKUP(Health!$C316, 'All Indicators - Breakdown'!$C:$GQ, I$1, FALSE), " ")</f>
        <v>2</v>
      </c>
      <c r="J316" s="21">
        <f>IFERROR(VLOOKUP(Health!$C316, 'All Indicators - Breakdown'!$C:$GQ, J$1, FALSE), " ")</f>
        <v>3</v>
      </c>
      <c r="K316" s="21">
        <f>IFERROR(VLOOKUP(Health!$C316, 'All Indicators - Breakdown'!$C:$GQ, K$1, FALSE), " ")</f>
        <v>3</v>
      </c>
      <c r="L316" s="21">
        <f>IFERROR(VLOOKUP(Health!$C316, 'All Indicators - Breakdown'!$C:$GQ, L$1, FALSE), " ")</f>
        <v>2</v>
      </c>
      <c r="M316" s="21">
        <f>IFERROR(VLOOKUP($C316, 'All Indicators - Breakdown'!$C:$HE, M$1, FALSE), " ")</f>
        <v>2</v>
      </c>
      <c r="N316" s="21">
        <f>IFERROR(VLOOKUP($C316, 'All Indicators - Breakdown'!$C:$IU, N$1, FALSE), " ")</f>
        <v>1</v>
      </c>
      <c r="O316" s="21">
        <f t="shared" si="46"/>
        <v>3</v>
      </c>
      <c r="P316" s="21">
        <f t="shared" si="46"/>
        <v>3</v>
      </c>
      <c r="Q316" s="21">
        <f t="shared" si="46"/>
        <v>3</v>
      </c>
      <c r="R316" s="21">
        <f t="shared" si="46"/>
        <v>2</v>
      </c>
      <c r="S316" s="21">
        <f t="shared" si="46"/>
        <v>2</v>
      </c>
      <c r="T316" s="21">
        <f t="shared" si="46"/>
        <v>2</v>
      </c>
      <c r="U316" s="21">
        <f t="shared" si="46"/>
        <v>2</v>
      </c>
      <c r="V316" s="21">
        <f t="shared" si="46"/>
        <v>1</v>
      </c>
      <c r="W316" s="21">
        <f t="shared" si="40"/>
        <v>1</v>
      </c>
    </row>
    <row r="317" spans="1:23" ht="16.3" thickTop="1" thickBot="1" x14ac:dyDescent="0.3">
      <c r="A317" s="20" t="s">
        <v>776</v>
      </c>
      <c r="B317" s="20" t="s">
        <v>786</v>
      </c>
      <c r="C317" s="20" t="s">
        <v>787</v>
      </c>
      <c r="D317" s="10">
        <f t="shared" si="39"/>
        <v>3</v>
      </c>
      <c r="E317" s="35">
        <f t="shared" si="38"/>
        <v>3.3</v>
      </c>
      <c r="F317" s="21">
        <f>IFERROR(VLOOKUP(Health!$C317, 'All Indicators - Breakdown'!$C:$GQ, F$1, FALSE), " ")</f>
        <v>3</v>
      </c>
      <c r="G317" s="21">
        <f>IFERROR(VLOOKUP(Health!$C317, 'All Indicators - Breakdown'!$C:$GQ, G$1, FALSE), " ")</f>
        <v>2</v>
      </c>
      <c r="H317" s="21">
        <f>IFERROR(VLOOKUP(Health!$C317, 'All Indicators - Breakdown'!$C:$GQ, H$1, FALSE), " ")</f>
        <v>1</v>
      </c>
      <c r="I317" s="21">
        <f>IFERROR(VLOOKUP(Health!$C317, 'All Indicators - Breakdown'!$C:$GQ, I$1, FALSE), " ")</f>
        <v>2</v>
      </c>
      <c r="J317" s="21">
        <f>IFERROR(VLOOKUP(Health!$C317, 'All Indicators - Breakdown'!$C:$GQ, J$1, FALSE), " ")</f>
        <v>5</v>
      </c>
      <c r="K317" s="21">
        <f>IFERROR(VLOOKUP(Health!$C317, 'All Indicators - Breakdown'!$C:$GQ, K$1, FALSE), " ")</f>
        <v>3</v>
      </c>
      <c r="L317" s="21">
        <f>IFERROR(VLOOKUP(Health!$C317, 'All Indicators - Breakdown'!$C:$GQ, L$1, FALSE), " ")</f>
        <v>2</v>
      </c>
      <c r="M317" s="21">
        <f>IFERROR(VLOOKUP($C317, 'All Indicators - Breakdown'!$C:$HE, M$1, FALSE), " ")</f>
        <v>2</v>
      </c>
      <c r="N317" s="21">
        <f>IFERROR(VLOOKUP($C317, 'All Indicators - Breakdown'!$C:$IU, N$1, FALSE), " ")</f>
        <v>1</v>
      </c>
      <c r="O317" s="21">
        <f t="shared" si="46"/>
        <v>5</v>
      </c>
      <c r="P317" s="21">
        <f t="shared" si="46"/>
        <v>3</v>
      </c>
      <c r="Q317" s="21">
        <f t="shared" si="46"/>
        <v>3</v>
      </c>
      <c r="R317" s="21">
        <f t="shared" si="46"/>
        <v>2</v>
      </c>
      <c r="S317" s="21">
        <f t="shared" si="46"/>
        <v>2</v>
      </c>
      <c r="T317" s="21">
        <f t="shared" si="46"/>
        <v>2</v>
      </c>
      <c r="U317" s="21">
        <f t="shared" si="46"/>
        <v>2</v>
      </c>
      <c r="V317" s="21">
        <f t="shared" si="46"/>
        <v>1</v>
      </c>
      <c r="W317" s="21">
        <f t="shared" si="40"/>
        <v>1</v>
      </c>
    </row>
    <row r="318" spans="1:23" ht="16.3" thickTop="1" thickBot="1" x14ac:dyDescent="0.3">
      <c r="A318" s="20" t="s">
        <v>776</v>
      </c>
      <c r="B318" s="20" t="s">
        <v>788</v>
      </c>
      <c r="C318" s="20" t="s">
        <v>789</v>
      </c>
      <c r="D318" s="10">
        <f t="shared" si="39"/>
        <v>3</v>
      </c>
      <c r="E318" s="35">
        <f t="shared" si="38"/>
        <v>3.3</v>
      </c>
      <c r="F318" s="21">
        <f>IFERROR(VLOOKUP(Health!$C318, 'All Indicators - Breakdown'!$C:$GQ, F$1, FALSE), " ")</f>
        <v>3</v>
      </c>
      <c r="G318" s="21">
        <f>IFERROR(VLOOKUP(Health!$C318, 'All Indicators - Breakdown'!$C:$GQ, G$1, FALSE), " ")</f>
        <v>2</v>
      </c>
      <c r="H318" s="21">
        <f>IFERROR(VLOOKUP(Health!$C318, 'All Indicators - Breakdown'!$C:$GQ, H$1, FALSE), " ")</f>
        <v>1</v>
      </c>
      <c r="I318" s="21">
        <f>IFERROR(VLOOKUP(Health!$C318, 'All Indicators - Breakdown'!$C:$GQ, I$1, FALSE), " ")</f>
        <v>2</v>
      </c>
      <c r="J318" s="21">
        <f>IFERROR(VLOOKUP(Health!$C318, 'All Indicators - Breakdown'!$C:$GQ, J$1, FALSE), " ")</f>
        <v>5</v>
      </c>
      <c r="K318" s="21">
        <f>IFERROR(VLOOKUP(Health!$C318, 'All Indicators - Breakdown'!$C:$GQ, K$1, FALSE), " ")</f>
        <v>3</v>
      </c>
      <c r="L318" s="21">
        <f>IFERROR(VLOOKUP(Health!$C318, 'All Indicators - Breakdown'!$C:$GQ, L$1, FALSE), " ")</f>
        <v>2</v>
      </c>
      <c r="M318" s="21">
        <f>IFERROR(VLOOKUP($C318, 'All Indicators - Breakdown'!$C:$HE, M$1, FALSE), " ")</f>
        <v>2</v>
      </c>
      <c r="N318" s="21">
        <f>IFERROR(VLOOKUP($C318, 'All Indicators - Breakdown'!$C:$IU, N$1, FALSE), " ")</f>
        <v>1</v>
      </c>
      <c r="O318" s="21">
        <f t="shared" si="46"/>
        <v>5</v>
      </c>
      <c r="P318" s="21">
        <f t="shared" si="46"/>
        <v>3</v>
      </c>
      <c r="Q318" s="21">
        <f t="shared" si="46"/>
        <v>3</v>
      </c>
      <c r="R318" s="21">
        <f t="shared" si="46"/>
        <v>2</v>
      </c>
      <c r="S318" s="21">
        <f t="shared" si="46"/>
        <v>2</v>
      </c>
      <c r="T318" s="21">
        <f t="shared" si="46"/>
        <v>2</v>
      </c>
      <c r="U318" s="21">
        <f t="shared" si="46"/>
        <v>2</v>
      </c>
      <c r="V318" s="21">
        <f t="shared" si="46"/>
        <v>1</v>
      </c>
      <c r="W318" s="21">
        <f t="shared" si="40"/>
        <v>1</v>
      </c>
    </row>
    <row r="319" spans="1:23" ht="16.3" thickTop="1" thickBot="1" x14ac:dyDescent="0.3">
      <c r="A319" s="20" t="s">
        <v>776</v>
      </c>
      <c r="B319" s="20" t="s">
        <v>790</v>
      </c>
      <c r="C319" s="20" t="s">
        <v>791</v>
      </c>
      <c r="D319" s="10">
        <f t="shared" si="39"/>
        <v>3</v>
      </c>
      <c r="E319" s="35">
        <f t="shared" si="38"/>
        <v>2.8</v>
      </c>
      <c r="F319" s="21">
        <f>IFERROR(VLOOKUP(Health!$C319, 'All Indicators - Breakdown'!$C:$GQ, F$1, FALSE), " ")</f>
        <v>3</v>
      </c>
      <c r="G319" s="21">
        <f>IFERROR(VLOOKUP(Health!$C319, 'All Indicators - Breakdown'!$C:$GQ, G$1, FALSE), " ")</f>
        <v>2</v>
      </c>
      <c r="H319" s="21">
        <f>IFERROR(VLOOKUP(Health!$C319, 'All Indicators - Breakdown'!$C:$GQ, H$1, FALSE), " ")</f>
        <v>1</v>
      </c>
      <c r="I319" s="21">
        <f>IFERROR(VLOOKUP(Health!$C319, 'All Indicators - Breakdown'!$C:$GQ, I$1, FALSE), " ")</f>
        <v>2</v>
      </c>
      <c r="J319" s="21">
        <f>IFERROR(VLOOKUP(Health!$C319, 'All Indicators - Breakdown'!$C:$GQ, J$1, FALSE), " ")</f>
        <v>3</v>
      </c>
      <c r="K319" s="21">
        <f>IFERROR(VLOOKUP(Health!$C319, 'All Indicators - Breakdown'!$C:$GQ, K$1, FALSE), " ")</f>
        <v>3</v>
      </c>
      <c r="L319" s="21">
        <f>IFERROR(VLOOKUP(Health!$C319, 'All Indicators - Breakdown'!$C:$GQ, L$1, FALSE), " ")</f>
        <v>1</v>
      </c>
      <c r="M319" s="21">
        <f>IFERROR(VLOOKUP($C319, 'All Indicators - Breakdown'!$C:$HE, M$1, FALSE), " ")</f>
        <v>2</v>
      </c>
      <c r="N319" s="21">
        <f>IFERROR(VLOOKUP($C319, 'All Indicators - Breakdown'!$C:$IU, N$1, FALSE), " ")</f>
        <v>1</v>
      </c>
      <c r="O319" s="21">
        <f t="shared" si="46"/>
        <v>3</v>
      </c>
      <c r="P319" s="21">
        <f t="shared" si="46"/>
        <v>3</v>
      </c>
      <c r="Q319" s="21">
        <f t="shared" si="46"/>
        <v>3</v>
      </c>
      <c r="R319" s="21">
        <f t="shared" si="46"/>
        <v>2</v>
      </c>
      <c r="S319" s="21">
        <f t="shared" si="46"/>
        <v>2</v>
      </c>
      <c r="T319" s="21">
        <f t="shared" si="46"/>
        <v>2</v>
      </c>
      <c r="U319" s="21">
        <f t="shared" si="46"/>
        <v>1</v>
      </c>
      <c r="V319" s="21">
        <f t="shared" si="46"/>
        <v>1</v>
      </c>
      <c r="W319" s="21">
        <f t="shared" si="40"/>
        <v>1</v>
      </c>
    </row>
    <row r="320" spans="1:23" ht="16.3" thickTop="1" thickBot="1" x14ac:dyDescent="0.3">
      <c r="A320" s="20" t="s">
        <v>776</v>
      </c>
      <c r="B320" s="20" t="s">
        <v>792</v>
      </c>
      <c r="C320" s="20" t="s">
        <v>793</v>
      </c>
      <c r="D320" s="10">
        <f t="shared" si="39"/>
        <v>3</v>
      </c>
      <c r="E320" s="35">
        <f t="shared" si="38"/>
        <v>2.8</v>
      </c>
      <c r="F320" s="21">
        <f>IFERROR(VLOOKUP(Health!$C320, 'All Indicators - Breakdown'!$C:$GQ, F$1, FALSE), " ")</f>
        <v>2</v>
      </c>
      <c r="G320" s="21">
        <f>IFERROR(VLOOKUP(Health!$C320, 'All Indicators - Breakdown'!$C:$GQ, G$1, FALSE), " ")</f>
        <v>2</v>
      </c>
      <c r="H320" s="21">
        <f>IFERROR(VLOOKUP(Health!$C320, 'All Indicators - Breakdown'!$C:$GQ, H$1, FALSE), " ")</f>
        <v>1</v>
      </c>
      <c r="I320" s="21">
        <f>IFERROR(VLOOKUP(Health!$C320, 'All Indicators - Breakdown'!$C:$GQ, I$1, FALSE), " ")</f>
        <v>1</v>
      </c>
      <c r="J320" s="21">
        <f>IFERROR(VLOOKUP(Health!$C320, 'All Indicators - Breakdown'!$C:$GQ, J$1, FALSE), " ")</f>
        <v>5</v>
      </c>
      <c r="K320" s="21">
        <f>IFERROR(VLOOKUP(Health!$C320, 'All Indicators - Breakdown'!$C:$GQ, K$1, FALSE), " ")</f>
        <v>1</v>
      </c>
      <c r="L320" s="21">
        <f>IFERROR(VLOOKUP(Health!$C320, 'All Indicators - Breakdown'!$C:$GQ, L$1, FALSE), " ")</f>
        <v>1</v>
      </c>
      <c r="M320" s="21">
        <f>IFERROR(VLOOKUP($C320, 'All Indicators - Breakdown'!$C:$HE, M$1, FALSE), " ")</f>
        <v>2</v>
      </c>
      <c r="N320" s="21">
        <f>IFERROR(VLOOKUP($C320, 'All Indicators - Breakdown'!$C:$IU, N$1, FALSE), " ")</f>
        <v>1</v>
      </c>
      <c r="O320" s="21">
        <f t="shared" si="46"/>
        <v>5</v>
      </c>
      <c r="P320" s="21">
        <f t="shared" si="46"/>
        <v>2</v>
      </c>
      <c r="Q320" s="21">
        <f t="shared" si="46"/>
        <v>2</v>
      </c>
      <c r="R320" s="21">
        <f t="shared" si="46"/>
        <v>2</v>
      </c>
      <c r="S320" s="21">
        <f t="shared" si="46"/>
        <v>1</v>
      </c>
      <c r="T320" s="21">
        <f t="shared" si="46"/>
        <v>1</v>
      </c>
      <c r="U320" s="21">
        <f t="shared" si="46"/>
        <v>1</v>
      </c>
      <c r="V320" s="21">
        <f t="shared" si="46"/>
        <v>1</v>
      </c>
      <c r="W320" s="21">
        <f t="shared" si="40"/>
        <v>1</v>
      </c>
    </row>
    <row r="321" spans="1:23" ht="16.3" thickTop="1" thickBot="1" x14ac:dyDescent="0.3">
      <c r="A321" s="20" t="s">
        <v>776</v>
      </c>
      <c r="B321" s="20" t="s">
        <v>794</v>
      </c>
      <c r="C321" s="20" t="s">
        <v>795</v>
      </c>
      <c r="D321" s="10">
        <f t="shared" si="39"/>
        <v>3</v>
      </c>
      <c r="E321" s="35">
        <f t="shared" si="38"/>
        <v>2.8</v>
      </c>
      <c r="F321" s="21">
        <f>IFERROR(VLOOKUP(Health!$C321, 'All Indicators - Breakdown'!$C:$GQ, F$1, FALSE), " ")</f>
        <v>2</v>
      </c>
      <c r="G321" s="21">
        <f>IFERROR(VLOOKUP(Health!$C321, 'All Indicators - Breakdown'!$C:$GQ, G$1, FALSE), " ")</f>
        <v>2</v>
      </c>
      <c r="H321" s="21">
        <f>IFERROR(VLOOKUP(Health!$C321, 'All Indicators - Breakdown'!$C:$GQ, H$1, FALSE), " ")</f>
        <v>1</v>
      </c>
      <c r="I321" s="21">
        <f>IFERROR(VLOOKUP(Health!$C321, 'All Indicators - Breakdown'!$C:$GQ, I$1, FALSE), " ")</f>
        <v>1</v>
      </c>
      <c r="J321" s="21">
        <f>IFERROR(VLOOKUP(Health!$C321, 'All Indicators - Breakdown'!$C:$GQ, J$1, FALSE), " ")</f>
        <v>5</v>
      </c>
      <c r="K321" s="21">
        <f>IFERROR(VLOOKUP(Health!$C321, 'All Indicators - Breakdown'!$C:$GQ, K$1, FALSE), " ")</f>
        <v>1</v>
      </c>
      <c r="L321" s="21">
        <f>IFERROR(VLOOKUP(Health!$C321, 'All Indicators - Breakdown'!$C:$GQ, L$1, FALSE), " ")</f>
        <v>1</v>
      </c>
      <c r="M321" s="21">
        <f>IFERROR(VLOOKUP($C321, 'All Indicators - Breakdown'!$C:$HE, M$1, FALSE), " ")</f>
        <v>2</v>
      </c>
      <c r="N321" s="21">
        <f>IFERROR(VLOOKUP($C321, 'All Indicators - Breakdown'!$C:$IU, N$1, FALSE), " ")</f>
        <v>1</v>
      </c>
      <c r="O321" s="21">
        <f t="shared" si="46"/>
        <v>5</v>
      </c>
      <c r="P321" s="21">
        <f t="shared" si="46"/>
        <v>2</v>
      </c>
      <c r="Q321" s="21">
        <f t="shared" si="46"/>
        <v>2</v>
      </c>
      <c r="R321" s="21">
        <f t="shared" si="46"/>
        <v>2</v>
      </c>
      <c r="S321" s="21">
        <f t="shared" si="46"/>
        <v>1</v>
      </c>
      <c r="T321" s="21">
        <f t="shared" si="46"/>
        <v>1</v>
      </c>
      <c r="U321" s="21">
        <f t="shared" si="46"/>
        <v>1</v>
      </c>
      <c r="V321" s="21">
        <f t="shared" si="46"/>
        <v>1</v>
      </c>
      <c r="W321" s="21">
        <f t="shared" si="40"/>
        <v>1</v>
      </c>
    </row>
    <row r="322" spans="1:23" ht="16.3" thickTop="1" thickBot="1" x14ac:dyDescent="0.3">
      <c r="A322" s="20" t="s">
        <v>776</v>
      </c>
      <c r="B322" s="20" t="s">
        <v>796</v>
      </c>
      <c r="C322" s="20" t="s">
        <v>797</v>
      </c>
      <c r="D322" s="10">
        <f t="shared" si="39"/>
        <v>3</v>
      </c>
      <c r="E322" s="35">
        <f t="shared" si="38"/>
        <v>3</v>
      </c>
      <c r="F322" s="21">
        <f>IFERROR(VLOOKUP(Health!$C322, 'All Indicators - Breakdown'!$C:$GQ, F$1, FALSE), " ")</f>
        <v>3</v>
      </c>
      <c r="G322" s="21">
        <f>IFERROR(VLOOKUP(Health!$C322, 'All Indicators - Breakdown'!$C:$GQ, G$1, FALSE), " ")</f>
        <v>2</v>
      </c>
      <c r="H322" s="21">
        <f>IFERROR(VLOOKUP(Health!$C322, 'All Indicators - Breakdown'!$C:$GQ, H$1, FALSE), " ")</f>
        <v>1</v>
      </c>
      <c r="I322" s="21">
        <f>IFERROR(VLOOKUP(Health!$C322, 'All Indicators - Breakdown'!$C:$GQ, I$1, FALSE), " ")</f>
        <v>2</v>
      </c>
      <c r="J322" s="21">
        <f>IFERROR(VLOOKUP(Health!$C322, 'All Indicators - Breakdown'!$C:$GQ, J$1, FALSE), " ")</f>
        <v>3</v>
      </c>
      <c r="K322" s="21">
        <f>IFERROR(VLOOKUP(Health!$C322, 'All Indicators - Breakdown'!$C:$GQ, K$1, FALSE), " ")</f>
        <v>3</v>
      </c>
      <c r="L322" s="21">
        <f>IFERROR(VLOOKUP(Health!$C322, 'All Indicators - Breakdown'!$C:$GQ, L$1, FALSE), " ")</f>
        <v>1</v>
      </c>
      <c r="M322" s="21">
        <f>IFERROR(VLOOKUP($C322, 'All Indicators - Breakdown'!$C:$HE, M$1, FALSE), " ")</f>
        <v>3</v>
      </c>
      <c r="N322" s="21">
        <f>IFERROR(VLOOKUP($C322, 'All Indicators - Breakdown'!$C:$IU, N$1, FALSE), " ")</f>
        <v>1</v>
      </c>
      <c r="O322" s="21">
        <f t="shared" si="46"/>
        <v>3</v>
      </c>
      <c r="P322" s="21">
        <f t="shared" si="46"/>
        <v>3</v>
      </c>
      <c r="Q322" s="21">
        <f t="shared" si="46"/>
        <v>3</v>
      </c>
      <c r="R322" s="21">
        <f t="shared" si="46"/>
        <v>3</v>
      </c>
      <c r="S322" s="21">
        <f t="shared" si="46"/>
        <v>2</v>
      </c>
      <c r="T322" s="21">
        <f t="shared" si="46"/>
        <v>2</v>
      </c>
      <c r="U322" s="21">
        <f t="shared" si="46"/>
        <v>1</v>
      </c>
      <c r="V322" s="21">
        <f t="shared" si="46"/>
        <v>1</v>
      </c>
      <c r="W322" s="21">
        <f t="shared" si="40"/>
        <v>1</v>
      </c>
    </row>
    <row r="323" spans="1:23" ht="16.3" thickTop="1" thickBot="1" x14ac:dyDescent="0.3">
      <c r="A323" s="20" t="s">
        <v>776</v>
      </c>
      <c r="B323" s="20" t="s">
        <v>798</v>
      </c>
      <c r="C323" s="20" t="s">
        <v>799</v>
      </c>
      <c r="D323" s="10">
        <f t="shared" si="39"/>
        <v>3</v>
      </c>
      <c r="E323" s="35">
        <f t="shared" si="38"/>
        <v>3.3</v>
      </c>
      <c r="F323" s="21">
        <f>IFERROR(VLOOKUP(Health!$C323, 'All Indicators - Breakdown'!$C:$GQ, F$1, FALSE), " ")</f>
        <v>3</v>
      </c>
      <c r="G323" s="21">
        <f>IFERROR(VLOOKUP(Health!$C323, 'All Indicators - Breakdown'!$C:$GQ, G$1, FALSE), " ")</f>
        <v>2</v>
      </c>
      <c r="H323" s="21">
        <f>IFERROR(VLOOKUP(Health!$C323, 'All Indicators - Breakdown'!$C:$GQ, H$1, FALSE), " ")</f>
        <v>1</v>
      </c>
      <c r="I323" s="21">
        <f>IFERROR(VLOOKUP(Health!$C323, 'All Indicators - Breakdown'!$C:$GQ, I$1, FALSE), " ")</f>
        <v>2</v>
      </c>
      <c r="J323" s="21">
        <f>IFERROR(VLOOKUP(Health!$C323, 'All Indicators - Breakdown'!$C:$GQ, J$1, FALSE), " ")</f>
        <v>5</v>
      </c>
      <c r="K323" s="21">
        <f>IFERROR(VLOOKUP(Health!$C323, 'All Indicators - Breakdown'!$C:$GQ, K$1, FALSE), " ")</f>
        <v>3</v>
      </c>
      <c r="L323" s="21">
        <f>IFERROR(VLOOKUP(Health!$C323, 'All Indicators - Breakdown'!$C:$GQ, L$1, FALSE), " ")</f>
        <v>2</v>
      </c>
      <c r="M323" s="21">
        <f>IFERROR(VLOOKUP($C323, 'All Indicators - Breakdown'!$C:$HE, M$1, FALSE), " ")</f>
        <v>2</v>
      </c>
      <c r="N323" s="21">
        <f>IFERROR(VLOOKUP($C323, 'All Indicators - Breakdown'!$C:$IU, N$1, FALSE), " ")</f>
        <v>1</v>
      </c>
      <c r="O323" s="21">
        <f t="shared" si="46"/>
        <v>5</v>
      </c>
      <c r="P323" s="21">
        <f t="shared" si="46"/>
        <v>3</v>
      </c>
      <c r="Q323" s="21">
        <f t="shared" si="46"/>
        <v>3</v>
      </c>
      <c r="R323" s="21">
        <f t="shared" si="46"/>
        <v>2</v>
      </c>
      <c r="S323" s="21">
        <f t="shared" si="46"/>
        <v>2</v>
      </c>
      <c r="T323" s="21">
        <f t="shared" si="46"/>
        <v>2</v>
      </c>
      <c r="U323" s="21">
        <f t="shared" si="46"/>
        <v>2</v>
      </c>
      <c r="V323" s="21">
        <f t="shared" si="46"/>
        <v>1</v>
      </c>
      <c r="W323" s="21">
        <f t="shared" si="40"/>
        <v>1</v>
      </c>
    </row>
    <row r="324" spans="1:23" ht="16.3" thickTop="1" thickBot="1" x14ac:dyDescent="0.3">
      <c r="A324" s="20" t="s">
        <v>776</v>
      </c>
      <c r="B324" s="20" t="s">
        <v>800</v>
      </c>
      <c r="C324" s="20" t="s">
        <v>801</v>
      </c>
      <c r="D324" s="10">
        <f t="shared" si="39"/>
        <v>3</v>
      </c>
      <c r="E324" s="35">
        <f t="shared" ref="E324:E387" si="47">ROUND(AVERAGE(O324:R324), 1)</f>
        <v>3.3</v>
      </c>
      <c r="F324" s="21">
        <f>IFERROR(VLOOKUP(Health!$C324, 'All Indicators - Breakdown'!$C:$GQ, F$1, FALSE), " ")</f>
        <v>3</v>
      </c>
      <c r="G324" s="21">
        <f>IFERROR(VLOOKUP(Health!$C324, 'All Indicators - Breakdown'!$C:$GQ, G$1, FALSE), " ")</f>
        <v>2</v>
      </c>
      <c r="H324" s="21">
        <f>IFERROR(VLOOKUP(Health!$C324, 'All Indicators - Breakdown'!$C:$GQ, H$1, FALSE), " ")</f>
        <v>1</v>
      </c>
      <c r="I324" s="21">
        <f>IFERROR(VLOOKUP(Health!$C324, 'All Indicators - Breakdown'!$C:$GQ, I$1, FALSE), " ")</f>
        <v>2</v>
      </c>
      <c r="J324" s="21">
        <f>IFERROR(VLOOKUP(Health!$C324, 'All Indicators - Breakdown'!$C:$GQ, J$1, FALSE), " ")</f>
        <v>5</v>
      </c>
      <c r="K324" s="21">
        <f>IFERROR(VLOOKUP(Health!$C324, 'All Indicators - Breakdown'!$C:$GQ, K$1, FALSE), " ")</f>
        <v>3</v>
      </c>
      <c r="L324" s="21">
        <f>IFERROR(VLOOKUP(Health!$C324, 'All Indicators - Breakdown'!$C:$GQ, L$1, FALSE), " ")</f>
        <v>2</v>
      </c>
      <c r="M324" s="21">
        <f>IFERROR(VLOOKUP($C324, 'All Indicators - Breakdown'!$C:$HE, M$1, FALSE), " ")</f>
        <v>2</v>
      </c>
      <c r="N324" s="21">
        <f>IFERROR(VLOOKUP($C324, 'All Indicators - Breakdown'!$C:$IU, N$1, FALSE), " ")</f>
        <v>1</v>
      </c>
      <c r="O324" s="21">
        <f t="shared" ref="O324:V333" si="48">LARGE($F324:$N324,O$1)</f>
        <v>5</v>
      </c>
      <c r="P324" s="21">
        <f t="shared" si="48"/>
        <v>3</v>
      </c>
      <c r="Q324" s="21">
        <f t="shared" si="48"/>
        <v>3</v>
      </c>
      <c r="R324" s="21">
        <f t="shared" si="48"/>
        <v>2</v>
      </c>
      <c r="S324" s="21">
        <f t="shared" si="48"/>
        <v>2</v>
      </c>
      <c r="T324" s="21">
        <f t="shared" si="48"/>
        <v>2</v>
      </c>
      <c r="U324" s="21">
        <f t="shared" si="48"/>
        <v>2</v>
      </c>
      <c r="V324" s="21">
        <f t="shared" si="48"/>
        <v>1</v>
      </c>
      <c r="W324" s="21">
        <f t="shared" si="40"/>
        <v>1</v>
      </c>
    </row>
    <row r="325" spans="1:23" ht="16.3" thickTop="1" thickBot="1" x14ac:dyDescent="0.3">
      <c r="A325" s="20" t="s">
        <v>776</v>
      </c>
      <c r="B325" s="20" t="s">
        <v>802</v>
      </c>
      <c r="C325" s="20" t="s">
        <v>803</v>
      </c>
      <c r="D325" s="10">
        <f t="shared" ref="D325:D388" si="49">ROUND(AVERAGE(O325:R325), 0)</f>
        <v>3</v>
      </c>
      <c r="E325" s="35">
        <f t="shared" si="47"/>
        <v>3</v>
      </c>
      <c r="F325" s="21">
        <f>IFERROR(VLOOKUP(Health!$C325, 'All Indicators - Breakdown'!$C:$GQ, F$1, FALSE), " ")</f>
        <v>3</v>
      </c>
      <c r="G325" s="21">
        <f>IFERROR(VLOOKUP(Health!$C325, 'All Indicators - Breakdown'!$C:$GQ, G$1, FALSE), " ")</f>
        <v>3</v>
      </c>
      <c r="H325" s="21">
        <f>IFERROR(VLOOKUP(Health!$C325, 'All Indicators - Breakdown'!$C:$GQ, H$1, FALSE), " ")</f>
        <v>1</v>
      </c>
      <c r="I325" s="21">
        <f>IFERROR(VLOOKUP(Health!$C325, 'All Indicators - Breakdown'!$C:$GQ, I$1, FALSE), " ")</f>
        <v>2</v>
      </c>
      <c r="J325" s="21">
        <f>IFERROR(VLOOKUP(Health!$C325, 'All Indicators - Breakdown'!$C:$GQ, J$1, FALSE), " ")</f>
        <v>3</v>
      </c>
      <c r="K325" s="21">
        <f>IFERROR(VLOOKUP(Health!$C325, 'All Indicators - Breakdown'!$C:$GQ, K$1, FALSE), " ")</f>
        <v>3</v>
      </c>
      <c r="L325" s="21">
        <f>IFERROR(VLOOKUP(Health!$C325, 'All Indicators - Breakdown'!$C:$GQ, L$1, FALSE), " ")</f>
        <v>2</v>
      </c>
      <c r="M325" s="21">
        <f>IFERROR(VLOOKUP($C325, 'All Indicators - Breakdown'!$C:$HE, M$1, FALSE), " ")</f>
        <v>2</v>
      </c>
      <c r="N325" s="21">
        <f>IFERROR(VLOOKUP($C325, 'All Indicators - Breakdown'!$C:$IU, N$1, FALSE), " ")</f>
        <v>1</v>
      </c>
      <c r="O325" s="21">
        <f t="shared" si="48"/>
        <v>3</v>
      </c>
      <c r="P325" s="21">
        <f t="shared" si="48"/>
        <v>3</v>
      </c>
      <c r="Q325" s="21">
        <f t="shared" si="48"/>
        <v>3</v>
      </c>
      <c r="R325" s="21">
        <f t="shared" si="48"/>
        <v>3</v>
      </c>
      <c r="S325" s="21">
        <f t="shared" si="48"/>
        <v>2</v>
      </c>
      <c r="T325" s="21">
        <f t="shared" si="48"/>
        <v>2</v>
      </c>
      <c r="U325" s="21">
        <f t="shared" si="48"/>
        <v>2</v>
      </c>
      <c r="V325" s="21">
        <f t="shared" si="48"/>
        <v>1</v>
      </c>
      <c r="W325" s="21">
        <f t="shared" ref="W325:W388" si="50">LARGE(F325:N325, W$1)</f>
        <v>1</v>
      </c>
    </row>
    <row r="326" spans="1:23" ht="16.3" thickTop="1" thickBot="1" x14ac:dyDescent="0.3">
      <c r="A326" s="20" t="s">
        <v>776</v>
      </c>
      <c r="B326" s="20" t="s">
        <v>804</v>
      </c>
      <c r="C326" s="20" t="s">
        <v>805</v>
      </c>
      <c r="D326" s="10">
        <f t="shared" si="49"/>
        <v>2</v>
      </c>
      <c r="E326" s="35">
        <f t="shared" si="47"/>
        <v>2.2999999999999998</v>
      </c>
      <c r="F326" s="21">
        <f>IFERROR(VLOOKUP(Health!$C326, 'All Indicators - Breakdown'!$C:$GQ, F$1, FALSE), " ")</f>
        <v>2</v>
      </c>
      <c r="G326" s="21">
        <f>IFERROR(VLOOKUP(Health!$C326, 'All Indicators - Breakdown'!$C:$GQ, G$1, FALSE), " ")</f>
        <v>2</v>
      </c>
      <c r="H326" s="21">
        <f>IFERROR(VLOOKUP(Health!$C326, 'All Indicators - Breakdown'!$C:$GQ, H$1, FALSE), " ")</f>
        <v>1</v>
      </c>
      <c r="I326" s="21">
        <f>IFERROR(VLOOKUP(Health!$C326, 'All Indicators - Breakdown'!$C:$GQ, I$1, FALSE), " ")</f>
        <v>1</v>
      </c>
      <c r="J326" s="21">
        <f>IFERROR(VLOOKUP(Health!$C326, 'All Indicators - Breakdown'!$C:$GQ, J$1, FALSE), " ")</f>
        <v>2</v>
      </c>
      <c r="K326" s="21">
        <f>IFERROR(VLOOKUP(Health!$C326, 'All Indicators - Breakdown'!$C:$GQ, K$1, FALSE), " ")</f>
        <v>3</v>
      </c>
      <c r="L326" s="21">
        <f>IFERROR(VLOOKUP(Health!$C326, 'All Indicators - Breakdown'!$C:$GQ, L$1, FALSE), " ")</f>
        <v>1</v>
      </c>
      <c r="M326" s="21">
        <f>IFERROR(VLOOKUP($C326, 'All Indicators - Breakdown'!$C:$HE, M$1, FALSE), " ")</f>
        <v>2</v>
      </c>
      <c r="N326" s="21">
        <f>IFERROR(VLOOKUP($C326, 'All Indicators - Breakdown'!$C:$IU, N$1, FALSE), " ")</f>
        <v>1</v>
      </c>
      <c r="O326" s="21">
        <f t="shared" si="48"/>
        <v>3</v>
      </c>
      <c r="P326" s="21">
        <f t="shared" si="48"/>
        <v>2</v>
      </c>
      <c r="Q326" s="21">
        <f t="shared" si="48"/>
        <v>2</v>
      </c>
      <c r="R326" s="21">
        <f t="shared" si="48"/>
        <v>2</v>
      </c>
      <c r="S326" s="21">
        <f t="shared" si="48"/>
        <v>2</v>
      </c>
      <c r="T326" s="21">
        <f t="shared" si="48"/>
        <v>1</v>
      </c>
      <c r="U326" s="21">
        <f t="shared" si="48"/>
        <v>1</v>
      </c>
      <c r="V326" s="21">
        <f t="shared" si="48"/>
        <v>1</v>
      </c>
      <c r="W326" s="21">
        <f t="shared" si="50"/>
        <v>1</v>
      </c>
    </row>
    <row r="327" spans="1:23" ht="16.3" thickTop="1" thickBot="1" x14ac:dyDescent="0.3">
      <c r="A327" s="20" t="s">
        <v>776</v>
      </c>
      <c r="B327" s="20" t="s">
        <v>806</v>
      </c>
      <c r="C327" s="20" t="s">
        <v>807</v>
      </c>
      <c r="D327" s="10">
        <f t="shared" si="49"/>
        <v>4</v>
      </c>
      <c r="E327" s="35">
        <f t="shared" si="47"/>
        <v>3.8</v>
      </c>
      <c r="F327" s="21">
        <f>IFERROR(VLOOKUP(Health!$C327, 'All Indicators - Breakdown'!$C:$GQ, F$1, FALSE), " ")</f>
        <v>3</v>
      </c>
      <c r="G327" s="21">
        <f>IFERROR(VLOOKUP(Health!$C327, 'All Indicators - Breakdown'!$C:$GQ, G$1, FALSE), " ")</f>
        <v>2</v>
      </c>
      <c r="H327" s="21">
        <f>IFERROR(VLOOKUP(Health!$C327, 'All Indicators - Breakdown'!$C:$GQ, H$1, FALSE), " ")</f>
        <v>5</v>
      </c>
      <c r="I327" s="21">
        <f>IFERROR(VLOOKUP(Health!$C327, 'All Indicators - Breakdown'!$C:$GQ, I$1, FALSE), " ")</f>
        <v>2</v>
      </c>
      <c r="J327" s="21">
        <f>IFERROR(VLOOKUP(Health!$C327, 'All Indicators - Breakdown'!$C:$GQ, J$1, FALSE), " ")</f>
        <v>5</v>
      </c>
      <c r="K327" s="21">
        <f>IFERROR(VLOOKUP(Health!$C327, 'All Indicators - Breakdown'!$C:$GQ, K$1, FALSE), " ")</f>
        <v>1</v>
      </c>
      <c r="L327" s="21">
        <f>IFERROR(VLOOKUP(Health!$C327, 'All Indicators - Breakdown'!$C:$GQ, L$1, FALSE), " ")</f>
        <v>2</v>
      </c>
      <c r="M327" s="21">
        <f>IFERROR(VLOOKUP($C327, 'All Indicators - Breakdown'!$C:$HE, M$1, FALSE), " ")</f>
        <v>2</v>
      </c>
      <c r="N327" s="21">
        <f>IFERROR(VLOOKUP($C327, 'All Indicators - Breakdown'!$C:$IU, N$1, FALSE), " ")</f>
        <v>1</v>
      </c>
      <c r="O327" s="21">
        <f t="shared" si="48"/>
        <v>5</v>
      </c>
      <c r="P327" s="21">
        <f t="shared" si="48"/>
        <v>5</v>
      </c>
      <c r="Q327" s="21">
        <f t="shared" si="48"/>
        <v>3</v>
      </c>
      <c r="R327" s="21">
        <f t="shared" si="48"/>
        <v>2</v>
      </c>
      <c r="S327" s="21">
        <f t="shared" si="48"/>
        <v>2</v>
      </c>
      <c r="T327" s="21">
        <f t="shared" si="48"/>
        <v>2</v>
      </c>
      <c r="U327" s="21">
        <f t="shared" si="48"/>
        <v>2</v>
      </c>
      <c r="V327" s="21">
        <f t="shared" si="48"/>
        <v>1</v>
      </c>
      <c r="W327" s="21">
        <f t="shared" si="50"/>
        <v>1</v>
      </c>
    </row>
    <row r="328" spans="1:23" ht="16.3" thickTop="1" thickBot="1" x14ac:dyDescent="0.3">
      <c r="A328" s="20" t="s">
        <v>808</v>
      </c>
      <c r="B328" s="20" t="s">
        <v>809</v>
      </c>
      <c r="C328" s="20" t="s">
        <v>810</v>
      </c>
      <c r="D328" s="10">
        <f t="shared" si="49"/>
        <v>3</v>
      </c>
      <c r="E328" s="35">
        <f t="shared" si="47"/>
        <v>3</v>
      </c>
      <c r="F328" s="21">
        <f>IFERROR(VLOOKUP(Health!$C328, 'All Indicators - Breakdown'!$C:$GQ, F$1, FALSE), " ")</f>
        <v>2</v>
      </c>
      <c r="G328" s="21">
        <f>IFERROR(VLOOKUP(Health!$C328, 'All Indicators - Breakdown'!$C:$GQ, G$1, FALSE), " ")</f>
        <v>2</v>
      </c>
      <c r="H328" s="21">
        <f>IFERROR(VLOOKUP(Health!$C328, 'All Indicators - Breakdown'!$C:$GQ, H$1, FALSE), " ")</f>
        <v>1</v>
      </c>
      <c r="I328" s="21">
        <f>IFERROR(VLOOKUP(Health!$C328, 'All Indicators - Breakdown'!$C:$GQ, I$1, FALSE), " ")</f>
        <v>2</v>
      </c>
      <c r="J328" s="21">
        <f>IFERROR(VLOOKUP(Health!$C328, 'All Indicators - Breakdown'!$C:$GQ, J$1, FALSE), " ")</f>
        <v>4</v>
      </c>
      <c r="K328" s="21">
        <f>IFERROR(VLOOKUP(Health!$C328, 'All Indicators - Breakdown'!$C:$GQ, K$1, FALSE), " ")</f>
        <v>1</v>
      </c>
      <c r="L328" s="21">
        <f>IFERROR(VLOOKUP(Health!$C328, 'All Indicators - Breakdown'!$C:$GQ, L$1, FALSE), " ")</f>
        <v>2</v>
      </c>
      <c r="M328" s="21">
        <f>IFERROR(VLOOKUP($C328, 'All Indicators - Breakdown'!$C:$HE, M$1, FALSE), " ")</f>
        <v>4</v>
      </c>
      <c r="N328" s="21">
        <f>IFERROR(VLOOKUP($C328, 'All Indicators - Breakdown'!$C:$IU, N$1, FALSE), " ")</f>
        <v>1</v>
      </c>
      <c r="O328" s="21">
        <f t="shared" si="48"/>
        <v>4</v>
      </c>
      <c r="P328" s="21">
        <f t="shared" si="48"/>
        <v>4</v>
      </c>
      <c r="Q328" s="21">
        <f t="shared" si="48"/>
        <v>2</v>
      </c>
      <c r="R328" s="21">
        <f t="shared" si="48"/>
        <v>2</v>
      </c>
      <c r="S328" s="21">
        <f t="shared" si="48"/>
        <v>2</v>
      </c>
      <c r="T328" s="21">
        <f t="shared" si="48"/>
        <v>2</v>
      </c>
      <c r="U328" s="21">
        <f t="shared" si="48"/>
        <v>1</v>
      </c>
      <c r="V328" s="21">
        <f t="shared" si="48"/>
        <v>1</v>
      </c>
      <c r="W328" s="21">
        <f t="shared" si="50"/>
        <v>1</v>
      </c>
    </row>
    <row r="329" spans="1:23" ht="16.3" thickTop="1" thickBot="1" x14ac:dyDescent="0.3">
      <c r="A329" s="20" t="s">
        <v>808</v>
      </c>
      <c r="B329" s="20" t="s">
        <v>811</v>
      </c>
      <c r="C329" s="20" t="s">
        <v>812</v>
      </c>
      <c r="D329" s="10">
        <f t="shared" si="49"/>
        <v>3</v>
      </c>
      <c r="E329" s="35">
        <f t="shared" si="47"/>
        <v>3</v>
      </c>
      <c r="F329" s="21">
        <f>IFERROR(VLOOKUP(Health!$C329, 'All Indicators - Breakdown'!$C:$GQ, F$1, FALSE), " ")</f>
        <v>2</v>
      </c>
      <c r="G329" s="21">
        <f>IFERROR(VLOOKUP(Health!$C329, 'All Indicators - Breakdown'!$C:$GQ, G$1, FALSE), " ")</f>
        <v>2</v>
      </c>
      <c r="H329" s="21">
        <f>IFERROR(VLOOKUP(Health!$C329, 'All Indicators - Breakdown'!$C:$GQ, H$1, FALSE), " ")</f>
        <v>1</v>
      </c>
      <c r="I329" s="21">
        <f>IFERROR(VLOOKUP(Health!$C329, 'All Indicators - Breakdown'!$C:$GQ, I$1, FALSE), " ")</f>
        <v>2</v>
      </c>
      <c r="J329" s="21">
        <f>IFERROR(VLOOKUP(Health!$C329, 'All Indicators - Breakdown'!$C:$GQ, J$1, FALSE), " ")</f>
        <v>4</v>
      </c>
      <c r="K329" s="21">
        <f>IFERROR(VLOOKUP(Health!$C329, 'All Indicators - Breakdown'!$C:$GQ, K$1, FALSE), " ")</f>
        <v>1</v>
      </c>
      <c r="L329" s="21">
        <f>IFERROR(VLOOKUP(Health!$C329, 'All Indicators - Breakdown'!$C:$GQ, L$1, FALSE), " ")</f>
        <v>2</v>
      </c>
      <c r="M329" s="21">
        <f>IFERROR(VLOOKUP($C329, 'All Indicators - Breakdown'!$C:$HE, M$1, FALSE), " ")</f>
        <v>4</v>
      </c>
      <c r="N329" s="21">
        <f>IFERROR(VLOOKUP($C329, 'All Indicators - Breakdown'!$C:$IU, N$1, FALSE), " ")</f>
        <v>1</v>
      </c>
      <c r="O329" s="21">
        <f t="shared" si="48"/>
        <v>4</v>
      </c>
      <c r="P329" s="21">
        <f t="shared" si="48"/>
        <v>4</v>
      </c>
      <c r="Q329" s="21">
        <f t="shared" si="48"/>
        <v>2</v>
      </c>
      <c r="R329" s="21">
        <f t="shared" si="48"/>
        <v>2</v>
      </c>
      <c r="S329" s="21">
        <f t="shared" si="48"/>
        <v>2</v>
      </c>
      <c r="T329" s="21">
        <f t="shared" si="48"/>
        <v>2</v>
      </c>
      <c r="U329" s="21">
        <f t="shared" si="48"/>
        <v>1</v>
      </c>
      <c r="V329" s="21">
        <f t="shared" si="48"/>
        <v>1</v>
      </c>
      <c r="W329" s="21">
        <f t="shared" si="50"/>
        <v>1</v>
      </c>
    </row>
    <row r="330" spans="1:23" ht="16.3" thickTop="1" thickBot="1" x14ac:dyDescent="0.3">
      <c r="A330" s="20" t="s">
        <v>808</v>
      </c>
      <c r="B330" s="20" t="s">
        <v>813</v>
      </c>
      <c r="C330" s="20" t="s">
        <v>814</v>
      </c>
      <c r="D330" s="10">
        <f t="shared" si="49"/>
        <v>3</v>
      </c>
      <c r="E330" s="35">
        <f t="shared" si="47"/>
        <v>3</v>
      </c>
      <c r="F330" s="21">
        <f>IFERROR(VLOOKUP(Health!$C330, 'All Indicators - Breakdown'!$C:$GQ, F$1, FALSE), " ")</f>
        <v>2</v>
      </c>
      <c r="G330" s="21">
        <f>IFERROR(VLOOKUP(Health!$C330, 'All Indicators - Breakdown'!$C:$GQ, G$1, FALSE), " ")</f>
        <v>2</v>
      </c>
      <c r="H330" s="21">
        <f>IFERROR(VLOOKUP(Health!$C330, 'All Indicators - Breakdown'!$C:$GQ, H$1, FALSE), " ")</f>
        <v>1</v>
      </c>
      <c r="I330" s="21">
        <f>IFERROR(VLOOKUP(Health!$C330, 'All Indicators - Breakdown'!$C:$GQ, I$1, FALSE), " ")</f>
        <v>2</v>
      </c>
      <c r="J330" s="21">
        <f>IFERROR(VLOOKUP(Health!$C330, 'All Indicators - Breakdown'!$C:$GQ, J$1, FALSE), " ")</f>
        <v>4</v>
      </c>
      <c r="K330" s="21">
        <f>IFERROR(VLOOKUP(Health!$C330, 'All Indicators - Breakdown'!$C:$GQ, K$1, FALSE), " ")</f>
        <v>1</v>
      </c>
      <c r="L330" s="21">
        <f>IFERROR(VLOOKUP(Health!$C330, 'All Indicators - Breakdown'!$C:$GQ, L$1, FALSE), " ")</f>
        <v>2</v>
      </c>
      <c r="M330" s="21">
        <f>IFERROR(VLOOKUP($C330, 'All Indicators - Breakdown'!$C:$HE, M$1, FALSE), " ")</f>
        <v>4</v>
      </c>
      <c r="N330" s="21">
        <f>IFERROR(VLOOKUP($C330, 'All Indicators - Breakdown'!$C:$IU, N$1, FALSE), " ")</f>
        <v>1</v>
      </c>
      <c r="O330" s="21">
        <f t="shared" si="48"/>
        <v>4</v>
      </c>
      <c r="P330" s="21">
        <f t="shared" si="48"/>
        <v>4</v>
      </c>
      <c r="Q330" s="21">
        <f t="shared" si="48"/>
        <v>2</v>
      </c>
      <c r="R330" s="21">
        <f t="shared" si="48"/>
        <v>2</v>
      </c>
      <c r="S330" s="21">
        <f t="shared" si="48"/>
        <v>2</v>
      </c>
      <c r="T330" s="21">
        <f t="shared" si="48"/>
        <v>2</v>
      </c>
      <c r="U330" s="21">
        <f t="shared" si="48"/>
        <v>1</v>
      </c>
      <c r="V330" s="21">
        <f t="shared" si="48"/>
        <v>1</v>
      </c>
      <c r="W330" s="21">
        <f t="shared" si="50"/>
        <v>1</v>
      </c>
    </row>
    <row r="331" spans="1:23" ht="16.3" thickTop="1" thickBot="1" x14ac:dyDescent="0.3">
      <c r="A331" s="20" t="s">
        <v>808</v>
      </c>
      <c r="B331" s="20" t="s">
        <v>815</v>
      </c>
      <c r="C331" s="20" t="s">
        <v>816</v>
      </c>
      <c r="D331" s="10">
        <f t="shared" si="49"/>
        <v>3</v>
      </c>
      <c r="E331" s="35">
        <f t="shared" si="47"/>
        <v>3</v>
      </c>
      <c r="F331" s="21">
        <f>IFERROR(VLOOKUP(Health!$C331, 'All Indicators - Breakdown'!$C:$GQ, F$1, FALSE), " ")</f>
        <v>2</v>
      </c>
      <c r="G331" s="21">
        <f>IFERROR(VLOOKUP(Health!$C331, 'All Indicators - Breakdown'!$C:$GQ, G$1, FALSE), " ")</f>
        <v>2</v>
      </c>
      <c r="H331" s="21">
        <f>IFERROR(VLOOKUP(Health!$C331, 'All Indicators - Breakdown'!$C:$GQ, H$1, FALSE), " ")</f>
        <v>1</v>
      </c>
      <c r="I331" s="21">
        <f>IFERROR(VLOOKUP(Health!$C331, 'All Indicators - Breakdown'!$C:$GQ, I$1, FALSE), " ")</f>
        <v>2</v>
      </c>
      <c r="J331" s="21">
        <f>IFERROR(VLOOKUP(Health!$C331, 'All Indicators - Breakdown'!$C:$GQ, J$1, FALSE), " ")</f>
        <v>4</v>
      </c>
      <c r="K331" s="21">
        <f>IFERROR(VLOOKUP(Health!$C331, 'All Indicators - Breakdown'!$C:$GQ, K$1, FALSE), " ")</f>
        <v>1</v>
      </c>
      <c r="L331" s="21">
        <f>IFERROR(VLOOKUP(Health!$C331, 'All Indicators - Breakdown'!$C:$GQ, L$1, FALSE), " ")</f>
        <v>2</v>
      </c>
      <c r="M331" s="21">
        <f>IFERROR(VLOOKUP($C331, 'All Indicators - Breakdown'!$C:$HE, M$1, FALSE), " ")</f>
        <v>4</v>
      </c>
      <c r="N331" s="21">
        <f>IFERROR(VLOOKUP($C331, 'All Indicators - Breakdown'!$C:$IU, N$1, FALSE), " ")</f>
        <v>1</v>
      </c>
      <c r="O331" s="21">
        <f t="shared" si="48"/>
        <v>4</v>
      </c>
      <c r="P331" s="21">
        <f t="shared" si="48"/>
        <v>4</v>
      </c>
      <c r="Q331" s="21">
        <f t="shared" si="48"/>
        <v>2</v>
      </c>
      <c r="R331" s="21">
        <f t="shared" si="48"/>
        <v>2</v>
      </c>
      <c r="S331" s="21">
        <f t="shared" si="48"/>
        <v>2</v>
      </c>
      <c r="T331" s="21">
        <f t="shared" si="48"/>
        <v>2</v>
      </c>
      <c r="U331" s="21">
        <f t="shared" si="48"/>
        <v>1</v>
      </c>
      <c r="V331" s="21">
        <f t="shared" si="48"/>
        <v>1</v>
      </c>
      <c r="W331" s="21">
        <f t="shared" si="50"/>
        <v>1</v>
      </c>
    </row>
    <row r="332" spans="1:23" ht="16.3" thickTop="1" thickBot="1" x14ac:dyDescent="0.3">
      <c r="A332" s="20" t="s">
        <v>808</v>
      </c>
      <c r="B332" s="20" t="s">
        <v>817</v>
      </c>
      <c r="C332" s="20" t="s">
        <v>818</v>
      </c>
      <c r="D332" s="10">
        <f t="shared" si="49"/>
        <v>3</v>
      </c>
      <c r="E332" s="35">
        <f t="shared" si="47"/>
        <v>3</v>
      </c>
      <c r="F332" s="21">
        <f>IFERROR(VLOOKUP(Health!$C332, 'All Indicators - Breakdown'!$C:$GQ, F$1, FALSE), " ")</f>
        <v>2</v>
      </c>
      <c r="G332" s="21">
        <f>IFERROR(VLOOKUP(Health!$C332, 'All Indicators - Breakdown'!$C:$GQ, G$1, FALSE), " ")</f>
        <v>2</v>
      </c>
      <c r="H332" s="21">
        <f>IFERROR(VLOOKUP(Health!$C332, 'All Indicators - Breakdown'!$C:$GQ, H$1, FALSE), " ")</f>
        <v>1</v>
      </c>
      <c r="I332" s="21">
        <f>IFERROR(VLOOKUP(Health!$C332, 'All Indicators - Breakdown'!$C:$GQ, I$1, FALSE), " ")</f>
        <v>2</v>
      </c>
      <c r="J332" s="21">
        <f>IFERROR(VLOOKUP(Health!$C332, 'All Indicators - Breakdown'!$C:$GQ, J$1, FALSE), " ")</f>
        <v>4</v>
      </c>
      <c r="K332" s="21">
        <f>IFERROR(VLOOKUP(Health!$C332, 'All Indicators - Breakdown'!$C:$GQ, K$1, FALSE), " ")</f>
        <v>1</v>
      </c>
      <c r="L332" s="21">
        <f>IFERROR(VLOOKUP(Health!$C332, 'All Indicators - Breakdown'!$C:$GQ, L$1, FALSE), " ")</f>
        <v>2</v>
      </c>
      <c r="M332" s="21">
        <f>IFERROR(VLOOKUP($C332, 'All Indicators - Breakdown'!$C:$HE, M$1, FALSE), " ")</f>
        <v>4</v>
      </c>
      <c r="N332" s="21">
        <f>IFERROR(VLOOKUP($C332, 'All Indicators - Breakdown'!$C:$IU, N$1, FALSE), " ")</f>
        <v>1</v>
      </c>
      <c r="O332" s="21">
        <f t="shared" si="48"/>
        <v>4</v>
      </c>
      <c r="P332" s="21">
        <f t="shared" si="48"/>
        <v>4</v>
      </c>
      <c r="Q332" s="21">
        <f t="shared" si="48"/>
        <v>2</v>
      </c>
      <c r="R332" s="21">
        <f t="shared" si="48"/>
        <v>2</v>
      </c>
      <c r="S332" s="21">
        <f t="shared" si="48"/>
        <v>2</v>
      </c>
      <c r="T332" s="21">
        <f t="shared" si="48"/>
        <v>2</v>
      </c>
      <c r="U332" s="21">
        <f t="shared" si="48"/>
        <v>1</v>
      </c>
      <c r="V332" s="21">
        <f t="shared" si="48"/>
        <v>1</v>
      </c>
      <c r="W332" s="21">
        <f t="shared" si="50"/>
        <v>1</v>
      </c>
    </row>
    <row r="333" spans="1:23" ht="16.3" thickTop="1" thickBot="1" x14ac:dyDescent="0.3">
      <c r="A333" s="20" t="s">
        <v>808</v>
      </c>
      <c r="B333" s="20" t="s">
        <v>819</v>
      </c>
      <c r="C333" s="20" t="s">
        <v>820</v>
      </c>
      <c r="D333" s="10">
        <f t="shared" si="49"/>
        <v>3</v>
      </c>
      <c r="E333" s="35">
        <f t="shared" si="47"/>
        <v>3</v>
      </c>
      <c r="F333" s="21">
        <f>IFERROR(VLOOKUP(Health!$C333, 'All Indicators - Breakdown'!$C:$GQ, F$1, FALSE), " ")</f>
        <v>2</v>
      </c>
      <c r="G333" s="21">
        <f>IFERROR(VLOOKUP(Health!$C333, 'All Indicators - Breakdown'!$C:$GQ, G$1, FALSE), " ")</f>
        <v>2</v>
      </c>
      <c r="H333" s="21">
        <f>IFERROR(VLOOKUP(Health!$C333, 'All Indicators - Breakdown'!$C:$GQ, H$1, FALSE), " ")</f>
        <v>1</v>
      </c>
      <c r="I333" s="21">
        <f>IFERROR(VLOOKUP(Health!$C333, 'All Indicators - Breakdown'!$C:$GQ, I$1, FALSE), " ")</f>
        <v>2</v>
      </c>
      <c r="J333" s="21">
        <f>IFERROR(VLOOKUP(Health!$C333, 'All Indicators - Breakdown'!$C:$GQ, J$1, FALSE), " ")</f>
        <v>4</v>
      </c>
      <c r="K333" s="21">
        <f>IFERROR(VLOOKUP(Health!$C333, 'All Indicators - Breakdown'!$C:$GQ, K$1, FALSE), " ")</f>
        <v>1</v>
      </c>
      <c r="L333" s="21">
        <f>IFERROR(VLOOKUP(Health!$C333, 'All Indicators - Breakdown'!$C:$GQ, L$1, FALSE), " ")</f>
        <v>2</v>
      </c>
      <c r="M333" s="21">
        <f>IFERROR(VLOOKUP($C333, 'All Indicators - Breakdown'!$C:$HE, M$1, FALSE), " ")</f>
        <v>4</v>
      </c>
      <c r="N333" s="21">
        <f>IFERROR(VLOOKUP($C333, 'All Indicators - Breakdown'!$C:$IU, N$1, FALSE), " ")</f>
        <v>1</v>
      </c>
      <c r="O333" s="21">
        <f t="shared" si="48"/>
        <v>4</v>
      </c>
      <c r="P333" s="21">
        <f t="shared" si="48"/>
        <v>4</v>
      </c>
      <c r="Q333" s="21">
        <f t="shared" si="48"/>
        <v>2</v>
      </c>
      <c r="R333" s="21">
        <f t="shared" si="48"/>
        <v>2</v>
      </c>
      <c r="S333" s="21">
        <f t="shared" si="48"/>
        <v>2</v>
      </c>
      <c r="T333" s="21">
        <f t="shared" si="48"/>
        <v>2</v>
      </c>
      <c r="U333" s="21">
        <f t="shared" si="48"/>
        <v>1</v>
      </c>
      <c r="V333" s="21">
        <f t="shared" si="48"/>
        <v>1</v>
      </c>
      <c r="W333" s="21">
        <f t="shared" si="50"/>
        <v>1</v>
      </c>
    </row>
    <row r="334" spans="1:23" ht="16.3" thickTop="1" thickBot="1" x14ac:dyDescent="0.3">
      <c r="A334" s="20" t="s">
        <v>808</v>
      </c>
      <c r="B334" s="20" t="s">
        <v>821</v>
      </c>
      <c r="C334" s="20" t="s">
        <v>822</v>
      </c>
      <c r="D334" s="10">
        <f t="shared" si="49"/>
        <v>3</v>
      </c>
      <c r="E334" s="35">
        <f t="shared" si="47"/>
        <v>3</v>
      </c>
      <c r="F334" s="21">
        <f>IFERROR(VLOOKUP(Health!$C334, 'All Indicators - Breakdown'!$C:$GQ, F$1, FALSE), " ")</f>
        <v>2</v>
      </c>
      <c r="G334" s="21">
        <f>IFERROR(VLOOKUP(Health!$C334, 'All Indicators - Breakdown'!$C:$GQ, G$1, FALSE), " ")</f>
        <v>2</v>
      </c>
      <c r="H334" s="21">
        <f>IFERROR(VLOOKUP(Health!$C334, 'All Indicators - Breakdown'!$C:$GQ, H$1, FALSE), " ")</f>
        <v>1</v>
      </c>
      <c r="I334" s="21">
        <f>IFERROR(VLOOKUP(Health!$C334, 'All Indicators - Breakdown'!$C:$GQ, I$1, FALSE), " ")</f>
        <v>2</v>
      </c>
      <c r="J334" s="21">
        <f>IFERROR(VLOOKUP(Health!$C334, 'All Indicators - Breakdown'!$C:$GQ, J$1, FALSE), " ")</f>
        <v>4</v>
      </c>
      <c r="K334" s="21">
        <f>IFERROR(VLOOKUP(Health!$C334, 'All Indicators - Breakdown'!$C:$GQ, K$1, FALSE), " ")</f>
        <v>1</v>
      </c>
      <c r="L334" s="21">
        <f>IFERROR(VLOOKUP(Health!$C334, 'All Indicators - Breakdown'!$C:$GQ, L$1, FALSE), " ")</f>
        <v>2</v>
      </c>
      <c r="M334" s="21">
        <f>IFERROR(VLOOKUP($C334, 'All Indicators - Breakdown'!$C:$HE, M$1, FALSE), " ")</f>
        <v>4</v>
      </c>
      <c r="N334" s="21">
        <f>IFERROR(VLOOKUP($C334, 'All Indicators - Breakdown'!$C:$IU, N$1, FALSE), " ")</f>
        <v>1</v>
      </c>
      <c r="O334" s="21">
        <f t="shared" ref="O334:V343" si="51">LARGE($F334:$N334,O$1)</f>
        <v>4</v>
      </c>
      <c r="P334" s="21">
        <f t="shared" si="51"/>
        <v>4</v>
      </c>
      <c r="Q334" s="21">
        <f t="shared" si="51"/>
        <v>2</v>
      </c>
      <c r="R334" s="21">
        <f t="shared" si="51"/>
        <v>2</v>
      </c>
      <c r="S334" s="21">
        <f t="shared" si="51"/>
        <v>2</v>
      </c>
      <c r="T334" s="21">
        <f t="shared" si="51"/>
        <v>2</v>
      </c>
      <c r="U334" s="21">
        <f t="shared" si="51"/>
        <v>1</v>
      </c>
      <c r="V334" s="21">
        <f t="shared" si="51"/>
        <v>1</v>
      </c>
      <c r="W334" s="21">
        <f t="shared" si="50"/>
        <v>1</v>
      </c>
    </row>
    <row r="335" spans="1:23" ht="16.3" thickTop="1" thickBot="1" x14ac:dyDescent="0.3">
      <c r="A335" s="20" t="s">
        <v>808</v>
      </c>
      <c r="B335" s="20" t="s">
        <v>823</v>
      </c>
      <c r="C335" s="20" t="s">
        <v>824</v>
      </c>
      <c r="D335" s="10">
        <f t="shared" si="49"/>
        <v>3</v>
      </c>
      <c r="E335" s="35">
        <f t="shared" si="47"/>
        <v>3</v>
      </c>
      <c r="F335" s="21">
        <f>IFERROR(VLOOKUP(Health!$C335, 'All Indicators - Breakdown'!$C:$GQ, F$1, FALSE), " ")</f>
        <v>2</v>
      </c>
      <c r="G335" s="21">
        <f>IFERROR(VLOOKUP(Health!$C335, 'All Indicators - Breakdown'!$C:$GQ, G$1, FALSE), " ")</f>
        <v>2</v>
      </c>
      <c r="H335" s="21">
        <f>IFERROR(VLOOKUP(Health!$C335, 'All Indicators - Breakdown'!$C:$GQ, H$1, FALSE), " ")</f>
        <v>1</v>
      </c>
      <c r="I335" s="21">
        <f>IFERROR(VLOOKUP(Health!$C335, 'All Indicators - Breakdown'!$C:$GQ, I$1, FALSE), " ")</f>
        <v>2</v>
      </c>
      <c r="J335" s="21">
        <f>IFERROR(VLOOKUP(Health!$C335, 'All Indicators - Breakdown'!$C:$GQ, J$1, FALSE), " ")</f>
        <v>4</v>
      </c>
      <c r="K335" s="21">
        <f>IFERROR(VLOOKUP(Health!$C335, 'All Indicators - Breakdown'!$C:$GQ, K$1, FALSE), " ")</f>
        <v>1</v>
      </c>
      <c r="L335" s="21">
        <f>IFERROR(VLOOKUP(Health!$C335, 'All Indicators - Breakdown'!$C:$GQ, L$1, FALSE), " ")</f>
        <v>2</v>
      </c>
      <c r="M335" s="21">
        <f>IFERROR(VLOOKUP($C335, 'All Indicators - Breakdown'!$C:$HE, M$1, FALSE), " ")</f>
        <v>4</v>
      </c>
      <c r="N335" s="21">
        <f>IFERROR(VLOOKUP($C335, 'All Indicators - Breakdown'!$C:$IU, N$1, FALSE), " ")</f>
        <v>1</v>
      </c>
      <c r="O335" s="21">
        <f t="shared" si="51"/>
        <v>4</v>
      </c>
      <c r="P335" s="21">
        <f t="shared" si="51"/>
        <v>4</v>
      </c>
      <c r="Q335" s="21">
        <f t="shared" si="51"/>
        <v>2</v>
      </c>
      <c r="R335" s="21">
        <f t="shared" si="51"/>
        <v>2</v>
      </c>
      <c r="S335" s="21">
        <f t="shared" si="51"/>
        <v>2</v>
      </c>
      <c r="T335" s="21">
        <f t="shared" si="51"/>
        <v>2</v>
      </c>
      <c r="U335" s="21">
        <f t="shared" si="51"/>
        <v>1</v>
      </c>
      <c r="V335" s="21">
        <f t="shared" si="51"/>
        <v>1</v>
      </c>
      <c r="W335" s="21">
        <f t="shared" si="50"/>
        <v>1</v>
      </c>
    </row>
    <row r="336" spans="1:23" ht="16.3" thickTop="1" thickBot="1" x14ac:dyDescent="0.3">
      <c r="A336" s="20" t="s">
        <v>808</v>
      </c>
      <c r="B336" s="20" t="s">
        <v>825</v>
      </c>
      <c r="C336" s="20" t="s">
        <v>826</v>
      </c>
      <c r="D336" s="10">
        <f t="shared" si="49"/>
        <v>3</v>
      </c>
      <c r="E336" s="35">
        <f t="shared" si="47"/>
        <v>3</v>
      </c>
      <c r="F336" s="21">
        <f>IFERROR(VLOOKUP(Health!$C336, 'All Indicators - Breakdown'!$C:$GQ, F$1, FALSE), " ")</f>
        <v>2</v>
      </c>
      <c r="G336" s="21">
        <f>IFERROR(VLOOKUP(Health!$C336, 'All Indicators - Breakdown'!$C:$GQ, G$1, FALSE), " ")</f>
        <v>2</v>
      </c>
      <c r="H336" s="21">
        <f>IFERROR(VLOOKUP(Health!$C336, 'All Indicators - Breakdown'!$C:$GQ, H$1, FALSE), " ")</f>
        <v>1</v>
      </c>
      <c r="I336" s="21">
        <f>IFERROR(VLOOKUP(Health!$C336, 'All Indicators - Breakdown'!$C:$GQ, I$1, FALSE), " ")</f>
        <v>2</v>
      </c>
      <c r="J336" s="21">
        <f>IFERROR(VLOOKUP(Health!$C336, 'All Indicators - Breakdown'!$C:$GQ, J$1, FALSE), " ")</f>
        <v>4</v>
      </c>
      <c r="K336" s="21">
        <f>IFERROR(VLOOKUP(Health!$C336, 'All Indicators - Breakdown'!$C:$GQ, K$1, FALSE), " ")</f>
        <v>1</v>
      </c>
      <c r="L336" s="21">
        <f>IFERROR(VLOOKUP(Health!$C336, 'All Indicators - Breakdown'!$C:$GQ, L$1, FALSE), " ")</f>
        <v>2</v>
      </c>
      <c r="M336" s="21">
        <f>IFERROR(VLOOKUP($C336, 'All Indicators - Breakdown'!$C:$HE, M$1, FALSE), " ")</f>
        <v>4</v>
      </c>
      <c r="N336" s="21">
        <f>IFERROR(VLOOKUP($C336, 'All Indicators - Breakdown'!$C:$IU, N$1, FALSE), " ")</f>
        <v>1</v>
      </c>
      <c r="O336" s="21">
        <f t="shared" si="51"/>
        <v>4</v>
      </c>
      <c r="P336" s="21">
        <f t="shared" si="51"/>
        <v>4</v>
      </c>
      <c r="Q336" s="21">
        <f t="shared" si="51"/>
        <v>2</v>
      </c>
      <c r="R336" s="21">
        <f t="shared" si="51"/>
        <v>2</v>
      </c>
      <c r="S336" s="21">
        <f t="shared" si="51"/>
        <v>2</v>
      </c>
      <c r="T336" s="21">
        <f t="shared" si="51"/>
        <v>2</v>
      </c>
      <c r="U336" s="21">
        <f t="shared" si="51"/>
        <v>1</v>
      </c>
      <c r="V336" s="21">
        <f t="shared" si="51"/>
        <v>1</v>
      </c>
      <c r="W336" s="21">
        <f t="shared" si="50"/>
        <v>1</v>
      </c>
    </row>
    <row r="337" spans="1:23" ht="16.3" thickTop="1" thickBot="1" x14ac:dyDescent="0.3">
      <c r="A337" s="20" t="s">
        <v>808</v>
      </c>
      <c r="B337" s="20" t="s">
        <v>827</v>
      </c>
      <c r="C337" s="20" t="s">
        <v>828</v>
      </c>
      <c r="D337" s="10">
        <f t="shared" si="49"/>
        <v>3</v>
      </c>
      <c r="E337" s="35">
        <f t="shared" si="47"/>
        <v>3</v>
      </c>
      <c r="F337" s="21">
        <f>IFERROR(VLOOKUP(Health!$C337, 'All Indicators - Breakdown'!$C:$GQ, F$1, FALSE), " ")</f>
        <v>2</v>
      </c>
      <c r="G337" s="21">
        <f>IFERROR(VLOOKUP(Health!$C337, 'All Indicators - Breakdown'!$C:$GQ, G$1, FALSE), " ")</f>
        <v>2</v>
      </c>
      <c r="H337" s="21">
        <f>IFERROR(VLOOKUP(Health!$C337, 'All Indicators - Breakdown'!$C:$GQ, H$1, FALSE), " ")</f>
        <v>1</v>
      </c>
      <c r="I337" s="21">
        <f>IFERROR(VLOOKUP(Health!$C337, 'All Indicators - Breakdown'!$C:$GQ, I$1, FALSE), " ")</f>
        <v>2</v>
      </c>
      <c r="J337" s="21">
        <f>IFERROR(VLOOKUP(Health!$C337, 'All Indicators - Breakdown'!$C:$GQ, J$1, FALSE), " ")</f>
        <v>4</v>
      </c>
      <c r="K337" s="21">
        <f>IFERROR(VLOOKUP(Health!$C337, 'All Indicators - Breakdown'!$C:$GQ, K$1, FALSE), " ")</f>
        <v>1</v>
      </c>
      <c r="L337" s="21">
        <f>IFERROR(VLOOKUP(Health!$C337, 'All Indicators - Breakdown'!$C:$GQ, L$1, FALSE), " ")</f>
        <v>2</v>
      </c>
      <c r="M337" s="21">
        <f>IFERROR(VLOOKUP($C337, 'All Indicators - Breakdown'!$C:$HE, M$1, FALSE), " ")</f>
        <v>4</v>
      </c>
      <c r="N337" s="21">
        <f>IFERROR(VLOOKUP($C337, 'All Indicators - Breakdown'!$C:$IU, N$1, FALSE), " ")</f>
        <v>1</v>
      </c>
      <c r="O337" s="21">
        <f t="shared" si="51"/>
        <v>4</v>
      </c>
      <c r="P337" s="21">
        <f t="shared" si="51"/>
        <v>4</v>
      </c>
      <c r="Q337" s="21">
        <f t="shared" si="51"/>
        <v>2</v>
      </c>
      <c r="R337" s="21">
        <f t="shared" si="51"/>
        <v>2</v>
      </c>
      <c r="S337" s="21">
        <f t="shared" si="51"/>
        <v>2</v>
      </c>
      <c r="T337" s="21">
        <f t="shared" si="51"/>
        <v>2</v>
      </c>
      <c r="U337" s="21">
        <f t="shared" si="51"/>
        <v>1</v>
      </c>
      <c r="V337" s="21">
        <f t="shared" si="51"/>
        <v>1</v>
      </c>
      <c r="W337" s="21">
        <f t="shared" si="50"/>
        <v>1</v>
      </c>
    </row>
    <row r="338" spans="1:23" ht="16.3" thickTop="1" thickBot="1" x14ac:dyDescent="0.3">
      <c r="A338" s="20" t="s">
        <v>808</v>
      </c>
      <c r="B338" s="20" t="s">
        <v>829</v>
      </c>
      <c r="C338" s="20" t="s">
        <v>830</v>
      </c>
      <c r="D338" s="10">
        <f t="shared" si="49"/>
        <v>3</v>
      </c>
      <c r="E338" s="35">
        <f t="shared" si="47"/>
        <v>3</v>
      </c>
      <c r="F338" s="21">
        <f>IFERROR(VLOOKUP(Health!$C338, 'All Indicators - Breakdown'!$C:$GQ, F$1, FALSE), " ")</f>
        <v>2</v>
      </c>
      <c r="G338" s="21">
        <f>IFERROR(VLOOKUP(Health!$C338, 'All Indicators - Breakdown'!$C:$GQ, G$1, FALSE), " ")</f>
        <v>2</v>
      </c>
      <c r="H338" s="21">
        <f>IFERROR(VLOOKUP(Health!$C338, 'All Indicators - Breakdown'!$C:$GQ, H$1, FALSE), " ")</f>
        <v>1</v>
      </c>
      <c r="I338" s="21">
        <f>IFERROR(VLOOKUP(Health!$C338, 'All Indicators - Breakdown'!$C:$GQ, I$1, FALSE), " ")</f>
        <v>2</v>
      </c>
      <c r="J338" s="21">
        <f>IFERROR(VLOOKUP(Health!$C338, 'All Indicators - Breakdown'!$C:$GQ, J$1, FALSE), " ")</f>
        <v>4</v>
      </c>
      <c r="K338" s="21">
        <f>IFERROR(VLOOKUP(Health!$C338, 'All Indicators - Breakdown'!$C:$GQ, K$1, FALSE), " ")</f>
        <v>1</v>
      </c>
      <c r="L338" s="21">
        <f>IFERROR(VLOOKUP(Health!$C338, 'All Indicators - Breakdown'!$C:$GQ, L$1, FALSE), " ")</f>
        <v>2</v>
      </c>
      <c r="M338" s="21">
        <f>IFERROR(VLOOKUP($C338, 'All Indicators - Breakdown'!$C:$HE, M$1, FALSE), " ")</f>
        <v>4</v>
      </c>
      <c r="N338" s="21">
        <f>IFERROR(VLOOKUP($C338, 'All Indicators - Breakdown'!$C:$IU, N$1, FALSE), " ")</f>
        <v>1</v>
      </c>
      <c r="O338" s="21">
        <f t="shared" si="51"/>
        <v>4</v>
      </c>
      <c r="P338" s="21">
        <f t="shared" si="51"/>
        <v>4</v>
      </c>
      <c r="Q338" s="21">
        <f t="shared" si="51"/>
        <v>2</v>
      </c>
      <c r="R338" s="21">
        <f t="shared" si="51"/>
        <v>2</v>
      </c>
      <c r="S338" s="21">
        <f t="shared" si="51"/>
        <v>2</v>
      </c>
      <c r="T338" s="21">
        <f t="shared" si="51"/>
        <v>2</v>
      </c>
      <c r="U338" s="21">
        <f t="shared" si="51"/>
        <v>1</v>
      </c>
      <c r="V338" s="21">
        <f t="shared" si="51"/>
        <v>1</v>
      </c>
      <c r="W338" s="21">
        <f t="shared" si="50"/>
        <v>1</v>
      </c>
    </row>
    <row r="339" spans="1:23" ht="16.3" thickTop="1" thickBot="1" x14ac:dyDescent="0.3">
      <c r="A339" s="20" t="s">
        <v>831</v>
      </c>
      <c r="B339" s="20" t="s">
        <v>832</v>
      </c>
      <c r="C339" s="20" t="s">
        <v>833</v>
      </c>
      <c r="D339" s="10">
        <f t="shared" si="49"/>
        <v>3</v>
      </c>
      <c r="E339" s="35">
        <f t="shared" si="47"/>
        <v>2.8</v>
      </c>
      <c r="F339" s="21">
        <f>IFERROR(VLOOKUP(Health!$C339, 'All Indicators - Breakdown'!$C:$GQ, F$1, FALSE), " ")</f>
        <v>3</v>
      </c>
      <c r="G339" s="21">
        <f>IFERROR(VLOOKUP(Health!$C339, 'All Indicators - Breakdown'!$C:$GQ, G$1, FALSE), " ")</f>
        <v>1</v>
      </c>
      <c r="H339" s="21">
        <f>IFERROR(VLOOKUP(Health!$C339, 'All Indicators - Breakdown'!$C:$GQ, H$1, FALSE), " ")</f>
        <v>1</v>
      </c>
      <c r="I339" s="21">
        <f>IFERROR(VLOOKUP(Health!$C339, 'All Indicators - Breakdown'!$C:$GQ, I$1, FALSE), " ")</f>
        <v>3</v>
      </c>
      <c r="J339" s="21">
        <f>IFERROR(VLOOKUP(Health!$C339, 'All Indicators - Breakdown'!$C:$GQ, J$1, FALSE), " ")</f>
        <v>2</v>
      </c>
      <c r="K339" s="21">
        <f>IFERROR(VLOOKUP(Health!$C339, 'All Indicators - Breakdown'!$C:$GQ, K$1, FALSE), " ")</f>
        <v>1</v>
      </c>
      <c r="L339" s="21">
        <f>IFERROR(VLOOKUP(Health!$C339, 'All Indicators - Breakdown'!$C:$GQ, L$1, FALSE), " ")</f>
        <v>2</v>
      </c>
      <c r="M339" s="21">
        <f>IFERROR(VLOOKUP($C339, 'All Indicators - Breakdown'!$C:$HE, M$1, FALSE), " ")</f>
        <v>3</v>
      </c>
      <c r="N339" s="21">
        <f>IFERROR(VLOOKUP($C339, 'All Indicators - Breakdown'!$C:$IU, N$1, FALSE), " ")</f>
        <v>1</v>
      </c>
      <c r="O339" s="21">
        <f t="shared" si="51"/>
        <v>3</v>
      </c>
      <c r="P339" s="21">
        <f t="shared" si="51"/>
        <v>3</v>
      </c>
      <c r="Q339" s="21">
        <f t="shared" si="51"/>
        <v>3</v>
      </c>
      <c r="R339" s="21">
        <f t="shared" si="51"/>
        <v>2</v>
      </c>
      <c r="S339" s="21">
        <f t="shared" si="51"/>
        <v>2</v>
      </c>
      <c r="T339" s="21">
        <f t="shared" si="51"/>
        <v>1</v>
      </c>
      <c r="U339" s="21">
        <f t="shared" si="51"/>
        <v>1</v>
      </c>
      <c r="V339" s="21">
        <f t="shared" si="51"/>
        <v>1</v>
      </c>
      <c r="W339" s="21">
        <f t="shared" si="50"/>
        <v>1</v>
      </c>
    </row>
    <row r="340" spans="1:23" ht="16.3" thickTop="1" thickBot="1" x14ac:dyDescent="0.3">
      <c r="A340" s="20" t="s">
        <v>831</v>
      </c>
      <c r="B340" s="20" t="s">
        <v>834</v>
      </c>
      <c r="C340" s="20" t="s">
        <v>835</v>
      </c>
      <c r="D340" s="10">
        <f t="shared" si="49"/>
        <v>3</v>
      </c>
      <c r="E340" s="35">
        <f t="shared" si="47"/>
        <v>2.8</v>
      </c>
      <c r="F340" s="21">
        <f>IFERROR(VLOOKUP(Health!$C340, 'All Indicators - Breakdown'!$C:$GQ, F$1, FALSE), " ")</f>
        <v>3</v>
      </c>
      <c r="G340" s="21">
        <f>IFERROR(VLOOKUP(Health!$C340, 'All Indicators - Breakdown'!$C:$GQ, G$1, FALSE), " ")</f>
        <v>2</v>
      </c>
      <c r="H340" s="21">
        <f>IFERROR(VLOOKUP(Health!$C340, 'All Indicators - Breakdown'!$C:$GQ, H$1, FALSE), " ")</f>
        <v>1</v>
      </c>
      <c r="I340" s="21">
        <f>IFERROR(VLOOKUP(Health!$C340, 'All Indicators - Breakdown'!$C:$GQ, I$1, FALSE), " ")</f>
        <v>3</v>
      </c>
      <c r="J340" s="21">
        <f>IFERROR(VLOOKUP(Health!$C340, 'All Indicators - Breakdown'!$C:$GQ, J$1, FALSE), " ")</f>
        <v>2</v>
      </c>
      <c r="K340" s="21">
        <f>IFERROR(VLOOKUP(Health!$C340, 'All Indicators - Breakdown'!$C:$GQ, K$1, FALSE), " ")</f>
        <v>1</v>
      </c>
      <c r="L340" s="21">
        <f>IFERROR(VLOOKUP(Health!$C340, 'All Indicators - Breakdown'!$C:$GQ, L$1, FALSE), " ")</f>
        <v>2</v>
      </c>
      <c r="M340" s="21">
        <f>IFERROR(VLOOKUP($C340, 'All Indicators - Breakdown'!$C:$HE, M$1, FALSE), " ")</f>
        <v>3</v>
      </c>
      <c r="N340" s="21">
        <f>IFERROR(VLOOKUP($C340, 'All Indicators - Breakdown'!$C:$IU, N$1, FALSE), " ")</f>
        <v>1</v>
      </c>
      <c r="O340" s="21">
        <f t="shared" si="51"/>
        <v>3</v>
      </c>
      <c r="P340" s="21">
        <f t="shared" si="51"/>
        <v>3</v>
      </c>
      <c r="Q340" s="21">
        <f t="shared" si="51"/>
        <v>3</v>
      </c>
      <c r="R340" s="21">
        <f t="shared" si="51"/>
        <v>2</v>
      </c>
      <c r="S340" s="21">
        <f t="shared" si="51"/>
        <v>2</v>
      </c>
      <c r="T340" s="21">
        <f t="shared" si="51"/>
        <v>2</v>
      </c>
      <c r="U340" s="21">
        <f t="shared" si="51"/>
        <v>1</v>
      </c>
      <c r="V340" s="21">
        <f t="shared" si="51"/>
        <v>1</v>
      </c>
      <c r="W340" s="21">
        <f t="shared" si="50"/>
        <v>1</v>
      </c>
    </row>
    <row r="341" spans="1:23" ht="16.3" thickTop="1" thickBot="1" x14ac:dyDescent="0.3">
      <c r="A341" s="20" t="s">
        <v>831</v>
      </c>
      <c r="B341" s="20" t="s">
        <v>836</v>
      </c>
      <c r="C341" s="20" t="s">
        <v>837</v>
      </c>
      <c r="D341" s="10">
        <f t="shared" si="49"/>
        <v>3</v>
      </c>
      <c r="E341" s="35">
        <f t="shared" si="47"/>
        <v>2.8</v>
      </c>
      <c r="F341" s="21">
        <f>IFERROR(VLOOKUP(Health!$C341, 'All Indicators - Breakdown'!$C:$GQ, F$1, FALSE), " ")</f>
        <v>3</v>
      </c>
      <c r="G341" s="21">
        <f>IFERROR(VLOOKUP(Health!$C341, 'All Indicators - Breakdown'!$C:$GQ, G$1, FALSE), " ")</f>
        <v>2</v>
      </c>
      <c r="H341" s="21">
        <f>IFERROR(VLOOKUP(Health!$C341, 'All Indicators - Breakdown'!$C:$GQ, H$1, FALSE), " ")</f>
        <v>1</v>
      </c>
      <c r="I341" s="21">
        <f>IFERROR(VLOOKUP(Health!$C341, 'All Indicators - Breakdown'!$C:$GQ, I$1, FALSE), " ")</f>
        <v>3</v>
      </c>
      <c r="J341" s="21">
        <f>IFERROR(VLOOKUP(Health!$C341, 'All Indicators - Breakdown'!$C:$GQ, J$1, FALSE), " ")</f>
        <v>2</v>
      </c>
      <c r="K341" s="21">
        <f>IFERROR(VLOOKUP(Health!$C341, 'All Indicators - Breakdown'!$C:$GQ, K$1, FALSE), " ")</f>
        <v>1</v>
      </c>
      <c r="L341" s="21">
        <f>IFERROR(VLOOKUP(Health!$C341, 'All Indicators - Breakdown'!$C:$GQ, L$1, FALSE), " ")</f>
        <v>2</v>
      </c>
      <c r="M341" s="21">
        <f>IFERROR(VLOOKUP($C341, 'All Indicators - Breakdown'!$C:$HE, M$1, FALSE), " ")</f>
        <v>3</v>
      </c>
      <c r="N341" s="21">
        <f>IFERROR(VLOOKUP($C341, 'All Indicators - Breakdown'!$C:$IU, N$1, FALSE), " ")</f>
        <v>1</v>
      </c>
      <c r="O341" s="21">
        <f t="shared" si="51"/>
        <v>3</v>
      </c>
      <c r="P341" s="21">
        <f t="shared" si="51"/>
        <v>3</v>
      </c>
      <c r="Q341" s="21">
        <f t="shared" si="51"/>
        <v>3</v>
      </c>
      <c r="R341" s="21">
        <f t="shared" si="51"/>
        <v>2</v>
      </c>
      <c r="S341" s="21">
        <f t="shared" si="51"/>
        <v>2</v>
      </c>
      <c r="T341" s="21">
        <f t="shared" si="51"/>
        <v>2</v>
      </c>
      <c r="U341" s="21">
        <f t="shared" si="51"/>
        <v>1</v>
      </c>
      <c r="V341" s="21">
        <f t="shared" si="51"/>
        <v>1</v>
      </c>
      <c r="W341" s="21">
        <f t="shared" si="50"/>
        <v>1</v>
      </c>
    </row>
    <row r="342" spans="1:23" ht="16.3" thickTop="1" thickBot="1" x14ac:dyDescent="0.3">
      <c r="A342" s="20" t="s">
        <v>831</v>
      </c>
      <c r="B342" s="20" t="s">
        <v>838</v>
      </c>
      <c r="C342" s="20" t="s">
        <v>839</v>
      </c>
      <c r="D342" s="10">
        <f t="shared" si="49"/>
        <v>3</v>
      </c>
      <c r="E342" s="35">
        <f t="shared" si="47"/>
        <v>2.5</v>
      </c>
      <c r="F342" s="21">
        <f>IFERROR(VLOOKUP(Health!$C342, 'All Indicators - Breakdown'!$C:$GQ, F$1, FALSE), " ")</f>
        <v>3</v>
      </c>
      <c r="G342" s="21">
        <f>IFERROR(VLOOKUP(Health!$C342, 'All Indicators - Breakdown'!$C:$GQ, G$1, FALSE), " ")</f>
        <v>2</v>
      </c>
      <c r="H342" s="21">
        <f>IFERROR(VLOOKUP(Health!$C342, 'All Indicators - Breakdown'!$C:$GQ, H$1, FALSE), " ")</f>
        <v>1</v>
      </c>
      <c r="I342" s="21">
        <f>IFERROR(VLOOKUP(Health!$C342, 'All Indicators - Breakdown'!$C:$GQ, I$1, FALSE), " ")</f>
        <v>2</v>
      </c>
      <c r="J342" s="21">
        <f>IFERROR(VLOOKUP(Health!$C342, 'All Indicators - Breakdown'!$C:$GQ, J$1, FALSE), " ")</f>
        <v>2</v>
      </c>
      <c r="K342" s="21">
        <f>IFERROR(VLOOKUP(Health!$C342, 'All Indicators - Breakdown'!$C:$GQ, K$1, FALSE), " ")</f>
        <v>1</v>
      </c>
      <c r="L342" s="21">
        <f>IFERROR(VLOOKUP(Health!$C342, 'All Indicators - Breakdown'!$C:$GQ, L$1, FALSE), " ")</f>
        <v>1</v>
      </c>
      <c r="M342" s="21">
        <f>IFERROR(VLOOKUP($C342, 'All Indicators - Breakdown'!$C:$HE, M$1, FALSE), " ")</f>
        <v>3</v>
      </c>
      <c r="N342" s="21">
        <f>IFERROR(VLOOKUP($C342, 'All Indicators - Breakdown'!$C:$IU, N$1, FALSE), " ")</f>
        <v>1</v>
      </c>
      <c r="O342" s="21">
        <f t="shared" si="51"/>
        <v>3</v>
      </c>
      <c r="P342" s="21">
        <f t="shared" si="51"/>
        <v>3</v>
      </c>
      <c r="Q342" s="21">
        <f t="shared" si="51"/>
        <v>2</v>
      </c>
      <c r="R342" s="21">
        <f t="shared" si="51"/>
        <v>2</v>
      </c>
      <c r="S342" s="21">
        <f t="shared" si="51"/>
        <v>2</v>
      </c>
      <c r="T342" s="21">
        <f t="shared" si="51"/>
        <v>1</v>
      </c>
      <c r="U342" s="21">
        <f t="shared" si="51"/>
        <v>1</v>
      </c>
      <c r="V342" s="21">
        <f t="shared" si="51"/>
        <v>1</v>
      </c>
      <c r="W342" s="21">
        <f t="shared" si="50"/>
        <v>1</v>
      </c>
    </row>
    <row r="343" spans="1:23" ht="16.3" thickTop="1" thickBot="1" x14ac:dyDescent="0.3">
      <c r="A343" s="20" t="s">
        <v>831</v>
      </c>
      <c r="B343" s="20" t="s">
        <v>840</v>
      </c>
      <c r="C343" s="20" t="s">
        <v>841</v>
      </c>
      <c r="D343" s="10">
        <f t="shared" si="49"/>
        <v>3</v>
      </c>
      <c r="E343" s="35">
        <f t="shared" si="47"/>
        <v>2.8</v>
      </c>
      <c r="F343" s="21">
        <f>IFERROR(VLOOKUP(Health!$C343, 'All Indicators - Breakdown'!$C:$GQ, F$1, FALSE), " ")</f>
        <v>3</v>
      </c>
      <c r="G343" s="21">
        <f>IFERROR(VLOOKUP(Health!$C343, 'All Indicators - Breakdown'!$C:$GQ, G$1, FALSE), " ")</f>
        <v>2</v>
      </c>
      <c r="H343" s="21">
        <f>IFERROR(VLOOKUP(Health!$C343, 'All Indicators - Breakdown'!$C:$GQ, H$1, FALSE), " ")</f>
        <v>1</v>
      </c>
      <c r="I343" s="21">
        <f>IFERROR(VLOOKUP(Health!$C343, 'All Indicators - Breakdown'!$C:$GQ, I$1, FALSE), " ")</f>
        <v>3</v>
      </c>
      <c r="J343" s="21">
        <f>IFERROR(VLOOKUP(Health!$C343, 'All Indicators - Breakdown'!$C:$GQ, J$1, FALSE), " ")</f>
        <v>2</v>
      </c>
      <c r="K343" s="21">
        <f>IFERROR(VLOOKUP(Health!$C343, 'All Indicators - Breakdown'!$C:$GQ, K$1, FALSE), " ")</f>
        <v>1</v>
      </c>
      <c r="L343" s="21">
        <f>IFERROR(VLOOKUP(Health!$C343, 'All Indicators - Breakdown'!$C:$GQ, L$1, FALSE), " ")</f>
        <v>2</v>
      </c>
      <c r="M343" s="21">
        <f>IFERROR(VLOOKUP($C343, 'All Indicators - Breakdown'!$C:$HE, M$1, FALSE), " ")</f>
        <v>3</v>
      </c>
      <c r="N343" s="21">
        <f>IFERROR(VLOOKUP($C343, 'All Indicators - Breakdown'!$C:$IU, N$1, FALSE), " ")</f>
        <v>1</v>
      </c>
      <c r="O343" s="21">
        <f t="shared" si="51"/>
        <v>3</v>
      </c>
      <c r="P343" s="21">
        <f t="shared" si="51"/>
        <v>3</v>
      </c>
      <c r="Q343" s="21">
        <f t="shared" si="51"/>
        <v>3</v>
      </c>
      <c r="R343" s="21">
        <f t="shared" si="51"/>
        <v>2</v>
      </c>
      <c r="S343" s="21">
        <f t="shared" si="51"/>
        <v>2</v>
      </c>
      <c r="T343" s="21">
        <f t="shared" si="51"/>
        <v>2</v>
      </c>
      <c r="U343" s="21">
        <f t="shared" si="51"/>
        <v>1</v>
      </c>
      <c r="V343" s="21">
        <f t="shared" si="51"/>
        <v>1</v>
      </c>
      <c r="W343" s="21">
        <f t="shared" si="50"/>
        <v>1</v>
      </c>
    </row>
    <row r="344" spans="1:23" ht="16.3" thickTop="1" thickBot="1" x14ac:dyDescent="0.3">
      <c r="A344" s="20" t="s">
        <v>831</v>
      </c>
      <c r="B344" s="20" t="s">
        <v>842</v>
      </c>
      <c r="C344" s="20" t="s">
        <v>843</v>
      </c>
      <c r="D344" s="10">
        <f t="shared" si="49"/>
        <v>3</v>
      </c>
      <c r="E344" s="35">
        <f t="shared" si="47"/>
        <v>2.5</v>
      </c>
      <c r="F344" s="21">
        <f>IFERROR(VLOOKUP(Health!$C344, 'All Indicators - Breakdown'!$C:$GQ, F$1, FALSE), " ")</f>
        <v>3</v>
      </c>
      <c r="G344" s="21">
        <f>IFERROR(VLOOKUP(Health!$C344, 'All Indicators - Breakdown'!$C:$GQ, G$1, FALSE), " ")</f>
        <v>2</v>
      </c>
      <c r="H344" s="21">
        <f>IFERROR(VLOOKUP(Health!$C344, 'All Indicators - Breakdown'!$C:$GQ, H$1, FALSE), " ")</f>
        <v>1</v>
      </c>
      <c r="I344" s="21">
        <f>IFERROR(VLOOKUP(Health!$C344, 'All Indicators - Breakdown'!$C:$GQ, I$1, FALSE), " ")</f>
        <v>2</v>
      </c>
      <c r="J344" s="21">
        <f>IFERROR(VLOOKUP(Health!$C344, 'All Indicators - Breakdown'!$C:$GQ, J$1, FALSE), " ")</f>
        <v>2</v>
      </c>
      <c r="K344" s="21">
        <f>IFERROR(VLOOKUP(Health!$C344, 'All Indicators - Breakdown'!$C:$GQ, K$1, FALSE), " ")</f>
        <v>1</v>
      </c>
      <c r="L344" s="21">
        <f>IFERROR(VLOOKUP(Health!$C344, 'All Indicators - Breakdown'!$C:$GQ, L$1, FALSE), " ")</f>
        <v>2</v>
      </c>
      <c r="M344" s="21">
        <f>IFERROR(VLOOKUP($C344, 'All Indicators - Breakdown'!$C:$HE, M$1, FALSE), " ")</f>
        <v>3</v>
      </c>
      <c r="N344" s="21">
        <f>IFERROR(VLOOKUP($C344, 'All Indicators - Breakdown'!$C:$IU, N$1, FALSE), " ")</f>
        <v>1</v>
      </c>
      <c r="O344" s="21">
        <f t="shared" ref="O344:V353" si="52">LARGE($F344:$N344,O$1)</f>
        <v>3</v>
      </c>
      <c r="P344" s="21">
        <f t="shared" si="52"/>
        <v>3</v>
      </c>
      <c r="Q344" s="21">
        <f t="shared" si="52"/>
        <v>2</v>
      </c>
      <c r="R344" s="21">
        <f t="shared" si="52"/>
        <v>2</v>
      </c>
      <c r="S344" s="21">
        <f t="shared" si="52"/>
        <v>2</v>
      </c>
      <c r="T344" s="21">
        <f t="shared" si="52"/>
        <v>2</v>
      </c>
      <c r="U344" s="21">
        <f t="shared" si="52"/>
        <v>1</v>
      </c>
      <c r="V344" s="21">
        <f t="shared" si="52"/>
        <v>1</v>
      </c>
      <c r="W344" s="21">
        <f t="shared" si="50"/>
        <v>1</v>
      </c>
    </row>
    <row r="345" spans="1:23" ht="16.3" thickTop="1" thickBot="1" x14ac:dyDescent="0.3">
      <c r="A345" s="20" t="s">
        <v>831</v>
      </c>
      <c r="B345" s="20" t="s">
        <v>844</v>
      </c>
      <c r="C345" s="20" t="s">
        <v>845</v>
      </c>
      <c r="D345" s="10">
        <f t="shared" si="49"/>
        <v>3</v>
      </c>
      <c r="E345" s="35">
        <f t="shared" si="47"/>
        <v>2.5</v>
      </c>
      <c r="F345" s="21">
        <f>IFERROR(VLOOKUP(Health!$C345, 'All Indicators - Breakdown'!$C:$GQ, F$1, FALSE), " ")</f>
        <v>3</v>
      </c>
      <c r="G345" s="21">
        <f>IFERROR(VLOOKUP(Health!$C345, 'All Indicators - Breakdown'!$C:$GQ, G$1, FALSE), " ")</f>
        <v>2</v>
      </c>
      <c r="H345" s="21">
        <f>IFERROR(VLOOKUP(Health!$C345, 'All Indicators - Breakdown'!$C:$GQ, H$1, FALSE), " ")</f>
        <v>1</v>
      </c>
      <c r="I345" s="21">
        <f>IFERROR(VLOOKUP(Health!$C345, 'All Indicators - Breakdown'!$C:$GQ, I$1, FALSE), " ")</f>
        <v>2</v>
      </c>
      <c r="J345" s="21">
        <f>IFERROR(VLOOKUP(Health!$C345, 'All Indicators - Breakdown'!$C:$GQ, J$1, FALSE), " ")</f>
        <v>2</v>
      </c>
      <c r="K345" s="21">
        <f>IFERROR(VLOOKUP(Health!$C345, 'All Indicators - Breakdown'!$C:$GQ, K$1, FALSE), " ")</f>
        <v>1</v>
      </c>
      <c r="L345" s="21">
        <f>IFERROR(VLOOKUP(Health!$C345, 'All Indicators - Breakdown'!$C:$GQ, L$1, FALSE), " ")</f>
        <v>1</v>
      </c>
      <c r="M345" s="21">
        <f>IFERROR(VLOOKUP($C345, 'All Indicators - Breakdown'!$C:$HE, M$1, FALSE), " ")</f>
        <v>3</v>
      </c>
      <c r="N345" s="21">
        <f>IFERROR(VLOOKUP($C345, 'All Indicators - Breakdown'!$C:$IU, N$1, FALSE), " ")</f>
        <v>1</v>
      </c>
      <c r="O345" s="21">
        <f t="shared" si="52"/>
        <v>3</v>
      </c>
      <c r="P345" s="21">
        <f t="shared" si="52"/>
        <v>3</v>
      </c>
      <c r="Q345" s="21">
        <f t="shared" si="52"/>
        <v>2</v>
      </c>
      <c r="R345" s="21">
        <f t="shared" si="52"/>
        <v>2</v>
      </c>
      <c r="S345" s="21">
        <f t="shared" si="52"/>
        <v>2</v>
      </c>
      <c r="T345" s="21">
        <f t="shared" si="52"/>
        <v>1</v>
      </c>
      <c r="U345" s="21">
        <f t="shared" si="52"/>
        <v>1</v>
      </c>
      <c r="V345" s="21">
        <f t="shared" si="52"/>
        <v>1</v>
      </c>
      <c r="W345" s="21">
        <f t="shared" si="50"/>
        <v>1</v>
      </c>
    </row>
    <row r="346" spans="1:23" ht="16.3" thickTop="1" thickBot="1" x14ac:dyDescent="0.3">
      <c r="A346" s="20" t="s">
        <v>831</v>
      </c>
      <c r="B346" s="20" t="s">
        <v>846</v>
      </c>
      <c r="C346" s="20" t="s">
        <v>847</v>
      </c>
      <c r="D346" s="10">
        <f t="shared" si="49"/>
        <v>3</v>
      </c>
      <c r="E346" s="35">
        <f t="shared" si="47"/>
        <v>2.8</v>
      </c>
      <c r="F346" s="21">
        <f>IFERROR(VLOOKUP(Health!$C346, 'All Indicators - Breakdown'!$C:$GQ, F$1, FALSE), " ")</f>
        <v>3</v>
      </c>
      <c r="G346" s="21">
        <f>IFERROR(VLOOKUP(Health!$C346, 'All Indicators - Breakdown'!$C:$GQ, G$1, FALSE), " ")</f>
        <v>2</v>
      </c>
      <c r="H346" s="21">
        <f>IFERROR(VLOOKUP(Health!$C346, 'All Indicators - Breakdown'!$C:$GQ, H$1, FALSE), " ")</f>
        <v>1</v>
      </c>
      <c r="I346" s="21">
        <f>IFERROR(VLOOKUP(Health!$C346, 'All Indicators - Breakdown'!$C:$GQ, I$1, FALSE), " ")</f>
        <v>3</v>
      </c>
      <c r="J346" s="21">
        <f>IFERROR(VLOOKUP(Health!$C346, 'All Indicators - Breakdown'!$C:$GQ, J$1, FALSE), " ")</f>
        <v>2</v>
      </c>
      <c r="K346" s="21">
        <f>IFERROR(VLOOKUP(Health!$C346, 'All Indicators - Breakdown'!$C:$GQ, K$1, FALSE), " ")</f>
        <v>1</v>
      </c>
      <c r="L346" s="21">
        <f>IFERROR(VLOOKUP(Health!$C346, 'All Indicators - Breakdown'!$C:$GQ, L$1, FALSE), " ")</f>
        <v>2</v>
      </c>
      <c r="M346" s="21">
        <f>IFERROR(VLOOKUP($C346, 'All Indicators - Breakdown'!$C:$HE, M$1, FALSE), " ")</f>
        <v>3</v>
      </c>
      <c r="N346" s="21">
        <f>IFERROR(VLOOKUP($C346, 'All Indicators - Breakdown'!$C:$IU, N$1, FALSE), " ")</f>
        <v>1</v>
      </c>
      <c r="O346" s="21">
        <f t="shared" si="52"/>
        <v>3</v>
      </c>
      <c r="P346" s="21">
        <f t="shared" si="52"/>
        <v>3</v>
      </c>
      <c r="Q346" s="21">
        <f t="shared" si="52"/>
        <v>3</v>
      </c>
      <c r="R346" s="21">
        <f t="shared" si="52"/>
        <v>2</v>
      </c>
      <c r="S346" s="21">
        <f t="shared" si="52"/>
        <v>2</v>
      </c>
      <c r="T346" s="21">
        <f t="shared" si="52"/>
        <v>2</v>
      </c>
      <c r="U346" s="21">
        <f t="shared" si="52"/>
        <v>1</v>
      </c>
      <c r="V346" s="21">
        <f t="shared" si="52"/>
        <v>1</v>
      </c>
      <c r="W346" s="21">
        <f t="shared" si="50"/>
        <v>1</v>
      </c>
    </row>
    <row r="347" spans="1:23" ht="16.3" thickTop="1" thickBot="1" x14ac:dyDescent="0.3">
      <c r="A347" s="20" t="s">
        <v>831</v>
      </c>
      <c r="B347" s="20" t="s">
        <v>848</v>
      </c>
      <c r="C347" s="20" t="s">
        <v>849</v>
      </c>
      <c r="D347" s="10">
        <f t="shared" si="49"/>
        <v>2</v>
      </c>
      <c r="E347" s="35">
        <f t="shared" si="47"/>
        <v>2.2999999999999998</v>
      </c>
      <c r="F347" s="21">
        <f>IFERROR(VLOOKUP(Health!$C347, 'All Indicators - Breakdown'!$C:$GQ, F$1, FALSE), " ")</f>
        <v>2</v>
      </c>
      <c r="G347" s="21">
        <f>IFERROR(VLOOKUP(Health!$C347, 'All Indicators - Breakdown'!$C:$GQ, G$1, FALSE), " ")</f>
        <v>2</v>
      </c>
      <c r="H347" s="21">
        <f>IFERROR(VLOOKUP(Health!$C347, 'All Indicators - Breakdown'!$C:$GQ, H$1, FALSE), " ")</f>
        <v>1</v>
      </c>
      <c r="I347" s="21">
        <f>IFERROR(VLOOKUP(Health!$C347, 'All Indicators - Breakdown'!$C:$GQ, I$1, FALSE), " ")</f>
        <v>1</v>
      </c>
      <c r="J347" s="21">
        <f>IFERROR(VLOOKUP(Health!$C347, 'All Indicators - Breakdown'!$C:$GQ, J$1, FALSE), " ")</f>
        <v>2</v>
      </c>
      <c r="K347" s="21">
        <f>IFERROR(VLOOKUP(Health!$C347, 'All Indicators - Breakdown'!$C:$GQ, K$1, FALSE), " ")</f>
        <v>1</v>
      </c>
      <c r="L347" s="21">
        <f>IFERROR(VLOOKUP(Health!$C347, 'All Indicators - Breakdown'!$C:$GQ, L$1, FALSE), " ")</f>
        <v>1</v>
      </c>
      <c r="M347" s="21">
        <f>IFERROR(VLOOKUP($C347, 'All Indicators - Breakdown'!$C:$HE, M$1, FALSE), " ")</f>
        <v>3</v>
      </c>
      <c r="N347" s="21">
        <f>IFERROR(VLOOKUP($C347, 'All Indicators - Breakdown'!$C:$IU, N$1, FALSE), " ")</f>
        <v>1</v>
      </c>
      <c r="O347" s="21">
        <f t="shared" si="52"/>
        <v>3</v>
      </c>
      <c r="P347" s="21">
        <f t="shared" si="52"/>
        <v>2</v>
      </c>
      <c r="Q347" s="21">
        <f t="shared" si="52"/>
        <v>2</v>
      </c>
      <c r="R347" s="21">
        <f t="shared" si="52"/>
        <v>2</v>
      </c>
      <c r="S347" s="21">
        <f t="shared" si="52"/>
        <v>1</v>
      </c>
      <c r="T347" s="21">
        <f t="shared" si="52"/>
        <v>1</v>
      </c>
      <c r="U347" s="21">
        <f t="shared" si="52"/>
        <v>1</v>
      </c>
      <c r="V347" s="21">
        <f t="shared" si="52"/>
        <v>1</v>
      </c>
      <c r="W347" s="21">
        <f t="shared" si="50"/>
        <v>1</v>
      </c>
    </row>
    <row r="348" spans="1:23" ht="16.3" thickTop="1" thickBot="1" x14ac:dyDescent="0.3">
      <c r="A348" s="20" t="s">
        <v>831</v>
      </c>
      <c r="B348" s="20" t="s">
        <v>850</v>
      </c>
      <c r="C348" s="20" t="s">
        <v>851</v>
      </c>
      <c r="D348" s="10">
        <f t="shared" si="49"/>
        <v>3</v>
      </c>
      <c r="E348" s="35">
        <f t="shared" si="47"/>
        <v>2.8</v>
      </c>
      <c r="F348" s="21">
        <f>IFERROR(VLOOKUP(Health!$C348, 'All Indicators - Breakdown'!$C:$GQ, F$1, FALSE), " ")</f>
        <v>3</v>
      </c>
      <c r="G348" s="21">
        <f>IFERROR(VLOOKUP(Health!$C348, 'All Indicators - Breakdown'!$C:$GQ, G$1, FALSE), " ")</f>
        <v>2</v>
      </c>
      <c r="H348" s="21">
        <f>IFERROR(VLOOKUP(Health!$C348, 'All Indicators - Breakdown'!$C:$GQ, H$1, FALSE), " ")</f>
        <v>1</v>
      </c>
      <c r="I348" s="21">
        <f>IFERROR(VLOOKUP(Health!$C348, 'All Indicators - Breakdown'!$C:$GQ, I$1, FALSE), " ")</f>
        <v>3</v>
      </c>
      <c r="J348" s="21">
        <f>IFERROR(VLOOKUP(Health!$C348, 'All Indicators - Breakdown'!$C:$GQ, J$1, FALSE), " ")</f>
        <v>2</v>
      </c>
      <c r="K348" s="21">
        <f>IFERROR(VLOOKUP(Health!$C348, 'All Indicators - Breakdown'!$C:$GQ, K$1, FALSE), " ")</f>
        <v>1</v>
      </c>
      <c r="L348" s="21">
        <f>IFERROR(VLOOKUP(Health!$C348, 'All Indicators - Breakdown'!$C:$GQ, L$1, FALSE), " ")</f>
        <v>2</v>
      </c>
      <c r="M348" s="21">
        <f>IFERROR(VLOOKUP($C348, 'All Indicators - Breakdown'!$C:$HE, M$1, FALSE), " ")</f>
        <v>3</v>
      </c>
      <c r="N348" s="21">
        <f>IFERROR(VLOOKUP($C348, 'All Indicators - Breakdown'!$C:$IU, N$1, FALSE), " ")</f>
        <v>1</v>
      </c>
      <c r="O348" s="21">
        <f t="shared" si="52"/>
        <v>3</v>
      </c>
      <c r="P348" s="21">
        <f t="shared" si="52"/>
        <v>3</v>
      </c>
      <c r="Q348" s="21">
        <f t="shared" si="52"/>
        <v>3</v>
      </c>
      <c r="R348" s="21">
        <f t="shared" si="52"/>
        <v>2</v>
      </c>
      <c r="S348" s="21">
        <f t="shared" si="52"/>
        <v>2</v>
      </c>
      <c r="T348" s="21">
        <f t="shared" si="52"/>
        <v>2</v>
      </c>
      <c r="U348" s="21">
        <f t="shared" si="52"/>
        <v>1</v>
      </c>
      <c r="V348" s="21">
        <f t="shared" si="52"/>
        <v>1</v>
      </c>
      <c r="W348" s="21">
        <f t="shared" si="50"/>
        <v>1</v>
      </c>
    </row>
    <row r="349" spans="1:23" ht="16.3" thickTop="1" thickBot="1" x14ac:dyDescent="0.3">
      <c r="A349" s="20" t="s">
        <v>831</v>
      </c>
      <c r="B349" s="20" t="s">
        <v>852</v>
      </c>
      <c r="C349" s="20" t="s">
        <v>853</v>
      </c>
      <c r="D349" s="10">
        <f t="shared" si="49"/>
        <v>2</v>
      </c>
      <c r="E349" s="35">
        <f t="shared" si="47"/>
        <v>2.2999999999999998</v>
      </c>
      <c r="F349" s="21">
        <f>IFERROR(VLOOKUP(Health!$C349, 'All Indicators - Breakdown'!$C:$GQ, F$1, FALSE), " ")</f>
        <v>2</v>
      </c>
      <c r="G349" s="21">
        <f>IFERROR(VLOOKUP(Health!$C349, 'All Indicators - Breakdown'!$C:$GQ, G$1, FALSE), " ")</f>
        <v>2</v>
      </c>
      <c r="H349" s="21">
        <f>IFERROR(VLOOKUP(Health!$C349, 'All Indicators - Breakdown'!$C:$GQ, H$1, FALSE), " ")</f>
        <v>1</v>
      </c>
      <c r="I349" s="21">
        <f>IFERROR(VLOOKUP(Health!$C349, 'All Indicators - Breakdown'!$C:$GQ, I$1, FALSE), " ")</f>
        <v>1</v>
      </c>
      <c r="J349" s="21">
        <f>IFERROR(VLOOKUP(Health!$C349, 'All Indicators - Breakdown'!$C:$GQ, J$1, FALSE), " ")</f>
        <v>2</v>
      </c>
      <c r="K349" s="21">
        <f>IFERROR(VLOOKUP(Health!$C349, 'All Indicators - Breakdown'!$C:$GQ, K$1, FALSE), " ")</f>
        <v>1</v>
      </c>
      <c r="L349" s="21">
        <f>IFERROR(VLOOKUP(Health!$C349, 'All Indicators - Breakdown'!$C:$GQ, L$1, FALSE), " ")</f>
        <v>1</v>
      </c>
      <c r="M349" s="21">
        <f>IFERROR(VLOOKUP($C349, 'All Indicators - Breakdown'!$C:$HE, M$1, FALSE), " ")</f>
        <v>3</v>
      </c>
      <c r="N349" s="21">
        <f>IFERROR(VLOOKUP($C349, 'All Indicators - Breakdown'!$C:$IU, N$1, FALSE), " ")</f>
        <v>1</v>
      </c>
      <c r="O349" s="21">
        <f t="shared" si="52"/>
        <v>3</v>
      </c>
      <c r="P349" s="21">
        <f t="shared" si="52"/>
        <v>2</v>
      </c>
      <c r="Q349" s="21">
        <f t="shared" si="52"/>
        <v>2</v>
      </c>
      <c r="R349" s="21">
        <f t="shared" si="52"/>
        <v>2</v>
      </c>
      <c r="S349" s="21">
        <f t="shared" si="52"/>
        <v>1</v>
      </c>
      <c r="T349" s="21">
        <f t="shared" si="52"/>
        <v>1</v>
      </c>
      <c r="U349" s="21">
        <f t="shared" si="52"/>
        <v>1</v>
      </c>
      <c r="V349" s="21">
        <f t="shared" si="52"/>
        <v>1</v>
      </c>
      <c r="W349" s="21">
        <f t="shared" si="50"/>
        <v>1</v>
      </c>
    </row>
    <row r="350" spans="1:23" ht="16.3" thickTop="1" thickBot="1" x14ac:dyDescent="0.3">
      <c r="A350" s="20" t="s">
        <v>831</v>
      </c>
      <c r="B350" s="20" t="s">
        <v>854</v>
      </c>
      <c r="C350" s="20" t="s">
        <v>855</v>
      </c>
      <c r="D350" s="10">
        <f t="shared" si="49"/>
        <v>2</v>
      </c>
      <c r="E350" s="35">
        <f t="shared" si="47"/>
        <v>2.2999999999999998</v>
      </c>
      <c r="F350" s="21">
        <f>IFERROR(VLOOKUP(Health!$C350, 'All Indicators - Breakdown'!$C:$GQ, F$1, FALSE), " ")</f>
        <v>2</v>
      </c>
      <c r="G350" s="21">
        <f>IFERROR(VLOOKUP(Health!$C350, 'All Indicators - Breakdown'!$C:$GQ, G$1, FALSE), " ")</f>
        <v>2</v>
      </c>
      <c r="H350" s="21">
        <f>IFERROR(VLOOKUP(Health!$C350, 'All Indicators - Breakdown'!$C:$GQ, H$1, FALSE), " ")</f>
        <v>1</v>
      </c>
      <c r="I350" s="21">
        <f>IFERROR(VLOOKUP(Health!$C350, 'All Indicators - Breakdown'!$C:$GQ, I$1, FALSE), " ")</f>
        <v>1</v>
      </c>
      <c r="J350" s="21">
        <f>IFERROR(VLOOKUP(Health!$C350, 'All Indicators - Breakdown'!$C:$GQ, J$1, FALSE), " ")</f>
        <v>2</v>
      </c>
      <c r="K350" s="21">
        <f>IFERROR(VLOOKUP(Health!$C350, 'All Indicators - Breakdown'!$C:$GQ, K$1, FALSE), " ")</f>
        <v>1</v>
      </c>
      <c r="L350" s="21">
        <f>IFERROR(VLOOKUP(Health!$C350, 'All Indicators - Breakdown'!$C:$GQ, L$1, FALSE), " ")</f>
        <v>1</v>
      </c>
      <c r="M350" s="21">
        <f>IFERROR(VLOOKUP($C350, 'All Indicators - Breakdown'!$C:$HE, M$1, FALSE), " ")</f>
        <v>3</v>
      </c>
      <c r="N350" s="21">
        <f>IFERROR(VLOOKUP($C350, 'All Indicators - Breakdown'!$C:$IU, N$1, FALSE), " ")</f>
        <v>1</v>
      </c>
      <c r="O350" s="21">
        <f t="shared" si="52"/>
        <v>3</v>
      </c>
      <c r="P350" s="21">
        <f t="shared" si="52"/>
        <v>2</v>
      </c>
      <c r="Q350" s="21">
        <f t="shared" si="52"/>
        <v>2</v>
      </c>
      <c r="R350" s="21">
        <f t="shared" si="52"/>
        <v>2</v>
      </c>
      <c r="S350" s="21">
        <f t="shared" si="52"/>
        <v>1</v>
      </c>
      <c r="T350" s="21">
        <f t="shared" si="52"/>
        <v>1</v>
      </c>
      <c r="U350" s="21">
        <f t="shared" si="52"/>
        <v>1</v>
      </c>
      <c r="V350" s="21">
        <f t="shared" si="52"/>
        <v>1</v>
      </c>
      <c r="W350" s="21">
        <f t="shared" si="50"/>
        <v>1</v>
      </c>
    </row>
    <row r="351" spans="1:23" ht="16.3" thickTop="1" thickBot="1" x14ac:dyDescent="0.3">
      <c r="A351" s="20" t="s">
        <v>831</v>
      </c>
      <c r="B351" s="20" t="s">
        <v>856</v>
      </c>
      <c r="C351" s="20" t="s">
        <v>857</v>
      </c>
      <c r="D351" s="10">
        <f t="shared" si="49"/>
        <v>2</v>
      </c>
      <c r="E351" s="35">
        <f t="shared" si="47"/>
        <v>2.2999999999999998</v>
      </c>
      <c r="F351" s="21">
        <f>IFERROR(VLOOKUP(Health!$C351, 'All Indicators - Breakdown'!$C:$GQ, F$1, FALSE), " ")</f>
        <v>2</v>
      </c>
      <c r="G351" s="21">
        <f>IFERROR(VLOOKUP(Health!$C351, 'All Indicators - Breakdown'!$C:$GQ, G$1, FALSE), " ")</f>
        <v>2</v>
      </c>
      <c r="H351" s="21">
        <f>IFERROR(VLOOKUP(Health!$C351, 'All Indicators - Breakdown'!$C:$GQ, H$1, FALSE), " ")</f>
        <v>1</v>
      </c>
      <c r="I351" s="21">
        <f>IFERROR(VLOOKUP(Health!$C351, 'All Indicators - Breakdown'!$C:$GQ, I$1, FALSE), " ")</f>
        <v>1</v>
      </c>
      <c r="J351" s="21">
        <f>IFERROR(VLOOKUP(Health!$C351, 'All Indicators - Breakdown'!$C:$GQ, J$1, FALSE), " ")</f>
        <v>2</v>
      </c>
      <c r="K351" s="21">
        <f>IFERROR(VLOOKUP(Health!$C351, 'All Indicators - Breakdown'!$C:$GQ, K$1, FALSE), " ")</f>
        <v>1</v>
      </c>
      <c r="L351" s="21">
        <f>IFERROR(VLOOKUP(Health!$C351, 'All Indicators - Breakdown'!$C:$GQ, L$1, FALSE), " ")</f>
        <v>1</v>
      </c>
      <c r="M351" s="21">
        <f>IFERROR(VLOOKUP($C351, 'All Indicators - Breakdown'!$C:$HE, M$1, FALSE), " ")</f>
        <v>3</v>
      </c>
      <c r="N351" s="21">
        <f>IFERROR(VLOOKUP($C351, 'All Indicators - Breakdown'!$C:$IU, N$1, FALSE), " ")</f>
        <v>1</v>
      </c>
      <c r="O351" s="21">
        <f t="shared" si="52"/>
        <v>3</v>
      </c>
      <c r="P351" s="21">
        <f t="shared" si="52"/>
        <v>2</v>
      </c>
      <c r="Q351" s="21">
        <f t="shared" si="52"/>
        <v>2</v>
      </c>
      <c r="R351" s="21">
        <f t="shared" si="52"/>
        <v>2</v>
      </c>
      <c r="S351" s="21">
        <f t="shared" si="52"/>
        <v>1</v>
      </c>
      <c r="T351" s="21">
        <f t="shared" si="52"/>
        <v>1</v>
      </c>
      <c r="U351" s="21">
        <f t="shared" si="52"/>
        <v>1</v>
      </c>
      <c r="V351" s="21">
        <f t="shared" si="52"/>
        <v>1</v>
      </c>
      <c r="W351" s="21">
        <f t="shared" si="50"/>
        <v>1</v>
      </c>
    </row>
    <row r="352" spans="1:23" ht="16.3" thickTop="1" thickBot="1" x14ac:dyDescent="0.3">
      <c r="A352" s="20" t="s">
        <v>831</v>
      </c>
      <c r="B352" s="20" t="s">
        <v>858</v>
      </c>
      <c r="C352" s="20" t="s">
        <v>859</v>
      </c>
      <c r="D352" s="10">
        <f t="shared" si="49"/>
        <v>2</v>
      </c>
      <c r="E352" s="35">
        <f t="shared" si="47"/>
        <v>2.2999999999999998</v>
      </c>
      <c r="F352" s="21">
        <f>IFERROR(VLOOKUP(Health!$C352, 'All Indicators - Breakdown'!$C:$GQ, F$1, FALSE), " ")</f>
        <v>2</v>
      </c>
      <c r="G352" s="21">
        <f>IFERROR(VLOOKUP(Health!$C352, 'All Indicators - Breakdown'!$C:$GQ, G$1, FALSE), " ")</f>
        <v>2</v>
      </c>
      <c r="H352" s="21">
        <f>IFERROR(VLOOKUP(Health!$C352, 'All Indicators - Breakdown'!$C:$GQ, H$1, FALSE), " ")</f>
        <v>1</v>
      </c>
      <c r="I352" s="21">
        <f>IFERROR(VLOOKUP(Health!$C352, 'All Indicators - Breakdown'!$C:$GQ, I$1, FALSE), " ")</f>
        <v>1</v>
      </c>
      <c r="J352" s="21">
        <f>IFERROR(VLOOKUP(Health!$C352, 'All Indicators - Breakdown'!$C:$GQ, J$1, FALSE), " ")</f>
        <v>2</v>
      </c>
      <c r="K352" s="21">
        <f>IFERROR(VLOOKUP(Health!$C352, 'All Indicators - Breakdown'!$C:$GQ, K$1, FALSE), " ")</f>
        <v>1</v>
      </c>
      <c r="L352" s="21">
        <f>IFERROR(VLOOKUP(Health!$C352, 'All Indicators - Breakdown'!$C:$GQ, L$1, FALSE), " ")</f>
        <v>1</v>
      </c>
      <c r="M352" s="21">
        <f>IFERROR(VLOOKUP($C352, 'All Indicators - Breakdown'!$C:$HE, M$1, FALSE), " ")</f>
        <v>3</v>
      </c>
      <c r="N352" s="21">
        <f>IFERROR(VLOOKUP($C352, 'All Indicators - Breakdown'!$C:$IU, N$1, FALSE), " ")</f>
        <v>1</v>
      </c>
      <c r="O352" s="21">
        <f t="shared" si="52"/>
        <v>3</v>
      </c>
      <c r="P352" s="21">
        <f t="shared" si="52"/>
        <v>2</v>
      </c>
      <c r="Q352" s="21">
        <f t="shared" si="52"/>
        <v>2</v>
      </c>
      <c r="R352" s="21">
        <f t="shared" si="52"/>
        <v>2</v>
      </c>
      <c r="S352" s="21">
        <f t="shared" si="52"/>
        <v>1</v>
      </c>
      <c r="T352" s="21">
        <f t="shared" si="52"/>
        <v>1</v>
      </c>
      <c r="U352" s="21">
        <f t="shared" si="52"/>
        <v>1</v>
      </c>
      <c r="V352" s="21">
        <f t="shared" si="52"/>
        <v>1</v>
      </c>
      <c r="W352" s="21">
        <f t="shared" si="50"/>
        <v>1</v>
      </c>
    </row>
    <row r="353" spans="1:23" ht="16.3" thickTop="1" thickBot="1" x14ac:dyDescent="0.3">
      <c r="A353" s="20" t="s">
        <v>860</v>
      </c>
      <c r="B353" s="20" t="s">
        <v>861</v>
      </c>
      <c r="C353" s="20" t="s">
        <v>862</v>
      </c>
      <c r="D353" s="10">
        <f t="shared" si="49"/>
        <v>3</v>
      </c>
      <c r="E353" s="35">
        <f t="shared" si="47"/>
        <v>2.5</v>
      </c>
      <c r="F353" s="21">
        <f>IFERROR(VLOOKUP(Health!$C353, 'All Indicators - Breakdown'!$C:$GQ, F$1, FALSE), " ")</f>
        <v>2</v>
      </c>
      <c r="G353" s="21">
        <f>IFERROR(VLOOKUP(Health!$C353, 'All Indicators - Breakdown'!$C:$GQ, G$1, FALSE), " ")</f>
        <v>2</v>
      </c>
      <c r="H353" s="21">
        <f>IFERROR(VLOOKUP(Health!$C353, 'All Indicators - Breakdown'!$C:$GQ, H$1, FALSE), " ")</f>
        <v>1</v>
      </c>
      <c r="I353" s="21">
        <f>IFERROR(VLOOKUP(Health!$C353, 'All Indicators - Breakdown'!$C:$GQ, I$1, FALSE), " ")</f>
        <v>2</v>
      </c>
      <c r="J353" s="21">
        <f>IFERROR(VLOOKUP(Health!$C353, 'All Indicators - Breakdown'!$C:$GQ, J$1, FALSE), " ")</f>
        <v>3</v>
      </c>
      <c r="K353" s="21">
        <f>IFERROR(VLOOKUP(Health!$C353, 'All Indicators - Breakdown'!$C:$GQ, K$1, FALSE), " ")</f>
        <v>3</v>
      </c>
      <c r="L353" s="21">
        <f>IFERROR(VLOOKUP(Health!$C353, 'All Indicators - Breakdown'!$C:$GQ, L$1, FALSE), " ")</f>
        <v>2</v>
      </c>
      <c r="M353" s="21">
        <f>IFERROR(VLOOKUP($C353, 'All Indicators - Breakdown'!$C:$HE, M$1, FALSE), " ")</f>
        <v>2</v>
      </c>
      <c r="N353" s="21">
        <f>IFERROR(VLOOKUP($C353, 'All Indicators - Breakdown'!$C:$IU, N$1, FALSE), " ")</f>
        <v>1</v>
      </c>
      <c r="O353" s="21">
        <f t="shared" si="52"/>
        <v>3</v>
      </c>
      <c r="P353" s="21">
        <f t="shared" si="52"/>
        <v>3</v>
      </c>
      <c r="Q353" s="21">
        <f t="shared" si="52"/>
        <v>2</v>
      </c>
      <c r="R353" s="21">
        <f t="shared" si="52"/>
        <v>2</v>
      </c>
      <c r="S353" s="21">
        <f t="shared" si="52"/>
        <v>2</v>
      </c>
      <c r="T353" s="21">
        <f t="shared" si="52"/>
        <v>2</v>
      </c>
      <c r="U353" s="21">
        <f t="shared" si="52"/>
        <v>2</v>
      </c>
      <c r="V353" s="21">
        <f t="shared" si="52"/>
        <v>1</v>
      </c>
      <c r="W353" s="21">
        <f t="shared" si="50"/>
        <v>1</v>
      </c>
    </row>
    <row r="354" spans="1:23" ht="16.3" thickTop="1" thickBot="1" x14ac:dyDescent="0.3">
      <c r="A354" s="20" t="s">
        <v>860</v>
      </c>
      <c r="B354" s="20" t="s">
        <v>863</v>
      </c>
      <c r="C354" s="20" t="s">
        <v>864</v>
      </c>
      <c r="D354" s="10">
        <f t="shared" si="49"/>
        <v>3</v>
      </c>
      <c r="E354" s="35">
        <f t="shared" si="47"/>
        <v>3</v>
      </c>
      <c r="F354" s="21">
        <f>IFERROR(VLOOKUP(Health!$C354, 'All Indicators - Breakdown'!$C:$GQ, F$1, FALSE), " ")</f>
        <v>3</v>
      </c>
      <c r="G354" s="21">
        <f>IFERROR(VLOOKUP(Health!$C354, 'All Indicators - Breakdown'!$C:$GQ, G$1, FALSE), " ")</f>
        <v>2</v>
      </c>
      <c r="H354" s="21">
        <f>IFERROR(VLOOKUP(Health!$C354, 'All Indicators - Breakdown'!$C:$GQ, H$1, FALSE), " ")</f>
        <v>1</v>
      </c>
      <c r="I354" s="21">
        <f>IFERROR(VLOOKUP(Health!$C354, 'All Indicators - Breakdown'!$C:$GQ, I$1, FALSE), " ")</f>
        <v>2</v>
      </c>
      <c r="J354" s="21">
        <f>IFERROR(VLOOKUP(Health!$C354, 'All Indicators - Breakdown'!$C:$GQ, J$1, FALSE), " ")</f>
        <v>4</v>
      </c>
      <c r="K354" s="21">
        <f>IFERROR(VLOOKUP(Health!$C354, 'All Indicators - Breakdown'!$C:$GQ, K$1, FALSE), " ")</f>
        <v>3</v>
      </c>
      <c r="L354" s="21">
        <f>IFERROR(VLOOKUP(Health!$C354, 'All Indicators - Breakdown'!$C:$GQ, L$1, FALSE), " ")</f>
        <v>2</v>
      </c>
      <c r="M354" s="21">
        <f>IFERROR(VLOOKUP($C354, 'All Indicators - Breakdown'!$C:$HE, M$1, FALSE), " ")</f>
        <v>2</v>
      </c>
      <c r="N354" s="21">
        <f>IFERROR(VLOOKUP($C354, 'All Indicators - Breakdown'!$C:$IU, N$1, FALSE), " ")</f>
        <v>1</v>
      </c>
      <c r="O354" s="21">
        <f t="shared" ref="O354:V363" si="53">LARGE($F354:$N354,O$1)</f>
        <v>4</v>
      </c>
      <c r="P354" s="21">
        <f t="shared" si="53"/>
        <v>3</v>
      </c>
      <c r="Q354" s="21">
        <f t="shared" si="53"/>
        <v>3</v>
      </c>
      <c r="R354" s="21">
        <f t="shared" si="53"/>
        <v>2</v>
      </c>
      <c r="S354" s="21">
        <f t="shared" si="53"/>
        <v>2</v>
      </c>
      <c r="T354" s="21">
        <f t="shared" si="53"/>
        <v>2</v>
      </c>
      <c r="U354" s="21">
        <f t="shared" si="53"/>
        <v>2</v>
      </c>
      <c r="V354" s="21">
        <f t="shared" si="53"/>
        <v>1</v>
      </c>
      <c r="W354" s="21">
        <f t="shared" si="50"/>
        <v>1</v>
      </c>
    </row>
    <row r="355" spans="1:23" ht="16.3" thickTop="1" thickBot="1" x14ac:dyDescent="0.3">
      <c r="A355" s="20" t="s">
        <v>860</v>
      </c>
      <c r="B355" s="20" t="s">
        <v>865</v>
      </c>
      <c r="C355" s="20" t="s">
        <v>866</v>
      </c>
      <c r="D355" s="10">
        <f t="shared" si="49"/>
        <v>3</v>
      </c>
      <c r="E355" s="35">
        <f t="shared" si="47"/>
        <v>3</v>
      </c>
      <c r="F355" s="21">
        <f>IFERROR(VLOOKUP(Health!$C355, 'All Indicators - Breakdown'!$C:$GQ, F$1, FALSE), " ")</f>
        <v>3</v>
      </c>
      <c r="G355" s="21">
        <f>IFERROR(VLOOKUP(Health!$C355, 'All Indicators - Breakdown'!$C:$GQ, G$1, FALSE), " ")</f>
        <v>2</v>
      </c>
      <c r="H355" s="21">
        <f>IFERROR(VLOOKUP(Health!$C355, 'All Indicators - Breakdown'!$C:$GQ, H$1, FALSE), " ")</f>
        <v>1</v>
      </c>
      <c r="I355" s="21">
        <f>IFERROR(VLOOKUP(Health!$C355, 'All Indicators - Breakdown'!$C:$GQ, I$1, FALSE), " ")</f>
        <v>2</v>
      </c>
      <c r="J355" s="21">
        <f>IFERROR(VLOOKUP(Health!$C355, 'All Indicators - Breakdown'!$C:$GQ, J$1, FALSE), " ")</f>
        <v>4</v>
      </c>
      <c r="K355" s="21">
        <f>IFERROR(VLOOKUP(Health!$C355, 'All Indicators - Breakdown'!$C:$GQ, K$1, FALSE), " ")</f>
        <v>3</v>
      </c>
      <c r="L355" s="21">
        <f>IFERROR(VLOOKUP(Health!$C355, 'All Indicators - Breakdown'!$C:$GQ, L$1, FALSE), " ")</f>
        <v>2</v>
      </c>
      <c r="M355" s="21">
        <f>IFERROR(VLOOKUP($C355, 'All Indicators - Breakdown'!$C:$HE, M$1, FALSE), " ")</f>
        <v>2</v>
      </c>
      <c r="N355" s="21">
        <f>IFERROR(VLOOKUP($C355, 'All Indicators - Breakdown'!$C:$IU, N$1, FALSE), " ")</f>
        <v>1</v>
      </c>
      <c r="O355" s="21">
        <f t="shared" si="53"/>
        <v>4</v>
      </c>
      <c r="P355" s="21">
        <f t="shared" si="53"/>
        <v>3</v>
      </c>
      <c r="Q355" s="21">
        <f t="shared" si="53"/>
        <v>3</v>
      </c>
      <c r="R355" s="21">
        <f t="shared" si="53"/>
        <v>2</v>
      </c>
      <c r="S355" s="21">
        <f t="shared" si="53"/>
        <v>2</v>
      </c>
      <c r="T355" s="21">
        <f t="shared" si="53"/>
        <v>2</v>
      </c>
      <c r="U355" s="21">
        <f t="shared" si="53"/>
        <v>2</v>
      </c>
      <c r="V355" s="21">
        <f t="shared" si="53"/>
        <v>1</v>
      </c>
      <c r="W355" s="21">
        <f t="shared" si="50"/>
        <v>1</v>
      </c>
    </row>
    <row r="356" spans="1:23" ht="16.3" thickTop="1" thickBot="1" x14ac:dyDescent="0.3">
      <c r="A356" s="20" t="s">
        <v>860</v>
      </c>
      <c r="B356" s="20" t="s">
        <v>867</v>
      </c>
      <c r="C356" s="20" t="s">
        <v>868</v>
      </c>
      <c r="D356" s="10">
        <f t="shared" si="49"/>
        <v>3</v>
      </c>
      <c r="E356" s="35">
        <f t="shared" si="47"/>
        <v>3</v>
      </c>
      <c r="F356" s="21">
        <f>IFERROR(VLOOKUP(Health!$C356, 'All Indicators - Breakdown'!$C:$GQ, F$1, FALSE), " ")</f>
        <v>3</v>
      </c>
      <c r="G356" s="21">
        <f>IFERROR(VLOOKUP(Health!$C356, 'All Indicators - Breakdown'!$C:$GQ, G$1, FALSE), " ")</f>
        <v>2</v>
      </c>
      <c r="H356" s="21">
        <f>IFERROR(VLOOKUP(Health!$C356, 'All Indicators - Breakdown'!$C:$GQ, H$1, FALSE), " ")</f>
        <v>1</v>
      </c>
      <c r="I356" s="21">
        <f>IFERROR(VLOOKUP(Health!$C356, 'All Indicators - Breakdown'!$C:$GQ, I$1, FALSE), " ")</f>
        <v>2</v>
      </c>
      <c r="J356" s="21">
        <f>IFERROR(VLOOKUP(Health!$C356, 'All Indicators - Breakdown'!$C:$GQ, J$1, FALSE), " ")</f>
        <v>4</v>
      </c>
      <c r="K356" s="21">
        <f>IFERROR(VLOOKUP(Health!$C356, 'All Indicators - Breakdown'!$C:$GQ, K$1, FALSE), " ")</f>
        <v>3</v>
      </c>
      <c r="L356" s="21">
        <f>IFERROR(VLOOKUP(Health!$C356, 'All Indicators - Breakdown'!$C:$GQ, L$1, FALSE), " ")</f>
        <v>2</v>
      </c>
      <c r="M356" s="21">
        <f>IFERROR(VLOOKUP($C356, 'All Indicators - Breakdown'!$C:$HE, M$1, FALSE), " ")</f>
        <v>2</v>
      </c>
      <c r="N356" s="21">
        <f>IFERROR(VLOOKUP($C356, 'All Indicators - Breakdown'!$C:$IU, N$1, FALSE), " ")</f>
        <v>1</v>
      </c>
      <c r="O356" s="21">
        <f t="shared" si="53"/>
        <v>4</v>
      </c>
      <c r="P356" s="21">
        <f t="shared" si="53"/>
        <v>3</v>
      </c>
      <c r="Q356" s="21">
        <f t="shared" si="53"/>
        <v>3</v>
      </c>
      <c r="R356" s="21">
        <f t="shared" si="53"/>
        <v>2</v>
      </c>
      <c r="S356" s="21">
        <f t="shared" si="53"/>
        <v>2</v>
      </c>
      <c r="T356" s="21">
        <f t="shared" si="53"/>
        <v>2</v>
      </c>
      <c r="U356" s="21">
        <f t="shared" si="53"/>
        <v>2</v>
      </c>
      <c r="V356" s="21">
        <f t="shared" si="53"/>
        <v>1</v>
      </c>
      <c r="W356" s="21">
        <f t="shared" si="50"/>
        <v>1</v>
      </c>
    </row>
    <row r="357" spans="1:23" ht="16.3" thickTop="1" thickBot="1" x14ac:dyDescent="0.3">
      <c r="A357" s="20" t="s">
        <v>860</v>
      </c>
      <c r="B357" s="20" t="s">
        <v>869</v>
      </c>
      <c r="C357" s="20" t="s">
        <v>870</v>
      </c>
      <c r="D357" s="10">
        <f t="shared" si="49"/>
        <v>3</v>
      </c>
      <c r="E357" s="35">
        <f t="shared" si="47"/>
        <v>2.8</v>
      </c>
      <c r="F357" s="21">
        <f>IFERROR(VLOOKUP(Health!$C357, 'All Indicators - Breakdown'!$C:$GQ, F$1, FALSE), " ")</f>
        <v>3</v>
      </c>
      <c r="G357" s="21">
        <f>IFERROR(VLOOKUP(Health!$C357, 'All Indicators - Breakdown'!$C:$GQ, G$1, FALSE), " ")</f>
        <v>2</v>
      </c>
      <c r="H357" s="21">
        <f>IFERROR(VLOOKUP(Health!$C357, 'All Indicators - Breakdown'!$C:$GQ, H$1, FALSE), " ")</f>
        <v>2</v>
      </c>
      <c r="I357" s="21">
        <f>IFERROR(VLOOKUP(Health!$C357, 'All Indicators - Breakdown'!$C:$GQ, I$1, FALSE), " ")</f>
        <v>2</v>
      </c>
      <c r="J357" s="21">
        <f>IFERROR(VLOOKUP(Health!$C357, 'All Indicators - Breakdown'!$C:$GQ, J$1, FALSE), " ")</f>
        <v>3</v>
      </c>
      <c r="K357" s="21">
        <f>IFERROR(VLOOKUP(Health!$C357, 'All Indicators - Breakdown'!$C:$GQ, K$1, FALSE), " ")</f>
        <v>3</v>
      </c>
      <c r="L357" s="21">
        <f>IFERROR(VLOOKUP(Health!$C357, 'All Indicators - Breakdown'!$C:$GQ, L$1, FALSE), " ")</f>
        <v>2</v>
      </c>
      <c r="M357" s="21">
        <f>IFERROR(VLOOKUP($C357, 'All Indicators - Breakdown'!$C:$HE, M$1, FALSE), " ")</f>
        <v>2</v>
      </c>
      <c r="N357" s="21">
        <f>IFERROR(VLOOKUP($C357, 'All Indicators - Breakdown'!$C:$IU, N$1, FALSE), " ")</f>
        <v>1</v>
      </c>
      <c r="O357" s="21">
        <f t="shared" si="53"/>
        <v>3</v>
      </c>
      <c r="P357" s="21">
        <f t="shared" si="53"/>
        <v>3</v>
      </c>
      <c r="Q357" s="21">
        <f t="shared" si="53"/>
        <v>3</v>
      </c>
      <c r="R357" s="21">
        <f t="shared" si="53"/>
        <v>2</v>
      </c>
      <c r="S357" s="21">
        <f t="shared" si="53"/>
        <v>2</v>
      </c>
      <c r="T357" s="21">
        <f t="shared" si="53"/>
        <v>2</v>
      </c>
      <c r="U357" s="21">
        <f t="shared" si="53"/>
        <v>2</v>
      </c>
      <c r="V357" s="21">
        <f t="shared" si="53"/>
        <v>2</v>
      </c>
      <c r="W357" s="21">
        <f t="shared" si="50"/>
        <v>1</v>
      </c>
    </row>
    <row r="358" spans="1:23" ht="16.3" thickTop="1" thickBot="1" x14ac:dyDescent="0.3">
      <c r="A358" s="20" t="s">
        <v>860</v>
      </c>
      <c r="B358" s="20" t="s">
        <v>871</v>
      </c>
      <c r="C358" s="20" t="s">
        <v>872</v>
      </c>
      <c r="D358" s="10">
        <f t="shared" si="49"/>
        <v>3</v>
      </c>
      <c r="E358" s="35">
        <f t="shared" si="47"/>
        <v>3</v>
      </c>
      <c r="F358" s="21">
        <f>IFERROR(VLOOKUP(Health!$C358, 'All Indicators - Breakdown'!$C:$GQ, F$1, FALSE), " ")</f>
        <v>3</v>
      </c>
      <c r="G358" s="21">
        <f>IFERROR(VLOOKUP(Health!$C358, 'All Indicators - Breakdown'!$C:$GQ, G$1, FALSE), " ")</f>
        <v>2</v>
      </c>
      <c r="H358" s="21">
        <f>IFERROR(VLOOKUP(Health!$C358, 'All Indicators - Breakdown'!$C:$GQ, H$1, FALSE), " ")</f>
        <v>1</v>
      </c>
      <c r="I358" s="21">
        <f>IFERROR(VLOOKUP(Health!$C358, 'All Indicators - Breakdown'!$C:$GQ, I$1, FALSE), " ")</f>
        <v>2</v>
      </c>
      <c r="J358" s="21">
        <f>IFERROR(VLOOKUP(Health!$C358, 'All Indicators - Breakdown'!$C:$GQ, J$1, FALSE), " ")</f>
        <v>4</v>
      </c>
      <c r="K358" s="21">
        <f>IFERROR(VLOOKUP(Health!$C358, 'All Indicators - Breakdown'!$C:$GQ, K$1, FALSE), " ")</f>
        <v>3</v>
      </c>
      <c r="L358" s="21">
        <f>IFERROR(VLOOKUP(Health!$C358, 'All Indicators - Breakdown'!$C:$GQ, L$1, FALSE), " ")</f>
        <v>1</v>
      </c>
      <c r="M358" s="21">
        <f>IFERROR(VLOOKUP($C358, 'All Indicators - Breakdown'!$C:$HE, M$1, FALSE), " ")</f>
        <v>2</v>
      </c>
      <c r="N358" s="21">
        <f>IFERROR(VLOOKUP($C358, 'All Indicators - Breakdown'!$C:$IU, N$1, FALSE), " ")</f>
        <v>1</v>
      </c>
      <c r="O358" s="21">
        <f t="shared" si="53"/>
        <v>4</v>
      </c>
      <c r="P358" s="21">
        <f t="shared" si="53"/>
        <v>3</v>
      </c>
      <c r="Q358" s="21">
        <f t="shared" si="53"/>
        <v>3</v>
      </c>
      <c r="R358" s="21">
        <f t="shared" si="53"/>
        <v>2</v>
      </c>
      <c r="S358" s="21">
        <f t="shared" si="53"/>
        <v>2</v>
      </c>
      <c r="T358" s="21">
        <f t="shared" si="53"/>
        <v>2</v>
      </c>
      <c r="U358" s="21">
        <f t="shared" si="53"/>
        <v>1</v>
      </c>
      <c r="V358" s="21">
        <f t="shared" si="53"/>
        <v>1</v>
      </c>
      <c r="W358" s="21">
        <f t="shared" si="50"/>
        <v>1</v>
      </c>
    </row>
    <row r="359" spans="1:23" ht="16.3" thickTop="1" thickBot="1" x14ac:dyDescent="0.3">
      <c r="A359" s="20" t="s">
        <v>860</v>
      </c>
      <c r="B359" s="20" t="s">
        <v>873</v>
      </c>
      <c r="C359" s="20" t="s">
        <v>874</v>
      </c>
      <c r="D359" s="10">
        <f t="shared" si="49"/>
        <v>3</v>
      </c>
      <c r="E359" s="35">
        <f t="shared" si="47"/>
        <v>3</v>
      </c>
      <c r="F359" s="21">
        <f>IFERROR(VLOOKUP(Health!$C359, 'All Indicators - Breakdown'!$C:$GQ, F$1, FALSE), " ")</f>
        <v>3</v>
      </c>
      <c r="G359" s="21">
        <f>IFERROR(VLOOKUP(Health!$C359, 'All Indicators - Breakdown'!$C:$GQ, G$1, FALSE), " ")</f>
        <v>2</v>
      </c>
      <c r="H359" s="21">
        <f>IFERROR(VLOOKUP(Health!$C359, 'All Indicators - Breakdown'!$C:$GQ, H$1, FALSE), " ")</f>
        <v>1</v>
      </c>
      <c r="I359" s="21">
        <f>IFERROR(VLOOKUP(Health!$C359, 'All Indicators - Breakdown'!$C:$GQ, I$1, FALSE), " ")</f>
        <v>2</v>
      </c>
      <c r="J359" s="21">
        <f>IFERROR(VLOOKUP(Health!$C359, 'All Indicators - Breakdown'!$C:$GQ, J$1, FALSE), " ")</f>
        <v>4</v>
      </c>
      <c r="K359" s="21">
        <f>IFERROR(VLOOKUP(Health!$C359, 'All Indicators - Breakdown'!$C:$GQ, K$1, FALSE), " ")</f>
        <v>3</v>
      </c>
      <c r="L359" s="21">
        <f>IFERROR(VLOOKUP(Health!$C359, 'All Indicators - Breakdown'!$C:$GQ, L$1, FALSE), " ")</f>
        <v>2</v>
      </c>
      <c r="M359" s="21">
        <f>IFERROR(VLOOKUP($C359, 'All Indicators - Breakdown'!$C:$HE, M$1, FALSE), " ")</f>
        <v>2</v>
      </c>
      <c r="N359" s="21">
        <f>IFERROR(VLOOKUP($C359, 'All Indicators - Breakdown'!$C:$IU, N$1, FALSE), " ")</f>
        <v>1</v>
      </c>
      <c r="O359" s="21">
        <f t="shared" si="53"/>
        <v>4</v>
      </c>
      <c r="P359" s="21">
        <f t="shared" si="53"/>
        <v>3</v>
      </c>
      <c r="Q359" s="21">
        <f t="shared" si="53"/>
        <v>3</v>
      </c>
      <c r="R359" s="21">
        <f t="shared" si="53"/>
        <v>2</v>
      </c>
      <c r="S359" s="21">
        <f t="shared" si="53"/>
        <v>2</v>
      </c>
      <c r="T359" s="21">
        <f t="shared" si="53"/>
        <v>2</v>
      </c>
      <c r="U359" s="21">
        <f t="shared" si="53"/>
        <v>2</v>
      </c>
      <c r="V359" s="21">
        <f t="shared" si="53"/>
        <v>1</v>
      </c>
      <c r="W359" s="21">
        <f t="shared" si="50"/>
        <v>1</v>
      </c>
    </row>
    <row r="360" spans="1:23" ht="16.3" thickTop="1" thickBot="1" x14ac:dyDescent="0.3">
      <c r="A360" s="20" t="s">
        <v>860</v>
      </c>
      <c r="B360" s="20" t="s">
        <v>875</v>
      </c>
      <c r="C360" s="20" t="s">
        <v>876</v>
      </c>
      <c r="D360" s="10">
        <f t="shared" si="49"/>
        <v>3</v>
      </c>
      <c r="E360" s="35">
        <f t="shared" si="47"/>
        <v>3</v>
      </c>
      <c r="F360" s="21">
        <f>IFERROR(VLOOKUP(Health!$C360, 'All Indicators - Breakdown'!$C:$GQ, F$1, FALSE), " ")</f>
        <v>3</v>
      </c>
      <c r="G360" s="21">
        <f>IFERROR(VLOOKUP(Health!$C360, 'All Indicators - Breakdown'!$C:$GQ, G$1, FALSE), " ")</f>
        <v>2</v>
      </c>
      <c r="H360" s="21">
        <f>IFERROR(VLOOKUP(Health!$C360, 'All Indicators - Breakdown'!$C:$GQ, H$1, FALSE), " ")</f>
        <v>1</v>
      </c>
      <c r="I360" s="21">
        <f>IFERROR(VLOOKUP(Health!$C360, 'All Indicators - Breakdown'!$C:$GQ, I$1, FALSE), " ")</f>
        <v>2</v>
      </c>
      <c r="J360" s="21">
        <f>IFERROR(VLOOKUP(Health!$C360, 'All Indicators - Breakdown'!$C:$GQ, J$1, FALSE), " ")</f>
        <v>4</v>
      </c>
      <c r="K360" s="21">
        <f>IFERROR(VLOOKUP(Health!$C360, 'All Indicators - Breakdown'!$C:$GQ, K$1, FALSE), " ")</f>
        <v>3</v>
      </c>
      <c r="L360" s="21">
        <f>IFERROR(VLOOKUP(Health!$C360, 'All Indicators - Breakdown'!$C:$GQ, L$1, FALSE), " ")</f>
        <v>1</v>
      </c>
      <c r="M360" s="21">
        <f>IFERROR(VLOOKUP($C360, 'All Indicators - Breakdown'!$C:$HE, M$1, FALSE), " ")</f>
        <v>2</v>
      </c>
      <c r="N360" s="21">
        <f>IFERROR(VLOOKUP($C360, 'All Indicators - Breakdown'!$C:$IU, N$1, FALSE), " ")</f>
        <v>1</v>
      </c>
      <c r="O360" s="21">
        <f t="shared" si="53"/>
        <v>4</v>
      </c>
      <c r="P360" s="21">
        <f t="shared" si="53"/>
        <v>3</v>
      </c>
      <c r="Q360" s="21">
        <f t="shared" si="53"/>
        <v>3</v>
      </c>
      <c r="R360" s="21">
        <f t="shared" si="53"/>
        <v>2</v>
      </c>
      <c r="S360" s="21">
        <f t="shared" si="53"/>
        <v>2</v>
      </c>
      <c r="T360" s="21">
        <f t="shared" si="53"/>
        <v>2</v>
      </c>
      <c r="U360" s="21">
        <f t="shared" si="53"/>
        <v>1</v>
      </c>
      <c r="V360" s="21">
        <f t="shared" si="53"/>
        <v>1</v>
      </c>
      <c r="W360" s="21">
        <f t="shared" si="50"/>
        <v>1</v>
      </c>
    </row>
    <row r="361" spans="1:23" ht="16.3" thickTop="1" thickBot="1" x14ac:dyDescent="0.3">
      <c r="A361" s="20" t="s">
        <v>860</v>
      </c>
      <c r="B361" s="20" t="s">
        <v>877</v>
      </c>
      <c r="C361" s="20" t="s">
        <v>878</v>
      </c>
      <c r="D361" s="10">
        <f t="shared" si="49"/>
        <v>3</v>
      </c>
      <c r="E361" s="35">
        <f t="shared" si="47"/>
        <v>2.8</v>
      </c>
      <c r="F361" s="21">
        <f>IFERROR(VLOOKUP(Health!$C361, 'All Indicators - Breakdown'!$C:$GQ, F$1, FALSE), " ")</f>
        <v>3</v>
      </c>
      <c r="G361" s="21">
        <f>IFERROR(VLOOKUP(Health!$C361, 'All Indicators - Breakdown'!$C:$GQ, G$1, FALSE), " ")</f>
        <v>2</v>
      </c>
      <c r="H361" s="21">
        <f>IFERROR(VLOOKUP(Health!$C361, 'All Indicators - Breakdown'!$C:$GQ, H$1, FALSE), " ")</f>
        <v>1</v>
      </c>
      <c r="I361" s="21">
        <f>IFERROR(VLOOKUP(Health!$C361, 'All Indicators - Breakdown'!$C:$GQ, I$1, FALSE), " ")</f>
        <v>2</v>
      </c>
      <c r="J361" s="21">
        <f>IFERROR(VLOOKUP(Health!$C361, 'All Indicators - Breakdown'!$C:$GQ, J$1, FALSE), " ")</f>
        <v>3</v>
      </c>
      <c r="K361" s="21">
        <f>IFERROR(VLOOKUP(Health!$C361, 'All Indicators - Breakdown'!$C:$GQ, K$1, FALSE), " ")</f>
        <v>3</v>
      </c>
      <c r="L361" s="21">
        <f>IFERROR(VLOOKUP(Health!$C361, 'All Indicators - Breakdown'!$C:$GQ, L$1, FALSE), " ")</f>
        <v>2</v>
      </c>
      <c r="M361" s="21">
        <f>IFERROR(VLOOKUP($C361, 'All Indicators - Breakdown'!$C:$HE, M$1, FALSE), " ")</f>
        <v>2</v>
      </c>
      <c r="N361" s="21">
        <f>IFERROR(VLOOKUP($C361, 'All Indicators - Breakdown'!$C:$IU, N$1, FALSE), " ")</f>
        <v>1</v>
      </c>
      <c r="O361" s="21">
        <f t="shared" si="53"/>
        <v>3</v>
      </c>
      <c r="P361" s="21">
        <f t="shared" si="53"/>
        <v>3</v>
      </c>
      <c r="Q361" s="21">
        <f t="shared" si="53"/>
        <v>3</v>
      </c>
      <c r="R361" s="21">
        <f t="shared" si="53"/>
        <v>2</v>
      </c>
      <c r="S361" s="21">
        <f t="shared" si="53"/>
        <v>2</v>
      </c>
      <c r="T361" s="21">
        <f t="shared" si="53"/>
        <v>2</v>
      </c>
      <c r="U361" s="21">
        <f t="shared" si="53"/>
        <v>2</v>
      </c>
      <c r="V361" s="21">
        <f t="shared" si="53"/>
        <v>1</v>
      </c>
      <c r="W361" s="21">
        <f t="shared" si="50"/>
        <v>1</v>
      </c>
    </row>
    <row r="362" spans="1:23" ht="16.3" thickTop="1" thickBot="1" x14ac:dyDescent="0.3">
      <c r="A362" s="20" t="s">
        <v>860</v>
      </c>
      <c r="B362" s="20" t="s">
        <v>879</v>
      </c>
      <c r="C362" s="20" t="s">
        <v>880</v>
      </c>
      <c r="D362" s="10">
        <f t="shared" si="49"/>
        <v>3</v>
      </c>
      <c r="E362" s="35">
        <f t="shared" si="47"/>
        <v>3</v>
      </c>
      <c r="F362" s="21">
        <f>IFERROR(VLOOKUP(Health!$C362, 'All Indicators - Breakdown'!$C:$GQ, F$1, FALSE), " ")</f>
        <v>3</v>
      </c>
      <c r="G362" s="21">
        <f>IFERROR(VLOOKUP(Health!$C362, 'All Indicators - Breakdown'!$C:$GQ, G$1, FALSE), " ")</f>
        <v>2</v>
      </c>
      <c r="H362" s="21">
        <f>IFERROR(VLOOKUP(Health!$C362, 'All Indicators - Breakdown'!$C:$GQ, H$1, FALSE), " ")</f>
        <v>1</v>
      </c>
      <c r="I362" s="21">
        <f>IFERROR(VLOOKUP(Health!$C362, 'All Indicators - Breakdown'!$C:$GQ, I$1, FALSE), " ")</f>
        <v>2</v>
      </c>
      <c r="J362" s="21">
        <f>IFERROR(VLOOKUP(Health!$C362, 'All Indicators - Breakdown'!$C:$GQ, J$1, FALSE), " ")</f>
        <v>4</v>
      </c>
      <c r="K362" s="21">
        <f>IFERROR(VLOOKUP(Health!$C362, 'All Indicators - Breakdown'!$C:$GQ, K$1, FALSE), " ")</f>
        <v>3</v>
      </c>
      <c r="L362" s="21">
        <f>IFERROR(VLOOKUP(Health!$C362, 'All Indicators - Breakdown'!$C:$GQ, L$1, FALSE), " ")</f>
        <v>2</v>
      </c>
      <c r="M362" s="21">
        <f>IFERROR(VLOOKUP($C362, 'All Indicators - Breakdown'!$C:$HE, M$1, FALSE), " ")</f>
        <v>2</v>
      </c>
      <c r="N362" s="21">
        <f>IFERROR(VLOOKUP($C362, 'All Indicators - Breakdown'!$C:$IU, N$1, FALSE), " ")</f>
        <v>1</v>
      </c>
      <c r="O362" s="21">
        <f t="shared" si="53"/>
        <v>4</v>
      </c>
      <c r="P362" s="21">
        <f t="shared" si="53"/>
        <v>3</v>
      </c>
      <c r="Q362" s="21">
        <f t="shared" si="53"/>
        <v>3</v>
      </c>
      <c r="R362" s="21">
        <f t="shared" si="53"/>
        <v>2</v>
      </c>
      <c r="S362" s="21">
        <f t="shared" si="53"/>
        <v>2</v>
      </c>
      <c r="T362" s="21">
        <f t="shared" si="53"/>
        <v>2</v>
      </c>
      <c r="U362" s="21">
        <f t="shared" si="53"/>
        <v>2</v>
      </c>
      <c r="V362" s="21">
        <f t="shared" si="53"/>
        <v>1</v>
      </c>
      <c r="W362" s="21">
        <f t="shared" si="50"/>
        <v>1</v>
      </c>
    </row>
    <row r="363" spans="1:23" ht="16.3" thickTop="1" thickBot="1" x14ac:dyDescent="0.3">
      <c r="A363" s="20" t="s">
        <v>860</v>
      </c>
      <c r="B363" s="20" t="s">
        <v>881</v>
      </c>
      <c r="C363" s="20" t="s">
        <v>882</v>
      </c>
      <c r="D363" s="10">
        <f t="shared" si="49"/>
        <v>3</v>
      </c>
      <c r="E363" s="35">
        <f t="shared" si="47"/>
        <v>2.8</v>
      </c>
      <c r="F363" s="21">
        <f>IFERROR(VLOOKUP(Health!$C363, 'All Indicators - Breakdown'!$C:$GQ, F$1, FALSE), " ")</f>
        <v>2</v>
      </c>
      <c r="G363" s="21">
        <f>IFERROR(VLOOKUP(Health!$C363, 'All Indicators - Breakdown'!$C:$GQ, G$1, FALSE), " ")</f>
        <v>2</v>
      </c>
      <c r="H363" s="21">
        <f>IFERROR(VLOOKUP(Health!$C363, 'All Indicators - Breakdown'!$C:$GQ, H$1, FALSE), " ")</f>
        <v>1</v>
      </c>
      <c r="I363" s="21">
        <f>IFERROR(VLOOKUP(Health!$C363, 'All Indicators - Breakdown'!$C:$GQ, I$1, FALSE), " ")</f>
        <v>2</v>
      </c>
      <c r="J363" s="21">
        <f>IFERROR(VLOOKUP(Health!$C363, 'All Indicators - Breakdown'!$C:$GQ, J$1, FALSE), " ")</f>
        <v>4</v>
      </c>
      <c r="K363" s="21">
        <f>IFERROR(VLOOKUP(Health!$C363, 'All Indicators - Breakdown'!$C:$GQ, K$1, FALSE), " ")</f>
        <v>3</v>
      </c>
      <c r="L363" s="21">
        <f>IFERROR(VLOOKUP(Health!$C363, 'All Indicators - Breakdown'!$C:$GQ, L$1, FALSE), " ")</f>
        <v>2</v>
      </c>
      <c r="M363" s="21">
        <f>IFERROR(VLOOKUP($C363, 'All Indicators - Breakdown'!$C:$HE, M$1, FALSE), " ")</f>
        <v>2</v>
      </c>
      <c r="N363" s="21">
        <f>IFERROR(VLOOKUP($C363, 'All Indicators - Breakdown'!$C:$IU, N$1, FALSE), " ")</f>
        <v>1</v>
      </c>
      <c r="O363" s="21">
        <f t="shared" si="53"/>
        <v>4</v>
      </c>
      <c r="P363" s="21">
        <f t="shared" si="53"/>
        <v>3</v>
      </c>
      <c r="Q363" s="21">
        <f t="shared" si="53"/>
        <v>2</v>
      </c>
      <c r="R363" s="21">
        <f t="shared" si="53"/>
        <v>2</v>
      </c>
      <c r="S363" s="21">
        <f t="shared" si="53"/>
        <v>2</v>
      </c>
      <c r="T363" s="21">
        <f t="shared" si="53"/>
        <v>2</v>
      </c>
      <c r="U363" s="21">
        <f t="shared" si="53"/>
        <v>2</v>
      </c>
      <c r="V363" s="21">
        <f t="shared" si="53"/>
        <v>1</v>
      </c>
      <c r="W363" s="21">
        <f t="shared" si="50"/>
        <v>1</v>
      </c>
    </row>
    <row r="364" spans="1:23" ht="16.3" thickTop="1" thickBot="1" x14ac:dyDescent="0.3">
      <c r="A364" s="20" t="s">
        <v>860</v>
      </c>
      <c r="B364" s="20" t="s">
        <v>883</v>
      </c>
      <c r="C364" s="20" t="s">
        <v>884</v>
      </c>
      <c r="D364" s="10">
        <f t="shared" si="49"/>
        <v>3</v>
      </c>
      <c r="E364" s="35">
        <f t="shared" si="47"/>
        <v>3</v>
      </c>
      <c r="F364" s="21">
        <f>IFERROR(VLOOKUP(Health!$C364, 'All Indicators - Breakdown'!$C:$GQ, F$1, FALSE), " ")</f>
        <v>3</v>
      </c>
      <c r="G364" s="21">
        <f>IFERROR(VLOOKUP(Health!$C364, 'All Indicators - Breakdown'!$C:$GQ, G$1, FALSE), " ")</f>
        <v>2</v>
      </c>
      <c r="H364" s="21">
        <f>IFERROR(VLOOKUP(Health!$C364, 'All Indicators - Breakdown'!$C:$GQ, H$1, FALSE), " ")</f>
        <v>1</v>
      </c>
      <c r="I364" s="21">
        <f>IFERROR(VLOOKUP(Health!$C364, 'All Indicators - Breakdown'!$C:$GQ, I$1, FALSE), " ")</f>
        <v>2</v>
      </c>
      <c r="J364" s="21">
        <f>IFERROR(VLOOKUP(Health!$C364, 'All Indicators - Breakdown'!$C:$GQ, J$1, FALSE), " ")</f>
        <v>4</v>
      </c>
      <c r="K364" s="21">
        <f>IFERROR(VLOOKUP(Health!$C364, 'All Indicators - Breakdown'!$C:$GQ, K$1, FALSE), " ")</f>
        <v>3</v>
      </c>
      <c r="L364" s="21">
        <f>IFERROR(VLOOKUP(Health!$C364, 'All Indicators - Breakdown'!$C:$GQ, L$1, FALSE), " ")</f>
        <v>2</v>
      </c>
      <c r="M364" s="21">
        <f>IFERROR(VLOOKUP($C364, 'All Indicators - Breakdown'!$C:$HE, M$1, FALSE), " ")</f>
        <v>2</v>
      </c>
      <c r="N364" s="21">
        <f>IFERROR(VLOOKUP($C364, 'All Indicators - Breakdown'!$C:$IU, N$1, FALSE), " ")</f>
        <v>1</v>
      </c>
      <c r="O364" s="21">
        <f t="shared" ref="O364:V373" si="54">LARGE($F364:$N364,O$1)</f>
        <v>4</v>
      </c>
      <c r="P364" s="21">
        <f t="shared" si="54"/>
        <v>3</v>
      </c>
      <c r="Q364" s="21">
        <f t="shared" si="54"/>
        <v>3</v>
      </c>
      <c r="R364" s="21">
        <f t="shared" si="54"/>
        <v>2</v>
      </c>
      <c r="S364" s="21">
        <f t="shared" si="54"/>
        <v>2</v>
      </c>
      <c r="T364" s="21">
        <f t="shared" si="54"/>
        <v>2</v>
      </c>
      <c r="U364" s="21">
        <f t="shared" si="54"/>
        <v>2</v>
      </c>
      <c r="V364" s="21">
        <f t="shared" si="54"/>
        <v>1</v>
      </c>
      <c r="W364" s="21">
        <f t="shared" si="50"/>
        <v>1</v>
      </c>
    </row>
    <row r="365" spans="1:23" ht="16.3" thickTop="1" thickBot="1" x14ac:dyDescent="0.3">
      <c r="A365" s="20" t="s">
        <v>860</v>
      </c>
      <c r="B365" s="20" t="s">
        <v>885</v>
      </c>
      <c r="C365" s="20" t="s">
        <v>886</v>
      </c>
      <c r="D365" s="10">
        <f t="shared" si="49"/>
        <v>3</v>
      </c>
      <c r="E365" s="35">
        <f t="shared" si="47"/>
        <v>3.3</v>
      </c>
      <c r="F365" s="21">
        <f>IFERROR(VLOOKUP(Health!$C365, 'All Indicators - Breakdown'!$C:$GQ, F$1, FALSE), " ")</f>
        <v>3</v>
      </c>
      <c r="G365" s="21">
        <f>IFERROR(VLOOKUP(Health!$C365, 'All Indicators - Breakdown'!$C:$GQ, G$1, FALSE), " ")</f>
        <v>3</v>
      </c>
      <c r="H365" s="21">
        <f>IFERROR(VLOOKUP(Health!$C365, 'All Indicators - Breakdown'!$C:$GQ, H$1, FALSE), " ")</f>
        <v>1</v>
      </c>
      <c r="I365" s="21">
        <f>IFERROR(VLOOKUP(Health!$C365, 'All Indicators - Breakdown'!$C:$GQ, I$1, FALSE), " ")</f>
        <v>2</v>
      </c>
      <c r="J365" s="21">
        <f>IFERROR(VLOOKUP(Health!$C365, 'All Indicators - Breakdown'!$C:$GQ, J$1, FALSE), " ")</f>
        <v>4</v>
      </c>
      <c r="K365" s="21">
        <f>IFERROR(VLOOKUP(Health!$C365, 'All Indicators - Breakdown'!$C:$GQ, K$1, FALSE), " ")</f>
        <v>3</v>
      </c>
      <c r="L365" s="21">
        <f>IFERROR(VLOOKUP(Health!$C365, 'All Indicators - Breakdown'!$C:$GQ, L$1, FALSE), " ")</f>
        <v>2</v>
      </c>
      <c r="M365" s="21">
        <f>IFERROR(VLOOKUP($C365, 'All Indicators - Breakdown'!$C:$HE, M$1, FALSE), " ")</f>
        <v>2</v>
      </c>
      <c r="N365" s="21">
        <f>IFERROR(VLOOKUP($C365, 'All Indicators - Breakdown'!$C:$IU, N$1, FALSE), " ")</f>
        <v>1</v>
      </c>
      <c r="O365" s="21">
        <f t="shared" si="54"/>
        <v>4</v>
      </c>
      <c r="P365" s="21">
        <f t="shared" si="54"/>
        <v>3</v>
      </c>
      <c r="Q365" s="21">
        <f t="shared" si="54"/>
        <v>3</v>
      </c>
      <c r="R365" s="21">
        <f t="shared" si="54"/>
        <v>3</v>
      </c>
      <c r="S365" s="21">
        <f t="shared" si="54"/>
        <v>2</v>
      </c>
      <c r="T365" s="21">
        <f t="shared" si="54"/>
        <v>2</v>
      </c>
      <c r="U365" s="21">
        <f t="shared" si="54"/>
        <v>2</v>
      </c>
      <c r="V365" s="21">
        <f t="shared" si="54"/>
        <v>1</v>
      </c>
      <c r="W365" s="21">
        <f t="shared" si="50"/>
        <v>1</v>
      </c>
    </row>
    <row r="366" spans="1:23" ht="16.3" thickTop="1" thickBot="1" x14ac:dyDescent="0.3">
      <c r="A366" s="20" t="s">
        <v>887</v>
      </c>
      <c r="B366" s="20" t="s">
        <v>888</v>
      </c>
      <c r="C366" s="20" t="s">
        <v>889</v>
      </c>
      <c r="D366" s="10">
        <f t="shared" si="49"/>
        <v>3</v>
      </c>
      <c r="E366" s="35">
        <f t="shared" si="47"/>
        <v>3.3</v>
      </c>
      <c r="F366" s="21">
        <f>IFERROR(VLOOKUP(Health!$C366, 'All Indicators - Breakdown'!$C:$GQ, F$1, FALSE), " ")</f>
        <v>3</v>
      </c>
      <c r="G366" s="21">
        <f>IFERROR(VLOOKUP(Health!$C366, 'All Indicators - Breakdown'!$C:$GQ, G$1, FALSE), " ")</f>
        <v>2</v>
      </c>
      <c r="H366" s="21">
        <f>IFERROR(VLOOKUP(Health!$C366, 'All Indicators - Breakdown'!$C:$GQ, H$1, FALSE), " ")</f>
        <v>1</v>
      </c>
      <c r="I366" s="21">
        <f>IFERROR(VLOOKUP(Health!$C366, 'All Indicators - Breakdown'!$C:$GQ, I$1, FALSE), " ")</f>
        <v>2</v>
      </c>
      <c r="J366" s="21">
        <f>IFERROR(VLOOKUP(Health!$C366, 'All Indicators - Breakdown'!$C:$GQ, J$1, FALSE), " ")</f>
        <v>3</v>
      </c>
      <c r="K366" s="21">
        <f>IFERROR(VLOOKUP(Health!$C366, 'All Indicators - Breakdown'!$C:$GQ, K$1, FALSE), " ")</f>
        <v>3</v>
      </c>
      <c r="L366" s="21">
        <f>IFERROR(VLOOKUP(Health!$C366, 'All Indicators - Breakdown'!$C:$GQ, L$1, FALSE), " ")</f>
        <v>2</v>
      </c>
      <c r="M366" s="21">
        <f>IFERROR(VLOOKUP($C366, 'All Indicators - Breakdown'!$C:$HE, M$1, FALSE), " ")</f>
        <v>4</v>
      </c>
      <c r="N366" s="21">
        <f>IFERROR(VLOOKUP($C366, 'All Indicators - Breakdown'!$C:$IU, N$1, FALSE), " ")</f>
        <v>1</v>
      </c>
      <c r="O366" s="21">
        <f t="shared" si="54"/>
        <v>4</v>
      </c>
      <c r="P366" s="21">
        <f t="shared" si="54"/>
        <v>3</v>
      </c>
      <c r="Q366" s="21">
        <f t="shared" si="54"/>
        <v>3</v>
      </c>
      <c r="R366" s="21">
        <f t="shared" si="54"/>
        <v>3</v>
      </c>
      <c r="S366" s="21">
        <f t="shared" si="54"/>
        <v>2</v>
      </c>
      <c r="T366" s="21">
        <f t="shared" si="54"/>
        <v>2</v>
      </c>
      <c r="U366" s="21">
        <f t="shared" si="54"/>
        <v>2</v>
      </c>
      <c r="V366" s="21">
        <f t="shared" si="54"/>
        <v>1</v>
      </c>
      <c r="W366" s="21">
        <f t="shared" si="50"/>
        <v>1</v>
      </c>
    </row>
    <row r="367" spans="1:23" ht="16.3" thickTop="1" thickBot="1" x14ac:dyDescent="0.3">
      <c r="A367" s="20" t="s">
        <v>887</v>
      </c>
      <c r="B367" s="20" t="s">
        <v>890</v>
      </c>
      <c r="C367" s="20" t="s">
        <v>891</v>
      </c>
      <c r="D367" s="10">
        <f t="shared" si="49"/>
        <v>3</v>
      </c>
      <c r="E367" s="35">
        <f t="shared" si="47"/>
        <v>3</v>
      </c>
      <c r="F367" s="21">
        <f>IFERROR(VLOOKUP(Health!$C367, 'All Indicators - Breakdown'!$C:$GQ, F$1, FALSE), " ")</f>
        <v>3</v>
      </c>
      <c r="G367" s="21">
        <f>IFERROR(VLOOKUP(Health!$C367, 'All Indicators - Breakdown'!$C:$GQ, G$1, FALSE), " ")</f>
        <v>2</v>
      </c>
      <c r="H367" s="21">
        <f>IFERROR(VLOOKUP(Health!$C367, 'All Indicators - Breakdown'!$C:$GQ, H$1, FALSE), " ")</f>
        <v>1</v>
      </c>
      <c r="I367" s="21">
        <f>IFERROR(VLOOKUP(Health!$C367, 'All Indicators - Breakdown'!$C:$GQ, I$1, FALSE), " ")</f>
        <v>1</v>
      </c>
      <c r="J367" s="21">
        <f>IFERROR(VLOOKUP(Health!$C367, 'All Indicators - Breakdown'!$C:$GQ, J$1, FALSE), " ")</f>
        <v>3</v>
      </c>
      <c r="K367" s="21">
        <f>IFERROR(VLOOKUP(Health!$C367, 'All Indicators - Breakdown'!$C:$GQ, K$1, FALSE), " ")</f>
        <v>3</v>
      </c>
      <c r="L367" s="21">
        <f>IFERROR(VLOOKUP(Health!$C367, 'All Indicators - Breakdown'!$C:$GQ, L$1, FALSE), " ")</f>
        <v>1</v>
      </c>
      <c r="M367" s="21">
        <f>IFERROR(VLOOKUP($C367, 'All Indicators - Breakdown'!$C:$HE, M$1, FALSE), " ")</f>
        <v>3</v>
      </c>
      <c r="N367" s="21">
        <f>IFERROR(VLOOKUP($C367, 'All Indicators - Breakdown'!$C:$IU, N$1, FALSE), " ")</f>
        <v>1</v>
      </c>
      <c r="O367" s="21">
        <f t="shared" si="54"/>
        <v>3</v>
      </c>
      <c r="P367" s="21">
        <f t="shared" si="54"/>
        <v>3</v>
      </c>
      <c r="Q367" s="21">
        <f t="shared" si="54"/>
        <v>3</v>
      </c>
      <c r="R367" s="21">
        <f t="shared" si="54"/>
        <v>3</v>
      </c>
      <c r="S367" s="21">
        <f t="shared" si="54"/>
        <v>2</v>
      </c>
      <c r="T367" s="21">
        <f t="shared" si="54"/>
        <v>1</v>
      </c>
      <c r="U367" s="21">
        <f t="shared" si="54"/>
        <v>1</v>
      </c>
      <c r="V367" s="21">
        <f t="shared" si="54"/>
        <v>1</v>
      </c>
      <c r="W367" s="21">
        <f t="shared" si="50"/>
        <v>1</v>
      </c>
    </row>
    <row r="368" spans="1:23" ht="16.3" thickTop="1" thickBot="1" x14ac:dyDescent="0.3">
      <c r="A368" s="20" t="s">
        <v>887</v>
      </c>
      <c r="B368" s="20" t="s">
        <v>892</v>
      </c>
      <c r="C368" s="20" t="s">
        <v>893</v>
      </c>
      <c r="D368" s="10">
        <f t="shared" si="49"/>
        <v>3</v>
      </c>
      <c r="E368" s="35">
        <f t="shared" si="47"/>
        <v>2.8</v>
      </c>
      <c r="F368" s="21">
        <f>IFERROR(VLOOKUP(Health!$C368, 'All Indicators - Breakdown'!$C:$GQ, F$1, FALSE), " ")</f>
        <v>3</v>
      </c>
      <c r="G368" s="21">
        <f>IFERROR(VLOOKUP(Health!$C368, 'All Indicators - Breakdown'!$C:$GQ, G$1, FALSE), " ")</f>
        <v>2</v>
      </c>
      <c r="H368" s="21">
        <f>IFERROR(VLOOKUP(Health!$C368, 'All Indicators - Breakdown'!$C:$GQ, H$1, FALSE), " ")</f>
        <v>1</v>
      </c>
      <c r="I368" s="21">
        <f>IFERROR(VLOOKUP(Health!$C368, 'All Indicators - Breakdown'!$C:$GQ, I$1, FALSE), " ")</f>
        <v>2</v>
      </c>
      <c r="J368" s="21">
        <f>IFERROR(VLOOKUP(Health!$C368, 'All Indicators - Breakdown'!$C:$GQ, J$1, FALSE), " ")</f>
        <v>2</v>
      </c>
      <c r="K368" s="21">
        <f>IFERROR(VLOOKUP(Health!$C368, 'All Indicators - Breakdown'!$C:$GQ, K$1, FALSE), " ")</f>
        <v>3</v>
      </c>
      <c r="L368" s="21">
        <f>IFERROR(VLOOKUP(Health!$C368, 'All Indicators - Breakdown'!$C:$GQ, L$1, FALSE), " ")</f>
        <v>2</v>
      </c>
      <c r="M368" s="21">
        <f>IFERROR(VLOOKUP($C368, 'All Indicators - Breakdown'!$C:$HE, M$1, FALSE), " ")</f>
        <v>3</v>
      </c>
      <c r="N368" s="21">
        <f>IFERROR(VLOOKUP($C368, 'All Indicators - Breakdown'!$C:$IU, N$1, FALSE), " ")</f>
        <v>1</v>
      </c>
      <c r="O368" s="21">
        <f t="shared" si="54"/>
        <v>3</v>
      </c>
      <c r="P368" s="21">
        <f t="shared" si="54"/>
        <v>3</v>
      </c>
      <c r="Q368" s="21">
        <f t="shared" si="54"/>
        <v>3</v>
      </c>
      <c r="R368" s="21">
        <f t="shared" si="54"/>
        <v>2</v>
      </c>
      <c r="S368" s="21">
        <f t="shared" si="54"/>
        <v>2</v>
      </c>
      <c r="T368" s="21">
        <f t="shared" si="54"/>
        <v>2</v>
      </c>
      <c r="U368" s="21">
        <f t="shared" si="54"/>
        <v>2</v>
      </c>
      <c r="V368" s="21">
        <f t="shared" si="54"/>
        <v>1</v>
      </c>
      <c r="W368" s="21">
        <f t="shared" si="50"/>
        <v>1</v>
      </c>
    </row>
    <row r="369" spans="1:23" ht="16.3" thickTop="1" thickBot="1" x14ac:dyDescent="0.3">
      <c r="A369" s="20" t="s">
        <v>887</v>
      </c>
      <c r="B369" s="20" t="s">
        <v>894</v>
      </c>
      <c r="C369" s="20" t="s">
        <v>895</v>
      </c>
      <c r="D369" s="10">
        <f t="shared" si="49"/>
        <v>3</v>
      </c>
      <c r="E369" s="35">
        <f t="shared" si="47"/>
        <v>3.3</v>
      </c>
      <c r="F369" s="21">
        <f>IFERROR(VLOOKUP(Health!$C369, 'All Indicators - Breakdown'!$C:$GQ, F$1, FALSE), " ")</f>
        <v>3</v>
      </c>
      <c r="G369" s="21">
        <f>IFERROR(VLOOKUP(Health!$C369, 'All Indicators - Breakdown'!$C:$GQ, G$1, FALSE), " ")</f>
        <v>2</v>
      </c>
      <c r="H369" s="21">
        <f>IFERROR(VLOOKUP(Health!$C369, 'All Indicators - Breakdown'!$C:$GQ, H$1, FALSE), " ")</f>
        <v>1</v>
      </c>
      <c r="I369" s="21">
        <f>IFERROR(VLOOKUP(Health!$C369, 'All Indicators - Breakdown'!$C:$GQ, I$1, FALSE), " ")</f>
        <v>1</v>
      </c>
      <c r="J369" s="21">
        <f>IFERROR(VLOOKUP(Health!$C369, 'All Indicators - Breakdown'!$C:$GQ, J$1, FALSE), " ")</f>
        <v>4</v>
      </c>
      <c r="K369" s="21">
        <f>IFERROR(VLOOKUP(Health!$C369, 'All Indicators - Breakdown'!$C:$GQ, K$1, FALSE), " ")</f>
        <v>3</v>
      </c>
      <c r="L369" s="21">
        <f>IFERROR(VLOOKUP(Health!$C369, 'All Indicators - Breakdown'!$C:$GQ, L$1, FALSE), " ")</f>
        <v>1</v>
      </c>
      <c r="M369" s="21">
        <f>IFERROR(VLOOKUP($C369, 'All Indicators - Breakdown'!$C:$HE, M$1, FALSE), " ")</f>
        <v>3</v>
      </c>
      <c r="N369" s="21">
        <f>IFERROR(VLOOKUP($C369, 'All Indicators - Breakdown'!$C:$IU, N$1, FALSE), " ")</f>
        <v>1</v>
      </c>
      <c r="O369" s="21">
        <f t="shared" si="54"/>
        <v>4</v>
      </c>
      <c r="P369" s="21">
        <f t="shared" si="54"/>
        <v>3</v>
      </c>
      <c r="Q369" s="21">
        <f t="shared" si="54"/>
        <v>3</v>
      </c>
      <c r="R369" s="21">
        <f t="shared" si="54"/>
        <v>3</v>
      </c>
      <c r="S369" s="21">
        <f t="shared" si="54"/>
        <v>2</v>
      </c>
      <c r="T369" s="21">
        <f t="shared" si="54"/>
        <v>1</v>
      </c>
      <c r="U369" s="21">
        <f t="shared" si="54"/>
        <v>1</v>
      </c>
      <c r="V369" s="21">
        <f t="shared" si="54"/>
        <v>1</v>
      </c>
      <c r="W369" s="21">
        <f t="shared" si="50"/>
        <v>1</v>
      </c>
    </row>
    <row r="370" spans="1:23" ht="16.3" thickTop="1" thickBot="1" x14ac:dyDescent="0.3">
      <c r="A370" s="20" t="s">
        <v>887</v>
      </c>
      <c r="B370" s="20" t="s">
        <v>896</v>
      </c>
      <c r="C370" s="20" t="s">
        <v>897</v>
      </c>
      <c r="D370" s="10">
        <f t="shared" si="49"/>
        <v>3</v>
      </c>
      <c r="E370" s="35">
        <f t="shared" si="47"/>
        <v>3</v>
      </c>
      <c r="F370" s="21">
        <f>IFERROR(VLOOKUP(Health!$C370, 'All Indicators - Breakdown'!$C:$GQ, F$1, FALSE), " ")</f>
        <v>3</v>
      </c>
      <c r="G370" s="21">
        <f>IFERROR(VLOOKUP(Health!$C370, 'All Indicators - Breakdown'!$C:$GQ, G$1, FALSE), " ")</f>
        <v>3</v>
      </c>
      <c r="H370" s="21">
        <f>IFERROR(VLOOKUP(Health!$C370, 'All Indicators - Breakdown'!$C:$GQ, H$1, FALSE), " ")</f>
        <v>1</v>
      </c>
      <c r="I370" s="21">
        <f>IFERROR(VLOOKUP(Health!$C370, 'All Indicators - Breakdown'!$C:$GQ, I$1, FALSE), " ")</f>
        <v>1</v>
      </c>
      <c r="J370" s="21">
        <f>IFERROR(VLOOKUP(Health!$C370, 'All Indicators - Breakdown'!$C:$GQ, J$1, FALSE), " ")</f>
        <v>2</v>
      </c>
      <c r="K370" s="21">
        <f>IFERROR(VLOOKUP(Health!$C370, 'All Indicators - Breakdown'!$C:$GQ, K$1, FALSE), " ")</f>
        <v>3</v>
      </c>
      <c r="L370" s="21">
        <f>IFERROR(VLOOKUP(Health!$C370, 'All Indicators - Breakdown'!$C:$GQ, L$1, FALSE), " ")</f>
        <v>1</v>
      </c>
      <c r="M370" s="21">
        <f>IFERROR(VLOOKUP($C370, 'All Indicators - Breakdown'!$C:$HE, M$1, FALSE), " ")</f>
        <v>3</v>
      </c>
      <c r="N370" s="21">
        <f>IFERROR(VLOOKUP($C370, 'All Indicators - Breakdown'!$C:$IU, N$1, FALSE), " ")</f>
        <v>1</v>
      </c>
      <c r="O370" s="21">
        <f t="shared" si="54"/>
        <v>3</v>
      </c>
      <c r="P370" s="21">
        <f t="shared" si="54"/>
        <v>3</v>
      </c>
      <c r="Q370" s="21">
        <f t="shared" si="54"/>
        <v>3</v>
      </c>
      <c r="R370" s="21">
        <f t="shared" si="54"/>
        <v>3</v>
      </c>
      <c r="S370" s="21">
        <f t="shared" si="54"/>
        <v>2</v>
      </c>
      <c r="T370" s="21">
        <f t="shared" si="54"/>
        <v>1</v>
      </c>
      <c r="U370" s="21">
        <f t="shared" si="54"/>
        <v>1</v>
      </c>
      <c r="V370" s="21">
        <f t="shared" si="54"/>
        <v>1</v>
      </c>
      <c r="W370" s="21">
        <f t="shared" si="50"/>
        <v>1</v>
      </c>
    </row>
    <row r="371" spans="1:23" ht="16.3" thickTop="1" thickBot="1" x14ac:dyDescent="0.3">
      <c r="A371" s="20" t="s">
        <v>887</v>
      </c>
      <c r="B371" s="20" t="s">
        <v>898</v>
      </c>
      <c r="C371" s="20" t="s">
        <v>899</v>
      </c>
      <c r="D371" s="10">
        <f t="shared" si="49"/>
        <v>3</v>
      </c>
      <c r="E371" s="35">
        <f t="shared" si="47"/>
        <v>2.5</v>
      </c>
      <c r="F371" s="21">
        <f>IFERROR(VLOOKUP(Health!$C371, 'All Indicators - Breakdown'!$C:$GQ, F$1, FALSE), " ")</f>
        <v>3</v>
      </c>
      <c r="G371" s="21">
        <f>IFERROR(VLOOKUP(Health!$C371, 'All Indicators - Breakdown'!$C:$GQ, G$1, FALSE), " ")</f>
        <v>2</v>
      </c>
      <c r="H371" s="21">
        <f>IFERROR(VLOOKUP(Health!$C371, 'All Indicators - Breakdown'!$C:$GQ, H$1, FALSE), " ")</f>
        <v>2</v>
      </c>
      <c r="I371" s="21">
        <f>IFERROR(VLOOKUP(Health!$C371, 'All Indicators - Breakdown'!$C:$GQ, I$1, FALSE), " ")</f>
        <v>1</v>
      </c>
      <c r="J371" s="21">
        <f>IFERROR(VLOOKUP(Health!$C371, 'All Indicators - Breakdown'!$C:$GQ, J$1, FALSE), " ")</f>
        <v>1</v>
      </c>
      <c r="K371" s="21">
        <f>IFERROR(VLOOKUP(Health!$C371, 'All Indicators - Breakdown'!$C:$GQ, K$1, FALSE), " ")</f>
        <v>1</v>
      </c>
      <c r="L371" s="21">
        <f>IFERROR(VLOOKUP(Health!$C371, 'All Indicators - Breakdown'!$C:$GQ, L$1, FALSE), " ")</f>
        <v>2</v>
      </c>
      <c r="M371" s="21">
        <f>IFERROR(VLOOKUP($C371, 'All Indicators - Breakdown'!$C:$HE, M$1, FALSE), " ")</f>
        <v>3</v>
      </c>
      <c r="N371" s="21">
        <f>IFERROR(VLOOKUP($C371, 'All Indicators - Breakdown'!$C:$IU, N$1, FALSE), " ")</f>
        <v>1</v>
      </c>
      <c r="O371" s="21">
        <f t="shared" si="54"/>
        <v>3</v>
      </c>
      <c r="P371" s="21">
        <f t="shared" si="54"/>
        <v>3</v>
      </c>
      <c r="Q371" s="21">
        <f t="shared" si="54"/>
        <v>2</v>
      </c>
      <c r="R371" s="21">
        <f t="shared" si="54"/>
        <v>2</v>
      </c>
      <c r="S371" s="21">
        <f t="shared" si="54"/>
        <v>2</v>
      </c>
      <c r="T371" s="21">
        <f t="shared" si="54"/>
        <v>1</v>
      </c>
      <c r="U371" s="21">
        <f t="shared" si="54"/>
        <v>1</v>
      </c>
      <c r="V371" s="21">
        <f t="shared" si="54"/>
        <v>1</v>
      </c>
      <c r="W371" s="21">
        <f t="shared" si="50"/>
        <v>1</v>
      </c>
    </row>
    <row r="372" spans="1:23" ht="16.3" thickTop="1" thickBot="1" x14ac:dyDescent="0.3">
      <c r="A372" s="20" t="s">
        <v>887</v>
      </c>
      <c r="B372" s="20" t="s">
        <v>900</v>
      </c>
      <c r="C372" s="20" t="s">
        <v>901</v>
      </c>
      <c r="D372" s="10">
        <f t="shared" si="49"/>
        <v>3</v>
      </c>
      <c r="E372" s="35">
        <f t="shared" si="47"/>
        <v>3</v>
      </c>
      <c r="F372" s="21">
        <f>IFERROR(VLOOKUP(Health!$C372, 'All Indicators - Breakdown'!$C:$GQ, F$1, FALSE), " ")</f>
        <v>3</v>
      </c>
      <c r="G372" s="21">
        <f>IFERROR(VLOOKUP(Health!$C372, 'All Indicators - Breakdown'!$C:$GQ, G$1, FALSE), " ")</f>
        <v>2</v>
      </c>
      <c r="H372" s="21">
        <f>IFERROR(VLOOKUP(Health!$C372, 'All Indicators - Breakdown'!$C:$GQ, H$1, FALSE), " ")</f>
        <v>1</v>
      </c>
      <c r="I372" s="21">
        <f>IFERROR(VLOOKUP(Health!$C372, 'All Indicators - Breakdown'!$C:$GQ, I$1, FALSE), " ")</f>
        <v>1</v>
      </c>
      <c r="J372" s="21">
        <f>IFERROR(VLOOKUP(Health!$C372, 'All Indicators - Breakdown'!$C:$GQ, J$1, FALSE), " ")</f>
        <v>3</v>
      </c>
      <c r="K372" s="21">
        <f>IFERROR(VLOOKUP(Health!$C372, 'All Indicators - Breakdown'!$C:$GQ, K$1, FALSE), " ")</f>
        <v>3</v>
      </c>
      <c r="L372" s="21">
        <f>IFERROR(VLOOKUP(Health!$C372, 'All Indicators - Breakdown'!$C:$GQ, L$1, FALSE), " ")</f>
        <v>1</v>
      </c>
      <c r="M372" s="21">
        <f>IFERROR(VLOOKUP($C372, 'All Indicators - Breakdown'!$C:$HE, M$1, FALSE), " ")</f>
        <v>3</v>
      </c>
      <c r="N372" s="21">
        <f>IFERROR(VLOOKUP($C372, 'All Indicators - Breakdown'!$C:$IU, N$1, FALSE), " ")</f>
        <v>1</v>
      </c>
      <c r="O372" s="21">
        <f t="shared" si="54"/>
        <v>3</v>
      </c>
      <c r="P372" s="21">
        <f t="shared" si="54"/>
        <v>3</v>
      </c>
      <c r="Q372" s="21">
        <f t="shared" si="54"/>
        <v>3</v>
      </c>
      <c r="R372" s="21">
        <f t="shared" si="54"/>
        <v>3</v>
      </c>
      <c r="S372" s="21">
        <f t="shared" si="54"/>
        <v>2</v>
      </c>
      <c r="T372" s="21">
        <f t="shared" si="54"/>
        <v>1</v>
      </c>
      <c r="U372" s="21">
        <f t="shared" si="54"/>
        <v>1</v>
      </c>
      <c r="V372" s="21">
        <f t="shared" si="54"/>
        <v>1</v>
      </c>
      <c r="W372" s="21">
        <f t="shared" si="50"/>
        <v>1</v>
      </c>
    </row>
    <row r="373" spans="1:23" ht="16.3" thickTop="1" thickBot="1" x14ac:dyDescent="0.3">
      <c r="A373" s="20" t="s">
        <v>902</v>
      </c>
      <c r="B373" s="20" t="s">
        <v>902</v>
      </c>
      <c r="C373" s="20" t="s">
        <v>903</v>
      </c>
      <c r="D373" s="10">
        <f t="shared" si="49"/>
        <v>2</v>
      </c>
      <c r="E373" s="35">
        <f t="shared" si="47"/>
        <v>2</v>
      </c>
      <c r="F373" s="21">
        <f>IFERROR(VLOOKUP(Health!$C373, 'All Indicators - Breakdown'!$C:$GQ, F$1, FALSE), " ")</f>
        <v>3</v>
      </c>
      <c r="G373" s="21">
        <f>IFERROR(VLOOKUP(Health!$C373, 'All Indicators - Breakdown'!$C:$GQ, G$1, FALSE), " ")</f>
        <v>1</v>
      </c>
      <c r="H373" s="21">
        <f>IFERROR(VLOOKUP(Health!$C373, 'All Indicators - Breakdown'!$C:$GQ, H$1, FALSE), " ")</f>
        <v>1</v>
      </c>
      <c r="I373" s="21">
        <f>IFERROR(VLOOKUP(Health!$C373, 'All Indicators - Breakdown'!$C:$GQ, I$1, FALSE), " ")</f>
        <v>1</v>
      </c>
      <c r="J373" s="21">
        <f>IFERROR(VLOOKUP(Health!$C373, 'All Indicators - Breakdown'!$C:$GQ, J$1, FALSE), " ")</f>
        <v>1</v>
      </c>
      <c r="K373" s="21">
        <f>IFERROR(VLOOKUP(Health!$C373, 'All Indicators - Breakdown'!$C:$GQ, K$1, FALSE), " ")</f>
        <v>1</v>
      </c>
      <c r="L373" s="21">
        <f>IFERROR(VLOOKUP(Health!$C373, 'All Indicators - Breakdown'!$C:$GQ, L$1, FALSE), " ")</f>
        <v>1</v>
      </c>
      <c r="M373" s="21">
        <f>IFERROR(VLOOKUP($C373, 'All Indicators - Breakdown'!$C:$HE, M$1, FALSE), " ")</f>
        <v>3</v>
      </c>
      <c r="N373" s="21">
        <f>IFERROR(VLOOKUP($C373, 'All Indicators - Breakdown'!$C:$IU, N$1, FALSE), " ")</f>
        <v>1</v>
      </c>
      <c r="O373" s="21">
        <f t="shared" si="54"/>
        <v>3</v>
      </c>
      <c r="P373" s="21">
        <f t="shared" si="54"/>
        <v>3</v>
      </c>
      <c r="Q373" s="21">
        <f t="shared" si="54"/>
        <v>1</v>
      </c>
      <c r="R373" s="21">
        <f t="shared" si="54"/>
        <v>1</v>
      </c>
      <c r="S373" s="21">
        <f t="shared" si="54"/>
        <v>1</v>
      </c>
      <c r="T373" s="21">
        <f t="shared" si="54"/>
        <v>1</v>
      </c>
      <c r="U373" s="21">
        <f t="shared" si="54"/>
        <v>1</v>
      </c>
      <c r="V373" s="21">
        <f t="shared" si="54"/>
        <v>1</v>
      </c>
      <c r="W373" s="21">
        <f t="shared" si="50"/>
        <v>1</v>
      </c>
    </row>
    <row r="374" spans="1:23" ht="16.3" thickTop="1" thickBot="1" x14ac:dyDescent="0.3">
      <c r="A374" s="20" t="s">
        <v>902</v>
      </c>
      <c r="B374" s="20" t="s">
        <v>904</v>
      </c>
      <c r="C374" s="20" t="s">
        <v>905</v>
      </c>
      <c r="D374" s="10">
        <f t="shared" si="49"/>
        <v>3</v>
      </c>
      <c r="E374" s="35">
        <f t="shared" si="47"/>
        <v>2.5</v>
      </c>
      <c r="F374" s="21">
        <f>IFERROR(VLOOKUP(Health!$C374, 'All Indicators - Breakdown'!$C:$GQ, F$1, FALSE), " ")</f>
        <v>3</v>
      </c>
      <c r="G374" s="21">
        <f>IFERROR(VLOOKUP(Health!$C374, 'All Indicators - Breakdown'!$C:$GQ, G$1, FALSE), " ")</f>
        <v>1</v>
      </c>
      <c r="H374" s="21">
        <f>IFERROR(VLOOKUP(Health!$C374, 'All Indicators - Breakdown'!$C:$GQ, H$1, FALSE), " ")</f>
        <v>1</v>
      </c>
      <c r="I374" s="21">
        <f>IFERROR(VLOOKUP(Health!$C374, 'All Indicators - Breakdown'!$C:$GQ, I$1, FALSE), " ")</f>
        <v>1</v>
      </c>
      <c r="J374" s="21">
        <f>IFERROR(VLOOKUP(Health!$C374, 'All Indicators - Breakdown'!$C:$GQ, J$1, FALSE), " ")</f>
        <v>2</v>
      </c>
      <c r="K374" s="21">
        <f>IFERROR(VLOOKUP(Health!$C374, 'All Indicators - Breakdown'!$C:$GQ, K$1, FALSE), " ")</f>
        <v>1</v>
      </c>
      <c r="L374" s="21">
        <f>IFERROR(VLOOKUP(Health!$C374, 'All Indicators - Breakdown'!$C:$GQ, L$1, FALSE), " ")</f>
        <v>2</v>
      </c>
      <c r="M374" s="21">
        <f>IFERROR(VLOOKUP($C374, 'All Indicators - Breakdown'!$C:$HE, M$1, FALSE), " ")</f>
        <v>3</v>
      </c>
      <c r="N374" s="21">
        <f>IFERROR(VLOOKUP($C374, 'All Indicators - Breakdown'!$C:$IU, N$1, FALSE), " ")</f>
        <v>1</v>
      </c>
      <c r="O374" s="21">
        <f t="shared" ref="O374:V383" si="55">LARGE($F374:$N374,O$1)</f>
        <v>3</v>
      </c>
      <c r="P374" s="21">
        <f t="shared" si="55"/>
        <v>3</v>
      </c>
      <c r="Q374" s="21">
        <f t="shared" si="55"/>
        <v>2</v>
      </c>
      <c r="R374" s="21">
        <f t="shared" si="55"/>
        <v>2</v>
      </c>
      <c r="S374" s="21">
        <f t="shared" si="55"/>
        <v>1</v>
      </c>
      <c r="T374" s="21">
        <f t="shared" si="55"/>
        <v>1</v>
      </c>
      <c r="U374" s="21">
        <f t="shared" si="55"/>
        <v>1</v>
      </c>
      <c r="V374" s="21">
        <f t="shared" si="55"/>
        <v>1</v>
      </c>
      <c r="W374" s="21">
        <f t="shared" si="50"/>
        <v>1</v>
      </c>
    </row>
    <row r="375" spans="1:23" ht="16.3" thickTop="1" thickBot="1" x14ac:dyDescent="0.3">
      <c r="A375" s="20" t="s">
        <v>902</v>
      </c>
      <c r="B375" s="20" t="s">
        <v>906</v>
      </c>
      <c r="C375" s="20" t="s">
        <v>907</v>
      </c>
      <c r="D375" s="10">
        <f t="shared" si="49"/>
        <v>3</v>
      </c>
      <c r="E375" s="35">
        <f t="shared" si="47"/>
        <v>2.8</v>
      </c>
      <c r="F375" s="21">
        <f>IFERROR(VLOOKUP(Health!$C375, 'All Indicators - Breakdown'!$C:$GQ, F$1, FALSE), " ")</f>
        <v>3</v>
      </c>
      <c r="G375" s="21">
        <f>IFERROR(VLOOKUP(Health!$C375, 'All Indicators - Breakdown'!$C:$GQ, G$1, FALSE), " ")</f>
        <v>1</v>
      </c>
      <c r="H375" s="21">
        <f>IFERROR(VLOOKUP(Health!$C375, 'All Indicators - Breakdown'!$C:$GQ, H$1, FALSE), " ")</f>
        <v>1</v>
      </c>
      <c r="I375" s="21">
        <f>IFERROR(VLOOKUP(Health!$C375, 'All Indicators - Breakdown'!$C:$GQ, I$1, FALSE), " ")</f>
        <v>2</v>
      </c>
      <c r="J375" s="21">
        <f>IFERROR(VLOOKUP(Health!$C375, 'All Indicators - Breakdown'!$C:$GQ, J$1, FALSE), " ")</f>
        <v>2</v>
      </c>
      <c r="K375" s="21">
        <f>IFERROR(VLOOKUP(Health!$C375, 'All Indicators - Breakdown'!$C:$GQ, K$1, FALSE), " ")</f>
        <v>3</v>
      </c>
      <c r="L375" s="21">
        <f>IFERROR(VLOOKUP(Health!$C375, 'All Indicators - Breakdown'!$C:$GQ, L$1, FALSE), " ")</f>
        <v>1</v>
      </c>
      <c r="M375" s="21">
        <f>IFERROR(VLOOKUP($C375, 'All Indicators - Breakdown'!$C:$HE, M$1, FALSE), " ")</f>
        <v>3</v>
      </c>
      <c r="N375" s="21">
        <f>IFERROR(VLOOKUP($C375, 'All Indicators - Breakdown'!$C:$IU, N$1, FALSE), " ")</f>
        <v>1</v>
      </c>
      <c r="O375" s="21">
        <f t="shared" si="55"/>
        <v>3</v>
      </c>
      <c r="P375" s="21">
        <f t="shared" si="55"/>
        <v>3</v>
      </c>
      <c r="Q375" s="21">
        <f t="shared" si="55"/>
        <v>3</v>
      </c>
      <c r="R375" s="21">
        <f t="shared" si="55"/>
        <v>2</v>
      </c>
      <c r="S375" s="21">
        <f t="shared" si="55"/>
        <v>2</v>
      </c>
      <c r="T375" s="21">
        <f t="shared" si="55"/>
        <v>1</v>
      </c>
      <c r="U375" s="21">
        <f t="shared" si="55"/>
        <v>1</v>
      </c>
      <c r="V375" s="21">
        <f t="shared" si="55"/>
        <v>1</v>
      </c>
      <c r="W375" s="21">
        <f t="shared" si="50"/>
        <v>1</v>
      </c>
    </row>
    <row r="376" spans="1:23" ht="16.3" thickTop="1" thickBot="1" x14ac:dyDescent="0.3">
      <c r="A376" s="20" t="s">
        <v>902</v>
      </c>
      <c r="B376" s="20" t="s">
        <v>908</v>
      </c>
      <c r="C376" s="20" t="s">
        <v>909</v>
      </c>
      <c r="D376" s="10">
        <f t="shared" si="49"/>
        <v>3</v>
      </c>
      <c r="E376" s="35">
        <f t="shared" si="47"/>
        <v>3</v>
      </c>
      <c r="F376" s="21">
        <f>IFERROR(VLOOKUP(Health!$C376, 'All Indicators - Breakdown'!$C:$GQ, F$1, FALSE), " ")</f>
        <v>3</v>
      </c>
      <c r="G376" s="21">
        <f>IFERROR(VLOOKUP(Health!$C376, 'All Indicators - Breakdown'!$C:$GQ, G$1, FALSE), " ")</f>
        <v>1</v>
      </c>
      <c r="H376" s="21">
        <f>IFERROR(VLOOKUP(Health!$C376, 'All Indicators - Breakdown'!$C:$GQ, H$1, FALSE), " ")</f>
        <v>1</v>
      </c>
      <c r="I376" s="21">
        <f>IFERROR(VLOOKUP(Health!$C376, 'All Indicators - Breakdown'!$C:$GQ, I$1, FALSE), " ")</f>
        <v>2</v>
      </c>
      <c r="J376" s="21">
        <f>IFERROR(VLOOKUP(Health!$C376, 'All Indicators - Breakdown'!$C:$GQ, J$1, FALSE), " ")</f>
        <v>4</v>
      </c>
      <c r="K376" s="21">
        <f>IFERROR(VLOOKUP(Health!$C376, 'All Indicators - Breakdown'!$C:$GQ, K$1, FALSE), " ")</f>
        <v>1</v>
      </c>
      <c r="L376" s="21">
        <f>IFERROR(VLOOKUP(Health!$C376, 'All Indicators - Breakdown'!$C:$GQ, L$1, FALSE), " ")</f>
        <v>2</v>
      </c>
      <c r="M376" s="21">
        <f>IFERROR(VLOOKUP($C376, 'All Indicators - Breakdown'!$C:$HE, M$1, FALSE), " ")</f>
        <v>3</v>
      </c>
      <c r="N376" s="21">
        <f>IFERROR(VLOOKUP($C376, 'All Indicators - Breakdown'!$C:$IU, N$1, FALSE), " ")</f>
        <v>1</v>
      </c>
      <c r="O376" s="21">
        <f t="shared" si="55"/>
        <v>4</v>
      </c>
      <c r="P376" s="21">
        <f t="shared" si="55"/>
        <v>3</v>
      </c>
      <c r="Q376" s="21">
        <f t="shared" si="55"/>
        <v>3</v>
      </c>
      <c r="R376" s="21">
        <f t="shared" si="55"/>
        <v>2</v>
      </c>
      <c r="S376" s="21">
        <f t="shared" si="55"/>
        <v>2</v>
      </c>
      <c r="T376" s="21">
        <f t="shared" si="55"/>
        <v>1</v>
      </c>
      <c r="U376" s="21">
        <f t="shared" si="55"/>
        <v>1</v>
      </c>
      <c r="V376" s="21">
        <f t="shared" si="55"/>
        <v>1</v>
      </c>
      <c r="W376" s="21">
        <f t="shared" si="50"/>
        <v>1</v>
      </c>
    </row>
    <row r="377" spans="1:23" ht="16.3" thickTop="1" thickBot="1" x14ac:dyDescent="0.3">
      <c r="A377" s="20" t="s">
        <v>902</v>
      </c>
      <c r="B377" s="20" t="s">
        <v>910</v>
      </c>
      <c r="C377" s="20" t="s">
        <v>911</v>
      </c>
      <c r="D377" s="10">
        <f t="shared" si="49"/>
        <v>3</v>
      </c>
      <c r="E377" s="35">
        <f t="shared" si="47"/>
        <v>2.8</v>
      </c>
      <c r="F377" s="21">
        <f>IFERROR(VLOOKUP(Health!$C377, 'All Indicators - Breakdown'!$C:$GQ, F$1, FALSE), " ")</f>
        <v>2</v>
      </c>
      <c r="G377" s="21">
        <f>IFERROR(VLOOKUP(Health!$C377, 'All Indicators - Breakdown'!$C:$GQ, G$1, FALSE), " ")</f>
        <v>2</v>
      </c>
      <c r="H377" s="21">
        <f>IFERROR(VLOOKUP(Health!$C377, 'All Indicators - Breakdown'!$C:$GQ, H$1, FALSE), " ")</f>
        <v>1</v>
      </c>
      <c r="I377" s="21">
        <f>IFERROR(VLOOKUP(Health!$C377, 'All Indicators - Breakdown'!$C:$GQ, I$1, FALSE), " ")</f>
        <v>3</v>
      </c>
      <c r="J377" s="21">
        <f>IFERROR(VLOOKUP(Health!$C377, 'All Indicators - Breakdown'!$C:$GQ, J$1, FALSE), " ")</f>
        <v>3</v>
      </c>
      <c r="K377" s="21">
        <f>IFERROR(VLOOKUP(Health!$C377, 'All Indicators - Breakdown'!$C:$GQ, K$1, FALSE), " ")</f>
        <v>1</v>
      </c>
      <c r="L377" s="21">
        <f>IFERROR(VLOOKUP(Health!$C377, 'All Indicators - Breakdown'!$C:$GQ, L$1, FALSE), " ")</f>
        <v>1</v>
      </c>
      <c r="M377" s="21">
        <f>IFERROR(VLOOKUP($C377, 'All Indicators - Breakdown'!$C:$HE, M$1, FALSE), " ")</f>
        <v>3</v>
      </c>
      <c r="N377" s="21">
        <f>IFERROR(VLOOKUP($C377, 'All Indicators - Breakdown'!$C:$IU, N$1, FALSE), " ")</f>
        <v>1</v>
      </c>
      <c r="O377" s="21">
        <f t="shared" si="55"/>
        <v>3</v>
      </c>
      <c r="P377" s="21">
        <f t="shared" si="55"/>
        <v>3</v>
      </c>
      <c r="Q377" s="21">
        <f t="shared" si="55"/>
        <v>3</v>
      </c>
      <c r="R377" s="21">
        <f t="shared" si="55"/>
        <v>2</v>
      </c>
      <c r="S377" s="21">
        <f t="shared" si="55"/>
        <v>2</v>
      </c>
      <c r="T377" s="21">
        <f t="shared" si="55"/>
        <v>1</v>
      </c>
      <c r="U377" s="21">
        <f t="shared" si="55"/>
        <v>1</v>
      </c>
      <c r="V377" s="21">
        <f t="shared" si="55"/>
        <v>1</v>
      </c>
      <c r="W377" s="21">
        <f t="shared" si="50"/>
        <v>1</v>
      </c>
    </row>
    <row r="378" spans="1:23" ht="16.3" thickTop="1" thickBot="1" x14ac:dyDescent="0.3">
      <c r="A378" s="20" t="s">
        <v>902</v>
      </c>
      <c r="B378" s="20" t="s">
        <v>912</v>
      </c>
      <c r="C378" s="20" t="s">
        <v>913</v>
      </c>
      <c r="D378" s="10">
        <f t="shared" si="49"/>
        <v>3</v>
      </c>
      <c r="E378" s="35">
        <f t="shared" si="47"/>
        <v>2.5</v>
      </c>
      <c r="F378" s="21">
        <f>IFERROR(VLOOKUP(Health!$C378, 'All Indicators - Breakdown'!$C:$GQ, F$1, FALSE), " ")</f>
        <v>3</v>
      </c>
      <c r="G378" s="21">
        <f>IFERROR(VLOOKUP(Health!$C378, 'All Indicators - Breakdown'!$C:$GQ, G$1, FALSE), " ")</f>
        <v>2</v>
      </c>
      <c r="H378" s="21">
        <f>IFERROR(VLOOKUP(Health!$C378, 'All Indicators - Breakdown'!$C:$GQ, H$1, FALSE), " ")</f>
        <v>1</v>
      </c>
      <c r="I378" s="21">
        <f>IFERROR(VLOOKUP(Health!$C378, 'All Indicators - Breakdown'!$C:$GQ, I$1, FALSE), " ")</f>
        <v>2</v>
      </c>
      <c r="J378" s="21">
        <f>IFERROR(VLOOKUP(Health!$C378, 'All Indicators - Breakdown'!$C:$GQ, J$1, FALSE), " ")</f>
        <v>2</v>
      </c>
      <c r="K378" s="21">
        <f>IFERROR(VLOOKUP(Health!$C378, 'All Indicators - Breakdown'!$C:$GQ, K$1, FALSE), " ")</f>
        <v>1</v>
      </c>
      <c r="L378" s="21">
        <f>IFERROR(VLOOKUP(Health!$C378, 'All Indicators - Breakdown'!$C:$GQ, L$1, FALSE), " ")</f>
        <v>1</v>
      </c>
      <c r="M378" s="21">
        <f>IFERROR(VLOOKUP($C378, 'All Indicators - Breakdown'!$C:$HE, M$1, FALSE), " ")</f>
        <v>3</v>
      </c>
      <c r="N378" s="21">
        <f>IFERROR(VLOOKUP($C378, 'All Indicators - Breakdown'!$C:$IU, N$1, FALSE), " ")</f>
        <v>1</v>
      </c>
      <c r="O378" s="21">
        <f t="shared" si="55"/>
        <v>3</v>
      </c>
      <c r="P378" s="21">
        <f t="shared" si="55"/>
        <v>3</v>
      </c>
      <c r="Q378" s="21">
        <f t="shared" si="55"/>
        <v>2</v>
      </c>
      <c r="R378" s="21">
        <f t="shared" si="55"/>
        <v>2</v>
      </c>
      <c r="S378" s="21">
        <f t="shared" si="55"/>
        <v>2</v>
      </c>
      <c r="T378" s="21">
        <f t="shared" si="55"/>
        <v>1</v>
      </c>
      <c r="U378" s="21">
        <f t="shared" si="55"/>
        <v>1</v>
      </c>
      <c r="V378" s="21">
        <f t="shared" si="55"/>
        <v>1</v>
      </c>
      <c r="W378" s="21">
        <f t="shared" si="50"/>
        <v>1</v>
      </c>
    </row>
    <row r="379" spans="1:23" ht="16.3" thickTop="1" thickBot="1" x14ac:dyDescent="0.3">
      <c r="A379" s="20" t="s">
        <v>902</v>
      </c>
      <c r="B379" s="20" t="s">
        <v>914</v>
      </c>
      <c r="C379" s="20" t="s">
        <v>915</v>
      </c>
      <c r="D379" s="10">
        <f t="shared" si="49"/>
        <v>3</v>
      </c>
      <c r="E379" s="35">
        <f t="shared" si="47"/>
        <v>2.8</v>
      </c>
      <c r="F379" s="21">
        <f>IFERROR(VLOOKUP(Health!$C379, 'All Indicators - Breakdown'!$C:$GQ, F$1, FALSE), " ")</f>
        <v>3</v>
      </c>
      <c r="G379" s="21">
        <f>IFERROR(VLOOKUP(Health!$C379, 'All Indicators - Breakdown'!$C:$GQ, G$1, FALSE), " ")</f>
        <v>1</v>
      </c>
      <c r="H379" s="21">
        <f>IFERROR(VLOOKUP(Health!$C379, 'All Indicators - Breakdown'!$C:$GQ, H$1, FALSE), " ")</f>
        <v>1</v>
      </c>
      <c r="I379" s="21">
        <f>IFERROR(VLOOKUP(Health!$C379, 'All Indicators - Breakdown'!$C:$GQ, I$1, FALSE), " ")</f>
        <v>2</v>
      </c>
      <c r="J379" s="21">
        <f>IFERROR(VLOOKUP(Health!$C379, 'All Indicators - Breakdown'!$C:$GQ, J$1, FALSE), " ")</f>
        <v>2</v>
      </c>
      <c r="K379" s="21">
        <f>IFERROR(VLOOKUP(Health!$C379, 'All Indicators - Breakdown'!$C:$GQ, K$1, FALSE), " ")</f>
        <v>3</v>
      </c>
      <c r="L379" s="21">
        <f>IFERROR(VLOOKUP(Health!$C379, 'All Indicators - Breakdown'!$C:$GQ, L$1, FALSE), " ")</f>
        <v>1</v>
      </c>
      <c r="M379" s="21">
        <f>IFERROR(VLOOKUP($C379, 'All Indicators - Breakdown'!$C:$HE, M$1, FALSE), " ")</f>
        <v>3</v>
      </c>
      <c r="N379" s="21">
        <f>IFERROR(VLOOKUP($C379, 'All Indicators - Breakdown'!$C:$IU, N$1, FALSE), " ")</f>
        <v>1</v>
      </c>
      <c r="O379" s="21">
        <f t="shared" si="55"/>
        <v>3</v>
      </c>
      <c r="P379" s="21">
        <f t="shared" si="55"/>
        <v>3</v>
      </c>
      <c r="Q379" s="21">
        <f t="shared" si="55"/>
        <v>3</v>
      </c>
      <c r="R379" s="21">
        <f t="shared" si="55"/>
        <v>2</v>
      </c>
      <c r="S379" s="21">
        <f t="shared" si="55"/>
        <v>2</v>
      </c>
      <c r="T379" s="21">
        <f t="shared" si="55"/>
        <v>1</v>
      </c>
      <c r="U379" s="21">
        <f t="shared" si="55"/>
        <v>1</v>
      </c>
      <c r="V379" s="21">
        <f t="shared" si="55"/>
        <v>1</v>
      </c>
      <c r="W379" s="21">
        <f t="shared" si="50"/>
        <v>1</v>
      </c>
    </row>
    <row r="380" spans="1:23" ht="16.3" thickTop="1" thickBot="1" x14ac:dyDescent="0.3">
      <c r="A380" s="20" t="s">
        <v>902</v>
      </c>
      <c r="B380" s="20" t="s">
        <v>916</v>
      </c>
      <c r="C380" s="20" t="s">
        <v>917</v>
      </c>
      <c r="D380" s="10">
        <f t="shared" si="49"/>
        <v>3</v>
      </c>
      <c r="E380" s="35">
        <f t="shared" si="47"/>
        <v>3.3</v>
      </c>
      <c r="F380" s="21">
        <f>IFERROR(VLOOKUP(Health!$C380, 'All Indicators - Breakdown'!$C:$GQ, F$1, FALSE), " ")</f>
        <v>3</v>
      </c>
      <c r="G380" s="21">
        <f>IFERROR(VLOOKUP(Health!$C380, 'All Indicators - Breakdown'!$C:$GQ, G$1, FALSE), " ")</f>
        <v>2</v>
      </c>
      <c r="H380" s="21">
        <f>IFERROR(VLOOKUP(Health!$C380, 'All Indicators - Breakdown'!$C:$GQ, H$1, FALSE), " ")</f>
        <v>1</v>
      </c>
      <c r="I380" s="21">
        <f>IFERROR(VLOOKUP(Health!$C380, 'All Indicators - Breakdown'!$C:$GQ, I$1, FALSE), " ")</f>
        <v>2</v>
      </c>
      <c r="J380" s="21">
        <f>IFERROR(VLOOKUP(Health!$C380, 'All Indicators - Breakdown'!$C:$GQ, J$1, FALSE), " ")</f>
        <v>4</v>
      </c>
      <c r="K380" s="21">
        <f>IFERROR(VLOOKUP(Health!$C380, 'All Indicators - Breakdown'!$C:$GQ, K$1, FALSE), " ")</f>
        <v>3</v>
      </c>
      <c r="L380" s="21">
        <f>IFERROR(VLOOKUP(Health!$C380, 'All Indicators - Breakdown'!$C:$GQ, L$1, FALSE), " ")</f>
        <v>1</v>
      </c>
      <c r="M380" s="21">
        <f>IFERROR(VLOOKUP($C380, 'All Indicators - Breakdown'!$C:$HE, M$1, FALSE), " ")</f>
        <v>3</v>
      </c>
      <c r="N380" s="21">
        <f>IFERROR(VLOOKUP($C380, 'All Indicators - Breakdown'!$C:$IU, N$1, FALSE), " ")</f>
        <v>1</v>
      </c>
      <c r="O380" s="21">
        <f t="shared" si="55"/>
        <v>4</v>
      </c>
      <c r="P380" s="21">
        <f t="shared" si="55"/>
        <v>3</v>
      </c>
      <c r="Q380" s="21">
        <f t="shared" si="55"/>
        <v>3</v>
      </c>
      <c r="R380" s="21">
        <f t="shared" si="55"/>
        <v>3</v>
      </c>
      <c r="S380" s="21">
        <f t="shared" si="55"/>
        <v>2</v>
      </c>
      <c r="T380" s="21">
        <f t="shared" si="55"/>
        <v>2</v>
      </c>
      <c r="U380" s="21">
        <f t="shared" si="55"/>
        <v>1</v>
      </c>
      <c r="V380" s="21">
        <f t="shared" si="55"/>
        <v>1</v>
      </c>
      <c r="W380" s="21">
        <f t="shared" si="50"/>
        <v>1</v>
      </c>
    </row>
    <row r="381" spans="1:23" ht="16.3" thickTop="1" thickBot="1" x14ac:dyDescent="0.3">
      <c r="A381" s="20" t="s">
        <v>902</v>
      </c>
      <c r="B381" s="20" t="s">
        <v>918</v>
      </c>
      <c r="C381" s="20" t="s">
        <v>919</v>
      </c>
      <c r="D381" s="10">
        <f t="shared" si="49"/>
        <v>3</v>
      </c>
      <c r="E381" s="35">
        <f t="shared" si="47"/>
        <v>3</v>
      </c>
      <c r="F381" s="21">
        <f>IFERROR(VLOOKUP(Health!$C381, 'All Indicators - Breakdown'!$C:$GQ, F$1, FALSE), " ")</f>
        <v>2</v>
      </c>
      <c r="G381" s="21">
        <f>IFERROR(VLOOKUP(Health!$C381, 'All Indicators - Breakdown'!$C:$GQ, G$1, FALSE), " ")</f>
        <v>2</v>
      </c>
      <c r="H381" s="21">
        <f>IFERROR(VLOOKUP(Health!$C381, 'All Indicators - Breakdown'!$C:$GQ, H$1, FALSE), " ")</f>
        <v>1</v>
      </c>
      <c r="I381" s="21">
        <f>IFERROR(VLOOKUP(Health!$C381, 'All Indicators - Breakdown'!$C:$GQ, I$1, FALSE), " ")</f>
        <v>2</v>
      </c>
      <c r="J381" s="21">
        <f>IFERROR(VLOOKUP(Health!$C381, 'All Indicators - Breakdown'!$C:$GQ, J$1, FALSE), " ")</f>
        <v>4</v>
      </c>
      <c r="K381" s="21">
        <f>IFERROR(VLOOKUP(Health!$C381, 'All Indicators - Breakdown'!$C:$GQ, K$1, FALSE), " ")</f>
        <v>3</v>
      </c>
      <c r="L381" s="21">
        <f>IFERROR(VLOOKUP(Health!$C381, 'All Indicators - Breakdown'!$C:$GQ, L$1, FALSE), " ")</f>
        <v>1</v>
      </c>
      <c r="M381" s="21">
        <f>IFERROR(VLOOKUP($C381, 'All Indicators - Breakdown'!$C:$HE, M$1, FALSE), " ")</f>
        <v>3</v>
      </c>
      <c r="N381" s="21">
        <f>IFERROR(VLOOKUP($C381, 'All Indicators - Breakdown'!$C:$IU, N$1, FALSE), " ")</f>
        <v>1</v>
      </c>
      <c r="O381" s="21">
        <f t="shared" si="55"/>
        <v>4</v>
      </c>
      <c r="P381" s="21">
        <f t="shared" si="55"/>
        <v>3</v>
      </c>
      <c r="Q381" s="21">
        <f t="shared" si="55"/>
        <v>3</v>
      </c>
      <c r="R381" s="21">
        <f t="shared" si="55"/>
        <v>2</v>
      </c>
      <c r="S381" s="21">
        <f t="shared" si="55"/>
        <v>2</v>
      </c>
      <c r="T381" s="21">
        <f t="shared" si="55"/>
        <v>2</v>
      </c>
      <c r="U381" s="21">
        <f t="shared" si="55"/>
        <v>1</v>
      </c>
      <c r="V381" s="21">
        <f t="shared" si="55"/>
        <v>1</v>
      </c>
      <c r="W381" s="21">
        <f t="shared" si="50"/>
        <v>1</v>
      </c>
    </row>
    <row r="382" spans="1:23" ht="16.3" thickTop="1" thickBot="1" x14ac:dyDescent="0.3">
      <c r="A382" s="20" t="s">
        <v>902</v>
      </c>
      <c r="B382" s="20" t="s">
        <v>920</v>
      </c>
      <c r="C382" s="20" t="s">
        <v>921</v>
      </c>
      <c r="D382" s="10">
        <f t="shared" si="49"/>
        <v>3</v>
      </c>
      <c r="E382" s="35">
        <f t="shared" si="47"/>
        <v>2.8</v>
      </c>
      <c r="F382" s="21">
        <f>IFERROR(VLOOKUP(Health!$C382, 'All Indicators - Breakdown'!$C:$GQ, F$1, FALSE), " ")</f>
        <v>3</v>
      </c>
      <c r="G382" s="21">
        <f>IFERROR(VLOOKUP(Health!$C382, 'All Indicators - Breakdown'!$C:$GQ, G$1, FALSE), " ")</f>
        <v>1</v>
      </c>
      <c r="H382" s="21">
        <f>IFERROR(VLOOKUP(Health!$C382, 'All Indicators - Breakdown'!$C:$GQ, H$1, FALSE), " ")</f>
        <v>1</v>
      </c>
      <c r="I382" s="21">
        <f>IFERROR(VLOOKUP(Health!$C382, 'All Indicators - Breakdown'!$C:$GQ, I$1, FALSE), " ")</f>
        <v>2</v>
      </c>
      <c r="J382" s="21">
        <f>IFERROR(VLOOKUP(Health!$C382, 'All Indicators - Breakdown'!$C:$GQ, J$1, FALSE), " ")</f>
        <v>1</v>
      </c>
      <c r="K382" s="21">
        <f>IFERROR(VLOOKUP(Health!$C382, 'All Indicators - Breakdown'!$C:$GQ, K$1, FALSE), " ")</f>
        <v>3</v>
      </c>
      <c r="L382" s="21">
        <f>IFERROR(VLOOKUP(Health!$C382, 'All Indicators - Breakdown'!$C:$GQ, L$1, FALSE), " ")</f>
        <v>1</v>
      </c>
      <c r="M382" s="21">
        <f>IFERROR(VLOOKUP($C382, 'All Indicators - Breakdown'!$C:$HE, M$1, FALSE), " ")</f>
        <v>3</v>
      </c>
      <c r="N382" s="21">
        <f>IFERROR(VLOOKUP($C382, 'All Indicators - Breakdown'!$C:$IU, N$1, FALSE), " ")</f>
        <v>1</v>
      </c>
      <c r="O382" s="21">
        <f t="shared" si="55"/>
        <v>3</v>
      </c>
      <c r="P382" s="21">
        <f t="shared" si="55"/>
        <v>3</v>
      </c>
      <c r="Q382" s="21">
        <f t="shared" si="55"/>
        <v>3</v>
      </c>
      <c r="R382" s="21">
        <f t="shared" si="55"/>
        <v>2</v>
      </c>
      <c r="S382" s="21">
        <f t="shared" si="55"/>
        <v>1</v>
      </c>
      <c r="T382" s="21">
        <f t="shared" si="55"/>
        <v>1</v>
      </c>
      <c r="U382" s="21">
        <f t="shared" si="55"/>
        <v>1</v>
      </c>
      <c r="V382" s="21">
        <f t="shared" si="55"/>
        <v>1</v>
      </c>
      <c r="W382" s="21">
        <f t="shared" si="50"/>
        <v>1</v>
      </c>
    </row>
    <row r="383" spans="1:23" ht="16.3" thickTop="1" thickBot="1" x14ac:dyDescent="0.3">
      <c r="A383" s="20" t="s">
        <v>902</v>
      </c>
      <c r="B383" s="20" t="s">
        <v>922</v>
      </c>
      <c r="C383" s="20" t="s">
        <v>923</v>
      </c>
      <c r="D383" s="10">
        <f t="shared" si="49"/>
        <v>3</v>
      </c>
      <c r="E383" s="35">
        <f t="shared" si="47"/>
        <v>3</v>
      </c>
      <c r="F383" s="21">
        <f>IFERROR(VLOOKUP(Health!$C383, 'All Indicators - Breakdown'!$C:$GQ, F$1, FALSE), " ")</f>
        <v>3</v>
      </c>
      <c r="G383" s="21">
        <f>IFERROR(VLOOKUP(Health!$C383, 'All Indicators - Breakdown'!$C:$GQ, G$1, FALSE), " ")</f>
        <v>2</v>
      </c>
      <c r="H383" s="21">
        <f>IFERROR(VLOOKUP(Health!$C383, 'All Indicators - Breakdown'!$C:$GQ, H$1, FALSE), " ")</f>
        <v>1</v>
      </c>
      <c r="I383" s="21">
        <f>IFERROR(VLOOKUP(Health!$C383, 'All Indicators - Breakdown'!$C:$GQ, I$1, FALSE), " ")</f>
        <v>1</v>
      </c>
      <c r="J383" s="21">
        <f>IFERROR(VLOOKUP(Health!$C383, 'All Indicators - Breakdown'!$C:$GQ, J$1, FALSE), " ")</f>
        <v>4</v>
      </c>
      <c r="K383" s="21">
        <f>IFERROR(VLOOKUP(Health!$C383, 'All Indicators - Breakdown'!$C:$GQ, K$1, FALSE), " ")</f>
        <v>1</v>
      </c>
      <c r="L383" s="21">
        <f>IFERROR(VLOOKUP(Health!$C383, 'All Indicators - Breakdown'!$C:$GQ, L$1, FALSE), " ")</f>
        <v>2</v>
      </c>
      <c r="M383" s="21">
        <f>IFERROR(VLOOKUP($C383, 'All Indicators - Breakdown'!$C:$HE, M$1, FALSE), " ")</f>
        <v>3</v>
      </c>
      <c r="N383" s="21">
        <f>IFERROR(VLOOKUP($C383, 'All Indicators - Breakdown'!$C:$IU, N$1, FALSE), " ")</f>
        <v>1</v>
      </c>
      <c r="O383" s="21">
        <f t="shared" si="55"/>
        <v>4</v>
      </c>
      <c r="P383" s="21">
        <f t="shared" si="55"/>
        <v>3</v>
      </c>
      <c r="Q383" s="21">
        <f t="shared" si="55"/>
        <v>3</v>
      </c>
      <c r="R383" s="21">
        <f t="shared" si="55"/>
        <v>2</v>
      </c>
      <c r="S383" s="21">
        <f t="shared" si="55"/>
        <v>2</v>
      </c>
      <c r="T383" s="21">
        <f t="shared" si="55"/>
        <v>1</v>
      </c>
      <c r="U383" s="21">
        <f t="shared" si="55"/>
        <v>1</v>
      </c>
      <c r="V383" s="21">
        <f t="shared" si="55"/>
        <v>1</v>
      </c>
      <c r="W383" s="21">
        <f t="shared" si="50"/>
        <v>1</v>
      </c>
    </row>
    <row r="384" spans="1:23" ht="16.3" thickTop="1" thickBot="1" x14ac:dyDescent="0.3">
      <c r="A384" s="20" t="s">
        <v>902</v>
      </c>
      <c r="B384" s="20" t="s">
        <v>924</v>
      </c>
      <c r="C384" s="20" t="s">
        <v>925</v>
      </c>
      <c r="D384" s="10">
        <f t="shared" si="49"/>
        <v>3</v>
      </c>
      <c r="E384" s="35">
        <f t="shared" si="47"/>
        <v>2.8</v>
      </c>
      <c r="F384" s="21">
        <f>IFERROR(VLOOKUP(Health!$C384, 'All Indicators - Breakdown'!$C:$GQ, F$1, FALSE), " ")</f>
        <v>3</v>
      </c>
      <c r="G384" s="21">
        <f>IFERROR(VLOOKUP(Health!$C384, 'All Indicators - Breakdown'!$C:$GQ, G$1, FALSE), " ")</f>
        <v>2</v>
      </c>
      <c r="H384" s="21">
        <f>IFERROR(VLOOKUP(Health!$C384, 'All Indicators - Breakdown'!$C:$GQ, H$1, FALSE), " ")</f>
        <v>1</v>
      </c>
      <c r="I384" s="21">
        <f>IFERROR(VLOOKUP(Health!$C384, 'All Indicators - Breakdown'!$C:$GQ, I$1, FALSE), " ")</f>
        <v>2</v>
      </c>
      <c r="J384" s="21">
        <f>IFERROR(VLOOKUP(Health!$C384, 'All Indicators - Breakdown'!$C:$GQ, J$1, FALSE), " ")</f>
        <v>3</v>
      </c>
      <c r="K384" s="21">
        <f>IFERROR(VLOOKUP(Health!$C384, 'All Indicators - Breakdown'!$C:$GQ, K$1, FALSE), " ")</f>
        <v>1</v>
      </c>
      <c r="L384" s="21">
        <f>IFERROR(VLOOKUP(Health!$C384, 'All Indicators - Breakdown'!$C:$GQ, L$1, FALSE), " ")</f>
        <v>2</v>
      </c>
      <c r="M384" s="21">
        <f>IFERROR(VLOOKUP($C384, 'All Indicators - Breakdown'!$C:$HE, M$1, FALSE), " ")</f>
        <v>3</v>
      </c>
      <c r="N384" s="21">
        <f>IFERROR(VLOOKUP($C384, 'All Indicators - Breakdown'!$C:$IU, N$1, FALSE), " ")</f>
        <v>1</v>
      </c>
      <c r="O384" s="21">
        <f t="shared" ref="O384:V393" si="56">LARGE($F384:$N384,O$1)</f>
        <v>3</v>
      </c>
      <c r="P384" s="21">
        <f t="shared" si="56"/>
        <v>3</v>
      </c>
      <c r="Q384" s="21">
        <f t="shared" si="56"/>
        <v>3</v>
      </c>
      <c r="R384" s="21">
        <f t="shared" si="56"/>
        <v>2</v>
      </c>
      <c r="S384" s="21">
        <f t="shared" si="56"/>
        <v>2</v>
      </c>
      <c r="T384" s="21">
        <f t="shared" si="56"/>
        <v>2</v>
      </c>
      <c r="U384" s="21">
        <f t="shared" si="56"/>
        <v>1</v>
      </c>
      <c r="V384" s="21">
        <f t="shared" si="56"/>
        <v>1</v>
      </c>
      <c r="W384" s="21">
        <f t="shared" si="50"/>
        <v>1</v>
      </c>
    </row>
    <row r="385" spans="1:23" ht="16.3" thickTop="1" thickBot="1" x14ac:dyDescent="0.3">
      <c r="A385" s="20" t="s">
        <v>902</v>
      </c>
      <c r="B385" s="20" t="s">
        <v>926</v>
      </c>
      <c r="C385" s="20" t="s">
        <v>927</v>
      </c>
      <c r="D385" s="10">
        <f t="shared" si="49"/>
        <v>3</v>
      </c>
      <c r="E385" s="35">
        <f t="shared" si="47"/>
        <v>3</v>
      </c>
      <c r="F385" s="21">
        <f>IFERROR(VLOOKUP(Health!$C385, 'All Indicators - Breakdown'!$C:$GQ, F$1, FALSE), " ")</f>
        <v>3</v>
      </c>
      <c r="G385" s="21">
        <f>IFERROR(VLOOKUP(Health!$C385, 'All Indicators - Breakdown'!$C:$GQ, G$1, FALSE), " ")</f>
        <v>1</v>
      </c>
      <c r="H385" s="21">
        <f>IFERROR(VLOOKUP(Health!$C385, 'All Indicators - Breakdown'!$C:$GQ, H$1, FALSE), " ")</f>
        <v>1</v>
      </c>
      <c r="I385" s="21">
        <f>IFERROR(VLOOKUP(Health!$C385, 'All Indicators - Breakdown'!$C:$GQ, I$1, FALSE), " ")</f>
        <v>1</v>
      </c>
      <c r="J385" s="21">
        <f>IFERROR(VLOOKUP(Health!$C385, 'All Indicators - Breakdown'!$C:$GQ, J$1, FALSE), " ")</f>
        <v>3</v>
      </c>
      <c r="K385" s="21">
        <f>IFERROR(VLOOKUP(Health!$C385, 'All Indicators - Breakdown'!$C:$GQ, K$1, FALSE), " ")</f>
        <v>3</v>
      </c>
      <c r="L385" s="21">
        <f>IFERROR(VLOOKUP(Health!$C385, 'All Indicators - Breakdown'!$C:$GQ, L$1, FALSE), " ")</f>
        <v>2</v>
      </c>
      <c r="M385" s="21">
        <f>IFERROR(VLOOKUP($C385, 'All Indicators - Breakdown'!$C:$HE, M$1, FALSE), " ")</f>
        <v>3</v>
      </c>
      <c r="N385" s="21">
        <f>IFERROR(VLOOKUP($C385, 'All Indicators - Breakdown'!$C:$IU, N$1, FALSE), " ")</f>
        <v>1</v>
      </c>
      <c r="O385" s="21">
        <f t="shared" si="56"/>
        <v>3</v>
      </c>
      <c r="P385" s="21">
        <f t="shared" si="56"/>
        <v>3</v>
      </c>
      <c r="Q385" s="21">
        <f t="shared" si="56"/>
        <v>3</v>
      </c>
      <c r="R385" s="21">
        <f t="shared" si="56"/>
        <v>3</v>
      </c>
      <c r="S385" s="21">
        <f t="shared" si="56"/>
        <v>2</v>
      </c>
      <c r="T385" s="21">
        <f t="shared" si="56"/>
        <v>1</v>
      </c>
      <c r="U385" s="21">
        <f t="shared" si="56"/>
        <v>1</v>
      </c>
      <c r="V385" s="21">
        <f t="shared" si="56"/>
        <v>1</v>
      </c>
      <c r="W385" s="21">
        <f t="shared" si="50"/>
        <v>1</v>
      </c>
    </row>
    <row r="386" spans="1:23" ht="16.3" thickTop="1" thickBot="1" x14ac:dyDescent="0.3">
      <c r="A386" s="20" t="s">
        <v>902</v>
      </c>
      <c r="B386" s="20" t="s">
        <v>928</v>
      </c>
      <c r="C386" s="20" t="s">
        <v>929</v>
      </c>
      <c r="D386" s="10">
        <f t="shared" si="49"/>
        <v>3</v>
      </c>
      <c r="E386" s="35">
        <f t="shared" si="47"/>
        <v>2.5</v>
      </c>
      <c r="F386" s="21">
        <f>IFERROR(VLOOKUP(Health!$C386, 'All Indicators - Breakdown'!$C:$GQ, F$1, FALSE), " ")</f>
        <v>2</v>
      </c>
      <c r="G386" s="21">
        <f>IFERROR(VLOOKUP(Health!$C386, 'All Indicators - Breakdown'!$C:$GQ, G$1, FALSE), " ")</f>
        <v>1</v>
      </c>
      <c r="H386" s="21">
        <f>IFERROR(VLOOKUP(Health!$C386, 'All Indicators - Breakdown'!$C:$GQ, H$1, FALSE), " ")</f>
        <v>1</v>
      </c>
      <c r="I386" s="21">
        <f>IFERROR(VLOOKUP(Health!$C386, 'All Indicators - Breakdown'!$C:$GQ, I$1, FALSE), " ")</f>
        <v>2</v>
      </c>
      <c r="J386" s="21">
        <f>IFERROR(VLOOKUP(Health!$C386, 'All Indicators - Breakdown'!$C:$GQ, J$1, FALSE), " ")</f>
        <v>1</v>
      </c>
      <c r="K386" s="21">
        <f>IFERROR(VLOOKUP(Health!$C386, 'All Indicators - Breakdown'!$C:$GQ, K$1, FALSE), " ")</f>
        <v>3</v>
      </c>
      <c r="L386" s="21">
        <f>IFERROR(VLOOKUP(Health!$C386, 'All Indicators - Breakdown'!$C:$GQ, L$1, FALSE), " ")</f>
        <v>2</v>
      </c>
      <c r="M386" s="21">
        <f>IFERROR(VLOOKUP($C386, 'All Indicators - Breakdown'!$C:$HE, M$1, FALSE), " ")</f>
        <v>3</v>
      </c>
      <c r="N386" s="21">
        <f>IFERROR(VLOOKUP($C386, 'All Indicators - Breakdown'!$C:$IU, N$1, FALSE), " ")</f>
        <v>1</v>
      </c>
      <c r="O386" s="21">
        <f t="shared" si="56"/>
        <v>3</v>
      </c>
      <c r="P386" s="21">
        <f t="shared" si="56"/>
        <v>3</v>
      </c>
      <c r="Q386" s="21">
        <f t="shared" si="56"/>
        <v>2</v>
      </c>
      <c r="R386" s="21">
        <f t="shared" si="56"/>
        <v>2</v>
      </c>
      <c r="S386" s="21">
        <f t="shared" si="56"/>
        <v>2</v>
      </c>
      <c r="T386" s="21">
        <f t="shared" si="56"/>
        <v>1</v>
      </c>
      <c r="U386" s="21">
        <f t="shared" si="56"/>
        <v>1</v>
      </c>
      <c r="V386" s="21">
        <f t="shared" si="56"/>
        <v>1</v>
      </c>
      <c r="W386" s="21">
        <f t="shared" si="50"/>
        <v>1</v>
      </c>
    </row>
    <row r="387" spans="1:23" ht="16.3" thickTop="1" thickBot="1" x14ac:dyDescent="0.3">
      <c r="A387" s="20" t="s">
        <v>902</v>
      </c>
      <c r="B387" s="20" t="s">
        <v>930</v>
      </c>
      <c r="C387" s="20" t="s">
        <v>931</v>
      </c>
      <c r="D387" s="10">
        <f t="shared" si="49"/>
        <v>3</v>
      </c>
      <c r="E387" s="35">
        <f t="shared" si="47"/>
        <v>2.5</v>
      </c>
      <c r="F387" s="21">
        <f>IFERROR(VLOOKUP(Health!$C387, 'All Indicators - Breakdown'!$C:$GQ, F$1, FALSE), " ")</f>
        <v>2</v>
      </c>
      <c r="G387" s="21">
        <f>IFERROR(VLOOKUP(Health!$C387, 'All Indicators - Breakdown'!$C:$GQ, G$1, FALSE), " ")</f>
        <v>1</v>
      </c>
      <c r="H387" s="21">
        <f>IFERROR(VLOOKUP(Health!$C387, 'All Indicators - Breakdown'!$C:$GQ, H$1, FALSE), " ")</f>
        <v>1</v>
      </c>
      <c r="I387" s="21">
        <f>IFERROR(VLOOKUP(Health!$C387, 'All Indicators - Breakdown'!$C:$GQ, I$1, FALSE), " ")</f>
        <v>1</v>
      </c>
      <c r="J387" s="21">
        <f>IFERROR(VLOOKUP(Health!$C387, 'All Indicators - Breakdown'!$C:$GQ, J$1, FALSE), " ")</f>
        <v>1</v>
      </c>
      <c r="K387" s="21">
        <f>IFERROR(VLOOKUP(Health!$C387, 'All Indicators - Breakdown'!$C:$GQ, K$1, FALSE), " ")</f>
        <v>3</v>
      </c>
      <c r="L387" s="21">
        <f>IFERROR(VLOOKUP(Health!$C387, 'All Indicators - Breakdown'!$C:$GQ, L$1, FALSE), " ")</f>
        <v>2</v>
      </c>
      <c r="M387" s="21">
        <f>IFERROR(VLOOKUP($C387, 'All Indicators - Breakdown'!$C:$HE, M$1, FALSE), " ")</f>
        <v>3</v>
      </c>
      <c r="N387" s="21">
        <f>IFERROR(VLOOKUP($C387, 'All Indicators - Breakdown'!$C:$IU, N$1, FALSE), " ")</f>
        <v>1</v>
      </c>
      <c r="O387" s="21">
        <f t="shared" si="56"/>
        <v>3</v>
      </c>
      <c r="P387" s="21">
        <f t="shared" si="56"/>
        <v>3</v>
      </c>
      <c r="Q387" s="21">
        <f t="shared" si="56"/>
        <v>2</v>
      </c>
      <c r="R387" s="21">
        <f t="shared" si="56"/>
        <v>2</v>
      </c>
      <c r="S387" s="21">
        <f t="shared" si="56"/>
        <v>1</v>
      </c>
      <c r="T387" s="21">
        <f t="shared" si="56"/>
        <v>1</v>
      </c>
      <c r="U387" s="21">
        <f t="shared" si="56"/>
        <v>1</v>
      </c>
      <c r="V387" s="21">
        <f t="shared" si="56"/>
        <v>1</v>
      </c>
      <c r="W387" s="21">
        <f t="shared" si="50"/>
        <v>1</v>
      </c>
    </row>
    <row r="388" spans="1:23" ht="16.3" thickTop="1" thickBot="1" x14ac:dyDescent="0.3">
      <c r="A388" s="20" t="s">
        <v>902</v>
      </c>
      <c r="B388" s="20" t="s">
        <v>932</v>
      </c>
      <c r="C388" s="20" t="s">
        <v>933</v>
      </c>
      <c r="D388" s="10">
        <f t="shared" si="49"/>
        <v>3</v>
      </c>
      <c r="E388" s="35">
        <f t="shared" ref="E388:E404" si="57">ROUND(AVERAGE(O388:R388), 1)</f>
        <v>2.8</v>
      </c>
      <c r="F388" s="21">
        <f>IFERROR(VLOOKUP(Health!$C388, 'All Indicators - Breakdown'!$C:$GQ, F$1, FALSE), " ")</f>
        <v>3</v>
      </c>
      <c r="G388" s="21">
        <f>IFERROR(VLOOKUP(Health!$C388, 'All Indicators - Breakdown'!$C:$GQ, G$1, FALSE), " ")</f>
        <v>2</v>
      </c>
      <c r="H388" s="21">
        <f>IFERROR(VLOOKUP(Health!$C388, 'All Indicators - Breakdown'!$C:$GQ, H$1, FALSE), " ")</f>
        <v>1</v>
      </c>
      <c r="I388" s="21">
        <f>IFERROR(VLOOKUP(Health!$C388, 'All Indicators - Breakdown'!$C:$GQ, I$1, FALSE), " ")</f>
        <v>2</v>
      </c>
      <c r="J388" s="21">
        <f>IFERROR(VLOOKUP(Health!$C388, 'All Indicators - Breakdown'!$C:$GQ, J$1, FALSE), " ")</f>
        <v>3</v>
      </c>
      <c r="K388" s="21">
        <f>IFERROR(VLOOKUP(Health!$C388, 'All Indicators - Breakdown'!$C:$GQ, K$1, FALSE), " ")</f>
        <v>1</v>
      </c>
      <c r="L388" s="21">
        <f>IFERROR(VLOOKUP(Health!$C388, 'All Indicators - Breakdown'!$C:$GQ, L$1, FALSE), " ")</f>
        <v>2</v>
      </c>
      <c r="M388" s="21">
        <f>IFERROR(VLOOKUP($C388, 'All Indicators - Breakdown'!$C:$HE, M$1, FALSE), " ")</f>
        <v>3</v>
      </c>
      <c r="N388" s="21">
        <f>IFERROR(VLOOKUP($C388, 'All Indicators - Breakdown'!$C:$IU, N$1, FALSE), " ")</f>
        <v>1</v>
      </c>
      <c r="O388" s="21">
        <f t="shared" si="56"/>
        <v>3</v>
      </c>
      <c r="P388" s="21">
        <f t="shared" si="56"/>
        <v>3</v>
      </c>
      <c r="Q388" s="21">
        <f t="shared" si="56"/>
        <v>3</v>
      </c>
      <c r="R388" s="21">
        <f t="shared" si="56"/>
        <v>2</v>
      </c>
      <c r="S388" s="21">
        <f t="shared" si="56"/>
        <v>2</v>
      </c>
      <c r="T388" s="21">
        <f t="shared" si="56"/>
        <v>2</v>
      </c>
      <c r="U388" s="21">
        <f t="shared" si="56"/>
        <v>1</v>
      </c>
      <c r="V388" s="21">
        <f t="shared" si="56"/>
        <v>1</v>
      </c>
      <c r="W388" s="21">
        <f t="shared" si="50"/>
        <v>1</v>
      </c>
    </row>
    <row r="389" spans="1:23" ht="16.3" thickTop="1" thickBot="1" x14ac:dyDescent="0.3">
      <c r="A389" s="20" t="s">
        <v>934</v>
      </c>
      <c r="B389" s="20" t="s">
        <v>934</v>
      </c>
      <c r="C389" s="20" t="s">
        <v>935</v>
      </c>
      <c r="D389" s="10">
        <f t="shared" ref="D389:D404" si="58">ROUND(AVERAGE(O389:R389), 0)</f>
        <v>3</v>
      </c>
      <c r="E389" s="35">
        <f t="shared" si="57"/>
        <v>2.8</v>
      </c>
      <c r="F389" s="21">
        <f>IFERROR(VLOOKUP(Health!$C389, 'All Indicators - Breakdown'!$C:$GQ, F$1, FALSE), " ")</f>
        <v>2</v>
      </c>
      <c r="G389" s="21">
        <f>IFERROR(VLOOKUP(Health!$C389, 'All Indicators - Breakdown'!$C:$GQ, G$1, FALSE), " ")</f>
        <v>2</v>
      </c>
      <c r="H389" s="21">
        <f>IFERROR(VLOOKUP(Health!$C389, 'All Indicators - Breakdown'!$C:$GQ, H$1, FALSE), " ")</f>
        <v>1</v>
      </c>
      <c r="I389" s="21">
        <f>IFERROR(VLOOKUP(Health!$C389, 'All Indicators - Breakdown'!$C:$GQ, I$1, FALSE), " ")</f>
        <v>2</v>
      </c>
      <c r="J389" s="21">
        <f>IFERROR(VLOOKUP(Health!$C389, 'All Indicators - Breakdown'!$C:$GQ, J$1, FALSE), " ")</f>
        <v>4</v>
      </c>
      <c r="K389" s="21">
        <f>IFERROR(VLOOKUP(Health!$C389, 'All Indicators - Breakdown'!$C:$GQ, K$1, FALSE), " ")</f>
        <v>1</v>
      </c>
      <c r="L389" s="21">
        <f>IFERROR(VLOOKUP(Health!$C389, 'All Indicators - Breakdown'!$C:$GQ, L$1, FALSE), " ")</f>
        <v>1</v>
      </c>
      <c r="M389" s="21">
        <f>IFERROR(VLOOKUP($C389, 'All Indicators - Breakdown'!$C:$HE, M$1, FALSE), " ")</f>
        <v>3</v>
      </c>
      <c r="N389" s="21">
        <f>IFERROR(VLOOKUP($C389, 'All Indicators - Breakdown'!$C:$IU, N$1, FALSE), " ")</f>
        <v>1</v>
      </c>
      <c r="O389" s="21">
        <f t="shared" si="56"/>
        <v>4</v>
      </c>
      <c r="P389" s="21">
        <f t="shared" si="56"/>
        <v>3</v>
      </c>
      <c r="Q389" s="21">
        <f t="shared" si="56"/>
        <v>2</v>
      </c>
      <c r="R389" s="21">
        <f t="shared" si="56"/>
        <v>2</v>
      </c>
      <c r="S389" s="21">
        <f t="shared" si="56"/>
        <v>2</v>
      </c>
      <c r="T389" s="21">
        <f t="shared" si="56"/>
        <v>1</v>
      </c>
      <c r="U389" s="21">
        <f t="shared" si="56"/>
        <v>1</v>
      </c>
      <c r="V389" s="21">
        <f t="shared" si="56"/>
        <v>1</v>
      </c>
      <c r="W389" s="21">
        <f t="shared" ref="W389:W404" si="59">LARGE(F389:N389, W$1)</f>
        <v>1</v>
      </c>
    </row>
    <row r="390" spans="1:23" ht="16.3" thickTop="1" thickBot="1" x14ac:dyDescent="0.3">
      <c r="A390" s="20" t="s">
        <v>934</v>
      </c>
      <c r="B390" s="20" t="s">
        <v>936</v>
      </c>
      <c r="C390" s="20" t="s">
        <v>937</v>
      </c>
      <c r="D390" s="10">
        <f t="shared" si="58"/>
        <v>2</v>
      </c>
      <c r="E390" s="35">
        <f t="shared" si="57"/>
        <v>2.2999999999999998</v>
      </c>
      <c r="F390" s="21">
        <f>IFERROR(VLOOKUP(Health!$C390, 'All Indicators - Breakdown'!$C:$GQ, F$1, FALSE), " ")</f>
        <v>2</v>
      </c>
      <c r="G390" s="21">
        <f>IFERROR(VLOOKUP(Health!$C390, 'All Indicators - Breakdown'!$C:$GQ, G$1, FALSE), " ")</f>
        <v>1</v>
      </c>
      <c r="H390" s="21">
        <f>IFERROR(VLOOKUP(Health!$C390, 'All Indicators - Breakdown'!$C:$GQ, H$1, FALSE), " ")</f>
        <v>1</v>
      </c>
      <c r="I390" s="21">
        <f>IFERROR(VLOOKUP(Health!$C390, 'All Indicators - Breakdown'!$C:$GQ, I$1, FALSE), " ")</f>
        <v>2</v>
      </c>
      <c r="J390" s="21">
        <f>IFERROR(VLOOKUP(Health!$C390, 'All Indicators - Breakdown'!$C:$GQ, J$1, FALSE), " ")</f>
        <v>2</v>
      </c>
      <c r="K390" s="21">
        <f>IFERROR(VLOOKUP(Health!$C390, 'All Indicators - Breakdown'!$C:$GQ, K$1, FALSE), " ")</f>
        <v>3</v>
      </c>
      <c r="L390" s="21">
        <f>IFERROR(VLOOKUP(Health!$C390, 'All Indicators - Breakdown'!$C:$GQ, L$1, FALSE), " ")</f>
        <v>1</v>
      </c>
      <c r="M390" s="21">
        <f>IFERROR(VLOOKUP($C390, 'All Indicators - Breakdown'!$C:$HE, M$1, FALSE), " ")</f>
        <v>2</v>
      </c>
      <c r="N390" s="21">
        <f>IFERROR(VLOOKUP($C390, 'All Indicators - Breakdown'!$C:$IU, N$1, FALSE), " ")</f>
        <v>1</v>
      </c>
      <c r="O390" s="21">
        <f t="shared" si="56"/>
        <v>3</v>
      </c>
      <c r="P390" s="21">
        <f t="shared" si="56"/>
        <v>2</v>
      </c>
      <c r="Q390" s="21">
        <f t="shared" si="56"/>
        <v>2</v>
      </c>
      <c r="R390" s="21">
        <f t="shared" si="56"/>
        <v>2</v>
      </c>
      <c r="S390" s="21">
        <f t="shared" si="56"/>
        <v>2</v>
      </c>
      <c r="T390" s="21">
        <f t="shared" si="56"/>
        <v>1</v>
      </c>
      <c r="U390" s="21">
        <f t="shared" si="56"/>
        <v>1</v>
      </c>
      <c r="V390" s="21">
        <f t="shared" si="56"/>
        <v>1</v>
      </c>
      <c r="W390" s="21">
        <f t="shared" si="59"/>
        <v>1</v>
      </c>
    </row>
    <row r="391" spans="1:23" ht="16.3" thickTop="1" thickBot="1" x14ac:dyDescent="0.3">
      <c r="A391" s="20" t="s">
        <v>934</v>
      </c>
      <c r="B391" s="20" t="s">
        <v>938</v>
      </c>
      <c r="C391" s="20" t="s">
        <v>939</v>
      </c>
      <c r="D391" s="10">
        <f t="shared" si="58"/>
        <v>2</v>
      </c>
      <c r="E391" s="35">
        <f t="shared" si="57"/>
        <v>2.2999999999999998</v>
      </c>
      <c r="F391" s="21">
        <f>IFERROR(VLOOKUP(Health!$C391, 'All Indicators - Breakdown'!$C:$GQ, F$1, FALSE), " ")</f>
        <v>2</v>
      </c>
      <c r="G391" s="21">
        <f>IFERROR(VLOOKUP(Health!$C391, 'All Indicators - Breakdown'!$C:$GQ, G$1, FALSE), " ")</f>
        <v>2</v>
      </c>
      <c r="H391" s="21">
        <f>IFERROR(VLOOKUP(Health!$C391, 'All Indicators - Breakdown'!$C:$GQ, H$1, FALSE), " ")</f>
        <v>1</v>
      </c>
      <c r="I391" s="21">
        <f>IFERROR(VLOOKUP(Health!$C391, 'All Indicators - Breakdown'!$C:$GQ, I$1, FALSE), " ")</f>
        <v>1</v>
      </c>
      <c r="J391" s="21">
        <f>IFERROR(VLOOKUP(Health!$C391, 'All Indicators - Breakdown'!$C:$GQ, J$1, FALSE), " ")</f>
        <v>2</v>
      </c>
      <c r="K391" s="21">
        <f>IFERROR(VLOOKUP(Health!$C391, 'All Indicators - Breakdown'!$C:$GQ, K$1, FALSE), " ")</f>
        <v>3</v>
      </c>
      <c r="L391" s="21">
        <f>IFERROR(VLOOKUP(Health!$C391, 'All Indicators - Breakdown'!$C:$GQ, L$1, FALSE), " ")</f>
        <v>1</v>
      </c>
      <c r="M391" s="21">
        <f>IFERROR(VLOOKUP($C391, 'All Indicators - Breakdown'!$C:$HE, M$1, FALSE), " ")</f>
        <v>2</v>
      </c>
      <c r="N391" s="21">
        <f>IFERROR(VLOOKUP($C391, 'All Indicators - Breakdown'!$C:$IU, N$1, FALSE), " ")</f>
        <v>1</v>
      </c>
      <c r="O391" s="21">
        <f t="shared" si="56"/>
        <v>3</v>
      </c>
      <c r="P391" s="21">
        <f t="shared" si="56"/>
        <v>2</v>
      </c>
      <c r="Q391" s="21">
        <f t="shared" si="56"/>
        <v>2</v>
      </c>
      <c r="R391" s="21">
        <f t="shared" si="56"/>
        <v>2</v>
      </c>
      <c r="S391" s="21">
        <f t="shared" si="56"/>
        <v>2</v>
      </c>
      <c r="T391" s="21">
        <f t="shared" si="56"/>
        <v>1</v>
      </c>
      <c r="U391" s="21">
        <f t="shared" si="56"/>
        <v>1</v>
      </c>
      <c r="V391" s="21">
        <f t="shared" si="56"/>
        <v>1</v>
      </c>
      <c r="W391" s="21">
        <f t="shared" si="59"/>
        <v>1</v>
      </c>
    </row>
    <row r="392" spans="1:23" ht="16.3" thickTop="1" thickBot="1" x14ac:dyDescent="0.3">
      <c r="A392" s="20" t="s">
        <v>934</v>
      </c>
      <c r="B392" s="20" t="s">
        <v>940</v>
      </c>
      <c r="C392" s="20" t="s">
        <v>941</v>
      </c>
      <c r="D392" s="10">
        <f t="shared" si="58"/>
        <v>3</v>
      </c>
      <c r="E392" s="35">
        <f t="shared" si="57"/>
        <v>3</v>
      </c>
      <c r="F392" s="21">
        <f>IFERROR(VLOOKUP(Health!$C392, 'All Indicators - Breakdown'!$C:$GQ, F$1, FALSE), " ")</f>
        <v>3</v>
      </c>
      <c r="G392" s="21">
        <f>IFERROR(VLOOKUP(Health!$C392, 'All Indicators - Breakdown'!$C:$GQ, G$1, FALSE), " ")</f>
        <v>2</v>
      </c>
      <c r="H392" s="21">
        <f>IFERROR(VLOOKUP(Health!$C392, 'All Indicators - Breakdown'!$C:$GQ, H$1, FALSE), " ")</f>
        <v>1</v>
      </c>
      <c r="I392" s="21">
        <f>IFERROR(VLOOKUP(Health!$C392, 'All Indicators - Breakdown'!$C:$GQ, I$1, FALSE), " ")</f>
        <v>2</v>
      </c>
      <c r="J392" s="21">
        <f>IFERROR(VLOOKUP(Health!$C392, 'All Indicators - Breakdown'!$C:$GQ, J$1, FALSE), " ")</f>
        <v>4</v>
      </c>
      <c r="K392" s="21">
        <f>IFERROR(VLOOKUP(Health!$C392, 'All Indicators - Breakdown'!$C:$GQ, K$1, FALSE), " ")</f>
        <v>3</v>
      </c>
      <c r="L392" s="21">
        <f>IFERROR(VLOOKUP(Health!$C392, 'All Indicators - Breakdown'!$C:$GQ, L$1, FALSE), " ")</f>
        <v>1</v>
      </c>
      <c r="M392" s="21">
        <f>IFERROR(VLOOKUP($C392, 'All Indicators - Breakdown'!$C:$HE, M$1, FALSE), " ")</f>
        <v>2</v>
      </c>
      <c r="N392" s="21">
        <f>IFERROR(VLOOKUP($C392, 'All Indicators - Breakdown'!$C:$IU, N$1, FALSE), " ")</f>
        <v>1</v>
      </c>
      <c r="O392" s="21">
        <f t="shared" si="56"/>
        <v>4</v>
      </c>
      <c r="P392" s="21">
        <f t="shared" si="56"/>
        <v>3</v>
      </c>
      <c r="Q392" s="21">
        <f t="shared" si="56"/>
        <v>3</v>
      </c>
      <c r="R392" s="21">
        <f t="shared" si="56"/>
        <v>2</v>
      </c>
      <c r="S392" s="21">
        <f t="shared" si="56"/>
        <v>2</v>
      </c>
      <c r="T392" s="21">
        <f t="shared" si="56"/>
        <v>2</v>
      </c>
      <c r="U392" s="21">
        <f t="shared" si="56"/>
        <v>1</v>
      </c>
      <c r="V392" s="21">
        <f t="shared" si="56"/>
        <v>1</v>
      </c>
      <c r="W392" s="21">
        <f t="shared" si="59"/>
        <v>1</v>
      </c>
    </row>
    <row r="393" spans="1:23" ht="16.3" thickTop="1" thickBot="1" x14ac:dyDescent="0.3">
      <c r="A393" s="20" t="s">
        <v>934</v>
      </c>
      <c r="B393" s="20" t="s">
        <v>942</v>
      </c>
      <c r="C393" s="20" t="s">
        <v>943</v>
      </c>
      <c r="D393" s="10">
        <f t="shared" si="58"/>
        <v>2</v>
      </c>
      <c r="E393" s="35">
        <f t="shared" si="57"/>
        <v>2.2999999999999998</v>
      </c>
      <c r="F393" s="21">
        <f>IFERROR(VLOOKUP(Health!$C393, 'All Indicators - Breakdown'!$C:$GQ, F$1, FALSE), " ")</f>
        <v>2</v>
      </c>
      <c r="G393" s="21">
        <f>IFERROR(VLOOKUP(Health!$C393, 'All Indicators - Breakdown'!$C:$GQ, G$1, FALSE), " ")</f>
        <v>1</v>
      </c>
      <c r="H393" s="21">
        <f>IFERROR(VLOOKUP(Health!$C393, 'All Indicators - Breakdown'!$C:$GQ, H$1, FALSE), " ")</f>
        <v>1</v>
      </c>
      <c r="I393" s="21">
        <f>IFERROR(VLOOKUP(Health!$C393, 'All Indicators - Breakdown'!$C:$GQ, I$1, FALSE), " ")</f>
        <v>2</v>
      </c>
      <c r="J393" s="21">
        <f>IFERROR(VLOOKUP(Health!$C393, 'All Indicators - Breakdown'!$C:$GQ, J$1, FALSE), " ")</f>
        <v>2</v>
      </c>
      <c r="K393" s="21">
        <f>IFERROR(VLOOKUP(Health!$C393, 'All Indicators - Breakdown'!$C:$GQ, K$1, FALSE), " ")</f>
        <v>3</v>
      </c>
      <c r="L393" s="21">
        <f>IFERROR(VLOOKUP(Health!$C393, 'All Indicators - Breakdown'!$C:$GQ, L$1, FALSE), " ")</f>
        <v>2</v>
      </c>
      <c r="M393" s="21">
        <f>IFERROR(VLOOKUP($C393, 'All Indicators - Breakdown'!$C:$HE, M$1, FALSE), " ")</f>
        <v>2</v>
      </c>
      <c r="N393" s="21">
        <f>IFERROR(VLOOKUP($C393, 'All Indicators - Breakdown'!$C:$IU, N$1, FALSE), " ")</f>
        <v>1</v>
      </c>
      <c r="O393" s="21">
        <f t="shared" si="56"/>
        <v>3</v>
      </c>
      <c r="P393" s="21">
        <f t="shared" si="56"/>
        <v>2</v>
      </c>
      <c r="Q393" s="21">
        <f t="shared" si="56"/>
        <v>2</v>
      </c>
      <c r="R393" s="21">
        <f t="shared" si="56"/>
        <v>2</v>
      </c>
      <c r="S393" s="21">
        <f t="shared" si="56"/>
        <v>2</v>
      </c>
      <c r="T393" s="21">
        <f t="shared" si="56"/>
        <v>2</v>
      </c>
      <c r="U393" s="21">
        <f t="shared" si="56"/>
        <v>1</v>
      </c>
      <c r="V393" s="21">
        <f t="shared" si="56"/>
        <v>1</v>
      </c>
      <c r="W393" s="21">
        <f t="shared" si="59"/>
        <v>1</v>
      </c>
    </row>
    <row r="394" spans="1:23" ht="16.3" thickTop="1" thickBot="1" x14ac:dyDescent="0.3">
      <c r="A394" s="20" t="s">
        <v>934</v>
      </c>
      <c r="B394" s="20" t="s">
        <v>944</v>
      </c>
      <c r="C394" s="20" t="s">
        <v>945</v>
      </c>
      <c r="D394" s="10">
        <f t="shared" si="58"/>
        <v>3</v>
      </c>
      <c r="E394" s="35">
        <f t="shared" si="57"/>
        <v>2.5</v>
      </c>
      <c r="F394" s="21">
        <f>IFERROR(VLOOKUP(Health!$C394, 'All Indicators - Breakdown'!$C:$GQ, F$1, FALSE), " ")</f>
        <v>2</v>
      </c>
      <c r="G394" s="21">
        <f>IFERROR(VLOOKUP(Health!$C394, 'All Indicators - Breakdown'!$C:$GQ, G$1, FALSE), " ")</f>
        <v>2</v>
      </c>
      <c r="H394" s="21">
        <f>IFERROR(VLOOKUP(Health!$C394, 'All Indicators - Breakdown'!$C:$GQ, H$1, FALSE), " ")</f>
        <v>1</v>
      </c>
      <c r="I394" s="21">
        <f>IFERROR(VLOOKUP(Health!$C394, 'All Indicators - Breakdown'!$C:$GQ, I$1, FALSE), " ")</f>
        <v>2</v>
      </c>
      <c r="J394" s="21">
        <f>IFERROR(VLOOKUP(Health!$C394, 'All Indicators - Breakdown'!$C:$GQ, J$1, FALSE), " ")</f>
        <v>3</v>
      </c>
      <c r="K394" s="21">
        <f>IFERROR(VLOOKUP(Health!$C394, 'All Indicators - Breakdown'!$C:$GQ, K$1, FALSE), " ")</f>
        <v>3</v>
      </c>
      <c r="L394" s="21">
        <f>IFERROR(VLOOKUP(Health!$C394, 'All Indicators - Breakdown'!$C:$GQ, L$1, FALSE), " ")</f>
        <v>2</v>
      </c>
      <c r="M394" s="21">
        <f>IFERROR(VLOOKUP($C394, 'All Indicators - Breakdown'!$C:$HE, M$1, FALSE), " ")</f>
        <v>2</v>
      </c>
      <c r="N394" s="21">
        <f>IFERROR(VLOOKUP($C394, 'All Indicators - Breakdown'!$C:$IU, N$1, FALSE), " ")</f>
        <v>1</v>
      </c>
      <c r="O394" s="21">
        <f t="shared" ref="O394:V404" si="60">LARGE($F394:$N394,O$1)</f>
        <v>3</v>
      </c>
      <c r="P394" s="21">
        <f t="shared" si="60"/>
        <v>3</v>
      </c>
      <c r="Q394" s="21">
        <f t="shared" si="60"/>
        <v>2</v>
      </c>
      <c r="R394" s="21">
        <f t="shared" si="60"/>
        <v>2</v>
      </c>
      <c r="S394" s="21">
        <f t="shared" si="60"/>
        <v>2</v>
      </c>
      <c r="T394" s="21">
        <f t="shared" si="60"/>
        <v>2</v>
      </c>
      <c r="U394" s="21">
        <f t="shared" si="60"/>
        <v>2</v>
      </c>
      <c r="V394" s="21">
        <f t="shared" si="60"/>
        <v>1</v>
      </c>
      <c r="W394" s="21">
        <f t="shared" si="59"/>
        <v>1</v>
      </c>
    </row>
    <row r="395" spans="1:23" ht="16.3" thickTop="1" thickBot="1" x14ac:dyDescent="0.3">
      <c r="A395" s="20" t="s">
        <v>934</v>
      </c>
      <c r="B395" s="20" t="s">
        <v>946</v>
      </c>
      <c r="C395" s="20" t="s">
        <v>947</v>
      </c>
      <c r="D395" s="10">
        <f t="shared" si="58"/>
        <v>3</v>
      </c>
      <c r="E395" s="35">
        <f t="shared" si="57"/>
        <v>2.8</v>
      </c>
      <c r="F395" s="21">
        <f>IFERROR(VLOOKUP(Health!$C395, 'All Indicators - Breakdown'!$C:$GQ, F$1, FALSE), " ")</f>
        <v>2</v>
      </c>
      <c r="G395" s="21">
        <f>IFERROR(VLOOKUP(Health!$C395, 'All Indicators - Breakdown'!$C:$GQ, G$1, FALSE), " ")</f>
        <v>2</v>
      </c>
      <c r="H395" s="21">
        <f>IFERROR(VLOOKUP(Health!$C395, 'All Indicators - Breakdown'!$C:$GQ, H$1, FALSE), " ")</f>
        <v>1</v>
      </c>
      <c r="I395" s="21">
        <f>IFERROR(VLOOKUP(Health!$C395, 'All Indicators - Breakdown'!$C:$GQ, I$1, FALSE), " ")</f>
        <v>2</v>
      </c>
      <c r="J395" s="21">
        <f>IFERROR(VLOOKUP(Health!$C395, 'All Indicators - Breakdown'!$C:$GQ, J$1, FALSE), " ")</f>
        <v>4</v>
      </c>
      <c r="K395" s="21">
        <f>IFERROR(VLOOKUP(Health!$C395, 'All Indicators - Breakdown'!$C:$GQ, K$1, FALSE), " ")</f>
        <v>3</v>
      </c>
      <c r="L395" s="21">
        <f>IFERROR(VLOOKUP(Health!$C395, 'All Indicators - Breakdown'!$C:$GQ, L$1, FALSE), " ")</f>
        <v>1</v>
      </c>
      <c r="M395" s="21">
        <f>IFERROR(VLOOKUP($C395, 'All Indicators - Breakdown'!$C:$HE, M$1, FALSE), " ")</f>
        <v>2</v>
      </c>
      <c r="N395" s="21">
        <f>IFERROR(VLOOKUP($C395, 'All Indicators - Breakdown'!$C:$IU, N$1, FALSE), " ")</f>
        <v>1</v>
      </c>
      <c r="O395" s="21">
        <f t="shared" si="60"/>
        <v>4</v>
      </c>
      <c r="P395" s="21">
        <f t="shared" si="60"/>
        <v>3</v>
      </c>
      <c r="Q395" s="21">
        <f t="shared" si="60"/>
        <v>2</v>
      </c>
      <c r="R395" s="21">
        <f t="shared" si="60"/>
        <v>2</v>
      </c>
      <c r="S395" s="21">
        <f t="shared" si="60"/>
        <v>2</v>
      </c>
      <c r="T395" s="21">
        <f t="shared" si="60"/>
        <v>2</v>
      </c>
      <c r="U395" s="21">
        <f t="shared" si="60"/>
        <v>1</v>
      </c>
      <c r="V395" s="21">
        <f t="shared" si="60"/>
        <v>1</v>
      </c>
      <c r="W395" s="21">
        <f t="shared" si="59"/>
        <v>1</v>
      </c>
    </row>
    <row r="396" spans="1:23" ht="16.3" thickTop="1" thickBot="1" x14ac:dyDescent="0.3">
      <c r="A396" s="20" t="s">
        <v>934</v>
      </c>
      <c r="B396" s="20" t="s">
        <v>948</v>
      </c>
      <c r="C396" s="20" t="s">
        <v>949</v>
      </c>
      <c r="D396" s="10">
        <f t="shared" si="58"/>
        <v>3</v>
      </c>
      <c r="E396" s="35">
        <f t="shared" si="57"/>
        <v>2.5</v>
      </c>
      <c r="F396" s="21">
        <f>IFERROR(VLOOKUP(Health!$C396, 'All Indicators - Breakdown'!$C:$GQ, F$1, FALSE), " ")</f>
        <v>2</v>
      </c>
      <c r="G396" s="21">
        <f>IFERROR(VLOOKUP(Health!$C396, 'All Indicators - Breakdown'!$C:$GQ, G$1, FALSE), " ")</f>
        <v>2</v>
      </c>
      <c r="H396" s="21">
        <f>IFERROR(VLOOKUP(Health!$C396, 'All Indicators - Breakdown'!$C:$GQ, H$1, FALSE), " ")</f>
        <v>1</v>
      </c>
      <c r="I396" s="21">
        <f>IFERROR(VLOOKUP(Health!$C396, 'All Indicators - Breakdown'!$C:$GQ, I$1, FALSE), " ")</f>
        <v>2</v>
      </c>
      <c r="J396" s="21">
        <f>IFERROR(VLOOKUP(Health!$C396, 'All Indicators - Breakdown'!$C:$GQ, J$1, FALSE), " ")</f>
        <v>3</v>
      </c>
      <c r="K396" s="21">
        <f>IFERROR(VLOOKUP(Health!$C396, 'All Indicators - Breakdown'!$C:$GQ, K$1, FALSE), " ")</f>
        <v>3</v>
      </c>
      <c r="L396" s="21">
        <f>IFERROR(VLOOKUP(Health!$C396, 'All Indicators - Breakdown'!$C:$GQ, L$1, FALSE), " ")</f>
        <v>2</v>
      </c>
      <c r="M396" s="21">
        <f>IFERROR(VLOOKUP($C396, 'All Indicators - Breakdown'!$C:$HE, M$1, FALSE), " ")</f>
        <v>2</v>
      </c>
      <c r="N396" s="21">
        <f>IFERROR(VLOOKUP($C396, 'All Indicators - Breakdown'!$C:$IU, N$1, FALSE), " ")</f>
        <v>1</v>
      </c>
      <c r="O396" s="21">
        <f t="shared" si="60"/>
        <v>3</v>
      </c>
      <c r="P396" s="21">
        <f t="shared" si="60"/>
        <v>3</v>
      </c>
      <c r="Q396" s="21">
        <f t="shared" si="60"/>
        <v>2</v>
      </c>
      <c r="R396" s="21">
        <f t="shared" si="60"/>
        <v>2</v>
      </c>
      <c r="S396" s="21">
        <f t="shared" si="60"/>
        <v>2</v>
      </c>
      <c r="T396" s="21">
        <f t="shared" si="60"/>
        <v>2</v>
      </c>
      <c r="U396" s="21">
        <f t="shared" si="60"/>
        <v>2</v>
      </c>
      <c r="V396" s="21">
        <f t="shared" si="60"/>
        <v>1</v>
      </c>
      <c r="W396" s="21">
        <f t="shared" si="59"/>
        <v>1</v>
      </c>
    </row>
    <row r="397" spans="1:23" ht="16.3" thickTop="1" thickBot="1" x14ac:dyDescent="0.3">
      <c r="A397" s="20" t="s">
        <v>934</v>
      </c>
      <c r="B397" s="20" t="s">
        <v>950</v>
      </c>
      <c r="C397" s="20" t="s">
        <v>951</v>
      </c>
      <c r="D397" s="10">
        <f t="shared" si="58"/>
        <v>2</v>
      </c>
      <c r="E397" s="35">
        <f t="shared" si="57"/>
        <v>2.2999999999999998</v>
      </c>
      <c r="F397" s="21">
        <f>IFERROR(VLOOKUP(Health!$C397, 'All Indicators - Breakdown'!$C:$GQ, F$1, FALSE), " ")</f>
        <v>2</v>
      </c>
      <c r="G397" s="21">
        <f>IFERROR(VLOOKUP(Health!$C397, 'All Indicators - Breakdown'!$C:$GQ, G$1, FALSE), " ")</f>
        <v>1</v>
      </c>
      <c r="H397" s="21">
        <f>IFERROR(VLOOKUP(Health!$C397, 'All Indicators - Breakdown'!$C:$GQ, H$1, FALSE), " ")</f>
        <v>1</v>
      </c>
      <c r="I397" s="21">
        <f>IFERROR(VLOOKUP(Health!$C397, 'All Indicators - Breakdown'!$C:$GQ, I$1, FALSE), " ")</f>
        <v>1</v>
      </c>
      <c r="J397" s="21">
        <f>IFERROR(VLOOKUP(Health!$C397, 'All Indicators - Breakdown'!$C:$GQ, J$1, FALSE), " ")</f>
        <v>2</v>
      </c>
      <c r="K397" s="21">
        <f>IFERROR(VLOOKUP(Health!$C397, 'All Indicators - Breakdown'!$C:$GQ, K$1, FALSE), " ")</f>
        <v>3</v>
      </c>
      <c r="L397" s="21">
        <f>IFERROR(VLOOKUP(Health!$C397, 'All Indicators - Breakdown'!$C:$GQ, L$1, FALSE), " ")</f>
        <v>1</v>
      </c>
      <c r="M397" s="21">
        <f>IFERROR(VLOOKUP($C397, 'All Indicators - Breakdown'!$C:$HE, M$1, FALSE), " ")</f>
        <v>2</v>
      </c>
      <c r="N397" s="21">
        <f>IFERROR(VLOOKUP($C397, 'All Indicators - Breakdown'!$C:$IU, N$1, FALSE), " ")</f>
        <v>1</v>
      </c>
      <c r="O397" s="21">
        <f t="shared" si="60"/>
        <v>3</v>
      </c>
      <c r="P397" s="21">
        <f t="shared" si="60"/>
        <v>2</v>
      </c>
      <c r="Q397" s="21">
        <f t="shared" si="60"/>
        <v>2</v>
      </c>
      <c r="R397" s="21">
        <f t="shared" si="60"/>
        <v>2</v>
      </c>
      <c r="S397" s="21">
        <f t="shared" si="60"/>
        <v>1</v>
      </c>
      <c r="T397" s="21">
        <f t="shared" si="60"/>
        <v>1</v>
      </c>
      <c r="U397" s="21">
        <f t="shared" si="60"/>
        <v>1</v>
      </c>
      <c r="V397" s="21">
        <f t="shared" si="60"/>
        <v>1</v>
      </c>
      <c r="W397" s="21">
        <f t="shared" si="59"/>
        <v>1</v>
      </c>
    </row>
    <row r="398" spans="1:23" ht="16.3" thickTop="1" thickBot="1" x14ac:dyDescent="0.3">
      <c r="A398" s="20" t="s">
        <v>934</v>
      </c>
      <c r="B398" s="20" t="s">
        <v>952</v>
      </c>
      <c r="C398" s="20" t="s">
        <v>953</v>
      </c>
      <c r="D398" s="10">
        <f t="shared" si="58"/>
        <v>3</v>
      </c>
      <c r="E398" s="35">
        <f t="shared" si="57"/>
        <v>2.5</v>
      </c>
      <c r="F398" s="21">
        <f>IFERROR(VLOOKUP(Health!$C398, 'All Indicators - Breakdown'!$C:$GQ, F$1, FALSE), " ")</f>
        <v>2</v>
      </c>
      <c r="G398" s="21">
        <f>IFERROR(VLOOKUP(Health!$C398, 'All Indicators - Breakdown'!$C:$GQ, G$1, FALSE), " ")</f>
        <v>2</v>
      </c>
      <c r="H398" s="21">
        <f>IFERROR(VLOOKUP(Health!$C398, 'All Indicators - Breakdown'!$C:$GQ, H$1, FALSE), " ")</f>
        <v>1</v>
      </c>
      <c r="I398" s="21">
        <f>IFERROR(VLOOKUP(Health!$C398, 'All Indicators - Breakdown'!$C:$GQ, I$1, FALSE), " ")</f>
        <v>2</v>
      </c>
      <c r="J398" s="21">
        <f>IFERROR(VLOOKUP(Health!$C398, 'All Indicators - Breakdown'!$C:$GQ, J$1, FALSE), " ")</f>
        <v>3</v>
      </c>
      <c r="K398" s="21">
        <f>IFERROR(VLOOKUP(Health!$C398, 'All Indicators - Breakdown'!$C:$GQ, K$1, FALSE), " ")</f>
        <v>3</v>
      </c>
      <c r="L398" s="21">
        <f>IFERROR(VLOOKUP(Health!$C398, 'All Indicators - Breakdown'!$C:$GQ, L$1, FALSE), " ")</f>
        <v>2</v>
      </c>
      <c r="M398" s="21">
        <f>IFERROR(VLOOKUP($C398, 'All Indicators - Breakdown'!$C:$HE, M$1, FALSE), " ")</f>
        <v>2</v>
      </c>
      <c r="N398" s="21">
        <f>IFERROR(VLOOKUP($C398, 'All Indicators - Breakdown'!$C:$IU, N$1, FALSE), " ")</f>
        <v>1</v>
      </c>
      <c r="O398" s="21">
        <f t="shared" si="60"/>
        <v>3</v>
      </c>
      <c r="P398" s="21">
        <f t="shared" si="60"/>
        <v>3</v>
      </c>
      <c r="Q398" s="21">
        <f t="shared" si="60"/>
        <v>2</v>
      </c>
      <c r="R398" s="21">
        <f t="shared" si="60"/>
        <v>2</v>
      </c>
      <c r="S398" s="21">
        <f t="shared" si="60"/>
        <v>2</v>
      </c>
      <c r="T398" s="21">
        <f t="shared" si="60"/>
        <v>2</v>
      </c>
      <c r="U398" s="21">
        <f t="shared" si="60"/>
        <v>2</v>
      </c>
      <c r="V398" s="21">
        <f t="shared" si="60"/>
        <v>1</v>
      </c>
      <c r="W398" s="21">
        <f t="shared" si="59"/>
        <v>1</v>
      </c>
    </row>
    <row r="399" spans="1:23" ht="16.3" thickTop="1" thickBot="1" x14ac:dyDescent="0.3">
      <c r="A399" s="20" t="s">
        <v>934</v>
      </c>
      <c r="B399" s="20" t="s">
        <v>954</v>
      </c>
      <c r="C399" s="20" t="s">
        <v>955</v>
      </c>
      <c r="D399" s="10">
        <f t="shared" si="58"/>
        <v>2</v>
      </c>
      <c r="E399" s="35">
        <f t="shared" si="57"/>
        <v>2.2999999999999998</v>
      </c>
      <c r="F399" s="21">
        <f>IFERROR(VLOOKUP(Health!$C399, 'All Indicators - Breakdown'!$C:$GQ, F$1, FALSE), " ")</f>
        <v>2</v>
      </c>
      <c r="G399" s="21">
        <f>IFERROR(VLOOKUP(Health!$C399, 'All Indicators - Breakdown'!$C:$GQ, G$1, FALSE), " ")</f>
        <v>2</v>
      </c>
      <c r="H399" s="21">
        <f>IFERROR(VLOOKUP(Health!$C399, 'All Indicators - Breakdown'!$C:$GQ, H$1, FALSE), " ")</f>
        <v>1</v>
      </c>
      <c r="I399" s="21">
        <f>IFERROR(VLOOKUP(Health!$C399, 'All Indicators - Breakdown'!$C:$GQ, I$1, FALSE), " ")</f>
        <v>2</v>
      </c>
      <c r="J399" s="21">
        <f>IFERROR(VLOOKUP(Health!$C399, 'All Indicators - Breakdown'!$C:$GQ, J$1, FALSE), " ")</f>
        <v>2</v>
      </c>
      <c r="K399" s="21">
        <f>IFERROR(VLOOKUP(Health!$C399, 'All Indicators - Breakdown'!$C:$GQ, K$1, FALSE), " ")</f>
        <v>3</v>
      </c>
      <c r="L399" s="21">
        <f>IFERROR(VLOOKUP(Health!$C399, 'All Indicators - Breakdown'!$C:$GQ, L$1, FALSE), " ")</f>
        <v>2</v>
      </c>
      <c r="M399" s="21">
        <f>IFERROR(VLOOKUP($C399, 'All Indicators - Breakdown'!$C:$HE, M$1, FALSE), " ")</f>
        <v>2</v>
      </c>
      <c r="N399" s="21">
        <f>IFERROR(VLOOKUP($C399, 'All Indicators - Breakdown'!$C:$IU, N$1, FALSE), " ")</f>
        <v>1</v>
      </c>
      <c r="O399" s="21">
        <f t="shared" si="60"/>
        <v>3</v>
      </c>
      <c r="P399" s="21">
        <f t="shared" si="60"/>
        <v>2</v>
      </c>
      <c r="Q399" s="21">
        <f t="shared" si="60"/>
        <v>2</v>
      </c>
      <c r="R399" s="21">
        <f t="shared" si="60"/>
        <v>2</v>
      </c>
      <c r="S399" s="21">
        <f t="shared" si="60"/>
        <v>2</v>
      </c>
      <c r="T399" s="21">
        <f t="shared" si="60"/>
        <v>2</v>
      </c>
      <c r="U399" s="21">
        <f t="shared" si="60"/>
        <v>2</v>
      </c>
      <c r="V399" s="21">
        <f t="shared" si="60"/>
        <v>1</v>
      </c>
      <c r="W399" s="21">
        <f t="shared" si="59"/>
        <v>1</v>
      </c>
    </row>
    <row r="400" spans="1:23" ht="16.3" thickTop="1" thickBot="1" x14ac:dyDescent="0.3">
      <c r="A400" s="20" t="s">
        <v>956</v>
      </c>
      <c r="B400" s="20" t="s">
        <v>957</v>
      </c>
      <c r="C400" s="20" t="s">
        <v>958</v>
      </c>
      <c r="D400" s="10">
        <f t="shared" si="58"/>
        <v>3</v>
      </c>
      <c r="E400" s="35">
        <f t="shared" si="57"/>
        <v>3</v>
      </c>
      <c r="F400" s="21">
        <f>IFERROR(VLOOKUP(Health!$C400, 'All Indicators - Breakdown'!$C:$GQ, F$1, FALSE), " ")</f>
        <v>3</v>
      </c>
      <c r="G400" s="21">
        <f>IFERROR(VLOOKUP(Health!$C400, 'All Indicators - Breakdown'!$C:$GQ, G$1, FALSE), " ")</f>
        <v>1</v>
      </c>
      <c r="H400" s="21">
        <f>IFERROR(VLOOKUP(Health!$C400, 'All Indicators - Breakdown'!$C:$GQ, H$1, FALSE), " ")</f>
        <v>1</v>
      </c>
      <c r="I400" s="21">
        <f>IFERROR(VLOOKUP(Health!$C400, 'All Indicators - Breakdown'!$C:$GQ, I$1, FALSE), " ")</f>
        <v>1</v>
      </c>
      <c r="J400" s="21">
        <f>IFERROR(VLOOKUP(Health!$C400, 'All Indicators - Breakdown'!$C:$GQ, J$1, FALSE), " ")</f>
        <v>2</v>
      </c>
      <c r="K400" s="21">
        <f>IFERROR(VLOOKUP(Health!$C400, 'All Indicators - Breakdown'!$C:$GQ, K$1, FALSE), " ")</f>
        <v>3</v>
      </c>
      <c r="L400" s="21">
        <f>IFERROR(VLOOKUP(Health!$C400, 'All Indicators - Breakdown'!$C:$GQ, L$1, FALSE), " ")</f>
        <v>2</v>
      </c>
      <c r="M400" s="21">
        <f>IFERROR(VLOOKUP($C400, 'All Indicators - Breakdown'!$C:$HE, M$1, FALSE), " ")</f>
        <v>4</v>
      </c>
      <c r="N400" s="21">
        <f>IFERROR(VLOOKUP($C400, 'All Indicators - Breakdown'!$C:$IU, N$1, FALSE), " ")</f>
        <v>1</v>
      </c>
      <c r="O400" s="21">
        <f t="shared" si="60"/>
        <v>4</v>
      </c>
      <c r="P400" s="21">
        <f t="shared" si="60"/>
        <v>3</v>
      </c>
      <c r="Q400" s="21">
        <f t="shared" si="60"/>
        <v>3</v>
      </c>
      <c r="R400" s="21">
        <f t="shared" si="60"/>
        <v>2</v>
      </c>
      <c r="S400" s="21">
        <f t="shared" si="60"/>
        <v>2</v>
      </c>
      <c r="T400" s="21">
        <f t="shared" si="60"/>
        <v>1</v>
      </c>
      <c r="U400" s="21">
        <f t="shared" si="60"/>
        <v>1</v>
      </c>
      <c r="V400" s="21">
        <f t="shared" si="60"/>
        <v>1</v>
      </c>
      <c r="W400" s="21">
        <f t="shared" si="59"/>
        <v>1</v>
      </c>
    </row>
    <row r="401" spans="1:23" ht="16.3" thickTop="1" thickBot="1" x14ac:dyDescent="0.3">
      <c r="A401" s="20" t="s">
        <v>956</v>
      </c>
      <c r="B401" s="20" t="s">
        <v>959</v>
      </c>
      <c r="C401" s="20" t="s">
        <v>960</v>
      </c>
      <c r="D401" s="10">
        <f t="shared" si="58"/>
        <v>3</v>
      </c>
      <c r="E401" s="35">
        <f t="shared" si="57"/>
        <v>2.5</v>
      </c>
      <c r="F401" s="21">
        <f>IFERROR(VLOOKUP(Health!$C401, 'All Indicators - Breakdown'!$C:$GQ, F$1, FALSE), " ")</f>
        <v>3</v>
      </c>
      <c r="G401" s="21">
        <f>IFERROR(VLOOKUP(Health!$C401, 'All Indicators - Breakdown'!$C:$GQ, G$1, FALSE), " ")</f>
        <v>1</v>
      </c>
      <c r="H401" s="21">
        <f>IFERROR(VLOOKUP(Health!$C401, 'All Indicators - Breakdown'!$C:$GQ, H$1, FALSE), " ")</f>
        <v>1</v>
      </c>
      <c r="I401" s="21">
        <f>IFERROR(VLOOKUP(Health!$C401, 'All Indicators - Breakdown'!$C:$GQ, I$1, FALSE), " ")</f>
        <v>1</v>
      </c>
      <c r="J401" s="21">
        <f>IFERROR(VLOOKUP(Health!$C401, 'All Indicators - Breakdown'!$C:$GQ, J$1, FALSE), " ")</f>
        <v>2</v>
      </c>
      <c r="K401" s="21">
        <f>IFERROR(VLOOKUP(Health!$C401, 'All Indicators - Breakdown'!$C:$GQ, K$1, FALSE), " ")</f>
        <v>3</v>
      </c>
      <c r="L401" s="21">
        <f>IFERROR(VLOOKUP(Health!$C401, 'All Indicators - Breakdown'!$C:$GQ, L$1, FALSE), " ")</f>
        <v>2</v>
      </c>
      <c r="M401" s="21">
        <f>IFERROR(VLOOKUP($C401, 'All Indicators - Breakdown'!$C:$HE, M$1, FALSE), " ")</f>
        <v>2</v>
      </c>
      <c r="N401" s="21">
        <f>IFERROR(VLOOKUP($C401, 'All Indicators - Breakdown'!$C:$IU, N$1, FALSE), " ")</f>
        <v>1</v>
      </c>
      <c r="O401" s="21">
        <f t="shared" si="60"/>
        <v>3</v>
      </c>
      <c r="P401" s="21">
        <f t="shared" si="60"/>
        <v>3</v>
      </c>
      <c r="Q401" s="21">
        <f t="shared" si="60"/>
        <v>2</v>
      </c>
      <c r="R401" s="21">
        <f t="shared" si="60"/>
        <v>2</v>
      </c>
      <c r="S401" s="21">
        <f t="shared" si="60"/>
        <v>2</v>
      </c>
      <c r="T401" s="21">
        <f t="shared" si="60"/>
        <v>1</v>
      </c>
      <c r="U401" s="21">
        <f t="shared" si="60"/>
        <v>1</v>
      </c>
      <c r="V401" s="21">
        <f t="shared" si="60"/>
        <v>1</v>
      </c>
      <c r="W401" s="21">
        <f t="shared" si="59"/>
        <v>1</v>
      </c>
    </row>
    <row r="402" spans="1:23" ht="16.3" thickTop="1" thickBot="1" x14ac:dyDescent="0.3">
      <c r="A402" s="20" t="s">
        <v>956</v>
      </c>
      <c r="B402" s="20" t="s">
        <v>961</v>
      </c>
      <c r="C402" s="20" t="s">
        <v>962</v>
      </c>
      <c r="D402" s="10">
        <f t="shared" si="58"/>
        <v>3</v>
      </c>
      <c r="E402" s="35">
        <f t="shared" si="57"/>
        <v>2.5</v>
      </c>
      <c r="F402" s="21">
        <f>IFERROR(VLOOKUP(Health!$C402, 'All Indicators - Breakdown'!$C:$GQ, F$1, FALSE), " ")</f>
        <v>3</v>
      </c>
      <c r="G402" s="21">
        <f>IFERROR(VLOOKUP(Health!$C402, 'All Indicators - Breakdown'!$C:$GQ, G$1, FALSE), " ")</f>
        <v>1</v>
      </c>
      <c r="H402" s="21">
        <f>IFERROR(VLOOKUP(Health!$C402, 'All Indicators - Breakdown'!$C:$GQ, H$1, FALSE), " ")</f>
        <v>1</v>
      </c>
      <c r="I402" s="21">
        <f>IFERROR(VLOOKUP(Health!$C402, 'All Indicators - Breakdown'!$C:$GQ, I$1, FALSE), " ")</f>
        <v>1</v>
      </c>
      <c r="J402" s="21">
        <f>IFERROR(VLOOKUP(Health!$C402, 'All Indicators - Breakdown'!$C:$GQ, J$1, FALSE), " ")</f>
        <v>2</v>
      </c>
      <c r="K402" s="21">
        <f>IFERROR(VLOOKUP(Health!$C402, 'All Indicators - Breakdown'!$C:$GQ, K$1, FALSE), " ")</f>
        <v>3</v>
      </c>
      <c r="L402" s="21">
        <f>IFERROR(VLOOKUP(Health!$C402, 'All Indicators - Breakdown'!$C:$GQ, L$1, FALSE), " ")</f>
        <v>2</v>
      </c>
      <c r="M402" s="21">
        <f>IFERROR(VLOOKUP($C402, 'All Indicators - Breakdown'!$C:$HE, M$1, FALSE), " ")</f>
        <v>2</v>
      </c>
      <c r="N402" s="21">
        <f>IFERROR(VLOOKUP($C402, 'All Indicators - Breakdown'!$C:$IU, N$1, FALSE), " ")</f>
        <v>1</v>
      </c>
      <c r="O402" s="21">
        <f t="shared" si="60"/>
        <v>3</v>
      </c>
      <c r="P402" s="21">
        <f t="shared" si="60"/>
        <v>3</v>
      </c>
      <c r="Q402" s="21">
        <f t="shared" si="60"/>
        <v>2</v>
      </c>
      <c r="R402" s="21">
        <f t="shared" si="60"/>
        <v>2</v>
      </c>
      <c r="S402" s="21">
        <f t="shared" si="60"/>
        <v>2</v>
      </c>
      <c r="T402" s="21">
        <f t="shared" si="60"/>
        <v>1</v>
      </c>
      <c r="U402" s="21">
        <f t="shared" si="60"/>
        <v>1</v>
      </c>
      <c r="V402" s="21">
        <f t="shared" si="60"/>
        <v>1</v>
      </c>
      <c r="W402" s="21">
        <f t="shared" si="59"/>
        <v>1</v>
      </c>
    </row>
    <row r="403" spans="1:23" ht="16.3" thickTop="1" thickBot="1" x14ac:dyDescent="0.3">
      <c r="A403" s="20" t="s">
        <v>956</v>
      </c>
      <c r="B403" s="20" t="s">
        <v>963</v>
      </c>
      <c r="C403" s="20" t="s">
        <v>964</v>
      </c>
      <c r="D403" s="10">
        <f t="shared" si="58"/>
        <v>3</v>
      </c>
      <c r="E403" s="35">
        <f t="shared" si="57"/>
        <v>2.5</v>
      </c>
      <c r="F403" s="21">
        <f>IFERROR(VLOOKUP(Health!$C403, 'All Indicators - Breakdown'!$C:$GQ, F$1, FALSE), " ")</f>
        <v>3</v>
      </c>
      <c r="G403" s="21">
        <f>IFERROR(VLOOKUP(Health!$C403, 'All Indicators - Breakdown'!$C:$GQ, G$1, FALSE), " ")</f>
        <v>1</v>
      </c>
      <c r="H403" s="21">
        <f>IFERROR(VLOOKUP(Health!$C403, 'All Indicators - Breakdown'!$C:$GQ, H$1, FALSE), " ")</f>
        <v>1</v>
      </c>
      <c r="I403" s="21">
        <f>IFERROR(VLOOKUP(Health!$C403, 'All Indicators - Breakdown'!$C:$GQ, I$1, FALSE), " ")</f>
        <v>1</v>
      </c>
      <c r="J403" s="21">
        <f>IFERROR(VLOOKUP(Health!$C403, 'All Indicators - Breakdown'!$C:$GQ, J$1, FALSE), " ")</f>
        <v>2</v>
      </c>
      <c r="K403" s="21">
        <f>IFERROR(VLOOKUP(Health!$C403, 'All Indicators - Breakdown'!$C:$GQ, K$1, FALSE), " ")</f>
        <v>3</v>
      </c>
      <c r="L403" s="21">
        <f>IFERROR(VLOOKUP(Health!$C403, 'All Indicators - Breakdown'!$C:$GQ, L$1, FALSE), " ")</f>
        <v>2</v>
      </c>
      <c r="M403" s="21">
        <f>IFERROR(VLOOKUP($C403, 'All Indicators - Breakdown'!$C:$HE, M$1, FALSE), " ")</f>
        <v>2</v>
      </c>
      <c r="N403" s="21">
        <f>IFERROR(VLOOKUP($C403, 'All Indicators - Breakdown'!$C:$IU, N$1, FALSE), " ")</f>
        <v>1</v>
      </c>
      <c r="O403" s="21">
        <f t="shared" si="60"/>
        <v>3</v>
      </c>
      <c r="P403" s="21">
        <f t="shared" si="60"/>
        <v>3</v>
      </c>
      <c r="Q403" s="21">
        <f t="shared" si="60"/>
        <v>2</v>
      </c>
      <c r="R403" s="21">
        <f t="shared" si="60"/>
        <v>2</v>
      </c>
      <c r="S403" s="21">
        <f t="shared" si="60"/>
        <v>2</v>
      </c>
      <c r="T403" s="21">
        <f t="shared" si="60"/>
        <v>1</v>
      </c>
      <c r="U403" s="21">
        <f t="shared" si="60"/>
        <v>1</v>
      </c>
      <c r="V403" s="21">
        <f t="shared" si="60"/>
        <v>1</v>
      </c>
      <c r="W403" s="21">
        <f t="shared" si="59"/>
        <v>1</v>
      </c>
    </row>
    <row r="404" spans="1:23" ht="15.65" thickTop="1" x14ac:dyDescent="0.25">
      <c r="A404" s="20" t="s">
        <v>956</v>
      </c>
      <c r="B404" s="20" t="s">
        <v>965</v>
      </c>
      <c r="C404" s="20" t="s">
        <v>966</v>
      </c>
      <c r="D404" s="10">
        <f t="shared" si="58"/>
        <v>3</v>
      </c>
      <c r="E404" s="35">
        <f t="shared" si="57"/>
        <v>3</v>
      </c>
      <c r="F404" s="21">
        <f>IFERROR(VLOOKUP(Health!$C404, 'All Indicators - Breakdown'!$C:$GQ, F$1, FALSE), " ")</f>
        <v>3</v>
      </c>
      <c r="G404" s="21">
        <f>IFERROR(VLOOKUP(Health!$C404, 'All Indicators - Breakdown'!$C:$GQ, G$1, FALSE), " ")</f>
        <v>2</v>
      </c>
      <c r="H404" s="21">
        <f>IFERROR(VLOOKUP(Health!$C404, 'All Indicators - Breakdown'!$C:$GQ, H$1, FALSE), " ")</f>
        <v>1</v>
      </c>
      <c r="I404" s="21">
        <f>IFERROR(VLOOKUP(Health!$C404, 'All Indicators - Breakdown'!$C:$GQ, I$1, FALSE), " ")</f>
        <v>1</v>
      </c>
      <c r="J404" s="21">
        <f>IFERROR(VLOOKUP(Health!$C404, 'All Indicators - Breakdown'!$C:$GQ, J$1, FALSE), " ")</f>
        <v>2</v>
      </c>
      <c r="K404" s="21">
        <f>IFERROR(VLOOKUP(Health!$C404, 'All Indicators - Breakdown'!$C:$GQ, K$1, FALSE), " ")</f>
        <v>3</v>
      </c>
      <c r="L404" s="21">
        <f>IFERROR(VLOOKUP(Health!$C404, 'All Indicators - Breakdown'!$C:$GQ, L$1, FALSE), " ")</f>
        <v>2</v>
      </c>
      <c r="M404" s="21">
        <f>IFERROR(VLOOKUP($C404, 'All Indicators - Breakdown'!$C:$HE, M$1, FALSE), " ")</f>
        <v>4</v>
      </c>
      <c r="N404" s="21">
        <f>IFERROR(VLOOKUP($C404, 'All Indicators - Breakdown'!$C:$IU, N$1, FALSE), " ")</f>
        <v>1</v>
      </c>
      <c r="O404" s="21">
        <f t="shared" si="60"/>
        <v>4</v>
      </c>
      <c r="P404" s="21">
        <f t="shared" si="60"/>
        <v>3</v>
      </c>
      <c r="Q404" s="21">
        <f t="shared" si="60"/>
        <v>3</v>
      </c>
      <c r="R404" s="21">
        <f t="shared" si="60"/>
        <v>2</v>
      </c>
      <c r="S404" s="21">
        <f t="shared" si="60"/>
        <v>2</v>
      </c>
      <c r="T404" s="21">
        <f t="shared" si="60"/>
        <v>2</v>
      </c>
      <c r="U404" s="21">
        <f t="shared" si="60"/>
        <v>1</v>
      </c>
      <c r="V404" s="21">
        <f t="shared" si="60"/>
        <v>1</v>
      </c>
      <c r="W404" s="21">
        <f t="shared" si="59"/>
        <v>1</v>
      </c>
    </row>
  </sheetData>
  <autoFilter ref="A3:W404" xr:uid="{F67EA3D0-6E9B-4335-BCD0-AD85AE3E2CDF}"/>
  <mergeCells count="5">
    <mergeCell ref="A2:A3"/>
    <mergeCell ref="B2:B3"/>
    <mergeCell ref="C2:C3"/>
    <mergeCell ref="D2:D3"/>
    <mergeCell ref="E2:E3"/>
  </mergeCells>
  <phoneticPr fontId="11" type="noConversion"/>
  <conditionalFormatting sqref="D4:D404">
    <cfRule type="cellIs" dxfId="4" priority="1" operator="equal">
      <formula>5</formula>
    </cfRule>
    <cfRule type="cellIs" dxfId="3" priority="2" operator="equal">
      <formula>4</formula>
    </cfRule>
    <cfRule type="cellIs" dxfId="2" priority="3" operator="equal">
      <formula>3</formula>
    </cfRule>
    <cfRule type="cellIs" dxfId="1" priority="4" operator="equal">
      <formula>2</formula>
    </cfRule>
    <cfRule type="cellIs" dxfId="0" priority="5" operator="equal">
      <formul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EDB9F-1D24-4E4E-8B9B-CAED403766A8}">
  <sheetPr>
    <tabColor rgb="FFFFC000"/>
  </sheetPr>
  <dimension ref="A1:DL392"/>
  <sheetViews>
    <sheetView tabSelected="1" topLeftCell="CE1" workbookViewId="0">
      <selection activeCell="DG13" sqref="DG13"/>
    </sheetView>
  </sheetViews>
  <sheetFormatPr defaultRowHeight="14.3" x14ac:dyDescent="0.25"/>
  <cols>
    <col min="1" max="1" width="15.5" customWidth="1"/>
    <col min="2" max="2" width="38.25" customWidth="1"/>
    <col min="3" max="3" width="37" customWidth="1"/>
    <col min="4" max="4" width="38.5" customWidth="1"/>
    <col min="5" max="5" width="41.5" customWidth="1"/>
    <col min="6" max="6" width="36.125" customWidth="1"/>
    <col min="7" max="7" width="34.875" customWidth="1"/>
    <col min="8" max="8" width="36.5" customWidth="1"/>
    <col min="9" max="9" width="39.5" customWidth="1"/>
    <col min="10" max="10" width="38.25" customWidth="1"/>
    <col min="11" max="11" width="36.125" customWidth="1"/>
    <col min="12" max="12" width="37" customWidth="1"/>
    <col min="13" max="13" width="38.5" customWidth="1"/>
    <col min="14" max="14" width="41.5" customWidth="1"/>
    <col min="15" max="15" width="26.125" customWidth="1"/>
    <col min="16" max="16" width="24" customWidth="1"/>
    <col min="17" max="17" width="24.875" customWidth="1"/>
    <col min="18" max="18" width="26.5" customWidth="1"/>
    <col min="19" max="19" width="29.5" customWidth="1"/>
    <col min="20" max="20" width="47.125" customWidth="1"/>
    <col min="21" max="21" width="45" customWidth="1"/>
    <col min="22" max="22" width="45.875" customWidth="1"/>
    <col min="23" max="23" width="39.5" customWidth="1"/>
    <col min="24" max="24" width="37.5" customWidth="1"/>
    <col min="25" max="25" width="38.375" customWidth="1"/>
    <col min="26" max="26" width="39.875" customWidth="1"/>
    <col min="27" max="27" width="35" customWidth="1"/>
    <col min="28" max="28" width="32.875" customWidth="1"/>
    <col min="29" max="29" width="33.75" customWidth="1"/>
    <col min="30" max="30" width="43.875" customWidth="1"/>
    <col min="31" max="31" width="41.75" customWidth="1"/>
    <col min="32" max="32" width="42.625" customWidth="1"/>
    <col min="33" max="33" width="44.25" customWidth="1"/>
    <col min="34" max="34" width="30.5" customWidth="1"/>
    <col min="35" max="35" width="28.375" customWidth="1"/>
    <col min="36" max="36" width="29.25" customWidth="1"/>
    <col min="37" max="37" width="30.625" customWidth="1"/>
    <col min="38" max="38" width="33.75" customWidth="1"/>
    <col min="39" max="39" width="38.25" customWidth="1"/>
    <col min="40" max="40" width="36.125" customWidth="1"/>
    <col min="41" max="41" width="37" customWidth="1"/>
    <col min="42" max="42" width="38.5" customWidth="1"/>
    <col min="43" max="43" width="34.375" customWidth="1"/>
    <col min="44" max="44" width="32.25" customWidth="1"/>
    <col min="45" max="45" width="33.125" customWidth="1"/>
    <col min="46" max="46" width="35.375" customWidth="1"/>
    <col min="47" max="47" width="34" customWidth="1"/>
    <col min="48" max="48" width="38.25" customWidth="1"/>
    <col min="49" max="49" width="36.125" customWidth="1"/>
    <col min="50" max="50" width="37" customWidth="1"/>
    <col min="51" max="51" width="38.5" customWidth="1"/>
    <col min="52" max="52" width="26.625" customWidth="1"/>
    <col min="53" max="53" width="24.5" customWidth="1"/>
    <col min="54" max="54" width="25.5" customWidth="1"/>
    <col min="55" max="55" width="27" customWidth="1"/>
    <col min="56" max="56" width="30" customWidth="1"/>
    <col min="57" max="57" width="39.5" customWidth="1"/>
    <col min="58" max="58" width="37.5" customWidth="1"/>
    <col min="59" max="59" width="38.375" customWidth="1"/>
    <col min="60" max="60" width="39.875" customWidth="1"/>
    <col min="61" max="61" width="42.875" customWidth="1"/>
    <col min="62" max="62" width="36" customWidth="1"/>
    <col min="63" max="63" width="34.75" customWidth="1"/>
    <col min="64" max="64" width="39.375" customWidth="1"/>
    <col min="65" max="65" width="43.75" customWidth="1"/>
    <col min="66" max="66" width="42.5" customWidth="1"/>
    <col min="67" max="67" width="44" customWidth="1"/>
    <col min="68" max="68" width="39.75" customWidth="1"/>
    <col min="69" max="69" width="37.625" customWidth="1"/>
    <col min="70" max="70" width="38.5" customWidth="1"/>
    <col min="71" max="71" width="40" customWidth="1"/>
    <col min="72" max="72" width="43.125" customWidth="1"/>
    <col min="73" max="73" width="53.75" customWidth="1"/>
    <col min="74" max="74" width="51.625" customWidth="1"/>
    <col min="75" max="75" width="52.5" customWidth="1"/>
    <col min="76" max="76" width="54" customWidth="1"/>
    <col min="77" max="77" width="57.125" customWidth="1"/>
    <col min="78" max="78" width="35.875" customWidth="1"/>
    <col min="79" max="79" width="33.75" customWidth="1"/>
    <col min="80" max="80" width="34.5" customWidth="1"/>
    <col min="81" max="81" width="36.125" customWidth="1"/>
    <col min="82" max="82" width="39.25" customWidth="1"/>
    <col min="83" max="83" width="38.75" customWidth="1"/>
    <col min="84" max="84" width="37.5" customWidth="1"/>
    <col min="85" max="85" width="29.5" customWidth="1"/>
    <col min="86" max="86" width="27.5" customWidth="1"/>
    <col min="87" max="87" width="28.375" customWidth="1"/>
    <col min="88" max="88" width="29.875" customWidth="1"/>
    <col min="89" max="89" width="32.875" customWidth="1"/>
    <col min="90" max="90" width="35.625" customWidth="1"/>
    <col min="91" max="91" width="33.625" customWidth="1"/>
    <col min="92" max="92" width="34.5" customWidth="1"/>
    <col min="93" max="93" width="36" customWidth="1"/>
    <col min="94" max="94" width="41.5" customWidth="1"/>
    <col min="95" max="95" width="39.5" customWidth="1"/>
    <col min="96" max="96" width="40.375" customWidth="1"/>
    <col min="97" max="97" width="41.75" customWidth="1"/>
    <col min="98" max="98" width="44.875" customWidth="1"/>
    <col min="99" max="99" width="35.625" customWidth="1"/>
    <col min="100" max="100" width="33.625" customWidth="1"/>
    <col min="101" max="101" width="34.5" customWidth="1"/>
    <col min="102" max="102" width="36" customWidth="1"/>
    <col min="103" max="103" width="37" customWidth="1"/>
    <col min="104" max="104" width="34.875" customWidth="1"/>
    <col min="105" max="105" width="35.625" customWidth="1"/>
    <col min="106" max="106" width="37.25" customWidth="1"/>
    <col min="107" max="107" width="36.5" customWidth="1"/>
    <col min="108" max="108" width="34.5" customWidth="1"/>
    <col min="109" max="109" width="35.375" customWidth="1"/>
    <col min="110" max="110" width="39.875" customWidth="1"/>
    <col min="111" max="111" width="35" customWidth="1"/>
    <col min="112" max="112" width="32.875" customWidth="1"/>
    <col min="113" max="113" width="33.75" customWidth="1"/>
    <col min="114" max="114" width="35.375" customWidth="1"/>
    <col min="115" max="115" width="34.625" bestFit="1" customWidth="1"/>
    <col min="116" max="116" width="36.375" bestFit="1" customWidth="1"/>
  </cols>
  <sheetData>
    <row r="1" spans="1:116"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c r="CV1">
        <v>100</v>
      </c>
      <c r="CW1">
        <v>101</v>
      </c>
      <c r="CX1">
        <v>102</v>
      </c>
      <c r="CY1">
        <v>103</v>
      </c>
      <c r="CZ1">
        <v>104</v>
      </c>
      <c r="DA1">
        <v>105</v>
      </c>
      <c r="DB1">
        <v>106</v>
      </c>
      <c r="DC1">
        <v>107</v>
      </c>
      <c r="DD1">
        <v>108</v>
      </c>
      <c r="DE1">
        <v>109</v>
      </c>
      <c r="DF1">
        <v>110</v>
      </c>
      <c r="DG1">
        <v>111</v>
      </c>
      <c r="DH1">
        <v>112</v>
      </c>
      <c r="DI1">
        <v>113</v>
      </c>
      <c r="DJ1">
        <v>114</v>
      </c>
      <c r="DK1">
        <v>115</v>
      </c>
      <c r="DL1">
        <v>116</v>
      </c>
    </row>
    <row r="2" spans="1:116" x14ac:dyDescent="0.25">
      <c r="A2" t="s">
        <v>1026</v>
      </c>
      <c r="B2" t="s">
        <v>1145</v>
      </c>
      <c r="C2" t="s">
        <v>1146</v>
      </c>
      <c r="D2" t="s">
        <v>1147</v>
      </c>
      <c r="E2" t="s">
        <v>1148</v>
      </c>
      <c r="F2" t="s">
        <v>1149</v>
      </c>
      <c r="G2" t="s">
        <v>1150</v>
      </c>
      <c r="H2" t="s">
        <v>1151</v>
      </c>
      <c r="I2" t="s">
        <v>1152</v>
      </c>
      <c r="J2" t="s">
        <v>1153</v>
      </c>
      <c r="K2" t="s">
        <v>1154</v>
      </c>
      <c r="L2" t="s">
        <v>1155</v>
      </c>
      <c r="M2" t="s">
        <v>1156</v>
      </c>
      <c r="N2" t="s">
        <v>1157</v>
      </c>
      <c r="O2" t="s">
        <v>1230</v>
      </c>
      <c r="P2" t="s">
        <v>1231</v>
      </c>
      <c r="Q2" t="s">
        <v>1232</v>
      </c>
      <c r="R2" t="s">
        <v>1233</v>
      </c>
      <c r="S2" t="s">
        <v>1234</v>
      </c>
      <c r="T2" t="s">
        <v>1158</v>
      </c>
      <c r="U2" t="s">
        <v>1159</v>
      </c>
      <c r="V2" t="s">
        <v>1160</v>
      </c>
      <c r="W2" t="s">
        <v>1161</v>
      </c>
      <c r="X2" t="s">
        <v>1162</v>
      </c>
      <c r="Y2" t="s">
        <v>1163</v>
      </c>
      <c r="Z2" t="s">
        <v>1164</v>
      </c>
      <c r="AA2" t="s">
        <v>1165</v>
      </c>
      <c r="AB2" t="s">
        <v>1166</v>
      </c>
      <c r="AC2" t="s">
        <v>1167</v>
      </c>
      <c r="AD2" t="s">
        <v>1168</v>
      </c>
      <c r="AE2" t="s">
        <v>1169</v>
      </c>
      <c r="AF2" t="s">
        <v>1170</v>
      </c>
      <c r="AG2" t="s">
        <v>1171</v>
      </c>
      <c r="AH2" t="s">
        <v>1172</v>
      </c>
      <c r="AI2" t="s">
        <v>1173</v>
      </c>
      <c r="AJ2" t="s">
        <v>1174</v>
      </c>
      <c r="AK2" t="s">
        <v>1175</v>
      </c>
      <c r="AL2" t="s">
        <v>1176</v>
      </c>
      <c r="AM2" t="s">
        <v>1177</v>
      </c>
      <c r="AN2" t="s">
        <v>1178</v>
      </c>
      <c r="AO2" t="s">
        <v>1179</v>
      </c>
      <c r="AP2" t="s">
        <v>1180</v>
      </c>
      <c r="AQ2" t="s">
        <v>1181</v>
      </c>
      <c r="AR2" t="s">
        <v>1182</v>
      </c>
      <c r="AS2" t="s">
        <v>1183</v>
      </c>
      <c r="AT2" t="s">
        <v>1184</v>
      </c>
      <c r="AU2" t="s">
        <v>1288</v>
      </c>
      <c r="AV2" t="s">
        <v>1185</v>
      </c>
      <c r="AW2" t="s">
        <v>1289</v>
      </c>
      <c r="AX2" t="s">
        <v>1290</v>
      </c>
      <c r="AY2" t="s">
        <v>1186</v>
      </c>
      <c r="AZ2" t="s">
        <v>1187</v>
      </c>
      <c r="BA2" t="s">
        <v>1188</v>
      </c>
      <c r="BB2" t="s">
        <v>1291</v>
      </c>
      <c r="BC2" t="s">
        <v>1189</v>
      </c>
      <c r="BD2" t="s">
        <v>1190</v>
      </c>
      <c r="BE2" t="s">
        <v>1191</v>
      </c>
      <c r="BF2" t="s">
        <v>1192</v>
      </c>
      <c r="BG2" t="s">
        <v>1193</v>
      </c>
      <c r="BH2" t="s">
        <v>1194</v>
      </c>
      <c r="BI2" t="s">
        <v>1195</v>
      </c>
      <c r="BJ2" t="s">
        <v>1196</v>
      </c>
      <c r="BK2" t="s">
        <v>1197</v>
      </c>
      <c r="BL2" t="s">
        <v>1198</v>
      </c>
      <c r="BM2" t="s">
        <v>1199</v>
      </c>
      <c r="BN2" t="s">
        <v>1200</v>
      </c>
      <c r="BO2" t="s">
        <v>1201</v>
      </c>
      <c r="BP2" t="s">
        <v>1202</v>
      </c>
      <c r="BQ2" t="s">
        <v>1203</v>
      </c>
      <c r="BR2" t="s">
        <v>1204</v>
      </c>
      <c r="BS2" t="s">
        <v>1205</v>
      </c>
      <c r="BT2" t="s">
        <v>1206</v>
      </c>
      <c r="BU2" t="s">
        <v>1207</v>
      </c>
      <c r="BV2" t="s">
        <v>1208</v>
      </c>
      <c r="BW2" t="s">
        <v>1209</v>
      </c>
      <c r="BX2" t="s">
        <v>1210</v>
      </c>
      <c r="BY2" t="s">
        <v>1211</v>
      </c>
      <c r="BZ2" t="s">
        <v>1212</v>
      </c>
      <c r="CA2" t="s">
        <v>1213</v>
      </c>
      <c r="CB2" t="s">
        <v>1214</v>
      </c>
      <c r="CC2" t="s">
        <v>1215</v>
      </c>
      <c r="CD2" t="s">
        <v>1216</v>
      </c>
      <c r="CE2" t="s">
        <v>1217</v>
      </c>
      <c r="CF2" t="s">
        <v>1218</v>
      </c>
      <c r="CG2" t="s">
        <v>1219</v>
      </c>
      <c r="CH2" t="s">
        <v>1235</v>
      </c>
      <c r="CI2" t="s">
        <v>1236</v>
      </c>
      <c r="CJ2" t="s">
        <v>1220</v>
      </c>
      <c r="CK2" t="s">
        <v>1221</v>
      </c>
      <c r="CL2" t="s">
        <v>1222</v>
      </c>
      <c r="CM2" t="s">
        <v>1223</v>
      </c>
      <c r="CN2" t="s">
        <v>1224</v>
      </c>
      <c r="CO2" t="s">
        <v>1237</v>
      </c>
      <c r="CP2" t="s">
        <v>1238</v>
      </c>
      <c r="CQ2" t="s">
        <v>1239</v>
      </c>
      <c r="CR2" t="s">
        <v>1240</v>
      </c>
      <c r="CS2" t="s">
        <v>1225</v>
      </c>
      <c r="CT2" t="s">
        <v>1226</v>
      </c>
      <c r="CU2" t="s">
        <v>1227</v>
      </c>
      <c r="CV2" t="s">
        <v>1228</v>
      </c>
      <c r="CW2" t="s">
        <v>1229</v>
      </c>
      <c r="CX2" t="s">
        <v>1241</v>
      </c>
      <c r="CY2" t="s">
        <v>1242</v>
      </c>
      <c r="CZ2" t="s">
        <v>1243</v>
      </c>
      <c r="DA2" t="s">
        <v>1244</v>
      </c>
      <c r="DB2" t="s">
        <v>1245</v>
      </c>
      <c r="DC2" t="s">
        <v>1246</v>
      </c>
      <c r="DD2" t="s">
        <v>1247</v>
      </c>
      <c r="DE2" t="s">
        <v>1248</v>
      </c>
      <c r="DF2" t="s">
        <v>1249</v>
      </c>
      <c r="DG2" t="s">
        <v>1250</v>
      </c>
      <c r="DH2" t="s">
        <v>1251</v>
      </c>
      <c r="DI2" t="s">
        <v>1252</v>
      </c>
      <c r="DJ2" t="s">
        <v>1253</v>
      </c>
      <c r="DK2" t="s">
        <v>1254</v>
      </c>
      <c r="DL2" t="s">
        <v>1255</v>
      </c>
    </row>
    <row r="3" spans="1:116" x14ac:dyDescent="0.25">
      <c r="A3" t="s">
        <v>141</v>
      </c>
      <c r="B3">
        <v>0.73230000000000006</v>
      </c>
      <c r="C3">
        <v>0.17679999999999998</v>
      </c>
      <c r="D3">
        <v>8.5900000000000004E-2</v>
      </c>
      <c r="E3">
        <v>5.1000000000000004E-3</v>
      </c>
      <c r="F3">
        <v>0</v>
      </c>
      <c r="G3">
        <v>1</v>
      </c>
      <c r="H3">
        <v>0</v>
      </c>
      <c r="I3">
        <v>0</v>
      </c>
      <c r="J3">
        <v>5.1000000000000004E-3</v>
      </c>
      <c r="K3">
        <v>0.33329999999999999</v>
      </c>
      <c r="L3">
        <v>0.46970000000000001</v>
      </c>
      <c r="M3">
        <v>0.19190000000000002</v>
      </c>
      <c r="N3">
        <v>0</v>
      </c>
      <c r="O3">
        <v>1.01E-2</v>
      </c>
      <c r="P3">
        <v>0.2828</v>
      </c>
      <c r="Q3">
        <v>0.47979999999999995</v>
      </c>
      <c r="R3">
        <v>0.22219999999999998</v>
      </c>
      <c r="S3">
        <v>5.1000000000000004E-3</v>
      </c>
      <c r="T3">
        <v>0.1168</v>
      </c>
      <c r="U3">
        <v>0.40100000000000002</v>
      </c>
      <c r="V3">
        <v>0.48219999999999996</v>
      </c>
      <c r="W3">
        <v>1</v>
      </c>
      <c r="X3">
        <v>0</v>
      </c>
      <c r="Y3">
        <v>0</v>
      </c>
      <c r="Z3">
        <v>0</v>
      </c>
      <c r="AA3">
        <v>0.9798</v>
      </c>
      <c r="AB3">
        <v>2.0199999999999999E-2</v>
      </c>
      <c r="AC3">
        <v>0</v>
      </c>
      <c r="AD3">
        <v>0.65150000000000008</v>
      </c>
      <c r="AE3">
        <v>0.32319999999999999</v>
      </c>
      <c r="AF3">
        <v>2.0199999999999999E-2</v>
      </c>
      <c r="AG3">
        <v>5.1000000000000004E-3</v>
      </c>
      <c r="AH3">
        <v>0</v>
      </c>
      <c r="AI3">
        <v>0</v>
      </c>
      <c r="AJ3">
        <v>0</v>
      </c>
      <c r="AK3">
        <v>0</v>
      </c>
      <c r="AL3">
        <v>0</v>
      </c>
      <c r="AM3">
        <v>0.80810000000000004</v>
      </c>
      <c r="AN3">
        <v>0.13639999999999999</v>
      </c>
      <c r="AO3">
        <v>4.5499999999999999E-2</v>
      </c>
      <c r="AP3">
        <v>1.01E-2</v>
      </c>
      <c r="AQ3">
        <v>0.71209999999999996</v>
      </c>
      <c r="AR3">
        <v>0.28789999999999999</v>
      </c>
      <c r="AS3">
        <v>0</v>
      </c>
      <c r="AT3">
        <v>0.9595999999999999</v>
      </c>
      <c r="AU3">
        <v>0</v>
      </c>
      <c r="AV3">
        <v>5.1000000000000004E-3</v>
      </c>
      <c r="AW3">
        <v>0</v>
      </c>
      <c r="AX3">
        <v>3.5400000000000001E-2</v>
      </c>
      <c r="AY3">
        <v>0.88379999999999992</v>
      </c>
      <c r="AZ3">
        <v>8.5900000000000004E-2</v>
      </c>
      <c r="BA3">
        <v>1.01E-2</v>
      </c>
      <c r="BB3">
        <v>2.0199999999999999E-2</v>
      </c>
      <c r="BC3">
        <v>0.2828</v>
      </c>
      <c r="BD3">
        <v>0.31819999999999998</v>
      </c>
      <c r="BE3">
        <v>0.20710000000000001</v>
      </c>
      <c r="BF3">
        <v>9.6000000000000002E-2</v>
      </c>
      <c r="BG3">
        <v>9.6000000000000002E-2</v>
      </c>
      <c r="BH3">
        <v>0.17679999999999998</v>
      </c>
      <c r="BI3">
        <v>0.70709999999999995</v>
      </c>
      <c r="BJ3">
        <v>0.11109999999999999</v>
      </c>
      <c r="BK3">
        <v>5.1000000000000004E-3</v>
      </c>
      <c r="BL3">
        <v>0</v>
      </c>
      <c r="BM3">
        <v>0.95450000000000002</v>
      </c>
      <c r="BN3">
        <v>4.5499999999999999E-2</v>
      </c>
      <c r="BO3">
        <v>0</v>
      </c>
      <c r="BP3">
        <v>0.86870000000000003</v>
      </c>
      <c r="BQ3">
        <v>7.0699999999999999E-2</v>
      </c>
      <c r="BR3">
        <v>6.0599999999999994E-2</v>
      </c>
      <c r="BS3">
        <v>0.70200000000000007</v>
      </c>
      <c r="BT3">
        <v>0.1515</v>
      </c>
      <c r="BU3">
        <v>9.0899999999999995E-2</v>
      </c>
      <c r="BV3">
        <v>4.0399999999999998E-2</v>
      </c>
      <c r="BW3">
        <v>1.52E-2</v>
      </c>
      <c r="BX3">
        <v>1</v>
      </c>
      <c r="BY3">
        <v>0</v>
      </c>
      <c r="BZ3">
        <v>0</v>
      </c>
      <c r="CA3">
        <v>0</v>
      </c>
      <c r="CB3">
        <v>0</v>
      </c>
      <c r="CC3">
        <v>1</v>
      </c>
      <c r="CD3">
        <v>0</v>
      </c>
      <c r="CE3">
        <v>0</v>
      </c>
      <c r="CF3">
        <v>0</v>
      </c>
      <c r="CG3">
        <v>0</v>
      </c>
      <c r="CH3">
        <v>0.9948999999999999</v>
      </c>
      <c r="CI3">
        <v>5.1000000000000004E-3</v>
      </c>
      <c r="CJ3">
        <v>1</v>
      </c>
      <c r="CK3">
        <v>0</v>
      </c>
      <c r="CL3">
        <v>0</v>
      </c>
      <c r="CM3">
        <v>0</v>
      </c>
      <c r="CN3">
        <v>0</v>
      </c>
      <c r="CO3">
        <v>1.01E-2</v>
      </c>
      <c r="CP3">
        <v>0.83840000000000003</v>
      </c>
      <c r="CQ3">
        <v>0.14649999999999999</v>
      </c>
      <c r="CR3">
        <v>5.1000000000000004E-3</v>
      </c>
      <c r="CS3">
        <v>0</v>
      </c>
      <c r="CT3">
        <v>0</v>
      </c>
      <c r="CU3">
        <v>0</v>
      </c>
      <c r="CV3">
        <v>1</v>
      </c>
      <c r="CW3">
        <v>0</v>
      </c>
      <c r="CX3">
        <v>0.68019999999999992</v>
      </c>
      <c r="CY3">
        <v>0.2944</v>
      </c>
      <c r="CZ3">
        <v>2.0299999999999999E-2</v>
      </c>
      <c r="DA3">
        <v>5.1000000000000004E-3</v>
      </c>
      <c r="DB3">
        <v>0.98480000000000001</v>
      </c>
      <c r="DC3">
        <v>5.1000000000000004E-3</v>
      </c>
      <c r="DD3">
        <v>1.0200000000000001E-2</v>
      </c>
      <c r="DE3">
        <v>0.96430000000000005</v>
      </c>
      <c r="DF3">
        <v>5.1000000000000004E-3</v>
      </c>
      <c r="DG3">
        <v>2.0400000000000001E-2</v>
      </c>
      <c r="DH3">
        <v>1.0200000000000001E-2</v>
      </c>
      <c r="DI3">
        <v>5.5599999999999997E-2</v>
      </c>
      <c r="DJ3">
        <v>0.10099999999999999</v>
      </c>
      <c r="DK3">
        <v>0.83329999999999993</v>
      </c>
      <c r="DL3">
        <v>1.01E-2</v>
      </c>
    </row>
    <row r="4" spans="1:116" x14ac:dyDescent="0.25">
      <c r="A4" t="s">
        <v>143</v>
      </c>
      <c r="B4">
        <v>0.60609999999999997</v>
      </c>
      <c r="C4">
        <v>0.1515</v>
      </c>
      <c r="D4">
        <v>0.24239999999999998</v>
      </c>
      <c r="E4">
        <v>0</v>
      </c>
      <c r="F4">
        <v>1</v>
      </c>
      <c r="G4">
        <v>0</v>
      </c>
      <c r="H4">
        <v>0</v>
      </c>
      <c r="I4">
        <v>0</v>
      </c>
      <c r="J4">
        <v>0</v>
      </c>
      <c r="K4">
        <v>0.90910000000000002</v>
      </c>
      <c r="L4">
        <v>9.0899999999999995E-2</v>
      </c>
      <c r="M4">
        <v>0</v>
      </c>
      <c r="N4">
        <v>0</v>
      </c>
      <c r="O4">
        <v>0</v>
      </c>
      <c r="P4">
        <v>0.18179999999999999</v>
      </c>
      <c r="Q4">
        <v>0.78790000000000004</v>
      </c>
      <c r="R4">
        <v>3.0299999999999997E-2</v>
      </c>
      <c r="S4">
        <v>0</v>
      </c>
      <c r="T4">
        <v>0.87879999999999991</v>
      </c>
      <c r="U4">
        <v>0.12119999999999999</v>
      </c>
      <c r="V4">
        <v>0</v>
      </c>
      <c r="W4">
        <v>1</v>
      </c>
      <c r="X4">
        <v>0</v>
      </c>
      <c r="Y4">
        <v>0</v>
      </c>
      <c r="Z4">
        <v>0</v>
      </c>
      <c r="AA4">
        <v>1</v>
      </c>
      <c r="AB4">
        <v>0</v>
      </c>
      <c r="AC4">
        <v>0</v>
      </c>
      <c r="AD4">
        <v>0.30299999999999999</v>
      </c>
      <c r="AE4">
        <v>0.66670000000000007</v>
      </c>
      <c r="AF4">
        <v>3.0299999999999997E-2</v>
      </c>
      <c r="AG4">
        <v>0</v>
      </c>
      <c r="AH4">
        <v>0</v>
      </c>
      <c r="AI4">
        <v>0</v>
      </c>
      <c r="AJ4">
        <v>0</v>
      </c>
      <c r="AK4">
        <v>0</v>
      </c>
      <c r="AL4">
        <v>0</v>
      </c>
      <c r="AM4">
        <v>0.33329999999999999</v>
      </c>
      <c r="AN4">
        <v>0.30299999999999999</v>
      </c>
      <c r="AO4">
        <v>0.2727</v>
      </c>
      <c r="AP4">
        <v>9.0899999999999995E-2</v>
      </c>
      <c r="AQ4">
        <v>1</v>
      </c>
      <c r="AR4">
        <v>0</v>
      </c>
      <c r="AS4">
        <v>0</v>
      </c>
      <c r="AT4">
        <v>0.90910000000000002</v>
      </c>
      <c r="AU4">
        <v>6.0599999999999994E-2</v>
      </c>
      <c r="AV4">
        <v>3.0299999999999997E-2</v>
      </c>
      <c r="AW4">
        <v>0</v>
      </c>
      <c r="AX4">
        <v>0</v>
      </c>
      <c r="AY4">
        <v>0.96970000000000001</v>
      </c>
      <c r="AZ4">
        <v>3.0299999999999997E-2</v>
      </c>
      <c r="BA4">
        <v>0</v>
      </c>
      <c r="BB4">
        <v>0</v>
      </c>
      <c r="BC4">
        <v>0.12119999999999999</v>
      </c>
      <c r="BD4">
        <v>0.18179999999999999</v>
      </c>
      <c r="BE4">
        <v>0.63639999999999997</v>
      </c>
      <c r="BF4">
        <v>3.0299999999999997E-2</v>
      </c>
      <c r="BG4">
        <v>3.0299999999999997E-2</v>
      </c>
      <c r="BH4">
        <v>0.69700000000000006</v>
      </c>
      <c r="BI4">
        <v>0.30299999999999999</v>
      </c>
      <c r="BJ4">
        <v>0</v>
      </c>
      <c r="BK4">
        <v>0</v>
      </c>
      <c r="BL4">
        <v>0</v>
      </c>
      <c r="BM4">
        <v>0.42420000000000002</v>
      </c>
      <c r="BN4">
        <v>0.57579999999999998</v>
      </c>
      <c r="BO4">
        <v>0</v>
      </c>
      <c r="BP4">
        <v>0.75760000000000005</v>
      </c>
      <c r="BQ4">
        <v>0.24239999999999998</v>
      </c>
      <c r="BR4">
        <v>0</v>
      </c>
      <c r="BS4">
        <v>1</v>
      </c>
      <c r="BT4">
        <v>0</v>
      </c>
      <c r="BU4">
        <v>0</v>
      </c>
      <c r="BV4">
        <v>0</v>
      </c>
      <c r="BW4">
        <v>0</v>
      </c>
      <c r="BX4">
        <v>1</v>
      </c>
      <c r="BY4">
        <v>0</v>
      </c>
      <c r="BZ4">
        <v>0</v>
      </c>
      <c r="CA4">
        <v>0</v>
      </c>
      <c r="CB4">
        <v>0</v>
      </c>
      <c r="CC4">
        <v>1</v>
      </c>
      <c r="CD4">
        <v>0</v>
      </c>
      <c r="CE4">
        <v>0</v>
      </c>
      <c r="CF4">
        <v>0</v>
      </c>
      <c r="CG4">
        <v>0</v>
      </c>
      <c r="CH4">
        <v>0.96970000000000001</v>
      </c>
      <c r="CI4">
        <v>3.0299999999999997E-2</v>
      </c>
      <c r="CJ4">
        <v>0</v>
      </c>
      <c r="CK4">
        <v>1</v>
      </c>
      <c r="CL4">
        <v>0</v>
      </c>
      <c r="CM4">
        <v>0</v>
      </c>
      <c r="CN4">
        <v>0</v>
      </c>
      <c r="CO4">
        <v>0</v>
      </c>
      <c r="CP4">
        <v>1</v>
      </c>
      <c r="CQ4">
        <v>0</v>
      </c>
      <c r="CR4">
        <v>0</v>
      </c>
      <c r="CS4">
        <v>0</v>
      </c>
      <c r="CT4">
        <v>0</v>
      </c>
      <c r="CU4">
        <v>0</v>
      </c>
      <c r="CV4">
        <v>1</v>
      </c>
      <c r="CW4">
        <v>0</v>
      </c>
      <c r="CX4">
        <v>1</v>
      </c>
      <c r="CY4">
        <v>0</v>
      </c>
      <c r="CZ4">
        <v>0</v>
      </c>
      <c r="DA4">
        <v>0</v>
      </c>
      <c r="DB4">
        <v>0.2727</v>
      </c>
      <c r="DC4">
        <v>0.69700000000000006</v>
      </c>
      <c r="DD4">
        <v>3.0299999999999997E-2</v>
      </c>
      <c r="DE4">
        <v>0.36359999999999998</v>
      </c>
      <c r="DF4">
        <v>0.54549999999999998</v>
      </c>
      <c r="DG4">
        <v>9.0899999999999995E-2</v>
      </c>
      <c r="DH4">
        <v>0</v>
      </c>
      <c r="DI4">
        <v>0.51519999999999999</v>
      </c>
      <c r="DJ4">
        <v>0</v>
      </c>
      <c r="DK4">
        <v>0.33329999999999999</v>
      </c>
      <c r="DL4">
        <v>0.1515</v>
      </c>
    </row>
    <row r="5" spans="1:116" x14ac:dyDescent="0.25">
      <c r="A5" t="s">
        <v>145</v>
      </c>
      <c r="B5">
        <v>9.5199999999999993E-2</v>
      </c>
      <c r="C5">
        <v>0.23809999999999998</v>
      </c>
      <c r="D5">
        <v>0.47619999999999996</v>
      </c>
      <c r="E5">
        <v>0.1905</v>
      </c>
      <c r="F5">
        <v>0</v>
      </c>
      <c r="G5">
        <v>1</v>
      </c>
      <c r="H5">
        <v>0</v>
      </c>
      <c r="I5">
        <v>0</v>
      </c>
      <c r="J5">
        <v>0</v>
      </c>
      <c r="K5">
        <v>0.33329999999999999</v>
      </c>
      <c r="L5">
        <v>0.52380000000000004</v>
      </c>
      <c r="M5">
        <v>0.1429</v>
      </c>
      <c r="N5">
        <v>0</v>
      </c>
      <c r="O5">
        <v>0</v>
      </c>
      <c r="P5">
        <v>4.7599999999999996E-2</v>
      </c>
      <c r="Q5">
        <v>0.28570000000000001</v>
      </c>
      <c r="R5">
        <v>0.61899999999999999</v>
      </c>
      <c r="S5">
        <v>4.7599999999999996E-2</v>
      </c>
      <c r="T5">
        <v>9.5199999999999993E-2</v>
      </c>
      <c r="U5">
        <v>0.66670000000000007</v>
      </c>
      <c r="V5">
        <v>0.23809999999999998</v>
      </c>
      <c r="W5">
        <v>1</v>
      </c>
      <c r="X5">
        <v>0</v>
      </c>
      <c r="Y5">
        <v>0</v>
      </c>
      <c r="Z5">
        <v>0</v>
      </c>
      <c r="AA5">
        <v>0.85709999999999997</v>
      </c>
      <c r="AB5">
        <v>4.7599999999999996E-2</v>
      </c>
      <c r="AC5">
        <v>9.5199999999999993E-2</v>
      </c>
      <c r="AD5">
        <v>0.28570000000000001</v>
      </c>
      <c r="AE5">
        <v>0.28570000000000001</v>
      </c>
      <c r="AF5">
        <v>0.28570000000000001</v>
      </c>
      <c r="AG5">
        <v>0.1429</v>
      </c>
      <c r="AH5">
        <v>0</v>
      </c>
      <c r="AI5">
        <v>0</v>
      </c>
      <c r="AJ5">
        <v>0</v>
      </c>
      <c r="AK5">
        <v>0</v>
      </c>
      <c r="AL5">
        <v>0</v>
      </c>
      <c r="AM5">
        <v>0.57140000000000002</v>
      </c>
      <c r="AN5">
        <v>0.1905</v>
      </c>
      <c r="AO5">
        <v>0.23809999999999998</v>
      </c>
      <c r="AP5">
        <v>0</v>
      </c>
      <c r="AQ5">
        <v>1</v>
      </c>
      <c r="AR5">
        <v>0</v>
      </c>
      <c r="AS5">
        <v>0</v>
      </c>
      <c r="AT5">
        <v>1</v>
      </c>
      <c r="AU5">
        <v>0</v>
      </c>
      <c r="AV5">
        <v>0</v>
      </c>
      <c r="AW5">
        <v>0</v>
      </c>
      <c r="AX5">
        <v>0</v>
      </c>
      <c r="AY5">
        <v>0.66670000000000007</v>
      </c>
      <c r="AZ5">
        <v>0.33329999999999999</v>
      </c>
      <c r="BA5">
        <v>0</v>
      </c>
      <c r="BB5">
        <v>0</v>
      </c>
      <c r="BC5">
        <v>0</v>
      </c>
      <c r="BD5">
        <v>4.7599999999999996E-2</v>
      </c>
      <c r="BE5">
        <v>0.76190000000000002</v>
      </c>
      <c r="BF5">
        <v>0.1905</v>
      </c>
      <c r="BG5">
        <v>0</v>
      </c>
      <c r="BH5">
        <v>0.1429</v>
      </c>
      <c r="BI5">
        <v>0.61899999999999999</v>
      </c>
      <c r="BJ5">
        <v>0.23809999999999998</v>
      </c>
      <c r="BK5">
        <v>0</v>
      </c>
      <c r="BL5">
        <v>0</v>
      </c>
      <c r="BM5">
        <v>0.85709999999999997</v>
      </c>
      <c r="BN5">
        <v>0.1429</v>
      </c>
      <c r="BO5">
        <v>0</v>
      </c>
      <c r="BP5">
        <v>0.90480000000000005</v>
      </c>
      <c r="BQ5">
        <v>9.5199999999999993E-2</v>
      </c>
      <c r="BR5">
        <v>0</v>
      </c>
      <c r="BS5">
        <v>0.90480000000000005</v>
      </c>
      <c r="BT5">
        <v>4.7599999999999996E-2</v>
      </c>
      <c r="BU5">
        <v>4.7599999999999996E-2</v>
      </c>
      <c r="BV5">
        <v>0</v>
      </c>
      <c r="BW5">
        <v>0</v>
      </c>
      <c r="BX5">
        <v>1</v>
      </c>
      <c r="BY5">
        <v>0</v>
      </c>
      <c r="BZ5">
        <v>0</v>
      </c>
      <c r="CA5">
        <v>0</v>
      </c>
      <c r="CB5">
        <v>0</v>
      </c>
      <c r="CC5">
        <v>1</v>
      </c>
      <c r="CD5">
        <v>0</v>
      </c>
      <c r="CE5">
        <v>0</v>
      </c>
      <c r="CF5">
        <v>0</v>
      </c>
      <c r="CG5">
        <v>0</v>
      </c>
      <c r="CH5">
        <v>1</v>
      </c>
      <c r="CI5">
        <v>0</v>
      </c>
      <c r="CJ5">
        <v>1</v>
      </c>
      <c r="CK5">
        <v>0</v>
      </c>
      <c r="CL5">
        <v>0</v>
      </c>
      <c r="CM5">
        <v>0</v>
      </c>
      <c r="CN5">
        <v>0</v>
      </c>
      <c r="CO5">
        <v>0</v>
      </c>
      <c r="CP5">
        <v>0.76190000000000002</v>
      </c>
      <c r="CQ5">
        <v>0.23809999999999998</v>
      </c>
      <c r="CR5">
        <v>0</v>
      </c>
      <c r="CS5">
        <v>0</v>
      </c>
      <c r="CT5">
        <v>0</v>
      </c>
      <c r="CU5">
        <v>0</v>
      </c>
      <c r="CV5">
        <v>1</v>
      </c>
      <c r="CW5">
        <v>0</v>
      </c>
      <c r="CX5">
        <v>0.57140000000000002</v>
      </c>
      <c r="CY5">
        <v>0.42859999999999998</v>
      </c>
      <c r="CZ5">
        <v>0</v>
      </c>
      <c r="DA5">
        <v>0</v>
      </c>
      <c r="DB5">
        <v>0.8095</v>
      </c>
      <c r="DC5">
        <v>9.5199999999999993E-2</v>
      </c>
      <c r="DD5">
        <v>9.5199999999999993E-2</v>
      </c>
      <c r="DE5">
        <v>0.23809999999999998</v>
      </c>
      <c r="DF5">
        <v>0.28570000000000001</v>
      </c>
      <c r="DG5">
        <v>0.28570000000000001</v>
      </c>
      <c r="DH5">
        <v>0.1905</v>
      </c>
      <c r="DI5">
        <v>0</v>
      </c>
      <c r="DJ5">
        <v>0</v>
      </c>
      <c r="DK5">
        <v>0.71430000000000005</v>
      </c>
      <c r="DL5">
        <v>0.28570000000000001</v>
      </c>
    </row>
    <row r="6" spans="1:116" x14ac:dyDescent="0.25">
      <c r="A6" t="s">
        <v>147</v>
      </c>
      <c r="B6">
        <v>0.6875</v>
      </c>
      <c r="C6">
        <v>0.125</v>
      </c>
      <c r="D6">
        <v>0.1875</v>
      </c>
      <c r="E6">
        <v>0</v>
      </c>
      <c r="F6">
        <v>0</v>
      </c>
      <c r="G6">
        <v>0</v>
      </c>
      <c r="H6">
        <v>1</v>
      </c>
      <c r="I6">
        <v>0</v>
      </c>
      <c r="J6">
        <v>0</v>
      </c>
      <c r="K6">
        <v>0.21879999999999999</v>
      </c>
      <c r="L6">
        <v>0.46880000000000005</v>
      </c>
      <c r="M6">
        <v>0.3125</v>
      </c>
      <c r="N6">
        <v>0</v>
      </c>
      <c r="O6">
        <v>3.1200000000000002E-2</v>
      </c>
      <c r="P6">
        <v>0.46880000000000005</v>
      </c>
      <c r="Q6">
        <v>0.34380000000000005</v>
      </c>
      <c r="R6">
        <v>0.15620000000000001</v>
      </c>
      <c r="S6">
        <v>0</v>
      </c>
      <c r="T6">
        <v>0.15620000000000001</v>
      </c>
      <c r="U6">
        <v>0.625</v>
      </c>
      <c r="V6">
        <v>0.21879999999999999</v>
      </c>
      <c r="W6">
        <v>1</v>
      </c>
      <c r="X6">
        <v>0</v>
      </c>
      <c r="Y6">
        <v>0</v>
      </c>
      <c r="Z6">
        <v>0</v>
      </c>
      <c r="AA6">
        <v>1</v>
      </c>
      <c r="AB6">
        <v>0</v>
      </c>
      <c r="AC6">
        <v>0</v>
      </c>
      <c r="AD6">
        <v>0.53120000000000001</v>
      </c>
      <c r="AE6">
        <v>0.4375</v>
      </c>
      <c r="AF6">
        <v>3.1200000000000002E-2</v>
      </c>
      <c r="AG6">
        <v>0</v>
      </c>
      <c r="AH6">
        <v>0</v>
      </c>
      <c r="AI6">
        <v>0</v>
      </c>
      <c r="AJ6">
        <v>0</v>
      </c>
      <c r="AK6">
        <v>0</v>
      </c>
      <c r="AL6">
        <v>0</v>
      </c>
      <c r="AM6">
        <v>0.71879999999999999</v>
      </c>
      <c r="AN6">
        <v>9.3800000000000008E-2</v>
      </c>
      <c r="AO6">
        <v>0.15620000000000001</v>
      </c>
      <c r="AP6">
        <v>3.1200000000000002E-2</v>
      </c>
      <c r="AQ6">
        <v>0.75</v>
      </c>
      <c r="AR6">
        <v>0.25</v>
      </c>
      <c r="AS6">
        <v>0</v>
      </c>
      <c r="AT6">
        <v>1</v>
      </c>
      <c r="AU6">
        <v>0</v>
      </c>
      <c r="AV6">
        <v>0</v>
      </c>
      <c r="AW6">
        <v>0</v>
      </c>
      <c r="AX6">
        <v>0</v>
      </c>
      <c r="AY6">
        <v>0.71879999999999999</v>
      </c>
      <c r="AZ6">
        <v>0.28120000000000001</v>
      </c>
      <c r="BA6">
        <v>0</v>
      </c>
      <c r="BB6">
        <v>0</v>
      </c>
      <c r="BC6">
        <v>0.4375</v>
      </c>
      <c r="BD6">
        <v>0.46880000000000005</v>
      </c>
      <c r="BE6">
        <v>3.1200000000000002E-2</v>
      </c>
      <c r="BF6">
        <v>6.25E-2</v>
      </c>
      <c r="BG6">
        <v>0</v>
      </c>
      <c r="BH6">
        <v>0.21879999999999999</v>
      </c>
      <c r="BI6">
        <v>0.59379999999999999</v>
      </c>
      <c r="BJ6">
        <v>0.1875</v>
      </c>
      <c r="BK6">
        <v>0</v>
      </c>
      <c r="BL6">
        <v>0</v>
      </c>
      <c r="BM6">
        <v>0.96879999999999999</v>
      </c>
      <c r="BN6">
        <v>3.1200000000000002E-2</v>
      </c>
      <c r="BO6">
        <v>0</v>
      </c>
      <c r="BP6">
        <v>0.96879999999999999</v>
      </c>
      <c r="BQ6">
        <v>3.1200000000000002E-2</v>
      </c>
      <c r="BR6">
        <v>0</v>
      </c>
      <c r="BS6">
        <v>0.75</v>
      </c>
      <c r="BT6">
        <v>0.125</v>
      </c>
      <c r="BU6">
        <v>0</v>
      </c>
      <c r="BV6">
        <v>0.125</v>
      </c>
      <c r="BW6">
        <v>0</v>
      </c>
      <c r="BX6">
        <v>1</v>
      </c>
      <c r="BY6">
        <v>0</v>
      </c>
      <c r="BZ6">
        <v>0</v>
      </c>
      <c r="CA6">
        <v>0</v>
      </c>
      <c r="CB6">
        <v>0</v>
      </c>
      <c r="CC6">
        <v>1</v>
      </c>
      <c r="CD6">
        <v>0</v>
      </c>
      <c r="CE6">
        <v>0</v>
      </c>
      <c r="CF6">
        <v>0</v>
      </c>
      <c r="CG6">
        <v>0</v>
      </c>
      <c r="CH6">
        <v>1</v>
      </c>
      <c r="CI6">
        <v>0</v>
      </c>
      <c r="CJ6">
        <v>1</v>
      </c>
      <c r="CK6">
        <v>0</v>
      </c>
      <c r="CL6">
        <v>0</v>
      </c>
      <c r="CM6">
        <v>0</v>
      </c>
      <c r="CN6">
        <v>0</v>
      </c>
      <c r="CO6">
        <v>0</v>
      </c>
      <c r="CP6">
        <v>0.78120000000000001</v>
      </c>
      <c r="CQ6">
        <v>0.21879999999999999</v>
      </c>
      <c r="CR6">
        <v>0</v>
      </c>
      <c r="CS6">
        <v>0</v>
      </c>
      <c r="CT6">
        <v>0</v>
      </c>
      <c r="CU6">
        <v>0</v>
      </c>
      <c r="CV6">
        <v>1</v>
      </c>
      <c r="CW6">
        <v>0</v>
      </c>
      <c r="CX6">
        <v>0.65620000000000001</v>
      </c>
      <c r="CY6">
        <v>0.34380000000000005</v>
      </c>
      <c r="CZ6">
        <v>0</v>
      </c>
      <c r="DA6">
        <v>0</v>
      </c>
      <c r="DB6">
        <v>0.875</v>
      </c>
      <c r="DC6">
        <v>3.1200000000000002E-2</v>
      </c>
      <c r="DD6">
        <v>9.3800000000000008E-2</v>
      </c>
      <c r="DE6">
        <v>0.85709999999999997</v>
      </c>
      <c r="DF6">
        <v>9.5199999999999993E-2</v>
      </c>
      <c r="DG6">
        <v>4.7599999999999996E-2</v>
      </c>
      <c r="DH6">
        <v>0</v>
      </c>
      <c r="DI6">
        <v>0</v>
      </c>
      <c r="DJ6">
        <v>3.1200000000000002E-2</v>
      </c>
      <c r="DK6">
        <v>0.71879999999999999</v>
      </c>
      <c r="DL6">
        <v>0.25</v>
      </c>
    </row>
    <row r="7" spans="1:116" x14ac:dyDescent="0.25">
      <c r="A7" t="s">
        <v>149</v>
      </c>
      <c r="B7">
        <v>0.77269999999999994</v>
      </c>
      <c r="C7">
        <v>0</v>
      </c>
      <c r="D7">
        <v>0</v>
      </c>
      <c r="E7">
        <v>0.2273</v>
      </c>
      <c r="F7">
        <v>0</v>
      </c>
      <c r="G7">
        <v>0</v>
      </c>
      <c r="H7">
        <v>1</v>
      </c>
      <c r="I7">
        <v>0</v>
      </c>
      <c r="J7">
        <v>0</v>
      </c>
      <c r="K7">
        <v>0</v>
      </c>
      <c r="L7">
        <v>9.0899999999999995E-2</v>
      </c>
      <c r="M7">
        <v>0.90910000000000002</v>
      </c>
      <c r="N7">
        <v>0</v>
      </c>
      <c r="O7">
        <v>0</v>
      </c>
      <c r="P7">
        <v>0</v>
      </c>
      <c r="Q7">
        <v>0.36359999999999998</v>
      </c>
      <c r="R7">
        <v>0.63639999999999997</v>
      </c>
      <c r="S7">
        <v>0</v>
      </c>
      <c r="T7">
        <v>0</v>
      </c>
      <c r="U7">
        <v>4.5499999999999999E-2</v>
      </c>
      <c r="V7">
        <v>0.95450000000000002</v>
      </c>
      <c r="W7">
        <v>0</v>
      </c>
      <c r="X7">
        <v>0</v>
      </c>
      <c r="Y7">
        <v>1</v>
      </c>
      <c r="Z7">
        <v>0</v>
      </c>
      <c r="AA7">
        <v>0.72730000000000006</v>
      </c>
      <c r="AB7">
        <v>4.5499999999999999E-2</v>
      </c>
      <c r="AC7">
        <v>0.2273</v>
      </c>
      <c r="AD7">
        <v>0.13639999999999999</v>
      </c>
      <c r="AE7">
        <v>0.40909999999999996</v>
      </c>
      <c r="AF7">
        <v>0.45450000000000002</v>
      </c>
      <c r="AG7">
        <v>0</v>
      </c>
      <c r="AH7">
        <v>0</v>
      </c>
      <c r="AI7">
        <v>0</v>
      </c>
      <c r="AJ7">
        <v>0</v>
      </c>
      <c r="AK7">
        <v>0</v>
      </c>
      <c r="AL7">
        <v>0</v>
      </c>
      <c r="AM7">
        <v>0.95450000000000002</v>
      </c>
      <c r="AN7">
        <v>0</v>
      </c>
      <c r="AO7">
        <v>4.5499999999999999E-2</v>
      </c>
      <c r="AP7">
        <v>0</v>
      </c>
      <c r="AQ7">
        <v>0</v>
      </c>
      <c r="AR7">
        <v>0.95450000000000002</v>
      </c>
      <c r="AS7">
        <v>4.5499999999999999E-2</v>
      </c>
      <c r="AT7">
        <v>1</v>
      </c>
      <c r="AU7">
        <v>0</v>
      </c>
      <c r="AV7">
        <v>0</v>
      </c>
      <c r="AW7">
        <v>0</v>
      </c>
      <c r="AX7">
        <v>0</v>
      </c>
      <c r="AY7">
        <v>1</v>
      </c>
      <c r="AZ7">
        <v>0</v>
      </c>
      <c r="BA7">
        <v>0</v>
      </c>
      <c r="BB7">
        <v>0</v>
      </c>
      <c r="BC7">
        <v>0.40909999999999996</v>
      </c>
      <c r="BD7">
        <v>0.45450000000000002</v>
      </c>
      <c r="BE7">
        <v>0</v>
      </c>
      <c r="BF7">
        <v>0</v>
      </c>
      <c r="BG7">
        <v>0.13639999999999999</v>
      </c>
      <c r="BH7">
        <v>0</v>
      </c>
      <c r="BI7">
        <v>0.81819999999999993</v>
      </c>
      <c r="BJ7">
        <v>0.18179999999999999</v>
      </c>
      <c r="BK7">
        <v>0</v>
      </c>
      <c r="BL7">
        <v>0</v>
      </c>
      <c r="BM7">
        <v>9.0899999999999995E-2</v>
      </c>
      <c r="BN7">
        <v>0.90910000000000002</v>
      </c>
      <c r="BO7">
        <v>0</v>
      </c>
      <c r="BP7">
        <v>0.95450000000000002</v>
      </c>
      <c r="BQ7">
        <v>4.5499999999999999E-2</v>
      </c>
      <c r="BR7">
        <v>0</v>
      </c>
      <c r="BS7">
        <v>0</v>
      </c>
      <c r="BT7">
        <v>0</v>
      </c>
      <c r="BU7">
        <v>9.0899999999999995E-2</v>
      </c>
      <c r="BV7">
        <v>0.68180000000000007</v>
      </c>
      <c r="BW7">
        <v>0.2273</v>
      </c>
      <c r="BX7">
        <v>1</v>
      </c>
      <c r="BY7">
        <v>0</v>
      </c>
      <c r="BZ7">
        <v>0</v>
      </c>
      <c r="CA7">
        <v>0</v>
      </c>
      <c r="CB7">
        <v>0</v>
      </c>
      <c r="CC7">
        <v>1</v>
      </c>
      <c r="CD7">
        <v>0</v>
      </c>
      <c r="CE7">
        <v>0</v>
      </c>
      <c r="CF7">
        <v>0</v>
      </c>
      <c r="CG7">
        <v>0</v>
      </c>
      <c r="CH7">
        <v>1</v>
      </c>
      <c r="CI7">
        <v>0</v>
      </c>
      <c r="CJ7">
        <v>1</v>
      </c>
      <c r="CK7">
        <v>0</v>
      </c>
      <c r="CL7">
        <v>0</v>
      </c>
      <c r="CM7">
        <v>0</v>
      </c>
      <c r="CN7">
        <v>0</v>
      </c>
      <c r="CO7">
        <v>0</v>
      </c>
      <c r="CP7">
        <v>0.59089999999999998</v>
      </c>
      <c r="CQ7">
        <v>0.40909999999999996</v>
      </c>
      <c r="CR7">
        <v>0</v>
      </c>
      <c r="CS7">
        <v>0</v>
      </c>
      <c r="CT7">
        <v>0</v>
      </c>
      <c r="CU7">
        <v>0</v>
      </c>
      <c r="CV7">
        <v>0</v>
      </c>
      <c r="CW7">
        <v>1</v>
      </c>
      <c r="CX7">
        <v>1</v>
      </c>
      <c r="CY7">
        <v>0</v>
      </c>
      <c r="CZ7">
        <v>0</v>
      </c>
      <c r="DA7">
        <v>0</v>
      </c>
      <c r="DB7">
        <v>0.2273</v>
      </c>
      <c r="DC7">
        <v>9.0899999999999995E-2</v>
      </c>
      <c r="DD7">
        <v>0.68180000000000007</v>
      </c>
      <c r="DE7">
        <v>0.38890000000000002</v>
      </c>
      <c r="DF7">
        <v>0.22219999999999998</v>
      </c>
      <c r="DG7">
        <v>0.38890000000000002</v>
      </c>
      <c r="DH7">
        <v>0</v>
      </c>
      <c r="DI7">
        <v>0</v>
      </c>
      <c r="DJ7">
        <v>4.5499999999999999E-2</v>
      </c>
      <c r="DK7">
        <v>0.95450000000000002</v>
      </c>
      <c r="DL7">
        <v>0</v>
      </c>
    </row>
    <row r="8" spans="1:116" x14ac:dyDescent="0.25">
      <c r="A8" t="s">
        <v>151</v>
      </c>
      <c r="B8">
        <v>0.5</v>
      </c>
      <c r="C8">
        <v>0.39289999999999997</v>
      </c>
      <c r="D8">
        <v>7.1399999999999991E-2</v>
      </c>
      <c r="E8">
        <v>3.5699999999999996E-2</v>
      </c>
      <c r="F8">
        <v>0</v>
      </c>
      <c r="G8">
        <v>1</v>
      </c>
      <c r="H8">
        <v>0</v>
      </c>
      <c r="I8">
        <v>0</v>
      </c>
      <c r="J8">
        <v>0</v>
      </c>
      <c r="K8">
        <v>3.5699999999999996E-2</v>
      </c>
      <c r="L8">
        <v>0.53569999999999995</v>
      </c>
      <c r="M8">
        <v>0.42859999999999998</v>
      </c>
      <c r="N8">
        <v>0</v>
      </c>
      <c r="O8">
        <v>0</v>
      </c>
      <c r="P8">
        <v>0.53569999999999995</v>
      </c>
      <c r="Q8">
        <v>0.39289999999999997</v>
      </c>
      <c r="R8">
        <v>7.1399999999999991E-2</v>
      </c>
      <c r="S8">
        <v>0</v>
      </c>
      <c r="T8">
        <v>0.10710000000000001</v>
      </c>
      <c r="U8">
        <v>0.67859999999999998</v>
      </c>
      <c r="V8">
        <v>0.21429999999999999</v>
      </c>
      <c r="W8">
        <v>1</v>
      </c>
      <c r="X8">
        <v>0</v>
      </c>
      <c r="Y8">
        <v>0</v>
      </c>
      <c r="Z8">
        <v>0</v>
      </c>
      <c r="AA8">
        <v>0.96430000000000005</v>
      </c>
      <c r="AB8">
        <v>3.5699999999999996E-2</v>
      </c>
      <c r="AC8">
        <v>0</v>
      </c>
      <c r="AD8">
        <v>0.42859999999999998</v>
      </c>
      <c r="AE8">
        <v>0.39289999999999997</v>
      </c>
      <c r="AF8">
        <v>0.17859999999999998</v>
      </c>
      <c r="AG8">
        <v>0</v>
      </c>
      <c r="AH8">
        <v>0</v>
      </c>
      <c r="AI8">
        <v>0</v>
      </c>
      <c r="AJ8">
        <v>0</v>
      </c>
      <c r="AK8">
        <v>0</v>
      </c>
      <c r="AL8">
        <v>0</v>
      </c>
      <c r="AM8">
        <v>1</v>
      </c>
      <c r="AN8">
        <v>0</v>
      </c>
      <c r="AO8">
        <v>0</v>
      </c>
      <c r="AP8">
        <v>0</v>
      </c>
      <c r="AQ8">
        <v>1</v>
      </c>
      <c r="AR8">
        <v>0</v>
      </c>
      <c r="AS8">
        <v>0</v>
      </c>
      <c r="AT8">
        <v>1</v>
      </c>
      <c r="AU8">
        <v>0</v>
      </c>
      <c r="AV8">
        <v>0</v>
      </c>
      <c r="AW8">
        <v>0</v>
      </c>
      <c r="AX8">
        <v>0</v>
      </c>
      <c r="AY8">
        <v>0.60709999999999997</v>
      </c>
      <c r="AZ8">
        <v>0.39289999999999997</v>
      </c>
      <c r="BA8">
        <v>0</v>
      </c>
      <c r="BB8">
        <v>0</v>
      </c>
      <c r="BC8">
        <v>3.5699999999999996E-2</v>
      </c>
      <c r="BD8">
        <v>0.96430000000000005</v>
      </c>
      <c r="BE8">
        <v>0</v>
      </c>
      <c r="BF8">
        <v>0</v>
      </c>
      <c r="BG8">
        <v>0</v>
      </c>
      <c r="BH8">
        <v>0.42859999999999998</v>
      </c>
      <c r="BI8">
        <v>0.57140000000000002</v>
      </c>
      <c r="BJ8">
        <v>0</v>
      </c>
      <c r="BK8">
        <v>0</v>
      </c>
      <c r="BL8">
        <v>0</v>
      </c>
      <c r="BM8">
        <v>0.64290000000000003</v>
      </c>
      <c r="BN8">
        <v>0.25</v>
      </c>
      <c r="BO8">
        <v>0.10710000000000001</v>
      </c>
      <c r="BP8">
        <v>0.89290000000000003</v>
      </c>
      <c r="BQ8">
        <v>0.10710000000000001</v>
      </c>
      <c r="BR8">
        <v>0</v>
      </c>
      <c r="BS8">
        <v>1</v>
      </c>
      <c r="BT8">
        <v>0</v>
      </c>
      <c r="BU8">
        <v>0</v>
      </c>
      <c r="BV8">
        <v>0</v>
      </c>
      <c r="BW8">
        <v>0</v>
      </c>
      <c r="BX8">
        <v>1</v>
      </c>
      <c r="BY8">
        <v>0</v>
      </c>
      <c r="BZ8">
        <v>0</v>
      </c>
      <c r="CA8">
        <v>0</v>
      </c>
      <c r="CB8">
        <v>0</v>
      </c>
      <c r="CC8">
        <v>1</v>
      </c>
      <c r="CD8">
        <v>0</v>
      </c>
      <c r="CE8">
        <v>0</v>
      </c>
      <c r="CF8">
        <v>0</v>
      </c>
      <c r="CG8">
        <v>0</v>
      </c>
      <c r="CH8">
        <v>1</v>
      </c>
      <c r="CI8">
        <v>0</v>
      </c>
      <c r="CJ8">
        <v>1</v>
      </c>
      <c r="CK8">
        <v>0</v>
      </c>
      <c r="CL8">
        <v>0</v>
      </c>
      <c r="CM8">
        <v>0</v>
      </c>
      <c r="CN8">
        <v>0</v>
      </c>
      <c r="CO8">
        <v>3.5699999999999996E-2</v>
      </c>
      <c r="CP8">
        <v>0.78569999999999995</v>
      </c>
      <c r="CQ8">
        <v>0.17859999999999998</v>
      </c>
      <c r="CR8">
        <v>0</v>
      </c>
      <c r="CS8">
        <v>0</v>
      </c>
      <c r="CT8">
        <v>0</v>
      </c>
      <c r="CU8">
        <v>0</v>
      </c>
      <c r="CV8">
        <v>0</v>
      </c>
      <c r="CW8">
        <v>1</v>
      </c>
      <c r="CX8">
        <v>0.82140000000000002</v>
      </c>
      <c r="CY8">
        <v>0.17859999999999998</v>
      </c>
      <c r="CZ8">
        <v>0</v>
      </c>
      <c r="DA8">
        <v>0</v>
      </c>
      <c r="DB8">
        <v>0.46429999999999999</v>
      </c>
      <c r="DC8">
        <v>0.5</v>
      </c>
      <c r="DD8">
        <v>3.5699999999999996E-2</v>
      </c>
      <c r="DE8">
        <v>4.7599999999999996E-2</v>
      </c>
      <c r="DF8">
        <v>0.57140000000000002</v>
      </c>
      <c r="DG8">
        <v>0.38100000000000001</v>
      </c>
      <c r="DH8">
        <v>0</v>
      </c>
      <c r="DI8">
        <v>0</v>
      </c>
      <c r="DJ8">
        <v>7.1399999999999991E-2</v>
      </c>
      <c r="DK8">
        <v>0.42859999999999998</v>
      </c>
      <c r="DL8">
        <v>0.5</v>
      </c>
    </row>
    <row r="9" spans="1:116" x14ac:dyDescent="0.25">
      <c r="A9" t="s">
        <v>153</v>
      </c>
      <c r="B9">
        <v>1</v>
      </c>
      <c r="C9">
        <v>0</v>
      </c>
      <c r="D9">
        <v>0</v>
      </c>
      <c r="E9">
        <v>0</v>
      </c>
      <c r="F9">
        <v>0</v>
      </c>
      <c r="G9">
        <v>0</v>
      </c>
      <c r="H9">
        <v>1</v>
      </c>
      <c r="I9">
        <v>0</v>
      </c>
      <c r="J9">
        <v>0</v>
      </c>
      <c r="K9">
        <v>0.5</v>
      </c>
      <c r="L9">
        <v>0.28570000000000001</v>
      </c>
      <c r="M9">
        <v>0.21429999999999999</v>
      </c>
      <c r="N9">
        <v>0</v>
      </c>
      <c r="O9">
        <v>0</v>
      </c>
      <c r="P9">
        <v>0.57140000000000002</v>
      </c>
      <c r="Q9">
        <v>0.21429999999999999</v>
      </c>
      <c r="R9">
        <v>0.21429999999999999</v>
      </c>
      <c r="S9">
        <v>0</v>
      </c>
      <c r="T9">
        <v>0.28570000000000001</v>
      </c>
      <c r="U9">
        <v>0.42859999999999998</v>
      </c>
      <c r="V9">
        <v>0.28570000000000001</v>
      </c>
      <c r="W9">
        <v>1</v>
      </c>
      <c r="X9">
        <v>0</v>
      </c>
      <c r="Y9">
        <v>0</v>
      </c>
      <c r="Z9">
        <v>0</v>
      </c>
      <c r="AA9">
        <v>1</v>
      </c>
      <c r="AB9">
        <v>0</v>
      </c>
      <c r="AC9">
        <v>0</v>
      </c>
      <c r="AD9">
        <v>0.71430000000000005</v>
      </c>
      <c r="AE9">
        <v>0.28570000000000001</v>
      </c>
      <c r="AF9">
        <v>0</v>
      </c>
      <c r="AG9">
        <v>0</v>
      </c>
      <c r="AH9">
        <v>0</v>
      </c>
      <c r="AI9">
        <v>0</v>
      </c>
      <c r="AJ9">
        <v>0</v>
      </c>
      <c r="AK9">
        <v>0</v>
      </c>
      <c r="AL9">
        <v>0</v>
      </c>
      <c r="AM9">
        <v>0.1429</v>
      </c>
      <c r="AN9">
        <v>0.28570000000000001</v>
      </c>
      <c r="AO9">
        <v>0.57140000000000002</v>
      </c>
      <c r="AP9">
        <v>0</v>
      </c>
      <c r="AQ9">
        <v>0.92859999999999998</v>
      </c>
      <c r="AR9">
        <v>7.1399999999999991E-2</v>
      </c>
      <c r="AS9">
        <v>0</v>
      </c>
      <c r="AT9">
        <v>1</v>
      </c>
      <c r="AU9">
        <v>0</v>
      </c>
      <c r="AV9">
        <v>0</v>
      </c>
      <c r="AW9">
        <v>0</v>
      </c>
      <c r="AX9">
        <v>0</v>
      </c>
      <c r="AY9">
        <v>0.71430000000000005</v>
      </c>
      <c r="AZ9">
        <v>0.28570000000000001</v>
      </c>
      <c r="BA9">
        <v>0</v>
      </c>
      <c r="BB9">
        <v>0</v>
      </c>
      <c r="BC9">
        <v>0.21429999999999999</v>
      </c>
      <c r="BD9">
        <v>0.35710000000000003</v>
      </c>
      <c r="BE9">
        <v>0.21429999999999999</v>
      </c>
      <c r="BF9">
        <v>0.21429999999999999</v>
      </c>
      <c r="BG9">
        <v>0</v>
      </c>
      <c r="BH9">
        <v>1</v>
      </c>
      <c r="BI9">
        <v>0</v>
      </c>
      <c r="BJ9">
        <v>0</v>
      </c>
      <c r="BK9">
        <v>0</v>
      </c>
      <c r="BL9">
        <v>0</v>
      </c>
      <c r="BM9">
        <v>1</v>
      </c>
      <c r="BN9">
        <v>0</v>
      </c>
      <c r="BO9">
        <v>0</v>
      </c>
      <c r="BP9">
        <v>1</v>
      </c>
      <c r="BQ9">
        <v>0</v>
      </c>
      <c r="BR9">
        <v>0</v>
      </c>
      <c r="BS9">
        <v>1</v>
      </c>
      <c r="BT9">
        <v>0</v>
      </c>
      <c r="BU9">
        <v>0</v>
      </c>
      <c r="BV9">
        <v>0</v>
      </c>
      <c r="BW9">
        <v>0</v>
      </c>
      <c r="BX9">
        <v>1</v>
      </c>
      <c r="BY9">
        <v>0</v>
      </c>
      <c r="BZ9">
        <v>0</v>
      </c>
      <c r="CA9">
        <v>0</v>
      </c>
      <c r="CB9">
        <v>0</v>
      </c>
      <c r="CC9">
        <v>1</v>
      </c>
      <c r="CD9">
        <v>0</v>
      </c>
      <c r="CE9">
        <v>0</v>
      </c>
      <c r="CF9">
        <v>0</v>
      </c>
      <c r="CG9">
        <v>0</v>
      </c>
      <c r="CH9">
        <v>1</v>
      </c>
      <c r="CI9">
        <v>0</v>
      </c>
      <c r="CJ9">
        <v>0</v>
      </c>
      <c r="CK9">
        <v>1</v>
      </c>
      <c r="CL9">
        <v>0</v>
      </c>
      <c r="CM9">
        <v>0</v>
      </c>
      <c r="CN9">
        <v>0</v>
      </c>
      <c r="CO9">
        <v>0</v>
      </c>
      <c r="CP9">
        <v>0.5</v>
      </c>
      <c r="CQ9">
        <v>0.5</v>
      </c>
      <c r="CR9">
        <v>0</v>
      </c>
      <c r="CS9">
        <v>0</v>
      </c>
      <c r="CT9">
        <v>0</v>
      </c>
      <c r="CU9">
        <v>0</v>
      </c>
      <c r="CV9">
        <v>1</v>
      </c>
      <c r="CW9">
        <v>0</v>
      </c>
      <c r="CX9">
        <v>0.42859999999999998</v>
      </c>
      <c r="CY9">
        <v>0.42859999999999998</v>
      </c>
      <c r="CZ9">
        <v>0.1429</v>
      </c>
      <c r="DA9">
        <v>0</v>
      </c>
      <c r="DB9">
        <v>0.91670000000000007</v>
      </c>
      <c r="DC9">
        <v>8.3299999999999999E-2</v>
      </c>
      <c r="DD9">
        <v>0</v>
      </c>
      <c r="DE9">
        <v>0</v>
      </c>
      <c r="DF9">
        <v>0.66670000000000007</v>
      </c>
      <c r="DG9">
        <v>0.33329999999999999</v>
      </c>
      <c r="DH9">
        <v>0</v>
      </c>
      <c r="DI9">
        <v>0</v>
      </c>
      <c r="DJ9">
        <v>0</v>
      </c>
      <c r="DK9">
        <v>0</v>
      </c>
      <c r="DL9">
        <v>1</v>
      </c>
    </row>
    <row r="10" spans="1:116" x14ac:dyDescent="0.25">
      <c r="A10" t="s">
        <v>155</v>
      </c>
      <c r="B10">
        <v>0.5</v>
      </c>
      <c r="C10">
        <v>0.5</v>
      </c>
      <c r="D10">
        <v>0</v>
      </c>
      <c r="E10">
        <v>0</v>
      </c>
      <c r="F10">
        <v>1</v>
      </c>
      <c r="G10">
        <v>0</v>
      </c>
      <c r="H10">
        <v>0</v>
      </c>
      <c r="I10">
        <v>0</v>
      </c>
      <c r="J10">
        <v>0</v>
      </c>
      <c r="K10">
        <v>6.25E-2</v>
      </c>
      <c r="L10">
        <v>0.5625</v>
      </c>
      <c r="M10">
        <v>0.375</v>
      </c>
      <c r="N10">
        <v>0</v>
      </c>
      <c r="O10">
        <v>0</v>
      </c>
      <c r="P10">
        <v>0.375</v>
      </c>
      <c r="Q10">
        <v>0.5625</v>
      </c>
      <c r="R10">
        <v>6.25E-2</v>
      </c>
      <c r="S10">
        <v>0</v>
      </c>
      <c r="T10">
        <v>0.125</v>
      </c>
      <c r="U10">
        <v>0.8125</v>
      </c>
      <c r="V10">
        <v>6.25E-2</v>
      </c>
      <c r="W10">
        <v>1</v>
      </c>
      <c r="X10">
        <v>0</v>
      </c>
      <c r="Y10">
        <v>0</v>
      </c>
      <c r="Z10">
        <v>0</v>
      </c>
      <c r="AA10">
        <v>1</v>
      </c>
      <c r="AB10">
        <v>0</v>
      </c>
      <c r="AC10">
        <v>0</v>
      </c>
      <c r="AD10">
        <v>0.6875</v>
      </c>
      <c r="AE10">
        <v>0.3125</v>
      </c>
      <c r="AF10">
        <v>0</v>
      </c>
      <c r="AG10">
        <v>0</v>
      </c>
      <c r="AH10">
        <v>0</v>
      </c>
      <c r="AI10">
        <v>0</v>
      </c>
      <c r="AJ10">
        <v>0</v>
      </c>
      <c r="AK10">
        <v>0</v>
      </c>
      <c r="AL10">
        <v>0</v>
      </c>
      <c r="AM10">
        <v>1</v>
      </c>
      <c r="AN10">
        <v>0</v>
      </c>
      <c r="AO10">
        <v>0</v>
      </c>
      <c r="AP10">
        <v>0</v>
      </c>
      <c r="AQ10">
        <v>1</v>
      </c>
      <c r="AR10">
        <v>0</v>
      </c>
      <c r="AS10">
        <v>0</v>
      </c>
      <c r="AT10">
        <v>1</v>
      </c>
      <c r="AU10">
        <v>0</v>
      </c>
      <c r="AV10">
        <v>0</v>
      </c>
      <c r="AW10">
        <v>0</v>
      </c>
      <c r="AX10">
        <v>0</v>
      </c>
      <c r="AY10">
        <v>0.3125</v>
      </c>
      <c r="AZ10">
        <v>0.6875</v>
      </c>
      <c r="BA10">
        <v>0</v>
      </c>
      <c r="BB10">
        <v>0</v>
      </c>
      <c r="BC10">
        <v>0.125</v>
      </c>
      <c r="BD10">
        <v>0.8125</v>
      </c>
      <c r="BE10">
        <v>6.25E-2</v>
      </c>
      <c r="BF10">
        <v>0</v>
      </c>
      <c r="BG10">
        <v>0</v>
      </c>
      <c r="BH10">
        <v>0.4375</v>
      </c>
      <c r="BI10">
        <v>0.5625</v>
      </c>
      <c r="BJ10">
        <v>0</v>
      </c>
      <c r="BK10">
        <v>0</v>
      </c>
      <c r="BL10">
        <v>0</v>
      </c>
      <c r="BM10">
        <v>0.875</v>
      </c>
      <c r="BN10">
        <v>0.125</v>
      </c>
      <c r="BO10">
        <v>0</v>
      </c>
      <c r="BP10">
        <v>0.875</v>
      </c>
      <c r="BQ10">
        <v>0.125</v>
      </c>
      <c r="BR10">
        <v>0</v>
      </c>
      <c r="BS10">
        <v>1</v>
      </c>
      <c r="BT10">
        <v>0</v>
      </c>
      <c r="BU10">
        <v>0</v>
      </c>
      <c r="BV10">
        <v>0</v>
      </c>
      <c r="BW10">
        <v>0</v>
      </c>
      <c r="BX10">
        <v>1</v>
      </c>
      <c r="BY10">
        <v>0</v>
      </c>
      <c r="BZ10">
        <v>0</v>
      </c>
      <c r="CA10">
        <v>0</v>
      </c>
      <c r="CB10">
        <v>0</v>
      </c>
      <c r="CC10">
        <v>1</v>
      </c>
      <c r="CD10">
        <v>0</v>
      </c>
      <c r="CE10">
        <v>0</v>
      </c>
      <c r="CF10">
        <v>0</v>
      </c>
      <c r="CG10">
        <v>0</v>
      </c>
      <c r="CH10">
        <v>1</v>
      </c>
      <c r="CI10">
        <v>0</v>
      </c>
      <c r="CJ10">
        <v>1</v>
      </c>
      <c r="CK10">
        <v>0</v>
      </c>
      <c r="CL10">
        <v>0</v>
      </c>
      <c r="CM10">
        <v>0</v>
      </c>
      <c r="CN10">
        <v>0</v>
      </c>
      <c r="CO10">
        <v>0</v>
      </c>
      <c r="CP10">
        <v>0.75</v>
      </c>
      <c r="CQ10">
        <v>0.25</v>
      </c>
      <c r="CR10">
        <v>0</v>
      </c>
      <c r="CS10">
        <v>0</v>
      </c>
      <c r="CT10">
        <v>0</v>
      </c>
      <c r="CU10">
        <v>0</v>
      </c>
      <c r="CV10">
        <v>0</v>
      </c>
      <c r="CW10">
        <v>1</v>
      </c>
      <c r="CX10">
        <v>0.875</v>
      </c>
      <c r="CY10">
        <v>0.125</v>
      </c>
      <c r="CZ10">
        <v>0</v>
      </c>
      <c r="DA10">
        <v>0</v>
      </c>
      <c r="DB10">
        <v>0.75</v>
      </c>
      <c r="DC10">
        <v>0.25</v>
      </c>
      <c r="DD10">
        <v>0</v>
      </c>
      <c r="DE10">
        <v>0.33329999999999999</v>
      </c>
      <c r="DF10">
        <v>0.66670000000000007</v>
      </c>
      <c r="DG10">
        <v>0</v>
      </c>
      <c r="DH10">
        <v>0</v>
      </c>
      <c r="DI10">
        <v>0</v>
      </c>
      <c r="DJ10">
        <v>0.125</v>
      </c>
      <c r="DK10">
        <v>0.5625</v>
      </c>
      <c r="DL10">
        <v>0.3125</v>
      </c>
    </row>
    <row r="11" spans="1:116" x14ac:dyDescent="0.25">
      <c r="A11" t="s">
        <v>157</v>
      </c>
      <c r="B11">
        <v>0.53849999999999998</v>
      </c>
      <c r="C11">
        <v>0.46149999999999997</v>
      </c>
      <c r="D11">
        <v>0</v>
      </c>
      <c r="E11">
        <v>0</v>
      </c>
      <c r="F11">
        <v>0</v>
      </c>
      <c r="G11">
        <v>0</v>
      </c>
      <c r="H11">
        <v>1</v>
      </c>
      <c r="I11">
        <v>0</v>
      </c>
      <c r="J11">
        <v>0</v>
      </c>
      <c r="K11">
        <v>0.30769999999999997</v>
      </c>
      <c r="L11">
        <v>0.3846</v>
      </c>
      <c r="M11">
        <v>0.30769999999999997</v>
      </c>
      <c r="N11">
        <v>0</v>
      </c>
      <c r="O11">
        <v>0</v>
      </c>
      <c r="P11">
        <v>0.3846</v>
      </c>
      <c r="Q11">
        <v>0.15380000000000002</v>
      </c>
      <c r="R11">
        <v>0.46149999999999997</v>
      </c>
      <c r="S11">
        <v>0</v>
      </c>
      <c r="T11">
        <v>0</v>
      </c>
      <c r="U11">
        <v>0.3846</v>
      </c>
      <c r="V11">
        <v>0.61539999999999995</v>
      </c>
      <c r="W11">
        <v>1</v>
      </c>
      <c r="X11">
        <v>0</v>
      </c>
      <c r="Y11">
        <v>0</v>
      </c>
      <c r="Z11">
        <v>0</v>
      </c>
      <c r="AA11">
        <v>1</v>
      </c>
      <c r="AB11">
        <v>0</v>
      </c>
      <c r="AC11">
        <v>0</v>
      </c>
      <c r="AD11">
        <v>0.69230000000000003</v>
      </c>
      <c r="AE11">
        <v>0.30769999999999997</v>
      </c>
      <c r="AF11">
        <v>0</v>
      </c>
      <c r="AG11">
        <v>0</v>
      </c>
      <c r="AH11">
        <v>0</v>
      </c>
      <c r="AI11">
        <v>0</v>
      </c>
      <c r="AJ11">
        <v>0</v>
      </c>
      <c r="AK11">
        <v>0</v>
      </c>
      <c r="AL11">
        <v>0</v>
      </c>
      <c r="AM11">
        <v>0</v>
      </c>
      <c r="AN11">
        <v>0.46149999999999997</v>
      </c>
      <c r="AO11">
        <v>0.53849999999999998</v>
      </c>
      <c r="AP11">
        <v>0</v>
      </c>
      <c r="AQ11">
        <v>0.92310000000000003</v>
      </c>
      <c r="AR11">
        <v>7.690000000000001E-2</v>
      </c>
      <c r="AS11">
        <v>0</v>
      </c>
      <c r="AT11">
        <v>1</v>
      </c>
      <c r="AU11">
        <v>0</v>
      </c>
      <c r="AV11">
        <v>0</v>
      </c>
      <c r="AW11">
        <v>0</v>
      </c>
      <c r="AX11">
        <v>0</v>
      </c>
      <c r="AY11">
        <v>0.30769999999999997</v>
      </c>
      <c r="AZ11">
        <v>0.53849999999999998</v>
      </c>
      <c r="BA11">
        <v>0.15380000000000002</v>
      </c>
      <c r="BB11">
        <v>0</v>
      </c>
      <c r="BC11">
        <v>0.30769999999999997</v>
      </c>
      <c r="BD11">
        <v>0.30769999999999997</v>
      </c>
      <c r="BE11">
        <v>0.3846</v>
      </c>
      <c r="BF11">
        <v>0</v>
      </c>
      <c r="BG11">
        <v>0</v>
      </c>
      <c r="BH11">
        <v>1</v>
      </c>
      <c r="BI11">
        <v>0</v>
      </c>
      <c r="BJ11">
        <v>0</v>
      </c>
      <c r="BK11">
        <v>0</v>
      </c>
      <c r="BL11">
        <v>0</v>
      </c>
      <c r="BM11">
        <v>0.30769999999999997</v>
      </c>
      <c r="BN11">
        <v>0.69230000000000003</v>
      </c>
      <c r="BO11">
        <v>0</v>
      </c>
      <c r="BP11">
        <v>1</v>
      </c>
      <c r="BQ11">
        <v>0</v>
      </c>
      <c r="BR11">
        <v>0</v>
      </c>
      <c r="BS11">
        <v>1</v>
      </c>
      <c r="BT11">
        <v>0</v>
      </c>
      <c r="BU11">
        <v>0</v>
      </c>
      <c r="BV11">
        <v>0</v>
      </c>
      <c r="BW11">
        <v>0</v>
      </c>
      <c r="BX11">
        <v>1</v>
      </c>
      <c r="BY11">
        <v>0</v>
      </c>
      <c r="BZ11">
        <v>0</v>
      </c>
      <c r="CA11">
        <v>0</v>
      </c>
      <c r="CB11">
        <v>0</v>
      </c>
      <c r="CC11">
        <v>1</v>
      </c>
      <c r="CD11">
        <v>0</v>
      </c>
      <c r="CE11">
        <v>0</v>
      </c>
      <c r="CF11">
        <v>0</v>
      </c>
      <c r="CG11">
        <v>0</v>
      </c>
      <c r="CH11">
        <v>1</v>
      </c>
      <c r="CI11">
        <v>0</v>
      </c>
      <c r="CJ11">
        <v>0</v>
      </c>
      <c r="CK11">
        <v>1</v>
      </c>
      <c r="CL11">
        <v>0</v>
      </c>
      <c r="CM11">
        <v>0</v>
      </c>
      <c r="CN11">
        <v>0</v>
      </c>
      <c r="CO11">
        <v>0</v>
      </c>
      <c r="CP11">
        <v>0.61539999999999995</v>
      </c>
      <c r="CQ11">
        <v>0.3846</v>
      </c>
      <c r="CR11">
        <v>0</v>
      </c>
      <c r="CS11">
        <v>0</v>
      </c>
      <c r="CT11">
        <v>1</v>
      </c>
      <c r="CU11">
        <v>0</v>
      </c>
      <c r="CV11">
        <v>0</v>
      </c>
      <c r="CW11">
        <v>0</v>
      </c>
      <c r="CX11">
        <v>0.46149999999999997</v>
      </c>
      <c r="CY11">
        <v>0.46149999999999997</v>
      </c>
      <c r="CZ11">
        <v>7.690000000000001E-2</v>
      </c>
      <c r="DA11">
        <v>0</v>
      </c>
      <c r="DB11">
        <v>1</v>
      </c>
      <c r="DC11">
        <v>0</v>
      </c>
      <c r="DD11">
        <v>0</v>
      </c>
      <c r="DE11">
        <v>0</v>
      </c>
      <c r="DF11">
        <v>0.5</v>
      </c>
      <c r="DG11">
        <v>0.5</v>
      </c>
      <c r="DH11">
        <v>0</v>
      </c>
      <c r="DI11">
        <v>0</v>
      </c>
      <c r="DJ11">
        <v>0</v>
      </c>
      <c r="DK11">
        <v>7.690000000000001E-2</v>
      </c>
      <c r="DL11">
        <v>0.92310000000000003</v>
      </c>
    </row>
    <row r="12" spans="1:116" x14ac:dyDescent="0.25">
      <c r="A12" t="s">
        <v>159</v>
      </c>
      <c r="B12">
        <v>0.35710000000000003</v>
      </c>
      <c r="C12">
        <v>0.64290000000000003</v>
      </c>
      <c r="D12">
        <v>0</v>
      </c>
      <c r="E12">
        <v>0</v>
      </c>
      <c r="F12">
        <v>1</v>
      </c>
      <c r="G12">
        <v>0</v>
      </c>
      <c r="H12">
        <v>0</v>
      </c>
      <c r="I12">
        <v>0</v>
      </c>
      <c r="J12">
        <v>0</v>
      </c>
      <c r="K12">
        <v>0.21429999999999999</v>
      </c>
      <c r="L12">
        <v>0.5</v>
      </c>
      <c r="M12">
        <v>0.28570000000000001</v>
      </c>
      <c r="N12">
        <v>0</v>
      </c>
      <c r="O12">
        <v>0</v>
      </c>
      <c r="P12">
        <v>7.1399999999999991E-2</v>
      </c>
      <c r="Q12">
        <v>0.35710000000000003</v>
      </c>
      <c r="R12">
        <v>0.57140000000000002</v>
      </c>
      <c r="S12">
        <v>0</v>
      </c>
      <c r="T12">
        <v>0</v>
      </c>
      <c r="U12">
        <v>0.85709999999999997</v>
      </c>
      <c r="V12">
        <v>0.1429</v>
      </c>
      <c r="W12">
        <v>0</v>
      </c>
      <c r="X12">
        <v>1</v>
      </c>
      <c r="Y12">
        <v>0</v>
      </c>
      <c r="Z12">
        <v>0</v>
      </c>
      <c r="AA12">
        <v>1</v>
      </c>
      <c r="AB12">
        <v>0</v>
      </c>
      <c r="AC12">
        <v>0</v>
      </c>
      <c r="AD12">
        <v>7.1399999999999991E-2</v>
      </c>
      <c r="AE12">
        <v>0.57140000000000002</v>
      </c>
      <c r="AF12">
        <v>0.1429</v>
      </c>
      <c r="AG12">
        <v>0.21429999999999999</v>
      </c>
      <c r="AH12">
        <v>0</v>
      </c>
      <c r="AI12">
        <v>0</v>
      </c>
      <c r="AJ12">
        <v>0</v>
      </c>
      <c r="AK12">
        <v>0</v>
      </c>
      <c r="AL12">
        <v>0</v>
      </c>
      <c r="AM12">
        <v>0.64290000000000003</v>
      </c>
      <c r="AN12">
        <v>0</v>
      </c>
      <c r="AO12">
        <v>0.35710000000000003</v>
      </c>
      <c r="AP12">
        <v>0</v>
      </c>
      <c r="AQ12">
        <v>1</v>
      </c>
      <c r="AR12">
        <v>0</v>
      </c>
      <c r="AS12">
        <v>0</v>
      </c>
      <c r="AT12">
        <v>1</v>
      </c>
      <c r="AU12">
        <v>0</v>
      </c>
      <c r="AV12">
        <v>0</v>
      </c>
      <c r="AW12">
        <v>0</v>
      </c>
      <c r="AX12">
        <v>0</v>
      </c>
      <c r="AY12">
        <v>0.92859999999999998</v>
      </c>
      <c r="AZ12">
        <v>7.1399999999999991E-2</v>
      </c>
      <c r="BA12">
        <v>0</v>
      </c>
      <c r="BB12">
        <v>0</v>
      </c>
      <c r="BC12">
        <v>0</v>
      </c>
      <c r="BD12">
        <v>7.1399999999999991E-2</v>
      </c>
      <c r="BE12">
        <v>0.85709999999999997</v>
      </c>
      <c r="BF12">
        <v>7.1399999999999991E-2</v>
      </c>
      <c r="BG12">
        <v>0</v>
      </c>
      <c r="BH12">
        <v>0</v>
      </c>
      <c r="BI12">
        <v>0.28570000000000001</v>
      </c>
      <c r="BJ12">
        <v>0.71430000000000005</v>
      </c>
      <c r="BK12">
        <v>0</v>
      </c>
      <c r="BL12">
        <v>0</v>
      </c>
      <c r="BM12">
        <v>1</v>
      </c>
      <c r="BN12">
        <v>0</v>
      </c>
      <c r="BO12">
        <v>0</v>
      </c>
      <c r="BP12">
        <v>0.42859999999999998</v>
      </c>
      <c r="BQ12">
        <v>0.5</v>
      </c>
      <c r="BR12">
        <v>7.1399999999999991E-2</v>
      </c>
      <c r="BS12">
        <v>1</v>
      </c>
      <c r="BT12">
        <v>0</v>
      </c>
      <c r="BU12">
        <v>0</v>
      </c>
      <c r="BV12">
        <v>0</v>
      </c>
      <c r="BW12">
        <v>0</v>
      </c>
      <c r="BX12">
        <v>1</v>
      </c>
      <c r="BY12">
        <v>0</v>
      </c>
      <c r="BZ12">
        <v>0</v>
      </c>
      <c r="CA12">
        <v>0</v>
      </c>
      <c r="CB12">
        <v>0</v>
      </c>
      <c r="CC12">
        <v>1</v>
      </c>
      <c r="CD12">
        <v>0</v>
      </c>
      <c r="CE12">
        <v>0</v>
      </c>
      <c r="CF12">
        <v>0</v>
      </c>
      <c r="CG12">
        <v>0</v>
      </c>
      <c r="CH12">
        <v>1</v>
      </c>
      <c r="CI12">
        <v>0</v>
      </c>
      <c r="CJ12">
        <v>1</v>
      </c>
      <c r="CK12">
        <v>0</v>
      </c>
      <c r="CL12">
        <v>0</v>
      </c>
      <c r="CM12">
        <v>0</v>
      </c>
      <c r="CN12">
        <v>0</v>
      </c>
      <c r="CO12">
        <v>0</v>
      </c>
      <c r="CP12">
        <v>0.71430000000000005</v>
      </c>
      <c r="CQ12">
        <v>0.28570000000000001</v>
      </c>
      <c r="CR12">
        <v>0</v>
      </c>
      <c r="CS12">
        <v>0</v>
      </c>
      <c r="CT12">
        <v>0</v>
      </c>
      <c r="CU12">
        <v>0</v>
      </c>
      <c r="CV12">
        <v>1</v>
      </c>
      <c r="CW12">
        <v>0</v>
      </c>
      <c r="CX12">
        <v>0.42859999999999998</v>
      </c>
      <c r="CY12">
        <v>0.57140000000000002</v>
      </c>
      <c r="CZ12">
        <v>0</v>
      </c>
      <c r="DA12">
        <v>0</v>
      </c>
      <c r="DB12">
        <v>0.64290000000000003</v>
      </c>
      <c r="DC12">
        <v>0.1429</v>
      </c>
      <c r="DD12">
        <v>0.21429999999999999</v>
      </c>
      <c r="DE12">
        <v>0</v>
      </c>
      <c r="DF12">
        <v>0</v>
      </c>
      <c r="DG12">
        <v>1</v>
      </c>
      <c r="DH12">
        <v>0</v>
      </c>
      <c r="DI12">
        <v>0</v>
      </c>
      <c r="DJ12">
        <v>0.1429</v>
      </c>
      <c r="DK12">
        <v>0.21429999999999999</v>
      </c>
      <c r="DL12">
        <v>0.64290000000000003</v>
      </c>
    </row>
    <row r="13" spans="1:116" x14ac:dyDescent="0.25">
      <c r="A13" t="s">
        <v>161</v>
      </c>
      <c r="B13">
        <v>0.22219999999999998</v>
      </c>
      <c r="C13">
        <v>0.44439999999999996</v>
      </c>
      <c r="D13">
        <v>0</v>
      </c>
      <c r="E13">
        <v>0.33329999999999999</v>
      </c>
      <c r="F13">
        <v>1</v>
      </c>
      <c r="G13">
        <v>0</v>
      </c>
      <c r="H13">
        <v>0</v>
      </c>
      <c r="I13">
        <v>0</v>
      </c>
      <c r="J13">
        <v>0</v>
      </c>
      <c r="K13">
        <v>0.22219999999999998</v>
      </c>
      <c r="L13">
        <v>0.66670000000000007</v>
      </c>
      <c r="M13">
        <v>0.11109999999999999</v>
      </c>
      <c r="N13">
        <v>0</v>
      </c>
      <c r="O13">
        <v>0</v>
      </c>
      <c r="P13">
        <v>0.55559999999999998</v>
      </c>
      <c r="Q13">
        <v>0.44439999999999996</v>
      </c>
      <c r="R13">
        <v>0</v>
      </c>
      <c r="S13">
        <v>0</v>
      </c>
      <c r="T13">
        <v>0.33329999999999999</v>
      </c>
      <c r="U13">
        <v>0.55559999999999998</v>
      </c>
      <c r="V13">
        <v>0.11109999999999999</v>
      </c>
      <c r="W13">
        <v>1</v>
      </c>
      <c r="X13">
        <v>0</v>
      </c>
      <c r="Y13">
        <v>0</v>
      </c>
      <c r="Z13">
        <v>0</v>
      </c>
      <c r="AA13">
        <v>1</v>
      </c>
      <c r="AB13">
        <v>0</v>
      </c>
      <c r="AC13">
        <v>0</v>
      </c>
      <c r="AD13">
        <v>0</v>
      </c>
      <c r="AE13">
        <v>0.88890000000000002</v>
      </c>
      <c r="AF13">
        <v>0.11109999999999999</v>
      </c>
      <c r="AG13">
        <v>0</v>
      </c>
      <c r="AH13">
        <v>0</v>
      </c>
      <c r="AI13">
        <v>0</v>
      </c>
      <c r="AJ13">
        <v>0</v>
      </c>
      <c r="AK13">
        <v>0</v>
      </c>
      <c r="AL13">
        <v>0</v>
      </c>
      <c r="AM13">
        <v>1</v>
      </c>
      <c r="AN13">
        <v>0</v>
      </c>
      <c r="AO13">
        <v>0</v>
      </c>
      <c r="AP13">
        <v>0</v>
      </c>
      <c r="AQ13">
        <v>1</v>
      </c>
      <c r="AR13">
        <v>0</v>
      </c>
      <c r="AS13">
        <v>0</v>
      </c>
      <c r="AT13">
        <v>1</v>
      </c>
      <c r="AU13">
        <v>0</v>
      </c>
      <c r="AV13">
        <v>0</v>
      </c>
      <c r="AW13">
        <v>0</v>
      </c>
      <c r="AX13">
        <v>0</v>
      </c>
      <c r="AY13">
        <v>0.66670000000000007</v>
      </c>
      <c r="AZ13">
        <v>0.33329999999999999</v>
      </c>
      <c r="BA13">
        <v>0</v>
      </c>
      <c r="BB13">
        <v>0</v>
      </c>
      <c r="BC13">
        <v>0.11109999999999999</v>
      </c>
      <c r="BD13">
        <v>0.88890000000000002</v>
      </c>
      <c r="BE13">
        <v>0</v>
      </c>
      <c r="BF13">
        <v>0</v>
      </c>
      <c r="BG13">
        <v>0</v>
      </c>
      <c r="BH13">
        <v>0.66670000000000007</v>
      </c>
      <c r="BI13">
        <v>0.33329999999999999</v>
      </c>
      <c r="BJ13">
        <v>0</v>
      </c>
      <c r="BK13">
        <v>0</v>
      </c>
      <c r="BL13">
        <v>0</v>
      </c>
      <c r="BM13">
        <v>0.44439999999999996</v>
      </c>
      <c r="BN13">
        <v>0.33329999999999999</v>
      </c>
      <c r="BO13">
        <v>0.22219999999999998</v>
      </c>
      <c r="BP13">
        <v>1</v>
      </c>
      <c r="BQ13">
        <v>0</v>
      </c>
      <c r="BR13">
        <v>0</v>
      </c>
      <c r="BS13">
        <v>1</v>
      </c>
      <c r="BT13">
        <v>0</v>
      </c>
      <c r="BU13">
        <v>0</v>
      </c>
      <c r="BV13">
        <v>0</v>
      </c>
      <c r="BW13">
        <v>0</v>
      </c>
      <c r="BX13">
        <v>1</v>
      </c>
      <c r="BY13">
        <v>0</v>
      </c>
      <c r="BZ13">
        <v>0</v>
      </c>
      <c r="CA13">
        <v>0</v>
      </c>
      <c r="CB13">
        <v>0</v>
      </c>
      <c r="CC13">
        <v>1</v>
      </c>
      <c r="CD13">
        <v>0</v>
      </c>
      <c r="CE13">
        <v>0</v>
      </c>
      <c r="CF13">
        <v>0</v>
      </c>
      <c r="CG13">
        <v>0</v>
      </c>
      <c r="CH13">
        <v>1</v>
      </c>
      <c r="CI13">
        <v>0</v>
      </c>
      <c r="CJ13">
        <v>1</v>
      </c>
      <c r="CK13">
        <v>0</v>
      </c>
      <c r="CL13">
        <v>0</v>
      </c>
      <c r="CM13">
        <v>0</v>
      </c>
      <c r="CN13">
        <v>0</v>
      </c>
      <c r="CO13">
        <v>0</v>
      </c>
      <c r="CP13">
        <v>0.77780000000000005</v>
      </c>
      <c r="CQ13">
        <v>0.22219999999999998</v>
      </c>
      <c r="CR13">
        <v>0</v>
      </c>
      <c r="CS13">
        <v>0</v>
      </c>
      <c r="CT13">
        <v>0</v>
      </c>
      <c r="CU13">
        <v>0</v>
      </c>
      <c r="CV13">
        <v>0</v>
      </c>
      <c r="CW13">
        <v>1</v>
      </c>
      <c r="CX13">
        <v>1</v>
      </c>
      <c r="CY13">
        <v>0</v>
      </c>
      <c r="CZ13">
        <v>0</v>
      </c>
      <c r="DA13">
        <v>0</v>
      </c>
      <c r="DB13">
        <v>0.44439999999999996</v>
      </c>
      <c r="DC13">
        <v>0.55559999999999998</v>
      </c>
      <c r="DD13">
        <v>0</v>
      </c>
      <c r="DE13">
        <v>0</v>
      </c>
      <c r="DF13">
        <v>0.83329999999999993</v>
      </c>
      <c r="DG13">
        <v>0.16670000000000001</v>
      </c>
      <c r="DH13">
        <v>0</v>
      </c>
      <c r="DI13">
        <v>0</v>
      </c>
      <c r="DJ13">
        <v>0.11109999999999999</v>
      </c>
      <c r="DK13">
        <v>0.66670000000000007</v>
      </c>
      <c r="DL13">
        <v>0.22219999999999998</v>
      </c>
    </row>
    <row r="14" spans="1:116" x14ac:dyDescent="0.25">
      <c r="A14" t="s">
        <v>163</v>
      </c>
      <c r="B14">
        <v>1</v>
      </c>
      <c r="C14">
        <v>0</v>
      </c>
      <c r="D14">
        <v>0</v>
      </c>
      <c r="E14">
        <v>0</v>
      </c>
      <c r="F14">
        <v>0</v>
      </c>
      <c r="G14">
        <v>0</v>
      </c>
      <c r="H14">
        <v>0</v>
      </c>
      <c r="I14">
        <v>1</v>
      </c>
      <c r="J14">
        <v>0</v>
      </c>
      <c r="K14">
        <v>0.26669999999999999</v>
      </c>
      <c r="L14">
        <v>0.73329999999999995</v>
      </c>
      <c r="M14">
        <v>0</v>
      </c>
      <c r="N14">
        <v>0</v>
      </c>
      <c r="O14">
        <v>0</v>
      </c>
      <c r="P14">
        <v>0.86670000000000003</v>
      </c>
      <c r="Q14">
        <v>0.1333</v>
      </c>
      <c r="R14">
        <v>0</v>
      </c>
      <c r="S14">
        <v>0</v>
      </c>
      <c r="T14">
        <v>0</v>
      </c>
      <c r="U14">
        <v>0</v>
      </c>
      <c r="V14">
        <v>1</v>
      </c>
      <c r="W14">
        <v>0</v>
      </c>
      <c r="X14">
        <v>1</v>
      </c>
      <c r="Y14">
        <v>0</v>
      </c>
      <c r="Z14">
        <v>0</v>
      </c>
      <c r="AA14">
        <v>0.93330000000000002</v>
      </c>
      <c r="AB14">
        <v>6.6699999999999995E-2</v>
      </c>
      <c r="AC14">
        <v>0</v>
      </c>
      <c r="AD14">
        <v>0.26669999999999999</v>
      </c>
      <c r="AE14">
        <v>0.73329999999999995</v>
      </c>
      <c r="AF14">
        <v>0</v>
      </c>
      <c r="AG14">
        <v>0</v>
      </c>
      <c r="AH14">
        <v>0</v>
      </c>
      <c r="AI14">
        <v>0</v>
      </c>
      <c r="AJ14">
        <v>0</v>
      </c>
      <c r="AK14">
        <v>0</v>
      </c>
      <c r="AL14">
        <v>0</v>
      </c>
      <c r="AM14">
        <v>1</v>
      </c>
      <c r="AN14">
        <v>0</v>
      </c>
      <c r="AO14">
        <v>0</v>
      </c>
      <c r="AP14">
        <v>0</v>
      </c>
      <c r="AQ14">
        <v>0</v>
      </c>
      <c r="AR14">
        <v>1</v>
      </c>
      <c r="AS14">
        <v>0</v>
      </c>
      <c r="AT14">
        <v>0.93330000000000002</v>
      </c>
      <c r="AU14">
        <v>6.6699999999999995E-2</v>
      </c>
      <c r="AV14">
        <v>0</v>
      </c>
      <c r="AW14">
        <v>0</v>
      </c>
      <c r="AX14">
        <v>0</v>
      </c>
      <c r="AY14">
        <v>1</v>
      </c>
      <c r="AZ14">
        <v>0</v>
      </c>
      <c r="BA14">
        <v>0</v>
      </c>
      <c r="BB14">
        <v>0</v>
      </c>
      <c r="BC14">
        <v>0.73329999999999995</v>
      </c>
      <c r="BD14">
        <v>0.2</v>
      </c>
      <c r="BE14">
        <v>6.6699999999999995E-2</v>
      </c>
      <c r="BF14">
        <v>0</v>
      </c>
      <c r="BG14">
        <v>0</v>
      </c>
      <c r="BH14">
        <v>0</v>
      </c>
      <c r="BI14">
        <v>1</v>
      </c>
      <c r="BJ14">
        <v>0</v>
      </c>
      <c r="BK14">
        <v>0</v>
      </c>
      <c r="BL14">
        <v>0</v>
      </c>
      <c r="BM14">
        <v>1</v>
      </c>
      <c r="BN14">
        <v>0</v>
      </c>
      <c r="BO14">
        <v>0</v>
      </c>
      <c r="BP14">
        <v>1</v>
      </c>
      <c r="BQ14">
        <v>0</v>
      </c>
      <c r="BR14">
        <v>0</v>
      </c>
      <c r="BS14">
        <v>0</v>
      </c>
      <c r="BT14">
        <v>0.93330000000000002</v>
      </c>
      <c r="BU14">
        <v>6.6699999999999995E-2</v>
      </c>
      <c r="BV14">
        <v>0</v>
      </c>
      <c r="BW14">
        <v>0</v>
      </c>
      <c r="BX14">
        <v>1</v>
      </c>
      <c r="BY14">
        <v>0</v>
      </c>
      <c r="BZ14">
        <v>0</v>
      </c>
      <c r="CA14">
        <v>0</v>
      </c>
      <c r="CB14">
        <v>0</v>
      </c>
      <c r="CC14">
        <v>1</v>
      </c>
      <c r="CD14">
        <v>0</v>
      </c>
      <c r="CE14">
        <v>0</v>
      </c>
      <c r="CF14">
        <v>0</v>
      </c>
      <c r="CG14">
        <v>0</v>
      </c>
      <c r="CH14">
        <v>1</v>
      </c>
      <c r="CI14">
        <v>0</v>
      </c>
      <c r="CJ14">
        <v>1</v>
      </c>
      <c r="CK14">
        <v>0</v>
      </c>
      <c r="CL14">
        <v>0</v>
      </c>
      <c r="CM14">
        <v>0</v>
      </c>
      <c r="CN14">
        <v>0</v>
      </c>
      <c r="CO14">
        <v>0</v>
      </c>
      <c r="CP14">
        <v>0.93330000000000002</v>
      </c>
      <c r="CQ14">
        <v>6.6699999999999995E-2</v>
      </c>
      <c r="CR14">
        <v>0</v>
      </c>
      <c r="CS14">
        <v>1</v>
      </c>
      <c r="CT14">
        <v>0</v>
      </c>
      <c r="CU14">
        <v>0</v>
      </c>
      <c r="CV14">
        <v>0</v>
      </c>
      <c r="CW14">
        <v>0</v>
      </c>
      <c r="CX14">
        <v>0</v>
      </c>
      <c r="CY14">
        <v>1</v>
      </c>
      <c r="CZ14">
        <v>0</v>
      </c>
      <c r="DA14">
        <v>0</v>
      </c>
      <c r="DB14">
        <v>6.6699999999999995E-2</v>
      </c>
      <c r="DC14">
        <v>0.1333</v>
      </c>
      <c r="DD14">
        <v>0.8</v>
      </c>
      <c r="DE14">
        <v>0</v>
      </c>
      <c r="DF14">
        <v>0</v>
      </c>
      <c r="DG14">
        <v>0</v>
      </c>
      <c r="DH14">
        <v>0</v>
      </c>
      <c r="DI14">
        <v>0</v>
      </c>
      <c r="DJ14">
        <v>0</v>
      </c>
      <c r="DK14">
        <v>0.6</v>
      </c>
      <c r="DL14">
        <v>0.4</v>
      </c>
    </row>
    <row r="15" spans="1:116" x14ac:dyDescent="0.25">
      <c r="A15" t="s">
        <v>165</v>
      </c>
      <c r="B15">
        <v>0.9</v>
      </c>
      <c r="C15">
        <v>0.1</v>
      </c>
      <c r="D15">
        <v>0</v>
      </c>
      <c r="E15">
        <v>0</v>
      </c>
      <c r="F15">
        <v>1</v>
      </c>
      <c r="G15">
        <v>0</v>
      </c>
      <c r="H15">
        <v>0</v>
      </c>
      <c r="I15">
        <v>0</v>
      </c>
      <c r="J15">
        <v>0</v>
      </c>
      <c r="K15">
        <v>0.1</v>
      </c>
      <c r="L15">
        <v>0.9</v>
      </c>
      <c r="M15">
        <v>0</v>
      </c>
      <c r="N15">
        <v>0</v>
      </c>
      <c r="O15">
        <v>0</v>
      </c>
      <c r="P15">
        <v>0.6</v>
      </c>
      <c r="Q15">
        <v>0.4</v>
      </c>
      <c r="R15">
        <v>0</v>
      </c>
      <c r="S15">
        <v>0</v>
      </c>
      <c r="T15">
        <v>0</v>
      </c>
      <c r="U15">
        <v>0.8</v>
      </c>
      <c r="V15">
        <v>0.2</v>
      </c>
      <c r="W15">
        <v>1</v>
      </c>
      <c r="X15">
        <v>0</v>
      </c>
      <c r="Y15">
        <v>0</v>
      </c>
      <c r="Z15">
        <v>0</v>
      </c>
      <c r="AA15">
        <v>1</v>
      </c>
      <c r="AB15">
        <v>0</v>
      </c>
      <c r="AC15">
        <v>0</v>
      </c>
      <c r="AD15">
        <v>0.3</v>
      </c>
      <c r="AE15">
        <v>0.7</v>
      </c>
      <c r="AF15">
        <v>0</v>
      </c>
      <c r="AG15">
        <v>0</v>
      </c>
      <c r="AH15">
        <v>0</v>
      </c>
      <c r="AI15">
        <v>0</v>
      </c>
      <c r="AJ15">
        <v>0</v>
      </c>
      <c r="AK15">
        <v>0</v>
      </c>
      <c r="AL15">
        <v>0</v>
      </c>
      <c r="AM15">
        <v>1</v>
      </c>
      <c r="AN15">
        <v>0</v>
      </c>
      <c r="AO15">
        <v>0</v>
      </c>
      <c r="AP15">
        <v>0</v>
      </c>
      <c r="AQ15">
        <v>1</v>
      </c>
      <c r="AR15">
        <v>0</v>
      </c>
      <c r="AS15">
        <v>0</v>
      </c>
      <c r="AT15">
        <v>1</v>
      </c>
      <c r="AU15">
        <v>0</v>
      </c>
      <c r="AV15">
        <v>0</v>
      </c>
      <c r="AW15">
        <v>0</v>
      </c>
      <c r="AX15">
        <v>0</v>
      </c>
      <c r="AY15">
        <v>0.3</v>
      </c>
      <c r="AZ15">
        <v>0.7</v>
      </c>
      <c r="BA15">
        <v>0</v>
      </c>
      <c r="BB15">
        <v>0</v>
      </c>
      <c r="BC15">
        <v>0.3</v>
      </c>
      <c r="BD15">
        <v>0.7</v>
      </c>
      <c r="BE15">
        <v>0</v>
      </c>
      <c r="BF15">
        <v>0</v>
      </c>
      <c r="BG15">
        <v>0</v>
      </c>
      <c r="BH15">
        <v>0.2</v>
      </c>
      <c r="BI15">
        <v>0.8</v>
      </c>
      <c r="BJ15">
        <v>0</v>
      </c>
      <c r="BK15">
        <v>0</v>
      </c>
      <c r="BL15">
        <v>0</v>
      </c>
      <c r="BM15">
        <v>0.1</v>
      </c>
      <c r="BN15">
        <v>0</v>
      </c>
      <c r="BO15">
        <v>0.9</v>
      </c>
      <c r="BP15">
        <v>0.9</v>
      </c>
      <c r="BQ15">
        <v>0.1</v>
      </c>
      <c r="BR15">
        <v>0</v>
      </c>
      <c r="BS15">
        <v>1</v>
      </c>
      <c r="BT15">
        <v>0</v>
      </c>
      <c r="BU15">
        <v>0</v>
      </c>
      <c r="BV15">
        <v>0</v>
      </c>
      <c r="BW15">
        <v>0</v>
      </c>
      <c r="BX15">
        <v>1</v>
      </c>
      <c r="BY15">
        <v>0</v>
      </c>
      <c r="BZ15">
        <v>0</v>
      </c>
      <c r="CA15">
        <v>0</v>
      </c>
      <c r="CB15">
        <v>0</v>
      </c>
      <c r="CC15">
        <v>1</v>
      </c>
      <c r="CD15">
        <v>0</v>
      </c>
      <c r="CE15">
        <v>0</v>
      </c>
      <c r="CF15">
        <v>0</v>
      </c>
      <c r="CG15">
        <v>0</v>
      </c>
      <c r="CH15">
        <v>1</v>
      </c>
      <c r="CI15">
        <v>0</v>
      </c>
      <c r="CJ15">
        <v>0</v>
      </c>
      <c r="CK15">
        <v>1</v>
      </c>
      <c r="CL15">
        <v>0</v>
      </c>
      <c r="CM15">
        <v>0</v>
      </c>
      <c r="CN15">
        <v>0</v>
      </c>
      <c r="CO15">
        <v>0</v>
      </c>
      <c r="CP15">
        <v>0.9</v>
      </c>
      <c r="CQ15">
        <v>0.1</v>
      </c>
      <c r="CR15">
        <v>0</v>
      </c>
      <c r="CS15">
        <v>0</v>
      </c>
      <c r="CT15">
        <v>0</v>
      </c>
      <c r="CU15">
        <v>0</v>
      </c>
      <c r="CV15">
        <v>0</v>
      </c>
      <c r="CW15">
        <v>1</v>
      </c>
      <c r="CX15">
        <v>0.6</v>
      </c>
      <c r="CY15">
        <v>0.4</v>
      </c>
      <c r="CZ15">
        <v>0</v>
      </c>
      <c r="DA15">
        <v>0</v>
      </c>
      <c r="DB15">
        <v>0.8</v>
      </c>
      <c r="DC15">
        <v>0.2</v>
      </c>
      <c r="DD15">
        <v>0</v>
      </c>
      <c r="DE15">
        <v>0</v>
      </c>
      <c r="DF15">
        <v>1</v>
      </c>
      <c r="DG15">
        <v>0</v>
      </c>
      <c r="DH15">
        <v>0</v>
      </c>
      <c r="DI15">
        <v>0</v>
      </c>
      <c r="DJ15">
        <v>0.1</v>
      </c>
      <c r="DK15">
        <v>0.4</v>
      </c>
      <c r="DL15">
        <v>0.5</v>
      </c>
    </row>
    <row r="16" spans="1:116" x14ac:dyDescent="0.25">
      <c r="A16" t="s">
        <v>167</v>
      </c>
      <c r="B16">
        <v>0.9</v>
      </c>
      <c r="C16">
        <v>0.1</v>
      </c>
      <c r="D16">
        <v>0</v>
      </c>
      <c r="E16">
        <v>0</v>
      </c>
      <c r="F16">
        <v>0</v>
      </c>
      <c r="G16">
        <v>0</v>
      </c>
      <c r="H16">
        <v>0</v>
      </c>
      <c r="I16">
        <v>1</v>
      </c>
      <c r="J16">
        <v>0</v>
      </c>
      <c r="K16">
        <v>0.2</v>
      </c>
      <c r="L16">
        <v>0.8</v>
      </c>
      <c r="M16">
        <v>0</v>
      </c>
      <c r="N16">
        <v>0</v>
      </c>
      <c r="O16">
        <v>0</v>
      </c>
      <c r="P16">
        <v>0.75</v>
      </c>
      <c r="Q16">
        <v>0.25</v>
      </c>
      <c r="R16">
        <v>0</v>
      </c>
      <c r="S16">
        <v>0</v>
      </c>
      <c r="T16">
        <v>0</v>
      </c>
      <c r="U16">
        <v>0</v>
      </c>
      <c r="V16">
        <v>1</v>
      </c>
      <c r="W16">
        <v>0</v>
      </c>
      <c r="X16">
        <v>1</v>
      </c>
      <c r="Y16">
        <v>0</v>
      </c>
      <c r="Z16">
        <v>0</v>
      </c>
      <c r="AA16">
        <v>1</v>
      </c>
      <c r="AB16">
        <v>0</v>
      </c>
      <c r="AC16">
        <v>0</v>
      </c>
      <c r="AD16">
        <v>0.3</v>
      </c>
      <c r="AE16">
        <v>0.7</v>
      </c>
      <c r="AF16">
        <v>0</v>
      </c>
      <c r="AG16">
        <v>0</v>
      </c>
      <c r="AH16">
        <v>0</v>
      </c>
      <c r="AI16">
        <v>0</v>
      </c>
      <c r="AJ16">
        <v>0</v>
      </c>
      <c r="AK16">
        <v>0</v>
      </c>
      <c r="AL16">
        <v>0</v>
      </c>
      <c r="AM16">
        <v>0.95</v>
      </c>
      <c r="AN16">
        <v>0</v>
      </c>
      <c r="AO16">
        <v>0.05</v>
      </c>
      <c r="AP16">
        <v>0</v>
      </c>
      <c r="AQ16">
        <v>0</v>
      </c>
      <c r="AR16">
        <v>1</v>
      </c>
      <c r="AS16">
        <v>0</v>
      </c>
      <c r="AT16">
        <v>1</v>
      </c>
      <c r="AU16">
        <v>0</v>
      </c>
      <c r="AV16">
        <v>0</v>
      </c>
      <c r="AW16">
        <v>0</v>
      </c>
      <c r="AX16">
        <v>0</v>
      </c>
      <c r="AY16">
        <v>1</v>
      </c>
      <c r="AZ16">
        <v>0</v>
      </c>
      <c r="BA16">
        <v>0</v>
      </c>
      <c r="BB16">
        <v>0</v>
      </c>
      <c r="BC16">
        <v>0.1</v>
      </c>
      <c r="BD16">
        <v>0.6</v>
      </c>
      <c r="BE16">
        <v>0.05</v>
      </c>
      <c r="BF16">
        <v>0.25</v>
      </c>
      <c r="BG16">
        <v>0</v>
      </c>
      <c r="BH16">
        <v>0.05</v>
      </c>
      <c r="BI16">
        <v>0.95</v>
      </c>
      <c r="BJ16">
        <v>0</v>
      </c>
      <c r="BK16">
        <v>0</v>
      </c>
      <c r="BL16">
        <v>0</v>
      </c>
      <c r="BM16">
        <v>0.95</v>
      </c>
      <c r="BN16">
        <v>0.05</v>
      </c>
      <c r="BO16">
        <v>0</v>
      </c>
      <c r="BP16">
        <v>1</v>
      </c>
      <c r="BQ16">
        <v>0</v>
      </c>
      <c r="BR16">
        <v>0</v>
      </c>
      <c r="BS16">
        <v>0</v>
      </c>
      <c r="BT16">
        <v>0.4</v>
      </c>
      <c r="BU16">
        <v>0.6</v>
      </c>
      <c r="BV16">
        <v>0</v>
      </c>
      <c r="BW16">
        <v>0</v>
      </c>
      <c r="BX16">
        <v>1</v>
      </c>
      <c r="BY16">
        <v>0</v>
      </c>
      <c r="BZ16">
        <v>0</v>
      </c>
      <c r="CA16">
        <v>0</v>
      </c>
      <c r="CB16">
        <v>0</v>
      </c>
      <c r="CC16">
        <v>1</v>
      </c>
      <c r="CD16">
        <v>0</v>
      </c>
      <c r="CE16">
        <v>0</v>
      </c>
      <c r="CF16">
        <v>0</v>
      </c>
      <c r="CG16">
        <v>0</v>
      </c>
      <c r="CH16">
        <v>1</v>
      </c>
      <c r="CI16">
        <v>0</v>
      </c>
      <c r="CJ16">
        <v>1</v>
      </c>
      <c r="CK16">
        <v>0</v>
      </c>
      <c r="CL16">
        <v>0</v>
      </c>
      <c r="CM16">
        <v>0</v>
      </c>
      <c r="CN16">
        <v>0</v>
      </c>
      <c r="CO16">
        <v>0</v>
      </c>
      <c r="CP16">
        <v>0.95</v>
      </c>
      <c r="CQ16">
        <v>0.05</v>
      </c>
      <c r="CR16">
        <v>0</v>
      </c>
      <c r="CS16">
        <v>1</v>
      </c>
      <c r="CT16">
        <v>0</v>
      </c>
      <c r="CU16">
        <v>0</v>
      </c>
      <c r="CV16">
        <v>0</v>
      </c>
      <c r="CW16">
        <v>0</v>
      </c>
      <c r="CX16">
        <v>0.05</v>
      </c>
      <c r="CY16">
        <v>0.95</v>
      </c>
      <c r="CZ16">
        <v>0</v>
      </c>
      <c r="DA16">
        <v>0</v>
      </c>
      <c r="DB16">
        <v>0.57889999999999997</v>
      </c>
      <c r="DC16">
        <v>0.21050000000000002</v>
      </c>
      <c r="DD16">
        <v>0.21050000000000002</v>
      </c>
      <c r="DE16">
        <v>0.8</v>
      </c>
      <c r="DF16">
        <v>0.2</v>
      </c>
      <c r="DG16">
        <v>0</v>
      </c>
      <c r="DH16">
        <v>0</v>
      </c>
      <c r="DI16">
        <v>0</v>
      </c>
      <c r="DJ16">
        <v>0</v>
      </c>
      <c r="DK16">
        <v>0.7</v>
      </c>
      <c r="DL16">
        <v>0.3</v>
      </c>
    </row>
    <row r="17" spans="1:116" x14ac:dyDescent="0.25">
      <c r="A17" t="s">
        <v>169</v>
      </c>
      <c r="B17">
        <v>0.4194</v>
      </c>
      <c r="C17">
        <v>0.3226</v>
      </c>
      <c r="D17">
        <v>0.22579999999999997</v>
      </c>
      <c r="E17">
        <v>3.2300000000000002E-2</v>
      </c>
      <c r="F17">
        <v>0</v>
      </c>
      <c r="G17">
        <v>0</v>
      </c>
      <c r="H17">
        <v>1</v>
      </c>
      <c r="I17">
        <v>0</v>
      </c>
      <c r="J17">
        <v>0</v>
      </c>
      <c r="K17">
        <v>0.3871</v>
      </c>
      <c r="L17">
        <v>0.2581</v>
      </c>
      <c r="M17">
        <v>0.35479999999999995</v>
      </c>
      <c r="N17">
        <v>0</v>
      </c>
      <c r="O17">
        <v>0</v>
      </c>
      <c r="P17">
        <v>0.3871</v>
      </c>
      <c r="Q17">
        <v>0.2903</v>
      </c>
      <c r="R17">
        <v>0.3226</v>
      </c>
      <c r="S17">
        <v>0</v>
      </c>
      <c r="T17">
        <v>0.19350000000000001</v>
      </c>
      <c r="U17">
        <v>0.3871</v>
      </c>
      <c r="V17">
        <v>0.4194</v>
      </c>
      <c r="W17">
        <v>0</v>
      </c>
      <c r="X17">
        <v>1</v>
      </c>
      <c r="Y17">
        <v>0</v>
      </c>
      <c r="Z17">
        <v>0</v>
      </c>
      <c r="AA17">
        <v>0.8387</v>
      </c>
      <c r="AB17">
        <v>3.2300000000000002E-2</v>
      </c>
      <c r="AC17">
        <v>0.129</v>
      </c>
      <c r="AD17">
        <v>0.1613</v>
      </c>
      <c r="AE17">
        <v>0.2903</v>
      </c>
      <c r="AF17">
        <v>0.5161</v>
      </c>
      <c r="AG17">
        <v>3.2300000000000002E-2</v>
      </c>
      <c r="AH17">
        <v>0</v>
      </c>
      <c r="AI17">
        <v>0</v>
      </c>
      <c r="AJ17">
        <v>0</v>
      </c>
      <c r="AK17">
        <v>0</v>
      </c>
      <c r="AL17">
        <v>0</v>
      </c>
      <c r="AM17">
        <v>0.4839</v>
      </c>
      <c r="AN17">
        <v>0.1613</v>
      </c>
      <c r="AO17">
        <v>0.35479999999999995</v>
      </c>
      <c r="AP17">
        <v>0</v>
      </c>
      <c r="AQ17">
        <v>0.7097</v>
      </c>
      <c r="AR17">
        <v>0.2903</v>
      </c>
      <c r="AS17">
        <v>0</v>
      </c>
      <c r="AT17">
        <v>0.9355</v>
      </c>
      <c r="AU17">
        <v>6.4500000000000002E-2</v>
      </c>
      <c r="AV17">
        <v>0</v>
      </c>
      <c r="AW17">
        <v>0</v>
      </c>
      <c r="AX17">
        <v>0</v>
      </c>
      <c r="AY17">
        <v>0.6129</v>
      </c>
      <c r="AZ17">
        <v>0.35479999999999995</v>
      </c>
      <c r="BA17">
        <v>3.2300000000000002E-2</v>
      </c>
      <c r="BB17">
        <v>0</v>
      </c>
      <c r="BC17">
        <v>0.19350000000000001</v>
      </c>
      <c r="BD17">
        <v>0.2903</v>
      </c>
      <c r="BE17">
        <v>0.35479999999999995</v>
      </c>
      <c r="BF17">
        <v>0.1613</v>
      </c>
      <c r="BG17">
        <v>0</v>
      </c>
      <c r="BH17">
        <v>0.4839</v>
      </c>
      <c r="BI17">
        <v>0.3871</v>
      </c>
      <c r="BJ17">
        <v>0.129</v>
      </c>
      <c r="BK17">
        <v>0</v>
      </c>
      <c r="BL17">
        <v>0</v>
      </c>
      <c r="BM17">
        <v>0.1613</v>
      </c>
      <c r="BN17">
        <v>0.7742</v>
      </c>
      <c r="BO17">
        <v>6.4500000000000002E-2</v>
      </c>
      <c r="BP17">
        <v>0.871</v>
      </c>
      <c r="BQ17">
        <v>0.129</v>
      </c>
      <c r="BR17">
        <v>0</v>
      </c>
      <c r="BS17">
        <v>0.7097</v>
      </c>
      <c r="BT17">
        <v>9.6799999999999997E-2</v>
      </c>
      <c r="BU17">
        <v>6.4500000000000002E-2</v>
      </c>
      <c r="BV17">
        <v>0</v>
      </c>
      <c r="BW17">
        <v>0.129</v>
      </c>
      <c r="BX17">
        <v>1</v>
      </c>
      <c r="BY17">
        <v>0</v>
      </c>
      <c r="BZ17">
        <v>0</v>
      </c>
      <c r="CA17">
        <v>0</v>
      </c>
      <c r="CB17">
        <v>0</v>
      </c>
      <c r="CC17">
        <v>1</v>
      </c>
      <c r="CD17">
        <v>0</v>
      </c>
      <c r="CE17">
        <v>0</v>
      </c>
      <c r="CF17">
        <v>0</v>
      </c>
      <c r="CG17">
        <v>0</v>
      </c>
      <c r="CH17">
        <v>0.9677</v>
      </c>
      <c r="CI17">
        <v>3.2300000000000002E-2</v>
      </c>
      <c r="CJ17">
        <v>1</v>
      </c>
      <c r="CK17">
        <v>0</v>
      </c>
      <c r="CL17">
        <v>0</v>
      </c>
      <c r="CM17">
        <v>0</v>
      </c>
      <c r="CN17">
        <v>0</v>
      </c>
      <c r="CO17">
        <v>0</v>
      </c>
      <c r="CP17">
        <v>0.90319999999999989</v>
      </c>
      <c r="CQ17">
        <v>9.6799999999999997E-2</v>
      </c>
      <c r="CR17">
        <v>0</v>
      </c>
      <c r="CS17">
        <v>0</v>
      </c>
      <c r="CT17">
        <v>0</v>
      </c>
      <c r="CU17">
        <v>0</v>
      </c>
      <c r="CV17">
        <v>1</v>
      </c>
      <c r="CW17">
        <v>0</v>
      </c>
      <c r="CX17">
        <v>0.6129</v>
      </c>
      <c r="CY17">
        <v>0.3871</v>
      </c>
      <c r="CZ17">
        <v>0</v>
      </c>
      <c r="DA17">
        <v>0</v>
      </c>
      <c r="DB17">
        <v>0.6129</v>
      </c>
      <c r="DC17">
        <v>0.2581</v>
      </c>
      <c r="DD17">
        <v>0.129</v>
      </c>
      <c r="DE17">
        <v>9.5199999999999993E-2</v>
      </c>
      <c r="DF17">
        <v>0.71430000000000005</v>
      </c>
      <c r="DG17">
        <v>0.1905</v>
      </c>
      <c r="DH17">
        <v>0</v>
      </c>
      <c r="DI17">
        <v>0.1613</v>
      </c>
      <c r="DJ17">
        <v>6.4500000000000002E-2</v>
      </c>
      <c r="DK17">
        <v>0.3871</v>
      </c>
      <c r="DL17">
        <v>0.3871</v>
      </c>
    </row>
    <row r="18" spans="1:116" x14ac:dyDescent="0.25">
      <c r="A18" t="s">
        <v>172</v>
      </c>
      <c r="B18">
        <v>0.129</v>
      </c>
      <c r="C18">
        <v>0.7419</v>
      </c>
      <c r="D18">
        <v>0.129</v>
      </c>
      <c r="E18">
        <v>0</v>
      </c>
      <c r="F18">
        <v>0</v>
      </c>
      <c r="G18">
        <v>1</v>
      </c>
      <c r="H18">
        <v>0</v>
      </c>
      <c r="I18">
        <v>0</v>
      </c>
      <c r="J18">
        <v>0</v>
      </c>
      <c r="K18">
        <v>9.6799999999999997E-2</v>
      </c>
      <c r="L18">
        <v>0.7419</v>
      </c>
      <c r="M18">
        <v>0.1613</v>
      </c>
      <c r="N18">
        <v>0</v>
      </c>
      <c r="O18">
        <v>0</v>
      </c>
      <c r="P18">
        <v>0.22579999999999997</v>
      </c>
      <c r="Q18">
        <v>0.7097</v>
      </c>
      <c r="R18">
        <v>6.4500000000000002E-2</v>
      </c>
      <c r="S18">
        <v>0</v>
      </c>
      <c r="T18">
        <v>0</v>
      </c>
      <c r="U18">
        <v>0.9677</v>
      </c>
      <c r="V18">
        <v>3.2300000000000002E-2</v>
      </c>
      <c r="W18">
        <v>1</v>
      </c>
      <c r="X18">
        <v>0</v>
      </c>
      <c r="Y18">
        <v>0</v>
      </c>
      <c r="Z18">
        <v>0</v>
      </c>
      <c r="AA18">
        <v>0.8387</v>
      </c>
      <c r="AB18">
        <v>0</v>
      </c>
      <c r="AC18">
        <v>0.1613</v>
      </c>
      <c r="AD18">
        <v>0.4839</v>
      </c>
      <c r="AE18">
        <v>0.4839</v>
      </c>
      <c r="AF18">
        <v>0</v>
      </c>
      <c r="AG18">
        <v>3.2300000000000002E-2</v>
      </c>
      <c r="AH18">
        <v>0</v>
      </c>
      <c r="AI18">
        <v>0</v>
      </c>
      <c r="AJ18">
        <v>0</v>
      </c>
      <c r="AK18">
        <v>0</v>
      </c>
      <c r="AL18">
        <v>0</v>
      </c>
      <c r="AM18">
        <v>6.4500000000000002E-2</v>
      </c>
      <c r="AN18">
        <v>0.9355</v>
      </c>
      <c r="AO18">
        <v>0</v>
      </c>
      <c r="AP18">
        <v>0</v>
      </c>
      <c r="AQ18">
        <v>0.90319999999999989</v>
      </c>
      <c r="AR18">
        <v>9.6799999999999997E-2</v>
      </c>
      <c r="AS18">
        <v>0</v>
      </c>
      <c r="AT18">
        <v>1</v>
      </c>
      <c r="AU18">
        <v>0</v>
      </c>
      <c r="AV18">
        <v>0</v>
      </c>
      <c r="AW18">
        <v>0</v>
      </c>
      <c r="AX18">
        <v>0</v>
      </c>
      <c r="AY18">
        <v>0</v>
      </c>
      <c r="AZ18">
        <v>1</v>
      </c>
      <c r="BA18">
        <v>0</v>
      </c>
      <c r="BB18">
        <v>0</v>
      </c>
      <c r="BC18">
        <v>0</v>
      </c>
      <c r="BD18">
        <v>6.4500000000000002E-2</v>
      </c>
      <c r="BE18">
        <v>0.3226</v>
      </c>
      <c r="BF18">
        <v>0.45159999999999995</v>
      </c>
      <c r="BG18">
        <v>0.1613</v>
      </c>
      <c r="BH18">
        <v>0.129</v>
      </c>
      <c r="BI18">
        <v>0.7742</v>
      </c>
      <c r="BJ18">
        <v>9.6799999999999997E-2</v>
      </c>
      <c r="BK18">
        <v>0</v>
      </c>
      <c r="BL18">
        <v>0</v>
      </c>
      <c r="BM18">
        <v>0.129</v>
      </c>
      <c r="BN18">
        <v>0.7097</v>
      </c>
      <c r="BO18">
        <v>0.1613</v>
      </c>
      <c r="BP18">
        <v>0.9677</v>
      </c>
      <c r="BQ18">
        <v>3.2300000000000002E-2</v>
      </c>
      <c r="BR18">
        <v>0</v>
      </c>
      <c r="BS18">
        <v>0.2903</v>
      </c>
      <c r="BT18">
        <v>0.5806</v>
      </c>
      <c r="BU18">
        <v>0.129</v>
      </c>
      <c r="BV18">
        <v>0</v>
      </c>
      <c r="BW18">
        <v>0</v>
      </c>
      <c r="BX18">
        <v>1</v>
      </c>
      <c r="BY18">
        <v>0</v>
      </c>
      <c r="BZ18">
        <v>0</v>
      </c>
      <c r="CA18">
        <v>0</v>
      </c>
      <c r="CB18">
        <v>0</v>
      </c>
      <c r="CC18">
        <v>1</v>
      </c>
      <c r="CD18">
        <v>0</v>
      </c>
      <c r="CE18">
        <v>0</v>
      </c>
      <c r="CF18">
        <v>0</v>
      </c>
      <c r="CG18">
        <v>0</v>
      </c>
      <c r="CH18">
        <v>0.9355</v>
      </c>
      <c r="CI18">
        <v>6.4500000000000002E-2</v>
      </c>
      <c r="CJ18">
        <v>1</v>
      </c>
      <c r="CK18">
        <v>0</v>
      </c>
      <c r="CL18">
        <v>0</v>
      </c>
      <c r="CM18">
        <v>0</v>
      </c>
      <c r="CN18">
        <v>0</v>
      </c>
      <c r="CO18">
        <v>0</v>
      </c>
      <c r="CP18">
        <v>9.6799999999999997E-2</v>
      </c>
      <c r="CQ18">
        <v>0.90319999999999989</v>
      </c>
      <c r="CR18">
        <v>0</v>
      </c>
      <c r="CS18">
        <v>0</v>
      </c>
      <c r="CT18">
        <v>0</v>
      </c>
      <c r="CU18">
        <v>0</v>
      </c>
      <c r="CV18">
        <v>0</v>
      </c>
      <c r="CW18">
        <v>1</v>
      </c>
      <c r="CX18">
        <v>0.129</v>
      </c>
      <c r="CY18">
        <v>0.871</v>
      </c>
      <c r="CZ18">
        <v>0</v>
      </c>
      <c r="DA18">
        <v>0</v>
      </c>
      <c r="DB18">
        <v>0.3871</v>
      </c>
      <c r="DC18">
        <v>0.5806</v>
      </c>
      <c r="DD18">
        <v>3.2300000000000002E-2</v>
      </c>
      <c r="DE18">
        <v>0</v>
      </c>
      <c r="DF18">
        <v>1</v>
      </c>
      <c r="DG18">
        <v>0</v>
      </c>
      <c r="DH18">
        <v>0</v>
      </c>
      <c r="DI18">
        <v>0</v>
      </c>
      <c r="DJ18">
        <v>0.3226</v>
      </c>
      <c r="DK18">
        <v>0.1613</v>
      </c>
      <c r="DL18">
        <v>0.5161</v>
      </c>
    </row>
    <row r="19" spans="1:116" x14ac:dyDescent="0.25">
      <c r="A19" t="s">
        <v>174</v>
      </c>
      <c r="B19">
        <v>0.47619999999999996</v>
      </c>
      <c r="C19">
        <v>0.52380000000000004</v>
      </c>
      <c r="D19">
        <v>0</v>
      </c>
      <c r="E19">
        <v>0</v>
      </c>
      <c r="F19">
        <v>0</v>
      </c>
      <c r="G19">
        <v>1</v>
      </c>
      <c r="H19">
        <v>0</v>
      </c>
      <c r="I19">
        <v>0</v>
      </c>
      <c r="J19">
        <v>0</v>
      </c>
      <c r="K19">
        <v>0.38100000000000001</v>
      </c>
      <c r="L19">
        <v>0.52380000000000004</v>
      </c>
      <c r="M19">
        <v>9.5199999999999993E-2</v>
      </c>
      <c r="N19">
        <v>0</v>
      </c>
      <c r="O19">
        <v>0</v>
      </c>
      <c r="P19">
        <v>0.76190000000000002</v>
      </c>
      <c r="Q19">
        <v>0.23809999999999998</v>
      </c>
      <c r="R19">
        <v>0</v>
      </c>
      <c r="S19">
        <v>0</v>
      </c>
      <c r="T19">
        <v>4.7599999999999996E-2</v>
      </c>
      <c r="U19">
        <v>0.57140000000000002</v>
      </c>
      <c r="V19">
        <v>0.38100000000000001</v>
      </c>
      <c r="W19">
        <v>1</v>
      </c>
      <c r="X19">
        <v>0</v>
      </c>
      <c r="Y19">
        <v>0</v>
      </c>
      <c r="Z19">
        <v>0</v>
      </c>
      <c r="AA19">
        <v>0.95239999999999991</v>
      </c>
      <c r="AB19">
        <v>0</v>
      </c>
      <c r="AC19">
        <v>4.7599999999999996E-2</v>
      </c>
      <c r="AD19">
        <v>0.71430000000000005</v>
      </c>
      <c r="AE19">
        <v>0.28570000000000001</v>
      </c>
      <c r="AF19">
        <v>0</v>
      </c>
      <c r="AG19">
        <v>0</v>
      </c>
      <c r="AH19">
        <v>0</v>
      </c>
      <c r="AI19">
        <v>0</v>
      </c>
      <c r="AJ19">
        <v>0</v>
      </c>
      <c r="AK19">
        <v>0</v>
      </c>
      <c r="AL19">
        <v>0</v>
      </c>
      <c r="AM19">
        <v>0</v>
      </c>
      <c r="AN19">
        <v>1</v>
      </c>
      <c r="AO19">
        <v>0</v>
      </c>
      <c r="AP19">
        <v>0</v>
      </c>
      <c r="AQ19">
        <v>1</v>
      </c>
      <c r="AR19">
        <v>0</v>
      </c>
      <c r="AS19">
        <v>0</v>
      </c>
      <c r="AT19">
        <v>1</v>
      </c>
      <c r="AU19">
        <v>0</v>
      </c>
      <c r="AV19">
        <v>0</v>
      </c>
      <c r="AW19">
        <v>0</v>
      </c>
      <c r="AX19">
        <v>0</v>
      </c>
      <c r="AY19">
        <v>0.38100000000000001</v>
      </c>
      <c r="AZ19">
        <v>0.61899999999999999</v>
      </c>
      <c r="BA19">
        <v>0</v>
      </c>
      <c r="BB19">
        <v>0</v>
      </c>
      <c r="BC19">
        <v>0.38100000000000001</v>
      </c>
      <c r="BD19">
        <v>0</v>
      </c>
      <c r="BE19">
        <v>0.33329999999999999</v>
      </c>
      <c r="BF19">
        <v>0.1429</v>
      </c>
      <c r="BG19">
        <v>0.1429</v>
      </c>
      <c r="BH19">
        <v>0.42859999999999998</v>
      </c>
      <c r="BI19">
        <v>0.57140000000000002</v>
      </c>
      <c r="BJ19">
        <v>0</v>
      </c>
      <c r="BK19">
        <v>0</v>
      </c>
      <c r="BL19">
        <v>0</v>
      </c>
      <c r="BM19">
        <v>0.1429</v>
      </c>
      <c r="BN19">
        <v>0.38100000000000001</v>
      </c>
      <c r="BO19">
        <v>0.47619999999999996</v>
      </c>
      <c r="BP19">
        <v>1</v>
      </c>
      <c r="BQ19">
        <v>0</v>
      </c>
      <c r="BR19">
        <v>0</v>
      </c>
      <c r="BS19">
        <v>0.8095</v>
      </c>
      <c r="BT19">
        <v>0.1905</v>
      </c>
      <c r="BU19">
        <v>0</v>
      </c>
      <c r="BV19">
        <v>0</v>
      </c>
      <c r="BW19">
        <v>0</v>
      </c>
      <c r="BX19">
        <v>1</v>
      </c>
      <c r="BY19">
        <v>0</v>
      </c>
      <c r="BZ19">
        <v>0</v>
      </c>
      <c r="CA19">
        <v>0</v>
      </c>
      <c r="CB19">
        <v>0</v>
      </c>
      <c r="CC19">
        <v>1</v>
      </c>
      <c r="CD19">
        <v>0</v>
      </c>
      <c r="CE19">
        <v>0</v>
      </c>
      <c r="CF19">
        <v>0</v>
      </c>
      <c r="CG19">
        <v>0</v>
      </c>
      <c r="CH19">
        <v>1</v>
      </c>
      <c r="CI19">
        <v>0</v>
      </c>
      <c r="CJ19">
        <v>1</v>
      </c>
      <c r="CK19">
        <v>0</v>
      </c>
      <c r="CL19">
        <v>0</v>
      </c>
      <c r="CM19">
        <v>0</v>
      </c>
      <c r="CN19">
        <v>0</v>
      </c>
      <c r="CO19">
        <v>0</v>
      </c>
      <c r="CP19">
        <v>0.57140000000000002</v>
      </c>
      <c r="CQ19">
        <v>0.42859999999999998</v>
      </c>
      <c r="CR19">
        <v>0</v>
      </c>
      <c r="CS19">
        <v>0</v>
      </c>
      <c r="CT19">
        <v>0</v>
      </c>
      <c r="CU19">
        <v>0</v>
      </c>
      <c r="CV19">
        <v>0</v>
      </c>
      <c r="CW19">
        <v>1</v>
      </c>
      <c r="CX19">
        <v>0.38100000000000001</v>
      </c>
      <c r="CY19">
        <v>0.61899999999999999</v>
      </c>
      <c r="CZ19">
        <v>0</v>
      </c>
      <c r="DA19">
        <v>0</v>
      </c>
      <c r="DB19">
        <v>0.52380000000000004</v>
      </c>
      <c r="DC19">
        <v>0.42859999999999998</v>
      </c>
      <c r="DD19">
        <v>4.7599999999999996E-2</v>
      </c>
      <c r="DE19">
        <v>5.5599999999999997E-2</v>
      </c>
      <c r="DF19">
        <v>0.94440000000000002</v>
      </c>
      <c r="DG19">
        <v>0</v>
      </c>
      <c r="DH19">
        <v>0</v>
      </c>
      <c r="DI19">
        <v>4.7599999999999996E-2</v>
      </c>
      <c r="DJ19">
        <v>0.33329999999999999</v>
      </c>
      <c r="DK19">
        <v>0.28570000000000001</v>
      </c>
      <c r="DL19">
        <v>0.33329999999999999</v>
      </c>
    </row>
    <row r="20" spans="1:116" x14ac:dyDescent="0.25">
      <c r="A20" t="s">
        <v>176</v>
      </c>
      <c r="B20">
        <v>0.31579999999999997</v>
      </c>
      <c r="C20">
        <v>0.47369999999999995</v>
      </c>
      <c r="D20">
        <v>0.21050000000000002</v>
      </c>
      <c r="E20">
        <v>0</v>
      </c>
      <c r="F20">
        <v>0</v>
      </c>
      <c r="G20">
        <v>0</v>
      </c>
      <c r="H20">
        <v>1</v>
      </c>
      <c r="I20">
        <v>0</v>
      </c>
      <c r="J20">
        <v>0</v>
      </c>
      <c r="K20">
        <v>0.26319999999999999</v>
      </c>
      <c r="L20">
        <v>0.31579999999999997</v>
      </c>
      <c r="M20">
        <v>0.42109999999999997</v>
      </c>
      <c r="N20">
        <v>0</v>
      </c>
      <c r="O20">
        <v>5.2600000000000001E-2</v>
      </c>
      <c r="P20">
        <v>0.84209999999999996</v>
      </c>
      <c r="Q20">
        <v>0.10529999999999999</v>
      </c>
      <c r="R20">
        <v>0</v>
      </c>
      <c r="S20">
        <v>0</v>
      </c>
      <c r="T20">
        <v>0</v>
      </c>
      <c r="U20">
        <v>5.2600000000000001E-2</v>
      </c>
      <c r="V20">
        <v>0.94739999999999991</v>
      </c>
      <c r="W20">
        <v>1</v>
      </c>
      <c r="X20">
        <v>0</v>
      </c>
      <c r="Y20">
        <v>0</v>
      </c>
      <c r="Z20">
        <v>0</v>
      </c>
      <c r="AA20">
        <v>0.78949999999999998</v>
      </c>
      <c r="AB20">
        <v>0</v>
      </c>
      <c r="AC20">
        <v>0.21050000000000002</v>
      </c>
      <c r="AD20">
        <v>0.52629999999999999</v>
      </c>
      <c r="AE20">
        <v>0.42109999999999997</v>
      </c>
      <c r="AF20">
        <v>5.2600000000000001E-2</v>
      </c>
      <c r="AG20">
        <v>0</v>
      </c>
      <c r="AH20">
        <v>0</v>
      </c>
      <c r="AI20">
        <v>0</v>
      </c>
      <c r="AJ20">
        <v>0</v>
      </c>
      <c r="AK20">
        <v>0</v>
      </c>
      <c r="AL20">
        <v>0</v>
      </c>
      <c r="AM20">
        <v>0.10529999999999999</v>
      </c>
      <c r="AN20">
        <v>0.89469999999999994</v>
      </c>
      <c r="AO20">
        <v>0</v>
      </c>
      <c r="AP20">
        <v>0</v>
      </c>
      <c r="AQ20">
        <v>0.57889999999999997</v>
      </c>
      <c r="AR20">
        <v>0.42109999999999997</v>
      </c>
      <c r="AS20">
        <v>0</v>
      </c>
      <c r="AT20">
        <v>1</v>
      </c>
      <c r="AU20">
        <v>0</v>
      </c>
      <c r="AV20">
        <v>0</v>
      </c>
      <c r="AW20">
        <v>0</v>
      </c>
      <c r="AX20">
        <v>0</v>
      </c>
      <c r="AY20">
        <v>0.84209999999999996</v>
      </c>
      <c r="AZ20">
        <v>0.15789999999999998</v>
      </c>
      <c r="BA20">
        <v>0</v>
      </c>
      <c r="BB20">
        <v>0</v>
      </c>
      <c r="BC20">
        <v>0.47369999999999995</v>
      </c>
      <c r="BD20">
        <v>0.52629999999999999</v>
      </c>
      <c r="BE20">
        <v>0</v>
      </c>
      <c r="BF20">
        <v>0</v>
      </c>
      <c r="BG20">
        <v>0</v>
      </c>
      <c r="BH20">
        <v>0.73680000000000012</v>
      </c>
      <c r="BI20">
        <v>0.26319999999999999</v>
      </c>
      <c r="BJ20">
        <v>0</v>
      </c>
      <c r="BK20">
        <v>0</v>
      </c>
      <c r="BL20">
        <v>0</v>
      </c>
      <c r="BM20">
        <v>0.10529999999999999</v>
      </c>
      <c r="BN20">
        <v>0.42109999999999997</v>
      </c>
      <c r="BO20">
        <v>0.47369999999999995</v>
      </c>
      <c r="BP20">
        <v>0.89469999999999994</v>
      </c>
      <c r="BQ20">
        <v>0.10529999999999999</v>
      </c>
      <c r="BR20">
        <v>0</v>
      </c>
      <c r="BS20">
        <v>0.21050000000000002</v>
      </c>
      <c r="BT20">
        <v>0.31579999999999997</v>
      </c>
      <c r="BU20">
        <v>5.2600000000000001E-2</v>
      </c>
      <c r="BV20">
        <v>0.36840000000000006</v>
      </c>
      <c r="BW20">
        <v>5.2600000000000001E-2</v>
      </c>
      <c r="BX20">
        <v>1</v>
      </c>
      <c r="BY20">
        <v>0</v>
      </c>
      <c r="BZ20">
        <v>0</v>
      </c>
      <c r="CA20">
        <v>0</v>
      </c>
      <c r="CB20">
        <v>0</v>
      </c>
      <c r="CC20">
        <v>1</v>
      </c>
      <c r="CD20">
        <v>0</v>
      </c>
      <c r="CE20">
        <v>0</v>
      </c>
      <c r="CF20">
        <v>0</v>
      </c>
      <c r="CG20">
        <v>0</v>
      </c>
      <c r="CH20">
        <v>0.78949999999999998</v>
      </c>
      <c r="CI20">
        <v>0.21050000000000002</v>
      </c>
      <c r="CJ20">
        <v>0</v>
      </c>
      <c r="CK20">
        <v>1</v>
      </c>
      <c r="CL20">
        <v>0</v>
      </c>
      <c r="CM20">
        <v>0</v>
      </c>
      <c r="CN20">
        <v>0</v>
      </c>
      <c r="CO20">
        <v>0</v>
      </c>
      <c r="CP20">
        <v>1</v>
      </c>
      <c r="CQ20">
        <v>0</v>
      </c>
      <c r="CR20">
        <v>0</v>
      </c>
      <c r="CS20">
        <v>0</v>
      </c>
      <c r="CT20">
        <v>0</v>
      </c>
      <c r="CU20">
        <v>0</v>
      </c>
      <c r="CV20">
        <v>0</v>
      </c>
      <c r="CW20">
        <v>1</v>
      </c>
      <c r="CX20">
        <v>0.47369999999999995</v>
      </c>
      <c r="CY20">
        <v>0.52629999999999999</v>
      </c>
      <c r="CZ20">
        <v>0</v>
      </c>
      <c r="DA20">
        <v>0</v>
      </c>
      <c r="DB20">
        <v>0</v>
      </c>
      <c r="DC20">
        <v>0.84209999999999996</v>
      </c>
      <c r="DD20">
        <v>0.15789999999999998</v>
      </c>
      <c r="DE20">
        <v>0.88890000000000002</v>
      </c>
      <c r="DF20">
        <v>5.5599999999999997E-2</v>
      </c>
      <c r="DG20">
        <v>5.5599999999999997E-2</v>
      </c>
      <c r="DH20">
        <v>0</v>
      </c>
      <c r="DI20">
        <v>5.2600000000000001E-2</v>
      </c>
      <c r="DJ20">
        <v>0.68420000000000003</v>
      </c>
      <c r="DK20">
        <v>0.10529999999999999</v>
      </c>
      <c r="DL20">
        <v>0.15789999999999998</v>
      </c>
    </row>
    <row r="21" spans="1:116" x14ac:dyDescent="0.25">
      <c r="A21" t="s">
        <v>178</v>
      </c>
      <c r="B21">
        <v>0.36840000000000006</v>
      </c>
      <c r="C21">
        <v>0.52629999999999999</v>
      </c>
      <c r="D21">
        <v>0.10529999999999999</v>
      </c>
      <c r="E21">
        <v>0</v>
      </c>
      <c r="F21">
        <v>0</v>
      </c>
      <c r="G21">
        <v>1</v>
      </c>
      <c r="H21">
        <v>0</v>
      </c>
      <c r="I21">
        <v>0</v>
      </c>
      <c r="J21">
        <v>0</v>
      </c>
      <c r="K21">
        <v>0.26319999999999999</v>
      </c>
      <c r="L21">
        <v>0.63159999999999994</v>
      </c>
      <c r="M21">
        <v>0.10529999999999999</v>
      </c>
      <c r="N21">
        <v>0</v>
      </c>
      <c r="O21">
        <v>0</v>
      </c>
      <c r="P21">
        <v>0.89469999999999994</v>
      </c>
      <c r="Q21">
        <v>0.10529999999999999</v>
      </c>
      <c r="R21">
        <v>0</v>
      </c>
      <c r="S21">
        <v>0</v>
      </c>
      <c r="T21">
        <v>0</v>
      </c>
      <c r="U21">
        <v>0</v>
      </c>
      <c r="V21">
        <v>1</v>
      </c>
      <c r="W21">
        <v>1</v>
      </c>
      <c r="X21">
        <v>0</v>
      </c>
      <c r="Y21">
        <v>0</v>
      </c>
      <c r="Z21">
        <v>0</v>
      </c>
      <c r="AA21">
        <v>0.94739999999999991</v>
      </c>
      <c r="AB21">
        <v>0</v>
      </c>
      <c r="AC21">
        <v>5.2600000000000001E-2</v>
      </c>
      <c r="AD21">
        <v>0.78949999999999998</v>
      </c>
      <c r="AE21">
        <v>0.21050000000000002</v>
      </c>
      <c r="AF21">
        <v>0</v>
      </c>
      <c r="AG21">
        <v>0</v>
      </c>
      <c r="AH21">
        <v>0</v>
      </c>
      <c r="AI21">
        <v>0</v>
      </c>
      <c r="AJ21">
        <v>0</v>
      </c>
      <c r="AK21">
        <v>0</v>
      </c>
      <c r="AL21">
        <v>0</v>
      </c>
      <c r="AM21">
        <v>0.52629999999999999</v>
      </c>
      <c r="AN21">
        <v>0.36840000000000006</v>
      </c>
      <c r="AO21">
        <v>0</v>
      </c>
      <c r="AP21">
        <v>0.10529999999999999</v>
      </c>
      <c r="AQ21">
        <v>0.78949999999999998</v>
      </c>
      <c r="AR21">
        <v>0.21050000000000002</v>
      </c>
      <c r="AS21">
        <v>0</v>
      </c>
      <c r="AT21">
        <v>1</v>
      </c>
      <c r="AU21">
        <v>0</v>
      </c>
      <c r="AV21">
        <v>0</v>
      </c>
      <c r="AW21">
        <v>0</v>
      </c>
      <c r="AX21">
        <v>0</v>
      </c>
      <c r="AY21">
        <v>0.73680000000000012</v>
      </c>
      <c r="AZ21">
        <v>0.26319999999999999</v>
      </c>
      <c r="BA21">
        <v>0</v>
      </c>
      <c r="BB21">
        <v>0</v>
      </c>
      <c r="BC21">
        <v>0.15789999999999998</v>
      </c>
      <c r="BD21">
        <v>0.47369999999999995</v>
      </c>
      <c r="BE21">
        <v>0.21050000000000002</v>
      </c>
      <c r="BF21">
        <v>0.15789999999999998</v>
      </c>
      <c r="BG21">
        <v>0</v>
      </c>
      <c r="BH21">
        <v>0.78949999999999998</v>
      </c>
      <c r="BI21">
        <v>0.21050000000000002</v>
      </c>
      <c r="BJ21">
        <v>0</v>
      </c>
      <c r="BK21">
        <v>0</v>
      </c>
      <c r="BL21">
        <v>0</v>
      </c>
      <c r="BM21">
        <v>0.26319999999999999</v>
      </c>
      <c r="BN21">
        <v>0.21050000000000002</v>
      </c>
      <c r="BO21">
        <v>0.52629999999999999</v>
      </c>
      <c r="BP21">
        <v>1</v>
      </c>
      <c r="BQ21">
        <v>0</v>
      </c>
      <c r="BR21">
        <v>0</v>
      </c>
      <c r="BS21">
        <v>0.89469999999999994</v>
      </c>
      <c r="BT21">
        <v>5.2600000000000001E-2</v>
      </c>
      <c r="BU21">
        <v>5.2600000000000001E-2</v>
      </c>
      <c r="BV21">
        <v>0</v>
      </c>
      <c r="BW21">
        <v>0</v>
      </c>
      <c r="BX21">
        <v>1</v>
      </c>
      <c r="BY21">
        <v>0</v>
      </c>
      <c r="BZ21">
        <v>0</v>
      </c>
      <c r="CA21">
        <v>0</v>
      </c>
      <c r="CB21">
        <v>0</v>
      </c>
      <c r="CC21">
        <v>1</v>
      </c>
      <c r="CD21">
        <v>0</v>
      </c>
      <c r="CE21">
        <v>0</v>
      </c>
      <c r="CF21">
        <v>0</v>
      </c>
      <c r="CG21">
        <v>0</v>
      </c>
      <c r="CH21">
        <v>1</v>
      </c>
      <c r="CI21">
        <v>0</v>
      </c>
      <c r="CJ21">
        <v>0</v>
      </c>
      <c r="CK21">
        <v>1</v>
      </c>
      <c r="CL21">
        <v>0</v>
      </c>
      <c r="CM21">
        <v>0</v>
      </c>
      <c r="CN21">
        <v>0</v>
      </c>
      <c r="CO21">
        <v>0</v>
      </c>
      <c r="CP21">
        <v>0.84209999999999996</v>
      </c>
      <c r="CQ21">
        <v>0.15789999999999998</v>
      </c>
      <c r="CR21">
        <v>0</v>
      </c>
      <c r="CS21">
        <v>0</v>
      </c>
      <c r="CT21">
        <v>0</v>
      </c>
      <c r="CU21">
        <v>0</v>
      </c>
      <c r="CV21">
        <v>0</v>
      </c>
      <c r="CW21">
        <v>1</v>
      </c>
      <c r="CX21">
        <v>0.89469999999999994</v>
      </c>
      <c r="CY21">
        <v>0.10529999999999999</v>
      </c>
      <c r="CZ21">
        <v>0</v>
      </c>
      <c r="DA21">
        <v>0</v>
      </c>
      <c r="DB21">
        <v>1</v>
      </c>
      <c r="DC21">
        <v>0</v>
      </c>
      <c r="DD21">
        <v>0</v>
      </c>
      <c r="DE21">
        <v>0.52939999999999998</v>
      </c>
      <c r="DF21">
        <v>0.47060000000000002</v>
      </c>
      <c r="DG21">
        <v>0</v>
      </c>
      <c r="DH21">
        <v>0</v>
      </c>
      <c r="DI21">
        <v>0</v>
      </c>
      <c r="DJ21">
        <v>0.26319999999999999</v>
      </c>
      <c r="DK21">
        <v>0.31579999999999997</v>
      </c>
      <c r="DL21">
        <v>0.42109999999999997</v>
      </c>
    </row>
    <row r="22" spans="1:116" x14ac:dyDescent="0.25">
      <c r="A22" t="s">
        <v>180</v>
      </c>
      <c r="B22">
        <v>0.1852</v>
      </c>
      <c r="C22">
        <v>0.14810000000000001</v>
      </c>
      <c r="D22">
        <v>0.62960000000000005</v>
      </c>
      <c r="E22">
        <v>3.7000000000000005E-2</v>
      </c>
      <c r="F22">
        <v>0</v>
      </c>
      <c r="G22">
        <v>1</v>
      </c>
      <c r="H22">
        <v>0</v>
      </c>
      <c r="I22">
        <v>0</v>
      </c>
      <c r="J22">
        <v>0</v>
      </c>
      <c r="K22">
        <v>0.1852</v>
      </c>
      <c r="L22">
        <v>0.74069999999999991</v>
      </c>
      <c r="M22">
        <v>7.4099999999999999E-2</v>
      </c>
      <c r="N22">
        <v>0</v>
      </c>
      <c r="O22">
        <v>3.7000000000000005E-2</v>
      </c>
      <c r="P22">
        <v>0.33329999999999999</v>
      </c>
      <c r="Q22">
        <v>0.14810000000000001</v>
      </c>
      <c r="R22">
        <v>0.44439999999999996</v>
      </c>
      <c r="S22">
        <v>3.7000000000000005E-2</v>
      </c>
      <c r="T22">
        <v>0</v>
      </c>
      <c r="U22">
        <v>0.69230000000000003</v>
      </c>
      <c r="V22">
        <v>0.30769999999999997</v>
      </c>
      <c r="W22">
        <v>1</v>
      </c>
      <c r="X22">
        <v>0</v>
      </c>
      <c r="Y22">
        <v>0</v>
      </c>
      <c r="Z22">
        <v>0</v>
      </c>
      <c r="AA22">
        <v>0.46149999999999997</v>
      </c>
      <c r="AB22">
        <v>0.15380000000000002</v>
      </c>
      <c r="AC22">
        <v>0.3846</v>
      </c>
      <c r="AD22">
        <v>0.29630000000000001</v>
      </c>
      <c r="AE22">
        <v>0.51849999999999996</v>
      </c>
      <c r="AF22">
        <v>0.1852</v>
      </c>
      <c r="AG22">
        <v>0</v>
      </c>
      <c r="AH22">
        <v>0</v>
      </c>
      <c r="AI22">
        <v>0</v>
      </c>
      <c r="AJ22">
        <v>0</v>
      </c>
      <c r="AK22">
        <v>0</v>
      </c>
      <c r="AL22">
        <v>0</v>
      </c>
      <c r="AM22">
        <v>7.4099999999999999E-2</v>
      </c>
      <c r="AN22">
        <v>0.37040000000000001</v>
      </c>
      <c r="AO22">
        <v>0.55559999999999998</v>
      </c>
      <c r="AP22">
        <v>0</v>
      </c>
      <c r="AQ22">
        <v>0.48149999999999998</v>
      </c>
      <c r="AR22">
        <v>0.51849999999999996</v>
      </c>
      <c r="AS22">
        <v>0</v>
      </c>
      <c r="AT22">
        <v>1</v>
      </c>
      <c r="AU22">
        <v>0</v>
      </c>
      <c r="AV22">
        <v>0</v>
      </c>
      <c r="AW22">
        <v>0</v>
      </c>
      <c r="AX22">
        <v>0</v>
      </c>
      <c r="AY22">
        <v>0.1852</v>
      </c>
      <c r="AZ22">
        <v>0.70369999999999999</v>
      </c>
      <c r="BA22">
        <v>0.11109999999999999</v>
      </c>
      <c r="BB22">
        <v>0</v>
      </c>
      <c r="BC22">
        <v>0.2</v>
      </c>
      <c r="BD22">
        <v>0.52</v>
      </c>
      <c r="BE22">
        <v>0.12</v>
      </c>
      <c r="BF22">
        <v>0.16</v>
      </c>
      <c r="BG22">
        <v>0</v>
      </c>
      <c r="BH22">
        <v>0.55559999999999998</v>
      </c>
      <c r="BI22">
        <v>0.44439999999999996</v>
      </c>
      <c r="BJ22">
        <v>0</v>
      </c>
      <c r="BK22">
        <v>0</v>
      </c>
      <c r="BL22">
        <v>0</v>
      </c>
      <c r="BM22">
        <v>0.33329999999999999</v>
      </c>
      <c r="BN22">
        <v>0.44439999999999996</v>
      </c>
      <c r="BO22">
        <v>0.22219999999999998</v>
      </c>
      <c r="BP22">
        <v>0.96299999999999997</v>
      </c>
      <c r="BQ22">
        <v>3.7000000000000005E-2</v>
      </c>
      <c r="BR22">
        <v>0</v>
      </c>
      <c r="BS22">
        <v>0.48149999999999998</v>
      </c>
      <c r="BT22">
        <v>0.37040000000000001</v>
      </c>
      <c r="BU22">
        <v>0.11109999999999999</v>
      </c>
      <c r="BV22">
        <v>3.7000000000000005E-2</v>
      </c>
      <c r="BW22">
        <v>0</v>
      </c>
      <c r="BX22">
        <v>1</v>
      </c>
      <c r="BY22">
        <v>0</v>
      </c>
      <c r="BZ22">
        <v>0</v>
      </c>
      <c r="CA22">
        <v>0</v>
      </c>
      <c r="CB22">
        <v>0</v>
      </c>
      <c r="CC22">
        <v>0</v>
      </c>
      <c r="CD22">
        <v>0</v>
      </c>
      <c r="CE22">
        <v>0</v>
      </c>
      <c r="CF22">
        <v>0</v>
      </c>
      <c r="CG22">
        <v>1</v>
      </c>
      <c r="CH22">
        <v>0.51849999999999996</v>
      </c>
      <c r="CI22">
        <v>0.48149999999999998</v>
      </c>
      <c r="CJ22">
        <v>1</v>
      </c>
      <c r="CK22">
        <v>0</v>
      </c>
      <c r="CL22">
        <v>0</v>
      </c>
      <c r="CM22">
        <v>0</v>
      </c>
      <c r="CN22">
        <v>0</v>
      </c>
      <c r="CO22">
        <v>3.7000000000000005E-2</v>
      </c>
      <c r="CP22">
        <v>0.59260000000000002</v>
      </c>
      <c r="CQ22">
        <v>0.33329999999999999</v>
      </c>
      <c r="CR22">
        <v>3.7000000000000005E-2</v>
      </c>
      <c r="CS22">
        <v>0</v>
      </c>
      <c r="CT22">
        <v>0</v>
      </c>
      <c r="CU22">
        <v>0</v>
      </c>
      <c r="CV22">
        <v>0</v>
      </c>
      <c r="CW22">
        <v>1</v>
      </c>
      <c r="CX22">
        <v>0.40740000000000004</v>
      </c>
      <c r="CY22">
        <v>0.59260000000000002</v>
      </c>
      <c r="CZ22">
        <v>0</v>
      </c>
      <c r="DA22">
        <v>0</v>
      </c>
      <c r="DB22">
        <v>0.16670000000000001</v>
      </c>
      <c r="DC22">
        <v>0.41670000000000001</v>
      </c>
      <c r="DD22">
        <v>0.41670000000000001</v>
      </c>
      <c r="DE22">
        <v>0.125</v>
      </c>
      <c r="DF22">
        <v>0.66670000000000007</v>
      </c>
      <c r="DG22">
        <v>0.20829999999999999</v>
      </c>
      <c r="DH22">
        <v>0</v>
      </c>
      <c r="DI22">
        <v>3.7000000000000005E-2</v>
      </c>
      <c r="DJ22">
        <v>0.14810000000000001</v>
      </c>
      <c r="DK22">
        <v>0.14810000000000001</v>
      </c>
      <c r="DL22">
        <v>0.66670000000000007</v>
      </c>
    </row>
    <row r="23" spans="1:116" x14ac:dyDescent="0.25">
      <c r="A23" t="s">
        <v>182</v>
      </c>
      <c r="B23">
        <v>5.5599999999999997E-2</v>
      </c>
      <c r="C23">
        <v>5.5599999999999997E-2</v>
      </c>
      <c r="D23">
        <v>0.44439999999999996</v>
      </c>
      <c r="E23">
        <v>0.44439999999999996</v>
      </c>
      <c r="F23">
        <v>1</v>
      </c>
      <c r="G23">
        <v>0</v>
      </c>
      <c r="H23">
        <v>0</v>
      </c>
      <c r="I23">
        <v>0</v>
      </c>
      <c r="J23">
        <v>0</v>
      </c>
      <c r="K23">
        <v>0.16670000000000001</v>
      </c>
      <c r="L23">
        <v>0.83329999999999993</v>
      </c>
      <c r="M23">
        <v>0</v>
      </c>
      <c r="N23">
        <v>0</v>
      </c>
      <c r="O23">
        <v>0</v>
      </c>
      <c r="P23">
        <v>0</v>
      </c>
      <c r="Q23">
        <v>0.33329999999999999</v>
      </c>
      <c r="R23">
        <v>0.66670000000000007</v>
      </c>
      <c r="S23">
        <v>0</v>
      </c>
      <c r="T23">
        <v>0</v>
      </c>
      <c r="U23">
        <v>0.88890000000000002</v>
      </c>
      <c r="V23">
        <v>0.11109999999999999</v>
      </c>
      <c r="W23">
        <v>0</v>
      </c>
      <c r="X23">
        <v>1</v>
      </c>
      <c r="Y23">
        <v>0</v>
      </c>
      <c r="Z23">
        <v>0</v>
      </c>
      <c r="AA23">
        <v>0.38890000000000002</v>
      </c>
      <c r="AB23">
        <v>0.11109999999999999</v>
      </c>
      <c r="AC23">
        <v>0.5</v>
      </c>
      <c r="AD23">
        <v>0.55559999999999998</v>
      </c>
      <c r="AE23">
        <v>0.16670000000000001</v>
      </c>
      <c r="AF23">
        <v>0.27779999999999999</v>
      </c>
      <c r="AG23">
        <v>0</v>
      </c>
      <c r="AH23">
        <v>0</v>
      </c>
      <c r="AI23">
        <v>0</v>
      </c>
      <c r="AJ23">
        <v>0</v>
      </c>
      <c r="AK23">
        <v>0</v>
      </c>
      <c r="AL23">
        <v>0</v>
      </c>
      <c r="AM23">
        <v>5.5599999999999997E-2</v>
      </c>
      <c r="AN23">
        <v>0.11109999999999999</v>
      </c>
      <c r="AO23">
        <v>0.83329999999999993</v>
      </c>
      <c r="AP23">
        <v>0</v>
      </c>
      <c r="AQ23">
        <v>0</v>
      </c>
      <c r="AR23">
        <v>1</v>
      </c>
      <c r="AS23">
        <v>0</v>
      </c>
      <c r="AT23">
        <v>0.83329999999999993</v>
      </c>
      <c r="AU23">
        <v>0</v>
      </c>
      <c r="AV23">
        <v>0.16670000000000001</v>
      </c>
      <c r="AW23">
        <v>0</v>
      </c>
      <c r="AX23">
        <v>0</v>
      </c>
      <c r="AY23">
        <v>0</v>
      </c>
      <c r="AZ23">
        <v>0.83329999999999993</v>
      </c>
      <c r="BA23">
        <v>0.16670000000000001</v>
      </c>
      <c r="BB23">
        <v>0</v>
      </c>
      <c r="BC23">
        <v>0</v>
      </c>
      <c r="BD23">
        <v>1</v>
      </c>
      <c r="BE23">
        <v>0</v>
      </c>
      <c r="BF23">
        <v>0</v>
      </c>
      <c r="BG23">
        <v>0</v>
      </c>
      <c r="BH23">
        <v>5.5599999999999997E-2</v>
      </c>
      <c r="BI23">
        <v>0.94440000000000002</v>
      </c>
      <c r="BJ23">
        <v>0</v>
      </c>
      <c r="BK23">
        <v>0</v>
      </c>
      <c r="BL23">
        <v>0</v>
      </c>
      <c r="BM23">
        <v>0</v>
      </c>
      <c r="BN23">
        <v>0.94440000000000002</v>
      </c>
      <c r="BO23">
        <v>5.5599999999999997E-2</v>
      </c>
      <c r="BP23">
        <v>0.94440000000000002</v>
      </c>
      <c r="BQ23">
        <v>5.5599999999999997E-2</v>
      </c>
      <c r="BR23">
        <v>0</v>
      </c>
      <c r="BS23">
        <v>0.83329999999999993</v>
      </c>
      <c r="BT23">
        <v>0.16670000000000001</v>
      </c>
      <c r="BU23">
        <v>0</v>
      </c>
      <c r="BV23">
        <v>0</v>
      </c>
      <c r="BW23">
        <v>0</v>
      </c>
      <c r="BX23">
        <v>1</v>
      </c>
      <c r="BY23">
        <v>0</v>
      </c>
      <c r="BZ23">
        <v>0</v>
      </c>
      <c r="CA23">
        <v>0</v>
      </c>
      <c r="CB23">
        <v>0</v>
      </c>
      <c r="CC23">
        <v>0</v>
      </c>
      <c r="CD23">
        <v>0</v>
      </c>
      <c r="CE23">
        <v>0</v>
      </c>
      <c r="CF23">
        <v>0</v>
      </c>
      <c r="CG23">
        <v>1</v>
      </c>
      <c r="CH23">
        <v>0.2</v>
      </c>
      <c r="CI23">
        <v>0.8</v>
      </c>
      <c r="CJ23">
        <v>1</v>
      </c>
      <c r="CK23">
        <v>0</v>
      </c>
      <c r="CL23">
        <v>0</v>
      </c>
      <c r="CM23">
        <v>0</v>
      </c>
      <c r="CN23">
        <v>0</v>
      </c>
      <c r="CO23">
        <v>0</v>
      </c>
      <c r="CP23">
        <v>0.22219999999999998</v>
      </c>
      <c r="CQ23">
        <v>0.77780000000000005</v>
      </c>
      <c r="CR23">
        <v>0</v>
      </c>
      <c r="CS23">
        <v>0</v>
      </c>
      <c r="CT23">
        <v>0</v>
      </c>
      <c r="CU23">
        <v>0</v>
      </c>
      <c r="CV23">
        <v>0</v>
      </c>
      <c r="CW23">
        <v>1</v>
      </c>
      <c r="CX23">
        <v>0.58820000000000006</v>
      </c>
      <c r="CY23">
        <v>0.4118</v>
      </c>
      <c r="CZ23">
        <v>0</v>
      </c>
      <c r="DA23">
        <v>0</v>
      </c>
      <c r="DB23">
        <v>0</v>
      </c>
      <c r="DC23">
        <v>0.83329999999999993</v>
      </c>
      <c r="DD23">
        <v>0.16670000000000001</v>
      </c>
      <c r="DE23">
        <v>0</v>
      </c>
      <c r="DF23">
        <v>0.33329999999999999</v>
      </c>
      <c r="DG23">
        <v>0.66670000000000007</v>
      </c>
      <c r="DH23">
        <v>0</v>
      </c>
      <c r="DI23">
        <v>0</v>
      </c>
      <c r="DJ23">
        <v>0</v>
      </c>
      <c r="DK23">
        <v>0.5</v>
      </c>
      <c r="DL23">
        <v>0.5</v>
      </c>
    </row>
    <row r="24" spans="1:116" x14ac:dyDescent="0.25">
      <c r="A24" t="s">
        <v>184</v>
      </c>
      <c r="B24">
        <v>0</v>
      </c>
      <c r="C24">
        <v>0</v>
      </c>
      <c r="D24">
        <v>0.5</v>
      </c>
      <c r="E24">
        <v>0.5</v>
      </c>
      <c r="F24">
        <v>0</v>
      </c>
      <c r="G24">
        <v>0</v>
      </c>
      <c r="H24">
        <v>1</v>
      </c>
      <c r="I24">
        <v>0</v>
      </c>
      <c r="J24">
        <v>0</v>
      </c>
      <c r="K24">
        <v>0.33329999999999999</v>
      </c>
      <c r="L24">
        <v>0.61109999999999998</v>
      </c>
      <c r="M24">
        <v>5.5599999999999997E-2</v>
      </c>
      <c r="N24">
        <v>0</v>
      </c>
      <c r="O24">
        <v>0</v>
      </c>
      <c r="P24">
        <v>5.5599999999999997E-2</v>
      </c>
      <c r="Q24">
        <v>0.16670000000000001</v>
      </c>
      <c r="R24">
        <v>0.72219999999999995</v>
      </c>
      <c r="S24">
        <v>5.5599999999999997E-2</v>
      </c>
      <c r="T24">
        <v>0</v>
      </c>
      <c r="U24">
        <v>0.38890000000000002</v>
      </c>
      <c r="V24">
        <v>0.61109999999999998</v>
      </c>
      <c r="W24">
        <v>0</v>
      </c>
      <c r="X24">
        <v>0</v>
      </c>
      <c r="Y24">
        <v>1</v>
      </c>
      <c r="Z24">
        <v>0</v>
      </c>
      <c r="AA24">
        <v>0</v>
      </c>
      <c r="AB24">
        <v>0.27779999999999999</v>
      </c>
      <c r="AC24">
        <v>0.72219999999999995</v>
      </c>
      <c r="AD24">
        <v>0</v>
      </c>
      <c r="AE24">
        <v>0.83329999999999993</v>
      </c>
      <c r="AF24">
        <v>0.16670000000000001</v>
      </c>
      <c r="AG24">
        <v>0</v>
      </c>
      <c r="AH24">
        <v>0</v>
      </c>
      <c r="AI24">
        <v>0</v>
      </c>
      <c r="AJ24">
        <v>0</v>
      </c>
      <c r="AK24">
        <v>0</v>
      </c>
      <c r="AL24">
        <v>0</v>
      </c>
      <c r="AM24">
        <v>0</v>
      </c>
      <c r="AN24">
        <v>0</v>
      </c>
      <c r="AO24">
        <v>1</v>
      </c>
      <c r="AP24">
        <v>0</v>
      </c>
      <c r="AQ24">
        <v>0</v>
      </c>
      <c r="AR24">
        <v>0.94440000000000002</v>
      </c>
      <c r="AS24">
        <v>5.5599999999999997E-2</v>
      </c>
      <c r="AT24">
        <v>0.83329999999999993</v>
      </c>
      <c r="AU24">
        <v>0</v>
      </c>
      <c r="AV24">
        <v>0.16670000000000001</v>
      </c>
      <c r="AW24">
        <v>0</v>
      </c>
      <c r="AX24">
        <v>0</v>
      </c>
      <c r="AY24">
        <v>0</v>
      </c>
      <c r="AZ24">
        <v>0.83329999999999993</v>
      </c>
      <c r="BA24">
        <v>0.16670000000000001</v>
      </c>
      <c r="BB24">
        <v>0</v>
      </c>
      <c r="BC24">
        <v>5.8799999999999998E-2</v>
      </c>
      <c r="BD24">
        <v>0.76469999999999994</v>
      </c>
      <c r="BE24">
        <v>0.17649999999999999</v>
      </c>
      <c r="BF24">
        <v>0</v>
      </c>
      <c r="BG24">
        <v>0</v>
      </c>
      <c r="BH24">
        <v>0.27779999999999999</v>
      </c>
      <c r="BI24">
        <v>0.72219999999999995</v>
      </c>
      <c r="BJ24">
        <v>0</v>
      </c>
      <c r="BK24">
        <v>0</v>
      </c>
      <c r="BL24">
        <v>0</v>
      </c>
      <c r="BM24">
        <v>0.22219999999999998</v>
      </c>
      <c r="BN24">
        <v>0.55559999999999998</v>
      </c>
      <c r="BO24">
        <v>0.22219999999999998</v>
      </c>
      <c r="BP24">
        <v>0.94440000000000002</v>
      </c>
      <c r="BQ24">
        <v>5.5599999999999997E-2</v>
      </c>
      <c r="BR24">
        <v>0</v>
      </c>
      <c r="BS24">
        <v>0.5</v>
      </c>
      <c r="BT24">
        <v>0.38890000000000002</v>
      </c>
      <c r="BU24">
        <v>5.5599999999999997E-2</v>
      </c>
      <c r="BV24">
        <v>5.5599999999999997E-2</v>
      </c>
      <c r="BW24">
        <v>0</v>
      </c>
      <c r="BX24">
        <v>1</v>
      </c>
      <c r="BY24">
        <v>0</v>
      </c>
      <c r="BZ24">
        <v>0</v>
      </c>
      <c r="CA24">
        <v>0</v>
      </c>
      <c r="CB24">
        <v>0</v>
      </c>
      <c r="CC24">
        <v>0</v>
      </c>
      <c r="CD24">
        <v>0</v>
      </c>
      <c r="CE24">
        <v>0</v>
      </c>
      <c r="CF24">
        <v>0</v>
      </c>
      <c r="CG24">
        <v>1</v>
      </c>
      <c r="CH24">
        <v>5.8799999999999998E-2</v>
      </c>
      <c r="CI24">
        <v>0.94120000000000004</v>
      </c>
      <c r="CJ24">
        <v>0</v>
      </c>
      <c r="CK24">
        <v>1</v>
      </c>
      <c r="CL24">
        <v>0</v>
      </c>
      <c r="CM24">
        <v>0</v>
      </c>
      <c r="CN24">
        <v>0</v>
      </c>
      <c r="CO24">
        <v>0</v>
      </c>
      <c r="CP24">
        <v>0.33329999999999999</v>
      </c>
      <c r="CQ24">
        <v>0.66670000000000007</v>
      </c>
      <c r="CR24">
        <v>0</v>
      </c>
      <c r="CS24">
        <v>0</v>
      </c>
      <c r="CT24">
        <v>0</v>
      </c>
      <c r="CU24">
        <v>0</v>
      </c>
      <c r="CV24">
        <v>0</v>
      </c>
      <c r="CW24">
        <v>1</v>
      </c>
      <c r="CX24">
        <v>0.25</v>
      </c>
      <c r="CY24">
        <v>0.75</v>
      </c>
      <c r="CZ24">
        <v>0</v>
      </c>
      <c r="DA24">
        <v>0</v>
      </c>
      <c r="DB24">
        <v>0.18179999999999999</v>
      </c>
      <c r="DC24">
        <v>0.72730000000000006</v>
      </c>
      <c r="DD24">
        <v>9.0899999999999995E-2</v>
      </c>
      <c r="DE24">
        <v>0</v>
      </c>
      <c r="DF24">
        <v>0.72219999999999995</v>
      </c>
      <c r="DG24">
        <v>0.27779999999999999</v>
      </c>
      <c r="DH24">
        <v>0</v>
      </c>
      <c r="DI24">
        <v>0</v>
      </c>
      <c r="DJ24">
        <v>0</v>
      </c>
      <c r="DK24">
        <v>0.38890000000000002</v>
      </c>
      <c r="DL24">
        <v>0.61109999999999998</v>
      </c>
    </row>
    <row r="25" spans="1:116" x14ac:dyDescent="0.25">
      <c r="A25" t="s">
        <v>187</v>
      </c>
      <c r="B25">
        <v>0.97959999999999992</v>
      </c>
      <c r="C25">
        <v>2.0400000000000001E-2</v>
      </c>
      <c r="D25">
        <v>0</v>
      </c>
      <c r="E25">
        <v>0</v>
      </c>
      <c r="F25">
        <v>1</v>
      </c>
      <c r="G25">
        <v>0</v>
      </c>
      <c r="H25">
        <v>0</v>
      </c>
      <c r="I25">
        <v>0</v>
      </c>
      <c r="J25">
        <v>0</v>
      </c>
      <c r="K25">
        <v>0.12240000000000001</v>
      </c>
      <c r="L25">
        <v>0.7551000000000001</v>
      </c>
      <c r="M25">
        <v>0.12240000000000001</v>
      </c>
      <c r="N25">
        <v>0</v>
      </c>
      <c r="O25">
        <v>4.0800000000000003E-2</v>
      </c>
      <c r="P25">
        <v>0.91839999999999999</v>
      </c>
      <c r="Q25">
        <v>4.0800000000000003E-2</v>
      </c>
      <c r="R25">
        <v>0</v>
      </c>
      <c r="S25">
        <v>0</v>
      </c>
      <c r="T25">
        <v>0</v>
      </c>
      <c r="U25">
        <v>0.65310000000000001</v>
      </c>
      <c r="V25">
        <v>0.34689999999999999</v>
      </c>
      <c r="W25">
        <v>1</v>
      </c>
      <c r="X25">
        <v>0</v>
      </c>
      <c r="Y25">
        <v>0</v>
      </c>
      <c r="Z25">
        <v>0</v>
      </c>
      <c r="AA25">
        <v>1</v>
      </c>
      <c r="AB25">
        <v>0</v>
      </c>
      <c r="AC25">
        <v>0</v>
      </c>
      <c r="AD25">
        <v>0.91839999999999999</v>
      </c>
      <c r="AE25">
        <v>6.1200000000000004E-2</v>
      </c>
      <c r="AF25">
        <v>2.0400000000000001E-2</v>
      </c>
      <c r="AG25">
        <v>0</v>
      </c>
      <c r="AH25">
        <v>0</v>
      </c>
      <c r="AI25">
        <v>0</v>
      </c>
      <c r="AJ25">
        <v>0</v>
      </c>
      <c r="AK25">
        <v>0</v>
      </c>
      <c r="AL25">
        <v>0</v>
      </c>
      <c r="AM25">
        <v>0.71430000000000005</v>
      </c>
      <c r="AN25">
        <v>8.1600000000000006E-2</v>
      </c>
      <c r="AO25">
        <v>0.2041</v>
      </c>
      <c r="AP25">
        <v>0</v>
      </c>
      <c r="AQ25">
        <v>0.71430000000000005</v>
      </c>
      <c r="AR25">
        <v>0.28570000000000001</v>
      </c>
      <c r="AS25">
        <v>0</v>
      </c>
      <c r="AT25">
        <v>1</v>
      </c>
      <c r="AU25">
        <v>0</v>
      </c>
      <c r="AV25">
        <v>0</v>
      </c>
      <c r="AW25">
        <v>0</v>
      </c>
      <c r="AX25">
        <v>0</v>
      </c>
      <c r="AY25">
        <v>0.93879999999999997</v>
      </c>
      <c r="AZ25">
        <v>6.1200000000000004E-2</v>
      </c>
      <c r="BA25">
        <v>0</v>
      </c>
      <c r="BB25">
        <v>0</v>
      </c>
      <c r="BC25">
        <v>2.0400000000000001E-2</v>
      </c>
      <c r="BD25">
        <v>0.26530000000000004</v>
      </c>
      <c r="BE25">
        <v>0.46939999999999998</v>
      </c>
      <c r="BF25">
        <v>0.2041</v>
      </c>
      <c r="BG25">
        <v>4.0800000000000003E-2</v>
      </c>
      <c r="BH25">
        <v>0.71430000000000005</v>
      </c>
      <c r="BI25">
        <v>0.28570000000000001</v>
      </c>
      <c r="BJ25">
        <v>0</v>
      </c>
      <c r="BK25">
        <v>0</v>
      </c>
      <c r="BL25">
        <v>0</v>
      </c>
      <c r="BM25">
        <v>0.53060000000000007</v>
      </c>
      <c r="BN25">
        <v>0.10199999999999999</v>
      </c>
      <c r="BO25">
        <v>0.36729999999999996</v>
      </c>
      <c r="BP25">
        <v>1</v>
      </c>
      <c r="BQ25">
        <v>0</v>
      </c>
      <c r="BR25">
        <v>0</v>
      </c>
      <c r="BS25">
        <v>1</v>
      </c>
      <c r="BT25">
        <v>0</v>
      </c>
      <c r="BU25">
        <v>0</v>
      </c>
      <c r="BV25">
        <v>0</v>
      </c>
      <c r="BW25">
        <v>0</v>
      </c>
      <c r="BX25">
        <v>1</v>
      </c>
      <c r="BY25">
        <v>0</v>
      </c>
      <c r="BZ25">
        <v>0</v>
      </c>
      <c r="CA25">
        <v>0</v>
      </c>
      <c r="CB25">
        <v>0</v>
      </c>
      <c r="CC25">
        <v>1</v>
      </c>
      <c r="CD25">
        <v>0</v>
      </c>
      <c r="CE25">
        <v>0</v>
      </c>
      <c r="CF25">
        <v>0</v>
      </c>
      <c r="CG25">
        <v>0</v>
      </c>
      <c r="CH25">
        <v>1</v>
      </c>
      <c r="CI25">
        <v>0</v>
      </c>
      <c r="CJ25">
        <v>1</v>
      </c>
      <c r="CK25">
        <v>0</v>
      </c>
      <c r="CL25">
        <v>0</v>
      </c>
      <c r="CM25">
        <v>0</v>
      </c>
      <c r="CN25">
        <v>0</v>
      </c>
      <c r="CO25">
        <v>2.0400000000000001E-2</v>
      </c>
      <c r="CP25">
        <v>0.97959999999999992</v>
      </c>
      <c r="CQ25">
        <v>0</v>
      </c>
      <c r="CR25">
        <v>0</v>
      </c>
      <c r="CS25">
        <v>0</v>
      </c>
      <c r="CT25">
        <v>0</v>
      </c>
      <c r="CU25">
        <v>0</v>
      </c>
      <c r="CV25">
        <v>0</v>
      </c>
      <c r="CW25">
        <v>1</v>
      </c>
      <c r="CX25">
        <v>0.93879999999999997</v>
      </c>
      <c r="CY25">
        <v>6.1200000000000004E-2</v>
      </c>
      <c r="CZ25">
        <v>0</v>
      </c>
      <c r="DA25">
        <v>0</v>
      </c>
      <c r="DB25">
        <v>0.59179999999999999</v>
      </c>
      <c r="DC25">
        <v>0.26530000000000004</v>
      </c>
      <c r="DD25">
        <v>0.1429</v>
      </c>
      <c r="DE25">
        <v>0.1489</v>
      </c>
      <c r="DF25">
        <v>0.72340000000000004</v>
      </c>
      <c r="DG25">
        <v>0.12770000000000001</v>
      </c>
      <c r="DH25">
        <v>0</v>
      </c>
      <c r="DI25">
        <v>2.0400000000000001E-2</v>
      </c>
      <c r="DJ25">
        <v>0.26530000000000004</v>
      </c>
      <c r="DK25">
        <v>0.30609999999999998</v>
      </c>
      <c r="DL25">
        <v>0.40820000000000001</v>
      </c>
    </row>
    <row r="26" spans="1:116" x14ac:dyDescent="0.25">
      <c r="A26" t="s">
        <v>189</v>
      </c>
      <c r="B26">
        <v>0.84849999999999992</v>
      </c>
      <c r="C26">
        <v>0.1515</v>
      </c>
      <c r="D26">
        <v>0</v>
      </c>
      <c r="E26">
        <v>0</v>
      </c>
      <c r="F26">
        <v>1</v>
      </c>
      <c r="G26">
        <v>0</v>
      </c>
      <c r="H26">
        <v>0</v>
      </c>
      <c r="I26">
        <v>0</v>
      </c>
      <c r="J26">
        <v>0</v>
      </c>
      <c r="K26">
        <v>0.24239999999999998</v>
      </c>
      <c r="L26">
        <v>0.63639999999999997</v>
      </c>
      <c r="M26">
        <v>0.12119999999999999</v>
      </c>
      <c r="N26">
        <v>0</v>
      </c>
      <c r="O26">
        <v>0</v>
      </c>
      <c r="P26">
        <v>0.24239999999999998</v>
      </c>
      <c r="Q26">
        <v>0.66670000000000007</v>
      </c>
      <c r="R26">
        <v>9.0899999999999995E-2</v>
      </c>
      <c r="S26">
        <v>0</v>
      </c>
      <c r="T26">
        <v>0</v>
      </c>
      <c r="U26">
        <v>0.84849999999999992</v>
      </c>
      <c r="V26">
        <v>0.1515</v>
      </c>
      <c r="W26">
        <v>0</v>
      </c>
      <c r="X26">
        <v>1</v>
      </c>
      <c r="Y26">
        <v>0</v>
      </c>
      <c r="Z26">
        <v>0</v>
      </c>
      <c r="AA26">
        <v>0.96970000000000001</v>
      </c>
      <c r="AB26">
        <v>0</v>
      </c>
      <c r="AC26">
        <v>3.0299999999999997E-2</v>
      </c>
      <c r="AD26">
        <v>0.75760000000000005</v>
      </c>
      <c r="AE26">
        <v>0.24239999999999998</v>
      </c>
      <c r="AF26">
        <v>0</v>
      </c>
      <c r="AG26">
        <v>0</v>
      </c>
      <c r="AH26">
        <v>0</v>
      </c>
      <c r="AI26">
        <v>0</v>
      </c>
      <c r="AJ26">
        <v>0</v>
      </c>
      <c r="AK26">
        <v>0</v>
      </c>
      <c r="AL26">
        <v>0</v>
      </c>
      <c r="AM26">
        <v>0.93940000000000001</v>
      </c>
      <c r="AN26">
        <v>3.0299999999999997E-2</v>
      </c>
      <c r="AO26">
        <v>3.0299999999999997E-2</v>
      </c>
      <c r="AP26">
        <v>0</v>
      </c>
      <c r="AQ26">
        <v>1</v>
      </c>
      <c r="AR26">
        <v>0</v>
      </c>
      <c r="AS26">
        <v>0</v>
      </c>
      <c r="AT26">
        <v>0.96970000000000001</v>
      </c>
      <c r="AU26">
        <v>3.0299999999999997E-2</v>
      </c>
      <c r="AV26">
        <v>0</v>
      </c>
      <c r="AW26">
        <v>0</v>
      </c>
      <c r="AX26">
        <v>0</v>
      </c>
      <c r="AY26">
        <v>0.87879999999999991</v>
      </c>
      <c r="AZ26">
        <v>0.12119999999999999</v>
      </c>
      <c r="BA26">
        <v>0</v>
      </c>
      <c r="BB26">
        <v>0</v>
      </c>
      <c r="BC26">
        <v>0.75760000000000005</v>
      </c>
      <c r="BD26">
        <v>0.21210000000000001</v>
      </c>
      <c r="BE26">
        <v>3.0299999999999997E-2</v>
      </c>
      <c r="BF26">
        <v>0</v>
      </c>
      <c r="BG26">
        <v>0</v>
      </c>
      <c r="BH26">
        <v>0.90910000000000002</v>
      </c>
      <c r="BI26">
        <v>0</v>
      </c>
      <c r="BJ26">
        <v>9.0899999999999995E-2</v>
      </c>
      <c r="BK26">
        <v>0</v>
      </c>
      <c r="BL26">
        <v>0</v>
      </c>
      <c r="BM26">
        <v>0.90910000000000002</v>
      </c>
      <c r="BN26">
        <v>9.0899999999999995E-2</v>
      </c>
      <c r="BO26">
        <v>0</v>
      </c>
      <c r="BP26">
        <v>1</v>
      </c>
      <c r="BQ26">
        <v>0</v>
      </c>
      <c r="BR26">
        <v>0</v>
      </c>
      <c r="BS26">
        <v>0.72730000000000006</v>
      </c>
      <c r="BT26">
        <v>0.2727</v>
      </c>
      <c r="BU26">
        <v>0</v>
      </c>
      <c r="BV26">
        <v>0</v>
      </c>
      <c r="BW26">
        <v>0</v>
      </c>
      <c r="BX26">
        <v>1</v>
      </c>
      <c r="BY26">
        <v>0</v>
      </c>
      <c r="BZ26">
        <v>0</v>
      </c>
      <c r="CA26">
        <v>0</v>
      </c>
      <c r="CB26">
        <v>0</v>
      </c>
      <c r="CC26">
        <v>1</v>
      </c>
      <c r="CD26">
        <v>0</v>
      </c>
      <c r="CE26">
        <v>0</v>
      </c>
      <c r="CF26">
        <v>0</v>
      </c>
      <c r="CG26">
        <v>0</v>
      </c>
      <c r="CH26">
        <v>1</v>
      </c>
      <c r="CI26">
        <v>0</v>
      </c>
      <c r="CJ26">
        <v>1</v>
      </c>
      <c r="CK26">
        <v>0</v>
      </c>
      <c r="CL26">
        <v>0</v>
      </c>
      <c r="CM26">
        <v>0</v>
      </c>
      <c r="CN26">
        <v>0</v>
      </c>
      <c r="CO26">
        <v>0</v>
      </c>
      <c r="CP26">
        <v>0.12119999999999999</v>
      </c>
      <c r="CQ26">
        <v>0.66670000000000007</v>
      </c>
      <c r="CR26">
        <v>0.21210000000000001</v>
      </c>
      <c r="CS26">
        <v>0</v>
      </c>
      <c r="CT26">
        <v>0</v>
      </c>
      <c r="CU26">
        <v>0</v>
      </c>
      <c r="CV26">
        <v>0</v>
      </c>
      <c r="CW26">
        <v>1</v>
      </c>
      <c r="CX26">
        <v>0.42420000000000002</v>
      </c>
      <c r="CY26">
        <v>0.54549999999999998</v>
      </c>
      <c r="CZ26">
        <v>0</v>
      </c>
      <c r="DA26">
        <v>3.0299999999999997E-2</v>
      </c>
      <c r="DB26">
        <v>0.45450000000000002</v>
      </c>
      <c r="DC26">
        <v>0.42420000000000002</v>
      </c>
      <c r="DD26">
        <v>0.12119999999999999</v>
      </c>
      <c r="DE26">
        <v>0</v>
      </c>
      <c r="DF26">
        <v>0.30769999999999997</v>
      </c>
      <c r="DG26">
        <v>0.65379999999999994</v>
      </c>
      <c r="DH26">
        <v>3.85E-2</v>
      </c>
      <c r="DI26">
        <v>0</v>
      </c>
      <c r="DJ26">
        <v>0.24239999999999998</v>
      </c>
      <c r="DK26">
        <v>0</v>
      </c>
      <c r="DL26">
        <v>0.75760000000000005</v>
      </c>
    </row>
    <row r="27" spans="1:116" x14ac:dyDescent="0.25">
      <c r="A27" t="s">
        <v>191</v>
      </c>
      <c r="B27">
        <v>0.9</v>
      </c>
      <c r="C27">
        <v>0</v>
      </c>
      <c r="D27">
        <v>0</v>
      </c>
      <c r="E27">
        <v>0.1</v>
      </c>
      <c r="F27">
        <v>1</v>
      </c>
      <c r="G27">
        <v>0</v>
      </c>
      <c r="H27">
        <v>0</v>
      </c>
      <c r="I27">
        <v>0</v>
      </c>
      <c r="J27">
        <v>0</v>
      </c>
      <c r="K27">
        <v>0</v>
      </c>
      <c r="L27">
        <v>0.9</v>
      </c>
      <c r="M27">
        <v>0.1</v>
      </c>
      <c r="N27">
        <v>0</v>
      </c>
      <c r="O27">
        <v>6.6699999999999995E-2</v>
      </c>
      <c r="P27">
        <v>0.5333</v>
      </c>
      <c r="Q27">
        <v>0.4</v>
      </c>
      <c r="R27">
        <v>0</v>
      </c>
      <c r="S27">
        <v>0</v>
      </c>
      <c r="T27">
        <v>0</v>
      </c>
      <c r="U27">
        <v>0.83329999999999993</v>
      </c>
      <c r="V27">
        <v>0.16670000000000001</v>
      </c>
      <c r="W27">
        <v>0</v>
      </c>
      <c r="X27">
        <v>1</v>
      </c>
      <c r="Y27">
        <v>0</v>
      </c>
      <c r="Z27">
        <v>0</v>
      </c>
      <c r="AA27">
        <v>0.93330000000000002</v>
      </c>
      <c r="AB27">
        <v>3.3300000000000003E-2</v>
      </c>
      <c r="AC27">
        <v>3.3300000000000003E-2</v>
      </c>
      <c r="AD27">
        <v>0.5333</v>
      </c>
      <c r="AE27">
        <v>0.4</v>
      </c>
      <c r="AF27">
        <v>6.6699999999999995E-2</v>
      </c>
      <c r="AG27">
        <v>0</v>
      </c>
      <c r="AH27">
        <v>0</v>
      </c>
      <c r="AI27">
        <v>0</v>
      </c>
      <c r="AJ27">
        <v>0</v>
      </c>
      <c r="AK27">
        <v>0</v>
      </c>
      <c r="AL27">
        <v>0</v>
      </c>
      <c r="AM27">
        <v>0.9667</v>
      </c>
      <c r="AN27">
        <v>0</v>
      </c>
      <c r="AO27">
        <v>3.3300000000000003E-2</v>
      </c>
      <c r="AP27">
        <v>0</v>
      </c>
      <c r="AQ27">
        <v>0.6</v>
      </c>
      <c r="AR27">
        <v>0.4</v>
      </c>
      <c r="AS27">
        <v>0</v>
      </c>
      <c r="AT27">
        <v>1</v>
      </c>
      <c r="AU27">
        <v>0</v>
      </c>
      <c r="AV27">
        <v>0</v>
      </c>
      <c r="AW27">
        <v>0</v>
      </c>
      <c r="AX27">
        <v>0</v>
      </c>
      <c r="AY27">
        <v>0.9</v>
      </c>
      <c r="AZ27">
        <v>0.1</v>
      </c>
      <c r="BA27">
        <v>0</v>
      </c>
      <c r="BB27">
        <v>0</v>
      </c>
      <c r="BC27">
        <v>0.26669999999999999</v>
      </c>
      <c r="BD27">
        <v>0.1333</v>
      </c>
      <c r="BE27">
        <v>0.26669999999999999</v>
      </c>
      <c r="BF27">
        <v>0.33329999999999999</v>
      </c>
      <c r="BG27">
        <v>0</v>
      </c>
      <c r="BH27">
        <v>0.63329999999999997</v>
      </c>
      <c r="BI27">
        <v>0.36670000000000003</v>
      </c>
      <c r="BJ27">
        <v>0</v>
      </c>
      <c r="BK27">
        <v>0</v>
      </c>
      <c r="BL27">
        <v>0</v>
      </c>
      <c r="BM27">
        <v>0.16670000000000001</v>
      </c>
      <c r="BN27">
        <v>0.4</v>
      </c>
      <c r="BO27">
        <v>0.43329999999999996</v>
      </c>
      <c r="BP27">
        <v>1</v>
      </c>
      <c r="BQ27">
        <v>0</v>
      </c>
      <c r="BR27">
        <v>0</v>
      </c>
      <c r="BS27">
        <v>0.8</v>
      </c>
      <c r="BT27">
        <v>0.2</v>
      </c>
      <c r="BU27">
        <v>0</v>
      </c>
      <c r="BV27">
        <v>0</v>
      </c>
      <c r="BW27">
        <v>0</v>
      </c>
      <c r="BX27">
        <v>1</v>
      </c>
      <c r="BY27">
        <v>0</v>
      </c>
      <c r="BZ27">
        <v>0</v>
      </c>
      <c r="CA27">
        <v>0</v>
      </c>
      <c r="CB27">
        <v>0</v>
      </c>
      <c r="CC27">
        <v>1</v>
      </c>
      <c r="CD27">
        <v>0</v>
      </c>
      <c r="CE27">
        <v>0</v>
      </c>
      <c r="CF27">
        <v>0</v>
      </c>
      <c r="CG27">
        <v>0</v>
      </c>
      <c r="CH27">
        <v>1</v>
      </c>
      <c r="CI27">
        <v>0</v>
      </c>
      <c r="CJ27">
        <v>0</v>
      </c>
      <c r="CK27">
        <v>1</v>
      </c>
      <c r="CL27">
        <v>0</v>
      </c>
      <c r="CM27">
        <v>0</v>
      </c>
      <c r="CN27">
        <v>0</v>
      </c>
      <c r="CO27">
        <v>0</v>
      </c>
      <c r="CP27">
        <v>0.63329999999999997</v>
      </c>
      <c r="CQ27">
        <v>0.36670000000000003</v>
      </c>
      <c r="CR27">
        <v>0</v>
      </c>
      <c r="CS27">
        <v>0</v>
      </c>
      <c r="CT27">
        <v>0</v>
      </c>
      <c r="CU27">
        <v>0</v>
      </c>
      <c r="CV27">
        <v>0</v>
      </c>
      <c r="CW27">
        <v>1</v>
      </c>
      <c r="CX27">
        <v>0.5333</v>
      </c>
      <c r="CY27">
        <v>0.4667</v>
      </c>
      <c r="CZ27">
        <v>0</v>
      </c>
      <c r="DA27">
        <v>0</v>
      </c>
      <c r="DB27">
        <v>0.5333</v>
      </c>
      <c r="DC27">
        <v>0.23329999999999998</v>
      </c>
      <c r="DD27">
        <v>0.23329999999999998</v>
      </c>
      <c r="DE27">
        <v>0</v>
      </c>
      <c r="DF27">
        <v>0.76670000000000005</v>
      </c>
      <c r="DG27">
        <v>0.23329999999999998</v>
      </c>
      <c r="DH27">
        <v>0</v>
      </c>
      <c r="DI27">
        <v>0</v>
      </c>
      <c r="DJ27">
        <v>0.56669999999999998</v>
      </c>
      <c r="DK27">
        <v>0</v>
      </c>
      <c r="DL27">
        <v>0.43329999999999996</v>
      </c>
    </row>
    <row r="28" spans="1:116" x14ac:dyDescent="0.25">
      <c r="A28" t="s">
        <v>193</v>
      </c>
      <c r="B28">
        <v>1</v>
      </c>
      <c r="C28">
        <v>0</v>
      </c>
      <c r="D28">
        <v>0</v>
      </c>
      <c r="E28">
        <v>0</v>
      </c>
      <c r="F28">
        <v>0</v>
      </c>
      <c r="G28">
        <v>1</v>
      </c>
      <c r="H28">
        <v>0</v>
      </c>
      <c r="I28">
        <v>0</v>
      </c>
      <c r="J28">
        <v>0.08</v>
      </c>
      <c r="K28">
        <v>0.72</v>
      </c>
      <c r="L28">
        <v>0.2</v>
      </c>
      <c r="M28">
        <v>0</v>
      </c>
      <c r="N28">
        <v>0</v>
      </c>
      <c r="O28">
        <v>0.28000000000000003</v>
      </c>
      <c r="P28">
        <v>0.72</v>
      </c>
      <c r="Q28">
        <v>0</v>
      </c>
      <c r="R28">
        <v>0</v>
      </c>
      <c r="S28">
        <v>0</v>
      </c>
      <c r="T28">
        <v>0.2</v>
      </c>
      <c r="U28">
        <v>0.4</v>
      </c>
      <c r="V28">
        <v>0.4</v>
      </c>
      <c r="W28">
        <v>1</v>
      </c>
      <c r="X28">
        <v>0</v>
      </c>
      <c r="Y28">
        <v>0</v>
      </c>
      <c r="Z28">
        <v>0</v>
      </c>
      <c r="AA28">
        <v>1</v>
      </c>
      <c r="AB28">
        <v>0</v>
      </c>
      <c r="AC28">
        <v>0</v>
      </c>
      <c r="AD28">
        <v>0.88</v>
      </c>
      <c r="AE28">
        <v>0.12</v>
      </c>
      <c r="AF28">
        <v>0</v>
      </c>
      <c r="AG28">
        <v>0</v>
      </c>
      <c r="AH28">
        <v>0</v>
      </c>
      <c r="AI28">
        <v>0</v>
      </c>
      <c r="AJ28">
        <v>0</v>
      </c>
      <c r="AK28">
        <v>0</v>
      </c>
      <c r="AL28">
        <v>0</v>
      </c>
      <c r="AM28">
        <v>0.6</v>
      </c>
      <c r="AN28">
        <v>0.4</v>
      </c>
      <c r="AO28">
        <v>0</v>
      </c>
      <c r="AP28">
        <v>0</v>
      </c>
      <c r="AQ28">
        <v>1</v>
      </c>
      <c r="AR28">
        <v>0</v>
      </c>
      <c r="AS28">
        <v>0</v>
      </c>
      <c r="AT28">
        <v>1</v>
      </c>
      <c r="AU28">
        <v>0</v>
      </c>
      <c r="AV28">
        <v>0</v>
      </c>
      <c r="AW28">
        <v>0</v>
      </c>
      <c r="AX28">
        <v>0</v>
      </c>
      <c r="AY28">
        <v>0.96</v>
      </c>
      <c r="AZ28">
        <v>0.04</v>
      </c>
      <c r="BA28">
        <v>0</v>
      </c>
      <c r="BB28">
        <v>0</v>
      </c>
      <c r="BC28">
        <v>0.28000000000000003</v>
      </c>
      <c r="BD28">
        <v>0.64</v>
      </c>
      <c r="BE28">
        <v>0.08</v>
      </c>
      <c r="BF28">
        <v>0</v>
      </c>
      <c r="BG28">
        <v>0</v>
      </c>
      <c r="BH28">
        <v>1</v>
      </c>
      <c r="BI28">
        <v>0</v>
      </c>
      <c r="BJ28">
        <v>0</v>
      </c>
      <c r="BK28">
        <v>0</v>
      </c>
      <c r="BL28">
        <v>0</v>
      </c>
      <c r="BM28">
        <v>0.48</v>
      </c>
      <c r="BN28">
        <v>0.16</v>
      </c>
      <c r="BO28">
        <v>0.36</v>
      </c>
      <c r="BP28">
        <v>1</v>
      </c>
      <c r="BQ28">
        <v>0</v>
      </c>
      <c r="BR28">
        <v>0</v>
      </c>
      <c r="BS28">
        <v>1</v>
      </c>
      <c r="BT28">
        <v>0</v>
      </c>
      <c r="BU28">
        <v>0</v>
      </c>
      <c r="BV28">
        <v>0</v>
      </c>
      <c r="BW28">
        <v>0</v>
      </c>
      <c r="BX28">
        <v>1</v>
      </c>
      <c r="BY28">
        <v>0</v>
      </c>
      <c r="BZ28">
        <v>0</v>
      </c>
      <c r="CA28">
        <v>0</v>
      </c>
      <c r="CB28">
        <v>0</v>
      </c>
      <c r="CC28">
        <v>1</v>
      </c>
      <c r="CD28">
        <v>0</v>
      </c>
      <c r="CE28">
        <v>0</v>
      </c>
      <c r="CF28">
        <v>0</v>
      </c>
      <c r="CG28">
        <v>0</v>
      </c>
      <c r="CH28">
        <v>1</v>
      </c>
      <c r="CI28">
        <v>0</v>
      </c>
      <c r="CJ28">
        <v>1</v>
      </c>
      <c r="CK28">
        <v>0</v>
      </c>
      <c r="CL28">
        <v>0</v>
      </c>
      <c r="CM28">
        <v>0</v>
      </c>
      <c r="CN28">
        <v>0</v>
      </c>
      <c r="CO28">
        <v>0.28000000000000003</v>
      </c>
      <c r="CP28">
        <v>0.68</v>
      </c>
      <c r="CQ28">
        <v>0.04</v>
      </c>
      <c r="CR28">
        <v>0</v>
      </c>
      <c r="CS28">
        <v>0</v>
      </c>
      <c r="CT28">
        <v>0</v>
      </c>
      <c r="CU28">
        <v>0</v>
      </c>
      <c r="CV28">
        <v>0</v>
      </c>
      <c r="CW28">
        <v>1</v>
      </c>
      <c r="CX28">
        <v>1</v>
      </c>
      <c r="CY28">
        <v>0</v>
      </c>
      <c r="CZ28">
        <v>0</v>
      </c>
      <c r="DA28">
        <v>0</v>
      </c>
      <c r="DB28">
        <v>1</v>
      </c>
      <c r="DC28">
        <v>0</v>
      </c>
      <c r="DD28">
        <v>0</v>
      </c>
      <c r="DE28">
        <v>0</v>
      </c>
      <c r="DF28">
        <v>0.86360000000000003</v>
      </c>
      <c r="DG28">
        <v>0.13639999999999999</v>
      </c>
      <c r="DH28">
        <v>0</v>
      </c>
      <c r="DI28">
        <v>0.28000000000000003</v>
      </c>
      <c r="DJ28">
        <v>0.24</v>
      </c>
      <c r="DK28">
        <v>0</v>
      </c>
      <c r="DL28">
        <v>0.48</v>
      </c>
    </row>
    <row r="29" spans="1:116" x14ac:dyDescent="0.25">
      <c r="A29" t="s">
        <v>195</v>
      </c>
      <c r="B29">
        <v>0.85</v>
      </c>
      <c r="C29">
        <v>0</v>
      </c>
      <c r="D29">
        <v>0</v>
      </c>
      <c r="E29">
        <v>0.15</v>
      </c>
      <c r="F29">
        <v>1</v>
      </c>
      <c r="G29">
        <v>0</v>
      </c>
      <c r="H29">
        <v>0</v>
      </c>
      <c r="I29">
        <v>0</v>
      </c>
      <c r="J29">
        <v>0.05</v>
      </c>
      <c r="K29">
        <v>0.8</v>
      </c>
      <c r="L29">
        <v>0</v>
      </c>
      <c r="M29">
        <v>0.05</v>
      </c>
      <c r="N29">
        <v>0.1</v>
      </c>
      <c r="O29">
        <v>0.2</v>
      </c>
      <c r="P29">
        <v>0.7</v>
      </c>
      <c r="Q29">
        <v>0.1</v>
      </c>
      <c r="R29">
        <v>0</v>
      </c>
      <c r="S29">
        <v>0</v>
      </c>
      <c r="T29">
        <v>0</v>
      </c>
      <c r="U29">
        <v>0.05</v>
      </c>
      <c r="V29">
        <v>0.95</v>
      </c>
      <c r="W29">
        <v>1</v>
      </c>
      <c r="X29">
        <v>0</v>
      </c>
      <c r="Y29">
        <v>0</v>
      </c>
      <c r="Z29">
        <v>0</v>
      </c>
      <c r="AA29">
        <v>1</v>
      </c>
      <c r="AB29">
        <v>0</v>
      </c>
      <c r="AC29">
        <v>0</v>
      </c>
      <c r="AD29">
        <v>0.6</v>
      </c>
      <c r="AE29">
        <v>0.3</v>
      </c>
      <c r="AF29">
        <v>0.1</v>
      </c>
      <c r="AG29">
        <v>0</v>
      </c>
      <c r="AH29">
        <v>0</v>
      </c>
      <c r="AI29">
        <v>0</v>
      </c>
      <c r="AJ29">
        <v>0</v>
      </c>
      <c r="AK29">
        <v>0</v>
      </c>
      <c r="AL29">
        <v>0</v>
      </c>
      <c r="AM29">
        <v>0.9</v>
      </c>
      <c r="AN29">
        <v>0.1</v>
      </c>
      <c r="AO29">
        <v>0</v>
      </c>
      <c r="AP29">
        <v>0</v>
      </c>
      <c r="AQ29">
        <v>1</v>
      </c>
      <c r="AR29">
        <v>0</v>
      </c>
      <c r="AS29">
        <v>0</v>
      </c>
      <c r="AT29">
        <v>1</v>
      </c>
      <c r="AU29">
        <v>0</v>
      </c>
      <c r="AV29">
        <v>0</v>
      </c>
      <c r="AW29">
        <v>0</v>
      </c>
      <c r="AX29">
        <v>0</v>
      </c>
      <c r="AY29">
        <v>1</v>
      </c>
      <c r="AZ29">
        <v>0</v>
      </c>
      <c r="BA29">
        <v>0</v>
      </c>
      <c r="BB29">
        <v>0</v>
      </c>
      <c r="BC29">
        <v>0.15</v>
      </c>
      <c r="BD29">
        <v>0.75</v>
      </c>
      <c r="BE29">
        <v>0.1</v>
      </c>
      <c r="BF29">
        <v>0</v>
      </c>
      <c r="BG29">
        <v>0</v>
      </c>
      <c r="BH29">
        <v>0.95</v>
      </c>
      <c r="BI29">
        <v>0.05</v>
      </c>
      <c r="BJ29">
        <v>0</v>
      </c>
      <c r="BK29">
        <v>0</v>
      </c>
      <c r="BL29">
        <v>0</v>
      </c>
      <c r="BM29">
        <v>0.15</v>
      </c>
      <c r="BN29">
        <v>0.2</v>
      </c>
      <c r="BO29">
        <v>0.65</v>
      </c>
      <c r="BP29">
        <v>1</v>
      </c>
      <c r="BQ29">
        <v>0</v>
      </c>
      <c r="BR29">
        <v>0</v>
      </c>
      <c r="BS29">
        <v>1</v>
      </c>
      <c r="BT29">
        <v>0</v>
      </c>
      <c r="BU29">
        <v>0</v>
      </c>
      <c r="BV29">
        <v>0</v>
      </c>
      <c r="BW29">
        <v>0</v>
      </c>
      <c r="BX29">
        <v>1</v>
      </c>
      <c r="BY29">
        <v>0</v>
      </c>
      <c r="BZ29">
        <v>0</v>
      </c>
      <c r="CA29">
        <v>0</v>
      </c>
      <c r="CB29">
        <v>0</v>
      </c>
      <c r="CC29">
        <v>1</v>
      </c>
      <c r="CD29">
        <v>0</v>
      </c>
      <c r="CE29">
        <v>0</v>
      </c>
      <c r="CF29">
        <v>0</v>
      </c>
      <c r="CG29">
        <v>0</v>
      </c>
      <c r="CH29">
        <v>1</v>
      </c>
      <c r="CI29">
        <v>0</v>
      </c>
      <c r="CJ29">
        <v>1</v>
      </c>
      <c r="CK29">
        <v>0</v>
      </c>
      <c r="CL29">
        <v>0</v>
      </c>
      <c r="CM29">
        <v>0</v>
      </c>
      <c r="CN29">
        <v>0</v>
      </c>
      <c r="CO29">
        <v>0.05</v>
      </c>
      <c r="CP29">
        <v>0.9</v>
      </c>
      <c r="CQ29">
        <v>0.05</v>
      </c>
      <c r="CR29">
        <v>0</v>
      </c>
      <c r="CS29">
        <v>0</v>
      </c>
      <c r="CT29">
        <v>0</v>
      </c>
      <c r="CU29">
        <v>0</v>
      </c>
      <c r="CV29">
        <v>0</v>
      </c>
      <c r="CW29">
        <v>1</v>
      </c>
      <c r="CX29">
        <v>1</v>
      </c>
      <c r="CY29">
        <v>0</v>
      </c>
      <c r="CZ29">
        <v>0</v>
      </c>
      <c r="DA29">
        <v>0</v>
      </c>
      <c r="DB29">
        <v>1</v>
      </c>
      <c r="DC29">
        <v>0</v>
      </c>
      <c r="DD29">
        <v>0</v>
      </c>
      <c r="DE29">
        <v>0.15</v>
      </c>
      <c r="DF29">
        <v>0.65</v>
      </c>
      <c r="DG29">
        <v>0.2</v>
      </c>
      <c r="DH29">
        <v>0</v>
      </c>
      <c r="DI29">
        <v>0.2</v>
      </c>
      <c r="DJ29">
        <v>0.5</v>
      </c>
      <c r="DK29">
        <v>0</v>
      </c>
      <c r="DL29">
        <v>0.3</v>
      </c>
    </row>
    <row r="30" spans="1:116" x14ac:dyDescent="0.25">
      <c r="A30" t="s">
        <v>197</v>
      </c>
      <c r="B30">
        <v>1</v>
      </c>
      <c r="C30">
        <v>0</v>
      </c>
      <c r="D30">
        <v>0</v>
      </c>
      <c r="E30">
        <v>0</v>
      </c>
      <c r="F30">
        <v>1</v>
      </c>
      <c r="G30">
        <v>0</v>
      </c>
      <c r="H30">
        <v>0</v>
      </c>
      <c r="I30">
        <v>0</v>
      </c>
      <c r="J30">
        <v>0</v>
      </c>
      <c r="K30">
        <v>0.73329999999999995</v>
      </c>
      <c r="L30">
        <v>0</v>
      </c>
      <c r="M30">
        <v>0</v>
      </c>
      <c r="N30">
        <v>0.26669999999999999</v>
      </c>
      <c r="O30">
        <v>0.4</v>
      </c>
      <c r="P30">
        <v>0.6</v>
      </c>
      <c r="Q30">
        <v>0</v>
      </c>
      <c r="R30">
        <v>0</v>
      </c>
      <c r="S30">
        <v>0</v>
      </c>
      <c r="T30">
        <v>6.6699999999999995E-2</v>
      </c>
      <c r="U30">
        <v>0.66670000000000007</v>
      </c>
      <c r="V30">
        <v>0.26669999999999999</v>
      </c>
      <c r="W30">
        <v>1</v>
      </c>
      <c r="X30">
        <v>0</v>
      </c>
      <c r="Y30">
        <v>0</v>
      </c>
      <c r="Z30">
        <v>0</v>
      </c>
      <c r="AA30">
        <v>1</v>
      </c>
      <c r="AB30">
        <v>0</v>
      </c>
      <c r="AC30">
        <v>0</v>
      </c>
      <c r="AD30">
        <v>0.26669999999999999</v>
      </c>
      <c r="AE30">
        <v>0.66670000000000007</v>
      </c>
      <c r="AF30">
        <v>6.6699999999999995E-2</v>
      </c>
      <c r="AG30">
        <v>0</v>
      </c>
      <c r="AH30">
        <v>0</v>
      </c>
      <c r="AI30">
        <v>0</v>
      </c>
      <c r="AJ30">
        <v>0</v>
      </c>
      <c r="AK30">
        <v>0</v>
      </c>
      <c r="AL30">
        <v>0</v>
      </c>
      <c r="AM30">
        <v>0.8</v>
      </c>
      <c r="AN30">
        <v>0.2</v>
      </c>
      <c r="AO30">
        <v>0</v>
      </c>
      <c r="AP30">
        <v>0</v>
      </c>
      <c r="AQ30">
        <v>1</v>
      </c>
      <c r="AR30">
        <v>0</v>
      </c>
      <c r="AS30">
        <v>0</v>
      </c>
      <c r="AT30">
        <v>1</v>
      </c>
      <c r="AU30">
        <v>0</v>
      </c>
      <c r="AV30">
        <v>0</v>
      </c>
      <c r="AW30">
        <v>0</v>
      </c>
      <c r="AX30">
        <v>0</v>
      </c>
      <c r="AY30">
        <v>0.86670000000000003</v>
      </c>
      <c r="AZ30">
        <v>0.1333</v>
      </c>
      <c r="BA30">
        <v>0</v>
      </c>
      <c r="BB30">
        <v>0</v>
      </c>
      <c r="BC30">
        <v>0.2</v>
      </c>
      <c r="BD30">
        <v>0.4667</v>
      </c>
      <c r="BE30">
        <v>0.33329999999999999</v>
      </c>
      <c r="BF30">
        <v>0</v>
      </c>
      <c r="BG30">
        <v>0</v>
      </c>
      <c r="BH30">
        <v>1</v>
      </c>
      <c r="BI30">
        <v>0</v>
      </c>
      <c r="BJ30">
        <v>0</v>
      </c>
      <c r="BK30">
        <v>0</v>
      </c>
      <c r="BL30">
        <v>0</v>
      </c>
      <c r="BM30">
        <v>0.26669999999999999</v>
      </c>
      <c r="BN30">
        <v>0.2</v>
      </c>
      <c r="BO30">
        <v>0.5333</v>
      </c>
      <c r="BP30">
        <v>1</v>
      </c>
      <c r="BQ30">
        <v>0</v>
      </c>
      <c r="BR30">
        <v>0</v>
      </c>
      <c r="BS30">
        <v>1</v>
      </c>
      <c r="BT30">
        <v>0</v>
      </c>
      <c r="BU30">
        <v>0</v>
      </c>
      <c r="BV30">
        <v>0</v>
      </c>
      <c r="BW30">
        <v>0</v>
      </c>
      <c r="BX30">
        <v>1</v>
      </c>
      <c r="BY30">
        <v>0</v>
      </c>
      <c r="BZ30">
        <v>0</v>
      </c>
      <c r="CA30">
        <v>0</v>
      </c>
      <c r="CB30">
        <v>0</v>
      </c>
      <c r="CC30">
        <v>1</v>
      </c>
      <c r="CD30">
        <v>0</v>
      </c>
      <c r="CE30">
        <v>0</v>
      </c>
      <c r="CF30">
        <v>0</v>
      </c>
      <c r="CG30">
        <v>0</v>
      </c>
      <c r="CH30">
        <v>1</v>
      </c>
      <c r="CI30">
        <v>0</v>
      </c>
      <c r="CJ30">
        <v>1</v>
      </c>
      <c r="CK30">
        <v>0</v>
      </c>
      <c r="CL30">
        <v>0</v>
      </c>
      <c r="CM30">
        <v>0</v>
      </c>
      <c r="CN30">
        <v>0</v>
      </c>
      <c r="CO30">
        <v>0.26669999999999999</v>
      </c>
      <c r="CP30">
        <v>0.73329999999999995</v>
      </c>
      <c r="CQ30">
        <v>0</v>
      </c>
      <c r="CR30">
        <v>0</v>
      </c>
      <c r="CS30">
        <v>0</v>
      </c>
      <c r="CT30">
        <v>0</v>
      </c>
      <c r="CU30">
        <v>0</v>
      </c>
      <c r="CV30">
        <v>0</v>
      </c>
      <c r="CW30">
        <v>1</v>
      </c>
      <c r="CX30">
        <v>1</v>
      </c>
      <c r="CY30">
        <v>0</v>
      </c>
      <c r="CZ30">
        <v>0</v>
      </c>
      <c r="DA30">
        <v>0</v>
      </c>
      <c r="DB30">
        <v>1</v>
      </c>
      <c r="DC30">
        <v>0</v>
      </c>
      <c r="DD30">
        <v>0</v>
      </c>
      <c r="DE30">
        <v>0.15380000000000002</v>
      </c>
      <c r="DF30">
        <v>0.76919999999999999</v>
      </c>
      <c r="DG30">
        <v>7.690000000000001E-2</v>
      </c>
      <c r="DH30">
        <v>0</v>
      </c>
      <c r="DI30">
        <v>0.26669999999999999</v>
      </c>
      <c r="DJ30">
        <v>0.33329999999999999</v>
      </c>
      <c r="DK30">
        <v>0</v>
      </c>
      <c r="DL30">
        <v>0.4</v>
      </c>
    </row>
    <row r="31" spans="1:116" x14ac:dyDescent="0.25">
      <c r="A31" t="s">
        <v>199</v>
      </c>
      <c r="B31">
        <v>0.76190000000000002</v>
      </c>
      <c r="C31">
        <v>9.5199999999999993E-2</v>
      </c>
      <c r="D31">
        <v>9.5199999999999993E-2</v>
      </c>
      <c r="E31">
        <v>4.7599999999999996E-2</v>
      </c>
      <c r="F31">
        <v>1</v>
      </c>
      <c r="G31">
        <v>0</v>
      </c>
      <c r="H31">
        <v>0</v>
      </c>
      <c r="I31">
        <v>0</v>
      </c>
      <c r="J31">
        <v>0</v>
      </c>
      <c r="K31">
        <v>4.7599999999999996E-2</v>
      </c>
      <c r="L31">
        <v>0.47619999999999996</v>
      </c>
      <c r="M31">
        <v>0.47619999999999996</v>
      </c>
      <c r="N31">
        <v>0</v>
      </c>
      <c r="O31">
        <v>0</v>
      </c>
      <c r="P31">
        <v>0.1429</v>
      </c>
      <c r="Q31">
        <v>0.57140000000000002</v>
      </c>
      <c r="R31">
        <v>0.28570000000000001</v>
      </c>
      <c r="S31">
        <v>0</v>
      </c>
      <c r="T31">
        <v>0</v>
      </c>
      <c r="U31">
        <v>0.95239999999999991</v>
      </c>
      <c r="V31">
        <v>4.7599999999999996E-2</v>
      </c>
      <c r="W31">
        <v>0</v>
      </c>
      <c r="X31">
        <v>0</v>
      </c>
      <c r="Y31">
        <v>1</v>
      </c>
      <c r="Z31">
        <v>0</v>
      </c>
      <c r="AA31">
        <v>0.8095</v>
      </c>
      <c r="AB31">
        <v>0.1905</v>
      </c>
      <c r="AC31">
        <v>0</v>
      </c>
      <c r="AD31">
        <v>0.1429</v>
      </c>
      <c r="AE31">
        <v>0.66670000000000007</v>
      </c>
      <c r="AF31">
        <v>0.1905</v>
      </c>
      <c r="AG31">
        <v>0</v>
      </c>
      <c r="AH31">
        <v>0</v>
      </c>
      <c r="AI31">
        <v>0</v>
      </c>
      <c r="AJ31">
        <v>0</v>
      </c>
      <c r="AK31">
        <v>0</v>
      </c>
      <c r="AL31">
        <v>0</v>
      </c>
      <c r="AM31">
        <v>1</v>
      </c>
      <c r="AN31">
        <v>0</v>
      </c>
      <c r="AO31">
        <v>0</v>
      </c>
      <c r="AP31">
        <v>0</v>
      </c>
      <c r="AQ31">
        <v>0.28570000000000001</v>
      </c>
      <c r="AR31">
        <v>0.71430000000000005</v>
      </c>
      <c r="AS31">
        <v>0</v>
      </c>
      <c r="AT31">
        <v>1</v>
      </c>
      <c r="AU31">
        <v>0</v>
      </c>
      <c r="AV31">
        <v>0</v>
      </c>
      <c r="AW31">
        <v>0</v>
      </c>
      <c r="AX31">
        <v>0</v>
      </c>
      <c r="AY31">
        <v>0.1905</v>
      </c>
      <c r="AZ31">
        <v>0.47619999999999996</v>
      </c>
      <c r="BA31">
        <v>0.33329999999999999</v>
      </c>
      <c r="BB31">
        <v>0</v>
      </c>
      <c r="BC31">
        <v>0.1429</v>
      </c>
      <c r="BD31">
        <v>9.5199999999999993E-2</v>
      </c>
      <c r="BE31">
        <v>0.1905</v>
      </c>
      <c r="BF31">
        <v>0.57140000000000002</v>
      </c>
      <c r="BG31">
        <v>0</v>
      </c>
      <c r="BH31">
        <v>0.52380000000000004</v>
      </c>
      <c r="BI31">
        <v>0.47619999999999996</v>
      </c>
      <c r="BJ31">
        <v>0</v>
      </c>
      <c r="BK31">
        <v>0</v>
      </c>
      <c r="BL31">
        <v>0</v>
      </c>
      <c r="BM31">
        <v>0.1429</v>
      </c>
      <c r="BN31">
        <v>0.28570000000000001</v>
      </c>
      <c r="BO31">
        <v>0.57140000000000002</v>
      </c>
      <c r="BP31">
        <v>1</v>
      </c>
      <c r="BQ31">
        <v>0</v>
      </c>
      <c r="BR31">
        <v>0</v>
      </c>
      <c r="BS31">
        <v>0.61899999999999999</v>
      </c>
      <c r="BT31">
        <v>0.38100000000000001</v>
      </c>
      <c r="BU31">
        <v>0</v>
      </c>
      <c r="BV31">
        <v>0</v>
      </c>
      <c r="BW31">
        <v>0</v>
      </c>
      <c r="BX31">
        <v>1</v>
      </c>
      <c r="BY31">
        <v>0</v>
      </c>
      <c r="BZ31">
        <v>0</v>
      </c>
      <c r="CA31">
        <v>0</v>
      </c>
      <c r="CB31">
        <v>0</v>
      </c>
      <c r="CC31">
        <v>1</v>
      </c>
      <c r="CD31">
        <v>0</v>
      </c>
      <c r="CE31">
        <v>0</v>
      </c>
      <c r="CF31">
        <v>0</v>
      </c>
      <c r="CG31">
        <v>0</v>
      </c>
      <c r="CH31">
        <v>0.23809999999999998</v>
      </c>
      <c r="CI31">
        <v>0.76190000000000002</v>
      </c>
      <c r="CJ31">
        <v>0</v>
      </c>
      <c r="CK31">
        <v>1</v>
      </c>
      <c r="CL31">
        <v>0</v>
      </c>
      <c r="CM31">
        <v>0</v>
      </c>
      <c r="CN31">
        <v>0</v>
      </c>
      <c r="CO31">
        <v>0</v>
      </c>
      <c r="CP31">
        <v>0.1429</v>
      </c>
      <c r="CQ31">
        <v>0.8095</v>
      </c>
      <c r="CR31">
        <v>4.7599999999999996E-2</v>
      </c>
      <c r="CS31">
        <v>0</v>
      </c>
      <c r="CT31">
        <v>0</v>
      </c>
      <c r="CU31">
        <v>0</v>
      </c>
      <c r="CV31">
        <v>0</v>
      </c>
      <c r="CW31">
        <v>1</v>
      </c>
      <c r="CX31">
        <v>0.85709999999999997</v>
      </c>
      <c r="CY31">
        <v>0.1429</v>
      </c>
      <c r="CZ31">
        <v>0</v>
      </c>
      <c r="DA31">
        <v>0</v>
      </c>
      <c r="DB31">
        <v>0.23809999999999998</v>
      </c>
      <c r="DC31">
        <v>0.71430000000000005</v>
      </c>
      <c r="DD31">
        <v>4.7599999999999996E-2</v>
      </c>
      <c r="DE31">
        <v>5.5599999999999997E-2</v>
      </c>
      <c r="DF31">
        <v>0.66670000000000007</v>
      </c>
      <c r="DG31">
        <v>0.27779999999999999</v>
      </c>
      <c r="DH31">
        <v>0</v>
      </c>
      <c r="DI31">
        <v>0</v>
      </c>
      <c r="DJ31">
        <v>4.7599999999999996E-2</v>
      </c>
      <c r="DK31">
        <v>0</v>
      </c>
      <c r="DL31">
        <v>0.95239999999999991</v>
      </c>
    </row>
    <row r="32" spans="1:116" x14ac:dyDescent="0.25">
      <c r="A32" t="s">
        <v>201</v>
      </c>
      <c r="B32">
        <v>0.73329999999999995</v>
      </c>
      <c r="C32">
        <v>6.6699999999999995E-2</v>
      </c>
      <c r="D32">
        <v>0.1333</v>
      </c>
      <c r="E32">
        <v>6.6699999999999995E-2</v>
      </c>
      <c r="F32">
        <v>1</v>
      </c>
      <c r="G32">
        <v>0</v>
      </c>
      <c r="H32">
        <v>0</v>
      </c>
      <c r="I32">
        <v>0</v>
      </c>
      <c r="J32">
        <v>0</v>
      </c>
      <c r="K32">
        <v>0</v>
      </c>
      <c r="L32">
        <v>1</v>
      </c>
      <c r="M32">
        <v>0</v>
      </c>
      <c r="N32">
        <v>0</v>
      </c>
      <c r="O32">
        <v>0</v>
      </c>
      <c r="P32">
        <v>0</v>
      </c>
      <c r="Q32">
        <v>1</v>
      </c>
      <c r="R32">
        <v>0</v>
      </c>
      <c r="S32">
        <v>0</v>
      </c>
      <c r="T32">
        <v>0</v>
      </c>
      <c r="U32">
        <v>0.73329999999999995</v>
      </c>
      <c r="V32">
        <v>0.26669999999999999</v>
      </c>
      <c r="W32">
        <v>0</v>
      </c>
      <c r="X32">
        <v>0</v>
      </c>
      <c r="Y32">
        <v>0</v>
      </c>
      <c r="Z32">
        <v>1</v>
      </c>
      <c r="AA32">
        <v>0.73329999999999995</v>
      </c>
      <c r="AB32">
        <v>6.6699999999999995E-2</v>
      </c>
      <c r="AC32">
        <v>0.2</v>
      </c>
      <c r="AD32">
        <v>0.1333</v>
      </c>
      <c r="AE32">
        <v>0.66670000000000007</v>
      </c>
      <c r="AF32">
        <v>0.2</v>
      </c>
      <c r="AG32">
        <v>0</v>
      </c>
      <c r="AH32">
        <v>0</v>
      </c>
      <c r="AI32">
        <v>0</v>
      </c>
      <c r="AJ32">
        <v>0</v>
      </c>
      <c r="AK32">
        <v>0</v>
      </c>
      <c r="AL32">
        <v>0</v>
      </c>
      <c r="AM32">
        <v>1</v>
      </c>
      <c r="AN32">
        <v>0</v>
      </c>
      <c r="AO32">
        <v>0</v>
      </c>
      <c r="AP32">
        <v>0</v>
      </c>
      <c r="AQ32">
        <v>1</v>
      </c>
      <c r="AR32">
        <v>0</v>
      </c>
      <c r="AS32">
        <v>0</v>
      </c>
      <c r="AT32">
        <v>1</v>
      </c>
      <c r="AU32">
        <v>0</v>
      </c>
      <c r="AV32">
        <v>0</v>
      </c>
      <c r="AW32">
        <v>0</v>
      </c>
      <c r="AX32">
        <v>0</v>
      </c>
      <c r="AY32">
        <v>0.8</v>
      </c>
      <c r="AZ32">
        <v>0.2</v>
      </c>
      <c r="BA32">
        <v>0</v>
      </c>
      <c r="BB32">
        <v>0</v>
      </c>
      <c r="BC32">
        <v>0.6</v>
      </c>
      <c r="BD32">
        <v>0.4</v>
      </c>
      <c r="BE32">
        <v>0</v>
      </c>
      <c r="BF32">
        <v>0</v>
      </c>
      <c r="BG32">
        <v>0</v>
      </c>
      <c r="BH32">
        <v>0.4</v>
      </c>
      <c r="BI32">
        <v>0.6</v>
      </c>
      <c r="BJ32">
        <v>0</v>
      </c>
      <c r="BK32">
        <v>0</v>
      </c>
      <c r="BL32">
        <v>0</v>
      </c>
      <c r="BM32">
        <v>0.26669999999999999</v>
      </c>
      <c r="BN32">
        <v>0.73329999999999995</v>
      </c>
      <c r="BO32">
        <v>0</v>
      </c>
      <c r="BP32">
        <v>0.93330000000000002</v>
      </c>
      <c r="BQ32">
        <v>6.6699999999999995E-2</v>
      </c>
      <c r="BR32">
        <v>0</v>
      </c>
      <c r="BS32">
        <v>0.4</v>
      </c>
      <c r="BT32">
        <v>0.6</v>
      </c>
      <c r="BU32">
        <v>0</v>
      </c>
      <c r="BV32">
        <v>0</v>
      </c>
      <c r="BW32">
        <v>0</v>
      </c>
      <c r="BX32">
        <v>1</v>
      </c>
      <c r="BY32">
        <v>0</v>
      </c>
      <c r="BZ32">
        <v>0</v>
      </c>
      <c r="CA32">
        <v>0</v>
      </c>
      <c r="CB32">
        <v>0</v>
      </c>
      <c r="CC32">
        <v>1</v>
      </c>
      <c r="CD32">
        <v>0</v>
      </c>
      <c r="CE32">
        <v>0</v>
      </c>
      <c r="CF32">
        <v>0</v>
      </c>
      <c r="CG32">
        <v>0</v>
      </c>
      <c r="CH32">
        <v>1</v>
      </c>
      <c r="CI32">
        <v>0</v>
      </c>
      <c r="CJ32">
        <v>0</v>
      </c>
      <c r="CK32">
        <v>0</v>
      </c>
      <c r="CL32">
        <v>0</v>
      </c>
      <c r="CM32">
        <v>1</v>
      </c>
      <c r="CN32">
        <v>0</v>
      </c>
      <c r="CO32">
        <v>0</v>
      </c>
      <c r="CP32">
        <v>0</v>
      </c>
      <c r="CQ32">
        <v>1</v>
      </c>
      <c r="CR32">
        <v>0</v>
      </c>
      <c r="CS32">
        <v>0</v>
      </c>
      <c r="CT32">
        <v>0</v>
      </c>
      <c r="CU32">
        <v>0</v>
      </c>
      <c r="CV32">
        <v>0</v>
      </c>
      <c r="CW32">
        <v>1</v>
      </c>
      <c r="CX32">
        <v>0.73329999999999995</v>
      </c>
      <c r="CY32">
        <v>0.26669999999999999</v>
      </c>
      <c r="CZ32">
        <v>0</v>
      </c>
      <c r="DA32">
        <v>0</v>
      </c>
      <c r="DB32">
        <v>0.26669999999999999</v>
      </c>
      <c r="DC32">
        <v>0.6</v>
      </c>
      <c r="DD32">
        <v>0.1333</v>
      </c>
      <c r="DE32">
        <v>0</v>
      </c>
      <c r="DF32">
        <v>0.63639999999999997</v>
      </c>
      <c r="DG32">
        <v>0.36359999999999998</v>
      </c>
      <c r="DH32">
        <v>0</v>
      </c>
      <c r="DI32">
        <v>0</v>
      </c>
      <c r="DJ32">
        <v>0.2</v>
      </c>
      <c r="DK32">
        <v>0</v>
      </c>
      <c r="DL32">
        <v>0.8</v>
      </c>
    </row>
    <row r="33" spans="1:116" x14ac:dyDescent="0.25">
      <c r="A33" t="s">
        <v>203</v>
      </c>
      <c r="B33">
        <v>0.5</v>
      </c>
      <c r="C33">
        <v>0.25</v>
      </c>
      <c r="D33">
        <v>0.25</v>
      </c>
      <c r="E33">
        <v>0</v>
      </c>
      <c r="F33">
        <v>1</v>
      </c>
      <c r="G33">
        <v>0</v>
      </c>
      <c r="H33">
        <v>0</v>
      </c>
      <c r="I33">
        <v>0</v>
      </c>
      <c r="J33">
        <v>0</v>
      </c>
      <c r="K33">
        <v>7.1399999999999991E-2</v>
      </c>
      <c r="L33">
        <v>7.1399999999999991E-2</v>
      </c>
      <c r="M33">
        <v>0.85709999999999997</v>
      </c>
      <c r="N33">
        <v>0</v>
      </c>
      <c r="O33">
        <v>7.1399999999999991E-2</v>
      </c>
      <c r="P33">
        <v>0.71430000000000005</v>
      </c>
      <c r="Q33">
        <v>0.1429</v>
      </c>
      <c r="R33">
        <v>7.1399999999999991E-2</v>
      </c>
      <c r="S33">
        <v>0</v>
      </c>
      <c r="T33">
        <v>0</v>
      </c>
      <c r="U33">
        <v>1</v>
      </c>
      <c r="V33">
        <v>0</v>
      </c>
      <c r="W33">
        <v>1</v>
      </c>
      <c r="X33">
        <v>0</v>
      </c>
      <c r="Y33">
        <v>0</v>
      </c>
      <c r="Z33">
        <v>0</v>
      </c>
      <c r="AA33">
        <v>0.75</v>
      </c>
      <c r="AB33">
        <v>0.25</v>
      </c>
      <c r="AC33">
        <v>0</v>
      </c>
      <c r="AD33">
        <v>0</v>
      </c>
      <c r="AE33">
        <v>0.25</v>
      </c>
      <c r="AF33">
        <v>0.42859999999999998</v>
      </c>
      <c r="AG33">
        <v>0.32140000000000002</v>
      </c>
      <c r="AH33">
        <v>0</v>
      </c>
      <c r="AI33">
        <v>0</v>
      </c>
      <c r="AJ33">
        <v>0</v>
      </c>
      <c r="AK33">
        <v>0</v>
      </c>
      <c r="AL33">
        <v>0</v>
      </c>
      <c r="AM33">
        <v>1</v>
      </c>
      <c r="AN33">
        <v>0</v>
      </c>
      <c r="AO33">
        <v>0</v>
      </c>
      <c r="AP33">
        <v>0</v>
      </c>
      <c r="AQ33">
        <v>0.10710000000000001</v>
      </c>
      <c r="AR33">
        <v>0.89290000000000003</v>
      </c>
      <c r="AS33">
        <v>0</v>
      </c>
      <c r="AT33">
        <v>1</v>
      </c>
      <c r="AU33">
        <v>0</v>
      </c>
      <c r="AV33">
        <v>0</v>
      </c>
      <c r="AW33">
        <v>0</v>
      </c>
      <c r="AX33">
        <v>0</v>
      </c>
      <c r="AY33">
        <v>0</v>
      </c>
      <c r="AZ33">
        <v>0.78569999999999995</v>
      </c>
      <c r="BA33">
        <v>0.21429999999999999</v>
      </c>
      <c r="BB33">
        <v>0</v>
      </c>
      <c r="BC33">
        <v>0</v>
      </c>
      <c r="BD33">
        <v>0.10710000000000001</v>
      </c>
      <c r="BE33">
        <v>0.17859999999999998</v>
      </c>
      <c r="BF33">
        <v>0.64290000000000003</v>
      </c>
      <c r="BG33">
        <v>7.1399999999999991E-2</v>
      </c>
      <c r="BH33">
        <v>0.75</v>
      </c>
      <c r="BI33">
        <v>0.25</v>
      </c>
      <c r="BJ33">
        <v>0</v>
      </c>
      <c r="BK33">
        <v>0</v>
      </c>
      <c r="BL33">
        <v>0</v>
      </c>
      <c r="BM33">
        <v>0.21429999999999999</v>
      </c>
      <c r="BN33">
        <v>3.5699999999999996E-2</v>
      </c>
      <c r="BO33">
        <v>0.75</v>
      </c>
      <c r="BP33">
        <v>1</v>
      </c>
      <c r="BQ33">
        <v>0</v>
      </c>
      <c r="BR33">
        <v>0</v>
      </c>
      <c r="BS33">
        <v>0.60709999999999997</v>
      </c>
      <c r="BT33">
        <v>0.39289999999999997</v>
      </c>
      <c r="BU33">
        <v>0</v>
      </c>
      <c r="BV33">
        <v>0</v>
      </c>
      <c r="BW33">
        <v>0</v>
      </c>
      <c r="BX33">
        <v>1</v>
      </c>
      <c r="BY33">
        <v>0</v>
      </c>
      <c r="BZ33">
        <v>0</v>
      </c>
      <c r="CA33">
        <v>0</v>
      </c>
      <c r="CB33">
        <v>0</v>
      </c>
      <c r="CC33">
        <v>1</v>
      </c>
      <c r="CD33">
        <v>0</v>
      </c>
      <c r="CE33">
        <v>0</v>
      </c>
      <c r="CF33">
        <v>0</v>
      </c>
      <c r="CG33">
        <v>0</v>
      </c>
      <c r="CH33">
        <v>0</v>
      </c>
      <c r="CI33">
        <v>1</v>
      </c>
      <c r="CJ33">
        <v>1</v>
      </c>
      <c r="CK33">
        <v>0</v>
      </c>
      <c r="CL33">
        <v>0</v>
      </c>
      <c r="CM33">
        <v>0</v>
      </c>
      <c r="CN33">
        <v>0</v>
      </c>
      <c r="CO33">
        <v>0</v>
      </c>
      <c r="CP33">
        <v>3.5699999999999996E-2</v>
      </c>
      <c r="CQ33">
        <v>0.92859999999999998</v>
      </c>
      <c r="CR33">
        <v>3.5699999999999996E-2</v>
      </c>
      <c r="CS33">
        <v>0</v>
      </c>
      <c r="CT33">
        <v>0</v>
      </c>
      <c r="CU33">
        <v>0</v>
      </c>
      <c r="CV33">
        <v>0</v>
      </c>
      <c r="CW33">
        <v>1</v>
      </c>
      <c r="CX33">
        <v>1</v>
      </c>
      <c r="CY33">
        <v>0</v>
      </c>
      <c r="CZ33">
        <v>0</v>
      </c>
      <c r="DA33">
        <v>0</v>
      </c>
      <c r="DB33">
        <v>0.35710000000000003</v>
      </c>
      <c r="DC33">
        <v>0.64290000000000003</v>
      </c>
      <c r="DD33">
        <v>0</v>
      </c>
      <c r="DE33">
        <v>0</v>
      </c>
      <c r="DF33">
        <v>0.76919999999999999</v>
      </c>
      <c r="DG33">
        <v>0.23079999999999998</v>
      </c>
      <c r="DH33">
        <v>0</v>
      </c>
      <c r="DI33">
        <v>0</v>
      </c>
      <c r="DJ33">
        <v>0.5</v>
      </c>
      <c r="DK33">
        <v>0</v>
      </c>
      <c r="DL33">
        <v>0.5</v>
      </c>
    </row>
    <row r="34" spans="1:116" x14ac:dyDescent="0.25">
      <c r="A34" t="s">
        <v>205</v>
      </c>
      <c r="B34">
        <v>0.1429</v>
      </c>
      <c r="C34">
        <v>0.52380000000000004</v>
      </c>
      <c r="D34">
        <v>0.33329999999999999</v>
      </c>
      <c r="E34">
        <v>0</v>
      </c>
      <c r="F34">
        <v>1</v>
      </c>
      <c r="G34">
        <v>0</v>
      </c>
      <c r="H34">
        <v>0</v>
      </c>
      <c r="I34">
        <v>0</v>
      </c>
      <c r="J34">
        <v>0</v>
      </c>
      <c r="K34">
        <v>9.5199999999999993E-2</v>
      </c>
      <c r="L34">
        <v>9.5199999999999993E-2</v>
      </c>
      <c r="M34">
        <v>0.8095</v>
      </c>
      <c r="N34">
        <v>0</v>
      </c>
      <c r="O34">
        <v>0.1429</v>
      </c>
      <c r="P34">
        <v>0.76190000000000002</v>
      </c>
      <c r="Q34">
        <v>4.7599999999999996E-2</v>
      </c>
      <c r="R34">
        <v>4.7599999999999996E-2</v>
      </c>
      <c r="S34">
        <v>0</v>
      </c>
      <c r="T34">
        <v>0</v>
      </c>
      <c r="U34">
        <v>1</v>
      </c>
      <c r="V34">
        <v>0</v>
      </c>
      <c r="W34">
        <v>1</v>
      </c>
      <c r="X34">
        <v>0</v>
      </c>
      <c r="Y34">
        <v>0</v>
      </c>
      <c r="Z34">
        <v>0</v>
      </c>
      <c r="AA34">
        <v>0.85709999999999997</v>
      </c>
      <c r="AB34">
        <v>0.1429</v>
      </c>
      <c r="AC34">
        <v>0</v>
      </c>
      <c r="AD34">
        <v>0</v>
      </c>
      <c r="AE34">
        <v>0</v>
      </c>
      <c r="AF34">
        <v>0.47619999999999996</v>
      </c>
      <c r="AG34">
        <v>0.52380000000000004</v>
      </c>
      <c r="AH34">
        <v>0</v>
      </c>
      <c r="AI34">
        <v>0</v>
      </c>
      <c r="AJ34">
        <v>0</v>
      </c>
      <c r="AK34">
        <v>0</v>
      </c>
      <c r="AL34">
        <v>0</v>
      </c>
      <c r="AM34">
        <v>1</v>
      </c>
      <c r="AN34">
        <v>0</v>
      </c>
      <c r="AO34">
        <v>0</v>
      </c>
      <c r="AP34">
        <v>0</v>
      </c>
      <c r="AQ34">
        <v>0.23809999999999998</v>
      </c>
      <c r="AR34">
        <v>0.76190000000000002</v>
      </c>
      <c r="AS34">
        <v>0</v>
      </c>
      <c r="AT34">
        <v>0.61899999999999999</v>
      </c>
      <c r="AU34">
        <v>0.38100000000000001</v>
      </c>
      <c r="AV34">
        <v>0</v>
      </c>
      <c r="AW34">
        <v>0</v>
      </c>
      <c r="AX34">
        <v>0</v>
      </c>
      <c r="AY34">
        <v>0</v>
      </c>
      <c r="AZ34">
        <v>0.42859999999999998</v>
      </c>
      <c r="BA34">
        <v>0.57140000000000002</v>
      </c>
      <c r="BB34">
        <v>0</v>
      </c>
      <c r="BC34">
        <v>0</v>
      </c>
      <c r="BD34">
        <v>0</v>
      </c>
      <c r="BE34">
        <v>9.5199999999999993E-2</v>
      </c>
      <c r="BF34">
        <v>0.85709999999999997</v>
      </c>
      <c r="BG34">
        <v>4.7599999999999996E-2</v>
      </c>
      <c r="BH34">
        <v>0.95239999999999991</v>
      </c>
      <c r="BI34">
        <v>4.7599999999999996E-2</v>
      </c>
      <c r="BJ34">
        <v>0</v>
      </c>
      <c r="BK34">
        <v>0</v>
      </c>
      <c r="BL34">
        <v>0</v>
      </c>
      <c r="BM34">
        <v>4.7599999999999996E-2</v>
      </c>
      <c r="BN34">
        <v>0</v>
      </c>
      <c r="BO34">
        <v>0.95239999999999991</v>
      </c>
      <c r="BP34">
        <v>1</v>
      </c>
      <c r="BQ34">
        <v>0</v>
      </c>
      <c r="BR34">
        <v>0</v>
      </c>
      <c r="BS34">
        <v>0.95239999999999991</v>
      </c>
      <c r="BT34">
        <v>4.7599999999999996E-2</v>
      </c>
      <c r="BU34">
        <v>0</v>
      </c>
      <c r="BV34">
        <v>0</v>
      </c>
      <c r="BW34">
        <v>0</v>
      </c>
      <c r="BX34">
        <v>1</v>
      </c>
      <c r="BY34">
        <v>0</v>
      </c>
      <c r="BZ34">
        <v>0</v>
      </c>
      <c r="CA34">
        <v>0</v>
      </c>
      <c r="CB34">
        <v>0</v>
      </c>
      <c r="CC34">
        <v>1</v>
      </c>
      <c r="CD34">
        <v>0</v>
      </c>
      <c r="CE34">
        <v>0</v>
      </c>
      <c r="CF34">
        <v>0</v>
      </c>
      <c r="CG34">
        <v>0</v>
      </c>
      <c r="CH34">
        <v>0</v>
      </c>
      <c r="CI34">
        <v>1</v>
      </c>
      <c r="CJ34">
        <v>1</v>
      </c>
      <c r="CK34">
        <v>0</v>
      </c>
      <c r="CL34">
        <v>0</v>
      </c>
      <c r="CM34">
        <v>0</v>
      </c>
      <c r="CN34">
        <v>0</v>
      </c>
      <c r="CO34">
        <v>0</v>
      </c>
      <c r="CP34">
        <v>9.5199999999999993E-2</v>
      </c>
      <c r="CQ34">
        <v>0.90480000000000005</v>
      </c>
      <c r="CR34">
        <v>0</v>
      </c>
      <c r="CS34">
        <v>0</v>
      </c>
      <c r="CT34">
        <v>0</v>
      </c>
      <c r="CU34">
        <v>0</v>
      </c>
      <c r="CV34">
        <v>0</v>
      </c>
      <c r="CW34">
        <v>1</v>
      </c>
      <c r="CX34">
        <v>1</v>
      </c>
      <c r="CY34">
        <v>0</v>
      </c>
      <c r="CZ34">
        <v>0</v>
      </c>
      <c r="DA34">
        <v>0</v>
      </c>
      <c r="DB34">
        <v>0.52380000000000004</v>
      </c>
      <c r="DC34">
        <v>0.47619999999999996</v>
      </c>
      <c r="DD34">
        <v>0</v>
      </c>
      <c r="DE34">
        <v>0</v>
      </c>
      <c r="DF34">
        <v>0.52380000000000004</v>
      </c>
      <c r="DG34">
        <v>0.47619999999999996</v>
      </c>
      <c r="DH34">
        <v>0</v>
      </c>
      <c r="DI34">
        <v>0</v>
      </c>
      <c r="DJ34">
        <v>0.85709999999999997</v>
      </c>
      <c r="DK34">
        <v>0</v>
      </c>
      <c r="DL34">
        <v>0.1429</v>
      </c>
    </row>
    <row r="35" spans="1:116" x14ac:dyDescent="0.25">
      <c r="A35" t="s">
        <v>208</v>
      </c>
      <c r="B35">
        <v>0.52380000000000004</v>
      </c>
      <c r="C35">
        <v>0.38100000000000001</v>
      </c>
      <c r="D35">
        <v>9.5199999999999993E-2</v>
      </c>
      <c r="E35">
        <v>0</v>
      </c>
      <c r="F35">
        <v>0</v>
      </c>
      <c r="G35">
        <v>1</v>
      </c>
      <c r="H35">
        <v>0</v>
      </c>
      <c r="I35">
        <v>0</v>
      </c>
      <c r="J35">
        <v>0</v>
      </c>
      <c r="K35">
        <v>0.57140000000000002</v>
      </c>
      <c r="L35">
        <v>0.38100000000000001</v>
      </c>
      <c r="M35">
        <v>4.7599999999999996E-2</v>
      </c>
      <c r="N35">
        <v>0</v>
      </c>
      <c r="O35">
        <v>0</v>
      </c>
      <c r="P35">
        <v>0.42859999999999998</v>
      </c>
      <c r="Q35">
        <v>0.57140000000000002</v>
      </c>
      <c r="R35">
        <v>0</v>
      </c>
      <c r="S35">
        <v>0</v>
      </c>
      <c r="T35">
        <v>0.57140000000000002</v>
      </c>
      <c r="U35">
        <v>0.42859999999999998</v>
      </c>
      <c r="V35">
        <v>0</v>
      </c>
      <c r="W35">
        <v>1</v>
      </c>
      <c r="X35">
        <v>0</v>
      </c>
      <c r="Y35">
        <v>0</v>
      </c>
      <c r="Z35">
        <v>0</v>
      </c>
      <c r="AA35">
        <v>1</v>
      </c>
      <c r="AB35">
        <v>0</v>
      </c>
      <c r="AC35">
        <v>0</v>
      </c>
      <c r="AD35">
        <v>0.90480000000000005</v>
      </c>
      <c r="AE35">
        <v>9.5199999999999993E-2</v>
      </c>
      <c r="AF35">
        <v>0</v>
      </c>
      <c r="AG35">
        <v>0</v>
      </c>
      <c r="AH35">
        <v>0</v>
      </c>
      <c r="AI35">
        <v>0</v>
      </c>
      <c r="AJ35">
        <v>0</v>
      </c>
      <c r="AK35">
        <v>0</v>
      </c>
      <c r="AL35">
        <v>0</v>
      </c>
      <c r="AM35">
        <v>0.76190000000000002</v>
      </c>
      <c r="AN35">
        <v>0.23809999999999998</v>
      </c>
      <c r="AO35">
        <v>0</v>
      </c>
      <c r="AP35">
        <v>0</v>
      </c>
      <c r="AQ35">
        <v>0.52380000000000004</v>
      </c>
      <c r="AR35">
        <v>0.47619999999999996</v>
      </c>
      <c r="AS35">
        <v>0</v>
      </c>
      <c r="AT35">
        <v>1</v>
      </c>
      <c r="AU35">
        <v>0</v>
      </c>
      <c r="AV35">
        <v>0</v>
      </c>
      <c r="AW35">
        <v>0</v>
      </c>
      <c r="AX35">
        <v>0</v>
      </c>
      <c r="AY35">
        <v>0.95239999999999991</v>
      </c>
      <c r="AZ35">
        <v>4.7599999999999996E-2</v>
      </c>
      <c r="BA35">
        <v>0</v>
      </c>
      <c r="BB35">
        <v>0</v>
      </c>
      <c r="BC35">
        <v>0</v>
      </c>
      <c r="BD35">
        <v>0.42859999999999998</v>
      </c>
      <c r="BE35">
        <v>0.42859999999999998</v>
      </c>
      <c r="BF35">
        <v>0.1429</v>
      </c>
      <c r="BG35">
        <v>0</v>
      </c>
      <c r="BH35">
        <v>0.95239999999999991</v>
      </c>
      <c r="BI35">
        <v>4.7599999999999996E-2</v>
      </c>
      <c r="BJ35">
        <v>0</v>
      </c>
      <c r="BK35">
        <v>0</v>
      </c>
      <c r="BL35">
        <v>0</v>
      </c>
      <c r="BM35">
        <v>1</v>
      </c>
      <c r="BN35">
        <v>0</v>
      </c>
      <c r="BO35">
        <v>0</v>
      </c>
      <c r="BP35">
        <v>1</v>
      </c>
      <c r="BQ35">
        <v>0</v>
      </c>
      <c r="BR35">
        <v>0</v>
      </c>
      <c r="BS35">
        <v>0.66670000000000007</v>
      </c>
      <c r="BT35">
        <v>0.23809999999999998</v>
      </c>
      <c r="BU35">
        <v>0</v>
      </c>
      <c r="BV35">
        <v>4.7599999999999996E-2</v>
      </c>
      <c r="BW35">
        <v>4.7599999999999996E-2</v>
      </c>
      <c r="BX35">
        <v>1</v>
      </c>
      <c r="BY35">
        <v>0</v>
      </c>
      <c r="BZ35">
        <v>0</v>
      </c>
      <c r="CA35">
        <v>0</v>
      </c>
      <c r="CB35">
        <v>0</v>
      </c>
      <c r="CC35">
        <v>1</v>
      </c>
      <c r="CD35">
        <v>0</v>
      </c>
      <c r="CE35">
        <v>0</v>
      </c>
      <c r="CF35">
        <v>0</v>
      </c>
      <c r="CG35">
        <v>0</v>
      </c>
      <c r="CH35">
        <v>1</v>
      </c>
      <c r="CI35">
        <v>0</v>
      </c>
      <c r="CJ35">
        <v>1</v>
      </c>
      <c r="CK35">
        <v>0</v>
      </c>
      <c r="CL35">
        <v>0</v>
      </c>
      <c r="CM35">
        <v>0</v>
      </c>
      <c r="CN35">
        <v>0</v>
      </c>
      <c r="CO35">
        <v>0</v>
      </c>
      <c r="CP35">
        <v>0.66670000000000007</v>
      </c>
      <c r="CQ35">
        <v>0.33329999999999999</v>
      </c>
      <c r="CR35">
        <v>0</v>
      </c>
      <c r="CS35">
        <v>0</v>
      </c>
      <c r="CT35">
        <v>0</v>
      </c>
      <c r="CU35">
        <v>0</v>
      </c>
      <c r="CV35">
        <v>1</v>
      </c>
      <c r="CW35">
        <v>0</v>
      </c>
      <c r="CX35">
        <v>1</v>
      </c>
      <c r="CY35">
        <v>0</v>
      </c>
      <c r="CZ35">
        <v>0</v>
      </c>
      <c r="DA35">
        <v>0</v>
      </c>
      <c r="DB35">
        <v>9.5199999999999993E-2</v>
      </c>
      <c r="DC35">
        <v>0.90480000000000005</v>
      </c>
      <c r="DD35">
        <v>0</v>
      </c>
      <c r="DE35">
        <v>0</v>
      </c>
      <c r="DF35">
        <v>1</v>
      </c>
      <c r="DG35">
        <v>0</v>
      </c>
      <c r="DH35">
        <v>0</v>
      </c>
      <c r="DI35">
        <v>0</v>
      </c>
      <c r="DJ35">
        <v>0.1905</v>
      </c>
      <c r="DK35">
        <v>0</v>
      </c>
      <c r="DL35">
        <v>0.8095</v>
      </c>
    </row>
    <row r="36" spans="1:116" x14ac:dyDescent="0.25">
      <c r="A36" t="s">
        <v>210</v>
      </c>
      <c r="B36">
        <v>0.48</v>
      </c>
      <c r="C36">
        <v>0.4</v>
      </c>
      <c r="D36">
        <v>0.12</v>
      </c>
      <c r="E36">
        <v>0</v>
      </c>
      <c r="F36">
        <v>0</v>
      </c>
      <c r="G36">
        <v>1</v>
      </c>
      <c r="H36">
        <v>0</v>
      </c>
      <c r="I36">
        <v>0</v>
      </c>
      <c r="J36">
        <v>0</v>
      </c>
      <c r="K36">
        <v>0.6</v>
      </c>
      <c r="L36">
        <v>0.4</v>
      </c>
      <c r="M36">
        <v>0</v>
      </c>
      <c r="N36">
        <v>0</v>
      </c>
      <c r="O36">
        <v>0</v>
      </c>
      <c r="P36">
        <v>0.36</v>
      </c>
      <c r="Q36">
        <v>0.44</v>
      </c>
      <c r="R36">
        <v>0.2</v>
      </c>
      <c r="S36">
        <v>0</v>
      </c>
      <c r="T36">
        <v>0.42109999999999997</v>
      </c>
      <c r="U36">
        <v>0.47369999999999995</v>
      </c>
      <c r="V36">
        <v>0.10529999999999999</v>
      </c>
      <c r="W36">
        <v>1</v>
      </c>
      <c r="X36">
        <v>0</v>
      </c>
      <c r="Y36">
        <v>0</v>
      </c>
      <c r="Z36">
        <v>0</v>
      </c>
      <c r="AA36">
        <v>1</v>
      </c>
      <c r="AB36">
        <v>0</v>
      </c>
      <c r="AC36">
        <v>0</v>
      </c>
      <c r="AD36">
        <v>0.64</v>
      </c>
      <c r="AE36">
        <v>0.36</v>
      </c>
      <c r="AF36">
        <v>0</v>
      </c>
      <c r="AG36">
        <v>0</v>
      </c>
      <c r="AH36">
        <v>0</v>
      </c>
      <c r="AI36">
        <v>0</v>
      </c>
      <c r="AJ36">
        <v>0</v>
      </c>
      <c r="AK36">
        <v>0</v>
      </c>
      <c r="AL36">
        <v>0</v>
      </c>
      <c r="AM36">
        <v>0.4</v>
      </c>
      <c r="AN36">
        <v>0.6</v>
      </c>
      <c r="AO36">
        <v>0</v>
      </c>
      <c r="AP36">
        <v>0</v>
      </c>
      <c r="AQ36">
        <v>0.4</v>
      </c>
      <c r="AR36">
        <v>0.6</v>
      </c>
      <c r="AS36">
        <v>0</v>
      </c>
      <c r="AT36">
        <v>1</v>
      </c>
      <c r="AU36">
        <v>0</v>
      </c>
      <c r="AV36">
        <v>0</v>
      </c>
      <c r="AW36">
        <v>0</v>
      </c>
      <c r="AX36">
        <v>0</v>
      </c>
      <c r="AY36">
        <v>1</v>
      </c>
      <c r="AZ36">
        <v>0</v>
      </c>
      <c r="BA36">
        <v>0</v>
      </c>
      <c r="BB36">
        <v>0</v>
      </c>
      <c r="BC36">
        <v>0.08</v>
      </c>
      <c r="BD36">
        <v>0.4</v>
      </c>
      <c r="BE36">
        <v>0.4</v>
      </c>
      <c r="BF36">
        <v>0.12</v>
      </c>
      <c r="BG36">
        <v>0</v>
      </c>
      <c r="BH36">
        <v>0.8</v>
      </c>
      <c r="BI36">
        <v>0.2</v>
      </c>
      <c r="BJ36">
        <v>0</v>
      </c>
      <c r="BK36">
        <v>0</v>
      </c>
      <c r="BL36">
        <v>0</v>
      </c>
      <c r="BM36">
        <v>0.88</v>
      </c>
      <c r="BN36">
        <v>0.12</v>
      </c>
      <c r="BO36">
        <v>0</v>
      </c>
      <c r="BP36">
        <v>1</v>
      </c>
      <c r="BQ36">
        <v>0</v>
      </c>
      <c r="BR36">
        <v>0</v>
      </c>
      <c r="BS36">
        <v>0.44</v>
      </c>
      <c r="BT36">
        <v>0.4</v>
      </c>
      <c r="BU36">
        <v>0.08</v>
      </c>
      <c r="BV36">
        <v>0.08</v>
      </c>
      <c r="BW36">
        <v>0</v>
      </c>
      <c r="BX36">
        <v>1</v>
      </c>
      <c r="BY36">
        <v>0</v>
      </c>
      <c r="BZ36">
        <v>0</v>
      </c>
      <c r="CA36">
        <v>0</v>
      </c>
      <c r="CB36">
        <v>0</v>
      </c>
      <c r="CC36">
        <v>1</v>
      </c>
      <c r="CD36">
        <v>0</v>
      </c>
      <c r="CE36">
        <v>0</v>
      </c>
      <c r="CF36">
        <v>0</v>
      </c>
      <c r="CG36">
        <v>0</v>
      </c>
      <c r="CH36">
        <v>1</v>
      </c>
      <c r="CI36">
        <v>0</v>
      </c>
      <c r="CJ36">
        <v>0</v>
      </c>
      <c r="CK36">
        <v>1</v>
      </c>
      <c r="CL36">
        <v>0</v>
      </c>
      <c r="CM36">
        <v>0</v>
      </c>
      <c r="CN36">
        <v>0</v>
      </c>
      <c r="CO36">
        <v>0</v>
      </c>
      <c r="CP36">
        <v>0.6</v>
      </c>
      <c r="CQ36">
        <v>0.4</v>
      </c>
      <c r="CR36">
        <v>0</v>
      </c>
      <c r="CS36">
        <v>0</v>
      </c>
      <c r="CT36">
        <v>0</v>
      </c>
      <c r="CU36">
        <v>1</v>
      </c>
      <c r="CV36">
        <v>0</v>
      </c>
      <c r="CW36">
        <v>0</v>
      </c>
      <c r="CX36">
        <v>1</v>
      </c>
      <c r="CY36">
        <v>0</v>
      </c>
      <c r="CZ36">
        <v>0</v>
      </c>
      <c r="DA36">
        <v>0</v>
      </c>
      <c r="DB36">
        <v>0.2</v>
      </c>
      <c r="DC36">
        <v>0.8</v>
      </c>
      <c r="DD36">
        <v>0</v>
      </c>
      <c r="DE36">
        <v>0</v>
      </c>
      <c r="DF36">
        <v>0.83329999999999993</v>
      </c>
      <c r="DG36">
        <v>0.16670000000000001</v>
      </c>
      <c r="DH36">
        <v>0</v>
      </c>
      <c r="DI36">
        <v>0</v>
      </c>
      <c r="DJ36">
        <v>0.16</v>
      </c>
      <c r="DK36">
        <v>0.12</v>
      </c>
      <c r="DL36">
        <v>0.72</v>
      </c>
    </row>
    <row r="37" spans="1:116" x14ac:dyDescent="0.25">
      <c r="A37" t="s">
        <v>212</v>
      </c>
      <c r="B37">
        <v>0.57889999999999997</v>
      </c>
      <c r="C37">
        <v>0.21050000000000002</v>
      </c>
      <c r="D37">
        <v>0.21050000000000002</v>
      </c>
      <c r="E37">
        <v>0</v>
      </c>
      <c r="F37">
        <v>0</v>
      </c>
      <c r="G37">
        <v>1</v>
      </c>
      <c r="H37">
        <v>0</v>
      </c>
      <c r="I37">
        <v>0</v>
      </c>
      <c r="J37">
        <v>0</v>
      </c>
      <c r="K37">
        <v>0.57889999999999997</v>
      </c>
      <c r="L37">
        <v>0.42109999999999997</v>
      </c>
      <c r="M37">
        <v>0</v>
      </c>
      <c r="N37">
        <v>0</v>
      </c>
      <c r="O37">
        <v>5.2600000000000001E-2</v>
      </c>
      <c r="P37">
        <v>0.42109999999999997</v>
      </c>
      <c r="Q37">
        <v>0.47369999999999995</v>
      </c>
      <c r="R37">
        <v>5.2600000000000001E-2</v>
      </c>
      <c r="S37">
        <v>0</v>
      </c>
      <c r="T37">
        <v>0.5333</v>
      </c>
      <c r="U37">
        <v>0.4667</v>
      </c>
      <c r="V37">
        <v>0</v>
      </c>
      <c r="W37">
        <v>1</v>
      </c>
      <c r="X37">
        <v>0</v>
      </c>
      <c r="Y37">
        <v>0</v>
      </c>
      <c r="Z37">
        <v>0</v>
      </c>
      <c r="AA37">
        <v>1</v>
      </c>
      <c r="AB37">
        <v>0</v>
      </c>
      <c r="AC37">
        <v>0</v>
      </c>
      <c r="AD37">
        <v>0.57889999999999997</v>
      </c>
      <c r="AE37">
        <v>0.42109999999999997</v>
      </c>
      <c r="AF37">
        <v>0</v>
      </c>
      <c r="AG37">
        <v>0</v>
      </c>
      <c r="AH37">
        <v>0</v>
      </c>
      <c r="AI37">
        <v>0</v>
      </c>
      <c r="AJ37">
        <v>0</v>
      </c>
      <c r="AK37">
        <v>0</v>
      </c>
      <c r="AL37">
        <v>0</v>
      </c>
      <c r="AM37">
        <v>0.52629999999999999</v>
      </c>
      <c r="AN37">
        <v>0.47369999999999995</v>
      </c>
      <c r="AO37">
        <v>0</v>
      </c>
      <c r="AP37">
        <v>0</v>
      </c>
      <c r="AQ37">
        <v>0.36840000000000006</v>
      </c>
      <c r="AR37">
        <v>0.63159999999999994</v>
      </c>
      <c r="AS37">
        <v>0</v>
      </c>
      <c r="AT37">
        <v>1</v>
      </c>
      <c r="AU37">
        <v>0</v>
      </c>
      <c r="AV37">
        <v>0</v>
      </c>
      <c r="AW37">
        <v>0</v>
      </c>
      <c r="AX37">
        <v>0</v>
      </c>
      <c r="AY37">
        <v>0.94739999999999991</v>
      </c>
      <c r="AZ37">
        <v>5.2600000000000001E-2</v>
      </c>
      <c r="BA37">
        <v>0</v>
      </c>
      <c r="BB37">
        <v>0</v>
      </c>
      <c r="BC37">
        <v>0</v>
      </c>
      <c r="BD37">
        <v>0.36840000000000006</v>
      </c>
      <c r="BE37">
        <v>0.52629999999999999</v>
      </c>
      <c r="BF37">
        <v>0.10529999999999999</v>
      </c>
      <c r="BG37">
        <v>0</v>
      </c>
      <c r="BH37">
        <v>1</v>
      </c>
      <c r="BI37">
        <v>0</v>
      </c>
      <c r="BJ37">
        <v>0</v>
      </c>
      <c r="BK37">
        <v>0</v>
      </c>
      <c r="BL37">
        <v>0</v>
      </c>
      <c r="BM37">
        <v>0.84209999999999996</v>
      </c>
      <c r="BN37">
        <v>0.10529999999999999</v>
      </c>
      <c r="BO37">
        <v>5.2600000000000001E-2</v>
      </c>
      <c r="BP37">
        <v>1</v>
      </c>
      <c r="BQ37">
        <v>0</v>
      </c>
      <c r="BR37">
        <v>0</v>
      </c>
      <c r="BS37">
        <v>0.68420000000000003</v>
      </c>
      <c r="BT37">
        <v>0.26319999999999999</v>
      </c>
      <c r="BU37">
        <v>0</v>
      </c>
      <c r="BV37">
        <v>5.2600000000000001E-2</v>
      </c>
      <c r="BW37">
        <v>0</v>
      </c>
      <c r="BX37">
        <v>1</v>
      </c>
      <c r="BY37">
        <v>0</v>
      </c>
      <c r="BZ37">
        <v>0</v>
      </c>
      <c r="CA37">
        <v>0</v>
      </c>
      <c r="CB37">
        <v>0</v>
      </c>
      <c r="CC37">
        <v>1</v>
      </c>
      <c r="CD37">
        <v>0</v>
      </c>
      <c r="CE37">
        <v>0</v>
      </c>
      <c r="CF37">
        <v>0</v>
      </c>
      <c r="CG37">
        <v>0</v>
      </c>
      <c r="CH37">
        <v>1</v>
      </c>
      <c r="CI37">
        <v>0</v>
      </c>
      <c r="CJ37">
        <v>1</v>
      </c>
      <c r="CK37">
        <v>0</v>
      </c>
      <c r="CL37">
        <v>0</v>
      </c>
      <c r="CM37">
        <v>0</v>
      </c>
      <c r="CN37">
        <v>0</v>
      </c>
      <c r="CO37">
        <v>0</v>
      </c>
      <c r="CP37">
        <v>0.73680000000000012</v>
      </c>
      <c r="CQ37">
        <v>0.26319999999999999</v>
      </c>
      <c r="CR37">
        <v>0</v>
      </c>
      <c r="CS37">
        <v>0</v>
      </c>
      <c r="CT37">
        <v>0</v>
      </c>
      <c r="CU37">
        <v>0</v>
      </c>
      <c r="CV37">
        <v>1</v>
      </c>
      <c r="CW37">
        <v>0</v>
      </c>
      <c r="CX37">
        <v>1</v>
      </c>
      <c r="CY37">
        <v>0</v>
      </c>
      <c r="CZ37">
        <v>0</v>
      </c>
      <c r="DA37">
        <v>0</v>
      </c>
      <c r="DB37">
        <v>0.15789999999999998</v>
      </c>
      <c r="DC37">
        <v>0.84209999999999996</v>
      </c>
      <c r="DD37">
        <v>0</v>
      </c>
      <c r="DE37">
        <v>0</v>
      </c>
      <c r="DF37">
        <v>1</v>
      </c>
      <c r="DG37">
        <v>0</v>
      </c>
      <c r="DH37">
        <v>0</v>
      </c>
      <c r="DI37">
        <v>0</v>
      </c>
      <c r="DJ37">
        <v>0.15789999999999998</v>
      </c>
      <c r="DK37">
        <v>0</v>
      </c>
      <c r="DL37">
        <v>0.84209999999999996</v>
      </c>
    </row>
    <row r="38" spans="1:116" x14ac:dyDescent="0.25">
      <c r="A38" t="s">
        <v>214</v>
      </c>
      <c r="B38">
        <v>0.86109999999999998</v>
      </c>
      <c r="C38">
        <v>0.1389</v>
      </c>
      <c r="D38">
        <v>0</v>
      </c>
      <c r="E38">
        <v>0</v>
      </c>
      <c r="F38">
        <v>1</v>
      </c>
      <c r="G38">
        <v>0</v>
      </c>
      <c r="H38">
        <v>0</v>
      </c>
      <c r="I38">
        <v>0</v>
      </c>
      <c r="J38">
        <v>0</v>
      </c>
      <c r="K38">
        <v>0.25</v>
      </c>
      <c r="L38">
        <v>0.75</v>
      </c>
      <c r="M38">
        <v>0</v>
      </c>
      <c r="N38">
        <v>0</v>
      </c>
      <c r="O38">
        <v>0</v>
      </c>
      <c r="P38">
        <v>0.52780000000000005</v>
      </c>
      <c r="Q38">
        <v>0.47220000000000001</v>
      </c>
      <c r="R38">
        <v>0</v>
      </c>
      <c r="S38">
        <v>0</v>
      </c>
      <c r="T38">
        <v>2.7799999999999998E-2</v>
      </c>
      <c r="U38">
        <v>0.63890000000000002</v>
      </c>
      <c r="V38">
        <v>0.33329999999999999</v>
      </c>
      <c r="W38">
        <v>1</v>
      </c>
      <c r="X38">
        <v>0</v>
      </c>
      <c r="Y38">
        <v>0</v>
      </c>
      <c r="Z38">
        <v>0</v>
      </c>
      <c r="AA38">
        <v>0.91670000000000007</v>
      </c>
      <c r="AB38">
        <v>0</v>
      </c>
      <c r="AC38">
        <v>8.3299999999999999E-2</v>
      </c>
      <c r="AD38">
        <v>0.55559999999999998</v>
      </c>
      <c r="AE38">
        <v>0.38890000000000002</v>
      </c>
      <c r="AF38">
        <v>5.5599999999999997E-2</v>
      </c>
      <c r="AG38">
        <v>0</v>
      </c>
      <c r="AH38">
        <v>0</v>
      </c>
      <c r="AI38">
        <v>0</v>
      </c>
      <c r="AJ38">
        <v>0</v>
      </c>
      <c r="AK38">
        <v>0</v>
      </c>
      <c r="AL38">
        <v>0</v>
      </c>
      <c r="AM38">
        <v>0.38890000000000002</v>
      </c>
      <c r="AN38">
        <v>0.61109999999999998</v>
      </c>
      <c r="AO38">
        <v>0</v>
      </c>
      <c r="AP38">
        <v>0</v>
      </c>
      <c r="AQ38">
        <v>0.38890000000000002</v>
      </c>
      <c r="AR38">
        <v>0.61109999999999998</v>
      </c>
      <c r="AS38">
        <v>0</v>
      </c>
      <c r="AT38">
        <v>1</v>
      </c>
      <c r="AU38">
        <v>0</v>
      </c>
      <c r="AV38">
        <v>0</v>
      </c>
      <c r="AW38">
        <v>0</v>
      </c>
      <c r="AX38">
        <v>0</v>
      </c>
      <c r="AY38">
        <v>1</v>
      </c>
      <c r="AZ38">
        <v>0</v>
      </c>
      <c r="BA38">
        <v>0</v>
      </c>
      <c r="BB38">
        <v>0</v>
      </c>
      <c r="BC38">
        <v>0.66670000000000007</v>
      </c>
      <c r="BD38">
        <v>0.33329999999999999</v>
      </c>
      <c r="BE38">
        <v>0</v>
      </c>
      <c r="BF38">
        <v>0</v>
      </c>
      <c r="BG38">
        <v>0</v>
      </c>
      <c r="BH38">
        <v>0.61109999999999998</v>
      </c>
      <c r="BI38">
        <v>0.38890000000000002</v>
      </c>
      <c r="BJ38">
        <v>0</v>
      </c>
      <c r="BK38">
        <v>0</v>
      </c>
      <c r="BL38">
        <v>0</v>
      </c>
      <c r="BM38">
        <v>0.66670000000000007</v>
      </c>
      <c r="BN38">
        <v>0.22219999999999998</v>
      </c>
      <c r="BO38">
        <v>0.11109999999999999</v>
      </c>
      <c r="BP38">
        <v>1</v>
      </c>
      <c r="BQ38">
        <v>0</v>
      </c>
      <c r="BR38">
        <v>0</v>
      </c>
      <c r="BS38">
        <v>0</v>
      </c>
      <c r="BT38">
        <v>0</v>
      </c>
      <c r="BU38">
        <v>0.30559999999999998</v>
      </c>
      <c r="BV38">
        <v>0.69440000000000002</v>
      </c>
      <c r="BW38">
        <v>0</v>
      </c>
      <c r="BX38">
        <v>1</v>
      </c>
      <c r="BY38">
        <v>0</v>
      </c>
      <c r="BZ38">
        <v>0</v>
      </c>
      <c r="CA38">
        <v>0</v>
      </c>
      <c r="CB38">
        <v>0</v>
      </c>
      <c r="CC38">
        <v>1</v>
      </c>
      <c r="CD38">
        <v>0</v>
      </c>
      <c r="CE38">
        <v>0</v>
      </c>
      <c r="CF38">
        <v>0</v>
      </c>
      <c r="CG38">
        <v>0</v>
      </c>
      <c r="CH38">
        <v>1</v>
      </c>
      <c r="CI38">
        <v>0</v>
      </c>
      <c r="CJ38">
        <v>1</v>
      </c>
      <c r="CK38">
        <v>0</v>
      </c>
      <c r="CL38">
        <v>0</v>
      </c>
      <c r="CM38">
        <v>0</v>
      </c>
      <c r="CN38">
        <v>0</v>
      </c>
      <c r="CO38">
        <v>0</v>
      </c>
      <c r="CP38">
        <v>0.77780000000000005</v>
      </c>
      <c r="CQ38">
        <v>0.22219999999999998</v>
      </c>
      <c r="CR38">
        <v>0</v>
      </c>
      <c r="CS38">
        <v>0</v>
      </c>
      <c r="CT38">
        <v>0</v>
      </c>
      <c r="CU38">
        <v>0</v>
      </c>
      <c r="CV38">
        <v>0</v>
      </c>
      <c r="CW38">
        <v>1</v>
      </c>
      <c r="CX38">
        <v>1</v>
      </c>
      <c r="CY38">
        <v>0</v>
      </c>
      <c r="CZ38">
        <v>0</v>
      </c>
      <c r="DA38">
        <v>0</v>
      </c>
      <c r="DB38">
        <v>0.94440000000000002</v>
      </c>
      <c r="DC38">
        <v>5.5599999999999997E-2</v>
      </c>
      <c r="DD38">
        <v>0</v>
      </c>
      <c r="DE38">
        <v>0</v>
      </c>
      <c r="DF38">
        <v>0.90910000000000002</v>
      </c>
      <c r="DG38">
        <v>9.0899999999999995E-2</v>
      </c>
      <c r="DH38">
        <v>0</v>
      </c>
      <c r="DI38">
        <v>0</v>
      </c>
      <c r="DJ38">
        <v>0</v>
      </c>
      <c r="DK38">
        <v>0.30559999999999998</v>
      </c>
      <c r="DL38">
        <v>0.69440000000000002</v>
      </c>
    </row>
    <row r="39" spans="1:116" x14ac:dyDescent="0.25">
      <c r="A39" t="s">
        <v>216</v>
      </c>
      <c r="B39">
        <v>0.2</v>
      </c>
      <c r="C39">
        <v>0.51429999999999998</v>
      </c>
      <c r="D39">
        <v>5.7099999999999998E-2</v>
      </c>
      <c r="E39">
        <v>0.2286</v>
      </c>
      <c r="F39">
        <v>1</v>
      </c>
      <c r="G39">
        <v>0</v>
      </c>
      <c r="H39">
        <v>0</v>
      </c>
      <c r="I39">
        <v>0</v>
      </c>
      <c r="J39">
        <v>0</v>
      </c>
      <c r="K39">
        <v>0.97060000000000002</v>
      </c>
      <c r="L39">
        <v>2.9399999999999999E-2</v>
      </c>
      <c r="M39">
        <v>0</v>
      </c>
      <c r="N39">
        <v>0</v>
      </c>
      <c r="O39">
        <v>0</v>
      </c>
      <c r="P39">
        <v>0.2286</v>
      </c>
      <c r="Q39">
        <v>0.54289999999999994</v>
      </c>
      <c r="R39">
        <v>0.2286</v>
      </c>
      <c r="S39">
        <v>0</v>
      </c>
      <c r="T39">
        <v>0</v>
      </c>
      <c r="U39">
        <v>1</v>
      </c>
      <c r="V39">
        <v>0</v>
      </c>
      <c r="W39">
        <v>1</v>
      </c>
      <c r="X39">
        <v>0</v>
      </c>
      <c r="Y39">
        <v>0</v>
      </c>
      <c r="Z39">
        <v>0</v>
      </c>
      <c r="AA39">
        <v>1</v>
      </c>
      <c r="AB39">
        <v>0</v>
      </c>
      <c r="AC39">
        <v>0</v>
      </c>
      <c r="AD39">
        <v>0.45710000000000001</v>
      </c>
      <c r="AE39">
        <v>0.54289999999999994</v>
      </c>
      <c r="AF39">
        <v>0</v>
      </c>
      <c r="AG39">
        <v>0</v>
      </c>
      <c r="AH39">
        <v>0</v>
      </c>
      <c r="AI39">
        <v>0</v>
      </c>
      <c r="AJ39">
        <v>0</v>
      </c>
      <c r="AK39">
        <v>0</v>
      </c>
      <c r="AL39">
        <v>0</v>
      </c>
      <c r="AM39">
        <v>1</v>
      </c>
      <c r="AN39">
        <v>0</v>
      </c>
      <c r="AO39">
        <v>0</v>
      </c>
      <c r="AP39">
        <v>0</v>
      </c>
      <c r="AQ39">
        <v>1</v>
      </c>
      <c r="AR39">
        <v>0</v>
      </c>
      <c r="AS39">
        <v>0</v>
      </c>
      <c r="AT39">
        <v>1</v>
      </c>
      <c r="AU39">
        <v>0</v>
      </c>
      <c r="AV39">
        <v>0</v>
      </c>
      <c r="AW39">
        <v>0</v>
      </c>
      <c r="AX39">
        <v>0</v>
      </c>
      <c r="AY39">
        <v>1</v>
      </c>
      <c r="AZ39">
        <v>0</v>
      </c>
      <c r="BA39">
        <v>0</v>
      </c>
      <c r="BB39">
        <v>0</v>
      </c>
      <c r="BC39">
        <v>5.7099999999999998E-2</v>
      </c>
      <c r="BD39">
        <v>8.5699999999999998E-2</v>
      </c>
      <c r="BE39">
        <v>0.54289999999999994</v>
      </c>
      <c r="BF39">
        <v>0.28570000000000001</v>
      </c>
      <c r="BG39">
        <v>2.86E-2</v>
      </c>
      <c r="BH39">
        <v>0.42859999999999998</v>
      </c>
      <c r="BI39">
        <v>0.57140000000000002</v>
      </c>
      <c r="BJ39">
        <v>0</v>
      </c>
      <c r="BK39">
        <v>0</v>
      </c>
      <c r="BL39">
        <v>0</v>
      </c>
      <c r="BM39">
        <v>0.88239999999999996</v>
      </c>
      <c r="BN39">
        <v>5.8799999999999998E-2</v>
      </c>
      <c r="BO39">
        <v>5.8799999999999998E-2</v>
      </c>
      <c r="BP39">
        <v>0.94290000000000007</v>
      </c>
      <c r="BQ39">
        <v>5.7099999999999998E-2</v>
      </c>
      <c r="BR39">
        <v>0</v>
      </c>
      <c r="BS39">
        <v>0.48570000000000002</v>
      </c>
      <c r="BT39">
        <v>0.48570000000000002</v>
      </c>
      <c r="BU39">
        <v>2.86E-2</v>
      </c>
      <c r="BV39">
        <v>0</v>
      </c>
      <c r="BW39">
        <v>0</v>
      </c>
      <c r="BX39">
        <v>1</v>
      </c>
      <c r="BY39">
        <v>0</v>
      </c>
      <c r="BZ39">
        <v>0</v>
      </c>
      <c r="CA39">
        <v>0</v>
      </c>
      <c r="CB39">
        <v>0</v>
      </c>
      <c r="CC39">
        <v>1</v>
      </c>
      <c r="CD39">
        <v>0</v>
      </c>
      <c r="CE39">
        <v>0</v>
      </c>
      <c r="CF39">
        <v>0</v>
      </c>
      <c r="CG39">
        <v>0</v>
      </c>
      <c r="CH39">
        <v>0.97140000000000004</v>
      </c>
      <c r="CI39">
        <v>2.86E-2</v>
      </c>
      <c r="CJ39">
        <v>1</v>
      </c>
      <c r="CK39">
        <v>0</v>
      </c>
      <c r="CL39">
        <v>0</v>
      </c>
      <c r="CM39">
        <v>0</v>
      </c>
      <c r="CN39">
        <v>0</v>
      </c>
      <c r="CO39">
        <v>5.7099999999999998E-2</v>
      </c>
      <c r="CP39">
        <v>0.91430000000000011</v>
      </c>
      <c r="CQ39">
        <v>2.86E-2</v>
      </c>
      <c r="CR39">
        <v>0</v>
      </c>
      <c r="CS39">
        <v>0</v>
      </c>
      <c r="CT39">
        <v>0</v>
      </c>
      <c r="CU39">
        <v>0</v>
      </c>
      <c r="CV39">
        <v>1</v>
      </c>
      <c r="CW39">
        <v>0</v>
      </c>
      <c r="CX39">
        <v>1</v>
      </c>
      <c r="CY39">
        <v>0</v>
      </c>
      <c r="CZ39">
        <v>0</v>
      </c>
      <c r="DA39">
        <v>0</v>
      </c>
      <c r="DB39">
        <v>0.4</v>
      </c>
      <c r="DC39">
        <v>0.6</v>
      </c>
      <c r="DD39">
        <v>0</v>
      </c>
      <c r="DE39">
        <v>0</v>
      </c>
      <c r="DF39">
        <v>0.83329999999999993</v>
      </c>
      <c r="DG39">
        <v>0.16670000000000001</v>
      </c>
      <c r="DH39">
        <v>0</v>
      </c>
      <c r="DI39">
        <v>0.2571</v>
      </c>
      <c r="DJ39">
        <v>0.1714</v>
      </c>
      <c r="DK39">
        <v>0.1714</v>
      </c>
      <c r="DL39">
        <v>0.4</v>
      </c>
    </row>
    <row r="40" spans="1:116" x14ac:dyDescent="0.25">
      <c r="A40" t="s">
        <v>218</v>
      </c>
      <c r="B40">
        <v>0.94739999999999991</v>
      </c>
      <c r="C40">
        <v>5.2600000000000001E-2</v>
      </c>
      <c r="D40">
        <v>0</v>
      </c>
      <c r="E40">
        <v>0</v>
      </c>
      <c r="F40">
        <v>1</v>
      </c>
      <c r="G40">
        <v>0</v>
      </c>
      <c r="H40">
        <v>0</v>
      </c>
      <c r="I40">
        <v>0</v>
      </c>
      <c r="J40">
        <v>0</v>
      </c>
      <c r="K40">
        <v>0.26319999999999999</v>
      </c>
      <c r="L40">
        <v>0.73680000000000012</v>
      </c>
      <c r="M40">
        <v>0</v>
      </c>
      <c r="N40">
        <v>0</v>
      </c>
      <c r="O40">
        <v>0</v>
      </c>
      <c r="P40">
        <v>0.84209999999999996</v>
      </c>
      <c r="Q40">
        <v>0.15789999999999998</v>
      </c>
      <c r="R40">
        <v>0</v>
      </c>
      <c r="S40">
        <v>0</v>
      </c>
      <c r="T40">
        <v>5.2600000000000001E-2</v>
      </c>
      <c r="U40">
        <v>0.94739999999999991</v>
      </c>
      <c r="V40">
        <v>0</v>
      </c>
      <c r="W40">
        <v>1</v>
      </c>
      <c r="X40">
        <v>0</v>
      </c>
      <c r="Y40">
        <v>0</v>
      </c>
      <c r="Z40">
        <v>0</v>
      </c>
      <c r="AA40">
        <v>0.73680000000000012</v>
      </c>
      <c r="AB40">
        <v>0</v>
      </c>
      <c r="AC40">
        <v>0.26319999999999999</v>
      </c>
      <c r="AD40">
        <v>0.31579999999999997</v>
      </c>
      <c r="AE40">
        <v>0.36840000000000006</v>
      </c>
      <c r="AF40">
        <v>0.31579999999999997</v>
      </c>
      <c r="AG40">
        <v>0</v>
      </c>
      <c r="AH40">
        <v>0</v>
      </c>
      <c r="AI40">
        <v>0</v>
      </c>
      <c r="AJ40">
        <v>0</v>
      </c>
      <c r="AK40">
        <v>0</v>
      </c>
      <c r="AL40">
        <v>0</v>
      </c>
      <c r="AM40">
        <v>0.47369999999999995</v>
      </c>
      <c r="AN40">
        <v>0.52629999999999999</v>
      </c>
      <c r="AO40">
        <v>0</v>
      </c>
      <c r="AP40">
        <v>0</v>
      </c>
      <c r="AQ40">
        <v>0.10529999999999999</v>
      </c>
      <c r="AR40">
        <v>0.89469999999999994</v>
      </c>
      <c r="AS40">
        <v>0</v>
      </c>
      <c r="AT40">
        <v>1</v>
      </c>
      <c r="AU40">
        <v>0</v>
      </c>
      <c r="AV40">
        <v>0</v>
      </c>
      <c r="AW40">
        <v>0</v>
      </c>
      <c r="AX40">
        <v>0</v>
      </c>
      <c r="AY40">
        <v>1</v>
      </c>
      <c r="AZ40">
        <v>0</v>
      </c>
      <c r="BA40">
        <v>0</v>
      </c>
      <c r="BB40">
        <v>0</v>
      </c>
      <c r="BC40">
        <v>0.52629999999999999</v>
      </c>
      <c r="BD40">
        <v>0.47369999999999995</v>
      </c>
      <c r="BE40">
        <v>0</v>
      </c>
      <c r="BF40">
        <v>0</v>
      </c>
      <c r="BG40">
        <v>0</v>
      </c>
      <c r="BH40">
        <v>0.47369999999999995</v>
      </c>
      <c r="BI40">
        <v>0.52629999999999999</v>
      </c>
      <c r="BJ40">
        <v>0</v>
      </c>
      <c r="BK40">
        <v>0</v>
      </c>
      <c r="BL40">
        <v>0</v>
      </c>
      <c r="BM40">
        <v>0.42109999999999997</v>
      </c>
      <c r="BN40">
        <v>0.21050000000000002</v>
      </c>
      <c r="BO40">
        <v>0.36840000000000006</v>
      </c>
      <c r="BP40">
        <v>1</v>
      </c>
      <c r="BQ40">
        <v>0</v>
      </c>
      <c r="BR40">
        <v>0</v>
      </c>
      <c r="BS40">
        <v>0</v>
      </c>
      <c r="BT40">
        <v>0</v>
      </c>
      <c r="BU40">
        <v>5.2600000000000001E-2</v>
      </c>
      <c r="BV40">
        <v>0.94739999999999991</v>
      </c>
      <c r="BW40">
        <v>0</v>
      </c>
      <c r="BX40">
        <v>1</v>
      </c>
      <c r="BY40">
        <v>0</v>
      </c>
      <c r="BZ40">
        <v>0</v>
      </c>
      <c r="CA40">
        <v>0</v>
      </c>
      <c r="CB40">
        <v>0</v>
      </c>
      <c r="CC40">
        <v>1</v>
      </c>
      <c r="CD40">
        <v>0</v>
      </c>
      <c r="CE40">
        <v>0</v>
      </c>
      <c r="CF40">
        <v>0</v>
      </c>
      <c r="CG40">
        <v>0</v>
      </c>
      <c r="CH40">
        <v>1</v>
      </c>
      <c r="CI40">
        <v>0</v>
      </c>
      <c r="CJ40">
        <v>1</v>
      </c>
      <c r="CK40">
        <v>0</v>
      </c>
      <c r="CL40">
        <v>0</v>
      </c>
      <c r="CM40">
        <v>0</v>
      </c>
      <c r="CN40">
        <v>0</v>
      </c>
      <c r="CO40">
        <v>0</v>
      </c>
      <c r="CP40">
        <v>0.42109999999999997</v>
      </c>
      <c r="CQ40">
        <v>0.57889999999999997</v>
      </c>
      <c r="CR40">
        <v>0</v>
      </c>
      <c r="CS40">
        <v>0</v>
      </c>
      <c r="CT40">
        <v>0</v>
      </c>
      <c r="CU40">
        <v>0</v>
      </c>
      <c r="CV40">
        <v>0</v>
      </c>
      <c r="CW40">
        <v>1</v>
      </c>
      <c r="CX40">
        <v>1</v>
      </c>
      <c r="CY40">
        <v>0</v>
      </c>
      <c r="CZ40">
        <v>0</v>
      </c>
      <c r="DA40">
        <v>0</v>
      </c>
      <c r="DB40">
        <v>0.89469999999999994</v>
      </c>
      <c r="DC40">
        <v>0.10529999999999999</v>
      </c>
      <c r="DD40">
        <v>0</v>
      </c>
      <c r="DE40">
        <v>0</v>
      </c>
      <c r="DF40">
        <v>1</v>
      </c>
      <c r="DG40">
        <v>0</v>
      </c>
      <c r="DH40">
        <v>0</v>
      </c>
      <c r="DI40">
        <v>0</v>
      </c>
      <c r="DJ40">
        <v>0</v>
      </c>
      <c r="DK40">
        <v>0.26319999999999999</v>
      </c>
      <c r="DL40">
        <v>0.73680000000000012</v>
      </c>
    </row>
    <row r="41" spans="1:116" x14ac:dyDescent="0.25">
      <c r="A41" t="s">
        <v>220</v>
      </c>
      <c r="B41">
        <v>0.46340000000000003</v>
      </c>
      <c r="C41">
        <v>0.439</v>
      </c>
      <c r="D41">
        <v>9.7599999999999992E-2</v>
      </c>
      <c r="E41">
        <v>0</v>
      </c>
      <c r="F41">
        <v>1</v>
      </c>
      <c r="G41">
        <v>0</v>
      </c>
      <c r="H41">
        <v>0</v>
      </c>
      <c r="I41">
        <v>0</v>
      </c>
      <c r="J41">
        <v>0</v>
      </c>
      <c r="K41">
        <v>0.58540000000000003</v>
      </c>
      <c r="L41">
        <v>0.39020000000000005</v>
      </c>
      <c r="M41">
        <v>2.4399999999999998E-2</v>
      </c>
      <c r="N41">
        <v>0</v>
      </c>
      <c r="O41">
        <v>7.3200000000000001E-2</v>
      </c>
      <c r="P41">
        <v>0.51219999999999999</v>
      </c>
      <c r="Q41">
        <v>0.29270000000000002</v>
      </c>
      <c r="R41">
        <v>0.122</v>
      </c>
      <c r="S41">
        <v>0</v>
      </c>
      <c r="T41">
        <v>0.2</v>
      </c>
      <c r="U41">
        <v>0.72499999999999998</v>
      </c>
      <c r="V41">
        <v>7.4999999999999997E-2</v>
      </c>
      <c r="W41">
        <v>0</v>
      </c>
      <c r="X41">
        <v>1</v>
      </c>
      <c r="Y41">
        <v>0</v>
      </c>
      <c r="Z41">
        <v>0</v>
      </c>
      <c r="AA41">
        <v>0.82930000000000004</v>
      </c>
      <c r="AB41">
        <v>0</v>
      </c>
      <c r="AC41">
        <v>0.17069999999999999</v>
      </c>
      <c r="AD41">
        <v>0.17069999999999999</v>
      </c>
      <c r="AE41">
        <v>0.31709999999999999</v>
      </c>
      <c r="AF41">
        <v>0.36590000000000006</v>
      </c>
      <c r="AG41">
        <v>0.14630000000000001</v>
      </c>
      <c r="AH41">
        <v>0</v>
      </c>
      <c r="AI41">
        <v>0</v>
      </c>
      <c r="AJ41">
        <v>0</v>
      </c>
      <c r="AK41">
        <v>0</v>
      </c>
      <c r="AL41">
        <v>0</v>
      </c>
      <c r="AM41">
        <v>0.6341</v>
      </c>
      <c r="AN41">
        <v>0.2195</v>
      </c>
      <c r="AO41">
        <v>0.122</v>
      </c>
      <c r="AP41">
        <v>2.4399999999999998E-2</v>
      </c>
      <c r="AQ41">
        <v>0.65849999999999997</v>
      </c>
      <c r="AR41">
        <v>0.34149999999999997</v>
      </c>
      <c r="AS41">
        <v>0</v>
      </c>
      <c r="AT41">
        <v>1</v>
      </c>
      <c r="AU41">
        <v>0</v>
      </c>
      <c r="AV41">
        <v>0</v>
      </c>
      <c r="AW41">
        <v>0</v>
      </c>
      <c r="AX41">
        <v>0</v>
      </c>
      <c r="AY41">
        <v>0.82930000000000004</v>
      </c>
      <c r="AZ41">
        <v>0.17069999999999999</v>
      </c>
      <c r="BA41">
        <v>0</v>
      </c>
      <c r="BB41">
        <v>0</v>
      </c>
      <c r="BC41">
        <v>0.29270000000000002</v>
      </c>
      <c r="BD41">
        <v>0.439</v>
      </c>
      <c r="BE41">
        <v>9.7599999999999992E-2</v>
      </c>
      <c r="BF41">
        <v>0.14630000000000001</v>
      </c>
      <c r="BG41">
        <v>2.4399999999999998E-2</v>
      </c>
      <c r="BH41">
        <v>0.60980000000000001</v>
      </c>
      <c r="BI41">
        <v>0.26829999999999998</v>
      </c>
      <c r="BJ41">
        <v>9.7599999999999992E-2</v>
      </c>
      <c r="BK41">
        <v>2.4399999999999998E-2</v>
      </c>
      <c r="BL41">
        <v>0</v>
      </c>
      <c r="BM41">
        <v>0.46340000000000003</v>
      </c>
      <c r="BN41">
        <v>0.14630000000000001</v>
      </c>
      <c r="BO41">
        <v>0.39020000000000005</v>
      </c>
      <c r="BP41">
        <v>0.90239999999999998</v>
      </c>
      <c r="BQ41">
        <v>9.7599999999999992E-2</v>
      </c>
      <c r="BR41">
        <v>0</v>
      </c>
      <c r="BS41">
        <v>0.34149999999999997</v>
      </c>
      <c r="BT41">
        <v>0.34149999999999997</v>
      </c>
      <c r="BU41">
        <v>9.7599999999999992E-2</v>
      </c>
      <c r="BV41">
        <v>0.2195</v>
      </c>
      <c r="BW41">
        <v>0</v>
      </c>
      <c r="BX41">
        <v>1</v>
      </c>
      <c r="BY41">
        <v>0</v>
      </c>
      <c r="BZ41">
        <v>0</v>
      </c>
      <c r="CA41">
        <v>0</v>
      </c>
      <c r="CB41">
        <v>0</v>
      </c>
      <c r="CC41">
        <v>1</v>
      </c>
      <c r="CD41">
        <v>0</v>
      </c>
      <c r="CE41">
        <v>0</v>
      </c>
      <c r="CF41">
        <v>0</v>
      </c>
      <c r="CG41">
        <v>0</v>
      </c>
      <c r="CH41">
        <v>0.90239999999999998</v>
      </c>
      <c r="CI41">
        <v>9.7599999999999992E-2</v>
      </c>
      <c r="CJ41">
        <v>1</v>
      </c>
      <c r="CK41">
        <v>0</v>
      </c>
      <c r="CL41">
        <v>0</v>
      </c>
      <c r="CM41">
        <v>0</v>
      </c>
      <c r="CN41">
        <v>0</v>
      </c>
      <c r="CO41">
        <v>0</v>
      </c>
      <c r="CP41">
        <v>0.70730000000000004</v>
      </c>
      <c r="CQ41">
        <v>0.29270000000000002</v>
      </c>
      <c r="CR41">
        <v>0</v>
      </c>
      <c r="CS41">
        <v>0</v>
      </c>
      <c r="CT41">
        <v>0</v>
      </c>
      <c r="CU41">
        <v>1</v>
      </c>
      <c r="CV41">
        <v>0</v>
      </c>
      <c r="CW41">
        <v>0</v>
      </c>
      <c r="CX41">
        <v>0.90239999999999998</v>
      </c>
      <c r="CY41">
        <v>9.7599999999999992E-2</v>
      </c>
      <c r="CZ41">
        <v>0</v>
      </c>
      <c r="DA41">
        <v>0</v>
      </c>
      <c r="DB41">
        <v>0.48780000000000001</v>
      </c>
      <c r="DC41">
        <v>0.48780000000000001</v>
      </c>
      <c r="DD41">
        <v>2.4399999999999998E-2</v>
      </c>
      <c r="DE41">
        <v>0.1429</v>
      </c>
      <c r="DF41">
        <v>0.71430000000000005</v>
      </c>
      <c r="DG41">
        <v>0.1429</v>
      </c>
      <c r="DH41">
        <v>0</v>
      </c>
      <c r="DI41">
        <v>0</v>
      </c>
      <c r="DJ41">
        <v>0.26829999999999998</v>
      </c>
      <c r="DK41">
        <v>0.122</v>
      </c>
      <c r="DL41">
        <v>0.60980000000000001</v>
      </c>
    </row>
    <row r="42" spans="1:116" x14ac:dyDescent="0.25">
      <c r="A42" t="s">
        <v>222</v>
      </c>
      <c r="B42">
        <v>0.38890000000000002</v>
      </c>
      <c r="C42">
        <v>0.55559999999999998</v>
      </c>
      <c r="D42">
        <v>0</v>
      </c>
      <c r="E42">
        <v>5.5599999999999997E-2</v>
      </c>
      <c r="F42">
        <v>1</v>
      </c>
      <c r="G42">
        <v>0</v>
      </c>
      <c r="H42">
        <v>0</v>
      </c>
      <c r="I42">
        <v>0</v>
      </c>
      <c r="J42">
        <v>0</v>
      </c>
      <c r="K42">
        <v>0.44439999999999996</v>
      </c>
      <c r="L42">
        <v>0.55559999999999998</v>
      </c>
      <c r="M42">
        <v>0</v>
      </c>
      <c r="N42">
        <v>0</v>
      </c>
      <c r="O42">
        <v>0</v>
      </c>
      <c r="P42">
        <v>0</v>
      </c>
      <c r="Q42">
        <v>0.11109999999999999</v>
      </c>
      <c r="R42">
        <v>0.88890000000000002</v>
      </c>
      <c r="S42">
        <v>0</v>
      </c>
      <c r="T42">
        <v>0</v>
      </c>
      <c r="U42">
        <v>0.83329999999999993</v>
      </c>
      <c r="V42">
        <v>0.16670000000000001</v>
      </c>
      <c r="W42">
        <v>1</v>
      </c>
      <c r="X42">
        <v>0</v>
      </c>
      <c r="Y42">
        <v>0</v>
      </c>
      <c r="Z42">
        <v>0</v>
      </c>
      <c r="AA42">
        <v>1</v>
      </c>
      <c r="AB42">
        <v>0</v>
      </c>
      <c r="AC42">
        <v>0</v>
      </c>
      <c r="AD42">
        <v>0.11109999999999999</v>
      </c>
      <c r="AE42">
        <v>0.72219999999999995</v>
      </c>
      <c r="AF42">
        <v>0.16670000000000001</v>
      </c>
      <c r="AG42">
        <v>0</v>
      </c>
      <c r="AH42">
        <v>0</v>
      </c>
      <c r="AI42">
        <v>0</v>
      </c>
      <c r="AJ42">
        <v>0</v>
      </c>
      <c r="AK42">
        <v>0</v>
      </c>
      <c r="AL42">
        <v>0</v>
      </c>
      <c r="AM42">
        <v>0.16670000000000001</v>
      </c>
      <c r="AN42">
        <v>0.83329999999999993</v>
      </c>
      <c r="AO42">
        <v>0</v>
      </c>
      <c r="AP42">
        <v>0</v>
      </c>
      <c r="AQ42">
        <v>1</v>
      </c>
      <c r="AR42">
        <v>0</v>
      </c>
      <c r="AS42">
        <v>0</v>
      </c>
      <c r="AT42">
        <v>1</v>
      </c>
      <c r="AU42">
        <v>0</v>
      </c>
      <c r="AV42">
        <v>0</v>
      </c>
      <c r="AW42">
        <v>0</v>
      </c>
      <c r="AX42">
        <v>0</v>
      </c>
      <c r="AY42">
        <v>1</v>
      </c>
      <c r="AZ42">
        <v>0</v>
      </c>
      <c r="BA42">
        <v>0</v>
      </c>
      <c r="BB42">
        <v>0</v>
      </c>
      <c r="BC42">
        <v>0</v>
      </c>
      <c r="BD42">
        <v>5.8799999999999998E-2</v>
      </c>
      <c r="BE42">
        <v>0.47060000000000002</v>
      </c>
      <c r="BF42">
        <v>0.35289999999999999</v>
      </c>
      <c r="BG42">
        <v>0.1176</v>
      </c>
      <c r="BH42">
        <v>0.11109999999999999</v>
      </c>
      <c r="BI42">
        <v>0.88890000000000002</v>
      </c>
      <c r="BJ42">
        <v>0</v>
      </c>
      <c r="BK42">
        <v>0</v>
      </c>
      <c r="BL42">
        <v>0</v>
      </c>
      <c r="BM42">
        <v>0.38890000000000002</v>
      </c>
      <c r="BN42">
        <v>0.55559999999999998</v>
      </c>
      <c r="BO42">
        <v>5.5599999999999997E-2</v>
      </c>
      <c r="BP42">
        <v>1</v>
      </c>
      <c r="BQ42">
        <v>0</v>
      </c>
      <c r="BR42">
        <v>0</v>
      </c>
      <c r="BS42">
        <v>0.22219999999999998</v>
      </c>
      <c r="BT42">
        <v>0.72219999999999995</v>
      </c>
      <c r="BU42">
        <v>5.5599999999999997E-2</v>
      </c>
      <c r="BV42">
        <v>0</v>
      </c>
      <c r="BW42">
        <v>0</v>
      </c>
      <c r="BX42">
        <v>1</v>
      </c>
      <c r="BY42">
        <v>0</v>
      </c>
      <c r="BZ42">
        <v>0</v>
      </c>
      <c r="CA42">
        <v>0</v>
      </c>
      <c r="CB42">
        <v>0</v>
      </c>
      <c r="CC42">
        <v>1</v>
      </c>
      <c r="CD42">
        <v>0</v>
      </c>
      <c r="CE42">
        <v>0</v>
      </c>
      <c r="CF42">
        <v>0</v>
      </c>
      <c r="CG42">
        <v>0</v>
      </c>
      <c r="CH42">
        <v>1</v>
      </c>
      <c r="CI42">
        <v>0</v>
      </c>
      <c r="CJ42">
        <v>1</v>
      </c>
      <c r="CK42">
        <v>0</v>
      </c>
      <c r="CL42">
        <v>0</v>
      </c>
      <c r="CM42">
        <v>0</v>
      </c>
      <c r="CN42">
        <v>0</v>
      </c>
      <c r="CO42">
        <v>0</v>
      </c>
      <c r="CP42">
        <v>0.94440000000000002</v>
      </c>
      <c r="CQ42">
        <v>5.5599999999999997E-2</v>
      </c>
      <c r="CR42">
        <v>0</v>
      </c>
      <c r="CS42">
        <v>0</v>
      </c>
      <c r="CT42">
        <v>0</v>
      </c>
      <c r="CU42">
        <v>0</v>
      </c>
      <c r="CV42">
        <v>1</v>
      </c>
      <c r="CW42">
        <v>0</v>
      </c>
      <c r="CX42">
        <v>1</v>
      </c>
      <c r="CY42">
        <v>0</v>
      </c>
      <c r="CZ42">
        <v>0</v>
      </c>
      <c r="DA42">
        <v>0</v>
      </c>
      <c r="DB42">
        <v>0.27779999999999999</v>
      </c>
      <c r="DC42">
        <v>0.66670000000000007</v>
      </c>
      <c r="DD42">
        <v>5.5599999999999997E-2</v>
      </c>
      <c r="DE42">
        <v>0</v>
      </c>
      <c r="DF42">
        <v>0.63639999999999997</v>
      </c>
      <c r="DG42">
        <v>0.2727</v>
      </c>
      <c r="DH42">
        <v>9.0899999999999995E-2</v>
      </c>
      <c r="DI42">
        <v>0.11109999999999999</v>
      </c>
      <c r="DJ42">
        <v>0.38890000000000002</v>
      </c>
      <c r="DK42">
        <v>0.38890000000000002</v>
      </c>
      <c r="DL42">
        <v>0.11109999999999999</v>
      </c>
    </row>
    <row r="43" spans="1:116" x14ac:dyDescent="0.25">
      <c r="A43" t="s">
        <v>224</v>
      </c>
      <c r="B43">
        <v>0.62180000000000002</v>
      </c>
      <c r="C43">
        <v>0.29410000000000003</v>
      </c>
      <c r="D43">
        <v>8.4000000000000005E-2</v>
      </c>
      <c r="E43">
        <v>0</v>
      </c>
      <c r="F43">
        <v>1</v>
      </c>
      <c r="G43">
        <v>0</v>
      </c>
      <c r="H43">
        <v>0</v>
      </c>
      <c r="I43">
        <v>0</v>
      </c>
      <c r="J43">
        <v>2.52E-2</v>
      </c>
      <c r="K43">
        <v>0.93279999999999996</v>
      </c>
      <c r="L43">
        <v>1.6799999999999999E-2</v>
      </c>
      <c r="M43">
        <v>2.52E-2</v>
      </c>
      <c r="N43">
        <v>0</v>
      </c>
      <c r="O43">
        <v>0.1176</v>
      </c>
      <c r="P43">
        <v>0.80669999999999997</v>
      </c>
      <c r="Q43">
        <v>7.5600000000000001E-2</v>
      </c>
      <c r="R43">
        <v>0</v>
      </c>
      <c r="S43">
        <v>0</v>
      </c>
      <c r="T43">
        <v>8.5000000000000006E-3</v>
      </c>
      <c r="U43">
        <v>0.96609999999999996</v>
      </c>
      <c r="V43">
        <v>2.5399999999999999E-2</v>
      </c>
      <c r="W43">
        <v>0</v>
      </c>
      <c r="X43">
        <v>1</v>
      </c>
      <c r="Y43">
        <v>0</v>
      </c>
      <c r="Z43">
        <v>0</v>
      </c>
      <c r="AA43">
        <v>0.8234999999999999</v>
      </c>
      <c r="AB43">
        <v>9.2399999999999996E-2</v>
      </c>
      <c r="AC43">
        <v>8.4000000000000005E-2</v>
      </c>
      <c r="AD43">
        <v>4.2000000000000003E-2</v>
      </c>
      <c r="AE43">
        <v>0.13449999999999998</v>
      </c>
      <c r="AF43">
        <v>0.40340000000000004</v>
      </c>
      <c r="AG43">
        <v>0.42020000000000002</v>
      </c>
      <c r="AH43">
        <v>1</v>
      </c>
      <c r="AI43">
        <v>0</v>
      </c>
      <c r="AJ43">
        <v>0</v>
      </c>
      <c r="AK43">
        <v>0</v>
      </c>
      <c r="AL43">
        <v>0</v>
      </c>
      <c r="AM43">
        <v>0.6470999999999999</v>
      </c>
      <c r="AN43">
        <v>1.6799999999999999E-2</v>
      </c>
      <c r="AO43">
        <v>0.29410000000000003</v>
      </c>
      <c r="AP43">
        <v>4.2000000000000003E-2</v>
      </c>
      <c r="AQ43">
        <v>0.83189999999999997</v>
      </c>
      <c r="AR43">
        <v>0.1681</v>
      </c>
      <c r="AS43">
        <v>0</v>
      </c>
      <c r="AT43">
        <v>1</v>
      </c>
      <c r="AU43">
        <v>0</v>
      </c>
      <c r="AV43">
        <v>0</v>
      </c>
      <c r="AW43">
        <v>0</v>
      </c>
      <c r="AX43">
        <v>0</v>
      </c>
      <c r="AY43">
        <v>0.50419999999999998</v>
      </c>
      <c r="AZ43">
        <v>0.4874</v>
      </c>
      <c r="BA43">
        <v>8.3999999999999995E-3</v>
      </c>
      <c r="BB43">
        <v>0</v>
      </c>
      <c r="BC43">
        <v>0.34450000000000003</v>
      </c>
      <c r="BD43">
        <v>0.4118</v>
      </c>
      <c r="BE43">
        <v>0.20170000000000002</v>
      </c>
      <c r="BF43">
        <v>4.2000000000000003E-2</v>
      </c>
      <c r="BG43">
        <v>0</v>
      </c>
      <c r="BH43">
        <v>0.71430000000000005</v>
      </c>
      <c r="BI43">
        <v>0.26890000000000003</v>
      </c>
      <c r="BJ43">
        <v>1.6799999999999999E-2</v>
      </c>
      <c r="BK43">
        <v>0</v>
      </c>
      <c r="BL43">
        <v>0</v>
      </c>
      <c r="BM43">
        <v>0.15970000000000001</v>
      </c>
      <c r="BN43">
        <v>0.61340000000000006</v>
      </c>
      <c r="BO43">
        <v>0.22690000000000002</v>
      </c>
      <c r="BP43">
        <v>0.9748</v>
      </c>
      <c r="BQ43">
        <v>2.52E-2</v>
      </c>
      <c r="BR43">
        <v>0</v>
      </c>
      <c r="BS43">
        <v>0.85709999999999997</v>
      </c>
      <c r="BT43">
        <v>0.13449999999999998</v>
      </c>
      <c r="BU43">
        <v>0</v>
      </c>
      <c r="BV43">
        <v>8.3999999999999995E-3</v>
      </c>
      <c r="BW43">
        <v>0</v>
      </c>
      <c r="BX43">
        <v>1</v>
      </c>
      <c r="BY43">
        <v>0</v>
      </c>
      <c r="BZ43">
        <v>0</v>
      </c>
      <c r="CA43">
        <v>0</v>
      </c>
      <c r="CB43">
        <v>0</v>
      </c>
      <c r="CC43">
        <v>0</v>
      </c>
      <c r="CD43">
        <v>1</v>
      </c>
      <c r="CE43">
        <v>0</v>
      </c>
      <c r="CF43">
        <v>0</v>
      </c>
      <c r="CG43">
        <v>0</v>
      </c>
      <c r="CH43">
        <v>0.68069999999999997</v>
      </c>
      <c r="CI43">
        <v>0.31929999999999997</v>
      </c>
      <c r="CJ43">
        <v>1</v>
      </c>
      <c r="CK43">
        <v>0</v>
      </c>
      <c r="CL43">
        <v>0</v>
      </c>
      <c r="CM43">
        <v>0</v>
      </c>
      <c r="CN43">
        <v>0</v>
      </c>
      <c r="CO43">
        <v>0</v>
      </c>
      <c r="CP43">
        <v>1</v>
      </c>
      <c r="CQ43">
        <v>0</v>
      </c>
      <c r="CR43">
        <v>0</v>
      </c>
      <c r="CS43">
        <v>0</v>
      </c>
      <c r="CT43">
        <v>0</v>
      </c>
      <c r="CU43">
        <v>1</v>
      </c>
      <c r="CV43">
        <v>0</v>
      </c>
      <c r="CW43">
        <v>0</v>
      </c>
      <c r="CX43">
        <v>0.60499999999999998</v>
      </c>
      <c r="CY43">
        <v>0.39500000000000002</v>
      </c>
      <c r="CZ43">
        <v>0</v>
      </c>
      <c r="DA43">
        <v>0</v>
      </c>
      <c r="DB43">
        <v>0.40340000000000004</v>
      </c>
      <c r="DC43">
        <v>0.47899999999999998</v>
      </c>
      <c r="DD43">
        <v>0.1176</v>
      </c>
      <c r="DE43">
        <v>0.35479999999999995</v>
      </c>
      <c r="DF43">
        <v>0.629</v>
      </c>
      <c r="DG43">
        <v>1.61E-2</v>
      </c>
      <c r="DH43">
        <v>0</v>
      </c>
      <c r="DI43">
        <v>5.8799999999999998E-2</v>
      </c>
      <c r="DJ43">
        <v>0.15130000000000002</v>
      </c>
      <c r="DK43">
        <v>0</v>
      </c>
      <c r="DL43">
        <v>0.78989999999999994</v>
      </c>
    </row>
    <row r="44" spans="1:116" x14ac:dyDescent="0.25">
      <c r="A44" t="s">
        <v>227</v>
      </c>
      <c r="B44">
        <v>0.74360000000000004</v>
      </c>
      <c r="C44">
        <v>0.12820000000000001</v>
      </c>
      <c r="D44">
        <v>0.1026</v>
      </c>
      <c r="E44">
        <v>2.5600000000000001E-2</v>
      </c>
      <c r="F44">
        <v>0</v>
      </c>
      <c r="G44">
        <v>1</v>
      </c>
      <c r="H44">
        <v>0</v>
      </c>
      <c r="I44">
        <v>0</v>
      </c>
      <c r="J44">
        <v>0</v>
      </c>
      <c r="K44">
        <v>0.36840000000000006</v>
      </c>
      <c r="L44">
        <v>0.57889999999999997</v>
      </c>
      <c r="M44">
        <v>5.2600000000000001E-2</v>
      </c>
      <c r="N44">
        <v>0</v>
      </c>
      <c r="O44">
        <v>0.15380000000000002</v>
      </c>
      <c r="P44">
        <v>0.23079999999999998</v>
      </c>
      <c r="Q44">
        <v>0.2051</v>
      </c>
      <c r="R44">
        <v>0.4103</v>
      </c>
      <c r="S44">
        <v>0</v>
      </c>
      <c r="T44">
        <v>3.0299999999999997E-2</v>
      </c>
      <c r="U44">
        <v>0.63639999999999997</v>
      </c>
      <c r="V44">
        <v>0.33329999999999999</v>
      </c>
      <c r="W44">
        <v>0</v>
      </c>
      <c r="X44">
        <v>1</v>
      </c>
      <c r="Y44">
        <v>0</v>
      </c>
      <c r="Z44">
        <v>0</v>
      </c>
      <c r="AA44">
        <v>0.9487000000000001</v>
      </c>
      <c r="AB44">
        <v>5.1299999999999998E-2</v>
      </c>
      <c r="AC44">
        <v>0</v>
      </c>
      <c r="AD44">
        <v>0.46149999999999997</v>
      </c>
      <c r="AE44">
        <v>0.3846</v>
      </c>
      <c r="AF44">
        <v>0.15380000000000002</v>
      </c>
      <c r="AG44">
        <v>0</v>
      </c>
      <c r="AH44">
        <v>0</v>
      </c>
      <c r="AI44">
        <v>0</v>
      </c>
      <c r="AJ44">
        <v>0</v>
      </c>
      <c r="AK44">
        <v>0</v>
      </c>
      <c r="AL44">
        <v>0</v>
      </c>
      <c r="AM44">
        <v>0.3846</v>
      </c>
      <c r="AN44">
        <v>0.12820000000000001</v>
      </c>
      <c r="AO44">
        <v>0.3846</v>
      </c>
      <c r="AP44">
        <v>0.1026</v>
      </c>
      <c r="AQ44">
        <v>0.66670000000000007</v>
      </c>
      <c r="AR44">
        <v>0.23079999999999998</v>
      </c>
      <c r="AS44">
        <v>0.1026</v>
      </c>
      <c r="AT44">
        <v>1</v>
      </c>
      <c r="AU44">
        <v>0</v>
      </c>
      <c r="AV44">
        <v>0</v>
      </c>
      <c r="AW44">
        <v>0</v>
      </c>
      <c r="AX44">
        <v>0</v>
      </c>
      <c r="AY44">
        <v>0.3846</v>
      </c>
      <c r="AZ44">
        <v>0.53849999999999998</v>
      </c>
      <c r="BA44">
        <v>7.690000000000001E-2</v>
      </c>
      <c r="BB44">
        <v>0</v>
      </c>
      <c r="BC44">
        <v>5.1299999999999998E-2</v>
      </c>
      <c r="BD44">
        <v>0.6409999999999999</v>
      </c>
      <c r="BE44">
        <v>0.28210000000000002</v>
      </c>
      <c r="BF44">
        <v>2.5600000000000001E-2</v>
      </c>
      <c r="BG44">
        <v>0</v>
      </c>
      <c r="BH44">
        <v>0.51280000000000003</v>
      </c>
      <c r="BI44">
        <v>0.4103</v>
      </c>
      <c r="BJ44">
        <v>7.690000000000001E-2</v>
      </c>
      <c r="BK44">
        <v>0</v>
      </c>
      <c r="BL44">
        <v>0</v>
      </c>
      <c r="BM44">
        <v>1</v>
      </c>
      <c r="BN44">
        <v>0</v>
      </c>
      <c r="BO44">
        <v>0</v>
      </c>
      <c r="BP44">
        <v>1</v>
      </c>
      <c r="BQ44">
        <v>0</v>
      </c>
      <c r="BR44">
        <v>0</v>
      </c>
      <c r="BS44">
        <v>0.84620000000000006</v>
      </c>
      <c r="BT44">
        <v>0.1026</v>
      </c>
      <c r="BU44">
        <v>2.5600000000000001E-2</v>
      </c>
      <c r="BV44">
        <v>2.5600000000000001E-2</v>
      </c>
      <c r="BW44">
        <v>0</v>
      </c>
      <c r="BX44">
        <v>1</v>
      </c>
      <c r="BY44">
        <v>0</v>
      </c>
      <c r="BZ44">
        <v>0</v>
      </c>
      <c r="CA44">
        <v>0</v>
      </c>
      <c r="CB44">
        <v>0</v>
      </c>
      <c r="CC44">
        <v>0</v>
      </c>
      <c r="CD44">
        <v>0</v>
      </c>
      <c r="CE44">
        <v>1</v>
      </c>
      <c r="CF44">
        <v>0</v>
      </c>
      <c r="CG44">
        <v>0</v>
      </c>
      <c r="CH44">
        <v>0.71790000000000009</v>
      </c>
      <c r="CI44">
        <v>0.28210000000000002</v>
      </c>
      <c r="CJ44">
        <v>1</v>
      </c>
      <c r="CK44">
        <v>0</v>
      </c>
      <c r="CL44">
        <v>0</v>
      </c>
      <c r="CM44">
        <v>0</v>
      </c>
      <c r="CN44">
        <v>0</v>
      </c>
      <c r="CO44">
        <v>0</v>
      </c>
      <c r="CP44">
        <v>0.71790000000000009</v>
      </c>
      <c r="CQ44">
        <v>0.28210000000000002</v>
      </c>
      <c r="CR44">
        <v>0</v>
      </c>
      <c r="CS44">
        <v>0</v>
      </c>
      <c r="CT44">
        <v>0</v>
      </c>
      <c r="CU44">
        <v>1</v>
      </c>
      <c r="CV44">
        <v>0</v>
      </c>
      <c r="CW44">
        <v>0</v>
      </c>
      <c r="CX44">
        <v>0.79489999999999994</v>
      </c>
      <c r="CY44">
        <v>0.2051</v>
      </c>
      <c r="CZ44">
        <v>0</v>
      </c>
      <c r="DA44">
        <v>0</v>
      </c>
      <c r="DB44">
        <v>0.43590000000000001</v>
      </c>
      <c r="DC44">
        <v>0.4103</v>
      </c>
      <c r="DD44">
        <v>0.15380000000000002</v>
      </c>
      <c r="DE44">
        <v>0.17649999999999999</v>
      </c>
      <c r="DF44">
        <v>0.6470999999999999</v>
      </c>
      <c r="DG44">
        <v>0.17649999999999999</v>
      </c>
      <c r="DH44">
        <v>0</v>
      </c>
      <c r="DI44">
        <v>5.1299999999999998E-2</v>
      </c>
      <c r="DJ44">
        <v>0.35899999999999999</v>
      </c>
      <c r="DK44">
        <v>0.30769999999999997</v>
      </c>
      <c r="DL44">
        <v>0.28210000000000002</v>
      </c>
    </row>
    <row r="45" spans="1:116" x14ac:dyDescent="0.25">
      <c r="A45" t="s">
        <v>229</v>
      </c>
      <c r="B45">
        <v>0.92590000000000006</v>
      </c>
      <c r="C45">
        <v>7.4099999999999999E-2</v>
      </c>
      <c r="D45">
        <v>0</v>
      </c>
      <c r="E45">
        <v>0</v>
      </c>
      <c r="F45">
        <v>0</v>
      </c>
      <c r="G45">
        <v>1</v>
      </c>
      <c r="H45">
        <v>0</v>
      </c>
      <c r="I45">
        <v>0</v>
      </c>
      <c r="J45">
        <v>0</v>
      </c>
      <c r="K45">
        <v>0.92590000000000006</v>
      </c>
      <c r="L45">
        <v>7.4099999999999999E-2</v>
      </c>
      <c r="M45">
        <v>0</v>
      </c>
      <c r="N45">
        <v>0</v>
      </c>
      <c r="O45">
        <v>0.1852</v>
      </c>
      <c r="P45">
        <v>0.70369999999999999</v>
      </c>
      <c r="Q45">
        <v>0.11109999999999999</v>
      </c>
      <c r="R45">
        <v>0</v>
      </c>
      <c r="S45">
        <v>0</v>
      </c>
      <c r="T45">
        <v>0</v>
      </c>
      <c r="U45">
        <v>0.62960000000000005</v>
      </c>
      <c r="V45">
        <v>0.37040000000000001</v>
      </c>
      <c r="W45">
        <v>1</v>
      </c>
      <c r="X45">
        <v>0</v>
      </c>
      <c r="Y45">
        <v>0</v>
      </c>
      <c r="Z45">
        <v>0</v>
      </c>
      <c r="AA45">
        <v>0.96299999999999997</v>
      </c>
      <c r="AB45">
        <v>3.7000000000000005E-2</v>
      </c>
      <c r="AC45">
        <v>0</v>
      </c>
      <c r="AD45">
        <v>0.29630000000000001</v>
      </c>
      <c r="AE45">
        <v>0.70369999999999999</v>
      </c>
      <c r="AF45">
        <v>0</v>
      </c>
      <c r="AG45">
        <v>0</v>
      </c>
      <c r="AH45">
        <v>0</v>
      </c>
      <c r="AI45">
        <v>0</v>
      </c>
      <c r="AJ45">
        <v>0</v>
      </c>
      <c r="AK45">
        <v>0</v>
      </c>
      <c r="AL45">
        <v>0</v>
      </c>
      <c r="AM45">
        <v>0.37040000000000001</v>
      </c>
      <c r="AN45">
        <v>7.4099999999999999E-2</v>
      </c>
      <c r="AO45">
        <v>0.51849999999999996</v>
      </c>
      <c r="AP45">
        <v>3.7000000000000005E-2</v>
      </c>
      <c r="AQ45">
        <v>0.51849999999999996</v>
      </c>
      <c r="AR45">
        <v>0.44439999999999996</v>
      </c>
      <c r="AS45">
        <v>3.7000000000000005E-2</v>
      </c>
      <c r="AT45">
        <v>1</v>
      </c>
      <c r="AU45">
        <v>0</v>
      </c>
      <c r="AV45">
        <v>0</v>
      </c>
      <c r="AW45">
        <v>0</v>
      </c>
      <c r="AX45">
        <v>0</v>
      </c>
      <c r="AY45">
        <v>0.40740000000000004</v>
      </c>
      <c r="AZ45">
        <v>0.59260000000000002</v>
      </c>
      <c r="BA45">
        <v>0</v>
      </c>
      <c r="BB45">
        <v>0</v>
      </c>
      <c r="BC45">
        <v>0.14810000000000001</v>
      </c>
      <c r="BD45">
        <v>0.37040000000000001</v>
      </c>
      <c r="BE45">
        <v>0.29630000000000001</v>
      </c>
      <c r="BF45">
        <v>0.1852</v>
      </c>
      <c r="BG45">
        <v>0</v>
      </c>
      <c r="BH45">
        <v>0.92590000000000006</v>
      </c>
      <c r="BI45">
        <v>7.4099999999999999E-2</v>
      </c>
      <c r="BJ45">
        <v>0</v>
      </c>
      <c r="BK45">
        <v>0</v>
      </c>
      <c r="BL45">
        <v>0</v>
      </c>
      <c r="BM45">
        <v>1</v>
      </c>
      <c r="BN45">
        <v>0</v>
      </c>
      <c r="BO45">
        <v>0</v>
      </c>
      <c r="BP45">
        <v>0.96299999999999997</v>
      </c>
      <c r="BQ45">
        <v>3.7000000000000005E-2</v>
      </c>
      <c r="BR45">
        <v>0</v>
      </c>
      <c r="BS45">
        <v>0.96299999999999997</v>
      </c>
      <c r="BT45">
        <v>3.7000000000000005E-2</v>
      </c>
      <c r="BU45">
        <v>0</v>
      </c>
      <c r="BV45">
        <v>0</v>
      </c>
      <c r="BW45">
        <v>0</v>
      </c>
      <c r="BX45">
        <v>1</v>
      </c>
      <c r="BY45">
        <v>0</v>
      </c>
      <c r="BZ45">
        <v>0</v>
      </c>
      <c r="CA45">
        <v>0</v>
      </c>
      <c r="CB45">
        <v>0</v>
      </c>
      <c r="CC45">
        <v>0</v>
      </c>
      <c r="CD45">
        <v>0</v>
      </c>
      <c r="CE45">
        <v>0</v>
      </c>
      <c r="CF45">
        <v>1</v>
      </c>
      <c r="CG45">
        <v>0</v>
      </c>
      <c r="CH45">
        <v>1</v>
      </c>
      <c r="CI45">
        <v>0</v>
      </c>
      <c r="CJ45">
        <v>1</v>
      </c>
      <c r="CK45">
        <v>0</v>
      </c>
      <c r="CL45">
        <v>0</v>
      </c>
      <c r="CM45">
        <v>0</v>
      </c>
      <c r="CN45">
        <v>0</v>
      </c>
      <c r="CO45">
        <v>0</v>
      </c>
      <c r="CP45">
        <v>0.92590000000000006</v>
      </c>
      <c r="CQ45">
        <v>7.4099999999999999E-2</v>
      </c>
      <c r="CR45">
        <v>0</v>
      </c>
      <c r="CS45">
        <v>1</v>
      </c>
      <c r="CT45">
        <v>0</v>
      </c>
      <c r="CU45">
        <v>0</v>
      </c>
      <c r="CV45">
        <v>0</v>
      </c>
      <c r="CW45">
        <v>0</v>
      </c>
      <c r="CX45">
        <v>0.92590000000000006</v>
      </c>
      <c r="CY45">
        <v>7.4099999999999999E-2</v>
      </c>
      <c r="CZ45">
        <v>0</v>
      </c>
      <c r="DA45">
        <v>0</v>
      </c>
      <c r="DB45">
        <v>0.59260000000000002</v>
      </c>
      <c r="DC45">
        <v>0.40740000000000004</v>
      </c>
      <c r="DD45">
        <v>0</v>
      </c>
      <c r="DE45">
        <v>0</v>
      </c>
      <c r="DF45">
        <v>1</v>
      </c>
      <c r="DG45">
        <v>0</v>
      </c>
      <c r="DH45">
        <v>0</v>
      </c>
      <c r="DI45">
        <v>0.11109999999999999</v>
      </c>
      <c r="DJ45">
        <v>0.40740000000000004</v>
      </c>
      <c r="DK45">
        <v>0.22219999999999998</v>
      </c>
      <c r="DL45">
        <v>0.25929999999999997</v>
      </c>
    </row>
    <row r="46" spans="1:116" x14ac:dyDescent="0.25">
      <c r="A46" t="s">
        <v>231</v>
      </c>
      <c r="B46">
        <v>0.55559999999999998</v>
      </c>
      <c r="C46">
        <v>0.44439999999999996</v>
      </c>
      <c r="D46">
        <v>0</v>
      </c>
      <c r="E46">
        <v>0</v>
      </c>
      <c r="F46">
        <v>1</v>
      </c>
      <c r="G46">
        <v>0</v>
      </c>
      <c r="H46">
        <v>0</v>
      </c>
      <c r="I46">
        <v>0</v>
      </c>
      <c r="J46">
        <v>0</v>
      </c>
      <c r="K46">
        <v>0.83329999999999993</v>
      </c>
      <c r="L46">
        <v>0.16670000000000001</v>
      </c>
      <c r="M46">
        <v>0</v>
      </c>
      <c r="N46">
        <v>0</v>
      </c>
      <c r="O46">
        <v>0.11109999999999999</v>
      </c>
      <c r="P46">
        <v>0.11109999999999999</v>
      </c>
      <c r="Q46">
        <v>0.55559999999999998</v>
      </c>
      <c r="R46">
        <v>0.22219999999999998</v>
      </c>
      <c r="S46">
        <v>0</v>
      </c>
      <c r="T46">
        <v>0</v>
      </c>
      <c r="U46">
        <v>0.11109999999999999</v>
      </c>
      <c r="V46">
        <v>0.88890000000000002</v>
      </c>
      <c r="W46">
        <v>1</v>
      </c>
      <c r="X46">
        <v>0</v>
      </c>
      <c r="Y46">
        <v>0</v>
      </c>
      <c r="Z46">
        <v>0</v>
      </c>
      <c r="AA46">
        <v>1</v>
      </c>
      <c r="AB46">
        <v>0</v>
      </c>
      <c r="AC46">
        <v>0</v>
      </c>
      <c r="AD46">
        <v>0.38890000000000002</v>
      </c>
      <c r="AE46">
        <v>0.61109999999999998</v>
      </c>
      <c r="AF46">
        <v>0</v>
      </c>
      <c r="AG46">
        <v>0</v>
      </c>
      <c r="AH46">
        <v>0</v>
      </c>
      <c r="AI46">
        <v>0</v>
      </c>
      <c r="AJ46">
        <v>0</v>
      </c>
      <c r="AK46">
        <v>0</v>
      </c>
      <c r="AL46">
        <v>0</v>
      </c>
      <c r="AM46">
        <v>0.33329999999999999</v>
      </c>
      <c r="AN46">
        <v>0</v>
      </c>
      <c r="AO46">
        <v>0.66670000000000007</v>
      </c>
      <c r="AP46">
        <v>0</v>
      </c>
      <c r="AQ46">
        <v>0.83329999999999993</v>
      </c>
      <c r="AR46">
        <v>0.16670000000000001</v>
      </c>
      <c r="AS46">
        <v>0</v>
      </c>
      <c r="AT46">
        <v>1</v>
      </c>
      <c r="AU46">
        <v>0</v>
      </c>
      <c r="AV46">
        <v>0</v>
      </c>
      <c r="AW46">
        <v>0</v>
      </c>
      <c r="AX46">
        <v>0</v>
      </c>
      <c r="AY46">
        <v>0.16670000000000001</v>
      </c>
      <c r="AZ46">
        <v>0.83329999999999993</v>
      </c>
      <c r="BA46">
        <v>0</v>
      </c>
      <c r="BB46">
        <v>0</v>
      </c>
      <c r="BC46">
        <v>0.11109999999999999</v>
      </c>
      <c r="BD46">
        <v>0.55559999999999998</v>
      </c>
      <c r="BE46">
        <v>0.33329999999999999</v>
      </c>
      <c r="BF46">
        <v>0</v>
      </c>
      <c r="BG46">
        <v>0</v>
      </c>
      <c r="BH46">
        <v>0.88890000000000002</v>
      </c>
      <c r="BI46">
        <v>0.11109999999999999</v>
      </c>
      <c r="BJ46">
        <v>0</v>
      </c>
      <c r="BK46">
        <v>0</v>
      </c>
      <c r="BL46">
        <v>0</v>
      </c>
      <c r="BM46">
        <v>1</v>
      </c>
      <c r="BN46">
        <v>0</v>
      </c>
      <c r="BO46">
        <v>0</v>
      </c>
      <c r="BP46">
        <v>1</v>
      </c>
      <c r="BQ46">
        <v>0</v>
      </c>
      <c r="BR46">
        <v>0</v>
      </c>
      <c r="BS46">
        <v>1</v>
      </c>
      <c r="BT46">
        <v>0</v>
      </c>
      <c r="BU46">
        <v>0</v>
      </c>
      <c r="BV46">
        <v>0</v>
      </c>
      <c r="BW46">
        <v>0</v>
      </c>
      <c r="BX46">
        <v>1</v>
      </c>
      <c r="BY46">
        <v>0</v>
      </c>
      <c r="BZ46">
        <v>0</v>
      </c>
      <c r="CA46">
        <v>0</v>
      </c>
      <c r="CB46">
        <v>0</v>
      </c>
      <c r="CC46">
        <v>1</v>
      </c>
      <c r="CD46">
        <v>0</v>
      </c>
      <c r="CE46">
        <v>0</v>
      </c>
      <c r="CF46">
        <v>0</v>
      </c>
      <c r="CG46">
        <v>0</v>
      </c>
      <c r="CH46">
        <v>1</v>
      </c>
      <c r="CI46">
        <v>0</v>
      </c>
      <c r="CJ46">
        <v>0</v>
      </c>
      <c r="CK46">
        <v>1</v>
      </c>
      <c r="CL46">
        <v>0</v>
      </c>
      <c r="CM46">
        <v>0</v>
      </c>
      <c r="CN46">
        <v>0</v>
      </c>
      <c r="CO46">
        <v>0</v>
      </c>
      <c r="CP46">
        <v>1</v>
      </c>
      <c r="CQ46">
        <v>0</v>
      </c>
      <c r="CR46">
        <v>0</v>
      </c>
      <c r="CS46">
        <v>0</v>
      </c>
      <c r="CT46">
        <v>0</v>
      </c>
      <c r="CU46">
        <v>0</v>
      </c>
      <c r="CV46">
        <v>0</v>
      </c>
      <c r="CW46">
        <v>1</v>
      </c>
      <c r="CX46">
        <v>1</v>
      </c>
      <c r="CY46">
        <v>0</v>
      </c>
      <c r="CZ46">
        <v>0</v>
      </c>
      <c r="DA46">
        <v>0</v>
      </c>
      <c r="DB46">
        <v>0.22219999999999998</v>
      </c>
      <c r="DC46">
        <v>0.77780000000000005</v>
      </c>
      <c r="DD46">
        <v>0</v>
      </c>
      <c r="DE46">
        <v>0</v>
      </c>
      <c r="DF46">
        <v>0.91670000000000007</v>
      </c>
      <c r="DG46">
        <v>8.3299999999999999E-2</v>
      </c>
      <c r="DH46">
        <v>0</v>
      </c>
      <c r="DI46">
        <v>0.44439999999999996</v>
      </c>
      <c r="DJ46">
        <v>0.27779999999999999</v>
      </c>
      <c r="DK46">
        <v>5.5599999999999997E-2</v>
      </c>
      <c r="DL46">
        <v>0.22219999999999998</v>
      </c>
    </row>
    <row r="47" spans="1:116" x14ac:dyDescent="0.25">
      <c r="A47" t="s">
        <v>233</v>
      </c>
      <c r="B47">
        <v>0.55559999999999998</v>
      </c>
      <c r="C47">
        <v>0.11109999999999999</v>
      </c>
      <c r="D47">
        <v>0.33329999999999999</v>
      </c>
      <c r="E47">
        <v>0</v>
      </c>
      <c r="F47">
        <v>0</v>
      </c>
      <c r="G47">
        <v>1</v>
      </c>
      <c r="H47">
        <v>0</v>
      </c>
      <c r="I47">
        <v>0</v>
      </c>
      <c r="J47">
        <v>0.27779999999999999</v>
      </c>
      <c r="K47">
        <v>0.33329999999999999</v>
      </c>
      <c r="L47">
        <v>0.38890000000000002</v>
      </c>
      <c r="M47">
        <v>0</v>
      </c>
      <c r="N47">
        <v>0</v>
      </c>
      <c r="O47">
        <v>0.11109999999999999</v>
      </c>
      <c r="P47">
        <v>0.33329999999999999</v>
      </c>
      <c r="Q47">
        <v>5.5599999999999997E-2</v>
      </c>
      <c r="R47">
        <v>0.27779999999999999</v>
      </c>
      <c r="S47">
        <v>0.22219999999999998</v>
      </c>
      <c r="T47">
        <v>5.5599999999999997E-2</v>
      </c>
      <c r="U47">
        <v>0.44439999999999996</v>
      </c>
      <c r="V47">
        <v>0.5</v>
      </c>
      <c r="W47">
        <v>1</v>
      </c>
      <c r="X47">
        <v>0</v>
      </c>
      <c r="Y47">
        <v>0</v>
      </c>
      <c r="Z47">
        <v>0</v>
      </c>
      <c r="AA47">
        <v>0.83329999999999993</v>
      </c>
      <c r="AB47">
        <v>0.16670000000000001</v>
      </c>
      <c r="AC47">
        <v>0</v>
      </c>
      <c r="AD47">
        <v>0.33329999999999999</v>
      </c>
      <c r="AE47">
        <v>0.55559999999999998</v>
      </c>
      <c r="AF47">
        <v>0.11109999999999999</v>
      </c>
      <c r="AG47">
        <v>0</v>
      </c>
      <c r="AH47">
        <v>0</v>
      </c>
      <c r="AI47">
        <v>0</v>
      </c>
      <c r="AJ47">
        <v>0</v>
      </c>
      <c r="AK47">
        <v>0</v>
      </c>
      <c r="AL47">
        <v>0</v>
      </c>
      <c r="AM47">
        <v>0.27779999999999999</v>
      </c>
      <c r="AN47">
        <v>0.33329999999999999</v>
      </c>
      <c r="AO47">
        <v>0.38890000000000002</v>
      </c>
      <c r="AP47">
        <v>0</v>
      </c>
      <c r="AQ47">
        <v>0.77780000000000005</v>
      </c>
      <c r="AR47">
        <v>0.16670000000000001</v>
      </c>
      <c r="AS47">
        <v>5.5599999999999997E-2</v>
      </c>
      <c r="AT47">
        <v>1</v>
      </c>
      <c r="AU47">
        <v>0</v>
      </c>
      <c r="AV47">
        <v>0</v>
      </c>
      <c r="AW47">
        <v>0</v>
      </c>
      <c r="AX47">
        <v>0</v>
      </c>
      <c r="AY47">
        <v>0.16670000000000001</v>
      </c>
      <c r="AZ47">
        <v>0.77780000000000005</v>
      </c>
      <c r="BA47">
        <v>5.5599999999999997E-2</v>
      </c>
      <c r="BB47">
        <v>0</v>
      </c>
      <c r="BC47">
        <v>0</v>
      </c>
      <c r="BD47">
        <v>0.38890000000000002</v>
      </c>
      <c r="BE47">
        <v>0.44439999999999996</v>
      </c>
      <c r="BF47">
        <v>0.11109999999999999</v>
      </c>
      <c r="BG47">
        <v>5.5599999999999997E-2</v>
      </c>
      <c r="BH47">
        <v>0.83329999999999993</v>
      </c>
      <c r="BI47">
        <v>0.16670000000000001</v>
      </c>
      <c r="BJ47">
        <v>0</v>
      </c>
      <c r="BK47">
        <v>0</v>
      </c>
      <c r="BL47">
        <v>0</v>
      </c>
      <c r="BM47">
        <v>1</v>
      </c>
      <c r="BN47">
        <v>0</v>
      </c>
      <c r="BO47">
        <v>0</v>
      </c>
      <c r="BP47">
        <v>1</v>
      </c>
      <c r="BQ47">
        <v>0</v>
      </c>
      <c r="BR47">
        <v>0</v>
      </c>
      <c r="BS47">
        <v>0.83329999999999993</v>
      </c>
      <c r="BT47">
        <v>0.16670000000000001</v>
      </c>
      <c r="BU47">
        <v>0</v>
      </c>
      <c r="BV47">
        <v>0</v>
      </c>
      <c r="BW47">
        <v>0</v>
      </c>
      <c r="BX47">
        <v>1</v>
      </c>
      <c r="BY47">
        <v>0</v>
      </c>
      <c r="BZ47">
        <v>0</v>
      </c>
      <c r="CA47">
        <v>0</v>
      </c>
      <c r="CB47">
        <v>0</v>
      </c>
      <c r="CC47">
        <v>0</v>
      </c>
      <c r="CD47">
        <v>1</v>
      </c>
      <c r="CE47">
        <v>0</v>
      </c>
      <c r="CF47">
        <v>0</v>
      </c>
      <c r="CG47">
        <v>0</v>
      </c>
      <c r="CH47">
        <v>1</v>
      </c>
      <c r="CI47">
        <v>0</v>
      </c>
      <c r="CJ47">
        <v>0</v>
      </c>
      <c r="CK47">
        <v>1</v>
      </c>
      <c r="CL47">
        <v>0</v>
      </c>
      <c r="CM47">
        <v>0</v>
      </c>
      <c r="CN47">
        <v>0</v>
      </c>
      <c r="CO47">
        <v>0</v>
      </c>
      <c r="CP47">
        <v>1</v>
      </c>
      <c r="CQ47">
        <v>0</v>
      </c>
      <c r="CR47">
        <v>0</v>
      </c>
      <c r="CS47">
        <v>0</v>
      </c>
      <c r="CT47">
        <v>0</v>
      </c>
      <c r="CU47">
        <v>0</v>
      </c>
      <c r="CV47">
        <v>1</v>
      </c>
      <c r="CW47">
        <v>0</v>
      </c>
      <c r="CX47">
        <v>0.94440000000000002</v>
      </c>
      <c r="CY47">
        <v>5.5599999999999997E-2</v>
      </c>
      <c r="CZ47">
        <v>0</v>
      </c>
      <c r="DA47">
        <v>0</v>
      </c>
      <c r="DB47">
        <v>0.5</v>
      </c>
      <c r="DC47">
        <v>0.5</v>
      </c>
      <c r="DD47">
        <v>0</v>
      </c>
      <c r="DE47">
        <v>0.42859999999999998</v>
      </c>
      <c r="DF47">
        <v>0.57140000000000002</v>
      </c>
      <c r="DG47">
        <v>0</v>
      </c>
      <c r="DH47">
        <v>0</v>
      </c>
      <c r="DI47">
        <v>0.22219999999999998</v>
      </c>
      <c r="DJ47">
        <v>0.16670000000000001</v>
      </c>
      <c r="DK47">
        <v>0.27779999999999999</v>
      </c>
      <c r="DL47">
        <v>0.33329999999999999</v>
      </c>
    </row>
    <row r="48" spans="1:116" x14ac:dyDescent="0.25">
      <c r="A48" t="s">
        <v>235</v>
      </c>
      <c r="B48">
        <v>0.16670000000000001</v>
      </c>
      <c r="C48">
        <v>0.56669999999999998</v>
      </c>
      <c r="D48">
        <v>0.26669999999999999</v>
      </c>
      <c r="E48">
        <v>0</v>
      </c>
      <c r="F48">
        <v>0</v>
      </c>
      <c r="G48">
        <v>1</v>
      </c>
      <c r="H48">
        <v>0</v>
      </c>
      <c r="I48">
        <v>0</v>
      </c>
      <c r="J48">
        <v>0</v>
      </c>
      <c r="K48">
        <v>0.9</v>
      </c>
      <c r="L48">
        <v>0.1</v>
      </c>
      <c r="M48">
        <v>0</v>
      </c>
      <c r="N48">
        <v>0</v>
      </c>
      <c r="O48">
        <v>0.3</v>
      </c>
      <c r="P48">
        <v>0.7</v>
      </c>
      <c r="Q48">
        <v>0</v>
      </c>
      <c r="R48">
        <v>0</v>
      </c>
      <c r="S48">
        <v>0</v>
      </c>
      <c r="T48">
        <v>0</v>
      </c>
      <c r="U48">
        <v>0.6</v>
      </c>
      <c r="V48">
        <v>0.4</v>
      </c>
      <c r="W48">
        <v>1</v>
      </c>
      <c r="X48">
        <v>0</v>
      </c>
      <c r="Y48">
        <v>0</v>
      </c>
      <c r="Z48">
        <v>0</v>
      </c>
      <c r="AA48">
        <v>1</v>
      </c>
      <c r="AB48">
        <v>0</v>
      </c>
      <c r="AC48">
        <v>0</v>
      </c>
      <c r="AD48">
        <v>0.26669999999999999</v>
      </c>
      <c r="AE48">
        <v>0.73329999999999995</v>
      </c>
      <c r="AF48">
        <v>0</v>
      </c>
      <c r="AG48">
        <v>0</v>
      </c>
      <c r="AH48">
        <v>0</v>
      </c>
      <c r="AI48">
        <v>0</v>
      </c>
      <c r="AJ48">
        <v>0</v>
      </c>
      <c r="AK48">
        <v>0</v>
      </c>
      <c r="AL48">
        <v>0</v>
      </c>
      <c r="AM48">
        <v>0.26669999999999999</v>
      </c>
      <c r="AN48">
        <v>0.1333</v>
      </c>
      <c r="AO48">
        <v>0.6</v>
      </c>
      <c r="AP48">
        <v>0</v>
      </c>
      <c r="AQ48">
        <v>0.3</v>
      </c>
      <c r="AR48">
        <v>0.66670000000000007</v>
      </c>
      <c r="AS48">
        <v>3.3300000000000003E-2</v>
      </c>
      <c r="AT48">
        <v>1</v>
      </c>
      <c r="AU48">
        <v>0</v>
      </c>
      <c r="AV48">
        <v>0</v>
      </c>
      <c r="AW48">
        <v>0</v>
      </c>
      <c r="AX48">
        <v>0</v>
      </c>
      <c r="AY48">
        <v>0.2414</v>
      </c>
      <c r="AZ48">
        <v>0.75859999999999994</v>
      </c>
      <c r="BA48">
        <v>0</v>
      </c>
      <c r="BB48">
        <v>0</v>
      </c>
      <c r="BC48">
        <v>3.4500000000000003E-2</v>
      </c>
      <c r="BD48">
        <v>0.31030000000000002</v>
      </c>
      <c r="BE48">
        <v>0.44829999999999998</v>
      </c>
      <c r="BF48">
        <v>0.2069</v>
      </c>
      <c r="BG48">
        <v>0</v>
      </c>
      <c r="BH48">
        <v>0.5</v>
      </c>
      <c r="BI48">
        <v>0.43329999999999996</v>
      </c>
      <c r="BJ48">
        <v>6.6699999999999995E-2</v>
      </c>
      <c r="BK48">
        <v>0</v>
      </c>
      <c r="BL48">
        <v>0</v>
      </c>
      <c r="BM48">
        <v>0.73329999999999995</v>
      </c>
      <c r="BN48">
        <v>0.26669999999999999</v>
      </c>
      <c r="BO48">
        <v>0</v>
      </c>
      <c r="BP48">
        <v>1</v>
      </c>
      <c r="BQ48">
        <v>0</v>
      </c>
      <c r="BR48">
        <v>0</v>
      </c>
      <c r="BS48">
        <v>1</v>
      </c>
      <c r="BT48">
        <v>0</v>
      </c>
      <c r="BU48">
        <v>0</v>
      </c>
      <c r="BV48">
        <v>0</v>
      </c>
      <c r="BW48">
        <v>0</v>
      </c>
      <c r="BX48">
        <v>1</v>
      </c>
      <c r="BY48">
        <v>0</v>
      </c>
      <c r="BZ48">
        <v>0</v>
      </c>
      <c r="CA48">
        <v>0</v>
      </c>
      <c r="CB48">
        <v>0</v>
      </c>
      <c r="CC48">
        <v>0</v>
      </c>
      <c r="CD48">
        <v>0</v>
      </c>
      <c r="CE48">
        <v>0</v>
      </c>
      <c r="CF48">
        <v>0</v>
      </c>
      <c r="CG48">
        <v>1</v>
      </c>
      <c r="CH48">
        <v>0.6</v>
      </c>
      <c r="CI48">
        <v>0.4</v>
      </c>
      <c r="CJ48">
        <v>0</v>
      </c>
      <c r="CK48">
        <v>1</v>
      </c>
      <c r="CL48">
        <v>0</v>
      </c>
      <c r="CM48">
        <v>0</v>
      </c>
      <c r="CN48">
        <v>0</v>
      </c>
      <c r="CO48">
        <v>0</v>
      </c>
      <c r="CP48">
        <v>0.9</v>
      </c>
      <c r="CQ48">
        <v>0.1</v>
      </c>
      <c r="CR48">
        <v>0</v>
      </c>
      <c r="CS48">
        <v>1</v>
      </c>
      <c r="CT48">
        <v>0</v>
      </c>
      <c r="CU48">
        <v>0</v>
      </c>
      <c r="CV48">
        <v>0</v>
      </c>
      <c r="CW48">
        <v>0</v>
      </c>
      <c r="CX48">
        <v>0.76670000000000005</v>
      </c>
      <c r="CY48">
        <v>0.23329999999999998</v>
      </c>
      <c r="CZ48">
        <v>0</v>
      </c>
      <c r="DA48">
        <v>0</v>
      </c>
      <c r="DB48">
        <v>0.5</v>
      </c>
      <c r="DC48">
        <v>0.4667</v>
      </c>
      <c r="DD48">
        <v>3.3300000000000003E-2</v>
      </c>
      <c r="DE48">
        <v>0.2</v>
      </c>
      <c r="DF48">
        <v>0.6</v>
      </c>
      <c r="DG48">
        <v>0.2</v>
      </c>
      <c r="DH48">
        <v>0</v>
      </c>
      <c r="DI48">
        <v>3.3300000000000003E-2</v>
      </c>
      <c r="DJ48">
        <v>0.33329999999999999</v>
      </c>
      <c r="DK48">
        <v>0.56669999999999998</v>
      </c>
      <c r="DL48">
        <v>6.6699999999999995E-2</v>
      </c>
    </row>
    <row r="49" spans="1:116" x14ac:dyDescent="0.25">
      <c r="A49" t="s">
        <v>237</v>
      </c>
      <c r="B49">
        <v>0.44439999999999996</v>
      </c>
      <c r="C49">
        <v>0.5</v>
      </c>
      <c r="D49">
        <v>5.5599999999999997E-2</v>
      </c>
      <c r="E49">
        <v>0</v>
      </c>
      <c r="F49">
        <v>0</v>
      </c>
      <c r="G49">
        <v>1</v>
      </c>
      <c r="H49">
        <v>0</v>
      </c>
      <c r="I49">
        <v>0</v>
      </c>
      <c r="J49">
        <v>0</v>
      </c>
      <c r="K49">
        <v>1</v>
      </c>
      <c r="L49">
        <v>0</v>
      </c>
      <c r="M49">
        <v>0</v>
      </c>
      <c r="N49">
        <v>0</v>
      </c>
      <c r="O49">
        <v>0</v>
      </c>
      <c r="P49">
        <v>0.88890000000000002</v>
      </c>
      <c r="Q49">
        <v>0.11109999999999999</v>
      </c>
      <c r="R49">
        <v>0</v>
      </c>
      <c r="S49">
        <v>0</v>
      </c>
      <c r="T49">
        <v>0</v>
      </c>
      <c r="U49">
        <v>0.22219999999999998</v>
      </c>
      <c r="V49">
        <v>0.77780000000000005</v>
      </c>
      <c r="W49">
        <v>1</v>
      </c>
      <c r="X49">
        <v>0</v>
      </c>
      <c r="Y49">
        <v>0</v>
      </c>
      <c r="Z49">
        <v>0</v>
      </c>
      <c r="AA49">
        <v>0.66670000000000007</v>
      </c>
      <c r="AB49">
        <v>0.33329999999999999</v>
      </c>
      <c r="AC49">
        <v>0</v>
      </c>
      <c r="AD49">
        <v>0.16670000000000001</v>
      </c>
      <c r="AE49">
        <v>0.55559999999999998</v>
      </c>
      <c r="AF49">
        <v>0.27779999999999999</v>
      </c>
      <c r="AG49">
        <v>0</v>
      </c>
      <c r="AH49">
        <v>0</v>
      </c>
      <c r="AI49">
        <v>0</v>
      </c>
      <c r="AJ49">
        <v>0</v>
      </c>
      <c r="AK49">
        <v>0</v>
      </c>
      <c r="AL49">
        <v>0</v>
      </c>
      <c r="AM49">
        <v>0.55559999999999998</v>
      </c>
      <c r="AN49">
        <v>0.11109999999999999</v>
      </c>
      <c r="AO49">
        <v>0.33329999999999999</v>
      </c>
      <c r="AP49">
        <v>0</v>
      </c>
      <c r="AQ49">
        <v>0.77780000000000005</v>
      </c>
      <c r="AR49">
        <v>0.22219999999999998</v>
      </c>
      <c r="AS49">
        <v>0</v>
      </c>
      <c r="AT49">
        <v>1</v>
      </c>
      <c r="AU49">
        <v>0</v>
      </c>
      <c r="AV49">
        <v>0</v>
      </c>
      <c r="AW49">
        <v>0</v>
      </c>
      <c r="AX49">
        <v>0</v>
      </c>
      <c r="AY49">
        <v>0</v>
      </c>
      <c r="AZ49">
        <v>1</v>
      </c>
      <c r="BA49">
        <v>0</v>
      </c>
      <c r="BB49">
        <v>0</v>
      </c>
      <c r="BC49">
        <v>0</v>
      </c>
      <c r="BD49">
        <v>0.22219999999999998</v>
      </c>
      <c r="BE49">
        <v>0.66670000000000007</v>
      </c>
      <c r="BF49">
        <v>0.11109999999999999</v>
      </c>
      <c r="BG49">
        <v>0</v>
      </c>
      <c r="BH49">
        <v>0.77780000000000005</v>
      </c>
      <c r="BI49">
        <v>0.22219999999999998</v>
      </c>
      <c r="BJ49">
        <v>0</v>
      </c>
      <c r="BK49">
        <v>0</v>
      </c>
      <c r="BL49">
        <v>0</v>
      </c>
      <c r="BM49">
        <v>0.77780000000000005</v>
      </c>
      <c r="BN49">
        <v>0.22219999999999998</v>
      </c>
      <c r="BO49">
        <v>0</v>
      </c>
      <c r="BP49">
        <v>1</v>
      </c>
      <c r="BQ49">
        <v>0</v>
      </c>
      <c r="BR49">
        <v>0</v>
      </c>
      <c r="BS49">
        <v>0.94440000000000002</v>
      </c>
      <c r="BT49">
        <v>0</v>
      </c>
      <c r="BU49">
        <v>0</v>
      </c>
      <c r="BV49">
        <v>5.5599999999999997E-2</v>
      </c>
      <c r="BW49">
        <v>0</v>
      </c>
      <c r="BX49">
        <v>1</v>
      </c>
      <c r="BY49">
        <v>0</v>
      </c>
      <c r="BZ49">
        <v>0</v>
      </c>
      <c r="CA49">
        <v>0</v>
      </c>
      <c r="CB49">
        <v>0</v>
      </c>
      <c r="CC49">
        <v>0</v>
      </c>
      <c r="CD49">
        <v>0</v>
      </c>
      <c r="CE49">
        <v>1</v>
      </c>
      <c r="CF49">
        <v>0</v>
      </c>
      <c r="CG49">
        <v>0</v>
      </c>
      <c r="CH49">
        <v>1</v>
      </c>
      <c r="CI49">
        <v>0</v>
      </c>
      <c r="CJ49">
        <v>1</v>
      </c>
      <c r="CK49">
        <v>0</v>
      </c>
      <c r="CL49">
        <v>0</v>
      </c>
      <c r="CM49">
        <v>0</v>
      </c>
      <c r="CN49">
        <v>0</v>
      </c>
      <c r="CO49">
        <v>0</v>
      </c>
      <c r="CP49">
        <v>1</v>
      </c>
      <c r="CQ49">
        <v>0</v>
      </c>
      <c r="CR49">
        <v>0</v>
      </c>
      <c r="CS49">
        <v>1</v>
      </c>
      <c r="CT49">
        <v>0</v>
      </c>
      <c r="CU49">
        <v>0</v>
      </c>
      <c r="CV49">
        <v>0</v>
      </c>
      <c r="CW49">
        <v>0</v>
      </c>
      <c r="CX49">
        <v>1</v>
      </c>
      <c r="CY49">
        <v>0</v>
      </c>
      <c r="CZ49">
        <v>0</v>
      </c>
      <c r="DA49">
        <v>0</v>
      </c>
      <c r="DB49">
        <v>0</v>
      </c>
      <c r="DC49">
        <v>0.88890000000000002</v>
      </c>
      <c r="DD49">
        <v>0.11109999999999999</v>
      </c>
      <c r="DE49">
        <v>0</v>
      </c>
      <c r="DF49">
        <v>0.875</v>
      </c>
      <c r="DG49">
        <v>0.125</v>
      </c>
      <c r="DH49">
        <v>0</v>
      </c>
      <c r="DI49">
        <v>0.61109999999999998</v>
      </c>
      <c r="DJ49">
        <v>0.11109999999999999</v>
      </c>
      <c r="DK49">
        <v>0.16670000000000001</v>
      </c>
      <c r="DL49">
        <v>0.11109999999999999</v>
      </c>
    </row>
    <row r="50" spans="1:116" x14ac:dyDescent="0.25">
      <c r="A50" t="s">
        <v>239</v>
      </c>
      <c r="B50">
        <v>7.690000000000001E-2</v>
      </c>
      <c r="C50">
        <v>0.46149999999999997</v>
      </c>
      <c r="D50">
        <v>0.3846</v>
      </c>
      <c r="E50">
        <v>7.690000000000001E-2</v>
      </c>
      <c r="F50">
        <v>0</v>
      </c>
      <c r="G50">
        <v>0</v>
      </c>
      <c r="H50">
        <v>1</v>
      </c>
      <c r="I50">
        <v>0</v>
      </c>
      <c r="J50">
        <v>0</v>
      </c>
      <c r="K50">
        <v>1</v>
      </c>
      <c r="L50">
        <v>0</v>
      </c>
      <c r="M50">
        <v>0</v>
      </c>
      <c r="N50">
        <v>0</v>
      </c>
      <c r="O50">
        <v>0</v>
      </c>
      <c r="P50">
        <v>0.84620000000000006</v>
      </c>
      <c r="Q50">
        <v>0.15380000000000002</v>
      </c>
      <c r="R50">
        <v>0</v>
      </c>
      <c r="S50">
        <v>0</v>
      </c>
      <c r="T50">
        <v>0</v>
      </c>
      <c r="U50">
        <v>0.3846</v>
      </c>
      <c r="V50">
        <v>0.61539999999999995</v>
      </c>
      <c r="W50">
        <v>1</v>
      </c>
      <c r="X50">
        <v>0</v>
      </c>
      <c r="Y50">
        <v>0</v>
      </c>
      <c r="Z50">
        <v>0</v>
      </c>
      <c r="AA50">
        <v>0.69230000000000003</v>
      </c>
      <c r="AB50">
        <v>0.23079999999999998</v>
      </c>
      <c r="AC50">
        <v>7.690000000000001E-2</v>
      </c>
      <c r="AD50">
        <v>0</v>
      </c>
      <c r="AE50">
        <v>0.92310000000000003</v>
      </c>
      <c r="AF50">
        <v>7.690000000000001E-2</v>
      </c>
      <c r="AG50">
        <v>0</v>
      </c>
      <c r="AH50">
        <v>0</v>
      </c>
      <c r="AI50">
        <v>0</v>
      </c>
      <c r="AJ50">
        <v>0</v>
      </c>
      <c r="AK50">
        <v>0</v>
      </c>
      <c r="AL50">
        <v>0</v>
      </c>
      <c r="AM50">
        <v>0.30769999999999997</v>
      </c>
      <c r="AN50">
        <v>0.15380000000000002</v>
      </c>
      <c r="AO50">
        <v>0.53849999999999998</v>
      </c>
      <c r="AP50">
        <v>0</v>
      </c>
      <c r="AQ50">
        <v>0.23079999999999998</v>
      </c>
      <c r="AR50">
        <v>0.76919999999999999</v>
      </c>
      <c r="AS50">
        <v>0</v>
      </c>
      <c r="AT50">
        <v>1</v>
      </c>
      <c r="AU50">
        <v>0</v>
      </c>
      <c r="AV50">
        <v>0</v>
      </c>
      <c r="AW50">
        <v>0</v>
      </c>
      <c r="AX50">
        <v>0</v>
      </c>
      <c r="AY50">
        <v>0</v>
      </c>
      <c r="AZ50">
        <v>0.76919999999999999</v>
      </c>
      <c r="BA50">
        <v>0.23079999999999998</v>
      </c>
      <c r="BB50">
        <v>0</v>
      </c>
      <c r="BC50">
        <v>0</v>
      </c>
      <c r="BD50">
        <v>0.15380000000000002</v>
      </c>
      <c r="BE50">
        <v>0.61539999999999995</v>
      </c>
      <c r="BF50">
        <v>0.23079999999999998</v>
      </c>
      <c r="BG50">
        <v>0</v>
      </c>
      <c r="BH50">
        <v>0.61539999999999995</v>
      </c>
      <c r="BI50">
        <v>0.3846</v>
      </c>
      <c r="BJ50">
        <v>0</v>
      </c>
      <c r="BK50">
        <v>0</v>
      </c>
      <c r="BL50">
        <v>0</v>
      </c>
      <c r="BM50">
        <v>0</v>
      </c>
      <c r="BN50">
        <v>0.76919999999999999</v>
      </c>
      <c r="BO50">
        <v>0.23079999999999998</v>
      </c>
      <c r="BP50">
        <v>0.69230000000000003</v>
      </c>
      <c r="BQ50">
        <v>0.30769999999999997</v>
      </c>
      <c r="BR50">
        <v>0</v>
      </c>
      <c r="BS50">
        <v>0.15380000000000002</v>
      </c>
      <c r="BT50">
        <v>7.690000000000001E-2</v>
      </c>
      <c r="BU50">
        <v>0.15380000000000002</v>
      </c>
      <c r="BV50">
        <v>0.61539999999999995</v>
      </c>
      <c r="BW50">
        <v>0</v>
      </c>
      <c r="BX50">
        <v>1</v>
      </c>
      <c r="BY50">
        <v>0</v>
      </c>
      <c r="BZ50">
        <v>0</v>
      </c>
      <c r="CA50">
        <v>0</v>
      </c>
      <c r="CB50">
        <v>0</v>
      </c>
      <c r="CC50">
        <v>0</v>
      </c>
      <c r="CD50">
        <v>0</v>
      </c>
      <c r="CE50">
        <v>0</v>
      </c>
      <c r="CF50">
        <v>1</v>
      </c>
      <c r="CG50">
        <v>0</v>
      </c>
      <c r="CH50">
        <v>0.92310000000000003</v>
      </c>
      <c r="CI50">
        <v>7.690000000000001E-2</v>
      </c>
      <c r="CJ50">
        <v>1</v>
      </c>
      <c r="CK50">
        <v>0</v>
      </c>
      <c r="CL50">
        <v>0</v>
      </c>
      <c r="CM50">
        <v>0</v>
      </c>
      <c r="CN50">
        <v>0</v>
      </c>
      <c r="CO50">
        <v>0</v>
      </c>
      <c r="CP50">
        <v>1</v>
      </c>
      <c r="CQ50">
        <v>0</v>
      </c>
      <c r="CR50">
        <v>0</v>
      </c>
      <c r="CS50">
        <v>1</v>
      </c>
      <c r="CT50">
        <v>0</v>
      </c>
      <c r="CU50">
        <v>0</v>
      </c>
      <c r="CV50">
        <v>0</v>
      </c>
      <c r="CW50">
        <v>0</v>
      </c>
      <c r="CX50">
        <v>0.61539999999999995</v>
      </c>
      <c r="CY50">
        <v>0.3846</v>
      </c>
      <c r="CZ50">
        <v>0</v>
      </c>
      <c r="DA50">
        <v>0</v>
      </c>
      <c r="DB50">
        <v>0</v>
      </c>
      <c r="DC50">
        <v>0.92310000000000003</v>
      </c>
      <c r="DD50">
        <v>7.690000000000001E-2</v>
      </c>
      <c r="DE50">
        <v>0</v>
      </c>
      <c r="DF50">
        <v>0.57140000000000002</v>
      </c>
      <c r="DG50">
        <v>0.42859999999999998</v>
      </c>
      <c r="DH50">
        <v>0</v>
      </c>
      <c r="DI50">
        <v>7.690000000000001E-2</v>
      </c>
      <c r="DJ50">
        <v>0.3846</v>
      </c>
      <c r="DK50">
        <v>0.30769999999999997</v>
      </c>
      <c r="DL50">
        <v>0.23079999999999998</v>
      </c>
    </row>
    <row r="51" spans="1:116" x14ac:dyDescent="0.25">
      <c r="A51" t="s">
        <v>242</v>
      </c>
      <c r="B51">
        <v>0.44</v>
      </c>
      <c r="C51">
        <v>0.36</v>
      </c>
      <c r="D51">
        <v>0.2</v>
      </c>
      <c r="E51">
        <v>0</v>
      </c>
      <c r="F51">
        <v>0</v>
      </c>
      <c r="G51">
        <v>0</v>
      </c>
      <c r="H51">
        <v>1</v>
      </c>
      <c r="I51">
        <v>0</v>
      </c>
      <c r="J51">
        <v>0</v>
      </c>
      <c r="K51">
        <v>0.6</v>
      </c>
      <c r="L51">
        <v>0.4</v>
      </c>
      <c r="M51">
        <v>0</v>
      </c>
      <c r="N51">
        <v>0</v>
      </c>
      <c r="O51">
        <v>0</v>
      </c>
      <c r="P51">
        <v>0.52</v>
      </c>
      <c r="Q51">
        <v>0.36</v>
      </c>
      <c r="R51">
        <v>0.12</v>
      </c>
      <c r="S51">
        <v>0</v>
      </c>
      <c r="T51">
        <v>8.6999999999999994E-2</v>
      </c>
      <c r="U51">
        <v>0.60870000000000002</v>
      </c>
      <c r="V51">
        <v>0.30430000000000001</v>
      </c>
      <c r="W51">
        <v>1</v>
      </c>
      <c r="X51">
        <v>0</v>
      </c>
      <c r="Y51">
        <v>0</v>
      </c>
      <c r="Z51">
        <v>0</v>
      </c>
      <c r="AA51">
        <v>1</v>
      </c>
      <c r="AB51">
        <v>0</v>
      </c>
      <c r="AC51">
        <v>0</v>
      </c>
      <c r="AD51">
        <v>0.96</v>
      </c>
      <c r="AE51">
        <v>0.04</v>
      </c>
      <c r="AF51">
        <v>0</v>
      </c>
      <c r="AG51">
        <v>0</v>
      </c>
      <c r="AH51">
        <v>0</v>
      </c>
      <c r="AI51">
        <v>0</v>
      </c>
      <c r="AJ51">
        <v>0</v>
      </c>
      <c r="AK51">
        <v>0</v>
      </c>
      <c r="AL51">
        <v>0</v>
      </c>
      <c r="AM51">
        <v>0.88</v>
      </c>
      <c r="AN51">
        <v>0.08</v>
      </c>
      <c r="AO51">
        <v>0</v>
      </c>
      <c r="AP51">
        <v>0.04</v>
      </c>
      <c r="AQ51">
        <v>0.84</v>
      </c>
      <c r="AR51">
        <v>0.04</v>
      </c>
      <c r="AS51">
        <v>0.12</v>
      </c>
      <c r="AT51">
        <v>1</v>
      </c>
      <c r="AU51">
        <v>0</v>
      </c>
      <c r="AV51">
        <v>0</v>
      </c>
      <c r="AW51">
        <v>0</v>
      </c>
      <c r="AX51">
        <v>0</v>
      </c>
      <c r="AY51">
        <v>0.84</v>
      </c>
      <c r="AZ51">
        <v>0.16</v>
      </c>
      <c r="BA51">
        <v>0</v>
      </c>
      <c r="BB51">
        <v>0</v>
      </c>
      <c r="BC51">
        <v>0.56000000000000005</v>
      </c>
      <c r="BD51">
        <v>0.44</v>
      </c>
      <c r="BE51">
        <v>0</v>
      </c>
      <c r="BF51">
        <v>0</v>
      </c>
      <c r="BG51">
        <v>0</v>
      </c>
      <c r="BH51">
        <v>0.72</v>
      </c>
      <c r="BI51">
        <v>0.24</v>
      </c>
      <c r="BJ51">
        <v>0.04</v>
      </c>
      <c r="BK51">
        <v>0</v>
      </c>
      <c r="BL51">
        <v>0</v>
      </c>
      <c r="BM51">
        <v>1</v>
      </c>
      <c r="BN51">
        <v>0</v>
      </c>
      <c r="BO51">
        <v>0</v>
      </c>
      <c r="BP51">
        <v>1</v>
      </c>
      <c r="BQ51">
        <v>0</v>
      </c>
      <c r="BR51">
        <v>0</v>
      </c>
      <c r="BS51">
        <v>0.96</v>
      </c>
      <c r="BT51">
        <v>0.04</v>
      </c>
      <c r="BU51">
        <v>0</v>
      </c>
      <c r="BV51">
        <v>0</v>
      </c>
      <c r="BW51">
        <v>0</v>
      </c>
      <c r="BX51">
        <v>1</v>
      </c>
      <c r="BY51">
        <v>0</v>
      </c>
      <c r="BZ51">
        <v>0</v>
      </c>
      <c r="CA51">
        <v>0</v>
      </c>
      <c r="CB51">
        <v>0</v>
      </c>
      <c r="CC51">
        <v>1</v>
      </c>
      <c r="CD51">
        <v>0</v>
      </c>
      <c r="CE51">
        <v>0</v>
      </c>
      <c r="CF51">
        <v>0</v>
      </c>
      <c r="CG51">
        <v>0</v>
      </c>
      <c r="CH51">
        <v>0.4</v>
      </c>
      <c r="CI51">
        <v>0.6</v>
      </c>
      <c r="CJ51">
        <v>1</v>
      </c>
      <c r="CK51">
        <v>0</v>
      </c>
      <c r="CL51">
        <v>0</v>
      </c>
      <c r="CM51">
        <v>0</v>
      </c>
      <c r="CN51">
        <v>0</v>
      </c>
      <c r="CO51">
        <v>0</v>
      </c>
      <c r="CP51">
        <v>0.76</v>
      </c>
      <c r="CQ51">
        <v>0.24</v>
      </c>
      <c r="CR51">
        <v>0</v>
      </c>
      <c r="CS51">
        <v>0</v>
      </c>
      <c r="CT51">
        <v>0</v>
      </c>
      <c r="CU51">
        <v>0</v>
      </c>
      <c r="CV51">
        <v>1</v>
      </c>
      <c r="CW51">
        <v>0</v>
      </c>
      <c r="CX51">
        <v>0.76</v>
      </c>
      <c r="CY51">
        <v>0.24</v>
      </c>
      <c r="CZ51">
        <v>0</v>
      </c>
      <c r="DA51">
        <v>0</v>
      </c>
      <c r="DB51">
        <v>0.92</v>
      </c>
      <c r="DC51">
        <v>0</v>
      </c>
      <c r="DD51">
        <v>0.08</v>
      </c>
      <c r="DE51">
        <v>1</v>
      </c>
      <c r="DF51">
        <v>0</v>
      </c>
      <c r="DG51">
        <v>0</v>
      </c>
      <c r="DH51">
        <v>0</v>
      </c>
      <c r="DI51">
        <v>0</v>
      </c>
      <c r="DJ51">
        <v>0.04</v>
      </c>
      <c r="DK51">
        <v>0.96</v>
      </c>
      <c r="DL51">
        <v>0</v>
      </c>
    </row>
    <row r="52" spans="1:116" x14ac:dyDescent="0.25">
      <c r="A52" t="s">
        <v>244</v>
      </c>
      <c r="B52">
        <v>0.375</v>
      </c>
      <c r="C52">
        <v>0.40619999999999995</v>
      </c>
      <c r="D52">
        <v>0.21879999999999999</v>
      </c>
      <c r="E52">
        <v>0</v>
      </c>
      <c r="F52">
        <v>0</v>
      </c>
      <c r="G52">
        <v>1</v>
      </c>
      <c r="H52">
        <v>0</v>
      </c>
      <c r="I52">
        <v>0</v>
      </c>
      <c r="J52">
        <v>0</v>
      </c>
      <c r="K52">
        <v>0.875</v>
      </c>
      <c r="L52">
        <v>0.125</v>
      </c>
      <c r="M52">
        <v>0</v>
      </c>
      <c r="N52">
        <v>0</v>
      </c>
      <c r="O52">
        <v>0</v>
      </c>
      <c r="P52">
        <v>0.125</v>
      </c>
      <c r="Q52">
        <v>0.5</v>
      </c>
      <c r="R52">
        <v>0.34380000000000005</v>
      </c>
      <c r="S52">
        <v>3.1200000000000002E-2</v>
      </c>
      <c r="T52">
        <v>9.6799999999999997E-2</v>
      </c>
      <c r="U52">
        <v>0.6774</v>
      </c>
      <c r="V52">
        <v>0.22579999999999997</v>
      </c>
      <c r="W52">
        <v>1</v>
      </c>
      <c r="X52">
        <v>0</v>
      </c>
      <c r="Y52">
        <v>0</v>
      </c>
      <c r="Z52">
        <v>0</v>
      </c>
      <c r="AA52">
        <v>1</v>
      </c>
      <c r="AB52">
        <v>0</v>
      </c>
      <c r="AC52">
        <v>0</v>
      </c>
      <c r="AD52">
        <v>0.5625</v>
      </c>
      <c r="AE52">
        <v>0.40619999999999995</v>
      </c>
      <c r="AF52">
        <v>3.1200000000000002E-2</v>
      </c>
      <c r="AG52">
        <v>0</v>
      </c>
      <c r="AH52">
        <v>0</v>
      </c>
      <c r="AI52">
        <v>0</v>
      </c>
      <c r="AJ52">
        <v>1</v>
      </c>
      <c r="AK52">
        <v>0</v>
      </c>
      <c r="AL52">
        <v>0</v>
      </c>
      <c r="AM52">
        <v>0.28120000000000001</v>
      </c>
      <c r="AN52">
        <v>0.53120000000000001</v>
      </c>
      <c r="AO52">
        <v>0.15620000000000001</v>
      </c>
      <c r="AP52">
        <v>3.1200000000000002E-2</v>
      </c>
      <c r="AQ52">
        <v>1</v>
      </c>
      <c r="AR52">
        <v>0</v>
      </c>
      <c r="AS52">
        <v>0</v>
      </c>
      <c r="AT52">
        <v>0.96879999999999999</v>
      </c>
      <c r="AU52">
        <v>0</v>
      </c>
      <c r="AV52">
        <v>0</v>
      </c>
      <c r="AW52">
        <v>0</v>
      </c>
      <c r="AX52">
        <v>3.1200000000000002E-2</v>
      </c>
      <c r="AY52">
        <v>0.40619999999999995</v>
      </c>
      <c r="AZ52">
        <v>0.59379999999999999</v>
      </c>
      <c r="BA52">
        <v>0</v>
      </c>
      <c r="BB52">
        <v>0</v>
      </c>
      <c r="BC52">
        <v>6.6699999999999995E-2</v>
      </c>
      <c r="BD52">
        <v>0.83329999999999993</v>
      </c>
      <c r="BE52">
        <v>0.1</v>
      </c>
      <c r="BF52">
        <v>0</v>
      </c>
      <c r="BG52">
        <v>0</v>
      </c>
      <c r="BH52">
        <v>0.46880000000000005</v>
      </c>
      <c r="BI52">
        <v>0.40619999999999995</v>
      </c>
      <c r="BJ52">
        <v>0.125</v>
      </c>
      <c r="BK52">
        <v>0</v>
      </c>
      <c r="BL52">
        <v>0</v>
      </c>
      <c r="BM52">
        <v>0.875</v>
      </c>
      <c r="BN52">
        <v>0.125</v>
      </c>
      <c r="BO52">
        <v>0</v>
      </c>
      <c r="BP52">
        <v>0.96879999999999999</v>
      </c>
      <c r="BQ52">
        <v>3.1200000000000002E-2</v>
      </c>
      <c r="BR52">
        <v>0</v>
      </c>
      <c r="BS52">
        <v>0.21879999999999999</v>
      </c>
      <c r="BT52">
        <v>0.625</v>
      </c>
      <c r="BU52">
        <v>0.15620000000000001</v>
      </c>
      <c r="BV52">
        <v>0</v>
      </c>
      <c r="BW52">
        <v>0</v>
      </c>
      <c r="BX52">
        <v>1</v>
      </c>
      <c r="BY52">
        <v>0</v>
      </c>
      <c r="BZ52">
        <v>0</v>
      </c>
      <c r="CA52">
        <v>0</v>
      </c>
      <c r="CB52">
        <v>0</v>
      </c>
      <c r="CC52">
        <v>1</v>
      </c>
      <c r="CD52">
        <v>0</v>
      </c>
      <c r="CE52">
        <v>0</v>
      </c>
      <c r="CF52">
        <v>0</v>
      </c>
      <c r="CG52">
        <v>0</v>
      </c>
      <c r="CH52">
        <v>0.15620000000000001</v>
      </c>
      <c r="CI52">
        <v>0.84379999999999999</v>
      </c>
      <c r="CJ52">
        <v>0</v>
      </c>
      <c r="CK52">
        <v>1</v>
      </c>
      <c r="CL52">
        <v>0</v>
      </c>
      <c r="CM52">
        <v>0</v>
      </c>
      <c r="CN52">
        <v>0</v>
      </c>
      <c r="CO52">
        <v>0</v>
      </c>
      <c r="CP52">
        <v>0.78120000000000001</v>
      </c>
      <c r="CQ52">
        <v>0.21879999999999999</v>
      </c>
      <c r="CR52">
        <v>0</v>
      </c>
      <c r="CS52">
        <v>0</v>
      </c>
      <c r="CT52">
        <v>0</v>
      </c>
      <c r="CU52">
        <v>0</v>
      </c>
      <c r="CV52">
        <v>1</v>
      </c>
      <c r="CW52">
        <v>0</v>
      </c>
      <c r="CX52">
        <v>0.8125</v>
      </c>
      <c r="CY52">
        <v>0.1875</v>
      </c>
      <c r="CZ52">
        <v>0</v>
      </c>
      <c r="DA52">
        <v>0</v>
      </c>
      <c r="DB52">
        <v>0.63329999999999997</v>
      </c>
      <c r="DC52">
        <v>0.3</v>
      </c>
      <c r="DD52">
        <v>6.6699999999999995E-2</v>
      </c>
      <c r="DE52">
        <v>0.3478</v>
      </c>
      <c r="DF52">
        <v>0.56520000000000004</v>
      </c>
      <c r="DG52">
        <v>8.6999999999999994E-2</v>
      </c>
      <c r="DH52">
        <v>0</v>
      </c>
      <c r="DI52">
        <v>0</v>
      </c>
      <c r="DJ52">
        <v>3.1200000000000002E-2</v>
      </c>
      <c r="DK52">
        <v>0.59379999999999999</v>
      </c>
      <c r="DL52">
        <v>0.375</v>
      </c>
    </row>
    <row r="53" spans="1:116" x14ac:dyDescent="0.25">
      <c r="A53" t="s">
        <v>246</v>
      </c>
      <c r="B53">
        <v>8.6999999999999994E-2</v>
      </c>
      <c r="C53">
        <v>0.3478</v>
      </c>
      <c r="D53">
        <v>0.56520000000000004</v>
      </c>
      <c r="E53">
        <v>0</v>
      </c>
      <c r="F53">
        <v>0</v>
      </c>
      <c r="G53">
        <v>0</v>
      </c>
      <c r="H53">
        <v>1</v>
      </c>
      <c r="I53">
        <v>0</v>
      </c>
      <c r="J53">
        <v>0</v>
      </c>
      <c r="K53">
        <v>0.58700000000000008</v>
      </c>
      <c r="L53">
        <v>0.41299999999999998</v>
      </c>
      <c r="M53">
        <v>0</v>
      </c>
      <c r="N53">
        <v>0</v>
      </c>
      <c r="O53">
        <v>0</v>
      </c>
      <c r="P53">
        <v>0.60870000000000002</v>
      </c>
      <c r="Q53">
        <v>0.30430000000000001</v>
      </c>
      <c r="R53">
        <v>8.6999999999999994E-2</v>
      </c>
      <c r="S53">
        <v>0</v>
      </c>
      <c r="T53">
        <v>0</v>
      </c>
      <c r="U53">
        <v>0.45649999999999996</v>
      </c>
      <c r="V53">
        <v>0.54349999999999998</v>
      </c>
      <c r="W53">
        <v>1</v>
      </c>
      <c r="X53">
        <v>0</v>
      </c>
      <c r="Y53">
        <v>0</v>
      </c>
      <c r="Z53">
        <v>0</v>
      </c>
      <c r="AA53">
        <v>0.97829999999999995</v>
      </c>
      <c r="AB53">
        <v>0</v>
      </c>
      <c r="AC53">
        <v>2.1700000000000001E-2</v>
      </c>
      <c r="AD53">
        <v>0.8478</v>
      </c>
      <c r="AE53">
        <v>0.1522</v>
      </c>
      <c r="AF53">
        <v>0</v>
      </c>
      <c r="AG53">
        <v>0</v>
      </c>
      <c r="AH53">
        <v>0</v>
      </c>
      <c r="AI53">
        <v>0</v>
      </c>
      <c r="AJ53">
        <v>0</v>
      </c>
      <c r="AK53">
        <v>0</v>
      </c>
      <c r="AL53">
        <v>0</v>
      </c>
      <c r="AM53">
        <v>0.4783</v>
      </c>
      <c r="AN53">
        <v>0.52170000000000005</v>
      </c>
      <c r="AO53">
        <v>0</v>
      </c>
      <c r="AP53">
        <v>0</v>
      </c>
      <c r="AQ53">
        <v>0.91299999999999992</v>
      </c>
      <c r="AR53">
        <v>8.6999999999999994E-2</v>
      </c>
      <c r="AS53">
        <v>0</v>
      </c>
      <c r="AT53">
        <v>1</v>
      </c>
      <c r="AU53">
        <v>0</v>
      </c>
      <c r="AV53">
        <v>0</v>
      </c>
      <c r="AW53">
        <v>0</v>
      </c>
      <c r="AX53">
        <v>0</v>
      </c>
      <c r="AY53">
        <v>0.43479999999999996</v>
      </c>
      <c r="AZ53">
        <v>0.56520000000000004</v>
      </c>
      <c r="BA53">
        <v>0</v>
      </c>
      <c r="BB53">
        <v>0</v>
      </c>
      <c r="BC53">
        <v>2.1700000000000001E-2</v>
      </c>
      <c r="BD53">
        <v>0.8478</v>
      </c>
      <c r="BE53">
        <v>8.6999999999999994E-2</v>
      </c>
      <c r="BF53">
        <v>4.3499999999999997E-2</v>
      </c>
      <c r="BG53">
        <v>0</v>
      </c>
      <c r="BH53">
        <v>0.67390000000000005</v>
      </c>
      <c r="BI53">
        <v>0.30430000000000001</v>
      </c>
      <c r="BJ53">
        <v>2.1700000000000001E-2</v>
      </c>
      <c r="BK53">
        <v>0</v>
      </c>
      <c r="BL53">
        <v>0</v>
      </c>
      <c r="BM53">
        <v>0.97829999999999995</v>
      </c>
      <c r="BN53">
        <v>0</v>
      </c>
      <c r="BO53">
        <v>2.1700000000000001E-2</v>
      </c>
      <c r="BP53">
        <v>1</v>
      </c>
      <c r="BQ53">
        <v>0</v>
      </c>
      <c r="BR53">
        <v>0</v>
      </c>
      <c r="BS53">
        <v>0.3261</v>
      </c>
      <c r="BT53">
        <v>0.26090000000000002</v>
      </c>
      <c r="BU53">
        <v>0.41299999999999998</v>
      </c>
      <c r="BV53">
        <v>0</v>
      </c>
      <c r="BW53">
        <v>0</v>
      </c>
      <c r="BX53">
        <v>1</v>
      </c>
      <c r="BY53">
        <v>0</v>
      </c>
      <c r="BZ53">
        <v>0</v>
      </c>
      <c r="CA53">
        <v>0</v>
      </c>
      <c r="CB53">
        <v>0</v>
      </c>
      <c r="CC53">
        <v>1</v>
      </c>
      <c r="CD53">
        <v>0</v>
      </c>
      <c r="CE53">
        <v>0</v>
      </c>
      <c r="CF53">
        <v>0</v>
      </c>
      <c r="CG53">
        <v>0</v>
      </c>
      <c r="CH53">
        <v>2.1700000000000001E-2</v>
      </c>
      <c r="CI53">
        <v>0.97829999999999995</v>
      </c>
      <c r="CJ53">
        <v>0</v>
      </c>
      <c r="CK53">
        <v>0</v>
      </c>
      <c r="CL53">
        <v>0</v>
      </c>
      <c r="CM53">
        <v>1</v>
      </c>
      <c r="CN53">
        <v>0</v>
      </c>
      <c r="CO53">
        <v>0</v>
      </c>
      <c r="CP53">
        <v>0.23910000000000001</v>
      </c>
      <c r="CQ53">
        <v>0.76090000000000002</v>
      </c>
      <c r="CR53">
        <v>0</v>
      </c>
      <c r="CS53">
        <v>0</v>
      </c>
      <c r="CT53">
        <v>0</v>
      </c>
      <c r="CU53">
        <v>0</v>
      </c>
      <c r="CV53">
        <v>1</v>
      </c>
      <c r="CW53">
        <v>0</v>
      </c>
      <c r="CX53">
        <v>0.82609999999999995</v>
      </c>
      <c r="CY53">
        <v>0.1739</v>
      </c>
      <c r="CZ53">
        <v>0</v>
      </c>
      <c r="DA53">
        <v>0</v>
      </c>
      <c r="DB53">
        <v>0.1522</v>
      </c>
      <c r="DC53">
        <v>0.76090000000000002</v>
      </c>
      <c r="DD53">
        <v>8.6999999999999994E-2</v>
      </c>
      <c r="DE53">
        <v>0.2286</v>
      </c>
      <c r="DF53">
        <v>0.51429999999999998</v>
      </c>
      <c r="DG53">
        <v>0.2571</v>
      </c>
      <c r="DH53">
        <v>0</v>
      </c>
      <c r="DI53">
        <v>0</v>
      </c>
      <c r="DJ53">
        <v>0</v>
      </c>
      <c r="DK53">
        <v>0.39130000000000004</v>
      </c>
      <c r="DL53">
        <v>0.60870000000000002</v>
      </c>
    </row>
    <row r="54" spans="1:116" x14ac:dyDescent="0.25">
      <c r="A54" t="s">
        <v>248</v>
      </c>
      <c r="B54">
        <v>0.47729999999999995</v>
      </c>
      <c r="C54">
        <v>0.5</v>
      </c>
      <c r="D54">
        <v>2.2700000000000001E-2</v>
      </c>
      <c r="E54">
        <v>0</v>
      </c>
      <c r="F54">
        <v>0</v>
      </c>
      <c r="G54">
        <v>1</v>
      </c>
      <c r="H54">
        <v>0</v>
      </c>
      <c r="I54">
        <v>0</v>
      </c>
      <c r="J54">
        <v>0</v>
      </c>
      <c r="K54">
        <v>0.25</v>
      </c>
      <c r="L54">
        <v>0.75</v>
      </c>
      <c r="M54">
        <v>0</v>
      </c>
      <c r="N54">
        <v>0</v>
      </c>
      <c r="O54">
        <v>4.5499999999999999E-2</v>
      </c>
      <c r="P54">
        <v>0.54549999999999998</v>
      </c>
      <c r="Q54">
        <v>0.34090000000000004</v>
      </c>
      <c r="R54">
        <v>6.8199999999999997E-2</v>
      </c>
      <c r="S54">
        <v>0</v>
      </c>
      <c r="T54">
        <v>0.13639999999999999</v>
      </c>
      <c r="U54">
        <v>0.77269999999999994</v>
      </c>
      <c r="V54">
        <v>9.0899999999999995E-2</v>
      </c>
      <c r="W54">
        <v>1</v>
      </c>
      <c r="X54">
        <v>0</v>
      </c>
      <c r="Y54">
        <v>0</v>
      </c>
      <c r="Z54">
        <v>0</v>
      </c>
      <c r="AA54">
        <v>1</v>
      </c>
      <c r="AB54">
        <v>0</v>
      </c>
      <c r="AC54">
        <v>0</v>
      </c>
      <c r="AD54">
        <v>0.72730000000000006</v>
      </c>
      <c r="AE54">
        <v>0.18179999999999999</v>
      </c>
      <c r="AF54">
        <v>9.0899999999999995E-2</v>
      </c>
      <c r="AG54">
        <v>0</v>
      </c>
      <c r="AH54">
        <v>0</v>
      </c>
      <c r="AI54">
        <v>0</v>
      </c>
      <c r="AJ54">
        <v>0</v>
      </c>
      <c r="AK54">
        <v>0</v>
      </c>
      <c r="AL54">
        <v>0</v>
      </c>
      <c r="AM54">
        <v>0.59089999999999998</v>
      </c>
      <c r="AN54">
        <v>0.31819999999999998</v>
      </c>
      <c r="AO54">
        <v>4.5499999999999999E-2</v>
      </c>
      <c r="AP54">
        <v>4.5499999999999999E-2</v>
      </c>
      <c r="AQ54">
        <v>0.97730000000000006</v>
      </c>
      <c r="AR54">
        <v>2.2700000000000001E-2</v>
      </c>
      <c r="AS54">
        <v>0</v>
      </c>
      <c r="AT54">
        <v>0.93180000000000007</v>
      </c>
      <c r="AU54">
        <v>2.2700000000000001E-2</v>
      </c>
      <c r="AV54">
        <v>4.5499999999999999E-2</v>
      </c>
      <c r="AW54">
        <v>0</v>
      </c>
      <c r="AX54">
        <v>0</v>
      </c>
      <c r="AY54">
        <v>0.18179999999999999</v>
      </c>
      <c r="AZ54">
        <v>0.81819999999999993</v>
      </c>
      <c r="BA54">
        <v>0</v>
      </c>
      <c r="BB54">
        <v>0</v>
      </c>
      <c r="BC54">
        <v>4.5499999999999999E-2</v>
      </c>
      <c r="BD54">
        <v>0.75</v>
      </c>
      <c r="BE54">
        <v>0.13639999999999999</v>
      </c>
      <c r="BF54">
        <v>6.8199999999999997E-2</v>
      </c>
      <c r="BG54">
        <v>0</v>
      </c>
      <c r="BH54">
        <v>0.2727</v>
      </c>
      <c r="BI54">
        <v>0.72730000000000006</v>
      </c>
      <c r="BJ54">
        <v>0</v>
      </c>
      <c r="BK54">
        <v>0</v>
      </c>
      <c r="BL54">
        <v>0</v>
      </c>
      <c r="BM54">
        <v>0.97730000000000006</v>
      </c>
      <c r="BN54">
        <v>2.2700000000000001E-2</v>
      </c>
      <c r="BO54">
        <v>0</v>
      </c>
      <c r="BP54">
        <v>1</v>
      </c>
      <c r="BQ54">
        <v>0</v>
      </c>
      <c r="BR54">
        <v>0</v>
      </c>
      <c r="BS54">
        <v>0.59089999999999998</v>
      </c>
      <c r="BT54">
        <v>0.31819999999999998</v>
      </c>
      <c r="BU54">
        <v>9.0899999999999995E-2</v>
      </c>
      <c r="BV54">
        <v>0</v>
      </c>
      <c r="BW54">
        <v>0</v>
      </c>
      <c r="BX54">
        <v>1</v>
      </c>
      <c r="BY54">
        <v>0</v>
      </c>
      <c r="BZ54">
        <v>0</v>
      </c>
      <c r="CA54">
        <v>0</v>
      </c>
      <c r="CB54">
        <v>0</v>
      </c>
      <c r="CC54">
        <v>1</v>
      </c>
      <c r="CD54">
        <v>0</v>
      </c>
      <c r="CE54">
        <v>0</v>
      </c>
      <c r="CF54">
        <v>0</v>
      </c>
      <c r="CG54">
        <v>0</v>
      </c>
      <c r="CH54">
        <v>2.2700000000000001E-2</v>
      </c>
      <c r="CI54">
        <v>0.97730000000000006</v>
      </c>
      <c r="CJ54">
        <v>0</v>
      </c>
      <c r="CK54">
        <v>1</v>
      </c>
      <c r="CL54">
        <v>0</v>
      </c>
      <c r="CM54">
        <v>0</v>
      </c>
      <c r="CN54">
        <v>0</v>
      </c>
      <c r="CO54">
        <v>0</v>
      </c>
      <c r="CP54">
        <v>0.75</v>
      </c>
      <c r="CQ54">
        <v>0.25</v>
      </c>
      <c r="CR54">
        <v>0</v>
      </c>
      <c r="CS54">
        <v>0</v>
      </c>
      <c r="CT54">
        <v>0</v>
      </c>
      <c r="CU54">
        <v>0</v>
      </c>
      <c r="CV54">
        <v>0</v>
      </c>
      <c r="CW54">
        <v>1</v>
      </c>
      <c r="CX54">
        <v>0.88639999999999997</v>
      </c>
      <c r="CY54">
        <v>0.11359999999999999</v>
      </c>
      <c r="CZ54">
        <v>0</v>
      </c>
      <c r="DA54">
        <v>0</v>
      </c>
      <c r="DB54">
        <v>0.38640000000000002</v>
      </c>
      <c r="DC54">
        <v>0.59089999999999998</v>
      </c>
      <c r="DD54">
        <v>2.2700000000000001E-2</v>
      </c>
      <c r="DE54">
        <v>0.18920000000000001</v>
      </c>
      <c r="DF54">
        <v>0.70269999999999999</v>
      </c>
      <c r="DG54">
        <v>0.1081</v>
      </c>
      <c r="DH54">
        <v>0</v>
      </c>
      <c r="DI54">
        <v>2.2700000000000001E-2</v>
      </c>
      <c r="DJ54">
        <v>0</v>
      </c>
      <c r="DK54">
        <v>0.77269999999999994</v>
      </c>
      <c r="DL54">
        <v>0.20449999999999999</v>
      </c>
    </row>
    <row r="55" spans="1:116" x14ac:dyDescent="0.25">
      <c r="A55" t="s">
        <v>250</v>
      </c>
      <c r="B55">
        <v>4.5499999999999999E-2</v>
      </c>
      <c r="C55">
        <v>0.68180000000000007</v>
      </c>
      <c r="D55">
        <v>0.2727</v>
      </c>
      <c r="E55">
        <v>0</v>
      </c>
      <c r="F55">
        <v>1</v>
      </c>
      <c r="G55">
        <v>0</v>
      </c>
      <c r="H55">
        <v>0</v>
      </c>
      <c r="I55">
        <v>0</v>
      </c>
      <c r="J55">
        <v>0</v>
      </c>
      <c r="K55">
        <v>0.95450000000000002</v>
      </c>
      <c r="L55">
        <v>4.5499999999999999E-2</v>
      </c>
      <c r="M55">
        <v>0</v>
      </c>
      <c r="N55">
        <v>0</v>
      </c>
      <c r="O55">
        <v>0</v>
      </c>
      <c r="P55">
        <v>0.68180000000000007</v>
      </c>
      <c r="Q55">
        <v>0.31819999999999998</v>
      </c>
      <c r="R55">
        <v>0</v>
      </c>
      <c r="S55">
        <v>0</v>
      </c>
      <c r="T55">
        <v>0</v>
      </c>
      <c r="U55">
        <v>0.86360000000000003</v>
      </c>
      <c r="V55">
        <v>0.13639999999999999</v>
      </c>
      <c r="W55">
        <v>1</v>
      </c>
      <c r="X55">
        <v>0</v>
      </c>
      <c r="Y55">
        <v>0</v>
      </c>
      <c r="Z55">
        <v>0</v>
      </c>
      <c r="AA55">
        <v>1</v>
      </c>
      <c r="AB55">
        <v>0</v>
      </c>
      <c r="AC55">
        <v>0</v>
      </c>
      <c r="AD55">
        <v>0.77269999999999994</v>
      </c>
      <c r="AE55">
        <v>0.13639999999999999</v>
      </c>
      <c r="AF55">
        <v>9.0899999999999995E-2</v>
      </c>
      <c r="AG55">
        <v>0</v>
      </c>
      <c r="AH55">
        <v>0</v>
      </c>
      <c r="AI55">
        <v>0</v>
      </c>
      <c r="AJ55">
        <v>0</v>
      </c>
      <c r="AK55">
        <v>0</v>
      </c>
      <c r="AL55">
        <v>0</v>
      </c>
      <c r="AM55">
        <v>0.86360000000000003</v>
      </c>
      <c r="AN55">
        <v>0.13639999999999999</v>
      </c>
      <c r="AO55">
        <v>0</v>
      </c>
      <c r="AP55">
        <v>0</v>
      </c>
      <c r="AQ55">
        <v>0.63639999999999997</v>
      </c>
      <c r="AR55">
        <v>0.36359999999999998</v>
      </c>
      <c r="AS55">
        <v>0</v>
      </c>
      <c r="AT55">
        <v>1</v>
      </c>
      <c r="AU55">
        <v>0</v>
      </c>
      <c r="AV55">
        <v>0</v>
      </c>
      <c r="AW55">
        <v>0</v>
      </c>
      <c r="AX55">
        <v>0</v>
      </c>
      <c r="AY55">
        <v>0.54549999999999998</v>
      </c>
      <c r="AZ55">
        <v>0.45450000000000002</v>
      </c>
      <c r="BA55">
        <v>0</v>
      </c>
      <c r="BB55">
        <v>0</v>
      </c>
      <c r="BC55">
        <v>0.5</v>
      </c>
      <c r="BD55">
        <v>0.40909999999999996</v>
      </c>
      <c r="BE55">
        <v>4.5499999999999999E-2</v>
      </c>
      <c r="BF55">
        <v>0</v>
      </c>
      <c r="BG55">
        <v>4.5499999999999999E-2</v>
      </c>
      <c r="BH55">
        <v>0.45450000000000002</v>
      </c>
      <c r="BI55">
        <v>0.36359999999999998</v>
      </c>
      <c r="BJ55">
        <v>0.18179999999999999</v>
      </c>
      <c r="BK55">
        <v>0</v>
      </c>
      <c r="BL55">
        <v>0</v>
      </c>
      <c r="BM55">
        <v>0.63639999999999997</v>
      </c>
      <c r="BN55">
        <v>0.36359999999999998</v>
      </c>
      <c r="BO55">
        <v>0</v>
      </c>
      <c r="BP55">
        <v>1</v>
      </c>
      <c r="BQ55">
        <v>0</v>
      </c>
      <c r="BR55">
        <v>0</v>
      </c>
      <c r="BS55">
        <v>0.68180000000000007</v>
      </c>
      <c r="BT55">
        <v>0.18179999999999999</v>
      </c>
      <c r="BU55">
        <v>9.0899999999999995E-2</v>
      </c>
      <c r="BV55">
        <v>4.5499999999999999E-2</v>
      </c>
      <c r="BW55">
        <v>0</v>
      </c>
      <c r="BX55">
        <v>1</v>
      </c>
      <c r="BY55">
        <v>0</v>
      </c>
      <c r="BZ55">
        <v>0</v>
      </c>
      <c r="CA55">
        <v>0</v>
      </c>
      <c r="CB55">
        <v>0</v>
      </c>
      <c r="CC55">
        <v>1</v>
      </c>
      <c r="CD55">
        <v>0</v>
      </c>
      <c r="CE55">
        <v>0</v>
      </c>
      <c r="CF55">
        <v>0</v>
      </c>
      <c r="CG55">
        <v>0</v>
      </c>
      <c r="CH55">
        <v>0.13639999999999999</v>
      </c>
      <c r="CI55">
        <v>0.86360000000000003</v>
      </c>
      <c r="CJ55">
        <v>0</v>
      </c>
      <c r="CK55">
        <v>1</v>
      </c>
      <c r="CL55">
        <v>0</v>
      </c>
      <c r="CM55">
        <v>0</v>
      </c>
      <c r="CN55">
        <v>0</v>
      </c>
      <c r="CO55">
        <v>0</v>
      </c>
      <c r="CP55">
        <v>0.81819999999999993</v>
      </c>
      <c r="CQ55">
        <v>0.18179999999999999</v>
      </c>
      <c r="CR55">
        <v>0</v>
      </c>
      <c r="CS55">
        <v>0</v>
      </c>
      <c r="CT55">
        <v>0</v>
      </c>
      <c r="CU55">
        <v>0</v>
      </c>
      <c r="CV55">
        <v>1</v>
      </c>
      <c r="CW55">
        <v>0</v>
      </c>
      <c r="CX55">
        <v>0.90910000000000002</v>
      </c>
      <c r="CY55">
        <v>9.0899999999999995E-2</v>
      </c>
      <c r="CZ55">
        <v>0</v>
      </c>
      <c r="DA55">
        <v>0</v>
      </c>
      <c r="DB55">
        <v>0.13639999999999999</v>
      </c>
      <c r="DC55">
        <v>0.72730000000000006</v>
      </c>
      <c r="DD55">
        <v>0.13639999999999999</v>
      </c>
      <c r="DE55">
        <v>0</v>
      </c>
      <c r="DF55">
        <v>0.94440000000000002</v>
      </c>
      <c r="DG55">
        <v>5.5599999999999997E-2</v>
      </c>
      <c r="DH55">
        <v>0</v>
      </c>
      <c r="DI55">
        <v>0</v>
      </c>
      <c r="DJ55">
        <v>0.18179999999999999</v>
      </c>
      <c r="DK55">
        <v>0.45450000000000002</v>
      </c>
      <c r="DL55">
        <v>0.36359999999999998</v>
      </c>
    </row>
    <row r="56" spans="1:116" x14ac:dyDescent="0.25">
      <c r="A56" t="s">
        <v>252</v>
      </c>
      <c r="B56">
        <v>0.18179999999999999</v>
      </c>
      <c r="C56">
        <v>0.63639999999999997</v>
      </c>
      <c r="D56">
        <v>0.18179999999999999</v>
      </c>
      <c r="E56">
        <v>0</v>
      </c>
      <c r="F56">
        <v>0</v>
      </c>
      <c r="G56">
        <v>1</v>
      </c>
      <c r="H56">
        <v>0</v>
      </c>
      <c r="I56">
        <v>0</v>
      </c>
      <c r="J56">
        <v>0</v>
      </c>
      <c r="K56">
        <v>0.40909999999999996</v>
      </c>
      <c r="L56">
        <v>0.54549999999999998</v>
      </c>
      <c r="M56">
        <v>4.5499999999999999E-2</v>
      </c>
      <c r="N56">
        <v>0</v>
      </c>
      <c r="O56">
        <v>4.5499999999999999E-2</v>
      </c>
      <c r="P56">
        <v>0.72730000000000006</v>
      </c>
      <c r="Q56">
        <v>0.2273</v>
      </c>
      <c r="R56">
        <v>0</v>
      </c>
      <c r="S56">
        <v>0</v>
      </c>
      <c r="T56">
        <v>0</v>
      </c>
      <c r="U56">
        <v>0.90910000000000002</v>
      </c>
      <c r="V56">
        <v>9.0899999999999995E-2</v>
      </c>
      <c r="W56">
        <v>1</v>
      </c>
      <c r="X56">
        <v>0</v>
      </c>
      <c r="Y56">
        <v>0</v>
      </c>
      <c r="Z56">
        <v>0</v>
      </c>
      <c r="AA56">
        <v>0.95450000000000002</v>
      </c>
      <c r="AB56">
        <v>4.5499999999999999E-2</v>
      </c>
      <c r="AC56">
        <v>0</v>
      </c>
      <c r="AD56">
        <v>0.77269999999999994</v>
      </c>
      <c r="AE56">
        <v>9.0899999999999995E-2</v>
      </c>
      <c r="AF56">
        <v>0.13639999999999999</v>
      </c>
      <c r="AG56">
        <v>0</v>
      </c>
      <c r="AH56">
        <v>0</v>
      </c>
      <c r="AI56">
        <v>0</v>
      </c>
      <c r="AJ56">
        <v>0</v>
      </c>
      <c r="AK56">
        <v>0</v>
      </c>
      <c r="AL56">
        <v>0</v>
      </c>
      <c r="AM56">
        <v>0.2727</v>
      </c>
      <c r="AN56">
        <v>0.40909999999999996</v>
      </c>
      <c r="AO56">
        <v>0.18179999999999999</v>
      </c>
      <c r="AP56">
        <v>0.13639999999999999</v>
      </c>
      <c r="AQ56">
        <v>0.90910000000000002</v>
      </c>
      <c r="AR56">
        <v>9.0899999999999995E-2</v>
      </c>
      <c r="AS56">
        <v>0</v>
      </c>
      <c r="AT56">
        <v>0.90910000000000002</v>
      </c>
      <c r="AU56">
        <v>0</v>
      </c>
      <c r="AV56">
        <v>9.0899999999999995E-2</v>
      </c>
      <c r="AW56">
        <v>0</v>
      </c>
      <c r="AX56">
        <v>0</v>
      </c>
      <c r="AY56">
        <v>0.5</v>
      </c>
      <c r="AZ56">
        <v>0.5</v>
      </c>
      <c r="BA56">
        <v>0</v>
      </c>
      <c r="BB56">
        <v>0</v>
      </c>
      <c r="BC56">
        <v>0.36359999999999998</v>
      </c>
      <c r="BD56">
        <v>0.54549999999999998</v>
      </c>
      <c r="BE56">
        <v>9.0899999999999995E-2</v>
      </c>
      <c r="BF56">
        <v>0</v>
      </c>
      <c r="BG56">
        <v>0</v>
      </c>
      <c r="BH56">
        <v>0.54549999999999998</v>
      </c>
      <c r="BI56">
        <v>0.40909999999999996</v>
      </c>
      <c r="BJ56">
        <v>4.5499999999999999E-2</v>
      </c>
      <c r="BK56">
        <v>0</v>
      </c>
      <c r="BL56">
        <v>0</v>
      </c>
      <c r="BM56">
        <v>0.77269999999999994</v>
      </c>
      <c r="BN56">
        <v>0.18179999999999999</v>
      </c>
      <c r="BO56">
        <v>4.5499999999999999E-2</v>
      </c>
      <c r="BP56">
        <v>1</v>
      </c>
      <c r="BQ56">
        <v>0</v>
      </c>
      <c r="BR56">
        <v>0</v>
      </c>
      <c r="BS56">
        <v>0.18179999999999999</v>
      </c>
      <c r="BT56">
        <v>0.59089999999999998</v>
      </c>
      <c r="BU56">
        <v>9.0899999999999995E-2</v>
      </c>
      <c r="BV56">
        <v>0.13639999999999999</v>
      </c>
      <c r="BW56">
        <v>0</v>
      </c>
      <c r="BX56">
        <v>1</v>
      </c>
      <c r="BY56">
        <v>0</v>
      </c>
      <c r="BZ56">
        <v>0</v>
      </c>
      <c r="CA56">
        <v>0</v>
      </c>
      <c r="CB56">
        <v>0</v>
      </c>
      <c r="CC56">
        <v>1</v>
      </c>
      <c r="CD56">
        <v>0</v>
      </c>
      <c r="CE56">
        <v>0</v>
      </c>
      <c r="CF56">
        <v>0</v>
      </c>
      <c r="CG56">
        <v>0</v>
      </c>
      <c r="CH56">
        <v>0.18179999999999999</v>
      </c>
      <c r="CI56">
        <v>0.81819999999999993</v>
      </c>
      <c r="CJ56">
        <v>0</v>
      </c>
      <c r="CK56">
        <v>1</v>
      </c>
      <c r="CL56">
        <v>0</v>
      </c>
      <c r="CM56">
        <v>0</v>
      </c>
      <c r="CN56">
        <v>0</v>
      </c>
      <c r="CO56">
        <v>0</v>
      </c>
      <c r="CP56">
        <v>0.72730000000000006</v>
      </c>
      <c r="CQ56">
        <v>0.2727</v>
      </c>
      <c r="CR56">
        <v>0</v>
      </c>
      <c r="CS56">
        <v>0</v>
      </c>
      <c r="CT56">
        <v>0</v>
      </c>
      <c r="CU56">
        <v>0</v>
      </c>
      <c r="CV56">
        <v>1</v>
      </c>
      <c r="CW56">
        <v>0</v>
      </c>
      <c r="CX56">
        <v>0.90910000000000002</v>
      </c>
      <c r="CY56">
        <v>9.0899999999999995E-2</v>
      </c>
      <c r="CZ56">
        <v>0</v>
      </c>
      <c r="DA56">
        <v>0</v>
      </c>
      <c r="DB56">
        <v>4.5499999999999999E-2</v>
      </c>
      <c r="DC56">
        <v>0.72730000000000006</v>
      </c>
      <c r="DD56">
        <v>0.2273</v>
      </c>
      <c r="DE56">
        <v>0.16670000000000001</v>
      </c>
      <c r="DF56">
        <v>0.75</v>
      </c>
      <c r="DG56">
        <v>8.3299999999999999E-2</v>
      </c>
      <c r="DH56">
        <v>0</v>
      </c>
      <c r="DI56">
        <v>0</v>
      </c>
      <c r="DJ56">
        <v>0</v>
      </c>
      <c r="DK56">
        <v>0.90910000000000002</v>
      </c>
      <c r="DL56">
        <v>9.0899999999999995E-2</v>
      </c>
    </row>
    <row r="57" spans="1:116" x14ac:dyDescent="0.25">
      <c r="A57" t="s">
        <v>254</v>
      </c>
      <c r="B57">
        <v>0.35</v>
      </c>
      <c r="C57">
        <v>0.15</v>
      </c>
      <c r="D57">
        <v>0.5</v>
      </c>
      <c r="E57">
        <v>0</v>
      </c>
      <c r="F57">
        <v>0</v>
      </c>
      <c r="G57">
        <v>1</v>
      </c>
      <c r="H57">
        <v>0</v>
      </c>
      <c r="I57">
        <v>0</v>
      </c>
      <c r="J57">
        <v>0</v>
      </c>
      <c r="K57">
        <v>0.8</v>
      </c>
      <c r="L57">
        <v>0.2</v>
      </c>
      <c r="M57">
        <v>0</v>
      </c>
      <c r="N57">
        <v>0</v>
      </c>
      <c r="O57">
        <v>0</v>
      </c>
      <c r="P57">
        <v>0.05</v>
      </c>
      <c r="Q57">
        <v>0.25</v>
      </c>
      <c r="R57">
        <v>0.7</v>
      </c>
      <c r="S57">
        <v>0</v>
      </c>
      <c r="T57">
        <v>0</v>
      </c>
      <c r="U57">
        <v>0.85</v>
      </c>
      <c r="V57">
        <v>0.15</v>
      </c>
      <c r="W57">
        <v>1</v>
      </c>
      <c r="X57">
        <v>0</v>
      </c>
      <c r="Y57">
        <v>0</v>
      </c>
      <c r="Z57">
        <v>0</v>
      </c>
      <c r="AA57">
        <v>1</v>
      </c>
      <c r="AB57">
        <v>0</v>
      </c>
      <c r="AC57">
        <v>0</v>
      </c>
      <c r="AD57">
        <v>0.5</v>
      </c>
      <c r="AE57">
        <v>0.4</v>
      </c>
      <c r="AF57">
        <v>0.1</v>
      </c>
      <c r="AG57">
        <v>0</v>
      </c>
      <c r="AH57">
        <v>0</v>
      </c>
      <c r="AI57">
        <v>0</v>
      </c>
      <c r="AJ57">
        <v>0</v>
      </c>
      <c r="AK57">
        <v>0</v>
      </c>
      <c r="AL57">
        <v>0</v>
      </c>
      <c r="AM57">
        <v>0</v>
      </c>
      <c r="AN57">
        <v>0.3</v>
      </c>
      <c r="AO57">
        <v>0.5</v>
      </c>
      <c r="AP57">
        <v>0.2</v>
      </c>
      <c r="AQ57">
        <v>1</v>
      </c>
      <c r="AR57">
        <v>0</v>
      </c>
      <c r="AS57">
        <v>0</v>
      </c>
      <c r="AT57">
        <v>1</v>
      </c>
      <c r="AU57">
        <v>0</v>
      </c>
      <c r="AV57">
        <v>0</v>
      </c>
      <c r="AW57">
        <v>0</v>
      </c>
      <c r="AX57">
        <v>0</v>
      </c>
      <c r="AY57">
        <v>0.5</v>
      </c>
      <c r="AZ57">
        <v>0.5</v>
      </c>
      <c r="BA57">
        <v>0</v>
      </c>
      <c r="BB57">
        <v>0</v>
      </c>
      <c r="BC57">
        <v>0</v>
      </c>
      <c r="BD57">
        <v>0.85</v>
      </c>
      <c r="BE57">
        <v>0.15</v>
      </c>
      <c r="BF57">
        <v>0</v>
      </c>
      <c r="BG57">
        <v>0</v>
      </c>
      <c r="BH57">
        <v>0.4</v>
      </c>
      <c r="BI57">
        <v>0.5</v>
      </c>
      <c r="BJ57">
        <v>0.1</v>
      </c>
      <c r="BK57">
        <v>0</v>
      </c>
      <c r="BL57">
        <v>0</v>
      </c>
      <c r="BM57">
        <v>0.85</v>
      </c>
      <c r="BN57">
        <v>0.15</v>
      </c>
      <c r="BO57">
        <v>0</v>
      </c>
      <c r="BP57">
        <v>0.9</v>
      </c>
      <c r="BQ57">
        <v>0.1</v>
      </c>
      <c r="BR57">
        <v>0</v>
      </c>
      <c r="BS57">
        <v>0.1</v>
      </c>
      <c r="BT57">
        <v>0.65</v>
      </c>
      <c r="BU57">
        <v>0.2</v>
      </c>
      <c r="BV57">
        <v>0.05</v>
      </c>
      <c r="BW57">
        <v>0</v>
      </c>
      <c r="BX57">
        <v>1</v>
      </c>
      <c r="BY57">
        <v>0</v>
      </c>
      <c r="BZ57">
        <v>0</v>
      </c>
      <c r="CA57">
        <v>0</v>
      </c>
      <c r="CB57">
        <v>0</v>
      </c>
      <c r="CC57">
        <v>1</v>
      </c>
      <c r="CD57">
        <v>0</v>
      </c>
      <c r="CE57">
        <v>0</v>
      </c>
      <c r="CF57">
        <v>0</v>
      </c>
      <c r="CG57">
        <v>0</v>
      </c>
      <c r="CH57">
        <v>0.1</v>
      </c>
      <c r="CI57">
        <v>0.9</v>
      </c>
      <c r="CJ57">
        <v>1</v>
      </c>
      <c r="CK57">
        <v>0</v>
      </c>
      <c r="CL57">
        <v>0</v>
      </c>
      <c r="CM57">
        <v>0</v>
      </c>
      <c r="CN57">
        <v>0</v>
      </c>
      <c r="CO57">
        <v>0</v>
      </c>
      <c r="CP57">
        <v>0.75</v>
      </c>
      <c r="CQ57">
        <v>0.25</v>
      </c>
      <c r="CR57">
        <v>0</v>
      </c>
      <c r="CS57">
        <v>0</v>
      </c>
      <c r="CT57">
        <v>0</v>
      </c>
      <c r="CU57">
        <v>0</v>
      </c>
      <c r="CV57">
        <v>0</v>
      </c>
      <c r="CW57">
        <v>1</v>
      </c>
      <c r="CX57">
        <v>0.8</v>
      </c>
      <c r="CY57">
        <v>0.2</v>
      </c>
      <c r="CZ57">
        <v>0</v>
      </c>
      <c r="DA57">
        <v>0</v>
      </c>
      <c r="DB57">
        <v>0.6</v>
      </c>
      <c r="DC57">
        <v>0.3</v>
      </c>
      <c r="DD57">
        <v>0.1</v>
      </c>
      <c r="DE57">
        <v>0.15380000000000002</v>
      </c>
      <c r="DF57">
        <v>0.61539999999999995</v>
      </c>
      <c r="DG57">
        <v>0.23079999999999998</v>
      </c>
      <c r="DH57">
        <v>0</v>
      </c>
      <c r="DI57">
        <v>0</v>
      </c>
      <c r="DJ57">
        <v>0</v>
      </c>
      <c r="DK57">
        <v>0.35</v>
      </c>
      <c r="DL57">
        <v>0.65</v>
      </c>
    </row>
    <row r="58" spans="1:116" x14ac:dyDescent="0.25">
      <c r="A58" t="s">
        <v>256</v>
      </c>
      <c r="B58">
        <v>0</v>
      </c>
      <c r="C58">
        <v>0.19510000000000002</v>
      </c>
      <c r="D58">
        <v>0.80489999999999995</v>
      </c>
      <c r="E58">
        <v>0</v>
      </c>
      <c r="F58">
        <v>0</v>
      </c>
      <c r="G58">
        <v>1</v>
      </c>
      <c r="H58">
        <v>0</v>
      </c>
      <c r="I58">
        <v>0</v>
      </c>
      <c r="J58">
        <v>0</v>
      </c>
      <c r="K58">
        <v>0.80489999999999995</v>
      </c>
      <c r="L58">
        <v>0.19510000000000002</v>
      </c>
      <c r="M58">
        <v>0</v>
      </c>
      <c r="N58">
        <v>0</v>
      </c>
      <c r="O58">
        <v>0</v>
      </c>
      <c r="P58">
        <v>0.878</v>
      </c>
      <c r="Q58">
        <v>0.122</v>
      </c>
      <c r="R58">
        <v>0</v>
      </c>
      <c r="S58">
        <v>0</v>
      </c>
      <c r="T58">
        <v>0</v>
      </c>
      <c r="U58">
        <v>0.46340000000000003</v>
      </c>
      <c r="V58">
        <v>0.53659999999999997</v>
      </c>
      <c r="W58">
        <v>1</v>
      </c>
      <c r="X58">
        <v>0</v>
      </c>
      <c r="Y58">
        <v>0</v>
      </c>
      <c r="Z58">
        <v>0</v>
      </c>
      <c r="AA58">
        <v>0.92680000000000007</v>
      </c>
      <c r="AB58">
        <v>0</v>
      </c>
      <c r="AC58">
        <v>7.3200000000000001E-2</v>
      </c>
      <c r="AD58">
        <v>0.51219999999999999</v>
      </c>
      <c r="AE58">
        <v>0.39020000000000005</v>
      </c>
      <c r="AF58">
        <v>9.7599999999999992E-2</v>
      </c>
      <c r="AG58">
        <v>0</v>
      </c>
      <c r="AH58">
        <v>0</v>
      </c>
      <c r="AI58">
        <v>0</v>
      </c>
      <c r="AJ58">
        <v>0</v>
      </c>
      <c r="AK58">
        <v>0</v>
      </c>
      <c r="AL58">
        <v>0</v>
      </c>
      <c r="AM58">
        <v>0.439</v>
      </c>
      <c r="AN58">
        <v>0.56100000000000005</v>
      </c>
      <c r="AO58">
        <v>0</v>
      </c>
      <c r="AP58">
        <v>0</v>
      </c>
      <c r="AQ58">
        <v>0.90239999999999998</v>
      </c>
      <c r="AR58">
        <v>9.7599999999999992E-2</v>
      </c>
      <c r="AS58">
        <v>0</v>
      </c>
      <c r="AT58">
        <v>1</v>
      </c>
      <c r="AU58">
        <v>0</v>
      </c>
      <c r="AV58">
        <v>0</v>
      </c>
      <c r="AW58">
        <v>0</v>
      </c>
      <c r="AX58">
        <v>0</v>
      </c>
      <c r="AY58">
        <v>0.46340000000000003</v>
      </c>
      <c r="AZ58">
        <v>0.53659999999999997</v>
      </c>
      <c r="BA58">
        <v>0</v>
      </c>
      <c r="BB58">
        <v>0</v>
      </c>
      <c r="BC58">
        <v>0</v>
      </c>
      <c r="BD58">
        <v>0.75609999999999999</v>
      </c>
      <c r="BE58">
        <v>0.19510000000000002</v>
      </c>
      <c r="BF58">
        <v>4.8799999999999996E-2</v>
      </c>
      <c r="BG58">
        <v>0</v>
      </c>
      <c r="BH58">
        <v>0.60980000000000001</v>
      </c>
      <c r="BI58">
        <v>0.31709999999999999</v>
      </c>
      <c r="BJ58">
        <v>7.3200000000000001E-2</v>
      </c>
      <c r="BK58">
        <v>0</v>
      </c>
      <c r="BL58">
        <v>0</v>
      </c>
      <c r="BM58">
        <v>0.73170000000000002</v>
      </c>
      <c r="BN58">
        <v>0.14630000000000001</v>
      </c>
      <c r="BO58">
        <v>0.122</v>
      </c>
      <c r="BP58">
        <v>1</v>
      </c>
      <c r="BQ58">
        <v>0</v>
      </c>
      <c r="BR58">
        <v>0</v>
      </c>
      <c r="BS58">
        <v>0.122</v>
      </c>
      <c r="BT58">
        <v>0.34149999999999997</v>
      </c>
      <c r="BU58">
        <v>0.53659999999999997</v>
      </c>
      <c r="BV58">
        <v>0</v>
      </c>
      <c r="BW58">
        <v>0</v>
      </c>
      <c r="BX58">
        <v>1</v>
      </c>
      <c r="BY58">
        <v>0</v>
      </c>
      <c r="BZ58">
        <v>0</v>
      </c>
      <c r="CA58">
        <v>0</v>
      </c>
      <c r="CB58">
        <v>0</v>
      </c>
      <c r="CC58">
        <v>1</v>
      </c>
      <c r="CD58">
        <v>0</v>
      </c>
      <c r="CE58">
        <v>0</v>
      </c>
      <c r="CF58">
        <v>0</v>
      </c>
      <c r="CG58">
        <v>0</v>
      </c>
      <c r="CH58">
        <v>4.8799999999999996E-2</v>
      </c>
      <c r="CI58">
        <v>0.95120000000000005</v>
      </c>
      <c r="CJ58">
        <v>0</v>
      </c>
      <c r="CK58">
        <v>0</v>
      </c>
      <c r="CL58">
        <v>1</v>
      </c>
      <c r="CM58">
        <v>0</v>
      </c>
      <c r="CN58">
        <v>0</v>
      </c>
      <c r="CO58">
        <v>0</v>
      </c>
      <c r="CP58">
        <v>0.29270000000000002</v>
      </c>
      <c r="CQ58">
        <v>0.70730000000000004</v>
      </c>
      <c r="CR58">
        <v>0</v>
      </c>
      <c r="CS58">
        <v>0</v>
      </c>
      <c r="CT58">
        <v>0</v>
      </c>
      <c r="CU58">
        <v>0</v>
      </c>
      <c r="CV58">
        <v>1</v>
      </c>
      <c r="CW58">
        <v>0</v>
      </c>
      <c r="CX58">
        <v>0.90239999999999998</v>
      </c>
      <c r="CY58">
        <v>9.7599999999999992E-2</v>
      </c>
      <c r="CZ58">
        <v>0</v>
      </c>
      <c r="DA58">
        <v>0</v>
      </c>
      <c r="DB58">
        <v>0</v>
      </c>
      <c r="DC58">
        <v>0.97560000000000002</v>
      </c>
      <c r="DD58">
        <v>2.4399999999999998E-2</v>
      </c>
      <c r="DE58">
        <v>0</v>
      </c>
      <c r="DF58">
        <v>0.5</v>
      </c>
      <c r="DG58">
        <v>0.5</v>
      </c>
      <c r="DH58">
        <v>0</v>
      </c>
      <c r="DI58">
        <v>0</v>
      </c>
      <c r="DJ58">
        <v>7.3200000000000001E-2</v>
      </c>
      <c r="DK58">
        <v>0.34149999999999997</v>
      </c>
      <c r="DL58">
        <v>0.58540000000000003</v>
      </c>
    </row>
    <row r="59" spans="1:116" x14ac:dyDescent="0.25">
      <c r="A59" t="s">
        <v>258</v>
      </c>
      <c r="B59">
        <v>0.25</v>
      </c>
      <c r="C59">
        <v>0.29170000000000001</v>
      </c>
      <c r="D59">
        <v>0.45829999999999999</v>
      </c>
      <c r="E59">
        <v>0</v>
      </c>
      <c r="F59">
        <v>0</v>
      </c>
      <c r="G59">
        <v>1</v>
      </c>
      <c r="H59">
        <v>0</v>
      </c>
      <c r="I59">
        <v>0</v>
      </c>
      <c r="J59">
        <v>0</v>
      </c>
      <c r="K59">
        <v>0.66670000000000007</v>
      </c>
      <c r="L59">
        <v>0.33329999999999999</v>
      </c>
      <c r="M59">
        <v>0</v>
      </c>
      <c r="N59">
        <v>0</v>
      </c>
      <c r="O59">
        <v>0</v>
      </c>
      <c r="P59">
        <v>0.29170000000000001</v>
      </c>
      <c r="Q59">
        <v>0.20829999999999999</v>
      </c>
      <c r="R59">
        <v>0.5</v>
      </c>
      <c r="S59">
        <v>0</v>
      </c>
      <c r="T59">
        <v>0.39130000000000004</v>
      </c>
      <c r="U59">
        <v>0.39130000000000004</v>
      </c>
      <c r="V59">
        <v>0.21739999999999998</v>
      </c>
      <c r="W59">
        <v>1</v>
      </c>
      <c r="X59">
        <v>0</v>
      </c>
      <c r="Y59">
        <v>0</v>
      </c>
      <c r="Z59">
        <v>0</v>
      </c>
      <c r="AA59">
        <v>1</v>
      </c>
      <c r="AB59">
        <v>0</v>
      </c>
      <c r="AC59">
        <v>0</v>
      </c>
      <c r="AD59">
        <v>0.375</v>
      </c>
      <c r="AE59">
        <v>0.375</v>
      </c>
      <c r="AF59">
        <v>0.25</v>
      </c>
      <c r="AG59">
        <v>0</v>
      </c>
      <c r="AH59">
        <v>0</v>
      </c>
      <c r="AI59">
        <v>0</v>
      </c>
      <c r="AJ59">
        <v>0</v>
      </c>
      <c r="AK59">
        <v>0</v>
      </c>
      <c r="AL59">
        <v>0</v>
      </c>
      <c r="AM59">
        <v>0.16670000000000001</v>
      </c>
      <c r="AN59">
        <v>0.33329999999999999</v>
      </c>
      <c r="AO59">
        <v>0.41670000000000001</v>
      </c>
      <c r="AP59">
        <v>8.3299999999999999E-2</v>
      </c>
      <c r="AQ59">
        <v>0.91670000000000007</v>
      </c>
      <c r="AR59">
        <v>8.3299999999999999E-2</v>
      </c>
      <c r="AS59">
        <v>0</v>
      </c>
      <c r="AT59">
        <v>1</v>
      </c>
      <c r="AU59">
        <v>0</v>
      </c>
      <c r="AV59">
        <v>0</v>
      </c>
      <c r="AW59">
        <v>0</v>
      </c>
      <c r="AX59">
        <v>0</v>
      </c>
      <c r="AY59">
        <v>0.25</v>
      </c>
      <c r="AZ59">
        <v>0.75</v>
      </c>
      <c r="BA59">
        <v>0</v>
      </c>
      <c r="BB59">
        <v>0</v>
      </c>
      <c r="BC59">
        <v>0</v>
      </c>
      <c r="BD59">
        <v>0.78260000000000007</v>
      </c>
      <c r="BE59">
        <v>8.6999999999999994E-2</v>
      </c>
      <c r="BF59">
        <v>0.13039999999999999</v>
      </c>
      <c r="BG59">
        <v>0</v>
      </c>
      <c r="BH59">
        <v>0.5</v>
      </c>
      <c r="BI59">
        <v>0.41670000000000001</v>
      </c>
      <c r="BJ59">
        <v>8.3299999999999999E-2</v>
      </c>
      <c r="BK59">
        <v>0</v>
      </c>
      <c r="BL59">
        <v>0</v>
      </c>
      <c r="BM59">
        <v>0.91670000000000007</v>
      </c>
      <c r="BN59">
        <v>8.3299999999999999E-2</v>
      </c>
      <c r="BO59">
        <v>0</v>
      </c>
      <c r="BP59">
        <v>1</v>
      </c>
      <c r="BQ59">
        <v>0</v>
      </c>
      <c r="BR59">
        <v>0</v>
      </c>
      <c r="BS59">
        <v>8.3299999999999999E-2</v>
      </c>
      <c r="BT59">
        <v>0.58329999999999993</v>
      </c>
      <c r="BU59">
        <v>0.29170000000000001</v>
      </c>
      <c r="BV59">
        <v>4.1700000000000001E-2</v>
      </c>
      <c r="BW59">
        <v>0</v>
      </c>
      <c r="BX59">
        <v>1</v>
      </c>
      <c r="BY59">
        <v>0</v>
      </c>
      <c r="BZ59">
        <v>0</v>
      </c>
      <c r="CA59">
        <v>0</v>
      </c>
      <c r="CB59">
        <v>0</v>
      </c>
      <c r="CC59">
        <v>1</v>
      </c>
      <c r="CD59">
        <v>0</v>
      </c>
      <c r="CE59">
        <v>0</v>
      </c>
      <c r="CF59">
        <v>0</v>
      </c>
      <c r="CG59">
        <v>0</v>
      </c>
      <c r="CH59">
        <v>0</v>
      </c>
      <c r="CI59">
        <v>1</v>
      </c>
      <c r="CJ59">
        <v>1</v>
      </c>
      <c r="CK59">
        <v>0</v>
      </c>
      <c r="CL59">
        <v>0</v>
      </c>
      <c r="CM59">
        <v>0</v>
      </c>
      <c r="CN59">
        <v>0</v>
      </c>
      <c r="CO59">
        <v>0</v>
      </c>
      <c r="CP59">
        <v>0.66670000000000007</v>
      </c>
      <c r="CQ59">
        <v>0.33329999999999999</v>
      </c>
      <c r="CR59">
        <v>0</v>
      </c>
      <c r="CS59">
        <v>0</v>
      </c>
      <c r="CT59">
        <v>0</v>
      </c>
      <c r="CU59">
        <v>0</v>
      </c>
      <c r="CV59">
        <v>1</v>
      </c>
      <c r="CW59">
        <v>0</v>
      </c>
      <c r="CX59">
        <v>0.83329999999999993</v>
      </c>
      <c r="CY59">
        <v>0.16670000000000001</v>
      </c>
      <c r="CZ59">
        <v>0</v>
      </c>
      <c r="DA59">
        <v>0</v>
      </c>
      <c r="DB59">
        <v>0.6522</v>
      </c>
      <c r="DC59">
        <v>0.3478</v>
      </c>
      <c r="DD59">
        <v>0</v>
      </c>
      <c r="DE59">
        <v>0</v>
      </c>
      <c r="DF59">
        <v>0.85709999999999997</v>
      </c>
      <c r="DG59">
        <v>0.1429</v>
      </c>
      <c r="DH59">
        <v>0</v>
      </c>
      <c r="DI59">
        <v>0</v>
      </c>
      <c r="DJ59">
        <v>0</v>
      </c>
      <c r="DK59">
        <v>0.375</v>
      </c>
      <c r="DL59">
        <v>0.625</v>
      </c>
    </row>
    <row r="60" spans="1:116" x14ac:dyDescent="0.25">
      <c r="A60" t="s">
        <v>260</v>
      </c>
      <c r="B60">
        <v>0</v>
      </c>
      <c r="C60">
        <v>7.4099999999999999E-2</v>
      </c>
      <c r="D60">
        <v>0.92590000000000006</v>
      </c>
      <c r="E60">
        <v>0</v>
      </c>
      <c r="F60">
        <v>0</v>
      </c>
      <c r="G60">
        <v>1</v>
      </c>
      <c r="H60">
        <v>0</v>
      </c>
      <c r="I60">
        <v>0</v>
      </c>
      <c r="J60">
        <v>0</v>
      </c>
      <c r="K60">
        <v>0.66670000000000007</v>
      </c>
      <c r="L60">
        <v>0.33329999999999999</v>
      </c>
      <c r="M60">
        <v>0</v>
      </c>
      <c r="N60">
        <v>0</v>
      </c>
      <c r="O60">
        <v>0</v>
      </c>
      <c r="P60">
        <v>0.25929999999999997</v>
      </c>
      <c r="Q60">
        <v>0.59260000000000002</v>
      </c>
      <c r="R60">
        <v>0.14810000000000001</v>
      </c>
      <c r="S60">
        <v>0</v>
      </c>
      <c r="T60">
        <v>0</v>
      </c>
      <c r="U60">
        <v>0.57689999999999997</v>
      </c>
      <c r="V60">
        <v>0.42310000000000003</v>
      </c>
      <c r="W60">
        <v>1</v>
      </c>
      <c r="X60">
        <v>0</v>
      </c>
      <c r="Y60">
        <v>0</v>
      </c>
      <c r="Z60">
        <v>0</v>
      </c>
      <c r="AA60">
        <v>0.96299999999999997</v>
      </c>
      <c r="AB60">
        <v>0</v>
      </c>
      <c r="AC60">
        <v>3.7000000000000005E-2</v>
      </c>
      <c r="AD60">
        <v>0.33329999999999999</v>
      </c>
      <c r="AE60">
        <v>0.59260000000000002</v>
      </c>
      <c r="AF60">
        <v>7.4099999999999999E-2</v>
      </c>
      <c r="AG60">
        <v>0</v>
      </c>
      <c r="AH60">
        <v>0</v>
      </c>
      <c r="AI60">
        <v>0</v>
      </c>
      <c r="AJ60">
        <v>0</v>
      </c>
      <c r="AK60">
        <v>0</v>
      </c>
      <c r="AL60">
        <v>0</v>
      </c>
      <c r="AM60">
        <v>0.11109999999999999</v>
      </c>
      <c r="AN60">
        <v>0.48149999999999998</v>
      </c>
      <c r="AO60">
        <v>0.40740000000000004</v>
      </c>
      <c r="AP60">
        <v>0</v>
      </c>
      <c r="AQ60">
        <v>0.33329999999999999</v>
      </c>
      <c r="AR60">
        <v>0.22219999999999998</v>
      </c>
      <c r="AS60">
        <v>0.44439999999999996</v>
      </c>
      <c r="AT60">
        <v>0.96299999999999997</v>
      </c>
      <c r="AU60">
        <v>0</v>
      </c>
      <c r="AV60">
        <v>3.7000000000000005E-2</v>
      </c>
      <c r="AW60">
        <v>0</v>
      </c>
      <c r="AX60">
        <v>0</v>
      </c>
      <c r="AY60">
        <v>0.37040000000000001</v>
      </c>
      <c r="AZ60">
        <v>0.62960000000000005</v>
      </c>
      <c r="BA60">
        <v>0</v>
      </c>
      <c r="BB60">
        <v>0</v>
      </c>
      <c r="BC60">
        <v>3.7000000000000005E-2</v>
      </c>
      <c r="BD60">
        <v>0.88890000000000002</v>
      </c>
      <c r="BE60">
        <v>0</v>
      </c>
      <c r="BF60">
        <v>7.4099999999999999E-2</v>
      </c>
      <c r="BG60">
        <v>0</v>
      </c>
      <c r="BH60">
        <v>0.48149999999999998</v>
      </c>
      <c r="BI60">
        <v>0.40740000000000004</v>
      </c>
      <c r="BJ60">
        <v>0.11109999999999999</v>
      </c>
      <c r="BK60">
        <v>0</v>
      </c>
      <c r="BL60">
        <v>0</v>
      </c>
      <c r="BM60">
        <v>0.88890000000000002</v>
      </c>
      <c r="BN60">
        <v>0</v>
      </c>
      <c r="BO60">
        <v>0.11109999999999999</v>
      </c>
      <c r="BP60">
        <v>0.85189999999999999</v>
      </c>
      <c r="BQ60">
        <v>0.14810000000000001</v>
      </c>
      <c r="BR60">
        <v>0</v>
      </c>
      <c r="BS60">
        <v>0.1852</v>
      </c>
      <c r="BT60">
        <v>0.22219999999999998</v>
      </c>
      <c r="BU60">
        <v>0.37040000000000001</v>
      </c>
      <c r="BV60">
        <v>0.22219999999999998</v>
      </c>
      <c r="BW60">
        <v>0</v>
      </c>
      <c r="BX60">
        <v>1</v>
      </c>
      <c r="BY60">
        <v>0</v>
      </c>
      <c r="BZ60">
        <v>0</v>
      </c>
      <c r="CA60">
        <v>0</v>
      </c>
      <c r="CB60">
        <v>0</v>
      </c>
      <c r="CC60">
        <v>1</v>
      </c>
      <c r="CD60">
        <v>0</v>
      </c>
      <c r="CE60">
        <v>0</v>
      </c>
      <c r="CF60">
        <v>0</v>
      </c>
      <c r="CG60">
        <v>0</v>
      </c>
      <c r="CH60">
        <v>7.4099999999999999E-2</v>
      </c>
      <c r="CI60">
        <v>0.92590000000000006</v>
      </c>
      <c r="CJ60">
        <v>0</v>
      </c>
      <c r="CK60">
        <v>1</v>
      </c>
      <c r="CL60">
        <v>0</v>
      </c>
      <c r="CM60">
        <v>0</v>
      </c>
      <c r="CN60">
        <v>0</v>
      </c>
      <c r="CO60">
        <v>0</v>
      </c>
      <c r="CP60">
        <v>0.62960000000000005</v>
      </c>
      <c r="CQ60">
        <v>0.37040000000000001</v>
      </c>
      <c r="CR60">
        <v>0</v>
      </c>
      <c r="CS60">
        <v>0</v>
      </c>
      <c r="CT60">
        <v>0</v>
      </c>
      <c r="CU60">
        <v>1</v>
      </c>
      <c r="CV60">
        <v>0</v>
      </c>
      <c r="CW60">
        <v>0</v>
      </c>
      <c r="CX60">
        <v>0.59260000000000002</v>
      </c>
      <c r="CY60">
        <v>0.40740000000000004</v>
      </c>
      <c r="CZ60">
        <v>0</v>
      </c>
      <c r="DA60">
        <v>0</v>
      </c>
      <c r="DB60">
        <v>0.29630000000000001</v>
      </c>
      <c r="DC60">
        <v>0.51849999999999996</v>
      </c>
      <c r="DD60">
        <v>0.1852</v>
      </c>
      <c r="DE60">
        <v>0</v>
      </c>
      <c r="DF60">
        <v>0.43479999999999996</v>
      </c>
      <c r="DG60">
        <v>0.56520000000000004</v>
      </c>
      <c r="DH60">
        <v>0</v>
      </c>
      <c r="DI60">
        <v>0</v>
      </c>
      <c r="DJ60">
        <v>0</v>
      </c>
      <c r="DK60">
        <v>0.59260000000000002</v>
      </c>
      <c r="DL60">
        <v>0.40740000000000004</v>
      </c>
    </row>
    <row r="61" spans="1:116" x14ac:dyDescent="0.25">
      <c r="A61" t="s">
        <v>262</v>
      </c>
      <c r="B61">
        <v>8.6999999999999994E-2</v>
      </c>
      <c r="C61">
        <v>0.60870000000000002</v>
      </c>
      <c r="D61">
        <v>0.30430000000000001</v>
      </c>
      <c r="E61">
        <v>0</v>
      </c>
      <c r="F61">
        <v>0</v>
      </c>
      <c r="G61">
        <v>1</v>
      </c>
      <c r="H61">
        <v>0</v>
      </c>
      <c r="I61">
        <v>0</v>
      </c>
      <c r="J61">
        <v>0</v>
      </c>
      <c r="K61">
        <v>0.39130000000000004</v>
      </c>
      <c r="L61">
        <v>0.60870000000000002</v>
      </c>
      <c r="M61">
        <v>0</v>
      </c>
      <c r="N61">
        <v>0</v>
      </c>
      <c r="O61">
        <v>0</v>
      </c>
      <c r="P61">
        <v>0.6522</v>
      </c>
      <c r="Q61">
        <v>0.3478</v>
      </c>
      <c r="R61">
        <v>0</v>
      </c>
      <c r="S61">
        <v>0</v>
      </c>
      <c r="T61">
        <v>4.3499999999999997E-2</v>
      </c>
      <c r="U61">
        <v>0.69569999999999999</v>
      </c>
      <c r="V61">
        <v>0.26090000000000002</v>
      </c>
      <c r="W61">
        <v>1</v>
      </c>
      <c r="X61">
        <v>0</v>
      </c>
      <c r="Y61">
        <v>0</v>
      </c>
      <c r="Z61">
        <v>0</v>
      </c>
      <c r="AA61">
        <v>0.82609999999999995</v>
      </c>
      <c r="AB61">
        <v>4.3499999999999997E-2</v>
      </c>
      <c r="AC61">
        <v>0.13039999999999999</v>
      </c>
      <c r="AD61">
        <v>0.52170000000000005</v>
      </c>
      <c r="AE61">
        <v>0.3478</v>
      </c>
      <c r="AF61">
        <v>8.6999999999999994E-2</v>
      </c>
      <c r="AG61">
        <v>4.3499999999999997E-2</v>
      </c>
      <c r="AH61">
        <v>0</v>
      </c>
      <c r="AI61">
        <v>0</v>
      </c>
      <c r="AJ61">
        <v>0</v>
      </c>
      <c r="AK61">
        <v>0</v>
      </c>
      <c r="AL61">
        <v>0</v>
      </c>
      <c r="AM61">
        <v>0.13039999999999999</v>
      </c>
      <c r="AN61">
        <v>0.82609999999999995</v>
      </c>
      <c r="AO61">
        <v>0</v>
      </c>
      <c r="AP61">
        <v>4.3499999999999997E-2</v>
      </c>
      <c r="AQ61">
        <v>0.82609999999999995</v>
      </c>
      <c r="AR61">
        <v>0.1739</v>
      </c>
      <c r="AS61">
        <v>0</v>
      </c>
      <c r="AT61">
        <v>0.91299999999999992</v>
      </c>
      <c r="AU61">
        <v>0</v>
      </c>
      <c r="AV61">
        <v>8.6999999999999994E-2</v>
      </c>
      <c r="AW61">
        <v>0</v>
      </c>
      <c r="AX61">
        <v>0</v>
      </c>
      <c r="AY61">
        <v>0.3478</v>
      </c>
      <c r="AZ61">
        <v>0.60870000000000002</v>
      </c>
      <c r="BA61">
        <v>4.3499999999999997E-2</v>
      </c>
      <c r="BB61">
        <v>0</v>
      </c>
      <c r="BC61">
        <v>4.3499999999999997E-2</v>
      </c>
      <c r="BD61">
        <v>0.60870000000000002</v>
      </c>
      <c r="BE61">
        <v>0.13039999999999999</v>
      </c>
      <c r="BF61">
        <v>0.1739</v>
      </c>
      <c r="BG61">
        <v>4.3499999999999997E-2</v>
      </c>
      <c r="BH61">
        <v>0.1739</v>
      </c>
      <c r="BI61">
        <v>0.73909999999999998</v>
      </c>
      <c r="BJ61">
        <v>8.6999999999999994E-2</v>
      </c>
      <c r="BK61">
        <v>0</v>
      </c>
      <c r="BL61">
        <v>0</v>
      </c>
      <c r="BM61">
        <v>0.56520000000000004</v>
      </c>
      <c r="BN61">
        <v>8.6999999999999994E-2</v>
      </c>
      <c r="BO61">
        <v>0.3478</v>
      </c>
      <c r="BP61">
        <v>1</v>
      </c>
      <c r="BQ61">
        <v>0</v>
      </c>
      <c r="BR61">
        <v>0</v>
      </c>
      <c r="BS61">
        <v>0.21739999999999998</v>
      </c>
      <c r="BT61">
        <v>0.21739999999999998</v>
      </c>
      <c r="BU61">
        <v>0.52170000000000005</v>
      </c>
      <c r="BV61">
        <v>4.3499999999999997E-2</v>
      </c>
      <c r="BW61">
        <v>0</v>
      </c>
      <c r="BX61">
        <v>1</v>
      </c>
      <c r="BY61">
        <v>0</v>
      </c>
      <c r="BZ61">
        <v>0</v>
      </c>
      <c r="CA61">
        <v>0</v>
      </c>
      <c r="CB61">
        <v>0</v>
      </c>
      <c r="CC61">
        <v>1</v>
      </c>
      <c r="CD61">
        <v>0</v>
      </c>
      <c r="CE61">
        <v>0</v>
      </c>
      <c r="CF61">
        <v>0</v>
      </c>
      <c r="CG61">
        <v>0</v>
      </c>
      <c r="CH61">
        <v>0</v>
      </c>
      <c r="CI61">
        <v>1</v>
      </c>
      <c r="CJ61">
        <v>0</v>
      </c>
      <c r="CK61">
        <v>0</v>
      </c>
      <c r="CL61">
        <v>1</v>
      </c>
      <c r="CM61">
        <v>0</v>
      </c>
      <c r="CN61">
        <v>0</v>
      </c>
      <c r="CO61">
        <v>0</v>
      </c>
      <c r="CP61">
        <v>0.69569999999999999</v>
      </c>
      <c r="CQ61">
        <v>0.30430000000000001</v>
      </c>
      <c r="CR61">
        <v>0</v>
      </c>
      <c r="CS61">
        <v>0</v>
      </c>
      <c r="CT61">
        <v>0</v>
      </c>
      <c r="CU61">
        <v>0</v>
      </c>
      <c r="CV61">
        <v>1</v>
      </c>
      <c r="CW61">
        <v>0</v>
      </c>
      <c r="CX61">
        <v>0.91299999999999992</v>
      </c>
      <c r="CY61">
        <v>8.6999999999999994E-2</v>
      </c>
      <c r="CZ61">
        <v>0</v>
      </c>
      <c r="DA61">
        <v>0</v>
      </c>
      <c r="DB61">
        <v>0.13039999999999999</v>
      </c>
      <c r="DC61">
        <v>0.69569999999999999</v>
      </c>
      <c r="DD61">
        <v>0.1739</v>
      </c>
      <c r="DE61">
        <v>0</v>
      </c>
      <c r="DF61">
        <v>0.8234999999999999</v>
      </c>
      <c r="DG61">
        <v>0.17649999999999999</v>
      </c>
      <c r="DH61">
        <v>0</v>
      </c>
      <c r="DI61">
        <v>0</v>
      </c>
      <c r="DJ61">
        <v>0</v>
      </c>
      <c r="DK61">
        <v>0.91299999999999992</v>
      </c>
      <c r="DL61">
        <v>8.6999999999999994E-2</v>
      </c>
    </row>
    <row r="62" spans="1:116" x14ac:dyDescent="0.25">
      <c r="A62" t="s">
        <v>264</v>
      </c>
      <c r="B62">
        <v>0.1429</v>
      </c>
      <c r="C62">
        <v>0.64290000000000003</v>
      </c>
      <c r="D62">
        <v>0.21429999999999999</v>
      </c>
      <c r="E62">
        <v>0</v>
      </c>
      <c r="F62">
        <v>0</v>
      </c>
      <c r="G62">
        <v>1</v>
      </c>
      <c r="H62">
        <v>0</v>
      </c>
      <c r="I62">
        <v>0</v>
      </c>
      <c r="J62">
        <v>0</v>
      </c>
      <c r="K62">
        <v>0.42859999999999998</v>
      </c>
      <c r="L62">
        <v>0.5</v>
      </c>
      <c r="M62">
        <v>7.1399999999999991E-2</v>
      </c>
      <c r="N62">
        <v>0</v>
      </c>
      <c r="O62">
        <v>0</v>
      </c>
      <c r="P62">
        <v>0.57140000000000002</v>
      </c>
      <c r="Q62">
        <v>0.42859999999999998</v>
      </c>
      <c r="R62">
        <v>0</v>
      </c>
      <c r="S62">
        <v>0</v>
      </c>
      <c r="T62">
        <v>0</v>
      </c>
      <c r="U62">
        <v>0.85709999999999997</v>
      </c>
      <c r="V62">
        <v>0.1429</v>
      </c>
      <c r="W62">
        <v>1</v>
      </c>
      <c r="X62">
        <v>0</v>
      </c>
      <c r="Y62">
        <v>0</v>
      </c>
      <c r="Z62">
        <v>0</v>
      </c>
      <c r="AA62">
        <v>0.92859999999999998</v>
      </c>
      <c r="AB62">
        <v>7.1399999999999991E-2</v>
      </c>
      <c r="AC62">
        <v>0</v>
      </c>
      <c r="AD62">
        <v>0.5</v>
      </c>
      <c r="AE62">
        <v>0.21429999999999999</v>
      </c>
      <c r="AF62">
        <v>0.28570000000000001</v>
      </c>
      <c r="AG62">
        <v>0</v>
      </c>
      <c r="AH62">
        <v>0</v>
      </c>
      <c r="AI62">
        <v>0</v>
      </c>
      <c r="AJ62">
        <v>0</v>
      </c>
      <c r="AK62">
        <v>0</v>
      </c>
      <c r="AL62">
        <v>0</v>
      </c>
      <c r="AM62">
        <v>0.21429999999999999</v>
      </c>
      <c r="AN62">
        <v>0.35710000000000003</v>
      </c>
      <c r="AO62">
        <v>0.28570000000000001</v>
      </c>
      <c r="AP62">
        <v>0.1429</v>
      </c>
      <c r="AQ62">
        <v>0.85709999999999997</v>
      </c>
      <c r="AR62">
        <v>0.1429</v>
      </c>
      <c r="AS62">
        <v>0</v>
      </c>
      <c r="AT62">
        <v>0.85709999999999997</v>
      </c>
      <c r="AU62">
        <v>0</v>
      </c>
      <c r="AV62">
        <v>0.1429</v>
      </c>
      <c r="AW62">
        <v>0</v>
      </c>
      <c r="AX62">
        <v>0</v>
      </c>
      <c r="AY62">
        <v>0.5</v>
      </c>
      <c r="AZ62">
        <v>0.42859999999999998</v>
      </c>
      <c r="BA62">
        <v>7.1399999999999991E-2</v>
      </c>
      <c r="BB62">
        <v>0</v>
      </c>
      <c r="BC62">
        <v>0.28570000000000001</v>
      </c>
      <c r="BD62">
        <v>0.5</v>
      </c>
      <c r="BE62">
        <v>0.1429</v>
      </c>
      <c r="BF62">
        <v>7.1399999999999991E-2</v>
      </c>
      <c r="BG62">
        <v>0</v>
      </c>
      <c r="BH62">
        <v>0.1429</v>
      </c>
      <c r="BI62">
        <v>0.78569999999999995</v>
      </c>
      <c r="BJ62">
        <v>7.1399999999999991E-2</v>
      </c>
      <c r="BK62">
        <v>0</v>
      </c>
      <c r="BL62">
        <v>0</v>
      </c>
      <c r="BM62">
        <v>0.5</v>
      </c>
      <c r="BN62">
        <v>0.5</v>
      </c>
      <c r="BO62">
        <v>0</v>
      </c>
      <c r="BP62">
        <v>1</v>
      </c>
      <c r="BQ62">
        <v>0</v>
      </c>
      <c r="BR62">
        <v>0</v>
      </c>
      <c r="BS62">
        <v>0.35710000000000003</v>
      </c>
      <c r="BT62">
        <v>0.5</v>
      </c>
      <c r="BU62">
        <v>7.1399999999999991E-2</v>
      </c>
      <c r="BV62">
        <v>7.1399999999999991E-2</v>
      </c>
      <c r="BW62">
        <v>0</v>
      </c>
      <c r="BX62">
        <v>1</v>
      </c>
      <c r="BY62">
        <v>0</v>
      </c>
      <c r="BZ62">
        <v>0</v>
      </c>
      <c r="CA62">
        <v>0</v>
      </c>
      <c r="CB62">
        <v>0</v>
      </c>
      <c r="CC62">
        <v>1</v>
      </c>
      <c r="CD62">
        <v>0</v>
      </c>
      <c r="CE62">
        <v>0</v>
      </c>
      <c r="CF62">
        <v>0</v>
      </c>
      <c r="CG62">
        <v>0</v>
      </c>
      <c r="CH62">
        <v>0.1429</v>
      </c>
      <c r="CI62">
        <v>0.85709999999999997</v>
      </c>
      <c r="CJ62">
        <v>0</v>
      </c>
      <c r="CK62">
        <v>1</v>
      </c>
      <c r="CL62">
        <v>0</v>
      </c>
      <c r="CM62">
        <v>0</v>
      </c>
      <c r="CN62">
        <v>0</v>
      </c>
      <c r="CO62">
        <v>0</v>
      </c>
      <c r="CP62">
        <v>0.71430000000000005</v>
      </c>
      <c r="CQ62">
        <v>0.28570000000000001</v>
      </c>
      <c r="CR62">
        <v>0</v>
      </c>
      <c r="CS62">
        <v>0</v>
      </c>
      <c r="CT62">
        <v>0</v>
      </c>
      <c r="CU62">
        <v>0</v>
      </c>
      <c r="CV62">
        <v>1</v>
      </c>
      <c r="CW62">
        <v>0</v>
      </c>
      <c r="CX62">
        <v>0.92859999999999998</v>
      </c>
      <c r="CY62">
        <v>7.1399999999999991E-2</v>
      </c>
      <c r="CZ62">
        <v>0</v>
      </c>
      <c r="DA62">
        <v>0</v>
      </c>
      <c r="DB62">
        <v>0.1429</v>
      </c>
      <c r="DC62">
        <v>0.5</v>
      </c>
      <c r="DD62">
        <v>0.35710000000000003</v>
      </c>
      <c r="DE62">
        <v>0.22219999999999998</v>
      </c>
      <c r="DF62">
        <v>0.44439999999999996</v>
      </c>
      <c r="DG62">
        <v>0.33329999999999999</v>
      </c>
      <c r="DH62">
        <v>0</v>
      </c>
      <c r="DI62">
        <v>0</v>
      </c>
      <c r="DJ62">
        <v>0</v>
      </c>
      <c r="DK62">
        <v>0.85709999999999997</v>
      </c>
      <c r="DL62">
        <v>0.1429</v>
      </c>
    </row>
    <row r="63" spans="1:116" x14ac:dyDescent="0.25">
      <c r="A63" t="s">
        <v>266</v>
      </c>
      <c r="B63">
        <v>0.23079999999999998</v>
      </c>
      <c r="C63">
        <v>0.46149999999999997</v>
      </c>
      <c r="D63">
        <v>0.30769999999999997</v>
      </c>
      <c r="E63">
        <v>0</v>
      </c>
      <c r="F63">
        <v>0</v>
      </c>
      <c r="G63">
        <v>1</v>
      </c>
      <c r="H63">
        <v>0</v>
      </c>
      <c r="I63">
        <v>0</v>
      </c>
      <c r="J63">
        <v>0</v>
      </c>
      <c r="K63">
        <v>0.69230000000000003</v>
      </c>
      <c r="L63">
        <v>0.30769999999999997</v>
      </c>
      <c r="M63">
        <v>0</v>
      </c>
      <c r="N63">
        <v>0</v>
      </c>
      <c r="O63">
        <v>0</v>
      </c>
      <c r="P63">
        <v>0.23079999999999998</v>
      </c>
      <c r="Q63">
        <v>0.15380000000000002</v>
      </c>
      <c r="R63">
        <v>0.61539999999999995</v>
      </c>
      <c r="S63">
        <v>0</v>
      </c>
      <c r="T63">
        <v>8.3299999999999999E-2</v>
      </c>
      <c r="U63">
        <v>0.66670000000000007</v>
      </c>
      <c r="V63">
        <v>0.25</v>
      </c>
      <c r="W63">
        <v>1</v>
      </c>
      <c r="X63">
        <v>0</v>
      </c>
      <c r="Y63">
        <v>0</v>
      </c>
      <c r="Z63">
        <v>0</v>
      </c>
      <c r="AA63">
        <v>0.92310000000000003</v>
      </c>
      <c r="AB63">
        <v>7.690000000000001E-2</v>
      </c>
      <c r="AC63">
        <v>0</v>
      </c>
      <c r="AD63">
        <v>0.46149999999999997</v>
      </c>
      <c r="AE63">
        <v>0.30769999999999997</v>
      </c>
      <c r="AF63">
        <v>0.23079999999999998</v>
      </c>
      <c r="AG63">
        <v>0</v>
      </c>
      <c r="AH63">
        <v>0</v>
      </c>
      <c r="AI63">
        <v>0</v>
      </c>
      <c r="AJ63">
        <v>0</v>
      </c>
      <c r="AK63">
        <v>0</v>
      </c>
      <c r="AL63">
        <v>0</v>
      </c>
      <c r="AM63">
        <v>7.690000000000001E-2</v>
      </c>
      <c r="AN63">
        <v>0.46149999999999997</v>
      </c>
      <c r="AO63">
        <v>0.30769999999999997</v>
      </c>
      <c r="AP63">
        <v>0.15380000000000002</v>
      </c>
      <c r="AQ63">
        <v>0.69230000000000003</v>
      </c>
      <c r="AR63">
        <v>0.30769999999999997</v>
      </c>
      <c r="AS63">
        <v>0</v>
      </c>
      <c r="AT63">
        <v>0.92310000000000003</v>
      </c>
      <c r="AU63">
        <v>0</v>
      </c>
      <c r="AV63">
        <v>7.690000000000001E-2</v>
      </c>
      <c r="AW63">
        <v>0</v>
      </c>
      <c r="AX63">
        <v>0</v>
      </c>
      <c r="AY63">
        <v>0.23079999999999998</v>
      </c>
      <c r="AZ63">
        <v>0.76919999999999999</v>
      </c>
      <c r="BA63">
        <v>0</v>
      </c>
      <c r="BB63">
        <v>0</v>
      </c>
      <c r="BC63">
        <v>0</v>
      </c>
      <c r="BD63">
        <v>0.53849999999999998</v>
      </c>
      <c r="BE63">
        <v>0.30769999999999997</v>
      </c>
      <c r="BF63">
        <v>0.15380000000000002</v>
      </c>
      <c r="BG63">
        <v>0</v>
      </c>
      <c r="BH63">
        <v>0.30769999999999997</v>
      </c>
      <c r="BI63">
        <v>0.53849999999999998</v>
      </c>
      <c r="BJ63">
        <v>0.15380000000000002</v>
      </c>
      <c r="BK63">
        <v>0</v>
      </c>
      <c r="BL63">
        <v>0</v>
      </c>
      <c r="BM63">
        <v>0.69230000000000003</v>
      </c>
      <c r="BN63">
        <v>0</v>
      </c>
      <c r="BO63">
        <v>0.30769999999999997</v>
      </c>
      <c r="BP63">
        <v>1</v>
      </c>
      <c r="BQ63">
        <v>0</v>
      </c>
      <c r="BR63">
        <v>0</v>
      </c>
      <c r="BS63">
        <v>0</v>
      </c>
      <c r="BT63">
        <v>0.46149999999999997</v>
      </c>
      <c r="BU63">
        <v>0.53849999999999998</v>
      </c>
      <c r="BV63">
        <v>0</v>
      </c>
      <c r="BW63">
        <v>0</v>
      </c>
      <c r="BX63">
        <v>1</v>
      </c>
      <c r="BY63">
        <v>0</v>
      </c>
      <c r="BZ63">
        <v>0</v>
      </c>
      <c r="CA63">
        <v>0</v>
      </c>
      <c r="CB63">
        <v>0</v>
      </c>
      <c r="CC63">
        <v>1</v>
      </c>
      <c r="CD63">
        <v>0</v>
      </c>
      <c r="CE63">
        <v>0</v>
      </c>
      <c r="CF63">
        <v>0</v>
      </c>
      <c r="CG63">
        <v>0</v>
      </c>
      <c r="CH63">
        <v>0</v>
      </c>
      <c r="CI63">
        <v>1</v>
      </c>
      <c r="CJ63">
        <v>1</v>
      </c>
      <c r="CK63">
        <v>0</v>
      </c>
      <c r="CL63">
        <v>0</v>
      </c>
      <c r="CM63">
        <v>0</v>
      </c>
      <c r="CN63">
        <v>0</v>
      </c>
      <c r="CO63">
        <v>0</v>
      </c>
      <c r="CP63">
        <v>0.61539999999999995</v>
      </c>
      <c r="CQ63">
        <v>0.3846</v>
      </c>
      <c r="CR63">
        <v>0</v>
      </c>
      <c r="CS63">
        <v>0</v>
      </c>
      <c r="CT63">
        <v>0</v>
      </c>
      <c r="CU63">
        <v>0</v>
      </c>
      <c r="CV63">
        <v>0</v>
      </c>
      <c r="CW63">
        <v>1</v>
      </c>
      <c r="CX63">
        <v>0.61539999999999995</v>
      </c>
      <c r="CY63">
        <v>0.3846</v>
      </c>
      <c r="CZ63">
        <v>0</v>
      </c>
      <c r="DA63">
        <v>0</v>
      </c>
      <c r="DB63">
        <v>0.41670000000000001</v>
      </c>
      <c r="DC63">
        <v>0.5</v>
      </c>
      <c r="DD63">
        <v>8.3299999999999999E-2</v>
      </c>
      <c r="DE63">
        <v>8.3299999999999999E-2</v>
      </c>
      <c r="DF63">
        <v>0.75</v>
      </c>
      <c r="DG63">
        <v>0.16670000000000001</v>
      </c>
      <c r="DH63">
        <v>0</v>
      </c>
      <c r="DI63">
        <v>0</v>
      </c>
      <c r="DJ63">
        <v>0</v>
      </c>
      <c r="DK63">
        <v>0.23079999999999998</v>
      </c>
      <c r="DL63">
        <v>0.76919999999999999</v>
      </c>
    </row>
    <row r="64" spans="1:116" x14ac:dyDescent="0.25">
      <c r="A64" t="s">
        <v>268</v>
      </c>
      <c r="B64">
        <v>0.05</v>
      </c>
      <c r="C64">
        <v>0.5</v>
      </c>
      <c r="D64">
        <v>0.45</v>
      </c>
      <c r="E64">
        <v>0</v>
      </c>
      <c r="F64">
        <v>0</v>
      </c>
      <c r="G64">
        <v>1</v>
      </c>
      <c r="H64">
        <v>0</v>
      </c>
      <c r="I64">
        <v>0</v>
      </c>
      <c r="J64">
        <v>0</v>
      </c>
      <c r="K64">
        <v>0.8</v>
      </c>
      <c r="L64">
        <v>0.2</v>
      </c>
      <c r="M64">
        <v>0</v>
      </c>
      <c r="N64">
        <v>0</v>
      </c>
      <c r="O64">
        <v>0</v>
      </c>
      <c r="P64">
        <v>0.55000000000000004</v>
      </c>
      <c r="Q64">
        <v>0.45</v>
      </c>
      <c r="R64">
        <v>0</v>
      </c>
      <c r="S64">
        <v>0</v>
      </c>
      <c r="T64">
        <v>0</v>
      </c>
      <c r="U64">
        <v>0.8</v>
      </c>
      <c r="V64">
        <v>0.2</v>
      </c>
      <c r="W64">
        <v>1</v>
      </c>
      <c r="X64">
        <v>0</v>
      </c>
      <c r="Y64">
        <v>0</v>
      </c>
      <c r="Z64">
        <v>0</v>
      </c>
      <c r="AA64">
        <v>1</v>
      </c>
      <c r="AB64">
        <v>0</v>
      </c>
      <c r="AC64">
        <v>0</v>
      </c>
      <c r="AD64">
        <v>0.3</v>
      </c>
      <c r="AE64">
        <v>0.7</v>
      </c>
      <c r="AF64">
        <v>0</v>
      </c>
      <c r="AG64">
        <v>0</v>
      </c>
      <c r="AH64">
        <v>0</v>
      </c>
      <c r="AI64">
        <v>0</v>
      </c>
      <c r="AJ64">
        <v>0</v>
      </c>
      <c r="AK64">
        <v>0</v>
      </c>
      <c r="AL64">
        <v>0</v>
      </c>
      <c r="AM64">
        <v>0.35</v>
      </c>
      <c r="AN64">
        <v>0.4</v>
      </c>
      <c r="AO64">
        <v>0.2</v>
      </c>
      <c r="AP64">
        <v>0.05</v>
      </c>
      <c r="AQ64">
        <v>0.95</v>
      </c>
      <c r="AR64">
        <v>0.05</v>
      </c>
      <c r="AS64">
        <v>0</v>
      </c>
      <c r="AT64">
        <v>1</v>
      </c>
      <c r="AU64">
        <v>0</v>
      </c>
      <c r="AV64">
        <v>0</v>
      </c>
      <c r="AW64">
        <v>0</v>
      </c>
      <c r="AX64">
        <v>0</v>
      </c>
      <c r="AY64">
        <v>0.85</v>
      </c>
      <c r="AZ64">
        <v>0.15</v>
      </c>
      <c r="BA64">
        <v>0</v>
      </c>
      <c r="BB64">
        <v>0</v>
      </c>
      <c r="BC64">
        <v>0.6</v>
      </c>
      <c r="BD64">
        <v>0.25</v>
      </c>
      <c r="BE64">
        <v>0.1</v>
      </c>
      <c r="BF64">
        <v>0.05</v>
      </c>
      <c r="BG64">
        <v>0</v>
      </c>
      <c r="BH64">
        <v>0.3</v>
      </c>
      <c r="BI64">
        <v>0.45</v>
      </c>
      <c r="BJ64">
        <v>0.25</v>
      </c>
      <c r="BK64">
        <v>0</v>
      </c>
      <c r="BL64">
        <v>0</v>
      </c>
      <c r="BM64">
        <v>0.45</v>
      </c>
      <c r="BN64">
        <v>0.5</v>
      </c>
      <c r="BO64">
        <v>0.05</v>
      </c>
      <c r="BP64">
        <v>1</v>
      </c>
      <c r="BQ64">
        <v>0</v>
      </c>
      <c r="BR64">
        <v>0</v>
      </c>
      <c r="BS64">
        <v>0.35</v>
      </c>
      <c r="BT64">
        <v>0.25</v>
      </c>
      <c r="BU64">
        <v>0.35</v>
      </c>
      <c r="BV64">
        <v>0.05</v>
      </c>
      <c r="BW64">
        <v>0</v>
      </c>
      <c r="BX64">
        <v>1</v>
      </c>
      <c r="BY64">
        <v>0</v>
      </c>
      <c r="BZ64">
        <v>0</v>
      </c>
      <c r="CA64">
        <v>0</v>
      </c>
      <c r="CB64">
        <v>0</v>
      </c>
      <c r="CC64">
        <v>1</v>
      </c>
      <c r="CD64">
        <v>0</v>
      </c>
      <c r="CE64">
        <v>0</v>
      </c>
      <c r="CF64">
        <v>0</v>
      </c>
      <c r="CG64">
        <v>0</v>
      </c>
      <c r="CH64">
        <v>0.1</v>
      </c>
      <c r="CI64">
        <v>0.9</v>
      </c>
      <c r="CJ64">
        <v>1</v>
      </c>
      <c r="CK64">
        <v>0</v>
      </c>
      <c r="CL64">
        <v>0</v>
      </c>
      <c r="CM64">
        <v>0</v>
      </c>
      <c r="CN64">
        <v>0</v>
      </c>
      <c r="CO64">
        <v>0</v>
      </c>
      <c r="CP64">
        <v>0.6</v>
      </c>
      <c r="CQ64">
        <v>0.4</v>
      </c>
      <c r="CR64">
        <v>0</v>
      </c>
      <c r="CS64">
        <v>0</v>
      </c>
      <c r="CT64">
        <v>0</v>
      </c>
      <c r="CU64">
        <v>0</v>
      </c>
      <c r="CV64">
        <v>0</v>
      </c>
      <c r="CW64">
        <v>1</v>
      </c>
      <c r="CX64">
        <v>0.9</v>
      </c>
      <c r="CY64">
        <v>0.1</v>
      </c>
      <c r="CZ64">
        <v>0</v>
      </c>
      <c r="DA64">
        <v>0</v>
      </c>
      <c r="DB64">
        <v>0</v>
      </c>
      <c r="DC64">
        <v>0.75</v>
      </c>
      <c r="DD64">
        <v>0.25</v>
      </c>
      <c r="DE64">
        <v>0.16670000000000001</v>
      </c>
      <c r="DF64">
        <v>0.33329999999999999</v>
      </c>
      <c r="DG64">
        <v>0.5</v>
      </c>
      <c r="DH64">
        <v>0</v>
      </c>
      <c r="DI64">
        <v>0</v>
      </c>
      <c r="DJ64">
        <v>0</v>
      </c>
      <c r="DK64">
        <v>0.8</v>
      </c>
      <c r="DL64">
        <v>0.2</v>
      </c>
    </row>
    <row r="65" spans="1:116" x14ac:dyDescent="0.25">
      <c r="A65" t="s">
        <v>270</v>
      </c>
      <c r="B65">
        <v>0</v>
      </c>
      <c r="C65">
        <v>0.1429</v>
      </c>
      <c r="D65">
        <v>0.85709999999999997</v>
      </c>
      <c r="E65">
        <v>0</v>
      </c>
      <c r="F65">
        <v>0</v>
      </c>
      <c r="G65">
        <v>1</v>
      </c>
      <c r="H65">
        <v>0</v>
      </c>
      <c r="I65">
        <v>0</v>
      </c>
      <c r="J65">
        <v>0</v>
      </c>
      <c r="K65">
        <v>0.46429999999999999</v>
      </c>
      <c r="L65">
        <v>0.53569999999999995</v>
      </c>
      <c r="M65">
        <v>0</v>
      </c>
      <c r="N65">
        <v>0</v>
      </c>
      <c r="O65">
        <v>0</v>
      </c>
      <c r="P65">
        <v>0.10710000000000001</v>
      </c>
      <c r="Q65">
        <v>0.60709999999999997</v>
      </c>
      <c r="R65">
        <v>0.28570000000000001</v>
      </c>
      <c r="S65">
        <v>0</v>
      </c>
      <c r="T65">
        <v>3.5699999999999996E-2</v>
      </c>
      <c r="U65">
        <v>0.42859999999999998</v>
      </c>
      <c r="V65">
        <v>0.53569999999999995</v>
      </c>
      <c r="W65">
        <v>1</v>
      </c>
      <c r="X65">
        <v>0</v>
      </c>
      <c r="Y65">
        <v>0</v>
      </c>
      <c r="Z65">
        <v>0</v>
      </c>
      <c r="AA65">
        <v>0.92859999999999998</v>
      </c>
      <c r="AB65">
        <v>7.1399999999999991E-2</v>
      </c>
      <c r="AC65">
        <v>0</v>
      </c>
      <c r="AD65">
        <v>0.60709999999999997</v>
      </c>
      <c r="AE65">
        <v>0.39289999999999997</v>
      </c>
      <c r="AF65">
        <v>0</v>
      </c>
      <c r="AG65">
        <v>0</v>
      </c>
      <c r="AH65">
        <v>0</v>
      </c>
      <c r="AI65">
        <v>0</v>
      </c>
      <c r="AJ65">
        <v>0</v>
      </c>
      <c r="AK65">
        <v>0</v>
      </c>
      <c r="AL65">
        <v>0</v>
      </c>
      <c r="AM65">
        <v>0.1429</v>
      </c>
      <c r="AN65">
        <v>0.39289999999999997</v>
      </c>
      <c r="AO65">
        <v>0.35710000000000003</v>
      </c>
      <c r="AP65">
        <v>0.10710000000000001</v>
      </c>
      <c r="AQ65">
        <v>0.35710000000000003</v>
      </c>
      <c r="AR65">
        <v>0.42859999999999998</v>
      </c>
      <c r="AS65">
        <v>0.21429999999999999</v>
      </c>
      <c r="AT65">
        <v>1</v>
      </c>
      <c r="AU65">
        <v>0</v>
      </c>
      <c r="AV65">
        <v>0</v>
      </c>
      <c r="AW65">
        <v>0</v>
      </c>
      <c r="AX65">
        <v>0</v>
      </c>
      <c r="AY65">
        <v>0.21429999999999999</v>
      </c>
      <c r="AZ65">
        <v>0.75</v>
      </c>
      <c r="BA65">
        <v>3.5699999999999996E-2</v>
      </c>
      <c r="BB65">
        <v>0</v>
      </c>
      <c r="BC65">
        <v>0.25</v>
      </c>
      <c r="BD65">
        <v>0.57140000000000002</v>
      </c>
      <c r="BE65">
        <v>0.10710000000000001</v>
      </c>
      <c r="BF65">
        <v>7.1399999999999991E-2</v>
      </c>
      <c r="BG65">
        <v>0</v>
      </c>
      <c r="BH65">
        <v>0.28570000000000001</v>
      </c>
      <c r="BI65">
        <v>0.57140000000000002</v>
      </c>
      <c r="BJ65">
        <v>0.1429</v>
      </c>
      <c r="BK65">
        <v>0</v>
      </c>
      <c r="BL65">
        <v>0</v>
      </c>
      <c r="BM65">
        <v>0.53569999999999995</v>
      </c>
      <c r="BN65">
        <v>0</v>
      </c>
      <c r="BO65">
        <v>0.46429999999999999</v>
      </c>
      <c r="BP65">
        <v>0.82140000000000002</v>
      </c>
      <c r="BQ65">
        <v>0.17859999999999998</v>
      </c>
      <c r="BR65">
        <v>0</v>
      </c>
      <c r="BS65">
        <v>0.1429</v>
      </c>
      <c r="BT65">
        <v>0.32140000000000002</v>
      </c>
      <c r="BU65">
        <v>0.21429999999999999</v>
      </c>
      <c r="BV65">
        <v>0.32140000000000002</v>
      </c>
      <c r="BW65">
        <v>0</v>
      </c>
      <c r="BX65">
        <v>1</v>
      </c>
      <c r="BY65">
        <v>0</v>
      </c>
      <c r="BZ65">
        <v>0</v>
      </c>
      <c r="CA65">
        <v>0</v>
      </c>
      <c r="CB65">
        <v>0</v>
      </c>
      <c r="CC65">
        <v>1</v>
      </c>
      <c r="CD65">
        <v>0</v>
      </c>
      <c r="CE65">
        <v>0</v>
      </c>
      <c r="CF65">
        <v>0</v>
      </c>
      <c r="CG65">
        <v>0</v>
      </c>
      <c r="CH65">
        <v>0.28570000000000001</v>
      </c>
      <c r="CI65">
        <v>0.71430000000000005</v>
      </c>
      <c r="CJ65">
        <v>0</v>
      </c>
      <c r="CK65">
        <v>1</v>
      </c>
      <c r="CL65">
        <v>0</v>
      </c>
      <c r="CM65">
        <v>0</v>
      </c>
      <c r="CN65">
        <v>0</v>
      </c>
      <c r="CO65">
        <v>0</v>
      </c>
      <c r="CP65">
        <v>0.57140000000000002</v>
      </c>
      <c r="CQ65">
        <v>0.42859999999999998</v>
      </c>
      <c r="CR65">
        <v>0</v>
      </c>
      <c r="CS65">
        <v>0</v>
      </c>
      <c r="CT65">
        <v>0</v>
      </c>
      <c r="CU65">
        <v>1</v>
      </c>
      <c r="CV65">
        <v>0</v>
      </c>
      <c r="CW65">
        <v>0</v>
      </c>
      <c r="CX65">
        <v>0.67859999999999998</v>
      </c>
      <c r="CY65">
        <v>0.32140000000000002</v>
      </c>
      <c r="CZ65">
        <v>0</v>
      </c>
      <c r="DA65">
        <v>0</v>
      </c>
      <c r="DB65">
        <v>0.32140000000000002</v>
      </c>
      <c r="DC65">
        <v>0.42859999999999998</v>
      </c>
      <c r="DD65">
        <v>0.25</v>
      </c>
      <c r="DE65">
        <v>3.85E-2</v>
      </c>
      <c r="DF65">
        <v>0.5</v>
      </c>
      <c r="DG65">
        <v>0.42310000000000003</v>
      </c>
      <c r="DH65">
        <v>3.85E-2</v>
      </c>
      <c r="DI65">
        <v>0</v>
      </c>
      <c r="DJ65">
        <v>0</v>
      </c>
      <c r="DK65">
        <v>0.71430000000000005</v>
      </c>
      <c r="DL65">
        <v>0.28570000000000001</v>
      </c>
    </row>
    <row r="66" spans="1:116" x14ac:dyDescent="0.25">
      <c r="A66" t="s">
        <v>272</v>
      </c>
      <c r="B66">
        <v>0.11109999999999999</v>
      </c>
      <c r="C66">
        <v>0.25929999999999997</v>
      </c>
      <c r="D66">
        <v>0.62960000000000005</v>
      </c>
      <c r="E66">
        <v>0</v>
      </c>
      <c r="F66">
        <v>0</v>
      </c>
      <c r="G66">
        <v>1</v>
      </c>
      <c r="H66">
        <v>0</v>
      </c>
      <c r="I66">
        <v>0</v>
      </c>
      <c r="J66">
        <v>0</v>
      </c>
      <c r="K66">
        <v>0.66670000000000007</v>
      </c>
      <c r="L66">
        <v>0.33329999999999999</v>
      </c>
      <c r="M66">
        <v>0</v>
      </c>
      <c r="N66">
        <v>0</v>
      </c>
      <c r="O66">
        <v>0</v>
      </c>
      <c r="P66">
        <v>0.59260000000000002</v>
      </c>
      <c r="Q66">
        <v>0.40740000000000004</v>
      </c>
      <c r="R66">
        <v>0</v>
      </c>
      <c r="S66">
        <v>0</v>
      </c>
      <c r="T66">
        <v>0</v>
      </c>
      <c r="U66">
        <v>0.6</v>
      </c>
      <c r="V66">
        <v>0.4</v>
      </c>
      <c r="W66">
        <v>1</v>
      </c>
      <c r="X66">
        <v>0</v>
      </c>
      <c r="Y66">
        <v>0</v>
      </c>
      <c r="Z66">
        <v>0</v>
      </c>
      <c r="AA66">
        <v>1</v>
      </c>
      <c r="AB66">
        <v>0</v>
      </c>
      <c r="AC66">
        <v>0</v>
      </c>
      <c r="AD66">
        <v>0.59260000000000002</v>
      </c>
      <c r="AE66">
        <v>0.37040000000000001</v>
      </c>
      <c r="AF66">
        <v>3.7000000000000005E-2</v>
      </c>
      <c r="AG66">
        <v>0</v>
      </c>
      <c r="AH66">
        <v>0</v>
      </c>
      <c r="AI66">
        <v>0</v>
      </c>
      <c r="AJ66">
        <v>0</v>
      </c>
      <c r="AK66">
        <v>0</v>
      </c>
      <c r="AL66">
        <v>0</v>
      </c>
      <c r="AM66">
        <v>0.22219999999999998</v>
      </c>
      <c r="AN66">
        <v>0.74069999999999991</v>
      </c>
      <c r="AO66">
        <v>3.7000000000000005E-2</v>
      </c>
      <c r="AP66">
        <v>0</v>
      </c>
      <c r="AQ66">
        <v>0.44439999999999996</v>
      </c>
      <c r="AR66">
        <v>0.11109999999999999</v>
      </c>
      <c r="AS66">
        <v>0.44439999999999996</v>
      </c>
      <c r="AT66">
        <v>1</v>
      </c>
      <c r="AU66">
        <v>0</v>
      </c>
      <c r="AV66">
        <v>0</v>
      </c>
      <c r="AW66">
        <v>0</v>
      </c>
      <c r="AX66">
        <v>0</v>
      </c>
      <c r="AY66">
        <v>0.1852</v>
      </c>
      <c r="AZ66">
        <v>0.77780000000000005</v>
      </c>
      <c r="BA66">
        <v>3.7000000000000005E-2</v>
      </c>
      <c r="BB66">
        <v>0</v>
      </c>
      <c r="BC66">
        <v>7.4099999999999999E-2</v>
      </c>
      <c r="BD66">
        <v>0.48149999999999998</v>
      </c>
      <c r="BE66">
        <v>0.33329999999999999</v>
      </c>
      <c r="BF66">
        <v>3.7000000000000005E-2</v>
      </c>
      <c r="BG66">
        <v>7.4099999999999999E-2</v>
      </c>
      <c r="BH66">
        <v>0.33329999999999999</v>
      </c>
      <c r="BI66">
        <v>0.59260000000000002</v>
      </c>
      <c r="BJ66">
        <v>7.4099999999999999E-2</v>
      </c>
      <c r="BK66">
        <v>0</v>
      </c>
      <c r="BL66">
        <v>0</v>
      </c>
      <c r="BM66">
        <v>1</v>
      </c>
      <c r="BN66">
        <v>0</v>
      </c>
      <c r="BO66">
        <v>0</v>
      </c>
      <c r="BP66">
        <v>1</v>
      </c>
      <c r="BQ66">
        <v>0</v>
      </c>
      <c r="BR66">
        <v>0</v>
      </c>
      <c r="BS66">
        <v>0.11109999999999999</v>
      </c>
      <c r="BT66">
        <v>0.48149999999999998</v>
      </c>
      <c r="BU66">
        <v>0.1852</v>
      </c>
      <c r="BV66">
        <v>0.1852</v>
      </c>
      <c r="BW66">
        <v>3.7000000000000005E-2</v>
      </c>
      <c r="BX66">
        <v>1</v>
      </c>
      <c r="BY66">
        <v>0</v>
      </c>
      <c r="BZ66">
        <v>0</v>
      </c>
      <c r="CA66">
        <v>0</v>
      </c>
      <c r="CB66">
        <v>0</v>
      </c>
      <c r="CC66">
        <v>1</v>
      </c>
      <c r="CD66">
        <v>0</v>
      </c>
      <c r="CE66">
        <v>0</v>
      </c>
      <c r="CF66">
        <v>0</v>
      </c>
      <c r="CG66">
        <v>0</v>
      </c>
      <c r="CH66">
        <v>0.11109999999999999</v>
      </c>
      <c r="CI66">
        <v>0.88890000000000002</v>
      </c>
      <c r="CJ66">
        <v>1</v>
      </c>
      <c r="CK66">
        <v>0</v>
      </c>
      <c r="CL66">
        <v>0</v>
      </c>
      <c r="CM66">
        <v>0</v>
      </c>
      <c r="CN66">
        <v>0</v>
      </c>
      <c r="CO66">
        <v>0</v>
      </c>
      <c r="CP66">
        <v>0.62960000000000005</v>
      </c>
      <c r="CQ66">
        <v>0.37040000000000001</v>
      </c>
      <c r="CR66">
        <v>0</v>
      </c>
      <c r="CS66">
        <v>0</v>
      </c>
      <c r="CT66">
        <v>0</v>
      </c>
      <c r="CU66">
        <v>1</v>
      </c>
      <c r="CV66">
        <v>0</v>
      </c>
      <c r="CW66">
        <v>0</v>
      </c>
      <c r="CX66">
        <v>0.59260000000000002</v>
      </c>
      <c r="CY66">
        <v>0.40740000000000004</v>
      </c>
      <c r="CZ66">
        <v>0</v>
      </c>
      <c r="DA66">
        <v>0</v>
      </c>
      <c r="DB66">
        <v>0.44439999999999996</v>
      </c>
      <c r="DC66">
        <v>0.33329999999999999</v>
      </c>
      <c r="DD66">
        <v>0.22219999999999998</v>
      </c>
      <c r="DE66">
        <v>0</v>
      </c>
      <c r="DF66">
        <v>0.44439999999999996</v>
      </c>
      <c r="DG66">
        <v>0.55559999999999998</v>
      </c>
      <c r="DH66">
        <v>0</v>
      </c>
      <c r="DI66">
        <v>0</v>
      </c>
      <c r="DJ66">
        <v>0.11109999999999999</v>
      </c>
      <c r="DK66">
        <v>0.51849999999999996</v>
      </c>
      <c r="DL66">
        <v>0.37040000000000001</v>
      </c>
    </row>
    <row r="67" spans="1:116" x14ac:dyDescent="0.25">
      <c r="A67" t="s">
        <v>274</v>
      </c>
      <c r="B67">
        <v>0.26669999999999999</v>
      </c>
      <c r="C67">
        <v>0.33329999999999999</v>
      </c>
      <c r="D67">
        <v>0.4</v>
      </c>
      <c r="E67">
        <v>0</v>
      </c>
      <c r="F67">
        <v>0</v>
      </c>
      <c r="G67">
        <v>1</v>
      </c>
      <c r="H67">
        <v>0</v>
      </c>
      <c r="I67">
        <v>0</v>
      </c>
      <c r="J67">
        <v>0</v>
      </c>
      <c r="K67">
        <v>0.26669999999999999</v>
      </c>
      <c r="L67">
        <v>0.66670000000000007</v>
      </c>
      <c r="M67">
        <v>6.6699999999999995E-2</v>
      </c>
      <c r="N67">
        <v>0</v>
      </c>
      <c r="O67">
        <v>0</v>
      </c>
      <c r="P67">
        <v>0.33329999999999999</v>
      </c>
      <c r="Q67">
        <v>0.33329999999999999</v>
      </c>
      <c r="R67">
        <v>0.33329999999999999</v>
      </c>
      <c r="S67">
        <v>0</v>
      </c>
      <c r="T67">
        <v>0.18179999999999999</v>
      </c>
      <c r="U67">
        <v>0.72730000000000006</v>
      </c>
      <c r="V67">
        <v>9.0899999999999995E-2</v>
      </c>
      <c r="W67">
        <v>1</v>
      </c>
      <c r="X67">
        <v>0</v>
      </c>
      <c r="Y67">
        <v>0</v>
      </c>
      <c r="Z67">
        <v>0</v>
      </c>
      <c r="AA67">
        <v>1</v>
      </c>
      <c r="AB67">
        <v>0</v>
      </c>
      <c r="AC67">
        <v>0</v>
      </c>
      <c r="AD67">
        <v>0.33329999999999999</v>
      </c>
      <c r="AE67">
        <v>0.6</v>
      </c>
      <c r="AF67">
        <v>6.6699999999999995E-2</v>
      </c>
      <c r="AG67">
        <v>0</v>
      </c>
      <c r="AH67">
        <v>0</v>
      </c>
      <c r="AI67">
        <v>0</v>
      </c>
      <c r="AJ67">
        <v>0</v>
      </c>
      <c r="AK67">
        <v>0</v>
      </c>
      <c r="AL67">
        <v>0</v>
      </c>
      <c r="AM67">
        <v>0.1333</v>
      </c>
      <c r="AN67">
        <v>0.4</v>
      </c>
      <c r="AO67">
        <v>0.4</v>
      </c>
      <c r="AP67">
        <v>6.6699999999999995E-2</v>
      </c>
      <c r="AQ67">
        <v>0.93330000000000002</v>
      </c>
      <c r="AR67">
        <v>6.6699999999999995E-2</v>
      </c>
      <c r="AS67">
        <v>0</v>
      </c>
      <c r="AT67">
        <v>0.93330000000000002</v>
      </c>
      <c r="AU67">
        <v>0</v>
      </c>
      <c r="AV67">
        <v>6.6699999999999995E-2</v>
      </c>
      <c r="AW67">
        <v>0</v>
      </c>
      <c r="AX67">
        <v>0</v>
      </c>
      <c r="AY67">
        <v>0.1333</v>
      </c>
      <c r="AZ67">
        <v>0.86670000000000003</v>
      </c>
      <c r="BA67">
        <v>0</v>
      </c>
      <c r="BB67">
        <v>0</v>
      </c>
      <c r="BC67">
        <v>0</v>
      </c>
      <c r="BD67">
        <v>0.33329999999999999</v>
      </c>
      <c r="BE67">
        <v>0.33329999999999999</v>
      </c>
      <c r="BF67">
        <v>0.26669999999999999</v>
      </c>
      <c r="BG67">
        <v>6.6699999999999995E-2</v>
      </c>
      <c r="BH67">
        <v>0.4667</v>
      </c>
      <c r="BI67">
        <v>0.26669999999999999</v>
      </c>
      <c r="BJ67">
        <v>0.26669999999999999</v>
      </c>
      <c r="BK67">
        <v>0</v>
      </c>
      <c r="BL67">
        <v>0</v>
      </c>
      <c r="BM67">
        <v>0.93330000000000002</v>
      </c>
      <c r="BN67">
        <v>6.6699999999999995E-2</v>
      </c>
      <c r="BO67">
        <v>0</v>
      </c>
      <c r="BP67">
        <v>1</v>
      </c>
      <c r="BQ67">
        <v>0</v>
      </c>
      <c r="BR67">
        <v>0</v>
      </c>
      <c r="BS67">
        <v>6.6699999999999995E-2</v>
      </c>
      <c r="BT67">
        <v>0.4667</v>
      </c>
      <c r="BU67">
        <v>0.4</v>
      </c>
      <c r="BV67">
        <v>6.6699999999999995E-2</v>
      </c>
      <c r="BW67">
        <v>0</v>
      </c>
      <c r="BX67">
        <v>1</v>
      </c>
      <c r="BY67">
        <v>0</v>
      </c>
      <c r="BZ67">
        <v>0</v>
      </c>
      <c r="CA67">
        <v>0</v>
      </c>
      <c r="CB67">
        <v>0</v>
      </c>
      <c r="CC67">
        <v>1</v>
      </c>
      <c r="CD67">
        <v>0</v>
      </c>
      <c r="CE67">
        <v>0</v>
      </c>
      <c r="CF67">
        <v>0</v>
      </c>
      <c r="CG67">
        <v>0</v>
      </c>
      <c r="CH67">
        <v>0.1333</v>
      </c>
      <c r="CI67">
        <v>0.86670000000000003</v>
      </c>
      <c r="CJ67">
        <v>0</v>
      </c>
      <c r="CK67">
        <v>0</v>
      </c>
      <c r="CL67">
        <v>1</v>
      </c>
      <c r="CM67">
        <v>0</v>
      </c>
      <c r="CN67">
        <v>0</v>
      </c>
      <c r="CO67">
        <v>0</v>
      </c>
      <c r="CP67">
        <v>0.6</v>
      </c>
      <c r="CQ67">
        <v>0.4</v>
      </c>
      <c r="CR67">
        <v>0</v>
      </c>
      <c r="CS67">
        <v>0</v>
      </c>
      <c r="CT67">
        <v>0</v>
      </c>
      <c r="CU67">
        <v>0</v>
      </c>
      <c r="CV67">
        <v>1</v>
      </c>
      <c r="CW67">
        <v>0</v>
      </c>
      <c r="CX67">
        <v>0.8</v>
      </c>
      <c r="CY67">
        <v>0.2</v>
      </c>
      <c r="CZ67">
        <v>0</v>
      </c>
      <c r="DA67">
        <v>0</v>
      </c>
      <c r="DB67">
        <v>0.78569999999999995</v>
      </c>
      <c r="DC67">
        <v>0.21429999999999999</v>
      </c>
      <c r="DD67">
        <v>0</v>
      </c>
      <c r="DE67">
        <v>0.41670000000000001</v>
      </c>
      <c r="DF67">
        <v>0.5</v>
      </c>
      <c r="DG67">
        <v>8.3299999999999999E-2</v>
      </c>
      <c r="DH67">
        <v>0</v>
      </c>
      <c r="DI67">
        <v>0</v>
      </c>
      <c r="DJ67">
        <v>0</v>
      </c>
      <c r="DK67">
        <v>0.86670000000000003</v>
      </c>
      <c r="DL67">
        <v>0.1333</v>
      </c>
    </row>
    <row r="68" spans="1:116" x14ac:dyDescent="0.25">
      <c r="A68" t="s">
        <v>276</v>
      </c>
      <c r="B68">
        <v>0.10529999999999999</v>
      </c>
      <c r="C68">
        <v>0.21050000000000002</v>
      </c>
      <c r="D68">
        <v>0.26319999999999999</v>
      </c>
      <c r="E68">
        <v>0.42109999999999997</v>
      </c>
      <c r="F68">
        <v>0</v>
      </c>
      <c r="G68">
        <v>1</v>
      </c>
      <c r="H68">
        <v>0</v>
      </c>
      <c r="I68">
        <v>0</v>
      </c>
      <c r="J68">
        <v>0</v>
      </c>
      <c r="K68">
        <v>0.57889999999999997</v>
      </c>
      <c r="L68">
        <v>0.42109999999999997</v>
      </c>
      <c r="M68">
        <v>0</v>
      </c>
      <c r="N68">
        <v>0</v>
      </c>
      <c r="O68">
        <v>0</v>
      </c>
      <c r="P68">
        <v>0.15789999999999998</v>
      </c>
      <c r="Q68">
        <v>0.31579999999999997</v>
      </c>
      <c r="R68">
        <v>0.52629999999999999</v>
      </c>
      <c r="S68">
        <v>0</v>
      </c>
      <c r="T68">
        <v>0.52939999999999998</v>
      </c>
      <c r="U68">
        <v>0.4118</v>
      </c>
      <c r="V68">
        <v>5.8799999999999998E-2</v>
      </c>
      <c r="W68">
        <v>1</v>
      </c>
      <c r="X68">
        <v>0</v>
      </c>
      <c r="Y68">
        <v>0</v>
      </c>
      <c r="Z68">
        <v>0</v>
      </c>
      <c r="AA68">
        <v>1</v>
      </c>
      <c r="AB68">
        <v>0</v>
      </c>
      <c r="AC68">
        <v>0</v>
      </c>
      <c r="AD68">
        <v>0.47369999999999995</v>
      </c>
      <c r="AE68">
        <v>0.15789999999999998</v>
      </c>
      <c r="AF68">
        <v>0.36840000000000006</v>
      </c>
      <c r="AG68">
        <v>0</v>
      </c>
      <c r="AH68">
        <v>0</v>
      </c>
      <c r="AI68">
        <v>0</v>
      </c>
      <c r="AJ68">
        <v>0</v>
      </c>
      <c r="AK68">
        <v>0</v>
      </c>
      <c r="AL68">
        <v>0</v>
      </c>
      <c r="AM68">
        <v>0.10529999999999999</v>
      </c>
      <c r="AN68">
        <v>0.36840000000000006</v>
      </c>
      <c r="AO68">
        <v>0.52629999999999999</v>
      </c>
      <c r="AP68">
        <v>0</v>
      </c>
      <c r="AQ68">
        <v>1</v>
      </c>
      <c r="AR68">
        <v>0</v>
      </c>
      <c r="AS68">
        <v>0</v>
      </c>
      <c r="AT68">
        <v>0.94739999999999991</v>
      </c>
      <c r="AU68">
        <v>0</v>
      </c>
      <c r="AV68">
        <v>5.2600000000000001E-2</v>
      </c>
      <c r="AW68">
        <v>0</v>
      </c>
      <c r="AX68">
        <v>0</v>
      </c>
      <c r="AY68">
        <v>0.47369999999999995</v>
      </c>
      <c r="AZ68">
        <v>0.52629999999999999</v>
      </c>
      <c r="BA68">
        <v>0</v>
      </c>
      <c r="BB68">
        <v>0</v>
      </c>
      <c r="BC68">
        <v>5.2600000000000001E-2</v>
      </c>
      <c r="BD68">
        <v>0.84209999999999996</v>
      </c>
      <c r="BE68">
        <v>5.2600000000000001E-2</v>
      </c>
      <c r="BF68">
        <v>5.2600000000000001E-2</v>
      </c>
      <c r="BG68">
        <v>0</v>
      </c>
      <c r="BH68">
        <v>0.36840000000000006</v>
      </c>
      <c r="BI68">
        <v>0.36840000000000006</v>
      </c>
      <c r="BJ68">
        <v>0.26319999999999999</v>
      </c>
      <c r="BK68">
        <v>0</v>
      </c>
      <c r="BL68">
        <v>0</v>
      </c>
      <c r="BM68">
        <v>0.63159999999999994</v>
      </c>
      <c r="BN68">
        <v>0.36840000000000006</v>
      </c>
      <c r="BO68">
        <v>0</v>
      </c>
      <c r="BP68">
        <v>0.78949999999999998</v>
      </c>
      <c r="BQ68">
        <v>0.21050000000000002</v>
      </c>
      <c r="BR68">
        <v>0</v>
      </c>
      <c r="BS68">
        <v>0.10529999999999999</v>
      </c>
      <c r="BT68">
        <v>0.47369999999999995</v>
      </c>
      <c r="BU68">
        <v>0.31579999999999997</v>
      </c>
      <c r="BV68">
        <v>0.10529999999999999</v>
      </c>
      <c r="BW68">
        <v>0</v>
      </c>
      <c r="BX68">
        <v>1</v>
      </c>
      <c r="BY68">
        <v>0</v>
      </c>
      <c r="BZ68">
        <v>0</v>
      </c>
      <c r="CA68">
        <v>0</v>
      </c>
      <c r="CB68">
        <v>0</v>
      </c>
      <c r="CC68">
        <v>1</v>
      </c>
      <c r="CD68">
        <v>0</v>
      </c>
      <c r="CE68">
        <v>0</v>
      </c>
      <c r="CF68">
        <v>0</v>
      </c>
      <c r="CG68">
        <v>0</v>
      </c>
      <c r="CH68">
        <v>0.11109999999999999</v>
      </c>
      <c r="CI68">
        <v>0.88890000000000002</v>
      </c>
      <c r="CJ68">
        <v>0</v>
      </c>
      <c r="CK68">
        <v>1</v>
      </c>
      <c r="CL68">
        <v>0</v>
      </c>
      <c r="CM68">
        <v>0</v>
      </c>
      <c r="CN68">
        <v>0</v>
      </c>
      <c r="CO68">
        <v>0</v>
      </c>
      <c r="CP68">
        <v>0.73680000000000012</v>
      </c>
      <c r="CQ68">
        <v>0.26319999999999999</v>
      </c>
      <c r="CR68">
        <v>0</v>
      </c>
      <c r="CS68">
        <v>0</v>
      </c>
      <c r="CT68">
        <v>0</v>
      </c>
      <c r="CU68">
        <v>0</v>
      </c>
      <c r="CV68">
        <v>1</v>
      </c>
      <c r="CW68">
        <v>0</v>
      </c>
      <c r="CX68">
        <v>0.94739999999999991</v>
      </c>
      <c r="CY68">
        <v>5.2600000000000001E-2</v>
      </c>
      <c r="CZ68">
        <v>0</v>
      </c>
      <c r="DA68">
        <v>0</v>
      </c>
      <c r="DB68">
        <v>0.52939999999999998</v>
      </c>
      <c r="DC68">
        <v>0.4118</v>
      </c>
      <c r="DD68">
        <v>5.8799999999999998E-2</v>
      </c>
      <c r="DE68">
        <v>0.36359999999999998</v>
      </c>
      <c r="DF68">
        <v>0.36359999999999998</v>
      </c>
      <c r="DG68">
        <v>9.0899999999999995E-2</v>
      </c>
      <c r="DH68">
        <v>0.18179999999999999</v>
      </c>
      <c r="DI68">
        <v>0</v>
      </c>
      <c r="DJ68">
        <v>0</v>
      </c>
      <c r="DK68">
        <v>0.57889999999999997</v>
      </c>
      <c r="DL68">
        <v>0.42109999999999997</v>
      </c>
    </row>
    <row r="69" spans="1:116" x14ac:dyDescent="0.25">
      <c r="A69" t="s">
        <v>278</v>
      </c>
      <c r="B69">
        <v>0</v>
      </c>
      <c r="C69">
        <v>5.8799999999999998E-2</v>
      </c>
      <c r="D69">
        <v>0.94120000000000004</v>
      </c>
      <c r="E69">
        <v>0</v>
      </c>
      <c r="F69">
        <v>0</v>
      </c>
      <c r="G69">
        <v>1</v>
      </c>
      <c r="H69">
        <v>0</v>
      </c>
      <c r="I69">
        <v>0</v>
      </c>
      <c r="J69">
        <v>0</v>
      </c>
      <c r="K69">
        <v>0.94120000000000004</v>
      </c>
      <c r="L69">
        <v>5.8799999999999998E-2</v>
      </c>
      <c r="M69">
        <v>0</v>
      </c>
      <c r="N69">
        <v>0</v>
      </c>
      <c r="O69">
        <v>0</v>
      </c>
      <c r="P69">
        <v>0.97060000000000002</v>
      </c>
      <c r="Q69">
        <v>2.9399999999999999E-2</v>
      </c>
      <c r="R69">
        <v>0</v>
      </c>
      <c r="S69">
        <v>0</v>
      </c>
      <c r="T69">
        <v>8.8200000000000001E-2</v>
      </c>
      <c r="U69">
        <v>0.38240000000000002</v>
      </c>
      <c r="V69">
        <v>0.52939999999999998</v>
      </c>
      <c r="W69">
        <v>1</v>
      </c>
      <c r="X69">
        <v>0</v>
      </c>
      <c r="Y69">
        <v>0</v>
      </c>
      <c r="Z69">
        <v>0</v>
      </c>
      <c r="AA69">
        <v>1</v>
      </c>
      <c r="AB69">
        <v>0</v>
      </c>
      <c r="AC69">
        <v>0</v>
      </c>
      <c r="AD69">
        <v>0.5</v>
      </c>
      <c r="AE69">
        <v>0.47060000000000002</v>
      </c>
      <c r="AF69">
        <v>2.9399999999999999E-2</v>
      </c>
      <c r="AG69">
        <v>0</v>
      </c>
      <c r="AH69">
        <v>0</v>
      </c>
      <c r="AI69">
        <v>0</v>
      </c>
      <c r="AJ69">
        <v>0</v>
      </c>
      <c r="AK69">
        <v>0</v>
      </c>
      <c r="AL69">
        <v>0</v>
      </c>
      <c r="AM69">
        <v>0.26469999999999999</v>
      </c>
      <c r="AN69">
        <v>0.6765000000000001</v>
      </c>
      <c r="AO69">
        <v>0</v>
      </c>
      <c r="AP69">
        <v>5.8799999999999998E-2</v>
      </c>
      <c r="AQ69">
        <v>0.91180000000000005</v>
      </c>
      <c r="AR69">
        <v>8.8200000000000001E-2</v>
      </c>
      <c r="AS69">
        <v>0</v>
      </c>
      <c r="AT69">
        <v>1</v>
      </c>
      <c r="AU69">
        <v>0</v>
      </c>
      <c r="AV69">
        <v>0</v>
      </c>
      <c r="AW69">
        <v>0</v>
      </c>
      <c r="AX69">
        <v>0</v>
      </c>
      <c r="AY69">
        <v>0.44119999999999998</v>
      </c>
      <c r="AZ69">
        <v>0.55880000000000007</v>
      </c>
      <c r="BA69">
        <v>0</v>
      </c>
      <c r="BB69">
        <v>0</v>
      </c>
      <c r="BC69">
        <v>0</v>
      </c>
      <c r="BD69">
        <v>0.76469999999999994</v>
      </c>
      <c r="BE69">
        <v>0.17649999999999999</v>
      </c>
      <c r="BF69">
        <v>5.8799999999999998E-2</v>
      </c>
      <c r="BG69">
        <v>0</v>
      </c>
      <c r="BH69">
        <v>0.6470999999999999</v>
      </c>
      <c r="BI69">
        <v>0.35289999999999999</v>
      </c>
      <c r="BJ69">
        <v>0</v>
      </c>
      <c r="BK69">
        <v>0</v>
      </c>
      <c r="BL69">
        <v>0</v>
      </c>
      <c r="BM69">
        <v>0.6470999999999999</v>
      </c>
      <c r="BN69">
        <v>0.2059</v>
      </c>
      <c r="BO69">
        <v>0.14710000000000001</v>
      </c>
      <c r="BP69">
        <v>1</v>
      </c>
      <c r="BQ69">
        <v>0</v>
      </c>
      <c r="BR69">
        <v>0</v>
      </c>
      <c r="BS69">
        <v>8.8200000000000001E-2</v>
      </c>
      <c r="BT69">
        <v>0.44119999999999998</v>
      </c>
      <c r="BU69">
        <v>0.47060000000000002</v>
      </c>
      <c r="BV69">
        <v>0</v>
      </c>
      <c r="BW69">
        <v>0</v>
      </c>
      <c r="BX69">
        <v>1</v>
      </c>
      <c r="BY69">
        <v>0</v>
      </c>
      <c r="BZ69">
        <v>0</v>
      </c>
      <c r="CA69">
        <v>0</v>
      </c>
      <c r="CB69">
        <v>0</v>
      </c>
      <c r="CC69">
        <v>1</v>
      </c>
      <c r="CD69">
        <v>0</v>
      </c>
      <c r="CE69">
        <v>0</v>
      </c>
      <c r="CF69">
        <v>0</v>
      </c>
      <c r="CG69">
        <v>0</v>
      </c>
      <c r="CH69">
        <v>0</v>
      </c>
      <c r="CI69">
        <v>1</v>
      </c>
      <c r="CJ69">
        <v>0</v>
      </c>
      <c r="CK69">
        <v>0</v>
      </c>
      <c r="CL69">
        <v>1</v>
      </c>
      <c r="CM69">
        <v>0</v>
      </c>
      <c r="CN69">
        <v>0</v>
      </c>
      <c r="CO69">
        <v>0</v>
      </c>
      <c r="CP69">
        <v>0.4118</v>
      </c>
      <c r="CQ69">
        <v>0.58820000000000006</v>
      </c>
      <c r="CR69">
        <v>0</v>
      </c>
      <c r="CS69">
        <v>0</v>
      </c>
      <c r="CT69">
        <v>0</v>
      </c>
      <c r="CU69">
        <v>0</v>
      </c>
      <c r="CV69">
        <v>0</v>
      </c>
      <c r="CW69">
        <v>1</v>
      </c>
      <c r="CX69">
        <v>0.91180000000000005</v>
      </c>
      <c r="CY69">
        <v>8.8200000000000001E-2</v>
      </c>
      <c r="CZ69">
        <v>0</v>
      </c>
      <c r="DA69">
        <v>0</v>
      </c>
      <c r="DB69">
        <v>0</v>
      </c>
      <c r="DC69">
        <v>1</v>
      </c>
      <c r="DD69">
        <v>0</v>
      </c>
      <c r="DE69">
        <v>0</v>
      </c>
      <c r="DF69">
        <v>0.61759999999999993</v>
      </c>
      <c r="DG69">
        <v>0.38240000000000002</v>
      </c>
      <c r="DH69">
        <v>0</v>
      </c>
      <c r="DI69">
        <v>0</v>
      </c>
      <c r="DJ69">
        <v>0.14710000000000001</v>
      </c>
      <c r="DK69">
        <v>0.32350000000000001</v>
      </c>
      <c r="DL69">
        <v>0.52939999999999998</v>
      </c>
    </row>
    <row r="70" spans="1:116" x14ac:dyDescent="0.25">
      <c r="A70" t="s">
        <v>280</v>
      </c>
      <c r="B70">
        <v>0</v>
      </c>
      <c r="C70">
        <v>9.0899999999999995E-2</v>
      </c>
      <c r="D70">
        <v>0.90910000000000002</v>
      </c>
      <c r="E70">
        <v>0</v>
      </c>
      <c r="F70">
        <v>0</v>
      </c>
      <c r="G70">
        <v>0</v>
      </c>
      <c r="H70">
        <v>1</v>
      </c>
      <c r="I70">
        <v>0</v>
      </c>
      <c r="J70">
        <v>0</v>
      </c>
      <c r="K70">
        <v>0.2273</v>
      </c>
      <c r="L70">
        <v>0.77269999999999994</v>
      </c>
      <c r="M70">
        <v>0</v>
      </c>
      <c r="N70">
        <v>0</v>
      </c>
      <c r="O70">
        <v>0</v>
      </c>
      <c r="P70">
        <v>0.13639999999999999</v>
      </c>
      <c r="Q70">
        <v>0.63639999999999997</v>
      </c>
      <c r="R70">
        <v>0.2273</v>
      </c>
      <c r="S70">
        <v>0</v>
      </c>
      <c r="T70">
        <v>9.0899999999999995E-2</v>
      </c>
      <c r="U70">
        <v>0.31819999999999998</v>
      </c>
      <c r="V70">
        <v>0.59089999999999998</v>
      </c>
      <c r="W70">
        <v>1</v>
      </c>
      <c r="X70">
        <v>0</v>
      </c>
      <c r="Y70">
        <v>0</v>
      </c>
      <c r="Z70">
        <v>0</v>
      </c>
      <c r="AA70">
        <v>0.86360000000000003</v>
      </c>
      <c r="AB70">
        <v>9.0899999999999995E-2</v>
      </c>
      <c r="AC70">
        <v>4.5499999999999999E-2</v>
      </c>
      <c r="AD70">
        <v>0.36359999999999998</v>
      </c>
      <c r="AE70">
        <v>0.63639999999999997</v>
      </c>
      <c r="AF70">
        <v>0</v>
      </c>
      <c r="AG70">
        <v>0</v>
      </c>
      <c r="AH70">
        <v>0</v>
      </c>
      <c r="AI70">
        <v>0</v>
      </c>
      <c r="AJ70">
        <v>0</v>
      </c>
      <c r="AK70">
        <v>0</v>
      </c>
      <c r="AL70">
        <v>0</v>
      </c>
      <c r="AM70">
        <v>0</v>
      </c>
      <c r="AN70">
        <v>0.31819999999999998</v>
      </c>
      <c r="AO70">
        <v>0.63639999999999997</v>
      </c>
      <c r="AP70">
        <v>4.5499999999999999E-2</v>
      </c>
      <c r="AQ70">
        <v>0.18179999999999999</v>
      </c>
      <c r="AR70">
        <v>0.59089999999999998</v>
      </c>
      <c r="AS70">
        <v>0.2273</v>
      </c>
      <c r="AT70">
        <v>0.90910000000000002</v>
      </c>
      <c r="AU70">
        <v>9.0899999999999995E-2</v>
      </c>
      <c r="AV70">
        <v>0</v>
      </c>
      <c r="AW70">
        <v>0</v>
      </c>
      <c r="AX70">
        <v>0</v>
      </c>
      <c r="AY70">
        <v>0.2727</v>
      </c>
      <c r="AZ70">
        <v>0.63639999999999997</v>
      </c>
      <c r="BA70">
        <v>9.0899999999999995E-2</v>
      </c>
      <c r="BB70">
        <v>0</v>
      </c>
      <c r="BC70">
        <v>0.40909999999999996</v>
      </c>
      <c r="BD70">
        <v>0.45450000000000002</v>
      </c>
      <c r="BE70">
        <v>9.0899999999999995E-2</v>
      </c>
      <c r="BF70">
        <v>4.5499999999999999E-2</v>
      </c>
      <c r="BG70">
        <v>0</v>
      </c>
      <c r="BH70">
        <v>0.31819999999999998</v>
      </c>
      <c r="BI70">
        <v>0.54549999999999998</v>
      </c>
      <c r="BJ70">
        <v>0.13639999999999999</v>
      </c>
      <c r="BK70">
        <v>0</v>
      </c>
      <c r="BL70">
        <v>0</v>
      </c>
      <c r="BM70">
        <v>0.40909999999999996</v>
      </c>
      <c r="BN70">
        <v>0.13639999999999999</v>
      </c>
      <c r="BO70">
        <v>0.45450000000000002</v>
      </c>
      <c r="BP70">
        <v>1</v>
      </c>
      <c r="BQ70">
        <v>0</v>
      </c>
      <c r="BR70">
        <v>0</v>
      </c>
      <c r="BS70">
        <v>0</v>
      </c>
      <c r="BT70">
        <v>0.2273</v>
      </c>
      <c r="BU70">
        <v>0.2273</v>
      </c>
      <c r="BV70">
        <v>0.54549999999999998</v>
      </c>
      <c r="BW70">
        <v>0</v>
      </c>
      <c r="BX70">
        <v>1</v>
      </c>
      <c r="BY70">
        <v>0</v>
      </c>
      <c r="BZ70">
        <v>0</v>
      </c>
      <c r="CA70">
        <v>0</v>
      </c>
      <c r="CB70">
        <v>0</v>
      </c>
      <c r="CC70">
        <v>1</v>
      </c>
      <c r="CD70">
        <v>0</v>
      </c>
      <c r="CE70">
        <v>0</v>
      </c>
      <c r="CF70">
        <v>0</v>
      </c>
      <c r="CG70">
        <v>0</v>
      </c>
      <c r="CH70">
        <v>0.18179999999999999</v>
      </c>
      <c r="CI70">
        <v>0.81819999999999993</v>
      </c>
      <c r="CJ70">
        <v>0</v>
      </c>
      <c r="CK70">
        <v>0</v>
      </c>
      <c r="CL70">
        <v>1</v>
      </c>
      <c r="CM70">
        <v>0</v>
      </c>
      <c r="CN70">
        <v>0</v>
      </c>
      <c r="CO70">
        <v>0</v>
      </c>
      <c r="CP70">
        <v>0.45450000000000002</v>
      </c>
      <c r="CQ70">
        <v>0.54549999999999998</v>
      </c>
      <c r="CR70">
        <v>0</v>
      </c>
      <c r="CS70">
        <v>0</v>
      </c>
      <c r="CT70">
        <v>0</v>
      </c>
      <c r="CU70">
        <v>0</v>
      </c>
      <c r="CV70">
        <v>1</v>
      </c>
      <c r="CW70">
        <v>0</v>
      </c>
      <c r="CX70">
        <v>0.40909999999999996</v>
      </c>
      <c r="CY70">
        <v>0.54549999999999998</v>
      </c>
      <c r="CZ70">
        <v>4.5499999999999999E-2</v>
      </c>
      <c r="DA70">
        <v>0</v>
      </c>
      <c r="DB70">
        <v>0.40909999999999996</v>
      </c>
      <c r="DC70">
        <v>0.5</v>
      </c>
      <c r="DD70">
        <v>9.0899999999999995E-2</v>
      </c>
      <c r="DE70">
        <v>0.33329999999999999</v>
      </c>
      <c r="DF70">
        <v>0.28570000000000001</v>
      </c>
      <c r="DG70">
        <v>0.33329999999999999</v>
      </c>
      <c r="DH70">
        <v>4.7599999999999996E-2</v>
      </c>
      <c r="DI70">
        <v>0</v>
      </c>
      <c r="DJ70">
        <v>4.5499999999999999E-2</v>
      </c>
      <c r="DK70">
        <v>0.81819999999999993</v>
      </c>
      <c r="DL70">
        <v>0.13639999999999999</v>
      </c>
    </row>
    <row r="71" spans="1:116" x14ac:dyDescent="0.25">
      <c r="A71" t="s">
        <v>282</v>
      </c>
      <c r="B71">
        <v>0</v>
      </c>
      <c r="C71">
        <v>8.6999999999999994E-2</v>
      </c>
      <c r="D71">
        <v>0.91299999999999992</v>
      </c>
      <c r="E71">
        <v>0</v>
      </c>
      <c r="F71">
        <v>0</v>
      </c>
      <c r="G71">
        <v>1</v>
      </c>
      <c r="H71">
        <v>0</v>
      </c>
      <c r="I71">
        <v>0</v>
      </c>
      <c r="J71">
        <v>0</v>
      </c>
      <c r="K71">
        <v>1</v>
      </c>
      <c r="L71">
        <v>0</v>
      </c>
      <c r="M71">
        <v>0</v>
      </c>
      <c r="N71">
        <v>0</v>
      </c>
      <c r="O71">
        <v>0</v>
      </c>
      <c r="P71">
        <v>1</v>
      </c>
      <c r="Q71">
        <v>0</v>
      </c>
      <c r="R71">
        <v>0</v>
      </c>
      <c r="S71">
        <v>0</v>
      </c>
      <c r="T71">
        <v>0</v>
      </c>
      <c r="U71">
        <v>0.52170000000000005</v>
      </c>
      <c r="V71">
        <v>0.4783</v>
      </c>
      <c r="W71">
        <v>1</v>
      </c>
      <c r="X71">
        <v>0</v>
      </c>
      <c r="Y71">
        <v>0</v>
      </c>
      <c r="Z71">
        <v>0</v>
      </c>
      <c r="AA71">
        <v>0.86959999999999993</v>
      </c>
      <c r="AB71">
        <v>0</v>
      </c>
      <c r="AC71">
        <v>0.13039999999999999</v>
      </c>
      <c r="AD71">
        <v>0.1739</v>
      </c>
      <c r="AE71">
        <v>0.78260000000000007</v>
      </c>
      <c r="AF71">
        <v>4.3499999999999997E-2</v>
      </c>
      <c r="AG71">
        <v>0</v>
      </c>
      <c r="AH71">
        <v>0</v>
      </c>
      <c r="AI71">
        <v>0</v>
      </c>
      <c r="AJ71">
        <v>0</v>
      </c>
      <c r="AK71">
        <v>0</v>
      </c>
      <c r="AL71">
        <v>0</v>
      </c>
      <c r="AM71">
        <v>0.13039999999999999</v>
      </c>
      <c r="AN71">
        <v>0.86959999999999993</v>
      </c>
      <c r="AO71">
        <v>0</v>
      </c>
      <c r="AP71">
        <v>0</v>
      </c>
      <c r="AQ71">
        <v>0.91299999999999992</v>
      </c>
      <c r="AR71">
        <v>8.6999999999999994E-2</v>
      </c>
      <c r="AS71">
        <v>0</v>
      </c>
      <c r="AT71">
        <v>1</v>
      </c>
      <c r="AU71">
        <v>0</v>
      </c>
      <c r="AV71">
        <v>0</v>
      </c>
      <c r="AW71">
        <v>0</v>
      </c>
      <c r="AX71">
        <v>0</v>
      </c>
      <c r="AY71">
        <v>0.43479999999999996</v>
      </c>
      <c r="AZ71">
        <v>0.56520000000000004</v>
      </c>
      <c r="BA71">
        <v>0</v>
      </c>
      <c r="BB71">
        <v>0</v>
      </c>
      <c r="BC71">
        <v>0</v>
      </c>
      <c r="BD71">
        <v>0.82609999999999995</v>
      </c>
      <c r="BE71">
        <v>0.1739</v>
      </c>
      <c r="BF71">
        <v>0</v>
      </c>
      <c r="BG71">
        <v>0</v>
      </c>
      <c r="BH71">
        <v>0.56520000000000004</v>
      </c>
      <c r="BI71">
        <v>0.43479999999999996</v>
      </c>
      <c r="BJ71">
        <v>0</v>
      </c>
      <c r="BK71">
        <v>0</v>
      </c>
      <c r="BL71">
        <v>0</v>
      </c>
      <c r="BM71">
        <v>0.39130000000000004</v>
      </c>
      <c r="BN71">
        <v>0.1739</v>
      </c>
      <c r="BO71">
        <v>0.43479999999999996</v>
      </c>
      <c r="BP71">
        <v>1</v>
      </c>
      <c r="BQ71">
        <v>0</v>
      </c>
      <c r="BR71">
        <v>0</v>
      </c>
      <c r="BS71">
        <v>0</v>
      </c>
      <c r="BT71">
        <v>0.60870000000000002</v>
      </c>
      <c r="BU71">
        <v>0.30430000000000001</v>
      </c>
      <c r="BV71">
        <v>8.6999999999999994E-2</v>
      </c>
      <c r="BW71">
        <v>0</v>
      </c>
      <c r="BX71">
        <v>1</v>
      </c>
      <c r="BY71">
        <v>0</v>
      </c>
      <c r="BZ71">
        <v>0</v>
      </c>
      <c r="CA71">
        <v>0</v>
      </c>
      <c r="CB71">
        <v>0</v>
      </c>
      <c r="CC71">
        <v>1</v>
      </c>
      <c r="CD71">
        <v>0</v>
      </c>
      <c r="CE71">
        <v>0</v>
      </c>
      <c r="CF71">
        <v>0</v>
      </c>
      <c r="CG71">
        <v>0</v>
      </c>
      <c r="CH71">
        <v>0</v>
      </c>
      <c r="CI71">
        <v>1</v>
      </c>
      <c r="CJ71">
        <v>0</v>
      </c>
      <c r="CK71">
        <v>0</v>
      </c>
      <c r="CL71">
        <v>0</v>
      </c>
      <c r="CM71">
        <v>1</v>
      </c>
      <c r="CN71">
        <v>0</v>
      </c>
      <c r="CO71">
        <v>0</v>
      </c>
      <c r="CP71">
        <v>0.3478</v>
      </c>
      <c r="CQ71">
        <v>0.6522</v>
      </c>
      <c r="CR71">
        <v>0</v>
      </c>
      <c r="CS71">
        <v>0</v>
      </c>
      <c r="CT71">
        <v>0</v>
      </c>
      <c r="CU71">
        <v>0</v>
      </c>
      <c r="CV71">
        <v>0</v>
      </c>
      <c r="CW71">
        <v>1</v>
      </c>
      <c r="CX71">
        <v>0.69569999999999999</v>
      </c>
      <c r="CY71">
        <v>0.30430000000000001</v>
      </c>
      <c r="CZ71">
        <v>0</v>
      </c>
      <c r="DA71">
        <v>0</v>
      </c>
      <c r="DB71">
        <v>0</v>
      </c>
      <c r="DC71">
        <v>1</v>
      </c>
      <c r="DD71">
        <v>0</v>
      </c>
      <c r="DE71">
        <v>0</v>
      </c>
      <c r="DF71">
        <v>0.6522</v>
      </c>
      <c r="DG71">
        <v>0.3478</v>
      </c>
      <c r="DH71">
        <v>0</v>
      </c>
      <c r="DI71">
        <v>0</v>
      </c>
      <c r="DJ71">
        <v>4.3499999999999997E-2</v>
      </c>
      <c r="DK71">
        <v>0.21739999999999998</v>
      </c>
      <c r="DL71">
        <v>0.73909999999999998</v>
      </c>
    </row>
    <row r="72" spans="1:116" x14ac:dyDescent="0.25">
      <c r="A72" t="s">
        <v>284</v>
      </c>
      <c r="B72">
        <v>0</v>
      </c>
      <c r="C72">
        <v>0.24239999999999998</v>
      </c>
      <c r="D72">
        <v>0.75760000000000005</v>
      </c>
      <c r="E72">
        <v>0</v>
      </c>
      <c r="F72">
        <v>0</v>
      </c>
      <c r="G72">
        <v>1</v>
      </c>
      <c r="H72">
        <v>0</v>
      </c>
      <c r="I72">
        <v>0</v>
      </c>
      <c r="J72">
        <v>0</v>
      </c>
      <c r="K72">
        <v>0.51519999999999999</v>
      </c>
      <c r="L72">
        <v>0.48479999999999995</v>
      </c>
      <c r="M72">
        <v>0</v>
      </c>
      <c r="N72">
        <v>0</v>
      </c>
      <c r="O72">
        <v>0</v>
      </c>
      <c r="P72">
        <v>0.18179999999999999</v>
      </c>
      <c r="Q72">
        <v>0.75760000000000005</v>
      </c>
      <c r="R72">
        <v>6.0599999999999994E-2</v>
      </c>
      <c r="S72">
        <v>0</v>
      </c>
      <c r="T72">
        <v>0.1613</v>
      </c>
      <c r="U72">
        <v>0.4194</v>
      </c>
      <c r="V72">
        <v>0.4194</v>
      </c>
      <c r="W72">
        <v>1</v>
      </c>
      <c r="X72">
        <v>0</v>
      </c>
      <c r="Y72">
        <v>0</v>
      </c>
      <c r="Z72">
        <v>0</v>
      </c>
      <c r="AA72">
        <v>1</v>
      </c>
      <c r="AB72">
        <v>0</v>
      </c>
      <c r="AC72">
        <v>0</v>
      </c>
      <c r="AD72">
        <v>0.66670000000000007</v>
      </c>
      <c r="AE72">
        <v>0.33329999999999999</v>
      </c>
      <c r="AF72">
        <v>0</v>
      </c>
      <c r="AG72">
        <v>0</v>
      </c>
      <c r="AH72">
        <v>0</v>
      </c>
      <c r="AI72">
        <v>0</v>
      </c>
      <c r="AJ72">
        <v>0</v>
      </c>
      <c r="AK72">
        <v>0</v>
      </c>
      <c r="AL72">
        <v>0</v>
      </c>
      <c r="AM72">
        <v>3.0299999999999997E-2</v>
      </c>
      <c r="AN72">
        <v>0.42420000000000002</v>
      </c>
      <c r="AO72">
        <v>0.51519999999999999</v>
      </c>
      <c r="AP72">
        <v>3.0299999999999997E-2</v>
      </c>
      <c r="AQ72">
        <v>0.30299999999999999</v>
      </c>
      <c r="AR72">
        <v>0.24239999999999998</v>
      </c>
      <c r="AS72">
        <v>0.45450000000000002</v>
      </c>
      <c r="AT72">
        <v>0.93940000000000001</v>
      </c>
      <c r="AU72">
        <v>6.0599999999999994E-2</v>
      </c>
      <c r="AV72">
        <v>0</v>
      </c>
      <c r="AW72">
        <v>0</v>
      </c>
      <c r="AX72">
        <v>0</v>
      </c>
      <c r="AY72">
        <v>0.2727</v>
      </c>
      <c r="AZ72">
        <v>0.69700000000000006</v>
      </c>
      <c r="BA72">
        <v>3.0299999999999997E-2</v>
      </c>
      <c r="BB72">
        <v>0</v>
      </c>
      <c r="BC72">
        <v>3.0299999999999997E-2</v>
      </c>
      <c r="BD72">
        <v>0.84849999999999992</v>
      </c>
      <c r="BE72">
        <v>9.0899999999999995E-2</v>
      </c>
      <c r="BF72">
        <v>3.0299999999999997E-2</v>
      </c>
      <c r="BG72">
        <v>0</v>
      </c>
      <c r="BH72">
        <v>0.2727</v>
      </c>
      <c r="BI72">
        <v>0.57579999999999998</v>
      </c>
      <c r="BJ72">
        <v>0.1515</v>
      </c>
      <c r="BK72">
        <v>0</v>
      </c>
      <c r="BL72">
        <v>0</v>
      </c>
      <c r="BM72">
        <v>0.54549999999999998</v>
      </c>
      <c r="BN72">
        <v>0</v>
      </c>
      <c r="BO72">
        <v>0.45450000000000002</v>
      </c>
      <c r="BP72">
        <v>0.90910000000000002</v>
      </c>
      <c r="BQ72">
        <v>9.0899999999999995E-2</v>
      </c>
      <c r="BR72">
        <v>0</v>
      </c>
      <c r="BS72">
        <v>3.0299999999999997E-2</v>
      </c>
      <c r="BT72">
        <v>0.30299999999999999</v>
      </c>
      <c r="BU72">
        <v>0.1515</v>
      </c>
      <c r="BV72">
        <v>0.51519999999999999</v>
      </c>
      <c r="BW72">
        <v>0</v>
      </c>
      <c r="BX72">
        <v>1</v>
      </c>
      <c r="BY72">
        <v>0</v>
      </c>
      <c r="BZ72">
        <v>0</v>
      </c>
      <c r="CA72">
        <v>0</v>
      </c>
      <c r="CB72">
        <v>0</v>
      </c>
      <c r="CC72">
        <v>1</v>
      </c>
      <c r="CD72">
        <v>0</v>
      </c>
      <c r="CE72">
        <v>0</v>
      </c>
      <c r="CF72">
        <v>0</v>
      </c>
      <c r="CG72">
        <v>0</v>
      </c>
      <c r="CH72">
        <v>0.12119999999999999</v>
      </c>
      <c r="CI72">
        <v>0.87879999999999991</v>
      </c>
      <c r="CJ72">
        <v>0</v>
      </c>
      <c r="CK72">
        <v>1</v>
      </c>
      <c r="CL72">
        <v>0</v>
      </c>
      <c r="CM72">
        <v>0</v>
      </c>
      <c r="CN72">
        <v>0</v>
      </c>
      <c r="CO72">
        <v>0</v>
      </c>
      <c r="CP72">
        <v>0.45450000000000002</v>
      </c>
      <c r="CQ72">
        <v>0.54549999999999998</v>
      </c>
      <c r="CR72">
        <v>0</v>
      </c>
      <c r="CS72">
        <v>0</v>
      </c>
      <c r="CT72">
        <v>0</v>
      </c>
      <c r="CU72">
        <v>1</v>
      </c>
      <c r="CV72">
        <v>0</v>
      </c>
      <c r="CW72">
        <v>0</v>
      </c>
      <c r="CX72">
        <v>0.57579999999999998</v>
      </c>
      <c r="CY72">
        <v>0.36359999999999998</v>
      </c>
      <c r="CZ72">
        <v>6.0599999999999994E-2</v>
      </c>
      <c r="DA72">
        <v>0</v>
      </c>
      <c r="DB72">
        <v>0.30299999999999999</v>
      </c>
      <c r="DC72">
        <v>0.48479999999999995</v>
      </c>
      <c r="DD72">
        <v>0.21210000000000001</v>
      </c>
      <c r="DE72">
        <v>0.4839</v>
      </c>
      <c r="DF72">
        <v>0.1613</v>
      </c>
      <c r="DG72">
        <v>0.35479999999999995</v>
      </c>
      <c r="DH72">
        <v>0</v>
      </c>
      <c r="DI72">
        <v>0</v>
      </c>
      <c r="DJ72">
        <v>0</v>
      </c>
      <c r="DK72">
        <v>0.84849999999999992</v>
      </c>
      <c r="DL72">
        <v>0.1515</v>
      </c>
    </row>
    <row r="73" spans="1:116" x14ac:dyDescent="0.25">
      <c r="A73" t="s">
        <v>287</v>
      </c>
      <c r="B73">
        <v>7.1399999999999991E-2</v>
      </c>
      <c r="C73">
        <v>0.48570000000000002</v>
      </c>
      <c r="D73">
        <v>0.44290000000000002</v>
      </c>
      <c r="E73">
        <v>0</v>
      </c>
      <c r="F73">
        <v>0</v>
      </c>
      <c r="G73">
        <v>0</v>
      </c>
      <c r="H73">
        <v>1</v>
      </c>
      <c r="I73">
        <v>0</v>
      </c>
      <c r="J73">
        <v>0</v>
      </c>
      <c r="K73">
        <v>0.65709999999999991</v>
      </c>
      <c r="L73">
        <v>0.2429</v>
      </c>
      <c r="M73">
        <v>0.1</v>
      </c>
      <c r="N73">
        <v>0</v>
      </c>
      <c r="O73">
        <v>0</v>
      </c>
      <c r="P73">
        <v>0.2</v>
      </c>
      <c r="Q73">
        <v>0.55710000000000004</v>
      </c>
      <c r="R73">
        <v>0.1143</v>
      </c>
      <c r="S73">
        <v>0.12859999999999999</v>
      </c>
      <c r="T73">
        <v>7.1399999999999991E-2</v>
      </c>
      <c r="U73">
        <v>0.52859999999999996</v>
      </c>
      <c r="V73">
        <v>0.4</v>
      </c>
      <c r="W73">
        <v>1</v>
      </c>
      <c r="X73">
        <v>0</v>
      </c>
      <c r="Y73">
        <v>0</v>
      </c>
      <c r="Z73">
        <v>0</v>
      </c>
      <c r="AA73">
        <v>0.9</v>
      </c>
      <c r="AB73">
        <v>0.1</v>
      </c>
      <c r="AC73">
        <v>0</v>
      </c>
      <c r="AD73">
        <v>0.54289999999999994</v>
      </c>
      <c r="AE73">
        <v>0.45710000000000001</v>
      </c>
      <c r="AF73">
        <v>0</v>
      </c>
      <c r="AG73">
        <v>0</v>
      </c>
      <c r="AH73">
        <v>0</v>
      </c>
      <c r="AI73">
        <v>0</v>
      </c>
      <c r="AJ73">
        <v>0</v>
      </c>
      <c r="AK73">
        <v>0</v>
      </c>
      <c r="AL73">
        <v>0</v>
      </c>
      <c r="AM73">
        <v>0.4</v>
      </c>
      <c r="AN73">
        <v>0.2</v>
      </c>
      <c r="AO73">
        <v>0.38569999999999999</v>
      </c>
      <c r="AP73">
        <v>1.43E-2</v>
      </c>
      <c r="AQ73">
        <v>0.6714</v>
      </c>
      <c r="AR73">
        <v>0.3286</v>
      </c>
      <c r="AS73">
        <v>0</v>
      </c>
      <c r="AT73">
        <v>1</v>
      </c>
      <c r="AU73">
        <v>0</v>
      </c>
      <c r="AV73">
        <v>0</v>
      </c>
      <c r="AW73">
        <v>0</v>
      </c>
      <c r="AX73">
        <v>0</v>
      </c>
      <c r="AY73">
        <v>0.27140000000000003</v>
      </c>
      <c r="AZ73">
        <v>0.72860000000000003</v>
      </c>
      <c r="BA73">
        <v>0</v>
      </c>
      <c r="BB73">
        <v>0</v>
      </c>
      <c r="BC73">
        <v>0.37140000000000001</v>
      </c>
      <c r="BD73">
        <v>0.6</v>
      </c>
      <c r="BE73">
        <v>1.43E-2</v>
      </c>
      <c r="BF73">
        <v>0</v>
      </c>
      <c r="BG73">
        <v>1.43E-2</v>
      </c>
      <c r="BH73">
        <v>0.48570000000000002</v>
      </c>
      <c r="BI73">
        <v>0.37140000000000001</v>
      </c>
      <c r="BJ73">
        <v>0.1429</v>
      </c>
      <c r="BK73">
        <v>0</v>
      </c>
      <c r="BL73">
        <v>0</v>
      </c>
      <c r="BM73">
        <v>0.74290000000000012</v>
      </c>
      <c r="BN73">
        <v>0.12859999999999999</v>
      </c>
      <c r="BO73">
        <v>0.12859999999999999</v>
      </c>
      <c r="BP73">
        <v>0.84290000000000009</v>
      </c>
      <c r="BQ73">
        <v>0.15710000000000002</v>
      </c>
      <c r="BR73">
        <v>0</v>
      </c>
      <c r="BS73">
        <v>0.2286</v>
      </c>
      <c r="BT73">
        <v>0.2429</v>
      </c>
      <c r="BU73">
        <v>0.27140000000000003</v>
      </c>
      <c r="BV73">
        <v>0.2571</v>
      </c>
      <c r="BW73">
        <v>0</v>
      </c>
      <c r="BX73">
        <v>1</v>
      </c>
      <c r="BY73">
        <v>0</v>
      </c>
      <c r="BZ73">
        <v>0</v>
      </c>
      <c r="CA73">
        <v>0</v>
      </c>
      <c r="CB73">
        <v>0</v>
      </c>
      <c r="CC73">
        <v>0</v>
      </c>
      <c r="CD73">
        <v>1</v>
      </c>
      <c r="CE73">
        <v>0</v>
      </c>
      <c r="CF73">
        <v>0</v>
      </c>
      <c r="CG73">
        <v>0</v>
      </c>
      <c r="CH73">
        <v>0.34289999999999998</v>
      </c>
      <c r="CI73">
        <v>0.65709999999999991</v>
      </c>
      <c r="CJ73">
        <v>0</v>
      </c>
      <c r="CK73">
        <v>1</v>
      </c>
      <c r="CL73">
        <v>0</v>
      </c>
      <c r="CM73">
        <v>0</v>
      </c>
      <c r="CN73">
        <v>0</v>
      </c>
      <c r="CO73">
        <v>0</v>
      </c>
      <c r="CP73">
        <v>0.5</v>
      </c>
      <c r="CQ73">
        <v>0.5</v>
      </c>
      <c r="CR73">
        <v>0</v>
      </c>
      <c r="CS73">
        <v>0</v>
      </c>
      <c r="CT73">
        <v>1</v>
      </c>
      <c r="CU73">
        <v>0</v>
      </c>
      <c r="CV73">
        <v>0</v>
      </c>
      <c r="CW73">
        <v>0</v>
      </c>
      <c r="CX73">
        <v>0.54289999999999994</v>
      </c>
      <c r="CY73">
        <v>0.42859999999999998</v>
      </c>
      <c r="CZ73">
        <v>2.86E-2</v>
      </c>
      <c r="DA73">
        <v>0</v>
      </c>
      <c r="DB73">
        <v>0.5857</v>
      </c>
      <c r="DC73">
        <v>0.38569999999999999</v>
      </c>
      <c r="DD73">
        <v>2.86E-2</v>
      </c>
      <c r="DE73">
        <v>0.19640000000000002</v>
      </c>
      <c r="DF73">
        <v>0.42859999999999998</v>
      </c>
      <c r="DG73">
        <v>0.375</v>
      </c>
      <c r="DH73">
        <v>0</v>
      </c>
      <c r="DI73">
        <v>0</v>
      </c>
      <c r="DJ73">
        <v>1.43E-2</v>
      </c>
      <c r="DK73">
        <v>0.47139999999999999</v>
      </c>
      <c r="DL73">
        <v>0.51429999999999998</v>
      </c>
    </row>
    <row r="74" spans="1:116" x14ac:dyDescent="0.25">
      <c r="A74" t="s">
        <v>289</v>
      </c>
      <c r="B74">
        <v>0</v>
      </c>
      <c r="C74">
        <v>0.4375</v>
      </c>
      <c r="D74">
        <v>0.5625</v>
      </c>
      <c r="E74">
        <v>0</v>
      </c>
      <c r="F74">
        <v>1</v>
      </c>
      <c r="G74">
        <v>0</v>
      </c>
      <c r="H74">
        <v>0</v>
      </c>
      <c r="I74">
        <v>0</v>
      </c>
      <c r="J74">
        <v>0</v>
      </c>
      <c r="K74">
        <v>0.9375</v>
      </c>
      <c r="L74">
        <v>6.25E-2</v>
      </c>
      <c r="M74">
        <v>0</v>
      </c>
      <c r="N74">
        <v>0</v>
      </c>
      <c r="O74">
        <v>0</v>
      </c>
      <c r="P74">
        <v>0.625</v>
      </c>
      <c r="Q74">
        <v>0.375</v>
      </c>
      <c r="R74">
        <v>0</v>
      </c>
      <c r="S74">
        <v>0</v>
      </c>
      <c r="T74">
        <v>0</v>
      </c>
      <c r="U74">
        <v>0.56669999999999998</v>
      </c>
      <c r="V74">
        <v>0.43329999999999996</v>
      </c>
      <c r="W74">
        <v>1</v>
      </c>
      <c r="X74">
        <v>0</v>
      </c>
      <c r="Y74">
        <v>0</v>
      </c>
      <c r="Z74">
        <v>0</v>
      </c>
      <c r="AA74">
        <v>1</v>
      </c>
      <c r="AB74">
        <v>0</v>
      </c>
      <c r="AC74">
        <v>0</v>
      </c>
      <c r="AD74">
        <v>0</v>
      </c>
      <c r="AE74">
        <v>1</v>
      </c>
      <c r="AF74">
        <v>0</v>
      </c>
      <c r="AG74">
        <v>0</v>
      </c>
      <c r="AH74">
        <v>0</v>
      </c>
      <c r="AI74">
        <v>0</v>
      </c>
      <c r="AJ74">
        <v>0</v>
      </c>
      <c r="AK74">
        <v>0</v>
      </c>
      <c r="AL74">
        <v>0</v>
      </c>
      <c r="AM74">
        <v>0</v>
      </c>
      <c r="AN74">
        <v>0.4375</v>
      </c>
      <c r="AO74">
        <v>0.5</v>
      </c>
      <c r="AP74">
        <v>6.25E-2</v>
      </c>
      <c r="AQ74">
        <v>3.1200000000000002E-2</v>
      </c>
      <c r="AR74">
        <v>0.96879999999999999</v>
      </c>
      <c r="AS74">
        <v>0</v>
      </c>
      <c r="AT74">
        <v>1</v>
      </c>
      <c r="AU74">
        <v>0</v>
      </c>
      <c r="AV74">
        <v>0</v>
      </c>
      <c r="AW74">
        <v>0</v>
      </c>
      <c r="AX74">
        <v>0</v>
      </c>
      <c r="AY74">
        <v>0</v>
      </c>
      <c r="AZ74">
        <v>1</v>
      </c>
      <c r="BA74">
        <v>0</v>
      </c>
      <c r="BB74">
        <v>0</v>
      </c>
      <c r="BC74">
        <v>0.84379999999999999</v>
      </c>
      <c r="BD74">
        <v>0.15620000000000001</v>
      </c>
      <c r="BE74">
        <v>0</v>
      </c>
      <c r="BF74">
        <v>0</v>
      </c>
      <c r="BG74">
        <v>0</v>
      </c>
      <c r="BH74">
        <v>0</v>
      </c>
      <c r="BI74">
        <v>0.9375</v>
      </c>
      <c r="BJ74">
        <v>6.25E-2</v>
      </c>
      <c r="BK74">
        <v>0</v>
      </c>
      <c r="BL74">
        <v>0</v>
      </c>
      <c r="BM74">
        <v>1</v>
      </c>
      <c r="BN74">
        <v>0</v>
      </c>
      <c r="BO74">
        <v>0</v>
      </c>
      <c r="BP74">
        <v>0.9375</v>
      </c>
      <c r="BQ74">
        <v>6.25E-2</v>
      </c>
      <c r="BR74">
        <v>0</v>
      </c>
      <c r="BS74">
        <v>0.25</v>
      </c>
      <c r="BT74">
        <v>0.75</v>
      </c>
      <c r="BU74">
        <v>0</v>
      </c>
      <c r="BV74">
        <v>0</v>
      </c>
      <c r="BW74">
        <v>0</v>
      </c>
      <c r="BX74">
        <v>1</v>
      </c>
      <c r="BY74">
        <v>0</v>
      </c>
      <c r="BZ74">
        <v>0</v>
      </c>
      <c r="CA74">
        <v>0</v>
      </c>
      <c r="CB74">
        <v>0</v>
      </c>
      <c r="CC74">
        <v>1</v>
      </c>
      <c r="CD74">
        <v>0</v>
      </c>
      <c r="CE74">
        <v>0</v>
      </c>
      <c r="CF74">
        <v>0</v>
      </c>
      <c r="CG74">
        <v>0</v>
      </c>
      <c r="CH74">
        <v>0</v>
      </c>
      <c r="CI74">
        <v>1</v>
      </c>
      <c r="CJ74">
        <v>1</v>
      </c>
      <c r="CK74">
        <v>0</v>
      </c>
      <c r="CL74">
        <v>0</v>
      </c>
      <c r="CM74">
        <v>0</v>
      </c>
      <c r="CN74">
        <v>0</v>
      </c>
      <c r="CO74">
        <v>0</v>
      </c>
      <c r="CP74">
        <v>1</v>
      </c>
      <c r="CQ74">
        <v>0</v>
      </c>
      <c r="CR74">
        <v>0</v>
      </c>
      <c r="CS74">
        <v>1</v>
      </c>
      <c r="CT74">
        <v>0</v>
      </c>
      <c r="CU74">
        <v>0</v>
      </c>
      <c r="CV74">
        <v>0</v>
      </c>
      <c r="CW74">
        <v>0</v>
      </c>
      <c r="CX74">
        <v>1</v>
      </c>
      <c r="CY74">
        <v>0</v>
      </c>
      <c r="CZ74">
        <v>0</v>
      </c>
      <c r="DA74">
        <v>0</v>
      </c>
      <c r="DB74">
        <v>0.78120000000000001</v>
      </c>
      <c r="DC74">
        <v>0.125</v>
      </c>
      <c r="DD74">
        <v>9.3800000000000008E-2</v>
      </c>
      <c r="DE74">
        <v>3.1200000000000002E-2</v>
      </c>
      <c r="DF74">
        <v>0.3125</v>
      </c>
      <c r="DG74">
        <v>0.65620000000000001</v>
      </c>
      <c r="DH74">
        <v>0</v>
      </c>
      <c r="DI74">
        <v>0</v>
      </c>
      <c r="DJ74">
        <v>0</v>
      </c>
      <c r="DK74">
        <v>0.28120000000000001</v>
      </c>
      <c r="DL74">
        <v>0.71879999999999999</v>
      </c>
    </row>
    <row r="75" spans="1:116" x14ac:dyDescent="0.25">
      <c r="A75" t="s">
        <v>291</v>
      </c>
      <c r="B75">
        <v>2.7000000000000003E-2</v>
      </c>
      <c r="C75">
        <v>0.32429999999999998</v>
      </c>
      <c r="D75">
        <v>0.54049999999999998</v>
      </c>
      <c r="E75">
        <v>0.1081</v>
      </c>
      <c r="F75">
        <v>0</v>
      </c>
      <c r="G75">
        <v>0</v>
      </c>
      <c r="H75">
        <v>1</v>
      </c>
      <c r="I75">
        <v>0</v>
      </c>
      <c r="J75">
        <v>0</v>
      </c>
      <c r="K75">
        <v>0.35139999999999999</v>
      </c>
      <c r="L75">
        <v>0.64859999999999995</v>
      </c>
      <c r="M75">
        <v>0</v>
      </c>
      <c r="N75">
        <v>0</v>
      </c>
      <c r="O75">
        <v>0</v>
      </c>
      <c r="P75">
        <v>0</v>
      </c>
      <c r="Q75">
        <v>0.27029999999999998</v>
      </c>
      <c r="R75">
        <v>0.62159999999999993</v>
      </c>
      <c r="S75">
        <v>0.1081</v>
      </c>
      <c r="T75">
        <v>0</v>
      </c>
      <c r="U75">
        <v>0.16219999999999998</v>
      </c>
      <c r="V75">
        <v>0.83779999999999999</v>
      </c>
      <c r="W75">
        <v>1</v>
      </c>
      <c r="X75">
        <v>0</v>
      </c>
      <c r="Y75">
        <v>0</v>
      </c>
      <c r="Z75">
        <v>0</v>
      </c>
      <c r="AA75">
        <v>1</v>
      </c>
      <c r="AB75">
        <v>0</v>
      </c>
      <c r="AC75">
        <v>0</v>
      </c>
      <c r="AD75">
        <v>0.48649999999999999</v>
      </c>
      <c r="AE75">
        <v>0.45950000000000002</v>
      </c>
      <c r="AF75">
        <v>5.4100000000000002E-2</v>
      </c>
      <c r="AG75">
        <v>0</v>
      </c>
      <c r="AH75">
        <v>0</v>
      </c>
      <c r="AI75">
        <v>0</v>
      </c>
      <c r="AJ75">
        <v>0</v>
      </c>
      <c r="AK75">
        <v>0</v>
      </c>
      <c r="AL75">
        <v>0</v>
      </c>
      <c r="AM75">
        <v>0.8649</v>
      </c>
      <c r="AN75">
        <v>0.1351</v>
      </c>
      <c r="AO75">
        <v>0</v>
      </c>
      <c r="AP75">
        <v>0</v>
      </c>
      <c r="AQ75">
        <v>1</v>
      </c>
      <c r="AR75">
        <v>0</v>
      </c>
      <c r="AS75">
        <v>0</v>
      </c>
      <c r="AT75">
        <v>1</v>
      </c>
      <c r="AU75">
        <v>0</v>
      </c>
      <c r="AV75">
        <v>0</v>
      </c>
      <c r="AW75">
        <v>0</v>
      </c>
      <c r="AX75">
        <v>0</v>
      </c>
      <c r="AY75">
        <v>0.45950000000000002</v>
      </c>
      <c r="AZ75">
        <v>0.54049999999999998</v>
      </c>
      <c r="BA75">
        <v>0</v>
      </c>
      <c r="BB75">
        <v>0</v>
      </c>
      <c r="BC75">
        <v>0</v>
      </c>
      <c r="BD75">
        <v>0.97299999999999998</v>
      </c>
      <c r="BE75">
        <v>2.7000000000000003E-2</v>
      </c>
      <c r="BF75">
        <v>0</v>
      </c>
      <c r="BG75">
        <v>0</v>
      </c>
      <c r="BH75">
        <v>0.1351</v>
      </c>
      <c r="BI75">
        <v>0.70269999999999999</v>
      </c>
      <c r="BJ75">
        <v>0.16219999999999998</v>
      </c>
      <c r="BK75">
        <v>0</v>
      </c>
      <c r="BL75">
        <v>0</v>
      </c>
      <c r="BM75">
        <v>0.2162</v>
      </c>
      <c r="BN75">
        <v>0.54049999999999998</v>
      </c>
      <c r="BO75">
        <v>0.2432</v>
      </c>
      <c r="BP75">
        <v>0.91890000000000005</v>
      </c>
      <c r="BQ75">
        <v>8.1099999999999992E-2</v>
      </c>
      <c r="BR75">
        <v>0</v>
      </c>
      <c r="BS75">
        <v>0</v>
      </c>
      <c r="BT75">
        <v>8.1099999999999992E-2</v>
      </c>
      <c r="BU75">
        <v>0.1081</v>
      </c>
      <c r="BV75">
        <v>0.81079999999999997</v>
      </c>
      <c r="BW75">
        <v>0</v>
      </c>
      <c r="BX75">
        <v>1</v>
      </c>
      <c r="BY75">
        <v>0</v>
      </c>
      <c r="BZ75">
        <v>0</v>
      </c>
      <c r="CA75">
        <v>0</v>
      </c>
      <c r="CB75">
        <v>0</v>
      </c>
      <c r="CC75">
        <v>1</v>
      </c>
      <c r="CD75">
        <v>0</v>
      </c>
      <c r="CE75">
        <v>0</v>
      </c>
      <c r="CF75">
        <v>0</v>
      </c>
      <c r="CG75">
        <v>0</v>
      </c>
      <c r="CH75">
        <v>0.59460000000000002</v>
      </c>
      <c r="CI75">
        <v>0.40539999999999998</v>
      </c>
      <c r="CJ75">
        <v>0</v>
      </c>
      <c r="CK75">
        <v>0</v>
      </c>
      <c r="CL75">
        <v>1</v>
      </c>
      <c r="CM75">
        <v>0</v>
      </c>
      <c r="CN75">
        <v>0</v>
      </c>
      <c r="CO75">
        <v>0</v>
      </c>
      <c r="CP75">
        <v>0.75680000000000003</v>
      </c>
      <c r="CQ75">
        <v>0.2432</v>
      </c>
      <c r="CR75">
        <v>0</v>
      </c>
      <c r="CS75">
        <v>0</v>
      </c>
      <c r="CT75">
        <v>0</v>
      </c>
      <c r="CU75">
        <v>1</v>
      </c>
      <c r="CV75">
        <v>0</v>
      </c>
      <c r="CW75">
        <v>0</v>
      </c>
      <c r="CX75">
        <v>0.72970000000000002</v>
      </c>
      <c r="CY75">
        <v>0.27029999999999998</v>
      </c>
      <c r="CZ75">
        <v>0</v>
      </c>
      <c r="DA75">
        <v>0</v>
      </c>
      <c r="DB75">
        <v>0.1351</v>
      </c>
      <c r="DC75">
        <v>0.83779999999999999</v>
      </c>
      <c r="DD75">
        <v>2.7000000000000003E-2</v>
      </c>
      <c r="DE75">
        <v>3.7000000000000005E-2</v>
      </c>
      <c r="DF75">
        <v>0.74069999999999991</v>
      </c>
      <c r="DG75">
        <v>0.22219999999999998</v>
      </c>
      <c r="DH75">
        <v>0</v>
      </c>
      <c r="DI75">
        <v>0</v>
      </c>
      <c r="DJ75">
        <v>0</v>
      </c>
      <c r="DK75">
        <v>0.59460000000000002</v>
      </c>
      <c r="DL75">
        <v>0.40539999999999998</v>
      </c>
    </row>
    <row r="76" spans="1:116" x14ac:dyDescent="0.25">
      <c r="A76" t="s">
        <v>293</v>
      </c>
      <c r="B76">
        <v>0</v>
      </c>
      <c r="C76">
        <v>0.73680000000000012</v>
      </c>
      <c r="D76">
        <v>0.26319999999999999</v>
      </c>
      <c r="E76">
        <v>0</v>
      </c>
      <c r="F76">
        <v>0</v>
      </c>
      <c r="G76">
        <v>1</v>
      </c>
      <c r="H76">
        <v>0</v>
      </c>
      <c r="I76">
        <v>0</v>
      </c>
      <c r="J76">
        <v>0</v>
      </c>
      <c r="K76">
        <v>0.89469999999999994</v>
      </c>
      <c r="L76">
        <v>0.10529999999999999</v>
      </c>
      <c r="M76">
        <v>0</v>
      </c>
      <c r="N76">
        <v>0</v>
      </c>
      <c r="O76">
        <v>0</v>
      </c>
      <c r="P76">
        <v>0.78949999999999998</v>
      </c>
      <c r="Q76">
        <v>0.21050000000000002</v>
      </c>
      <c r="R76">
        <v>0</v>
      </c>
      <c r="S76">
        <v>0</v>
      </c>
      <c r="T76">
        <v>0.10529999999999999</v>
      </c>
      <c r="U76">
        <v>0.89469999999999994</v>
      </c>
      <c r="V76">
        <v>0</v>
      </c>
      <c r="W76">
        <v>1</v>
      </c>
      <c r="X76">
        <v>0</v>
      </c>
      <c r="Y76">
        <v>0</v>
      </c>
      <c r="Z76">
        <v>0</v>
      </c>
      <c r="AA76">
        <v>0.63159999999999994</v>
      </c>
      <c r="AB76">
        <v>0.34210000000000002</v>
      </c>
      <c r="AC76">
        <v>2.63E-2</v>
      </c>
      <c r="AD76">
        <v>0.63159999999999994</v>
      </c>
      <c r="AE76">
        <v>0.36840000000000006</v>
      </c>
      <c r="AF76">
        <v>0</v>
      </c>
      <c r="AG76">
        <v>0</v>
      </c>
      <c r="AH76">
        <v>0</v>
      </c>
      <c r="AI76">
        <v>0</v>
      </c>
      <c r="AJ76">
        <v>0</v>
      </c>
      <c r="AK76">
        <v>0</v>
      </c>
      <c r="AL76">
        <v>0</v>
      </c>
      <c r="AM76">
        <v>0</v>
      </c>
      <c r="AN76">
        <v>0</v>
      </c>
      <c r="AO76">
        <v>1</v>
      </c>
      <c r="AP76">
        <v>0</v>
      </c>
      <c r="AQ76">
        <v>1</v>
      </c>
      <c r="AR76">
        <v>0</v>
      </c>
      <c r="AS76">
        <v>0</v>
      </c>
      <c r="AT76">
        <v>0.97370000000000001</v>
      </c>
      <c r="AU76">
        <v>0</v>
      </c>
      <c r="AV76">
        <v>2.63E-2</v>
      </c>
      <c r="AW76">
        <v>0</v>
      </c>
      <c r="AX76">
        <v>0</v>
      </c>
      <c r="AY76">
        <v>5.2600000000000001E-2</v>
      </c>
      <c r="AZ76">
        <v>0.94739999999999991</v>
      </c>
      <c r="BA76">
        <v>0</v>
      </c>
      <c r="BB76">
        <v>0</v>
      </c>
      <c r="BC76">
        <v>2.63E-2</v>
      </c>
      <c r="BD76">
        <v>0.92110000000000003</v>
      </c>
      <c r="BE76">
        <v>5.2600000000000001E-2</v>
      </c>
      <c r="BF76">
        <v>0</v>
      </c>
      <c r="BG76">
        <v>0</v>
      </c>
      <c r="BH76">
        <v>0.18420000000000003</v>
      </c>
      <c r="BI76">
        <v>0.10529999999999999</v>
      </c>
      <c r="BJ76">
        <v>0.60530000000000006</v>
      </c>
      <c r="BK76">
        <v>0.10529999999999999</v>
      </c>
      <c r="BL76">
        <v>0</v>
      </c>
      <c r="BM76">
        <v>0.92110000000000003</v>
      </c>
      <c r="BN76">
        <v>7.8899999999999998E-2</v>
      </c>
      <c r="BO76">
        <v>0</v>
      </c>
      <c r="BP76">
        <v>1</v>
      </c>
      <c r="BQ76">
        <v>0</v>
      </c>
      <c r="BR76">
        <v>0</v>
      </c>
      <c r="BS76">
        <v>0</v>
      </c>
      <c r="BT76">
        <v>7.8899999999999998E-2</v>
      </c>
      <c r="BU76">
        <v>0.52629999999999999</v>
      </c>
      <c r="BV76">
        <v>0.3947</v>
      </c>
      <c r="BW76">
        <v>0</v>
      </c>
      <c r="BX76">
        <v>1</v>
      </c>
      <c r="BY76">
        <v>0</v>
      </c>
      <c r="BZ76">
        <v>0</v>
      </c>
      <c r="CA76">
        <v>0</v>
      </c>
      <c r="CB76">
        <v>0</v>
      </c>
      <c r="CC76">
        <v>0</v>
      </c>
      <c r="CD76">
        <v>0</v>
      </c>
      <c r="CE76">
        <v>0</v>
      </c>
      <c r="CF76">
        <v>0</v>
      </c>
      <c r="CG76">
        <v>1</v>
      </c>
      <c r="CH76">
        <v>0</v>
      </c>
      <c r="CI76">
        <v>1</v>
      </c>
      <c r="CJ76">
        <v>0</v>
      </c>
      <c r="CK76">
        <v>1</v>
      </c>
      <c r="CL76">
        <v>0</v>
      </c>
      <c r="CM76">
        <v>0</v>
      </c>
      <c r="CN76">
        <v>0</v>
      </c>
      <c r="CO76">
        <v>0</v>
      </c>
      <c r="CP76">
        <v>0</v>
      </c>
      <c r="CQ76">
        <v>1</v>
      </c>
      <c r="CR76">
        <v>0</v>
      </c>
      <c r="CS76">
        <v>0</v>
      </c>
      <c r="CT76">
        <v>0</v>
      </c>
      <c r="CU76">
        <v>0</v>
      </c>
      <c r="CV76">
        <v>0</v>
      </c>
      <c r="CW76">
        <v>1</v>
      </c>
      <c r="CX76">
        <v>0.10529999999999999</v>
      </c>
      <c r="CY76">
        <v>0.86840000000000006</v>
      </c>
      <c r="CZ76">
        <v>0</v>
      </c>
      <c r="DA76">
        <v>2.63E-2</v>
      </c>
      <c r="DB76">
        <v>2.63E-2</v>
      </c>
      <c r="DC76">
        <v>0.86840000000000006</v>
      </c>
      <c r="DD76">
        <v>0.10529999999999999</v>
      </c>
      <c r="DE76">
        <v>0</v>
      </c>
      <c r="DF76">
        <v>1</v>
      </c>
      <c r="DG76">
        <v>0</v>
      </c>
      <c r="DH76">
        <v>0</v>
      </c>
      <c r="DI76">
        <v>0</v>
      </c>
      <c r="DJ76">
        <v>0</v>
      </c>
      <c r="DK76">
        <v>0.65790000000000004</v>
      </c>
      <c r="DL76">
        <v>0.34210000000000002</v>
      </c>
    </row>
    <row r="77" spans="1:116" x14ac:dyDescent="0.25">
      <c r="A77" t="s">
        <v>295</v>
      </c>
      <c r="B77">
        <v>0</v>
      </c>
      <c r="C77">
        <v>0.36</v>
      </c>
      <c r="D77">
        <v>0.64</v>
      </c>
      <c r="E77">
        <v>0</v>
      </c>
      <c r="F77">
        <v>0</v>
      </c>
      <c r="G77">
        <v>0</v>
      </c>
      <c r="H77">
        <v>0</v>
      </c>
      <c r="I77">
        <v>1</v>
      </c>
      <c r="J77">
        <v>0</v>
      </c>
      <c r="K77">
        <v>0.72</v>
      </c>
      <c r="L77">
        <v>0.2</v>
      </c>
      <c r="M77">
        <v>0.08</v>
      </c>
      <c r="N77">
        <v>0</v>
      </c>
      <c r="O77">
        <v>0</v>
      </c>
      <c r="P77">
        <v>0.16</v>
      </c>
      <c r="Q77">
        <v>0.6</v>
      </c>
      <c r="R77">
        <v>0.12</v>
      </c>
      <c r="S77">
        <v>0.12</v>
      </c>
      <c r="T77">
        <v>0.12</v>
      </c>
      <c r="U77">
        <v>0.6</v>
      </c>
      <c r="V77">
        <v>0.28000000000000003</v>
      </c>
      <c r="W77">
        <v>1</v>
      </c>
      <c r="X77">
        <v>0</v>
      </c>
      <c r="Y77">
        <v>0</v>
      </c>
      <c r="Z77">
        <v>0</v>
      </c>
      <c r="AA77">
        <v>0.72</v>
      </c>
      <c r="AB77">
        <v>0.08</v>
      </c>
      <c r="AC77">
        <v>0.2</v>
      </c>
      <c r="AD77">
        <v>0.4</v>
      </c>
      <c r="AE77">
        <v>0.6</v>
      </c>
      <c r="AF77">
        <v>0</v>
      </c>
      <c r="AG77">
        <v>0</v>
      </c>
      <c r="AH77">
        <v>0</v>
      </c>
      <c r="AI77">
        <v>0</v>
      </c>
      <c r="AJ77">
        <v>0</v>
      </c>
      <c r="AK77">
        <v>0</v>
      </c>
      <c r="AL77">
        <v>0</v>
      </c>
      <c r="AM77">
        <v>0.16</v>
      </c>
      <c r="AN77">
        <v>0.48</v>
      </c>
      <c r="AO77">
        <v>0.36</v>
      </c>
      <c r="AP77">
        <v>0</v>
      </c>
      <c r="AQ77">
        <v>0.64</v>
      </c>
      <c r="AR77">
        <v>0.36</v>
      </c>
      <c r="AS77">
        <v>0</v>
      </c>
      <c r="AT77">
        <v>0.96</v>
      </c>
      <c r="AU77">
        <v>0</v>
      </c>
      <c r="AV77">
        <v>0.04</v>
      </c>
      <c r="AW77">
        <v>0</v>
      </c>
      <c r="AX77">
        <v>0</v>
      </c>
      <c r="AY77">
        <v>0.24</v>
      </c>
      <c r="AZ77">
        <v>0.76</v>
      </c>
      <c r="BA77">
        <v>0</v>
      </c>
      <c r="BB77">
        <v>0</v>
      </c>
      <c r="BC77">
        <v>0.32</v>
      </c>
      <c r="BD77">
        <v>0.68</v>
      </c>
      <c r="BE77">
        <v>0</v>
      </c>
      <c r="BF77">
        <v>0</v>
      </c>
      <c r="BG77">
        <v>0</v>
      </c>
      <c r="BH77">
        <v>0.4</v>
      </c>
      <c r="BI77">
        <v>0.44</v>
      </c>
      <c r="BJ77">
        <v>0.16</v>
      </c>
      <c r="BK77">
        <v>0</v>
      </c>
      <c r="BL77">
        <v>0</v>
      </c>
      <c r="BM77">
        <v>0.4</v>
      </c>
      <c r="BN77">
        <v>0.16</v>
      </c>
      <c r="BO77">
        <v>0.44</v>
      </c>
      <c r="BP77">
        <v>0.68</v>
      </c>
      <c r="BQ77">
        <v>0.32</v>
      </c>
      <c r="BR77">
        <v>0</v>
      </c>
      <c r="BS77">
        <v>0</v>
      </c>
      <c r="BT77">
        <v>0.04</v>
      </c>
      <c r="BU77">
        <v>0.56000000000000005</v>
      </c>
      <c r="BV77">
        <v>0.4</v>
      </c>
      <c r="BW77">
        <v>0</v>
      </c>
      <c r="BX77">
        <v>1</v>
      </c>
      <c r="BY77">
        <v>0</v>
      </c>
      <c r="BZ77">
        <v>0</v>
      </c>
      <c r="CA77">
        <v>0</v>
      </c>
      <c r="CB77">
        <v>0</v>
      </c>
      <c r="CC77">
        <v>0</v>
      </c>
      <c r="CD77">
        <v>0</v>
      </c>
      <c r="CE77">
        <v>1</v>
      </c>
      <c r="CF77">
        <v>0</v>
      </c>
      <c r="CG77">
        <v>0</v>
      </c>
      <c r="CH77">
        <v>0.24</v>
      </c>
      <c r="CI77">
        <v>0.76</v>
      </c>
      <c r="CJ77">
        <v>1</v>
      </c>
      <c r="CK77">
        <v>0</v>
      </c>
      <c r="CL77">
        <v>0</v>
      </c>
      <c r="CM77">
        <v>0</v>
      </c>
      <c r="CN77">
        <v>0</v>
      </c>
      <c r="CO77">
        <v>0</v>
      </c>
      <c r="CP77">
        <v>0.48</v>
      </c>
      <c r="CQ77">
        <v>0.52</v>
      </c>
      <c r="CR77">
        <v>0</v>
      </c>
      <c r="CS77">
        <v>0</v>
      </c>
      <c r="CT77">
        <v>0</v>
      </c>
      <c r="CU77">
        <v>1</v>
      </c>
      <c r="CV77">
        <v>0</v>
      </c>
      <c r="CW77">
        <v>0</v>
      </c>
      <c r="CX77">
        <v>0.28000000000000003</v>
      </c>
      <c r="CY77">
        <v>0.72</v>
      </c>
      <c r="CZ77">
        <v>0</v>
      </c>
      <c r="DA77">
        <v>0</v>
      </c>
      <c r="DB77">
        <v>0.6</v>
      </c>
      <c r="DC77">
        <v>0.36</v>
      </c>
      <c r="DD77">
        <v>0.04</v>
      </c>
      <c r="DE77">
        <v>0.05</v>
      </c>
      <c r="DF77">
        <v>0.4</v>
      </c>
      <c r="DG77">
        <v>0.55000000000000004</v>
      </c>
      <c r="DH77">
        <v>0</v>
      </c>
      <c r="DI77">
        <v>0</v>
      </c>
      <c r="DJ77">
        <v>0</v>
      </c>
      <c r="DK77">
        <v>0.32</v>
      </c>
      <c r="DL77">
        <v>0.68</v>
      </c>
    </row>
    <row r="78" spans="1:116" x14ac:dyDescent="0.25">
      <c r="A78" t="s">
        <v>298</v>
      </c>
      <c r="B78">
        <v>1</v>
      </c>
      <c r="C78">
        <v>0</v>
      </c>
      <c r="D78">
        <v>0</v>
      </c>
      <c r="E78">
        <v>0</v>
      </c>
      <c r="F78">
        <v>1</v>
      </c>
      <c r="G78">
        <v>0</v>
      </c>
      <c r="H78">
        <v>0</v>
      </c>
      <c r="I78">
        <v>0</v>
      </c>
      <c r="J78">
        <v>0</v>
      </c>
      <c r="K78">
        <v>0</v>
      </c>
      <c r="L78">
        <v>6.6699999999999995E-2</v>
      </c>
      <c r="M78">
        <v>0.8</v>
      </c>
      <c r="N78">
        <v>0.1333</v>
      </c>
      <c r="O78">
        <v>0</v>
      </c>
      <c r="P78">
        <v>0</v>
      </c>
      <c r="Q78">
        <v>0.8</v>
      </c>
      <c r="R78">
        <v>0.2</v>
      </c>
      <c r="S78">
        <v>0</v>
      </c>
      <c r="T78">
        <v>0</v>
      </c>
      <c r="U78">
        <v>0</v>
      </c>
      <c r="V78">
        <v>1</v>
      </c>
      <c r="W78">
        <v>1</v>
      </c>
      <c r="X78">
        <v>0</v>
      </c>
      <c r="Y78">
        <v>0</v>
      </c>
      <c r="Z78">
        <v>0</v>
      </c>
      <c r="AA78">
        <v>1</v>
      </c>
      <c r="AB78">
        <v>0</v>
      </c>
      <c r="AC78">
        <v>0</v>
      </c>
      <c r="AD78">
        <v>0.1333</v>
      </c>
      <c r="AE78">
        <v>0.66670000000000007</v>
      </c>
      <c r="AF78">
        <v>0.2</v>
      </c>
      <c r="AG78">
        <v>0</v>
      </c>
      <c r="AH78">
        <v>0</v>
      </c>
      <c r="AI78">
        <v>0</v>
      </c>
      <c r="AJ78">
        <v>0</v>
      </c>
      <c r="AK78">
        <v>0</v>
      </c>
      <c r="AL78">
        <v>0</v>
      </c>
      <c r="AM78">
        <v>0</v>
      </c>
      <c r="AN78">
        <v>0</v>
      </c>
      <c r="AO78">
        <v>1</v>
      </c>
      <c r="AP78">
        <v>0</v>
      </c>
      <c r="AQ78">
        <v>1</v>
      </c>
      <c r="AR78">
        <v>0</v>
      </c>
      <c r="AS78">
        <v>0</v>
      </c>
      <c r="AT78">
        <v>1</v>
      </c>
      <c r="AU78">
        <v>0</v>
      </c>
      <c r="AV78">
        <v>0</v>
      </c>
      <c r="AW78">
        <v>0</v>
      </c>
      <c r="AX78">
        <v>0</v>
      </c>
      <c r="AY78">
        <v>0</v>
      </c>
      <c r="AZ78">
        <v>0.93330000000000002</v>
      </c>
      <c r="BA78">
        <v>6.6699999999999995E-2</v>
      </c>
      <c r="BB78">
        <v>0</v>
      </c>
      <c r="BC78">
        <v>0.92859999999999998</v>
      </c>
      <c r="BD78">
        <v>7.1399999999999991E-2</v>
      </c>
      <c r="BE78">
        <v>0</v>
      </c>
      <c r="BF78">
        <v>0</v>
      </c>
      <c r="BG78">
        <v>0</v>
      </c>
      <c r="BH78">
        <v>0.6</v>
      </c>
      <c r="BI78">
        <v>0.4</v>
      </c>
      <c r="BJ78">
        <v>0</v>
      </c>
      <c r="BK78">
        <v>0</v>
      </c>
      <c r="BL78">
        <v>0</v>
      </c>
      <c r="BM78">
        <v>0.66670000000000007</v>
      </c>
      <c r="BN78">
        <v>0.2</v>
      </c>
      <c r="BO78">
        <v>0.1333</v>
      </c>
      <c r="BP78">
        <v>0.93330000000000002</v>
      </c>
      <c r="BQ78">
        <v>6.6699999999999995E-2</v>
      </c>
      <c r="BR78">
        <v>0</v>
      </c>
      <c r="BS78">
        <v>1</v>
      </c>
      <c r="BT78">
        <v>0</v>
      </c>
      <c r="BU78">
        <v>0</v>
      </c>
      <c r="BV78">
        <v>0</v>
      </c>
      <c r="BW78">
        <v>0</v>
      </c>
      <c r="BX78">
        <v>1</v>
      </c>
      <c r="BY78">
        <v>0</v>
      </c>
      <c r="BZ78">
        <v>0</v>
      </c>
      <c r="CA78">
        <v>0</v>
      </c>
      <c r="CB78">
        <v>0</v>
      </c>
      <c r="CC78">
        <v>1</v>
      </c>
      <c r="CD78">
        <v>0</v>
      </c>
      <c r="CE78">
        <v>0</v>
      </c>
      <c r="CF78">
        <v>0</v>
      </c>
      <c r="CG78">
        <v>0</v>
      </c>
      <c r="CH78">
        <v>1</v>
      </c>
      <c r="CI78">
        <v>0</v>
      </c>
      <c r="CJ78">
        <v>1</v>
      </c>
      <c r="CK78">
        <v>0</v>
      </c>
      <c r="CL78">
        <v>0</v>
      </c>
      <c r="CM78">
        <v>0</v>
      </c>
      <c r="CN78">
        <v>0</v>
      </c>
      <c r="CO78">
        <v>0</v>
      </c>
      <c r="CP78">
        <v>0.86670000000000003</v>
      </c>
      <c r="CQ78">
        <v>0.1333</v>
      </c>
      <c r="CR78">
        <v>0</v>
      </c>
      <c r="CS78">
        <v>0</v>
      </c>
      <c r="CT78">
        <v>0</v>
      </c>
      <c r="CU78">
        <v>0</v>
      </c>
      <c r="CV78">
        <v>0</v>
      </c>
      <c r="CW78">
        <v>1</v>
      </c>
      <c r="CX78">
        <v>1</v>
      </c>
      <c r="CY78">
        <v>0</v>
      </c>
      <c r="CZ78">
        <v>0</v>
      </c>
      <c r="DA78">
        <v>0</v>
      </c>
      <c r="DB78">
        <v>0.4667</v>
      </c>
      <c r="DC78">
        <v>0.5333</v>
      </c>
      <c r="DD78">
        <v>0</v>
      </c>
      <c r="DE78">
        <v>7.690000000000001E-2</v>
      </c>
      <c r="DF78">
        <v>0.92310000000000003</v>
      </c>
      <c r="DG78">
        <v>0</v>
      </c>
      <c r="DH78">
        <v>0</v>
      </c>
      <c r="DI78">
        <v>0</v>
      </c>
      <c r="DJ78">
        <v>0</v>
      </c>
      <c r="DK78">
        <v>0.26669999999999999</v>
      </c>
      <c r="DL78">
        <v>0.73329999999999995</v>
      </c>
    </row>
    <row r="79" spans="1:116" x14ac:dyDescent="0.25">
      <c r="A79" t="s">
        <v>300</v>
      </c>
      <c r="B79">
        <v>0.9375</v>
      </c>
      <c r="C79">
        <v>6.25E-2</v>
      </c>
      <c r="D79">
        <v>0</v>
      </c>
      <c r="E79">
        <v>0</v>
      </c>
      <c r="F79">
        <v>1</v>
      </c>
      <c r="G79">
        <v>0</v>
      </c>
      <c r="H79">
        <v>0</v>
      </c>
      <c r="I79">
        <v>0</v>
      </c>
      <c r="J79">
        <v>0</v>
      </c>
      <c r="K79">
        <v>0.1875</v>
      </c>
      <c r="L79">
        <v>0.3125</v>
      </c>
      <c r="M79">
        <v>0.5</v>
      </c>
      <c r="N79">
        <v>0</v>
      </c>
      <c r="O79">
        <v>0</v>
      </c>
      <c r="P79">
        <v>0.125</v>
      </c>
      <c r="Q79">
        <v>0.75</v>
      </c>
      <c r="R79">
        <v>0.125</v>
      </c>
      <c r="S79">
        <v>0</v>
      </c>
      <c r="T79">
        <v>0</v>
      </c>
      <c r="U79">
        <v>6.25E-2</v>
      </c>
      <c r="V79">
        <v>0.9375</v>
      </c>
      <c r="W79">
        <v>1</v>
      </c>
      <c r="X79">
        <v>0</v>
      </c>
      <c r="Y79">
        <v>0</v>
      </c>
      <c r="Z79">
        <v>0</v>
      </c>
      <c r="AA79">
        <v>0.8125</v>
      </c>
      <c r="AB79">
        <v>0.125</v>
      </c>
      <c r="AC79">
        <v>6.25E-2</v>
      </c>
      <c r="AD79">
        <v>0.375</v>
      </c>
      <c r="AE79">
        <v>0.4375</v>
      </c>
      <c r="AF79">
        <v>0.1875</v>
      </c>
      <c r="AG79">
        <v>0</v>
      </c>
      <c r="AH79">
        <v>0</v>
      </c>
      <c r="AI79">
        <v>0</v>
      </c>
      <c r="AJ79">
        <v>0</v>
      </c>
      <c r="AK79">
        <v>0</v>
      </c>
      <c r="AL79">
        <v>0</v>
      </c>
      <c r="AM79">
        <v>0</v>
      </c>
      <c r="AN79">
        <v>6.25E-2</v>
      </c>
      <c r="AO79">
        <v>0.9375</v>
      </c>
      <c r="AP79">
        <v>0</v>
      </c>
      <c r="AQ79">
        <v>1</v>
      </c>
      <c r="AR79">
        <v>0</v>
      </c>
      <c r="AS79">
        <v>0</v>
      </c>
      <c r="AT79">
        <v>0.8125</v>
      </c>
      <c r="AU79">
        <v>0.1875</v>
      </c>
      <c r="AV79">
        <v>0</v>
      </c>
      <c r="AW79">
        <v>0</v>
      </c>
      <c r="AX79">
        <v>0</v>
      </c>
      <c r="AY79">
        <v>6.25E-2</v>
      </c>
      <c r="AZ79">
        <v>0.9375</v>
      </c>
      <c r="BA79">
        <v>0</v>
      </c>
      <c r="BB79">
        <v>0</v>
      </c>
      <c r="BC79">
        <v>1</v>
      </c>
      <c r="BD79">
        <v>0</v>
      </c>
      <c r="BE79">
        <v>0</v>
      </c>
      <c r="BF79">
        <v>0</v>
      </c>
      <c r="BG79">
        <v>0</v>
      </c>
      <c r="BH79">
        <v>0.75</v>
      </c>
      <c r="BI79">
        <v>0.125</v>
      </c>
      <c r="BJ79">
        <v>0.125</v>
      </c>
      <c r="BK79">
        <v>0</v>
      </c>
      <c r="BL79">
        <v>0</v>
      </c>
      <c r="BM79">
        <v>0.1875</v>
      </c>
      <c r="BN79">
        <v>0.5</v>
      </c>
      <c r="BO79">
        <v>0.3125</v>
      </c>
      <c r="BP79">
        <v>0.875</v>
      </c>
      <c r="BQ79">
        <v>0.125</v>
      </c>
      <c r="BR79">
        <v>0</v>
      </c>
      <c r="BS79">
        <v>1</v>
      </c>
      <c r="BT79">
        <v>0</v>
      </c>
      <c r="BU79">
        <v>0</v>
      </c>
      <c r="BV79">
        <v>0</v>
      </c>
      <c r="BW79">
        <v>0</v>
      </c>
      <c r="BX79">
        <v>1</v>
      </c>
      <c r="BY79">
        <v>0</v>
      </c>
      <c r="BZ79">
        <v>0</v>
      </c>
      <c r="CA79">
        <v>0</v>
      </c>
      <c r="CB79">
        <v>0</v>
      </c>
      <c r="CC79">
        <v>1</v>
      </c>
      <c r="CD79">
        <v>0</v>
      </c>
      <c r="CE79">
        <v>0</v>
      </c>
      <c r="CF79">
        <v>0</v>
      </c>
      <c r="CG79">
        <v>0</v>
      </c>
      <c r="CH79">
        <v>0.875</v>
      </c>
      <c r="CI79">
        <v>0.125</v>
      </c>
      <c r="CJ79">
        <v>0</v>
      </c>
      <c r="CK79">
        <v>1</v>
      </c>
      <c r="CL79">
        <v>0</v>
      </c>
      <c r="CM79">
        <v>0</v>
      </c>
      <c r="CN79">
        <v>0</v>
      </c>
      <c r="CO79">
        <v>0</v>
      </c>
      <c r="CP79">
        <v>0.625</v>
      </c>
      <c r="CQ79">
        <v>0.375</v>
      </c>
      <c r="CR79">
        <v>0</v>
      </c>
      <c r="CS79">
        <v>0</v>
      </c>
      <c r="CT79">
        <v>0</v>
      </c>
      <c r="CU79">
        <v>0</v>
      </c>
      <c r="CV79">
        <v>0</v>
      </c>
      <c r="CW79">
        <v>1</v>
      </c>
      <c r="CX79">
        <v>0.875</v>
      </c>
      <c r="CY79">
        <v>0</v>
      </c>
      <c r="CZ79">
        <v>6.25E-2</v>
      </c>
      <c r="DA79">
        <v>6.25E-2</v>
      </c>
      <c r="DB79">
        <v>0.5625</v>
      </c>
      <c r="DC79">
        <v>0.375</v>
      </c>
      <c r="DD79">
        <v>6.25E-2</v>
      </c>
      <c r="DE79">
        <v>9.0899999999999995E-2</v>
      </c>
      <c r="DF79">
        <v>0.63639999999999997</v>
      </c>
      <c r="DG79">
        <v>0.2727</v>
      </c>
      <c r="DH79">
        <v>0</v>
      </c>
      <c r="DI79">
        <v>0</v>
      </c>
      <c r="DJ79">
        <v>0</v>
      </c>
      <c r="DK79">
        <v>6.25E-2</v>
      </c>
      <c r="DL79">
        <v>0.9375</v>
      </c>
    </row>
    <row r="80" spans="1:116" x14ac:dyDescent="0.25">
      <c r="A80" t="s">
        <v>302</v>
      </c>
      <c r="B80">
        <v>1</v>
      </c>
      <c r="C80">
        <v>0</v>
      </c>
      <c r="D80">
        <v>0</v>
      </c>
      <c r="E80">
        <v>0</v>
      </c>
      <c r="F80">
        <v>1</v>
      </c>
      <c r="G80">
        <v>0</v>
      </c>
      <c r="H80">
        <v>0</v>
      </c>
      <c r="I80">
        <v>0</v>
      </c>
      <c r="J80">
        <v>0</v>
      </c>
      <c r="K80">
        <v>0.11109999999999999</v>
      </c>
      <c r="L80">
        <v>0.70369999999999999</v>
      </c>
      <c r="M80">
        <v>0.1852</v>
      </c>
      <c r="N80">
        <v>0</v>
      </c>
      <c r="O80">
        <v>0</v>
      </c>
      <c r="P80">
        <v>0.40740000000000004</v>
      </c>
      <c r="Q80">
        <v>0.51849999999999996</v>
      </c>
      <c r="R80">
        <v>7.4099999999999999E-2</v>
      </c>
      <c r="S80">
        <v>0</v>
      </c>
      <c r="T80">
        <v>0</v>
      </c>
      <c r="U80">
        <v>0</v>
      </c>
      <c r="V80">
        <v>1</v>
      </c>
      <c r="W80">
        <v>1</v>
      </c>
      <c r="X80">
        <v>0</v>
      </c>
      <c r="Y80">
        <v>0</v>
      </c>
      <c r="Z80">
        <v>0</v>
      </c>
      <c r="AA80">
        <v>0.91670000000000007</v>
      </c>
      <c r="AB80">
        <v>8.3299999999999999E-2</v>
      </c>
      <c r="AC80">
        <v>0</v>
      </c>
      <c r="AD80">
        <v>0.11109999999999999</v>
      </c>
      <c r="AE80">
        <v>0.22219999999999998</v>
      </c>
      <c r="AF80">
        <v>0.66670000000000007</v>
      </c>
      <c r="AG80">
        <v>0</v>
      </c>
      <c r="AH80">
        <v>0</v>
      </c>
      <c r="AI80">
        <v>0</v>
      </c>
      <c r="AJ80">
        <v>0</v>
      </c>
      <c r="AK80">
        <v>1</v>
      </c>
      <c r="AL80">
        <v>0</v>
      </c>
      <c r="AM80">
        <v>0.85189999999999999</v>
      </c>
      <c r="AN80">
        <v>0</v>
      </c>
      <c r="AO80">
        <v>0.14810000000000001</v>
      </c>
      <c r="AP80">
        <v>0</v>
      </c>
      <c r="AQ80">
        <v>1</v>
      </c>
      <c r="AR80">
        <v>0</v>
      </c>
      <c r="AS80">
        <v>0</v>
      </c>
      <c r="AT80">
        <v>1</v>
      </c>
      <c r="AU80">
        <v>0</v>
      </c>
      <c r="AV80">
        <v>0</v>
      </c>
      <c r="AW80">
        <v>0</v>
      </c>
      <c r="AX80">
        <v>0</v>
      </c>
      <c r="AY80">
        <v>3.7000000000000005E-2</v>
      </c>
      <c r="AZ80">
        <v>0.92590000000000006</v>
      </c>
      <c r="BA80">
        <v>3.7000000000000005E-2</v>
      </c>
      <c r="BB80">
        <v>0</v>
      </c>
      <c r="BC80">
        <v>1</v>
      </c>
      <c r="BD80">
        <v>0</v>
      </c>
      <c r="BE80">
        <v>0</v>
      </c>
      <c r="BF80">
        <v>0</v>
      </c>
      <c r="BG80">
        <v>0</v>
      </c>
      <c r="BH80">
        <v>0.81480000000000008</v>
      </c>
      <c r="BI80">
        <v>0.1852</v>
      </c>
      <c r="BJ80">
        <v>0</v>
      </c>
      <c r="BK80">
        <v>0</v>
      </c>
      <c r="BL80">
        <v>0</v>
      </c>
      <c r="BM80">
        <v>0.11109999999999999</v>
      </c>
      <c r="BN80">
        <v>0.88890000000000002</v>
      </c>
      <c r="BO80">
        <v>0</v>
      </c>
      <c r="BP80">
        <v>0.96299999999999997</v>
      </c>
      <c r="BQ80">
        <v>3.7000000000000005E-2</v>
      </c>
      <c r="BR80">
        <v>0</v>
      </c>
      <c r="BS80">
        <v>0.14810000000000001</v>
      </c>
      <c r="BT80">
        <v>0</v>
      </c>
      <c r="BU80">
        <v>0.22219999999999998</v>
      </c>
      <c r="BV80">
        <v>0.55559999999999998</v>
      </c>
      <c r="BW80">
        <v>7.4099999999999999E-2</v>
      </c>
      <c r="BX80">
        <v>1</v>
      </c>
      <c r="BY80">
        <v>0</v>
      </c>
      <c r="BZ80">
        <v>0</v>
      </c>
      <c r="CA80">
        <v>0</v>
      </c>
      <c r="CB80">
        <v>0</v>
      </c>
      <c r="CC80">
        <v>1</v>
      </c>
      <c r="CD80">
        <v>0</v>
      </c>
      <c r="CE80">
        <v>0</v>
      </c>
      <c r="CF80">
        <v>0</v>
      </c>
      <c r="CG80">
        <v>0</v>
      </c>
      <c r="CH80">
        <v>1</v>
      </c>
      <c r="CI80">
        <v>0</v>
      </c>
      <c r="CJ80">
        <v>1</v>
      </c>
      <c r="CK80">
        <v>0</v>
      </c>
      <c r="CL80">
        <v>0</v>
      </c>
      <c r="CM80">
        <v>0</v>
      </c>
      <c r="CN80">
        <v>0</v>
      </c>
      <c r="CO80">
        <v>0</v>
      </c>
      <c r="CP80">
        <v>0.48149999999999998</v>
      </c>
      <c r="CQ80">
        <v>0.51849999999999996</v>
      </c>
      <c r="CR80">
        <v>0</v>
      </c>
      <c r="CS80">
        <v>0</v>
      </c>
      <c r="CT80">
        <v>0</v>
      </c>
      <c r="CU80">
        <v>0</v>
      </c>
      <c r="CV80">
        <v>1</v>
      </c>
      <c r="CW80">
        <v>0</v>
      </c>
      <c r="CX80">
        <v>0.74069999999999991</v>
      </c>
      <c r="CY80">
        <v>0.25929999999999997</v>
      </c>
      <c r="CZ80">
        <v>0</v>
      </c>
      <c r="DA80">
        <v>0</v>
      </c>
      <c r="DB80">
        <v>0</v>
      </c>
      <c r="DC80">
        <v>0.96299999999999997</v>
      </c>
      <c r="DD80">
        <v>3.7000000000000005E-2</v>
      </c>
      <c r="DE80">
        <v>0</v>
      </c>
      <c r="DF80">
        <v>0.83329999999999993</v>
      </c>
      <c r="DG80">
        <v>0.16670000000000001</v>
      </c>
      <c r="DH80">
        <v>0</v>
      </c>
      <c r="DI80">
        <v>0</v>
      </c>
      <c r="DJ80">
        <v>3.7000000000000005E-2</v>
      </c>
      <c r="DK80">
        <v>0</v>
      </c>
      <c r="DL80">
        <v>0.96299999999999997</v>
      </c>
    </row>
    <row r="81" spans="1:116" x14ac:dyDescent="0.25">
      <c r="A81" t="s">
        <v>304</v>
      </c>
      <c r="B81">
        <v>0.90910000000000002</v>
      </c>
      <c r="C81">
        <v>9.0899999999999995E-2</v>
      </c>
      <c r="D81">
        <v>0</v>
      </c>
      <c r="E81">
        <v>0</v>
      </c>
      <c r="F81">
        <v>0</v>
      </c>
      <c r="G81">
        <v>1</v>
      </c>
      <c r="H81">
        <v>0</v>
      </c>
      <c r="I81">
        <v>0</v>
      </c>
      <c r="J81">
        <v>0</v>
      </c>
      <c r="K81">
        <v>0.63639999999999997</v>
      </c>
      <c r="L81">
        <v>0.36359999999999998</v>
      </c>
      <c r="M81">
        <v>0</v>
      </c>
      <c r="N81">
        <v>0</v>
      </c>
      <c r="O81">
        <v>0</v>
      </c>
      <c r="P81">
        <v>0.77269999999999994</v>
      </c>
      <c r="Q81">
        <v>0.2273</v>
      </c>
      <c r="R81">
        <v>0</v>
      </c>
      <c r="S81">
        <v>0</v>
      </c>
      <c r="T81">
        <v>0</v>
      </c>
      <c r="U81">
        <v>0.90910000000000002</v>
      </c>
      <c r="V81">
        <v>9.0899999999999995E-2</v>
      </c>
      <c r="W81">
        <v>1</v>
      </c>
      <c r="X81">
        <v>0</v>
      </c>
      <c r="Y81">
        <v>0</v>
      </c>
      <c r="Z81">
        <v>0</v>
      </c>
      <c r="AA81">
        <v>1</v>
      </c>
      <c r="AB81">
        <v>0</v>
      </c>
      <c r="AC81">
        <v>0</v>
      </c>
      <c r="AD81">
        <v>0</v>
      </c>
      <c r="AE81">
        <v>0.63639999999999997</v>
      </c>
      <c r="AF81">
        <v>0.36359999999999998</v>
      </c>
      <c r="AG81">
        <v>0</v>
      </c>
      <c r="AH81">
        <v>0</v>
      </c>
      <c r="AI81">
        <v>0</v>
      </c>
      <c r="AJ81">
        <v>0</v>
      </c>
      <c r="AK81">
        <v>0</v>
      </c>
      <c r="AL81">
        <v>0</v>
      </c>
      <c r="AM81">
        <v>1</v>
      </c>
      <c r="AN81">
        <v>0</v>
      </c>
      <c r="AO81">
        <v>0</v>
      </c>
      <c r="AP81">
        <v>0</v>
      </c>
      <c r="AQ81">
        <v>1</v>
      </c>
      <c r="AR81">
        <v>0</v>
      </c>
      <c r="AS81">
        <v>0</v>
      </c>
      <c r="AT81">
        <v>1</v>
      </c>
      <c r="AU81">
        <v>0</v>
      </c>
      <c r="AV81">
        <v>0</v>
      </c>
      <c r="AW81">
        <v>0</v>
      </c>
      <c r="AX81">
        <v>0</v>
      </c>
      <c r="AY81">
        <v>0</v>
      </c>
      <c r="AZ81">
        <v>1</v>
      </c>
      <c r="BA81">
        <v>0</v>
      </c>
      <c r="BB81">
        <v>0</v>
      </c>
      <c r="BC81">
        <v>1</v>
      </c>
      <c r="BD81">
        <v>0</v>
      </c>
      <c r="BE81">
        <v>0</v>
      </c>
      <c r="BF81">
        <v>0</v>
      </c>
      <c r="BG81">
        <v>0</v>
      </c>
      <c r="BH81">
        <v>0.63639999999999997</v>
      </c>
      <c r="BI81">
        <v>0.36359999999999998</v>
      </c>
      <c r="BJ81">
        <v>0</v>
      </c>
      <c r="BK81">
        <v>0</v>
      </c>
      <c r="BL81">
        <v>0</v>
      </c>
      <c r="BM81">
        <v>0.63639999999999997</v>
      </c>
      <c r="BN81">
        <v>0.2727</v>
      </c>
      <c r="BO81">
        <v>9.0899999999999995E-2</v>
      </c>
      <c r="BP81">
        <v>1</v>
      </c>
      <c r="BQ81">
        <v>0</v>
      </c>
      <c r="BR81">
        <v>0</v>
      </c>
      <c r="BS81">
        <v>0</v>
      </c>
      <c r="BT81">
        <v>0</v>
      </c>
      <c r="BU81">
        <v>0.45450000000000002</v>
      </c>
      <c r="BV81">
        <v>0.54549999999999998</v>
      </c>
      <c r="BW81">
        <v>0</v>
      </c>
      <c r="BX81">
        <v>1</v>
      </c>
      <c r="BY81">
        <v>0</v>
      </c>
      <c r="BZ81">
        <v>0</v>
      </c>
      <c r="CA81">
        <v>0</v>
      </c>
      <c r="CB81">
        <v>0</v>
      </c>
      <c r="CC81">
        <v>1</v>
      </c>
      <c r="CD81">
        <v>0</v>
      </c>
      <c r="CE81">
        <v>0</v>
      </c>
      <c r="CF81">
        <v>0</v>
      </c>
      <c r="CG81">
        <v>0</v>
      </c>
      <c r="CH81">
        <v>1</v>
      </c>
      <c r="CI81">
        <v>0</v>
      </c>
      <c r="CJ81">
        <v>1</v>
      </c>
      <c r="CK81">
        <v>0</v>
      </c>
      <c r="CL81">
        <v>0</v>
      </c>
      <c r="CM81">
        <v>0</v>
      </c>
      <c r="CN81">
        <v>0</v>
      </c>
      <c r="CO81">
        <v>0</v>
      </c>
      <c r="CP81">
        <v>0.77269999999999994</v>
      </c>
      <c r="CQ81">
        <v>0.2273</v>
      </c>
      <c r="CR81">
        <v>0</v>
      </c>
      <c r="CS81">
        <v>0</v>
      </c>
      <c r="CT81">
        <v>0</v>
      </c>
      <c r="CU81">
        <v>1</v>
      </c>
      <c r="CV81">
        <v>0</v>
      </c>
      <c r="CW81">
        <v>0</v>
      </c>
      <c r="CX81">
        <v>0.59089999999999998</v>
      </c>
      <c r="CY81">
        <v>0.40909999999999996</v>
      </c>
      <c r="CZ81">
        <v>0</v>
      </c>
      <c r="DA81">
        <v>0</v>
      </c>
      <c r="DB81">
        <v>0.2273</v>
      </c>
      <c r="DC81">
        <v>0.77269999999999994</v>
      </c>
      <c r="DD81">
        <v>0</v>
      </c>
      <c r="DE81">
        <v>0</v>
      </c>
      <c r="DF81">
        <v>1</v>
      </c>
      <c r="DG81">
        <v>0</v>
      </c>
      <c r="DH81">
        <v>0</v>
      </c>
      <c r="DI81">
        <v>0</v>
      </c>
      <c r="DJ81">
        <v>9.0899999999999995E-2</v>
      </c>
      <c r="DK81">
        <v>0</v>
      </c>
      <c r="DL81">
        <v>0.90910000000000002</v>
      </c>
    </row>
    <row r="82" spans="1:116" x14ac:dyDescent="0.25">
      <c r="A82" t="s">
        <v>306</v>
      </c>
      <c r="B82">
        <v>1</v>
      </c>
      <c r="C82">
        <v>0</v>
      </c>
      <c r="D82">
        <v>0</v>
      </c>
      <c r="E82">
        <v>0</v>
      </c>
      <c r="F82">
        <v>1</v>
      </c>
      <c r="G82">
        <v>0</v>
      </c>
      <c r="H82">
        <v>0</v>
      </c>
      <c r="I82">
        <v>0</v>
      </c>
      <c r="J82">
        <v>0</v>
      </c>
      <c r="K82">
        <v>0</v>
      </c>
      <c r="L82">
        <v>0</v>
      </c>
      <c r="M82">
        <v>1</v>
      </c>
      <c r="N82">
        <v>0</v>
      </c>
      <c r="O82">
        <v>0</v>
      </c>
      <c r="P82">
        <v>0</v>
      </c>
      <c r="Q82">
        <v>0.625</v>
      </c>
      <c r="R82">
        <v>0.375</v>
      </c>
      <c r="S82">
        <v>0</v>
      </c>
      <c r="T82">
        <v>0</v>
      </c>
      <c r="U82">
        <v>0</v>
      </c>
      <c r="V82">
        <v>1</v>
      </c>
      <c r="W82">
        <v>1</v>
      </c>
      <c r="X82">
        <v>0</v>
      </c>
      <c r="Y82">
        <v>0</v>
      </c>
      <c r="Z82">
        <v>0</v>
      </c>
      <c r="AA82">
        <v>0.875</v>
      </c>
      <c r="AB82">
        <v>0.125</v>
      </c>
      <c r="AC82">
        <v>0</v>
      </c>
      <c r="AD82">
        <v>0.25</v>
      </c>
      <c r="AE82">
        <v>0.5625</v>
      </c>
      <c r="AF82">
        <v>0.1875</v>
      </c>
      <c r="AG82">
        <v>0</v>
      </c>
      <c r="AH82">
        <v>0</v>
      </c>
      <c r="AI82">
        <v>0</v>
      </c>
      <c r="AJ82">
        <v>0.66670000000000007</v>
      </c>
      <c r="AK82">
        <v>0.33329999999999999</v>
      </c>
      <c r="AL82">
        <v>0</v>
      </c>
      <c r="AM82">
        <v>0</v>
      </c>
      <c r="AN82">
        <v>0</v>
      </c>
      <c r="AO82">
        <v>1</v>
      </c>
      <c r="AP82">
        <v>0</v>
      </c>
      <c r="AQ82">
        <v>1</v>
      </c>
      <c r="AR82">
        <v>0</v>
      </c>
      <c r="AS82">
        <v>0</v>
      </c>
      <c r="AT82">
        <v>1</v>
      </c>
      <c r="AU82">
        <v>0</v>
      </c>
      <c r="AV82">
        <v>0</v>
      </c>
      <c r="AW82">
        <v>0</v>
      </c>
      <c r="AX82">
        <v>0</v>
      </c>
      <c r="AY82">
        <v>0</v>
      </c>
      <c r="AZ82">
        <v>0.9375</v>
      </c>
      <c r="BA82">
        <v>6.25E-2</v>
      </c>
      <c r="BB82">
        <v>0</v>
      </c>
      <c r="BC82">
        <v>0.9375</v>
      </c>
      <c r="BD82">
        <v>6.25E-2</v>
      </c>
      <c r="BE82">
        <v>0</v>
      </c>
      <c r="BF82">
        <v>0</v>
      </c>
      <c r="BG82">
        <v>0</v>
      </c>
      <c r="BH82">
        <v>1</v>
      </c>
      <c r="BI82">
        <v>0</v>
      </c>
      <c r="BJ82">
        <v>0</v>
      </c>
      <c r="BK82">
        <v>0</v>
      </c>
      <c r="BL82">
        <v>0</v>
      </c>
      <c r="BM82">
        <v>0.3125</v>
      </c>
      <c r="BN82">
        <v>0.625</v>
      </c>
      <c r="BO82">
        <v>6.25E-2</v>
      </c>
      <c r="BP82">
        <v>1</v>
      </c>
      <c r="BQ82">
        <v>0</v>
      </c>
      <c r="BR82">
        <v>0</v>
      </c>
      <c r="BS82">
        <v>1</v>
      </c>
      <c r="BT82">
        <v>0</v>
      </c>
      <c r="BU82">
        <v>0</v>
      </c>
      <c r="BV82">
        <v>0</v>
      </c>
      <c r="BW82">
        <v>0</v>
      </c>
      <c r="BX82">
        <v>1</v>
      </c>
      <c r="BY82">
        <v>0</v>
      </c>
      <c r="BZ82">
        <v>0</v>
      </c>
      <c r="CA82">
        <v>0</v>
      </c>
      <c r="CB82">
        <v>0</v>
      </c>
      <c r="CC82">
        <v>1</v>
      </c>
      <c r="CD82">
        <v>0</v>
      </c>
      <c r="CE82">
        <v>0</v>
      </c>
      <c r="CF82">
        <v>0</v>
      </c>
      <c r="CG82">
        <v>0</v>
      </c>
      <c r="CH82">
        <v>1</v>
      </c>
      <c r="CI82">
        <v>0</v>
      </c>
      <c r="CJ82">
        <v>1</v>
      </c>
      <c r="CK82">
        <v>0</v>
      </c>
      <c r="CL82">
        <v>0</v>
      </c>
      <c r="CM82">
        <v>0</v>
      </c>
      <c r="CN82">
        <v>0</v>
      </c>
      <c r="CO82">
        <v>0</v>
      </c>
      <c r="CP82">
        <v>0.4375</v>
      </c>
      <c r="CQ82">
        <v>0.5625</v>
      </c>
      <c r="CR82">
        <v>0</v>
      </c>
      <c r="CS82">
        <v>0</v>
      </c>
      <c r="CT82">
        <v>0</v>
      </c>
      <c r="CU82">
        <v>0</v>
      </c>
      <c r="CV82">
        <v>0</v>
      </c>
      <c r="CW82">
        <v>1</v>
      </c>
      <c r="CX82">
        <v>1</v>
      </c>
      <c r="CY82">
        <v>0</v>
      </c>
      <c r="CZ82">
        <v>0</v>
      </c>
      <c r="DA82">
        <v>0</v>
      </c>
      <c r="DB82">
        <v>0</v>
      </c>
      <c r="DC82">
        <v>1</v>
      </c>
      <c r="DD82">
        <v>0</v>
      </c>
      <c r="DE82">
        <v>0.1333</v>
      </c>
      <c r="DF82">
        <v>0.8</v>
      </c>
      <c r="DG82">
        <v>6.6699999999999995E-2</v>
      </c>
      <c r="DH82">
        <v>0</v>
      </c>
      <c r="DI82">
        <v>0</v>
      </c>
      <c r="DJ82">
        <v>0</v>
      </c>
      <c r="DK82">
        <v>0.1875</v>
      </c>
      <c r="DL82">
        <v>0.8125</v>
      </c>
    </row>
    <row r="83" spans="1:116" x14ac:dyDescent="0.25">
      <c r="A83" t="s">
        <v>308</v>
      </c>
      <c r="B83">
        <v>1</v>
      </c>
      <c r="C83">
        <v>0</v>
      </c>
      <c r="D83">
        <v>0</v>
      </c>
      <c r="E83">
        <v>0</v>
      </c>
      <c r="F83">
        <v>1</v>
      </c>
      <c r="G83">
        <v>0</v>
      </c>
      <c r="H83">
        <v>0</v>
      </c>
      <c r="I83">
        <v>0</v>
      </c>
      <c r="J83">
        <v>0</v>
      </c>
      <c r="K83">
        <v>0</v>
      </c>
      <c r="L83">
        <v>0</v>
      </c>
      <c r="M83">
        <v>1</v>
      </c>
      <c r="N83">
        <v>0</v>
      </c>
      <c r="O83">
        <v>0</v>
      </c>
      <c r="P83">
        <v>0</v>
      </c>
      <c r="Q83">
        <v>1</v>
      </c>
      <c r="R83">
        <v>0</v>
      </c>
      <c r="S83">
        <v>0</v>
      </c>
      <c r="T83">
        <v>0</v>
      </c>
      <c r="U83">
        <v>0</v>
      </c>
      <c r="V83">
        <v>1</v>
      </c>
      <c r="W83">
        <v>1</v>
      </c>
      <c r="X83">
        <v>0</v>
      </c>
      <c r="Y83">
        <v>0</v>
      </c>
      <c r="Z83">
        <v>0</v>
      </c>
      <c r="AA83">
        <v>1</v>
      </c>
      <c r="AB83">
        <v>0</v>
      </c>
      <c r="AC83">
        <v>0</v>
      </c>
      <c r="AD83">
        <v>0.22219999999999998</v>
      </c>
      <c r="AE83">
        <v>0.66670000000000007</v>
      </c>
      <c r="AF83">
        <v>0.11109999999999999</v>
      </c>
      <c r="AG83">
        <v>0</v>
      </c>
      <c r="AH83">
        <v>0</v>
      </c>
      <c r="AI83">
        <v>0</v>
      </c>
      <c r="AJ83">
        <v>0</v>
      </c>
      <c r="AK83">
        <v>0</v>
      </c>
      <c r="AL83">
        <v>0</v>
      </c>
      <c r="AM83">
        <v>0</v>
      </c>
      <c r="AN83">
        <v>0</v>
      </c>
      <c r="AO83">
        <v>1</v>
      </c>
      <c r="AP83">
        <v>0</v>
      </c>
      <c r="AQ83">
        <v>1</v>
      </c>
      <c r="AR83">
        <v>0</v>
      </c>
      <c r="AS83">
        <v>0</v>
      </c>
      <c r="AT83">
        <v>1</v>
      </c>
      <c r="AU83">
        <v>0</v>
      </c>
      <c r="AV83">
        <v>0</v>
      </c>
      <c r="AW83">
        <v>0</v>
      </c>
      <c r="AX83">
        <v>0</v>
      </c>
      <c r="AY83">
        <v>0</v>
      </c>
      <c r="AZ83">
        <v>1</v>
      </c>
      <c r="BA83">
        <v>0</v>
      </c>
      <c r="BB83">
        <v>0</v>
      </c>
      <c r="BC83">
        <v>0.66670000000000007</v>
      </c>
      <c r="BD83">
        <v>0.33329999999999999</v>
      </c>
      <c r="BE83">
        <v>0</v>
      </c>
      <c r="BF83">
        <v>0</v>
      </c>
      <c r="BG83">
        <v>0</v>
      </c>
      <c r="BH83">
        <v>1</v>
      </c>
      <c r="BI83">
        <v>0</v>
      </c>
      <c r="BJ83">
        <v>0</v>
      </c>
      <c r="BK83">
        <v>0</v>
      </c>
      <c r="BL83">
        <v>0</v>
      </c>
      <c r="BM83">
        <v>0.22219999999999998</v>
      </c>
      <c r="BN83">
        <v>0.11109999999999999</v>
      </c>
      <c r="BO83">
        <v>0.66670000000000007</v>
      </c>
      <c r="BP83">
        <v>1</v>
      </c>
      <c r="BQ83">
        <v>0</v>
      </c>
      <c r="BR83">
        <v>0</v>
      </c>
      <c r="BS83">
        <v>1</v>
      </c>
      <c r="BT83">
        <v>0</v>
      </c>
      <c r="BU83">
        <v>0</v>
      </c>
      <c r="BV83">
        <v>0</v>
      </c>
      <c r="BW83">
        <v>0</v>
      </c>
      <c r="BX83">
        <v>1</v>
      </c>
      <c r="BY83">
        <v>0</v>
      </c>
      <c r="BZ83">
        <v>0</v>
      </c>
      <c r="CA83">
        <v>0</v>
      </c>
      <c r="CB83">
        <v>0</v>
      </c>
      <c r="CC83">
        <v>1</v>
      </c>
      <c r="CD83">
        <v>0</v>
      </c>
      <c r="CE83">
        <v>0</v>
      </c>
      <c r="CF83">
        <v>0</v>
      </c>
      <c r="CG83">
        <v>0</v>
      </c>
      <c r="CH83">
        <v>1</v>
      </c>
      <c r="CI83">
        <v>0</v>
      </c>
      <c r="CJ83">
        <v>1</v>
      </c>
      <c r="CK83">
        <v>0</v>
      </c>
      <c r="CL83">
        <v>0</v>
      </c>
      <c r="CM83">
        <v>0</v>
      </c>
      <c r="CN83">
        <v>0</v>
      </c>
      <c r="CO83">
        <v>0</v>
      </c>
      <c r="CP83">
        <v>1</v>
      </c>
      <c r="CQ83">
        <v>0</v>
      </c>
      <c r="CR83">
        <v>0</v>
      </c>
      <c r="CS83">
        <v>0</v>
      </c>
      <c r="CT83">
        <v>0</v>
      </c>
      <c r="CU83">
        <v>0</v>
      </c>
      <c r="CV83">
        <v>0</v>
      </c>
      <c r="CW83">
        <v>1</v>
      </c>
      <c r="CX83">
        <v>1</v>
      </c>
      <c r="CY83">
        <v>0</v>
      </c>
      <c r="CZ83">
        <v>0</v>
      </c>
      <c r="DA83">
        <v>0</v>
      </c>
      <c r="DB83">
        <v>0</v>
      </c>
      <c r="DC83">
        <v>1</v>
      </c>
      <c r="DD83">
        <v>0</v>
      </c>
      <c r="DE83">
        <v>0.375</v>
      </c>
      <c r="DF83">
        <v>0.625</v>
      </c>
      <c r="DG83">
        <v>0</v>
      </c>
      <c r="DH83">
        <v>0</v>
      </c>
      <c r="DI83">
        <v>0</v>
      </c>
      <c r="DJ83">
        <v>0</v>
      </c>
      <c r="DK83">
        <v>0.33329999999999999</v>
      </c>
      <c r="DL83">
        <v>0.66670000000000007</v>
      </c>
    </row>
    <row r="84" spans="1:116" x14ac:dyDescent="0.25">
      <c r="A84" t="s">
        <v>310</v>
      </c>
      <c r="B84">
        <v>0.8095</v>
      </c>
      <c r="C84">
        <v>0.1905</v>
      </c>
      <c r="D84">
        <v>0</v>
      </c>
      <c r="E84">
        <v>0</v>
      </c>
      <c r="F84">
        <v>1</v>
      </c>
      <c r="G84">
        <v>0</v>
      </c>
      <c r="H84">
        <v>0</v>
      </c>
      <c r="I84">
        <v>0</v>
      </c>
      <c r="J84">
        <v>0</v>
      </c>
      <c r="K84">
        <v>4.7599999999999996E-2</v>
      </c>
      <c r="L84">
        <v>0.95239999999999991</v>
      </c>
      <c r="M84">
        <v>0</v>
      </c>
      <c r="N84">
        <v>0</v>
      </c>
      <c r="O84">
        <v>0</v>
      </c>
      <c r="P84">
        <v>0.71430000000000005</v>
      </c>
      <c r="Q84">
        <v>0.28570000000000001</v>
      </c>
      <c r="R84">
        <v>0</v>
      </c>
      <c r="S84">
        <v>0</v>
      </c>
      <c r="T84">
        <v>0</v>
      </c>
      <c r="U84">
        <v>4.7599999999999996E-2</v>
      </c>
      <c r="V84">
        <v>0.95239999999999991</v>
      </c>
      <c r="W84">
        <v>1</v>
      </c>
      <c r="X84">
        <v>0</v>
      </c>
      <c r="Y84">
        <v>0</v>
      </c>
      <c r="Z84">
        <v>0</v>
      </c>
      <c r="AA84">
        <v>0.90480000000000005</v>
      </c>
      <c r="AB84">
        <v>9.5199999999999993E-2</v>
      </c>
      <c r="AC84">
        <v>0</v>
      </c>
      <c r="AD84">
        <v>4.7599999999999996E-2</v>
      </c>
      <c r="AE84">
        <v>0.28570000000000001</v>
      </c>
      <c r="AF84">
        <v>0.66670000000000007</v>
      </c>
      <c r="AG84">
        <v>0</v>
      </c>
      <c r="AH84">
        <v>0</v>
      </c>
      <c r="AI84">
        <v>0</v>
      </c>
      <c r="AJ84">
        <v>0</v>
      </c>
      <c r="AK84">
        <v>0</v>
      </c>
      <c r="AL84">
        <v>0</v>
      </c>
      <c r="AM84">
        <v>1</v>
      </c>
      <c r="AN84">
        <v>0</v>
      </c>
      <c r="AO84">
        <v>0</v>
      </c>
      <c r="AP84">
        <v>0</v>
      </c>
      <c r="AQ84">
        <v>1</v>
      </c>
      <c r="AR84">
        <v>0</v>
      </c>
      <c r="AS84">
        <v>0</v>
      </c>
      <c r="AT84">
        <v>1</v>
      </c>
      <c r="AU84">
        <v>0</v>
      </c>
      <c r="AV84">
        <v>0</v>
      </c>
      <c r="AW84">
        <v>0</v>
      </c>
      <c r="AX84">
        <v>0</v>
      </c>
      <c r="AY84">
        <v>0</v>
      </c>
      <c r="AZ84">
        <v>1</v>
      </c>
      <c r="BA84">
        <v>0</v>
      </c>
      <c r="BB84">
        <v>0</v>
      </c>
      <c r="BC84">
        <v>1</v>
      </c>
      <c r="BD84">
        <v>0</v>
      </c>
      <c r="BE84">
        <v>0</v>
      </c>
      <c r="BF84">
        <v>0</v>
      </c>
      <c r="BG84">
        <v>0</v>
      </c>
      <c r="BH84">
        <v>0.95239999999999991</v>
      </c>
      <c r="BI84">
        <v>4.7599999999999996E-2</v>
      </c>
      <c r="BJ84">
        <v>0</v>
      </c>
      <c r="BK84">
        <v>0</v>
      </c>
      <c r="BL84">
        <v>0</v>
      </c>
      <c r="BM84">
        <v>4.7599999999999996E-2</v>
      </c>
      <c r="BN84">
        <v>0.85709999999999997</v>
      </c>
      <c r="BO84">
        <v>9.5199999999999993E-2</v>
      </c>
      <c r="BP84">
        <v>1</v>
      </c>
      <c r="BQ84">
        <v>0</v>
      </c>
      <c r="BR84">
        <v>0</v>
      </c>
      <c r="BS84">
        <v>0</v>
      </c>
      <c r="BT84">
        <v>0</v>
      </c>
      <c r="BU84">
        <v>9.5199999999999993E-2</v>
      </c>
      <c r="BV84">
        <v>0.90480000000000005</v>
      </c>
      <c r="BW84">
        <v>0</v>
      </c>
      <c r="BX84">
        <v>1</v>
      </c>
      <c r="BY84">
        <v>0</v>
      </c>
      <c r="BZ84">
        <v>0</v>
      </c>
      <c r="CA84">
        <v>0</v>
      </c>
      <c r="CB84">
        <v>0</v>
      </c>
      <c r="CC84">
        <v>1</v>
      </c>
      <c r="CD84">
        <v>0</v>
      </c>
      <c r="CE84">
        <v>0</v>
      </c>
      <c r="CF84">
        <v>0</v>
      </c>
      <c r="CG84">
        <v>0</v>
      </c>
      <c r="CH84">
        <v>1</v>
      </c>
      <c r="CI84">
        <v>0</v>
      </c>
      <c r="CJ84">
        <v>1</v>
      </c>
      <c r="CK84">
        <v>0</v>
      </c>
      <c r="CL84">
        <v>0</v>
      </c>
      <c r="CM84">
        <v>0</v>
      </c>
      <c r="CN84">
        <v>0</v>
      </c>
      <c r="CO84">
        <v>0</v>
      </c>
      <c r="CP84">
        <v>0.61899999999999999</v>
      </c>
      <c r="CQ84">
        <v>0.38100000000000001</v>
      </c>
      <c r="CR84">
        <v>0</v>
      </c>
      <c r="CS84">
        <v>0</v>
      </c>
      <c r="CT84">
        <v>0</v>
      </c>
      <c r="CU84">
        <v>1</v>
      </c>
      <c r="CV84">
        <v>0</v>
      </c>
      <c r="CW84">
        <v>0</v>
      </c>
      <c r="CX84">
        <v>0.52380000000000004</v>
      </c>
      <c r="CY84">
        <v>0.47619999999999996</v>
      </c>
      <c r="CZ84">
        <v>0</v>
      </c>
      <c r="DA84">
        <v>0</v>
      </c>
      <c r="DB84">
        <v>0.28570000000000001</v>
      </c>
      <c r="DC84">
        <v>0.66670000000000007</v>
      </c>
      <c r="DD84">
        <v>4.7599999999999996E-2</v>
      </c>
      <c r="DE84">
        <v>0</v>
      </c>
      <c r="DF84">
        <v>1</v>
      </c>
      <c r="DG84">
        <v>0</v>
      </c>
      <c r="DH84">
        <v>0</v>
      </c>
      <c r="DI84">
        <v>0</v>
      </c>
      <c r="DJ84">
        <v>0.1905</v>
      </c>
      <c r="DK84">
        <v>4.7599999999999996E-2</v>
      </c>
      <c r="DL84">
        <v>0.76190000000000002</v>
      </c>
    </row>
    <row r="85" spans="1:116" x14ac:dyDescent="0.25">
      <c r="A85" t="s">
        <v>313</v>
      </c>
      <c r="B85">
        <v>0.18179999999999999</v>
      </c>
      <c r="C85">
        <v>0.2727</v>
      </c>
      <c r="D85">
        <v>0.54549999999999998</v>
      </c>
      <c r="E85">
        <v>0</v>
      </c>
      <c r="F85">
        <v>0</v>
      </c>
      <c r="G85">
        <v>1</v>
      </c>
      <c r="H85">
        <v>0</v>
      </c>
      <c r="I85">
        <v>0</v>
      </c>
      <c r="J85">
        <v>0</v>
      </c>
      <c r="K85">
        <v>1.8200000000000001E-2</v>
      </c>
      <c r="L85">
        <v>0.32729999999999998</v>
      </c>
      <c r="M85">
        <v>0.65450000000000008</v>
      </c>
      <c r="N85">
        <v>0</v>
      </c>
      <c r="O85">
        <v>0</v>
      </c>
      <c r="P85">
        <v>0.2</v>
      </c>
      <c r="Q85">
        <v>0.43640000000000001</v>
      </c>
      <c r="R85">
        <v>0.30909999999999999</v>
      </c>
      <c r="S85">
        <v>5.45E-2</v>
      </c>
      <c r="T85">
        <v>0</v>
      </c>
      <c r="U85">
        <v>0.29089999999999999</v>
      </c>
      <c r="V85">
        <v>0.70909999999999995</v>
      </c>
      <c r="W85">
        <v>1</v>
      </c>
      <c r="X85">
        <v>0</v>
      </c>
      <c r="Y85">
        <v>0</v>
      </c>
      <c r="Z85">
        <v>0</v>
      </c>
      <c r="AA85">
        <v>0.94550000000000001</v>
      </c>
      <c r="AB85">
        <v>0</v>
      </c>
      <c r="AC85">
        <v>5.45E-2</v>
      </c>
      <c r="AD85">
        <v>0.72730000000000006</v>
      </c>
      <c r="AE85">
        <v>0.21820000000000001</v>
      </c>
      <c r="AF85">
        <v>5.45E-2</v>
      </c>
      <c r="AG85">
        <v>0</v>
      </c>
      <c r="AH85">
        <v>0</v>
      </c>
      <c r="AI85">
        <v>0</v>
      </c>
      <c r="AJ85">
        <v>1</v>
      </c>
      <c r="AK85">
        <v>0</v>
      </c>
      <c r="AL85">
        <v>0</v>
      </c>
      <c r="AM85">
        <v>0.72730000000000006</v>
      </c>
      <c r="AN85">
        <v>0.2545</v>
      </c>
      <c r="AO85">
        <v>1.8200000000000001E-2</v>
      </c>
      <c r="AP85">
        <v>0</v>
      </c>
      <c r="AQ85">
        <v>0.4</v>
      </c>
      <c r="AR85">
        <v>0.6</v>
      </c>
      <c r="AS85">
        <v>0</v>
      </c>
      <c r="AT85">
        <v>1</v>
      </c>
      <c r="AU85">
        <v>0</v>
      </c>
      <c r="AV85">
        <v>0</v>
      </c>
      <c r="AW85">
        <v>0</v>
      </c>
      <c r="AX85">
        <v>0</v>
      </c>
      <c r="AY85">
        <v>0</v>
      </c>
      <c r="AZ85">
        <v>0.56359999999999999</v>
      </c>
      <c r="BA85">
        <v>0.43640000000000001</v>
      </c>
      <c r="BB85">
        <v>0</v>
      </c>
      <c r="BC85">
        <v>0.1273</v>
      </c>
      <c r="BD85">
        <v>0.65450000000000008</v>
      </c>
      <c r="BE85">
        <v>0.1273</v>
      </c>
      <c r="BF85">
        <v>9.0899999999999995E-2</v>
      </c>
      <c r="BG85">
        <v>0</v>
      </c>
      <c r="BH85">
        <v>0.18179999999999999</v>
      </c>
      <c r="BI85">
        <v>0.1091</v>
      </c>
      <c r="BJ85">
        <v>0.2364</v>
      </c>
      <c r="BK85">
        <v>0.47270000000000001</v>
      </c>
      <c r="BL85">
        <v>0</v>
      </c>
      <c r="BM85">
        <v>0.1091</v>
      </c>
      <c r="BN85">
        <v>0.87269999999999992</v>
      </c>
      <c r="BO85">
        <v>1.8200000000000001E-2</v>
      </c>
      <c r="BP85">
        <v>0.76359999999999995</v>
      </c>
      <c r="BQ85">
        <v>0.2364</v>
      </c>
      <c r="BR85">
        <v>0</v>
      </c>
      <c r="BS85">
        <v>0.4</v>
      </c>
      <c r="BT85">
        <v>0.2727</v>
      </c>
      <c r="BU85">
        <v>0.29089999999999999</v>
      </c>
      <c r="BV85">
        <v>3.6400000000000002E-2</v>
      </c>
      <c r="BW85">
        <v>0</v>
      </c>
      <c r="BX85">
        <v>1</v>
      </c>
      <c r="BY85">
        <v>0</v>
      </c>
      <c r="BZ85">
        <v>0</v>
      </c>
      <c r="CA85">
        <v>0</v>
      </c>
      <c r="CB85">
        <v>0</v>
      </c>
      <c r="CC85">
        <v>0</v>
      </c>
      <c r="CD85">
        <v>0</v>
      </c>
      <c r="CE85">
        <v>0</v>
      </c>
      <c r="CF85">
        <v>0</v>
      </c>
      <c r="CG85">
        <v>1</v>
      </c>
      <c r="CH85">
        <v>0.69090000000000007</v>
      </c>
      <c r="CI85">
        <v>0.30909999999999999</v>
      </c>
      <c r="CJ85">
        <v>1</v>
      </c>
      <c r="CK85">
        <v>0</v>
      </c>
      <c r="CL85">
        <v>0</v>
      </c>
      <c r="CM85">
        <v>0</v>
      </c>
      <c r="CN85">
        <v>0</v>
      </c>
      <c r="CO85">
        <v>0</v>
      </c>
      <c r="CP85">
        <v>0</v>
      </c>
      <c r="CQ85">
        <v>1</v>
      </c>
      <c r="CR85">
        <v>0</v>
      </c>
      <c r="CS85">
        <v>0</v>
      </c>
      <c r="CT85">
        <v>0</v>
      </c>
      <c r="CU85">
        <v>0</v>
      </c>
      <c r="CV85">
        <v>0</v>
      </c>
      <c r="CW85">
        <v>1</v>
      </c>
      <c r="CX85">
        <v>0.58179999999999998</v>
      </c>
      <c r="CY85">
        <v>0.34549999999999997</v>
      </c>
      <c r="CZ85">
        <v>1.8200000000000001E-2</v>
      </c>
      <c r="DA85">
        <v>5.45E-2</v>
      </c>
      <c r="DB85">
        <v>0.56359999999999999</v>
      </c>
      <c r="DC85">
        <v>0.34549999999999997</v>
      </c>
      <c r="DD85">
        <v>9.0899999999999995E-2</v>
      </c>
      <c r="DE85">
        <v>0.30909999999999999</v>
      </c>
      <c r="DF85">
        <v>0.56359999999999999</v>
      </c>
      <c r="DG85">
        <v>0.1273</v>
      </c>
      <c r="DH85">
        <v>0</v>
      </c>
      <c r="DI85">
        <v>0</v>
      </c>
      <c r="DJ85">
        <v>0</v>
      </c>
      <c r="DK85">
        <v>0.58179999999999998</v>
      </c>
      <c r="DL85">
        <v>0.41820000000000002</v>
      </c>
    </row>
    <row r="86" spans="1:116" x14ac:dyDescent="0.25">
      <c r="A86" t="s">
        <v>315</v>
      </c>
      <c r="B86">
        <v>0</v>
      </c>
      <c r="C86">
        <v>0.33329999999999999</v>
      </c>
      <c r="D86">
        <v>0.66670000000000007</v>
      </c>
      <c r="E86">
        <v>0</v>
      </c>
      <c r="F86">
        <v>0</v>
      </c>
      <c r="G86">
        <v>0</v>
      </c>
      <c r="H86">
        <v>1</v>
      </c>
      <c r="I86">
        <v>0</v>
      </c>
      <c r="J86">
        <v>0</v>
      </c>
      <c r="K86">
        <v>0</v>
      </c>
      <c r="L86">
        <v>0.4</v>
      </c>
      <c r="M86">
        <v>0.6</v>
      </c>
      <c r="N86">
        <v>0</v>
      </c>
      <c r="O86">
        <v>0</v>
      </c>
      <c r="P86">
        <v>0.23329999999999998</v>
      </c>
      <c r="Q86">
        <v>0.43329999999999996</v>
      </c>
      <c r="R86">
        <v>0.33329999999999999</v>
      </c>
      <c r="S86">
        <v>0</v>
      </c>
      <c r="T86">
        <v>0</v>
      </c>
      <c r="U86">
        <v>0.5</v>
      </c>
      <c r="V86">
        <v>0.5</v>
      </c>
      <c r="W86">
        <v>1</v>
      </c>
      <c r="X86">
        <v>0</v>
      </c>
      <c r="Y86">
        <v>0</v>
      </c>
      <c r="Z86">
        <v>0</v>
      </c>
      <c r="AA86">
        <v>0.9</v>
      </c>
      <c r="AB86">
        <v>0</v>
      </c>
      <c r="AC86">
        <v>0.1</v>
      </c>
      <c r="AD86">
        <v>0.2</v>
      </c>
      <c r="AE86">
        <v>0.4</v>
      </c>
      <c r="AF86">
        <v>0.4</v>
      </c>
      <c r="AG86">
        <v>0</v>
      </c>
      <c r="AH86">
        <v>0</v>
      </c>
      <c r="AI86">
        <v>0</v>
      </c>
      <c r="AJ86">
        <v>0</v>
      </c>
      <c r="AK86">
        <v>0</v>
      </c>
      <c r="AL86">
        <v>0</v>
      </c>
      <c r="AM86">
        <v>1</v>
      </c>
      <c r="AN86">
        <v>0</v>
      </c>
      <c r="AO86">
        <v>0</v>
      </c>
      <c r="AP86">
        <v>0</v>
      </c>
      <c r="AQ86">
        <v>0.1333</v>
      </c>
      <c r="AR86">
        <v>0.83329999999999993</v>
      </c>
      <c r="AS86">
        <v>3.3300000000000003E-2</v>
      </c>
      <c r="AT86">
        <v>1</v>
      </c>
      <c r="AU86">
        <v>0</v>
      </c>
      <c r="AV86">
        <v>0</v>
      </c>
      <c r="AW86">
        <v>0</v>
      </c>
      <c r="AX86">
        <v>0</v>
      </c>
      <c r="AY86">
        <v>0</v>
      </c>
      <c r="AZ86">
        <v>0.8</v>
      </c>
      <c r="BA86">
        <v>0.2</v>
      </c>
      <c r="BB86">
        <v>0</v>
      </c>
      <c r="BC86">
        <v>0</v>
      </c>
      <c r="BD86">
        <v>0.66670000000000007</v>
      </c>
      <c r="BE86">
        <v>0.23329999999999998</v>
      </c>
      <c r="BF86">
        <v>0.1</v>
      </c>
      <c r="BG86">
        <v>0</v>
      </c>
      <c r="BH86">
        <v>0.2</v>
      </c>
      <c r="BI86">
        <v>0.16670000000000001</v>
      </c>
      <c r="BJ86">
        <v>6.6699999999999995E-2</v>
      </c>
      <c r="BK86">
        <v>0.5333</v>
      </c>
      <c r="BL86">
        <v>3.3300000000000003E-2</v>
      </c>
      <c r="BM86">
        <v>3.3300000000000003E-2</v>
      </c>
      <c r="BN86">
        <v>0.9</v>
      </c>
      <c r="BO86">
        <v>6.6699999999999995E-2</v>
      </c>
      <c r="BP86">
        <v>0.66670000000000007</v>
      </c>
      <c r="BQ86">
        <v>0.26669999999999999</v>
      </c>
      <c r="BR86">
        <v>6.6699999999999995E-2</v>
      </c>
      <c r="BS86">
        <v>0.33329999999999999</v>
      </c>
      <c r="BT86">
        <v>0.33329999999999999</v>
      </c>
      <c r="BU86">
        <v>0.2</v>
      </c>
      <c r="BV86">
        <v>0.1333</v>
      </c>
      <c r="BW86">
        <v>0</v>
      </c>
      <c r="BX86">
        <v>1</v>
      </c>
      <c r="BY86">
        <v>0</v>
      </c>
      <c r="BZ86">
        <v>0</v>
      </c>
      <c r="CA86">
        <v>0</v>
      </c>
      <c r="CB86">
        <v>0</v>
      </c>
      <c r="CC86">
        <v>0</v>
      </c>
      <c r="CD86">
        <v>0</v>
      </c>
      <c r="CE86">
        <v>0</v>
      </c>
      <c r="CF86">
        <v>0</v>
      </c>
      <c r="CG86">
        <v>1</v>
      </c>
      <c r="CH86">
        <v>0.66670000000000007</v>
      </c>
      <c r="CI86">
        <v>0.33329999999999999</v>
      </c>
      <c r="CJ86">
        <v>1</v>
      </c>
      <c r="CK86">
        <v>0</v>
      </c>
      <c r="CL86">
        <v>0</v>
      </c>
      <c r="CM86">
        <v>0</v>
      </c>
      <c r="CN86">
        <v>0</v>
      </c>
      <c r="CO86">
        <v>0</v>
      </c>
      <c r="CP86">
        <v>6.6699999999999995E-2</v>
      </c>
      <c r="CQ86">
        <v>0.93330000000000002</v>
      </c>
      <c r="CR86">
        <v>0</v>
      </c>
      <c r="CS86">
        <v>0</v>
      </c>
      <c r="CT86">
        <v>0</v>
      </c>
      <c r="CU86">
        <v>0</v>
      </c>
      <c r="CV86">
        <v>0</v>
      </c>
      <c r="CW86">
        <v>1</v>
      </c>
      <c r="CX86">
        <v>0.63329999999999997</v>
      </c>
      <c r="CY86">
        <v>0.36670000000000003</v>
      </c>
      <c r="CZ86">
        <v>0</v>
      </c>
      <c r="DA86">
        <v>0</v>
      </c>
      <c r="DB86">
        <v>0.6</v>
      </c>
      <c r="DC86">
        <v>0.23329999999999998</v>
      </c>
      <c r="DD86">
        <v>0.16670000000000001</v>
      </c>
      <c r="DE86">
        <v>0</v>
      </c>
      <c r="DF86">
        <v>0.86670000000000003</v>
      </c>
      <c r="DG86">
        <v>0.1333</v>
      </c>
      <c r="DH86">
        <v>0</v>
      </c>
      <c r="DI86">
        <v>0</v>
      </c>
      <c r="DJ86">
        <v>0</v>
      </c>
      <c r="DK86">
        <v>0.23329999999999998</v>
      </c>
      <c r="DL86">
        <v>0.76670000000000005</v>
      </c>
    </row>
    <row r="87" spans="1:116" x14ac:dyDescent="0.25">
      <c r="A87" t="s">
        <v>317</v>
      </c>
      <c r="B87">
        <v>0</v>
      </c>
      <c r="C87">
        <v>0.54549999999999998</v>
      </c>
      <c r="D87">
        <v>0.45450000000000002</v>
      </c>
      <c r="E87">
        <v>0</v>
      </c>
      <c r="F87">
        <v>0</v>
      </c>
      <c r="G87">
        <v>1</v>
      </c>
      <c r="H87">
        <v>0</v>
      </c>
      <c r="I87">
        <v>0</v>
      </c>
      <c r="J87">
        <v>0</v>
      </c>
      <c r="K87">
        <v>0</v>
      </c>
      <c r="L87">
        <v>0.2273</v>
      </c>
      <c r="M87">
        <v>0.77269999999999994</v>
      </c>
      <c r="N87">
        <v>0</v>
      </c>
      <c r="O87">
        <v>0</v>
      </c>
      <c r="P87">
        <v>0</v>
      </c>
      <c r="Q87">
        <v>0.2727</v>
      </c>
      <c r="R87">
        <v>0.72730000000000006</v>
      </c>
      <c r="S87">
        <v>0</v>
      </c>
      <c r="T87">
        <v>0</v>
      </c>
      <c r="U87">
        <v>0.59089999999999998</v>
      </c>
      <c r="V87">
        <v>0.40909999999999996</v>
      </c>
      <c r="W87">
        <v>0</v>
      </c>
      <c r="X87">
        <v>1</v>
      </c>
      <c r="Y87">
        <v>0</v>
      </c>
      <c r="Z87">
        <v>0</v>
      </c>
      <c r="AA87">
        <v>0.59089999999999998</v>
      </c>
      <c r="AB87">
        <v>0.2727</v>
      </c>
      <c r="AC87">
        <v>0.13639999999999999</v>
      </c>
      <c r="AD87">
        <v>0.2273</v>
      </c>
      <c r="AE87">
        <v>0.36359999999999998</v>
      </c>
      <c r="AF87">
        <v>0.36359999999999998</v>
      </c>
      <c r="AG87">
        <v>4.5499999999999999E-2</v>
      </c>
      <c r="AH87">
        <v>0</v>
      </c>
      <c r="AI87">
        <v>0</v>
      </c>
      <c r="AJ87">
        <v>0</v>
      </c>
      <c r="AK87">
        <v>0</v>
      </c>
      <c r="AL87">
        <v>0</v>
      </c>
      <c r="AM87">
        <v>0.72730000000000006</v>
      </c>
      <c r="AN87">
        <v>0.2727</v>
      </c>
      <c r="AO87">
        <v>0</v>
      </c>
      <c r="AP87">
        <v>0</v>
      </c>
      <c r="AQ87">
        <v>0.2273</v>
      </c>
      <c r="AR87">
        <v>0.77269999999999994</v>
      </c>
      <c r="AS87">
        <v>0</v>
      </c>
      <c r="AT87">
        <v>1</v>
      </c>
      <c r="AU87">
        <v>0</v>
      </c>
      <c r="AV87">
        <v>0</v>
      </c>
      <c r="AW87">
        <v>0</v>
      </c>
      <c r="AX87">
        <v>0</v>
      </c>
      <c r="AY87">
        <v>0</v>
      </c>
      <c r="AZ87">
        <v>0.95450000000000002</v>
      </c>
      <c r="BA87">
        <v>4.5499999999999999E-2</v>
      </c>
      <c r="BB87">
        <v>0</v>
      </c>
      <c r="BC87">
        <v>0</v>
      </c>
      <c r="BD87">
        <v>0.68180000000000007</v>
      </c>
      <c r="BE87">
        <v>0.31819999999999998</v>
      </c>
      <c r="BF87">
        <v>0</v>
      </c>
      <c r="BG87">
        <v>0</v>
      </c>
      <c r="BH87">
        <v>0.18179999999999999</v>
      </c>
      <c r="BI87">
        <v>0.31819999999999998</v>
      </c>
      <c r="BJ87">
        <v>0.45450000000000002</v>
      </c>
      <c r="BK87">
        <v>4.5499999999999999E-2</v>
      </c>
      <c r="BL87">
        <v>0</v>
      </c>
      <c r="BM87">
        <v>9.0899999999999995E-2</v>
      </c>
      <c r="BN87">
        <v>0.86360000000000003</v>
      </c>
      <c r="BO87">
        <v>4.5499999999999999E-2</v>
      </c>
      <c r="BP87">
        <v>0.81819999999999993</v>
      </c>
      <c r="BQ87">
        <v>0.13639999999999999</v>
      </c>
      <c r="BR87">
        <v>4.5499999999999999E-2</v>
      </c>
      <c r="BS87">
        <v>0.36359999999999998</v>
      </c>
      <c r="BT87">
        <v>0.31819999999999998</v>
      </c>
      <c r="BU87">
        <v>0.31819999999999998</v>
      </c>
      <c r="BV87">
        <v>0</v>
      </c>
      <c r="BW87">
        <v>0</v>
      </c>
      <c r="BX87">
        <v>1</v>
      </c>
      <c r="BY87">
        <v>0</v>
      </c>
      <c r="BZ87">
        <v>0</v>
      </c>
      <c r="CA87">
        <v>0</v>
      </c>
      <c r="CB87">
        <v>0</v>
      </c>
      <c r="CC87">
        <v>0</v>
      </c>
      <c r="CD87">
        <v>0</v>
      </c>
      <c r="CE87">
        <v>0</v>
      </c>
      <c r="CF87">
        <v>0</v>
      </c>
      <c r="CG87">
        <v>1</v>
      </c>
      <c r="CH87">
        <v>1</v>
      </c>
      <c r="CI87">
        <v>0</v>
      </c>
      <c r="CJ87">
        <v>1</v>
      </c>
      <c r="CK87">
        <v>0</v>
      </c>
      <c r="CL87">
        <v>0</v>
      </c>
      <c r="CM87">
        <v>0</v>
      </c>
      <c r="CN87">
        <v>0</v>
      </c>
      <c r="CO87">
        <v>0</v>
      </c>
      <c r="CP87">
        <v>0</v>
      </c>
      <c r="CQ87">
        <v>0.72730000000000006</v>
      </c>
      <c r="CR87">
        <v>0.2727</v>
      </c>
      <c r="CS87">
        <v>0</v>
      </c>
      <c r="CT87">
        <v>0</v>
      </c>
      <c r="CU87">
        <v>0</v>
      </c>
      <c r="CV87">
        <v>0</v>
      </c>
      <c r="CW87">
        <v>1</v>
      </c>
      <c r="CX87">
        <v>0.90910000000000002</v>
      </c>
      <c r="CY87">
        <v>9.0899999999999995E-2</v>
      </c>
      <c r="CZ87">
        <v>0</v>
      </c>
      <c r="DA87">
        <v>0</v>
      </c>
      <c r="DB87">
        <v>0.40909999999999996</v>
      </c>
      <c r="DC87">
        <v>0.36359999999999998</v>
      </c>
      <c r="DD87">
        <v>0.2273</v>
      </c>
      <c r="DE87">
        <v>0</v>
      </c>
      <c r="DF87">
        <v>0.7</v>
      </c>
      <c r="DG87">
        <v>0.3</v>
      </c>
      <c r="DH87">
        <v>0</v>
      </c>
      <c r="DI87">
        <v>0</v>
      </c>
      <c r="DJ87">
        <v>0</v>
      </c>
      <c r="DK87">
        <v>9.0899999999999995E-2</v>
      </c>
      <c r="DL87">
        <v>0.90910000000000002</v>
      </c>
    </row>
    <row r="88" spans="1:116" x14ac:dyDescent="0.25">
      <c r="A88" t="s">
        <v>319</v>
      </c>
      <c r="B88">
        <v>0</v>
      </c>
      <c r="C88">
        <v>0.21739999999999998</v>
      </c>
      <c r="D88">
        <v>0.78260000000000007</v>
      </c>
      <c r="E88">
        <v>0</v>
      </c>
      <c r="F88">
        <v>0</v>
      </c>
      <c r="G88">
        <v>0</v>
      </c>
      <c r="H88">
        <v>1</v>
      </c>
      <c r="I88">
        <v>0</v>
      </c>
      <c r="J88">
        <v>0</v>
      </c>
      <c r="K88">
        <v>0</v>
      </c>
      <c r="L88">
        <v>0.39130000000000004</v>
      </c>
      <c r="M88">
        <v>0.60870000000000002</v>
      </c>
      <c r="N88">
        <v>0</v>
      </c>
      <c r="O88">
        <v>0</v>
      </c>
      <c r="P88">
        <v>0.21739999999999998</v>
      </c>
      <c r="Q88">
        <v>0.43479999999999996</v>
      </c>
      <c r="R88">
        <v>0.3478</v>
      </c>
      <c r="S88">
        <v>0</v>
      </c>
      <c r="T88">
        <v>4.3499999999999997E-2</v>
      </c>
      <c r="U88">
        <v>0.52170000000000005</v>
      </c>
      <c r="V88">
        <v>0.43479999999999996</v>
      </c>
      <c r="W88">
        <v>1</v>
      </c>
      <c r="X88">
        <v>0</v>
      </c>
      <c r="Y88">
        <v>0</v>
      </c>
      <c r="Z88">
        <v>0</v>
      </c>
      <c r="AA88">
        <v>0.95650000000000002</v>
      </c>
      <c r="AB88">
        <v>0</v>
      </c>
      <c r="AC88">
        <v>4.3499999999999997E-2</v>
      </c>
      <c r="AD88">
        <v>0.1739</v>
      </c>
      <c r="AE88">
        <v>0.60870000000000002</v>
      </c>
      <c r="AF88">
        <v>0.21739999999999998</v>
      </c>
      <c r="AG88">
        <v>0</v>
      </c>
      <c r="AH88">
        <v>0</v>
      </c>
      <c r="AI88">
        <v>0</v>
      </c>
      <c r="AJ88">
        <v>0</v>
      </c>
      <c r="AK88">
        <v>0</v>
      </c>
      <c r="AL88">
        <v>0</v>
      </c>
      <c r="AM88">
        <v>1</v>
      </c>
      <c r="AN88">
        <v>0</v>
      </c>
      <c r="AO88">
        <v>0</v>
      </c>
      <c r="AP88">
        <v>0</v>
      </c>
      <c r="AQ88">
        <v>0.13039999999999999</v>
      </c>
      <c r="AR88">
        <v>0.86959999999999993</v>
      </c>
      <c r="AS88">
        <v>0</v>
      </c>
      <c r="AT88">
        <v>1</v>
      </c>
      <c r="AU88">
        <v>0</v>
      </c>
      <c r="AV88">
        <v>0</v>
      </c>
      <c r="AW88">
        <v>0</v>
      </c>
      <c r="AX88">
        <v>0</v>
      </c>
      <c r="AY88">
        <v>0</v>
      </c>
      <c r="AZ88">
        <v>0.73909999999999998</v>
      </c>
      <c r="BA88">
        <v>0.26090000000000002</v>
      </c>
      <c r="BB88">
        <v>0</v>
      </c>
      <c r="BC88">
        <v>4.3499999999999997E-2</v>
      </c>
      <c r="BD88">
        <v>0.60870000000000002</v>
      </c>
      <c r="BE88">
        <v>0.13039999999999999</v>
      </c>
      <c r="BF88">
        <v>0.21739999999999998</v>
      </c>
      <c r="BG88">
        <v>0</v>
      </c>
      <c r="BH88">
        <v>0.26090000000000002</v>
      </c>
      <c r="BI88">
        <v>8.6999999999999994E-2</v>
      </c>
      <c r="BJ88">
        <v>4.3499999999999997E-2</v>
      </c>
      <c r="BK88">
        <v>0.52170000000000005</v>
      </c>
      <c r="BL88">
        <v>8.6999999999999994E-2</v>
      </c>
      <c r="BM88">
        <v>0</v>
      </c>
      <c r="BN88">
        <v>0.60870000000000002</v>
      </c>
      <c r="BO88">
        <v>0.39130000000000004</v>
      </c>
      <c r="BP88">
        <v>0.6522</v>
      </c>
      <c r="BQ88">
        <v>8.6999999999999994E-2</v>
      </c>
      <c r="BR88">
        <v>0.26090000000000002</v>
      </c>
      <c r="BS88">
        <v>0.26090000000000002</v>
      </c>
      <c r="BT88">
        <v>0.3478</v>
      </c>
      <c r="BU88">
        <v>0.21739999999999998</v>
      </c>
      <c r="BV88">
        <v>0.1739</v>
      </c>
      <c r="BW88">
        <v>0</v>
      </c>
      <c r="BX88">
        <v>1</v>
      </c>
      <c r="BY88">
        <v>0</v>
      </c>
      <c r="BZ88">
        <v>0</v>
      </c>
      <c r="CA88">
        <v>0</v>
      </c>
      <c r="CB88">
        <v>0</v>
      </c>
      <c r="CC88">
        <v>0</v>
      </c>
      <c r="CD88">
        <v>0</v>
      </c>
      <c r="CE88">
        <v>0</v>
      </c>
      <c r="CF88">
        <v>0</v>
      </c>
      <c r="CG88">
        <v>1</v>
      </c>
      <c r="CH88">
        <v>0.69569999999999999</v>
      </c>
      <c r="CI88">
        <v>0.30430000000000001</v>
      </c>
      <c r="CJ88">
        <v>1</v>
      </c>
      <c r="CK88">
        <v>0</v>
      </c>
      <c r="CL88">
        <v>0</v>
      </c>
      <c r="CM88">
        <v>0</v>
      </c>
      <c r="CN88">
        <v>0</v>
      </c>
      <c r="CO88">
        <v>0</v>
      </c>
      <c r="CP88">
        <v>4.3499999999999997E-2</v>
      </c>
      <c r="CQ88">
        <v>0.91299999999999992</v>
      </c>
      <c r="CR88">
        <v>4.3499999999999997E-2</v>
      </c>
      <c r="CS88">
        <v>0</v>
      </c>
      <c r="CT88">
        <v>0</v>
      </c>
      <c r="CU88">
        <v>0</v>
      </c>
      <c r="CV88">
        <v>0</v>
      </c>
      <c r="CW88">
        <v>1</v>
      </c>
      <c r="CX88">
        <v>0.6522</v>
      </c>
      <c r="CY88">
        <v>0.3478</v>
      </c>
      <c r="CZ88">
        <v>0</v>
      </c>
      <c r="DA88">
        <v>0</v>
      </c>
      <c r="DB88">
        <v>0.60870000000000002</v>
      </c>
      <c r="DC88">
        <v>0.1739</v>
      </c>
      <c r="DD88">
        <v>0.21739999999999998</v>
      </c>
      <c r="DE88">
        <v>4.5499999999999999E-2</v>
      </c>
      <c r="DF88">
        <v>0.86360000000000003</v>
      </c>
      <c r="DG88">
        <v>9.0899999999999995E-2</v>
      </c>
      <c r="DH88">
        <v>0</v>
      </c>
      <c r="DI88">
        <v>0</v>
      </c>
      <c r="DJ88">
        <v>4.3499999999999997E-2</v>
      </c>
      <c r="DK88">
        <v>0.26090000000000002</v>
      </c>
      <c r="DL88">
        <v>0.69569999999999999</v>
      </c>
    </row>
    <row r="89" spans="1:116" x14ac:dyDescent="0.25">
      <c r="A89" t="s">
        <v>321</v>
      </c>
      <c r="B89">
        <v>5.3600000000000002E-2</v>
      </c>
      <c r="C89">
        <v>0.64290000000000003</v>
      </c>
      <c r="D89">
        <v>0.30359999999999998</v>
      </c>
      <c r="E89">
        <v>0</v>
      </c>
      <c r="F89">
        <v>0</v>
      </c>
      <c r="G89">
        <v>0</v>
      </c>
      <c r="H89">
        <v>1</v>
      </c>
      <c r="I89">
        <v>0</v>
      </c>
      <c r="J89">
        <v>0</v>
      </c>
      <c r="K89">
        <v>0</v>
      </c>
      <c r="L89">
        <v>0.21429999999999999</v>
      </c>
      <c r="M89">
        <v>0.78569999999999995</v>
      </c>
      <c r="N89">
        <v>0</v>
      </c>
      <c r="O89">
        <v>0</v>
      </c>
      <c r="P89">
        <v>0</v>
      </c>
      <c r="Q89">
        <v>0.2321</v>
      </c>
      <c r="R89">
        <v>0.76790000000000003</v>
      </c>
      <c r="S89">
        <v>0</v>
      </c>
      <c r="T89">
        <v>1.7899999999999999E-2</v>
      </c>
      <c r="U89">
        <v>0.5</v>
      </c>
      <c r="V89">
        <v>0.48210000000000003</v>
      </c>
      <c r="W89">
        <v>1</v>
      </c>
      <c r="X89">
        <v>0</v>
      </c>
      <c r="Y89">
        <v>0</v>
      </c>
      <c r="Z89">
        <v>0</v>
      </c>
      <c r="AA89">
        <v>0.71430000000000005</v>
      </c>
      <c r="AB89">
        <v>0.28570000000000001</v>
      </c>
      <c r="AC89">
        <v>0</v>
      </c>
      <c r="AD89">
        <v>0.30359999999999998</v>
      </c>
      <c r="AE89">
        <v>0.41070000000000001</v>
      </c>
      <c r="AF89">
        <v>0.19640000000000002</v>
      </c>
      <c r="AG89">
        <v>8.929999999999999E-2</v>
      </c>
      <c r="AH89">
        <v>0</v>
      </c>
      <c r="AI89">
        <v>0</v>
      </c>
      <c r="AJ89">
        <v>0</v>
      </c>
      <c r="AK89">
        <v>0</v>
      </c>
      <c r="AL89">
        <v>0</v>
      </c>
      <c r="AM89">
        <v>0.60709999999999997</v>
      </c>
      <c r="AN89">
        <v>0.32140000000000002</v>
      </c>
      <c r="AO89">
        <v>0</v>
      </c>
      <c r="AP89">
        <v>7.1399999999999991E-2</v>
      </c>
      <c r="AQ89">
        <v>0.30359999999999998</v>
      </c>
      <c r="AR89">
        <v>0.69640000000000002</v>
      </c>
      <c r="AS89">
        <v>0</v>
      </c>
      <c r="AT89">
        <v>1</v>
      </c>
      <c r="AU89">
        <v>0</v>
      </c>
      <c r="AV89">
        <v>0</v>
      </c>
      <c r="AW89">
        <v>0</v>
      </c>
      <c r="AX89">
        <v>0</v>
      </c>
      <c r="AY89">
        <v>3.5699999999999996E-2</v>
      </c>
      <c r="AZ89">
        <v>0.91069999999999995</v>
      </c>
      <c r="BA89">
        <v>5.3600000000000002E-2</v>
      </c>
      <c r="BB89">
        <v>0</v>
      </c>
      <c r="BC89">
        <v>3.5699999999999996E-2</v>
      </c>
      <c r="BD89">
        <v>0.33929999999999999</v>
      </c>
      <c r="BE89">
        <v>0.375</v>
      </c>
      <c r="BF89">
        <v>0.2321</v>
      </c>
      <c r="BG89">
        <v>1.7899999999999999E-2</v>
      </c>
      <c r="BH89">
        <v>1.7899999999999999E-2</v>
      </c>
      <c r="BI89">
        <v>0.28570000000000001</v>
      </c>
      <c r="BJ89">
        <v>0.5</v>
      </c>
      <c r="BK89">
        <v>0.17859999999999998</v>
      </c>
      <c r="BL89">
        <v>1.7899999999999999E-2</v>
      </c>
      <c r="BM89">
        <v>0.35710000000000003</v>
      </c>
      <c r="BN89">
        <v>0.35710000000000003</v>
      </c>
      <c r="BO89">
        <v>0.28570000000000001</v>
      </c>
      <c r="BP89">
        <v>0.5</v>
      </c>
      <c r="BQ89">
        <v>0.25</v>
      </c>
      <c r="BR89">
        <v>0.25</v>
      </c>
      <c r="BS89">
        <v>0.2321</v>
      </c>
      <c r="BT89">
        <v>0.35710000000000003</v>
      </c>
      <c r="BU89">
        <v>0.41070000000000001</v>
      </c>
      <c r="BV89">
        <v>0</v>
      </c>
      <c r="BW89">
        <v>0</v>
      </c>
      <c r="BX89">
        <v>1</v>
      </c>
      <c r="BY89">
        <v>0</v>
      </c>
      <c r="BZ89">
        <v>0</v>
      </c>
      <c r="CA89">
        <v>0</v>
      </c>
      <c r="CB89">
        <v>0</v>
      </c>
      <c r="CC89">
        <v>0</v>
      </c>
      <c r="CD89">
        <v>0</v>
      </c>
      <c r="CE89">
        <v>0</v>
      </c>
      <c r="CF89">
        <v>0</v>
      </c>
      <c r="CG89">
        <v>1</v>
      </c>
      <c r="CH89">
        <v>0.96360000000000001</v>
      </c>
      <c r="CI89">
        <v>3.6400000000000002E-2</v>
      </c>
      <c r="CJ89">
        <v>1</v>
      </c>
      <c r="CK89">
        <v>0</v>
      </c>
      <c r="CL89">
        <v>0</v>
      </c>
      <c r="CM89">
        <v>0</v>
      </c>
      <c r="CN89">
        <v>0</v>
      </c>
      <c r="CO89">
        <v>0</v>
      </c>
      <c r="CP89">
        <v>0</v>
      </c>
      <c r="CQ89">
        <v>0.67859999999999998</v>
      </c>
      <c r="CR89">
        <v>0.32140000000000002</v>
      </c>
      <c r="CS89">
        <v>0</v>
      </c>
      <c r="CT89">
        <v>0</v>
      </c>
      <c r="CU89">
        <v>0</v>
      </c>
      <c r="CV89">
        <v>0</v>
      </c>
      <c r="CW89">
        <v>1</v>
      </c>
      <c r="CX89">
        <v>0.875</v>
      </c>
      <c r="CY89">
        <v>5.3600000000000002E-2</v>
      </c>
      <c r="CZ89">
        <v>7.1399999999999991E-2</v>
      </c>
      <c r="DA89">
        <v>0</v>
      </c>
      <c r="DB89">
        <v>0.21429999999999999</v>
      </c>
      <c r="DC89">
        <v>0.48210000000000003</v>
      </c>
      <c r="DD89">
        <v>0.30359999999999998</v>
      </c>
      <c r="DE89">
        <v>0.08</v>
      </c>
      <c r="DF89">
        <v>0.57999999999999996</v>
      </c>
      <c r="DG89">
        <v>0.34</v>
      </c>
      <c r="DH89">
        <v>0</v>
      </c>
      <c r="DI89">
        <v>0</v>
      </c>
      <c r="DJ89">
        <v>0</v>
      </c>
      <c r="DK89">
        <v>0.1429</v>
      </c>
      <c r="DL89">
        <v>0.85709999999999997</v>
      </c>
    </row>
    <row r="90" spans="1:116" x14ac:dyDescent="0.25">
      <c r="A90" t="s">
        <v>323</v>
      </c>
      <c r="B90">
        <v>0.10529999999999999</v>
      </c>
      <c r="C90">
        <v>0.31579999999999997</v>
      </c>
      <c r="D90">
        <v>0.57889999999999997</v>
      </c>
      <c r="E90">
        <v>0</v>
      </c>
      <c r="F90">
        <v>0</v>
      </c>
      <c r="G90">
        <v>0</v>
      </c>
      <c r="H90">
        <v>1</v>
      </c>
      <c r="I90">
        <v>0</v>
      </c>
      <c r="J90">
        <v>0</v>
      </c>
      <c r="K90">
        <v>0</v>
      </c>
      <c r="L90">
        <v>0.42109999999999997</v>
      </c>
      <c r="M90">
        <v>0.57889999999999997</v>
      </c>
      <c r="N90">
        <v>0</v>
      </c>
      <c r="O90">
        <v>0</v>
      </c>
      <c r="P90">
        <v>0.26319999999999999</v>
      </c>
      <c r="Q90">
        <v>0.52629999999999999</v>
      </c>
      <c r="R90">
        <v>0.21050000000000002</v>
      </c>
      <c r="S90">
        <v>0</v>
      </c>
      <c r="T90">
        <v>0</v>
      </c>
      <c r="U90">
        <v>0.36840000000000006</v>
      </c>
      <c r="V90">
        <v>0.63159999999999994</v>
      </c>
      <c r="W90">
        <v>1</v>
      </c>
      <c r="X90">
        <v>0</v>
      </c>
      <c r="Y90">
        <v>0</v>
      </c>
      <c r="Z90">
        <v>0</v>
      </c>
      <c r="AA90">
        <v>1</v>
      </c>
      <c r="AB90">
        <v>0</v>
      </c>
      <c r="AC90">
        <v>0</v>
      </c>
      <c r="AD90">
        <v>0.27779999999999999</v>
      </c>
      <c r="AE90">
        <v>0.61109999999999998</v>
      </c>
      <c r="AF90">
        <v>0.11109999999999999</v>
      </c>
      <c r="AG90">
        <v>0</v>
      </c>
      <c r="AH90">
        <v>0</v>
      </c>
      <c r="AI90">
        <v>0</v>
      </c>
      <c r="AJ90">
        <v>1</v>
      </c>
      <c r="AK90">
        <v>0</v>
      </c>
      <c r="AL90">
        <v>0</v>
      </c>
      <c r="AM90">
        <v>0.94739999999999991</v>
      </c>
      <c r="AN90">
        <v>5.2600000000000001E-2</v>
      </c>
      <c r="AO90">
        <v>0</v>
      </c>
      <c r="AP90">
        <v>0</v>
      </c>
      <c r="AQ90">
        <v>0.21050000000000002</v>
      </c>
      <c r="AR90">
        <v>0.78949999999999998</v>
      </c>
      <c r="AS90">
        <v>0</v>
      </c>
      <c r="AT90">
        <v>1</v>
      </c>
      <c r="AU90">
        <v>0</v>
      </c>
      <c r="AV90">
        <v>0</v>
      </c>
      <c r="AW90">
        <v>0</v>
      </c>
      <c r="AX90">
        <v>0</v>
      </c>
      <c r="AY90">
        <v>0</v>
      </c>
      <c r="AZ90">
        <v>0.73680000000000012</v>
      </c>
      <c r="BA90">
        <v>0.26319999999999999</v>
      </c>
      <c r="BB90">
        <v>0</v>
      </c>
      <c r="BC90">
        <v>0</v>
      </c>
      <c r="BD90">
        <v>0.63159999999999994</v>
      </c>
      <c r="BE90">
        <v>0.10529999999999999</v>
      </c>
      <c r="BF90">
        <v>0.26319999999999999</v>
      </c>
      <c r="BG90">
        <v>0</v>
      </c>
      <c r="BH90">
        <v>0.10529999999999999</v>
      </c>
      <c r="BI90">
        <v>0.15789999999999998</v>
      </c>
      <c r="BJ90">
        <v>0.15789999999999998</v>
      </c>
      <c r="BK90">
        <v>0.57889999999999997</v>
      </c>
      <c r="BL90">
        <v>0</v>
      </c>
      <c r="BM90">
        <v>5.2600000000000001E-2</v>
      </c>
      <c r="BN90">
        <v>0.68420000000000003</v>
      </c>
      <c r="BO90">
        <v>0.26319999999999999</v>
      </c>
      <c r="BP90">
        <v>0.63159999999999994</v>
      </c>
      <c r="BQ90">
        <v>0.10529999999999999</v>
      </c>
      <c r="BR90">
        <v>0.26319999999999999</v>
      </c>
      <c r="BS90">
        <v>0.47369999999999995</v>
      </c>
      <c r="BT90">
        <v>0.15789999999999998</v>
      </c>
      <c r="BU90">
        <v>0.15789999999999998</v>
      </c>
      <c r="BV90">
        <v>0.21050000000000002</v>
      </c>
      <c r="BW90">
        <v>0</v>
      </c>
      <c r="BX90">
        <v>1</v>
      </c>
      <c r="BY90">
        <v>0</v>
      </c>
      <c r="BZ90">
        <v>0</v>
      </c>
      <c r="CA90">
        <v>0</v>
      </c>
      <c r="CB90">
        <v>0</v>
      </c>
      <c r="CC90">
        <v>0</v>
      </c>
      <c r="CD90">
        <v>0</v>
      </c>
      <c r="CE90">
        <v>0</v>
      </c>
      <c r="CF90">
        <v>0</v>
      </c>
      <c r="CG90">
        <v>1</v>
      </c>
      <c r="CH90">
        <v>0.63159999999999994</v>
      </c>
      <c r="CI90">
        <v>0.36840000000000006</v>
      </c>
      <c r="CJ90">
        <v>0</v>
      </c>
      <c r="CK90">
        <v>1</v>
      </c>
      <c r="CL90">
        <v>0</v>
      </c>
      <c r="CM90">
        <v>0</v>
      </c>
      <c r="CN90">
        <v>0</v>
      </c>
      <c r="CO90">
        <v>0</v>
      </c>
      <c r="CP90">
        <v>0</v>
      </c>
      <c r="CQ90">
        <v>1</v>
      </c>
      <c r="CR90">
        <v>0</v>
      </c>
      <c r="CS90">
        <v>0</v>
      </c>
      <c r="CT90">
        <v>0</v>
      </c>
      <c r="CU90">
        <v>0</v>
      </c>
      <c r="CV90">
        <v>0</v>
      </c>
      <c r="CW90">
        <v>1</v>
      </c>
      <c r="CX90">
        <v>0.57889999999999997</v>
      </c>
      <c r="CY90">
        <v>0.42109999999999997</v>
      </c>
      <c r="CZ90">
        <v>0</v>
      </c>
      <c r="DA90">
        <v>0</v>
      </c>
      <c r="DB90">
        <v>0.57889999999999997</v>
      </c>
      <c r="DC90">
        <v>0.26319999999999999</v>
      </c>
      <c r="DD90">
        <v>0.15789999999999998</v>
      </c>
      <c r="DE90">
        <v>0</v>
      </c>
      <c r="DF90">
        <v>0.94440000000000002</v>
      </c>
      <c r="DG90">
        <v>5.5599999999999997E-2</v>
      </c>
      <c r="DH90">
        <v>0</v>
      </c>
      <c r="DI90">
        <v>0</v>
      </c>
      <c r="DJ90">
        <v>0</v>
      </c>
      <c r="DK90">
        <v>0.21050000000000002</v>
      </c>
      <c r="DL90">
        <v>0.78949999999999998</v>
      </c>
    </row>
    <row r="91" spans="1:116" x14ac:dyDescent="0.25">
      <c r="A91" t="s">
        <v>325</v>
      </c>
      <c r="B91">
        <v>0.26319999999999999</v>
      </c>
      <c r="C91">
        <v>0.52629999999999999</v>
      </c>
      <c r="D91">
        <v>0.21050000000000002</v>
      </c>
      <c r="E91">
        <v>0</v>
      </c>
      <c r="F91">
        <v>0</v>
      </c>
      <c r="G91">
        <v>0</v>
      </c>
      <c r="H91">
        <v>0</v>
      </c>
      <c r="I91">
        <v>1</v>
      </c>
      <c r="J91">
        <v>0</v>
      </c>
      <c r="K91">
        <v>0</v>
      </c>
      <c r="L91">
        <v>5.2600000000000001E-2</v>
      </c>
      <c r="M91">
        <v>0.94739999999999991</v>
      </c>
      <c r="N91">
        <v>0</v>
      </c>
      <c r="O91">
        <v>0</v>
      </c>
      <c r="P91">
        <v>0</v>
      </c>
      <c r="Q91">
        <v>0.63159999999999994</v>
      </c>
      <c r="R91">
        <v>0.36840000000000006</v>
      </c>
      <c r="S91">
        <v>0</v>
      </c>
      <c r="T91">
        <v>0</v>
      </c>
      <c r="U91">
        <v>0</v>
      </c>
      <c r="V91">
        <v>1</v>
      </c>
      <c r="W91">
        <v>1</v>
      </c>
      <c r="X91">
        <v>0</v>
      </c>
      <c r="Y91">
        <v>0</v>
      </c>
      <c r="Z91">
        <v>0</v>
      </c>
      <c r="AA91">
        <v>0.26319999999999999</v>
      </c>
      <c r="AB91">
        <v>0.10529999999999999</v>
      </c>
      <c r="AC91">
        <v>0.63159999999999994</v>
      </c>
      <c r="AD91">
        <v>0.15789999999999998</v>
      </c>
      <c r="AE91">
        <v>0.68420000000000003</v>
      </c>
      <c r="AF91">
        <v>0.15789999999999998</v>
      </c>
      <c r="AG91">
        <v>0</v>
      </c>
      <c r="AH91">
        <v>0</v>
      </c>
      <c r="AI91">
        <v>0</v>
      </c>
      <c r="AJ91">
        <v>0</v>
      </c>
      <c r="AK91">
        <v>0</v>
      </c>
      <c r="AL91">
        <v>0</v>
      </c>
      <c r="AM91">
        <v>1</v>
      </c>
      <c r="AN91">
        <v>0</v>
      </c>
      <c r="AO91">
        <v>0</v>
      </c>
      <c r="AP91">
        <v>0</v>
      </c>
      <c r="AQ91">
        <v>0.78949999999999998</v>
      </c>
      <c r="AR91">
        <v>0.21050000000000002</v>
      </c>
      <c r="AS91">
        <v>0</v>
      </c>
      <c r="AT91">
        <v>1</v>
      </c>
      <c r="AU91">
        <v>0</v>
      </c>
      <c r="AV91">
        <v>0</v>
      </c>
      <c r="AW91">
        <v>0</v>
      </c>
      <c r="AX91">
        <v>0</v>
      </c>
      <c r="AY91">
        <v>5.2600000000000001E-2</v>
      </c>
      <c r="AZ91">
        <v>0.89469999999999994</v>
      </c>
      <c r="BA91">
        <v>5.2600000000000001E-2</v>
      </c>
      <c r="BB91">
        <v>0</v>
      </c>
      <c r="BC91">
        <v>0.21050000000000002</v>
      </c>
      <c r="BD91">
        <v>0.78949999999999998</v>
      </c>
      <c r="BE91">
        <v>0</v>
      </c>
      <c r="BF91">
        <v>0</v>
      </c>
      <c r="BG91">
        <v>0</v>
      </c>
      <c r="BH91">
        <v>0</v>
      </c>
      <c r="BI91">
        <v>0</v>
      </c>
      <c r="BJ91">
        <v>0.26319999999999999</v>
      </c>
      <c r="BK91">
        <v>0.73680000000000012</v>
      </c>
      <c r="BL91">
        <v>0</v>
      </c>
      <c r="BM91">
        <v>0</v>
      </c>
      <c r="BN91">
        <v>0.21050000000000002</v>
      </c>
      <c r="BO91">
        <v>0.78949999999999998</v>
      </c>
      <c r="BP91">
        <v>0.94739999999999991</v>
      </c>
      <c r="BQ91">
        <v>5.2600000000000001E-2</v>
      </c>
      <c r="BR91">
        <v>0</v>
      </c>
      <c r="BS91">
        <v>0</v>
      </c>
      <c r="BT91">
        <v>0</v>
      </c>
      <c r="BU91">
        <v>0.26319999999999999</v>
      </c>
      <c r="BV91">
        <v>0.73680000000000012</v>
      </c>
      <c r="BW91">
        <v>0</v>
      </c>
      <c r="BX91">
        <v>1</v>
      </c>
      <c r="BY91">
        <v>0</v>
      </c>
      <c r="BZ91">
        <v>0</v>
      </c>
      <c r="CA91">
        <v>0</v>
      </c>
      <c r="CB91">
        <v>0</v>
      </c>
      <c r="CC91">
        <v>0</v>
      </c>
      <c r="CD91">
        <v>0</v>
      </c>
      <c r="CE91">
        <v>0</v>
      </c>
      <c r="CF91">
        <v>0</v>
      </c>
      <c r="CG91">
        <v>1</v>
      </c>
      <c r="CH91">
        <v>0.21050000000000002</v>
      </c>
      <c r="CI91">
        <v>0.78949999999999998</v>
      </c>
      <c r="CJ91">
        <v>0</v>
      </c>
      <c r="CK91">
        <v>1</v>
      </c>
      <c r="CL91">
        <v>0</v>
      </c>
      <c r="CM91">
        <v>0</v>
      </c>
      <c r="CN91">
        <v>0</v>
      </c>
      <c r="CO91">
        <v>0</v>
      </c>
      <c r="CP91">
        <v>0</v>
      </c>
      <c r="CQ91">
        <v>1</v>
      </c>
      <c r="CR91">
        <v>0</v>
      </c>
      <c r="CS91">
        <v>0</v>
      </c>
      <c r="CT91">
        <v>0</v>
      </c>
      <c r="CU91">
        <v>0</v>
      </c>
      <c r="CV91">
        <v>0</v>
      </c>
      <c r="CW91">
        <v>1</v>
      </c>
      <c r="CX91">
        <v>0.10529999999999999</v>
      </c>
      <c r="CY91">
        <v>0.78949999999999998</v>
      </c>
      <c r="CZ91">
        <v>0</v>
      </c>
      <c r="DA91">
        <v>0.10529999999999999</v>
      </c>
      <c r="DB91">
        <v>0</v>
      </c>
      <c r="DC91">
        <v>5.2600000000000001E-2</v>
      </c>
      <c r="DD91">
        <v>0.94739999999999991</v>
      </c>
      <c r="DE91">
        <v>0.15789999999999998</v>
      </c>
      <c r="DF91">
        <v>5.2600000000000001E-2</v>
      </c>
      <c r="DG91">
        <v>0.78949999999999998</v>
      </c>
      <c r="DH91">
        <v>0</v>
      </c>
      <c r="DI91">
        <v>0</v>
      </c>
      <c r="DJ91">
        <v>0</v>
      </c>
      <c r="DK91">
        <v>0.26319999999999999</v>
      </c>
      <c r="DL91">
        <v>0.73680000000000012</v>
      </c>
    </row>
    <row r="92" spans="1:116" x14ac:dyDescent="0.25">
      <c r="A92" t="s">
        <v>327</v>
      </c>
      <c r="B92">
        <v>0.27779999999999999</v>
      </c>
      <c r="C92">
        <v>0.44439999999999996</v>
      </c>
      <c r="D92">
        <v>0.27779999999999999</v>
      </c>
      <c r="E92">
        <v>0</v>
      </c>
      <c r="F92">
        <v>0</v>
      </c>
      <c r="G92">
        <v>1</v>
      </c>
      <c r="H92">
        <v>0</v>
      </c>
      <c r="I92">
        <v>0</v>
      </c>
      <c r="J92">
        <v>0</v>
      </c>
      <c r="K92">
        <v>0</v>
      </c>
      <c r="L92">
        <v>0.16670000000000001</v>
      </c>
      <c r="M92">
        <v>0.83329999999999993</v>
      </c>
      <c r="N92">
        <v>0</v>
      </c>
      <c r="O92">
        <v>0</v>
      </c>
      <c r="P92">
        <v>0</v>
      </c>
      <c r="Q92">
        <v>0.61109999999999998</v>
      </c>
      <c r="R92">
        <v>0.38890000000000002</v>
      </c>
      <c r="S92">
        <v>0</v>
      </c>
      <c r="T92">
        <v>0</v>
      </c>
      <c r="U92">
        <v>0.11109999999999999</v>
      </c>
      <c r="V92">
        <v>0.88890000000000002</v>
      </c>
      <c r="W92">
        <v>1</v>
      </c>
      <c r="X92">
        <v>0</v>
      </c>
      <c r="Y92">
        <v>0</v>
      </c>
      <c r="Z92">
        <v>0</v>
      </c>
      <c r="AA92">
        <v>0.63890000000000002</v>
      </c>
      <c r="AB92">
        <v>0.16670000000000001</v>
      </c>
      <c r="AC92">
        <v>0.19440000000000002</v>
      </c>
      <c r="AD92">
        <v>0.38890000000000002</v>
      </c>
      <c r="AE92">
        <v>0.52780000000000005</v>
      </c>
      <c r="AF92">
        <v>8.3299999999999999E-2</v>
      </c>
      <c r="AG92">
        <v>0</v>
      </c>
      <c r="AH92">
        <v>0</v>
      </c>
      <c r="AI92">
        <v>0</v>
      </c>
      <c r="AJ92">
        <v>0</v>
      </c>
      <c r="AK92">
        <v>0</v>
      </c>
      <c r="AL92">
        <v>0</v>
      </c>
      <c r="AM92">
        <v>1</v>
      </c>
      <c r="AN92">
        <v>0</v>
      </c>
      <c r="AO92">
        <v>0</v>
      </c>
      <c r="AP92">
        <v>0</v>
      </c>
      <c r="AQ92">
        <v>0.66670000000000007</v>
      </c>
      <c r="AR92">
        <v>0.33329999999999999</v>
      </c>
      <c r="AS92">
        <v>0</v>
      </c>
      <c r="AT92">
        <v>1</v>
      </c>
      <c r="AU92">
        <v>0</v>
      </c>
      <c r="AV92">
        <v>0</v>
      </c>
      <c r="AW92">
        <v>0</v>
      </c>
      <c r="AX92">
        <v>0</v>
      </c>
      <c r="AY92">
        <v>5.5599999999999997E-2</v>
      </c>
      <c r="AZ92">
        <v>0.77780000000000005</v>
      </c>
      <c r="BA92">
        <v>0.16670000000000001</v>
      </c>
      <c r="BB92">
        <v>0</v>
      </c>
      <c r="BC92">
        <v>0.55559999999999998</v>
      </c>
      <c r="BD92">
        <v>0.38890000000000002</v>
      </c>
      <c r="BE92">
        <v>5.5599999999999997E-2</v>
      </c>
      <c r="BF92">
        <v>0</v>
      </c>
      <c r="BG92">
        <v>0</v>
      </c>
      <c r="BH92">
        <v>0</v>
      </c>
      <c r="BI92">
        <v>0</v>
      </c>
      <c r="BJ92">
        <v>0.27779999999999999</v>
      </c>
      <c r="BK92">
        <v>0.63890000000000002</v>
      </c>
      <c r="BL92">
        <v>8.3299999999999999E-2</v>
      </c>
      <c r="BM92">
        <v>0</v>
      </c>
      <c r="BN92">
        <v>0.41670000000000001</v>
      </c>
      <c r="BO92">
        <v>0.58329999999999993</v>
      </c>
      <c r="BP92">
        <v>0.75</v>
      </c>
      <c r="BQ92">
        <v>0.25</v>
      </c>
      <c r="BR92">
        <v>0</v>
      </c>
      <c r="BS92">
        <v>0</v>
      </c>
      <c r="BT92">
        <v>0</v>
      </c>
      <c r="BU92">
        <v>0.30559999999999998</v>
      </c>
      <c r="BV92">
        <v>0.69440000000000002</v>
      </c>
      <c r="BW92">
        <v>0</v>
      </c>
      <c r="BX92">
        <v>1</v>
      </c>
      <c r="BY92">
        <v>0</v>
      </c>
      <c r="BZ92">
        <v>0</v>
      </c>
      <c r="CA92">
        <v>0</v>
      </c>
      <c r="CB92">
        <v>0</v>
      </c>
      <c r="CC92">
        <v>0</v>
      </c>
      <c r="CD92">
        <v>0</v>
      </c>
      <c r="CE92">
        <v>0</v>
      </c>
      <c r="CF92">
        <v>0</v>
      </c>
      <c r="CG92">
        <v>1</v>
      </c>
      <c r="CH92">
        <v>0.72219999999999995</v>
      </c>
      <c r="CI92">
        <v>0.27779999999999999</v>
      </c>
      <c r="CJ92">
        <v>0</v>
      </c>
      <c r="CK92">
        <v>1</v>
      </c>
      <c r="CL92">
        <v>0</v>
      </c>
      <c r="CM92">
        <v>0</v>
      </c>
      <c r="CN92">
        <v>0</v>
      </c>
      <c r="CO92">
        <v>0</v>
      </c>
      <c r="CP92">
        <v>0</v>
      </c>
      <c r="CQ92">
        <v>1</v>
      </c>
      <c r="CR92">
        <v>0</v>
      </c>
      <c r="CS92">
        <v>0</v>
      </c>
      <c r="CT92">
        <v>0</v>
      </c>
      <c r="CU92">
        <v>0</v>
      </c>
      <c r="CV92">
        <v>0</v>
      </c>
      <c r="CW92">
        <v>1</v>
      </c>
      <c r="CX92">
        <v>2.7799999999999998E-2</v>
      </c>
      <c r="CY92">
        <v>0.55559999999999998</v>
      </c>
      <c r="CZ92">
        <v>0</v>
      </c>
      <c r="DA92">
        <v>0.41670000000000001</v>
      </c>
      <c r="DB92">
        <v>0</v>
      </c>
      <c r="DC92">
        <v>0.1389</v>
      </c>
      <c r="DD92">
        <v>0.86109999999999998</v>
      </c>
      <c r="DE92">
        <v>0</v>
      </c>
      <c r="DF92">
        <v>0.41670000000000001</v>
      </c>
      <c r="DG92">
        <v>0.58329999999999993</v>
      </c>
      <c r="DH92">
        <v>0</v>
      </c>
      <c r="DI92">
        <v>0</v>
      </c>
      <c r="DJ92">
        <v>0</v>
      </c>
      <c r="DK92">
        <v>0.22219999999999998</v>
      </c>
      <c r="DL92">
        <v>0.77780000000000005</v>
      </c>
    </row>
    <row r="93" spans="1:116" x14ac:dyDescent="0.25">
      <c r="A93" t="s">
        <v>329</v>
      </c>
      <c r="B93">
        <v>0</v>
      </c>
      <c r="C93">
        <v>0.30559999999999998</v>
      </c>
      <c r="D93">
        <v>0.69440000000000002</v>
      </c>
      <c r="E93">
        <v>0</v>
      </c>
      <c r="F93">
        <v>0</v>
      </c>
      <c r="G93">
        <v>0</v>
      </c>
      <c r="H93">
        <v>1</v>
      </c>
      <c r="I93">
        <v>0</v>
      </c>
      <c r="J93">
        <v>0</v>
      </c>
      <c r="K93">
        <v>0</v>
      </c>
      <c r="L93">
        <v>0.5</v>
      </c>
      <c r="M93">
        <v>0.5</v>
      </c>
      <c r="N93">
        <v>0</v>
      </c>
      <c r="O93">
        <v>0</v>
      </c>
      <c r="P93">
        <v>0.22219999999999998</v>
      </c>
      <c r="Q93">
        <v>0.38890000000000002</v>
      </c>
      <c r="R93">
        <v>0.38890000000000002</v>
      </c>
      <c r="S93">
        <v>0</v>
      </c>
      <c r="T93">
        <v>8.3299999999999999E-2</v>
      </c>
      <c r="U93">
        <v>0.5</v>
      </c>
      <c r="V93">
        <v>0.41670000000000001</v>
      </c>
      <c r="W93">
        <v>0</v>
      </c>
      <c r="X93">
        <v>1</v>
      </c>
      <c r="Y93">
        <v>0</v>
      </c>
      <c r="Z93">
        <v>0</v>
      </c>
      <c r="AA93">
        <v>0.80559999999999998</v>
      </c>
      <c r="AB93">
        <v>8.3299999999999999E-2</v>
      </c>
      <c r="AC93">
        <v>0.11109999999999999</v>
      </c>
      <c r="AD93">
        <v>2.7799999999999998E-2</v>
      </c>
      <c r="AE93">
        <v>0.55559999999999998</v>
      </c>
      <c r="AF93">
        <v>0.36109999999999998</v>
      </c>
      <c r="AG93">
        <v>5.5599999999999997E-2</v>
      </c>
      <c r="AH93">
        <v>0</v>
      </c>
      <c r="AI93">
        <v>0</v>
      </c>
      <c r="AJ93">
        <v>0</v>
      </c>
      <c r="AK93">
        <v>0</v>
      </c>
      <c r="AL93">
        <v>0</v>
      </c>
      <c r="AM93">
        <v>1</v>
      </c>
      <c r="AN93">
        <v>0</v>
      </c>
      <c r="AO93">
        <v>0</v>
      </c>
      <c r="AP93">
        <v>0</v>
      </c>
      <c r="AQ93">
        <v>0.1389</v>
      </c>
      <c r="AR93">
        <v>0.86109999999999998</v>
      </c>
      <c r="AS93">
        <v>0</v>
      </c>
      <c r="AT93">
        <v>1</v>
      </c>
      <c r="AU93">
        <v>0</v>
      </c>
      <c r="AV93">
        <v>0</v>
      </c>
      <c r="AW93">
        <v>0</v>
      </c>
      <c r="AX93">
        <v>0</v>
      </c>
      <c r="AY93">
        <v>2.7799999999999998E-2</v>
      </c>
      <c r="AZ93">
        <v>0.75</v>
      </c>
      <c r="BA93">
        <v>0.22219999999999998</v>
      </c>
      <c r="BB93">
        <v>0</v>
      </c>
      <c r="BC93">
        <v>0.16670000000000001</v>
      </c>
      <c r="BD93">
        <v>0.55559999999999998</v>
      </c>
      <c r="BE93">
        <v>0.22219999999999998</v>
      </c>
      <c r="BF93">
        <v>2.7799999999999998E-2</v>
      </c>
      <c r="BG93">
        <v>2.7799999999999998E-2</v>
      </c>
      <c r="BH93">
        <v>0.25</v>
      </c>
      <c r="BI93">
        <v>0.1389</v>
      </c>
      <c r="BJ93">
        <v>0.38890000000000002</v>
      </c>
      <c r="BK93">
        <v>0.19440000000000002</v>
      </c>
      <c r="BL93">
        <v>2.7799999999999998E-2</v>
      </c>
      <c r="BM93">
        <v>5.5599999999999997E-2</v>
      </c>
      <c r="BN93">
        <v>0.66670000000000007</v>
      </c>
      <c r="BO93">
        <v>0.27779999999999999</v>
      </c>
      <c r="BP93">
        <v>0.66670000000000007</v>
      </c>
      <c r="BQ93">
        <v>0.25</v>
      </c>
      <c r="BR93">
        <v>8.3299999999999999E-2</v>
      </c>
      <c r="BS93">
        <v>0.25</v>
      </c>
      <c r="BT93">
        <v>0.44439999999999996</v>
      </c>
      <c r="BU93">
        <v>0.16670000000000001</v>
      </c>
      <c r="BV93">
        <v>0.1389</v>
      </c>
      <c r="BW93">
        <v>0</v>
      </c>
      <c r="BX93">
        <v>1</v>
      </c>
      <c r="BY93">
        <v>0</v>
      </c>
      <c r="BZ93">
        <v>0</v>
      </c>
      <c r="CA93">
        <v>0</v>
      </c>
      <c r="CB93">
        <v>0</v>
      </c>
      <c r="CC93">
        <v>0</v>
      </c>
      <c r="CD93">
        <v>0</v>
      </c>
      <c r="CE93">
        <v>0</v>
      </c>
      <c r="CF93">
        <v>0</v>
      </c>
      <c r="CG93">
        <v>1</v>
      </c>
      <c r="CH93">
        <v>0.66670000000000007</v>
      </c>
      <c r="CI93">
        <v>0.33329999999999999</v>
      </c>
      <c r="CJ93">
        <v>1</v>
      </c>
      <c r="CK93">
        <v>0</v>
      </c>
      <c r="CL93">
        <v>0</v>
      </c>
      <c r="CM93">
        <v>0</v>
      </c>
      <c r="CN93">
        <v>0</v>
      </c>
      <c r="CO93">
        <v>0</v>
      </c>
      <c r="CP93">
        <v>8.3299999999999999E-2</v>
      </c>
      <c r="CQ93">
        <v>0.80559999999999998</v>
      </c>
      <c r="CR93">
        <v>0.11109999999999999</v>
      </c>
      <c r="CS93">
        <v>0</v>
      </c>
      <c r="CT93">
        <v>0</v>
      </c>
      <c r="CU93">
        <v>0</v>
      </c>
      <c r="CV93">
        <v>1</v>
      </c>
      <c r="CW93">
        <v>0</v>
      </c>
      <c r="CX93">
        <v>0.63890000000000002</v>
      </c>
      <c r="CY93">
        <v>0.36109999999999998</v>
      </c>
      <c r="CZ93">
        <v>0</v>
      </c>
      <c r="DA93">
        <v>0</v>
      </c>
      <c r="DB93">
        <v>0.55559999999999998</v>
      </c>
      <c r="DC93">
        <v>0.30559999999999998</v>
      </c>
      <c r="DD93">
        <v>0.1389</v>
      </c>
      <c r="DE93">
        <v>3.1200000000000002E-2</v>
      </c>
      <c r="DF93">
        <v>0.78120000000000001</v>
      </c>
      <c r="DG93">
        <v>0.1875</v>
      </c>
      <c r="DH93">
        <v>0</v>
      </c>
      <c r="DI93">
        <v>0</v>
      </c>
      <c r="DJ93">
        <v>8.5699999999999998E-2</v>
      </c>
      <c r="DK93">
        <v>0.1429</v>
      </c>
      <c r="DL93">
        <v>0.77139999999999997</v>
      </c>
    </row>
    <row r="94" spans="1:116" x14ac:dyDescent="0.25">
      <c r="A94" t="s">
        <v>331</v>
      </c>
      <c r="B94">
        <v>0</v>
      </c>
      <c r="C94">
        <v>0.24</v>
      </c>
      <c r="D94">
        <v>0.76</v>
      </c>
      <c r="E94">
        <v>0</v>
      </c>
      <c r="F94">
        <v>0</v>
      </c>
      <c r="G94">
        <v>0</v>
      </c>
      <c r="H94">
        <v>1</v>
      </c>
      <c r="I94">
        <v>0</v>
      </c>
      <c r="J94">
        <v>0</v>
      </c>
      <c r="K94">
        <v>0</v>
      </c>
      <c r="L94">
        <v>0.44</v>
      </c>
      <c r="M94">
        <v>0.56000000000000005</v>
      </c>
      <c r="N94">
        <v>0</v>
      </c>
      <c r="O94">
        <v>0</v>
      </c>
      <c r="P94">
        <v>0.28000000000000003</v>
      </c>
      <c r="Q94">
        <v>0.4</v>
      </c>
      <c r="R94">
        <v>0.32</v>
      </c>
      <c r="S94">
        <v>0</v>
      </c>
      <c r="T94">
        <v>0</v>
      </c>
      <c r="U94">
        <v>0.48</v>
      </c>
      <c r="V94">
        <v>0.52</v>
      </c>
      <c r="W94">
        <v>1</v>
      </c>
      <c r="X94">
        <v>0</v>
      </c>
      <c r="Y94">
        <v>0</v>
      </c>
      <c r="Z94">
        <v>0</v>
      </c>
      <c r="AA94">
        <v>0.92</v>
      </c>
      <c r="AB94">
        <v>0.04</v>
      </c>
      <c r="AC94">
        <v>0.04</v>
      </c>
      <c r="AD94">
        <v>0.24</v>
      </c>
      <c r="AE94">
        <v>0.48</v>
      </c>
      <c r="AF94">
        <v>0.28000000000000003</v>
      </c>
      <c r="AG94">
        <v>0</v>
      </c>
      <c r="AH94">
        <v>0</v>
      </c>
      <c r="AI94">
        <v>0</v>
      </c>
      <c r="AJ94">
        <v>0</v>
      </c>
      <c r="AK94">
        <v>0</v>
      </c>
      <c r="AL94">
        <v>0</v>
      </c>
      <c r="AM94">
        <v>1</v>
      </c>
      <c r="AN94">
        <v>0</v>
      </c>
      <c r="AO94">
        <v>0</v>
      </c>
      <c r="AP94">
        <v>0</v>
      </c>
      <c r="AQ94">
        <v>0.12</v>
      </c>
      <c r="AR94">
        <v>0.88</v>
      </c>
      <c r="AS94">
        <v>0</v>
      </c>
      <c r="AT94">
        <v>1</v>
      </c>
      <c r="AU94">
        <v>0</v>
      </c>
      <c r="AV94">
        <v>0</v>
      </c>
      <c r="AW94">
        <v>0</v>
      </c>
      <c r="AX94">
        <v>0</v>
      </c>
      <c r="AY94">
        <v>0</v>
      </c>
      <c r="AZ94">
        <v>0.8</v>
      </c>
      <c r="BA94">
        <v>0.2</v>
      </c>
      <c r="BB94">
        <v>0</v>
      </c>
      <c r="BC94">
        <v>0</v>
      </c>
      <c r="BD94">
        <v>0.6</v>
      </c>
      <c r="BE94">
        <v>0.28000000000000003</v>
      </c>
      <c r="BF94">
        <v>0.08</v>
      </c>
      <c r="BG94">
        <v>0.04</v>
      </c>
      <c r="BH94">
        <v>0.24</v>
      </c>
      <c r="BI94">
        <v>0.04</v>
      </c>
      <c r="BJ94">
        <v>0.16</v>
      </c>
      <c r="BK94">
        <v>0.56000000000000005</v>
      </c>
      <c r="BL94">
        <v>0</v>
      </c>
      <c r="BM94">
        <v>0</v>
      </c>
      <c r="BN94">
        <v>0.84</v>
      </c>
      <c r="BO94">
        <v>0.16</v>
      </c>
      <c r="BP94">
        <v>0.6</v>
      </c>
      <c r="BQ94">
        <v>0.2</v>
      </c>
      <c r="BR94">
        <v>0.2</v>
      </c>
      <c r="BS94">
        <v>0.32</v>
      </c>
      <c r="BT94">
        <v>0.32</v>
      </c>
      <c r="BU94">
        <v>0.2</v>
      </c>
      <c r="BV94">
        <v>0.16</v>
      </c>
      <c r="BW94">
        <v>0</v>
      </c>
      <c r="BX94">
        <v>1</v>
      </c>
      <c r="BY94">
        <v>0</v>
      </c>
      <c r="BZ94">
        <v>0</v>
      </c>
      <c r="CA94">
        <v>0</v>
      </c>
      <c r="CB94">
        <v>0</v>
      </c>
      <c r="CC94">
        <v>0</v>
      </c>
      <c r="CD94">
        <v>0</v>
      </c>
      <c r="CE94">
        <v>0</v>
      </c>
      <c r="CF94">
        <v>0</v>
      </c>
      <c r="CG94">
        <v>1</v>
      </c>
      <c r="CH94">
        <v>0.64</v>
      </c>
      <c r="CI94">
        <v>0.36</v>
      </c>
      <c r="CJ94">
        <v>1</v>
      </c>
      <c r="CK94">
        <v>0</v>
      </c>
      <c r="CL94">
        <v>0</v>
      </c>
      <c r="CM94">
        <v>0</v>
      </c>
      <c r="CN94">
        <v>0</v>
      </c>
      <c r="CO94">
        <v>0</v>
      </c>
      <c r="CP94">
        <v>0</v>
      </c>
      <c r="CQ94">
        <v>1</v>
      </c>
      <c r="CR94">
        <v>0</v>
      </c>
      <c r="CS94">
        <v>0</v>
      </c>
      <c r="CT94">
        <v>0</v>
      </c>
      <c r="CU94">
        <v>0</v>
      </c>
      <c r="CV94">
        <v>1</v>
      </c>
      <c r="CW94">
        <v>0</v>
      </c>
      <c r="CX94">
        <v>0.64</v>
      </c>
      <c r="CY94">
        <v>0.36</v>
      </c>
      <c r="CZ94">
        <v>0</v>
      </c>
      <c r="DA94">
        <v>0</v>
      </c>
      <c r="DB94">
        <v>0.6</v>
      </c>
      <c r="DC94">
        <v>0.28000000000000003</v>
      </c>
      <c r="DD94">
        <v>0.12</v>
      </c>
      <c r="DE94">
        <v>4.1700000000000001E-2</v>
      </c>
      <c r="DF94">
        <v>0.875</v>
      </c>
      <c r="DG94">
        <v>8.3299999999999999E-2</v>
      </c>
      <c r="DH94">
        <v>0</v>
      </c>
      <c r="DI94">
        <v>0</v>
      </c>
      <c r="DJ94">
        <v>0.04</v>
      </c>
      <c r="DK94">
        <v>0.12</v>
      </c>
      <c r="DL94">
        <v>0.84</v>
      </c>
    </row>
    <row r="95" spans="1:116" x14ac:dyDescent="0.25">
      <c r="A95" t="s">
        <v>333</v>
      </c>
      <c r="B95">
        <v>0.21050000000000002</v>
      </c>
      <c r="C95">
        <v>0.5</v>
      </c>
      <c r="D95">
        <v>0.28949999999999998</v>
      </c>
      <c r="E95">
        <v>0</v>
      </c>
      <c r="F95">
        <v>0</v>
      </c>
      <c r="G95">
        <v>1</v>
      </c>
      <c r="H95">
        <v>0</v>
      </c>
      <c r="I95">
        <v>0</v>
      </c>
      <c r="J95">
        <v>0</v>
      </c>
      <c r="K95">
        <v>0</v>
      </c>
      <c r="L95">
        <v>0.31579999999999997</v>
      </c>
      <c r="M95">
        <v>0.68420000000000003</v>
      </c>
      <c r="N95">
        <v>0</v>
      </c>
      <c r="O95">
        <v>0</v>
      </c>
      <c r="P95">
        <v>2.63E-2</v>
      </c>
      <c r="Q95">
        <v>0.78949999999999998</v>
      </c>
      <c r="R95">
        <v>0.18420000000000003</v>
      </c>
      <c r="S95">
        <v>0</v>
      </c>
      <c r="T95">
        <v>2.63E-2</v>
      </c>
      <c r="U95">
        <v>0.65790000000000004</v>
      </c>
      <c r="V95">
        <v>0.31579999999999997</v>
      </c>
      <c r="W95">
        <v>0</v>
      </c>
      <c r="X95">
        <v>1</v>
      </c>
      <c r="Y95">
        <v>0</v>
      </c>
      <c r="Z95">
        <v>0</v>
      </c>
      <c r="AA95">
        <v>0.44740000000000002</v>
      </c>
      <c r="AB95">
        <v>0.26319999999999999</v>
      </c>
      <c r="AC95">
        <v>0.28949999999999998</v>
      </c>
      <c r="AD95">
        <v>0.15789999999999998</v>
      </c>
      <c r="AE95">
        <v>0.52629999999999999</v>
      </c>
      <c r="AF95">
        <v>0.28949999999999998</v>
      </c>
      <c r="AG95">
        <v>2.63E-2</v>
      </c>
      <c r="AH95">
        <v>0</v>
      </c>
      <c r="AI95">
        <v>0</v>
      </c>
      <c r="AJ95">
        <v>0</v>
      </c>
      <c r="AK95">
        <v>0</v>
      </c>
      <c r="AL95">
        <v>0</v>
      </c>
      <c r="AM95">
        <v>1</v>
      </c>
      <c r="AN95">
        <v>0</v>
      </c>
      <c r="AO95">
        <v>0</v>
      </c>
      <c r="AP95">
        <v>0</v>
      </c>
      <c r="AQ95">
        <v>0.52629999999999999</v>
      </c>
      <c r="AR95">
        <v>0.47369999999999995</v>
      </c>
      <c r="AS95">
        <v>0</v>
      </c>
      <c r="AT95">
        <v>1</v>
      </c>
      <c r="AU95">
        <v>0</v>
      </c>
      <c r="AV95">
        <v>0</v>
      </c>
      <c r="AW95">
        <v>0</v>
      </c>
      <c r="AX95">
        <v>0</v>
      </c>
      <c r="AY95">
        <v>0.5</v>
      </c>
      <c r="AZ95">
        <v>0.5</v>
      </c>
      <c r="BA95">
        <v>0</v>
      </c>
      <c r="BB95">
        <v>0</v>
      </c>
      <c r="BC95">
        <v>0.5</v>
      </c>
      <c r="BD95">
        <v>0.3947</v>
      </c>
      <c r="BE95">
        <v>0.10529999999999999</v>
      </c>
      <c r="BF95">
        <v>0</v>
      </c>
      <c r="BG95">
        <v>0</v>
      </c>
      <c r="BH95">
        <v>0</v>
      </c>
      <c r="BI95">
        <v>2.63E-2</v>
      </c>
      <c r="BJ95">
        <v>0.57889999999999997</v>
      </c>
      <c r="BK95">
        <v>0.21050000000000002</v>
      </c>
      <c r="BL95">
        <v>0.18420000000000003</v>
      </c>
      <c r="BM95">
        <v>2.63E-2</v>
      </c>
      <c r="BN95">
        <v>0.26319999999999999</v>
      </c>
      <c r="BO95">
        <v>0.71050000000000002</v>
      </c>
      <c r="BP95">
        <v>0.97370000000000001</v>
      </c>
      <c r="BQ95">
        <v>2.63E-2</v>
      </c>
      <c r="BR95">
        <v>0</v>
      </c>
      <c r="BS95">
        <v>0</v>
      </c>
      <c r="BT95">
        <v>0</v>
      </c>
      <c r="BU95">
        <v>0.23680000000000001</v>
      </c>
      <c r="BV95">
        <v>0.76319999999999988</v>
      </c>
      <c r="BW95">
        <v>0</v>
      </c>
      <c r="BX95">
        <v>1</v>
      </c>
      <c r="BY95">
        <v>0</v>
      </c>
      <c r="BZ95">
        <v>0</v>
      </c>
      <c r="CA95">
        <v>0</v>
      </c>
      <c r="CB95">
        <v>0</v>
      </c>
      <c r="CC95">
        <v>0</v>
      </c>
      <c r="CD95">
        <v>0</v>
      </c>
      <c r="CE95">
        <v>0</v>
      </c>
      <c r="CF95">
        <v>0</v>
      </c>
      <c r="CG95">
        <v>1</v>
      </c>
      <c r="CH95">
        <v>0.5</v>
      </c>
      <c r="CI95">
        <v>0.5</v>
      </c>
      <c r="CJ95">
        <v>0</v>
      </c>
      <c r="CK95">
        <v>1</v>
      </c>
      <c r="CL95">
        <v>0</v>
      </c>
      <c r="CM95">
        <v>0</v>
      </c>
      <c r="CN95">
        <v>0</v>
      </c>
      <c r="CO95">
        <v>0</v>
      </c>
      <c r="CP95">
        <v>0</v>
      </c>
      <c r="CQ95">
        <v>1</v>
      </c>
      <c r="CR95">
        <v>0</v>
      </c>
      <c r="CS95">
        <v>0</v>
      </c>
      <c r="CT95">
        <v>0</v>
      </c>
      <c r="CU95">
        <v>0</v>
      </c>
      <c r="CV95">
        <v>0</v>
      </c>
      <c r="CW95">
        <v>1</v>
      </c>
      <c r="CX95">
        <v>0.42109999999999997</v>
      </c>
      <c r="CY95">
        <v>0.42109999999999997</v>
      </c>
      <c r="CZ95">
        <v>2.63E-2</v>
      </c>
      <c r="DA95">
        <v>0.13159999999999999</v>
      </c>
      <c r="DB95">
        <v>0</v>
      </c>
      <c r="DC95">
        <v>0.23680000000000001</v>
      </c>
      <c r="DD95">
        <v>0.76319999999999988</v>
      </c>
      <c r="DE95">
        <v>0</v>
      </c>
      <c r="DF95">
        <v>0.71050000000000002</v>
      </c>
      <c r="DG95">
        <v>0.28949999999999998</v>
      </c>
      <c r="DH95">
        <v>0</v>
      </c>
      <c r="DI95">
        <v>0</v>
      </c>
      <c r="DJ95">
        <v>0</v>
      </c>
      <c r="DK95">
        <v>0.65790000000000004</v>
      </c>
      <c r="DL95">
        <v>0.34210000000000002</v>
      </c>
    </row>
    <row r="96" spans="1:116" x14ac:dyDescent="0.25">
      <c r="A96" t="s">
        <v>335</v>
      </c>
      <c r="B96">
        <v>0.28000000000000003</v>
      </c>
      <c r="C96">
        <v>0.52</v>
      </c>
      <c r="D96">
        <v>0.2</v>
      </c>
      <c r="E96">
        <v>0</v>
      </c>
      <c r="F96">
        <v>0</v>
      </c>
      <c r="G96">
        <v>0</v>
      </c>
      <c r="H96">
        <v>1</v>
      </c>
      <c r="I96">
        <v>0</v>
      </c>
      <c r="J96">
        <v>0</v>
      </c>
      <c r="K96">
        <v>0.16</v>
      </c>
      <c r="L96">
        <v>0.08</v>
      </c>
      <c r="M96">
        <v>0.76</v>
      </c>
      <c r="N96">
        <v>0</v>
      </c>
      <c r="O96">
        <v>0</v>
      </c>
      <c r="P96">
        <v>0</v>
      </c>
      <c r="Q96">
        <v>0.6</v>
      </c>
      <c r="R96">
        <v>0.4</v>
      </c>
      <c r="S96">
        <v>0</v>
      </c>
      <c r="T96">
        <v>0</v>
      </c>
      <c r="U96">
        <v>0.28000000000000003</v>
      </c>
      <c r="V96">
        <v>0.72</v>
      </c>
      <c r="W96">
        <v>1</v>
      </c>
      <c r="X96">
        <v>0</v>
      </c>
      <c r="Y96">
        <v>0</v>
      </c>
      <c r="Z96">
        <v>0</v>
      </c>
      <c r="AA96">
        <v>0.52</v>
      </c>
      <c r="AB96">
        <v>0</v>
      </c>
      <c r="AC96">
        <v>0.48</v>
      </c>
      <c r="AD96">
        <v>0.44</v>
      </c>
      <c r="AE96">
        <v>0.44</v>
      </c>
      <c r="AF96">
        <v>0.12</v>
      </c>
      <c r="AG96">
        <v>0</v>
      </c>
      <c r="AH96">
        <v>0</v>
      </c>
      <c r="AI96">
        <v>0</v>
      </c>
      <c r="AJ96">
        <v>0</v>
      </c>
      <c r="AK96">
        <v>0</v>
      </c>
      <c r="AL96">
        <v>0</v>
      </c>
      <c r="AM96">
        <v>1</v>
      </c>
      <c r="AN96">
        <v>0</v>
      </c>
      <c r="AO96">
        <v>0</v>
      </c>
      <c r="AP96">
        <v>0</v>
      </c>
      <c r="AQ96">
        <v>0.68</v>
      </c>
      <c r="AR96">
        <v>0.32</v>
      </c>
      <c r="AS96">
        <v>0</v>
      </c>
      <c r="AT96">
        <v>1</v>
      </c>
      <c r="AU96">
        <v>0</v>
      </c>
      <c r="AV96">
        <v>0</v>
      </c>
      <c r="AW96">
        <v>0</v>
      </c>
      <c r="AX96">
        <v>0</v>
      </c>
      <c r="AY96">
        <v>0.28000000000000003</v>
      </c>
      <c r="AZ96">
        <v>0.72</v>
      </c>
      <c r="BA96">
        <v>0</v>
      </c>
      <c r="BB96">
        <v>0</v>
      </c>
      <c r="BC96">
        <v>0.48</v>
      </c>
      <c r="BD96">
        <v>0.48</v>
      </c>
      <c r="BE96">
        <v>0.04</v>
      </c>
      <c r="BF96">
        <v>0</v>
      </c>
      <c r="BG96">
        <v>0</v>
      </c>
      <c r="BH96">
        <v>0</v>
      </c>
      <c r="BI96">
        <v>0</v>
      </c>
      <c r="BJ96">
        <v>0.52</v>
      </c>
      <c r="BK96">
        <v>0.32</v>
      </c>
      <c r="BL96">
        <v>0.16</v>
      </c>
      <c r="BM96">
        <v>0.04</v>
      </c>
      <c r="BN96">
        <v>0.16</v>
      </c>
      <c r="BO96">
        <v>0.8</v>
      </c>
      <c r="BP96">
        <v>0.96</v>
      </c>
      <c r="BQ96">
        <v>0.04</v>
      </c>
      <c r="BR96">
        <v>0</v>
      </c>
      <c r="BS96">
        <v>0</v>
      </c>
      <c r="BT96">
        <v>0</v>
      </c>
      <c r="BU96">
        <v>0.28000000000000003</v>
      </c>
      <c r="BV96">
        <v>0.72</v>
      </c>
      <c r="BW96">
        <v>0</v>
      </c>
      <c r="BX96">
        <v>1</v>
      </c>
      <c r="BY96">
        <v>0</v>
      </c>
      <c r="BZ96">
        <v>0</v>
      </c>
      <c r="CA96">
        <v>0</v>
      </c>
      <c r="CB96">
        <v>0</v>
      </c>
      <c r="CC96">
        <v>0</v>
      </c>
      <c r="CD96">
        <v>0</v>
      </c>
      <c r="CE96">
        <v>0</v>
      </c>
      <c r="CF96">
        <v>0</v>
      </c>
      <c r="CG96">
        <v>1</v>
      </c>
      <c r="CH96">
        <v>0.52</v>
      </c>
      <c r="CI96">
        <v>0.48</v>
      </c>
      <c r="CJ96">
        <v>1</v>
      </c>
      <c r="CK96">
        <v>0</v>
      </c>
      <c r="CL96">
        <v>0</v>
      </c>
      <c r="CM96">
        <v>0</v>
      </c>
      <c r="CN96">
        <v>0</v>
      </c>
      <c r="CO96">
        <v>0</v>
      </c>
      <c r="CP96">
        <v>0</v>
      </c>
      <c r="CQ96">
        <v>1</v>
      </c>
      <c r="CR96">
        <v>0</v>
      </c>
      <c r="CS96">
        <v>0</v>
      </c>
      <c r="CT96">
        <v>0</v>
      </c>
      <c r="CU96">
        <v>0</v>
      </c>
      <c r="CV96">
        <v>0</v>
      </c>
      <c r="CW96">
        <v>1</v>
      </c>
      <c r="CX96">
        <v>0.24</v>
      </c>
      <c r="CY96">
        <v>0.56000000000000005</v>
      </c>
      <c r="CZ96">
        <v>0</v>
      </c>
      <c r="DA96">
        <v>0.2</v>
      </c>
      <c r="DB96">
        <v>0</v>
      </c>
      <c r="DC96">
        <v>0.12</v>
      </c>
      <c r="DD96">
        <v>0.88</v>
      </c>
      <c r="DE96">
        <v>0</v>
      </c>
      <c r="DF96">
        <v>0.52</v>
      </c>
      <c r="DG96">
        <v>0.48</v>
      </c>
      <c r="DH96">
        <v>0</v>
      </c>
      <c r="DI96">
        <v>0</v>
      </c>
      <c r="DJ96">
        <v>0</v>
      </c>
      <c r="DK96">
        <v>0.32</v>
      </c>
      <c r="DL96">
        <v>0.68</v>
      </c>
    </row>
    <row r="97" spans="1:116" x14ac:dyDescent="0.25">
      <c r="A97" t="s">
        <v>337</v>
      </c>
      <c r="B97">
        <v>0</v>
      </c>
      <c r="C97">
        <v>0.35</v>
      </c>
      <c r="D97">
        <v>0.65</v>
      </c>
      <c r="E97">
        <v>0</v>
      </c>
      <c r="F97">
        <v>1</v>
      </c>
      <c r="G97">
        <v>0</v>
      </c>
      <c r="H97">
        <v>0</v>
      </c>
      <c r="I97">
        <v>0</v>
      </c>
      <c r="J97">
        <v>0</v>
      </c>
      <c r="K97">
        <v>0</v>
      </c>
      <c r="L97">
        <v>0.05</v>
      </c>
      <c r="M97">
        <v>0.8</v>
      </c>
      <c r="N97">
        <v>0.15</v>
      </c>
      <c r="O97">
        <v>0</v>
      </c>
      <c r="P97">
        <v>0</v>
      </c>
      <c r="Q97">
        <v>0.2</v>
      </c>
      <c r="R97">
        <v>0.8</v>
      </c>
      <c r="S97">
        <v>0</v>
      </c>
      <c r="T97">
        <v>0.15</v>
      </c>
      <c r="U97">
        <v>0.35</v>
      </c>
      <c r="V97">
        <v>0.5</v>
      </c>
      <c r="W97">
        <v>0</v>
      </c>
      <c r="X97">
        <v>0</v>
      </c>
      <c r="Y97">
        <v>1</v>
      </c>
      <c r="Z97">
        <v>0</v>
      </c>
      <c r="AA97">
        <v>0.45</v>
      </c>
      <c r="AB97">
        <v>0.55000000000000004</v>
      </c>
      <c r="AC97">
        <v>0</v>
      </c>
      <c r="AD97">
        <v>0.3</v>
      </c>
      <c r="AE97">
        <v>0.5</v>
      </c>
      <c r="AF97">
        <v>0.15</v>
      </c>
      <c r="AG97">
        <v>0.05</v>
      </c>
      <c r="AH97">
        <v>0</v>
      </c>
      <c r="AI97">
        <v>1</v>
      </c>
      <c r="AJ97">
        <v>0</v>
      </c>
      <c r="AK97">
        <v>0</v>
      </c>
      <c r="AL97">
        <v>0</v>
      </c>
      <c r="AM97">
        <v>0.85</v>
      </c>
      <c r="AN97">
        <v>0.15</v>
      </c>
      <c r="AO97">
        <v>0</v>
      </c>
      <c r="AP97">
        <v>0</v>
      </c>
      <c r="AQ97">
        <v>0.3</v>
      </c>
      <c r="AR97">
        <v>0.7</v>
      </c>
      <c r="AS97">
        <v>0</v>
      </c>
      <c r="AT97">
        <v>1</v>
      </c>
      <c r="AU97">
        <v>0</v>
      </c>
      <c r="AV97">
        <v>0</v>
      </c>
      <c r="AW97">
        <v>0</v>
      </c>
      <c r="AX97">
        <v>0</v>
      </c>
      <c r="AY97">
        <v>0.1</v>
      </c>
      <c r="AZ97">
        <v>0.7</v>
      </c>
      <c r="BA97">
        <v>0.2</v>
      </c>
      <c r="BB97">
        <v>0</v>
      </c>
      <c r="BC97">
        <v>0.05</v>
      </c>
      <c r="BD97">
        <v>0.6</v>
      </c>
      <c r="BE97">
        <v>0.3</v>
      </c>
      <c r="BF97">
        <v>0.05</v>
      </c>
      <c r="BG97">
        <v>0</v>
      </c>
      <c r="BH97">
        <v>0</v>
      </c>
      <c r="BI97">
        <v>0.4</v>
      </c>
      <c r="BJ97">
        <v>0.55000000000000004</v>
      </c>
      <c r="BK97">
        <v>0.05</v>
      </c>
      <c r="BL97">
        <v>0</v>
      </c>
      <c r="BM97">
        <v>0</v>
      </c>
      <c r="BN97">
        <v>0.5</v>
      </c>
      <c r="BO97">
        <v>0.5</v>
      </c>
      <c r="BP97">
        <v>0.75</v>
      </c>
      <c r="BQ97">
        <v>0.25</v>
      </c>
      <c r="BR97">
        <v>0</v>
      </c>
      <c r="BS97">
        <v>0.1</v>
      </c>
      <c r="BT97">
        <v>0.55000000000000004</v>
      </c>
      <c r="BU97">
        <v>0.3</v>
      </c>
      <c r="BV97">
        <v>0.05</v>
      </c>
      <c r="BW97">
        <v>0</v>
      </c>
      <c r="BX97">
        <v>1</v>
      </c>
      <c r="BY97">
        <v>0</v>
      </c>
      <c r="BZ97">
        <v>0</v>
      </c>
      <c r="CA97">
        <v>0</v>
      </c>
      <c r="CB97">
        <v>0</v>
      </c>
      <c r="CC97">
        <v>0</v>
      </c>
      <c r="CD97">
        <v>0</v>
      </c>
      <c r="CE97">
        <v>0</v>
      </c>
      <c r="CF97">
        <v>0</v>
      </c>
      <c r="CG97">
        <v>1</v>
      </c>
      <c r="CH97">
        <v>1</v>
      </c>
      <c r="CI97">
        <v>0</v>
      </c>
      <c r="CJ97">
        <v>1</v>
      </c>
      <c r="CK97">
        <v>0</v>
      </c>
      <c r="CL97">
        <v>0</v>
      </c>
      <c r="CM97">
        <v>0</v>
      </c>
      <c r="CN97">
        <v>0</v>
      </c>
      <c r="CO97">
        <v>0</v>
      </c>
      <c r="CP97">
        <v>0</v>
      </c>
      <c r="CQ97">
        <v>0.05</v>
      </c>
      <c r="CR97">
        <v>0.95</v>
      </c>
      <c r="CS97">
        <v>0</v>
      </c>
      <c r="CT97">
        <v>0</v>
      </c>
      <c r="CU97">
        <v>0</v>
      </c>
      <c r="CV97">
        <v>0</v>
      </c>
      <c r="CW97">
        <v>1</v>
      </c>
      <c r="CX97">
        <v>0.9</v>
      </c>
      <c r="CY97">
        <v>0.1</v>
      </c>
      <c r="CZ97">
        <v>0</v>
      </c>
      <c r="DA97">
        <v>0</v>
      </c>
      <c r="DB97">
        <v>0.45</v>
      </c>
      <c r="DC97">
        <v>0.15</v>
      </c>
      <c r="DD97">
        <v>0.4</v>
      </c>
      <c r="DE97">
        <v>0</v>
      </c>
      <c r="DF97">
        <v>0.92310000000000003</v>
      </c>
      <c r="DG97">
        <v>7.690000000000001E-2</v>
      </c>
      <c r="DH97">
        <v>0</v>
      </c>
      <c r="DI97">
        <v>0</v>
      </c>
      <c r="DJ97">
        <v>0</v>
      </c>
      <c r="DK97">
        <v>0.05</v>
      </c>
      <c r="DL97">
        <v>0.95</v>
      </c>
    </row>
    <row r="98" spans="1:116" x14ac:dyDescent="0.25">
      <c r="A98" t="s">
        <v>339</v>
      </c>
      <c r="B98">
        <v>0</v>
      </c>
      <c r="C98">
        <v>0.38890000000000002</v>
      </c>
      <c r="D98">
        <v>0.61109999999999998</v>
      </c>
      <c r="E98">
        <v>0</v>
      </c>
      <c r="F98">
        <v>0</v>
      </c>
      <c r="G98">
        <v>0</v>
      </c>
      <c r="H98">
        <v>1</v>
      </c>
      <c r="I98">
        <v>0</v>
      </c>
      <c r="J98">
        <v>0</v>
      </c>
      <c r="K98">
        <v>0</v>
      </c>
      <c r="L98">
        <v>0.16670000000000001</v>
      </c>
      <c r="M98">
        <v>0.83329999999999993</v>
      </c>
      <c r="N98">
        <v>0</v>
      </c>
      <c r="O98">
        <v>0</v>
      </c>
      <c r="P98">
        <v>0</v>
      </c>
      <c r="Q98">
        <v>0.38890000000000002</v>
      </c>
      <c r="R98">
        <v>0.61109999999999998</v>
      </c>
      <c r="S98">
        <v>0</v>
      </c>
      <c r="T98">
        <v>0.11109999999999999</v>
      </c>
      <c r="U98">
        <v>0.38890000000000002</v>
      </c>
      <c r="V98">
        <v>0.5</v>
      </c>
      <c r="W98">
        <v>0</v>
      </c>
      <c r="X98">
        <v>0</v>
      </c>
      <c r="Y98">
        <v>1</v>
      </c>
      <c r="Z98">
        <v>0</v>
      </c>
      <c r="AA98">
        <v>5.5599999999999997E-2</v>
      </c>
      <c r="AB98">
        <v>0.94440000000000002</v>
      </c>
      <c r="AC98">
        <v>0</v>
      </c>
      <c r="AD98">
        <v>0</v>
      </c>
      <c r="AE98">
        <v>0.27779999999999999</v>
      </c>
      <c r="AF98">
        <v>0.55559999999999998</v>
      </c>
      <c r="AG98">
        <v>0.16670000000000001</v>
      </c>
      <c r="AH98">
        <v>0</v>
      </c>
      <c r="AI98">
        <v>0</v>
      </c>
      <c r="AJ98">
        <v>0</v>
      </c>
      <c r="AK98">
        <v>0</v>
      </c>
      <c r="AL98">
        <v>0</v>
      </c>
      <c r="AM98">
        <v>0.22219999999999998</v>
      </c>
      <c r="AN98">
        <v>0.33329999999999999</v>
      </c>
      <c r="AO98">
        <v>0.16670000000000001</v>
      </c>
      <c r="AP98">
        <v>0.27779999999999999</v>
      </c>
      <c r="AQ98">
        <v>5.5599999999999997E-2</v>
      </c>
      <c r="AR98">
        <v>0.94440000000000002</v>
      </c>
      <c r="AS98">
        <v>0</v>
      </c>
      <c r="AT98">
        <v>1</v>
      </c>
      <c r="AU98">
        <v>0</v>
      </c>
      <c r="AV98">
        <v>0</v>
      </c>
      <c r="AW98">
        <v>0</v>
      </c>
      <c r="AX98">
        <v>0</v>
      </c>
      <c r="AY98">
        <v>0</v>
      </c>
      <c r="AZ98">
        <v>0.88890000000000002</v>
      </c>
      <c r="BA98">
        <v>0.11109999999999999</v>
      </c>
      <c r="BB98">
        <v>0</v>
      </c>
      <c r="BC98">
        <v>5.5599999999999997E-2</v>
      </c>
      <c r="BD98">
        <v>0.33329999999999999</v>
      </c>
      <c r="BE98">
        <v>0.27779999999999999</v>
      </c>
      <c r="BF98">
        <v>0.27779999999999999</v>
      </c>
      <c r="BG98">
        <v>5.5599999999999997E-2</v>
      </c>
      <c r="BH98">
        <v>0</v>
      </c>
      <c r="BI98">
        <v>0.11109999999999999</v>
      </c>
      <c r="BJ98">
        <v>0.72219999999999995</v>
      </c>
      <c r="BK98">
        <v>0.16670000000000001</v>
      </c>
      <c r="BL98">
        <v>0</v>
      </c>
      <c r="BM98">
        <v>0</v>
      </c>
      <c r="BN98">
        <v>0.33329999999999999</v>
      </c>
      <c r="BO98">
        <v>0.66670000000000007</v>
      </c>
      <c r="BP98">
        <v>0.11109999999999999</v>
      </c>
      <c r="BQ98">
        <v>0.77780000000000005</v>
      </c>
      <c r="BR98">
        <v>0.11109999999999999</v>
      </c>
      <c r="BS98">
        <v>5.5599999999999997E-2</v>
      </c>
      <c r="BT98">
        <v>0.33329999999999999</v>
      </c>
      <c r="BU98">
        <v>0.61109999999999998</v>
      </c>
      <c r="BV98">
        <v>0</v>
      </c>
      <c r="BW98">
        <v>0</v>
      </c>
      <c r="BX98">
        <v>1</v>
      </c>
      <c r="BY98">
        <v>0</v>
      </c>
      <c r="BZ98">
        <v>0</v>
      </c>
      <c r="CA98">
        <v>0</v>
      </c>
      <c r="CB98">
        <v>0</v>
      </c>
      <c r="CC98">
        <v>0</v>
      </c>
      <c r="CD98">
        <v>0</v>
      </c>
      <c r="CE98">
        <v>0</v>
      </c>
      <c r="CF98">
        <v>0</v>
      </c>
      <c r="CG98">
        <v>1</v>
      </c>
      <c r="CH98">
        <v>0.88890000000000002</v>
      </c>
      <c r="CI98">
        <v>0.11109999999999999</v>
      </c>
      <c r="CJ98">
        <v>0</v>
      </c>
      <c r="CK98">
        <v>1</v>
      </c>
      <c r="CL98">
        <v>0</v>
      </c>
      <c r="CM98">
        <v>0</v>
      </c>
      <c r="CN98">
        <v>0</v>
      </c>
      <c r="CO98">
        <v>0</v>
      </c>
      <c r="CP98">
        <v>0.11109999999999999</v>
      </c>
      <c r="CQ98">
        <v>0.55559999999999998</v>
      </c>
      <c r="CR98">
        <v>0.33329999999999999</v>
      </c>
      <c r="CS98">
        <v>0</v>
      </c>
      <c r="CT98">
        <v>0</v>
      </c>
      <c r="CU98">
        <v>0</v>
      </c>
      <c r="CV98">
        <v>0</v>
      </c>
      <c r="CW98">
        <v>1</v>
      </c>
      <c r="CX98">
        <v>0.77780000000000005</v>
      </c>
      <c r="CY98">
        <v>0.22219999999999998</v>
      </c>
      <c r="CZ98">
        <v>0</v>
      </c>
      <c r="DA98">
        <v>0</v>
      </c>
      <c r="DB98">
        <v>0.33329999999999999</v>
      </c>
      <c r="DC98">
        <v>0.27779999999999999</v>
      </c>
      <c r="DD98">
        <v>0.38890000000000002</v>
      </c>
      <c r="DE98">
        <v>0</v>
      </c>
      <c r="DF98">
        <v>0.92310000000000003</v>
      </c>
      <c r="DG98">
        <v>7.690000000000001E-2</v>
      </c>
      <c r="DH98">
        <v>0</v>
      </c>
      <c r="DI98">
        <v>0</v>
      </c>
      <c r="DJ98">
        <v>0</v>
      </c>
      <c r="DK98">
        <v>0.22219999999999998</v>
      </c>
      <c r="DL98">
        <v>0.77780000000000005</v>
      </c>
    </row>
    <row r="99" spans="1:116" x14ac:dyDescent="0.25">
      <c r="A99" t="s">
        <v>341</v>
      </c>
      <c r="B99">
        <v>0</v>
      </c>
      <c r="C99">
        <v>0.41670000000000001</v>
      </c>
      <c r="D99">
        <v>0.58329999999999993</v>
      </c>
      <c r="E99">
        <v>0</v>
      </c>
      <c r="F99">
        <v>0</v>
      </c>
      <c r="G99">
        <v>0</v>
      </c>
      <c r="H99">
        <v>1</v>
      </c>
      <c r="I99">
        <v>0</v>
      </c>
      <c r="J99">
        <v>0</v>
      </c>
      <c r="K99">
        <v>0</v>
      </c>
      <c r="L99">
        <v>0</v>
      </c>
      <c r="M99">
        <v>1</v>
      </c>
      <c r="N99">
        <v>0</v>
      </c>
      <c r="O99">
        <v>0</v>
      </c>
      <c r="P99">
        <v>0</v>
      </c>
      <c r="Q99">
        <v>0.25</v>
      </c>
      <c r="R99">
        <v>0.66670000000000007</v>
      </c>
      <c r="S99">
        <v>8.3299999999999999E-2</v>
      </c>
      <c r="T99">
        <v>0.16670000000000001</v>
      </c>
      <c r="U99">
        <v>0.33329999999999999</v>
      </c>
      <c r="V99">
        <v>0.5</v>
      </c>
      <c r="W99">
        <v>0</v>
      </c>
      <c r="X99">
        <v>0</v>
      </c>
      <c r="Y99">
        <v>1</v>
      </c>
      <c r="Z99">
        <v>0</v>
      </c>
      <c r="AA99">
        <v>0.25</v>
      </c>
      <c r="AB99">
        <v>0.75</v>
      </c>
      <c r="AC99">
        <v>0</v>
      </c>
      <c r="AD99">
        <v>0</v>
      </c>
      <c r="AE99">
        <v>0.25</v>
      </c>
      <c r="AF99">
        <v>0.58329999999999993</v>
      </c>
      <c r="AG99">
        <v>0.16670000000000001</v>
      </c>
      <c r="AH99">
        <v>1</v>
      </c>
      <c r="AI99">
        <v>0</v>
      </c>
      <c r="AJ99">
        <v>0</v>
      </c>
      <c r="AK99">
        <v>0</v>
      </c>
      <c r="AL99">
        <v>0</v>
      </c>
      <c r="AM99">
        <v>0.58329999999999993</v>
      </c>
      <c r="AN99">
        <v>0.16670000000000001</v>
      </c>
      <c r="AO99">
        <v>0</v>
      </c>
      <c r="AP99">
        <v>0.25</v>
      </c>
      <c r="AQ99">
        <v>0.33329999999999999</v>
      </c>
      <c r="AR99">
        <v>0.66670000000000007</v>
      </c>
      <c r="AS99">
        <v>0</v>
      </c>
      <c r="AT99">
        <v>1</v>
      </c>
      <c r="AU99">
        <v>0</v>
      </c>
      <c r="AV99">
        <v>0</v>
      </c>
      <c r="AW99">
        <v>0</v>
      </c>
      <c r="AX99">
        <v>0</v>
      </c>
      <c r="AY99">
        <v>0</v>
      </c>
      <c r="AZ99">
        <v>1</v>
      </c>
      <c r="BA99">
        <v>0</v>
      </c>
      <c r="BB99">
        <v>0</v>
      </c>
      <c r="BC99">
        <v>8.3299999999999999E-2</v>
      </c>
      <c r="BD99">
        <v>0.41670000000000001</v>
      </c>
      <c r="BE99">
        <v>0.33329999999999999</v>
      </c>
      <c r="BF99">
        <v>0.16670000000000001</v>
      </c>
      <c r="BG99">
        <v>0</v>
      </c>
      <c r="BH99">
        <v>0</v>
      </c>
      <c r="BI99">
        <v>0.41670000000000001</v>
      </c>
      <c r="BJ99">
        <v>0.41670000000000001</v>
      </c>
      <c r="BK99">
        <v>0.16670000000000001</v>
      </c>
      <c r="BL99">
        <v>0</v>
      </c>
      <c r="BM99">
        <v>0</v>
      </c>
      <c r="BN99">
        <v>8.3299999999999999E-2</v>
      </c>
      <c r="BO99">
        <v>0.91670000000000007</v>
      </c>
      <c r="BP99">
        <v>0.16670000000000001</v>
      </c>
      <c r="BQ99">
        <v>0.75</v>
      </c>
      <c r="BR99">
        <v>8.3299999999999999E-2</v>
      </c>
      <c r="BS99">
        <v>0.25</v>
      </c>
      <c r="BT99">
        <v>0.16670000000000001</v>
      </c>
      <c r="BU99">
        <v>0.58329999999999993</v>
      </c>
      <c r="BV99">
        <v>0</v>
      </c>
      <c r="BW99">
        <v>0</v>
      </c>
      <c r="BX99">
        <v>1</v>
      </c>
      <c r="BY99">
        <v>0</v>
      </c>
      <c r="BZ99">
        <v>0</v>
      </c>
      <c r="CA99">
        <v>0</v>
      </c>
      <c r="CB99">
        <v>0</v>
      </c>
      <c r="CC99">
        <v>0</v>
      </c>
      <c r="CD99">
        <v>0</v>
      </c>
      <c r="CE99">
        <v>0</v>
      </c>
      <c r="CF99">
        <v>0</v>
      </c>
      <c r="CG99">
        <v>1</v>
      </c>
      <c r="CH99">
        <v>1</v>
      </c>
      <c r="CI99">
        <v>0</v>
      </c>
      <c r="CJ99">
        <v>1</v>
      </c>
      <c r="CK99">
        <v>0</v>
      </c>
      <c r="CL99">
        <v>0</v>
      </c>
      <c r="CM99">
        <v>0</v>
      </c>
      <c r="CN99">
        <v>0</v>
      </c>
      <c r="CO99">
        <v>0</v>
      </c>
      <c r="CP99">
        <v>0</v>
      </c>
      <c r="CQ99">
        <v>0</v>
      </c>
      <c r="CR99">
        <v>1</v>
      </c>
      <c r="CS99">
        <v>0</v>
      </c>
      <c r="CT99">
        <v>0</v>
      </c>
      <c r="CU99">
        <v>0</v>
      </c>
      <c r="CV99">
        <v>0</v>
      </c>
      <c r="CW99">
        <v>1</v>
      </c>
      <c r="CX99">
        <v>0.75</v>
      </c>
      <c r="CY99">
        <v>0.25</v>
      </c>
      <c r="CZ99">
        <v>0</v>
      </c>
      <c r="DA99">
        <v>0</v>
      </c>
      <c r="DB99">
        <v>0.25</v>
      </c>
      <c r="DC99">
        <v>0.33329999999999999</v>
      </c>
      <c r="DD99">
        <v>0.41670000000000001</v>
      </c>
      <c r="DE99">
        <v>0</v>
      </c>
      <c r="DF99">
        <v>0.77780000000000005</v>
      </c>
      <c r="DG99">
        <v>0.22219999999999998</v>
      </c>
      <c r="DH99">
        <v>0</v>
      </c>
      <c r="DI99">
        <v>0</v>
      </c>
      <c r="DJ99">
        <v>8.3299999999999999E-2</v>
      </c>
      <c r="DK99">
        <v>8.3299999999999999E-2</v>
      </c>
      <c r="DL99">
        <v>0.83329999999999993</v>
      </c>
    </row>
    <row r="100" spans="1:116" x14ac:dyDescent="0.25">
      <c r="A100" t="s">
        <v>343</v>
      </c>
      <c r="B100">
        <v>5.7099999999999998E-2</v>
      </c>
      <c r="C100">
        <v>0.42859999999999998</v>
      </c>
      <c r="D100">
        <v>0.51429999999999998</v>
      </c>
      <c r="E100">
        <v>0</v>
      </c>
      <c r="F100">
        <v>0</v>
      </c>
      <c r="G100">
        <v>1</v>
      </c>
      <c r="H100">
        <v>0</v>
      </c>
      <c r="I100">
        <v>0</v>
      </c>
      <c r="J100">
        <v>0</v>
      </c>
      <c r="K100">
        <v>8.5699999999999998E-2</v>
      </c>
      <c r="L100">
        <v>0.51429999999999998</v>
      </c>
      <c r="M100">
        <v>0.4</v>
      </c>
      <c r="N100">
        <v>0</v>
      </c>
      <c r="O100">
        <v>0</v>
      </c>
      <c r="P100">
        <v>0.1429</v>
      </c>
      <c r="Q100">
        <v>0.48570000000000002</v>
      </c>
      <c r="R100">
        <v>0.37140000000000001</v>
      </c>
      <c r="S100">
        <v>0</v>
      </c>
      <c r="T100">
        <v>0</v>
      </c>
      <c r="U100">
        <v>0.45710000000000001</v>
      </c>
      <c r="V100">
        <v>0.54289999999999994</v>
      </c>
      <c r="W100">
        <v>1</v>
      </c>
      <c r="X100">
        <v>0</v>
      </c>
      <c r="Y100">
        <v>0</v>
      </c>
      <c r="Z100">
        <v>0</v>
      </c>
      <c r="AA100">
        <v>1</v>
      </c>
      <c r="AB100">
        <v>0</v>
      </c>
      <c r="AC100">
        <v>0</v>
      </c>
      <c r="AD100">
        <v>0.4</v>
      </c>
      <c r="AE100">
        <v>0.42859999999999998</v>
      </c>
      <c r="AF100">
        <v>0.1714</v>
      </c>
      <c r="AG100">
        <v>0</v>
      </c>
      <c r="AH100">
        <v>0</v>
      </c>
      <c r="AI100">
        <v>0</v>
      </c>
      <c r="AJ100">
        <v>0</v>
      </c>
      <c r="AK100">
        <v>0</v>
      </c>
      <c r="AL100">
        <v>0</v>
      </c>
      <c r="AM100">
        <v>0.74290000000000012</v>
      </c>
      <c r="AN100">
        <v>0</v>
      </c>
      <c r="AO100">
        <v>0.2571</v>
      </c>
      <c r="AP100">
        <v>0</v>
      </c>
      <c r="AQ100">
        <v>0.4</v>
      </c>
      <c r="AR100">
        <v>0.57140000000000002</v>
      </c>
      <c r="AS100">
        <v>2.86E-2</v>
      </c>
      <c r="AT100">
        <v>0.97140000000000004</v>
      </c>
      <c r="AU100">
        <v>2.86E-2</v>
      </c>
      <c r="AV100">
        <v>0</v>
      </c>
      <c r="AW100">
        <v>0</v>
      </c>
      <c r="AX100">
        <v>0</v>
      </c>
      <c r="AY100">
        <v>0.65709999999999991</v>
      </c>
      <c r="AZ100">
        <v>0.34289999999999998</v>
      </c>
      <c r="BA100">
        <v>0</v>
      </c>
      <c r="BB100">
        <v>0</v>
      </c>
      <c r="BC100">
        <v>0.51429999999999998</v>
      </c>
      <c r="BD100">
        <v>0.48570000000000002</v>
      </c>
      <c r="BE100">
        <v>0</v>
      </c>
      <c r="BF100">
        <v>0</v>
      </c>
      <c r="BG100">
        <v>0</v>
      </c>
      <c r="BH100">
        <v>0.88569999999999993</v>
      </c>
      <c r="BI100">
        <v>8.5699999999999998E-2</v>
      </c>
      <c r="BJ100">
        <v>0</v>
      </c>
      <c r="BK100">
        <v>0</v>
      </c>
      <c r="BL100">
        <v>2.86E-2</v>
      </c>
      <c r="BM100">
        <v>0.71430000000000005</v>
      </c>
      <c r="BN100">
        <v>0.2571</v>
      </c>
      <c r="BO100">
        <v>2.86E-2</v>
      </c>
      <c r="BP100">
        <v>1</v>
      </c>
      <c r="BQ100">
        <v>0</v>
      </c>
      <c r="BR100">
        <v>0</v>
      </c>
      <c r="BS100">
        <v>0.31430000000000002</v>
      </c>
      <c r="BT100">
        <v>0.65709999999999991</v>
      </c>
      <c r="BU100">
        <v>2.86E-2</v>
      </c>
      <c r="BV100">
        <v>0</v>
      </c>
      <c r="BW100">
        <v>0</v>
      </c>
      <c r="BX100">
        <v>1</v>
      </c>
      <c r="BY100">
        <v>0</v>
      </c>
      <c r="BZ100">
        <v>0</v>
      </c>
      <c r="CA100">
        <v>0</v>
      </c>
      <c r="CB100">
        <v>0</v>
      </c>
      <c r="CC100">
        <v>1</v>
      </c>
      <c r="CD100">
        <v>0</v>
      </c>
      <c r="CE100">
        <v>0</v>
      </c>
      <c r="CF100">
        <v>0</v>
      </c>
      <c r="CG100">
        <v>0</v>
      </c>
      <c r="CH100">
        <v>0.1429</v>
      </c>
      <c r="CI100">
        <v>0.85709999999999997</v>
      </c>
      <c r="CJ100">
        <v>1</v>
      </c>
      <c r="CK100">
        <v>0</v>
      </c>
      <c r="CL100">
        <v>0</v>
      </c>
      <c r="CM100">
        <v>0</v>
      </c>
      <c r="CN100">
        <v>0</v>
      </c>
      <c r="CO100">
        <v>0</v>
      </c>
      <c r="CP100">
        <v>0.37140000000000001</v>
      </c>
      <c r="CQ100">
        <v>0.62860000000000005</v>
      </c>
      <c r="CR100">
        <v>0</v>
      </c>
      <c r="CS100">
        <v>0</v>
      </c>
      <c r="CT100">
        <v>0</v>
      </c>
      <c r="CU100">
        <v>0</v>
      </c>
      <c r="CV100">
        <v>1</v>
      </c>
      <c r="CW100">
        <v>0</v>
      </c>
      <c r="CX100">
        <v>0.88569999999999993</v>
      </c>
      <c r="CY100">
        <v>0.1143</v>
      </c>
      <c r="CZ100">
        <v>0</v>
      </c>
      <c r="DA100">
        <v>0</v>
      </c>
      <c r="DB100">
        <v>0.42859999999999998</v>
      </c>
      <c r="DC100">
        <v>0.31430000000000002</v>
      </c>
      <c r="DD100">
        <v>0.2571</v>
      </c>
      <c r="DE100">
        <v>0.3125</v>
      </c>
      <c r="DF100">
        <v>0.46880000000000005</v>
      </c>
      <c r="DG100">
        <v>0.21879999999999999</v>
      </c>
      <c r="DH100">
        <v>0</v>
      </c>
      <c r="DI100">
        <v>0</v>
      </c>
      <c r="DJ100">
        <v>0.1714</v>
      </c>
      <c r="DK100">
        <v>0.2286</v>
      </c>
      <c r="DL100">
        <v>0.6</v>
      </c>
    </row>
    <row r="101" spans="1:116" x14ac:dyDescent="0.25">
      <c r="A101" t="s">
        <v>345</v>
      </c>
      <c r="B101">
        <v>0</v>
      </c>
      <c r="C101">
        <v>0.32140000000000002</v>
      </c>
      <c r="D101">
        <v>0.67859999999999998</v>
      </c>
      <c r="E101">
        <v>0</v>
      </c>
      <c r="F101">
        <v>0</v>
      </c>
      <c r="G101">
        <v>0</v>
      </c>
      <c r="H101">
        <v>1</v>
      </c>
      <c r="I101">
        <v>0</v>
      </c>
      <c r="J101">
        <v>0</v>
      </c>
      <c r="K101">
        <v>0.10710000000000001</v>
      </c>
      <c r="L101">
        <v>0.5</v>
      </c>
      <c r="M101">
        <v>0.39289999999999997</v>
      </c>
      <c r="N101">
        <v>0</v>
      </c>
      <c r="O101">
        <v>0</v>
      </c>
      <c r="P101">
        <v>0.32140000000000002</v>
      </c>
      <c r="Q101">
        <v>0.46429999999999999</v>
      </c>
      <c r="R101">
        <v>0.21429999999999999</v>
      </c>
      <c r="S101">
        <v>0</v>
      </c>
      <c r="T101">
        <v>0</v>
      </c>
      <c r="U101">
        <v>0.25</v>
      </c>
      <c r="V101">
        <v>0.75</v>
      </c>
      <c r="W101">
        <v>1</v>
      </c>
      <c r="X101">
        <v>0</v>
      </c>
      <c r="Y101">
        <v>0</v>
      </c>
      <c r="Z101">
        <v>0</v>
      </c>
      <c r="AA101">
        <v>1</v>
      </c>
      <c r="AB101">
        <v>0</v>
      </c>
      <c r="AC101">
        <v>0</v>
      </c>
      <c r="AD101">
        <v>0.10710000000000001</v>
      </c>
      <c r="AE101">
        <v>0.32140000000000002</v>
      </c>
      <c r="AF101">
        <v>0.57140000000000002</v>
      </c>
      <c r="AG101">
        <v>0</v>
      </c>
      <c r="AH101">
        <v>0</v>
      </c>
      <c r="AI101">
        <v>0</v>
      </c>
      <c r="AJ101">
        <v>0</v>
      </c>
      <c r="AK101">
        <v>0</v>
      </c>
      <c r="AL101">
        <v>0</v>
      </c>
      <c r="AM101">
        <v>1</v>
      </c>
      <c r="AN101">
        <v>0</v>
      </c>
      <c r="AO101">
        <v>0</v>
      </c>
      <c r="AP101">
        <v>0</v>
      </c>
      <c r="AQ101">
        <v>0</v>
      </c>
      <c r="AR101">
        <v>0.96430000000000005</v>
      </c>
      <c r="AS101">
        <v>3.5699999999999996E-2</v>
      </c>
      <c r="AT101">
        <v>1</v>
      </c>
      <c r="AU101">
        <v>0</v>
      </c>
      <c r="AV101">
        <v>0</v>
      </c>
      <c r="AW101">
        <v>0</v>
      </c>
      <c r="AX101">
        <v>0</v>
      </c>
      <c r="AY101">
        <v>0.78569999999999995</v>
      </c>
      <c r="AZ101">
        <v>0.21429999999999999</v>
      </c>
      <c r="BA101">
        <v>0</v>
      </c>
      <c r="BB101">
        <v>0</v>
      </c>
      <c r="BC101">
        <v>0.5</v>
      </c>
      <c r="BD101">
        <v>0.5</v>
      </c>
      <c r="BE101">
        <v>0</v>
      </c>
      <c r="BF101">
        <v>0</v>
      </c>
      <c r="BG101">
        <v>0</v>
      </c>
      <c r="BH101">
        <v>0.32140000000000002</v>
      </c>
      <c r="BI101">
        <v>0.46429999999999999</v>
      </c>
      <c r="BJ101">
        <v>0.21429999999999999</v>
      </c>
      <c r="BK101">
        <v>0</v>
      </c>
      <c r="BL101">
        <v>0</v>
      </c>
      <c r="BM101">
        <v>3.5699999999999996E-2</v>
      </c>
      <c r="BN101">
        <v>0.53569999999999995</v>
      </c>
      <c r="BO101">
        <v>0.42859999999999998</v>
      </c>
      <c r="BP101">
        <v>0.92859999999999998</v>
      </c>
      <c r="BQ101">
        <v>7.1399999999999991E-2</v>
      </c>
      <c r="BR101">
        <v>0</v>
      </c>
      <c r="BS101">
        <v>0</v>
      </c>
      <c r="BT101">
        <v>0.67859999999999998</v>
      </c>
      <c r="BU101">
        <v>0.21429999999999999</v>
      </c>
      <c r="BV101">
        <v>0.10710000000000001</v>
      </c>
      <c r="BW101">
        <v>0</v>
      </c>
      <c r="BX101">
        <v>1</v>
      </c>
      <c r="BY101">
        <v>0</v>
      </c>
      <c r="BZ101">
        <v>0</v>
      </c>
      <c r="CA101">
        <v>0</v>
      </c>
      <c r="CB101">
        <v>0</v>
      </c>
      <c r="CC101">
        <v>1</v>
      </c>
      <c r="CD101">
        <v>0</v>
      </c>
      <c r="CE101">
        <v>0</v>
      </c>
      <c r="CF101">
        <v>0</v>
      </c>
      <c r="CG101">
        <v>0</v>
      </c>
      <c r="CH101">
        <v>0.32140000000000002</v>
      </c>
      <c r="CI101">
        <v>0.67859999999999998</v>
      </c>
      <c r="CJ101">
        <v>1</v>
      </c>
      <c r="CK101">
        <v>0</v>
      </c>
      <c r="CL101">
        <v>0</v>
      </c>
      <c r="CM101">
        <v>0</v>
      </c>
      <c r="CN101">
        <v>0</v>
      </c>
      <c r="CO101">
        <v>0</v>
      </c>
      <c r="CP101">
        <v>0.46429999999999999</v>
      </c>
      <c r="CQ101">
        <v>0.53569999999999995</v>
      </c>
      <c r="CR101">
        <v>0</v>
      </c>
      <c r="CS101">
        <v>0</v>
      </c>
      <c r="CT101">
        <v>0</v>
      </c>
      <c r="CU101">
        <v>0</v>
      </c>
      <c r="CV101">
        <v>1</v>
      </c>
      <c r="CW101">
        <v>0</v>
      </c>
      <c r="CX101">
        <v>0.96430000000000005</v>
      </c>
      <c r="CY101">
        <v>3.5699999999999996E-2</v>
      </c>
      <c r="CZ101">
        <v>0</v>
      </c>
      <c r="DA101">
        <v>0</v>
      </c>
      <c r="DB101">
        <v>0.1429</v>
      </c>
      <c r="DC101">
        <v>0.32140000000000002</v>
      </c>
      <c r="DD101">
        <v>0.53569999999999995</v>
      </c>
      <c r="DE101">
        <v>0</v>
      </c>
      <c r="DF101">
        <v>0.39289999999999997</v>
      </c>
      <c r="DG101">
        <v>0.60709999999999997</v>
      </c>
      <c r="DH101">
        <v>0</v>
      </c>
      <c r="DI101">
        <v>0</v>
      </c>
      <c r="DJ101">
        <v>0.10710000000000001</v>
      </c>
      <c r="DK101">
        <v>0.21429999999999999</v>
      </c>
      <c r="DL101">
        <v>0.67859999999999998</v>
      </c>
    </row>
    <row r="102" spans="1:116" x14ac:dyDescent="0.25">
      <c r="A102" t="s">
        <v>347</v>
      </c>
      <c r="B102">
        <v>0</v>
      </c>
      <c r="C102">
        <v>0.68420000000000003</v>
      </c>
      <c r="D102">
        <v>0.31579999999999997</v>
      </c>
      <c r="E102">
        <v>0</v>
      </c>
      <c r="F102">
        <v>0</v>
      </c>
      <c r="G102">
        <v>0</v>
      </c>
      <c r="H102">
        <v>1</v>
      </c>
      <c r="I102">
        <v>0</v>
      </c>
      <c r="J102">
        <v>0</v>
      </c>
      <c r="K102">
        <v>5.2600000000000001E-2</v>
      </c>
      <c r="L102">
        <v>0.52629999999999999</v>
      </c>
      <c r="M102">
        <v>0.42109999999999997</v>
      </c>
      <c r="N102">
        <v>0</v>
      </c>
      <c r="O102">
        <v>0</v>
      </c>
      <c r="P102">
        <v>0.21050000000000002</v>
      </c>
      <c r="Q102">
        <v>0.63159999999999994</v>
      </c>
      <c r="R102">
        <v>0.15789999999999998</v>
      </c>
      <c r="S102">
        <v>0</v>
      </c>
      <c r="T102">
        <v>0</v>
      </c>
      <c r="U102">
        <v>0.36840000000000006</v>
      </c>
      <c r="V102">
        <v>0.63159999999999994</v>
      </c>
      <c r="W102">
        <v>1</v>
      </c>
      <c r="X102">
        <v>0</v>
      </c>
      <c r="Y102">
        <v>0</v>
      </c>
      <c r="Z102">
        <v>0</v>
      </c>
      <c r="AA102">
        <v>1</v>
      </c>
      <c r="AB102">
        <v>0</v>
      </c>
      <c r="AC102">
        <v>0</v>
      </c>
      <c r="AD102">
        <v>0.31579999999999997</v>
      </c>
      <c r="AE102">
        <v>0.42109999999999997</v>
      </c>
      <c r="AF102">
        <v>0.26319999999999999</v>
      </c>
      <c r="AG102">
        <v>0</v>
      </c>
      <c r="AH102">
        <v>0</v>
      </c>
      <c r="AI102">
        <v>0</v>
      </c>
      <c r="AJ102">
        <v>0</v>
      </c>
      <c r="AK102">
        <v>0</v>
      </c>
      <c r="AL102">
        <v>0</v>
      </c>
      <c r="AM102">
        <v>1</v>
      </c>
      <c r="AN102">
        <v>0</v>
      </c>
      <c r="AO102">
        <v>0</v>
      </c>
      <c r="AP102">
        <v>0</v>
      </c>
      <c r="AQ102">
        <v>0</v>
      </c>
      <c r="AR102">
        <v>1</v>
      </c>
      <c r="AS102">
        <v>0</v>
      </c>
      <c r="AT102">
        <v>1</v>
      </c>
      <c r="AU102">
        <v>0</v>
      </c>
      <c r="AV102">
        <v>0</v>
      </c>
      <c r="AW102">
        <v>0</v>
      </c>
      <c r="AX102">
        <v>0</v>
      </c>
      <c r="AY102">
        <v>0.84209999999999996</v>
      </c>
      <c r="AZ102">
        <v>0.15789999999999998</v>
      </c>
      <c r="BA102">
        <v>0</v>
      </c>
      <c r="BB102">
        <v>0</v>
      </c>
      <c r="BC102">
        <v>0.36840000000000006</v>
      </c>
      <c r="BD102">
        <v>0.63159999999999994</v>
      </c>
      <c r="BE102">
        <v>0</v>
      </c>
      <c r="BF102">
        <v>0</v>
      </c>
      <c r="BG102">
        <v>0</v>
      </c>
      <c r="BH102">
        <v>0.47369999999999995</v>
      </c>
      <c r="BI102">
        <v>0.36840000000000006</v>
      </c>
      <c r="BJ102">
        <v>0.15789999999999998</v>
      </c>
      <c r="BK102">
        <v>0</v>
      </c>
      <c r="BL102">
        <v>0</v>
      </c>
      <c r="BM102">
        <v>0.26319999999999999</v>
      </c>
      <c r="BN102">
        <v>0.52629999999999999</v>
      </c>
      <c r="BO102">
        <v>0.21050000000000002</v>
      </c>
      <c r="BP102">
        <v>0.94739999999999991</v>
      </c>
      <c r="BQ102">
        <v>5.2600000000000001E-2</v>
      </c>
      <c r="BR102">
        <v>0</v>
      </c>
      <c r="BS102">
        <v>0</v>
      </c>
      <c r="BT102">
        <v>0.78949999999999998</v>
      </c>
      <c r="BU102">
        <v>0.10529999999999999</v>
      </c>
      <c r="BV102">
        <v>0.10529999999999999</v>
      </c>
      <c r="BW102">
        <v>0</v>
      </c>
      <c r="BX102">
        <v>1</v>
      </c>
      <c r="BY102">
        <v>0</v>
      </c>
      <c r="BZ102">
        <v>0</v>
      </c>
      <c r="CA102">
        <v>0</v>
      </c>
      <c r="CB102">
        <v>0</v>
      </c>
      <c r="CC102">
        <v>1</v>
      </c>
      <c r="CD102">
        <v>0</v>
      </c>
      <c r="CE102">
        <v>0</v>
      </c>
      <c r="CF102">
        <v>0</v>
      </c>
      <c r="CG102">
        <v>0</v>
      </c>
      <c r="CH102">
        <v>0.21050000000000002</v>
      </c>
      <c r="CI102">
        <v>0.78949999999999998</v>
      </c>
      <c r="CJ102">
        <v>1</v>
      </c>
      <c r="CK102">
        <v>0</v>
      </c>
      <c r="CL102">
        <v>0</v>
      </c>
      <c r="CM102">
        <v>0</v>
      </c>
      <c r="CN102">
        <v>0</v>
      </c>
      <c r="CO102">
        <v>0</v>
      </c>
      <c r="CP102">
        <v>0.31579999999999997</v>
      </c>
      <c r="CQ102">
        <v>0.68420000000000003</v>
      </c>
      <c r="CR102">
        <v>0</v>
      </c>
      <c r="CS102">
        <v>0</v>
      </c>
      <c r="CT102">
        <v>0</v>
      </c>
      <c r="CU102">
        <v>0</v>
      </c>
      <c r="CV102">
        <v>1</v>
      </c>
      <c r="CW102">
        <v>0</v>
      </c>
      <c r="CX102">
        <v>1</v>
      </c>
      <c r="CY102">
        <v>0</v>
      </c>
      <c r="CZ102">
        <v>0</v>
      </c>
      <c r="DA102">
        <v>0</v>
      </c>
      <c r="DB102">
        <v>0.31579999999999997</v>
      </c>
      <c r="DC102">
        <v>0.26319999999999999</v>
      </c>
      <c r="DD102">
        <v>0.42109999999999997</v>
      </c>
      <c r="DE102">
        <v>0</v>
      </c>
      <c r="DF102">
        <v>0.36840000000000006</v>
      </c>
      <c r="DG102">
        <v>0.63159999999999994</v>
      </c>
      <c r="DH102">
        <v>0</v>
      </c>
      <c r="DI102">
        <v>0</v>
      </c>
      <c r="DJ102">
        <v>0.21050000000000002</v>
      </c>
      <c r="DK102">
        <v>0.10529999999999999</v>
      </c>
      <c r="DL102">
        <v>0.68420000000000003</v>
      </c>
    </row>
    <row r="103" spans="1:116" x14ac:dyDescent="0.25">
      <c r="A103" t="s">
        <v>349</v>
      </c>
      <c r="B103">
        <v>0</v>
      </c>
      <c r="C103">
        <v>0.52939999999999998</v>
      </c>
      <c r="D103">
        <v>0.47060000000000002</v>
      </c>
      <c r="E103">
        <v>0</v>
      </c>
      <c r="F103">
        <v>0</v>
      </c>
      <c r="G103">
        <v>0</v>
      </c>
      <c r="H103">
        <v>0</v>
      </c>
      <c r="I103">
        <v>1</v>
      </c>
      <c r="J103">
        <v>0</v>
      </c>
      <c r="K103">
        <v>0.1176</v>
      </c>
      <c r="L103">
        <v>0.52939999999999998</v>
      </c>
      <c r="M103">
        <v>0.35289999999999999</v>
      </c>
      <c r="N103">
        <v>0</v>
      </c>
      <c r="O103">
        <v>0</v>
      </c>
      <c r="P103">
        <v>0.17649999999999999</v>
      </c>
      <c r="Q103">
        <v>0.58820000000000006</v>
      </c>
      <c r="R103">
        <v>0.23530000000000001</v>
      </c>
      <c r="S103">
        <v>0</v>
      </c>
      <c r="T103">
        <v>0</v>
      </c>
      <c r="U103">
        <v>0.23530000000000001</v>
      </c>
      <c r="V103">
        <v>0.76469999999999994</v>
      </c>
      <c r="W103">
        <v>1</v>
      </c>
      <c r="X103">
        <v>0</v>
      </c>
      <c r="Y103">
        <v>0</v>
      </c>
      <c r="Z103">
        <v>0</v>
      </c>
      <c r="AA103">
        <v>1</v>
      </c>
      <c r="AB103">
        <v>0</v>
      </c>
      <c r="AC103">
        <v>0</v>
      </c>
      <c r="AD103">
        <v>0.1176</v>
      </c>
      <c r="AE103">
        <v>0.29410000000000003</v>
      </c>
      <c r="AF103">
        <v>0.58820000000000006</v>
      </c>
      <c r="AG103">
        <v>0</v>
      </c>
      <c r="AH103">
        <v>0</v>
      </c>
      <c r="AI103">
        <v>0</v>
      </c>
      <c r="AJ103">
        <v>0</v>
      </c>
      <c r="AK103">
        <v>0</v>
      </c>
      <c r="AL103">
        <v>0</v>
      </c>
      <c r="AM103">
        <v>1</v>
      </c>
      <c r="AN103">
        <v>0</v>
      </c>
      <c r="AO103">
        <v>0</v>
      </c>
      <c r="AP103">
        <v>0</v>
      </c>
      <c r="AQ103">
        <v>0</v>
      </c>
      <c r="AR103">
        <v>1</v>
      </c>
      <c r="AS103">
        <v>0</v>
      </c>
      <c r="AT103">
        <v>1</v>
      </c>
      <c r="AU103">
        <v>0</v>
      </c>
      <c r="AV103">
        <v>0</v>
      </c>
      <c r="AW103">
        <v>0</v>
      </c>
      <c r="AX103">
        <v>0</v>
      </c>
      <c r="AY103">
        <v>0.94120000000000004</v>
      </c>
      <c r="AZ103">
        <v>5.8799999999999998E-2</v>
      </c>
      <c r="BA103">
        <v>0</v>
      </c>
      <c r="BB103">
        <v>0</v>
      </c>
      <c r="BC103">
        <v>0.35289999999999999</v>
      </c>
      <c r="BD103">
        <v>0.6470999999999999</v>
      </c>
      <c r="BE103">
        <v>0</v>
      </c>
      <c r="BF103">
        <v>0</v>
      </c>
      <c r="BG103">
        <v>0</v>
      </c>
      <c r="BH103">
        <v>0.4118</v>
      </c>
      <c r="BI103">
        <v>0.52939999999999998</v>
      </c>
      <c r="BJ103">
        <v>5.8799999999999998E-2</v>
      </c>
      <c r="BK103">
        <v>0</v>
      </c>
      <c r="BL103">
        <v>0</v>
      </c>
      <c r="BM103">
        <v>0.17649999999999999</v>
      </c>
      <c r="BN103">
        <v>0.4118</v>
      </c>
      <c r="BO103">
        <v>0.4118</v>
      </c>
      <c r="BP103">
        <v>1</v>
      </c>
      <c r="BQ103">
        <v>0</v>
      </c>
      <c r="BR103">
        <v>0</v>
      </c>
      <c r="BS103">
        <v>0</v>
      </c>
      <c r="BT103">
        <v>0.6470999999999999</v>
      </c>
      <c r="BU103">
        <v>0.23530000000000001</v>
      </c>
      <c r="BV103">
        <v>0.1176</v>
      </c>
      <c r="BW103">
        <v>0</v>
      </c>
      <c r="BX103">
        <v>1</v>
      </c>
      <c r="BY103">
        <v>0</v>
      </c>
      <c r="BZ103">
        <v>0</v>
      </c>
      <c r="CA103">
        <v>0</v>
      </c>
      <c r="CB103">
        <v>0</v>
      </c>
      <c r="CC103">
        <v>1</v>
      </c>
      <c r="CD103">
        <v>0</v>
      </c>
      <c r="CE103">
        <v>0</v>
      </c>
      <c r="CF103">
        <v>0</v>
      </c>
      <c r="CG103">
        <v>0</v>
      </c>
      <c r="CH103">
        <v>0.35289999999999999</v>
      </c>
      <c r="CI103">
        <v>0.6470999999999999</v>
      </c>
      <c r="CJ103">
        <v>1</v>
      </c>
      <c r="CK103">
        <v>0</v>
      </c>
      <c r="CL103">
        <v>0</v>
      </c>
      <c r="CM103">
        <v>0</v>
      </c>
      <c r="CN103">
        <v>0</v>
      </c>
      <c r="CO103">
        <v>0</v>
      </c>
      <c r="CP103">
        <v>0.4118</v>
      </c>
      <c r="CQ103">
        <v>0.58820000000000006</v>
      </c>
      <c r="CR103">
        <v>0</v>
      </c>
      <c r="CS103">
        <v>0</v>
      </c>
      <c r="CT103">
        <v>0</v>
      </c>
      <c r="CU103">
        <v>0</v>
      </c>
      <c r="CV103">
        <v>1</v>
      </c>
      <c r="CW103">
        <v>0</v>
      </c>
      <c r="CX103">
        <v>1</v>
      </c>
      <c r="CY103">
        <v>0</v>
      </c>
      <c r="CZ103">
        <v>0</v>
      </c>
      <c r="DA103">
        <v>0</v>
      </c>
      <c r="DB103">
        <v>0.17649999999999999</v>
      </c>
      <c r="DC103">
        <v>0.29410000000000003</v>
      </c>
      <c r="DD103">
        <v>0.52939999999999998</v>
      </c>
      <c r="DE103">
        <v>0</v>
      </c>
      <c r="DF103">
        <v>0.52939999999999998</v>
      </c>
      <c r="DG103">
        <v>0.47060000000000002</v>
      </c>
      <c r="DH103">
        <v>0</v>
      </c>
      <c r="DI103">
        <v>0</v>
      </c>
      <c r="DJ103">
        <v>0.17649999999999999</v>
      </c>
      <c r="DK103">
        <v>0.17649999999999999</v>
      </c>
      <c r="DL103">
        <v>0.6470999999999999</v>
      </c>
    </row>
    <row r="104" spans="1:116" x14ac:dyDescent="0.25">
      <c r="A104" t="s">
        <v>351</v>
      </c>
      <c r="B104">
        <v>0</v>
      </c>
      <c r="C104">
        <v>0.25929999999999997</v>
      </c>
      <c r="D104">
        <v>0.74069999999999991</v>
      </c>
      <c r="E104">
        <v>0</v>
      </c>
      <c r="F104">
        <v>0</v>
      </c>
      <c r="G104">
        <v>1</v>
      </c>
      <c r="H104">
        <v>0</v>
      </c>
      <c r="I104">
        <v>0</v>
      </c>
      <c r="J104">
        <v>0</v>
      </c>
      <c r="K104">
        <v>0.12960000000000002</v>
      </c>
      <c r="L104">
        <v>0.66670000000000007</v>
      </c>
      <c r="M104">
        <v>0.20370000000000002</v>
      </c>
      <c r="N104">
        <v>0</v>
      </c>
      <c r="O104">
        <v>0</v>
      </c>
      <c r="P104">
        <v>0.33329999999999999</v>
      </c>
      <c r="Q104">
        <v>0.51849999999999996</v>
      </c>
      <c r="R104">
        <v>0.14810000000000001</v>
      </c>
      <c r="S104">
        <v>0</v>
      </c>
      <c r="T104">
        <v>0</v>
      </c>
      <c r="U104">
        <v>0.62960000000000005</v>
      </c>
      <c r="V104">
        <v>0.37040000000000001</v>
      </c>
      <c r="W104">
        <v>1</v>
      </c>
      <c r="X104">
        <v>0</v>
      </c>
      <c r="Y104">
        <v>0</v>
      </c>
      <c r="Z104">
        <v>0</v>
      </c>
      <c r="AA104">
        <v>0.96299999999999997</v>
      </c>
      <c r="AB104">
        <v>3.7000000000000005E-2</v>
      </c>
      <c r="AC104">
        <v>0</v>
      </c>
      <c r="AD104">
        <v>0.11109999999999999</v>
      </c>
      <c r="AE104">
        <v>0.29630000000000001</v>
      </c>
      <c r="AF104">
        <v>0.51849999999999996</v>
      </c>
      <c r="AG104">
        <v>7.4099999999999999E-2</v>
      </c>
      <c r="AH104">
        <v>0</v>
      </c>
      <c r="AI104">
        <v>0</v>
      </c>
      <c r="AJ104">
        <v>0</v>
      </c>
      <c r="AK104">
        <v>0</v>
      </c>
      <c r="AL104">
        <v>0</v>
      </c>
      <c r="AM104">
        <v>0.20370000000000002</v>
      </c>
      <c r="AN104">
        <v>9.2600000000000002E-2</v>
      </c>
      <c r="AO104">
        <v>0.70369999999999999</v>
      </c>
      <c r="AP104">
        <v>0</v>
      </c>
      <c r="AQ104">
        <v>0.75930000000000009</v>
      </c>
      <c r="AR104">
        <v>0.2407</v>
      </c>
      <c r="AS104">
        <v>0</v>
      </c>
      <c r="AT104">
        <v>0.98150000000000004</v>
      </c>
      <c r="AU104">
        <v>1.8500000000000003E-2</v>
      </c>
      <c r="AV104">
        <v>0</v>
      </c>
      <c r="AW104">
        <v>0</v>
      </c>
      <c r="AX104">
        <v>0</v>
      </c>
      <c r="AY104">
        <v>0.16670000000000001</v>
      </c>
      <c r="AZ104">
        <v>0.83329999999999993</v>
      </c>
      <c r="BA104">
        <v>0</v>
      </c>
      <c r="BB104">
        <v>0</v>
      </c>
      <c r="BC104">
        <v>0.28850000000000003</v>
      </c>
      <c r="BD104">
        <v>0.57689999999999997</v>
      </c>
      <c r="BE104">
        <v>5.7699999999999994E-2</v>
      </c>
      <c r="BF104">
        <v>7.690000000000001E-2</v>
      </c>
      <c r="BG104">
        <v>0</v>
      </c>
      <c r="BH104">
        <v>0.77780000000000005</v>
      </c>
      <c r="BI104">
        <v>7.4099999999999999E-2</v>
      </c>
      <c r="BJ104">
        <v>7.4099999999999999E-2</v>
      </c>
      <c r="BK104">
        <v>1.8500000000000003E-2</v>
      </c>
      <c r="BL104">
        <v>5.5599999999999997E-2</v>
      </c>
      <c r="BM104">
        <v>0.14810000000000001</v>
      </c>
      <c r="BN104">
        <v>0.66670000000000007</v>
      </c>
      <c r="BO104">
        <v>0.1852</v>
      </c>
      <c r="BP104">
        <v>1</v>
      </c>
      <c r="BQ104">
        <v>0</v>
      </c>
      <c r="BR104">
        <v>0</v>
      </c>
      <c r="BS104">
        <v>0.38890000000000002</v>
      </c>
      <c r="BT104">
        <v>0.55559999999999998</v>
      </c>
      <c r="BU104">
        <v>5.5599999999999997E-2</v>
      </c>
      <c r="BV104">
        <v>0</v>
      </c>
      <c r="BW104">
        <v>0</v>
      </c>
      <c r="BX104">
        <v>1</v>
      </c>
      <c r="BY104">
        <v>0</v>
      </c>
      <c r="BZ104">
        <v>0</v>
      </c>
      <c r="CA104">
        <v>0</v>
      </c>
      <c r="CB104">
        <v>0</v>
      </c>
      <c r="CC104">
        <v>0</v>
      </c>
      <c r="CD104">
        <v>0</v>
      </c>
      <c r="CE104">
        <v>1</v>
      </c>
      <c r="CF104">
        <v>0</v>
      </c>
      <c r="CG104">
        <v>0</v>
      </c>
      <c r="CH104">
        <v>0.14810000000000001</v>
      </c>
      <c r="CI104">
        <v>0.85189999999999999</v>
      </c>
      <c r="CJ104">
        <v>1</v>
      </c>
      <c r="CK104">
        <v>0</v>
      </c>
      <c r="CL104">
        <v>0</v>
      </c>
      <c r="CM104">
        <v>0</v>
      </c>
      <c r="CN104">
        <v>0</v>
      </c>
      <c r="CO104">
        <v>0</v>
      </c>
      <c r="CP104">
        <v>7.4099999999999999E-2</v>
      </c>
      <c r="CQ104">
        <v>0.92590000000000006</v>
      </c>
      <c r="CR104">
        <v>0</v>
      </c>
      <c r="CS104">
        <v>0</v>
      </c>
      <c r="CT104">
        <v>0</v>
      </c>
      <c r="CU104">
        <v>0</v>
      </c>
      <c r="CV104">
        <v>0</v>
      </c>
      <c r="CW104">
        <v>1</v>
      </c>
      <c r="CX104">
        <v>0.57409999999999994</v>
      </c>
      <c r="CY104">
        <v>0.42590000000000006</v>
      </c>
      <c r="CZ104">
        <v>0</v>
      </c>
      <c r="DA104">
        <v>0</v>
      </c>
      <c r="DB104">
        <v>0.20370000000000002</v>
      </c>
      <c r="DC104">
        <v>0.66670000000000007</v>
      </c>
      <c r="DD104">
        <v>0.12960000000000002</v>
      </c>
      <c r="DE104">
        <v>6.3799999999999996E-2</v>
      </c>
      <c r="DF104">
        <v>0.63829999999999998</v>
      </c>
      <c r="DG104">
        <v>0.2979</v>
      </c>
      <c r="DH104">
        <v>0</v>
      </c>
      <c r="DI104">
        <v>0</v>
      </c>
      <c r="DJ104">
        <v>3.7000000000000005E-2</v>
      </c>
      <c r="DK104">
        <v>5.5599999999999997E-2</v>
      </c>
      <c r="DL104">
        <v>0.90739999999999998</v>
      </c>
    </row>
    <row r="105" spans="1:116" x14ac:dyDescent="0.25">
      <c r="A105" t="s">
        <v>353</v>
      </c>
      <c r="B105">
        <v>0</v>
      </c>
      <c r="C105">
        <v>0.52170000000000005</v>
      </c>
      <c r="D105">
        <v>0.44929999999999998</v>
      </c>
      <c r="E105">
        <v>2.8999999999999998E-2</v>
      </c>
      <c r="F105">
        <v>0</v>
      </c>
      <c r="G105">
        <v>1</v>
      </c>
      <c r="H105">
        <v>0</v>
      </c>
      <c r="I105">
        <v>0</v>
      </c>
      <c r="J105">
        <v>0</v>
      </c>
      <c r="K105">
        <v>0.23190000000000002</v>
      </c>
      <c r="L105">
        <v>0.55069999999999997</v>
      </c>
      <c r="M105">
        <v>0.21739999999999998</v>
      </c>
      <c r="N105">
        <v>0</v>
      </c>
      <c r="O105">
        <v>0</v>
      </c>
      <c r="P105">
        <v>0.1159</v>
      </c>
      <c r="Q105">
        <v>0.68120000000000003</v>
      </c>
      <c r="R105">
        <v>0.2029</v>
      </c>
      <c r="S105">
        <v>0</v>
      </c>
      <c r="T105">
        <v>1.47E-2</v>
      </c>
      <c r="U105">
        <v>0.17649999999999999</v>
      </c>
      <c r="V105">
        <v>0.80879999999999996</v>
      </c>
      <c r="W105">
        <v>1</v>
      </c>
      <c r="X105">
        <v>0</v>
      </c>
      <c r="Y105">
        <v>0</v>
      </c>
      <c r="Z105">
        <v>0</v>
      </c>
      <c r="AA105">
        <v>0.98549999999999993</v>
      </c>
      <c r="AB105">
        <v>1.4499999999999999E-2</v>
      </c>
      <c r="AC105">
        <v>0</v>
      </c>
      <c r="AD105">
        <v>7.2499999999999995E-2</v>
      </c>
      <c r="AE105">
        <v>0.3478</v>
      </c>
      <c r="AF105">
        <v>0.50719999999999998</v>
      </c>
      <c r="AG105">
        <v>7.2499999999999995E-2</v>
      </c>
      <c r="AH105">
        <v>0</v>
      </c>
      <c r="AI105">
        <v>0</v>
      </c>
      <c r="AJ105">
        <v>0</v>
      </c>
      <c r="AK105">
        <v>0</v>
      </c>
      <c r="AL105">
        <v>0</v>
      </c>
      <c r="AM105">
        <v>0.75360000000000005</v>
      </c>
      <c r="AN105">
        <v>0</v>
      </c>
      <c r="AO105">
        <v>0.24640000000000001</v>
      </c>
      <c r="AP105">
        <v>0</v>
      </c>
      <c r="AQ105">
        <v>0.1159</v>
      </c>
      <c r="AR105">
        <v>0.86959999999999993</v>
      </c>
      <c r="AS105">
        <v>1.4499999999999999E-2</v>
      </c>
      <c r="AT105">
        <v>1</v>
      </c>
      <c r="AU105">
        <v>0</v>
      </c>
      <c r="AV105">
        <v>0</v>
      </c>
      <c r="AW105">
        <v>0</v>
      </c>
      <c r="AX105">
        <v>0</v>
      </c>
      <c r="AY105">
        <v>0.1014</v>
      </c>
      <c r="AZ105">
        <v>0.8841</v>
      </c>
      <c r="BA105">
        <v>1.4499999999999999E-2</v>
      </c>
      <c r="BB105">
        <v>0</v>
      </c>
      <c r="BC105">
        <v>0.82609999999999995</v>
      </c>
      <c r="BD105">
        <v>0.1739</v>
      </c>
      <c r="BE105">
        <v>0</v>
      </c>
      <c r="BF105">
        <v>0</v>
      </c>
      <c r="BG105">
        <v>0</v>
      </c>
      <c r="BH105">
        <v>0.1449</v>
      </c>
      <c r="BI105">
        <v>0.57969999999999999</v>
      </c>
      <c r="BJ105">
        <v>0.26090000000000002</v>
      </c>
      <c r="BK105">
        <v>1.4499999999999999E-2</v>
      </c>
      <c r="BL105">
        <v>0</v>
      </c>
      <c r="BM105">
        <v>0.46380000000000005</v>
      </c>
      <c r="BN105">
        <v>0.42030000000000001</v>
      </c>
      <c r="BO105">
        <v>0.1159</v>
      </c>
      <c r="BP105">
        <v>0.98549999999999993</v>
      </c>
      <c r="BQ105">
        <v>1.4499999999999999E-2</v>
      </c>
      <c r="BR105">
        <v>0</v>
      </c>
      <c r="BS105">
        <v>0.1159</v>
      </c>
      <c r="BT105">
        <v>0.27539999999999998</v>
      </c>
      <c r="BU105">
        <v>0.43479999999999996</v>
      </c>
      <c r="BV105">
        <v>0.13039999999999999</v>
      </c>
      <c r="BW105">
        <v>4.3499999999999997E-2</v>
      </c>
      <c r="BX105">
        <v>1</v>
      </c>
      <c r="BY105">
        <v>0</v>
      </c>
      <c r="BZ105">
        <v>0</v>
      </c>
      <c r="CA105">
        <v>0</v>
      </c>
      <c r="CB105">
        <v>0</v>
      </c>
      <c r="CC105">
        <v>0</v>
      </c>
      <c r="CD105">
        <v>0</v>
      </c>
      <c r="CE105">
        <v>1</v>
      </c>
      <c r="CF105">
        <v>0</v>
      </c>
      <c r="CG105">
        <v>0</v>
      </c>
      <c r="CH105">
        <v>0.21739999999999998</v>
      </c>
      <c r="CI105">
        <v>0.78260000000000007</v>
      </c>
      <c r="CJ105">
        <v>1</v>
      </c>
      <c r="CK105">
        <v>0</v>
      </c>
      <c r="CL105">
        <v>0</v>
      </c>
      <c r="CM105">
        <v>0</v>
      </c>
      <c r="CN105">
        <v>0</v>
      </c>
      <c r="CO105">
        <v>0</v>
      </c>
      <c r="CP105">
        <v>0.46380000000000005</v>
      </c>
      <c r="CQ105">
        <v>0.53620000000000001</v>
      </c>
      <c r="CR105">
        <v>0</v>
      </c>
      <c r="CS105">
        <v>0</v>
      </c>
      <c r="CT105">
        <v>0</v>
      </c>
      <c r="CU105">
        <v>0</v>
      </c>
      <c r="CV105">
        <v>1</v>
      </c>
      <c r="CW105">
        <v>0</v>
      </c>
      <c r="CX105">
        <v>0.57969999999999999</v>
      </c>
      <c r="CY105">
        <v>0.30430000000000001</v>
      </c>
      <c r="CZ105">
        <v>0.1014</v>
      </c>
      <c r="DA105">
        <v>1.4499999999999999E-2</v>
      </c>
      <c r="DB105">
        <v>0</v>
      </c>
      <c r="DC105">
        <v>0.31879999999999997</v>
      </c>
      <c r="DD105">
        <v>0.68120000000000003</v>
      </c>
      <c r="DE105">
        <v>0</v>
      </c>
      <c r="DF105">
        <v>0.7167</v>
      </c>
      <c r="DG105">
        <v>0.2833</v>
      </c>
      <c r="DH105">
        <v>0</v>
      </c>
      <c r="DI105">
        <v>0</v>
      </c>
      <c r="DJ105">
        <v>7.2499999999999995E-2</v>
      </c>
      <c r="DK105">
        <v>1.4499999999999999E-2</v>
      </c>
      <c r="DL105">
        <v>0.91299999999999992</v>
      </c>
    </row>
    <row r="106" spans="1:116" x14ac:dyDescent="0.25">
      <c r="A106" t="s">
        <v>355</v>
      </c>
      <c r="B106">
        <v>0.13589999999999999</v>
      </c>
      <c r="C106">
        <v>0.61170000000000002</v>
      </c>
      <c r="D106">
        <v>0.25239999999999996</v>
      </c>
      <c r="E106">
        <v>0</v>
      </c>
      <c r="F106">
        <v>0</v>
      </c>
      <c r="G106">
        <v>1</v>
      </c>
      <c r="H106">
        <v>0</v>
      </c>
      <c r="I106">
        <v>0</v>
      </c>
      <c r="J106">
        <v>0</v>
      </c>
      <c r="K106">
        <v>0.13589999999999999</v>
      </c>
      <c r="L106">
        <v>0.37859999999999999</v>
      </c>
      <c r="M106">
        <v>0.4854</v>
      </c>
      <c r="N106">
        <v>0</v>
      </c>
      <c r="O106">
        <v>0</v>
      </c>
      <c r="P106">
        <v>8.7400000000000005E-2</v>
      </c>
      <c r="Q106">
        <v>0.2621</v>
      </c>
      <c r="R106">
        <v>0.36890000000000001</v>
      </c>
      <c r="S106">
        <v>0.28160000000000002</v>
      </c>
      <c r="T106">
        <v>1.9400000000000001E-2</v>
      </c>
      <c r="U106">
        <v>1.9400000000000001E-2</v>
      </c>
      <c r="V106">
        <v>0.96120000000000005</v>
      </c>
      <c r="W106">
        <v>1</v>
      </c>
      <c r="X106">
        <v>0</v>
      </c>
      <c r="Y106">
        <v>0</v>
      </c>
      <c r="Z106">
        <v>0</v>
      </c>
      <c r="AA106">
        <v>1</v>
      </c>
      <c r="AB106">
        <v>0</v>
      </c>
      <c r="AC106">
        <v>0</v>
      </c>
      <c r="AD106">
        <v>9.7000000000000003E-3</v>
      </c>
      <c r="AE106">
        <v>0.27179999999999999</v>
      </c>
      <c r="AF106">
        <v>0.46600000000000003</v>
      </c>
      <c r="AG106">
        <v>0.25239999999999996</v>
      </c>
      <c r="AH106">
        <v>0</v>
      </c>
      <c r="AI106">
        <v>0</v>
      </c>
      <c r="AJ106">
        <v>0</v>
      </c>
      <c r="AK106">
        <v>0</v>
      </c>
      <c r="AL106">
        <v>0</v>
      </c>
      <c r="AM106">
        <v>0.98060000000000003</v>
      </c>
      <c r="AN106">
        <v>0</v>
      </c>
      <c r="AO106">
        <v>1.9400000000000001E-2</v>
      </c>
      <c r="AP106">
        <v>0</v>
      </c>
      <c r="AQ106">
        <v>0.47570000000000001</v>
      </c>
      <c r="AR106">
        <v>0.52429999999999999</v>
      </c>
      <c r="AS106">
        <v>0</v>
      </c>
      <c r="AT106">
        <v>1</v>
      </c>
      <c r="AU106">
        <v>0</v>
      </c>
      <c r="AV106">
        <v>0</v>
      </c>
      <c r="AW106">
        <v>0</v>
      </c>
      <c r="AX106">
        <v>0</v>
      </c>
      <c r="AY106">
        <v>0.15529999999999999</v>
      </c>
      <c r="AZ106">
        <v>0.8155</v>
      </c>
      <c r="BA106">
        <v>2.9100000000000001E-2</v>
      </c>
      <c r="BB106">
        <v>0</v>
      </c>
      <c r="BC106">
        <v>0.36890000000000001</v>
      </c>
      <c r="BD106">
        <v>0.5534</v>
      </c>
      <c r="BE106">
        <v>5.8299999999999998E-2</v>
      </c>
      <c r="BF106">
        <v>1.9400000000000001E-2</v>
      </c>
      <c r="BG106">
        <v>0</v>
      </c>
      <c r="BH106">
        <v>7.7699999999999991E-2</v>
      </c>
      <c r="BI106">
        <v>0.64080000000000004</v>
      </c>
      <c r="BJ106">
        <v>0.27179999999999999</v>
      </c>
      <c r="BK106">
        <v>9.7000000000000003E-3</v>
      </c>
      <c r="BL106">
        <v>0</v>
      </c>
      <c r="BM106">
        <v>0.2913</v>
      </c>
      <c r="BN106">
        <v>0.57279999999999998</v>
      </c>
      <c r="BO106">
        <v>0.13589999999999999</v>
      </c>
      <c r="BP106">
        <v>0.97089999999999999</v>
      </c>
      <c r="BQ106">
        <v>2.9100000000000001E-2</v>
      </c>
      <c r="BR106">
        <v>0</v>
      </c>
      <c r="BS106">
        <v>5.8299999999999998E-2</v>
      </c>
      <c r="BT106">
        <v>0.59219999999999995</v>
      </c>
      <c r="BU106">
        <v>0.33979999999999999</v>
      </c>
      <c r="BV106">
        <v>0</v>
      </c>
      <c r="BW106">
        <v>9.7000000000000003E-3</v>
      </c>
      <c r="BX106">
        <v>1</v>
      </c>
      <c r="BY106">
        <v>0</v>
      </c>
      <c r="BZ106">
        <v>0</v>
      </c>
      <c r="CA106">
        <v>0</v>
      </c>
      <c r="CB106">
        <v>0</v>
      </c>
      <c r="CC106">
        <v>0</v>
      </c>
      <c r="CD106">
        <v>0</v>
      </c>
      <c r="CE106">
        <v>1</v>
      </c>
      <c r="CF106">
        <v>0</v>
      </c>
      <c r="CG106">
        <v>0</v>
      </c>
      <c r="CH106">
        <v>0.82519999999999993</v>
      </c>
      <c r="CI106">
        <v>0.17480000000000001</v>
      </c>
      <c r="CJ106">
        <v>1</v>
      </c>
      <c r="CK106">
        <v>0</v>
      </c>
      <c r="CL106">
        <v>0</v>
      </c>
      <c r="CM106">
        <v>0</v>
      </c>
      <c r="CN106">
        <v>0</v>
      </c>
      <c r="CO106">
        <v>0</v>
      </c>
      <c r="CP106">
        <v>0.32040000000000002</v>
      </c>
      <c r="CQ106">
        <v>0.66020000000000001</v>
      </c>
      <c r="CR106">
        <v>1.9400000000000001E-2</v>
      </c>
      <c r="CS106">
        <v>0</v>
      </c>
      <c r="CT106">
        <v>0</v>
      </c>
      <c r="CU106">
        <v>0</v>
      </c>
      <c r="CV106">
        <v>0</v>
      </c>
      <c r="CW106">
        <v>1</v>
      </c>
      <c r="CX106">
        <v>0.46600000000000003</v>
      </c>
      <c r="CY106">
        <v>0.4854</v>
      </c>
      <c r="CZ106">
        <v>2.9100000000000001E-2</v>
      </c>
      <c r="DA106">
        <v>1.9400000000000001E-2</v>
      </c>
      <c r="DB106">
        <v>0</v>
      </c>
      <c r="DC106">
        <v>0.25239999999999996</v>
      </c>
      <c r="DD106">
        <v>0.74760000000000004</v>
      </c>
      <c r="DE106">
        <v>0</v>
      </c>
      <c r="DF106">
        <v>0.47249999999999998</v>
      </c>
      <c r="DG106">
        <v>0.52749999999999997</v>
      </c>
      <c r="DH106">
        <v>0</v>
      </c>
      <c r="DI106">
        <v>0</v>
      </c>
      <c r="DJ106">
        <v>2.9100000000000001E-2</v>
      </c>
      <c r="DK106">
        <v>5.8299999999999998E-2</v>
      </c>
      <c r="DL106">
        <v>0.91260000000000008</v>
      </c>
    </row>
    <row r="107" spans="1:116" x14ac:dyDescent="0.25">
      <c r="A107" t="s">
        <v>357</v>
      </c>
      <c r="B107">
        <v>0.6875</v>
      </c>
      <c r="C107">
        <v>0.22920000000000001</v>
      </c>
      <c r="D107">
        <v>6.25E-2</v>
      </c>
      <c r="E107">
        <v>2.0799999999999999E-2</v>
      </c>
      <c r="F107">
        <v>0</v>
      </c>
      <c r="G107">
        <v>0</v>
      </c>
      <c r="H107">
        <v>0</v>
      </c>
      <c r="I107">
        <v>1</v>
      </c>
      <c r="J107">
        <v>0</v>
      </c>
      <c r="K107">
        <v>0.47920000000000001</v>
      </c>
      <c r="L107">
        <v>0.39579999999999999</v>
      </c>
      <c r="M107">
        <v>0.125</v>
      </c>
      <c r="N107">
        <v>0</v>
      </c>
      <c r="O107">
        <v>0</v>
      </c>
      <c r="P107">
        <v>0.1489</v>
      </c>
      <c r="Q107">
        <v>0.53189999999999993</v>
      </c>
      <c r="R107">
        <v>0.2979</v>
      </c>
      <c r="S107">
        <v>2.1299999999999999E-2</v>
      </c>
      <c r="T107">
        <v>0</v>
      </c>
      <c r="U107">
        <v>0.95829999999999993</v>
      </c>
      <c r="V107">
        <v>4.1700000000000001E-2</v>
      </c>
      <c r="W107">
        <v>1</v>
      </c>
      <c r="X107">
        <v>0</v>
      </c>
      <c r="Y107">
        <v>0</v>
      </c>
      <c r="Z107">
        <v>0</v>
      </c>
      <c r="AA107">
        <v>0.97920000000000007</v>
      </c>
      <c r="AB107">
        <v>2.0799999999999999E-2</v>
      </c>
      <c r="AC107">
        <v>0</v>
      </c>
      <c r="AD107">
        <v>0.6875</v>
      </c>
      <c r="AE107">
        <v>0.29170000000000001</v>
      </c>
      <c r="AF107">
        <v>2.0799999999999999E-2</v>
      </c>
      <c r="AG107">
        <v>0</v>
      </c>
      <c r="AH107">
        <v>0.16670000000000001</v>
      </c>
      <c r="AI107">
        <v>0</v>
      </c>
      <c r="AJ107">
        <v>0.66670000000000007</v>
      </c>
      <c r="AK107">
        <v>0.16670000000000001</v>
      </c>
      <c r="AL107">
        <v>0</v>
      </c>
      <c r="AM107">
        <v>0.41670000000000001</v>
      </c>
      <c r="AN107">
        <v>0.20829999999999999</v>
      </c>
      <c r="AO107">
        <v>0.35420000000000001</v>
      </c>
      <c r="AP107">
        <v>2.0799999999999999E-2</v>
      </c>
      <c r="AQ107">
        <v>0.85420000000000007</v>
      </c>
      <c r="AR107">
        <v>0.14580000000000001</v>
      </c>
      <c r="AS107">
        <v>0</v>
      </c>
      <c r="AT107">
        <v>1</v>
      </c>
      <c r="AU107">
        <v>0</v>
      </c>
      <c r="AV107">
        <v>0</v>
      </c>
      <c r="AW107">
        <v>0</v>
      </c>
      <c r="AX107">
        <v>0</v>
      </c>
      <c r="AY107">
        <v>0.65959999999999996</v>
      </c>
      <c r="AZ107">
        <v>0.34039999999999998</v>
      </c>
      <c r="BA107">
        <v>0</v>
      </c>
      <c r="BB107">
        <v>0</v>
      </c>
      <c r="BC107">
        <v>0.27660000000000001</v>
      </c>
      <c r="BD107">
        <v>0.23399999999999999</v>
      </c>
      <c r="BE107">
        <v>0.17019999999999999</v>
      </c>
      <c r="BF107">
        <v>0.31909999999999999</v>
      </c>
      <c r="BG107">
        <v>0</v>
      </c>
      <c r="BH107">
        <v>0.25</v>
      </c>
      <c r="BI107">
        <v>0.70829999999999993</v>
      </c>
      <c r="BJ107">
        <v>4.1700000000000001E-2</v>
      </c>
      <c r="BK107">
        <v>0</v>
      </c>
      <c r="BL107">
        <v>0</v>
      </c>
      <c r="BM107">
        <v>0.95829999999999993</v>
      </c>
      <c r="BN107">
        <v>4.1700000000000001E-2</v>
      </c>
      <c r="BO107">
        <v>0</v>
      </c>
      <c r="BP107">
        <v>1</v>
      </c>
      <c r="BQ107">
        <v>0</v>
      </c>
      <c r="BR107">
        <v>0</v>
      </c>
      <c r="BS107">
        <v>0.89579999999999993</v>
      </c>
      <c r="BT107">
        <v>0</v>
      </c>
      <c r="BU107">
        <v>8.3299999999999999E-2</v>
      </c>
      <c r="BV107">
        <v>2.0799999999999999E-2</v>
      </c>
      <c r="BW107">
        <v>0</v>
      </c>
      <c r="BX107">
        <v>1</v>
      </c>
      <c r="BY107">
        <v>0</v>
      </c>
      <c r="BZ107">
        <v>0</v>
      </c>
      <c r="CA107">
        <v>0</v>
      </c>
      <c r="CB107">
        <v>0</v>
      </c>
      <c r="CC107">
        <v>1</v>
      </c>
      <c r="CD107">
        <v>0</v>
      </c>
      <c r="CE107">
        <v>0</v>
      </c>
      <c r="CF107">
        <v>0</v>
      </c>
      <c r="CG107">
        <v>0</v>
      </c>
      <c r="CH107">
        <v>0.8125</v>
      </c>
      <c r="CI107">
        <v>0.1875</v>
      </c>
      <c r="CJ107">
        <v>0</v>
      </c>
      <c r="CK107">
        <v>0</v>
      </c>
      <c r="CL107">
        <v>1</v>
      </c>
      <c r="CM107">
        <v>0</v>
      </c>
      <c r="CN107">
        <v>0</v>
      </c>
      <c r="CO107">
        <v>0</v>
      </c>
      <c r="CP107">
        <v>0.8125</v>
      </c>
      <c r="CQ107">
        <v>0.16670000000000001</v>
      </c>
      <c r="CR107">
        <v>2.0799999999999999E-2</v>
      </c>
      <c r="CS107">
        <v>0</v>
      </c>
      <c r="CT107">
        <v>0</v>
      </c>
      <c r="CU107">
        <v>0</v>
      </c>
      <c r="CV107">
        <v>0</v>
      </c>
      <c r="CW107">
        <v>1</v>
      </c>
      <c r="CX107">
        <v>0.91670000000000007</v>
      </c>
      <c r="CY107">
        <v>6.25E-2</v>
      </c>
      <c r="CZ107">
        <v>0</v>
      </c>
      <c r="DA107">
        <v>2.0799999999999999E-2</v>
      </c>
      <c r="DB107">
        <v>0.53189999999999993</v>
      </c>
      <c r="DC107">
        <v>0.25530000000000003</v>
      </c>
      <c r="DD107">
        <v>0.21280000000000002</v>
      </c>
      <c r="DE107">
        <v>0.43180000000000002</v>
      </c>
      <c r="DF107">
        <v>0.47729999999999995</v>
      </c>
      <c r="DG107">
        <v>6.8199999999999997E-2</v>
      </c>
      <c r="DH107">
        <v>2.2700000000000001E-2</v>
      </c>
      <c r="DI107">
        <v>0</v>
      </c>
      <c r="DJ107">
        <v>0.125</v>
      </c>
      <c r="DK107">
        <v>0.70829999999999993</v>
      </c>
      <c r="DL107">
        <v>0.16670000000000001</v>
      </c>
    </row>
    <row r="108" spans="1:116" x14ac:dyDescent="0.25">
      <c r="A108" t="s">
        <v>359</v>
      </c>
      <c r="B108">
        <v>0.36840000000000006</v>
      </c>
      <c r="C108">
        <v>0.57889999999999997</v>
      </c>
      <c r="D108">
        <v>5.2600000000000001E-2</v>
      </c>
      <c r="E108">
        <v>0</v>
      </c>
      <c r="F108">
        <v>0</v>
      </c>
      <c r="G108">
        <v>0</v>
      </c>
      <c r="H108">
        <v>0</v>
      </c>
      <c r="I108">
        <v>1</v>
      </c>
      <c r="J108">
        <v>0</v>
      </c>
      <c r="K108">
        <v>0.5</v>
      </c>
      <c r="L108">
        <v>0.5</v>
      </c>
      <c r="M108">
        <v>0</v>
      </c>
      <c r="N108">
        <v>0</v>
      </c>
      <c r="O108">
        <v>0</v>
      </c>
      <c r="P108">
        <v>0.22219999999999998</v>
      </c>
      <c r="Q108">
        <v>0.33329999999999999</v>
      </c>
      <c r="R108">
        <v>0.38890000000000002</v>
      </c>
      <c r="S108">
        <v>5.5599999999999997E-2</v>
      </c>
      <c r="T108">
        <v>0.22219999999999998</v>
      </c>
      <c r="U108">
        <v>0.77780000000000005</v>
      </c>
      <c r="V108">
        <v>0</v>
      </c>
      <c r="W108">
        <v>0</v>
      </c>
      <c r="X108">
        <v>1</v>
      </c>
      <c r="Y108">
        <v>0</v>
      </c>
      <c r="Z108">
        <v>0</v>
      </c>
      <c r="AA108">
        <v>0.68420000000000003</v>
      </c>
      <c r="AB108">
        <v>0.15789999999999998</v>
      </c>
      <c r="AC108">
        <v>0.15789999999999998</v>
      </c>
      <c r="AD108">
        <v>0.21050000000000002</v>
      </c>
      <c r="AE108">
        <v>0.63159999999999994</v>
      </c>
      <c r="AF108">
        <v>0.15789999999999998</v>
      </c>
      <c r="AG108">
        <v>0</v>
      </c>
      <c r="AH108">
        <v>0</v>
      </c>
      <c r="AI108">
        <v>0</v>
      </c>
      <c r="AJ108">
        <v>0</v>
      </c>
      <c r="AK108">
        <v>0</v>
      </c>
      <c r="AL108">
        <v>0</v>
      </c>
      <c r="AM108">
        <v>0.47369999999999995</v>
      </c>
      <c r="AN108">
        <v>0.26319999999999999</v>
      </c>
      <c r="AO108">
        <v>0.15789999999999998</v>
      </c>
      <c r="AP108">
        <v>0.10529999999999999</v>
      </c>
      <c r="AQ108">
        <v>0.84209999999999996</v>
      </c>
      <c r="AR108">
        <v>0.15789999999999998</v>
      </c>
      <c r="AS108">
        <v>0</v>
      </c>
      <c r="AT108">
        <v>1</v>
      </c>
      <c r="AU108">
        <v>0</v>
      </c>
      <c r="AV108">
        <v>0</v>
      </c>
      <c r="AW108">
        <v>0</v>
      </c>
      <c r="AX108">
        <v>0</v>
      </c>
      <c r="AY108">
        <v>0.58820000000000006</v>
      </c>
      <c r="AZ108">
        <v>0.4118</v>
      </c>
      <c r="BA108">
        <v>0</v>
      </c>
      <c r="BB108">
        <v>0</v>
      </c>
      <c r="BC108">
        <v>6.6699999999999995E-2</v>
      </c>
      <c r="BD108">
        <v>0.26669999999999999</v>
      </c>
      <c r="BE108">
        <v>0.4</v>
      </c>
      <c r="BF108">
        <v>0.26669999999999999</v>
      </c>
      <c r="BG108">
        <v>0</v>
      </c>
      <c r="BH108">
        <v>0.15789999999999998</v>
      </c>
      <c r="BI108">
        <v>0.84209999999999996</v>
      </c>
      <c r="BJ108">
        <v>0</v>
      </c>
      <c r="BK108">
        <v>0</v>
      </c>
      <c r="BL108">
        <v>0</v>
      </c>
      <c r="BM108">
        <v>0.10529999999999999</v>
      </c>
      <c r="BN108">
        <v>0.68420000000000003</v>
      </c>
      <c r="BO108">
        <v>0.21050000000000002</v>
      </c>
      <c r="BP108">
        <v>0.78949999999999998</v>
      </c>
      <c r="BQ108">
        <v>0.21050000000000002</v>
      </c>
      <c r="BR108">
        <v>0</v>
      </c>
      <c r="BS108">
        <v>0.89469999999999994</v>
      </c>
      <c r="BT108">
        <v>0.10529999999999999</v>
      </c>
      <c r="BU108">
        <v>0</v>
      </c>
      <c r="BV108">
        <v>0</v>
      </c>
      <c r="BW108">
        <v>0</v>
      </c>
      <c r="BX108">
        <v>1</v>
      </c>
      <c r="BY108">
        <v>0</v>
      </c>
      <c r="BZ108">
        <v>0</v>
      </c>
      <c r="CA108">
        <v>0</v>
      </c>
      <c r="CB108">
        <v>0</v>
      </c>
      <c r="CC108">
        <v>1</v>
      </c>
      <c r="CD108">
        <v>0</v>
      </c>
      <c r="CE108">
        <v>0</v>
      </c>
      <c r="CF108">
        <v>0</v>
      </c>
      <c r="CG108">
        <v>0</v>
      </c>
      <c r="CH108">
        <v>0.66670000000000007</v>
      </c>
      <c r="CI108">
        <v>0.33329999999999999</v>
      </c>
      <c r="CJ108">
        <v>0</v>
      </c>
      <c r="CK108">
        <v>0</v>
      </c>
      <c r="CL108">
        <v>1</v>
      </c>
      <c r="CM108">
        <v>0</v>
      </c>
      <c r="CN108">
        <v>0</v>
      </c>
      <c r="CO108">
        <v>0</v>
      </c>
      <c r="CP108">
        <v>0.73680000000000012</v>
      </c>
      <c r="CQ108">
        <v>0.26319999999999999</v>
      </c>
      <c r="CR108">
        <v>0</v>
      </c>
      <c r="CS108">
        <v>0</v>
      </c>
      <c r="CT108">
        <v>0</v>
      </c>
      <c r="CU108">
        <v>0</v>
      </c>
      <c r="CV108">
        <v>1</v>
      </c>
      <c r="CW108">
        <v>0</v>
      </c>
      <c r="CX108">
        <v>0.89469999999999994</v>
      </c>
      <c r="CY108">
        <v>0.10529999999999999</v>
      </c>
      <c r="CZ108">
        <v>0</v>
      </c>
      <c r="DA108">
        <v>0</v>
      </c>
      <c r="DB108">
        <v>0.58820000000000006</v>
      </c>
      <c r="DC108">
        <v>0.23530000000000001</v>
      </c>
      <c r="DD108">
        <v>0.17649999999999999</v>
      </c>
      <c r="DE108">
        <v>0</v>
      </c>
      <c r="DF108">
        <v>0.93330000000000002</v>
      </c>
      <c r="DG108">
        <v>6.6699999999999995E-2</v>
      </c>
      <c r="DH108">
        <v>0</v>
      </c>
      <c r="DI108">
        <v>0</v>
      </c>
      <c r="DJ108">
        <v>0.21050000000000002</v>
      </c>
      <c r="DK108">
        <v>0.42109999999999997</v>
      </c>
      <c r="DL108">
        <v>0.36840000000000006</v>
      </c>
    </row>
    <row r="109" spans="1:116" x14ac:dyDescent="0.25">
      <c r="A109" t="s">
        <v>361</v>
      </c>
      <c r="B109">
        <v>0.15380000000000002</v>
      </c>
      <c r="C109">
        <v>0.61539999999999995</v>
      </c>
      <c r="D109">
        <v>0.23079999999999998</v>
      </c>
      <c r="E109">
        <v>0</v>
      </c>
      <c r="F109">
        <v>0</v>
      </c>
      <c r="G109">
        <v>1</v>
      </c>
      <c r="H109">
        <v>0</v>
      </c>
      <c r="I109">
        <v>0</v>
      </c>
      <c r="J109">
        <v>0</v>
      </c>
      <c r="K109">
        <v>0</v>
      </c>
      <c r="L109">
        <v>0.76919999999999999</v>
      </c>
      <c r="M109">
        <v>0.23079999999999998</v>
      </c>
      <c r="N109">
        <v>0</v>
      </c>
      <c r="O109">
        <v>0</v>
      </c>
      <c r="P109">
        <v>0</v>
      </c>
      <c r="Q109">
        <v>1</v>
      </c>
      <c r="R109">
        <v>0</v>
      </c>
      <c r="S109">
        <v>0</v>
      </c>
      <c r="T109">
        <v>0</v>
      </c>
      <c r="U109">
        <v>1</v>
      </c>
      <c r="V109">
        <v>0</v>
      </c>
      <c r="W109">
        <v>1</v>
      </c>
      <c r="X109">
        <v>0</v>
      </c>
      <c r="Y109">
        <v>0</v>
      </c>
      <c r="Z109">
        <v>0</v>
      </c>
      <c r="AA109">
        <v>1</v>
      </c>
      <c r="AB109">
        <v>0</v>
      </c>
      <c r="AC109">
        <v>0</v>
      </c>
      <c r="AD109">
        <v>0.53849999999999998</v>
      </c>
      <c r="AE109">
        <v>0.46149999999999997</v>
      </c>
      <c r="AF109">
        <v>0</v>
      </c>
      <c r="AG109">
        <v>0</v>
      </c>
      <c r="AH109">
        <v>0</v>
      </c>
      <c r="AI109">
        <v>0</v>
      </c>
      <c r="AJ109">
        <v>0</v>
      </c>
      <c r="AK109">
        <v>0</v>
      </c>
      <c r="AL109">
        <v>0</v>
      </c>
      <c r="AM109">
        <v>0.92310000000000003</v>
      </c>
      <c r="AN109">
        <v>7.690000000000001E-2</v>
      </c>
      <c r="AO109">
        <v>0</v>
      </c>
      <c r="AP109">
        <v>0</v>
      </c>
      <c r="AQ109">
        <v>1</v>
      </c>
      <c r="AR109">
        <v>0</v>
      </c>
      <c r="AS109">
        <v>0</v>
      </c>
      <c r="AT109">
        <v>0.61539999999999995</v>
      </c>
      <c r="AU109">
        <v>0.3846</v>
      </c>
      <c r="AV109">
        <v>0</v>
      </c>
      <c r="AW109">
        <v>0</v>
      </c>
      <c r="AX109">
        <v>0</v>
      </c>
      <c r="AY109">
        <v>1</v>
      </c>
      <c r="AZ109">
        <v>0</v>
      </c>
      <c r="BA109">
        <v>0</v>
      </c>
      <c r="BB109">
        <v>0</v>
      </c>
      <c r="BC109">
        <v>0.15380000000000002</v>
      </c>
      <c r="BD109">
        <v>0.69230000000000003</v>
      </c>
      <c r="BE109">
        <v>0.15380000000000002</v>
      </c>
      <c r="BF109">
        <v>0</v>
      </c>
      <c r="BG109">
        <v>0</v>
      </c>
      <c r="BH109">
        <v>0.69230000000000003</v>
      </c>
      <c r="BI109">
        <v>0.30769999999999997</v>
      </c>
      <c r="BJ109">
        <v>0</v>
      </c>
      <c r="BK109">
        <v>0</v>
      </c>
      <c r="BL109">
        <v>0</v>
      </c>
      <c r="BM109">
        <v>0.69230000000000003</v>
      </c>
      <c r="BN109">
        <v>0.30769999999999997</v>
      </c>
      <c r="BO109">
        <v>0</v>
      </c>
      <c r="BP109">
        <v>1</v>
      </c>
      <c r="BQ109">
        <v>0</v>
      </c>
      <c r="BR109">
        <v>0</v>
      </c>
      <c r="BS109">
        <v>1</v>
      </c>
      <c r="BT109">
        <v>0</v>
      </c>
      <c r="BU109">
        <v>0</v>
      </c>
      <c r="BV109">
        <v>0</v>
      </c>
      <c r="BW109">
        <v>0</v>
      </c>
      <c r="BX109">
        <v>1</v>
      </c>
      <c r="BY109">
        <v>0</v>
      </c>
      <c r="BZ109">
        <v>0</v>
      </c>
      <c r="CA109">
        <v>0</v>
      </c>
      <c r="CB109">
        <v>0</v>
      </c>
      <c r="CC109">
        <v>1</v>
      </c>
      <c r="CD109">
        <v>0</v>
      </c>
      <c r="CE109">
        <v>0</v>
      </c>
      <c r="CF109">
        <v>0</v>
      </c>
      <c r="CG109">
        <v>0</v>
      </c>
      <c r="CH109">
        <v>0</v>
      </c>
      <c r="CI109">
        <v>1</v>
      </c>
      <c r="CJ109">
        <v>0</v>
      </c>
      <c r="CK109">
        <v>1</v>
      </c>
      <c r="CL109">
        <v>0</v>
      </c>
      <c r="CM109">
        <v>0</v>
      </c>
      <c r="CN109">
        <v>0</v>
      </c>
      <c r="CO109">
        <v>0</v>
      </c>
      <c r="CP109">
        <v>0.76919999999999999</v>
      </c>
      <c r="CQ109">
        <v>0.23079999999999998</v>
      </c>
      <c r="CR109">
        <v>0</v>
      </c>
      <c r="CS109">
        <v>0</v>
      </c>
      <c r="CT109">
        <v>1</v>
      </c>
      <c r="CU109">
        <v>0</v>
      </c>
      <c r="CV109">
        <v>0</v>
      </c>
      <c r="CW109">
        <v>0</v>
      </c>
      <c r="CX109">
        <v>1</v>
      </c>
      <c r="CY109">
        <v>0</v>
      </c>
      <c r="CZ109">
        <v>0</v>
      </c>
      <c r="DA109">
        <v>0</v>
      </c>
      <c r="DB109">
        <v>0.53849999999999998</v>
      </c>
      <c r="DC109">
        <v>0.30769999999999997</v>
      </c>
      <c r="DD109">
        <v>0.15380000000000002</v>
      </c>
      <c r="DE109">
        <v>9.0899999999999995E-2</v>
      </c>
      <c r="DF109">
        <v>0.72730000000000006</v>
      </c>
      <c r="DG109">
        <v>9.0899999999999995E-2</v>
      </c>
      <c r="DH109">
        <v>9.0899999999999995E-2</v>
      </c>
      <c r="DI109">
        <v>0</v>
      </c>
      <c r="DJ109">
        <v>1</v>
      </c>
      <c r="DK109">
        <v>0</v>
      </c>
      <c r="DL109">
        <v>0</v>
      </c>
    </row>
    <row r="110" spans="1:116" x14ac:dyDescent="0.25">
      <c r="A110" t="s">
        <v>363</v>
      </c>
      <c r="B110">
        <v>0.34619999999999995</v>
      </c>
      <c r="C110">
        <v>0.3846</v>
      </c>
      <c r="D110">
        <v>0.1923</v>
      </c>
      <c r="E110">
        <v>7.690000000000001E-2</v>
      </c>
      <c r="F110">
        <v>0</v>
      </c>
      <c r="G110">
        <v>0</v>
      </c>
      <c r="H110">
        <v>1</v>
      </c>
      <c r="I110">
        <v>0</v>
      </c>
      <c r="J110">
        <v>0</v>
      </c>
      <c r="K110">
        <v>0.23079999999999998</v>
      </c>
      <c r="L110">
        <v>0.57689999999999997</v>
      </c>
      <c r="M110">
        <v>0.1923</v>
      </c>
      <c r="N110">
        <v>0</v>
      </c>
      <c r="O110">
        <v>0.23079999999999998</v>
      </c>
      <c r="P110">
        <v>0.30769999999999997</v>
      </c>
      <c r="Q110">
        <v>0.26919999999999999</v>
      </c>
      <c r="R110">
        <v>0.11539999999999999</v>
      </c>
      <c r="S110">
        <v>7.690000000000001E-2</v>
      </c>
      <c r="T110">
        <v>3.85E-2</v>
      </c>
      <c r="U110">
        <v>0.92310000000000003</v>
      </c>
      <c r="V110">
        <v>3.85E-2</v>
      </c>
      <c r="W110">
        <v>1</v>
      </c>
      <c r="X110">
        <v>0</v>
      </c>
      <c r="Y110">
        <v>0</v>
      </c>
      <c r="Z110">
        <v>0</v>
      </c>
      <c r="AA110">
        <v>1</v>
      </c>
      <c r="AB110">
        <v>0</v>
      </c>
      <c r="AC110">
        <v>0</v>
      </c>
      <c r="AD110">
        <v>0.61539999999999995</v>
      </c>
      <c r="AE110">
        <v>0.34619999999999995</v>
      </c>
      <c r="AF110">
        <v>3.85E-2</v>
      </c>
      <c r="AG110">
        <v>0</v>
      </c>
      <c r="AH110">
        <v>1</v>
      </c>
      <c r="AI110">
        <v>0</v>
      </c>
      <c r="AJ110">
        <v>0</v>
      </c>
      <c r="AK110">
        <v>0</v>
      </c>
      <c r="AL110">
        <v>0</v>
      </c>
      <c r="AM110">
        <v>0.84620000000000006</v>
      </c>
      <c r="AN110">
        <v>0.11539999999999999</v>
      </c>
      <c r="AO110">
        <v>3.85E-2</v>
      </c>
      <c r="AP110">
        <v>0</v>
      </c>
      <c r="AQ110">
        <v>0.84620000000000006</v>
      </c>
      <c r="AR110">
        <v>0.11539999999999999</v>
      </c>
      <c r="AS110">
        <v>3.85E-2</v>
      </c>
      <c r="AT110">
        <v>0.46149999999999997</v>
      </c>
      <c r="AU110">
        <v>0.53849999999999998</v>
      </c>
      <c r="AV110">
        <v>0</v>
      </c>
      <c r="AW110">
        <v>0</v>
      </c>
      <c r="AX110">
        <v>0</v>
      </c>
      <c r="AY110">
        <v>0.61539999999999995</v>
      </c>
      <c r="AZ110">
        <v>0.3846</v>
      </c>
      <c r="BA110">
        <v>0</v>
      </c>
      <c r="BB110">
        <v>0</v>
      </c>
      <c r="BC110">
        <v>0.15380000000000002</v>
      </c>
      <c r="BD110">
        <v>0.53849999999999998</v>
      </c>
      <c r="BE110">
        <v>0.23079999999999998</v>
      </c>
      <c r="BF110">
        <v>0</v>
      </c>
      <c r="BG110">
        <v>7.690000000000001E-2</v>
      </c>
      <c r="BH110">
        <v>0.42310000000000003</v>
      </c>
      <c r="BI110">
        <v>0.34619999999999995</v>
      </c>
      <c r="BJ110">
        <v>0.23079999999999998</v>
      </c>
      <c r="BK110">
        <v>0</v>
      </c>
      <c r="BL110">
        <v>0</v>
      </c>
      <c r="BM110">
        <v>0.46149999999999997</v>
      </c>
      <c r="BN110">
        <v>0.34619999999999995</v>
      </c>
      <c r="BO110">
        <v>0.1923</v>
      </c>
      <c r="BP110">
        <v>0.92310000000000003</v>
      </c>
      <c r="BQ110">
        <v>7.690000000000001E-2</v>
      </c>
      <c r="BR110">
        <v>0</v>
      </c>
      <c r="BS110">
        <v>1</v>
      </c>
      <c r="BT110">
        <v>0</v>
      </c>
      <c r="BU110">
        <v>0</v>
      </c>
      <c r="BV110">
        <v>0</v>
      </c>
      <c r="BW110">
        <v>0</v>
      </c>
      <c r="BX110">
        <v>1</v>
      </c>
      <c r="BY110">
        <v>0</v>
      </c>
      <c r="BZ110">
        <v>0</v>
      </c>
      <c r="CA110">
        <v>0</v>
      </c>
      <c r="CB110">
        <v>0</v>
      </c>
      <c r="CC110">
        <v>1</v>
      </c>
      <c r="CD110">
        <v>0</v>
      </c>
      <c r="CE110">
        <v>0</v>
      </c>
      <c r="CF110">
        <v>0</v>
      </c>
      <c r="CG110">
        <v>0</v>
      </c>
      <c r="CH110">
        <v>7.690000000000001E-2</v>
      </c>
      <c r="CI110">
        <v>0.92310000000000003</v>
      </c>
      <c r="CJ110">
        <v>0</v>
      </c>
      <c r="CK110">
        <v>1</v>
      </c>
      <c r="CL110">
        <v>0</v>
      </c>
      <c r="CM110">
        <v>0</v>
      </c>
      <c r="CN110">
        <v>0</v>
      </c>
      <c r="CO110">
        <v>0.26919999999999999</v>
      </c>
      <c r="CP110">
        <v>0.46149999999999997</v>
      </c>
      <c r="CQ110">
        <v>0.26919999999999999</v>
      </c>
      <c r="CR110">
        <v>0</v>
      </c>
      <c r="CS110">
        <v>0</v>
      </c>
      <c r="CT110">
        <v>0</v>
      </c>
      <c r="CU110">
        <v>0</v>
      </c>
      <c r="CV110">
        <v>1</v>
      </c>
      <c r="CW110">
        <v>0</v>
      </c>
      <c r="CX110">
        <v>0.88</v>
      </c>
      <c r="CY110">
        <v>0.12</v>
      </c>
      <c r="CZ110">
        <v>0</v>
      </c>
      <c r="DA110">
        <v>0</v>
      </c>
      <c r="DB110">
        <v>0.5</v>
      </c>
      <c r="DC110">
        <v>0.23079999999999998</v>
      </c>
      <c r="DD110">
        <v>0.26919999999999999</v>
      </c>
      <c r="DE110">
        <v>7.1399999999999991E-2</v>
      </c>
      <c r="DF110">
        <v>0.71430000000000005</v>
      </c>
      <c r="DG110">
        <v>0.21429999999999999</v>
      </c>
      <c r="DH110">
        <v>0</v>
      </c>
      <c r="DI110">
        <v>0.26919999999999999</v>
      </c>
      <c r="DJ110">
        <v>0.5</v>
      </c>
      <c r="DK110">
        <v>0.15380000000000002</v>
      </c>
      <c r="DL110">
        <v>7.690000000000001E-2</v>
      </c>
    </row>
    <row r="111" spans="1:116" x14ac:dyDescent="0.25">
      <c r="A111" t="s">
        <v>365</v>
      </c>
      <c r="B111">
        <v>5.2600000000000001E-2</v>
      </c>
      <c r="C111">
        <v>0.57889999999999997</v>
      </c>
      <c r="D111">
        <v>0.31579999999999997</v>
      </c>
      <c r="E111">
        <v>5.2600000000000001E-2</v>
      </c>
      <c r="F111">
        <v>0</v>
      </c>
      <c r="G111">
        <v>0</v>
      </c>
      <c r="H111">
        <v>1</v>
      </c>
      <c r="I111">
        <v>0</v>
      </c>
      <c r="J111">
        <v>0</v>
      </c>
      <c r="K111">
        <v>0</v>
      </c>
      <c r="L111">
        <v>0.89469999999999994</v>
      </c>
      <c r="M111">
        <v>0.10529999999999999</v>
      </c>
      <c r="N111">
        <v>0</v>
      </c>
      <c r="O111">
        <v>0</v>
      </c>
      <c r="P111">
        <v>0.21050000000000002</v>
      </c>
      <c r="Q111">
        <v>0.68420000000000003</v>
      </c>
      <c r="R111">
        <v>0.10529999999999999</v>
      </c>
      <c r="S111">
        <v>0</v>
      </c>
      <c r="T111">
        <v>0</v>
      </c>
      <c r="U111">
        <v>1</v>
      </c>
      <c r="V111">
        <v>0</v>
      </c>
      <c r="W111">
        <v>1</v>
      </c>
      <c r="X111">
        <v>0</v>
      </c>
      <c r="Y111">
        <v>0</v>
      </c>
      <c r="Z111">
        <v>0</v>
      </c>
      <c r="AA111">
        <v>1</v>
      </c>
      <c r="AB111">
        <v>0</v>
      </c>
      <c r="AC111">
        <v>0</v>
      </c>
      <c r="AD111">
        <v>0.36840000000000006</v>
      </c>
      <c r="AE111">
        <v>0.63159999999999994</v>
      </c>
      <c r="AF111">
        <v>0</v>
      </c>
      <c r="AG111">
        <v>0</v>
      </c>
      <c r="AH111">
        <v>0</v>
      </c>
      <c r="AI111">
        <v>0</v>
      </c>
      <c r="AJ111">
        <v>0</v>
      </c>
      <c r="AK111">
        <v>0</v>
      </c>
      <c r="AL111">
        <v>0</v>
      </c>
      <c r="AM111">
        <v>1</v>
      </c>
      <c r="AN111">
        <v>0</v>
      </c>
      <c r="AO111">
        <v>0</v>
      </c>
      <c r="AP111">
        <v>0</v>
      </c>
      <c r="AQ111">
        <v>1</v>
      </c>
      <c r="AR111">
        <v>0</v>
      </c>
      <c r="AS111">
        <v>0</v>
      </c>
      <c r="AT111">
        <v>0.63159999999999994</v>
      </c>
      <c r="AU111">
        <v>0.36840000000000006</v>
      </c>
      <c r="AV111">
        <v>0</v>
      </c>
      <c r="AW111">
        <v>0</v>
      </c>
      <c r="AX111">
        <v>0</v>
      </c>
      <c r="AY111">
        <v>1</v>
      </c>
      <c r="AZ111">
        <v>0</v>
      </c>
      <c r="BA111">
        <v>0</v>
      </c>
      <c r="BB111">
        <v>0</v>
      </c>
      <c r="BC111">
        <v>0.10529999999999999</v>
      </c>
      <c r="BD111">
        <v>5.2600000000000001E-2</v>
      </c>
      <c r="BE111">
        <v>0.10529999999999999</v>
      </c>
      <c r="BF111">
        <v>0.26319999999999999</v>
      </c>
      <c r="BG111">
        <v>0.47369999999999995</v>
      </c>
      <c r="BH111">
        <v>0.31579999999999997</v>
      </c>
      <c r="BI111">
        <v>0.36840000000000006</v>
      </c>
      <c r="BJ111">
        <v>0.15789999999999998</v>
      </c>
      <c r="BK111">
        <v>0</v>
      </c>
      <c r="BL111">
        <v>0.15789999999999998</v>
      </c>
      <c r="BM111">
        <v>0.84209999999999996</v>
      </c>
      <c r="BN111">
        <v>0.15789999999999998</v>
      </c>
      <c r="BO111">
        <v>0</v>
      </c>
      <c r="BP111">
        <v>1</v>
      </c>
      <c r="BQ111">
        <v>0</v>
      </c>
      <c r="BR111">
        <v>0</v>
      </c>
      <c r="BS111">
        <v>1</v>
      </c>
      <c r="BT111">
        <v>0</v>
      </c>
      <c r="BU111">
        <v>0</v>
      </c>
      <c r="BV111">
        <v>0</v>
      </c>
      <c r="BW111">
        <v>0</v>
      </c>
      <c r="BX111">
        <v>1</v>
      </c>
      <c r="BY111">
        <v>0</v>
      </c>
      <c r="BZ111">
        <v>0</v>
      </c>
      <c r="CA111">
        <v>0</v>
      </c>
      <c r="CB111">
        <v>0</v>
      </c>
      <c r="CC111">
        <v>1</v>
      </c>
      <c r="CD111">
        <v>0</v>
      </c>
      <c r="CE111">
        <v>0</v>
      </c>
      <c r="CF111">
        <v>0</v>
      </c>
      <c r="CG111">
        <v>0</v>
      </c>
      <c r="CH111">
        <v>0</v>
      </c>
      <c r="CI111">
        <v>1</v>
      </c>
      <c r="CJ111">
        <v>1</v>
      </c>
      <c r="CK111">
        <v>0</v>
      </c>
      <c r="CL111">
        <v>0</v>
      </c>
      <c r="CM111">
        <v>0</v>
      </c>
      <c r="CN111">
        <v>0</v>
      </c>
      <c r="CO111">
        <v>0</v>
      </c>
      <c r="CP111">
        <v>0.89469999999999994</v>
      </c>
      <c r="CQ111">
        <v>0.10529999999999999</v>
      </c>
      <c r="CR111">
        <v>0</v>
      </c>
      <c r="CS111">
        <v>0</v>
      </c>
      <c r="CT111">
        <v>0</v>
      </c>
      <c r="CU111">
        <v>1</v>
      </c>
      <c r="CV111">
        <v>0</v>
      </c>
      <c r="CW111">
        <v>0</v>
      </c>
      <c r="CX111">
        <v>1</v>
      </c>
      <c r="CY111">
        <v>0</v>
      </c>
      <c r="CZ111">
        <v>0</v>
      </c>
      <c r="DA111">
        <v>0</v>
      </c>
      <c r="DB111">
        <v>0.52629999999999999</v>
      </c>
      <c r="DC111">
        <v>0.31579999999999997</v>
      </c>
      <c r="DD111">
        <v>0.15789999999999998</v>
      </c>
      <c r="DE111">
        <v>0.22219999999999998</v>
      </c>
      <c r="DF111">
        <v>0.66670000000000007</v>
      </c>
      <c r="DG111">
        <v>0.11109999999999999</v>
      </c>
      <c r="DH111">
        <v>0</v>
      </c>
      <c r="DI111">
        <v>0</v>
      </c>
      <c r="DJ111">
        <v>0.94739999999999991</v>
      </c>
      <c r="DK111">
        <v>5.2600000000000001E-2</v>
      </c>
      <c r="DL111">
        <v>0</v>
      </c>
    </row>
    <row r="112" spans="1:116" x14ac:dyDescent="0.25">
      <c r="A112" t="s">
        <v>367</v>
      </c>
      <c r="B112">
        <v>0.56669999999999998</v>
      </c>
      <c r="C112">
        <v>0.16670000000000001</v>
      </c>
      <c r="D112">
        <v>0.26669999999999999</v>
      </c>
      <c r="E112">
        <v>0</v>
      </c>
      <c r="F112">
        <v>0</v>
      </c>
      <c r="G112">
        <v>0</v>
      </c>
      <c r="H112">
        <v>1</v>
      </c>
      <c r="I112">
        <v>0</v>
      </c>
      <c r="J112">
        <v>0</v>
      </c>
      <c r="K112">
        <v>0.23329999999999998</v>
      </c>
      <c r="L112">
        <v>0.5333</v>
      </c>
      <c r="M112">
        <v>0.23329999999999998</v>
      </c>
      <c r="N112">
        <v>0</v>
      </c>
      <c r="O112">
        <v>0</v>
      </c>
      <c r="P112">
        <v>0.1</v>
      </c>
      <c r="Q112">
        <v>0.5</v>
      </c>
      <c r="R112">
        <v>0.4</v>
      </c>
      <c r="S112">
        <v>0</v>
      </c>
      <c r="T112">
        <v>0</v>
      </c>
      <c r="U112">
        <v>0.76670000000000005</v>
      </c>
      <c r="V112">
        <v>0.23329999999999998</v>
      </c>
      <c r="W112">
        <v>1</v>
      </c>
      <c r="X112">
        <v>0</v>
      </c>
      <c r="Y112">
        <v>0</v>
      </c>
      <c r="Z112">
        <v>0</v>
      </c>
      <c r="AA112">
        <v>0.93330000000000002</v>
      </c>
      <c r="AB112">
        <v>6.6699999999999995E-2</v>
      </c>
      <c r="AC112">
        <v>0</v>
      </c>
      <c r="AD112">
        <v>0.16670000000000001</v>
      </c>
      <c r="AE112">
        <v>0.63329999999999997</v>
      </c>
      <c r="AF112">
        <v>0.2</v>
      </c>
      <c r="AG112">
        <v>0</v>
      </c>
      <c r="AH112">
        <v>0.28570000000000001</v>
      </c>
      <c r="AI112">
        <v>0.1429</v>
      </c>
      <c r="AJ112">
        <v>0.1429</v>
      </c>
      <c r="AK112">
        <v>0.42859999999999998</v>
      </c>
      <c r="AL112">
        <v>0</v>
      </c>
      <c r="AM112">
        <v>0.7</v>
      </c>
      <c r="AN112">
        <v>0</v>
      </c>
      <c r="AO112">
        <v>0.23329999999999998</v>
      </c>
      <c r="AP112">
        <v>6.6699999999999995E-2</v>
      </c>
      <c r="AQ112">
        <v>0.83329999999999993</v>
      </c>
      <c r="AR112">
        <v>0.16670000000000001</v>
      </c>
      <c r="AS112">
        <v>0</v>
      </c>
      <c r="AT112">
        <v>1</v>
      </c>
      <c r="AU112">
        <v>0</v>
      </c>
      <c r="AV112">
        <v>0</v>
      </c>
      <c r="AW112">
        <v>0</v>
      </c>
      <c r="AX112">
        <v>0</v>
      </c>
      <c r="AY112">
        <v>0.7</v>
      </c>
      <c r="AZ112">
        <v>0.26669999999999999</v>
      </c>
      <c r="BA112">
        <v>3.3300000000000003E-2</v>
      </c>
      <c r="BB112">
        <v>0</v>
      </c>
      <c r="BC112">
        <v>3.3300000000000003E-2</v>
      </c>
      <c r="BD112">
        <v>0.1333</v>
      </c>
      <c r="BE112">
        <v>0.3</v>
      </c>
      <c r="BF112">
        <v>0.4</v>
      </c>
      <c r="BG112">
        <v>0.1333</v>
      </c>
      <c r="BH112">
        <v>0.36670000000000003</v>
      </c>
      <c r="BI112">
        <v>0.6</v>
      </c>
      <c r="BJ112">
        <v>3.3300000000000003E-2</v>
      </c>
      <c r="BK112">
        <v>0</v>
      </c>
      <c r="BL112">
        <v>0</v>
      </c>
      <c r="BM112">
        <v>0.1</v>
      </c>
      <c r="BN112">
        <v>0.9</v>
      </c>
      <c r="BO112">
        <v>0</v>
      </c>
      <c r="BP112">
        <v>1</v>
      </c>
      <c r="BQ112">
        <v>0</v>
      </c>
      <c r="BR112">
        <v>0</v>
      </c>
      <c r="BS112">
        <v>0.6</v>
      </c>
      <c r="BT112">
        <v>0.1</v>
      </c>
      <c r="BU112">
        <v>6.6699999999999995E-2</v>
      </c>
      <c r="BV112">
        <v>0.23329999999999998</v>
      </c>
      <c r="BW112">
        <v>0</v>
      </c>
      <c r="BX112">
        <v>1</v>
      </c>
      <c r="BY112">
        <v>0</v>
      </c>
      <c r="BZ112">
        <v>0</v>
      </c>
      <c r="CA112">
        <v>0</v>
      </c>
      <c r="CB112">
        <v>0</v>
      </c>
      <c r="CC112">
        <v>1</v>
      </c>
      <c r="CD112">
        <v>0</v>
      </c>
      <c r="CE112">
        <v>0</v>
      </c>
      <c r="CF112">
        <v>0</v>
      </c>
      <c r="CG112">
        <v>0</v>
      </c>
      <c r="CH112">
        <v>0.73329999999999995</v>
      </c>
      <c r="CI112">
        <v>0.26669999999999999</v>
      </c>
      <c r="CJ112">
        <v>0</v>
      </c>
      <c r="CK112">
        <v>1</v>
      </c>
      <c r="CL112">
        <v>0</v>
      </c>
      <c r="CM112">
        <v>0</v>
      </c>
      <c r="CN112">
        <v>0</v>
      </c>
      <c r="CO112">
        <v>0</v>
      </c>
      <c r="CP112">
        <v>0.63329999999999997</v>
      </c>
      <c r="CQ112">
        <v>0.36670000000000003</v>
      </c>
      <c r="CR112">
        <v>0</v>
      </c>
      <c r="CS112">
        <v>0</v>
      </c>
      <c r="CT112">
        <v>0</v>
      </c>
      <c r="CU112">
        <v>0</v>
      </c>
      <c r="CV112">
        <v>0</v>
      </c>
      <c r="CW112">
        <v>1</v>
      </c>
      <c r="CX112">
        <v>1</v>
      </c>
      <c r="CY112">
        <v>0</v>
      </c>
      <c r="CZ112">
        <v>0</v>
      </c>
      <c r="DA112">
        <v>0</v>
      </c>
      <c r="DB112">
        <v>0.23329999999999998</v>
      </c>
      <c r="DC112">
        <v>0.7</v>
      </c>
      <c r="DD112">
        <v>6.6699999999999995E-2</v>
      </c>
      <c r="DE112">
        <v>0</v>
      </c>
      <c r="DF112">
        <v>0.74069999999999991</v>
      </c>
      <c r="DG112">
        <v>0.25929999999999997</v>
      </c>
      <c r="DH112">
        <v>0</v>
      </c>
      <c r="DI112">
        <v>0</v>
      </c>
      <c r="DJ112">
        <v>0.1</v>
      </c>
      <c r="DK112">
        <v>0.33329999999999999</v>
      </c>
      <c r="DL112">
        <v>0.56669999999999998</v>
      </c>
    </row>
    <row r="113" spans="1:116" x14ac:dyDescent="0.25">
      <c r="A113" t="s">
        <v>369</v>
      </c>
      <c r="B113">
        <v>5.8799999999999998E-2</v>
      </c>
      <c r="C113">
        <v>0.47060000000000002</v>
      </c>
      <c r="D113">
        <v>0.35289999999999999</v>
      </c>
      <c r="E113">
        <v>0.1176</v>
      </c>
      <c r="F113">
        <v>0</v>
      </c>
      <c r="G113">
        <v>1</v>
      </c>
      <c r="H113">
        <v>0</v>
      </c>
      <c r="I113">
        <v>0</v>
      </c>
      <c r="J113">
        <v>0</v>
      </c>
      <c r="K113">
        <v>9.3800000000000008E-2</v>
      </c>
      <c r="L113">
        <v>0.875</v>
      </c>
      <c r="M113">
        <v>3.1200000000000002E-2</v>
      </c>
      <c r="N113">
        <v>0</v>
      </c>
      <c r="O113">
        <v>0</v>
      </c>
      <c r="P113">
        <v>0.71430000000000005</v>
      </c>
      <c r="Q113">
        <v>0.21429999999999999</v>
      </c>
      <c r="R113">
        <v>7.1399999999999991E-2</v>
      </c>
      <c r="S113">
        <v>0</v>
      </c>
      <c r="T113">
        <v>0.72409999999999997</v>
      </c>
      <c r="U113">
        <v>0.2069</v>
      </c>
      <c r="V113">
        <v>6.9000000000000006E-2</v>
      </c>
      <c r="W113">
        <v>0</v>
      </c>
      <c r="X113">
        <v>1</v>
      </c>
      <c r="Y113">
        <v>0</v>
      </c>
      <c r="Z113">
        <v>0</v>
      </c>
      <c r="AA113">
        <v>0.74069999999999991</v>
      </c>
      <c r="AB113">
        <v>7.4099999999999999E-2</v>
      </c>
      <c r="AC113">
        <v>0.1852</v>
      </c>
      <c r="AD113">
        <v>0.4118</v>
      </c>
      <c r="AE113">
        <v>0.58820000000000006</v>
      </c>
      <c r="AF113">
        <v>0</v>
      </c>
      <c r="AG113">
        <v>0</v>
      </c>
      <c r="AH113">
        <v>0</v>
      </c>
      <c r="AI113">
        <v>0</v>
      </c>
      <c r="AJ113">
        <v>0</v>
      </c>
      <c r="AK113">
        <v>0</v>
      </c>
      <c r="AL113">
        <v>0</v>
      </c>
      <c r="AM113">
        <v>0.52939999999999998</v>
      </c>
      <c r="AN113">
        <v>0.44119999999999998</v>
      </c>
      <c r="AO113">
        <v>2.9399999999999999E-2</v>
      </c>
      <c r="AP113">
        <v>0</v>
      </c>
      <c r="AQ113">
        <v>0.76469999999999994</v>
      </c>
      <c r="AR113">
        <v>0.23530000000000001</v>
      </c>
      <c r="AS113">
        <v>0</v>
      </c>
      <c r="AT113">
        <v>1</v>
      </c>
      <c r="AU113">
        <v>0</v>
      </c>
      <c r="AV113">
        <v>0</v>
      </c>
      <c r="AW113">
        <v>0</v>
      </c>
      <c r="AX113">
        <v>0</v>
      </c>
      <c r="AY113">
        <v>0.66670000000000007</v>
      </c>
      <c r="AZ113">
        <v>0.33329999999999999</v>
      </c>
      <c r="BA113">
        <v>0</v>
      </c>
      <c r="BB113">
        <v>0</v>
      </c>
      <c r="BC113">
        <v>0.26669999999999999</v>
      </c>
      <c r="BD113">
        <v>0.2</v>
      </c>
      <c r="BE113">
        <v>0.33329999999999999</v>
      </c>
      <c r="BF113">
        <v>0.1333</v>
      </c>
      <c r="BG113">
        <v>6.6699999999999995E-2</v>
      </c>
      <c r="BH113">
        <v>0.1176</v>
      </c>
      <c r="BI113">
        <v>0.73530000000000006</v>
      </c>
      <c r="BJ113">
        <v>0.14710000000000001</v>
      </c>
      <c r="BK113">
        <v>0</v>
      </c>
      <c r="BL113">
        <v>0</v>
      </c>
      <c r="BM113">
        <v>0.32350000000000001</v>
      </c>
      <c r="BN113">
        <v>0.6470999999999999</v>
      </c>
      <c r="BO113">
        <v>2.9399999999999999E-2</v>
      </c>
      <c r="BP113">
        <v>0.93940000000000001</v>
      </c>
      <c r="BQ113">
        <v>6.0599999999999994E-2</v>
      </c>
      <c r="BR113">
        <v>0</v>
      </c>
      <c r="BS113">
        <v>0.73530000000000006</v>
      </c>
      <c r="BT113">
        <v>0.26469999999999999</v>
      </c>
      <c r="BU113">
        <v>0</v>
      </c>
      <c r="BV113">
        <v>0</v>
      </c>
      <c r="BW113">
        <v>0</v>
      </c>
      <c r="BX113">
        <v>1</v>
      </c>
      <c r="BY113">
        <v>0</v>
      </c>
      <c r="BZ113">
        <v>0</v>
      </c>
      <c r="CA113">
        <v>0</v>
      </c>
      <c r="CB113">
        <v>0</v>
      </c>
      <c r="CC113">
        <v>1</v>
      </c>
      <c r="CD113">
        <v>0</v>
      </c>
      <c r="CE113">
        <v>0</v>
      </c>
      <c r="CF113">
        <v>0</v>
      </c>
      <c r="CG113">
        <v>0</v>
      </c>
      <c r="CH113">
        <v>0.8387</v>
      </c>
      <c r="CI113">
        <v>0.1613</v>
      </c>
      <c r="CJ113">
        <v>0</v>
      </c>
      <c r="CK113">
        <v>1</v>
      </c>
      <c r="CL113">
        <v>0</v>
      </c>
      <c r="CM113">
        <v>0</v>
      </c>
      <c r="CN113">
        <v>0</v>
      </c>
      <c r="CO113">
        <v>0</v>
      </c>
      <c r="CP113">
        <v>0.45450000000000002</v>
      </c>
      <c r="CQ113">
        <v>0.54549999999999998</v>
      </c>
      <c r="CR113">
        <v>0</v>
      </c>
      <c r="CS113">
        <v>0</v>
      </c>
      <c r="CT113">
        <v>0</v>
      </c>
      <c r="CU113">
        <v>0</v>
      </c>
      <c r="CV113">
        <v>0</v>
      </c>
      <c r="CW113">
        <v>1</v>
      </c>
      <c r="CX113">
        <v>0.96879999999999999</v>
      </c>
      <c r="CY113">
        <v>3.1200000000000002E-2</v>
      </c>
      <c r="CZ113">
        <v>0</v>
      </c>
      <c r="DA113">
        <v>0</v>
      </c>
      <c r="DB113">
        <v>0.7</v>
      </c>
      <c r="DC113">
        <v>0.1</v>
      </c>
      <c r="DD113">
        <v>0.2</v>
      </c>
      <c r="DE113">
        <v>0</v>
      </c>
      <c r="DF113">
        <v>0.86670000000000003</v>
      </c>
      <c r="DG113">
        <v>0.1333</v>
      </c>
      <c r="DH113">
        <v>0</v>
      </c>
      <c r="DI113">
        <v>2.9399999999999999E-2</v>
      </c>
      <c r="DJ113">
        <v>0.35289999999999999</v>
      </c>
      <c r="DK113">
        <v>0.17649999999999999</v>
      </c>
      <c r="DL113">
        <v>0.44119999999999998</v>
      </c>
    </row>
    <row r="114" spans="1:116" x14ac:dyDescent="0.25">
      <c r="A114" t="s">
        <v>371</v>
      </c>
      <c r="B114">
        <v>0.30769999999999997</v>
      </c>
      <c r="C114">
        <v>0.3846</v>
      </c>
      <c r="D114">
        <v>0.30769999999999997</v>
      </c>
      <c r="E114">
        <v>0</v>
      </c>
      <c r="F114">
        <v>0</v>
      </c>
      <c r="G114">
        <v>0</v>
      </c>
      <c r="H114">
        <v>1</v>
      </c>
      <c r="I114">
        <v>0</v>
      </c>
      <c r="J114">
        <v>0</v>
      </c>
      <c r="K114">
        <v>0.30769999999999997</v>
      </c>
      <c r="L114">
        <v>0.53849999999999998</v>
      </c>
      <c r="M114">
        <v>0.15380000000000002</v>
      </c>
      <c r="N114">
        <v>0</v>
      </c>
      <c r="O114">
        <v>0.15380000000000002</v>
      </c>
      <c r="P114">
        <v>0.23079999999999998</v>
      </c>
      <c r="Q114">
        <v>0.53849999999999998</v>
      </c>
      <c r="R114">
        <v>7.690000000000001E-2</v>
      </c>
      <c r="S114">
        <v>0</v>
      </c>
      <c r="T114">
        <v>0</v>
      </c>
      <c r="U114">
        <v>0.84620000000000006</v>
      </c>
      <c r="V114">
        <v>0.15380000000000002</v>
      </c>
      <c r="W114">
        <v>1</v>
      </c>
      <c r="X114">
        <v>0</v>
      </c>
      <c r="Y114">
        <v>0</v>
      </c>
      <c r="Z114">
        <v>0</v>
      </c>
      <c r="AA114">
        <v>0.84620000000000006</v>
      </c>
      <c r="AB114">
        <v>7.690000000000001E-2</v>
      </c>
      <c r="AC114">
        <v>7.690000000000001E-2</v>
      </c>
      <c r="AD114">
        <v>0.53849999999999998</v>
      </c>
      <c r="AE114">
        <v>0.3846</v>
      </c>
      <c r="AF114">
        <v>7.690000000000001E-2</v>
      </c>
      <c r="AG114">
        <v>0</v>
      </c>
      <c r="AH114">
        <v>0</v>
      </c>
      <c r="AI114">
        <v>0</v>
      </c>
      <c r="AJ114">
        <v>0</v>
      </c>
      <c r="AK114">
        <v>0</v>
      </c>
      <c r="AL114">
        <v>0</v>
      </c>
      <c r="AM114">
        <v>0.69230000000000003</v>
      </c>
      <c r="AN114">
        <v>0.23079999999999998</v>
      </c>
      <c r="AO114">
        <v>7.690000000000001E-2</v>
      </c>
      <c r="AP114">
        <v>0</v>
      </c>
      <c r="AQ114">
        <v>1</v>
      </c>
      <c r="AR114">
        <v>0</v>
      </c>
      <c r="AS114">
        <v>0</v>
      </c>
      <c r="AT114">
        <v>0.46149999999999997</v>
      </c>
      <c r="AU114">
        <v>0.53849999999999998</v>
      </c>
      <c r="AV114">
        <v>0</v>
      </c>
      <c r="AW114">
        <v>0</v>
      </c>
      <c r="AX114">
        <v>0</v>
      </c>
      <c r="AY114">
        <v>0.84620000000000006</v>
      </c>
      <c r="AZ114">
        <v>0.15380000000000002</v>
      </c>
      <c r="BA114">
        <v>0</v>
      </c>
      <c r="BB114">
        <v>0</v>
      </c>
      <c r="BC114">
        <v>0.15380000000000002</v>
      </c>
      <c r="BD114">
        <v>0.69230000000000003</v>
      </c>
      <c r="BE114">
        <v>0.15380000000000002</v>
      </c>
      <c r="BF114">
        <v>0</v>
      </c>
      <c r="BG114">
        <v>0</v>
      </c>
      <c r="BH114">
        <v>0.53849999999999998</v>
      </c>
      <c r="BI114">
        <v>7.690000000000001E-2</v>
      </c>
      <c r="BJ114">
        <v>0.3846</v>
      </c>
      <c r="BK114">
        <v>0</v>
      </c>
      <c r="BL114">
        <v>0</v>
      </c>
      <c r="BM114">
        <v>0.46149999999999997</v>
      </c>
      <c r="BN114">
        <v>0.3846</v>
      </c>
      <c r="BO114">
        <v>0.15380000000000002</v>
      </c>
      <c r="BP114">
        <v>1</v>
      </c>
      <c r="BQ114">
        <v>0</v>
      </c>
      <c r="BR114">
        <v>0</v>
      </c>
      <c r="BS114">
        <v>1</v>
      </c>
      <c r="BT114">
        <v>0</v>
      </c>
      <c r="BU114">
        <v>0</v>
      </c>
      <c r="BV114">
        <v>0</v>
      </c>
      <c r="BW114">
        <v>0</v>
      </c>
      <c r="BX114">
        <v>1</v>
      </c>
      <c r="BY114">
        <v>0</v>
      </c>
      <c r="BZ114">
        <v>0</v>
      </c>
      <c r="CA114">
        <v>0</v>
      </c>
      <c r="CB114">
        <v>0</v>
      </c>
      <c r="CC114">
        <v>1</v>
      </c>
      <c r="CD114">
        <v>0</v>
      </c>
      <c r="CE114">
        <v>0</v>
      </c>
      <c r="CF114">
        <v>0</v>
      </c>
      <c r="CG114">
        <v>0</v>
      </c>
      <c r="CH114">
        <v>0</v>
      </c>
      <c r="CI114">
        <v>1</v>
      </c>
      <c r="CJ114">
        <v>0</v>
      </c>
      <c r="CK114">
        <v>1</v>
      </c>
      <c r="CL114">
        <v>0</v>
      </c>
      <c r="CM114">
        <v>0</v>
      </c>
      <c r="CN114">
        <v>0</v>
      </c>
      <c r="CO114">
        <v>0.15380000000000002</v>
      </c>
      <c r="CP114">
        <v>0.69230000000000003</v>
      </c>
      <c r="CQ114">
        <v>0.15380000000000002</v>
      </c>
      <c r="CR114">
        <v>0</v>
      </c>
      <c r="CS114">
        <v>0</v>
      </c>
      <c r="CT114">
        <v>0</v>
      </c>
      <c r="CU114">
        <v>1</v>
      </c>
      <c r="CV114">
        <v>0</v>
      </c>
      <c r="CW114">
        <v>0</v>
      </c>
      <c r="CX114">
        <v>0.66670000000000007</v>
      </c>
      <c r="CY114">
        <v>0.33329999999999999</v>
      </c>
      <c r="CZ114">
        <v>0</v>
      </c>
      <c r="DA114">
        <v>0</v>
      </c>
      <c r="DB114">
        <v>0.46149999999999997</v>
      </c>
      <c r="DC114">
        <v>0.30769999999999997</v>
      </c>
      <c r="DD114">
        <v>0.23079999999999998</v>
      </c>
      <c r="DE114">
        <v>0</v>
      </c>
      <c r="DF114">
        <v>0.77780000000000005</v>
      </c>
      <c r="DG114">
        <v>0.22219999999999998</v>
      </c>
      <c r="DH114">
        <v>0</v>
      </c>
      <c r="DI114">
        <v>0.15380000000000002</v>
      </c>
      <c r="DJ114">
        <v>0.61539999999999995</v>
      </c>
      <c r="DK114">
        <v>7.690000000000001E-2</v>
      </c>
      <c r="DL114">
        <v>0.15380000000000002</v>
      </c>
    </row>
    <row r="115" spans="1:116" x14ac:dyDescent="0.25">
      <c r="A115" t="s">
        <v>373</v>
      </c>
      <c r="B115">
        <v>6.25E-2</v>
      </c>
      <c r="C115">
        <v>0.25</v>
      </c>
      <c r="D115">
        <v>0.25</v>
      </c>
      <c r="E115">
        <v>0.4375</v>
      </c>
      <c r="F115">
        <v>0</v>
      </c>
      <c r="G115">
        <v>0</v>
      </c>
      <c r="H115">
        <v>1</v>
      </c>
      <c r="I115">
        <v>0</v>
      </c>
      <c r="J115">
        <v>0</v>
      </c>
      <c r="K115">
        <v>0.26669999999999999</v>
      </c>
      <c r="L115">
        <v>0.66670000000000007</v>
      </c>
      <c r="M115">
        <v>6.6699999999999995E-2</v>
      </c>
      <c r="N115">
        <v>0</v>
      </c>
      <c r="O115">
        <v>0</v>
      </c>
      <c r="P115">
        <v>0.23079999999999998</v>
      </c>
      <c r="Q115">
        <v>0.46149999999999997</v>
      </c>
      <c r="R115">
        <v>0.23079999999999998</v>
      </c>
      <c r="S115">
        <v>7.690000000000001E-2</v>
      </c>
      <c r="T115">
        <v>0.30769999999999997</v>
      </c>
      <c r="U115">
        <v>0.53849999999999998</v>
      </c>
      <c r="V115">
        <v>0.15380000000000002</v>
      </c>
      <c r="W115">
        <v>0</v>
      </c>
      <c r="X115">
        <v>1</v>
      </c>
      <c r="Y115">
        <v>0</v>
      </c>
      <c r="Z115">
        <v>0</v>
      </c>
      <c r="AA115">
        <v>0.5</v>
      </c>
      <c r="AB115">
        <v>0.28570000000000001</v>
      </c>
      <c r="AC115">
        <v>0.21429999999999999</v>
      </c>
      <c r="AD115">
        <v>0.125</v>
      </c>
      <c r="AE115">
        <v>0.75</v>
      </c>
      <c r="AF115">
        <v>0.125</v>
      </c>
      <c r="AG115">
        <v>0</v>
      </c>
      <c r="AH115">
        <v>0</v>
      </c>
      <c r="AI115">
        <v>0</v>
      </c>
      <c r="AJ115">
        <v>0</v>
      </c>
      <c r="AK115">
        <v>0</v>
      </c>
      <c r="AL115">
        <v>0</v>
      </c>
      <c r="AM115">
        <v>0.5</v>
      </c>
      <c r="AN115">
        <v>0.375</v>
      </c>
      <c r="AO115">
        <v>6.25E-2</v>
      </c>
      <c r="AP115">
        <v>6.25E-2</v>
      </c>
      <c r="AQ115">
        <v>0.3125</v>
      </c>
      <c r="AR115">
        <v>0.6875</v>
      </c>
      <c r="AS115">
        <v>0</v>
      </c>
      <c r="AT115">
        <v>1</v>
      </c>
      <c r="AU115">
        <v>0</v>
      </c>
      <c r="AV115">
        <v>0</v>
      </c>
      <c r="AW115">
        <v>0</v>
      </c>
      <c r="AX115">
        <v>0</v>
      </c>
      <c r="AY115">
        <v>0.4</v>
      </c>
      <c r="AZ115">
        <v>0.5</v>
      </c>
      <c r="BA115">
        <v>0.1</v>
      </c>
      <c r="BB115">
        <v>0</v>
      </c>
      <c r="BC115">
        <v>8.3299999999999999E-2</v>
      </c>
      <c r="BD115">
        <v>0.25</v>
      </c>
      <c r="BE115">
        <v>0.58329999999999993</v>
      </c>
      <c r="BF115">
        <v>8.3299999999999999E-2</v>
      </c>
      <c r="BG115">
        <v>0</v>
      </c>
      <c r="BH115">
        <v>0.625</v>
      </c>
      <c r="BI115">
        <v>0.375</v>
      </c>
      <c r="BJ115">
        <v>0</v>
      </c>
      <c r="BK115">
        <v>0</v>
      </c>
      <c r="BL115">
        <v>0</v>
      </c>
      <c r="BM115">
        <v>6.25E-2</v>
      </c>
      <c r="BN115">
        <v>0.6875</v>
      </c>
      <c r="BO115">
        <v>0.25</v>
      </c>
      <c r="BP115">
        <v>1</v>
      </c>
      <c r="BQ115">
        <v>0</v>
      </c>
      <c r="BR115">
        <v>0</v>
      </c>
      <c r="BS115">
        <v>0.4375</v>
      </c>
      <c r="BT115">
        <v>0.5625</v>
      </c>
      <c r="BU115">
        <v>0</v>
      </c>
      <c r="BV115">
        <v>0</v>
      </c>
      <c r="BW115">
        <v>0</v>
      </c>
      <c r="BX115">
        <v>1</v>
      </c>
      <c r="BY115">
        <v>0</v>
      </c>
      <c r="BZ115">
        <v>0</v>
      </c>
      <c r="CA115">
        <v>0</v>
      </c>
      <c r="CB115">
        <v>0</v>
      </c>
      <c r="CC115">
        <v>1</v>
      </c>
      <c r="CD115">
        <v>0</v>
      </c>
      <c r="CE115">
        <v>0</v>
      </c>
      <c r="CF115">
        <v>0</v>
      </c>
      <c r="CG115">
        <v>0</v>
      </c>
      <c r="CH115">
        <v>0.26669999999999999</v>
      </c>
      <c r="CI115">
        <v>0.73329999999999995</v>
      </c>
      <c r="CJ115">
        <v>1</v>
      </c>
      <c r="CK115">
        <v>0</v>
      </c>
      <c r="CL115">
        <v>0</v>
      </c>
      <c r="CM115">
        <v>0</v>
      </c>
      <c r="CN115">
        <v>0</v>
      </c>
      <c r="CO115">
        <v>0</v>
      </c>
      <c r="CP115">
        <v>0.625</v>
      </c>
      <c r="CQ115">
        <v>0.375</v>
      </c>
      <c r="CR115">
        <v>0</v>
      </c>
      <c r="CS115">
        <v>0</v>
      </c>
      <c r="CT115">
        <v>0</v>
      </c>
      <c r="CU115">
        <v>0</v>
      </c>
      <c r="CV115">
        <v>0</v>
      </c>
      <c r="CW115">
        <v>1</v>
      </c>
      <c r="CX115">
        <v>0.875</v>
      </c>
      <c r="CY115">
        <v>0.125</v>
      </c>
      <c r="CZ115">
        <v>0</v>
      </c>
      <c r="DA115">
        <v>0</v>
      </c>
      <c r="DB115">
        <v>0.2</v>
      </c>
      <c r="DC115">
        <v>0.7</v>
      </c>
      <c r="DD115">
        <v>0.1</v>
      </c>
      <c r="DE115">
        <v>0</v>
      </c>
      <c r="DF115">
        <v>0.66670000000000007</v>
      </c>
      <c r="DG115">
        <v>0.33329999999999999</v>
      </c>
      <c r="DH115">
        <v>0</v>
      </c>
      <c r="DI115">
        <v>6.25E-2</v>
      </c>
      <c r="DJ115">
        <v>0.125</v>
      </c>
      <c r="DK115">
        <v>0.375</v>
      </c>
      <c r="DL115">
        <v>0.4375</v>
      </c>
    </row>
    <row r="116" spans="1:116" x14ac:dyDescent="0.25">
      <c r="A116" t="s">
        <v>375</v>
      </c>
      <c r="B116">
        <v>0</v>
      </c>
      <c r="C116">
        <v>0.44780000000000003</v>
      </c>
      <c r="D116">
        <v>0.55220000000000002</v>
      </c>
      <c r="E116">
        <v>0</v>
      </c>
      <c r="F116">
        <v>0</v>
      </c>
      <c r="G116">
        <v>1</v>
      </c>
      <c r="H116">
        <v>0</v>
      </c>
      <c r="I116">
        <v>0</v>
      </c>
      <c r="J116">
        <v>0</v>
      </c>
      <c r="K116">
        <v>1.49E-2</v>
      </c>
      <c r="L116">
        <v>0.43280000000000002</v>
      </c>
      <c r="M116">
        <v>0.55220000000000002</v>
      </c>
      <c r="N116">
        <v>0</v>
      </c>
      <c r="O116">
        <v>0</v>
      </c>
      <c r="P116">
        <v>2.9900000000000003E-2</v>
      </c>
      <c r="Q116">
        <v>0.11939999999999999</v>
      </c>
      <c r="R116">
        <v>0.79099999999999993</v>
      </c>
      <c r="S116">
        <v>5.9699999999999996E-2</v>
      </c>
      <c r="T116">
        <v>0</v>
      </c>
      <c r="U116">
        <v>2.9900000000000003E-2</v>
      </c>
      <c r="V116">
        <v>0.97010000000000007</v>
      </c>
      <c r="W116">
        <v>0</v>
      </c>
      <c r="X116">
        <v>1</v>
      </c>
      <c r="Y116">
        <v>0</v>
      </c>
      <c r="Z116">
        <v>0</v>
      </c>
      <c r="AA116">
        <v>0.71640000000000004</v>
      </c>
      <c r="AB116">
        <v>0</v>
      </c>
      <c r="AC116">
        <v>0.28360000000000002</v>
      </c>
      <c r="AD116">
        <v>7.46E-2</v>
      </c>
      <c r="AE116">
        <v>0.6119</v>
      </c>
      <c r="AF116">
        <v>0.29849999999999999</v>
      </c>
      <c r="AG116">
        <v>1.49E-2</v>
      </c>
      <c r="AH116">
        <v>0</v>
      </c>
      <c r="AI116">
        <v>0</v>
      </c>
      <c r="AJ116">
        <v>0</v>
      </c>
      <c r="AK116">
        <v>0</v>
      </c>
      <c r="AL116">
        <v>0</v>
      </c>
      <c r="AM116">
        <v>7.46E-2</v>
      </c>
      <c r="AN116">
        <v>0.11939999999999999</v>
      </c>
      <c r="AO116">
        <v>0.79099999999999993</v>
      </c>
      <c r="AP116">
        <v>1.49E-2</v>
      </c>
      <c r="AQ116">
        <v>0.20899999999999999</v>
      </c>
      <c r="AR116">
        <v>0.79099999999999993</v>
      </c>
      <c r="AS116">
        <v>0</v>
      </c>
      <c r="AT116">
        <v>1</v>
      </c>
      <c r="AU116">
        <v>0</v>
      </c>
      <c r="AV116">
        <v>0</v>
      </c>
      <c r="AW116">
        <v>0</v>
      </c>
      <c r="AX116">
        <v>0</v>
      </c>
      <c r="AY116">
        <v>2.9900000000000003E-2</v>
      </c>
      <c r="AZ116">
        <v>0.89549999999999996</v>
      </c>
      <c r="BA116">
        <v>7.46E-2</v>
      </c>
      <c r="BB116">
        <v>0</v>
      </c>
      <c r="BC116">
        <v>0</v>
      </c>
      <c r="BD116">
        <v>1.49E-2</v>
      </c>
      <c r="BE116">
        <v>4.4800000000000006E-2</v>
      </c>
      <c r="BF116">
        <v>0.31340000000000001</v>
      </c>
      <c r="BG116">
        <v>0.62690000000000001</v>
      </c>
      <c r="BH116">
        <v>1.49E-2</v>
      </c>
      <c r="BI116">
        <v>0.70150000000000001</v>
      </c>
      <c r="BJ116">
        <v>0.28360000000000002</v>
      </c>
      <c r="BK116">
        <v>0</v>
      </c>
      <c r="BL116">
        <v>0</v>
      </c>
      <c r="BM116">
        <v>1.49E-2</v>
      </c>
      <c r="BN116">
        <v>0.97010000000000007</v>
      </c>
      <c r="BO116">
        <v>1.49E-2</v>
      </c>
      <c r="BP116">
        <v>1</v>
      </c>
      <c r="BQ116">
        <v>0</v>
      </c>
      <c r="BR116">
        <v>0</v>
      </c>
      <c r="BS116">
        <v>0.1045</v>
      </c>
      <c r="BT116">
        <v>0.62690000000000001</v>
      </c>
      <c r="BU116">
        <v>0.26869999999999999</v>
      </c>
      <c r="BV116">
        <v>0</v>
      </c>
      <c r="BW116">
        <v>0</v>
      </c>
      <c r="BX116">
        <v>1</v>
      </c>
      <c r="BY116">
        <v>0</v>
      </c>
      <c r="BZ116">
        <v>0</v>
      </c>
      <c r="CA116">
        <v>0</v>
      </c>
      <c r="CB116">
        <v>0</v>
      </c>
      <c r="CC116">
        <v>1</v>
      </c>
      <c r="CD116">
        <v>0</v>
      </c>
      <c r="CE116">
        <v>0</v>
      </c>
      <c r="CF116">
        <v>0</v>
      </c>
      <c r="CG116">
        <v>0</v>
      </c>
      <c r="CH116">
        <v>0</v>
      </c>
      <c r="CI116">
        <v>1</v>
      </c>
      <c r="CJ116">
        <v>1</v>
      </c>
      <c r="CK116">
        <v>0</v>
      </c>
      <c r="CL116">
        <v>0</v>
      </c>
      <c r="CM116">
        <v>0</v>
      </c>
      <c r="CN116">
        <v>0</v>
      </c>
      <c r="CO116">
        <v>0</v>
      </c>
      <c r="CP116">
        <v>2.9900000000000003E-2</v>
      </c>
      <c r="CQ116">
        <v>0.97010000000000007</v>
      </c>
      <c r="CR116">
        <v>0</v>
      </c>
      <c r="CS116">
        <v>0</v>
      </c>
      <c r="CT116">
        <v>0</v>
      </c>
      <c r="CU116">
        <v>0</v>
      </c>
      <c r="CV116">
        <v>0</v>
      </c>
      <c r="CW116">
        <v>1</v>
      </c>
      <c r="CX116">
        <v>0.86569999999999991</v>
      </c>
      <c r="CY116">
        <v>0.1343</v>
      </c>
      <c r="CZ116">
        <v>0</v>
      </c>
      <c r="DA116">
        <v>0</v>
      </c>
      <c r="DB116">
        <v>1.49E-2</v>
      </c>
      <c r="DC116">
        <v>0.9104000000000001</v>
      </c>
      <c r="DD116">
        <v>7.46E-2</v>
      </c>
      <c r="DE116">
        <v>0</v>
      </c>
      <c r="DF116">
        <v>0.8</v>
      </c>
      <c r="DG116">
        <v>0.2</v>
      </c>
      <c r="DH116">
        <v>0</v>
      </c>
      <c r="DI116">
        <v>0</v>
      </c>
      <c r="DJ116">
        <v>1.49E-2</v>
      </c>
      <c r="DK116">
        <v>0.8506999999999999</v>
      </c>
      <c r="DL116">
        <v>0.1343</v>
      </c>
    </row>
    <row r="117" spans="1:116" x14ac:dyDescent="0.25">
      <c r="A117" t="s">
        <v>377</v>
      </c>
      <c r="B117">
        <v>7.46E-2</v>
      </c>
      <c r="C117">
        <v>0.25370000000000004</v>
      </c>
      <c r="D117">
        <v>0.17910000000000001</v>
      </c>
      <c r="E117">
        <v>0.49249999999999999</v>
      </c>
      <c r="F117">
        <v>0</v>
      </c>
      <c r="G117">
        <v>0</v>
      </c>
      <c r="H117">
        <v>0</v>
      </c>
      <c r="I117">
        <v>1</v>
      </c>
      <c r="J117">
        <v>0</v>
      </c>
      <c r="K117">
        <v>7.46E-2</v>
      </c>
      <c r="L117">
        <v>0.49249999999999999</v>
      </c>
      <c r="M117">
        <v>0.43280000000000002</v>
      </c>
      <c r="N117">
        <v>0</v>
      </c>
      <c r="O117">
        <v>0</v>
      </c>
      <c r="P117">
        <v>0.11939999999999999</v>
      </c>
      <c r="Q117">
        <v>0.50749999999999995</v>
      </c>
      <c r="R117">
        <v>0.37310000000000004</v>
      </c>
      <c r="S117">
        <v>0</v>
      </c>
      <c r="T117">
        <v>0</v>
      </c>
      <c r="U117">
        <v>0.94030000000000002</v>
      </c>
      <c r="V117">
        <v>5.9699999999999996E-2</v>
      </c>
      <c r="W117">
        <v>1</v>
      </c>
      <c r="X117">
        <v>0</v>
      </c>
      <c r="Y117">
        <v>0</v>
      </c>
      <c r="Z117">
        <v>0</v>
      </c>
      <c r="AA117">
        <v>1</v>
      </c>
      <c r="AB117">
        <v>0</v>
      </c>
      <c r="AC117">
        <v>0</v>
      </c>
      <c r="AD117">
        <v>0.1045</v>
      </c>
      <c r="AE117">
        <v>0.7612000000000001</v>
      </c>
      <c r="AF117">
        <v>0.1343</v>
      </c>
      <c r="AG117">
        <v>0</v>
      </c>
      <c r="AH117">
        <v>0</v>
      </c>
      <c r="AI117">
        <v>0</v>
      </c>
      <c r="AJ117">
        <v>1</v>
      </c>
      <c r="AK117">
        <v>0</v>
      </c>
      <c r="AL117">
        <v>0</v>
      </c>
      <c r="AM117">
        <v>0.65670000000000006</v>
      </c>
      <c r="AN117">
        <v>1.49E-2</v>
      </c>
      <c r="AO117">
        <v>0.29849999999999999</v>
      </c>
      <c r="AP117">
        <v>2.9900000000000003E-2</v>
      </c>
      <c r="AQ117">
        <v>0.50749999999999995</v>
      </c>
      <c r="AR117">
        <v>0.49249999999999999</v>
      </c>
      <c r="AS117">
        <v>0</v>
      </c>
      <c r="AT117">
        <v>1</v>
      </c>
      <c r="AU117">
        <v>0</v>
      </c>
      <c r="AV117">
        <v>0</v>
      </c>
      <c r="AW117">
        <v>0</v>
      </c>
      <c r="AX117">
        <v>0</v>
      </c>
      <c r="AY117">
        <v>0.65670000000000006</v>
      </c>
      <c r="AZ117">
        <v>0.34329999999999999</v>
      </c>
      <c r="BA117">
        <v>0</v>
      </c>
      <c r="BB117">
        <v>0</v>
      </c>
      <c r="BC117">
        <v>0</v>
      </c>
      <c r="BD117">
        <v>5.9699999999999996E-2</v>
      </c>
      <c r="BE117">
        <v>0.11939999999999999</v>
      </c>
      <c r="BF117">
        <v>0.62690000000000001</v>
      </c>
      <c r="BG117">
        <v>0.19399999999999998</v>
      </c>
      <c r="BH117">
        <v>0.41789999999999999</v>
      </c>
      <c r="BI117">
        <v>0.49249999999999999</v>
      </c>
      <c r="BJ117">
        <v>8.9600000000000013E-2</v>
      </c>
      <c r="BK117">
        <v>0</v>
      </c>
      <c r="BL117">
        <v>0</v>
      </c>
      <c r="BM117">
        <v>0.20899999999999999</v>
      </c>
      <c r="BN117">
        <v>0.64180000000000004</v>
      </c>
      <c r="BO117">
        <v>0.14929999999999999</v>
      </c>
      <c r="BP117">
        <v>0.98510000000000009</v>
      </c>
      <c r="BQ117">
        <v>1.49E-2</v>
      </c>
      <c r="BR117">
        <v>0</v>
      </c>
      <c r="BS117">
        <v>0.1343</v>
      </c>
      <c r="BT117">
        <v>0.26869999999999999</v>
      </c>
      <c r="BU117">
        <v>0.28360000000000002</v>
      </c>
      <c r="BV117">
        <v>0.23879999999999998</v>
      </c>
      <c r="BW117">
        <v>7.46E-2</v>
      </c>
      <c r="BX117">
        <v>1</v>
      </c>
      <c r="BY117">
        <v>0</v>
      </c>
      <c r="BZ117">
        <v>0</v>
      </c>
      <c r="CA117">
        <v>0</v>
      </c>
      <c r="CB117">
        <v>0</v>
      </c>
      <c r="CC117">
        <v>1</v>
      </c>
      <c r="CD117">
        <v>0</v>
      </c>
      <c r="CE117">
        <v>0</v>
      </c>
      <c r="CF117">
        <v>0</v>
      </c>
      <c r="CG117">
        <v>0</v>
      </c>
      <c r="CH117">
        <v>0.62690000000000001</v>
      </c>
      <c r="CI117">
        <v>0.37310000000000004</v>
      </c>
      <c r="CJ117">
        <v>0</v>
      </c>
      <c r="CK117">
        <v>1</v>
      </c>
      <c r="CL117">
        <v>0</v>
      </c>
      <c r="CM117">
        <v>0</v>
      </c>
      <c r="CN117">
        <v>0</v>
      </c>
      <c r="CO117">
        <v>0</v>
      </c>
      <c r="CP117">
        <v>0.34329999999999999</v>
      </c>
      <c r="CQ117">
        <v>0.65670000000000006</v>
      </c>
      <c r="CR117">
        <v>0</v>
      </c>
      <c r="CS117">
        <v>0</v>
      </c>
      <c r="CT117">
        <v>0</v>
      </c>
      <c r="CU117">
        <v>0</v>
      </c>
      <c r="CV117">
        <v>0</v>
      </c>
      <c r="CW117">
        <v>1</v>
      </c>
      <c r="CX117">
        <v>0.98510000000000009</v>
      </c>
      <c r="CY117">
        <v>1.49E-2</v>
      </c>
      <c r="CZ117">
        <v>0</v>
      </c>
      <c r="DA117">
        <v>0</v>
      </c>
      <c r="DB117">
        <v>0.64180000000000004</v>
      </c>
      <c r="DC117">
        <v>0.32840000000000003</v>
      </c>
      <c r="DD117">
        <v>2.9900000000000003E-2</v>
      </c>
      <c r="DE117">
        <v>2.0799999999999999E-2</v>
      </c>
      <c r="DF117">
        <v>0.64579999999999993</v>
      </c>
      <c r="DG117">
        <v>0.33329999999999999</v>
      </c>
      <c r="DH117">
        <v>0</v>
      </c>
      <c r="DI117">
        <v>0</v>
      </c>
      <c r="DJ117">
        <v>5.9699999999999996E-2</v>
      </c>
      <c r="DK117">
        <v>0.34329999999999999</v>
      </c>
      <c r="DL117">
        <v>0.59699999999999998</v>
      </c>
    </row>
    <row r="118" spans="1:116" x14ac:dyDescent="0.25">
      <c r="A118" t="s">
        <v>379</v>
      </c>
      <c r="B118">
        <v>0</v>
      </c>
      <c r="C118">
        <v>0.45450000000000002</v>
      </c>
      <c r="D118">
        <v>0.45450000000000002</v>
      </c>
      <c r="E118">
        <v>9.0899999999999995E-2</v>
      </c>
      <c r="F118">
        <v>0</v>
      </c>
      <c r="G118">
        <v>0</v>
      </c>
      <c r="H118">
        <v>1</v>
      </c>
      <c r="I118">
        <v>0</v>
      </c>
      <c r="J118">
        <v>0</v>
      </c>
      <c r="K118">
        <v>0.2</v>
      </c>
      <c r="L118">
        <v>0.6</v>
      </c>
      <c r="M118">
        <v>0.2</v>
      </c>
      <c r="N118">
        <v>0</v>
      </c>
      <c r="O118">
        <v>0</v>
      </c>
      <c r="P118">
        <v>0.2</v>
      </c>
      <c r="Q118">
        <v>0.5</v>
      </c>
      <c r="R118">
        <v>0.25</v>
      </c>
      <c r="S118">
        <v>0.05</v>
      </c>
      <c r="T118">
        <v>0.5625</v>
      </c>
      <c r="U118">
        <v>0.4375</v>
      </c>
      <c r="V118">
        <v>0</v>
      </c>
      <c r="W118">
        <v>0</v>
      </c>
      <c r="X118">
        <v>0</v>
      </c>
      <c r="Y118">
        <v>1</v>
      </c>
      <c r="Z118">
        <v>0</v>
      </c>
      <c r="AA118">
        <v>0.21050000000000002</v>
      </c>
      <c r="AB118">
        <v>0.31579999999999997</v>
      </c>
      <c r="AC118">
        <v>0.47369999999999995</v>
      </c>
      <c r="AD118">
        <v>0.2273</v>
      </c>
      <c r="AE118">
        <v>0.72730000000000006</v>
      </c>
      <c r="AF118">
        <v>4.5499999999999999E-2</v>
      </c>
      <c r="AG118">
        <v>0</v>
      </c>
      <c r="AH118">
        <v>0</v>
      </c>
      <c r="AI118">
        <v>0</v>
      </c>
      <c r="AJ118">
        <v>0</v>
      </c>
      <c r="AK118">
        <v>0</v>
      </c>
      <c r="AL118">
        <v>0</v>
      </c>
      <c r="AM118">
        <v>0.31819999999999998</v>
      </c>
      <c r="AN118">
        <v>0.59089999999999998</v>
      </c>
      <c r="AO118">
        <v>4.5499999999999999E-2</v>
      </c>
      <c r="AP118">
        <v>4.5499999999999999E-2</v>
      </c>
      <c r="AQ118">
        <v>0.2273</v>
      </c>
      <c r="AR118">
        <v>0.77269999999999994</v>
      </c>
      <c r="AS118">
        <v>0</v>
      </c>
      <c r="AT118">
        <v>0.95450000000000002</v>
      </c>
      <c r="AU118">
        <v>0</v>
      </c>
      <c r="AV118">
        <v>0</v>
      </c>
      <c r="AW118">
        <v>0</v>
      </c>
      <c r="AX118">
        <v>4.5499999999999999E-2</v>
      </c>
      <c r="AY118">
        <v>0.36359999999999998</v>
      </c>
      <c r="AZ118">
        <v>0.59089999999999998</v>
      </c>
      <c r="BA118">
        <v>4.5499999999999999E-2</v>
      </c>
      <c r="BB118">
        <v>0</v>
      </c>
      <c r="BC118">
        <v>7.690000000000001E-2</v>
      </c>
      <c r="BD118">
        <v>0.23079999999999998</v>
      </c>
      <c r="BE118">
        <v>0.46149999999999997</v>
      </c>
      <c r="BF118">
        <v>7.690000000000001E-2</v>
      </c>
      <c r="BG118">
        <v>0.15380000000000002</v>
      </c>
      <c r="BH118">
        <v>0.13639999999999999</v>
      </c>
      <c r="BI118">
        <v>0.59089999999999998</v>
      </c>
      <c r="BJ118">
        <v>0.18179999999999999</v>
      </c>
      <c r="BK118">
        <v>0</v>
      </c>
      <c r="BL118">
        <v>9.0899999999999995E-2</v>
      </c>
      <c r="BM118">
        <v>0</v>
      </c>
      <c r="BN118">
        <v>0.81819999999999993</v>
      </c>
      <c r="BO118">
        <v>0.18179999999999999</v>
      </c>
      <c r="BP118">
        <v>0.95450000000000002</v>
      </c>
      <c r="BQ118">
        <v>4.5499999999999999E-2</v>
      </c>
      <c r="BR118">
        <v>0</v>
      </c>
      <c r="BS118">
        <v>0.59089999999999998</v>
      </c>
      <c r="BT118">
        <v>0.36359999999999998</v>
      </c>
      <c r="BU118">
        <v>4.5499999999999999E-2</v>
      </c>
      <c r="BV118">
        <v>0</v>
      </c>
      <c r="BW118">
        <v>0</v>
      </c>
      <c r="BX118">
        <v>1</v>
      </c>
      <c r="BY118">
        <v>0</v>
      </c>
      <c r="BZ118">
        <v>0</v>
      </c>
      <c r="CA118">
        <v>0</v>
      </c>
      <c r="CB118">
        <v>0</v>
      </c>
      <c r="CC118">
        <v>1</v>
      </c>
      <c r="CD118">
        <v>0</v>
      </c>
      <c r="CE118">
        <v>0</v>
      </c>
      <c r="CF118">
        <v>0</v>
      </c>
      <c r="CG118">
        <v>0</v>
      </c>
      <c r="CH118">
        <v>0.47619999999999996</v>
      </c>
      <c r="CI118">
        <v>0.52380000000000004</v>
      </c>
      <c r="CJ118">
        <v>0</v>
      </c>
      <c r="CK118">
        <v>0</v>
      </c>
      <c r="CL118">
        <v>1</v>
      </c>
      <c r="CM118">
        <v>0</v>
      </c>
      <c r="CN118">
        <v>0</v>
      </c>
      <c r="CO118">
        <v>0</v>
      </c>
      <c r="CP118">
        <v>0.40909999999999996</v>
      </c>
      <c r="CQ118">
        <v>0.5</v>
      </c>
      <c r="CR118">
        <v>9.0899999999999995E-2</v>
      </c>
      <c r="CS118">
        <v>0</v>
      </c>
      <c r="CT118">
        <v>0</v>
      </c>
      <c r="CU118">
        <v>0</v>
      </c>
      <c r="CV118">
        <v>1</v>
      </c>
      <c r="CW118">
        <v>0</v>
      </c>
      <c r="CX118">
        <v>0.9</v>
      </c>
      <c r="CY118">
        <v>0.05</v>
      </c>
      <c r="CZ118">
        <v>0.05</v>
      </c>
      <c r="DA118">
        <v>0</v>
      </c>
      <c r="DB118">
        <v>0.4667</v>
      </c>
      <c r="DC118">
        <v>0.4</v>
      </c>
      <c r="DD118">
        <v>0.1333</v>
      </c>
      <c r="DE118">
        <v>0</v>
      </c>
      <c r="DF118">
        <v>0.7</v>
      </c>
      <c r="DG118">
        <v>0.3</v>
      </c>
      <c r="DH118">
        <v>0</v>
      </c>
      <c r="DI118">
        <v>4.5499999999999999E-2</v>
      </c>
      <c r="DJ118">
        <v>0.18179999999999999</v>
      </c>
      <c r="DK118">
        <v>0.36359999999999998</v>
      </c>
      <c r="DL118">
        <v>0.40909999999999996</v>
      </c>
    </row>
    <row r="119" spans="1:116" x14ac:dyDescent="0.25">
      <c r="A119" t="s">
        <v>381</v>
      </c>
      <c r="B119">
        <v>0</v>
      </c>
      <c r="C119">
        <v>0</v>
      </c>
      <c r="D119">
        <v>0.61539999999999995</v>
      </c>
      <c r="E119">
        <v>0.3846</v>
      </c>
      <c r="F119">
        <v>0</v>
      </c>
      <c r="G119">
        <v>0</v>
      </c>
      <c r="H119">
        <v>1</v>
      </c>
      <c r="I119">
        <v>0</v>
      </c>
      <c r="J119">
        <v>0</v>
      </c>
      <c r="K119">
        <v>0</v>
      </c>
      <c r="L119">
        <v>0.76919999999999999</v>
      </c>
      <c r="M119">
        <v>0.23079999999999998</v>
      </c>
      <c r="N119">
        <v>0</v>
      </c>
      <c r="O119">
        <v>0</v>
      </c>
      <c r="P119">
        <v>0.30769999999999997</v>
      </c>
      <c r="Q119">
        <v>0.30769999999999997</v>
      </c>
      <c r="R119">
        <v>0.3846</v>
      </c>
      <c r="S119">
        <v>0</v>
      </c>
      <c r="T119">
        <v>0.25</v>
      </c>
      <c r="U119">
        <v>0.5</v>
      </c>
      <c r="V119">
        <v>0.25</v>
      </c>
      <c r="W119">
        <v>0</v>
      </c>
      <c r="X119">
        <v>0</v>
      </c>
      <c r="Y119">
        <v>1</v>
      </c>
      <c r="Z119">
        <v>0</v>
      </c>
      <c r="AA119">
        <v>0.2</v>
      </c>
      <c r="AB119">
        <v>0</v>
      </c>
      <c r="AC119">
        <v>0.8</v>
      </c>
      <c r="AD119">
        <v>0.15380000000000002</v>
      </c>
      <c r="AE119">
        <v>0.46149999999999997</v>
      </c>
      <c r="AF119">
        <v>0.3846</v>
      </c>
      <c r="AG119">
        <v>0</v>
      </c>
      <c r="AH119">
        <v>1</v>
      </c>
      <c r="AI119">
        <v>0</v>
      </c>
      <c r="AJ119">
        <v>0</v>
      </c>
      <c r="AK119">
        <v>0</v>
      </c>
      <c r="AL119">
        <v>0</v>
      </c>
      <c r="AM119">
        <v>7.690000000000001E-2</v>
      </c>
      <c r="AN119">
        <v>0.76919999999999999</v>
      </c>
      <c r="AO119">
        <v>0</v>
      </c>
      <c r="AP119">
        <v>0.15380000000000002</v>
      </c>
      <c r="AQ119">
        <v>0.30769999999999997</v>
      </c>
      <c r="AR119">
        <v>0.69230000000000003</v>
      </c>
      <c r="AS119">
        <v>0</v>
      </c>
      <c r="AT119">
        <v>1</v>
      </c>
      <c r="AU119">
        <v>0</v>
      </c>
      <c r="AV119">
        <v>0</v>
      </c>
      <c r="AW119">
        <v>0</v>
      </c>
      <c r="AX119">
        <v>0</v>
      </c>
      <c r="AY119">
        <v>0.61539999999999995</v>
      </c>
      <c r="AZ119">
        <v>0.3846</v>
      </c>
      <c r="BA119">
        <v>0</v>
      </c>
      <c r="BB119">
        <v>0</v>
      </c>
      <c r="BC119">
        <v>0</v>
      </c>
      <c r="BD119">
        <v>0.18179999999999999</v>
      </c>
      <c r="BE119">
        <v>0.2727</v>
      </c>
      <c r="BF119">
        <v>0.36359999999999998</v>
      </c>
      <c r="BG119">
        <v>0.18179999999999999</v>
      </c>
      <c r="BH119">
        <v>0.3846</v>
      </c>
      <c r="BI119">
        <v>0.53849999999999998</v>
      </c>
      <c r="BJ119">
        <v>7.690000000000001E-2</v>
      </c>
      <c r="BK119">
        <v>0</v>
      </c>
      <c r="BL119">
        <v>0</v>
      </c>
      <c r="BM119">
        <v>0.23079999999999998</v>
      </c>
      <c r="BN119">
        <v>0.53849999999999998</v>
      </c>
      <c r="BO119">
        <v>0.23079999999999998</v>
      </c>
      <c r="BP119">
        <v>0.92310000000000003</v>
      </c>
      <c r="BQ119">
        <v>7.690000000000001E-2</v>
      </c>
      <c r="BR119">
        <v>0</v>
      </c>
      <c r="BS119">
        <v>0.3846</v>
      </c>
      <c r="BT119">
        <v>0.53849999999999998</v>
      </c>
      <c r="BU119">
        <v>7.690000000000001E-2</v>
      </c>
      <c r="BV119">
        <v>0</v>
      </c>
      <c r="BW119">
        <v>0</v>
      </c>
      <c r="BX119">
        <v>1</v>
      </c>
      <c r="BY119">
        <v>0</v>
      </c>
      <c r="BZ119">
        <v>0</v>
      </c>
      <c r="CA119">
        <v>0</v>
      </c>
      <c r="CB119">
        <v>0</v>
      </c>
      <c r="CC119">
        <v>1</v>
      </c>
      <c r="CD119">
        <v>0</v>
      </c>
      <c r="CE119">
        <v>0</v>
      </c>
      <c r="CF119">
        <v>0</v>
      </c>
      <c r="CG119">
        <v>0</v>
      </c>
      <c r="CH119">
        <v>0.15380000000000002</v>
      </c>
      <c r="CI119">
        <v>0.84620000000000006</v>
      </c>
      <c r="CJ119">
        <v>0</v>
      </c>
      <c r="CK119">
        <v>1</v>
      </c>
      <c r="CL119">
        <v>0</v>
      </c>
      <c r="CM119">
        <v>0</v>
      </c>
      <c r="CN119">
        <v>0</v>
      </c>
      <c r="CO119">
        <v>0</v>
      </c>
      <c r="CP119">
        <v>0.30769999999999997</v>
      </c>
      <c r="CQ119">
        <v>0.69230000000000003</v>
      </c>
      <c r="CR119">
        <v>0</v>
      </c>
      <c r="CS119">
        <v>0</v>
      </c>
      <c r="CT119">
        <v>0</v>
      </c>
      <c r="CU119">
        <v>0</v>
      </c>
      <c r="CV119">
        <v>1</v>
      </c>
      <c r="CW119">
        <v>0</v>
      </c>
      <c r="CX119">
        <v>1</v>
      </c>
      <c r="CY119">
        <v>0</v>
      </c>
      <c r="CZ119">
        <v>0</v>
      </c>
      <c r="DA119">
        <v>0</v>
      </c>
      <c r="DB119">
        <v>0.57140000000000002</v>
      </c>
      <c r="DC119">
        <v>0</v>
      </c>
      <c r="DD119">
        <v>0.42859999999999998</v>
      </c>
      <c r="DE119">
        <v>0</v>
      </c>
      <c r="DF119">
        <v>0.75</v>
      </c>
      <c r="DG119">
        <v>0.25</v>
      </c>
      <c r="DH119">
        <v>0</v>
      </c>
      <c r="DI119">
        <v>0</v>
      </c>
      <c r="DJ119">
        <v>7.690000000000001E-2</v>
      </c>
      <c r="DK119">
        <v>0.30769999999999997</v>
      </c>
      <c r="DL119">
        <v>0.61539999999999995</v>
      </c>
    </row>
    <row r="120" spans="1:116" x14ac:dyDescent="0.25">
      <c r="A120" t="s">
        <v>383</v>
      </c>
      <c r="B120">
        <v>0.3649</v>
      </c>
      <c r="C120">
        <v>0.39189999999999997</v>
      </c>
      <c r="D120">
        <v>0.2432</v>
      </c>
      <c r="E120">
        <v>0</v>
      </c>
      <c r="F120">
        <v>1</v>
      </c>
      <c r="G120">
        <v>0</v>
      </c>
      <c r="H120">
        <v>0</v>
      </c>
      <c r="I120">
        <v>0</v>
      </c>
      <c r="J120">
        <v>0</v>
      </c>
      <c r="K120">
        <v>5.4100000000000002E-2</v>
      </c>
      <c r="L120">
        <v>0.58109999999999995</v>
      </c>
      <c r="M120">
        <v>0.3649</v>
      </c>
      <c r="N120">
        <v>0</v>
      </c>
      <c r="O120">
        <v>0</v>
      </c>
      <c r="P120">
        <v>0.25679999999999997</v>
      </c>
      <c r="Q120">
        <v>0.29730000000000001</v>
      </c>
      <c r="R120">
        <v>0.14859999999999998</v>
      </c>
      <c r="S120">
        <v>0.29730000000000001</v>
      </c>
      <c r="T120">
        <v>2.7000000000000003E-2</v>
      </c>
      <c r="U120">
        <v>0.31079999999999997</v>
      </c>
      <c r="V120">
        <v>0.66220000000000001</v>
      </c>
      <c r="W120">
        <v>1</v>
      </c>
      <c r="X120">
        <v>0</v>
      </c>
      <c r="Y120">
        <v>0</v>
      </c>
      <c r="Z120">
        <v>0</v>
      </c>
      <c r="AA120">
        <v>0.79730000000000001</v>
      </c>
      <c r="AB120">
        <v>9.4600000000000004E-2</v>
      </c>
      <c r="AC120">
        <v>0.1081</v>
      </c>
      <c r="AD120">
        <v>0.2162</v>
      </c>
      <c r="AE120">
        <v>0.70269999999999999</v>
      </c>
      <c r="AF120">
        <v>8.1099999999999992E-2</v>
      </c>
      <c r="AG120">
        <v>0</v>
      </c>
      <c r="AH120">
        <v>0</v>
      </c>
      <c r="AI120">
        <v>0</v>
      </c>
      <c r="AJ120">
        <v>0</v>
      </c>
      <c r="AK120">
        <v>0</v>
      </c>
      <c r="AL120">
        <v>0</v>
      </c>
      <c r="AM120">
        <v>0.89190000000000003</v>
      </c>
      <c r="AN120">
        <v>0</v>
      </c>
      <c r="AO120">
        <v>9.4600000000000004E-2</v>
      </c>
      <c r="AP120">
        <v>1.3500000000000002E-2</v>
      </c>
      <c r="AQ120">
        <v>1</v>
      </c>
      <c r="AR120">
        <v>0</v>
      </c>
      <c r="AS120">
        <v>0</v>
      </c>
      <c r="AT120">
        <v>1</v>
      </c>
      <c r="AU120">
        <v>0</v>
      </c>
      <c r="AV120">
        <v>0</v>
      </c>
      <c r="AW120">
        <v>0</v>
      </c>
      <c r="AX120">
        <v>0</v>
      </c>
      <c r="AY120">
        <v>0.64859999999999995</v>
      </c>
      <c r="AZ120">
        <v>0.35139999999999999</v>
      </c>
      <c r="BA120">
        <v>0</v>
      </c>
      <c r="BB120">
        <v>0</v>
      </c>
      <c r="BC120">
        <v>9.4600000000000004E-2</v>
      </c>
      <c r="BD120">
        <v>0.47299999999999998</v>
      </c>
      <c r="BE120">
        <v>0.43240000000000001</v>
      </c>
      <c r="BF120">
        <v>0</v>
      </c>
      <c r="BG120">
        <v>0</v>
      </c>
      <c r="BH120">
        <v>2.7000000000000003E-2</v>
      </c>
      <c r="BI120">
        <v>0.72970000000000002</v>
      </c>
      <c r="BJ120">
        <v>0.2432</v>
      </c>
      <c r="BK120">
        <v>0</v>
      </c>
      <c r="BL120">
        <v>0</v>
      </c>
      <c r="BM120">
        <v>0.18920000000000001</v>
      </c>
      <c r="BN120">
        <v>0.81079999999999997</v>
      </c>
      <c r="BO120">
        <v>0</v>
      </c>
      <c r="BP120">
        <v>1</v>
      </c>
      <c r="BQ120">
        <v>0</v>
      </c>
      <c r="BR120">
        <v>0</v>
      </c>
      <c r="BS120">
        <v>0.85140000000000005</v>
      </c>
      <c r="BT120">
        <v>0.14859999999999998</v>
      </c>
      <c r="BU120">
        <v>0</v>
      </c>
      <c r="BV120">
        <v>0</v>
      </c>
      <c r="BW120">
        <v>0</v>
      </c>
      <c r="BX120">
        <v>1</v>
      </c>
      <c r="BY120">
        <v>0</v>
      </c>
      <c r="BZ120">
        <v>0</v>
      </c>
      <c r="CA120">
        <v>0</v>
      </c>
      <c r="CB120">
        <v>0</v>
      </c>
      <c r="CC120">
        <v>0</v>
      </c>
      <c r="CD120">
        <v>0</v>
      </c>
      <c r="CE120">
        <v>0</v>
      </c>
      <c r="CF120">
        <v>0</v>
      </c>
      <c r="CG120">
        <v>1</v>
      </c>
      <c r="CH120">
        <v>0.25679999999999997</v>
      </c>
      <c r="CI120">
        <v>0.74319999999999997</v>
      </c>
      <c r="CJ120">
        <v>1</v>
      </c>
      <c r="CK120">
        <v>0</v>
      </c>
      <c r="CL120">
        <v>0</v>
      </c>
      <c r="CM120">
        <v>0</v>
      </c>
      <c r="CN120">
        <v>0</v>
      </c>
      <c r="CO120">
        <v>0</v>
      </c>
      <c r="CP120">
        <v>0.45950000000000002</v>
      </c>
      <c r="CQ120">
        <v>0.48649999999999999</v>
      </c>
      <c r="CR120">
        <v>5.4100000000000002E-2</v>
      </c>
      <c r="CS120">
        <v>0</v>
      </c>
      <c r="CT120">
        <v>0</v>
      </c>
      <c r="CU120">
        <v>0</v>
      </c>
      <c r="CV120">
        <v>0</v>
      </c>
      <c r="CW120">
        <v>1</v>
      </c>
      <c r="CX120">
        <v>0.37840000000000001</v>
      </c>
      <c r="CY120">
        <v>0.48649999999999999</v>
      </c>
      <c r="CZ120">
        <v>1.3500000000000002E-2</v>
      </c>
      <c r="DA120">
        <v>0.1216</v>
      </c>
      <c r="DB120">
        <v>0.58109999999999995</v>
      </c>
      <c r="DC120">
        <v>0.2162</v>
      </c>
      <c r="DD120">
        <v>0.20269999999999999</v>
      </c>
      <c r="DE120">
        <v>0</v>
      </c>
      <c r="DF120">
        <v>0.65849999999999997</v>
      </c>
      <c r="DG120">
        <v>0.34149999999999997</v>
      </c>
      <c r="DH120">
        <v>0</v>
      </c>
      <c r="DI120">
        <v>0.14859999999999998</v>
      </c>
      <c r="DJ120">
        <v>1.3500000000000002E-2</v>
      </c>
      <c r="DK120">
        <v>0.35139999999999999</v>
      </c>
      <c r="DL120">
        <v>0.48649999999999999</v>
      </c>
    </row>
    <row r="121" spans="1:116" x14ac:dyDescent="0.25">
      <c r="A121" t="s">
        <v>385</v>
      </c>
      <c r="B121">
        <v>3.5699999999999996E-2</v>
      </c>
      <c r="C121">
        <v>3.5699999999999996E-2</v>
      </c>
      <c r="D121">
        <v>0.35710000000000003</v>
      </c>
      <c r="E121">
        <v>0.57140000000000002</v>
      </c>
      <c r="F121">
        <v>0</v>
      </c>
      <c r="G121">
        <v>0</v>
      </c>
      <c r="H121">
        <v>0</v>
      </c>
      <c r="I121">
        <v>1</v>
      </c>
      <c r="J121">
        <v>0</v>
      </c>
      <c r="K121">
        <v>0</v>
      </c>
      <c r="L121">
        <v>0.32140000000000002</v>
      </c>
      <c r="M121">
        <v>0.53569999999999995</v>
      </c>
      <c r="N121">
        <v>0.1429</v>
      </c>
      <c r="O121">
        <v>0</v>
      </c>
      <c r="P121">
        <v>7.1399999999999991E-2</v>
      </c>
      <c r="Q121">
        <v>0.35710000000000003</v>
      </c>
      <c r="R121">
        <v>0.57140000000000002</v>
      </c>
      <c r="S121">
        <v>0</v>
      </c>
      <c r="T121">
        <v>0</v>
      </c>
      <c r="U121">
        <v>0.89290000000000003</v>
      </c>
      <c r="V121">
        <v>0.10710000000000001</v>
      </c>
      <c r="W121">
        <v>0</v>
      </c>
      <c r="X121">
        <v>1</v>
      </c>
      <c r="Y121">
        <v>0</v>
      </c>
      <c r="Z121">
        <v>0</v>
      </c>
      <c r="AA121">
        <v>1</v>
      </c>
      <c r="AB121">
        <v>0</v>
      </c>
      <c r="AC121">
        <v>0</v>
      </c>
      <c r="AD121">
        <v>0.17859999999999998</v>
      </c>
      <c r="AE121">
        <v>0.64290000000000003</v>
      </c>
      <c r="AF121">
        <v>0.1429</v>
      </c>
      <c r="AG121">
        <v>3.5699999999999996E-2</v>
      </c>
      <c r="AH121">
        <v>0</v>
      </c>
      <c r="AI121">
        <v>0</v>
      </c>
      <c r="AJ121">
        <v>0</v>
      </c>
      <c r="AK121">
        <v>0</v>
      </c>
      <c r="AL121">
        <v>0</v>
      </c>
      <c r="AM121">
        <v>0.67859999999999998</v>
      </c>
      <c r="AN121">
        <v>0</v>
      </c>
      <c r="AO121">
        <v>0.32140000000000002</v>
      </c>
      <c r="AP121">
        <v>0</v>
      </c>
      <c r="AQ121">
        <v>0.42859999999999998</v>
      </c>
      <c r="AR121">
        <v>0.57140000000000002</v>
      </c>
      <c r="AS121">
        <v>0</v>
      </c>
      <c r="AT121">
        <v>1</v>
      </c>
      <c r="AU121">
        <v>0</v>
      </c>
      <c r="AV121">
        <v>0</v>
      </c>
      <c r="AW121">
        <v>0</v>
      </c>
      <c r="AX121">
        <v>0</v>
      </c>
      <c r="AY121">
        <v>0.64290000000000003</v>
      </c>
      <c r="AZ121">
        <v>0.35710000000000003</v>
      </c>
      <c r="BA121">
        <v>0</v>
      </c>
      <c r="BB121">
        <v>0</v>
      </c>
      <c r="BC121">
        <v>0</v>
      </c>
      <c r="BD121">
        <v>0.17859999999999998</v>
      </c>
      <c r="BE121">
        <v>0.1429</v>
      </c>
      <c r="BF121">
        <v>0.60709999999999997</v>
      </c>
      <c r="BG121">
        <v>7.1399999999999991E-2</v>
      </c>
      <c r="BH121">
        <v>0.35710000000000003</v>
      </c>
      <c r="BI121">
        <v>0.57140000000000002</v>
      </c>
      <c r="BJ121">
        <v>3.5699999999999996E-2</v>
      </c>
      <c r="BK121">
        <v>3.5699999999999996E-2</v>
      </c>
      <c r="BL121">
        <v>0</v>
      </c>
      <c r="BM121">
        <v>0.25</v>
      </c>
      <c r="BN121">
        <v>0.71430000000000005</v>
      </c>
      <c r="BO121">
        <v>3.5699999999999996E-2</v>
      </c>
      <c r="BP121">
        <v>0.96430000000000005</v>
      </c>
      <c r="BQ121">
        <v>3.5699999999999996E-2</v>
      </c>
      <c r="BR121">
        <v>0</v>
      </c>
      <c r="BS121">
        <v>0</v>
      </c>
      <c r="BT121">
        <v>0</v>
      </c>
      <c r="BU121">
        <v>7.1399999999999991E-2</v>
      </c>
      <c r="BV121">
        <v>0.25</v>
      </c>
      <c r="BW121">
        <v>0.67859999999999998</v>
      </c>
      <c r="BX121">
        <v>1</v>
      </c>
      <c r="BY121">
        <v>0</v>
      </c>
      <c r="BZ121">
        <v>0</v>
      </c>
      <c r="CA121">
        <v>0</v>
      </c>
      <c r="CB121">
        <v>0</v>
      </c>
      <c r="CC121">
        <v>1</v>
      </c>
      <c r="CD121">
        <v>0</v>
      </c>
      <c r="CE121">
        <v>0</v>
      </c>
      <c r="CF121">
        <v>0</v>
      </c>
      <c r="CG121">
        <v>0</v>
      </c>
      <c r="CH121">
        <v>0.57140000000000002</v>
      </c>
      <c r="CI121">
        <v>0.42859999999999998</v>
      </c>
      <c r="CJ121">
        <v>1</v>
      </c>
      <c r="CK121">
        <v>0</v>
      </c>
      <c r="CL121">
        <v>0</v>
      </c>
      <c r="CM121">
        <v>0</v>
      </c>
      <c r="CN121">
        <v>0</v>
      </c>
      <c r="CO121">
        <v>0</v>
      </c>
      <c r="CP121">
        <v>0</v>
      </c>
      <c r="CQ121">
        <v>0.57140000000000002</v>
      </c>
      <c r="CR121">
        <v>0.42859999999999998</v>
      </c>
      <c r="CS121">
        <v>0</v>
      </c>
      <c r="CT121">
        <v>0</v>
      </c>
      <c r="CU121">
        <v>0</v>
      </c>
      <c r="CV121">
        <v>0</v>
      </c>
      <c r="CW121">
        <v>1</v>
      </c>
      <c r="CX121">
        <v>0.89290000000000003</v>
      </c>
      <c r="CY121">
        <v>0.10710000000000001</v>
      </c>
      <c r="CZ121">
        <v>0</v>
      </c>
      <c r="DA121">
        <v>0</v>
      </c>
      <c r="DB121">
        <v>0.75</v>
      </c>
      <c r="DC121">
        <v>0.17859999999999998</v>
      </c>
      <c r="DD121">
        <v>7.1399999999999991E-2</v>
      </c>
      <c r="DE121">
        <v>0</v>
      </c>
      <c r="DF121">
        <v>0.8</v>
      </c>
      <c r="DG121">
        <v>0.2</v>
      </c>
      <c r="DH121">
        <v>0</v>
      </c>
      <c r="DI121">
        <v>0</v>
      </c>
      <c r="DJ121">
        <v>7.1399999999999991E-2</v>
      </c>
      <c r="DK121">
        <v>0.25</v>
      </c>
      <c r="DL121">
        <v>0.67859999999999998</v>
      </c>
    </row>
    <row r="122" spans="1:116" x14ac:dyDescent="0.25">
      <c r="A122" t="s">
        <v>387</v>
      </c>
      <c r="B122">
        <v>0.32500000000000001</v>
      </c>
      <c r="C122">
        <v>0.47499999999999998</v>
      </c>
      <c r="D122">
        <v>0.2</v>
      </c>
      <c r="E122">
        <v>0</v>
      </c>
      <c r="F122">
        <v>1</v>
      </c>
      <c r="G122">
        <v>0</v>
      </c>
      <c r="H122">
        <v>0</v>
      </c>
      <c r="I122">
        <v>0</v>
      </c>
      <c r="J122">
        <v>0</v>
      </c>
      <c r="K122">
        <v>0.05</v>
      </c>
      <c r="L122">
        <v>0.75</v>
      </c>
      <c r="M122">
        <v>0.2</v>
      </c>
      <c r="N122">
        <v>0</v>
      </c>
      <c r="O122">
        <v>0</v>
      </c>
      <c r="P122">
        <v>0.32500000000000001</v>
      </c>
      <c r="Q122">
        <v>0.27500000000000002</v>
      </c>
      <c r="R122">
        <v>0.2</v>
      </c>
      <c r="S122">
        <v>0.2</v>
      </c>
      <c r="T122">
        <v>0</v>
      </c>
      <c r="U122">
        <v>0.45</v>
      </c>
      <c r="V122">
        <v>0.55000000000000004</v>
      </c>
      <c r="W122">
        <v>1</v>
      </c>
      <c r="X122">
        <v>0</v>
      </c>
      <c r="Y122">
        <v>0</v>
      </c>
      <c r="Z122">
        <v>0</v>
      </c>
      <c r="AA122">
        <v>0.47499999999999998</v>
      </c>
      <c r="AB122">
        <v>0.15</v>
      </c>
      <c r="AC122">
        <v>0.375</v>
      </c>
      <c r="AD122">
        <v>7.4999999999999997E-2</v>
      </c>
      <c r="AE122">
        <v>0.57499999999999996</v>
      </c>
      <c r="AF122">
        <v>0.35</v>
      </c>
      <c r="AG122">
        <v>0</v>
      </c>
      <c r="AH122">
        <v>0</v>
      </c>
      <c r="AI122">
        <v>0</v>
      </c>
      <c r="AJ122">
        <v>0</v>
      </c>
      <c r="AK122">
        <v>0</v>
      </c>
      <c r="AL122">
        <v>0</v>
      </c>
      <c r="AM122">
        <v>0.77500000000000002</v>
      </c>
      <c r="AN122">
        <v>0</v>
      </c>
      <c r="AO122">
        <v>0.17499999999999999</v>
      </c>
      <c r="AP122">
        <v>0.05</v>
      </c>
      <c r="AQ122">
        <v>0.95</v>
      </c>
      <c r="AR122">
        <v>0.05</v>
      </c>
      <c r="AS122">
        <v>0</v>
      </c>
      <c r="AT122">
        <v>1</v>
      </c>
      <c r="AU122">
        <v>0</v>
      </c>
      <c r="AV122">
        <v>0</v>
      </c>
      <c r="AW122">
        <v>0</v>
      </c>
      <c r="AX122">
        <v>0</v>
      </c>
      <c r="AY122">
        <v>0.67500000000000004</v>
      </c>
      <c r="AZ122">
        <v>0.32500000000000001</v>
      </c>
      <c r="BA122">
        <v>0</v>
      </c>
      <c r="BB122">
        <v>0</v>
      </c>
      <c r="BC122">
        <v>0.05</v>
      </c>
      <c r="BD122">
        <v>0.55000000000000004</v>
      </c>
      <c r="BE122">
        <v>0.4</v>
      </c>
      <c r="BF122">
        <v>0</v>
      </c>
      <c r="BG122">
        <v>0</v>
      </c>
      <c r="BH122">
        <v>7.4999999999999997E-2</v>
      </c>
      <c r="BI122">
        <v>0.57499999999999996</v>
      </c>
      <c r="BJ122">
        <v>0.32500000000000001</v>
      </c>
      <c r="BK122">
        <v>2.5000000000000001E-2</v>
      </c>
      <c r="BL122">
        <v>0</v>
      </c>
      <c r="BM122">
        <v>0.25</v>
      </c>
      <c r="BN122">
        <v>0.75</v>
      </c>
      <c r="BO122">
        <v>0</v>
      </c>
      <c r="BP122">
        <v>1</v>
      </c>
      <c r="BQ122">
        <v>0</v>
      </c>
      <c r="BR122">
        <v>0</v>
      </c>
      <c r="BS122">
        <v>0.8</v>
      </c>
      <c r="BT122">
        <v>0.17499999999999999</v>
      </c>
      <c r="BU122">
        <v>2.5000000000000001E-2</v>
      </c>
      <c r="BV122">
        <v>0</v>
      </c>
      <c r="BW122">
        <v>0</v>
      </c>
      <c r="BX122">
        <v>1</v>
      </c>
      <c r="BY122">
        <v>0</v>
      </c>
      <c r="BZ122">
        <v>0</v>
      </c>
      <c r="CA122">
        <v>0</v>
      </c>
      <c r="CB122">
        <v>0</v>
      </c>
      <c r="CC122">
        <v>0</v>
      </c>
      <c r="CD122">
        <v>0</v>
      </c>
      <c r="CE122">
        <v>0</v>
      </c>
      <c r="CF122">
        <v>0</v>
      </c>
      <c r="CG122">
        <v>1</v>
      </c>
      <c r="CH122">
        <v>0.25</v>
      </c>
      <c r="CI122">
        <v>0.75</v>
      </c>
      <c r="CJ122">
        <v>1</v>
      </c>
      <c r="CK122">
        <v>0</v>
      </c>
      <c r="CL122">
        <v>0</v>
      </c>
      <c r="CM122">
        <v>0</v>
      </c>
      <c r="CN122">
        <v>0</v>
      </c>
      <c r="CO122">
        <v>0</v>
      </c>
      <c r="CP122">
        <v>0.4</v>
      </c>
      <c r="CQ122">
        <v>0.57499999999999996</v>
      </c>
      <c r="CR122">
        <v>2.5000000000000001E-2</v>
      </c>
      <c r="CS122">
        <v>0</v>
      </c>
      <c r="CT122">
        <v>0</v>
      </c>
      <c r="CU122">
        <v>0</v>
      </c>
      <c r="CV122">
        <v>0</v>
      </c>
      <c r="CW122">
        <v>1</v>
      </c>
      <c r="CX122">
        <v>0.47499999999999998</v>
      </c>
      <c r="CY122">
        <v>0.42499999999999999</v>
      </c>
      <c r="CZ122">
        <v>2.5000000000000001E-2</v>
      </c>
      <c r="DA122">
        <v>7.4999999999999997E-2</v>
      </c>
      <c r="DB122">
        <v>0.52500000000000002</v>
      </c>
      <c r="DC122">
        <v>0.125</v>
      </c>
      <c r="DD122">
        <v>0.35</v>
      </c>
      <c r="DE122">
        <v>0</v>
      </c>
      <c r="DF122">
        <v>0.83329999999999993</v>
      </c>
      <c r="DG122">
        <v>0.16670000000000001</v>
      </c>
      <c r="DH122">
        <v>0</v>
      </c>
      <c r="DI122">
        <v>0.3</v>
      </c>
      <c r="DJ122">
        <v>0.22500000000000001</v>
      </c>
      <c r="DK122">
        <v>0.2</v>
      </c>
      <c r="DL122">
        <v>0.27500000000000002</v>
      </c>
    </row>
    <row r="123" spans="1:116" x14ac:dyDescent="0.25">
      <c r="A123" t="s">
        <v>389</v>
      </c>
      <c r="B123">
        <v>0.1724</v>
      </c>
      <c r="C123">
        <v>6.9000000000000006E-2</v>
      </c>
      <c r="D123">
        <v>0.55169999999999997</v>
      </c>
      <c r="E123">
        <v>0.2069</v>
      </c>
      <c r="F123">
        <v>0</v>
      </c>
      <c r="G123">
        <v>0</v>
      </c>
      <c r="H123">
        <v>0</v>
      </c>
      <c r="I123">
        <v>1</v>
      </c>
      <c r="J123">
        <v>0</v>
      </c>
      <c r="K123">
        <v>0</v>
      </c>
      <c r="L123">
        <v>0.2069</v>
      </c>
      <c r="M123">
        <v>0.37929999999999997</v>
      </c>
      <c r="N123">
        <v>0.4138</v>
      </c>
      <c r="O123">
        <v>0</v>
      </c>
      <c r="P123">
        <v>3.4500000000000003E-2</v>
      </c>
      <c r="Q123">
        <v>0.13789999999999999</v>
      </c>
      <c r="R123">
        <v>0.3448</v>
      </c>
      <c r="S123">
        <v>0.48280000000000001</v>
      </c>
      <c r="T123">
        <v>0</v>
      </c>
      <c r="U123">
        <v>0.8276</v>
      </c>
      <c r="V123">
        <v>0.1724</v>
      </c>
      <c r="W123">
        <v>0</v>
      </c>
      <c r="X123">
        <v>0</v>
      </c>
      <c r="Y123">
        <v>1</v>
      </c>
      <c r="Z123">
        <v>0</v>
      </c>
      <c r="AA123">
        <v>0.89659999999999995</v>
      </c>
      <c r="AB123">
        <v>6.9000000000000006E-2</v>
      </c>
      <c r="AC123">
        <v>3.4500000000000003E-2</v>
      </c>
      <c r="AD123">
        <v>0.1724</v>
      </c>
      <c r="AE123">
        <v>0.55169999999999997</v>
      </c>
      <c r="AF123">
        <v>0.27589999999999998</v>
      </c>
      <c r="AG123">
        <v>0</v>
      </c>
      <c r="AH123">
        <v>0</v>
      </c>
      <c r="AI123">
        <v>0</v>
      </c>
      <c r="AJ123">
        <v>0</v>
      </c>
      <c r="AK123">
        <v>0</v>
      </c>
      <c r="AL123">
        <v>0</v>
      </c>
      <c r="AM123">
        <v>0.58619999999999994</v>
      </c>
      <c r="AN123">
        <v>3.4500000000000003E-2</v>
      </c>
      <c r="AO123">
        <v>0.3448</v>
      </c>
      <c r="AP123">
        <v>3.4500000000000003E-2</v>
      </c>
      <c r="AQ123">
        <v>0.37929999999999997</v>
      </c>
      <c r="AR123">
        <v>0.62070000000000003</v>
      </c>
      <c r="AS123">
        <v>0</v>
      </c>
      <c r="AT123">
        <v>1</v>
      </c>
      <c r="AU123">
        <v>0</v>
      </c>
      <c r="AV123">
        <v>0</v>
      </c>
      <c r="AW123">
        <v>0</v>
      </c>
      <c r="AX123">
        <v>0</v>
      </c>
      <c r="AY123">
        <v>0.89659999999999995</v>
      </c>
      <c r="AZ123">
        <v>6.9000000000000006E-2</v>
      </c>
      <c r="BA123">
        <v>3.4500000000000003E-2</v>
      </c>
      <c r="BB123">
        <v>0</v>
      </c>
      <c r="BC123">
        <v>0.10339999999999999</v>
      </c>
      <c r="BD123">
        <v>0.27589999999999998</v>
      </c>
      <c r="BE123">
        <v>0.2069</v>
      </c>
      <c r="BF123">
        <v>0.1724</v>
      </c>
      <c r="BG123">
        <v>0.2414</v>
      </c>
      <c r="BH123">
        <v>0.2069</v>
      </c>
      <c r="BI123">
        <v>0.58619999999999994</v>
      </c>
      <c r="BJ123">
        <v>0.1724</v>
      </c>
      <c r="BK123">
        <v>3.4500000000000003E-2</v>
      </c>
      <c r="BL123">
        <v>0</v>
      </c>
      <c r="BM123">
        <v>0.55169999999999997</v>
      </c>
      <c r="BN123">
        <v>0.37929999999999997</v>
      </c>
      <c r="BO123">
        <v>6.9000000000000006E-2</v>
      </c>
      <c r="BP123">
        <v>0.79310000000000003</v>
      </c>
      <c r="BQ123">
        <v>0.10339999999999999</v>
      </c>
      <c r="BR123">
        <v>0.10339999999999999</v>
      </c>
      <c r="BS123">
        <v>0.2414</v>
      </c>
      <c r="BT123">
        <v>3.4500000000000003E-2</v>
      </c>
      <c r="BU123">
        <v>0.1724</v>
      </c>
      <c r="BV123">
        <v>0.2069</v>
      </c>
      <c r="BW123">
        <v>0.3448</v>
      </c>
      <c r="BX123">
        <v>1</v>
      </c>
      <c r="BY123">
        <v>0</v>
      </c>
      <c r="BZ123">
        <v>0</v>
      </c>
      <c r="CA123">
        <v>0</v>
      </c>
      <c r="CB123">
        <v>0</v>
      </c>
      <c r="CC123">
        <v>1</v>
      </c>
      <c r="CD123">
        <v>0</v>
      </c>
      <c r="CE123">
        <v>0</v>
      </c>
      <c r="CF123">
        <v>0</v>
      </c>
      <c r="CG123">
        <v>0</v>
      </c>
      <c r="CH123">
        <v>0.37929999999999997</v>
      </c>
      <c r="CI123">
        <v>0.62070000000000003</v>
      </c>
      <c r="CJ123">
        <v>1</v>
      </c>
      <c r="CK123">
        <v>0</v>
      </c>
      <c r="CL123">
        <v>0</v>
      </c>
      <c r="CM123">
        <v>0</v>
      </c>
      <c r="CN123">
        <v>0</v>
      </c>
      <c r="CO123">
        <v>0</v>
      </c>
      <c r="CP123">
        <v>0</v>
      </c>
      <c r="CQ123">
        <v>0.37929999999999997</v>
      </c>
      <c r="CR123">
        <v>0.62070000000000003</v>
      </c>
      <c r="CS123">
        <v>0</v>
      </c>
      <c r="CT123">
        <v>0</v>
      </c>
      <c r="CU123">
        <v>0</v>
      </c>
      <c r="CV123">
        <v>0</v>
      </c>
      <c r="CW123">
        <v>1</v>
      </c>
      <c r="CX123">
        <v>0.93099999999999994</v>
      </c>
      <c r="CY123">
        <v>6.9000000000000006E-2</v>
      </c>
      <c r="CZ123">
        <v>0</v>
      </c>
      <c r="DA123">
        <v>0</v>
      </c>
      <c r="DB123">
        <v>0.51719999999999999</v>
      </c>
      <c r="DC123">
        <v>0.2069</v>
      </c>
      <c r="DD123">
        <v>0.27589999999999998</v>
      </c>
      <c r="DE123">
        <v>4.3499999999999997E-2</v>
      </c>
      <c r="DF123">
        <v>0.6522</v>
      </c>
      <c r="DG123">
        <v>0.30430000000000001</v>
      </c>
      <c r="DH123">
        <v>0</v>
      </c>
      <c r="DI123">
        <v>0</v>
      </c>
      <c r="DJ123">
        <v>6.9000000000000006E-2</v>
      </c>
      <c r="DK123">
        <v>0.62070000000000003</v>
      </c>
      <c r="DL123">
        <v>0.31030000000000002</v>
      </c>
    </row>
    <row r="124" spans="1:116" x14ac:dyDescent="0.25">
      <c r="A124" t="s">
        <v>391</v>
      </c>
      <c r="B124">
        <v>5.5599999999999997E-2</v>
      </c>
      <c r="C124">
        <v>0.27779999999999999</v>
      </c>
      <c r="D124">
        <v>0.66670000000000007</v>
      </c>
      <c r="E124">
        <v>0</v>
      </c>
      <c r="F124">
        <v>1</v>
      </c>
      <c r="G124">
        <v>0</v>
      </c>
      <c r="H124">
        <v>0</v>
      </c>
      <c r="I124">
        <v>0</v>
      </c>
      <c r="J124">
        <v>0</v>
      </c>
      <c r="K124">
        <v>0</v>
      </c>
      <c r="L124">
        <v>0.72219999999999995</v>
      </c>
      <c r="M124">
        <v>0.27779999999999999</v>
      </c>
      <c r="N124">
        <v>0</v>
      </c>
      <c r="O124">
        <v>0</v>
      </c>
      <c r="P124">
        <v>0.22219999999999998</v>
      </c>
      <c r="Q124">
        <v>0.22219999999999998</v>
      </c>
      <c r="R124">
        <v>0.27779999999999999</v>
      </c>
      <c r="S124">
        <v>0.27779999999999999</v>
      </c>
      <c r="T124">
        <v>0</v>
      </c>
      <c r="U124">
        <v>0.38890000000000002</v>
      </c>
      <c r="V124">
        <v>0.61109999999999998</v>
      </c>
      <c r="W124">
        <v>1</v>
      </c>
      <c r="X124">
        <v>0</v>
      </c>
      <c r="Y124">
        <v>0</v>
      </c>
      <c r="Z124">
        <v>0</v>
      </c>
      <c r="AA124">
        <v>0.33329999999999999</v>
      </c>
      <c r="AB124">
        <v>5.5599999999999997E-2</v>
      </c>
      <c r="AC124">
        <v>0.61109999999999998</v>
      </c>
      <c r="AD124">
        <v>5.5599999999999997E-2</v>
      </c>
      <c r="AE124">
        <v>0.55559999999999998</v>
      </c>
      <c r="AF124">
        <v>0.38890000000000002</v>
      </c>
      <c r="AG124">
        <v>0</v>
      </c>
      <c r="AH124">
        <v>0</v>
      </c>
      <c r="AI124">
        <v>0</v>
      </c>
      <c r="AJ124">
        <v>0</v>
      </c>
      <c r="AK124">
        <v>0</v>
      </c>
      <c r="AL124">
        <v>0</v>
      </c>
      <c r="AM124">
        <v>0.83329999999999993</v>
      </c>
      <c r="AN124">
        <v>0</v>
      </c>
      <c r="AO124">
        <v>0.16670000000000001</v>
      </c>
      <c r="AP124">
        <v>0</v>
      </c>
      <c r="AQ124">
        <v>0.5</v>
      </c>
      <c r="AR124">
        <v>0.5</v>
      </c>
      <c r="AS124">
        <v>0</v>
      </c>
      <c r="AT124">
        <v>1</v>
      </c>
      <c r="AU124">
        <v>0</v>
      </c>
      <c r="AV124">
        <v>0</v>
      </c>
      <c r="AW124">
        <v>0</v>
      </c>
      <c r="AX124">
        <v>0</v>
      </c>
      <c r="AY124">
        <v>0.72219999999999995</v>
      </c>
      <c r="AZ124">
        <v>0.27779999999999999</v>
      </c>
      <c r="BA124">
        <v>0</v>
      </c>
      <c r="BB124">
        <v>0</v>
      </c>
      <c r="BC124">
        <v>0.16670000000000001</v>
      </c>
      <c r="BD124">
        <v>0.44439999999999996</v>
      </c>
      <c r="BE124">
        <v>0.38890000000000002</v>
      </c>
      <c r="BF124">
        <v>0</v>
      </c>
      <c r="BG124">
        <v>0</v>
      </c>
      <c r="BH124">
        <v>0.16670000000000001</v>
      </c>
      <c r="BI124">
        <v>0.55559999999999998</v>
      </c>
      <c r="BJ124">
        <v>0.27779999999999999</v>
      </c>
      <c r="BK124">
        <v>0</v>
      </c>
      <c r="BL124">
        <v>0</v>
      </c>
      <c r="BM124">
        <v>0.44439999999999996</v>
      </c>
      <c r="BN124">
        <v>0.55559999999999998</v>
      </c>
      <c r="BO124">
        <v>0</v>
      </c>
      <c r="BP124">
        <v>1</v>
      </c>
      <c r="BQ124">
        <v>0</v>
      </c>
      <c r="BR124">
        <v>0</v>
      </c>
      <c r="BS124">
        <v>0.55559999999999998</v>
      </c>
      <c r="BT124">
        <v>0.44439999999999996</v>
      </c>
      <c r="BU124">
        <v>0</v>
      </c>
      <c r="BV124">
        <v>0</v>
      </c>
      <c r="BW124">
        <v>0</v>
      </c>
      <c r="BX124">
        <v>1</v>
      </c>
      <c r="BY124">
        <v>0</v>
      </c>
      <c r="BZ124">
        <v>0</v>
      </c>
      <c r="CA124">
        <v>0</v>
      </c>
      <c r="CB124">
        <v>0</v>
      </c>
      <c r="CC124">
        <v>0</v>
      </c>
      <c r="CD124">
        <v>0</v>
      </c>
      <c r="CE124">
        <v>0</v>
      </c>
      <c r="CF124">
        <v>0</v>
      </c>
      <c r="CG124">
        <v>1</v>
      </c>
      <c r="CH124">
        <v>0.22219999999999998</v>
      </c>
      <c r="CI124">
        <v>0.77780000000000005</v>
      </c>
      <c r="CJ124">
        <v>1</v>
      </c>
      <c r="CK124">
        <v>0</v>
      </c>
      <c r="CL124">
        <v>0</v>
      </c>
      <c r="CM124">
        <v>0</v>
      </c>
      <c r="CN124">
        <v>0</v>
      </c>
      <c r="CO124">
        <v>0</v>
      </c>
      <c r="CP124">
        <v>0.11109999999999999</v>
      </c>
      <c r="CQ124">
        <v>0.72219999999999995</v>
      </c>
      <c r="CR124">
        <v>0.16670000000000001</v>
      </c>
      <c r="CS124">
        <v>0</v>
      </c>
      <c r="CT124">
        <v>0</v>
      </c>
      <c r="CU124">
        <v>0</v>
      </c>
      <c r="CV124">
        <v>0</v>
      </c>
      <c r="CW124">
        <v>1</v>
      </c>
      <c r="CX124">
        <v>0.88890000000000002</v>
      </c>
      <c r="CY124">
        <v>0.11109999999999999</v>
      </c>
      <c r="CZ124">
        <v>0</v>
      </c>
      <c r="DA124">
        <v>0</v>
      </c>
      <c r="DB124">
        <v>0.55559999999999998</v>
      </c>
      <c r="DC124">
        <v>0.38890000000000002</v>
      </c>
      <c r="DD124">
        <v>5.5599999999999997E-2</v>
      </c>
      <c r="DE124">
        <v>0</v>
      </c>
      <c r="DF124">
        <v>1</v>
      </c>
      <c r="DG124">
        <v>0</v>
      </c>
      <c r="DH124">
        <v>0</v>
      </c>
      <c r="DI124">
        <v>0.22219999999999998</v>
      </c>
      <c r="DJ124">
        <v>0.11109999999999999</v>
      </c>
      <c r="DK124">
        <v>0.38890000000000002</v>
      </c>
      <c r="DL124">
        <v>0.27779999999999999</v>
      </c>
    </row>
    <row r="125" spans="1:116" x14ac:dyDescent="0.25">
      <c r="A125" t="s">
        <v>393</v>
      </c>
      <c r="B125">
        <v>0</v>
      </c>
      <c r="C125">
        <v>3.5699999999999996E-2</v>
      </c>
      <c r="D125">
        <v>0.35710000000000003</v>
      </c>
      <c r="E125">
        <v>0.60709999999999997</v>
      </c>
      <c r="F125">
        <v>0</v>
      </c>
      <c r="G125">
        <v>0</v>
      </c>
      <c r="H125">
        <v>0</v>
      </c>
      <c r="I125">
        <v>1</v>
      </c>
      <c r="J125">
        <v>0</v>
      </c>
      <c r="K125">
        <v>0</v>
      </c>
      <c r="L125">
        <v>0.1429</v>
      </c>
      <c r="M125">
        <v>0.57140000000000002</v>
      </c>
      <c r="N125">
        <v>0.28570000000000001</v>
      </c>
      <c r="O125">
        <v>0</v>
      </c>
      <c r="P125">
        <v>0</v>
      </c>
      <c r="Q125">
        <v>7.1399999999999991E-2</v>
      </c>
      <c r="R125">
        <v>0.53569999999999995</v>
      </c>
      <c r="S125">
        <v>0.39289999999999997</v>
      </c>
      <c r="T125">
        <v>0</v>
      </c>
      <c r="U125">
        <v>0.71430000000000005</v>
      </c>
      <c r="V125">
        <v>0.28570000000000001</v>
      </c>
      <c r="W125">
        <v>0</v>
      </c>
      <c r="X125">
        <v>0</v>
      </c>
      <c r="Y125">
        <v>1</v>
      </c>
      <c r="Z125">
        <v>0</v>
      </c>
      <c r="AA125">
        <v>0.71430000000000005</v>
      </c>
      <c r="AB125">
        <v>0.21429999999999999</v>
      </c>
      <c r="AC125">
        <v>7.1399999999999991E-2</v>
      </c>
      <c r="AD125">
        <v>7.1399999999999991E-2</v>
      </c>
      <c r="AE125">
        <v>0.57140000000000002</v>
      </c>
      <c r="AF125">
        <v>0.35710000000000003</v>
      </c>
      <c r="AG125">
        <v>0</v>
      </c>
      <c r="AH125">
        <v>0</v>
      </c>
      <c r="AI125">
        <v>0</v>
      </c>
      <c r="AJ125">
        <v>0</v>
      </c>
      <c r="AK125">
        <v>0</v>
      </c>
      <c r="AL125">
        <v>0</v>
      </c>
      <c r="AM125">
        <v>0.60709999999999997</v>
      </c>
      <c r="AN125">
        <v>0</v>
      </c>
      <c r="AO125">
        <v>0.35710000000000003</v>
      </c>
      <c r="AP125">
        <v>3.5699999999999996E-2</v>
      </c>
      <c r="AQ125">
        <v>7.1399999999999991E-2</v>
      </c>
      <c r="AR125">
        <v>0.92859999999999998</v>
      </c>
      <c r="AS125">
        <v>0</v>
      </c>
      <c r="AT125">
        <v>1</v>
      </c>
      <c r="AU125">
        <v>0</v>
      </c>
      <c r="AV125">
        <v>0</v>
      </c>
      <c r="AW125">
        <v>0</v>
      </c>
      <c r="AX125">
        <v>0</v>
      </c>
      <c r="AY125">
        <v>0.71430000000000005</v>
      </c>
      <c r="AZ125">
        <v>0.28570000000000001</v>
      </c>
      <c r="BA125">
        <v>0</v>
      </c>
      <c r="BB125">
        <v>0</v>
      </c>
      <c r="BC125">
        <v>0.17859999999999998</v>
      </c>
      <c r="BD125">
        <v>0.42859999999999998</v>
      </c>
      <c r="BE125">
        <v>0.10710000000000001</v>
      </c>
      <c r="BF125">
        <v>0.17859999999999998</v>
      </c>
      <c r="BG125">
        <v>0.10710000000000001</v>
      </c>
      <c r="BH125">
        <v>0.39289999999999997</v>
      </c>
      <c r="BI125">
        <v>0.53569999999999995</v>
      </c>
      <c r="BJ125">
        <v>7.1399999999999991E-2</v>
      </c>
      <c r="BK125">
        <v>0</v>
      </c>
      <c r="BL125">
        <v>0</v>
      </c>
      <c r="BM125">
        <v>0.28570000000000001</v>
      </c>
      <c r="BN125">
        <v>0.57140000000000002</v>
      </c>
      <c r="BO125">
        <v>0.1429</v>
      </c>
      <c r="BP125">
        <v>0.96430000000000005</v>
      </c>
      <c r="BQ125">
        <v>3.5699999999999996E-2</v>
      </c>
      <c r="BR125">
        <v>0</v>
      </c>
      <c r="BS125">
        <v>0.10710000000000001</v>
      </c>
      <c r="BT125">
        <v>7.1399999999999991E-2</v>
      </c>
      <c r="BU125">
        <v>7.1399999999999991E-2</v>
      </c>
      <c r="BV125">
        <v>0.28570000000000001</v>
      </c>
      <c r="BW125">
        <v>0.46429999999999999</v>
      </c>
      <c r="BX125">
        <v>1</v>
      </c>
      <c r="BY125">
        <v>0</v>
      </c>
      <c r="BZ125">
        <v>0</v>
      </c>
      <c r="CA125">
        <v>0</v>
      </c>
      <c r="CB125">
        <v>0</v>
      </c>
      <c r="CC125">
        <v>1</v>
      </c>
      <c r="CD125">
        <v>0</v>
      </c>
      <c r="CE125">
        <v>0</v>
      </c>
      <c r="CF125">
        <v>0</v>
      </c>
      <c r="CG125">
        <v>0</v>
      </c>
      <c r="CH125">
        <v>0.28570000000000001</v>
      </c>
      <c r="CI125">
        <v>0.71430000000000005</v>
      </c>
      <c r="CJ125">
        <v>0</v>
      </c>
      <c r="CK125">
        <v>1</v>
      </c>
      <c r="CL125">
        <v>0</v>
      </c>
      <c r="CM125">
        <v>0</v>
      </c>
      <c r="CN125">
        <v>0</v>
      </c>
      <c r="CO125">
        <v>0</v>
      </c>
      <c r="CP125">
        <v>3.5699999999999996E-2</v>
      </c>
      <c r="CQ125">
        <v>0.39289999999999997</v>
      </c>
      <c r="CR125">
        <v>0.57140000000000002</v>
      </c>
      <c r="CS125">
        <v>0</v>
      </c>
      <c r="CT125">
        <v>0</v>
      </c>
      <c r="CU125">
        <v>0</v>
      </c>
      <c r="CV125">
        <v>0</v>
      </c>
      <c r="CW125">
        <v>1</v>
      </c>
      <c r="CX125">
        <v>1</v>
      </c>
      <c r="CY125">
        <v>0</v>
      </c>
      <c r="CZ125">
        <v>0</v>
      </c>
      <c r="DA125">
        <v>0</v>
      </c>
      <c r="DB125">
        <v>0.64290000000000003</v>
      </c>
      <c r="DC125">
        <v>0.32140000000000002</v>
      </c>
      <c r="DD125">
        <v>3.5699999999999996E-2</v>
      </c>
      <c r="DE125">
        <v>0.04</v>
      </c>
      <c r="DF125">
        <v>0.84</v>
      </c>
      <c r="DG125">
        <v>0.12</v>
      </c>
      <c r="DH125">
        <v>0</v>
      </c>
      <c r="DI125">
        <v>0</v>
      </c>
      <c r="DJ125">
        <v>3.5699999999999996E-2</v>
      </c>
      <c r="DK125">
        <v>0.5</v>
      </c>
      <c r="DL125">
        <v>0.46429999999999999</v>
      </c>
    </row>
    <row r="126" spans="1:116" x14ac:dyDescent="0.25">
      <c r="A126" t="s">
        <v>396</v>
      </c>
      <c r="B126">
        <v>0</v>
      </c>
      <c r="C126">
        <v>0.3846</v>
      </c>
      <c r="D126">
        <v>0.42310000000000003</v>
      </c>
      <c r="E126">
        <v>0.1923</v>
      </c>
      <c r="F126">
        <v>0</v>
      </c>
      <c r="G126">
        <v>1</v>
      </c>
      <c r="H126">
        <v>0</v>
      </c>
      <c r="I126">
        <v>0</v>
      </c>
      <c r="J126">
        <v>0</v>
      </c>
      <c r="K126">
        <v>0.11539999999999999</v>
      </c>
      <c r="L126">
        <v>0.46149999999999997</v>
      </c>
      <c r="M126">
        <v>0.3846</v>
      </c>
      <c r="N126">
        <v>3.85E-2</v>
      </c>
      <c r="O126">
        <v>0</v>
      </c>
      <c r="P126">
        <v>0.53849999999999998</v>
      </c>
      <c r="Q126">
        <v>0.42310000000000003</v>
      </c>
      <c r="R126">
        <v>3.85E-2</v>
      </c>
      <c r="S126">
        <v>0</v>
      </c>
      <c r="T126">
        <v>0</v>
      </c>
      <c r="U126">
        <v>0.76919999999999999</v>
      </c>
      <c r="V126">
        <v>0.23079999999999998</v>
      </c>
      <c r="W126">
        <v>1</v>
      </c>
      <c r="X126">
        <v>0</v>
      </c>
      <c r="Y126">
        <v>0</v>
      </c>
      <c r="Z126">
        <v>0</v>
      </c>
      <c r="AA126">
        <v>1</v>
      </c>
      <c r="AB126">
        <v>0</v>
      </c>
      <c r="AC126">
        <v>0</v>
      </c>
      <c r="AD126">
        <v>0.53849999999999998</v>
      </c>
      <c r="AE126">
        <v>0.42310000000000003</v>
      </c>
      <c r="AF126">
        <v>3.85E-2</v>
      </c>
      <c r="AG126">
        <v>0</v>
      </c>
      <c r="AH126">
        <v>0</v>
      </c>
      <c r="AI126">
        <v>0</v>
      </c>
      <c r="AJ126">
        <v>1</v>
      </c>
      <c r="AK126">
        <v>0</v>
      </c>
      <c r="AL126">
        <v>0</v>
      </c>
      <c r="AM126">
        <v>0.15380000000000002</v>
      </c>
      <c r="AN126">
        <v>0</v>
      </c>
      <c r="AO126">
        <v>0.80769999999999997</v>
      </c>
      <c r="AP126">
        <v>3.85E-2</v>
      </c>
      <c r="AQ126">
        <v>0.73080000000000001</v>
      </c>
      <c r="AR126">
        <v>0.26919999999999999</v>
      </c>
      <c r="AS126">
        <v>0</v>
      </c>
      <c r="AT126">
        <v>0.80769999999999997</v>
      </c>
      <c r="AU126">
        <v>0</v>
      </c>
      <c r="AV126">
        <v>0.1923</v>
      </c>
      <c r="AW126">
        <v>0</v>
      </c>
      <c r="AX126">
        <v>0</v>
      </c>
      <c r="AY126">
        <v>0.96150000000000002</v>
      </c>
      <c r="AZ126">
        <v>3.85E-2</v>
      </c>
      <c r="BA126">
        <v>0</v>
      </c>
      <c r="BB126">
        <v>0</v>
      </c>
      <c r="BC126">
        <v>7.690000000000001E-2</v>
      </c>
      <c r="BD126">
        <v>3.85E-2</v>
      </c>
      <c r="BE126">
        <v>0.3846</v>
      </c>
      <c r="BF126">
        <v>0.46149999999999997</v>
      </c>
      <c r="BG126">
        <v>3.85E-2</v>
      </c>
      <c r="BH126">
        <v>0.30769999999999997</v>
      </c>
      <c r="BI126">
        <v>0.69230000000000003</v>
      </c>
      <c r="BJ126">
        <v>0</v>
      </c>
      <c r="BK126">
        <v>0</v>
      </c>
      <c r="BL126">
        <v>0</v>
      </c>
      <c r="BM126">
        <v>0.92310000000000003</v>
      </c>
      <c r="BN126">
        <v>0</v>
      </c>
      <c r="BO126">
        <v>7.690000000000001E-2</v>
      </c>
      <c r="BP126">
        <v>1</v>
      </c>
      <c r="BQ126">
        <v>0</v>
      </c>
      <c r="BR126">
        <v>0</v>
      </c>
      <c r="BS126">
        <v>0</v>
      </c>
      <c r="BT126">
        <v>3.85E-2</v>
      </c>
      <c r="BU126">
        <v>0.3846</v>
      </c>
      <c r="BV126">
        <v>0.34619999999999995</v>
      </c>
      <c r="BW126">
        <v>0.23079999999999998</v>
      </c>
      <c r="BX126">
        <v>1</v>
      </c>
      <c r="BY126">
        <v>0</v>
      </c>
      <c r="BZ126">
        <v>0</v>
      </c>
      <c r="CA126">
        <v>0</v>
      </c>
      <c r="CB126">
        <v>0</v>
      </c>
      <c r="CC126">
        <v>1</v>
      </c>
      <c r="CD126">
        <v>0</v>
      </c>
      <c r="CE126">
        <v>0</v>
      </c>
      <c r="CF126">
        <v>0</v>
      </c>
      <c r="CG126">
        <v>0</v>
      </c>
      <c r="CH126">
        <v>0.44</v>
      </c>
      <c r="CI126">
        <v>0.56000000000000005</v>
      </c>
      <c r="CJ126">
        <v>0</v>
      </c>
      <c r="CK126">
        <v>1</v>
      </c>
      <c r="CL126">
        <v>0</v>
      </c>
      <c r="CM126">
        <v>0</v>
      </c>
      <c r="CN126">
        <v>0</v>
      </c>
      <c r="CO126">
        <v>0</v>
      </c>
      <c r="CP126">
        <v>0.3846</v>
      </c>
      <c r="CQ126">
        <v>0.61539999999999995</v>
      </c>
      <c r="CR126">
        <v>0</v>
      </c>
      <c r="CS126">
        <v>0</v>
      </c>
      <c r="CT126">
        <v>0</v>
      </c>
      <c r="CU126">
        <v>0</v>
      </c>
      <c r="CV126">
        <v>0</v>
      </c>
      <c r="CW126">
        <v>1</v>
      </c>
      <c r="CX126">
        <v>1</v>
      </c>
      <c r="CY126">
        <v>0</v>
      </c>
      <c r="CZ126">
        <v>0</v>
      </c>
      <c r="DA126">
        <v>0</v>
      </c>
      <c r="DB126">
        <v>0.61539999999999995</v>
      </c>
      <c r="DC126">
        <v>0.3846</v>
      </c>
      <c r="DD126">
        <v>0</v>
      </c>
      <c r="DE126">
        <v>0</v>
      </c>
      <c r="DF126">
        <v>0.8</v>
      </c>
      <c r="DG126">
        <v>0.1333</v>
      </c>
      <c r="DH126">
        <v>6.6699999999999995E-2</v>
      </c>
      <c r="DI126">
        <v>0</v>
      </c>
      <c r="DJ126">
        <v>0</v>
      </c>
      <c r="DK126">
        <v>0.96150000000000002</v>
      </c>
      <c r="DL126">
        <v>3.85E-2</v>
      </c>
    </row>
    <row r="127" spans="1:116" x14ac:dyDescent="0.25">
      <c r="A127" t="s">
        <v>398</v>
      </c>
      <c r="B127">
        <v>0</v>
      </c>
      <c r="C127">
        <v>0.25</v>
      </c>
      <c r="D127">
        <v>0.6875</v>
      </c>
      <c r="E127">
        <v>6.25E-2</v>
      </c>
      <c r="F127">
        <v>0</v>
      </c>
      <c r="G127">
        <v>1</v>
      </c>
      <c r="H127">
        <v>0</v>
      </c>
      <c r="I127">
        <v>0</v>
      </c>
      <c r="J127">
        <v>0</v>
      </c>
      <c r="K127">
        <v>0</v>
      </c>
      <c r="L127">
        <v>0.5625</v>
      </c>
      <c r="M127">
        <v>0.4375</v>
      </c>
      <c r="N127">
        <v>0</v>
      </c>
      <c r="O127">
        <v>0</v>
      </c>
      <c r="P127">
        <v>6.25E-2</v>
      </c>
      <c r="Q127">
        <v>0.75</v>
      </c>
      <c r="R127">
        <v>0.1875</v>
      </c>
      <c r="S127">
        <v>0</v>
      </c>
      <c r="T127">
        <v>0</v>
      </c>
      <c r="U127">
        <v>0</v>
      </c>
      <c r="V127">
        <v>1</v>
      </c>
      <c r="W127">
        <v>1</v>
      </c>
      <c r="X127">
        <v>0</v>
      </c>
      <c r="Y127">
        <v>0</v>
      </c>
      <c r="Z127">
        <v>0</v>
      </c>
      <c r="AA127">
        <v>1</v>
      </c>
      <c r="AB127">
        <v>0</v>
      </c>
      <c r="AC127">
        <v>0</v>
      </c>
      <c r="AD127">
        <v>0.8125</v>
      </c>
      <c r="AE127">
        <v>0.1875</v>
      </c>
      <c r="AF127">
        <v>0</v>
      </c>
      <c r="AG127">
        <v>0</v>
      </c>
      <c r="AH127">
        <v>0</v>
      </c>
      <c r="AI127">
        <v>0</v>
      </c>
      <c r="AJ127">
        <v>1</v>
      </c>
      <c r="AK127">
        <v>0</v>
      </c>
      <c r="AL127">
        <v>0</v>
      </c>
      <c r="AM127">
        <v>0</v>
      </c>
      <c r="AN127">
        <v>0</v>
      </c>
      <c r="AO127">
        <v>1</v>
      </c>
      <c r="AP127">
        <v>0</v>
      </c>
      <c r="AQ127">
        <v>1</v>
      </c>
      <c r="AR127">
        <v>0</v>
      </c>
      <c r="AS127">
        <v>0</v>
      </c>
      <c r="AT127">
        <v>0.8125</v>
      </c>
      <c r="AU127">
        <v>0</v>
      </c>
      <c r="AV127">
        <v>0.1875</v>
      </c>
      <c r="AW127">
        <v>0</v>
      </c>
      <c r="AX127">
        <v>0</v>
      </c>
      <c r="AY127">
        <v>0.125</v>
      </c>
      <c r="AZ127">
        <v>0.8125</v>
      </c>
      <c r="BA127">
        <v>6.25E-2</v>
      </c>
      <c r="BB127">
        <v>0</v>
      </c>
      <c r="BC127">
        <v>0.8125</v>
      </c>
      <c r="BD127">
        <v>0.1875</v>
      </c>
      <c r="BE127">
        <v>0</v>
      </c>
      <c r="BF127">
        <v>0</v>
      </c>
      <c r="BG127">
        <v>0</v>
      </c>
      <c r="BH127">
        <v>0.5</v>
      </c>
      <c r="BI127">
        <v>0.5</v>
      </c>
      <c r="BJ127">
        <v>0</v>
      </c>
      <c r="BK127">
        <v>0</v>
      </c>
      <c r="BL127">
        <v>0</v>
      </c>
      <c r="BM127">
        <v>1</v>
      </c>
      <c r="BN127">
        <v>0</v>
      </c>
      <c r="BO127">
        <v>0</v>
      </c>
      <c r="BP127">
        <v>1</v>
      </c>
      <c r="BQ127">
        <v>0</v>
      </c>
      <c r="BR127">
        <v>0</v>
      </c>
      <c r="BS127">
        <v>0</v>
      </c>
      <c r="BT127">
        <v>0</v>
      </c>
      <c r="BU127">
        <v>6.25E-2</v>
      </c>
      <c r="BV127">
        <v>0.125</v>
      </c>
      <c r="BW127">
        <v>0.8125</v>
      </c>
      <c r="BX127">
        <v>1</v>
      </c>
      <c r="BY127">
        <v>0</v>
      </c>
      <c r="BZ127">
        <v>0</v>
      </c>
      <c r="CA127">
        <v>0</v>
      </c>
      <c r="CB127">
        <v>0</v>
      </c>
      <c r="CC127">
        <v>1</v>
      </c>
      <c r="CD127">
        <v>0</v>
      </c>
      <c r="CE127">
        <v>0</v>
      </c>
      <c r="CF127">
        <v>0</v>
      </c>
      <c r="CG127">
        <v>0</v>
      </c>
      <c r="CH127">
        <v>0</v>
      </c>
      <c r="CI127">
        <v>1</v>
      </c>
      <c r="CJ127">
        <v>1</v>
      </c>
      <c r="CK127">
        <v>0</v>
      </c>
      <c r="CL127">
        <v>0</v>
      </c>
      <c r="CM127">
        <v>0</v>
      </c>
      <c r="CN127">
        <v>0</v>
      </c>
      <c r="CO127">
        <v>0</v>
      </c>
      <c r="CP127">
        <v>0.4375</v>
      </c>
      <c r="CQ127">
        <v>0.5625</v>
      </c>
      <c r="CR127">
        <v>0</v>
      </c>
      <c r="CS127">
        <v>0</v>
      </c>
      <c r="CT127">
        <v>0</v>
      </c>
      <c r="CU127">
        <v>0</v>
      </c>
      <c r="CV127">
        <v>0</v>
      </c>
      <c r="CW127">
        <v>1</v>
      </c>
      <c r="CX127">
        <v>1</v>
      </c>
      <c r="CY127">
        <v>0</v>
      </c>
      <c r="CZ127">
        <v>0</v>
      </c>
      <c r="DA127">
        <v>0</v>
      </c>
      <c r="DB127">
        <v>1</v>
      </c>
      <c r="DC127">
        <v>0</v>
      </c>
      <c r="DD127">
        <v>0</v>
      </c>
      <c r="DE127">
        <v>0</v>
      </c>
      <c r="DF127">
        <v>1</v>
      </c>
      <c r="DG127">
        <v>0</v>
      </c>
      <c r="DH127">
        <v>0</v>
      </c>
      <c r="DI127">
        <v>0</v>
      </c>
      <c r="DJ127">
        <v>0</v>
      </c>
      <c r="DK127">
        <v>0.125</v>
      </c>
      <c r="DL127">
        <v>0.875</v>
      </c>
    </row>
    <row r="128" spans="1:116" x14ac:dyDescent="0.25">
      <c r="A128" t="s">
        <v>400</v>
      </c>
      <c r="B128">
        <v>0</v>
      </c>
      <c r="C128">
        <v>9.0899999999999995E-2</v>
      </c>
      <c r="D128">
        <v>0.86360000000000003</v>
      </c>
      <c r="E128">
        <v>4.5499999999999999E-2</v>
      </c>
      <c r="F128">
        <v>0</v>
      </c>
      <c r="G128">
        <v>0</v>
      </c>
      <c r="H128">
        <v>0</v>
      </c>
      <c r="I128">
        <v>1</v>
      </c>
      <c r="J128">
        <v>0</v>
      </c>
      <c r="K128">
        <v>0.18179999999999999</v>
      </c>
      <c r="L128">
        <v>0.77269999999999994</v>
      </c>
      <c r="M128">
        <v>0</v>
      </c>
      <c r="N128">
        <v>4.5499999999999999E-2</v>
      </c>
      <c r="O128">
        <v>0</v>
      </c>
      <c r="P128">
        <v>0</v>
      </c>
      <c r="Q128">
        <v>0.36359999999999998</v>
      </c>
      <c r="R128">
        <v>0.54549999999999998</v>
      </c>
      <c r="S128">
        <v>9.0899999999999995E-2</v>
      </c>
      <c r="T128">
        <v>0</v>
      </c>
      <c r="U128">
        <v>0.1429</v>
      </c>
      <c r="V128">
        <v>0.85709999999999997</v>
      </c>
      <c r="W128">
        <v>1</v>
      </c>
      <c r="X128">
        <v>0</v>
      </c>
      <c r="Y128">
        <v>0</v>
      </c>
      <c r="Z128">
        <v>0</v>
      </c>
      <c r="AA128">
        <v>0.86360000000000003</v>
      </c>
      <c r="AB128">
        <v>0</v>
      </c>
      <c r="AC128">
        <v>0.13639999999999999</v>
      </c>
      <c r="AD128">
        <v>0.90910000000000002</v>
      </c>
      <c r="AE128">
        <v>9.0899999999999995E-2</v>
      </c>
      <c r="AF128">
        <v>0</v>
      </c>
      <c r="AG128">
        <v>0</v>
      </c>
      <c r="AH128">
        <v>0</v>
      </c>
      <c r="AI128">
        <v>0</v>
      </c>
      <c r="AJ128">
        <v>0</v>
      </c>
      <c r="AK128">
        <v>0</v>
      </c>
      <c r="AL128">
        <v>0</v>
      </c>
      <c r="AM128">
        <v>0.59089999999999998</v>
      </c>
      <c r="AN128">
        <v>0.36359999999999998</v>
      </c>
      <c r="AO128">
        <v>4.5499999999999999E-2</v>
      </c>
      <c r="AP128">
        <v>0</v>
      </c>
      <c r="AQ128">
        <v>4.5499999999999999E-2</v>
      </c>
      <c r="AR128">
        <v>0.95450000000000002</v>
      </c>
      <c r="AS128">
        <v>0</v>
      </c>
      <c r="AT128">
        <v>0.72730000000000006</v>
      </c>
      <c r="AU128">
        <v>0</v>
      </c>
      <c r="AV128">
        <v>0.2727</v>
      </c>
      <c r="AW128">
        <v>0</v>
      </c>
      <c r="AX128">
        <v>0</v>
      </c>
      <c r="AY128">
        <v>0.54549999999999998</v>
      </c>
      <c r="AZ128">
        <v>0.45450000000000002</v>
      </c>
      <c r="BA128">
        <v>0</v>
      </c>
      <c r="BB128">
        <v>0</v>
      </c>
      <c r="BC128">
        <v>0.2273</v>
      </c>
      <c r="BD128">
        <v>0.36359999999999998</v>
      </c>
      <c r="BE128">
        <v>0.18179999999999999</v>
      </c>
      <c r="BF128">
        <v>0.13639999999999999</v>
      </c>
      <c r="BG128">
        <v>9.0899999999999995E-2</v>
      </c>
      <c r="BH128">
        <v>0.59089999999999998</v>
      </c>
      <c r="BI128">
        <v>0.36359999999999998</v>
      </c>
      <c r="BJ128">
        <v>4.5499999999999999E-2</v>
      </c>
      <c r="BK128">
        <v>0</v>
      </c>
      <c r="BL128">
        <v>0</v>
      </c>
      <c r="BM128">
        <v>0.68180000000000007</v>
      </c>
      <c r="BN128">
        <v>0.31819999999999998</v>
      </c>
      <c r="BO128">
        <v>0</v>
      </c>
      <c r="BP128">
        <v>1</v>
      </c>
      <c r="BQ128">
        <v>0</v>
      </c>
      <c r="BR128">
        <v>0</v>
      </c>
      <c r="BS128">
        <v>0</v>
      </c>
      <c r="BT128">
        <v>0</v>
      </c>
      <c r="BU128">
        <v>4.5499999999999999E-2</v>
      </c>
      <c r="BV128">
        <v>0.2273</v>
      </c>
      <c r="BW128">
        <v>0.72730000000000006</v>
      </c>
      <c r="BX128">
        <v>1</v>
      </c>
      <c r="BY128">
        <v>0</v>
      </c>
      <c r="BZ128">
        <v>0</v>
      </c>
      <c r="CA128">
        <v>0</v>
      </c>
      <c r="CB128">
        <v>0</v>
      </c>
      <c r="CC128">
        <v>1</v>
      </c>
      <c r="CD128">
        <v>0</v>
      </c>
      <c r="CE128">
        <v>0</v>
      </c>
      <c r="CF128">
        <v>0</v>
      </c>
      <c r="CG128">
        <v>0</v>
      </c>
      <c r="CH128">
        <v>4.5499999999999999E-2</v>
      </c>
      <c r="CI128">
        <v>0.95450000000000002</v>
      </c>
      <c r="CJ128">
        <v>1</v>
      </c>
      <c r="CK128">
        <v>0</v>
      </c>
      <c r="CL128">
        <v>0</v>
      </c>
      <c r="CM128">
        <v>0</v>
      </c>
      <c r="CN128">
        <v>0</v>
      </c>
      <c r="CO128">
        <v>0</v>
      </c>
      <c r="CP128">
        <v>0.31819999999999998</v>
      </c>
      <c r="CQ128">
        <v>0.68180000000000007</v>
      </c>
      <c r="CR128">
        <v>0</v>
      </c>
      <c r="CS128">
        <v>0</v>
      </c>
      <c r="CT128">
        <v>0</v>
      </c>
      <c r="CU128">
        <v>0</v>
      </c>
      <c r="CV128">
        <v>0</v>
      </c>
      <c r="CW128">
        <v>1</v>
      </c>
      <c r="CX128">
        <v>0.81819999999999993</v>
      </c>
      <c r="CY128">
        <v>0.18179999999999999</v>
      </c>
      <c r="CZ128">
        <v>0</v>
      </c>
      <c r="DA128">
        <v>0</v>
      </c>
      <c r="DB128">
        <v>0.5</v>
      </c>
      <c r="DC128">
        <v>0.45450000000000002</v>
      </c>
      <c r="DD128">
        <v>4.5499999999999999E-2</v>
      </c>
      <c r="DE128">
        <v>0</v>
      </c>
      <c r="DF128">
        <v>0.5</v>
      </c>
      <c r="DG128">
        <v>0.5</v>
      </c>
      <c r="DH128">
        <v>0</v>
      </c>
      <c r="DI128">
        <v>0</v>
      </c>
      <c r="DJ128">
        <v>9.0899999999999995E-2</v>
      </c>
      <c r="DK128">
        <v>0.45450000000000002</v>
      </c>
      <c r="DL128">
        <v>0.45450000000000002</v>
      </c>
    </row>
    <row r="129" spans="1:116" x14ac:dyDescent="0.25">
      <c r="A129" t="s">
        <v>402</v>
      </c>
      <c r="B129">
        <v>0</v>
      </c>
      <c r="C129">
        <v>0</v>
      </c>
      <c r="D129">
        <v>0.64290000000000003</v>
      </c>
      <c r="E129">
        <v>0.35710000000000003</v>
      </c>
      <c r="F129">
        <v>0</v>
      </c>
      <c r="G129">
        <v>0</v>
      </c>
      <c r="H129">
        <v>1</v>
      </c>
      <c r="I129">
        <v>0</v>
      </c>
      <c r="J129">
        <v>0</v>
      </c>
      <c r="K129">
        <v>0</v>
      </c>
      <c r="L129">
        <v>0.42859999999999998</v>
      </c>
      <c r="M129">
        <v>0.57140000000000002</v>
      </c>
      <c r="N129">
        <v>0</v>
      </c>
      <c r="O129">
        <v>0</v>
      </c>
      <c r="P129">
        <v>0.35710000000000003</v>
      </c>
      <c r="Q129">
        <v>0.5</v>
      </c>
      <c r="R129">
        <v>7.1399999999999991E-2</v>
      </c>
      <c r="S129">
        <v>7.1399999999999991E-2</v>
      </c>
      <c r="T129">
        <v>0</v>
      </c>
      <c r="U129">
        <v>0.5</v>
      </c>
      <c r="V129">
        <v>0.5</v>
      </c>
      <c r="W129">
        <v>1</v>
      </c>
      <c r="X129">
        <v>0</v>
      </c>
      <c r="Y129">
        <v>0</v>
      </c>
      <c r="Z129">
        <v>0</v>
      </c>
      <c r="AA129">
        <v>1</v>
      </c>
      <c r="AB129">
        <v>0</v>
      </c>
      <c r="AC129">
        <v>0</v>
      </c>
      <c r="AD129">
        <v>0.5</v>
      </c>
      <c r="AE129">
        <v>0.5</v>
      </c>
      <c r="AF129">
        <v>0</v>
      </c>
      <c r="AG129">
        <v>0</v>
      </c>
      <c r="AH129">
        <v>0</v>
      </c>
      <c r="AI129">
        <v>0</v>
      </c>
      <c r="AJ129">
        <v>0</v>
      </c>
      <c r="AK129">
        <v>0</v>
      </c>
      <c r="AL129">
        <v>0</v>
      </c>
      <c r="AM129">
        <v>0</v>
      </c>
      <c r="AN129">
        <v>0</v>
      </c>
      <c r="AO129">
        <v>1</v>
      </c>
      <c r="AP129">
        <v>0</v>
      </c>
      <c r="AQ129">
        <v>0.92859999999999998</v>
      </c>
      <c r="AR129">
        <v>7.1399999999999991E-2</v>
      </c>
      <c r="AS129">
        <v>0</v>
      </c>
      <c r="AT129">
        <v>0.92859999999999998</v>
      </c>
      <c r="AU129">
        <v>0</v>
      </c>
      <c r="AV129">
        <v>7.1399999999999991E-2</v>
      </c>
      <c r="AW129">
        <v>0</v>
      </c>
      <c r="AX129">
        <v>0</v>
      </c>
      <c r="AY129">
        <v>0.5</v>
      </c>
      <c r="AZ129">
        <v>0.42859999999999998</v>
      </c>
      <c r="BA129">
        <v>7.1399999999999991E-2</v>
      </c>
      <c r="BB129">
        <v>0</v>
      </c>
      <c r="BC129">
        <v>0.42859999999999998</v>
      </c>
      <c r="BD129">
        <v>7.1399999999999991E-2</v>
      </c>
      <c r="BE129">
        <v>0</v>
      </c>
      <c r="BF129">
        <v>0.5</v>
      </c>
      <c r="BG129">
        <v>0</v>
      </c>
      <c r="BH129">
        <v>0.42859999999999998</v>
      </c>
      <c r="BI129">
        <v>0.57140000000000002</v>
      </c>
      <c r="BJ129">
        <v>0</v>
      </c>
      <c r="BK129">
        <v>0</v>
      </c>
      <c r="BL129">
        <v>0</v>
      </c>
      <c r="BM129">
        <v>1</v>
      </c>
      <c r="BN129">
        <v>0</v>
      </c>
      <c r="BO129">
        <v>0</v>
      </c>
      <c r="BP129">
        <v>1</v>
      </c>
      <c r="BQ129">
        <v>0</v>
      </c>
      <c r="BR129">
        <v>0</v>
      </c>
      <c r="BS129">
        <v>0</v>
      </c>
      <c r="BT129">
        <v>0</v>
      </c>
      <c r="BU129">
        <v>7.1399999999999991E-2</v>
      </c>
      <c r="BV129">
        <v>0.1429</v>
      </c>
      <c r="BW129">
        <v>0.78569999999999995</v>
      </c>
      <c r="BX129">
        <v>1</v>
      </c>
      <c r="BY129">
        <v>0</v>
      </c>
      <c r="BZ129">
        <v>0</v>
      </c>
      <c r="CA129">
        <v>0</v>
      </c>
      <c r="CB129">
        <v>0</v>
      </c>
      <c r="CC129">
        <v>1</v>
      </c>
      <c r="CD129">
        <v>0</v>
      </c>
      <c r="CE129">
        <v>0</v>
      </c>
      <c r="CF129">
        <v>0</v>
      </c>
      <c r="CG129">
        <v>0</v>
      </c>
      <c r="CH129">
        <v>0.21429999999999999</v>
      </c>
      <c r="CI129">
        <v>0.78569999999999995</v>
      </c>
      <c r="CJ129">
        <v>1</v>
      </c>
      <c r="CK129">
        <v>0</v>
      </c>
      <c r="CL129">
        <v>0</v>
      </c>
      <c r="CM129">
        <v>0</v>
      </c>
      <c r="CN129">
        <v>0</v>
      </c>
      <c r="CO129">
        <v>0</v>
      </c>
      <c r="CP129">
        <v>0.21429999999999999</v>
      </c>
      <c r="CQ129">
        <v>0.78569999999999995</v>
      </c>
      <c r="CR129">
        <v>0</v>
      </c>
      <c r="CS129">
        <v>0</v>
      </c>
      <c r="CT129">
        <v>0</v>
      </c>
      <c r="CU129">
        <v>0</v>
      </c>
      <c r="CV129">
        <v>1</v>
      </c>
      <c r="CW129">
        <v>0</v>
      </c>
      <c r="CX129">
        <v>1</v>
      </c>
      <c r="CY129">
        <v>0</v>
      </c>
      <c r="CZ129">
        <v>0</v>
      </c>
      <c r="DA129">
        <v>0</v>
      </c>
      <c r="DB129">
        <v>0.78569999999999995</v>
      </c>
      <c r="DC129">
        <v>0.21429999999999999</v>
      </c>
      <c r="DD129">
        <v>0</v>
      </c>
      <c r="DE129">
        <v>0</v>
      </c>
      <c r="DF129">
        <v>0.84620000000000006</v>
      </c>
      <c r="DG129">
        <v>0.15380000000000002</v>
      </c>
      <c r="DH129">
        <v>0</v>
      </c>
      <c r="DI129">
        <v>7.1399999999999991E-2</v>
      </c>
      <c r="DJ129">
        <v>7.1399999999999991E-2</v>
      </c>
      <c r="DK129">
        <v>0.64290000000000003</v>
      </c>
      <c r="DL129">
        <v>0.21429999999999999</v>
      </c>
    </row>
    <row r="130" spans="1:116" x14ac:dyDescent="0.25">
      <c r="A130" t="s">
        <v>404</v>
      </c>
      <c r="B130">
        <v>0</v>
      </c>
      <c r="C130">
        <v>0</v>
      </c>
      <c r="D130">
        <v>0.85709999999999997</v>
      </c>
      <c r="E130">
        <v>0.1429</v>
      </c>
      <c r="F130">
        <v>0</v>
      </c>
      <c r="G130">
        <v>0</v>
      </c>
      <c r="H130">
        <v>0</v>
      </c>
      <c r="I130">
        <v>1</v>
      </c>
      <c r="J130">
        <v>0</v>
      </c>
      <c r="K130">
        <v>0</v>
      </c>
      <c r="L130">
        <v>0.64290000000000003</v>
      </c>
      <c r="M130">
        <v>0.35710000000000003</v>
      </c>
      <c r="N130">
        <v>0</v>
      </c>
      <c r="O130">
        <v>0</v>
      </c>
      <c r="P130">
        <v>0.28570000000000001</v>
      </c>
      <c r="Q130">
        <v>0.64290000000000003</v>
      </c>
      <c r="R130">
        <v>7.1399999999999991E-2</v>
      </c>
      <c r="S130">
        <v>0</v>
      </c>
      <c r="T130">
        <v>0</v>
      </c>
      <c r="U130">
        <v>0.92859999999999998</v>
      </c>
      <c r="V130">
        <v>7.1399999999999991E-2</v>
      </c>
      <c r="W130">
        <v>0</v>
      </c>
      <c r="X130">
        <v>1</v>
      </c>
      <c r="Y130">
        <v>0</v>
      </c>
      <c r="Z130">
        <v>0</v>
      </c>
      <c r="AA130">
        <v>1</v>
      </c>
      <c r="AB130">
        <v>0</v>
      </c>
      <c r="AC130">
        <v>0</v>
      </c>
      <c r="AD130">
        <v>0.1429</v>
      </c>
      <c r="AE130">
        <v>0.85709999999999997</v>
      </c>
      <c r="AF130">
        <v>0</v>
      </c>
      <c r="AG130">
        <v>0</v>
      </c>
      <c r="AH130">
        <v>0</v>
      </c>
      <c r="AI130">
        <v>0</v>
      </c>
      <c r="AJ130">
        <v>0</v>
      </c>
      <c r="AK130">
        <v>0</v>
      </c>
      <c r="AL130">
        <v>0</v>
      </c>
      <c r="AM130">
        <v>7.1399999999999991E-2</v>
      </c>
      <c r="AN130">
        <v>0.92859999999999998</v>
      </c>
      <c r="AO130">
        <v>0</v>
      </c>
      <c r="AP130">
        <v>0</v>
      </c>
      <c r="AQ130">
        <v>0.1429</v>
      </c>
      <c r="AR130">
        <v>0.71430000000000005</v>
      </c>
      <c r="AS130">
        <v>0.1429</v>
      </c>
      <c r="AT130">
        <v>1</v>
      </c>
      <c r="AU130">
        <v>0</v>
      </c>
      <c r="AV130">
        <v>0</v>
      </c>
      <c r="AW130">
        <v>0</v>
      </c>
      <c r="AX130">
        <v>0</v>
      </c>
      <c r="AY130">
        <v>0.85709999999999997</v>
      </c>
      <c r="AZ130">
        <v>0.1429</v>
      </c>
      <c r="BA130">
        <v>0</v>
      </c>
      <c r="BB130">
        <v>0</v>
      </c>
      <c r="BC130">
        <v>7.1399999999999991E-2</v>
      </c>
      <c r="BD130">
        <v>7.1399999999999991E-2</v>
      </c>
      <c r="BE130">
        <v>7.1399999999999991E-2</v>
      </c>
      <c r="BF130">
        <v>0.42859999999999998</v>
      </c>
      <c r="BG130">
        <v>0.35710000000000003</v>
      </c>
      <c r="BH130">
        <v>0</v>
      </c>
      <c r="BI130">
        <v>0.64290000000000003</v>
      </c>
      <c r="BJ130">
        <v>0.35710000000000003</v>
      </c>
      <c r="BK130">
        <v>0</v>
      </c>
      <c r="BL130">
        <v>0</v>
      </c>
      <c r="BM130">
        <v>0.78569999999999995</v>
      </c>
      <c r="BN130">
        <v>7.1399999999999991E-2</v>
      </c>
      <c r="BO130">
        <v>0.1429</v>
      </c>
      <c r="BP130">
        <v>1</v>
      </c>
      <c r="BQ130">
        <v>0</v>
      </c>
      <c r="BR130">
        <v>0</v>
      </c>
      <c r="BS130">
        <v>0</v>
      </c>
      <c r="BT130">
        <v>0</v>
      </c>
      <c r="BU130">
        <v>0</v>
      </c>
      <c r="BV130">
        <v>7.1399999999999991E-2</v>
      </c>
      <c r="BW130">
        <v>0.92859999999999998</v>
      </c>
      <c r="BX130">
        <v>1</v>
      </c>
      <c r="BY130">
        <v>0</v>
      </c>
      <c r="BZ130">
        <v>0</v>
      </c>
      <c r="CA130">
        <v>0</v>
      </c>
      <c r="CB130">
        <v>0</v>
      </c>
      <c r="CC130">
        <v>1</v>
      </c>
      <c r="CD130">
        <v>0</v>
      </c>
      <c r="CE130">
        <v>0</v>
      </c>
      <c r="CF130">
        <v>0</v>
      </c>
      <c r="CG130">
        <v>0</v>
      </c>
      <c r="CH130">
        <v>7.1399999999999991E-2</v>
      </c>
      <c r="CI130">
        <v>0.92859999999999998</v>
      </c>
      <c r="CJ130">
        <v>1</v>
      </c>
      <c r="CK130">
        <v>0</v>
      </c>
      <c r="CL130">
        <v>0</v>
      </c>
      <c r="CM130">
        <v>0</v>
      </c>
      <c r="CN130">
        <v>0</v>
      </c>
      <c r="CO130">
        <v>0</v>
      </c>
      <c r="CP130">
        <v>7.1399999999999991E-2</v>
      </c>
      <c r="CQ130">
        <v>0.92859999999999998</v>
      </c>
      <c r="CR130">
        <v>0</v>
      </c>
      <c r="CS130">
        <v>1</v>
      </c>
      <c r="CT130">
        <v>0</v>
      </c>
      <c r="CU130">
        <v>0</v>
      </c>
      <c r="CV130">
        <v>0</v>
      </c>
      <c r="CW130">
        <v>0</v>
      </c>
      <c r="CX130">
        <v>0.71430000000000005</v>
      </c>
      <c r="CY130">
        <v>0.28570000000000001</v>
      </c>
      <c r="CZ130">
        <v>0</v>
      </c>
      <c r="DA130">
        <v>0</v>
      </c>
      <c r="DB130">
        <v>0.71430000000000005</v>
      </c>
      <c r="DC130">
        <v>0.28570000000000001</v>
      </c>
      <c r="DD130">
        <v>0</v>
      </c>
      <c r="DE130">
        <v>0</v>
      </c>
      <c r="DF130">
        <v>0.69230000000000003</v>
      </c>
      <c r="DG130">
        <v>0.30769999999999997</v>
      </c>
      <c r="DH130">
        <v>0</v>
      </c>
      <c r="DI130">
        <v>0</v>
      </c>
      <c r="DJ130">
        <v>7.1399999999999991E-2</v>
      </c>
      <c r="DK130">
        <v>0.42859999999999998</v>
      </c>
      <c r="DL130">
        <v>0.5</v>
      </c>
    </row>
    <row r="131" spans="1:116" x14ac:dyDescent="0.25">
      <c r="A131" t="s">
        <v>406</v>
      </c>
      <c r="B131">
        <v>0</v>
      </c>
      <c r="C131">
        <v>0</v>
      </c>
      <c r="D131">
        <v>0.5333</v>
      </c>
      <c r="E131">
        <v>0.4667</v>
      </c>
      <c r="F131">
        <v>0</v>
      </c>
      <c r="G131">
        <v>0</v>
      </c>
      <c r="H131">
        <v>0</v>
      </c>
      <c r="I131">
        <v>1</v>
      </c>
      <c r="J131">
        <v>0</v>
      </c>
      <c r="K131">
        <v>0</v>
      </c>
      <c r="L131">
        <v>6.6699999999999995E-2</v>
      </c>
      <c r="M131">
        <v>0.93330000000000002</v>
      </c>
      <c r="N131">
        <v>0</v>
      </c>
      <c r="O131">
        <v>0</v>
      </c>
      <c r="P131">
        <v>0</v>
      </c>
      <c r="Q131">
        <v>0.5333</v>
      </c>
      <c r="R131">
        <v>0.4</v>
      </c>
      <c r="S131">
        <v>6.6699999999999995E-2</v>
      </c>
      <c r="T131">
        <v>0</v>
      </c>
      <c r="U131">
        <v>0.4</v>
      </c>
      <c r="V131">
        <v>0.6</v>
      </c>
      <c r="W131">
        <v>1</v>
      </c>
      <c r="X131">
        <v>0</v>
      </c>
      <c r="Y131">
        <v>0</v>
      </c>
      <c r="Z131">
        <v>0</v>
      </c>
      <c r="AA131">
        <v>0.4667</v>
      </c>
      <c r="AB131">
        <v>0.26669999999999999</v>
      </c>
      <c r="AC131">
        <v>0.26669999999999999</v>
      </c>
      <c r="AD131">
        <v>0.66670000000000007</v>
      </c>
      <c r="AE131">
        <v>0.1333</v>
      </c>
      <c r="AF131">
        <v>0.2</v>
      </c>
      <c r="AG131">
        <v>0</v>
      </c>
      <c r="AH131">
        <v>0</v>
      </c>
      <c r="AI131">
        <v>0</v>
      </c>
      <c r="AJ131">
        <v>0</v>
      </c>
      <c r="AK131">
        <v>0</v>
      </c>
      <c r="AL131">
        <v>0</v>
      </c>
      <c r="AM131">
        <v>0</v>
      </c>
      <c r="AN131">
        <v>0</v>
      </c>
      <c r="AO131">
        <v>1</v>
      </c>
      <c r="AP131">
        <v>0</v>
      </c>
      <c r="AQ131">
        <v>0.5333</v>
      </c>
      <c r="AR131">
        <v>0.4667</v>
      </c>
      <c r="AS131">
        <v>0</v>
      </c>
      <c r="AT131">
        <v>0.5333</v>
      </c>
      <c r="AU131">
        <v>0</v>
      </c>
      <c r="AV131">
        <v>0.4667</v>
      </c>
      <c r="AW131">
        <v>0</v>
      </c>
      <c r="AX131">
        <v>0</v>
      </c>
      <c r="AY131">
        <v>0.33329999999999999</v>
      </c>
      <c r="AZ131">
        <v>0.4667</v>
      </c>
      <c r="BA131">
        <v>0.2</v>
      </c>
      <c r="BB131">
        <v>0</v>
      </c>
      <c r="BC131">
        <v>0.57140000000000002</v>
      </c>
      <c r="BD131">
        <v>7.1399999999999991E-2</v>
      </c>
      <c r="BE131">
        <v>7.1399999999999991E-2</v>
      </c>
      <c r="BF131">
        <v>0.28570000000000001</v>
      </c>
      <c r="BG131">
        <v>0</v>
      </c>
      <c r="BH131">
        <v>0.2</v>
      </c>
      <c r="BI131">
        <v>0.4667</v>
      </c>
      <c r="BJ131">
        <v>0.33329999999999999</v>
      </c>
      <c r="BK131">
        <v>0</v>
      </c>
      <c r="BL131">
        <v>0</v>
      </c>
      <c r="BM131">
        <v>0.33329999999999999</v>
      </c>
      <c r="BN131">
        <v>0.33329999999999999</v>
      </c>
      <c r="BO131">
        <v>0.33329999999999999</v>
      </c>
      <c r="BP131">
        <v>1</v>
      </c>
      <c r="BQ131">
        <v>0</v>
      </c>
      <c r="BR131">
        <v>0</v>
      </c>
      <c r="BS131">
        <v>0</v>
      </c>
      <c r="BT131">
        <v>0</v>
      </c>
      <c r="BU131">
        <v>0</v>
      </c>
      <c r="BV131">
        <v>0</v>
      </c>
      <c r="BW131">
        <v>1</v>
      </c>
      <c r="BX131">
        <v>1</v>
      </c>
      <c r="BY131">
        <v>0</v>
      </c>
      <c r="BZ131">
        <v>0</v>
      </c>
      <c r="CA131">
        <v>0</v>
      </c>
      <c r="CB131">
        <v>0</v>
      </c>
      <c r="CC131">
        <v>1</v>
      </c>
      <c r="CD131">
        <v>0</v>
      </c>
      <c r="CE131">
        <v>0</v>
      </c>
      <c r="CF131">
        <v>0</v>
      </c>
      <c r="CG131">
        <v>0</v>
      </c>
      <c r="CH131">
        <v>0.1333</v>
      </c>
      <c r="CI131">
        <v>0.86670000000000003</v>
      </c>
      <c r="CJ131">
        <v>1</v>
      </c>
      <c r="CK131">
        <v>0</v>
      </c>
      <c r="CL131">
        <v>0</v>
      </c>
      <c r="CM131">
        <v>0</v>
      </c>
      <c r="CN131">
        <v>0</v>
      </c>
      <c r="CO131">
        <v>0</v>
      </c>
      <c r="CP131">
        <v>0</v>
      </c>
      <c r="CQ131">
        <v>1</v>
      </c>
      <c r="CR131">
        <v>0</v>
      </c>
      <c r="CS131">
        <v>0</v>
      </c>
      <c r="CT131">
        <v>0</v>
      </c>
      <c r="CU131">
        <v>0</v>
      </c>
      <c r="CV131">
        <v>1</v>
      </c>
      <c r="CW131">
        <v>0</v>
      </c>
      <c r="CX131">
        <v>1</v>
      </c>
      <c r="CY131">
        <v>0</v>
      </c>
      <c r="CZ131">
        <v>0</v>
      </c>
      <c r="DA131">
        <v>0</v>
      </c>
      <c r="DB131">
        <v>0.86670000000000003</v>
      </c>
      <c r="DC131">
        <v>0.1333</v>
      </c>
      <c r="DD131">
        <v>0</v>
      </c>
      <c r="DE131">
        <v>0.53849999999999998</v>
      </c>
      <c r="DF131">
        <v>0.30769999999999997</v>
      </c>
      <c r="DG131">
        <v>0.15380000000000002</v>
      </c>
      <c r="DH131">
        <v>0</v>
      </c>
      <c r="DI131">
        <v>0</v>
      </c>
      <c r="DJ131">
        <v>0</v>
      </c>
      <c r="DK131">
        <v>0.5333</v>
      </c>
      <c r="DL131">
        <v>0.4667</v>
      </c>
    </row>
    <row r="132" spans="1:116" x14ac:dyDescent="0.25">
      <c r="A132" t="s">
        <v>408</v>
      </c>
      <c r="B132">
        <v>0</v>
      </c>
      <c r="C132">
        <v>0</v>
      </c>
      <c r="D132">
        <v>0.88239999999999996</v>
      </c>
      <c r="E132">
        <v>0.1176</v>
      </c>
      <c r="F132">
        <v>0</v>
      </c>
      <c r="G132">
        <v>0</v>
      </c>
      <c r="H132">
        <v>1</v>
      </c>
      <c r="I132">
        <v>0</v>
      </c>
      <c r="J132">
        <v>0</v>
      </c>
      <c r="K132">
        <v>0.1176</v>
      </c>
      <c r="L132">
        <v>0.47060000000000002</v>
      </c>
      <c r="M132">
        <v>0.4118</v>
      </c>
      <c r="N132">
        <v>0</v>
      </c>
      <c r="O132">
        <v>0</v>
      </c>
      <c r="P132">
        <v>0.29410000000000003</v>
      </c>
      <c r="Q132">
        <v>0.58820000000000006</v>
      </c>
      <c r="R132">
        <v>0.1176</v>
      </c>
      <c r="S132">
        <v>0</v>
      </c>
      <c r="T132">
        <v>5.8799999999999998E-2</v>
      </c>
      <c r="U132">
        <v>0.6470999999999999</v>
      </c>
      <c r="V132">
        <v>0.29410000000000003</v>
      </c>
      <c r="W132">
        <v>1</v>
      </c>
      <c r="X132">
        <v>0</v>
      </c>
      <c r="Y132">
        <v>0</v>
      </c>
      <c r="Z132">
        <v>0</v>
      </c>
      <c r="AA132">
        <v>1</v>
      </c>
      <c r="AB132">
        <v>0</v>
      </c>
      <c r="AC132">
        <v>0</v>
      </c>
      <c r="AD132">
        <v>0.58820000000000006</v>
      </c>
      <c r="AE132">
        <v>0.4118</v>
      </c>
      <c r="AF132">
        <v>0</v>
      </c>
      <c r="AG132">
        <v>0</v>
      </c>
      <c r="AH132">
        <v>0</v>
      </c>
      <c r="AI132">
        <v>0</v>
      </c>
      <c r="AJ132">
        <v>0</v>
      </c>
      <c r="AK132">
        <v>0</v>
      </c>
      <c r="AL132">
        <v>0</v>
      </c>
      <c r="AM132">
        <v>0</v>
      </c>
      <c r="AN132">
        <v>0</v>
      </c>
      <c r="AO132">
        <v>1</v>
      </c>
      <c r="AP132">
        <v>0</v>
      </c>
      <c r="AQ132">
        <v>0.88239999999999996</v>
      </c>
      <c r="AR132">
        <v>0.1176</v>
      </c>
      <c r="AS132">
        <v>0</v>
      </c>
      <c r="AT132">
        <v>0.88239999999999996</v>
      </c>
      <c r="AU132">
        <v>0</v>
      </c>
      <c r="AV132">
        <v>0.1176</v>
      </c>
      <c r="AW132">
        <v>0</v>
      </c>
      <c r="AX132">
        <v>0</v>
      </c>
      <c r="AY132">
        <v>0.58820000000000006</v>
      </c>
      <c r="AZ132">
        <v>0.4118</v>
      </c>
      <c r="BA132">
        <v>0</v>
      </c>
      <c r="BB132">
        <v>0</v>
      </c>
      <c r="BC132">
        <v>0.35289999999999999</v>
      </c>
      <c r="BD132">
        <v>0.1176</v>
      </c>
      <c r="BE132">
        <v>0</v>
      </c>
      <c r="BF132">
        <v>0.52939999999999998</v>
      </c>
      <c r="BG132">
        <v>0</v>
      </c>
      <c r="BH132">
        <v>0.35289999999999999</v>
      </c>
      <c r="BI132">
        <v>0.58820000000000006</v>
      </c>
      <c r="BJ132">
        <v>5.8799999999999998E-2</v>
      </c>
      <c r="BK132">
        <v>0</v>
      </c>
      <c r="BL132">
        <v>0</v>
      </c>
      <c r="BM132">
        <v>0.8234999999999999</v>
      </c>
      <c r="BN132">
        <v>0.1176</v>
      </c>
      <c r="BO132">
        <v>5.8799999999999998E-2</v>
      </c>
      <c r="BP132">
        <v>1</v>
      </c>
      <c r="BQ132">
        <v>0</v>
      </c>
      <c r="BR132">
        <v>0</v>
      </c>
      <c r="BS132">
        <v>0</v>
      </c>
      <c r="BT132">
        <v>0</v>
      </c>
      <c r="BU132">
        <v>0</v>
      </c>
      <c r="BV132">
        <v>5.8799999999999998E-2</v>
      </c>
      <c r="BW132">
        <v>0.94120000000000004</v>
      </c>
      <c r="BX132">
        <v>1</v>
      </c>
      <c r="BY132">
        <v>0</v>
      </c>
      <c r="BZ132">
        <v>0</v>
      </c>
      <c r="CA132">
        <v>0</v>
      </c>
      <c r="CB132">
        <v>0</v>
      </c>
      <c r="CC132">
        <v>1</v>
      </c>
      <c r="CD132">
        <v>0</v>
      </c>
      <c r="CE132">
        <v>0</v>
      </c>
      <c r="CF132">
        <v>0</v>
      </c>
      <c r="CG132">
        <v>0</v>
      </c>
      <c r="CH132">
        <v>5.8799999999999998E-2</v>
      </c>
      <c r="CI132">
        <v>0.94120000000000004</v>
      </c>
      <c r="CJ132">
        <v>1</v>
      </c>
      <c r="CK132">
        <v>0</v>
      </c>
      <c r="CL132">
        <v>0</v>
      </c>
      <c r="CM132">
        <v>0</v>
      </c>
      <c r="CN132">
        <v>0</v>
      </c>
      <c r="CO132">
        <v>0</v>
      </c>
      <c r="CP132">
        <v>0.29410000000000003</v>
      </c>
      <c r="CQ132">
        <v>0.6470999999999999</v>
      </c>
      <c r="CR132">
        <v>5.8799999999999998E-2</v>
      </c>
      <c r="CS132">
        <v>0</v>
      </c>
      <c r="CT132">
        <v>0</v>
      </c>
      <c r="CU132">
        <v>0</v>
      </c>
      <c r="CV132">
        <v>1</v>
      </c>
      <c r="CW132">
        <v>0</v>
      </c>
      <c r="CX132">
        <v>0.94120000000000004</v>
      </c>
      <c r="CY132">
        <v>5.8799999999999998E-2</v>
      </c>
      <c r="CZ132">
        <v>0</v>
      </c>
      <c r="DA132">
        <v>0</v>
      </c>
      <c r="DB132">
        <v>0.88239999999999996</v>
      </c>
      <c r="DC132">
        <v>0.1176</v>
      </c>
      <c r="DD132">
        <v>0</v>
      </c>
      <c r="DE132">
        <v>0.23079999999999998</v>
      </c>
      <c r="DF132">
        <v>0.76919999999999999</v>
      </c>
      <c r="DG132">
        <v>0</v>
      </c>
      <c r="DH132">
        <v>0</v>
      </c>
      <c r="DI132">
        <v>5.8799999999999998E-2</v>
      </c>
      <c r="DJ132">
        <v>0</v>
      </c>
      <c r="DK132">
        <v>0.70590000000000008</v>
      </c>
      <c r="DL132">
        <v>0.23530000000000001</v>
      </c>
    </row>
    <row r="133" spans="1:116" x14ac:dyDescent="0.25">
      <c r="A133" t="s">
        <v>410</v>
      </c>
      <c r="B133">
        <v>0</v>
      </c>
      <c r="C133">
        <v>0</v>
      </c>
      <c r="D133">
        <v>0.82609999999999995</v>
      </c>
      <c r="E133">
        <v>0.1739</v>
      </c>
      <c r="F133">
        <v>0</v>
      </c>
      <c r="G133">
        <v>0</v>
      </c>
      <c r="H133">
        <v>0</v>
      </c>
      <c r="I133">
        <v>1</v>
      </c>
      <c r="J133">
        <v>0</v>
      </c>
      <c r="K133">
        <v>0</v>
      </c>
      <c r="L133">
        <v>0.13039999999999999</v>
      </c>
      <c r="M133">
        <v>0.86959999999999993</v>
      </c>
      <c r="N133">
        <v>0</v>
      </c>
      <c r="O133">
        <v>0</v>
      </c>
      <c r="P133">
        <v>0</v>
      </c>
      <c r="Q133">
        <v>0.43479999999999996</v>
      </c>
      <c r="R133">
        <v>0.52170000000000005</v>
      </c>
      <c r="S133">
        <v>4.3499999999999997E-2</v>
      </c>
      <c r="T133">
        <v>0.1739</v>
      </c>
      <c r="U133">
        <v>0.82609999999999995</v>
      </c>
      <c r="V133">
        <v>0</v>
      </c>
      <c r="W133">
        <v>1</v>
      </c>
      <c r="X133">
        <v>0</v>
      </c>
      <c r="Y133">
        <v>0</v>
      </c>
      <c r="Z133">
        <v>0</v>
      </c>
      <c r="AA133">
        <v>0.26090000000000002</v>
      </c>
      <c r="AB133">
        <v>0.69569999999999999</v>
      </c>
      <c r="AC133">
        <v>4.3499999999999997E-2</v>
      </c>
      <c r="AD133">
        <v>0.26090000000000002</v>
      </c>
      <c r="AE133">
        <v>0.73909999999999998</v>
      </c>
      <c r="AF133">
        <v>0</v>
      </c>
      <c r="AG133">
        <v>0</v>
      </c>
      <c r="AH133">
        <v>0</v>
      </c>
      <c r="AI133">
        <v>1</v>
      </c>
      <c r="AJ133">
        <v>0</v>
      </c>
      <c r="AK133">
        <v>0</v>
      </c>
      <c r="AL133">
        <v>0</v>
      </c>
      <c r="AM133">
        <v>0.43479999999999996</v>
      </c>
      <c r="AN133">
        <v>0.30430000000000001</v>
      </c>
      <c r="AO133">
        <v>0.26090000000000002</v>
      </c>
      <c r="AP133">
        <v>0</v>
      </c>
      <c r="AQ133">
        <v>0.95650000000000002</v>
      </c>
      <c r="AR133">
        <v>4.3499999999999997E-2</v>
      </c>
      <c r="AS133">
        <v>0</v>
      </c>
      <c r="AT133">
        <v>1</v>
      </c>
      <c r="AU133">
        <v>0</v>
      </c>
      <c r="AV133">
        <v>0</v>
      </c>
      <c r="AW133">
        <v>0</v>
      </c>
      <c r="AX133">
        <v>0</v>
      </c>
      <c r="AY133">
        <v>0.86959999999999993</v>
      </c>
      <c r="AZ133">
        <v>0.13039999999999999</v>
      </c>
      <c r="BA133">
        <v>0</v>
      </c>
      <c r="BB133">
        <v>0</v>
      </c>
      <c r="BC133">
        <v>0</v>
      </c>
      <c r="BD133">
        <v>0</v>
      </c>
      <c r="BE133">
        <v>0.1739</v>
      </c>
      <c r="BF133">
        <v>0.43479999999999996</v>
      </c>
      <c r="BG133">
        <v>0.39130000000000004</v>
      </c>
      <c r="BH133">
        <v>0.30430000000000001</v>
      </c>
      <c r="BI133">
        <v>0.60870000000000002</v>
      </c>
      <c r="BJ133">
        <v>8.6999999999999994E-2</v>
      </c>
      <c r="BK133">
        <v>0</v>
      </c>
      <c r="BL133">
        <v>0</v>
      </c>
      <c r="BM133">
        <v>0.30430000000000001</v>
      </c>
      <c r="BN133">
        <v>0.6522</v>
      </c>
      <c r="BO133">
        <v>4.3499999999999997E-2</v>
      </c>
      <c r="BP133">
        <v>0.95650000000000002</v>
      </c>
      <c r="BQ133">
        <v>4.3499999999999997E-2</v>
      </c>
      <c r="BR133">
        <v>0</v>
      </c>
      <c r="BS133">
        <v>0</v>
      </c>
      <c r="BT133">
        <v>0</v>
      </c>
      <c r="BU133">
        <v>0</v>
      </c>
      <c r="BV133">
        <v>0</v>
      </c>
      <c r="BW133">
        <v>1</v>
      </c>
      <c r="BX133">
        <v>1</v>
      </c>
      <c r="BY133">
        <v>0</v>
      </c>
      <c r="BZ133">
        <v>0</v>
      </c>
      <c r="CA133">
        <v>0</v>
      </c>
      <c r="CB133">
        <v>0</v>
      </c>
      <c r="CC133">
        <v>1</v>
      </c>
      <c r="CD133">
        <v>0</v>
      </c>
      <c r="CE133">
        <v>0</v>
      </c>
      <c r="CF133">
        <v>0</v>
      </c>
      <c r="CG133">
        <v>0</v>
      </c>
      <c r="CH133">
        <v>0</v>
      </c>
      <c r="CI133">
        <v>1</v>
      </c>
      <c r="CJ133">
        <v>0</v>
      </c>
      <c r="CK133">
        <v>0</v>
      </c>
      <c r="CL133">
        <v>1</v>
      </c>
      <c r="CM133">
        <v>0</v>
      </c>
      <c r="CN133">
        <v>0</v>
      </c>
      <c r="CO133">
        <v>0</v>
      </c>
      <c r="CP133">
        <v>0</v>
      </c>
      <c r="CQ133">
        <v>0.95650000000000002</v>
      </c>
      <c r="CR133">
        <v>4.3499999999999997E-2</v>
      </c>
      <c r="CS133">
        <v>0</v>
      </c>
      <c r="CT133">
        <v>0</v>
      </c>
      <c r="CU133">
        <v>0</v>
      </c>
      <c r="CV133">
        <v>1</v>
      </c>
      <c r="CW133">
        <v>0</v>
      </c>
      <c r="CX133">
        <v>0.39130000000000004</v>
      </c>
      <c r="CY133">
        <v>0.60870000000000002</v>
      </c>
      <c r="CZ133">
        <v>0</v>
      </c>
      <c r="DA133">
        <v>0</v>
      </c>
      <c r="DB133">
        <v>0.82609999999999995</v>
      </c>
      <c r="DC133">
        <v>8.6999999999999994E-2</v>
      </c>
      <c r="DD133">
        <v>8.6999999999999994E-2</v>
      </c>
      <c r="DE133">
        <v>7.690000000000001E-2</v>
      </c>
      <c r="DF133">
        <v>0.46149999999999997</v>
      </c>
      <c r="DG133">
        <v>0</v>
      </c>
      <c r="DH133">
        <v>0.46149999999999997</v>
      </c>
      <c r="DI133">
        <v>0</v>
      </c>
      <c r="DJ133">
        <v>4.3499999999999997E-2</v>
      </c>
      <c r="DK133">
        <v>0.78260000000000007</v>
      </c>
      <c r="DL133">
        <v>0.1739</v>
      </c>
    </row>
    <row r="134" spans="1:116" x14ac:dyDescent="0.25">
      <c r="A134" t="s">
        <v>412</v>
      </c>
      <c r="B134">
        <v>0</v>
      </c>
      <c r="C134">
        <v>0</v>
      </c>
      <c r="D134">
        <v>0.65</v>
      </c>
      <c r="E134">
        <v>0.35</v>
      </c>
      <c r="F134">
        <v>0</v>
      </c>
      <c r="G134">
        <v>0</v>
      </c>
      <c r="H134">
        <v>1</v>
      </c>
      <c r="I134">
        <v>0</v>
      </c>
      <c r="J134">
        <v>0</v>
      </c>
      <c r="K134">
        <v>0.05</v>
      </c>
      <c r="L134">
        <v>0.6</v>
      </c>
      <c r="M134">
        <v>0.35</v>
      </c>
      <c r="N134">
        <v>0</v>
      </c>
      <c r="O134">
        <v>0</v>
      </c>
      <c r="P134">
        <v>0.45</v>
      </c>
      <c r="Q134">
        <v>0.4</v>
      </c>
      <c r="R134">
        <v>0.15</v>
      </c>
      <c r="S134">
        <v>0</v>
      </c>
      <c r="T134">
        <v>0</v>
      </c>
      <c r="U134">
        <v>0.89469999999999994</v>
      </c>
      <c r="V134">
        <v>0.10529999999999999</v>
      </c>
      <c r="W134">
        <v>1</v>
      </c>
      <c r="X134">
        <v>0</v>
      </c>
      <c r="Y134">
        <v>0</v>
      </c>
      <c r="Z134">
        <v>0</v>
      </c>
      <c r="AA134">
        <v>0.95</v>
      </c>
      <c r="AB134">
        <v>0.05</v>
      </c>
      <c r="AC134">
        <v>0</v>
      </c>
      <c r="AD134">
        <v>0.25</v>
      </c>
      <c r="AE134">
        <v>0.75</v>
      </c>
      <c r="AF134">
        <v>0</v>
      </c>
      <c r="AG134">
        <v>0</v>
      </c>
      <c r="AH134">
        <v>0</v>
      </c>
      <c r="AI134">
        <v>0</v>
      </c>
      <c r="AJ134">
        <v>0</v>
      </c>
      <c r="AK134">
        <v>0</v>
      </c>
      <c r="AL134">
        <v>0</v>
      </c>
      <c r="AM134">
        <v>0</v>
      </c>
      <c r="AN134">
        <v>0</v>
      </c>
      <c r="AO134">
        <v>1</v>
      </c>
      <c r="AP134">
        <v>0</v>
      </c>
      <c r="AQ134">
        <v>0.4</v>
      </c>
      <c r="AR134">
        <v>0.6</v>
      </c>
      <c r="AS134">
        <v>0</v>
      </c>
      <c r="AT134">
        <v>0.85</v>
      </c>
      <c r="AU134">
        <v>0</v>
      </c>
      <c r="AV134">
        <v>0.15</v>
      </c>
      <c r="AW134">
        <v>0</v>
      </c>
      <c r="AX134">
        <v>0</v>
      </c>
      <c r="AY134">
        <v>0.6</v>
      </c>
      <c r="AZ134">
        <v>0.4</v>
      </c>
      <c r="BA134">
        <v>0</v>
      </c>
      <c r="BB134">
        <v>0</v>
      </c>
      <c r="BC134">
        <v>0.05</v>
      </c>
      <c r="BD134">
        <v>0.2</v>
      </c>
      <c r="BE134">
        <v>0.25</v>
      </c>
      <c r="BF134">
        <v>0.2</v>
      </c>
      <c r="BG134">
        <v>0.3</v>
      </c>
      <c r="BH134">
        <v>0.2</v>
      </c>
      <c r="BI134">
        <v>0.8</v>
      </c>
      <c r="BJ134">
        <v>0</v>
      </c>
      <c r="BK134">
        <v>0</v>
      </c>
      <c r="BL134">
        <v>0</v>
      </c>
      <c r="BM134">
        <v>0.65</v>
      </c>
      <c r="BN134">
        <v>0.25</v>
      </c>
      <c r="BO134">
        <v>0.1</v>
      </c>
      <c r="BP134">
        <v>0.95</v>
      </c>
      <c r="BQ134">
        <v>0.05</v>
      </c>
      <c r="BR134">
        <v>0</v>
      </c>
      <c r="BS134">
        <v>0</v>
      </c>
      <c r="BT134">
        <v>0</v>
      </c>
      <c r="BU134">
        <v>0</v>
      </c>
      <c r="BV134">
        <v>0.05</v>
      </c>
      <c r="BW134">
        <v>0.95</v>
      </c>
      <c r="BX134">
        <v>1</v>
      </c>
      <c r="BY134">
        <v>0</v>
      </c>
      <c r="BZ134">
        <v>0</v>
      </c>
      <c r="CA134">
        <v>0</v>
      </c>
      <c r="CB134">
        <v>0</v>
      </c>
      <c r="CC134">
        <v>1</v>
      </c>
      <c r="CD134">
        <v>0</v>
      </c>
      <c r="CE134">
        <v>0</v>
      </c>
      <c r="CF134">
        <v>0</v>
      </c>
      <c r="CG134">
        <v>0</v>
      </c>
      <c r="CH134">
        <v>0.2</v>
      </c>
      <c r="CI134">
        <v>0.8</v>
      </c>
      <c r="CJ134">
        <v>1</v>
      </c>
      <c r="CK134">
        <v>0</v>
      </c>
      <c r="CL134">
        <v>0</v>
      </c>
      <c r="CM134">
        <v>0</v>
      </c>
      <c r="CN134">
        <v>0</v>
      </c>
      <c r="CO134">
        <v>0</v>
      </c>
      <c r="CP134">
        <v>0.2</v>
      </c>
      <c r="CQ134">
        <v>0.8</v>
      </c>
      <c r="CR134">
        <v>0</v>
      </c>
      <c r="CS134">
        <v>0</v>
      </c>
      <c r="CT134">
        <v>0</v>
      </c>
      <c r="CU134">
        <v>0</v>
      </c>
      <c r="CV134">
        <v>0</v>
      </c>
      <c r="CW134">
        <v>1</v>
      </c>
      <c r="CX134">
        <v>1</v>
      </c>
      <c r="CY134">
        <v>0</v>
      </c>
      <c r="CZ134">
        <v>0</v>
      </c>
      <c r="DA134">
        <v>0</v>
      </c>
      <c r="DB134">
        <v>0.8</v>
      </c>
      <c r="DC134">
        <v>0.2</v>
      </c>
      <c r="DD134">
        <v>0</v>
      </c>
      <c r="DE134">
        <v>0.21429999999999999</v>
      </c>
      <c r="DF134">
        <v>0.71430000000000005</v>
      </c>
      <c r="DG134">
        <v>7.1399999999999991E-2</v>
      </c>
      <c r="DH134">
        <v>0</v>
      </c>
      <c r="DI134">
        <v>0</v>
      </c>
      <c r="DJ134">
        <v>0.05</v>
      </c>
      <c r="DK134">
        <v>0.8</v>
      </c>
      <c r="DL134">
        <v>0.15</v>
      </c>
    </row>
    <row r="135" spans="1:116" x14ac:dyDescent="0.25">
      <c r="A135" t="s">
        <v>414</v>
      </c>
      <c r="B135">
        <v>0</v>
      </c>
      <c r="C135">
        <v>0.44439999999999996</v>
      </c>
      <c r="D135">
        <v>0.55559999999999998</v>
      </c>
      <c r="E135">
        <v>0</v>
      </c>
      <c r="F135">
        <v>0</v>
      </c>
      <c r="G135">
        <v>0</v>
      </c>
      <c r="H135">
        <v>1</v>
      </c>
      <c r="I135">
        <v>0</v>
      </c>
      <c r="J135">
        <v>0</v>
      </c>
      <c r="K135">
        <v>0</v>
      </c>
      <c r="L135">
        <v>0.66670000000000007</v>
      </c>
      <c r="M135">
        <v>0.33329999999999999</v>
      </c>
      <c r="N135">
        <v>0</v>
      </c>
      <c r="O135">
        <v>0</v>
      </c>
      <c r="P135">
        <v>0</v>
      </c>
      <c r="Q135">
        <v>0.44439999999999996</v>
      </c>
      <c r="R135">
        <v>0.55559999999999998</v>
      </c>
      <c r="S135">
        <v>0</v>
      </c>
      <c r="T135">
        <v>0.5</v>
      </c>
      <c r="U135">
        <v>0.38890000000000002</v>
      </c>
      <c r="V135">
        <v>0.11109999999999999</v>
      </c>
      <c r="W135">
        <v>1</v>
      </c>
      <c r="X135">
        <v>0</v>
      </c>
      <c r="Y135">
        <v>0</v>
      </c>
      <c r="Z135">
        <v>0</v>
      </c>
      <c r="AA135">
        <v>0.61109999999999998</v>
      </c>
      <c r="AB135">
        <v>0.38890000000000002</v>
      </c>
      <c r="AC135">
        <v>0</v>
      </c>
      <c r="AD135">
        <v>0.33329999999999999</v>
      </c>
      <c r="AE135">
        <v>0.66670000000000007</v>
      </c>
      <c r="AF135">
        <v>0</v>
      </c>
      <c r="AG135">
        <v>0</v>
      </c>
      <c r="AH135">
        <v>0</v>
      </c>
      <c r="AI135">
        <v>0</v>
      </c>
      <c r="AJ135">
        <v>0</v>
      </c>
      <c r="AK135">
        <v>0</v>
      </c>
      <c r="AL135">
        <v>0</v>
      </c>
      <c r="AM135">
        <v>0.27779999999999999</v>
      </c>
      <c r="AN135">
        <v>0.72219999999999995</v>
      </c>
      <c r="AO135">
        <v>0</v>
      </c>
      <c r="AP135">
        <v>0</v>
      </c>
      <c r="AQ135">
        <v>0.77780000000000005</v>
      </c>
      <c r="AR135">
        <v>0.22219999999999998</v>
      </c>
      <c r="AS135">
        <v>0</v>
      </c>
      <c r="AT135">
        <v>1</v>
      </c>
      <c r="AU135">
        <v>0</v>
      </c>
      <c r="AV135">
        <v>0</v>
      </c>
      <c r="AW135">
        <v>0</v>
      </c>
      <c r="AX135">
        <v>0</v>
      </c>
      <c r="AY135">
        <v>0.94440000000000002</v>
      </c>
      <c r="AZ135">
        <v>5.5599999999999997E-2</v>
      </c>
      <c r="BA135">
        <v>0</v>
      </c>
      <c r="BB135">
        <v>0</v>
      </c>
      <c r="BC135">
        <v>5.5599999999999997E-2</v>
      </c>
      <c r="BD135">
        <v>0.27779999999999999</v>
      </c>
      <c r="BE135">
        <v>0.5</v>
      </c>
      <c r="BF135">
        <v>0.16670000000000001</v>
      </c>
      <c r="BG135">
        <v>0</v>
      </c>
      <c r="BH135">
        <v>0.22219999999999998</v>
      </c>
      <c r="BI135">
        <v>0.66670000000000007</v>
      </c>
      <c r="BJ135">
        <v>0.11109999999999999</v>
      </c>
      <c r="BK135">
        <v>0</v>
      </c>
      <c r="BL135">
        <v>0</v>
      </c>
      <c r="BM135">
        <v>0.33329999999999999</v>
      </c>
      <c r="BN135">
        <v>0.66670000000000007</v>
      </c>
      <c r="BO135">
        <v>0</v>
      </c>
      <c r="BP135">
        <v>1</v>
      </c>
      <c r="BQ135">
        <v>0</v>
      </c>
      <c r="BR135">
        <v>0</v>
      </c>
      <c r="BS135">
        <v>0</v>
      </c>
      <c r="BT135">
        <v>0</v>
      </c>
      <c r="BU135">
        <v>0</v>
      </c>
      <c r="BV135">
        <v>0.22219999999999998</v>
      </c>
      <c r="BW135">
        <v>0.77780000000000005</v>
      </c>
      <c r="BX135">
        <v>1</v>
      </c>
      <c r="BY135">
        <v>0</v>
      </c>
      <c r="BZ135">
        <v>0</v>
      </c>
      <c r="CA135">
        <v>0</v>
      </c>
      <c r="CB135">
        <v>0</v>
      </c>
      <c r="CC135">
        <v>1</v>
      </c>
      <c r="CD135">
        <v>0</v>
      </c>
      <c r="CE135">
        <v>0</v>
      </c>
      <c r="CF135">
        <v>0</v>
      </c>
      <c r="CG135">
        <v>0</v>
      </c>
      <c r="CH135">
        <v>0</v>
      </c>
      <c r="CI135">
        <v>1</v>
      </c>
      <c r="CJ135">
        <v>0</v>
      </c>
      <c r="CK135">
        <v>1</v>
      </c>
      <c r="CL135">
        <v>0</v>
      </c>
      <c r="CM135">
        <v>0</v>
      </c>
      <c r="CN135">
        <v>0</v>
      </c>
      <c r="CO135">
        <v>0</v>
      </c>
      <c r="CP135">
        <v>0.16670000000000001</v>
      </c>
      <c r="CQ135">
        <v>0.83329999999999993</v>
      </c>
      <c r="CR135">
        <v>0</v>
      </c>
      <c r="CS135">
        <v>0</v>
      </c>
      <c r="CT135">
        <v>0</v>
      </c>
      <c r="CU135">
        <v>0</v>
      </c>
      <c r="CV135">
        <v>0</v>
      </c>
      <c r="CW135">
        <v>1</v>
      </c>
      <c r="CX135">
        <v>0.66670000000000007</v>
      </c>
      <c r="CY135">
        <v>0.33329999999999999</v>
      </c>
      <c r="CZ135">
        <v>0</v>
      </c>
      <c r="DA135">
        <v>0</v>
      </c>
      <c r="DB135">
        <v>0.88890000000000002</v>
      </c>
      <c r="DC135">
        <v>0.11109999999999999</v>
      </c>
      <c r="DD135">
        <v>0</v>
      </c>
      <c r="DE135">
        <v>0</v>
      </c>
      <c r="DF135">
        <v>0.66670000000000007</v>
      </c>
      <c r="DG135">
        <v>0</v>
      </c>
      <c r="DH135">
        <v>0.33329999999999999</v>
      </c>
      <c r="DI135">
        <v>0</v>
      </c>
      <c r="DJ135">
        <v>5.5599999999999997E-2</v>
      </c>
      <c r="DK135">
        <v>0.72219999999999995</v>
      </c>
      <c r="DL135">
        <v>0.22219999999999998</v>
      </c>
    </row>
    <row r="136" spans="1:116" x14ac:dyDescent="0.25">
      <c r="A136" t="s">
        <v>416</v>
      </c>
      <c r="B136">
        <v>5.2600000000000001E-2</v>
      </c>
      <c r="C136">
        <v>0.31579999999999997</v>
      </c>
      <c r="D136">
        <v>0.63159999999999994</v>
      </c>
      <c r="E136">
        <v>0</v>
      </c>
      <c r="F136">
        <v>0</v>
      </c>
      <c r="G136">
        <v>0</v>
      </c>
      <c r="H136">
        <v>1</v>
      </c>
      <c r="I136">
        <v>0</v>
      </c>
      <c r="J136">
        <v>0</v>
      </c>
      <c r="K136">
        <v>5.2600000000000001E-2</v>
      </c>
      <c r="L136">
        <v>0.57889999999999997</v>
      </c>
      <c r="M136">
        <v>0.36840000000000006</v>
      </c>
      <c r="N136">
        <v>0</v>
      </c>
      <c r="O136">
        <v>0</v>
      </c>
      <c r="P136">
        <v>0</v>
      </c>
      <c r="Q136">
        <v>0.73680000000000012</v>
      </c>
      <c r="R136">
        <v>0.26319999999999999</v>
      </c>
      <c r="S136">
        <v>0</v>
      </c>
      <c r="T136">
        <v>0.68420000000000003</v>
      </c>
      <c r="U136">
        <v>0.31579999999999997</v>
      </c>
      <c r="V136">
        <v>0</v>
      </c>
      <c r="W136">
        <v>1</v>
      </c>
      <c r="X136">
        <v>0</v>
      </c>
      <c r="Y136">
        <v>0</v>
      </c>
      <c r="Z136">
        <v>0</v>
      </c>
      <c r="AA136">
        <v>0.73680000000000012</v>
      </c>
      <c r="AB136">
        <v>0.26319999999999999</v>
      </c>
      <c r="AC136">
        <v>0</v>
      </c>
      <c r="AD136">
        <v>0.47369999999999995</v>
      </c>
      <c r="AE136">
        <v>0.52629999999999999</v>
      </c>
      <c r="AF136">
        <v>0</v>
      </c>
      <c r="AG136">
        <v>0</v>
      </c>
      <c r="AH136">
        <v>0</v>
      </c>
      <c r="AI136">
        <v>0</v>
      </c>
      <c r="AJ136">
        <v>0</v>
      </c>
      <c r="AK136">
        <v>0</v>
      </c>
      <c r="AL136">
        <v>0</v>
      </c>
      <c r="AM136">
        <v>5.2600000000000001E-2</v>
      </c>
      <c r="AN136">
        <v>0.63159999999999994</v>
      </c>
      <c r="AO136">
        <v>0.31579999999999997</v>
      </c>
      <c r="AP136">
        <v>0</v>
      </c>
      <c r="AQ136">
        <v>1</v>
      </c>
      <c r="AR136">
        <v>0</v>
      </c>
      <c r="AS136">
        <v>0</v>
      </c>
      <c r="AT136">
        <v>0.94739999999999991</v>
      </c>
      <c r="AU136">
        <v>0</v>
      </c>
      <c r="AV136">
        <v>5.2600000000000001E-2</v>
      </c>
      <c r="AW136">
        <v>0</v>
      </c>
      <c r="AX136">
        <v>0</v>
      </c>
      <c r="AY136">
        <v>0.89469999999999994</v>
      </c>
      <c r="AZ136">
        <v>0.10529999999999999</v>
      </c>
      <c r="BA136">
        <v>0</v>
      </c>
      <c r="BB136">
        <v>0</v>
      </c>
      <c r="BC136">
        <v>5.2600000000000001E-2</v>
      </c>
      <c r="BD136">
        <v>0.21050000000000002</v>
      </c>
      <c r="BE136">
        <v>0.47369999999999995</v>
      </c>
      <c r="BF136">
        <v>0.21050000000000002</v>
      </c>
      <c r="BG136">
        <v>5.2600000000000001E-2</v>
      </c>
      <c r="BH136">
        <v>0.52629999999999999</v>
      </c>
      <c r="BI136">
        <v>0.42109999999999997</v>
      </c>
      <c r="BJ136">
        <v>5.2600000000000001E-2</v>
      </c>
      <c r="BK136">
        <v>0</v>
      </c>
      <c r="BL136">
        <v>0</v>
      </c>
      <c r="BM136">
        <v>0.63159999999999994</v>
      </c>
      <c r="BN136">
        <v>0.31579999999999997</v>
      </c>
      <c r="BO136">
        <v>5.2600000000000001E-2</v>
      </c>
      <c r="BP136">
        <v>0.94739999999999991</v>
      </c>
      <c r="BQ136">
        <v>5.2600000000000001E-2</v>
      </c>
      <c r="BR136">
        <v>0</v>
      </c>
      <c r="BS136">
        <v>5.2600000000000001E-2</v>
      </c>
      <c r="BT136">
        <v>0.21050000000000002</v>
      </c>
      <c r="BU136">
        <v>0.21050000000000002</v>
      </c>
      <c r="BV136">
        <v>0.15789999999999998</v>
      </c>
      <c r="BW136">
        <v>0.36840000000000006</v>
      </c>
      <c r="BX136">
        <v>1</v>
      </c>
      <c r="BY136">
        <v>0</v>
      </c>
      <c r="BZ136">
        <v>0</v>
      </c>
      <c r="CA136">
        <v>0</v>
      </c>
      <c r="CB136">
        <v>0</v>
      </c>
      <c r="CC136">
        <v>1</v>
      </c>
      <c r="CD136">
        <v>0</v>
      </c>
      <c r="CE136">
        <v>0</v>
      </c>
      <c r="CF136">
        <v>0</v>
      </c>
      <c r="CG136">
        <v>0</v>
      </c>
      <c r="CH136">
        <v>0</v>
      </c>
      <c r="CI136">
        <v>1</v>
      </c>
      <c r="CJ136">
        <v>0</v>
      </c>
      <c r="CK136">
        <v>1</v>
      </c>
      <c r="CL136">
        <v>0</v>
      </c>
      <c r="CM136">
        <v>0</v>
      </c>
      <c r="CN136">
        <v>0</v>
      </c>
      <c r="CO136">
        <v>0</v>
      </c>
      <c r="CP136">
        <v>0.36840000000000006</v>
      </c>
      <c r="CQ136">
        <v>0.63159999999999994</v>
      </c>
      <c r="CR136">
        <v>0</v>
      </c>
      <c r="CS136">
        <v>0</v>
      </c>
      <c r="CT136">
        <v>0</v>
      </c>
      <c r="CU136">
        <v>0</v>
      </c>
      <c r="CV136">
        <v>1</v>
      </c>
      <c r="CW136">
        <v>0</v>
      </c>
      <c r="CX136">
        <v>0.57889999999999997</v>
      </c>
      <c r="CY136">
        <v>0.36840000000000006</v>
      </c>
      <c r="CZ136">
        <v>5.2600000000000001E-2</v>
      </c>
      <c r="DA136">
        <v>0</v>
      </c>
      <c r="DB136">
        <v>1</v>
      </c>
      <c r="DC136">
        <v>0</v>
      </c>
      <c r="DD136">
        <v>0</v>
      </c>
      <c r="DE136">
        <v>0</v>
      </c>
      <c r="DF136">
        <v>1</v>
      </c>
      <c r="DG136">
        <v>0</v>
      </c>
      <c r="DH136">
        <v>0</v>
      </c>
      <c r="DI136">
        <v>0</v>
      </c>
      <c r="DJ136">
        <v>0</v>
      </c>
      <c r="DK136">
        <v>0.47369999999999995</v>
      </c>
      <c r="DL136">
        <v>0.52629999999999999</v>
      </c>
    </row>
    <row r="137" spans="1:116" x14ac:dyDescent="0.25">
      <c r="A137" t="s">
        <v>418</v>
      </c>
      <c r="B137">
        <v>0</v>
      </c>
      <c r="C137">
        <v>0.2</v>
      </c>
      <c r="D137">
        <v>0.8</v>
      </c>
      <c r="E137">
        <v>0</v>
      </c>
      <c r="F137">
        <v>1</v>
      </c>
      <c r="G137">
        <v>0</v>
      </c>
      <c r="H137">
        <v>0</v>
      </c>
      <c r="I137">
        <v>0</v>
      </c>
      <c r="J137">
        <v>0</v>
      </c>
      <c r="K137">
        <v>0.33329999999999999</v>
      </c>
      <c r="L137">
        <v>0.66670000000000007</v>
      </c>
      <c r="M137">
        <v>0</v>
      </c>
      <c r="N137">
        <v>0</v>
      </c>
      <c r="O137">
        <v>0</v>
      </c>
      <c r="P137">
        <v>0.26669999999999999</v>
      </c>
      <c r="Q137">
        <v>0.66670000000000007</v>
      </c>
      <c r="R137">
        <v>6.6699999999999995E-2</v>
      </c>
      <c r="S137">
        <v>0</v>
      </c>
      <c r="T137">
        <v>0</v>
      </c>
      <c r="U137">
        <v>0.4667</v>
      </c>
      <c r="V137">
        <v>0.5333</v>
      </c>
      <c r="W137">
        <v>1</v>
      </c>
      <c r="X137">
        <v>0</v>
      </c>
      <c r="Y137">
        <v>0</v>
      </c>
      <c r="Z137">
        <v>0</v>
      </c>
      <c r="AA137">
        <v>0.93330000000000002</v>
      </c>
      <c r="AB137">
        <v>0</v>
      </c>
      <c r="AC137">
        <v>6.6699999999999995E-2</v>
      </c>
      <c r="AD137">
        <v>0.73329999999999995</v>
      </c>
      <c r="AE137">
        <v>0.26669999999999999</v>
      </c>
      <c r="AF137">
        <v>0</v>
      </c>
      <c r="AG137">
        <v>0</v>
      </c>
      <c r="AH137">
        <v>0</v>
      </c>
      <c r="AI137">
        <v>0</v>
      </c>
      <c r="AJ137">
        <v>0</v>
      </c>
      <c r="AK137">
        <v>0</v>
      </c>
      <c r="AL137">
        <v>0</v>
      </c>
      <c r="AM137">
        <v>0</v>
      </c>
      <c r="AN137">
        <v>1</v>
      </c>
      <c r="AO137">
        <v>0</v>
      </c>
      <c r="AP137">
        <v>0</v>
      </c>
      <c r="AQ137">
        <v>0.26669999999999999</v>
      </c>
      <c r="AR137">
        <v>0.73329999999999995</v>
      </c>
      <c r="AS137">
        <v>0</v>
      </c>
      <c r="AT137">
        <v>1</v>
      </c>
      <c r="AU137">
        <v>0</v>
      </c>
      <c r="AV137">
        <v>0</v>
      </c>
      <c r="AW137">
        <v>0</v>
      </c>
      <c r="AX137">
        <v>0</v>
      </c>
      <c r="AY137">
        <v>0.93330000000000002</v>
      </c>
      <c r="AZ137">
        <v>6.6699999999999995E-2</v>
      </c>
      <c r="BA137">
        <v>0</v>
      </c>
      <c r="BB137">
        <v>0</v>
      </c>
      <c r="BC137">
        <v>6.6699999999999995E-2</v>
      </c>
      <c r="BD137">
        <v>0.2</v>
      </c>
      <c r="BE137">
        <v>0.33329999999999999</v>
      </c>
      <c r="BF137">
        <v>0.4</v>
      </c>
      <c r="BG137">
        <v>0</v>
      </c>
      <c r="BH137">
        <v>0.6</v>
      </c>
      <c r="BI137">
        <v>0.2</v>
      </c>
      <c r="BJ137">
        <v>6.6699999999999995E-2</v>
      </c>
      <c r="BK137">
        <v>0.1333</v>
      </c>
      <c r="BL137">
        <v>0</v>
      </c>
      <c r="BM137">
        <v>0.8</v>
      </c>
      <c r="BN137">
        <v>6.6699999999999995E-2</v>
      </c>
      <c r="BO137">
        <v>0.1333</v>
      </c>
      <c r="BP137">
        <v>1</v>
      </c>
      <c r="BQ137">
        <v>0</v>
      </c>
      <c r="BR137">
        <v>0</v>
      </c>
      <c r="BS137">
        <v>0</v>
      </c>
      <c r="BT137">
        <v>0</v>
      </c>
      <c r="BU137">
        <v>0</v>
      </c>
      <c r="BV137">
        <v>0.26669999999999999</v>
      </c>
      <c r="BW137">
        <v>0.73329999999999995</v>
      </c>
      <c r="BX137">
        <v>1</v>
      </c>
      <c r="BY137">
        <v>0</v>
      </c>
      <c r="BZ137">
        <v>0</v>
      </c>
      <c r="CA137">
        <v>0</v>
      </c>
      <c r="CB137">
        <v>0</v>
      </c>
      <c r="CC137">
        <v>1</v>
      </c>
      <c r="CD137">
        <v>0</v>
      </c>
      <c r="CE137">
        <v>0</v>
      </c>
      <c r="CF137">
        <v>0</v>
      </c>
      <c r="CG137">
        <v>0</v>
      </c>
      <c r="CH137">
        <v>6.6699999999999995E-2</v>
      </c>
      <c r="CI137">
        <v>0.93330000000000002</v>
      </c>
      <c r="CJ137">
        <v>1</v>
      </c>
      <c r="CK137">
        <v>0</v>
      </c>
      <c r="CL137">
        <v>0</v>
      </c>
      <c r="CM137">
        <v>0</v>
      </c>
      <c r="CN137">
        <v>0</v>
      </c>
      <c r="CO137">
        <v>0</v>
      </c>
      <c r="CP137">
        <v>0.6</v>
      </c>
      <c r="CQ137">
        <v>0.4</v>
      </c>
      <c r="CR137">
        <v>0</v>
      </c>
      <c r="CS137">
        <v>0</v>
      </c>
      <c r="CT137">
        <v>0</v>
      </c>
      <c r="CU137">
        <v>0</v>
      </c>
      <c r="CV137">
        <v>0</v>
      </c>
      <c r="CW137">
        <v>1</v>
      </c>
      <c r="CX137">
        <v>0.86670000000000003</v>
      </c>
      <c r="CY137">
        <v>0.1333</v>
      </c>
      <c r="CZ137">
        <v>0</v>
      </c>
      <c r="DA137">
        <v>0</v>
      </c>
      <c r="DB137">
        <v>0.66670000000000007</v>
      </c>
      <c r="DC137">
        <v>0.1333</v>
      </c>
      <c r="DD137">
        <v>0.2</v>
      </c>
      <c r="DE137">
        <v>0</v>
      </c>
      <c r="DF137">
        <v>1</v>
      </c>
      <c r="DG137">
        <v>0</v>
      </c>
      <c r="DH137">
        <v>0</v>
      </c>
      <c r="DI137">
        <v>0</v>
      </c>
      <c r="DJ137">
        <v>0.26669999999999999</v>
      </c>
      <c r="DK137">
        <v>0.2</v>
      </c>
      <c r="DL137">
        <v>0.5333</v>
      </c>
    </row>
    <row r="138" spans="1:116" x14ac:dyDescent="0.25">
      <c r="A138" t="s">
        <v>420</v>
      </c>
      <c r="B138">
        <v>0</v>
      </c>
      <c r="C138">
        <v>0</v>
      </c>
      <c r="D138">
        <v>1</v>
      </c>
      <c r="E138">
        <v>0</v>
      </c>
      <c r="F138">
        <v>1</v>
      </c>
      <c r="G138">
        <v>0</v>
      </c>
      <c r="H138">
        <v>0</v>
      </c>
      <c r="I138">
        <v>0</v>
      </c>
      <c r="J138">
        <v>0</v>
      </c>
      <c r="K138">
        <v>0.41670000000000001</v>
      </c>
      <c r="L138">
        <v>0.5</v>
      </c>
      <c r="M138">
        <v>8.3299999999999999E-2</v>
      </c>
      <c r="N138">
        <v>0</v>
      </c>
      <c r="O138">
        <v>0</v>
      </c>
      <c r="P138">
        <v>0.16670000000000001</v>
      </c>
      <c r="Q138">
        <v>0.75</v>
      </c>
      <c r="R138">
        <v>8.3299999999999999E-2</v>
      </c>
      <c r="S138">
        <v>0</v>
      </c>
      <c r="T138">
        <v>0</v>
      </c>
      <c r="U138">
        <v>0.5</v>
      </c>
      <c r="V138">
        <v>0.5</v>
      </c>
      <c r="W138">
        <v>1</v>
      </c>
      <c r="X138">
        <v>0</v>
      </c>
      <c r="Y138">
        <v>0</v>
      </c>
      <c r="Z138">
        <v>0</v>
      </c>
      <c r="AA138">
        <v>1</v>
      </c>
      <c r="AB138">
        <v>0</v>
      </c>
      <c r="AC138">
        <v>0</v>
      </c>
      <c r="AD138">
        <v>0.41670000000000001</v>
      </c>
      <c r="AE138">
        <v>0.5</v>
      </c>
      <c r="AF138">
        <v>8.3299999999999999E-2</v>
      </c>
      <c r="AG138">
        <v>0</v>
      </c>
      <c r="AH138">
        <v>0</v>
      </c>
      <c r="AI138">
        <v>0</v>
      </c>
      <c r="AJ138">
        <v>0</v>
      </c>
      <c r="AK138">
        <v>0</v>
      </c>
      <c r="AL138">
        <v>0</v>
      </c>
      <c r="AM138">
        <v>0</v>
      </c>
      <c r="AN138">
        <v>1</v>
      </c>
      <c r="AO138">
        <v>0</v>
      </c>
      <c r="AP138">
        <v>0</v>
      </c>
      <c r="AQ138">
        <v>8.3299999999999999E-2</v>
      </c>
      <c r="AR138">
        <v>0.91670000000000007</v>
      </c>
      <c r="AS138">
        <v>0</v>
      </c>
      <c r="AT138">
        <v>1</v>
      </c>
      <c r="AU138">
        <v>0</v>
      </c>
      <c r="AV138">
        <v>0</v>
      </c>
      <c r="AW138">
        <v>0</v>
      </c>
      <c r="AX138">
        <v>0</v>
      </c>
      <c r="AY138">
        <v>1</v>
      </c>
      <c r="AZ138">
        <v>0</v>
      </c>
      <c r="BA138">
        <v>0</v>
      </c>
      <c r="BB138">
        <v>0</v>
      </c>
      <c r="BC138">
        <v>8.3299999999999999E-2</v>
      </c>
      <c r="BD138">
        <v>0</v>
      </c>
      <c r="BE138">
        <v>0.25</v>
      </c>
      <c r="BF138">
        <v>0.33329999999999999</v>
      </c>
      <c r="BG138">
        <v>0.33329999999999999</v>
      </c>
      <c r="BH138">
        <v>0</v>
      </c>
      <c r="BI138">
        <v>0.41670000000000001</v>
      </c>
      <c r="BJ138">
        <v>0.25</v>
      </c>
      <c r="BK138">
        <v>0.33329999999999999</v>
      </c>
      <c r="BL138">
        <v>0</v>
      </c>
      <c r="BM138">
        <v>0.83329999999999993</v>
      </c>
      <c r="BN138">
        <v>0.16670000000000001</v>
      </c>
      <c r="BO138">
        <v>0</v>
      </c>
      <c r="BP138">
        <v>1</v>
      </c>
      <c r="BQ138">
        <v>0</v>
      </c>
      <c r="BR138">
        <v>0</v>
      </c>
      <c r="BS138">
        <v>0</v>
      </c>
      <c r="BT138">
        <v>0</v>
      </c>
      <c r="BU138">
        <v>0</v>
      </c>
      <c r="BV138">
        <v>0.25</v>
      </c>
      <c r="BW138">
        <v>0.75</v>
      </c>
      <c r="BX138">
        <v>1</v>
      </c>
      <c r="BY138">
        <v>0</v>
      </c>
      <c r="BZ138">
        <v>0</v>
      </c>
      <c r="CA138">
        <v>0</v>
      </c>
      <c r="CB138">
        <v>0</v>
      </c>
      <c r="CC138">
        <v>1</v>
      </c>
      <c r="CD138">
        <v>0</v>
      </c>
      <c r="CE138">
        <v>0</v>
      </c>
      <c r="CF138">
        <v>0</v>
      </c>
      <c r="CG138">
        <v>0</v>
      </c>
      <c r="CH138">
        <v>0.33329999999999999</v>
      </c>
      <c r="CI138">
        <v>0.66670000000000007</v>
      </c>
      <c r="CJ138">
        <v>1</v>
      </c>
      <c r="CK138">
        <v>0</v>
      </c>
      <c r="CL138">
        <v>0</v>
      </c>
      <c r="CM138">
        <v>0</v>
      </c>
      <c r="CN138">
        <v>0</v>
      </c>
      <c r="CO138">
        <v>0</v>
      </c>
      <c r="CP138">
        <v>0.5</v>
      </c>
      <c r="CQ138">
        <v>0.5</v>
      </c>
      <c r="CR138">
        <v>0</v>
      </c>
      <c r="CS138">
        <v>0</v>
      </c>
      <c r="CT138">
        <v>0</v>
      </c>
      <c r="CU138">
        <v>0</v>
      </c>
      <c r="CV138">
        <v>0</v>
      </c>
      <c r="CW138">
        <v>1</v>
      </c>
      <c r="CX138">
        <v>0.83329999999999993</v>
      </c>
      <c r="CY138">
        <v>0.16670000000000001</v>
      </c>
      <c r="CZ138">
        <v>0</v>
      </c>
      <c r="DA138">
        <v>0</v>
      </c>
      <c r="DB138">
        <v>0.91670000000000007</v>
      </c>
      <c r="DC138">
        <v>8.3299999999999999E-2</v>
      </c>
      <c r="DD138">
        <v>0</v>
      </c>
      <c r="DE138">
        <v>0</v>
      </c>
      <c r="DF138">
        <v>0.75</v>
      </c>
      <c r="DG138">
        <v>0.25</v>
      </c>
      <c r="DH138">
        <v>0</v>
      </c>
      <c r="DI138">
        <v>0</v>
      </c>
      <c r="DJ138">
        <v>0.41670000000000001</v>
      </c>
      <c r="DK138">
        <v>8.3299999999999999E-2</v>
      </c>
      <c r="DL138">
        <v>0.5</v>
      </c>
    </row>
    <row r="139" spans="1:116" x14ac:dyDescent="0.25">
      <c r="A139" t="s">
        <v>422</v>
      </c>
      <c r="B139">
        <v>0</v>
      </c>
      <c r="C139">
        <v>0</v>
      </c>
      <c r="D139">
        <v>0.74069999999999991</v>
      </c>
      <c r="E139">
        <v>0.25929999999999997</v>
      </c>
      <c r="F139">
        <v>0</v>
      </c>
      <c r="G139">
        <v>0</v>
      </c>
      <c r="H139">
        <v>0</v>
      </c>
      <c r="I139">
        <v>1</v>
      </c>
      <c r="J139">
        <v>0</v>
      </c>
      <c r="K139">
        <v>3.7000000000000005E-2</v>
      </c>
      <c r="L139">
        <v>0.81480000000000008</v>
      </c>
      <c r="M139">
        <v>0.14810000000000001</v>
      </c>
      <c r="N139">
        <v>0</v>
      </c>
      <c r="O139">
        <v>0</v>
      </c>
      <c r="P139">
        <v>0.11109999999999999</v>
      </c>
      <c r="Q139">
        <v>0.85189999999999999</v>
      </c>
      <c r="R139">
        <v>3.7000000000000005E-2</v>
      </c>
      <c r="S139">
        <v>0</v>
      </c>
      <c r="T139">
        <v>3.7000000000000005E-2</v>
      </c>
      <c r="U139">
        <v>0.74069999999999991</v>
      </c>
      <c r="V139">
        <v>0.22219999999999998</v>
      </c>
      <c r="W139">
        <v>0</v>
      </c>
      <c r="X139">
        <v>0</v>
      </c>
      <c r="Y139">
        <v>1</v>
      </c>
      <c r="Z139">
        <v>0</v>
      </c>
      <c r="AA139">
        <v>0.88890000000000002</v>
      </c>
      <c r="AB139">
        <v>0.11109999999999999</v>
      </c>
      <c r="AC139">
        <v>0</v>
      </c>
      <c r="AD139">
        <v>0</v>
      </c>
      <c r="AE139">
        <v>0.62960000000000005</v>
      </c>
      <c r="AF139">
        <v>0.37040000000000001</v>
      </c>
      <c r="AG139">
        <v>0</v>
      </c>
      <c r="AH139">
        <v>0</v>
      </c>
      <c r="AI139">
        <v>0</v>
      </c>
      <c r="AJ139">
        <v>0</v>
      </c>
      <c r="AK139">
        <v>0</v>
      </c>
      <c r="AL139">
        <v>0</v>
      </c>
      <c r="AM139">
        <v>0</v>
      </c>
      <c r="AN139">
        <v>1</v>
      </c>
      <c r="AO139">
        <v>0</v>
      </c>
      <c r="AP139">
        <v>0</v>
      </c>
      <c r="AQ139">
        <v>0.14810000000000001</v>
      </c>
      <c r="AR139">
        <v>0.85189999999999999</v>
      </c>
      <c r="AS139">
        <v>0</v>
      </c>
      <c r="AT139">
        <v>1</v>
      </c>
      <c r="AU139">
        <v>0</v>
      </c>
      <c r="AV139">
        <v>0</v>
      </c>
      <c r="AW139">
        <v>0</v>
      </c>
      <c r="AX139">
        <v>0</v>
      </c>
      <c r="AY139">
        <v>0.92590000000000006</v>
      </c>
      <c r="AZ139">
        <v>7.4099999999999999E-2</v>
      </c>
      <c r="BA139">
        <v>0</v>
      </c>
      <c r="BB139">
        <v>0</v>
      </c>
      <c r="BC139">
        <v>0</v>
      </c>
      <c r="BD139">
        <v>3.7000000000000005E-2</v>
      </c>
      <c r="BE139">
        <v>0.44439999999999996</v>
      </c>
      <c r="BF139">
        <v>0.51849999999999996</v>
      </c>
      <c r="BG139">
        <v>0</v>
      </c>
      <c r="BH139">
        <v>0</v>
      </c>
      <c r="BI139">
        <v>0.59260000000000002</v>
      </c>
      <c r="BJ139">
        <v>0.40740000000000004</v>
      </c>
      <c r="BK139">
        <v>0</v>
      </c>
      <c r="BL139">
        <v>0</v>
      </c>
      <c r="BM139">
        <v>0.85189999999999999</v>
      </c>
      <c r="BN139">
        <v>0.14810000000000001</v>
      </c>
      <c r="BO139">
        <v>0</v>
      </c>
      <c r="BP139">
        <v>0.92590000000000006</v>
      </c>
      <c r="BQ139">
        <v>7.4099999999999999E-2</v>
      </c>
      <c r="BR139">
        <v>0</v>
      </c>
      <c r="BS139">
        <v>0</v>
      </c>
      <c r="BT139">
        <v>0</v>
      </c>
      <c r="BU139">
        <v>0</v>
      </c>
      <c r="BV139">
        <v>0.11109999999999999</v>
      </c>
      <c r="BW139">
        <v>0.88890000000000002</v>
      </c>
      <c r="BX139">
        <v>1</v>
      </c>
      <c r="BY139">
        <v>0</v>
      </c>
      <c r="BZ139">
        <v>0</v>
      </c>
      <c r="CA139">
        <v>0</v>
      </c>
      <c r="CB139">
        <v>0</v>
      </c>
      <c r="CC139">
        <v>1</v>
      </c>
      <c r="CD139">
        <v>0</v>
      </c>
      <c r="CE139">
        <v>0</v>
      </c>
      <c r="CF139">
        <v>0</v>
      </c>
      <c r="CG139">
        <v>0</v>
      </c>
      <c r="CH139">
        <v>0.22219999999999998</v>
      </c>
      <c r="CI139">
        <v>0.77780000000000005</v>
      </c>
      <c r="CJ139">
        <v>1</v>
      </c>
      <c r="CK139">
        <v>0</v>
      </c>
      <c r="CL139">
        <v>0</v>
      </c>
      <c r="CM139">
        <v>0</v>
      </c>
      <c r="CN139">
        <v>0</v>
      </c>
      <c r="CO139">
        <v>0</v>
      </c>
      <c r="CP139">
        <v>0.22219999999999998</v>
      </c>
      <c r="CQ139">
        <v>0.77780000000000005</v>
      </c>
      <c r="CR139">
        <v>0</v>
      </c>
      <c r="CS139">
        <v>1</v>
      </c>
      <c r="CT139">
        <v>0</v>
      </c>
      <c r="CU139">
        <v>0</v>
      </c>
      <c r="CV139">
        <v>0</v>
      </c>
      <c r="CW139">
        <v>0</v>
      </c>
      <c r="CX139">
        <v>1</v>
      </c>
      <c r="CY139">
        <v>0</v>
      </c>
      <c r="CZ139">
        <v>0</v>
      </c>
      <c r="DA139">
        <v>0</v>
      </c>
      <c r="DB139">
        <v>0.59260000000000002</v>
      </c>
      <c r="DC139">
        <v>0.25929999999999997</v>
      </c>
      <c r="DD139">
        <v>0.14810000000000001</v>
      </c>
      <c r="DE139">
        <v>0</v>
      </c>
      <c r="DF139">
        <v>0.44439999999999996</v>
      </c>
      <c r="DG139">
        <v>0.55559999999999998</v>
      </c>
      <c r="DH139">
        <v>0</v>
      </c>
      <c r="DI139">
        <v>0</v>
      </c>
      <c r="DJ139">
        <v>0.15380000000000002</v>
      </c>
      <c r="DK139">
        <v>0.34619999999999995</v>
      </c>
      <c r="DL139">
        <v>0.5</v>
      </c>
    </row>
    <row r="140" spans="1:116" x14ac:dyDescent="0.25">
      <c r="A140" t="s">
        <v>424</v>
      </c>
      <c r="B140">
        <v>0</v>
      </c>
      <c r="C140">
        <v>0</v>
      </c>
      <c r="D140">
        <v>1</v>
      </c>
      <c r="E140">
        <v>0</v>
      </c>
      <c r="F140">
        <v>0</v>
      </c>
      <c r="G140">
        <v>0</v>
      </c>
      <c r="H140">
        <v>0</v>
      </c>
      <c r="I140">
        <v>1</v>
      </c>
      <c r="J140">
        <v>0</v>
      </c>
      <c r="K140">
        <v>4.7599999999999996E-2</v>
      </c>
      <c r="L140">
        <v>0.8095</v>
      </c>
      <c r="M140">
        <v>0.1429</v>
      </c>
      <c r="N140">
        <v>0</v>
      </c>
      <c r="O140">
        <v>0</v>
      </c>
      <c r="P140">
        <v>4.7599999999999996E-2</v>
      </c>
      <c r="Q140">
        <v>0.90480000000000005</v>
      </c>
      <c r="R140">
        <v>4.7599999999999996E-2</v>
      </c>
      <c r="S140">
        <v>0</v>
      </c>
      <c r="T140">
        <v>9.5199999999999993E-2</v>
      </c>
      <c r="U140">
        <v>0.61899999999999999</v>
      </c>
      <c r="V140">
        <v>0.28570000000000001</v>
      </c>
      <c r="W140">
        <v>0</v>
      </c>
      <c r="X140">
        <v>1</v>
      </c>
      <c r="Y140">
        <v>0</v>
      </c>
      <c r="Z140">
        <v>0</v>
      </c>
      <c r="AA140">
        <v>0.95239999999999991</v>
      </c>
      <c r="AB140">
        <v>0</v>
      </c>
      <c r="AC140">
        <v>4.7599999999999996E-2</v>
      </c>
      <c r="AD140">
        <v>0.1429</v>
      </c>
      <c r="AE140">
        <v>0.66670000000000007</v>
      </c>
      <c r="AF140">
        <v>0.1429</v>
      </c>
      <c r="AG140">
        <v>4.7599999999999996E-2</v>
      </c>
      <c r="AH140">
        <v>0</v>
      </c>
      <c r="AI140">
        <v>0</v>
      </c>
      <c r="AJ140">
        <v>0</v>
      </c>
      <c r="AK140">
        <v>0</v>
      </c>
      <c r="AL140">
        <v>0</v>
      </c>
      <c r="AM140">
        <v>0</v>
      </c>
      <c r="AN140">
        <v>1</v>
      </c>
      <c r="AO140">
        <v>0</v>
      </c>
      <c r="AP140">
        <v>0</v>
      </c>
      <c r="AQ140">
        <v>0.52380000000000004</v>
      </c>
      <c r="AR140">
        <v>0.47619999999999996</v>
      </c>
      <c r="AS140">
        <v>0</v>
      </c>
      <c r="AT140">
        <v>1</v>
      </c>
      <c r="AU140">
        <v>0</v>
      </c>
      <c r="AV140">
        <v>0</v>
      </c>
      <c r="AW140">
        <v>0</v>
      </c>
      <c r="AX140">
        <v>0</v>
      </c>
      <c r="AY140">
        <v>0.90480000000000005</v>
      </c>
      <c r="AZ140">
        <v>9.5199999999999993E-2</v>
      </c>
      <c r="BA140">
        <v>0</v>
      </c>
      <c r="BB140">
        <v>0</v>
      </c>
      <c r="BC140">
        <v>0</v>
      </c>
      <c r="BD140">
        <v>4.7599999999999996E-2</v>
      </c>
      <c r="BE140">
        <v>0.33329999999999999</v>
      </c>
      <c r="BF140">
        <v>0.57140000000000002</v>
      </c>
      <c r="BG140">
        <v>4.7599999999999996E-2</v>
      </c>
      <c r="BH140">
        <v>0</v>
      </c>
      <c r="BI140">
        <v>0.33329999999999999</v>
      </c>
      <c r="BJ140">
        <v>0.66670000000000007</v>
      </c>
      <c r="BK140">
        <v>0</v>
      </c>
      <c r="BL140">
        <v>0</v>
      </c>
      <c r="BM140">
        <v>0.95239999999999991</v>
      </c>
      <c r="BN140">
        <v>4.7599999999999996E-2</v>
      </c>
      <c r="BO140">
        <v>0</v>
      </c>
      <c r="BP140">
        <v>0.95239999999999991</v>
      </c>
      <c r="BQ140">
        <v>4.7599999999999996E-2</v>
      </c>
      <c r="BR140">
        <v>0</v>
      </c>
      <c r="BS140">
        <v>0</v>
      </c>
      <c r="BT140">
        <v>0</v>
      </c>
      <c r="BU140">
        <v>0</v>
      </c>
      <c r="BV140">
        <v>0</v>
      </c>
      <c r="BW140">
        <v>1</v>
      </c>
      <c r="BX140">
        <v>1</v>
      </c>
      <c r="BY140">
        <v>0</v>
      </c>
      <c r="BZ140">
        <v>0</v>
      </c>
      <c r="CA140">
        <v>0</v>
      </c>
      <c r="CB140">
        <v>0</v>
      </c>
      <c r="CC140">
        <v>1</v>
      </c>
      <c r="CD140">
        <v>0</v>
      </c>
      <c r="CE140">
        <v>0</v>
      </c>
      <c r="CF140">
        <v>0</v>
      </c>
      <c r="CG140">
        <v>0</v>
      </c>
      <c r="CH140">
        <v>0</v>
      </c>
      <c r="CI140">
        <v>1</v>
      </c>
      <c r="CJ140">
        <v>1</v>
      </c>
      <c r="CK140">
        <v>0</v>
      </c>
      <c r="CL140">
        <v>0</v>
      </c>
      <c r="CM140">
        <v>0</v>
      </c>
      <c r="CN140">
        <v>0</v>
      </c>
      <c r="CO140">
        <v>0</v>
      </c>
      <c r="CP140">
        <v>4.7599999999999996E-2</v>
      </c>
      <c r="CQ140">
        <v>0.95239999999999991</v>
      </c>
      <c r="CR140">
        <v>0</v>
      </c>
      <c r="CS140">
        <v>1</v>
      </c>
      <c r="CT140">
        <v>0</v>
      </c>
      <c r="CU140">
        <v>0</v>
      </c>
      <c r="CV140">
        <v>0</v>
      </c>
      <c r="CW140">
        <v>0</v>
      </c>
      <c r="CX140">
        <v>1</v>
      </c>
      <c r="CY140">
        <v>0</v>
      </c>
      <c r="CZ140">
        <v>0</v>
      </c>
      <c r="DA140">
        <v>0</v>
      </c>
      <c r="DB140">
        <v>0.38100000000000001</v>
      </c>
      <c r="DC140">
        <v>0.28570000000000001</v>
      </c>
      <c r="DD140">
        <v>0.33329999999999999</v>
      </c>
      <c r="DE140">
        <v>0</v>
      </c>
      <c r="DF140">
        <v>0.52380000000000004</v>
      </c>
      <c r="DG140">
        <v>0.47619999999999996</v>
      </c>
      <c r="DH140">
        <v>0</v>
      </c>
      <c r="DI140">
        <v>0</v>
      </c>
      <c r="DJ140">
        <v>9.5199999999999993E-2</v>
      </c>
      <c r="DK140">
        <v>0.42859999999999998</v>
      </c>
      <c r="DL140">
        <v>0.47619999999999996</v>
      </c>
    </row>
    <row r="141" spans="1:116" x14ac:dyDescent="0.25">
      <c r="A141" t="s">
        <v>426</v>
      </c>
      <c r="B141">
        <v>0</v>
      </c>
      <c r="C141">
        <v>0</v>
      </c>
      <c r="D141">
        <v>0.66670000000000007</v>
      </c>
      <c r="E141">
        <v>0.33329999999999999</v>
      </c>
      <c r="F141">
        <v>0</v>
      </c>
      <c r="G141">
        <v>0</v>
      </c>
      <c r="H141">
        <v>0</v>
      </c>
      <c r="I141">
        <v>1</v>
      </c>
      <c r="J141">
        <v>0</v>
      </c>
      <c r="K141">
        <v>4.7599999999999996E-2</v>
      </c>
      <c r="L141">
        <v>0.42859999999999998</v>
      </c>
      <c r="M141">
        <v>0.52380000000000004</v>
      </c>
      <c r="N141">
        <v>0</v>
      </c>
      <c r="O141">
        <v>0</v>
      </c>
      <c r="P141">
        <v>0.47619999999999996</v>
      </c>
      <c r="Q141">
        <v>0.52380000000000004</v>
      </c>
      <c r="R141">
        <v>0</v>
      </c>
      <c r="S141">
        <v>0</v>
      </c>
      <c r="T141">
        <v>0</v>
      </c>
      <c r="U141">
        <v>0.66670000000000007</v>
      </c>
      <c r="V141">
        <v>0.33329999999999999</v>
      </c>
      <c r="W141">
        <v>1</v>
      </c>
      <c r="X141">
        <v>0</v>
      </c>
      <c r="Y141">
        <v>0</v>
      </c>
      <c r="Z141">
        <v>0</v>
      </c>
      <c r="AA141">
        <v>0.90480000000000005</v>
      </c>
      <c r="AB141">
        <v>9.5199999999999993E-2</v>
      </c>
      <c r="AC141">
        <v>0</v>
      </c>
      <c r="AD141">
        <v>0.33329999999999999</v>
      </c>
      <c r="AE141">
        <v>0.66670000000000007</v>
      </c>
      <c r="AF141">
        <v>0</v>
      </c>
      <c r="AG141">
        <v>0</v>
      </c>
      <c r="AH141">
        <v>0</v>
      </c>
      <c r="AI141">
        <v>0</v>
      </c>
      <c r="AJ141">
        <v>0</v>
      </c>
      <c r="AK141">
        <v>0</v>
      </c>
      <c r="AL141">
        <v>0</v>
      </c>
      <c r="AM141">
        <v>4.7599999999999996E-2</v>
      </c>
      <c r="AN141">
        <v>0.1429</v>
      </c>
      <c r="AO141">
        <v>0.8095</v>
      </c>
      <c r="AP141">
        <v>0</v>
      </c>
      <c r="AQ141">
        <v>4.7599999999999996E-2</v>
      </c>
      <c r="AR141">
        <v>0.90480000000000005</v>
      </c>
      <c r="AS141">
        <v>4.7599999999999996E-2</v>
      </c>
      <c r="AT141">
        <v>1</v>
      </c>
      <c r="AU141">
        <v>0</v>
      </c>
      <c r="AV141">
        <v>0</v>
      </c>
      <c r="AW141">
        <v>0</v>
      </c>
      <c r="AX141">
        <v>0</v>
      </c>
      <c r="AY141">
        <v>0.42859999999999998</v>
      </c>
      <c r="AZ141">
        <v>0.47619999999999996</v>
      </c>
      <c r="BA141">
        <v>9.5199999999999993E-2</v>
      </c>
      <c r="BB141">
        <v>0</v>
      </c>
      <c r="BC141">
        <v>0</v>
      </c>
      <c r="BD141">
        <v>0</v>
      </c>
      <c r="BE141">
        <v>0.23809999999999998</v>
      </c>
      <c r="BF141">
        <v>0.42859999999999998</v>
      </c>
      <c r="BG141">
        <v>0.33329999999999999</v>
      </c>
      <c r="BH141">
        <v>0.23809999999999998</v>
      </c>
      <c r="BI141">
        <v>0.52380000000000004</v>
      </c>
      <c r="BJ141">
        <v>0.23809999999999998</v>
      </c>
      <c r="BK141">
        <v>0</v>
      </c>
      <c r="BL141">
        <v>0</v>
      </c>
      <c r="BM141">
        <v>0.45</v>
      </c>
      <c r="BN141">
        <v>0.35</v>
      </c>
      <c r="BO141">
        <v>0.2</v>
      </c>
      <c r="BP141">
        <v>0.85709999999999997</v>
      </c>
      <c r="BQ141">
        <v>0.1429</v>
      </c>
      <c r="BR141">
        <v>0</v>
      </c>
      <c r="BS141">
        <v>0</v>
      </c>
      <c r="BT141">
        <v>0</v>
      </c>
      <c r="BU141">
        <v>0</v>
      </c>
      <c r="BV141">
        <v>4.7599999999999996E-2</v>
      </c>
      <c r="BW141">
        <v>0.95239999999999991</v>
      </c>
      <c r="BX141">
        <v>1</v>
      </c>
      <c r="BY141">
        <v>0</v>
      </c>
      <c r="BZ141">
        <v>0</v>
      </c>
      <c r="CA141">
        <v>0</v>
      </c>
      <c r="CB141">
        <v>0</v>
      </c>
      <c r="CC141">
        <v>1</v>
      </c>
      <c r="CD141">
        <v>0</v>
      </c>
      <c r="CE141">
        <v>0</v>
      </c>
      <c r="CF141">
        <v>0</v>
      </c>
      <c r="CG141">
        <v>0</v>
      </c>
      <c r="CH141">
        <v>0.23809999999999998</v>
      </c>
      <c r="CI141">
        <v>0.76190000000000002</v>
      </c>
      <c r="CJ141">
        <v>0</v>
      </c>
      <c r="CK141">
        <v>1</v>
      </c>
      <c r="CL141">
        <v>0</v>
      </c>
      <c r="CM141">
        <v>0</v>
      </c>
      <c r="CN141">
        <v>0</v>
      </c>
      <c r="CO141">
        <v>0</v>
      </c>
      <c r="CP141">
        <v>9.5199999999999993E-2</v>
      </c>
      <c r="CQ141">
        <v>0.90480000000000005</v>
      </c>
      <c r="CR141">
        <v>0</v>
      </c>
      <c r="CS141">
        <v>0</v>
      </c>
      <c r="CT141">
        <v>0</v>
      </c>
      <c r="CU141">
        <v>0</v>
      </c>
      <c r="CV141">
        <v>0</v>
      </c>
      <c r="CW141">
        <v>1</v>
      </c>
      <c r="CX141">
        <v>1</v>
      </c>
      <c r="CY141">
        <v>0</v>
      </c>
      <c r="CZ141">
        <v>0</v>
      </c>
      <c r="DA141">
        <v>0</v>
      </c>
      <c r="DB141">
        <v>0.89469999999999994</v>
      </c>
      <c r="DC141">
        <v>0.10529999999999999</v>
      </c>
      <c r="DD141">
        <v>0</v>
      </c>
      <c r="DE141">
        <v>0</v>
      </c>
      <c r="DF141">
        <v>0.94120000000000004</v>
      </c>
      <c r="DG141">
        <v>5.8799999999999998E-2</v>
      </c>
      <c r="DH141">
        <v>0</v>
      </c>
      <c r="DI141">
        <v>0</v>
      </c>
      <c r="DJ141">
        <v>0.28570000000000001</v>
      </c>
      <c r="DK141">
        <v>0.33329999999999999</v>
      </c>
      <c r="DL141">
        <v>0.38100000000000001</v>
      </c>
    </row>
    <row r="142" spans="1:116" x14ac:dyDescent="0.25">
      <c r="A142" t="s">
        <v>428</v>
      </c>
      <c r="B142">
        <v>0</v>
      </c>
      <c r="C142">
        <v>3.85E-2</v>
      </c>
      <c r="D142">
        <v>0.92310000000000003</v>
      </c>
      <c r="E142">
        <v>3.85E-2</v>
      </c>
      <c r="F142">
        <v>0</v>
      </c>
      <c r="G142">
        <v>0</v>
      </c>
      <c r="H142">
        <v>1</v>
      </c>
      <c r="I142">
        <v>0</v>
      </c>
      <c r="J142">
        <v>0</v>
      </c>
      <c r="K142">
        <v>0.34619999999999995</v>
      </c>
      <c r="L142">
        <v>0.65379999999999994</v>
      </c>
      <c r="M142">
        <v>0</v>
      </c>
      <c r="N142">
        <v>0</v>
      </c>
      <c r="O142">
        <v>0</v>
      </c>
      <c r="P142">
        <v>0</v>
      </c>
      <c r="Q142">
        <v>0.92310000000000003</v>
      </c>
      <c r="R142">
        <v>7.690000000000001E-2</v>
      </c>
      <c r="S142">
        <v>0</v>
      </c>
      <c r="T142">
        <v>0</v>
      </c>
      <c r="U142">
        <v>0.30769999999999997</v>
      </c>
      <c r="V142">
        <v>0.69230000000000003</v>
      </c>
      <c r="W142">
        <v>1</v>
      </c>
      <c r="X142">
        <v>0</v>
      </c>
      <c r="Y142">
        <v>0</v>
      </c>
      <c r="Z142">
        <v>0</v>
      </c>
      <c r="AA142">
        <v>0.88459999999999994</v>
      </c>
      <c r="AB142">
        <v>0</v>
      </c>
      <c r="AC142">
        <v>0.11539999999999999</v>
      </c>
      <c r="AD142">
        <v>0.53849999999999998</v>
      </c>
      <c r="AE142">
        <v>0.46149999999999997</v>
      </c>
      <c r="AF142">
        <v>0</v>
      </c>
      <c r="AG142">
        <v>0</v>
      </c>
      <c r="AH142">
        <v>0</v>
      </c>
      <c r="AI142">
        <v>0</v>
      </c>
      <c r="AJ142">
        <v>0</v>
      </c>
      <c r="AK142">
        <v>0</v>
      </c>
      <c r="AL142">
        <v>0</v>
      </c>
      <c r="AM142">
        <v>0.30769999999999997</v>
      </c>
      <c r="AN142">
        <v>0.69230000000000003</v>
      </c>
      <c r="AO142">
        <v>0</v>
      </c>
      <c r="AP142">
        <v>0</v>
      </c>
      <c r="AQ142">
        <v>7.690000000000001E-2</v>
      </c>
      <c r="AR142">
        <v>0.92310000000000003</v>
      </c>
      <c r="AS142">
        <v>0</v>
      </c>
      <c r="AT142">
        <v>0.80769999999999997</v>
      </c>
      <c r="AU142">
        <v>0.15380000000000002</v>
      </c>
      <c r="AV142">
        <v>3.85E-2</v>
      </c>
      <c r="AW142">
        <v>0</v>
      </c>
      <c r="AX142">
        <v>0</v>
      </c>
      <c r="AY142">
        <v>0.69230000000000003</v>
      </c>
      <c r="AZ142">
        <v>0.30769999999999997</v>
      </c>
      <c r="BA142">
        <v>0</v>
      </c>
      <c r="BB142">
        <v>0</v>
      </c>
      <c r="BC142">
        <v>7.690000000000001E-2</v>
      </c>
      <c r="BD142">
        <v>0.42310000000000003</v>
      </c>
      <c r="BE142">
        <v>0.15380000000000002</v>
      </c>
      <c r="BF142">
        <v>0.23079999999999998</v>
      </c>
      <c r="BG142">
        <v>0.11539999999999999</v>
      </c>
      <c r="BH142">
        <v>0.69230000000000003</v>
      </c>
      <c r="BI142">
        <v>0.15380000000000002</v>
      </c>
      <c r="BJ142">
        <v>7.690000000000001E-2</v>
      </c>
      <c r="BK142">
        <v>7.690000000000001E-2</v>
      </c>
      <c r="BL142">
        <v>0</v>
      </c>
      <c r="BM142">
        <v>0.84620000000000006</v>
      </c>
      <c r="BN142">
        <v>0.15380000000000002</v>
      </c>
      <c r="BO142">
        <v>0</v>
      </c>
      <c r="BP142">
        <v>1</v>
      </c>
      <c r="BQ142">
        <v>0</v>
      </c>
      <c r="BR142">
        <v>0</v>
      </c>
      <c r="BS142">
        <v>0</v>
      </c>
      <c r="BT142">
        <v>0</v>
      </c>
      <c r="BU142">
        <v>0</v>
      </c>
      <c r="BV142">
        <v>0.1923</v>
      </c>
      <c r="BW142">
        <v>0.80769999999999997</v>
      </c>
      <c r="BX142">
        <v>1</v>
      </c>
      <c r="BY142">
        <v>0</v>
      </c>
      <c r="BZ142">
        <v>0</v>
      </c>
      <c r="CA142">
        <v>0</v>
      </c>
      <c r="CB142">
        <v>0</v>
      </c>
      <c r="CC142">
        <v>1</v>
      </c>
      <c r="CD142">
        <v>0</v>
      </c>
      <c r="CE142">
        <v>0</v>
      </c>
      <c r="CF142">
        <v>0</v>
      </c>
      <c r="CG142">
        <v>0</v>
      </c>
      <c r="CH142">
        <v>0.1923</v>
      </c>
      <c r="CI142">
        <v>0.80769999999999997</v>
      </c>
      <c r="CJ142">
        <v>1</v>
      </c>
      <c r="CK142">
        <v>0</v>
      </c>
      <c r="CL142">
        <v>0</v>
      </c>
      <c r="CM142">
        <v>0</v>
      </c>
      <c r="CN142">
        <v>0</v>
      </c>
      <c r="CO142">
        <v>0</v>
      </c>
      <c r="CP142">
        <v>0.30769999999999997</v>
      </c>
      <c r="CQ142">
        <v>0.69230000000000003</v>
      </c>
      <c r="CR142">
        <v>0</v>
      </c>
      <c r="CS142">
        <v>0</v>
      </c>
      <c r="CT142">
        <v>0</v>
      </c>
      <c r="CU142">
        <v>0</v>
      </c>
      <c r="CV142">
        <v>0</v>
      </c>
      <c r="CW142">
        <v>1</v>
      </c>
      <c r="CX142">
        <v>0.88459999999999994</v>
      </c>
      <c r="CY142">
        <v>0.11539999999999999</v>
      </c>
      <c r="CZ142">
        <v>0</v>
      </c>
      <c r="DA142">
        <v>0</v>
      </c>
      <c r="DB142">
        <v>0.42310000000000003</v>
      </c>
      <c r="DC142">
        <v>0.5</v>
      </c>
      <c r="DD142">
        <v>7.690000000000001E-2</v>
      </c>
      <c r="DE142">
        <v>0</v>
      </c>
      <c r="DF142">
        <v>0.69230000000000003</v>
      </c>
      <c r="DG142">
        <v>0.26919999999999999</v>
      </c>
      <c r="DH142">
        <v>3.85E-2</v>
      </c>
      <c r="DI142">
        <v>0</v>
      </c>
      <c r="DJ142">
        <v>0.26919999999999999</v>
      </c>
      <c r="DK142">
        <v>0.42310000000000003</v>
      </c>
      <c r="DL142">
        <v>0.30769999999999997</v>
      </c>
    </row>
    <row r="143" spans="1:116" x14ac:dyDescent="0.25">
      <c r="A143" t="s">
        <v>430</v>
      </c>
      <c r="B143">
        <v>0</v>
      </c>
      <c r="C143">
        <v>7.1399999999999991E-2</v>
      </c>
      <c r="D143">
        <v>0.82140000000000002</v>
      </c>
      <c r="E143">
        <v>0.10710000000000001</v>
      </c>
      <c r="F143">
        <v>0</v>
      </c>
      <c r="G143">
        <v>0</v>
      </c>
      <c r="H143">
        <v>1</v>
      </c>
      <c r="I143">
        <v>0</v>
      </c>
      <c r="J143">
        <v>0</v>
      </c>
      <c r="K143">
        <v>0.35710000000000003</v>
      </c>
      <c r="L143">
        <v>0.64290000000000003</v>
      </c>
      <c r="M143">
        <v>0</v>
      </c>
      <c r="N143">
        <v>0</v>
      </c>
      <c r="O143">
        <v>0</v>
      </c>
      <c r="P143">
        <v>3.5699999999999996E-2</v>
      </c>
      <c r="Q143">
        <v>0.92859999999999998</v>
      </c>
      <c r="R143">
        <v>3.5699999999999996E-2</v>
      </c>
      <c r="S143">
        <v>0</v>
      </c>
      <c r="T143">
        <v>0</v>
      </c>
      <c r="U143">
        <v>0.10710000000000001</v>
      </c>
      <c r="V143">
        <v>0.89290000000000003</v>
      </c>
      <c r="W143">
        <v>1</v>
      </c>
      <c r="X143">
        <v>0</v>
      </c>
      <c r="Y143">
        <v>0</v>
      </c>
      <c r="Z143">
        <v>0</v>
      </c>
      <c r="AA143">
        <v>0.92859999999999998</v>
      </c>
      <c r="AB143">
        <v>0</v>
      </c>
      <c r="AC143">
        <v>7.1399999999999991E-2</v>
      </c>
      <c r="AD143">
        <v>0.53569999999999995</v>
      </c>
      <c r="AE143">
        <v>0.46429999999999999</v>
      </c>
      <c r="AF143">
        <v>0</v>
      </c>
      <c r="AG143">
        <v>0</v>
      </c>
      <c r="AH143">
        <v>0</v>
      </c>
      <c r="AI143">
        <v>0</v>
      </c>
      <c r="AJ143">
        <v>0</v>
      </c>
      <c r="AK143">
        <v>0</v>
      </c>
      <c r="AL143">
        <v>0</v>
      </c>
      <c r="AM143">
        <v>0.42859999999999998</v>
      </c>
      <c r="AN143">
        <v>0.57140000000000002</v>
      </c>
      <c r="AO143">
        <v>0</v>
      </c>
      <c r="AP143">
        <v>0</v>
      </c>
      <c r="AQ143">
        <v>3.5699999999999996E-2</v>
      </c>
      <c r="AR143">
        <v>0.96430000000000005</v>
      </c>
      <c r="AS143">
        <v>0</v>
      </c>
      <c r="AT143">
        <v>0.78569999999999995</v>
      </c>
      <c r="AU143">
        <v>7.1399999999999991E-2</v>
      </c>
      <c r="AV143">
        <v>0.1429</v>
      </c>
      <c r="AW143">
        <v>0</v>
      </c>
      <c r="AX143">
        <v>0</v>
      </c>
      <c r="AY143">
        <v>0.64290000000000003</v>
      </c>
      <c r="AZ143">
        <v>0.35710000000000003</v>
      </c>
      <c r="BA143">
        <v>0</v>
      </c>
      <c r="BB143">
        <v>0</v>
      </c>
      <c r="BC143">
        <v>0.21429999999999999</v>
      </c>
      <c r="BD143">
        <v>0.32140000000000002</v>
      </c>
      <c r="BE143">
        <v>0.10710000000000001</v>
      </c>
      <c r="BF143">
        <v>0.21429999999999999</v>
      </c>
      <c r="BG143">
        <v>0.1429</v>
      </c>
      <c r="BH143">
        <v>0.46429999999999999</v>
      </c>
      <c r="BI143">
        <v>0.39289999999999997</v>
      </c>
      <c r="BJ143">
        <v>0.10710000000000001</v>
      </c>
      <c r="BK143">
        <v>3.5699999999999996E-2</v>
      </c>
      <c r="BL143">
        <v>0</v>
      </c>
      <c r="BM143">
        <v>0.78569999999999995</v>
      </c>
      <c r="BN143">
        <v>0.21429999999999999</v>
      </c>
      <c r="BO143">
        <v>0</v>
      </c>
      <c r="BP143">
        <v>1</v>
      </c>
      <c r="BQ143">
        <v>0</v>
      </c>
      <c r="BR143">
        <v>0</v>
      </c>
      <c r="BS143">
        <v>0</v>
      </c>
      <c r="BT143">
        <v>0</v>
      </c>
      <c r="BU143">
        <v>0</v>
      </c>
      <c r="BV143">
        <v>0.21429999999999999</v>
      </c>
      <c r="BW143">
        <v>0.78569999999999995</v>
      </c>
      <c r="BX143">
        <v>1</v>
      </c>
      <c r="BY143">
        <v>0</v>
      </c>
      <c r="BZ143">
        <v>0</v>
      </c>
      <c r="CA143">
        <v>0</v>
      </c>
      <c r="CB143">
        <v>0</v>
      </c>
      <c r="CC143">
        <v>1</v>
      </c>
      <c r="CD143">
        <v>0</v>
      </c>
      <c r="CE143">
        <v>0</v>
      </c>
      <c r="CF143">
        <v>0</v>
      </c>
      <c r="CG143">
        <v>0</v>
      </c>
      <c r="CH143">
        <v>0.46429999999999999</v>
      </c>
      <c r="CI143">
        <v>0.53569999999999995</v>
      </c>
      <c r="CJ143">
        <v>1</v>
      </c>
      <c r="CK143">
        <v>0</v>
      </c>
      <c r="CL143">
        <v>0</v>
      </c>
      <c r="CM143">
        <v>0</v>
      </c>
      <c r="CN143">
        <v>0</v>
      </c>
      <c r="CO143">
        <v>0</v>
      </c>
      <c r="CP143">
        <v>0.35710000000000003</v>
      </c>
      <c r="CQ143">
        <v>0.64290000000000003</v>
      </c>
      <c r="CR143">
        <v>0</v>
      </c>
      <c r="CS143">
        <v>0</v>
      </c>
      <c r="CT143">
        <v>0</v>
      </c>
      <c r="CU143">
        <v>0</v>
      </c>
      <c r="CV143">
        <v>0</v>
      </c>
      <c r="CW143">
        <v>1</v>
      </c>
      <c r="CX143">
        <v>0.89290000000000003</v>
      </c>
      <c r="CY143">
        <v>0.10710000000000001</v>
      </c>
      <c r="CZ143">
        <v>0</v>
      </c>
      <c r="DA143">
        <v>0</v>
      </c>
      <c r="DB143">
        <v>0.42859999999999998</v>
      </c>
      <c r="DC143">
        <v>0.42859999999999998</v>
      </c>
      <c r="DD143">
        <v>0.1429</v>
      </c>
      <c r="DE143">
        <v>0</v>
      </c>
      <c r="DF143">
        <v>0.57689999999999997</v>
      </c>
      <c r="DG143">
        <v>0.3846</v>
      </c>
      <c r="DH143">
        <v>3.85E-2</v>
      </c>
      <c r="DI143">
        <v>0</v>
      </c>
      <c r="DJ143">
        <v>0.17859999999999998</v>
      </c>
      <c r="DK143">
        <v>0.35710000000000003</v>
      </c>
      <c r="DL143">
        <v>0.46429999999999999</v>
      </c>
    </row>
    <row r="144" spans="1:116" x14ac:dyDescent="0.25">
      <c r="A144" t="s">
        <v>432</v>
      </c>
      <c r="B144">
        <v>0</v>
      </c>
      <c r="C144">
        <v>8.3299999999999999E-2</v>
      </c>
      <c r="D144">
        <v>0.91670000000000007</v>
      </c>
      <c r="E144">
        <v>0</v>
      </c>
      <c r="F144">
        <v>0</v>
      </c>
      <c r="G144">
        <v>0</v>
      </c>
      <c r="H144">
        <v>1</v>
      </c>
      <c r="I144">
        <v>0</v>
      </c>
      <c r="J144">
        <v>0</v>
      </c>
      <c r="K144">
        <v>0.16670000000000001</v>
      </c>
      <c r="L144">
        <v>0.66670000000000007</v>
      </c>
      <c r="M144">
        <v>0.16670000000000001</v>
      </c>
      <c r="N144">
        <v>0</v>
      </c>
      <c r="O144">
        <v>0</v>
      </c>
      <c r="P144">
        <v>0</v>
      </c>
      <c r="Q144">
        <v>0.83329999999999993</v>
      </c>
      <c r="R144">
        <v>0.16670000000000001</v>
      </c>
      <c r="S144">
        <v>0</v>
      </c>
      <c r="T144">
        <v>0</v>
      </c>
      <c r="U144">
        <v>0.18179999999999999</v>
      </c>
      <c r="V144">
        <v>0.81819999999999993</v>
      </c>
      <c r="W144">
        <v>1</v>
      </c>
      <c r="X144">
        <v>0</v>
      </c>
      <c r="Y144">
        <v>0</v>
      </c>
      <c r="Z144">
        <v>0</v>
      </c>
      <c r="AA144">
        <v>1</v>
      </c>
      <c r="AB144">
        <v>0</v>
      </c>
      <c r="AC144">
        <v>0</v>
      </c>
      <c r="AD144">
        <v>0.58329999999999993</v>
      </c>
      <c r="AE144">
        <v>0.41670000000000001</v>
      </c>
      <c r="AF144">
        <v>0</v>
      </c>
      <c r="AG144">
        <v>0</v>
      </c>
      <c r="AH144">
        <v>0</v>
      </c>
      <c r="AI144">
        <v>0</v>
      </c>
      <c r="AJ144">
        <v>0</v>
      </c>
      <c r="AK144">
        <v>0</v>
      </c>
      <c r="AL144">
        <v>0</v>
      </c>
      <c r="AM144">
        <v>0.33329999999999999</v>
      </c>
      <c r="AN144">
        <v>0.66670000000000007</v>
      </c>
      <c r="AO144">
        <v>0</v>
      </c>
      <c r="AP144">
        <v>0</v>
      </c>
      <c r="AQ144">
        <v>0</v>
      </c>
      <c r="AR144">
        <v>1</v>
      </c>
      <c r="AS144">
        <v>0</v>
      </c>
      <c r="AT144">
        <v>0.66670000000000007</v>
      </c>
      <c r="AU144">
        <v>0</v>
      </c>
      <c r="AV144">
        <v>0.33329999999999999</v>
      </c>
      <c r="AW144">
        <v>0</v>
      </c>
      <c r="AX144">
        <v>0</v>
      </c>
      <c r="AY144">
        <v>0.58329999999999993</v>
      </c>
      <c r="AZ144">
        <v>0.41670000000000001</v>
      </c>
      <c r="BA144">
        <v>0</v>
      </c>
      <c r="BB144">
        <v>0</v>
      </c>
      <c r="BC144">
        <v>0.25</v>
      </c>
      <c r="BD144">
        <v>0.16670000000000001</v>
      </c>
      <c r="BE144">
        <v>0.33329999999999999</v>
      </c>
      <c r="BF144">
        <v>0.16670000000000001</v>
      </c>
      <c r="BG144">
        <v>8.3299999999999999E-2</v>
      </c>
      <c r="BH144">
        <v>0.66670000000000007</v>
      </c>
      <c r="BI144">
        <v>0.33329999999999999</v>
      </c>
      <c r="BJ144">
        <v>0</v>
      </c>
      <c r="BK144">
        <v>0</v>
      </c>
      <c r="BL144">
        <v>0</v>
      </c>
      <c r="BM144">
        <v>1</v>
      </c>
      <c r="BN144">
        <v>0</v>
      </c>
      <c r="BO144">
        <v>0</v>
      </c>
      <c r="BP144">
        <v>1</v>
      </c>
      <c r="BQ144">
        <v>0</v>
      </c>
      <c r="BR144">
        <v>0</v>
      </c>
      <c r="BS144">
        <v>0</v>
      </c>
      <c r="BT144">
        <v>0</v>
      </c>
      <c r="BU144">
        <v>0</v>
      </c>
      <c r="BV144">
        <v>0.16670000000000001</v>
      </c>
      <c r="BW144">
        <v>0.83329999999999993</v>
      </c>
      <c r="BX144">
        <v>1</v>
      </c>
      <c r="BY144">
        <v>0</v>
      </c>
      <c r="BZ144">
        <v>0</v>
      </c>
      <c r="CA144">
        <v>0</v>
      </c>
      <c r="CB144">
        <v>0</v>
      </c>
      <c r="CC144">
        <v>1</v>
      </c>
      <c r="CD144">
        <v>0</v>
      </c>
      <c r="CE144">
        <v>0</v>
      </c>
      <c r="CF144">
        <v>0</v>
      </c>
      <c r="CG144">
        <v>0</v>
      </c>
      <c r="CH144">
        <v>0.33329999999999999</v>
      </c>
      <c r="CI144">
        <v>0.66670000000000007</v>
      </c>
      <c r="CJ144">
        <v>1</v>
      </c>
      <c r="CK144">
        <v>0</v>
      </c>
      <c r="CL144">
        <v>0</v>
      </c>
      <c r="CM144">
        <v>0</v>
      </c>
      <c r="CN144">
        <v>0</v>
      </c>
      <c r="CO144">
        <v>0</v>
      </c>
      <c r="CP144">
        <v>0.16670000000000001</v>
      </c>
      <c r="CQ144">
        <v>0.83329999999999993</v>
      </c>
      <c r="CR144">
        <v>0</v>
      </c>
      <c r="CS144">
        <v>0</v>
      </c>
      <c r="CT144">
        <v>0</v>
      </c>
      <c r="CU144">
        <v>0</v>
      </c>
      <c r="CV144">
        <v>0</v>
      </c>
      <c r="CW144">
        <v>1</v>
      </c>
      <c r="CX144">
        <v>0.75</v>
      </c>
      <c r="CY144">
        <v>0.25</v>
      </c>
      <c r="CZ144">
        <v>0</v>
      </c>
      <c r="DA144">
        <v>0</v>
      </c>
      <c r="DB144">
        <v>0.66670000000000007</v>
      </c>
      <c r="DC144">
        <v>0.33329999999999999</v>
      </c>
      <c r="DD144">
        <v>0</v>
      </c>
      <c r="DE144">
        <v>0</v>
      </c>
      <c r="DF144">
        <v>0.66670000000000007</v>
      </c>
      <c r="DG144">
        <v>0.33329999999999999</v>
      </c>
      <c r="DH144">
        <v>0</v>
      </c>
      <c r="DI144">
        <v>0</v>
      </c>
      <c r="DJ144">
        <v>0.16670000000000001</v>
      </c>
      <c r="DK144">
        <v>0.33329999999999999</v>
      </c>
      <c r="DL144">
        <v>0.5</v>
      </c>
    </row>
    <row r="145" spans="1:116" x14ac:dyDescent="0.25">
      <c r="A145" t="s">
        <v>458</v>
      </c>
      <c r="B145">
        <v>2.2200000000000001E-2</v>
      </c>
      <c r="C145">
        <v>6.6699999999999995E-2</v>
      </c>
      <c r="D145">
        <v>0.73329999999999995</v>
      </c>
      <c r="E145">
        <v>0.17780000000000001</v>
      </c>
      <c r="F145">
        <v>0</v>
      </c>
      <c r="G145">
        <v>1</v>
      </c>
      <c r="H145">
        <v>0</v>
      </c>
      <c r="I145">
        <v>0</v>
      </c>
      <c r="J145">
        <v>2.2200000000000001E-2</v>
      </c>
      <c r="K145">
        <v>0.71109999999999995</v>
      </c>
      <c r="L145">
        <v>0.22219999999999998</v>
      </c>
      <c r="M145">
        <v>4.4400000000000002E-2</v>
      </c>
      <c r="N145">
        <v>0</v>
      </c>
      <c r="O145">
        <v>0.31109999999999999</v>
      </c>
      <c r="P145">
        <v>0.44439999999999996</v>
      </c>
      <c r="Q145">
        <v>0.22219999999999998</v>
      </c>
      <c r="R145">
        <v>2.2200000000000001E-2</v>
      </c>
      <c r="S145">
        <v>0</v>
      </c>
      <c r="T145">
        <v>0</v>
      </c>
      <c r="U145">
        <v>0.64439999999999997</v>
      </c>
      <c r="V145">
        <v>0.35560000000000003</v>
      </c>
      <c r="W145">
        <v>0</v>
      </c>
      <c r="X145">
        <v>1</v>
      </c>
      <c r="Y145">
        <v>0</v>
      </c>
      <c r="Z145">
        <v>0</v>
      </c>
      <c r="AA145">
        <v>0.82220000000000004</v>
      </c>
      <c r="AB145">
        <v>0.11109999999999999</v>
      </c>
      <c r="AC145">
        <v>6.6699999999999995E-2</v>
      </c>
      <c r="AD145">
        <v>0.44439999999999996</v>
      </c>
      <c r="AE145">
        <v>0.44439999999999996</v>
      </c>
      <c r="AF145">
        <v>6.6699999999999995E-2</v>
      </c>
      <c r="AG145">
        <v>4.4400000000000002E-2</v>
      </c>
      <c r="AH145">
        <v>0</v>
      </c>
      <c r="AI145">
        <v>0</v>
      </c>
      <c r="AJ145">
        <v>0</v>
      </c>
      <c r="AK145">
        <v>0</v>
      </c>
      <c r="AL145">
        <v>0</v>
      </c>
      <c r="AM145">
        <v>0.15560000000000002</v>
      </c>
      <c r="AN145">
        <v>0.55559999999999998</v>
      </c>
      <c r="AO145">
        <v>8.8900000000000007E-2</v>
      </c>
      <c r="AP145">
        <v>0.2</v>
      </c>
      <c r="AQ145">
        <v>0.11109999999999999</v>
      </c>
      <c r="AR145">
        <v>0.82220000000000004</v>
      </c>
      <c r="AS145">
        <v>6.6699999999999995E-2</v>
      </c>
      <c r="AT145">
        <v>0.57779999999999998</v>
      </c>
      <c r="AU145">
        <v>0.42219999999999996</v>
      </c>
      <c r="AV145">
        <v>0</v>
      </c>
      <c r="AW145">
        <v>0</v>
      </c>
      <c r="AX145">
        <v>0</v>
      </c>
      <c r="AY145">
        <v>0.2</v>
      </c>
      <c r="AZ145">
        <v>0.8</v>
      </c>
      <c r="BA145">
        <v>0</v>
      </c>
      <c r="BB145">
        <v>0</v>
      </c>
      <c r="BC145">
        <v>8.8900000000000007E-2</v>
      </c>
      <c r="BD145">
        <v>0.73329999999999995</v>
      </c>
      <c r="BE145">
        <v>4.4400000000000002E-2</v>
      </c>
      <c r="BF145">
        <v>8.8900000000000007E-2</v>
      </c>
      <c r="BG145">
        <v>4.4400000000000002E-2</v>
      </c>
      <c r="BH145">
        <v>0.82220000000000004</v>
      </c>
      <c r="BI145">
        <v>6.6699999999999995E-2</v>
      </c>
      <c r="BJ145">
        <v>8.8900000000000007E-2</v>
      </c>
      <c r="BK145">
        <v>2.2200000000000001E-2</v>
      </c>
      <c r="BL145">
        <v>0</v>
      </c>
      <c r="BM145">
        <v>0.71109999999999995</v>
      </c>
      <c r="BN145">
        <v>0.28889999999999999</v>
      </c>
      <c r="BO145">
        <v>0</v>
      </c>
      <c r="BP145">
        <v>0.91110000000000002</v>
      </c>
      <c r="BQ145">
        <v>6.6699999999999995E-2</v>
      </c>
      <c r="BR145">
        <v>2.2200000000000001E-2</v>
      </c>
      <c r="BS145">
        <v>4.4400000000000002E-2</v>
      </c>
      <c r="BT145">
        <v>0.11109999999999999</v>
      </c>
      <c r="BU145">
        <v>0.44439999999999996</v>
      </c>
      <c r="BV145">
        <v>0.33329999999999999</v>
      </c>
      <c r="BW145">
        <v>6.6699999999999995E-2</v>
      </c>
      <c r="BX145">
        <v>1</v>
      </c>
      <c r="BY145">
        <v>0</v>
      </c>
      <c r="BZ145">
        <v>0</v>
      </c>
      <c r="CA145">
        <v>0</v>
      </c>
      <c r="CB145">
        <v>0</v>
      </c>
      <c r="CC145">
        <v>0</v>
      </c>
      <c r="CD145">
        <v>1</v>
      </c>
      <c r="CE145">
        <v>0</v>
      </c>
      <c r="CF145">
        <v>0</v>
      </c>
      <c r="CG145">
        <v>0</v>
      </c>
      <c r="CH145">
        <v>8.8900000000000007E-2</v>
      </c>
      <c r="CI145">
        <v>0.91110000000000002</v>
      </c>
      <c r="CJ145">
        <v>1</v>
      </c>
      <c r="CK145">
        <v>0</v>
      </c>
      <c r="CL145">
        <v>0</v>
      </c>
      <c r="CM145">
        <v>0</v>
      </c>
      <c r="CN145">
        <v>0</v>
      </c>
      <c r="CO145">
        <v>0</v>
      </c>
      <c r="CP145">
        <v>0.91110000000000002</v>
      </c>
      <c r="CQ145">
        <v>6.6699999999999995E-2</v>
      </c>
      <c r="CR145">
        <v>2.2200000000000001E-2</v>
      </c>
      <c r="CS145">
        <v>0</v>
      </c>
      <c r="CT145">
        <v>0</v>
      </c>
      <c r="CU145">
        <v>0</v>
      </c>
      <c r="CV145">
        <v>1</v>
      </c>
      <c r="CW145">
        <v>0</v>
      </c>
      <c r="CX145">
        <v>0.86670000000000003</v>
      </c>
      <c r="CY145">
        <v>0.1333</v>
      </c>
      <c r="CZ145">
        <v>0</v>
      </c>
      <c r="DA145">
        <v>0</v>
      </c>
      <c r="DB145">
        <v>0.5333</v>
      </c>
      <c r="DC145">
        <v>0.37780000000000002</v>
      </c>
      <c r="DD145">
        <v>8.8900000000000007E-2</v>
      </c>
      <c r="DE145">
        <v>0.12820000000000001</v>
      </c>
      <c r="DF145">
        <v>0.53849999999999998</v>
      </c>
      <c r="DG145">
        <v>0.33329999999999999</v>
      </c>
      <c r="DH145">
        <v>0</v>
      </c>
      <c r="DI145">
        <v>4.4400000000000002E-2</v>
      </c>
      <c r="DJ145">
        <v>8.8900000000000007E-2</v>
      </c>
      <c r="DK145">
        <v>0.66670000000000007</v>
      </c>
      <c r="DL145">
        <v>0.2</v>
      </c>
    </row>
    <row r="146" spans="1:116" x14ac:dyDescent="0.25">
      <c r="A146" t="s">
        <v>460</v>
      </c>
      <c r="B146">
        <v>4.3499999999999997E-2</v>
      </c>
      <c r="C146">
        <v>0.1739</v>
      </c>
      <c r="D146">
        <v>0.6522</v>
      </c>
      <c r="E146">
        <v>0.13039999999999999</v>
      </c>
      <c r="F146">
        <v>1</v>
      </c>
      <c r="G146">
        <v>0</v>
      </c>
      <c r="H146">
        <v>0</v>
      </c>
      <c r="I146">
        <v>0</v>
      </c>
      <c r="J146">
        <v>0</v>
      </c>
      <c r="K146">
        <v>0.69569999999999999</v>
      </c>
      <c r="L146">
        <v>0.26090000000000002</v>
      </c>
      <c r="M146">
        <v>4.3499999999999997E-2</v>
      </c>
      <c r="N146">
        <v>0</v>
      </c>
      <c r="O146">
        <v>0.30430000000000001</v>
      </c>
      <c r="P146">
        <v>0.30430000000000001</v>
      </c>
      <c r="Q146">
        <v>0.3478</v>
      </c>
      <c r="R146">
        <v>4.3499999999999997E-2</v>
      </c>
      <c r="S146">
        <v>0</v>
      </c>
      <c r="T146">
        <v>0</v>
      </c>
      <c r="U146">
        <v>0.56520000000000004</v>
      </c>
      <c r="V146">
        <v>0.43479999999999996</v>
      </c>
      <c r="W146">
        <v>1</v>
      </c>
      <c r="X146">
        <v>0</v>
      </c>
      <c r="Y146">
        <v>0</v>
      </c>
      <c r="Z146">
        <v>0</v>
      </c>
      <c r="AA146">
        <v>0.91299999999999992</v>
      </c>
      <c r="AB146">
        <v>8.6999999999999994E-2</v>
      </c>
      <c r="AC146">
        <v>0</v>
      </c>
      <c r="AD146">
        <v>0.43479999999999996</v>
      </c>
      <c r="AE146">
        <v>0.52170000000000005</v>
      </c>
      <c r="AF146">
        <v>4.3499999999999997E-2</v>
      </c>
      <c r="AG146">
        <v>0</v>
      </c>
      <c r="AH146">
        <v>0</v>
      </c>
      <c r="AI146">
        <v>0</v>
      </c>
      <c r="AJ146">
        <v>0</v>
      </c>
      <c r="AK146">
        <v>0</v>
      </c>
      <c r="AL146">
        <v>0</v>
      </c>
      <c r="AM146">
        <v>0.13039999999999999</v>
      </c>
      <c r="AN146">
        <v>0.69569999999999999</v>
      </c>
      <c r="AO146">
        <v>4.3499999999999997E-2</v>
      </c>
      <c r="AP146">
        <v>0.13039999999999999</v>
      </c>
      <c r="AQ146">
        <v>0.1739</v>
      </c>
      <c r="AR146">
        <v>0.82609999999999995</v>
      </c>
      <c r="AS146">
        <v>0</v>
      </c>
      <c r="AT146">
        <v>0.52170000000000005</v>
      </c>
      <c r="AU146">
        <v>0.4783</v>
      </c>
      <c r="AV146">
        <v>0</v>
      </c>
      <c r="AW146">
        <v>0</v>
      </c>
      <c r="AX146">
        <v>0</v>
      </c>
      <c r="AY146">
        <v>0.3478</v>
      </c>
      <c r="AZ146">
        <v>0.6522</v>
      </c>
      <c r="BA146">
        <v>0</v>
      </c>
      <c r="BB146">
        <v>0</v>
      </c>
      <c r="BC146">
        <v>0.21739999999999998</v>
      </c>
      <c r="BD146">
        <v>0.69569999999999999</v>
      </c>
      <c r="BE146">
        <v>4.3499999999999997E-2</v>
      </c>
      <c r="BF146">
        <v>4.3499999999999997E-2</v>
      </c>
      <c r="BG146">
        <v>0</v>
      </c>
      <c r="BH146">
        <v>0.86959999999999993</v>
      </c>
      <c r="BI146">
        <v>0.13039999999999999</v>
      </c>
      <c r="BJ146">
        <v>0</v>
      </c>
      <c r="BK146">
        <v>0</v>
      </c>
      <c r="BL146">
        <v>0</v>
      </c>
      <c r="BM146">
        <v>0.69569999999999999</v>
      </c>
      <c r="BN146">
        <v>0.30430000000000001</v>
      </c>
      <c r="BO146">
        <v>0</v>
      </c>
      <c r="BP146">
        <v>1</v>
      </c>
      <c r="BQ146">
        <v>0</v>
      </c>
      <c r="BR146">
        <v>0</v>
      </c>
      <c r="BS146">
        <v>0</v>
      </c>
      <c r="BT146">
        <v>0.1739</v>
      </c>
      <c r="BU146">
        <v>0.56520000000000004</v>
      </c>
      <c r="BV146">
        <v>0.1739</v>
      </c>
      <c r="BW146">
        <v>8.6999999999999994E-2</v>
      </c>
      <c r="BX146">
        <v>1</v>
      </c>
      <c r="BY146">
        <v>0</v>
      </c>
      <c r="BZ146">
        <v>0</v>
      </c>
      <c r="CA146">
        <v>0</v>
      </c>
      <c r="CB146">
        <v>0</v>
      </c>
      <c r="CC146">
        <v>1</v>
      </c>
      <c r="CD146">
        <v>0</v>
      </c>
      <c r="CE146">
        <v>0</v>
      </c>
      <c r="CF146">
        <v>0</v>
      </c>
      <c r="CG146">
        <v>0</v>
      </c>
      <c r="CH146">
        <v>8.6999999999999994E-2</v>
      </c>
      <c r="CI146">
        <v>0.91299999999999992</v>
      </c>
      <c r="CJ146">
        <v>1</v>
      </c>
      <c r="CK146">
        <v>0</v>
      </c>
      <c r="CL146">
        <v>0</v>
      </c>
      <c r="CM146">
        <v>0</v>
      </c>
      <c r="CN146">
        <v>0</v>
      </c>
      <c r="CO146">
        <v>0</v>
      </c>
      <c r="CP146">
        <v>0.73909999999999998</v>
      </c>
      <c r="CQ146">
        <v>0.21739999999999998</v>
      </c>
      <c r="CR146">
        <v>4.3499999999999997E-2</v>
      </c>
      <c r="CS146">
        <v>0</v>
      </c>
      <c r="CT146">
        <v>0</v>
      </c>
      <c r="CU146">
        <v>0</v>
      </c>
      <c r="CV146">
        <v>0</v>
      </c>
      <c r="CW146">
        <v>1</v>
      </c>
      <c r="CX146">
        <v>0.86959999999999993</v>
      </c>
      <c r="CY146">
        <v>0.13039999999999999</v>
      </c>
      <c r="CZ146">
        <v>0</v>
      </c>
      <c r="DA146">
        <v>0</v>
      </c>
      <c r="DB146">
        <v>0.6522</v>
      </c>
      <c r="DC146">
        <v>0.3478</v>
      </c>
      <c r="DD146">
        <v>0</v>
      </c>
      <c r="DE146">
        <v>0</v>
      </c>
      <c r="DF146">
        <v>0.55559999999999998</v>
      </c>
      <c r="DG146">
        <v>0.44439999999999996</v>
      </c>
      <c r="DH146">
        <v>0</v>
      </c>
      <c r="DI146">
        <v>0</v>
      </c>
      <c r="DJ146">
        <v>0</v>
      </c>
      <c r="DK146">
        <v>0.86959999999999993</v>
      </c>
      <c r="DL146">
        <v>0.13039999999999999</v>
      </c>
    </row>
    <row r="147" spans="1:116" x14ac:dyDescent="0.25">
      <c r="A147" t="s">
        <v>462</v>
      </c>
      <c r="B147">
        <v>0.1176</v>
      </c>
      <c r="C147">
        <v>0</v>
      </c>
      <c r="D147">
        <v>0.4118</v>
      </c>
      <c r="E147">
        <v>0.47060000000000002</v>
      </c>
      <c r="F147">
        <v>1</v>
      </c>
      <c r="G147">
        <v>0</v>
      </c>
      <c r="H147">
        <v>0</v>
      </c>
      <c r="I147">
        <v>0</v>
      </c>
      <c r="J147">
        <v>0</v>
      </c>
      <c r="K147">
        <v>0.47060000000000002</v>
      </c>
      <c r="L147">
        <v>0.47060000000000002</v>
      </c>
      <c r="M147">
        <v>5.8799999999999998E-2</v>
      </c>
      <c r="N147">
        <v>0</v>
      </c>
      <c r="O147">
        <v>0.35289999999999999</v>
      </c>
      <c r="P147">
        <v>0.23530000000000001</v>
      </c>
      <c r="Q147">
        <v>0.4118</v>
      </c>
      <c r="R147">
        <v>0</v>
      </c>
      <c r="S147">
        <v>0</v>
      </c>
      <c r="T147">
        <v>5.8799999999999998E-2</v>
      </c>
      <c r="U147">
        <v>0.58820000000000006</v>
      </c>
      <c r="V147">
        <v>0.35289999999999999</v>
      </c>
      <c r="W147">
        <v>1</v>
      </c>
      <c r="X147">
        <v>0</v>
      </c>
      <c r="Y147">
        <v>0</v>
      </c>
      <c r="Z147">
        <v>0</v>
      </c>
      <c r="AA147">
        <v>0.76469999999999994</v>
      </c>
      <c r="AB147">
        <v>5.8799999999999998E-2</v>
      </c>
      <c r="AC147">
        <v>0.17649999999999999</v>
      </c>
      <c r="AD147">
        <v>0.1176</v>
      </c>
      <c r="AE147">
        <v>0.8234999999999999</v>
      </c>
      <c r="AF147">
        <v>5.8799999999999998E-2</v>
      </c>
      <c r="AG147">
        <v>0</v>
      </c>
      <c r="AH147">
        <v>0</v>
      </c>
      <c r="AI147">
        <v>0</v>
      </c>
      <c r="AJ147">
        <v>0</v>
      </c>
      <c r="AK147">
        <v>0</v>
      </c>
      <c r="AL147">
        <v>1</v>
      </c>
      <c r="AM147">
        <v>0.17649999999999999</v>
      </c>
      <c r="AN147">
        <v>0.52939999999999998</v>
      </c>
      <c r="AO147">
        <v>0.29410000000000003</v>
      </c>
      <c r="AP147">
        <v>0</v>
      </c>
      <c r="AQ147">
        <v>0.1176</v>
      </c>
      <c r="AR147">
        <v>0.88239999999999996</v>
      </c>
      <c r="AS147">
        <v>0</v>
      </c>
      <c r="AT147">
        <v>0.4118</v>
      </c>
      <c r="AU147">
        <v>0.52939999999999998</v>
      </c>
      <c r="AV147">
        <v>5.8799999999999998E-2</v>
      </c>
      <c r="AW147">
        <v>0</v>
      </c>
      <c r="AX147">
        <v>0</v>
      </c>
      <c r="AY147">
        <v>0.33329999999999999</v>
      </c>
      <c r="AZ147">
        <v>0.66670000000000007</v>
      </c>
      <c r="BA147">
        <v>0</v>
      </c>
      <c r="BB147">
        <v>0</v>
      </c>
      <c r="BC147">
        <v>0.35289999999999999</v>
      </c>
      <c r="BD147">
        <v>0.47060000000000002</v>
      </c>
      <c r="BE147">
        <v>0.1176</v>
      </c>
      <c r="BF147">
        <v>5.8799999999999998E-2</v>
      </c>
      <c r="BG147">
        <v>0</v>
      </c>
      <c r="BH147">
        <v>0.70590000000000008</v>
      </c>
      <c r="BI147">
        <v>0.1176</v>
      </c>
      <c r="BJ147">
        <v>0.1176</v>
      </c>
      <c r="BK147">
        <v>5.8799999999999998E-2</v>
      </c>
      <c r="BL147">
        <v>0</v>
      </c>
      <c r="BM147">
        <v>0.4118</v>
      </c>
      <c r="BN147">
        <v>0.52939999999999998</v>
      </c>
      <c r="BO147">
        <v>5.8799999999999998E-2</v>
      </c>
      <c r="BP147">
        <v>0.8234999999999999</v>
      </c>
      <c r="BQ147">
        <v>0.17649999999999999</v>
      </c>
      <c r="BR147">
        <v>0</v>
      </c>
      <c r="BS147">
        <v>0</v>
      </c>
      <c r="BT147">
        <v>0.1176</v>
      </c>
      <c r="BU147">
        <v>0.58820000000000006</v>
      </c>
      <c r="BV147">
        <v>0</v>
      </c>
      <c r="BW147">
        <v>0.29410000000000003</v>
      </c>
      <c r="BX147">
        <v>1</v>
      </c>
      <c r="BY147">
        <v>0</v>
      </c>
      <c r="BZ147">
        <v>0</v>
      </c>
      <c r="CA147">
        <v>0</v>
      </c>
      <c r="CB147">
        <v>0</v>
      </c>
      <c r="CC147">
        <v>1</v>
      </c>
      <c r="CD147">
        <v>0</v>
      </c>
      <c r="CE147">
        <v>0</v>
      </c>
      <c r="CF147">
        <v>0</v>
      </c>
      <c r="CG147">
        <v>0</v>
      </c>
      <c r="CH147">
        <v>5.8799999999999998E-2</v>
      </c>
      <c r="CI147">
        <v>0.94120000000000004</v>
      </c>
      <c r="CJ147">
        <v>0</v>
      </c>
      <c r="CK147">
        <v>1</v>
      </c>
      <c r="CL147">
        <v>0</v>
      </c>
      <c r="CM147">
        <v>0</v>
      </c>
      <c r="CN147">
        <v>0</v>
      </c>
      <c r="CO147">
        <v>0</v>
      </c>
      <c r="CP147">
        <v>0.70590000000000008</v>
      </c>
      <c r="CQ147">
        <v>0.17649999999999999</v>
      </c>
      <c r="CR147">
        <v>0.1176</v>
      </c>
      <c r="CS147">
        <v>0</v>
      </c>
      <c r="CT147">
        <v>0</v>
      </c>
      <c r="CU147">
        <v>0</v>
      </c>
      <c r="CV147">
        <v>0</v>
      </c>
      <c r="CW147">
        <v>1</v>
      </c>
      <c r="CX147">
        <v>1</v>
      </c>
      <c r="CY147">
        <v>0</v>
      </c>
      <c r="CZ147">
        <v>0</v>
      </c>
      <c r="DA147">
        <v>0</v>
      </c>
      <c r="DB147">
        <v>0.86670000000000003</v>
      </c>
      <c r="DC147">
        <v>0.1333</v>
      </c>
      <c r="DD147">
        <v>0</v>
      </c>
      <c r="DE147">
        <v>0.47060000000000002</v>
      </c>
      <c r="DF147">
        <v>0.17649999999999999</v>
      </c>
      <c r="DG147">
        <v>0.35289999999999999</v>
      </c>
      <c r="DH147">
        <v>0</v>
      </c>
      <c r="DI147">
        <v>0</v>
      </c>
      <c r="DJ147">
        <v>0</v>
      </c>
      <c r="DK147">
        <v>0.70590000000000008</v>
      </c>
      <c r="DL147">
        <v>0.29410000000000003</v>
      </c>
    </row>
    <row r="148" spans="1:116" x14ac:dyDescent="0.25">
      <c r="A148" t="s">
        <v>464</v>
      </c>
      <c r="B148">
        <v>0</v>
      </c>
      <c r="C148">
        <v>9.5199999999999993E-2</v>
      </c>
      <c r="D148">
        <v>0.61899999999999999</v>
      </c>
      <c r="E148">
        <v>0.28570000000000001</v>
      </c>
      <c r="F148">
        <v>1</v>
      </c>
      <c r="G148">
        <v>0</v>
      </c>
      <c r="H148">
        <v>0</v>
      </c>
      <c r="I148">
        <v>0</v>
      </c>
      <c r="J148">
        <v>0</v>
      </c>
      <c r="K148">
        <v>0.57140000000000002</v>
      </c>
      <c r="L148">
        <v>0.38100000000000001</v>
      </c>
      <c r="M148">
        <v>4.7599999999999996E-2</v>
      </c>
      <c r="N148">
        <v>0</v>
      </c>
      <c r="O148">
        <v>0.28570000000000001</v>
      </c>
      <c r="P148">
        <v>0.42859999999999998</v>
      </c>
      <c r="Q148">
        <v>0.28570000000000001</v>
      </c>
      <c r="R148">
        <v>0</v>
      </c>
      <c r="S148">
        <v>0</v>
      </c>
      <c r="T148">
        <v>0</v>
      </c>
      <c r="U148">
        <v>0.57140000000000002</v>
      </c>
      <c r="V148">
        <v>0.42859999999999998</v>
      </c>
      <c r="W148">
        <v>1</v>
      </c>
      <c r="X148">
        <v>0</v>
      </c>
      <c r="Y148">
        <v>0</v>
      </c>
      <c r="Z148">
        <v>0</v>
      </c>
      <c r="AA148">
        <v>1</v>
      </c>
      <c r="AB148">
        <v>0</v>
      </c>
      <c r="AC148">
        <v>0</v>
      </c>
      <c r="AD148">
        <v>0.28570000000000001</v>
      </c>
      <c r="AE148">
        <v>0.66670000000000007</v>
      </c>
      <c r="AF148">
        <v>4.7599999999999996E-2</v>
      </c>
      <c r="AG148">
        <v>0</v>
      </c>
      <c r="AH148">
        <v>0</v>
      </c>
      <c r="AI148">
        <v>0</v>
      </c>
      <c r="AJ148">
        <v>0</v>
      </c>
      <c r="AK148">
        <v>0</v>
      </c>
      <c r="AL148">
        <v>0</v>
      </c>
      <c r="AM148">
        <v>4.7599999999999996E-2</v>
      </c>
      <c r="AN148">
        <v>0.52380000000000004</v>
      </c>
      <c r="AO148">
        <v>0.1429</v>
      </c>
      <c r="AP148">
        <v>0.28570000000000001</v>
      </c>
      <c r="AQ148">
        <v>0.1905</v>
      </c>
      <c r="AR148">
        <v>0.76190000000000002</v>
      </c>
      <c r="AS148">
        <v>4.7599999999999996E-2</v>
      </c>
      <c r="AT148">
        <v>0.42859999999999998</v>
      </c>
      <c r="AU148">
        <v>0.52380000000000004</v>
      </c>
      <c r="AV148">
        <v>4.7599999999999996E-2</v>
      </c>
      <c r="AW148">
        <v>0</v>
      </c>
      <c r="AX148">
        <v>0</v>
      </c>
      <c r="AY148">
        <v>0.3</v>
      </c>
      <c r="AZ148">
        <v>0.7</v>
      </c>
      <c r="BA148">
        <v>0</v>
      </c>
      <c r="BB148">
        <v>0</v>
      </c>
      <c r="BC148">
        <v>4.7599999999999996E-2</v>
      </c>
      <c r="BD148">
        <v>0.8095</v>
      </c>
      <c r="BE148">
        <v>0.1429</v>
      </c>
      <c r="BF148">
        <v>0</v>
      </c>
      <c r="BG148">
        <v>0</v>
      </c>
      <c r="BH148">
        <v>0.66670000000000007</v>
      </c>
      <c r="BI148">
        <v>0.33329999999999999</v>
      </c>
      <c r="BJ148">
        <v>0</v>
      </c>
      <c r="BK148">
        <v>0</v>
      </c>
      <c r="BL148">
        <v>0</v>
      </c>
      <c r="BM148">
        <v>0.47619999999999996</v>
      </c>
      <c r="BN148">
        <v>0.52380000000000004</v>
      </c>
      <c r="BO148">
        <v>0</v>
      </c>
      <c r="BP148">
        <v>0.90480000000000005</v>
      </c>
      <c r="BQ148">
        <v>9.5199999999999993E-2</v>
      </c>
      <c r="BR148">
        <v>0</v>
      </c>
      <c r="BS148">
        <v>0</v>
      </c>
      <c r="BT148">
        <v>0</v>
      </c>
      <c r="BU148">
        <v>0.57140000000000002</v>
      </c>
      <c r="BV148">
        <v>0.1905</v>
      </c>
      <c r="BW148">
        <v>0.23809999999999998</v>
      </c>
      <c r="BX148">
        <v>1</v>
      </c>
      <c r="BY148">
        <v>0</v>
      </c>
      <c r="BZ148">
        <v>0</v>
      </c>
      <c r="CA148">
        <v>0</v>
      </c>
      <c r="CB148">
        <v>0</v>
      </c>
      <c r="CC148">
        <v>1</v>
      </c>
      <c r="CD148">
        <v>0</v>
      </c>
      <c r="CE148">
        <v>0</v>
      </c>
      <c r="CF148">
        <v>0</v>
      </c>
      <c r="CG148">
        <v>0</v>
      </c>
      <c r="CH148">
        <v>0.1905</v>
      </c>
      <c r="CI148">
        <v>0.8095</v>
      </c>
      <c r="CJ148">
        <v>1</v>
      </c>
      <c r="CK148">
        <v>0</v>
      </c>
      <c r="CL148">
        <v>0</v>
      </c>
      <c r="CM148">
        <v>0</v>
      </c>
      <c r="CN148">
        <v>0</v>
      </c>
      <c r="CO148">
        <v>0</v>
      </c>
      <c r="CP148">
        <v>0.90480000000000005</v>
      </c>
      <c r="CQ148">
        <v>4.7599999999999996E-2</v>
      </c>
      <c r="CR148">
        <v>4.7599999999999996E-2</v>
      </c>
      <c r="CS148">
        <v>0</v>
      </c>
      <c r="CT148">
        <v>0</v>
      </c>
      <c r="CU148">
        <v>0</v>
      </c>
      <c r="CV148">
        <v>0</v>
      </c>
      <c r="CW148">
        <v>1</v>
      </c>
      <c r="CX148">
        <v>0.95</v>
      </c>
      <c r="CY148">
        <v>0.05</v>
      </c>
      <c r="CZ148">
        <v>0</v>
      </c>
      <c r="DA148">
        <v>0</v>
      </c>
      <c r="DB148">
        <v>0.7</v>
      </c>
      <c r="DC148">
        <v>0.3</v>
      </c>
      <c r="DD148">
        <v>0</v>
      </c>
      <c r="DE148">
        <v>0</v>
      </c>
      <c r="DF148">
        <v>0.42109999999999997</v>
      </c>
      <c r="DG148">
        <v>0.57889999999999997</v>
      </c>
      <c r="DH148">
        <v>0</v>
      </c>
      <c r="DI148">
        <v>0</v>
      </c>
      <c r="DJ148">
        <v>0</v>
      </c>
      <c r="DK148">
        <v>0.61899999999999999</v>
      </c>
      <c r="DL148">
        <v>0.38100000000000001</v>
      </c>
    </row>
    <row r="149" spans="1:116" x14ac:dyDescent="0.25">
      <c r="A149" t="s">
        <v>466</v>
      </c>
      <c r="B149">
        <v>0</v>
      </c>
      <c r="C149">
        <v>9.5199999999999993E-2</v>
      </c>
      <c r="D149">
        <v>9.5199999999999993E-2</v>
      </c>
      <c r="E149">
        <v>0.8095</v>
      </c>
      <c r="F149">
        <v>1</v>
      </c>
      <c r="G149">
        <v>0</v>
      </c>
      <c r="H149">
        <v>0</v>
      </c>
      <c r="I149">
        <v>0</v>
      </c>
      <c r="J149">
        <v>0</v>
      </c>
      <c r="K149">
        <v>0.52380000000000004</v>
      </c>
      <c r="L149">
        <v>0.28570000000000001</v>
      </c>
      <c r="M149">
        <v>0.1905</v>
      </c>
      <c r="N149">
        <v>0</v>
      </c>
      <c r="O149">
        <v>0.23809999999999998</v>
      </c>
      <c r="P149">
        <v>0.33329999999999999</v>
      </c>
      <c r="Q149">
        <v>0.33329999999999999</v>
      </c>
      <c r="R149">
        <v>9.5199999999999993E-2</v>
      </c>
      <c r="S149">
        <v>0</v>
      </c>
      <c r="T149">
        <v>0</v>
      </c>
      <c r="U149">
        <v>0.61899999999999999</v>
      </c>
      <c r="V149">
        <v>0.38100000000000001</v>
      </c>
      <c r="W149">
        <v>1</v>
      </c>
      <c r="X149">
        <v>0</v>
      </c>
      <c r="Y149">
        <v>0</v>
      </c>
      <c r="Z149">
        <v>0</v>
      </c>
      <c r="AA149">
        <v>0.47619999999999996</v>
      </c>
      <c r="AB149">
        <v>9.5199999999999993E-2</v>
      </c>
      <c r="AC149">
        <v>0.42859999999999998</v>
      </c>
      <c r="AD149">
        <v>0</v>
      </c>
      <c r="AE149">
        <v>0.61899999999999999</v>
      </c>
      <c r="AF149">
        <v>0.38100000000000001</v>
      </c>
      <c r="AG149">
        <v>0</v>
      </c>
      <c r="AH149">
        <v>0.125</v>
      </c>
      <c r="AI149">
        <v>0.125</v>
      </c>
      <c r="AJ149">
        <v>0.375</v>
      </c>
      <c r="AK149">
        <v>0.125</v>
      </c>
      <c r="AL149">
        <v>0.25</v>
      </c>
      <c r="AM149">
        <v>0.1905</v>
      </c>
      <c r="AN149">
        <v>0.38100000000000001</v>
      </c>
      <c r="AO149">
        <v>0.42859999999999998</v>
      </c>
      <c r="AP149">
        <v>0</v>
      </c>
      <c r="AQ149">
        <v>0.1429</v>
      </c>
      <c r="AR149">
        <v>0.76190000000000002</v>
      </c>
      <c r="AS149">
        <v>9.5199999999999993E-2</v>
      </c>
      <c r="AT149">
        <v>0.38100000000000001</v>
      </c>
      <c r="AU149">
        <v>0.61899999999999999</v>
      </c>
      <c r="AV149">
        <v>0</v>
      </c>
      <c r="AW149">
        <v>0</v>
      </c>
      <c r="AX149">
        <v>0</v>
      </c>
      <c r="AY149">
        <v>0.33329999999999999</v>
      </c>
      <c r="AZ149">
        <v>0.66670000000000007</v>
      </c>
      <c r="BA149">
        <v>0</v>
      </c>
      <c r="BB149">
        <v>0</v>
      </c>
      <c r="BC149">
        <v>0.33329999999999999</v>
      </c>
      <c r="BD149">
        <v>0.57140000000000002</v>
      </c>
      <c r="BE149">
        <v>9.5199999999999993E-2</v>
      </c>
      <c r="BF149">
        <v>0</v>
      </c>
      <c r="BG149">
        <v>0</v>
      </c>
      <c r="BH149">
        <v>0.38100000000000001</v>
      </c>
      <c r="BI149">
        <v>0.33329999999999999</v>
      </c>
      <c r="BJ149">
        <v>0.28570000000000001</v>
      </c>
      <c r="BK149">
        <v>0</v>
      </c>
      <c r="BL149">
        <v>0</v>
      </c>
      <c r="BM149">
        <v>0.1905</v>
      </c>
      <c r="BN149">
        <v>0.38100000000000001</v>
      </c>
      <c r="BO149">
        <v>0.42859999999999998</v>
      </c>
      <c r="BP149">
        <v>0.71430000000000005</v>
      </c>
      <c r="BQ149">
        <v>0.1905</v>
      </c>
      <c r="BR149">
        <v>9.5199999999999993E-2</v>
      </c>
      <c r="BS149">
        <v>0</v>
      </c>
      <c r="BT149">
        <v>0.1905</v>
      </c>
      <c r="BU149">
        <v>0.33329999999999999</v>
      </c>
      <c r="BV149">
        <v>9.5199999999999993E-2</v>
      </c>
      <c r="BW149">
        <v>0.38100000000000001</v>
      </c>
      <c r="BX149">
        <v>1</v>
      </c>
      <c r="BY149">
        <v>0</v>
      </c>
      <c r="BZ149">
        <v>0</v>
      </c>
      <c r="CA149">
        <v>0</v>
      </c>
      <c r="CB149">
        <v>0</v>
      </c>
      <c r="CC149">
        <v>1</v>
      </c>
      <c r="CD149">
        <v>0</v>
      </c>
      <c r="CE149">
        <v>0</v>
      </c>
      <c r="CF149">
        <v>0</v>
      </c>
      <c r="CG149">
        <v>0</v>
      </c>
      <c r="CH149">
        <v>0.1429</v>
      </c>
      <c r="CI149">
        <v>0.85709999999999997</v>
      </c>
      <c r="CJ149">
        <v>0</v>
      </c>
      <c r="CK149">
        <v>1</v>
      </c>
      <c r="CL149">
        <v>0</v>
      </c>
      <c r="CM149">
        <v>0</v>
      </c>
      <c r="CN149">
        <v>0</v>
      </c>
      <c r="CO149">
        <v>0</v>
      </c>
      <c r="CP149">
        <v>0.8095</v>
      </c>
      <c r="CQ149">
        <v>4.7599999999999996E-2</v>
      </c>
      <c r="CR149">
        <v>0.1429</v>
      </c>
      <c r="CS149">
        <v>0</v>
      </c>
      <c r="CT149">
        <v>0</v>
      </c>
      <c r="CU149">
        <v>0</v>
      </c>
      <c r="CV149">
        <v>0</v>
      </c>
      <c r="CW149">
        <v>1</v>
      </c>
      <c r="CX149">
        <v>0.94739999999999991</v>
      </c>
      <c r="CY149">
        <v>5.2600000000000001E-2</v>
      </c>
      <c r="CZ149">
        <v>0</v>
      </c>
      <c r="DA149">
        <v>0</v>
      </c>
      <c r="DB149">
        <v>0.55559999999999998</v>
      </c>
      <c r="DC149">
        <v>0.38890000000000002</v>
      </c>
      <c r="DD149">
        <v>5.5599999999999997E-2</v>
      </c>
      <c r="DE149">
        <v>0.42109999999999997</v>
      </c>
      <c r="DF149">
        <v>0.31579999999999997</v>
      </c>
      <c r="DG149">
        <v>0.26319999999999999</v>
      </c>
      <c r="DH149">
        <v>0</v>
      </c>
      <c r="DI149">
        <v>0</v>
      </c>
      <c r="DJ149">
        <v>0</v>
      </c>
      <c r="DK149">
        <v>0.61899999999999999</v>
      </c>
      <c r="DL149">
        <v>0.38100000000000001</v>
      </c>
    </row>
    <row r="150" spans="1:116" x14ac:dyDescent="0.25">
      <c r="A150" t="s">
        <v>468</v>
      </c>
      <c r="B150">
        <v>7.1399999999999991E-2</v>
      </c>
      <c r="C150">
        <v>0</v>
      </c>
      <c r="D150">
        <v>0.57140000000000002</v>
      </c>
      <c r="E150">
        <v>0.35710000000000003</v>
      </c>
      <c r="F150">
        <v>1</v>
      </c>
      <c r="G150">
        <v>0</v>
      </c>
      <c r="H150">
        <v>0</v>
      </c>
      <c r="I150">
        <v>0</v>
      </c>
      <c r="J150">
        <v>0</v>
      </c>
      <c r="K150">
        <v>0.64290000000000003</v>
      </c>
      <c r="L150">
        <v>0.35710000000000003</v>
      </c>
      <c r="M150">
        <v>0</v>
      </c>
      <c r="N150">
        <v>0</v>
      </c>
      <c r="O150">
        <v>0.35710000000000003</v>
      </c>
      <c r="P150">
        <v>0.28570000000000001</v>
      </c>
      <c r="Q150">
        <v>0.21429999999999999</v>
      </c>
      <c r="R150">
        <v>0.1429</v>
      </c>
      <c r="S150">
        <v>0</v>
      </c>
      <c r="T150">
        <v>0</v>
      </c>
      <c r="U150">
        <v>0.71430000000000005</v>
      </c>
      <c r="V150">
        <v>0.28570000000000001</v>
      </c>
      <c r="W150">
        <v>1</v>
      </c>
      <c r="X150">
        <v>0</v>
      </c>
      <c r="Y150">
        <v>0</v>
      </c>
      <c r="Z150">
        <v>0</v>
      </c>
      <c r="AA150">
        <v>0.71430000000000005</v>
      </c>
      <c r="AB150">
        <v>0.1429</v>
      </c>
      <c r="AC150">
        <v>0.1429</v>
      </c>
      <c r="AD150">
        <v>0.21429999999999999</v>
      </c>
      <c r="AE150">
        <v>0.5</v>
      </c>
      <c r="AF150">
        <v>0.28570000000000001</v>
      </c>
      <c r="AG150">
        <v>0</v>
      </c>
      <c r="AH150">
        <v>0</v>
      </c>
      <c r="AI150">
        <v>0</v>
      </c>
      <c r="AJ150">
        <v>0</v>
      </c>
      <c r="AK150">
        <v>0</v>
      </c>
      <c r="AL150">
        <v>0</v>
      </c>
      <c r="AM150">
        <v>0</v>
      </c>
      <c r="AN150">
        <v>0.64290000000000003</v>
      </c>
      <c r="AO150">
        <v>0.21429999999999999</v>
      </c>
      <c r="AP150">
        <v>0.1429</v>
      </c>
      <c r="AQ150">
        <v>0</v>
      </c>
      <c r="AR150">
        <v>1</v>
      </c>
      <c r="AS150">
        <v>0</v>
      </c>
      <c r="AT150">
        <v>0.5</v>
      </c>
      <c r="AU150">
        <v>0.5</v>
      </c>
      <c r="AV150">
        <v>0</v>
      </c>
      <c r="AW150">
        <v>0</v>
      </c>
      <c r="AX150">
        <v>0</v>
      </c>
      <c r="AY150">
        <v>0.28570000000000001</v>
      </c>
      <c r="AZ150">
        <v>0.71430000000000005</v>
      </c>
      <c r="BA150">
        <v>0</v>
      </c>
      <c r="BB150">
        <v>0</v>
      </c>
      <c r="BC150">
        <v>0</v>
      </c>
      <c r="BD150">
        <v>0.71430000000000005</v>
      </c>
      <c r="BE150">
        <v>0.1429</v>
      </c>
      <c r="BF150">
        <v>7.1399999999999991E-2</v>
      </c>
      <c r="BG150">
        <v>7.1399999999999991E-2</v>
      </c>
      <c r="BH150">
        <v>0.71430000000000005</v>
      </c>
      <c r="BI150">
        <v>0.1429</v>
      </c>
      <c r="BJ150">
        <v>0.1429</v>
      </c>
      <c r="BK150">
        <v>0</v>
      </c>
      <c r="BL150">
        <v>0</v>
      </c>
      <c r="BM150">
        <v>0.42859999999999998</v>
      </c>
      <c r="BN150">
        <v>0.57140000000000002</v>
      </c>
      <c r="BO150">
        <v>0</v>
      </c>
      <c r="BP150">
        <v>0.78569999999999995</v>
      </c>
      <c r="BQ150">
        <v>0.21429999999999999</v>
      </c>
      <c r="BR150">
        <v>0</v>
      </c>
      <c r="BS150">
        <v>0</v>
      </c>
      <c r="BT150">
        <v>0.1429</v>
      </c>
      <c r="BU150">
        <v>0.5</v>
      </c>
      <c r="BV150">
        <v>7.1399999999999991E-2</v>
      </c>
      <c r="BW150">
        <v>0.28570000000000001</v>
      </c>
      <c r="BX150">
        <v>1</v>
      </c>
      <c r="BY150">
        <v>0</v>
      </c>
      <c r="BZ150">
        <v>0</v>
      </c>
      <c r="CA150">
        <v>0</v>
      </c>
      <c r="CB150">
        <v>0</v>
      </c>
      <c r="CC150">
        <v>1</v>
      </c>
      <c r="CD150">
        <v>0</v>
      </c>
      <c r="CE150">
        <v>0</v>
      </c>
      <c r="CF150">
        <v>0</v>
      </c>
      <c r="CG150">
        <v>0</v>
      </c>
      <c r="CH150">
        <v>0.28570000000000001</v>
      </c>
      <c r="CI150">
        <v>0.71430000000000005</v>
      </c>
      <c r="CJ150">
        <v>0</v>
      </c>
      <c r="CK150">
        <v>1</v>
      </c>
      <c r="CL150">
        <v>0</v>
      </c>
      <c r="CM150">
        <v>0</v>
      </c>
      <c r="CN150">
        <v>0</v>
      </c>
      <c r="CO150">
        <v>0</v>
      </c>
      <c r="CP150">
        <v>0.85709999999999997</v>
      </c>
      <c r="CQ150">
        <v>0.1429</v>
      </c>
      <c r="CR150">
        <v>0</v>
      </c>
      <c r="CS150">
        <v>0</v>
      </c>
      <c r="CT150">
        <v>0</v>
      </c>
      <c r="CU150">
        <v>0</v>
      </c>
      <c r="CV150">
        <v>0</v>
      </c>
      <c r="CW150">
        <v>1</v>
      </c>
      <c r="CX150">
        <v>1</v>
      </c>
      <c r="CY150">
        <v>0</v>
      </c>
      <c r="CZ150">
        <v>0</v>
      </c>
      <c r="DA150">
        <v>0</v>
      </c>
      <c r="DB150">
        <v>0.64290000000000003</v>
      </c>
      <c r="DC150">
        <v>0.35710000000000003</v>
      </c>
      <c r="DD150">
        <v>0</v>
      </c>
      <c r="DE150">
        <v>8.3299999999999999E-2</v>
      </c>
      <c r="DF150">
        <v>0.33329999999999999</v>
      </c>
      <c r="DG150">
        <v>0.58329999999999993</v>
      </c>
      <c r="DH150">
        <v>0</v>
      </c>
      <c r="DI150">
        <v>0</v>
      </c>
      <c r="DJ150">
        <v>0.1429</v>
      </c>
      <c r="DK150">
        <v>0.78569999999999995</v>
      </c>
      <c r="DL150">
        <v>7.1399999999999991E-2</v>
      </c>
    </row>
    <row r="151" spans="1:116" x14ac:dyDescent="0.25">
      <c r="A151" t="s">
        <v>470</v>
      </c>
      <c r="B151">
        <v>0</v>
      </c>
      <c r="C151">
        <v>5.8799999999999998E-2</v>
      </c>
      <c r="D151">
        <v>0.47060000000000002</v>
      </c>
      <c r="E151">
        <v>0.47060000000000002</v>
      </c>
      <c r="F151">
        <v>0</v>
      </c>
      <c r="G151">
        <v>1</v>
      </c>
      <c r="H151">
        <v>0</v>
      </c>
      <c r="I151">
        <v>0</v>
      </c>
      <c r="J151">
        <v>0</v>
      </c>
      <c r="K151">
        <v>0.17649999999999999</v>
      </c>
      <c r="L151">
        <v>0.76469999999999994</v>
      </c>
      <c r="M151">
        <v>5.8799999999999998E-2</v>
      </c>
      <c r="N151">
        <v>0</v>
      </c>
      <c r="O151">
        <v>0</v>
      </c>
      <c r="P151">
        <v>0.29410000000000003</v>
      </c>
      <c r="Q151">
        <v>0.70590000000000008</v>
      </c>
      <c r="R151">
        <v>0</v>
      </c>
      <c r="S151">
        <v>0</v>
      </c>
      <c r="T151">
        <v>5.8799999999999998E-2</v>
      </c>
      <c r="U151">
        <v>0.35289999999999999</v>
      </c>
      <c r="V151">
        <v>0.58820000000000006</v>
      </c>
      <c r="W151">
        <v>1</v>
      </c>
      <c r="X151">
        <v>0</v>
      </c>
      <c r="Y151">
        <v>0</v>
      </c>
      <c r="Z151">
        <v>0</v>
      </c>
      <c r="AA151">
        <v>0.94120000000000004</v>
      </c>
      <c r="AB151">
        <v>0</v>
      </c>
      <c r="AC151">
        <v>5.8799999999999998E-2</v>
      </c>
      <c r="AD151">
        <v>0.35289999999999999</v>
      </c>
      <c r="AE151">
        <v>0.52939999999999998</v>
      </c>
      <c r="AF151">
        <v>0.1176</v>
      </c>
      <c r="AG151">
        <v>0</v>
      </c>
      <c r="AH151">
        <v>0</v>
      </c>
      <c r="AI151">
        <v>0</v>
      </c>
      <c r="AJ151">
        <v>0</v>
      </c>
      <c r="AK151">
        <v>0.66670000000000007</v>
      </c>
      <c r="AL151">
        <v>0.33329999999999999</v>
      </c>
      <c r="AM151">
        <v>0.17649999999999999</v>
      </c>
      <c r="AN151">
        <v>0.29410000000000003</v>
      </c>
      <c r="AO151">
        <v>0.29410000000000003</v>
      </c>
      <c r="AP151">
        <v>0.23530000000000001</v>
      </c>
      <c r="AQ151">
        <v>0.29410000000000003</v>
      </c>
      <c r="AR151">
        <v>0.70590000000000008</v>
      </c>
      <c r="AS151">
        <v>0</v>
      </c>
      <c r="AT151">
        <v>0.47060000000000002</v>
      </c>
      <c r="AU151">
        <v>0.52939999999999998</v>
      </c>
      <c r="AV151">
        <v>0</v>
      </c>
      <c r="AW151">
        <v>0</v>
      </c>
      <c r="AX151">
        <v>0</v>
      </c>
      <c r="AY151">
        <v>0.52939999999999998</v>
      </c>
      <c r="AZ151">
        <v>0.47060000000000002</v>
      </c>
      <c r="BA151">
        <v>0</v>
      </c>
      <c r="BB151">
        <v>0</v>
      </c>
      <c r="BC151">
        <v>0.29410000000000003</v>
      </c>
      <c r="BD151">
        <v>0.52939999999999998</v>
      </c>
      <c r="BE151">
        <v>5.8799999999999998E-2</v>
      </c>
      <c r="BF151">
        <v>0.1176</v>
      </c>
      <c r="BG151">
        <v>0</v>
      </c>
      <c r="BH151">
        <v>0.58820000000000006</v>
      </c>
      <c r="BI151">
        <v>0.1176</v>
      </c>
      <c r="BJ151">
        <v>0.29410000000000003</v>
      </c>
      <c r="BK151">
        <v>0</v>
      </c>
      <c r="BL151">
        <v>0</v>
      </c>
      <c r="BM151">
        <v>0.17649999999999999</v>
      </c>
      <c r="BN151">
        <v>0.70590000000000008</v>
      </c>
      <c r="BO151">
        <v>0.1176</v>
      </c>
      <c r="BP151">
        <v>0.52939999999999998</v>
      </c>
      <c r="BQ151">
        <v>0.47060000000000002</v>
      </c>
      <c r="BR151">
        <v>0</v>
      </c>
      <c r="BS151">
        <v>0</v>
      </c>
      <c r="BT151">
        <v>0.1176</v>
      </c>
      <c r="BU151">
        <v>0.29410000000000003</v>
      </c>
      <c r="BV151">
        <v>0.23530000000000001</v>
      </c>
      <c r="BW151">
        <v>0.35289999999999999</v>
      </c>
      <c r="BX151">
        <v>1</v>
      </c>
      <c r="BY151">
        <v>0</v>
      </c>
      <c r="BZ151">
        <v>0</v>
      </c>
      <c r="CA151">
        <v>0</v>
      </c>
      <c r="CB151">
        <v>0</v>
      </c>
      <c r="CC151">
        <v>1</v>
      </c>
      <c r="CD151">
        <v>0</v>
      </c>
      <c r="CE151">
        <v>0</v>
      </c>
      <c r="CF151">
        <v>0</v>
      </c>
      <c r="CG151">
        <v>0</v>
      </c>
      <c r="CH151">
        <v>5.8799999999999998E-2</v>
      </c>
      <c r="CI151">
        <v>0.94120000000000004</v>
      </c>
      <c r="CJ151">
        <v>1</v>
      </c>
      <c r="CK151">
        <v>0</v>
      </c>
      <c r="CL151">
        <v>0</v>
      </c>
      <c r="CM151">
        <v>0</v>
      </c>
      <c r="CN151">
        <v>0</v>
      </c>
      <c r="CO151">
        <v>0</v>
      </c>
      <c r="CP151">
        <v>0.58820000000000006</v>
      </c>
      <c r="CQ151">
        <v>0.35289999999999999</v>
      </c>
      <c r="CR151">
        <v>5.8799999999999998E-2</v>
      </c>
      <c r="CS151">
        <v>0</v>
      </c>
      <c r="CT151">
        <v>0</v>
      </c>
      <c r="CU151">
        <v>0</v>
      </c>
      <c r="CV151">
        <v>0</v>
      </c>
      <c r="CW151">
        <v>1</v>
      </c>
      <c r="CX151">
        <v>0.875</v>
      </c>
      <c r="CY151">
        <v>0.125</v>
      </c>
      <c r="CZ151">
        <v>0</v>
      </c>
      <c r="DA151">
        <v>0</v>
      </c>
      <c r="DB151">
        <v>0.76469999999999994</v>
      </c>
      <c r="DC151">
        <v>0.23530000000000001</v>
      </c>
      <c r="DD151">
        <v>0</v>
      </c>
      <c r="DE151">
        <v>0.125</v>
      </c>
      <c r="DF151">
        <v>0.375</v>
      </c>
      <c r="DG151">
        <v>0.5</v>
      </c>
      <c r="DH151">
        <v>0</v>
      </c>
      <c r="DI151">
        <v>0</v>
      </c>
      <c r="DJ151">
        <v>5.8799999999999998E-2</v>
      </c>
      <c r="DK151">
        <v>0.47060000000000002</v>
      </c>
      <c r="DL151">
        <v>0.47060000000000002</v>
      </c>
    </row>
    <row r="152" spans="1:116" x14ac:dyDescent="0.25">
      <c r="A152" t="s">
        <v>472</v>
      </c>
      <c r="B152">
        <v>0</v>
      </c>
      <c r="C152">
        <v>0.26669999999999999</v>
      </c>
      <c r="D152">
        <v>0.73329999999999995</v>
      </c>
      <c r="E152">
        <v>0</v>
      </c>
      <c r="F152">
        <v>1</v>
      </c>
      <c r="G152">
        <v>0</v>
      </c>
      <c r="H152">
        <v>0</v>
      </c>
      <c r="I152">
        <v>0</v>
      </c>
      <c r="J152">
        <v>0</v>
      </c>
      <c r="K152">
        <v>0</v>
      </c>
      <c r="L152">
        <v>6.6699999999999995E-2</v>
      </c>
      <c r="M152">
        <v>0.93330000000000002</v>
      </c>
      <c r="N152">
        <v>0</v>
      </c>
      <c r="O152">
        <v>0</v>
      </c>
      <c r="P152">
        <v>0.4667</v>
      </c>
      <c r="Q152">
        <v>0.5333</v>
      </c>
      <c r="R152">
        <v>0</v>
      </c>
      <c r="S152">
        <v>0</v>
      </c>
      <c r="T152">
        <v>0</v>
      </c>
      <c r="U152">
        <v>1</v>
      </c>
      <c r="V152">
        <v>0</v>
      </c>
      <c r="W152">
        <v>1</v>
      </c>
      <c r="X152">
        <v>0</v>
      </c>
      <c r="Y152">
        <v>0</v>
      </c>
      <c r="Z152">
        <v>0</v>
      </c>
      <c r="AA152">
        <v>1</v>
      </c>
      <c r="AB152">
        <v>0</v>
      </c>
      <c r="AC152">
        <v>0</v>
      </c>
      <c r="AD152">
        <v>0.1333</v>
      </c>
      <c r="AE152">
        <v>0.73329999999999995</v>
      </c>
      <c r="AF152">
        <v>0.1333</v>
      </c>
      <c r="AG152">
        <v>0</v>
      </c>
      <c r="AH152">
        <v>0</v>
      </c>
      <c r="AI152">
        <v>0</v>
      </c>
      <c r="AJ152">
        <v>0</v>
      </c>
      <c r="AK152">
        <v>0</v>
      </c>
      <c r="AL152">
        <v>0</v>
      </c>
      <c r="AM152">
        <v>1</v>
      </c>
      <c r="AN152">
        <v>0</v>
      </c>
      <c r="AO152">
        <v>0</v>
      </c>
      <c r="AP152">
        <v>0</v>
      </c>
      <c r="AQ152">
        <v>1</v>
      </c>
      <c r="AR152">
        <v>0</v>
      </c>
      <c r="AS152">
        <v>0</v>
      </c>
      <c r="AT152">
        <v>1</v>
      </c>
      <c r="AU152">
        <v>0</v>
      </c>
      <c r="AV152">
        <v>0</v>
      </c>
      <c r="AW152">
        <v>0</v>
      </c>
      <c r="AX152">
        <v>0</v>
      </c>
      <c r="AY152">
        <v>0</v>
      </c>
      <c r="AZ152">
        <v>1</v>
      </c>
      <c r="BA152">
        <v>0</v>
      </c>
      <c r="BB152">
        <v>0</v>
      </c>
      <c r="BC152">
        <v>0</v>
      </c>
      <c r="BD152">
        <v>6.6699999999999995E-2</v>
      </c>
      <c r="BE152">
        <v>0.1333</v>
      </c>
      <c r="BF152">
        <v>0.4667</v>
      </c>
      <c r="BG152">
        <v>0.33329999999999999</v>
      </c>
      <c r="BH152">
        <v>0.4667</v>
      </c>
      <c r="BI152">
        <v>0.5333</v>
      </c>
      <c r="BJ152">
        <v>0</v>
      </c>
      <c r="BK152">
        <v>0</v>
      </c>
      <c r="BL152">
        <v>0</v>
      </c>
      <c r="BM152">
        <v>1</v>
      </c>
      <c r="BN152">
        <v>0</v>
      </c>
      <c r="BO152">
        <v>0</v>
      </c>
      <c r="BP152">
        <v>0.93330000000000002</v>
      </c>
      <c r="BQ152">
        <v>6.6699999999999995E-2</v>
      </c>
      <c r="BR152">
        <v>0</v>
      </c>
      <c r="BS152">
        <v>0</v>
      </c>
      <c r="BT152">
        <v>0</v>
      </c>
      <c r="BU152">
        <v>0.26669999999999999</v>
      </c>
      <c r="BV152">
        <v>0.4</v>
      </c>
      <c r="BW152">
        <v>0.33329999999999999</v>
      </c>
      <c r="BX152">
        <v>1</v>
      </c>
      <c r="BY152">
        <v>0</v>
      </c>
      <c r="BZ152">
        <v>0</v>
      </c>
      <c r="CA152">
        <v>0</v>
      </c>
      <c r="CB152">
        <v>0</v>
      </c>
      <c r="CC152">
        <v>1</v>
      </c>
      <c r="CD152">
        <v>0</v>
      </c>
      <c r="CE152">
        <v>0</v>
      </c>
      <c r="CF152">
        <v>0</v>
      </c>
      <c r="CG152">
        <v>0</v>
      </c>
      <c r="CH152">
        <v>0</v>
      </c>
      <c r="CI152">
        <v>1</v>
      </c>
      <c r="CJ152">
        <v>0</v>
      </c>
      <c r="CK152">
        <v>1</v>
      </c>
      <c r="CL152">
        <v>0</v>
      </c>
      <c r="CM152">
        <v>0</v>
      </c>
      <c r="CN152">
        <v>0</v>
      </c>
      <c r="CO152">
        <v>0</v>
      </c>
      <c r="CP152">
        <v>0</v>
      </c>
      <c r="CQ152">
        <v>0.73329999999999995</v>
      </c>
      <c r="CR152">
        <v>0.26669999999999999</v>
      </c>
      <c r="CS152">
        <v>0</v>
      </c>
      <c r="CT152">
        <v>0</v>
      </c>
      <c r="CU152">
        <v>0</v>
      </c>
      <c r="CV152">
        <v>0</v>
      </c>
      <c r="CW152">
        <v>1</v>
      </c>
      <c r="CX152">
        <v>0.86670000000000003</v>
      </c>
      <c r="CY152">
        <v>0.1333</v>
      </c>
      <c r="CZ152">
        <v>0</v>
      </c>
      <c r="DA152">
        <v>0</v>
      </c>
      <c r="DB152">
        <v>0</v>
      </c>
      <c r="DC152">
        <v>0.93330000000000002</v>
      </c>
      <c r="DD152">
        <v>6.6699999999999995E-2</v>
      </c>
      <c r="DE152">
        <v>0</v>
      </c>
      <c r="DF152">
        <v>0.8</v>
      </c>
      <c r="DG152">
        <v>0.2</v>
      </c>
      <c r="DH152">
        <v>0</v>
      </c>
      <c r="DI152">
        <v>0</v>
      </c>
      <c r="DJ152">
        <v>0.26669999999999999</v>
      </c>
      <c r="DK152">
        <v>0.4667</v>
      </c>
      <c r="DL152">
        <v>0.26669999999999999</v>
      </c>
    </row>
    <row r="153" spans="1:116" x14ac:dyDescent="0.25">
      <c r="A153" t="s">
        <v>474</v>
      </c>
      <c r="B153">
        <v>0</v>
      </c>
      <c r="C153">
        <v>0</v>
      </c>
      <c r="D153">
        <v>0.84620000000000006</v>
      </c>
      <c r="E153">
        <v>0.15380000000000002</v>
      </c>
      <c r="F153">
        <v>0</v>
      </c>
      <c r="G153">
        <v>1</v>
      </c>
      <c r="H153">
        <v>0</v>
      </c>
      <c r="I153">
        <v>0</v>
      </c>
      <c r="J153">
        <v>0</v>
      </c>
      <c r="K153">
        <v>0.61539999999999995</v>
      </c>
      <c r="L153">
        <v>0.3846</v>
      </c>
      <c r="M153">
        <v>0</v>
      </c>
      <c r="N153">
        <v>0</v>
      </c>
      <c r="O153">
        <v>0.46149999999999997</v>
      </c>
      <c r="P153">
        <v>0.15380000000000002</v>
      </c>
      <c r="Q153">
        <v>0.3846</v>
      </c>
      <c r="R153">
        <v>0</v>
      </c>
      <c r="S153">
        <v>0</v>
      </c>
      <c r="T153">
        <v>0</v>
      </c>
      <c r="U153">
        <v>0.5</v>
      </c>
      <c r="V153">
        <v>0.5</v>
      </c>
      <c r="W153">
        <v>1</v>
      </c>
      <c r="X153">
        <v>0</v>
      </c>
      <c r="Y153">
        <v>0</v>
      </c>
      <c r="Z153">
        <v>0</v>
      </c>
      <c r="AA153">
        <v>1</v>
      </c>
      <c r="AB153">
        <v>0</v>
      </c>
      <c r="AC153">
        <v>0</v>
      </c>
      <c r="AD153">
        <v>0.15380000000000002</v>
      </c>
      <c r="AE153">
        <v>0.84620000000000006</v>
      </c>
      <c r="AF153">
        <v>0</v>
      </c>
      <c r="AG153">
        <v>0</v>
      </c>
      <c r="AH153">
        <v>0</v>
      </c>
      <c r="AI153">
        <v>0</v>
      </c>
      <c r="AJ153">
        <v>0</v>
      </c>
      <c r="AK153">
        <v>0</v>
      </c>
      <c r="AL153">
        <v>0</v>
      </c>
      <c r="AM153">
        <v>7.690000000000001E-2</v>
      </c>
      <c r="AN153">
        <v>0.53849999999999998</v>
      </c>
      <c r="AO153">
        <v>0.30769999999999997</v>
      </c>
      <c r="AP153">
        <v>7.690000000000001E-2</v>
      </c>
      <c r="AQ153">
        <v>0.15380000000000002</v>
      </c>
      <c r="AR153">
        <v>0.84620000000000006</v>
      </c>
      <c r="AS153">
        <v>0</v>
      </c>
      <c r="AT153">
        <v>0.61539999999999995</v>
      </c>
      <c r="AU153">
        <v>0.3846</v>
      </c>
      <c r="AV153">
        <v>0</v>
      </c>
      <c r="AW153">
        <v>0</v>
      </c>
      <c r="AX153">
        <v>0</v>
      </c>
      <c r="AY153">
        <v>0.46149999999999997</v>
      </c>
      <c r="AZ153">
        <v>0.53849999999999998</v>
      </c>
      <c r="BA153">
        <v>0</v>
      </c>
      <c r="BB153">
        <v>0</v>
      </c>
      <c r="BC153">
        <v>0.15380000000000002</v>
      </c>
      <c r="BD153">
        <v>0.69230000000000003</v>
      </c>
      <c r="BE153">
        <v>7.690000000000001E-2</v>
      </c>
      <c r="BF153">
        <v>7.690000000000001E-2</v>
      </c>
      <c r="BG153">
        <v>0</v>
      </c>
      <c r="BH153">
        <v>0.84620000000000006</v>
      </c>
      <c r="BI153">
        <v>7.690000000000001E-2</v>
      </c>
      <c r="BJ153">
        <v>7.690000000000001E-2</v>
      </c>
      <c r="BK153">
        <v>0</v>
      </c>
      <c r="BL153">
        <v>0</v>
      </c>
      <c r="BM153">
        <v>0.69230000000000003</v>
      </c>
      <c r="BN153">
        <v>0.30769999999999997</v>
      </c>
      <c r="BO153">
        <v>0</v>
      </c>
      <c r="BP153">
        <v>0.92310000000000003</v>
      </c>
      <c r="BQ153">
        <v>7.690000000000001E-2</v>
      </c>
      <c r="BR153">
        <v>0</v>
      </c>
      <c r="BS153">
        <v>7.690000000000001E-2</v>
      </c>
      <c r="BT153">
        <v>0</v>
      </c>
      <c r="BU153">
        <v>0.69230000000000003</v>
      </c>
      <c r="BV153">
        <v>7.690000000000001E-2</v>
      </c>
      <c r="BW153">
        <v>0.15380000000000002</v>
      </c>
      <c r="BX153">
        <v>1</v>
      </c>
      <c r="BY153">
        <v>0</v>
      </c>
      <c r="BZ153">
        <v>0</v>
      </c>
      <c r="CA153">
        <v>0</v>
      </c>
      <c r="CB153">
        <v>0</v>
      </c>
      <c r="CC153">
        <v>1</v>
      </c>
      <c r="CD153">
        <v>0</v>
      </c>
      <c r="CE153">
        <v>0</v>
      </c>
      <c r="CF153">
        <v>0</v>
      </c>
      <c r="CG153">
        <v>0</v>
      </c>
      <c r="CH153">
        <v>7.690000000000001E-2</v>
      </c>
      <c r="CI153">
        <v>0.92310000000000003</v>
      </c>
      <c r="CJ153">
        <v>1</v>
      </c>
      <c r="CK153">
        <v>0</v>
      </c>
      <c r="CL153">
        <v>0</v>
      </c>
      <c r="CM153">
        <v>0</v>
      </c>
      <c r="CN153">
        <v>0</v>
      </c>
      <c r="CO153">
        <v>0</v>
      </c>
      <c r="CP153">
        <v>0.84620000000000006</v>
      </c>
      <c r="CQ153">
        <v>0.15380000000000002</v>
      </c>
      <c r="CR153">
        <v>0</v>
      </c>
      <c r="CS153">
        <v>0</v>
      </c>
      <c r="CT153">
        <v>0</v>
      </c>
      <c r="CU153">
        <v>0</v>
      </c>
      <c r="CV153">
        <v>0</v>
      </c>
      <c r="CW153">
        <v>1</v>
      </c>
      <c r="CX153">
        <v>1</v>
      </c>
      <c r="CY153">
        <v>0</v>
      </c>
      <c r="CZ153">
        <v>0</v>
      </c>
      <c r="DA153">
        <v>0</v>
      </c>
      <c r="DB153">
        <v>0.69230000000000003</v>
      </c>
      <c r="DC153">
        <v>0.30769999999999997</v>
      </c>
      <c r="DD153">
        <v>0</v>
      </c>
      <c r="DE153">
        <v>0</v>
      </c>
      <c r="DF153">
        <v>0.3</v>
      </c>
      <c r="DG153">
        <v>0.7</v>
      </c>
      <c r="DH153">
        <v>0</v>
      </c>
      <c r="DI153">
        <v>0</v>
      </c>
      <c r="DJ153">
        <v>7.690000000000001E-2</v>
      </c>
      <c r="DK153">
        <v>0.76919999999999999</v>
      </c>
      <c r="DL153">
        <v>0.15380000000000002</v>
      </c>
    </row>
    <row r="154" spans="1:116" x14ac:dyDescent="0.25">
      <c r="A154" t="s">
        <v>476</v>
      </c>
      <c r="B154">
        <v>0</v>
      </c>
      <c r="C154">
        <v>0</v>
      </c>
      <c r="D154">
        <v>8.3299999999999999E-2</v>
      </c>
      <c r="E154">
        <v>0.91670000000000007</v>
      </c>
      <c r="F154">
        <v>0</v>
      </c>
      <c r="G154">
        <v>1</v>
      </c>
      <c r="H154">
        <v>0</v>
      </c>
      <c r="I154">
        <v>0</v>
      </c>
      <c r="J154">
        <v>0</v>
      </c>
      <c r="K154">
        <v>0.25</v>
      </c>
      <c r="L154">
        <v>0.5</v>
      </c>
      <c r="M154">
        <v>0.25</v>
      </c>
      <c r="N154">
        <v>0</v>
      </c>
      <c r="O154">
        <v>0.16670000000000001</v>
      </c>
      <c r="P154">
        <v>0.16670000000000001</v>
      </c>
      <c r="Q154">
        <v>0.41670000000000001</v>
      </c>
      <c r="R154">
        <v>0.25</v>
      </c>
      <c r="S154">
        <v>0</v>
      </c>
      <c r="T154">
        <v>0</v>
      </c>
      <c r="U154">
        <v>0.16670000000000001</v>
      </c>
      <c r="V154">
        <v>0.83329999999999993</v>
      </c>
      <c r="W154">
        <v>1</v>
      </c>
      <c r="X154">
        <v>0</v>
      </c>
      <c r="Y154">
        <v>0</v>
      </c>
      <c r="Z154">
        <v>0</v>
      </c>
      <c r="AA154">
        <v>0.58329999999999993</v>
      </c>
      <c r="AB154">
        <v>8.3299999999999999E-2</v>
      </c>
      <c r="AC154">
        <v>0.33329999999999999</v>
      </c>
      <c r="AD154">
        <v>0.16670000000000001</v>
      </c>
      <c r="AE154">
        <v>0.83329999999999993</v>
      </c>
      <c r="AF154">
        <v>0</v>
      </c>
      <c r="AG154">
        <v>0</v>
      </c>
      <c r="AH154">
        <v>0</v>
      </c>
      <c r="AI154">
        <v>0</v>
      </c>
      <c r="AJ154">
        <v>0</v>
      </c>
      <c r="AK154">
        <v>0</v>
      </c>
      <c r="AL154">
        <v>0</v>
      </c>
      <c r="AM154">
        <v>0</v>
      </c>
      <c r="AN154">
        <v>0.33329999999999999</v>
      </c>
      <c r="AO154">
        <v>0.58329999999999993</v>
      </c>
      <c r="AP154">
        <v>8.3299999999999999E-2</v>
      </c>
      <c r="AQ154">
        <v>0</v>
      </c>
      <c r="AR154">
        <v>1</v>
      </c>
      <c r="AS154">
        <v>0</v>
      </c>
      <c r="AT154">
        <v>0.41670000000000001</v>
      </c>
      <c r="AU154">
        <v>0.58329999999999993</v>
      </c>
      <c r="AV154">
        <v>0</v>
      </c>
      <c r="AW154">
        <v>0</v>
      </c>
      <c r="AX154">
        <v>0</v>
      </c>
      <c r="AY154">
        <v>0.66670000000000007</v>
      </c>
      <c r="AZ154">
        <v>0.33329999999999999</v>
      </c>
      <c r="BA154">
        <v>0</v>
      </c>
      <c r="BB154">
        <v>0</v>
      </c>
      <c r="BC154">
        <v>0.33329999999999999</v>
      </c>
      <c r="BD154">
        <v>0.5</v>
      </c>
      <c r="BE154">
        <v>0.16670000000000001</v>
      </c>
      <c r="BF154">
        <v>0</v>
      </c>
      <c r="BG154">
        <v>0</v>
      </c>
      <c r="BH154">
        <v>0.33329999999999999</v>
      </c>
      <c r="BI154">
        <v>0.41670000000000001</v>
      </c>
      <c r="BJ154">
        <v>0.25</v>
      </c>
      <c r="BK154">
        <v>0</v>
      </c>
      <c r="BL154">
        <v>0</v>
      </c>
      <c r="BM154">
        <v>0.16670000000000001</v>
      </c>
      <c r="BN154">
        <v>0.33329999999999999</v>
      </c>
      <c r="BO154">
        <v>0.5</v>
      </c>
      <c r="BP154">
        <v>0.91670000000000007</v>
      </c>
      <c r="BQ154">
        <v>8.3299999999999999E-2</v>
      </c>
      <c r="BR154">
        <v>0</v>
      </c>
      <c r="BS154">
        <v>0</v>
      </c>
      <c r="BT154">
        <v>8.3299999999999999E-2</v>
      </c>
      <c r="BU154">
        <v>8.3299999999999999E-2</v>
      </c>
      <c r="BV154">
        <v>0.16670000000000001</v>
      </c>
      <c r="BW154">
        <v>0.66670000000000007</v>
      </c>
      <c r="BX154">
        <v>1</v>
      </c>
      <c r="BY154">
        <v>0</v>
      </c>
      <c r="BZ154">
        <v>0</v>
      </c>
      <c r="CA154">
        <v>0</v>
      </c>
      <c r="CB154">
        <v>0</v>
      </c>
      <c r="CC154">
        <v>1</v>
      </c>
      <c r="CD154">
        <v>0</v>
      </c>
      <c r="CE154">
        <v>0</v>
      </c>
      <c r="CF154">
        <v>0</v>
      </c>
      <c r="CG154">
        <v>0</v>
      </c>
      <c r="CH154">
        <v>0.16670000000000001</v>
      </c>
      <c r="CI154">
        <v>0.83329999999999993</v>
      </c>
      <c r="CJ154">
        <v>1</v>
      </c>
      <c r="CK154">
        <v>0</v>
      </c>
      <c r="CL154">
        <v>0</v>
      </c>
      <c r="CM154">
        <v>0</v>
      </c>
      <c r="CN154">
        <v>0</v>
      </c>
      <c r="CO154">
        <v>0</v>
      </c>
      <c r="CP154">
        <v>0.83329999999999993</v>
      </c>
      <c r="CQ154">
        <v>0.16670000000000001</v>
      </c>
      <c r="CR154">
        <v>0</v>
      </c>
      <c r="CS154">
        <v>0</v>
      </c>
      <c r="CT154">
        <v>0</v>
      </c>
      <c r="CU154">
        <v>0</v>
      </c>
      <c r="CV154">
        <v>0</v>
      </c>
      <c r="CW154">
        <v>1</v>
      </c>
      <c r="CX154">
        <v>1</v>
      </c>
      <c r="CY154">
        <v>0</v>
      </c>
      <c r="CZ154">
        <v>0</v>
      </c>
      <c r="DA154">
        <v>0</v>
      </c>
      <c r="DB154">
        <v>0.66670000000000007</v>
      </c>
      <c r="DC154">
        <v>0.33329999999999999</v>
      </c>
      <c r="DD154">
        <v>0</v>
      </c>
      <c r="DE154">
        <v>0.63639999999999997</v>
      </c>
      <c r="DF154">
        <v>0</v>
      </c>
      <c r="DG154">
        <v>0.36359999999999998</v>
      </c>
      <c r="DH154">
        <v>0</v>
      </c>
      <c r="DI154">
        <v>0</v>
      </c>
      <c r="DJ154">
        <v>0</v>
      </c>
      <c r="DK154">
        <v>0.91670000000000007</v>
      </c>
      <c r="DL154">
        <v>8.3299999999999999E-2</v>
      </c>
    </row>
    <row r="155" spans="1:116" x14ac:dyDescent="0.25">
      <c r="A155" t="s">
        <v>478</v>
      </c>
      <c r="B155">
        <v>0</v>
      </c>
      <c r="C155">
        <v>0</v>
      </c>
      <c r="D155">
        <v>1</v>
      </c>
      <c r="E155">
        <v>0</v>
      </c>
      <c r="F155">
        <v>1</v>
      </c>
      <c r="G155">
        <v>0</v>
      </c>
      <c r="H155">
        <v>0</v>
      </c>
      <c r="I155">
        <v>0</v>
      </c>
      <c r="J155">
        <v>0</v>
      </c>
      <c r="K155">
        <v>0</v>
      </c>
      <c r="L155">
        <v>0.33329999999999999</v>
      </c>
      <c r="M155">
        <v>0.66670000000000007</v>
      </c>
      <c r="N155">
        <v>0</v>
      </c>
      <c r="O155">
        <v>0</v>
      </c>
      <c r="P155">
        <v>0.44439999999999996</v>
      </c>
      <c r="Q155">
        <v>0.55559999999999998</v>
      </c>
      <c r="R155">
        <v>0</v>
      </c>
      <c r="S155">
        <v>0</v>
      </c>
      <c r="T155">
        <v>0</v>
      </c>
      <c r="U155">
        <v>1</v>
      </c>
      <c r="V155">
        <v>0</v>
      </c>
      <c r="W155">
        <v>1</v>
      </c>
      <c r="X155">
        <v>0</v>
      </c>
      <c r="Y155">
        <v>0</v>
      </c>
      <c r="Z155">
        <v>0</v>
      </c>
      <c r="AA155">
        <v>1</v>
      </c>
      <c r="AB155">
        <v>0</v>
      </c>
      <c r="AC155">
        <v>0</v>
      </c>
      <c r="AD155">
        <v>0</v>
      </c>
      <c r="AE155">
        <v>0.66670000000000007</v>
      </c>
      <c r="AF155">
        <v>0.33329999999999999</v>
      </c>
      <c r="AG155">
        <v>0</v>
      </c>
      <c r="AH155">
        <v>0</v>
      </c>
      <c r="AI155">
        <v>0</v>
      </c>
      <c r="AJ155">
        <v>0</v>
      </c>
      <c r="AK155">
        <v>0</v>
      </c>
      <c r="AL155">
        <v>0</v>
      </c>
      <c r="AM155">
        <v>1</v>
      </c>
      <c r="AN155">
        <v>0</v>
      </c>
      <c r="AO155">
        <v>0</v>
      </c>
      <c r="AP155">
        <v>0</v>
      </c>
      <c r="AQ155">
        <v>0.55559999999999998</v>
      </c>
      <c r="AR155">
        <v>0.44439999999999996</v>
      </c>
      <c r="AS155">
        <v>0</v>
      </c>
      <c r="AT155">
        <v>1</v>
      </c>
      <c r="AU155">
        <v>0</v>
      </c>
      <c r="AV155">
        <v>0</v>
      </c>
      <c r="AW155">
        <v>0</v>
      </c>
      <c r="AX155">
        <v>0</v>
      </c>
      <c r="AY155">
        <v>0</v>
      </c>
      <c r="AZ155">
        <v>1</v>
      </c>
      <c r="BA155">
        <v>0</v>
      </c>
      <c r="BB155">
        <v>0</v>
      </c>
      <c r="BC155">
        <v>0</v>
      </c>
      <c r="BD155">
        <v>0</v>
      </c>
      <c r="BE155">
        <v>0.38890000000000002</v>
      </c>
      <c r="BF155">
        <v>0.44439999999999996</v>
      </c>
      <c r="BG155">
        <v>0.16670000000000001</v>
      </c>
      <c r="BH155">
        <v>5.5599999999999997E-2</v>
      </c>
      <c r="BI155">
        <v>0.94440000000000002</v>
      </c>
      <c r="BJ155">
        <v>0</v>
      </c>
      <c r="BK155">
        <v>0</v>
      </c>
      <c r="BL155">
        <v>0</v>
      </c>
      <c r="BM155">
        <v>0.27779999999999999</v>
      </c>
      <c r="BN155">
        <v>0.72219999999999995</v>
      </c>
      <c r="BO155">
        <v>0</v>
      </c>
      <c r="BP155">
        <v>0.61109999999999998</v>
      </c>
      <c r="BQ155">
        <v>0.38890000000000002</v>
      </c>
      <c r="BR155">
        <v>0</v>
      </c>
      <c r="BS155">
        <v>0</v>
      </c>
      <c r="BT155">
        <v>0</v>
      </c>
      <c r="BU155">
        <v>0.27779999999999999</v>
      </c>
      <c r="BV155">
        <v>0.27779999999999999</v>
      </c>
      <c r="BW155">
        <v>0.44439999999999996</v>
      </c>
      <c r="BX155">
        <v>1</v>
      </c>
      <c r="BY155">
        <v>0</v>
      </c>
      <c r="BZ155">
        <v>0</v>
      </c>
      <c r="CA155">
        <v>0</v>
      </c>
      <c r="CB155">
        <v>0</v>
      </c>
      <c r="CC155">
        <v>1</v>
      </c>
      <c r="CD155">
        <v>0</v>
      </c>
      <c r="CE155">
        <v>0</v>
      </c>
      <c r="CF155">
        <v>0</v>
      </c>
      <c r="CG155">
        <v>0</v>
      </c>
      <c r="CH155">
        <v>0</v>
      </c>
      <c r="CI155">
        <v>1</v>
      </c>
      <c r="CJ155">
        <v>1</v>
      </c>
      <c r="CK155">
        <v>0</v>
      </c>
      <c r="CL155">
        <v>0</v>
      </c>
      <c r="CM155">
        <v>0</v>
      </c>
      <c r="CN155">
        <v>0</v>
      </c>
      <c r="CO155">
        <v>0</v>
      </c>
      <c r="CP155">
        <v>0</v>
      </c>
      <c r="CQ155">
        <v>1</v>
      </c>
      <c r="CR155">
        <v>0</v>
      </c>
      <c r="CS155">
        <v>0</v>
      </c>
      <c r="CT155">
        <v>0</v>
      </c>
      <c r="CU155">
        <v>0</v>
      </c>
      <c r="CV155">
        <v>0</v>
      </c>
      <c r="CW155">
        <v>1</v>
      </c>
      <c r="CX155">
        <v>0.38890000000000002</v>
      </c>
      <c r="CY155">
        <v>0.61109999999999998</v>
      </c>
      <c r="CZ155">
        <v>0</v>
      </c>
      <c r="DA155">
        <v>0</v>
      </c>
      <c r="DB155">
        <v>0</v>
      </c>
      <c r="DC155">
        <v>1</v>
      </c>
      <c r="DD155">
        <v>0</v>
      </c>
      <c r="DE155">
        <v>0</v>
      </c>
      <c r="DF155">
        <v>0.33329999999999999</v>
      </c>
      <c r="DG155">
        <v>0.66670000000000007</v>
      </c>
      <c r="DH155">
        <v>0</v>
      </c>
      <c r="DI155">
        <v>0</v>
      </c>
      <c r="DJ155">
        <v>0</v>
      </c>
      <c r="DK155">
        <v>0.61109999999999998</v>
      </c>
      <c r="DL155">
        <v>0.38890000000000002</v>
      </c>
    </row>
    <row r="156" spans="1:116" x14ac:dyDescent="0.25">
      <c r="A156" t="s">
        <v>480</v>
      </c>
      <c r="B156">
        <v>0</v>
      </c>
      <c r="C156">
        <v>0</v>
      </c>
      <c r="D156">
        <v>1</v>
      </c>
      <c r="E156">
        <v>0</v>
      </c>
      <c r="F156">
        <v>1</v>
      </c>
      <c r="G156">
        <v>0</v>
      </c>
      <c r="H156">
        <v>0</v>
      </c>
      <c r="I156">
        <v>0</v>
      </c>
      <c r="J156">
        <v>0</v>
      </c>
      <c r="K156">
        <v>0</v>
      </c>
      <c r="L156">
        <v>0.25</v>
      </c>
      <c r="M156">
        <v>0.75</v>
      </c>
      <c r="N156">
        <v>0</v>
      </c>
      <c r="O156">
        <v>0</v>
      </c>
      <c r="P156">
        <v>0.58329999999999993</v>
      </c>
      <c r="Q156">
        <v>0.41670000000000001</v>
      </c>
      <c r="R156">
        <v>0</v>
      </c>
      <c r="S156">
        <v>0</v>
      </c>
      <c r="T156">
        <v>0</v>
      </c>
      <c r="U156">
        <v>1</v>
      </c>
      <c r="V156">
        <v>0</v>
      </c>
      <c r="W156">
        <v>1</v>
      </c>
      <c r="X156">
        <v>0</v>
      </c>
      <c r="Y156">
        <v>0</v>
      </c>
      <c r="Z156">
        <v>0</v>
      </c>
      <c r="AA156">
        <v>1</v>
      </c>
      <c r="AB156">
        <v>0</v>
      </c>
      <c r="AC156">
        <v>0</v>
      </c>
      <c r="AD156">
        <v>8.3299999999999999E-2</v>
      </c>
      <c r="AE156">
        <v>0.83329999999999993</v>
      </c>
      <c r="AF156">
        <v>8.3299999999999999E-2</v>
      </c>
      <c r="AG156">
        <v>0</v>
      </c>
      <c r="AH156">
        <v>0</v>
      </c>
      <c r="AI156">
        <v>0</v>
      </c>
      <c r="AJ156">
        <v>0</v>
      </c>
      <c r="AK156">
        <v>0</v>
      </c>
      <c r="AL156">
        <v>0</v>
      </c>
      <c r="AM156">
        <v>1</v>
      </c>
      <c r="AN156">
        <v>0</v>
      </c>
      <c r="AO156">
        <v>0</v>
      </c>
      <c r="AP156">
        <v>0</v>
      </c>
      <c r="AQ156">
        <v>1</v>
      </c>
      <c r="AR156">
        <v>0</v>
      </c>
      <c r="AS156">
        <v>0</v>
      </c>
      <c r="AT156">
        <v>1</v>
      </c>
      <c r="AU156">
        <v>0</v>
      </c>
      <c r="AV156">
        <v>0</v>
      </c>
      <c r="AW156">
        <v>0</v>
      </c>
      <c r="AX156">
        <v>0</v>
      </c>
      <c r="AY156">
        <v>0</v>
      </c>
      <c r="AZ156">
        <v>1</v>
      </c>
      <c r="BA156">
        <v>0</v>
      </c>
      <c r="BB156">
        <v>0</v>
      </c>
      <c r="BC156">
        <v>0</v>
      </c>
      <c r="BD156">
        <v>0</v>
      </c>
      <c r="BE156">
        <v>0.5</v>
      </c>
      <c r="BF156">
        <v>0.33329999999999999</v>
      </c>
      <c r="BG156">
        <v>0.16670000000000001</v>
      </c>
      <c r="BH156">
        <v>0</v>
      </c>
      <c r="BI156">
        <v>1</v>
      </c>
      <c r="BJ156">
        <v>0</v>
      </c>
      <c r="BK156">
        <v>0</v>
      </c>
      <c r="BL156">
        <v>0</v>
      </c>
      <c r="BM156">
        <v>8.3299999999999999E-2</v>
      </c>
      <c r="BN156">
        <v>0.91670000000000007</v>
      </c>
      <c r="BO156">
        <v>0</v>
      </c>
      <c r="BP156">
        <v>0.58329999999999993</v>
      </c>
      <c r="BQ156">
        <v>0.41670000000000001</v>
      </c>
      <c r="BR156">
        <v>0</v>
      </c>
      <c r="BS156">
        <v>0</v>
      </c>
      <c r="BT156">
        <v>0</v>
      </c>
      <c r="BU156">
        <v>0.25</v>
      </c>
      <c r="BV156">
        <v>0.41670000000000001</v>
      </c>
      <c r="BW156">
        <v>0.33329999999999999</v>
      </c>
      <c r="BX156">
        <v>1</v>
      </c>
      <c r="BY156">
        <v>0</v>
      </c>
      <c r="BZ156">
        <v>0</v>
      </c>
      <c r="CA156">
        <v>0</v>
      </c>
      <c r="CB156">
        <v>0</v>
      </c>
      <c r="CC156">
        <v>1</v>
      </c>
      <c r="CD156">
        <v>0</v>
      </c>
      <c r="CE156">
        <v>0</v>
      </c>
      <c r="CF156">
        <v>0</v>
      </c>
      <c r="CG156">
        <v>0</v>
      </c>
      <c r="CH156">
        <v>0</v>
      </c>
      <c r="CI156">
        <v>1</v>
      </c>
      <c r="CJ156">
        <v>1</v>
      </c>
      <c r="CK156">
        <v>0</v>
      </c>
      <c r="CL156">
        <v>0</v>
      </c>
      <c r="CM156">
        <v>0</v>
      </c>
      <c r="CN156">
        <v>0</v>
      </c>
      <c r="CO156">
        <v>0</v>
      </c>
      <c r="CP156">
        <v>0</v>
      </c>
      <c r="CQ156">
        <v>1</v>
      </c>
      <c r="CR156">
        <v>0</v>
      </c>
      <c r="CS156">
        <v>0</v>
      </c>
      <c r="CT156">
        <v>0</v>
      </c>
      <c r="CU156">
        <v>0</v>
      </c>
      <c r="CV156">
        <v>0</v>
      </c>
      <c r="CW156">
        <v>1</v>
      </c>
      <c r="CX156">
        <v>0.66670000000000007</v>
      </c>
      <c r="CY156">
        <v>0.33329999999999999</v>
      </c>
      <c r="CZ156">
        <v>0</v>
      </c>
      <c r="DA156">
        <v>0</v>
      </c>
      <c r="DB156">
        <v>0</v>
      </c>
      <c r="DC156">
        <v>1</v>
      </c>
      <c r="DD156">
        <v>0</v>
      </c>
      <c r="DE156">
        <v>0</v>
      </c>
      <c r="DF156">
        <v>0.58329999999999993</v>
      </c>
      <c r="DG156">
        <v>0.41670000000000001</v>
      </c>
      <c r="DH156">
        <v>0</v>
      </c>
      <c r="DI156">
        <v>0</v>
      </c>
      <c r="DJ156">
        <v>0</v>
      </c>
      <c r="DK156">
        <v>0.58329999999999993</v>
      </c>
      <c r="DL156">
        <v>0.41670000000000001</v>
      </c>
    </row>
    <row r="157" spans="1:116" x14ac:dyDescent="0.25">
      <c r="A157" t="s">
        <v>482</v>
      </c>
      <c r="B157">
        <v>0</v>
      </c>
      <c r="C157">
        <v>0.2</v>
      </c>
      <c r="D157">
        <v>0.8</v>
      </c>
      <c r="E157">
        <v>0</v>
      </c>
      <c r="F157">
        <v>1</v>
      </c>
      <c r="G157">
        <v>0</v>
      </c>
      <c r="H157">
        <v>0</v>
      </c>
      <c r="I157">
        <v>0</v>
      </c>
      <c r="J157">
        <v>0</v>
      </c>
      <c r="K157">
        <v>0</v>
      </c>
      <c r="L157">
        <v>0.5333</v>
      </c>
      <c r="M157">
        <v>0.4667</v>
      </c>
      <c r="N157">
        <v>0</v>
      </c>
      <c r="O157">
        <v>0</v>
      </c>
      <c r="P157">
        <v>0.33329999999999999</v>
      </c>
      <c r="Q157">
        <v>0.66670000000000007</v>
      </c>
      <c r="R157">
        <v>0</v>
      </c>
      <c r="S157">
        <v>0</v>
      </c>
      <c r="T157">
        <v>0</v>
      </c>
      <c r="U157">
        <v>1</v>
      </c>
      <c r="V157">
        <v>0</v>
      </c>
      <c r="W157">
        <v>1</v>
      </c>
      <c r="X157">
        <v>0</v>
      </c>
      <c r="Y157">
        <v>0</v>
      </c>
      <c r="Z157">
        <v>0</v>
      </c>
      <c r="AA157">
        <v>1</v>
      </c>
      <c r="AB157">
        <v>0</v>
      </c>
      <c r="AC157">
        <v>0</v>
      </c>
      <c r="AD157">
        <v>6.6699999999999995E-2</v>
      </c>
      <c r="AE157">
        <v>0.93330000000000002</v>
      </c>
      <c r="AF157">
        <v>0</v>
      </c>
      <c r="AG157">
        <v>0</v>
      </c>
      <c r="AH157">
        <v>0</v>
      </c>
      <c r="AI157">
        <v>0</v>
      </c>
      <c r="AJ157">
        <v>0</v>
      </c>
      <c r="AK157">
        <v>0</v>
      </c>
      <c r="AL157">
        <v>0</v>
      </c>
      <c r="AM157">
        <v>1</v>
      </c>
      <c r="AN157">
        <v>0</v>
      </c>
      <c r="AO157">
        <v>0</v>
      </c>
      <c r="AP157">
        <v>0</v>
      </c>
      <c r="AQ157">
        <v>1</v>
      </c>
      <c r="AR157">
        <v>0</v>
      </c>
      <c r="AS157">
        <v>0</v>
      </c>
      <c r="AT157">
        <v>1</v>
      </c>
      <c r="AU157">
        <v>0</v>
      </c>
      <c r="AV157">
        <v>0</v>
      </c>
      <c r="AW157">
        <v>0</v>
      </c>
      <c r="AX157">
        <v>0</v>
      </c>
      <c r="AY157">
        <v>0</v>
      </c>
      <c r="AZ157">
        <v>1</v>
      </c>
      <c r="BA157">
        <v>0</v>
      </c>
      <c r="BB157">
        <v>0</v>
      </c>
      <c r="BC157">
        <v>0</v>
      </c>
      <c r="BD157">
        <v>0</v>
      </c>
      <c r="BE157">
        <v>0.2</v>
      </c>
      <c r="BF157">
        <v>0.73329999999999995</v>
      </c>
      <c r="BG157">
        <v>6.6699999999999995E-2</v>
      </c>
      <c r="BH157">
        <v>0.1333</v>
      </c>
      <c r="BI157">
        <v>0.86670000000000003</v>
      </c>
      <c r="BJ157">
        <v>0</v>
      </c>
      <c r="BK157">
        <v>0</v>
      </c>
      <c r="BL157">
        <v>0</v>
      </c>
      <c r="BM157">
        <v>0.5333</v>
      </c>
      <c r="BN157">
        <v>0.4667</v>
      </c>
      <c r="BO157">
        <v>0</v>
      </c>
      <c r="BP157">
        <v>0.73329999999999995</v>
      </c>
      <c r="BQ157">
        <v>0.26669999999999999</v>
      </c>
      <c r="BR157">
        <v>0</v>
      </c>
      <c r="BS157">
        <v>0</v>
      </c>
      <c r="BT157">
        <v>0</v>
      </c>
      <c r="BU157">
        <v>0.33329999999999999</v>
      </c>
      <c r="BV157">
        <v>0.4</v>
      </c>
      <c r="BW157">
        <v>0.26669999999999999</v>
      </c>
      <c r="BX157">
        <v>1</v>
      </c>
      <c r="BY157">
        <v>0</v>
      </c>
      <c r="BZ157">
        <v>0</v>
      </c>
      <c r="CA157">
        <v>0</v>
      </c>
      <c r="CB157">
        <v>0</v>
      </c>
      <c r="CC157">
        <v>1</v>
      </c>
      <c r="CD157">
        <v>0</v>
      </c>
      <c r="CE157">
        <v>0</v>
      </c>
      <c r="CF157">
        <v>0</v>
      </c>
      <c r="CG157">
        <v>0</v>
      </c>
      <c r="CH157">
        <v>0</v>
      </c>
      <c r="CI157">
        <v>1</v>
      </c>
      <c r="CJ157">
        <v>1</v>
      </c>
      <c r="CK157">
        <v>0</v>
      </c>
      <c r="CL157">
        <v>0</v>
      </c>
      <c r="CM157">
        <v>0</v>
      </c>
      <c r="CN157">
        <v>0</v>
      </c>
      <c r="CO157">
        <v>0</v>
      </c>
      <c r="CP157">
        <v>0</v>
      </c>
      <c r="CQ157">
        <v>1</v>
      </c>
      <c r="CR157">
        <v>0</v>
      </c>
      <c r="CS157">
        <v>0</v>
      </c>
      <c r="CT157">
        <v>0</v>
      </c>
      <c r="CU157">
        <v>0</v>
      </c>
      <c r="CV157">
        <v>0</v>
      </c>
      <c r="CW157">
        <v>1</v>
      </c>
      <c r="CX157">
        <v>0.73329999999999995</v>
      </c>
      <c r="CY157">
        <v>0.26669999999999999</v>
      </c>
      <c r="CZ157">
        <v>0</v>
      </c>
      <c r="DA157">
        <v>0</v>
      </c>
      <c r="DB157">
        <v>0</v>
      </c>
      <c r="DC157">
        <v>0.93330000000000002</v>
      </c>
      <c r="DD157">
        <v>6.6699999999999995E-2</v>
      </c>
      <c r="DE157">
        <v>0</v>
      </c>
      <c r="DF157">
        <v>0.8</v>
      </c>
      <c r="DG157">
        <v>0.2</v>
      </c>
      <c r="DH157">
        <v>0</v>
      </c>
      <c r="DI157">
        <v>0</v>
      </c>
      <c r="DJ157">
        <v>6.6699999999999995E-2</v>
      </c>
      <c r="DK157">
        <v>0.5333</v>
      </c>
      <c r="DL157">
        <v>0.4</v>
      </c>
    </row>
    <row r="158" spans="1:116" x14ac:dyDescent="0.25">
      <c r="A158" t="s">
        <v>485</v>
      </c>
      <c r="B158">
        <v>0.18179999999999999</v>
      </c>
      <c r="C158">
        <v>0.77269999999999994</v>
      </c>
      <c r="D158">
        <v>4.5499999999999999E-2</v>
      </c>
      <c r="E158">
        <v>0</v>
      </c>
      <c r="F158">
        <v>1</v>
      </c>
      <c r="G158">
        <v>0</v>
      </c>
      <c r="H158">
        <v>0</v>
      </c>
      <c r="I158">
        <v>0</v>
      </c>
      <c r="J158">
        <v>0</v>
      </c>
      <c r="K158">
        <v>9.0899999999999995E-2</v>
      </c>
      <c r="L158">
        <v>0.81819999999999993</v>
      </c>
      <c r="M158">
        <v>9.0899999999999995E-2</v>
      </c>
      <c r="N158">
        <v>0</v>
      </c>
      <c r="O158">
        <v>0</v>
      </c>
      <c r="P158">
        <v>0.54549999999999998</v>
      </c>
      <c r="Q158">
        <v>0.2727</v>
      </c>
      <c r="R158">
        <v>0.18179999999999999</v>
      </c>
      <c r="S158">
        <v>0</v>
      </c>
      <c r="T158">
        <v>0</v>
      </c>
      <c r="U158">
        <v>0.72730000000000006</v>
      </c>
      <c r="V158">
        <v>0.2727</v>
      </c>
      <c r="W158">
        <v>1</v>
      </c>
      <c r="X158">
        <v>0</v>
      </c>
      <c r="Y158">
        <v>0</v>
      </c>
      <c r="Z158">
        <v>0</v>
      </c>
      <c r="AA158">
        <v>1</v>
      </c>
      <c r="AB158">
        <v>0</v>
      </c>
      <c r="AC158">
        <v>0</v>
      </c>
      <c r="AD158">
        <v>0.5</v>
      </c>
      <c r="AE158">
        <v>0.31819999999999998</v>
      </c>
      <c r="AF158">
        <v>0.18179999999999999</v>
      </c>
      <c r="AG158">
        <v>0</v>
      </c>
      <c r="AH158">
        <v>0</v>
      </c>
      <c r="AI158">
        <v>0</v>
      </c>
      <c r="AJ158">
        <v>0</v>
      </c>
      <c r="AK158">
        <v>0</v>
      </c>
      <c r="AL158">
        <v>0</v>
      </c>
      <c r="AM158">
        <v>0</v>
      </c>
      <c r="AN158">
        <v>0.31819999999999998</v>
      </c>
      <c r="AO158">
        <v>0.68180000000000007</v>
      </c>
      <c r="AP158">
        <v>0</v>
      </c>
      <c r="AQ158">
        <v>0.18179999999999999</v>
      </c>
      <c r="AR158">
        <v>0.81819999999999993</v>
      </c>
      <c r="AS158">
        <v>0</v>
      </c>
      <c r="AT158">
        <v>0.77269999999999994</v>
      </c>
      <c r="AU158">
        <v>0</v>
      </c>
      <c r="AV158">
        <v>0.2273</v>
      </c>
      <c r="AW158">
        <v>0</v>
      </c>
      <c r="AX158">
        <v>0</v>
      </c>
      <c r="AY158">
        <v>0</v>
      </c>
      <c r="AZ158">
        <v>1</v>
      </c>
      <c r="BA158">
        <v>0</v>
      </c>
      <c r="BB158">
        <v>0</v>
      </c>
      <c r="BC158">
        <v>0.13639999999999999</v>
      </c>
      <c r="BD158">
        <v>0.13639999999999999</v>
      </c>
      <c r="BE158">
        <v>0.72730000000000006</v>
      </c>
      <c r="BF158">
        <v>0</v>
      </c>
      <c r="BG158">
        <v>0</v>
      </c>
      <c r="BH158">
        <v>9.0899999999999995E-2</v>
      </c>
      <c r="BI158">
        <v>0.54549999999999998</v>
      </c>
      <c r="BJ158">
        <v>0.36359999999999998</v>
      </c>
      <c r="BK158">
        <v>0</v>
      </c>
      <c r="BL158">
        <v>0</v>
      </c>
      <c r="BM158">
        <v>0.77269999999999994</v>
      </c>
      <c r="BN158">
        <v>0.2273</v>
      </c>
      <c r="BO158">
        <v>0</v>
      </c>
      <c r="BP158">
        <v>0.59089999999999998</v>
      </c>
      <c r="BQ158">
        <v>0.31819999999999998</v>
      </c>
      <c r="BR158">
        <v>9.0899999999999995E-2</v>
      </c>
      <c r="BS158">
        <v>4.5499999999999999E-2</v>
      </c>
      <c r="BT158">
        <v>0.36359999999999998</v>
      </c>
      <c r="BU158">
        <v>0.40909999999999996</v>
      </c>
      <c r="BV158">
        <v>4.5499999999999999E-2</v>
      </c>
      <c r="BW158">
        <v>0.13639999999999999</v>
      </c>
      <c r="BX158">
        <v>1</v>
      </c>
      <c r="BY158">
        <v>0</v>
      </c>
      <c r="BZ158">
        <v>0</v>
      </c>
      <c r="CA158">
        <v>0</v>
      </c>
      <c r="CB158">
        <v>0</v>
      </c>
      <c r="CC158">
        <v>1</v>
      </c>
      <c r="CD158">
        <v>0</v>
      </c>
      <c r="CE158">
        <v>0</v>
      </c>
      <c r="CF158">
        <v>0</v>
      </c>
      <c r="CG158">
        <v>0</v>
      </c>
      <c r="CH158">
        <v>0</v>
      </c>
      <c r="CI158">
        <v>1</v>
      </c>
      <c r="CJ158">
        <v>1</v>
      </c>
      <c r="CK158">
        <v>0</v>
      </c>
      <c r="CL158">
        <v>0</v>
      </c>
      <c r="CM158">
        <v>0</v>
      </c>
      <c r="CN158">
        <v>0</v>
      </c>
      <c r="CO158">
        <v>0</v>
      </c>
      <c r="CP158">
        <v>9.0899999999999995E-2</v>
      </c>
      <c r="CQ158">
        <v>0.86360000000000003</v>
      </c>
      <c r="CR158">
        <v>4.5499999999999999E-2</v>
      </c>
      <c r="CS158">
        <v>0</v>
      </c>
      <c r="CT158">
        <v>0</v>
      </c>
      <c r="CU158">
        <v>0</v>
      </c>
      <c r="CV158">
        <v>1</v>
      </c>
      <c r="CW158">
        <v>0</v>
      </c>
      <c r="CX158">
        <v>0.95450000000000002</v>
      </c>
      <c r="CY158">
        <v>4.5499999999999999E-2</v>
      </c>
      <c r="CZ158">
        <v>0</v>
      </c>
      <c r="DA158">
        <v>0</v>
      </c>
      <c r="DB158">
        <v>0.95450000000000002</v>
      </c>
      <c r="DC158">
        <v>4.5499999999999999E-2</v>
      </c>
      <c r="DD158">
        <v>0</v>
      </c>
      <c r="DE158">
        <v>0</v>
      </c>
      <c r="DF158">
        <v>0.55000000000000004</v>
      </c>
      <c r="DG158">
        <v>0.45</v>
      </c>
      <c r="DH158">
        <v>0</v>
      </c>
      <c r="DI158">
        <v>0</v>
      </c>
      <c r="DJ158">
        <v>0.13639999999999999</v>
      </c>
      <c r="DK158">
        <v>0.5</v>
      </c>
      <c r="DL158">
        <v>0.36359999999999998</v>
      </c>
    </row>
    <row r="159" spans="1:116" x14ac:dyDescent="0.25">
      <c r="A159" t="s">
        <v>487</v>
      </c>
      <c r="B159">
        <v>0.35710000000000003</v>
      </c>
      <c r="C159">
        <v>0.21429999999999999</v>
      </c>
      <c r="D159">
        <v>0.42859999999999998</v>
      </c>
      <c r="E159">
        <v>0</v>
      </c>
      <c r="F159">
        <v>0</v>
      </c>
      <c r="G159">
        <v>1</v>
      </c>
      <c r="H159">
        <v>0</v>
      </c>
      <c r="I159">
        <v>0</v>
      </c>
      <c r="J159">
        <v>0</v>
      </c>
      <c r="K159">
        <v>0</v>
      </c>
      <c r="L159">
        <v>0.78569999999999995</v>
      </c>
      <c r="M159">
        <v>0.21429999999999999</v>
      </c>
      <c r="N159">
        <v>0</v>
      </c>
      <c r="O159">
        <v>0</v>
      </c>
      <c r="P159">
        <v>0</v>
      </c>
      <c r="Q159">
        <v>0.21429999999999999</v>
      </c>
      <c r="R159">
        <v>0.78569999999999995</v>
      </c>
      <c r="S159">
        <v>0</v>
      </c>
      <c r="T159">
        <v>0</v>
      </c>
      <c r="U159">
        <v>7.1399999999999991E-2</v>
      </c>
      <c r="V159">
        <v>0.92859999999999998</v>
      </c>
      <c r="W159">
        <v>1</v>
      </c>
      <c r="X159">
        <v>0</v>
      </c>
      <c r="Y159">
        <v>0</v>
      </c>
      <c r="Z159">
        <v>0</v>
      </c>
      <c r="AA159">
        <v>1</v>
      </c>
      <c r="AB159">
        <v>0</v>
      </c>
      <c r="AC159">
        <v>0</v>
      </c>
      <c r="AD159">
        <v>0.5</v>
      </c>
      <c r="AE159">
        <v>0.42859999999999998</v>
      </c>
      <c r="AF159">
        <v>7.1399999999999991E-2</v>
      </c>
      <c r="AG159">
        <v>0</v>
      </c>
      <c r="AH159">
        <v>0</v>
      </c>
      <c r="AI159">
        <v>0</v>
      </c>
      <c r="AJ159">
        <v>0</v>
      </c>
      <c r="AK159">
        <v>0</v>
      </c>
      <c r="AL159">
        <v>0</v>
      </c>
      <c r="AM159">
        <v>0</v>
      </c>
      <c r="AN159">
        <v>0</v>
      </c>
      <c r="AO159">
        <v>1</v>
      </c>
      <c r="AP159">
        <v>0</v>
      </c>
      <c r="AQ159">
        <v>1</v>
      </c>
      <c r="AR159">
        <v>0</v>
      </c>
      <c r="AS159">
        <v>0</v>
      </c>
      <c r="AT159">
        <v>0.71430000000000005</v>
      </c>
      <c r="AU159">
        <v>0</v>
      </c>
      <c r="AV159">
        <v>0.28570000000000001</v>
      </c>
      <c r="AW159">
        <v>0</v>
      </c>
      <c r="AX159">
        <v>0</v>
      </c>
      <c r="AY159">
        <v>0.28570000000000001</v>
      </c>
      <c r="AZ159">
        <v>0.71430000000000005</v>
      </c>
      <c r="BA159">
        <v>0</v>
      </c>
      <c r="BB159">
        <v>0</v>
      </c>
      <c r="BC159">
        <v>0.64290000000000003</v>
      </c>
      <c r="BD159">
        <v>0.28570000000000001</v>
      </c>
      <c r="BE159">
        <v>7.1399999999999991E-2</v>
      </c>
      <c r="BF159">
        <v>0</v>
      </c>
      <c r="BG159">
        <v>0</v>
      </c>
      <c r="BH159">
        <v>7.1399999999999991E-2</v>
      </c>
      <c r="BI159">
        <v>0.92859999999999998</v>
      </c>
      <c r="BJ159">
        <v>0</v>
      </c>
      <c r="BK159">
        <v>0</v>
      </c>
      <c r="BL159">
        <v>0</v>
      </c>
      <c r="BM159">
        <v>0.35710000000000003</v>
      </c>
      <c r="BN159">
        <v>0.57140000000000002</v>
      </c>
      <c r="BO159">
        <v>7.1399999999999991E-2</v>
      </c>
      <c r="BP159">
        <v>1</v>
      </c>
      <c r="BQ159">
        <v>0</v>
      </c>
      <c r="BR159">
        <v>0</v>
      </c>
      <c r="BS159">
        <v>7.1399999999999991E-2</v>
      </c>
      <c r="BT159">
        <v>7.1399999999999991E-2</v>
      </c>
      <c r="BU159">
        <v>0.28570000000000001</v>
      </c>
      <c r="BV159">
        <v>0.28570000000000001</v>
      </c>
      <c r="BW159">
        <v>0.28570000000000001</v>
      </c>
      <c r="BX159">
        <v>1</v>
      </c>
      <c r="BY159">
        <v>0</v>
      </c>
      <c r="BZ159">
        <v>0</v>
      </c>
      <c r="CA159">
        <v>0</v>
      </c>
      <c r="CB159">
        <v>0</v>
      </c>
      <c r="CC159">
        <v>1</v>
      </c>
      <c r="CD159">
        <v>0</v>
      </c>
      <c r="CE159">
        <v>0</v>
      </c>
      <c r="CF159">
        <v>0</v>
      </c>
      <c r="CG159">
        <v>0</v>
      </c>
      <c r="CH159">
        <v>0.21429999999999999</v>
      </c>
      <c r="CI159">
        <v>0.78569999999999995</v>
      </c>
      <c r="CJ159">
        <v>0</v>
      </c>
      <c r="CK159">
        <v>1</v>
      </c>
      <c r="CL159">
        <v>0</v>
      </c>
      <c r="CM159">
        <v>0</v>
      </c>
      <c r="CN159">
        <v>0</v>
      </c>
      <c r="CO159">
        <v>0</v>
      </c>
      <c r="CP159">
        <v>7.1399999999999991E-2</v>
      </c>
      <c r="CQ159">
        <v>0.92859999999999998</v>
      </c>
      <c r="CR159">
        <v>0</v>
      </c>
      <c r="CS159">
        <v>0</v>
      </c>
      <c r="CT159">
        <v>0</v>
      </c>
      <c r="CU159">
        <v>0</v>
      </c>
      <c r="CV159">
        <v>0</v>
      </c>
      <c r="CW159">
        <v>1</v>
      </c>
      <c r="CX159">
        <v>0.78569999999999995</v>
      </c>
      <c r="CY159">
        <v>0.21429999999999999</v>
      </c>
      <c r="CZ159">
        <v>0</v>
      </c>
      <c r="DA159">
        <v>0</v>
      </c>
      <c r="DB159">
        <v>0.78569999999999995</v>
      </c>
      <c r="DC159">
        <v>0.21429999999999999</v>
      </c>
      <c r="DD159">
        <v>0</v>
      </c>
      <c r="DE159">
        <v>0</v>
      </c>
      <c r="DF159">
        <v>0.1429</v>
      </c>
      <c r="DG159">
        <v>0.85709999999999997</v>
      </c>
      <c r="DH159">
        <v>0</v>
      </c>
      <c r="DI159">
        <v>0</v>
      </c>
      <c r="DJ159">
        <v>0.5</v>
      </c>
      <c r="DK159">
        <v>0</v>
      </c>
      <c r="DL159">
        <v>0.5</v>
      </c>
    </row>
    <row r="160" spans="1:116" x14ac:dyDescent="0.25">
      <c r="A160" t="s">
        <v>489</v>
      </c>
      <c r="B160">
        <v>0.2</v>
      </c>
      <c r="C160">
        <v>0.36</v>
      </c>
      <c r="D160">
        <v>0.44</v>
      </c>
      <c r="E160">
        <v>0</v>
      </c>
      <c r="F160">
        <v>0</v>
      </c>
      <c r="G160">
        <v>0</v>
      </c>
      <c r="H160">
        <v>1</v>
      </c>
      <c r="I160">
        <v>0</v>
      </c>
      <c r="J160">
        <v>0</v>
      </c>
      <c r="K160">
        <v>0</v>
      </c>
      <c r="L160">
        <v>0.56000000000000005</v>
      </c>
      <c r="M160">
        <v>0.44</v>
      </c>
      <c r="N160">
        <v>0</v>
      </c>
      <c r="O160">
        <v>0</v>
      </c>
      <c r="P160">
        <v>0</v>
      </c>
      <c r="Q160">
        <v>0.52</v>
      </c>
      <c r="R160">
        <v>0.48</v>
      </c>
      <c r="S160">
        <v>0</v>
      </c>
      <c r="T160">
        <v>0</v>
      </c>
      <c r="U160">
        <v>0.08</v>
      </c>
      <c r="V160">
        <v>0.92</v>
      </c>
      <c r="W160">
        <v>1</v>
      </c>
      <c r="X160">
        <v>0</v>
      </c>
      <c r="Y160">
        <v>0</v>
      </c>
      <c r="Z160">
        <v>0</v>
      </c>
      <c r="AA160">
        <v>0.8</v>
      </c>
      <c r="AB160">
        <v>0.12</v>
      </c>
      <c r="AC160">
        <v>0.08</v>
      </c>
      <c r="AD160">
        <v>0.52</v>
      </c>
      <c r="AE160">
        <v>0.04</v>
      </c>
      <c r="AF160">
        <v>0.44</v>
      </c>
      <c r="AG160">
        <v>0</v>
      </c>
      <c r="AH160">
        <v>0</v>
      </c>
      <c r="AI160">
        <v>0</v>
      </c>
      <c r="AJ160">
        <v>0</v>
      </c>
      <c r="AK160">
        <v>0</v>
      </c>
      <c r="AL160">
        <v>0</v>
      </c>
      <c r="AM160">
        <v>0.08</v>
      </c>
      <c r="AN160">
        <v>0.16</v>
      </c>
      <c r="AO160">
        <v>0.72</v>
      </c>
      <c r="AP160">
        <v>0.04</v>
      </c>
      <c r="AQ160">
        <v>0.8</v>
      </c>
      <c r="AR160">
        <v>0.2</v>
      </c>
      <c r="AS160">
        <v>0</v>
      </c>
      <c r="AT160">
        <v>0.4</v>
      </c>
      <c r="AU160">
        <v>0</v>
      </c>
      <c r="AV160">
        <v>0.6</v>
      </c>
      <c r="AW160">
        <v>0</v>
      </c>
      <c r="AX160">
        <v>0</v>
      </c>
      <c r="AY160">
        <v>0.72</v>
      </c>
      <c r="AZ160">
        <v>0.28000000000000003</v>
      </c>
      <c r="BA160">
        <v>0</v>
      </c>
      <c r="BB160">
        <v>0</v>
      </c>
      <c r="BC160">
        <v>0.6</v>
      </c>
      <c r="BD160">
        <v>0.36</v>
      </c>
      <c r="BE160">
        <v>0.04</v>
      </c>
      <c r="BF160">
        <v>0</v>
      </c>
      <c r="BG160">
        <v>0</v>
      </c>
      <c r="BH160">
        <v>0.48</v>
      </c>
      <c r="BI160">
        <v>0.52</v>
      </c>
      <c r="BJ160">
        <v>0</v>
      </c>
      <c r="BK160">
        <v>0</v>
      </c>
      <c r="BL160">
        <v>0</v>
      </c>
      <c r="BM160">
        <v>0.64</v>
      </c>
      <c r="BN160">
        <v>0.36</v>
      </c>
      <c r="BO160">
        <v>0</v>
      </c>
      <c r="BP160">
        <v>1</v>
      </c>
      <c r="BQ160">
        <v>0</v>
      </c>
      <c r="BR160">
        <v>0</v>
      </c>
      <c r="BS160">
        <v>0</v>
      </c>
      <c r="BT160">
        <v>0.04</v>
      </c>
      <c r="BU160">
        <v>0.24</v>
      </c>
      <c r="BV160">
        <v>0.24</v>
      </c>
      <c r="BW160">
        <v>0.48</v>
      </c>
      <c r="BX160">
        <v>1</v>
      </c>
      <c r="BY160">
        <v>0</v>
      </c>
      <c r="BZ160">
        <v>0</v>
      </c>
      <c r="CA160">
        <v>0</v>
      </c>
      <c r="CB160">
        <v>0</v>
      </c>
      <c r="CC160">
        <v>1</v>
      </c>
      <c r="CD160">
        <v>0</v>
      </c>
      <c r="CE160">
        <v>0</v>
      </c>
      <c r="CF160">
        <v>0</v>
      </c>
      <c r="CG160">
        <v>0</v>
      </c>
      <c r="CH160">
        <v>0.76</v>
      </c>
      <c r="CI160">
        <v>0.24</v>
      </c>
      <c r="CJ160">
        <v>0</v>
      </c>
      <c r="CK160">
        <v>1</v>
      </c>
      <c r="CL160">
        <v>0</v>
      </c>
      <c r="CM160">
        <v>0</v>
      </c>
      <c r="CN160">
        <v>0</v>
      </c>
      <c r="CO160">
        <v>0</v>
      </c>
      <c r="CP160">
        <v>0.04</v>
      </c>
      <c r="CQ160">
        <v>0.96</v>
      </c>
      <c r="CR160">
        <v>0</v>
      </c>
      <c r="CS160">
        <v>0</v>
      </c>
      <c r="CT160">
        <v>0</v>
      </c>
      <c r="CU160">
        <v>0</v>
      </c>
      <c r="CV160">
        <v>0</v>
      </c>
      <c r="CW160">
        <v>1</v>
      </c>
      <c r="CX160">
        <v>0.72</v>
      </c>
      <c r="CY160">
        <v>0.28000000000000003</v>
      </c>
      <c r="CZ160">
        <v>0</v>
      </c>
      <c r="DA160">
        <v>0</v>
      </c>
      <c r="DB160">
        <v>0.56000000000000005</v>
      </c>
      <c r="DC160">
        <v>0.44</v>
      </c>
      <c r="DD160">
        <v>0</v>
      </c>
      <c r="DE160">
        <v>0</v>
      </c>
      <c r="DF160">
        <v>0.08</v>
      </c>
      <c r="DG160">
        <v>0.92</v>
      </c>
      <c r="DH160">
        <v>0</v>
      </c>
      <c r="DI160">
        <v>0</v>
      </c>
      <c r="DJ160">
        <v>0.4</v>
      </c>
      <c r="DK160">
        <v>0.04</v>
      </c>
      <c r="DL160">
        <v>0.56000000000000005</v>
      </c>
    </row>
    <row r="161" spans="1:116" x14ac:dyDescent="0.25">
      <c r="A161" t="s">
        <v>491</v>
      </c>
      <c r="B161">
        <v>0.15</v>
      </c>
      <c r="C161">
        <v>0.35</v>
      </c>
      <c r="D161">
        <v>0.5</v>
      </c>
      <c r="E161">
        <v>0</v>
      </c>
      <c r="F161">
        <v>0</v>
      </c>
      <c r="G161">
        <v>1</v>
      </c>
      <c r="H161">
        <v>0</v>
      </c>
      <c r="I161">
        <v>0</v>
      </c>
      <c r="J161">
        <v>0</v>
      </c>
      <c r="K161">
        <v>0</v>
      </c>
      <c r="L161">
        <v>0.35</v>
      </c>
      <c r="M161">
        <v>0.65</v>
      </c>
      <c r="N161">
        <v>0</v>
      </c>
      <c r="O161">
        <v>0</v>
      </c>
      <c r="P161">
        <v>0</v>
      </c>
      <c r="Q161">
        <v>0.8</v>
      </c>
      <c r="R161">
        <v>0.2</v>
      </c>
      <c r="S161">
        <v>0</v>
      </c>
      <c r="T161">
        <v>0</v>
      </c>
      <c r="U161">
        <v>0.45</v>
      </c>
      <c r="V161">
        <v>0.55000000000000004</v>
      </c>
      <c r="W161">
        <v>1</v>
      </c>
      <c r="X161">
        <v>0</v>
      </c>
      <c r="Y161">
        <v>0</v>
      </c>
      <c r="Z161">
        <v>0</v>
      </c>
      <c r="AA161">
        <v>0.8</v>
      </c>
      <c r="AB161">
        <v>0</v>
      </c>
      <c r="AC161">
        <v>0.2</v>
      </c>
      <c r="AD161">
        <v>0.35</v>
      </c>
      <c r="AE161">
        <v>0.3</v>
      </c>
      <c r="AF161">
        <v>0.35</v>
      </c>
      <c r="AG161">
        <v>0</v>
      </c>
      <c r="AH161">
        <v>0</v>
      </c>
      <c r="AI161">
        <v>0</v>
      </c>
      <c r="AJ161">
        <v>0</v>
      </c>
      <c r="AK161">
        <v>0</v>
      </c>
      <c r="AL161">
        <v>0</v>
      </c>
      <c r="AM161">
        <v>0</v>
      </c>
      <c r="AN161">
        <v>0.2</v>
      </c>
      <c r="AO161">
        <v>0.75</v>
      </c>
      <c r="AP161">
        <v>0.05</v>
      </c>
      <c r="AQ161">
        <v>0.45</v>
      </c>
      <c r="AR161">
        <v>0.55000000000000004</v>
      </c>
      <c r="AS161">
        <v>0</v>
      </c>
      <c r="AT161">
        <v>0.45</v>
      </c>
      <c r="AU161">
        <v>0</v>
      </c>
      <c r="AV161">
        <v>0.55000000000000004</v>
      </c>
      <c r="AW161">
        <v>0</v>
      </c>
      <c r="AX161">
        <v>0</v>
      </c>
      <c r="AY161">
        <v>0</v>
      </c>
      <c r="AZ161">
        <v>0.95</v>
      </c>
      <c r="BA161">
        <v>0.05</v>
      </c>
      <c r="BB161">
        <v>0</v>
      </c>
      <c r="BC161">
        <v>0.15</v>
      </c>
      <c r="BD161">
        <v>0.4</v>
      </c>
      <c r="BE161">
        <v>0.45</v>
      </c>
      <c r="BF161">
        <v>0</v>
      </c>
      <c r="BG161">
        <v>0</v>
      </c>
      <c r="BH161">
        <v>0.1</v>
      </c>
      <c r="BI161">
        <v>0.45</v>
      </c>
      <c r="BJ161">
        <v>0.45</v>
      </c>
      <c r="BK161">
        <v>0</v>
      </c>
      <c r="BL161">
        <v>0</v>
      </c>
      <c r="BM161">
        <v>0.15</v>
      </c>
      <c r="BN161">
        <v>0.85</v>
      </c>
      <c r="BO161">
        <v>0</v>
      </c>
      <c r="BP161">
        <v>0.45</v>
      </c>
      <c r="BQ161">
        <v>0.55000000000000004</v>
      </c>
      <c r="BR161">
        <v>0</v>
      </c>
      <c r="BS161">
        <v>0</v>
      </c>
      <c r="BT161">
        <v>0.15</v>
      </c>
      <c r="BU161">
        <v>0.05</v>
      </c>
      <c r="BV161">
        <v>0.45</v>
      </c>
      <c r="BW161">
        <v>0.35</v>
      </c>
      <c r="BX161">
        <v>1</v>
      </c>
      <c r="BY161">
        <v>0</v>
      </c>
      <c r="BZ161">
        <v>0</v>
      </c>
      <c r="CA161">
        <v>0</v>
      </c>
      <c r="CB161">
        <v>0</v>
      </c>
      <c r="CC161">
        <v>1</v>
      </c>
      <c r="CD161">
        <v>0</v>
      </c>
      <c r="CE161">
        <v>0</v>
      </c>
      <c r="CF161">
        <v>0</v>
      </c>
      <c r="CG161">
        <v>0</v>
      </c>
      <c r="CH161">
        <v>0</v>
      </c>
      <c r="CI161">
        <v>1</v>
      </c>
      <c r="CJ161">
        <v>1</v>
      </c>
      <c r="CK161">
        <v>0</v>
      </c>
      <c r="CL161">
        <v>0</v>
      </c>
      <c r="CM161">
        <v>0</v>
      </c>
      <c r="CN161">
        <v>0</v>
      </c>
      <c r="CO161">
        <v>0</v>
      </c>
      <c r="CP161">
        <v>0.05</v>
      </c>
      <c r="CQ161">
        <v>0.95</v>
      </c>
      <c r="CR161">
        <v>0</v>
      </c>
      <c r="CS161">
        <v>0</v>
      </c>
      <c r="CT161">
        <v>0</v>
      </c>
      <c r="CU161">
        <v>0</v>
      </c>
      <c r="CV161">
        <v>1</v>
      </c>
      <c r="CW161">
        <v>0</v>
      </c>
      <c r="CX161">
        <v>0.8</v>
      </c>
      <c r="CY161">
        <v>0.2</v>
      </c>
      <c r="CZ161">
        <v>0</v>
      </c>
      <c r="DA161">
        <v>0</v>
      </c>
      <c r="DB161">
        <v>0.7</v>
      </c>
      <c r="DC161">
        <v>0.3</v>
      </c>
      <c r="DD161">
        <v>0</v>
      </c>
      <c r="DE161">
        <v>0</v>
      </c>
      <c r="DF161">
        <v>0.45</v>
      </c>
      <c r="DG161">
        <v>0.55000000000000004</v>
      </c>
      <c r="DH161">
        <v>0</v>
      </c>
      <c r="DI161">
        <v>0</v>
      </c>
      <c r="DJ161">
        <v>0</v>
      </c>
      <c r="DK161">
        <v>0.1</v>
      </c>
      <c r="DL161">
        <v>0.9</v>
      </c>
    </row>
    <row r="162" spans="1:116" x14ac:dyDescent="0.25">
      <c r="A162" t="s">
        <v>493</v>
      </c>
      <c r="B162">
        <v>0.11109999999999999</v>
      </c>
      <c r="C162">
        <v>0.44439999999999996</v>
      </c>
      <c r="D162">
        <v>0.44439999999999996</v>
      </c>
      <c r="E162">
        <v>0</v>
      </c>
      <c r="F162">
        <v>1</v>
      </c>
      <c r="G162">
        <v>0</v>
      </c>
      <c r="H162">
        <v>0</v>
      </c>
      <c r="I162">
        <v>0</v>
      </c>
      <c r="J162">
        <v>0</v>
      </c>
      <c r="K162">
        <v>0</v>
      </c>
      <c r="L162">
        <v>0.72219999999999995</v>
      </c>
      <c r="M162">
        <v>0.27779999999999999</v>
      </c>
      <c r="N162">
        <v>0</v>
      </c>
      <c r="O162">
        <v>0</v>
      </c>
      <c r="P162">
        <v>0.27779999999999999</v>
      </c>
      <c r="Q162">
        <v>0.55559999999999998</v>
      </c>
      <c r="R162">
        <v>0.16670000000000001</v>
      </c>
      <c r="S162">
        <v>0</v>
      </c>
      <c r="T162">
        <v>0</v>
      </c>
      <c r="U162">
        <v>0.55559999999999998</v>
      </c>
      <c r="V162">
        <v>0.44439999999999996</v>
      </c>
      <c r="W162">
        <v>1</v>
      </c>
      <c r="X162">
        <v>0</v>
      </c>
      <c r="Y162">
        <v>0</v>
      </c>
      <c r="Z162">
        <v>0</v>
      </c>
      <c r="AA162">
        <v>1</v>
      </c>
      <c r="AB162">
        <v>0</v>
      </c>
      <c r="AC162">
        <v>0</v>
      </c>
      <c r="AD162">
        <v>0.16670000000000001</v>
      </c>
      <c r="AE162">
        <v>0.33329999999999999</v>
      </c>
      <c r="AF162">
        <v>0.5</v>
      </c>
      <c r="AG162">
        <v>0</v>
      </c>
      <c r="AH162">
        <v>0</v>
      </c>
      <c r="AI162">
        <v>0</v>
      </c>
      <c r="AJ162">
        <v>0</v>
      </c>
      <c r="AK162">
        <v>0</v>
      </c>
      <c r="AL162">
        <v>0</v>
      </c>
      <c r="AM162">
        <v>0</v>
      </c>
      <c r="AN162">
        <v>0.16670000000000001</v>
      </c>
      <c r="AO162">
        <v>0.66670000000000007</v>
      </c>
      <c r="AP162">
        <v>0.16670000000000001</v>
      </c>
      <c r="AQ162">
        <v>0.22219999999999998</v>
      </c>
      <c r="AR162">
        <v>0.77780000000000005</v>
      </c>
      <c r="AS162">
        <v>0</v>
      </c>
      <c r="AT162">
        <v>0.44439999999999996</v>
      </c>
      <c r="AU162">
        <v>0</v>
      </c>
      <c r="AV162">
        <v>0.55559999999999998</v>
      </c>
      <c r="AW162">
        <v>0</v>
      </c>
      <c r="AX162">
        <v>0</v>
      </c>
      <c r="AY162">
        <v>0</v>
      </c>
      <c r="AZ162">
        <v>1</v>
      </c>
      <c r="BA162">
        <v>0</v>
      </c>
      <c r="BB162">
        <v>0</v>
      </c>
      <c r="BC162">
        <v>5.5599999999999997E-2</v>
      </c>
      <c r="BD162">
        <v>0.44439999999999996</v>
      </c>
      <c r="BE162">
        <v>0.38890000000000002</v>
      </c>
      <c r="BF162">
        <v>0.11109999999999999</v>
      </c>
      <c r="BG162">
        <v>0</v>
      </c>
      <c r="BH162">
        <v>0</v>
      </c>
      <c r="BI162">
        <v>0.55559999999999998</v>
      </c>
      <c r="BJ162">
        <v>0.44439999999999996</v>
      </c>
      <c r="BK162">
        <v>0</v>
      </c>
      <c r="BL162">
        <v>0</v>
      </c>
      <c r="BM162">
        <v>0.44439999999999996</v>
      </c>
      <c r="BN162">
        <v>0.55559999999999998</v>
      </c>
      <c r="BO162">
        <v>0</v>
      </c>
      <c r="BP162">
        <v>0.38890000000000002</v>
      </c>
      <c r="BQ162">
        <v>0.44439999999999996</v>
      </c>
      <c r="BR162">
        <v>0.16670000000000001</v>
      </c>
      <c r="BS162">
        <v>0</v>
      </c>
      <c r="BT162">
        <v>0.27779999999999999</v>
      </c>
      <c r="BU162">
        <v>0.22219999999999998</v>
      </c>
      <c r="BV162">
        <v>0.16670000000000001</v>
      </c>
      <c r="BW162">
        <v>0.33329999999999999</v>
      </c>
      <c r="BX162">
        <v>1</v>
      </c>
      <c r="BY162">
        <v>0</v>
      </c>
      <c r="BZ162">
        <v>0</v>
      </c>
      <c r="CA162">
        <v>0</v>
      </c>
      <c r="CB162">
        <v>0</v>
      </c>
      <c r="CC162">
        <v>1</v>
      </c>
      <c r="CD162">
        <v>0</v>
      </c>
      <c r="CE162">
        <v>0</v>
      </c>
      <c r="CF162">
        <v>0</v>
      </c>
      <c r="CG162">
        <v>0</v>
      </c>
      <c r="CH162">
        <v>0</v>
      </c>
      <c r="CI162">
        <v>1</v>
      </c>
      <c r="CJ162">
        <v>1</v>
      </c>
      <c r="CK162">
        <v>0</v>
      </c>
      <c r="CL162">
        <v>0</v>
      </c>
      <c r="CM162">
        <v>0</v>
      </c>
      <c r="CN162">
        <v>0</v>
      </c>
      <c r="CO162">
        <v>0</v>
      </c>
      <c r="CP162">
        <v>0</v>
      </c>
      <c r="CQ162">
        <v>1</v>
      </c>
      <c r="CR162">
        <v>0</v>
      </c>
      <c r="CS162">
        <v>0</v>
      </c>
      <c r="CT162">
        <v>0</v>
      </c>
      <c r="CU162">
        <v>0</v>
      </c>
      <c r="CV162">
        <v>1</v>
      </c>
      <c r="CW162">
        <v>0</v>
      </c>
      <c r="CX162">
        <v>0.77780000000000005</v>
      </c>
      <c r="CY162">
        <v>0.22219999999999998</v>
      </c>
      <c r="CZ162">
        <v>0</v>
      </c>
      <c r="DA162">
        <v>0</v>
      </c>
      <c r="DB162">
        <v>0.77780000000000005</v>
      </c>
      <c r="DC162">
        <v>0.22219999999999998</v>
      </c>
      <c r="DD162">
        <v>0</v>
      </c>
      <c r="DE162">
        <v>0</v>
      </c>
      <c r="DF162">
        <v>0.4118</v>
      </c>
      <c r="DG162">
        <v>0.58820000000000006</v>
      </c>
      <c r="DH162">
        <v>0</v>
      </c>
      <c r="DI162">
        <v>0</v>
      </c>
      <c r="DJ162">
        <v>5.5599999999999997E-2</v>
      </c>
      <c r="DK162">
        <v>0.44439999999999996</v>
      </c>
      <c r="DL162">
        <v>0.5</v>
      </c>
    </row>
    <row r="163" spans="1:116" x14ac:dyDescent="0.25">
      <c r="A163" t="s">
        <v>495</v>
      </c>
      <c r="B163">
        <v>0.2162</v>
      </c>
      <c r="C163">
        <v>0.16219999999999998</v>
      </c>
      <c r="D163">
        <v>0.62159999999999993</v>
      </c>
      <c r="E163">
        <v>0</v>
      </c>
      <c r="F163">
        <v>0</v>
      </c>
      <c r="G163">
        <v>0</v>
      </c>
      <c r="H163">
        <v>1</v>
      </c>
      <c r="I163">
        <v>0</v>
      </c>
      <c r="J163">
        <v>0</v>
      </c>
      <c r="K163">
        <v>0</v>
      </c>
      <c r="L163">
        <v>0.8649</v>
      </c>
      <c r="M163">
        <v>0.1351</v>
      </c>
      <c r="N163">
        <v>0</v>
      </c>
      <c r="O163">
        <v>0</v>
      </c>
      <c r="P163">
        <v>2.7000000000000003E-2</v>
      </c>
      <c r="Q163">
        <v>0.37840000000000001</v>
      </c>
      <c r="R163">
        <v>0.59460000000000002</v>
      </c>
      <c r="S163">
        <v>0</v>
      </c>
      <c r="T163">
        <v>0</v>
      </c>
      <c r="U163">
        <v>0.18920000000000001</v>
      </c>
      <c r="V163">
        <v>0.81079999999999997</v>
      </c>
      <c r="W163">
        <v>0</v>
      </c>
      <c r="X163">
        <v>1</v>
      </c>
      <c r="Y163">
        <v>0</v>
      </c>
      <c r="Z163">
        <v>0</v>
      </c>
      <c r="AA163">
        <v>0.64859999999999995</v>
      </c>
      <c r="AB163">
        <v>0</v>
      </c>
      <c r="AC163">
        <v>0.35139999999999999</v>
      </c>
      <c r="AD163">
        <v>0.18920000000000001</v>
      </c>
      <c r="AE163">
        <v>0.59460000000000002</v>
      </c>
      <c r="AF163">
        <v>0.2162</v>
      </c>
      <c r="AG163">
        <v>0</v>
      </c>
      <c r="AH163">
        <v>0</v>
      </c>
      <c r="AI163">
        <v>0</v>
      </c>
      <c r="AJ163">
        <v>0</v>
      </c>
      <c r="AK163">
        <v>0</v>
      </c>
      <c r="AL163">
        <v>0</v>
      </c>
      <c r="AM163">
        <v>0</v>
      </c>
      <c r="AN163">
        <v>0</v>
      </c>
      <c r="AO163">
        <v>0.94590000000000007</v>
      </c>
      <c r="AP163">
        <v>5.4100000000000002E-2</v>
      </c>
      <c r="AQ163">
        <v>0.81079999999999997</v>
      </c>
      <c r="AR163">
        <v>0.18920000000000001</v>
      </c>
      <c r="AS163">
        <v>0</v>
      </c>
      <c r="AT163">
        <v>0.27029999999999998</v>
      </c>
      <c r="AU163">
        <v>0</v>
      </c>
      <c r="AV163">
        <v>0.72970000000000002</v>
      </c>
      <c r="AW163">
        <v>0</v>
      </c>
      <c r="AX163">
        <v>0</v>
      </c>
      <c r="AY163">
        <v>0</v>
      </c>
      <c r="AZ163">
        <v>1</v>
      </c>
      <c r="BA163">
        <v>0</v>
      </c>
      <c r="BB163">
        <v>0</v>
      </c>
      <c r="BC163">
        <v>0.37840000000000001</v>
      </c>
      <c r="BD163">
        <v>0.48649999999999999</v>
      </c>
      <c r="BE163">
        <v>8.1099999999999992E-2</v>
      </c>
      <c r="BF163">
        <v>5.4100000000000002E-2</v>
      </c>
      <c r="BG163">
        <v>0</v>
      </c>
      <c r="BH163">
        <v>0.16219999999999998</v>
      </c>
      <c r="BI163">
        <v>0.83779999999999999</v>
      </c>
      <c r="BJ163">
        <v>0</v>
      </c>
      <c r="BK163">
        <v>0</v>
      </c>
      <c r="BL163">
        <v>0</v>
      </c>
      <c r="BM163">
        <v>0.27029999999999998</v>
      </c>
      <c r="BN163">
        <v>0.72970000000000002</v>
      </c>
      <c r="BO163">
        <v>0</v>
      </c>
      <c r="BP163">
        <v>1</v>
      </c>
      <c r="BQ163">
        <v>0</v>
      </c>
      <c r="BR163">
        <v>0</v>
      </c>
      <c r="BS163">
        <v>0</v>
      </c>
      <c r="BT163">
        <v>0.16219999999999998</v>
      </c>
      <c r="BU163">
        <v>0.16219999999999998</v>
      </c>
      <c r="BV163">
        <v>0.59460000000000002</v>
      </c>
      <c r="BW163">
        <v>8.1099999999999992E-2</v>
      </c>
      <c r="BX163">
        <v>1</v>
      </c>
      <c r="BY163">
        <v>0</v>
      </c>
      <c r="BZ163">
        <v>0</v>
      </c>
      <c r="CA163">
        <v>0</v>
      </c>
      <c r="CB163">
        <v>0</v>
      </c>
      <c r="CC163">
        <v>1</v>
      </c>
      <c r="CD163">
        <v>0</v>
      </c>
      <c r="CE163">
        <v>0</v>
      </c>
      <c r="CF163">
        <v>0</v>
      </c>
      <c r="CG163">
        <v>0</v>
      </c>
      <c r="CH163">
        <v>0</v>
      </c>
      <c r="CI163">
        <v>1</v>
      </c>
      <c r="CJ163">
        <v>0</v>
      </c>
      <c r="CK163">
        <v>1</v>
      </c>
      <c r="CL163">
        <v>0</v>
      </c>
      <c r="CM163">
        <v>0</v>
      </c>
      <c r="CN163">
        <v>0</v>
      </c>
      <c r="CO163">
        <v>0</v>
      </c>
      <c r="CP163">
        <v>0</v>
      </c>
      <c r="CQ163">
        <v>1</v>
      </c>
      <c r="CR163">
        <v>0</v>
      </c>
      <c r="CS163">
        <v>0</v>
      </c>
      <c r="CT163">
        <v>0</v>
      </c>
      <c r="CU163">
        <v>0</v>
      </c>
      <c r="CV163">
        <v>1</v>
      </c>
      <c r="CW163">
        <v>0</v>
      </c>
      <c r="CX163">
        <v>1</v>
      </c>
      <c r="CY163">
        <v>0</v>
      </c>
      <c r="CZ163">
        <v>0</v>
      </c>
      <c r="DA163">
        <v>0</v>
      </c>
      <c r="DB163">
        <v>0.62159999999999993</v>
      </c>
      <c r="DC163">
        <v>0.37840000000000001</v>
      </c>
      <c r="DD163">
        <v>0</v>
      </c>
      <c r="DE163">
        <v>0</v>
      </c>
      <c r="DF163">
        <v>0.1351</v>
      </c>
      <c r="DG163">
        <v>0.8649</v>
      </c>
      <c r="DH163">
        <v>0</v>
      </c>
      <c r="DI163">
        <v>0</v>
      </c>
      <c r="DJ163">
        <v>5.4100000000000002E-2</v>
      </c>
      <c r="DK163">
        <v>0.2162</v>
      </c>
      <c r="DL163">
        <v>0.72970000000000002</v>
      </c>
    </row>
    <row r="164" spans="1:116" x14ac:dyDescent="0.25">
      <c r="A164" t="s">
        <v>497</v>
      </c>
      <c r="B164">
        <v>4.7599999999999996E-2</v>
      </c>
      <c r="C164">
        <v>0.42859999999999998</v>
      </c>
      <c r="D164">
        <v>0.52380000000000004</v>
      </c>
      <c r="E164">
        <v>0</v>
      </c>
      <c r="F164">
        <v>0</v>
      </c>
      <c r="G164">
        <v>1</v>
      </c>
      <c r="H164">
        <v>0</v>
      </c>
      <c r="I164">
        <v>0</v>
      </c>
      <c r="J164">
        <v>0</v>
      </c>
      <c r="K164">
        <v>4.7599999999999996E-2</v>
      </c>
      <c r="L164">
        <v>0.47619999999999996</v>
      </c>
      <c r="M164">
        <v>0.47619999999999996</v>
      </c>
      <c r="N164">
        <v>0</v>
      </c>
      <c r="O164">
        <v>0</v>
      </c>
      <c r="P164">
        <v>0.28570000000000001</v>
      </c>
      <c r="Q164">
        <v>0.52380000000000004</v>
      </c>
      <c r="R164">
        <v>0.1905</v>
      </c>
      <c r="S164">
        <v>0</v>
      </c>
      <c r="T164">
        <v>0</v>
      </c>
      <c r="U164">
        <v>0.15</v>
      </c>
      <c r="V164">
        <v>0.85</v>
      </c>
      <c r="W164">
        <v>1</v>
      </c>
      <c r="X164">
        <v>0</v>
      </c>
      <c r="Y164">
        <v>0</v>
      </c>
      <c r="Z164">
        <v>0</v>
      </c>
      <c r="AA164">
        <v>0.71430000000000005</v>
      </c>
      <c r="AB164">
        <v>0</v>
      </c>
      <c r="AC164">
        <v>0.28570000000000001</v>
      </c>
      <c r="AD164">
        <v>0.1905</v>
      </c>
      <c r="AE164">
        <v>0.42859999999999998</v>
      </c>
      <c r="AF164">
        <v>0.38100000000000001</v>
      </c>
      <c r="AG164">
        <v>0</v>
      </c>
      <c r="AH164">
        <v>0</v>
      </c>
      <c r="AI164">
        <v>0</v>
      </c>
      <c r="AJ164">
        <v>0</v>
      </c>
      <c r="AK164">
        <v>0</v>
      </c>
      <c r="AL164">
        <v>0</v>
      </c>
      <c r="AM164">
        <v>0</v>
      </c>
      <c r="AN164">
        <v>9.5199999999999993E-2</v>
      </c>
      <c r="AO164">
        <v>0.90480000000000005</v>
      </c>
      <c r="AP164">
        <v>0</v>
      </c>
      <c r="AQ164">
        <v>0.33329999999999999</v>
      </c>
      <c r="AR164">
        <v>0.66670000000000007</v>
      </c>
      <c r="AS164">
        <v>0</v>
      </c>
      <c r="AT164">
        <v>0.47619999999999996</v>
      </c>
      <c r="AU164">
        <v>0</v>
      </c>
      <c r="AV164">
        <v>0.52380000000000004</v>
      </c>
      <c r="AW164">
        <v>0</v>
      </c>
      <c r="AX164">
        <v>0</v>
      </c>
      <c r="AY164">
        <v>0</v>
      </c>
      <c r="AZ164">
        <v>0.76190000000000002</v>
      </c>
      <c r="BA164">
        <v>0.23809999999999998</v>
      </c>
      <c r="BB164">
        <v>0</v>
      </c>
      <c r="BC164">
        <v>9.5199999999999993E-2</v>
      </c>
      <c r="BD164">
        <v>0.57140000000000002</v>
      </c>
      <c r="BE164">
        <v>0.33329999999999999</v>
      </c>
      <c r="BF164">
        <v>0</v>
      </c>
      <c r="BG164">
        <v>0</v>
      </c>
      <c r="BH164">
        <v>0.23809999999999998</v>
      </c>
      <c r="BI164">
        <v>0.47619999999999996</v>
      </c>
      <c r="BJ164">
        <v>0.28570000000000001</v>
      </c>
      <c r="BK164">
        <v>0</v>
      </c>
      <c r="BL164">
        <v>0</v>
      </c>
      <c r="BM164">
        <v>0.1905</v>
      </c>
      <c r="BN164">
        <v>0.66670000000000007</v>
      </c>
      <c r="BO164">
        <v>0.1429</v>
      </c>
      <c r="BP164">
        <v>0.57140000000000002</v>
      </c>
      <c r="BQ164">
        <v>0.38100000000000001</v>
      </c>
      <c r="BR164">
        <v>4.7599999999999996E-2</v>
      </c>
      <c r="BS164">
        <v>0</v>
      </c>
      <c r="BT164">
        <v>0</v>
      </c>
      <c r="BU164">
        <v>0.23809999999999998</v>
      </c>
      <c r="BV164">
        <v>0.52380000000000004</v>
      </c>
      <c r="BW164">
        <v>0.23809999999999998</v>
      </c>
      <c r="BX164">
        <v>1</v>
      </c>
      <c r="BY164">
        <v>0</v>
      </c>
      <c r="BZ164">
        <v>0</v>
      </c>
      <c r="CA164">
        <v>0</v>
      </c>
      <c r="CB164">
        <v>0</v>
      </c>
      <c r="CC164">
        <v>1</v>
      </c>
      <c r="CD164">
        <v>0</v>
      </c>
      <c r="CE164">
        <v>0</v>
      </c>
      <c r="CF164">
        <v>0</v>
      </c>
      <c r="CG164">
        <v>0</v>
      </c>
      <c r="CH164">
        <v>0</v>
      </c>
      <c r="CI164">
        <v>1</v>
      </c>
      <c r="CJ164">
        <v>1</v>
      </c>
      <c r="CK164">
        <v>0</v>
      </c>
      <c r="CL164">
        <v>0</v>
      </c>
      <c r="CM164">
        <v>0</v>
      </c>
      <c r="CN164">
        <v>0</v>
      </c>
      <c r="CO164">
        <v>0</v>
      </c>
      <c r="CP164">
        <v>0.28570000000000001</v>
      </c>
      <c r="CQ164">
        <v>0.71430000000000005</v>
      </c>
      <c r="CR164">
        <v>0</v>
      </c>
      <c r="CS164">
        <v>0</v>
      </c>
      <c r="CT164">
        <v>0</v>
      </c>
      <c r="CU164">
        <v>0</v>
      </c>
      <c r="CV164">
        <v>0</v>
      </c>
      <c r="CW164">
        <v>1</v>
      </c>
      <c r="CX164">
        <v>0.71430000000000005</v>
      </c>
      <c r="CY164">
        <v>0.28570000000000001</v>
      </c>
      <c r="CZ164">
        <v>0</v>
      </c>
      <c r="DA164">
        <v>0</v>
      </c>
      <c r="DB164">
        <v>0.8095</v>
      </c>
      <c r="DC164">
        <v>0.1905</v>
      </c>
      <c r="DD164">
        <v>0</v>
      </c>
      <c r="DE164">
        <v>0</v>
      </c>
      <c r="DF164">
        <v>0.33329999999999999</v>
      </c>
      <c r="DG164">
        <v>0.66670000000000007</v>
      </c>
      <c r="DH164">
        <v>0</v>
      </c>
      <c r="DI164">
        <v>0</v>
      </c>
      <c r="DJ164">
        <v>0</v>
      </c>
      <c r="DK164">
        <v>0.38100000000000001</v>
      </c>
      <c r="DL164">
        <v>0.61899999999999999</v>
      </c>
    </row>
    <row r="165" spans="1:116" x14ac:dyDescent="0.25">
      <c r="A165" t="s">
        <v>499</v>
      </c>
      <c r="B165">
        <v>0.1176</v>
      </c>
      <c r="C165">
        <v>0.29410000000000003</v>
      </c>
      <c r="D165">
        <v>0.58820000000000006</v>
      </c>
      <c r="E165">
        <v>0</v>
      </c>
      <c r="F165">
        <v>0</v>
      </c>
      <c r="G165">
        <v>1</v>
      </c>
      <c r="H165">
        <v>0</v>
      </c>
      <c r="I165">
        <v>0</v>
      </c>
      <c r="J165">
        <v>0</v>
      </c>
      <c r="K165">
        <v>0</v>
      </c>
      <c r="L165">
        <v>0.58820000000000006</v>
      </c>
      <c r="M165">
        <v>0.4118</v>
      </c>
      <c r="N165">
        <v>0</v>
      </c>
      <c r="O165">
        <v>0</v>
      </c>
      <c r="P165">
        <v>0</v>
      </c>
      <c r="Q165">
        <v>0.52939999999999998</v>
      </c>
      <c r="R165">
        <v>0.47060000000000002</v>
      </c>
      <c r="S165">
        <v>0</v>
      </c>
      <c r="T165">
        <v>0</v>
      </c>
      <c r="U165">
        <v>0.52939999999999998</v>
      </c>
      <c r="V165">
        <v>0.47060000000000002</v>
      </c>
      <c r="W165">
        <v>0</v>
      </c>
      <c r="X165">
        <v>1</v>
      </c>
      <c r="Y165">
        <v>0</v>
      </c>
      <c r="Z165">
        <v>0</v>
      </c>
      <c r="AA165">
        <v>0.70590000000000008</v>
      </c>
      <c r="AB165">
        <v>0.1176</v>
      </c>
      <c r="AC165">
        <v>0.17649999999999999</v>
      </c>
      <c r="AD165">
        <v>0.23530000000000001</v>
      </c>
      <c r="AE165">
        <v>0.76469999999999994</v>
      </c>
      <c r="AF165">
        <v>0</v>
      </c>
      <c r="AG165">
        <v>0</v>
      </c>
      <c r="AH165">
        <v>0</v>
      </c>
      <c r="AI165">
        <v>0</v>
      </c>
      <c r="AJ165">
        <v>0</v>
      </c>
      <c r="AK165">
        <v>0</v>
      </c>
      <c r="AL165">
        <v>0</v>
      </c>
      <c r="AM165">
        <v>0</v>
      </c>
      <c r="AN165">
        <v>0.1176</v>
      </c>
      <c r="AO165">
        <v>0.76469999999999994</v>
      </c>
      <c r="AP165">
        <v>0.1176</v>
      </c>
      <c r="AQ165">
        <v>0.8234999999999999</v>
      </c>
      <c r="AR165">
        <v>0.17649999999999999</v>
      </c>
      <c r="AS165">
        <v>0</v>
      </c>
      <c r="AT165">
        <v>0.17649999999999999</v>
      </c>
      <c r="AU165">
        <v>0</v>
      </c>
      <c r="AV165">
        <v>0.8234999999999999</v>
      </c>
      <c r="AW165">
        <v>0</v>
      </c>
      <c r="AX165">
        <v>0</v>
      </c>
      <c r="AY165">
        <v>0.23530000000000001</v>
      </c>
      <c r="AZ165">
        <v>0.76469999999999994</v>
      </c>
      <c r="BA165">
        <v>0</v>
      </c>
      <c r="BB165">
        <v>0</v>
      </c>
      <c r="BC165">
        <v>0.29410000000000003</v>
      </c>
      <c r="BD165">
        <v>0.47060000000000002</v>
      </c>
      <c r="BE165">
        <v>0.23530000000000001</v>
      </c>
      <c r="BF165">
        <v>0</v>
      </c>
      <c r="BG165">
        <v>0</v>
      </c>
      <c r="BH165">
        <v>5.8799999999999998E-2</v>
      </c>
      <c r="BI165">
        <v>0.8234999999999999</v>
      </c>
      <c r="BJ165">
        <v>0.1176</v>
      </c>
      <c r="BK165">
        <v>0</v>
      </c>
      <c r="BL165">
        <v>0</v>
      </c>
      <c r="BM165">
        <v>0.29410000000000003</v>
      </c>
      <c r="BN165">
        <v>0.70590000000000008</v>
      </c>
      <c r="BO165">
        <v>0</v>
      </c>
      <c r="BP165">
        <v>0.94120000000000004</v>
      </c>
      <c r="BQ165">
        <v>5.8799999999999998E-2</v>
      </c>
      <c r="BR165">
        <v>0</v>
      </c>
      <c r="BS165">
        <v>0</v>
      </c>
      <c r="BT165">
        <v>5.8799999999999998E-2</v>
      </c>
      <c r="BU165">
        <v>0.17649999999999999</v>
      </c>
      <c r="BV165">
        <v>0.58820000000000006</v>
      </c>
      <c r="BW165">
        <v>0.17649999999999999</v>
      </c>
      <c r="BX165">
        <v>1</v>
      </c>
      <c r="BY165">
        <v>0</v>
      </c>
      <c r="BZ165">
        <v>0</v>
      </c>
      <c r="CA165">
        <v>0</v>
      </c>
      <c r="CB165">
        <v>0</v>
      </c>
      <c r="CC165">
        <v>1</v>
      </c>
      <c r="CD165">
        <v>0</v>
      </c>
      <c r="CE165">
        <v>0</v>
      </c>
      <c r="CF165">
        <v>0</v>
      </c>
      <c r="CG165">
        <v>0</v>
      </c>
      <c r="CH165">
        <v>0.17649999999999999</v>
      </c>
      <c r="CI165">
        <v>0.8234999999999999</v>
      </c>
      <c r="CJ165">
        <v>0</v>
      </c>
      <c r="CK165">
        <v>1</v>
      </c>
      <c r="CL165">
        <v>0</v>
      </c>
      <c r="CM165">
        <v>0</v>
      </c>
      <c r="CN165">
        <v>0</v>
      </c>
      <c r="CO165">
        <v>0</v>
      </c>
      <c r="CP165">
        <v>0</v>
      </c>
      <c r="CQ165">
        <v>1</v>
      </c>
      <c r="CR165">
        <v>0</v>
      </c>
      <c r="CS165">
        <v>0</v>
      </c>
      <c r="CT165">
        <v>0</v>
      </c>
      <c r="CU165">
        <v>0</v>
      </c>
      <c r="CV165">
        <v>0</v>
      </c>
      <c r="CW165">
        <v>1</v>
      </c>
      <c r="CX165">
        <v>0.94120000000000004</v>
      </c>
      <c r="CY165">
        <v>5.8799999999999998E-2</v>
      </c>
      <c r="CZ165">
        <v>0</v>
      </c>
      <c r="DA165">
        <v>0</v>
      </c>
      <c r="DB165">
        <v>0.94120000000000004</v>
      </c>
      <c r="DC165">
        <v>5.8799999999999998E-2</v>
      </c>
      <c r="DD165">
        <v>0</v>
      </c>
      <c r="DE165">
        <v>0</v>
      </c>
      <c r="DF165">
        <v>0.23530000000000001</v>
      </c>
      <c r="DG165">
        <v>0.76469999999999994</v>
      </c>
      <c r="DH165">
        <v>0</v>
      </c>
      <c r="DI165">
        <v>5.8799999999999998E-2</v>
      </c>
      <c r="DJ165">
        <v>0</v>
      </c>
      <c r="DK165">
        <v>0.17649999999999999</v>
      </c>
      <c r="DL165">
        <v>0.76469999999999994</v>
      </c>
    </row>
    <row r="166" spans="1:116" x14ac:dyDescent="0.25">
      <c r="A166" t="s">
        <v>501</v>
      </c>
      <c r="B166">
        <v>0.25</v>
      </c>
      <c r="C166">
        <v>0.125</v>
      </c>
      <c r="D166">
        <v>0.625</v>
      </c>
      <c r="E166">
        <v>0</v>
      </c>
      <c r="F166">
        <v>0</v>
      </c>
      <c r="G166">
        <v>1</v>
      </c>
      <c r="H166">
        <v>0</v>
      </c>
      <c r="I166">
        <v>0</v>
      </c>
      <c r="J166">
        <v>0</v>
      </c>
      <c r="K166">
        <v>4.1700000000000001E-2</v>
      </c>
      <c r="L166">
        <v>0.33329999999999999</v>
      </c>
      <c r="M166">
        <v>0.625</v>
      </c>
      <c r="N166">
        <v>0</v>
      </c>
      <c r="O166">
        <v>0</v>
      </c>
      <c r="P166">
        <v>0.33329999999999999</v>
      </c>
      <c r="Q166">
        <v>0.58329999999999993</v>
      </c>
      <c r="R166">
        <v>8.3299999999999999E-2</v>
      </c>
      <c r="S166">
        <v>0</v>
      </c>
      <c r="T166">
        <v>0</v>
      </c>
      <c r="U166">
        <v>0.29170000000000001</v>
      </c>
      <c r="V166">
        <v>0.70829999999999993</v>
      </c>
      <c r="W166">
        <v>1</v>
      </c>
      <c r="X166">
        <v>0</v>
      </c>
      <c r="Y166">
        <v>0</v>
      </c>
      <c r="Z166">
        <v>0</v>
      </c>
      <c r="AA166">
        <v>0.45829999999999999</v>
      </c>
      <c r="AB166">
        <v>0</v>
      </c>
      <c r="AC166">
        <v>0.54170000000000007</v>
      </c>
      <c r="AD166">
        <v>0.29170000000000001</v>
      </c>
      <c r="AE166">
        <v>0.25</v>
      </c>
      <c r="AF166">
        <v>0.45829999999999999</v>
      </c>
      <c r="AG166">
        <v>0</v>
      </c>
      <c r="AH166">
        <v>0</v>
      </c>
      <c r="AI166">
        <v>0</v>
      </c>
      <c r="AJ166">
        <v>0</v>
      </c>
      <c r="AK166">
        <v>0</v>
      </c>
      <c r="AL166">
        <v>0</v>
      </c>
      <c r="AM166">
        <v>0</v>
      </c>
      <c r="AN166">
        <v>0.125</v>
      </c>
      <c r="AO166">
        <v>0.875</v>
      </c>
      <c r="AP166">
        <v>0</v>
      </c>
      <c r="AQ166">
        <v>0.41670000000000001</v>
      </c>
      <c r="AR166">
        <v>0.58329999999999993</v>
      </c>
      <c r="AS166">
        <v>0</v>
      </c>
      <c r="AT166">
        <v>0.29170000000000001</v>
      </c>
      <c r="AU166">
        <v>0</v>
      </c>
      <c r="AV166">
        <v>0.70829999999999993</v>
      </c>
      <c r="AW166">
        <v>0</v>
      </c>
      <c r="AX166">
        <v>0</v>
      </c>
      <c r="AY166">
        <v>0</v>
      </c>
      <c r="AZ166">
        <v>0.375</v>
      </c>
      <c r="BA166">
        <v>0.625</v>
      </c>
      <c r="BB166">
        <v>0</v>
      </c>
      <c r="BC166">
        <v>4.1700000000000001E-2</v>
      </c>
      <c r="BD166">
        <v>0.95829999999999993</v>
      </c>
      <c r="BE166">
        <v>0</v>
      </c>
      <c r="BF166">
        <v>0</v>
      </c>
      <c r="BG166">
        <v>0</v>
      </c>
      <c r="BH166">
        <v>0.125</v>
      </c>
      <c r="BI166">
        <v>0.79170000000000007</v>
      </c>
      <c r="BJ166">
        <v>8.3299999999999999E-2</v>
      </c>
      <c r="BK166">
        <v>0</v>
      </c>
      <c r="BL166">
        <v>0</v>
      </c>
      <c r="BM166">
        <v>0</v>
      </c>
      <c r="BN166">
        <v>0.83329999999999993</v>
      </c>
      <c r="BO166">
        <v>0.16670000000000001</v>
      </c>
      <c r="BP166">
        <v>0.625</v>
      </c>
      <c r="BQ166">
        <v>0.375</v>
      </c>
      <c r="BR166">
        <v>0</v>
      </c>
      <c r="BS166">
        <v>0</v>
      </c>
      <c r="BT166">
        <v>0</v>
      </c>
      <c r="BU166">
        <v>0</v>
      </c>
      <c r="BV166">
        <v>1</v>
      </c>
      <c r="BW166">
        <v>0</v>
      </c>
      <c r="BX166">
        <v>1</v>
      </c>
      <c r="BY166">
        <v>0</v>
      </c>
      <c r="BZ166">
        <v>0</v>
      </c>
      <c r="CA166">
        <v>0</v>
      </c>
      <c r="CB166">
        <v>0</v>
      </c>
      <c r="CC166">
        <v>1</v>
      </c>
      <c r="CD166">
        <v>0</v>
      </c>
      <c r="CE166">
        <v>0</v>
      </c>
      <c r="CF166">
        <v>0</v>
      </c>
      <c r="CG166">
        <v>0</v>
      </c>
      <c r="CH166">
        <v>0</v>
      </c>
      <c r="CI166">
        <v>1</v>
      </c>
      <c r="CJ166">
        <v>1</v>
      </c>
      <c r="CK166">
        <v>0</v>
      </c>
      <c r="CL166">
        <v>0</v>
      </c>
      <c r="CM166">
        <v>0</v>
      </c>
      <c r="CN166">
        <v>0</v>
      </c>
      <c r="CO166">
        <v>0</v>
      </c>
      <c r="CP166">
        <v>0.29170000000000001</v>
      </c>
      <c r="CQ166">
        <v>0.70829999999999993</v>
      </c>
      <c r="CR166">
        <v>0</v>
      </c>
      <c r="CS166">
        <v>0</v>
      </c>
      <c r="CT166">
        <v>0</v>
      </c>
      <c r="CU166">
        <v>0</v>
      </c>
      <c r="CV166">
        <v>0</v>
      </c>
      <c r="CW166">
        <v>1</v>
      </c>
      <c r="CX166">
        <v>0.58329999999999993</v>
      </c>
      <c r="CY166">
        <v>0.41670000000000001</v>
      </c>
      <c r="CZ166">
        <v>0</v>
      </c>
      <c r="DA166">
        <v>0</v>
      </c>
      <c r="DB166">
        <v>0.91670000000000007</v>
      </c>
      <c r="DC166">
        <v>8.3299999999999999E-2</v>
      </c>
      <c r="DD166">
        <v>0</v>
      </c>
      <c r="DE166">
        <v>4.1700000000000001E-2</v>
      </c>
      <c r="DF166">
        <v>0.5</v>
      </c>
      <c r="DG166">
        <v>0.45829999999999999</v>
      </c>
      <c r="DH166">
        <v>0</v>
      </c>
      <c r="DI166">
        <v>0</v>
      </c>
      <c r="DJ166">
        <v>4.1700000000000001E-2</v>
      </c>
      <c r="DK166">
        <v>0.375</v>
      </c>
      <c r="DL166">
        <v>0.58329999999999993</v>
      </c>
    </row>
    <row r="167" spans="1:116" x14ac:dyDescent="0.25">
      <c r="A167" t="s">
        <v>503</v>
      </c>
      <c r="B167">
        <v>0.31579999999999997</v>
      </c>
      <c r="C167">
        <v>0.52629999999999999</v>
      </c>
      <c r="D167">
        <v>0.15789999999999998</v>
      </c>
      <c r="E167">
        <v>0</v>
      </c>
      <c r="F167">
        <v>0</v>
      </c>
      <c r="G167">
        <v>1</v>
      </c>
      <c r="H167">
        <v>0</v>
      </c>
      <c r="I167">
        <v>0</v>
      </c>
      <c r="J167">
        <v>0</v>
      </c>
      <c r="K167">
        <v>5.2600000000000001E-2</v>
      </c>
      <c r="L167">
        <v>0.42109999999999997</v>
      </c>
      <c r="M167">
        <v>0.52629999999999999</v>
      </c>
      <c r="N167">
        <v>0</v>
      </c>
      <c r="O167">
        <v>0</v>
      </c>
      <c r="P167">
        <v>0.15789999999999998</v>
      </c>
      <c r="Q167">
        <v>0.63159999999999994</v>
      </c>
      <c r="R167">
        <v>0.21050000000000002</v>
      </c>
      <c r="S167">
        <v>0</v>
      </c>
      <c r="T167">
        <v>0</v>
      </c>
      <c r="U167">
        <v>0.52629999999999999</v>
      </c>
      <c r="V167">
        <v>0.47369999999999995</v>
      </c>
      <c r="W167">
        <v>1</v>
      </c>
      <c r="X167">
        <v>0</v>
      </c>
      <c r="Y167">
        <v>0</v>
      </c>
      <c r="Z167">
        <v>0</v>
      </c>
      <c r="AA167">
        <v>0.89469999999999994</v>
      </c>
      <c r="AB167">
        <v>0</v>
      </c>
      <c r="AC167">
        <v>0.10529999999999999</v>
      </c>
      <c r="AD167">
        <v>0.36840000000000006</v>
      </c>
      <c r="AE167">
        <v>0.63159999999999994</v>
      </c>
      <c r="AF167">
        <v>0</v>
      </c>
      <c r="AG167">
        <v>0</v>
      </c>
      <c r="AH167">
        <v>0</v>
      </c>
      <c r="AI167">
        <v>0</v>
      </c>
      <c r="AJ167">
        <v>0</v>
      </c>
      <c r="AK167">
        <v>0</v>
      </c>
      <c r="AL167">
        <v>0</v>
      </c>
      <c r="AM167">
        <v>0</v>
      </c>
      <c r="AN167">
        <v>0.47369999999999995</v>
      </c>
      <c r="AO167">
        <v>0.52629999999999999</v>
      </c>
      <c r="AP167">
        <v>0</v>
      </c>
      <c r="AQ167">
        <v>0.68420000000000003</v>
      </c>
      <c r="AR167">
        <v>0.31579999999999997</v>
      </c>
      <c r="AS167">
        <v>0</v>
      </c>
      <c r="AT167">
        <v>0.78949999999999998</v>
      </c>
      <c r="AU167">
        <v>0</v>
      </c>
      <c r="AV167">
        <v>0.21050000000000002</v>
      </c>
      <c r="AW167">
        <v>0</v>
      </c>
      <c r="AX167">
        <v>0</v>
      </c>
      <c r="AY167">
        <v>0</v>
      </c>
      <c r="AZ167">
        <v>1</v>
      </c>
      <c r="BA167">
        <v>0</v>
      </c>
      <c r="BB167">
        <v>0</v>
      </c>
      <c r="BC167">
        <v>0</v>
      </c>
      <c r="BD167">
        <v>0.73680000000000012</v>
      </c>
      <c r="BE167">
        <v>0.26319999999999999</v>
      </c>
      <c r="BF167">
        <v>0</v>
      </c>
      <c r="BG167">
        <v>0</v>
      </c>
      <c r="BH167">
        <v>0.26319999999999999</v>
      </c>
      <c r="BI167">
        <v>0.73680000000000012</v>
      </c>
      <c r="BJ167">
        <v>0</v>
      </c>
      <c r="BK167">
        <v>0</v>
      </c>
      <c r="BL167">
        <v>0</v>
      </c>
      <c r="BM167">
        <v>0.47369999999999995</v>
      </c>
      <c r="BN167">
        <v>0.36840000000000006</v>
      </c>
      <c r="BO167">
        <v>0.15789999999999998</v>
      </c>
      <c r="BP167">
        <v>0.94739999999999991</v>
      </c>
      <c r="BQ167">
        <v>5.2600000000000001E-2</v>
      </c>
      <c r="BR167">
        <v>0</v>
      </c>
      <c r="BS167">
        <v>0</v>
      </c>
      <c r="BT167">
        <v>0</v>
      </c>
      <c r="BU167">
        <v>0.26319999999999999</v>
      </c>
      <c r="BV167">
        <v>0.73680000000000012</v>
      </c>
      <c r="BW167">
        <v>0</v>
      </c>
      <c r="BX167">
        <v>1</v>
      </c>
      <c r="BY167">
        <v>0</v>
      </c>
      <c r="BZ167">
        <v>0</v>
      </c>
      <c r="CA167">
        <v>0</v>
      </c>
      <c r="CB167">
        <v>0</v>
      </c>
      <c r="CC167">
        <v>1</v>
      </c>
      <c r="CD167">
        <v>0</v>
      </c>
      <c r="CE167">
        <v>0</v>
      </c>
      <c r="CF167">
        <v>0</v>
      </c>
      <c r="CG167">
        <v>0</v>
      </c>
      <c r="CH167">
        <v>0</v>
      </c>
      <c r="CI167">
        <v>1</v>
      </c>
      <c r="CJ167">
        <v>1</v>
      </c>
      <c r="CK167">
        <v>0</v>
      </c>
      <c r="CL167">
        <v>0</v>
      </c>
      <c r="CM167">
        <v>0</v>
      </c>
      <c r="CN167">
        <v>0</v>
      </c>
      <c r="CO167">
        <v>0</v>
      </c>
      <c r="CP167">
        <v>0.15789999999999998</v>
      </c>
      <c r="CQ167">
        <v>0.84209999999999996</v>
      </c>
      <c r="CR167">
        <v>0</v>
      </c>
      <c r="CS167">
        <v>0</v>
      </c>
      <c r="CT167">
        <v>0</v>
      </c>
      <c r="CU167">
        <v>0</v>
      </c>
      <c r="CV167">
        <v>0</v>
      </c>
      <c r="CW167">
        <v>1</v>
      </c>
      <c r="CX167">
        <v>0.57889999999999997</v>
      </c>
      <c r="CY167">
        <v>0.42109999999999997</v>
      </c>
      <c r="CZ167">
        <v>0</v>
      </c>
      <c r="DA167">
        <v>0</v>
      </c>
      <c r="DB167">
        <v>0.89469999999999994</v>
      </c>
      <c r="DC167">
        <v>0.10529999999999999</v>
      </c>
      <c r="DD167">
        <v>0</v>
      </c>
      <c r="DE167">
        <v>5.2600000000000001E-2</v>
      </c>
      <c r="DF167">
        <v>0.52629999999999999</v>
      </c>
      <c r="DG167">
        <v>0.42109999999999997</v>
      </c>
      <c r="DH167">
        <v>0</v>
      </c>
      <c r="DI167">
        <v>0</v>
      </c>
      <c r="DJ167">
        <v>0</v>
      </c>
      <c r="DK167">
        <v>0.21050000000000002</v>
      </c>
      <c r="DL167">
        <v>0.78949999999999998</v>
      </c>
    </row>
    <row r="168" spans="1:116" x14ac:dyDescent="0.25">
      <c r="A168" t="s">
        <v>505</v>
      </c>
      <c r="B168">
        <v>7.690000000000001E-2</v>
      </c>
      <c r="C168">
        <v>0.15380000000000002</v>
      </c>
      <c r="D168">
        <v>0.76919999999999999</v>
      </c>
      <c r="E168">
        <v>0</v>
      </c>
      <c r="F168">
        <v>0</v>
      </c>
      <c r="G168">
        <v>1</v>
      </c>
      <c r="H168">
        <v>0</v>
      </c>
      <c r="I168">
        <v>0</v>
      </c>
      <c r="J168">
        <v>0</v>
      </c>
      <c r="K168">
        <v>0</v>
      </c>
      <c r="L168">
        <v>0.57689999999999997</v>
      </c>
      <c r="M168">
        <v>0.42310000000000003</v>
      </c>
      <c r="N168">
        <v>0</v>
      </c>
      <c r="O168">
        <v>0</v>
      </c>
      <c r="P168">
        <v>0</v>
      </c>
      <c r="Q168">
        <v>0.34619999999999995</v>
      </c>
      <c r="R168">
        <v>0.65379999999999994</v>
      </c>
      <c r="S168">
        <v>0</v>
      </c>
      <c r="T168">
        <v>0</v>
      </c>
      <c r="U168">
        <v>7.690000000000001E-2</v>
      </c>
      <c r="V168">
        <v>0.92310000000000003</v>
      </c>
      <c r="W168">
        <v>0</v>
      </c>
      <c r="X168">
        <v>0</v>
      </c>
      <c r="Y168">
        <v>1</v>
      </c>
      <c r="Z168">
        <v>0</v>
      </c>
      <c r="AA168">
        <v>0.46149999999999997</v>
      </c>
      <c r="AB168">
        <v>0.15380000000000002</v>
      </c>
      <c r="AC168">
        <v>0.3846</v>
      </c>
      <c r="AD168">
        <v>0.11539999999999999</v>
      </c>
      <c r="AE168">
        <v>0.3846</v>
      </c>
      <c r="AF168">
        <v>0.5</v>
      </c>
      <c r="AG168">
        <v>0</v>
      </c>
      <c r="AH168">
        <v>0</v>
      </c>
      <c r="AI168">
        <v>0</v>
      </c>
      <c r="AJ168">
        <v>0</v>
      </c>
      <c r="AK168">
        <v>0</v>
      </c>
      <c r="AL168">
        <v>0</v>
      </c>
      <c r="AM168">
        <v>0</v>
      </c>
      <c r="AN168">
        <v>0</v>
      </c>
      <c r="AO168">
        <v>1</v>
      </c>
      <c r="AP168">
        <v>0</v>
      </c>
      <c r="AQ168">
        <v>0.76919999999999999</v>
      </c>
      <c r="AR168">
        <v>0.23079999999999998</v>
      </c>
      <c r="AS168">
        <v>0</v>
      </c>
      <c r="AT168">
        <v>7.690000000000001E-2</v>
      </c>
      <c r="AU168">
        <v>0</v>
      </c>
      <c r="AV168">
        <v>0.92310000000000003</v>
      </c>
      <c r="AW168">
        <v>0</v>
      </c>
      <c r="AX168">
        <v>0</v>
      </c>
      <c r="AY168">
        <v>7.690000000000001E-2</v>
      </c>
      <c r="AZ168">
        <v>0.92310000000000003</v>
      </c>
      <c r="BA168">
        <v>0</v>
      </c>
      <c r="BB168">
        <v>0</v>
      </c>
      <c r="BC168">
        <v>0.30769999999999997</v>
      </c>
      <c r="BD168">
        <v>0.5</v>
      </c>
      <c r="BE168">
        <v>0.1923</v>
      </c>
      <c r="BF168">
        <v>0</v>
      </c>
      <c r="BG168">
        <v>0</v>
      </c>
      <c r="BH168">
        <v>0.11539999999999999</v>
      </c>
      <c r="BI168">
        <v>0.88459999999999994</v>
      </c>
      <c r="BJ168">
        <v>0</v>
      </c>
      <c r="BK168">
        <v>0</v>
      </c>
      <c r="BL168">
        <v>0</v>
      </c>
      <c r="BM168">
        <v>3.85E-2</v>
      </c>
      <c r="BN168">
        <v>0.88459999999999994</v>
      </c>
      <c r="BO168">
        <v>7.690000000000001E-2</v>
      </c>
      <c r="BP168">
        <v>1</v>
      </c>
      <c r="BQ168">
        <v>0</v>
      </c>
      <c r="BR168">
        <v>0</v>
      </c>
      <c r="BS168">
        <v>0</v>
      </c>
      <c r="BT168">
        <v>0</v>
      </c>
      <c r="BU168">
        <v>7.690000000000001E-2</v>
      </c>
      <c r="BV168">
        <v>0.46149999999999997</v>
      </c>
      <c r="BW168">
        <v>0.46149999999999997</v>
      </c>
      <c r="BX168">
        <v>1</v>
      </c>
      <c r="BY168">
        <v>0</v>
      </c>
      <c r="BZ168">
        <v>0</v>
      </c>
      <c r="CA168">
        <v>0</v>
      </c>
      <c r="CB168">
        <v>0</v>
      </c>
      <c r="CC168">
        <v>0</v>
      </c>
      <c r="CD168">
        <v>0</v>
      </c>
      <c r="CE168">
        <v>0</v>
      </c>
      <c r="CF168">
        <v>1</v>
      </c>
      <c r="CG168">
        <v>0</v>
      </c>
      <c r="CH168">
        <v>0</v>
      </c>
      <c r="CI168">
        <v>1</v>
      </c>
      <c r="CJ168">
        <v>1</v>
      </c>
      <c r="CK168">
        <v>0</v>
      </c>
      <c r="CL168">
        <v>0</v>
      </c>
      <c r="CM168">
        <v>0</v>
      </c>
      <c r="CN168">
        <v>0</v>
      </c>
      <c r="CO168">
        <v>0</v>
      </c>
      <c r="CP168">
        <v>0</v>
      </c>
      <c r="CQ168">
        <v>1</v>
      </c>
      <c r="CR168">
        <v>0</v>
      </c>
      <c r="CS168">
        <v>0</v>
      </c>
      <c r="CT168">
        <v>0</v>
      </c>
      <c r="CU168">
        <v>0</v>
      </c>
      <c r="CV168">
        <v>0</v>
      </c>
      <c r="CW168">
        <v>1</v>
      </c>
      <c r="CX168">
        <v>0.84620000000000006</v>
      </c>
      <c r="CY168">
        <v>0.15380000000000002</v>
      </c>
      <c r="CZ168">
        <v>0</v>
      </c>
      <c r="DA168">
        <v>0</v>
      </c>
      <c r="DB168">
        <v>0.65379999999999994</v>
      </c>
      <c r="DC168">
        <v>0.34619999999999995</v>
      </c>
      <c r="DD168">
        <v>0</v>
      </c>
      <c r="DE168">
        <v>0</v>
      </c>
      <c r="DF168">
        <v>7.690000000000001E-2</v>
      </c>
      <c r="DG168">
        <v>0.92310000000000003</v>
      </c>
      <c r="DH168">
        <v>0</v>
      </c>
      <c r="DI168">
        <v>0</v>
      </c>
      <c r="DJ168">
        <v>0.11539999999999999</v>
      </c>
      <c r="DK168">
        <v>3.85E-2</v>
      </c>
      <c r="DL168">
        <v>0.84620000000000006</v>
      </c>
    </row>
    <row r="169" spans="1:116" x14ac:dyDescent="0.25">
      <c r="A169" t="s">
        <v>507</v>
      </c>
      <c r="B169">
        <v>0.1429</v>
      </c>
      <c r="C169">
        <v>0.28570000000000001</v>
      </c>
      <c r="D169">
        <v>0.57140000000000002</v>
      </c>
      <c r="E169">
        <v>0</v>
      </c>
      <c r="F169">
        <v>0</v>
      </c>
      <c r="G169">
        <v>0</v>
      </c>
      <c r="H169">
        <v>1</v>
      </c>
      <c r="I169">
        <v>0</v>
      </c>
      <c r="J169">
        <v>0</v>
      </c>
      <c r="K169">
        <v>0</v>
      </c>
      <c r="L169">
        <v>0.66670000000000007</v>
      </c>
      <c r="M169">
        <v>0.33329999999999999</v>
      </c>
      <c r="N169">
        <v>0</v>
      </c>
      <c r="O169">
        <v>0</v>
      </c>
      <c r="P169">
        <v>0</v>
      </c>
      <c r="Q169">
        <v>0.38100000000000001</v>
      </c>
      <c r="R169">
        <v>0.61899999999999999</v>
      </c>
      <c r="S169">
        <v>0</v>
      </c>
      <c r="T169">
        <v>0</v>
      </c>
      <c r="U169">
        <v>0.47619999999999996</v>
      </c>
      <c r="V169">
        <v>0.52380000000000004</v>
      </c>
      <c r="W169">
        <v>0</v>
      </c>
      <c r="X169">
        <v>1</v>
      </c>
      <c r="Y169">
        <v>0</v>
      </c>
      <c r="Z169">
        <v>0</v>
      </c>
      <c r="AA169">
        <v>0.38100000000000001</v>
      </c>
      <c r="AB169">
        <v>0.23809999999999998</v>
      </c>
      <c r="AC169">
        <v>0.38100000000000001</v>
      </c>
      <c r="AD169">
        <v>9.5199999999999993E-2</v>
      </c>
      <c r="AE169">
        <v>0.47619999999999996</v>
      </c>
      <c r="AF169">
        <v>0.42859999999999998</v>
      </c>
      <c r="AG169">
        <v>0</v>
      </c>
      <c r="AH169">
        <v>0</v>
      </c>
      <c r="AI169">
        <v>0</v>
      </c>
      <c r="AJ169">
        <v>0</v>
      </c>
      <c r="AK169">
        <v>0</v>
      </c>
      <c r="AL169">
        <v>0</v>
      </c>
      <c r="AM169">
        <v>0</v>
      </c>
      <c r="AN169">
        <v>0</v>
      </c>
      <c r="AO169">
        <v>1</v>
      </c>
      <c r="AP169">
        <v>0</v>
      </c>
      <c r="AQ169">
        <v>0.85709999999999997</v>
      </c>
      <c r="AR169">
        <v>0.1429</v>
      </c>
      <c r="AS169">
        <v>0</v>
      </c>
      <c r="AT169">
        <v>0.23809999999999998</v>
      </c>
      <c r="AU169">
        <v>0</v>
      </c>
      <c r="AV169">
        <v>0.76190000000000002</v>
      </c>
      <c r="AW169">
        <v>0</v>
      </c>
      <c r="AX169">
        <v>0</v>
      </c>
      <c r="AY169">
        <v>0.28570000000000001</v>
      </c>
      <c r="AZ169">
        <v>0.71430000000000005</v>
      </c>
      <c r="BA169">
        <v>0</v>
      </c>
      <c r="BB169">
        <v>0</v>
      </c>
      <c r="BC169">
        <v>0.23809999999999998</v>
      </c>
      <c r="BD169">
        <v>0.38100000000000001</v>
      </c>
      <c r="BE169">
        <v>0.33329999999999999</v>
      </c>
      <c r="BF169">
        <v>4.7599999999999996E-2</v>
      </c>
      <c r="BG169">
        <v>0</v>
      </c>
      <c r="BH169">
        <v>0.28570000000000001</v>
      </c>
      <c r="BI169">
        <v>0.71430000000000005</v>
      </c>
      <c r="BJ169">
        <v>0</v>
      </c>
      <c r="BK169">
        <v>0</v>
      </c>
      <c r="BL169">
        <v>0</v>
      </c>
      <c r="BM169">
        <v>4.7599999999999996E-2</v>
      </c>
      <c r="BN169">
        <v>0.95239999999999991</v>
      </c>
      <c r="BO169">
        <v>0</v>
      </c>
      <c r="BP169">
        <v>1</v>
      </c>
      <c r="BQ169">
        <v>0</v>
      </c>
      <c r="BR169">
        <v>0</v>
      </c>
      <c r="BS169">
        <v>0</v>
      </c>
      <c r="BT169">
        <v>0</v>
      </c>
      <c r="BU169">
        <v>4.7599999999999996E-2</v>
      </c>
      <c r="BV169">
        <v>0.61899999999999999</v>
      </c>
      <c r="BW169">
        <v>0.33329999999999999</v>
      </c>
      <c r="BX169">
        <v>1</v>
      </c>
      <c r="BY169">
        <v>0</v>
      </c>
      <c r="BZ169">
        <v>0</v>
      </c>
      <c r="CA169">
        <v>0</v>
      </c>
      <c r="CB169">
        <v>0</v>
      </c>
      <c r="CC169">
        <v>0</v>
      </c>
      <c r="CD169">
        <v>0</v>
      </c>
      <c r="CE169">
        <v>1</v>
      </c>
      <c r="CF169">
        <v>0</v>
      </c>
      <c r="CG169">
        <v>0</v>
      </c>
      <c r="CH169">
        <v>9.5199999999999993E-2</v>
      </c>
      <c r="CI169">
        <v>0.90480000000000005</v>
      </c>
      <c r="CJ169">
        <v>0</v>
      </c>
      <c r="CK169">
        <v>1</v>
      </c>
      <c r="CL169">
        <v>0</v>
      </c>
      <c r="CM169">
        <v>0</v>
      </c>
      <c r="CN169">
        <v>0</v>
      </c>
      <c r="CO169">
        <v>0</v>
      </c>
      <c r="CP169">
        <v>0</v>
      </c>
      <c r="CQ169">
        <v>1</v>
      </c>
      <c r="CR169">
        <v>0</v>
      </c>
      <c r="CS169">
        <v>0</v>
      </c>
      <c r="CT169">
        <v>0</v>
      </c>
      <c r="CU169">
        <v>0</v>
      </c>
      <c r="CV169">
        <v>0</v>
      </c>
      <c r="CW169">
        <v>1</v>
      </c>
      <c r="CX169">
        <v>0.95239999999999991</v>
      </c>
      <c r="CY169">
        <v>4.7599999999999996E-2</v>
      </c>
      <c r="CZ169">
        <v>0</v>
      </c>
      <c r="DA169">
        <v>0</v>
      </c>
      <c r="DB169">
        <v>0.61899999999999999</v>
      </c>
      <c r="DC169">
        <v>0.38100000000000001</v>
      </c>
      <c r="DD169">
        <v>0</v>
      </c>
      <c r="DE169">
        <v>0</v>
      </c>
      <c r="DF169">
        <v>9.5199999999999993E-2</v>
      </c>
      <c r="DG169">
        <v>0.90480000000000005</v>
      </c>
      <c r="DH169">
        <v>0</v>
      </c>
      <c r="DI169">
        <v>0</v>
      </c>
      <c r="DJ169">
        <v>0.1429</v>
      </c>
      <c r="DK169">
        <v>9.5199999999999993E-2</v>
      </c>
      <c r="DL169">
        <v>0.76190000000000002</v>
      </c>
    </row>
    <row r="170" spans="1:116" x14ac:dyDescent="0.25">
      <c r="A170" t="s">
        <v>509</v>
      </c>
      <c r="B170">
        <v>0</v>
      </c>
      <c r="C170">
        <v>0.15789999999999998</v>
      </c>
      <c r="D170">
        <v>0.84209999999999996</v>
      </c>
      <c r="E170">
        <v>0</v>
      </c>
      <c r="F170">
        <v>0</v>
      </c>
      <c r="G170">
        <v>1</v>
      </c>
      <c r="H170">
        <v>0</v>
      </c>
      <c r="I170">
        <v>0</v>
      </c>
      <c r="J170">
        <v>0</v>
      </c>
      <c r="K170">
        <v>0</v>
      </c>
      <c r="L170">
        <v>0.36840000000000006</v>
      </c>
      <c r="M170">
        <v>0.63159999999999994</v>
      </c>
      <c r="N170">
        <v>0</v>
      </c>
      <c r="O170">
        <v>0</v>
      </c>
      <c r="P170">
        <v>0.10529999999999999</v>
      </c>
      <c r="Q170">
        <v>0.78949999999999998</v>
      </c>
      <c r="R170">
        <v>0.10529999999999999</v>
      </c>
      <c r="S170">
        <v>0</v>
      </c>
      <c r="T170">
        <v>0</v>
      </c>
      <c r="U170">
        <v>0.22219999999999998</v>
      </c>
      <c r="V170">
        <v>0.77780000000000005</v>
      </c>
      <c r="W170">
        <v>1</v>
      </c>
      <c r="X170">
        <v>0</v>
      </c>
      <c r="Y170">
        <v>0</v>
      </c>
      <c r="Z170">
        <v>0</v>
      </c>
      <c r="AA170">
        <v>0.78949999999999998</v>
      </c>
      <c r="AB170">
        <v>0</v>
      </c>
      <c r="AC170">
        <v>0.21050000000000002</v>
      </c>
      <c r="AD170">
        <v>5.2600000000000001E-2</v>
      </c>
      <c r="AE170">
        <v>0.52629999999999999</v>
      </c>
      <c r="AF170">
        <v>0.42109999999999997</v>
      </c>
      <c r="AG170">
        <v>0</v>
      </c>
      <c r="AH170">
        <v>0</v>
      </c>
      <c r="AI170">
        <v>0</v>
      </c>
      <c r="AJ170">
        <v>0</v>
      </c>
      <c r="AK170">
        <v>0</v>
      </c>
      <c r="AL170">
        <v>0</v>
      </c>
      <c r="AM170">
        <v>0</v>
      </c>
      <c r="AN170">
        <v>0.10529999999999999</v>
      </c>
      <c r="AO170">
        <v>0.89469999999999994</v>
      </c>
      <c r="AP170">
        <v>0</v>
      </c>
      <c r="AQ170">
        <v>0.21050000000000002</v>
      </c>
      <c r="AR170">
        <v>0.78949999999999998</v>
      </c>
      <c r="AS170">
        <v>0</v>
      </c>
      <c r="AT170">
        <v>0.52629999999999999</v>
      </c>
      <c r="AU170">
        <v>0</v>
      </c>
      <c r="AV170">
        <v>0.47369999999999995</v>
      </c>
      <c r="AW170">
        <v>0</v>
      </c>
      <c r="AX170">
        <v>0</v>
      </c>
      <c r="AY170">
        <v>0</v>
      </c>
      <c r="AZ170">
        <v>1</v>
      </c>
      <c r="BA170">
        <v>0</v>
      </c>
      <c r="BB170">
        <v>0</v>
      </c>
      <c r="BC170">
        <v>0</v>
      </c>
      <c r="BD170">
        <v>0.52629999999999999</v>
      </c>
      <c r="BE170">
        <v>0.47369999999999995</v>
      </c>
      <c r="BF170">
        <v>0</v>
      </c>
      <c r="BG170">
        <v>0</v>
      </c>
      <c r="BH170">
        <v>0.10529999999999999</v>
      </c>
      <c r="BI170">
        <v>0.57889999999999997</v>
      </c>
      <c r="BJ170">
        <v>0.31579999999999997</v>
      </c>
      <c r="BK170">
        <v>0</v>
      </c>
      <c r="BL170">
        <v>0</v>
      </c>
      <c r="BM170">
        <v>0</v>
      </c>
      <c r="BN170">
        <v>0.89469999999999994</v>
      </c>
      <c r="BO170">
        <v>0.10529999999999999</v>
      </c>
      <c r="BP170">
        <v>0.57889999999999997</v>
      </c>
      <c r="BQ170">
        <v>0.42109999999999997</v>
      </c>
      <c r="BR170">
        <v>0</v>
      </c>
      <c r="BS170">
        <v>0</v>
      </c>
      <c r="BT170">
        <v>0</v>
      </c>
      <c r="BU170">
        <v>0</v>
      </c>
      <c r="BV170">
        <v>0.73680000000000012</v>
      </c>
      <c r="BW170">
        <v>0.26319999999999999</v>
      </c>
      <c r="BX170">
        <v>1</v>
      </c>
      <c r="BY170">
        <v>0</v>
      </c>
      <c r="BZ170">
        <v>0</v>
      </c>
      <c r="CA170">
        <v>0</v>
      </c>
      <c r="CB170">
        <v>0</v>
      </c>
      <c r="CC170">
        <v>1</v>
      </c>
      <c r="CD170">
        <v>0</v>
      </c>
      <c r="CE170">
        <v>0</v>
      </c>
      <c r="CF170">
        <v>0</v>
      </c>
      <c r="CG170">
        <v>0</v>
      </c>
      <c r="CH170">
        <v>0</v>
      </c>
      <c r="CI170">
        <v>1</v>
      </c>
      <c r="CJ170">
        <v>0</v>
      </c>
      <c r="CK170">
        <v>1</v>
      </c>
      <c r="CL170">
        <v>0</v>
      </c>
      <c r="CM170">
        <v>0</v>
      </c>
      <c r="CN170">
        <v>0</v>
      </c>
      <c r="CO170">
        <v>0</v>
      </c>
      <c r="CP170">
        <v>0.15789999999999998</v>
      </c>
      <c r="CQ170">
        <v>0.73680000000000012</v>
      </c>
      <c r="CR170">
        <v>0.10529999999999999</v>
      </c>
      <c r="CS170">
        <v>0</v>
      </c>
      <c r="CT170">
        <v>0</v>
      </c>
      <c r="CU170">
        <v>0</v>
      </c>
      <c r="CV170">
        <v>0</v>
      </c>
      <c r="CW170">
        <v>1</v>
      </c>
      <c r="CX170">
        <v>0.73680000000000012</v>
      </c>
      <c r="CY170">
        <v>0.26319999999999999</v>
      </c>
      <c r="CZ170">
        <v>0</v>
      </c>
      <c r="DA170">
        <v>0</v>
      </c>
      <c r="DB170">
        <v>0.84209999999999996</v>
      </c>
      <c r="DC170">
        <v>0.15789999999999998</v>
      </c>
      <c r="DD170">
        <v>0</v>
      </c>
      <c r="DE170">
        <v>0</v>
      </c>
      <c r="DF170">
        <v>0.26319999999999999</v>
      </c>
      <c r="DG170">
        <v>0.73680000000000012</v>
      </c>
      <c r="DH170">
        <v>0</v>
      </c>
      <c r="DI170">
        <v>0</v>
      </c>
      <c r="DJ170">
        <v>0</v>
      </c>
      <c r="DK170">
        <v>0.21050000000000002</v>
      </c>
      <c r="DL170">
        <v>0.78949999999999998</v>
      </c>
    </row>
    <row r="171" spans="1:116" x14ac:dyDescent="0.25">
      <c r="A171" t="s">
        <v>511</v>
      </c>
      <c r="B171">
        <v>9.5199999999999993E-2</v>
      </c>
      <c r="C171">
        <v>0.23809999999999998</v>
      </c>
      <c r="D171">
        <v>0.66670000000000007</v>
      </c>
      <c r="E171">
        <v>0</v>
      </c>
      <c r="F171">
        <v>0</v>
      </c>
      <c r="G171">
        <v>0</v>
      </c>
      <c r="H171">
        <v>1</v>
      </c>
      <c r="I171">
        <v>0</v>
      </c>
      <c r="J171">
        <v>0</v>
      </c>
      <c r="K171">
        <v>4.7599999999999996E-2</v>
      </c>
      <c r="L171">
        <v>0.57140000000000002</v>
      </c>
      <c r="M171">
        <v>0.38100000000000001</v>
      </c>
      <c r="N171">
        <v>0</v>
      </c>
      <c r="O171">
        <v>0</v>
      </c>
      <c r="P171">
        <v>0.1905</v>
      </c>
      <c r="Q171">
        <v>0.61899999999999999</v>
      </c>
      <c r="R171">
        <v>0.1905</v>
      </c>
      <c r="S171">
        <v>0</v>
      </c>
      <c r="T171">
        <v>0</v>
      </c>
      <c r="U171">
        <v>0.23809999999999998</v>
      </c>
      <c r="V171">
        <v>0.76190000000000002</v>
      </c>
      <c r="W171">
        <v>1</v>
      </c>
      <c r="X171">
        <v>0</v>
      </c>
      <c r="Y171">
        <v>0</v>
      </c>
      <c r="Z171">
        <v>0</v>
      </c>
      <c r="AA171">
        <v>0.61899999999999999</v>
      </c>
      <c r="AB171">
        <v>0</v>
      </c>
      <c r="AC171">
        <v>0.38100000000000001</v>
      </c>
      <c r="AD171">
        <v>0.28570000000000001</v>
      </c>
      <c r="AE171">
        <v>0.38100000000000001</v>
      </c>
      <c r="AF171">
        <v>0.33329999999999999</v>
      </c>
      <c r="AG171">
        <v>0</v>
      </c>
      <c r="AH171">
        <v>0</v>
      </c>
      <c r="AI171">
        <v>0</v>
      </c>
      <c r="AJ171">
        <v>0</v>
      </c>
      <c r="AK171">
        <v>0</v>
      </c>
      <c r="AL171">
        <v>0</v>
      </c>
      <c r="AM171">
        <v>0</v>
      </c>
      <c r="AN171">
        <v>9.5199999999999993E-2</v>
      </c>
      <c r="AO171">
        <v>0.90480000000000005</v>
      </c>
      <c r="AP171">
        <v>0</v>
      </c>
      <c r="AQ171">
        <v>0.42859999999999998</v>
      </c>
      <c r="AR171">
        <v>0.57140000000000002</v>
      </c>
      <c r="AS171">
        <v>0</v>
      </c>
      <c r="AT171">
        <v>0.28570000000000001</v>
      </c>
      <c r="AU171">
        <v>0</v>
      </c>
      <c r="AV171">
        <v>0.71430000000000005</v>
      </c>
      <c r="AW171">
        <v>0</v>
      </c>
      <c r="AX171">
        <v>0</v>
      </c>
      <c r="AY171">
        <v>4.7599999999999996E-2</v>
      </c>
      <c r="AZ171">
        <v>0.42859999999999998</v>
      </c>
      <c r="BA171">
        <v>0.52380000000000004</v>
      </c>
      <c r="BB171">
        <v>0</v>
      </c>
      <c r="BC171">
        <v>9.5199999999999993E-2</v>
      </c>
      <c r="BD171">
        <v>0.8095</v>
      </c>
      <c r="BE171">
        <v>9.5199999999999993E-2</v>
      </c>
      <c r="BF171">
        <v>0</v>
      </c>
      <c r="BG171">
        <v>0</v>
      </c>
      <c r="BH171">
        <v>0.38100000000000001</v>
      </c>
      <c r="BI171">
        <v>0.61899999999999999</v>
      </c>
      <c r="BJ171">
        <v>0</v>
      </c>
      <c r="BK171">
        <v>0</v>
      </c>
      <c r="BL171">
        <v>0</v>
      </c>
      <c r="BM171">
        <v>9.5199999999999993E-2</v>
      </c>
      <c r="BN171">
        <v>0.76190000000000002</v>
      </c>
      <c r="BO171">
        <v>0.1429</v>
      </c>
      <c r="BP171">
        <v>0.90480000000000005</v>
      </c>
      <c r="BQ171">
        <v>9.5199999999999993E-2</v>
      </c>
      <c r="BR171">
        <v>0</v>
      </c>
      <c r="BS171">
        <v>0</v>
      </c>
      <c r="BT171">
        <v>4.7599999999999996E-2</v>
      </c>
      <c r="BU171">
        <v>4.7599999999999996E-2</v>
      </c>
      <c r="BV171">
        <v>0.85709999999999997</v>
      </c>
      <c r="BW171">
        <v>4.7599999999999996E-2</v>
      </c>
      <c r="BX171">
        <v>1</v>
      </c>
      <c r="BY171">
        <v>0</v>
      </c>
      <c r="BZ171">
        <v>0</v>
      </c>
      <c r="CA171">
        <v>0</v>
      </c>
      <c r="CB171">
        <v>0</v>
      </c>
      <c r="CC171">
        <v>1</v>
      </c>
      <c r="CD171">
        <v>0</v>
      </c>
      <c r="CE171">
        <v>0</v>
      </c>
      <c r="CF171">
        <v>0</v>
      </c>
      <c r="CG171">
        <v>0</v>
      </c>
      <c r="CH171">
        <v>0</v>
      </c>
      <c r="CI171">
        <v>1</v>
      </c>
      <c r="CJ171">
        <v>1</v>
      </c>
      <c r="CK171">
        <v>0</v>
      </c>
      <c r="CL171">
        <v>0</v>
      </c>
      <c r="CM171">
        <v>0</v>
      </c>
      <c r="CN171">
        <v>0</v>
      </c>
      <c r="CO171">
        <v>0</v>
      </c>
      <c r="CP171">
        <v>0.28570000000000001</v>
      </c>
      <c r="CQ171">
        <v>0.71430000000000005</v>
      </c>
      <c r="CR171">
        <v>0</v>
      </c>
      <c r="CS171">
        <v>0</v>
      </c>
      <c r="CT171">
        <v>0</v>
      </c>
      <c r="CU171">
        <v>0</v>
      </c>
      <c r="CV171">
        <v>0</v>
      </c>
      <c r="CW171">
        <v>1</v>
      </c>
      <c r="CX171">
        <v>0.61899999999999999</v>
      </c>
      <c r="CY171">
        <v>0.38100000000000001</v>
      </c>
      <c r="CZ171">
        <v>0</v>
      </c>
      <c r="DA171">
        <v>0</v>
      </c>
      <c r="DB171">
        <v>0.61899999999999999</v>
      </c>
      <c r="DC171">
        <v>0.38100000000000001</v>
      </c>
      <c r="DD171">
        <v>0</v>
      </c>
      <c r="DE171">
        <v>0</v>
      </c>
      <c r="DF171">
        <v>0.55000000000000004</v>
      </c>
      <c r="DG171">
        <v>0.45</v>
      </c>
      <c r="DH171">
        <v>0</v>
      </c>
      <c r="DI171">
        <v>0</v>
      </c>
      <c r="DJ171">
        <v>0</v>
      </c>
      <c r="DK171">
        <v>0.42859999999999998</v>
      </c>
      <c r="DL171">
        <v>0.57140000000000002</v>
      </c>
    </row>
    <row r="172" spans="1:116" x14ac:dyDescent="0.25">
      <c r="A172" t="s">
        <v>513</v>
      </c>
      <c r="B172">
        <v>0.10529999999999999</v>
      </c>
      <c r="C172">
        <v>0.42109999999999997</v>
      </c>
      <c r="D172">
        <v>0.47369999999999995</v>
      </c>
      <c r="E172">
        <v>0</v>
      </c>
      <c r="F172">
        <v>0</v>
      </c>
      <c r="G172">
        <v>0</v>
      </c>
      <c r="H172">
        <v>1</v>
      </c>
      <c r="I172">
        <v>0</v>
      </c>
      <c r="J172">
        <v>0</v>
      </c>
      <c r="K172">
        <v>0</v>
      </c>
      <c r="L172">
        <v>0.84209999999999996</v>
      </c>
      <c r="M172">
        <v>0.15789999999999998</v>
      </c>
      <c r="N172">
        <v>0</v>
      </c>
      <c r="O172">
        <v>0</v>
      </c>
      <c r="P172">
        <v>0</v>
      </c>
      <c r="Q172">
        <v>0.26319999999999999</v>
      </c>
      <c r="R172">
        <v>0.73680000000000012</v>
      </c>
      <c r="S172">
        <v>0</v>
      </c>
      <c r="T172">
        <v>0</v>
      </c>
      <c r="U172">
        <v>0.10529999999999999</v>
      </c>
      <c r="V172">
        <v>0.89469999999999994</v>
      </c>
      <c r="W172">
        <v>1</v>
      </c>
      <c r="X172">
        <v>0</v>
      </c>
      <c r="Y172">
        <v>0</v>
      </c>
      <c r="Z172">
        <v>0</v>
      </c>
      <c r="AA172">
        <v>0.84209999999999996</v>
      </c>
      <c r="AB172">
        <v>5.2600000000000001E-2</v>
      </c>
      <c r="AC172">
        <v>0.10529999999999999</v>
      </c>
      <c r="AD172">
        <v>0.26319999999999999</v>
      </c>
      <c r="AE172">
        <v>0.52629999999999999</v>
      </c>
      <c r="AF172">
        <v>0.21050000000000002</v>
      </c>
      <c r="AG172">
        <v>0</v>
      </c>
      <c r="AH172">
        <v>0</v>
      </c>
      <c r="AI172">
        <v>0</v>
      </c>
      <c r="AJ172">
        <v>0</v>
      </c>
      <c r="AK172">
        <v>0</v>
      </c>
      <c r="AL172">
        <v>0</v>
      </c>
      <c r="AM172">
        <v>0</v>
      </c>
      <c r="AN172">
        <v>0</v>
      </c>
      <c r="AO172">
        <v>1</v>
      </c>
      <c r="AP172">
        <v>0</v>
      </c>
      <c r="AQ172">
        <v>0.89469999999999994</v>
      </c>
      <c r="AR172">
        <v>0.10529999999999999</v>
      </c>
      <c r="AS172">
        <v>0</v>
      </c>
      <c r="AT172">
        <v>0.15789999999999998</v>
      </c>
      <c r="AU172">
        <v>0</v>
      </c>
      <c r="AV172">
        <v>0.84209999999999996</v>
      </c>
      <c r="AW172">
        <v>0</v>
      </c>
      <c r="AX172">
        <v>0</v>
      </c>
      <c r="AY172">
        <v>0</v>
      </c>
      <c r="AZ172">
        <v>1</v>
      </c>
      <c r="BA172">
        <v>0</v>
      </c>
      <c r="BB172">
        <v>0</v>
      </c>
      <c r="BC172">
        <v>0.63159999999999994</v>
      </c>
      <c r="BD172">
        <v>0.36840000000000006</v>
      </c>
      <c r="BE172">
        <v>0</v>
      </c>
      <c r="BF172">
        <v>0</v>
      </c>
      <c r="BG172">
        <v>0</v>
      </c>
      <c r="BH172">
        <v>0</v>
      </c>
      <c r="BI172">
        <v>1</v>
      </c>
      <c r="BJ172">
        <v>0</v>
      </c>
      <c r="BK172">
        <v>0</v>
      </c>
      <c r="BL172">
        <v>0</v>
      </c>
      <c r="BM172">
        <v>0.10529999999999999</v>
      </c>
      <c r="BN172">
        <v>0.84209999999999996</v>
      </c>
      <c r="BO172">
        <v>5.2600000000000001E-2</v>
      </c>
      <c r="BP172">
        <v>1</v>
      </c>
      <c r="BQ172">
        <v>0</v>
      </c>
      <c r="BR172">
        <v>0</v>
      </c>
      <c r="BS172">
        <v>0</v>
      </c>
      <c r="BT172">
        <v>0</v>
      </c>
      <c r="BU172">
        <v>0.21050000000000002</v>
      </c>
      <c r="BV172">
        <v>0.42109999999999997</v>
      </c>
      <c r="BW172">
        <v>0.36840000000000006</v>
      </c>
      <c r="BX172">
        <v>1</v>
      </c>
      <c r="BY172">
        <v>0</v>
      </c>
      <c r="BZ172">
        <v>0</v>
      </c>
      <c r="CA172">
        <v>0</v>
      </c>
      <c r="CB172">
        <v>0</v>
      </c>
      <c r="CC172">
        <v>1</v>
      </c>
      <c r="CD172">
        <v>0</v>
      </c>
      <c r="CE172">
        <v>0</v>
      </c>
      <c r="CF172">
        <v>0</v>
      </c>
      <c r="CG172">
        <v>0</v>
      </c>
      <c r="CH172">
        <v>0.1875</v>
      </c>
      <c r="CI172">
        <v>0.8125</v>
      </c>
      <c r="CJ172">
        <v>0</v>
      </c>
      <c r="CK172">
        <v>1</v>
      </c>
      <c r="CL172">
        <v>0</v>
      </c>
      <c r="CM172">
        <v>0</v>
      </c>
      <c r="CN172">
        <v>0</v>
      </c>
      <c r="CO172">
        <v>0</v>
      </c>
      <c r="CP172">
        <v>0</v>
      </c>
      <c r="CQ172">
        <v>1</v>
      </c>
      <c r="CR172">
        <v>0</v>
      </c>
      <c r="CS172">
        <v>0</v>
      </c>
      <c r="CT172">
        <v>0</v>
      </c>
      <c r="CU172">
        <v>0</v>
      </c>
      <c r="CV172">
        <v>0</v>
      </c>
      <c r="CW172">
        <v>1</v>
      </c>
      <c r="CX172">
        <v>0.73680000000000012</v>
      </c>
      <c r="CY172">
        <v>0.26319999999999999</v>
      </c>
      <c r="CZ172">
        <v>0</v>
      </c>
      <c r="DA172">
        <v>0</v>
      </c>
      <c r="DB172">
        <v>0.52629999999999999</v>
      </c>
      <c r="DC172">
        <v>0.47369999999999995</v>
      </c>
      <c r="DD172">
        <v>0</v>
      </c>
      <c r="DE172">
        <v>0</v>
      </c>
      <c r="DF172">
        <v>5.2600000000000001E-2</v>
      </c>
      <c r="DG172">
        <v>0.94739999999999991</v>
      </c>
      <c r="DH172">
        <v>0</v>
      </c>
      <c r="DI172">
        <v>0</v>
      </c>
      <c r="DJ172">
        <v>0.15789999999999998</v>
      </c>
      <c r="DK172">
        <v>0.26319999999999999</v>
      </c>
      <c r="DL172">
        <v>0.57889999999999997</v>
      </c>
    </row>
    <row r="173" spans="1:116" x14ac:dyDescent="0.25">
      <c r="A173" t="s">
        <v>516</v>
      </c>
      <c r="B173">
        <v>0</v>
      </c>
      <c r="C173">
        <v>0.4</v>
      </c>
      <c r="D173">
        <v>0.6</v>
      </c>
      <c r="E173">
        <v>0</v>
      </c>
      <c r="F173">
        <v>0</v>
      </c>
      <c r="G173">
        <v>1</v>
      </c>
      <c r="H173">
        <v>0</v>
      </c>
      <c r="I173">
        <v>0</v>
      </c>
      <c r="J173">
        <v>0</v>
      </c>
      <c r="K173">
        <v>0.26669999999999999</v>
      </c>
      <c r="L173">
        <v>0.6</v>
      </c>
      <c r="M173">
        <v>0.1333</v>
      </c>
      <c r="N173">
        <v>0</v>
      </c>
      <c r="O173">
        <v>0</v>
      </c>
      <c r="P173">
        <v>0.5333</v>
      </c>
      <c r="Q173">
        <v>0.4667</v>
      </c>
      <c r="R173">
        <v>0</v>
      </c>
      <c r="S173">
        <v>0</v>
      </c>
      <c r="T173">
        <v>0</v>
      </c>
      <c r="U173">
        <v>1</v>
      </c>
      <c r="V173">
        <v>0</v>
      </c>
      <c r="W173">
        <v>1</v>
      </c>
      <c r="X173">
        <v>0</v>
      </c>
      <c r="Y173">
        <v>0</v>
      </c>
      <c r="Z173">
        <v>0</v>
      </c>
      <c r="AA173">
        <v>0.66670000000000007</v>
      </c>
      <c r="AB173">
        <v>0</v>
      </c>
      <c r="AC173">
        <v>0.33329999999999999</v>
      </c>
      <c r="AD173">
        <v>0.2</v>
      </c>
      <c r="AE173">
        <v>0.6</v>
      </c>
      <c r="AF173">
        <v>0.2</v>
      </c>
      <c r="AG173">
        <v>0</v>
      </c>
      <c r="AH173">
        <v>0</v>
      </c>
      <c r="AI173">
        <v>0</v>
      </c>
      <c r="AJ173">
        <v>0</v>
      </c>
      <c r="AK173">
        <v>0</v>
      </c>
      <c r="AL173">
        <v>0</v>
      </c>
      <c r="AM173">
        <v>6.6699999999999995E-2</v>
      </c>
      <c r="AN173">
        <v>0.86670000000000003</v>
      </c>
      <c r="AO173">
        <v>6.6699999999999995E-2</v>
      </c>
      <c r="AP173">
        <v>0</v>
      </c>
      <c r="AQ173">
        <v>0.5333</v>
      </c>
      <c r="AR173">
        <v>0.4667</v>
      </c>
      <c r="AS173">
        <v>0</v>
      </c>
      <c r="AT173">
        <v>0</v>
      </c>
      <c r="AU173">
        <v>0</v>
      </c>
      <c r="AV173">
        <v>1</v>
      </c>
      <c r="AW173">
        <v>0</v>
      </c>
      <c r="AX173">
        <v>0</v>
      </c>
      <c r="AY173">
        <v>0</v>
      </c>
      <c r="AZ173">
        <v>0.86670000000000003</v>
      </c>
      <c r="BA173">
        <v>0.1333</v>
      </c>
      <c r="BB173">
        <v>0</v>
      </c>
      <c r="BC173">
        <v>1</v>
      </c>
      <c r="BD173">
        <v>0</v>
      </c>
      <c r="BE173">
        <v>0</v>
      </c>
      <c r="BF173">
        <v>0</v>
      </c>
      <c r="BG173">
        <v>0</v>
      </c>
      <c r="BH173">
        <v>6.6699999999999995E-2</v>
      </c>
      <c r="BI173">
        <v>0.26669999999999999</v>
      </c>
      <c r="BJ173">
        <v>0.66670000000000007</v>
      </c>
      <c r="BK173">
        <v>0</v>
      </c>
      <c r="BL173">
        <v>0</v>
      </c>
      <c r="BM173">
        <v>0.66670000000000007</v>
      </c>
      <c r="BN173">
        <v>0.33329999999999999</v>
      </c>
      <c r="BO173">
        <v>0</v>
      </c>
      <c r="BP173">
        <v>1</v>
      </c>
      <c r="BQ173">
        <v>0</v>
      </c>
      <c r="BR173">
        <v>0</v>
      </c>
      <c r="BS173">
        <v>0</v>
      </c>
      <c r="BT173">
        <v>0</v>
      </c>
      <c r="BU173">
        <v>6.6699999999999995E-2</v>
      </c>
      <c r="BV173">
        <v>0.93330000000000002</v>
      </c>
      <c r="BW173">
        <v>0</v>
      </c>
      <c r="BX173">
        <v>1</v>
      </c>
      <c r="BY173">
        <v>0</v>
      </c>
      <c r="BZ173">
        <v>0</v>
      </c>
      <c r="CA173">
        <v>0</v>
      </c>
      <c r="CB173">
        <v>0</v>
      </c>
      <c r="CC173">
        <v>1</v>
      </c>
      <c r="CD173">
        <v>0</v>
      </c>
      <c r="CE173">
        <v>0</v>
      </c>
      <c r="CF173">
        <v>0</v>
      </c>
      <c r="CG173">
        <v>0</v>
      </c>
      <c r="CH173">
        <v>0</v>
      </c>
      <c r="CI173">
        <v>1</v>
      </c>
      <c r="CJ173">
        <v>1</v>
      </c>
      <c r="CK173">
        <v>0</v>
      </c>
      <c r="CL173">
        <v>0</v>
      </c>
      <c r="CM173">
        <v>0</v>
      </c>
      <c r="CN173">
        <v>0</v>
      </c>
      <c r="CO173">
        <v>0</v>
      </c>
      <c r="CP173">
        <v>0.1333</v>
      </c>
      <c r="CQ173">
        <v>0.86670000000000003</v>
      </c>
      <c r="CR173">
        <v>0</v>
      </c>
      <c r="CS173">
        <v>0</v>
      </c>
      <c r="CT173">
        <v>0</v>
      </c>
      <c r="CU173">
        <v>0</v>
      </c>
      <c r="CV173">
        <v>0</v>
      </c>
      <c r="CW173">
        <v>1</v>
      </c>
      <c r="CX173">
        <v>1</v>
      </c>
      <c r="CY173">
        <v>0</v>
      </c>
      <c r="CZ173">
        <v>0</v>
      </c>
      <c r="DA173">
        <v>0</v>
      </c>
      <c r="DB173">
        <v>0.26669999999999999</v>
      </c>
      <c r="DC173">
        <v>0.73329999999999995</v>
      </c>
      <c r="DD173">
        <v>0</v>
      </c>
      <c r="DE173">
        <v>0</v>
      </c>
      <c r="DF173">
        <v>0.85709999999999997</v>
      </c>
      <c r="DG173">
        <v>0.1429</v>
      </c>
      <c r="DH173">
        <v>0</v>
      </c>
      <c r="DI173">
        <v>0</v>
      </c>
      <c r="DJ173">
        <v>0</v>
      </c>
      <c r="DK173">
        <v>6.6699999999999995E-2</v>
      </c>
      <c r="DL173">
        <v>0.93330000000000002</v>
      </c>
    </row>
    <row r="174" spans="1:116" x14ac:dyDescent="0.25">
      <c r="A174" t="s">
        <v>518</v>
      </c>
      <c r="B174">
        <v>0</v>
      </c>
      <c r="C174">
        <v>0.89469999999999994</v>
      </c>
      <c r="D174">
        <v>0.10529999999999999</v>
      </c>
      <c r="E174">
        <v>0</v>
      </c>
      <c r="F174">
        <v>0</v>
      </c>
      <c r="G174">
        <v>1</v>
      </c>
      <c r="H174">
        <v>0</v>
      </c>
      <c r="I174">
        <v>0</v>
      </c>
      <c r="J174">
        <v>0</v>
      </c>
      <c r="K174">
        <v>0.84209999999999996</v>
      </c>
      <c r="L174">
        <v>0.15789999999999998</v>
      </c>
      <c r="M174">
        <v>0</v>
      </c>
      <c r="N174">
        <v>0</v>
      </c>
      <c r="O174">
        <v>0</v>
      </c>
      <c r="P174">
        <v>5.2600000000000001E-2</v>
      </c>
      <c r="Q174">
        <v>0.94739999999999991</v>
      </c>
      <c r="R174">
        <v>0</v>
      </c>
      <c r="S174">
        <v>0</v>
      </c>
      <c r="T174">
        <v>0.16670000000000001</v>
      </c>
      <c r="U174">
        <v>0.83329999999999993</v>
      </c>
      <c r="V174">
        <v>0</v>
      </c>
      <c r="W174">
        <v>1</v>
      </c>
      <c r="X174">
        <v>0</v>
      </c>
      <c r="Y174">
        <v>0</v>
      </c>
      <c r="Z174">
        <v>0</v>
      </c>
      <c r="AA174">
        <v>0.73680000000000012</v>
      </c>
      <c r="AB174">
        <v>0</v>
      </c>
      <c r="AC174">
        <v>0.26319999999999999</v>
      </c>
      <c r="AD174">
        <v>5.2600000000000001E-2</v>
      </c>
      <c r="AE174">
        <v>0.94739999999999991</v>
      </c>
      <c r="AF174">
        <v>0</v>
      </c>
      <c r="AG174">
        <v>0</v>
      </c>
      <c r="AH174">
        <v>0</v>
      </c>
      <c r="AI174">
        <v>0</v>
      </c>
      <c r="AJ174">
        <v>0</v>
      </c>
      <c r="AK174">
        <v>0</v>
      </c>
      <c r="AL174">
        <v>0</v>
      </c>
      <c r="AM174">
        <v>0</v>
      </c>
      <c r="AN174">
        <v>1</v>
      </c>
      <c r="AO174">
        <v>0</v>
      </c>
      <c r="AP174">
        <v>0</v>
      </c>
      <c r="AQ174">
        <v>0.36840000000000006</v>
      </c>
      <c r="AR174">
        <v>0.63159999999999994</v>
      </c>
      <c r="AS174">
        <v>0</v>
      </c>
      <c r="AT174">
        <v>0</v>
      </c>
      <c r="AU174">
        <v>0</v>
      </c>
      <c r="AV174">
        <v>1</v>
      </c>
      <c r="AW174">
        <v>0</v>
      </c>
      <c r="AX174">
        <v>0</v>
      </c>
      <c r="AY174">
        <v>0</v>
      </c>
      <c r="AZ174">
        <v>0.94739999999999991</v>
      </c>
      <c r="BA174">
        <v>5.2600000000000001E-2</v>
      </c>
      <c r="BB174">
        <v>0</v>
      </c>
      <c r="BC174">
        <v>1</v>
      </c>
      <c r="BD174">
        <v>0</v>
      </c>
      <c r="BE174">
        <v>0</v>
      </c>
      <c r="BF174">
        <v>0</v>
      </c>
      <c r="BG174">
        <v>0</v>
      </c>
      <c r="BH174">
        <v>0</v>
      </c>
      <c r="BI174">
        <v>0</v>
      </c>
      <c r="BJ174">
        <v>1</v>
      </c>
      <c r="BK174">
        <v>0</v>
      </c>
      <c r="BL174">
        <v>0</v>
      </c>
      <c r="BM174">
        <v>0.73680000000000012</v>
      </c>
      <c r="BN174">
        <v>0.26319999999999999</v>
      </c>
      <c r="BO174">
        <v>0</v>
      </c>
      <c r="BP174">
        <v>1</v>
      </c>
      <c r="BQ174">
        <v>0</v>
      </c>
      <c r="BR174">
        <v>0</v>
      </c>
      <c r="BS174">
        <v>0</v>
      </c>
      <c r="BT174">
        <v>0</v>
      </c>
      <c r="BU174">
        <v>0.26319999999999999</v>
      </c>
      <c r="BV174">
        <v>0.73680000000000012</v>
      </c>
      <c r="BW174">
        <v>0</v>
      </c>
      <c r="BX174">
        <v>1</v>
      </c>
      <c r="BY174">
        <v>0</v>
      </c>
      <c r="BZ174">
        <v>0</v>
      </c>
      <c r="CA174">
        <v>0</v>
      </c>
      <c r="CB174">
        <v>0</v>
      </c>
      <c r="CC174">
        <v>1</v>
      </c>
      <c r="CD174">
        <v>0</v>
      </c>
      <c r="CE174">
        <v>0</v>
      </c>
      <c r="CF174">
        <v>0</v>
      </c>
      <c r="CG174">
        <v>0</v>
      </c>
      <c r="CH174">
        <v>0</v>
      </c>
      <c r="CI174">
        <v>1</v>
      </c>
      <c r="CJ174">
        <v>1</v>
      </c>
      <c r="CK174">
        <v>0</v>
      </c>
      <c r="CL174">
        <v>0</v>
      </c>
      <c r="CM174">
        <v>0</v>
      </c>
      <c r="CN174">
        <v>0</v>
      </c>
      <c r="CO174">
        <v>0</v>
      </c>
      <c r="CP174">
        <v>0.36840000000000006</v>
      </c>
      <c r="CQ174">
        <v>0.63159999999999994</v>
      </c>
      <c r="CR174">
        <v>0</v>
      </c>
      <c r="CS174">
        <v>0</v>
      </c>
      <c r="CT174">
        <v>0</v>
      </c>
      <c r="CU174">
        <v>0</v>
      </c>
      <c r="CV174">
        <v>0</v>
      </c>
      <c r="CW174">
        <v>1</v>
      </c>
      <c r="CX174">
        <v>0.94739999999999991</v>
      </c>
      <c r="CY174">
        <v>5.2600000000000001E-2</v>
      </c>
      <c r="CZ174">
        <v>0</v>
      </c>
      <c r="DA174">
        <v>0</v>
      </c>
      <c r="DB174">
        <v>0</v>
      </c>
      <c r="DC174">
        <v>1</v>
      </c>
      <c r="DD174">
        <v>0</v>
      </c>
      <c r="DE174">
        <v>0</v>
      </c>
      <c r="DF174">
        <v>0.89469999999999994</v>
      </c>
      <c r="DG174">
        <v>0.10529999999999999</v>
      </c>
      <c r="DH174">
        <v>0</v>
      </c>
      <c r="DI174">
        <v>0</v>
      </c>
      <c r="DJ174">
        <v>0</v>
      </c>
      <c r="DK174">
        <v>0.15789999999999998</v>
      </c>
      <c r="DL174">
        <v>0.84209999999999996</v>
      </c>
    </row>
    <row r="175" spans="1:116" x14ac:dyDescent="0.25">
      <c r="A175" t="s">
        <v>520</v>
      </c>
      <c r="B175">
        <v>0</v>
      </c>
      <c r="C175">
        <v>0.61109999999999998</v>
      </c>
      <c r="D175">
        <v>0.38890000000000002</v>
      </c>
      <c r="E175">
        <v>0</v>
      </c>
      <c r="F175">
        <v>0</v>
      </c>
      <c r="G175">
        <v>1</v>
      </c>
      <c r="H175">
        <v>0</v>
      </c>
      <c r="I175">
        <v>0</v>
      </c>
      <c r="J175">
        <v>0</v>
      </c>
      <c r="K175">
        <v>1</v>
      </c>
      <c r="L175">
        <v>0</v>
      </c>
      <c r="M175">
        <v>0</v>
      </c>
      <c r="N175">
        <v>0</v>
      </c>
      <c r="O175">
        <v>0</v>
      </c>
      <c r="P175">
        <v>0.16670000000000001</v>
      </c>
      <c r="Q175">
        <v>0.83329999999999993</v>
      </c>
      <c r="R175">
        <v>0</v>
      </c>
      <c r="S175">
        <v>0</v>
      </c>
      <c r="T175">
        <v>0.1176</v>
      </c>
      <c r="U175">
        <v>0.88239999999999996</v>
      </c>
      <c r="V175">
        <v>0</v>
      </c>
      <c r="W175">
        <v>1</v>
      </c>
      <c r="X175">
        <v>0</v>
      </c>
      <c r="Y175">
        <v>0</v>
      </c>
      <c r="Z175">
        <v>0</v>
      </c>
      <c r="AA175">
        <v>0.66670000000000007</v>
      </c>
      <c r="AB175">
        <v>0</v>
      </c>
      <c r="AC175">
        <v>0.33329999999999999</v>
      </c>
      <c r="AD175">
        <v>0.22219999999999998</v>
      </c>
      <c r="AE175">
        <v>0.72219999999999995</v>
      </c>
      <c r="AF175">
        <v>5.5599999999999997E-2</v>
      </c>
      <c r="AG175">
        <v>0</v>
      </c>
      <c r="AH175">
        <v>0</v>
      </c>
      <c r="AI175">
        <v>0</v>
      </c>
      <c r="AJ175">
        <v>0</v>
      </c>
      <c r="AK175">
        <v>0</v>
      </c>
      <c r="AL175">
        <v>0</v>
      </c>
      <c r="AM175">
        <v>5.5599999999999997E-2</v>
      </c>
      <c r="AN175">
        <v>0.94440000000000002</v>
      </c>
      <c r="AO175">
        <v>0</v>
      </c>
      <c r="AP175">
        <v>0</v>
      </c>
      <c r="AQ175">
        <v>0.16670000000000001</v>
      </c>
      <c r="AR175">
        <v>0.83329999999999993</v>
      </c>
      <c r="AS175">
        <v>0</v>
      </c>
      <c r="AT175">
        <v>5.5599999999999997E-2</v>
      </c>
      <c r="AU175">
        <v>0</v>
      </c>
      <c r="AV175">
        <v>0.94440000000000002</v>
      </c>
      <c r="AW175">
        <v>0</v>
      </c>
      <c r="AX175">
        <v>0</v>
      </c>
      <c r="AY175">
        <v>0</v>
      </c>
      <c r="AZ175">
        <v>1</v>
      </c>
      <c r="BA175">
        <v>0</v>
      </c>
      <c r="BB175">
        <v>0</v>
      </c>
      <c r="BC175">
        <v>1</v>
      </c>
      <c r="BD175">
        <v>0</v>
      </c>
      <c r="BE175">
        <v>0</v>
      </c>
      <c r="BF175">
        <v>0</v>
      </c>
      <c r="BG175">
        <v>0</v>
      </c>
      <c r="BH175">
        <v>0</v>
      </c>
      <c r="BI175">
        <v>5.5599999999999997E-2</v>
      </c>
      <c r="BJ175">
        <v>0.94440000000000002</v>
      </c>
      <c r="BK175">
        <v>0</v>
      </c>
      <c r="BL175">
        <v>0</v>
      </c>
      <c r="BM175">
        <v>0.61109999999999998</v>
      </c>
      <c r="BN175">
        <v>0.38890000000000002</v>
      </c>
      <c r="BO175">
        <v>0</v>
      </c>
      <c r="BP175">
        <v>1</v>
      </c>
      <c r="BQ175">
        <v>0</v>
      </c>
      <c r="BR175">
        <v>0</v>
      </c>
      <c r="BS175">
        <v>0</v>
      </c>
      <c r="BT175">
        <v>0</v>
      </c>
      <c r="BU175">
        <v>0.16670000000000001</v>
      </c>
      <c r="BV175">
        <v>0.83329999999999993</v>
      </c>
      <c r="BW175">
        <v>0</v>
      </c>
      <c r="BX175">
        <v>1</v>
      </c>
      <c r="BY175">
        <v>0</v>
      </c>
      <c r="BZ175">
        <v>0</v>
      </c>
      <c r="CA175">
        <v>0</v>
      </c>
      <c r="CB175">
        <v>0</v>
      </c>
      <c r="CC175">
        <v>1</v>
      </c>
      <c r="CD175">
        <v>0</v>
      </c>
      <c r="CE175">
        <v>0</v>
      </c>
      <c r="CF175">
        <v>0</v>
      </c>
      <c r="CG175">
        <v>0</v>
      </c>
      <c r="CH175">
        <v>0</v>
      </c>
      <c r="CI175">
        <v>1</v>
      </c>
      <c r="CJ175">
        <v>0</v>
      </c>
      <c r="CK175">
        <v>1</v>
      </c>
      <c r="CL175">
        <v>0</v>
      </c>
      <c r="CM175">
        <v>0</v>
      </c>
      <c r="CN175">
        <v>0</v>
      </c>
      <c r="CO175">
        <v>0</v>
      </c>
      <c r="CP175">
        <v>0.44439999999999996</v>
      </c>
      <c r="CQ175">
        <v>0.55559999999999998</v>
      </c>
      <c r="CR175">
        <v>0</v>
      </c>
      <c r="CS175">
        <v>0</v>
      </c>
      <c r="CT175">
        <v>0</v>
      </c>
      <c r="CU175">
        <v>0</v>
      </c>
      <c r="CV175">
        <v>0</v>
      </c>
      <c r="CW175">
        <v>1</v>
      </c>
      <c r="CX175">
        <v>0.94440000000000002</v>
      </c>
      <c r="CY175">
        <v>5.5599999999999997E-2</v>
      </c>
      <c r="CZ175">
        <v>0</v>
      </c>
      <c r="DA175">
        <v>0</v>
      </c>
      <c r="DB175">
        <v>5.5599999999999997E-2</v>
      </c>
      <c r="DC175">
        <v>0.94440000000000002</v>
      </c>
      <c r="DD175">
        <v>0</v>
      </c>
      <c r="DE175">
        <v>0</v>
      </c>
      <c r="DF175">
        <v>0.94440000000000002</v>
      </c>
      <c r="DG175">
        <v>5.5599999999999997E-2</v>
      </c>
      <c r="DH175">
        <v>0</v>
      </c>
      <c r="DI175">
        <v>0</v>
      </c>
      <c r="DJ175">
        <v>0</v>
      </c>
      <c r="DK175">
        <v>5.5599999999999997E-2</v>
      </c>
      <c r="DL175">
        <v>0.94440000000000002</v>
      </c>
    </row>
    <row r="176" spans="1:116" x14ac:dyDescent="0.25">
      <c r="A176" t="s">
        <v>522</v>
      </c>
      <c r="B176">
        <v>0</v>
      </c>
      <c r="C176">
        <v>0</v>
      </c>
      <c r="D176">
        <v>0.94440000000000002</v>
      </c>
      <c r="E176">
        <v>5.5599999999999997E-2</v>
      </c>
      <c r="F176">
        <v>0</v>
      </c>
      <c r="G176">
        <v>0</v>
      </c>
      <c r="H176">
        <v>0</v>
      </c>
      <c r="I176">
        <v>1</v>
      </c>
      <c r="J176">
        <v>0</v>
      </c>
      <c r="K176">
        <v>0.55559999999999998</v>
      </c>
      <c r="L176">
        <v>0.44439999999999996</v>
      </c>
      <c r="M176">
        <v>0</v>
      </c>
      <c r="N176">
        <v>0</v>
      </c>
      <c r="O176">
        <v>0</v>
      </c>
      <c r="P176">
        <v>0.27779999999999999</v>
      </c>
      <c r="Q176">
        <v>0.72219999999999995</v>
      </c>
      <c r="R176">
        <v>0</v>
      </c>
      <c r="S176">
        <v>0</v>
      </c>
      <c r="T176">
        <v>0</v>
      </c>
      <c r="U176">
        <v>0.125</v>
      </c>
      <c r="V176">
        <v>0.875</v>
      </c>
      <c r="W176">
        <v>0</v>
      </c>
      <c r="X176">
        <v>0</v>
      </c>
      <c r="Y176">
        <v>1</v>
      </c>
      <c r="Z176">
        <v>0</v>
      </c>
      <c r="AA176">
        <v>5.5599999999999997E-2</v>
      </c>
      <c r="AB176">
        <v>0</v>
      </c>
      <c r="AC176">
        <v>0.94440000000000002</v>
      </c>
      <c r="AD176">
        <v>0</v>
      </c>
      <c r="AE176">
        <v>0.33329999999999999</v>
      </c>
      <c r="AF176">
        <v>0.66670000000000007</v>
      </c>
      <c r="AG176">
        <v>0</v>
      </c>
      <c r="AH176">
        <v>0</v>
      </c>
      <c r="AI176">
        <v>0</v>
      </c>
      <c r="AJ176">
        <v>0</v>
      </c>
      <c r="AK176">
        <v>0</v>
      </c>
      <c r="AL176">
        <v>0</v>
      </c>
      <c r="AM176">
        <v>0</v>
      </c>
      <c r="AN176">
        <v>1</v>
      </c>
      <c r="AO176">
        <v>0</v>
      </c>
      <c r="AP176">
        <v>0</v>
      </c>
      <c r="AQ176">
        <v>0.61109999999999998</v>
      </c>
      <c r="AR176">
        <v>0.38890000000000002</v>
      </c>
      <c r="AS176">
        <v>0</v>
      </c>
      <c r="AT176">
        <v>0.27779999999999999</v>
      </c>
      <c r="AU176">
        <v>0.66670000000000007</v>
      </c>
      <c r="AV176">
        <v>5.5599999999999997E-2</v>
      </c>
      <c r="AW176">
        <v>0</v>
      </c>
      <c r="AX176">
        <v>0</v>
      </c>
      <c r="AY176">
        <v>0</v>
      </c>
      <c r="AZ176">
        <v>0.94440000000000002</v>
      </c>
      <c r="BA176">
        <v>5.5599999999999997E-2</v>
      </c>
      <c r="BB176">
        <v>0</v>
      </c>
      <c r="BC176">
        <v>0</v>
      </c>
      <c r="BD176">
        <v>0.11109999999999999</v>
      </c>
      <c r="BE176">
        <v>0.33329999999999999</v>
      </c>
      <c r="BF176">
        <v>0.55559999999999998</v>
      </c>
      <c r="BG176">
        <v>0</v>
      </c>
      <c r="BH176">
        <v>0.11109999999999999</v>
      </c>
      <c r="BI176">
        <v>0.88890000000000002</v>
      </c>
      <c r="BJ176">
        <v>0</v>
      </c>
      <c r="BK176">
        <v>0</v>
      </c>
      <c r="BL176">
        <v>0</v>
      </c>
      <c r="BM176">
        <v>0.94440000000000002</v>
      </c>
      <c r="BN176">
        <v>5.5599999999999997E-2</v>
      </c>
      <c r="BO176">
        <v>0</v>
      </c>
      <c r="BP176">
        <v>1</v>
      </c>
      <c r="BQ176">
        <v>0</v>
      </c>
      <c r="BR176">
        <v>0</v>
      </c>
      <c r="BS176">
        <v>0</v>
      </c>
      <c r="BT176">
        <v>0</v>
      </c>
      <c r="BU176">
        <v>0</v>
      </c>
      <c r="BV176">
        <v>1</v>
      </c>
      <c r="BW176">
        <v>0</v>
      </c>
      <c r="BX176">
        <v>1</v>
      </c>
      <c r="BY176">
        <v>0</v>
      </c>
      <c r="BZ176">
        <v>0</v>
      </c>
      <c r="CA176">
        <v>0</v>
      </c>
      <c r="CB176">
        <v>0</v>
      </c>
      <c r="CC176">
        <v>1</v>
      </c>
      <c r="CD176">
        <v>0</v>
      </c>
      <c r="CE176">
        <v>0</v>
      </c>
      <c r="CF176">
        <v>0</v>
      </c>
      <c r="CG176">
        <v>0</v>
      </c>
      <c r="CH176">
        <v>0</v>
      </c>
      <c r="CI176">
        <v>1</v>
      </c>
      <c r="CJ176">
        <v>0</v>
      </c>
      <c r="CK176">
        <v>0</v>
      </c>
      <c r="CL176">
        <v>0</v>
      </c>
      <c r="CM176">
        <v>0</v>
      </c>
      <c r="CN176">
        <v>1</v>
      </c>
      <c r="CO176">
        <v>0</v>
      </c>
      <c r="CP176">
        <v>5.5599999999999997E-2</v>
      </c>
      <c r="CQ176">
        <v>0.88890000000000002</v>
      </c>
      <c r="CR176">
        <v>5.5599999999999997E-2</v>
      </c>
      <c r="CS176">
        <v>0</v>
      </c>
      <c r="CT176">
        <v>0</v>
      </c>
      <c r="CU176">
        <v>0</v>
      </c>
      <c r="CV176">
        <v>1</v>
      </c>
      <c r="CW176">
        <v>0</v>
      </c>
      <c r="CX176">
        <v>0.27779999999999999</v>
      </c>
      <c r="CY176">
        <v>0.72219999999999995</v>
      </c>
      <c r="CZ176">
        <v>0</v>
      </c>
      <c r="DA176">
        <v>0</v>
      </c>
      <c r="DB176">
        <v>5.5599999999999997E-2</v>
      </c>
      <c r="DC176">
        <v>0</v>
      </c>
      <c r="DD176">
        <v>0.94440000000000002</v>
      </c>
      <c r="DE176">
        <v>0</v>
      </c>
      <c r="DF176">
        <v>0.33329999999999999</v>
      </c>
      <c r="DG176">
        <v>0.66670000000000007</v>
      </c>
      <c r="DH176">
        <v>0</v>
      </c>
      <c r="DI176">
        <v>0</v>
      </c>
      <c r="DJ176">
        <v>0</v>
      </c>
      <c r="DK176">
        <v>0.66670000000000007</v>
      </c>
      <c r="DL176">
        <v>0.33329999999999999</v>
      </c>
    </row>
    <row r="177" spans="1:116" x14ac:dyDescent="0.25">
      <c r="A177" t="s">
        <v>524</v>
      </c>
      <c r="B177">
        <v>0</v>
      </c>
      <c r="C177">
        <v>0</v>
      </c>
      <c r="D177">
        <v>1</v>
      </c>
      <c r="E177">
        <v>0</v>
      </c>
      <c r="F177">
        <v>0</v>
      </c>
      <c r="G177">
        <v>0</v>
      </c>
      <c r="H177">
        <v>0</v>
      </c>
      <c r="I177">
        <v>1</v>
      </c>
      <c r="J177">
        <v>0</v>
      </c>
      <c r="K177">
        <v>0.77780000000000005</v>
      </c>
      <c r="L177">
        <v>0.22219999999999998</v>
      </c>
      <c r="M177">
        <v>0</v>
      </c>
      <c r="N177">
        <v>0</v>
      </c>
      <c r="O177">
        <v>0</v>
      </c>
      <c r="P177">
        <v>1</v>
      </c>
      <c r="Q177">
        <v>0</v>
      </c>
      <c r="R177">
        <v>0</v>
      </c>
      <c r="S177">
        <v>0</v>
      </c>
      <c r="T177">
        <v>0</v>
      </c>
      <c r="U177">
        <v>0</v>
      </c>
      <c r="V177">
        <v>1</v>
      </c>
      <c r="W177">
        <v>0</v>
      </c>
      <c r="X177">
        <v>1</v>
      </c>
      <c r="Y177">
        <v>0</v>
      </c>
      <c r="Z177">
        <v>0</v>
      </c>
      <c r="AA177">
        <v>0</v>
      </c>
      <c r="AB177">
        <v>0</v>
      </c>
      <c r="AC177">
        <v>1</v>
      </c>
      <c r="AD177">
        <v>0</v>
      </c>
      <c r="AE177">
        <v>0.61109999999999998</v>
      </c>
      <c r="AF177">
        <v>0.38890000000000002</v>
      </c>
      <c r="AG177">
        <v>0</v>
      </c>
      <c r="AH177">
        <v>0</v>
      </c>
      <c r="AI177">
        <v>0</v>
      </c>
      <c r="AJ177">
        <v>0</v>
      </c>
      <c r="AK177">
        <v>0</v>
      </c>
      <c r="AL177">
        <v>0</v>
      </c>
      <c r="AM177">
        <v>0</v>
      </c>
      <c r="AN177">
        <v>0.94440000000000002</v>
      </c>
      <c r="AO177">
        <v>5.5599999999999997E-2</v>
      </c>
      <c r="AP177">
        <v>0</v>
      </c>
      <c r="AQ177">
        <v>0.27779999999999999</v>
      </c>
      <c r="AR177">
        <v>0.66670000000000007</v>
      </c>
      <c r="AS177">
        <v>5.5599999999999997E-2</v>
      </c>
      <c r="AT177">
        <v>5.5599999999999997E-2</v>
      </c>
      <c r="AU177">
        <v>0.94440000000000002</v>
      </c>
      <c r="AV177">
        <v>0</v>
      </c>
      <c r="AW177">
        <v>0</v>
      </c>
      <c r="AX177">
        <v>0</v>
      </c>
      <c r="AY177">
        <v>0</v>
      </c>
      <c r="AZ177">
        <v>1</v>
      </c>
      <c r="BA177">
        <v>0</v>
      </c>
      <c r="BB177">
        <v>0</v>
      </c>
      <c r="BC177">
        <v>0</v>
      </c>
      <c r="BD177">
        <v>0.16670000000000001</v>
      </c>
      <c r="BE177">
        <v>0.44439999999999996</v>
      </c>
      <c r="BF177">
        <v>0.38890000000000002</v>
      </c>
      <c r="BG177">
        <v>0</v>
      </c>
      <c r="BH177">
        <v>0.33329999999999999</v>
      </c>
      <c r="BI177">
        <v>0.66670000000000007</v>
      </c>
      <c r="BJ177">
        <v>0</v>
      </c>
      <c r="BK177">
        <v>0</v>
      </c>
      <c r="BL177">
        <v>0</v>
      </c>
      <c r="BM177">
        <v>1</v>
      </c>
      <c r="BN177">
        <v>0</v>
      </c>
      <c r="BO177">
        <v>0</v>
      </c>
      <c r="BP177">
        <v>1</v>
      </c>
      <c r="BQ177">
        <v>0</v>
      </c>
      <c r="BR177">
        <v>0</v>
      </c>
      <c r="BS177">
        <v>0</v>
      </c>
      <c r="BT177">
        <v>0</v>
      </c>
      <c r="BU177">
        <v>0</v>
      </c>
      <c r="BV177">
        <v>1</v>
      </c>
      <c r="BW177">
        <v>0</v>
      </c>
      <c r="BX177">
        <v>1</v>
      </c>
      <c r="BY177">
        <v>0</v>
      </c>
      <c r="BZ177">
        <v>0</v>
      </c>
      <c r="CA177">
        <v>0</v>
      </c>
      <c r="CB177">
        <v>0</v>
      </c>
      <c r="CC177">
        <v>1</v>
      </c>
      <c r="CD177">
        <v>0</v>
      </c>
      <c r="CE177">
        <v>0</v>
      </c>
      <c r="CF177">
        <v>0</v>
      </c>
      <c r="CG177">
        <v>0</v>
      </c>
      <c r="CH177">
        <v>0</v>
      </c>
      <c r="CI177">
        <v>1</v>
      </c>
      <c r="CJ177">
        <v>0</v>
      </c>
      <c r="CK177">
        <v>0</v>
      </c>
      <c r="CL177">
        <v>0</v>
      </c>
      <c r="CM177">
        <v>0</v>
      </c>
      <c r="CN177">
        <v>1</v>
      </c>
      <c r="CO177">
        <v>0</v>
      </c>
      <c r="CP177">
        <v>5.5599999999999997E-2</v>
      </c>
      <c r="CQ177">
        <v>0.94440000000000002</v>
      </c>
      <c r="CR177">
        <v>0</v>
      </c>
      <c r="CS177">
        <v>0</v>
      </c>
      <c r="CT177">
        <v>0</v>
      </c>
      <c r="CU177">
        <v>0</v>
      </c>
      <c r="CV177">
        <v>0</v>
      </c>
      <c r="CW177">
        <v>1</v>
      </c>
      <c r="CX177">
        <v>0</v>
      </c>
      <c r="CY177">
        <v>1</v>
      </c>
      <c r="CZ177">
        <v>0</v>
      </c>
      <c r="DA177">
        <v>0</v>
      </c>
      <c r="DB177">
        <v>0</v>
      </c>
      <c r="DC177">
        <v>5.5599999999999997E-2</v>
      </c>
      <c r="DD177">
        <v>0.94440000000000002</v>
      </c>
      <c r="DE177">
        <v>0</v>
      </c>
      <c r="DF177">
        <v>5.5599999999999997E-2</v>
      </c>
      <c r="DG177">
        <v>0.94440000000000002</v>
      </c>
      <c r="DH177">
        <v>0</v>
      </c>
      <c r="DI177">
        <v>0</v>
      </c>
      <c r="DJ177">
        <v>0</v>
      </c>
      <c r="DK177">
        <v>0.44439999999999996</v>
      </c>
      <c r="DL177">
        <v>0.55559999999999998</v>
      </c>
    </row>
    <row r="178" spans="1:116" x14ac:dyDescent="0.25">
      <c r="A178" t="s">
        <v>526</v>
      </c>
      <c r="B178">
        <v>0</v>
      </c>
      <c r="C178">
        <v>0.2273</v>
      </c>
      <c r="D178">
        <v>0.77269999999999994</v>
      </c>
      <c r="E178">
        <v>0</v>
      </c>
      <c r="F178">
        <v>1</v>
      </c>
      <c r="G178">
        <v>0</v>
      </c>
      <c r="H178">
        <v>0</v>
      </c>
      <c r="I178">
        <v>0</v>
      </c>
      <c r="J178">
        <v>0</v>
      </c>
      <c r="K178">
        <v>0</v>
      </c>
      <c r="L178">
        <v>0.72730000000000006</v>
      </c>
      <c r="M178">
        <v>0.2727</v>
      </c>
      <c r="N178">
        <v>0</v>
      </c>
      <c r="O178">
        <v>0</v>
      </c>
      <c r="P178">
        <v>0</v>
      </c>
      <c r="Q178">
        <v>0.5</v>
      </c>
      <c r="R178">
        <v>0.5</v>
      </c>
      <c r="S178">
        <v>0</v>
      </c>
      <c r="T178">
        <v>0</v>
      </c>
      <c r="U178">
        <v>0.59089999999999998</v>
      </c>
      <c r="V178">
        <v>0.40909999999999996</v>
      </c>
      <c r="W178">
        <v>1</v>
      </c>
      <c r="X178">
        <v>0</v>
      </c>
      <c r="Y178">
        <v>0</v>
      </c>
      <c r="Z178">
        <v>0</v>
      </c>
      <c r="AA178">
        <v>9.0899999999999995E-2</v>
      </c>
      <c r="AB178">
        <v>9.0899999999999995E-2</v>
      </c>
      <c r="AC178">
        <v>0.81819999999999993</v>
      </c>
      <c r="AD178">
        <v>0</v>
      </c>
      <c r="AE178">
        <v>0.13639999999999999</v>
      </c>
      <c r="AF178">
        <v>0.86360000000000003</v>
      </c>
      <c r="AG178">
        <v>0</v>
      </c>
      <c r="AH178">
        <v>0</v>
      </c>
      <c r="AI178">
        <v>0</v>
      </c>
      <c r="AJ178">
        <v>0</v>
      </c>
      <c r="AK178">
        <v>0</v>
      </c>
      <c r="AL178">
        <v>0</v>
      </c>
      <c r="AM178">
        <v>0</v>
      </c>
      <c r="AN178">
        <v>0.5</v>
      </c>
      <c r="AO178">
        <v>0.5</v>
      </c>
      <c r="AP178">
        <v>0</v>
      </c>
      <c r="AQ178">
        <v>0.63639999999999997</v>
      </c>
      <c r="AR178">
        <v>0.36359999999999998</v>
      </c>
      <c r="AS178">
        <v>0</v>
      </c>
      <c r="AT178">
        <v>4.5499999999999999E-2</v>
      </c>
      <c r="AU178">
        <v>0</v>
      </c>
      <c r="AV178">
        <v>0.95450000000000002</v>
      </c>
      <c r="AW178">
        <v>0</v>
      </c>
      <c r="AX178">
        <v>0</v>
      </c>
      <c r="AY178">
        <v>0</v>
      </c>
      <c r="AZ178">
        <v>0.95450000000000002</v>
      </c>
      <c r="BA178">
        <v>4.5499999999999999E-2</v>
      </c>
      <c r="BB178">
        <v>0</v>
      </c>
      <c r="BC178">
        <v>4.5499999999999999E-2</v>
      </c>
      <c r="BD178">
        <v>0.86360000000000003</v>
      </c>
      <c r="BE178">
        <v>4.5499999999999999E-2</v>
      </c>
      <c r="BF178">
        <v>0</v>
      </c>
      <c r="BG178">
        <v>4.5499999999999999E-2</v>
      </c>
      <c r="BH178">
        <v>9.0899999999999995E-2</v>
      </c>
      <c r="BI178">
        <v>0.86360000000000003</v>
      </c>
      <c r="BJ178">
        <v>4.5499999999999999E-2</v>
      </c>
      <c r="BK178">
        <v>0</v>
      </c>
      <c r="BL178">
        <v>0</v>
      </c>
      <c r="BM178">
        <v>9.0899999999999995E-2</v>
      </c>
      <c r="BN178">
        <v>0</v>
      </c>
      <c r="BO178">
        <v>0.90910000000000002</v>
      </c>
      <c r="BP178">
        <v>0.54549999999999998</v>
      </c>
      <c r="BQ178">
        <v>0.45450000000000002</v>
      </c>
      <c r="BR178">
        <v>0</v>
      </c>
      <c r="BS178">
        <v>0</v>
      </c>
      <c r="BT178">
        <v>0</v>
      </c>
      <c r="BU178">
        <v>4.5499999999999999E-2</v>
      </c>
      <c r="BV178">
        <v>0.95450000000000002</v>
      </c>
      <c r="BW178">
        <v>0</v>
      </c>
      <c r="BX178">
        <v>1</v>
      </c>
      <c r="BY178">
        <v>0</v>
      </c>
      <c r="BZ178">
        <v>0</v>
      </c>
      <c r="CA178">
        <v>0</v>
      </c>
      <c r="CB178">
        <v>0</v>
      </c>
      <c r="CC178">
        <v>1</v>
      </c>
      <c r="CD178">
        <v>0</v>
      </c>
      <c r="CE178">
        <v>0</v>
      </c>
      <c r="CF178">
        <v>0</v>
      </c>
      <c r="CG178">
        <v>0</v>
      </c>
      <c r="CH178">
        <v>0.45450000000000002</v>
      </c>
      <c r="CI178">
        <v>0.54549999999999998</v>
      </c>
      <c r="CJ178">
        <v>0</v>
      </c>
      <c r="CK178">
        <v>1</v>
      </c>
      <c r="CL178">
        <v>0</v>
      </c>
      <c r="CM178">
        <v>0</v>
      </c>
      <c r="CN178">
        <v>0</v>
      </c>
      <c r="CO178">
        <v>0</v>
      </c>
      <c r="CP178">
        <v>0</v>
      </c>
      <c r="CQ178">
        <v>1</v>
      </c>
      <c r="CR178">
        <v>0</v>
      </c>
      <c r="CS178">
        <v>0</v>
      </c>
      <c r="CT178">
        <v>0</v>
      </c>
      <c r="CU178">
        <v>1</v>
      </c>
      <c r="CV178">
        <v>0</v>
      </c>
      <c r="CW178">
        <v>0</v>
      </c>
      <c r="CX178">
        <v>0.90910000000000002</v>
      </c>
      <c r="CY178">
        <v>9.0899999999999995E-2</v>
      </c>
      <c r="CZ178">
        <v>0</v>
      </c>
      <c r="DA178">
        <v>0</v>
      </c>
      <c r="DB178">
        <v>0.68180000000000007</v>
      </c>
      <c r="DC178">
        <v>0.31819999999999998</v>
      </c>
      <c r="DD178">
        <v>0</v>
      </c>
      <c r="DE178">
        <v>0</v>
      </c>
      <c r="DF178">
        <v>0.63159999999999994</v>
      </c>
      <c r="DG178">
        <v>0.36840000000000006</v>
      </c>
      <c r="DH178">
        <v>0</v>
      </c>
      <c r="DI178">
        <v>0</v>
      </c>
      <c r="DJ178">
        <v>0.18179999999999999</v>
      </c>
      <c r="DK178">
        <v>0.40909999999999996</v>
      </c>
      <c r="DL178">
        <v>0.40909999999999996</v>
      </c>
    </row>
    <row r="179" spans="1:116" x14ac:dyDescent="0.25">
      <c r="A179" t="s">
        <v>528</v>
      </c>
      <c r="B179">
        <v>0</v>
      </c>
      <c r="C179">
        <v>0</v>
      </c>
      <c r="D179">
        <v>1</v>
      </c>
      <c r="E179">
        <v>0</v>
      </c>
      <c r="F179">
        <v>0</v>
      </c>
      <c r="G179">
        <v>0</v>
      </c>
      <c r="H179">
        <v>0</v>
      </c>
      <c r="I179">
        <v>1</v>
      </c>
      <c r="J179">
        <v>0</v>
      </c>
      <c r="K179">
        <v>0.5333</v>
      </c>
      <c r="L179">
        <v>0.4667</v>
      </c>
      <c r="M179">
        <v>0</v>
      </c>
      <c r="N179">
        <v>0</v>
      </c>
      <c r="O179">
        <v>0</v>
      </c>
      <c r="P179">
        <v>0.66670000000000007</v>
      </c>
      <c r="Q179">
        <v>0.33329999999999999</v>
      </c>
      <c r="R179">
        <v>0</v>
      </c>
      <c r="S179">
        <v>0</v>
      </c>
      <c r="T179">
        <v>0</v>
      </c>
      <c r="U179">
        <v>0</v>
      </c>
      <c r="V179">
        <v>1</v>
      </c>
      <c r="W179">
        <v>0</v>
      </c>
      <c r="X179">
        <v>1</v>
      </c>
      <c r="Y179">
        <v>0</v>
      </c>
      <c r="Z179">
        <v>0</v>
      </c>
      <c r="AA179">
        <v>0</v>
      </c>
      <c r="AB179">
        <v>0</v>
      </c>
      <c r="AC179">
        <v>1</v>
      </c>
      <c r="AD179">
        <v>0</v>
      </c>
      <c r="AE179">
        <v>0.66670000000000007</v>
      </c>
      <c r="AF179">
        <v>0.33329999999999999</v>
      </c>
      <c r="AG179">
        <v>0</v>
      </c>
      <c r="AH179">
        <v>0</v>
      </c>
      <c r="AI179">
        <v>0</v>
      </c>
      <c r="AJ179">
        <v>0</v>
      </c>
      <c r="AK179">
        <v>0</v>
      </c>
      <c r="AL179">
        <v>0</v>
      </c>
      <c r="AM179">
        <v>0</v>
      </c>
      <c r="AN179">
        <v>0.8</v>
      </c>
      <c r="AO179">
        <v>0</v>
      </c>
      <c r="AP179">
        <v>0.2</v>
      </c>
      <c r="AQ179">
        <v>0</v>
      </c>
      <c r="AR179">
        <v>1</v>
      </c>
      <c r="AS179">
        <v>0</v>
      </c>
      <c r="AT179">
        <v>0</v>
      </c>
      <c r="AU179">
        <v>1</v>
      </c>
      <c r="AV179">
        <v>0</v>
      </c>
      <c r="AW179">
        <v>0</v>
      </c>
      <c r="AX179">
        <v>0</v>
      </c>
      <c r="AY179">
        <v>0</v>
      </c>
      <c r="AZ179">
        <v>0.8</v>
      </c>
      <c r="BA179">
        <v>0.2</v>
      </c>
      <c r="BB179">
        <v>0</v>
      </c>
      <c r="BC179">
        <v>6.6699999999999995E-2</v>
      </c>
      <c r="BD179">
        <v>0</v>
      </c>
      <c r="BE179">
        <v>0.26669999999999999</v>
      </c>
      <c r="BF179">
        <v>0.66670000000000007</v>
      </c>
      <c r="BG179">
        <v>0</v>
      </c>
      <c r="BH179">
        <v>0.5333</v>
      </c>
      <c r="BI179">
        <v>0.4667</v>
      </c>
      <c r="BJ179">
        <v>0</v>
      </c>
      <c r="BK179">
        <v>0</v>
      </c>
      <c r="BL179">
        <v>0</v>
      </c>
      <c r="BM179">
        <v>0.4</v>
      </c>
      <c r="BN179">
        <v>0.1333</v>
      </c>
      <c r="BO179">
        <v>0.4667</v>
      </c>
      <c r="BP179">
        <v>0.93330000000000002</v>
      </c>
      <c r="BQ179">
        <v>6.6699999999999995E-2</v>
      </c>
      <c r="BR179">
        <v>0</v>
      </c>
      <c r="BS179">
        <v>0</v>
      </c>
      <c r="BT179">
        <v>0</v>
      </c>
      <c r="BU179">
        <v>6.6699999999999995E-2</v>
      </c>
      <c r="BV179">
        <v>0.93330000000000002</v>
      </c>
      <c r="BW179">
        <v>0</v>
      </c>
      <c r="BX179">
        <v>1</v>
      </c>
      <c r="BY179">
        <v>0</v>
      </c>
      <c r="BZ179">
        <v>0</v>
      </c>
      <c r="CA179">
        <v>0</v>
      </c>
      <c r="CB179">
        <v>0</v>
      </c>
      <c r="CC179">
        <v>1</v>
      </c>
      <c r="CD179">
        <v>0</v>
      </c>
      <c r="CE179">
        <v>0</v>
      </c>
      <c r="CF179">
        <v>0</v>
      </c>
      <c r="CG179">
        <v>0</v>
      </c>
      <c r="CH179">
        <v>0</v>
      </c>
      <c r="CI179">
        <v>1</v>
      </c>
      <c r="CJ179">
        <v>0</v>
      </c>
      <c r="CK179">
        <v>0</v>
      </c>
      <c r="CL179">
        <v>0</v>
      </c>
      <c r="CM179">
        <v>0</v>
      </c>
      <c r="CN179">
        <v>1</v>
      </c>
      <c r="CO179">
        <v>0</v>
      </c>
      <c r="CP179">
        <v>6.6699999999999995E-2</v>
      </c>
      <c r="CQ179">
        <v>0.93330000000000002</v>
      </c>
      <c r="CR179">
        <v>0</v>
      </c>
      <c r="CS179">
        <v>0</v>
      </c>
      <c r="CT179">
        <v>0</v>
      </c>
      <c r="CU179">
        <v>0</v>
      </c>
      <c r="CV179">
        <v>0</v>
      </c>
      <c r="CW179">
        <v>1</v>
      </c>
      <c r="CX179">
        <v>0</v>
      </c>
      <c r="CY179">
        <v>1</v>
      </c>
      <c r="CZ179">
        <v>0</v>
      </c>
      <c r="DA179">
        <v>0</v>
      </c>
      <c r="DB179">
        <v>0</v>
      </c>
      <c r="DC179">
        <v>0</v>
      </c>
      <c r="DD179">
        <v>1</v>
      </c>
      <c r="DE179">
        <v>0</v>
      </c>
      <c r="DF179">
        <v>0</v>
      </c>
      <c r="DG179">
        <v>1</v>
      </c>
      <c r="DH179">
        <v>0</v>
      </c>
      <c r="DI179">
        <v>6.6699999999999995E-2</v>
      </c>
      <c r="DJ179">
        <v>0</v>
      </c>
      <c r="DK179">
        <v>6.6699999999999995E-2</v>
      </c>
      <c r="DL179">
        <v>0.86670000000000003</v>
      </c>
    </row>
    <row r="180" spans="1:116" x14ac:dyDescent="0.25">
      <c r="A180" t="s">
        <v>530</v>
      </c>
      <c r="B180">
        <v>0.11109999999999999</v>
      </c>
      <c r="C180">
        <v>0.38890000000000002</v>
      </c>
      <c r="D180">
        <v>0.5</v>
      </c>
      <c r="E180">
        <v>0</v>
      </c>
      <c r="F180">
        <v>0</v>
      </c>
      <c r="G180">
        <v>1</v>
      </c>
      <c r="H180">
        <v>0</v>
      </c>
      <c r="I180">
        <v>0</v>
      </c>
      <c r="J180">
        <v>0</v>
      </c>
      <c r="K180">
        <v>0.11109999999999999</v>
      </c>
      <c r="L180">
        <v>0.55559999999999998</v>
      </c>
      <c r="M180">
        <v>0.33329999999999999</v>
      </c>
      <c r="N180">
        <v>0</v>
      </c>
      <c r="O180">
        <v>0</v>
      </c>
      <c r="P180">
        <v>0</v>
      </c>
      <c r="Q180">
        <v>0.61109999999999998</v>
      </c>
      <c r="R180">
        <v>0.38890000000000002</v>
      </c>
      <c r="S180">
        <v>0</v>
      </c>
      <c r="T180">
        <v>5.5599999999999997E-2</v>
      </c>
      <c r="U180">
        <v>0.94440000000000002</v>
      </c>
      <c r="V180">
        <v>0</v>
      </c>
      <c r="W180">
        <v>1</v>
      </c>
      <c r="X180">
        <v>0</v>
      </c>
      <c r="Y180">
        <v>0</v>
      </c>
      <c r="Z180">
        <v>0</v>
      </c>
      <c r="AA180">
        <v>0.11109999999999999</v>
      </c>
      <c r="AB180">
        <v>0</v>
      </c>
      <c r="AC180">
        <v>0.88890000000000002</v>
      </c>
      <c r="AD180">
        <v>5.5599999999999997E-2</v>
      </c>
      <c r="AE180">
        <v>0.44439999999999996</v>
      </c>
      <c r="AF180">
        <v>0.5</v>
      </c>
      <c r="AG180">
        <v>0</v>
      </c>
      <c r="AH180">
        <v>0</v>
      </c>
      <c r="AI180">
        <v>0</v>
      </c>
      <c r="AJ180">
        <v>0</v>
      </c>
      <c r="AK180">
        <v>0</v>
      </c>
      <c r="AL180">
        <v>0</v>
      </c>
      <c r="AM180">
        <v>0</v>
      </c>
      <c r="AN180">
        <v>0.16670000000000001</v>
      </c>
      <c r="AO180">
        <v>0.83329999999999993</v>
      </c>
      <c r="AP180">
        <v>0</v>
      </c>
      <c r="AQ180">
        <v>0.61109999999999998</v>
      </c>
      <c r="AR180">
        <v>0.38890000000000002</v>
      </c>
      <c r="AS180">
        <v>0</v>
      </c>
      <c r="AT180">
        <v>0</v>
      </c>
      <c r="AU180">
        <v>0</v>
      </c>
      <c r="AV180">
        <v>1</v>
      </c>
      <c r="AW180">
        <v>0</v>
      </c>
      <c r="AX180">
        <v>0</v>
      </c>
      <c r="AY180">
        <v>0</v>
      </c>
      <c r="AZ180">
        <v>0.83329999999999993</v>
      </c>
      <c r="BA180">
        <v>0.16670000000000001</v>
      </c>
      <c r="BB180">
        <v>0</v>
      </c>
      <c r="BC180">
        <v>5.5599999999999997E-2</v>
      </c>
      <c r="BD180">
        <v>0.55559999999999998</v>
      </c>
      <c r="BE180">
        <v>0.27779999999999999</v>
      </c>
      <c r="BF180">
        <v>0.11109999999999999</v>
      </c>
      <c r="BG180">
        <v>0</v>
      </c>
      <c r="BH180">
        <v>0</v>
      </c>
      <c r="BI180">
        <v>0.88890000000000002</v>
      </c>
      <c r="BJ180">
        <v>0.11109999999999999</v>
      </c>
      <c r="BK180">
        <v>0</v>
      </c>
      <c r="BL180">
        <v>0</v>
      </c>
      <c r="BM180">
        <v>5.5599999999999997E-2</v>
      </c>
      <c r="BN180">
        <v>0</v>
      </c>
      <c r="BO180">
        <v>0.94440000000000002</v>
      </c>
      <c r="BP180">
        <v>0.88890000000000002</v>
      </c>
      <c r="BQ180">
        <v>0.11109999999999999</v>
      </c>
      <c r="BR180">
        <v>0</v>
      </c>
      <c r="BS180">
        <v>0</v>
      </c>
      <c r="BT180">
        <v>5.5599999999999997E-2</v>
      </c>
      <c r="BU180">
        <v>0</v>
      </c>
      <c r="BV180">
        <v>0.94440000000000002</v>
      </c>
      <c r="BW180">
        <v>0</v>
      </c>
      <c r="BX180">
        <v>1</v>
      </c>
      <c r="BY180">
        <v>0</v>
      </c>
      <c r="BZ180">
        <v>0</v>
      </c>
      <c r="CA180">
        <v>0</v>
      </c>
      <c r="CB180">
        <v>0</v>
      </c>
      <c r="CC180">
        <v>1</v>
      </c>
      <c r="CD180">
        <v>0</v>
      </c>
      <c r="CE180">
        <v>0</v>
      </c>
      <c r="CF180">
        <v>0</v>
      </c>
      <c r="CG180">
        <v>0</v>
      </c>
      <c r="CH180">
        <v>0.22219999999999998</v>
      </c>
      <c r="CI180">
        <v>0.77780000000000005</v>
      </c>
      <c r="CJ180">
        <v>0</v>
      </c>
      <c r="CK180">
        <v>1</v>
      </c>
      <c r="CL180">
        <v>0</v>
      </c>
      <c r="CM180">
        <v>0</v>
      </c>
      <c r="CN180">
        <v>0</v>
      </c>
      <c r="CO180">
        <v>0</v>
      </c>
      <c r="CP180">
        <v>0.16670000000000001</v>
      </c>
      <c r="CQ180">
        <v>0.83329999999999993</v>
      </c>
      <c r="CR180">
        <v>0</v>
      </c>
      <c r="CS180">
        <v>0</v>
      </c>
      <c r="CT180">
        <v>0</v>
      </c>
      <c r="CU180">
        <v>0</v>
      </c>
      <c r="CV180">
        <v>1</v>
      </c>
      <c r="CW180">
        <v>0</v>
      </c>
      <c r="CX180">
        <v>1</v>
      </c>
      <c r="CY180">
        <v>0</v>
      </c>
      <c r="CZ180">
        <v>0</v>
      </c>
      <c r="DA180">
        <v>0</v>
      </c>
      <c r="DB180">
        <v>0.88890000000000002</v>
      </c>
      <c r="DC180">
        <v>0.11109999999999999</v>
      </c>
      <c r="DD180">
        <v>0</v>
      </c>
      <c r="DE180">
        <v>0</v>
      </c>
      <c r="DF180">
        <v>0.8234999999999999</v>
      </c>
      <c r="DG180">
        <v>0.17649999999999999</v>
      </c>
      <c r="DH180">
        <v>0</v>
      </c>
      <c r="DI180">
        <v>0</v>
      </c>
      <c r="DJ180">
        <v>0.22219999999999998</v>
      </c>
      <c r="DK180">
        <v>0.38890000000000002</v>
      </c>
      <c r="DL180">
        <v>0.38890000000000002</v>
      </c>
    </row>
    <row r="181" spans="1:116" x14ac:dyDescent="0.25">
      <c r="A181" t="s">
        <v>533</v>
      </c>
      <c r="B181">
        <v>0.76919999999999999</v>
      </c>
      <c r="C181">
        <v>0.1346</v>
      </c>
      <c r="D181">
        <v>9.6199999999999994E-2</v>
      </c>
      <c r="E181">
        <v>0</v>
      </c>
      <c r="F181">
        <v>0</v>
      </c>
      <c r="G181">
        <v>1</v>
      </c>
      <c r="H181">
        <v>0</v>
      </c>
      <c r="I181">
        <v>0</v>
      </c>
      <c r="J181">
        <v>3.85E-2</v>
      </c>
      <c r="K181">
        <v>0.26919999999999999</v>
      </c>
      <c r="L181">
        <v>0.23079999999999998</v>
      </c>
      <c r="M181">
        <v>0.44229999999999997</v>
      </c>
      <c r="N181">
        <v>1.9199999999999998E-2</v>
      </c>
      <c r="O181">
        <v>0</v>
      </c>
      <c r="P181">
        <v>0.11539999999999999</v>
      </c>
      <c r="Q181">
        <v>0.53849999999999998</v>
      </c>
      <c r="R181">
        <v>0.34619999999999995</v>
      </c>
      <c r="S181">
        <v>0</v>
      </c>
      <c r="T181">
        <v>0</v>
      </c>
      <c r="U181">
        <v>1</v>
      </c>
      <c r="V181">
        <v>0</v>
      </c>
      <c r="W181">
        <v>1</v>
      </c>
      <c r="X181">
        <v>0</v>
      </c>
      <c r="Y181">
        <v>0</v>
      </c>
      <c r="Z181">
        <v>0</v>
      </c>
      <c r="AA181">
        <v>0.98080000000000001</v>
      </c>
      <c r="AB181">
        <v>0</v>
      </c>
      <c r="AC181">
        <v>1.9199999999999998E-2</v>
      </c>
      <c r="AD181">
        <v>0.3654</v>
      </c>
      <c r="AE181">
        <v>0.25</v>
      </c>
      <c r="AF181">
        <v>0.32689999999999997</v>
      </c>
      <c r="AG181">
        <v>5.7699999999999994E-2</v>
      </c>
      <c r="AH181">
        <v>0</v>
      </c>
      <c r="AI181">
        <v>0</v>
      </c>
      <c r="AJ181">
        <v>0</v>
      </c>
      <c r="AK181">
        <v>0</v>
      </c>
      <c r="AL181">
        <v>0</v>
      </c>
      <c r="AM181">
        <v>0.53849999999999998</v>
      </c>
      <c r="AN181">
        <v>0.46149999999999997</v>
      </c>
      <c r="AO181">
        <v>0</v>
      </c>
      <c r="AP181">
        <v>0</v>
      </c>
      <c r="AQ181">
        <v>0.92310000000000003</v>
      </c>
      <c r="AR181">
        <v>7.690000000000001E-2</v>
      </c>
      <c r="AS181">
        <v>0</v>
      </c>
      <c r="AT181">
        <v>1</v>
      </c>
      <c r="AU181">
        <v>0</v>
      </c>
      <c r="AV181">
        <v>0</v>
      </c>
      <c r="AW181">
        <v>0</v>
      </c>
      <c r="AX181">
        <v>0</v>
      </c>
      <c r="AY181">
        <v>0.44229999999999997</v>
      </c>
      <c r="AZ181">
        <v>0.55770000000000008</v>
      </c>
      <c r="BA181">
        <v>0</v>
      </c>
      <c r="BB181">
        <v>0</v>
      </c>
      <c r="BC181">
        <v>9.6199999999999994E-2</v>
      </c>
      <c r="BD181">
        <v>0.1923</v>
      </c>
      <c r="BE181">
        <v>0.40380000000000005</v>
      </c>
      <c r="BF181">
        <v>0.28850000000000003</v>
      </c>
      <c r="BG181">
        <v>1.9199999999999998E-2</v>
      </c>
      <c r="BH181">
        <v>9.6199999999999994E-2</v>
      </c>
      <c r="BI181">
        <v>0.5</v>
      </c>
      <c r="BJ181">
        <v>0.40380000000000005</v>
      </c>
      <c r="BK181">
        <v>0</v>
      </c>
      <c r="BL181">
        <v>0</v>
      </c>
      <c r="BM181">
        <v>0.48080000000000001</v>
      </c>
      <c r="BN181">
        <v>0.34619999999999995</v>
      </c>
      <c r="BO181">
        <v>0.17309999999999998</v>
      </c>
      <c r="BP181">
        <v>0.96150000000000002</v>
      </c>
      <c r="BQ181">
        <v>3.85E-2</v>
      </c>
      <c r="BR181">
        <v>0</v>
      </c>
      <c r="BS181">
        <v>0.76919999999999999</v>
      </c>
      <c r="BT181">
        <v>0.17309999999999998</v>
      </c>
      <c r="BU181">
        <v>5.7699999999999994E-2</v>
      </c>
      <c r="BV181">
        <v>0</v>
      </c>
      <c r="BW181">
        <v>0</v>
      </c>
      <c r="BX181">
        <v>1</v>
      </c>
      <c r="BY181">
        <v>0</v>
      </c>
      <c r="BZ181">
        <v>0</v>
      </c>
      <c r="CA181">
        <v>0</v>
      </c>
      <c r="CB181">
        <v>0</v>
      </c>
      <c r="CC181">
        <v>0</v>
      </c>
      <c r="CD181">
        <v>1</v>
      </c>
      <c r="CE181">
        <v>0</v>
      </c>
      <c r="CF181">
        <v>0</v>
      </c>
      <c r="CG181">
        <v>0</v>
      </c>
      <c r="CH181">
        <v>0.5</v>
      </c>
      <c r="CI181">
        <v>0.5</v>
      </c>
      <c r="CJ181">
        <v>1</v>
      </c>
      <c r="CK181">
        <v>0</v>
      </c>
      <c r="CL181">
        <v>0</v>
      </c>
      <c r="CM181">
        <v>0</v>
      </c>
      <c r="CN181">
        <v>0</v>
      </c>
      <c r="CO181">
        <v>0</v>
      </c>
      <c r="CP181">
        <v>0.3846</v>
      </c>
      <c r="CQ181">
        <v>0.61539999999999995</v>
      </c>
      <c r="CR181">
        <v>0</v>
      </c>
      <c r="CS181">
        <v>0</v>
      </c>
      <c r="CT181">
        <v>0</v>
      </c>
      <c r="CU181">
        <v>0</v>
      </c>
      <c r="CV181">
        <v>0</v>
      </c>
      <c r="CW181">
        <v>1</v>
      </c>
      <c r="CX181">
        <v>0.94230000000000003</v>
      </c>
      <c r="CY181">
        <v>5.7699999999999994E-2</v>
      </c>
      <c r="CZ181">
        <v>0</v>
      </c>
      <c r="DA181">
        <v>0</v>
      </c>
      <c r="DB181">
        <v>0.28850000000000003</v>
      </c>
      <c r="DC181">
        <v>0.28850000000000003</v>
      </c>
      <c r="DD181">
        <v>0.42310000000000003</v>
      </c>
      <c r="DE181">
        <v>0.22</v>
      </c>
      <c r="DF181">
        <v>0.54</v>
      </c>
      <c r="DG181">
        <v>0.24</v>
      </c>
      <c r="DH181">
        <v>0</v>
      </c>
      <c r="DI181">
        <v>3.85E-2</v>
      </c>
      <c r="DJ181">
        <v>0.48080000000000001</v>
      </c>
      <c r="DK181">
        <v>7.690000000000001E-2</v>
      </c>
      <c r="DL181">
        <v>0.40380000000000005</v>
      </c>
    </row>
    <row r="182" spans="1:116" x14ac:dyDescent="0.25">
      <c r="A182" t="s">
        <v>535</v>
      </c>
      <c r="B182">
        <v>0.41670000000000001</v>
      </c>
      <c r="C182">
        <v>0.41670000000000001</v>
      </c>
      <c r="D182">
        <v>0.16670000000000001</v>
      </c>
      <c r="E182">
        <v>0</v>
      </c>
      <c r="F182">
        <v>0</v>
      </c>
      <c r="G182">
        <v>0</v>
      </c>
      <c r="H182">
        <v>0</v>
      </c>
      <c r="I182">
        <v>1</v>
      </c>
      <c r="J182">
        <v>0</v>
      </c>
      <c r="K182">
        <v>0.25</v>
      </c>
      <c r="L182">
        <v>0.58329999999999993</v>
      </c>
      <c r="M182">
        <v>0.16670000000000001</v>
      </c>
      <c r="N182">
        <v>0</v>
      </c>
      <c r="O182">
        <v>8.3299999999999999E-2</v>
      </c>
      <c r="P182">
        <v>0.61109999999999998</v>
      </c>
      <c r="Q182">
        <v>0.27779999999999999</v>
      </c>
      <c r="R182">
        <v>2.7799999999999998E-2</v>
      </c>
      <c r="S182">
        <v>0</v>
      </c>
      <c r="T182">
        <v>0</v>
      </c>
      <c r="U182">
        <v>0.66670000000000007</v>
      </c>
      <c r="V182">
        <v>0.33329999999999999</v>
      </c>
      <c r="W182">
        <v>1</v>
      </c>
      <c r="X182">
        <v>0</v>
      </c>
      <c r="Y182">
        <v>0</v>
      </c>
      <c r="Z182">
        <v>0</v>
      </c>
      <c r="AA182">
        <v>1</v>
      </c>
      <c r="AB182">
        <v>0</v>
      </c>
      <c r="AC182">
        <v>0</v>
      </c>
      <c r="AD182">
        <v>0.19440000000000002</v>
      </c>
      <c r="AE182">
        <v>0.69440000000000002</v>
      </c>
      <c r="AF182">
        <v>0.11109999999999999</v>
      </c>
      <c r="AG182">
        <v>0</v>
      </c>
      <c r="AH182">
        <v>0</v>
      </c>
      <c r="AI182">
        <v>0</v>
      </c>
      <c r="AJ182">
        <v>0</v>
      </c>
      <c r="AK182">
        <v>0</v>
      </c>
      <c r="AL182">
        <v>0</v>
      </c>
      <c r="AM182">
        <v>0.63890000000000002</v>
      </c>
      <c r="AN182">
        <v>0.30559999999999998</v>
      </c>
      <c r="AO182">
        <v>5.5599999999999997E-2</v>
      </c>
      <c r="AP182">
        <v>0</v>
      </c>
      <c r="AQ182">
        <v>0.44439999999999996</v>
      </c>
      <c r="AR182">
        <v>0.55559999999999998</v>
      </c>
      <c r="AS182">
        <v>0</v>
      </c>
      <c r="AT182">
        <v>1</v>
      </c>
      <c r="AU182">
        <v>0</v>
      </c>
      <c r="AV182">
        <v>0</v>
      </c>
      <c r="AW182">
        <v>0</v>
      </c>
      <c r="AX182">
        <v>0</v>
      </c>
      <c r="AY182">
        <v>0.72219999999999995</v>
      </c>
      <c r="AZ182">
        <v>0.27779999999999999</v>
      </c>
      <c r="BA182">
        <v>0</v>
      </c>
      <c r="BB182">
        <v>0</v>
      </c>
      <c r="BC182">
        <v>0.16670000000000001</v>
      </c>
      <c r="BD182">
        <v>0.63890000000000002</v>
      </c>
      <c r="BE182">
        <v>0.16670000000000001</v>
      </c>
      <c r="BF182">
        <v>2.7799999999999998E-2</v>
      </c>
      <c r="BG182">
        <v>0</v>
      </c>
      <c r="BH182">
        <v>0.36109999999999998</v>
      </c>
      <c r="BI182">
        <v>0.5</v>
      </c>
      <c r="BJ182">
        <v>0.1389</v>
      </c>
      <c r="BK182">
        <v>0</v>
      </c>
      <c r="BL182">
        <v>0</v>
      </c>
      <c r="BM182">
        <v>0.86109999999999998</v>
      </c>
      <c r="BN182">
        <v>0.11109999999999999</v>
      </c>
      <c r="BO182">
        <v>2.7799999999999998E-2</v>
      </c>
      <c r="BP182">
        <v>0.97219999999999995</v>
      </c>
      <c r="BQ182">
        <v>2.7799999999999998E-2</v>
      </c>
      <c r="BR182">
        <v>0</v>
      </c>
      <c r="BS182">
        <v>0.44439999999999996</v>
      </c>
      <c r="BT182">
        <v>0.30559999999999998</v>
      </c>
      <c r="BU182">
        <v>8.3299999999999999E-2</v>
      </c>
      <c r="BV182">
        <v>0.16670000000000001</v>
      </c>
      <c r="BW182">
        <v>0</v>
      </c>
      <c r="BX182">
        <v>1</v>
      </c>
      <c r="BY182">
        <v>0</v>
      </c>
      <c r="BZ182">
        <v>0</v>
      </c>
      <c r="CA182">
        <v>0</v>
      </c>
      <c r="CB182">
        <v>0</v>
      </c>
      <c r="CC182">
        <v>0</v>
      </c>
      <c r="CD182">
        <v>1</v>
      </c>
      <c r="CE182">
        <v>0</v>
      </c>
      <c r="CF182">
        <v>0</v>
      </c>
      <c r="CG182">
        <v>0</v>
      </c>
      <c r="CH182">
        <v>0.1389</v>
      </c>
      <c r="CI182">
        <v>0.86109999999999998</v>
      </c>
      <c r="CJ182">
        <v>1</v>
      </c>
      <c r="CK182">
        <v>0</v>
      </c>
      <c r="CL182">
        <v>0</v>
      </c>
      <c r="CM182">
        <v>0</v>
      </c>
      <c r="CN182">
        <v>0</v>
      </c>
      <c r="CO182">
        <v>0</v>
      </c>
      <c r="CP182">
        <v>0.33329999999999999</v>
      </c>
      <c r="CQ182">
        <v>0.61109999999999998</v>
      </c>
      <c r="CR182">
        <v>5.5599999999999997E-2</v>
      </c>
      <c r="CS182">
        <v>0</v>
      </c>
      <c r="CT182">
        <v>1</v>
      </c>
      <c r="CU182">
        <v>0</v>
      </c>
      <c r="CV182">
        <v>0</v>
      </c>
      <c r="CW182">
        <v>0</v>
      </c>
      <c r="CX182">
        <v>0.80559999999999998</v>
      </c>
      <c r="CY182">
        <v>0.19440000000000002</v>
      </c>
      <c r="CZ182">
        <v>0</v>
      </c>
      <c r="DA182">
        <v>0</v>
      </c>
      <c r="DB182">
        <v>0.22219999999999998</v>
      </c>
      <c r="DC182">
        <v>0.47220000000000001</v>
      </c>
      <c r="DD182">
        <v>0.30559999999999998</v>
      </c>
      <c r="DE182">
        <v>0.83329999999999993</v>
      </c>
      <c r="DF182">
        <v>0.16670000000000001</v>
      </c>
      <c r="DG182">
        <v>0</v>
      </c>
      <c r="DH182">
        <v>0</v>
      </c>
      <c r="DI182">
        <v>0</v>
      </c>
      <c r="DJ182">
        <v>0</v>
      </c>
      <c r="DK182">
        <v>0.5</v>
      </c>
      <c r="DL182">
        <v>0.5</v>
      </c>
    </row>
    <row r="183" spans="1:116" x14ac:dyDescent="0.25">
      <c r="A183" t="s">
        <v>537</v>
      </c>
      <c r="B183">
        <v>0</v>
      </c>
      <c r="C183">
        <v>0</v>
      </c>
      <c r="D183">
        <v>0.47920000000000001</v>
      </c>
      <c r="E183">
        <v>0.52079999999999993</v>
      </c>
      <c r="F183">
        <v>0</v>
      </c>
      <c r="G183">
        <v>0</v>
      </c>
      <c r="H183">
        <v>0</v>
      </c>
      <c r="I183">
        <v>1</v>
      </c>
      <c r="J183">
        <v>0</v>
      </c>
      <c r="K183">
        <v>4.1700000000000001E-2</v>
      </c>
      <c r="L183">
        <v>0.1875</v>
      </c>
      <c r="M183">
        <v>0.66670000000000007</v>
      </c>
      <c r="N183">
        <v>0.1042</v>
      </c>
      <c r="O183">
        <v>0</v>
      </c>
      <c r="P183">
        <v>0.16670000000000001</v>
      </c>
      <c r="Q183">
        <v>0.83329999999999993</v>
      </c>
      <c r="R183">
        <v>0</v>
      </c>
      <c r="S183">
        <v>0</v>
      </c>
      <c r="T183">
        <v>0</v>
      </c>
      <c r="U183">
        <v>0.29170000000000001</v>
      </c>
      <c r="V183">
        <v>0.70829999999999993</v>
      </c>
      <c r="W183">
        <v>0</v>
      </c>
      <c r="X183">
        <v>0</v>
      </c>
      <c r="Y183">
        <v>1</v>
      </c>
      <c r="Z183">
        <v>0</v>
      </c>
      <c r="AA183">
        <v>0.52079999999999993</v>
      </c>
      <c r="AB183">
        <v>0.33329999999999999</v>
      </c>
      <c r="AC183">
        <v>0.14580000000000001</v>
      </c>
      <c r="AD183">
        <v>4.1700000000000001E-2</v>
      </c>
      <c r="AE183">
        <v>0.14580000000000001</v>
      </c>
      <c r="AF183">
        <v>0.4375</v>
      </c>
      <c r="AG183">
        <v>0.375</v>
      </c>
      <c r="AH183">
        <v>1</v>
      </c>
      <c r="AI183">
        <v>0</v>
      </c>
      <c r="AJ183">
        <v>0</v>
      </c>
      <c r="AK183">
        <v>0</v>
      </c>
      <c r="AL183">
        <v>0</v>
      </c>
      <c r="AM183">
        <v>0.87230000000000008</v>
      </c>
      <c r="AN183">
        <v>0.12770000000000001</v>
      </c>
      <c r="AO183">
        <v>0</v>
      </c>
      <c r="AP183">
        <v>0</v>
      </c>
      <c r="AQ183">
        <v>2.0799999999999999E-2</v>
      </c>
      <c r="AR183">
        <v>0.91670000000000007</v>
      </c>
      <c r="AS183">
        <v>6.25E-2</v>
      </c>
      <c r="AT183">
        <v>0.97920000000000007</v>
      </c>
      <c r="AU183">
        <v>2.0799999999999999E-2</v>
      </c>
      <c r="AV183">
        <v>0</v>
      </c>
      <c r="AW183">
        <v>0</v>
      </c>
      <c r="AX183">
        <v>0</v>
      </c>
      <c r="AY183">
        <v>2.0799999999999999E-2</v>
      </c>
      <c r="AZ183">
        <v>0.1875</v>
      </c>
      <c r="BA183">
        <v>0.625</v>
      </c>
      <c r="BB183">
        <v>0.16670000000000001</v>
      </c>
      <c r="BC183">
        <v>0.1042</v>
      </c>
      <c r="BD183">
        <v>0.45829999999999999</v>
      </c>
      <c r="BE183">
        <v>0.22920000000000001</v>
      </c>
      <c r="BF183">
        <v>0.125</v>
      </c>
      <c r="BG183">
        <v>8.3299999999999999E-2</v>
      </c>
      <c r="BH183">
        <v>0</v>
      </c>
      <c r="BI183">
        <v>0.79170000000000007</v>
      </c>
      <c r="BJ183">
        <v>0.20829999999999999</v>
      </c>
      <c r="BK183">
        <v>0</v>
      </c>
      <c r="BL183">
        <v>0</v>
      </c>
      <c r="BM183">
        <v>0</v>
      </c>
      <c r="BN183">
        <v>0.5625</v>
      </c>
      <c r="BO183">
        <v>0.4375</v>
      </c>
      <c r="BP183">
        <v>0.95829999999999993</v>
      </c>
      <c r="BQ183">
        <v>4.1700000000000001E-2</v>
      </c>
      <c r="BR183">
        <v>0</v>
      </c>
      <c r="BS183">
        <v>0</v>
      </c>
      <c r="BT183">
        <v>0</v>
      </c>
      <c r="BU183">
        <v>6.25E-2</v>
      </c>
      <c r="BV183">
        <v>0.1875</v>
      </c>
      <c r="BW183">
        <v>0.75</v>
      </c>
      <c r="BX183">
        <v>1</v>
      </c>
      <c r="BY183">
        <v>0</v>
      </c>
      <c r="BZ183">
        <v>0</v>
      </c>
      <c r="CA183">
        <v>0</v>
      </c>
      <c r="CB183">
        <v>0</v>
      </c>
      <c r="CC183">
        <v>0</v>
      </c>
      <c r="CD183">
        <v>0</v>
      </c>
      <c r="CE183">
        <v>0</v>
      </c>
      <c r="CF183">
        <v>0</v>
      </c>
      <c r="CG183">
        <v>1</v>
      </c>
      <c r="CH183">
        <v>0.33329999999999999</v>
      </c>
      <c r="CI183">
        <v>0.66670000000000007</v>
      </c>
      <c r="CJ183">
        <v>1</v>
      </c>
      <c r="CK183">
        <v>0</v>
      </c>
      <c r="CL183">
        <v>0</v>
      </c>
      <c r="CM183">
        <v>0</v>
      </c>
      <c r="CN183">
        <v>0</v>
      </c>
      <c r="CO183">
        <v>0</v>
      </c>
      <c r="CP183">
        <v>6.25E-2</v>
      </c>
      <c r="CQ183">
        <v>0.91670000000000007</v>
      </c>
      <c r="CR183">
        <v>2.0799999999999999E-2</v>
      </c>
      <c r="CS183">
        <v>0</v>
      </c>
      <c r="CT183">
        <v>0</v>
      </c>
      <c r="CU183">
        <v>0</v>
      </c>
      <c r="CV183">
        <v>0</v>
      </c>
      <c r="CW183">
        <v>1</v>
      </c>
      <c r="CX183">
        <v>0.60420000000000007</v>
      </c>
      <c r="CY183">
        <v>0.39579999999999999</v>
      </c>
      <c r="CZ183">
        <v>0</v>
      </c>
      <c r="DA183">
        <v>0</v>
      </c>
      <c r="DB183">
        <v>0.1042</v>
      </c>
      <c r="DC183">
        <v>0.60420000000000007</v>
      </c>
      <c r="DD183">
        <v>0.29170000000000001</v>
      </c>
      <c r="DE183">
        <v>0.17780000000000001</v>
      </c>
      <c r="DF183">
        <v>0.31109999999999999</v>
      </c>
      <c r="DG183">
        <v>0.4667</v>
      </c>
      <c r="DH183">
        <v>4.4400000000000002E-2</v>
      </c>
      <c r="DI183">
        <v>6.25E-2</v>
      </c>
      <c r="DJ183">
        <v>0</v>
      </c>
      <c r="DK183">
        <v>0.20829999999999999</v>
      </c>
      <c r="DL183">
        <v>0.72920000000000007</v>
      </c>
    </row>
    <row r="184" spans="1:116" x14ac:dyDescent="0.25">
      <c r="A184" t="s">
        <v>539</v>
      </c>
      <c r="B184">
        <v>0</v>
      </c>
      <c r="C184">
        <v>0.11539999999999999</v>
      </c>
      <c r="D184">
        <v>0.65379999999999994</v>
      </c>
      <c r="E184">
        <v>0.23079999999999998</v>
      </c>
      <c r="F184">
        <v>0</v>
      </c>
      <c r="G184">
        <v>0</v>
      </c>
      <c r="H184">
        <v>0</v>
      </c>
      <c r="I184">
        <v>1</v>
      </c>
      <c r="J184">
        <v>0</v>
      </c>
      <c r="K184">
        <v>0.1923</v>
      </c>
      <c r="L184">
        <v>0.5</v>
      </c>
      <c r="M184">
        <v>0.30769999999999997</v>
      </c>
      <c r="N184">
        <v>0</v>
      </c>
      <c r="O184">
        <v>0</v>
      </c>
      <c r="P184">
        <v>0.3846</v>
      </c>
      <c r="Q184">
        <v>0.5</v>
      </c>
      <c r="R184">
        <v>7.690000000000001E-2</v>
      </c>
      <c r="S184">
        <v>3.85E-2</v>
      </c>
      <c r="T184">
        <v>3.85E-2</v>
      </c>
      <c r="U184">
        <v>0.57689999999999997</v>
      </c>
      <c r="V184">
        <v>0.3846</v>
      </c>
      <c r="W184">
        <v>0</v>
      </c>
      <c r="X184">
        <v>0</v>
      </c>
      <c r="Y184">
        <v>1</v>
      </c>
      <c r="Z184">
        <v>0</v>
      </c>
      <c r="AA184">
        <v>0.76</v>
      </c>
      <c r="AB184">
        <v>0.16</v>
      </c>
      <c r="AC184">
        <v>0.08</v>
      </c>
      <c r="AD184">
        <v>0</v>
      </c>
      <c r="AE184">
        <v>0.42310000000000003</v>
      </c>
      <c r="AF184">
        <v>0.3846</v>
      </c>
      <c r="AG184">
        <v>0.1923</v>
      </c>
      <c r="AH184">
        <v>0</v>
      </c>
      <c r="AI184">
        <v>0</v>
      </c>
      <c r="AJ184">
        <v>0</v>
      </c>
      <c r="AK184">
        <v>0</v>
      </c>
      <c r="AL184">
        <v>0</v>
      </c>
      <c r="AM184">
        <v>0.82609999999999995</v>
      </c>
      <c r="AN184">
        <v>0.13039999999999999</v>
      </c>
      <c r="AO184">
        <v>4.3499999999999997E-2</v>
      </c>
      <c r="AP184">
        <v>0</v>
      </c>
      <c r="AQ184">
        <v>3.85E-2</v>
      </c>
      <c r="AR184">
        <v>0.88459999999999994</v>
      </c>
      <c r="AS184">
        <v>7.690000000000001E-2</v>
      </c>
      <c r="AT184">
        <v>0.84620000000000006</v>
      </c>
      <c r="AU184">
        <v>0.15380000000000002</v>
      </c>
      <c r="AV184">
        <v>0</v>
      </c>
      <c r="AW184">
        <v>0</v>
      </c>
      <c r="AX184">
        <v>0</v>
      </c>
      <c r="AY184">
        <v>0.26919999999999999</v>
      </c>
      <c r="AZ184">
        <v>0.46149999999999997</v>
      </c>
      <c r="BA184">
        <v>0.1923</v>
      </c>
      <c r="BB184">
        <v>7.690000000000001E-2</v>
      </c>
      <c r="BC184">
        <v>0</v>
      </c>
      <c r="BD184">
        <v>3.85E-2</v>
      </c>
      <c r="BE184">
        <v>0.30769999999999997</v>
      </c>
      <c r="BF184">
        <v>0.46149999999999997</v>
      </c>
      <c r="BG184">
        <v>0.1923</v>
      </c>
      <c r="BH184">
        <v>0.23079999999999998</v>
      </c>
      <c r="BI184">
        <v>0.69230000000000003</v>
      </c>
      <c r="BJ184">
        <v>3.85E-2</v>
      </c>
      <c r="BK184">
        <v>3.85E-2</v>
      </c>
      <c r="BL184">
        <v>0</v>
      </c>
      <c r="BM184">
        <v>0.46149999999999997</v>
      </c>
      <c r="BN184">
        <v>0.5</v>
      </c>
      <c r="BO184">
        <v>3.85E-2</v>
      </c>
      <c r="BP184">
        <v>0.84620000000000006</v>
      </c>
      <c r="BQ184">
        <v>0.11539999999999999</v>
      </c>
      <c r="BR184">
        <v>3.85E-2</v>
      </c>
      <c r="BS184">
        <v>0</v>
      </c>
      <c r="BT184">
        <v>0</v>
      </c>
      <c r="BU184">
        <v>0</v>
      </c>
      <c r="BV184">
        <v>0.61539999999999995</v>
      </c>
      <c r="BW184">
        <v>0.3846</v>
      </c>
      <c r="BX184">
        <v>1</v>
      </c>
      <c r="BY184">
        <v>0</v>
      </c>
      <c r="BZ184">
        <v>0</v>
      </c>
      <c r="CA184">
        <v>0</v>
      </c>
      <c r="CB184">
        <v>0</v>
      </c>
      <c r="CC184">
        <v>0</v>
      </c>
      <c r="CD184">
        <v>0</v>
      </c>
      <c r="CE184">
        <v>0</v>
      </c>
      <c r="CF184">
        <v>0</v>
      </c>
      <c r="CG184">
        <v>1</v>
      </c>
      <c r="CH184">
        <v>0.48</v>
      </c>
      <c r="CI184">
        <v>0.52</v>
      </c>
      <c r="CJ184">
        <v>1</v>
      </c>
      <c r="CK184">
        <v>0</v>
      </c>
      <c r="CL184">
        <v>0</v>
      </c>
      <c r="CM184">
        <v>0</v>
      </c>
      <c r="CN184">
        <v>0</v>
      </c>
      <c r="CO184">
        <v>0</v>
      </c>
      <c r="CP184">
        <v>3.85E-2</v>
      </c>
      <c r="CQ184">
        <v>0.84620000000000006</v>
      </c>
      <c r="CR184">
        <v>0.11539999999999999</v>
      </c>
      <c r="CS184">
        <v>0</v>
      </c>
      <c r="CT184">
        <v>0</v>
      </c>
      <c r="CU184">
        <v>0</v>
      </c>
      <c r="CV184">
        <v>0</v>
      </c>
      <c r="CW184">
        <v>1</v>
      </c>
      <c r="CX184">
        <v>0.3846</v>
      </c>
      <c r="CY184">
        <v>0.57689999999999997</v>
      </c>
      <c r="CZ184">
        <v>3.85E-2</v>
      </c>
      <c r="DA184">
        <v>0</v>
      </c>
      <c r="DB184">
        <v>0.16670000000000001</v>
      </c>
      <c r="DC184">
        <v>0.33329999999999999</v>
      </c>
      <c r="DD184">
        <v>0.5</v>
      </c>
      <c r="DE184">
        <v>8.6999999999999994E-2</v>
      </c>
      <c r="DF184">
        <v>0.26090000000000002</v>
      </c>
      <c r="DG184">
        <v>0.60870000000000002</v>
      </c>
      <c r="DH184">
        <v>4.3499999999999997E-2</v>
      </c>
      <c r="DI184">
        <v>0</v>
      </c>
      <c r="DJ184">
        <v>0.15380000000000002</v>
      </c>
      <c r="DK184">
        <v>0.23079999999999998</v>
      </c>
      <c r="DL184">
        <v>0.61539999999999995</v>
      </c>
    </row>
    <row r="185" spans="1:116" x14ac:dyDescent="0.25">
      <c r="A185" t="s">
        <v>541</v>
      </c>
      <c r="B185">
        <v>0.63639999999999997</v>
      </c>
      <c r="C185">
        <v>0.18179999999999999</v>
      </c>
      <c r="D185">
        <v>0.18179999999999999</v>
      </c>
      <c r="E185">
        <v>0</v>
      </c>
      <c r="F185">
        <v>0</v>
      </c>
      <c r="G185">
        <v>0</v>
      </c>
      <c r="H185">
        <v>0</v>
      </c>
      <c r="I185">
        <v>1</v>
      </c>
      <c r="J185">
        <v>4.5499999999999999E-2</v>
      </c>
      <c r="K185">
        <v>0.18179999999999999</v>
      </c>
      <c r="L185">
        <v>0.54549999999999998</v>
      </c>
      <c r="M185">
        <v>0.2273</v>
      </c>
      <c r="N185">
        <v>0</v>
      </c>
      <c r="O185">
        <v>0.18179999999999999</v>
      </c>
      <c r="P185">
        <v>0.59089999999999998</v>
      </c>
      <c r="Q185">
        <v>0.18179999999999999</v>
      </c>
      <c r="R185">
        <v>4.5499999999999999E-2</v>
      </c>
      <c r="S185">
        <v>0</v>
      </c>
      <c r="T185">
        <v>0</v>
      </c>
      <c r="U185">
        <v>1</v>
      </c>
      <c r="V185">
        <v>0</v>
      </c>
      <c r="W185">
        <v>1</v>
      </c>
      <c r="X185">
        <v>0</v>
      </c>
      <c r="Y185">
        <v>0</v>
      </c>
      <c r="Z185">
        <v>0</v>
      </c>
      <c r="AA185">
        <v>1</v>
      </c>
      <c r="AB185">
        <v>0</v>
      </c>
      <c r="AC185">
        <v>0</v>
      </c>
      <c r="AD185">
        <v>0.45450000000000002</v>
      </c>
      <c r="AE185">
        <v>0.54549999999999998</v>
      </c>
      <c r="AF185">
        <v>0</v>
      </c>
      <c r="AG185">
        <v>0</v>
      </c>
      <c r="AH185">
        <v>0</v>
      </c>
      <c r="AI185">
        <v>0</v>
      </c>
      <c r="AJ185">
        <v>0</v>
      </c>
      <c r="AK185">
        <v>0</v>
      </c>
      <c r="AL185">
        <v>0</v>
      </c>
      <c r="AM185">
        <v>0.54549999999999998</v>
      </c>
      <c r="AN185">
        <v>0.36359999999999998</v>
      </c>
      <c r="AO185">
        <v>9.0899999999999995E-2</v>
      </c>
      <c r="AP185">
        <v>0</v>
      </c>
      <c r="AQ185">
        <v>0.54549999999999998</v>
      </c>
      <c r="AR185">
        <v>0.45450000000000002</v>
      </c>
      <c r="AS185">
        <v>0</v>
      </c>
      <c r="AT185">
        <v>1</v>
      </c>
      <c r="AU185">
        <v>0</v>
      </c>
      <c r="AV185">
        <v>0</v>
      </c>
      <c r="AW185">
        <v>0</v>
      </c>
      <c r="AX185">
        <v>0</v>
      </c>
      <c r="AY185">
        <v>0.72730000000000006</v>
      </c>
      <c r="AZ185">
        <v>0.2727</v>
      </c>
      <c r="BA185">
        <v>0</v>
      </c>
      <c r="BB185">
        <v>0</v>
      </c>
      <c r="BC185">
        <v>0.18179999999999999</v>
      </c>
      <c r="BD185">
        <v>0.81819999999999993</v>
      </c>
      <c r="BE185">
        <v>0</v>
      </c>
      <c r="BF185">
        <v>0</v>
      </c>
      <c r="BG185">
        <v>0</v>
      </c>
      <c r="BH185">
        <v>0.63639999999999997</v>
      </c>
      <c r="BI185">
        <v>0.36359999999999998</v>
      </c>
      <c r="BJ185">
        <v>0</v>
      </c>
      <c r="BK185">
        <v>0</v>
      </c>
      <c r="BL185">
        <v>0</v>
      </c>
      <c r="BM185">
        <v>1</v>
      </c>
      <c r="BN185">
        <v>0</v>
      </c>
      <c r="BO185">
        <v>0</v>
      </c>
      <c r="BP185">
        <v>1</v>
      </c>
      <c r="BQ185">
        <v>0</v>
      </c>
      <c r="BR185">
        <v>0</v>
      </c>
      <c r="BS185">
        <v>0.59089999999999998</v>
      </c>
      <c r="BT185">
        <v>0.2273</v>
      </c>
      <c r="BU185">
        <v>0</v>
      </c>
      <c r="BV185">
        <v>0.18179999999999999</v>
      </c>
      <c r="BW185">
        <v>0</v>
      </c>
      <c r="BX185">
        <v>1</v>
      </c>
      <c r="BY185">
        <v>0</v>
      </c>
      <c r="BZ185">
        <v>0</v>
      </c>
      <c r="CA185">
        <v>0</v>
      </c>
      <c r="CB185">
        <v>0</v>
      </c>
      <c r="CC185">
        <v>0</v>
      </c>
      <c r="CD185">
        <v>1</v>
      </c>
      <c r="CE185">
        <v>0</v>
      </c>
      <c r="CF185">
        <v>0</v>
      </c>
      <c r="CG185">
        <v>0</v>
      </c>
      <c r="CH185">
        <v>0.18179999999999999</v>
      </c>
      <c r="CI185">
        <v>0.81819999999999993</v>
      </c>
      <c r="CJ185">
        <v>1</v>
      </c>
      <c r="CK185">
        <v>0</v>
      </c>
      <c r="CL185">
        <v>0</v>
      </c>
      <c r="CM185">
        <v>0</v>
      </c>
      <c r="CN185">
        <v>0</v>
      </c>
      <c r="CO185">
        <v>0</v>
      </c>
      <c r="CP185">
        <v>0.2727</v>
      </c>
      <c r="CQ185">
        <v>0.72730000000000006</v>
      </c>
      <c r="CR185">
        <v>0</v>
      </c>
      <c r="CS185">
        <v>1</v>
      </c>
      <c r="CT185">
        <v>0</v>
      </c>
      <c r="CU185">
        <v>0</v>
      </c>
      <c r="CV185">
        <v>0</v>
      </c>
      <c r="CW185">
        <v>0</v>
      </c>
      <c r="CX185">
        <v>0.86360000000000003</v>
      </c>
      <c r="CY185">
        <v>9.0899999999999995E-2</v>
      </c>
      <c r="CZ185">
        <v>4.5499999999999999E-2</v>
      </c>
      <c r="DA185">
        <v>0</v>
      </c>
      <c r="DB185">
        <v>0.2273</v>
      </c>
      <c r="DC185">
        <v>0.45450000000000002</v>
      </c>
      <c r="DD185">
        <v>0.31819999999999998</v>
      </c>
      <c r="DE185">
        <v>0.81819999999999993</v>
      </c>
      <c r="DF185">
        <v>0.18179999999999999</v>
      </c>
      <c r="DG185">
        <v>0</v>
      </c>
      <c r="DH185">
        <v>0</v>
      </c>
      <c r="DI185">
        <v>0</v>
      </c>
      <c r="DJ185">
        <v>0.2727</v>
      </c>
      <c r="DK185">
        <v>0.2727</v>
      </c>
      <c r="DL185">
        <v>0.45450000000000002</v>
      </c>
    </row>
    <row r="186" spans="1:116" x14ac:dyDescent="0.25">
      <c r="A186" t="s">
        <v>543</v>
      </c>
      <c r="B186">
        <v>0.8276</v>
      </c>
      <c r="C186">
        <v>0.1724</v>
      </c>
      <c r="D186">
        <v>0</v>
      </c>
      <c r="E186">
        <v>0</v>
      </c>
      <c r="F186">
        <v>0</v>
      </c>
      <c r="G186">
        <v>1</v>
      </c>
      <c r="H186">
        <v>0</v>
      </c>
      <c r="I186">
        <v>0</v>
      </c>
      <c r="J186">
        <v>0</v>
      </c>
      <c r="K186">
        <v>3.4500000000000003E-2</v>
      </c>
      <c r="L186">
        <v>0.48280000000000001</v>
      </c>
      <c r="M186">
        <v>0.48280000000000001</v>
      </c>
      <c r="N186">
        <v>0</v>
      </c>
      <c r="O186">
        <v>0</v>
      </c>
      <c r="P186">
        <v>6.9000000000000006E-2</v>
      </c>
      <c r="Q186">
        <v>0.55169999999999997</v>
      </c>
      <c r="R186">
        <v>0.3448</v>
      </c>
      <c r="S186">
        <v>3.4500000000000003E-2</v>
      </c>
      <c r="T186">
        <v>0</v>
      </c>
      <c r="U186">
        <v>1</v>
      </c>
      <c r="V186">
        <v>0</v>
      </c>
      <c r="W186">
        <v>1</v>
      </c>
      <c r="X186">
        <v>0</v>
      </c>
      <c r="Y186">
        <v>0</v>
      </c>
      <c r="Z186">
        <v>0</v>
      </c>
      <c r="AA186">
        <v>1</v>
      </c>
      <c r="AB186">
        <v>0</v>
      </c>
      <c r="AC186">
        <v>0</v>
      </c>
      <c r="AD186">
        <v>0.31030000000000002</v>
      </c>
      <c r="AE186">
        <v>0.51719999999999999</v>
      </c>
      <c r="AF186">
        <v>0.13789999999999999</v>
      </c>
      <c r="AG186">
        <v>3.4500000000000003E-2</v>
      </c>
      <c r="AH186">
        <v>0</v>
      </c>
      <c r="AI186">
        <v>0</v>
      </c>
      <c r="AJ186">
        <v>0</v>
      </c>
      <c r="AK186">
        <v>0</v>
      </c>
      <c r="AL186">
        <v>0</v>
      </c>
      <c r="AM186">
        <v>0.58619999999999994</v>
      </c>
      <c r="AN186">
        <v>0.37929999999999997</v>
      </c>
      <c r="AO186">
        <v>3.4500000000000003E-2</v>
      </c>
      <c r="AP186">
        <v>0</v>
      </c>
      <c r="AQ186">
        <v>0.89659999999999995</v>
      </c>
      <c r="AR186">
        <v>0.10339999999999999</v>
      </c>
      <c r="AS186">
        <v>0</v>
      </c>
      <c r="AT186">
        <v>1</v>
      </c>
      <c r="AU186">
        <v>0</v>
      </c>
      <c r="AV186">
        <v>0</v>
      </c>
      <c r="AW186">
        <v>0</v>
      </c>
      <c r="AX186">
        <v>0</v>
      </c>
      <c r="AY186">
        <v>0.62070000000000003</v>
      </c>
      <c r="AZ186">
        <v>0.37929999999999997</v>
      </c>
      <c r="BA186">
        <v>0</v>
      </c>
      <c r="BB186">
        <v>0</v>
      </c>
      <c r="BC186">
        <v>0.13789999999999999</v>
      </c>
      <c r="BD186">
        <v>0.2069</v>
      </c>
      <c r="BE186">
        <v>0.44829999999999998</v>
      </c>
      <c r="BF186">
        <v>0.2069</v>
      </c>
      <c r="BG186">
        <v>0</v>
      </c>
      <c r="BH186">
        <v>0.2069</v>
      </c>
      <c r="BI186">
        <v>0.44829999999999998</v>
      </c>
      <c r="BJ186">
        <v>0.3448</v>
      </c>
      <c r="BK186">
        <v>0</v>
      </c>
      <c r="BL186">
        <v>0</v>
      </c>
      <c r="BM186">
        <v>0.51719999999999999</v>
      </c>
      <c r="BN186">
        <v>0.3448</v>
      </c>
      <c r="BO186">
        <v>0.13789999999999999</v>
      </c>
      <c r="BP186">
        <v>1</v>
      </c>
      <c r="BQ186">
        <v>0</v>
      </c>
      <c r="BR186">
        <v>0</v>
      </c>
      <c r="BS186">
        <v>0.72409999999999997</v>
      </c>
      <c r="BT186">
        <v>0.1724</v>
      </c>
      <c r="BU186">
        <v>6.9000000000000006E-2</v>
      </c>
      <c r="BV186">
        <v>3.4500000000000003E-2</v>
      </c>
      <c r="BW186">
        <v>0</v>
      </c>
      <c r="BX186">
        <v>1</v>
      </c>
      <c r="BY186">
        <v>0</v>
      </c>
      <c r="BZ186">
        <v>0</v>
      </c>
      <c r="CA186">
        <v>0</v>
      </c>
      <c r="CB186">
        <v>0</v>
      </c>
      <c r="CC186">
        <v>1</v>
      </c>
      <c r="CD186">
        <v>0</v>
      </c>
      <c r="CE186">
        <v>0</v>
      </c>
      <c r="CF186">
        <v>0</v>
      </c>
      <c r="CG186">
        <v>0</v>
      </c>
      <c r="CH186">
        <v>0.55169999999999997</v>
      </c>
      <c r="CI186">
        <v>0.44829999999999998</v>
      </c>
      <c r="CJ186">
        <v>1</v>
      </c>
      <c r="CK186">
        <v>0</v>
      </c>
      <c r="CL186">
        <v>0</v>
      </c>
      <c r="CM186">
        <v>0</v>
      </c>
      <c r="CN186">
        <v>0</v>
      </c>
      <c r="CO186">
        <v>0</v>
      </c>
      <c r="CP186">
        <v>0.37929999999999997</v>
      </c>
      <c r="CQ186">
        <v>0.62070000000000003</v>
      </c>
      <c r="CR186">
        <v>0</v>
      </c>
      <c r="CS186">
        <v>0</v>
      </c>
      <c r="CT186">
        <v>0</v>
      </c>
      <c r="CU186">
        <v>0</v>
      </c>
      <c r="CV186">
        <v>0</v>
      </c>
      <c r="CW186">
        <v>1</v>
      </c>
      <c r="CX186">
        <v>1</v>
      </c>
      <c r="CY186">
        <v>0</v>
      </c>
      <c r="CZ186">
        <v>0</v>
      </c>
      <c r="DA186">
        <v>0</v>
      </c>
      <c r="DB186">
        <v>0.2414</v>
      </c>
      <c r="DC186">
        <v>0.27589999999999998</v>
      </c>
      <c r="DD186">
        <v>0.48280000000000001</v>
      </c>
      <c r="DE186">
        <v>3.5699999999999996E-2</v>
      </c>
      <c r="DF186">
        <v>0.64290000000000003</v>
      </c>
      <c r="DG186">
        <v>0.32140000000000002</v>
      </c>
      <c r="DH186">
        <v>0</v>
      </c>
      <c r="DI186">
        <v>0</v>
      </c>
      <c r="DJ186">
        <v>0.51719999999999999</v>
      </c>
      <c r="DK186">
        <v>0</v>
      </c>
      <c r="DL186">
        <v>0.48280000000000001</v>
      </c>
    </row>
    <row r="187" spans="1:116" x14ac:dyDescent="0.25">
      <c r="A187" t="s">
        <v>545</v>
      </c>
      <c r="B187">
        <v>0.4</v>
      </c>
      <c r="C187">
        <v>0.35</v>
      </c>
      <c r="D187">
        <v>0.25</v>
      </c>
      <c r="E187">
        <v>0</v>
      </c>
      <c r="F187">
        <v>0</v>
      </c>
      <c r="G187">
        <v>0</v>
      </c>
      <c r="H187">
        <v>1</v>
      </c>
      <c r="I187">
        <v>0</v>
      </c>
      <c r="J187">
        <v>0</v>
      </c>
      <c r="K187">
        <v>0.2</v>
      </c>
      <c r="L187">
        <v>0.25</v>
      </c>
      <c r="M187">
        <v>0.55000000000000004</v>
      </c>
      <c r="N187">
        <v>0</v>
      </c>
      <c r="O187">
        <v>0</v>
      </c>
      <c r="P187">
        <v>0.38890000000000002</v>
      </c>
      <c r="Q187">
        <v>0.5</v>
      </c>
      <c r="R187">
        <v>0.11109999999999999</v>
      </c>
      <c r="S187">
        <v>0</v>
      </c>
      <c r="T187">
        <v>0</v>
      </c>
      <c r="U187">
        <v>0.3</v>
      </c>
      <c r="V187">
        <v>0.7</v>
      </c>
      <c r="W187">
        <v>1</v>
      </c>
      <c r="X187">
        <v>0</v>
      </c>
      <c r="Y187">
        <v>0</v>
      </c>
      <c r="Z187">
        <v>0</v>
      </c>
      <c r="AA187">
        <v>0.9</v>
      </c>
      <c r="AB187">
        <v>0.1</v>
      </c>
      <c r="AC187">
        <v>0</v>
      </c>
      <c r="AD187">
        <v>0.3</v>
      </c>
      <c r="AE187">
        <v>0.7</v>
      </c>
      <c r="AF187">
        <v>0</v>
      </c>
      <c r="AG187">
        <v>0</v>
      </c>
      <c r="AH187">
        <v>0</v>
      </c>
      <c r="AI187">
        <v>0</v>
      </c>
      <c r="AJ187">
        <v>0</v>
      </c>
      <c r="AK187">
        <v>0</v>
      </c>
      <c r="AL187">
        <v>0</v>
      </c>
      <c r="AM187">
        <v>0.55000000000000004</v>
      </c>
      <c r="AN187">
        <v>0.4</v>
      </c>
      <c r="AO187">
        <v>0.05</v>
      </c>
      <c r="AP187">
        <v>0</v>
      </c>
      <c r="AQ187">
        <v>0.45</v>
      </c>
      <c r="AR187">
        <v>0.55000000000000004</v>
      </c>
      <c r="AS187">
        <v>0</v>
      </c>
      <c r="AT187">
        <v>1</v>
      </c>
      <c r="AU187">
        <v>0</v>
      </c>
      <c r="AV187">
        <v>0</v>
      </c>
      <c r="AW187">
        <v>0</v>
      </c>
      <c r="AX187">
        <v>0</v>
      </c>
      <c r="AY187">
        <v>0.4</v>
      </c>
      <c r="AZ187">
        <v>0.6</v>
      </c>
      <c r="BA187">
        <v>0</v>
      </c>
      <c r="BB187">
        <v>0</v>
      </c>
      <c r="BC187">
        <v>0</v>
      </c>
      <c r="BD187">
        <v>0.8</v>
      </c>
      <c r="BE187">
        <v>0.2</v>
      </c>
      <c r="BF187">
        <v>0</v>
      </c>
      <c r="BG187">
        <v>0</v>
      </c>
      <c r="BH187">
        <v>0.5</v>
      </c>
      <c r="BI187">
        <v>0.25</v>
      </c>
      <c r="BJ187">
        <v>0.25</v>
      </c>
      <c r="BK187">
        <v>0</v>
      </c>
      <c r="BL187">
        <v>0</v>
      </c>
      <c r="BM187">
        <v>1</v>
      </c>
      <c r="BN187">
        <v>0</v>
      </c>
      <c r="BO187">
        <v>0</v>
      </c>
      <c r="BP187">
        <v>1</v>
      </c>
      <c r="BQ187">
        <v>0</v>
      </c>
      <c r="BR187">
        <v>0</v>
      </c>
      <c r="BS187">
        <v>0.1</v>
      </c>
      <c r="BT187">
        <v>0.45</v>
      </c>
      <c r="BU187">
        <v>0.2</v>
      </c>
      <c r="BV187">
        <v>0.25</v>
      </c>
      <c r="BW187">
        <v>0</v>
      </c>
      <c r="BX187">
        <v>1</v>
      </c>
      <c r="BY187">
        <v>0</v>
      </c>
      <c r="BZ187">
        <v>0</v>
      </c>
      <c r="CA187">
        <v>0</v>
      </c>
      <c r="CB187">
        <v>0</v>
      </c>
      <c r="CC187">
        <v>0</v>
      </c>
      <c r="CD187">
        <v>1</v>
      </c>
      <c r="CE187">
        <v>0</v>
      </c>
      <c r="CF187">
        <v>0</v>
      </c>
      <c r="CG187">
        <v>0</v>
      </c>
      <c r="CH187">
        <v>0.2</v>
      </c>
      <c r="CI187">
        <v>0.8</v>
      </c>
      <c r="CJ187">
        <v>1</v>
      </c>
      <c r="CK187">
        <v>0</v>
      </c>
      <c r="CL187">
        <v>0</v>
      </c>
      <c r="CM187">
        <v>0</v>
      </c>
      <c r="CN187">
        <v>0</v>
      </c>
      <c r="CO187">
        <v>0</v>
      </c>
      <c r="CP187">
        <v>0.1</v>
      </c>
      <c r="CQ187">
        <v>0.85</v>
      </c>
      <c r="CR187">
        <v>0.05</v>
      </c>
      <c r="CS187">
        <v>0</v>
      </c>
      <c r="CT187">
        <v>0</v>
      </c>
      <c r="CU187">
        <v>0</v>
      </c>
      <c r="CV187">
        <v>1</v>
      </c>
      <c r="CW187">
        <v>0</v>
      </c>
      <c r="CX187">
        <v>0.75</v>
      </c>
      <c r="CY187">
        <v>0.25</v>
      </c>
      <c r="CZ187">
        <v>0</v>
      </c>
      <c r="DA187">
        <v>0</v>
      </c>
      <c r="DB187">
        <v>0</v>
      </c>
      <c r="DC187">
        <v>0.45</v>
      </c>
      <c r="DD187">
        <v>0.55000000000000004</v>
      </c>
      <c r="DE187">
        <v>0.88890000000000002</v>
      </c>
      <c r="DF187">
        <v>0.11109999999999999</v>
      </c>
      <c r="DG187">
        <v>0</v>
      </c>
      <c r="DH187">
        <v>0</v>
      </c>
      <c r="DI187">
        <v>0</v>
      </c>
      <c r="DJ187">
        <v>0.15</v>
      </c>
      <c r="DK187">
        <v>0.25</v>
      </c>
      <c r="DL187">
        <v>0.6</v>
      </c>
    </row>
    <row r="188" spans="1:116" x14ac:dyDescent="0.25">
      <c r="A188" t="s">
        <v>547</v>
      </c>
      <c r="B188">
        <v>0</v>
      </c>
      <c r="C188">
        <v>0.2</v>
      </c>
      <c r="D188">
        <v>0.8</v>
      </c>
      <c r="E188">
        <v>0</v>
      </c>
      <c r="F188">
        <v>0</v>
      </c>
      <c r="G188">
        <v>1</v>
      </c>
      <c r="H188">
        <v>0</v>
      </c>
      <c r="I188">
        <v>0</v>
      </c>
      <c r="J188">
        <v>0</v>
      </c>
      <c r="K188">
        <v>1</v>
      </c>
      <c r="L188">
        <v>0</v>
      </c>
      <c r="M188">
        <v>0</v>
      </c>
      <c r="N188">
        <v>0</v>
      </c>
      <c r="O188">
        <v>0</v>
      </c>
      <c r="P188">
        <v>0.16670000000000001</v>
      </c>
      <c r="Q188">
        <v>0.56669999999999998</v>
      </c>
      <c r="R188">
        <v>0.26669999999999999</v>
      </c>
      <c r="S188">
        <v>0</v>
      </c>
      <c r="T188">
        <v>6.6699999999999995E-2</v>
      </c>
      <c r="U188">
        <v>0.5333</v>
      </c>
      <c r="V188">
        <v>0.4</v>
      </c>
      <c r="W188">
        <v>1</v>
      </c>
      <c r="X188">
        <v>0</v>
      </c>
      <c r="Y188">
        <v>0</v>
      </c>
      <c r="Z188">
        <v>0</v>
      </c>
      <c r="AA188">
        <v>0.66670000000000007</v>
      </c>
      <c r="AB188">
        <v>0.3</v>
      </c>
      <c r="AC188">
        <v>3.3300000000000003E-2</v>
      </c>
      <c r="AD188">
        <v>0</v>
      </c>
      <c r="AE188">
        <v>0.66670000000000007</v>
      </c>
      <c r="AF188">
        <v>0.33329999999999999</v>
      </c>
      <c r="AG188">
        <v>0</v>
      </c>
      <c r="AH188">
        <v>0</v>
      </c>
      <c r="AI188">
        <v>0</v>
      </c>
      <c r="AJ188">
        <v>0</v>
      </c>
      <c r="AK188">
        <v>0</v>
      </c>
      <c r="AL188">
        <v>0</v>
      </c>
      <c r="AM188">
        <v>1</v>
      </c>
      <c r="AN188">
        <v>0</v>
      </c>
      <c r="AO188">
        <v>0</v>
      </c>
      <c r="AP188">
        <v>0</v>
      </c>
      <c r="AQ188">
        <v>0</v>
      </c>
      <c r="AR188">
        <v>1</v>
      </c>
      <c r="AS188">
        <v>0</v>
      </c>
      <c r="AT188">
        <v>1</v>
      </c>
      <c r="AU188">
        <v>0</v>
      </c>
      <c r="AV188">
        <v>0</v>
      </c>
      <c r="AW188">
        <v>0</v>
      </c>
      <c r="AX188">
        <v>0</v>
      </c>
      <c r="AY188">
        <v>0</v>
      </c>
      <c r="AZ188">
        <v>1</v>
      </c>
      <c r="BA188">
        <v>0</v>
      </c>
      <c r="BB188">
        <v>0</v>
      </c>
      <c r="BC188">
        <v>3.3300000000000003E-2</v>
      </c>
      <c r="BD188">
        <v>0.36670000000000003</v>
      </c>
      <c r="BE188">
        <v>0.5333</v>
      </c>
      <c r="BF188">
        <v>6.6699999999999995E-2</v>
      </c>
      <c r="BG188">
        <v>0</v>
      </c>
      <c r="BH188">
        <v>0</v>
      </c>
      <c r="BI188">
        <v>0.93330000000000002</v>
      </c>
      <c r="BJ188">
        <v>6.6699999999999995E-2</v>
      </c>
      <c r="BK188">
        <v>0</v>
      </c>
      <c r="BL188">
        <v>0</v>
      </c>
      <c r="BM188">
        <v>0.8</v>
      </c>
      <c r="BN188">
        <v>0</v>
      </c>
      <c r="BO188">
        <v>0.2</v>
      </c>
      <c r="BP188">
        <v>0.9667</v>
      </c>
      <c r="BQ188">
        <v>3.3300000000000003E-2</v>
      </c>
      <c r="BR188">
        <v>0</v>
      </c>
      <c r="BS188">
        <v>0</v>
      </c>
      <c r="BT188">
        <v>0.86670000000000003</v>
      </c>
      <c r="BU188">
        <v>0.1333</v>
      </c>
      <c r="BV188">
        <v>0</v>
      </c>
      <c r="BW188">
        <v>0</v>
      </c>
      <c r="BX188">
        <v>1</v>
      </c>
      <c r="BY188">
        <v>0</v>
      </c>
      <c r="BZ188">
        <v>0</v>
      </c>
      <c r="CA188">
        <v>0</v>
      </c>
      <c r="CB188">
        <v>0</v>
      </c>
      <c r="CC188">
        <v>1</v>
      </c>
      <c r="CD188">
        <v>0</v>
      </c>
      <c r="CE188">
        <v>0</v>
      </c>
      <c r="CF188">
        <v>0</v>
      </c>
      <c r="CG188">
        <v>0</v>
      </c>
      <c r="CH188">
        <v>0.36670000000000003</v>
      </c>
      <c r="CI188">
        <v>0.63329999999999997</v>
      </c>
      <c r="CJ188">
        <v>1</v>
      </c>
      <c r="CK188">
        <v>0</v>
      </c>
      <c r="CL188">
        <v>0</v>
      </c>
      <c r="CM188">
        <v>0</v>
      </c>
      <c r="CN188">
        <v>0</v>
      </c>
      <c r="CO188">
        <v>0.3</v>
      </c>
      <c r="CP188">
        <v>0.7</v>
      </c>
      <c r="CQ188">
        <v>0</v>
      </c>
      <c r="CR188">
        <v>0</v>
      </c>
      <c r="CS188">
        <v>1</v>
      </c>
      <c r="CT188">
        <v>0</v>
      </c>
      <c r="CU188">
        <v>0</v>
      </c>
      <c r="CV188">
        <v>0</v>
      </c>
      <c r="CW188">
        <v>0</v>
      </c>
      <c r="CX188">
        <v>0.8</v>
      </c>
      <c r="CY188">
        <v>0.2</v>
      </c>
      <c r="CZ188">
        <v>0</v>
      </c>
      <c r="DA188">
        <v>0</v>
      </c>
      <c r="DB188">
        <v>0.10339999999999999</v>
      </c>
      <c r="DC188">
        <v>0.89659999999999995</v>
      </c>
      <c r="DD188">
        <v>0</v>
      </c>
      <c r="DE188">
        <v>0</v>
      </c>
      <c r="DF188">
        <v>1</v>
      </c>
      <c r="DG188">
        <v>0</v>
      </c>
      <c r="DH188">
        <v>0</v>
      </c>
      <c r="DI188">
        <v>0</v>
      </c>
      <c r="DJ188">
        <v>3.3300000000000003E-2</v>
      </c>
      <c r="DK188">
        <v>0.26669999999999999</v>
      </c>
      <c r="DL188">
        <v>0.7</v>
      </c>
    </row>
    <row r="189" spans="1:116" x14ac:dyDescent="0.25">
      <c r="A189" t="s">
        <v>549</v>
      </c>
      <c r="B189">
        <v>0</v>
      </c>
      <c r="C189">
        <v>0.11539999999999999</v>
      </c>
      <c r="D189">
        <v>0.88459999999999994</v>
      </c>
      <c r="E189">
        <v>0</v>
      </c>
      <c r="F189">
        <v>0</v>
      </c>
      <c r="G189">
        <v>1</v>
      </c>
      <c r="H189">
        <v>0</v>
      </c>
      <c r="I189">
        <v>0</v>
      </c>
      <c r="J189">
        <v>0</v>
      </c>
      <c r="K189">
        <v>0.84620000000000006</v>
      </c>
      <c r="L189">
        <v>0.15380000000000002</v>
      </c>
      <c r="M189">
        <v>0</v>
      </c>
      <c r="N189">
        <v>0</v>
      </c>
      <c r="O189">
        <v>0</v>
      </c>
      <c r="P189">
        <v>0.15380000000000002</v>
      </c>
      <c r="Q189">
        <v>0.73080000000000001</v>
      </c>
      <c r="R189">
        <v>0.11539999999999999</v>
      </c>
      <c r="S189">
        <v>0</v>
      </c>
      <c r="T189">
        <v>7.690000000000001E-2</v>
      </c>
      <c r="U189">
        <v>0.5</v>
      </c>
      <c r="V189">
        <v>0.42310000000000003</v>
      </c>
      <c r="W189">
        <v>1</v>
      </c>
      <c r="X189">
        <v>0</v>
      </c>
      <c r="Y189">
        <v>0</v>
      </c>
      <c r="Z189">
        <v>0</v>
      </c>
      <c r="AA189">
        <v>0.69230000000000003</v>
      </c>
      <c r="AB189">
        <v>0.30769999999999997</v>
      </c>
      <c r="AC189">
        <v>0</v>
      </c>
      <c r="AD189">
        <v>0</v>
      </c>
      <c r="AE189">
        <v>0.65379999999999994</v>
      </c>
      <c r="AF189">
        <v>0.34619999999999995</v>
      </c>
      <c r="AG189">
        <v>0</v>
      </c>
      <c r="AH189">
        <v>0</v>
      </c>
      <c r="AI189">
        <v>0</v>
      </c>
      <c r="AJ189">
        <v>0</v>
      </c>
      <c r="AK189">
        <v>0</v>
      </c>
      <c r="AL189">
        <v>0</v>
      </c>
      <c r="AM189">
        <v>1</v>
      </c>
      <c r="AN189">
        <v>0</v>
      </c>
      <c r="AO189">
        <v>0</v>
      </c>
      <c r="AP189">
        <v>0</v>
      </c>
      <c r="AQ189">
        <v>0</v>
      </c>
      <c r="AR189">
        <v>1</v>
      </c>
      <c r="AS189">
        <v>0</v>
      </c>
      <c r="AT189">
        <v>1</v>
      </c>
      <c r="AU189">
        <v>0</v>
      </c>
      <c r="AV189">
        <v>0</v>
      </c>
      <c r="AW189">
        <v>0</v>
      </c>
      <c r="AX189">
        <v>0</v>
      </c>
      <c r="AY189">
        <v>0</v>
      </c>
      <c r="AZ189">
        <v>1</v>
      </c>
      <c r="BA189">
        <v>0</v>
      </c>
      <c r="BB189">
        <v>0</v>
      </c>
      <c r="BC189">
        <v>0.15380000000000002</v>
      </c>
      <c r="BD189">
        <v>0.42310000000000003</v>
      </c>
      <c r="BE189">
        <v>0.42310000000000003</v>
      </c>
      <c r="BF189">
        <v>0</v>
      </c>
      <c r="BG189">
        <v>0</v>
      </c>
      <c r="BH189">
        <v>0</v>
      </c>
      <c r="BI189">
        <v>0.92310000000000003</v>
      </c>
      <c r="BJ189">
        <v>7.690000000000001E-2</v>
      </c>
      <c r="BK189">
        <v>0</v>
      </c>
      <c r="BL189">
        <v>0</v>
      </c>
      <c r="BM189">
        <v>0.61539999999999995</v>
      </c>
      <c r="BN189">
        <v>3.85E-2</v>
      </c>
      <c r="BO189">
        <v>0.34619999999999995</v>
      </c>
      <c r="BP189">
        <v>0.88459999999999994</v>
      </c>
      <c r="BQ189">
        <v>0.11539999999999999</v>
      </c>
      <c r="BR189">
        <v>0</v>
      </c>
      <c r="BS189">
        <v>0</v>
      </c>
      <c r="BT189">
        <v>0.53849999999999998</v>
      </c>
      <c r="BU189">
        <v>0.46149999999999997</v>
      </c>
      <c r="BV189">
        <v>0</v>
      </c>
      <c r="BW189">
        <v>0</v>
      </c>
      <c r="BX189">
        <v>1</v>
      </c>
      <c r="BY189">
        <v>0</v>
      </c>
      <c r="BZ189">
        <v>0</v>
      </c>
      <c r="CA189">
        <v>0</v>
      </c>
      <c r="CB189">
        <v>0</v>
      </c>
      <c r="CC189">
        <v>1</v>
      </c>
      <c r="CD189">
        <v>0</v>
      </c>
      <c r="CE189">
        <v>0</v>
      </c>
      <c r="CF189">
        <v>0</v>
      </c>
      <c r="CG189">
        <v>0</v>
      </c>
      <c r="CH189">
        <v>0.1923</v>
      </c>
      <c r="CI189">
        <v>0.80769999999999997</v>
      </c>
      <c r="CJ189">
        <v>1</v>
      </c>
      <c r="CK189">
        <v>0</v>
      </c>
      <c r="CL189">
        <v>0</v>
      </c>
      <c r="CM189">
        <v>0</v>
      </c>
      <c r="CN189">
        <v>0</v>
      </c>
      <c r="CO189">
        <v>3.85E-2</v>
      </c>
      <c r="CP189">
        <v>0.96150000000000002</v>
      </c>
      <c r="CQ189">
        <v>0</v>
      </c>
      <c r="CR189">
        <v>0</v>
      </c>
      <c r="CS189">
        <v>1</v>
      </c>
      <c r="CT189">
        <v>0</v>
      </c>
      <c r="CU189">
        <v>0</v>
      </c>
      <c r="CV189">
        <v>0</v>
      </c>
      <c r="CW189">
        <v>0</v>
      </c>
      <c r="CX189">
        <v>0.73080000000000001</v>
      </c>
      <c r="CY189">
        <v>0.23079999999999998</v>
      </c>
      <c r="CZ189">
        <v>3.85E-2</v>
      </c>
      <c r="DA189">
        <v>0</v>
      </c>
      <c r="DB189">
        <v>0.42310000000000003</v>
      </c>
      <c r="DC189">
        <v>0.53849999999999998</v>
      </c>
      <c r="DD189">
        <v>3.85E-2</v>
      </c>
      <c r="DE189">
        <v>0</v>
      </c>
      <c r="DF189">
        <v>1</v>
      </c>
      <c r="DG189">
        <v>0</v>
      </c>
      <c r="DH189">
        <v>0</v>
      </c>
      <c r="DI189">
        <v>7.690000000000001E-2</v>
      </c>
      <c r="DJ189">
        <v>0.23079999999999998</v>
      </c>
      <c r="DK189">
        <v>0.1923</v>
      </c>
      <c r="DL189">
        <v>0.5</v>
      </c>
    </row>
    <row r="190" spans="1:116" x14ac:dyDescent="0.25">
      <c r="A190" t="s">
        <v>551</v>
      </c>
      <c r="B190">
        <v>7.1399999999999991E-2</v>
      </c>
      <c r="C190">
        <v>0.35710000000000003</v>
      </c>
      <c r="D190">
        <v>0.57140000000000002</v>
      </c>
      <c r="E190">
        <v>0</v>
      </c>
      <c r="F190">
        <v>0</v>
      </c>
      <c r="G190">
        <v>0</v>
      </c>
      <c r="H190">
        <v>0</v>
      </c>
      <c r="I190">
        <v>1</v>
      </c>
      <c r="J190">
        <v>0</v>
      </c>
      <c r="K190">
        <v>0.39289999999999997</v>
      </c>
      <c r="L190">
        <v>0.35710000000000003</v>
      </c>
      <c r="M190">
        <v>0.25</v>
      </c>
      <c r="N190">
        <v>0</v>
      </c>
      <c r="O190">
        <v>0</v>
      </c>
      <c r="P190">
        <v>0.42859999999999998</v>
      </c>
      <c r="Q190">
        <v>0.32140000000000002</v>
      </c>
      <c r="R190">
        <v>0.25</v>
      </c>
      <c r="S190">
        <v>0</v>
      </c>
      <c r="T190">
        <v>0</v>
      </c>
      <c r="U190">
        <v>0.35710000000000003</v>
      </c>
      <c r="V190">
        <v>0.64290000000000003</v>
      </c>
      <c r="W190">
        <v>0</v>
      </c>
      <c r="X190">
        <v>1</v>
      </c>
      <c r="Y190">
        <v>0</v>
      </c>
      <c r="Z190">
        <v>0</v>
      </c>
      <c r="AA190">
        <v>0.53569999999999995</v>
      </c>
      <c r="AB190">
        <v>0.21429999999999999</v>
      </c>
      <c r="AC190">
        <v>0.25</v>
      </c>
      <c r="AD190">
        <v>0.1429</v>
      </c>
      <c r="AE190">
        <v>0.5</v>
      </c>
      <c r="AF190">
        <v>0.17859999999999998</v>
      </c>
      <c r="AG190">
        <v>0.17859999999999998</v>
      </c>
      <c r="AH190">
        <v>0</v>
      </c>
      <c r="AI190">
        <v>0</v>
      </c>
      <c r="AJ190">
        <v>0</v>
      </c>
      <c r="AK190">
        <v>0</v>
      </c>
      <c r="AL190">
        <v>0</v>
      </c>
      <c r="AM190">
        <v>0.42859999999999998</v>
      </c>
      <c r="AN190">
        <v>0.57140000000000002</v>
      </c>
      <c r="AO190">
        <v>0</v>
      </c>
      <c r="AP190">
        <v>0</v>
      </c>
      <c r="AQ190">
        <v>0.25</v>
      </c>
      <c r="AR190">
        <v>0.75</v>
      </c>
      <c r="AS190">
        <v>0</v>
      </c>
      <c r="AT190">
        <v>1</v>
      </c>
      <c r="AU190">
        <v>0</v>
      </c>
      <c r="AV190">
        <v>0</v>
      </c>
      <c r="AW190">
        <v>0</v>
      </c>
      <c r="AX190">
        <v>0</v>
      </c>
      <c r="AY190">
        <v>0.42859999999999998</v>
      </c>
      <c r="AZ190">
        <v>0.57140000000000002</v>
      </c>
      <c r="BA190">
        <v>0</v>
      </c>
      <c r="BB190">
        <v>0</v>
      </c>
      <c r="BC190">
        <v>0.42859999999999998</v>
      </c>
      <c r="BD190">
        <v>0.35710000000000003</v>
      </c>
      <c r="BE190">
        <v>0.17859999999999998</v>
      </c>
      <c r="BF190">
        <v>0</v>
      </c>
      <c r="BG190">
        <v>3.5699999999999996E-2</v>
      </c>
      <c r="BH190">
        <v>0.17859999999999998</v>
      </c>
      <c r="BI190">
        <v>0.39289999999999997</v>
      </c>
      <c r="BJ190">
        <v>0.21429999999999999</v>
      </c>
      <c r="BK190">
        <v>0.10710000000000001</v>
      </c>
      <c r="BL190">
        <v>0.10710000000000001</v>
      </c>
      <c r="BM190">
        <v>0.71430000000000005</v>
      </c>
      <c r="BN190">
        <v>0</v>
      </c>
      <c r="BO190">
        <v>0.28570000000000001</v>
      </c>
      <c r="BP190">
        <v>0.92859999999999998</v>
      </c>
      <c r="BQ190">
        <v>7.1399999999999991E-2</v>
      </c>
      <c r="BR190">
        <v>0</v>
      </c>
      <c r="BS190">
        <v>0.17859999999999998</v>
      </c>
      <c r="BT190">
        <v>3.5699999999999996E-2</v>
      </c>
      <c r="BU190">
        <v>0</v>
      </c>
      <c r="BV190">
        <v>0.53569999999999995</v>
      </c>
      <c r="BW190">
        <v>0.25</v>
      </c>
      <c r="BX190">
        <v>1</v>
      </c>
      <c r="BY190">
        <v>0</v>
      </c>
      <c r="BZ190">
        <v>0</v>
      </c>
      <c r="CA190">
        <v>0</v>
      </c>
      <c r="CB190">
        <v>0</v>
      </c>
      <c r="CC190">
        <v>0</v>
      </c>
      <c r="CD190">
        <v>0</v>
      </c>
      <c r="CE190">
        <v>0</v>
      </c>
      <c r="CF190">
        <v>0</v>
      </c>
      <c r="CG190">
        <v>1</v>
      </c>
      <c r="CH190">
        <v>1</v>
      </c>
      <c r="CI190">
        <v>0</v>
      </c>
      <c r="CJ190">
        <v>0</v>
      </c>
      <c r="CK190">
        <v>1</v>
      </c>
      <c r="CL190">
        <v>0</v>
      </c>
      <c r="CM190">
        <v>0</v>
      </c>
      <c r="CN190">
        <v>0</v>
      </c>
      <c r="CO190">
        <v>0</v>
      </c>
      <c r="CP190">
        <v>0.25</v>
      </c>
      <c r="CQ190">
        <v>0.5</v>
      </c>
      <c r="CR190">
        <v>0.25</v>
      </c>
      <c r="CS190">
        <v>0</v>
      </c>
      <c r="CT190">
        <v>0</v>
      </c>
      <c r="CU190">
        <v>0</v>
      </c>
      <c r="CV190">
        <v>0</v>
      </c>
      <c r="CW190">
        <v>1</v>
      </c>
      <c r="CX190">
        <v>0.28570000000000001</v>
      </c>
      <c r="CY190">
        <v>0.71430000000000005</v>
      </c>
      <c r="CZ190">
        <v>0</v>
      </c>
      <c r="DA190">
        <v>0</v>
      </c>
      <c r="DB190">
        <v>7.1399999999999991E-2</v>
      </c>
      <c r="DC190">
        <v>0.39289999999999997</v>
      </c>
      <c r="DD190">
        <v>0.53569999999999995</v>
      </c>
      <c r="DE190">
        <v>0</v>
      </c>
      <c r="DF190">
        <v>0.61899999999999999</v>
      </c>
      <c r="DG190">
        <v>0.38100000000000001</v>
      </c>
      <c r="DH190">
        <v>0</v>
      </c>
      <c r="DI190">
        <v>7.1399999999999991E-2</v>
      </c>
      <c r="DJ190">
        <v>3.5699999999999996E-2</v>
      </c>
      <c r="DK190">
        <v>0.17859999999999998</v>
      </c>
      <c r="DL190">
        <v>0.71430000000000005</v>
      </c>
    </row>
    <row r="191" spans="1:116" x14ac:dyDescent="0.25">
      <c r="A191" t="s">
        <v>553</v>
      </c>
      <c r="B191">
        <v>0.11109999999999999</v>
      </c>
      <c r="C191">
        <v>0.44439999999999996</v>
      </c>
      <c r="D191">
        <v>0.44439999999999996</v>
      </c>
      <c r="E191">
        <v>0</v>
      </c>
      <c r="F191">
        <v>0</v>
      </c>
      <c r="G191">
        <v>1</v>
      </c>
      <c r="H191">
        <v>0</v>
      </c>
      <c r="I191">
        <v>0</v>
      </c>
      <c r="J191">
        <v>0</v>
      </c>
      <c r="K191">
        <v>0.55559999999999998</v>
      </c>
      <c r="L191">
        <v>0.33329999999999999</v>
      </c>
      <c r="M191">
        <v>0.11109999999999999</v>
      </c>
      <c r="N191">
        <v>0</v>
      </c>
      <c r="O191">
        <v>0</v>
      </c>
      <c r="P191">
        <v>0.51849999999999996</v>
      </c>
      <c r="Q191">
        <v>0.29630000000000001</v>
      </c>
      <c r="R191">
        <v>0.1852</v>
      </c>
      <c r="S191">
        <v>0</v>
      </c>
      <c r="T191">
        <v>0</v>
      </c>
      <c r="U191">
        <v>0.33329999999999999</v>
      </c>
      <c r="V191">
        <v>0.66670000000000007</v>
      </c>
      <c r="W191">
        <v>0</v>
      </c>
      <c r="X191">
        <v>1</v>
      </c>
      <c r="Y191">
        <v>0</v>
      </c>
      <c r="Z191">
        <v>0</v>
      </c>
      <c r="AA191">
        <v>0.40740000000000004</v>
      </c>
      <c r="AB191">
        <v>0</v>
      </c>
      <c r="AC191">
        <v>0.59260000000000002</v>
      </c>
      <c r="AD191">
        <v>7.4099999999999999E-2</v>
      </c>
      <c r="AE191">
        <v>0.37040000000000001</v>
      </c>
      <c r="AF191">
        <v>0.51849999999999996</v>
      </c>
      <c r="AG191">
        <v>3.7000000000000005E-2</v>
      </c>
      <c r="AH191">
        <v>0</v>
      </c>
      <c r="AI191">
        <v>0</v>
      </c>
      <c r="AJ191">
        <v>0</v>
      </c>
      <c r="AK191">
        <v>0</v>
      </c>
      <c r="AL191">
        <v>0</v>
      </c>
      <c r="AM191">
        <v>0</v>
      </c>
      <c r="AN191">
        <v>1</v>
      </c>
      <c r="AO191">
        <v>0</v>
      </c>
      <c r="AP191">
        <v>0</v>
      </c>
      <c r="AQ191">
        <v>0.44439999999999996</v>
      </c>
      <c r="AR191">
        <v>0.55559999999999998</v>
      </c>
      <c r="AS191">
        <v>0</v>
      </c>
      <c r="AT191">
        <v>1</v>
      </c>
      <c r="AU191">
        <v>0</v>
      </c>
      <c r="AV191">
        <v>0</v>
      </c>
      <c r="AW191">
        <v>0</v>
      </c>
      <c r="AX191">
        <v>0</v>
      </c>
      <c r="AY191">
        <v>7.4099999999999999E-2</v>
      </c>
      <c r="AZ191">
        <v>0.70369999999999999</v>
      </c>
      <c r="BA191">
        <v>0.22219999999999998</v>
      </c>
      <c r="BB191">
        <v>0</v>
      </c>
      <c r="BC191">
        <v>0.96299999999999997</v>
      </c>
      <c r="BD191">
        <v>3.7000000000000005E-2</v>
      </c>
      <c r="BE191">
        <v>0</v>
      </c>
      <c r="BF191">
        <v>0</v>
      </c>
      <c r="BG191">
        <v>0</v>
      </c>
      <c r="BH191">
        <v>0.11109999999999999</v>
      </c>
      <c r="BI191">
        <v>3.7000000000000005E-2</v>
      </c>
      <c r="BJ191">
        <v>0.25929999999999997</v>
      </c>
      <c r="BK191">
        <v>0.1852</v>
      </c>
      <c r="BL191">
        <v>0.40740000000000004</v>
      </c>
      <c r="BM191">
        <v>0.37040000000000001</v>
      </c>
      <c r="BN191">
        <v>7.4099999999999999E-2</v>
      </c>
      <c r="BO191">
        <v>0.55559999999999998</v>
      </c>
      <c r="BP191">
        <v>0.73080000000000001</v>
      </c>
      <c r="BQ191">
        <v>0.11539999999999999</v>
      </c>
      <c r="BR191">
        <v>0.15380000000000002</v>
      </c>
      <c r="BS191">
        <v>3.7000000000000005E-2</v>
      </c>
      <c r="BT191">
        <v>0.11109999999999999</v>
      </c>
      <c r="BU191">
        <v>0.25929999999999997</v>
      </c>
      <c r="BV191">
        <v>0.59260000000000002</v>
      </c>
      <c r="BW191">
        <v>0</v>
      </c>
      <c r="BX191">
        <v>1</v>
      </c>
      <c r="BY191">
        <v>0</v>
      </c>
      <c r="BZ191">
        <v>0</v>
      </c>
      <c r="CA191">
        <v>0</v>
      </c>
      <c r="CB191">
        <v>0</v>
      </c>
      <c r="CC191">
        <v>0</v>
      </c>
      <c r="CD191">
        <v>0</v>
      </c>
      <c r="CE191">
        <v>0</v>
      </c>
      <c r="CF191">
        <v>0</v>
      </c>
      <c r="CG191">
        <v>1</v>
      </c>
      <c r="CH191">
        <v>0.88890000000000002</v>
      </c>
      <c r="CI191">
        <v>0.11109999999999999</v>
      </c>
      <c r="CJ191">
        <v>1</v>
      </c>
      <c r="CK191">
        <v>0</v>
      </c>
      <c r="CL191">
        <v>0</v>
      </c>
      <c r="CM191">
        <v>0</v>
      </c>
      <c r="CN191">
        <v>0</v>
      </c>
      <c r="CO191">
        <v>0</v>
      </c>
      <c r="CP191">
        <v>0.55559999999999998</v>
      </c>
      <c r="CQ191">
        <v>0.44439999999999996</v>
      </c>
      <c r="CR191">
        <v>0</v>
      </c>
      <c r="CS191">
        <v>0</v>
      </c>
      <c r="CT191">
        <v>0</v>
      </c>
      <c r="CU191">
        <v>0</v>
      </c>
      <c r="CV191">
        <v>0</v>
      </c>
      <c r="CW191">
        <v>1</v>
      </c>
      <c r="CX191">
        <v>0.66670000000000007</v>
      </c>
      <c r="CY191">
        <v>0.33329999999999999</v>
      </c>
      <c r="CZ191">
        <v>0</v>
      </c>
      <c r="DA191">
        <v>0</v>
      </c>
      <c r="DB191">
        <v>3.7000000000000005E-2</v>
      </c>
      <c r="DC191">
        <v>0.48149999999999998</v>
      </c>
      <c r="DD191">
        <v>0.48149999999999998</v>
      </c>
      <c r="DE191">
        <v>0</v>
      </c>
      <c r="DF191">
        <v>0.43479999999999996</v>
      </c>
      <c r="DG191">
        <v>0.56520000000000004</v>
      </c>
      <c r="DH191">
        <v>0</v>
      </c>
      <c r="DI191">
        <v>0</v>
      </c>
      <c r="DJ191">
        <v>3.7000000000000005E-2</v>
      </c>
      <c r="DK191">
        <v>0.14810000000000001</v>
      </c>
      <c r="DL191">
        <v>0.81480000000000008</v>
      </c>
    </row>
    <row r="192" spans="1:116" x14ac:dyDescent="0.25">
      <c r="A192" t="s">
        <v>555</v>
      </c>
      <c r="B192">
        <v>0.78949999999999998</v>
      </c>
      <c r="C192">
        <v>0.15789999999999998</v>
      </c>
      <c r="D192">
        <v>5.2600000000000001E-2</v>
      </c>
      <c r="E192">
        <v>0</v>
      </c>
      <c r="F192">
        <v>0</v>
      </c>
      <c r="G192">
        <v>1</v>
      </c>
      <c r="H192">
        <v>0</v>
      </c>
      <c r="I192">
        <v>0</v>
      </c>
      <c r="J192">
        <v>0</v>
      </c>
      <c r="K192">
        <v>5.2600000000000001E-2</v>
      </c>
      <c r="L192">
        <v>0.47369999999999995</v>
      </c>
      <c r="M192">
        <v>0.47369999999999995</v>
      </c>
      <c r="N192">
        <v>0</v>
      </c>
      <c r="O192">
        <v>0</v>
      </c>
      <c r="P192">
        <v>5.2600000000000001E-2</v>
      </c>
      <c r="Q192">
        <v>0.57889999999999997</v>
      </c>
      <c r="R192">
        <v>0.36840000000000006</v>
      </c>
      <c r="S192">
        <v>0</v>
      </c>
      <c r="T192">
        <v>0</v>
      </c>
      <c r="U192">
        <v>1</v>
      </c>
      <c r="V192">
        <v>0</v>
      </c>
      <c r="W192">
        <v>1</v>
      </c>
      <c r="X192">
        <v>0</v>
      </c>
      <c r="Y192">
        <v>0</v>
      </c>
      <c r="Z192">
        <v>0</v>
      </c>
      <c r="AA192">
        <v>0.89469999999999994</v>
      </c>
      <c r="AB192">
        <v>0.10529999999999999</v>
      </c>
      <c r="AC192">
        <v>0</v>
      </c>
      <c r="AD192">
        <v>0.31579999999999997</v>
      </c>
      <c r="AE192">
        <v>0.47369999999999995</v>
      </c>
      <c r="AF192">
        <v>0.15789999999999998</v>
      </c>
      <c r="AG192">
        <v>5.2600000000000001E-2</v>
      </c>
      <c r="AH192">
        <v>0</v>
      </c>
      <c r="AI192">
        <v>0</v>
      </c>
      <c r="AJ192">
        <v>0</v>
      </c>
      <c r="AK192">
        <v>0</v>
      </c>
      <c r="AL192">
        <v>0</v>
      </c>
      <c r="AM192">
        <v>0.57889999999999997</v>
      </c>
      <c r="AN192">
        <v>0.42109999999999997</v>
      </c>
      <c r="AO192">
        <v>0</v>
      </c>
      <c r="AP192">
        <v>0</v>
      </c>
      <c r="AQ192">
        <v>0.89469999999999994</v>
      </c>
      <c r="AR192">
        <v>0.10529999999999999</v>
      </c>
      <c r="AS192">
        <v>0</v>
      </c>
      <c r="AT192">
        <v>1</v>
      </c>
      <c r="AU192">
        <v>0</v>
      </c>
      <c r="AV192">
        <v>0</v>
      </c>
      <c r="AW192">
        <v>0</v>
      </c>
      <c r="AX192">
        <v>0</v>
      </c>
      <c r="AY192">
        <v>0.47369999999999995</v>
      </c>
      <c r="AZ192">
        <v>0.52629999999999999</v>
      </c>
      <c r="BA192">
        <v>0</v>
      </c>
      <c r="BB192">
        <v>0</v>
      </c>
      <c r="BC192">
        <v>0.15789999999999998</v>
      </c>
      <c r="BD192">
        <v>0.10529999999999999</v>
      </c>
      <c r="BE192">
        <v>0.36840000000000006</v>
      </c>
      <c r="BF192">
        <v>0.31579999999999997</v>
      </c>
      <c r="BG192">
        <v>5.2600000000000001E-2</v>
      </c>
      <c r="BH192">
        <v>0.15789999999999998</v>
      </c>
      <c r="BI192">
        <v>0.73680000000000012</v>
      </c>
      <c r="BJ192">
        <v>0.10529999999999999</v>
      </c>
      <c r="BK192">
        <v>0</v>
      </c>
      <c r="BL192">
        <v>0</v>
      </c>
      <c r="BM192">
        <v>0.42109999999999997</v>
      </c>
      <c r="BN192">
        <v>0.42109999999999997</v>
      </c>
      <c r="BO192">
        <v>0.15789999999999998</v>
      </c>
      <c r="BP192">
        <v>1</v>
      </c>
      <c r="BQ192">
        <v>0</v>
      </c>
      <c r="BR192">
        <v>0</v>
      </c>
      <c r="BS192">
        <v>0.73680000000000012</v>
      </c>
      <c r="BT192">
        <v>0.10529999999999999</v>
      </c>
      <c r="BU192">
        <v>0.10529999999999999</v>
      </c>
      <c r="BV192">
        <v>5.2600000000000001E-2</v>
      </c>
      <c r="BW192">
        <v>0</v>
      </c>
      <c r="BX192">
        <v>1</v>
      </c>
      <c r="BY192">
        <v>0</v>
      </c>
      <c r="BZ192">
        <v>0</v>
      </c>
      <c r="CA192">
        <v>0</v>
      </c>
      <c r="CB192">
        <v>0</v>
      </c>
      <c r="CC192">
        <v>1</v>
      </c>
      <c r="CD192">
        <v>0</v>
      </c>
      <c r="CE192">
        <v>0</v>
      </c>
      <c r="CF192">
        <v>0</v>
      </c>
      <c r="CG192">
        <v>0</v>
      </c>
      <c r="CH192">
        <v>0.52629999999999999</v>
      </c>
      <c r="CI192">
        <v>0.47369999999999995</v>
      </c>
      <c r="CJ192">
        <v>1</v>
      </c>
      <c r="CK192">
        <v>0</v>
      </c>
      <c r="CL192">
        <v>0</v>
      </c>
      <c r="CM192">
        <v>0</v>
      </c>
      <c r="CN192">
        <v>0</v>
      </c>
      <c r="CO192">
        <v>0</v>
      </c>
      <c r="CP192">
        <v>0.36840000000000006</v>
      </c>
      <c r="CQ192">
        <v>0.63159999999999994</v>
      </c>
      <c r="CR192">
        <v>0</v>
      </c>
      <c r="CS192">
        <v>0</v>
      </c>
      <c r="CT192">
        <v>0</v>
      </c>
      <c r="CU192">
        <v>0</v>
      </c>
      <c r="CV192">
        <v>1</v>
      </c>
      <c r="CW192">
        <v>0</v>
      </c>
      <c r="CX192">
        <v>0.94739999999999991</v>
      </c>
      <c r="CY192">
        <v>5.2600000000000001E-2</v>
      </c>
      <c r="CZ192">
        <v>0</v>
      </c>
      <c r="DA192">
        <v>0</v>
      </c>
      <c r="DB192">
        <v>0.15789999999999998</v>
      </c>
      <c r="DC192">
        <v>0.26319999999999999</v>
      </c>
      <c r="DD192">
        <v>0.57889999999999997</v>
      </c>
      <c r="DE192">
        <v>0</v>
      </c>
      <c r="DF192">
        <v>0.75</v>
      </c>
      <c r="DG192">
        <v>0.25</v>
      </c>
      <c r="DH192">
        <v>0</v>
      </c>
      <c r="DI192">
        <v>0</v>
      </c>
      <c r="DJ192">
        <v>0.42109999999999997</v>
      </c>
      <c r="DK192">
        <v>0.10529999999999999</v>
      </c>
      <c r="DL192">
        <v>0.47369999999999995</v>
      </c>
    </row>
    <row r="193" spans="1:116" x14ac:dyDescent="0.25">
      <c r="A193" t="s">
        <v>557</v>
      </c>
      <c r="B193">
        <v>8.77E-2</v>
      </c>
      <c r="C193">
        <v>0.52629999999999999</v>
      </c>
      <c r="D193">
        <v>0.38600000000000001</v>
      </c>
      <c r="E193">
        <v>0</v>
      </c>
      <c r="F193">
        <v>0</v>
      </c>
      <c r="G193">
        <v>0</v>
      </c>
      <c r="H193">
        <v>1</v>
      </c>
      <c r="I193">
        <v>0</v>
      </c>
      <c r="J193">
        <v>0</v>
      </c>
      <c r="K193">
        <v>0.33329999999999999</v>
      </c>
      <c r="L193">
        <v>0.52629999999999999</v>
      </c>
      <c r="M193">
        <v>0.1404</v>
      </c>
      <c r="N193">
        <v>0</v>
      </c>
      <c r="O193">
        <v>0</v>
      </c>
      <c r="P193">
        <v>0.2281</v>
      </c>
      <c r="Q193">
        <v>0.40350000000000003</v>
      </c>
      <c r="R193">
        <v>0.36840000000000006</v>
      </c>
      <c r="S193">
        <v>0</v>
      </c>
      <c r="T193">
        <v>0</v>
      </c>
      <c r="U193">
        <v>0.43859999999999999</v>
      </c>
      <c r="V193">
        <v>0.56140000000000001</v>
      </c>
      <c r="W193">
        <v>0</v>
      </c>
      <c r="X193">
        <v>1</v>
      </c>
      <c r="Y193">
        <v>0</v>
      </c>
      <c r="Z193">
        <v>0</v>
      </c>
      <c r="AA193">
        <v>0.40350000000000003</v>
      </c>
      <c r="AB193">
        <v>7.0199999999999999E-2</v>
      </c>
      <c r="AC193">
        <v>0.52629999999999999</v>
      </c>
      <c r="AD193">
        <v>0.193</v>
      </c>
      <c r="AE193">
        <v>8.77E-2</v>
      </c>
      <c r="AF193">
        <v>0.36840000000000006</v>
      </c>
      <c r="AG193">
        <v>0.35090000000000005</v>
      </c>
      <c r="AH193">
        <v>0</v>
      </c>
      <c r="AI193">
        <v>0</v>
      </c>
      <c r="AJ193">
        <v>0</v>
      </c>
      <c r="AK193">
        <v>0</v>
      </c>
      <c r="AL193">
        <v>0</v>
      </c>
      <c r="AM193">
        <v>0.28070000000000001</v>
      </c>
      <c r="AN193">
        <v>0.70180000000000009</v>
      </c>
      <c r="AO193">
        <v>1.7500000000000002E-2</v>
      </c>
      <c r="AP193">
        <v>0</v>
      </c>
      <c r="AQ193">
        <v>0.43859999999999999</v>
      </c>
      <c r="AR193">
        <v>0.56140000000000001</v>
      </c>
      <c r="AS193">
        <v>0</v>
      </c>
      <c r="AT193">
        <v>1</v>
      </c>
      <c r="AU193">
        <v>0</v>
      </c>
      <c r="AV193">
        <v>0</v>
      </c>
      <c r="AW193">
        <v>0</v>
      </c>
      <c r="AX193">
        <v>0</v>
      </c>
      <c r="AY193">
        <v>0.38600000000000001</v>
      </c>
      <c r="AZ193">
        <v>0.42109999999999997</v>
      </c>
      <c r="BA193">
        <v>0.193</v>
      </c>
      <c r="BB193">
        <v>0</v>
      </c>
      <c r="BC193">
        <v>0.94739999999999991</v>
      </c>
      <c r="BD193">
        <v>5.2600000000000001E-2</v>
      </c>
      <c r="BE193">
        <v>0</v>
      </c>
      <c r="BF193">
        <v>0</v>
      </c>
      <c r="BG193">
        <v>0</v>
      </c>
      <c r="BH193">
        <v>5.2600000000000001E-2</v>
      </c>
      <c r="BI193">
        <v>0.28070000000000001</v>
      </c>
      <c r="BJ193">
        <v>0.40350000000000003</v>
      </c>
      <c r="BK193">
        <v>0.193</v>
      </c>
      <c r="BL193">
        <v>7.0199999999999999E-2</v>
      </c>
      <c r="BM193">
        <v>0.68420000000000003</v>
      </c>
      <c r="BN193">
        <v>5.2600000000000001E-2</v>
      </c>
      <c r="BO193">
        <v>0.26319999999999999</v>
      </c>
      <c r="BP193">
        <v>0.71930000000000005</v>
      </c>
      <c r="BQ193">
        <v>0.1404</v>
      </c>
      <c r="BR193">
        <v>0.1404</v>
      </c>
      <c r="BS193">
        <v>3.5099999999999999E-2</v>
      </c>
      <c r="BT193">
        <v>0.2281</v>
      </c>
      <c r="BU193">
        <v>0.15789999999999998</v>
      </c>
      <c r="BV193">
        <v>0.56140000000000001</v>
      </c>
      <c r="BW193">
        <v>1.7500000000000002E-2</v>
      </c>
      <c r="BX193">
        <v>1</v>
      </c>
      <c r="BY193">
        <v>0</v>
      </c>
      <c r="BZ193">
        <v>0</v>
      </c>
      <c r="CA193">
        <v>0</v>
      </c>
      <c r="CB193">
        <v>0</v>
      </c>
      <c r="CC193">
        <v>0</v>
      </c>
      <c r="CD193">
        <v>0</v>
      </c>
      <c r="CE193">
        <v>0</v>
      </c>
      <c r="CF193">
        <v>0</v>
      </c>
      <c r="CG193">
        <v>1</v>
      </c>
      <c r="CH193">
        <v>0.87719999999999998</v>
      </c>
      <c r="CI193">
        <v>0.12279999999999999</v>
      </c>
      <c r="CJ193">
        <v>1</v>
      </c>
      <c r="CK193">
        <v>0</v>
      </c>
      <c r="CL193">
        <v>0</v>
      </c>
      <c r="CM193">
        <v>0</v>
      </c>
      <c r="CN193">
        <v>0</v>
      </c>
      <c r="CO193">
        <v>0</v>
      </c>
      <c r="CP193">
        <v>0.47369999999999995</v>
      </c>
      <c r="CQ193">
        <v>0.52629999999999999</v>
      </c>
      <c r="CR193">
        <v>0</v>
      </c>
      <c r="CS193">
        <v>0</v>
      </c>
      <c r="CT193">
        <v>0</v>
      </c>
      <c r="CU193">
        <v>0</v>
      </c>
      <c r="CV193">
        <v>1</v>
      </c>
      <c r="CW193">
        <v>0</v>
      </c>
      <c r="CX193">
        <v>0.73680000000000012</v>
      </c>
      <c r="CY193">
        <v>0.26319999999999999</v>
      </c>
      <c r="CZ193">
        <v>0</v>
      </c>
      <c r="DA193">
        <v>0</v>
      </c>
      <c r="DB193">
        <v>7.0199999999999999E-2</v>
      </c>
      <c r="DC193">
        <v>0.57889999999999997</v>
      </c>
      <c r="DD193">
        <v>0.35090000000000005</v>
      </c>
      <c r="DE193">
        <v>0</v>
      </c>
      <c r="DF193">
        <v>0.75470000000000004</v>
      </c>
      <c r="DG193">
        <v>0.24530000000000002</v>
      </c>
      <c r="DH193">
        <v>0</v>
      </c>
      <c r="DI193">
        <v>0</v>
      </c>
      <c r="DJ193">
        <v>0.1754</v>
      </c>
      <c r="DK193">
        <v>0.193</v>
      </c>
      <c r="DL193">
        <v>0.63159999999999994</v>
      </c>
    </row>
    <row r="194" spans="1:116" x14ac:dyDescent="0.25">
      <c r="A194" t="s">
        <v>559</v>
      </c>
      <c r="B194">
        <v>0</v>
      </c>
      <c r="C194">
        <v>0.32</v>
      </c>
      <c r="D194">
        <v>0.68</v>
      </c>
      <c r="E194">
        <v>0</v>
      </c>
      <c r="F194">
        <v>0</v>
      </c>
      <c r="G194">
        <v>0</v>
      </c>
      <c r="H194">
        <v>1</v>
      </c>
      <c r="I194">
        <v>0</v>
      </c>
      <c r="J194">
        <v>0</v>
      </c>
      <c r="K194">
        <v>0.48</v>
      </c>
      <c r="L194">
        <v>0.36</v>
      </c>
      <c r="M194">
        <v>0.16</v>
      </c>
      <c r="N194">
        <v>0</v>
      </c>
      <c r="O194">
        <v>0</v>
      </c>
      <c r="P194">
        <v>0</v>
      </c>
      <c r="Q194">
        <v>0.64</v>
      </c>
      <c r="R194">
        <v>0.36</v>
      </c>
      <c r="S194">
        <v>0</v>
      </c>
      <c r="T194">
        <v>0</v>
      </c>
      <c r="U194">
        <v>0.32</v>
      </c>
      <c r="V194">
        <v>0.68</v>
      </c>
      <c r="W194">
        <v>1</v>
      </c>
      <c r="X194">
        <v>0</v>
      </c>
      <c r="Y194">
        <v>0</v>
      </c>
      <c r="Z194">
        <v>0</v>
      </c>
      <c r="AA194">
        <v>0.28000000000000003</v>
      </c>
      <c r="AB194">
        <v>0.6</v>
      </c>
      <c r="AC194">
        <v>0.12</v>
      </c>
      <c r="AD194">
        <v>0.04</v>
      </c>
      <c r="AE194">
        <v>0.6</v>
      </c>
      <c r="AF194">
        <v>0.36</v>
      </c>
      <c r="AG194">
        <v>0</v>
      </c>
      <c r="AH194">
        <v>0</v>
      </c>
      <c r="AI194">
        <v>0</v>
      </c>
      <c r="AJ194">
        <v>0</v>
      </c>
      <c r="AK194">
        <v>0</v>
      </c>
      <c r="AL194">
        <v>0</v>
      </c>
      <c r="AM194">
        <v>1</v>
      </c>
      <c r="AN194">
        <v>0</v>
      </c>
      <c r="AO194">
        <v>0</v>
      </c>
      <c r="AP194">
        <v>0</v>
      </c>
      <c r="AQ194">
        <v>0</v>
      </c>
      <c r="AR194">
        <v>1</v>
      </c>
      <c r="AS194">
        <v>0</v>
      </c>
      <c r="AT194">
        <v>1</v>
      </c>
      <c r="AU194">
        <v>0</v>
      </c>
      <c r="AV194">
        <v>0</v>
      </c>
      <c r="AW194">
        <v>0</v>
      </c>
      <c r="AX194">
        <v>0</v>
      </c>
      <c r="AY194">
        <v>0.48</v>
      </c>
      <c r="AZ194">
        <v>0.52</v>
      </c>
      <c r="BA194">
        <v>0</v>
      </c>
      <c r="BB194">
        <v>0</v>
      </c>
      <c r="BC194">
        <v>0.12</v>
      </c>
      <c r="BD194">
        <v>0.28000000000000003</v>
      </c>
      <c r="BE194">
        <v>0.36</v>
      </c>
      <c r="BF194">
        <v>0.2</v>
      </c>
      <c r="BG194">
        <v>0.04</v>
      </c>
      <c r="BH194">
        <v>0.08</v>
      </c>
      <c r="BI194">
        <v>0.88</v>
      </c>
      <c r="BJ194">
        <v>0.04</v>
      </c>
      <c r="BK194">
        <v>0</v>
      </c>
      <c r="BL194">
        <v>0</v>
      </c>
      <c r="BM194">
        <v>0.56000000000000005</v>
      </c>
      <c r="BN194">
        <v>0.16</v>
      </c>
      <c r="BO194">
        <v>0.28000000000000003</v>
      </c>
      <c r="BP194">
        <v>1</v>
      </c>
      <c r="BQ194">
        <v>0</v>
      </c>
      <c r="BR194">
        <v>0</v>
      </c>
      <c r="BS194">
        <v>0</v>
      </c>
      <c r="BT194">
        <v>0.52</v>
      </c>
      <c r="BU194">
        <v>0.28000000000000003</v>
      </c>
      <c r="BV194">
        <v>0.16</v>
      </c>
      <c r="BW194">
        <v>0.04</v>
      </c>
      <c r="BX194">
        <v>1</v>
      </c>
      <c r="BY194">
        <v>0</v>
      </c>
      <c r="BZ194">
        <v>0</v>
      </c>
      <c r="CA194">
        <v>0</v>
      </c>
      <c r="CB194">
        <v>0</v>
      </c>
      <c r="CC194">
        <v>1</v>
      </c>
      <c r="CD194">
        <v>0</v>
      </c>
      <c r="CE194">
        <v>0</v>
      </c>
      <c r="CF194">
        <v>0</v>
      </c>
      <c r="CG194">
        <v>0</v>
      </c>
      <c r="CH194">
        <v>0.2</v>
      </c>
      <c r="CI194">
        <v>0.8</v>
      </c>
      <c r="CJ194">
        <v>1</v>
      </c>
      <c r="CK194">
        <v>0</v>
      </c>
      <c r="CL194">
        <v>0</v>
      </c>
      <c r="CM194">
        <v>0</v>
      </c>
      <c r="CN194">
        <v>0</v>
      </c>
      <c r="CO194">
        <v>0</v>
      </c>
      <c r="CP194">
        <v>0.56000000000000005</v>
      </c>
      <c r="CQ194">
        <v>0.44</v>
      </c>
      <c r="CR194">
        <v>0</v>
      </c>
      <c r="CS194">
        <v>0</v>
      </c>
      <c r="CT194">
        <v>1</v>
      </c>
      <c r="CU194">
        <v>0</v>
      </c>
      <c r="CV194">
        <v>0</v>
      </c>
      <c r="CW194">
        <v>0</v>
      </c>
      <c r="CX194">
        <v>1</v>
      </c>
      <c r="CY194">
        <v>0</v>
      </c>
      <c r="CZ194">
        <v>0</v>
      </c>
      <c r="DA194">
        <v>0</v>
      </c>
      <c r="DB194">
        <v>0.16</v>
      </c>
      <c r="DC194">
        <v>0.64</v>
      </c>
      <c r="DD194">
        <v>0.2</v>
      </c>
      <c r="DE194">
        <v>0</v>
      </c>
      <c r="DF194">
        <v>0.85709999999999997</v>
      </c>
      <c r="DG194">
        <v>0.1429</v>
      </c>
      <c r="DH194">
        <v>0</v>
      </c>
      <c r="DI194">
        <v>0</v>
      </c>
      <c r="DJ194">
        <v>0</v>
      </c>
      <c r="DK194">
        <v>0.28000000000000003</v>
      </c>
      <c r="DL194">
        <v>0.72</v>
      </c>
    </row>
    <row r="195" spans="1:116" x14ac:dyDescent="0.25">
      <c r="A195" t="s">
        <v>561</v>
      </c>
      <c r="B195">
        <v>0.36359999999999998</v>
      </c>
      <c r="C195">
        <v>0.59089999999999998</v>
      </c>
      <c r="D195">
        <v>4.5499999999999999E-2</v>
      </c>
      <c r="E195">
        <v>0</v>
      </c>
      <c r="F195">
        <v>0</v>
      </c>
      <c r="G195">
        <v>0</v>
      </c>
      <c r="H195">
        <v>1</v>
      </c>
      <c r="I195">
        <v>0</v>
      </c>
      <c r="J195">
        <v>0</v>
      </c>
      <c r="K195">
        <v>0.2273</v>
      </c>
      <c r="L195">
        <v>0.61360000000000003</v>
      </c>
      <c r="M195">
        <v>0.15909999999999999</v>
      </c>
      <c r="N195">
        <v>0</v>
      </c>
      <c r="O195">
        <v>0</v>
      </c>
      <c r="P195">
        <v>0.54549999999999998</v>
      </c>
      <c r="Q195">
        <v>0.38640000000000002</v>
      </c>
      <c r="R195">
        <v>6.8199999999999997E-2</v>
      </c>
      <c r="S195">
        <v>0</v>
      </c>
      <c r="T195">
        <v>0</v>
      </c>
      <c r="U195">
        <v>0.68180000000000007</v>
      </c>
      <c r="V195">
        <v>0.31819999999999998</v>
      </c>
      <c r="W195">
        <v>0</v>
      </c>
      <c r="X195">
        <v>1</v>
      </c>
      <c r="Y195">
        <v>0</v>
      </c>
      <c r="Z195">
        <v>0</v>
      </c>
      <c r="AA195">
        <v>0.81819999999999993</v>
      </c>
      <c r="AB195">
        <v>0.13639999999999999</v>
      </c>
      <c r="AC195">
        <v>4.5499999999999999E-2</v>
      </c>
      <c r="AD195">
        <v>0.29549999999999998</v>
      </c>
      <c r="AE195">
        <v>0.56820000000000004</v>
      </c>
      <c r="AF195">
        <v>0.11359999999999999</v>
      </c>
      <c r="AG195">
        <v>2.2700000000000001E-2</v>
      </c>
      <c r="AH195">
        <v>0</v>
      </c>
      <c r="AI195">
        <v>0</v>
      </c>
      <c r="AJ195">
        <v>0</v>
      </c>
      <c r="AK195">
        <v>0</v>
      </c>
      <c r="AL195">
        <v>0</v>
      </c>
      <c r="AM195">
        <v>1</v>
      </c>
      <c r="AN195">
        <v>0</v>
      </c>
      <c r="AO195">
        <v>0</v>
      </c>
      <c r="AP195">
        <v>0</v>
      </c>
      <c r="AQ195">
        <v>0.63639999999999997</v>
      </c>
      <c r="AR195">
        <v>0.36359999999999998</v>
      </c>
      <c r="AS195">
        <v>0</v>
      </c>
      <c r="AT195">
        <v>0.95450000000000002</v>
      </c>
      <c r="AU195">
        <v>4.5499999999999999E-2</v>
      </c>
      <c r="AV195">
        <v>0</v>
      </c>
      <c r="AW195">
        <v>0</v>
      </c>
      <c r="AX195">
        <v>0</v>
      </c>
      <c r="AY195">
        <v>0.25</v>
      </c>
      <c r="AZ195">
        <v>0.70450000000000002</v>
      </c>
      <c r="BA195">
        <v>4.5499999999999999E-2</v>
      </c>
      <c r="BB195">
        <v>0</v>
      </c>
      <c r="BC195">
        <v>0</v>
      </c>
      <c r="BD195">
        <v>9.0899999999999995E-2</v>
      </c>
      <c r="BE195">
        <v>0.34090000000000004</v>
      </c>
      <c r="BF195">
        <v>0.43180000000000002</v>
      </c>
      <c r="BG195">
        <v>0.13639999999999999</v>
      </c>
      <c r="BH195">
        <v>0.13639999999999999</v>
      </c>
      <c r="BI195">
        <v>0.40909999999999996</v>
      </c>
      <c r="BJ195">
        <v>0.45450000000000002</v>
      </c>
      <c r="BK195">
        <v>0</v>
      </c>
      <c r="BL195">
        <v>0</v>
      </c>
      <c r="BM195">
        <v>0.52270000000000005</v>
      </c>
      <c r="BN195">
        <v>6.8199999999999997E-2</v>
      </c>
      <c r="BO195">
        <v>0.40909999999999996</v>
      </c>
      <c r="BP195">
        <v>0.93180000000000007</v>
      </c>
      <c r="BQ195">
        <v>6.8199999999999997E-2</v>
      </c>
      <c r="BR195">
        <v>0</v>
      </c>
      <c r="BS195">
        <v>0</v>
      </c>
      <c r="BT195">
        <v>0.11359999999999999</v>
      </c>
      <c r="BU195">
        <v>0.11359999999999999</v>
      </c>
      <c r="BV195">
        <v>0.77269999999999994</v>
      </c>
      <c r="BW195">
        <v>0</v>
      </c>
      <c r="BX195">
        <v>1</v>
      </c>
      <c r="BY195">
        <v>0</v>
      </c>
      <c r="BZ195">
        <v>0</v>
      </c>
      <c r="CA195">
        <v>0</v>
      </c>
      <c r="CB195">
        <v>0</v>
      </c>
      <c r="CC195">
        <v>1</v>
      </c>
      <c r="CD195">
        <v>0</v>
      </c>
      <c r="CE195">
        <v>0</v>
      </c>
      <c r="CF195">
        <v>0</v>
      </c>
      <c r="CG195">
        <v>0</v>
      </c>
      <c r="CH195">
        <v>0.25</v>
      </c>
      <c r="CI195">
        <v>0.75</v>
      </c>
      <c r="CJ195">
        <v>1</v>
      </c>
      <c r="CK195">
        <v>0</v>
      </c>
      <c r="CL195">
        <v>0</v>
      </c>
      <c r="CM195">
        <v>0</v>
      </c>
      <c r="CN195">
        <v>0</v>
      </c>
      <c r="CO195">
        <v>0</v>
      </c>
      <c r="CP195">
        <v>0.2273</v>
      </c>
      <c r="CQ195">
        <v>0.72730000000000006</v>
      </c>
      <c r="CR195">
        <v>4.5499999999999999E-2</v>
      </c>
      <c r="CS195">
        <v>0</v>
      </c>
      <c r="CT195">
        <v>0</v>
      </c>
      <c r="CU195">
        <v>0</v>
      </c>
      <c r="CV195">
        <v>1</v>
      </c>
      <c r="CW195">
        <v>0</v>
      </c>
      <c r="CX195">
        <v>0.86360000000000003</v>
      </c>
      <c r="CY195">
        <v>0.13639999999999999</v>
      </c>
      <c r="CZ195">
        <v>0</v>
      </c>
      <c r="DA195">
        <v>0</v>
      </c>
      <c r="DB195">
        <v>0.38640000000000002</v>
      </c>
      <c r="DC195">
        <v>0.52270000000000005</v>
      </c>
      <c r="DD195">
        <v>9.0899999999999995E-2</v>
      </c>
      <c r="DE195">
        <v>0.15</v>
      </c>
      <c r="DF195">
        <v>0.8</v>
      </c>
      <c r="DG195">
        <v>0.05</v>
      </c>
      <c r="DH195">
        <v>0</v>
      </c>
      <c r="DI195">
        <v>0</v>
      </c>
      <c r="DJ195">
        <v>2.2700000000000001E-2</v>
      </c>
      <c r="DK195">
        <v>0.11359999999999999</v>
      </c>
      <c r="DL195">
        <v>0.86360000000000003</v>
      </c>
    </row>
    <row r="196" spans="1:116" x14ac:dyDescent="0.25">
      <c r="A196" t="s">
        <v>563</v>
      </c>
      <c r="B196">
        <v>0.83329999999999993</v>
      </c>
      <c r="C196">
        <v>0.16670000000000001</v>
      </c>
      <c r="D196">
        <v>0</v>
      </c>
      <c r="E196">
        <v>0</v>
      </c>
      <c r="F196">
        <v>1</v>
      </c>
      <c r="G196">
        <v>0</v>
      </c>
      <c r="H196">
        <v>0</v>
      </c>
      <c r="I196">
        <v>0</v>
      </c>
      <c r="J196">
        <v>0</v>
      </c>
      <c r="K196">
        <v>0</v>
      </c>
      <c r="L196">
        <v>0.45829999999999999</v>
      </c>
      <c r="M196">
        <v>0.54170000000000007</v>
      </c>
      <c r="N196">
        <v>0</v>
      </c>
      <c r="O196">
        <v>0</v>
      </c>
      <c r="P196">
        <v>0</v>
      </c>
      <c r="Q196">
        <v>0.41670000000000001</v>
      </c>
      <c r="R196">
        <v>0.54170000000000007</v>
      </c>
      <c r="S196">
        <v>4.1700000000000001E-2</v>
      </c>
      <c r="T196">
        <v>0</v>
      </c>
      <c r="U196">
        <v>0.875</v>
      </c>
      <c r="V196">
        <v>0.125</v>
      </c>
      <c r="W196">
        <v>1</v>
      </c>
      <c r="X196">
        <v>0</v>
      </c>
      <c r="Y196">
        <v>0</v>
      </c>
      <c r="Z196">
        <v>0</v>
      </c>
      <c r="AA196">
        <v>0.75</v>
      </c>
      <c r="AB196">
        <v>0.16670000000000001</v>
      </c>
      <c r="AC196">
        <v>8.3299999999999999E-2</v>
      </c>
      <c r="AD196">
        <v>0.125</v>
      </c>
      <c r="AE196">
        <v>0.5</v>
      </c>
      <c r="AF196">
        <v>0.375</v>
      </c>
      <c r="AG196">
        <v>0</v>
      </c>
      <c r="AH196">
        <v>0</v>
      </c>
      <c r="AI196">
        <v>0</v>
      </c>
      <c r="AJ196">
        <v>0</v>
      </c>
      <c r="AK196">
        <v>0</v>
      </c>
      <c r="AL196">
        <v>0</v>
      </c>
      <c r="AM196">
        <v>0.54170000000000007</v>
      </c>
      <c r="AN196">
        <v>0.45829999999999999</v>
      </c>
      <c r="AO196">
        <v>0</v>
      </c>
      <c r="AP196">
        <v>0</v>
      </c>
      <c r="AQ196">
        <v>0.95829999999999993</v>
      </c>
      <c r="AR196">
        <v>4.1700000000000001E-2</v>
      </c>
      <c r="AS196">
        <v>0</v>
      </c>
      <c r="AT196">
        <v>1</v>
      </c>
      <c r="AU196">
        <v>0</v>
      </c>
      <c r="AV196">
        <v>0</v>
      </c>
      <c r="AW196">
        <v>0</v>
      </c>
      <c r="AX196">
        <v>0</v>
      </c>
      <c r="AY196">
        <v>0.33329999999999999</v>
      </c>
      <c r="AZ196">
        <v>0.625</v>
      </c>
      <c r="BA196">
        <v>4.1700000000000001E-2</v>
      </c>
      <c r="BB196">
        <v>0</v>
      </c>
      <c r="BC196">
        <v>4.1700000000000001E-2</v>
      </c>
      <c r="BD196">
        <v>0.16670000000000001</v>
      </c>
      <c r="BE196">
        <v>0.25</v>
      </c>
      <c r="BF196">
        <v>0.375</v>
      </c>
      <c r="BG196">
        <v>0.16670000000000001</v>
      </c>
      <c r="BH196">
        <v>0.16670000000000001</v>
      </c>
      <c r="BI196">
        <v>0.5</v>
      </c>
      <c r="BJ196">
        <v>0.29170000000000001</v>
      </c>
      <c r="BK196">
        <v>4.1700000000000001E-2</v>
      </c>
      <c r="BL196">
        <v>0</v>
      </c>
      <c r="BM196">
        <v>0.41670000000000001</v>
      </c>
      <c r="BN196">
        <v>0.45829999999999999</v>
      </c>
      <c r="BO196">
        <v>0.125</v>
      </c>
      <c r="BP196">
        <v>1</v>
      </c>
      <c r="BQ196">
        <v>0</v>
      </c>
      <c r="BR196">
        <v>0</v>
      </c>
      <c r="BS196">
        <v>0.83329999999999993</v>
      </c>
      <c r="BT196">
        <v>8.3299999999999999E-2</v>
      </c>
      <c r="BU196">
        <v>8.3299999999999999E-2</v>
      </c>
      <c r="BV196">
        <v>0</v>
      </c>
      <c r="BW196">
        <v>0</v>
      </c>
      <c r="BX196">
        <v>1</v>
      </c>
      <c r="BY196">
        <v>0</v>
      </c>
      <c r="BZ196">
        <v>0</v>
      </c>
      <c r="CA196">
        <v>0</v>
      </c>
      <c r="CB196">
        <v>0</v>
      </c>
      <c r="CC196">
        <v>1</v>
      </c>
      <c r="CD196">
        <v>0</v>
      </c>
      <c r="CE196">
        <v>0</v>
      </c>
      <c r="CF196">
        <v>0</v>
      </c>
      <c r="CG196">
        <v>0</v>
      </c>
      <c r="CH196">
        <v>0.41670000000000001</v>
      </c>
      <c r="CI196">
        <v>0.58329999999999993</v>
      </c>
      <c r="CJ196">
        <v>1</v>
      </c>
      <c r="CK196">
        <v>0</v>
      </c>
      <c r="CL196">
        <v>0</v>
      </c>
      <c r="CM196">
        <v>0</v>
      </c>
      <c r="CN196">
        <v>0</v>
      </c>
      <c r="CO196">
        <v>0</v>
      </c>
      <c r="CP196">
        <v>0.29170000000000001</v>
      </c>
      <c r="CQ196">
        <v>0.70829999999999993</v>
      </c>
      <c r="CR196">
        <v>0</v>
      </c>
      <c r="CS196">
        <v>0</v>
      </c>
      <c r="CT196">
        <v>0</v>
      </c>
      <c r="CU196">
        <v>0</v>
      </c>
      <c r="CV196">
        <v>0</v>
      </c>
      <c r="CW196">
        <v>1</v>
      </c>
      <c r="CX196">
        <v>1</v>
      </c>
      <c r="CY196">
        <v>0</v>
      </c>
      <c r="CZ196">
        <v>0</v>
      </c>
      <c r="DA196">
        <v>0</v>
      </c>
      <c r="DB196">
        <v>0.29170000000000001</v>
      </c>
      <c r="DC196">
        <v>0.25</v>
      </c>
      <c r="DD196">
        <v>0.45829999999999999</v>
      </c>
      <c r="DE196">
        <v>0</v>
      </c>
      <c r="DF196">
        <v>0.56520000000000004</v>
      </c>
      <c r="DG196">
        <v>0.43479999999999996</v>
      </c>
      <c r="DH196">
        <v>0</v>
      </c>
      <c r="DI196">
        <v>0</v>
      </c>
      <c r="DJ196">
        <v>0.54170000000000007</v>
      </c>
      <c r="DK196">
        <v>0</v>
      </c>
      <c r="DL196">
        <v>0.45829999999999999</v>
      </c>
    </row>
    <row r="197" spans="1:116" x14ac:dyDescent="0.25">
      <c r="A197" t="s">
        <v>565</v>
      </c>
      <c r="B197">
        <v>0.28570000000000001</v>
      </c>
      <c r="C197">
        <v>0.64290000000000003</v>
      </c>
      <c r="D197">
        <v>4.7599999999999996E-2</v>
      </c>
      <c r="E197">
        <v>2.3799999999999998E-2</v>
      </c>
      <c r="F197">
        <v>0</v>
      </c>
      <c r="G197">
        <v>0</v>
      </c>
      <c r="H197">
        <v>0</v>
      </c>
      <c r="I197">
        <v>1</v>
      </c>
      <c r="J197">
        <v>0</v>
      </c>
      <c r="K197">
        <v>0.21429999999999999</v>
      </c>
      <c r="L197">
        <v>0.6905</v>
      </c>
      <c r="M197">
        <v>9.5199999999999993E-2</v>
      </c>
      <c r="N197">
        <v>0</v>
      </c>
      <c r="O197">
        <v>0</v>
      </c>
      <c r="P197">
        <v>0.52380000000000004</v>
      </c>
      <c r="Q197">
        <v>0.47619999999999996</v>
      </c>
      <c r="R197">
        <v>0</v>
      </c>
      <c r="S197">
        <v>0</v>
      </c>
      <c r="T197">
        <v>0</v>
      </c>
      <c r="U197">
        <v>0.83329999999999993</v>
      </c>
      <c r="V197">
        <v>0.16670000000000001</v>
      </c>
      <c r="W197">
        <v>1</v>
      </c>
      <c r="X197">
        <v>0</v>
      </c>
      <c r="Y197">
        <v>0</v>
      </c>
      <c r="Z197">
        <v>0</v>
      </c>
      <c r="AA197">
        <v>0.35710000000000003</v>
      </c>
      <c r="AB197">
        <v>7.1399999999999991E-2</v>
      </c>
      <c r="AC197">
        <v>0.57140000000000002</v>
      </c>
      <c r="AD197">
        <v>9.5199999999999993E-2</v>
      </c>
      <c r="AE197">
        <v>0.52380000000000004</v>
      </c>
      <c r="AF197">
        <v>0.38100000000000001</v>
      </c>
      <c r="AG197">
        <v>0</v>
      </c>
      <c r="AH197">
        <v>0</v>
      </c>
      <c r="AI197">
        <v>0</v>
      </c>
      <c r="AJ197">
        <v>0</v>
      </c>
      <c r="AK197">
        <v>0</v>
      </c>
      <c r="AL197">
        <v>0</v>
      </c>
      <c r="AM197">
        <v>1</v>
      </c>
      <c r="AN197">
        <v>0</v>
      </c>
      <c r="AO197">
        <v>0</v>
      </c>
      <c r="AP197">
        <v>0</v>
      </c>
      <c r="AQ197">
        <v>0.6905</v>
      </c>
      <c r="AR197">
        <v>0.3095</v>
      </c>
      <c r="AS197">
        <v>0</v>
      </c>
      <c r="AT197">
        <v>1</v>
      </c>
      <c r="AU197">
        <v>0</v>
      </c>
      <c r="AV197">
        <v>0</v>
      </c>
      <c r="AW197">
        <v>0</v>
      </c>
      <c r="AX197">
        <v>0</v>
      </c>
      <c r="AY197">
        <v>0.26190000000000002</v>
      </c>
      <c r="AZ197">
        <v>0.66670000000000007</v>
      </c>
      <c r="BA197">
        <v>7.1399999999999991E-2</v>
      </c>
      <c r="BB197">
        <v>0</v>
      </c>
      <c r="BC197">
        <v>0</v>
      </c>
      <c r="BD197">
        <v>7.1399999999999991E-2</v>
      </c>
      <c r="BE197">
        <v>0.28570000000000001</v>
      </c>
      <c r="BF197">
        <v>0.38100000000000001</v>
      </c>
      <c r="BG197">
        <v>0.26190000000000002</v>
      </c>
      <c r="BH197">
        <v>7.1399999999999991E-2</v>
      </c>
      <c r="BI197">
        <v>0.8095</v>
      </c>
      <c r="BJ197">
        <v>0.11900000000000001</v>
      </c>
      <c r="BK197">
        <v>0</v>
      </c>
      <c r="BL197">
        <v>0</v>
      </c>
      <c r="BM197">
        <v>4.7599999999999996E-2</v>
      </c>
      <c r="BN197">
        <v>0.1429</v>
      </c>
      <c r="BO197">
        <v>0.8095</v>
      </c>
      <c r="BP197">
        <v>0.90480000000000005</v>
      </c>
      <c r="BQ197">
        <v>9.5199999999999993E-2</v>
      </c>
      <c r="BR197">
        <v>0</v>
      </c>
      <c r="BS197">
        <v>0</v>
      </c>
      <c r="BT197">
        <v>0</v>
      </c>
      <c r="BU197">
        <v>9.5199999999999993E-2</v>
      </c>
      <c r="BV197">
        <v>0.59520000000000006</v>
      </c>
      <c r="BW197">
        <v>0.3095</v>
      </c>
      <c r="BX197">
        <v>1</v>
      </c>
      <c r="BY197">
        <v>0</v>
      </c>
      <c r="BZ197">
        <v>0</v>
      </c>
      <c r="CA197">
        <v>0</v>
      </c>
      <c r="CB197">
        <v>0</v>
      </c>
      <c r="CC197">
        <v>1</v>
      </c>
      <c r="CD197">
        <v>0</v>
      </c>
      <c r="CE197">
        <v>0</v>
      </c>
      <c r="CF197">
        <v>0</v>
      </c>
      <c r="CG197">
        <v>0</v>
      </c>
      <c r="CH197">
        <v>4.7599999999999996E-2</v>
      </c>
      <c r="CI197">
        <v>0.95239999999999991</v>
      </c>
      <c r="CJ197">
        <v>1</v>
      </c>
      <c r="CK197">
        <v>0</v>
      </c>
      <c r="CL197">
        <v>0</v>
      </c>
      <c r="CM197">
        <v>0</v>
      </c>
      <c r="CN197">
        <v>0</v>
      </c>
      <c r="CO197">
        <v>0</v>
      </c>
      <c r="CP197">
        <v>0.16670000000000001</v>
      </c>
      <c r="CQ197">
        <v>0.78569999999999995</v>
      </c>
      <c r="CR197">
        <v>4.7599999999999996E-2</v>
      </c>
      <c r="CS197">
        <v>0</v>
      </c>
      <c r="CT197">
        <v>0</v>
      </c>
      <c r="CU197">
        <v>0</v>
      </c>
      <c r="CV197">
        <v>1</v>
      </c>
      <c r="CW197">
        <v>0</v>
      </c>
      <c r="CX197">
        <v>0.8095</v>
      </c>
      <c r="CY197">
        <v>0.1905</v>
      </c>
      <c r="CZ197">
        <v>0</v>
      </c>
      <c r="DA197">
        <v>0</v>
      </c>
      <c r="DB197">
        <v>0.5</v>
      </c>
      <c r="DC197">
        <v>0.42859999999999998</v>
      </c>
      <c r="DD197">
        <v>7.1399999999999991E-2</v>
      </c>
      <c r="DE197">
        <v>0</v>
      </c>
      <c r="DF197">
        <v>0.871</v>
      </c>
      <c r="DG197">
        <v>0.129</v>
      </c>
      <c r="DH197">
        <v>0</v>
      </c>
      <c r="DI197">
        <v>0</v>
      </c>
      <c r="DJ197">
        <v>0</v>
      </c>
      <c r="DK197">
        <v>9.5199999999999993E-2</v>
      </c>
      <c r="DL197">
        <v>0.90480000000000005</v>
      </c>
    </row>
    <row r="198" spans="1:116" x14ac:dyDescent="0.25">
      <c r="A198" t="s">
        <v>567</v>
      </c>
      <c r="B198">
        <v>0</v>
      </c>
      <c r="C198">
        <v>0.11109999999999999</v>
      </c>
      <c r="D198">
        <v>0.88890000000000002</v>
      </c>
      <c r="E198">
        <v>0</v>
      </c>
      <c r="F198">
        <v>0</v>
      </c>
      <c r="G198">
        <v>0</v>
      </c>
      <c r="H198">
        <v>1</v>
      </c>
      <c r="I198">
        <v>0</v>
      </c>
      <c r="J198">
        <v>0</v>
      </c>
      <c r="K198">
        <v>5.5599999999999997E-2</v>
      </c>
      <c r="L198">
        <v>0.33329999999999999</v>
      </c>
      <c r="M198">
        <v>0.55559999999999998</v>
      </c>
      <c r="N198">
        <v>5.5599999999999997E-2</v>
      </c>
      <c r="O198">
        <v>0</v>
      </c>
      <c r="P198">
        <v>5.5599999999999997E-2</v>
      </c>
      <c r="Q198">
        <v>0.11109999999999999</v>
      </c>
      <c r="R198">
        <v>0.66670000000000007</v>
      </c>
      <c r="S198">
        <v>0.16670000000000001</v>
      </c>
      <c r="T198">
        <v>0</v>
      </c>
      <c r="U198">
        <v>0.22219999999999998</v>
      </c>
      <c r="V198">
        <v>0.77780000000000005</v>
      </c>
      <c r="W198">
        <v>0</v>
      </c>
      <c r="X198">
        <v>0</v>
      </c>
      <c r="Y198">
        <v>1</v>
      </c>
      <c r="Z198">
        <v>0</v>
      </c>
      <c r="AA198">
        <v>0</v>
      </c>
      <c r="AB198">
        <v>5.5599999999999997E-2</v>
      </c>
      <c r="AC198">
        <v>0.94440000000000002</v>
      </c>
      <c r="AD198">
        <v>0</v>
      </c>
      <c r="AE198">
        <v>0</v>
      </c>
      <c r="AF198">
        <v>0.33329999999999999</v>
      </c>
      <c r="AG198">
        <v>0.66670000000000007</v>
      </c>
      <c r="AH198">
        <v>0</v>
      </c>
      <c r="AI198">
        <v>0</v>
      </c>
      <c r="AJ198">
        <v>0</v>
      </c>
      <c r="AK198">
        <v>0</v>
      </c>
      <c r="AL198">
        <v>0</v>
      </c>
      <c r="AM198">
        <v>0</v>
      </c>
      <c r="AN198">
        <v>1</v>
      </c>
      <c r="AO198">
        <v>0</v>
      </c>
      <c r="AP198">
        <v>0</v>
      </c>
      <c r="AQ198">
        <v>5.5599999999999997E-2</v>
      </c>
      <c r="AR198">
        <v>0.94440000000000002</v>
      </c>
      <c r="AS198">
        <v>0</v>
      </c>
      <c r="AT198">
        <v>1</v>
      </c>
      <c r="AU198">
        <v>0</v>
      </c>
      <c r="AV198">
        <v>0</v>
      </c>
      <c r="AW198">
        <v>0</v>
      </c>
      <c r="AX198">
        <v>0</v>
      </c>
      <c r="AY198">
        <v>5.5599999999999997E-2</v>
      </c>
      <c r="AZ198">
        <v>0.55559999999999998</v>
      </c>
      <c r="BA198">
        <v>0.38890000000000002</v>
      </c>
      <c r="BB198">
        <v>0</v>
      </c>
      <c r="BC198">
        <v>0.44439999999999996</v>
      </c>
      <c r="BD198">
        <v>0.27779999999999999</v>
      </c>
      <c r="BE198">
        <v>0.22219999999999998</v>
      </c>
      <c r="BF198">
        <v>5.5599999999999997E-2</v>
      </c>
      <c r="BG198">
        <v>0</v>
      </c>
      <c r="BH198">
        <v>0</v>
      </c>
      <c r="BI198">
        <v>5.5599999999999997E-2</v>
      </c>
      <c r="BJ198">
        <v>0.5</v>
      </c>
      <c r="BK198">
        <v>0.16670000000000001</v>
      </c>
      <c r="BL198">
        <v>0.27779999999999999</v>
      </c>
      <c r="BM198">
        <v>0.16670000000000001</v>
      </c>
      <c r="BN198">
        <v>0</v>
      </c>
      <c r="BO198">
        <v>0.83329999999999993</v>
      </c>
      <c r="BP198">
        <v>0.44439999999999996</v>
      </c>
      <c r="BQ198">
        <v>0.38890000000000002</v>
      </c>
      <c r="BR198">
        <v>0.16670000000000001</v>
      </c>
      <c r="BS198">
        <v>0</v>
      </c>
      <c r="BT198">
        <v>0.11109999999999999</v>
      </c>
      <c r="BU198">
        <v>0.16670000000000001</v>
      </c>
      <c r="BV198">
        <v>0.55559999999999998</v>
      </c>
      <c r="BW198">
        <v>0.16670000000000001</v>
      </c>
      <c r="BX198">
        <v>1</v>
      </c>
      <c r="BY198">
        <v>0</v>
      </c>
      <c r="BZ198">
        <v>0</v>
      </c>
      <c r="CA198">
        <v>0</v>
      </c>
      <c r="CB198">
        <v>0</v>
      </c>
      <c r="CC198">
        <v>0</v>
      </c>
      <c r="CD198">
        <v>0</v>
      </c>
      <c r="CE198">
        <v>0</v>
      </c>
      <c r="CF198">
        <v>0</v>
      </c>
      <c r="CG198">
        <v>1</v>
      </c>
      <c r="CH198">
        <v>0.88890000000000002</v>
      </c>
      <c r="CI198">
        <v>0.11109999999999999</v>
      </c>
      <c r="CJ198">
        <v>1</v>
      </c>
      <c r="CK198">
        <v>0</v>
      </c>
      <c r="CL198">
        <v>0</v>
      </c>
      <c r="CM198">
        <v>0</v>
      </c>
      <c r="CN198">
        <v>0</v>
      </c>
      <c r="CO198">
        <v>0</v>
      </c>
      <c r="CP198">
        <v>5.5599999999999997E-2</v>
      </c>
      <c r="CQ198">
        <v>0.38890000000000002</v>
      </c>
      <c r="CR198">
        <v>0.55559999999999998</v>
      </c>
      <c r="CS198">
        <v>0</v>
      </c>
      <c r="CT198">
        <v>0</v>
      </c>
      <c r="CU198">
        <v>0</v>
      </c>
      <c r="CV198">
        <v>0</v>
      </c>
      <c r="CW198">
        <v>1</v>
      </c>
      <c r="CX198">
        <v>0.83329999999999993</v>
      </c>
      <c r="CY198">
        <v>0.16670000000000001</v>
      </c>
      <c r="CZ198">
        <v>0</v>
      </c>
      <c r="DA198">
        <v>0</v>
      </c>
      <c r="DB198">
        <v>5.5599999999999997E-2</v>
      </c>
      <c r="DC198">
        <v>0.61109999999999998</v>
      </c>
      <c r="DD198">
        <v>0.33329999999999999</v>
      </c>
      <c r="DE198">
        <v>0</v>
      </c>
      <c r="DF198">
        <v>0.44439999999999996</v>
      </c>
      <c r="DG198">
        <v>0.55559999999999998</v>
      </c>
      <c r="DH198">
        <v>0</v>
      </c>
      <c r="DI198">
        <v>0</v>
      </c>
      <c r="DJ198">
        <v>0.16670000000000001</v>
      </c>
      <c r="DK198">
        <v>0.5</v>
      </c>
      <c r="DL198">
        <v>0.33329999999999999</v>
      </c>
    </row>
    <row r="199" spans="1:116" x14ac:dyDescent="0.25">
      <c r="A199" t="s">
        <v>569</v>
      </c>
      <c r="B199">
        <v>0.71430000000000005</v>
      </c>
      <c r="C199">
        <v>0</v>
      </c>
      <c r="D199">
        <v>0.28570000000000001</v>
      </c>
      <c r="E199">
        <v>0</v>
      </c>
      <c r="F199">
        <v>0</v>
      </c>
      <c r="G199">
        <v>1</v>
      </c>
      <c r="H199">
        <v>0</v>
      </c>
      <c r="I199">
        <v>0</v>
      </c>
      <c r="J199">
        <v>0</v>
      </c>
      <c r="K199">
        <v>0.28570000000000001</v>
      </c>
      <c r="L199">
        <v>0.66670000000000007</v>
      </c>
      <c r="M199">
        <v>4.7599999999999996E-2</v>
      </c>
      <c r="N199">
        <v>0</v>
      </c>
      <c r="O199">
        <v>0</v>
      </c>
      <c r="P199">
        <v>0.28570000000000001</v>
      </c>
      <c r="Q199">
        <v>0.42859999999999998</v>
      </c>
      <c r="R199">
        <v>0.28570000000000001</v>
      </c>
      <c r="S199">
        <v>0</v>
      </c>
      <c r="T199">
        <v>0</v>
      </c>
      <c r="U199">
        <v>0.66670000000000007</v>
      </c>
      <c r="V199">
        <v>0.33329999999999999</v>
      </c>
      <c r="W199">
        <v>0</v>
      </c>
      <c r="X199">
        <v>0</v>
      </c>
      <c r="Y199">
        <v>1</v>
      </c>
      <c r="Z199">
        <v>0</v>
      </c>
      <c r="AA199">
        <v>0.1905</v>
      </c>
      <c r="AB199">
        <v>9.5199999999999993E-2</v>
      </c>
      <c r="AC199">
        <v>0.71430000000000005</v>
      </c>
      <c r="AD199">
        <v>0</v>
      </c>
      <c r="AE199">
        <v>0.1429</v>
      </c>
      <c r="AF199">
        <v>0.1429</v>
      </c>
      <c r="AG199">
        <v>0.71430000000000005</v>
      </c>
      <c r="AH199">
        <v>0</v>
      </c>
      <c r="AI199">
        <v>0</v>
      </c>
      <c r="AJ199">
        <v>0</v>
      </c>
      <c r="AK199">
        <v>0</v>
      </c>
      <c r="AL199">
        <v>0</v>
      </c>
      <c r="AM199">
        <v>0.8095</v>
      </c>
      <c r="AN199">
        <v>0.1905</v>
      </c>
      <c r="AO199">
        <v>0</v>
      </c>
      <c r="AP199">
        <v>0</v>
      </c>
      <c r="AQ199">
        <v>0.1429</v>
      </c>
      <c r="AR199">
        <v>0.85709999999999997</v>
      </c>
      <c r="AS199">
        <v>0</v>
      </c>
      <c r="AT199">
        <v>1</v>
      </c>
      <c r="AU199">
        <v>0</v>
      </c>
      <c r="AV199">
        <v>0</v>
      </c>
      <c r="AW199">
        <v>0</v>
      </c>
      <c r="AX199">
        <v>0</v>
      </c>
      <c r="AY199">
        <v>0.95239999999999991</v>
      </c>
      <c r="AZ199">
        <v>4.7599999999999996E-2</v>
      </c>
      <c r="BA199">
        <v>0</v>
      </c>
      <c r="BB199">
        <v>0</v>
      </c>
      <c r="BC199">
        <v>0.71430000000000005</v>
      </c>
      <c r="BD199">
        <v>0</v>
      </c>
      <c r="BE199">
        <v>9.5199999999999993E-2</v>
      </c>
      <c r="BF199">
        <v>0.1905</v>
      </c>
      <c r="BG199">
        <v>0</v>
      </c>
      <c r="BH199">
        <v>0.47619999999999996</v>
      </c>
      <c r="BI199">
        <v>0.47619999999999996</v>
      </c>
      <c r="BJ199">
        <v>4.7599999999999996E-2</v>
      </c>
      <c r="BK199">
        <v>0</v>
      </c>
      <c r="BL199">
        <v>0</v>
      </c>
      <c r="BM199">
        <v>0.47619999999999996</v>
      </c>
      <c r="BN199">
        <v>0.23809999999999998</v>
      </c>
      <c r="BO199">
        <v>0.28570000000000001</v>
      </c>
      <c r="BP199">
        <v>0.85709999999999997</v>
      </c>
      <c r="BQ199">
        <v>0.1429</v>
      </c>
      <c r="BR199">
        <v>0</v>
      </c>
      <c r="BS199">
        <v>4.7599999999999996E-2</v>
      </c>
      <c r="BT199">
        <v>0.71430000000000005</v>
      </c>
      <c r="BU199">
        <v>0.1429</v>
      </c>
      <c r="BV199">
        <v>4.7599999999999996E-2</v>
      </c>
      <c r="BW199">
        <v>4.7599999999999996E-2</v>
      </c>
      <c r="BX199">
        <v>1</v>
      </c>
      <c r="BY199">
        <v>0</v>
      </c>
      <c r="BZ199">
        <v>0</v>
      </c>
      <c r="CA199">
        <v>0</v>
      </c>
      <c r="CB199">
        <v>0</v>
      </c>
      <c r="CC199">
        <v>0</v>
      </c>
      <c r="CD199">
        <v>0</v>
      </c>
      <c r="CE199">
        <v>0</v>
      </c>
      <c r="CF199">
        <v>0</v>
      </c>
      <c r="CG199">
        <v>1</v>
      </c>
      <c r="CH199">
        <v>0.90480000000000005</v>
      </c>
      <c r="CI199">
        <v>9.5199999999999993E-2</v>
      </c>
      <c r="CJ199">
        <v>1</v>
      </c>
      <c r="CK199">
        <v>0</v>
      </c>
      <c r="CL199">
        <v>0</v>
      </c>
      <c r="CM199">
        <v>0</v>
      </c>
      <c r="CN199">
        <v>0</v>
      </c>
      <c r="CO199">
        <v>0</v>
      </c>
      <c r="CP199">
        <v>0.28570000000000001</v>
      </c>
      <c r="CQ199">
        <v>0.71430000000000005</v>
      </c>
      <c r="CR199">
        <v>0</v>
      </c>
      <c r="CS199">
        <v>0</v>
      </c>
      <c r="CT199">
        <v>0</v>
      </c>
      <c r="CU199">
        <v>0</v>
      </c>
      <c r="CV199">
        <v>0</v>
      </c>
      <c r="CW199">
        <v>1</v>
      </c>
      <c r="CX199">
        <v>0.8</v>
      </c>
      <c r="CY199">
        <v>0.2</v>
      </c>
      <c r="CZ199">
        <v>0</v>
      </c>
      <c r="DA199">
        <v>0</v>
      </c>
      <c r="DB199">
        <v>0</v>
      </c>
      <c r="DC199">
        <v>0.52380000000000004</v>
      </c>
      <c r="DD199">
        <v>0.47619999999999996</v>
      </c>
      <c r="DE199">
        <v>0</v>
      </c>
      <c r="DF199">
        <v>0.65</v>
      </c>
      <c r="DG199">
        <v>0.35</v>
      </c>
      <c r="DH199">
        <v>0</v>
      </c>
      <c r="DI199">
        <v>0.1905</v>
      </c>
      <c r="DJ199">
        <v>0</v>
      </c>
      <c r="DK199">
        <v>4.7599999999999996E-2</v>
      </c>
      <c r="DL199">
        <v>0.76190000000000002</v>
      </c>
    </row>
    <row r="200" spans="1:116" x14ac:dyDescent="0.25">
      <c r="A200" t="s">
        <v>571</v>
      </c>
      <c r="B200">
        <v>0</v>
      </c>
      <c r="C200">
        <v>0.14810000000000001</v>
      </c>
      <c r="D200">
        <v>0.85189999999999999</v>
      </c>
      <c r="E200">
        <v>0</v>
      </c>
      <c r="F200">
        <v>0</v>
      </c>
      <c r="G200">
        <v>1</v>
      </c>
      <c r="H200">
        <v>0</v>
      </c>
      <c r="I200">
        <v>0</v>
      </c>
      <c r="J200">
        <v>0</v>
      </c>
      <c r="K200">
        <v>0</v>
      </c>
      <c r="L200">
        <v>0.85189999999999999</v>
      </c>
      <c r="M200">
        <v>0.14810000000000001</v>
      </c>
      <c r="N200">
        <v>0</v>
      </c>
      <c r="O200">
        <v>0</v>
      </c>
      <c r="P200">
        <v>0.1852</v>
      </c>
      <c r="Q200">
        <v>0.74069999999999991</v>
      </c>
      <c r="R200">
        <v>7.4099999999999999E-2</v>
      </c>
      <c r="S200">
        <v>0</v>
      </c>
      <c r="T200">
        <v>0</v>
      </c>
      <c r="U200">
        <v>0.29630000000000001</v>
      </c>
      <c r="V200">
        <v>0.70369999999999999</v>
      </c>
      <c r="W200">
        <v>1</v>
      </c>
      <c r="X200">
        <v>0</v>
      </c>
      <c r="Y200">
        <v>0</v>
      </c>
      <c r="Z200">
        <v>0</v>
      </c>
      <c r="AA200">
        <v>0.29630000000000001</v>
      </c>
      <c r="AB200">
        <v>0.44439999999999996</v>
      </c>
      <c r="AC200">
        <v>0.25929999999999997</v>
      </c>
      <c r="AD200">
        <v>0.29630000000000001</v>
      </c>
      <c r="AE200">
        <v>0.51849999999999996</v>
      </c>
      <c r="AF200">
        <v>0.1852</v>
      </c>
      <c r="AG200">
        <v>0</v>
      </c>
      <c r="AH200">
        <v>0</v>
      </c>
      <c r="AI200">
        <v>0</v>
      </c>
      <c r="AJ200">
        <v>0</v>
      </c>
      <c r="AK200">
        <v>0</v>
      </c>
      <c r="AL200">
        <v>0</v>
      </c>
      <c r="AM200">
        <v>0.96299999999999997</v>
      </c>
      <c r="AN200">
        <v>3.7000000000000005E-2</v>
      </c>
      <c r="AO200">
        <v>0</v>
      </c>
      <c r="AP200">
        <v>0</v>
      </c>
      <c r="AQ200">
        <v>0</v>
      </c>
      <c r="AR200">
        <v>1</v>
      </c>
      <c r="AS200">
        <v>0</v>
      </c>
      <c r="AT200">
        <v>1</v>
      </c>
      <c r="AU200">
        <v>0</v>
      </c>
      <c r="AV200">
        <v>0</v>
      </c>
      <c r="AW200">
        <v>0</v>
      </c>
      <c r="AX200">
        <v>0</v>
      </c>
      <c r="AY200">
        <v>0.14810000000000001</v>
      </c>
      <c r="AZ200">
        <v>0.85189999999999999</v>
      </c>
      <c r="BA200">
        <v>0</v>
      </c>
      <c r="BB200">
        <v>0</v>
      </c>
      <c r="BC200">
        <v>0.44439999999999996</v>
      </c>
      <c r="BD200">
        <v>0.29630000000000001</v>
      </c>
      <c r="BE200">
        <v>7.4099999999999999E-2</v>
      </c>
      <c r="BF200">
        <v>0.14810000000000001</v>
      </c>
      <c r="BG200">
        <v>3.7000000000000005E-2</v>
      </c>
      <c r="BH200">
        <v>7.4099999999999999E-2</v>
      </c>
      <c r="BI200">
        <v>0.85189999999999999</v>
      </c>
      <c r="BJ200">
        <v>7.4099999999999999E-2</v>
      </c>
      <c r="BK200">
        <v>0</v>
      </c>
      <c r="BL200">
        <v>0</v>
      </c>
      <c r="BM200">
        <v>0.44439999999999996</v>
      </c>
      <c r="BN200">
        <v>0.48149999999999998</v>
      </c>
      <c r="BO200">
        <v>7.4099999999999999E-2</v>
      </c>
      <c r="BP200">
        <v>1</v>
      </c>
      <c r="BQ200">
        <v>0</v>
      </c>
      <c r="BR200">
        <v>0</v>
      </c>
      <c r="BS200">
        <v>0</v>
      </c>
      <c r="BT200">
        <v>0.37040000000000001</v>
      </c>
      <c r="BU200">
        <v>0.62960000000000005</v>
      </c>
      <c r="BV200">
        <v>0</v>
      </c>
      <c r="BW200">
        <v>0</v>
      </c>
      <c r="BX200">
        <v>1</v>
      </c>
      <c r="BY200">
        <v>0</v>
      </c>
      <c r="BZ200">
        <v>0</v>
      </c>
      <c r="CA200">
        <v>0</v>
      </c>
      <c r="CB200">
        <v>0</v>
      </c>
      <c r="CC200">
        <v>0</v>
      </c>
      <c r="CD200">
        <v>0</v>
      </c>
      <c r="CE200">
        <v>0</v>
      </c>
      <c r="CF200">
        <v>0</v>
      </c>
      <c r="CG200">
        <v>1</v>
      </c>
      <c r="CH200">
        <v>3.7000000000000005E-2</v>
      </c>
      <c r="CI200">
        <v>0.96299999999999997</v>
      </c>
      <c r="CJ200">
        <v>1</v>
      </c>
      <c r="CK200">
        <v>0</v>
      </c>
      <c r="CL200">
        <v>0</v>
      </c>
      <c r="CM200">
        <v>0</v>
      </c>
      <c r="CN200">
        <v>0</v>
      </c>
      <c r="CO200">
        <v>0</v>
      </c>
      <c r="CP200">
        <v>7.4099999999999999E-2</v>
      </c>
      <c r="CQ200">
        <v>0.92590000000000006</v>
      </c>
      <c r="CR200">
        <v>0</v>
      </c>
      <c r="CS200">
        <v>0</v>
      </c>
      <c r="CT200">
        <v>0</v>
      </c>
      <c r="CU200">
        <v>0</v>
      </c>
      <c r="CV200">
        <v>0</v>
      </c>
      <c r="CW200">
        <v>1</v>
      </c>
      <c r="CX200">
        <v>0.92590000000000006</v>
      </c>
      <c r="CY200">
        <v>7.4099999999999999E-2</v>
      </c>
      <c r="CZ200">
        <v>0</v>
      </c>
      <c r="DA200">
        <v>0</v>
      </c>
      <c r="DB200">
        <v>0.22219999999999998</v>
      </c>
      <c r="DC200">
        <v>0.48149999999999998</v>
      </c>
      <c r="DD200">
        <v>0.29630000000000001</v>
      </c>
      <c r="DE200">
        <v>0.12</v>
      </c>
      <c r="DF200">
        <v>0.44</v>
      </c>
      <c r="DG200">
        <v>0.44</v>
      </c>
      <c r="DH200">
        <v>0</v>
      </c>
      <c r="DI200">
        <v>0</v>
      </c>
      <c r="DJ200">
        <v>0</v>
      </c>
      <c r="DK200">
        <v>0.14810000000000001</v>
      </c>
      <c r="DL200">
        <v>0.85189999999999999</v>
      </c>
    </row>
    <row r="201" spans="1:116" x14ac:dyDescent="0.25">
      <c r="A201" t="s">
        <v>573</v>
      </c>
      <c r="B201">
        <v>0</v>
      </c>
      <c r="C201">
        <v>3.7000000000000005E-2</v>
      </c>
      <c r="D201">
        <v>0.96299999999999997</v>
      </c>
      <c r="E201">
        <v>0</v>
      </c>
      <c r="F201">
        <v>0</v>
      </c>
      <c r="G201">
        <v>1</v>
      </c>
      <c r="H201">
        <v>0</v>
      </c>
      <c r="I201">
        <v>0</v>
      </c>
      <c r="J201">
        <v>0</v>
      </c>
      <c r="K201">
        <v>0</v>
      </c>
      <c r="L201">
        <v>0.88890000000000002</v>
      </c>
      <c r="M201">
        <v>0.11109999999999999</v>
      </c>
      <c r="N201">
        <v>0</v>
      </c>
      <c r="O201">
        <v>0</v>
      </c>
      <c r="P201">
        <v>0.55559999999999998</v>
      </c>
      <c r="Q201">
        <v>0.37040000000000001</v>
      </c>
      <c r="R201">
        <v>7.4099999999999999E-2</v>
      </c>
      <c r="S201">
        <v>0</v>
      </c>
      <c r="T201">
        <v>0</v>
      </c>
      <c r="U201">
        <v>0.81480000000000008</v>
      </c>
      <c r="V201">
        <v>0.1852</v>
      </c>
      <c r="W201">
        <v>1</v>
      </c>
      <c r="X201">
        <v>0</v>
      </c>
      <c r="Y201">
        <v>0</v>
      </c>
      <c r="Z201">
        <v>0</v>
      </c>
      <c r="AA201">
        <v>0.14810000000000001</v>
      </c>
      <c r="AB201">
        <v>0.59260000000000002</v>
      </c>
      <c r="AC201">
        <v>0.25929999999999997</v>
      </c>
      <c r="AD201">
        <v>0.74069999999999991</v>
      </c>
      <c r="AE201">
        <v>0.14810000000000001</v>
      </c>
      <c r="AF201">
        <v>7.4099999999999999E-2</v>
      </c>
      <c r="AG201">
        <v>3.7000000000000005E-2</v>
      </c>
      <c r="AH201">
        <v>0</v>
      </c>
      <c r="AI201">
        <v>0</v>
      </c>
      <c r="AJ201">
        <v>0</v>
      </c>
      <c r="AK201">
        <v>0</v>
      </c>
      <c r="AL201">
        <v>0</v>
      </c>
      <c r="AM201">
        <v>1</v>
      </c>
      <c r="AN201">
        <v>0</v>
      </c>
      <c r="AO201">
        <v>0</v>
      </c>
      <c r="AP201">
        <v>0</v>
      </c>
      <c r="AQ201">
        <v>0</v>
      </c>
      <c r="AR201">
        <v>1</v>
      </c>
      <c r="AS201">
        <v>0</v>
      </c>
      <c r="AT201">
        <v>1</v>
      </c>
      <c r="AU201">
        <v>0</v>
      </c>
      <c r="AV201">
        <v>0</v>
      </c>
      <c r="AW201">
        <v>0</v>
      </c>
      <c r="AX201">
        <v>0</v>
      </c>
      <c r="AY201">
        <v>3.7000000000000005E-2</v>
      </c>
      <c r="AZ201">
        <v>0.96299999999999997</v>
      </c>
      <c r="BA201">
        <v>0</v>
      </c>
      <c r="BB201">
        <v>0</v>
      </c>
      <c r="BC201">
        <v>0.92590000000000006</v>
      </c>
      <c r="BD201">
        <v>3.7000000000000005E-2</v>
      </c>
      <c r="BE201">
        <v>0</v>
      </c>
      <c r="BF201">
        <v>3.7000000000000005E-2</v>
      </c>
      <c r="BG201">
        <v>0</v>
      </c>
      <c r="BH201">
        <v>0.48149999999999998</v>
      </c>
      <c r="BI201">
        <v>0.48149999999999998</v>
      </c>
      <c r="BJ201">
        <v>3.7000000000000005E-2</v>
      </c>
      <c r="BK201">
        <v>0</v>
      </c>
      <c r="BL201">
        <v>0</v>
      </c>
      <c r="BM201">
        <v>0.59260000000000002</v>
      </c>
      <c r="BN201">
        <v>0.37040000000000001</v>
      </c>
      <c r="BO201">
        <v>3.7000000000000005E-2</v>
      </c>
      <c r="BP201">
        <v>0.96299999999999997</v>
      </c>
      <c r="BQ201">
        <v>3.7000000000000005E-2</v>
      </c>
      <c r="BR201">
        <v>0</v>
      </c>
      <c r="BS201">
        <v>0</v>
      </c>
      <c r="BT201">
        <v>0.74069999999999991</v>
      </c>
      <c r="BU201">
        <v>0.22219999999999998</v>
      </c>
      <c r="BV201">
        <v>3.7000000000000005E-2</v>
      </c>
      <c r="BW201">
        <v>0</v>
      </c>
      <c r="BX201">
        <v>1</v>
      </c>
      <c r="BY201">
        <v>0</v>
      </c>
      <c r="BZ201">
        <v>0</v>
      </c>
      <c r="CA201">
        <v>0</v>
      </c>
      <c r="CB201">
        <v>0</v>
      </c>
      <c r="CC201">
        <v>0</v>
      </c>
      <c r="CD201">
        <v>0</v>
      </c>
      <c r="CE201">
        <v>0</v>
      </c>
      <c r="CF201">
        <v>0</v>
      </c>
      <c r="CG201">
        <v>1</v>
      </c>
      <c r="CH201">
        <v>0</v>
      </c>
      <c r="CI201">
        <v>1</v>
      </c>
      <c r="CJ201">
        <v>1</v>
      </c>
      <c r="CK201">
        <v>0</v>
      </c>
      <c r="CL201">
        <v>0</v>
      </c>
      <c r="CM201">
        <v>0</v>
      </c>
      <c r="CN201">
        <v>0</v>
      </c>
      <c r="CO201">
        <v>0</v>
      </c>
      <c r="CP201">
        <v>0</v>
      </c>
      <c r="CQ201">
        <v>1</v>
      </c>
      <c r="CR201">
        <v>0</v>
      </c>
      <c r="CS201">
        <v>0</v>
      </c>
      <c r="CT201">
        <v>0</v>
      </c>
      <c r="CU201">
        <v>0</v>
      </c>
      <c r="CV201">
        <v>0</v>
      </c>
      <c r="CW201">
        <v>1</v>
      </c>
      <c r="CX201">
        <v>0.88890000000000002</v>
      </c>
      <c r="CY201">
        <v>0.11109999999999999</v>
      </c>
      <c r="CZ201">
        <v>0</v>
      </c>
      <c r="DA201">
        <v>0</v>
      </c>
      <c r="DB201">
        <v>0.25929999999999997</v>
      </c>
      <c r="DC201">
        <v>0.66670000000000007</v>
      </c>
      <c r="DD201">
        <v>7.4099999999999999E-2</v>
      </c>
      <c r="DE201">
        <v>0.14810000000000001</v>
      </c>
      <c r="DF201">
        <v>0.77780000000000005</v>
      </c>
      <c r="DG201">
        <v>7.4099999999999999E-2</v>
      </c>
      <c r="DH201">
        <v>0</v>
      </c>
      <c r="DI201">
        <v>0</v>
      </c>
      <c r="DJ201">
        <v>7.4099999999999999E-2</v>
      </c>
      <c r="DK201">
        <v>0</v>
      </c>
      <c r="DL201">
        <v>0.92590000000000006</v>
      </c>
    </row>
    <row r="202" spans="1:116" x14ac:dyDescent="0.25">
      <c r="A202" t="s">
        <v>575</v>
      </c>
      <c r="B202">
        <v>0</v>
      </c>
      <c r="C202">
        <v>0.56669999999999998</v>
      </c>
      <c r="D202">
        <v>0.43329999999999996</v>
      </c>
      <c r="E202">
        <v>0</v>
      </c>
      <c r="F202">
        <v>0</v>
      </c>
      <c r="G202">
        <v>0</v>
      </c>
      <c r="H202">
        <v>1</v>
      </c>
      <c r="I202">
        <v>0</v>
      </c>
      <c r="J202">
        <v>0</v>
      </c>
      <c r="K202">
        <v>0.26669999999999999</v>
      </c>
      <c r="L202">
        <v>0.66670000000000007</v>
      </c>
      <c r="M202">
        <v>6.6699999999999995E-2</v>
      </c>
      <c r="N202">
        <v>0</v>
      </c>
      <c r="O202">
        <v>0</v>
      </c>
      <c r="P202">
        <v>0.23329999999999998</v>
      </c>
      <c r="Q202">
        <v>0.66670000000000007</v>
      </c>
      <c r="R202">
        <v>0.1</v>
      </c>
      <c r="S202">
        <v>0</v>
      </c>
      <c r="T202">
        <v>3.4500000000000003E-2</v>
      </c>
      <c r="U202">
        <v>0.86209999999999998</v>
      </c>
      <c r="V202">
        <v>0.10339999999999999</v>
      </c>
      <c r="W202">
        <v>0</v>
      </c>
      <c r="X202">
        <v>0</v>
      </c>
      <c r="Y202">
        <v>1</v>
      </c>
      <c r="Z202">
        <v>0</v>
      </c>
      <c r="AA202">
        <v>0.5</v>
      </c>
      <c r="AB202">
        <v>0.33329999999999999</v>
      </c>
      <c r="AC202">
        <v>0.16670000000000001</v>
      </c>
      <c r="AD202">
        <v>0.1</v>
      </c>
      <c r="AE202">
        <v>0.2</v>
      </c>
      <c r="AF202">
        <v>0.5333</v>
      </c>
      <c r="AG202">
        <v>0.16670000000000001</v>
      </c>
      <c r="AH202">
        <v>0</v>
      </c>
      <c r="AI202">
        <v>0</v>
      </c>
      <c r="AJ202">
        <v>1</v>
      </c>
      <c r="AK202">
        <v>0</v>
      </c>
      <c r="AL202">
        <v>0</v>
      </c>
      <c r="AM202">
        <v>0.86670000000000003</v>
      </c>
      <c r="AN202">
        <v>0.1333</v>
      </c>
      <c r="AO202">
        <v>0</v>
      </c>
      <c r="AP202">
        <v>0</v>
      </c>
      <c r="AQ202">
        <v>0</v>
      </c>
      <c r="AR202">
        <v>1</v>
      </c>
      <c r="AS202">
        <v>0</v>
      </c>
      <c r="AT202">
        <v>1</v>
      </c>
      <c r="AU202">
        <v>0</v>
      </c>
      <c r="AV202">
        <v>0</v>
      </c>
      <c r="AW202">
        <v>0</v>
      </c>
      <c r="AX202">
        <v>0</v>
      </c>
      <c r="AY202">
        <v>0.23329999999999998</v>
      </c>
      <c r="AZ202">
        <v>0.33329999999999999</v>
      </c>
      <c r="BA202">
        <v>0.43329999999999996</v>
      </c>
      <c r="BB202">
        <v>0</v>
      </c>
      <c r="BC202">
        <v>0.36670000000000003</v>
      </c>
      <c r="BD202">
        <v>0.23329999999999998</v>
      </c>
      <c r="BE202">
        <v>0.33329999999999999</v>
      </c>
      <c r="BF202">
        <v>6.6699999999999995E-2</v>
      </c>
      <c r="BG202">
        <v>0</v>
      </c>
      <c r="BH202">
        <v>0.33329999999999999</v>
      </c>
      <c r="BI202">
        <v>0.5333</v>
      </c>
      <c r="BJ202">
        <v>0.1333</v>
      </c>
      <c r="BK202">
        <v>0</v>
      </c>
      <c r="BL202">
        <v>0</v>
      </c>
      <c r="BM202">
        <v>0.6</v>
      </c>
      <c r="BN202">
        <v>0.3</v>
      </c>
      <c r="BO202">
        <v>0.1</v>
      </c>
      <c r="BP202">
        <v>0.73329999999999995</v>
      </c>
      <c r="BQ202">
        <v>0.26669999999999999</v>
      </c>
      <c r="BR202">
        <v>0</v>
      </c>
      <c r="BS202">
        <v>0</v>
      </c>
      <c r="BT202">
        <v>0.33329999999999999</v>
      </c>
      <c r="BU202">
        <v>0.1333</v>
      </c>
      <c r="BV202">
        <v>0.43329999999999996</v>
      </c>
      <c r="BW202">
        <v>0.1</v>
      </c>
      <c r="BX202">
        <v>1</v>
      </c>
      <c r="BY202">
        <v>0</v>
      </c>
      <c r="BZ202">
        <v>0</v>
      </c>
      <c r="CA202">
        <v>0</v>
      </c>
      <c r="CB202">
        <v>0</v>
      </c>
      <c r="CC202">
        <v>0</v>
      </c>
      <c r="CD202">
        <v>0</v>
      </c>
      <c r="CE202">
        <v>0</v>
      </c>
      <c r="CF202">
        <v>0</v>
      </c>
      <c r="CG202">
        <v>1</v>
      </c>
      <c r="CH202">
        <v>0.5</v>
      </c>
      <c r="CI202">
        <v>0.5</v>
      </c>
      <c r="CJ202">
        <v>0</v>
      </c>
      <c r="CK202">
        <v>1</v>
      </c>
      <c r="CL202">
        <v>0</v>
      </c>
      <c r="CM202">
        <v>0</v>
      </c>
      <c r="CN202">
        <v>0</v>
      </c>
      <c r="CO202">
        <v>0</v>
      </c>
      <c r="CP202">
        <v>0.2</v>
      </c>
      <c r="CQ202">
        <v>0.8</v>
      </c>
      <c r="CR202">
        <v>0</v>
      </c>
      <c r="CS202">
        <v>0</v>
      </c>
      <c r="CT202">
        <v>0</v>
      </c>
      <c r="CU202">
        <v>0</v>
      </c>
      <c r="CV202">
        <v>0</v>
      </c>
      <c r="CW202">
        <v>1</v>
      </c>
      <c r="CX202">
        <v>0.76670000000000005</v>
      </c>
      <c r="CY202">
        <v>0.23329999999999998</v>
      </c>
      <c r="CZ202">
        <v>0</v>
      </c>
      <c r="DA202">
        <v>0</v>
      </c>
      <c r="DB202">
        <v>0.16670000000000001</v>
      </c>
      <c r="DC202">
        <v>0.73329999999999995</v>
      </c>
      <c r="DD202">
        <v>0.1</v>
      </c>
      <c r="DE202">
        <v>0</v>
      </c>
      <c r="DF202">
        <v>0.96</v>
      </c>
      <c r="DG202">
        <v>0.04</v>
      </c>
      <c r="DH202">
        <v>0</v>
      </c>
      <c r="DI202">
        <v>3.3300000000000003E-2</v>
      </c>
      <c r="DJ202">
        <v>0.1</v>
      </c>
      <c r="DK202">
        <v>6.6699999999999995E-2</v>
      </c>
      <c r="DL202">
        <v>0.8</v>
      </c>
    </row>
    <row r="203" spans="1:116" x14ac:dyDescent="0.25">
      <c r="A203" t="s">
        <v>577</v>
      </c>
      <c r="B203">
        <v>0.5</v>
      </c>
      <c r="C203">
        <v>0.44439999999999996</v>
      </c>
      <c r="D203">
        <v>5.5599999999999997E-2</v>
      </c>
      <c r="E203">
        <v>0</v>
      </c>
      <c r="F203">
        <v>1</v>
      </c>
      <c r="G203">
        <v>0</v>
      </c>
      <c r="H203">
        <v>0</v>
      </c>
      <c r="I203">
        <v>0</v>
      </c>
      <c r="J203">
        <v>0</v>
      </c>
      <c r="K203">
        <v>0.16670000000000001</v>
      </c>
      <c r="L203">
        <v>0.5</v>
      </c>
      <c r="M203">
        <v>0.33329999999999999</v>
      </c>
      <c r="N203">
        <v>0</v>
      </c>
      <c r="O203">
        <v>0</v>
      </c>
      <c r="P203">
        <v>5.5599999999999997E-2</v>
      </c>
      <c r="Q203">
        <v>0.61109999999999998</v>
      </c>
      <c r="R203">
        <v>0.33329999999999999</v>
      </c>
      <c r="S203">
        <v>0</v>
      </c>
      <c r="T203">
        <v>0</v>
      </c>
      <c r="U203">
        <v>5.5599999999999997E-2</v>
      </c>
      <c r="V203">
        <v>0.94440000000000002</v>
      </c>
      <c r="W203">
        <v>0</v>
      </c>
      <c r="X203">
        <v>0</v>
      </c>
      <c r="Y203">
        <v>0</v>
      </c>
      <c r="Z203">
        <v>1</v>
      </c>
      <c r="AA203">
        <v>0.11109999999999999</v>
      </c>
      <c r="AB203">
        <v>0</v>
      </c>
      <c r="AC203">
        <v>0.88890000000000002</v>
      </c>
      <c r="AD203">
        <v>0</v>
      </c>
      <c r="AE203">
        <v>0.11109999999999999</v>
      </c>
      <c r="AF203">
        <v>0.44439999999999996</v>
      </c>
      <c r="AG203">
        <v>0.44439999999999996</v>
      </c>
      <c r="AH203">
        <v>0</v>
      </c>
      <c r="AI203">
        <v>0</v>
      </c>
      <c r="AJ203">
        <v>0</v>
      </c>
      <c r="AK203">
        <v>0</v>
      </c>
      <c r="AL203">
        <v>0</v>
      </c>
      <c r="AM203">
        <v>0.11109999999999999</v>
      </c>
      <c r="AN203">
        <v>0.72219999999999995</v>
      </c>
      <c r="AO203">
        <v>0</v>
      </c>
      <c r="AP203">
        <v>0.16670000000000001</v>
      </c>
      <c r="AQ203">
        <v>0</v>
      </c>
      <c r="AR203">
        <v>0.94440000000000002</v>
      </c>
      <c r="AS203">
        <v>5.5599999999999997E-2</v>
      </c>
      <c r="AT203">
        <v>1</v>
      </c>
      <c r="AU203">
        <v>0</v>
      </c>
      <c r="AV203">
        <v>0</v>
      </c>
      <c r="AW203">
        <v>0</v>
      </c>
      <c r="AX203">
        <v>0</v>
      </c>
      <c r="AY203">
        <v>0.83329999999999993</v>
      </c>
      <c r="AZ203">
        <v>0.16670000000000001</v>
      </c>
      <c r="BA203">
        <v>0</v>
      </c>
      <c r="BB203">
        <v>0</v>
      </c>
      <c r="BC203">
        <v>0.11109999999999999</v>
      </c>
      <c r="BD203">
        <v>5.5599999999999997E-2</v>
      </c>
      <c r="BE203">
        <v>5.5599999999999997E-2</v>
      </c>
      <c r="BF203">
        <v>0.38890000000000002</v>
      </c>
      <c r="BG203">
        <v>0.38890000000000002</v>
      </c>
      <c r="BH203">
        <v>0.77780000000000005</v>
      </c>
      <c r="BI203">
        <v>0.16670000000000001</v>
      </c>
      <c r="BJ203">
        <v>5.5599999999999997E-2</v>
      </c>
      <c r="BK203">
        <v>0</v>
      </c>
      <c r="BL203">
        <v>0</v>
      </c>
      <c r="BM203">
        <v>0.72219999999999995</v>
      </c>
      <c r="BN203">
        <v>0.16670000000000001</v>
      </c>
      <c r="BO203">
        <v>0.11109999999999999</v>
      </c>
      <c r="BP203">
        <v>0.88890000000000002</v>
      </c>
      <c r="BQ203">
        <v>0.11109999999999999</v>
      </c>
      <c r="BR203">
        <v>0</v>
      </c>
      <c r="BS203">
        <v>0</v>
      </c>
      <c r="BT203">
        <v>0.27779999999999999</v>
      </c>
      <c r="BU203">
        <v>0.44439999999999996</v>
      </c>
      <c r="BV203">
        <v>0.27779999999999999</v>
      </c>
      <c r="BW203">
        <v>0</v>
      </c>
      <c r="BX203">
        <v>1</v>
      </c>
      <c r="BY203">
        <v>0</v>
      </c>
      <c r="BZ203">
        <v>0</v>
      </c>
      <c r="CA203">
        <v>0</v>
      </c>
      <c r="CB203">
        <v>0</v>
      </c>
      <c r="CC203">
        <v>0</v>
      </c>
      <c r="CD203">
        <v>0</v>
      </c>
      <c r="CE203">
        <v>0</v>
      </c>
      <c r="CF203">
        <v>0</v>
      </c>
      <c r="CG203">
        <v>1</v>
      </c>
      <c r="CH203">
        <v>0.72219999999999995</v>
      </c>
      <c r="CI203">
        <v>0.27779999999999999</v>
      </c>
      <c r="CJ203">
        <v>1</v>
      </c>
      <c r="CK203">
        <v>0</v>
      </c>
      <c r="CL203">
        <v>0</v>
      </c>
      <c r="CM203">
        <v>0</v>
      </c>
      <c r="CN203">
        <v>0</v>
      </c>
      <c r="CO203">
        <v>0</v>
      </c>
      <c r="CP203">
        <v>0.38890000000000002</v>
      </c>
      <c r="CQ203">
        <v>0.55559999999999998</v>
      </c>
      <c r="CR203">
        <v>5.5599999999999997E-2</v>
      </c>
      <c r="CS203">
        <v>0</v>
      </c>
      <c r="CT203">
        <v>0</v>
      </c>
      <c r="CU203">
        <v>0</v>
      </c>
      <c r="CV203">
        <v>0</v>
      </c>
      <c r="CW203">
        <v>1</v>
      </c>
      <c r="CX203">
        <v>1</v>
      </c>
      <c r="CY203">
        <v>0</v>
      </c>
      <c r="CZ203">
        <v>0</v>
      </c>
      <c r="DA203">
        <v>0</v>
      </c>
      <c r="DB203">
        <v>0.16670000000000001</v>
      </c>
      <c r="DC203">
        <v>0.38890000000000002</v>
      </c>
      <c r="DD203">
        <v>0.44439999999999996</v>
      </c>
      <c r="DE203">
        <v>0</v>
      </c>
      <c r="DF203">
        <v>0.71430000000000005</v>
      </c>
      <c r="DG203">
        <v>0.28570000000000001</v>
      </c>
      <c r="DH203">
        <v>0</v>
      </c>
      <c r="DI203">
        <v>0</v>
      </c>
      <c r="DJ203">
        <v>0</v>
      </c>
      <c r="DK203">
        <v>0</v>
      </c>
      <c r="DL203">
        <v>1</v>
      </c>
    </row>
    <row r="204" spans="1:116" x14ac:dyDescent="0.25">
      <c r="A204" t="s">
        <v>579</v>
      </c>
      <c r="B204">
        <v>0</v>
      </c>
      <c r="C204">
        <v>0.16670000000000001</v>
      </c>
      <c r="D204">
        <v>0.83329999999999993</v>
      </c>
      <c r="E204">
        <v>0</v>
      </c>
      <c r="F204">
        <v>0</v>
      </c>
      <c r="G204">
        <v>1</v>
      </c>
      <c r="H204">
        <v>0</v>
      </c>
      <c r="I204">
        <v>0</v>
      </c>
      <c r="J204">
        <v>0</v>
      </c>
      <c r="K204">
        <v>4.1700000000000001E-2</v>
      </c>
      <c r="L204">
        <v>0.875</v>
      </c>
      <c r="M204">
        <v>8.3299999999999999E-2</v>
      </c>
      <c r="N204">
        <v>0</v>
      </c>
      <c r="O204">
        <v>0</v>
      </c>
      <c r="P204">
        <v>0.54170000000000007</v>
      </c>
      <c r="Q204">
        <v>0.29170000000000001</v>
      </c>
      <c r="R204">
        <v>0.16670000000000001</v>
      </c>
      <c r="S204">
        <v>0</v>
      </c>
      <c r="T204">
        <v>0</v>
      </c>
      <c r="U204">
        <v>1</v>
      </c>
      <c r="V204">
        <v>0</v>
      </c>
      <c r="W204">
        <v>1</v>
      </c>
      <c r="X204">
        <v>0</v>
      </c>
      <c r="Y204">
        <v>0</v>
      </c>
      <c r="Z204">
        <v>0</v>
      </c>
      <c r="AA204">
        <v>0.125</v>
      </c>
      <c r="AB204">
        <v>0.70829999999999993</v>
      </c>
      <c r="AC204">
        <v>0.16670000000000001</v>
      </c>
      <c r="AD204">
        <v>0.54170000000000007</v>
      </c>
      <c r="AE204">
        <v>0.33329999999999999</v>
      </c>
      <c r="AF204">
        <v>8.3299999999999999E-2</v>
      </c>
      <c r="AG204">
        <v>4.1700000000000001E-2</v>
      </c>
      <c r="AH204">
        <v>0</v>
      </c>
      <c r="AI204">
        <v>0</v>
      </c>
      <c r="AJ204">
        <v>0</v>
      </c>
      <c r="AK204">
        <v>0</v>
      </c>
      <c r="AL204">
        <v>0</v>
      </c>
      <c r="AM204">
        <v>0.95829999999999993</v>
      </c>
      <c r="AN204">
        <v>4.1700000000000001E-2</v>
      </c>
      <c r="AO204">
        <v>0</v>
      </c>
      <c r="AP204">
        <v>0</v>
      </c>
      <c r="AQ204">
        <v>0</v>
      </c>
      <c r="AR204">
        <v>1</v>
      </c>
      <c r="AS204">
        <v>0</v>
      </c>
      <c r="AT204">
        <v>1</v>
      </c>
      <c r="AU204">
        <v>0</v>
      </c>
      <c r="AV204">
        <v>0</v>
      </c>
      <c r="AW204">
        <v>0</v>
      </c>
      <c r="AX204">
        <v>0</v>
      </c>
      <c r="AY204">
        <v>0.16670000000000001</v>
      </c>
      <c r="AZ204">
        <v>0.83329999999999993</v>
      </c>
      <c r="BA204">
        <v>0</v>
      </c>
      <c r="BB204">
        <v>0</v>
      </c>
      <c r="BC204">
        <v>1</v>
      </c>
      <c r="BD204">
        <v>0</v>
      </c>
      <c r="BE204">
        <v>0</v>
      </c>
      <c r="BF204">
        <v>0</v>
      </c>
      <c r="BG204">
        <v>0</v>
      </c>
      <c r="BH204">
        <v>0.25</v>
      </c>
      <c r="BI204">
        <v>0.66670000000000007</v>
      </c>
      <c r="BJ204">
        <v>8.3299999999999999E-2</v>
      </c>
      <c r="BK204">
        <v>0</v>
      </c>
      <c r="BL204">
        <v>0</v>
      </c>
      <c r="BM204">
        <v>0.54170000000000007</v>
      </c>
      <c r="BN204">
        <v>0.41670000000000001</v>
      </c>
      <c r="BO204">
        <v>4.1700000000000001E-2</v>
      </c>
      <c r="BP204">
        <v>1</v>
      </c>
      <c r="BQ204">
        <v>0</v>
      </c>
      <c r="BR204">
        <v>0</v>
      </c>
      <c r="BS204">
        <v>0</v>
      </c>
      <c r="BT204">
        <v>0.91670000000000007</v>
      </c>
      <c r="BU204">
        <v>4.1700000000000001E-2</v>
      </c>
      <c r="BV204">
        <v>4.1700000000000001E-2</v>
      </c>
      <c r="BW204">
        <v>0</v>
      </c>
      <c r="BX204">
        <v>1</v>
      </c>
      <c r="BY204">
        <v>0</v>
      </c>
      <c r="BZ204">
        <v>0</v>
      </c>
      <c r="CA204">
        <v>0</v>
      </c>
      <c r="CB204">
        <v>0</v>
      </c>
      <c r="CC204">
        <v>0</v>
      </c>
      <c r="CD204">
        <v>0</v>
      </c>
      <c r="CE204">
        <v>0</v>
      </c>
      <c r="CF204">
        <v>0</v>
      </c>
      <c r="CG204">
        <v>1</v>
      </c>
      <c r="CH204">
        <v>0.125</v>
      </c>
      <c r="CI204">
        <v>0.875</v>
      </c>
      <c r="CJ204">
        <v>1</v>
      </c>
      <c r="CK204">
        <v>0</v>
      </c>
      <c r="CL204">
        <v>0</v>
      </c>
      <c r="CM204">
        <v>0</v>
      </c>
      <c r="CN204">
        <v>0</v>
      </c>
      <c r="CO204">
        <v>0</v>
      </c>
      <c r="CP204">
        <v>0</v>
      </c>
      <c r="CQ204">
        <v>1</v>
      </c>
      <c r="CR204">
        <v>0</v>
      </c>
      <c r="CS204">
        <v>0</v>
      </c>
      <c r="CT204">
        <v>0</v>
      </c>
      <c r="CU204">
        <v>0</v>
      </c>
      <c r="CV204">
        <v>1</v>
      </c>
      <c r="CW204">
        <v>0</v>
      </c>
      <c r="CX204">
        <v>1</v>
      </c>
      <c r="CY204">
        <v>0</v>
      </c>
      <c r="CZ204">
        <v>0</v>
      </c>
      <c r="DA204">
        <v>0</v>
      </c>
      <c r="DB204">
        <v>0.125</v>
      </c>
      <c r="DC204">
        <v>0.75</v>
      </c>
      <c r="DD204">
        <v>0.125</v>
      </c>
      <c r="DE204">
        <v>4.7599999999999996E-2</v>
      </c>
      <c r="DF204">
        <v>0.95239999999999991</v>
      </c>
      <c r="DG204">
        <v>0</v>
      </c>
      <c r="DH204">
        <v>0</v>
      </c>
      <c r="DI204">
        <v>0</v>
      </c>
      <c r="DJ204">
        <v>0</v>
      </c>
      <c r="DK204">
        <v>4.1700000000000001E-2</v>
      </c>
      <c r="DL204">
        <v>0.95829999999999993</v>
      </c>
    </row>
    <row r="205" spans="1:116" x14ac:dyDescent="0.25">
      <c r="A205" t="s">
        <v>581</v>
      </c>
      <c r="B205">
        <v>0.86670000000000003</v>
      </c>
      <c r="C205">
        <v>0.1333</v>
      </c>
      <c r="D205">
        <v>0</v>
      </c>
      <c r="E205">
        <v>0</v>
      </c>
      <c r="F205">
        <v>1</v>
      </c>
      <c r="G205">
        <v>0</v>
      </c>
      <c r="H205">
        <v>0</v>
      </c>
      <c r="I205">
        <v>0</v>
      </c>
      <c r="J205">
        <v>0</v>
      </c>
      <c r="K205">
        <v>6.6699999999999995E-2</v>
      </c>
      <c r="L205">
        <v>0.4</v>
      </c>
      <c r="M205">
        <v>0.5333</v>
      </c>
      <c r="N205">
        <v>0</v>
      </c>
      <c r="O205">
        <v>0</v>
      </c>
      <c r="P205">
        <v>6.6699999999999995E-2</v>
      </c>
      <c r="Q205">
        <v>0.6</v>
      </c>
      <c r="R205">
        <v>0.33329999999999999</v>
      </c>
      <c r="S205">
        <v>0</v>
      </c>
      <c r="T205">
        <v>0</v>
      </c>
      <c r="U205">
        <v>0.73329999999999995</v>
      </c>
      <c r="V205">
        <v>0.26669999999999999</v>
      </c>
      <c r="W205">
        <v>0</v>
      </c>
      <c r="X205">
        <v>1</v>
      </c>
      <c r="Y205">
        <v>0</v>
      </c>
      <c r="Z205">
        <v>0</v>
      </c>
      <c r="AA205">
        <v>0.5333</v>
      </c>
      <c r="AB205">
        <v>6.6699999999999995E-2</v>
      </c>
      <c r="AC205">
        <v>0.4</v>
      </c>
      <c r="AD205">
        <v>0.4</v>
      </c>
      <c r="AE205">
        <v>0.33329999999999999</v>
      </c>
      <c r="AF205">
        <v>0.26669999999999999</v>
      </c>
      <c r="AG205">
        <v>0</v>
      </c>
      <c r="AH205">
        <v>0</v>
      </c>
      <c r="AI205">
        <v>0</v>
      </c>
      <c r="AJ205">
        <v>0</v>
      </c>
      <c r="AK205">
        <v>0</v>
      </c>
      <c r="AL205">
        <v>0</v>
      </c>
      <c r="AM205">
        <v>0.66670000000000007</v>
      </c>
      <c r="AN205">
        <v>0.33329999999999999</v>
      </c>
      <c r="AO205">
        <v>0</v>
      </c>
      <c r="AP205">
        <v>0</v>
      </c>
      <c r="AQ205">
        <v>0.93330000000000002</v>
      </c>
      <c r="AR205">
        <v>6.6699999999999995E-2</v>
      </c>
      <c r="AS205">
        <v>0</v>
      </c>
      <c r="AT205">
        <v>1</v>
      </c>
      <c r="AU205">
        <v>0</v>
      </c>
      <c r="AV205">
        <v>0</v>
      </c>
      <c r="AW205">
        <v>0</v>
      </c>
      <c r="AX205">
        <v>0</v>
      </c>
      <c r="AY205">
        <v>0.26669999999999999</v>
      </c>
      <c r="AZ205">
        <v>0.73329999999999995</v>
      </c>
      <c r="BA205">
        <v>0</v>
      </c>
      <c r="BB205">
        <v>0</v>
      </c>
      <c r="BC205">
        <v>0</v>
      </c>
      <c r="BD205">
        <v>0.26669999999999999</v>
      </c>
      <c r="BE205">
        <v>0.2</v>
      </c>
      <c r="BF205">
        <v>0.4667</v>
      </c>
      <c r="BG205">
        <v>6.6699999999999995E-2</v>
      </c>
      <c r="BH205">
        <v>0.33329999999999999</v>
      </c>
      <c r="BI205">
        <v>0.33329999999999999</v>
      </c>
      <c r="BJ205">
        <v>0.33329999999999999</v>
      </c>
      <c r="BK205">
        <v>0</v>
      </c>
      <c r="BL205">
        <v>0</v>
      </c>
      <c r="BM205">
        <v>1</v>
      </c>
      <c r="BN205">
        <v>0</v>
      </c>
      <c r="BO205">
        <v>0</v>
      </c>
      <c r="BP205">
        <v>1</v>
      </c>
      <c r="BQ205">
        <v>0</v>
      </c>
      <c r="BR205">
        <v>0</v>
      </c>
      <c r="BS205">
        <v>0.8</v>
      </c>
      <c r="BT205">
        <v>6.6699999999999995E-2</v>
      </c>
      <c r="BU205">
        <v>0.1333</v>
      </c>
      <c r="BV205">
        <v>0</v>
      </c>
      <c r="BW205">
        <v>0</v>
      </c>
      <c r="BX205">
        <v>1</v>
      </c>
      <c r="BY205">
        <v>0</v>
      </c>
      <c r="BZ205">
        <v>0</v>
      </c>
      <c r="CA205">
        <v>0</v>
      </c>
      <c r="CB205">
        <v>0</v>
      </c>
      <c r="CC205">
        <v>0</v>
      </c>
      <c r="CD205">
        <v>0</v>
      </c>
      <c r="CE205">
        <v>0</v>
      </c>
      <c r="CF205">
        <v>1</v>
      </c>
      <c r="CG205">
        <v>0</v>
      </c>
      <c r="CH205">
        <v>0.4</v>
      </c>
      <c r="CI205">
        <v>0.6</v>
      </c>
      <c r="CJ205">
        <v>1</v>
      </c>
      <c r="CK205">
        <v>0</v>
      </c>
      <c r="CL205">
        <v>0</v>
      </c>
      <c r="CM205">
        <v>0</v>
      </c>
      <c r="CN205">
        <v>0</v>
      </c>
      <c r="CO205">
        <v>0</v>
      </c>
      <c r="CP205">
        <v>0.26669999999999999</v>
      </c>
      <c r="CQ205">
        <v>0.73329999999999995</v>
      </c>
      <c r="CR205">
        <v>0</v>
      </c>
      <c r="CS205">
        <v>0</v>
      </c>
      <c r="CT205">
        <v>0</v>
      </c>
      <c r="CU205">
        <v>1</v>
      </c>
      <c r="CV205">
        <v>0</v>
      </c>
      <c r="CW205">
        <v>0</v>
      </c>
      <c r="CX205">
        <v>0.93330000000000002</v>
      </c>
      <c r="CY205">
        <v>6.6699999999999995E-2</v>
      </c>
      <c r="CZ205">
        <v>0</v>
      </c>
      <c r="DA205">
        <v>0</v>
      </c>
      <c r="DB205">
        <v>0.33329999999999999</v>
      </c>
      <c r="DC205">
        <v>0.2</v>
      </c>
      <c r="DD205">
        <v>0.4667</v>
      </c>
      <c r="DE205">
        <v>6.6699999999999995E-2</v>
      </c>
      <c r="DF205">
        <v>0.6</v>
      </c>
      <c r="DG205">
        <v>0.33329999999999999</v>
      </c>
      <c r="DH205">
        <v>0</v>
      </c>
      <c r="DI205">
        <v>0</v>
      </c>
      <c r="DJ205">
        <v>0.5333</v>
      </c>
      <c r="DK205">
        <v>6.6699999999999995E-2</v>
      </c>
      <c r="DL205">
        <v>0.4</v>
      </c>
    </row>
    <row r="206" spans="1:116" x14ac:dyDescent="0.25">
      <c r="A206" t="s">
        <v>583</v>
      </c>
      <c r="B206">
        <v>0</v>
      </c>
      <c r="C206">
        <v>0.1</v>
      </c>
      <c r="D206">
        <v>0.83329999999999993</v>
      </c>
      <c r="E206">
        <v>6.6699999999999995E-2</v>
      </c>
      <c r="F206">
        <v>0</v>
      </c>
      <c r="G206">
        <v>1</v>
      </c>
      <c r="H206">
        <v>0</v>
      </c>
      <c r="I206">
        <v>0</v>
      </c>
      <c r="J206">
        <v>0</v>
      </c>
      <c r="K206">
        <v>0</v>
      </c>
      <c r="L206">
        <v>0.1</v>
      </c>
      <c r="M206">
        <v>0.76670000000000005</v>
      </c>
      <c r="N206">
        <v>0.1333</v>
      </c>
      <c r="O206">
        <v>0</v>
      </c>
      <c r="P206">
        <v>0</v>
      </c>
      <c r="Q206">
        <v>6.6699999999999995E-2</v>
      </c>
      <c r="R206">
        <v>0.8</v>
      </c>
      <c r="S206">
        <v>0.1333</v>
      </c>
      <c r="T206">
        <v>0</v>
      </c>
      <c r="U206">
        <v>0.33329999999999999</v>
      </c>
      <c r="V206">
        <v>0.66670000000000007</v>
      </c>
      <c r="W206">
        <v>0</v>
      </c>
      <c r="X206">
        <v>0</v>
      </c>
      <c r="Y206">
        <v>0</v>
      </c>
      <c r="Z206">
        <v>1</v>
      </c>
      <c r="AA206">
        <v>0.1</v>
      </c>
      <c r="AB206">
        <v>6.6699999999999995E-2</v>
      </c>
      <c r="AC206">
        <v>0.83329999999999993</v>
      </c>
      <c r="AD206">
        <v>0</v>
      </c>
      <c r="AE206">
        <v>3.3300000000000003E-2</v>
      </c>
      <c r="AF206">
        <v>0.1333</v>
      </c>
      <c r="AG206">
        <v>0.83329999999999993</v>
      </c>
      <c r="AH206">
        <v>0</v>
      </c>
      <c r="AI206">
        <v>0</v>
      </c>
      <c r="AJ206">
        <v>0</v>
      </c>
      <c r="AK206">
        <v>0</v>
      </c>
      <c r="AL206">
        <v>0</v>
      </c>
      <c r="AM206">
        <v>0</v>
      </c>
      <c r="AN206">
        <v>1</v>
      </c>
      <c r="AO206">
        <v>0</v>
      </c>
      <c r="AP206">
        <v>0</v>
      </c>
      <c r="AQ206">
        <v>6.6699999999999995E-2</v>
      </c>
      <c r="AR206">
        <v>0.93330000000000002</v>
      </c>
      <c r="AS206">
        <v>0</v>
      </c>
      <c r="AT206">
        <v>1</v>
      </c>
      <c r="AU206">
        <v>0</v>
      </c>
      <c r="AV206">
        <v>0</v>
      </c>
      <c r="AW206">
        <v>0</v>
      </c>
      <c r="AX206">
        <v>0</v>
      </c>
      <c r="AY206">
        <v>3.3300000000000003E-2</v>
      </c>
      <c r="AZ206">
        <v>0.9</v>
      </c>
      <c r="BA206">
        <v>6.6699999999999995E-2</v>
      </c>
      <c r="BB206">
        <v>0</v>
      </c>
      <c r="BC206">
        <v>0.16670000000000001</v>
      </c>
      <c r="BD206">
        <v>0.26669999999999999</v>
      </c>
      <c r="BE206">
        <v>0.56669999999999998</v>
      </c>
      <c r="BF206">
        <v>0</v>
      </c>
      <c r="BG206">
        <v>0</v>
      </c>
      <c r="BH206">
        <v>3.3300000000000003E-2</v>
      </c>
      <c r="BI206">
        <v>0</v>
      </c>
      <c r="BJ206">
        <v>6.6699999999999995E-2</v>
      </c>
      <c r="BK206">
        <v>0.2</v>
      </c>
      <c r="BL206">
        <v>0.7</v>
      </c>
      <c r="BM206">
        <v>3.3300000000000003E-2</v>
      </c>
      <c r="BN206">
        <v>0</v>
      </c>
      <c r="BO206">
        <v>0.9667</v>
      </c>
      <c r="BP206">
        <v>0.83329999999999993</v>
      </c>
      <c r="BQ206">
        <v>6.6699999999999995E-2</v>
      </c>
      <c r="BR206">
        <v>0.1</v>
      </c>
      <c r="BS206">
        <v>0</v>
      </c>
      <c r="BT206">
        <v>0</v>
      </c>
      <c r="BU206">
        <v>0.1</v>
      </c>
      <c r="BV206">
        <v>0.63329999999999997</v>
      </c>
      <c r="BW206">
        <v>0.26669999999999999</v>
      </c>
      <c r="BX206">
        <v>1</v>
      </c>
      <c r="BY206">
        <v>0</v>
      </c>
      <c r="BZ206">
        <v>0</v>
      </c>
      <c r="CA206">
        <v>0</v>
      </c>
      <c r="CB206">
        <v>0</v>
      </c>
      <c r="CC206">
        <v>0</v>
      </c>
      <c r="CD206">
        <v>0</v>
      </c>
      <c r="CE206">
        <v>0</v>
      </c>
      <c r="CF206">
        <v>0</v>
      </c>
      <c r="CG206">
        <v>1</v>
      </c>
      <c r="CH206">
        <v>1</v>
      </c>
      <c r="CI206">
        <v>0</v>
      </c>
      <c r="CJ206">
        <v>1</v>
      </c>
      <c r="CK206">
        <v>0</v>
      </c>
      <c r="CL206">
        <v>0</v>
      </c>
      <c r="CM206">
        <v>0</v>
      </c>
      <c r="CN206">
        <v>0</v>
      </c>
      <c r="CO206">
        <v>0</v>
      </c>
      <c r="CP206">
        <v>6.6699999999999995E-2</v>
      </c>
      <c r="CQ206">
        <v>0.1333</v>
      </c>
      <c r="CR206">
        <v>0.8</v>
      </c>
      <c r="CS206">
        <v>0</v>
      </c>
      <c r="CT206">
        <v>0</v>
      </c>
      <c r="CU206">
        <v>0</v>
      </c>
      <c r="CV206">
        <v>0</v>
      </c>
      <c r="CW206">
        <v>1</v>
      </c>
      <c r="CX206">
        <v>0.9667</v>
      </c>
      <c r="CY206">
        <v>3.3300000000000003E-2</v>
      </c>
      <c r="CZ206">
        <v>0</v>
      </c>
      <c r="DA206">
        <v>0</v>
      </c>
      <c r="DB206">
        <v>3.3300000000000003E-2</v>
      </c>
      <c r="DC206">
        <v>0.23329999999999998</v>
      </c>
      <c r="DD206">
        <v>0.73329999999999995</v>
      </c>
      <c r="DE206">
        <v>6.6699999999999995E-2</v>
      </c>
      <c r="DF206">
        <v>0.36670000000000003</v>
      </c>
      <c r="DG206">
        <v>0.56669999999999998</v>
      </c>
      <c r="DH206">
        <v>0</v>
      </c>
      <c r="DI206">
        <v>0</v>
      </c>
      <c r="DJ206">
        <v>0.2</v>
      </c>
      <c r="DK206">
        <v>0.4667</v>
      </c>
      <c r="DL206">
        <v>0.33329999999999999</v>
      </c>
    </row>
    <row r="207" spans="1:116" x14ac:dyDescent="0.25">
      <c r="A207" t="s">
        <v>585</v>
      </c>
      <c r="B207">
        <v>0</v>
      </c>
      <c r="C207">
        <v>0.68</v>
      </c>
      <c r="D207">
        <v>0.32</v>
      </c>
      <c r="E207">
        <v>0</v>
      </c>
      <c r="F207">
        <v>0</v>
      </c>
      <c r="G207">
        <v>1</v>
      </c>
      <c r="H207">
        <v>0</v>
      </c>
      <c r="I207">
        <v>0</v>
      </c>
      <c r="J207">
        <v>0</v>
      </c>
      <c r="K207">
        <v>0.04</v>
      </c>
      <c r="L207">
        <v>0.82</v>
      </c>
      <c r="M207">
        <v>0.14000000000000001</v>
      </c>
      <c r="N207">
        <v>0</v>
      </c>
      <c r="O207">
        <v>0</v>
      </c>
      <c r="P207">
        <v>0.04</v>
      </c>
      <c r="Q207">
        <v>0.9</v>
      </c>
      <c r="R207">
        <v>0.06</v>
      </c>
      <c r="S207">
        <v>0</v>
      </c>
      <c r="T207">
        <v>2.0400000000000001E-2</v>
      </c>
      <c r="U207">
        <v>0.97959999999999992</v>
      </c>
      <c r="V207">
        <v>0</v>
      </c>
      <c r="W207">
        <v>1</v>
      </c>
      <c r="X207">
        <v>0</v>
      </c>
      <c r="Y207">
        <v>0</v>
      </c>
      <c r="Z207">
        <v>0</v>
      </c>
      <c r="AA207">
        <v>0.62</v>
      </c>
      <c r="AB207">
        <v>0.26</v>
      </c>
      <c r="AC207">
        <v>0.12</v>
      </c>
      <c r="AD207">
        <v>0.2</v>
      </c>
      <c r="AE207">
        <v>0.42</v>
      </c>
      <c r="AF207">
        <v>0.26</v>
      </c>
      <c r="AG207">
        <v>0.12</v>
      </c>
      <c r="AH207">
        <v>0</v>
      </c>
      <c r="AI207">
        <v>0</v>
      </c>
      <c r="AJ207">
        <v>0</v>
      </c>
      <c r="AK207">
        <v>0</v>
      </c>
      <c r="AL207">
        <v>0</v>
      </c>
      <c r="AM207">
        <v>0.1</v>
      </c>
      <c r="AN207">
        <v>0.9</v>
      </c>
      <c r="AO207">
        <v>0</v>
      </c>
      <c r="AP207">
        <v>0</v>
      </c>
      <c r="AQ207">
        <v>0.02</v>
      </c>
      <c r="AR207">
        <v>0.98</v>
      </c>
      <c r="AS207">
        <v>0</v>
      </c>
      <c r="AT207">
        <v>1</v>
      </c>
      <c r="AU207">
        <v>0</v>
      </c>
      <c r="AV207">
        <v>0</v>
      </c>
      <c r="AW207">
        <v>0</v>
      </c>
      <c r="AX207">
        <v>0</v>
      </c>
      <c r="AY207">
        <v>0.04</v>
      </c>
      <c r="AZ207">
        <v>0.24</v>
      </c>
      <c r="BA207">
        <v>0.72</v>
      </c>
      <c r="BB207">
        <v>0</v>
      </c>
      <c r="BC207">
        <v>0.57999999999999996</v>
      </c>
      <c r="BD207">
        <v>0.3</v>
      </c>
      <c r="BE207">
        <v>0.1</v>
      </c>
      <c r="BF207">
        <v>0.02</v>
      </c>
      <c r="BG207">
        <v>0</v>
      </c>
      <c r="BH207">
        <v>0.38</v>
      </c>
      <c r="BI207">
        <v>0.62</v>
      </c>
      <c r="BJ207">
        <v>0</v>
      </c>
      <c r="BK207">
        <v>0</v>
      </c>
      <c r="BL207">
        <v>0</v>
      </c>
      <c r="BM207">
        <v>0.92</v>
      </c>
      <c r="BN207">
        <v>0.04</v>
      </c>
      <c r="BO207">
        <v>0.04</v>
      </c>
      <c r="BP207">
        <v>0.94</v>
      </c>
      <c r="BQ207">
        <v>0.06</v>
      </c>
      <c r="BR207">
        <v>0</v>
      </c>
      <c r="BS207">
        <v>0</v>
      </c>
      <c r="BT207">
        <v>0.14000000000000001</v>
      </c>
      <c r="BU207">
        <v>0.44</v>
      </c>
      <c r="BV207">
        <v>0.32</v>
      </c>
      <c r="BW207">
        <v>0.1</v>
      </c>
      <c r="BX207">
        <v>1</v>
      </c>
      <c r="BY207">
        <v>0</v>
      </c>
      <c r="BZ207">
        <v>0</v>
      </c>
      <c r="CA207">
        <v>0</v>
      </c>
      <c r="CB207">
        <v>0</v>
      </c>
      <c r="CC207">
        <v>0</v>
      </c>
      <c r="CD207">
        <v>0</v>
      </c>
      <c r="CE207">
        <v>0</v>
      </c>
      <c r="CF207">
        <v>0</v>
      </c>
      <c r="CG207">
        <v>1</v>
      </c>
      <c r="CH207">
        <v>0.4</v>
      </c>
      <c r="CI207">
        <v>0.6</v>
      </c>
      <c r="CJ207">
        <v>0</v>
      </c>
      <c r="CK207">
        <v>1</v>
      </c>
      <c r="CL207">
        <v>0</v>
      </c>
      <c r="CM207">
        <v>0</v>
      </c>
      <c r="CN207">
        <v>0</v>
      </c>
      <c r="CO207">
        <v>0</v>
      </c>
      <c r="CP207">
        <v>0.02</v>
      </c>
      <c r="CQ207">
        <v>0.98</v>
      </c>
      <c r="CR207">
        <v>0</v>
      </c>
      <c r="CS207">
        <v>0</v>
      </c>
      <c r="CT207">
        <v>0</v>
      </c>
      <c r="CU207">
        <v>0</v>
      </c>
      <c r="CV207">
        <v>0</v>
      </c>
      <c r="CW207">
        <v>1</v>
      </c>
      <c r="CX207">
        <v>0.88</v>
      </c>
      <c r="CY207">
        <v>0.12</v>
      </c>
      <c r="CZ207">
        <v>0</v>
      </c>
      <c r="DA207">
        <v>0</v>
      </c>
      <c r="DB207">
        <v>0.16</v>
      </c>
      <c r="DC207">
        <v>0.6</v>
      </c>
      <c r="DD207">
        <v>0.24</v>
      </c>
      <c r="DE207">
        <v>0</v>
      </c>
      <c r="DF207">
        <v>0.78049999999999997</v>
      </c>
      <c r="DG207">
        <v>0.2195</v>
      </c>
      <c r="DH207">
        <v>0</v>
      </c>
      <c r="DI207">
        <v>0</v>
      </c>
      <c r="DJ207">
        <v>0.06</v>
      </c>
      <c r="DK207">
        <v>0.02</v>
      </c>
      <c r="DL207">
        <v>0.92</v>
      </c>
    </row>
    <row r="208" spans="1:116" x14ac:dyDescent="0.25">
      <c r="A208" t="s">
        <v>587</v>
      </c>
      <c r="B208">
        <v>0.68290000000000006</v>
      </c>
      <c r="C208">
        <v>9.7599999999999992E-2</v>
      </c>
      <c r="D208">
        <v>0.19510000000000002</v>
      </c>
      <c r="E208">
        <v>2.4399999999999998E-2</v>
      </c>
      <c r="F208">
        <v>0</v>
      </c>
      <c r="G208">
        <v>1</v>
      </c>
      <c r="H208">
        <v>0</v>
      </c>
      <c r="I208">
        <v>0</v>
      </c>
      <c r="J208">
        <v>0</v>
      </c>
      <c r="K208">
        <v>0.26829999999999998</v>
      </c>
      <c r="L208">
        <v>0.6341</v>
      </c>
      <c r="M208">
        <v>9.7599999999999992E-2</v>
      </c>
      <c r="N208">
        <v>0</v>
      </c>
      <c r="O208">
        <v>2.4399999999999998E-2</v>
      </c>
      <c r="P208">
        <v>0.29270000000000002</v>
      </c>
      <c r="Q208">
        <v>0.48780000000000001</v>
      </c>
      <c r="R208">
        <v>0.19510000000000002</v>
      </c>
      <c r="S208">
        <v>0</v>
      </c>
      <c r="T208">
        <v>0</v>
      </c>
      <c r="U208">
        <v>0.29270000000000002</v>
      </c>
      <c r="V208">
        <v>0.70730000000000004</v>
      </c>
      <c r="W208">
        <v>0</v>
      </c>
      <c r="X208">
        <v>0</v>
      </c>
      <c r="Y208">
        <v>1</v>
      </c>
      <c r="Z208">
        <v>0</v>
      </c>
      <c r="AA208">
        <v>0.26829999999999998</v>
      </c>
      <c r="AB208">
        <v>4.8799999999999996E-2</v>
      </c>
      <c r="AC208">
        <v>0.68290000000000006</v>
      </c>
      <c r="AD208">
        <v>0</v>
      </c>
      <c r="AE208">
        <v>0.24390000000000001</v>
      </c>
      <c r="AF208">
        <v>0.2195</v>
      </c>
      <c r="AG208">
        <v>0.53659999999999997</v>
      </c>
      <c r="AH208">
        <v>0</v>
      </c>
      <c r="AI208">
        <v>0</v>
      </c>
      <c r="AJ208">
        <v>0</v>
      </c>
      <c r="AK208">
        <v>0</v>
      </c>
      <c r="AL208">
        <v>0</v>
      </c>
      <c r="AM208">
        <v>0.439</v>
      </c>
      <c r="AN208">
        <v>0.46340000000000003</v>
      </c>
      <c r="AO208">
        <v>0</v>
      </c>
      <c r="AP208">
        <v>9.7599999999999992E-2</v>
      </c>
      <c r="AQ208">
        <v>0</v>
      </c>
      <c r="AR208">
        <v>0.878</v>
      </c>
      <c r="AS208">
        <v>0.122</v>
      </c>
      <c r="AT208">
        <v>0.90239999999999998</v>
      </c>
      <c r="AU208">
        <v>0</v>
      </c>
      <c r="AV208">
        <v>0</v>
      </c>
      <c r="AW208">
        <v>9.7599999999999992E-2</v>
      </c>
      <c r="AX208">
        <v>0</v>
      </c>
      <c r="AY208">
        <v>0.92680000000000007</v>
      </c>
      <c r="AZ208">
        <v>7.3200000000000001E-2</v>
      </c>
      <c r="BA208">
        <v>0</v>
      </c>
      <c r="BB208">
        <v>0</v>
      </c>
      <c r="BC208">
        <v>0.60980000000000001</v>
      </c>
      <c r="BD208">
        <v>0.24390000000000001</v>
      </c>
      <c r="BE208">
        <v>0.122</v>
      </c>
      <c r="BF208">
        <v>2.4399999999999998E-2</v>
      </c>
      <c r="BG208">
        <v>0</v>
      </c>
      <c r="BH208">
        <v>0.41460000000000002</v>
      </c>
      <c r="BI208">
        <v>0.53659999999999997</v>
      </c>
      <c r="BJ208">
        <v>4.8799999999999996E-2</v>
      </c>
      <c r="BK208">
        <v>0</v>
      </c>
      <c r="BL208">
        <v>0</v>
      </c>
      <c r="BM208">
        <v>0.34149999999999997</v>
      </c>
      <c r="BN208">
        <v>0.26829999999999998</v>
      </c>
      <c r="BO208">
        <v>0.39020000000000005</v>
      </c>
      <c r="BP208">
        <v>0.56100000000000005</v>
      </c>
      <c r="BQ208">
        <v>0.439</v>
      </c>
      <c r="BR208">
        <v>0</v>
      </c>
      <c r="BS208">
        <v>0</v>
      </c>
      <c r="BT208">
        <v>7.3200000000000001E-2</v>
      </c>
      <c r="BU208">
        <v>0.6341</v>
      </c>
      <c r="BV208">
        <v>0.19510000000000002</v>
      </c>
      <c r="BW208">
        <v>9.7599999999999992E-2</v>
      </c>
      <c r="BX208">
        <v>1</v>
      </c>
      <c r="BY208">
        <v>0</v>
      </c>
      <c r="BZ208">
        <v>0</v>
      </c>
      <c r="CA208">
        <v>0</v>
      </c>
      <c r="CB208">
        <v>0</v>
      </c>
      <c r="CC208">
        <v>0</v>
      </c>
      <c r="CD208">
        <v>0</v>
      </c>
      <c r="CE208">
        <v>0</v>
      </c>
      <c r="CF208">
        <v>0</v>
      </c>
      <c r="CG208">
        <v>1</v>
      </c>
      <c r="CH208">
        <v>0.85370000000000001</v>
      </c>
      <c r="CI208">
        <v>0.14630000000000001</v>
      </c>
      <c r="CJ208">
        <v>1</v>
      </c>
      <c r="CK208">
        <v>0</v>
      </c>
      <c r="CL208">
        <v>0</v>
      </c>
      <c r="CM208">
        <v>0</v>
      </c>
      <c r="CN208">
        <v>0</v>
      </c>
      <c r="CO208">
        <v>0</v>
      </c>
      <c r="CP208">
        <v>0.24390000000000001</v>
      </c>
      <c r="CQ208">
        <v>0.73170000000000002</v>
      </c>
      <c r="CR208">
        <v>2.4399999999999998E-2</v>
      </c>
      <c r="CS208">
        <v>0</v>
      </c>
      <c r="CT208">
        <v>0</v>
      </c>
      <c r="CU208">
        <v>0</v>
      </c>
      <c r="CV208">
        <v>1</v>
      </c>
      <c r="CW208">
        <v>0</v>
      </c>
      <c r="CX208">
        <v>0.95120000000000005</v>
      </c>
      <c r="CY208">
        <v>4.8799999999999996E-2</v>
      </c>
      <c r="CZ208">
        <v>0</v>
      </c>
      <c r="DA208">
        <v>0</v>
      </c>
      <c r="DB208">
        <v>0</v>
      </c>
      <c r="DC208">
        <v>0.41460000000000002</v>
      </c>
      <c r="DD208">
        <v>0.58540000000000003</v>
      </c>
      <c r="DE208">
        <v>0.2432</v>
      </c>
      <c r="DF208">
        <v>0.48649999999999999</v>
      </c>
      <c r="DG208">
        <v>0.27029999999999998</v>
      </c>
      <c r="DH208">
        <v>0</v>
      </c>
      <c r="DI208">
        <v>2.4399999999999998E-2</v>
      </c>
      <c r="DJ208">
        <v>0.26829999999999998</v>
      </c>
      <c r="DK208">
        <v>0</v>
      </c>
      <c r="DL208">
        <v>0.70730000000000004</v>
      </c>
    </row>
    <row r="209" spans="1:116" x14ac:dyDescent="0.25">
      <c r="A209" t="s">
        <v>590</v>
      </c>
      <c r="B209">
        <v>3.7499999999999999E-2</v>
      </c>
      <c r="C209">
        <v>0.25</v>
      </c>
      <c r="D209">
        <v>0.71250000000000002</v>
      </c>
      <c r="E209">
        <v>0</v>
      </c>
      <c r="F209">
        <v>0</v>
      </c>
      <c r="G209">
        <v>1</v>
      </c>
      <c r="H209">
        <v>0</v>
      </c>
      <c r="I209">
        <v>0</v>
      </c>
      <c r="J209">
        <v>0</v>
      </c>
      <c r="K209">
        <v>0.13750000000000001</v>
      </c>
      <c r="L209">
        <v>0.5625</v>
      </c>
      <c r="M209">
        <v>0.3</v>
      </c>
      <c r="N209">
        <v>0</v>
      </c>
      <c r="O209">
        <v>0</v>
      </c>
      <c r="P209">
        <v>0.1875</v>
      </c>
      <c r="Q209">
        <v>0.42499999999999999</v>
      </c>
      <c r="R209">
        <v>0.38750000000000001</v>
      </c>
      <c r="S209">
        <v>0</v>
      </c>
      <c r="T209">
        <v>0</v>
      </c>
      <c r="U209">
        <v>0.48749999999999999</v>
      </c>
      <c r="V209">
        <v>0.51249999999999996</v>
      </c>
      <c r="W209">
        <v>1</v>
      </c>
      <c r="X209">
        <v>0</v>
      </c>
      <c r="Y209">
        <v>0</v>
      </c>
      <c r="Z209">
        <v>0</v>
      </c>
      <c r="AA209">
        <v>0.97499999999999998</v>
      </c>
      <c r="AB209">
        <v>1.2500000000000001E-2</v>
      </c>
      <c r="AC209">
        <v>1.2500000000000001E-2</v>
      </c>
      <c r="AD209">
        <v>0.57499999999999996</v>
      </c>
      <c r="AE209">
        <v>0.375</v>
      </c>
      <c r="AF209">
        <v>0.05</v>
      </c>
      <c r="AG209">
        <v>0</v>
      </c>
      <c r="AH209">
        <v>0</v>
      </c>
      <c r="AI209">
        <v>0</v>
      </c>
      <c r="AJ209">
        <v>1</v>
      </c>
      <c r="AK209">
        <v>0</v>
      </c>
      <c r="AL209">
        <v>0</v>
      </c>
      <c r="AM209">
        <v>0.52500000000000002</v>
      </c>
      <c r="AN209">
        <v>1.2500000000000001E-2</v>
      </c>
      <c r="AO209">
        <v>0.4</v>
      </c>
      <c r="AP209">
        <v>6.25E-2</v>
      </c>
      <c r="AQ209">
        <v>0.16250000000000001</v>
      </c>
      <c r="AR209">
        <v>0.83750000000000002</v>
      </c>
      <c r="AS209">
        <v>0</v>
      </c>
      <c r="AT209">
        <v>1</v>
      </c>
      <c r="AU209">
        <v>0</v>
      </c>
      <c r="AV209">
        <v>0</v>
      </c>
      <c r="AW209">
        <v>0</v>
      </c>
      <c r="AX209">
        <v>0</v>
      </c>
      <c r="AY209">
        <v>0.52500000000000002</v>
      </c>
      <c r="AZ209">
        <v>0.46250000000000002</v>
      </c>
      <c r="BA209">
        <v>1.2500000000000001E-2</v>
      </c>
      <c r="BB209">
        <v>0</v>
      </c>
      <c r="BC209">
        <v>2.5000000000000001E-2</v>
      </c>
      <c r="BD209">
        <v>0.42499999999999999</v>
      </c>
      <c r="BE209">
        <v>0.36249999999999999</v>
      </c>
      <c r="BF209">
        <v>0.1125</v>
      </c>
      <c r="BG209">
        <v>7.4999999999999997E-2</v>
      </c>
      <c r="BH209">
        <v>0.1125</v>
      </c>
      <c r="BI209">
        <v>0.48749999999999999</v>
      </c>
      <c r="BJ209">
        <v>0.33750000000000002</v>
      </c>
      <c r="BK209">
        <v>1.2500000000000001E-2</v>
      </c>
      <c r="BL209">
        <v>0.05</v>
      </c>
      <c r="BM209">
        <v>0.48749999999999999</v>
      </c>
      <c r="BN209">
        <v>0.375</v>
      </c>
      <c r="BO209">
        <v>0.13750000000000001</v>
      </c>
      <c r="BP209">
        <v>0.88749999999999996</v>
      </c>
      <c r="BQ209">
        <v>0.1</v>
      </c>
      <c r="BR209">
        <v>1.2500000000000001E-2</v>
      </c>
      <c r="BS209">
        <v>0</v>
      </c>
      <c r="BT209">
        <v>1.2500000000000001E-2</v>
      </c>
      <c r="BU209">
        <v>0.27500000000000002</v>
      </c>
      <c r="BV209">
        <v>0.67500000000000004</v>
      </c>
      <c r="BW209">
        <v>3.7499999999999999E-2</v>
      </c>
      <c r="BX209">
        <v>1</v>
      </c>
      <c r="BY209">
        <v>0</v>
      </c>
      <c r="BZ209">
        <v>0</v>
      </c>
      <c r="CA209">
        <v>0</v>
      </c>
      <c r="CB209">
        <v>0</v>
      </c>
      <c r="CC209">
        <v>0</v>
      </c>
      <c r="CD209">
        <v>0</v>
      </c>
      <c r="CE209">
        <v>0</v>
      </c>
      <c r="CF209">
        <v>1</v>
      </c>
      <c r="CG209">
        <v>0</v>
      </c>
      <c r="CH209">
        <v>0.66249999999999998</v>
      </c>
      <c r="CI209">
        <v>0.33750000000000002</v>
      </c>
      <c r="CJ209">
        <v>1</v>
      </c>
      <c r="CK209">
        <v>0</v>
      </c>
      <c r="CL209">
        <v>0</v>
      </c>
      <c r="CM209">
        <v>0</v>
      </c>
      <c r="CN209">
        <v>0</v>
      </c>
      <c r="CO209">
        <v>0</v>
      </c>
      <c r="CP209">
        <v>1.2500000000000001E-2</v>
      </c>
      <c r="CQ209">
        <v>0.83750000000000002</v>
      </c>
      <c r="CR209">
        <v>0.15</v>
      </c>
      <c r="CS209">
        <v>0</v>
      </c>
      <c r="CT209">
        <v>0</v>
      </c>
      <c r="CU209">
        <v>0</v>
      </c>
      <c r="CV209">
        <v>0</v>
      </c>
      <c r="CW209">
        <v>1</v>
      </c>
      <c r="CX209">
        <v>0.15</v>
      </c>
      <c r="CY209">
        <v>0.83750000000000002</v>
      </c>
      <c r="CZ209">
        <v>0</v>
      </c>
      <c r="DA209">
        <v>1.2500000000000001E-2</v>
      </c>
      <c r="DB209">
        <v>0.1125</v>
      </c>
      <c r="DC209">
        <v>0.36249999999999999</v>
      </c>
      <c r="DD209">
        <v>0.52500000000000002</v>
      </c>
      <c r="DE209">
        <v>0.13699999999999998</v>
      </c>
      <c r="DF209">
        <v>0.58899999999999997</v>
      </c>
      <c r="DG209">
        <v>0.27399999999999997</v>
      </c>
      <c r="DH209">
        <v>0</v>
      </c>
      <c r="DI209">
        <v>0</v>
      </c>
      <c r="DJ209">
        <v>2.5000000000000001E-2</v>
      </c>
      <c r="DK209">
        <v>0.4</v>
      </c>
      <c r="DL209">
        <v>0.57499999999999996</v>
      </c>
    </row>
    <row r="210" spans="1:116" x14ac:dyDescent="0.25">
      <c r="A210" t="s">
        <v>592</v>
      </c>
      <c r="B210">
        <v>0</v>
      </c>
      <c r="C210">
        <v>0.2</v>
      </c>
      <c r="D210">
        <v>0.8</v>
      </c>
      <c r="E210">
        <v>0</v>
      </c>
      <c r="F210">
        <v>0</v>
      </c>
      <c r="G210">
        <v>0</v>
      </c>
      <c r="H210">
        <v>1</v>
      </c>
      <c r="I210">
        <v>0</v>
      </c>
      <c r="J210">
        <v>0</v>
      </c>
      <c r="K210">
        <v>0</v>
      </c>
      <c r="L210">
        <v>0.4667</v>
      </c>
      <c r="M210">
        <v>0.5333</v>
      </c>
      <c r="N210">
        <v>0</v>
      </c>
      <c r="O210">
        <v>0</v>
      </c>
      <c r="P210">
        <v>0</v>
      </c>
      <c r="Q210">
        <v>0.6</v>
      </c>
      <c r="R210">
        <v>0.33329999999999999</v>
      </c>
      <c r="S210">
        <v>6.6699999999999995E-2</v>
      </c>
      <c r="T210">
        <v>0</v>
      </c>
      <c r="U210">
        <v>1</v>
      </c>
      <c r="V210">
        <v>0</v>
      </c>
      <c r="W210">
        <v>1</v>
      </c>
      <c r="X210">
        <v>0</v>
      </c>
      <c r="Y210">
        <v>0</v>
      </c>
      <c r="Z210">
        <v>0</v>
      </c>
      <c r="AA210">
        <v>0.2</v>
      </c>
      <c r="AB210">
        <v>0.8</v>
      </c>
      <c r="AC210">
        <v>0</v>
      </c>
      <c r="AD210">
        <v>0.2</v>
      </c>
      <c r="AE210">
        <v>0.26669999999999999</v>
      </c>
      <c r="AF210">
        <v>0.5333</v>
      </c>
      <c r="AG210">
        <v>0</v>
      </c>
      <c r="AH210">
        <v>0</v>
      </c>
      <c r="AI210">
        <v>0</v>
      </c>
      <c r="AJ210">
        <v>0</v>
      </c>
      <c r="AK210">
        <v>0</v>
      </c>
      <c r="AL210">
        <v>0</v>
      </c>
      <c r="AM210">
        <v>0</v>
      </c>
      <c r="AN210">
        <v>6.6699999999999995E-2</v>
      </c>
      <c r="AO210">
        <v>0.73329999999999995</v>
      </c>
      <c r="AP210">
        <v>0.2</v>
      </c>
      <c r="AQ210">
        <v>0</v>
      </c>
      <c r="AR210">
        <v>1</v>
      </c>
      <c r="AS210">
        <v>0</v>
      </c>
      <c r="AT210">
        <v>1</v>
      </c>
      <c r="AU210">
        <v>0</v>
      </c>
      <c r="AV210">
        <v>0</v>
      </c>
      <c r="AW210">
        <v>0</v>
      </c>
      <c r="AX210">
        <v>0</v>
      </c>
      <c r="AY210">
        <v>0</v>
      </c>
      <c r="AZ210">
        <v>1</v>
      </c>
      <c r="BA210">
        <v>0</v>
      </c>
      <c r="BB210">
        <v>0</v>
      </c>
      <c r="BC210">
        <v>0</v>
      </c>
      <c r="BD210">
        <v>0.5333</v>
      </c>
      <c r="BE210">
        <v>0.4667</v>
      </c>
      <c r="BF210">
        <v>0</v>
      </c>
      <c r="BG210">
        <v>0</v>
      </c>
      <c r="BH210">
        <v>0</v>
      </c>
      <c r="BI210">
        <v>0.66670000000000007</v>
      </c>
      <c r="BJ210">
        <v>0.33329999999999999</v>
      </c>
      <c r="BK210">
        <v>0</v>
      </c>
      <c r="BL210">
        <v>0</v>
      </c>
      <c r="BM210">
        <v>6.6699999999999995E-2</v>
      </c>
      <c r="BN210">
        <v>0.73329999999999995</v>
      </c>
      <c r="BO210">
        <v>0.2</v>
      </c>
      <c r="BP210">
        <v>0.8</v>
      </c>
      <c r="BQ210">
        <v>6.6699999999999995E-2</v>
      </c>
      <c r="BR210">
        <v>0.1333</v>
      </c>
      <c r="BS210">
        <v>0</v>
      </c>
      <c r="BT210">
        <v>0</v>
      </c>
      <c r="BU210">
        <v>0</v>
      </c>
      <c r="BV210">
        <v>0.2</v>
      </c>
      <c r="BW210">
        <v>0.8</v>
      </c>
      <c r="BX210">
        <v>1</v>
      </c>
      <c r="BY210">
        <v>0</v>
      </c>
      <c r="BZ210">
        <v>0</v>
      </c>
      <c r="CA210">
        <v>0</v>
      </c>
      <c r="CB210">
        <v>0</v>
      </c>
      <c r="CC210">
        <v>0</v>
      </c>
      <c r="CD210">
        <v>0</v>
      </c>
      <c r="CE210">
        <v>0</v>
      </c>
      <c r="CF210">
        <v>0</v>
      </c>
      <c r="CG210">
        <v>1</v>
      </c>
      <c r="CH210">
        <v>1</v>
      </c>
      <c r="CI210">
        <v>0</v>
      </c>
      <c r="CJ210">
        <v>1</v>
      </c>
      <c r="CK210">
        <v>0</v>
      </c>
      <c r="CL210">
        <v>0</v>
      </c>
      <c r="CM210">
        <v>0</v>
      </c>
      <c r="CN210">
        <v>0</v>
      </c>
      <c r="CO210">
        <v>0</v>
      </c>
      <c r="CP210">
        <v>0</v>
      </c>
      <c r="CQ210">
        <v>1</v>
      </c>
      <c r="CR210">
        <v>0</v>
      </c>
      <c r="CS210">
        <v>0</v>
      </c>
      <c r="CT210">
        <v>0</v>
      </c>
      <c r="CU210">
        <v>0</v>
      </c>
      <c r="CV210">
        <v>0</v>
      </c>
      <c r="CW210">
        <v>1</v>
      </c>
      <c r="CX210">
        <v>0.4</v>
      </c>
      <c r="CY210">
        <v>0.6</v>
      </c>
      <c r="CZ210">
        <v>0</v>
      </c>
      <c r="DA210">
        <v>0</v>
      </c>
      <c r="DB210">
        <v>0</v>
      </c>
      <c r="DC210">
        <v>1</v>
      </c>
      <c r="DD210">
        <v>0</v>
      </c>
      <c r="DE210">
        <v>0</v>
      </c>
      <c r="DF210">
        <v>1</v>
      </c>
      <c r="DG210">
        <v>0</v>
      </c>
      <c r="DH210">
        <v>0</v>
      </c>
      <c r="DI210">
        <v>0</v>
      </c>
      <c r="DJ210">
        <v>0</v>
      </c>
      <c r="DK210">
        <v>0</v>
      </c>
      <c r="DL210">
        <v>1</v>
      </c>
    </row>
    <row r="211" spans="1:116" x14ac:dyDescent="0.25">
      <c r="A211" t="s">
        <v>594</v>
      </c>
      <c r="B211">
        <v>0.5</v>
      </c>
      <c r="C211">
        <v>0.13639999999999999</v>
      </c>
      <c r="D211">
        <v>0.33329999999999999</v>
      </c>
      <c r="E211">
        <v>3.0299999999999997E-2</v>
      </c>
      <c r="F211">
        <v>0</v>
      </c>
      <c r="G211">
        <v>1</v>
      </c>
      <c r="H211">
        <v>0</v>
      </c>
      <c r="I211">
        <v>0</v>
      </c>
      <c r="J211">
        <v>0</v>
      </c>
      <c r="K211">
        <v>6.0599999999999994E-2</v>
      </c>
      <c r="L211">
        <v>0.19699999999999998</v>
      </c>
      <c r="M211">
        <v>0.74239999999999995</v>
      </c>
      <c r="N211">
        <v>0</v>
      </c>
      <c r="O211">
        <v>0</v>
      </c>
      <c r="P211">
        <v>0.1061</v>
      </c>
      <c r="Q211">
        <v>0.40909999999999996</v>
      </c>
      <c r="R211">
        <v>0.48479999999999995</v>
      </c>
      <c r="S211">
        <v>0</v>
      </c>
      <c r="T211">
        <v>0</v>
      </c>
      <c r="U211">
        <v>0.69700000000000006</v>
      </c>
      <c r="V211">
        <v>0.30299999999999999</v>
      </c>
      <c r="W211">
        <v>1</v>
      </c>
      <c r="X211">
        <v>0</v>
      </c>
      <c r="Y211">
        <v>0</v>
      </c>
      <c r="Z211">
        <v>0</v>
      </c>
      <c r="AA211">
        <v>0.90910000000000002</v>
      </c>
      <c r="AB211">
        <v>4.5499999999999999E-2</v>
      </c>
      <c r="AC211">
        <v>4.5499999999999999E-2</v>
      </c>
      <c r="AD211">
        <v>0.31819999999999998</v>
      </c>
      <c r="AE211">
        <v>0.54549999999999998</v>
      </c>
      <c r="AF211">
        <v>0.13639999999999999</v>
      </c>
      <c r="AG211">
        <v>0</v>
      </c>
      <c r="AH211">
        <v>0</v>
      </c>
      <c r="AI211">
        <v>0</v>
      </c>
      <c r="AJ211">
        <v>0</v>
      </c>
      <c r="AK211">
        <v>0</v>
      </c>
      <c r="AL211">
        <v>0</v>
      </c>
      <c r="AM211">
        <v>0.66670000000000007</v>
      </c>
      <c r="AN211">
        <v>0.33329999999999999</v>
      </c>
      <c r="AO211">
        <v>0</v>
      </c>
      <c r="AP211">
        <v>0</v>
      </c>
      <c r="AQ211">
        <v>0.68180000000000007</v>
      </c>
      <c r="AR211">
        <v>0.31819999999999998</v>
      </c>
      <c r="AS211">
        <v>0</v>
      </c>
      <c r="AT211">
        <v>1</v>
      </c>
      <c r="AU211">
        <v>0</v>
      </c>
      <c r="AV211">
        <v>0</v>
      </c>
      <c r="AW211">
        <v>0</v>
      </c>
      <c r="AX211">
        <v>0</v>
      </c>
      <c r="AY211">
        <v>4.5499999999999999E-2</v>
      </c>
      <c r="AZ211">
        <v>0.95450000000000002</v>
      </c>
      <c r="BA211">
        <v>0</v>
      </c>
      <c r="BB211">
        <v>0</v>
      </c>
      <c r="BC211">
        <v>0</v>
      </c>
      <c r="BD211">
        <v>0.18179999999999999</v>
      </c>
      <c r="BE211">
        <v>0.34850000000000003</v>
      </c>
      <c r="BF211">
        <v>0.43939999999999996</v>
      </c>
      <c r="BG211">
        <v>3.0299999999999997E-2</v>
      </c>
      <c r="BH211">
        <v>9.0899999999999995E-2</v>
      </c>
      <c r="BI211">
        <v>0.39390000000000003</v>
      </c>
      <c r="BJ211">
        <v>0.37880000000000003</v>
      </c>
      <c r="BK211">
        <v>0.12119999999999999</v>
      </c>
      <c r="BL211">
        <v>1.52E-2</v>
      </c>
      <c r="BM211">
        <v>0.30299999999999999</v>
      </c>
      <c r="BN211">
        <v>0.2576</v>
      </c>
      <c r="BO211">
        <v>0.43939999999999996</v>
      </c>
      <c r="BP211">
        <v>0.78790000000000004</v>
      </c>
      <c r="BQ211">
        <v>9.0899999999999995E-2</v>
      </c>
      <c r="BR211">
        <v>0.12119999999999999</v>
      </c>
      <c r="BS211">
        <v>0</v>
      </c>
      <c r="BT211">
        <v>1.52E-2</v>
      </c>
      <c r="BU211">
        <v>3.0299999999999997E-2</v>
      </c>
      <c r="BV211">
        <v>0.74239999999999995</v>
      </c>
      <c r="BW211">
        <v>0.21210000000000001</v>
      </c>
      <c r="BX211">
        <v>1</v>
      </c>
      <c r="BY211">
        <v>0</v>
      </c>
      <c r="BZ211">
        <v>0</v>
      </c>
      <c r="CA211">
        <v>0</v>
      </c>
      <c r="CB211">
        <v>0</v>
      </c>
      <c r="CC211">
        <v>0</v>
      </c>
      <c r="CD211">
        <v>0</v>
      </c>
      <c r="CE211">
        <v>0</v>
      </c>
      <c r="CF211">
        <v>0</v>
      </c>
      <c r="CG211">
        <v>1</v>
      </c>
      <c r="CH211">
        <v>0.90910000000000002</v>
      </c>
      <c r="CI211">
        <v>9.0899999999999995E-2</v>
      </c>
      <c r="CJ211">
        <v>1</v>
      </c>
      <c r="CK211">
        <v>0</v>
      </c>
      <c r="CL211">
        <v>0</v>
      </c>
      <c r="CM211">
        <v>0</v>
      </c>
      <c r="CN211">
        <v>0</v>
      </c>
      <c r="CO211">
        <v>0</v>
      </c>
      <c r="CP211">
        <v>6.0599999999999994E-2</v>
      </c>
      <c r="CQ211">
        <v>0.89390000000000003</v>
      </c>
      <c r="CR211">
        <v>4.5499999999999999E-2</v>
      </c>
      <c r="CS211">
        <v>0</v>
      </c>
      <c r="CT211">
        <v>0</v>
      </c>
      <c r="CU211">
        <v>0</v>
      </c>
      <c r="CV211">
        <v>0</v>
      </c>
      <c r="CW211">
        <v>1</v>
      </c>
      <c r="CX211">
        <v>0.60609999999999997</v>
      </c>
      <c r="CY211">
        <v>0.39390000000000003</v>
      </c>
      <c r="CZ211">
        <v>0</v>
      </c>
      <c r="DA211">
        <v>0</v>
      </c>
      <c r="DB211">
        <v>0.54549999999999998</v>
      </c>
      <c r="DC211">
        <v>0.37880000000000003</v>
      </c>
      <c r="DD211">
        <v>7.5800000000000006E-2</v>
      </c>
      <c r="DE211">
        <v>0</v>
      </c>
      <c r="DF211">
        <v>0.93099999999999994</v>
      </c>
      <c r="DG211">
        <v>6.9000000000000006E-2</v>
      </c>
      <c r="DH211">
        <v>0</v>
      </c>
      <c r="DI211">
        <v>0</v>
      </c>
      <c r="DJ211">
        <v>0</v>
      </c>
      <c r="DK211">
        <v>9.0899999999999995E-2</v>
      </c>
      <c r="DL211">
        <v>0.90910000000000002</v>
      </c>
    </row>
    <row r="212" spans="1:116" x14ac:dyDescent="0.25">
      <c r="A212" t="s">
        <v>596</v>
      </c>
      <c r="B212">
        <v>0</v>
      </c>
      <c r="C212">
        <v>5.8799999999999998E-2</v>
      </c>
      <c r="D212">
        <v>0.94120000000000004</v>
      </c>
      <c r="E212">
        <v>0</v>
      </c>
      <c r="F212">
        <v>0</v>
      </c>
      <c r="G212">
        <v>1</v>
      </c>
      <c r="H212">
        <v>0</v>
      </c>
      <c r="I212">
        <v>0</v>
      </c>
      <c r="J212">
        <v>0</v>
      </c>
      <c r="K212">
        <v>0</v>
      </c>
      <c r="L212">
        <v>5.8799999999999998E-2</v>
      </c>
      <c r="M212">
        <v>0.91180000000000005</v>
      </c>
      <c r="N212">
        <v>2.9399999999999999E-2</v>
      </c>
      <c r="O212">
        <v>0</v>
      </c>
      <c r="P212">
        <v>0</v>
      </c>
      <c r="Q212">
        <v>5.8799999999999998E-2</v>
      </c>
      <c r="R212">
        <v>0.91180000000000005</v>
      </c>
      <c r="S212">
        <v>2.9399999999999999E-2</v>
      </c>
      <c r="T212">
        <v>0</v>
      </c>
      <c r="U212">
        <v>5.8799999999999998E-2</v>
      </c>
      <c r="V212">
        <v>0.94120000000000004</v>
      </c>
      <c r="W212">
        <v>0</v>
      </c>
      <c r="X212">
        <v>0</v>
      </c>
      <c r="Y212">
        <v>0</v>
      </c>
      <c r="Z212">
        <v>1</v>
      </c>
      <c r="AA212">
        <v>0.26469999999999999</v>
      </c>
      <c r="AB212">
        <v>0.52939999999999998</v>
      </c>
      <c r="AC212">
        <v>0.2059</v>
      </c>
      <c r="AD212">
        <v>0</v>
      </c>
      <c r="AE212">
        <v>0.26469999999999999</v>
      </c>
      <c r="AF212">
        <v>0.73530000000000006</v>
      </c>
      <c r="AG212">
        <v>0</v>
      </c>
      <c r="AH212">
        <v>0</v>
      </c>
      <c r="AI212">
        <v>0</v>
      </c>
      <c r="AJ212">
        <v>0</v>
      </c>
      <c r="AK212">
        <v>0</v>
      </c>
      <c r="AL212">
        <v>0</v>
      </c>
      <c r="AM212">
        <v>1</v>
      </c>
      <c r="AN212">
        <v>0</v>
      </c>
      <c r="AO212">
        <v>0</v>
      </c>
      <c r="AP212">
        <v>0</v>
      </c>
      <c r="AQ212">
        <v>0.8234999999999999</v>
      </c>
      <c r="AR212">
        <v>0.17649999999999999</v>
      </c>
      <c r="AS212">
        <v>0</v>
      </c>
      <c r="AT212">
        <v>1</v>
      </c>
      <c r="AU212">
        <v>0</v>
      </c>
      <c r="AV212">
        <v>0</v>
      </c>
      <c r="AW212">
        <v>0</v>
      </c>
      <c r="AX212">
        <v>0</v>
      </c>
      <c r="AY212">
        <v>5.8799999999999998E-2</v>
      </c>
      <c r="AZ212">
        <v>0.94120000000000004</v>
      </c>
      <c r="BA212">
        <v>0</v>
      </c>
      <c r="BB212">
        <v>0</v>
      </c>
      <c r="BC212">
        <v>2.9399999999999999E-2</v>
      </c>
      <c r="BD212">
        <v>2.9399999999999999E-2</v>
      </c>
      <c r="BE212">
        <v>0.17649999999999999</v>
      </c>
      <c r="BF212">
        <v>0.38240000000000002</v>
      </c>
      <c r="BG212">
        <v>0.38240000000000002</v>
      </c>
      <c r="BH212">
        <v>0</v>
      </c>
      <c r="BI212">
        <v>5.8799999999999998E-2</v>
      </c>
      <c r="BJ212">
        <v>0.14710000000000001</v>
      </c>
      <c r="BK212">
        <v>0.52939999999999998</v>
      </c>
      <c r="BL212">
        <v>0.26469999999999999</v>
      </c>
      <c r="BM212">
        <v>8.8200000000000001E-2</v>
      </c>
      <c r="BN212">
        <v>0.1176</v>
      </c>
      <c r="BO212">
        <v>0.79409999999999992</v>
      </c>
      <c r="BP212">
        <v>8.8200000000000001E-2</v>
      </c>
      <c r="BQ212">
        <v>0.8529000000000001</v>
      </c>
      <c r="BR212">
        <v>5.8799999999999998E-2</v>
      </c>
      <c r="BS212">
        <v>0</v>
      </c>
      <c r="BT212">
        <v>0.6765000000000001</v>
      </c>
      <c r="BU212">
        <v>0.32350000000000001</v>
      </c>
      <c r="BV212">
        <v>0</v>
      </c>
      <c r="BW212">
        <v>0</v>
      </c>
      <c r="BX212">
        <v>1</v>
      </c>
      <c r="BY212">
        <v>0</v>
      </c>
      <c r="BZ212">
        <v>0</v>
      </c>
      <c r="CA212">
        <v>0</v>
      </c>
      <c r="CB212">
        <v>0</v>
      </c>
      <c r="CC212">
        <v>0</v>
      </c>
      <c r="CD212">
        <v>0</v>
      </c>
      <c r="CE212">
        <v>0</v>
      </c>
      <c r="CF212">
        <v>0</v>
      </c>
      <c r="CG212">
        <v>1</v>
      </c>
      <c r="CH212">
        <v>5.8799999999999998E-2</v>
      </c>
      <c r="CI212">
        <v>0.94120000000000004</v>
      </c>
      <c r="CJ212">
        <v>1</v>
      </c>
      <c r="CK212">
        <v>0</v>
      </c>
      <c r="CL212">
        <v>0</v>
      </c>
      <c r="CM212">
        <v>0</v>
      </c>
      <c r="CN212">
        <v>0</v>
      </c>
      <c r="CO212">
        <v>0</v>
      </c>
      <c r="CP212">
        <v>2.9399999999999999E-2</v>
      </c>
      <c r="CQ212">
        <v>0.8234999999999999</v>
      </c>
      <c r="CR212">
        <v>0.14710000000000001</v>
      </c>
      <c r="CS212">
        <v>0</v>
      </c>
      <c r="CT212">
        <v>0</v>
      </c>
      <c r="CU212">
        <v>0</v>
      </c>
      <c r="CV212">
        <v>0</v>
      </c>
      <c r="CW212">
        <v>1</v>
      </c>
      <c r="CX212">
        <v>2.9399999999999999E-2</v>
      </c>
      <c r="CY212">
        <v>0.97060000000000002</v>
      </c>
      <c r="CZ212">
        <v>0</v>
      </c>
      <c r="DA212">
        <v>0</v>
      </c>
      <c r="DB212">
        <v>0.55880000000000007</v>
      </c>
      <c r="DC212">
        <v>0.44119999999999998</v>
      </c>
      <c r="DD212">
        <v>0</v>
      </c>
      <c r="DE212">
        <v>0</v>
      </c>
      <c r="DF212">
        <v>0.1176</v>
      </c>
      <c r="DG212">
        <v>0.88239999999999996</v>
      </c>
      <c r="DH212">
        <v>0</v>
      </c>
      <c r="DI212">
        <v>0</v>
      </c>
      <c r="DJ212">
        <v>0</v>
      </c>
      <c r="DK212">
        <v>0</v>
      </c>
      <c r="DL212">
        <v>1</v>
      </c>
    </row>
    <row r="213" spans="1:116" x14ac:dyDescent="0.25">
      <c r="A213" t="s">
        <v>598</v>
      </c>
      <c r="B213">
        <v>0</v>
      </c>
      <c r="C213">
        <v>0.125</v>
      </c>
      <c r="D213">
        <v>0.875</v>
      </c>
      <c r="E213">
        <v>0</v>
      </c>
      <c r="F213">
        <v>0</v>
      </c>
      <c r="G213">
        <v>1</v>
      </c>
      <c r="H213">
        <v>0</v>
      </c>
      <c r="I213">
        <v>0</v>
      </c>
      <c r="J213">
        <v>2.0799999999999999E-2</v>
      </c>
      <c r="K213">
        <v>0.1875</v>
      </c>
      <c r="L213">
        <v>0.52079999999999993</v>
      </c>
      <c r="M213">
        <v>0.27079999999999999</v>
      </c>
      <c r="N213">
        <v>0</v>
      </c>
      <c r="O213">
        <v>0</v>
      </c>
      <c r="P213">
        <v>0.29170000000000001</v>
      </c>
      <c r="Q213">
        <v>0.58329999999999993</v>
      </c>
      <c r="R213">
        <v>0.125</v>
      </c>
      <c r="S213">
        <v>0</v>
      </c>
      <c r="T213">
        <v>0</v>
      </c>
      <c r="U213">
        <v>0.97920000000000007</v>
      </c>
      <c r="V213">
        <v>2.0799999999999999E-2</v>
      </c>
      <c r="W213">
        <v>0</v>
      </c>
      <c r="X213">
        <v>0</v>
      </c>
      <c r="Y213">
        <v>0</v>
      </c>
      <c r="Z213">
        <v>1</v>
      </c>
      <c r="AA213">
        <v>0.8125</v>
      </c>
      <c r="AB213">
        <v>0.16670000000000001</v>
      </c>
      <c r="AC213">
        <v>2.0799999999999999E-2</v>
      </c>
      <c r="AD213">
        <v>0</v>
      </c>
      <c r="AE213">
        <v>0.1042</v>
      </c>
      <c r="AF213">
        <v>0.70829999999999993</v>
      </c>
      <c r="AG213">
        <v>0.1875</v>
      </c>
      <c r="AH213">
        <v>1</v>
      </c>
      <c r="AI213">
        <v>0</v>
      </c>
      <c r="AJ213">
        <v>0</v>
      </c>
      <c r="AK213">
        <v>0</v>
      </c>
      <c r="AL213">
        <v>0</v>
      </c>
      <c r="AM213">
        <v>0.1875</v>
      </c>
      <c r="AN213">
        <v>0</v>
      </c>
      <c r="AO213">
        <v>0</v>
      </c>
      <c r="AP213">
        <v>0.8125</v>
      </c>
      <c r="AQ213">
        <v>0</v>
      </c>
      <c r="AR213">
        <v>1</v>
      </c>
      <c r="AS213">
        <v>0</v>
      </c>
      <c r="AT213">
        <v>1</v>
      </c>
      <c r="AU213">
        <v>0</v>
      </c>
      <c r="AV213">
        <v>0</v>
      </c>
      <c r="AW213">
        <v>0</v>
      </c>
      <c r="AX213">
        <v>0</v>
      </c>
      <c r="AY213">
        <v>0.1875</v>
      </c>
      <c r="AZ213">
        <v>0.79170000000000007</v>
      </c>
      <c r="BA213">
        <v>2.0799999999999999E-2</v>
      </c>
      <c r="BB213">
        <v>0</v>
      </c>
      <c r="BC213">
        <v>8.3299999999999999E-2</v>
      </c>
      <c r="BD213">
        <v>0.125</v>
      </c>
      <c r="BE213">
        <v>6.25E-2</v>
      </c>
      <c r="BF213">
        <v>0.375</v>
      </c>
      <c r="BG213">
        <v>0.35420000000000001</v>
      </c>
      <c r="BH213">
        <v>4.1700000000000001E-2</v>
      </c>
      <c r="BI213">
        <v>0.66670000000000007</v>
      </c>
      <c r="BJ213">
        <v>0.27079999999999999</v>
      </c>
      <c r="BK213">
        <v>0</v>
      </c>
      <c r="BL213">
        <v>2.0799999999999999E-2</v>
      </c>
      <c r="BM213">
        <v>2.0799999999999999E-2</v>
      </c>
      <c r="BN213">
        <v>0.52079999999999993</v>
      </c>
      <c r="BO213">
        <v>0.45829999999999999</v>
      </c>
      <c r="BP213">
        <v>2.0799999999999999E-2</v>
      </c>
      <c r="BQ213">
        <v>0.16670000000000001</v>
      </c>
      <c r="BR213">
        <v>0.8125</v>
      </c>
      <c r="BS213">
        <v>0</v>
      </c>
      <c r="BT213">
        <v>0</v>
      </c>
      <c r="BU213">
        <v>0.1875</v>
      </c>
      <c r="BV213">
        <v>0.70829999999999993</v>
      </c>
      <c r="BW213">
        <v>0.1042</v>
      </c>
      <c r="BX213">
        <v>1</v>
      </c>
      <c r="BY213">
        <v>0</v>
      </c>
      <c r="BZ213">
        <v>0</v>
      </c>
      <c r="CA213">
        <v>0</v>
      </c>
      <c r="CB213">
        <v>0</v>
      </c>
      <c r="CC213">
        <v>0</v>
      </c>
      <c r="CD213">
        <v>0</v>
      </c>
      <c r="CE213">
        <v>0</v>
      </c>
      <c r="CF213">
        <v>0</v>
      </c>
      <c r="CG213">
        <v>1</v>
      </c>
      <c r="CH213">
        <v>0.1875</v>
      </c>
      <c r="CI213">
        <v>0.8125</v>
      </c>
      <c r="CJ213">
        <v>0</v>
      </c>
      <c r="CK213">
        <v>1</v>
      </c>
      <c r="CL213">
        <v>0</v>
      </c>
      <c r="CM213">
        <v>0</v>
      </c>
      <c r="CN213">
        <v>0</v>
      </c>
      <c r="CO213">
        <v>0</v>
      </c>
      <c r="CP213">
        <v>0</v>
      </c>
      <c r="CQ213">
        <v>0.75</v>
      </c>
      <c r="CR213">
        <v>0.25</v>
      </c>
      <c r="CS213">
        <v>0</v>
      </c>
      <c r="CT213">
        <v>0</v>
      </c>
      <c r="CU213">
        <v>0</v>
      </c>
      <c r="CV213">
        <v>0</v>
      </c>
      <c r="CW213">
        <v>1</v>
      </c>
      <c r="CX213">
        <v>0.1042</v>
      </c>
      <c r="CY213">
        <v>0.89579999999999993</v>
      </c>
      <c r="CZ213">
        <v>0</v>
      </c>
      <c r="DA213">
        <v>0</v>
      </c>
      <c r="DB213">
        <v>2.0799999999999999E-2</v>
      </c>
      <c r="DC213">
        <v>0.25</v>
      </c>
      <c r="DD213">
        <v>0.72920000000000007</v>
      </c>
      <c r="DE213">
        <v>0</v>
      </c>
      <c r="DF213">
        <v>0.29170000000000001</v>
      </c>
      <c r="DG213">
        <v>0.45829999999999999</v>
      </c>
      <c r="DH213">
        <v>0.25</v>
      </c>
      <c r="DI213">
        <v>2.0799999999999999E-2</v>
      </c>
      <c r="DJ213">
        <v>0</v>
      </c>
      <c r="DK213">
        <v>2.0799999999999999E-2</v>
      </c>
      <c r="DL213">
        <v>0.95829999999999993</v>
      </c>
    </row>
    <row r="214" spans="1:116" x14ac:dyDescent="0.25">
      <c r="A214" t="s">
        <v>600</v>
      </c>
      <c r="B214">
        <v>0</v>
      </c>
      <c r="C214">
        <v>0</v>
      </c>
      <c r="D214">
        <v>1</v>
      </c>
      <c r="E214">
        <v>0</v>
      </c>
      <c r="F214">
        <v>0</v>
      </c>
      <c r="G214">
        <v>0</v>
      </c>
      <c r="H214">
        <v>1</v>
      </c>
      <c r="I214">
        <v>0</v>
      </c>
      <c r="J214">
        <v>0</v>
      </c>
      <c r="K214">
        <v>0.31819999999999998</v>
      </c>
      <c r="L214">
        <v>0.5</v>
      </c>
      <c r="M214">
        <v>0.18179999999999999</v>
      </c>
      <c r="N214">
        <v>0</v>
      </c>
      <c r="O214">
        <v>4.5499999999999999E-2</v>
      </c>
      <c r="P214">
        <v>0.54549999999999998</v>
      </c>
      <c r="Q214">
        <v>0.18179999999999999</v>
      </c>
      <c r="R214">
        <v>9.0899999999999995E-2</v>
      </c>
      <c r="S214">
        <v>0.13639999999999999</v>
      </c>
      <c r="T214">
        <v>0</v>
      </c>
      <c r="U214">
        <v>0.90910000000000002</v>
      </c>
      <c r="V214">
        <v>9.0899999999999995E-2</v>
      </c>
      <c r="W214">
        <v>0</v>
      </c>
      <c r="X214">
        <v>0</v>
      </c>
      <c r="Y214">
        <v>0</v>
      </c>
      <c r="Z214">
        <v>1</v>
      </c>
      <c r="AA214">
        <v>0.77269999999999994</v>
      </c>
      <c r="AB214">
        <v>0.2273</v>
      </c>
      <c r="AC214">
        <v>0</v>
      </c>
      <c r="AD214">
        <v>0</v>
      </c>
      <c r="AE214">
        <v>4.5499999999999999E-2</v>
      </c>
      <c r="AF214">
        <v>0.59089999999999998</v>
      </c>
      <c r="AG214">
        <v>0.36359999999999998</v>
      </c>
      <c r="AH214">
        <v>0</v>
      </c>
      <c r="AI214">
        <v>0</v>
      </c>
      <c r="AJ214">
        <v>0</v>
      </c>
      <c r="AK214">
        <v>0</v>
      </c>
      <c r="AL214">
        <v>0</v>
      </c>
      <c r="AM214">
        <v>4.5499999999999999E-2</v>
      </c>
      <c r="AN214">
        <v>0</v>
      </c>
      <c r="AO214">
        <v>0.40909999999999996</v>
      </c>
      <c r="AP214">
        <v>0.54549999999999998</v>
      </c>
      <c r="AQ214">
        <v>0</v>
      </c>
      <c r="AR214">
        <v>0.77269999999999994</v>
      </c>
      <c r="AS214">
        <v>0.2273</v>
      </c>
      <c r="AT214">
        <v>1</v>
      </c>
      <c r="AU214">
        <v>0</v>
      </c>
      <c r="AV214">
        <v>0</v>
      </c>
      <c r="AW214">
        <v>0</v>
      </c>
      <c r="AX214">
        <v>0</v>
      </c>
      <c r="AY214">
        <v>0.2727</v>
      </c>
      <c r="AZ214">
        <v>0.59089999999999998</v>
      </c>
      <c r="BA214">
        <v>9.0899999999999995E-2</v>
      </c>
      <c r="BB214">
        <v>4.5499999999999999E-2</v>
      </c>
      <c r="BC214">
        <v>0</v>
      </c>
      <c r="BD214">
        <v>4.5499999999999999E-2</v>
      </c>
      <c r="BE214">
        <v>0</v>
      </c>
      <c r="BF214">
        <v>0.2273</v>
      </c>
      <c r="BG214">
        <v>0.72730000000000006</v>
      </c>
      <c r="BH214">
        <v>0</v>
      </c>
      <c r="BI214">
        <v>0.63639999999999997</v>
      </c>
      <c r="BJ214">
        <v>0.36359999999999998</v>
      </c>
      <c r="BK214">
        <v>0</v>
      </c>
      <c r="BL214">
        <v>0</v>
      </c>
      <c r="BM214">
        <v>0</v>
      </c>
      <c r="BN214">
        <v>0.54549999999999998</v>
      </c>
      <c r="BO214">
        <v>0.45450000000000002</v>
      </c>
      <c r="BP214">
        <v>0</v>
      </c>
      <c r="BQ214">
        <v>0.36359999999999998</v>
      </c>
      <c r="BR214">
        <v>0.63639999999999997</v>
      </c>
      <c r="BS214">
        <v>0</v>
      </c>
      <c r="BT214">
        <v>0</v>
      </c>
      <c r="BU214">
        <v>9.0899999999999995E-2</v>
      </c>
      <c r="BV214">
        <v>0.77269999999999994</v>
      </c>
      <c r="BW214">
        <v>0.13639999999999999</v>
      </c>
      <c r="BX214">
        <v>1</v>
      </c>
      <c r="BY214">
        <v>0</v>
      </c>
      <c r="BZ214">
        <v>0</v>
      </c>
      <c r="CA214">
        <v>0</v>
      </c>
      <c r="CB214">
        <v>0</v>
      </c>
      <c r="CC214">
        <v>0</v>
      </c>
      <c r="CD214">
        <v>0</v>
      </c>
      <c r="CE214">
        <v>0</v>
      </c>
      <c r="CF214">
        <v>0</v>
      </c>
      <c r="CG214">
        <v>1</v>
      </c>
      <c r="CH214">
        <v>4.5499999999999999E-2</v>
      </c>
      <c r="CI214">
        <v>0.95450000000000002</v>
      </c>
      <c r="CJ214">
        <v>0</v>
      </c>
      <c r="CK214">
        <v>1</v>
      </c>
      <c r="CL214">
        <v>0</v>
      </c>
      <c r="CM214">
        <v>0</v>
      </c>
      <c r="CN214">
        <v>0</v>
      </c>
      <c r="CO214">
        <v>0</v>
      </c>
      <c r="CP214">
        <v>0</v>
      </c>
      <c r="CQ214">
        <v>0.59089999999999998</v>
      </c>
      <c r="CR214">
        <v>0.40909999999999996</v>
      </c>
      <c r="CS214">
        <v>0</v>
      </c>
      <c r="CT214">
        <v>0</v>
      </c>
      <c r="CU214">
        <v>0</v>
      </c>
      <c r="CV214">
        <v>0</v>
      </c>
      <c r="CW214">
        <v>1</v>
      </c>
      <c r="CX214">
        <v>0.13639999999999999</v>
      </c>
      <c r="CY214">
        <v>0.77269999999999994</v>
      </c>
      <c r="CZ214">
        <v>9.0899999999999995E-2</v>
      </c>
      <c r="DA214">
        <v>0</v>
      </c>
      <c r="DB214">
        <v>0</v>
      </c>
      <c r="DC214">
        <v>9.0899999999999995E-2</v>
      </c>
      <c r="DD214">
        <v>0.90910000000000002</v>
      </c>
      <c r="DE214">
        <v>4.5499999999999999E-2</v>
      </c>
      <c r="DF214">
        <v>0.5</v>
      </c>
      <c r="DG214">
        <v>0.45450000000000002</v>
      </c>
      <c r="DH214">
        <v>0</v>
      </c>
      <c r="DI214">
        <v>0</v>
      </c>
      <c r="DJ214">
        <v>0</v>
      </c>
      <c r="DK214">
        <v>9.0899999999999995E-2</v>
      </c>
      <c r="DL214">
        <v>0.90910000000000002</v>
      </c>
    </row>
    <row r="215" spans="1:116" x14ac:dyDescent="0.25">
      <c r="A215" t="s">
        <v>602</v>
      </c>
      <c r="B215">
        <v>0.33329999999999999</v>
      </c>
      <c r="C215">
        <v>0.2167</v>
      </c>
      <c r="D215">
        <v>0.43329999999999996</v>
      </c>
      <c r="E215">
        <v>1.67E-2</v>
      </c>
      <c r="F215">
        <v>0</v>
      </c>
      <c r="G215">
        <v>0</v>
      </c>
      <c r="H215">
        <v>0</v>
      </c>
      <c r="I215">
        <v>1</v>
      </c>
      <c r="J215">
        <v>0</v>
      </c>
      <c r="K215">
        <v>0</v>
      </c>
      <c r="L215">
        <v>0.15</v>
      </c>
      <c r="M215">
        <v>0.61670000000000003</v>
      </c>
      <c r="N215">
        <v>0.23329999999999998</v>
      </c>
      <c r="O215">
        <v>0</v>
      </c>
      <c r="P215">
        <v>0.56669999999999998</v>
      </c>
      <c r="Q215">
        <v>0.33329999999999999</v>
      </c>
      <c r="R215">
        <v>0.1</v>
      </c>
      <c r="S215">
        <v>0</v>
      </c>
      <c r="T215">
        <v>0</v>
      </c>
      <c r="U215">
        <v>0.51670000000000005</v>
      </c>
      <c r="V215">
        <v>0.48330000000000001</v>
      </c>
      <c r="W215">
        <v>0</v>
      </c>
      <c r="X215">
        <v>1</v>
      </c>
      <c r="Y215">
        <v>0</v>
      </c>
      <c r="Z215">
        <v>0</v>
      </c>
      <c r="AA215">
        <v>0.68330000000000002</v>
      </c>
      <c r="AB215">
        <v>0</v>
      </c>
      <c r="AC215">
        <v>0.31670000000000004</v>
      </c>
      <c r="AD215">
        <v>0.25</v>
      </c>
      <c r="AE215">
        <v>0.56669999999999998</v>
      </c>
      <c r="AF215">
        <v>0.18329999999999999</v>
      </c>
      <c r="AG215">
        <v>0</v>
      </c>
      <c r="AH215">
        <v>0</v>
      </c>
      <c r="AI215">
        <v>0</v>
      </c>
      <c r="AJ215">
        <v>0</v>
      </c>
      <c r="AK215">
        <v>0</v>
      </c>
      <c r="AL215">
        <v>0</v>
      </c>
      <c r="AM215">
        <v>0.76670000000000005</v>
      </c>
      <c r="AN215">
        <v>0.23329999999999998</v>
      </c>
      <c r="AO215">
        <v>0</v>
      </c>
      <c r="AP215">
        <v>0</v>
      </c>
      <c r="AQ215">
        <v>0.61670000000000003</v>
      </c>
      <c r="AR215">
        <v>0.38329999999999997</v>
      </c>
      <c r="AS215">
        <v>0</v>
      </c>
      <c r="AT215">
        <v>1</v>
      </c>
      <c r="AU215">
        <v>0</v>
      </c>
      <c r="AV215">
        <v>0</v>
      </c>
      <c r="AW215">
        <v>0</v>
      </c>
      <c r="AX215">
        <v>0</v>
      </c>
      <c r="AY215">
        <v>0.15</v>
      </c>
      <c r="AZ215">
        <v>0.8</v>
      </c>
      <c r="BA215">
        <v>0.05</v>
      </c>
      <c r="BB215">
        <v>0</v>
      </c>
      <c r="BC215">
        <v>3.3300000000000003E-2</v>
      </c>
      <c r="BD215">
        <v>0.55000000000000004</v>
      </c>
      <c r="BE215">
        <v>0.4</v>
      </c>
      <c r="BF215">
        <v>0</v>
      </c>
      <c r="BG215">
        <v>1.67E-2</v>
      </c>
      <c r="BH215">
        <v>0.23329999999999998</v>
      </c>
      <c r="BI215">
        <v>0.58329999999999993</v>
      </c>
      <c r="BJ215">
        <v>0.18329999999999999</v>
      </c>
      <c r="BK215">
        <v>0</v>
      </c>
      <c r="BL215">
        <v>0</v>
      </c>
      <c r="BM215">
        <v>0.58329999999999993</v>
      </c>
      <c r="BN215">
        <v>0.41670000000000001</v>
      </c>
      <c r="BO215">
        <v>0</v>
      </c>
      <c r="BP215">
        <v>0.81669999999999998</v>
      </c>
      <c r="BQ215">
        <v>0.15</v>
      </c>
      <c r="BR215">
        <v>3.3300000000000003E-2</v>
      </c>
      <c r="BS215">
        <v>0</v>
      </c>
      <c r="BT215">
        <v>3.3300000000000003E-2</v>
      </c>
      <c r="BU215">
        <v>0.18329999999999999</v>
      </c>
      <c r="BV215">
        <v>0.33329999999999999</v>
      </c>
      <c r="BW215">
        <v>0.45</v>
      </c>
      <c r="BX215">
        <v>1</v>
      </c>
      <c r="BY215">
        <v>0</v>
      </c>
      <c r="BZ215">
        <v>0</v>
      </c>
      <c r="CA215">
        <v>0</v>
      </c>
      <c r="CB215">
        <v>0</v>
      </c>
      <c r="CC215">
        <v>0</v>
      </c>
      <c r="CD215">
        <v>0</v>
      </c>
      <c r="CE215">
        <v>0</v>
      </c>
      <c r="CF215">
        <v>0</v>
      </c>
      <c r="CG215">
        <v>1</v>
      </c>
      <c r="CH215">
        <v>0.3</v>
      </c>
      <c r="CI215">
        <v>0.7</v>
      </c>
      <c r="CJ215">
        <v>1</v>
      </c>
      <c r="CK215">
        <v>0</v>
      </c>
      <c r="CL215">
        <v>0</v>
      </c>
      <c r="CM215">
        <v>0</v>
      </c>
      <c r="CN215">
        <v>0</v>
      </c>
      <c r="CO215">
        <v>0</v>
      </c>
      <c r="CP215">
        <v>0</v>
      </c>
      <c r="CQ215">
        <v>0.63329999999999997</v>
      </c>
      <c r="CR215">
        <v>0.36670000000000003</v>
      </c>
      <c r="CS215">
        <v>0</v>
      </c>
      <c r="CT215">
        <v>0</v>
      </c>
      <c r="CU215">
        <v>0</v>
      </c>
      <c r="CV215">
        <v>0</v>
      </c>
      <c r="CW215">
        <v>1</v>
      </c>
      <c r="CX215">
        <v>0.76670000000000005</v>
      </c>
      <c r="CY215">
        <v>0.2167</v>
      </c>
      <c r="CZ215">
        <v>0</v>
      </c>
      <c r="DA215">
        <v>1.67E-2</v>
      </c>
      <c r="DB215">
        <v>0.2167</v>
      </c>
      <c r="DC215">
        <v>0.7833</v>
      </c>
      <c r="DD215">
        <v>0</v>
      </c>
      <c r="DE215">
        <v>6.7799999999999999E-2</v>
      </c>
      <c r="DF215">
        <v>0.83050000000000002</v>
      </c>
      <c r="DG215">
        <v>0.1017</v>
      </c>
      <c r="DH215">
        <v>0</v>
      </c>
      <c r="DI215">
        <v>0</v>
      </c>
      <c r="DJ215">
        <v>1.67E-2</v>
      </c>
      <c r="DK215">
        <v>8.3299999999999999E-2</v>
      </c>
      <c r="DL215">
        <v>0.9</v>
      </c>
    </row>
    <row r="216" spans="1:116" x14ac:dyDescent="0.25">
      <c r="A216" t="s">
        <v>604</v>
      </c>
      <c r="B216">
        <v>0</v>
      </c>
      <c r="C216">
        <v>0.23329999999999998</v>
      </c>
      <c r="D216">
        <v>0.68330000000000002</v>
      </c>
      <c r="E216">
        <v>8.3299999999999999E-2</v>
      </c>
      <c r="F216">
        <v>0</v>
      </c>
      <c r="G216">
        <v>1</v>
      </c>
      <c r="H216">
        <v>0</v>
      </c>
      <c r="I216">
        <v>0</v>
      </c>
      <c r="J216">
        <v>0</v>
      </c>
      <c r="K216">
        <v>0.05</v>
      </c>
      <c r="L216">
        <v>0.68330000000000002</v>
      </c>
      <c r="M216">
        <v>0.26669999999999999</v>
      </c>
      <c r="N216">
        <v>0</v>
      </c>
      <c r="O216">
        <v>0</v>
      </c>
      <c r="P216">
        <v>0.38329999999999997</v>
      </c>
      <c r="Q216">
        <v>0.6</v>
      </c>
      <c r="R216">
        <v>1.67E-2</v>
      </c>
      <c r="S216">
        <v>0</v>
      </c>
      <c r="T216">
        <v>0</v>
      </c>
      <c r="U216">
        <v>0.4667</v>
      </c>
      <c r="V216">
        <v>0.5333</v>
      </c>
      <c r="W216">
        <v>0</v>
      </c>
      <c r="X216">
        <v>0</v>
      </c>
      <c r="Y216">
        <v>1</v>
      </c>
      <c r="Z216">
        <v>0</v>
      </c>
      <c r="AA216">
        <v>0.92980000000000007</v>
      </c>
      <c r="AB216">
        <v>3.5099999999999999E-2</v>
      </c>
      <c r="AC216">
        <v>3.5099999999999999E-2</v>
      </c>
      <c r="AD216">
        <v>0.30510000000000004</v>
      </c>
      <c r="AE216">
        <v>0.42369999999999997</v>
      </c>
      <c r="AF216">
        <v>0.2034</v>
      </c>
      <c r="AG216">
        <v>6.7799999999999999E-2</v>
      </c>
      <c r="AH216">
        <v>0</v>
      </c>
      <c r="AI216">
        <v>0</v>
      </c>
      <c r="AJ216">
        <v>0</v>
      </c>
      <c r="AK216">
        <v>0</v>
      </c>
      <c r="AL216">
        <v>0</v>
      </c>
      <c r="AM216">
        <v>0.26669999999999999</v>
      </c>
      <c r="AN216">
        <v>1.67E-2</v>
      </c>
      <c r="AO216">
        <v>0.7</v>
      </c>
      <c r="AP216">
        <v>1.67E-2</v>
      </c>
      <c r="AQ216">
        <v>1.67E-2</v>
      </c>
      <c r="AR216">
        <v>0.6</v>
      </c>
      <c r="AS216">
        <v>0.38329999999999997</v>
      </c>
      <c r="AT216">
        <v>0.98329999999999995</v>
      </c>
      <c r="AU216">
        <v>0</v>
      </c>
      <c r="AV216">
        <v>0</v>
      </c>
      <c r="AW216">
        <v>0</v>
      </c>
      <c r="AX216">
        <v>1.67E-2</v>
      </c>
      <c r="AY216">
        <v>0.23329999999999998</v>
      </c>
      <c r="AZ216">
        <v>0.73329999999999995</v>
      </c>
      <c r="BA216">
        <v>3.3300000000000003E-2</v>
      </c>
      <c r="BB216">
        <v>0</v>
      </c>
      <c r="BC216">
        <v>0.1186</v>
      </c>
      <c r="BD216">
        <v>3.39E-2</v>
      </c>
      <c r="BE216">
        <v>0.77969999999999995</v>
      </c>
      <c r="BF216">
        <v>6.7799999999999999E-2</v>
      </c>
      <c r="BG216">
        <v>0</v>
      </c>
      <c r="BH216">
        <v>0.2167</v>
      </c>
      <c r="BI216">
        <v>0.55000000000000004</v>
      </c>
      <c r="BJ216">
        <v>0.23329999999999998</v>
      </c>
      <c r="BK216">
        <v>0</v>
      </c>
      <c r="BL216">
        <v>0</v>
      </c>
      <c r="BM216">
        <v>8.3299999999999999E-2</v>
      </c>
      <c r="BN216">
        <v>0.9</v>
      </c>
      <c r="BO216">
        <v>1.67E-2</v>
      </c>
      <c r="BP216">
        <v>0.75</v>
      </c>
      <c r="BQ216">
        <v>0.23329999999999998</v>
      </c>
      <c r="BR216">
        <v>1.67E-2</v>
      </c>
      <c r="BS216">
        <v>0</v>
      </c>
      <c r="BT216">
        <v>1.67E-2</v>
      </c>
      <c r="BU216">
        <v>0.3</v>
      </c>
      <c r="BV216">
        <v>0.66670000000000007</v>
      </c>
      <c r="BW216">
        <v>1.67E-2</v>
      </c>
      <c r="BX216">
        <v>1</v>
      </c>
      <c r="BY216">
        <v>0</v>
      </c>
      <c r="BZ216">
        <v>0</v>
      </c>
      <c r="CA216">
        <v>0</v>
      </c>
      <c r="CB216">
        <v>0</v>
      </c>
      <c r="CC216">
        <v>0</v>
      </c>
      <c r="CD216">
        <v>0</v>
      </c>
      <c r="CE216">
        <v>0</v>
      </c>
      <c r="CF216">
        <v>0</v>
      </c>
      <c r="CG216">
        <v>1</v>
      </c>
      <c r="CH216">
        <v>0.31670000000000004</v>
      </c>
      <c r="CI216">
        <v>0.68330000000000002</v>
      </c>
      <c r="CJ216">
        <v>0</v>
      </c>
      <c r="CK216">
        <v>0</v>
      </c>
      <c r="CL216">
        <v>1</v>
      </c>
      <c r="CM216">
        <v>0</v>
      </c>
      <c r="CN216">
        <v>0</v>
      </c>
      <c r="CO216">
        <v>0</v>
      </c>
      <c r="CP216">
        <v>0</v>
      </c>
      <c r="CQ216">
        <v>0.7833</v>
      </c>
      <c r="CR216">
        <v>0.2167</v>
      </c>
      <c r="CS216">
        <v>0</v>
      </c>
      <c r="CT216">
        <v>0</v>
      </c>
      <c r="CU216">
        <v>0</v>
      </c>
      <c r="CV216">
        <v>0</v>
      </c>
      <c r="CW216">
        <v>1</v>
      </c>
      <c r="CX216">
        <v>0.36670000000000003</v>
      </c>
      <c r="CY216">
        <v>0.61670000000000003</v>
      </c>
      <c r="CZ216">
        <v>0</v>
      </c>
      <c r="DA216">
        <v>1.67E-2</v>
      </c>
      <c r="DB216">
        <v>0</v>
      </c>
      <c r="DC216">
        <v>0.76670000000000005</v>
      </c>
      <c r="DD216">
        <v>0.23329999999999998</v>
      </c>
      <c r="DE216">
        <v>1.7899999999999999E-2</v>
      </c>
      <c r="DF216">
        <v>0.94640000000000002</v>
      </c>
      <c r="DG216">
        <v>3.5699999999999996E-2</v>
      </c>
      <c r="DH216">
        <v>0</v>
      </c>
      <c r="DI216">
        <v>0</v>
      </c>
      <c r="DJ216">
        <v>3.3300000000000003E-2</v>
      </c>
      <c r="DK216">
        <v>0.73329999999999995</v>
      </c>
      <c r="DL216">
        <v>0.23329999999999998</v>
      </c>
    </row>
    <row r="217" spans="1:116" x14ac:dyDescent="0.25">
      <c r="A217" t="s">
        <v>606</v>
      </c>
      <c r="B217">
        <v>0.61539999999999995</v>
      </c>
      <c r="C217">
        <v>7.690000000000001E-2</v>
      </c>
      <c r="D217">
        <v>0.1923</v>
      </c>
      <c r="E217">
        <v>0.11539999999999999</v>
      </c>
      <c r="F217">
        <v>1</v>
      </c>
      <c r="G217">
        <v>0</v>
      </c>
      <c r="H217">
        <v>0</v>
      </c>
      <c r="I217">
        <v>0</v>
      </c>
      <c r="J217">
        <v>0</v>
      </c>
      <c r="K217">
        <v>0</v>
      </c>
      <c r="L217">
        <v>0.34619999999999995</v>
      </c>
      <c r="M217">
        <v>0.65379999999999994</v>
      </c>
      <c r="N217">
        <v>0</v>
      </c>
      <c r="O217">
        <v>0</v>
      </c>
      <c r="P217">
        <v>0</v>
      </c>
      <c r="Q217">
        <v>0.73080000000000001</v>
      </c>
      <c r="R217">
        <v>0.26919999999999999</v>
      </c>
      <c r="S217">
        <v>0</v>
      </c>
      <c r="T217">
        <v>0</v>
      </c>
      <c r="U217">
        <v>0.3846</v>
      </c>
      <c r="V217">
        <v>0.61539999999999995</v>
      </c>
      <c r="W217">
        <v>1</v>
      </c>
      <c r="X217">
        <v>0</v>
      </c>
      <c r="Y217">
        <v>0</v>
      </c>
      <c r="Z217">
        <v>0</v>
      </c>
      <c r="AA217">
        <v>1</v>
      </c>
      <c r="AB217">
        <v>0</v>
      </c>
      <c r="AC217">
        <v>0</v>
      </c>
      <c r="AD217">
        <v>0.57689999999999997</v>
      </c>
      <c r="AE217">
        <v>0.3846</v>
      </c>
      <c r="AF217">
        <v>3.85E-2</v>
      </c>
      <c r="AG217">
        <v>0</v>
      </c>
      <c r="AH217">
        <v>0</v>
      </c>
      <c r="AI217">
        <v>0</v>
      </c>
      <c r="AJ217">
        <v>0</v>
      </c>
      <c r="AK217">
        <v>0</v>
      </c>
      <c r="AL217">
        <v>0</v>
      </c>
      <c r="AM217">
        <v>0.80769999999999997</v>
      </c>
      <c r="AN217">
        <v>0.1923</v>
      </c>
      <c r="AO217">
        <v>0</v>
      </c>
      <c r="AP217">
        <v>0</v>
      </c>
      <c r="AQ217">
        <v>0.96150000000000002</v>
      </c>
      <c r="AR217">
        <v>3.85E-2</v>
      </c>
      <c r="AS217">
        <v>0</v>
      </c>
      <c r="AT217">
        <v>1</v>
      </c>
      <c r="AU217">
        <v>0</v>
      </c>
      <c r="AV217">
        <v>0</v>
      </c>
      <c r="AW217">
        <v>0</v>
      </c>
      <c r="AX217">
        <v>0</v>
      </c>
      <c r="AY217">
        <v>0</v>
      </c>
      <c r="AZ217">
        <v>1</v>
      </c>
      <c r="BA217">
        <v>0</v>
      </c>
      <c r="BB217">
        <v>0</v>
      </c>
      <c r="BC217">
        <v>0</v>
      </c>
      <c r="BD217">
        <v>0.15380000000000002</v>
      </c>
      <c r="BE217">
        <v>7.690000000000001E-2</v>
      </c>
      <c r="BF217">
        <v>0.76919999999999999</v>
      </c>
      <c r="BG217">
        <v>0</v>
      </c>
      <c r="BH217">
        <v>0.1923</v>
      </c>
      <c r="BI217">
        <v>0.30769999999999997</v>
      </c>
      <c r="BJ217">
        <v>0</v>
      </c>
      <c r="BK217">
        <v>0.5</v>
      </c>
      <c r="BL217">
        <v>0</v>
      </c>
      <c r="BM217">
        <v>0.23079999999999998</v>
      </c>
      <c r="BN217">
        <v>0.26919999999999999</v>
      </c>
      <c r="BO217">
        <v>0.5</v>
      </c>
      <c r="BP217">
        <v>0.88459999999999994</v>
      </c>
      <c r="BQ217">
        <v>3.85E-2</v>
      </c>
      <c r="BR217">
        <v>7.690000000000001E-2</v>
      </c>
      <c r="BS217">
        <v>0</v>
      </c>
      <c r="BT217">
        <v>0</v>
      </c>
      <c r="BU217">
        <v>0</v>
      </c>
      <c r="BV217">
        <v>1</v>
      </c>
      <c r="BW217">
        <v>0</v>
      </c>
      <c r="BX217">
        <v>1</v>
      </c>
      <c r="BY217">
        <v>0</v>
      </c>
      <c r="BZ217">
        <v>0</v>
      </c>
      <c r="CA217">
        <v>0</v>
      </c>
      <c r="CB217">
        <v>0</v>
      </c>
      <c r="CC217">
        <v>0</v>
      </c>
      <c r="CD217">
        <v>0</v>
      </c>
      <c r="CE217">
        <v>0</v>
      </c>
      <c r="CF217">
        <v>0</v>
      </c>
      <c r="CG217">
        <v>1</v>
      </c>
      <c r="CH217">
        <v>1</v>
      </c>
      <c r="CI217">
        <v>0</v>
      </c>
      <c r="CJ217">
        <v>0</v>
      </c>
      <c r="CK217">
        <v>1</v>
      </c>
      <c r="CL217">
        <v>0</v>
      </c>
      <c r="CM217">
        <v>0</v>
      </c>
      <c r="CN217">
        <v>0</v>
      </c>
      <c r="CO217">
        <v>0</v>
      </c>
      <c r="CP217">
        <v>0</v>
      </c>
      <c r="CQ217">
        <v>1</v>
      </c>
      <c r="CR217">
        <v>0</v>
      </c>
      <c r="CS217">
        <v>0</v>
      </c>
      <c r="CT217">
        <v>0</v>
      </c>
      <c r="CU217">
        <v>0</v>
      </c>
      <c r="CV217">
        <v>0</v>
      </c>
      <c r="CW217">
        <v>1</v>
      </c>
      <c r="CX217">
        <v>0.88459999999999994</v>
      </c>
      <c r="CY217">
        <v>0.11539999999999999</v>
      </c>
      <c r="CZ217">
        <v>0</v>
      </c>
      <c r="DA217">
        <v>0</v>
      </c>
      <c r="DB217">
        <v>1</v>
      </c>
      <c r="DC217">
        <v>0</v>
      </c>
      <c r="DD217">
        <v>0</v>
      </c>
      <c r="DE217">
        <v>0</v>
      </c>
      <c r="DF217">
        <v>0.56520000000000004</v>
      </c>
      <c r="DG217">
        <v>0.43479999999999996</v>
      </c>
      <c r="DH217">
        <v>0</v>
      </c>
      <c r="DI217">
        <v>0</v>
      </c>
      <c r="DJ217">
        <v>0</v>
      </c>
      <c r="DK217">
        <v>3.85E-2</v>
      </c>
      <c r="DL217">
        <v>0.96150000000000002</v>
      </c>
    </row>
    <row r="218" spans="1:116" x14ac:dyDescent="0.25">
      <c r="A218" t="s">
        <v>608</v>
      </c>
      <c r="B218">
        <v>0</v>
      </c>
      <c r="C218">
        <v>0.83329999999999993</v>
      </c>
      <c r="D218">
        <v>4.7599999999999996E-2</v>
      </c>
      <c r="E218">
        <v>0.11900000000000001</v>
      </c>
      <c r="F218">
        <v>1</v>
      </c>
      <c r="G218">
        <v>0</v>
      </c>
      <c r="H218">
        <v>0</v>
      </c>
      <c r="I218">
        <v>0</v>
      </c>
      <c r="J218">
        <v>0</v>
      </c>
      <c r="K218">
        <v>4.7599999999999996E-2</v>
      </c>
      <c r="L218">
        <v>0.73809999999999998</v>
      </c>
      <c r="M218">
        <v>0.21429999999999999</v>
      </c>
      <c r="N218">
        <v>0</v>
      </c>
      <c r="O218">
        <v>2.3799999999999998E-2</v>
      </c>
      <c r="P218">
        <v>0.6905</v>
      </c>
      <c r="Q218">
        <v>0.28570000000000001</v>
      </c>
      <c r="R218">
        <v>0</v>
      </c>
      <c r="S218">
        <v>0</v>
      </c>
      <c r="T218">
        <v>0</v>
      </c>
      <c r="U218">
        <v>1</v>
      </c>
      <c r="V218">
        <v>0</v>
      </c>
      <c r="W218">
        <v>0</v>
      </c>
      <c r="X218">
        <v>1</v>
      </c>
      <c r="Y218">
        <v>0</v>
      </c>
      <c r="Z218">
        <v>0</v>
      </c>
      <c r="AA218">
        <v>0.95239999999999991</v>
      </c>
      <c r="AB218">
        <v>4.7599999999999996E-2</v>
      </c>
      <c r="AC218">
        <v>0</v>
      </c>
      <c r="AD218">
        <v>0.23809999999999998</v>
      </c>
      <c r="AE218">
        <v>0.42859999999999998</v>
      </c>
      <c r="AF218">
        <v>0.28570000000000001</v>
      </c>
      <c r="AG218">
        <v>4.7599999999999996E-2</v>
      </c>
      <c r="AH218">
        <v>0</v>
      </c>
      <c r="AI218">
        <v>0</v>
      </c>
      <c r="AJ218">
        <v>0</v>
      </c>
      <c r="AK218">
        <v>0</v>
      </c>
      <c r="AL218">
        <v>0</v>
      </c>
      <c r="AM218">
        <v>0.88099999999999989</v>
      </c>
      <c r="AN218">
        <v>9.5199999999999993E-2</v>
      </c>
      <c r="AO218">
        <v>2.3799999999999998E-2</v>
      </c>
      <c r="AP218">
        <v>0</v>
      </c>
      <c r="AQ218">
        <v>0</v>
      </c>
      <c r="AR218">
        <v>1</v>
      </c>
      <c r="AS218">
        <v>0</v>
      </c>
      <c r="AT218">
        <v>1</v>
      </c>
      <c r="AU218">
        <v>0</v>
      </c>
      <c r="AV218">
        <v>0</v>
      </c>
      <c r="AW218">
        <v>0</v>
      </c>
      <c r="AX218">
        <v>0</v>
      </c>
      <c r="AY218">
        <v>4.7599999999999996E-2</v>
      </c>
      <c r="AZ218">
        <v>0.95239999999999991</v>
      </c>
      <c r="BA218">
        <v>0</v>
      </c>
      <c r="BB218">
        <v>0</v>
      </c>
      <c r="BC218">
        <v>2.3799999999999998E-2</v>
      </c>
      <c r="BD218">
        <v>0.28570000000000001</v>
      </c>
      <c r="BE218">
        <v>0.61899999999999999</v>
      </c>
      <c r="BF218">
        <v>7.1399999999999991E-2</v>
      </c>
      <c r="BG218">
        <v>0</v>
      </c>
      <c r="BH218">
        <v>0</v>
      </c>
      <c r="BI218">
        <v>0</v>
      </c>
      <c r="BJ218">
        <v>0.35710000000000003</v>
      </c>
      <c r="BK218">
        <v>0.38100000000000001</v>
      </c>
      <c r="BL218">
        <v>0.26190000000000002</v>
      </c>
      <c r="BM218">
        <v>2.3799999999999998E-2</v>
      </c>
      <c r="BN218">
        <v>0.88099999999999989</v>
      </c>
      <c r="BO218">
        <v>9.5199999999999993E-2</v>
      </c>
      <c r="BP218">
        <v>1</v>
      </c>
      <c r="BQ218">
        <v>0</v>
      </c>
      <c r="BR218">
        <v>0</v>
      </c>
      <c r="BS218">
        <v>0</v>
      </c>
      <c r="BT218">
        <v>0</v>
      </c>
      <c r="BU218">
        <v>0</v>
      </c>
      <c r="BV218">
        <v>9.5199999999999993E-2</v>
      </c>
      <c r="BW218">
        <v>0.90480000000000005</v>
      </c>
      <c r="BX218">
        <v>1</v>
      </c>
      <c r="BY218">
        <v>0</v>
      </c>
      <c r="BZ218">
        <v>0</v>
      </c>
      <c r="CA218">
        <v>0</v>
      </c>
      <c r="CB218">
        <v>0</v>
      </c>
      <c r="CC218">
        <v>0</v>
      </c>
      <c r="CD218">
        <v>1</v>
      </c>
      <c r="CE218">
        <v>0</v>
      </c>
      <c r="CF218">
        <v>0</v>
      </c>
      <c r="CG218">
        <v>0</v>
      </c>
      <c r="CH218">
        <v>0.92859999999999998</v>
      </c>
      <c r="CI218">
        <v>7.1399999999999991E-2</v>
      </c>
      <c r="CJ218">
        <v>1</v>
      </c>
      <c r="CK218">
        <v>0</v>
      </c>
      <c r="CL218">
        <v>0</v>
      </c>
      <c r="CM218">
        <v>0</v>
      </c>
      <c r="CN218">
        <v>0</v>
      </c>
      <c r="CO218">
        <v>0</v>
      </c>
      <c r="CP218">
        <v>0</v>
      </c>
      <c r="CQ218">
        <v>0.97620000000000007</v>
      </c>
      <c r="CR218">
        <v>2.3799999999999998E-2</v>
      </c>
      <c r="CS218">
        <v>0</v>
      </c>
      <c r="CT218">
        <v>0</v>
      </c>
      <c r="CU218">
        <v>0</v>
      </c>
      <c r="CV218">
        <v>1</v>
      </c>
      <c r="CW218">
        <v>0</v>
      </c>
      <c r="CX218">
        <v>0.1905</v>
      </c>
      <c r="CY218">
        <v>0.8095</v>
      </c>
      <c r="CZ218">
        <v>0</v>
      </c>
      <c r="DA218">
        <v>0</v>
      </c>
      <c r="DB218">
        <v>0.16670000000000001</v>
      </c>
      <c r="DC218">
        <v>0.78569999999999995</v>
      </c>
      <c r="DD218">
        <v>4.7599999999999996E-2</v>
      </c>
      <c r="DE218">
        <v>5.5599999999999997E-2</v>
      </c>
      <c r="DF218">
        <v>0.94440000000000002</v>
      </c>
      <c r="DG218">
        <v>0</v>
      </c>
      <c r="DH218">
        <v>0</v>
      </c>
      <c r="DI218">
        <v>0</v>
      </c>
      <c r="DJ218">
        <v>0</v>
      </c>
      <c r="DK218">
        <v>2.3799999999999998E-2</v>
      </c>
      <c r="DL218">
        <v>0.97620000000000007</v>
      </c>
    </row>
    <row r="219" spans="1:116" x14ac:dyDescent="0.25">
      <c r="A219" t="s">
        <v>610</v>
      </c>
      <c r="B219">
        <v>0</v>
      </c>
      <c r="C219">
        <v>0</v>
      </c>
      <c r="D219">
        <v>0.96879999999999999</v>
      </c>
      <c r="E219">
        <v>3.1200000000000002E-2</v>
      </c>
      <c r="F219">
        <v>1</v>
      </c>
      <c r="G219">
        <v>0</v>
      </c>
      <c r="H219">
        <v>0</v>
      </c>
      <c r="I219">
        <v>0</v>
      </c>
      <c r="J219">
        <v>0</v>
      </c>
      <c r="K219">
        <v>3.1200000000000002E-2</v>
      </c>
      <c r="L219">
        <v>3.1200000000000002E-2</v>
      </c>
      <c r="M219">
        <v>0.625</v>
      </c>
      <c r="N219">
        <v>0.3125</v>
      </c>
      <c r="O219">
        <v>0</v>
      </c>
      <c r="P219">
        <v>0</v>
      </c>
      <c r="Q219">
        <v>3.1200000000000002E-2</v>
      </c>
      <c r="R219">
        <v>0.84379999999999999</v>
      </c>
      <c r="S219">
        <v>0.125</v>
      </c>
      <c r="T219">
        <v>0</v>
      </c>
      <c r="U219">
        <v>3.1200000000000002E-2</v>
      </c>
      <c r="V219">
        <v>0.96879999999999999</v>
      </c>
      <c r="W219">
        <v>0</v>
      </c>
      <c r="X219">
        <v>0</v>
      </c>
      <c r="Y219">
        <v>0</v>
      </c>
      <c r="Z219">
        <v>1</v>
      </c>
      <c r="AA219">
        <v>0.28120000000000001</v>
      </c>
      <c r="AB219">
        <v>0.40619999999999995</v>
      </c>
      <c r="AC219">
        <v>0.3125</v>
      </c>
      <c r="AD219">
        <v>0</v>
      </c>
      <c r="AE219">
        <v>0.46880000000000005</v>
      </c>
      <c r="AF219">
        <v>0.5</v>
      </c>
      <c r="AG219">
        <v>3.1200000000000002E-2</v>
      </c>
      <c r="AH219">
        <v>0</v>
      </c>
      <c r="AI219">
        <v>0</v>
      </c>
      <c r="AJ219">
        <v>0</v>
      </c>
      <c r="AK219">
        <v>0</v>
      </c>
      <c r="AL219">
        <v>0</v>
      </c>
      <c r="AM219">
        <v>1</v>
      </c>
      <c r="AN219">
        <v>0</v>
      </c>
      <c r="AO219">
        <v>0</v>
      </c>
      <c r="AP219">
        <v>0</v>
      </c>
      <c r="AQ219">
        <v>0.875</v>
      </c>
      <c r="AR219">
        <v>0.125</v>
      </c>
      <c r="AS219">
        <v>0</v>
      </c>
      <c r="AT219">
        <v>1</v>
      </c>
      <c r="AU219">
        <v>0</v>
      </c>
      <c r="AV219">
        <v>0</v>
      </c>
      <c r="AW219">
        <v>0</v>
      </c>
      <c r="AX219">
        <v>0</v>
      </c>
      <c r="AY219">
        <v>3.1200000000000002E-2</v>
      </c>
      <c r="AZ219">
        <v>0.71879999999999999</v>
      </c>
      <c r="BA219">
        <v>0.25</v>
      </c>
      <c r="BB219">
        <v>0</v>
      </c>
      <c r="BC219">
        <v>0</v>
      </c>
      <c r="BD219">
        <v>0</v>
      </c>
      <c r="BE219">
        <v>0.1875</v>
      </c>
      <c r="BF219">
        <v>0.625</v>
      </c>
      <c r="BG219">
        <v>0.1875</v>
      </c>
      <c r="BH219">
        <v>0</v>
      </c>
      <c r="BI219">
        <v>0.125</v>
      </c>
      <c r="BJ219">
        <v>0.40619999999999995</v>
      </c>
      <c r="BK219">
        <v>0.40619999999999995</v>
      </c>
      <c r="BL219">
        <v>6.25E-2</v>
      </c>
      <c r="BM219">
        <v>0.21879999999999999</v>
      </c>
      <c r="BN219">
        <v>0.625</v>
      </c>
      <c r="BO219">
        <v>0.15620000000000001</v>
      </c>
      <c r="BP219">
        <v>0.125</v>
      </c>
      <c r="BQ219">
        <v>0.75</v>
      </c>
      <c r="BR219">
        <v>0.125</v>
      </c>
      <c r="BS219">
        <v>0</v>
      </c>
      <c r="BT219">
        <v>0.5</v>
      </c>
      <c r="BU219">
        <v>0.5</v>
      </c>
      <c r="BV219">
        <v>0</v>
      </c>
      <c r="BW219">
        <v>0</v>
      </c>
      <c r="BX219">
        <v>1</v>
      </c>
      <c r="BY219">
        <v>0</v>
      </c>
      <c r="BZ219">
        <v>0</v>
      </c>
      <c r="CA219">
        <v>0</v>
      </c>
      <c r="CB219">
        <v>0</v>
      </c>
      <c r="CC219">
        <v>0</v>
      </c>
      <c r="CD219">
        <v>0</v>
      </c>
      <c r="CE219">
        <v>0</v>
      </c>
      <c r="CF219">
        <v>0</v>
      </c>
      <c r="CG219">
        <v>1</v>
      </c>
      <c r="CH219">
        <v>3.1200000000000002E-2</v>
      </c>
      <c r="CI219">
        <v>0.96879999999999999</v>
      </c>
      <c r="CJ219">
        <v>1</v>
      </c>
      <c r="CK219">
        <v>0</v>
      </c>
      <c r="CL219">
        <v>0</v>
      </c>
      <c r="CM219">
        <v>0</v>
      </c>
      <c r="CN219">
        <v>0</v>
      </c>
      <c r="CO219">
        <v>0</v>
      </c>
      <c r="CP219">
        <v>0</v>
      </c>
      <c r="CQ219">
        <v>0.53120000000000001</v>
      </c>
      <c r="CR219">
        <v>0.46880000000000005</v>
      </c>
      <c r="CS219">
        <v>0</v>
      </c>
      <c r="CT219">
        <v>0</v>
      </c>
      <c r="CU219">
        <v>0</v>
      </c>
      <c r="CV219">
        <v>0</v>
      </c>
      <c r="CW219">
        <v>1</v>
      </c>
      <c r="CX219">
        <v>0</v>
      </c>
      <c r="CY219">
        <v>0.96879999999999999</v>
      </c>
      <c r="CZ219">
        <v>3.1200000000000002E-2</v>
      </c>
      <c r="DA219">
        <v>0</v>
      </c>
      <c r="DB219">
        <v>0.34380000000000005</v>
      </c>
      <c r="DC219">
        <v>0.4375</v>
      </c>
      <c r="DD219">
        <v>0.21879999999999999</v>
      </c>
      <c r="DE219">
        <v>0</v>
      </c>
      <c r="DF219">
        <v>0.3871</v>
      </c>
      <c r="DG219">
        <v>0.6129</v>
      </c>
      <c r="DH219">
        <v>0</v>
      </c>
      <c r="DI219">
        <v>0</v>
      </c>
      <c r="DJ219">
        <v>3.1200000000000002E-2</v>
      </c>
      <c r="DK219">
        <v>0.1875</v>
      </c>
      <c r="DL219">
        <v>0.78120000000000001</v>
      </c>
    </row>
    <row r="220" spans="1:116" x14ac:dyDescent="0.25">
      <c r="A220" t="s">
        <v>612</v>
      </c>
      <c r="B220">
        <v>0</v>
      </c>
      <c r="C220">
        <v>0.54170000000000007</v>
      </c>
      <c r="D220">
        <v>0.45829999999999999</v>
      </c>
      <c r="E220">
        <v>0</v>
      </c>
      <c r="F220">
        <v>0</v>
      </c>
      <c r="G220">
        <v>1</v>
      </c>
      <c r="H220">
        <v>0</v>
      </c>
      <c r="I220">
        <v>0</v>
      </c>
      <c r="J220">
        <v>0</v>
      </c>
      <c r="K220">
        <v>0</v>
      </c>
      <c r="L220">
        <v>0.54170000000000007</v>
      </c>
      <c r="M220">
        <v>0.45829999999999999</v>
      </c>
      <c r="N220">
        <v>0</v>
      </c>
      <c r="O220">
        <v>0</v>
      </c>
      <c r="P220">
        <v>0</v>
      </c>
      <c r="Q220">
        <v>0.75</v>
      </c>
      <c r="R220">
        <v>0.25</v>
      </c>
      <c r="S220">
        <v>0</v>
      </c>
      <c r="T220">
        <v>0</v>
      </c>
      <c r="U220">
        <v>1</v>
      </c>
      <c r="V220">
        <v>0</v>
      </c>
      <c r="W220">
        <v>0</v>
      </c>
      <c r="X220">
        <v>0</v>
      </c>
      <c r="Y220">
        <v>1</v>
      </c>
      <c r="Z220">
        <v>0</v>
      </c>
      <c r="AA220">
        <v>0.29170000000000001</v>
      </c>
      <c r="AB220">
        <v>0.70829999999999993</v>
      </c>
      <c r="AC220">
        <v>0</v>
      </c>
      <c r="AD220">
        <v>0.125</v>
      </c>
      <c r="AE220">
        <v>0.41670000000000001</v>
      </c>
      <c r="AF220">
        <v>0.45829999999999999</v>
      </c>
      <c r="AG220">
        <v>0</v>
      </c>
      <c r="AH220">
        <v>0</v>
      </c>
      <c r="AI220">
        <v>0</v>
      </c>
      <c r="AJ220">
        <v>0</v>
      </c>
      <c r="AK220">
        <v>0</v>
      </c>
      <c r="AL220">
        <v>0</v>
      </c>
      <c r="AM220">
        <v>0</v>
      </c>
      <c r="AN220">
        <v>1</v>
      </c>
      <c r="AO220">
        <v>0</v>
      </c>
      <c r="AP220">
        <v>0</v>
      </c>
      <c r="AQ220">
        <v>0.16670000000000001</v>
      </c>
      <c r="AR220">
        <v>0.83329999999999993</v>
      </c>
      <c r="AS220">
        <v>0</v>
      </c>
      <c r="AT220">
        <v>1</v>
      </c>
      <c r="AU220">
        <v>0</v>
      </c>
      <c r="AV220">
        <v>0</v>
      </c>
      <c r="AW220">
        <v>0</v>
      </c>
      <c r="AX220">
        <v>0</v>
      </c>
      <c r="AY220">
        <v>4.1700000000000001E-2</v>
      </c>
      <c r="AZ220">
        <v>0.95829999999999993</v>
      </c>
      <c r="BA220">
        <v>0</v>
      </c>
      <c r="BB220">
        <v>0</v>
      </c>
      <c r="BC220">
        <v>0</v>
      </c>
      <c r="BD220">
        <v>8.3299999999999999E-2</v>
      </c>
      <c r="BE220">
        <v>0.33329999999999999</v>
      </c>
      <c r="BF220">
        <v>0.375</v>
      </c>
      <c r="BG220">
        <v>0.20829999999999999</v>
      </c>
      <c r="BH220">
        <v>0</v>
      </c>
      <c r="BI220">
        <v>0.875</v>
      </c>
      <c r="BJ220">
        <v>0.125</v>
      </c>
      <c r="BK220">
        <v>0</v>
      </c>
      <c r="BL220">
        <v>0</v>
      </c>
      <c r="BM220">
        <v>0.5</v>
      </c>
      <c r="BN220">
        <v>0.45829999999999999</v>
      </c>
      <c r="BO220">
        <v>4.1700000000000001E-2</v>
      </c>
      <c r="BP220">
        <v>0.95829999999999993</v>
      </c>
      <c r="BQ220">
        <v>4.1700000000000001E-2</v>
      </c>
      <c r="BR220">
        <v>0</v>
      </c>
      <c r="BS220">
        <v>0</v>
      </c>
      <c r="BT220">
        <v>0</v>
      </c>
      <c r="BU220">
        <v>4.1700000000000001E-2</v>
      </c>
      <c r="BV220">
        <v>0.66670000000000007</v>
      </c>
      <c r="BW220">
        <v>0.29170000000000001</v>
      </c>
      <c r="BX220">
        <v>1</v>
      </c>
      <c r="BY220">
        <v>0</v>
      </c>
      <c r="BZ220">
        <v>0</v>
      </c>
      <c r="CA220">
        <v>0</v>
      </c>
      <c r="CB220">
        <v>0</v>
      </c>
      <c r="CC220">
        <v>0</v>
      </c>
      <c r="CD220">
        <v>0</v>
      </c>
      <c r="CE220">
        <v>0</v>
      </c>
      <c r="CF220">
        <v>0</v>
      </c>
      <c r="CG220">
        <v>1</v>
      </c>
      <c r="CH220">
        <v>1</v>
      </c>
      <c r="CI220">
        <v>0</v>
      </c>
      <c r="CJ220">
        <v>1</v>
      </c>
      <c r="CK220">
        <v>0</v>
      </c>
      <c r="CL220">
        <v>0</v>
      </c>
      <c r="CM220">
        <v>0</v>
      </c>
      <c r="CN220">
        <v>0</v>
      </c>
      <c r="CO220">
        <v>0</v>
      </c>
      <c r="CP220">
        <v>0.125</v>
      </c>
      <c r="CQ220">
        <v>0.875</v>
      </c>
      <c r="CR220">
        <v>0</v>
      </c>
      <c r="CS220">
        <v>0</v>
      </c>
      <c r="CT220">
        <v>0</v>
      </c>
      <c r="CU220">
        <v>0</v>
      </c>
      <c r="CV220">
        <v>0</v>
      </c>
      <c r="CW220">
        <v>1</v>
      </c>
      <c r="CX220">
        <v>0.625</v>
      </c>
      <c r="CY220">
        <v>0.375</v>
      </c>
      <c r="CZ220">
        <v>0</v>
      </c>
      <c r="DA220">
        <v>0</v>
      </c>
      <c r="DB220">
        <v>4.1700000000000001E-2</v>
      </c>
      <c r="DC220">
        <v>0.91670000000000007</v>
      </c>
      <c r="DD220">
        <v>4.1700000000000001E-2</v>
      </c>
      <c r="DE220">
        <v>0</v>
      </c>
      <c r="DF220">
        <v>0.75</v>
      </c>
      <c r="DG220">
        <v>0.25</v>
      </c>
      <c r="DH220">
        <v>0</v>
      </c>
      <c r="DI220">
        <v>0</v>
      </c>
      <c r="DJ220">
        <v>0</v>
      </c>
      <c r="DK220">
        <v>0</v>
      </c>
      <c r="DL220">
        <v>1</v>
      </c>
    </row>
    <row r="221" spans="1:116" x14ac:dyDescent="0.25">
      <c r="A221" t="s">
        <v>614</v>
      </c>
      <c r="B221">
        <v>3.9199999999999999E-2</v>
      </c>
      <c r="C221">
        <v>0.29410000000000003</v>
      </c>
      <c r="D221">
        <v>0.66670000000000007</v>
      </c>
      <c r="E221">
        <v>0</v>
      </c>
      <c r="F221">
        <v>0</v>
      </c>
      <c r="G221">
        <v>1</v>
      </c>
      <c r="H221">
        <v>0</v>
      </c>
      <c r="I221">
        <v>0</v>
      </c>
      <c r="J221">
        <v>0</v>
      </c>
      <c r="K221">
        <v>0.3725</v>
      </c>
      <c r="L221">
        <v>0.45100000000000001</v>
      </c>
      <c r="M221">
        <v>0.17649999999999999</v>
      </c>
      <c r="N221">
        <v>0</v>
      </c>
      <c r="O221">
        <v>1.9599999999999999E-2</v>
      </c>
      <c r="P221">
        <v>0.52939999999999998</v>
      </c>
      <c r="Q221">
        <v>0.33329999999999999</v>
      </c>
      <c r="R221">
        <v>0.1176</v>
      </c>
      <c r="S221">
        <v>0</v>
      </c>
      <c r="T221">
        <v>0</v>
      </c>
      <c r="U221">
        <v>0.94120000000000004</v>
      </c>
      <c r="V221">
        <v>5.8799999999999998E-2</v>
      </c>
      <c r="W221">
        <v>1</v>
      </c>
      <c r="X221">
        <v>0</v>
      </c>
      <c r="Y221">
        <v>0</v>
      </c>
      <c r="Z221">
        <v>0</v>
      </c>
      <c r="AA221">
        <v>1</v>
      </c>
      <c r="AB221">
        <v>0</v>
      </c>
      <c r="AC221">
        <v>0</v>
      </c>
      <c r="AD221">
        <v>0.35289999999999999</v>
      </c>
      <c r="AE221">
        <v>0.4118</v>
      </c>
      <c r="AF221">
        <v>0.2157</v>
      </c>
      <c r="AG221">
        <v>1.9599999999999999E-2</v>
      </c>
      <c r="AH221">
        <v>0</v>
      </c>
      <c r="AI221">
        <v>0</v>
      </c>
      <c r="AJ221">
        <v>0</v>
      </c>
      <c r="AK221">
        <v>0</v>
      </c>
      <c r="AL221">
        <v>0</v>
      </c>
      <c r="AM221">
        <v>0.90200000000000002</v>
      </c>
      <c r="AN221">
        <v>9.8000000000000004E-2</v>
      </c>
      <c r="AO221">
        <v>0</v>
      </c>
      <c r="AP221">
        <v>0</v>
      </c>
      <c r="AQ221">
        <v>0.60780000000000001</v>
      </c>
      <c r="AR221">
        <v>0.39219999999999999</v>
      </c>
      <c r="AS221">
        <v>0</v>
      </c>
      <c r="AT221">
        <v>1</v>
      </c>
      <c r="AU221">
        <v>0</v>
      </c>
      <c r="AV221">
        <v>0</v>
      </c>
      <c r="AW221">
        <v>0</v>
      </c>
      <c r="AX221">
        <v>0</v>
      </c>
      <c r="AY221">
        <v>0.4118</v>
      </c>
      <c r="AZ221">
        <v>0.58820000000000006</v>
      </c>
      <c r="BA221">
        <v>0</v>
      </c>
      <c r="BB221">
        <v>0</v>
      </c>
      <c r="BC221">
        <v>5.8799999999999998E-2</v>
      </c>
      <c r="BD221">
        <v>0.84310000000000007</v>
      </c>
      <c r="BE221">
        <v>5.8799999999999998E-2</v>
      </c>
      <c r="BF221">
        <v>3.9199999999999999E-2</v>
      </c>
      <c r="BG221">
        <v>0</v>
      </c>
      <c r="BH221">
        <v>0.54899999999999993</v>
      </c>
      <c r="BI221">
        <v>0.23530000000000001</v>
      </c>
      <c r="BJ221">
        <v>0.17649999999999999</v>
      </c>
      <c r="BK221">
        <v>0</v>
      </c>
      <c r="BL221">
        <v>3.9199999999999999E-2</v>
      </c>
      <c r="BM221">
        <v>0.7451000000000001</v>
      </c>
      <c r="BN221">
        <v>1.9599999999999999E-2</v>
      </c>
      <c r="BO221">
        <v>0.23530000000000001</v>
      </c>
      <c r="BP221">
        <v>0.96079999999999999</v>
      </c>
      <c r="BQ221">
        <v>1.9599999999999999E-2</v>
      </c>
      <c r="BR221">
        <v>1.9599999999999999E-2</v>
      </c>
      <c r="BS221">
        <v>0</v>
      </c>
      <c r="BT221">
        <v>3.9199999999999999E-2</v>
      </c>
      <c r="BU221">
        <v>0.2157</v>
      </c>
      <c r="BV221">
        <v>0.7451000000000001</v>
      </c>
      <c r="BW221">
        <v>0</v>
      </c>
      <c r="BX221">
        <v>1</v>
      </c>
      <c r="BY221">
        <v>0</v>
      </c>
      <c r="BZ221">
        <v>0</v>
      </c>
      <c r="CA221">
        <v>0</v>
      </c>
      <c r="CB221">
        <v>0</v>
      </c>
      <c r="CC221">
        <v>0</v>
      </c>
      <c r="CD221">
        <v>1</v>
      </c>
      <c r="CE221">
        <v>0</v>
      </c>
      <c r="CF221">
        <v>0</v>
      </c>
      <c r="CG221">
        <v>0</v>
      </c>
      <c r="CH221">
        <v>0.45100000000000001</v>
      </c>
      <c r="CI221">
        <v>0.54899999999999993</v>
      </c>
      <c r="CJ221">
        <v>1</v>
      </c>
      <c r="CK221">
        <v>0</v>
      </c>
      <c r="CL221">
        <v>0</v>
      </c>
      <c r="CM221">
        <v>0</v>
      </c>
      <c r="CN221">
        <v>0</v>
      </c>
      <c r="CO221">
        <v>0</v>
      </c>
      <c r="CP221">
        <v>0</v>
      </c>
      <c r="CQ221">
        <v>0.84310000000000007</v>
      </c>
      <c r="CR221">
        <v>0.15689999999999998</v>
      </c>
      <c r="CS221">
        <v>0</v>
      </c>
      <c r="CT221">
        <v>0</v>
      </c>
      <c r="CU221">
        <v>0</v>
      </c>
      <c r="CV221">
        <v>0</v>
      </c>
      <c r="CW221">
        <v>1</v>
      </c>
      <c r="CX221">
        <v>0.39219999999999999</v>
      </c>
      <c r="CY221">
        <v>0.52939999999999998</v>
      </c>
      <c r="CZ221">
        <v>5.8799999999999998E-2</v>
      </c>
      <c r="DA221">
        <v>1.9599999999999999E-2</v>
      </c>
      <c r="DB221">
        <v>1.9599999999999999E-2</v>
      </c>
      <c r="DC221">
        <v>0.33329999999999999</v>
      </c>
      <c r="DD221">
        <v>0.6470999999999999</v>
      </c>
      <c r="DE221">
        <v>0</v>
      </c>
      <c r="DF221">
        <v>1</v>
      </c>
      <c r="DG221">
        <v>0</v>
      </c>
      <c r="DH221">
        <v>0</v>
      </c>
      <c r="DI221">
        <v>0</v>
      </c>
      <c r="DJ221">
        <v>1.9599999999999999E-2</v>
      </c>
      <c r="DK221">
        <v>0</v>
      </c>
      <c r="DL221">
        <v>0.98040000000000005</v>
      </c>
    </row>
    <row r="222" spans="1:116" x14ac:dyDescent="0.25">
      <c r="A222" t="s">
        <v>616</v>
      </c>
      <c r="B222">
        <v>0</v>
      </c>
      <c r="C222">
        <v>0.25</v>
      </c>
      <c r="D222">
        <v>0.75</v>
      </c>
      <c r="E222">
        <v>0</v>
      </c>
      <c r="F222">
        <v>0</v>
      </c>
      <c r="G222">
        <v>1</v>
      </c>
      <c r="H222">
        <v>0</v>
      </c>
      <c r="I222">
        <v>0</v>
      </c>
      <c r="J222">
        <v>0</v>
      </c>
      <c r="K222">
        <v>0</v>
      </c>
      <c r="L222">
        <v>0.1875</v>
      </c>
      <c r="M222">
        <v>0.75</v>
      </c>
      <c r="N222">
        <v>6.25E-2</v>
      </c>
      <c r="O222">
        <v>0</v>
      </c>
      <c r="P222">
        <v>0</v>
      </c>
      <c r="Q222">
        <v>0.5625</v>
      </c>
      <c r="R222">
        <v>0.4375</v>
      </c>
      <c r="S222">
        <v>0</v>
      </c>
      <c r="T222">
        <v>0.15620000000000001</v>
      </c>
      <c r="U222">
        <v>0.75</v>
      </c>
      <c r="V222">
        <v>9.3800000000000008E-2</v>
      </c>
      <c r="W222">
        <v>0</v>
      </c>
      <c r="X222">
        <v>0</v>
      </c>
      <c r="Y222">
        <v>0</v>
      </c>
      <c r="Z222">
        <v>1</v>
      </c>
      <c r="AA222">
        <v>0.53120000000000001</v>
      </c>
      <c r="AB222">
        <v>0.34380000000000005</v>
      </c>
      <c r="AC222">
        <v>0.125</v>
      </c>
      <c r="AD222">
        <v>6.25E-2</v>
      </c>
      <c r="AE222">
        <v>0.125</v>
      </c>
      <c r="AF222">
        <v>0.78120000000000001</v>
      </c>
      <c r="AG222">
        <v>3.1200000000000002E-2</v>
      </c>
      <c r="AH222">
        <v>0</v>
      </c>
      <c r="AI222">
        <v>0</v>
      </c>
      <c r="AJ222">
        <v>0</v>
      </c>
      <c r="AK222">
        <v>0</v>
      </c>
      <c r="AL222">
        <v>0</v>
      </c>
      <c r="AM222">
        <v>0.125</v>
      </c>
      <c r="AN222">
        <v>0.28120000000000001</v>
      </c>
      <c r="AO222">
        <v>0.59379999999999999</v>
      </c>
      <c r="AP222">
        <v>0</v>
      </c>
      <c r="AQ222">
        <v>0.96879999999999999</v>
      </c>
      <c r="AR222">
        <v>3.1200000000000002E-2</v>
      </c>
      <c r="AS222">
        <v>0</v>
      </c>
      <c r="AT222">
        <v>0.96879999999999999</v>
      </c>
      <c r="AU222">
        <v>0</v>
      </c>
      <c r="AV222">
        <v>3.1200000000000002E-2</v>
      </c>
      <c r="AW222">
        <v>0</v>
      </c>
      <c r="AX222">
        <v>0</v>
      </c>
      <c r="AY222">
        <v>0</v>
      </c>
      <c r="AZ222">
        <v>0.78120000000000001</v>
      </c>
      <c r="BA222">
        <v>0.21879999999999999</v>
      </c>
      <c r="BB222">
        <v>0</v>
      </c>
      <c r="BC222">
        <v>0</v>
      </c>
      <c r="BD222">
        <v>3.1200000000000002E-2</v>
      </c>
      <c r="BE222">
        <v>6.25E-2</v>
      </c>
      <c r="BF222">
        <v>9.3800000000000008E-2</v>
      </c>
      <c r="BG222">
        <v>0.8125</v>
      </c>
      <c r="BH222">
        <v>0</v>
      </c>
      <c r="BI222">
        <v>0.15620000000000001</v>
      </c>
      <c r="BJ222">
        <v>0.53120000000000001</v>
      </c>
      <c r="BK222">
        <v>0.125</v>
      </c>
      <c r="BL222">
        <v>0.1875</v>
      </c>
      <c r="BM222">
        <v>0.46880000000000005</v>
      </c>
      <c r="BN222">
        <v>0.5</v>
      </c>
      <c r="BO222">
        <v>3.1200000000000002E-2</v>
      </c>
      <c r="BP222">
        <v>9.3800000000000008E-2</v>
      </c>
      <c r="BQ222">
        <v>0.40619999999999995</v>
      </c>
      <c r="BR222">
        <v>0.5</v>
      </c>
      <c r="BS222">
        <v>0</v>
      </c>
      <c r="BT222">
        <v>0</v>
      </c>
      <c r="BU222">
        <v>0</v>
      </c>
      <c r="BV222">
        <v>0</v>
      </c>
      <c r="BW222">
        <v>1</v>
      </c>
      <c r="BX222">
        <v>1</v>
      </c>
      <c r="BY222">
        <v>0</v>
      </c>
      <c r="BZ222">
        <v>0</v>
      </c>
      <c r="CA222">
        <v>0</v>
      </c>
      <c r="CB222">
        <v>0</v>
      </c>
      <c r="CC222">
        <v>0</v>
      </c>
      <c r="CD222">
        <v>0</v>
      </c>
      <c r="CE222">
        <v>0</v>
      </c>
      <c r="CF222">
        <v>0</v>
      </c>
      <c r="CG222">
        <v>1</v>
      </c>
      <c r="CH222">
        <v>0</v>
      </c>
      <c r="CI222">
        <v>1</v>
      </c>
      <c r="CJ222">
        <v>1</v>
      </c>
      <c r="CK222">
        <v>0</v>
      </c>
      <c r="CL222">
        <v>0</v>
      </c>
      <c r="CM222">
        <v>0</v>
      </c>
      <c r="CN222">
        <v>0</v>
      </c>
      <c r="CO222">
        <v>0</v>
      </c>
      <c r="CP222">
        <v>6.25E-2</v>
      </c>
      <c r="CQ222">
        <v>0.90620000000000001</v>
      </c>
      <c r="CR222">
        <v>3.1200000000000002E-2</v>
      </c>
      <c r="CS222">
        <v>0</v>
      </c>
      <c r="CT222">
        <v>0</v>
      </c>
      <c r="CU222">
        <v>0</v>
      </c>
      <c r="CV222">
        <v>0</v>
      </c>
      <c r="CW222">
        <v>1</v>
      </c>
      <c r="CX222">
        <v>1</v>
      </c>
      <c r="CY222">
        <v>0</v>
      </c>
      <c r="CZ222">
        <v>0</v>
      </c>
      <c r="DA222">
        <v>0</v>
      </c>
      <c r="DB222">
        <v>3.1200000000000002E-2</v>
      </c>
      <c r="DC222">
        <v>0.375</v>
      </c>
      <c r="DD222">
        <v>0.59379999999999999</v>
      </c>
      <c r="DE222">
        <v>0</v>
      </c>
      <c r="DF222">
        <v>0.21879999999999999</v>
      </c>
      <c r="DG222">
        <v>0.78120000000000001</v>
      </c>
      <c r="DH222">
        <v>0</v>
      </c>
      <c r="DI222">
        <v>0</v>
      </c>
      <c r="DJ222">
        <v>0</v>
      </c>
      <c r="DK222">
        <v>0</v>
      </c>
      <c r="DL222">
        <v>1</v>
      </c>
    </row>
    <row r="223" spans="1:116" x14ac:dyDescent="0.25">
      <c r="A223" t="s">
        <v>618</v>
      </c>
      <c r="B223">
        <v>0</v>
      </c>
      <c r="C223">
        <v>0.90480000000000005</v>
      </c>
      <c r="D223">
        <v>9.5199999999999993E-2</v>
      </c>
      <c r="E223">
        <v>0</v>
      </c>
      <c r="F223">
        <v>1</v>
      </c>
      <c r="G223">
        <v>0</v>
      </c>
      <c r="H223">
        <v>0</v>
      </c>
      <c r="I223">
        <v>0</v>
      </c>
      <c r="J223">
        <v>0</v>
      </c>
      <c r="K223">
        <v>4.7599999999999996E-2</v>
      </c>
      <c r="L223">
        <v>0.90480000000000005</v>
      </c>
      <c r="M223">
        <v>4.7599999999999996E-2</v>
      </c>
      <c r="N223">
        <v>0</v>
      </c>
      <c r="O223">
        <v>0</v>
      </c>
      <c r="P223">
        <v>0.76190000000000002</v>
      </c>
      <c r="Q223">
        <v>0.23809999999999998</v>
      </c>
      <c r="R223">
        <v>0</v>
      </c>
      <c r="S223">
        <v>0</v>
      </c>
      <c r="T223">
        <v>0</v>
      </c>
      <c r="U223">
        <v>1</v>
      </c>
      <c r="V223">
        <v>0</v>
      </c>
      <c r="W223">
        <v>0</v>
      </c>
      <c r="X223">
        <v>1</v>
      </c>
      <c r="Y223">
        <v>0</v>
      </c>
      <c r="Z223">
        <v>0</v>
      </c>
      <c r="AA223">
        <v>1</v>
      </c>
      <c r="AB223">
        <v>0</v>
      </c>
      <c r="AC223">
        <v>0</v>
      </c>
      <c r="AD223">
        <v>0.28570000000000001</v>
      </c>
      <c r="AE223">
        <v>0.52380000000000004</v>
      </c>
      <c r="AF223">
        <v>4.7599999999999996E-2</v>
      </c>
      <c r="AG223">
        <v>0.1429</v>
      </c>
      <c r="AH223">
        <v>0</v>
      </c>
      <c r="AI223">
        <v>0</v>
      </c>
      <c r="AJ223">
        <v>0</v>
      </c>
      <c r="AK223">
        <v>0</v>
      </c>
      <c r="AL223">
        <v>0</v>
      </c>
      <c r="AM223">
        <v>1</v>
      </c>
      <c r="AN223">
        <v>0</v>
      </c>
      <c r="AO223">
        <v>0</v>
      </c>
      <c r="AP223">
        <v>0</v>
      </c>
      <c r="AQ223">
        <v>0.1429</v>
      </c>
      <c r="AR223">
        <v>0.85709999999999997</v>
      </c>
      <c r="AS223">
        <v>0</v>
      </c>
      <c r="AT223">
        <v>1</v>
      </c>
      <c r="AU223">
        <v>0</v>
      </c>
      <c r="AV223">
        <v>0</v>
      </c>
      <c r="AW223">
        <v>0</v>
      </c>
      <c r="AX223">
        <v>0</v>
      </c>
      <c r="AY223">
        <v>0</v>
      </c>
      <c r="AZ223">
        <v>0.95239999999999991</v>
      </c>
      <c r="BA223">
        <v>4.7599999999999996E-2</v>
      </c>
      <c r="BB223">
        <v>0</v>
      </c>
      <c r="BC223">
        <v>9.5199999999999993E-2</v>
      </c>
      <c r="BD223">
        <v>0.23809999999999998</v>
      </c>
      <c r="BE223">
        <v>0.61899999999999999</v>
      </c>
      <c r="BF223">
        <v>4.7599999999999996E-2</v>
      </c>
      <c r="BG223">
        <v>0</v>
      </c>
      <c r="BH223">
        <v>0</v>
      </c>
      <c r="BI223">
        <v>0</v>
      </c>
      <c r="BJ223">
        <v>0.1429</v>
      </c>
      <c r="BK223">
        <v>0.61899999999999999</v>
      </c>
      <c r="BL223">
        <v>0.23809999999999998</v>
      </c>
      <c r="BM223">
        <v>0</v>
      </c>
      <c r="BN223">
        <v>0.1905</v>
      </c>
      <c r="BO223">
        <v>0.8095</v>
      </c>
      <c r="BP223">
        <v>1</v>
      </c>
      <c r="BQ223">
        <v>0</v>
      </c>
      <c r="BR223">
        <v>0</v>
      </c>
      <c r="BS223">
        <v>0</v>
      </c>
      <c r="BT223">
        <v>0</v>
      </c>
      <c r="BU223">
        <v>0</v>
      </c>
      <c r="BV223">
        <v>9.5199999999999993E-2</v>
      </c>
      <c r="BW223">
        <v>0.90480000000000005</v>
      </c>
      <c r="BX223">
        <v>1</v>
      </c>
      <c r="BY223">
        <v>0</v>
      </c>
      <c r="BZ223">
        <v>0</v>
      </c>
      <c r="CA223">
        <v>0</v>
      </c>
      <c r="CB223">
        <v>0</v>
      </c>
      <c r="CC223">
        <v>1</v>
      </c>
      <c r="CD223">
        <v>0</v>
      </c>
      <c r="CE223">
        <v>0</v>
      </c>
      <c r="CF223">
        <v>0</v>
      </c>
      <c r="CG223">
        <v>0</v>
      </c>
      <c r="CH223">
        <v>1</v>
      </c>
      <c r="CI223">
        <v>0</v>
      </c>
      <c r="CJ223">
        <v>1</v>
      </c>
      <c r="CK223">
        <v>0</v>
      </c>
      <c r="CL223">
        <v>0</v>
      </c>
      <c r="CM223">
        <v>0</v>
      </c>
      <c r="CN223">
        <v>0</v>
      </c>
      <c r="CO223">
        <v>0</v>
      </c>
      <c r="CP223">
        <v>0</v>
      </c>
      <c r="CQ223">
        <v>1</v>
      </c>
      <c r="CR223">
        <v>0</v>
      </c>
      <c r="CS223">
        <v>1</v>
      </c>
      <c r="CT223">
        <v>0</v>
      </c>
      <c r="CU223">
        <v>0</v>
      </c>
      <c r="CV223">
        <v>0</v>
      </c>
      <c r="CW223">
        <v>0</v>
      </c>
      <c r="CX223">
        <v>0.76190000000000002</v>
      </c>
      <c r="CY223">
        <v>0.23809999999999998</v>
      </c>
      <c r="CZ223">
        <v>0</v>
      </c>
      <c r="DA223">
        <v>0</v>
      </c>
      <c r="DB223">
        <v>4.7599999999999996E-2</v>
      </c>
      <c r="DC223">
        <v>0.85709999999999997</v>
      </c>
      <c r="DD223">
        <v>9.5199999999999993E-2</v>
      </c>
      <c r="DE223">
        <v>0</v>
      </c>
      <c r="DF223">
        <v>1</v>
      </c>
      <c r="DG223">
        <v>0</v>
      </c>
      <c r="DH223">
        <v>0</v>
      </c>
      <c r="DI223">
        <v>0</v>
      </c>
      <c r="DJ223">
        <v>0</v>
      </c>
      <c r="DK223">
        <v>0</v>
      </c>
      <c r="DL223">
        <v>1</v>
      </c>
    </row>
    <row r="224" spans="1:116" x14ac:dyDescent="0.25">
      <c r="A224" t="s">
        <v>620</v>
      </c>
      <c r="B224">
        <v>7.690000000000001E-2</v>
      </c>
      <c r="C224">
        <v>0.30769999999999997</v>
      </c>
      <c r="D224">
        <v>0.61539999999999995</v>
      </c>
      <c r="E224">
        <v>0</v>
      </c>
      <c r="F224">
        <v>0</v>
      </c>
      <c r="G224">
        <v>0</v>
      </c>
      <c r="H224">
        <v>1</v>
      </c>
      <c r="I224">
        <v>0</v>
      </c>
      <c r="J224">
        <v>0</v>
      </c>
      <c r="K224">
        <v>0.17949999999999999</v>
      </c>
      <c r="L224">
        <v>0.61539999999999995</v>
      </c>
      <c r="M224">
        <v>0.2051</v>
      </c>
      <c r="N224">
        <v>0</v>
      </c>
      <c r="O224">
        <v>0</v>
      </c>
      <c r="P224">
        <v>0.1026</v>
      </c>
      <c r="Q224">
        <v>0.53849999999999998</v>
      </c>
      <c r="R224">
        <v>0.35899999999999999</v>
      </c>
      <c r="S224">
        <v>0</v>
      </c>
      <c r="T224">
        <v>0</v>
      </c>
      <c r="U224">
        <v>0.17949999999999999</v>
      </c>
      <c r="V224">
        <v>0.82050000000000001</v>
      </c>
      <c r="W224">
        <v>0</v>
      </c>
      <c r="X224">
        <v>1</v>
      </c>
      <c r="Y224">
        <v>0</v>
      </c>
      <c r="Z224">
        <v>0</v>
      </c>
      <c r="AA224">
        <v>0.66670000000000007</v>
      </c>
      <c r="AB224">
        <v>0.1026</v>
      </c>
      <c r="AC224">
        <v>0.23079999999999998</v>
      </c>
      <c r="AD224">
        <v>0.2051</v>
      </c>
      <c r="AE224">
        <v>0.48719999999999997</v>
      </c>
      <c r="AF224">
        <v>0.30769999999999997</v>
      </c>
      <c r="AG224">
        <v>0</v>
      </c>
      <c r="AH224">
        <v>0</v>
      </c>
      <c r="AI224">
        <v>0</v>
      </c>
      <c r="AJ224">
        <v>0</v>
      </c>
      <c r="AK224">
        <v>0</v>
      </c>
      <c r="AL224">
        <v>0</v>
      </c>
      <c r="AM224">
        <v>0.51280000000000003</v>
      </c>
      <c r="AN224">
        <v>0</v>
      </c>
      <c r="AO224">
        <v>0.48719999999999997</v>
      </c>
      <c r="AP224">
        <v>0</v>
      </c>
      <c r="AQ224">
        <v>0.12820000000000001</v>
      </c>
      <c r="AR224">
        <v>0.84620000000000006</v>
      </c>
      <c r="AS224">
        <v>2.5600000000000001E-2</v>
      </c>
      <c r="AT224">
        <v>1</v>
      </c>
      <c r="AU224">
        <v>0</v>
      </c>
      <c r="AV224">
        <v>0</v>
      </c>
      <c r="AW224">
        <v>0</v>
      </c>
      <c r="AX224">
        <v>0</v>
      </c>
      <c r="AY224">
        <v>0.92310000000000003</v>
      </c>
      <c r="AZ224">
        <v>7.690000000000001E-2</v>
      </c>
      <c r="BA224">
        <v>0</v>
      </c>
      <c r="BB224">
        <v>0</v>
      </c>
      <c r="BC224">
        <v>2.5600000000000001E-2</v>
      </c>
      <c r="BD224">
        <v>0.4103</v>
      </c>
      <c r="BE224">
        <v>0.28210000000000002</v>
      </c>
      <c r="BF224">
        <v>0.17949999999999999</v>
      </c>
      <c r="BG224">
        <v>0.1026</v>
      </c>
      <c r="BH224">
        <v>0.1026</v>
      </c>
      <c r="BI224">
        <v>0.4103</v>
      </c>
      <c r="BJ224">
        <v>0.46149999999999997</v>
      </c>
      <c r="BK224">
        <v>2.5600000000000001E-2</v>
      </c>
      <c r="BL224">
        <v>0</v>
      </c>
      <c r="BM224">
        <v>0.43590000000000001</v>
      </c>
      <c r="BN224">
        <v>0.51280000000000003</v>
      </c>
      <c r="BO224">
        <v>5.1299999999999998E-2</v>
      </c>
      <c r="BP224">
        <v>0.74360000000000004</v>
      </c>
      <c r="BQ224">
        <v>0.1026</v>
      </c>
      <c r="BR224">
        <v>0.15380000000000002</v>
      </c>
      <c r="BS224">
        <v>0</v>
      </c>
      <c r="BT224">
        <v>0</v>
      </c>
      <c r="BU224">
        <v>0.12820000000000001</v>
      </c>
      <c r="BV224">
        <v>0.84620000000000006</v>
      </c>
      <c r="BW224">
        <v>2.5600000000000001E-2</v>
      </c>
      <c r="BX224">
        <v>1</v>
      </c>
      <c r="BY224">
        <v>0</v>
      </c>
      <c r="BZ224">
        <v>0</v>
      </c>
      <c r="CA224">
        <v>0</v>
      </c>
      <c r="CB224">
        <v>0</v>
      </c>
      <c r="CC224">
        <v>0</v>
      </c>
      <c r="CD224">
        <v>0</v>
      </c>
      <c r="CE224">
        <v>1</v>
      </c>
      <c r="CF224">
        <v>0</v>
      </c>
      <c r="CG224">
        <v>0</v>
      </c>
      <c r="CH224">
        <v>0.61539999999999995</v>
      </c>
      <c r="CI224">
        <v>0.3846</v>
      </c>
      <c r="CJ224">
        <v>1</v>
      </c>
      <c r="CK224">
        <v>0</v>
      </c>
      <c r="CL224">
        <v>0</v>
      </c>
      <c r="CM224">
        <v>0</v>
      </c>
      <c r="CN224">
        <v>0</v>
      </c>
      <c r="CO224">
        <v>0</v>
      </c>
      <c r="CP224">
        <v>0.4103</v>
      </c>
      <c r="CQ224">
        <v>0.35899999999999999</v>
      </c>
      <c r="CR224">
        <v>0.23079999999999998</v>
      </c>
      <c r="CS224">
        <v>0</v>
      </c>
      <c r="CT224">
        <v>0</v>
      </c>
      <c r="CU224">
        <v>0</v>
      </c>
      <c r="CV224">
        <v>0</v>
      </c>
      <c r="CW224">
        <v>1</v>
      </c>
      <c r="CX224">
        <v>0.33329999999999999</v>
      </c>
      <c r="CY224">
        <v>0.66670000000000007</v>
      </c>
      <c r="CZ224">
        <v>0</v>
      </c>
      <c r="DA224">
        <v>0</v>
      </c>
      <c r="DB224">
        <v>2.5600000000000001E-2</v>
      </c>
      <c r="DC224">
        <v>0.76919999999999999</v>
      </c>
      <c r="DD224">
        <v>0.2051</v>
      </c>
      <c r="DE224">
        <v>0</v>
      </c>
      <c r="DF224">
        <v>0.40539999999999998</v>
      </c>
      <c r="DG224">
        <v>0.59460000000000002</v>
      </c>
      <c r="DH224">
        <v>0</v>
      </c>
      <c r="DI224">
        <v>0</v>
      </c>
      <c r="DJ224">
        <v>0</v>
      </c>
      <c r="DK224">
        <v>5.1299999999999998E-2</v>
      </c>
      <c r="DL224">
        <v>0.9487000000000001</v>
      </c>
    </row>
    <row r="225" spans="1:116" x14ac:dyDescent="0.25">
      <c r="A225" t="s">
        <v>622</v>
      </c>
      <c r="B225">
        <v>3.1200000000000002E-2</v>
      </c>
      <c r="C225">
        <v>0.25</v>
      </c>
      <c r="D225">
        <v>0.6875</v>
      </c>
      <c r="E225">
        <v>3.1200000000000002E-2</v>
      </c>
      <c r="F225">
        <v>0</v>
      </c>
      <c r="G225">
        <v>1</v>
      </c>
      <c r="H225">
        <v>0</v>
      </c>
      <c r="I225">
        <v>0</v>
      </c>
      <c r="J225">
        <v>0</v>
      </c>
      <c r="K225">
        <v>0</v>
      </c>
      <c r="L225">
        <v>9.3800000000000008E-2</v>
      </c>
      <c r="M225">
        <v>0.40619999999999995</v>
      </c>
      <c r="N225">
        <v>0.5</v>
      </c>
      <c r="O225">
        <v>0</v>
      </c>
      <c r="P225">
        <v>0</v>
      </c>
      <c r="Q225">
        <v>0.46880000000000005</v>
      </c>
      <c r="R225">
        <v>0.53120000000000001</v>
      </c>
      <c r="S225">
        <v>0</v>
      </c>
      <c r="T225">
        <v>0.16670000000000001</v>
      </c>
      <c r="U225">
        <v>0.66670000000000007</v>
      </c>
      <c r="V225">
        <v>0.16670000000000001</v>
      </c>
      <c r="W225">
        <v>0</v>
      </c>
      <c r="X225">
        <v>0</v>
      </c>
      <c r="Y225">
        <v>0</v>
      </c>
      <c r="Z225">
        <v>1</v>
      </c>
      <c r="AA225">
        <v>0.53120000000000001</v>
      </c>
      <c r="AB225">
        <v>0.40619999999999995</v>
      </c>
      <c r="AC225">
        <v>6.25E-2</v>
      </c>
      <c r="AD225">
        <v>9.3800000000000008E-2</v>
      </c>
      <c r="AE225">
        <v>0.21879999999999999</v>
      </c>
      <c r="AF225">
        <v>0.59379999999999999</v>
      </c>
      <c r="AG225">
        <v>9.3800000000000008E-2</v>
      </c>
      <c r="AH225">
        <v>0</v>
      </c>
      <c r="AI225">
        <v>0</v>
      </c>
      <c r="AJ225">
        <v>0</v>
      </c>
      <c r="AK225">
        <v>0</v>
      </c>
      <c r="AL225">
        <v>0</v>
      </c>
      <c r="AM225">
        <v>0</v>
      </c>
      <c r="AN225">
        <v>0.1875</v>
      </c>
      <c r="AO225">
        <v>0.8125</v>
      </c>
      <c r="AP225">
        <v>0</v>
      </c>
      <c r="AQ225">
        <v>0.40619999999999995</v>
      </c>
      <c r="AR225">
        <v>0.59379999999999999</v>
      </c>
      <c r="AS225">
        <v>0</v>
      </c>
      <c r="AT225">
        <v>0.8125</v>
      </c>
      <c r="AU225">
        <v>0</v>
      </c>
      <c r="AV225">
        <v>0.1875</v>
      </c>
      <c r="AW225">
        <v>0</v>
      </c>
      <c r="AX225">
        <v>0</v>
      </c>
      <c r="AY225">
        <v>0</v>
      </c>
      <c r="AZ225">
        <v>0.59379999999999999</v>
      </c>
      <c r="BA225">
        <v>0.375</v>
      </c>
      <c r="BB225">
        <v>3.1200000000000002E-2</v>
      </c>
      <c r="BC225">
        <v>0</v>
      </c>
      <c r="BD225">
        <v>3.1200000000000002E-2</v>
      </c>
      <c r="BE225">
        <v>9.3800000000000008E-2</v>
      </c>
      <c r="BF225">
        <v>0.375</v>
      </c>
      <c r="BG225">
        <v>0.5</v>
      </c>
      <c r="BH225">
        <v>3.1200000000000002E-2</v>
      </c>
      <c r="BI225">
        <v>0</v>
      </c>
      <c r="BJ225">
        <v>0.125</v>
      </c>
      <c r="BK225">
        <v>3.1200000000000002E-2</v>
      </c>
      <c r="BL225">
        <v>0.8125</v>
      </c>
      <c r="BM225">
        <v>3.1200000000000002E-2</v>
      </c>
      <c r="BN225">
        <v>0.53120000000000001</v>
      </c>
      <c r="BO225">
        <v>0.4375</v>
      </c>
      <c r="BP225">
        <v>9.3800000000000008E-2</v>
      </c>
      <c r="BQ225">
        <v>0.1875</v>
      </c>
      <c r="BR225">
        <v>0.71879999999999999</v>
      </c>
      <c r="BS225">
        <v>0</v>
      </c>
      <c r="BT225">
        <v>0</v>
      </c>
      <c r="BU225">
        <v>0</v>
      </c>
      <c r="BV225">
        <v>0</v>
      </c>
      <c r="BW225">
        <v>1</v>
      </c>
      <c r="BX225">
        <v>1</v>
      </c>
      <c r="BY225">
        <v>0</v>
      </c>
      <c r="BZ225">
        <v>0</v>
      </c>
      <c r="CA225">
        <v>0</v>
      </c>
      <c r="CB225">
        <v>0</v>
      </c>
      <c r="CC225">
        <v>0</v>
      </c>
      <c r="CD225">
        <v>0</v>
      </c>
      <c r="CE225">
        <v>0</v>
      </c>
      <c r="CF225">
        <v>0</v>
      </c>
      <c r="CG225">
        <v>1</v>
      </c>
      <c r="CH225">
        <v>3.1200000000000002E-2</v>
      </c>
      <c r="CI225">
        <v>0.96879999999999999</v>
      </c>
      <c r="CJ225">
        <v>1</v>
      </c>
      <c r="CK225">
        <v>0</v>
      </c>
      <c r="CL225">
        <v>0</v>
      </c>
      <c r="CM225">
        <v>0</v>
      </c>
      <c r="CN225">
        <v>0</v>
      </c>
      <c r="CO225">
        <v>0</v>
      </c>
      <c r="CP225">
        <v>3.1200000000000002E-2</v>
      </c>
      <c r="CQ225">
        <v>0.875</v>
      </c>
      <c r="CR225">
        <v>9.3800000000000008E-2</v>
      </c>
      <c r="CS225">
        <v>0</v>
      </c>
      <c r="CT225">
        <v>0</v>
      </c>
      <c r="CU225">
        <v>0</v>
      </c>
      <c r="CV225">
        <v>0</v>
      </c>
      <c r="CW225">
        <v>1</v>
      </c>
      <c r="CX225">
        <v>1</v>
      </c>
      <c r="CY225">
        <v>0</v>
      </c>
      <c r="CZ225">
        <v>0</v>
      </c>
      <c r="DA225">
        <v>0</v>
      </c>
      <c r="DB225">
        <v>9.3800000000000008E-2</v>
      </c>
      <c r="DC225">
        <v>0.28120000000000001</v>
      </c>
      <c r="DD225">
        <v>0.625</v>
      </c>
      <c r="DE225">
        <v>0</v>
      </c>
      <c r="DF225">
        <v>0.21879999999999999</v>
      </c>
      <c r="DG225">
        <v>0.78120000000000001</v>
      </c>
      <c r="DH225">
        <v>0</v>
      </c>
      <c r="DI225">
        <v>0</v>
      </c>
      <c r="DJ225">
        <v>0</v>
      </c>
      <c r="DK225">
        <v>0</v>
      </c>
      <c r="DL225">
        <v>1</v>
      </c>
    </row>
    <row r="226" spans="1:116" x14ac:dyDescent="0.25">
      <c r="A226" t="s">
        <v>624</v>
      </c>
      <c r="B226">
        <v>0.1008</v>
      </c>
      <c r="C226">
        <v>0.24809999999999999</v>
      </c>
      <c r="D226">
        <v>0.60470000000000002</v>
      </c>
      <c r="E226">
        <v>4.6500000000000007E-2</v>
      </c>
      <c r="F226">
        <v>0</v>
      </c>
      <c r="G226">
        <v>0</v>
      </c>
      <c r="H226">
        <v>1</v>
      </c>
      <c r="I226">
        <v>0</v>
      </c>
      <c r="J226">
        <v>0</v>
      </c>
      <c r="K226">
        <v>9.3000000000000013E-2</v>
      </c>
      <c r="L226">
        <v>0.33329999999999999</v>
      </c>
      <c r="M226">
        <v>0.55810000000000004</v>
      </c>
      <c r="N226">
        <v>1.55E-2</v>
      </c>
      <c r="O226">
        <v>0</v>
      </c>
      <c r="P226">
        <v>0.21710000000000002</v>
      </c>
      <c r="Q226">
        <v>0.25579999999999997</v>
      </c>
      <c r="R226">
        <v>0.52710000000000001</v>
      </c>
      <c r="S226">
        <v>0</v>
      </c>
      <c r="T226">
        <v>1.5900000000000001E-2</v>
      </c>
      <c r="U226">
        <v>0.28570000000000001</v>
      </c>
      <c r="V226">
        <v>0.69840000000000002</v>
      </c>
      <c r="W226">
        <v>0</v>
      </c>
      <c r="X226">
        <v>1</v>
      </c>
      <c r="Y226">
        <v>0</v>
      </c>
      <c r="Z226">
        <v>0</v>
      </c>
      <c r="AA226">
        <v>0.63570000000000004</v>
      </c>
      <c r="AB226">
        <v>0.17050000000000001</v>
      </c>
      <c r="AC226">
        <v>0.1938</v>
      </c>
      <c r="AD226">
        <v>0.36430000000000001</v>
      </c>
      <c r="AE226">
        <v>0.34110000000000001</v>
      </c>
      <c r="AF226">
        <v>0.13949999999999999</v>
      </c>
      <c r="AG226">
        <v>0.155</v>
      </c>
      <c r="AH226">
        <v>0</v>
      </c>
      <c r="AI226">
        <v>0</v>
      </c>
      <c r="AJ226">
        <v>0</v>
      </c>
      <c r="AK226">
        <v>0</v>
      </c>
      <c r="AL226">
        <v>0</v>
      </c>
      <c r="AM226">
        <v>0.75190000000000001</v>
      </c>
      <c r="AN226">
        <v>0.1938</v>
      </c>
      <c r="AO226">
        <v>3.8800000000000001E-2</v>
      </c>
      <c r="AP226">
        <v>1.55E-2</v>
      </c>
      <c r="AQ226">
        <v>0.24030000000000001</v>
      </c>
      <c r="AR226">
        <v>0.65890000000000004</v>
      </c>
      <c r="AS226">
        <v>0.1008</v>
      </c>
      <c r="AT226">
        <v>1</v>
      </c>
      <c r="AU226">
        <v>0</v>
      </c>
      <c r="AV226">
        <v>0</v>
      </c>
      <c r="AW226">
        <v>0</v>
      </c>
      <c r="AX226">
        <v>0</v>
      </c>
      <c r="AY226">
        <v>0.18600000000000003</v>
      </c>
      <c r="AZ226">
        <v>0.75970000000000004</v>
      </c>
      <c r="BA226">
        <v>5.4299999999999994E-2</v>
      </c>
      <c r="BB226">
        <v>0</v>
      </c>
      <c r="BC226">
        <v>1.55E-2</v>
      </c>
      <c r="BD226">
        <v>0.155</v>
      </c>
      <c r="BE226">
        <v>0.27129999999999999</v>
      </c>
      <c r="BF226">
        <v>0.40310000000000001</v>
      </c>
      <c r="BG226">
        <v>0.155</v>
      </c>
      <c r="BH226">
        <v>0.1318</v>
      </c>
      <c r="BI226">
        <v>0.43409999999999999</v>
      </c>
      <c r="BJ226">
        <v>0.23260000000000003</v>
      </c>
      <c r="BK226">
        <v>3.8800000000000001E-2</v>
      </c>
      <c r="BL226">
        <v>0.1628</v>
      </c>
      <c r="BM226">
        <v>0.27129999999999999</v>
      </c>
      <c r="BN226">
        <v>0.6744</v>
      </c>
      <c r="BO226">
        <v>5.4299999999999994E-2</v>
      </c>
      <c r="BP226">
        <v>0.82950000000000002</v>
      </c>
      <c r="BQ226">
        <v>0</v>
      </c>
      <c r="BR226">
        <v>0.17050000000000001</v>
      </c>
      <c r="BS226">
        <v>0</v>
      </c>
      <c r="BT226">
        <v>0.23260000000000003</v>
      </c>
      <c r="BU226">
        <v>0.18600000000000003</v>
      </c>
      <c r="BV226">
        <v>0.35659999999999997</v>
      </c>
      <c r="BW226">
        <v>0.2248</v>
      </c>
      <c r="BX226">
        <v>1</v>
      </c>
      <c r="BY226">
        <v>0</v>
      </c>
      <c r="BZ226">
        <v>0</v>
      </c>
      <c r="CA226">
        <v>0</v>
      </c>
      <c r="CB226">
        <v>0</v>
      </c>
      <c r="CC226">
        <v>0</v>
      </c>
      <c r="CD226">
        <v>0</v>
      </c>
      <c r="CE226">
        <v>0</v>
      </c>
      <c r="CF226">
        <v>0</v>
      </c>
      <c r="CG226">
        <v>1</v>
      </c>
      <c r="CH226">
        <v>0.53490000000000004</v>
      </c>
      <c r="CI226">
        <v>0.46509999999999996</v>
      </c>
      <c r="CJ226">
        <v>0</v>
      </c>
      <c r="CK226">
        <v>1</v>
      </c>
      <c r="CL226">
        <v>0</v>
      </c>
      <c r="CM226">
        <v>0</v>
      </c>
      <c r="CN226">
        <v>0</v>
      </c>
      <c r="CO226">
        <v>0</v>
      </c>
      <c r="CP226">
        <v>2.3300000000000001E-2</v>
      </c>
      <c r="CQ226">
        <v>0.87599999999999989</v>
      </c>
      <c r="CR226">
        <v>0.1008</v>
      </c>
      <c r="CS226">
        <v>0</v>
      </c>
      <c r="CT226">
        <v>0</v>
      </c>
      <c r="CU226">
        <v>0</v>
      </c>
      <c r="CV226">
        <v>0</v>
      </c>
      <c r="CW226">
        <v>1</v>
      </c>
      <c r="CX226">
        <v>0.66670000000000007</v>
      </c>
      <c r="CY226">
        <v>0.33329999999999999</v>
      </c>
      <c r="CZ226">
        <v>0</v>
      </c>
      <c r="DA226">
        <v>0</v>
      </c>
      <c r="DB226">
        <v>0.4496</v>
      </c>
      <c r="DC226">
        <v>0.39529999999999998</v>
      </c>
      <c r="DD226">
        <v>0.155</v>
      </c>
      <c r="DE226">
        <v>0.19440000000000002</v>
      </c>
      <c r="DF226">
        <v>0.1852</v>
      </c>
      <c r="DG226">
        <v>0.62039999999999995</v>
      </c>
      <c r="DH226">
        <v>0</v>
      </c>
      <c r="DI226">
        <v>0</v>
      </c>
      <c r="DJ226">
        <v>3.1E-2</v>
      </c>
      <c r="DK226">
        <v>0.29460000000000003</v>
      </c>
      <c r="DL226">
        <v>0.6744</v>
      </c>
    </row>
    <row r="227" spans="1:116" x14ac:dyDescent="0.25">
      <c r="A227" t="s">
        <v>626</v>
      </c>
      <c r="B227">
        <v>0</v>
      </c>
      <c r="C227">
        <v>0.22640000000000002</v>
      </c>
      <c r="D227">
        <v>0.6604000000000001</v>
      </c>
      <c r="E227">
        <v>0.11320000000000001</v>
      </c>
      <c r="F227">
        <v>0</v>
      </c>
      <c r="G227">
        <v>0</v>
      </c>
      <c r="H227">
        <v>1</v>
      </c>
      <c r="I227">
        <v>0</v>
      </c>
      <c r="J227">
        <v>0</v>
      </c>
      <c r="K227">
        <v>0.20749999999999999</v>
      </c>
      <c r="L227">
        <v>0.16980000000000001</v>
      </c>
      <c r="M227">
        <v>0.62259999999999993</v>
      </c>
      <c r="N227">
        <v>0</v>
      </c>
      <c r="O227">
        <v>0</v>
      </c>
      <c r="P227">
        <v>0.47170000000000001</v>
      </c>
      <c r="Q227">
        <v>0.47170000000000001</v>
      </c>
      <c r="R227">
        <v>5.6600000000000004E-2</v>
      </c>
      <c r="S227">
        <v>0</v>
      </c>
      <c r="T227">
        <v>0</v>
      </c>
      <c r="U227">
        <v>0.62259999999999993</v>
      </c>
      <c r="V227">
        <v>0.37740000000000001</v>
      </c>
      <c r="W227">
        <v>0</v>
      </c>
      <c r="X227">
        <v>1</v>
      </c>
      <c r="Y227">
        <v>0</v>
      </c>
      <c r="Z227">
        <v>0</v>
      </c>
      <c r="AA227">
        <v>0.58489999999999998</v>
      </c>
      <c r="AB227">
        <v>0.15090000000000001</v>
      </c>
      <c r="AC227">
        <v>0.26419999999999999</v>
      </c>
      <c r="AD227">
        <v>0.54720000000000002</v>
      </c>
      <c r="AE227">
        <v>0.28300000000000003</v>
      </c>
      <c r="AF227">
        <v>0.16980000000000001</v>
      </c>
      <c r="AG227">
        <v>0</v>
      </c>
      <c r="AH227">
        <v>0</v>
      </c>
      <c r="AI227">
        <v>0</v>
      </c>
      <c r="AJ227">
        <v>1</v>
      </c>
      <c r="AK227">
        <v>0</v>
      </c>
      <c r="AL227">
        <v>0</v>
      </c>
      <c r="AM227">
        <v>0.75470000000000004</v>
      </c>
      <c r="AN227">
        <v>0.24530000000000002</v>
      </c>
      <c r="AO227">
        <v>0</v>
      </c>
      <c r="AP227">
        <v>0</v>
      </c>
      <c r="AQ227">
        <v>0</v>
      </c>
      <c r="AR227">
        <v>1</v>
      </c>
      <c r="AS227">
        <v>0</v>
      </c>
      <c r="AT227">
        <v>1</v>
      </c>
      <c r="AU227">
        <v>0</v>
      </c>
      <c r="AV227">
        <v>0</v>
      </c>
      <c r="AW227">
        <v>0</v>
      </c>
      <c r="AX227">
        <v>0</v>
      </c>
      <c r="AY227">
        <v>0</v>
      </c>
      <c r="AZ227">
        <v>0.90569999999999995</v>
      </c>
      <c r="BA227">
        <v>9.4299999999999995E-2</v>
      </c>
      <c r="BB227">
        <v>0</v>
      </c>
      <c r="BC227">
        <v>0</v>
      </c>
      <c r="BD227">
        <v>7.5499999999999998E-2</v>
      </c>
      <c r="BE227">
        <v>0.35850000000000004</v>
      </c>
      <c r="BF227">
        <v>0.35850000000000004</v>
      </c>
      <c r="BG227">
        <v>0.20749999999999999</v>
      </c>
      <c r="BH227">
        <v>9.4299999999999995E-2</v>
      </c>
      <c r="BI227">
        <v>0.54720000000000002</v>
      </c>
      <c r="BJ227">
        <v>0.18870000000000001</v>
      </c>
      <c r="BK227">
        <v>1.89E-2</v>
      </c>
      <c r="BL227">
        <v>0.15090000000000001</v>
      </c>
      <c r="BM227">
        <v>0.28300000000000003</v>
      </c>
      <c r="BN227">
        <v>0.56600000000000006</v>
      </c>
      <c r="BO227">
        <v>0.15090000000000001</v>
      </c>
      <c r="BP227">
        <v>0.98109999999999997</v>
      </c>
      <c r="BQ227">
        <v>1.89E-2</v>
      </c>
      <c r="BR227">
        <v>0</v>
      </c>
      <c r="BS227">
        <v>0</v>
      </c>
      <c r="BT227">
        <v>0.33960000000000001</v>
      </c>
      <c r="BU227">
        <v>7.5499999999999998E-2</v>
      </c>
      <c r="BV227">
        <v>0.58489999999999998</v>
      </c>
      <c r="BW227">
        <v>0</v>
      </c>
      <c r="BX227">
        <v>1</v>
      </c>
      <c r="BY227">
        <v>0</v>
      </c>
      <c r="BZ227">
        <v>0</v>
      </c>
      <c r="CA227">
        <v>0</v>
      </c>
      <c r="CB227">
        <v>0</v>
      </c>
      <c r="CC227">
        <v>0</v>
      </c>
      <c r="CD227">
        <v>0</v>
      </c>
      <c r="CE227">
        <v>0</v>
      </c>
      <c r="CF227">
        <v>0</v>
      </c>
      <c r="CG227">
        <v>1</v>
      </c>
      <c r="CH227">
        <v>0.41509999999999997</v>
      </c>
      <c r="CI227">
        <v>0.58489999999999998</v>
      </c>
      <c r="CJ227">
        <v>0</v>
      </c>
      <c r="CK227">
        <v>1</v>
      </c>
      <c r="CL227">
        <v>0</v>
      </c>
      <c r="CM227">
        <v>0</v>
      </c>
      <c r="CN227">
        <v>0</v>
      </c>
      <c r="CO227">
        <v>0</v>
      </c>
      <c r="CP227">
        <v>0</v>
      </c>
      <c r="CQ227">
        <v>0.86790000000000012</v>
      </c>
      <c r="CR227">
        <v>0.1321</v>
      </c>
      <c r="CS227">
        <v>0</v>
      </c>
      <c r="CT227">
        <v>0</v>
      </c>
      <c r="CU227">
        <v>0</v>
      </c>
      <c r="CV227">
        <v>0</v>
      </c>
      <c r="CW227">
        <v>1</v>
      </c>
      <c r="CX227">
        <v>0.49060000000000004</v>
      </c>
      <c r="CY227">
        <v>0.49060000000000004</v>
      </c>
      <c r="CZ227">
        <v>0</v>
      </c>
      <c r="DA227">
        <v>1.89E-2</v>
      </c>
      <c r="DB227">
        <v>0.434</v>
      </c>
      <c r="DC227">
        <v>0.434</v>
      </c>
      <c r="DD227">
        <v>0.1321</v>
      </c>
      <c r="DE227">
        <v>0</v>
      </c>
      <c r="DF227">
        <v>0.21429999999999999</v>
      </c>
      <c r="DG227">
        <v>0.78569999999999995</v>
      </c>
      <c r="DH227">
        <v>0</v>
      </c>
      <c r="DI227">
        <v>0</v>
      </c>
      <c r="DJ227">
        <v>0</v>
      </c>
      <c r="DK227">
        <v>0.32079999999999997</v>
      </c>
      <c r="DL227">
        <v>0.67920000000000003</v>
      </c>
    </row>
    <row r="228" spans="1:116" x14ac:dyDescent="0.25">
      <c r="A228" t="s">
        <v>628</v>
      </c>
      <c r="B228">
        <v>0</v>
      </c>
      <c r="C228">
        <v>5.8799999999999998E-2</v>
      </c>
      <c r="D228">
        <v>0.91180000000000005</v>
      </c>
      <c r="E228">
        <v>2.9399999999999999E-2</v>
      </c>
      <c r="F228">
        <v>0</v>
      </c>
      <c r="G228">
        <v>1</v>
      </c>
      <c r="H228">
        <v>0</v>
      </c>
      <c r="I228">
        <v>0</v>
      </c>
      <c r="J228">
        <v>0</v>
      </c>
      <c r="K228">
        <v>0</v>
      </c>
      <c r="L228">
        <v>0.26469999999999999</v>
      </c>
      <c r="M228">
        <v>0.73530000000000006</v>
      </c>
      <c r="N228">
        <v>0</v>
      </c>
      <c r="O228">
        <v>0</v>
      </c>
      <c r="P228">
        <v>0</v>
      </c>
      <c r="Q228">
        <v>8.8200000000000001E-2</v>
      </c>
      <c r="R228">
        <v>0.91180000000000005</v>
      </c>
      <c r="S228">
        <v>0</v>
      </c>
      <c r="T228">
        <v>0</v>
      </c>
      <c r="U228">
        <v>0.24239999999999998</v>
      </c>
      <c r="V228">
        <v>0.75760000000000005</v>
      </c>
      <c r="W228">
        <v>0</v>
      </c>
      <c r="X228">
        <v>0</v>
      </c>
      <c r="Y228">
        <v>0</v>
      </c>
      <c r="Z228">
        <v>1</v>
      </c>
      <c r="AA228">
        <v>0.17649999999999999</v>
      </c>
      <c r="AB228">
        <v>0</v>
      </c>
      <c r="AC228">
        <v>0.8234999999999999</v>
      </c>
      <c r="AD228">
        <v>0.17649999999999999</v>
      </c>
      <c r="AE228">
        <v>0.1176</v>
      </c>
      <c r="AF228">
        <v>0.14710000000000001</v>
      </c>
      <c r="AG228">
        <v>0.55880000000000007</v>
      </c>
      <c r="AH228">
        <v>0</v>
      </c>
      <c r="AI228">
        <v>0</v>
      </c>
      <c r="AJ228">
        <v>0</v>
      </c>
      <c r="AK228">
        <v>0</v>
      </c>
      <c r="AL228">
        <v>0</v>
      </c>
      <c r="AM228">
        <v>0.97060000000000002</v>
      </c>
      <c r="AN228">
        <v>2.9399999999999999E-2</v>
      </c>
      <c r="AO228">
        <v>0</v>
      </c>
      <c r="AP228">
        <v>0</v>
      </c>
      <c r="AQ228">
        <v>5.8799999999999998E-2</v>
      </c>
      <c r="AR228">
        <v>0.8529000000000001</v>
      </c>
      <c r="AS228">
        <v>8.8200000000000001E-2</v>
      </c>
      <c r="AT228">
        <v>1</v>
      </c>
      <c r="AU228">
        <v>0</v>
      </c>
      <c r="AV228">
        <v>0</v>
      </c>
      <c r="AW228">
        <v>0</v>
      </c>
      <c r="AX228">
        <v>0</v>
      </c>
      <c r="AY228">
        <v>0.70590000000000008</v>
      </c>
      <c r="AZ228">
        <v>0.26469999999999999</v>
      </c>
      <c r="BA228">
        <v>2.9399999999999999E-2</v>
      </c>
      <c r="BB228">
        <v>0</v>
      </c>
      <c r="BC228">
        <v>8.8200000000000001E-2</v>
      </c>
      <c r="BD228">
        <v>0.38240000000000002</v>
      </c>
      <c r="BE228">
        <v>0.26469999999999999</v>
      </c>
      <c r="BF228">
        <v>0.14710000000000001</v>
      </c>
      <c r="BG228">
        <v>0.1176</v>
      </c>
      <c r="BH228">
        <v>0.1176</v>
      </c>
      <c r="BI228">
        <v>5.8799999999999998E-2</v>
      </c>
      <c r="BJ228">
        <v>0.23530000000000001</v>
      </c>
      <c r="BK228">
        <v>8.8200000000000001E-2</v>
      </c>
      <c r="BL228">
        <v>0.5</v>
      </c>
      <c r="BM228">
        <v>0.2059</v>
      </c>
      <c r="BN228">
        <v>0.26469999999999999</v>
      </c>
      <c r="BO228">
        <v>0.52939999999999998</v>
      </c>
      <c r="BP228">
        <v>0.23530000000000001</v>
      </c>
      <c r="BQ228">
        <v>0.17649999999999999</v>
      </c>
      <c r="BR228">
        <v>0.58820000000000006</v>
      </c>
      <c r="BS228">
        <v>0</v>
      </c>
      <c r="BT228">
        <v>0</v>
      </c>
      <c r="BU228">
        <v>0</v>
      </c>
      <c r="BV228">
        <v>8.8200000000000001E-2</v>
      </c>
      <c r="BW228">
        <v>0.91180000000000005</v>
      </c>
      <c r="BX228">
        <v>1</v>
      </c>
      <c r="BY228">
        <v>0</v>
      </c>
      <c r="BZ228">
        <v>0</v>
      </c>
      <c r="CA228">
        <v>0</v>
      </c>
      <c r="CB228">
        <v>0</v>
      </c>
      <c r="CC228">
        <v>0</v>
      </c>
      <c r="CD228">
        <v>0</v>
      </c>
      <c r="CE228">
        <v>0</v>
      </c>
      <c r="CF228">
        <v>0</v>
      </c>
      <c r="CG228">
        <v>1</v>
      </c>
      <c r="CH228">
        <v>8.8200000000000001E-2</v>
      </c>
      <c r="CI228">
        <v>0.91180000000000005</v>
      </c>
      <c r="CJ228">
        <v>0</v>
      </c>
      <c r="CK228">
        <v>1</v>
      </c>
      <c r="CL228">
        <v>0</v>
      </c>
      <c r="CM228">
        <v>0</v>
      </c>
      <c r="CN228">
        <v>0</v>
      </c>
      <c r="CO228">
        <v>0</v>
      </c>
      <c r="CP228">
        <v>0</v>
      </c>
      <c r="CQ228">
        <v>1</v>
      </c>
      <c r="CR228">
        <v>0</v>
      </c>
      <c r="CS228">
        <v>0</v>
      </c>
      <c r="CT228">
        <v>0</v>
      </c>
      <c r="CU228">
        <v>0</v>
      </c>
      <c r="CV228">
        <v>0</v>
      </c>
      <c r="CW228">
        <v>1</v>
      </c>
      <c r="CX228">
        <v>0.55880000000000007</v>
      </c>
      <c r="CY228">
        <v>0.44119999999999998</v>
      </c>
      <c r="CZ228">
        <v>0</v>
      </c>
      <c r="DA228">
        <v>0</v>
      </c>
      <c r="DB228">
        <v>0</v>
      </c>
      <c r="DC228">
        <v>0.91180000000000005</v>
      </c>
      <c r="DD228">
        <v>8.8200000000000001E-2</v>
      </c>
      <c r="DE228">
        <v>0</v>
      </c>
      <c r="DF228">
        <v>2.9399999999999999E-2</v>
      </c>
      <c r="DG228">
        <v>0.97060000000000002</v>
      </c>
      <c r="DH228">
        <v>0</v>
      </c>
      <c r="DI228">
        <v>0</v>
      </c>
      <c r="DJ228">
        <v>0</v>
      </c>
      <c r="DK228">
        <v>0.2059</v>
      </c>
      <c r="DL228">
        <v>0.79409999999999992</v>
      </c>
    </row>
    <row r="229" spans="1:116" x14ac:dyDescent="0.25">
      <c r="A229" t="s">
        <v>630</v>
      </c>
      <c r="B229">
        <v>0</v>
      </c>
      <c r="C229">
        <v>0.44640000000000002</v>
      </c>
      <c r="D229">
        <v>0.46429999999999999</v>
      </c>
      <c r="E229">
        <v>8.929999999999999E-2</v>
      </c>
      <c r="F229">
        <v>0</v>
      </c>
      <c r="G229">
        <v>0</v>
      </c>
      <c r="H229">
        <v>0</v>
      </c>
      <c r="I229">
        <v>1</v>
      </c>
      <c r="J229">
        <v>0</v>
      </c>
      <c r="K229">
        <v>0</v>
      </c>
      <c r="L229">
        <v>7.1399999999999991E-2</v>
      </c>
      <c r="M229">
        <v>0.92859999999999998</v>
      </c>
      <c r="N229">
        <v>0</v>
      </c>
      <c r="O229">
        <v>0</v>
      </c>
      <c r="P229">
        <v>0</v>
      </c>
      <c r="Q229">
        <v>0.19640000000000002</v>
      </c>
      <c r="R229">
        <v>0.80359999999999998</v>
      </c>
      <c r="S229">
        <v>0</v>
      </c>
      <c r="T229">
        <v>0</v>
      </c>
      <c r="U229">
        <v>0.5091</v>
      </c>
      <c r="V229">
        <v>0.49090000000000006</v>
      </c>
      <c r="W229">
        <v>1</v>
      </c>
      <c r="X229">
        <v>0</v>
      </c>
      <c r="Y229">
        <v>0</v>
      </c>
      <c r="Z229">
        <v>0</v>
      </c>
      <c r="AA229">
        <v>0.91069999999999995</v>
      </c>
      <c r="AB229">
        <v>1.7899999999999999E-2</v>
      </c>
      <c r="AC229">
        <v>7.1399999999999991E-2</v>
      </c>
      <c r="AD229">
        <v>8.929999999999999E-2</v>
      </c>
      <c r="AE229">
        <v>0.73209999999999997</v>
      </c>
      <c r="AF229">
        <v>0.17859999999999998</v>
      </c>
      <c r="AG229">
        <v>0</v>
      </c>
      <c r="AH229">
        <v>0</v>
      </c>
      <c r="AI229">
        <v>0</v>
      </c>
      <c r="AJ229">
        <v>0</v>
      </c>
      <c r="AK229">
        <v>0</v>
      </c>
      <c r="AL229">
        <v>0</v>
      </c>
      <c r="AM229">
        <v>0.10710000000000001</v>
      </c>
      <c r="AN229">
        <v>0.125</v>
      </c>
      <c r="AO229">
        <v>0.76790000000000003</v>
      </c>
      <c r="AP229">
        <v>0</v>
      </c>
      <c r="AQ229">
        <v>0.28570000000000001</v>
      </c>
      <c r="AR229">
        <v>0.71430000000000005</v>
      </c>
      <c r="AS229">
        <v>0</v>
      </c>
      <c r="AT229">
        <v>0.98209999999999997</v>
      </c>
      <c r="AU229">
        <v>1.7899999999999999E-2</v>
      </c>
      <c r="AV229">
        <v>0</v>
      </c>
      <c r="AW229">
        <v>0</v>
      </c>
      <c r="AX229">
        <v>0</v>
      </c>
      <c r="AY229">
        <v>0</v>
      </c>
      <c r="AZ229">
        <v>0.53569999999999995</v>
      </c>
      <c r="BA229">
        <v>0.46429999999999999</v>
      </c>
      <c r="BB229">
        <v>0</v>
      </c>
      <c r="BC229">
        <v>0</v>
      </c>
      <c r="BD229">
        <v>0</v>
      </c>
      <c r="BE229">
        <v>3.7000000000000005E-2</v>
      </c>
      <c r="BF229">
        <v>0.64810000000000001</v>
      </c>
      <c r="BG229">
        <v>0.31480000000000002</v>
      </c>
      <c r="BH229">
        <v>1.7899999999999999E-2</v>
      </c>
      <c r="BI229">
        <v>0.32140000000000002</v>
      </c>
      <c r="BJ229">
        <v>0.42859999999999998</v>
      </c>
      <c r="BK229">
        <v>0.17859999999999998</v>
      </c>
      <c r="BL229">
        <v>5.3600000000000002E-2</v>
      </c>
      <c r="BM229">
        <v>0.26789999999999997</v>
      </c>
      <c r="BN229">
        <v>0.35710000000000003</v>
      </c>
      <c r="BO229">
        <v>0.375</v>
      </c>
      <c r="BP229">
        <v>0.80359999999999998</v>
      </c>
      <c r="BQ229">
        <v>0.16070000000000001</v>
      </c>
      <c r="BR229">
        <v>3.5699999999999996E-2</v>
      </c>
      <c r="BS229">
        <v>0</v>
      </c>
      <c r="BT229">
        <v>0</v>
      </c>
      <c r="BU229">
        <v>3.5699999999999996E-2</v>
      </c>
      <c r="BV229">
        <v>0.80359999999999998</v>
      </c>
      <c r="BW229">
        <v>0.16070000000000001</v>
      </c>
      <c r="BX229">
        <v>1</v>
      </c>
      <c r="BY229">
        <v>0</v>
      </c>
      <c r="BZ229">
        <v>0</v>
      </c>
      <c r="CA229">
        <v>0</v>
      </c>
      <c r="CB229">
        <v>0</v>
      </c>
      <c r="CC229">
        <v>0</v>
      </c>
      <c r="CD229">
        <v>0</v>
      </c>
      <c r="CE229">
        <v>0</v>
      </c>
      <c r="CF229">
        <v>0</v>
      </c>
      <c r="CG229">
        <v>1</v>
      </c>
      <c r="CH229">
        <v>0.76790000000000003</v>
      </c>
      <c r="CI229">
        <v>0.2321</v>
      </c>
      <c r="CJ229">
        <v>1</v>
      </c>
      <c r="CK229">
        <v>0</v>
      </c>
      <c r="CL229">
        <v>0</v>
      </c>
      <c r="CM229">
        <v>0</v>
      </c>
      <c r="CN229">
        <v>0</v>
      </c>
      <c r="CO229">
        <v>0</v>
      </c>
      <c r="CP229">
        <v>0</v>
      </c>
      <c r="CQ229">
        <v>0.71430000000000005</v>
      </c>
      <c r="CR229">
        <v>0.28570000000000001</v>
      </c>
      <c r="CS229">
        <v>0</v>
      </c>
      <c r="CT229">
        <v>0</v>
      </c>
      <c r="CU229">
        <v>0</v>
      </c>
      <c r="CV229">
        <v>0</v>
      </c>
      <c r="CW229">
        <v>1</v>
      </c>
      <c r="CX229">
        <v>0.19640000000000002</v>
      </c>
      <c r="CY229">
        <v>0.78569999999999995</v>
      </c>
      <c r="CZ229">
        <v>0</v>
      </c>
      <c r="DA229">
        <v>1.7899999999999999E-2</v>
      </c>
      <c r="DB229">
        <v>3.5699999999999996E-2</v>
      </c>
      <c r="DC229">
        <v>0.10710000000000001</v>
      </c>
      <c r="DD229">
        <v>0.85709999999999997</v>
      </c>
      <c r="DE229">
        <v>1.7899999999999999E-2</v>
      </c>
      <c r="DF229">
        <v>1.7899999999999999E-2</v>
      </c>
      <c r="DG229">
        <v>0.96430000000000005</v>
      </c>
      <c r="DH229">
        <v>0</v>
      </c>
      <c r="DI229">
        <v>0</v>
      </c>
      <c r="DJ229">
        <v>0</v>
      </c>
      <c r="DK229">
        <v>8.929999999999999E-2</v>
      </c>
      <c r="DL229">
        <v>0.91069999999999995</v>
      </c>
    </row>
    <row r="230" spans="1:116" x14ac:dyDescent="0.25">
      <c r="A230" t="s">
        <v>632</v>
      </c>
      <c r="B230">
        <v>0.35509999999999997</v>
      </c>
      <c r="C230">
        <v>0.28970000000000001</v>
      </c>
      <c r="D230">
        <v>0.28039999999999998</v>
      </c>
      <c r="E230">
        <v>7.4800000000000005E-2</v>
      </c>
      <c r="F230">
        <v>0</v>
      </c>
      <c r="G230">
        <v>0</v>
      </c>
      <c r="H230">
        <v>0</v>
      </c>
      <c r="I230">
        <v>1</v>
      </c>
      <c r="J230">
        <v>0</v>
      </c>
      <c r="K230">
        <v>4.6699999999999998E-2</v>
      </c>
      <c r="L230">
        <v>0.64489999999999992</v>
      </c>
      <c r="M230">
        <v>0.30840000000000001</v>
      </c>
      <c r="N230">
        <v>0</v>
      </c>
      <c r="O230">
        <v>0</v>
      </c>
      <c r="P230">
        <v>4.6699999999999998E-2</v>
      </c>
      <c r="Q230">
        <v>0.42060000000000003</v>
      </c>
      <c r="R230">
        <v>0.53270000000000006</v>
      </c>
      <c r="S230">
        <v>0</v>
      </c>
      <c r="T230">
        <v>0</v>
      </c>
      <c r="U230">
        <v>0.5</v>
      </c>
      <c r="V230">
        <v>0.5</v>
      </c>
      <c r="W230">
        <v>0</v>
      </c>
      <c r="X230">
        <v>1</v>
      </c>
      <c r="Y230">
        <v>0</v>
      </c>
      <c r="Z230">
        <v>0</v>
      </c>
      <c r="AA230">
        <v>0.43930000000000002</v>
      </c>
      <c r="AB230">
        <v>0.56069999999999998</v>
      </c>
      <c r="AC230">
        <v>0</v>
      </c>
      <c r="AD230">
        <v>9.35E-2</v>
      </c>
      <c r="AE230">
        <v>0.53270000000000006</v>
      </c>
      <c r="AF230">
        <v>0.27100000000000002</v>
      </c>
      <c r="AG230">
        <v>0.10279999999999999</v>
      </c>
      <c r="AH230">
        <v>0</v>
      </c>
      <c r="AI230">
        <v>0</v>
      </c>
      <c r="AJ230">
        <v>0</v>
      </c>
      <c r="AK230">
        <v>0</v>
      </c>
      <c r="AL230">
        <v>0</v>
      </c>
      <c r="AM230">
        <v>0.8972</v>
      </c>
      <c r="AN230">
        <v>4.6699999999999998E-2</v>
      </c>
      <c r="AO230">
        <v>0</v>
      </c>
      <c r="AP230">
        <v>5.6100000000000004E-2</v>
      </c>
      <c r="AQ230">
        <v>0.54210000000000003</v>
      </c>
      <c r="AR230">
        <v>0.45789999999999997</v>
      </c>
      <c r="AS230">
        <v>0</v>
      </c>
      <c r="AT230">
        <v>0.99069999999999991</v>
      </c>
      <c r="AU230">
        <v>0</v>
      </c>
      <c r="AV230">
        <v>9.300000000000001E-3</v>
      </c>
      <c r="AW230">
        <v>0</v>
      </c>
      <c r="AX230">
        <v>0</v>
      </c>
      <c r="AY230">
        <v>0</v>
      </c>
      <c r="AZ230">
        <v>0.85980000000000001</v>
      </c>
      <c r="BA230">
        <v>0.14019999999999999</v>
      </c>
      <c r="BB230">
        <v>0</v>
      </c>
      <c r="BC230">
        <v>0</v>
      </c>
      <c r="BD230">
        <v>1.8700000000000001E-2</v>
      </c>
      <c r="BE230">
        <v>0.15890000000000001</v>
      </c>
      <c r="BF230">
        <v>0.68220000000000003</v>
      </c>
      <c r="BG230">
        <v>0.14019999999999999</v>
      </c>
      <c r="BH230">
        <v>5.6100000000000004E-2</v>
      </c>
      <c r="BI230">
        <v>0.45789999999999997</v>
      </c>
      <c r="BJ230">
        <v>0.43930000000000002</v>
      </c>
      <c r="BK230">
        <v>4.6699999999999998E-2</v>
      </c>
      <c r="BL230">
        <v>0</v>
      </c>
      <c r="BM230">
        <v>5.6100000000000004E-2</v>
      </c>
      <c r="BN230">
        <v>0.86919999999999997</v>
      </c>
      <c r="BO230">
        <v>7.4800000000000005E-2</v>
      </c>
      <c r="BP230">
        <v>0.91590000000000005</v>
      </c>
      <c r="BQ230">
        <v>3.7400000000000003E-2</v>
      </c>
      <c r="BR230">
        <v>4.6699999999999998E-2</v>
      </c>
      <c r="BS230">
        <v>1.8700000000000001E-2</v>
      </c>
      <c r="BT230">
        <v>0.46729999999999999</v>
      </c>
      <c r="BU230">
        <v>0.24299999999999999</v>
      </c>
      <c r="BV230">
        <v>0.26170000000000004</v>
      </c>
      <c r="BW230">
        <v>9.300000000000001E-3</v>
      </c>
      <c r="BX230">
        <v>1</v>
      </c>
      <c r="BY230">
        <v>0</v>
      </c>
      <c r="BZ230">
        <v>0</v>
      </c>
      <c r="CA230">
        <v>0</v>
      </c>
      <c r="CB230">
        <v>0</v>
      </c>
      <c r="CC230">
        <v>0</v>
      </c>
      <c r="CD230">
        <v>0</v>
      </c>
      <c r="CE230">
        <v>0</v>
      </c>
      <c r="CF230">
        <v>0</v>
      </c>
      <c r="CG230">
        <v>1</v>
      </c>
      <c r="CH230">
        <v>0.8395999999999999</v>
      </c>
      <c r="CI230">
        <v>0.16039999999999999</v>
      </c>
      <c r="CJ230">
        <v>1</v>
      </c>
      <c r="CK230">
        <v>0</v>
      </c>
      <c r="CL230">
        <v>0</v>
      </c>
      <c r="CM230">
        <v>0</v>
      </c>
      <c r="CN230">
        <v>0</v>
      </c>
      <c r="CO230">
        <v>0</v>
      </c>
      <c r="CP230">
        <v>0</v>
      </c>
      <c r="CQ230">
        <v>0.91590000000000005</v>
      </c>
      <c r="CR230">
        <v>8.4100000000000008E-2</v>
      </c>
      <c r="CS230">
        <v>0</v>
      </c>
      <c r="CT230">
        <v>0</v>
      </c>
      <c r="CU230">
        <v>0</v>
      </c>
      <c r="CV230">
        <v>1</v>
      </c>
      <c r="CW230">
        <v>0</v>
      </c>
      <c r="CX230">
        <v>0.45789999999999997</v>
      </c>
      <c r="CY230">
        <v>0.54210000000000003</v>
      </c>
      <c r="CZ230">
        <v>0</v>
      </c>
      <c r="DA230">
        <v>0</v>
      </c>
      <c r="DB230">
        <v>0.64489999999999992</v>
      </c>
      <c r="DC230">
        <v>0.30840000000000001</v>
      </c>
      <c r="DD230">
        <v>4.6699999999999998E-2</v>
      </c>
      <c r="DE230">
        <v>5.9400000000000001E-2</v>
      </c>
      <c r="DF230">
        <v>0.60399999999999998</v>
      </c>
      <c r="DG230">
        <v>0.33659999999999995</v>
      </c>
      <c r="DH230">
        <v>0</v>
      </c>
      <c r="DI230">
        <v>0</v>
      </c>
      <c r="DJ230">
        <v>0</v>
      </c>
      <c r="DK230">
        <v>0.11210000000000001</v>
      </c>
      <c r="DL230">
        <v>0.88790000000000002</v>
      </c>
    </row>
    <row r="231" spans="1:116" x14ac:dyDescent="0.25">
      <c r="A231" t="s">
        <v>634</v>
      </c>
      <c r="B231">
        <v>8.1099999999999992E-2</v>
      </c>
      <c r="C231">
        <v>0.16219999999999998</v>
      </c>
      <c r="D231">
        <v>0.70269999999999999</v>
      </c>
      <c r="E231">
        <v>5.4100000000000002E-2</v>
      </c>
      <c r="F231">
        <v>0</v>
      </c>
      <c r="G231">
        <v>0</v>
      </c>
      <c r="H231">
        <v>1</v>
      </c>
      <c r="I231">
        <v>0</v>
      </c>
      <c r="J231">
        <v>0</v>
      </c>
      <c r="K231">
        <v>0.1081</v>
      </c>
      <c r="L231">
        <v>0.51350000000000007</v>
      </c>
      <c r="M231">
        <v>0.37840000000000001</v>
      </c>
      <c r="N231">
        <v>0</v>
      </c>
      <c r="O231">
        <v>0</v>
      </c>
      <c r="P231">
        <v>0.2162</v>
      </c>
      <c r="Q231">
        <v>0.59460000000000002</v>
      </c>
      <c r="R231">
        <v>0.18920000000000001</v>
      </c>
      <c r="S231">
        <v>0</v>
      </c>
      <c r="T231">
        <v>0</v>
      </c>
      <c r="U231">
        <v>5.4100000000000002E-2</v>
      </c>
      <c r="V231">
        <v>0.94590000000000007</v>
      </c>
      <c r="W231">
        <v>0</v>
      </c>
      <c r="X231">
        <v>0</v>
      </c>
      <c r="Y231">
        <v>1</v>
      </c>
      <c r="Z231">
        <v>0</v>
      </c>
      <c r="AA231">
        <v>0.37840000000000001</v>
      </c>
      <c r="AB231">
        <v>0.59460000000000002</v>
      </c>
      <c r="AC231">
        <v>2.7000000000000003E-2</v>
      </c>
      <c r="AD231">
        <v>0.16219999999999998</v>
      </c>
      <c r="AE231">
        <v>0.29730000000000001</v>
      </c>
      <c r="AF231">
        <v>0.29730000000000001</v>
      </c>
      <c r="AG231">
        <v>0.2432</v>
      </c>
      <c r="AH231">
        <v>1</v>
      </c>
      <c r="AI231">
        <v>0</v>
      </c>
      <c r="AJ231">
        <v>0</v>
      </c>
      <c r="AK231">
        <v>0</v>
      </c>
      <c r="AL231">
        <v>0</v>
      </c>
      <c r="AM231">
        <v>0.8649</v>
      </c>
      <c r="AN231">
        <v>0</v>
      </c>
      <c r="AO231">
        <v>0</v>
      </c>
      <c r="AP231">
        <v>0.1351</v>
      </c>
      <c r="AQ231">
        <v>0</v>
      </c>
      <c r="AR231">
        <v>0.91890000000000005</v>
      </c>
      <c r="AS231">
        <v>8.1099999999999992E-2</v>
      </c>
      <c r="AT231">
        <v>0.97299999999999998</v>
      </c>
      <c r="AU231">
        <v>2.7000000000000003E-2</v>
      </c>
      <c r="AV231">
        <v>0</v>
      </c>
      <c r="AW231">
        <v>0</v>
      </c>
      <c r="AX231">
        <v>0</v>
      </c>
      <c r="AY231">
        <v>0</v>
      </c>
      <c r="AZ231">
        <v>0.72970000000000002</v>
      </c>
      <c r="BA231">
        <v>0.18920000000000001</v>
      </c>
      <c r="BB231">
        <v>8.1099999999999992E-2</v>
      </c>
      <c r="BC231">
        <v>0</v>
      </c>
      <c r="BD231">
        <v>0</v>
      </c>
      <c r="BE231">
        <v>0</v>
      </c>
      <c r="BF231">
        <v>0.70269999999999999</v>
      </c>
      <c r="BG231">
        <v>0.29730000000000001</v>
      </c>
      <c r="BH231">
        <v>0</v>
      </c>
      <c r="BI231">
        <v>0.29730000000000001</v>
      </c>
      <c r="BJ231">
        <v>0.32429999999999998</v>
      </c>
      <c r="BK231">
        <v>0.37840000000000001</v>
      </c>
      <c r="BL231">
        <v>0</v>
      </c>
      <c r="BM231">
        <v>0</v>
      </c>
      <c r="BN231">
        <v>0.51350000000000007</v>
      </c>
      <c r="BO231">
        <v>0.48649999999999999</v>
      </c>
      <c r="BP231">
        <v>0.64859999999999995</v>
      </c>
      <c r="BQ231">
        <v>8.1099999999999992E-2</v>
      </c>
      <c r="BR231">
        <v>0.27029999999999998</v>
      </c>
      <c r="BS231">
        <v>0</v>
      </c>
      <c r="BT231">
        <v>0.2162</v>
      </c>
      <c r="BU231">
        <v>0.1351</v>
      </c>
      <c r="BV231">
        <v>0.62159999999999993</v>
      </c>
      <c r="BW231">
        <v>2.7000000000000003E-2</v>
      </c>
      <c r="BX231">
        <v>1</v>
      </c>
      <c r="BY231">
        <v>0</v>
      </c>
      <c r="BZ231">
        <v>0</v>
      </c>
      <c r="CA231">
        <v>0</v>
      </c>
      <c r="CB231">
        <v>0</v>
      </c>
      <c r="CC231">
        <v>0</v>
      </c>
      <c r="CD231">
        <v>0</v>
      </c>
      <c r="CE231">
        <v>0</v>
      </c>
      <c r="CF231">
        <v>0</v>
      </c>
      <c r="CG231">
        <v>1</v>
      </c>
      <c r="CH231">
        <v>0.45950000000000002</v>
      </c>
      <c r="CI231">
        <v>0.54049999999999998</v>
      </c>
      <c r="CJ231">
        <v>0</v>
      </c>
      <c r="CK231">
        <v>1</v>
      </c>
      <c r="CL231">
        <v>0</v>
      </c>
      <c r="CM231">
        <v>0</v>
      </c>
      <c r="CN231">
        <v>0</v>
      </c>
      <c r="CO231">
        <v>0</v>
      </c>
      <c r="CP231">
        <v>5.4100000000000002E-2</v>
      </c>
      <c r="CQ231">
        <v>0.48649999999999999</v>
      </c>
      <c r="CR231">
        <v>0.45950000000000002</v>
      </c>
      <c r="CS231">
        <v>0</v>
      </c>
      <c r="CT231">
        <v>0</v>
      </c>
      <c r="CU231">
        <v>0</v>
      </c>
      <c r="CV231">
        <v>0</v>
      </c>
      <c r="CW231">
        <v>1</v>
      </c>
      <c r="CX231">
        <v>0.89190000000000003</v>
      </c>
      <c r="CY231">
        <v>8.1099999999999992E-2</v>
      </c>
      <c r="CZ231">
        <v>2.7000000000000003E-2</v>
      </c>
      <c r="DA231">
        <v>0</v>
      </c>
      <c r="DB231">
        <v>0.35139999999999999</v>
      </c>
      <c r="DC231">
        <v>0.48649999999999999</v>
      </c>
      <c r="DD231">
        <v>0.16219999999999998</v>
      </c>
      <c r="DE231">
        <v>0</v>
      </c>
      <c r="DF231">
        <v>0.2</v>
      </c>
      <c r="DG231">
        <v>0.8</v>
      </c>
      <c r="DH231">
        <v>0</v>
      </c>
      <c r="DI231">
        <v>0</v>
      </c>
      <c r="DJ231">
        <v>0</v>
      </c>
      <c r="DK231">
        <v>0.32429999999999998</v>
      </c>
      <c r="DL231">
        <v>0.67569999999999997</v>
      </c>
    </row>
    <row r="232" spans="1:116" x14ac:dyDescent="0.25">
      <c r="A232" t="s">
        <v>636</v>
      </c>
      <c r="B232">
        <v>0</v>
      </c>
      <c r="C232">
        <v>0.13639999999999999</v>
      </c>
      <c r="D232">
        <v>0.86360000000000003</v>
      </c>
      <c r="E232">
        <v>0</v>
      </c>
      <c r="F232">
        <v>0</v>
      </c>
      <c r="G232">
        <v>0</v>
      </c>
      <c r="H232">
        <v>1</v>
      </c>
      <c r="I232">
        <v>0</v>
      </c>
      <c r="J232">
        <v>0</v>
      </c>
      <c r="K232">
        <v>0.2727</v>
      </c>
      <c r="L232">
        <v>0.2273</v>
      </c>
      <c r="M232">
        <v>0.5</v>
      </c>
      <c r="N232">
        <v>0</v>
      </c>
      <c r="O232">
        <v>0</v>
      </c>
      <c r="P232">
        <v>0.68180000000000007</v>
      </c>
      <c r="Q232">
        <v>0.2727</v>
      </c>
      <c r="R232">
        <v>4.5499999999999999E-2</v>
      </c>
      <c r="S232">
        <v>0</v>
      </c>
      <c r="T232">
        <v>4.5499999999999999E-2</v>
      </c>
      <c r="U232">
        <v>0.54549999999999998</v>
      </c>
      <c r="V232">
        <v>0.40909999999999996</v>
      </c>
      <c r="W232">
        <v>0</v>
      </c>
      <c r="X232">
        <v>1</v>
      </c>
      <c r="Y232">
        <v>0</v>
      </c>
      <c r="Z232">
        <v>0</v>
      </c>
      <c r="AA232">
        <v>0.40909999999999996</v>
      </c>
      <c r="AB232">
        <v>0.2727</v>
      </c>
      <c r="AC232">
        <v>0.31819999999999998</v>
      </c>
      <c r="AD232">
        <v>0.36359999999999998</v>
      </c>
      <c r="AE232">
        <v>0.31819999999999998</v>
      </c>
      <c r="AF232">
        <v>0.31819999999999998</v>
      </c>
      <c r="AG232">
        <v>0</v>
      </c>
      <c r="AH232">
        <v>0</v>
      </c>
      <c r="AI232">
        <v>0</v>
      </c>
      <c r="AJ232">
        <v>0</v>
      </c>
      <c r="AK232">
        <v>0</v>
      </c>
      <c r="AL232">
        <v>0</v>
      </c>
      <c r="AM232">
        <v>0.86360000000000003</v>
      </c>
      <c r="AN232">
        <v>0.13639999999999999</v>
      </c>
      <c r="AO232">
        <v>0</v>
      </c>
      <c r="AP232">
        <v>0</v>
      </c>
      <c r="AQ232">
        <v>0</v>
      </c>
      <c r="AR232">
        <v>1</v>
      </c>
      <c r="AS232">
        <v>0</v>
      </c>
      <c r="AT232">
        <v>1</v>
      </c>
      <c r="AU232">
        <v>0</v>
      </c>
      <c r="AV232">
        <v>0</v>
      </c>
      <c r="AW232">
        <v>0</v>
      </c>
      <c r="AX232">
        <v>0</v>
      </c>
      <c r="AY232">
        <v>0</v>
      </c>
      <c r="AZ232">
        <v>1</v>
      </c>
      <c r="BA232">
        <v>0</v>
      </c>
      <c r="BB232">
        <v>0</v>
      </c>
      <c r="BC232">
        <v>0</v>
      </c>
      <c r="BD232">
        <v>4.5499999999999999E-2</v>
      </c>
      <c r="BE232">
        <v>0.2727</v>
      </c>
      <c r="BF232">
        <v>0.31819999999999998</v>
      </c>
      <c r="BG232">
        <v>0.36359999999999998</v>
      </c>
      <c r="BH232">
        <v>4.5499999999999999E-2</v>
      </c>
      <c r="BI232">
        <v>0.31819999999999998</v>
      </c>
      <c r="BJ232">
        <v>0.40909999999999996</v>
      </c>
      <c r="BK232">
        <v>0.13639999999999999</v>
      </c>
      <c r="BL232">
        <v>9.0899999999999995E-2</v>
      </c>
      <c r="BM232">
        <v>0.13639999999999999</v>
      </c>
      <c r="BN232">
        <v>0.54549999999999998</v>
      </c>
      <c r="BO232">
        <v>0.31819999999999998</v>
      </c>
      <c r="BP232">
        <v>1</v>
      </c>
      <c r="BQ232">
        <v>0</v>
      </c>
      <c r="BR232">
        <v>0</v>
      </c>
      <c r="BS232">
        <v>0</v>
      </c>
      <c r="BT232">
        <v>0.31819999999999998</v>
      </c>
      <c r="BU232">
        <v>9.0899999999999995E-2</v>
      </c>
      <c r="BV232">
        <v>0.59089999999999998</v>
      </c>
      <c r="BW232">
        <v>0</v>
      </c>
      <c r="BX232">
        <v>1</v>
      </c>
      <c r="BY232">
        <v>0</v>
      </c>
      <c r="BZ232">
        <v>0</v>
      </c>
      <c r="CA232">
        <v>0</v>
      </c>
      <c r="CB232">
        <v>0</v>
      </c>
      <c r="CC232">
        <v>0</v>
      </c>
      <c r="CD232">
        <v>0</v>
      </c>
      <c r="CE232">
        <v>0</v>
      </c>
      <c r="CF232">
        <v>0</v>
      </c>
      <c r="CG232">
        <v>1</v>
      </c>
      <c r="CH232">
        <v>0.5</v>
      </c>
      <c r="CI232">
        <v>0.5</v>
      </c>
      <c r="CJ232">
        <v>1</v>
      </c>
      <c r="CK232">
        <v>0</v>
      </c>
      <c r="CL232">
        <v>0</v>
      </c>
      <c r="CM232">
        <v>0</v>
      </c>
      <c r="CN232">
        <v>0</v>
      </c>
      <c r="CO232">
        <v>0</v>
      </c>
      <c r="CP232">
        <v>0</v>
      </c>
      <c r="CQ232">
        <v>1</v>
      </c>
      <c r="CR232">
        <v>0</v>
      </c>
      <c r="CS232">
        <v>0</v>
      </c>
      <c r="CT232">
        <v>0</v>
      </c>
      <c r="CU232">
        <v>0</v>
      </c>
      <c r="CV232">
        <v>0</v>
      </c>
      <c r="CW232">
        <v>1</v>
      </c>
      <c r="CX232">
        <v>0.68180000000000007</v>
      </c>
      <c r="CY232">
        <v>0.31819999999999998</v>
      </c>
      <c r="CZ232">
        <v>0</v>
      </c>
      <c r="DA232">
        <v>0</v>
      </c>
      <c r="DB232">
        <v>0.35</v>
      </c>
      <c r="DC232">
        <v>0.4</v>
      </c>
      <c r="DD232">
        <v>0.25</v>
      </c>
      <c r="DE232">
        <v>0</v>
      </c>
      <c r="DF232">
        <v>0.5</v>
      </c>
      <c r="DG232">
        <v>0.5</v>
      </c>
      <c r="DH232">
        <v>0</v>
      </c>
      <c r="DI232">
        <v>0</v>
      </c>
      <c r="DJ232">
        <v>0.13639999999999999</v>
      </c>
      <c r="DK232">
        <v>0.31819999999999998</v>
      </c>
      <c r="DL232">
        <v>0.54549999999999998</v>
      </c>
    </row>
    <row r="233" spans="1:116" x14ac:dyDescent="0.25">
      <c r="A233" t="s">
        <v>639</v>
      </c>
      <c r="B233">
        <v>0.27589999999999998</v>
      </c>
      <c r="C233">
        <v>0.51719999999999999</v>
      </c>
      <c r="D233">
        <v>0.2069</v>
      </c>
      <c r="E233">
        <v>0</v>
      </c>
      <c r="F233">
        <v>0</v>
      </c>
      <c r="G233">
        <v>1</v>
      </c>
      <c r="H233">
        <v>0</v>
      </c>
      <c r="I233">
        <v>0</v>
      </c>
      <c r="J233">
        <v>0</v>
      </c>
      <c r="K233">
        <v>0</v>
      </c>
      <c r="L233">
        <v>0.93099999999999994</v>
      </c>
      <c r="M233">
        <v>6.9000000000000006E-2</v>
      </c>
      <c r="N233">
        <v>0</v>
      </c>
      <c r="O233">
        <v>0</v>
      </c>
      <c r="P233">
        <v>0</v>
      </c>
      <c r="Q233">
        <v>0.72409999999999997</v>
      </c>
      <c r="R233">
        <v>0.2414</v>
      </c>
      <c r="S233">
        <v>3.4500000000000003E-2</v>
      </c>
      <c r="T233">
        <v>0</v>
      </c>
      <c r="U233">
        <v>3.4500000000000003E-2</v>
      </c>
      <c r="V233">
        <v>0.96550000000000002</v>
      </c>
      <c r="W233">
        <v>0</v>
      </c>
      <c r="X233">
        <v>1</v>
      </c>
      <c r="Y233">
        <v>0</v>
      </c>
      <c r="Z233">
        <v>0</v>
      </c>
      <c r="AA233">
        <v>0.72409999999999997</v>
      </c>
      <c r="AB233">
        <v>0.2069</v>
      </c>
      <c r="AC233">
        <v>6.9000000000000006E-2</v>
      </c>
      <c r="AD233">
        <v>0.31030000000000002</v>
      </c>
      <c r="AE233">
        <v>0.58619999999999994</v>
      </c>
      <c r="AF233">
        <v>3.4500000000000003E-2</v>
      </c>
      <c r="AG233">
        <v>6.9000000000000006E-2</v>
      </c>
      <c r="AH233">
        <v>0</v>
      </c>
      <c r="AI233">
        <v>0</v>
      </c>
      <c r="AJ233">
        <v>0</v>
      </c>
      <c r="AK233">
        <v>0</v>
      </c>
      <c r="AL233">
        <v>0</v>
      </c>
      <c r="AM233">
        <v>0.89659999999999995</v>
      </c>
      <c r="AN233">
        <v>0.10339999999999999</v>
      </c>
      <c r="AO233">
        <v>0</v>
      </c>
      <c r="AP233">
        <v>0</v>
      </c>
      <c r="AQ233">
        <v>0.55169999999999997</v>
      </c>
      <c r="AR233">
        <v>0.44829999999999998</v>
      </c>
      <c r="AS233">
        <v>0</v>
      </c>
      <c r="AT233">
        <v>1</v>
      </c>
      <c r="AU233">
        <v>0</v>
      </c>
      <c r="AV233">
        <v>0</v>
      </c>
      <c r="AW233">
        <v>0</v>
      </c>
      <c r="AX233">
        <v>0</v>
      </c>
      <c r="AY233">
        <v>3.4500000000000003E-2</v>
      </c>
      <c r="AZ233">
        <v>0.96550000000000002</v>
      </c>
      <c r="BA233">
        <v>0</v>
      </c>
      <c r="BB233">
        <v>0</v>
      </c>
      <c r="BC233">
        <v>0.51719999999999999</v>
      </c>
      <c r="BD233">
        <v>0.31030000000000002</v>
      </c>
      <c r="BE233">
        <v>0.13789999999999999</v>
      </c>
      <c r="BF233">
        <v>3.4500000000000003E-2</v>
      </c>
      <c r="BG233">
        <v>0</v>
      </c>
      <c r="BH233">
        <v>0.27589999999999998</v>
      </c>
      <c r="BI233">
        <v>0.4138</v>
      </c>
      <c r="BJ233">
        <v>0.31030000000000002</v>
      </c>
      <c r="BK233">
        <v>0</v>
      </c>
      <c r="BL233">
        <v>0</v>
      </c>
      <c r="BM233">
        <v>0.44829999999999998</v>
      </c>
      <c r="BN233">
        <v>0.37929999999999997</v>
      </c>
      <c r="BO233">
        <v>0.1724</v>
      </c>
      <c r="BP233">
        <v>0.8276</v>
      </c>
      <c r="BQ233">
        <v>0.1724</v>
      </c>
      <c r="BR233">
        <v>0</v>
      </c>
      <c r="BS233">
        <v>0.31030000000000002</v>
      </c>
      <c r="BT233">
        <v>0.2069</v>
      </c>
      <c r="BU233">
        <v>0.1724</v>
      </c>
      <c r="BV233">
        <v>0.31030000000000002</v>
      </c>
      <c r="BW233">
        <v>0</v>
      </c>
      <c r="BX233">
        <v>1</v>
      </c>
      <c r="BY233">
        <v>0</v>
      </c>
      <c r="BZ233">
        <v>0</v>
      </c>
      <c r="CA233">
        <v>0</v>
      </c>
      <c r="CB233">
        <v>0</v>
      </c>
      <c r="CC233">
        <v>1</v>
      </c>
      <c r="CD233">
        <v>0</v>
      </c>
      <c r="CE233">
        <v>0</v>
      </c>
      <c r="CF233">
        <v>0</v>
      </c>
      <c r="CG233">
        <v>0</v>
      </c>
      <c r="CH233">
        <v>0.31030000000000002</v>
      </c>
      <c r="CI233">
        <v>0.68969999999999998</v>
      </c>
      <c r="CJ233">
        <v>1</v>
      </c>
      <c r="CK233">
        <v>0</v>
      </c>
      <c r="CL233">
        <v>0</v>
      </c>
      <c r="CM233">
        <v>0</v>
      </c>
      <c r="CN233">
        <v>0</v>
      </c>
      <c r="CO233">
        <v>0</v>
      </c>
      <c r="CP233">
        <v>0.2414</v>
      </c>
      <c r="CQ233">
        <v>0.72409999999999997</v>
      </c>
      <c r="CR233">
        <v>3.4500000000000003E-2</v>
      </c>
      <c r="CS233">
        <v>0</v>
      </c>
      <c r="CT233">
        <v>0</v>
      </c>
      <c r="CU233">
        <v>0</v>
      </c>
      <c r="CV233">
        <v>0</v>
      </c>
      <c r="CW233">
        <v>1</v>
      </c>
      <c r="CX233">
        <v>0.79310000000000003</v>
      </c>
      <c r="CY233">
        <v>0.2069</v>
      </c>
      <c r="CZ233">
        <v>0</v>
      </c>
      <c r="DA233">
        <v>0</v>
      </c>
      <c r="DB233">
        <v>0.27589999999999998</v>
      </c>
      <c r="DC233">
        <v>0.4138</v>
      </c>
      <c r="DD233">
        <v>0.31030000000000002</v>
      </c>
      <c r="DE233">
        <v>0</v>
      </c>
      <c r="DF233">
        <v>0.6</v>
      </c>
      <c r="DG233">
        <v>0.4</v>
      </c>
      <c r="DH233">
        <v>0</v>
      </c>
      <c r="DI233">
        <v>0</v>
      </c>
      <c r="DJ233">
        <v>0</v>
      </c>
      <c r="DK233">
        <v>3.4500000000000003E-2</v>
      </c>
      <c r="DL233">
        <v>0.96550000000000002</v>
      </c>
    </row>
    <row r="234" spans="1:116" x14ac:dyDescent="0.25">
      <c r="A234" t="s">
        <v>641</v>
      </c>
      <c r="B234">
        <v>0.34210000000000002</v>
      </c>
      <c r="C234">
        <v>0.55259999999999998</v>
      </c>
      <c r="D234">
        <v>0.10529999999999999</v>
      </c>
      <c r="E234">
        <v>0</v>
      </c>
      <c r="F234">
        <v>0</v>
      </c>
      <c r="G234">
        <v>1</v>
      </c>
      <c r="H234">
        <v>0</v>
      </c>
      <c r="I234">
        <v>0</v>
      </c>
      <c r="J234">
        <v>0</v>
      </c>
      <c r="K234">
        <v>2.63E-2</v>
      </c>
      <c r="L234">
        <v>0.73680000000000012</v>
      </c>
      <c r="M234">
        <v>0.23680000000000001</v>
      </c>
      <c r="N234">
        <v>0</v>
      </c>
      <c r="O234">
        <v>0</v>
      </c>
      <c r="P234">
        <v>5.2600000000000001E-2</v>
      </c>
      <c r="Q234">
        <v>0.76319999999999988</v>
      </c>
      <c r="R234">
        <v>0.18420000000000003</v>
      </c>
      <c r="S234">
        <v>0</v>
      </c>
      <c r="T234">
        <v>0</v>
      </c>
      <c r="U234">
        <v>7.8899999999999998E-2</v>
      </c>
      <c r="V234">
        <v>0.92110000000000003</v>
      </c>
      <c r="W234">
        <v>1</v>
      </c>
      <c r="X234">
        <v>0</v>
      </c>
      <c r="Y234">
        <v>0</v>
      </c>
      <c r="Z234">
        <v>0</v>
      </c>
      <c r="AA234">
        <v>1</v>
      </c>
      <c r="AB234">
        <v>0</v>
      </c>
      <c r="AC234">
        <v>0</v>
      </c>
      <c r="AD234">
        <v>7.8899999999999998E-2</v>
      </c>
      <c r="AE234">
        <v>0.86840000000000006</v>
      </c>
      <c r="AF234">
        <v>5.2600000000000001E-2</v>
      </c>
      <c r="AG234">
        <v>0</v>
      </c>
      <c r="AH234">
        <v>0</v>
      </c>
      <c r="AI234">
        <v>0</v>
      </c>
      <c r="AJ234">
        <v>0</v>
      </c>
      <c r="AK234">
        <v>0</v>
      </c>
      <c r="AL234">
        <v>0</v>
      </c>
      <c r="AM234">
        <v>1</v>
      </c>
      <c r="AN234">
        <v>0</v>
      </c>
      <c r="AO234">
        <v>0</v>
      </c>
      <c r="AP234">
        <v>0</v>
      </c>
      <c r="AQ234">
        <v>0.86840000000000006</v>
      </c>
      <c r="AR234">
        <v>0.13159999999999999</v>
      </c>
      <c r="AS234">
        <v>0</v>
      </c>
      <c r="AT234">
        <v>1</v>
      </c>
      <c r="AU234">
        <v>0</v>
      </c>
      <c r="AV234">
        <v>0</v>
      </c>
      <c r="AW234">
        <v>0</v>
      </c>
      <c r="AX234">
        <v>0</v>
      </c>
      <c r="AY234">
        <v>5.2600000000000001E-2</v>
      </c>
      <c r="AZ234">
        <v>0.94739999999999991</v>
      </c>
      <c r="BA234">
        <v>0</v>
      </c>
      <c r="BB234">
        <v>0</v>
      </c>
      <c r="BC234">
        <v>0.73680000000000012</v>
      </c>
      <c r="BD234">
        <v>5.2600000000000001E-2</v>
      </c>
      <c r="BE234">
        <v>0.10529999999999999</v>
      </c>
      <c r="BF234">
        <v>7.8899999999999998E-2</v>
      </c>
      <c r="BG234">
        <v>2.63E-2</v>
      </c>
      <c r="BH234">
        <v>2.63E-2</v>
      </c>
      <c r="BI234">
        <v>0.21050000000000002</v>
      </c>
      <c r="BJ234">
        <v>0.76319999999999988</v>
      </c>
      <c r="BK234">
        <v>0</v>
      </c>
      <c r="BL234">
        <v>0</v>
      </c>
      <c r="BM234">
        <v>0</v>
      </c>
      <c r="BN234">
        <v>0.65790000000000004</v>
      </c>
      <c r="BO234">
        <v>0.34210000000000002</v>
      </c>
      <c r="BP234">
        <v>1</v>
      </c>
      <c r="BQ234">
        <v>0</v>
      </c>
      <c r="BR234">
        <v>0</v>
      </c>
      <c r="BS234">
        <v>0</v>
      </c>
      <c r="BT234">
        <v>0</v>
      </c>
      <c r="BU234">
        <v>0.10529999999999999</v>
      </c>
      <c r="BV234">
        <v>0.89469999999999994</v>
      </c>
      <c r="BW234">
        <v>0</v>
      </c>
      <c r="BX234">
        <v>1</v>
      </c>
      <c r="BY234">
        <v>0</v>
      </c>
      <c r="BZ234">
        <v>0</v>
      </c>
      <c r="CA234">
        <v>0</v>
      </c>
      <c r="CB234">
        <v>0</v>
      </c>
      <c r="CC234">
        <v>1</v>
      </c>
      <c r="CD234">
        <v>0</v>
      </c>
      <c r="CE234">
        <v>0</v>
      </c>
      <c r="CF234">
        <v>0</v>
      </c>
      <c r="CG234">
        <v>0</v>
      </c>
      <c r="CH234">
        <v>0.78949999999999998</v>
      </c>
      <c r="CI234">
        <v>0.21050000000000002</v>
      </c>
      <c r="CJ234">
        <v>1</v>
      </c>
      <c r="CK234">
        <v>0</v>
      </c>
      <c r="CL234">
        <v>0</v>
      </c>
      <c r="CM234">
        <v>0</v>
      </c>
      <c r="CN234">
        <v>0</v>
      </c>
      <c r="CO234">
        <v>0</v>
      </c>
      <c r="CP234">
        <v>2.63E-2</v>
      </c>
      <c r="CQ234">
        <v>0.73680000000000012</v>
      </c>
      <c r="CR234">
        <v>0.23680000000000001</v>
      </c>
      <c r="CS234">
        <v>0</v>
      </c>
      <c r="CT234">
        <v>0</v>
      </c>
      <c r="CU234">
        <v>0</v>
      </c>
      <c r="CV234">
        <v>0</v>
      </c>
      <c r="CW234">
        <v>1</v>
      </c>
      <c r="CX234">
        <v>0.92110000000000003</v>
      </c>
      <c r="CY234">
        <v>7.8899999999999998E-2</v>
      </c>
      <c r="CZ234">
        <v>0</v>
      </c>
      <c r="DA234">
        <v>0</v>
      </c>
      <c r="DB234">
        <v>0.63159999999999994</v>
      </c>
      <c r="DC234">
        <v>0.26319999999999999</v>
      </c>
      <c r="DD234">
        <v>0.10529999999999999</v>
      </c>
      <c r="DE234">
        <v>0</v>
      </c>
      <c r="DF234">
        <v>0.81819999999999993</v>
      </c>
      <c r="DG234">
        <v>0.18179999999999999</v>
      </c>
      <c r="DH234">
        <v>0</v>
      </c>
      <c r="DI234">
        <v>0</v>
      </c>
      <c r="DJ234">
        <v>0</v>
      </c>
      <c r="DK234">
        <v>0.13159999999999999</v>
      </c>
      <c r="DL234">
        <v>0.86840000000000006</v>
      </c>
    </row>
    <row r="235" spans="1:116" x14ac:dyDescent="0.25">
      <c r="A235" t="s">
        <v>643</v>
      </c>
      <c r="B235">
        <v>0.2</v>
      </c>
      <c r="C235">
        <v>0.56000000000000005</v>
      </c>
      <c r="D235">
        <v>0.24</v>
      </c>
      <c r="E235">
        <v>0</v>
      </c>
      <c r="F235">
        <v>0</v>
      </c>
      <c r="G235">
        <v>1</v>
      </c>
      <c r="H235">
        <v>0</v>
      </c>
      <c r="I235">
        <v>0</v>
      </c>
      <c r="J235">
        <v>0</v>
      </c>
      <c r="K235">
        <v>0</v>
      </c>
      <c r="L235">
        <v>0.88</v>
      </c>
      <c r="M235">
        <v>0.12</v>
      </c>
      <c r="N235">
        <v>0</v>
      </c>
      <c r="O235">
        <v>0</v>
      </c>
      <c r="P235">
        <v>0</v>
      </c>
      <c r="Q235">
        <v>0.76</v>
      </c>
      <c r="R235">
        <v>0.24</v>
      </c>
      <c r="S235">
        <v>0</v>
      </c>
      <c r="T235">
        <v>0</v>
      </c>
      <c r="U235">
        <v>0.12</v>
      </c>
      <c r="V235">
        <v>0.88</v>
      </c>
      <c r="W235">
        <v>0</v>
      </c>
      <c r="X235">
        <v>1</v>
      </c>
      <c r="Y235">
        <v>0</v>
      </c>
      <c r="Z235">
        <v>0</v>
      </c>
      <c r="AA235">
        <v>0.76</v>
      </c>
      <c r="AB235">
        <v>0.24</v>
      </c>
      <c r="AC235">
        <v>0</v>
      </c>
      <c r="AD235">
        <v>0.24</v>
      </c>
      <c r="AE235">
        <v>0.64</v>
      </c>
      <c r="AF235">
        <v>0</v>
      </c>
      <c r="AG235">
        <v>0.12</v>
      </c>
      <c r="AH235">
        <v>0</v>
      </c>
      <c r="AI235">
        <v>0</v>
      </c>
      <c r="AJ235">
        <v>0</v>
      </c>
      <c r="AK235">
        <v>0</v>
      </c>
      <c r="AL235">
        <v>0</v>
      </c>
      <c r="AM235">
        <v>0.92</v>
      </c>
      <c r="AN235">
        <v>0.08</v>
      </c>
      <c r="AO235">
        <v>0</v>
      </c>
      <c r="AP235">
        <v>0</v>
      </c>
      <c r="AQ235">
        <v>0.4</v>
      </c>
      <c r="AR235">
        <v>0.6</v>
      </c>
      <c r="AS235">
        <v>0</v>
      </c>
      <c r="AT235">
        <v>0.96</v>
      </c>
      <c r="AU235">
        <v>0.04</v>
      </c>
      <c r="AV235">
        <v>0</v>
      </c>
      <c r="AW235">
        <v>0</v>
      </c>
      <c r="AX235">
        <v>0</v>
      </c>
      <c r="AY235">
        <v>0</v>
      </c>
      <c r="AZ235">
        <v>0.96</v>
      </c>
      <c r="BA235">
        <v>0.04</v>
      </c>
      <c r="BB235">
        <v>0</v>
      </c>
      <c r="BC235">
        <v>0.52</v>
      </c>
      <c r="BD235">
        <v>0.36</v>
      </c>
      <c r="BE235">
        <v>0.04</v>
      </c>
      <c r="BF235">
        <v>0.04</v>
      </c>
      <c r="BG235">
        <v>0.04</v>
      </c>
      <c r="BH235">
        <v>0.48</v>
      </c>
      <c r="BI235">
        <v>0.28000000000000003</v>
      </c>
      <c r="BJ235">
        <v>0.24</v>
      </c>
      <c r="BK235">
        <v>0</v>
      </c>
      <c r="BL235">
        <v>0</v>
      </c>
      <c r="BM235">
        <v>0.36</v>
      </c>
      <c r="BN235">
        <v>0.48</v>
      </c>
      <c r="BO235">
        <v>0.16</v>
      </c>
      <c r="BP235">
        <v>0.92</v>
      </c>
      <c r="BQ235">
        <v>0</v>
      </c>
      <c r="BR235">
        <v>0.08</v>
      </c>
      <c r="BS235">
        <v>0.36</v>
      </c>
      <c r="BT235">
        <v>0.24</v>
      </c>
      <c r="BU235">
        <v>0.16</v>
      </c>
      <c r="BV235">
        <v>0.24</v>
      </c>
      <c r="BW235">
        <v>0</v>
      </c>
      <c r="BX235">
        <v>1</v>
      </c>
      <c r="BY235">
        <v>0</v>
      </c>
      <c r="BZ235">
        <v>0</v>
      </c>
      <c r="CA235">
        <v>0</v>
      </c>
      <c r="CB235">
        <v>0</v>
      </c>
      <c r="CC235">
        <v>0</v>
      </c>
      <c r="CD235">
        <v>1</v>
      </c>
      <c r="CE235">
        <v>0</v>
      </c>
      <c r="CF235">
        <v>0</v>
      </c>
      <c r="CG235">
        <v>0</v>
      </c>
      <c r="CH235">
        <v>0.2</v>
      </c>
      <c r="CI235">
        <v>0.8</v>
      </c>
      <c r="CJ235">
        <v>1</v>
      </c>
      <c r="CK235">
        <v>0</v>
      </c>
      <c r="CL235">
        <v>0</v>
      </c>
      <c r="CM235">
        <v>0</v>
      </c>
      <c r="CN235">
        <v>0</v>
      </c>
      <c r="CO235">
        <v>0</v>
      </c>
      <c r="CP235">
        <v>0.24</v>
      </c>
      <c r="CQ235">
        <v>0.76</v>
      </c>
      <c r="CR235">
        <v>0</v>
      </c>
      <c r="CS235">
        <v>0</v>
      </c>
      <c r="CT235">
        <v>0</v>
      </c>
      <c r="CU235">
        <v>0</v>
      </c>
      <c r="CV235">
        <v>0</v>
      </c>
      <c r="CW235">
        <v>1</v>
      </c>
      <c r="CX235">
        <v>0.84</v>
      </c>
      <c r="CY235">
        <v>0.16</v>
      </c>
      <c r="CZ235">
        <v>0</v>
      </c>
      <c r="DA235">
        <v>0</v>
      </c>
      <c r="DB235">
        <v>0.16</v>
      </c>
      <c r="DC235">
        <v>0.56000000000000005</v>
      </c>
      <c r="DD235">
        <v>0.28000000000000003</v>
      </c>
      <c r="DE235">
        <v>0</v>
      </c>
      <c r="DF235">
        <v>0.625</v>
      </c>
      <c r="DG235">
        <v>0.375</v>
      </c>
      <c r="DH235">
        <v>0</v>
      </c>
      <c r="DI235">
        <v>0</v>
      </c>
      <c r="DJ235">
        <v>0</v>
      </c>
      <c r="DK235">
        <v>0.08</v>
      </c>
      <c r="DL235">
        <v>0.92</v>
      </c>
    </row>
    <row r="236" spans="1:116" x14ac:dyDescent="0.25">
      <c r="A236" t="s">
        <v>645</v>
      </c>
      <c r="B236">
        <v>0.4375</v>
      </c>
      <c r="C236">
        <v>0.3125</v>
      </c>
      <c r="D236">
        <v>0.25</v>
      </c>
      <c r="E236">
        <v>0</v>
      </c>
      <c r="F236">
        <v>0</v>
      </c>
      <c r="G236">
        <v>1</v>
      </c>
      <c r="H236">
        <v>0</v>
      </c>
      <c r="I236">
        <v>0</v>
      </c>
      <c r="J236">
        <v>0</v>
      </c>
      <c r="K236">
        <v>6.25E-2</v>
      </c>
      <c r="L236">
        <v>0.875</v>
      </c>
      <c r="M236">
        <v>6.25E-2</v>
      </c>
      <c r="N236">
        <v>0</v>
      </c>
      <c r="O236">
        <v>0</v>
      </c>
      <c r="P236">
        <v>0</v>
      </c>
      <c r="Q236">
        <v>1</v>
      </c>
      <c r="R236">
        <v>0</v>
      </c>
      <c r="S236">
        <v>0</v>
      </c>
      <c r="T236">
        <v>0</v>
      </c>
      <c r="U236">
        <v>0.125</v>
      </c>
      <c r="V236">
        <v>0.875</v>
      </c>
      <c r="W236">
        <v>1</v>
      </c>
      <c r="X236">
        <v>0</v>
      </c>
      <c r="Y236">
        <v>0</v>
      </c>
      <c r="Z236">
        <v>0</v>
      </c>
      <c r="AA236">
        <v>0.9375</v>
      </c>
      <c r="AB236">
        <v>6.25E-2</v>
      </c>
      <c r="AC236">
        <v>0</v>
      </c>
      <c r="AD236">
        <v>0.4375</v>
      </c>
      <c r="AE236">
        <v>0.375</v>
      </c>
      <c r="AF236">
        <v>0.1875</v>
      </c>
      <c r="AG236">
        <v>0</v>
      </c>
      <c r="AH236">
        <v>1</v>
      </c>
      <c r="AI236">
        <v>0</v>
      </c>
      <c r="AJ236">
        <v>0</v>
      </c>
      <c r="AK236">
        <v>0</v>
      </c>
      <c r="AL236">
        <v>0</v>
      </c>
      <c r="AM236">
        <v>0.9375</v>
      </c>
      <c r="AN236">
        <v>6.25E-2</v>
      </c>
      <c r="AO236">
        <v>0</v>
      </c>
      <c r="AP236">
        <v>0</v>
      </c>
      <c r="AQ236">
        <v>0.6875</v>
      </c>
      <c r="AR236">
        <v>0.3125</v>
      </c>
      <c r="AS236">
        <v>0</v>
      </c>
      <c r="AT236">
        <v>0.9375</v>
      </c>
      <c r="AU236">
        <v>6.25E-2</v>
      </c>
      <c r="AV236">
        <v>0</v>
      </c>
      <c r="AW236">
        <v>0</v>
      </c>
      <c r="AX236">
        <v>0</v>
      </c>
      <c r="AY236">
        <v>0</v>
      </c>
      <c r="AZ236">
        <v>1</v>
      </c>
      <c r="BA236">
        <v>0</v>
      </c>
      <c r="BB236">
        <v>0</v>
      </c>
      <c r="BC236">
        <v>0.4375</v>
      </c>
      <c r="BD236">
        <v>0.3125</v>
      </c>
      <c r="BE236">
        <v>6.25E-2</v>
      </c>
      <c r="BF236">
        <v>0.125</v>
      </c>
      <c r="BG236">
        <v>6.25E-2</v>
      </c>
      <c r="BH236">
        <v>0.25</v>
      </c>
      <c r="BI236">
        <v>0.5625</v>
      </c>
      <c r="BJ236">
        <v>0.1875</v>
      </c>
      <c r="BK236">
        <v>0</v>
      </c>
      <c r="BL236">
        <v>0</v>
      </c>
      <c r="BM236">
        <v>0.5625</v>
      </c>
      <c r="BN236">
        <v>0.375</v>
      </c>
      <c r="BO236">
        <v>6.25E-2</v>
      </c>
      <c r="BP236">
        <v>1</v>
      </c>
      <c r="BQ236">
        <v>0</v>
      </c>
      <c r="BR236">
        <v>0</v>
      </c>
      <c r="BS236">
        <v>6.25E-2</v>
      </c>
      <c r="BT236">
        <v>0.375</v>
      </c>
      <c r="BU236">
        <v>0.1875</v>
      </c>
      <c r="BV236">
        <v>0.375</v>
      </c>
      <c r="BW236">
        <v>0</v>
      </c>
      <c r="BX236">
        <v>1</v>
      </c>
      <c r="BY236">
        <v>0</v>
      </c>
      <c r="BZ236">
        <v>0</v>
      </c>
      <c r="CA236">
        <v>0</v>
      </c>
      <c r="CB236">
        <v>0</v>
      </c>
      <c r="CC236">
        <v>1</v>
      </c>
      <c r="CD236">
        <v>0</v>
      </c>
      <c r="CE236">
        <v>0</v>
      </c>
      <c r="CF236">
        <v>0</v>
      </c>
      <c r="CG236">
        <v>0</v>
      </c>
      <c r="CH236">
        <v>0.3125</v>
      </c>
      <c r="CI236">
        <v>0.6875</v>
      </c>
      <c r="CJ236">
        <v>1</v>
      </c>
      <c r="CK236">
        <v>0</v>
      </c>
      <c r="CL236">
        <v>0</v>
      </c>
      <c r="CM236">
        <v>0</v>
      </c>
      <c r="CN236">
        <v>0</v>
      </c>
      <c r="CO236">
        <v>0</v>
      </c>
      <c r="CP236">
        <v>0.25</v>
      </c>
      <c r="CQ236">
        <v>0.6875</v>
      </c>
      <c r="CR236">
        <v>6.25E-2</v>
      </c>
      <c r="CS236">
        <v>0</v>
      </c>
      <c r="CT236">
        <v>0</v>
      </c>
      <c r="CU236">
        <v>0</v>
      </c>
      <c r="CV236">
        <v>0</v>
      </c>
      <c r="CW236">
        <v>1</v>
      </c>
      <c r="CX236">
        <v>0.8125</v>
      </c>
      <c r="CY236">
        <v>0.1875</v>
      </c>
      <c r="CZ236">
        <v>0</v>
      </c>
      <c r="DA236">
        <v>0</v>
      </c>
      <c r="DB236">
        <v>0.25</v>
      </c>
      <c r="DC236">
        <v>0.375</v>
      </c>
      <c r="DD236">
        <v>0.375</v>
      </c>
      <c r="DE236">
        <v>0</v>
      </c>
      <c r="DF236">
        <v>1</v>
      </c>
      <c r="DG236">
        <v>0</v>
      </c>
      <c r="DH236">
        <v>0</v>
      </c>
      <c r="DI236">
        <v>0</v>
      </c>
      <c r="DJ236">
        <v>0</v>
      </c>
      <c r="DK236">
        <v>6.25E-2</v>
      </c>
      <c r="DL236">
        <v>0.9375</v>
      </c>
    </row>
    <row r="237" spans="1:116" x14ac:dyDescent="0.25">
      <c r="A237" t="s">
        <v>647</v>
      </c>
      <c r="B237">
        <v>0.28570000000000001</v>
      </c>
      <c r="C237">
        <v>0.25</v>
      </c>
      <c r="D237">
        <v>0.46429999999999999</v>
      </c>
      <c r="E237">
        <v>0</v>
      </c>
      <c r="F237">
        <v>0</v>
      </c>
      <c r="G237">
        <v>1</v>
      </c>
      <c r="H237">
        <v>0</v>
      </c>
      <c r="I237">
        <v>0</v>
      </c>
      <c r="J237">
        <v>0</v>
      </c>
      <c r="K237">
        <v>0</v>
      </c>
      <c r="L237">
        <v>0.82140000000000002</v>
      </c>
      <c r="M237">
        <v>0.17859999999999998</v>
      </c>
      <c r="N237">
        <v>0</v>
      </c>
      <c r="O237">
        <v>0</v>
      </c>
      <c r="P237">
        <v>7.1399999999999991E-2</v>
      </c>
      <c r="Q237">
        <v>0.71430000000000005</v>
      </c>
      <c r="R237">
        <v>0.21429999999999999</v>
      </c>
      <c r="S237">
        <v>0</v>
      </c>
      <c r="T237">
        <v>0</v>
      </c>
      <c r="U237">
        <v>7.1399999999999991E-2</v>
      </c>
      <c r="V237">
        <v>0.92859999999999998</v>
      </c>
      <c r="W237">
        <v>0</v>
      </c>
      <c r="X237">
        <v>1</v>
      </c>
      <c r="Y237">
        <v>0</v>
      </c>
      <c r="Z237">
        <v>0</v>
      </c>
      <c r="AA237">
        <v>0.75</v>
      </c>
      <c r="AB237">
        <v>0.25</v>
      </c>
      <c r="AC237">
        <v>0</v>
      </c>
      <c r="AD237">
        <v>0.21429999999999999</v>
      </c>
      <c r="AE237">
        <v>0.57140000000000002</v>
      </c>
      <c r="AF237">
        <v>3.5699999999999996E-2</v>
      </c>
      <c r="AG237">
        <v>0.17859999999999998</v>
      </c>
      <c r="AH237">
        <v>0</v>
      </c>
      <c r="AI237">
        <v>0</v>
      </c>
      <c r="AJ237">
        <v>0</v>
      </c>
      <c r="AK237">
        <v>0</v>
      </c>
      <c r="AL237">
        <v>0</v>
      </c>
      <c r="AM237">
        <v>0.96430000000000005</v>
      </c>
      <c r="AN237">
        <v>3.5699999999999996E-2</v>
      </c>
      <c r="AO237">
        <v>0</v>
      </c>
      <c r="AP237">
        <v>0</v>
      </c>
      <c r="AQ237">
        <v>0.35710000000000003</v>
      </c>
      <c r="AR237">
        <v>0.64290000000000003</v>
      </c>
      <c r="AS237">
        <v>0</v>
      </c>
      <c r="AT237">
        <v>0.96430000000000005</v>
      </c>
      <c r="AU237">
        <v>3.5699999999999996E-2</v>
      </c>
      <c r="AV237">
        <v>0</v>
      </c>
      <c r="AW237">
        <v>0</v>
      </c>
      <c r="AX237">
        <v>0</v>
      </c>
      <c r="AY237">
        <v>3.5699999999999996E-2</v>
      </c>
      <c r="AZ237">
        <v>0.92859999999999998</v>
      </c>
      <c r="BA237">
        <v>3.5699999999999996E-2</v>
      </c>
      <c r="BB237">
        <v>0</v>
      </c>
      <c r="BC237">
        <v>0.57140000000000002</v>
      </c>
      <c r="BD237">
        <v>0.25</v>
      </c>
      <c r="BE237">
        <v>0.10710000000000001</v>
      </c>
      <c r="BF237">
        <v>3.5699999999999996E-2</v>
      </c>
      <c r="BG237">
        <v>3.5699999999999996E-2</v>
      </c>
      <c r="BH237">
        <v>0.46429999999999999</v>
      </c>
      <c r="BI237">
        <v>0.21429999999999999</v>
      </c>
      <c r="BJ237">
        <v>0.32140000000000002</v>
      </c>
      <c r="BK237">
        <v>0</v>
      </c>
      <c r="BL237">
        <v>0</v>
      </c>
      <c r="BM237">
        <v>3.5699999999999996E-2</v>
      </c>
      <c r="BN237">
        <v>0.53569999999999995</v>
      </c>
      <c r="BO237">
        <v>0.42859999999999998</v>
      </c>
      <c r="BP237">
        <v>0.85709999999999997</v>
      </c>
      <c r="BQ237">
        <v>0.10710000000000001</v>
      </c>
      <c r="BR237">
        <v>3.5699999999999996E-2</v>
      </c>
      <c r="BS237">
        <v>0.25</v>
      </c>
      <c r="BT237">
        <v>0.10710000000000001</v>
      </c>
      <c r="BU237">
        <v>0.28570000000000001</v>
      </c>
      <c r="BV237">
        <v>0.35710000000000003</v>
      </c>
      <c r="BW237">
        <v>0</v>
      </c>
      <c r="BX237">
        <v>1</v>
      </c>
      <c r="BY237">
        <v>0</v>
      </c>
      <c r="BZ237">
        <v>0</v>
      </c>
      <c r="CA237">
        <v>0</v>
      </c>
      <c r="CB237">
        <v>0</v>
      </c>
      <c r="CC237">
        <v>0</v>
      </c>
      <c r="CD237">
        <v>1</v>
      </c>
      <c r="CE237">
        <v>0</v>
      </c>
      <c r="CF237">
        <v>0</v>
      </c>
      <c r="CG237">
        <v>0</v>
      </c>
      <c r="CH237">
        <v>0.32140000000000002</v>
      </c>
      <c r="CI237">
        <v>0.67859999999999998</v>
      </c>
      <c r="CJ237">
        <v>1</v>
      </c>
      <c r="CK237">
        <v>0</v>
      </c>
      <c r="CL237">
        <v>0</v>
      </c>
      <c r="CM237">
        <v>0</v>
      </c>
      <c r="CN237">
        <v>0</v>
      </c>
      <c r="CO237">
        <v>0</v>
      </c>
      <c r="CP237">
        <v>0.1429</v>
      </c>
      <c r="CQ237">
        <v>0.82140000000000002</v>
      </c>
      <c r="CR237">
        <v>3.5699999999999996E-2</v>
      </c>
      <c r="CS237">
        <v>0</v>
      </c>
      <c r="CT237">
        <v>0</v>
      </c>
      <c r="CU237">
        <v>0</v>
      </c>
      <c r="CV237">
        <v>0</v>
      </c>
      <c r="CW237">
        <v>1</v>
      </c>
      <c r="CX237">
        <v>0.82140000000000002</v>
      </c>
      <c r="CY237">
        <v>0.1429</v>
      </c>
      <c r="CZ237">
        <v>0</v>
      </c>
      <c r="DA237">
        <v>3.5699999999999996E-2</v>
      </c>
      <c r="DB237">
        <v>0.28570000000000001</v>
      </c>
      <c r="DC237">
        <v>0.42859999999999998</v>
      </c>
      <c r="DD237">
        <v>0.28570000000000001</v>
      </c>
      <c r="DE237">
        <v>0</v>
      </c>
      <c r="DF237">
        <v>0.86670000000000003</v>
      </c>
      <c r="DG237">
        <v>0.1333</v>
      </c>
      <c r="DH237">
        <v>0</v>
      </c>
      <c r="DI237">
        <v>0</v>
      </c>
      <c r="DJ237">
        <v>0</v>
      </c>
      <c r="DK237">
        <v>3.5699999999999996E-2</v>
      </c>
      <c r="DL237">
        <v>0.96430000000000005</v>
      </c>
    </row>
    <row r="238" spans="1:116" x14ac:dyDescent="0.25">
      <c r="A238" t="s">
        <v>649</v>
      </c>
      <c r="B238">
        <v>0</v>
      </c>
      <c r="C238">
        <v>0.5</v>
      </c>
      <c r="D238">
        <v>0.5</v>
      </c>
      <c r="E238">
        <v>0</v>
      </c>
      <c r="F238">
        <v>0</v>
      </c>
      <c r="G238">
        <v>1</v>
      </c>
      <c r="H238">
        <v>0</v>
      </c>
      <c r="I238">
        <v>0</v>
      </c>
      <c r="J238">
        <v>0</v>
      </c>
      <c r="K238">
        <v>5.2600000000000001E-2</v>
      </c>
      <c r="L238">
        <v>0.71050000000000002</v>
      </c>
      <c r="M238">
        <v>0.23680000000000001</v>
      </c>
      <c r="N238">
        <v>0</v>
      </c>
      <c r="O238">
        <v>0</v>
      </c>
      <c r="P238">
        <v>0</v>
      </c>
      <c r="Q238">
        <v>0.71050000000000002</v>
      </c>
      <c r="R238">
        <v>0.28949999999999998</v>
      </c>
      <c r="S238">
        <v>0</v>
      </c>
      <c r="T238">
        <v>0</v>
      </c>
      <c r="U238">
        <v>0</v>
      </c>
      <c r="V238">
        <v>1</v>
      </c>
      <c r="W238">
        <v>0</v>
      </c>
      <c r="X238">
        <v>1</v>
      </c>
      <c r="Y238">
        <v>0</v>
      </c>
      <c r="Z238">
        <v>0</v>
      </c>
      <c r="AA238">
        <v>0.81579999999999997</v>
      </c>
      <c r="AB238">
        <v>0.13159999999999999</v>
      </c>
      <c r="AC238">
        <v>5.2600000000000001E-2</v>
      </c>
      <c r="AD238">
        <v>0.15789999999999998</v>
      </c>
      <c r="AE238">
        <v>0.3947</v>
      </c>
      <c r="AF238">
        <v>0.26319999999999999</v>
      </c>
      <c r="AG238">
        <v>0.18420000000000003</v>
      </c>
      <c r="AH238">
        <v>0</v>
      </c>
      <c r="AI238">
        <v>0</v>
      </c>
      <c r="AJ238">
        <v>0</v>
      </c>
      <c r="AK238">
        <v>0</v>
      </c>
      <c r="AL238">
        <v>0</v>
      </c>
      <c r="AM238">
        <v>1</v>
      </c>
      <c r="AN238">
        <v>0</v>
      </c>
      <c r="AO238">
        <v>0</v>
      </c>
      <c r="AP238">
        <v>0</v>
      </c>
      <c r="AQ238">
        <v>0.21050000000000002</v>
      </c>
      <c r="AR238">
        <v>0.78949999999999998</v>
      </c>
      <c r="AS238">
        <v>0</v>
      </c>
      <c r="AT238">
        <v>1</v>
      </c>
      <c r="AU238">
        <v>0</v>
      </c>
      <c r="AV238">
        <v>0</v>
      </c>
      <c r="AW238">
        <v>0</v>
      </c>
      <c r="AX238">
        <v>0</v>
      </c>
      <c r="AY238">
        <v>0</v>
      </c>
      <c r="AZ238">
        <v>0.94739999999999991</v>
      </c>
      <c r="BA238">
        <v>5.2600000000000001E-2</v>
      </c>
      <c r="BB238">
        <v>0</v>
      </c>
      <c r="BC238">
        <v>0.26319999999999999</v>
      </c>
      <c r="BD238">
        <v>0.36840000000000006</v>
      </c>
      <c r="BE238">
        <v>0.10529999999999999</v>
      </c>
      <c r="BF238">
        <v>0.18420000000000003</v>
      </c>
      <c r="BG238">
        <v>7.8899999999999998E-2</v>
      </c>
      <c r="BH238">
        <v>2.63E-2</v>
      </c>
      <c r="BI238">
        <v>0.3947</v>
      </c>
      <c r="BJ238">
        <v>0.57889999999999997</v>
      </c>
      <c r="BK238">
        <v>0</v>
      </c>
      <c r="BL238">
        <v>0</v>
      </c>
      <c r="BM238">
        <v>0.26319999999999999</v>
      </c>
      <c r="BN238">
        <v>0.55259999999999998</v>
      </c>
      <c r="BO238">
        <v>0.18420000000000003</v>
      </c>
      <c r="BP238">
        <v>0.71050000000000002</v>
      </c>
      <c r="BQ238">
        <v>0.26319999999999999</v>
      </c>
      <c r="BR238">
        <v>2.63E-2</v>
      </c>
      <c r="BS238">
        <v>0.26319999999999999</v>
      </c>
      <c r="BT238">
        <v>0.13159999999999999</v>
      </c>
      <c r="BU238">
        <v>0.18420000000000003</v>
      </c>
      <c r="BV238">
        <v>0.42109999999999997</v>
      </c>
      <c r="BW238">
        <v>0</v>
      </c>
      <c r="BX238">
        <v>1</v>
      </c>
      <c r="BY238">
        <v>0</v>
      </c>
      <c r="BZ238">
        <v>0</v>
      </c>
      <c r="CA238">
        <v>0</v>
      </c>
      <c r="CB238">
        <v>0</v>
      </c>
      <c r="CC238">
        <v>0</v>
      </c>
      <c r="CD238">
        <v>1</v>
      </c>
      <c r="CE238">
        <v>0</v>
      </c>
      <c r="CF238">
        <v>0</v>
      </c>
      <c r="CG238">
        <v>0</v>
      </c>
      <c r="CH238">
        <v>5.2600000000000001E-2</v>
      </c>
      <c r="CI238">
        <v>0.94739999999999991</v>
      </c>
      <c r="CJ238">
        <v>1</v>
      </c>
      <c r="CK238">
        <v>0</v>
      </c>
      <c r="CL238">
        <v>0</v>
      </c>
      <c r="CM238">
        <v>0</v>
      </c>
      <c r="CN238">
        <v>0</v>
      </c>
      <c r="CO238">
        <v>0</v>
      </c>
      <c r="CP238">
        <v>0.13159999999999999</v>
      </c>
      <c r="CQ238">
        <v>0.78949999999999998</v>
      </c>
      <c r="CR238">
        <v>7.8899999999999998E-2</v>
      </c>
      <c r="CS238">
        <v>0</v>
      </c>
      <c r="CT238">
        <v>0</v>
      </c>
      <c r="CU238">
        <v>0</v>
      </c>
      <c r="CV238">
        <v>0</v>
      </c>
      <c r="CW238">
        <v>1</v>
      </c>
      <c r="CX238">
        <v>0.71050000000000002</v>
      </c>
      <c r="CY238">
        <v>0.28949999999999998</v>
      </c>
      <c r="CZ238">
        <v>0</v>
      </c>
      <c r="DA238">
        <v>0</v>
      </c>
      <c r="DB238">
        <v>7.8899999999999998E-2</v>
      </c>
      <c r="DC238">
        <v>0.5</v>
      </c>
      <c r="DD238">
        <v>0.42109999999999997</v>
      </c>
      <c r="DE238">
        <v>0</v>
      </c>
      <c r="DF238">
        <v>0.57889999999999997</v>
      </c>
      <c r="DG238">
        <v>0.42109999999999997</v>
      </c>
      <c r="DH238">
        <v>0</v>
      </c>
      <c r="DI238">
        <v>0</v>
      </c>
      <c r="DJ238">
        <v>0</v>
      </c>
      <c r="DK238">
        <v>0.23680000000000001</v>
      </c>
      <c r="DL238">
        <v>0.76319999999999988</v>
      </c>
    </row>
    <row r="239" spans="1:116" x14ac:dyDescent="0.25">
      <c r="A239" t="s">
        <v>651</v>
      </c>
      <c r="B239">
        <v>6.4500000000000002E-2</v>
      </c>
      <c r="C239">
        <v>0.3871</v>
      </c>
      <c r="D239">
        <v>0.5484</v>
      </c>
      <c r="E239">
        <v>0</v>
      </c>
      <c r="F239">
        <v>1</v>
      </c>
      <c r="G239">
        <v>0</v>
      </c>
      <c r="H239">
        <v>0</v>
      </c>
      <c r="I239">
        <v>0</v>
      </c>
      <c r="J239">
        <v>0</v>
      </c>
      <c r="K239">
        <v>0.22579999999999997</v>
      </c>
      <c r="L239">
        <v>0.5161</v>
      </c>
      <c r="M239">
        <v>0.2581</v>
      </c>
      <c r="N239">
        <v>0</v>
      </c>
      <c r="O239">
        <v>0</v>
      </c>
      <c r="P239">
        <v>0</v>
      </c>
      <c r="Q239">
        <v>0.6452</v>
      </c>
      <c r="R239">
        <v>0.35479999999999995</v>
      </c>
      <c r="S239">
        <v>0</v>
      </c>
      <c r="T239">
        <v>0</v>
      </c>
      <c r="U239">
        <v>3.2300000000000002E-2</v>
      </c>
      <c r="V239">
        <v>0.9677</v>
      </c>
      <c r="W239">
        <v>0</v>
      </c>
      <c r="X239">
        <v>0</v>
      </c>
      <c r="Y239">
        <v>0</v>
      </c>
      <c r="Z239">
        <v>1</v>
      </c>
      <c r="AA239">
        <v>0.5161</v>
      </c>
      <c r="AB239">
        <v>0.4839</v>
      </c>
      <c r="AC239">
        <v>0</v>
      </c>
      <c r="AD239">
        <v>6.4500000000000002E-2</v>
      </c>
      <c r="AE239">
        <v>0.4194</v>
      </c>
      <c r="AF239">
        <v>0.2581</v>
      </c>
      <c r="AG239">
        <v>0.2581</v>
      </c>
      <c r="AH239">
        <v>0</v>
      </c>
      <c r="AI239">
        <v>0</v>
      </c>
      <c r="AJ239">
        <v>0</v>
      </c>
      <c r="AK239">
        <v>0</v>
      </c>
      <c r="AL239">
        <v>0</v>
      </c>
      <c r="AM239">
        <v>0.9677</v>
      </c>
      <c r="AN239">
        <v>3.2300000000000002E-2</v>
      </c>
      <c r="AO239">
        <v>0</v>
      </c>
      <c r="AP239">
        <v>0</v>
      </c>
      <c r="AQ239">
        <v>0.2581</v>
      </c>
      <c r="AR239">
        <v>0.7419</v>
      </c>
      <c r="AS239">
        <v>0</v>
      </c>
      <c r="AT239">
        <v>0.9677</v>
      </c>
      <c r="AU239">
        <v>3.2300000000000002E-2</v>
      </c>
      <c r="AV239">
        <v>0</v>
      </c>
      <c r="AW239">
        <v>0</v>
      </c>
      <c r="AX239">
        <v>0</v>
      </c>
      <c r="AY239">
        <v>6.4500000000000002E-2</v>
      </c>
      <c r="AZ239">
        <v>0.8387</v>
      </c>
      <c r="BA239">
        <v>9.6799999999999997E-2</v>
      </c>
      <c r="BB239">
        <v>0</v>
      </c>
      <c r="BC239">
        <v>0.3226</v>
      </c>
      <c r="BD239">
        <v>0.3226</v>
      </c>
      <c r="BE239">
        <v>6.4500000000000002E-2</v>
      </c>
      <c r="BF239">
        <v>0.2903</v>
      </c>
      <c r="BG239">
        <v>0</v>
      </c>
      <c r="BH239">
        <v>0.19350000000000001</v>
      </c>
      <c r="BI239">
        <v>0.4839</v>
      </c>
      <c r="BJ239">
        <v>0.3226</v>
      </c>
      <c r="BK239">
        <v>0</v>
      </c>
      <c r="BL239">
        <v>0</v>
      </c>
      <c r="BM239">
        <v>3.2300000000000002E-2</v>
      </c>
      <c r="BN239">
        <v>0.5806</v>
      </c>
      <c r="BO239">
        <v>0.3871</v>
      </c>
      <c r="BP239">
        <v>0.7097</v>
      </c>
      <c r="BQ239">
        <v>0.2903</v>
      </c>
      <c r="BR239">
        <v>0</v>
      </c>
      <c r="BS239">
        <v>0.3226</v>
      </c>
      <c r="BT239">
        <v>0.129</v>
      </c>
      <c r="BU239">
        <v>0.2903</v>
      </c>
      <c r="BV239">
        <v>0.2581</v>
      </c>
      <c r="BW239">
        <v>0</v>
      </c>
      <c r="BX239">
        <v>1</v>
      </c>
      <c r="BY239">
        <v>0</v>
      </c>
      <c r="BZ239">
        <v>0</v>
      </c>
      <c r="CA239">
        <v>0</v>
      </c>
      <c r="CB239">
        <v>0</v>
      </c>
      <c r="CC239">
        <v>0</v>
      </c>
      <c r="CD239">
        <v>0</v>
      </c>
      <c r="CE239">
        <v>1</v>
      </c>
      <c r="CF239">
        <v>0</v>
      </c>
      <c r="CG239">
        <v>0</v>
      </c>
      <c r="CH239">
        <v>6.4500000000000002E-2</v>
      </c>
      <c r="CI239">
        <v>0.9355</v>
      </c>
      <c r="CJ239">
        <v>1</v>
      </c>
      <c r="CK239">
        <v>0</v>
      </c>
      <c r="CL239">
        <v>0</v>
      </c>
      <c r="CM239">
        <v>0</v>
      </c>
      <c r="CN239">
        <v>0</v>
      </c>
      <c r="CO239">
        <v>0</v>
      </c>
      <c r="CP239">
        <v>0.3871</v>
      </c>
      <c r="CQ239">
        <v>0.6129</v>
      </c>
      <c r="CR239">
        <v>0</v>
      </c>
      <c r="CS239">
        <v>0</v>
      </c>
      <c r="CT239">
        <v>0</v>
      </c>
      <c r="CU239">
        <v>0</v>
      </c>
      <c r="CV239">
        <v>0</v>
      </c>
      <c r="CW239">
        <v>1</v>
      </c>
      <c r="CX239">
        <v>0.7097</v>
      </c>
      <c r="CY239">
        <v>0.2581</v>
      </c>
      <c r="CZ239">
        <v>0</v>
      </c>
      <c r="DA239">
        <v>3.2300000000000002E-2</v>
      </c>
      <c r="DB239">
        <v>3.2300000000000002E-2</v>
      </c>
      <c r="DC239">
        <v>0.6774</v>
      </c>
      <c r="DD239">
        <v>0.2903</v>
      </c>
      <c r="DE239">
        <v>0</v>
      </c>
      <c r="DF239">
        <v>0.57140000000000002</v>
      </c>
      <c r="DG239">
        <v>0.42859999999999998</v>
      </c>
      <c r="DH239">
        <v>0</v>
      </c>
      <c r="DI239">
        <v>0</v>
      </c>
      <c r="DJ239">
        <v>0</v>
      </c>
      <c r="DK239">
        <v>6.4500000000000002E-2</v>
      </c>
      <c r="DL239">
        <v>0.9355</v>
      </c>
    </row>
    <row r="240" spans="1:116" x14ac:dyDescent="0.25">
      <c r="A240" t="s">
        <v>654</v>
      </c>
      <c r="B240">
        <v>0.65620000000000001</v>
      </c>
      <c r="C240">
        <v>0.3281</v>
      </c>
      <c r="D240">
        <v>1.5600000000000001E-2</v>
      </c>
      <c r="E240">
        <v>0</v>
      </c>
      <c r="F240">
        <v>0</v>
      </c>
      <c r="G240">
        <v>1</v>
      </c>
      <c r="H240">
        <v>0</v>
      </c>
      <c r="I240">
        <v>0</v>
      </c>
      <c r="J240">
        <v>0</v>
      </c>
      <c r="K240">
        <v>0.4531</v>
      </c>
      <c r="L240">
        <v>0.46880000000000005</v>
      </c>
      <c r="M240">
        <v>7.8100000000000003E-2</v>
      </c>
      <c r="N240">
        <v>0</v>
      </c>
      <c r="O240">
        <v>4.6900000000000004E-2</v>
      </c>
      <c r="P240">
        <v>0.34380000000000005</v>
      </c>
      <c r="Q240">
        <v>0.54689999999999994</v>
      </c>
      <c r="R240">
        <v>6.25E-2</v>
      </c>
      <c r="S240">
        <v>0</v>
      </c>
      <c r="T240">
        <v>0</v>
      </c>
      <c r="U240">
        <v>0.6875</v>
      </c>
      <c r="V240">
        <v>0.3125</v>
      </c>
      <c r="W240">
        <v>1</v>
      </c>
      <c r="X240">
        <v>0</v>
      </c>
      <c r="Y240">
        <v>0</v>
      </c>
      <c r="Z240">
        <v>0</v>
      </c>
      <c r="AA240">
        <v>1</v>
      </c>
      <c r="AB240">
        <v>0</v>
      </c>
      <c r="AC240">
        <v>0</v>
      </c>
      <c r="AD240">
        <v>0.75</v>
      </c>
      <c r="AE240">
        <v>0.25</v>
      </c>
      <c r="AF240">
        <v>0</v>
      </c>
      <c r="AG240">
        <v>0</v>
      </c>
      <c r="AH240">
        <v>0</v>
      </c>
      <c r="AI240">
        <v>0</v>
      </c>
      <c r="AJ240">
        <v>1</v>
      </c>
      <c r="AK240">
        <v>0</v>
      </c>
      <c r="AL240">
        <v>0</v>
      </c>
      <c r="AM240">
        <v>0.6875</v>
      </c>
      <c r="AN240">
        <v>0.15620000000000001</v>
      </c>
      <c r="AO240">
        <v>0.15620000000000001</v>
      </c>
      <c r="AP240">
        <v>0</v>
      </c>
      <c r="AQ240">
        <v>0.75</v>
      </c>
      <c r="AR240">
        <v>0.25</v>
      </c>
      <c r="AS240">
        <v>0</v>
      </c>
      <c r="AT240">
        <v>0.98439999999999994</v>
      </c>
      <c r="AU240">
        <v>1.5600000000000001E-2</v>
      </c>
      <c r="AV240">
        <v>0</v>
      </c>
      <c r="AW240">
        <v>0</v>
      </c>
      <c r="AX240">
        <v>0</v>
      </c>
      <c r="AY240">
        <v>0.6875</v>
      </c>
      <c r="AZ240">
        <v>0.2969</v>
      </c>
      <c r="BA240">
        <v>1.5600000000000001E-2</v>
      </c>
      <c r="BB240">
        <v>0</v>
      </c>
      <c r="BC240">
        <v>0.46880000000000005</v>
      </c>
      <c r="BD240">
        <v>0.4375</v>
      </c>
      <c r="BE240">
        <v>9.3800000000000008E-2</v>
      </c>
      <c r="BF240">
        <v>0</v>
      </c>
      <c r="BG240">
        <v>0</v>
      </c>
      <c r="BH240">
        <v>0.65620000000000001</v>
      </c>
      <c r="BI240">
        <v>0.25</v>
      </c>
      <c r="BJ240">
        <v>9.3800000000000008E-2</v>
      </c>
      <c r="BK240">
        <v>0</v>
      </c>
      <c r="BL240">
        <v>0</v>
      </c>
      <c r="BM240">
        <v>1</v>
      </c>
      <c r="BN240">
        <v>0</v>
      </c>
      <c r="BO240">
        <v>0</v>
      </c>
      <c r="BP240">
        <v>1</v>
      </c>
      <c r="BQ240">
        <v>0</v>
      </c>
      <c r="BR240">
        <v>0</v>
      </c>
      <c r="BS240">
        <v>0.79689999999999994</v>
      </c>
      <c r="BT240">
        <v>0.20309999999999997</v>
      </c>
      <c r="BU240">
        <v>0</v>
      </c>
      <c r="BV240">
        <v>0</v>
      </c>
      <c r="BW240">
        <v>0</v>
      </c>
      <c r="BX240">
        <v>1</v>
      </c>
      <c r="BY240">
        <v>0</v>
      </c>
      <c r="BZ240">
        <v>0</v>
      </c>
      <c r="CA240">
        <v>0</v>
      </c>
      <c r="CB240">
        <v>0</v>
      </c>
      <c r="CC240">
        <v>1</v>
      </c>
      <c r="CD240">
        <v>0</v>
      </c>
      <c r="CE240">
        <v>0</v>
      </c>
      <c r="CF240">
        <v>0</v>
      </c>
      <c r="CG240">
        <v>0</v>
      </c>
      <c r="CH240">
        <v>0.89060000000000006</v>
      </c>
      <c r="CI240">
        <v>0.1094</v>
      </c>
      <c r="CJ240">
        <v>1</v>
      </c>
      <c r="CK240">
        <v>0</v>
      </c>
      <c r="CL240">
        <v>0</v>
      </c>
      <c r="CM240">
        <v>0</v>
      </c>
      <c r="CN240">
        <v>0</v>
      </c>
      <c r="CO240">
        <v>6.25E-2</v>
      </c>
      <c r="CP240">
        <v>0.60939999999999994</v>
      </c>
      <c r="CQ240">
        <v>0.3281</v>
      </c>
      <c r="CR240">
        <v>0</v>
      </c>
      <c r="CS240">
        <v>0</v>
      </c>
      <c r="CT240">
        <v>0</v>
      </c>
      <c r="CU240">
        <v>0</v>
      </c>
      <c r="CV240">
        <v>0</v>
      </c>
      <c r="CW240">
        <v>1</v>
      </c>
      <c r="CX240">
        <v>0.84379999999999999</v>
      </c>
      <c r="CY240">
        <v>0.15620000000000001</v>
      </c>
      <c r="CZ240">
        <v>0</v>
      </c>
      <c r="DA240">
        <v>0</v>
      </c>
      <c r="DB240">
        <v>0.9375</v>
      </c>
      <c r="DC240">
        <v>1.5600000000000001E-2</v>
      </c>
      <c r="DD240">
        <v>4.6900000000000004E-2</v>
      </c>
      <c r="DE240">
        <v>0.83329999999999993</v>
      </c>
      <c r="DF240">
        <v>0.1333</v>
      </c>
      <c r="DG240">
        <v>3.3300000000000003E-2</v>
      </c>
      <c r="DH240">
        <v>0</v>
      </c>
      <c r="DI240">
        <v>0</v>
      </c>
      <c r="DJ240">
        <v>0.125</v>
      </c>
      <c r="DK240">
        <v>0.79689999999999994</v>
      </c>
      <c r="DL240">
        <v>7.8100000000000003E-2</v>
      </c>
    </row>
    <row r="241" spans="1:116" x14ac:dyDescent="0.25">
      <c r="A241" t="s">
        <v>656</v>
      </c>
      <c r="B241">
        <v>0.40820000000000001</v>
      </c>
      <c r="C241">
        <v>0.32650000000000001</v>
      </c>
      <c r="D241">
        <v>0.26530000000000004</v>
      </c>
      <c r="E241">
        <v>0</v>
      </c>
      <c r="F241">
        <v>0</v>
      </c>
      <c r="G241">
        <v>1</v>
      </c>
      <c r="H241">
        <v>0</v>
      </c>
      <c r="I241">
        <v>0</v>
      </c>
      <c r="J241">
        <v>0</v>
      </c>
      <c r="K241">
        <v>0.16329999999999997</v>
      </c>
      <c r="L241">
        <v>0.53060000000000007</v>
      </c>
      <c r="M241">
        <v>0.30609999999999998</v>
      </c>
      <c r="N241">
        <v>0</v>
      </c>
      <c r="O241">
        <v>0</v>
      </c>
      <c r="P241">
        <v>0.1429</v>
      </c>
      <c r="Q241">
        <v>0.36729999999999996</v>
      </c>
      <c r="R241">
        <v>0.46939999999999998</v>
      </c>
      <c r="S241">
        <v>2.0400000000000001E-2</v>
      </c>
      <c r="T241">
        <v>6.1200000000000004E-2</v>
      </c>
      <c r="U241">
        <v>0.63270000000000004</v>
      </c>
      <c r="V241">
        <v>0.30609999999999998</v>
      </c>
      <c r="W241">
        <v>1</v>
      </c>
      <c r="X241">
        <v>0</v>
      </c>
      <c r="Y241">
        <v>0</v>
      </c>
      <c r="Z241">
        <v>0</v>
      </c>
      <c r="AA241">
        <v>0.95920000000000005</v>
      </c>
      <c r="AB241">
        <v>4.0800000000000003E-2</v>
      </c>
      <c r="AC241">
        <v>0</v>
      </c>
      <c r="AD241">
        <v>0.32650000000000001</v>
      </c>
      <c r="AE241">
        <v>0.51019999999999999</v>
      </c>
      <c r="AF241">
        <v>0.16329999999999997</v>
      </c>
      <c r="AG241">
        <v>0</v>
      </c>
      <c r="AH241">
        <v>0</v>
      </c>
      <c r="AI241">
        <v>0</v>
      </c>
      <c r="AJ241">
        <v>0</v>
      </c>
      <c r="AK241">
        <v>0</v>
      </c>
      <c r="AL241">
        <v>0</v>
      </c>
      <c r="AM241">
        <v>0.67349999999999999</v>
      </c>
      <c r="AN241">
        <v>0.1837</v>
      </c>
      <c r="AO241">
        <v>0.1429</v>
      </c>
      <c r="AP241">
        <v>0</v>
      </c>
      <c r="AQ241">
        <v>0.79590000000000005</v>
      </c>
      <c r="AR241">
        <v>0.2041</v>
      </c>
      <c r="AS241">
        <v>0</v>
      </c>
      <c r="AT241">
        <v>1</v>
      </c>
      <c r="AU241">
        <v>0</v>
      </c>
      <c r="AV241">
        <v>0</v>
      </c>
      <c r="AW241">
        <v>0</v>
      </c>
      <c r="AX241">
        <v>0</v>
      </c>
      <c r="AY241">
        <v>0.53060000000000007</v>
      </c>
      <c r="AZ241">
        <v>0.44900000000000001</v>
      </c>
      <c r="BA241">
        <v>2.0400000000000001E-2</v>
      </c>
      <c r="BB241">
        <v>0</v>
      </c>
      <c r="BC241">
        <v>0.53060000000000007</v>
      </c>
      <c r="BD241">
        <v>0.1837</v>
      </c>
      <c r="BE241">
        <v>0.22450000000000001</v>
      </c>
      <c r="BF241">
        <v>6.1200000000000004E-2</v>
      </c>
      <c r="BG241">
        <v>0</v>
      </c>
      <c r="BH241">
        <v>0.44900000000000001</v>
      </c>
      <c r="BI241">
        <v>0.40820000000000001</v>
      </c>
      <c r="BJ241">
        <v>0.1429</v>
      </c>
      <c r="BK241">
        <v>0</v>
      </c>
      <c r="BL241">
        <v>0</v>
      </c>
      <c r="BM241">
        <v>0.85709999999999997</v>
      </c>
      <c r="BN241">
        <v>0.10199999999999999</v>
      </c>
      <c r="BO241">
        <v>4.0800000000000003E-2</v>
      </c>
      <c r="BP241">
        <v>0.8367</v>
      </c>
      <c r="BQ241">
        <v>0.1429</v>
      </c>
      <c r="BR241">
        <v>2.0400000000000001E-2</v>
      </c>
      <c r="BS241">
        <v>0.69389999999999996</v>
      </c>
      <c r="BT241">
        <v>0.26530000000000004</v>
      </c>
      <c r="BU241">
        <v>4.0800000000000003E-2</v>
      </c>
      <c r="BV241">
        <v>0</v>
      </c>
      <c r="BW241">
        <v>0</v>
      </c>
      <c r="BX241">
        <v>1</v>
      </c>
      <c r="BY241">
        <v>0</v>
      </c>
      <c r="BZ241">
        <v>0</v>
      </c>
      <c r="CA241">
        <v>0</v>
      </c>
      <c r="CB241">
        <v>0</v>
      </c>
      <c r="CC241">
        <v>1</v>
      </c>
      <c r="CD241">
        <v>0</v>
      </c>
      <c r="CE241">
        <v>0</v>
      </c>
      <c r="CF241">
        <v>0</v>
      </c>
      <c r="CG241">
        <v>0</v>
      </c>
      <c r="CH241">
        <v>0.8367</v>
      </c>
      <c r="CI241">
        <v>0.16329999999999997</v>
      </c>
      <c r="CJ241">
        <v>1</v>
      </c>
      <c r="CK241">
        <v>0</v>
      </c>
      <c r="CL241">
        <v>0</v>
      </c>
      <c r="CM241">
        <v>0</v>
      </c>
      <c r="CN241">
        <v>0</v>
      </c>
      <c r="CO241">
        <v>4.0800000000000003E-2</v>
      </c>
      <c r="CP241">
        <v>0.48979999999999996</v>
      </c>
      <c r="CQ241">
        <v>0.42859999999999998</v>
      </c>
      <c r="CR241">
        <v>4.0800000000000003E-2</v>
      </c>
      <c r="CS241">
        <v>0</v>
      </c>
      <c r="CT241">
        <v>0</v>
      </c>
      <c r="CU241">
        <v>0</v>
      </c>
      <c r="CV241">
        <v>0</v>
      </c>
      <c r="CW241">
        <v>1</v>
      </c>
      <c r="CX241">
        <v>0.87760000000000005</v>
      </c>
      <c r="CY241">
        <v>0.12240000000000001</v>
      </c>
      <c r="CZ241">
        <v>0</v>
      </c>
      <c r="DA241">
        <v>0</v>
      </c>
      <c r="DB241">
        <v>0.59179999999999999</v>
      </c>
      <c r="DC241">
        <v>0.22450000000000001</v>
      </c>
      <c r="DD241">
        <v>0.1837</v>
      </c>
      <c r="DE241">
        <v>0.54549999999999998</v>
      </c>
      <c r="DF241">
        <v>0.21210000000000001</v>
      </c>
      <c r="DG241">
        <v>0.24239999999999998</v>
      </c>
      <c r="DH241">
        <v>0</v>
      </c>
      <c r="DI241">
        <v>2.0400000000000001E-2</v>
      </c>
      <c r="DJ241">
        <v>0.12240000000000001</v>
      </c>
      <c r="DK241">
        <v>0.40820000000000001</v>
      </c>
      <c r="DL241">
        <v>0.44900000000000001</v>
      </c>
    </row>
    <row r="242" spans="1:116" x14ac:dyDescent="0.25">
      <c r="A242" t="s">
        <v>658</v>
      </c>
      <c r="B242">
        <v>0.375</v>
      </c>
      <c r="C242">
        <v>0.45829999999999999</v>
      </c>
      <c r="D242">
        <v>0.16670000000000001</v>
      </c>
      <c r="E242">
        <v>0</v>
      </c>
      <c r="F242">
        <v>0</v>
      </c>
      <c r="G242">
        <v>1</v>
      </c>
      <c r="H242">
        <v>0</v>
      </c>
      <c r="I242">
        <v>0</v>
      </c>
      <c r="J242">
        <v>0</v>
      </c>
      <c r="K242">
        <v>0.58329999999999993</v>
      </c>
      <c r="L242">
        <v>0.29170000000000001</v>
      </c>
      <c r="M242">
        <v>0.125</v>
      </c>
      <c r="N242">
        <v>0</v>
      </c>
      <c r="O242">
        <v>0.125</v>
      </c>
      <c r="P242">
        <v>0.33329999999999999</v>
      </c>
      <c r="Q242">
        <v>0.29170000000000001</v>
      </c>
      <c r="R242">
        <v>0.25</v>
      </c>
      <c r="S242">
        <v>0</v>
      </c>
      <c r="T242">
        <v>0</v>
      </c>
      <c r="U242">
        <v>0.58329999999999993</v>
      </c>
      <c r="V242">
        <v>0.41670000000000001</v>
      </c>
      <c r="W242">
        <v>0</v>
      </c>
      <c r="X242">
        <v>1</v>
      </c>
      <c r="Y242">
        <v>0</v>
      </c>
      <c r="Z242">
        <v>0</v>
      </c>
      <c r="AA242">
        <v>1</v>
      </c>
      <c r="AB242">
        <v>0</v>
      </c>
      <c r="AC242">
        <v>0</v>
      </c>
      <c r="AD242">
        <v>0.375</v>
      </c>
      <c r="AE242">
        <v>0.58329999999999993</v>
      </c>
      <c r="AF242">
        <v>4.1700000000000001E-2</v>
      </c>
      <c r="AG242">
        <v>0</v>
      </c>
      <c r="AH242">
        <v>0</v>
      </c>
      <c r="AI242">
        <v>0</v>
      </c>
      <c r="AJ242">
        <v>0</v>
      </c>
      <c r="AK242">
        <v>0</v>
      </c>
      <c r="AL242">
        <v>0</v>
      </c>
      <c r="AM242">
        <v>0.75</v>
      </c>
      <c r="AN242">
        <v>0.125</v>
      </c>
      <c r="AO242">
        <v>0.125</v>
      </c>
      <c r="AP242">
        <v>0</v>
      </c>
      <c r="AQ242">
        <v>0.54170000000000007</v>
      </c>
      <c r="AR242">
        <v>0.45829999999999999</v>
      </c>
      <c r="AS242">
        <v>0</v>
      </c>
      <c r="AT242">
        <v>1</v>
      </c>
      <c r="AU242">
        <v>0</v>
      </c>
      <c r="AV242">
        <v>0</v>
      </c>
      <c r="AW242">
        <v>0</v>
      </c>
      <c r="AX242">
        <v>0</v>
      </c>
      <c r="AY242">
        <v>0.5</v>
      </c>
      <c r="AZ242">
        <v>0.45829999999999999</v>
      </c>
      <c r="BA242">
        <v>4.1700000000000001E-2</v>
      </c>
      <c r="BB242">
        <v>0</v>
      </c>
      <c r="BC242">
        <v>0.58329999999999993</v>
      </c>
      <c r="BD242">
        <v>0.20829999999999999</v>
      </c>
      <c r="BE242">
        <v>0.20829999999999999</v>
      </c>
      <c r="BF242">
        <v>0</v>
      </c>
      <c r="BG242">
        <v>0</v>
      </c>
      <c r="BH242">
        <v>0.20829999999999999</v>
      </c>
      <c r="BI242">
        <v>0.66670000000000007</v>
      </c>
      <c r="BJ242">
        <v>0.125</v>
      </c>
      <c r="BK242">
        <v>0</v>
      </c>
      <c r="BL242">
        <v>0</v>
      </c>
      <c r="BM242">
        <v>0.58329999999999993</v>
      </c>
      <c r="BN242">
        <v>0.125</v>
      </c>
      <c r="BO242">
        <v>0.29170000000000001</v>
      </c>
      <c r="BP242">
        <v>1</v>
      </c>
      <c r="BQ242">
        <v>0</v>
      </c>
      <c r="BR242">
        <v>0</v>
      </c>
      <c r="BS242">
        <v>0.5</v>
      </c>
      <c r="BT242">
        <v>0.375</v>
      </c>
      <c r="BU242">
        <v>0.125</v>
      </c>
      <c r="BV242">
        <v>0</v>
      </c>
      <c r="BW242">
        <v>0</v>
      </c>
      <c r="BX242">
        <v>1</v>
      </c>
      <c r="BY242">
        <v>0</v>
      </c>
      <c r="BZ242">
        <v>0</v>
      </c>
      <c r="CA242">
        <v>0</v>
      </c>
      <c r="CB242">
        <v>0</v>
      </c>
      <c r="CC242">
        <v>1</v>
      </c>
      <c r="CD242">
        <v>0</v>
      </c>
      <c r="CE242">
        <v>0</v>
      </c>
      <c r="CF242">
        <v>0</v>
      </c>
      <c r="CG242">
        <v>0</v>
      </c>
      <c r="CH242">
        <v>1</v>
      </c>
      <c r="CI242">
        <v>0</v>
      </c>
      <c r="CJ242">
        <v>1</v>
      </c>
      <c r="CK242">
        <v>0</v>
      </c>
      <c r="CL242">
        <v>0</v>
      </c>
      <c r="CM242">
        <v>0</v>
      </c>
      <c r="CN242">
        <v>0</v>
      </c>
      <c r="CO242">
        <v>0.20829999999999999</v>
      </c>
      <c r="CP242">
        <v>0.41670000000000001</v>
      </c>
      <c r="CQ242">
        <v>0.375</v>
      </c>
      <c r="CR242">
        <v>0</v>
      </c>
      <c r="CS242">
        <v>0</v>
      </c>
      <c r="CT242">
        <v>0</v>
      </c>
      <c r="CU242">
        <v>0</v>
      </c>
      <c r="CV242">
        <v>0</v>
      </c>
      <c r="CW242">
        <v>1</v>
      </c>
      <c r="CX242">
        <v>0.91670000000000007</v>
      </c>
      <c r="CY242">
        <v>8.3299999999999999E-2</v>
      </c>
      <c r="CZ242">
        <v>0</v>
      </c>
      <c r="DA242">
        <v>0</v>
      </c>
      <c r="DB242">
        <v>0.29170000000000001</v>
      </c>
      <c r="DC242">
        <v>0.375</v>
      </c>
      <c r="DD242">
        <v>0.33329999999999999</v>
      </c>
      <c r="DE242">
        <v>0.375</v>
      </c>
      <c r="DF242">
        <v>0.3125</v>
      </c>
      <c r="DG242">
        <v>0.3125</v>
      </c>
      <c r="DH242">
        <v>0</v>
      </c>
      <c r="DI242">
        <v>0.16670000000000001</v>
      </c>
      <c r="DJ242">
        <v>0</v>
      </c>
      <c r="DK242">
        <v>0.33329999999999999</v>
      </c>
      <c r="DL242">
        <v>0.5</v>
      </c>
    </row>
    <row r="243" spans="1:116" x14ac:dyDescent="0.25">
      <c r="A243" t="s">
        <v>660</v>
      </c>
      <c r="B243">
        <v>0.5</v>
      </c>
      <c r="C243">
        <v>0.17859999999999998</v>
      </c>
      <c r="D243">
        <v>0.32140000000000002</v>
      </c>
      <c r="E243">
        <v>0</v>
      </c>
      <c r="F243">
        <v>0</v>
      </c>
      <c r="G243">
        <v>0</v>
      </c>
      <c r="H243">
        <v>1</v>
      </c>
      <c r="I243">
        <v>0</v>
      </c>
      <c r="J243">
        <v>0</v>
      </c>
      <c r="K243">
        <v>0.21429999999999999</v>
      </c>
      <c r="L243">
        <v>0.39289999999999997</v>
      </c>
      <c r="M243">
        <v>0.39289999999999997</v>
      </c>
      <c r="N243">
        <v>0</v>
      </c>
      <c r="O243">
        <v>0</v>
      </c>
      <c r="P243">
        <v>7.1399999999999991E-2</v>
      </c>
      <c r="Q243">
        <v>0.25</v>
      </c>
      <c r="R243">
        <v>0.46429999999999999</v>
      </c>
      <c r="S243">
        <v>0.21429999999999999</v>
      </c>
      <c r="T243">
        <v>0</v>
      </c>
      <c r="U243">
        <v>0.59260000000000002</v>
      </c>
      <c r="V243">
        <v>0.40740000000000004</v>
      </c>
      <c r="W243">
        <v>1</v>
      </c>
      <c r="X243">
        <v>0</v>
      </c>
      <c r="Y243">
        <v>0</v>
      </c>
      <c r="Z243">
        <v>0</v>
      </c>
      <c r="AA243">
        <v>0.67859999999999998</v>
      </c>
      <c r="AB243">
        <v>0.28570000000000001</v>
      </c>
      <c r="AC243">
        <v>3.5699999999999996E-2</v>
      </c>
      <c r="AD243">
        <v>7.1399999999999991E-2</v>
      </c>
      <c r="AE243">
        <v>0.32140000000000002</v>
      </c>
      <c r="AF243">
        <v>0.60709999999999997</v>
      </c>
      <c r="AG243">
        <v>0</v>
      </c>
      <c r="AH243">
        <v>0</v>
      </c>
      <c r="AI243">
        <v>0</v>
      </c>
      <c r="AJ243">
        <v>0</v>
      </c>
      <c r="AK243">
        <v>0</v>
      </c>
      <c r="AL243">
        <v>0</v>
      </c>
      <c r="AM243">
        <v>0.46429999999999999</v>
      </c>
      <c r="AN243">
        <v>0.21429999999999999</v>
      </c>
      <c r="AO243">
        <v>0.21429999999999999</v>
      </c>
      <c r="AP243">
        <v>0.10710000000000001</v>
      </c>
      <c r="AQ243">
        <v>0.71430000000000005</v>
      </c>
      <c r="AR243">
        <v>0.28570000000000001</v>
      </c>
      <c r="AS243">
        <v>0</v>
      </c>
      <c r="AT243">
        <v>0.89290000000000003</v>
      </c>
      <c r="AU243">
        <v>0.10710000000000001</v>
      </c>
      <c r="AV243">
        <v>0</v>
      </c>
      <c r="AW243">
        <v>0</v>
      </c>
      <c r="AX243">
        <v>0</v>
      </c>
      <c r="AY243">
        <v>0.35710000000000003</v>
      </c>
      <c r="AZ243">
        <v>0.5</v>
      </c>
      <c r="BA243">
        <v>0.1429</v>
      </c>
      <c r="BB243">
        <v>0</v>
      </c>
      <c r="BC243">
        <v>0.60709999999999997</v>
      </c>
      <c r="BD243">
        <v>0.17859999999999998</v>
      </c>
      <c r="BE243">
        <v>0.21429999999999999</v>
      </c>
      <c r="BF243">
        <v>0</v>
      </c>
      <c r="BG243">
        <v>0</v>
      </c>
      <c r="BH243">
        <v>0.17859999999999998</v>
      </c>
      <c r="BI243">
        <v>0.64290000000000003</v>
      </c>
      <c r="BJ243">
        <v>0.17859999999999998</v>
      </c>
      <c r="BK243">
        <v>0</v>
      </c>
      <c r="BL243">
        <v>0</v>
      </c>
      <c r="BM243">
        <v>0.10710000000000001</v>
      </c>
      <c r="BN243">
        <v>0.89290000000000003</v>
      </c>
      <c r="BO243">
        <v>0</v>
      </c>
      <c r="BP243">
        <v>0.32140000000000002</v>
      </c>
      <c r="BQ243">
        <v>0.39289999999999997</v>
      </c>
      <c r="BR243">
        <v>0.28570000000000001</v>
      </c>
      <c r="BS243">
        <v>0.35710000000000003</v>
      </c>
      <c r="BT243">
        <v>0.42859999999999998</v>
      </c>
      <c r="BU243">
        <v>0.21429999999999999</v>
      </c>
      <c r="BV243">
        <v>0</v>
      </c>
      <c r="BW243">
        <v>0</v>
      </c>
      <c r="BX243">
        <v>1</v>
      </c>
      <c r="BY243">
        <v>0</v>
      </c>
      <c r="BZ243">
        <v>0</v>
      </c>
      <c r="CA243">
        <v>0</v>
      </c>
      <c r="CB243">
        <v>0</v>
      </c>
      <c r="CC243">
        <v>1</v>
      </c>
      <c r="CD243">
        <v>0</v>
      </c>
      <c r="CE243">
        <v>0</v>
      </c>
      <c r="CF243">
        <v>0</v>
      </c>
      <c r="CG243">
        <v>0</v>
      </c>
      <c r="CH243">
        <v>0.82140000000000002</v>
      </c>
      <c r="CI243">
        <v>0.17859999999999998</v>
      </c>
      <c r="CJ243">
        <v>1</v>
      </c>
      <c r="CK243">
        <v>0</v>
      </c>
      <c r="CL243">
        <v>0</v>
      </c>
      <c r="CM243">
        <v>0</v>
      </c>
      <c r="CN243">
        <v>0</v>
      </c>
      <c r="CO243">
        <v>0</v>
      </c>
      <c r="CP243">
        <v>0.35710000000000003</v>
      </c>
      <c r="CQ243">
        <v>0.60709999999999997</v>
      </c>
      <c r="CR243">
        <v>3.5699999999999996E-2</v>
      </c>
      <c r="CS243">
        <v>0</v>
      </c>
      <c r="CT243">
        <v>0</v>
      </c>
      <c r="CU243">
        <v>0</v>
      </c>
      <c r="CV243">
        <v>0</v>
      </c>
      <c r="CW243">
        <v>1</v>
      </c>
      <c r="CX243">
        <v>0.57140000000000002</v>
      </c>
      <c r="CY243">
        <v>0.42859999999999998</v>
      </c>
      <c r="CZ243">
        <v>0</v>
      </c>
      <c r="DA243">
        <v>0</v>
      </c>
      <c r="DB243">
        <v>0.25</v>
      </c>
      <c r="DC243">
        <v>0.5</v>
      </c>
      <c r="DD243">
        <v>0.25</v>
      </c>
      <c r="DE243">
        <v>0</v>
      </c>
      <c r="DF243">
        <v>0.75</v>
      </c>
      <c r="DG243">
        <v>0.25</v>
      </c>
      <c r="DH243">
        <v>0</v>
      </c>
      <c r="DI243">
        <v>0</v>
      </c>
      <c r="DJ243">
        <v>0</v>
      </c>
      <c r="DK243">
        <v>0</v>
      </c>
      <c r="DL243">
        <v>1</v>
      </c>
    </row>
    <row r="244" spans="1:116" x14ac:dyDescent="0.25">
      <c r="A244" t="s">
        <v>662</v>
      </c>
      <c r="B244">
        <v>0.2</v>
      </c>
      <c r="C244">
        <v>0.4667</v>
      </c>
      <c r="D244">
        <v>0.33329999999999999</v>
      </c>
      <c r="E244">
        <v>0</v>
      </c>
      <c r="F244">
        <v>0</v>
      </c>
      <c r="G244">
        <v>1</v>
      </c>
      <c r="H244">
        <v>0</v>
      </c>
      <c r="I244">
        <v>0</v>
      </c>
      <c r="J244">
        <v>0</v>
      </c>
      <c r="K244">
        <v>0.1333</v>
      </c>
      <c r="L244">
        <v>0.8</v>
      </c>
      <c r="M244">
        <v>6.6699999999999995E-2</v>
      </c>
      <c r="N244">
        <v>0</v>
      </c>
      <c r="O244">
        <v>0</v>
      </c>
      <c r="P244">
        <v>0.2</v>
      </c>
      <c r="Q244">
        <v>0.4</v>
      </c>
      <c r="R244">
        <v>0.4</v>
      </c>
      <c r="S244">
        <v>0</v>
      </c>
      <c r="T244">
        <v>0.26669999999999999</v>
      </c>
      <c r="U244">
        <v>0.4667</v>
      </c>
      <c r="V244">
        <v>0.26669999999999999</v>
      </c>
      <c r="W244">
        <v>0</v>
      </c>
      <c r="X244">
        <v>1</v>
      </c>
      <c r="Y244">
        <v>0</v>
      </c>
      <c r="Z244">
        <v>0</v>
      </c>
      <c r="AA244">
        <v>0.73329999999999995</v>
      </c>
      <c r="AB244">
        <v>0.2</v>
      </c>
      <c r="AC244">
        <v>6.6699999999999995E-2</v>
      </c>
      <c r="AD244">
        <v>0.26669999999999999</v>
      </c>
      <c r="AE244">
        <v>0.4667</v>
      </c>
      <c r="AF244">
        <v>0.26669999999999999</v>
      </c>
      <c r="AG244">
        <v>0</v>
      </c>
      <c r="AH244">
        <v>0</v>
      </c>
      <c r="AI244">
        <v>0</v>
      </c>
      <c r="AJ244">
        <v>0</v>
      </c>
      <c r="AK244">
        <v>0</v>
      </c>
      <c r="AL244">
        <v>0</v>
      </c>
      <c r="AM244">
        <v>0.8</v>
      </c>
      <c r="AN244">
        <v>0.2</v>
      </c>
      <c r="AO244">
        <v>0</v>
      </c>
      <c r="AP244">
        <v>0</v>
      </c>
      <c r="AQ244">
        <v>1</v>
      </c>
      <c r="AR244">
        <v>0</v>
      </c>
      <c r="AS244">
        <v>0</v>
      </c>
      <c r="AT244">
        <v>0.73329999999999995</v>
      </c>
      <c r="AU244">
        <v>0.26669999999999999</v>
      </c>
      <c r="AV244">
        <v>0</v>
      </c>
      <c r="AW244">
        <v>0</v>
      </c>
      <c r="AX244">
        <v>0</v>
      </c>
      <c r="AY244">
        <v>0.6</v>
      </c>
      <c r="AZ244">
        <v>0.33329999999999999</v>
      </c>
      <c r="BA244">
        <v>6.6699999999999995E-2</v>
      </c>
      <c r="BB244">
        <v>0</v>
      </c>
      <c r="BC244">
        <v>0.33329999999999999</v>
      </c>
      <c r="BD244">
        <v>0.26669999999999999</v>
      </c>
      <c r="BE244">
        <v>0.4</v>
      </c>
      <c r="BF244">
        <v>0</v>
      </c>
      <c r="BG244">
        <v>0</v>
      </c>
      <c r="BH244">
        <v>6.6699999999999995E-2</v>
      </c>
      <c r="BI244">
        <v>0.86670000000000003</v>
      </c>
      <c r="BJ244">
        <v>6.6699999999999995E-2</v>
      </c>
      <c r="BK244">
        <v>0</v>
      </c>
      <c r="BL244">
        <v>0</v>
      </c>
      <c r="BM244">
        <v>0.2</v>
      </c>
      <c r="BN244">
        <v>0.73329999999999995</v>
      </c>
      <c r="BO244">
        <v>6.6699999999999995E-2</v>
      </c>
      <c r="BP244">
        <v>0.5333</v>
      </c>
      <c r="BQ244">
        <v>0.2</v>
      </c>
      <c r="BR244">
        <v>0.26669999999999999</v>
      </c>
      <c r="BS244">
        <v>0.4667</v>
      </c>
      <c r="BT244">
        <v>0.26669999999999999</v>
      </c>
      <c r="BU244">
        <v>0.26669999999999999</v>
      </c>
      <c r="BV244">
        <v>0</v>
      </c>
      <c r="BW244">
        <v>0</v>
      </c>
      <c r="BX244">
        <v>1</v>
      </c>
      <c r="BY244">
        <v>0</v>
      </c>
      <c r="BZ244">
        <v>0</v>
      </c>
      <c r="CA244">
        <v>0</v>
      </c>
      <c r="CB244">
        <v>0</v>
      </c>
      <c r="CC244">
        <v>1</v>
      </c>
      <c r="CD244">
        <v>0</v>
      </c>
      <c r="CE244">
        <v>0</v>
      </c>
      <c r="CF244">
        <v>0</v>
      </c>
      <c r="CG244">
        <v>0</v>
      </c>
      <c r="CH244">
        <v>0.8</v>
      </c>
      <c r="CI244">
        <v>0.2</v>
      </c>
      <c r="CJ244">
        <v>1</v>
      </c>
      <c r="CK244">
        <v>0</v>
      </c>
      <c r="CL244">
        <v>0</v>
      </c>
      <c r="CM244">
        <v>0</v>
      </c>
      <c r="CN244">
        <v>0</v>
      </c>
      <c r="CO244">
        <v>0</v>
      </c>
      <c r="CP244">
        <v>0.6</v>
      </c>
      <c r="CQ244">
        <v>0.33329999999999999</v>
      </c>
      <c r="CR244">
        <v>6.6699999999999995E-2</v>
      </c>
      <c r="CS244">
        <v>0</v>
      </c>
      <c r="CT244">
        <v>0</v>
      </c>
      <c r="CU244">
        <v>0</v>
      </c>
      <c r="CV244">
        <v>0</v>
      </c>
      <c r="CW244">
        <v>1</v>
      </c>
      <c r="CX244">
        <v>0.86670000000000003</v>
      </c>
      <c r="CY244">
        <v>0.1333</v>
      </c>
      <c r="CZ244">
        <v>0</v>
      </c>
      <c r="DA244">
        <v>0</v>
      </c>
      <c r="DB244">
        <v>0.4667</v>
      </c>
      <c r="DC244">
        <v>0.4</v>
      </c>
      <c r="DD244">
        <v>0.1333</v>
      </c>
      <c r="DE244">
        <v>0</v>
      </c>
      <c r="DF244">
        <v>1</v>
      </c>
      <c r="DG244">
        <v>0</v>
      </c>
      <c r="DH244">
        <v>0</v>
      </c>
      <c r="DI244">
        <v>0</v>
      </c>
      <c r="DJ244">
        <v>0</v>
      </c>
      <c r="DK244">
        <v>6.6699999999999995E-2</v>
      </c>
      <c r="DL244">
        <v>0.93330000000000002</v>
      </c>
    </row>
    <row r="245" spans="1:116" x14ac:dyDescent="0.25">
      <c r="A245" t="s">
        <v>663</v>
      </c>
      <c r="B245">
        <v>0.44259999999999999</v>
      </c>
      <c r="C245">
        <v>0.19670000000000001</v>
      </c>
      <c r="D245">
        <v>0.36070000000000002</v>
      </c>
      <c r="E245">
        <v>0</v>
      </c>
      <c r="F245">
        <v>0</v>
      </c>
      <c r="G245">
        <v>0</v>
      </c>
      <c r="H245">
        <v>1</v>
      </c>
      <c r="I245">
        <v>0</v>
      </c>
      <c r="J245">
        <v>0</v>
      </c>
      <c r="K245">
        <v>0.22949999999999998</v>
      </c>
      <c r="L245">
        <v>0.50819999999999999</v>
      </c>
      <c r="M245">
        <v>0.26229999999999998</v>
      </c>
      <c r="N245">
        <v>0</v>
      </c>
      <c r="O245">
        <v>0</v>
      </c>
      <c r="P245">
        <v>0.18030000000000002</v>
      </c>
      <c r="Q245">
        <v>0.32789999999999997</v>
      </c>
      <c r="R245">
        <v>0.45899999999999996</v>
      </c>
      <c r="S245">
        <v>3.2799999999999996E-2</v>
      </c>
      <c r="T245">
        <v>1.6399999999999998E-2</v>
      </c>
      <c r="U245">
        <v>0.65569999999999995</v>
      </c>
      <c r="V245">
        <v>0.32789999999999997</v>
      </c>
      <c r="W245">
        <v>1</v>
      </c>
      <c r="X245">
        <v>0</v>
      </c>
      <c r="Y245">
        <v>0</v>
      </c>
      <c r="Z245">
        <v>0</v>
      </c>
      <c r="AA245">
        <v>0.98360000000000003</v>
      </c>
      <c r="AB245">
        <v>1.6399999999999998E-2</v>
      </c>
      <c r="AC245">
        <v>0</v>
      </c>
      <c r="AD245">
        <v>0.3115</v>
      </c>
      <c r="AE245">
        <v>0.63929999999999998</v>
      </c>
      <c r="AF245">
        <v>4.9200000000000001E-2</v>
      </c>
      <c r="AG245">
        <v>0</v>
      </c>
      <c r="AH245">
        <v>0</v>
      </c>
      <c r="AI245">
        <v>0</v>
      </c>
      <c r="AJ245">
        <v>0</v>
      </c>
      <c r="AK245">
        <v>0</v>
      </c>
      <c r="AL245">
        <v>0</v>
      </c>
      <c r="AM245">
        <v>0.73769999999999991</v>
      </c>
      <c r="AN245">
        <v>0.18030000000000002</v>
      </c>
      <c r="AO245">
        <v>8.199999999999999E-2</v>
      </c>
      <c r="AP245">
        <v>0</v>
      </c>
      <c r="AQ245">
        <v>0.83609999999999995</v>
      </c>
      <c r="AR245">
        <v>0.16390000000000002</v>
      </c>
      <c r="AS245">
        <v>0</v>
      </c>
      <c r="AT245">
        <v>0.90159999999999996</v>
      </c>
      <c r="AU245">
        <v>9.8400000000000001E-2</v>
      </c>
      <c r="AV245">
        <v>0</v>
      </c>
      <c r="AW245">
        <v>0</v>
      </c>
      <c r="AX245">
        <v>0</v>
      </c>
      <c r="AY245">
        <v>0.377</v>
      </c>
      <c r="AZ245">
        <v>0.59020000000000006</v>
      </c>
      <c r="BA245">
        <v>3.2799999999999996E-2</v>
      </c>
      <c r="BB245">
        <v>0</v>
      </c>
      <c r="BC245">
        <v>0.40979999999999994</v>
      </c>
      <c r="BD245">
        <v>0.24590000000000001</v>
      </c>
      <c r="BE245">
        <v>0.32789999999999997</v>
      </c>
      <c r="BF245">
        <v>1.6399999999999998E-2</v>
      </c>
      <c r="BG245">
        <v>0</v>
      </c>
      <c r="BH245">
        <v>0.42619999999999997</v>
      </c>
      <c r="BI245">
        <v>0.42619999999999997</v>
      </c>
      <c r="BJ245">
        <v>0.14749999999999999</v>
      </c>
      <c r="BK245">
        <v>0</v>
      </c>
      <c r="BL245">
        <v>0</v>
      </c>
      <c r="BM245">
        <v>0.57379999999999998</v>
      </c>
      <c r="BN245">
        <v>0.13109999999999999</v>
      </c>
      <c r="BO245">
        <v>0.29510000000000003</v>
      </c>
      <c r="BP245">
        <v>0.73769999999999991</v>
      </c>
      <c r="BQ245">
        <v>0.26229999999999998</v>
      </c>
      <c r="BR245">
        <v>0</v>
      </c>
      <c r="BS245">
        <v>0.60659999999999992</v>
      </c>
      <c r="BT245">
        <v>0.2787</v>
      </c>
      <c r="BU245">
        <v>9.8400000000000001E-2</v>
      </c>
      <c r="BV245">
        <v>1.6399999999999998E-2</v>
      </c>
      <c r="BW245">
        <v>0</v>
      </c>
      <c r="BX245">
        <v>1</v>
      </c>
      <c r="BY245">
        <v>0</v>
      </c>
      <c r="BZ245">
        <v>0</v>
      </c>
      <c r="CA245">
        <v>0</v>
      </c>
      <c r="CB245">
        <v>0</v>
      </c>
      <c r="CC245">
        <v>1</v>
      </c>
      <c r="CD245">
        <v>0</v>
      </c>
      <c r="CE245">
        <v>0</v>
      </c>
      <c r="CF245">
        <v>0</v>
      </c>
      <c r="CG245">
        <v>0</v>
      </c>
      <c r="CH245">
        <v>0.81969999999999998</v>
      </c>
      <c r="CI245">
        <v>0.18030000000000002</v>
      </c>
      <c r="CJ245">
        <v>1</v>
      </c>
      <c r="CK245">
        <v>0</v>
      </c>
      <c r="CL245">
        <v>0</v>
      </c>
      <c r="CM245">
        <v>0</v>
      </c>
      <c r="CN245">
        <v>0</v>
      </c>
      <c r="CO245">
        <v>0</v>
      </c>
      <c r="CP245">
        <v>0.54100000000000004</v>
      </c>
      <c r="CQ245">
        <v>0.45899999999999996</v>
      </c>
      <c r="CR245">
        <v>0</v>
      </c>
      <c r="CS245">
        <v>0</v>
      </c>
      <c r="CT245">
        <v>0</v>
      </c>
      <c r="CU245">
        <v>0</v>
      </c>
      <c r="CV245">
        <v>0</v>
      </c>
      <c r="CW245">
        <v>1</v>
      </c>
      <c r="CX245">
        <v>0.83609999999999995</v>
      </c>
      <c r="CY245">
        <v>0.16390000000000002</v>
      </c>
      <c r="CZ245">
        <v>0</v>
      </c>
      <c r="DA245">
        <v>0</v>
      </c>
      <c r="DB245">
        <v>0.32789999999999997</v>
      </c>
      <c r="DC245">
        <v>0.42619999999999997</v>
      </c>
      <c r="DD245">
        <v>0.24590000000000001</v>
      </c>
      <c r="DE245">
        <v>5.4100000000000002E-2</v>
      </c>
      <c r="DF245">
        <v>0.54049999999999998</v>
      </c>
      <c r="DG245">
        <v>0.40539999999999998</v>
      </c>
      <c r="DH245">
        <v>0</v>
      </c>
      <c r="DI245">
        <v>3.2799999999999996E-2</v>
      </c>
      <c r="DJ245">
        <v>1.6399999999999998E-2</v>
      </c>
      <c r="DK245">
        <v>0.16390000000000002</v>
      </c>
      <c r="DL245">
        <v>0.78689999999999993</v>
      </c>
    </row>
    <row r="246" spans="1:116" x14ac:dyDescent="0.25">
      <c r="A246" t="s">
        <v>665</v>
      </c>
      <c r="B246">
        <v>0.36109999999999998</v>
      </c>
      <c r="C246">
        <v>0.16670000000000001</v>
      </c>
      <c r="D246">
        <v>0.41670000000000001</v>
      </c>
      <c r="E246">
        <v>5.5599999999999997E-2</v>
      </c>
      <c r="F246">
        <v>0</v>
      </c>
      <c r="G246">
        <v>0</v>
      </c>
      <c r="H246">
        <v>1</v>
      </c>
      <c r="I246">
        <v>0</v>
      </c>
      <c r="J246">
        <v>0</v>
      </c>
      <c r="K246">
        <v>0.25</v>
      </c>
      <c r="L246">
        <v>0.5</v>
      </c>
      <c r="M246">
        <v>0.25</v>
      </c>
      <c r="N246">
        <v>0</v>
      </c>
      <c r="O246">
        <v>0</v>
      </c>
      <c r="P246">
        <v>0.16670000000000001</v>
      </c>
      <c r="Q246">
        <v>0.22219999999999998</v>
      </c>
      <c r="R246">
        <v>0.55559999999999998</v>
      </c>
      <c r="S246">
        <v>5.5599999999999997E-2</v>
      </c>
      <c r="T246">
        <v>0</v>
      </c>
      <c r="U246">
        <v>0.55559999999999998</v>
      </c>
      <c r="V246">
        <v>0.44439999999999996</v>
      </c>
      <c r="W246">
        <v>1</v>
      </c>
      <c r="X246">
        <v>0</v>
      </c>
      <c r="Y246">
        <v>0</v>
      </c>
      <c r="Z246">
        <v>0</v>
      </c>
      <c r="AA246">
        <v>0.77780000000000005</v>
      </c>
      <c r="AB246">
        <v>0.22219999999999998</v>
      </c>
      <c r="AC246">
        <v>0</v>
      </c>
      <c r="AD246">
        <v>0.25</v>
      </c>
      <c r="AE246">
        <v>0.36109999999999998</v>
      </c>
      <c r="AF246">
        <v>0.38890000000000002</v>
      </c>
      <c r="AG246">
        <v>0</v>
      </c>
      <c r="AH246">
        <v>0</v>
      </c>
      <c r="AI246">
        <v>0</v>
      </c>
      <c r="AJ246">
        <v>1</v>
      </c>
      <c r="AK246">
        <v>0</v>
      </c>
      <c r="AL246">
        <v>0</v>
      </c>
      <c r="AM246">
        <v>0.63890000000000002</v>
      </c>
      <c r="AN246">
        <v>0.19440000000000002</v>
      </c>
      <c r="AO246">
        <v>0.1389</v>
      </c>
      <c r="AP246">
        <v>2.7799999999999998E-2</v>
      </c>
      <c r="AQ246">
        <v>0.61109999999999998</v>
      </c>
      <c r="AR246">
        <v>0.38890000000000002</v>
      </c>
      <c r="AS246">
        <v>0</v>
      </c>
      <c r="AT246">
        <v>0.88890000000000002</v>
      </c>
      <c r="AU246">
        <v>0.11109999999999999</v>
      </c>
      <c r="AV246">
        <v>0</v>
      </c>
      <c r="AW246">
        <v>0</v>
      </c>
      <c r="AX246">
        <v>0</v>
      </c>
      <c r="AY246">
        <v>0.33329999999999999</v>
      </c>
      <c r="AZ246">
        <v>0.66670000000000007</v>
      </c>
      <c r="BA246">
        <v>0</v>
      </c>
      <c r="BB246">
        <v>0</v>
      </c>
      <c r="BC246">
        <v>0.47220000000000001</v>
      </c>
      <c r="BD246">
        <v>0.16670000000000001</v>
      </c>
      <c r="BE246">
        <v>0.33329999999999999</v>
      </c>
      <c r="BF246">
        <v>2.7799999999999998E-2</v>
      </c>
      <c r="BG246">
        <v>0</v>
      </c>
      <c r="BH246">
        <v>0.38890000000000002</v>
      </c>
      <c r="BI246">
        <v>0.30559999999999998</v>
      </c>
      <c r="BJ246">
        <v>0.30559999999999998</v>
      </c>
      <c r="BK246">
        <v>0</v>
      </c>
      <c r="BL246">
        <v>0</v>
      </c>
      <c r="BM246">
        <v>0.44439999999999996</v>
      </c>
      <c r="BN246">
        <v>0.22219999999999998</v>
      </c>
      <c r="BO246">
        <v>0.33329999999999999</v>
      </c>
      <c r="BP246">
        <v>0.52780000000000005</v>
      </c>
      <c r="BQ246">
        <v>0.25</v>
      </c>
      <c r="BR246">
        <v>0.22219999999999998</v>
      </c>
      <c r="BS246">
        <v>0.41670000000000001</v>
      </c>
      <c r="BT246">
        <v>0.30559999999999998</v>
      </c>
      <c r="BU246">
        <v>0.27779999999999999</v>
      </c>
      <c r="BV246">
        <v>0</v>
      </c>
      <c r="BW246">
        <v>0</v>
      </c>
      <c r="BX246">
        <v>1</v>
      </c>
      <c r="BY246">
        <v>0</v>
      </c>
      <c r="BZ246">
        <v>0</v>
      </c>
      <c r="CA246">
        <v>0</v>
      </c>
      <c r="CB246">
        <v>0</v>
      </c>
      <c r="CC246">
        <v>1</v>
      </c>
      <c r="CD246">
        <v>0</v>
      </c>
      <c r="CE246">
        <v>0</v>
      </c>
      <c r="CF246">
        <v>0</v>
      </c>
      <c r="CG246">
        <v>0</v>
      </c>
      <c r="CH246">
        <v>0.75</v>
      </c>
      <c r="CI246">
        <v>0.25</v>
      </c>
      <c r="CJ246">
        <v>1</v>
      </c>
      <c r="CK246">
        <v>0</v>
      </c>
      <c r="CL246">
        <v>0</v>
      </c>
      <c r="CM246">
        <v>0</v>
      </c>
      <c r="CN246">
        <v>0</v>
      </c>
      <c r="CO246">
        <v>0</v>
      </c>
      <c r="CP246">
        <v>0.5</v>
      </c>
      <c r="CQ246">
        <v>0.44439999999999996</v>
      </c>
      <c r="CR246">
        <v>5.5599999999999997E-2</v>
      </c>
      <c r="CS246">
        <v>0</v>
      </c>
      <c r="CT246">
        <v>0</v>
      </c>
      <c r="CU246">
        <v>0</v>
      </c>
      <c r="CV246">
        <v>0</v>
      </c>
      <c r="CW246">
        <v>1</v>
      </c>
      <c r="CX246">
        <v>0.66670000000000007</v>
      </c>
      <c r="CY246">
        <v>0.33329999999999999</v>
      </c>
      <c r="CZ246">
        <v>0</v>
      </c>
      <c r="DA246">
        <v>0</v>
      </c>
      <c r="DB246">
        <v>0.1389</v>
      </c>
      <c r="DC246">
        <v>0.66670000000000007</v>
      </c>
      <c r="DD246">
        <v>0.19440000000000002</v>
      </c>
      <c r="DE246">
        <v>0</v>
      </c>
      <c r="DF246">
        <v>0.3125</v>
      </c>
      <c r="DG246">
        <v>0.6875</v>
      </c>
      <c r="DH246">
        <v>0</v>
      </c>
      <c r="DI246">
        <v>0</v>
      </c>
      <c r="DJ246">
        <v>0</v>
      </c>
      <c r="DK246">
        <v>0</v>
      </c>
      <c r="DL246">
        <v>1</v>
      </c>
    </row>
    <row r="247" spans="1:116" x14ac:dyDescent="0.25">
      <c r="A247" t="s">
        <v>667</v>
      </c>
      <c r="B247">
        <v>0.2051</v>
      </c>
      <c r="C247">
        <v>0.25640000000000002</v>
      </c>
      <c r="D247">
        <v>0.53849999999999998</v>
      </c>
      <c r="E247">
        <v>0</v>
      </c>
      <c r="F247">
        <v>0</v>
      </c>
      <c r="G247">
        <v>1</v>
      </c>
      <c r="H247">
        <v>0</v>
      </c>
      <c r="I247">
        <v>0</v>
      </c>
      <c r="J247">
        <v>0</v>
      </c>
      <c r="K247">
        <v>0.28210000000000002</v>
      </c>
      <c r="L247">
        <v>0.35899999999999999</v>
      </c>
      <c r="M247">
        <v>0.35899999999999999</v>
      </c>
      <c r="N247">
        <v>0</v>
      </c>
      <c r="O247">
        <v>0</v>
      </c>
      <c r="P247">
        <v>0.12820000000000001</v>
      </c>
      <c r="Q247">
        <v>0.30769999999999997</v>
      </c>
      <c r="R247">
        <v>0.53849999999999998</v>
      </c>
      <c r="S247">
        <v>2.5600000000000001E-2</v>
      </c>
      <c r="T247">
        <v>0</v>
      </c>
      <c r="U247">
        <v>0.61539999999999995</v>
      </c>
      <c r="V247">
        <v>0.3846</v>
      </c>
      <c r="W247">
        <v>1</v>
      </c>
      <c r="X247">
        <v>0</v>
      </c>
      <c r="Y247">
        <v>0</v>
      </c>
      <c r="Z247">
        <v>0</v>
      </c>
      <c r="AA247">
        <v>0.6409999999999999</v>
      </c>
      <c r="AB247">
        <v>0.30769999999999997</v>
      </c>
      <c r="AC247">
        <v>5.1299999999999998E-2</v>
      </c>
      <c r="AD247">
        <v>0.12820000000000001</v>
      </c>
      <c r="AE247">
        <v>0.4103</v>
      </c>
      <c r="AF247">
        <v>0.46149999999999997</v>
      </c>
      <c r="AG247">
        <v>0</v>
      </c>
      <c r="AH247">
        <v>0</v>
      </c>
      <c r="AI247">
        <v>0</v>
      </c>
      <c r="AJ247">
        <v>0</v>
      </c>
      <c r="AK247">
        <v>0</v>
      </c>
      <c r="AL247">
        <v>0</v>
      </c>
      <c r="AM247">
        <v>0.76919999999999999</v>
      </c>
      <c r="AN247">
        <v>0.23079999999999998</v>
      </c>
      <c r="AO247">
        <v>0</v>
      </c>
      <c r="AP247">
        <v>0</v>
      </c>
      <c r="AQ247">
        <v>0.6409999999999999</v>
      </c>
      <c r="AR247">
        <v>0.35899999999999999</v>
      </c>
      <c r="AS247">
        <v>0</v>
      </c>
      <c r="AT247">
        <v>0.76919999999999999</v>
      </c>
      <c r="AU247">
        <v>0.2051</v>
      </c>
      <c r="AV247">
        <v>2.5600000000000001E-2</v>
      </c>
      <c r="AW247">
        <v>0</v>
      </c>
      <c r="AX247">
        <v>0</v>
      </c>
      <c r="AY247">
        <v>0.35899999999999999</v>
      </c>
      <c r="AZ247">
        <v>0.56409999999999993</v>
      </c>
      <c r="BA247">
        <v>7.690000000000001E-2</v>
      </c>
      <c r="BB247">
        <v>0</v>
      </c>
      <c r="BC247">
        <v>0.3846</v>
      </c>
      <c r="BD247">
        <v>0.2051</v>
      </c>
      <c r="BE247">
        <v>0.35899999999999999</v>
      </c>
      <c r="BF247">
        <v>2.5600000000000001E-2</v>
      </c>
      <c r="BG247">
        <v>2.5600000000000001E-2</v>
      </c>
      <c r="BH247">
        <v>0.35899999999999999</v>
      </c>
      <c r="BI247">
        <v>0.51280000000000003</v>
      </c>
      <c r="BJ247">
        <v>0.12820000000000001</v>
      </c>
      <c r="BK247">
        <v>0</v>
      </c>
      <c r="BL247">
        <v>0</v>
      </c>
      <c r="BM247">
        <v>0.14710000000000001</v>
      </c>
      <c r="BN247">
        <v>0.26469999999999999</v>
      </c>
      <c r="BO247">
        <v>0.58820000000000006</v>
      </c>
      <c r="BP247">
        <v>0.5897</v>
      </c>
      <c r="BQ247">
        <v>0.35899999999999999</v>
      </c>
      <c r="BR247">
        <v>5.1299999999999998E-2</v>
      </c>
      <c r="BS247">
        <v>0.4103</v>
      </c>
      <c r="BT247">
        <v>0.33329999999999999</v>
      </c>
      <c r="BU247">
        <v>0.25640000000000002</v>
      </c>
      <c r="BV247">
        <v>0</v>
      </c>
      <c r="BW247">
        <v>0</v>
      </c>
      <c r="BX247">
        <v>1</v>
      </c>
      <c r="BY247">
        <v>0</v>
      </c>
      <c r="BZ247">
        <v>0</v>
      </c>
      <c r="CA247">
        <v>0</v>
      </c>
      <c r="CB247">
        <v>0</v>
      </c>
      <c r="CC247">
        <v>1</v>
      </c>
      <c r="CD247">
        <v>0</v>
      </c>
      <c r="CE247">
        <v>0</v>
      </c>
      <c r="CF247">
        <v>0</v>
      </c>
      <c r="CG247">
        <v>0</v>
      </c>
      <c r="CH247">
        <v>0.82050000000000001</v>
      </c>
      <c r="CI247">
        <v>0.17949999999999999</v>
      </c>
      <c r="CJ247">
        <v>1</v>
      </c>
      <c r="CK247">
        <v>0</v>
      </c>
      <c r="CL247">
        <v>0</v>
      </c>
      <c r="CM247">
        <v>0</v>
      </c>
      <c r="CN247">
        <v>0</v>
      </c>
      <c r="CO247">
        <v>0</v>
      </c>
      <c r="CP247">
        <v>0.66670000000000007</v>
      </c>
      <c r="CQ247">
        <v>0.30769999999999997</v>
      </c>
      <c r="CR247">
        <v>2.5600000000000001E-2</v>
      </c>
      <c r="CS247">
        <v>0</v>
      </c>
      <c r="CT247">
        <v>0</v>
      </c>
      <c r="CU247">
        <v>0</v>
      </c>
      <c r="CV247">
        <v>0</v>
      </c>
      <c r="CW247">
        <v>1</v>
      </c>
      <c r="CX247">
        <v>0.6409999999999999</v>
      </c>
      <c r="CY247">
        <v>0.35899999999999999</v>
      </c>
      <c r="CZ247">
        <v>0</v>
      </c>
      <c r="DA247">
        <v>0</v>
      </c>
      <c r="DB247">
        <v>0.23079999999999998</v>
      </c>
      <c r="DC247">
        <v>0.46149999999999997</v>
      </c>
      <c r="DD247">
        <v>0.30769999999999997</v>
      </c>
      <c r="DE247">
        <v>0</v>
      </c>
      <c r="DF247">
        <v>0.5625</v>
      </c>
      <c r="DG247">
        <v>0.4375</v>
      </c>
      <c r="DH247">
        <v>0</v>
      </c>
      <c r="DI247">
        <v>0</v>
      </c>
      <c r="DJ247">
        <v>0</v>
      </c>
      <c r="DK247">
        <v>5.1299999999999998E-2</v>
      </c>
      <c r="DL247">
        <v>0.9487000000000001</v>
      </c>
    </row>
    <row r="248" spans="1:116" x14ac:dyDescent="0.25">
      <c r="A248" t="s">
        <v>669</v>
      </c>
      <c r="B248">
        <v>0.57140000000000002</v>
      </c>
      <c r="C248">
        <v>0.1429</v>
      </c>
      <c r="D248">
        <v>0.28570000000000001</v>
      </c>
      <c r="E248">
        <v>0</v>
      </c>
      <c r="F248">
        <v>0</v>
      </c>
      <c r="G248">
        <v>1</v>
      </c>
      <c r="H248">
        <v>0</v>
      </c>
      <c r="I248">
        <v>0</v>
      </c>
      <c r="J248">
        <v>0</v>
      </c>
      <c r="K248">
        <v>0.42859999999999998</v>
      </c>
      <c r="L248">
        <v>0.52380000000000004</v>
      </c>
      <c r="M248">
        <v>4.7599999999999996E-2</v>
      </c>
      <c r="N248">
        <v>0</v>
      </c>
      <c r="O248">
        <v>0</v>
      </c>
      <c r="P248">
        <v>0.28570000000000001</v>
      </c>
      <c r="Q248">
        <v>0.47619999999999996</v>
      </c>
      <c r="R248">
        <v>0.23809999999999998</v>
      </c>
      <c r="S248">
        <v>0</v>
      </c>
      <c r="T248">
        <v>4.7599999999999996E-2</v>
      </c>
      <c r="U248">
        <v>0.90480000000000005</v>
      </c>
      <c r="V248">
        <v>4.7599999999999996E-2</v>
      </c>
      <c r="W248">
        <v>1</v>
      </c>
      <c r="X248">
        <v>0</v>
      </c>
      <c r="Y248">
        <v>0</v>
      </c>
      <c r="Z248">
        <v>0</v>
      </c>
      <c r="AA248">
        <v>0.57140000000000002</v>
      </c>
      <c r="AB248">
        <v>0.38100000000000001</v>
      </c>
      <c r="AC248">
        <v>4.7599999999999996E-2</v>
      </c>
      <c r="AD248">
        <v>0.28570000000000001</v>
      </c>
      <c r="AE248">
        <v>0.33329999999999999</v>
      </c>
      <c r="AF248">
        <v>0.38100000000000001</v>
      </c>
      <c r="AG248">
        <v>0</v>
      </c>
      <c r="AH248">
        <v>0</v>
      </c>
      <c r="AI248">
        <v>0</v>
      </c>
      <c r="AJ248">
        <v>0</v>
      </c>
      <c r="AK248">
        <v>0</v>
      </c>
      <c r="AL248">
        <v>0</v>
      </c>
      <c r="AM248">
        <v>0.57140000000000002</v>
      </c>
      <c r="AN248">
        <v>0.42859999999999998</v>
      </c>
      <c r="AO248">
        <v>0</v>
      </c>
      <c r="AP248">
        <v>0</v>
      </c>
      <c r="AQ248">
        <v>0.90480000000000005</v>
      </c>
      <c r="AR248">
        <v>9.5199999999999993E-2</v>
      </c>
      <c r="AS248">
        <v>0</v>
      </c>
      <c r="AT248">
        <v>0.95239999999999991</v>
      </c>
      <c r="AU248">
        <v>4.7599999999999996E-2</v>
      </c>
      <c r="AV248">
        <v>0</v>
      </c>
      <c r="AW248">
        <v>0</v>
      </c>
      <c r="AX248">
        <v>0</v>
      </c>
      <c r="AY248">
        <v>0.8095</v>
      </c>
      <c r="AZ248">
        <v>0.1429</v>
      </c>
      <c r="BA248">
        <v>4.7599999999999996E-2</v>
      </c>
      <c r="BB248">
        <v>0</v>
      </c>
      <c r="BC248">
        <v>0.28570000000000001</v>
      </c>
      <c r="BD248">
        <v>0.33329999999999999</v>
      </c>
      <c r="BE248">
        <v>0.28570000000000001</v>
      </c>
      <c r="BF248">
        <v>9.5199999999999993E-2</v>
      </c>
      <c r="BG248">
        <v>0</v>
      </c>
      <c r="BH248">
        <v>0.57140000000000002</v>
      </c>
      <c r="BI248">
        <v>0.42859999999999998</v>
      </c>
      <c r="BJ248">
        <v>0</v>
      </c>
      <c r="BK248">
        <v>0</v>
      </c>
      <c r="BL248">
        <v>0</v>
      </c>
      <c r="BM248">
        <v>0.61899999999999999</v>
      </c>
      <c r="BN248">
        <v>9.5199999999999993E-2</v>
      </c>
      <c r="BO248">
        <v>0.28570000000000001</v>
      </c>
      <c r="BP248">
        <v>0.90480000000000005</v>
      </c>
      <c r="BQ248">
        <v>9.5199999999999993E-2</v>
      </c>
      <c r="BR248">
        <v>0</v>
      </c>
      <c r="BS248">
        <v>0.57140000000000002</v>
      </c>
      <c r="BT248">
        <v>0.33329999999999999</v>
      </c>
      <c r="BU248">
        <v>9.5199999999999993E-2</v>
      </c>
      <c r="BV248">
        <v>0</v>
      </c>
      <c r="BW248">
        <v>0</v>
      </c>
      <c r="BX248">
        <v>1</v>
      </c>
      <c r="BY248">
        <v>0</v>
      </c>
      <c r="BZ248">
        <v>0</v>
      </c>
      <c r="CA248">
        <v>0</v>
      </c>
      <c r="CB248">
        <v>0</v>
      </c>
      <c r="CC248">
        <v>1</v>
      </c>
      <c r="CD248">
        <v>0</v>
      </c>
      <c r="CE248">
        <v>0</v>
      </c>
      <c r="CF248">
        <v>0</v>
      </c>
      <c r="CG248">
        <v>0</v>
      </c>
      <c r="CH248">
        <v>0.85709999999999997</v>
      </c>
      <c r="CI248">
        <v>0.1429</v>
      </c>
      <c r="CJ248">
        <v>1</v>
      </c>
      <c r="CK248">
        <v>0</v>
      </c>
      <c r="CL248">
        <v>0</v>
      </c>
      <c r="CM248">
        <v>0</v>
      </c>
      <c r="CN248">
        <v>0</v>
      </c>
      <c r="CO248">
        <v>9.5199999999999993E-2</v>
      </c>
      <c r="CP248">
        <v>0.57140000000000002</v>
      </c>
      <c r="CQ248">
        <v>0.33329999999999999</v>
      </c>
      <c r="CR248">
        <v>0</v>
      </c>
      <c r="CS248">
        <v>0</v>
      </c>
      <c r="CT248">
        <v>0</v>
      </c>
      <c r="CU248">
        <v>0</v>
      </c>
      <c r="CV248">
        <v>0</v>
      </c>
      <c r="CW248">
        <v>1</v>
      </c>
      <c r="CX248">
        <v>0.90480000000000005</v>
      </c>
      <c r="CY248">
        <v>9.5199999999999993E-2</v>
      </c>
      <c r="CZ248">
        <v>0</v>
      </c>
      <c r="DA248">
        <v>0</v>
      </c>
      <c r="DB248">
        <v>0.61899999999999999</v>
      </c>
      <c r="DC248">
        <v>0.28570000000000001</v>
      </c>
      <c r="DD248">
        <v>9.5199999999999993E-2</v>
      </c>
      <c r="DE248">
        <v>0</v>
      </c>
      <c r="DF248">
        <v>0.8</v>
      </c>
      <c r="DG248">
        <v>0.2</v>
      </c>
      <c r="DH248">
        <v>0</v>
      </c>
      <c r="DI248">
        <v>0</v>
      </c>
      <c r="DJ248">
        <v>0</v>
      </c>
      <c r="DK248">
        <v>0</v>
      </c>
      <c r="DL248">
        <v>1</v>
      </c>
    </row>
    <row r="249" spans="1:116" x14ac:dyDescent="0.25">
      <c r="A249" t="s">
        <v>671</v>
      </c>
      <c r="B249">
        <v>0.4</v>
      </c>
      <c r="C249">
        <v>0.43329999999999996</v>
      </c>
      <c r="D249">
        <v>0.16670000000000001</v>
      </c>
      <c r="E249">
        <v>0</v>
      </c>
      <c r="F249">
        <v>0</v>
      </c>
      <c r="G249">
        <v>1</v>
      </c>
      <c r="H249">
        <v>0</v>
      </c>
      <c r="I249">
        <v>0</v>
      </c>
      <c r="J249">
        <v>0</v>
      </c>
      <c r="K249">
        <v>0.26669999999999999</v>
      </c>
      <c r="L249">
        <v>0.56669999999999998</v>
      </c>
      <c r="M249">
        <v>0.16670000000000001</v>
      </c>
      <c r="N249">
        <v>0</v>
      </c>
      <c r="O249">
        <v>0.1333</v>
      </c>
      <c r="P249">
        <v>0.1333</v>
      </c>
      <c r="Q249">
        <v>0.5</v>
      </c>
      <c r="R249">
        <v>0.16670000000000001</v>
      </c>
      <c r="S249">
        <v>6.6699999999999995E-2</v>
      </c>
      <c r="T249">
        <v>0</v>
      </c>
      <c r="U249">
        <v>0.56669999999999998</v>
      </c>
      <c r="V249">
        <v>0.43329999999999996</v>
      </c>
      <c r="W249">
        <v>1</v>
      </c>
      <c r="X249">
        <v>0</v>
      </c>
      <c r="Y249">
        <v>0</v>
      </c>
      <c r="Z249">
        <v>0</v>
      </c>
      <c r="AA249">
        <v>0.93330000000000002</v>
      </c>
      <c r="AB249">
        <v>6.6699999999999995E-2</v>
      </c>
      <c r="AC249">
        <v>0</v>
      </c>
      <c r="AD249">
        <v>0.4667</v>
      </c>
      <c r="AE249">
        <v>0.4667</v>
      </c>
      <c r="AF249">
        <v>6.6699999999999995E-2</v>
      </c>
      <c r="AG249">
        <v>0</v>
      </c>
      <c r="AH249">
        <v>0</v>
      </c>
      <c r="AI249">
        <v>0</v>
      </c>
      <c r="AJ249">
        <v>0</v>
      </c>
      <c r="AK249">
        <v>0</v>
      </c>
      <c r="AL249">
        <v>0</v>
      </c>
      <c r="AM249">
        <v>0.56669999999999998</v>
      </c>
      <c r="AN249">
        <v>0.23329999999999998</v>
      </c>
      <c r="AO249">
        <v>0.2</v>
      </c>
      <c r="AP249">
        <v>0</v>
      </c>
      <c r="AQ249">
        <v>0.7</v>
      </c>
      <c r="AR249">
        <v>0.3</v>
      </c>
      <c r="AS249">
        <v>0</v>
      </c>
      <c r="AT249">
        <v>1</v>
      </c>
      <c r="AU249">
        <v>0</v>
      </c>
      <c r="AV249">
        <v>0</v>
      </c>
      <c r="AW249">
        <v>0</v>
      </c>
      <c r="AX249">
        <v>0</v>
      </c>
      <c r="AY249">
        <v>0.4667</v>
      </c>
      <c r="AZ249">
        <v>0.5333</v>
      </c>
      <c r="BA249">
        <v>0</v>
      </c>
      <c r="BB249">
        <v>0</v>
      </c>
      <c r="BC249">
        <v>0.66670000000000007</v>
      </c>
      <c r="BD249">
        <v>6.6699999999999995E-2</v>
      </c>
      <c r="BE249">
        <v>0.26669999999999999</v>
      </c>
      <c r="BF249">
        <v>0</v>
      </c>
      <c r="BG249">
        <v>0</v>
      </c>
      <c r="BH249">
        <v>0.3</v>
      </c>
      <c r="BI249">
        <v>0.5</v>
      </c>
      <c r="BJ249">
        <v>0.2</v>
      </c>
      <c r="BK249">
        <v>0</v>
      </c>
      <c r="BL249">
        <v>0</v>
      </c>
      <c r="BM249">
        <v>0.4667</v>
      </c>
      <c r="BN249">
        <v>0.16670000000000001</v>
      </c>
      <c r="BO249">
        <v>0.36670000000000003</v>
      </c>
      <c r="BP249">
        <v>0.83329999999999993</v>
      </c>
      <c r="BQ249">
        <v>0.16670000000000001</v>
      </c>
      <c r="BR249">
        <v>0</v>
      </c>
      <c r="BS249">
        <v>0.4667</v>
      </c>
      <c r="BT249">
        <v>0.3</v>
      </c>
      <c r="BU249">
        <v>0.23329999999999998</v>
      </c>
      <c r="BV249">
        <v>0</v>
      </c>
      <c r="BW249">
        <v>0</v>
      </c>
      <c r="BX249">
        <v>1</v>
      </c>
      <c r="BY249">
        <v>0</v>
      </c>
      <c r="BZ249">
        <v>0</v>
      </c>
      <c r="CA249">
        <v>0</v>
      </c>
      <c r="CB249">
        <v>0</v>
      </c>
      <c r="CC249">
        <v>1</v>
      </c>
      <c r="CD249">
        <v>0</v>
      </c>
      <c r="CE249">
        <v>0</v>
      </c>
      <c r="CF249">
        <v>0</v>
      </c>
      <c r="CG249">
        <v>0</v>
      </c>
      <c r="CH249">
        <v>0.8</v>
      </c>
      <c r="CI249">
        <v>0.2</v>
      </c>
      <c r="CJ249">
        <v>1</v>
      </c>
      <c r="CK249">
        <v>0</v>
      </c>
      <c r="CL249">
        <v>0</v>
      </c>
      <c r="CM249">
        <v>0</v>
      </c>
      <c r="CN249">
        <v>0</v>
      </c>
      <c r="CO249">
        <v>0.1</v>
      </c>
      <c r="CP249">
        <v>0.5</v>
      </c>
      <c r="CQ249">
        <v>0.36670000000000003</v>
      </c>
      <c r="CR249">
        <v>3.3300000000000003E-2</v>
      </c>
      <c r="CS249">
        <v>0</v>
      </c>
      <c r="CT249">
        <v>0</v>
      </c>
      <c r="CU249">
        <v>0</v>
      </c>
      <c r="CV249">
        <v>0</v>
      </c>
      <c r="CW249">
        <v>1</v>
      </c>
      <c r="CX249">
        <v>0.83329999999999993</v>
      </c>
      <c r="CY249">
        <v>0.16670000000000001</v>
      </c>
      <c r="CZ249">
        <v>0</v>
      </c>
      <c r="DA249">
        <v>0</v>
      </c>
      <c r="DB249">
        <v>0.4667</v>
      </c>
      <c r="DC249">
        <v>0.26669999999999999</v>
      </c>
      <c r="DD249">
        <v>0.26669999999999999</v>
      </c>
      <c r="DE249">
        <v>4.5499999999999999E-2</v>
      </c>
      <c r="DF249">
        <v>0.36359999999999998</v>
      </c>
      <c r="DG249">
        <v>0.59089999999999998</v>
      </c>
      <c r="DH249">
        <v>0</v>
      </c>
      <c r="DI249">
        <v>0.1</v>
      </c>
      <c r="DJ249">
        <v>3.3300000000000003E-2</v>
      </c>
      <c r="DK249">
        <v>0.1</v>
      </c>
      <c r="DL249">
        <v>0.76670000000000005</v>
      </c>
    </row>
    <row r="250" spans="1:116" x14ac:dyDescent="0.25">
      <c r="A250" t="s">
        <v>673</v>
      </c>
      <c r="B250">
        <v>0.30559999999999998</v>
      </c>
      <c r="C250">
        <v>0.25</v>
      </c>
      <c r="D250">
        <v>0.44439999999999996</v>
      </c>
      <c r="E250">
        <v>0</v>
      </c>
      <c r="F250">
        <v>0</v>
      </c>
      <c r="G250">
        <v>0</v>
      </c>
      <c r="H250">
        <v>1</v>
      </c>
      <c r="I250">
        <v>0</v>
      </c>
      <c r="J250">
        <v>0</v>
      </c>
      <c r="K250">
        <v>0.36109999999999998</v>
      </c>
      <c r="L250">
        <v>0.41670000000000001</v>
      </c>
      <c r="M250">
        <v>0.22219999999999998</v>
      </c>
      <c r="N250">
        <v>0</v>
      </c>
      <c r="O250">
        <v>2.7799999999999998E-2</v>
      </c>
      <c r="P250">
        <v>0.27779999999999999</v>
      </c>
      <c r="Q250">
        <v>0.33329999999999999</v>
      </c>
      <c r="R250">
        <v>0.33329999999999999</v>
      </c>
      <c r="S250">
        <v>2.7799999999999998E-2</v>
      </c>
      <c r="T250">
        <v>0</v>
      </c>
      <c r="U250">
        <v>0.69440000000000002</v>
      </c>
      <c r="V250">
        <v>0.30559999999999998</v>
      </c>
      <c r="W250">
        <v>1</v>
      </c>
      <c r="X250">
        <v>0</v>
      </c>
      <c r="Y250">
        <v>0</v>
      </c>
      <c r="Z250">
        <v>0</v>
      </c>
      <c r="AA250">
        <v>0.86109999999999998</v>
      </c>
      <c r="AB250">
        <v>0.1389</v>
      </c>
      <c r="AC250">
        <v>0</v>
      </c>
      <c r="AD250">
        <v>0.16670000000000001</v>
      </c>
      <c r="AE250">
        <v>0.63890000000000002</v>
      </c>
      <c r="AF250">
        <v>0.19440000000000002</v>
      </c>
      <c r="AG250">
        <v>0</v>
      </c>
      <c r="AH250">
        <v>0</v>
      </c>
      <c r="AI250">
        <v>0</v>
      </c>
      <c r="AJ250">
        <v>0</v>
      </c>
      <c r="AK250">
        <v>0</v>
      </c>
      <c r="AL250">
        <v>0</v>
      </c>
      <c r="AM250">
        <v>0.52780000000000005</v>
      </c>
      <c r="AN250">
        <v>0.30559999999999998</v>
      </c>
      <c r="AO250">
        <v>0.16670000000000001</v>
      </c>
      <c r="AP250">
        <v>0</v>
      </c>
      <c r="AQ250">
        <v>0.83329999999999993</v>
      </c>
      <c r="AR250">
        <v>0.16670000000000001</v>
      </c>
      <c r="AS250">
        <v>0</v>
      </c>
      <c r="AT250">
        <v>0.94440000000000002</v>
      </c>
      <c r="AU250">
        <v>5.5599999999999997E-2</v>
      </c>
      <c r="AV250">
        <v>0</v>
      </c>
      <c r="AW250">
        <v>0</v>
      </c>
      <c r="AX250">
        <v>0</v>
      </c>
      <c r="AY250">
        <v>0.52780000000000005</v>
      </c>
      <c r="AZ250">
        <v>0.47220000000000001</v>
      </c>
      <c r="BA250">
        <v>0</v>
      </c>
      <c r="BB250">
        <v>0</v>
      </c>
      <c r="BC250">
        <v>0.55559999999999998</v>
      </c>
      <c r="BD250">
        <v>0.25</v>
      </c>
      <c r="BE250">
        <v>0.19440000000000002</v>
      </c>
      <c r="BF250">
        <v>0</v>
      </c>
      <c r="BG250">
        <v>0</v>
      </c>
      <c r="BH250">
        <v>0.38890000000000002</v>
      </c>
      <c r="BI250">
        <v>0.61109999999999998</v>
      </c>
      <c r="BJ250">
        <v>0</v>
      </c>
      <c r="BK250">
        <v>0</v>
      </c>
      <c r="BL250">
        <v>0</v>
      </c>
      <c r="BM250">
        <v>0.38890000000000002</v>
      </c>
      <c r="BN250">
        <v>0.19440000000000002</v>
      </c>
      <c r="BO250">
        <v>0.41670000000000001</v>
      </c>
      <c r="BP250">
        <v>0.75</v>
      </c>
      <c r="BQ250">
        <v>0.22219999999999998</v>
      </c>
      <c r="BR250">
        <v>2.7799999999999998E-2</v>
      </c>
      <c r="BS250">
        <v>0.55559999999999998</v>
      </c>
      <c r="BT250">
        <v>0.36109999999999998</v>
      </c>
      <c r="BU250">
        <v>8.3299999999999999E-2</v>
      </c>
      <c r="BV250">
        <v>0</v>
      </c>
      <c r="BW250">
        <v>0</v>
      </c>
      <c r="BX250">
        <v>1</v>
      </c>
      <c r="BY250">
        <v>0</v>
      </c>
      <c r="BZ250">
        <v>0</v>
      </c>
      <c r="CA250">
        <v>0</v>
      </c>
      <c r="CB250">
        <v>0</v>
      </c>
      <c r="CC250">
        <v>1</v>
      </c>
      <c r="CD250">
        <v>0</v>
      </c>
      <c r="CE250">
        <v>0</v>
      </c>
      <c r="CF250">
        <v>0</v>
      </c>
      <c r="CG250">
        <v>0</v>
      </c>
      <c r="CH250">
        <v>0.88890000000000002</v>
      </c>
      <c r="CI250">
        <v>0.11109999999999999</v>
      </c>
      <c r="CJ250">
        <v>1</v>
      </c>
      <c r="CK250">
        <v>0</v>
      </c>
      <c r="CL250">
        <v>0</v>
      </c>
      <c r="CM250">
        <v>0</v>
      </c>
      <c r="CN250">
        <v>0</v>
      </c>
      <c r="CO250">
        <v>0</v>
      </c>
      <c r="CP250">
        <v>0.61109999999999998</v>
      </c>
      <c r="CQ250">
        <v>0.30559999999999998</v>
      </c>
      <c r="CR250">
        <v>8.3299999999999999E-2</v>
      </c>
      <c r="CS250">
        <v>0</v>
      </c>
      <c r="CT250">
        <v>0</v>
      </c>
      <c r="CU250">
        <v>0</v>
      </c>
      <c r="CV250">
        <v>0</v>
      </c>
      <c r="CW250">
        <v>1</v>
      </c>
      <c r="CX250">
        <v>0.61109999999999998</v>
      </c>
      <c r="CY250">
        <v>0.38890000000000002</v>
      </c>
      <c r="CZ250">
        <v>0</v>
      </c>
      <c r="DA250">
        <v>0</v>
      </c>
      <c r="DB250">
        <v>0.36109999999999998</v>
      </c>
      <c r="DC250">
        <v>0.33329999999999999</v>
      </c>
      <c r="DD250">
        <v>0.30559999999999998</v>
      </c>
      <c r="DE250">
        <v>0</v>
      </c>
      <c r="DF250">
        <v>0.77269999999999994</v>
      </c>
      <c r="DG250">
        <v>0.2273</v>
      </c>
      <c r="DH250">
        <v>0</v>
      </c>
      <c r="DI250">
        <v>2.7799999999999998E-2</v>
      </c>
      <c r="DJ250">
        <v>0</v>
      </c>
      <c r="DK250">
        <v>2.7799999999999998E-2</v>
      </c>
      <c r="DL250">
        <v>0.94440000000000002</v>
      </c>
    </row>
    <row r="251" spans="1:116" x14ac:dyDescent="0.25">
      <c r="A251" t="s">
        <v>675</v>
      </c>
      <c r="B251">
        <v>0.1429</v>
      </c>
      <c r="C251">
        <v>0.42859999999999998</v>
      </c>
      <c r="D251">
        <v>0.42859999999999998</v>
      </c>
      <c r="E251">
        <v>0</v>
      </c>
      <c r="F251">
        <v>0</v>
      </c>
      <c r="G251">
        <v>1</v>
      </c>
      <c r="H251">
        <v>0</v>
      </c>
      <c r="I251">
        <v>0</v>
      </c>
      <c r="J251">
        <v>0</v>
      </c>
      <c r="K251">
        <v>0.28570000000000001</v>
      </c>
      <c r="L251">
        <v>0.57140000000000002</v>
      </c>
      <c r="M251">
        <v>0.1429</v>
      </c>
      <c r="N251">
        <v>0</v>
      </c>
      <c r="O251">
        <v>0</v>
      </c>
      <c r="P251">
        <v>0.35710000000000003</v>
      </c>
      <c r="Q251">
        <v>0.35710000000000003</v>
      </c>
      <c r="R251">
        <v>0.28570000000000001</v>
      </c>
      <c r="S251">
        <v>0</v>
      </c>
      <c r="T251">
        <v>0.28570000000000001</v>
      </c>
      <c r="U251">
        <v>0.64290000000000003</v>
      </c>
      <c r="V251">
        <v>7.1399999999999991E-2</v>
      </c>
      <c r="W251">
        <v>0</v>
      </c>
      <c r="X251">
        <v>1</v>
      </c>
      <c r="Y251">
        <v>0</v>
      </c>
      <c r="Z251">
        <v>0</v>
      </c>
      <c r="AA251">
        <v>0.57140000000000002</v>
      </c>
      <c r="AB251">
        <v>0.42859999999999998</v>
      </c>
      <c r="AC251">
        <v>0</v>
      </c>
      <c r="AD251">
        <v>7.1399999999999991E-2</v>
      </c>
      <c r="AE251">
        <v>0.64290000000000003</v>
      </c>
      <c r="AF251">
        <v>0.28570000000000001</v>
      </c>
      <c r="AG251">
        <v>0</v>
      </c>
      <c r="AH251">
        <v>0</v>
      </c>
      <c r="AI251">
        <v>0</v>
      </c>
      <c r="AJ251">
        <v>0</v>
      </c>
      <c r="AK251">
        <v>0</v>
      </c>
      <c r="AL251">
        <v>0</v>
      </c>
      <c r="AM251">
        <v>0.78569999999999995</v>
      </c>
      <c r="AN251">
        <v>0.21429999999999999</v>
      </c>
      <c r="AO251">
        <v>0</v>
      </c>
      <c r="AP251">
        <v>0</v>
      </c>
      <c r="AQ251">
        <v>0.57140000000000002</v>
      </c>
      <c r="AR251">
        <v>0.42859999999999998</v>
      </c>
      <c r="AS251">
        <v>0</v>
      </c>
      <c r="AT251">
        <v>0.78569999999999995</v>
      </c>
      <c r="AU251">
        <v>0.1429</v>
      </c>
      <c r="AV251">
        <v>7.1399999999999991E-2</v>
      </c>
      <c r="AW251">
        <v>0</v>
      </c>
      <c r="AX251">
        <v>0</v>
      </c>
      <c r="AY251">
        <v>0.42859999999999998</v>
      </c>
      <c r="AZ251">
        <v>0.57140000000000002</v>
      </c>
      <c r="BA251">
        <v>0</v>
      </c>
      <c r="BB251">
        <v>0</v>
      </c>
      <c r="BC251">
        <v>0.21429999999999999</v>
      </c>
      <c r="BD251">
        <v>0.42859999999999998</v>
      </c>
      <c r="BE251">
        <v>0.28570000000000001</v>
      </c>
      <c r="BF251">
        <v>7.1399999999999991E-2</v>
      </c>
      <c r="BG251">
        <v>0</v>
      </c>
      <c r="BH251">
        <v>0.42859999999999998</v>
      </c>
      <c r="BI251">
        <v>0.57140000000000002</v>
      </c>
      <c r="BJ251">
        <v>0</v>
      </c>
      <c r="BK251">
        <v>0</v>
      </c>
      <c r="BL251">
        <v>0</v>
      </c>
      <c r="BM251">
        <v>0.57140000000000002</v>
      </c>
      <c r="BN251">
        <v>0</v>
      </c>
      <c r="BO251">
        <v>0.42859999999999998</v>
      </c>
      <c r="BP251">
        <v>1</v>
      </c>
      <c r="BQ251">
        <v>0</v>
      </c>
      <c r="BR251">
        <v>0</v>
      </c>
      <c r="BS251">
        <v>0.28570000000000001</v>
      </c>
      <c r="BT251">
        <v>0.1429</v>
      </c>
      <c r="BU251">
        <v>0.35710000000000003</v>
      </c>
      <c r="BV251">
        <v>0.21429999999999999</v>
      </c>
      <c r="BW251">
        <v>0</v>
      </c>
      <c r="BX251">
        <v>1</v>
      </c>
      <c r="BY251">
        <v>0</v>
      </c>
      <c r="BZ251">
        <v>0</v>
      </c>
      <c r="CA251">
        <v>0</v>
      </c>
      <c r="CB251">
        <v>0</v>
      </c>
      <c r="CC251">
        <v>1</v>
      </c>
      <c r="CD251">
        <v>0</v>
      </c>
      <c r="CE251">
        <v>0</v>
      </c>
      <c r="CF251">
        <v>0</v>
      </c>
      <c r="CG251">
        <v>0</v>
      </c>
      <c r="CH251">
        <v>0.71430000000000005</v>
      </c>
      <c r="CI251">
        <v>0.28570000000000001</v>
      </c>
      <c r="CJ251">
        <v>0</v>
      </c>
      <c r="CK251">
        <v>1</v>
      </c>
      <c r="CL251">
        <v>0</v>
      </c>
      <c r="CM251">
        <v>0</v>
      </c>
      <c r="CN251">
        <v>0</v>
      </c>
      <c r="CO251">
        <v>0</v>
      </c>
      <c r="CP251">
        <v>0.71430000000000005</v>
      </c>
      <c r="CQ251">
        <v>0.1429</v>
      </c>
      <c r="CR251">
        <v>0.1429</v>
      </c>
      <c r="CS251">
        <v>0</v>
      </c>
      <c r="CT251">
        <v>0</v>
      </c>
      <c r="CU251">
        <v>0</v>
      </c>
      <c r="CV251">
        <v>0</v>
      </c>
      <c r="CW251">
        <v>1</v>
      </c>
      <c r="CX251">
        <v>0.71430000000000005</v>
      </c>
      <c r="CY251">
        <v>0.28570000000000001</v>
      </c>
      <c r="CZ251">
        <v>0</v>
      </c>
      <c r="DA251">
        <v>0</v>
      </c>
      <c r="DB251">
        <v>0.5</v>
      </c>
      <c r="DC251">
        <v>0.35710000000000003</v>
      </c>
      <c r="DD251">
        <v>0.1429</v>
      </c>
      <c r="DE251">
        <v>0</v>
      </c>
      <c r="DF251">
        <v>0.75</v>
      </c>
      <c r="DG251">
        <v>0.25</v>
      </c>
      <c r="DH251">
        <v>0</v>
      </c>
      <c r="DI251">
        <v>7.1399999999999991E-2</v>
      </c>
      <c r="DJ251">
        <v>0</v>
      </c>
      <c r="DK251">
        <v>0</v>
      </c>
      <c r="DL251">
        <v>0.92859999999999998</v>
      </c>
    </row>
    <row r="252" spans="1:116" x14ac:dyDescent="0.25">
      <c r="A252" t="s">
        <v>677</v>
      </c>
      <c r="B252">
        <v>6.25E-2</v>
      </c>
      <c r="C252">
        <v>0.3125</v>
      </c>
      <c r="D252">
        <v>0.5625</v>
      </c>
      <c r="E252">
        <v>6.25E-2</v>
      </c>
      <c r="F252">
        <v>0</v>
      </c>
      <c r="G252">
        <v>0</v>
      </c>
      <c r="H252">
        <v>1</v>
      </c>
      <c r="I252">
        <v>0</v>
      </c>
      <c r="J252">
        <v>0</v>
      </c>
      <c r="K252">
        <v>0.4375</v>
      </c>
      <c r="L252">
        <v>0.4375</v>
      </c>
      <c r="M252">
        <v>0.125</v>
      </c>
      <c r="N252">
        <v>0</v>
      </c>
      <c r="O252">
        <v>0</v>
      </c>
      <c r="P252">
        <v>0.4375</v>
      </c>
      <c r="Q252">
        <v>0.3125</v>
      </c>
      <c r="R252">
        <v>0.25</v>
      </c>
      <c r="S252">
        <v>0</v>
      </c>
      <c r="T252">
        <v>0.1875</v>
      </c>
      <c r="U252">
        <v>0.75</v>
      </c>
      <c r="V252">
        <v>6.25E-2</v>
      </c>
      <c r="W252">
        <v>0</v>
      </c>
      <c r="X252">
        <v>1</v>
      </c>
      <c r="Y252">
        <v>0</v>
      </c>
      <c r="Z252">
        <v>0</v>
      </c>
      <c r="AA252">
        <v>0.75</v>
      </c>
      <c r="AB252">
        <v>0.1875</v>
      </c>
      <c r="AC252">
        <v>6.25E-2</v>
      </c>
      <c r="AD252">
        <v>0.125</v>
      </c>
      <c r="AE252">
        <v>0.75</v>
      </c>
      <c r="AF252">
        <v>0.125</v>
      </c>
      <c r="AG252">
        <v>0</v>
      </c>
      <c r="AH252">
        <v>0</v>
      </c>
      <c r="AI252">
        <v>0</v>
      </c>
      <c r="AJ252">
        <v>0</v>
      </c>
      <c r="AK252">
        <v>0</v>
      </c>
      <c r="AL252">
        <v>0</v>
      </c>
      <c r="AM252">
        <v>0.75</v>
      </c>
      <c r="AN252">
        <v>0.25</v>
      </c>
      <c r="AO252">
        <v>0</v>
      </c>
      <c r="AP252">
        <v>0</v>
      </c>
      <c r="AQ252">
        <v>0.875</v>
      </c>
      <c r="AR252">
        <v>0.125</v>
      </c>
      <c r="AS252">
        <v>0</v>
      </c>
      <c r="AT252">
        <v>0.875</v>
      </c>
      <c r="AU252">
        <v>0.125</v>
      </c>
      <c r="AV252">
        <v>0</v>
      </c>
      <c r="AW252">
        <v>0</v>
      </c>
      <c r="AX252">
        <v>0</v>
      </c>
      <c r="AY252">
        <v>0.5625</v>
      </c>
      <c r="AZ252">
        <v>0.4375</v>
      </c>
      <c r="BA252">
        <v>0</v>
      </c>
      <c r="BB252">
        <v>0</v>
      </c>
      <c r="BC252">
        <v>0.3125</v>
      </c>
      <c r="BD252">
        <v>0.5</v>
      </c>
      <c r="BE252">
        <v>0.1875</v>
      </c>
      <c r="BF252">
        <v>0</v>
      </c>
      <c r="BG252">
        <v>0</v>
      </c>
      <c r="BH252">
        <v>0.625</v>
      </c>
      <c r="BI252">
        <v>0.375</v>
      </c>
      <c r="BJ252">
        <v>0</v>
      </c>
      <c r="BK252">
        <v>0</v>
      </c>
      <c r="BL252">
        <v>0</v>
      </c>
      <c r="BM252">
        <v>0.75</v>
      </c>
      <c r="BN252">
        <v>6.25E-2</v>
      </c>
      <c r="BO252">
        <v>0.1875</v>
      </c>
      <c r="BP252">
        <v>0.9375</v>
      </c>
      <c r="BQ252">
        <v>6.25E-2</v>
      </c>
      <c r="BR252">
        <v>0</v>
      </c>
      <c r="BS252">
        <v>0.375</v>
      </c>
      <c r="BT252">
        <v>0.3125</v>
      </c>
      <c r="BU252">
        <v>0.25</v>
      </c>
      <c r="BV252">
        <v>6.25E-2</v>
      </c>
      <c r="BW252">
        <v>0</v>
      </c>
      <c r="BX252">
        <v>1</v>
      </c>
      <c r="BY252">
        <v>0</v>
      </c>
      <c r="BZ252">
        <v>0</v>
      </c>
      <c r="CA252">
        <v>0</v>
      </c>
      <c r="CB252">
        <v>0</v>
      </c>
      <c r="CC252">
        <v>1</v>
      </c>
      <c r="CD252">
        <v>0</v>
      </c>
      <c r="CE252">
        <v>0</v>
      </c>
      <c r="CF252">
        <v>0</v>
      </c>
      <c r="CG252">
        <v>0</v>
      </c>
      <c r="CH252">
        <v>0.8125</v>
      </c>
      <c r="CI252">
        <v>0.1875</v>
      </c>
      <c r="CJ252">
        <v>1</v>
      </c>
      <c r="CK252">
        <v>0</v>
      </c>
      <c r="CL252">
        <v>0</v>
      </c>
      <c r="CM252">
        <v>0</v>
      </c>
      <c r="CN252">
        <v>0</v>
      </c>
      <c r="CO252">
        <v>0</v>
      </c>
      <c r="CP252">
        <v>0.75</v>
      </c>
      <c r="CQ252">
        <v>0.1875</v>
      </c>
      <c r="CR252">
        <v>6.25E-2</v>
      </c>
      <c r="CS252">
        <v>0</v>
      </c>
      <c r="CT252">
        <v>0</v>
      </c>
      <c r="CU252">
        <v>0</v>
      </c>
      <c r="CV252">
        <v>0</v>
      </c>
      <c r="CW252">
        <v>1</v>
      </c>
      <c r="CX252">
        <v>0.875</v>
      </c>
      <c r="CY252">
        <v>0.125</v>
      </c>
      <c r="CZ252">
        <v>0</v>
      </c>
      <c r="DA252">
        <v>0</v>
      </c>
      <c r="DB252">
        <v>0.75</v>
      </c>
      <c r="DC252">
        <v>0.25</v>
      </c>
      <c r="DD252">
        <v>0</v>
      </c>
      <c r="DE252">
        <v>0</v>
      </c>
      <c r="DF252">
        <v>0.71430000000000005</v>
      </c>
      <c r="DG252">
        <v>0.28570000000000001</v>
      </c>
      <c r="DH252">
        <v>0</v>
      </c>
      <c r="DI252">
        <v>6.25E-2</v>
      </c>
      <c r="DJ252">
        <v>6.25E-2</v>
      </c>
      <c r="DK252">
        <v>6.25E-2</v>
      </c>
      <c r="DL252">
        <v>0.8125</v>
      </c>
    </row>
    <row r="253" spans="1:116" x14ac:dyDescent="0.25">
      <c r="A253" t="s">
        <v>679</v>
      </c>
      <c r="B253">
        <v>0</v>
      </c>
      <c r="C253">
        <v>6.9000000000000006E-2</v>
      </c>
      <c r="D253">
        <v>0.93099999999999994</v>
      </c>
      <c r="E253">
        <v>0</v>
      </c>
      <c r="F253">
        <v>0</v>
      </c>
      <c r="G253">
        <v>0</v>
      </c>
      <c r="H253">
        <v>0</v>
      </c>
      <c r="I253">
        <v>1</v>
      </c>
      <c r="J253">
        <v>0</v>
      </c>
      <c r="K253">
        <v>0.31030000000000002</v>
      </c>
      <c r="L253">
        <v>0.44829999999999998</v>
      </c>
      <c r="M253">
        <v>0.2414</v>
      </c>
      <c r="N253">
        <v>0</v>
      </c>
      <c r="O253">
        <v>3.4500000000000003E-2</v>
      </c>
      <c r="P253">
        <v>0.2069</v>
      </c>
      <c r="Q253">
        <v>0.27589999999999998</v>
      </c>
      <c r="R253">
        <v>0.2414</v>
      </c>
      <c r="S253">
        <v>0.2414</v>
      </c>
      <c r="T253">
        <v>0</v>
      </c>
      <c r="U253">
        <v>0.28570000000000001</v>
      </c>
      <c r="V253">
        <v>0.71430000000000005</v>
      </c>
      <c r="W253">
        <v>0</v>
      </c>
      <c r="X253">
        <v>1</v>
      </c>
      <c r="Y253">
        <v>0</v>
      </c>
      <c r="Z253">
        <v>0</v>
      </c>
      <c r="AA253">
        <v>0.48280000000000001</v>
      </c>
      <c r="AB253">
        <v>0.51719999999999999</v>
      </c>
      <c r="AC253">
        <v>0</v>
      </c>
      <c r="AD253">
        <v>0.13789999999999999</v>
      </c>
      <c r="AE253">
        <v>0.2414</v>
      </c>
      <c r="AF253">
        <v>0.3448</v>
      </c>
      <c r="AG253">
        <v>0.27589999999999998</v>
      </c>
      <c r="AH253">
        <v>0</v>
      </c>
      <c r="AI253">
        <v>0</v>
      </c>
      <c r="AJ253">
        <v>0</v>
      </c>
      <c r="AK253">
        <v>0</v>
      </c>
      <c r="AL253">
        <v>0</v>
      </c>
      <c r="AM253">
        <v>0.31030000000000002</v>
      </c>
      <c r="AN253">
        <v>3.4500000000000003E-2</v>
      </c>
      <c r="AO253">
        <v>0.6552</v>
      </c>
      <c r="AP253">
        <v>0</v>
      </c>
      <c r="AQ253">
        <v>0.27589999999999998</v>
      </c>
      <c r="AR253">
        <v>0.72409999999999997</v>
      </c>
      <c r="AS253">
        <v>0</v>
      </c>
      <c r="AT253">
        <v>0.96550000000000002</v>
      </c>
      <c r="AU253">
        <v>3.4500000000000003E-2</v>
      </c>
      <c r="AV253">
        <v>0</v>
      </c>
      <c r="AW253">
        <v>0</v>
      </c>
      <c r="AX253">
        <v>0</v>
      </c>
      <c r="AY253">
        <v>0.10339999999999999</v>
      </c>
      <c r="AZ253">
        <v>0.75859999999999994</v>
      </c>
      <c r="BA253">
        <v>0.13789999999999999</v>
      </c>
      <c r="BB253">
        <v>0</v>
      </c>
      <c r="BC253">
        <v>0.72409999999999997</v>
      </c>
      <c r="BD253">
        <v>3.4500000000000003E-2</v>
      </c>
      <c r="BE253">
        <v>0.2414</v>
      </c>
      <c r="BF253">
        <v>0</v>
      </c>
      <c r="BG253">
        <v>0</v>
      </c>
      <c r="BH253">
        <v>0.10339999999999999</v>
      </c>
      <c r="BI253">
        <v>0.37929999999999997</v>
      </c>
      <c r="BJ253">
        <v>0.51719999999999999</v>
      </c>
      <c r="BK253">
        <v>0</v>
      </c>
      <c r="BL253">
        <v>0</v>
      </c>
      <c r="BM253">
        <v>3.4500000000000003E-2</v>
      </c>
      <c r="BN253">
        <v>0.44829999999999998</v>
      </c>
      <c r="BO253">
        <v>0.51719999999999999</v>
      </c>
      <c r="BP253">
        <v>0.2069</v>
      </c>
      <c r="BQ253">
        <v>0.1724</v>
      </c>
      <c r="BR253">
        <v>0.62070000000000003</v>
      </c>
      <c r="BS253">
        <v>0.27589999999999998</v>
      </c>
      <c r="BT253">
        <v>0.1724</v>
      </c>
      <c r="BU253">
        <v>0.2069</v>
      </c>
      <c r="BV253">
        <v>0.31030000000000002</v>
      </c>
      <c r="BW253">
        <v>3.4500000000000003E-2</v>
      </c>
      <c r="BX253">
        <v>1</v>
      </c>
      <c r="BY253">
        <v>0</v>
      </c>
      <c r="BZ253">
        <v>0</v>
      </c>
      <c r="CA253">
        <v>0</v>
      </c>
      <c r="CB253">
        <v>0</v>
      </c>
      <c r="CC253">
        <v>1</v>
      </c>
      <c r="CD253">
        <v>0</v>
      </c>
      <c r="CE253">
        <v>0</v>
      </c>
      <c r="CF253">
        <v>0</v>
      </c>
      <c r="CG253">
        <v>0</v>
      </c>
      <c r="CH253">
        <v>0.51719999999999999</v>
      </c>
      <c r="CI253">
        <v>0.48280000000000001</v>
      </c>
      <c r="CJ253">
        <v>0</v>
      </c>
      <c r="CK253">
        <v>1</v>
      </c>
      <c r="CL253">
        <v>0</v>
      </c>
      <c r="CM253">
        <v>0</v>
      </c>
      <c r="CN253">
        <v>0</v>
      </c>
      <c r="CO253">
        <v>0</v>
      </c>
      <c r="CP253">
        <v>0.4138</v>
      </c>
      <c r="CQ253">
        <v>0.55169999999999997</v>
      </c>
      <c r="CR253">
        <v>3.4500000000000003E-2</v>
      </c>
      <c r="CS253">
        <v>0</v>
      </c>
      <c r="CT253">
        <v>0</v>
      </c>
      <c r="CU253">
        <v>0</v>
      </c>
      <c r="CV253">
        <v>0</v>
      </c>
      <c r="CW253">
        <v>1</v>
      </c>
      <c r="CX253">
        <v>0.4138</v>
      </c>
      <c r="CY253">
        <v>0.58619999999999994</v>
      </c>
      <c r="CZ253">
        <v>0</v>
      </c>
      <c r="DA253">
        <v>0</v>
      </c>
      <c r="DB253">
        <v>0.10339999999999999</v>
      </c>
      <c r="DC253">
        <v>0.31030000000000002</v>
      </c>
      <c r="DD253">
        <v>0.58619999999999994</v>
      </c>
      <c r="DE253">
        <v>0</v>
      </c>
      <c r="DF253">
        <v>0.16670000000000001</v>
      </c>
      <c r="DG253">
        <v>0.83329999999999993</v>
      </c>
      <c r="DH253">
        <v>0</v>
      </c>
      <c r="DI253">
        <v>0</v>
      </c>
      <c r="DJ253">
        <v>0</v>
      </c>
      <c r="DK253">
        <v>0</v>
      </c>
      <c r="DL253">
        <v>1</v>
      </c>
    </row>
    <row r="254" spans="1:116" x14ac:dyDescent="0.25">
      <c r="A254" t="s">
        <v>681</v>
      </c>
      <c r="B254">
        <v>4.5499999999999999E-2</v>
      </c>
      <c r="C254">
        <v>4.5499999999999999E-2</v>
      </c>
      <c r="D254">
        <v>0.77269999999999994</v>
      </c>
      <c r="E254">
        <v>0.13639999999999999</v>
      </c>
      <c r="F254">
        <v>0</v>
      </c>
      <c r="G254">
        <v>0</v>
      </c>
      <c r="H254">
        <v>0</v>
      </c>
      <c r="I254">
        <v>1</v>
      </c>
      <c r="J254">
        <v>0</v>
      </c>
      <c r="K254">
        <v>0.2273</v>
      </c>
      <c r="L254">
        <v>0.5</v>
      </c>
      <c r="M254">
        <v>0.2273</v>
      </c>
      <c r="N254">
        <v>4.5499999999999999E-2</v>
      </c>
      <c r="O254">
        <v>0</v>
      </c>
      <c r="P254">
        <v>0.2273</v>
      </c>
      <c r="Q254">
        <v>0.13639999999999999</v>
      </c>
      <c r="R254">
        <v>0.40909999999999996</v>
      </c>
      <c r="S254">
        <v>0.2273</v>
      </c>
      <c r="T254">
        <v>0</v>
      </c>
      <c r="U254">
        <v>0.2727</v>
      </c>
      <c r="V254">
        <v>0.72730000000000006</v>
      </c>
      <c r="W254">
        <v>0</v>
      </c>
      <c r="X254">
        <v>1</v>
      </c>
      <c r="Y254">
        <v>0</v>
      </c>
      <c r="Z254">
        <v>0</v>
      </c>
      <c r="AA254">
        <v>0.40909999999999996</v>
      </c>
      <c r="AB254">
        <v>0.59089999999999998</v>
      </c>
      <c r="AC254">
        <v>0</v>
      </c>
      <c r="AD254">
        <v>4.5499999999999999E-2</v>
      </c>
      <c r="AE254">
        <v>0.2727</v>
      </c>
      <c r="AF254">
        <v>0.40909999999999996</v>
      </c>
      <c r="AG254">
        <v>0.2727</v>
      </c>
      <c r="AH254">
        <v>0</v>
      </c>
      <c r="AI254">
        <v>0</v>
      </c>
      <c r="AJ254">
        <v>0</v>
      </c>
      <c r="AK254">
        <v>0</v>
      </c>
      <c r="AL254">
        <v>0</v>
      </c>
      <c r="AM254">
        <v>0.36359999999999998</v>
      </c>
      <c r="AN254">
        <v>0</v>
      </c>
      <c r="AO254">
        <v>0.31819999999999998</v>
      </c>
      <c r="AP254">
        <v>0.31819999999999998</v>
      </c>
      <c r="AQ254">
        <v>9.0899999999999995E-2</v>
      </c>
      <c r="AR254">
        <v>0.90910000000000002</v>
      </c>
      <c r="AS254">
        <v>0</v>
      </c>
      <c r="AT254">
        <v>1</v>
      </c>
      <c r="AU254">
        <v>0</v>
      </c>
      <c r="AV254">
        <v>0</v>
      </c>
      <c r="AW254">
        <v>0</v>
      </c>
      <c r="AX254">
        <v>0</v>
      </c>
      <c r="AY254">
        <v>4.5499999999999999E-2</v>
      </c>
      <c r="AZ254">
        <v>0.86360000000000003</v>
      </c>
      <c r="BA254">
        <v>9.0899999999999995E-2</v>
      </c>
      <c r="BB254">
        <v>0</v>
      </c>
      <c r="BC254">
        <v>0.54549999999999998</v>
      </c>
      <c r="BD254">
        <v>0.13639999999999999</v>
      </c>
      <c r="BE254">
        <v>0.31819999999999998</v>
      </c>
      <c r="BF254">
        <v>0</v>
      </c>
      <c r="BG254">
        <v>0</v>
      </c>
      <c r="BH254">
        <v>4.5499999999999999E-2</v>
      </c>
      <c r="BI254">
        <v>0.2273</v>
      </c>
      <c r="BJ254">
        <v>0.72730000000000006</v>
      </c>
      <c r="BK254">
        <v>0</v>
      </c>
      <c r="BL254">
        <v>0</v>
      </c>
      <c r="BM254">
        <v>0.18179999999999999</v>
      </c>
      <c r="BN254">
        <v>0.54549999999999998</v>
      </c>
      <c r="BO254">
        <v>0.2727</v>
      </c>
      <c r="BP254">
        <v>0.2273</v>
      </c>
      <c r="BQ254">
        <v>0.2727</v>
      </c>
      <c r="BR254">
        <v>0.5</v>
      </c>
      <c r="BS254">
        <v>0.13639999999999999</v>
      </c>
      <c r="BT254">
        <v>0.2273</v>
      </c>
      <c r="BU254">
        <v>0.5</v>
      </c>
      <c r="BV254">
        <v>0.13639999999999999</v>
      </c>
      <c r="BW254">
        <v>0</v>
      </c>
      <c r="BX254">
        <v>1</v>
      </c>
      <c r="BY254">
        <v>0</v>
      </c>
      <c r="BZ254">
        <v>0</v>
      </c>
      <c r="CA254">
        <v>0</v>
      </c>
      <c r="CB254">
        <v>0</v>
      </c>
      <c r="CC254">
        <v>1</v>
      </c>
      <c r="CD254">
        <v>0</v>
      </c>
      <c r="CE254">
        <v>0</v>
      </c>
      <c r="CF254">
        <v>0</v>
      </c>
      <c r="CG254">
        <v>0</v>
      </c>
      <c r="CH254">
        <v>0.5</v>
      </c>
      <c r="CI254">
        <v>0.5</v>
      </c>
      <c r="CJ254">
        <v>0</v>
      </c>
      <c r="CK254">
        <v>1</v>
      </c>
      <c r="CL254">
        <v>0</v>
      </c>
      <c r="CM254">
        <v>0</v>
      </c>
      <c r="CN254">
        <v>0</v>
      </c>
      <c r="CO254">
        <v>0</v>
      </c>
      <c r="CP254">
        <v>0.40909999999999996</v>
      </c>
      <c r="CQ254">
        <v>0.54549999999999998</v>
      </c>
      <c r="CR254">
        <v>4.5499999999999999E-2</v>
      </c>
      <c r="CS254">
        <v>0</v>
      </c>
      <c r="CT254">
        <v>0</v>
      </c>
      <c r="CU254">
        <v>0</v>
      </c>
      <c r="CV254">
        <v>0</v>
      </c>
      <c r="CW254">
        <v>1</v>
      </c>
      <c r="CX254">
        <v>0.45450000000000002</v>
      </c>
      <c r="CY254">
        <v>0.54549999999999998</v>
      </c>
      <c r="CZ254">
        <v>0</v>
      </c>
      <c r="DA254">
        <v>0</v>
      </c>
      <c r="DB254">
        <v>0.13639999999999999</v>
      </c>
      <c r="DC254">
        <v>0.31819999999999998</v>
      </c>
      <c r="DD254">
        <v>0.54549999999999998</v>
      </c>
      <c r="DE254">
        <v>0</v>
      </c>
      <c r="DF254">
        <v>0.36840000000000006</v>
      </c>
      <c r="DG254">
        <v>0.63159999999999994</v>
      </c>
      <c r="DH254">
        <v>0</v>
      </c>
      <c r="DI254">
        <v>0</v>
      </c>
      <c r="DJ254">
        <v>0</v>
      </c>
      <c r="DK254">
        <v>0</v>
      </c>
      <c r="DL254">
        <v>1</v>
      </c>
    </row>
    <row r="255" spans="1:116" x14ac:dyDescent="0.25">
      <c r="A255" t="s">
        <v>683</v>
      </c>
      <c r="B255">
        <v>0.77780000000000005</v>
      </c>
      <c r="C255">
        <v>0.22219999999999998</v>
      </c>
      <c r="D255">
        <v>0</v>
      </c>
      <c r="E255">
        <v>0</v>
      </c>
      <c r="F255">
        <v>1</v>
      </c>
      <c r="G255">
        <v>0</v>
      </c>
      <c r="H255">
        <v>0</v>
      </c>
      <c r="I255">
        <v>0</v>
      </c>
      <c r="J255">
        <v>0</v>
      </c>
      <c r="K255">
        <v>0.55559999999999998</v>
      </c>
      <c r="L255">
        <v>0.44439999999999996</v>
      </c>
      <c r="M255">
        <v>0</v>
      </c>
      <c r="N255">
        <v>0</v>
      </c>
      <c r="O255">
        <v>0</v>
      </c>
      <c r="P255">
        <v>0.11109999999999999</v>
      </c>
      <c r="Q255">
        <v>0.66670000000000007</v>
      </c>
      <c r="R255">
        <v>0.22219999999999998</v>
      </c>
      <c r="S255">
        <v>0</v>
      </c>
      <c r="T255">
        <v>0</v>
      </c>
      <c r="U255">
        <v>0.88890000000000002</v>
      </c>
      <c r="V255">
        <v>0.11109999999999999</v>
      </c>
      <c r="W255">
        <v>1</v>
      </c>
      <c r="X255">
        <v>0</v>
      </c>
      <c r="Y255">
        <v>0</v>
      </c>
      <c r="Z255">
        <v>0</v>
      </c>
      <c r="AA255">
        <v>1</v>
      </c>
      <c r="AB255">
        <v>0</v>
      </c>
      <c r="AC255">
        <v>0</v>
      </c>
      <c r="AD255">
        <v>0.88890000000000002</v>
      </c>
      <c r="AE255">
        <v>0.11109999999999999</v>
      </c>
      <c r="AF255">
        <v>0</v>
      </c>
      <c r="AG255">
        <v>0</v>
      </c>
      <c r="AH255">
        <v>0</v>
      </c>
      <c r="AI255">
        <v>0</v>
      </c>
      <c r="AJ255">
        <v>0</v>
      </c>
      <c r="AK255">
        <v>0</v>
      </c>
      <c r="AL255">
        <v>0</v>
      </c>
      <c r="AM255">
        <v>0.11109999999999999</v>
      </c>
      <c r="AN255">
        <v>0.66670000000000007</v>
      </c>
      <c r="AO255">
        <v>0.22219999999999998</v>
      </c>
      <c r="AP255">
        <v>0</v>
      </c>
      <c r="AQ255">
        <v>0.88890000000000002</v>
      </c>
      <c r="AR255">
        <v>0.11109999999999999</v>
      </c>
      <c r="AS255">
        <v>0</v>
      </c>
      <c r="AT255">
        <v>0.77780000000000005</v>
      </c>
      <c r="AU255">
        <v>0</v>
      </c>
      <c r="AV255">
        <v>0</v>
      </c>
      <c r="AW255">
        <v>0</v>
      </c>
      <c r="AX255">
        <v>0.22219999999999998</v>
      </c>
      <c r="AY255">
        <v>0.44439999999999996</v>
      </c>
      <c r="AZ255">
        <v>0.55559999999999998</v>
      </c>
      <c r="BA255">
        <v>0</v>
      </c>
      <c r="BB255">
        <v>0</v>
      </c>
      <c r="BC255">
        <v>0.88890000000000002</v>
      </c>
      <c r="BD255">
        <v>0.11109999999999999</v>
      </c>
      <c r="BE255">
        <v>0</v>
      </c>
      <c r="BF255">
        <v>0</v>
      </c>
      <c r="BG255">
        <v>0</v>
      </c>
      <c r="BH255">
        <v>0.33329999999999999</v>
      </c>
      <c r="BI255">
        <v>0.55559999999999998</v>
      </c>
      <c r="BJ255">
        <v>0.11109999999999999</v>
      </c>
      <c r="BK255">
        <v>0</v>
      </c>
      <c r="BL255">
        <v>0</v>
      </c>
      <c r="BM255">
        <v>1</v>
      </c>
      <c r="BN255">
        <v>0</v>
      </c>
      <c r="BO255">
        <v>0</v>
      </c>
      <c r="BP255">
        <v>1</v>
      </c>
      <c r="BQ255">
        <v>0</v>
      </c>
      <c r="BR255">
        <v>0</v>
      </c>
      <c r="BS255">
        <v>0.55559999999999998</v>
      </c>
      <c r="BT255">
        <v>0.44439999999999996</v>
      </c>
      <c r="BU255">
        <v>0</v>
      </c>
      <c r="BV255">
        <v>0</v>
      </c>
      <c r="BW255">
        <v>0</v>
      </c>
      <c r="BX255">
        <v>1</v>
      </c>
      <c r="BY255">
        <v>0</v>
      </c>
      <c r="BZ255">
        <v>0</v>
      </c>
      <c r="CA255">
        <v>0</v>
      </c>
      <c r="CB255">
        <v>0</v>
      </c>
      <c r="CC255">
        <v>0</v>
      </c>
      <c r="CD255">
        <v>0</v>
      </c>
      <c r="CE255">
        <v>0</v>
      </c>
      <c r="CF255">
        <v>1</v>
      </c>
      <c r="CG255">
        <v>0</v>
      </c>
      <c r="CH255">
        <v>1</v>
      </c>
      <c r="CI255">
        <v>0</v>
      </c>
      <c r="CJ255">
        <v>1</v>
      </c>
      <c r="CK255">
        <v>0</v>
      </c>
      <c r="CL255">
        <v>0</v>
      </c>
      <c r="CM255">
        <v>0</v>
      </c>
      <c r="CN255">
        <v>0</v>
      </c>
      <c r="CO255">
        <v>0</v>
      </c>
      <c r="CP255">
        <v>0.77780000000000005</v>
      </c>
      <c r="CQ255">
        <v>0.22219999999999998</v>
      </c>
      <c r="CR255">
        <v>0</v>
      </c>
      <c r="CS255">
        <v>0</v>
      </c>
      <c r="CT255">
        <v>0</v>
      </c>
      <c r="CU255">
        <v>0</v>
      </c>
      <c r="CV255">
        <v>1</v>
      </c>
      <c r="CW255">
        <v>0</v>
      </c>
      <c r="CX255">
        <v>0.88890000000000002</v>
      </c>
      <c r="CY255">
        <v>0.11109999999999999</v>
      </c>
      <c r="CZ255">
        <v>0</v>
      </c>
      <c r="DA255">
        <v>0</v>
      </c>
      <c r="DB255">
        <v>1</v>
      </c>
      <c r="DC255">
        <v>0</v>
      </c>
      <c r="DD255">
        <v>0</v>
      </c>
      <c r="DE255">
        <v>0.75</v>
      </c>
      <c r="DF255">
        <v>0.125</v>
      </c>
      <c r="DG255">
        <v>0</v>
      </c>
      <c r="DH255">
        <v>0.125</v>
      </c>
      <c r="DI255">
        <v>0</v>
      </c>
      <c r="DJ255">
        <v>0.22219999999999998</v>
      </c>
      <c r="DK255">
        <v>0.66670000000000007</v>
      </c>
      <c r="DL255">
        <v>0.11109999999999999</v>
      </c>
    </row>
    <row r="256" spans="1:116" x14ac:dyDescent="0.25">
      <c r="A256" t="s">
        <v>685</v>
      </c>
      <c r="B256">
        <v>0.23809999999999998</v>
      </c>
      <c r="C256">
        <v>0.47619999999999996</v>
      </c>
      <c r="D256">
        <v>0.28570000000000001</v>
      </c>
      <c r="E256">
        <v>0</v>
      </c>
      <c r="F256">
        <v>0</v>
      </c>
      <c r="G256">
        <v>0</v>
      </c>
      <c r="H256">
        <v>0</v>
      </c>
      <c r="I256">
        <v>1</v>
      </c>
      <c r="J256">
        <v>2.3799999999999998E-2</v>
      </c>
      <c r="K256">
        <v>0.33329999999999999</v>
      </c>
      <c r="L256">
        <v>0.64290000000000003</v>
      </c>
      <c r="M256">
        <v>0</v>
      </c>
      <c r="N256">
        <v>0</v>
      </c>
      <c r="O256">
        <v>4.7599999999999996E-2</v>
      </c>
      <c r="P256">
        <v>0.3095</v>
      </c>
      <c r="Q256">
        <v>0.61899999999999999</v>
      </c>
      <c r="R256">
        <v>2.3799999999999998E-2</v>
      </c>
      <c r="S256">
        <v>0</v>
      </c>
      <c r="T256">
        <v>0</v>
      </c>
      <c r="U256">
        <v>0.78569999999999995</v>
      </c>
      <c r="V256">
        <v>0.21429999999999999</v>
      </c>
      <c r="W256">
        <v>1</v>
      </c>
      <c r="X256">
        <v>0</v>
      </c>
      <c r="Y256">
        <v>0</v>
      </c>
      <c r="Z256">
        <v>0</v>
      </c>
      <c r="AA256">
        <v>0.97620000000000007</v>
      </c>
      <c r="AB256">
        <v>0</v>
      </c>
      <c r="AC256">
        <v>2.3799999999999998E-2</v>
      </c>
      <c r="AD256">
        <v>0.61899999999999999</v>
      </c>
      <c r="AE256">
        <v>0.35710000000000003</v>
      </c>
      <c r="AF256">
        <v>2.3799999999999998E-2</v>
      </c>
      <c r="AG256">
        <v>0</v>
      </c>
      <c r="AH256">
        <v>0</v>
      </c>
      <c r="AI256">
        <v>0</v>
      </c>
      <c r="AJ256">
        <v>0</v>
      </c>
      <c r="AK256">
        <v>0</v>
      </c>
      <c r="AL256">
        <v>0</v>
      </c>
      <c r="AM256">
        <v>0.78569999999999995</v>
      </c>
      <c r="AN256">
        <v>0.1905</v>
      </c>
      <c r="AO256">
        <v>2.3799999999999998E-2</v>
      </c>
      <c r="AP256">
        <v>0</v>
      </c>
      <c r="AQ256">
        <v>0.42859999999999998</v>
      </c>
      <c r="AR256">
        <v>0.57140000000000002</v>
      </c>
      <c r="AS256">
        <v>0</v>
      </c>
      <c r="AT256">
        <v>1</v>
      </c>
      <c r="AU256">
        <v>0</v>
      </c>
      <c r="AV256">
        <v>0</v>
      </c>
      <c r="AW256">
        <v>0</v>
      </c>
      <c r="AX256">
        <v>0</v>
      </c>
      <c r="AY256">
        <v>0.11900000000000001</v>
      </c>
      <c r="AZ256">
        <v>0.88099999999999989</v>
      </c>
      <c r="BA256">
        <v>0</v>
      </c>
      <c r="BB256">
        <v>0</v>
      </c>
      <c r="BC256">
        <v>2.3799999999999998E-2</v>
      </c>
      <c r="BD256">
        <v>0.52380000000000004</v>
      </c>
      <c r="BE256">
        <v>0.33329999999999999</v>
      </c>
      <c r="BF256">
        <v>9.5199999999999993E-2</v>
      </c>
      <c r="BG256">
        <v>2.3799999999999998E-2</v>
      </c>
      <c r="BH256">
        <v>0.23809999999999998</v>
      </c>
      <c r="BI256">
        <v>0.66670000000000007</v>
      </c>
      <c r="BJ256">
        <v>9.5199999999999993E-2</v>
      </c>
      <c r="BK256">
        <v>0</v>
      </c>
      <c r="BL256">
        <v>0</v>
      </c>
      <c r="BM256">
        <v>0.61899999999999999</v>
      </c>
      <c r="BN256">
        <v>0.23809999999999998</v>
      </c>
      <c r="BO256">
        <v>0.1429</v>
      </c>
      <c r="BP256">
        <v>0.78569999999999995</v>
      </c>
      <c r="BQ256">
        <v>0.1905</v>
      </c>
      <c r="BR256">
        <v>2.3799999999999998E-2</v>
      </c>
      <c r="BS256">
        <v>0.5</v>
      </c>
      <c r="BT256">
        <v>0.23809999999999998</v>
      </c>
      <c r="BU256">
        <v>0.16670000000000001</v>
      </c>
      <c r="BV256">
        <v>9.5199999999999993E-2</v>
      </c>
      <c r="BW256">
        <v>0</v>
      </c>
      <c r="BX256">
        <v>1</v>
      </c>
      <c r="BY256">
        <v>0</v>
      </c>
      <c r="BZ256">
        <v>0</v>
      </c>
      <c r="CA256">
        <v>0</v>
      </c>
      <c r="CB256">
        <v>0</v>
      </c>
      <c r="CC256">
        <v>0</v>
      </c>
      <c r="CD256">
        <v>1</v>
      </c>
      <c r="CE256">
        <v>0</v>
      </c>
      <c r="CF256">
        <v>0</v>
      </c>
      <c r="CG256">
        <v>0</v>
      </c>
      <c r="CH256">
        <v>0.52380000000000004</v>
      </c>
      <c r="CI256">
        <v>0.47619999999999996</v>
      </c>
      <c r="CJ256">
        <v>1</v>
      </c>
      <c r="CK256">
        <v>0</v>
      </c>
      <c r="CL256">
        <v>0</v>
      </c>
      <c r="CM256">
        <v>0</v>
      </c>
      <c r="CN256">
        <v>0</v>
      </c>
      <c r="CO256">
        <v>0</v>
      </c>
      <c r="CP256">
        <v>0.64290000000000003</v>
      </c>
      <c r="CQ256">
        <v>0.35710000000000003</v>
      </c>
      <c r="CR256">
        <v>0</v>
      </c>
      <c r="CS256">
        <v>0</v>
      </c>
      <c r="CT256">
        <v>0</v>
      </c>
      <c r="CU256">
        <v>0</v>
      </c>
      <c r="CV256">
        <v>0</v>
      </c>
      <c r="CW256">
        <v>1</v>
      </c>
      <c r="CX256">
        <v>0.45240000000000002</v>
      </c>
      <c r="CY256">
        <v>0.52380000000000004</v>
      </c>
      <c r="CZ256">
        <v>2.3799999999999998E-2</v>
      </c>
      <c r="DA256">
        <v>0</v>
      </c>
      <c r="DB256">
        <v>0.5</v>
      </c>
      <c r="DC256">
        <v>0.45240000000000002</v>
      </c>
      <c r="DD256">
        <v>4.7599999999999996E-2</v>
      </c>
      <c r="DE256">
        <v>0.2581</v>
      </c>
      <c r="DF256">
        <v>0.7097</v>
      </c>
      <c r="DG256">
        <v>3.2300000000000002E-2</v>
      </c>
      <c r="DH256">
        <v>0</v>
      </c>
      <c r="DI256">
        <v>4.8799999999999996E-2</v>
      </c>
      <c r="DJ256">
        <v>0.34149999999999997</v>
      </c>
      <c r="DK256">
        <v>0.439</v>
      </c>
      <c r="DL256">
        <v>0.17069999999999999</v>
      </c>
    </row>
    <row r="257" spans="1:116" x14ac:dyDescent="0.25">
      <c r="A257" t="s">
        <v>687</v>
      </c>
      <c r="B257">
        <v>0</v>
      </c>
      <c r="C257">
        <v>0.46149999999999997</v>
      </c>
      <c r="D257">
        <v>0.23079999999999998</v>
      </c>
      <c r="E257">
        <v>0.30769999999999997</v>
      </c>
      <c r="F257">
        <v>0</v>
      </c>
      <c r="G257">
        <v>0</v>
      </c>
      <c r="H257">
        <v>0</v>
      </c>
      <c r="I257">
        <v>1</v>
      </c>
      <c r="J257">
        <v>0.23079999999999998</v>
      </c>
      <c r="K257">
        <v>0.15380000000000002</v>
      </c>
      <c r="L257">
        <v>0.61539999999999995</v>
      </c>
      <c r="M257">
        <v>0</v>
      </c>
      <c r="N257">
        <v>0</v>
      </c>
      <c r="O257">
        <v>0</v>
      </c>
      <c r="P257">
        <v>0.15380000000000002</v>
      </c>
      <c r="Q257">
        <v>0.84620000000000006</v>
      </c>
      <c r="R257">
        <v>0</v>
      </c>
      <c r="S257">
        <v>0</v>
      </c>
      <c r="T257">
        <v>0</v>
      </c>
      <c r="U257">
        <v>0.375</v>
      </c>
      <c r="V257">
        <v>0.625</v>
      </c>
      <c r="W257">
        <v>1</v>
      </c>
      <c r="X257">
        <v>0</v>
      </c>
      <c r="Y257">
        <v>0</v>
      </c>
      <c r="Z257">
        <v>0</v>
      </c>
      <c r="AA257">
        <v>0.84620000000000006</v>
      </c>
      <c r="AB257">
        <v>0</v>
      </c>
      <c r="AC257">
        <v>0.15380000000000002</v>
      </c>
      <c r="AD257">
        <v>0.23079999999999998</v>
      </c>
      <c r="AE257">
        <v>0.53849999999999998</v>
      </c>
      <c r="AF257">
        <v>0.23079999999999998</v>
      </c>
      <c r="AG257">
        <v>0</v>
      </c>
      <c r="AH257">
        <v>0</v>
      </c>
      <c r="AI257">
        <v>0</v>
      </c>
      <c r="AJ257">
        <v>0</v>
      </c>
      <c r="AK257">
        <v>0</v>
      </c>
      <c r="AL257">
        <v>0</v>
      </c>
      <c r="AM257">
        <v>0.92310000000000003</v>
      </c>
      <c r="AN257">
        <v>7.690000000000001E-2</v>
      </c>
      <c r="AO257">
        <v>0</v>
      </c>
      <c r="AP257">
        <v>0</v>
      </c>
      <c r="AQ257">
        <v>7.690000000000001E-2</v>
      </c>
      <c r="AR257">
        <v>0.92310000000000003</v>
      </c>
      <c r="AS257">
        <v>0</v>
      </c>
      <c r="AT257">
        <v>1</v>
      </c>
      <c r="AU257">
        <v>0</v>
      </c>
      <c r="AV257">
        <v>0</v>
      </c>
      <c r="AW257">
        <v>0</v>
      </c>
      <c r="AX257">
        <v>0</v>
      </c>
      <c r="AY257">
        <v>0</v>
      </c>
      <c r="AZ257">
        <v>0.92310000000000003</v>
      </c>
      <c r="BA257">
        <v>7.690000000000001E-2</v>
      </c>
      <c r="BB257">
        <v>0</v>
      </c>
      <c r="BC257">
        <v>0</v>
      </c>
      <c r="BD257">
        <v>0.3846</v>
      </c>
      <c r="BE257">
        <v>0.23079999999999998</v>
      </c>
      <c r="BF257">
        <v>0.23079999999999998</v>
      </c>
      <c r="BG257">
        <v>0.15380000000000002</v>
      </c>
      <c r="BH257">
        <v>0</v>
      </c>
      <c r="BI257">
        <v>0.92310000000000003</v>
      </c>
      <c r="BJ257">
        <v>7.690000000000001E-2</v>
      </c>
      <c r="BK257">
        <v>0</v>
      </c>
      <c r="BL257">
        <v>0</v>
      </c>
      <c r="BM257">
        <v>0.3846</v>
      </c>
      <c r="BN257">
        <v>0.61539999999999995</v>
      </c>
      <c r="BO257">
        <v>0</v>
      </c>
      <c r="BP257">
        <v>0.84620000000000006</v>
      </c>
      <c r="BQ257">
        <v>0.15380000000000002</v>
      </c>
      <c r="BR257">
        <v>0</v>
      </c>
      <c r="BS257">
        <v>0</v>
      </c>
      <c r="BT257">
        <v>0.61539999999999995</v>
      </c>
      <c r="BU257">
        <v>0.23079999999999998</v>
      </c>
      <c r="BV257">
        <v>0.15380000000000002</v>
      </c>
      <c r="BW257">
        <v>0</v>
      </c>
      <c r="BX257">
        <v>1</v>
      </c>
      <c r="BY257">
        <v>0</v>
      </c>
      <c r="BZ257">
        <v>0</v>
      </c>
      <c r="CA257">
        <v>0</v>
      </c>
      <c r="CB257">
        <v>0</v>
      </c>
      <c r="CC257">
        <v>1</v>
      </c>
      <c r="CD257">
        <v>0</v>
      </c>
      <c r="CE257">
        <v>0</v>
      </c>
      <c r="CF257">
        <v>0</v>
      </c>
      <c r="CG257">
        <v>0</v>
      </c>
      <c r="CH257">
        <v>0.84620000000000006</v>
      </c>
      <c r="CI257">
        <v>0.15380000000000002</v>
      </c>
      <c r="CJ257">
        <v>1</v>
      </c>
      <c r="CK257">
        <v>0</v>
      </c>
      <c r="CL257">
        <v>0</v>
      </c>
      <c r="CM257">
        <v>0</v>
      </c>
      <c r="CN257">
        <v>0</v>
      </c>
      <c r="CO257">
        <v>0</v>
      </c>
      <c r="CP257">
        <v>0.84620000000000006</v>
      </c>
      <c r="CQ257">
        <v>0.15380000000000002</v>
      </c>
      <c r="CR257">
        <v>0</v>
      </c>
      <c r="CS257">
        <v>0</v>
      </c>
      <c r="CT257">
        <v>0</v>
      </c>
      <c r="CU257">
        <v>0</v>
      </c>
      <c r="CV257">
        <v>0</v>
      </c>
      <c r="CW257">
        <v>1</v>
      </c>
      <c r="CX257">
        <v>0.3846</v>
      </c>
      <c r="CY257">
        <v>0.61539999999999995</v>
      </c>
      <c r="CZ257">
        <v>0</v>
      </c>
      <c r="DA257">
        <v>0</v>
      </c>
      <c r="DB257">
        <v>0.3846</v>
      </c>
      <c r="DC257">
        <v>0.61539999999999995</v>
      </c>
      <c r="DD257">
        <v>0</v>
      </c>
      <c r="DE257">
        <v>0</v>
      </c>
      <c r="DF257">
        <v>1</v>
      </c>
      <c r="DG257">
        <v>0</v>
      </c>
      <c r="DH257">
        <v>0</v>
      </c>
      <c r="DI257">
        <v>0</v>
      </c>
      <c r="DJ257">
        <v>0.53849999999999998</v>
      </c>
      <c r="DK257">
        <v>0.30769999999999997</v>
      </c>
      <c r="DL257">
        <v>0.15380000000000002</v>
      </c>
    </row>
    <row r="258" spans="1:116" x14ac:dyDescent="0.25">
      <c r="A258" t="s">
        <v>689</v>
      </c>
      <c r="B258">
        <v>0</v>
      </c>
      <c r="C258">
        <v>0.34619999999999995</v>
      </c>
      <c r="D258">
        <v>0.15380000000000002</v>
      </c>
      <c r="E258">
        <v>0.5</v>
      </c>
      <c r="F258">
        <v>0</v>
      </c>
      <c r="G258">
        <v>0</v>
      </c>
      <c r="H258">
        <v>0</v>
      </c>
      <c r="I258">
        <v>1</v>
      </c>
      <c r="J258">
        <v>0</v>
      </c>
      <c r="K258">
        <v>0.26919999999999999</v>
      </c>
      <c r="L258">
        <v>0.73080000000000001</v>
      </c>
      <c r="M258">
        <v>0</v>
      </c>
      <c r="N258">
        <v>0</v>
      </c>
      <c r="O258">
        <v>0</v>
      </c>
      <c r="P258">
        <v>0.15380000000000002</v>
      </c>
      <c r="Q258">
        <v>0.84620000000000006</v>
      </c>
      <c r="R258">
        <v>0</v>
      </c>
      <c r="S258">
        <v>0</v>
      </c>
      <c r="T258">
        <v>0</v>
      </c>
      <c r="U258">
        <v>0.68180000000000007</v>
      </c>
      <c r="V258">
        <v>0.31819999999999998</v>
      </c>
      <c r="W258">
        <v>1</v>
      </c>
      <c r="X258">
        <v>0</v>
      </c>
      <c r="Y258">
        <v>0</v>
      </c>
      <c r="Z258">
        <v>0</v>
      </c>
      <c r="AA258">
        <v>0.92310000000000003</v>
      </c>
      <c r="AB258">
        <v>0</v>
      </c>
      <c r="AC258">
        <v>7.690000000000001E-2</v>
      </c>
      <c r="AD258">
        <v>7.690000000000001E-2</v>
      </c>
      <c r="AE258">
        <v>0.61539999999999995</v>
      </c>
      <c r="AF258">
        <v>0.30769999999999997</v>
      </c>
      <c r="AG258">
        <v>0</v>
      </c>
      <c r="AH258">
        <v>0</v>
      </c>
      <c r="AI258">
        <v>0</v>
      </c>
      <c r="AJ258">
        <v>0</v>
      </c>
      <c r="AK258">
        <v>0</v>
      </c>
      <c r="AL258">
        <v>0</v>
      </c>
      <c r="AM258">
        <v>0.88459999999999994</v>
      </c>
      <c r="AN258">
        <v>7.690000000000001E-2</v>
      </c>
      <c r="AO258">
        <v>3.85E-2</v>
      </c>
      <c r="AP258">
        <v>0</v>
      </c>
      <c r="AQ258">
        <v>3.85E-2</v>
      </c>
      <c r="AR258">
        <v>0.96150000000000002</v>
      </c>
      <c r="AS258">
        <v>0</v>
      </c>
      <c r="AT258">
        <v>1</v>
      </c>
      <c r="AU258">
        <v>0</v>
      </c>
      <c r="AV258">
        <v>0</v>
      </c>
      <c r="AW258">
        <v>0</v>
      </c>
      <c r="AX258">
        <v>0</v>
      </c>
      <c r="AY258">
        <v>0</v>
      </c>
      <c r="AZ258">
        <v>1</v>
      </c>
      <c r="BA258">
        <v>0</v>
      </c>
      <c r="BB258">
        <v>0</v>
      </c>
      <c r="BC258">
        <v>0</v>
      </c>
      <c r="BD258">
        <v>0.53849999999999998</v>
      </c>
      <c r="BE258">
        <v>0.23079999999999998</v>
      </c>
      <c r="BF258">
        <v>0.15380000000000002</v>
      </c>
      <c r="BG258">
        <v>7.690000000000001E-2</v>
      </c>
      <c r="BH258">
        <v>0.30769999999999997</v>
      </c>
      <c r="BI258">
        <v>0.65379999999999994</v>
      </c>
      <c r="BJ258">
        <v>3.85E-2</v>
      </c>
      <c r="BK258">
        <v>0</v>
      </c>
      <c r="BL258">
        <v>0</v>
      </c>
      <c r="BM258">
        <v>0.26919999999999999</v>
      </c>
      <c r="BN258">
        <v>0.1923</v>
      </c>
      <c r="BO258">
        <v>0.53849999999999998</v>
      </c>
      <c r="BP258">
        <v>0.84620000000000006</v>
      </c>
      <c r="BQ258">
        <v>0.15380000000000002</v>
      </c>
      <c r="BR258">
        <v>0</v>
      </c>
      <c r="BS258">
        <v>0.23079999999999998</v>
      </c>
      <c r="BT258">
        <v>0.46149999999999997</v>
      </c>
      <c r="BU258">
        <v>0.26919999999999999</v>
      </c>
      <c r="BV258">
        <v>3.85E-2</v>
      </c>
      <c r="BW258">
        <v>0</v>
      </c>
      <c r="BX258">
        <v>1</v>
      </c>
      <c r="BY258">
        <v>0</v>
      </c>
      <c r="BZ258">
        <v>0</v>
      </c>
      <c r="CA258">
        <v>0</v>
      </c>
      <c r="CB258">
        <v>0</v>
      </c>
      <c r="CC258">
        <v>1</v>
      </c>
      <c r="CD258">
        <v>0</v>
      </c>
      <c r="CE258">
        <v>0</v>
      </c>
      <c r="CF258">
        <v>0</v>
      </c>
      <c r="CG258">
        <v>0</v>
      </c>
      <c r="CH258">
        <v>0.65379999999999994</v>
      </c>
      <c r="CI258">
        <v>0.34619999999999995</v>
      </c>
      <c r="CJ258">
        <v>1</v>
      </c>
      <c r="CK258">
        <v>0</v>
      </c>
      <c r="CL258">
        <v>0</v>
      </c>
      <c r="CM258">
        <v>0</v>
      </c>
      <c r="CN258">
        <v>0</v>
      </c>
      <c r="CO258">
        <v>0</v>
      </c>
      <c r="CP258">
        <v>0.88459999999999994</v>
      </c>
      <c r="CQ258">
        <v>0.11539999999999999</v>
      </c>
      <c r="CR258">
        <v>0</v>
      </c>
      <c r="CS258">
        <v>0</v>
      </c>
      <c r="CT258">
        <v>0</v>
      </c>
      <c r="CU258">
        <v>0</v>
      </c>
      <c r="CV258">
        <v>0</v>
      </c>
      <c r="CW258">
        <v>1</v>
      </c>
      <c r="CX258">
        <v>0.69230000000000003</v>
      </c>
      <c r="CY258">
        <v>0.30769999999999997</v>
      </c>
      <c r="CZ258">
        <v>0</v>
      </c>
      <c r="DA258">
        <v>0</v>
      </c>
      <c r="DB258">
        <v>0.53849999999999998</v>
      </c>
      <c r="DC258">
        <v>0.46149999999999997</v>
      </c>
      <c r="DD258">
        <v>0</v>
      </c>
      <c r="DE258">
        <v>0</v>
      </c>
      <c r="DF258">
        <v>1</v>
      </c>
      <c r="DG258">
        <v>0</v>
      </c>
      <c r="DH258">
        <v>0</v>
      </c>
      <c r="DI258">
        <v>0</v>
      </c>
      <c r="DJ258">
        <v>0.42310000000000003</v>
      </c>
      <c r="DK258">
        <v>0.1923</v>
      </c>
      <c r="DL258">
        <v>0.3846</v>
      </c>
    </row>
    <row r="259" spans="1:116" x14ac:dyDescent="0.25">
      <c r="A259" t="s">
        <v>691</v>
      </c>
      <c r="B259">
        <v>0</v>
      </c>
      <c r="C259">
        <v>0.59179999999999999</v>
      </c>
      <c r="D259">
        <v>0.32650000000000001</v>
      </c>
      <c r="E259">
        <v>8.1600000000000006E-2</v>
      </c>
      <c r="F259">
        <v>0</v>
      </c>
      <c r="G259">
        <v>0</v>
      </c>
      <c r="H259">
        <v>0</v>
      </c>
      <c r="I259">
        <v>1</v>
      </c>
      <c r="J259">
        <v>8.1600000000000006E-2</v>
      </c>
      <c r="K259">
        <v>0.30609999999999998</v>
      </c>
      <c r="L259">
        <v>0.59179999999999999</v>
      </c>
      <c r="M259">
        <v>2.0400000000000001E-2</v>
      </c>
      <c r="N259">
        <v>0</v>
      </c>
      <c r="O259">
        <v>0.12240000000000001</v>
      </c>
      <c r="P259">
        <v>0.44900000000000001</v>
      </c>
      <c r="Q259">
        <v>0.42859999999999998</v>
      </c>
      <c r="R259">
        <v>0</v>
      </c>
      <c r="S259">
        <v>0</v>
      </c>
      <c r="T259">
        <v>2.9399999999999999E-2</v>
      </c>
      <c r="U259">
        <v>0.5</v>
      </c>
      <c r="V259">
        <v>0.47060000000000002</v>
      </c>
      <c r="W259">
        <v>1</v>
      </c>
      <c r="X259">
        <v>0</v>
      </c>
      <c r="Y259">
        <v>0</v>
      </c>
      <c r="Z259">
        <v>0</v>
      </c>
      <c r="AA259">
        <v>0.87760000000000005</v>
      </c>
      <c r="AB259">
        <v>6.1200000000000004E-2</v>
      </c>
      <c r="AC259">
        <v>6.1200000000000004E-2</v>
      </c>
      <c r="AD259">
        <v>0.24489999999999998</v>
      </c>
      <c r="AE259">
        <v>0.57140000000000002</v>
      </c>
      <c r="AF259">
        <v>0.1837</v>
      </c>
      <c r="AG259">
        <v>0</v>
      </c>
      <c r="AH259">
        <v>0</v>
      </c>
      <c r="AI259">
        <v>0</v>
      </c>
      <c r="AJ259">
        <v>0</v>
      </c>
      <c r="AK259">
        <v>0</v>
      </c>
      <c r="AL259">
        <v>0</v>
      </c>
      <c r="AM259">
        <v>0.91839999999999999</v>
      </c>
      <c r="AN259">
        <v>8.1600000000000006E-2</v>
      </c>
      <c r="AO259">
        <v>0</v>
      </c>
      <c r="AP259">
        <v>0</v>
      </c>
      <c r="AQ259">
        <v>0.22450000000000001</v>
      </c>
      <c r="AR259">
        <v>0.77549999999999997</v>
      </c>
      <c r="AS259">
        <v>0</v>
      </c>
      <c r="AT259">
        <v>1</v>
      </c>
      <c r="AU259">
        <v>0</v>
      </c>
      <c r="AV259">
        <v>0</v>
      </c>
      <c r="AW259">
        <v>0</v>
      </c>
      <c r="AX259">
        <v>0</v>
      </c>
      <c r="AY259">
        <v>0</v>
      </c>
      <c r="AZ259">
        <v>0.97959999999999992</v>
      </c>
      <c r="BA259">
        <v>2.0400000000000001E-2</v>
      </c>
      <c r="BB259">
        <v>0</v>
      </c>
      <c r="BC259">
        <v>2.0400000000000001E-2</v>
      </c>
      <c r="BD259">
        <v>0.32650000000000001</v>
      </c>
      <c r="BE259">
        <v>0.24489999999999998</v>
      </c>
      <c r="BF259">
        <v>0.28570000000000001</v>
      </c>
      <c r="BG259">
        <v>0.12240000000000001</v>
      </c>
      <c r="BH259">
        <v>2.0400000000000001E-2</v>
      </c>
      <c r="BI259">
        <v>0.87760000000000005</v>
      </c>
      <c r="BJ259">
        <v>0.10199999999999999</v>
      </c>
      <c r="BK259">
        <v>0</v>
      </c>
      <c r="BL259">
        <v>0</v>
      </c>
      <c r="BM259">
        <v>8.1600000000000006E-2</v>
      </c>
      <c r="BN259">
        <v>0.67349999999999999</v>
      </c>
      <c r="BO259">
        <v>0.24489999999999998</v>
      </c>
      <c r="BP259">
        <v>0.63270000000000004</v>
      </c>
      <c r="BQ259">
        <v>0.26530000000000004</v>
      </c>
      <c r="BR259">
        <v>0.10199999999999999</v>
      </c>
      <c r="BS259">
        <v>0.22450000000000001</v>
      </c>
      <c r="BT259">
        <v>0.42859999999999998</v>
      </c>
      <c r="BU259">
        <v>0.12240000000000001</v>
      </c>
      <c r="BV259">
        <v>0.22450000000000001</v>
      </c>
      <c r="BW259">
        <v>0</v>
      </c>
      <c r="BX259">
        <v>1</v>
      </c>
      <c r="BY259">
        <v>0</v>
      </c>
      <c r="BZ259">
        <v>0</v>
      </c>
      <c r="CA259">
        <v>0</v>
      </c>
      <c r="CB259">
        <v>0</v>
      </c>
      <c r="CC259">
        <v>1</v>
      </c>
      <c r="CD259">
        <v>0</v>
      </c>
      <c r="CE259">
        <v>0</v>
      </c>
      <c r="CF259">
        <v>0</v>
      </c>
      <c r="CG259">
        <v>0</v>
      </c>
      <c r="CH259">
        <v>0.55100000000000005</v>
      </c>
      <c r="CI259">
        <v>0.44900000000000001</v>
      </c>
      <c r="CJ259">
        <v>1</v>
      </c>
      <c r="CK259">
        <v>0</v>
      </c>
      <c r="CL259">
        <v>0</v>
      </c>
      <c r="CM259">
        <v>0</v>
      </c>
      <c r="CN259">
        <v>0</v>
      </c>
      <c r="CO259">
        <v>0</v>
      </c>
      <c r="CP259">
        <v>0.65310000000000001</v>
      </c>
      <c r="CQ259">
        <v>0.34689999999999999</v>
      </c>
      <c r="CR259">
        <v>0</v>
      </c>
      <c r="CS259">
        <v>0</v>
      </c>
      <c r="CT259">
        <v>0</v>
      </c>
      <c r="CU259">
        <v>0</v>
      </c>
      <c r="CV259">
        <v>1</v>
      </c>
      <c r="CW259">
        <v>0</v>
      </c>
      <c r="CX259">
        <v>0.51019999999999999</v>
      </c>
      <c r="CY259">
        <v>0.48979999999999996</v>
      </c>
      <c r="CZ259">
        <v>0</v>
      </c>
      <c r="DA259">
        <v>0</v>
      </c>
      <c r="DB259">
        <v>0.34689999999999999</v>
      </c>
      <c r="DC259">
        <v>0.61219999999999997</v>
      </c>
      <c r="DD259">
        <v>4.0800000000000003E-2</v>
      </c>
      <c r="DE259">
        <v>0</v>
      </c>
      <c r="DF259">
        <v>0.95</v>
      </c>
      <c r="DG259">
        <v>0.05</v>
      </c>
      <c r="DH259">
        <v>0</v>
      </c>
      <c r="DI259">
        <v>8.1600000000000006E-2</v>
      </c>
      <c r="DJ259">
        <v>0.34689999999999999</v>
      </c>
      <c r="DK259">
        <v>0.1429</v>
      </c>
      <c r="DL259">
        <v>0.42859999999999998</v>
      </c>
    </row>
    <row r="260" spans="1:116" x14ac:dyDescent="0.25">
      <c r="A260" t="s">
        <v>693</v>
      </c>
      <c r="B260">
        <v>0</v>
      </c>
      <c r="C260">
        <v>0.52170000000000005</v>
      </c>
      <c r="D260">
        <v>0.4783</v>
      </c>
      <c r="E260">
        <v>0</v>
      </c>
      <c r="F260">
        <v>0</v>
      </c>
      <c r="G260">
        <v>0</v>
      </c>
      <c r="H260">
        <v>0</v>
      </c>
      <c r="I260">
        <v>1</v>
      </c>
      <c r="J260">
        <v>4.3499999999999997E-2</v>
      </c>
      <c r="K260">
        <v>0.21739999999999998</v>
      </c>
      <c r="L260">
        <v>0.73909999999999998</v>
      </c>
      <c r="M260">
        <v>0</v>
      </c>
      <c r="N260">
        <v>0</v>
      </c>
      <c r="O260">
        <v>0.1739</v>
      </c>
      <c r="P260">
        <v>0.26090000000000002</v>
      </c>
      <c r="Q260">
        <v>0.52170000000000005</v>
      </c>
      <c r="R260">
        <v>4.3499999999999997E-2</v>
      </c>
      <c r="S260">
        <v>0</v>
      </c>
      <c r="T260">
        <v>0</v>
      </c>
      <c r="U260">
        <v>0.47060000000000002</v>
      </c>
      <c r="V260">
        <v>0.52939999999999998</v>
      </c>
      <c r="W260">
        <v>1</v>
      </c>
      <c r="X260">
        <v>0</v>
      </c>
      <c r="Y260">
        <v>0</v>
      </c>
      <c r="Z260">
        <v>0</v>
      </c>
      <c r="AA260">
        <v>0.86959999999999993</v>
      </c>
      <c r="AB260">
        <v>4.3499999999999997E-2</v>
      </c>
      <c r="AC260">
        <v>8.6999999999999994E-2</v>
      </c>
      <c r="AD260">
        <v>0.3478</v>
      </c>
      <c r="AE260">
        <v>0.52170000000000005</v>
      </c>
      <c r="AF260">
        <v>0.13039999999999999</v>
      </c>
      <c r="AG260">
        <v>0</v>
      </c>
      <c r="AH260">
        <v>0</v>
      </c>
      <c r="AI260">
        <v>0</v>
      </c>
      <c r="AJ260">
        <v>0</v>
      </c>
      <c r="AK260">
        <v>0</v>
      </c>
      <c r="AL260">
        <v>0</v>
      </c>
      <c r="AM260">
        <v>0.86959999999999993</v>
      </c>
      <c r="AN260">
        <v>0.13039999999999999</v>
      </c>
      <c r="AO260">
        <v>0</v>
      </c>
      <c r="AP260">
        <v>0</v>
      </c>
      <c r="AQ260">
        <v>0.21739999999999998</v>
      </c>
      <c r="AR260">
        <v>0.78260000000000007</v>
      </c>
      <c r="AS260">
        <v>0</v>
      </c>
      <c r="AT260">
        <v>1</v>
      </c>
      <c r="AU260">
        <v>0</v>
      </c>
      <c r="AV260">
        <v>0</v>
      </c>
      <c r="AW260">
        <v>0</v>
      </c>
      <c r="AX260">
        <v>0</v>
      </c>
      <c r="AY260">
        <v>0</v>
      </c>
      <c r="AZ260">
        <v>0.95650000000000002</v>
      </c>
      <c r="BA260">
        <v>4.3499999999999997E-2</v>
      </c>
      <c r="BB260">
        <v>0</v>
      </c>
      <c r="BC260">
        <v>0</v>
      </c>
      <c r="BD260">
        <v>0.39130000000000004</v>
      </c>
      <c r="BE260">
        <v>0.3478</v>
      </c>
      <c r="BF260">
        <v>0.1739</v>
      </c>
      <c r="BG260">
        <v>8.6999999999999994E-2</v>
      </c>
      <c r="BH260">
        <v>4.3499999999999997E-2</v>
      </c>
      <c r="BI260">
        <v>0.91299999999999992</v>
      </c>
      <c r="BJ260">
        <v>4.3499999999999997E-2</v>
      </c>
      <c r="BK260">
        <v>0</v>
      </c>
      <c r="BL260">
        <v>0</v>
      </c>
      <c r="BM260">
        <v>0.30430000000000001</v>
      </c>
      <c r="BN260">
        <v>0.43479999999999996</v>
      </c>
      <c r="BO260">
        <v>0.26090000000000002</v>
      </c>
      <c r="BP260">
        <v>0.69569999999999999</v>
      </c>
      <c r="BQ260">
        <v>0.26090000000000002</v>
      </c>
      <c r="BR260">
        <v>4.3499999999999997E-2</v>
      </c>
      <c r="BS260">
        <v>0.1739</v>
      </c>
      <c r="BT260">
        <v>0.43479999999999996</v>
      </c>
      <c r="BU260">
        <v>4.3499999999999997E-2</v>
      </c>
      <c r="BV260">
        <v>0.3478</v>
      </c>
      <c r="BW260">
        <v>0</v>
      </c>
      <c r="BX260">
        <v>1</v>
      </c>
      <c r="BY260">
        <v>0</v>
      </c>
      <c r="BZ260">
        <v>0</v>
      </c>
      <c r="CA260">
        <v>0</v>
      </c>
      <c r="CB260">
        <v>0</v>
      </c>
      <c r="CC260">
        <v>1</v>
      </c>
      <c r="CD260">
        <v>0</v>
      </c>
      <c r="CE260">
        <v>0</v>
      </c>
      <c r="CF260">
        <v>0</v>
      </c>
      <c r="CG260">
        <v>0</v>
      </c>
      <c r="CH260">
        <v>0.43479999999999996</v>
      </c>
      <c r="CI260">
        <v>0.56520000000000004</v>
      </c>
      <c r="CJ260">
        <v>1</v>
      </c>
      <c r="CK260">
        <v>0</v>
      </c>
      <c r="CL260">
        <v>0</v>
      </c>
      <c r="CM260">
        <v>0</v>
      </c>
      <c r="CN260">
        <v>0</v>
      </c>
      <c r="CO260">
        <v>0</v>
      </c>
      <c r="CP260">
        <v>0.60870000000000002</v>
      </c>
      <c r="CQ260">
        <v>0.39130000000000004</v>
      </c>
      <c r="CR260">
        <v>0</v>
      </c>
      <c r="CS260">
        <v>0</v>
      </c>
      <c r="CT260">
        <v>0</v>
      </c>
      <c r="CU260">
        <v>0</v>
      </c>
      <c r="CV260">
        <v>0</v>
      </c>
      <c r="CW260">
        <v>1</v>
      </c>
      <c r="CX260">
        <v>0.43479999999999996</v>
      </c>
      <c r="CY260">
        <v>0.56520000000000004</v>
      </c>
      <c r="CZ260">
        <v>0</v>
      </c>
      <c r="DA260">
        <v>0</v>
      </c>
      <c r="DB260">
        <v>0.30430000000000001</v>
      </c>
      <c r="DC260">
        <v>0.69569999999999999</v>
      </c>
      <c r="DD260">
        <v>0</v>
      </c>
      <c r="DE260">
        <v>0</v>
      </c>
      <c r="DF260">
        <v>1</v>
      </c>
      <c r="DG260">
        <v>0</v>
      </c>
      <c r="DH260">
        <v>0</v>
      </c>
      <c r="DI260">
        <v>0</v>
      </c>
      <c r="DJ260">
        <v>0.3478</v>
      </c>
      <c r="DK260">
        <v>0.13039999999999999</v>
      </c>
      <c r="DL260">
        <v>0.52170000000000005</v>
      </c>
    </row>
    <row r="261" spans="1:116" x14ac:dyDescent="0.25">
      <c r="A261" t="s">
        <v>695</v>
      </c>
      <c r="B261">
        <v>0</v>
      </c>
      <c r="C261">
        <v>0.88890000000000002</v>
      </c>
      <c r="D261">
        <v>0.11109999999999999</v>
      </c>
      <c r="E261">
        <v>0</v>
      </c>
      <c r="F261">
        <v>0</v>
      </c>
      <c r="G261">
        <v>0</v>
      </c>
      <c r="H261">
        <v>1</v>
      </c>
      <c r="I261">
        <v>0</v>
      </c>
      <c r="J261">
        <v>0.33329999999999999</v>
      </c>
      <c r="K261">
        <v>0.22219999999999998</v>
      </c>
      <c r="L261">
        <v>0.44439999999999996</v>
      </c>
      <c r="M261">
        <v>0</v>
      </c>
      <c r="N261">
        <v>0</v>
      </c>
      <c r="O261">
        <v>0.11109999999999999</v>
      </c>
      <c r="P261">
        <v>0.66670000000000007</v>
      </c>
      <c r="Q261">
        <v>0.22219999999999998</v>
      </c>
      <c r="R261">
        <v>0</v>
      </c>
      <c r="S261">
        <v>0</v>
      </c>
      <c r="T261">
        <v>0</v>
      </c>
      <c r="U261">
        <v>0.8</v>
      </c>
      <c r="V261">
        <v>0.2</v>
      </c>
      <c r="W261">
        <v>0</v>
      </c>
      <c r="X261">
        <v>1</v>
      </c>
      <c r="Y261">
        <v>0</v>
      </c>
      <c r="Z261">
        <v>0</v>
      </c>
      <c r="AA261">
        <v>0.88890000000000002</v>
      </c>
      <c r="AB261">
        <v>0</v>
      </c>
      <c r="AC261">
        <v>0.11109999999999999</v>
      </c>
      <c r="AD261">
        <v>0.33329999999999999</v>
      </c>
      <c r="AE261">
        <v>0.55559999999999998</v>
      </c>
      <c r="AF261">
        <v>0.11109999999999999</v>
      </c>
      <c r="AG261">
        <v>0</v>
      </c>
      <c r="AH261">
        <v>0</v>
      </c>
      <c r="AI261">
        <v>0</v>
      </c>
      <c r="AJ261">
        <v>0</v>
      </c>
      <c r="AK261">
        <v>0</v>
      </c>
      <c r="AL261">
        <v>0</v>
      </c>
      <c r="AM261">
        <v>1</v>
      </c>
      <c r="AN261">
        <v>0</v>
      </c>
      <c r="AO261">
        <v>0</v>
      </c>
      <c r="AP261">
        <v>0</v>
      </c>
      <c r="AQ261">
        <v>0.33329999999999999</v>
      </c>
      <c r="AR261">
        <v>0.66670000000000007</v>
      </c>
      <c r="AS261">
        <v>0</v>
      </c>
      <c r="AT261">
        <v>1</v>
      </c>
      <c r="AU261">
        <v>0</v>
      </c>
      <c r="AV261">
        <v>0</v>
      </c>
      <c r="AW261">
        <v>0</v>
      </c>
      <c r="AX261">
        <v>0</v>
      </c>
      <c r="AY261">
        <v>0</v>
      </c>
      <c r="AZ261">
        <v>1</v>
      </c>
      <c r="BA261">
        <v>0</v>
      </c>
      <c r="BB261">
        <v>0</v>
      </c>
      <c r="BC261">
        <v>0</v>
      </c>
      <c r="BD261">
        <v>0.11109999999999999</v>
      </c>
      <c r="BE261">
        <v>0.44439999999999996</v>
      </c>
      <c r="BF261">
        <v>0.22219999999999998</v>
      </c>
      <c r="BG261">
        <v>0.22219999999999998</v>
      </c>
      <c r="BH261">
        <v>0</v>
      </c>
      <c r="BI261">
        <v>1</v>
      </c>
      <c r="BJ261">
        <v>0</v>
      </c>
      <c r="BK261">
        <v>0</v>
      </c>
      <c r="BL261">
        <v>0</v>
      </c>
      <c r="BM261">
        <v>0.11109999999999999</v>
      </c>
      <c r="BN261">
        <v>0.77780000000000005</v>
      </c>
      <c r="BO261">
        <v>0.11109999999999999</v>
      </c>
      <c r="BP261">
        <v>0.88890000000000002</v>
      </c>
      <c r="BQ261">
        <v>0</v>
      </c>
      <c r="BR261">
        <v>0.11109999999999999</v>
      </c>
      <c r="BS261">
        <v>0.33329999999999999</v>
      </c>
      <c r="BT261">
        <v>0.55559999999999998</v>
      </c>
      <c r="BU261">
        <v>0</v>
      </c>
      <c r="BV261">
        <v>0.11109999999999999</v>
      </c>
      <c r="BW261">
        <v>0</v>
      </c>
      <c r="BX261">
        <v>1</v>
      </c>
      <c r="BY261">
        <v>0</v>
      </c>
      <c r="BZ261">
        <v>0</v>
      </c>
      <c r="CA261">
        <v>0</v>
      </c>
      <c r="CB261">
        <v>0</v>
      </c>
      <c r="CC261">
        <v>0</v>
      </c>
      <c r="CD261">
        <v>1</v>
      </c>
      <c r="CE261">
        <v>0</v>
      </c>
      <c r="CF261">
        <v>0</v>
      </c>
      <c r="CG261">
        <v>0</v>
      </c>
      <c r="CH261">
        <v>0.77780000000000005</v>
      </c>
      <c r="CI261">
        <v>0.22219999999999998</v>
      </c>
      <c r="CJ261">
        <v>1</v>
      </c>
      <c r="CK261">
        <v>0</v>
      </c>
      <c r="CL261">
        <v>0</v>
      </c>
      <c r="CM261">
        <v>0</v>
      </c>
      <c r="CN261">
        <v>0</v>
      </c>
      <c r="CO261">
        <v>0</v>
      </c>
      <c r="CP261">
        <v>0.88890000000000002</v>
      </c>
      <c r="CQ261">
        <v>0.11109999999999999</v>
      </c>
      <c r="CR261">
        <v>0</v>
      </c>
      <c r="CS261">
        <v>0</v>
      </c>
      <c r="CT261">
        <v>0</v>
      </c>
      <c r="CU261">
        <v>0</v>
      </c>
      <c r="CV261">
        <v>0</v>
      </c>
      <c r="CW261">
        <v>1</v>
      </c>
      <c r="CX261">
        <v>0.66670000000000007</v>
      </c>
      <c r="CY261">
        <v>0.33329999999999999</v>
      </c>
      <c r="CZ261">
        <v>0</v>
      </c>
      <c r="DA261">
        <v>0</v>
      </c>
      <c r="DB261">
        <v>0.44439999999999996</v>
      </c>
      <c r="DC261">
        <v>0.55559999999999998</v>
      </c>
      <c r="DD261">
        <v>0</v>
      </c>
      <c r="DE261">
        <v>0</v>
      </c>
      <c r="DF261">
        <v>1</v>
      </c>
      <c r="DG261">
        <v>0</v>
      </c>
      <c r="DH261">
        <v>0</v>
      </c>
      <c r="DI261">
        <v>0</v>
      </c>
      <c r="DJ261">
        <v>0.55559999999999998</v>
      </c>
      <c r="DK261">
        <v>0</v>
      </c>
      <c r="DL261">
        <v>0.44439999999999996</v>
      </c>
    </row>
    <row r="262" spans="1:116" x14ac:dyDescent="0.25">
      <c r="A262" t="s">
        <v>697</v>
      </c>
      <c r="B262">
        <v>0</v>
      </c>
      <c r="C262">
        <v>0.24</v>
      </c>
      <c r="D262">
        <v>0.68</v>
      </c>
      <c r="E262">
        <v>0.08</v>
      </c>
      <c r="F262">
        <v>0</v>
      </c>
      <c r="G262">
        <v>0</v>
      </c>
      <c r="H262">
        <v>1</v>
      </c>
      <c r="I262">
        <v>0</v>
      </c>
      <c r="J262">
        <v>0</v>
      </c>
      <c r="K262">
        <v>0.12</v>
      </c>
      <c r="L262">
        <v>0.88</v>
      </c>
      <c r="M262">
        <v>0</v>
      </c>
      <c r="N262">
        <v>0</v>
      </c>
      <c r="O262">
        <v>0</v>
      </c>
      <c r="P262">
        <v>0</v>
      </c>
      <c r="Q262">
        <v>1</v>
      </c>
      <c r="R262">
        <v>0</v>
      </c>
      <c r="S262">
        <v>0</v>
      </c>
      <c r="T262">
        <v>0</v>
      </c>
      <c r="U262">
        <v>0.52939999999999998</v>
      </c>
      <c r="V262">
        <v>0.47060000000000002</v>
      </c>
      <c r="W262">
        <v>1</v>
      </c>
      <c r="X262">
        <v>0</v>
      </c>
      <c r="Y262">
        <v>0</v>
      </c>
      <c r="Z262">
        <v>0</v>
      </c>
      <c r="AA262">
        <v>0.92</v>
      </c>
      <c r="AB262">
        <v>0</v>
      </c>
      <c r="AC262">
        <v>0.08</v>
      </c>
      <c r="AD262">
        <v>0.2</v>
      </c>
      <c r="AE262">
        <v>0.52</v>
      </c>
      <c r="AF262">
        <v>0.28000000000000003</v>
      </c>
      <c r="AG262">
        <v>0</v>
      </c>
      <c r="AH262">
        <v>0</v>
      </c>
      <c r="AI262">
        <v>0</v>
      </c>
      <c r="AJ262">
        <v>0</v>
      </c>
      <c r="AK262">
        <v>0</v>
      </c>
      <c r="AL262">
        <v>0</v>
      </c>
      <c r="AM262">
        <v>0.96</v>
      </c>
      <c r="AN262">
        <v>0.04</v>
      </c>
      <c r="AO262">
        <v>0</v>
      </c>
      <c r="AP262">
        <v>0</v>
      </c>
      <c r="AQ262">
        <v>0.16</v>
      </c>
      <c r="AR262">
        <v>0.84</v>
      </c>
      <c r="AS262">
        <v>0</v>
      </c>
      <c r="AT262">
        <v>1</v>
      </c>
      <c r="AU262">
        <v>0</v>
      </c>
      <c r="AV262">
        <v>0</v>
      </c>
      <c r="AW262">
        <v>0</v>
      </c>
      <c r="AX262">
        <v>0</v>
      </c>
      <c r="AY262">
        <v>0.04</v>
      </c>
      <c r="AZ262">
        <v>0.96</v>
      </c>
      <c r="BA262">
        <v>0</v>
      </c>
      <c r="BB262">
        <v>0</v>
      </c>
      <c r="BC262">
        <v>0</v>
      </c>
      <c r="BD262">
        <v>0.56000000000000005</v>
      </c>
      <c r="BE262">
        <v>0.12</v>
      </c>
      <c r="BF262">
        <v>0.16</v>
      </c>
      <c r="BG262">
        <v>0.16</v>
      </c>
      <c r="BH262">
        <v>0.68</v>
      </c>
      <c r="BI262">
        <v>0.28000000000000003</v>
      </c>
      <c r="BJ262">
        <v>0.04</v>
      </c>
      <c r="BK262">
        <v>0</v>
      </c>
      <c r="BL262">
        <v>0</v>
      </c>
      <c r="BM262">
        <v>0.44</v>
      </c>
      <c r="BN262">
        <v>0.12</v>
      </c>
      <c r="BO262">
        <v>0.44</v>
      </c>
      <c r="BP262">
        <v>0.92</v>
      </c>
      <c r="BQ262">
        <v>0.08</v>
      </c>
      <c r="BR262">
        <v>0</v>
      </c>
      <c r="BS262">
        <v>0.24</v>
      </c>
      <c r="BT262">
        <v>0.4</v>
      </c>
      <c r="BU262">
        <v>0.36</v>
      </c>
      <c r="BV262">
        <v>0</v>
      </c>
      <c r="BW262">
        <v>0</v>
      </c>
      <c r="BX262">
        <v>1</v>
      </c>
      <c r="BY262">
        <v>0</v>
      </c>
      <c r="BZ262">
        <v>0</v>
      </c>
      <c r="CA262">
        <v>0</v>
      </c>
      <c r="CB262">
        <v>0</v>
      </c>
      <c r="CC262">
        <v>1</v>
      </c>
      <c r="CD262">
        <v>0</v>
      </c>
      <c r="CE262">
        <v>0</v>
      </c>
      <c r="CF262">
        <v>0</v>
      </c>
      <c r="CG262">
        <v>0</v>
      </c>
      <c r="CH262">
        <v>0.6</v>
      </c>
      <c r="CI262">
        <v>0.4</v>
      </c>
      <c r="CJ262">
        <v>1</v>
      </c>
      <c r="CK262">
        <v>0</v>
      </c>
      <c r="CL262">
        <v>0</v>
      </c>
      <c r="CM262">
        <v>0</v>
      </c>
      <c r="CN262">
        <v>0</v>
      </c>
      <c r="CO262">
        <v>0</v>
      </c>
      <c r="CP262">
        <v>0.88</v>
      </c>
      <c r="CQ262">
        <v>0.12</v>
      </c>
      <c r="CR262">
        <v>0</v>
      </c>
      <c r="CS262">
        <v>0</v>
      </c>
      <c r="CT262">
        <v>0</v>
      </c>
      <c r="CU262">
        <v>0</v>
      </c>
      <c r="CV262">
        <v>1</v>
      </c>
      <c r="CW262">
        <v>0</v>
      </c>
      <c r="CX262">
        <v>0.36</v>
      </c>
      <c r="CY262">
        <v>0.64</v>
      </c>
      <c r="CZ262">
        <v>0</v>
      </c>
      <c r="DA262">
        <v>0</v>
      </c>
      <c r="DB262">
        <v>0.32</v>
      </c>
      <c r="DC262">
        <v>0.68</v>
      </c>
      <c r="DD262">
        <v>0</v>
      </c>
      <c r="DE262">
        <v>0</v>
      </c>
      <c r="DF262">
        <v>1</v>
      </c>
      <c r="DG262">
        <v>0</v>
      </c>
      <c r="DH262">
        <v>0</v>
      </c>
      <c r="DI262">
        <v>0</v>
      </c>
      <c r="DJ262">
        <v>0.36</v>
      </c>
      <c r="DK262">
        <v>0.2</v>
      </c>
      <c r="DL262">
        <v>0.44</v>
      </c>
    </row>
    <row r="263" spans="1:116" x14ac:dyDescent="0.25">
      <c r="A263" t="s">
        <v>700</v>
      </c>
      <c r="B263">
        <v>6.4500000000000002E-2</v>
      </c>
      <c r="C263">
        <v>0.129</v>
      </c>
      <c r="D263">
        <v>0.6613</v>
      </c>
      <c r="E263">
        <v>0.1452</v>
      </c>
      <c r="F263">
        <v>0</v>
      </c>
      <c r="G263">
        <v>0</v>
      </c>
      <c r="H263">
        <v>1</v>
      </c>
      <c r="I263">
        <v>0</v>
      </c>
      <c r="J263">
        <v>0</v>
      </c>
      <c r="K263">
        <v>3.2300000000000002E-2</v>
      </c>
      <c r="L263">
        <v>0.371</v>
      </c>
      <c r="M263">
        <v>0.371</v>
      </c>
      <c r="N263">
        <v>0.22579999999999997</v>
      </c>
      <c r="O263">
        <v>0.11289999999999999</v>
      </c>
      <c r="P263">
        <v>0.3226</v>
      </c>
      <c r="Q263">
        <v>0.4839</v>
      </c>
      <c r="R263">
        <v>8.0600000000000005E-2</v>
      </c>
      <c r="S263">
        <v>0</v>
      </c>
      <c r="T263">
        <v>0</v>
      </c>
      <c r="U263">
        <v>9.8400000000000001E-2</v>
      </c>
      <c r="V263">
        <v>0.90159999999999996</v>
      </c>
      <c r="W263">
        <v>0</v>
      </c>
      <c r="X263">
        <v>0</v>
      </c>
      <c r="Y263">
        <v>0</v>
      </c>
      <c r="Z263">
        <v>1</v>
      </c>
      <c r="AA263">
        <v>0.17739999999999997</v>
      </c>
      <c r="AB263">
        <v>0.4677</v>
      </c>
      <c r="AC263">
        <v>0.35479999999999995</v>
      </c>
      <c r="AD263">
        <v>1.61E-2</v>
      </c>
      <c r="AE263">
        <v>0.17739999999999997</v>
      </c>
      <c r="AF263">
        <v>0.2742</v>
      </c>
      <c r="AG263">
        <v>0.5323</v>
      </c>
      <c r="AH263">
        <v>0</v>
      </c>
      <c r="AI263">
        <v>0</v>
      </c>
      <c r="AJ263">
        <v>0</v>
      </c>
      <c r="AK263">
        <v>0</v>
      </c>
      <c r="AL263">
        <v>0</v>
      </c>
      <c r="AM263">
        <v>0.69349999999999989</v>
      </c>
      <c r="AN263">
        <v>0.17739999999999997</v>
      </c>
      <c r="AO263">
        <v>0</v>
      </c>
      <c r="AP263">
        <v>0.129</v>
      </c>
      <c r="AQ263">
        <v>0.2419</v>
      </c>
      <c r="AR263">
        <v>0.6613</v>
      </c>
      <c r="AS263">
        <v>9.6799999999999997E-2</v>
      </c>
      <c r="AT263">
        <v>0.98329999999999995</v>
      </c>
      <c r="AU263">
        <v>0</v>
      </c>
      <c r="AV263">
        <v>0</v>
      </c>
      <c r="AW263">
        <v>0</v>
      </c>
      <c r="AX263">
        <v>1.67E-2</v>
      </c>
      <c r="AY263">
        <v>0.2742</v>
      </c>
      <c r="AZ263">
        <v>0.6452</v>
      </c>
      <c r="BA263">
        <v>8.0600000000000005E-2</v>
      </c>
      <c r="BB263">
        <v>0</v>
      </c>
      <c r="BC263">
        <v>8.0600000000000005E-2</v>
      </c>
      <c r="BD263">
        <v>6.4500000000000002E-2</v>
      </c>
      <c r="BE263">
        <v>0.2419</v>
      </c>
      <c r="BF263">
        <v>0.3226</v>
      </c>
      <c r="BG263">
        <v>0.2903</v>
      </c>
      <c r="BH263">
        <v>1.61E-2</v>
      </c>
      <c r="BI263">
        <v>0.7258</v>
      </c>
      <c r="BJ263">
        <v>0.1452</v>
      </c>
      <c r="BK263">
        <v>8.0600000000000005E-2</v>
      </c>
      <c r="BL263">
        <v>3.2300000000000002E-2</v>
      </c>
      <c r="BM263">
        <v>0.1613</v>
      </c>
      <c r="BN263">
        <v>0.629</v>
      </c>
      <c r="BO263">
        <v>0.2097</v>
      </c>
      <c r="BP263">
        <v>0.7581</v>
      </c>
      <c r="BQ263">
        <v>0.1452</v>
      </c>
      <c r="BR263">
        <v>9.6799999999999997E-2</v>
      </c>
      <c r="BS263">
        <v>0</v>
      </c>
      <c r="BT263">
        <v>0.17739999999999997</v>
      </c>
      <c r="BU263">
        <v>0.4032</v>
      </c>
      <c r="BV263">
        <v>0.30649999999999999</v>
      </c>
      <c r="BW263">
        <v>0.11289999999999999</v>
      </c>
      <c r="BX263">
        <v>1</v>
      </c>
      <c r="BY263">
        <v>0</v>
      </c>
      <c r="BZ263">
        <v>0</v>
      </c>
      <c r="CA263">
        <v>0</v>
      </c>
      <c r="CB263">
        <v>0</v>
      </c>
      <c r="CC263">
        <v>0</v>
      </c>
      <c r="CD263">
        <v>0</v>
      </c>
      <c r="CE263">
        <v>0</v>
      </c>
      <c r="CF263">
        <v>0</v>
      </c>
      <c r="CG263">
        <v>1</v>
      </c>
      <c r="CH263">
        <v>0.371</v>
      </c>
      <c r="CI263">
        <v>0.629</v>
      </c>
      <c r="CJ263">
        <v>1</v>
      </c>
      <c r="CK263">
        <v>0</v>
      </c>
      <c r="CL263">
        <v>0</v>
      </c>
      <c r="CM263">
        <v>0</v>
      </c>
      <c r="CN263">
        <v>0</v>
      </c>
      <c r="CO263">
        <v>0</v>
      </c>
      <c r="CP263">
        <v>0.30649999999999999</v>
      </c>
      <c r="CQ263">
        <v>0.4355</v>
      </c>
      <c r="CR263">
        <v>0.2581</v>
      </c>
      <c r="CS263">
        <v>0</v>
      </c>
      <c r="CT263">
        <v>0</v>
      </c>
      <c r="CU263">
        <v>0</v>
      </c>
      <c r="CV263">
        <v>0</v>
      </c>
      <c r="CW263">
        <v>1</v>
      </c>
      <c r="CX263">
        <v>0.6452</v>
      </c>
      <c r="CY263">
        <v>0.17739999999999997</v>
      </c>
      <c r="CZ263">
        <v>1.61E-2</v>
      </c>
      <c r="DA263">
        <v>0.1613</v>
      </c>
      <c r="DB263">
        <v>6.4500000000000002E-2</v>
      </c>
      <c r="DC263">
        <v>0.5</v>
      </c>
      <c r="DD263">
        <v>0.4355</v>
      </c>
      <c r="DE263">
        <v>6.0599999999999994E-2</v>
      </c>
      <c r="DF263">
        <v>0.60609999999999997</v>
      </c>
      <c r="DG263">
        <v>0.33329999999999999</v>
      </c>
      <c r="DH263">
        <v>0</v>
      </c>
      <c r="DI263">
        <v>0</v>
      </c>
      <c r="DJ263">
        <v>0</v>
      </c>
      <c r="DK263">
        <v>6.4500000000000002E-2</v>
      </c>
      <c r="DL263">
        <v>0.9355</v>
      </c>
    </row>
    <row r="264" spans="1:116" x14ac:dyDescent="0.25">
      <c r="A264" t="s">
        <v>702</v>
      </c>
      <c r="B264">
        <v>0</v>
      </c>
      <c r="C264">
        <v>0</v>
      </c>
      <c r="D264">
        <v>0.43479999999999996</v>
      </c>
      <c r="E264">
        <v>0.56520000000000004</v>
      </c>
      <c r="F264">
        <v>0</v>
      </c>
      <c r="G264">
        <v>0</v>
      </c>
      <c r="H264">
        <v>0</v>
      </c>
      <c r="I264">
        <v>1</v>
      </c>
      <c r="J264">
        <v>0</v>
      </c>
      <c r="K264">
        <v>0</v>
      </c>
      <c r="L264">
        <v>0.6522</v>
      </c>
      <c r="M264">
        <v>0.3478</v>
      </c>
      <c r="N264">
        <v>0</v>
      </c>
      <c r="O264">
        <v>0</v>
      </c>
      <c r="P264">
        <v>0.21739999999999998</v>
      </c>
      <c r="Q264">
        <v>0.73909999999999998</v>
      </c>
      <c r="R264">
        <v>4.3499999999999997E-2</v>
      </c>
      <c r="S264">
        <v>0</v>
      </c>
      <c r="T264">
        <v>0</v>
      </c>
      <c r="U264">
        <v>0</v>
      </c>
      <c r="V264">
        <v>1</v>
      </c>
      <c r="W264">
        <v>0</v>
      </c>
      <c r="X264">
        <v>0</v>
      </c>
      <c r="Y264">
        <v>1</v>
      </c>
      <c r="Z264">
        <v>0</v>
      </c>
      <c r="AA264">
        <v>0.3478</v>
      </c>
      <c r="AB264">
        <v>0.26090000000000002</v>
      </c>
      <c r="AC264">
        <v>0.39130000000000004</v>
      </c>
      <c r="AD264">
        <v>0</v>
      </c>
      <c r="AE264">
        <v>0.1739</v>
      </c>
      <c r="AF264">
        <v>0.13039999999999999</v>
      </c>
      <c r="AG264">
        <v>0.69569999999999999</v>
      </c>
      <c r="AH264">
        <v>0</v>
      </c>
      <c r="AI264">
        <v>0</v>
      </c>
      <c r="AJ264">
        <v>0</v>
      </c>
      <c r="AK264">
        <v>0</v>
      </c>
      <c r="AL264">
        <v>0</v>
      </c>
      <c r="AM264">
        <v>1</v>
      </c>
      <c r="AN264">
        <v>0</v>
      </c>
      <c r="AO264">
        <v>0</v>
      </c>
      <c r="AP264">
        <v>0</v>
      </c>
      <c r="AQ264">
        <v>0</v>
      </c>
      <c r="AR264">
        <v>0.82609999999999995</v>
      </c>
      <c r="AS264">
        <v>0.1739</v>
      </c>
      <c r="AT264">
        <v>1</v>
      </c>
      <c r="AU264">
        <v>0</v>
      </c>
      <c r="AV264">
        <v>0</v>
      </c>
      <c r="AW264">
        <v>0</v>
      </c>
      <c r="AX264">
        <v>0</v>
      </c>
      <c r="AY264">
        <v>0.4783</v>
      </c>
      <c r="AZ264">
        <v>0.52170000000000005</v>
      </c>
      <c r="BA264">
        <v>0</v>
      </c>
      <c r="BB264">
        <v>0</v>
      </c>
      <c r="BC264">
        <v>0</v>
      </c>
      <c r="BD264">
        <v>4.3499999999999997E-2</v>
      </c>
      <c r="BE264">
        <v>0.39130000000000004</v>
      </c>
      <c r="BF264">
        <v>0.30430000000000001</v>
      </c>
      <c r="BG264">
        <v>0.26090000000000002</v>
      </c>
      <c r="BH264">
        <v>0.21739999999999998</v>
      </c>
      <c r="BI264">
        <v>0.78260000000000007</v>
      </c>
      <c r="BJ264">
        <v>0</v>
      </c>
      <c r="BK264">
        <v>0</v>
      </c>
      <c r="BL264">
        <v>0</v>
      </c>
      <c r="BM264">
        <v>0.30430000000000001</v>
      </c>
      <c r="BN264">
        <v>0.69569999999999999</v>
      </c>
      <c r="BO264">
        <v>0</v>
      </c>
      <c r="BP264">
        <v>1</v>
      </c>
      <c r="BQ264">
        <v>0</v>
      </c>
      <c r="BR264">
        <v>0</v>
      </c>
      <c r="BS264">
        <v>0</v>
      </c>
      <c r="BT264">
        <v>4.3499999999999997E-2</v>
      </c>
      <c r="BU264">
        <v>0.3478</v>
      </c>
      <c r="BV264">
        <v>0.60870000000000002</v>
      </c>
      <c r="BW264">
        <v>0</v>
      </c>
      <c r="BX264">
        <v>1</v>
      </c>
      <c r="BY264">
        <v>0</v>
      </c>
      <c r="BZ264">
        <v>0</v>
      </c>
      <c r="CA264">
        <v>0</v>
      </c>
      <c r="CB264">
        <v>0</v>
      </c>
      <c r="CC264">
        <v>0</v>
      </c>
      <c r="CD264">
        <v>0</v>
      </c>
      <c r="CE264">
        <v>0</v>
      </c>
      <c r="CF264">
        <v>0</v>
      </c>
      <c r="CG264">
        <v>1</v>
      </c>
      <c r="CH264">
        <v>0.95650000000000002</v>
      </c>
      <c r="CI264">
        <v>4.3499999999999997E-2</v>
      </c>
      <c r="CJ264">
        <v>1</v>
      </c>
      <c r="CK264">
        <v>0</v>
      </c>
      <c r="CL264">
        <v>0</v>
      </c>
      <c r="CM264">
        <v>0</v>
      </c>
      <c r="CN264">
        <v>0</v>
      </c>
      <c r="CO264">
        <v>0</v>
      </c>
      <c r="CP264">
        <v>0.1739</v>
      </c>
      <c r="CQ264">
        <v>0.69569999999999999</v>
      </c>
      <c r="CR264">
        <v>0.13039999999999999</v>
      </c>
      <c r="CS264">
        <v>0</v>
      </c>
      <c r="CT264">
        <v>0</v>
      </c>
      <c r="CU264">
        <v>1</v>
      </c>
      <c r="CV264">
        <v>0</v>
      </c>
      <c r="CW264">
        <v>0</v>
      </c>
      <c r="CX264">
        <v>1</v>
      </c>
      <c r="CY264">
        <v>0</v>
      </c>
      <c r="CZ264">
        <v>0</v>
      </c>
      <c r="DA264">
        <v>0</v>
      </c>
      <c r="DB264">
        <v>0</v>
      </c>
      <c r="DC264">
        <v>0.6522</v>
      </c>
      <c r="DD264">
        <v>0.3478</v>
      </c>
      <c r="DE264">
        <v>0</v>
      </c>
      <c r="DF264">
        <v>0.71430000000000005</v>
      </c>
      <c r="DG264">
        <v>0.28570000000000001</v>
      </c>
      <c r="DH264">
        <v>0</v>
      </c>
      <c r="DI264">
        <v>0</v>
      </c>
      <c r="DJ264">
        <v>0</v>
      </c>
      <c r="DK264">
        <v>4.3499999999999997E-2</v>
      </c>
      <c r="DL264">
        <v>0.95650000000000002</v>
      </c>
    </row>
    <row r="265" spans="1:116" x14ac:dyDescent="0.25">
      <c r="A265" t="s">
        <v>704</v>
      </c>
      <c r="B265">
        <v>0</v>
      </c>
      <c r="C265">
        <v>0.5</v>
      </c>
      <c r="D265">
        <v>0.5</v>
      </c>
      <c r="E265">
        <v>0</v>
      </c>
      <c r="F265">
        <v>0</v>
      </c>
      <c r="G265">
        <v>0</v>
      </c>
      <c r="H265">
        <v>1</v>
      </c>
      <c r="I265">
        <v>0</v>
      </c>
      <c r="J265">
        <v>0</v>
      </c>
      <c r="K265">
        <v>9.0899999999999995E-2</v>
      </c>
      <c r="L265">
        <v>0.54549999999999998</v>
      </c>
      <c r="M265">
        <v>0.2727</v>
      </c>
      <c r="N265">
        <v>9.0899999999999995E-2</v>
      </c>
      <c r="O265">
        <v>0</v>
      </c>
      <c r="P265">
        <v>0.54549999999999998</v>
      </c>
      <c r="Q265">
        <v>0.40909999999999996</v>
      </c>
      <c r="R265">
        <v>4.5499999999999999E-2</v>
      </c>
      <c r="S265">
        <v>0</v>
      </c>
      <c r="T265">
        <v>0</v>
      </c>
      <c r="U265">
        <v>4.5499999999999999E-2</v>
      </c>
      <c r="V265">
        <v>0.95450000000000002</v>
      </c>
      <c r="W265">
        <v>0</v>
      </c>
      <c r="X265">
        <v>0</v>
      </c>
      <c r="Y265">
        <v>0</v>
      </c>
      <c r="Z265">
        <v>1</v>
      </c>
      <c r="AA265">
        <v>0</v>
      </c>
      <c r="AB265">
        <v>0</v>
      </c>
      <c r="AC265">
        <v>1</v>
      </c>
      <c r="AD265">
        <v>0</v>
      </c>
      <c r="AE265">
        <v>9.0899999999999995E-2</v>
      </c>
      <c r="AF265">
        <v>0.31819999999999998</v>
      </c>
      <c r="AG265">
        <v>0.59089999999999998</v>
      </c>
      <c r="AH265">
        <v>0</v>
      </c>
      <c r="AI265">
        <v>0</v>
      </c>
      <c r="AJ265">
        <v>0</v>
      </c>
      <c r="AK265">
        <v>0</v>
      </c>
      <c r="AL265">
        <v>0</v>
      </c>
      <c r="AM265">
        <v>1</v>
      </c>
      <c r="AN265">
        <v>0</v>
      </c>
      <c r="AO265">
        <v>0</v>
      </c>
      <c r="AP265">
        <v>0</v>
      </c>
      <c r="AQ265">
        <v>0.18179999999999999</v>
      </c>
      <c r="AR265">
        <v>4.5499999999999999E-2</v>
      </c>
      <c r="AS265">
        <v>0.77269999999999994</v>
      </c>
      <c r="AT265">
        <v>1</v>
      </c>
      <c r="AU265">
        <v>0</v>
      </c>
      <c r="AV265">
        <v>0</v>
      </c>
      <c r="AW265">
        <v>0</v>
      </c>
      <c r="AX265">
        <v>0</v>
      </c>
      <c r="AY265">
        <v>0.63639999999999997</v>
      </c>
      <c r="AZ265">
        <v>0.2727</v>
      </c>
      <c r="BA265">
        <v>9.0899999999999995E-2</v>
      </c>
      <c r="BB265">
        <v>0</v>
      </c>
      <c r="BC265">
        <v>9.0899999999999995E-2</v>
      </c>
      <c r="BD265">
        <v>0.86360000000000003</v>
      </c>
      <c r="BE265">
        <v>4.5499999999999999E-2</v>
      </c>
      <c r="BF265">
        <v>0</v>
      </c>
      <c r="BG265">
        <v>0</v>
      </c>
      <c r="BH265">
        <v>0.18179999999999999</v>
      </c>
      <c r="BI265">
        <v>0.63639999999999997</v>
      </c>
      <c r="BJ265">
        <v>4.5499999999999999E-2</v>
      </c>
      <c r="BK265">
        <v>4.5499999999999999E-2</v>
      </c>
      <c r="BL265">
        <v>9.0899999999999995E-2</v>
      </c>
      <c r="BM265">
        <v>4.5499999999999999E-2</v>
      </c>
      <c r="BN265">
        <v>0.86360000000000003</v>
      </c>
      <c r="BO265">
        <v>9.0899999999999995E-2</v>
      </c>
      <c r="BP265">
        <v>0.81819999999999993</v>
      </c>
      <c r="BQ265">
        <v>9.0899999999999995E-2</v>
      </c>
      <c r="BR265">
        <v>9.0899999999999995E-2</v>
      </c>
      <c r="BS265">
        <v>0</v>
      </c>
      <c r="BT265">
        <v>4.5499999999999999E-2</v>
      </c>
      <c r="BU265">
        <v>0.68180000000000007</v>
      </c>
      <c r="BV265">
        <v>0.2727</v>
      </c>
      <c r="BW265">
        <v>0</v>
      </c>
      <c r="BX265">
        <v>1</v>
      </c>
      <c r="BY265">
        <v>0</v>
      </c>
      <c r="BZ265">
        <v>0</v>
      </c>
      <c r="CA265">
        <v>0</v>
      </c>
      <c r="CB265">
        <v>0</v>
      </c>
      <c r="CC265">
        <v>0</v>
      </c>
      <c r="CD265">
        <v>0</v>
      </c>
      <c r="CE265">
        <v>0</v>
      </c>
      <c r="CF265">
        <v>0</v>
      </c>
      <c r="CG265">
        <v>1</v>
      </c>
      <c r="CH265">
        <v>0</v>
      </c>
      <c r="CI265">
        <v>1</v>
      </c>
      <c r="CJ265">
        <v>1</v>
      </c>
      <c r="CK265">
        <v>0</v>
      </c>
      <c r="CL265">
        <v>0</v>
      </c>
      <c r="CM265">
        <v>0</v>
      </c>
      <c r="CN265">
        <v>0</v>
      </c>
      <c r="CO265">
        <v>0</v>
      </c>
      <c r="CP265">
        <v>0</v>
      </c>
      <c r="CQ265">
        <v>0.68180000000000007</v>
      </c>
      <c r="CR265">
        <v>0.31819999999999998</v>
      </c>
      <c r="CS265">
        <v>0</v>
      </c>
      <c r="CT265">
        <v>0</v>
      </c>
      <c r="CU265">
        <v>0</v>
      </c>
      <c r="CV265">
        <v>0</v>
      </c>
      <c r="CW265">
        <v>1</v>
      </c>
      <c r="CX265">
        <v>0.77269999999999994</v>
      </c>
      <c r="CY265">
        <v>0.2273</v>
      </c>
      <c r="CZ265">
        <v>0</v>
      </c>
      <c r="DA265">
        <v>0</v>
      </c>
      <c r="DB265">
        <v>0</v>
      </c>
      <c r="DC265">
        <v>0.81819999999999993</v>
      </c>
      <c r="DD265">
        <v>0.18179999999999999</v>
      </c>
      <c r="DE265">
        <v>0</v>
      </c>
      <c r="DF265">
        <v>0.66670000000000007</v>
      </c>
      <c r="DG265">
        <v>0.33329999999999999</v>
      </c>
      <c r="DH265">
        <v>0</v>
      </c>
      <c r="DI265">
        <v>0</v>
      </c>
      <c r="DJ265">
        <v>0</v>
      </c>
      <c r="DK265">
        <v>0</v>
      </c>
      <c r="DL265">
        <v>1</v>
      </c>
    </row>
    <row r="266" spans="1:116" x14ac:dyDescent="0.25">
      <c r="A266" t="s">
        <v>706</v>
      </c>
      <c r="B266">
        <v>8.3299999999999999E-2</v>
      </c>
      <c r="C266">
        <v>8.3299999999999999E-2</v>
      </c>
      <c r="D266">
        <v>0.75</v>
      </c>
      <c r="E266">
        <v>8.3299999999999999E-2</v>
      </c>
      <c r="F266">
        <v>0</v>
      </c>
      <c r="G266">
        <v>0</v>
      </c>
      <c r="H266">
        <v>0</v>
      </c>
      <c r="I266">
        <v>1</v>
      </c>
      <c r="J266">
        <v>0</v>
      </c>
      <c r="K266">
        <v>0</v>
      </c>
      <c r="L266">
        <v>8.3299999999999999E-2</v>
      </c>
      <c r="M266">
        <v>0</v>
      </c>
      <c r="N266">
        <v>0.91670000000000007</v>
      </c>
      <c r="O266">
        <v>0</v>
      </c>
      <c r="P266">
        <v>8.3299999999999999E-2</v>
      </c>
      <c r="Q266">
        <v>0.5</v>
      </c>
      <c r="R266">
        <v>0.41670000000000001</v>
      </c>
      <c r="S266">
        <v>0</v>
      </c>
      <c r="T266">
        <v>0</v>
      </c>
      <c r="U266">
        <v>0</v>
      </c>
      <c r="V266">
        <v>1</v>
      </c>
      <c r="W266">
        <v>0</v>
      </c>
      <c r="X266">
        <v>0</v>
      </c>
      <c r="Y266">
        <v>0</v>
      </c>
      <c r="Z266">
        <v>1</v>
      </c>
      <c r="AA266">
        <v>8.3299999999999999E-2</v>
      </c>
      <c r="AB266">
        <v>0.33329999999999999</v>
      </c>
      <c r="AC266">
        <v>0.58329999999999993</v>
      </c>
      <c r="AD266">
        <v>0</v>
      </c>
      <c r="AE266">
        <v>8.3299999999999999E-2</v>
      </c>
      <c r="AF266">
        <v>8.3299999999999999E-2</v>
      </c>
      <c r="AG266">
        <v>0.83329999999999993</v>
      </c>
      <c r="AH266">
        <v>0</v>
      </c>
      <c r="AI266">
        <v>0</v>
      </c>
      <c r="AJ266">
        <v>0</v>
      </c>
      <c r="AK266">
        <v>0</v>
      </c>
      <c r="AL266">
        <v>0</v>
      </c>
      <c r="AM266">
        <v>1</v>
      </c>
      <c r="AN266">
        <v>0</v>
      </c>
      <c r="AO266">
        <v>0</v>
      </c>
      <c r="AP266">
        <v>0</v>
      </c>
      <c r="AQ266">
        <v>0</v>
      </c>
      <c r="AR266">
        <v>0.83329999999999993</v>
      </c>
      <c r="AS266">
        <v>0.16670000000000001</v>
      </c>
      <c r="AT266">
        <v>1</v>
      </c>
      <c r="AU266">
        <v>0</v>
      </c>
      <c r="AV266">
        <v>0</v>
      </c>
      <c r="AW266">
        <v>0</v>
      </c>
      <c r="AX266">
        <v>0</v>
      </c>
      <c r="AY266">
        <v>0.16670000000000001</v>
      </c>
      <c r="AZ266">
        <v>0.58329999999999993</v>
      </c>
      <c r="BA266">
        <v>0.25</v>
      </c>
      <c r="BB266">
        <v>0</v>
      </c>
      <c r="BC266">
        <v>0</v>
      </c>
      <c r="BD266">
        <v>8.3299999999999999E-2</v>
      </c>
      <c r="BE266">
        <v>0.25</v>
      </c>
      <c r="BF266">
        <v>0.33329999999999999</v>
      </c>
      <c r="BG266">
        <v>0.33329999999999999</v>
      </c>
      <c r="BH266">
        <v>0.25</v>
      </c>
      <c r="BI266">
        <v>0.25</v>
      </c>
      <c r="BJ266">
        <v>8.3299999999999999E-2</v>
      </c>
      <c r="BK266">
        <v>8.3299999999999999E-2</v>
      </c>
      <c r="BL266">
        <v>0.33329999999999999</v>
      </c>
      <c r="BM266">
        <v>8.3299999999999999E-2</v>
      </c>
      <c r="BN266">
        <v>0.41670000000000001</v>
      </c>
      <c r="BO266">
        <v>0.5</v>
      </c>
      <c r="BP266">
        <v>0.58329999999999993</v>
      </c>
      <c r="BQ266">
        <v>0.16670000000000001</v>
      </c>
      <c r="BR266">
        <v>0.25</v>
      </c>
      <c r="BS266">
        <v>0</v>
      </c>
      <c r="BT266">
        <v>0</v>
      </c>
      <c r="BU266">
        <v>0</v>
      </c>
      <c r="BV266">
        <v>0.58329999999999993</v>
      </c>
      <c r="BW266">
        <v>0.41670000000000001</v>
      </c>
      <c r="BX266">
        <v>1</v>
      </c>
      <c r="BY266">
        <v>0</v>
      </c>
      <c r="BZ266">
        <v>0</v>
      </c>
      <c r="CA266">
        <v>0</v>
      </c>
      <c r="CB266">
        <v>0</v>
      </c>
      <c r="CC266">
        <v>0</v>
      </c>
      <c r="CD266">
        <v>0</v>
      </c>
      <c r="CE266">
        <v>0</v>
      </c>
      <c r="CF266">
        <v>0</v>
      </c>
      <c r="CG266">
        <v>1</v>
      </c>
      <c r="CH266">
        <v>8.3299999999999999E-2</v>
      </c>
      <c r="CI266">
        <v>0.91670000000000007</v>
      </c>
      <c r="CJ266">
        <v>0</v>
      </c>
      <c r="CK266">
        <v>1</v>
      </c>
      <c r="CL266">
        <v>0</v>
      </c>
      <c r="CM266">
        <v>0</v>
      </c>
      <c r="CN266">
        <v>0</v>
      </c>
      <c r="CO266">
        <v>0</v>
      </c>
      <c r="CP266">
        <v>0</v>
      </c>
      <c r="CQ266">
        <v>8.3299999999999999E-2</v>
      </c>
      <c r="CR266">
        <v>0.91670000000000007</v>
      </c>
      <c r="CS266">
        <v>0</v>
      </c>
      <c r="CT266">
        <v>0</v>
      </c>
      <c r="CU266">
        <v>0</v>
      </c>
      <c r="CV266">
        <v>0</v>
      </c>
      <c r="CW266">
        <v>1</v>
      </c>
      <c r="CX266">
        <v>8.3299999999999999E-2</v>
      </c>
      <c r="CY266">
        <v>0.58329999999999993</v>
      </c>
      <c r="CZ266">
        <v>0</v>
      </c>
      <c r="DA266">
        <v>0.33329999999999999</v>
      </c>
      <c r="DB266">
        <v>0</v>
      </c>
      <c r="DC266">
        <v>0.75</v>
      </c>
      <c r="DD266">
        <v>0.25</v>
      </c>
      <c r="DE266">
        <v>0</v>
      </c>
      <c r="DF266">
        <v>0.66670000000000007</v>
      </c>
      <c r="DG266">
        <v>0.33329999999999999</v>
      </c>
      <c r="DH266">
        <v>0</v>
      </c>
      <c r="DI266">
        <v>0</v>
      </c>
      <c r="DJ266">
        <v>0</v>
      </c>
      <c r="DK266">
        <v>0.25</v>
      </c>
      <c r="DL266">
        <v>0.75</v>
      </c>
    </row>
    <row r="267" spans="1:116" x14ac:dyDescent="0.25">
      <c r="A267" t="s">
        <v>708</v>
      </c>
      <c r="B267">
        <v>0.16670000000000001</v>
      </c>
      <c r="C267">
        <v>0.35189999999999999</v>
      </c>
      <c r="D267">
        <v>0.16670000000000001</v>
      </c>
      <c r="E267">
        <v>0.31480000000000002</v>
      </c>
      <c r="F267">
        <v>0</v>
      </c>
      <c r="G267">
        <v>1</v>
      </c>
      <c r="H267">
        <v>0</v>
      </c>
      <c r="I267">
        <v>0</v>
      </c>
      <c r="J267">
        <v>0</v>
      </c>
      <c r="K267">
        <v>0.2407</v>
      </c>
      <c r="L267">
        <v>0.70369999999999999</v>
      </c>
      <c r="M267">
        <v>5.5599999999999997E-2</v>
      </c>
      <c r="N267">
        <v>0</v>
      </c>
      <c r="O267">
        <v>0.2407</v>
      </c>
      <c r="P267">
        <v>0.11109999999999999</v>
      </c>
      <c r="Q267">
        <v>0.61109999999999998</v>
      </c>
      <c r="R267">
        <v>3.7000000000000005E-2</v>
      </c>
      <c r="S267">
        <v>0</v>
      </c>
      <c r="T267">
        <v>0</v>
      </c>
      <c r="U267">
        <v>0</v>
      </c>
      <c r="V267">
        <v>1</v>
      </c>
      <c r="W267">
        <v>0</v>
      </c>
      <c r="X267">
        <v>0</v>
      </c>
      <c r="Y267">
        <v>1</v>
      </c>
      <c r="Z267">
        <v>0</v>
      </c>
      <c r="AA267">
        <v>0.16670000000000001</v>
      </c>
      <c r="AB267">
        <v>0.38890000000000002</v>
      </c>
      <c r="AC267">
        <v>0.44439999999999996</v>
      </c>
      <c r="AD267">
        <v>0.12960000000000002</v>
      </c>
      <c r="AE267">
        <v>0.33329999999999999</v>
      </c>
      <c r="AF267">
        <v>0.2407</v>
      </c>
      <c r="AG267">
        <v>0.29630000000000001</v>
      </c>
      <c r="AH267">
        <v>0</v>
      </c>
      <c r="AI267">
        <v>0</v>
      </c>
      <c r="AJ267">
        <v>0</v>
      </c>
      <c r="AK267">
        <v>0</v>
      </c>
      <c r="AL267">
        <v>0</v>
      </c>
      <c r="AM267">
        <v>0.61109999999999998</v>
      </c>
      <c r="AN267">
        <v>0</v>
      </c>
      <c r="AO267">
        <v>0</v>
      </c>
      <c r="AP267">
        <v>0.38890000000000002</v>
      </c>
      <c r="AQ267">
        <v>0.51849999999999996</v>
      </c>
      <c r="AR267">
        <v>0.48149999999999998</v>
      </c>
      <c r="AS267">
        <v>0</v>
      </c>
      <c r="AT267">
        <v>1</v>
      </c>
      <c r="AU267">
        <v>0</v>
      </c>
      <c r="AV267">
        <v>0</v>
      </c>
      <c r="AW267">
        <v>0</v>
      </c>
      <c r="AX267">
        <v>0</v>
      </c>
      <c r="AY267">
        <v>0.57409999999999994</v>
      </c>
      <c r="AZ267">
        <v>0.42590000000000006</v>
      </c>
      <c r="BA267">
        <v>0</v>
      </c>
      <c r="BB267">
        <v>0</v>
      </c>
      <c r="BC267">
        <v>0.35189999999999999</v>
      </c>
      <c r="BD267">
        <v>0.12960000000000002</v>
      </c>
      <c r="BE267">
        <v>0.29630000000000001</v>
      </c>
      <c r="BF267">
        <v>0.20370000000000002</v>
      </c>
      <c r="BG267">
        <v>1.8500000000000003E-2</v>
      </c>
      <c r="BH267">
        <v>3.7000000000000005E-2</v>
      </c>
      <c r="BI267">
        <v>0.85189999999999999</v>
      </c>
      <c r="BJ267">
        <v>0.11109999999999999</v>
      </c>
      <c r="BK267">
        <v>0</v>
      </c>
      <c r="BL267">
        <v>0</v>
      </c>
      <c r="BM267">
        <v>0.33329999999999999</v>
      </c>
      <c r="BN267">
        <v>0.57409999999999994</v>
      </c>
      <c r="BO267">
        <v>9.2600000000000002E-2</v>
      </c>
      <c r="BP267">
        <v>0.75930000000000009</v>
      </c>
      <c r="BQ267">
        <v>0.2407</v>
      </c>
      <c r="BR267">
        <v>0</v>
      </c>
      <c r="BS267">
        <v>1.8500000000000003E-2</v>
      </c>
      <c r="BT267">
        <v>0.20370000000000002</v>
      </c>
      <c r="BU267">
        <v>0.74069999999999991</v>
      </c>
      <c r="BV267">
        <v>3.7000000000000005E-2</v>
      </c>
      <c r="BW267">
        <v>0</v>
      </c>
      <c r="BX267">
        <v>1</v>
      </c>
      <c r="BY267">
        <v>0</v>
      </c>
      <c r="BZ267">
        <v>0</v>
      </c>
      <c r="CA267">
        <v>0</v>
      </c>
      <c r="CB267">
        <v>0</v>
      </c>
      <c r="CC267">
        <v>0</v>
      </c>
      <c r="CD267">
        <v>0</v>
      </c>
      <c r="CE267">
        <v>0</v>
      </c>
      <c r="CF267">
        <v>0</v>
      </c>
      <c r="CG267">
        <v>1</v>
      </c>
      <c r="CH267">
        <v>0.14810000000000001</v>
      </c>
      <c r="CI267">
        <v>0.85189999999999999</v>
      </c>
      <c r="CJ267">
        <v>1</v>
      </c>
      <c r="CK267">
        <v>0</v>
      </c>
      <c r="CL267">
        <v>0</v>
      </c>
      <c r="CM267">
        <v>0</v>
      </c>
      <c r="CN267">
        <v>0</v>
      </c>
      <c r="CO267">
        <v>0</v>
      </c>
      <c r="CP267">
        <v>0.61109999999999998</v>
      </c>
      <c r="CQ267">
        <v>0.38890000000000002</v>
      </c>
      <c r="CR267">
        <v>0</v>
      </c>
      <c r="CS267">
        <v>0</v>
      </c>
      <c r="CT267">
        <v>0</v>
      </c>
      <c r="CU267">
        <v>0</v>
      </c>
      <c r="CV267">
        <v>0</v>
      </c>
      <c r="CW267">
        <v>1</v>
      </c>
      <c r="CX267">
        <v>0.96299999999999997</v>
      </c>
      <c r="CY267">
        <v>3.7000000000000005E-2</v>
      </c>
      <c r="CZ267">
        <v>0</v>
      </c>
      <c r="DA267">
        <v>0</v>
      </c>
      <c r="DB267">
        <v>0.12960000000000002</v>
      </c>
      <c r="DC267">
        <v>0.64810000000000001</v>
      </c>
      <c r="DD267">
        <v>0.22219999999999998</v>
      </c>
      <c r="DE267">
        <v>0</v>
      </c>
      <c r="DF267">
        <v>0.64</v>
      </c>
      <c r="DG267">
        <v>0.36</v>
      </c>
      <c r="DH267">
        <v>0</v>
      </c>
      <c r="DI267">
        <v>0</v>
      </c>
      <c r="DJ267">
        <v>0</v>
      </c>
      <c r="DK267">
        <v>3.7000000000000005E-2</v>
      </c>
      <c r="DL267">
        <v>0.96299999999999997</v>
      </c>
    </row>
    <row r="268" spans="1:116" x14ac:dyDescent="0.25">
      <c r="A268" t="s">
        <v>710</v>
      </c>
      <c r="B268">
        <v>0</v>
      </c>
      <c r="C268">
        <v>0</v>
      </c>
      <c r="D268">
        <v>0.6552</v>
      </c>
      <c r="E268">
        <v>0.3448</v>
      </c>
      <c r="F268">
        <v>0</v>
      </c>
      <c r="G268">
        <v>0</v>
      </c>
      <c r="H268">
        <v>1</v>
      </c>
      <c r="I268">
        <v>0</v>
      </c>
      <c r="J268">
        <v>0</v>
      </c>
      <c r="K268">
        <v>0</v>
      </c>
      <c r="L268">
        <v>0.31030000000000002</v>
      </c>
      <c r="M268">
        <v>0.68969999999999998</v>
      </c>
      <c r="N268">
        <v>0</v>
      </c>
      <c r="O268">
        <v>0</v>
      </c>
      <c r="P268">
        <v>0.62070000000000003</v>
      </c>
      <c r="Q268">
        <v>0.37929999999999997</v>
      </c>
      <c r="R268">
        <v>0</v>
      </c>
      <c r="S268">
        <v>0</v>
      </c>
      <c r="T268">
        <v>0</v>
      </c>
      <c r="U268">
        <v>0</v>
      </c>
      <c r="V268">
        <v>1</v>
      </c>
      <c r="W268">
        <v>0</v>
      </c>
      <c r="X268">
        <v>1</v>
      </c>
      <c r="Y268">
        <v>0</v>
      </c>
      <c r="Z268">
        <v>0</v>
      </c>
      <c r="AA268">
        <v>0.4138</v>
      </c>
      <c r="AB268">
        <v>0.27589999999999998</v>
      </c>
      <c r="AC268">
        <v>0.31030000000000002</v>
      </c>
      <c r="AD268">
        <v>0</v>
      </c>
      <c r="AE268">
        <v>0</v>
      </c>
      <c r="AF268">
        <v>0.31030000000000002</v>
      </c>
      <c r="AG268">
        <v>0.68969999999999998</v>
      </c>
      <c r="AH268">
        <v>0</v>
      </c>
      <c r="AI268">
        <v>0</v>
      </c>
      <c r="AJ268">
        <v>0</v>
      </c>
      <c r="AK268">
        <v>0</v>
      </c>
      <c r="AL268">
        <v>0</v>
      </c>
      <c r="AM268">
        <v>1</v>
      </c>
      <c r="AN268">
        <v>0</v>
      </c>
      <c r="AO268">
        <v>0</v>
      </c>
      <c r="AP268">
        <v>0</v>
      </c>
      <c r="AQ268">
        <v>0</v>
      </c>
      <c r="AR268">
        <v>0.6552</v>
      </c>
      <c r="AS268">
        <v>0.3448</v>
      </c>
      <c r="AT268">
        <v>1</v>
      </c>
      <c r="AU268">
        <v>0</v>
      </c>
      <c r="AV268">
        <v>0</v>
      </c>
      <c r="AW268">
        <v>0</v>
      </c>
      <c r="AX268">
        <v>0</v>
      </c>
      <c r="AY268">
        <v>0.27589999999999998</v>
      </c>
      <c r="AZ268">
        <v>0.72409999999999997</v>
      </c>
      <c r="BA268">
        <v>0</v>
      </c>
      <c r="BB268">
        <v>0</v>
      </c>
      <c r="BC268">
        <v>0</v>
      </c>
      <c r="BD268">
        <v>6.9000000000000006E-2</v>
      </c>
      <c r="BE268">
        <v>0.13789999999999999</v>
      </c>
      <c r="BF268">
        <v>0.27589999999999998</v>
      </c>
      <c r="BG268">
        <v>0.51719999999999999</v>
      </c>
      <c r="BH268">
        <v>0.10339999999999999</v>
      </c>
      <c r="BI268">
        <v>0.89659999999999995</v>
      </c>
      <c r="BJ268">
        <v>0</v>
      </c>
      <c r="BK268">
        <v>0</v>
      </c>
      <c r="BL268">
        <v>0</v>
      </c>
      <c r="BM268">
        <v>0.2069</v>
      </c>
      <c r="BN268">
        <v>0.79310000000000003</v>
      </c>
      <c r="BO268">
        <v>0</v>
      </c>
      <c r="BP268">
        <v>0.96550000000000002</v>
      </c>
      <c r="BQ268">
        <v>3.4500000000000003E-2</v>
      </c>
      <c r="BR268">
        <v>0</v>
      </c>
      <c r="BS268">
        <v>0</v>
      </c>
      <c r="BT268">
        <v>0</v>
      </c>
      <c r="BU268">
        <v>0.3448</v>
      </c>
      <c r="BV268">
        <v>0.6552</v>
      </c>
      <c r="BW268">
        <v>0</v>
      </c>
      <c r="BX268">
        <v>1</v>
      </c>
      <c r="BY268">
        <v>0</v>
      </c>
      <c r="BZ268">
        <v>0</v>
      </c>
      <c r="CA268">
        <v>0</v>
      </c>
      <c r="CB268">
        <v>0</v>
      </c>
      <c r="CC268">
        <v>0</v>
      </c>
      <c r="CD268">
        <v>0</v>
      </c>
      <c r="CE268">
        <v>1</v>
      </c>
      <c r="CF268">
        <v>0</v>
      </c>
      <c r="CG268">
        <v>0</v>
      </c>
      <c r="CH268">
        <v>0.75859999999999994</v>
      </c>
      <c r="CI268">
        <v>0.2414</v>
      </c>
      <c r="CJ268">
        <v>1</v>
      </c>
      <c r="CK268">
        <v>0</v>
      </c>
      <c r="CL268">
        <v>0</v>
      </c>
      <c r="CM268">
        <v>0</v>
      </c>
      <c r="CN268">
        <v>0</v>
      </c>
      <c r="CO268">
        <v>0</v>
      </c>
      <c r="CP268">
        <v>3.4500000000000003E-2</v>
      </c>
      <c r="CQ268">
        <v>0.62070000000000003</v>
      </c>
      <c r="CR268">
        <v>0.3448</v>
      </c>
      <c r="CS268">
        <v>0</v>
      </c>
      <c r="CT268">
        <v>0</v>
      </c>
      <c r="CU268">
        <v>0</v>
      </c>
      <c r="CV268">
        <v>0</v>
      </c>
      <c r="CW268">
        <v>1</v>
      </c>
      <c r="CX268">
        <v>1</v>
      </c>
      <c r="CY268">
        <v>0</v>
      </c>
      <c r="CZ268">
        <v>0</v>
      </c>
      <c r="DA268">
        <v>0</v>
      </c>
      <c r="DB268">
        <v>0</v>
      </c>
      <c r="DC268">
        <v>0.6552</v>
      </c>
      <c r="DD268">
        <v>0.3448</v>
      </c>
      <c r="DE268">
        <v>0.13639999999999999</v>
      </c>
      <c r="DF268">
        <v>0.13639999999999999</v>
      </c>
      <c r="DG268">
        <v>0.72730000000000006</v>
      </c>
      <c r="DH268">
        <v>0</v>
      </c>
      <c r="DI268">
        <v>0</v>
      </c>
      <c r="DJ268">
        <v>0</v>
      </c>
      <c r="DK268">
        <v>6.9000000000000006E-2</v>
      </c>
      <c r="DL268">
        <v>0.93099999999999994</v>
      </c>
    </row>
    <row r="269" spans="1:116" x14ac:dyDescent="0.25">
      <c r="A269" t="s">
        <v>712</v>
      </c>
      <c r="B269">
        <v>0</v>
      </c>
      <c r="C269">
        <v>8.9700000000000002E-2</v>
      </c>
      <c r="D269">
        <v>0.9103</v>
      </c>
      <c r="E269">
        <v>0</v>
      </c>
      <c r="F269">
        <v>0</v>
      </c>
      <c r="G269">
        <v>1</v>
      </c>
      <c r="H269">
        <v>0</v>
      </c>
      <c r="I269">
        <v>0</v>
      </c>
      <c r="J269">
        <v>0</v>
      </c>
      <c r="K269">
        <v>0.1026</v>
      </c>
      <c r="L269">
        <v>0.67949999999999999</v>
      </c>
      <c r="M269">
        <v>0.2051</v>
      </c>
      <c r="N269">
        <v>1.2800000000000001E-2</v>
      </c>
      <c r="O269">
        <v>0.24359999999999998</v>
      </c>
      <c r="P269">
        <v>0.51280000000000003</v>
      </c>
      <c r="Q269">
        <v>0.21789999999999998</v>
      </c>
      <c r="R269">
        <v>2.5600000000000001E-2</v>
      </c>
      <c r="S269">
        <v>0</v>
      </c>
      <c r="T269">
        <v>0</v>
      </c>
      <c r="U269">
        <v>0</v>
      </c>
      <c r="V269">
        <v>1</v>
      </c>
      <c r="W269">
        <v>0</v>
      </c>
      <c r="X269">
        <v>1</v>
      </c>
      <c r="Y269">
        <v>0</v>
      </c>
      <c r="Z269">
        <v>0</v>
      </c>
      <c r="AA269">
        <v>0.21789999999999998</v>
      </c>
      <c r="AB269">
        <v>0.28210000000000002</v>
      </c>
      <c r="AC269">
        <v>0.5</v>
      </c>
      <c r="AD269">
        <v>2.5600000000000001E-2</v>
      </c>
      <c r="AE269">
        <v>0.16670000000000001</v>
      </c>
      <c r="AF269">
        <v>0.65379999999999994</v>
      </c>
      <c r="AG269">
        <v>0.15380000000000002</v>
      </c>
      <c r="AH269">
        <v>0</v>
      </c>
      <c r="AI269">
        <v>0</v>
      </c>
      <c r="AJ269">
        <v>0</v>
      </c>
      <c r="AK269">
        <v>0</v>
      </c>
      <c r="AL269">
        <v>0</v>
      </c>
      <c r="AM269">
        <v>0.83329999999999993</v>
      </c>
      <c r="AN269">
        <v>0.16670000000000001</v>
      </c>
      <c r="AO269">
        <v>0</v>
      </c>
      <c r="AP269">
        <v>0</v>
      </c>
      <c r="AQ269">
        <v>0.28570000000000001</v>
      </c>
      <c r="AR269">
        <v>0.59740000000000004</v>
      </c>
      <c r="AS269">
        <v>0.11689999999999999</v>
      </c>
      <c r="AT269">
        <v>1</v>
      </c>
      <c r="AU269">
        <v>0</v>
      </c>
      <c r="AV269">
        <v>0</v>
      </c>
      <c r="AW269">
        <v>0</v>
      </c>
      <c r="AX269">
        <v>0</v>
      </c>
      <c r="AY269">
        <v>0.2051</v>
      </c>
      <c r="AZ269">
        <v>0.78209999999999991</v>
      </c>
      <c r="BA269">
        <v>1.2800000000000001E-2</v>
      </c>
      <c r="BB269">
        <v>0</v>
      </c>
      <c r="BC269">
        <v>0</v>
      </c>
      <c r="BD269">
        <v>0.30769999999999997</v>
      </c>
      <c r="BE269">
        <v>0.62819999999999998</v>
      </c>
      <c r="BF269">
        <v>6.4100000000000004E-2</v>
      </c>
      <c r="BG269">
        <v>0</v>
      </c>
      <c r="BH269">
        <v>8.9700000000000002E-2</v>
      </c>
      <c r="BI269">
        <v>0.70510000000000006</v>
      </c>
      <c r="BJ269">
        <v>0.17949999999999999</v>
      </c>
      <c r="BK269">
        <v>2.5600000000000001E-2</v>
      </c>
      <c r="BL269">
        <v>0</v>
      </c>
      <c r="BM269">
        <v>0.11539999999999999</v>
      </c>
      <c r="BN269">
        <v>0.65379999999999994</v>
      </c>
      <c r="BO269">
        <v>0.23079999999999998</v>
      </c>
      <c r="BP269">
        <v>0.9103</v>
      </c>
      <c r="BQ269">
        <v>5.1299999999999998E-2</v>
      </c>
      <c r="BR269">
        <v>3.85E-2</v>
      </c>
      <c r="BS269">
        <v>0.1026</v>
      </c>
      <c r="BT269">
        <v>0.28210000000000002</v>
      </c>
      <c r="BU269">
        <v>0.42310000000000003</v>
      </c>
      <c r="BV269">
        <v>0.1923</v>
      </c>
      <c r="BW269">
        <v>0</v>
      </c>
      <c r="BX269">
        <v>1</v>
      </c>
      <c r="BY269">
        <v>0</v>
      </c>
      <c r="BZ269">
        <v>0</v>
      </c>
      <c r="CA269">
        <v>0</v>
      </c>
      <c r="CB269">
        <v>0</v>
      </c>
      <c r="CC269">
        <v>0</v>
      </c>
      <c r="CD269">
        <v>0</v>
      </c>
      <c r="CE269">
        <v>0</v>
      </c>
      <c r="CF269">
        <v>0</v>
      </c>
      <c r="CG269">
        <v>1</v>
      </c>
      <c r="CH269">
        <v>0.7792</v>
      </c>
      <c r="CI269">
        <v>0.2208</v>
      </c>
      <c r="CJ269">
        <v>1</v>
      </c>
      <c r="CK269">
        <v>0</v>
      </c>
      <c r="CL269">
        <v>0</v>
      </c>
      <c r="CM269">
        <v>0</v>
      </c>
      <c r="CN269">
        <v>0</v>
      </c>
      <c r="CO269">
        <v>0</v>
      </c>
      <c r="CP269">
        <v>0.12820000000000001</v>
      </c>
      <c r="CQ269">
        <v>0.76919999999999999</v>
      </c>
      <c r="CR269">
        <v>0.1026</v>
      </c>
      <c r="CS269">
        <v>0</v>
      </c>
      <c r="CT269">
        <v>0</v>
      </c>
      <c r="CU269">
        <v>0</v>
      </c>
      <c r="CV269">
        <v>1</v>
      </c>
      <c r="CW269">
        <v>0</v>
      </c>
      <c r="CX269">
        <v>0.37180000000000002</v>
      </c>
      <c r="CY269">
        <v>0.60260000000000002</v>
      </c>
      <c r="CZ269">
        <v>1.2800000000000001E-2</v>
      </c>
      <c r="DA269">
        <v>1.2800000000000001E-2</v>
      </c>
      <c r="DB269">
        <v>0.17949999999999999</v>
      </c>
      <c r="DC269">
        <v>0.67949999999999999</v>
      </c>
      <c r="DD269">
        <v>0.14099999999999999</v>
      </c>
      <c r="DE269">
        <v>0</v>
      </c>
      <c r="DF269">
        <v>0.70909999999999995</v>
      </c>
      <c r="DG269">
        <v>0.29089999999999999</v>
      </c>
      <c r="DH269">
        <v>0</v>
      </c>
      <c r="DI269">
        <v>0</v>
      </c>
      <c r="DJ269">
        <v>1.2800000000000001E-2</v>
      </c>
      <c r="DK269">
        <v>7.690000000000001E-2</v>
      </c>
      <c r="DL269">
        <v>0.9103</v>
      </c>
    </row>
    <row r="270" spans="1:116" x14ac:dyDescent="0.25">
      <c r="A270" t="s">
        <v>714</v>
      </c>
      <c r="B270">
        <v>0</v>
      </c>
      <c r="C270">
        <v>0</v>
      </c>
      <c r="D270">
        <v>0.74360000000000004</v>
      </c>
      <c r="E270">
        <v>0.25640000000000002</v>
      </c>
      <c r="F270">
        <v>0</v>
      </c>
      <c r="G270">
        <v>1</v>
      </c>
      <c r="H270">
        <v>0</v>
      </c>
      <c r="I270">
        <v>0</v>
      </c>
      <c r="J270">
        <v>0</v>
      </c>
      <c r="K270">
        <v>0.56409999999999993</v>
      </c>
      <c r="L270">
        <v>0.3846</v>
      </c>
      <c r="M270">
        <v>5.1299999999999998E-2</v>
      </c>
      <c r="N270">
        <v>0</v>
      </c>
      <c r="O270">
        <v>0.61539999999999995</v>
      </c>
      <c r="P270">
        <v>0.35899999999999999</v>
      </c>
      <c r="Q270">
        <v>2.5600000000000001E-2</v>
      </c>
      <c r="R270">
        <v>0</v>
      </c>
      <c r="S270">
        <v>0</v>
      </c>
      <c r="T270">
        <v>0</v>
      </c>
      <c r="U270">
        <v>0</v>
      </c>
      <c r="V270">
        <v>1</v>
      </c>
      <c r="W270">
        <v>0</v>
      </c>
      <c r="X270">
        <v>0</v>
      </c>
      <c r="Y270">
        <v>0</v>
      </c>
      <c r="Z270">
        <v>1</v>
      </c>
      <c r="AA270">
        <v>2.5600000000000001E-2</v>
      </c>
      <c r="AB270">
        <v>0.61539999999999995</v>
      </c>
      <c r="AC270">
        <v>0.35899999999999999</v>
      </c>
      <c r="AD270">
        <v>0</v>
      </c>
      <c r="AE270">
        <v>0.15380000000000002</v>
      </c>
      <c r="AF270">
        <v>0.46149999999999997</v>
      </c>
      <c r="AG270">
        <v>0.3846</v>
      </c>
      <c r="AH270">
        <v>0.5</v>
      </c>
      <c r="AI270">
        <v>0.5</v>
      </c>
      <c r="AJ270">
        <v>0</v>
      </c>
      <c r="AK270">
        <v>0</v>
      </c>
      <c r="AL270">
        <v>0</v>
      </c>
      <c r="AM270">
        <v>1</v>
      </c>
      <c r="AN270">
        <v>0</v>
      </c>
      <c r="AO270">
        <v>0</v>
      </c>
      <c r="AP270">
        <v>0</v>
      </c>
      <c r="AQ270">
        <v>5.1299999999999998E-2</v>
      </c>
      <c r="AR270">
        <v>0.9487000000000001</v>
      </c>
      <c r="AS270">
        <v>0</v>
      </c>
      <c r="AT270">
        <v>1</v>
      </c>
      <c r="AU270">
        <v>0</v>
      </c>
      <c r="AV270">
        <v>0</v>
      </c>
      <c r="AW270">
        <v>0</v>
      </c>
      <c r="AX270">
        <v>0</v>
      </c>
      <c r="AY270">
        <v>0</v>
      </c>
      <c r="AZ270">
        <v>1</v>
      </c>
      <c r="BA270">
        <v>0</v>
      </c>
      <c r="BB270">
        <v>0</v>
      </c>
      <c r="BC270">
        <v>0</v>
      </c>
      <c r="BD270">
        <v>0</v>
      </c>
      <c r="BE270">
        <v>0.35899999999999999</v>
      </c>
      <c r="BF270">
        <v>0.5897</v>
      </c>
      <c r="BG270">
        <v>5.1299999999999998E-2</v>
      </c>
      <c r="BH270">
        <v>0</v>
      </c>
      <c r="BI270">
        <v>0.97439999999999993</v>
      </c>
      <c r="BJ270">
        <v>2.5600000000000001E-2</v>
      </c>
      <c r="BK270">
        <v>0</v>
      </c>
      <c r="BL270">
        <v>0</v>
      </c>
      <c r="BM270">
        <v>0.12820000000000001</v>
      </c>
      <c r="BN270">
        <v>0.84620000000000006</v>
      </c>
      <c r="BO270">
        <v>2.5600000000000001E-2</v>
      </c>
      <c r="BP270">
        <v>0.48719999999999997</v>
      </c>
      <c r="BQ270">
        <v>0.51280000000000003</v>
      </c>
      <c r="BR270">
        <v>0</v>
      </c>
      <c r="BS270">
        <v>0</v>
      </c>
      <c r="BT270">
        <v>0.17949999999999999</v>
      </c>
      <c r="BU270">
        <v>0.82050000000000001</v>
      </c>
      <c r="BV270">
        <v>0</v>
      </c>
      <c r="BW270">
        <v>0</v>
      </c>
      <c r="BX270">
        <v>1</v>
      </c>
      <c r="BY270">
        <v>0</v>
      </c>
      <c r="BZ270">
        <v>0</v>
      </c>
      <c r="CA270">
        <v>0</v>
      </c>
      <c r="CB270">
        <v>0</v>
      </c>
      <c r="CC270">
        <v>0</v>
      </c>
      <c r="CD270">
        <v>0</v>
      </c>
      <c r="CE270">
        <v>0</v>
      </c>
      <c r="CF270">
        <v>0</v>
      </c>
      <c r="CG270">
        <v>1</v>
      </c>
      <c r="CH270">
        <v>0</v>
      </c>
      <c r="CI270">
        <v>1</v>
      </c>
      <c r="CJ270">
        <v>1</v>
      </c>
      <c r="CK270">
        <v>0</v>
      </c>
      <c r="CL270">
        <v>0</v>
      </c>
      <c r="CM270">
        <v>0</v>
      </c>
      <c r="CN270">
        <v>0</v>
      </c>
      <c r="CO270">
        <v>0</v>
      </c>
      <c r="CP270">
        <v>0.51280000000000003</v>
      </c>
      <c r="CQ270">
        <v>0.46149999999999997</v>
      </c>
      <c r="CR270">
        <v>2.5600000000000001E-2</v>
      </c>
      <c r="CS270">
        <v>0</v>
      </c>
      <c r="CT270">
        <v>0</v>
      </c>
      <c r="CU270">
        <v>0</v>
      </c>
      <c r="CV270">
        <v>0</v>
      </c>
      <c r="CW270">
        <v>1</v>
      </c>
      <c r="CX270">
        <v>0.79489999999999994</v>
      </c>
      <c r="CY270">
        <v>0.2051</v>
      </c>
      <c r="CZ270">
        <v>0</v>
      </c>
      <c r="DA270">
        <v>0</v>
      </c>
      <c r="DB270">
        <v>0</v>
      </c>
      <c r="DC270">
        <v>0.92310000000000003</v>
      </c>
      <c r="DD270">
        <v>7.690000000000001E-2</v>
      </c>
      <c r="DE270">
        <v>0</v>
      </c>
      <c r="DF270">
        <v>0.51429999999999998</v>
      </c>
      <c r="DG270">
        <v>0.48570000000000002</v>
      </c>
      <c r="DH270">
        <v>0</v>
      </c>
      <c r="DI270">
        <v>0</v>
      </c>
      <c r="DJ270">
        <v>0</v>
      </c>
      <c r="DK270">
        <v>2.5600000000000001E-2</v>
      </c>
      <c r="DL270">
        <v>0.97439999999999993</v>
      </c>
    </row>
    <row r="271" spans="1:116" x14ac:dyDescent="0.25">
      <c r="A271" t="s">
        <v>716</v>
      </c>
      <c r="B271">
        <v>0</v>
      </c>
      <c r="C271">
        <v>3.7000000000000005E-2</v>
      </c>
      <c r="D271">
        <v>0.81480000000000008</v>
      </c>
      <c r="E271">
        <v>0.14810000000000001</v>
      </c>
      <c r="F271">
        <v>0</v>
      </c>
      <c r="G271">
        <v>0</v>
      </c>
      <c r="H271">
        <v>1</v>
      </c>
      <c r="I271">
        <v>0</v>
      </c>
      <c r="J271">
        <v>0</v>
      </c>
      <c r="K271">
        <v>7.4099999999999999E-2</v>
      </c>
      <c r="L271">
        <v>0.25929999999999997</v>
      </c>
      <c r="M271">
        <v>0.66670000000000007</v>
      </c>
      <c r="N271">
        <v>0</v>
      </c>
      <c r="O271">
        <v>0</v>
      </c>
      <c r="P271">
        <v>0.85189999999999999</v>
      </c>
      <c r="Q271">
        <v>0.14810000000000001</v>
      </c>
      <c r="R271">
        <v>0</v>
      </c>
      <c r="S271">
        <v>0</v>
      </c>
      <c r="T271">
        <v>0</v>
      </c>
      <c r="U271">
        <v>0</v>
      </c>
      <c r="V271">
        <v>1</v>
      </c>
      <c r="W271">
        <v>0</v>
      </c>
      <c r="X271">
        <v>1</v>
      </c>
      <c r="Y271">
        <v>0</v>
      </c>
      <c r="Z271">
        <v>0</v>
      </c>
      <c r="AA271">
        <v>0.1852</v>
      </c>
      <c r="AB271">
        <v>0.44439999999999996</v>
      </c>
      <c r="AC271">
        <v>0.37040000000000001</v>
      </c>
      <c r="AD271">
        <v>0</v>
      </c>
      <c r="AE271">
        <v>3.7000000000000005E-2</v>
      </c>
      <c r="AF271">
        <v>0.66670000000000007</v>
      </c>
      <c r="AG271">
        <v>0.29630000000000001</v>
      </c>
      <c r="AH271">
        <v>0</v>
      </c>
      <c r="AI271">
        <v>0</v>
      </c>
      <c r="AJ271">
        <v>0</v>
      </c>
      <c r="AK271">
        <v>0</v>
      </c>
      <c r="AL271">
        <v>0</v>
      </c>
      <c r="AM271">
        <v>1</v>
      </c>
      <c r="AN271">
        <v>0</v>
      </c>
      <c r="AO271">
        <v>0</v>
      </c>
      <c r="AP271">
        <v>0</v>
      </c>
      <c r="AQ271">
        <v>0</v>
      </c>
      <c r="AR271">
        <v>0.81480000000000008</v>
      </c>
      <c r="AS271">
        <v>0.1852</v>
      </c>
      <c r="AT271">
        <v>1</v>
      </c>
      <c r="AU271">
        <v>0</v>
      </c>
      <c r="AV271">
        <v>0</v>
      </c>
      <c r="AW271">
        <v>0</v>
      </c>
      <c r="AX271">
        <v>0</v>
      </c>
      <c r="AY271">
        <v>0.1852</v>
      </c>
      <c r="AZ271">
        <v>0.81480000000000008</v>
      </c>
      <c r="BA271">
        <v>0</v>
      </c>
      <c r="BB271">
        <v>0</v>
      </c>
      <c r="BC271">
        <v>3.7000000000000005E-2</v>
      </c>
      <c r="BD271">
        <v>7.4099999999999999E-2</v>
      </c>
      <c r="BE271">
        <v>7.4099999999999999E-2</v>
      </c>
      <c r="BF271">
        <v>0.33329999999999999</v>
      </c>
      <c r="BG271">
        <v>0.48149999999999998</v>
      </c>
      <c r="BH271">
        <v>0.1852</v>
      </c>
      <c r="BI271">
        <v>0.62960000000000005</v>
      </c>
      <c r="BJ271">
        <v>0.1852</v>
      </c>
      <c r="BK271">
        <v>0</v>
      </c>
      <c r="BL271">
        <v>0</v>
      </c>
      <c r="BM271">
        <v>0.40740000000000004</v>
      </c>
      <c r="BN271">
        <v>0.59260000000000002</v>
      </c>
      <c r="BO271">
        <v>0</v>
      </c>
      <c r="BP271">
        <v>1</v>
      </c>
      <c r="BQ271">
        <v>0</v>
      </c>
      <c r="BR271">
        <v>0</v>
      </c>
      <c r="BS271">
        <v>0</v>
      </c>
      <c r="BT271">
        <v>0</v>
      </c>
      <c r="BU271">
        <v>0.48149999999999998</v>
      </c>
      <c r="BV271">
        <v>0.51849999999999996</v>
      </c>
      <c r="BW271">
        <v>0</v>
      </c>
      <c r="BX271">
        <v>1</v>
      </c>
      <c r="BY271">
        <v>0</v>
      </c>
      <c r="BZ271">
        <v>0</v>
      </c>
      <c r="CA271">
        <v>0</v>
      </c>
      <c r="CB271">
        <v>0</v>
      </c>
      <c r="CC271">
        <v>0</v>
      </c>
      <c r="CD271">
        <v>0</v>
      </c>
      <c r="CE271">
        <v>0</v>
      </c>
      <c r="CF271">
        <v>1</v>
      </c>
      <c r="CG271">
        <v>0</v>
      </c>
      <c r="CH271">
        <v>0.66670000000000007</v>
      </c>
      <c r="CI271">
        <v>0.33329999999999999</v>
      </c>
      <c r="CJ271">
        <v>1</v>
      </c>
      <c r="CK271">
        <v>0</v>
      </c>
      <c r="CL271">
        <v>0</v>
      </c>
      <c r="CM271">
        <v>0</v>
      </c>
      <c r="CN271">
        <v>0</v>
      </c>
      <c r="CO271">
        <v>0</v>
      </c>
      <c r="CP271">
        <v>0.25929999999999997</v>
      </c>
      <c r="CQ271">
        <v>0.44439999999999996</v>
      </c>
      <c r="CR271">
        <v>0.29630000000000001</v>
      </c>
      <c r="CS271">
        <v>0</v>
      </c>
      <c r="CT271">
        <v>0</v>
      </c>
      <c r="CU271">
        <v>0</v>
      </c>
      <c r="CV271">
        <v>0</v>
      </c>
      <c r="CW271">
        <v>1</v>
      </c>
      <c r="CX271">
        <v>1</v>
      </c>
      <c r="CY271">
        <v>0</v>
      </c>
      <c r="CZ271">
        <v>0</v>
      </c>
      <c r="DA271">
        <v>0</v>
      </c>
      <c r="DB271">
        <v>0</v>
      </c>
      <c r="DC271">
        <v>0.48149999999999998</v>
      </c>
      <c r="DD271">
        <v>0.51849999999999996</v>
      </c>
      <c r="DE271">
        <v>0</v>
      </c>
      <c r="DF271">
        <v>0.17649999999999999</v>
      </c>
      <c r="DG271">
        <v>0.8234999999999999</v>
      </c>
      <c r="DH271">
        <v>0</v>
      </c>
      <c r="DI271">
        <v>0</v>
      </c>
      <c r="DJ271">
        <v>0</v>
      </c>
      <c r="DK271">
        <v>7.4099999999999999E-2</v>
      </c>
      <c r="DL271">
        <v>0.92590000000000006</v>
      </c>
    </row>
    <row r="272" spans="1:116" x14ac:dyDescent="0.25">
      <c r="A272" t="s">
        <v>718</v>
      </c>
      <c r="B272">
        <v>5.5599999999999997E-2</v>
      </c>
      <c r="C272">
        <v>0</v>
      </c>
      <c r="D272">
        <v>0.44439999999999996</v>
      </c>
      <c r="E272">
        <v>0.5</v>
      </c>
      <c r="F272">
        <v>0</v>
      </c>
      <c r="G272">
        <v>0</v>
      </c>
      <c r="H272">
        <v>1</v>
      </c>
      <c r="I272">
        <v>0</v>
      </c>
      <c r="J272">
        <v>0</v>
      </c>
      <c r="K272">
        <v>0</v>
      </c>
      <c r="L272">
        <v>0.61109999999999998</v>
      </c>
      <c r="M272">
        <v>0.38890000000000002</v>
      </c>
      <c r="N272">
        <v>0</v>
      </c>
      <c r="O272">
        <v>0</v>
      </c>
      <c r="P272">
        <v>0.61109999999999998</v>
      </c>
      <c r="Q272">
        <v>0.38890000000000002</v>
      </c>
      <c r="R272">
        <v>0</v>
      </c>
      <c r="S272">
        <v>0</v>
      </c>
      <c r="T272">
        <v>0</v>
      </c>
      <c r="U272">
        <v>5.5599999999999997E-2</v>
      </c>
      <c r="V272">
        <v>0.94440000000000002</v>
      </c>
      <c r="W272">
        <v>0</v>
      </c>
      <c r="X272">
        <v>1</v>
      </c>
      <c r="Y272">
        <v>0</v>
      </c>
      <c r="Z272">
        <v>0</v>
      </c>
      <c r="AA272">
        <v>0.33329999999999999</v>
      </c>
      <c r="AB272">
        <v>0.55559999999999998</v>
      </c>
      <c r="AC272">
        <v>0.11109999999999999</v>
      </c>
      <c r="AD272">
        <v>5.5599999999999997E-2</v>
      </c>
      <c r="AE272">
        <v>0</v>
      </c>
      <c r="AF272">
        <v>0.55559999999999998</v>
      </c>
      <c r="AG272">
        <v>0.38890000000000002</v>
      </c>
      <c r="AH272">
        <v>0</v>
      </c>
      <c r="AI272">
        <v>0</v>
      </c>
      <c r="AJ272">
        <v>0</v>
      </c>
      <c r="AK272">
        <v>0</v>
      </c>
      <c r="AL272">
        <v>0</v>
      </c>
      <c r="AM272">
        <v>1</v>
      </c>
      <c r="AN272">
        <v>0</v>
      </c>
      <c r="AO272">
        <v>0</v>
      </c>
      <c r="AP272">
        <v>0</v>
      </c>
      <c r="AQ272">
        <v>5.5599999999999997E-2</v>
      </c>
      <c r="AR272">
        <v>0.94440000000000002</v>
      </c>
      <c r="AS272">
        <v>0</v>
      </c>
      <c r="AT272">
        <v>1</v>
      </c>
      <c r="AU272">
        <v>0</v>
      </c>
      <c r="AV272">
        <v>0</v>
      </c>
      <c r="AW272">
        <v>0</v>
      </c>
      <c r="AX272">
        <v>0</v>
      </c>
      <c r="AY272">
        <v>0.38890000000000002</v>
      </c>
      <c r="AZ272">
        <v>0.61109999999999998</v>
      </c>
      <c r="BA272">
        <v>0</v>
      </c>
      <c r="BB272">
        <v>0</v>
      </c>
      <c r="BC272">
        <v>0</v>
      </c>
      <c r="BD272">
        <v>5.5599999999999997E-2</v>
      </c>
      <c r="BE272">
        <v>0.33329999999999999</v>
      </c>
      <c r="BF272">
        <v>0.5</v>
      </c>
      <c r="BG272">
        <v>0.11109999999999999</v>
      </c>
      <c r="BH272">
        <v>0.11109999999999999</v>
      </c>
      <c r="BI272">
        <v>0.77780000000000005</v>
      </c>
      <c r="BJ272">
        <v>0.11109999999999999</v>
      </c>
      <c r="BK272">
        <v>0</v>
      </c>
      <c r="BL272">
        <v>0</v>
      </c>
      <c r="BM272">
        <v>0.33329999999999999</v>
      </c>
      <c r="BN272">
        <v>0.66670000000000007</v>
      </c>
      <c r="BO272">
        <v>0</v>
      </c>
      <c r="BP272">
        <v>1</v>
      </c>
      <c r="BQ272">
        <v>0</v>
      </c>
      <c r="BR272">
        <v>0</v>
      </c>
      <c r="BS272">
        <v>0</v>
      </c>
      <c r="BT272">
        <v>5.5599999999999997E-2</v>
      </c>
      <c r="BU272">
        <v>0.66670000000000007</v>
      </c>
      <c r="BV272">
        <v>0.27779999999999999</v>
      </c>
      <c r="BW272">
        <v>0</v>
      </c>
      <c r="BX272">
        <v>1</v>
      </c>
      <c r="BY272">
        <v>0</v>
      </c>
      <c r="BZ272">
        <v>0</v>
      </c>
      <c r="CA272">
        <v>0</v>
      </c>
      <c r="CB272">
        <v>0</v>
      </c>
      <c r="CC272">
        <v>0</v>
      </c>
      <c r="CD272">
        <v>0</v>
      </c>
      <c r="CE272">
        <v>0</v>
      </c>
      <c r="CF272">
        <v>0</v>
      </c>
      <c r="CG272">
        <v>1</v>
      </c>
      <c r="CH272">
        <v>0.88890000000000002</v>
      </c>
      <c r="CI272">
        <v>0.11109999999999999</v>
      </c>
      <c r="CJ272">
        <v>1</v>
      </c>
      <c r="CK272">
        <v>0</v>
      </c>
      <c r="CL272">
        <v>0</v>
      </c>
      <c r="CM272">
        <v>0</v>
      </c>
      <c r="CN272">
        <v>0</v>
      </c>
      <c r="CO272">
        <v>0</v>
      </c>
      <c r="CP272">
        <v>0</v>
      </c>
      <c r="CQ272">
        <v>0.77780000000000005</v>
      </c>
      <c r="CR272">
        <v>0.22219999999999998</v>
      </c>
      <c r="CS272">
        <v>0</v>
      </c>
      <c r="CT272">
        <v>0</v>
      </c>
      <c r="CU272">
        <v>0</v>
      </c>
      <c r="CV272">
        <v>1</v>
      </c>
      <c r="CW272">
        <v>0</v>
      </c>
      <c r="CX272">
        <v>1</v>
      </c>
      <c r="CY272">
        <v>0</v>
      </c>
      <c r="CZ272">
        <v>0</v>
      </c>
      <c r="DA272">
        <v>0</v>
      </c>
      <c r="DB272">
        <v>0</v>
      </c>
      <c r="DC272">
        <v>0.5</v>
      </c>
      <c r="DD272">
        <v>0.5</v>
      </c>
      <c r="DE272">
        <v>0.3</v>
      </c>
      <c r="DF272">
        <v>0.3</v>
      </c>
      <c r="DG272">
        <v>0.4</v>
      </c>
      <c r="DH272">
        <v>0</v>
      </c>
      <c r="DI272">
        <v>0</v>
      </c>
      <c r="DJ272">
        <v>0</v>
      </c>
      <c r="DK272">
        <v>0</v>
      </c>
      <c r="DL272">
        <v>1</v>
      </c>
    </row>
    <row r="273" spans="1:116" x14ac:dyDescent="0.25">
      <c r="A273" t="s">
        <v>721</v>
      </c>
      <c r="B273">
        <v>0.57689999999999997</v>
      </c>
      <c r="C273">
        <v>0.26919999999999999</v>
      </c>
      <c r="D273">
        <v>0.15380000000000002</v>
      </c>
      <c r="E273">
        <v>0</v>
      </c>
      <c r="F273">
        <v>0</v>
      </c>
      <c r="G273">
        <v>0</v>
      </c>
      <c r="H273">
        <v>1</v>
      </c>
      <c r="I273">
        <v>0</v>
      </c>
      <c r="J273">
        <v>0</v>
      </c>
      <c r="K273">
        <v>3.85E-2</v>
      </c>
      <c r="L273">
        <v>0.57689999999999997</v>
      </c>
      <c r="M273">
        <v>0.3846</v>
      </c>
      <c r="N273">
        <v>0</v>
      </c>
      <c r="O273">
        <v>0</v>
      </c>
      <c r="P273">
        <v>0.15380000000000002</v>
      </c>
      <c r="Q273">
        <v>0.26919999999999999</v>
      </c>
      <c r="R273">
        <v>0.46149999999999997</v>
      </c>
      <c r="S273">
        <v>0.11539999999999999</v>
      </c>
      <c r="T273">
        <v>0</v>
      </c>
      <c r="U273">
        <v>0.76919999999999999</v>
      </c>
      <c r="V273">
        <v>0.23079999999999998</v>
      </c>
      <c r="W273">
        <v>1</v>
      </c>
      <c r="X273">
        <v>0</v>
      </c>
      <c r="Y273">
        <v>0</v>
      </c>
      <c r="Z273">
        <v>0</v>
      </c>
      <c r="AA273">
        <v>0.96150000000000002</v>
      </c>
      <c r="AB273">
        <v>0</v>
      </c>
      <c r="AC273">
        <v>3.85E-2</v>
      </c>
      <c r="AD273">
        <v>0.46149999999999997</v>
      </c>
      <c r="AE273">
        <v>0.5</v>
      </c>
      <c r="AF273">
        <v>3.85E-2</v>
      </c>
      <c r="AG273">
        <v>0</v>
      </c>
      <c r="AH273">
        <v>0</v>
      </c>
      <c r="AI273">
        <v>0</v>
      </c>
      <c r="AJ273">
        <v>0</v>
      </c>
      <c r="AK273">
        <v>0</v>
      </c>
      <c r="AL273">
        <v>0</v>
      </c>
      <c r="AM273">
        <v>0</v>
      </c>
      <c r="AN273">
        <v>1</v>
      </c>
      <c r="AO273">
        <v>0</v>
      </c>
      <c r="AP273">
        <v>0</v>
      </c>
      <c r="AQ273">
        <v>1</v>
      </c>
      <c r="AR273">
        <v>0</v>
      </c>
      <c r="AS273">
        <v>0</v>
      </c>
      <c r="AT273">
        <v>1</v>
      </c>
      <c r="AU273">
        <v>0</v>
      </c>
      <c r="AV273">
        <v>0</v>
      </c>
      <c r="AW273">
        <v>0</v>
      </c>
      <c r="AX273">
        <v>0</v>
      </c>
      <c r="AY273">
        <v>0.84620000000000006</v>
      </c>
      <c r="AZ273">
        <v>0.15380000000000002</v>
      </c>
      <c r="BA273">
        <v>0</v>
      </c>
      <c r="BB273">
        <v>0</v>
      </c>
      <c r="BC273">
        <v>0.34619999999999995</v>
      </c>
      <c r="BD273">
        <v>0.3846</v>
      </c>
      <c r="BE273">
        <v>0.11539999999999999</v>
      </c>
      <c r="BF273">
        <v>0.15380000000000002</v>
      </c>
      <c r="BG273">
        <v>0</v>
      </c>
      <c r="BH273">
        <v>0.15380000000000002</v>
      </c>
      <c r="BI273">
        <v>0.80769999999999997</v>
      </c>
      <c r="BJ273">
        <v>3.85E-2</v>
      </c>
      <c r="BK273">
        <v>0</v>
      </c>
      <c r="BL273">
        <v>0</v>
      </c>
      <c r="BM273">
        <v>7.690000000000001E-2</v>
      </c>
      <c r="BN273">
        <v>0.80769999999999997</v>
      </c>
      <c r="BO273">
        <v>0.11539999999999999</v>
      </c>
      <c r="BP273">
        <v>1</v>
      </c>
      <c r="BQ273">
        <v>0</v>
      </c>
      <c r="BR273">
        <v>0</v>
      </c>
      <c r="BS273">
        <v>7.690000000000001E-2</v>
      </c>
      <c r="BT273">
        <v>0.69230000000000003</v>
      </c>
      <c r="BU273">
        <v>0.15380000000000002</v>
      </c>
      <c r="BV273">
        <v>7.690000000000001E-2</v>
      </c>
      <c r="BW273">
        <v>0</v>
      </c>
      <c r="BX273">
        <v>1</v>
      </c>
      <c r="BY273">
        <v>0</v>
      </c>
      <c r="BZ273">
        <v>0</v>
      </c>
      <c r="CA273">
        <v>0</v>
      </c>
      <c r="CB273">
        <v>0</v>
      </c>
      <c r="CC273">
        <v>1</v>
      </c>
      <c r="CD273">
        <v>0</v>
      </c>
      <c r="CE273">
        <v>0</v>
      </c>
      <c r="CF273">
        <v>0</v>
      </c>
      <c r="CG273">
        <v>0</v>
      </c>
      <c r="CH273">
        <v>7.690000000000001E-2</v>
      </c>
      <c r="CI273">
        <v>0.92310000000000003</v>
      </c>
      <c r="CJ273">
        <v>1</v>
      </c>
      <c r="CK273">
        <v>0</v>
      </c>
      <c r="CL273">
        <v>0</v>
      </c>
      <c r="CM273">
        <v>0</v>
      </c>
      <c r="CN273">
        <v>0</v>
      </c>
      <c r="CO273">
        <v>0</v>
      </c>
      <c r="CP273">
        <v>3.85E-2</v>
      </c>
      <c r="CQ273">
        <v>0.88459999999999994</v>
      </c>
      <c r="CR273">
        <v>7.690000000000001E-2</v>
      </c>
      <c r="CS273">
        <v>0</v>
      </c>
      <c r="CT273">
        <v>0</v>
      </c>
      <c r="CU273">
        <v>0</v>
      </c>
      <c r="CV273">
        <v>1</v>
      </c>
      <c r="CW273">
        <v>0</v>
      </c>
      <c r="CX273">
        <v>0.69230000000000003</v>
      </c>
      <c r="CY273">
        <v>0.30769999999999997</v>
      </c>
      <c r="CZ273">
        <v>0</v>
      </c>
      <c r="DA273">
        <v>0</v>
      </c>
      <c r="DB273">
        <v>0.30769999999999997</v>
      </c>
      <c r="DC273">
        <v>0.30769999999999997</v>
      </c>
      <c r="DD273">
        <v>0.3846</v>
      </c>
      <c r="DE273">
        <v>0</v>
      </c>
      <c r="DF273">
        <v>0.83329999999999993</v>
      </c>
      <c r="DG273">
        <v>0.16670000000000001</v>
      </c>
      <c r="DH273">
        <v>0</v>
      </c>
      <c r="DI273">
        <v>0</v>
      </c>
      <c r="DJ273">
        <v>0.23079999999999998</v>
      </c>
      <c r="DK273">
        <v>0.15380000000000002</v>
      </c>
      <c r="DL273">
        <v>0.61539999999999995</v>
      </c>
    </row>
    <row r="274" spans="1:116" x14ac:dyDescent="0.25">
      <c r="A274" t="s">
        <v>723</v>
      </c>
      <c r="B274">
        <v>0.06</v>
      </c>
      <c r="C274">
        <v>0.44</v>
      </c>
      <c r="D274">
        <v>0.5</v>
      </c>
      <c r="E274">
        <v>0</v>
      </c>
      <c r="F274">
        <v>0</v>
      </c>
      <c r="G274">
        <v>0</v>
      </c>
      <c r="H274">
        <v>1</v>
      </c>
      <c r="I274">
        <v>0</v>
      </c>
      <c r="J274">
        <v>0</v>
      </c>
      <c r="K274">
        <v>0.22</v>
      </c>
      <c r="L274">
        <v>0.6</v>
      </c>
      <c r="M274">
        <v>0.18</v>
      </c>
      <c r="N274">
        <v>0</v>
      </c>
      <c r="O274">
        <v>0</v>
      </c>
      <c r="P274">
        <v>0.22</v>
      </c>
      <c r="Q274">
        <v>0.72</v>
      </c>
      <c r="R274">
        <v>0.04</v>
      </c>
      <c r="S274">
        <v>0.02</v>
      </c>
      <c r="T274">
        <v>0</v>
      </c>
      <c r="U274">
        <v>0.28000000000000003</v>
      </c>
      <c r="V274">
        <v>0.72</v>
      </c>
      <c r="W274">
        <v>1</v>
      </c>
      <c r="X274">
        <v>0</v>
      </c>
      <c r="Y274">
        <v>0</v>
      </c>
      <c r="Z274">
        <v>0</v>
      </c>
      <c r="AA274">
        <v>0.8</v>
      </c>
      <c r="AB274">
        <v>0</v>
      </c>
      <c r="AC274">
        <v>0.2</v>
      </c>
      <c r="AD274">
        <v>0.16</v>
      </c>
      <c r="AE274">
        <v>0.48</v>
      </c>
      <c r="AF274">
        <v>0.32</v>
      </c>
      <c r="AG274">
        <v>0.04</v>
      </c>
      <c r="AH274">
        <v>1</v>
      </c>
      <c r="AI274">
        <v>0</v>
      </c>
      <c r="AJ274">
        <v>0</v>
      </c>
      <c r="AK274">
        <v>0</v>
      </c>
      <c r="AL274">
        <v>0</v>
      </c>
      <c r="AM274">
        <v>0.54</v>
      </c>
      <c r="AN274">
        <v>0.46</v>
      </c>
      <c r="AO274">
        <v>0</v>
      </c>
      <c r="AP274">
        <v>0</v>
      </c>
      <c r="AQ274">
        <v>0.4</v>
      </c>
      <c r="AR274">
        <v>0.6</v>
      </c>
      <c r="AS274">
        <v>0</v>
      </c>
      <c r="AT274">
        <v>1</v>
      </c>
      <c r="AU274">
        <v>0</v>
      </c>
      <c r="AV274">
        <v>0</v>
      </c>
      <c r="AW274">
        <v>0</v>
      </c>
      <c r="AX274">
        <v>0</v>
      </c>
      <c r="AY274">
        <v>0.12</v>
      </c>
      <c r="AZ274">
        <v>0.86</v>
      </c>
      <c r="BA274">
        <v>0.02</v>
      </c>
      <c r="BB274">
        <v>0</v>
      </c>
      <c r="BC274">
        <v>0.36</v>
      </c>
      <c r="BD274">
        <v>0.46</v>
      </c>
      <c r="BE274">
        <v>0.16</v>
      </c>
      <c r="BF274">
        <v>0.02</v>
      </c>
      <c r="BG274">
        <v>0</v>
      </c>
      <c r="BH274">
        <v>0.12</v>
      </c>
      <c r="BI274">
        <v>0.62</v>
      </c>
      <c r="BJ274">
        <v>0.26</v>
      </c>
      <c r="BK274">
        <v>0</v>
      </c>
      <c r="BL274">
        <v>0</v>
      </c>
      <c r="BM274">
        <v>0.34</v>
      </c>
      <c r="BN274">
        <v>0.6</v>
      </c>
      <c r="BO274">
        <v>0.06</v>
      </c>
      <c r="BP274">
        <v>0.96</v>
      </c>
      <c r="BQ274">
        <v>0.04</v>
      </c>
      <c r="BR274">
        <v>0</v>
      </c>
      <c r="BS274">
        <v>0</v>
      </c>
      <c r="BT274">
        <v>0.28000000000000003</v>
      </c>
      <c r="BU274">
        <v>0.38</v>
      </c>
      <c r="BV274">
        <v>0.24</v>
      </c>
      <c r="BW274">
        <v>0.1</v>
      </c>
      <c r="BX274">
        <v>1</v>
      </c>
      <c r="BY274">
        <v>0</v>
      </c>
      <c r="BZ274">
        <v>0</v>
      </c>
      <c r="CA274">
        <v>0</v>
      </c>
      <c r="CB274">
        <v>0</v>
      </c>
      <c r="CC274">
        <v>1</v>
      </c>
      <c r="CD274">
        <v>0</v>
      </c>
      <c r="CE274">
        <v>0</v>
      </c>
      <c r="CF274">
        <v>0</v>
      </c>
      <c r="CG274">
        <v>0</v>
      </c>
      <c r="CH274">
        <v>0.16</v>
      </c>
      <c r="CI274">
        <v>0.84</v>
      </c>
      <c r="CJ274">
        <v>1</v>
      </c>
      <c r="CK274">
        <v>0</v>
      </c>
      <c r="CL274">
        <v>0</v>
      </c>
      <c r="CM274">
        <v>0</v>
      </c>
      <c r="CN274">
        <v>0</v>
      </c>
      <c r="CO274">
        <v>0</v>
      </c>
      <c r="CP274">
        <v>0.04</v>
      </c>
      <c r="CQ274">
        <v>0.96</v>
      </c>
      <c r="CR274">
        <v>0</v>
      </c>
      <c r="CS274">
        <v>0</v>
      </c>
      <c r="CT274">
        <v>0</v>
      </c>
      <c r="CU274">
        <v>0</v>
      </c>
      <c r="CV274">
        <v>1</v>
      </c>
      <c r="CW274">
        <v>0</v>
      </c>
      <c r="CX274">
        <v>0.18</v>
      </c>
      <c r="CY274">
        <v>0.72</v>
      </c>
      <c r="CZ274">
        <v>0.02</v>
      </c>
      <c r="DA274">
        <v>0.08</v>
      </c>
      <c r="DB274">
        <v>0.12</v>
      </c>
      <c r="DC274">
        <v>0.56000000000000005</v>
      </c>
      <c r="DD274">
        <v>0.32</v>
      </c>
      <c r="DE274">
        <v>0</v>
      </c>
      <c r="DF274">
        <v>0.8095</v>
      </c>
      <c r="DG274">
        <v>0.1905</v>
      </c>
      <c r="DH274">
        <v>0</v>
      </c>
      <c r="DI274">
        <v>0</v>
      </c>
      <c r="DJ274">
        <v>0.16329999999999997</v>
      </c>
      <c r="DK274">
        <v>0.12240000000000001</v>
      </c>
      <c r="DL274">
        <v>0.71430000000000005</v>
      </c>
    </row>
    <row r="275" spans="1:116" x14ac:dyDescent="0.25">
      <c r="A275" t="s">
        <v>725</v>
      </c>
      <c r="B275">
        <v>0.2676</v>
      </c>
      <c r="C275">
        <v>0.69010000000000005</v>
      </c>
      <c r="D275">
        <v>4.2300000000000004E-2</v>
      </c>
      <c r="E275">
        <v>0</v>
      </c>
      <c r="F275">
        <v>0</v>
      </c>
      <c r="G275">
        <v>1</v>
      </c>
      <c r="H275">
        <v>0</v>
      </c>
      <c r="I275">
        <v>0</v>
      </c>
      <c r="J275">
        <v>0</v>
      </c>
      <c r="K275">
        <v>4.2300000000000004E-2</v>
      </c>
      <c r="L275">
        <v>0.52110000000000001</v>
      </c>
      <c r="M275">
        <v>0.43659999999999999</v>
      </c>
      <c r="N275">
        <v>0</v>
      </c>
      <c r="O275">
        <v>0</v>
      </c>
      <c r="P275">
        <v>4.2300000000000004E-2</v>
      </c>
      <c r="Q275">
        <v>0.59150000000000003</v>
      </c>
      <c r="R275">
        <v>0.36619999999999997</v>
      </c>
      <c r="S275">
        <v>0</v>
      </c>
      <c r="T275">
        <v>0</v>
      </c>
      <c r="U275">
        <v>0.49299999999999999</v>
      </c>
      <c r="V275">
        <v>0.50700000000000001</v>
      </c>
      <c r="W275">
        <v>1</v>
      </c>
      <c r="X275">
        <v>0</v>
      </c>
      <c r="Y275">
        <v>0</v>
      </c>
      <c r="Z275">
        <v>0</v>
      </c>
      <c r="AA275">
        <v>0.77459999999999996</v>
      </c>
      <c r="AB275">
        <v>0</v>
      </c>
      <c r="AC275">
        <v>0.22539999999999999</v>
      </c>
      <c r="AD275">
        <v>7.0400000000000004E-2</v>
      </c>
      <c r="AE275">
        <v>0.43659999999999999</v>
      </c>
      <c r="AF275">
        <v>0.49299999999999999</v>
      </c>
      <c r="AG275">
        <v>0</v>
      </c>
      <c r="AH275">
        <v>0</v>
      </c>
      <c r="AI275">
        <v>0</v>
      </c>
      <c r="AJ275">
        <v>0</v>
      </c>
      <c r="AK275">
        <v>0</v>
      </c>
      <c r="AL275">
        <v>0</v>
      </c>
      <c r="AM275">
        <v>0.50700000000000001</v>
      </c>
      <c r="AN275">
        <v>0.49299999999999999</v>
      </c>
      <c r="AO275">
        <v>0</v>
      </c>
      <c r="AP275">
        <v>0</v>
      </c>
      <c r="AQ275">
        <v>0.78870000000000007</v>
      </c>
      <c r="AR275">
        <v>0.21129999999999999</v>
      </c>
      <c r="AS275">
        <v>0</v>
      </c>
      <c r="AT275">
        <v>1</v>
      </c>
      <c r="AU275">
        <v>0</v>
      </c>
      <c r="AV275">
        <v>0</v>
      </c>
      <c r="AW275">
        <v>0</v>
      </c>
      <c r="AX275">
        <v>0</v>
      </c>
      <c r="AY275">
        <v>0.47889999999999999</v>
      </c>
      <c r="AZ275">
        <v>0.52110000000000001</v>
      </c>
      <c r="BA275">
        <v>0</v>
      </c>
      <c r="BB275">
        <v>0</v>
      </c>
      <c r="BC275">
        <v>0.40850000000000003</v>
      </c>
      <c r="BD275">
        <v>0.53520000000000001</v>
      </c>
      <c r="BE275">
        <v>5.6299999999999996E-2</v>
      </c>
      <c r="BF275">
        <v>0</v>
      </c>
      <c r="BG275">
        <v>0</v>
      </c>
      <c r="BH275">
        <v>0.16899999999999998</v>
      </c>
      <c r="BI275">
        <v>0.56340000000000001</v>
      </c>
      <c r="BJ275">
        <v>0.2676</v>
      </c>
      <c r="BK275">
        <v>0</v>
      </c>
      <c r="BL275">
        <v>0</v>
      </c>
      <c r="BM275">
        <v>0.81689999999999996</v>
      </c>
      <c r="BN275">
        <v>7.0400000000000004E-2</v>
      </c>
      <c r="BO275">
        <v>0.11269999999999999</v>
      </c>
      <c r="BP275">
        <v>0.77459999999999996</v>
      </c>
      <c r="BQ275">
        <v>0.22539999999999999</v>
      </c>
      <c r="BR275">
        <v>0</v>
      </c>
      <c r="BS275">
        <v>0.30990000000000001</v>
      </c>
      <c r="BT275">
        <v>0.42249999999999999</v>
      </c>
      <c r="BU275">
        <v>0.14080000000000001</v>
      </c>
      <c r="BV275">
        <v>8.4499999999999992E-2</v>
      </c>
      <c r="BW275">
        <v>4.2300000000000004E-2</v>
      </c>
      <c r="BX275">
        <v>1</v>
      </c>
      <c r="BY275">
        <v>0</v>
      </c>
      <c r="BZ275">
        <v>0</v>
      </c>
      <c r="CA275">
        <v>0</v>
      </c>
      <c r="CB275">
        <v>0</v>
      </c>
      <c r="CC275">
        <v>1</v>
      </c>
      <c r="CD275">
        <v>0</v>
      </c>
      <c r="CE275">
        <v>0</v>
      </c>
      <c r="CF275">
        <v>0</v>
      </c>
      <c r="CG275">
        <v>0</v>
      </c>
      <c r="CH275">
        <v>9.8599999999999993E-2</v>
      </c>
      <c r="CI275">
        <v>0.90139999999999998</v>
      </c>
      <c r="CJ275">
        <v>1</v>
      </c>
      <c r="CK275">
        <v>0</v>
      </c>
      <c r="CL275">
        <v>0</v>
      </c>
      <c r="CM275">
        <v>0</v>
      </c>
      <c r="CN275">
        <v>0</v>
      </c>
      <c r="CO275">
        <v>0</v>
      </c>
      <c r="CP275">
        <v>0</v>
      </c>
      <c r="CQ275">
        <v>1</v>
      </c>
      <c r="CR275">
        <v>0</v>
      </c>
      <c r="CS275">
        <v>0</v>
      </c>
      <c r="CT275">
        <v>0</v>
      </c>
      <c r="CU275">
        <v>0</v>
      </c>
      <c r="CV275">
        <v>0</v>
      </c>
      <c r="CW275">
        <v>1</v>
      </c>
      <c r="CX275">
        <v>0.76060000000000005</v>
      </c>
      <c r="CY275">
        <v>0.22539999999999999</v>
      </c>
      <c r="CZ275">
        <v>0</v>
      </c>
      <c r="DA275">
        <v>1.41E-2</v>
      </c>
      <c r="DB275">
        <v>0.15490000000000001</v>
      </c>
      <c r="DC275">
        <v>0.56340000000000001</v>
      </c>
      <c r="DD275">
        <v>0.28170000000000001</v>
      </c>
      <c r="DE275">
        <v>0</v>
      </c>
      <c r="DF275">
        <v>0.80390000000000006</v>
      </c>
      <c r="DG275">
        <v>0.1961</v>
      </c>
      <c r="DH275">
        <v>0</v>
      </c>
      <c r="DI275">
        <v>0</v>
      </c>
      <c r="DJ275">
        <v>0.1268</v>
      </c>
      <c r="DK275">
        <v>0.19719999999999999</v>
      </c>
      <c r="DL275">
        <v>0.67610000000000003</v>
      </c>
    </row>
    <row r="276" spans="1:116" x14ac:dyDescent="0.25">
      <c r="A276" t="s">
        <v>727</v>
      </c>
      <c r="B276">
        <v>0</v>
      </c>
      <c r="C276">
        <v>0.3871</v>
      </c>
      <c r="D276">
        <v>0.6129</v>
      </c>
      <c r="E276">
        <v>0</v>
      </c>
      <c r="F276">
        <v>0</v>
      </c>
      <c r="G276">
        <v>1</v>
      </c>
      <c r="H276">
        <v>0</v>
      </c>
      <c r="I276">
        <v>0</v>
      </c>
      <c r="J276">
        <v>0</v>
      </c>
      <c r="K276">
        <v>0.5161</v>
      </c>
      <c r="L276">
        <v>0.35479999999999995</v>
      </c>
      <c r="M276">
        <v>0.129</v>
      </c>
      <c r="N276">
        <v>0</v>
      </c>
      <c r="O276">
        <v>0</v>
      </c>
      <c r="P276">
        <v>6.4500000000000002E-2</v>
      </c>
      <c r="Q276">
        <v>0.129</v>
      </c>
      <c r="R276">
        <v>0.7419</v>
      </c>
      <c r="S276">
        <v>6.4500000000000002E-2</v>
      </c>
      <c r="T276">
        <v>3.2300000000000002E-2</v>
      </c>
      <c r="U276">
        <v>0.3871</v>
      </c>
      <c r="V276">
        <v>0.5806</v>
      </c>
      <c r="W276">
        <v>1</v>
      </c>
      <c r="X276">
        <v>0</v>
      </c>
      <c r="Y276">
        <v>0</v>
      </c>
      <c r="Z276">
        <v>0</v>
      </c>
      <c r="AA276">
        <v>0.9677</v>
      </c>
      <c r="AB276">
        <v>0</v>
      </c>
      <c r="AC276">
        <v>3.2300000000000002E-2</v>
      </c>
      <c r="AD276">
        <v>3.2300000000000002E-2</v>
      </c>
      <c r="AE276">
        <v>0.19350000000000001</v>
      </c>
      <c r="AF276">
        <v>0.45159999999999995</v>
      </c>
      <c r="AG276">
        <v>0.3226</v>
      </c>
      <c r="AH276">
        <v>0</v>
      </c>
      <c r="AI276">
        <v>0</v>
      </c>
      <c r="AJ276">
        <v>0</v>
      </c>
      <c r="AK276">
        <v>0</v>
      </c>
      <c r="AL276">
        <v>0</v>
      </c>
      <c r="AM276">
        <v>0.6452</v>
      </c>
      <c r="AN276">
        <v>0.2903</v>
      </c>
      <c r="AO276">
        <v>0</v>
      </c>
      <c r="AP276">
        <v>6.4500000000000002E-2</v>
      </c>
      <c r="AQ276">
        <v>3.2300000000000002E-2</v>
      </c>
      <c r="AR276">
        <v>0.9677</v>
      </c>
      <c r="AS276">
        <v>0</v>
      </c>
      <c r="AT276">
        <v>1</v>
      </c>
      <c r="AU276">
        <v>0</v>
      </c>
      <c r="AV276">
        <v>0</v>
      </c>
      <c r="AW276">
        <v>0</v>
      </c>
      <c r="AX276">
        <v>0</v>
      </c>
      <c r="AY276">
        <v>0.6452</v>
      </c>
      <c r="AZ276">
        <v>0.2903</v>
      </c>
      <c r="BA276">
        <v>6.4500000000000002E-2</v>
      </c>
      <c r="BB276">
        <v>0</v>
      </c>
      <c r="BC276">
        <v>0.2581</v>
      </c>
      <c r="BD276">
        <v>0.4194</v>
      </c>
      <c r="BE276">
        <v>9.6799999999999997E-2</v>
      </c>
      <c r="BF276">
        <v>0.1613</v>
      </c>
      <c r="BG276">
        <v>6.4500000000000002E-2</v>
      </c>
      <c r="BH276">
        <v>0.1613</v>
      </c>
      <c r="BI276">
        <v>0.8387</v>
      </c>
      <c r="BJ276">
        <v>0</v>
      </c>
      <c r="BK276">
        <v>0</v>
      </c>
      <c r="BL276">
        <v>0</v>
      </c>
      <c r="BM276">
        <v>0.1613</v>
      </c>
      <c r="BN276">
        <v>0.4839</v>
      </c>
      <c r="BO276">
        <v>0.35479999999999995</v>
      </c>
      <c r="BP276">
        <v>0.7742</v>
      </c>
      <c r="BQ276">
        <v>0.19350000000000001</v>
      </c>
      <c r="BR276">
        <v>3.2300000000000002E-2</v>
      </c>
      <c r="BS276">
        <v>0</v>
      </c>
      <c r="BT276">
        <v>9.6799999999999997E-2</v>
      </c>
      <c r="BU276">
        <v>0.22579999999999997</v>
      </c>
      <c r="BV276">
        <v>0.6129</v>
      </c>
      <c r="BW276">
        <v>6.4500000000000002E-2</v>
      </c>
      <c r="BX276">
        <v>1</v>
      </c>
      <c r="BY276">
        <v>0</v>
      </c>
      <c r="BZ276">
        <v>0</v>
      </c>
      <c r="CA276">
        <v>0</v>
      </c>
      <c r="CB276">
        <v>0</v>
      </c>
      <c r="CC276">
        <v>1</v>
      </c>
      <c r="CD276">
        <v>0</v>
      </c>
      <c r="CE276">
        <v>0</v>
      </c>
      <c r="CF276">
        <v>0</v>
      </c>
      <c r="CG276">
        <v>0</v>
      </c>
      <c r="CH276">
        <v>9.6799999999999997E-2</v>
      </c>
      <c r="CI276">
        <v>0.90319999999999989</v>
      </c>
      <c r="CJ276">
        <v>1</v>
      </c>
      <c r="CK276">
        <v>0</v>
      </c>
      <c r="CL276">
        <v>0</v>
      </c>
      <c r="CM276">
        <v>0</v>
      </c>
      <c r="CN276">
        <v>0</v>
      </c>
      <c r="CO276">
        <v>0</v>
      </c>
      <c r="CP276">
        <v>0.1613</v>
      </c>
      <c r="CQ276">
        <v>0.6129</v>
      </c>
      <c r="CR276">
        <v>0.22579999999999997</v>
      </c>
      <c r="CS276">
        <v>0</v>
      </c>
      <c r="CT276">
        <v>0</v>
      </c>
      <c r="CU276">
        <v>0</v>
      </c>
      <c r="CV276">
        <v>0</v>
      </c>
      <c r="CW276">
        <v>1</v>
      </c>
      <c r="CX276">
        <v>9.6799999999999997E-2</v>
      </c>
      <c r="CY276">
        <v>0.871</v>
      </c>
      <c r="CZ276">
        <v>0</v>
      </c>
      <c r="DA276">
        <v>3.2300000000000002E-2</v>
      </c>
      <c r="DB276">
        <v>3.2300000000000002E-2</v>
      </c>
      <c r="DC276">
        <v>0.3871</v>
      </c>
      <c r="DD276">
        <v>0.5806</v>
      </c>
      <c r="DE276">
        <v>0</v>
      </c>
      <c r="DF276">
        <v>0.78569999999999995</v>
      </c>
      <c r="DG276">
        <v>0.21429999999999999</v>
      </c>
      <c r="DH276">
        <v>0</v>
      </c>
      <c r="DI276">
        <v>0</v>
      </c>
      <c r="DJ276">
        <v>3.2300000000000002E-2</v>
      </c>
      <c r="DK276">
        <v>0.129</v>
      </c>
      <c r="DL276">
        <v>0.8387</v>
      </c>
    </row>
    <row r="277" spans="1:116" x14ac:dyDescent="0.25">
      <c r="A277" t="s">
        <v>729</v>
      </c>
      <c r="B277">
        <v>0.15620000000000001</v>
      </c>
      <c r="C277">
        <v>0.75</v>
      </c>
      <c r="D277">
        <v>9.3800000000000008E-2</v>
      </c>
      <c r="E277">
        <v>0</v>
      </c>
      <c r="F277">
        <v>0</v>
      </c>
      <c r="G277">
        <v>0</v>
      </c>
      <c r="H277">
        <v>1</v>
      </c>
      <c r="I277">
        <v>0</v>
      </c>
      <c r="J277">
        <v>0</v>
      </c>
      <c r="K277">
        <v>6.25E-2</v>
      </c>
      <c r="L277">
        <v>0.75</v>
      </c>
      <c r="M277">
        <v>0.1875</v>
      </c>
      <c r="N277">
        <v>0</v>
      </c>
      <c r="O277">
        <v>0</v>
      </c>
      <c r="P277">
        <v>0.28120000000000001</v>
      </c>
      <c r="Q277">
        <v>0.65620000000000001</v>
      </c>
      <c r="R277">
        <v>6.25E-2</v>
      </c>
      <c r="S277">
        <v>0</v>
      </c>
      <c r="T277">
        <v>0</v>
      </c>
      <c r="U277">
        <v>0.9375</v>
      </c>
      <c r="V277">
        <v>6.25E-2</v>
      </c>
      <c r="W277">
        <v>1</v>
      </c>
      <c r="X277">
        <v>0</v>
      </c>
      <c r="Y277">
        <v>0</v>
      </c>
      <c r="Z277">
        <v>0</v>
      </c>
      <c r="AA277">
        <v>0.96879999999999999</v>
      </c>
      <c r="AB277">
        <v>0</v>
      </c>
      <c r="AC277">
        <v>3.1200000000000002E-2</v>
      </c>
      <c r="AD277">
        <v>0.15620000000000001</v>
      </c>
      <c r="AE277">
        <v>0.5625</v>
      </c>
      <c r="AF277">
        <v>0.28120000000000001</v>
      </c>
      <c r="AG277">
        <v>0</v>
      </c>
      <c r="AH277">
        <v>0</v>
      </c>
      <c r="AI277">
        <v>0</v>
      </c>
      <c r="AJ277">
        <v>0</v>
      </c>
      <c r="AK277">
        <v>0</v>
      </c>
      <c r="AL277">
        <v>0</v>
      </c>
      <c r="AM277">
        <v>1</v>
      </c>
      <c r="AN277">
        <v>0</v>
      </c>
      <c r="AO277">
        <v>0</v>
      </c>
      <c r="AP277">
        <v>0</v>
      </c>
      <c r="AQ277">
        <v>0.84379999999999999</v>
      </c>
      <c r="AR277">
        <v>0.15620000000000001</v>
      </c>
      <c r="AS277">
        <v>0</v>
      </c>
      <c r="AT277">
        <v>1</v>
      </c>
      <c r="AU277">
        <v>0</v>
      </c>
      <c r="AV277">
        <v>0</v>
      </c>
      <c r="AW277">
        <v>0</v>
      </c>
      <c r="AX277">
        <v>0</v>
      </c>
      <c r="AY277">
        <v>0.84379999999999999</v>
      </c>
      <c r="AZ277">
        <v>0.15620000000000001</v>
      </c>
      <c r="BA277">
        <v>0</v>
      </c>
      <c r="BB277">
        <v>0</v>
      </c>
      <c r="BC277">
        <v>0.15620000000000001</v>
      </c>
      <c r="BD277">
        <v>0.5625</v>
      </c>
      <c r="BE277">
        <v>0.28120000000000001</v>
      </c>
      <c r="BF277">
        <v>0</v>
      </c>
      <c r="BG277">
        <v>0</v>
      </c>
      <c r="BH277">
        <v>0.875</v>
      </c>
      <c r="BI277">
        <v>9.3800000000000008E-2</v>
      </c>
      <c r="BJ277">
        <v>3.1200000000000002E-2</v>
      </c>
      <c r="BK277">
        <v>0</v>
      </c>
      <c r="BL277">
        <v>0</v>
      </c>
      <c r="BM277">
        <v>0.25</v>
      </c>
      <c r="BN277">
        <v>0.6875</v>
      </c>
      <c r="BO277">
        <v>6.25E-2</v>
      </c>
      <c r="BP277">
        <v>0.96879999999999999</v>
      </c>
      <c r="BQ277">
        <v>3.1200000000000002E-2</v>
      </c>
      <c r="BR277">
        <v>0</v>
      </c>
      <c r="BS277">
        <v>6.25E-2</v>
      </c>
      <c r="BT277">
        <v>0.34380000000000005</v>
      </c>
      <c r="BU277">
        <v>0.28120000000000001</v>
      </c>
      <c r="BV277">
        <v>0.28120000000000001</v>
      </c>
      <c r="BW277">
        <v>3.1200000000000002E-2</v>
      </c>
      <c r="BX277">
        <v>1</v>
      </c>
      <c r="BY277">
        <v>0</v>
      </c>
      <c r="BZ277">
        <v>0</v>
      </c>
      <c r="CA277">
        <v>0</v>
      </c>
      <c r="CB277">
        <v>0</v>
      </c>
      <c r="CC277">
        <v>1</v>
      </c>
      <c r="CD277">
        <v>0</v>
      </c>
      <c r="CE277">
        <v>0</v>
      </c>
      <c r="CF277">
        <v>0</v>
      </c>
      <c r="CG277">
        <v>0</v>
      </c>
      <c r="CH277">
        <v>0.9375</v>
      </c>
      <c r="CI277">
        <v>6.25E-2</v>
      </c>
      <c r="CJ277">
        <v>0</v>
      </c>
      <c r="CK277">
        <v>1</v>
      </c>
      <c r="CL277">
        <v>0</v>
      </c>
      <c r="CM277">
        <v>0</v>
      </c>
      <c r="CN277">
        <v>0</v>
      </c>
      <c r="CO277">
        <v>0</v>
      </c>
      <c r="CP277">
        <v>0.1875</v>
      </c>
      <c r="CQ277">
        <v>0.8125</v>
      </c>
      <c r="CR277">
        <v>0</v>
      </c>
      <c r="CS277">
        <v>0</v>
      </c>
      <c r="CT277">
        <v>0</v>
      </c>
      <c r="CU277">
        <v>0</v>
      </c>
      <c r="CV277">
        <v>0</v>
      </c>
      <c r="CW277">
        <v>1</v>
      </c>
      <c r="CX277">
        <v>0.6875</v>
      </c>
      <c r="CY277">
        <v>0.3125</v>
      </c>
      <c r="CZ277">
        <v>0</v>
      </c>
      <c r="DA277">
        <v>0</v>
      </c>
      <c r="DB277">
        <v>0.8125</v>
      </c>
      <c r="DC277">
        <v>0.125</v>
      </c>
      <c r="DD277">
        <v>6.25E-2</v>
      </c>
      <c r="DE277">
        <v>0</v>
      </c>
      <c r="DF277">
        <v>1</v>
      </c>
      <c r="DG277">
        <v>0</v>
      </c>
      <c r="DH277">
        <v>0</v>
      </c>
      <c r="DI277">
        <v>0</v>
      </c>
      <c r="DJ277">
        <v>0.875</v>
      </c>
      <c r="DK277">
        <v>0</v>
      </c>
      <c r="DL277">
        <v>0.125</v>
      </c>
    </row>
    <row r="278" spans="1:116" x14ac:dyDescent="0.25">
      <c r="A278" t="s">
        <v>731</v>
      </c>
      <c r="B278">
        <v>2.3300000000000001E-2</v>
      </c>
      <c r="C278">
        <v>0.58140000000000003</v>
      </c>
      <c r="D278">
        <v>0.37209999999999999</v>
      </c>
      <c r="E278">
        <v>2.3300000000000001E-2</v>
      </c>
      <c r="F278">
        <v>0</v>
      </c>
      <c r="G278">
        <v>0</v>
      </c>
      <c r="H278">
        <v>0</v>
      </c>
      <c r="I278">
        <v>1</v>
      </c>
      <c r="J278">
        <v>0</v>
      </c>
      <c r="K278">
        <v>0.11630000000000001</v>
      </c>
      <c r="L278">
        <v>0.58140000000000003</v>
      </c>
      <c r="M278">
        <v>0.30230000000000001</v>
      </c>
      <c r="N278">
        <v>0</v>
      </c>
      <c r="O278">
        <v>0</v>
      </c>
      <c r="P278">
        <v>0.11630000000000001</v>
      </c>
      <c r="Q278">
        <v>0.76739999999999997</v>
      </c>
      <c r="R278">
        <v>0.11630000000000001</v>
      </c>
      <c r="S278">
        <v>0</v>
      </c>
      <c r="T278">
        <v>0</v>
      </c>
      <c r="U278">
        <v>0.1628</v>
      </c>
      <c r="V278">
        <v>0.83719999999999994</v>
      </c>
      <c r="W278">
        <v>1</v>
      </c>
      <c r="X278">
        <v>0</v>
      </c>
      <c r="Y278">
        <v>0</v>
      </c>
      <c r="Z278">
        <v>0</v>
      </c>
      <c r="AA278">
        <v>0.6744</v>
      </c>
      <c r="AB278">
        <v>0</v>
      </c>
      <c r="AC278">
        <v>0.3256</v>
      </c>
      <c r="AD278">
        <v>2.3300000000000001E-2</v>
      </c>
      <c r="AE278">
        <v>0.3256</v>
      </c>
      <c r="AF278">
        <v>0.6512</v>
      </c>
      <c r="AG278">
        <v>0</v>
      </c>
      <c r="AH278">
        <v>0</v>
      </c>
      <c r="AI278">
        <v>0</v>
      </c>
      <c r="AJ278">
        <v>0</v>
      </c>
      <c r="AK278">
        <v>0</v>
      </c>
      <c r="AL278">
        <v>0</v>
      </c>
      <c r="AM278">
        <v>0.41859999999999997</v>
      </c>
      <c r="AN278">
        <v>0.55810000000000004</v>
      </c>
      <c r="AO278">
        <v>2.3300000000000001E-2</v>
      </c>
      <c r="AP278">
        <v>0</v>
      </c>
      <c r="AQ278">
        <v>0.30230000000000001</v>
      </c>
      <c r="AR278">
        <v>0.69769999999999999</v>
      </c>
      <c r="AS278">
        <v>0</v>
      </c>
      <c r="AT278">
        <v>1</v>
      </c>
      <c r="AU278">
        <v>0</v>
      </c>
      <c r="AV278">
        <v>0</v>
      </c>
      <c r="AW278">
        <v>0</v>
      </c>
      <c r="AX278">
        <v>0</v>
      </c>
      <c r="AY278">
        <v>2.3300000000000001E-2</v>
      </c>
      <c r="AZ278">
        <v>0.97670000000000001</v>
      </c>
      <c r="BA278">
        <v>0</v>
      </c>
      <c r="BB278">
        <v>0</v>
      </c>
      <c r="BC278">
        <v>9.3000000000000013E-2</v>
      </c>
      <c r="BD278">
        <v>0.20929999999999999</v>
      </c>
      <c r="BE278">
        <v>0.30230000000000001</v>
      </c>
      <c r="BF278">
        <v>0.3488</v>
      </c>
      <c r="BG278">
        <v>4.6500000000000007E-2</v>
      </c>
      <c r="BH278">
        <v>0.23260000000000003</v>
      </c>
      <c r="BI278">
        <v>0.6744</v>
      </c>
      <c r="BJ278">
        <v>9.3000000000000013E-2</v>
      </c>
      <c r="BK278">
        <v>0</v>
      </c>
      <c r="BL278">
        <v>0</v>
      </c>
      <c r="BM278">
        <v>0.30230000000000001</v>
      </c>
      <c r="BN278">
        <v>0.58140000000000003</v>
      </c>
      <c r="BO278">
        <v>0.11630000000000001</v>
      </c>
      <c r="BP278">
        <v>0.97670000000000001</v>
      </c>
      <c r="BQ278">
        <v>2.3300000000000001E-2</v>
      </c>
      <c r="BR278">
        <v>0</v>
      </c>
      <c r="BS278">
        <v>2.3300000000000001E-2</v>
      </c>
      <c r="BT278">
        <v>0.30230000000000001</v>
      </c>
      <c r="BU278">
        <v>0.3488</v>
      </c>
      <c r="BV278">
        <v>0.18600000000000003</v>
      </c>
      <c r="BW278">
        <v>0.13949999999999999</v>
      </c>
      <c r="BX278">
        <v>1</v>
      </c>
      <c r="BY278">
        <v>0</v>
      </c>
      <c r="BZ278">
        <v>0</v>
      </c>
      <c r="CA278">
        <v>0</v>
      </c>
      <c r="CB278">
        <v>0</v>
      </c>
      <c r="CC278">
        <v>1</v>
      </c>
      <c r="CD278">
        <v>0</v>
      </c>
      <c r="CE278">
        <v>0</v>
      </c>
      <c r="CF278">
        <v>0</v>
      </c>
      <c r="CG278">
        <v>0</v>
      </c>
      <c r="CH278">
        <v>0.23260000000000003</v>
      </c>
      <c r="CI278">
        <v>0.76739999999999997</v>
      </c>
      <c r="CJ278">
        <v>1</v>
      </c>
      <c r="CK278">
        <v>0</v>
      </c>
      <c r="CL278">
        <v>0</v>
      </c>
      <c r="CM278">
        <v>0</v>
      </c>
      <c r="CN278">
        <v>0</v>
      </c>
      <c r="CO278">
        <v>0</v>
      </c>
      <c r="CP278">
        <v>6.9800000000000001E-2</v>
      </c>
      <c r="CQ278">
        <v>0.93019999999999992</v>
      </c>
      <c r="CR278">
        <v>0</v>
      </c>
      <c r="CS278">
        <v>0</v>
      </c>
      <c r="CT278">
        <v>0</v>
      </c>
      <c r="CU278">
        <v>0</v>
      </c>
      <c r="CV278">
        <v>0</v>
      </c>
      <c r="CW278">
        <v>1</v>
      </c>
      <c r="CX278">
        <v>4.6500000000000007E-2</v>
      </c>
      <c r="CY278">
        <v>0.93019999999999992</v>
      </c>
      <c r="CZ278">
        <v>0</v>
      </c>
      <c r="DA278">
        <v>2.3300000000000001E-2</v>
      </c>
      <c r="DB278">
        <v>9.3000000000000013E-2</v>
      </c>
      <c r="DC278">
        <v>0.60470000000000002</v>
      </c>
      <c r="DD278">
        <v>0.30230000000000001</v>
      </c>
      <c r="DE278">
        <v>0</v>
      </c>
      <c r="DF278">
        <v>0.9</v>
      </c>
      <c r="DG278">
        <v>0.1</v>
      </c>
      <c r="DH278">
        <v>0</v>
      </c>
      <c r="DI278">
        <v>0</v>
      </c>
      <c r="DJ278">
        <v>9.3000000000000013E-2</v>
      </c>
      <c r="DK278">
        <v>0.20929999999999999</v>
      </c>
      <c r="DL278">
        <v>0.69769999999999999</v>
      </c>
    </row>
    <row r="279" spans="1:116" x14ac:dyDescent="0.25">
      <c r="A279" t="s">
        <v>733</v>
      </c>
      <c r="B279">
        <v>0</v>
      </c>
      <c r="C279">
        <v>0.34619999999999995</v>
      </c>
      <c r="D279">
        <v>0.65379999999999994</v>
      </c>
      <c r="E279">
        <v>0</v>
      </c>
      <c r="F279">
        <v>0</v>
      </c>
      <c r="G279">
        <v>0</v>
      </c>
      <c r="H279">
        <v>0</v>
      </c>
      <c r="I279">
        <v>1</v>
      </c>
      <c r="J279">
        <v>1.9199999999999998E-2</v>
      </c>
      <c r="K279">
        <v>0.59619999999999995</v>
      </c>
      <c r="L279">
        <v>0.3654</v>
      </c>
      <c r="M279">
        <v>1.9199999999999998E-2</v>
      </c>
      <c r="N279">
        <v>0</v>
      </c>
      <c r="O279">
        <v>0</v>
      </c>
      <c r="P279">
        <v>0.3846</v>
      </c>
      <c r="Q279">
        <v>0.30769999999999997</v>
      </c>
      <c r="R279">
        <v>0.30769999999999997</v>
      </c>
      <c r="S279">
        <v>0</v>
      </c>
      <c r="T279">
        <v>7.690000000000001E-2</v>
      </c>
      <c r="U279">
        <v>0.3846</v>
      </c>
      <c r="V279">
        <v>0.53849999999999998</v>
      </c>
      <c r="W279">
        <v>1</v>
      </c>
      <c r="X279">
        <v>0</v>
      </c>
      <c r="Y279">
        <v>0</v>
      </c>
      <c r="Z279">
        <v>0</v>
      </c>
      <c r="AA279">
        <v>0.84620000000000006</v>
      </c>
      <c r="AB279">
        <v>0</v>
      </c>
      <c r="AC279">
        <v>0.15380000000000002</v>
      </c>
      <c r="AD279">
        <v>0</v>
      </c>
      <c r="AE279">
        <v>0.40380000000000005</v>
      </c>
      <c r="AF279">
        <v>0.51919999999999999</v>
      </c>
      <c r="AG279">
        <v>7.690000000000001E-2</v>
      </c>
      <c r="AH279">
        <v>0</v>
      </c>
      <c r="AI279">
        <v>0</v>
      </c>
      <c r="AJ279">
        <v>0</v>
      </c>
      <c r="AK279">
        <v>0</v>
      </c>
      <c r="AL279">
        <v>0</v>
      </c>
      <c r="AM279">
        <v>0.75</v>
      </c>
      <c r="AN279">
        <v>0.25</v>
      </c>
      <c r="AO279">
        <v>0</v>
      </c>
      <c r="AP279">
        <v>0</v>
      </c>
      <c r="AQ279">
        <v>1.9199999999999998E-2</v>
      </c>
      <c r="AR279">
        <v>0.96150000000000002</v>
      </c>
      <c r="AS279">
        <v>1.9199999999999998E-2</v>
      </c>
      <c r="AT279">
        <v>1</v>
      </c>
      <c r="AU279">
        <v>0</v>
      </c>
      <c r="AV279">
        <v>0</v>
      </c>
      <c r="AW279">
        <v>0</v>
      </c>
      <c r="AX279">
        <v>0</v>
      </c>
      <c r="AY279">
        <v>0.53849999999999998</v>
      </c>
      <c r="AZ279">
        <v>0.46149999999999997</v>
      </c>
      <c r="BA279">
        <v>0</v>
      </c>
      <c r="BB279">
        <v>0</v>
      </c>
      <c r="BC279">
        <v>0.57689999999999997</v>
      </c>
      <c r="BD279">
        <v>0.3846</v>
      </c>
      <c r="BE279">
        <v>3.85E-2</v>
      </c>
      <c r="BF279">
        <v>0</v>
      </c>
      <c r="BG279">
        <v>0</v>
      </c>
      <c r="BH279">
        <v>0.23079999999999998</v>
      </c>
      <c r="BI279">
        <v>0.71150000000000002</v>
      </c>
      <c r="BJ279">
        <v>5.7699999999999994E-2</v>
      </c>
      <c r="BK279">
        <v>0</v>
      </c>
      <c r="BL279">
        <v>0</v>
      </c>
      <c r="BM279">
        <v>0.21149999999999999</v>
      </c>
      <c r="BN279">
        <v>0.3654</v>
      </c>
      <c r="BO279">
        <v>0.42310000000000003</v>
      </c>
      <c r="BP279">
        <v>0.84620000000000006</v>
      </c>
      <c r="BQ279">
        <v>0.15380000000000002</v>
      </c>
      <c r="BR279">
        <v>0</v>
      </c>
      <c r="BS279">
        <v>0</v>
      </c>
      <c r="BT279">
        <v>0.23079999999999998</v>
      </c>
      <c r="BU279">
        <v>0.15380000000000002</v>
      </c>
      <c r="BV279">
        <v>0.5</v>
      </c>
      <c r="BW279">
        <v>0.11539999999999999</v>
      </c>
      <c r="BX279">
        <v>1</v>
      </c>
      <c r="BY279">
        <v>0</v>
      </c>
      <c r="BZ279">
        <v>0</v>
      </c>
      <c r="CA279">
        <v>0</v>
      </c>
      <c r="CB279">
        <v>0</v>
      </c>
      <c r="CC279">
        <v>1</v>
      </c>
      <c r="CD279">
        <v>0</v>
      </c>
      <c r="CE279">
        <v>0</v>
      </c>
      <c r="CF279">
        <v>0</v>
      </c>
      <c r="CG279">
        <v>0</v>
      </c>
      <c r="CH279">
        <v>0.25</v>
      </c>
      <c r="CI279">
        <v>0.75</v>
      </c>
      <c r="CJ279">
        <v>0</v>
      </c>
      <c r="CK279">
        <v>1</v>
      </c>
      <c r="CL279">
        <v>0</v>
      </c>
      <c r="CM279">
        <v>0</v>
      </c>
      <c r="CN279">
        <v>0</v>
      </c>
      <c r="CO279">
        <v>1.9199999999999998E-2</v>
      </c>
      <c r="CP279">
        <v>0.25</v>
      </c>
      <c r="CQ279">
        <v>0.61539999999999995</v>
      </c>
      <c r="CR279">
        <v>0.11539999999999999</v>
      </c>
      <c r="CS279">
        <v>0</v>
      </c>
      <c r="CT279">
        <v>0</v>
      </c>
      <c r="CU279">
        <v>0</v>
      </c>
      <c r="CV279">
        <v>0</v>
      </c>
      <c r="CW279">
        <v>1</v>
      </c>
      <c r="CX279">
        <v>0.15380000000000002</v>
      </c>
      <c r="CY279">
        <v>0.78849999999999998</v>
      </c>
      <c r="CZ279">
        <v>1.9199999999999998E-2</v>
      </c>
      <c r="DA279">
        <v>3.85E-2</v>
      </c>
      <c r="DB279">
        <v>3.85E-2</v>
      </c>
      <c r="DC279">
        <v>0.26919999999999999</v>
      </c>
      <c r="DD279">
        <v>0.69230000000000003</v>
      </c>
      <c r="DE279">
        <v>0</v>
      </c>
      <c r="DF279">
        <v>0.90620000000000001</v>
      </c>
      <c r="DG279">
        <v>9.3800000000000008E-2</v>
      </c>
      <c r="DH279">
        <v>0</v>
      </c>
      <c r="DI279">
        <v>3.85E-2</v>
      </c>
      <c r="DJ279">
        <v>0</v>
      </c>
      <c r="DK279">
        <v>0.26919999999999999</v>
      </c>
      <c r="DL279">
        <v>0.69230000000000003</v>
      </c>
    </row>
    <row r="280" spans="1:116" x14ac:dyDescent="0.25">
      <c r="A280" t="s">
        <v>735</v>
      </c>
      <c r="B280">
        <v>6.6699999999999995E-2</v>
      </c>
      <c r="C280">
        <v>0.5</v>
      </c>
      <c r="D280">
        <v>0.43329999999999996</v>
      </c>
      <c r="E280">
        <v>0</v>
      </c>
      <c r="F280">
        <v>0</v>
      </c>
      <c r="G280">
        <v>0</v>
      </c>
      <c r="H280">
        <v>1</v>
      </c>
      <c r="I280">
        <v>0</v>
      </c>
      <c r="J280">
        <v>0</v>
      </c>
      <c r="K280">
        <v>0</v>
      </c>
      <c r="L280">
        <v>0.5</v>
      </c>
      <c r="M280">
        <v>0.5</v>
      </c>
      <c r="N280">
        <v>0</v>
      </c>
      <c r="O280">
        <v>0</v>
      </c>
      <c r="P280">
        <v>0.26669999999999999</v>
      </c>
      <c r="Q280">
        <v>0.66670000000000007</v>
      </c>
      <c r="R280">
        <v>6.6699999999999995E-2</v>
      </c>
      <c r="S280">
        <v>0</v>
      </c>
      <c r="T280">
        <v>0</v>
      </c>
      <c r="U280">
        <v>1</v>
      </c>
      <c r="V280">
        <v>0</v>
      </c>
      <c r="W280">
        <v>1</v>
      </c>
      <c r="X280">
        <v>0</v>
      </c>
      <c r="Y280">
        <v>0</v>
      </c>
      <c r="Z280">
        <v>0</v>
      </c>
      <c r="AA280">
        <v>1</v>
      </c>
      <c r="AB280">
        <v>0</v>
      </c>
      <c r="AC280">
        <v>0</v>
      </c>
      <c r="AD280">
        <v>0.36670000000000003</v>
      </c>
      <c r="AE280">
        <v>0.33329999999999999</v>
      </c>
      <c r="AF280">
        <v>0.3</v>
      </c>
      <c r="AG280">
        <v>0</v>
      </c>
      <c r="AH280">
        <v>0</v>
      </c>
      <c r="AI280">
        <v>0</v>
      </c>
      <c r="AJ280">
        <v>0</v>
      </c>
      <c r="AK280">
        <v>0</v>
      </c>
      <c r="AL280">
        <v>0</v>
      </c>
      <c r="AM280">
        <v>1</v>
      </c>
      <c r="AN280">
        <v>0</v>
      </c>
      <c r="AO280">
        <v>0</v>
      </c>
      <c r="AP280">
        <v>0</v>
      </c>
      <c r="AQ280">
        <v>0.5</v>
      </c>
      <c r="AR280">
        <v>0.5</v>
      </c>
      <c r="AS280">
        <v>0</v>
      </c>
      <c r="AT280">
        <v>1</v>
      </c>
      <c r="AU280">
        <v>0</v>
      </c>
      <c r="AV280">
        <v>0</v>
      </c>
      <c r="AW280">
        <v>0</v>
      </c>
      <c r="AX280">
        <v>0</v>
      </c>
      <c r="AY280">
        <v>0.9667</v>
      </c>
      <c r="AZ280">
        <v>3.3300000000000003E-2</v>
      </c>
      <c r="BA280">
        <v>0</v>
      </c>
      <c r="BB280">
        <v>0</v>
      </c>
      <c r="BC280">
        <v>0</v>
      </c>
      <c r="BD280">
        <v>0.86670000000000003</v>
      </c>
      <c r="BE280">
        <v>0.1333</v>
      </c>
      <c r="BF280">
        <v>0</v>
      </c>
      <c r="BG280">
        <v>0</v>
      </c>
      <c r="BH280">
        <v>1</v>
      </c>
      <c r="BI280">
        <v>0</v>
      </c>
      <c r="BJ280">
        <v>0</v>
      </c>
      <c r="BK280">
        <v>0</v>
      </c>
      <c r="BL280">
        <v>0</v>
      </c>
      <c r="BM280">
        <v>0.26669999999999999</v>
      </c>
      <c r="BN280">
        <v>0.73329999999999995</v>
      </c>
      <c r="BO280">
        <v>0</v>
      </c>
      <c r="BP280">
        <v>1</v>
      </c>
      <c r="BQ280">
        <v>0</v>
      </c>
      <c r="BR280">
        <v>0</v>
      </c>
      <c r="BS280">
        <v>0.26669999999999999</v>
      </c>
      <c r="BT280">
        <v>0.4667</v>
      </c>
      <c r="BU280">
        <v>0.23329999999999998</v>
      </c>
      <c r="BV280">
        <v>3.3300000000000003E-2</v>
      </c>
      <c r="BW280">
        <v>0</v>
      </c>
      <c r="BX280">
        <v>1</v>
      </c>
      <c r="BY280">
        <v>0</v>
      </c>
      <c r="BZ280">
        <v>0</v>
      </c>
      <c r="CA280">
        <v>0</v>
      </c>
      <c r="CB280">
        <v>0</v>
      </c>
      <c r="CC280">
        <v>1</v>
      </c>
      <c r="CD280">
        <v>0</v>
      </c>
      <c r="CE280">
        <v>0</v>
      </c>
      <c r="CF280">
        <v>0</v>
      </c>
      <c r="CG280">
        <v>0</v>
      </c>
      <c r="CH280">
        <v>0.9</v>
      </c>
      <c r="CI280">
        <v>0.1</v>
      </c>
      <c r="CJ280">
        <v>1</v>
      </c>
      <c r="CK280">
        <v>0</v>
      </c>
      <c r="CL280">
        <v>0</v>
      </c>
      <c r="CM280">
        <v>0</v>
      </c>
      <c r="CN280">
        <v>0</v>
      </c>
      <c r="CO280">
        <v>0</v>
      </c>
      <c r="CP280">
        <v>0.1</v>
      </c>
      <c r="CQ280">
        <v>0.9</v>
      </c>
      <c r="CR280">
        <v>0</v>
      </c>
      <c r="CS280">
        <v>0</v>
      </c>
      <c r="CT280">
        <v>0</v>
      </c>
      <c r="CU280">
        <v>0</v>
      </c>
      <c r="CV280">
        <v>0</v>
      </c>
      <c r="CW280">
        <v>1</v>
      </c>
      <c r="CX280">
        <v>0.5333</v>
      </c>
      <c r="CY280">
        <v>0.4667</v>
      </c>
      <c r="CZ280">
        <v>0</v>
      </c>
      <c r="DA280">
        <v>0</v>
      </c>
      <c r="DB280">
        <v>0.83329999999999993</v>
      </c>
      <c r="DC280">
        <v>0.16670000000000001</v>
      </c>
      <c r="DD280">
        <v>0</v>
      </c>
      <c r="DE280">
        <v>0</v>
      </c>
      <c r="DF280">
        <v>1</v>
      </c>
      <c r="DG280">
        <v>0</v>
      </c>
      <c r="DH280">
        <v>0</v>
      </c>
      <c r="DI280">
        <v>0</v>
      </c>
      <c r="DJ280">
        <v>1</v>
      </c>
      <c r="DK280">
        <v>0</v>
      </c>
      <c r="DL280">
        <v>0</v>
      </c>
    </row>
    <row r="281" spans="1:116" x14ac:dyDescent="0.25">
      <c r="A281" t="s">
        <v>737</v>
      </c>
      <c r="B281">
        <v>0.32</v>
      </c>
      <c r="C281">
        <v>0.36</v>
      </c>
      <c r="D281">
        <v>0.28000000000000003</v>
      </c>
      <c r="E281">
        <v>0.04</v>
      </c>
      <c r="F281">
        <v>0</v>
      </c>
      <c r="G281">
        <v>0</v>
      </c>
      <c r="H281">
        <v>0</v>
      </c>
      <c r="I281">
        <v>1</v>
      </c>
      <c r="J281">
        <v>0</v>
      </c>
      <c r="K281">
        <v>0</v>
      </c>
      <c r="L281">
        <v>0.44</v>
      </c>
      <c r="M281">
        <v>0.4</v>
      </c>
      <c r="N281">
        <v>0.16</v>
      </c>
      <c r="O281">
        <v>0</v>
      </c>
      <c r="P281">
        <v>0.16</v>
      </c>
      <c r="Q281">
        <v>0.48</v>
      </c>
      <c r="R281">
        <v>0.32</v>
      </c>
      <c r="S281">
        <v>0.04</v>
      </c>
      <c r="T281">
        <v>0</v>
      </c>
      <c r="U281">
        <v>0.6</v>
      </c>
      <c r="V281">
        <v>0.4</v>
      </c>
      <c r="W281">
        <v>1</v>
      </c>
      <c r="X281">
        <v>0</v>
      </c>
      <c r="Y281">
        <v>0</v>
      </c>
      <c r="Z281">
        <v>0</v>
      </c>
      <c r="AA281">
        <v>0.96</v>
      </c>
      <c r="AB281">
        <v>0</v>
      </c>
      <c r="AC281">
        <v>0.04</v>
      </c>
      <c r="AD281">
        <v>0.24</v>
      </c>
      <c r="AE281">
        <v>0.64</v>
      </c>
      <c r="AF281">
        <v>0.12</v>
      </c>
      <c r="AG281">
        <v>0</v>
      </c>
      <c r="AH281">
        <v>0</v>
      </c>
      <c r="AI281">
        <v>0</v>
      </c>
      <c r="AJ281">
        <v>0</v>
      </c>
      <c r="AK281">
        <v>0</v>
      </c>
      <c r="AL281">
        <v>0</v>
      </c>
      <c r="AM281">
        <v>0</v>
      </c>
      <c r="AN281">
        <v>1</v>
      </c>
      <c r="AO281">
        <v>0</v>
      </c>
      <c r="AP281">
        <v>0</v>
      </c>
      <c r="AQ281">
        <v>0.84</v>
      </c>
      <c r="AR281">
        <v>0.16</v>
      </c>
      <c r="AS281">
        <v>0</v>
      </c>
      <c r="AT281">
        <v>1</v>
      </c>
      <c r="AU281">
        <v>0</v>
      </c>
      <c r="AV281">
        <v>0</v>
      </c>
      <c r="AW281">
        <v>0</v>
      </c>
      <c r="AX281">
        <v>0</v>
      </c>
      <c r="AY281">
        <v>0.4</v>
      </c>
      <c r="AZ281">
        <v>0.6</v>
      </c>
      <c r="BA281">
        <v>0</v>
      </c>
      <c r="BB281">
        <v>0</v>
      </c>
      <c r="BC281">
        <v>0</v>
      </c>
      <c r="BD281">
        <v>0.2</v>
      </c>
      <c r="BE281">
        <v>0.48</v>
      </c>
      <c r="BF281">
        <v>0.32</v>
      </c>
      <c r="BG281">
        <v>0</v>
      </c>
      <c r="BH281">
        <v>0.24</v>
      </c>
      <c r="BI281">
        <v>0.72</v>
      </c>
      <c r="BJ281">
        <v>0.04</v>
      </c>
      <c r="BK281">
        <v>0</v>
      </c>
      <c r="BL281">
        <v>0</v>
      </c>
      <c r="BM281">
        <v>0.08</v>
      </c>
      <c r="BN281">
        <v>0.68</v>
      </c>
      <c r="BO281">
        <v>0.24</v>
      </c>
      <c r="BP281">
        <v>1</v>
      </c>
      <c r="BQ281">
        <v>0</v>
      </c>
      <c r="BR281">
        <v>0</v>
      </c>
      <c r="BS281">
        <v>0.08</v>
      </c>
      <c r="BT281">
        <v>0.24</v>
      </c>
      <c r="BU281">
        <v>0.44</v>
      </c>
      <c r="BV281">
        <v>0.24</v>
      </c>
      <c r="BW281">
        <v>0</v>
      </c>
      <c r="BX281">
        <v>1</v>
      </c>
      <c r="BY281">
        <v>0</v>
      </c>
      <c r="BZ281">
        <v>0</v>
      </c>
      <c r="CA281">
        <v>0</v>
      </c>
      <c r="CB281">
        <v>0</v>
      </c>
      <c r="CC281">
        <v>1</v>
      </c>
      <c r="CD281">
        <v>0</v>
      </c>
      <c r="CE281">
        <v>0</v>
      </c>
      <c r="CF281">
        <v>0</v>
      </c>
      <c r="CG281">
        <v>0</v>
      </c>
      <c r="CH281">
        <v>0</v>
      </c>
      <c r="CI281">
        <v>1</v>
      </c>
      <c r="CJ281">
        <v>1</v>
      </c>
      <c r="CK281">
        <v>0</v>
      </c>
      <c r="CL281">
        <v>0</v>
      </c>
      <c r="CM281">
        <v>0</v>
      </c>
      <c r="CN281">
        <v>0</v>
      </c>
      <c r="CO281">
        <v>0</v>
      </c>
      <c r="CP281">
        <v>0.04</v>
      </c>
      <c r="CQ281">
        <v>0.48</v>
      </c>
      <c r="CR281">
        <v>0.48</v>
      </c>
      <c r="CS281">
        <v>0</v>
      </c>
      <c r="CT281">
        <v>0</v>
      </c>
      <c r="CU281">
        <v>0</v>
      </c>
      <c r="CV281">
        <v>0</v>
      </c>
      <c r="CW281">
        <v>1</v>
      </c>
      <c r="CX281">
        <v>0.56000000000000005</v>
      </c>
      <c r="CY281">
        <v>0.44</v>
      </c>
      <c r="CZ281">
        <v>0</v>
      </c>
      <c r="DA281">
        <v>0</v>
      </c>
      <c r="DB281">
        <v>0.4</v>
      </c>
      <c r="DC281">
        <v>0.24</v>
      </c>
      <c r="DD281">
        <v>0.36</v>
      </c>
      <c r="DE281">
        <v>0</v>
      </c>
      <c r="DF281">
        <v>0.5333</v>
      </c>
      <c r="DG281">
        <v>0.4667</v>
      </c>
      <c r="DH281">
        <v>0</v>
      </c>
      <c r="DI281">
        <v>0</v>
      </c>
      <c r="DJ281">
        <v>0.24</v>
      </c>
      <c r="DK281">
        <v>0.12</v>
      </c>
      <c r="DL281">
        <v>0.64</v>
      </c>
    </row>
    <row r="282" spans="1:116" x14ac:dyDescent="0.25">
      <c r="A282" t="s">
        <v>740</v>
      </c>
      <c r="B282">
        <v>0</v>
      </c>
      <c r="C282">
        <v>0</v>
      </c>
      <c r="D282">
        <v>0.5484</v>
      </c>
      <c r="E282">
        <v>0.45159999999999995</v>
      </c>
      <c r="F282">
        <v>0</v>
      </c>
      <c r="G282">
        <v>0</v>
      </c>
      <c r="H282">
        <v>1</v>
      </c>
      <c r="I282">
        <v>0</v>
      </c>
      <c r="J282">
        <v>0</v>
      </c>
      <c r="K282">
        <v>0.5161</v>
      </c>
      <c r="L282">
        <v>0.45159999999999995</v>
      </c>
      <c r="M282">
        <v>3.2300000000000002E-2</v>
      </c>
      <c r="N282">
        <v>0</v>
      </c>
      <c r="O282">
        <v>3.2300000000000002E-2</v>
      </c>
      <c r="P282">
        <v>0.5806</v>
      </c>
      <c r="Q282">
        <v>0.35479999999999995</v>
      </c>
      <c r="R282">
        <v>3.2300000000000002E-2</v>
      </c>
      <c r="S282">
        <v>0</v>
      </c>
      <c r="T282">
        <v>3.2300000000000002E-2</v>
      </c>
      <c r="U282">
        <v>0.4839</v>
      </c>
      <c r="V282">
        <v>0.4839</v>
      </c>
      <c r="W282">
        <v>1</v>
      </c>
      <c r="X282">
        <v>0</v>
      </c>
      <c r="Y282">
        <v>0</v>
      </c>
      <c r="Z282">
        <v>0</v>
      </c>
      <c r="AA282">
        <v>0.9355</v>
      </c>
      <c r="AB282">
        <v>0</v>
      </c>
      <c r="AC282">
        <v>6.4500000000000002E-2</v>
      </c>
      <c r="AD282">
        <v>0.2581</v>
      </c>
      <c r="AE282">
        <v>0.6452</v>
      </c>
      <c r="AF282">
        <v>9.6799999999999997E-2</v>
      </c>
      <c r="AG282">
        <v>0</v>
      </c>
      <c r="AH282">
        <v>0</v>
      </c>
      <c r="AI282">
        <v>0</v>
      </c>
      <c r="AJ282">
        <v>0</v>
      </c>
      <c r="AK282">
        <v>0</v>
      </c>
      <c r="AL282">
        <v>0</v>
      </c>
      <c r="AM282">
        <v>0.3226</v>
      </c>
      <c r="AN282">
        <v>0.6774</v>
      </c>
      <c r="AO282">
        <v>0</v>
      </c>
      <c r="AP282">
        <v>0</v>
      </c>
      <c r="AQ282">
        <v>9.6799999999999997E-2</v>
      </c>
      <c r="AR282">
        <v>0.871</v>
      </c>
      <c r="AS282">
        <v>3.2300000000000002E-2</v>
      </c>
      <c r="AT282">
        <v>0.8387</v>
      </c>
      <c r="AU282">
        <v>9.6799999999999997E-2</v>
      </c>
      <c r="AV282">
        <v>0</v>
      </c>
      <c r="AW282">
        <v>0</v>
      </c>
      <c r="AX282">
        <v>6.4500000000000002E-2</v>
      </c>
      <c r="AY282">
        <v>0.22579999999999997</v>
      </c>
      <c r="AZ282">
        <v>0.7097</v>
      </c>
      <c r="BA282">
        <v>3.2300000000000002E-2</v>
      </c>
      <c r="BB282">
        <v>3.2300000000000002E-2</v>
      </c>
      <c r="BC282">
        <v>9.6799999999999997E-2</v>
      </c>
      <c r="BD282">
        <v>0.35479999999999995</v>
      </c>
      <c r="BE282">
        <v>0.129</v>
      </c>
      <c r="BF282">
        <v>0.2581</v>
      </c>
      <c r="BG282">
        <v>0.1613</v>
      </c>
      <c r="BH282">
        <v>0.6452</v>
      </c>
      <c r="BI282">
        <v>0.2903</v>
      </c>
      <c r="BJ282">
        <v>6.4500000000000002E-2</v>
      </c>
      <c r="BK282">
        <v>0</v>
      </c>
      <c r="BL282">
        <v>0</v>
      </c>
      <c r="BM282">
        <v>0.7419</v>
      </c>
      <c r="BN282">
        <v>0</v>
      </c>
      <c r="BO282">
        <v>0.2581</v>
      </c>
      <c r="BP282">
        <v>1</v>
      </c>
      <c r="BQ282">
        <v>0</v>
      </c>
      <c r="BR282">
        <v>0</v>
      </c>
      <c r="BS282">
        <v>0</v>
      </c>
      <c r="BT282">
        <v>0.3871</v>
      </c>
      <c r="BU282">
        <v>9.6799999999999997E-2</v>
      </c>
      <c r="BV282">
        <v>0.45159999999999995</v>
      </c>
      <c r="BW282">
        <v>6.4500000000000002E-2</v>
      </c>
      <c r="BX282">
        <v>1</v>
      </c>
      <c r="BY282">
        <v>0</v>
      </c>
      <c r="BZ282">
        <v>0</v>
      </c>
      <c r="CA282">
        <v>0</v>
      </c>
      <c r="CB282">
        <v>0</v>
      </c>
      <c r="CC282">
        <v>1</v>
      </c>
      <c r="CD282">
        <v>0</v>
      </c>
      <c r="CE282">
        <v>0</v>
      </c>
      <c r="CF282">
        <v>0</v>
      </c>
      <c r="CG282">
        <v>0</v>
      </c>
      <c r="CH282">
        <v>0.22579999999999997</v>
      </c>
      <c r="CI282">
        <v>0.7742</v>
      </c>
      <c r="CJ282">
        <v>0</v>
      </c>
      <c r="CK282">
        <v>1</v>
      </c>
      <c r="CL282">
        <v>0</v>
      </c>
      <c r="CM282">
        <v>0</v>
      </c>
      <c r="CN282">
        <v>0</v>
      </c>
      <c r="CO282">
        <v>0</v>
      </c>
      <c r="CP282">
        <v>0.6129</v>
      </c>
      <c r="CQ282">
        <v>0.3226</v>
      </c>
      <c r="CR282">
        <v>6.4500000000000002E-2</v>
      </c>
      <c r="CS282">
        <v>0</v>
      </c>
      <c r="CT282">
        <v>0</v>
      </c>
      <c r="CU282">
        <v>0</v>
      </c>
      <c r="CV282">
        <v>1</v>
      </c>
      <c r="CW282">
        <v>0</v>
      </c>
      <c r="CX282">
        <v>0.9677</v>
      </c>
      <c r="CY282">
        <v>3.2300000000000002E-2</v>
      </c>
      <c r="CZ282">
        <v>0</v>
      </c>
      <c r="DA282">
        <v>0</v>
      </c>
      <c r="DB282">
        <v>0.3226</v>
      </c>
      <c r="DC282">
        <v>0.3226</v>
      </c>
      <c r="DD282">
        <v>0.35479999999999995</v>
      </c>
      <c r="DE282">
        <v>0</v>
      </c>
      <c r="DF282">
        <v>0.84620000000000006</v>
      </c>
      <c r="DG282">
        <v>0.15380000000000002</v>
      </c>
      <c r="DH282">
        <v>0</v>
      </c>
      <c r="DI282">
        <v>0</v>
      </c>
      <c r="DJ282">
        <v>0.35479999999999995</v>
      </c>
      <c r="DK282">
        <v>0.3226</v>
      </c>
      <c r="DL282">
        <v>0.3226</v>
      </c>
    </row>
    <row r="283" spans="1:116" x14ac:dyDescent="0.25">
      <c r="A283" t="s">
        <v>742</v>
      </c>
      <c r="B283">
        <v>0</v>
      </c>
      <c r="C283">
        <v>0</v>
      </c>
      <c r="D283">
        <v>0.17859999999999998</v>
      </c>
      <c r="E283">
        <v>0.82140000000000002</v>
      </c>
      <c r="F283">
        <v>0</v>
      </c>
      <c r="G283">
        <v>0</v>
      </c>
      <c r="H283">
        <v>1</v>
      </c>
      <c r="I283">
        <v>0</v>
      </c>
      <c r="J283">
        <v>0</v>
      </c>
      <c r="K283">
        <v>0.1429</v>
      </c>
      <c r="L283">
        <v>0.17859999999999998</v>
      </c>
      <c r="M283">
        <v>0.67859999999999998</v>
      </c>
      <c r="N283">
        <v>0</v>
      </c>
      <c r="O283">
        <v>0</v>
      </c>
      <c r="P283">
        <v>0.10710000000000001</v>
      </c>
      <c r="Q283">
        <v>0.17859999999999998</v>
      </c>
      <c r="R283">
        <v>0.67859999999999998</v>
      </c>
      <c r="S283">
        <v>3.5699999999999996E-2</v>
      </c>
      <c r="T283">
        <v>0</v>
      </c>
      <c r="U283">
        <v>0.75</v>
      </c>
      <c r="V283">
        <v>0.25</v>
      </c>
      <c r="W283">
        <v>0</v>
      </c>
      <c r="X283">
        <v>1</v>
      </c>
      <c r="Y283">
        <v>0</v>
      </c>
      <c r="Z283">
        <v>0</v>
      </c>
      <c r="AA283">
        <v>0.64290000000000003</v>
      </c>
      <c r="AB283">
        <v>0.21429999999999999</v>
      </c>
      <c r="AC283">
        <v>0.1429</v>
      </c>
      <c r="AD283">
        <v>0.35710000000000003</v>
      </c>
      <c r="AE283">
        <v>0.32140000000000002</v>
      </c>
      <c r="AF283">
        <v>0.28570000000000001</v>
      </c>
      <c r="AG283">
        <v>3.5699999999999996E-2</v>
      </c>
      <c r="AH283">
        <v>0</v>
      </c>
      <c r="AI283">
        <v>0</v>
      </c>
      <c r="AJ283">
        <v>0</v>
      </c>
      <c r="AK283">
        <v>0</v>
      </c>
      <c r="AL283">
        <v>0</v>
      </c>
      <c r="AM283">
        <v>0</v>
      </c>
      <c r="AN283">
        <v>0.89290000000000003</v>
      </c>
      <c r="AO283">
        <v>0.10710000000000001</v>
      </c>
      <c r="AP283">
        <v>0</v>
      </c>
      <c r="AQ283">
        <v>0.75</v>
      </c>
      <c r="AR283">
        <v>0.25</v>
      </c>
      <c r="AS283">
        <v>0</v>
      </c>
      <c r="AT283">
        <v>0.71430000000000005</v>
      </c>
      <c r="AU283">
        <v>0.28570000000000001</v>
      </c>
      <c r="AV283">
        <v>0</v>
      </c>
      <c r="AW283">
        <v>0</v>
      </c>
      <c r="AX283">
        <v>0</v>
      </c>
      <c r="AY283">
        <v>0.17859999999999998</v>
      </c>
      <c r="AZ283">
        <v>0.82140000000000002</v>
      </c>
      <c r="BA283">
        <v>0</v>
      </c>
      <c r="BB283">
        <v>0</v>
      </c>
      <c r="BC283">
        <v>3.5699999999999996E-2</v>
      </c>
      <c r="BD283">
        <v>0.32140000000000002</v>
      </c>
      <c r="BE283">
        <v>0.64290000000000003</v>
      </c>
      <c r="BF283">
        <v>0</v>
      </c>
      <c r="BG283">
        <v>0</v>
      </c>
      <c r="BH283">
        <v>0.25</v>
      </c>
      <c r="BI283">
        <v>0.71430000000000005</v>
      </c>
      <c r="BJ283">
        <v>3.5699999999999996E-2</v>
      </c>
      <c r="BK283">
        <v>0</v>
      </c>
      <c r="BL283">
        <v>0</v>
      </c>
      <c r="BM283">
        <v>0.39289999999999997</v>
      </c>
      <c r="BN283">
        <v>0.57140000000000002</v>
      </c>
      <c r="BO283">
        <v>3.5699999999999996E-2</v>
      </c>
      <c r="BP283">
        <v>1</v>
      </c>
      <c r="BQ283">
        <v>0</v>
      </c>
      <c r="BR283">
        <v>0</v>
      </c>
      <c r="BS283">
        <v>3.5699999999999996E-2</v>
      </c>
      <c r="BT283">
        <v>0.39289999999999997</v>
      </c>
      <c r="BU283">
        <v>0.32140000000000002</v>
      </c>
      <c r="BV283">
        <v>0.25</v>
      </c>
      <c r="BW283">
        <v>0</v>
      </c>
      <c r="BX283">
        <v>1</v>
      </c>
      <c r="BY283">
        <v>0</v>
      </c>
      <c r="BZ283">
        <v>0</v>
      </c>
      <c r="CA283">
        <v>0</v>
      </c>
      <c r="CB283">
        <v>0</v>
      </c>
      <c r="CC283">
        <v>0</v>
      </c>
      <c r="CD283">
        <v>0</v>
      </c>
      <c r="CE283">
        <v>1</v>
      </c>
      <c r="CF283">
        <v>0</v>
      </c>
      <c r="CG283">
        <v>0</v>
      </c>
      <c r="CH283">
        <v>0.46429999999999999</v>
      </c>
      <c r="CI283">
        <v>0.53569999999999995</v>
      </c>
      <c r="CJ283">
        <v>1</v>
      </c>
      <c r="CK283">
        <v>0</v>
      </c>
      <c r="CL283">
        <v>0</v>
      </c>
      <c r="CM283">
        <v>0</v>
      </c>
      <c r="CN283">
        <v>0</v>
      </c>
      <c r="CO283">
        <v>0</v>
      </c>
      <c r="CP283">
        <v>0.25</v>
      </c>
      <c r="CQ283">
        <v>0.75</v>
      </c>
      <c r="CR283">
        <v>0</v>
      </c>
      <c r="CS283">
        <v>0</v>
      </c>
      <c r="CT283">
        <v>0</v>
      </c>
      <c r="CU283">
        <v>0</v>
      </c>
      <c r="CV283">
        <v>1</v>
      </c>
      <c r="CW283">
        <v>0</v>
      </c>
      <c r="CX283">
        <v>0.85709999999999997</v>
      </c>
      <c r="CY283">
        <v>0.1429</v>
      </c>
      <c r="CZ283">
        <v>0</v>
      </c>
      <c r="DA283">
        <v>0</v>
      </c>
      <c r="DB283">
        <v>0.60709999999999997</v>
      </c>
      <c r="DC283">
        <v>0.32140000000000002</v>
      </c>
      <c r="DD283">
        <v>7.1399999999999991E-2</v>
      </c>
      <c r="DE283">
        <v>0</v>
      </c>
      <c r="DF283">
        <v>0.71430000000000005</v>
      </c>
      <c r="DG283">
        <v>0.28570000000000001</v>
      </c>
      <c r="DH283">
        <v>0</v>
      </c>
      <c r="DI283">
        <v>0</v>
      </c>
      <c r="DJ283">
        <v>0</v>
      </c>
      <c r="DK283">
        <v>0.32140000000000002</v>
      </c>
      <c r="DL283">
        <v>0.67859999999999998</v>
      </c>
    </row>
    <row r="284" spans="1:116" x14ac:dyDescent="0.25">
      <c r="A284" t="s">
        <v>744</v>
      </c>
      <c r="B284">
        <v>0</v>
      </c>
      <c r="C284">
        <v>0</v>
      </c>
      <c r="D284">
        <v>0</v>
      </c>
      <c r="E284">
        <v>1</v>
      </c>
      <c r="F284">
        <v>0</v>
      </c>
      <c r="G284">
        <v>0</v>
      </c>
      <c r="H284">
        <v>0</v>
      </c>
      <c r="I284">
        <v>1</v>
      </c>
      <c r="J284">
        <v>0</v>
      </c>
      <c r="K284">
        <v>0.63639999999999997</v>
      </c>
      <c r="L284">
        <v>0.36359999999999998</v>
      </c>
      <c r="M284">
        <v>0</v>
      </c>
      <c r="N284">
        <v>0</v>
      </c>
      <c r="O284">
        <v>0</v>
      </c>
      <c r="P284">
        <v>0.72730000000000006</v>
      </c>
      <c r="Q284">
        <v>0.2727</v>
      </c>
      <c r="R284">
        <v>0</v>
      </c>
      <c r="S284">
        <v>0</v>
      </c>
      <c r="T284">
        <v>0</v>
      </c>
      <c r="U284">
        <v>0</v>
      </c>
      <c r="V284">
        <v>1</v>
      </c>
      <c r="W284">
        <v>1</v>
      </c>
      <c r="X284">
        <v>0</v>
      </c>
      <c r="Y284">
        <v>0</v>
      </c>
      <c r="Z284">
        <v>0</v>
      </c>
      <c r="AA284">
        <v>0.90910000000000002</v>
      </c>
      <c r="AB284">
        <v>0</v>
      </c>
      <c r="AC284">
        <v>9.0899999999999995E-2</v>
      </c>
      <c r="AD284">
        <v>0.18179999999999999</v>
      </c>
      <c r="AE284">
        <v>0.81819999999999993</v>
      </c>
      <c r="AF284">
        <v>0</v>
      </c>
      <c r="AG284">
        <v>0</v>
      </c>
      <c r="AH284">
        <v>0</v>
      </c>
      <c r="AI284">
        <v>0</v>
      </c>
      <c r="AJ284">
        <v>0</v>
      </c>
      <c r="AK284">
        <v>0</v>
      </c>
      <c r="AL284">
        <v>0</v>
      </c>
      <c r="AM284">
        <v>0</v>
      </c>
      <c r="AN284">
        <v>1</v>
      </c>
      <c r="AO284">
        <v>0</v>
      </c>
      <c r="AP284">
        <v>0</v>
      </c>
      <c r="AQ284">
        <v>0</v>
      </c>
      <c r="AR284">
        <v>1</v>
      </c>
      <c r="AS284">
        <v>0</v>
      </c>
      <c r="AT284">
        <v>1</v>
      </c>
      <c r="AU284">
        <v>0</v>
      </c>
      <c r="AV284">
        <v>0</v>
      </c>
      <c r="AW284">
        <v>0</v>
      </c>
      <c r="AX284">
        <v>0</v>
      </c>
      <c r="AY284">
        <v>0</v>
      </c>
      <c r="AZ284">
        <v>1</v>
      </c>
      <c r="BA284">
        <v>0</v>
      </c>
      <c r="BB284">
        <v>0</v>
      </c>
      <c r="BC284">
        <v>0</v>
      </c>
      <c r="BD284">
        <v>0.90910000000000002</v>
      </c>
      <c r="BE284">
        <v>9.0899999999999995E-2</v>
      </c>
      <c r="BF284">
        <v>0</v>
      </c>
      <c r="BG284">
        <v>0</v>
      </c>
      <c r="BH284">
        <v>1</v>
      </c>
      <c r="BI284">
        <v>0</v>
      </c>
      <c r="BJ284">
        <v>0</v>
      </c>
      <c r="BK284">
        <v>0</v>
      </c>
      <c r="BL284">
        <v>0</v>
      </c>
      <c r="BM284">
        <v>1</v>
      </c>
      <c r="BN284">
        <v>0</v>
      </c>
      <c r="BO284">
        <v>0</v>
      </c>
      <c r="BP284">
        <v>1</v>
      </c>
      <c r="BQ284">
        <v>0</v>
      </c>
      <c r="BR284">
        <v>0</v>
      </c>
      <c r="BS284">
        <v>0</v>
      </c>
      <c r="BT284">
        <v>0</v>
      </c>
      <c r="BU284">
        <v>0</v>
      </c>
      <c r="BV284">
        <v>1</v>
      </c>
      <c r="BW284">
        <v>0</v>
      </c>
      <c r="BX284">
        <v>1</v>
      </c>
      <c r="BY284">
        <v>0</v>
      </c>
      <c r="BZ284">
        <v>0</v>
      </c>
      <c r="CA284">
        <v>0</v>
      </c>
      <c r="CB284">
        <v>0</v>
      </c>
      <c r="CC284">
        <v>1</v>
      </c>
      <c r="CD284">
        <v>0</v>
      </c>
      <c r="CE284">
        <v>0</v>
      </c>
      <c r="CF284">
        <v>0</v>
      </c>
      <c r="CG284">
        <v>0</v>
      </c>
      <c r="CH284">
        <v>0</v>
      </c>
      <c r="CI284">
        <v>1</v>
      </c>
      <c r="CJ284">
        <v>0</v>
      </c>
      <c r="CK284">
        <v>1</v>
      </c>
      <c r="CL284">
        <v>0</v>
      </c>
      <c r="CM284">
        <v>0</v>
      </c>
      <c r="CN284">
        <v>0</v>
      </c>
      <c r="CO284">
        <v>0</v>
      </c>
      <c r="CP284">
        <v>1</v>
      </c>
      <c r="CQ284">
        <v>0</v>
      </c>
      <c r="CR284">
        <v>0</v>
      </c>
      <c r="CS284">
        <v>0</v>
      </c>
      <c r="CT284">
        <v>1</v>
      </c>
      <c r="CU284">
        <v>0</v>
      </c>
      <c r="CV284">
        <v>0</v>
      </c>
      <c r="CW284">
        <v>0</v>
      </c>
      <c r="CX284">
        <v>1</v>
      </c>
      <c r="CY284">
        <v>0</v>
      </c>
      <c r="CZ284">
        <v>0</v>
      </c>
      <c r="DA284">
        <v>0</v>
      </c>
      <c r="DB284">
        <v>0</v>
      </c>
      <c r="DC284">
        <v>0.72730000000000006</v>
      </c>
      <c r="DD284">
        <v>0.2727</v>
      </c>
      <c r="DE284">
        <v>0</v>
      </c>
      <c r="DF284">
        <v>0.72730000000000006</v>
      </c>
      <c r="DG284">
        <v>0.2727</v>
      </c>
      <c r="DH284">
        <v>0</v>
      </c>
      <c r="DI284">
        <v>0</v>
      </c>
      <c r="DJ284">
        <v>0.2727</v>
      </c>
      <c r="DK284">
        <v>0.36359999999999998</v>
      </c>
      <c r="DL284">
        <v>0.36359999999999998</v>
      </c>
    </row>
    <row r="285" spans="1:116" x14ac:dyDescent="0.25">
      <c r="A285" t="s">
        <v>746</v>
      </c>
      <c r="B285">
        <v>0</v>
      </c>
      <c r="C285">
        <v>0</v>
      </c>
      <c r="D285">
        <v>0</v>
      </c>
      <c r="E285">
        <v>1</v>
      </c>
      <c r="F285">
        <v>0</v>
      </c>
      <c r="G285">
        <v>0</v>
      </c>
      <c r="H285">
        <v>0</v>
      </c>
      <c r="I285">
        <v>1</v>
      </c>
      <c r="J285">
        <v>0</v>
      </c>
      <c r="K285">
        <v>2.86E-2</v>
      </c>
      <c r="L285">
        <v>0.48570000000000002</v>
      </c>
      <c r="M285">
        <v>0.48570000000000002</v>
      </c>
      <c r="N285">
        <v>0</v>
      </c>
      <c r="O285">
        <v>0</v>
      </c>
      <c r="P285">
        <v>0</v>
      </c>
      <c r="Q285">
        <v>0.31430000000000002</v>
      </c>
      <c r="R285">
        <v>0.48570000000000002</v>
      </c>
      <c r="S285">
        <v>0.2</v>
      </c>
      <c r="T285">
        <v>0</v>
      </c>
      <c r="U285">
        <v>0.94290000000000007</v>
      </c>
      <c r="V285">
        <v>5.7099999999999998E-2</v>
      </c>
      <c r="W285">
        <v>0</v>
      </c>
      <c r="X285">
        <v>0</v>
      </c>
      <c r="Y285">
        <v>1</v>
      </c>
      <c r="Z285">
        <v>0</v>
      </c>
      <c r="AA285">
        <v>0.51429999999999998</v>
      </c>
      <c r="AB285">
        <v>8.5699999999999998E-2</v>
      </c>
      <c r="AC285">
        <v>0.4</v>
      </c>
      <c r="AD285">
        <v>0.4</v>
      </c>
      <c r="AE285">
        <v>0.1714</v>
      </c>
      <c r="AF285">
        <v>0.42859999999999998</v>
      </c>
      <c r="AG285">
        <v>0</v>
      </c>
      <c r="AH285">
        <v>0</v>
      </c>
      <c r="AI285">
        <v>0</v>
      </c>
      <c r="AJ285">
        <v>0</v>
      </c>
      <c r="AK285">
        <v>0</v>
      </c>
      <c r="AL285">
        <v>0</v>
      </c>
      <c r="AM285">
        <v>0.1143</v>
      </c>
      <c r="AN285">
        <v>0.88569999999999993</v>
      </c>
      <c r="AO285">
        <v>0</v>
      </c>
      <c r="AP285">
        <v>0</v>
      </c>
      <c r="AQ285">
        <v>0.97140000000000004</v>
      </c>
      <c r="AR285">
        <v>2.86E-2</v>
      </c>
      <c r="AS285">
        <v>0</v>
      </c>
      <c r="AT285">
        <v>0.6</v>
      </c>
      <c r="AU285">
        <v>0.31430000000000002</v>
      </c>
      <c r="AV285">
        <v>0</v>
      </c>
      <c r="AW285">
        <v>0</v>
      </c>
      <c r="AX285">
        <v>8.5699999999999998E-2</v>
      </c>
      <c r="AY285">
        <v>2.86E-2</v>
      </c>
      <c r="AZ285">
        <v>0.97140000000000004</v>
      </c>
      <c r="BA285">
        <v>0</v>
      </c>
      <c r="BB285">
        <v>0</v>
      </c>
      <c r="BC285">
        <v>0</v>
      </c>
      <c r="BD285">
        <v>0.2571</v>
      </c>
      <c r="BE285">
        <v>0.57140000000000002</v>
      </c>
      <c r="BF285">
        <v>8.5699999999999998E-2</v>
      </c>
      <c r="BG285">
        <v>8.5699999999999998E-2</v>
      </c>
      <c r="BH285">
        <v>0</v>
      </c>
      <c r="BI285">
        <v>0.88569999999999993</v>
      </c>
      <c r="BJ285">
        <v>0.1143</v>
      </c>
      <c r="BK285">
        <v>0</v>
      </c>
      <c r="BL285">
        <v>0</v>
      </c>
      <c r="BM285">
        <v>0.57140000000000002</v>
      </c>
      <c r="BN285">
        <v>0.42859999999999998</v>
      </c>
      <c r="BO285">
        <v>0</v>
      </c>
      <c r="BP285">
        <v>1</v>
      </c>
      <c r="BQ285">
        <v>0</v>
      </c>
      <c r="BR285">
        <v>0</v>
      </c>
      <c r="BS285">
        <v>0</v>
      </c>
      <c r="BT285">
        <v>0.2</v>
      </c>
      <c r="BU285">
        <v>0.68569999999999998</v>
      </c>
      <c r="BV285">
        <v>0.1143</v>
      </c>
      <c r="BW285">
        <v>0</v>
      </c>
      <c r="BX285">
        <v>1</v>
      </c>
      <c r="BY285">
        <v>0</v>
      </c>
      <c r="BZ285">
        <v>0</v>
      </c>
      <c r="CA285">
        <v>0</v>
      </c>
      <c r="CB285">
        <v>0</v>
      </c>
      <c r="CC285">
        <v>0</v>
      </c>
      <c r="CD285">
        <v>0</v>
      </c>
      <c r="CE285">
        <v>0</v>
      </c>
      <c r="CF285">
        <v>0</v>
      </c>
      <c r="CG285">
        <v>1</v>
      </c>
      <c r="CH285">
        <v>0.91430000000000011</v>
      </c>
      <c r="CI285">
        <v>8.5699999999999998E-2</v>
      </c>
      <c r="CJ285">
        <v>0</v>
      </c>
      <c r="CK285">
        <v>0</v>
      </c>
      <c r="CL285">
        <v>1</v>
      </c>
      <c r="CM285">
        <v>0</v>
      </c>
      <c r="CN285">
        <v>0</v>
      </c>
      <c r="CO285">
        <v>0</v>
      </c>
      <c r="CP285">
        <v>0.1143</v>
      </c>
      <c r="CQ285">
        <v>0.88569999999999993</v>
      </c>
      <c r="CR285">
        <v>0</v>
      </c>
      <c r="CS285">
        <v>0</v>
      </c>
      <c r="CT285">
        <v>0</v>
      </c>
      <c r="CU285">
        <v>0</v>
      </c>
      <c r="CV285">
        <v>0</v>
      </c>
      <c r="CW285">
        <v>1</v>
      </c>
      <c r="CX285">
        <v>0.85709999999999997</v>
      </c>
      <c r="CY285">
        <v>0.1429</v>
      </c>
      <c r="CZ285">
        <v>0</v>
      </c>
      <c r="DA285">
        <v>0</v>
      </c>
      <c r="DB285">
        <v>0.31430000000000002</v>
      </c>
      <c r="DC285">
        <v>0.68569999999999998</v>
      </c>
      <c r="DD285">
        <v>0</v>
      </c>
      <c r="DE285">
        <v>0</v>
      </c>
      <c r="DF285">
        <v>0.35289999999999999</v>
      </c>
      <c r="DG285">
        <v>0.6470999999999999</v>
      </c>
      <c r="DH285">
        <v>0</v>
      </c>
      <c r="DI285">
        <v>0</v>
      </c>
      <c r="DJ285">
        <v>5.7099999999999998E-2</v>
      </c>
      <c r="DK285">
        <v>0.1714</v>
      </c>
      <c r="DL285">
        <v>0.77139999999999997</v>
      </c>
    </row>
    <row r="286" spans="1:116" x14ac:dyDescent="0.25">
      <c r="A286" t="s">
        <v>748</v>
      </c>
      <c r="B286">
        <v>0</v>
      </c>
      <c r="C286">
        <v>0</v>
      </c>
      <c r="D286">
        <v>0.7742</v>
      </c>
      <c r="E286">
        <v>0.22579999999999997</v>
      </c>
      <c r="F286">
        <v>0</v>
      </c>
      <c r="G286">
        <v>1</v>
      </c>
      <c r="H286">
        <v>0</v>
      </c>
      <c r="I286">
        <v>0</v>
      </c>
      <c r="J286">
        <v>0</v>
      </c>
      <c r="K286">
        <v>6.4500000000000002E-2</v>
      </c>
      <c r="L286">
        <v>0.90319999999999989</v>
      </c>
      <c r="M286">
        <v>3.2300000000000002E-2</v>
      </c>
      <c r="N286">
        <v>0</v>
      </c>
      <c r="O286">
        <v>0</v>
      </c>
      <c r="P286">
        <v>0.35479999999999995</v>
      </c>
      <c r="Q286">
        <v>0.6129</v>
      </c>
      <c r="R286">
        <v>3.2300000000000002E-2</v>
      </c>
      <c r="S286">
        <v>0</v>
      </c>
      <c r="T286">
        <v>0.22579999999999997</v>
      </c>
      <c r="U286">
        <v>0.7419</v>
      </c>
      <c r="V286">
        <v>3.2300000000000002E-2</v>
      </c>
      <c r="W286">
        <v>0</v>
      </c>
      <c r="X286">
        <v>1</v>
      </c>
      <c r="Y286">
        <v>0</v>
      </c>
      <c r="Z286">
        <v>0</v>
      </c>
      <c r="AA286">
        <v>0.6774</v>
      </c>
      <c r="AB286">
        <v>3.2300000000000002E-2</v>
      </c>
      <c r="AC286">
        <v>0.2903</v>
      </c>
      <c r="AD286">
        <v>0</v>
      </c>
      <c r="AE286">
        <v>0.8387</v>
      </c>
      <c r="AF286">
        <v>0.1613</v>
      </c>
      <c r="AG286">
        <v>0</v>
      </c>
      <c r="AH286">
        <v>0</v>
      </c>
      <c r="AI286">
        <v>0</v>
      </c>
      <c r="AJ286">
        <v>0</v>
      </c>
      <c r="AK286">
        <v>0</v>
      </c>
      <c r="AL286">
        <v>0</v>
      </c>
      <c r="AM286">
        <v>0.9677</v>
      </c>
      <c r="AN286">
        <v>3.2300000000000002E-2</v>
      </c>
      <c r="AO286">
        <v>0</v>
      </c>
      <c r="AP286">
        <v>0</v>
      </c>
      <c r="AQ286">
        <v>0</v>
      </c>
      <c r="AR286">
        <v>1</v>
      </c>
      <c r="AS286">
        <v>0</v>
      </c>
      <c r="AT286">
        <v>1</v>
      </c>
      <c r="AU286">
        <v>0</v>
      </c>
      <c r="AV286">
        <v>0</v>
      </c>
      <c r="AW286">
        <v>0</v>
      </c>
      <c r="AX286">
        <v>0</v>
      </c>
      <c r="AY286">
        <v>0.7097</v>
      </c>
      <c r="AZ286">
        <v>0.2581</v>
      </c>
      <c r="BA286">
        <v>3.2300000000000002E-2</v>
      </c>
      <c r="BB286">
        <v>0</v>
      </c>
      <c r="BC286">
        <v>0</v>
      </c>
      <c r="BD286">
        <v>6.4500000000000002E-2</v>
      </c>
      <c r="BE286">
        <v>0.2903</v>
      </c>
      <c r="BF286">
        <v>0.4194</v>
      </c>
      <c r="BG286">
        <v>0.22579999999999997</v>
      </c>
      <c r="BH286">
        <v>0.7419</v>
      </c>
      <c r="BI286">
        <v>0.2581</v>
      </c>
      <c r="BJ286">
        <v>0</v>
      </c>
      <c r="BK286">
        <v>0</v>
      </c>
      <c r="BL286">
        <v>0</v>
      </c>
      <c r="BM286">
        <v>0</v>
      </c>
      <c r="BN286">
        <v>3.2300000000000002E-2</v>
      </c>
      <c r="BO286">
        <v>0.9677</v>
      </c>
      <c r="BP286">
        <v>1</v>
      </c>
      <c r="BQ286">
        <v>0</v>
      </c>
      <c r="BR286">
        <v>0</v>
      </c>
      <c r="BS286">
        <v>0</v>
      </c>
      <c r="BT286">
        <v>0.5484</v>
      </c>
      <c r="BU286">
        <v>0.45159999999999995</v>
      </c>
      <c r="BV286">
        <v>0</v>
      </c>
      <c r="BW286">
        <v>0</v>
      </c>
      <c r="BX286">
        <v>1</v>
      </c>
      <c r="BY286">
        <v>0</v>
      </c>
      <c r="BZ286">
        <v>0</v>
      </c>
      <c r="CA286">
        <v>0</v>
      </c>
      <c r="CB286">
        <v>0</v>
      </c>
      <c r="CC286">
        <v>0</v>
      </c>
      <c r="CD286">
        <v>0</v>
      </c>
      <c r="CE286">
        <v>1</v>
      </c>
      <c r="CF286">
        <v>0</v>
      </c>
      <c r="CG286">
        <v>0</v>
      </c>
      <c r="CH286">
        <v>0</v>
      </c>
      <c r="CI286">
        <v>1</v>
      </c>
      <c r="CJ286">
        <v>1</v>
      </c>
      <c r="CK286">
        <v>0</v>
      </c>
      <c r="CL286">
        <v>0</v>
      </c>
      <c r="CM286">
        <v>0</v>
      </c>
      <c r="CN286">
        <v>0</v>
      </c>
      <c r="CO286">
        <v>0</v>
      </c>
      <c r="CP286">
        <v>3.2300000000000002E-2</v>
      </c>
      <c r="CQ286">
        <v>0.871</v>
      </c>
      <c r="CR286">
        <v>9.6799999999999997E-2</v>
      </c>
      <c r="CS286">
        <v>0</v>
      </c>
      <c r="CT286">
        <v>0</v>
      </c>
      <c r="CU286">
        <v>0</v>
      </c>
      <c r="CV286">
        <v>0</v>
      </c>
      <c r="CW286">
        <v>1</v>
      </c>
      <c r="CX286">
        <v>0.9355</v>
      </c>
      <c r="CY286">
        <v>6.4500000000000002E-2</v>
      </c>
      <c r="CZ286">
        <v>0</v>
      </c>
      <c r="DA286">
        <v>0</v>
      </c>
      <c r="DB286">
        <v>0.6452</v>
      </c>
      <c r="DC286">
        <v>0.35479999999999995</v>
      </c>
      <c r="DD286">
        <v>0</v>
      </c>
      <c r="DE286">
        <v>3.85E-2</v>
      </c>
      <c r="DF286">
        <v>0.80769999999999997</v>
      </c>
      <c r="DG286">
        <v>0.15380000000000002</v>
      </c>
      <c r="DH286">
        <v>0</v>
      </c>
      <c r="DI286">
        <v>0</v>
      </c>
      <c r="DJ286">
        <v>0.56669999999999998</v>
      </c>
      <c r="DK286">
        <v>0.1</v>
      </c>
      <c r="DL286">
        <v>0.33329999999999999</v>
      </c>
    </row>
    <row r="287" spans="1:116" x14ac:dyDescent="0.25">
      <c r="A287" t="s">
        <v>750</v>
      </c>
      <c r="B287">
        <v>0</v>
      </c>
      <c r="C287">
        <v>0</v>
      </c>
      <c r="D287">
        <v>0.44439999999999996</v>
      </c>
      <c r="E287">
        <v>0.55559999999999998</v>
      </c>
      <c r="F287">
        <v>0</v>
      </c>
      <c r="G287">
        <v>1</v>
      </c>
      <c r="H287">
        <v>0</v>
      </c>
      <c r="I287">
        <v>0</v>
      </c>
      <c r="J287">
        <v>0</v>
      </c>
      <c r="K287">
        <v>0</v>
      </c>
      <c r="L287">
        <v>1</v>
      </c>
      <c r="M287">
        <v>0</v>
      </c>
      <c r="N287">
        <v>0</v>
      </c>
      <c r="O287">
        <v>0</v>
      </c>
      <c r="P287">
        <v>5.5599999999999997E-2</v>
      </c>
      <c r="Q287">
        <v>0.88890000000000002</v>
      </c>
      <c r="R287">
        <v>5.5599999999999997E-2</v>
      </c>
      <c r="S287">
        <v>0</v>
      </c>
      <c r="T287">
        <v>0.38890000000000002</v>
      </c>
      <c r="U287">
        <v>0.61109999999999998</v>
      </c>
      <c r="V287">
        <v>0</v>
      </c>
      <c r="W287">
        <v>0</v>
      </c>
      <c r="X287">
        <v>1</v>
      </c>
      <c r="Y287">
        <v>0</v>
      </c>
      <c r="Z287">
        <v>0</v>
      </c>
      <c r="AA287">
        <v>0.44439999999999996</v>
      </c>
      <c r="AB287">
        <v>0</v>
      </c>
      <c r="AC287">
        <v>0.55559999999999998</v>
      </c>
      <c r="AD287">
        <v>0</v>
      </c>
      <c r="AE287">
        <v>0.77780000000000005</v>
      </c>
      <c r="AF287">
        <v>0.22219999999999998</v>
      </c>
      <c r="AG287">
        <v>0</v>
      </c>
      <c r="AH287">
        <v>0</v>
      </c>
      <c r="AI287">
        <v>0</v>
      </c>
      <c r="AJ287">
        <v>0</v>
      </c>
      <c r="AK287">
        <v>1</v>
      </c>
      <c r="AL287">
        <v>0</v>
      </c>
      <c r="AM287">
        <v>0.88890000000000002</v>
      </c>
      <c r="AN287">
        <v>0.11109999999999999</v>
      </c>
      <c r="AO287">
        <v>0</v>
      </c>
      <c r="AP287">
        <v>0</v>
      </c>
      <c r="AQ287">
        <v>0</v>
      </c>
      <c r="AR287">
        <v>1</v>
      </c>
      <c r="AS287">
        <v>0</v>
      </c>
      <c r="AT287">
        <v>1</v>
      </c>
      <c r="AU287">
        <v>0</v>
      </c>
      <c r="AV287">
        <v>0</v>
      </c>
      <c r="AW287">
        <v>0</v>
      </c>
      <c r="AX287">
        <v>0</v>
      </c>
      <c r="AY287">
        <v>0.11109999999999999</v>
      </c>
      <c r="AZ287">
        <v>0.88890000000000002</v>
      </c>
      <c r="BA287">
        <v>0</v>
      </c>
      <c r="BB287">
        <v>0</v>
      </c>
      <c r="BC287">
        <v>0</v>
      </c>
      <c r="BD287">
        <v>0</v>
      </c>
      <c r="BE287">
        <v>5.5599999999999997E-2</v>
      </c>
      <c r="BF287">
        <v>0.88890000000000002</v>
      </c>
      <c r="BG287">
        <v>5.5599999999999997E-2</v>
      </c>
      <c r="BH287">
        <v>0.38890000000000002</v>
      </c>
      <c r="BI287">
        <v>0.61109999999999998</v>
      </c>
      <c r="BJ287">
        <v>0</v>
      </c>
      <c r="BK287">
        <v>0</v>
      </c>
      <c r="BL287">
        <v>0</v>
      </c>
      <c r="BM287">
        <v>0.11109999999999999</v>
      </c>
      <c r="BN287">
        <v>0.11109999999999999</v>
      </c>
      <c r="BO287">
        <v>0.77780000000000005</v>
      </c>
      <c r="BP287">
        <v>0.88890000000000002</v>
      </c>
      <c r="BQ287">
        <v>0.11109999999999999</v>
      </c>
      <c r="BR287">
        <v>0</v>
      </c>
      <c r="BS287">
        <v>0</v>
      </c>
      <c r="BT287">
        <v>0.83329999999999993</v>
      </c>
      <c r="BU287">
        <v>0.16670000000000001</v>
      </c>
      <c r="BV287">
        <v>0</v>
      </c>
      <c r="BW287">
        <v>0</v>
      </c>
      <c r="BX287">
        <v>1</v>
      </c>
      <c r="BY287">
        <v>0</v>
      </c>
      <c r="BZ287">
        <v>0</v>
      </c>
      <c r="CA287">
        <v>0</v>
      </c>
      <c r="CB287">
        <v>0</v>
      </c>
      <c r="CC287">
        <v>0</v>
      </c>
      <c r="CD287">
        <v>0</v>
      </c>
      <c r="CE287">
        <v>0</v>
      </c>
      <c r="CF287">
        <v>0</v>
      </c>
      <c r="CG287">
        <v>1</v>
      </c>
      <c r="CH287">
        <v>5.5599999999999997E-2</v>
      </c>
      <c r="CI287">
        <v>0.94440000000000002</v>
      </c>
      <c r="CJ287">
        <v>0</v>
      </c>
      <c r="CK287">
        <v>1</v>
      </c>
      <c r="CL287">
        <v>0</v>
      </c>
      <c r="CM287">
        <v>0</v>
      </c>
      <c r="CN287">
        <v>0</v>
      </c>
      <c r="CO287">
        <v>0</v>
      </c>
      <c r="CP287">
        <v>0</v>
      </c>
      <c r="CQ287">
        <v>0.83329999999999993</v>
      </c>
      <c r="CR287">
        <v>0.16670000000000001</v>
      </c>
      <c r="CS287">
        <v>0</v>
      </c>
      <c r="CT287">
        <v>0</v>
      </c>
      <c r="CU287">
        <v>0</v>
      </c>
      <c r="CV287">
        <v>1</v>
      </c>
      <c r="CW287">
        <v>0</v>
      </c>
      <c r="CX287">
        <v>0.94440000000000002</v>
      </c>
      <c r="CY287">
        <v>5.5599999999999997E-2</v>
      </c>
      <c r="CZ287">
        <v>0</v>
      </c>
      <c r="DA287">
        <v>0</v>
      </c>
      <c r="DB287">
        <v>0.77780000000000005</v>
      </c>
      <c r="DC287">
        <v>0.22219999999999998</v>
      </c>
      <c r="DD287">
        <v>0</v>
      </c>
      <c r="DE287">
        <v>0</v>
      </c>
      <c r="DF287">
        <v>0.71430000000000005</v>
      </c>
      <c r="DG287">
        <v>0.28570000000000001</v>
      </c>
      <c r="DH287">
        <v>0</v>
      </c>
      <c r="DI287">
        <v>0</v>
      </c>
      <c r="DJ287">
        <v>0.38890000000000002</v>
      </c>
      <c r="DK287">
        <v>0.33329999999999999</v>
      </c>
      <c r="DL287">
        <v>0.27779999999999999</v>
      </c>
    </row>
    <row r="288" spans="1:116" x14ac:dyDescent="0.25">
      <c r="A288" t="s">
        <v>752</v>
      </c>
      <c r="B288">
        <v>0</v>
      </c>
      <c r="C288">
        <v>0</v>
      </c>
      <c r="D288">
        <v>0.28000000000000003</v>
      </c>
      <c r="E288">
        <v>0.72</v>
      </c>
      <c r="F288">
        <v>0</v>
      </c>
      <c r="G288">
        <v>0</v>
      </c>
      <c r="H288">
        <v>1</v>
      </c>
      <c r="I288">
        <v>0</v>
      </c>
      <c r="J288">
        <v>0</v>
      </c>
      <c r="K288">
        <v>0.76</v>
      </c>
      <c r="L288">
        <v>0.24</v>
      </c>
      <c r="M288">
        <v>0</v>
      </c>
      <c r="N288">
        <v>0</v>
      </c>
      <c r="O288">
        <v>0</v>
      </c>
      <c r="P288">
        <v>0.8</v>
      </c>
      <c r="Q288">
        <v>0.2</v>
      </c>
      <c r="R288">
        <v>0</v>
      </c>
      <c r="S288">
        <v>0</v>
      </c>
      <c r="T288">
        <v>0</v>
      </c>
      <c r="U288">
        <v>0</v>
      </c>
      <c r="V288">
        <v>1</v>
      </c>
      <c r="W288">
        <v>1</v>
      </c>
      <c r="X288">
        <v>0</v>
      </c>
      <c r="Y288">
        <v>0</v>
      </c>
      <c r="Z288">
        <v>0</v>
      </c>
      <c r="AA288">
        <v>0.6</v>
      </c>
      <c r="AB288">
        <v>0.04</v>
      </c>
      <c r="AC288">
        <v>0.36</v>
      </c>
      <c r="AD288">
        <v>0.12</v>
      </c>
      <c r="AE288">
        <v>0.88</v>
      </c>
      <c r="AF288">
        <v>0</v>
      </c>
      <c r="AG288">
        <v>0</v>
      </c>
      <c r="AH288">
        <v>0</v>
      </c>
      <c r="AI288">
        <v>0</v>
      </c>
      <c r="AJ288">
        <v>0</v>
      </c>
      <c r="AK288">
        <v>0</v>
      </c>
      <c r="AL288">
        <v>0</v>
      </c>
      <c r="AM288">
        <v>0</v>
      </c>
      <c r="AN288">
        <v>1</v>
      </c>
      <c r="AO288">
        <v>0</v>
      </c>
      <c r="AP288">
        <v>0</v>
      </c>
      <c r="AQ288">
        <v>0</v>
      </c>
      <c r="AR288">
        <v>1</v>
      </c>
      <c r="AS288">
        <v>0</v>
      </c>
      <c r="AT288">
        <v>0.92</v>
      </c>
      <c r="AU288">
        <v>0.08</v>
      </c>
      <c r="AV288">
        <v>0</v>
      </c>
      <c r="AW288">
        <v>0</v>
      </c>
      <c r="AX288">
        <v>0</v>
      </c>
      <c r="AY288">
        <v>0</v>
      </c>
      <c r="AZ288">
        <v>1</v>
      </c>
      <c r="BA288">
        <v>0</v>
      </c>
      <c r="BB288">
        <v>0</v>
      </c>
      <c r="BC288">
        <v>0.48</v>
      </c>
      <c r="BD288">
        <v>0.48</v>
      </c>
      <c r="BE288">
        <v>0.04</v>
      </c>
      <c r="BF288">
        <v>0</v>
      </c>
      <c r="BG288">
        <v>0</v>
      </c>
      <c r="BH288">
        <v>1</v>
      </c>
      <c r="BI288">
        <v>0</v>
      </c>
      <c r="BJ288">
        <v>0</v>
      </c>
      <c r="BK288">
        <v>0</v>
      </c>
      <c r="BL288">
        <v>0</v>
      </c>
      <c r="BM288">
        <v>0</v>
      </c>
      <c r="BN288">
        <v>0.68</v>
      </c>
      <c r="BO288">
        <v>0.32</v>
      </c>
      <c r="BP288">
        <v>1</v>
      </c>
      <c r="BQ288">
        <v>0</v>
      </c>
      <c r="BR288">
        <v>0</v>
      </c>
      <c r="BS288">
        <v>0</v>
      </c>
      <c r="BT288">
        <v>0</v>
      </c>
      <c r="BU288">
        <v>0</v>
      </c>
      <c r="BV288">
        <v>0.8</v>
      </c>
      <c r="BW288">
        <v>0.2</v>
      </c>
      <c r="BX288">
        <v>1</v>
      </c>
      <c r="BY288">
        <v>0</v>
      </c>
      <c r="BZ288">
        <v>0</v>
      </c>
      <c r="CA288">
        <v>0</v>
      </c>
      <c r="CB288">
        <v>0</v>
      </c>
      <c r="CC288">
        <v>1</v>
      </c>
      <c r="CD288">
        <v>0</v>
      </c>
      <c r="CE288">
        <v>0</v>
      </c>
      <c r="CF288">
        <v>0</v>
      </c>
      <c r="CG288">
        <v>0</v>
      </c>
      <c r="CH288">
        <v>0</v>
      </c>
      <c r="CI288">
        <v>1</v>
      </c>
      <c r="CJ288">
        <v>1</v>
      </c>
      <c r="CK288">
        <v>0</v>
      </c>
      <c r="CL288">
        <v>0</v>
      </c>
      <c r="CM288">
        <v>0</v>
      </c>
      <c r="CN288">
        <v>0</v>
      </c>
      <c r="CO288">
        <v>0</v>
      </c>
      <c r="CP288">
        <v>1</v>
      </c>
      <c r="CQ288">
        <v>0</v>
      </c>
      <c r="CR288">
        <v>0</v>
      </c>
      <c r="CS288">
        <v>1</v>
      </c>
      <c r="CT288">
        <v>0</v>
      </c>
      <c r="CU288">
        <v>0</v>
      </c>
      <c r="CV288">
        <v>0</v>
      </c>
      <c r="CW288">
        <v>0</v>
      </c>
      <c r="CX288">
        <v>1</v>
      </c>
      <c r="CY288">
        <v>0</v>
      </c>
      <c r="CZ288">
        <v>0</v>
      </c>
      <c r="DA288">
        <v>0</v>
      </c>
      <c r="DB288">
        <v>0</v>
      </c>
      <c r="DC288">
        <v>0.4</v>
      </c>
      <c r="DD288">
        <v>0.6</v>
      </c>
      <c r="DE288">
        <v>0</v>
      </c>
      <c r="DF288">
        <v>0.8</v>
      </c>
      <c r="DG288">
        <v>0.2</v>
      </c>
      <c r="DH288">
        <v>0</v>
      </c>
      <c r="DI288">
        <v>0</v>
      </c>
      <c r="DJ288">
        <v>0.32</v>
      </c>
      <c r="DK288">
        <v>0.36</v>
      </c>
      <c r="DL288">
        <v>0.32</v>
      </c>
    </row>
    <row r="289" spans="1:116" x14ac:dyDescent="0.25">
      <c r="A289" t="s">
        <v>755</v>
      </c>
      <c r="B289">
        <v>0</v>
      </c>
      <c r="C289">
        <v>5.4100000000000002E-2</v>
      </c>
      <c r="D289">
        <v>0.67569999999999997</v>
      </c>
      <c r="E289">
        <v>0.27029999999999998</v>
      </c>
      <c r="F289">
        <v>0</v>
      </c>
      <c r="G289">
        <v>0</v>
      </c>
      <c r="H289">
        <v>1</v>
      </c>
      <c r="I289">
        <v>0</v>
      </c>
      <c r="J289">
        <v>0</v>
      </c>
      <c r="K289">
        <v>0.86109999999999998</v>
      </c>
      <c r="L289">
        <v>0.1389</v>
      </c>
      <c r="M289">
        <v>0</v>
      </c>
      <c r="N289">
        <v>0</v>
      </c>
      <c r="O289">
        <v>0.12119999999999999</v>
      </c>
      <c r="P289">
        <v>0.81819999999999993</v>
      </c>
      <c r="Q289">
        <v>6.0599999999999994E-2</v>
      </c>
      <c r="R289">
        <v>0</v>
      </c>
      <c r="S289">
        <v>0</v>
      </c>
      <c r="T289">
        <v>0.1081</v>
      </c>
      <c r="U289">
        <v>0.72970000000000002</v>
      </c>
      <c r="V289">
        <v>0.16219999999999998</v>
      </c>
      <c r="W289">
        <v>0</v>
      </c>
      <c r="X289">
        <v>1</v>
      </c>
      <c r="Y289">
        <v>0</v>
      </c>
      <c r="Z289">
        <v>0</v>
      </c>
      <c r="AA289">
        <v>0.64859999999999995</v>
      </c>
      <c r="AB289">
        <v>2.7000000000000003E-2</v>
      </c>
      <c r="AC289">
        <v>0.32429999999999998</v>
      </c>
      <c r="AD289">
        <v>0.45950000000000002</v>
      </c>
      <c r="AE289">
        <v>0.48649999999999999</v>
      </c>
      <c r="AF289">
        <v>5.4100000000000002E-2</v>
      </c>
      <c r="AG289">
        <v>0</v>
      </c>
      <c r="AH289">
        <v>0</v>
      </c>
      <c r="AI289">
        <v>0</v>
      </c>
      <c r="AJ289">
        <v>0</v>
      </c>
      <c r="AK289">
        <v>0</v>
      </c>
      <c r="AL289">
        <v>0</v>
      </c>
      <c r="AM289">
        <v>0.86109999999999998</v>
      </c>
      <c r="AN289">
        <v>8.3299999999999999E-2</v>
      </c>
      <c r="AO289">
        <v>2.7799999999999998E-2</v>
      </c>
      <c r="AP289">
        <v>2.7799999999999998E-2</v>
      </c>
      <c r="AQ289">
        <v>0.35139999999999999</v>
      </c>
      <c r="AR289">
        <v>0.45950000000000002</v>
      </c>
      <c r="AS289">
        <v>0.18920000000000001</v>
      </c>
      <c r="AT289">
        <v>0.81079999999999997</v>
      </c>
      <c r="AU289">
        <v>0.18920000000000001</v>
      </c>
      <c r="AV289">
        <v>0</v>
      </c>
      <c r="AW289">
        <v>0</v>
      </c>
      <c r="AX289">
        <v>0</v>
      </c>
      <c r="AY289">
        <v>0.36109999999999998</v>
      </c>
      <c r="AZ289">
        <v>0.61109999999999998</v>
      </c>
      <c r="BA289">
        <v>2.7799999999999998E-2</v>
      </c>
      <c r="BB289">
        <v>0</v>
      </c>
      <c r="BC289">
        <v>0.27029999999999998</v>
      </c>
      <c r="BD289">
        <v>0.1351</v>
      </c>
      <c r="BE289">
        <v>0.18920000000000001</v>
      </c>
      <c r="BF289">
        <v>0.27029999999999998</v>
      </c>
      <c r="BG289">
        <v>0.1351</v>
      </c>
      <c r="BH289">
        <v>0.62159999999999993</v>
      </c>
      <c r="BI289">
        <v>0.37840000000000001</v>
      </c>
      <c r="BJ289">
        <v>0</v>
      </c>
      <c r="BK289">
        <v>0</v>
      </c>
      <c r="BL289">
        <v>0</v>
      </c>
      <c r="BM289">
        <v>0.54049999999999998</v>
      </c>
      <c r="BN289">
        <v>0.16219999999999998</v>
      </c>
      <c r="BO289">
        <v>0.29730000000000001</v>
      </c>
      <c r="BP289">
        <v>1</v>
      </c>
      <c r="BQ289">
        <v>0</v>
      </c>
      <c r="BR289">
        <v>0</v>
      </c>
      <c r="BS289">
        <v>8.1099999999999992E-2</v>
      </c>
      <c r="BT289">
        <v>0.2162</v>
      </c>
      <c r="BU289">
        <v>0.18920000000000001</v>
      </c>
      <c r="BV289">
        <v>0.40539999999999998</v>
      </c>
      <c r="BW289">
        <v>0.1081</v>
      </c>
      <c r="BX289">
        <v>1</v>
      </c>
      <c r="BY289">
        <v>0</v>
      </c>
      <c r="BZ289">
        <v>0</v>
      </c>
      <c r="CA289">
        <v>0</v>
      </c>
      <c r="CB289">
        <v>0</v>
      </c>
      <c r="CC289">
        <v>1</v>
      </c>
      <c r="CD289">
        <v>0</v>
      </c>
      <c r="CE289">
        <v>0</v>
      </c>
      <c r="CF289">
        <v>0</v>
      </c>
      <c r="CG289">
        <v>0</v>
      </c>
      <c r="CH289">
        <v>0.75680000000000003</v>
      </c>
      <c r="CI289">
        <v>0.2432</v>
      </c>
      <c r="CJ289">
        <v>1</v>
      </c>
      <c r="CK289">
        <v>0</v>
      </c>
      <c r="CL289">
        <v>0</v>
      </c>
      <c r="CM289">
        <v>0</v>
      </c>
      <c r="CN289">
        <v>0</v>
      </c>
      <c r="CO289">
        <v>0</v>
      </c>
      <c r="CP289">
        <v>0.86109999999999998</v>
      </c>
      <c r="CQ289">
        <v>0.1389</v>
      </c>
      <c r="CR289">
        <v>0</v>
      </c>
      <c r="CS289">
        <v>0</v>
      </c>
      <c r="CT289">
        <v>0</v>
      </c>
      <c r="CU289">
        <v>0</v>
      </c>
      <c r="CV289">
        <v>1</v>
      </c>
      <c r="CW289">
        <v>0</v>
      </c>
      <c r="CX289">
        <v>1</v>
      </c>
      <c r="CY289">
        <v>0</v>
      </c>
      <c r="CZ289">
        <v>0</v>
      </c>
      <c r="DA289">
        <v>0</v>
      </c>
      <c r="DB289">
        <v>0.68569999999999998</v>
      </c>
      <c r="DC289">
        <v>0.2571</v>
      </c>
      <c r="DD289">
        <v>5.7099999999999998E-2</v>
      </c>
      <c r="DE289">
        <v>0.1429</v>
      </c>
      <c r="DF289">
        <v>0.60709999999999997</v>
      </c>
      <c r="DG289">
        <v>0.21429999999999999</v>
      </c>
      <c r="DH289">
        <v>3.5699999999999996E-2</v>
      </c>
      <c r="DI289">
        <v>0</v>
      </c>
      <c r="DJ289">
        <v>0.1351</v>
      </c>
      <c r="DK289">
        <v>0.45950000000000002</v>
      </c>
      <c r="DL289">
        <v>0.40539999999999998</v>
      </c>
    </row>
    <row r="290" spans="1:116" x14ac:dyDescent="0.25">
      <c r="A290" t="s">
        <v>757</v>
      </c>
      <c r="B290">
        <v>0</v>
      </c>
      <c r="C290">
        <v>0</v>
      </c>
      <c r="D290">
        <v>0.5161</v>
      </c>
      <c r="E290">
        <v>0.4839</v>
      </c>
      <c r="F290">
        <v>0</v>
      </c>
      <c r="G290">
        <v>1</v>
      </c>
      <c r="H290">
        <v>0</v>
      </c>
      <c r="I290">
        <v>0</v>
      </c>
      <c r="J290">
        <v>0</v>
      </c>
      <c r="K290">
        <v>0.90319999999999989</v>
      </c>
      <c r="L290">
        <v>9.6799999999999997E-2</v>
      </c>
      <c r="M290">
        <v>0</v>
      </c>
      <c r="N290">
        <v>0</v>
      </c>
      <c r="O290">
        <v>0.23329999999999998</v>
      </c>
      <c r="P290">
        <v>0.66670000000000007</v>
      </c>
      <c r="Q290">
        <v>0.1</v>
      </c>
      <c r="R290">
        <v>0</v>
      </c>
      <c r="S290">
        <v>0</v>
      </c>
      <c r="T290">
        <v>0</v>
      </c>
      <c r="U290">
        <v>0.9355</v>
      </c>
      <c r="V290">
        <v>6.4500000000000002E-2</v>
      </c>
      <c r="W290">
        <v>0</v>
      </c>
      <c r="X290">
        <v>1</v>
      </c>
      <c r="Y290">
        <v>0</v>
      </c>
      <c r="Z290">
        <v>0</v>
      </c>
      <c r="AA290">
        <v>0.4839</v>
      </c>
      <c r="AB290">
        <v>0</v>
      </c>
      <c r="AC290">
        <v>0.5161</v>
      </c>
      <c r="AD290">
        <v>0.129</v>
      </c>
      <c r="AE290">
        <v>0.6452</v>
      </c>
      <c r="AF290">
        <v>0.22579999999999997</v>
      </c>
      <c r="AG290">
        <v>0</v>
      </c>
      <c r="AH290">
        <v>0</v>
      </c>
      <c r="AI290">
        <v>0</v>
      </c>
      <c r="AJ290">
        <v>0</v>
      </c>
      <c r="AK290">
        <v>0</v>
      </c>
      <c r="AL290">
        <v>0</v>
      </c>
      <c r="AM290">
        <v>0.90319999999999989</v>
      </c>
      <c r="AN290">
        <v>6.4500000000000002E-2</v>
      </c>
      <c r="AO290">
        <v>0</v>
      </c>
      <c r="AP290">
        <v>3.2300000000000002E-2</v>
      </c>
      <c r="AQ290">
        <v>0.4839</v>
      </c>
      <c r="AR290">
        <v>0.3871</v>
      </c>
      <c r="AS290">
        <v>0.129</v>
      </c>
      <c r="AT290">
        <v>0.9355</v>
      </c>
      <c r="AU290">
        <v>6.4500000000000002E-2</v>
      </c>
      <c r="AV290">
        <v>0</v>
      </c>
      <c r="AW290">
        <v>0</v>
      </c>
      <c r="AX290">
        <v>0</v>
      </c>
      <c r="AY290">
        <v>0.4839</v>
      </c>
      <c r="AZ290">
        <v>0.5161</v>
      </c>
      <c r="BA290">
        <v>0</v>
      </c>
      <c r="BB290">
        <v>0</v>
      </c>
      <c r="BC290">
        <v>9.6799999999999997E-2</v>
      </c>
      <c r="BD290">
        <v>0.45159999999999995</v>
      </c>
      <c r="BE290">
        <v>0</v>
      </c>
      <c r="BF290">
        <v>0.2581</v>
      </c>
      <c r="BG290">
        <v>0.19350000000000001</v>
      </c>
      <c r="BH290">
        <v>0.45159999999999995</v>
      </c>
      <c r="BI290">
        <v>0.45159999999999995</v>
      </c>
      <c r="BJ290">
        <v>9.6799999999999997E-2</v>
      </c>
      <c r="BK290">
        <v>0</v>
      </c>
      <c r="BL290">
        <v>0</v>
      </c>
      <c r="BM290">
        <v>0.6452</v>
      </c>
      <c r="BN290">
        <v>6.4500000000000002E-2</v>
      </c>
      <c r="BO290">
        <v>0.2903</v>
      </c>
      <c r="BP290">
        <v>1</v>
      </c>
      <c r="BQ290">
        <v>0</v>
      </c>
      <c r="BR290">
        <v>0</v>
      </c>
      <c r="BS290">
        <v>0</v>
      </c>
      <c r="BT290">
        <v>0.1613</v>
      </c>
      <c r="BU290">
        <v>9.6799999999999997E-2</v>
      </c>
      <c r="BV290">
        <v>0.5806</v>
      </c>
      <c r="BW290">
        <v>0.1613</v>
      </c>
      <c r="BX290">
        <v>1</v>
      </c>
      <c r="BY290">
        <v>0</v>
      </c>
      <c r="BZ290">
        <v>0</v>
      </c>
      <c r="CA290">
        <v>0</v>
      </c>
      <c r="CB290">
        <v>0</v>
      </c>
      <c r="CC290">
        <v>1</v>
      </c>
      <c r="CD290">
        <v>0</v>
      </c>
      <c r="CE290">
        <v>0</v>
      </c>
      <c r="CF290">
        <v>0</v>
      </c>
      <c r="CG290">
        <v>0</v>
      </c>
      <c r="CH290">
        <v>0.871</v>
      </c>
      <c r="CI290">
        <v>0.129</v>
      </c>
      <c r="CJ290">
        <v>1</v>
      </c>
      <c r="CK290">
        <v>0</v>
      </c>
      <c r="CL290">
        <v>0</v>
      </c>
      <c r="CM290">
        <v>0</v>
      </c>
      <c r="CN290">
        <v>0</v>
      </c>
      <c r="CO290">
        <v>0</v>
      </c>
      <c r="CP290">
        <v>0.90319999999999989</v>
      </c>
      <c r="CQ290">
        <v>9.6799999999999997E-2</v>
      </c>
      <c r="CR290">
        <v>0</v>
      </c>
      <c r="CS290">
        <v>0</v>
      </c>
      <c r="CT290">
        <v>0</v>
      </c>
      <c r="CU290">
        <v>1</v>
      </c>
      <c r="CV290">
        <v>0</v>
      </c>
      <c r="CW290">
        <v>0</v>
      </c>
      <c r="CX290">
        <v>0.9355</v>
      </c>
      <c r="CY290">
        <v>6.4500000000000002E-2</v>
      </c>
      <c r="CZ290">
        <v>0</v>
      </c>
      <c r="DA290">
        <v>0</v>
      </c>
      <c r="DB290">
        <v>0.7742</v>
      </c>
      <c r="DC290">
        <v>0.129</v>
      </c>
      <c r="DD290">
        <v>9.6799999999999997E-2</v>
      </c>
      <c r="DE290">
        <v>0</v>
      </c>
      <c r="DF290">
        <v>0.86959999999999993</v>
      </c>
      <c r="DG290">
        <v>0.13039999999999999</v>
      </c>
      <c r="DH290">
        <v>0</v>
      </c>
      <c r="DI290">
        <v>0.19350000000000001</v>
      </c>
      <c r="DJ290">
        <v>3.2300000000000002E-2</v>
      </c>
      <c r="DK290">
        <v>0.4194</v>
      </c>
      <c r="DL290">
        <v>0.35479999999999995</v>
      </c>
    </row>
    <row r="291" spans="1:116" x14ac:dyDescent="0.25">
      <c r="A291" t="s">
        <v>759</v>
      </c>
      <c r="B291">
        <v>0</v>
      </c>
      <c r="C291">
        <v>0</v>
      </c>
      <c r="D291">
        <v>0.5</v>
      </c>
      <c r="E291">
        <v>0.5</v>
      </c>
      <c r="F291">
        <v>0</v>
      </c>
      <c r="G291">
        <v>0</v>
      </c>
      <c r="H291">
        <v>0</v>
      </c>
      <c r="I291">
        <v>1</v>
      </c>
      <c r="J291">
        <v>0</v>
      </c>
      <c r="K291">
        <v>0.20829999999999999</v>
      </c>
      <c r="L291">
        <v>0.58329999999999993</v>
      </c>
      <c r="M291">
        <v>0.20829999999999999</v>
      </c>
      <c r="N291">
        <v>0</v>
      </c>
      <c r="O291">
        <v>4.1700000000000001E-2</v>
      </c>
      <c r="P291">
        <v>0.41670000000000001</v>
      </c>
      <c r="Q291">
        <v>0.5</v>
      </c>
      <c r="R291">
        <v>4.1700000000000001E-2</v>
      </c>
      <c r="S291">
        <v>0</v>
      </c>
      <c r="T291">
        <v>0</v>
      </c>
      <c r="U291">
        <v>0.54170000000000007</v>
      </c>
      <c r="V291">
        <v>0.45829999999999999</v>
      </c>
      <c r="W291">
        <v>0</v>
      </c>
      <c r="X291">
        <v>1</v>
      </c>
      <c r="Y291">
        <v>0</v>
      </c>
      <c r="Z291">
        <v>0</v>
      </c>
      <c r="AA291">
        <v>0.33329999999999999</v>
      </c>
      <c r="AB291">
        <v>0.16670000000000001</v>
      </c>
      <c r="AC291">
        <v>0.5</v>
      </c>
      <c r="AD291">
        <v>0.125</v>
      </c>
      <c r="AE291">
        <v>0.45829999999999999</v>
      </c>
      <c r="AF291">
        <v>0.375</v>
      </c>
      <c r="AG291">
        <v>4.1700000000000001E-2</v>
      </c>
      <c r="AH291">
        <v>0</v>
      </c>
      <c r="AI291">
        <v>0</v>
      </c>
      <c r="AJ291">
        <v>0</v>
      </c>
      <c r="AK291">
        <v>0</v>
      </c>
      <c r="AL291">
        <v>0</v>
      </c>
      <c r="AM291">
        <v>0.45829999999999999</v>
      </c>
      <c r="AN291">
        <v>0.54170000000000007</v>
      </c>
      <c r="AO291">
        <v>0</v>
      </c>
      <c r="AP291">
        <v>0</v>
      </c>
      <c r="AQ291">
        <v>0.20829999999999999</v>
      </c>
      <c r="AR291">
        <v>0.79170000000000007</v>
      </c>
      <c r="AS291">
        <v>0</v>
      </c>
      <c r="AT291">
        <v>0.66670000000000007</v>
      </c>
      <c r="AU291">
        <v>0.29170000000000001</v>
      </c>
      <c r="AV291">
        <v>4.1700000000000001E-2</v>
      </c>
      <c r="AW291">
        <v>0</v>
      </c>
      <c r="AX291">
        <v>0</v>
      </c>
      <c r="AY291">
        <v>0.125</v>
      </c>
      <c r="AZ291">
        <v>0.75</v>
      </c>
      <c r="BA291">
        <v>0.125</v>
      </c>
      <c r="BB291">
        <v>0</v>
      </c>
      <c r="BC291">
        <v>0</v>
      </c>
      <c r="BD291">
        <v>8.3299999999999999E-2</v>
      </c>
      <c r="BE291">
        <v>0.45829999999999999</v>
      </c>
      <c r="BF291">
        <v>0.375</v>
      </c>
      <c r="BG291">
        <v>8.3299999999999999E-2</v>
      </c>
      <c r="BH291">
        <v>8.3299999999999999E-2</v>
      </c>
      <c r="BI291">
        <v>0.5</v>
      </c>
      <c r="BJ291">
        <v>0.33329999999999999</v>
      </c>
      <c r="BK291">
        <v>8.3299999999999999E-2</v>
      </c>
      <c r="BL291">
        <v>0</v>
      </c>
      <c r="BM291">
        <v>0</v>
      </c>
      <c r="BN291">
        <v>0.29170000000000001</v>
      </c>
      <c r="BO291">
        <v>0.70829999999999993</v>
      </c>
      <c r="BP291">
        <v>0.79170000000000007</v>
      </c>
      <c r="BQ291">
        <v>0.20829999999999999</v>
      </c>
      <c r="BR291">
        <v>0</v>
      </c>
      <c r="BS291">
        <v>0</v>
      </c>
      <c r="BT291">
        <v>0</v>
      </c>
      <c r="BU291">
        <v>0.125</v>
      </c>
      <c r="BV291">
        <v>0.33329999999999999</v>
      </c>
      <c r="BW291">
        <v>0.54170000000000007</v>
      </c>
      <c r="BX291">
        <v>1</v>
      </c>
      <c r="BY291">
        <v>0</v>
      </c>
      <c r="BZ291">
        <v>0</v>
      </c>
      <c r="CA291">
        <v>0</v>
      </c>
      <c r="CB291">
        <v>0</v>
      </c>
      <c r="CC291">
        <v>1</v>
      </c>
      <c r="CD291">
        <v>0</v>
      </c>
      <c r="CE291">
        <v>0</v>
      </c>
      <c r="CF291">
        <v>0</v>
      </c>
      <c r="CG291">
        <v>0</v>
      </c>
      <c r="CH291">
        <v>0.70829999999999993</v>
      </c>
      <c r="CI291">
        <v>0.29170000000000001</v>
      </c>
      <c r="CJ291">
        <v>1</v>
      </c>
      <c r="CK291">
        <v>0</v>
      </c>
      <c r="CL291">
        <v>0</v>
      </c>
      <c r="CM291">
        <v>0</v>
      </c>
      <c r="CN291">
        <v>0</v>
      </c>
      <c r="CO291">
        <v>0</v>
      </c>
      <c r="CP291">
        <v>0.16670000000000001</v>
      </c>
      <c r="CQ291">
        <v>0.625</v>
      </c>
      <c r="CR291">
        <v>0.20829999999999999</v>
      </c>
      <c r="CS291">
        <v>0</v>
      </c>
      <c r="CT291">
        <v>0</v>
      </c>
      <c r="CU291">
        <v>1</v>
      </c>
      <c r="CV291">
        <v>0</v>
      </c>
      <c r="CW291">
        <v>0</v>
      </c>
      <c r="CX291">
        <v>0.95829999999999993</v>
      </c>
      <c r="CY291">
        <v>4.1700000000000001E-2</v>
      </c>
      <c r="CZ291">
        <v>0</v>
      </c>
      <c r="DA291">
        <v>0</v>
      </c>
      <c r="DB291">
        <v>0.375</v>
      </c>
      <c r="DC291">
        <v>0.41670000000000001</v>
      </c>
      <c r="DD291">
        <v>0.20829999999999999</v>
      </c>
      <c r="DE291">
        <v>0</v>
      </c>
      <c r="DF291">
        <v>0.5</v>
      </c>
      <c r="DG291">
        <v>0.45450000000000002</v>
      </c>
      <c r="DH291">
        <v>4.5499999999999999E-2</v>
      </c>
      <c r="DI291">
        <v>0</v>
      </c>
      <c r="DJ291">
        <v>0</v>
      </c>
      <c r="DK291">
        <v>0.58329999999999993</v>
      </c>
      <c r="DL291">
        <v>0.41670000000000001</v>
      </c>
    </row>
    <row r="292" spans="1:116" x14ac:dyDescent="0.25">
      <c r="A292" t="s">
        <v>761</v>
      </c>
      <c r="B292">
        <v>0</v>
      </c>
      <c r="C292">
        <v>0</v>
      </c>
      <c r="D292">
        <v>6.25E-2</v>
      </c>
      <c r="E292">
        <v>0.9375</v>
      </c>
      <c r="F292">
        <v>0</v>
      </c>
      <c r="G292">
        <v>1</v>
      </c>
      <c r="H292">
        <v>0</v>
      </c>
      <c r="I292">
        <v>0</v>
      </c>
      <c r="J292">
        <v>0</v>
      </c>
      <c r="K292">
        <v>0.75</v>
      </c>
      <c r="L292">
        <v>0.25</v>
      </c>
      <c r="M292">
        <v>0</v>
      </c>
      <c r="N292">
        <v>0</v>
      </c>
      <c r="O292">
        <v>6.25E-2</v>
      </c>
      <c r="P292">
        <v>0.875</v>
      </c>
      <c r="Q292">
        <v>6.25E-2</v>
      </c>
      <c r="R292">
        <v>0</v>
      </c>
      <c r="S292">
        <v>0</v>
      </c>
      <c r="T292">
        <v>0</v>
      </c>
      <c r="U292">
        <v>0.75</v>
      </c>
      <c r="V292">
        <v>0.25</v>
      </c>
      <c r="W292">
        <v>0</v>
      </c>
      <c r="X292">
        <v>1</v>
      </c>
      <c r="Y292">
        <v>0</v>
      </c>
      <c r="Z292">
        <v>0</v>
      </c>
      <c r="AA292">
        <v>6.25E-2</v>
      </c>
      <c r="AB292">
        <v>0</v>
      </c>
      <c r="AC292">
        <v>0.9375</v>
      </c>
      <c r="AD292">
        <v>0</v>
      </c>
      <c r="AE292">
        <v>0.8125</v>
      </c>
      <c r="AF292">
        <v>0.1875</v>
      </c>
      <c r="AG292">
        <v>0</v>
      </c>
      <c r="AH292">
        <v>0</v>
      </c>
      <c r="AI292">
        <v>0</v>
      </c>
      <c r="AJ292">
        <v>0</v>
      </c>
      <c r="AK292">
        <v>0</v>
      </c>
      <c r="AL292">
        <v>0</v>
      </c>
      <c r="AM292">
        <v>1</v>
      </c>
      <c r="AN292">
        <v>0</v>
      </c>
      <c r="AO292">
        <v>0</v>
      </c>
      <c r="AP292">
        <v>0</v>
      </c>
      <c r="AQ292">
        <v>1</v>
      </c>
      <c r="AR292">
        <v>0</v>
      </c>
      <c r="AS292">
        <v>0</v>
      </c>
      <c r="AT292">
        <v>1</v>
      </c>
      <c r="AU292">
        <v>0</v>
      </c>
      <c r="AV292">
        <v>0</v>
      </c>
      <c r="AW292">
        <v>0</v>
      </c>
      <c r="AX292">
        <v>0</v>
      </c>
      <c r="AY292">
        <v>0</v>
      </c>
      <c r="AZ292">
        <v>1</v>
      </c>
      <c r="BA292">
        <v>0</v>
      </c>
      <c r="BB292">
        <v>0</v>
      </c>
      <c r="BC292">
        <v>0</v>
      </c>
      <c r="BD292">
        <v>0</v>
      </c>
      <c r="BE292">
        <v>0.125</v>
      </c>
      <c r="BF292">
        <v>0.625</v>
      </c>
      <c r="BG292">
        <v>0.25</v>
      </c>
      <c r="BH292">
        <v>0.125</v>
      </c>
      <c r="BI292">
        <v>0.8125</v>
      </c>
      <c r="BJ292">
        <v>6.25E-2</v>
      </c>
      <c r="BK292">
        <v>0</v>
      </c>
      <c r="BL292">
        <v>0</v>
      </c>
      <c r="BM292">
        <v>0.625</v>
      </c>
      <c r="BN292">
        <v>0.125</v>
      </c>
      <c r="BO292">
        <v>0.25</v>
      </c>
      <c r="BP292">
        <v>1</v>
      </c>
      <c r="BQ292">
        <v>0</v>
      </c>
      <c r="BR292">
        <v>0</v>
      </c>
      <c r="BS292">
        <v>0</v>
      </c>
      <c r="BT292">
        <v>0</v>
      </c>
      <c r="BU292">
        <v>0</v>
      </c>
      <c r="BV292">
        <v>0.3125</v>
      </c>
      <c r="BW292">
        <v>0.6875</v>
      </c>
      <c r="BX292">
        <v>1</v>
      </c>
      <c r="BY292">
        <v>0</v>
      </c>
      <c r="BZ292">
        <v>0</v>
      </c>
      <c r="CA292">
        <v>0</v>
      </c>
      <c r="CB292">
        <v>0</v>
      </c>
      <c r="CC292">
        <v>1</v>
      </c>
      <c r="CD292">
        <v>0</v>
      </c>
      <c r="CE292">
        <v>0</v>
      </c>
      <c r="CF292">
        <v>0</v>
      </c>
      <c r="CG292">
        <v>0</v>
      </c>
      <c r="CH292">
        <v>0.6875</v>
      </c>
      <c r="CI292">
        <v>0.3125</v>
      </c>
      <c r="CJ292">
        <v>1</v>
      </c>
      <c r="CK292">
        <v>0</v>
      </c>
      <c r="CL292">
        <v>0</v>
      </c>
      <c r="CM292">
        <v>0</v>
      </c>
      <c r="CN292">
        <v>0</v>
      </c>
      <c r="CO292">
        <v>6.25E-2</v>
      </c>
      <c r="CP292">
        <v>0.75</v>
      </c>
      <c r="CQ292">
        <v>0.1875</v>
      </c>
      <c r="CR292">
        <v>0</v>
      </c>
      <c r="CS292">
        <v>0</v>
      </c>
      <c r="CT292">
        <v>0</v>
      </c>
      <c r="CU292">
        <v>0</v>
      </c>
      <c r="CV292">
        <v>0</v>
      </c>
      <c r="CW292">
        <v>1</v>
      </c>
      <c r="CX292">
        <v>1</v>
      </c>
      <c r="CY292">
        <v>0</v>
      </c>
      <c r="CZ292">
        <v>0</v>
      </c>
      <c r="DA292">
        <v>0</v>
      </c>
      <c r="DB292">
        <v>1</v>
      </c>
      <c r="DC292">
        <v>0</v>
      </c>
      <c r="DD292">
        <v>0</v>
      </c>
      <c r="DE292">
        <v>0</v>
      </c>
      <c r="DF292">
        <v>0.375</v>
      </c>
      <c r="DG292">
        <v>0.625</v>
      </c>
      <c r="DH292">
        <v>0</v>
      </c>
      <c r="DI292">
        <v>6.25E-2</v>
      </c>
      <c r="DJ292">
        <v>6.25E-2</v>
      </c>
      <c r="DK292">
        <v>0.8125</v>
      </c>
      <c r="DL292">
        <v>6.25E-2</v>
      </c>
    </row>
    <row r="293" spans="1:116" x14ac:dyDescent="0.25">
      <c r="A293" t="s">
        <v>763</v>
      </c>
      <c r="B293">
        <v>0</v>
      </c>
      <c r="C293">
        <v>4.1700000000000001E-2</v>
      </c>
      <c r="D293">
        <v>0.66670000000000007</v>
      </c>
      <c r="E293">
        <v>0.29170000000000001</v>
      </c>
      <c r="F293">
        <v>0</v>
      </c>
      <c r="G293">
        <v>1</v>
      </c>
      <c r="H293">
        <v>0</v>
      </c>
      <c r="I293">
        <v>0</v>
      </c>
      <c r="J293">
        <v>0</v>
      </c>
      <c r="K293">
        <v>0.66670000000000007</v>
      </c>
      <c r="L293">
        <v>0.33329999999999999</v>
      </c>
      <c r="M293">
        <v>0</v>
      </c>
      <c r="N293">
        <v>0</v>
      </c>
      <c r="O293">
        <v>4.1700000000000001E-2</v>
      </c>
      <c r="P293">
        <v>0.5</v>
      </c>
      <c r="Q293">
        <v>0.45829999999999999</v>
      </c>
      <c r="R293">
        <v>0</v>
      </c>
      <c r="S293">
        <v>0</v>
      </c>
      <c r="T293">
        <v>0</v>
      </c>
      <c r="U293">
        <v>0.6522</v>
      </c>
      <c r="V293">
        <v>0.3478</v>
      </c>
      <c r="W293">
        <v>0</v>
      </c>
      <c r="X293">
        <v>1</v>
      </c>
      <c r="Y293">
        <v>0</v>
      </c>
      <c r="Z293">
        <v>0</v>
      </c>
      <c r="AA293">
        <v>0.375</v>
      </c>
      <c r="AB293">
        <v>0.20829999999999999</v>
      </c>
      <c r="AC293">
        <v>0.41670000000000001</v>
      </c>
      <c r="AD293">
        <v>4.1700000000000001E-2</v>
      </c>
      <c r="AE293">
        <v>0.58329999999999993</v>
      </c>
      <c r="AF293">
        <v>0.375</v>
      </c>
      <c r="AG293">
        <v>0</v>
      </c>
      <c r="AH293">
        <v>0</v>
      </c>
      <c r="AI293">
        <v>0</v>
      </c>
      <c r="AJ293">
        <v>0</v>
      </c>
      <c r="AK293">
        <v>0</v>
      </c>
      <c r="AL293">
        <v>0</v>
      </c>
      <c r="AM293">
        <v>1</v>
      </c>
      <c r="AN293">
        <v>0</v>
      </c>
      <c r="AO293">
        <v>0</v>
      </c>
      <c r="AP293">
        <v>0</v>
      </c>
      <c r="AQ293">
        <v>0.33329999999999999</v>
      </c>
      <c r="AR293">
        <v>0.58329999999999993</v>
      </c>
      <c r="AS293">
        <v>8.3299999999999999E-2</v>
      </c>
      <c r="AT293">
        <v>0.95829999999999993</v>
      </c>
      <c r="AU293">
        <v>4.1700000000000001E-2</v>
      </c>
      <c r="AV293">
        <v>0</v>
      </c>
      <c r="AW293">
        <v>0</v>
      </c>
      <c r="AX293">
        <v>0</v>
      </c>
      <c r="AY293">
        <v>0.58329999999999993</v>
      </c>
      <c r="AZ293">
        <v>0.41670000000000001</v>
      </c>
      <c r="BA293">
        <v>0</v>
      </c>
      <c r="BB293">
        <v>0</v>
      </c>
      <c r="BC293">
        <v>8.3299999999999999E-2</v>
      </c>
      <c r="BD293">
        <v>0.54170000000000007</v>
      </c>
      <c r="BE293">
        <v>0.16670000000000001</v>
      </c>
      <c r="BF293">
        <v>0.16670000000000001</v>
      </c>
      <c r="BG293">
        <v>4.1700000000000001E-2</v>
      </c>
      <c r="BH293">
        <v>0.54170000000000007</v>
      </c>
      <c r="BI293">
        <v>0.33329999999999999</v>
      </c>
      <c r="BJ293">
        <v>0.125</v>
      </c>
      <c r="BK293">
        <v>0</v>
      </c>
      <c r="BL293">
        <v>0</v>
      </c>
      <c r="BM293">
        <v>0.20829999999999999</v>
      </c>
      <c r="BN293">
        <v>0.125</v>
      </c>
      <c r="BO293">
        <v>0.66670000000000007</v>
      </c>
      <c r="BP293">
        <v>1</v>
      </c>
      <c r="BQ293">
        <v>0</v>
      </c>
      <c r="BR293">
        <v>0</v>
      </c>
      <c r="BS293">
        <v>0</v>
      </c>
      <c r="BT293">
        <v>0</v>
      </c>
      <c r="BU293">
        <v>4.1700000000000001E-2</v>
      </c>
      <c r="BV293">
        <v>0.58329999999999993</v>
      </c>
      <c r="BW293">
        <v>0.375</v>
      </c>
      <c r="BX293">
        <v>1</v>
      </c>
      <c r="BY293">
        <v>0</v>
      </c>
      <c r="BZ293">
        <v>0</v>
      </c>
      <c r="CA293">
        <v>0</v>
      </c>
      <c r="CB293">
        <v>0</v>
      </c>
      <c r="CC293">
        <v>1</v>
      </c>
      <c r="CD293">
        <v>0</v>
      </c>
      <c r="CE293">
        <v>0</v>
      </c>
      <c r="CF293">
        <v>0</v>
      </c>
      <c r="CG293">
        <v>0</v>
      </c>
      <c r="CH293">
        <v>0.54170000000000007</v>
      </c>
      <c r="CI293">
        <v>0.45829999999999999</v>
      </c>
      <c r="CJ293">
        <v>1</v>
      </c>
      <c r="CK293">
        <v>0</v>
      </c>
      <c r="CL293">
        <v>0</v>
      </c>
      <c r="CM293">
        <v>0</v>
      </c>
      <c r="CN293">
        <v>0</v>
      </c>
      <c r="CO293">
        <v>0</v>
      </c>
      <c r="CP293">
        <v>0.66670000000000007</v>
      </c>
      <c r="CQ293">
        <v>0.33329999999999999</v>
      </c>
      <c r="CR293">
        <v>0</v>
      </c>
      <c r="CS293">
        <v>0</v>
      </c>
      <c r="CT293">
        <v>0</v>
      </c>
      <c r="CU293">
        <v>0</v>
      </c>
      <c r="CV293">
        <v>0</v>
      </c>
      <c r="CW293">
        <v>1</v>
      </c>
      <c r="CX293">
        <v>0.95829999999999993</v>
      </c>
      <c r="CY293">
        <v>4.1700000000000001E-2</v>
      </c>
      <c r="CZ293">
        <v>0</v>
      </c>
      <c r="DA293">
        <v>0</v>
      </c>
      <c r="DB293">
        <v>0.91670000000000007</v>
      </c>
      <c r="DC293">
        <v>8.3299999999999999E-2</v>
      </c>
      <c r="DD293">
        <v>0</v>
      </c>
      <c r="DE293">
        <v>0</v>
      </c>
      <c r="DF293">
        <v>0.73909999999999998</v>
      </c>
      <c r="DG293">
        <v>0.26090000000000002</v>
      </c>
      <c r="DH293">
        <v>0</v>
      </c>
      <c r="DI293">
        <v>0</v>
      </c>
      <c r="DJ293">
        <v>8.3299999999999999E-2</v>
      </c>
      <c r="DK293">
        <v>0.58329999999999993</v>
      </c>
      <c r="DL293">
        <v>0.33329999999999999</v>
      </c>
    </row>
    <row r="294" spans="1:116" x14ac:dyDescent="0.25">
      <c r="A294" t="s">
        <v>765</v>
      </c>
      <c r="B294">
        <v>0</v>
      </c>
      <c r="C294">
        <v>0</v>
      </c>
      <c r="D294">
        <v>1</v>
      </c>
      <c r="E294">
        <v>0</v>
      </c>
      <c r="F294">
        <v>0</v>
      </c>
      <c r="G294">
        <v>0</v>
      </c>
      <c r="H294">
        <v>1</v>
      </c>
      <c r="I294">
        <v>0</v>
      </c>
      <c r="J294">
        <v>2.5000000000000001E-2</v>
      </c>
      <c r="K294">
        <v>0.85</v>
      </c>
      <c r="L294">
        <v>0.1</v>
      </c>
      <c r="M294">
        <v>2.5000000000000001E-2</v>
      </c>
      <c r="N294">
        <v>0</v>
      </c>
      <c r="O294">
        <v>0.42859999999999998</v>
      </c>
      <c r="P294">
        <v>0.57140000000000002</v>
      </c>
      <c r="Q294">
        <v>0</v>
      </c>
      <c r="R294">
        <v>0</v>
      </c>
      <c r="S294">
        <v>0</v>
      </c>
      <c r="T294">
        <v>5.7099999999999998E-2</v>
      </c>
      <c r="U294">
        <v>0.91430000000000011</v>
      </c>
      <c r="V294">
        <v>2.86E-2</v>
      </c>
      <c r="W294">
        <v>1</v>
      </c>
      <c r="X294">
        <v>0</v>
      </c>
      <c r="Y294">
        <v>0</v>
      </c>
      <c r="Z294">
        <v>0</v>
      </c>
      <c r="AA294">
        <v>0.75</v>
      </c>
      <c r="AB294">
        <v>0.17499999999999999</v>
      </c>
      <c r="AC294">
        <v>7.4999999999999997E-2</v>
      </c>
      <c r="AD294">
        <v>0</v>
      </c>
      <c r="AE294">
        <v>0.72499999999999998</v>
      </c>
      <c r="AF294">
        <v>0.27500000000000002</v>
      </c>
      <c r="AG294">
        <v>0</v>
      </c>
      <c r="AH294">
        <v>0</v>
      </c>
      <c r="AI294">
        <v>0</v>
      </c>
      <c r="AJ294">
        <v>0</v>
      </c>
      <c r="AK294">
        <v>0</v>
      </c>
      <c r="AL294">
        <v>0</v>
      </c>
      <c r="AM294">
        <v>0.9</v>
      </c>
      <c r="AN294">
        <v>0</v>
      </c>
      <c r="AO294">
        <v>2.5000000000000001E-2</v>
      </c>
      <c r="AP294">
        <v>7.4999999999999997E-2</v>
      </c>
      <c r="AQ294">
        <v>0</v>
      </c>
      <c r="AR294">
        <v>0.57499999999999996</v>
      </c>
      <c r="AS294">
        <v>0.42499999999999999</v>
      </c>
      <c r="AT294">
        <v>0.7</v>
      </c>
      <c r="AU294">
        <v>0.3</v>
      </c>
      <c r="AV294">
        <v>0</v>
      </c>
      <c r="AW294">
        <v>0</v>
      </c>
      <c r="AX294">
        <v>0</v>
      </c>
      <c r="AY294">
        <v>0.61539999999999995</v>
      </c>
      <c r="AZ294">
        <v>0.3846</v>
      </c>
      <c r="BA294">
        <v>0</v>
      </c>
      <c r="BB294">
        <v>0</v>
      </c>
      <c r="BC294">
        <v>0.375</v>
      </c>
      <c r="BD294">
        <v>0.6</v>
      </c>
      <c r="BE294">
        <v>2.5000000000000001E-2</v>
      </c>
      <c r="BF294">
        <v>0</v>
      </c>
      <c r="BG294">
        <v>0</v>
      </c>
      <c r="BH294">
        <v>0.8</v>
      </c>
      <c r="BI294">
        <v>0.15</v>
      </c>
      <c r="BJ294">
        <v>0.05</v>
      </c>
      <c r="BK294">
        <v>0</v>
      </c>
      <c r="BL294">
        <v>0</v>
      </c>
      <c r="BM294">
        <v>0.375</v>
      </c>
      <c r="BN294">
        <v>0.125</v>
      </c>
      <c r="BO294">
        <v>0.5</v>
      </c>
      <c r="BP294">
        <v>1</v>
      </c>
      <c r="BQ294">
        <v>0</v>
      </c>
      <c r="BR294">
        <v>0</v>
      </c>
      <c r="BS294">
        <v>0</v>
      </c>
      <c r="BT294">
        <v>0.15</v>
      </c>
      <c r="BU294">
        <v>0.22500000000000001</v>
      </c>
      <c r="BV294">
        <v>0.55000000000000004</v>
      </c>
      <c r="BW294">
        <v>7.4999999999999997E-2</v>
      </c>
      <c r="BX294">
        <v>1</v>
      </c>
      <c r="BY294">
        <v>0</v>
      </c>
      <c r="BZ294">
        <v>0</v>
      </c>
      <c r="CA294">
        <v>0</v>
      </c>
      <c r="CB294">
        <v>0</v>
      </c>
      <c r="CC294">
        <v>0</v>
      </c>
      <c r="CD294">
        <v>1</v>
      </c>
      <c r="CE294">
        <v>0</v>
      </c>
      <c r="CF294">
        <v>0</v>
      </c>
      <c r="CG294">
        <v>0</v>
      </c>
      <c r="CH294">
        <v>0.95</v>
      </c>
      <c r="CI294">
        <v>0.05</v>
      </c>
      <c r="CJ294">
        <v>1</v>
      </c>
      <c r="CK294">
        <v>0</v>
      </c>
      <c r="CL294">
        <v>0</v>
      </c>
      <c r="CM294">
        <v>0</v>
      </c>
      <c r="CN294">
        <v>0</v>
      </c>
      <c r="CO294">
        <v>0</v>
      </c>
      <c r="CP294">
        <v>0.87180000000000002</v>
      </c>
      <c r="CQ294">
        <v>0.12820000000000001</v>
      </c>
      <c r="CR294">
        <v>0</v>
      </c>
      <c r="CS294">
        <v>0</v>
      </c>
      <c r="CT294">
        <v>0</v>
      </c>
      <c r="CU294">
        <v>1</v>
      </c>
      <c r="CV294">
        <v>0</v>
      </c>
      <c r="CW294">
        <v>0</v>
      </c>
      <c r="CX294">
        <v>1</v>
      </c>
      <c r="CY294">
        <v>0</v>
      </c>
      <c r="CZ294">
        <v>0</v>
      </c>
      <c r="DA294">
        <v>0</v>
      </c>
      <c r="DB294">
        <v>0.67569999999999997</v>
      </c>
      <c r="DC294">
        <v>0.18920000000000001</v>
      </c>
      <c r="DD294">
        <v>0.1351</v>
      </c>
      <c r="DE294">
        <v>3.5699999999999996E-2</v>
      </c>
      <c r="DF294">
        <v>0.82140000000000002</v>
      </c>
      <c r="DG294">
        <v>7.1399999999999991E-2</v>
      </c>
      <c r="DH294">
        <v>7.1399999999999991E-2</v>
      </c>
      <c r="DI294">
        <v>2.5000000000000001E-2</v>
      </c>
      <c r="DJ294">
        <v>0.05</v>
      </c>
      <c r="DK294">
        <v>0.375</v>
      </c>
      <c r="DL294">
        <v>0.55000000000000004</v>
      </c>
    </row>
    <row r="295" spans="1:116" x14ac:dyDescent="0.25">
      <c r="A295" t="s">
        <v>767</v>
      </c>
      <c r="B295">
        <v>0</v>
      </c>
      <c r="C295">
        <v>0</v>
      </c>
      <c r="D295">
        <v>0.8</v>
      </c>
      <c r="E295">
        <v>0.2</v>
      </c>
      <c r="F295">
        <v>0</v>
      </c>
      <c r="G295">
        <v>0</v>
      </c>
      <c r="H295">
        <v>0</v>
      </c>
      <c r="I295">
        <v>1</v>
      </c>
      <c r="J295">
        <v>0</v>
      </c>
      <c r="K295">
        <v>0.12</v>
      </c>
      <c r="L295">
        <v>0.88</v>
      </c>
      <c r="M295">
        <v>0</v>
      </c>
      <c r="N295">
        <v>0</v>
      </c>
      <c r="O295">
        <v>0</v>
      </c>
      <c r="P295">
        <v>0.68</v>
      </c>
      <c r="Q295">
        <v>0.32</v>
      </c>
      <c r="R295">
        <v>0</v>
      </c>
      <c r="S295">
        <v>0</v>
      </c>
      <c r="T295">
        <v>0.12</v>
      </c>
      <c r="U295">
        <v>0.64</v>
      </c>
      <c r="V295">
        <v>0.24</v>
      </c>
      <c r="W295">
        <v>1</v>
      </c>
      <c r="X295">
        <v>0</v>
      </c>
      <c r="Y295">
        <v>0</v>
      </c>
      <c r="Z295">
        <v>0</v>
      </c>
      <c r="AA295">
        <v>0.32</v>
      </c>
      <c r="AB295">
        <v>0.12</v>
      </c>
      <c r="AC295">
        <v>0.56000000000000005</v>
      </c>
      <c r="AD295">
        <v>0.12</v>
      </c>
      <c r="AE295">
        <v>0.56000000000000005</v>
      </c>
      <c r="AF295">
        <v>0.32</v>
      </c>
      <c r="AG295">
        <v>0</v>
      </c>
      <c r="AH295">
        <v>0</v>
      </c>
      <c r="AI295">
        <v>0</v>
      </c>
      <c r="AJ295">
        <v>0</v>
      </c>
      <c r="AK295">
        <v>0</v>
      </c>
      <c r="AL295">
        <v>0</v>
      </c>
      <c r="AM295">
        <v>0.32</v>
      </c>
      <c r="AN295">
        <v>0.56000000000000005</v>
      </c>
      <c r="AO295">
        <v>0.08</v>
      </c>
      <c r="AP295">
        <v>0.04</v>
      </c>
      <c r="AQ295">
        <v>0.48</v>
      </c>
      <c r="AR295">
        <v>0.52</v>
      </c>
      <c r="AS295">
        <v>0</v>
      </c>
      <c r="AT295">
        <v>0.88</v>
      </c>
      <c r="AU295">
        <v>0.04</v>
      </c>
      <c r="AV295">
        <v>0.08</v>
      </c>
      <c r="AW295">
        <v>0</v>
      </c>
      <c r="AX295">
        <v>0</v>
      </c>
      <c r="AY295">
        <v>0</v>
      </c>
      <c r="AZ295">
        <v>1</v>
      </c>
      <c r="BA295">
        <v>0</v>
      </c>
      <c r="BB295">
        <v>0</v>
      </c>
      <c r="BC295">
        <v>0</v>
      </c>
      <c r="BD295">
        <v>0.04</v>
      </c>
      <c r="BE295">
        <v>0.88</v>
      </c>
      <c r="BF295">
        <v>0.08</v>
      </c>
      <c r="BG295">
        <v>0</v>
      </c>
      <c r="BH295">
        <v>0.04</v>
      </c>
      <c r="BI295">
        <v>0.64</v>
      </c>
      <c r="BJ295">
        <v>0.32</v>
      </c>
      <c r="BK295">
        <v>0</v>
      </c>
      <c r="BL295">
        <v>0</v>
      </c>
      <c r="BM295">
        <v>0</v>
      </c>
      <c r="BN295">
        <v>0.36</v>
      </c>
      <c r="BO295">
        <v>0.64</v>
      </c>
      <c r="BP295">
        <v>0.92</v>
      </c>
      <c r="BQ295">
        <v>0.08</v>
      </c>
      <c r="BR295">
        <v>0</v>
      </c>
      <c r="BS295">
        <v>0</v>
      </c>
      <c r="BT295">
        <v>0</v>
      </c>
      <c r="BU295">
        <v>0</v>
      </c>
      <c r="BV295">
        <v>0.36</v>
      </c>
      <c r="BW295">
        <v>0.64</v>
      </c>
      <c r="BX295">
        <v>1</v>
      </c>
      <c r="BY295">
        <v>0</v>
      </c>
      <c r="BZ295">
        <v>0</v>
      </c>
      <c r="CA295">
        <v>0</v>
      </c>
      <c r="CB295">
        <v>0</v>
      </c>
      <c r="CC295">
        <v>1</v>
      </c>
      <c r="CD295">
        <v>0</v>
      </c>
      <c r="CE295">
        <v>0</v>
      </c>
      <c r="CF295">
        <v>0</v>
      </c>
      <c r="CG295">
        <v>0</v>
      </c>
      <c r="CH295">
        <v>0.64</v>
      </c>
      <c r="CI295">
        <v>0.36</v>
      </c>
      <c r="CJ295">
        <v>0</v>
      </c>
      <c r="CK295">
        <v>1</v>
      </c>
      <c r="CL295">
        <v>0</v>
      </c>
      <c r="CM295">
        <v>0</v>
      </c>
      <c r="CN295">
        <v>0</v>
      </c>
      <c r="CO295">
        <v>0</v>
      </c>
      <c r="CP295">
        <v>0.28000000000000003</v>
      </c>
      <c r="CQ295">
        <v>0.72</v>
      </c>
      <c r="CR295">
        <v>0</v>
      </c>
      <c r="CS295">
        <v>0</v>
      </c>
      <c r="CT295">
        <v>0</v>
      </c>
      <c r="CU295">
        <v>0</v>
      </c>
      <c r="CV295">
        <v>0</v>
      </c>
      <c r="CW295">
        <v>1</v>
      </c>
      <c r="CX295">
        <v>0.88</v>
      </c>
      <c r="CY295">
        <v>0.12</v>
      </c>
      <c r="CZ295">
        <v>0</v>
      </c>
      <c r="DA295">
        <v>0</v>
      </c>
      <c r="DB295">
        <v>0.2</v>
      </c>
      <c r="DC295">
        <v>0.64</v>
      </c>
      <c r="DD295">
        <v>0.16</v>
      </c>
      <c r="DE295">
        <v>0</v>
      </c>
      <c r="DF295">
        <v>0.6</v>
      </c>
      <c r="DG295">
        <v>0.4</v>
      </c>
      <c r="DH295">
        <v>0</v>
      </c>
      <c r="DI295">
        <v>0</v>
      </c>
      <c r="DJ295">
        <v>0</v>
      </c>
      <c r="DK295">
        <v>0.8</v>
      </c>
      <c r="DL295">
        <v>0.2</v>
      </c>
    </row>
    <row r="296" spans="1:116" x14ac:dyDescent="0.25">
      <c r="A296" t="s">
        <v>769</v>
      </c>
      <c r="B296">
        <v>0</v>
      </c>
      <c r="C296">
        <v>0</v>
      </c>
      <c r="D296">
        <v>0.61109999999999998</v>
      </c>
      <c r="E296">
        <v>0.38890000000000002</v>
      </c>
      <c r="F296">
        <v>0</v>
      </c>
      <c r="G296">
        <v>0</v>
      </c>
      <c r="H296">
        <v>0</v>
      </c>
      <c r="I296">
        <v>1</v>
      </c>
      <c r="J296">
        <v>0</v>
      </c>
      <c r="K296">
        <v>0.11109999999999999</v>
      </c>
      <c r="L296">
        <v>0.55559999999999998</v>
      </c>
      <c r="M296">
        <v>0.27779999999999999</v>
      </c>
      <c r="N296">
        <v>5.5599999999999997E-2</v>
      </c>
      <c r="O296">
        <v>0</v>
      </c>
      <c r="P296">
        <v>5.5599999999999997E-2</v>
      </c>
      <c r="Q296">
        <v>0.72219999999999995</v>
      </c>
      <c r="R296">
        <v>0.22219999999999998</v>
      </c>
      <c r="S296">
        <v>0</v>
      </c>
      <c r="T296">
        <v>0</v>
      </c>
      <c r="U296">
        <v>0.77780000000000005</v>
      </c>
      <c r="V296">
        <v>0.22219999999999998</v>
      </c>
      <c r="W296">
        <v>1</v>
      </c>
      <c r="X296">
        <v>0</v>
      </c>
      <c r="Y296">
        <v>0</v>
      </c>
      <c r="Z296">
        <v>0</v>
      </c>
      <c r="AA296">
        <v>0.38890000000000002</v>
      </c>
      <c r="AB296">
        <v>0.16670000000000001</v>
      </c>
      <c r="AC296">
        <v>0.44439999999999996</v>
      </c>
      <c r="AD296">
        <v>0.11109999999999999</v>
      </c>
      <c r="AE296">
        <v>0.38890000000000002</v>
      </c>
      <c r="AF296">
        <v>0.5</v>
      </c>
      <c r="AG296">
        <v>0</v>
      </c>
      <c r="AH296">
        <v>0</v>
      </c>
      <c r="AI296">
        <v>0</v>
      </c>
      <c r="AJ296">
        <v>0</v>
      </c>
      <c r="AK296">
        <v>0</v>
      </c>
      <c r="AL296">
        <v>0</v>
      </c>
      <c r="AM296">
        <v>0.38890000000000002</v>
      </c>
      <c r="AN296">
        <v>0.61109999999999998</v>
      </c>
      <c r="AO296">
        <v>0</v>
      </c>
      <c r="AP296">
        <v>0</v>
      </c>
      <c r="AQ296">
        <v>0.38890000000000002</v>
      </c>
      <c r="AR296">
        <v>0.61109999999999998</v>
      </c>
      <c r="AS296">
        <v>0</v>
      </c>
      <c r="AT296">
        <v>0.83329999999999993</v>
      </c>
      <c r="AU296">
        <v>0.16670000000000001</v>
      </c>
      <c r="AV296">
        <v>0</v>
      </c>
      <c r="AW296">
        <v>0</v>
      </c>
      <c r="AX296">
        <v>0</v>
      </c>
      <c r="AY296">
        <v>0.16670000000000001</v>
      </c>
      <c r="AZ296">
        <v>0.66670000000000007</v>
      </c>
      <c r="BA296">
        <v>0.16670000000000001</v>
      </c>
      <c r="BB296">
        <v>0</v>
      </c>
      <c r="BC296">
        <v>0</v>
      </c>
      <c r="BD296">
        <v>5.5599999999999997E-2</v>
      </c>
      <c r="BE296">
        <v>0.72219999999999995</v>
      </c>
      <c r="BF296">
        <v>0.11109999999999999</v>
      </c>
      <c r="BG296">
        <v>0.11109999999999999</v>
      </c>
      <c r="BH296">
        <v>0.5</v>
      </c>
      <c r="BI296">
        <v>0.27779999999999999</v>
      </c>
      <c r="BJ296">
        <v>0.22219999999999998</v>
      </c>
      <c r="BK296">
        <v>0</v>
      </c>
      <c r="BL296">
        <v>0</v>
      </c>
      <c r="BM296">
        <v>0.11109999999999999</v>
      </c>
      <c r="BN296">
        <v>0.38890000000000002</v>
      </c>
      <c r="BO296">
        <v>0.5</v>
      </c>
      <c r="BP296">
        <v>0.94440000000000002</v>
      </c>
      <c r="BQ296">
        <v>5.5599999999999997E-2</v>
      </c>
      <c r="BR296">
        <v>0</v>
      </c>
      <c r="BS296">
        <v>0</v>
      </c>
      <c r="BT296">
        <v>0</v>
      </c>
      <c r="BU296">
        <v>5.5599999999999997E-2</v>
      </c>
      <c r="BV296">
        <v>0.33329999999999999</v>
      </c>
      <c r="BW296">
        <v>0.61109999999999998</v>
      </c>
      <c r="BX296">
        <v>1</v>
      </c>
      <c r="BY296">
        <v>0</v>
      </c>
      <c r="BZ296">
        <v>0</v>
      </c>
      <c r="CA296">
        <v>0</v>
      </c>
      <c r="CB296">
        <v>0</v>
      </c>
      <c r="CC296">
        <v>1</v>
      </c>
      <c r="CD296">
        <v>0</v>
      </c>
      <c r="CE296">
        <v>0</v>
      </c>
      <c r="CF296">
        <v>0</v>
      </c>
      <c r="CG296">
        <v>0</v>
      </c>
      <c r="CH296">
        <v>0.61109999999999998</v>
      </c>
      <c r="CI296">
        <v>0.38890000000000002</v>
      </c>
      <c r="CJ296">
        <v>0</v>
      </c>
      <c r="CK296">
        <v>1</v>
      </c>
      <c r="CL296">
        <v>0</v>
      </c>
      <c r="CM296">
        <v>0</v>
      </c>
      <c r="CN296">
        <v>0</v>
      </c>
      <c r="CO296">
        <v>0</v>
      </c>
      <c r="CP296">
        <v>0.11109999999999999</v>
      </c>
      <c r="CQ296">
        <v>0.5</v>
      </c>
      <c r="CR296">
        <v>0.38890000000000002</v>
      </c>
      <c r="CS296">
        <v>0</v>
      </c>
      <c r="CT296">
        <v>0</v>
      </c>
      <c r="CU296">
        <v>1</v>
      </c>
      <c r="CV296">
        <v>0</v>
      </c>
      <c r="CW296">
        <v>0</v>
      </c>
      <c r="CX296">
        <v>0.88890000000000002</v>
      </c>
      <c r="CY296">
        <v>0.11109999999999999</v>
      </c>
      <c r="CZ296">
        <v>0</v>
      </c>
      <c r="DA296">
        <v>0</v>
      </c>
      <c r="DB296">
        <v>0.16670000000000001</v>
      </c>
      <c r="DC296">
        <v>0.5</v>
      </c>
      <c r="DD296">
        <v>0.33329999999999999</v>
      </c>
      <c r="DE296">
        <v>0</v>
      </c>
      <c r="DF296">
        <v>0.55559999999999998</v>
      </c>
      <c r="DG296">
        <v>0.44439999999999996</v>
      </c>
      <c r="DH296">
        <v>0</v>
      </c>
      <c r="DI296">
        <v>0</v>
      </c>
      <c r="DJ296">
        <v>0</v>
      </c>
      <c r="DK296">
        <v>0.27779999999999999</v>
      </c>
      <c r="DL296">
        <v>0.72219999999999995</v>
      </c>
    </row>
    <row r="297" spans="1:116" x14ac:dyDescent="0.25">
      <c r="A297" t="s">
        <v>771</v>
      </c>
      <c r="B297">
        <v>0</v>
      </c>
      <c r="C297">
        <v>0</v>
      </c>
      <c r="D297">
        <v>0.76190000000000002</v>
      </c>
      <c r="E297">
        <v>0.23809999999999998</v>
      </c>
      <c r="F297">
        <v>0</v>
      </c>
      <c r="G297">
        <v>0</v>
      </c>
      <c r="H297">
        <v>0</v>
      </c>
      <c r="I297">
        <v>1</v>
      </c>
      <c r="J297">
        <v>0</v>
      </c>
      <c r="K297">
        <v>0.1429</v>
      </c>
      <c r="L297">
        <v>0.85709999999999997</v>
      </c>
      <c r="M297">
        <v>0</v>
      </c>
      <c r="N297">
        <v>0</v>
      </c>
      <c r="O297">
        <v>0</v>
      </c>
      <c r="P297">
        <v>0.61899999999999999</v>
      </c>
      <c r="Q297">
        <v>0.38100000000000001</v>
      </c>
      <c r="R297">
        <v>0</v>
      </c>
      <c r="S297">
        <v>0</v>
      </c>
      <c r="T297">
        <v>4.7599999999999996E-2</v>
      </c>
      <c r="U297">
        <v>0.85709999999999997</v>
      </c>
      <c r="V297">
        <v>9.5199999999999993E-2</v>
      </c>
      <c r="W297">
        <v>1</v>
      </c>
      <c r="X297">
        <v>0</v>
      </c>
      <c r="Y297">
        <v>0</v>
      </c>
      <c r="Z297">
        <v>0</v>
      </c>
      <c r="AA297">
        <v>0.38100000000000001</v>
      </c>
      <c r="AB297">
        <v>9.5199999999999993E-2</v>
      </c>
      <c r="AC297">
        <v>0.52380000000000004</v>
      </c>
      <c r="AD297">
        <v>0.23809999999999998</v>
      </c>
      <c r="AE297">
        <v>0.57140000000000002</v>
      </c>
      <c r="AF297">
        <v>0.1429</v>
      </c>
      <c r="AG297">
        <v>4.7599999999999996E-2</v>
      </c>
      <c r="AH297">
        <v>0</v>
      </c>
      <c r="AI297">
        <v>0</v>
      </c>
      <c r="AJ297">
        <v>0</v>
      </c>
      <c r="AK297">
        <v>0</v>
      </c>
      <c r="AL297">
        <v>0</v>
      </c>
      <c r="AM297">
        <v>0.38100000000000001</v>
      </c>
      <c r="AN297">
        <v>0.61899999999999999</v>
      </c>
      <c r="AO297">
        <v>0</v>
      </c>
      <c r="AP297">
        <v>0</v>
      </c>
      <c r="AQ297">
        <v>0.47619999999999996</v>
      </c>
      <c r="AR297">
        <v>0.52380000000000004</v>
      </c>
      <c r="AS297">
        <v>0</v>
      </c>
      <c r="AT297">
        <v>0.95239999999999991</v>
      </c>
      <c r="AU297">
        <v>0</v>
      </c>
      <c r="AV297">
        <v>4.7599999999999996E-2</v>
      </c>
      <c r="AW297">
        <v>0</v>
      </c>
      <c r="AX297">
        <v>0</v>
      </c>
      <c r="AY297">
        <v>4.7599999999999996E-2</v>
      </c>
      <c r="AZ297">
        <v>0.95239999999999991</v>
      </c>
      <c r="BA297">
        <v>0</v>
      </c>
      <c r="BB297">
        <v>0</v>
      </c>
      <c r="BC297">
        <v>0</v>
      </c>
      <c r="BD297">
        <v>4.7599999999999996E-2</v>
      </c>
      <c r="BE297">
        <v>0.76190000000000002</v>
      </c>
      <c r="BF297">
        <v>4.7599999999999996E-2</v>
      </c>
      <c r="BG297">
        <v>0.1429</v>
      </c>
      <c r="BH297">
        <v>0</v>
      </c>
      <c r="BI297">
        <v>0.66670000000000007</v>
      </c>
      <c r="BJ297">
        <v>0.33329999999999999</v>
      </c>
      <c r="BK297">
        <v>0</v>
      </c>
      <c r="BL297">
        <v>0</v>
      </c>
      <c r="BM297">
        <v>0</v>
      </c>
      <c r="BN297">
        <v>0.52380000000000004</v>
      </c>
      <c r="BO297">
        <v>0.47619999999999996</v>
      </c>
      <c r="BP297">
        <v>0.85709999999999997</v>
      </c>
      <c r="BQ297">
        <v>0.1429</v>
      </c>
      <c r="BR297">
        <v>0</v>
      </c>
      <c r="BS297">
        <v>0</v>
      </c>
      <c r="BT297">
        <v>0</v>
      </c>
      <c r="BU297">
        <v>0</v>
      </c>
      <c r="BV297">
        <v>0.38100000000000001</v>
      </c>
      <c r="BW297">
        <v>0.61899999999999999</v>
      </c>
      <c r="BX297">
        <v>1</v>
      </c>
      <c r="BY297">
        <v>0</v>
      </c>
      <c r="BZ297">
        <v>0</v>
      </c>
      <c r="CA297">
        <v>0</v>
      </c>
      <c r="CB297">
        <v>0</v>
      </c>
      <c r="CC297">
        <v>1</v>
      </c>
      <c r="CD297">
        <v>0</v>
      </c>
      <c r="CE297">
        <v>0</v>
      </c>
      <c r="CF297">
        <v>0</v>
      </c>
      <c r="CG297">
        <v>0</v>
      </c>
      <c r="CH297">
        <v>0.71430000000000005</v>
      </c>
      <c r="CI297">
        <v>0.28570000000000001</v>
      </c>
      <c r="CJ297">
        <v>0</v>
      </c>
      <c r="CK297">
        <v>1</v>
      </c>
      <c r="CL297">
        <v>0</v>
      </c>
      <c r="CM297">
        <v>0</v>
      </c>
      <c r="CN297">
        <v>0</v>
      </c>
      <c r="CO297">
        <v>0</v>
      </c>
      <c r="CP297">
        <v>0.1905</v>
      </c>
      <c r="CQ297">
        <v>0.8095</v>
      </c>
      <c r="CR297">
        <v>0</v>
      </c>
      <c r="CS297">
        <v>0</v>
      </c>
      <c r="CT297">
        <v>1</v>
      </c>
      <c r="CU297">
        <v>0</v>
      </c>
      <c r="CV297">
        <v>0</v>
      </c>
      <c r="CW297">
        <v>0</v>
      </c>
      <c r="CX297">
        <v>1</v>
      </c>
      <c r="CY297">
        <v>0</v>
      </c>
      <c r="CZ297">
        <v>0</v>
      </c>
      <c r="DA297">
        <v>0</v>
      </c>
      <c r="DB297">
        <v>0.33329999999999999</v>
      </c>
      <c r="DC297">
        <v>0.57140000000000002</v>
      </c>
      <c r="DD297">
        <v>9.5199999999999993E-2</v>
      </c>
      <c r="DE297">
        <v>0</v>
      </c>
      <c r="DF297">
        <v>0.7</v>
      </c>
      <c r="DG297">
        <v>0.3</v>
      </c>
      <c r="DH297">
        <v>0</v>
      </c>
      <c r="DI297">
        <v>0</v>
      </c>
      <c r="DJ297">
        <v>0</v>
      </c>
      <c r="DK297">
        <v>0.8095</v>
      </c>
      <c r="DL297">
        <v>0.1905</v>
      </c>
    </row>
    <row r="298" spans="1:116" x14ac:dyDescent="0.25">
      <c r="A298" t="s">
        <v>773</v>
      </c>
      <c r="B298">
        <v>0</v>
      </c>
      <c r="C298">
        <v>0</v>
      </c>
      <c r="D298">
        <v>0.69700000000000006</v>
      </c>
      <c r="E298">
        <v>0.30299999999999999</v>
      </c>
      <c r="F298">
        <v>0</v>
      </c>
      <c r="G298">
        <v>0</v>
      </c>
      <c r="H298">
        <v>0</v>
      </c>
      <c r="I298">
        <v>1</v>
      </c>
      <c r="J298">
        <v>0</v>
      </c>
      <c r="K298">
        <v>0.18179999999999999</v>
      </c>
      <c r="L298">
        <v>0.69700000000000006</v>
      </c>
      <c r="M298">
        <v>0.12119999999999999</v>
      </c>
      <c r="N298">
        <v>0</v>
      </c>
      <c r="O298">
        <v>0</v>
      </c>
      <c r="P298">
        <v>0.39390000000000003</v>
      </c>
      <c r="Q298">
        <v>0.60609999999999997</v>
      </c>
      <c r="R298">
        <v>0</v>
      </c>
      <c r="S298">
        <v>0</v>
      </c>
      <c r="T298">
        <v>0.12119999999999999</v>
      </c>
      <c r="U298">
        <v>0.45450000000000002</v>
      </c>
      <c r="V298">
        <v>0.42420000000000002</v>
      </c>
      <c r="W298">
        <v>1</v>
      </c>
      <c r="X298">
        <v>0</v>
      </c>
      <c r="Y298">
        <v>0</v>
      </c>
      <c r="Z298">
        <v>0</v>
      </c>
      <c r="AA298">
        <v>0.36359999999999998</v>
      </c>
      <c r="AB298">
        <v>0.1515</v>
      </c>
      <c r="AC298">
        <v>0.48479999999999995</v>
      </c>
      <c r="AD298">
        <v>0.1515</v>
      </c>
      <c r="AE298">
        <v>0.36359999999999998</v>
      </c>
      <c r="AF298">
        <v>0.45450000000000002</v>
      </c>
      <c r="AG298">
        <v>3.0299999999999997E-2</v>
      </c>
      <c r="AH298">
        <v>0</v>
      </c>
      <c r="AI298">
        <v>0</v>
      </c>
      <c r="AJ298">
        <v>0</v>
      </c>
      <c r="AK298">
        <v>0</v>
      </c>
      <c r="AL298">
        <v>0</v>
      </c>
      <c r="AM298">
        <v>0.42420000000000002</v>
      </c>
      <c r="AN298">
        <v>0.57579999999999998</v>
      </c>
      <c r="AO298">
        <v>0</v>
      </c>
      <c r="AP298">
        <v>0</v>
      </c>
      <c r="AQ298">
        <v>0.48479999999999995</v>
      </c>
      <c r="AR298">
        <v>0.51519999999999999</v>
      </c>
      <c r="AS298">
        <v>0</v>
      </c>
      <c r="AT298">
        <v>0.78790000000000004</v>
      </c>
      <c r="AU298">
        <v>0.12119999999999999</v>
      </c>
      <c r="AV298">
        <v>9.0899999999999995E-2</v>
      </c>
      <c r="AW298">
        <v>0</v>
      </c>
      <c r="AX298">
        <v>0</v>
      </c>
      <c r="AY298">
        <v>0.1515</v>
      </c>
      <c r="AZ298">
        <v>0.75760000000000005</v>
      </c>
      <c r="BA298">
        <v>9.0899999999999995E-2</v>
      </c>
      <c r="BB298">
        <v>0</v>
      </c>
      <c r="BC298">
        <v>0</v>
      </c>
      <c r="BD298">
        <v>6.0599999999999994E-2</v>
      </c>
      <c r="BE298">
        <v>0.63639999999999997</v>
      </c>
      <c r="BF298">
        <v>0.24239999999999998</v>
      </c>
      <c r="BG298">
        <v>6.0599999999999994E-2</v>
      </c>
      <c r="BH298">
        <v>0.30299999999999999</v>
      </c>
      <c r="BI298">
        <v>0.36359999999999998</v>
      </c>
      <c r="BJ298">
        <v>0.33329999999999999</v>
      </c>
      <c r="BK298">
        <v>0</v>
      </c>
      <c r="BL298">
        <v>0</v>
      </c>
      <c r="BM298">
        <v>0</v>
      </c>
      <c r="BN298">
        <v>0.2727</v>
      </c>
      <c r="BO298">
        <v>0.72730000000000006</v>
      </c>
      <c r="BP298">
        <v>0.93940000000000001</v>
      </c>
      <c r="BQ298">
        <v>6.0599999999999994E-2</v>
      </c>
      <c r="BR298">
        <v>0</v>
      </c>
      <c r="BS298">
        <v>0</v>
      </c>
      <c r="BT298">
        <v>0</v>
      </c>
      <c r="BU298">
        <v>9.0899999999999995E-2</v>
      </c>
      <c r="BV298">
        <v>0.39390000000000003</v>
      </c>
      <c r="BW298">
        <v>0.51519999999999999</v>
      </c>
      <c r="BX298">
        <v>1</v>
      </c>
      <c r="BY298">
        <v>0</v>
      </c>
      <c r="BZ298">
        <v>0</v>
      </c>
      <c r="CA298">
        <v>0</v>
      </c>
      <c r="CB298">
        <v>0</v>
      </c>
      <c r="CC298">
        <v>1</v>
      </c>
      <c r="CD298">
        <v>0</v>
      </c>
      <c r="CE298">
        <v>0</v>
      </c>
      <c r="CF298">
        <v>0</v>
      </c>
      <c r="CG298">
        <v>0</v>
      </c>
      <c r="CH298">
        <v>0.60609999999999997</v>
      </c>
      <c r="CI298">
        <v>0.39390000000000003</v>
      </c>
      <c r="CJ298">
        <v>0</v>
      </c>
      <c r="CK298">
        <v>0</v>
      </c>
      <c r="CL298">
        <v>1</v>
      </c>
      <c r="CM298">
        <v>0</v>
      </c>
      <c r="CN298">
        <v>0</v>
      </c>
      <c r="CO298">
        <v>0</v>
      </c>
      <c r="CP298">
        <v>0.1515</v>
      </c>
      <c r="CQ298">
        <v>0.75760000000000005</v>
      </c>
      <c r="CR298">
        <v>9.0899999999999995E-2</v>
      </c>
      <c r="CS298">
        <v>0</v>
      </c>
      <c r="CT298">
        <v>0</v>
      </c>
      <c r="CU298">
        <v>1</v>
      </c>
      <c r="CV298">
        <v>0</v>
      </c>
      <c r="CW298">
        <v>0</v>
      </c>
      <c r="CX298">
        <v>0.96970000000000001</v>
      </c>
      <c r="CY298">
        <v>3.0299999999999997E-2</v>
      </c>
      <c r="CZ298">
        <v>0</v>
      </c>
      <c r="DA298">
        <v>0</v>
      </c>
      <c r="DB298">
        <v>0.2727</v>
      </c>
      <c r="DC298">
        <v>0.51519999999999999</v>
      </c>
      <c r="DD298">
        <v>0.21210000000000001</v>
      </c>
      <c r="DE298">
        <v>0</v>
      </c>
      <c r="DF298">
        <v>0.45450000000000002</v>
      </c>
      <c r="DG298">
        <v>0.54549999999999998</v>
      </c>
      <c r="DH298">
        <v>0</v>
      </c>
      <c r="DI298">
        <v>0</v>
      </c>
      <c r="DJ298">
        <v>0</v>
      </c>
      <c r="DK298">
        <v>0.57579999999999998</v>
      </c>
      <c r="DL298">
        <v>0.42420000000000002</v>
      </c>
    </row>
    <row r="299" spans="1:116" x14ac:dyDescent="0.25">
      <c r="A299" t="s">
        <v>775</v>
      </c>
      <c r="B299">
        <v>0</v>
      </c>
      <c r="C299">
        <v>0</v>
      </c>
      <c r="D299">
        <v>0.40740000000000004</v>
      </c>
      <c r="E299">
        <v>0.59260000000000002</v>
      </c>
      <c r="F299">
        <v>0</v>
      </c>
      <c r="G299">
        <v>0</v>
      </c>
      <c r="H299">
        <v>1</v>
      </c>
      <c r="I299">
        <v>0</v>
      </c>
      <c r="J299">
        <v>0</v>
      </c>
      <c r="K299">
        <v>0.48149999999999998</v>
      </c>
      <c r="L299">
        <v>0.51849999999999996</v>
      </c>
      <c r="M299">
        <v>0</v>
      </c>
      <c r="N299">
        <v>0</v>
      </c>
      <c r="O299">
        <v>0</v>
      </c>
      <c r="P299">
        <v>0.62960000000000005</v>
      </c>
      <c r="Q299">
        <v>0.37040000000000001</v>
      </c>
      <c r="R299">
        <v>0</v>
      </c>
      <c r="S299">
        <v>0</v>
      </c>
      <c r="T299">
        <v>0</v>
      </c>
      <c r="U299">
        <v>0.62960000000000005</v>
      </c>
      <c r="V299">
        <v>0.37040000000000001</v>
      </c>
      <c r="W299">
        <v>0</v>
      </c>
      <c r="X299">
        <v>1</v>
      </c>
      <c r="Y299">
        <v>0</v>
      </c>
      <c r="Z299">
        <v>0</v>
      </c>
      <c r="AA299">
        <v>0.1852</v>
      </c>
      <c r="AB299">
        <v>0.14810000000000001</v>
      </c>
      <c r="AC299">
        <v>0.66670000000000007</v>
      </c>
      <c r="AD299">
        <v>0</v>
      </c>
      <c r="AE299">
        <v>0.33329999999999999</v>
      </c>
      <c r="AF299">
        <v>0.66670000000000007</v>
      </c>
      <c r="AG299">
        <v>0</v>
      </c>
      <c r="AH299">
        <v>0</v>
      </c>
      <c r="AI299">
        <v>0</v>
      </c>
      <c r="AJ299">
        <v>0.25</v>
      </c>
      <c r="AK299">
        <v>0.75</v>
      </c>
      <c r="AL299">
        <v>0</v>
      </c>
      <c r="AM299">
        <v>0.74069999999999991</v>
      </c>
      <c r="AN299">
        <v>0.22219999999999998</v>
      </c>
      <c r="AO299">
        <v>0</v>
      </c>
      <c r="AP299">
        <v>3.7000000000000005E-2</v>
      </c>
      <c r="AQ299">
        <v>0.51849999999999996</v>
      </c>
      <c r="AR299">
        <v>0.48149999999999998</v>
      </c>
      <c r="AS299">
        <v>0</v>
      </c>
      <c r="AT299">
        <v>0.92590000000000006</v>
      </c>
      <c r="AU299">
        <v>3.7000000000000005E-2</v>
      </c>
      <c r="AV299">
        <v>0</v>
      </c>
      <c r="AW299">
        <v>3.7000000000000005E-2</v>
      </c>
      <c r="AX299">
        <v>0</v>
      </c>
      <c r="AY299">
        <v>0.11109999999999999</v>
      </c>
      <c r="AZ299">
        <v>0.85189999999999999</v>
      </c>
      <c r="BA299">
        <v>3.7000000000000005E-2</v>
      </c>
      <c r="BB299">
        <v>0</v>
      </c>
      <c r="BC299">
        <v>0</v>
      </c>
      <c r="BD299">
        <v>0.25929999999999997</v>
      </c>
      <c r="BE299">
        <v>0.37040000000000001</v>
      </c>
      <c r="BF299">
        <v>0.25929999999999997</v>
      </c>
      <c r="BG299">
        <v>0.11109999999999999</v>
      </c>
      <c r="BH299">
        <v>0.25929999999999997</v>
      </c>
      <c r="BI299">
        <v>0.66670000000000007</v>
      </c>
      <c r="BJ299">
        <v>7.4099999999999999E-2</v>
      </c>
      <c r="BK299">
        <v>0</v>
      </c>
      <c r="BL299">
        <v>0</v>
      </c>
      <c r="BM299">
        <v>0</v>
      </c>
      <c r="BN299">
        <v>0.22219999999999998</v>
      </c>
      <c r="BO299">
        <v>0.77780000000000005</v>
      </c>
      <c r="BP299">
        <v>1</v>
      </c>
      <c r="BQ299">
        <v>0</v>
      </c>
      <c r="BR299">
        <v>0</v>
      </c>
      <c r="BS299">
        <v>0</v>
      </c>
      <c r="BT299">
        <v>0</v>
      </c>
      <c r="BU299">
        <v>0</v>
      </c>
      <c r="BV299">
        <v>0.37040000000000001</v>
      </c>
      <c r="BW299">
        <v>0.62960000000000005</v>
      </c>
      <c r="BX299">
        <v>1</v>
      </c>
      <c r="BY299">
        <v>0</v>
      </c>
      <c r="BZ299">
        <v>0</v>
      </c>
      <c r="CA299">
        <v>0</v>
      </c>
      <c r="CB299">
        <v>0</v>
      </c>
      <c r="CC299">
        <v>1</v>
      </c>
      <c r="CD299">
        <v>0</v>
      </c>
      <c r="CE299">
        <v>0</v>
      </c>
      <c r="CF299">
        <v>0</v>
      </c>
      <c r="CG299">
        <v>0</v>
      </c>
      <c r="CH299">
        <v>0.51849999999999996</v>
      </c>
      <c r="CI299">
        <v>0.48149999999999998</v>
      </c>
      <c r="CJ299">
        <v>1</v>
      </c>
      <c r="CK299">
        <v>0</v>
      </c>
      <c r="CL299">
        <v>0</v>
      </c>
      <c r="CM299">
        <v>0</v>
      </c>
      <c r="CN299">
        <v>0</v>
      </c>
      <c r="CO299">
        <v>0</v>
      </c>
      <c r="CP299">
        <v>0.48149999999999998</v>
      </c>
      <c r="CQ299">
        <v>0.51849999999999996</v>
      </c>
      <c r="CR299">
        <v>0</v>
      </c>
      <c r="CS299">
        <v>0</v>
      </c>
      <c r="CT299">
        <v>0</v>
      </c>
      <c r="CU299">
        <v>0</v>
      </c>
      <c r="CV299">
        <v>1</v>
      </c>
      <c r="CW299">
        <v>0</v>
      </c>
      <c r="CX299">
        <v>0.88890000000000002</v>
      </c>
      <c r="CY299">
        <v>0.11109999999999999</v>
      </c>
      <c r="CZ299">
        <v>0</v>
      </c>
      <c r="DA299">
        <v>0</v>
      </c>
      <c r="DB299">
        <v>0.66670000000000007</v>
      </c>
      <c r="DC299">
        <v>0.29630000000000001</v>
      </c>
      <c r="DD299">
        <v>3.7000000000000005E-2</v>
      </c>
      <c r="DE299">
        <v>0</v>
      </c>
      <c r="DF299">
        <v>0.66670000000000007</v>
      </c>
      <c r="DG299">
        <v>0.29170000000000001</v>
      </c>
      <c r="DH299">
        <v>4.1700000000000001E-2</v>
      </c>
      <c r="DI299">
        <v>0</v>
      </c>
      <c r="DJ299">
        <v>7.4099999999999999E-2</v>
      </c>
      <c r="DK299">
        <v>0.77780000000000005</v>
      </c>
      <c r="DL299">
        <v>0.14810000000000001</v>
      </c>
    </row>
    <row r="300" spans="1:116" x14ac:dyDescent="0.25">
      <c r="A300" t="s">
        <v>777</v>
      </c>
      <c r="B300">
        <v>0</v>
      </c>
      <c r="C300">
        <v>8.3299999999999999E-2</v>
      </c>
      <c r="D300">
        <v>0.66670000000000007</v>
      </c>
      <c r="E300">
        <v>0.25</v>
      </c>
      <c r="F300">
        <v>0</v>
      </c>
      <c r="G300">
        <v>1</v>
      </c>
      <c r="H300">
        <v>0</v>
      </c>
      <c r="I300">
        <v>0</v>
      </c>
      <c r="J300">
        <v>0</v>
      </c>
      <c r="K300">
        <v>0.11109999999999999</v>
      </c>
      <c r="L300">
        <v>0.72219999999999995</v>
      </c>
      <c r="M300">
        <v>0.16670000000000001</v>
      </c>
      <c r="N300">
        <v>0</v>
      </c>
      <c r="O300">
        <v>0</v>
      </c>
      <c r="P300">
        <v>0.29170000000000001</v>
      </c>
      <c r="Q300">
        <v>0.51390000000000002</v>
      </c>
      <c r="R300">
        <v>0.19440000000000002</v>
      </c>
      <c r="S300">
        <v>0</v>
      </c>
      <c r="T300">
        <v>0</v>
      </c>
      <c r="U300">
        <v>0.47220000000000001</v>
      </c>
      <c r="V300">
        <v>0.52780000000000005</v>
      </c>
      <c r="W300">
        <v>1</v>
      </c>
      <c r="X300">
        <v>0</v>
      </c>
      <c r="Y300">
        <v>0</v>
      </c>
      <c r="Z300">
        <v>0</v>
      </c>
      <c r="AA300">
        <v>0.86109999999999998</v>
      </c>
      <c r="AB300">
        <v>5.5599999999999997E-2</v>
      </c>
      <c r="AC300">
        <v>8.3299999999999999E-2</v>
      </c>
      <c r="AD300">
        <v>0.43060000000000004</v>
      </c>
      <c r="AE300">
        <v>0.52780000000000005</v>
      </c>
      <c r="AF300">
        <v>4.1700000000000001E-2</v>
      </c>
      <c r="AG300">
        <v>0</v>
      </c>
      <c r="AH300">
        <v>0</v>
      </c>
      <c r="AI300">
        <v>0</v>
      </c>
      <c r="AJ300">
        <v>0.5</v>
      </c>
      <c r="AK300">
        <v>0.5</v>
      </c>
      <c r="AL300">
        <v>0</v>
      </c>
      <c r="AM300">
        <v>0.66670000000000007</v>
      </c>
      <c r="AN300">
        <v>0.22219999999999998</v>
      </c>
      <c r="AO300">
        <v>4.1700000000000001E-2</v>
      </c>
      <c r="AP300">
        <v>6.9400000000000003E-2</v>
      </c>
      <c r="AQ300">
        <v>0.1389</v>
      </c>
      <c r="AR300">
        <v>0.81940000000000002</v>
      </c>
      <c r="AS300">
        <v>4.1700000000000001E-2</v>
      </c>
      <c r="AT300">
        <v>1</v>
      </c>
      <c r="AU300">
        <v>0</v>
      </c>
      <c r="AV300">
        <v>0</v>
      </c>
      <c r="AW300">
        <v>0</v>
      </c>
      <c r="AX300">
        <v>0</v>
      </c>
      <c r="AY300">
        <v>0.25</v>
      </c>
      <c r="AZ300">
        <v>0.70829999999999993</v>
      </c>
      <c r="BA300">
        <v>2.7799999999999998E-2</v>
      </c>
      <c r="BB300">
        <v>1.3899999999999999E-2</v>
      </c>
      <c r="BC300">
        <v>0.20829999999999999</v>
      </c>
      <c r="BD300">
        <v>0.15279999999999999</v>
      </c>
      <c r="BE300">
        <v>0.36109999999999998</v>
      </c>
      <c r="BF300">
        <v>0.1389</v>
      </c>
      <c r="BG300">
        <v>0.1389</v>
      </c>
      <c r="BH300">
        <v>0</v>
      </c>
      <c r="BI300">
        <v>0.34720000000000001</v>
      </c>
      <c r="BJ300">
        <v>0.43060000000000004</v>
      </c>
      <c r="BK300">
        <v>0.22219999999999998</v>
      </c>
      <c r="BL300">
        <v>0</v>
      </c>
      <c r="BM300">
        <v>0.79170000000000007</v>
      </c>
      <c r="BN300">
        <v>0.1389</v>
      </c>
      <c r="BO300">
        <v>6.9400000000000003E-2</v>
      </c>
      <c r="BP300">
        <v>0.875</v>
      </c>
      <c r="BQ300">
        <v>0.125</v>
      </c>
      <c r="BR300">
        <v>0</v>
      </c>
      <c r="BS300">
        <v>0.19440000000000002</v>
      </c>
      <c r="BT300">
        <v>0.125</v>
      </c>
      <c r="BU300">
        <v>0.30559999999999998</v>
      </c>
      <c r="BV300">
        <v>0.375</v>
      </c>
      <c r="BW300">
        <v>0</v>
      </c>
      <c r="BX300">
        <v>1</v>
      </c>
      <c r="BY300">
        <v>0</v>
      </c>
      <c r="BZ300">
        <v>0</v>
      </c>
      <c r="CA300">
        <v>0</v>
      </c>
      <c r="CB300">
        <v>0</v>
      </c>
      <c r="CC300">
        <v>0</v>
      </c>
      <c r="CD300">
        <v>1</v>
      </c>
      <c r="CE300">
        <v>0</v>
      </c>
      <c r="CF300">
        <v>0</v>
      </c>
      <c r="CG300">
        <v>0</v>
      </c>
      <c r="CH300">
        <v>2.7799999999999998E-2</v>
      </c>
      <c r="CI300">
        <v>0.97219999999999995</v>
      </c>
      <c r="CJ300">
        <v>1</v>
      </c>
      <c r="CK300">
        <v>0</v>
      </c>
      <c r="CL300">
        <v>0</v>
      </c>
      <c r="CM300">
        <v>0</v>
      </c>
      <c r="CN300">
        <v>0</v>
      </c>
      <c r="CO300">
        <v>0</v>
      </c>
      <c r="CP300">
        <v>0.27779999999999999</v>
      </c>
      <c r="CQ300">
        <v>0.65280000000000005</v>
      </c>
      <c r="CR300">
        <v>6.9400000000000003E-2</v>
      </c>
      <c r="CS300">
        <v>0</v>
      </c>
      <c r="CT300">
        <v>0</v>
      </c>
      <c r="CU300">
        <v>0</v>
      </c>
      <c r="CV300">
        <v>0</v>
      </c>
      <c r="CW300">
        <v>1</v>
      </c>
      <c r="CX300">
        <v>0.75</v>
      </c>
      <c r="CY300">
        <v>0.2361</v>
      </c>
      <c r="CZ300">
        <v>0</v>
      </c>
      <c r="DA300">
        <v>1.3899999999999999E-2</v>
      </c>
      <c r="DB300">
        <v>0.42249999999999999</v>
      </c>
      <c r="DC300">
        <v>0.33799999999999997</v>
      </c>
      <c r="DD300">
        <v>0.2394</v>
      </c>
      <c r="DE300">
        <v>0.18309999999999998</v>
      </c>
      <c r="DF300">
        <v>0.22539999999999999</v>
      </c>
      <c r="DG300">
        <v>0.57750000000000001</v>
      </c>
      <c r="DH300">
        <v>1.41E-2</v>
      </c>
      <c r="DI300">
        <v>0</v>
      </c>
      <c r="DJ300">
        <v>4.1700000000000001E-2</v>
      </c>
      <c r="DK300">
        <v>0.65280000000000005</v>
      </c>
      <c r="DL300">
        <v>0.30559999999999998</v>
      </c>
    </row>
    <row r="301" spans="1:116" x14ac:dyDescent="0.25">
      <c r="A301" t="s">
        <v>779</v>
      </c>
      <c r="B301">
        <v>0</v>
      </c>
      <c r="C301">
        <v>0</v>
      </c>
      <c r="D301">
        <v>0.5</v>
      </c>
      <c r="E301">
        <v>0.5</v>
      </c>
      <c r="F301">
        <v>0</v>
      </c>
      <c r="G301">
        <v>1</v>
      </c>
      <c r="H301">
        <v>0</v>
      </c>
      <c r="I301">
        <v>0</v>
      </c>
      <c r="J301">
        <v>0</v>
      </c>
      <c r="K301">
        <v>7.690000000000001E-2</v>
      </c>
      <c r="L301">
        <v>0.73080000000000001</v>
      </c>
      <c r="M301">
        <v>0.1923</v>
      </c>
      <c r="N301">
        <v>0</v>
      </c>
      <c r="O301">
        <v>0</v>
      </c>
      <c r="P301">
        <v>0.15380000000000002</v>
      </c>
      <c r="Q301">
        <v>0.61539999999999995</v>
      </c>
      <c r="R301">
        <v>0.23079999999999998</v>
      </c>
      <c r="S301">
        <v>0</v>
      </c>
      <c r="T301">
        <v>0</v>
      </c>
      <c r="U301">
        <v>0.5</v>
      </c>
      <c r="V301">
        <v>0.5</v>
      </c>
      <c r="W301">
        <v>1</v>
      </c>
      <c r="X301">
        <v>0</v>
      </c>
      <c r="Y301">
        <v>0</v>
      </c>
      <c r="Z301">
        <v>0</v>
      </c>
      <c r="AA301">
        <v>0.76919999999999999</v>
      </c>
      <c r="AB301">
        <v>0.15380000000000002</v>
      </c>
      <c r="AC301">
        <v>7.690000000000001E-2</v>
      </c>
      <c r="AD301">
        <v>0.15380000000000002</v>
      </c>
      <c r="AE301">
        <v>0.73080000000000001</v>
      </c>
      <c r="AF301">
        <v>0.11539999999999999</v>
      </c>
      <c r="AG301">
        <v>0</v>
      </c>
      <c r="AH301">
        <v>0</v>
      </c>
      <c r="AI301">
        <v>0</v>
      </c>
      <c r="AJ301">
        <v>0</v>
      </c>
      <c r="AK301">
        <v>1</v>
      </c>
      <c r="AL301">
        <v>0</v>
      </c>
      <c r="AM301">
        <v>0.26919999999999999</v>
      </c>
      <c r="AN301">
        <v>0.26919999999999999</v>
      </c>
      <c r="AO301">
        <v>0.15380000000000002</v>
      </c>
      <c r="AP301">
        <v>0.30769999999999997</v>
      </c>
      <c r="AQ301">
        <v>0.1923</v>
      </c>
      <c r="AR301">
        <v>0.73080000000000001</v>
      </c>
      <c r="AS301">
        <v>7.690000000000001E-2</v>
      </c>
      <c r="AT301">
        <v>1</v>
      </c>
      <c r="AU301">
        <v>0</v>
      </c>
      <c r="AV301">
        <v>0</v>
      </c>
      <c r="AW301">
        <v>0</v>
      </c>
      <c r="AX301">
        <v>0</v>
      </c>
      <c r="AY301">
        <v>0.26919999999999999</v>
      </c>
      <c r="AZ301">
        <v>0.73080000000000001</v>
      </c>
      <c r="BA301">
        <v>0</v>
      </c>
      <c r="BB301">
        <v>0</v>
      </c>
      <c r="BC301">
        <v>7.690000000000001E-2</v>
      </c>
      <c r="BD301">
        <v>0.34619999999999995</v>
      </c>
      <c r="BE301">
        <v>0.1923</v>
      </c>
      <c r="BF301">
        <v>0.1923</v>
      </c>
      <c r="BG301">
        <v>0.1923</v>
      </c>
      <c r="BH301">
        <v>0</v>
      </c>
      <c r="BI301">
        <v>0.42310000000000003</v>
      </c>
      <c r="BJ301">
        <v>0.57689999999999997</v>
      </c>
      <c r="BK301">
        <v>0</v>
      </c>
      <c r="BL301">
        <v>0</v>
      </c>
      <c r="BM301">
        <v>0.69230000000000003</v>
      </c>
      <c r="BN301">
        <v>7.690000000000001E-2</v>
      </c>
      <c r="BO301">
        <v>0.23079999999999998</v>
      </c>
      <c r="BP301">
        <v>0.69230000000000003</v>
      </c>
      <c r="BQ301">
        <v>0.30769999999999997</v>
      </c>
      <c r="BR301">
        <v>0</v>
      </c>
      <c r="BS301">
        <v>7.690000000000001E-2</v>
      </c>
      <c r="BT301">
        <v>0.1923</v>
      </c>
      <c r="BU301">
        <v>7.690000000000001E-2</v>
      </c>
      <c r="BV301">
        <v>0.65379999999999994</v>
      </c>
      <c r="BW301">
        <v>0</v>
      </c>
      <c r="BX301">
        <v>1</v>
      </c>
      <c r="BY301">
        <v>0</v>
      </c>
      <c r="BZ301">
        <v>0</v>
      </c>
      <c r="CA301">
        <v>0</v>
      </c>
      <c r="CB301">
        <v>0</v>
      </c>
      <c r="CC301">
        <v>0</v>
      </c>
      <c r="CD301">
        <v>0</v>
      </c>
      <c r="CE301">
        <v>1</v>
      </c>
      <c r="CF301">
        <v>0</v>
      </c>
      <c r="CG301">
        <v>0</v>
      </c>
      <c r="CH301">
        <v>7.690000000000001E-2</v>
      </c>
      <c r="CI301">
        <v>0.92310000000000003</v>
      </c>
      <c r="CJ301">
        <v>0</v>
      </c>
      <c r="CK301">
        <v>1</v>
      </c>
      <c r="CL301">
        <v>0</v>
      </c>
      <c r="CM301">
        <v>0</v>
      </c>
      <c r="CN301">
        <v>0</v>
      </c>
      <c r="CO301">
        <v>0</v>
      </c>
      <c r="CP301">
        <v>0.34619999999999995</v>
      </c>
      <c r="CQ301">
        <v>0.65379999999999994</v>
      </c>
      <c r="CR301">
        <v>0</v>
      </c>
      <c r="CS301">
        <v>0</v>
      </c>
      <c r="CT301">
        <v>0</v>
      </c>
      <c r="CU301">
        <v>0</v>
      </c>
      <c r="CV301">
        <v>0</v>
      </c>
      <c r="CW301">
        <v>1</v>
      </c>
      <c r="CX301">
        <v>0.69230000000000003</v>
      </c>
      <c r="CY301">
        <v>0.30769999999999997</v>
      </c>
      <c r="CZ301">
        <v>0</v>
      </c>
      <c r="DA301">
        <v>0</v>
      </c>
      <c r="DB301">
        <v>0.15380000000000002</v>
      </c>
      <c r="DC301">
        <v>0.5</v>
      </c>
      <c r="DD301">
        <v>0.34619999999999995</v>
      </c>
      <c r="DE301">
        <v>0</v>
      </c>
      <c r="DF301">
        <v>0.26090000000000002</v>
      </c>
      <c r="DG301">
        <v>0.73909999999999998</v>
      </c>
      <c r="DH301">
        <v>0</v>
      </c>
      <c r="DI301">
        <v>0</v>
      </c>
      <c r="DJ301">
        <v>0</v>
      </c>
      <c r="DK301">
        <v>0.5</v>
      </c>
      <c r="DL301">
        <v>0.5</v>
      </c>
    </row>
    <row r="302" spans="1:116" x14ac:dyDescent="0.25">
      <c r="A302" t="s">
        <v>781</v>
      </c>
      <c r="B302">
        <v>0</v>
      </c>
      <c r="C302">
        <v>3.4500000000000003E-2</v>
      </c>
      <c r="D302">
        <v>0.4138</v>
      </c>
      <c r="E302">
        <v>0.55169999999999997</v>
      </c>
      <c r="F302">
        <v>0</v>
      </c>
      <c r="G302">
        <v>1</v>
      </c>
      <c r="H302">
        <v>0</v>
      </c>
      <c r="I302">
        <v>0</v>
      </c>
      <c r="J302">
        <v>0</v>
      </c>
      <c r="K302">
        <v>0.2414</v>
      </c>
      <c r="L302">
        <v>0.62070000000000003</v>
      </c>
      <c r="M302">
        <v>0.13789999999999999</v>
      </c>
      <c r="N302">
        <v>0</v>
      </c>
      <c r="O302">
        <v>0</v>
      </c>
      <c r="P302">
        <v>0.1724</v>
      </c>
      <c r="Q302">
        <v>0.72409999999999997</v>
      </c>
      <c r="R302">
        <v>0.10339999999999999</v>
      </c>
      <c r="S302">
        <v>0</v>
      </c>
      <c r="T302">
        <v>0</v>
      </c>
      <c r="U302">
        <v>0.35710000000000003</v>
      </c>
      <c r="V302">
        <v>0.64290000000000003</v>
      </c>
      <c r="W302">
        <v>0</v>
      </c>
      <c r="X302">
        <v>1</v>
      </c>
      <c r="Y302">
        <v>0</v>
      </c>
      <c r="Z302">
        <v>0</v>
      </c>
      <c r="AA302">
        <v>0.6552</v>
      </c>
      <c r="AB302">
        <v>6.9000000000000006E-2</v>
      </c>
      <c r="AC302">
        <v>0.27589999999999998</v>
      </c>
      <c r="AD302">
        <v>0.13789999999999999</v>
      </c>
      <c r="AE302">
        <v>0.58619999999999994</v>
      </c>
      <c r="AF302">
        <v>0.27589999999999998</v>
      </c>
      <c r="AG302">
        <v>0</v>
      </c>
      <c r="AH302">
        <v>0</v>
      </c>
      <c r="AI302">
        <v>0</v>
      </c>
      <c r="AJ302">
        <v>0</v>
      </c>
      <c r="AK302">
        <v>0</v>
      </c>
      <c r="AL302">
        <v>0</v>
      </c>
      <c r="AM302">
        <v>0.58619999999999994</v>
      </c>
      <c r="AN302">
        <v>0.13789999999999999</v>
      </c>
      <c r="AO302">
        <v>0.13789999999999999</v>
      </c>
      <c r="AP302">
        <v>0.13789999999999999</v>
      </c>
      <c r="AQ302">
        <v>0</v>
      </c>
      <c r="AR302">
        <v>0.86209999999999998</v>
      </c>
      <c r="AS302">
        <v>0.13789999999999999</v>
      </c>
      <c r="AT302">
        <v>1</v>
      </c>
      <c r="AU302">
        <v>0</v>
      </c>
      <c r="AV302">
        <v>0</v>
      </c>
      <c r="AW302">
        <v>0</v>
      </c>
      <c r="AX302">
        <v>0</v>
      </c>
      <c r="AY302">
        <v>0.27589999999999998</v>
      </c>
      <c r="AZ302">
        <v>0.72409999999999997</v>
      </c>
      <c r="BA302">
        <v>0</v>
      </c>
      <c r="BB302">
        <v>0</v>
      </c>
      <c r="BC302">
        <v>0.1724</v>
      </c>
      <c r="BD302">
        <v>0</v>
      </c>
      <c r="BE302">
        <v>0.3448</v>
      </c>
      <c r="BF302">
        <v>0.2069</v>
      </c>
      <c r="BG302">
        <v>0.27589999999999998</v>
      </c>
      <c r="BH302">
        <v>0</v>
      </c>
      <c r="BI302">
        <v>0.37929999999999997</v>
      </c>
      <c r="BJ302">
        <v>0.58619999999999994</v>
      </c>
      <c r="BK302">
        <v>3.4500000000000003E-2</v>
      </c>
      <c r="BL302">
        <v>0</v>
      </c>
      <c r="BM302">
        <v>0.48280000000000001</v>
      </c>
      <c r="BN302">
        <v>0.2414</v>
      </c>
      <c r="BO302">
        <v>0.27589999999999998</v>
      </c>
      <c r="BP302">
        <v>0.89659999999999995</v>
      </c>
      <c r="BQ302">
        <v>0.10339999999999999</v>
      </c>
      <c r="BR302">
        <v>0</v>
      </c>
      <c r="BS302">
        <v>0</v>
      </c>
      <c r="BT302">
        <v>0</v>
      </c>
      <c r="BU302">
        <v>0.31030000000000002</v>
      </c>
      <c r="BV302">
        <v>0.68969999999999998</v>
      </c>
      <c r="BW302">
        <v>0</v>
      </c>
      <c r="BX302">
        <v>1</v>
      </c>
      <c r="BY302">
        <v>0</v>
      </c>
      <c r="BZ302">
        <v>0</v>
      </c>
      <c r="CA302">
        <v>0</v>
      </c>
      <c r="CB302">
        <v>0</v>
      </c>
      <c r="CC302">
        <v>0</v>
      </c>
      <c r="CD302">
        <v>0</v>
      </c>
      <c r="CE302">
        <v>0</v>
      </c>
      <c r="CF302">
        <v>0</v>
      </c>
      <c r="CG302">
        <v>1</v>
      </c>
      <c r="CH302">
        <v>0.13789999999999999</v>
      </c>
      <c r="CI302">
        <v>0.86209999999999998</v>
      </c>
      <c r="CJ302">
        <v>1</v>
      </c>
      <c r="CK302">
        <v>0</v>
      </c>
      <c r="CL302">
        <v>0</v>
      </c>
      <c r="CM302">
        <v>0</v>
      </c>
      <c r="CN302">
        <v>0</v>
      </c>
      <c r="CO302">
        <v>0</v>
      </c>
      <c r="CP302">
        <v>0.31030000000000002</v>
      </c>
      <c r="CQ302">
        <v>0.58619999999999994</v>
      </c>
      <c r="CR302">
        <v>0.10339999999999999</v>
      </c>
      <c r="CS302">
        <v>0</v>
      </c>
      <c r="CT302">
        <v>0</v>
      </c>
      <c r="CU302">
        <v>0</v>
      </c>
      <c r="CV302">
        <v>1</v>
      </c>
      <c r="CW302">
        <v>0</v>
      </c>
      <c r="CX302">
        <v>0.8276</v>
      </c>
      <c r="CY302">
        <v>0.1724</v>
      </c>
      <c r="CZ302">
        <v>0</v>
      </c>
      <c r="DA302">
        <v>0</v>
      </c>
      <c r="DB302">
        <v>3.4500000000000003E-2</v>
      </c>
      <c r="DC302">
        <v>0.51719999999999999</v>
      </c>
      <c r="DD302">
        <v>0.44829999999999998</v>
      </c>
      <c r="DE302">
        <v>0</v>
      </c>
      <c r="DF302">
        <v>0.20829999999999999</v>
      </c>
      <c r="DG302">
        <v>0.79170000000000007</v>
      </c>
      <c r="DH302">
        <v>0</v>
      </c>
      <c r="DI302">
        <v>0</v>
      </c>
      <c r="DJ302">
        <v>0</v>
      </c>
      <c r="DK302">
        <v>0.3448</v>
      </c>
      <c r="DL302">
        <v>0.6552</v>
      </c>
    </row>
    <row r="303" spans="1:116" x14ac:dyDescent="0.25">
      <c r="A303" t="s">
        <v>783</v>
      </c>
      <c r="B303">
        <v>0</v>
      </c>
      <c r="C303">
        <v>0</v>
      </c>
      <c r="D303">
        <v>0.3871</v>
      </c>
      <c r="E303">
        <v>0.6129</v>
      </c>
      <c r="F303">
        <v>0</v>
      </c>
      <c r="G303">
        <v>1</v>
      </c>
      <c r="H303">
        <v>0</v>
      </c>
      <c r="I303">
        <v>0</v>
      </c>
      <c r="J303">
        <v>0</v>
      </c>
      <c r="K303">
        <v>0.129</v>
      </c>
      <c r="L303">
        <v>0.5161</v>
      </c>
      <c r="M303">
        <v>0.35479999999999995</v>
      </c>
      <c r="N303">
        <v>0</v>
      </c>
      <c r="O303">
        <v>0</v>
      </c>
      <c r="P303">
        <v>3.2300000000000002E-2</v>
      </c>
      <c r="Q303">
        <v>0.7742</v>
      </c>
      <c r="R303">
        <v>0.19350000000000001</v>
      </c>
      <c r="S303">
        <v>0</v>
      </c>
      <c r="T303">
        <v>0</v>
      </c>
      <c r="U303">
        <v>0.23329999999999998</v>
      </c>
      <c r="V303">
        <v>0.76670000000000005</v>
      </c>
      <c r="W303">
        <v>1</v>
      </c>
      <c r="X303">
        <v>0</v>
      </c>
      <c r="Y303">
        <v>0</v>
      </c>
      <c r="Z303">
        <v>0</v>
      </c>
      <c r="AA303">
        <v>0.6774</v>
      </c>
      <c r="AB303">
        <v>0.1613</v>
      </c>
      <c r="AC303">
        <v>0.1613</v>
      </c>
      <c r="AD303">
        <v>6.4500000000000002E-2</v>
      </c>
      <c r="AE303">
        <v>0.6452</v>
      </c>
      <c r="AF303">
        <v>0.2903</v>
      </c>
      <c r="AG303">
        <v>0</v>
      </c>
      <c r="AH303">
        <v>0</v>
      </c>
      <c r="AI303">
        <v>0</v>
      </c>
      <c r="AJ303">
        <v>9.0899999999999995E-2</v>
      </c>
      <c r="AK303">
        <v>0.90910000000000002</v>
      </c>
      <c r="AL303">
        <v>0</v>
      </c>
      <c r="AM303">
        <v>0.2903</v>
      </c>
      <c r="AN303">
        <v>0.2581</v>
      </c>
      <c r="AO303">
        <v>0.45159999999999995</v>
      </c>
      <c r="AP303">
        <v>0</v>
      </c>
      <c r="AQ303">
        <v>0</v>
      </c>
      <c r="AR303">
        <v>0.90319999999999989</v>
      </c>
      <c r="AS303">
        <v>9.6799999999999997E-2</v>
      </c>
      <c r="AT303">
        <v>0.9677</v>
      </c>
      <c r="AU303">
        <v>0</v>
      </c>
      <c r="AV303">
        <v>0</v>
      </c>
      <c r="AW303">
        <v>0</v>
      </c>
      <c r="AX303">
        <v>3.2300000000000002E-2</v>
      </c>
      <c r="AY303">
        <v>0.2903</v>
      </c>
      <c r="AZ303">
        <v>0.6129</v>
      </c>
      <c r="BA303">
        <v>9.6799999999999997E-2</v>
      </c>
      <c r="BB303">
        <v>0</v>
      </c>
      <c r="BC303">
        <v>3.2300000000000002E-2</v>
      </c>
      <c r="BD303">
        <v>0.2581</v>
      </c>
      <c r="BE303">
        <v>0.2581</v>
      </c>
      <c r="BF303">
        <v>0.2581</v>
      </c>
      <c r="BG303">
        <v>0.19350000000000001</v>
      </c>
      <c r="BH303">
        <v>0</v>
      </c>
      <c r="BI303">
        <v>0.45159999999999995</v>
      </c>
      <c r="BJ303">
        <v>0.4839</v>
      </c>
      <c r="BK303">
        <v>6.4500000000000002E-2</v>
      </c>
      <c r="BL303">
        <v>0</v>
      </c>
      <c r="BM303">
        <v>0.6129</v>
      </c>
      <c r="BN303">
        <v>0.1613</v>
      </c>
      <c r="BO303">
        <v>0.22579999999999997</v>
      </c>
      <c r="BP303">
        <v>0.6452</v>
      </c>
      <c r="BQ303">
        <v>0.35479999999999995</v>
      </c>
      <c r="BR303">
        <v>0</v>
      </c>
      <c r="BS303">
        <v>0</v>
      </c>
      <c r="BT303">
        <v>0.1613</v>
      </c>
      <c r="BU303">
        <v>0.35479999999999995</v>
      </c>
      <c r="BV303">
        <v>0.3871</v>
      </c>
      <c r="BW303">
        <v>9.6799999999999997E-2</v>
      </c>
      <c r="BX303">
        <v>1</v>
      </c>
      <c r="BY303">
        <v>0</v>
      </c>
      <c r="BZ303">
        <v>0</v>
      </c>
      <c r="CA303">
        <v>0</v>
      </c>
      <c r="CB303">
        <v>0</v>
      </c>
      <c r="CC303">
        <v>0</v>
      </c>
      <c r="CD303">
        <v>0</v>
      </c>
      <c r="CE303">
        <v>0</v>
      </c>
      <c r="CF303">
        <v>1</v>
      </c>
      <c r="CG303">
        <v>0</v>
      </c>
      <c r="CH303">
        <v>9.6799999999999997E-2</v>
      </c>
      <c r="CI303">
        <v>0.90319999999999989</v>
      </c>
      <c r="CJ303">
        <v>1</v>
      </c>
      <c r="CK303">
        <v>0</v>
      </c>
      <c r="CL303">
        <v>0</v>
      </c>
      <c r="CM303">
        <v>0</v>
      </c>
      <c r="CN303">
        <v>0</v>
      </c>
      <c r="CO303">
        <v>0</v>
      </c>
      <c r="CP303">
        <v>0.2903</v>
      </c>
      <c r="CQ303">
        <v>0.7097</v>
      </c>
      <c r="CR303">
        <v>0</v>
      </c>
      <c r="CS303">
        <v>0</v>
      </c>
      <c r="CT303">
        <v>0</v>
      </c>
      <c r="CU303">
        <v>0</v>
      </c>
      <c r="CV303">
        <v>0</v>
      </c>
      <c r="CW303">
        <v>1</v>
      </c>
      <c r="CX303">
        <v>0.7742</v>
      </c>
      <c r="CY303">
        <v>0.19350000000000001</v>
      </c>
      <c r="CZ303">
        <v>0</v>
      </c>
      <c r="DA303">
        <v>3.2300000000000002E-2</v>
      </c>
      <c r="DB303">
        <v>0.129</v>
      </c>
      <c r="DC303">
        <v>0.45159999999999995</v>
      </c>
      <c r="DD303">
        <v>0.4194</v>
      </c>
      <c r="DE303">
        <v>0</v>
      </c>
      <c r="DF303">
        <v>0.32140000000000002</v>
      </c>
      <c r="DG303">
        <v>0.67859999999999998</v>
      </c>
      <c r="DH303">
        <v>0</v>
      </c>
      <c r="DI303">
        <v>0</v>
      </c>
      <c r="DJ303">
        <v>0</v>
      </c>
      <c r="DK303">
        <v>0.45159999999999995</v>
      </c>
      <c r="DL303">
        <v>0.5484</v>
      </c>
    </row>
    <row r="304" spans="1:116" x14ac:dyDescent="0.25">
      <c r="A304" t="s">
        <v>785</v>
      </c>
      <c r="B304">
        <v>0</v>
      </c>
      <c r="C304">
        <v>0</v>
      </c>
      <c r="D304">
        <v>0.55000000000000004</v>
      </c>
      <c r="E304">
        <v>0.45</v>
      </c>
      <c r="F304">
        <v>0</v>
      </c>
      <c r="G304">
        <v>1</v>
      </c>
      <c r="H304">
        <v>0</v>
      </c>
      <c r="I304">
        <v>0</v>
      </c>
      <c r="J304">
        <v>0</v>
      </c>
      <c r="K304">
        <v>0.05</v>
      </c>
      <c r="L304">
        <v>0.6</v>
      </c>
      <c r="M304">
        <v>0.35</v>
      </c>
      <c r="N304">
        <v>0</v>
      </c>
      <c r="O304">
        <v>0</v>
      </c>
      <c r="P304">
        <v>0.35</v>
      </c>
      <c r="Q304">
        <v>0.5</v>
      </c>
      <c r="R304">
        <v>0.15</v>
      </c>
      <c r="S304">
        <v>0</v>
      </c>
      <c r="T304">
        <v>0.05</v>
      </c>
      <c r="U304">
        <v>0.55000000000000004</v>
      </c>
      <c r="V304">
        <v>0.4</v>
      </c>
      <c r="W304">
        <v>1</v>
      </c>
      <c r="X304">
        <v>0</v>
      </c>
      <c r="Y304">
        <v>0</v>
      </c>
      <c r="Z304">
        <v>0</v>
      </c>
      <c r="AA304">
        <v>0.9</v>
      </c>
      <c r="AB304">
        <v>0</v>
      </c>
      <c r="AC304">
        <v>0.1</v>
      </c>
      <c r="AD304">
        <v>0.1</v>
      </c>
      <c r="AE304">
        <v>0.8</v>
      </c>
      <c r="AF304">
        <v>0.1</v>
      </c>
      <c r="AG304">
        <v>0</v>
      </c>
      <c r="AH304">
        <v>0</v>
      </c>
      <c r="AI304">
        <v>0.33329999999999999</v>
      </c>
      <c r="AJ304">
        <v>0.5</v>
      </c>
      <c r="AK304">
        <v>0.16670000000000001</v>
      </c>
      <c r="AL304">
        <v>0</v>
      </c>
      <c r="AM304">
        <v>0.05</v>
      </c>
      <c r="AN304">
        <v>0.25</v>
      </c>
      <c r="AO304">
        <v>0.05</v>
      </c>
      <c r="AP304">
        <v>0.65</v>
      </c>
      <c r="AQ304">
        <v>0</v>
      </c>
      <c r="AR304">
        <v>0.95</v>
      </c>
      <c r="AS304">
        <v>0.05</v>
      </c>
      <c r="AT304">
        <v>1</v>
      </c>
      <c r="AU304">
        <v>0</v>
      </c>
      <c r="AV304">
        <v>0</v>
      </c>
      <c r="AW304">
        <v>0</v>
      </c>
      <c r="AX304">
        <v>0</v>
      </c>
      <c r="AY304">
        <v>0.15</v>
      </c>
      <c r="AZ304">
        <v>0.75</v>
      </c>
      <c r="BA304">
        <v>0.1</v>
      </c>
      <c r="BB304">
        <v>0</v>
      </c>
      <c r="BC304">
        <v>0.2</v>
      </c>
      <c r="BD304">
        <v>0.25</v>
      </c>
      <c r="BE304">
        <v>0.4</v>
      </c>
      <c r="BF304">
        <v>0.15</v>
      </c>
      <c r="BG304">
        <v>0</v>
      </c>
      <c r="BH304">
        <v>0</v>
      </c>
      <c r="BI304">
        <v>0.1</v>
      </c>
      <c r="BJ304">
        <v>0.75</v>
      </c>
      <c r="BK304">
        <v>0.15</v>
      </c>
      <c r="BL304">
        <v>0</v>
      </c>
      <c r="BM304">
        <v>0.95</v>
      </c>
      <c r="BN304">
        <v>0</v>
      </c>
      <c r="BO304">
        <v>0.05</v>
      </c>
      <c r="BP304">
        <v>0.9</v>
      </c>
      <c r="BQ304">
        <v>0.1</v>
      </c>
      <c r="BR304">
        <v>0</v>
      </c>
      <c r="BS304">
        <v>0</v>
      </c>
      <c r="BT304">
        <v>0.5</v>
      </c>
      <c r="BU304">
        <v>0.05</v>
      </c>
      <c r="BV304">
        <v>0.45</v>
      </c>
      <c r="BW304">
        <v>0</v>
      </c>
      <c r="BX304">
        <v>1</v>
      </c>
      <c r="BY304">
        <v>0</v>
      </c>
      <c r="BZ304">
        <v>0</v>
      </c>
      <c r="CA304">
        <v>0</v>
      </c>
      <c r="CB304">
        <v>0</v>
      </c>
      <c r="CC304">
        <v>1</v>
      </c>
      <c r="CD304">
        <v>0</v>
      </c>
      <c r="CE304">
        <v>0</v>
      </c>
      <c r="CF304">
        <v>0</v>
      </c>
      <c r="CG304">
        <v>0</v>
      </c>
      <c r="CH304">
        <v>0.1</v>
      </c>
      <c r="CI304">
        <v>0.9</v>
      </c>
      <c r="CJ304">
        <v>1</v>
      </c>
      <c r="CK304">
        <v>0</v>
      </c>
      <c r="CL304">
        <v>0</v>
      </c>
      <c r="CM304">
        <v>0</v>
      </c>
      <c r="CN304">
        <v>0</v>
      </c>
      <c r="CO304">
        <v>0</v>
      </c>
      <c r="CP304">
        <v>0.2</v>
      </c>
      <c r="CQ304">
        <v>0.8</v>
      </c>
      <c r="CR304">
        <v>0</v>
      </c>
      <c r="CS304">
        <v>0</v>
      </c>
      <c r="CT304">
        <v>0</v>
      </c>
      <c r="CU304">
        <v>0</v>
      </c>
      <c r="CV304">
        <v>0</v>
      </c>
      <c r="CW304">
        <v>1</v>
      </c>
      <c r="CX304">
        <v>0.7</v>
      </c>
      <c r="CY304">
        <v>0.3</v>
      </c>
      <c r="CZ304">
        <v>0</v>
      </c>
      <c r="DA304">
        <v>0</v>
      </c>
      <c r="DB304">
        <v>0.4</v>
      </c>
      <c r="DC304">
        <v>0.4</v>
      </c>
      <c r="DD304">
        <v>0.2</v>
      </c>
      <c r="DE304">
        <v>0</v>
      </c>
      <c r="DF304">
        <v>0.10529999999999999</v>
      </c>
      <c r="DG304">
        <v>0.89469999999999994</v>
      </c>
      <c r="DH304">
        <v>0</v>
      </c>
      <c r="DI304">
        <v>0</v>
      </c>
      <c r="DJ304">
        <v>0.05</v>
      </c>
      <c r="DK304">
        <v>0.4</v>
      </c>
      <c r="DL304">
        <v>0.55000000000000004</v>
      </c>
    </row>
    <row r="305" spans="1:116" x14ac:dyDescent="0.25">
      <c r="A305" t="s">
        <v>787</v>
      </c>
      <c r="B305">
        <v>0</v>
      </c>
      <c r="C305">
        <v>0</v>
      </c>
      <c r="D305">
        <v>0.2195</v>
      </c>
      <c r="E305">
        <v>0.78049999999999997</v>
      </c>
      <c r="F305">
        <v>0</v>
      </c>
      <c r="G305">
        <v>0</v>
      </c>
      <c r="H305">
        <v>1</v>
      </c>
      <c r="I305">
        <v>0</v>
      </c>
      <c r="J305">
        <v>0</v>
      </c>
      <c r="K305">
        <v>2.4399999999999998E-2</v>
      </c>
      <c r="L305">
        <v>0.85370000000000001</v>
      </c>
      <c r="M305">
        <v>0.122</v>
      </c>
      <c r="N305">
        <v>0</v>
      </c>
      <c r="O305">
        <v>0</v>
      </c>
      <c r="P305">
        <v>0.122</v>
      </c>
      <c r="Q305">
        <v>0.75609999999999999</v>
      </c>
      <c r="R305">
        <v>0.122</v>
      </c>
      <c r="S305">
        <v>0</v>
      </c>
      <c r="T305">
        <v>0</v>
      </c>
      <c r="U305">
        <v>0.42499999999999999</v>
      </c>
      <c r="V305">
        <v>0.57499999999999996</v>
      </c>
      <c r="W305">
        <v>1</v>
      </c>
      <c r="X305">
        <v>0</v>
      </c>
      <c r="Y305">
        <v>0</v>
      </c>
      <c r="Z305">
        <v>0</v>
      </c>
      <c r="AA305">
        <v>0.70730000000000004</v>
      </c>
      <c r="AB305">
        <v>0.17069999999999999</v>
      </c>
      <c r="AC305">
        <v>0.122</v>
      </c>
      <c r="AD305">
        <v>4.8799999999999996E-2</v>
      </c>
      <c r="AE305">
        <v>0.70730000000000004</v>
      </c>
      <c r="AF305">
        <v>0.24390000000000001</v>
      </c>
      <c r="AG305">
        <v>0</v>
      </c>
      <c r="AH305">
        <v>0</v>
      </c>
      <c r="AI305">
        <v>0.11109999999999999</v>
      </c>
      <c r="AJ305">
        <v>0.55559999999999998</v>
      </c>
      <c r="AK305">
        <v>0.33329999999999999</v>
      </c>
      <c r="AL305">
        <v>0</v>
      </c>
      <c r="AM305">
        <v>0.29270000000000002</v>
      </c>
      <c r="AN305">
        <v>0.19510000000000002</v>
      </c>
      <c r="AO305">
        <v>0.31709999999999999</v>
      </c>
      <c r="AP305">
        <v>0.19510000000000002</v>
      </c>
      <c r="AQ305">
        <v>0</v>
      </c>
      <c r="AR305">
        <v>0.95120000000000005</v>
      </c>
      <c r="AS305">
        <v>4.8799999999999996E-2</v>
      </c>
      <c r="AT305">
        <v>0.97560000000000002</v>
      </c>
      <c r="AU305">
        <v>0</v>
      </c>
      <c r="AV305">
        <v>0</v>
      </c>
      <c r="AW305">
        <v>0</v>
      </c>
      <c r="AX305">
        <v>2.4399999999999998E-2</v>
      </c>
      <c r="AY305">
        <v>0.14630000000000001</v>
      </c>
      <c r="AZ305">
        <v>0.78049999999999997</v>
      </c>
      <c r="BA305">
        <v>4.8799999999999996E-2</v>
      </c>
      <c r="BB305">
        <v>2.4399999999999998E-2</v>
      </c>
      <c r="BC305">
        <v>7.3200000000000001E-2</v>
      </c>
      <c r="BD305">
        <v>7.3200000000000001E-2</v>
      </c>
      <c r="BE305">
        <v>0.56100000000000005</v>
      </c>
      <c r="BF305">
        <v>2.4399999999999998E-2</v>
      </c>
      <c r="BG305">
        <v>0.26829999999999998</v>
      </c>
      <c r="BH305">
        <v>0</v>
      </c>
      <c r="BI305">
        <v>0.36590000000000006</v>
      </c>
      <c r="BJ305">
        <v>0.6341</v>
      </c>
      <c r="BK305">
        <v>0</v>
      </c>
      <c r="BL305">
        <v>0</v>
      </c>
      <c r="BM305">
        <v>0.6341</v>
      </c>
      <c r="BN305">
        <v>7.3200000000000001E-2</v>
      </c>
      <c r="BO305">
        <v>0.29270000000000002</v>
      </c>
      <c r="BP305">
        <v>0.6341</v>
      </c>
      <c r="BQ305">
        <v>0.36590000000000006</v>
      </c>
      <c r="BR305">
        <v>0</v>
      </c>
      <c r="BS305">
        <v>0</v>
      </c>
      <c r="BT305">
        <v>7.3200000000000001E-2</v>
      </c>
      <c r="BU305">
        <v>0.24390000000000001</v>
      </c>
      <c r="BV305">
        <v>0.65849999999999997</v>
      </c>
      <c r="BW305">
        <v>2.4399999999999998E-2</v>
      </c>
      <c r="BX305">
        <v>1</v>
      </c>
      <c r="BY305">
        <v>0</v>
      </c>
      <c r="BZ305">
        <v>0</v>
      </c>
      <c r="CA305">
        <v>0</v>
      </c>
      <c r="CB305">
        <v>0</v>
      </c>
      <c r="CC305">
        <v>0</v>
      </c>
      <c r="CD305">
        <v>1</v>
      </c>
      <c r="CE305">
        <v>0</v>
      </c>
      <c r="CF305">
        <v>0</v>
      </c>
      <c r="CG305">
        <v>0</v>
      </c>
      <c r="CH305">
        <v>0.34149999999999997</v>
      </c>
      <c r="CI305">
        <v>0.65849999999999997</v>
      </c>
      <c r="CJ305">
        <v>0</v>
      </c>
      <c r="CK305">
        <v>1</v>
      </c>
      <c r="CL305">
        <v>0</v>
      </c>
      <c r="CM305">
        <v>0</v>
      </c>
      <c r="CN305">
        <v>0</v>
      </c>
      <c r="CO305">
        <v>0</v>
      </c>
      <c r="CP305">
        <v>0.14630000000000001</v>
      </c>
      <c r="CQ305">
        <v>0.85370000000000001</v>
      </c>
      <c r="CR305">
        <v>0</v>
      </c>
      <c r="CS305">
        <v>0</v>
      </c>
      <c r="CT305">
        <v>0</v>
      </c>
      <c r="CU305">
        <v>0</v>
      </c>
      <c r="CV305">
        <v>0</v>
      </c>
      <c r="CW305">
        <v>1</v>
      </c>
      <c r="CX305">
        <v>0.70730000000000004</v>
      </c>
      <c r="CY305">
        <v>0.2195</v>
      </c>
      <c r="CZ305">
        <v>2.4399999999999998E-2</v>
      </c>
      <c r="DA305">
        <v>4.8799999999999996E-2</v>
      </c>
      <c r="DB305">
        <v>7.3200000000000001E-2</v>
      </c>
      <c r="DC305">
        <v>0.56100000000000005</v>
      </c>
      <c r="DD305">
        <v>0.36590000000000006</v>
      </c>
      <c r="DE305">
        <v>0</v>
      </c>
      <c r="DF305">
        <v>0.375</v>
      </c>
      <c r="DG305">
        <v>0.625</v>
      </c>
      <c r="DH305">
        <v>0</v>
      </c>
      <c r="DI305">
        <v>0</v>
      </c>
      <c r="DJ305">
        <v>0</v>
      </c>
      <c r="DK305">
        <v>0.439</v>
      </c>
      <c r="DL305">
        <v>0.56100000000000005</v>
      </c>
    </row>
    <row r="306" spans="1:116" x14ac:dyDescent="0.25">
      <c r="A306" t="s">
        <v>789</v>
      </c>
      <c r="B306">
        <v>0</v>
      </c>
      <c r="C306">
        <v>0</v>
      </c>
      <c r="D306">
        <v>0.24</v>
      </c>
      <c r="E306">
        <v>0.76</v>
      </c>
      <c r="F306">
        <v>0</v>
      </c>
      <c r="G306">
        <v>0</v>
      </c>
      <c r="H306">
        <v>1</v>
      </c>
      <c r="I306">
        <v>0</v>
      </c>
      <c r="J306">
        <v>0</v>
      </c>
      <c r="K306">
        <v>0</v>
      </c>
      <c r="L306">
        <v>0.88</v>
      </c>
      <c r="M306">
        <v>0.12</v>
      </c>
      <c r="N306">
        <v>0</v>
      </c>
      <c r="O306">
        <v>0</v>
      </c>
      <c r="P306">
        <v>0</v>
      </c>
      <c r="Q306">
        <v>0.8</v>
      </c>
      <c r="R306">
        <v>0.2</v>
      </c>
      <c r="S306">
        <v>0</v>
      </c>
      <c r="T306">
        <v>0</v>
      </c>
      <c r="U306">
        <v>0.4</v>
      </c>
      <c r="V306">
        <v>0.6</v>
      </c>
      <c r="W306">
        <v>1</v>
      </c>
      <c r="X306">
        <v>0</v>
      </c>
      <c r="Y306">
        <v>0</v>
      </c>
      <c r="Z306">
        <v>0</v>
      </c>
      <c r="AA306">
        <v>0.4</v>
      </c>
      <c r="AB306">
        <v>0.56000000000000005</v>
      </c>
      <c r="AC306">
        <v>0.04</v>
      </c>
      <c r="AD306">
        <v>0</v>
      </c>
      <c r="AE306">
        <v>0.64</v>
      </c>
      <c r="AF306">
        <v>0.36</v>
      </c>
      <c r="AG306">
        <v>0</v>
      </c>
      <c r="AH306">
        <v>0</v>
      </c>
      <c r="AI306">
        <v>0</v>
      </c>
      <c r="AJ306">
        <v>0</v>
      </c>
      <c r="AK306">
        <v>0</v>
      </c>
      <c r="AL306">
        <v>0</v>
      </c>
      <c r="AM306">
        <v>0.4</v>
      </c>
      <c r="AN306">
        <v>0</v>
      </c>
      <c r="AO306">
        <v>0.6</v>
      </c>
      <c r="AP306">
        <v>0</v>
      </c>
      <c r="AQ306">
        <v>0</v>
      </c>
      <c r="AR306">
        <v>1</v>
      </c>
      <c r="AS306">
        <v>0</v>
      </c>
      <c r="AT306">
        <v>0.96</v>
      </c>
      <c r="AU306">
        <v>0</v>
      </c>
      <c r="AV306">
        <v>0</v>
      </c>
      <c r="AW306">
        <v>0</v>
      </c>
      <c r="AX306">
        <v>0.04</v>
      </c>
      <c r="AY306">
        <v>0</v>
      </c>
      <c r="AZ306">
        <v>1</v>
      </c>
      <c r="BA306">
        <v>0</v>
      </c>
      <c r="BB306">
        <v>0</v>
      </c>
      <c r="BC306">
        <v>0</v>
      </c>
      <c r="BD306">
        <v>0.04</v>
      </c>
      <c r="BE306">
        <v>0.36</v>
      </c>
      <c r="BF306">
        <v>0</v>
      </c>
      <c r="BG306">
        <v>0.6</v>
      </c>
      <c r="BH306">
        <v>0</v>
      </c>
      <c r="BI306">
        <v>0.36</v>
      </c>
      <c r="BJ306">
        <v>0.64</v>
      </c>
      <c r="BK306">
        <v>0</v>
      </c>
      <c r="BL306">
        <v>0</v>
      </c>
      <c r="BM306">
        <v>0.56000000000000005</v>
      </c>
      <c r="BN306">
        <v>0.28000000000000003</v>
      </c>
      <c r="BO306">
        <v>0.16</v>
      </c>
      <c r="BP306">
        <v>0.32</v>
      </c>
      <c r="BQ306">
        <v>0.68</v>
      </c>
      <c r="BR306">
        <v>0</v>
      </c>
      <c r="BS306">
        <v>0</v>
      </c>
      <c r="BT306">
        <v>0</v>
      </c>
      <c r="BU306">
        <v>0.04</v>
      </c>
      <c r="BV306">
        <v>0.96</v>
      </c>
      <c r="BW306">
        <v>0</v>
      </c>
      <c r="BX306">
        <v>1</v>
      </c>
      <c r="BY306">
        <v>0</v>
      </c>
      <c r="BZ306">
        <v>0</v>
      </c>
      <c r="CA306">
        <v>0</v>
      </c>
      <c r="CB306">
        <v>0</v>
      </c>
      <c r="CC306">
        <v>0</v>
      </c>
      <c r="CD306">
        <v>1</v>
      </c>
      <c r="CE306">
        <v>0</v>
      </c>
      <c r="CF306">
        <v>0</v>
      </c>
      <c r="CG306">
        <v>0</v>
      </c>
      <c r="CH306">
        <v>0.04</v>
      </c>
      <c r="CI306">
        <v>0.96</v>
      </c>
      <c r="CJ306">
        <v>1</v>
      </c>
      <c r="CK306">
        <v>0</v>
      </c>
      <c r="CL306">
        <v>0</v>
      </c>
      <c r="CM306">
        <v>0</v>
      </c>
      <c r="CN306">
        <v>0</v>
      </c>
      <c r="CO306">
        <v>0</v>
      </c>
      <c r="CP306">
        <v>0.08</v>
      </c>
      <c r="CQ306">
        <v>0.92</v>
      </c>
      <c r="CR306">
        <v>0</v>
      </c>
      <c r="CS306">
        <v>0</v>
      </c>
      <c r="CT306">
        <v>0</v>
      </c>
      <c r="CU306">
        <v>0</v>
      </c>
      <c r="CV306">
        <v>0</v>
      </c>
      <c r="CW306">
        <v>1</v>
      </c>
      <c r="CX306">
        <v>0.4</v>
      </c>
      <c r="CY306">
        <v>0.44</v>
      </c>
      <c r="CZ306">
        <v>0</v>
      </c>
      <c r="DA306">
        <v>0.16</v>
      </c>
      <c r="DB306">
        <v>0</v>
      </c>
      <c r="DC306">
        <v>0.6</v>
      </c>
      <c r="DD306">
        <v>0.4</v>
      </c>
      <c r="DE306">
        <v>0</v>
      </c>
      <c r="DF306">
        <v>0.4</v>
      </c>
      <c r="DG306">
        <v>0.6</v>
      </c>
      <c r="DH306">
        <v>0</v>
      </c>
      <c r="DI306">
        <v>0</v>
      </c>
      <c r="DJ306">
        <v>0</v>
      </c>
      <c r="DK306">
        <v>0.16</v>
      </c>
      <c r="DL306">
        <v>0.84</v>
      </c>
    </row>
    <row r="307" spans="1:116" x14ac:dyDescent="0.25">
      <c r="A307" t="s">
        <v>791</v>
      </c>
      <c r="B307">
        <v>0</v>
      </c>
      <c r="C307">
        <v>0</v>
      </c>
      <c r="D307">
        <v>0.42859999999999998</v>
      </c>
      <c r="E307">
        <v>0.57140000000000002</v>
      </c>
      <c r="F307">
        <v>0</v>
      </c>
      <c r="G307">
        <v>1</v>
      </c>
      <c r="H307">
        <v>0</v>
      </c>
      <c r="I307">
        <v>0</v>
      </c>
      <c r="J307">
        <v>0</v>
      </c>
      <c r="K307">
        <v>0.1143</v>
      </c>
      <c r="L307">
        <v>0.65709999999999991</v>
      </c>
      <c r="M307">
        <v>0.2286</v>
      </c>
      <c r="N307">
        <v>0</v>
      </c>
      <c r="O307">
        <v>0</v>
      </c>
      <c r="P307">
        <v>0.1143</v>
      </c>
      <c r="Q307">
        <v>0.74290000000000012</v>
      </c>
      <c r="R307">
        <v>0.1429</v>
      </c>
      <c r="S307">
        <v>0</v>
      </c>
      <c r="T307">
        <v>0</v>
      </c>
      <c r="U307">
        <v>0.4</v>
      </c>
      <c r="V307">
        <v>0.6</v>
      </c>
      <c r="W307">
        <v>0</v>
      </c>
      <c r="X307">
        <v>1</v>
      </c>
      <c r="Y307">
        <v>0</v>
      </c>
      <c r="Z307">
        <v>0</v>
      </c>
      <c r="AA307">
        <v>0.28570000000000001</v>
      </c>
      <c r="AB307">
        <v>2.86E-2</v>
      </c>
      <c r="AC307">
        <v>0.68569999999999998</v>
      </c>
      <c r="AD307">
        <v>5.7099999999999998E-2</v>
      </c>
      <c r="AE307">
        <v>0.57140000000000002</v>
      </c>
      <c r="AF307">
        <v>0.37140000000000001</v>
      </c>
      <c r="AG307">
        <v>0</v>
      </c>
      <c r="AH307">
        <v>0</v>
      </c>
      <c r="AI307">
        <v>0</v>
      </c>
      <c r="AJ307">
        <v>0</v>
      </c>
      <c r="AK307">
        <v>0</v>
      </c>
      <c r="AL307">
        <v>0</v>
      </c>
      <c r="AM307">
        <v>0.2571</v>
      </c>
      <c r="AN307">
        <v>2.86E-2</v>
      </c>
      <c r="AO307">
        <v>0.4</v>
      </c>
      <c r="AP307">
        <v>0.31430000000000002</v>
      </c>
      <c r="AQ307">
        <v>0</v>
      </c>
      <c r="AR307">
        <v>0.88569999999999993</v>
      </c>
      <c r="AS307">
        <v>0.1143</v>
      </c>
      <c r="AT307">
        <v>1</v>
      </c>
      <c r="AU307">
        <v>0</v>
      </c>
      <c r="AV307">
        <v>0</v>
      </c>
      <c r="AW307">
        <v>0</v>
      </c>
      <c r="AX307">
        <v>0</v>
      </c>
      <c r="AY307">
        <v>0.2571</v>
      </c>
      <c r="AZ307">
        <v>0.57140000000000002</v>
      </c>
      <c r="BA307">
        <v>8.5699999999999998E-2</v>
      </c>
      <c r="BB307">
        <v>8.5699999999999998E-2</v>
      </c>
      <c r="BC307">
        <v>0.1714</v>
      </c>
      <c r="BD307">
        <v>0.31430000000000002</v>
      </c>
      <c r="BE307">
        <v>0.37140000000000001</v>
      </c>
      <c r="BF307">
        <v>0.1143</v>
      </c>
      <c r="BG307">
        <v>2.86E-2</v>
      </c>
      <c r="BH307">
        <v>0</v>
      </c>
      <c r="BI307">
        <v>0.2571</v>
      </c>
      <c r="BJ307">
        <v>0.57140000000000002</v>
      </c>
      <c r="BK307">
        <v>0.1714</v>
      </c>
      <c r="BL307">
        <v>0</v>
      </c>
      <c r="BM307">
        <v>0.6</v>
      </c>
      <c r="BN307">
        <v>0.2571</v>
      </c>
      <c r="BO307">
        <v>0.1429</v>
      </c>
      <c r="BP307">
        <v>0.77139999999999997</v>
      </c>
      <c r="BQ307">
        <v>0.2</v>
      </c>
      <c r="BR307">
        <v>2.86E-2</v>
      </c>
      <c r="BS307">
        <v>0</v>
      </c>
      <c r="BT307">
        <v>0</v>
      </c>
      <c r="BU307">
        <v>0.4</v>
      </c>
      <c r="BV307">
        <v>0.54289999999999994</v>
      </c>
      <c r="BW307">
        <v>5.7099999999999998E-2</v>
      </c>
      <c r="BX307">
        <v>1</v>
      </c>
      <c r="BY307">
        <v>0</v>
      </c>
      <c r="BZ307">
        <v>0</v>
      </c>
      <c r="CA307">
        <v>0</v>
      </c>
      <c r="CB307">
        <v>0</v>
      </c>
      <c r="CC307">
        <v>0</v>
      </c>
      <c r="CD307">
        <v>0</v>
      </c>
      <c r="CE307">
        <v>0</v>
      </c>
      <c r="CF307">
        <v>0</v>
      </c>
      <c r="CG307">
        <v>1</v>
      </c>
      <c r="CH307">
        <v>0.2286</v>
      </c>
      <c r="CI307">
        <v>0.77139999999999997</v>
      </c>
      <c r="CJ307">
        <v>0</v>
      </c>
      <c r="CK307">
        <v>1</v>
      </c>
      <c r="CL307">
        <v>0</v>
      </c>
      <c r="CM307">
        <v>0</v>
      </c>
      <c r="CN307">
        <v>0</v>
      </c>
      <c r="CO307">
        <v>0</v>
      </c>
      <c r="CP307">
        <v>0.2571</v>
      </c>
      <c r="CQ307">
        <v>0.68569999999999998</v>
      </c>
      <c r="CR307">
        <v>5.7099999999999998E-2</v>
      </c>
      <c r="CS307">
        <v>0</v>
      </c>
      <c r="CT307">
        <v>0</v>
      </c>
      <c r="CU307">
        <v>1</v>
      </c>
      <c r="CV307">
        <v>0</v>
      </c>
      <c r="CW307">
        <v>0</v>
      </c>
      <c r="CX307">
        <v>0.8286</v>
      </c>
      <c r="CY307">
        <v>0.1714</v>
      </c>
      <c r="CZ307">
        <v>0</v>
      </c>
      <c r="DA307">
        <v>0</v>
      </c>
      <c r="DB307">
        <v>8.5699999999999998E-2</v>
      </c>
      <c r="DC307">
        <v>0.51429999999999998</v>
      </c>
      <c r="DD307">
        <v>0.4</v>
      </c>
      <c r="DE307">
        <v>0</v>
      </c>
      <c r="DF307">
        <v>6.6699999999999995E-2</v>
      </c>
      <c r="DG307">
        <v>0.93330000000000002</v>
      </c>
      <c r="DH307">
        <v>0</v>
      </c>
      <c r="DI307">
        <v>0</v>
      </c>
      <c r="DJ307">
        <v>2.86E-2</v>
      </c>
      <c r="DK307">
        <v>0.31430000000000002</v>
      </c>
      <c r="DL307">
        <v>0.65709999999999991</v>
      </c>
    </row>
    <row r="308" spans="1:116" x14ac:dyDescent="0.25">
      <c r="A308" t="s">
        <v>793</v>
      </c>
      <c r="B308">
        <v>0</v>
      </c>
      <c r="C308">
        <v>0</v>
      </c>
      <c r="D308">
        <v>0</v>
      </c>
      <c r="E308">
        <v>1</v>
      </c>
      <c r="F308">
        <v>0</v>
      </c>
      <c r="G308">
        <v>1</v>
      </c>
      <c r="H308">
        <v>0</v>
      </c>
      <c r="I308">
        <v>0</v>
      </c>
      <c r="J308">
        <v>0</v>
      </c>
      <c r="K308">
        <v>0</v>
      </c>
      <c r="L308">
        <v>0.77269999999999994</v>
      </c>
      <c r="M308">
        <v>0.2273</v>
      </c>
      <c r="N308">
        <v>0</v>
      </c>
      <c r="O308">
        <v>0</v>
      </c>
      <c r="P308">
        <v>0</v>
      </c>
      <c r="Q308">
        <v>0.86360000000000003</v>
      </c>
      <c r="R308">
        <v>0.13639999999999999</v>
      </c>
      <c r="S308">
        <v>0</v>
      </c>
      <c r="T308">
        <v>0</v>
      </c>
      <c r="U308">
        <v>1</v>
      </c>
      <c r="V308">
        <v>0</v>
      </c>
      <c r="W308">
        <v>1</v>
      </c>
      <c r="X308">
        <v>0</v>
      </c>
      <c r="Y308">
        <v>0</v>
      </c>
      <c r="Z308">
        <v>0</v>
      </c>
      <c r="AA308">
        <v>0.95450000000000002</v>
      </c>
      <c r="AB308">
        <v>4.5499999999999999E-2</v>
      </c>
      <c r="AC308">
        <v>0</v>
      </c>
      <c r="AD308">
        <v>9.0899999999999995E-2</v>
      </c>
      <c r="AE308">
        <v>0.81819999999999993</v>
      </c>
      <c r="AF308">
        <v>9.0899999999999995E-2</v>
      </c>
      <c r="AG308">
        <v>0</v>
      </c>
      <c r="AH308">
        <v>0</v>
      </c>
      <c r="AI308">
        <v>0</v>
      </c>
      <c r="AJ308">
        <v>0</v>
      </c>
      <c r="AK308">
        <v>0</v>
      </c>
      <c r="AL308">
        <v>0</v>
      </c>
      <c r="AM308">
        <v>1</v>
      </c>
      <c r="AN308">
        <v>0</v>
      </c>
      <c r="AO308">
        <v>0</v>
      </c>
      <c r="AP308">
        <v>0</v>
      </c>
      <c r="AQ308">
        <v>0.2273</v>
      </c>
      <c r="AR308">
        <v>0.77269999999999994</v>
      </c>
      <c r="AS308">
        <v>0</v>
      </c>
      <c r="AT308">
        <v>1</v>
      </c>
      <c r="AU308">
        <v>0</v>
      </c>
      <c r="AV308">
        <v>0</v>
      </c>
      <c r="AW308">
        <v>0</v>
      </c>
      <c r="AX308">
        <v>0</v>
      </c>
      <c r="AY308">
        <v>1</v>
      </c>
      <c r="AZ308">
        <v>0</v>
      </c>
      <c r="BA308">
        <v>0</v>
      </c>
      <c r="BB308">
        <v>0</v>
      </c>
      <c r="BC308">
        <v>0</v>
      </c>
      <c r="BD308">
        <v>0</v>
      </c>
      <c r="BE308">
        <v>0</v>
      </c>
      <c r="BF308">
        <v>4.5499999999999999E-2</v>
      </c>
      <c r="BG308">
        <v>0.95450000000000002</v>
      </c>
      <c r="BH308">
        <v>0</v>
      </c>
      <c r="BI308">
        <v>0.18179999999999999</v>
      </c>
      <c r="BJ308">
        <v>0.81819999999999993</v>
      </c>
      <c r="BK308">
        <v>0</v>
      </c>
      <c r="BL308">
        <v>0</v>
      </c>
      <c r="BM308">
        <v>0</v>
      </c>
      <c r="BN308">
        <v>1</v>
      </c>
      <c r="BO308">
        <v>0</v>
      </c>
      <c r="BP308">
        <v>1</v>
      </c>
      <c r="BQ308">
        <v>0</v>
      </c>
      <c r="BR308">
        <v>0</v>
      </c>
      <c r="BS308">
        <v>0</v>
      </c>
      <c r="BT308">
        <v>0</v>
      </c>
      <c r="BU308">
        <v>0</v>
      </c>
      <c r="BV308">
        <v>0</v>
      </c>
      <c r="BW308">
        <v>1</v>
      </c>
      <c r="BX308">
        <v>1</v>
      </c>
      <c r="BY308">
        <v>0</v>
      </c>
      <c r="BZ308">
        <v>0</v>
      </c>
      <c r="CA308">
        <v>0</v>
      </c>
      <c r="CB308">
        <v>0</v>
      </c>
      <c r="CC308">
        <v>1</v>
      </c>
      <c r="CD308">
        <v>0</v>
      </c>
      <c r="CE308">
        <v>0</v>
      </c>
      <c r="CF308">
        <v>0</v>
      </c>
      <c r="CG308">
        <v>0</v>
      </c>
      <c r="CH308">
        <v>0.86360000000000003</v>
      </c>
      <c r="CI308">
        <v>0.13639999999999999</v>
      </c>
      <c r="CJ308">
        <v>0</v>
      </c>
      <c r="CK308">
        <v>0</v>
      </c>
      <c r="CL308">
        <v>0</v>
      </c>
      <c r="CM308">
        <v>1</v>
      </c>
      <c r="CN308">
        <v>0</v>
      </c>
      <c r="CO308">
        <v>0</v>
      </c>
      <c r="CP308">
        <v>0.72730000000000006</v>
      </c>
      <c r="CQ308">
        <v>0.2727</v>
      </c>
      <c r="CR308">
        <v>0</v>
      </c>
      <c r="CS308">
        <v>0</v>
      </c>
      <c r="CT308">
        <v>0</v>
      </c>
      <c r="CU308">
        <v>1</v>
      </c>
      <c r="CV308">
        <v>0</v>
      </c>
      <c r="CW308">
        <v>0</v>
      </c>
      <c r="CX308">
        <v>0.95450000000000002</v>
      </c>
      <c r="CY308">
        <v>4.5499999999999999E-2</v>
      </c>
      <c r="CZ308">
        <v>0</v>
      </c>
      <c r="DA308">
        <v>0</v>
      </c>
      <c r="DB308">
        <v>0.86360000000000003</v>
      </c>
      <c r="DC308">
        <v>9.0899999999999995E-2</v>
      </c>
      <c r="DD308">
        <v>4.5499999999999999E-2</v>
      </c>
      <c r="DE308">
        <v>0</v>
      </c>
      <c r="DF308">
        <v>0.95239999999999991</v>
      </c>
      <c r="DG308">
        <v>4.7599999999999996E-2</v>
      </c>
      <c r="DH308">
        <v>0</v>
      </c>
      <c r="DI308">
        <v>0</v>
      </c>
      <c r="DJ308">
        <v>0</v>
      </c>
      <c r="DK308">
        <v>0.68180000000000007</v>
      </c>
      <c r="DL308">
        <v>0.31819999999999998</v>
      </c>
    </row>
    <row r="309" spans="1:116" x14ac:dyDescent="0.25">
      <c r="A309" t="s">
        <v>795</v>
      </c>
      <c r="B309">
        <v>0</v>
      </c>
      <c r="C309">
        <v>0</v>
      </c>
      <c r="D309">
        <v>0</v>
      </c>
      <c r="E309">
        <v>1</v>
      </c>
      <c r="F309">
        <v>1</v>
      </c>
      <c r="G309">
        <v>0</v>
      </c>
      <c r="H309">
        <v>0</v>
      </c>
      <c r="I309">
        <v>0</v>
      </c>
      <c r="J309">
        <v>2.63E-2</v>
      </c>
      <c r="K309">
        <v>0.13159999999999999</v>
      </c>
      <c r="L309">
        <v>0.76319999999999988</v>
      </c>
      <c r="M309">
        <v>7.8899999999999998E-2</v>
      </c>
      <c r="N309">
        <v>0</v>
      </c>
      <c r="O309">
        <v>0</v>
      </c>
      <c r="P309">
        <v>0.13159999999999999</v>
      </c>
      <c r="Q309">
        <v>0.84209999999999996</v>
      </c>
      <c r="R309">
        <v>2.63E-2</v>
      </c>
      <c r="S309">
        <v>0</v>
      </c>
      <c r="T309">
        <v>0</v>
      </c>
      <c r="U309">
        <v>1</v>
      </c>
      <c r="V309">
        <v>0</v>
      </c>
      <c r="W309">
        <v>0</v>
      </c>
      <c r="X309">
        <v>1</v>
      </c>
      <c r="Y309">
        <v>0</v>
      </c>
      <c r="Z309">
        <v>0</v>
      </c>
      <c r="AA309">
        <v>0.89469999999999994</v>
      </c>
      <c r="AB309">
        <v>5.2600000000000001E-2</v>
      </c>
      <c r="AC309">
        <v>5.2600000000000001E-2</v>
      </c>
      <c r="AD309">
        <v>0.23680000000000001</v>
      </c>
      <c r="AE309">
        <v>0.71050000000000002</v>
      </c>
      <c r="AF309">
        <v>5.2600000000000001E-2</v>
      </c>
      <c r="AG309">
        <v>0</v>
      </c>
      <c r="AH309">
        <v>0</v>
      </c>
      <c r="AI309">
        <v>0</v>
      </c>
      <c r="AJ309">
        <v>0</v>
      </c>
      <c r="AK309">
        <v>0</v>
      </c>
      <c r="AL309">
        <v>0</v>
      </c>
      <c r="AM309">
        <v>1</v>
      </c>
      <c r="AN309">
        <v>0</v>
      </c>
      <c r="AO309">
        <v>0</v>
      </c>
      <c r="AP309">
        <v>0</v>
      </c>
      <c r="AQ309">
        <v>0.34210000000000002</v>
      </c>
      <c r="AR309">
        <v>0.55259999999999998</v>
      </c>
      <c r="AS309">
        <v>0.10529999999999999</v>
      </c>
      <c r="AT309">
        <v>1</v>
      </c>
      <c r="AU309">
        <v>0</v>
      </c>
      <c r="AV309">
        <v>0</v>
      </c>
      <c r="AW309">
        <v>0</v>
      </c>
      <c r="AX309">
        <v>0</v>
      </c>
      <c r="AY309">
        <v>1</v>
      </c>
      <c r="AZ309">
        <v>0</v>
      </c>
      <c r="BA309">
        <v>0</v>
      </c>
      <c r="BB309">
        <v>0</v>
      </c>
      <c r="BC309">
        <v>0</v>
      </c>
      <c r="BD309">
        <v>0</v>
      </c>
      <c r="BE309">
        <v>2.63E-2</v>
      </c>
      <c r="BF309">
        <v>0.21050000000000002</v>
      </c>
      <c r="BG309">
        <v>0.76319999999999988</v>
      </c>
      <c r="BH309">
        <v>0</v>
      </c>
      <c r="BI309">
        <v>0.23680000000000001</v>
      </c>
      <c r="BJ309">
        <v>0.73680000000000012</v>
      </c>
      <c r="BK309">
        <v>2.63E-2</v>
      </c>
      <c r="BL309">
        <v>0</v>
      </c>
      <c r="BM309">
        <v>0</v>
      </c>
      <c r="BN309">
        <v>1</v>
      </c>
      <c r="BO309">
        <v>0</v>
      </c>
      <c r="BP309">
        <v>1</v>
      </c>
      <c r="BQ309">
        <v>0</v>
      </c>
      <c r="BR309">
        <v>0</v>
      </c>
      <c r="BS309">
        <v>0</v>
      </c>
      <c r="BT309">
        <v>0</v>
      </c>
      <c r="BU309">
        <v>0</v>
      </c>
      <c r="BV309">
        <v>0</v>
      </c>
      <c r="BW309">
        <v>1</v>
      </c>
      <c r="BX309">
        <v>1</v>
      </c>
      <c r="BY309">
        <v>0</v>
      </c>
      <c r="BZ309">
        <v>0</v>
      </c>
      <c r="CA309">
        <v>0</v>
      </c>
      <c r="CB309">
        <v>0</v>
      </c>
      <c r="CC309">
        <v>1</v>
      </c>
      <c r="CD309">
        <v>0</v>
      </c>
      <c r="CE309">
        <v>0</v>
      </c>
      <c r="CF309">
        <v>0</v>
      </c>
      <c r="CG309">
        <v>0</v>
      </c>
      <c r="CH309">
        <v>0.89469999999999994</v>
      </c>
      <c r="CI309">
        <v>0.10529999999999999</v>
      </c>
      <c r="CJ309">
        <v>0</v>
      </c>
      <c r="CK309">
        <v>0</v>
      </c>
      <c r="CL309">
        <v>0</v>
      </c>
      <c r="CM309">
        <v>1</v>
      </c>
      <c r="CN309">
        <v>0</v>
      </c>
      <c r="CO309">
        <v>2.63E-2</v>
      </c>
      <c r="CP309">
        <v>0.81579999999999997</v>
      </c>
      <c r="CQ309">
        <v>0.15789999999999998</v>
      </c>
      <c r="CR309">
        <v>0</v>
      </c>
      <c r="CS309">
        <v>0</v>
      </c>
      <c r="CT309">
        <v>0</v>
      </c>
      <c r="CU309">
        <v>1</v>
      </c>
      <c r="CV309">
        <v>0</v>
      </c>
      <c r="CW309">
        <v>0</v>
      </c>
      <c r="CX309">
        <v>1</v>
      </c>
      <c r="CY309">
        <v>0</v>
      </c>
      <c r="CZ309">
        <v>0</v>
      </c>
      <c r="DA309">
        <v>0</v>
      </c>
      <c r="DB309">
        <v>0.94739999999999991</v>
      </c>
      <c r="DC309">
        <v>5.2600000000000001E-2</v>
      </c>
      <c r="DD309">
        <v>0</v>
      </c>
      <c r="DE309">
        <v>0</v>
      </c>
      <c r="DF309">
        <v>0.94590000000000007</v>
      </c>
      <c r="DG309">
        <v>5.4100000000000002E-2</v>
      </c>
      <c r="DH309">
        <v>0</v>
      </c>
      <c r="DI309">
        <v>0</v>
      </c>
      <c r="DJ309">
        <v>0</v>
      </c>
      <c r="DK309">
        <v>0.68420000000000003</v>
      </c>
      <c r="DL309">
        <v>0.31579999999999997</v>
      </c>
    </row>
    <row r="310" spans="1:116" x14ac:dyDescent="0.25">
      <c r="A310" t="s">
        <v>797</v>
      </c>
      <c r="B310">
        <v>1.54E-2</v>
      </c>
      <c r="C310">
        <v>1.54E-2</v>
      </c>
      <c r="D310">
        <v>0.76919999999999999</v>
      </c>
      <c r="E310">
        <v>0.2</v>
      </c>
      <c r="F310">
        <v>0</v>
      </c>
      <c r="G310">
        <v>1</v>
      </c>
      <c r="H310">
        <v>0</v>
      </c>
      <c r="I310">
        <v>0</v>
      </c>
      <c r="J310">
        <v>0</v>
      </c>
      <c r="K310">
        <v>0.33850000000000002</v>
      </c>
      <c r="L310">
        <v>0.56920000000000004</v>
      </c>
      <c r="M310">
        <v>9.2300000000000007E-2</v>
      </c>
      <c r="N310">
        <v>0</v>
      </c>
      <c r="O310">
        <v>0</v>
      </c>
      <c r="P310">
        <v>0.3538</v>
      </c>
      <c r="Q310">
        <v>0.56920000000000004</v>
      </c>
      <c r="R310">
        <v>7.690000000000001E-2</v>
      </c>
      <c r="S310">
        <v>0</v>
      </c>
      <c r="T310">
        <v>0</v>
      </c>
      <c r="U310">
        <v>0.33329999999999999</v>
      </c>
      <c r="V310">
        <v>0.66670000000000007</v>
      </c>
      <c r="W310">
        <v>1</v>
      </c>
      <c r="X310">
        <v>0</v>
      </c>
      <c r="Y310">
        <v>0</v>
      </c>
      <c r="Z310">
        <v>0</v>
      </c>
      <c r="AA310">
        <v>0.93849999999999989</v>
      </c>
      <c r="AB310">
        <v>0</v>
      </c>
      <c r="AC310">
        <v>6.1500000000000006E-2</v>
      </c>
      <c r="AD310">
        <v>0.18460000000000001</v>
      </c>
      <c r="AE310">
        <v>0.66150000000000009</v>
      </c>
      <c r="AF310">
        <v>0.15380000000000002</v>
      </c>
      <c r="AG310">
        <v>0</v>
      </c>
      <c r="AH310">
        <v>0</v>
      </c>
      <c r="AI310">
        <v>1</v>
      </c>
      <c r="AJ310">
        <v>0</v>
      </c>
      <c r="AK310">
        <v>0</v>
      </c>
      <c r="AL310">
        <v>0</v>
      </c>
      <c r="AM310">
        <v>0.4</v>
      </c>
      <c r="AN310">
        <v>0.27690000000000003</v>
      </c>
      <c r="AO310">
        <v>0.16920000000000002</v>
      </c>
      <c r="AP310">
        <v>0.15380000000000002</v>
      </c>
      <c r="AQ310">
        <v>0.1231</v>
      </c>
      <c r="AR310">
        <v>0.8</v>
      </c>
      <c r="AS310">
        <v>7.690000000000001E-2</v>
      </c>
      <c r="AT310">
        <v>1</v>
      </c>
      <c r="AU310">
        <v>0</v>
      </c>
      <c r="AV310">
        <v>0</v>
      </c>
      <c r="AW310">
        <v>0</v>
      </c>
      <c r="AX310">
        <v>0</v>
      </c>
      <c r="AY310">
        <v>0.50770000000000004</v>
      </c>
      <c r="AZ310">
        <v>0.44619999999999999</v>
      </c>
      <c r="BA310">
        <v>4.6199999999999998E-2</v>
      </c>
      <c r="BB310">
        <v>0</v>
      </c>
      <c r="BC310">
        <v>0.13849999999999998</v>
      </c>
      <c r="BD310">
        <v>0.49229999999999996</v>
      </c>
      <c r="BE310">
        <v>0.27690000000000003</v>
      </c>
      <c r="BF310">
        <v>9.2300000000000007E-2</v>
      </c>
      <c r="BG310">
        <v>0</v>
      </c>
      <c r="BH310">
        <v>4.6199999999999998E-2</v>
      </c>
      <c r="BI310">
        <v>0.36920000000000003</v>
      </c>
      <c r="BJ310">
        <v>0.49229999999999996</v>
      </c>
      <c r="BK310">
        <v>9.2300000000000007E-2</v>
      </c>
      <c r="BL310">
        <v>0</v>
      </c>
      <c r="BM310">
        <v>0.78459999999999996</v>
      </c>
      <c r="BN310">
        <v>7.690000000000001E-2</v>
      </c>
      <c r="BO310">
        <v>0.13849999999999998</v>
      </c>
      <c r="BP310">
        <v>0.83079999999999998</v>
      </c>
      <c r="BQ310">
        <v>0.1231</v>
      </c>
      <c r="BR310">
        <v>4.6199999999999998E-2</v>
      </c>
      <c r="BS310">
        <v>6.1500000000000006E-2</v>
      </c>
      <c r="BT310">
        <v>0.2</v>
      </c>
      <c r="BU310">
        <v>0.27690000000000003</v>
      </c>
      <c r="BV310">
        <v>0.43079999999999996</v>
      </c>
      <c r="BW310">
        <v>3.0800000000000001E-2</v>
      </c>
      <c r="BX310">
        <v>1</v>
      </c>
      <c r="BY310">
        <v>0</v>
      </c>
      <c r="BZ310">
        <v>0</v>
      </c>
      <c r="CA310">
        <v>0</v>
      </c>
      <c r="CB310">
        <v>0</v>
      </c>
      <c r="CC310">
        <v>0</v>
      </c>
      <c r="CD310">
        <v>0</v>
      </c>
      <c r="CE310">
        <v>1</v>
      </c>
      <c r="CF310">
        <v>0</v>
      </c>
      <c r="CG310">
        <v>0</v>
      </c>
      <c r="CH310">
        <v>4.6199999999999998E-2</v>
      </c>
      <c r="CI310">
        <v>0.95379999999999998</v>
      </c>
      <c r="CJ310">
        <v>0</v>
      </c>
      <c r="CK310">
        <v>1</v>
      </c>
      <c r="CL310">
        <v>0</v>
      </c>
      <c r="CM310">
        <v>0</v>
      </c>
      <c r="CN310">
        <v>0</v>
      </c>
      <c r="CO310">
        <v>0</v>
      </c>
      <c r="CP310">
        <v>0.41539999999999999</v>
      </c>
      <c r="CQ310">
        <v>0.55380000000000007</v>
      </c>
      <c r="CR310">
        <v>3.0800000000000001E-2</v>
      </c>
      <c r="CS310">
        <v>0</v>
      </c>
      <c r="CT310">
        <v>0</v>
      </c>
      <c r="CU310">
        <v>0</v>
      </c>
      <c r="CV310">
        <v>1</v>
      </c>
      <c r="CW310">
        <v>0</v>
      </c>
      <c r="CX310">
        <v>0.86150000000000004</v>
      </c>
      <c r="CY310">
        <v>0.13849999999999998</v>
      </c>
      <c r="CZ310">
        <v>0</v>
      </c>
      <c r="DA310">
        <v>0</v>
      </c>
      <c r="DB310">
        <v>0.34380000000000005</v>
      </c>
      <c r="DC310">
        <v>0.21879999999999999</v>
      </c>
      <c r="DD310">
        <v>0.4375</v>
      </c>
      <c r="DE310">
        <v>6.9000000000000006E-2</v>
      </c>
      <c r="DF310">
        <v>0.18969999999999998</v>
      </c>
      <c r="DG310">
        <v>0.72409999999999997</v>
      </c>
      <c r="DH310">
        <v>1.72E-2</v>
      </c>
      <c r="DI310">
        <v>0</v>
      </c>
      <c r="DJ310">
        <v>4.6199999999999998E-2</v>
      </c>
      <c r="DK310">
        <v>0.55380000000000007</v>
      </c>
      <c r="DL310">
        <v>0.4</v>
      </c>
    </row>
    <row r="311" spans="1:116" x14ac:dyDescent="0.25">
      <c r="A311" t="s">
        <v>799</v>
      </c>
      <c r="B311">
        <v>0</v>
      </c>
      <c r="C311">
        <v>0</v>
      </c>
      <c r="D311">
        <v>7.690000000000001E-2</v>
      </c>
      <c r="E311">
        <v>0.92310000000000003</v>
      </c>
      <c r="F311">
        <v>0</v>
      </c>
      <c r="G311">
        <v>0</v>
      </c>
      <c r="H311">
        <v>1</v>
      </c>
      <c r="I311">
        <v>0</v>
      </c>
      <c r="J311">
        <v>0</v>
      </c>
      <c r="K311">
        <v>0</v>
      </c>
      <c r="L311">
        <v>0.46149999999999997</v>
      </c>
      <c r="M311">
        <v>0.53849999999999998</v>
      </c>
      <c r="N311">
        <v>0</v>
      </c>
      <c r="O311">
        <v>0</v>
      </c>
      <c r="P311">
        <v>0</v>
      </c>
      <c r="Q311">
        <v>0.84620000000000006</v>
      </c>
      <c r="R311">
        <v>0.15380000000000002</v>
      </c>
      <c r="S311">
        <v>0</v>
      </c>
      <c r="T311">
        <v>0</v>
      </c>
      <c r="U311">
        <v>0.46149999999999997</v>
      </c>
      <c r="V311">
        <v>0.53849999999999998</v>
      </c>
      <c r="W311">
        <v>1</v>
      </c>
      <c r="X311">
        <v>0</v>
      </c>
      <c r="Y311">
        <v>0</v>
      </c>
      <c r="Z311">
        <v>0</v>
      </c>
      <c r="AA311">
        <v>0.46149999999999997</v>
      </c>
      <c r="AB311">
        <v>0.46149999999999997</v>
      </c>
      <c r="AC311">
        <v>7.690000000000001E-2</v>
      </c>
      <c r="AD311">
        <v>0</v>
      </c>
      <c r="AE311">
        <v>0.69230000000000003</v>
      </c>
      <c r="AF311">
        <v>0.30769999999999997</v>
      </c>
      <c r="AG311">
        <v>0</v>
      </c>
      <c r="AH311">
        <v>0</v>
      </c>
      <c r="AI311">
        <v>0</v>
      </c>
      <c r="AJ311">
        <v>0</v>
      </c>
      <c r="AK311">
        <v>0</v>
      </c>
      <c r="AL311">
        <v>0</v>
      </c>
      <c r="AM311">
        <v>0.23079999999999998</v>
      </c>
      <c r="AN311">
        <v>0.15380000000000002</v>
      </c>
      <c r="AO311">
        <v>0.61539999999999995</v>
      </c>
      <c r="AP311">
        <v>0</v>
      </c>
      <c r="AQ311">
        <v>0</v>
      </c>
      <c r="AR311">
        <v>1</v>
      </c>
      <c r="AS311">
        <v>0</v>
      </c>
      <c r="AT311">
        <v>1</v>
      </c>
      <c r="AU311">
        <v>0</v>
      </c>
      <c r="AV311">
        <v>0</v>
      </c>
      <c r="AW311">
        <v>0</v>
      </c>
      <c r="AX311">
        <v>0</v>
      </c>
      <c r="AY311">
        <v>0</v>
      </c>
      <c r="AZ311">
        <v>1</v>
      </c>
      <c r="BA311">
        <v>0</v>
      </c>
      <c r="BB311">
        <v>0</v>
      </c>
      <c r="BC311">
        <v>0</v>
      </c>
      <c r="BD311">
        <v>0</v>
      </c>
      <c r="BE311">
        <v>0.15380000000000002</v>
      </c>
      <c r="BF311">
        <v>0.15380000000000002</v>
      </c>
      <c r="BG311">
        <v>0.69230000000000003</v>
      </c>
      <c r="BH311">
        <v>0</v>
      </c>
      <c r="BI311">
        <v>0.3846</v>
      </c>
      <c r="BJ311">
        <v>0.61539999999999995</v>
      </c>
      <c r="BK311">
        <v>0</v>
      </c>
      <c r="BL311">
        <v>0</v>
      </c>
      <c r="BM311">
        <v>0.61539999999999995</v>
      </c>
      <c r="BN311">
        <v>0.15380000000000002</v>
      </c>
      <c r="BO311">
        <v>0.23079999999999998</v>
      </c>
      <c r="BP311">
        <v>0.53849999999999998</v>
      </c>
      <c r="BQ311">
        <v>0.46149999999999997</v>
      </c>
      <c r="BR311">
        <v>0</v>
      </c>
      <c r="BS311">
        <v>0</v>
      </c>
      <c r="BT311">
        <v>0</v>
      </c>
      <c r="BU311">
        <v>7.690000000000001E-2</v>
      </c>
      <c r="BV311">
        <v>0.92310000000000003</v>
      </c>
      <c r="BW311">
        <v>0</v>
      </c>
      <c r="BX311">
        <v>1</v>
      </c>
      <c r="BY311">
        <v>0</v>
      </c>
      <c r="BZ311">
        <v>0</v>
      </c>
      <c r="CA311">
        <v>0</v>
      </c>
      <c r="CB311">
        <v>0</v>
      </c>
      <c r="CC311">
        <v>0</v>
      </c>
      <c r="CD311">
        <v>0</v>
      </c>
      <c r="CE311">
        <v>0</v>
      </c>
      <c r="CF311">
        <v>0</v>
      </c>
      <c r="CG311">
        <v>1</v>
      </c>
      <c r="CH311">
        <v>0.30769999999999997</v>
      </c>
      <c r="CI311">
        <v>0.69230000000000003</v>
      </c>
      <c r="CJ311">
        <v>0</v>
      </c>
      <c r="CK311">
        <v>1</v>
      </c>
      <c r="CL311">
        <v>0</v>
      </c>
      <c r="CM311">
        <v>0</v>
      </c>
      <c r="CN311">
        <v>0</v>
      </c>
      <c r="CO311">
        <v>0</v>
      </c>
      <c r="CP311">
        <v>0</v>
      </c>
      <c r="CQ311">
        <v>0.46149999999999997</v>
      </c>
      <c r="CR311">
        <v>0.53849999999999998</v>
      </c>
      <c r="CS311">
        <v>0</v>
      </c>
      <c r="CT311">
        <v>0</v>
      </c>
      <c r="CU311">
        <v>0</v>
      </c>
      <c r="CV311">
        <v>0</v>
      </c>
      <c r="CW311">
        <v>1</v>
      </c>
      <c r="CX311">
        <v>0.3846</v>
      </c>
      <c r="CY311">
        <v>0.46149999999999997</v>
      </c>
      <c r="CZ311">
        <v>0</v>
      </c>
      <c r="DA311">
        <v>0.15380000000000002</v>
      </c>
      <c r="DB311">
        <v>7.690000000000001E-2</v>
      </c>
      <c r="DC311">
        <v>0.3846</v>
      </c>
      <c r="DD311">
        <v>0.53849999999999998</v>
      </c>
      <c r="DE311">
        <v>0</v>
      </c>
      <c r="DF311">
        <v>0.46149999999999997</v>
      </c>
      <c r="DG311">
        <v>0.53849999999999998</v>
      </c>
      <c r="DH311">
        <v>0</v>
      </c>
      <c r="DI311">
        <v>0</v>
      </c>
      <c r="DJ311">
        <v>0</v>
      </c>
      <c r="DK311">
        <v>0.61539999999999995</v>
      </c>
      <c r="DL311">
        <v>0.3846</v>
      </c>
    </row>
    <row r="312" spans="1:116" x14ac:dyDescent="0.25">
      <c r="A312" t="s">
        <v>801</v>
      </c>
      <c r="B312">
        <v>0</v>
      </c>
      <c r="C312">
        <v>0</v>
      </c>
      <c r="D312">
        <v>0.125</v>
      </c>
      <c r="E312">
        <v>0.875</v>
      </c>
      <c r="F312">
        <v>0</v>
      </c>
      <c r="G312">
        <v>0</v>
      </c>
      <c r="H312">
        <v>1</v>
      </c>
      <c r="I312">
        <v>0</v>
      </c>
      <c r="J312">
        <v>0</v>
      </c>
      <c r="K312">
        <v>0</v>
      </c>
      <c r="L312">
        <v>0.70829999999999993</v>
      </c>
      <c r="M312">
        <v>0.29170000000000001</v>
      </c>
      <c r="N312">
        <v>0</v>
      </c>
      <c r="O312">
        <v>0</v>
      </c>
      <c r="P312">
        <v>0</v>
      </c>
      <c r="Q312">
        <v>0.875</v>
      </c>
      <c r="R312">
        <v>0.125</v>
      </c>
      <c r="S312">
        <v>0</v>
      </c>
      <c r="T312">
        <v>0</v>
      </c>
      <c r="U312">
        <v>0.5</v>
      </c>
      <c r="V312">
        <v>0.5</v>
      </c>
      <c r="W312">
        <v>0</v>
      </c>
      <c r="X312">
        <v>1</v>
      </c>
      <c r="Y312">
        <v>0</v>
      </c>
      <c r="Z312">
        <v>0</v>
      </c>
      <c r="AA312">
        <v>0.5</v>
      </c>
      <c r="AB312">
        <v>0.29170000000000001</v>
      </c>
      <c r="AC312">
        <v>0.20829999999999999</v>
      </c>
      <c r="AD312">
        <v>0</v>
      </c>
      <c r="AE312">
        <v>0.54170000000000007</v>
      </c>
      <c r="AF312">
        <v>0.45829999999999999</v>
      </c>
      <c r="AG312">
        <v>0</v>
      </c>
      <c r="AH312">
        <v>0</v>
      </c>
      <c r="AI312">
        <v>0</v>
      </c>
      <c r="AJ312">
        <v>0</v>
      </c>
      <c r="AK312">
        <v>0</v>
      </c>
      <c r="AL312">
        <v>0</v>
      </c>
      <c r="AM312">
        <v>0.5</v>
      </c>
      <c r="AN312">
        <v>0</v>
      </c>
      <c r="AO312">
        <v>0.5</v>
      </c>
      <c r="AP312">
        <v>0</v>
      </c>
      <c r="AQ312">
        <v>0</v>
      </c>
      <c r="AR312">
        <v>1</v>
      </c>
      <c r="AS312">
        <v>0</v>
      </c>
      <c r="AT312">
        <v>1</v>
      </c>
      <c r="AU312">
        <v>0</v>
      </c>
      <c r="AV312">
        <v>0</v>
      </c>
      <c r="AW312">
        <v>0</v>
      </c>
      <c r="AX312">
        <v>0</v>
      </c>
      <c r="AY312">
        <v>0</v>
      </c>
      <c r="AZ312">
        <v>1</v>
      </c>
      <c r="BA312">
        <v>0</v>
      </c>
      <c r="BB312">
        <v>0</v>
      </c>
      <c r="BC312">
        <v>0</v>
      </c>
      <c r="BD312">
        <v>0</v>
      </c>
      <c r="BE312">
        <v>0.125</v>
      </c>
      <c r="BF312">
        <v>0.33329999999999999</v>
      </c>
      <c r="BG312">
        <v>0.54170000000000007</v>
      </c>
      <c r="BH312">
        <v>0</v>
      </c>
      <c r="BI312">
        <v>0.29170000000000001</v>
      </c>
      <c r="BJ312">
        <v>0.70829999999999993</v>
      </c>
      <c r="BK312">
        <v>0</v>
      </c>
      <c r="BL312">
        <v>0</v>
      </c>
      <c r="BM312">
        <v>0.45829999999999999</v>
      </c>
      <c r="BN312">
        <v>0.16670000000000001</v>
      </c>
      <c r="BO312">
        <v>0.375</v>
      </c>
      <c r="BP312">
        <v>0.375</v>
      </c>
      <c r="BQ312">
        <v>0.625</v>
      </c>
      <c r="BR312">
        <v>0</v>
      </c>
      <c r="BS312">
        <v>0</v>
      </c>
      <c r="BT312">
        <v>0</v>
      </c>
      <c r="BU312">
        <v>0</v>
      </c>
      <c r="BV312">
        <v>1</v>
      </c>
      <c r="BW312">
        <v>0</v>
      </c>
      <c r="BX312">
        <v>1</v>
      </c>
      <c r="BY312">
        <v>0</v>
      </c>
      <c r="BZ312">
        <v>0</v>
      </c>
      <c r="CA312">
        <v>0</v>
      </c>
      <c r="CB312">
        <v>0</v>
      </c>
      <c r="CC312">
        <v>0</v>
      </c>
      <c r="CD312">
        <v>0</v>
      </c>
      <c r="CE312">
        <v>0</v>
      </c>
      <c r="CF312">
        <v>0</v>
      </c>
      <c r="CG312">
        <v>1</v>
      </c>
      <c r="CH312">
        <v>0.41670000000000001</v>
      </c>
      <c r="CI312">
        <v>0.58329999999999993</v>
      </c>
      <c r="CJ312">
        <v>1</v>
      </c>
      <c r="CK312">
        <v>0</v>
      </c>
      <c r="CL312">
        <v>0</v>
      </c>
      <c r="CM312">
        <v>0</v>
      </c>
      <c r="CN312">
        <v>0</v>
      </c>
      <c r="CO312">
        <v>0</v>
      </c>
      <c r="CP312">
        <v>0</v>
      </c>
      <c r="CQ312">
        <v>1</v>
      </c>
      <c r="CR312">
        <v>0</v>
      </c>
      <c r="CS312">
        <v>0</v>
      </c>
      <c r="CT312">
        <v>0</v>
      </c>
      <c r="CU312">
        <v>0</v>
      </c>
      <c r="CV312">
        <v>0</v>
      </c>
      <c r="CW312">
        <v>1</v>
      </c>
      <c r="CX312">
        <v>0.45829999999999999</v>
      </c>
      <c r="CY312">
        <v>0.41670000000000001</v>
      </c>
      <c r="CZ312">
        <v>4.1700000000000001E-2</v>
      </c>
      <c r="DA312">
        <v>8.3299999999999999E-2</v>
      </c>
      <c r="DB312">
        <v>4.1700000000000001E-2</v>
      </c>
      <c r="DC312">
        <v>0.70829999999999993</v>
      </c>
      <c r="DD312">
        <v>0.25</v>
      </c>
      <c r="DE312">
        <v>0</v>
      </c>
      <c r="DF312">
        <v>0.41670000000000001</v>
      </c>
      <c r="DG312">
        <v>0.58329999999999993</v>
      </c>
      <c r="DH312">
        <v>0</v>
      </c>
      <c r="DI312">
        <v>0</v>
      </c>
      <c r="DJ312">
        <v>0</v>
      </c>
      <c r="DK312">
        <v>0.375</v>
      </c>
      <c r="DL312">
        <v>0.625</v>
      </c>
    </row>
    <row r="313" spans="1:116" x14ac:dyDescent="0.25">
      <c r="A313" t="s">
        <v>803</v>
      </c>
      <c r="B313">
        <v>0</v>
      </c>
      <c r="C313">
        <v>0</v>
      </c>
      <c r="D313">
        <v>0.11109999999999999</v>
      </c>
      <c r="E313">
        <v>0.88890000000000002</v>
      </c>
      <c r="F313">
        <v>1</v>
      </c>
      <c r="G313">
        <v>0</v>
      </c>
      <c r="H313">
        <v>0</v>
      </c>
      <c r="I313">
        <v>0</v>
      </c>
      <c r="J313">
        <v>0</v>
      </c>
      <c r="K313">
        <v>0</v>
      </c>
      <c r="L313">
        <v>0.77780000000000005</v>
      </c>
      <c r="M313">
        <v>0.22219999999999998</v>
      </c>
      <c r="N313">
        <v>0</v>
      </c>
      <c r="O313">
        <v>0</v>
      </c>
      <c r="P313">
        <v>0.27779999999999999</v>
      </c>
      <c r="Q313">
        <v>0.61109999999999998</v>
      </c>
      <c r="R313">
        <v>0.11109999999999999</v>
      </c>
      <c r="S313">
        <v>0</v>
      </c>
      <c r="T313">
        <v>0</v>
      </c>
      <c r="U313">
        <v>0.61109999999999998</v>
      </c>
      <c r="V313">
        <v>0.38890000000000002</v>
      </c>
      <c r="W313">
        <v>0</v>
      </c>
      <c r="X313">
        <v>0</v>
      </c>
      <c r="Y313">
        <v>1</v>
      </c>
      <c r="Z313">
        <v>0</v>
      </c>
      <c r="AA313">
        <v>0.16670000000000001</v>
      </c>
      <c r="AB313">
        <v>0.11109999999999999</v>
      </c>
      <c r="AC313">
        <v>0.72219999999999995</v>
      </c>
      <c r="AD313">
        <v>0</v>
      </c>
      <c r="AE313">
        <v>0.22219999999999998</v>
      </c>
      <c r="AF313">
        <v>0.33329999999999999</v>
      </c>
      <c r="AG313">
        <v>0.44439999999999996</v>
      </c>
      <c r="AH313">
        <v>0</v>
      </c>
      <c r="AI313">
        <v>0</v>
      </c>
      <c r="AJ313">
        <v>0</v>
      </c>
      <c r="AK313">
        <v>0</v>
      </c>
      <c r="AL313">
        <v>0</v>
      </c>
      <c r="AM313">
        <v>0</v>
      </c>
      <c r="AN313">
        <v>0</v>
      </c>
      <c r="AO313">
        <v>0.22219999999999998</v>
      </c>
      <c r="AP313">
        <v>0.77780000000000005</v>
      </c>
      <c r="AQ313">
        <v>0</v>
      </c>
      <c r="AR313">
        <v>0.72219999999999995</v>
      </c>
      <c r="AS313">
        <v>0.27779999999999999</v>
      </c>
      <c r="AT313">
        <v>1</v>
      </c>
      <c r="AU313">
        <v>0</v>
      </c>
      <c r="AV313">
        <v>0</v>
      </c>
      <c r="AW313">
        <v>0</v>
      </c>
      <c r="AX313">
        <v>0</v>
      </c>
      <c r="AY313">
        <v>0</v>
      </c>
      <c r="AZ313">
        <v>1</v>
      </c>
      <c r="BA313">
        <v>0</v>
      </c>
      <c r="BB313">
        <v>0</v>
      </c>
      <c r="BC313">
        <v>0.16670000000000001</v>
      </c>
      <c r="BD313">
        <v>0.22219999999999998</v>
      </c>
      <c r="BE313">
        <v>0.61109999999999998</v>
      </c>
      <c r="BF313">
        <v>0</v>
      </c>
      <c r="BG313">
        <v>0</v>
      </c>
      <c r="BH313">
        <v>0</v>
      </c>
      <c r="BI313">
        <v>0</v>
      </c>
      <c r="BJ313">
        <v>0.88890000000000002</v>
      </c>
      <c r="BK313">
        <v>0.11109999999999999</v>
      </c>
      <c r="BL313">
        <v>0</v>
      </c>
      <c r="BM313">
        <v>0.38890000000000002</v>
      </c>
      <c r="BN313">
        <v>0.61109999999999998</v>
      </c>
      <c r="BO313">
        <v>0</v>
      </c>
      <c r="BP313">
        <v>0.77780000000000005</v>
      </c>
      <c r="BQ313">
        <v>0.22219999999999998</v>
      </c>
      <c r="BR313">
        <v>0</v>
      </c>
      <c r="BS313">
        <v>0</v>
      </c>
      <c r="BT313">
        <v>0</v>
      </c>
      <c r="BU313">
        <v>0.27779999999999999</v>
      </c>
      <c r="BV313">
        <v>0.72219999999999995</v>
      </c>
      <c r="BW313">
        <v>0</v>
      </c>
      <c r="BX313">
        <v>1</v>
      </c>
      <c r="BY313">
        <v>0</v>
      </c>
      <c r="BZ313">
        <v>0</v>
      </c>
      <c r="CA313">
        <v>0</v>
      </c>
      <c r="CB313">
        <v>0</v>
      </c>
      <c r="CC313">
        <v>0</v>
      </c>
      <c r="CD313">
        <v>1</v>
      </c>
      <c r="CE313">
        <v>0</v>
      </c>
      <c r="CF313">
        <v>0</v>
      </c>
      <c r="CG313">
        <v>0</v>
      </c>
      <c r="CH313">
        <v>0.66670000000000007</v>
      </c>
      <c r="CI313">
        <v>0.33329999999999999</v>
      </c>
      <c r="CJ313">
        <v>1</v>
      </c>
      <c r="CK313">
        <v>0</v>
      </c>
      <c r="CL313">
        <v>0</v>
      </c>
      <c r="CM313">
        <v>0</v>
      </c>
      <c r="CN313">
        <v>0</v>
      </c>
      <c r="CO313">
        <v>0</v>
      </c>
      <c r="CP313">
        <v>0</v>
      </c>
      <c r="CQ313">
        <v>1</v>
      </c>
      <c r="CR313">
        <v>0</v>
      </c>
      <c r="CS313">
        <v>0</v>
      </c>
      <c r="CT313">
        <v>0</v>
      </c>
      <c r="CU313">
        <v>0</v>
      </c>
      <c r="CV313">
        <v>0</v>
      </c>
      <c r="CW313">
        <v>1</v>
      </c>
      <c r="CX313">
        <v>0.22219999999999998</v>
      </c>
      <c r="CY313">
        <v>0.66670000000000007</v>
      </c>
      <c r="CZ313">
        <v>0</v>
      </c>
      <c r="DA313">
        <v>0.11109999999999999</v>
      </c>
      <c r="DB313">
        <v>0.27779999999999999</v>
      </c>
      <c r="DC313">
        <v>0.72219999999999995</v>
      </c>
      <c r="DD313">
        <v>0</v>
      </c>
      <c r="DE313">
        <v>0</v>
      </c>
      <c r="DF313">
        <v>0.16670000000000001</v>
      </c>
      <c r="DG313">
        <v>0.83329999999999993</v>
      </c>
      <c r="DH313">
        <v>0</v>
      </c>
      <c r="DI313">
        <v>0</v>
      </c>
      <c r="DJ313">
        <v>0</v>
      </c>
      <c r="DK313">
        <v>0.27779999999999999</v>
      </c>
      <c r="DL313">
        <v>0.72219999999999995</v>
      </c>
    </row>
    <row r="314" spans="1:116" x14ac:dyDescent="0.25">
      <c r="A314" t="s">
        <v>805</v>
      </c>
      <c r="B314">
        <v>0</v>
      </c>
      <c r="C314">
        <v>0.11109999999999999</v>
      </c>
      <c r="D314">
        <v>0.68519999999999992</v>
      </c>
      <c r="E314">
        <v>0.20370000000000002</v>
      </c>
      <c r="F314">
        <v>0</v>
      </c>
      <c r="G314">
        <v>1</v>
      </c>
      <c r="H314">
        <v>0</v>
      </c>
      <c r="I314">
        <v>0</v>
      </c>
      <c r="J314">
        <v>0</v>
      </c>
      <c r="K314">
        <v>0.40740000000000004</v>
      </c>
      <c r="L314">
        <v>0.48149999999999998</v>
      </c>
      <c r="M314">
        <v>0.11109999999999999</v>
      </c>
      <c r="N314">
        <v>0</v>
      </c>
      <c r="O314">
        <v>1.8500000000000003E-2</v>
      </c>
      <c r="P314">
        <v>0.5</v>
      </c>
      <c r="Q314">
        <v>0.46299999999999997</v>
      </c>
      <c r="R314">
        <v>1.8500000000000003E-2</v>
      </c>
      <c r="S314">
        <v>0</v>
      </c>
      <c r="T314">
        <v>0.37740000000000001</v>
      </c>
      <c r="U314">
        <v>0.62259999999999993</v>
      </c>
      <c r="V314">
        <v>0</v>
      </c>
      <c r="W314">
        <v>0</v>
      </c>
      <c r="X314">
        <v>1</v>
      </c>
      <c r="Y314">
        <v>0</v>
      </c>
      <c r="Z314">
        <v>0</v>
      </c>
      <c r="AA314">
        <v>0.40740000000000004</v>
      </c>
      <c r="AB314">
        <v>0</v>
      </c>
      <c r="AC314">
        <v>0.59260000000000002</v>
      </c>
      <c r="AD314">
        <v>3.7000000000000005E-2</v>
      </c>
      <c r="AE314">
        <v>0.22219999999999998</v>
      </c>
      <c r="AF314">
        <v>0.5</v>
      </c>
      <c r="AG314">
        <v>0.2407</v>
      </c>
      <c r="AH314">
        <v>0</v>
      </c>
      <c r="AI314">
        <v>0</v>
      </c>
      <c r="AJ314">
        <v>0</v>
      </c>
      <c r="AK314">
        <v>0</v>
      </c>
      <c r="AL314">
        <v>0</v>
      </c>
      <c r="AM314">
        <v>0.98150000000000004</v>
      </c>
      <c r="AN314">
        <v>1.8500000000000003E-2</v>
      </c>
      <c r="AO314">
        <v>0</v>
      </c>
      <c r="AP314">
        <v>0</v>
      </c>
      <c r="AQ314">
        <v>0.74069999999999991</v>
      </c>
      <c r="AR314">
        <v>0.25929999999999997</v>
      </c>
      <c r="AS314">
        <v>0</v>
      </c>
      <c r="AT314">
        <v>1</v>
      </c>
      <c r="AU314">
        <v>0</v>
      </c>
      <c r="AV314">
        <v>0</v>
      </c>
      <c r="AW314">
        <v>0</v>
      </c>
      <c r="AX314">
        <v>0</v>
      </c>
      <c r="AY314">
        <v>0.88890000000000002</v>
      </c>
      <c r="AZ314">
        <v>0.11109999999999999</v>
      </c>
      <c r="BA314">
        <v>0</v>
      </c>
      <c r="BB314">
        <v>0</v>
      </c>
      <c r="BC314">
        <v>0</v>
      </c>
      <c r="BD314">
        <v>0.94440000000000002</v>
      </c>
      <c r="BE314">
        <v>5.5599999999999997E-2</v>
      </c>
      <c r="BF314">
        <v>0</v>
      </c>
      <c r="BG314">
        <v>0</v>
      </c>
      <c r="BH314">
        <v>0.5</v>
      </c>
      <c r="BI314">
        <v>0.31480000000000002</v>
      </c>
      <c r="BJ314">
        <v>0.1852</v>
      </c>
      <c r="BK314">
        <v>0</v>
      </c>
      <c r="BL314">
        <v>0</v>
      </c>
      <c r="BM314">
        <v>0.96299999999999997</v>
      </c>
      <c r="BN314">
        <v>3.7000000000000005E-2</v>
      </c>
      <c r="BO314">
        <v>0</v>
      </c>
      <c r="BP314">
        <v>1</v>
      </c>
      <c r="BQ314">
        <v>0</v>
      </c>
      <c r="BR314">
        <v>0</v>
      </c>
      <c r="BS314">
        <v>1.8500000000000003E-2</v>
      </c>
      <c r="BT314">
        <v>0.33329999999999999</v>
      </c>
      <c r="BU314">
        <v>0.53700000000000003</v>
      </c>
      <c r="BV314">
        <v>0.11109999999999999</v>
      </c>
      <c r="BW314">
        <v>0</v>
      </c>
      <c r="BX314">
        <v>1</v>
      </c>
      <c r="BY314">
        <v>0</v>
      </c>
      <c r="BZ314">
        <v>0</v>
      </c>
      <c r="CA314">
        <v>0</v>
      </c>
      <c r="CB314">
        <v>0</v>
      </c>
      <c r="CC314">
        <v>0</v>
      </c>
      <c r="CD314">
        <v>1</v>
      </c>
      <c r="CE314">
        <v>0</v>
      </c>
      <c r="CF314">
        <v>0</v>
      </c>
      <c r="CG314">
        <v>0</v>
      </c>
      <c r="CH314">
        <v>0.20370000000000002</v>
      </c>
      <c r="CI314">
        <v>0.79630000000000001</v>
      </c>
      <c r="CJ314">
        <v>1</v>
      </c>
      <c r="CK314">
        <v>0</v>
      </c>
      <c r="CL314">
        <v>0</v>
      </c>
      <c r="CM314">
        <v>0</v>
      </c>
      <c r="CN314">
        <v>0</v>
      </c>
      <c r="CO314">
        <v>0</v>
      </c>
      <c r="CP314">
        <v>0.64810000000000001</v>
      </c>
      <c r="CQ314">
        <v>0.35189999999999999</v>
      </c>
      <c r="CR314">
        <v>0</v>
      </c>
      <c r="CS314">
        <v>0</v>
      </c>
      <c r="CT314">
        <v>0</v>
      </c>
      <c r="CU314">
        <v>0</v>
      </c>
      <c r="CV314">
        <v>0</v>
      </c>
      <c r="CW314">
        <v>1</v>
      </c>
      <c r="CX314">
        <v>0.83329999999999993</v>
      </c>
      <c r="CY314">
        <v>0.16670000000000001</v>
      </c>
      <c r="CZ314">
        <v>0</v>
      </c>
      <c r="DA314">
        <v>0</v>
      </c>
      <c r="DB314">
        <v>9.2600000000000002E-2</v>
      </c>
      <c r="DC314">
        <v>0.90739999999999998</v>
      </c>
      <c r="DD314">
        <v>0</v>
      </c>
      <c r="DE314">
        <v>0</v>
      </c>
      <c r="DF314">
        <v>0.94739999999999991</v>
      </c>
      <c r="DG314">
        <v>5.2600000000000001E-2</v>
      </c>
      <c r="DH314">
        <v>0</v>
      </c>
      <c r="DI314">
        <v>0</v>
      </c>
      <c r="DJ314">
        <v>0.33960000000000001</v>
      </c>
      <c r="DK314">
        <v>0.52829999999999999</v>
      </c>
      <c r="DL314">
        <v>0.1321</v>
      </c>
    </row>
    <row r="315" spans="1:116" x14ac:dyDescent="0.25">
      <c r="A315" t="s">
        <v>807</v>
      </c>
      <c r="B315">
        <v>0</v>
      </c>
      <c r="C315">
        <v>0</v>
      </c>
      <c r="D315">
        <v>0.2</v>
      </c>
      <c r="E315">
        <v>0.8</v>
      </c>
      <c r="F315">
        <v>0</v>
      </c>
      <c r="G315">
        <v>1</v>
      </c>
      <c r="H315">
        <v>0</v>
      </c>
      <c r="I315">
        <v>0</v>
      </c>
      <c r="J315">
        <v>0</v>
      </c>
      <c r="K315">
        <v>6.6699999999999995E-2</v>
      </c>
      <c r="L315">
        <v>0.73329999999999995</v>
      </c>
      <c r="M315">
        <v>0.2</v>
      </c>
      <c r="N315">
        <v>0</v>
      </c>
      <c r="O315">
        <v>0</v>
      </c>
      <c r="P315">
        <v>0.2</v>
      </c>
      <c r="Q315">
        <v>0.66670000000000007</v>
      </c>
      <c r="R315">
        <v>0.1333</v>
      </c>
      <c r="S315">
        <v>0</v>
      </c>
      <c r="T315">
        <v>6.6699999999999995E-2</v>
      </c>
      <c r="U315">
        <v>0.26669999999999999</v>
      </c>
      <c r="V315">
        <v>0.66670000000000007</v>
      </c>
      <c r="W315">
        <v>0</v>
      </c>
      <c r="X315">
        <v>0</v>
      </c>
      <c r="Y315">
        <v>1</v>
      </c>
      <c r="Z315">
        <v>0</v>
      </c>
      <c r="AA315">
        <v>0</v>
      </c>
      <c r="AB315">
        <v>0.2</v>
      </c>
      <c r="AC315">
        <v>0.8</v>
      </c>
      <c r="AD315">
        <v>0</v>
      </c>
      <c r="AE315">
        <v>6.6699999999999995E-2</v>
      </c>
      <c r="AF315">
        <v>0.2</v>
      </c>
      <c r="AG315">
        <v>0.73329999999999995</v>
      </c>
      <c r="AH315">
        <v>0</v>
      </c>
      <c r="AI315">
        <v>0</v>
      </c>
      <c r="AJ315">
        <v>1</v>
      </c>
      <c r="AK315">
        <v>0</v>
      </c>
      <c r="AL315">
        <v>0</v>
      </c>
      <c r="AM315">
        <v>0</v>
      </c>
      <c r="AN315">
        <v>6.6699999999999995E-2</v>
      </c>
      <c r="AO315">
        <v>0.6</v>
      </c>
      <c r="AP315">
        <v>0.33329999999999999</v>
      </c>
      <c r="AQ315">
        <v>6.6699999999999995E-2</v>
      </c>
      <c r="AR315">
        <v>0.86670000000000003</v>
      </c>
      <c r="AS315">
        <v>6.6699999999999995E-2</v>
      </c>
      <c r="AT315">
        <v>0.33329999999999999</v>
      </c>
      <c r="AU315">
        <v>0</v>
      </c>
      <c r="AV315">
        <v>0</v>
      </c>
      <c r="AW315">
        <v>0.26669999999999999</v>
      </c>
      <c r="AX315">
        <v>0.4</v>
      </c>
      <c r="AY315">
        <v>0</v>
      </c>
      <c r="AZ315">
        <v>1</v>
      </c>
      <c r="BA315">
        <v>0</v>
      </c>
      <c r="BB315">
        <v>0</v>
      </c>
      <c r="BC315">
        <v>6.6699999999999995E-2</v>
      </c>
      <c r="BD315">
        <v>0.1333</v>
      </c>
      <c r="BE315">
        <v>0.1333</v>
      </c>
      <c r="BF315">
        <v>0.1333</v>
      </c>
      <c r="BG315">
        <v>0.5333</v>
      </c>
      <c r="BH315">
        <v>0</v>
      </c>
      <c r="BI315">
        <v>0.4</v>
      </c>
      <c r="BJ315">
        <v>0.4667</v>
      </c>
      <c r="BK315">
        <v>0.1333</v>
      </c>
      <c r="BL315">
        <v>0</v>
      </c>
      <c r="BM315">
        <v>0.6</v>
      </c>
      <c r="BN315">
        <v>0.4</v>
      </c>
      <c r="BO315">
        <v>0</v>
      </c>
      <c r="BP315">
        <v>0.5333</v>
      </c>
      <c r="BQ315">
        <v>0.33329999999999999</v>
      </c>
      <c r="BR315">
        <v>0.1333</v>
      </c>
      <c r="BS315">
        <v>0</v>
      </c>
      <c r="BT315">
        <v>0</v>
      </c>
      <c r="BU315">
        <v>6.6699999999999995E-2</v>
      </c>
      <c r="BV315">
        <v>0.26669999999999999</v>
      </c>
      <c r="BW315">
        <v>0.66670000000000007</v>
      </c>
      <c r="BX315">
        <v>1</v>
      </c>
      <c r="BY315">
        <v>0</v>
      </c>
      <c r="BZ315">
        <v>0</v>
      </c>
      <c r="CA315">
        <v>0</v>
      </c>
      <c r="CB315">
        <v>0</v>
      </c>
      <c r="CC315">
        <v>0</v>
      </c>
      <c r="CD315">
        <v>0</v>
      </c>
      <c r="CE315">
        <v>0</v>
      </c>
      <c r="CF315">
        <v>0</v>
      </c>
      <c r="CG315">
        <v>1</v>
      </c>
      <c r="CH315">
        <v>0.8</v>
      </c>
      <c r="CI315">
        <v>0.2</v>
      </c>
      <c r="CJ315">
        <v>1</v>
      </c>
      <c r="CK315">
        <v>0</v>
      </c>
      <c r="CL315">
        <v>0</v>
      </c>
      <c r="CM315">
        <v>0</v>
      </c>
      <c r="CN315">
        <v>0</v>
      </c>
      <c r="CO315">
        <v>0</v>
      </c>
      <c r="CP315">
        <v>0.1333</v>
      </c>
      <c r="CQ315">
        <v>0.86670000000000003</v>
      </c>
      <c r="CR315">
        <v>0</v>
      </c>
      <c r="CS315">
        <v>0</v>
      </c>
      <c r="CT315">
        <v>0</v>
      </c>
      <c r="CU315">
        <v>0</v>
      </c>
      <c r="CV315">
        <v>0</v>
      </c>
      <c r="CW315">
        <v>1</v>
      </c>
      <c r="CX315">
        <v>0.5333</v>
      </c>
      <c r="CY315">
        <v>0.4</v>
      </c>
      <c r="CZ315">
        <v>0</v>
      </c>
      <c r="DA315">
        <v>6.6699999999999995E-2</v>
      </c>
      <c r="DB315">
        <v>6.6699999999999995E-2</v>
      </c>
      <c r="DC315">
        <v>0.6</v>
      </c>
      <c r="DD315">
        <v>0.33329999999999999</v>
      </c>
      <c r="DE315">
        <v>0.2</v>
      </c>
      <c r="DF315">
        <v>0.1333</v>
      </c>
      <c r="DG315">
        <v>0.66670000000000007</v>
      </c>
      <c r="DH315">
        <v>0</v>
      </c>
      <c r="DI315">
        <v>0</v>
      </c>
      <c r="DJ315">
        <v>0.1333</v>
      </c>
      <c r="DK315">
        <v>0.4</v>
      </c>
      <c r="DL315">
        <v>0.4667</v>
      </c>
    </row>
    <row r="316" spans="1:116" x14ac:dyDescent="0.25">
      <c r="A316" t="s">
        <v>810</v>
      </c>
      <c r="B316">
        <v>0.05</v>
      </c>
      <c r="C316">
        <v>0.4</v>
      </c>
      <c r="D316">
        <v>0.55000000000000004</v>
      </c>
      <c r="E316">
        <v>0</v>
      </c>
      <c r="F316">
        <v>0</v>
      </c>
      <c r="G316">
        <v>0</v>
      </c>
      <c r="H316">
        <v>0</v>
      </c>
      <c r="I316">
        <v>1</v>
      </c>
      <c r="J316">
        <v>0</v>
      </c>
      <c r="K316">
        <v>0.2</v>
      </c>
      <c r="L316">
        <v>0.4</v>
      </c>
      <c r="M316">
        <v>0.4</v>
      </c>
      <c r="N316">
        <v>0</v>
      </c>
      <c r="O316">
        <v>0</v>
      </c>
      <c r="P316">
        <v>0.27500000000000002</v>
      </c>
      <c r="Q316">
        <v>0.65</v>
      </c>
      <c r="R316">
        <v>7.4999999999999997E-2</v>
      </c>
      <c r="S316">
        <v>0</v>
      </c>
      <c r="T316">
        <v>3.7000000000000005E-2</v>
      </c>
      <c r="U316">
        <v>0.88890000000000002</v>
      </c>
      <c r="V316">
        <v>7.4099999999999999E-2</v>
      </c>
      <c r="W316">
        <v>0</v>
      </c>
      <c r="X316">
        <v>1</v>
      </c>
      <c r="Y316">
        <v>0</v>
      </c>
      <c r="Z316">
        <v>0</v>
      </c>
      <c r="AA316">
        <v>1</v>
      </c>
      <c r="AB316">
        <v>0</v>
      </c>
      <c r="AC316">
        <v>0</v>
      </c>
      <c r="AD316">
        <v>0.72499999999999998</v>
      </c>
      <c r="AE316">
        <v>0.27500000000000002</v>
      </c>
      <c r="AF316">
        <v>0</v>
      </c>
      <c r="AG316">
        <v>0</v>
      </c>
      <c r="AH316">
        <v>0</v>
      </c>
      <c r="AI316">
        <v>0</v>
      </c>
      <c r="AJ316">
        <v>0</v>
      </c>
      <c r="AK316">
        <v>0</v>
      </c>
      <c r="AL316">
        <v>0</v>
      </c>
      <c r="AM316">
        <v>0.52500000000000002</v>
      </c>
      <c r="AN316">
        <v>0.32500000000000001</v>
      </c>
      <c r="AO316">
        <v>0.15</v>
      </c>
      <c r="AP316">
        <v>0</v>
      </c>
      <c r="AQ316">
        <v>0.35</v>
      </c>
      <c r="AR316">
        <v>0.65</v>
      </c>
      <c r="AS316">
        <v>0</v>
      </c>
      <c r="AT316">
        <v>0.95</v>
      </c>
      <c r="AU316">
        <v>2.5000000000000001E-2</v>
      </c>
      <c r="AV316">
        <v>0</v>
      </c>
      <c r="AW316">
        <v>0</v>
      </c>
      <c r="AX316">
        <v>2.5000000000000001E-2</v>
      </c>
      <c r="AY316">
        <v>2.5000000000000001E-2</v>
      </c>
      <c r="AZ316">
        <v>0.82499999999999996</v>
      </c>
      <c r="BA316">
        <v>0.125</v>
      </c>
      <c r="BB316">
        <v>2.5000000000000001E-2</v>
      </c>
      <c r="BC316">
        <v>0.52500000000000002</v>
      </c>
      <c r="BD316">
        <v>2.5000000000000001E-2</v>
      </c>
      <c r="BE316">
        <v>0.17499999999999999</v>
      </c>
      <c r="BF316">
        <v>0.17499999999999999</v>
      </c>
      <c r="BG316">
        <v>0.1</v>
      </c>
      <c r="BH316">
        <v>0</v>
      </c>
      <c r="BI316">
        <v>0.72499999999999998</v>
      </c>
      <c r="BJ316">
        <v>0.25</v>
      </c>
      <c r="BK316">
        <v>0</v>
      </c>
      <c r="BL316">
        <v>2.5000000000000001E-2</v>
      </c>
      <c r="BM316">
        <v>0.8</v>
      </c>
      <c r="BN316">
        <v>2.5000000000000001E-2</v>
      </c>
      <c r="BO316">
        <v>0.17499999999999999</v>
      </c>
      <c r="BP316">
        <v>0.92500000000000004</v>
      </c>
      <c r="BQ316">
        <v>7.4999999999999997E-2</v>
      </c>
      <c r="BR316">
        <v>0</v>
      </c>
      <c r="BS316">
        <v>7.4999999999999997E-2</v>
      </c>
      <c r="BT316">
        <v>0.25</v>
      </c>
      <c r="BU316">
        <v>0.15</v>
      </c>
      <c r="BV316">
        <v>0.5</v>
      </c>
      <c r="BW316">
        <v>2.5000000000000001E-2</v>
      </c>
      <c r="BX316">
        <v>1</v>
      </c>
      <c r="BY316">
        <v>0</v>
      </c>
      <c r="BZ316">
        <v>0</v>
      </c>
      <c r="CA316">
        <v>0</v>
      </c>
      <c r="CB316">
        <v>0</v>
      </c>
      <c r="CC316">
        <v>1</v>
      </c>
      <c r="CD316">
        <v>0</v>
      </c>
      <c r="CE316">
        <v>0</v>
      </c>
      <c r="CF316">
        <v>0</v>
      </c>
      <c r="CG316">
        <v>0</v>
      </c>
      <c r="CH316">
        <v>0.97499999999999998</v>
      </c>
      <c r="CI316">
        <v>2.5000000000000001E-2</v>
      </c>
      <c r="CJ316">
        <v>1</v>
      </c>
      <c r="CK316">
        <v>0</v>
      </c>
      <c r="CL316">
        <v>0</v>
      </c>
      <c r="CM316">
        <v>0</v>
      </c>
      <c r="CN316">
        <v>0</v>
      </c>
      <c r="CO316">
        <v>0</v>
      </c>
      <c r="CP316">
        <v>0.3</v>
      </c>
      <c r="CQ316">
        <v>0.7</v>
      </c>
      <c r="CR316">
        <v>0</v>
      </c>
      <c r="CS316">
        <v>0</v>
      </c>
      <c r="CT316">
        <v>0</v>
      </c>
      <c r="CU316">
        <v>0</v>
      </c>
      <c r="CV316">
        <v>0</v>
      </c>
      <c r="CW316">
        <v>1</v>
      </c>
      <c r="CX316">
        <v>0.2</v>
      </c>
      <c r="CY316">
        <v>0.75</v>
      </c>
      <c r="CZ316">
        <v>2.5000000000000001E-2</v>
      </c>
      <c r="DA316">
        <v>2.5000000000000001E-2</v>
      </c>
      <c r="DB316">
        <v>0.55000000000000004</v>
      </c>
      <c r="DC316">
        <v>0.17499999999999999</v>
      </c>
      <c r="DD316">
        <v>0.27500000000000002</v>
      </c>
      <c r="DE316">
        <v>0.27779999999999999</v>
      </c>
      <c r="DF316">
        <v>0.44439999999999996</v>
      </c>
      <c r="DG316">
        <v>0.27779999999999999</v>
      </c>
      <c r="DH316">
        <v>0</v>
      </c>
      <c r="DI316">
        <v>0</v>
      </c>
      <c r="DJ316">
        <v>0.2</v>
      </c>
      <c r="DK316">
        <v>0.47499999999999998</v>
      </c>
      <c r="DL316">
        <v>0.32500000000000001</v>
      </c>
    </row>
    <row r="317" spans="1:116" x14ac:dyDescent="0.25">
      <c r="A317" t="s">
        <v>812</v>
      </c>
      <c r="B317">
        <v>5.2600000000000001E-2</v>
      </c>
      <c r="C317">
        <v>0.21050000000000002</v>
      </c>
      <c r="D317">
        <v>0.73680000000000012</v>
      </c>
      <c r="E317">
        <v>0</v>
      </c>
      <c r="F317">
        <v>0</v>
      </c>
      <c r="G317">
        <v>0</v>
      </c>
      <c r="H317">
        <v>0</v>
      </c>
      <c r="I317">
        <v>1</v>
      </c>
      <c r="J317">
        <v>0</v>
      </c>
      <c r="K317">
        <v>0.68420000000000003</v>
      </c>
      <c r="L317">
        <v>0.10529999999999999</v>
      </c>
      <c r="M317">
        <v>0.21050000000000002</v>
      </c>
      <c r="N317">
        <v>0</v>
      </c>
      <c r="O317">
        <v>0</v>
      </c>
      <c r="P317">
        <v>0.63159999999999994</v>
      </c>
      <c r="Q317">
        <v>0.36840000000000006</v>
      </c>
      <c r="R317">
        <v>0</v>
      </c>
      <c r="S317">
        <v>0</v>
      </c>
      <c r="T317">
        <v>0</v>
      </c>
      <c r="U317">
        <v>1</v>
      </c>
      <c r="V317">
        <v>0</v>
      </c>
      <c r="W317">
        <v>0</v>
      </c>
      <c r="X317">
        <v>1</v>
      </c>
      <c r="Y317">
        <v>0</v>
      </c>
      <c r="Z317">
        <v>0</v>
      </c>
      <c r="AA317">
        <v>0.68420000000000003</v>
      </c>
      <c r="AB317">
        <v>0.21050000000000002</v>
      </c>
      <c r="AC317">
        <v>0.10529999999999999</v>
      </c>
      <c r="AD317">
        <v>0.63159999999999994</v>
      </c>
      <c r="AE317">
        <v>0.15789999999999998</v>
      </c>
      <c r="AF317">
        <v>0.21050000000000002</v>
      </c>
      <c r="AG317">
        <v>0</v>
      </c>
      <c r="AH317">
        <v>0</v>
      </c>
      <c r="AI317">
        <v>0</v>
      </c>
      <c r="AJ317">
        <v>0</v>
      </c>
      <c r="AK317">
        <v>0</v>
      </c>
      <c r="AL317">
        <v>0</v>
      </c>
      <c r="AM317">
        <v>0.42109999999999997</v>
      </c>
      <c r="AN317">
        <v>0.21050000000000002</v>
      </c>
      <c r="AO317">
        <v>0.36840000000000006</v>
      </c>
      <c r="AP317">
        <v>0</v>
      </c>
      <c r="AQ317">
        <v>0.10529999999999999</v>
      </c>
      <c r="AR317">
        <v>0.84209999999999996</v>
      </c>
      <c r="AS317">
        <v>5.2600000000000001E-2</v>
      </c>
      <c r="AT317">
        <v>1</v>
      </c>
      <c r="AU317">
        <v>0</v>
      </c>
      <c r="AV317">
        <v>0</v>
      </c>
      <c r="AW317">
        <v>0</v>
      </c>
      <c r="AX317">
        <v>0</v>
      </c>
      <c r="AY317">
        <v>0</v>
      </c>
      <c r="AZ317">
        <v>0.94739999999999991</v>
      </c>
      <c r="BA317">
        <v>5.2600000000000001E-2</v>
      </c>
      <c r="BB317">
        <v>0</v>
      </c>
      <c r="BC317">
        <v>0.26319999999999999</v>
      </c>
      <c r="BD317">
        <v>0.10529999999999999</v>
      </c>
      <c r="BE317">
        <v>0.15789999999999998</v>
      </c>
      <c r="BF317">
        <v>0.42109999999999997</v>
      </c>
      <c r="BG317">
        <v>5.2600000000000001E-2</v>
      </c>
      <c r="BH317">
        <v>0</v>
      </c>
      <c r="BI317">
        <v>0.10529999999999999</v>
      </c>
      <c r="BJ317">
        <v>0.89469999999999994</v>
      </c>
      <c r="BK317">
        <v>0</v>
      </c>
      <c r="BL317">
        <v>0</v>
      </c>
      <c r="BM317">
        <v>0.21050000000000002</v>
      </c>
      <c r="BN317">
        <v>0.42109999999999997</v>
      </c>
      <c r="BO317">
        <v>0.36840000000000006</v>
      </c>
      <c r="BP317">
        <v>0.94739999999999991</v>
      </c>
      <c r="BQ317">
        <v>5.2600000000000001E-2</v>
      </c>
      <c r="BR317">
        <v>0</v>
      </c>
      <c r="BS317">
        <v>0</v>
      </c>
      <c r="BT317">
        <v>0.21050000000000002</v>
      </c>
      <c r="BU317">
        <v>0.47369999999999995</v>
      </c>
      <c r="BV317">
        <v>0.31579999999999997</v>
      </c>
      <c r="BW317">
        <v>0</v>
      </c>
      <c r="BX317">
        <v>1</v>
      </c>
      <c r="BY317">
        <v>0</v>
      </c>
      <c r="BZ317">
        <v>0</v>
      </c>
      <c r="CA317">
        <v>0</v>
      </c>
      <c r="CB317">
        <v>0</v>
      </c>
      <c r="CC317">
        <v>0</v>
      </c>
      <c r="CD317">
        <v>0</v>
      </c>
      <c r="CE317">
        <v>0</v>
      </c>
      <c r="CF317">
        <v>1</v>
      </c>
      <c r="CG317">
        <v>0</v>
      </c>
      <c r="CH317">
        <v>1</v>
      </c>
      <c r="CI317">
        <v>0</v>
      </c>
      <c r="CJ317">
        <v>1</v>
      </c>
      <c r="CK317">
        <v>0</v>
      </c>
      <c r="CL317">
        <v>0</v>
      </c>
      <c r="CM317">
        <v>0</v>
      </c>
      <c r="CN317">
        <v>0</v>
      </c>
      <c r="CO317">
        <v>0</v>
      </c>
      <c r="CP317">
        <v>0.31579999999999997</v>
      </c>
      <c r="CQ317">
        <v>0.68420000000000003</v>
      </c>
      <c r="CR317">
        <v>0</v>
      </c>
      <c r="CS317">
        <v>0</v>
      </c>
      <c r="CT317">
        <v>0</v>
      </c>
      <c r="CU317">
        <v>0</v>
      </c>
      <c r="CV317">
        <v>0</v>
      </c>
      <c r="CW317">
        <v>1</v>
      </c>
      <c r="CX317">
        <v>0.21050000000000002</v>
      </c>
      <c r="CY317">
        <v>0.78949999999999998</v>
      </c>
      <c r="CZ317">
        <v>0</v>
      </c>
      <c r="DA317">
        <v>0</v>
      </c>
      <c r="DB317">
        <v>0.31579999999999997</v>
      </c>
      <c r="DC317">
        <v>0.42109999999999997</v>
      </c>
      <c r="DD317">
        <v>0.26319999999999999</v>
      </c>
      <c r="DE317">
        <v>0</v>
      </c>
      <c r="DF317">
        <v>1</v>
      </c>
      <c r="DG317">
        <v>0</v>
      </c>
      <c r="DH317">
        <v>0</v>
      </c>
      <c r="DI317">
        <v>0</v>
      </c>
      <c r="DJ317">
        <v>5.2600000000000001E-2</v>
      </c>
      <c r="DK317">
        <v>0.52629999999999999</v>
      </c>
      <c r="DL317">
        <v>0.42109999999999997</v>
      </c>
    </row>
    <row r="318" spans="1:116" x14ac:dyDescent="0.25">
      <c r="A318" t="s">
        <v>814</v>
      </c>
      <c r="B318">
        <v>0</v>
      </c>
      <c r="C318">
        <v>0.05</v>
      </c>
      <c r="D318">
        <v>0.95</v>
      </c>
      <c r="E318">
        <v>0</v>
      </c>
      <c r="F318">
        <v>0</v>
      </c>
      <c r="G318">
        <v>0</v>
      </c>
      <c r="H318">
        <v>1</v>
      </c>
      <c r="I318">
        <v>0</v>
      </c>
      <c r="J318">
        <v>0</v>
      </c>
      <c r="K318">
        <v>0.4</v>
      </c>
      <c r="L318">
        <v>0.5</v>
      </c>
      <c r="M318">
        <v>0.1</v>
      </c>
      <c r="N318">
        <v>0</v>
      </c>
      <c r="O318">
        <v>0</v>
      </c>
      <c r="P318">
        <v>0.4</v>
      </c>
      <c r="Q318">
        <v>0.6</v>
      </c>
      <c r="R318">
        <v>0</v>
      </c>
      <c r="S318">
        <v>0</v>
      </c>
      <c r="T318">
        <v>0.16670000000000001</v>
      </c>
      <c r="U318">
        <v>0.83329999999999993</v>
      </c>
      <c r="V318">
        <v>0</v>
      </c>
      <c r="W318">
        <v>1</v>
      </c>
      <c r="X318">
        <v>0</v>
      </c>
      <c r="Y318">
        <v>0</v>
      </c>
      <c r="Z318">
        <v>0</v>
      </c>
      <c r="AA318">
        <v>0.9</v>
      </c>
      <c r="AB318">
        <v>0.1</v>
      </c>
      <c r="AC318">
        <v>0</v>
      </c>
      <c r="AD318">
        <v>0.45</v>
      </c>
      <c r="AE318">
        <v>0.55000000000000004</v>
      </c>
      <c r="AF318">
        <v>0</v>
      </c>
      <c r="AG318">
        <v>0</v>
      </c>
      <c r="AH318">
        <v>0</v>
      </c>
      <c r="AI318">
        <v>0</v>
      </c>
      <c r="AJ318">
        <v>0</v>
      </c>
      <c r="AK318">
        <v>0</v>
      </c>
      <c r="AL318">
        <v>0</v>
      </c>
      <c r="AM318">
        <v>0.4</v>
      </c>
      <c r="AN318">
        <v>0.4</v>
      </c>
      <c r="AO318">
        <v>0.2</v>
      </c>
      <c r="AP318">
        <v>0</v>
      </c>
      <c r="AQ318">
        <v>0.1</v>
      </c>
      <c r="AR318">
        <v>0.9</v>
      </c>
      <c r="AS318">
        <v>0</v>
      </c>
      <c r="AT318">
        <v>1</v>
      </c>
      <c r="AU318">
        <v>0</v>
      </c>
      <c r="AV318">
        <v>0</v>
      </c>
      <c r="AW318">
        <v>0</v>
      </c>
      <c r="AX318">
        <v>0</v>
      </c>
      <c r="AY318">
        <v>0</v>
      </c>
      <c r="AZ318">
        <v>1</v>
      </c>
      <c r="BA318">
        <v>0</v>
      </c>
      <c r="BB318">
        <v>0</v>
      </c>
      <c r="BC318">
        <v>0.25</v>
      </c>
      <c r="BD318">
        <v>0</v>
      </c>
      <c r="BE318">
        <v>0.1</v>
      </c>
      <c r="BF318">
        <v>0.5</v>
      </c>
      <c r="BG318">
        <v>0.15</v>
      </c>
      <c r="BH318">
        <v>0</v>
      </c>
      <c r="BI318">
        <v>0.3</v>
      </c>
      <c r="BJ318">
        <v>0.7</v>
      </c>
      <c r="BK318">
        <v>0</v>
      </c>
      <c r="BL318">
        <v>0</v>
      </c>
      <c r="BM318">
        <v>0.35</v>
      </c>
      <c r="BN318">
        <v>0.6</v>
      </c>
      <c r="BO318">
        <v>0.05</v>
      </c>
      <c r="BP318">
        <v>1</v>
      </c>
      <c r="BQ318">
        <v>0</v>
      </c>
      <c r="BR318">
        <v>0</v>
      </c>
      <c r="BS318">
        <v>0</v>
      </c>
      <c r="BT318">
        <v>0.2</v>
      </c>
      <c r="BU318">
        <v>0.3</v>
      </c>
      <c r="BV318">
        <v>0.5</v>
      </c>
      <c r="BW318">
        <v>0</v>
      </c>
      <c r="BX318">
        <v>1</v>
      </c>
      <c r="BY318">
        <v>0</v>
      </c>
      <c r="BZ318">
        <v>0</v>
      </c>
      <c r="CA318">
        <v>0</v>
      </c>
      <c r="CB318">
        <v>0</v>
      </c>
      <c r="CC318">
        <v>0</v>
      </c>
      <c r="CD318">
        <v>0</v>
      </c>
      <c r="CE318">
        <v>0</v>
      </c>
      <c r="CF318">
        <v>1</v>
      </c>
      <c r="CG318">
        <v>0</v>
      </c>
      <c r="CH318">
        <v>0.95</v>
      </c>
      <c r="CI318">
        <v>0.05</v>
      </c>
      <c r="CJ318">
        <v>1</v>
      </c>
      <c r="CK318">
        <v>0</v>
      </c>
      <c r="CL318">
        <v>0</v>
      </c>
      <c r="CM318">
        <v>0</v>
      </c>
      <c r="CN318">
        <v>0</v>
      </c>
      <c r="CO318">
        <v>0</v>
      </c>
      <c r="CP318">
        <v>0.25</v>
      </c>
      <c r="CQ318">
        <v>0.75</v>
      </c>
      <c r="CR318">
        <v>0</v>
      </c>
      <c r="CS318">
        <v>0</v>
      </c>
      <c r="CT318">
        <v>0</v>
      </c>
      <c r="CU318">
        <v>0</v>
      </c>
      <c r="CV318">
        <v>0</v>
      </c>
      <c r="CW318">
        <v>1</v>
      </c>
      <c r="CX318">
        <v>0.15</v>
      </c>
      <c r="CY318">
        <v>0.85</v>
      </c>
      <c r="CZ318">
        <v>0</v>
      </c>
      <c r="DA318">
        <v>0</v>
      </c>
      <c r="DB318">
        <v>0.15</v>
      </c>
      <c r="DC318">
        <v>0.5</v>
      </c>
      <c r="DD318">
        <v>0.35</v>
      </c>
      <c r="DE318">
        <v>0</v>
      </c>
      <c r="DF318">
        <v>1</v>
      </c>
      <c r="DG318">
        <v>0</v>
      </c>
      <c r="DH318">
        <v>0</v>
      </c>
      <c r="DI318">
        <v>0</v>
      </c>
      <c r="DJ318">
        <v>0</v>
      </c>
      <c r="DK318">
        <v>0.45</v>
      </c>
      <c r="DL318">
        <v>0.55000000000000004</v>
      </c>
    </row>
    <row r="319" spans="1:116" x14ac:dyDescent="0.25">
      <c r="A319" t="s">
        <v>816</v>
      </c>
      <c r="B319">
        <v>4.7599999999999996E-2</v>
      </c>
      <c r="C319">
        <v>0.1905</v>
      </c>
      <c r="D319">
        <v>0.76190000000000002</v>
      </c>
      <c r="E319">
        <v>0</v>
      </c>
      <c r="F319">
        <v>0</v>
      </c>
      <c r="G319">
        <v>0</v>
      </c>
      <c r="H319">
        <v>0</v>
      </c>
      <c r="I319">
        <v>1</v>
      </c>
      <c r="J319">
        <v>0</v>
      </c>
      <c r="K319">
        <v>0.38100000000000001</v>
      </c>
      <c r="L319">
        <v>0.52380000000000004</v>
      </c>
      <c r="M319">
        <v>9.5199999999999993E-2</v>
      </c>
      <c r="N319">
        <v>0</v>
      </c>
      <c r="O319">
        <v>0</v>
      </c>
      <c r="P319">
        <v>0.71430000000000005</v>
      </c>
      <c r="Q319">
        <v>0.28570000000000001</v>
      </c>
      <c r="R319">
        <v>0</v>
      </c>
      <c r="S319">
        <v>0</v>
      </c>
      <c r="T319">
        <v>0.1429</v>
      </c>
      <c r="U319">
        <v>0.85709999999999997</v>
      </c>
      <c r="V319">
        <v>0</v>
      </c>
      <c r="W319">
        <v>1</v>
      </c>
      <c r="X319">
        <v>0</v>
      </c>
      <c r="Y319">
        <v>0</v>
      </c>
      <c r="Z319">
        <v>0</v>
      </c>
      <c r="AA319">
        <v>0.85709999999999997</v>
      </c>
      <c r="AB319">
        <v>0.1429</v>
      </c>
      <c r="AC319">
        <v>0</v>
      </c>
      <c r="AD319">
        <v>0.8095</v>
      </c>
      <c r="AE319">
        <v>0.1429</v>
      </c>
      <c r="AF319">
        <v>4.7599999999999996E-2</v>
      </c>
      <c r="AG319">
        <v>0</v>
      </c>
      <c r="AH319">
        <v>0</v>
      </c>
      <c r="AI319">
        <v>0</v>
      </c>
      <c r="AJ319">
        <v>0</v>
      </c>
      <c r="AK319">
        <v>0</v>
      </c>
      <c r="AL319">
        <v>0</v>
      </c>
      <c r="AM319">
        <v>0.76190000000000002</v>
      </c>
      <c r="AN319">
        <v>0.23809999999999998</v>
      </c>
      <c r="AO319">
        <v>0</v>
      </c>
      <c r="AP319">
        <v>0</v>
      </c>
      <c r="AQ319">
        <v>0.1905</v>
      </c>
      <c r="AR319">
        <v>0.8095</v>
      </c>
      <c r="AS319">
        <v>0</v>
      </c>
      <c r="AT319">
        <v>1</v>
      </c>
      <c r="AU319">
        <v>0</v>
      </c>
      <c r="AV319">
        <v>0</v>
      </c>
      <c r="AW319">
        <v>0</v>
      </c>
      <c r="AX319">
        <v>0</v>
      </c>
      <c r="AY319">
        <v>0</v>
      </c>
      <c r="AZ319">
        <v>1</v>
      </c>
      <c r="BA319">
        <v>0</v>
      </c>
      <c r="BB319">
        <v>0</v>
      </c>
      <c r="BC319">
        <v>0.38100000000000001</v>
      </c>
      <c r="BD319">
        <v>0</v>
      </c>
      <c r="BE319">
        <v>0.1429</v>
      </c>
      <c r="BF319">
        <v>0.42859999999999998</v>
      </c>
      <c r="BG319">
        <v>4.7599999999999996E-2</v>
      </c>
      <c r="BH319">
        <v>0</v>
      </c>
      <c r="BI319">
        <v>0.1905</v>
      </c>
      <c r="BJ319">
        <v>0.8095</v>
      </c>
      <c r="BK319">
        <v>0</v>
      </c>
      <c r="BL319">
        <v>0</v>
      </c>
      <c r="BM319">
        <v>4.7599999999999996E-2</v>
      </c>
      <c r="BN319">
        <v>0.61899999999999999</v>
      </c>
      <c r="BO319">
        <v>0.33329999999999999</v>
      </c>
      <c r="BP319">
        <v>1</v>
      </c>
      <c r="BQ319">
        <v>0</v>
      </c>
      <c r="BR319">
        <v>0</v>
      </c>
      <c r="BS319">
        <v>0</v>
      </c>
      <c r="BT319">
        <v>0</v>
      </c>
      <c r="BU319">
        <v>0.1905</v>
      </c>
      <c r="BV319">
        <v>0.8095</v>
      </c>
      <c r="BW319">
        <v>0</v>
      </c>
      <c r="BX319">
        <v>1</v>
      </c>
      <c r="BY319">
        <v>0</v>
      </c>
      <c r="BZ319">
        <v>0</v>
      </c>
      <c r="CA319">
        <v>0</v>
      </c>
      <c r="CB319">
        <v>0</v>
      </c>
      <c r="CC319">
        <v>1</v>
      </c>
      <c r="CD319">
        <v>0</v>
      </c>
      <c r="CE319">
        <v>0</v>
      </c>
      <c r="CF319">
        <v>0</v>
      </c>
      <c r="CG319">
        <v>0</v>
      </c>
      <c r="CH319">
        <v>1</v>
      </c>
      <c r="CI319">
        <v>0</v>
      </c>
      <c r="CJ319">
        <v>1</v>
      </c>
      <c r="CK319">
        <v>0</v>
      </c>
      <c r="CL319">
        <v>0</v>
      </c>
      <c r="CM319">
        <v>0</v>
      </c>
      <c r="CN319">
        <v>0</v>
      </c>
      <c r="CO319">
        <v>0</v>
      </c>
      <c r="CP319">
        <v>0.42859999999999998</v>
      </c>
      <c r="CQ319">
        <v>0.57140000000000002</v>
      </c>
      <c r="CR319">
        <v>0</v>
      </c>
      <c r="CS319">
        <v>0</v>
      </c>
      <c r="CT319">
        <v>0</v>
      </c>
      <c r="CU319">
        <v>0</v>
      </c>
      <c r="CV319">
        <v>0</v>
      </c>
      <c r="CW319">
        <v>1</v>
      </c>
      <c r="CX319">
        <v>0.33329999999999999</v>
      </c>
      <c r="CY319">
        <v>0.66670000000000007</v>
      </c>
      <c r="CZ319">
        <v>0</v>
      </c>
      <c r="DA319">
        <v>0</v>
      </c>
      <c r="DB319">
        <v>0</v>
      </c>
      <c r="DC319">
        <v>0.38100000000000001</v>
      </c>
      <c r="DD319">
        <v>0.61899999999999999</v>
      </c>
      <c r="DE319">
        <v>0.11109999999999999</v>
      </c>
      <c r="DF319">
        <v>0.44439999999999996</v>
      </c>
      <c r="DG319">
        <v>0.44439999999999996</v>
      </c>
      <c r="DH319">
        <v>0</v>
      </c>
      <c r="DI319">
        <v>0</v>
      </c>
      <c r="DJ319">
        <v>4.7599999999999996E-2</v>
      </c>
      <c r="DK319">
        <v>0.66670000000000007</v>
      </c>
      <c r="DL319">
        <v>0.28570000000000001</v>
      </c>
    </row>
    <row r="320" spans="1:116" x14ac:dyDescent="0.25">
      <c r="A320" t="s">
        <v>818</v>
      </c>
      <c r="B320">
        <v>0</v>
      </c>
      <c r="C320">
        <v>0.15380000000000002</v>
      </c>
      <c r="D320">
        <v>0.76919999999999999</v>
      </c>
      <c r="E320">
        <v>7.690000000000001E-2</v>
      </c>
      <c r="F320">
        <v>0</v>
      </c>
      <c r="G320">
        <v>0</v>
      </c>
      <c r="H320">
        <v>0</v>
      </c>
      <c r="I320">
        <v>1</v>
      </c>
      <c r="J320">
        <v>0</v>
      </c>
      <c r="K320">
        <v>0.30769999999999997</v>
      </c>
      <c r="L320">
        <v>0.3846</v>
      </c>
      <c r="M320">
        <v>0.23079999999999998</v>
      </c>
      <c r="N320">
        <v>7.690000000000001E-2</v>
      </c>
      <c r="O320">
        <v>0</v>
      </c>
      <c r="P320">
        <v>0.61539999999999995</v>
      </c>
      <c r="Q320">
        <v>0.3846</v>
      </c>
      <c r="R320">
        <v>0</v>
      </c>
      <c r="S320">
        <v>0</v>
      </c>
      <c r="T320">
        <v>7.690000000000001E-2</v>
      </c>
      <c r="U320">
        <v>0.92310000000000003</v>
      </c>
      <c r="V320">
        <v>0</v>
      </c>
      <c r="W320">
        <v>1</v>
      </c>
      <c r="X320">
        <v>0</v>
      </c>
      <c r="Y320">
        <v>0</v>
      </c>
      <c r="Z320">
        <v>0</v>
      </c>
      <c r="AA320">
        <v>0.84620000000000006</v>
      </c>
      <c r="AB320">
        <v>0.15380000000000002</v>
      </c>
      <c r="AC320">
        <v>0</v>
      </c>
      <c r="AD320">
        <v>0.53849999999999998</v>
      </c>
      <c r="AE320">
        <v>0.3846</v>
      </c>
      <c r="AF320">
        <v>7.690000000000001E-2</v>
      </c>
      <c r="AG320">
        <v>0</v>
      </c>
      <c r="AH320">
        <v>0</v>
      </c>
      <c r="AI320">
        <v>0</v>
      </c>
      <c r="AJ320">
        <v>0</v>
      </c>
      <c r="AK320">
        <v>0</v>
      </c>
      <c r="AL320">
        <v>0</v>
      </c>
      <c r="AM320">
        <v>0.76919999999999999</v>
      </c>
      <c r="AN320">
        <v>7.690000000000001E-2</v>
      </c>
      <c r="AO320">
        <v>0.15380000000000002</v>
      </c>
      <c r="AP320">
        <v>0</v>
      </c>
      <c r="AQ320">
        <v>0.23079999999999998</v>
      </c>
      <c r="AR320">
        <v>0.76919999999999999</v>
      </c>
      <c r="AS320">
        <v>0</v>
      </c>
      <c r="AT320">
        <v>0.92310000000000003</v>
      </c>
      <c r="AU320">
        <v>7.690000000000001E-2</v>
      </c>
      <c r="AV320">
        <v>0</v>
      </c>
      <c r="AW320">
        <v>0</v>
      </c>
      <c r="AX320">
        <v>0</v>
      </c>
      <c r="AY320">
        <v>0</v>
      </c>
      <c r="AZ320">
        <v>0.92310000000000003</v>
      </c>
      <c r="BA320">
        <v>0</v>
      </c>
      <c r="BB320">
        <v>7.690000000000001E-2</v>
      </c>
      <c r="BC320">
        <v>0.30769999999999997</v>
      </c>
      <c r="BD320">
        <v>0</v>
      </c>
      <c r="BE320">
        <v>0.23079999999999998</v>
      </c>
      <c r="BF320">
        <v>0.46149999999999997</v>
      </c>
      <c r="BG320">
        <v>0</v>
      </c>
      <c r="BH320">
        <v>0</v>
      </c>
      <c r="BI320">
        <v>0.3846</v>
      </c>
      <c r="BJ320">
        <v>0.53849999999999998</v>
      </c>
      <c r="BK320">
        <v>7.690000000000001E-2</v>
      </c>
      <c r="BL320">
        <v>0</v>
      </c>
      <c r="BM320">
        <v>0.23079999999999998</v>
      </c>
      <c r="BN320">
        <v>0.3846</v>
      </c>
      <c r="BO320">
        <v>0.3846</v>
      </c>
      <c r="BP320">
        <v>0.92310000000000003</v>
      </c>
      <c r="BQ320">
        <v>7.690000000000001E-2</v>
      </c>
      <c r="BR320">
        <v>0</v>
      </c>
      <c r="BS320">
        <v>0</v>
      </c>
      <c r="BT320">
        <v>0</v>
      </c>
      <c r="BU320">
        <v>0.15380000000000002</v>
      </c>
      <c r="BV320">
        <v>0.76919999999999999</v>
      </c>
      <c r="BW320">
        <v>7.690000000000001E-2</v>
      </c>
      <c r="BX320">
        <v>1</v>
      </c>
      <c r="BY320">
        <v>0</v>
      </c>
      <c r="BZ320">
        <v>0</v>
      </c>
      <c r="CA320">
        <v>0</v>
      </c>
      <c r="CB320">
        <v>0</v>
      </c>
      <c r="CC320">
        <v>1</v>
      </c>
      <c r="CD320">
        <v>0</v>
      </c>
      <c r="CE320">
        <v>0</v>
      </c>
      <c r="CF320">
        <v>0</v>
      </c>
      <c r="CG320">
        <v>0</v>
      </c>
      <c r="CH320">
        <v>1</v>
      </c>
      <c r="CI320">
        <v>0</v>
      </c>
      <c r="CJ320">
        <v>1</v>
      </c>
      <c r="CK320">
        <v>0</v>
      </c>
      <c r="CL320">
        <v>0</v>
      </c>
      <c r="CM320">
        <v>0</v>
      </c>
      <c r="CN320">
        <v>0</v>
      </c>
      <c r="CO320">
        <v>0</v>
      </c>
      <c r="CP320">
        <v>0.30769999999999997</v>
      </c>
      <c r="CQ320">
        <v>0.69230000000000003</v>
      </c>
      <c r="CR320">
        <v>0</v>
      </c>
      <c r="CS320">
        <v>0</v>
      </c>
      <c r="CT320">
        <v>0</v>
      </c>
      <c r="CU320">
        <v>0</v>
      </c>
      <c r="CV320">
        <v>0</v>
      </c>
      <c r="CW320">
        <v>1</v>
      </c>
      <c r="CX320">
        <v>7.690000000000001E-2</v>
      </c>
      <c r="CY320">
        <v>0.92310000000000003</v>
      </c>
      <c r="CZ320">
        <v>0</v>
      </c>
      <c r="DA320">
        <v>0</v>
      </c>
      <c r="DB320">
        <v>0</v>
      </c>
      <c r="DC320">
        <v>0.3846</v>
      </c>
      <c r="DD320">
        <v>0.61539999999999995</v>
      </c>
      <c r="DE320">
        <v>0</v>
      </c>
      <c r="DF320">
        <v>0.5</v>
      </c>
      <c r="DG320">
        <v>0.5</v>
      </c>
      <c r="DH320">
        <v>0</v>
      </c>
      <c r="DI320">
        <v>0</v>
      </c>
      <c r="DJ320">
        <v>0</v>
      </c>
      <c r="DK320">
        <v>0.69230000000000003</v>
      </c>
      <c r="DL320">
        <v>0.30769999999999997</v>
      </c>
    </row>
    <row r="321" spans="1:116" x14ac:dyDescent="0.25">
      <c r="A321" t="s">
        <v>820</v>
      </c>
      <c r="B321">
        <v>0</v>
      </c>
      <c r="C321">
        <v>0</v>
      </c>
      <c r="D321">
        <v>1</v>
      </c>
      <c r="E321">
        <v>0</v>
      </c>
      <c r="F321">
        <v>0</v>
      </c>
      <c r="G321">
        <v>0</v>
      </c>
      <c r="H321">
        <v>0</v>
      </c>
      <c r="I321">
        <v>1</v>
      </c>
      <c r="J321">
        <v>0</v>
      </c>
      <c r="K321">
        <v>0.75</v>
      </c>
      <c r="L321">
        <v>0.25</v>
      </c>
      <c r="M321">
        <v>0</v>
      </c>
      <c r="N321">
        <v>0</v>
      </c>
      <c r="O321">
        <v>0</v>
      </c>
      <c r="P321">
        <v>0.66670000000000007</v>
      </c>
      <c r="Q321">
        <v>0.33329999999999999</v>
      </c>
      <c r="R321">
        <v>0</v>
      </c>
      <c r="S321">
        <v>0</v>
      </c>
      <c r="T321">
        <v>0</v>
      </c>
      <c r="U321">
        <v>1</v>
      </c>
      <c r="V321">
        <v>0</v>
      </c>
      <c r="W321">
        <v>0</v>
      </c>
      <c r="X321">
        <v>1</v>
      </c>
      <c r="Y321">
        <v>0</v>
      </c>
      <c r="Z321">
        <v>0</v>
      </c>
      <c r="AA321">
        <v>0.75</v>
      </c>
      <c r="AB321">
        <v>0.25</v>
      </c>
      <c r="AC321">
        <v>0</v>
      </c>
      <c r="AD321">
        <v>0.66670000000000007</v>
      </c>
      <c r="AE321">
        <v>0.33329999999999999</v>
      </c>
      <c r="AF321">
        <v>0</v>
      </c>
      <c r="AG321">
        <v>0</v>
      </c>
      <c r="AH321">
        <v>0</v>
      </c>
      <c r="AI321">
        <v>0</v>
      </c>
      <c r="AJ321">
        <v>0</v>
      </c>
      <c r="AK321">
        <v>0</v>
      </c>
      <c r="AL321">
        <v>0</v>
      </c>
      <c r="AM321">
        <v>0.5</v>
      </c>
      <c r="AN321">
        <v>0.16670000000000001</v>
      </c>
      <c r="AO321">
        <v>0.33329999999999999</v>
      </c>
      <c r="AP321">
        <v>0</v>
      </c>
      <c r="AQ321">
        <v>8.3299999999999999E-2</v>
      </c>
      <c r="AR321">
        <v>0.91670000000000007</v>
      </c>
      <c r="AS321">
        <v>0</v>
      </c>
      <c r="AT321">
        <v>1</v>
      </c>
      <c r="AU321">
        <v>0</v>
      </c>
      <c r="AV321">
        <v>0</v>
      </c>
      <c r="AW321">
        <v>0</v>
      </c>
      <c r="AX321">
        <v>0</v>
      </c>
      <c r="AY321">
        <v>0</v>
      </c>
      <c r="AZ321">
        <v>1</v>
      </c>
      <c r="BA321">
        <v>0</v>
      </c>
      <c r="BB321">
        <v>0</v>
      </c>
      <c r="BC321">
        <v>0.33329999999999999</v>
      </c>
      <c r="BD321">
        <v>0</v>
      </c>
      <c r="BE321">
        <v>0.25</v>
      </c>
      <c r="BF321">
        <v>0.41670000000000001</v>
      </c>
      <c r="BG321">
        <v>0</v>
      </c>
      <c r="BH321">
        <v>0</v>
      </c>
      <c r="BI321">
        <v>0.58329999999999993</v>
      </c>
      <c r="BJ321">
        <v>0.41670000000000001</v>
      </c>
      <c r="BK321">
        <v>0</v>
      </c>
      <c r="BL321">
        <v>0</v>
      </c>
      <c r="BM321">
        <v>0.33329999999999999</v>
      </c>
      <c r="BN321">
        <v>0.5</v>
      </c>
      <c r="BO321">
        <v>0.16670000000000001</v>
      </c>
      <c r="BP321">
        <v>1</v>
      </c>
      <c r="BQ321">
        <v>0</v>
      </c>
      <c r="BR321">
        <v>0</v>
      </c>
      <c r="BS321">
        <v>0</v>
      </c>
      <c r="BT321">
        <v>0.25</v>
      </c>
      <c r="BU321">
        <v>8.3299999999999999E-2</v>
      </c>
      <c r="BV321">
        <v>0.5</v>
      </c>
      <c r="BW321">
        <v>0.16670000000000001</v>
      </c>
      <c r="BX321">
        <v>1</v>
      </c>
      <c r="BY321">
        <v>0</v>
      </c>
      <c r="BZ321">
        <v>0</v>
      </c>
      <c r="CA321">
        <v>0</v>
      </c>
      <c r="CB321">
        <v>0</v>
      </c>
      <c r="CC321">
        <v>0</v>
      </c>
      <c r="CD321">
        <v>0</v>
      </c>
      <c r="CE321">
        <v>0</v>
      </c>
      <c r="CF321">
        <v>1</v>
      </c>
      <c r="CG321">
        <v>0</v>
      </c>
      <c r="CH321">
        <v>1</v>
      </c>
      <c r="CI321">
        <v>0</v>
      </c>
      <c r="CJ321">
        <v>1</v>
      </c>
      <c r="CK321">
        <v>0</v>
      </c>
      <c r="CL321">
        <v>0</v>
      </c>
      <c r="CM321">
        <v>0</v>
      </c>
      <c r="CN321">
        <v>0</v>
      </c>
      <c r="CO321">
        <v>0</v>
      </c>
      <c r="CP321">
        <v>0.5</v>
      </c>
      <c r="CQ321">
        <v>0.5</v>
      </c>
      <c r="CR321">
        <v>0</v>
      </c>
      <c r="CS321">
        <v>0</v>
      </c>
      <c r="CT321">
        <v>0</v>
      </c>
      <c r="CU321">
        <v>0</v>
      </c>
      <c r="CV321">
        <v>0</v>
      </c>
      <c r="CW321">
        <v>1</v>
      </c>
      <c r="CX321">
        <v>0.41670000000000001</v>
      </c>
      <c r="CY321">
        <v>0.58329999999999993</v>
      </c>
      <c r="CZ321">
        <v>0</v>
      </c>
      <c r="DA321">
        <v>0</v>
      </c>
      <c r="DB321">
        <v>0.16670000000000001</v>
      </c>
      <c r="DC321">
        <v>0.58329999999999993</v>
      </c>
      <c r="DD321">
        <v>0.25</v>
      </c>
      <c r="DE321">
        <v>0</v>
      </c>
      <c r="DF321">
        <v>1</v>
      </c>
      <c r="DG321">
        <v>0</v>
      </c>
      <c r="DH321">
        <v>0</v>
      </c>
      <c r="DI321">
        <v>0</v>
      </c>
      <c r="DJ321">
        <v>0</v>
      </c>
      <c r="DK321">
        <v>0.41670000000000001</v>
      </c>
      <c r="DL321">
        <v>0.58329999999999993</v>
      </c>
    </row>
    <row r="322" spans="1:116" x14ac:dyDescent="0.25">
      <c r="A322" t="s">
        <v>822</v>
      </c>
      <c r="B322">
        <v>0</v>
      </c>
      <c r="C322">
        <v>0.36359999999999998</v>
      </c>
      <c r="D322">
        <v>0.63639999999999997</v>
      </c>
      <c r="E322">
        <v>0</v>
      </c>
      <c r="F322">
        <v>0</v>
      </c>
      <c r="G322">
        <v>0</v>
      </c>
      <c r="H322">
        <v>0</v>
      </c>
      <c r="I322">
        <v>1</v>
      </c>
      <c r="J322">
        <v>0</v>
      </c>
      <c r="K322">
        <v>0.63639999999999997</v>
      </c>
      <c r="L322">
        <v>0.2727</v>
      </c>
      <c r="M322">
        <v>9.0899999999999995E-2</v>
      </c>
      <c r="N322">
        <v>0</v>
      </c>
      <c r="O322">
        <v>0</v>
      </c>
      <c r="P322">
        <v>0.45450000000000002</v>
      </c>
      <c r="Q322">
        <v>0.54549999999999998</v>
      </c>
      <c r="R322">
        <v>0</v>
      </c>
      <c r="S322">
        <v>0</v>
      </c>
      <c r="T322">
        <v>0</v>
      </c>
      <c r="U322">
        <v>1</v>
      </c>
      <c r="V322">
        <v>0</v>
      </c>
      <c r="W322">
        <v>1</v>
      </c>
      <c r="X322">
        <v>0</v>
      </c>
      <c r="Y322">
        <v>0</v>
      </c>
      <c r="Z322">
        <v>0</v>
      </c>
      <c r="AA322">
        <v>1</v>
      </c>
      <c r="AB322">
        <v>0</v>
      </c>
      <c r="AC322">
        <v>0</v>
      </c>
      <c r="AD322">
        <v>0.72730000000000006</v>
      </c>
      <c r="AE322">
        <v>0.2727</v>
      </c>
      <c r="AF322">
        <v>0</v>
      </c>
      <c r="AG322">
        <v>0</v>
      </c>
      <c r="AH322">
        <v>0</v>
      </c>
      <c r="AI322">
        <v>0</v>
      </c>
      <c r="AJ322">
        <v>0</v>
      </c>
      <c r="AK322">
        <v>0</v>
      </c>
      <c r="AL322">
        <v>0</v>
      </c>
      <c r="AM322">
        <v>0.72730000000000006</v>
      </c>
      <c r="AN322">
        <v>9.0899999999999995E-2</v>
      </c>
      <c r="AO322">
        <v>0.18179999999999999</v>
      </c>
      <c r="AP322">
        <v>0</v>
      </c>
      <c r="AQ322">
        <v>0.2727</v>
      </c>
      <c r="AR322">
        <v>0.72730000000000006</v>
      </c>
      <c r="AS322">
        <v>0</v>
      </c>
      <c r="AT322">
        <v>1</v>
      </c>
      <c r="AU322">
        <v>0</v>
      </c>
      <c r="AV322">
        <v>0</v>
      </c>
      <c r="AW322">
        <v>0</v>
      </c>
      <c r="AX322">
        <v>0</v>
      </c>
      <c r="AY322">
        <v>0</v>
      </c>
      <c r="AZ322">
        <v>1</v>
      </c>
      <c r="BA322">
        <v>0</v>
      </c>
      <c r="BB322">
        <v>0</v>
      </c>
      <c r="BC322">
        <v>0.36359999999999998</v>
      </c>
      <c r="BD322">
        <v>0</v>
      </c>
      <c r="BE322">
        <v>0.2727</v>
      </c>
      <c r="BF322">
        <v>0.2727</v>
      </c>
      <c r="BG322">
        <v>9.0899999999999995E-2</v>
      </c>
      <c r="BH322">
        <v>0</v>
      </c>
      <c r="BI322">
        <v>0.36359999999999998</v>
      </c>
      <c r="BJ322">
        <v>0.63639999999999997</v>
      </c>
      <c r="BK322">
        <v>0</v>
      </c>
      <c r="BL322">
        <v>0</v>
      </c>
      <c r="BM322">
        <v>0.36359999999999998</v>
      </c>
      <c r="BN322">
        <v>0.45450000000000002</v>
      </c>
      <c r="BO322">
        <v>0.18179999999999999</v>
      </c>
      <c r="BP322">
        <v>1</v>
      </c>
      <c r="BQ322">
        <v>0</v>
      </c>
      <c r="BR322">
        <v>0</v>
      </c>
      <c r="BS322">
        <v>0</v>
      </c>
      <c r="BT322">
        <v>0.36359999999999998</v>
      </c>
      <c r="BU322">
        <v>0.2727</v>
      </c>
      <c r="BV322">
        <v>0.36359999999999998</v>
      </c>
      <c r="BW322">
        <v>0</v>
      </c>
      <c r="BX322">
        <v>1</v>
      </c>
      <c r="BY322">
        <v>0</v>
      </c>
      <c r="BZ322">
        <v>0</v>
      </c>
      <c r="CA322">
        <v>0</v>
      </c>
      <c r="CB322">
        <v>0</v>
      </c>
      <c r="CC322">
        <v>0</v>
      </c>
      <c r="CD322">
        <v>0</v>
      </c>
      <c r="CE322">
        <v>1</v>
      </c>
      <c r="CF322">
        <v>0</v>
      </c>
      <c r="CG322">
        <v>0</v>
      </c>
      <c r="CH322">
        <v>1</v>
      </c>
      <c r="CI322">
        <v>0</v>
      </c>
      <c r="CJ322">
        <v>1</v>
      </c>
      <c r="CK322">
        <v>0</v>
      </c>
      <c r="CL322">
        <v>0</v>
      </c>
      <c r="CM322">
        <v>0</v>
      </c>
      <c r="CN322">
        <v>0</v>
      </c>
      <c r="CO322">
        <v>0</v>
      </c>
      <c r="CP322">
        <v>0.36359999999999998</v>
      </c>
      <c r="CQ322">
        <v>0.63639999999999997</v>
      </c>
      <c r="CR322">
        <v>0</v>
      </c>
      <c r="CS322">
        <v>0</v>
      </c>
      <c r="CT322">
        <v>0</v>
      </c>
      <c r="CU322">
        <v>0</v>
      </c>
      <c r="CV322">
        <v>0</v>
      </c>
      <c r="CW322">
        <v>1</v>
      </c>
      <c r="CX322">
        <v>0.45450000000000002</v>
      </c>
      <c r="CY322">
        <v>0.54549999999999998</v>
      </c>
      <c r="CZ322">
        <v>0</v>
      </c>
      <c r="DA322">
        <v>0</v>
      </c>
      <c r="DB322">
        <v>9.0899999999999995E-2</v>
      </c>
      <c r="DC322">
        <v>0.54549999999999998</v>
      </c>
      <c r="DD322">
        <v>0.36359999999999998</v>
      </c>
      <c r="DE322">
        <v>0</v>
      </c>
      <c r="DF322">
        <v>0.5</v>
      </c>
      <c r="DG322">
        <v>0.5</v>
      </c>
      <c r="DH322">
        <v>0</v>
      </c>
      <c r="DI322">
        <v>0</v>
      </c>
      <c r="DJ322">
        <v>9.0899999999999995E-2</v>
      </c>
      <c r="DK322">
        <v>0.36359999999999998</v>
      </c>
      <c r="DL322">
        <v>0.54549999999999998</v>
      </c>
    </row>
    <row r="323" spans="1:116" x14ac:dyDescent="0.25">
      <c r="A323" t="s">
        <v>824</v>
      </c>
      <c r="B323">
        <v>0</v>
      </c>
      <c r="C323">
        <v>0.18179999999999999</v>
      </c>
      <c r="D323">
        <v>0.81819999999999993</v>
      </c>
      <c r="E323">
        <v>0</v>
      </c>
      <c r="F323">
        <v>0</v>
      </c>
      <c r="G323">
        <v>0</v>
      </c>
      <c r="H323">
        <v>1</v>
      </c>
      <c r="I323">
        <v>0</v>
      </c>
      <c r="J323">
        <v>0</v>
      </c>
      <c r="K323">
        <v>0.45450000000000002</v>
      </c>
      <c r="L323">
        <v>0.2727</v>
      </c>
      <c r="M323">
        <v>0.2727</v>
      </c>
      <c r="N323">
        <v>0</v>
      </c>
      <c r="O323">
        <v>0</v>
      </c>
      <c r="P323">
        <v>0.63639999999999997</v>
      </c>
      <c r="Q323">
        <v>0.36359999999999998</v>
      </c>
      <c r="R323">
        <v>0</v>
      </c>
      <c r="S323">
        <v>0</v>
      </c>
      <c r="T323">
        <v>0</v>
      </c>
      <c r="U323">
        <v>1</v>
      </c>
      <c r="V323">
        <v>0</v>
      </c>
      <c r="W323">
        <v>1</v>
      </c>
      <c r="X323">
        <v>0</v>
      </c>
      <c r="Y323">
        <v>0</v>
      </c>
      <c r="Z323">
        <v>0</v>
      </c>
      <c r="AA323">
        <v>0.90910000000000002</v>
      </c>
      <c r="AB323">
        <v>0</v>
      </c>
      <c r="AC323">
        <v>9.0899999999999995E-2</v>
      </c>
      <c r="AD323">
        <v>0.63639999999999997</v>
      </c>
      <c r="AE323">
        <v>0.2727</v>
      </c>
      <c r="AF323">
        <v>9.0899999999999995E-2</v>
      </c>
      <c r="AG323">
        <v>0</v>
      </c>
      <c r="AH323">
        <v>0</v>
      </c>
      <c r="AI323">
        <v>0</v>
      </c>
      <c r="AJ323">
        <v>0</v>
      </c>
      <c r="AK323">
        <v>0</v>
      </c>
      <c r="AL323">
        <v>0</v>
      </c>
      <c r="AM323">
        <v>0.81819999999999993</v>
      </c>
      <c r="AN323">
        <v>0.18179999999999999</v>
      </c>
      <c r="AO323">
        <v>0</v>
      </c>
      <c r="AP323">
        <v>0</v>
      </c>
      <c r="AQ323">
        <v>9.0899999999999995E-2</v>
      </c>
      <c r="AR323">
        <v>0.90910000000000002</v>
      </c>
      <c r="AS323">
        <v>0</v>
      </c>
      <c r="AT323">
        <v>1</v>
      </c>
      <c r="AU323">
        <v>0</v>
      </c>
      <c r="AV323">
        <v>0</v>
      </c>
      <c r="AW323">
        <v>0</v>
      </c>
      <c r="AX323">
        <v>0</v>
      </c>
      <c r="AY323">
        <v>0</v>
      </c>
      <c r="AZ323">
        <v>0.90910000000000002</v>
      </c>
      <c r="BA323">
        <v>9.0899999999999995E-2</v>
      </c>
      <c r="BB323">
        <v>0</v>
      </c>
      <c r="BC323">
        <v>0.36359999999999998</v>
      </c>
      <c r="BD323">
        <v>0</v>
      </c>
      <c r="BE323">
        <v>0</v>
      </c>
      <c r="BF323">
        <v>0.63639999999999997</v>
      </c>
      <c r="BG323">
        <v>0</v>
      </c>
      <c r="BH323">
        <v>0</v>
      </c>
      <c r="BI323">
        <v>9.0899999999999995E-2</v>
      </c>
      <c r="BJ323">
        <v>0.72730000000000006</v>
      </c>
      <c r="BK323">
        <v>0.18179999999999999</v>
      </c>
      <c r="BL323">
        <v>0</v>
      </c>
      <c r="BM323">
        <v>9.0899999999999995E-2</v>
      </c>
      <c r="BN323">
        <v>0.63639999999999997</v>
      </c>
      <c r="BO323">
        <v>0.2727</v>
      </c>
      <c r="BP323">
        <v>1</v>
      </c>
      <c r="BQ323">
        <v>0</v>
      </c>
      <c r="BR323">
        <v>0</v>
      </c>
      <c r="BS323">
        <v>0</v>
      </c>
      <c r="BT323">
        <v>0</v>
      </c>
      <c r="BU323">
        <v>0.45450000000000002</v>
      </c>
      <c r="BV323">
        <v>0.54549999999999998</v>
      </c>
      <c r="BW323">
        <v>0</v>
      </c>
      <c r="BX323">
        <v>1</v>
      </c>
      <c r="BY323">
        <v>0</v>
      </c>
      <c r="BZ323">
        <v>0</v>
      </c>
      <c r="CA323">
        <v>0</v>
      </c>
      <c r="CB323">
        <v>0</v>
      </c>
      <c r="CC323">
        <v>0</v>
      </c>
      <c r="CD323">
        <v>0</v>
      </c>
      <c r="CE323">
        <v>1</v>
      </c>
      <c r="CF323">
        <v>0</v>
      </c>
      <c r="CG323">
        <v>0</v>
      </c>
      <c r="CH323">
        <v>1</v>
      </c>
      <c r="CI323">
        <v>0</v>
      </c>
      <c r="CJ323">
        <v>0</v>
      </c>
      <c r="CK323">
        <v>1</v>
      </c>
      <c r="CL323">
        <v>0</v>
      </c>
      <c r="CM323">
        <v>0</v>
      </c>
      <c r="CN323">
        <v>0</v>
      </c>
      <c r="CO323">
        <v>0</v>
      </c>
      <c r="CP323">
        <v>0.45450000000000002</v>
      </c>
      <c r="CQ323">
        <v>0.54549999999999998</v>
      </c>
      <c r="CR323">
        <v>0</v>
      </c>
      <c r="CS323">
        <v>0</v>
      </c>
      <c r="CT323">
        <v>0</v>
      </c>
      <c r="CU323">
        <v>0</v>
      </c>
      <c r="CV323">
        <v>0</v>
      </c>
      <c r="CW323">
        <v>1</v>
      </c>
      <c r="CX323">
        <v>9.0899999999999995E-2</v>
      </c>
      <c r="CY323">
        <v>0.90910000000000002</v>
      </c>
      <c r="CZ323">
        <v>0</v>
      </c>
      <c r="DA323">
        <v>0</v>
      </c>
      <c r="DB323">
        <v>0</v>
      </c>
      <c r="DC323">
        <v>0.45450000000000002</v>
      </c>
      <c r="DD323">
        <v>0.54549999999999998</v>
      </c>
      <c r="DE323">
        <v>0</v>
      </c>
      <c r="DF323">
        <v>1</v>
      </c>
      <c r="DG323">
        <v>0</v>
      </c>
      <c r="DH323">
        <v>0</v>
      </c>
      <c r="DI323">
        <v>0</v>
      </c>
      <c r="DJ323">
        <v>0</v>
      </c>
      <c r="DK323">
        <v>0.54549999999999998</v>
      </c>
      <c r="DL323">
        <v>0.45450000000000002</v>
      </c>
    </row>
    <row r="324" spans="1:116" x14ac:dyDescent="0.25">
      <c r="A324" t="s">
        <v>826</v>
      </c>
      <c r="B324">
        <v>0</v>
      </c>
      <c r="C324">
        <v>0.125</v>
      </c>
      <c r="D324">
        <v>0.875</v>
      </c>
      <c r="E324">
        <v>0</v>
      </c>
      <c r="F324">
        <v>0</v>
      </c>
      <c r="G324">
        <v>0</v>
      </c>
      <c r="H324">
        <v>1</v>
      </c>
      <c r="I324">
        <v>0</v>
      </c>
      <c r="J324">
        <v>0</v>
      </c>
      <c r="K324">
        <v>0.5</v>
      </c>
      <c r="L324">
        <v>0</v>
      </c>
      <c r="M324">
        <v>0.5</v>
      </c>
      <c r="N324">
        <v>0</v>
      </c>
      <c r="O324">
        <v>0</v>
      </c>
      <c r="P324">
        <v>0.875</v>
      </c>
      <c r="Q324">
        <v>0.125</v>
      </c>
      <c r="R324">
        <v>0</v>
      </c>
      <c r="S324">
        <v>0</v>
      </c>
      <c r="T324">
        <v>0</v>
      </c>
      <c r="U324">
        <v>1</v>
      </c>
      <c r="V324">
        <v>0</v>
      </c>
      <c r="W324">
        <v>1</v>
      </c>
      <c r="X324">
        <v>0</v>
      </c>
      <c r="Y324">
        <v>0</v>
      </c>
      <c r="Z324">
        <v>0</v>
      </c>
      <c r="AA324">
        <v>1</v>
      </c>
      <c r="AB324">
        <v>0</v>
      </c>
      <c r="AC324">
        <v>0</v>
      </c>
      <c r="AD324">
        <v>0.75</v>
      </c>
      <c r="AE324">
        <v>0.25</v>
      </c>
      <c r="AF324">
        <v>0</v>
      </c>
      <c r="AG324">
        <v>0</v>
      </c>
      <c r="AH324">
        <v>0</v>
      </c>
      <c r="AI324">
        <v>0</v>
      </c>
      <c r="AJ324">
        <v>0</v>
      </c>
      <c r="AK324">
        <v>0</v>
      </c>
      <c r="AL324">
        <v>0</v>
      </c>
      <c r="AM324">
        <v>0.875</v>
      </c>
      <c r="AN324">
        <v>0.125</v>
      </c>
      <c r="AO324">
        <v>0</v>
      </c>
      <c r="AP324">
        <v>0</v>
      </c>
      <c r="AQ324">
        <v>0.375</v>
      </c>
      <c r="AR324">
        <v>0.625</v>
      </c>
      <c r="AS324">
        <v>0</v>
      </c>
      <c r="AT324">
        <v>1</v>
      </c>
      <c r="AU324">
        <v>0</v>
      </c>
      <c r="AV324">
        <v>0</v>
      </c>
      <c r="AW324">
        <v>0</v>
      </c>
      <c r="AX324">
        <v>0</v>
      </c>
      <c r="AY324">
        <v>0</v>
      </c>
      <c r="AZ324">
        <v>1</v>
      </c>
      <c r="BA324">
        <v>0</v>
      </c>
      <c r="BB324">
        <v>0</v>
      </c>
      <c r="BC324">
        <v>0.5</v>
      </c>
      <c r="BD324">
        <v>0</v>
      </c>
      <c r="BE324">
        <v>0.25</v>
      </c>
      <c r="BF324">
        <v>0.25</v>
      </c>
      <c r="BG324">
        <v>0</v>
      </c>
      <c r="BH324">
        <v>0</v>
      </c>
      <c r="BI324">
        <v>0</v>
      </c>
      <c r="BJ324">
        <v>0.875</v>
      </c>
      <c r="BK324">
        <v>0.125</v>
      </c>
      <c r="BL324">
        <v>0</v>
      </c>
      <c r="BM324">
        <v>0</v>
      </c>
      <c r="BN324">
        <v>0.5</v>
      </c>
      <c r="BO324">
        <v>0.5</v>
      </c>
      <c r="BP324">
        <v>1</v>
      </c>
      <c r="BQ324">
        <v>0</v>
      </c>
      <c r="BR324">
        <v>0</v>
      </c>
      <c r="BS324">
        <v>0</v>
      </c>
      <c r="BT324">
        <v>0</v>
      </c>
      <c r="BU324">
        <v>0.375</v>
      </c>
      <c r="BV324">
        <v>0.625</v>
      </c>
      <c r="BW324">
        <v>0</v>
      </c>
      <c r="BX324">
        <v>1</v>
      </c>
      <c r="BY324">
        <v>0</v>
      </c>
      <c r="BZ324">
        <v>0</v>
      </c>
      <c r="CA324">
        <v>0</v>
      </c>
      <c r="CB324">
        <v>0</v>
      </c>
      <c r="CC324">
        <v>1</v>
      </c>
      <c r="CD324">
        <v>0</v>
      </c>
      <c r="CE324">
        <v>0</v>
      </c>
      <c r="CF324">
        <v>0</v>
      </c>
      <c r="CG324">
        <v>0</v>
      </c>
      <c r="CH324">
        <v>1</v>
      </c>
      <c r="CI324">
        <v>0</v>
      </c>
      <c r="CJ324">
        <v>1</v>
      </c>
      <c r="CK324">
        <v>0</v>
      </c>
      <c r="CL324">
        <v>0</v>
      </c>
      <c r="CM324">
        <v>0</v>
      </c>
      <c r="CN324">
        <v>0</v>
      </c>
      <c r="CO324">
        <v>0</v>
      </c>
      <c r="CP324">
        <v>0.5</v>
      </c>
      <c r="CQ324">
        <v>0.5</v>
      </c>
      <c r="CR324">
        <v>0</v>
      </c>
      <c r="CS324">
        <v>0</v>
      </c>
      <c r="CT324">
        <v>0</v>
      </c>
      <c r="CU324">
        <v>0</v>
      </c>
      <c r="CV324">
        <v>0</v>
      </c>
      <c r="CW324">
        <v>1</v>
      </c>
      <c r="CX324">
        <v>0.5</v>
      </c>
      <c r="CY324">
        <v>0.5</v>
      </c>
      <c r="CZ324">
        <v>0</v>
      </c>
      <c r="DA324">
        <v>0</v>
      </c>
      <c r="DB324">
        <v>0</v>
      </c>
      <c r="DC324">
        <v>0.375</v>
      </c>
      <c r="DD324">
        <v>0.625</v>
      </c>
      <c r="DE324">
        <v>0</v>
      </c>
      <c r="DF324">
        <v>1</v>
      </c>
      <c r="DG324">
        <v>0</v>
      </c>
      <c r="DH324">
        <v>0</v>
      </c>
      <c r="DI324">
        <v>0</v>
      </c>
      <c r="DJ324">
        <v>0</v>
      </c>
      <c r="DK324">
        <v>0.75</v>
      </c>
      <c r="DL324">
        <v>0.25</v>
      </c>
    </row>
    <row r="325" spans="1:116" x14ac:dyDescent="0.25">
      <c r="A325" t="s">
        <v>828</v>
      </c>
      <c r="B325">
        <v>0</v>
      </c>
      <c r="C325">
        <v>0</v>
      </c>
      <c r="D325">
        <v>1</v>
      </c>
      <c r="E325">
        <v>0</v>
      </c>
      <c r="F325">
        <v>1</v>
      </c>
      <c r="G325">
        <v>0</v>
      </c>
      <c r="H325">
        <v>0</v>
      </c>
      <c r="I325">
        <v>0</v>
      </c>
      <c r="J325">
        <v>0</v>
      </c>
      <c r="K325">
        <v>1</v>
      </c>
      <c r="L325">
        <v>0</v>
      </c>
      <c r="M325">
        <v>0</v>
      </c>
      <c r="N325">
        <v>0</v>
      </c>
      <c r="O325">
        <v>0</v>
      </c>
      <c r="P325">
        <v>0.58329999999999993</v>
      </c>
      <c r="Q325">
        <v>0.33329999999999999</v>
      </c>
      <c r="R325">
        <v>8.3299999999999999E-2</v>
      </c>
      <c r="S325">
        <v>0</v>
      </c>
      <c r="T325">
        <v>0</v>
      </c>
      <c r="U325">
        <v>1</v>
      </c>
      <c r="V325">
        <v>0</v>
      </c>
      <c r="W325">
        <v>0</v>
      </c>
      <c r="X325">
        <v>1</v>
      </c>
      <c r="Y325">
        <v>0</v>
      </c>
      <c r="Z325">
        <v>0</v>
      </c>
      <c r="AA325">
        <v>0.91670000000000007</v>
      </c>
      <c r="AB325">
        <v>8.3299999999999999E-2</v>
      </c>
      <c r="AC325">
        <v>0</v>
      </c>
      <c r="AD325">
        <v>0.75</v>
      </c>
      <c r="AE325">
        <v>0.25</v>
      </c>
      <c r="AF325">
        <v>0</v>
      </c>
      <c r="AG325">
        <v>0</v>
      </c>
      <c r="AH325">
        <v>0</v>
      </c>
      <c r="AI325">
        <v>0</v>
      </c>
      <c r="AJ325">
        <v>0</v>
      </c>
      <c r="AK325">
        <v>0</v>
      </c>
      <c r="AL325">
        <v>0</v>
      </c>
      <c r="AM325">
        <v>0.33329999999999999</v>
      </c>
      <c r="AN325">
        <v>0.16670000000000001</v>
      </c>
      <c r="AO325">
        <v>0.5</v>
      </c>
      <c r="AP325">
        <v>0</v>
      </c>
      <c r="AQ325">
        <v>0</v>
      </c>
      <c r="AR325">
        <v>1</v>
      </c>
      <c r="AS325">
        <v>0</v>
      </c>
      <c r="AT325">
        <v>1</v>
      </c>
      <c r="AU325">
        <v>0</v>
      </c>
      <c r="AV325">
        <v>0</v>
      </c>
      <c r="AW325">
        <v>0</v>
      </c>
      <c r="AX325">
        <v>0</v>
      </c>
      <c r="AY325">
        <v>0</v>
      </c>
      <c r="AZ325">
        <v>1</v>
      </c>
      <c r="BA325">
        <v>0</v>
      </c>
      <c r="BB325">
        <v>0</v>
      </c>
      <c r="BC325">
        <v>0.33329999999999999</v>
      </c>
      <c r="BD325">
        <v>8.3299999999999999E-2</v>
      </c>
      <c r="BE325">
        <v>0</v>
      </c>
      <c r="BF325">
        <v>0.41670000000000001</v>
      </c>
      <c r="BG325">
        <v>0.16670000000000001</v>
      </c>
      <c r="BH325">
        <v>0.16670000000000001</v>
      </c>
      <c r="BI325">
        <v>0.5</v>
      </c>
      <c r="BJ325">
        <v>0.33329999999999999</v>
      </c>
      <c r="BK325">
        <v>0</v>
      </c>
      <c r="BL325">
        <v>0</v>
      </c>
      <c r="BM325">
        <v>0.33329999999999999</v>
      </c>
      <c r="BN325">
        <v>0.33329999999999999</v>
      </c>
      <c r="BO325">
        <v>0.33329999999999999</v>
      </c>
      <c r="BP325">
        <v>1</v>
      </c>
      <c r="BQ325">
        <v>0</v>
      </c>
      <c r="BR325">
        <v>0</v>
      </c>
      <c r="BS325">
        <v>0</v>
      </c>
      <c r="BT325">
        <v>0.33329999999999999</v>
      </c>
      <c r="BU325">
        <v>0</v>
      </c>
      <c r="BV325">
        <v>0.66670000000000007</v>
      </c>
      <c r="BW325">
        <v>0</v>
      </c>
      <c r="BX325">
        <v>1</v>
      </c>
      <c r="BY325">
        <v>0</v>
      </c>
      <c r="BZ325">
        <v>0</v>
      </c>
      <c r="CA325">
        <v>0</v>
      </c>
      <c r="CB325">
        <v>0</v>
      </c>
      <c r="CC325">
        <v>0</v>
      </c>
      <c r="CD325">
        <v>0</v>
      </c>
      <c r="CE325">
        <v>0</v>
      </c>
      <c r="CF325">
        <v>1</v>
      </c>
      <c r="CG325">
        <v>0</v>
      </c>
      <c r="CH325">
        <v>1</v>
      </c>
      <c r="CI325">
        <v>0</v>
      </c>
      <c r="CJ325">
        <v>0</v>
      </c>
      <c r="CK325">
        <v>1</v>
      </c>
      <c r="CL325">
        <v>0</v>
      </c>
      <c r="CM325">
        <v>0</v>
      </c>
      <c r="CN325">
        <v>0</v>
      </c>
      <c r="CO325">
        <v>0</v>
      </c>
      <c r="CP325">
        <v>0.58329999999999993</v>
      </c>
      <c r="CQ325">
        <v>0.41670000000000001</v>
      </c>
      <c r="CR325">
        <v>0</v>
      </c>
      <c r="CS325">
        <v>0</v>
      </c>
      <c r="CT325">
        <v>0</v>
      </c>
      <c r="CU325">
        <v>0</v>
      </c>
      <c r="CV325">
        <v>0</v>
      </c>
      <c r="CW325">
        <v>1</v>
      </c>
      <c r="CX325">
        <v>0.33329999999999999</v>
      </c>
      <c r="CY325">
        <v>0.66670000000000007</v>
      </c>
      <c r="CZ325">
        <v>0</v>
      </c>
      <c r="DA325">
        <v>0</v>
      </c>
      <c r="DB325">
        <v>0.33329999999999999</v>
      </c>
      <c r="DC325">
        <v>0.33329999999999999</v>
      </c>
      <c r="DD325">
        <v>0.33329999999999999</v>
      </c>
      <c r="DE325">
        <v>0</v>
      </c>
      <c r="DF325">
        <v>1</v>
      </c>
      <c r="DG325">
        <v>0</v>
      </c>
      <c r="DH325">
        <v>0</v>
      </c>
      <c r="DI325">
        <v>0</v>
      </c>
      <c r="DJ325">
        <v>8.3299999999999999E-2</v>
      </c>
      <c r="DK325">
        <v>0.58329999999999993</v>
      </c>
      <c r="DL325">
        <v>0.33329999999999999</v>
      </c>
    </row>
    <row r="326" spans="1:116" x14ac:dyDescent="0.25">
      <c r="A326" t="s">
        <v>830</v>
      </c>
      <c r="B326">
        <v>0</v>
      </c>
      <c r="C326">
        <v>0.28570000000000001</v>
      </c>
      <c r="D326">
        <v>0.71430000000000005</v>
      </c>
      <c r="E326">
        <v>0</v>
      </c>
      <c r="F326">
        <v>0</v>
      </c>
      <c r="G326">
        <v>0</v>
      </c>
      <c r="H326">
        <v>0</v>
      </c>
      <c r="I326">
        <v>1</v>
      </c>
      <c r="J326">
        <v>0</v>
      </c>
      <c r="K326">
        <v>0.35710000000000003</v>
      </c>
      <c r="L326">
        <v>0.5</v>
      </c>
      <c r="M326">
        <v>0.1429</v>
      </c>
      <c r="N326">
        <v>0</v>
      </c>
      <c r="O326">
        <v>0</v>
      </c>
      <c r="P326">
        <v>0.64290000000000003</v>
      </c>
      <c r="Q326">
        <v>0.35710000000000003</v>
      </c>
      <c r="R326">
        <v>0</v>
      </c>
      <c r="S326">
        <v>0</v>
      </c>
      <c r="T326">
        <v>7.1399999999999991E-2</v>
      </c>
      <c r="U326">
        <v>0.92859999999999998</v>
      </c>
      <c r="V326">
        <v>0</v>
      </c>
      <c r="W326">
        <v>1</v>
      </c>
      <c r="X326">
        <v>0</v>
      </c>
      <c r="Y326">
        <v>0</v>
      </c>
      <c r="Z326">
        <v>0</v>
      </c>
      <c r="AA326">
        <v>1</v>
      </c>
      <c r="AB326">
        <v>0</v>
      </c>
      <c r="AC326">
        <v>0</v>
      </c>
      <c r="AD326">
        <v>0.57140000000000002</v>
      </c>
      <c r="AE326">
        <v>0.42859999999999998</v>
      </c>
      <c r="AF326">
        <v>0</v>
      </c>
      <c r="AG326">
        <v>0</v>
      </c>
      <c r="AH326">
        <v>0</v>
      </c>
      <c r="AI326">
        <v>0</v>
      </c>
      <c r="AJ326">
        <v>0</v>
      </c>
      <c r="AK326">
        <v>0</v>
      </c>
      <c r="AL326">
        <v>0</v>
      </c>
      <c r="AM326">
        <v>0.64290000000000003</v>
      </c>
      <c r="AN326">
        <v>0.35710000000000003</v>
      </c>
      <c r="AO326">
        <v>0</v>
      </c>
      <c r="AP326">
        <v>0</v>
      </c>
      <c r="AQ326">
        <v>0.28570000000000001</v>
      </c>
      <c r="AR326">
        <v>0.71430000000000005</v>
      </c>
      <c r="AS326">
        <v>0</v>
      </c>
      <c r="AT326">
        <v>1</v>
      </c>
      <c r="AU326">
        <v>0</v>
      </c>
      <c r="AV326">
        <v>0</v>
      </c>
      <c r="AW326">
        <v>0</v>
      </c>
      <c r="AX326">
        <v>0</v>
      </c>
      <c r="AY326">
        <v>0</v>
      </c>
      <c r="AZ326">
        <v>1</v>
      </c>
      <c r="BA326">
        <v>0</v>
      </c>
      <c r="BB326">
        <v>0</v>
      </c>
      <c r="BC326">
        <v>0.28570000000000001</v>
      </c>
      <c r="BD326">
        <v>0</v>
      </c>
      <c r="BE326">
        <v>7.1399999999999991E-2</v>
      </c>
      <c r="BF326">
        <v>0.57140000000000002</v>
      </c>
      <c r="BG326">
        <v>7.1399999999999991E-2</v>
      </c>
      <c r="BH326">
        <v>0</v>
      </c>
      <c r="BI326">
        <v>0.21429999999999999</v>
      </c>
      <c r="BJ326">
        <v>0.78569999999999995</v>
      </c>
      <c r="BK326">
        <v>0</v>
      </c>
      <c r="BL326">
        <v>0</v>
      </c>
      <c r="BM326">
        <v>0.1429</v>
      </c>
      <c r="BN326">
        <v>0.5</v>
      </c>
      <c r="BO326">
        <v>0.35710000000000003</v>
      </c>
      <c r="BP326">
        <v>0.92859999999999998</v>
      </c>
      <c r="BQ326">
        <v>7.1399999999999991E-2</v>
      </c>
      <c r="BR326">
        <v>0</v>
      </c>
      <c r="BS326">
        <v>0</v>
      </c>
      <c r="BT326">
        <v>0</v>
      </c>
      <c r="BU326">
        <v>0.21429999999999999</v>
      </c>
      <c r="BV326">
        <v>0.78569999999999995</v>
      </c>
      <c r="BW326">
        <v>0</v>
      </c>
      <c r="BX326">
        <v>1</v>
      </c>
      <c r="BY326">
        <v>0</v>
      </c>
      <c r="BZ326">
        <v>0</v>
      </c>
      <c r="CA326">
        <v>0</v>
      </c>
      <c r="CB326">
        <v>0</v>
      </c>
      <c r="CC326">
        <v>1</v>
      </c>
      <c r="CD326">
        <v>0</v>
      </c>
      <c r="CE326">
        <v>0</v>
      </c>
      <c r="CF326">
        <v>0</v>
      </c>
      <c r="CG326">
        <v>0</v>
      </c>
      <c r="CH326">
        <v>1</v>
      </c>
      <c r="CI326">
        <v>0</v>
      </c>
      <c r="CJ326">
        <v>1</v>
      </c>
      <c r="CK326">
        <v>0</v>
      </c>
      <c r="CL326">
        <v>0</v>
      </c>
      <c r="CM326">
        <v>0</v>
      </c>
      <c r="CN326">
        <v>0</v>
      </c>
      <c r="CO326">
        <v>0</v>
      </c>
      <c r="CP326">
        <v>0.42859999999999998</v>
      </c>
      <c r="CQ326">
        <v>0.57140000000000002</v>
      </c>
      <c r="CR326">
        <v>0</v>
      </c>
      <c r="CS326">
        <v>0</v>
      </c>
      <c r="CT326">
        <v>0</v>
      </c>
      <c r="CU326">
        <v>0</v>
      </c>
      <c r="CV326">
        <v>0</v>
      </c>
      <c r="CW326">
        <v>1</v>
      </c>
      <c r="CX326">
        <v>0.1429</v>
      </c>
      <c r="CY326">
        <v>0.85709999999999997</v>
      </c>
      <c r="CZ326">
        <v>0</v>
      </c>
      <c r="DA326">
        <v>0</v>
      </c>
      <c r="DB326">
        <v>0</v>
      </c>
      <c r="DC326">
        <v>0.5</v>
      </c>
      <c r="DD326">
        <v>0.5</v>
      </c>
      <c r="DE326">
        <v>0</v>
      </c>
      <c r="DF326">
        <v>1</v>
      </c>
      <c r="DG326">
        <v>0</v>
      </c>
      <c r="DH326">
        <v>0</v>
      </c>
      <c r="DI326">
        <v>0</v>
      </c>
      <c r="DJ326">
        <v>0</v>
      </c>
      <c r="DK326">
        <v>0.57140000000000002</v>
      </c>
      <c r="DL326">
        <v>0.42859999999999998</v>
      </c>
    </row>
    <row r="327" spans="1:116" x14ac:dyDescent="0.25">
      <c r="A327" t="s">
        <v>833</v>
      </c>
      <c r="B327">
        <v>0.76319999999999988</v>
      </c>
      <c r="C327">
        <v>0.13159999999999999</v>
      </c>
      <c r="D327">
        <v>0.10529999999999999</v>
      </c>
      <c r="E327">
        <v>0</v>
      </c>
      <c r="F327">
        <v>0</v>
      </c>
      <c r="G327">
        <v>1</v>
      </c>
      <c r="H327">
        <v>0</v>
      </c>
      <c r="I327">
        <v>0</v>
      </c>
      <c r="J327">
        <v>0</v>
      </c>
      <c r="K327">
        <v>2.63E-2</v>
      </c>
      <c r="L327">
        <v>0.13159999999999999</v>
      </c>
      <c r="M327">
        <v>0.84209999999999996</v>
      </c>
      <c r="N327">
        <v>0</v>
      </c>
      <c r="O327">
        <v>2.63E-2</v>
      </c>
      <c r="P327">
        <v>2.63E-2</v>
      </c>
      <c r="Q327">
        <v>0.26319999999999999</v>
      </c>
      <c r="R327">
        <v>0.68420000000000003</v>
      </c>
      <c r="S327">
        <v>0</v>
      </c>
      <c r="T327">
        <v>2.63E-2</v>
      </c>
      <c r="U327">
        <v>0.52629999999999999</v>
      </c>
      <c r="V327">
        <v>0.44740000000000002</v>
      </c>
      <c r="W327">
        <v>1</v>
      </c>
      <c r="X327">
        <v>0</v>
      </c>
      <c r="Y327">
        <v>0</v>
      </c>
      <c r="Z327">
        <v>0</v>
      </c>
      <c r="AA327">
        <v>1</v>
      </c>
      <c r="AB327">
        <v>0</v>
      </c>
      <c r="AC327">
        <v>0</v>
      </c>
      <c r="AD327">
        <v>0.81579999999999997</v>
      </c>
      <c r="AE327">
        <v>0.18420000000000003</v>
      </c>
      <c r="AF327">
        <v>0</v>
      </c>
      <c r="AG327">
        <v>0</v>
      </c>
      <c r="AH327">
        <v>0</v>
      </c>
      <c r="AI327">
        <v>0</v>
      </c>
      <c r="AJ327">
        <v>0</v>
      </c>
      <c r="AK327">
        <v>0</v>
      </c>
      <c r="AL327">
        <v>0</v>
      </c>
      <c r="AM327">
        <v>1</v>
      </c>
      <c r="AN327">
        <v>0</v>
      </c>
      <c r="AO327">
        <v>0</v>
      </c>
      <c r="AP327">
        <v>0</v>
      </c>
      <c r="AQ327">
        <v>0.92110000000000003</v>
      </c>
      <c r="AR327">
        <v>7.8899999999999998E-2</v>
      </c>
      <c r="AS327">
        <v>0</v>
      </c>
      <c r="AT327">
        <v>1</v>
      </c>
      <c r="AU327">
        <v>0</v>
      </c>
      <c r="AV327">
        <v>0</v>
      </c>
      <c r="AW327">
        <v>0</v>
      </c>
      <c r="AX327">
        <v>0</v>
      </c>
      <c r="AY327">
        <v>0.36840000000000006</v>
      </c>
      <c r="AZ327">
        <v>0.31579999999999997</v>
      </c>
      <c r="BA327">
        <v>0.31579999999999997</v>
      </c>
      <c r="BB327">
        <v>0</v>
      </c>
      <c r="BC327">
        <v>0.18420000000000003</v>
      </c>
      <c r="BD327">
        <v>0.76319999999999988</v>
      </c>
      <c r="BE327">
        <v>5.2600000000000001E-2</v>
      </c>
      <c r="BF327">
        <v>0</v>
      </c>
      <c r="BG327">
        <v>0</v>
      </c>
      <c r="BH327">
        <v>0.42109999999999997</v>
      </c>
      <c r="BI327">
        <v>0.42109999999999997</v>
      </c>
      <c r="BJ327">
        <v>0.13159999999999999</v>
      </c>
      <c r="BK327">
        <v>2.63E-2</v>
      </c>
      <c r="BL327">
        <v>0</v>
      </c>
      <c r="BM327">
        <v>0.94739999999999991</v>
      </c>
      <c r="BN327">
        <v>5.2600000000000001E-2</v>
      </c>
      <c r="BO327">
        <v>0</v>
      </c>
      <c r="BP327">
        <v>0.94739999999999991</v>
      </c>
      <c r="BQ327">
        <v>5.2600000000000001E-2</v>
      </c>
      <c r="BR327">
        <v>0</v>
      </c>
      <c r="BS327">
        <v>0.84209999999999996</v>
      </c>
      <c r="BT327">
        <v>0.15789999999999998</v>
      </c>
      <c r="BU327">
        <v>0</v>
      </c>
      <c r="BV327">
        <v>0</v>
      </c>
      <c r="BW327">
        <v>0</v>
      </c>
      <c r="BX327">
        <v>1</v>
      </c>
      <c r="BY327">
        <v>0</v>
      </c>
      <c r="BZ327">
        <v>0</v>
      </c>
      <c r="CA327">
        <v>0</v>
      </c>
      <c r="CB327">
        <v>0</v>
      </c>
      <c r="CC327">
        <v>1</v>
      </c>
      <c r="CD327">
        <v>0</v>
      </c>
      <c r="CE327">
        <v>0</v>
      </c>
      <c r="CF327">
        <v>0</v>
      </c>
      <c r="CG327">
        <v>0</v>
      </c>
      <c r="CH327">
        <v>1</v>
      </c>
      <c r="CI327">
        <v>0</v>
      </c>
      <c r="CJ327">
        <v>1</v>
      </c>
      <c r="CK327">
        <v>0</v>
      </c>
      <c r="CL327">
        <v>0</v>
      </c>
      <c r="CM327">
        <v>0</v>
      </c>
      <c r="CN327">
        <v>0</v>
      </c>
      <c r="CO327">
        <v>0</v>
      </c>
      <c r="CP327">
        <v>0</v>
      </c>
      <c r="CQ327">
        <v>1</v>
      </c>
      <c r="CR327">
        <v>0</v>
      </c>
      <c r="CS327">
        <v>0</v>
      </c>
      <c r="CT327">
        <v>0</v>
      </c>
      <c r="CU327">
        <v>0</v>
      </c>
      <c r="CV327">
        <v>0</v>
      </c>
      <c r="CW327">
        <v>1</v>
      </c>
      <c r="CX327">
        <v>0.10529999999999999</v>
      </c>
      <c r="CY327">
        <v>0.89469999999999994</v>
      </c>
      <c r="CZ327">
        <v>0</v>
      </c>
      <c r="DA327">
        <v>0</v>
      </c>
      <c r="DB327">
        <v>7.8899999999999998E-2</v>
      </c>
      <c r="DC327">
        <v>0.92110000000000003</v>
      </c>
      <c r="DD327">
        <v>0</v>
      </c>
      <c r="DE327">
        <v>0</v>
      </c>
      <c r="DF327">
        <v>0</v>
      </c>
      <c r="DG327">
        <v>0</v>
      </c>
      <c r="DH327">
        <v>0</v>
      </c>
      <c r="DI327">
        <v>0</v>
      </c>
      <c r="DJ327">
        <v>0.10529999999999999</v>
      </c>
      <c r="DK327">
        <v>0.52629999999999999</v>
      </c>
      <c r="DL327">
        <v>0.36840000000000006</v>
      </c>
    </row>
    <row r="328" spans="1:116" x14ac:dyDescent="0.25">
      <c r="A328" t="s">
        <v>835</v>
      </c>
      <c r="B328">
        <v>3.85E-2</v>
      </c>
      <c r="C328">
        <v>0.39740000000000003</v>
      </c>
      <c r="D328">
        <v>0.43590000000000001</v>
      </c>
      <c r="E328">
        <v>0.12820000000000001</v>
      </c>
      <c r="F328">
        <v>0</v>
      </c>
      <c r="G328">
        <v>1</v>
      </c>
      <c r="H328">
        <v>0</v>
      </c>
      <c r="I328">
        <v>0</v>
      </c>
      <c r="J328">
        <v>0</v>
      </c>
      <c r="K328">
        <v>0</v>
      </c>
      <c r="L328">
        <v>0.1026</v>
      </c>
      <c r="M328">
        <v>0.8590000000000001</v>
      </c>
      <c r="N328">
        <v>3.85E-2</v>
      </c>
      <c r="O328">
        <v>0</v>
      </c>
      <c r="P328">
        <v>0</v>
      </c>
      <c r="Q328">
        <v>0.1026</v>
      </c>
      <c r="R328">
        <v>0.84620000000000006</v>
      </c>
      <c r="S328">
        <v>5.1299999999999998E-2</v>
      </c>
      <c r="T328">
        <v>1.2800000000000001E-2</v>
      </c>
      <c r="U328">
        <v>0.2949</v>
      </c>
      <c r="V328">
        <v>0.69230000000000003</v>
      </c>
      <c r="W328">
        <v>0</v>
      </c>
      <c r="X328">
        <v>1</v>
      </c>
      <c r="Y328">
        <v>0</v>
      </c>
      <c r="Z328">
        <v>0</v>
      </c>
      <c r="AA328">
        <v>0.23079999999999998</v>
      </c>
      <c r="AB328">
        <v>0.17949999999999999</v>
      </c>
      <c r="AC328">
        <v>0.5897</v>
      </c>
      <c r="AD328">
        <v>0.21789999999999998</v>
      </c>
      <c r="AE328">
        <v>0.67949999999999999</v>
      </c>
      <c r="AF328">
        <v>8.9700000000000002E-2</v>
      </c>
      <c r="AG328">
        <v>1.2800000000000001E-2</v>
      </c>
      <c r="AH328">
        <v>0</v>
      </c>
      <c r="AI328">
        <v>0</v>
      </c>
      <c r="AJ328">
        <v>0</v>
      </c>
      <c r="AK328">
        <v>0</v>
      </c>
      <c r="AL328">
        <v>0</v>
      </c>
      <c r="AM328">
        <v>1</v>
      </c>
      <c r="AN328">
        <v>0</v>
      </c>
      <c r="AO328">
        <v>0</v>
      </c>
      <c r="AP328">
        <v>0</v>
      </c>
      <c r="AQ328">
        <v>0.44869999999999999</v>
      </c>
      <c r="AR328">
        <v>0.55130000000000001</v>
      </c>
      <c r="AS328">
        <v>0</v>
      </c>
      <c r="AT328">
        <v>1</v>
      </c>
      <c r="AU328">
        <v>0</v>
      </c>
      <c r="AV328">
        <v>0</v>
      </c>
      <c r="AW328">
        <v>0</v>
      </c>
      <c r="AX328">
        <v>0</v>
      </c>
      <c r="AY328">
        <v>0.12820000000000001</v>
      </c>
      <c r="AZ328">
        <v>0.25640000000000002</v>
      </c>
      <c r="BA328">
        <v>0.61539999999999995</v>
      </c>
      <c r="BB328">
        <v>0</v>
      </c>
      <c r="BC328">
        <v>5.1299999999999998E-2</v>
      </c>
      <c r="BD328">
        <v>0.9103</v>
      </c>
      <c r="BE328">
        <v>3.85E-2</v>
      </c>
      <c r="BF328">
        <v>0</v>
      </c>
      <c r="BG328">
        <v>0</v>
      </c>
      <c r="BH328">
        <v>7.690000000000001E-2</v>
      </c>
      <c r="BI328">
        <v>0.43590000000000001</v>
      </c>
      <c r="BJ328">
        <v>0.39740000000000003</v>
      </c>
      <c r="BK328">
        <v>8.9700000000000002E-2</v>
      </c>
      <c r="BL328">
        <v>0</v>
      </c>
      <c r="BM328">
        <v>0.2949</v>
      </c>
      <c r="BN328">
        <v>0.5</v>
      </c>
      <c r="BO328">
        <v>0.2051</v>
      </c>
      <c r="BP328">
        <v>0.56409999999999993</v>
      </c>
      <c r="BQ328">
        <v>0.34619999999999995</v>
      </c>
      <c r="BR328">
        <v>8.9700000000000002E-2</v>
      </c>
      <c r="BS328">
        <v>0.2949</v>
      </c>
      <c r="BT328">
        <v>0.21789999999999998</v>
      </c>
      <c r="BU328">
        <v>0.42310000000000003</v>
      </c>
      <c r="BV328">
        <v>6.4100000000000004E-2</v>
      </c>
      <c r="BW328">
        <v>0</v>
      </c>
      <c r="BX328">
        <v>1</v>
      </c>
      <c r="BY328">
        <v>0</v>
      </c>
      <c r="BZ328">
        <v>0</v>
      </c>
      <c r="CA328">
        <v>0</v>
      </c>
      <c r="CB328">
        <v>0</v>
      </c>
      <c r="CC328">
        <v>1</v>
      </c>
      <c r="CD328">
        <v>0</v>
      </c>
      <c r="CE328">
        <v>0</v>
      </c>
      <c r="CF328">
        <v>0</v>
      </c>
      <c r="CG328">
        <v>0</v>
      </c>
      <c r="CH328">
        <v>1</v>
      </c>
      <c r="CI328">
        <v>0</v>
      </c>
      <c r="CJ328">
        <v>1</v>
      </c>
      <c r="CK328">
        <v>0</v>
      </c>
      <c r="CL328">
        <v>0</v>
      </c>
      <c r="CM328">
        <v>0</v>
      </c>
      <c r="CN328">
        <v>0</v>
      </c>
      <c r="CO328">
        <v>0</v>
      </c>
      <c r="CP328">
        <v>0</v>
      </c>
      <c r="CQ328">
        <v>1</v>
      </c>
      <c r="CR328">
        <v>0</v>
      </c>
      <c r="CS328">
        <v>0</v>
      </c>
      <c r="CT328">
        <v>0</v>
      </c>
      <c r="CU328">
        <v>0</v>
      </c>
      <c r="CV328">
        <v>0</v>
      </c>
      <c r="CW328">
        <v>1</v>
      </c>
      <c r="CX328">
        <v>0.12820000000000001</v>
      </c>
      <c r="CY328">
        <v>0.87180000000000002</v>
      </c>
      <c r="CZ328">
        <v>0</v>
      </c>
      <c r="DA328">
        <v>0</v>
      </c>
      <c r="DB328">
        <v>6.4100000000000004E-2</v>
      </c>
      <c r="DC328">
        <v>0.93590000000000007</v>
      </c>
      <c r="DD328">
        <v>0</v>
      </c>
      <c r="DE328">
        <v>0</v>
      </c>
      <c r="DF328">
        <v>0</v>
      </c>
      <c r="DG328">
        <v>0</v>
      </c>
      <c r="DH328">
        <v>0</v>
      </c>
      <c r="DI328">
        <v>0</v>
      </c>
      <c r="DJ328">
        <v>1.2800000000000001E-2</v>
      </c>
      <c r="DK328">
        <v>0.17949999999999999</v>
      </c>
      <c r="DL328">
        <v>0.80769999999999997</v>
      </c>
    </row>
    <row r="329" spans="1:116" x14ac:dyDescent="0.25">
      <c r="A329" t="s">
        <v>837</v>
      </c>
      <c r="B329">
        <v>0.15380000000000002</v>
      </c>
      <c r="C329">
        <v>0.15380000000000002</v>
      </c>
      <c r="D329">
        <v>0.69230000000000003</v>
      </c>
      <c r="E329">
        <v>0</v>
      </c>
      <c r="F329">
        <v>0</v>
      </c>
      <c r="G329">
        <v>1</v>
      </c>
      <c r="H329">
        <v>0</v>
      </c>
      <c r="I329">
        <v>0</v>
      </c>
      <c r="J329">
        <v>0</v>
      </c>
      <c r="K329">
        <v>0</v>
      </c>
      <c r="L329">
        <v>0.23079999999999998</v>
      </c>
      <c r="M329">
        <v>0.76919999999999999</v>
      </c>
      <c r="N329">
        <v>0</v>
      </c>
      <c r="O329">
        <v>0</v>
      </c>
      <c r="P329">
        <v>0</v>
      </c>
      <c r="Q329">
        <v>0.3846</v>
      </c>
      <c r="R329">
        <v>0.61539999999999995</v>
      </c>
      <c r="S329">
        <v>0</v>
      </c>
      <c r="T329">
        <v>0</v>
      </c>
      <c r="U329">
        <v>0.61539999999999995</v>
      </c>
      <c r="V329">
        <v>0.3846</v>
      </c>
      <c r="W329">
        <v>0</v>
      </c>
      <c r="X329">
        <v>1</v>
      </c>
      <c r="Y329">
        <v>0</v>
      </c>
      <c r="Z329">
        <v>0</v>
      </c>
      <c r="AA329">
        <v>0.3846</v>
      </c>
      <c r="AB329">
        <v>7.690000000000001E-2</v>
      </c>
      <c r="AC329">
        <v>0.53849999999999998</v>
      </c>
      <c r="AD329">
        <v>0.15380000000000002</v>
      </c>
      <c r="AE329">
        <v>0.69230000000000003</v>
      </c>
      <c r="AF329">
        <v>0.15380000000000002</v>
      </c>
      <c r="AG329">
        <v>0</v>
      </c>
      <c r="AH329">
        <v>0</v>
      </c>
      <c r="AI329">
        <v>0</v>
      </c>
      <c r="AJ329">
        <v>0</v>
      </c>
      <c r="AK329">
        <v>0</v>
      </c>
      <c r="AL329">
        <v>0</v>
      </c>
      <c r="AM329">
        <v>1</v>
      </c>
      <c r="AN329">
        <v>0</v>
      </c>
      <c r="AO329">
        <v>0</v>
      </c>
      <c r="AP329">
        <v>0</v>
      </c>
      <c r="AQ329">
        <v>0.3846</v>
      </c>
      <c r="AR329">
        <v>0.61539999999999995</v>
      </c>
      <c r="AS329">
        <v>0</v>
      </c>
      <c r="AT329">
        <v>1</v>
      </c>
      <c r="AU329">
        <v>0</v>
      </c>
      <c r="AV329">
        <v>0</v>
      </c>
      <c r="AW329">
        <v>0</v>
      </c>
      <c r="AX329">
        <v>0</v>
      </c>
      <c r="AY329">
        <v>0.3846</v>
      </c>
      <c r="AZ329">
        <v>0.23079999999999998</v>
      </c>
      <c r="BA329">
        <v>0.3846</v>
      </c>
      <c r="BB329">
        <v>0</v>
      </c>
      <c r="BC329">
        <v>0.30769999999999997</v>
      </c>
      <c r="BD329">
        <v>0.69230000000000003</v>
      </c>
      <c r="BE329">
        <v>0</v>
      </c>
      <c r="BF329">
        <v>0</v>
      </c>
      <c r="BG329">
        <v>0</v>
      </c>
      <c r="BH329">
        <v>0.15380000000000002</v>
      </c>
      <c r="BI329">
        <v>0.46149999999999997</v>
      </c>
      <c r="BJ329">
        <v>0.30769999999999997</v>
      </c>
      <c r="BK329">
        <v>7.690000000000001E-2</v>
      </c>
      <c r="BL329">
        <v>0</v>
      </c>
      <c r="BM329">
        <v>1</v>
      </c>
      <c r="BN329">
        <v>0</v>
      </c>
      <c r="BO329">
        <v>0</v>
      </c>
      <c r="BP329">
        <v>0.69230000000000003</v>
      </c>
      <c r="BQ329">
        <v>0.15380000000000002</v>
      </c>
      <c r="BR329">
        <v>0.15380000000000002</v>
      </c>
      <c r="BS329">
        <v>0.61539999999999995</v>
      </c>
      <c r="BT329">
        <v>0.15380000000000002</v>
      </c>
      <c r="BU329">
        <v>0.23079999999999998</v>
      </c>
      <c r="BV329">
        <v>0</v>
      </c>
      <c r="BW329">
        <v>0</v>
      </c>
      <c r="BX329">
        <v>1</v>
      </c>
      <c r="BY329">
        <v>0</v>
      </c>
      <c r="BZ329">
        <v>0</v>
      </c>
      <c r="CA329">
        <v>0</v>
      </c>
      <c r="CB329">
        <v>0</v>
      </c>
      <c r="CC329">
        <v>0</v>
      </c>
      <c r="CD329">
        <v>0</v>
      </c>
      <c r="CE329">
        <v>1</v>
      </c>
      <c r="CF329">
        <v>0</v>
      </c>
      <c r="CG329">
        <v>0</v>
      </c>
      <c r="CH329">
        <v>1</v>
      </c>
      <c r="CI329">
        <v>0</v>
      </c>
      <c r="CJ329">
        <v>1</v>
      </c>
      <c r="CK329">
        <v>0</v>
      </c>
      <c r="CL329">
        <v>0</v>
      </c>
      <c r="CM329">
        <v>0</v>
      </c>
      <c r="CN329">
        <v>0</v>
      </c>
      <c r="CO329">
        <v>0</v>
      </c>
      <c r="CP329">
        <v>0</v>
      </c>
      <c r="CQ329">
        <v>1</v>
      </c>
      <c r="CR329">
        <v>0</v>
      </c>
      <c r="CS329">
        <v>0</v>
      </c>
      <c r="CT329">
        <v>0</v>
      </c>
      <c r="CU329">
        <v>0</v>
      </c>
      <c r="CV329">
        <v>0</v>
      </c>
      <c r="CW329">
        <v>1</v>
      </c>
      <c r="CX329">
        <v>0.30769999999999997</v>
      </c>
      <c r="CY329">
        <v>0.69230000000000003</v>
      </c>
      <c r="CZ329">
        <v>0</v>
      </c>
      <c r="DA329">
        <v>0</v>
      </c>
      <c r="DB329">
        <v>0.30769999999999997</v>
      </c>
      <c r="DC329">
        <v>0.69230000000000003</v>
      </c>
      <c r="DD329">
        <v>0</v>
      </c>
      <c r="DE329">
        <v>0</v>
      </c>
      <c r="DF329">
        <v>1</v>
      </c>
      <c r="DG329">
        <v>0</v>
      </c>
      <c r="DH329">
        <v>0</v>
      </c>
      <c r="DI329">
        <v>0</v>
      </c>
      <c r="DJ329">
        <v>7.690000000000001E-2</v>
      </c>
      <c r="DK329">
        <v>0.15380000000000002</v>
      </c>
      <c r="DL329">
        <v>0.76919999999999999</v>
      </c>
    </row>
    <row r="330" spans="1:116" x14ac:dyDescent="0.25">
      <c r="A330" t="s">
        <v>839</v>
      </c>
      <c r="B330">
        <v>2.86E-2</v>
      </c>
      <c r="C330">
        <v>0.1143</v>
      </c>
      <c r="D330">
        <v>0.85709999999999997</v>
      </c>
      <c r="E330">
        <v>0</v>
      </c>
      <c r="F330">
        <v>0</v>
      </c>
      <c r="G330">
        <v>0</v>
      </c>
      <c r="H330">
        <v>0</v>
      </c>
      <c r="I330">
        <v>1</v>
      </c>
      <c r="J330">
        <v>0</v>
      </c>
      <c r="K330">
        <v>0</v>
      </c>
      <c r="L330">
        <v>0.1429</v>
      </c>
      <c r="M330">
        <v>0.6</v>
      </c>
      <c r="N330">
        <v>0.2571</v>
      </c>
      <c r="O330">
        <v>0</v>
      </c>
      <c r="P330">
        <v>0</v>
      </c>
      <c r="Q330">
        <v>0.1429</v>
      </c>
      <c r="R330">
        <v>0.62860000000000005</v>
      </c>
      <c r="S330">
        <v>0.2286</v>
      </c>
      <c r="T330">
        <v>0</v>
      </c>
      <c r="U330">
        <v>0.1176</v>
      </c>
      <c r="V330">
        <v>0.88239999999999996</v>
      </c>
      <c r="W330">
        <v>1</v>
      </c>
      <c r="X330">
        <v>0</v>
      </c>
      <c r="Y330">
        <v>0</v>
      </c>
      <c r="Z330">
        <v>0</v>
      </c>
      <c r="AA330">
        <v>0.28570000000000001</v>
      </c>
      <c r="AB330">
        <v>0.45710000000000001</v>
      </c>
      <c r="AC330">
        <v>0.2571</v>
      </c>
      <c r="AD330">
        <v>0.28570000000000001</v>
      </c>
      <c r="AE330">
        <v>0.57140000000000002</v>
      </c>
      <c r="AF330">
        <v>0.1429</v>
      </c>
      <c r="AG330">
        <v>0</v>
      </c>
      <c r="AH330">
        <v>0</v>
      </c>
      <c r="AI330">
        <v>0</v>
      </c>
      <c r="AJ330">
        <v>0</v>
      </c>
      <c r="AK330">
        <v>0</v>
      </c>
      <c r="AL330">
        <v>0</v>
      </c>
      <c r="AM330">
        <v>1</v>
      </c>
      <c r="AN330">
        <v>0</v>
      </c>
      <c r="AO330">
        <v>0</v>
      </c>
      <c r="AP330">
        <v>0</v>
      </c>
      <c r="AQ330">
        <v>0.42859999999999998</v>
      </c>
      <c r="AR330">
        <v>0.57140000000000002</v>
      </c>
      <c r="AS330">
        <v>0</v>
      </c>
      <c r="AT330">
        <v>1</v>
      </c>
      <c r="AU330">
        <v>0</v>
      </c>
      <c r="AV330">
        <v>0</v>
      </c>
      <c r="AW330">
        <v>0</v>
      </c>
      <c r="AX330">
        <v>0</v>
      </c>
      <c r="AY330">
        <v>0.1429</v>
      </c>
      <c r="AZ330">
        <v>0.85709999999999997</v>
      </c>
      <c r="BA330">
        <v>0</v>
      </c>
      <c r="BB330">
        <v>0</v>
      </c>
      <c r="BC330">
        <v>0.2571</v>
      </c>
      <c r="BD330">
        <v>0.74290000000000012</v>
      </c>
      <c r="BE330">
        <v>0</v>
      </c>
      <c r="BF330">
        <v>0</v>
      </c>
      <c r="BG330">
        <v>0</v>
      </c>
      <c r="BH330">
        <v>0</v>
      </c>
      <c r="BI330">
        <v>0.37140000000000001</v>
      </c>
      <c r="BJ330">
        <v>0.6</v>
      </c>
      <c r="BK330">
        <v>2.86E-2</v>
      </c>
      <c r="BL330">
        <v>0</v>
      </c>
      <c r="BM330">
        <v>0.45710000000000001</v>
      </c>
      <c r="BN330">
        <v>0.2571</v>
      </c>
      <c r="BO330">
        <v>0.28570000000000001</v>
      </c>
      <c r="BP330">
        <v>0.91430000000000011</v>
      </c>
      <c r="BQ330">
        <v>8.5699999999999998E-2</v>
      </c>
      <c r="BR330">
        <v>0</v>
      </c>
      <c r="BS330">
        <v>0.62860000000000005</v>
      </c>
      <c r="BT330">
        <v>0.37140000000000001</v>
      </c>
      <c r="BU330">
        <v>0</v>
      </c>
      <c r="BV330">
        <v>0</v>
      </c>
      <c r="BW330">
        <v>0</v>
      </c>
      <c r="BX330">
        <v>1</v>
      </c>
      <c r="BY330">
        <v>0</v>
      </c>
      <c r="BZ330">
        <v>0</v>
      </c>
      <c r="CA330">
        <v>0</v>
      </c>
      <c r="CB330">
        <v>0</v>
      </c>
      <c r="CC330">
        <v>1</v>
      </c>
      <c r="CD330">
        <v>0</v>
      </c>
      <c r="CE330">
        <v>0</v>
      </c>
      <c r="CF330">
        <v>0</v>
      </c>
      <c r="CG330">
        <v>0</v>
      </c>
      <c r="CH330">
        <v>1</v>
      </c>
      <c r="CI330">
        <v>0</v>
      </c>
      <c r="CJ330">
        <v>1</v>
      </c>
      <c r="CK330">
        <v>0</v>
      </c>
      <c r="CL330">
        <v>0</v>
      </c>
      <c r="CM330">
        <v>0</v>
      </c>
      <c r="CN330">
        <v>0</v>
      </c>
      <c r="CO330">
        <v>0</v>
      </c>
      <c r="CP330">
        <v>0</v>
      </c>
      <c r="CQ330">
        <v>1</v>
      </c>
      <c r="CR330">
        <v>0</v>
      </c>
      <c r="CS330">
        <v>0</v>
      </c>
      <c r="CT330">
        <v>0</v>
      </c>
      <c r="CU330">
        <v>0</v>
      </c>
      <c r="CV330">
        <v>0</v>
      </c>
      <c r="CW330">
        <v>1</v>
      </c>
      <c r="CX330">
        <v>1</v>
      </c>
      <c r="CY330">
        <v>0</v>
      </c>
      <c r="CZ330">
        <v>0</v>
      </c>
      <c r="DA330">
        <v>0</v>
      </c>
      <c r="DB330">
        <v>0.1143</v>
      </c>
      <c r="DC330">
        <v>0.88569999999999993</v>
      </c>
      <c r="DD330">
        <v>0</v>
      </c>
      <c r="DE330">
        <v>0</v>
      </c>
      <c r="DF330">
        <v>0</v>
      </c>
      <c r="DG330">
        <v>0</v>
      </c>
      <c r="DH330">
        <v>0</v>
      </c>
      <c r="DI330">
        <v>0</v>
      </c>
      <c r="DJ330">
        <v>0</v>
      </c>
      <c r="DK330">
        <v>0</v>
      </c>
      <c r="DL330">
        <v>1</v>
      </c>
    </row>
    <row r="331" spans="1:116" x14ac:dyDescent="0.25">
      <c r="A331" t="s">
        <v>841</v>
      </c>
      <c r="B331">
        <v>0</v>
      </c>
      <c r="C331">
        <v>0.4118</v>
      </c>
      <c r="D331">
        <v>0.47060000000000002</v>
      </c>
      <c r="E331">
        <v>0.1176</v>
      </c>
      <c r="F331">
        <v>0</v>
      </c>
      <c r="G331">
        <v>0</v>
      </c>
      <c r="H331">
        <v>1</v>
      </c>
      <c r="I331">
        <v>0</v>
      </c>
      <c r="J331">
        <v>0</v>
      </c>
      <c r="K331">
        <v>0</v>
      </c>
      <c r="L331">
        <v>0.23530000000000001</v>
      </c>
      <c r="M331">
        <v>0.76469999999999994</v>
      </c>
      <c r="N331">
        <v>0</v>
      </c>
      <c r="O331">
        <v>0</v>
      </c>
      <c r="P331">
        <v>0</v>
      </c>
      <c r="Q331">
        <v>0.17649999999999999</v>
      </c>
      <c r="R331">
        <v>0.8234999999999999</v>
      </c>
      <c r="S331">
        <v>0</v>
      </c>
      <c r="T331">
        <v>5.8799999999999998E-2</v>
      </c>
      <c r="U331">
        <v>0.47060000000000002</v>
      </c>
      <c r="V331">
        <v>0.47060000000000002</v>
      </c>
      <c r="W331">
        <v>0</v>
      </c>
      <c r="X331">
        <v>1</v>
      </c>
      <c r="Y331">
        <v>0</v>
      </c>
      <c r="Z331">
        <v>0</v>
      </c>
      <c r="AA331">
        <v>0.4118</v>
      </c>
      <c r="AB331">
        <v>0.1176</v>
      </c>
      <c r="AC331">
        <v>0.47060000000000002</v>
      </c>
      <c r="AD331">
        <v>0.17649999999999999</v>
      </c>
      <c r="AE331">
        <v>0.47060000000000002</v>
      </c>
      <c r="AF331">
        <v>0.35289999999999999</v>
      </c>
      <c r="AG331">
        <v>0</v>
      </c>
      <c r="AH331">
        <v>0</v>
      </c>
      <c r="AI331">
        <v>0</v>
      </c>
      <c r="AJ331">
        <v>0</v>
      </c>
      <c r="AK331">
        <v>0</v>
      </c>
      <c r="AL331">
        <v>0</v>
      </c>
      <c r="AM331">
        <v>1</v>
      </c>
      <c r="AN331">
        <v>0</v>
      </c>
      <c r="AO331">
        <v>0</v>
      </c>
      <c r="AP331">
        <v>0</v>
      </c>
      <c r="AQ331">
        <v>0.29410000000000003</v>
      </c>
      <c r="AR331">
        <v>0.70590000000000008</v>
      </c>
      <c r="AS331">
        <v>0</v>
      </c>
      <c r="AT331">
        <v>1</v>
      </c>
      <c r="AU331">
        <v>0</v>
      </c>
      <c r="AV331">
        <v>0</v>
      </c>
      <c r="AW331">
        <v>0</v>
      </c>
      <c r="AX331">
        <v>0</v>
      </c>
      <c r="AY331">
        <v>0.35289999999999999</v>
      </c>
      <c r="AZ331">
        <v>0.1176</v>
      </c>
      <c r="BA331">
        <v>0.52939999999999998</v>
      </c>
      <c r="BB331">
        <v>0</v>
      </c>
      <c r="BC331">
        <v>0.23530000000000001</v>
      </c>
      <c r="BD331">
        <v>0.76469999999999994</v>
      </c>
      <c r="BE331">
        <v>0</v>
      </c>
      <c r="BF331">
        <v>0</v>
      </c>
      <c r="BG331">
        <v>0</v>
      </c>
      <c r="BH331">
        <v>0.1176</v>
      </c>
      <c r="BI331">
        <v>0.4118</v>
      </c>
      <c r="BJ331">
        <v>0.47060000000000002</v>
      </c>
      <c r="BK331">
        <v>0</v>
      </c>
      <c r="BL331">
        <v>0</v>
      </c>
      <c r="BM331">
        <v>0.1176</v>
      </c>
      <c r="BN331">
        <v>0.17649999999999999</v>
      </c>
      <c r="BO331">
        <v>0.70590000000000008</v>
      </c>
      <c r="BP331">
        <v>0.52939999999999998</v>
      </c>
      <c r="BQ331">
        <v>0.4118</v>
      </c>
      <c r="BR331">
        <v>5.8799999999999998E-2</v>
      </c>
      <c r="BS331">
        <v>0.47060000000000002</v>
      </c>
      <c r="BT331">
        <v>5.8799999999999998E-2</v>
      </c>
      <c r="BU331">
        <v>0.47060000000000002</v>
      </c>
      <c r="BV331">
        <v>0</v>
      </c>
      <c r="BW331">
        <v>0</v>
      </c>
      <c r="BX331">
        <v>1</v>
      </c>
      <c r="BY331">
        <v>0</v>
      </c>
      <c r="BZ331">
        <v>0</v>
      </c>
      <c r="CA331">
        <v>0</v>
      </c>
      <c r="CB331">
        <v>0</v>
      </c>
      <c r="CC331">
        <v>0</v>
      </c>
      <c r="CD331">
        <v>0</v>
      </c>
      <c r="CE331">
        <v>0</v>
      </c>
      <c r="CF331">
        <v>1</v>
      </c>
      <c r="CG331">
        <v>0</v>
      </c>
      <c r="CH331">
        <v>1</v>
      </c>
      <c r="CI331">
        <v>0</v>
      </c>
      <c r="CJ331">
        <v>1</v>
      </c>
      <c r="CK331">
        <v>0</v>
      </c>
      <c r="CL331">
        <v>0</v>
      </c>
      <c r="CM331">
        <v>0</v>
      </c>
      <c r="CN331">
        <v>0</v>
      </c>
      <c r="CO331">
        <v>0</v>
      </c>
      <c r="CP331">
        <v>0</v>
      </c>
      <c r="CQ331">
        <v>1</v>
      </c>
      <c r="CR331">
        <v>0</v>
      </c>
      <c r="CS331">
        <v>0</v>
      </c>
      <c r="CT331">
        <v>0</v>
      </c>
      <c r="CU331">
        <v>0</v>
      </c>
      <c r="CV331">
        <v>1</v>
      </c>
      <c r="CW331">
        <v>0</v>
      </c>
      <c r="CX331">
        <v>0.23530000000000001</v>
      </c>
      <c r="CY331">
        <v>0.76469999999999994</v>
      </c>
      <c r="CZ331">
        <v>0</v>
      </c>
      <c r="DA331">
        <v>0</v>
      </c>
      <c r="DB331">
        <v>0.17649999999999999</v>
      </c>
      <c r="DC331">
        <v>0.8234999999999999</v>
      </c>
      <c r="DD331">
        <v>0</v>
      </c>
      <c r="DE331">
        <v>0</v>
      </c>
      <c r="DF331">
        <v>0</v>
      </c>
      <c r="DG331">
        <v>0</v>
      </c>
      <c r="DH331">
        <v>0</v>
      </c>
      <c r="DI331">
        <v>0</v>
      </c>
      <c r="DJ331">
        <v>0.1176</v>
      </c>
      <c r="DK331">
        <v>0.17649999999999999</v>
      </c>
      <c r="DL331">
        <v>0.70590000000000008</v>
      </c>
    </row>
    <row r="332" spans="1:116" x14ac:dyDescent="0.25">
      <c r="A332" t="s">
        <v>843</v>
      </c>
      <c r="B332">
        <v>0.11109999999999999</v>
      </c>
      <c r="C332">
        <v>0.11109999999999999</v>
      </c>
      <c r="D332">
        <v>0.22219999999999998</v>
      </c>
      <c r="E332">
        <v>0.55559999999999998</v>
      </c>
      <c r="F332">
        <v>0</v>
      </c>
      <c r="G332">
        <v>1</v>
      </c>
      <c r="H332">
        <v>0</v>
      </c>
      <c r="I332">
        <v>0</v>
      </c>
      <c r="J332">
        <v>0</v>
      </c>
      <c r="K332">
        <v>5.5599999999999997E-2</v>
      </c>
      <c r="L332">
        <v>0.11109999999999999</v>
      </c>
      <c r="M332">
        <v>0.83329999999999993</v>
      </c>
      <c r="N332">
        <v>0</v>
      </c>
      <c r="O332">
        <v>0</v>
      </c>
      <c r="P332">
        <v>5.5599999999999997E-2</v>
      </c>
      <c r="Q332">
        <v>0.27779999999999999</v>
      </c>
      <c r="R332">
        <v>0.66670000000000007</v>
      </c>
      <c r="S332">
        <v>0</v>
      </c>
      <c r="T332">
        <v>0</v>
      </c>
      <c r="U332">
        <v>0.55559999999999998</v>
      </c>
      <c r="V332">
        <v>0.44439999999999996</v>
      </c>
      <c r="W332">
        <v>0</v>
      </c>
      <c r="X332">
        <v>0</v>
      </c>
      <c r="Y332">
        <v>1</v>
      </c>
      <c r="Z332">
        <v>0</v>
      </c>
      <c r="AA332">
        <v>0.27779999999999999</v>
      </c>
      <c r="AB332">
        <v>0.27779999999999999</v>
      </c>
      <c r="AC332">
        <v>0.44439999999999996</v>
      </c>
      <c r="AD332">
        <v>0.33329999999999999</v>
      </c>
      <c r="AE332">
        <v>0.33329999999999999</v>
      </c>
      <c r="AF332">
        <v>0.33329999999999999</v>
      </c>
      <c r="AG332">
        <v>0</v>
      </c>
      <c r="AH332">
        <v>0</v>
      </c>
      <c r="AI332">
        <v>0</v>
      </c>
      <c r="AJ332">
        <v>0</v>
      </c>
      <c r="AK332">
        <v>0</v>
      </c>
      <c r="AL332">
        <v>0</v>
      </c>
      <c r="AM332">
        <v>1</v>
      </c>
      <c r="AN332">
        <v>0</v>
      </c>
      <c r="AO332">
        <v>0</v>
      </c>
      <c r="AP332">
        <v>0</v>
      </c>
      <c r="AQ332">
        <v>0.27779999999999999</v>
      </c>
      <c r="AR332">
        <v>0.72219999999999995</v>
      </c>
      <c r="AS332">
        <v>0</v>
      </c>
      <c r="AT332">
        <v>1</v>
      </c>
      <c r="AU332">
        <v>0</v>
      </c>
      <c r="AV332">
        <v>0</v>
      </c>
      <c r="AW332">
        <v>0</v>
      </c>
      <c r="AX332">
        <v>0</v>
      </c>
      <c r="AY332">
        <v>0.55559999999999998</v>
      </c>
      <c r="AZ332">
        <v>0.27779999999999999</v>
      </c>
      <c r="BA332">
        <v>0.16670000000000001</v>
      </c>
      <c r="BB332">
        <v>0</v>
      </c>
      <c r="BC332">
        <v>0.16670000000000001</v>
      </c>
      <c r="BD332">
        <v>0.83329999999999993</v>
      </c>
      <c r="BE332">
        <v>0</v>
      </c>
      <c r="BF332">
        <v>0</v>
      </c>
      <c r="BG332">
        <v>0</v>
      </c>
      <c r="BH332">
        <v>0.16670000000000001</v>
      </c>
      <c r="BI332">
        <v>0.27779999999999999</v>
      </c>
      <c r="BJ332">
        <v>0.5</v>
      </c>
      <c r="BK332">
        <v>5.5599999999999997E-2</v>
      </c>
      <c r="BL332">
        <v>0</v>
      </c>
      <c r="BM332">
        <v>0.88890000000000002</v>
      </c>
      <c r="BN332">
        <v>0.11109999999999999</v>
      </c>
      <c r="BO332">
        <v>0</v>
      </c>
      <c r="BP332">
        <v>0.44439999999999996</v>
      </c>
      <c r="BQ332">
        <v>0.5</v>
      </c>
      <c r="BR332">
        <v>5.5599999999999997E-2</v>
      </c>
      <c r="BS332">
        <v>0.72219999999999995</v>
      </c>
      <c r="BT332">
        <v>0.16670000000000001</v>
      </c>
      <c r="BU332">
        <v>0.11109999999999999</v>
      </c>
      <c r="BV332">
        <v>0</v>
      </c>
      <c r="BW332">
        <v>0</v>
      </c>
      <c r="BX332">
        <v>1</v>
      </c>
      <c r="BY332">
        <v>0</v>
      </c>
      <c r="BZ332">
        <v>0</v>
      </c>
      <c r="CA332">
        <v>0</v>
      </c>
      <c r="CB332">
        <v>0</v>
      </c>
      <c r="CC332">
        <v>1</v>
      </c>
      <c r="CD332">
        <v>0</v>
      </c>
      <c r="CE332">
        <v>0</v>
      </c>
      <c r="CF332">
        <v>0</v>
      </c>
      <c r="CG332">
        <v>0</v>
      </c>
      <c r="CH332">
        <v>1</v>
      </c>
      <c r="CI332">
        <v>0</v>
      </c>
      <c r="CJ332">
        <v>1</v>
      </c>
      <c r="CK332">
        <v>0</v>
      </c>
      <c r="CL332">
        <v>0</v>
      </c>
      <c r="CM332">
        <v>0</v>
      </c>
      <c r="CN332">
        <v>0</v>
      </c>
      <c r="CO332">
        <v>0</v>
      </c>
      <c r="CP332">
        <v>0</v>
      </c>
      <c r="CQ332">
        <v>1</v>
      </c>
      <c r="CR332">
        <v>0</v>
      </c>
      <c r="CS332">
        <v>0</v>
      </c>
      <c r="CT332">
        <v>0</v>
      </c>
      <c r="CU332">
        <v>0</v>
      </c>
      <c r="CV332">
        <v>0</v>
      </c>
      <c r="CW332">
        <v>1</v>
      </c>
      <c r="CX332">
        <v>0.5</v>
      </c>
      <c r="CY332">
        <v>0.5</v>
      </c>
      <c r="CZ332">
        <v>0</v>
      </c>
      <c r="DA332">
        <v>0</v>
      </c>
      <c r="DB332">
        <v>0.16670000000000001</v>
      </c>
      <c r="DC332">
        <v>0.83329999999999993</v>
      </c>
      <c r="DD332">
        <v>0</v>
      </c>
      <c r="DE332">
        <v>0</v>
      </c>
      <c r="DF332">
        <v>0</v>
      </c>
      <c r="DG332">
        <v>0</v>
      </c>
      <c r="DH332">
        <v>0</v>
      </c>
      <c r="DI332">
        <v>0</v>
      </c>
      <c r="DJ332">
        <v>0.11109999999999999</v>
      </c>
      <c r="DK332">
        <v>5.5599999999999997E-2</v>
      </c>
      <c r="DL332">
        <v>0.83329999999999993</v>
      </c>
    </row>
    <row r="333" spans="1:116" x14ac:dyDescent="0.25">
      <c r="A333" t="s">
        <v>845</v>
      </c>
      <c r="B333">
        <v>0</v>
      </c>
      <c r="C333">
        <v>0.15620000000000001</v>
      </c>
      <c r="D333">
        <v>0.84379999999999999</v>
      </c>
      <c r="E333">
        <v>0</v>
      </c>
      <c r="F333">
        <v>0</v>
      </c>
      <c r="G333">
        <v>0</v>
      </c>
      <c r="H333">
        <v>1</v>
      </c>
      <c r="I333">
        <v>0</v>
      </c>
      <c r="J333">
        <v>0</v>
      </c>
      <c r="K333">
        <v>3.1200000000000002E-2</v>
      </c>
      <c r="L333">
        <v>0.1875</v>
      </c>
      <c r="M333">
        <v>0.65620000000000001</v>
      </c>
      <c r="N333">
        <v>0.125</v>
      </c>
      <c r="O333">
        <v>0</v>
      </c>
      <c r="P333">
        <v>3.1200000000000002E-2</v>
      </c>
      <c r="Q333">
        <v>9.3800000000000008E-2</v>
      </c>
      <c r="R333">
        <v>0.71879999999999999</v>
      </c>
      <c r="S333">
        <v>0.15620000000000001</v>
      </c>
      <c r="T333">
        <v>3.1200000000000002E-2</v>
      </c>
      <c r="U333">
        <v>0.21879999999999999</v>
      </c>
      <c r="V333">
        <v>0.75</v>
      </c>
      <c r="W333">
        <v>1</v>
      </c>
      <c r="X333">
        <v>0</v>
      </c>
      <c r="Y333">
        <v>0</v>
      </c>
      <c r="Z333">
        <v>0</v>
      </c>
      <c r="AA333">
        <v>0.40619999999999995</v>
      </c>
      <c r="AB333">
        <v>0.4375</v>
      </c>
      <c r="AC333">
        <v>0.15620000000000001</v>
      </c>
      <c r="AD333">
        <v>0.34380000000000005</v>
      </c>
      <c r="AE333">
        <v>0.46880000000000005</v>
      </c>
      <c r="AF333">
        <v>0.1875</v>
      </c>
      <c r="AG333">
        <v>0</v>
      </c>
      <c r="AH333">
        <v>0</v>
      </c>
      <c r="AI333">
        <v>0</v>
      </c>
      <c r="AJ333">
        <v>0</v>
      </c>
      <c r="AK333">
        <v>0</v>
      </c>
      <c r="AL333">
        <v>0</v>
      </c>
      <c r="AM333">
        <v>1</v>
      </c>
      <c r="AN333">
        <v>0</v>
      </c>
      <c r="AO333">
        <v>0</v>
      </c>
      <c r="AP333">
        <v>0</v>
      </c>
      <c r="AQ333">
        <v>0.375</v>
      </c>
      <c r="AR333">
        <v>0.625</v>
      </c>
      <c r="AS333">
        <v>0</v>
      </c>
      <c r="AT333">
        <v>1</v>
      </c>
      <c r="AU333">
        <v>0</v>
      </c>
      <c r="AV333">
        <v>0</v>
      </c>
      <c r="AW333">
        <v>0</v>
      </c>
      <c r="AX333">
        <v>0</v>
      </c>
      <c r="AY333">
        <v>0.25</v>
      </c>
      <c r="AZ333">
        <v>0.75</v>
      </c>
      <c r="BA333">
        <v>0</v>
      </c>
      <c r="BB333">
        <v>0</v>
      </c>
      <c r="BC333">
        <v>0.4375</v>
      </c>
      <c r="BD333">
        <v>0.53120000000000001</v>
      </c>
      <c r="BE333">
        <v>3.1200000000000002E-2</v>
      </c>
      <c r="BF333">
        <v>0</v>
      </c>
      <c r="BG333">
        <v>0</v>
      </c>
      <c r="BH333">
        <v>0</v>
      </c>
      <c r="BI333">
        <v>0.5625</v>
      </c>
      <c r="BJ333">
        <v>0.4375</v>
      </c>
      <c r="BK333">
        <v>0</v>
      </c>
      <c r="BL333">
        <v>0</v>
      </c>
      <c r="BM333">
        <v>0.5</v>
      </c>
      <c r="BN333">
        <v>0.34380000000000005</v>
      </c>
      <c r="BO333">
        <v>0.15620000000000001</v>
      </c>
      <c r="BP333">
        <v>0.9375</v>
      </c>
      <c r="BQ333">
        <v>6.25E-2</v>
      </c>
      <c r="BR333">
        <v>0</v>
      </c>
      <c r="BS333">
        <v>0.75</v>
      </c>
      <c r="BT333">
        <v>0.25</v>
      </c>
      <c r="BU333">
        <v>0</v>
      </c>
      <c r="BV333">
        <v>0</v>
      </c>
      <c r="BW333">
        <v>0</v>
      </c>
      <c r="BX333">
        <v>1</v>
      </c>
      <c r="BY333">
        <v>0</v>
      </c>
      <c r="BZ333">
        <v>0</v>
      </c>
      <c r="CA333">
        <v>0</v>
      </c>
      <c r="CB333">
        <v>0</v>
      </c>
      <c r="CC333">
        <v>1</v>
      </c>
      <c r="CD333">
        <v>0</v>
      </c>
      <c r="CE333">
        <v>0</v>
      </c>
      <c r="CF333">
        <v>0</v>
      </c>
      <c r="CG333">
        <v>0</v>
      </c>
      <c r="CH333">
        <v>1</v>
      </c>
      <c r="CI333">
        <v>0</v>
      </c>
      <c r="CJ333">
        <v>1</v>
      </c>
      <c r="CK333">
        <v>0</v>
      </c>
      <c r="CL333">
        <v>0</v>
      </c>
      <c r="CM333">
        <v>0</v>
      </c>
      <c r="CN333">
        <v>0</v>
      </c>
      <c r="CO333">
        <v>0</v>
      </c>
      <c r="CP333">
        <v>0</v>
      </c>
      <c r="CQ333">
        <v>1</v>
      </c>
      <c r="CR333">
        <v>0</v>
      </c>
      <c r="CS333">
        <v>0</v>
      </c>
      <c r="CT333">
        <v>0</v>
      </c>
      <c r="CU333">
        <v>0</v>
      </c>
      <c r="CV333">
        <v>0</v>
      </c>
      <c r="CW333">
        <v>1</v>
      </c>
      <c r="CX333">
        <v>1</v>
      </c>
      <c r="CY333">
        <v>0</v>
      </c>
      <c r="CZ333">
        <v>0</v>
      </c>
      <c r="DA333">
        <v>0</v>
      </c>
      <c r="DB333">
        <v>0.21879999999999999</v>
      </c>
      <c r="DC333">
        <v>0.78120000000000001</v>
      </c>
      <c r="DD333">
        <v>0</v>
      </c>
      <c r="DE333">
        <v>0</v>
      </c>
      <c r="DF333">
        <v>0</v>
      </c>
      <c r="DG333">
        <v>0</v>
      </c>
      <c r="DH333">
        <v>0</v>
      </c>
      <c r="DI333">
        <v>0</v>
      </c>
      <c r="DJ333">
        <v>0</v>
      </c>
      <c r="DK333">
        <v>0</v>
      </c>
      <c r="DL333">
        <v>1</v>
      </c>
    </row>
    <row r="334" spans="1:116" x14ac:dyDescent="0.25">
      <c r="A334" t="s">
        <v>847</v>
      </c>
      <c r="B334">
        <v>0</v>
      </c>
      <c r="C334">
        <v>0.37929999999999997</v>
      </c>
      <c r="D334">
        <v>0.62070000000000003</v>
      </c>
      <c r="E334">
        <v>0</v>
      </c>
      <c r="F334">
        <v>0</v>
      </c>
      <c r="G334">
        <v>0</v>
      </c>
      <c r="H334">
        <v>1</v>
      </c>
      <c r="I334">
        <v>0</v>
      </c>
      <c r="J334">
        <v>0</v>
      </c>
      <c r="K334">
        <v>3.4500000000000003E-2</v>
      </c>
      <c r="L334">
        <v>0.2069</v>
      </c>
      <c r="M334">
        <v>0.75859999999999994</v>
      </c>
      <c r="N334">
        <v>0</v>
      </c>
      <c r="O334">
        <v>0</v>
      </c>
      <c r="P334">
        <v>6.9000000000000006E-2</v>
      </c>
      <c r="Q334">
        <v>0.31030000000000002</v>
      </c>
      <c r="R334">
        <v>0.62070000000000003</v>
      </c>
      <c r="S334">
        <v>0</v>
      </c>
      <c r="T334">
        <v>3.4500000000000003E-2</v>
      </c>
      <c r="U334">
        <v>0.37929999999999997</v>
      </c>
      <c r="V334">
        <v>0.58619999999999994</v>
      </c>
      <c r="W334">
        <v>0</v>
      </c>
      <c r="X334">
        <v>1</v>
      </c>
      <c r="Y334">
        <v>0</v>
      </c>
      <c r="Z334">
        <v>0</v>
      </c>
      <c r="AA334">
        <v>0.37929999999999997</v>
      </c>
      <c r="AB334">
        <v>0.1724</v>
      </c>
      <c r="AC334">
        <v>0.44829999999999998</v>
      </c>
      <c r="AD334">
        <v>0.2069</v>
      </c>
      <c r="AE334">
        <v>0.48280000000000001</v>
      </c>
      <c r="AF334">
        <v>0.27589999999999998</v>
      </c>
      <c r="AG334">
        <v>3.4500000000000003E-2</v>
      </c>
      <c r="AH334">
        <v>0</v>
      </c>
      <c r="AI334">
        <v>0</v>
      </c>
      <c r="AJ334">
        <v>0</v>
      </c>
      <c r="AK334">
        <v>0</v>
      </c>
      <c r="AL334">
        <v>0</v>
      </c>
      <c r="AM334">
        <v>0.96550000000000002</v>
      </c>
      <c r="AN334">
        <v>3.4500000000000003E-2</v>
      </c>
      <c r="AO334">
        <v>0</v>
      </c>
      <c r="AP334">
        <v>0</v>
      </c>
      <c r="AQ334">
        <v>0.3448</v>
      </c>
      <c r="AR334">
        <v>0.6552</v>
      </c>
      <c r="AS334">
        <v>0</v>
      </c>
      <c r="AT334">
        <v>1</v>
      </c>
      <c r="AU334">
        <v>0</v>
      </c>
      <c r="AV334">
        <v>0</v>
      </c>
      <c r="AW334">
        <v>0</v>
      </c>
      <c r="AX334">
        <v>0</v>
      </c>
      <c r="AY334">
        <v>0.31030000000000002</v>
      </c>
      <c r="AZ334">
        <v>0.27589999999999998</v>
      </c>
      <c r="BA334">
        <v>0.4138</v>
      </c>
      <c r="BB334">
        <v>0</v>
      </c>
      <c r="BC334">
        <v>0.27589999999999998</v>
      </c>
      <c r="BD334">
        <v>0.72409999999999997</v>
      </c>
      <c r="BE334">
        <v>0</v>
      </c>
      <c r="BF334">
        <v>0</v>
      </c>
      <c r="BG334">
        <v>0</v>
      </c>
      <c r="BH334">
        <v>6.9000000000000006E-2</v>
      </c>
      <c r="BI334">
        <v>0.62070000000000003</v>
      </c>
      <c r="BJ334">
        <v>0.27589999999999998</v>
      </c>
      <c r="BK334">
        <v>3.4500000000000003E-2</v>
      </c>
      <c r="BL334">
        <v>0</v>
      </c>
      <c r="BM334">
        <v>0.27589999999999998</v>
      </c>
      <c r="BN334">
        <v>0.37929999999999997</v>
      </c>
      <c r="BO334">
        <v>0.3448</v>
      </c>
      <c r="BP334">
        <v>0.62070000000000003</v>
      </c>
      <c r="BQ334">
        <v>0.31030000000000002</v>
      </c>
      <c r="BR334">
        <v>6.9000000000000006E-2</v>
      </c>
      <c r="BS334">
        <v>0.51719999999999999</v>
      </c>
      <c r="BT334">
        <v>6.9000000000000006E-2</v>
      </c>
      <c r="BU334">
        <v>0.4138</v>
      </c>
      <c r="BV334">
        <v>0</v>
      </c>
      <c r="BW334">
        <v>0</v>
      </c>
      <c r="BX334">
        <v>1</v>
      </c>
      <c r="BY334">
        <v>0</v>
      </c>
      <c r="BZ334">
        <v>0</v>
      </c>
      <c r="CA334">
        <v>0</v>
      </c>
      <c r="CB334">
        <v>0</v>
      </c>
      <c r="CC334">
        <v>0</v>
      </c>
      <c r="CD334">
        <v>0</v>
      </c>
      <c r="CE334">
        <v>0</v>
      </c>
      <c r="CF334">
        <v>1</v>
      </c>
      <c r="CG334">
        <v>0</v>
      </c>
      <c r="CH334">
        <v>1</v>
      </c>
      <c r="CI334">
        <v>0</v>
      </c>
      <c r="CJ334">
        <v>1</v>
      </c>
      <c r="CK334">
        <v>0</v>
      </c>
      <c r="CL334">
        <v>0</v>
      </c>
      <c r="CM334">
        <v>0</v>
      </c>
      <c r="CN334">
        <v>0</v>
      </c>
      <c r="CO334">
        <v>0</v>
      </c>
      <c r="CP334">
        <v>0</v>
      </c>
      <c r="CQ334">
        <v>1</v>
      </c>
      <c r="CR334">
        <v>0</v>
      </c>
      <c r="CS334">
        <v>0</v>
      </c>
      <c r="CT334">
        <v>0</v>
      </c>
      <c r="CU334">
        <v>0</v>
      </c>
      <c r="CV334">
        <v>0</v>
      </c>
      <c r="CW334">
        <v>1</v>
      </c>
      <c r="CX334">
        <v>0.2414</v>
      </c>
      <c r="CY334">
        <v>0.75859999999999994</v>
      </c>
      <c r="CZ334">
        <v>0</v>
      </c>
      <c r="DA334">
        <v>0</v>
      </c>
      <c r="DB334">
        <v>0.2069</v>
      </c>
      <c r="DC334">
        <v>0.79310000000000003</v>
      </c>
      <c r="DD334">
        <v>0</v>
      </c>
      <c r="DE334">
        <v>0</v>
      </c>
      <c r="DF334">
        <v>0</v>
      </c>
      <c r="DG334">
        <v>0</v>
      </c>
      <c r="DH334">
        <v>0</v>
      </c>
      <c r="DI334">
        <v>0</v>
      </c>
      <c r="DJ334">
        <v>3.4500000000000003E-2</v>
      </c>
      <c r="DK334">
        <v>0.2069</v>
      </c>
      <c r="DL334">
        <v>0.75859999999999994</v>
      </c>
    </row>
    <row r="335" spans="1:116" x14ac:dyDescent="0.25">
      <c r="A335" t="s">
        <v>849</v>
      </c>
      <c r="B335">
        <v>0</v>
      </c>
      <c r="C335">
        <v>0.18179999999999999</v>
      </c>
      <c r="D335">
        <v>0.45450000000000002</v>
      </c>
      <c r="E335">
        <v>0.36359999999999998</v>
      </c>
      <c r="F335">
        <v>0</v>
      </c>
      <c r="G335">
        <v>1</v>
      </c>
      <c r="H335">
        <v>0</v>
      </c>
      <c r="I335">
        <v>0</v>
      </c>
      <c r="J335">
        <v>0</v>
      </c>
      <c r="K335">
        <v>0</v>
      </c>
      <c r="L335">
        <v>0.18179999999999999</v>
      </c>
      <c r="M335">
        <v>0.81819999999999993</v>
      </c>
      <c r="N335">
        <v>0</v>
      </c>
      <c r="O335">
        <v>0</v>
      </c>
      <c r="P335">
        <v>0</v>
      </c>
      <c r="Q335">
        <v>0.72730000000000006</v>
      </c>
      <c r="R335">
        <v>0.2727</v>
      </c>
      <c r="S335">
        <v>0</v>
      </c>
      <c r="T335">
        <v>0.1</v>
      </c>
      <c r="U335">
        <v>0.9</v>
      </c>
      <c r="V335">
        <v>0</v>
      </c>
      <c r="W335">
        <v>0</v>
      </c>
      <c r="X335">
        <v>1</v>
      </c>
      <c r="Y335">
        <v>0</v>
      </c>
      <c r="Z335">
        <v>0</v>
      </c>
      <c r="AA335">
        <v>0.81819999999999993</v>
      </c>
      <c r="AB335">
        <v>0.18179999999999999</v>
      </c>
      <c r="AC335">
        <v>0</v>
      </c>
      <c r="AD335">
        <v>0.18179999999999999</v>
      </c>
      <c r="AE335">
        <v>0.72730000000000006</v>
      </c>
      <c r="AF335">
        <v>0</v>
      </c>
      <c r="AG335">
        <v>9.0899999999999995E-2</v>
      </c>
      <c r="AH335">
        <v>0</v>
      </c>
      <c r="AI335">
        <v>0</v>
      </c>
      <c r="AJ335">
        <v>0</v>
      </c>
      <c r="AK335">
        <v>0</v>
      </c>
      <c r="AL335">
        <v>0</v>
      </c>
      <c r="AM335">
        <v>1</v>
      </c>
      <c r="AN335">
        <v>0</v>
      </c>
      <c r="AO335">
        <v>0</v>
      </c>
      <c r="AP335">
        <v>0</v>
      </c>
      <c r="AQ335">
        <v>0.45450000000000002</v>
      </c>
      <c r="AR335">
        <v>0.54549999999999998</v>
      </c>
      <c r="AS335">
        <v>0</v>
      </c>
      <c r="AT335">
        <v>1</v>
      </c>
      <c r="AU335">
        <v>0</v>
      </c>
      <c r="AV335">
        <v>0</v>
      </c>
      <c r="AW335">
        <v>0</v>
      </c>
      <c r="AX335">
        <v>0</v>
      </c>
      <c r="AY335">
        <v>1</v>
      </c>
      <c r="AZ335">
        <v>0</v>
      </c>
      <c r="BA335">
        <v>0</v>
      </c>
      <c r="BB335">
        <v>0</v>
      </c>
      <c r="BC335">
        <v>0.2727</v>
      </c>
      <c r="BD335">
        <v>0.72730000000000006</v>
      </c>
      <c r="BE335">
        <v>0</v>
      </c>
      <c r="BF335">
        <v>0</v>
      </c>
      <c r="BG335">
        <v>0</v>
      </c>
      <c r="BH335">
        <v>0</v>
      </c>
      <c r="BI335">
        <v>9.0899999999999995E-2</v>
      </c>
      <c r="BJ335">
        <v>0.90910000000000002</v>
      </c>
      <c r="BK335">
        <v>0</v>
      </c>
      <c r="BL335">
        <v>0</v>
      </c>
      <c r="BM335">
        <v>0.90910000000000002</v>
      </c>
      <c r="BN335">
        <v>0</v>
      </c>
      <c r="BO335">
        <v>9.0899999999999995E-2</v>
      </c>
      <c r="BP335">
        <v>0.18179999999999999</v>
      </c>
      <c r="BQ335">
        <v>0.81819999999999993</v>
      </c>
      <c r="BR335">
        <v>0</v>
      </c>
      <c r="BS335">
        <v>1</v>
      </c>
      <c r="BT335">
        <v>0</v>
      </c>
      <c r="BU335">
        <v>0</v>
      </c>
      <c r="BV335">
        <v>0</v>
      </c>
      <c r="BW335">
        <v>0</v>
      </c>
      <c r="BX335">
        <v>1</v>
      </c>
      <c r="BY335">
        <v>0</v>
      </c>
      <c r="BZ335">
        <v>0</v>
      </c>
      <c r="CA335">
        <v>0</v>
      </c>
      <c r="CB335">
        <v>0</v>
      </c>
      <c r="CC335">
        <v>0</v>
      </c>
      <c r="CD335">
        <v>0</v>
      </c>
      <c r="CE335">
        <v>0</v>
      </c>
      <c r="CF335">
        <v>1</v>
      </c>
      <c r="CG335">
        <v>0</v>
      </c>
      <c r="CH335">
        <v>1</v>
      </c>
      <c r="CI335">
        <v>0</v>
      </c>
      <c r="CJ335">
        <v>1</v>
      </c>
      <c r="CK335">
        <v>0</v>
      </c>
      <c r="CL335">
        <v>0</v>
      </c>
      <c r="CM335">
        <v>0</v>
      </c>
      <c r="CN335">
        <v>0</v>
      </c>
      <c r="CO335">
        <v>0</v>
      </c>
      <c r="CP335">
        <v>0</v>
      </c>
      <c r="CQ335">
        <v>1</v>
      </c>
      <c r="CR335">
        <v>0</v>
      </c>
      <c r="CS335">
        <v>0</v>
      </c>
      <c r="CT335">
        <v>0</v>
      </c>
      <c r="CU335">
        <v>0</v>
      </c>
      <c r="CV335">
        <v>0</v>
      </c>
      <c r="CW335">
        <v>1</v>
      </c>
      <c r="CX335">
        <v>1</v>
      </c>
      <c r="CY335">
        <v>0</v>
      </c>
      <c r="CZ335">
        <v>0</v>
      </c>
      <c r="DA335">
        <v>0</v>
      </c>
      <c r="DB335">
        <v>0.18179999999999999</v>
      </c>
      <c r="DC335">
        <v>0.81819999999999993</v>
      </c>
      <c r="DD335">
        <v>0</v>
      </c>
      <c r="DE335">
        <v>0</v>
      </c>
      <c r="DF335">
        <v>0</v>
      </c>
      <c r="DG335">
        <v>0</v>
      </c>
      <c r="DH335">
        <v>0</v>
      </c>
      <c r="DI335">
        <v>0</v>
      </c>
      <c r="DJ335">
        <v>0</v>
      </c>
      <c r="DK335">
        <v>9.0899999999999995E-2</v>
      </c>
      <c r="DL335">
        <v>0.90910000000000002</v>
      </c>
    </row>
    <row r="336" spans="1:116" x14ac:dyDescent="0.25">
      <c r="A336" t="s">
        <v>851</v>
      </c>
      <c r="B336">
        <v>0</v>
      </c>
      <c r="C336">
        <v>0.14810000000000001</v>
      </c>
      <c r="D336">
        <v>0.70369999999999999</v>
      </c>
      <c r="E336">
        <v>0.14810000000000001</v>
      </c>
      <c r="F336">
        <v>0</v>
      </c>
      <c r="G336">
        <v>0</v>
      </c>
      <c r="H336">
        <v>1</v>
      </c>
      <c r="I336">
        <v>0</v>
      </c>
      <c r="J336">
        <v>0</v>
      </c>
      <c r="K336">
        <v>0</v>
      </c>
      <c r="L336">
        <v>7.4099999999999999E-2</v>
      </c>
      <c r="M336">
        <v>0.92590000000000006</v>
      </c>
      <c r="N336">
        <v>0</v>
      </c>
      <c r="O336">
        <v>0</v>
      </c>
      <c r="P336">
        <v>0</v>
      </c>
      <c r="Q336">
        <v>0.22219999999999998</v>
      </c>
      <c r="R336">
        <v>0.77780000000000005</v>
      </c>
      <c r="S336">
        <v>0</v>
      </c>
      <c r="T336">
        <v>0</v>
      </c>
      <c r="U336">
        <v>0.22219999999999998</v>
      </c>
      <c r="V336">
        <v>0.77780000000000005</v>
      </c>
      <c r="W336">
        <v>0</v>
      </c>
      <c r="X336">
        <v>0</v>
      </c>
      <c r="Y336">
        <v>1</v>
      </c>
      <c r="Z336">
        <v>0</v>
      </c>
      <c r="AA336">
        <v>0.14810000000000001</v>
      </c>
      <c r="AB336">
        <v>3.7000000000000005E-2</v>
      </c>
      <c r="AC336">
        <v>0.81480000000000008</v>
      </c>
      <c r="AD336">
        <v>0.14810000000000001</v>
      </c>
      <c r="AE336">
        <v>0.14810000000000001</v>
      </c>
      <c r="AF336">
        <v>0.62960000000000005</v>
      </c>
      <c r="AG336">
        <v>7.4099999999999999E-2</v>
      </c>
      <c r="AH336">
        <v>0</v>
      </c>
      <c r="AI336">
        <v>0</v>
      </c>
      <c r="AJ336">
        <v>0</v>
      </c>
      <c r="AK336">
        <v>0</v>
      </c>
      <c r="AL336">
        <v>0</v>
      </c>
      <c r="AM336">
        <v>1</v>
      </c>
      <c r="AN336">
        <v>0</v>
      </c>
      <c r="AO336">
        <v>0</v>
      </c>
      <c r="AP336">
        <v>0</v>
      </c>
      <c r="AQ336">
        <v>0.25929999999999997</v>
      </c>
      <c r="AR336">
        <v>0.74069999999999991</v>
      </c>
      <c r="AS336">
        <v>0</v>
      </c>
      <c r="AT336">
        <v>1</v>
      </c>
      <c r="AU336">
        <v>0</v>
      </c>
      <c r="AV336">
        <v>0</v>
      </c>
      <c r="AW336">
        <v>0</v>
      </c>
      <c r="AX336">
        <v>0</v>
      </c>
      <c r="AY336">
        <v>0.1852</v>
      </c>
      <c r="AZ336">
        <v>0.37040000000000001</v>
      </c>
      <c r="BA336">
        <v>0.44439999999999996</v>
      </c>
      <c r="BB336">
        <v>0</v>
      </c>
      <c r="BC336">
        <v>0.1852</v>
      </c>
      <c r="BD336">
        <v>0.81480000000000008</v>
      </c>
      <c r="BE336">
        <v>0</v>
      </c>
      <c r="BF336">
        <v>0</v>
      </c>
      <c r="BG336">
        <v>0</v>
      </c>
      <c r="BH336">
        <v>7.4099999999999999E-2</v>
      </c>
      <c r="BI336">
        <v>0.44439999999999996</v>
      </c>
      <c r="BJ336">
        <v>0.37040000000000001</v>
      </c>
      <c r="BK336">
        <v>0.11109999999999999</v>
      </c>
      <c r="BL336">
        <v>0</v>
      </c>
      <c r="BM336">
        <v>7.4099999999999999E-2</v>
      </c>
      <c r="BN336">
        <v>0.37040000000000001</v>
      </c>
      <c r="BO336">
        <v>0.55559999999999998</v>
      </c>
      <c r="BP336">
        <v>0.29630000000000001</v>
      </c>
      <c r="BQ336">
        <v>0.40740000000000004</v>
      </c>
      <c r="BR336">
        <v>0.29630000000000001</v>
      </c>
      <c r="BS336">
        <v>0.55559999999999998</v>
      </c>
      <c r="BT336">
        <v>0.14810000000000001</v>
      </c>
      <c r="BU336">
        <v>0.25929999999999997</v>
      </c>
      <c r="BV336">
        <v>3.7000000000000005E-2</v>
      </c>
      <c r="BW336">
        <v>0</v>
      </c>
      <c r="BX336">
        <v>1</v>
      </c>
      <c r="BY336">
        <v>0</v>
      </c>
      <c r="BZ336">
        <v>0</v>
      </c>
      <c r="CA336">
        <v>0</v>
      </c>
      <c r="CB336">
        <v>0</v>
      </c>
      <c r="CC336">
        <v>0</v>
      </c>
      <c r="CD336">
        <v>0</v>
      </c>
      <c r="CE336">
        <v>0</v>
      </c>
      <c r="CF336">
        <v>0</v>
      </c>
      <c r="CG336">
        <v>1</v>
      </c>
      <c r="CH336">
        <v>1</v>
      </c>
      <c r="CI336">
        <v>0</v>
      </c>
      <c r="CJ336">
        <v>1</v>
      </c>
      <c r="CK336">
        <v>0</v>
      </c>
      <c r="CL336">
        <v>0</v>
      </c>
      <c r="CM336">
        <v>0</v>
      </c>
      <c r="CN336">
        <v>0</v>
      </c>
      <c r="CO336">
        <v>0</v>
      </c>
      <c r="CP336">
        <v>0</v>
      </c>
      <c r="CQ336">
        <v>1</v>
      </c>
      <c r="CR336">
        <v>0</v>
      </c>
      <c r="CS336">
        <v>0</v>
      </c>
      <c r="CT336">
        <v>0</v>
      </c>
      <c r="CU336">
        <v>0</v>
      </c>
      <c r="CV336">
        <v>0</v>
      </c>
      <c r="CW336">
        <v>1</v>
      </c>
      <c r="CX336">
        <v>0.11109999999999999</v>
      </c>
      <c r="CY336">
        <v>0.88890000000000002</v>
      </c>
      <c r="CZ336">
        <v>0</v>
      </c>
      <c r="DA336">
        <v>0</v>
      </c>
      <c r="DB336">
        <v>7.4099999999999999E-2</v>
      </c>
      <c r="DC336">
        <v>0.92590000000000006</v>
      </c>
      <c r="DD336">
        <v>0</v>
      </c>
      <c r="DE336">
        <v>0</v>
      </c>
      <c r="DF336">
        <v>0</v>
      </c>
      <c r="DG336">
        <v>0</v>
      </c>
      <c r="DH336">
        <v>0</v>
      </c>
      <c r="DI336">
        <v>0</v>
      </c>
      <c r="DJ336">
        <v>0</v>
      </c>
      <c r="DK336">
        <v>0</v>
      </c>
      <c r="DL336">
        <v>1</v>
      </c>
    </row>
    <row r="337" spans="1:116" x14ac:dyDescent="0.25">
      <c r="A337" t="s">
        <v>853</v>
      </c>
      <c r="B337">
        <v>0</v>
      </c>
      <c r="C337">
        <v>0.75</v>
      </c>
      <c r="D337">
        <v>0.25</v>
      </c>
      <c r="E337">
        <v>0</v>
      </c>
      <c r="F337">
        <v>0</v>
      </c>
      <c r="G337">
        <v>1</v>
      </c>
      <c r="H337">
        <v>0</v>
      </c>
      <c r="I337">
        <v>0</v>
      </c>
      <c r="J337">
        <v>0</v>
      </c>
      <c r="K337">
        <v>0</v>
      </c>
      <c r="L337">
        <v>0.25</v>
      </c>
      <c r="M337">
        <v>0.75</v>
      </c>
      <c r="N337">
        <v>0</v>
      </c>
      <c r="O337">
        <v>0</v>
      </c>
      <c r="P337">
        <v>0</v>
      </c>
      <c r="Q337">
        <v>0.75</v>
      </c>
      <c r="R337">
        <v>0.25</v>
      </c>
      <c r="S337">
        <v>0</v>
      </c>
      <c r="T337">
        <v>0.125</v>
      </c>
      <c r="U337">
        <v>0.875</v>
      </c>
      <c r="V337">
        <v>0</v>
      </c>
      <c r="W337">
        <v>1</v>
      </c>
      <c r="X337">
        <v>0</v>
      </c>
      <c r="Y337">
        <v>0</v>
      </c>
      <c r="Z337">
        <v>0</v>
      </c>
      <c r="AA337">
        <v>1</v>
      </c>
      <c r="AB337">
        <v>0</v>
      </c>
      <c r="AC337">
        <v>0</v>
      </c>
      <c r="AD337">
        <v>0.25</v>
      </c>
      <c r="AE337">
        <v>0.75</v>
      </c>
      <c r="AF337">
        <v>0</v>
      </c>
      <c r="AG337">
        <v>0</v>
      </c>
      <c r="AH337">
        <v>0</v>
      </c>
      <c r="AI337">
        <v>0</v>
      </c>
      <c r="AJ337">
        <v>0</v>
      </c>
      <c r="AK337">
        <v>0</v>
      </c>
      <c r="AL337">
        <v>0</v>
      </c>
      <c r="AM337">
        <v>1</v>
      </c>
      <c r="AN337">
        <v>0</v>
      </c>
      <c r="AO337">
        <v>0</v>
      </c>
      <c r="AP337">
        <v>0</v>
      </c>
      <c r="AQ337">
        <v>0.75</v>
      </c>
      <c r="AR337">
        <v>0.25</v>
      </c>
      <c r="AS337">
        <v>0</v>
      </c>
      <c r="AT337">
        <v>1</v>
      </c>
      <c r="AU337">
        <v>0</v>
      </c>
      <c r="AV337">
        <v>0</v>
      </c>
      <c r="AW337">
        <v>0</v>
      </c>
      <c r="AX337">
        <v>0</v>
      </c>
      <c r="AY337">
        <v>1</v>
      </c>
      <c r="AZ337">
        <v>0</v>
      </c>
      <c r="BA337">
        <v>0</v>
      </c>
      <c r="BB337">
        <v>0</v>
      </c>
      <c r="BC337">
        <v>0.25</v>
      </c>
      <c r="BD337">
        <v>0.75</v>
      </c>
      <c r="BE337">
        <v>0</v>
      </c>
      <c r="BF337">
        <v>0</v>
      </c>
      <c r="BG337">
        <v>0</v>
      </c>
      <c r="BH337">
        <v>0</v>
      </c>
      <c r="BI337">
        <v>0.25</v>
      </c>
      <c r="BJ337">
        <v>0.75</v>
      </c>
      <c r="BK337">
        <v>0</v>
      </c>
      <c r="BL337">
        <v>0</v>
      </c>
      <c r="BM337">
        <v>0.875</v>
      </c>
      <c r="BN337">
        <v>0</v>
      </c>
      <c r="BO337">
        <v>0.125</v>
      </c>
      <c r="BP337">
        <v>0.25</v>
      </c>
      <c r="BQ337">
        <v>0.5</v>
      </c>
      <c r="BR337">
        <v>0.25</v>
      </c>
      <c r="BS337">
        <v>1</v>
      </c>
      <c r="BT337">
        <v>0</v>
      </c>
      <c r="BU337">
        <v>0</v>
      </c>
      <c r="BV337">
        <v>0</v>
      </c>
      <c r="BW337">
        <v>0</v>
      </c>
      <c r="BX337">
        <v>1</v>
      </c>
      <c r="BY337">
        <v>0</v>
      </c>
      <c r="BZ337">
        <v>0</v>
      </c>
      <c r="CA337">
        <v>0</v>
      </c>
      <c r="CB337">
        <v>0</v>
      </c>
      <c r="CC337">
        <v>1</v>
      </c>
      <c r="CD337">
        <v>0</v>
      </c>
      <c r="CE337">
        <v>0</v>
      </c>
      <c r="CF337">
        <v>0</v>
      </c>
      <c r="CG337">
        <v>0</v>
      </c>
      <c r="CH337">
        <v>1</v>
      </c>
      <c r="CI337">
        <v>0</v>
      </c>
      <c r="CJ337">
        <v>1</v>
      </c>
      <c r="CK337">
        <v>0</v>
      </c>
      <c r="CL337">
        <v>0</v>
      </c>
      <c r="CM337">
        <v>0</v>
      </c>
      <c r="CN337">
        <v>0</v>
      </c>
      <c r="CO337">
        <v>0</v>
      </c>
      <c r="CP337">
        <v>0</v>
      </c>
      <c r="CQ337">
        <v>1</v>
      </c>
      <c r="CR337">
        <v>0</v>
      </c>
      <c r="CS337">
        <v>0</v>
      </c>
      <c r="CT337">
        <v>0</v>
      </c>
      <c r="CU337">
        <v>0</v>
      </c>
      <c r="CV337">
        <v>0</v>
      </c>
      <c r="CW337">
        <v>1</v>
      </c>
      <c r="CX337">
        <v>1</v>
      </c>
      <c r="CY337">
        <v>0</v>
      </c>
      <c r="CZ337">
        <v>0</v>
      </c>
      <c r="DA337">
        <v>0</v>
      </c>
      <c r="DB337">
        <v>0.25</v>
      </c>
      <c r="DC337">
        <v>0.75</v>
      </c>
      <c r="DD337">
        <v>0</v>
      </c>
      <c r="DE337">
        <v>0</v>
      </c>
      <c r="DF337">
        <v>0</v>
      </c>
      <c r="DG337">
        <v>0</v>
      </c>
      <c r="DH337">
        <v>0</v>
      </c>
      <c r="DI337">
        <v>0</v>
      </c>
      <c r="DJ337">
        <v>0</v>
      </c>
      <c r="DK337">
        <v>0</v>
      </c>
      <c r="DL337">
        <v>1</v>
      </c>
    </row>
    <row r="338" spans="1:116" x14ac:dyDescent="0.25">
      <c r="A338" t="s">
        <v>855</v>
      </c>
      <c r="B338">
        <v>0.1</v>
      </c>
      <c r="C338">
        <v>0.6</v>
      </c>
      <c r="D338">
        <v>0.3</v>
      </c>
      <c r="E338">
        <v>0</v>
      </c>
      <c r="F338">
        <v>0</v>
      </c>
      <c r="G338">
        <v>1</v>
      </c>
      <c r="H338">
        <v>0</v>
      </c>
      <c r="I338">
        <v>0</v>
      </c>
      <c r="J338">
        <v>0</v>
      </c>
      <c r="K338">
        <v>0</v>
      </c>
      <c r="L338">
        <v>0.25</v>
      </c>
      <c r="M338">
        <v>0.75</v>
      </c>
      <c r="N338">
        <v>0</v>
      </c>
      <c r="O338">
        <v>0.05</v>
      </c>
      <c r="P338">
        <v>0.05</v>
      </c>
      <c r="Q338">
        <v>0.85</v>
      </c>
      <c r="R338">
        <v>0.05</v>
      </c>
      <c r="S338">
        <v>0</v>
      </c>
      <c r="T338">
        <v>0</v>
      </c>
      <c r="U338">
        <v>1</v>
      </c>
      <c r="V338">
        <v>0</v>
      </c>
      <c r="W338">
        <v>0</v>
      </c>
      <c r="X338">
        <v>1</v>
      </c>
      <c r="Y338">
        <v>0</v>
      </c>
      <c r="Z338">
        <v>0</v>
      </c>
      <c r="AA338">
        <v>0.8</v>
      </c>
      <c r="AB338">
        <v>0.2</v>
      </c>
      <c r="AC338">
        <v>0</v>
      </c>
      <c r="AD338">
        <v>0.3</v>
      </c>
      <c r="AE338">
        <v>0.65</v>
      </c>
      <c r="AF338">
        <v>0.05</v>
      </c>
      <c r="AG338">
        <v>0</v>
      </c>
      <c r="AH338">
        <v>0</v>
      </c>
      <c r="AI338">
        <v>0</v>
      </c>
      <c r="AJ338">
        <v>0</v>
      </c>
      <c r="AK338">
        <v>0</v>
      </c>
      <c r="AL338">
        <v>0</v>
      </c>
      <c r="AM338">
        <v>1</v>
      </c>
      <c r="AN338">
        <v>0</v>
      </c>
      <c r="AO338">
        <v>0</v>
      </c>
      <c r="AP338">
        <v>0</v>
      </c>
      <c r="AQ338">
        <v>0.6</v>
      </c>
      <c r="AR338">
        <v>0.4</v>
      </c>
      <c r="AS338">
        <v>0</v>
      </c>
      <c r="AT338">
        <v>1</v>
      </c>
      <c r="AU338">
        <v>0</v>
      </c>
      <c r="AV338">
        <v>0</v>
      </c>
      <c r="AW338">
        <v>0</v>
      </c>
      <c r="AX338">
        <v>0</v>
      </c>
      <c r="AY338">
        <v>1</v>
      </c>
      <c r="AZ338">
        <v>0</v>
      </c>
      <c r="BA338">
        <v>0</v>
      </c>
      <c r="BB338">
        <v>0</v>
      </c>
      <c r="BC338">
        <v>0.3</v>
      </c>
      <c r="BD338">
        <v>0.7</v>
      </c>
      <c r="BE338">
        <v>0</v>
      </c>
      <c r="BF338">
        <v>0</v>
      </c>
      <c r="BG338">
        <v>0</v>
      </c>
      <c r="BH338">
        <v>0</v>
      </c>
      <c r="BI338">
        <v>0.3</v>
      </c>
      <c r="BJ338">
        <v>0.7</v>
      </c>
      <c r="BK338">
        <v>0</v>
      </c>
      <c r="BL338">
        <v>0</v>
      </c>
      <c r="BM338">
        <v>1</v>
      </c>
      <c r="BN338">
        <v>0</v>
      </c>
      <c r="BO338">
        <v>0</v>
      </c>
      <c r="BP338">
        <v>0.3</v>
      </c>
      <c r="BQ338">
        <v>0.65</v>
      </c>
      <c r="BR338">
        <v>0.05</v>
      </c>
      <c r="BS338">
        <v>1</v>
      </c>
      <c r="BT338">
        <v>0</v>
      </c>
      <c r="BU338">
        <v>0</v>
      </c>
      <c r="BV338">
        <v>0</v>
      </c>
      <c r="BW338">
        <v>0</v>
      </c>
      <c r="BX338">
        <v>1</v>
      </c>
      <c r="BY338">
        <v>0</v>
      </c>
      <c r="BZ338">
        <v>0</v>
      </c>
      <c r="CA338">
        <v>0</v>
      </c>
      <c r="CB338">
        <v>0</v>
      </c>
      <c r="CC338">
        <v>0</v>
      </c>
      <c r="CD338">
        <v>0</v>
      </c>
      <c r="CE338">
        <v>0</v>
      </c>
      <c r="CF338">
        <v>1</v>
      </c>
      <c r="CG338">
        <v>0</v>
      </c>
      <c r="CH338">
        <v>0.95</v>
      </c>
      <c r="CI338">
        <v>0.05</v>
      </c>
      <c r="CJ338">
        <v>1</v>
      </c>
      <c r="CK338">
        <v>0</v>
      </c>
      <c r="CL338">
        <v>0</v>
      </c>
      <c r="CM338">
        <v>0</v>
      </c>
      <c r="CN338">
        <v>0</v>
      </c>
      <c r="CO338">
        <v>0</v>
      </c>
      <c r="CP338">
        <v>0</v>
      </c>
      <c r="CQ338">
        <v>1</v>
      </c>
      <c r="CR338">
        <v>0</v>
      </c>
      <c r="CS338">
        <v>0</v>
      </c>
      <c r="CT338">
        <v>0</v>
      </c>
      <c r="CU338">
        <v>0</v>
      </c>
      <c r="CV338">
        <v>0</v>
      </c>
      <c r="CW338">
        <v>1</v>
      </c>
      <c r="CX338">
        <v>1</v>
      </c>
      <c r="CY338">
        <v>0</v>
      </c>
      <c r="CZ338">
        <v>0</v>
      </c>
      <c r="DA338">
        <v>0</v>
      </c>
      <c r="DB338">
        <v>0.2</v>
      </c>
      <c r="DC338">
        <v>0.8</v>
      </c>
      <c r="DD338">
        <v>0</v>
      </c>
      <c r="DE338">
        <v>0</v>
      </c>
      <c r="DF338">
        <v>0</v>
      </c>
      <c r="DG338">
        <v>0</v>
      </c>
      <c r="DH338">
        <v>0</v>
      </c>
      <c r="DI338">
        <v>0</v>
      </c>
      <c r="DJ338">
        <v>0.05</v>
      </c>
      <c r="DK338">
        <v>0.1</v>
      </c>
      <c r="DL338">
        <v>0.85</v>
      </c>
    </row>
    <row r="339" spans="1:116" x14ac:dyDescent="0.25">
      <c r="A339" t="s">
        <v>857</v>
      </c>
      <c r="B339">
        <v>0.11539999999999999</v>
      </c>
      <c r="C339">
        <v>0.53849999999999998</v>
      </c>
      <c r="D339">
        <v>0.34619999999999995</v>
      </c>
      <c r="E339">
        <v>0</v>
      </c>
      <c r="F339">
        <v>0</v>
      </c>
      <c r="G339">
        <v>1</v>
      </c>
      <c r="H339">
        <v>0</v>
      </c>
      <c r="I339">
        <v>0</v>
      </c>
      <c r="J339">
        <v>0</v>
      </c>
      <c r="K339">
        <v>7.690000000000001E-2</v>
      </c>
      <c r="L339">
        <v>0.23079999999999998</v>
      </c>
      <c r="M339">
        <v>0.69230000000000003</v>
      </c>
      <c r="N339">
        <v>0</v>
      </c>
      <c r="O339">
        <v>7.690000000000001E-2</v>
      </c>
      <c r="P339">
        <v>0.15380000000000002</v>
      </c>
      <c r="Q339">
        <v>0.65379999999999994</v>
      </c>
      <c r="R339">
        <v>0.11539999999999999</v>
      </c>
      <c r="S339">
        <v>0</v>
      </c>
      <c r="T339">
        <v>0.04</v>
      </c>
      <c r="U339">
        <v>0.92</v>
      </c>
      <c r="V339">
        <v>0.04</v>
      </c>
      <c r="W339">
        <v>1</v>
      </c>
      <c r="X339">
        <v>0</v>
      </c>
      <c r="Y339">
        <v>0</v>
      </c>
      <c r="Z339">
        <v>0</v>
      </c>
      <c r="AA339">
        <v>1</v>
      </c>
      <c r="AB339">
        <v>0</v>
      </c>
      <c r="AC339">
        <v>0</v>
      </c>
      <c r="AD339">
        <v>0.42310000000000003</v>
      </c>
      <c r="AE339">
        <v>0.57689999999999997</v>
      </c>
      <c r="AF339">
        <v>0</v>
      </c>
      <c r="AG339">
        <v>0</v>
      </c>
      <c r="AH339">
        <v>0</v>
      </c>
      <c r="AI339">
        <v>0</v>
      </c>
      <c r="AJ339">
        <v>0</v>
      </c>
      <c r="AK339">
        <v>0</v>
      </c>
      <c r="AL339">
        <v>0</v>
      </c>
      <c r="AM339">
        <v>0.96150000000000002</v>
      </c>
      <c r="AN339">
        <v>3.85E-2</v>
      </c>
      <c r="AO339">
        <v>0</v>
      </c>
      <c r="AP339">
        <v>0</v>
      </c>
      <c r="AQ339">
        <v>0.61539999999999995</v>
      </c>
      <c r="AR339">
        <v>0.3846</v>
      </c>
      <c r="AS339">
        <v>0</v>
      </c>
      <c r="AT339">
        <v>1</v>
      </c>
      <c r="AU339">
        <v>0</v>
      </c>
      <c r="AV339">
        <v>0</v>
      </c>
      <c r="AW339">
        <v>0</v>
      </c>
      <c r="AX339">
        <v>0</v>
      </c>
      <c r="AY339">
        <v>1</v>
      </c>
      <c r="AZ339">
        <v>0</v>
      </c>
      <c r="BA339">
        <v>0</v>
      </c>
      <c r="BB339">
        <v>0</v>
      </c>
      <c r="BC339">
        <v>0.34619999999999995</v>
      </c>
      <c r="BD339">
        <v>0.65379999999999994</v>
      </c>
      <c r="BE339">
        <v>0</v>
      </c>
      <c r="BF339">
        <v>0</v>
      </c>
      <c r="BG339">
        <v>0</v>
      </c>
      <c r="BH339">
        <v>0.11539999999999999</v>
      </c>
      <c r="BI339">
        <v>0.23079999999999998</v>
      </c>
      <c r="BJ339">
        <v>0.65379999999999994</v>
      </c>
      <c r="BK339">
        <v>0</v>
      </c>
      <c r="BL339">
        <v>0</v>
      </c>
      <c r="BM339">
        <v>1</v>
      </c>
      <c r="BN339">
        <v>0</v>
      </c>
      <c r="BO339">
        <v>0</v>
      </c>
      <c r="BP339">
        <v>0.34619999999999995</v>
      </c>
      <c r="BQ339">
        <v>0.53849999999999998</v>
      </c>
      <c r="BR339">
        <v>0.11539999999999999</v>
      </c>
      <c r="BS339">
        <v>1</v>
      </c>
      <c r="BT339">
        <v>0</v>
      </c>
      <c r="BU339">
        <v>0</v>
      </c>
      <c r="BV339">
        <v>0</v>
      </c>
      <c r="BW339">
        <v>0</v>
      </c>
      <c r="BX339">
        <v>1</v>
      </c>
      <c r="BY339">
        <v>0</v>
      </c>
      <c r="BZ339">
        <v>0</v>
      </c>
      <c r="CA339">
        <v>0</v>
      </c>
      <c r="CB339">
        <v>0</v>
      </c>
      <c r="CC339">
        <v>1</v>
      </c>
      <c r="CD339">
        <v>0</v>
      </c>
      <c r="CE339">
        <v>0</v>
      </c>
      <c r="CF339">
        <v>0</v>
      </c>
      <c r="CG339">
        <v>0</v>
      </c>
      <c r="CH339">
        <v>1</v>
      </c>
      <c r="CI339">
        <v>0</v>
      </c>
      <c r="CJ339">
        <v>1</v>
      </c>
      <c r="CK339">
        <v>0</v>
      </c>
      <c r="CL339">
        <v>0</v>
      </c>
      <c r="CM339">
        <v>0</v>
      </c>
      <c r="CN339">
        <v>0</v>
      </c>
      <c r="CO339">
        <v>0</v>
      </c>
      <c r="CP339">
        <v>0</v>
      </c>
      <c r="CQ339">
        <v>1</v>
      </c>
      <c r="CR339">
        <v>0</v>
      </c>
      <c r="CS339">
        <v>0</v>
      </c>
      <c r="CT339">
        <v>0</v>
      </c>
      <c r="CU339">
        <v>0</v>
      </c>
      <c r="CV339">
        <v>0</v>
      </c>
      <c r="CW339">
        <v>1</v>
      </c>
      <c r="CX339">
        <v>1</v>
      </c>
      <c r="CY339">
        <v>0</v>
      </c>
      <c r="CZ339">
        <v>0</v>
      </c>
      <c r="DA339">
        <v>0</v>
      </c>
      <c r="DB339">
        <v>0.34619999999999995</v>
      </c>
      <c r="DC339">
        <v>0.61539999999999995</v>
      </c>
      <c r="DD339">
        <v>3.85E-2</v>
      </c>
      <c r="DE339">
        <v>0.33329999999999999</v>
      </c>
      <c r="DF339">
        <v>0.66670000000000007</v>
      </c>
      <c r="DG339">
        <v>0</v>
      </c>
      <c r="DH339">
        <v>0</v>
      </c>
      <c r="DI339">
        <v>0</v>
      </c>
      <c r="DJ339">
        <v>0.15380000000000002</v>
      </c>
      <c r="DK339">
        <v>0.26919999999999999</v>
      </c>
      <c r="DL339">
        <v>0.57689999999999997</v>
      </c>
    </row>
    <row r="340" spans="1:116" x14ac:dyDescent="0.25">
      <c r="A340" t="s">
        <v>859</v>
      </c>
      <c r="B340">
        <v>0.18179999999999999</v>
      </c>
      <c r="C340">
        <v>0.2727</v>
      </c>
      <c r="D340">
        <v>0.36359999999999998</v>
      </c>
      <c r="E340">
        <v>0.18179999999999999</v>
      </c>
      <c r="F340">
        <v>1</v>
      </c>
      <c r="G340">
        <v>0</v>
      </c>
      <c r="H340">
        <v>0</v>
      </c>
      <c r="I340">
        <v>0</v>
      </c>
      <c r="J340">
        <v>0</v>
      </c>
      <c r="K340">
        <v>0</v>
      </c>
      <c r="L340">
        <v>0.36359999999999998</v>
      </c>
      <c r="M340">
        <v>0.63639999999999997</v>
      </c>
      <c r="N340">
        <v>0</v>
      </c>
      <c r="O340">
        <v>0</v>
      </c>
      <c r="P340">
        <v>9.0899999999999995E-2</v>
      </c>
      <c r="Q340">
        <v>0.72730000000000006</v>
      </c>
      <c r="R340">
        <v>0.18179999999999999</v>
      </c>
      <c r="S340">
        <v>0</v>
      </c>
      <c r="T340">
        <v>0</v>
      </c>
      <c r="U340">
        <v>1</v>
      </c>
      <c r="V340">
        <v>0</v>
      </c>
      <c r="W340">
        <v>1</v>
      </c>
      <c r="X340">
        <v>0</v>
      </c>
      <c r="Y340">
        <v>0</v>
      </c>
      <c r="Z340">
        <v>0</v>
      </c>
      <c r="AA340">
        <v>1</v>
      </c>
      <c r="AB340">
        <v>0</v>
      </c>
      <c r="AC340">
        <v>0</v>
      </c>
      <c r="AD340">
        <v>0.36359999999999998</v>
      </c>
      <c r="AE340">
        <v>0.63639999999999997</v>
      </c>
      <c r="AF340">
        <v>0</v>
      </c>
      <c r="AG340">
        <v>0</v>
      </c>
      <c r="AH340">
        <v>0</v>
      </c>
      <c r="AI340">
        <v>0</v>
      </c>
      <c r="AJ340">
        <v>0</v>
      </c>
      <c r="AK340">
        <v>0</v>
      </c>
      <c r="AL340">
        <v>0</v>
      </c>
      <c r="AM340">
        <v>1</v>
      </c>
      <c r="AN340">
        <v>0</v>
      </c>
      <c r="AO340">
        <v>0</v>
      </c>
      <c r="AP340">
        <v>0</v>
      </c>
      <c r="AQ340">
        <v>0.63639999999999997</v>
      </c>
      <c r="AR340">
        <v>0.36359999999999998</v>
      </c>
      <c r="AS340">
        <v>0</v>
      </c>
      <c r="AT340">
        <v>1</v>
      </c>
      <c r="AU340">
        <v>0</v>
      </c>
      <c r="AV340">
        <v>0</v>
      </c>
      <c r="AW340">
        <v>0</v>
      </c>
      <c r="AX340">
        <v>0</v>
      </c>
      <c r="AY340">
        <v>1</v>
      </c>
      <c r="AZ340">
        <v>0</v>
      </c>
      <c r="BA340">
        <v>0</v>
      </c>
      <c r="BB340">
        <v>0</v>
      </c>
      <c r="BC340">
        <v>0.36359999999999998</v>
      </c>
      <c r="BD340">
        <v>0.63639999999999997</v>
      </c>
      <c r="BE340">
        <v>0</v>
      </c>
      <c r="BF340">
        <v>0</v>
      </c>
      <c r="BG340">
        <v>0</v>
      </c>
      <c r="BH340">
        <v>0</v>
      </c>
      <c r="BI340">
        <v>0.36359999999999998</v>
      </c>
      <c r="BJ340">
        <v>0.63639999999999997</v>
      </c>
      <c r="BK340">
        <v>0</v>
      </c>
      <c r="BL340">
        <v>0</v>
      </c>
      <c r="BM340">
        <v>1</v>
      </c>
      <c r="BN340">
        <v>0</v>
      </c>
      <c r="BO340">
        <v>0</v>
      </c>
      <c r="BP340">
        <v>0.36359999999999998</v>
      </c>
      <c r="BQ340">
        <v>0.63639999999999997</v>
      </c>
      <c r="BR340">
        <v>0</v>
      </c>
      <c r="BS340">
        <v>1</v>
      </c>
      <c r="BT340">
        <v>0</v>
      </c>
      <c r="BU340">
        <v>0</v>
      </c>
      <c r="BV340">
        <v>0</v>
      </c>
      <c r="BW340">
        <v>0</v>
      </c>
      <c r="BX340">
        <v>1</v>
      </c>
      <c r="BY340">
        <v>0</v>
      </c>
      <c r="BZ340">
        <v>0</v>
      </c>
      <c r="CA340">
        <v>0</v>
      </c>
      <c r="CB340">
        <v>0</v>
      </c>
      <c r="CC340">
        <v>1</v>
      </c>
      <c r="CD340">
        <v>0</v>
      </c>
      <c r="CE340">
        <v>0</v>
      </c>
      <c r="CF340">
        <v>0</v>
      </c>
      <c r="CG340">
        <v>0</v>
      </c>
      <c r="CH340">
        <v>1</v>
      </c>
      <c r="CI340">
        <v>0</v>
      </c>
      <c r="CJ340">
        <v>1</v>
      </c>
      <c r="CK340">
        <v>0</v>
      </c>
      <c r="CL340">
        <v>0</v>
      </c>
      <c r="CM340">
        <v>0</v>
      </c>
      <c r="CN340">
        <v>0</v>
      </c>
      <c r="CO340">
        <v>0</v>
      </c>
      <c r="CP340">
        <v>0</v>
      </c>
      <c r="CQ340">
        <v>1</v>
      </c>
      <c r="CR340">
        <v>0</v>
      </c>
      <c r="CS340">
        <v>0</v>
      </c>
      <c r="CT340">
        <v>0</v>
      </c>
      <c r="CU340">
        <v>0</v>
      </c>
      <c r="CV340">
        <v>1</v>
      </c>
      <c r="CW340">
        <v>0</v>
      </c>
      <c r="CX340">
        <v>1</v>
      </c>
      <c r="CY340">
        <v>0</v>
      </c>
      <c r="CZ340">
        <v>0</v>
      </c>
      <c r="DA340">
        <v>0</v>
      </c>
      <c r="DB340">
        <v>0.36359999999999998</v>
      </c>
      <c r="DC340">
        <v>0.63639999999999997</v>
      </c>
      <c r="DD340">
        <v>0</v>
      </c>
      <c r="DE340">
        <v>0</v>
      </c>
      <c r="DF340">
        <v>0</v>
      </c>
      <c r="DG340">
        <v>0</v>
      </c>
      <c r="DH340">
        <v>0</v>
      </c>
      <c r="DI340">
        <v>0</v>
      </c>
      <c r="DJ340">
        <v>9.0899999999999995E-2</v>
      </c>
      <c r="DK340">
        <v>0.2727</v>
      </c>
      <c r="DL340">
        <v>0.63639999999999997</v>
      </c>
    </row>
    <row r="341" spans="1:116" x14ac:dyDescent="0.25">
      <c r="A341" t="s">
        <v>862</v>
      </c>
      <c r="B341">
        <v>0</v>
      </c>
      <c r="C341">
        <v>0.05</v>
      </c>
      <c r="D341">
        <v>0.85</v>
      </c>
      <c r="E341">
        <v>0.1</v>
      </c>
      <c r="F341">
        <v>0</v>
      </c>
      <c r="G341">
        <v>1</v>
      </c>
      <c r="H341">
        <v>0</v>
      </c>
      <c r="I341">
        <v>0</v>
      </c>
      <c r="J341">
        <v>0</v>
      </c>
      <c r="K341">
        <v>0.73329999999999995</v>
      </c>
      <c r="L341">
        <v>0.26669999999999999</v>
      </c>
      <c r="M341">
        <v>0</v>
      </c>
      <c r="N341">
        <v>0</v>
      </c>
      <c r="O341">
        <v>0</v>
      </c>
      <c r="P341">
        <v>0.61670000000000003</v>
      </c>
      <c r="Q341">
        <v>0.38329999999999997</v>
      </c>
      <c r="R341">
        <v>0</v>
      </c>
      <c r="S341">
        <v>0</v>
      </c>
      <c r="T341">
        <v>0.1207</v>
      </c>
      <c r="U341">
        <v>0.74140000000000006</v>
      </c>
      <c r="V341">
        <v>0.13789999999999999</v>
      </c>
      <c r="W341">
        <v>1</v>
      </c>
      <c r="X341">
        <v>0</v>
      </c>
      <c r="Y341">
        <v>0</v>
      </c>
      <c r="Z341">
        <v>0</v>
      </c>
      <c r="AA341">
        <v>0.93330000000000002</v>
      </c>
      <c r="AB341">
        <v>0</v>
      </c>
      <c r="AC341">
        <v>6.6699999999999995E-2</v>
      </c>
      <c r="AD341">
        <v>0.26669999999999999</v>
      </c>
      <c r="AE341">
        <v>0.73329999999999995</v>
      </c>
      <c r="AF341">
        <v>0</v>
      </c>
      <c r="AG341">
        <v>0</v>
      </c>
      <c r="AH341">
        <v>1</v>
      </c>
      <c r="AI341">
        <v>0</v>
      </c>
      <c r="AJ341">
        <v>0</v>
      </c>
      <c r="AK341">
        <v>0</v>
      </c>
      <c r="AL341">
        <v>0</v>
      </c>
      <c r="AM341">
        <v>0.25</v>
      </c>
      <c r="AN341">
        <v>0.43329999999999996</v>
      </c>
      <c r="AO341">
        <v>3.3300000000000003E-2</v>
      </c>
      <c r="AP341">
        <v>0.2833</v>
      </c>
      <c r="AQ341">
        <v>3.3300000000000003E-2</v>
      </c>
      <c r="AR341">
        <v>0.9667</v>
      </c>
      <c r="AS341">
        <v>0</v>
      </c>
      <c r="AT341">
        <v>1</v>
      </c>
      <c r="AU341">
        <v>0</v>
      </c>
      <c r="AV341">
        <v>0</v>
      </c>
      <c r="AW341">
        <v>0</v>
      </c>
      <c r="AX341">
        <v>0</v>
      </c>
      <c r="AY341">
        <v>0.65</v>
      </c>
      <c r="AZ341">
        <v>0.35</v>
      </c>
      <c r="BA341">
        <v>0</v>
      </c>
      <c r="BB341">
        <v>0</v>
      </c>
      <c r="BC341">
        <v>0.25</v>
      </c>
      <c r="BD341">
        <v>0.41670000000000001</v>
      </c>
      <c r="BE341">
        <v>0.2167</v>
      </c>
      <c r="BF341">
        <v>0.1</v>
      </c>
      <c r="BG341">
        <v>1.67E-2</v>
      </c>
      <c r="BH341">
        <v>3.3300000000000003E-2</v>
      </c>
      <c r="BI341">
        <v>0.95</v>
      </c>
      <c r="BJ341">
        <v>1.67E-2</v>
      </c>
      <c r="BK341">
        <v>0</v>
      </c>
      <c r="BL341">
        <v>0</v>
      </c>
      <c r="BM341">
        <v>0.76670000000000005</v>
      </c>
      <c r="BN341">
        <v>0.1</v>
      </c>
      <c r="BO341">
        <v>0.1333</v>
      </c>
      <c r="BP341">
        <v>0.85</v>
      </c>
      <c r="BQ341">
        <v>0.15</v>
      </c>
      <c r="BR341">
        <v>0</v>
      </c>
      <c r="BS341">
        <v>0</v>
      </c>
      <c r="BT341">
        <v>0.26669999999999999</v>
      </c>
      <c r="BU341">
        <v>0.41670000000000001</v>
      </c>
      <c r="BV341">
        <v>0.3</v>
      </c>
      <c r="BW341">
        <v>1.67E-2</v>
      </c>
      <c r="BX341">
        <v>1</v>
      </c>
      <c r="BY341">
        <v>0</v>
      </c>
      <c r="BZ341">
        <v>0</v>
      </c>
      <c r="CA341">
        <v>0</v>
      </c>
      <c r="CB341">
        <v>0</v>
      </c>
      <c r="CC341">
        <v>1</v>
      </c>
      <c r="CD341">
        <v>0</v>
      </c>
      <c r="CE341">
        <v>0</v>
      </c>
      <c r="CF341">
        <v>0</v>
      </c>
      <c r="CG341">
        <v>0</v>
      </c>
      <c r="CH341">
        <v>0.05</v>
      </c>
      <c r="CI341">
        <v>0.95</v>
      </c>
      <c r="CJ341">
        <v>1</v>
      </c>
      <c r="CK341">
        <v>0</v>
      </c>
      <c r="CL341">
        <v>0</v>
      </c>
      <c r="CM341">
        <v>0</v>
      </c>
      <c r="CN341">
        <v>0</v>
      </c>
      <c r="CO341">
        <v>0</v>
      </c>
      <c r="CP341">
        <v>0.68330000000000002</v>
      </c>
      <c r="CQ341">
        <v>0.31670000000000004</v>
      </c>
      <c r="CR341">
        <v>0</v>
      </c>
      <c r="CS341">
        <v>0</v>
      </c>
      <c r="CT341">
        <v>0</v>
      </c>
      <c r="CU341">
        <v>0</v>
      </c>
      <c r="CV341">
        <v>0</v>
      </c>
      <c r="CW341">
        <v>1</v>
      </c>
      <c r="CX341">
        <v>0.75</v>
      </c>
      <c r="CY341">
        <v>0.25</v>
      </c>
      <c r="CZ341">
        <v>0</v>
      </c>
      <c r="DA341">
        <v>0</v>
      </c>
      <c r="DB341">
        <v>0.88329999999999997</v>
      </c>
      <c r="DC341">
        <v>6.6699999999999995E-2</v>
      </c>
      <c r="DD341">
        <v>0.05</v>
      </c>
      <c r="DE341">
        <v>0.44189999999999996</v>
      </c>
      <c r="DF341">
        <v>0.46509999999999996</v>
      </c>
      <c r="DG341">
        <v>9.3000000000000013E-2</v>
      </c>
      <c r="DH341">
        <v>0</v>
      </c>
      <c r="DI341">
        <v>0</v>
      </c>
      <c r="DJ341">
        <v>3.3300000000000003E-2</v>
      </c>
      <c r="DK341">
        <v>0.81669999999999998</v>
      </c>
      <c r="DL341">
        <v>0.15</v>
      </c>
    </row>
    <row r="342" spans="1:116" x14ac:dyDescent="0.25">
      <c r="A342" t="s">
        <v>864</v>
      </c>
      <c r="B342">
        <v>0</v>
      </c>
      <c r="C342">
        <v>0</v>
      </c>
      <c r="D342">
        <v>0.26390000000000002</v>
      </c>
      <c r="E342">
        <v>0.73609999999999998</v>
      </c>
      <c r="F342">
        <v>0</v>
      </c>
      <c r="G342">
        <v>0</v>
      </c>
      <c r="H342">
        <v>1</v>
      </c>
      <c r="I342">
        <v>0</v>
      </c>
      <c r="J342">
        <v>0</v>
      </c>
      <c r="K342">
        <v>0.33329999999999999</v>
      </c>
      <c r="L342">
        <v>0.5</v>
      </c>
      <c r="M342">
        <v>0.16670000000000001</v>
      </c>
      <c r="N342">
        <v>0</v>
      </c>
      <c r="O342">
        <v>0</v>
      </c>
      <c r="P342">
        <v>0.5</v>
      </c>
      <c r="Q342">
        <v>0.41670000000000001</v>
      </c>
      <c r="R342">
        <v>8.3299999999999999E-2</v>
      </c>
      <c r="S342">
        <v>0</v>
      </c>
      <c r="T342">
        <v>2.7799999999999998E-2</v>
      </c>
      <c r="U342">
        <v>0.61109999999999998</v>
      </c>
      <c r="V342">
        <v>0.36109999999999998</v>
      </c>
      <c r="W342">
        <v>0</v>
      </c>
      <c r="X342">
        <v>1</v>
      </c>
      <c r="Y342">
        <v>0</v>
      </c>
      <c r="Z342">
        <v>0</v>
      </c>
      <c r="AA342">
        <v>0.72219999999999995</v>
      </c>
      <c r="AB342">
        <v>6.9400000000000003E-2</v>
      </c>
      <c r="AC342">
        <v>0.20829999999999999</v>
      </c>
      <c r="AD342">
        <v>0.20829999999999999</v>
      </c>
      <c r="AE342">
        <v>0.75</v>
      </c>
      <c r="AF342">
        <v>4.1700000000000001E-2</v>
      </c>
      <c r="AG342">
        <v>0</v>
      </c>
      <c r="AH342">
        <v>0.25</v>
      </c>
      <c r="AI342">
        <v>0.25</v>
      </c>
      <c r="AJ342">
        <v>0.25</v>
      </c>
      <c r="AK342">
        <v>0</v>
      </c>
      <c r="AL342">
        <v>0.25</v>
      </c>
      <c r="AM342">
        <v>0.72219999999999995</v>
      </c>
      <c r="AN342">
        <v>0.22219999999999998</v>
      </c>
      <c r="AO342">
        <v>4.1700000000000001E-2</v>
      </c>
      <c r="AP342">
        <v>1.3899999999999999E-2</v>
      </c>
      <c r="AQ342">
        <v>4.1700000000000001E-2</v>
      </c>
      <c r="AR342">
        <v>0.91670000000000007</v>
      </c>
      <c r="AS342">
        <v>4.1700000000000001E-2</v>
      </c>
      <c r="AT342">
        <v>0.91670000000000007</v>
      </c>
      <c r="AU342">
        <v>6.9400000000000003E-2</v>
      </c>
      <c r="AV342">
        <v>1.3899999999999999E-2</v>
      </c>
      <c r="AW342">
        <v>0</v>
      </c>
      <c r="AX342">
        <v>0</v>
      </c>
      <c r="AY342">
        <v>0.11109999999999999</v>
      </c>
      <c r="AZ342">
        <v>0.86109999999999998</v>
      </c>
      <c r="BA342">
        <v>2.7799999999999998E-2</v>
      </c>
      <c r="BB342">
        <v>0</v>
      </c>
      <c r="BC342">
        <v>0</v>
      </c>
      <c r="BD342">
        <v>9.7200000000000009E-2</v>
      </c>
      <c r="BE342">
        <v>0.19440000000000002</v>
      </c>
      <c r="BF342">
        <v>0.52780000000000005</v>
      </c>
      <c r="BG342">
        <v>0.18059999999999998</v>
      </c>
      <c r="BH342">
        <v>2.7799999999999998E-2</v>
      </c>
      <c r="BI342">
        <v>0.75</v>
      </c>
      <c r="BJ342">
        <v>0.22219999999999998</v>
      </c>
      <c r="BK342">
        <v>0</v>
      </c>
      <c r="BL342">
        <v>0</v>
      </c>
      <c r="BM342">
        <v>0.16670000000000001</v>
      </c>
      <c r="BN342">
        <v>0.25</v>
      </c>
      <c r="BO342">
        <v>0.58329999999999993</v>
      </c>
      <c r="BP342">
        <v>0.90280000000000005</v>
      </c>
      <c r="BQ342">
        <v>9.7200000000000009E-2</v>
      </c>
      <c r="BR342">
        <v>0</v>
      </c>
      <c r="BS342">
        <v>0</v>
      </c>
      <c r="BT342">
        <v>5.5599999999999997E-2</v>
      </c>
      <c r="BU342">
        <v>0.27779999999999999</v>
      </c>
      <c r="BV342">
        <v>0.48609999999999998</v>
      </c>
      <c r="BW342">
        <v>0.18059999999999998</v>
      </c>
      <c r="BX342">
        <v>1</v>
      </c>
      <c r="BY342">
        <v>0</v>
      </c>
      <c r="BZ342">
        <v>0</v>
      </c>
      <c r="CA342">
        <v>0</v>
      </c>
      <c r="CB342">
        <v>0</v>
      </c>
      <c r="CC342">
        <v>1</v>
      </c>
      <c r="CD342">
        <v>0</v>
      </c>
      <c r="CE342">
        <v>0</v>
      </c>
      <c r="CF342">
        <v>0</v>
      </c>
      <c r="CG342">
        <v>0</v>
      </c>
      <c r="CH342">
        <v>0.15279999999999999</v>
      </c>
      <c r="CI342">
        <v>0.84719999999999995</v>
      </c>
      <c r="CJ342">
        <v>1</v>
      </c>
      <c r="CK342">
        <v>0</v>
      </c>
      <c r="CL342">
        <v>0</v>
      </c>
      <c r="CM342">
        <v>0</v>
      </c>
      <c r="CN342">
        <v>0</v>
      </c>
      <c r="CO342">
        <v>0</v>
      </c>
      <c r="CP342">
        <v>0.19440000000000002</v>
      </c>
      <c r="CQ342">
        <v>0.75</v>
      </c>
      <c r="CR342">
        <v>5.5599999999999997E-2</v>
      </c>
      <c r="CS342">
        <v>0</v>
      </c>
      <c r="CT342">
        <v>0</v>
      </c>
      <c r="CU342">
        <v>0</v>
      </c>
      <c r="CV342">
        <v>1</v>
      </c>
      <c r="CW342">
        <v>0</v>
      </c>
      <c r="CX342">
        <v>0.52780000000000005</v>
      </c>
      <c r="CY342">
        <v>0.45829999999999999</v>
      </c>
      <c r="CZ342">
        <v>1.3899999999999999E-2</v>
      </c>
      <c r="DA342">
        <v>0</v>
      </c>
      <c r="DB342">
        <v>0.59719999999999995</v>
      </c>
      <c r="DC342">
        <v>0.2361</v>
      </c>
      <c r="DD342">
        <v>0.16670000000000001</v>
      </c>
      <c r="DE342">
        <v>1.61E-2</v>
      </c>
      <c r="DF342">
        <v>0.5323</v>
      </c>
      <c r="DG342">
        <v>0.45159999999999995</v>
      </c>
      <c r="DH342">
        <v>0</v>
      </c>
      <c r="DI342">
        <v>0</v>
      </c>
      <c r="DJ342">
        <v>0.14080000000000001</v>
      </c>
      <c r="DK342">
        <v>0.35210000000000002</v>
      </c>
      <c r="DL342">
        <v>0.50700000000000001</v>
      </c>
    </row>
    <row r="343" spans="1:116" x14ac:dyDescent="0.25">
      <c r="A343" t="s">
        <v>866</v>
      </c>
      <c r="B343">
        <v>0</v>
      </c>
      <c r="C343">
        <v>0</v>
      </c>
      <c r="D343">
        <v>0.3115</v>
      </c>
      <c r="E343">
        <v>0.68849999999999989</v>
      </c>
      <c r="F343">
        <v>0</v>
      </c>
      <c r="G343">
        <v>1</v>
      </c>
      <c r="H343">
        <v>0</v>
      </c>
      <c r="I343">
        <v>0</v>
      </c>
      <c r="J343">
        <v>0</v>
      </c>
      <c r="K343">
        <v>0.26229999999999998</v>
      </c>
      <c r="L343">
        <v>0.60659999999999992</v>
      </c>
      <c r="M343">
        <v>0.13109999999999999</v>
      </c>
      <c r="N343">
        <v>0</v>
      </c>
      <c r="O343">
        <v>0</v>
      </c>
      <c r="P343">
        <v>0.3115</v>
      </c>
      <c r="Q343">
        <v>0.49180000000000001</v>
      </c>
      <c r="R343">
        <v>0.19670000000000001</v>
      </c>
      <c r="S343">
        <v>0</v>
      </c>
      <c r="T343">
        <v>1.6399999999999998E-2</v>
      </c>
      <c r="U343">
        <v>0.63929999999999998</v>
      </c>
      <c r="V343">
        <v>0.34429999999999999</v>
      </c>
      <c r="W343">
        <v>1</v>
      </c>
      <c r="X343">
        <v>0</v>
      </c>
      <c r="Y343">
        <v>0</v>
      </c>
      <c r="Z343">
        <v>0</v>
      </c>
      <c r="AA343">
        <v>0.83609999999999995</v>
      </c>
      <c r="AB343">
        <v>0</v>
      </c>
      <c r="AC343">
        <v>0.16390000000000002</v>
      </c>
      <c r="AD343">
        <v>0.13109999999999999</v>
      </c>
      <c r="AE343">
        <v>0.86890000000000001</v>
      </c>
      <c r="AF343">
        <v>0</v>
      </c>
      <c r="AG343">
        <v>0</v>
      </c>
      <c r="AH343">
        <v>0.91670000000000007</v>
      </c>
      <c r="AI343">
        <v>0</v>
      </c>
      <c r="AJ343">
        <v>0</v>
      </c>
      <c r="AK343">
        <v>8.3299999999999999E-2</v>
      </c>
      <c r="AL343">
        <v>0</v>
      </c>
      <c r="AM343">
        <v>0.81969999999999998</v>
      </c>
      <c r="AN343">
        <v>4.9200000000000001E-2</v>
      </c>
      <c r="AO343">
        <v>0.13109999999999999</v>
      </c>
      <c r="AP343">
        <v>0</v>
      </c>
      <c r="AQ343">
        <v>0</v>
      </c>
      <c r="AR343">
        <v>0.98360000000000003</v>
      </c>
      <c r="AS343">
        <v>1.6399999999999998E-2</v>
      </c>
      <c r="AT343">
        <v>1</v>
      </c>
      <c r="AU343">
        <v>0</v>
      </c>
      <c r="AV343">
        <v>0</v>
      </c>
      <c r="AW343">
        <v>0</v>
      </c>
      <c r="AX343">
        <v>0</v>
      </c>
      <c r="AY343">
        <v>9.8400000000000001E-2</v>
      </c>
      <c r="AZ343">
        <v>0.72129999999999994</v>
      </c>
      <c r="BA343">
        <v>0.18030000000000002</v>
      </c>
      <c r="BB343">
        <v>0</v>
      </c>
      <c r="BC343">
        <v>3.2799999999999996E-2</v>
      </c>
      <c r="BD343">
        <v>0.13109999999999999</v>
      </c>
      <c r="BE343">
        <v>0.47539999999999999</v>
      </c>
      <c r="BF343">
        <v>0.36070000000000002</v>
      </c>
      <c r="BG343">
        <v>0</v>
      </c>
      <c r="BH343">
        <v>0</v>
      </c>
      <c r="BI343">
        <v>1</v>
      </c>
      <c r="BJ343">
        <v>0</v>
      </c>
      <c r="BK343">
        <v>0</v>
      </c>
      <c r="BL343">
        <v>0</v>
      </c>
      <c r="BM343">
        <v>0.36070000000000002</v>
      </c>
      <c r="BN343">
        <v>0</v>
      </c>
      <c r="BO343">
        <v>0.63929999999999998</v>
      </c>
      <c r="BP343">
        <v>0.96719999999999995</v>
      </c>
      <c r="BQ343">
        <v>3.2799999999999996E-2</v>
      </c>
      <c r="BR343">
        <v>0</v>
      </c>
      <c r="BS343">
        <v>0</v>
      </c>
      <c r="BT343">
        <v>0</v>
      </c>
      <c r="BU343">
        <v>0.16390000000000002</v>
      </c>
      <c r="BV343">
        <v>0.42619999999999997</v>
      </c>
      <c r="BW343">
        <v>0.40979999999999994</v>
      </c>
      <c r="BX343">
        <v>1</v>
      </c>
      <c r="BY343">
        <v>0</v>
      </c>
      <c r="BZ343">
        <v>0</v>
      </c>
      <c r="CA343">
        <v>0</v>
      </c>
      <c r="CB343">
        <v>0</v>
      </c>
      <c r="CC343">
        <v>1</v>
      </c>
      <c r="CD343">
        <v>0</v>
      </c>
      <c r="CE343">
        <v>0</v>
      </c>
      <c r="CF343">
        <v>0</v>
      </c>
      <c r="CG343">
        <v>0</v>
      </c>
      <c r="CH343">
        <v>0</v>
      </c>
      <c r="CI343">
        <v>1</v>
      </c>
      <c r="CJ343">
        <v>1</v>
      </c>
      <c r="CK343">
        <v>0</v>
      </c>
      <c r="CL343">
        <v>0</v>
      </c>
      <c r="CM343">
        <v>0</v>
      </c>
      <c r="CN343">
        <v>0</v>
      </c>
      <c r="CO343">
        <v>0</v>
      </c>
      <c r="CP343">
        <v>8.199999999999999E-2</v>
      </c>
      <c r="CQ343">
        <v>0.91799999999999993</v>
      </c>
      <c r="CR343">
        <v>0</v>
      </c>
      <c r="CS343">
        <v>0</v>
      </c>
      <c r="CT343">
        <v>0</v>
      </c>
      <c r="CU343">
        <v>0</v>
      </c>
      <c r="CV343">
        <v>0</v>
      </c>
      <c r="CW343">
        <v>1</v>
      </c>
      <c r="CX343">
        <v>0.67209999999999992</v>
      </c>
      <c r="CY343">
        <v>0.32789999999999997</v>
      </c>
      <c r="CZ343">
        <v>0</v>
      </c>
      <c r="DA343">
        <v>0</v>
      </c>
      <c r="DB343">
        <v>0.78689999999999993</v>
      </c>
      <c r="DC343">
        <v>3.2799999999999996E-2</v>
      </c>
      <c r="DD343">
        <v>0.18030000000000002</v>
      </c>
      <c r="DE343">
        <v>0</v>
      </c>
      <c r="DF343">
        <v>0.40679999999999999</v>
      </c>
      <c r="DG343">
        <v>0.59319999999999995</v>
      </c>
      <c r="DH343">
        <v>0</v>
      </c>
      <c r="DI343">
        <v>0</v>
      </c>
      <c r="DJ343">
        <v>0.1186</v>
      </c>
      <c r="DK343">
        <v>0.23730000000000001</v>
      </c>
      <c r="DL343">
        <v>0.64410000000000001</v>
      </c>
    </row>
    <row r="344" spans="1:116" x14ac:dyDescent="0.25">
      <c r="A344" t="s">
        <v>868</v>
      </c>
      <c r="B344">
        <v>3.9199999999999999E-2</v>
      </c>
      <c r="C344">
        <v>5.8799999999999998E-2</v>
      </c>
      <c r="D344">
        <v>0.29410000000000003</v>
      </c>
      <c r="E344">
        <v>0.60780000000000001</v>
      </c>
      <c r="F344">
        <v>0</v>
      </c>
      <c r="G344">
        <v>1</v>
      </c>
      <c r="H344">
        <v>0</v>
      </c>
      <c r="I344">
        <v>0</v>
      </c>
      <c r="J344">
        <v>0</v>
      </c>
      <c r="K344">
        <v>0.45100000000000001</v>
      </c>
      <c r="L344">
        <v>0.54899999999999993</v>
      </c>
      <c r="M344">
        <v>0</v>
      </c>
      <c r="N344">
        <v>0</v>
      </c>
      <c r="O344">
        <v>7.8399999999999997E-2</v>
      </c>
      <c r="P344">
        <v>0.39219999999999999</v>
      </c>
      <c r="Q344">
        <v>0.50979999999999992</v>
      </c>
      <c r="R344">
        <v>1.9599999999999999E-2</v>
      </c>
      <c r="S344">
        <v>0</v>
      </c>
      <c r="T344">
        <v>1.9599999999999999E-2</v>
      </c>
      <c r="U344">
        <v>0.72549999999999992</v>
      </c>
      <c r="V344">
        <v>0.25489999999999996</v>
      </c>
      <c r="W344">
        <v>1</v>
      </c>
      <c r="X344">
        <v>0</v>
      </c>
      <c r="Y344">
        <v>0</v>
      </c>
      <c r="Z344">
        <v>0</v>
      </c>
      <c r="AA344">
        <v>0.52939999999999998</v>
      </c>
      <c r="AB344">
        <v>0.1176</v>
      </c>
      <c r="AC344">
        <v>0.35289999999999999</v>
      </c>
      <c r="AD344">
        <v>0.27449999999999997</v>
      </c>
      <c r="AE344">
        <v>0.66670000000000007</v>
      </c>
      <c r="AF344">
        <v>5.8799999999999998E-2</v>
      </c>
      <c r="AG344">
        <v>0</v>
      </c>
      <c r="AH344">
        <v>1</v>
      </c>
      <c r="AI344">
        <v>0</v>
      </c>
      <c r="AJ344">
        <v>0</v>
      </c>
      <c r="AK344">
        <v>0</v>
      </c>
      <c r="AL344">
        <v>0</v>
      </c>
      <c r="AM344">
        <v>0.58820000000000006</v>
      </c>
      <c r="AN344">
        <v>0.4118</v>
      </c>
      <c r="AO344">
        <v>0</v>
      </c>
      <c r="AP344">
        <v>0</v>
      </c>
      <c r="AQ344">
        <v>0.17649999999999999</v>
      </c>
      <c r="AR344">
        <v>0.70590000000000008</v>
      </c>
      <c r="AS344">
        <v>0.1176</v>
      </c>
      <c r="AT344">
        <v>1</v>
      </c>
      <c r="AU344">
        <v>0</v>
      </c>
      <c r="AV344">
        <v>0</v>
      </c>
      <c r="AW344">
        <v>0</v>
      </c>
      <c r="AX344">
        <v>0</v>
      </c>
      <c r="AY344">
        <v>0.15689999999999998</v>
      </c>
      <c r="AZ344">
        <v>0.8234999999999999</v>
      </c>
      <c r="BA344">
        <v>1.9599999999999999E-2</v>
      </c>
      <c r="BB344">
        <v>0</v>
      </c>
      <c r="BC344">
        <v>1.9599999999999999E-2</v>
      </c>
      <c r="BD344">
        <v>9.8000000000000004E-2</v>
      </c>
      <c r="BE344">
        <v>0.23530000000000001</v>
      </c>
      <c r="BF344">
        <v>0.47060000000000002</v>
      </c>
      <c r="BG344">
        <v>0.17649999999999999</v>
      </c>
      <c r="BH344">
        <v>5.8799999999999998E-2</v>
      </c>
      <c r="BI344">
        <v>0.88239999999999996</v>
      </c>
      <c r="BJ344">
        <v>5.8799999999999998E-2</v>
      </c>
      <c r="BK344">
        <v>0</v>
      </c>
      <c r="BL344">
        <v>0</v>
      </c>
      <c r="BM344">
        <v>0.2157</v>
      </c>
      <c r="BN344">
        <v>0.3725</v>
      </c>
      <c r="BO344">
        <v>0.4118</v>
      </c>
      <c r="BP344">
        <v>0.98040000000000005</v>
      </c>
      <c r="BQ344">
        <v>1.9599999999999999E-2</v>
      </c>
      <c r="BR344">
        <v>0</v>
      </c>
      <c r="BS344">
        <v>1.9599999999999999E-2</v>
      </c>
      <c r="BT344">
        <v>5.8799999999999998E-2</v>
      </c>
      <c r="BU344">
        <v>0.17649999999999999</v>
      </c>
      <c r="BV344">
        <v>0.45100000000000001</v>
      </c>
      <c r="BW344">
        <v>0.29410000000000003</v>
      </c>
      <c r="BX344">
        <v>1</v>
      </c>
      <c r="BY344">
        <v>0</v>
      </c>
      <c r="BZ344">
        <v>0</v>
      </c>
      <c r="CA344">
        <v>0</v>
      </c>
      <c r="CB344">
        <v>0</v>
      </c>
      <c r="CC344">
        <v>1</v>
      </c>
      <c r="CD344">
        <v>0</v>
      </c>
      <c r="CE344">
        <v>0</v>
      </c>
      <c r="CF344">
        <v>0</v>
      </c>
      <c r="CG344">
        <v>0</v>
      </c>
      <c r="CH344">
        <v>0.2157</v>
      </c>
      <c r="CI344">
        <v>0.78430000000000011</v>
      </c>
      <c r="CJ344">
        <v>1</v>
      </c>
      <c r="CK344">
        <v>0</v>
      </c>
      <c r="CL344">
        <v>0</v>
      </c>
      <c r="CM344">
        <v>0</v>
      </c>
      <c r="CN344">
        <v>0</v>
      </c>
      <c r="CO344">
        <v>0</v>
      </c>
      <c r="CP344">
        <v>0.25489999999999996</v>
      </c>
      <c r="CQ344">
        <v>0.7451000000000001</v>
      </c>
      <c r="CR344">
        <v>0</v>
      </c>
      <c r="CS344">
        <v>0</v>
      </c>
      <c r="CT344">
        <v>0</v>
      </c>
      <c r="CU344">
        <v>0</v>
      </c>
      <c r="CV344">
        <v>0</v>
      </c>
      <c r="CW344">
        <v>1</v>
      </c>
      <c r="CX344">
        <v>0.54899999999999993</v>
      </c>
      <c r="CY344">
        <v>0.45100000000000001</v>
      </c>
      <c r="CZ344">
        <v>0</v>
      </c>
      <c r="DA344">
        <v>0</v>
      </c>
      <c r="DB344">
        <v>0.78430000000000011</v>
      </c>
      <c r="DC344">
        <v>7.8399999999999997E-2</v>
      </c>
      <c r="DD344">
        <v>0.13730000000000001</v>
      </c>
      <c r="DE344">
        <v>6.25E-2</v>
      </c>
      <c r="DF344">
        <v>0.72920000000000007</v>
      </c>
      <c r="DG344">
        <v>0.20829999999999999</v>
      </c>
      <c r="DH344">
        <v>0</v>
      </c>
      <c r="DI344">
        <v>0</v>
      </c>
      <c r="DJ344">
        <v>0.13730000000000001</v>
      </c>
      <c r="DK344">
        <v>0.39219999999999999</v>
      </c>
      <c r="DL344">
        <v>0.47060000000000002</v>
      </c>
    </row>
    <row r="345" spans="1:116" x14ac:dyDescent="0.25">
      <c r="A345" t="s">
        <v>870</v>
      </c>
      <c r="B345">
        <v>0</v>
      </c>
      <c r="C345">
        <v>0</v>
      </c>
      <c r="D345">
        <v>0</v>
      </c>
      <c r="E345">
        <v>1</v>
      </c>
      <c r="F345">
        <v>0</v>
      </c>
      <c r="G345">
        <v>0</v>
      </c>
      <c r="H345">
        <v>0</v>
      </c>
      <c r="I345">
        <v>1</v>
      </c>
      <c r="J345">
        <v>0</v>
      </c>
      <c r="K345">
        <v>2.5600000000000001E-2</v>
      </c>
      <c r="L345">
        <v>0.6409999999999999</v>
      </c>
      <c r="M345">
        <v>0.33329999999999999</v>
      </c>
      <c r="N345">
        <v>0</v>
      </c>
      <c r="O345">
        <v>0</v>
      </c>
      <c r="P345">
        <v>7.690000000000001E-2</v>
      </c>
      <c r="Q345">
        <v>0.84620000000000006</v>
      </c>
      <c r="R345">
        <v>7.690000000000001E-2</v>
      </c>
      <c r="S345">
        <v>0</v>
      </c>
      <c r="T345">
        <v>0</v>
      </c>
      <c r="U345">
        <v>5.1299999999999998E-2</v>
      </c>
      <c r="V345">
        <v>0.9487000000000001</v>
      </c>
      <c r="W345">
        <v>0</v>
      </c>
      <c r="X345">
        <v>1</v>
      </c>
      <c r="Y345">
        <v>0</v>
      </c>
      <c r="Z345">
        <v>0</v>
      </c>
      <c r="AA345">
        <v>0.82050000000000001</v>
      </c>
      <c r="AB345">
        <v>0.1026</v>
      </c>
      <c r="AC345">
        <v>7.690000000000001E-2</v>
      </c>
      <c r="AD345">
        <v>0.12820000000000001</v>
      </c>
      <c r="AE345">
        <v>0.84620000000000006</v>
      </c>
      <c r="AF345">
        <v>2.5600000000000001E-2</v>
      </c>
      <c r="AG345">
        <v>0</v>
      </c>
      <c r="AH345">
        <v>0</v>
      </c>
      <c r="AI345">
        <v>0</v>
      </c>
      <c r="AJ345">
        <v>0</v>
      </c>
      <c r="AK345">
        <v>0</v>
      </c>
      <c r="AL345">
        <v>0</v>
      </c>
      <c r="AM345">
        <v>7.690000000000001E-2</v>
      </c>
      <c r="AN345">
        <v>0.2051</v>
      </c>
      <c r="AO345">
        <v>2.5600000000000001E-2</v>
      </c>
      <c r="AP345">
        <v>0.69230000000000003</v>
      </c>
      <c r="AQ345">
        <v>0</v>
      </c>
      <c r="AR345">
        <v>1</v>
      </c>
      <c r="AS345">
        <v>0</v>
      </c>
      <c r="AT345">
        <v>0.3846</v>
      </c>
      <c r="AU345">
        <v>0.61539999999999995</v>
      </c>
      <c r="AV345">
        <v>0</v>
      </c>
      <c r="AW345">
        <v>0</v>
      </c>
      <c r="AX345">
        <v>0</v>
      </c>
      <c r="AY345">
        <v>0</v>
      </c>
      <c r="AZ345">
        <v>1</v>
      </c>
      <c r="BA345">
        <v>0</v>
      </c>
      <c r="BB345">
        <v>0</v>
      </c>
      <c r="BC345">
        <v>0</v>
      </c>
      <c r="BD345">
        <v>0.48719999999999997</v>
      </c>
      <c r="BE345">
        <v>0.35899999999999999</v>
      </c>
      <c r="BF345">
        <v>5.1299999999999998E-2</v>
      </c>
      <c r="BG345">
        <v>0.1026</v>
      </c>
      <c r="BH345">
        <v>0</v>
      </c>
      <c r="BI345">
        <v>0.17949999999999999</v>
      </c>
      <c r="BJ345">
        <v>0.82050000000000001</v>
      </c>
      <c r="BK345">
        <v>0</v>
      </c>
      <c r="BL345">
        <v>0</v>
      </c>
      <c r="BM345">
        <v>0.89739999999999998</v>
      </c>
      <c r="BN345">
        <v>0.1026</v>
      </c>
      <c r="BO345">
        <v>0</v>
      </c>
      <c r="BP345">
        <v>0.9487000000000001</v>
      </c>
      <c r="BQ345">
        <v>5.1299999999999998E-2</v>
      </c>
      <c r="BR345">
        <v>0</v>
      </c>
      <c r="BS345">
        <v>0</v>
      </c>
      <c r="BT345">
        <v>0</v>
      </c>
      <c r="BU345">
        <v>2.5600000000000001E-2</v>
      </c>
      <c r="BV345">
        <v>7.690000000000001E-2</v>
      </c>
      <c r="BW345">
        <v>0.89739999999999998</v>
      </c>
      <c r="BX345">
        <v>1</v>
      </c>
      <c r="BY345">
        <v>0</v>
      </c>
      <c r="BZ345">
        <v>0</v>
      </c>
      <c r="CA345">
        <v>0</v>
      </c>
      <c r="CB345">
        <v>0</v>
      </c>
      <c r="CC345">
        <v>1</v>
      </c>
      <c r="CD345">
        <v>0</v>
      </c>
      <c r="CE345">
        <v>0</v>
      </c>
      <c r="CF345">
        <v>0</v>
      </c>
      <c r="CG345">
        <v>0</v>
      </c>
      <c r="CH345">
        <v>0.28210000000000002</v>
      </c>
      <c r="CI345">
        <v>0.71790000000000009</v>
      </c>
      <c r="CJ345">
        <v>1</v>
      </c>
      <c r="CK345">
        <v>0</v>
      </c>
      <c r="CL345">
        <v>0</v>
      </c>
      <c r="CM345">
        <v>0</v>
      </c>
      <c r="CN345">
        <v>0</v>
      </c>
      <c r="CO345">
        <v>0</v>
      </c>
      <c r="CP345">
        <v>2.5600000000000001E-2</v>
      </c>
      <c r="CQ345">
        <v>0.97439999999999993</v>
      </c>
      <c r="CR345">
        <v>0</v>
      </c>
      <c r="CS345">
        <v>0</v>
      </c>
      <c r="CT345">
        <v>0</v>
      </c>
      <c r="CU345">
        <v>0</v>
      </c>
      <c r="CV345">
        <v>0</v>
      </c>
      <c r="CW345">
        <v>1</v>
      </c>
      <c r="CX345">
        <v>0.6409999999999999</v>
      </c>
      <c r="CY345">
        <v>0.35899999999999999</v>
      </c>
      <c r="CZ345">
        <v>0</v>
      </c>
      <c r="DA345">
        <v>0</v>
      </c>
      <c r="DB345">
        <v>0.82050000000000001</v>
      </c>
      <c r="DC345">
        <v>0.17949999999999999</v>
      </c>
      <c r="DD345">
        <v>0</v>
      </c>
      <c r="DE345">
        <v>0</v>
      </c>
      <c r="DF345">
        <v>7.690000000000001E-2</v>
      </c>
      <c r="DG345">
        <v>0.92310000000000003</v>
      </c>
      <c r="DH345">
        <v>0</v>
      </c>
      <c r="DI345">
        <v>0</v>
      </c>
      <c r="DJ345">
        <v>0</v>
      </c>
      <c r="DK345">
        <v>0</v>
      </c>
      <c r="DL345">
        <v>1</v>
      </c>
    </row>
    <row r="346" spans="1:116" x14ac:dyDescent="0.25">
      <c r="A346" t="s">
        <v>872</v>
      </c>
      <c r="B346">
        <v>0</v>
      </c>
      <c r="C346">
        <v>0</v>
      </c>
      <c r="D346">
        <v>0.2414</v>
      </c>
      <c r="E346">
        <v>0.75859999999999994</v>
      </c>
      <c r="F346">
        <v>1</v>
      </c>
      <c r="G346">
        <v>0</v>
      </c>
      <c r="H346">
        <v>0</v>
      </c>
      <c r="I346">
        <v>0</v>
      </c>
      <c r="J346">
        <v>0</v>
      </c>
      <c r="K346">
        <v>0.13789999999999999</v>
      </c>
      <c r="L346">
        <v>0.27589999999999998</v>
      </c>
      <c r="M346">
        <v>0.58619999999999994</v>
      </c>
      <c r="N346">
        <v>0</v>
      </c>
      <c r="O346">
        <v>0</v>
      </c>
      <c r="P346">
        <v>0.27589999999999998</v>
      </c>
      <c r="Q346">
        <v>0.2414</v>
      </c>
      <c r="R346">
        <v>0.48280000000000001</v>
      </c>
      <c r="S346">
        <v>0</v>
      </c>
      <c r="T346">
        <v>0</v>
      </c>
      <c r="U346">
        <v>0.37929999999999997</v>
      </c>
      <c r="V346">
        <v>0.62070000000000003</v>
      </c>
      <c r="W346">
        <v>1</v>
      </c>
      <c r="X346">
        <v>0</v>
      </c>
      <c r="Y346">
        <v>0</v>
      </c>
      <c r="Z346">
        <v>0</v>
      </c>
      <c r="AA346">
        <v>0.58619999999999994</v>
      </c>
      <c r="AB346">
        <v>3.4500000000000003E-2</v>
      </c>
      <c r="AC346">
        <v>0.37929999999999997</v>
      </c>
      <c r="AD346">
        <v>0</v>
      </c>
      <c r="AE346">
        <v>0.96550000000000002</v>
      </c>
      <c r="AF346">
        <v>3.4500000000000003E-2</v>
      </c>
      <c r="AG346">
        <v>0</v>
      </c>
      <c r="AH346">
        <v>0</v>
      </c>
      <c r="AI346">
        <v>0</v>
      </c>
      <c r="AJ346">
        <v>0</v>
      </c>
      <c r="AK346">
        <v>0</v>
      </c>
      <c r="AL346">
        <v>0</v>
      </c>
      <c r="AM346">
        <v>0.79310000000000003</v>
      </c>
      <c r="AN346">
        <v>3.4500000000000003E-2</v>
      </c>
      <c r="AO346">
        <v>0.1724</v>
      </c>
      <c r="AP346">
        <v>0</v>
      </c>
      <c r="AQ346">
        <v>0</v>
      </c>
      <c r="AR346">
        <v>0.8276</v>
      </c>
      <c r="AS346">
        <v>0.1724</v>
      </c>
      <c r="AT346">
        <v>1</v>
      </c>
      <c r="AU346">
        <v>0</v>
      </c>
      <c r="AV346">
        <v>0</v>
      </c>
      <c r="AW346">
        <v>0</v>
      </c>
      <c r="AX346">
        <v>0</v>
      </c>
      <c r="AY346">
        <v>0.13789999999999999</v>
      </c>
      <c r="AZ346">
        <v>0.8276</v>
      </c>
      <c r="BA346">
        <v>3.4500000000000003E-2</v>
      </c>
      <c r="BB346">
        <v>0</v>
      </c>
      <c r="BC346">
        <v>6.9000000000000006E-2</v>
      </c>
      <c r="BD346">
        <v>0.10339999999999999</v>
      </c>
      <c r="BE346">
        <v>0.44829999999999998</v>
      </c>
      <c r="BF346">
        <v>0.37929999999999997</v>
      </c>
      <c r="BG346">
        <v>0</v>
      </c>
      <c r="BH346">
        <v>3.4500000000000003E-2</v>
      </c>
      <c r="BI346">
        <v>0.86209999999999998</v>
      </c>
      <c r="BJ346">
        <v>0.10339999999999999</v>
      </c>
      <c r="BK346">
        <v>0</v>
      </c>
      <c r="BL346">
        <v>0</v>
      </c>
      <c r="BM346">
        <v>0.55169999999999997</v>
      </c>
      <c r="BN346">
        <v>0</v>
      </c>
      <c r="BO346">
        <v>0.44829999999999998</v>
      </c>
      <c r="BP346">
        <v>0.96550000000000002</v>
      </c>
      <c r="BQ346">
        <v>3.4500000000000003E-2</v>
      </c>
      <c r="BR346">
        <v>0</v>
      </c>
      <c r="BS346">
        <v>0</v>
      </c>
      <c r="BT346">
        <v>0</v>
      </c>
      <c r="BU346">
        <v>0.10339999999999999</v>
      </c>
      <c r="BV346">
        <v>0.37929999999999997</v>
      </c>
      <c r="BW346">
        <v>0.51719999999999999</v>
      </c>
      <c r="BX346">
        <v>1</v>
      </c>
      <c r="BY346">
        <v>0</v>
      </c>
      <c r="BZ346">
        <v>0</v>
      </c>
      <c r="CA346">
        <v>0</v>
      </c>
      <c r="CB346">
        <v>0</v>
      </c>
      <c r="CC346">
        <v>1</v>
      </c>
      <c r="CD346">
        <v>0</v>
      </c>
      <c r="CE346">
        <v>0</v>
      </c>
      <c r="CF346">
        <v>0</v>
      </c>
      <c r="CG346">
        <v>0</v>
      </c>
      <c r="CH346">
        <v>0</v>
      </c>
      <c r="CI346">
        <v>1</v>
      </c>
      <c r="CJ346">
        <v>1</v>
      </c>
      <c r="CK346">
        <v>0</v>
      </c>
      <c r="CL346">
        <v>0</v>
      </c>
      <c r="CM346">
        <v>0</v>
      </c>
      <c r="CN346">
        <v>0</v>
      </c>
      <c r="CO346">
        <v>0</v>
      </c>
      <c r="CP346">
        <v>0.13789999999999999</v>
      </c>
      <c r="CQ346">
        <v>0.86209999999999998</v>
      </c>
      <c r="CR346">
        <v>0</v>
      </c>
      <c r="CS346">
        <v>0</v>
      </c>
      <c r="CT346">
        <v>0</v>
      </c>
      <c r="CU346">
        <v>0</v>
      </c>
      <c r="CV346">
        <v>0</v>
      </c>
      <c r="CW346">
        <v>1</v>
      </c>
      <c r="CX346">
        <v>0.75859999999999994</v>
      </c>
      <c r="CY346">
        <v>0.2414</v>
      </c>
      <c r="CZ346">
        <v>0</v>
      </c>
      <c r="DA346">
        <v>0</v>
      </c>
      <c r="DB346">
        <v>1</v>
      </c>
      <c r="DC346">
        <v>0</v>
      </c>
      <c r="DD346">
        <v>0</v>
      </c>
      <c r="DE346">
        <v>0</v>
      </c>
      <c r="DF346">
        <v>0.23079999999999998</v>
      </c>
      <c r="DG346">
        <v>0.76919999999999999</v>
      </c>
      <c r="DH346">
        <v>0</v>
      </c>
      <c r="DI346">
        <v>0</v>
      </c>
      <c r="DJ346">
        <v>0</v>
      </c>
      <c r="DK346">
        <v>0.37929999999999997</v>
      </c>
      <c r="DL346">
        <v>0.62070000000000003</v>
      </c>
    </row>
    <row r="347" spans="1:116" x14ac:dyDescent="0.25">
      <c r="A347" t="s">
        <v>874</v>
      </c>
      <c r="B347">
        <v>0</v>
      </c>
      <c r="C347">
        <v>0</v>
      </c>
      <c r="D347">
        <v>5.5599999999999997E-2</v>
      </c>
      <c r="E347">
        <v>0.94440000000000002</v>
      </c>
      <c r="F347">
        <v>0</v>
      </c>
      <c r="G347">
        <v>1</v>
      </c>
      <c r="H347">
        <v>0</v>
      </c>
      <c r="I347">
        <v>0</v>
      </c>
      <c r="J347">
        <v>0</v>
      </c>
      <c r="K347">
        <v>5.5599999999999997E-2</v>
      </c>
      <c r="L347">
        <v>0.74069999999999991</v>
      </c>
      <c r="M347">
        <v>0.20370000000000002</v>
      </c>
      <c r="N347">
        <v>0</v>
      </c>
      <c r="O347">
        <v>0</v>
      </c>
      <c r="P347">
        <v>0.29630000000000001</v>
      </c>
      <c r="Q347">
        <v>0.66670000000000007</v>
      </c>
      <c r="R347">
        <v>3.7000000000000005E-2</v>
      </c>
      <c r="S347">
        <v>0</v>
      </c>
      <c r="T347">
        <v>0</v>
      </c>
      <c r="U347">
        <v>0.61109999999999998</v>
      </c>
      <c r="V347">
        <v>0.38890000000000002</v>
      </c>
      <c r="W347">
        <v>1</v>
      </c>
      <c r="X347">
        <v>0</v>
      </c>
      <c r="Y347">
        <v>0</v>
      </c>
      <c r="Z347">
        <v>0</v>
      </c>
      <c r="AA347">
        <v>0.46299999999999997</v>
      </c>
      <c r="AB347">
        <v>0.53700000000000003</v>
      </c>
      <c r="AC347">
        <v>0</v>
      </c>
      <c r="AD347">
        <v>0.1852</v>
      </c>
      <c r="AE347">
        <v>0.70369999999999999</v>
      </c>
      <c r="AF347">
        <v>0.11109999999999999</v>
      </c>
      <c r="AG347">
        <v>0</v>
      </c>
      <c r="AH347">
        <v>0</v>
      </c>
      <c r="AI347">
        <v>0</v>
      </c>
      <c r="AJ347">
        <v>0</v>
      </c>
      <c r="AK347">
        <v>0</v>
      </c>
      <c r="AL347">
        <v>0</v>
      </c>
      <c r="AM347">
        <v>0.16670000000000001</v>
      </c>
      <c r="AN347">
        <v>0.2407</v>
      </c>
      <c r="AO347">
        <v>0.16670000000000001</v>
      </c>
      <c r="AP347">
        <v>0.42590000000000006</v>
      </c>
      <c r="AQ347">
        <v>0</v>
      </c>
      <c r="AR347">
        <v>0.81480000000000008</v>
      </c>
      <c r="AS347">
        <v>0.1852</v>
      </c>
      <c r="AT347">
        <v>0.90739999999999998</v>
      </c>
      <c r="AU347">
        <v>9.2600000000000002E-2</v>
      </c>
      <c r="AV347">
        <v>0</v>
      </c>
      <c r="AW347">
        <v>0</v>
      </c>
      <c r="AX347">
        <v>0</v>
      </c>
      <c r="AY347">
        <v>0.33329999999999999</v>
      </c>
      <c r="AZ347">
        <v>0.59260000000000002</v>
      </c>
      <c r="BA347">
        <v>7.4099999999999999E-2</v>
      </c>
      <c r="BB347">
        <v>0</v>
      </c>
      <c r="BC347">
        <v>3.7000000000000005E-2</v>
      </c>
      <c r="BD347">
        <v>0.29630000000000001</v>
      </c>
      <c r="BE347">
        <v>0.2407</v>
      </c>
      <c r="BF347">
        <v>0.2407</v>
      </c>
      <c r="BG347">
        <v>0.1852</v>
      </c>
      <c r="BH347">
        <v>1.8500000000000003E-2</v>
      </c>
      <c r="BI347">
        <v>0.70369999999999999</v>
      </c>
      <c r="BJ347">
        <v>0.27779999999999999</v>
      </c>
      <c r="BK347">
        <v>0</v>
      </c>
      <c r="BL347">
        <v>0</v>
      </c>
      <c r="BM347">
        <v>0.44439999999999996</v>
      </c>
      <c r="BN347">
        <v>0.46299999999999997</v>
      </c>
      <c r="BO347">
        <v>9.2600000000000002E-2</v>
      </c>
      <c r="BP347">
        <v>0.77780000000000005</v>
      </c>
      <c r="BQ347">
        <v>0.22219999999999998</v>
      </c>
      <c r="BR347">
        <v>0</v>
      </c>
      <c r="BS347">
        <v>0</v>
      </c>
      <c r="BT347">
        <v>0</v>
      </c>
      <c r="BU347">
        <v>1.8500000000000003E-2</v>
      </c>
      <c r="BV347">
        <v>0.74069999999999991</v>
      </c>
      <c r="BW347">
        <v>0.2407</v>
      </c>
      <c r="BX347">
        <v>1</v>
      </c>
      <c r="BY347">
        <v>0</v>
      </c>
      <c r="BZ347">
        <v>0</v>
      </c>
      <c r="CA347">
        <v>0</v>
      </c>
      <c r="CB347">
        <v>0</v>
      </c>
      <c r="CC347">
        <v>1</v>
      </c>
      <c r="CD347">
        <v>0</v>
      </c>
      <c r="CE347">
        <v>0</v>
      </c>
      <c r="CF347">
        <v>0</v>
      </c>
      <c r="CG347">
        <v>0</v>
      </c>
      <c r="CH347">
        <v>0.5</v>
      </c>
      <c r="CI347">
        <v>0.5</v>
      </c>
      <c r="CJ347">
        <v>1</v>
      </c>
      <c r="CK347">
        <v>0</v>
      </c>
      <c r="CL347">
        <v>0</v>
      </c>
      <c r="CM347">
        <v>0</v>
      </c>
      <c r="CN347">
        <v>0</v>
      </c>
      <c r="CO347">
        <v>0</v>
      </c>
      <c r="CP347">
        <v>7.4099999999999999E-2</v>
      </c>
      <c r="CQ347">
        <v>0.92590000000000006</v>
      </c>
      <c r="CR347">
        <v>0</v>
      </c>
      <c r="CS347">
        <v>0</v>
      </c>
      <c r="CT347">
        <v>0</v>
      </c>
      <c r="CU347">
        <v>0</v>
      </c>
      <c r="CV347">
        <v>0</v>
      </c>
      <c r="CW347">
        <v>1</v>
      </c>
      <c r="CX347">
        <v>0.37040000000000001</v>
      </c>
      <c r="CY347">
        <v>0.55559999999999998</v>
      </c>
      <c r="CZ347">
        <v>3.7000000000000005E-2</v>
      </c>
      <c r="DA347">
        <v>3.7000000000000005E-2</v>
      </c>
      <c r="DB347">
        <v>0.92590000000000006</v>
      </c>
      <c r="DC347">
        <v>3.7000000000000005E-2</v>
      </c>
      <c r="DD347">
        <v>3.7000000000000005E-2</v>
      </c>
      <c r="DE347">
        <v>0</v>
      </c>
      <c r="DF347">
        <v>0.6470999999999999</v>
      </c>
      <c r="DG347">
        <v>0.35289999999999999</v>
      </c>
      <c r="DH347">
        <v>0</v>
      </c>
      <c r="DI347">
        <v>0</v>
      </c>
      <c r="DJ347">
        <v>0</v>
      </c>
      <c r="DK347">
        <v>0.27779999999999999</v>
      </c>
      <c r="DL347">
        <v>0.72219999999999995</v>
      </c>
    </row>
    <row r="348" spans="1:116" x14ac:dyDescent="0.25">
      <c r="A348" t="s">
        <v>876</v>
      </c>
      <c r="B348">
        <v>0</v>
      </c>
      <c r="C348">
        <v>0</v>
      </c>
      <c r="D348">
        <v>0.3448</v>
      </c>
      <c r="E348">
        <v>0.6552</v>
      </c>
      <c r="F348">
        <v>1</v>
      </c>
      <c r="G348">
        <v>0</v>
      </c>
      <c r="H348">
        <v>0</v>
      </c>
      <c r="I348">
        <v>0</v>
      </c>
      <c r="J348">
        <v>0</v>
      </c>
      <c r="K348">
        <v>0.55169999999999997</v>
      </c>
      <c r="L348">
        <v>0.4138</v>
      </c>
      <c r="M348">
        <v>3.4500000000000003E-2</v>
      </c>
      <c r="N348">
        <v>0</v>
      </c>
      <c r="O348">
        <v>0</v>
      </c>
      <c r="P348">
        <v>0.86209999999999998</v>
      </c>
      <c r="Q348">
        <v>0.13789999999999999</v>
      </c>
      <c r="R348">
        <v>0</v>
      </c>
      <c r="S348">
        <v>0</v>
      </c>
      <c r="T348">
        <v>0</v>
      </c>
      <c r="U348">
        <v>0.55169999999999997</v>
      </c>
      <c r="V348">
        <v>0.44829999999999998</v>
      </c>
      <c r="W348">
        <v>1</v>
      </c>
      <c r="X348">
        <v>0</v>
      </c>
      <c r="Y348">
        <v>0</v>
      </c>
      <c r="Z348">
        <v>0</v>
      </c>
      <c r="AA348">
        <v>1</v>
      </c>
      <c r="AB348">
        <v>0</v>
      </c>
      <c r="AC348">
        <v>0</v>
      </c>
      <c r="AD348">
        <v>0.1724</v>
      </c>
      <c r="AE348">
        <v>0.8276</v>
      </c>
      <c r="AF348">
        <v>0</v>
      </c>
      <c r="AG348">
        <v>0</v>
      </c>
      <c r="AH348">
        <v>0</v>
      </c>
      <c r="AI348">
        <v>0</v>
      </c>
      <c r="AJ348">
        <v>0</v>
      </c>
      <c r="AK348">
        <v>0</v>
      </c>
      <c r="AL348">
        <v>0</v>
      </c>
      <c r="AM348">
        <v>0.37929999999999997</v>
      </c>
      <c r="AN348">
        <v>0.62070000000000003</v>
      </c>
      <c r="AO348">
        <v>0</v>
      </c>
      <c r="AP348">
        <v>0</v>
      </c>
      <c r="AQ348">
        <v>0.3448</v>
      </c>
      <c r="AR348">
        <v>0.6552</v>
      </c>
      <c r="AS348">
        <v>0</v>
      </c>
      <c r="AT348">
        <v>1</v>
      </c>
      <c r="AU348">
        <v>0</v>
      </c>
      <c r="AV348">
        <v>0</v>
      </c>
      <c r="AW348">
        <v>0</v>
      </c>
      <c r="AX348">
        <v>0</v>
      </c>
      <c r="AY348">
        <v>0.2069</v>
      </c>
      <c r="AZ348">
        <v>0.79310000000000003</v>
      </c>
      <c r="BA348">
        <v>0</v>
      </c>
      <c r="BB348">
        <v>0</v>
      </c>
      <c r="BC348">
        <v>0</v>
      </c>
      <c r="BD348">
        <v>0</v>
      </c>
      <c r="BE348">
        <v>0.1724</v>
      </c>
      <c r="BF348">
        <v>0.58619999999999994</v>
      </c>
      <c r="BG348">
        <v>0.2414</v>
      </c>
      <c r="BH348">
        <v>0</v>
      </c>
      <c r="BI348">
        <v>0.8276</v>
      </c>
      <c r="BJ348">
        <v>0.10339999999999999</v>
      </c>
      <c r="BK348">
        <v>6.9000000000000006E-2</v>
      </c>
      <c r="BL348">
        <v>0</v>
      </c>
      <c r="BM348">
        <v>0.1724</v>
      </c>
      <c r="BN348">
        <v>0.48280000000000001</v>
      </c>
      <c r="BO348">
        <v>0.3448</v>
      </c>
      <c r="BP348">
        <v>1</v>
      </c>
      <c r="BQ348">
        <v>0</v>
      </c>
      <c r="BR348">
        <v>0</v>
      </c>
      <c r="BS348">
        <v>0</v>
      </c>
      <c r="BT348">
        <v>0</v>
      </c>
      <c r="BU348">
        <v>0</v>
      </c>
      <c r="BV348">
        <v>1</v>
      </c>
      <c r="BW348">
        <v>0</v>
      </c>
      <c r="BX348">
        <v>1</v>
      </c>
      <c r="BY348">
        <v>0</v>
      </c>
      <c r="BZ348">
        <v>0</v>
      </c>
      <c r="CA348">
        <v>0</v>
      </c>
      <c r="CB348">
        <v>0</v>
      </c>
      <c r="CC348">
        <v>1</v>
      </c>
      <c r="CD348">
        <v>0</v>
      </c>
      <c r="CE348">
        <v>0</v>
      </c>
      <c r="CF348">
        <v>0</v>
      </c>
      <c r="CG348">
        <v>0</v>
      </c>
      <c r="CH348">
        <v>0.10339999999999999</v>
      </c>
      <c r="CI348">
        <v>0.89659999999999995</v>
      </c>
      <c r="CJ348">
        <v>1</v>
      </c>
      <c r="CK348">
        <v>0</v>
      </c>
      <c r="CL348">
        <v>0</v>
      </c>
      <c r="CM348">
        <v>0</v>
      </c>
      <c r="CN348">
        <v>0</v>
      </c>
      <c r="CO348">
        <v>0</v>
      </c>
      <c r="CP348">
        <v>0.58619999999999994</v>
      </c>
      <c r="CQ348">
        <v>0.4138</v>
      </c>
      <c r="CR348">
        <v>0</v>
      </c>
      <c r="CS348">
        <v>0</v>
      </c>
      <c r="CT348">
        <v>0</v>
      </c>
      <c r="CU348">
        <v>0</v>
      </c>
      <c r="CV348">
        <v>1</v>
      </c>
      <c r="CW348">
        <v>0</v>
      </c>
      <c r="CX348">
        <v>0.79310000000000003</v>
      </c>
      <c r="CY348">
        <v>0.2069</v>
      </c>
      <c r="CZ348">
        <v>0</v>
      </c>
      <c r="DA348">
        <v>0</v>
      </c>
      <c r="DB348">
        <v>0.13789999999999999</v>
      </c>
      <c r="DC348">
        <v>0.86209999999999998</v>
      </c>
      <c r="DD348">
        <v>0</v>
      </c>
      <c r="DE348">
        <v>0</v>
      </c>
      <c r="DF348">
        <v>0.75859999999999994</v>
      </c>
      <c r="DG348">
        <v>0.2414</v>
      </c>
      <c r="DH348">
        <v>0</v>
      </c>
      <c r="DI348">
        <v>0</v>
      </c>
      <c r="DJ348">
        <v>0.37929999999999997</v>
      </c>
      <c r="DK348">
        <v>3.4500000000000003E-2</v>
      </c>
      <c r="DL348">
        <v>0.58619999999999994</v>
      </c>
    </row>
    <row r="349" spans="1:116" x14ac:dyDescent="0.25">
      <c r="A349" t="s">
        <v>878</v>
      </c>
      <c r="B349">
        <v>0</v>
      </c>
      <c r="C349">
        <v>0</v>
      </c>
      <c r="D349">
        <v>0</v>
      </c>
      <c r="E349">
        <v>1</v>
      </c>
      <c r="F349">
        <v>0</v>
      </c>
      <c r="G349">
        <v>0</v>
      </c>
      <c r="H349">
        <v>1</v>
      </c>
      <c r="I349">
        <v>0</v>
      </c>
      <c r="J349">
        <v>0</v>
      </c>
      <c r="K349">
        <v>0.91890000000000005</v>
      </c>
      <c r="L349">
        <v>8.1099999999999992E-2</v>
      </c>
      <c r="M349">
        <v>0</v>
      </c>
      <c r="N349">
        <v>0</v>
      </c>
      <c r="O349">
        <v>0</v>
      </c>
      <c r="P349">
        <v>0.48649999999999999</v>
      </c>
      <c r="Q349">
        <v>0.43240000000000001</v>
      </c>
      <c r="R349">
        <v>5.4100000000000002E-2</v>
      </c>
      <c r="S349">
        <v>2.7000000000000003E-2</v>
      </c>
      <c r="T349">
        <v>2.7799999999999998E-2</v>
      </c>
      <c r="U349">
        <v>0.72219999999999995</v>
      </c>
      <c r="V349">
        <v>0.25</v>
      </c>
      <c r="W349">
        <v>1</v>
      </c>
      <c r="X349">
        <v>0</v>
      </c>
      <c r="Y349">
        <v>0</v>
      </c>
      <c r="Z349">
        <v>0</v>
      </c>
      <c r="AA349">
        <v>0</v>
      </c>
      <c r="AB349">
        <v>0.2162</v>
      </c>
      <c r="AC349">
        <v>0.78379999999999994</v>
      </c>
      <c r="AD349">
        <v>8.1099999999999992E-2</v>
      </c>
      <c r="AE349">
        <v>0.81079999999999997</v>
      </c>
      <c r="AF349">
        <v>0.1081</v>
      </c>
      <c r="AG349">
        <v>0</v>
      </c>
      <c r="AH349">
        <v>0</v>
      </c>
      <c r="AI349">
        <v>0</v>
      </c>
      <c r="AJ349">
        <v>0</v>
      </c>
      <c r="AK349">
        <v>0</v>
      </c>
      <c r="AL349">
        <v>0</v>
      </c>
      <c r="AM349">
        <v>0.56759999999999999</v>
      </c>
      <c r="AN349">
        <v>0.27029999999999998</v>
      </c>
      <c r="AO349">
        <v>0.1351</v>
      </c>
      <c r="AP349">
        <v>2.7000000000000003E-2</v>
      </c>
      <c r="AQ349">
        <v>0.1351</v>
      </c>
      <c r="AR349">
        <v>0.83779999999999999</v>
      </c>
      <c r="AS349">
        <v>2.7000000000000003E-2</v>
      </c>
      <c r="AT349">
        <v>1</v>
      </c>
      <c r="AU349">
        <v>0</v>
      </c>
      <c r="AV349">
        <v>0</v>
      </c>
      <c r="AW349">
        <v>0</v>
      </c>
      <c r="AX349">
        <v>0</v>
      </c>
      <c r="AY349">
        <v>0.62159999999999993</v>
      </c>
      <c r="AZ349">
        <v>0.35139999999999999</v>
      </c>
      <c r="BA349">
        <v>2.7000000000000003E-2</v>
      </c>
      <c r="BB349">
        <v>0</v>
      </c>
      <c r="BC349">
        <v>0.1351</v>
      </c>
      <c r="BD349">
        <v>0.45950000000000002</v>
      </c>
      <c r="BE349">
        <v>0.32429999999999998</v>
      </c>
      <c r="BF349">
        <v>5.4100000000000002E-2</v>
      </c>
      <c r="BG349">
        <v>2.7000000000000003E-2</v>
      </c>
      <c r="BH349">
        <v>0</v>
      </c>
      <c r="BI349">
        <v>0.94590000000000007</v>
      </c>
      <c r="BJ349">
        <v>5.4100000000000002E-2</v>
      </c>
      <c r="BK349">
        <v>0</v>
      </c>
      <c r="BL349">
        <v>0</v>
      </c>
      <c r="BM349">
        <v>2.7000000000000003E-2</v>
      </c>
      <c r="BN349">
        <v>0.67569999999999997</v>
      </c>
      <c r="BO349">
        <v>0.29730000000000001</v>
      </c>
      <c r="BP349">
        <v>0.97299999999999998</v>
      </c>
      <c r="BQ349">
        <v>2.7000000000000003E-2</v>
      </c>
      <c r="BR349">
        <v>0</v>
      </c>
      <c r="BS349">
        <v>0</v>
      </c>
      <c r="BT349">
        <v>8.1099999999999992E-2</v>
      </c>
      <c r="BU349">
        <v>0.35139999999999999</v>
      </c>
      <c r="BV349">
        <v>0.51350000000000007</v>
      </c>
      <c r="BW349">
        <v>5.4100000000000002E-2</v>
      </c>
      <c r="BX349">
        <v>1</v>
      </c>
      <c r="BY349">
        <v>0</v>
      </c>
      <c r="BZ349">
        <v>0</v>
      </c>
      <c r="CA349">
        <v>0</v>
      </c>
      <c r="CB349">
        <v>0</v>
      </c>
      <c r="CC349">
        <v>1</v>
      </c>
      <c r="CD349">
        <v>0</v>
      </c>
      <c r="CE349">
        <v>0</v>
      </c>
      <c r="CF349">
        <v>0</v>
      </c>
      <c r="CG349">
        <v>0</v>
      </c>
      <c r="CH349">
        <v>0.16219999999999998</v>
      </c>
      <c r="CI349">
        <v>0.83779999999999999</v>
      </c>
      <c r="CJ349">
        <v>0</v>
      </c>
      <c r="CK349">
        <v>1</v>
      </c>
      <c r="CL349">
        <v>0</v>
      </c>
      <c r="CM349">
        <v>0</v>
      </c>
      <c r="CN349">
        <v>0</v>
      </c>
      <c r="CO349">
        <v>0</v>
      </c>
      <c r="CP349">
        <v>0.91890000000000005</v>
      </c>
      <c r="CQ349">
        <v>8.1099999999999992E-2</v>
      </c>
      <c r="CR349">
        <v>0</v>
      </c>
      <c r="CS349">
        <v>0</v>
      </c>
      <c r="CT349">
        <v>0</v>
      </c>
      <c r="CU349">
        <v>0</v>
      </c>
      <c r="CV349">
        <v>0</v>
      </c>
      <c r="CW349">
        <v>1</v>
      </c>
      <c r="CX349">
        <v>0.16219999999999998</v>
      </c>
      <c r="CY349">
        <v>0.83779999999999999</v>
      </c>
      <c r="CZ349">
        <v>0</v>
      </c>
      <c r="DA349">
        <v>0</v>
      </c>
      <c r="DB349">
        <v>0.91890000000000005</v>
      </c>
      <c r="DC349">
        <v>8.1099999999999992E-2</v>
      </c>
      <c r="DD349">
        <v>0</v>
      </c>
      <c r="DE349">
        <v>0</v>
      </c>
      <c r="DF349">
        <v>0.78120000000000001</v>
      </c>
      <c r="DG349">
        <v>0.21879999999999999</v>
      </c>
      <c r="DH349">
        <v>0</v>
      </c>
      <c r="DI349">
        <v>0</v>
      </c>
      <c r="DJ349">
        <v>0</v>
      </c>
      <c r="DK349">
        <v>0.16219999999999998</v>
      </c>
      <c r="DL349">
        <v>0.83779999999999999</v>
      </c>
    </row>
    <row r="350" spans="1:116" x14ac:dyDescent="0.25">
      <c r="A350" t="s">
        <v>880</v>
      </c>
      <c r="B350">
        <v>0</v>
      </c>
      <c r="C350">
        <v>0</v>
      </c>
      <c r="D350">
        <v>0.11109999999999999</v>
      </c>
      <c r="E350">
        <v>0.88890000000000002</v>
      </c>
      <c r="F350">
        <v>0</v>
      </c>
      <c r="G350">
        <v>1</v>
      </c>
      <c r="H350">
        <v>0</v>
      </c>
      <c r="I350">
        <v>0</v>
      </c>
      <c r="J350">
        <v>0</v>
      </c>
      <c r="K350">
        <v>0.35560000000000003</v>
      </c>
      <c r="L350">
        <v>0.55559999999999998</v>
      </c>
      <c r="M350">
        <v>8.8900000000000007E-2</v>
      </c>
      <c r="N350">
        <v>0</v>
      </c>
      <c r="O350">
        <v>0</v>
      </c>
      <c r="P350">
        <v>0.44439999999999996</v>
      </c>
      <c r="Q350">
        <v>0.55559999999999998</v>
      </c>
      <c r="R350">
        <v>0</v>
      </c>
      <c r="S350">
        <v>0</v>
      </c>
      <c r="T350">
        <v>0.11109999999999999</v>
      </c>
      <c r="U350">
        <v>0.4667</v>
      </c>
      <c r="V350">
        <v>0.42219999999999996</v>
      </c>
      <c r="W350">
        <v>1</v>
      </c>
      <c r="X350">
        <v>0</v>
      </c>
      <c r="Y350">
        <v>0</v>
      </c>
      <c r="Z350">
        <v>0</v>
      </c>
      <c r="AA350">
        <v>0.71109999999999995</v>
      </c>
      <c r="AB350">
        <v>0.1333</v>
      </c>
      <c r="AC350">
        <v>0.15560000000000002</v>
      </c>
      <c r="AD350">
        <v>0.1333</v>
      </c>
      <c r="AE350">
        <v>0.8</v>
      </c>
      <c r="AF350">
        <v>6.6699999999999995E-2</v>
      </c>
      <c r="AG350">
        <v>0</v>
      </c>
      <c r="AH350">
        <v>0</v>
      </c>
      <c r="AI350">
        <v>0</v>
      </c>
      <c r="AJ350">
        <v>0</v>
      </c>
      <c r="AK350">
        <v>1</v>
      </c>
      <c r="AL350">
        <v>0</v>
      </c>
      <c r="AM350">
        <v>0.4</v>
      </c>
      <c r="AN350">
        <v>0.33329999999999999</v>
      </c>
      <c r="AO350">
        <v>4.4400000000000002E-2</v>
      </c>
      <c r="AP350">
        <v>0.22219999999999998</v>
      </c>
      <c r="AQ350">
        <v>0.11109999999999999</v>
      </c>
      <c r="AR350">
        <v>0.88890000000000002</v>
      </c>
      <c r="AS350">
        <v>0</v>
      </c>
      <c r="AT350">
        <v>0.86670000000000003</v>
      </c>
      <c r="AU350">
        <v>0.1333</v>
      </c>
      <c r="AV350">
        <v>0</v>
      </c>
      <c r="AW350">
        <v>0</v>
      </c>
      <c r="AX350">
        <v>0</v>
      </c>
      <c r="AY350">
        <v>0.2</v>
      </c>
      <c r="AZ350">
        <v>0.77780000000000005</v>
      </c>
      <c r="BA350">
        <v>2.2200000000000001E-2</v>
      </c>
      <c r="BB350">
        <v>0</v>
      </c>
      <c r="BC350">
        <v>6.6699999999999995E-2</v>
      </c>
      <c r="BD350">
        <v>0.22219999999999998</v>
      </c>
      <c r="BE350">
        <v>0.26669999999999999</v>
      </c>
      <c r="BF350">
        <v>0.33329999999999999</v>
      </c>
      <c r="BG350">
        <v>0.11109999999999999</v>
      </c>
      <c r="BH350">
        <v>0</v>
      </c>
      <c r="BI350">
        <v>0.5333</v>
      </c>
      <c r="BJ350">
        <v>0.4667</v>
      </c>
      <c r="BK350">
        <v>0</v>
      </c>
      <c r="BL350">
        <v>0</v>
      </c>
      <c r="BM350">
        <v>0.2</v>
      </c>
      <c r="BN350">
        <v>0.71109999999999995</v>
      </c>
      <c r="BO350">
        <v>8.8900000000000007E-2</v>
      </c>
      <c r="BP350">
        <v>0.93330000000000002</v>
      </c>
      <c r="BQ350">
        <v>6.6699999999999995E-2</v>
      </c>
      <c r="BR350">
        <v>0</v>
      </c>
      <c r="BS350">
        <v>0</v>
      </c>
      <c r="BT350">
        <v>8.8900000000000007E-2</v>
      </c>
      <c r="BU350">
        <v>0.11109999999999999</v>
      </c>
      <c r="BV350">
        <v>0.6</v>
      </c>
      <c r="BW350">
        <v>0.2</v>
      </c>
      <c r="BX350">
        <v>1</v>
      </c>
      <c r="BY350">
        <v>0</v>
      </c>
      <c r="BZ350">
        <v>0</v>
      </c>
      <c r="CA350">
        <v>0</v>
      </c>
      <c r="CB350">
        <v>0</v>
      </c>
      <c r="CC350">
        <v>1</v>
      </c>
      <c r="CD350">
        <v>0</v>
      </c>
      <c r="CE350">
        <v>0</v>
      </c>
      <c r="CF350">
        <v>0</v>
      </c>
      <c r="CG350">
        <v>0</v>
      </c>
      <c r="CH350">
        <v>0.31109999999999999</v>
      </c>
      <c r="CI350">
        <v>0.68889999999999996</v>
      </c>
      <c r="CJ350">
        <v>1</v>
      </c>
      <c r="CK350">
        <v>0</v>
      </c>
      <c r="CL350">
        <v>0</v>
      </c>
      <c r="CM350">
        <v>0</v>
      </c>
      <c r="CN350">
        <v>0</v>
      </c>
      <c r="CO350">
        <v>0</v>
      </c>
      <c r="CP350">
        <v>0.35560000000000003</v>
      </c>
      <c r="CQ350">
        <v>0.64439999999999997</v>
      </c>
      <c r="CR350">
        <v>0</v>
      </c>
      <c r="CS350">
        <v>0</v>
      </c>
      <c r="CT350">
        <v>0</v>
      </c>
      <c r="CU350">
        <v>0</v>
      </c>
      <c r="CV350">
        <v>0</v>
      </c>
      <c r="CW350">
        <v>1</v>
      </c>
      <c r="CX350">
        <v>0.26669999999999999</v>
      </c>
      <c r="CY350">
        <v>0.68889999999999996</v>
      </c>
      <c r="CZ350">
        <v>4.4400000000000002E-2</v>
      </c>
      <c r="DA350">
        <v>0</v>
      </c>
      <c r="DB350">
        <v>0.62219999999999998</v>
      </c>
      <c r="DC350">
        <v>0.33329999999999999</v>
      </c>
      <c r="DD350">
        <v>4.4400000000000002E-2</v>
      </c>
      <c r="DE350">
        <v>0</v>
      </c>
      <c r="DF350">
        <v>0.52270000000000005</v>
      </c>
      <c r="DG350">
        <v>0.47729999999999995</v>
      </c>
      <c r="DH350">
        <v>0</v>
      </c>
      <c r="DI350">
        <v>0</v>
      </c>
      <c r="DJ350">
        <v>0.15560000000000002</v>
      </c>
      <c r="DK350">
        <v>8.8900000000000007E-2</v>
      </c>
      <c r="DL350">
        <v>0.75560000000000005</v>
      </c>
    </row>
    <row r="351" spans="1:116" x14ac:dyDescent="0.25">
      <c r="A351" t="s">
        <v>882</v>
      </c>
      <c r="B351">
        <v>0</v>
      </c>
      <c r="C351">
        <v>0</v>
      </c>
      <c r="D351">
        <v>0</v>
      </c>
      <c r="E351">
        <v>1</v>
      </c>
      <c r="F351">
        <v>0</v>
      </c>
      <c r="G351">
        <v>0</v>
      </c>
      <c r="H351">
        <v>1</v>
      </c>
      <c r="I351">
        <v>0</v>
      </c>
      <c r="J351">
        <v>0</v>
      </c>
      <c r="K351">
        <v>1</v>
      </c>
      <c r="L351">
        <v>0</v>
      </c>
      <c r="M351">
        <v>0</v>
      </c>
      <c r="N351">
        <v>0</v>
      </c>
      <c r="O351">
        <v>0</v>
      </c>
      <c r="P351">
        <v>1</v>
      </c>
      <c r="Q351">
        <v>0</v>
      </c>
      <c r="R351">
        <v>0</v>
      </c>
      <c r="S351">
        <v>0</v>
      </c>
      <c r="T351">
        <v>0</v>
      </c>
      <c r="U351">
        <v>1</v>
      </c>
      <c r="V351">
        <v>0</v>
      </c>
      <c r="W351">
        <v>1</v>
      </c>
      <c r="X351">
        <v>0</v>
      </c>
      <c r="Y351">
        <v>0</v>
      </c>
      <c r="Z351">
        <v>0</v>
      </c>
      <c r="AA351">
        <v>0.5</v>
      </c>
      <c r="AB351">
        <v>0</v>
      </c>
      <c r="AC351">
        <v>0.5</v>
      </c>
      <c r="AD351">
        <v>5.5599999999999997E-2</v>
      </c>
      <c r="AE351">
        <v>0.94440000000000002</v>
      </c>
      <c r="AF351">
        <v>0</v>
      </c>
      <c r="AG351">
        <v>0</v>
      </c>
      <c r="AH351">
        <v>0</v>
      </c>
      <c r="AI351">
        <v>0</v>
      </c>
      <c r="AJ351">
        <v>0</v>
      </c>
      <c r="AK351">
        <v>0</v>
      </c>
      <c r="AL351">
        <v>0</v>
      </c>
      <c r="AM351">
        <v>1</v>
      </c>
      <c r="AN351">
        <v>0</v>
      </c>
      <c r="AO351">
        <v>0</v>
      </c>
      <c r="AP351">
        <v>0</v>
      </c>
      <c r="AQ351">
        <v>0</v>
      </c>
      <c r="AR351">
        <v>1</v>
      </c>
      <c r="AS351">
        <v>0</v>
      </c>
      <c r="AT351">
        <v>1</v>
      </c>
      <c r="AU351">
        <v>0</v>
      </c>
      <c r="AV351">
        <v>0</v>
      </c>
      <c r="AW351">
        <v>0</v>
      </c>
      <c r="AX351">
        <v>0</v>
      </c>
      <c r="AY351">
        <v>0</v>
      </c>
      <c r="AZ351">
        <v>1</v>
      </c>
      <c r="BA351">
        <v>0</v>
      </c>
      <c r="BB351">
        <v>0</v>
      </c>
      <c r="BC351">
        <v>0</v>
      </c>
      <c r="BD351">
        <v>5.5599999999999997E-2</v>
      </c>
      <c r="BE351">
        <v>0.44439999999999996</v>
      </c>
      <c r="BF351">
        <v>0.5</v>
      </c>
      <c r="BG351">
        <v>0</v>
      </c>
      <c r="BH351">
        <v>0</v>
      </c>
      <c r="BI351">
        <v>0.94440000000000002</v>
      </c>
      <c r="BJ351">
        <v>5.5599999999999997E-2</v>
      </c>
      <c r="BK351">
        <v>0</v>
      </c>
      <c r="BL351">
        <v>0</v>
      </c>
      <c r="BM351">
        <v>0</v>
      </c>
      <c r="BN351">
        <v>0</v>
      </c>
      <c r="BO351">
        <v>1</v>
      </c>
      <c r="BP351">
        <v>0.94440000000000002</v>
      </c>
      <c r="BQ351">
        <v>5.5599999999999997E-2</v>
      </c>
      <c r="BR351">
        <v>0</v>
      </c>
      <c r="BS351">
        <v>0</v>
      </c>
      <c r="BT351">
        <v>0</v>
      </c>
      <c r="BU351">
        <v>0</v>
      </c>
      <c r="BV351">
        <v>1</v>
      </c>
      <c r="BW351">
        <v>0</v>
      </c>
      <c r="BX351">
        <v>1</v>
      </c>
      <c r="BY351">
        <v>0</v>
      </c>
      <c r="BZ351">
        <v>0</v>
      </c>
      <c r="CA351">
        <v>0</v>
      </c>
      <c r="CB351">
        <v>0</v>
      </c>
      <c r="CC351">
        <v>1</v>
      </c>
      <c r="CD351">
        <v>0</v>
      </c>
      <c r="CE351">
        <v>0</v>
      </c>
      <c r="CF351">
        <v>0</v>
      </c>
      <c r="CG351">
        <v>0</v>
      </c>
      <c r="CH351">
        <v>0</v>
      </c>
      <c r="CI351">
        <v>1</v>
      </c>
      <c r="CJ351">
        <v>1</v>
      </c>
      <c r="CK351">
        <v>0</v>
      </c>
      <c r="CL351">
        <v>0</v>
      </c>
      <c r="CM351">
        <v>0</v>
      </c>
      <c r="CN351">
        <v>0</v>
      </c>
      <c r="CO351">
        <v>0</v>
      </c>
      <c r="CP351">
        <v>0</v>
      </c>
      <c r="CQ351">
        <v>1</v>
      </c>
      <c r="CR351">
        <v>0</v>
      </c>
      <c r="CS351">
        <v>0</v>
      </c>
      <c r="CT351">
        <v>0</v>
      </c>
      <c r="CU351">
        <v>0</v>
      </c>
      <c r="CV351">
        <v>0</v>
      </c>
      <c r="CW351">
        <v>1</v>
      </c>
      <c r="CX351">
        <v>0</v>
      </c>
      <c r="CY351">
        <v>1</v>
      </c>
      <c r="CZ351">
        <v>0</v>
      </c>
      <c r="DA351">
        <v>0</v>
      </c>
      <c r="DB351">
        <v>0</v>
      </c>
      <c r="DC351">
        <v>0</v>
      </c>
      <c r="DD351">
        <v>1</v>
      </c>
      <c r="DE351">
        <v>0</v>
      </c>
      <c r="DF351">
        <v>1</v>
      </c>
      <c r="DG351">
        <v>0</v>
      </c>
      <c r="DH351">
        <v>0</v>
      </c>
      <c r="DI351">
        <v>0</v>
      </c>
      <c r="DJ351">
        <v>0.52939999999999998</v>
      </c>
      <c r="DK351">
        <v>0.47060000000000002</v>
      </c>
      <c r="DL351">
        <v>0</v>
      </c>
    </row>
    <row r="352" spans="1:116" x14ac:dyDescent="0.25">
      <c r="A352" t="s">
        <v>884</v>
      </c>
      <c r="B352">
        <v>0</v>
      </c>
      <c r="C352">
        <v>0</v>
      </c>
      <c r="D352">
        <v>0.3115</v>
      </c>
      <c r="E352">
        <v>0.68849999999999989</v>
      </c>
      <c r="F352">
        <v>0</v>
      </c>
      <c r="G352">
        <v>0</v>
      </c>
      <c r="H352">
        <v>1</v>
      </c>
      <c r="I352">
        <v>0</v>
      </c>
      <c r="J352">
        <v>0</v>
      </c>
      <c r="K352">
        <v>0</v>
      </c>
      <c r="L352">
        <v>0.50819999999999999</v>
      </c>
      <c r="M352">
        <v>0.49180000000000001</v>
      </c>
      <c r="N352">
        <v>0</v>
      </c>
      <c r="O352">
        <v>0</v>
      </c>
      <c r="P352">
        <v>6.5599999999999992E-2</v>
      </c>
      <c r="Q352">
        <v>0.91799999999999993</v>
      </c>
      <c r="R352">
        <v>1.6399999999999998E-2</v>
      </c>
      <c r="S352">
        <v>0</v>
      </c>
      <c r="T352">
        <v>0</v>
      </c>
      <c r="U352">
        <v>0.21309999999999998</v>
      </c>
      <c r="V352">
        <v>0.78689999999999993</v>
      </c>
      <c r="W352">
        <v>1</v>
      </c>
      <c r="X352">
        <v>0</v>
      </c>
      <c r="Y352">
        <v>0</v>
      </c>
      <c r="Z352">
        <v>0</v>
      </c>
      <c r="AA352">
        <v>0.39340000000000003</v>
      </c>
      <c r="AB352">
        <v>0.1148</v>
      </c>
      <c r="AC352">
        <v>0.49180000000000001</v>
      </c>
      <c r="AD352">
        <v>4.9200000000000001E-2</v>
      </c>
      <c r="AE352">
        <v>0.49180000000000001</v>
      </c>
      <c r="AF352">
        <v>0.45899999999999996</v>
      </c>
      <c r="AG352">
        <v>0</v>
      </c>
      <c r="AH352">
        <v>0</v>
      </c>
      <c r="AI352">
        <v>0</v>
      </c>
      <c r="AJ352">
        <v>0</v>
      </c>
      <c r="AK352">
        <v>1</v>
      </c>
      <c r="AL352">
        <v>0</v>
      </c>
      <c r="AM352">
        <v>0.85250000000000004</v>
      </c>
      <c r="AN352">
        <v>0.1148</v>
      </c>
      <c r="AO352">
        <v>1.6399999999999998E-2</v>
      </c>
      <c r="AP352">
        <v>1.6399999999999998E-2</v>
      </c>
      <c r="AQ352">
        <v>0</v>
      </c>
      <c r="AR352">
        <v>1</v>
      </c>
      <c r="AS352">
        <v>0</v>
      </c>
      <c r="AT352">
        <v>1</v>
      </c>
      <c r="AU352">
        <v>0</v>
      </c>
      <c r="AV352">
        <v>0</v>
      </c>
      <c r="AW352">
        <v>0</v>
      </c>
      <c r="AX352">
        <v>0</v>
      </c>
      <c r="AY352">
        <v>0</v>
      </c>
      <c r="AZ352">
        <v>0.93440000000000001</v>
      </c>
      <c r="BA352">
        <v>6.5599999999999992E-2</v>
      </c>
      <c r="BB352">
        <v>0</v>
      </c>
      <c r="BC352">
        <v>0</v>
      </c>
      <c r="BD352">
        <v>0</v>
      </c>
      <c r="BE352">
        <v>9.8400000000000001E-2</v>
      </c>
      <c r="BF352">
        <v>0.83609999999999995</v>
      </c>
      <c r="BG352">
        <v>6.5599999999999992E-2</v>
      </c>
      <c r="BH352">
        <v>0</v>
      </c>
      <c r="BI352">
        <v>0.42619999999999997</v>
      </c>
      <c r="BJ352">
        <v>0.57379999999999998</v>
      </c>
      <c r="BK352">
        <v>0</v>
      </c>
      <c r="BL352">
        <v>0</v>
      </c>
      <c r="BM352">
        <v>0</v>
      </c>
      <c r="BN352">
        <v>0.36070000000000002</v>
      </c>
      <c r="BO352">
        <v>0.63929999999999998</v>
      </c>
      <c r="BP352">
        <v>0.57379999999999998</v>
      </c>
      <c r="BQ352">
        <v>0.42619999999999997</v>
      </c>
      <c r="BR352">
        <v>0</v>
      </c>
      <c r="BS352">
        <v>0</v>
      </c>
      <c r="BT352">
        <v>0.54100000000000004</v>
      </c>
      <c r="BU352">
        <v>0.32789999999999997</v>
      </c>
      <c r="BV352">
        <v>0.13109999999999999</v>
      </c>
      <c r="BW352">
        <v>0</v>
      </c>
      <c r="BX352">
        <v>1</v>
      </c>
      <c r="BY352">
        <v>0</v>
      </c>
      <c r="BZ352">
        <v>0</v>
      </c>
      <c r="CA352">
        <v>0</v>
      </c>
      <c r="CB352">
        <v>0</v>
      </c>
      <c r="CC352">
        <v>1</v>
      </c>
      <c r="CD352">
        <v>0</v>
      </c>
      <c r="CE352">
        <v>0</v>
      </c>
      <c r="CF352">
        <v>0</v>
      </c>
      <c r="CG352">
        <v>0</v>
      </c>
      <c r="CH352">
        <v>0.39340000000000003</v>
      </c>
      <c r="CI352">
        <v>0.60659999999999992</v>
      </c>
      <c r="CJ352">
        <v>1</v>
      </c>
      <c r="CK352">
        <v>0</v>
      </c>
      <c r="CL352">
        <v>0</v>
      </c>
      <c r="CM352">
        <v>0</v>
      </c>
      <c r="CN352">
        <v>0</v>
      </c>
      <c r="CO352">
        <v>0</v>
      </c>
      <c r="CP352">
        <v>1.6399999999999998E-2</v>
      </c>
      <c r="CQ352">
        <v>0.98360000000000003</v>
      </c>
      <c r="CR352">
        <v>0</v>
      </c>
      <c r="CS352">
        <v>0</v>
      </c>
      <c r="CT352">
        <v>0</v>
      </c>
      <c r="CU352">
        <v>0</v>
      </c>
      <c r="CV352">
        <v>0</v>
      </c>
      <c r="CW352">
        <v>1</v>
      </c>
      <c r="CX352">
        <v>0.21309999999999998</v>
      </c>
      <c r="CY352">
        <v>0.68849999999999989</v>
      </c>
      <c r="CZ352">
        <v>6.5599999999999992E-2</v>
      </c>
      <c r="DA352">
        <v>3.2799999999999996E-2</v>
      </c>
      <c r="DB352">
        <v>6.5599999999999992E-2</v>
      </c>
      <c r="DC352">
        <v>0.90159999999999996</v>
      </c>
      <c r="DD352">
        <v>3.2799999999999996E-2</v>
      </c>
      <c r="DE352">
        <v>0</v>
      </c>
      <c r="DF352">
        <v>0.62960000000000005</v>
      </c>
      <c r="DG352">
        <v>0.37040000000000001</v>
      </c>
      <c r="DH352">
        <v>0</v>
      </c>
      <c r="DI352">
        <v>0</v>
      </c>
      <c r="DJ352">
        <v>8.199999999999999E-2</v>
      </c>
      <c r="DK352">
        <v>0.21309999999999998</v>
      </c>
      <c r="DL352">
        <v>0.70489999999999997</v>
      </c>
    </row>
    <row r="353" spans="1:116" x14ac:dyDescent="0.25">
      <c r="A353" t="s">
        <v>886</v>
      </c>
      <c r="B353">
        <v>0</v>
      </c>
      <c r="C353">
        <v>0</v>
      </c>
      <c r="D353">
        <v>0</v>
      </c>
      <c r="E353">
        <v>1</v>
      </c>
      <c r="F353">
        <v>0</v>
      </c>
      <c r="G353">
        <v>0</v>
      </c>
      <c r="H353">
        <v>1</v>
      </c>
      <c r="I353">
        <v>0</v>
      </c>
      <c r="J353">
        <v>0</v>
      </c>
      <c r="K353">
        <v>0.38890000000000002</v>
      </c>
      <c r="L353">
        <v>0.27779999999999999</v>
      </c>
      <c r="M353">
        <v>0.33329999999999999</v>
      </c>
      <c r="N353">
        <v>0</v>
      </c>
      <c r="O353">
        <v>0</v>
      </c>
      <c r="P353">
        <v>0.47220000000000001</v>
      </c>
      <c r="Q353">
        <v>0.47220000000000001</v>
      </c>
      <c r="R353">
        <v>5.5599999999999997E-2</v>
      </c>
      <c r="S353">
        <v>0</v>
      </c>
      <c r="T353">
        <v>0</v>
      </c>
      <c r="U353">
        <v>0.69440000000000002</v>
      </c>
      <c r="V353">
        <v>0.30559999999999998</v>
      </c>
      <c r="W353">
        <v>1</v>
      </c>
      <c r="X353">
        <v>0</v>
      </c>
      <c r="Y353">
        <v>0</v>
      </c>
      <c r="Z353">
        <v>0</v>
      </c>
      <c r="AA353">
        <v>0.25</v>
      </c>
      <c r="AB353">
        <v>5.5599999999999997E-2</v>
      </c>
      <c r="AC353">
        <v>0.69440000000000002</v>
      </c>
      <c r="AD353">
        <v>0</v>
      </c>
      <c r="AE353">
        <v>0.83329999999999993</v>
      </c>
      <c r="AF353">
        <v>0.16670000000000001</v>
      </c>
      <c r="AG353">
        <v>0</v>
      </c>
      <c r="AH353">
        <v>0</v>
      </c>
      <c r="AI353">
        <v>0</v>
      </c>
      <c r="AJ353">
        <v>0</v>
      </c>
      <c r="AK353">
        <v>0</v>
      </c>
      <c r="AL353">
        <v>0</v>
      </c>
      <c r="AM353">
        <v>0.75</v>
      </c>
      <c r="AN353">
        <v>5.5599999999999997E-2</v>
      </c>
      <c r="AO353">
        <v>0.16670000000000001</v>
      </c>
      <c r="AP353">
        <v>2.7799999999999998E-2</v>
      </c>
      <c r="AQ353">
        <v>0</v>
      </c>
      <c r="AR353">
        <v>0.58329999999999993</v>
      </c>
      <c r="AS353">
        <v>0.41670000000000001</v>
      </c>
      <c r="AT353">
        <v>1</v>
      </c>
      <c r="AU353">
        <v>0</v>
      </c>
      <c r="AV353">
        <v>0</v>
      </c>
      <c r="AW353">
        <v>0</v>
      </c>
      <c r="AX353">
        <v>0</v>
      </c>
      <c r="AY353">
        <v>2.7799999999999998E-2</v>
      </c>
      <c r="AZ353">
        <v>0.97219999999999995</v>
      </c>
      <c r="BA353">
        <v>0</v>
      </c>
      <c r="BB353">
        <v>0</v>
      </c>
      <c r="BC353">
        <v>0</v>
      </c>
      <c r="BD353">
        <v>2.7799999999999998E-2</v>
      </c>
      <c r="BE353">
        <v>0.36109999999999998</v>
      </c>
      <c r="BF353">
        <v>0.61109999999999998</v>
      </c>
      <c r="BG353">
        <v>0</v>
      </c>
      <c r="BH353">
        <v>0</v>
      </c>
      <c r="BI353">
        <v>0.88890000000000002</v>
      </c>
      <c r="BJ353">
        <v>0.11109999999999999</v>
      </c>
      <c r="BK353">
        <v>0</v>
      </c>
      <c r="BL353">
        <v>0</v>
      </c>
      <c r="BM353">
        <v>2.7799999999999998E-2</v>
      </c>
      <c r="BN353">
        <v>0</v>
      </c>
      <c r="BO353">
        <v>0.97219999999999995</v>
      </c>
      <c r="BP353">
        <v>0.72219999999999995</v>
      </c>
      <c r="BQ353">
        <v>0.27779999999999999</v>
      </c>
      <c r="BR353">
        <v>0</v>
      </c>
      <c r="BS353">
        <v>0</v>
      </c>
      <c r="BT353">
        <v>0</v>
      </c>
      <c r="BU353">
        <v>0</v>
      </c>
      <c r="BV353">
        <v>0.55559999999999998</v>
      </c>
      <c r="BW353">
        <v>0.44439999999999996</v>
      </c>
      <c r="BX353">
        <v>1</v>
      </c>
      <c r="BY353">
        <v>0</v>
      </c>
      <c r="BZ353">
        <v>0</v>
      </c>
      <c r="CA353">
        <v>0</v>
      </c>
      <c r="CB353">
        <v>0</v>
      </c>
      <c r="CC353">
        <v>1</v>
      </c>
      <c r="CD353">
        <v>0</v>
      </c>
      <c r="CE353">
        <v>0</v>
      </c>
      <c r="CF353">
        <v>0</v>
      </c>
      <c r="CG353">
        <v>0</v>
      </c>
      <c r="CH353">
        <v>0.1389</v>
      </c>
      <c r="CI353">
        <v>0.86109999999999998</v>
      </c>
      <c r="CJ353">
        <v>1</v>
      </c>
      <c r="CK353">
        <v>0</v>
      </c>
      <c r="CL353">
        <v>0</v>
      </c>
      <c r="CM353">
        <v>0</v>
      </c>
      <c r="CN353">
        <v>0</v>
      </c>
      <c r="CO353">
        <v>0</v>
      </c>
      <c r="CP353">
        <v>0</v>
      </c>
      <c r="CQ353">
        <v>1</v>
      </c>
      <c r="CR353">
        <v>0</v>
      </c>
      <c r="CS353">
        <v>0</v>
      </c>
      <c r="CT353">
        <v>0</v>
      </c>
      <c r="CU353">
        <v>0</v>
      </c>
      <c r="CV353">
        <v>0</v>
      </c>
      <c r="CW353">
        <v>1</v>
      </c>
      <c r="CX353">
        <v>0.44439999999999996</v>
      </c>
      <c r="CY353">
        <v>0.55559999999999998</v>
      </c>
      <c r="CZ353">
        <v>0</v>
      </c>
      <c r="DA353">
        <v>0</v>
      </c>
      <c r="DB353">
        <v>0.41670000000000001</v>
      </c>
      <c r="DC353">
        <v>0.19440000000000002</v>
      </c>
      <c r="DD353">
        <v>0.38890000000000002</v>
      </c>
      <c r="DE353">
        <v>0</v>
      </c>
      <c r="DF353">
        <v>0.5</v>
      </c>
      <c r="DG353">
        <v>0.5</v>
      </c>
      <c r="DH353">
        <v>0</v>
      </c>
      <c r="DI353">
        <v>0</v>
      </c>
      <c r="DJ353">
        <v>0.33329999999999999</v>
      </c>
      <c r="DK353">
        <v>0.33329999999999999</v>
      </c>
      <c r="DL353">
        <v>0.33329999999999999</v>
      </c>
    </row>
    <row r="354" spans="1:116" x14ac:dyDescent="0.25">
      <c r="A354" t="s">
        <v>889</v>
      </c>
      <c r="B354">
        <v>0</v>
      </c>
      <c r="C354">
        <v>5.9699999999999996E-2</v>
      </c>
      <c r="D354">
        <v>0.92540000000000011</v>
      </c>
      <c r="E354">
        <v>1.49E-2</v>
      </c>
      <c r="F354">
        <v>0</v>
      </c>
      <c r="G354">
        <v>0</v>
      </c>
      <c r="H354">
        <v>0</v>
      </c>
      <c r="I354">
        <v>1</v>
      </c>
      <c r="J354">
        <v>0</v>
      </c>
      <c r="K354">
        <v>0.19399999999999998</v>
      </c>
      <c r="L354">
        <v>0.67159999999999997</v>
      </c>
      <c r="M354">
        <v>0.1343</v>
      </c>
      <c r="N354">
        <v>0</v>
      </c>
      <c r="O354">
        <v>0</v>
      </c>
      <c r="P354">
        <v>0.1045</v>
      </c>
      <c r="Q354">
        <v>0.7612000000000001</v>
      </c>
      <c r="R354">
        <v>0.1343</v>
      </c>
      <c r="S354">
        <v>0</v>
      </c>
      <c r="T354">
        <v>4.5499999999999999E-2</v>
      </c>
      <c r="U354">
        <v>0.68180000000000007</v>
      </c>
      <c r="V354">
        <v>0.2727</v>
      </c>
      <c r="W354">
        <v>0</v>
      </c>
      <c r="X354">
        <v>1</v>
      </c>
      <c r="Y354">
        <v>0</v>
      </c>
      <c r="Z354">
        <v>0</v>
      </c>
      <c r="AA354">
        <v>0.73129999999999995</v>
      </c>
      <c r="AB354">
        <v>8.9600000000000013E-2</v>
      </c>
      <c r="AC354">
        <v>0.17910000000000001</v>
      </c>
      <c r="AD354">
        <v>0.23879999999999998</v>
      </c>
      <c r="AE354">
        <v>0.6119</v>
      </c>
      <c r="AF354">
        <v>0.14929999999999999</v>
      </c>
      <c r="AG354">
        <v>0</v>
      </c>
      <c r="AH354">
        <v>0</v>
      </c>
      <c r="AI354">
        <v>0</v>
      </c>
      <c r="AJ354">
        <v>0</v>
      </c>
      <c r="AK354">
        <v>0</v>
      </c>
      <c r="AL354">
        <v>0</v>
      </c>
      <c r="AM354">
        <v>0.86569999999999991</v>
      </c>
      <c r="AN354">
        <v>5.9699999999999996E-2</v>
      </c>
      <c r="AO354">
        <v>7.46E-2</v>
      </c>
      <c r="AP354">
        <v>0</v>
      </c>
      <c r="AQ354">
        <v>7.46E-2</v>
      </c>
      <c r="AR354">
        <v>0.92540000000000011</v>
      </c>
      <c r="AS354">
        <v>0</v>
      </c>
      <c r="AT354">
        <v>1</v>
      </c>
      <c r="AU354">
        <v>0</v>
      </c>
      <c r="AV354">
        <v>0</v>
      </c>
      <c r="AW354">
        <v>0</v>
      </c>
      <c r="AX354">
        <v>0</v>
      </c>
      <c r="AY354">
        <v>0.29849999999999999</v>
      </c>
      <c r="AZ354">
        <v>0.68659999999999999</v>
      </c>
      <c r="BA354">
        <v>1.49E-2</v>
      </c>
      <c r="BB354">
        <v>0</v>
      </c>
      <c r="BC354">
        <v>2.9900000000000003E-2</v>
      </c>
      <c r="BD354">
        <v>0.65670000000000006</v>
      </c>
      <c r="BE354">
        <v>0.22390000000000002</v>
      </c>
      <c r="BF354">
        <v>7.46E-2</v>
      </c>
      <c r="BG354">
        <v>1.49E-2</v>
      </c>
      <c r="BH354">
        <v>0.22390000000000002</v>
      </c>
      <c r="BI354">
        <v>0.49249999999999999</v>
      </c>
      <c r="BJ354">
        <v>0.25370000000000004</v>
      </c>
      <c r="BK354">
        <v>1.49E-2</v>
      </c>
      <c r="BL354">
        <v>1.49E-2</v>
      </c>
      <c r="BM354">
        <v>0.58210000000000006</v>
      </c>
      <c r="BN354">
        <v>0.25370000000000004</v>
      </c>
      <c r="BO354">
        <v>0.16420000000000001</v>
      </c>
      <c r="BP354">
        <v>0.88060000000000005</v>
      </c>
      <c r="BQ354">
        <v>4.4800000000000006E-2</v>
      </c>
      <c r="BR354">
        <v>7.46E-2</v>
      </c>
      <c r="BS354">
        <v>2.9900000000000003E-2</v>
      </c>
      <c r="BT354">
        <v>0.17910000000000001</v>
      </c>
      <c r="BU354">
        <v>0.56720000000000004</v>
      </c>
      <c r="BV354">
        <v>0.22390000000000002</v>
      </c>
      <c r="BW354">
        <v>0</v>
      </c>
      <c r="BX354">
        <v>1</v>
      </c>
      <c r="BY354">
        <v>0</v>
      </c>
      <c r="BZ354">
        <v>0</v>
      </c>
      <c r="CA354">
        <v>0</v>
      </c>
      <c r="CB354">
        <v>0</v>
      </c>
      <c r="CC354">
        <v>1</v>
      </c>
      <c r="CD354">
        <v>0</v>
      </c>
      <c r="CE354">
        <v>0</v>
      </c>
      <c r="CF354">
        <v>0</v>
      </c>
      <c r="CG354">
        <v>0</v>
      </c>
      <c r="CH354">
        <v>0.14929999999999999</v>
      </c>
      <c r="CI354">
        <v>0.8506999999999999</v>
      </c>
      <c r="CJ354">
        <v>1</v>
      </c>
      <c r="CK354">
        <v>0</v>
      </c>
      <c r="CL354">
        <v>0</v>
      </c>
      <c r="CM354">
        <v>0</v>
      </c>
      <c r="CN354">
        <v>0</v>
      </c>
      <c r="CO354">
        <v>0</v>
      </c>
      <c r="CP354">
        <v>0.73129999999999995</v>
      </c>
      <c r="CQ354">
        <v>0.26869999999999999</v>
      </c>
      <c r="CR354">
        <v>0</v>
      </c>
      <c r="CS354">
        <v>0</v>
      </c>
      <c r="CT354">
        <v>0</v>
      </c>
      <c r="CU354">
        <v>0</v>
      </c>
      <c r="CV354">
        <v>1</v>
      </c>
      <c r="CW354">
        <v>0</v>
      </c>
      <c r="CX354">
        <v>0.56720000000000004</v>
      </c>
      <c r="CY354">
        <v>0.41789999999999999</v>
      </c>
      <c r="CZ354">
        <v>1.49E-2</v>
      </c>
      <c r="DA354">
        <v>0</v>
      </c>
      <c r="DB354">
        <v>0.37310000000000004</v>
      </c>
      <c r="DC354">
        <v>5.9699999999999996E-2</v>
      </c>
      <c r="DD354">
        <v>0.56720000000000004</v>
      </c>
      <c r="DE354">
        <v>0.3</v>
      </c>
      <c r="DF354">
        <v>0.7</v>
      </c>
      <c r="DG354">
        <v>0</v>
      </c>
      <c r="DH354">
        <v>0</v>
      </c>
      <c r="DI354">
        <v>0</v>
      </c>
      <c r="DJ354">
        <v>0.62690000000000001</v>
      </c>
      <c r="DK354">
        <v>0.1045</v>
      </c>
      <c r="DL354">
        <v>0.26869999999999999</v>
      </c>
    </row>
    <row r="355" spans="1:116" x14ac:dyDescent="0.25">
      <c r="A355" t="s">
        <v>891</v>
      </c>
      <c r="B355">
        <v>0</v>
      </c>
      <c r="C355">
        <v>2.1299999999999999E-2</v>
      </c>
      <c r="D355">
        <v>0.97870000000000001</v>
      </c>
      <c r="E355">
        <v>0</v>
      </c>
      <c r="F355">
        <v>0</v>
      </c>
      <c r="G355">
        <v>0</v>
      </c>
      <c r="H355">
        <v>0</v>
      </c>
      <c r="I355">
        <v>1</v>
      </c>
      <c r="J355">
        <v>0</v>
      </c>
      <c r="K355">
        <v>0</v>
      </c>
      <c r="L355">
        <v>0.59570000000000001</v>
      </c>
      <c r="M355">
        <v>0.40429999999999999</v>
      </c>
      <c r="N355">
        <v>0</v>
      </c>
      <c r="O355">
        <v>0</v>
      </c>
      <c r="P355">
        <v>6.3799999999999996E-2</v>
      </c>
      <c r="Q355">
        <v>0.72340000000000004</v>
      </c>
      <c r="R355">
        <v>0.21280000000000002</v>
      </c>
      <c r="S355">
        <v>0</v>
      </c>
      <c r="T355">
        <v>0</v>
      </c>
      <c r="U355">
        <v>0.53189999999999993</v>
      </c>
      <c r="V355">
        <v>0.46810000000000002</v>
      </c>
      <c r="W355">
        <v>1</v>
      </c>
      <c r="X355">
        <v>0</v>
      </c>
      <c r="Y355">
        <v>0</v>
      </c>
      <c r="Z355">
        <v>0</v>
      </c>
      <c r="AA355">
        <v>2.1299999999999999E-2</v>
      </c>
      <c r="AB355">
        <v>0.1489</v>
      </c>
      <c r="AC355">
        <v>0.82980000000000009</v>
      </c>
      <c r="AD355">
        <v>0.23399999999999999</v>
      </c>
      <c r="AE355">
        <v>0.61699999999999999</v>
      </c>
      <c r="AF355">
        <v>0.1489</v>
      </c>
      <c r="AG355">
        <v>0</v>
      </c>
      <c r="AH355">
        <v>0</v>
      </c>
      <c r="AI355">
        <v>0</v>
      </c>
      <c r="AJ355">
        <v>0</v>
      </c>
      <c r="AK355">
        <v>0</v>
      </c>
      <c r="AL355">
        <v>0</v>
      </c>
      <c r="AM355">
        <v>1</v>
      </c>
      <c r="AN355">
        <v>0</v>
      </c>
      <c r="AO355">
        <v>0</v>
      </c>
      <c r="AP355">
        <v>0</v>
      </c>
      <c r="AQ355">
        <v>2.1299999999999999E-2</v>
      </c>
      <c r="AR355">
        <v>0.95739999999999992</v>
      </c>
      <c r="AS355">
        <v>2.1299999999999999E-2</v>
      </c>
      <c r="AT355">
        <v>1</v>
      </c>
      <c r="AU355">
        <v>0</v>
      </c>
      <c r="AV355">
        <v>0</v>
      </c>
      <c r="AW355">
        <v>0</v>
      </c>
      <c r="AX355">
        <v>0</v>
      </c>
      <c r="AY355">
        <v>1</v>
      </c>
      <c r="AZ355">
        <v>0</v>
      </c>
      <c r="BA355">
        <v>0</v>
      </c>
      <c r="BB355">
        <v>0</v>
      </c>
      <c r="BC355">
        <v>0.10640000000000001</v>
      </c>
      <c r="BD355">
        <v>0.42549999999999999</v>
      </c>
      <c r="BE355">
        <v>0.38299999999999995</v>
      </c>
      <c r="BF355">
        <v>8.5099999999999995E-2</v>
      </c>
      <c r="BG355">
        <v>0</v>
      </c>
      <c r="BH355">
        <v>2.1299999999999999E-2</v>
      </c>
      <c r="BI355">
        <v>0.31909999999999999</v>
      </c>
      <c r="BJ355">
        <v>0.46810000000000002</v>
      </c>
      <c r="BK355">
        <v>0.19149999999999998</v>
      </c>
      <c r="BL355">
        <v>0</v>
      </c>
      <c r="BM355">
        <v>8.5099999999999995E-2</v>
      </c>
      <c r="BN355">
        <v>0.63829999999999998</v>
      </c>
      <c r="BO355">
        <v>0.27660000000000001</v>
      </c>
      <c r="BP355">
        <v>1</v>
      </c>
      <c r="BQ355">
        <v>0</v>
      </c>
      <c r="BR355">
        <v>0</v>
      </c>
      <c r="BS355">
        <v>0</v>
      </c>
      <c r="BT355">
        <v>0.42549999999999999</v>
      </c>
      <c r="BU355">
        <v>0.53189999999999993</v>
      </c>
      <c r="BV355">
        <v>4.2599999999999999E-2</v>
      </c>
      <c r="BW355">
        <v>0</v>
      </c>
      <c r="BX355">
        <v>1</v>
      </c>
      <c r="BY355">
        <v>0</v>
      </c>
      <c r="BZ355">
        <v>0</v>
      </c>
      <c r="CA355">
        <v>0</v>
      </c>
      <c r="CB355">
        <v>0</v>
      </c>
      <c r="CC355">
        <v>1</v>
      </c>
      <c r="CD355">
        <v>0</v>
      </c>
      <c r="CE355">
        <v>0</v>
      </c>
      <c r="CF355">
        <v>0</v>
      </c>
      <c r="CG355">
        <v>0</v>
      </c>
      <c r="CH355">
        <v>0.65959999999999996</v>
      </c>
      <c r="CI355">
        <v>0.34039999999999998</v>
      </c>
      <c r="CJ355">
        <v>1</v>
      </c>
      <c r="CK355">
        <v>0</v>
      </c>
      <c r="CL355">
        <v>0</v>
      </c>
      <c r="CM355">
        <v>0</v>
      </c>
      <c r="CN355">
        <v>0</v>
      </c>
      <c r="CO355">
        <v>0</v>
      </c>
      <c r="CP355">
        <v>0.95739999999999992</v>
      </c>
      <c r="CQ355">
        <v>4.2599999999999999E-2</v>
      </c>
      <c r="CR355">
        <v>0</v>
      </c>
      <c r="CS355">
        <v>0</v>
      </c>
      <c r="CT355">
        <v>0</v>
      </c>
      <c r="CU355">
        <v>0</v>
      </c>
      <c r="CV355">
        <v>0</v>
      </c>
      <c r="CW355">
        <v>1</v>
      </c>
      <c r="CX355">
        <v>1</v>
      </c>
      <c r="CY355">
        <v>0</v>
      </c>
      <c r="CZ355">
        <v>0</v>
      </c>
      <c r="DA355">
        <v>0</v>
      </c>
      <c r="DB355">
        <v>0.12770000000000001</v>
      </c>
      <c r="DC355">
        <v>0.23399999999999999</v>
      </c>
      <c r="DD355">
        <v>0.63829999999999998</v>
      </c>
      <c r="DE355">
        <v>0</v>
      </c>
      <c r="DF355">
        <v>0.94440000000000002</v>
      </c>
      <c r="DG355">
        <v>5.5599999999999997E-2</v>
      </c>
      <c r="DH355">
        <v>0</v>
      </c>
      <c r="DI355">
        <v>0</v>
      </c>
      <c r="DJ355">
        <v>0.31909999999999999</v>
      </c>
      <c r="DK355">
        <v>0.57450000000000001</v>
      </c>
      <c r="DL355">
        <v>0.10640000000000001</v>
      </c>
    </row>
    <row r="356" spans="1:116" x14ac:dyDescent="0.25">
      <c r="A356" t="s">
        <v>893</v>
      </c>
      <c r="B356">
        <v>0</v>
      </c>
      <c r="C356">
        <v>0</v>
      </c>
      <c r="D356">
        <v>0.76919999999999999</v>
      </c>
      <c r="E356">
        <v>0.23079999999999998</v>
      </c>
      <c r="F356">
        <v>0</v>
      </c>
      <c r="G356">
        <v>0</v>
      </c>
      <c r="H356">
        <v>0</v>
      </c>
      <c r="I356">
        <v>1</v>
      </c>
      <c r="J356">
        <v>0</v>
      </c>
      <c r="K356">
        <v>7.690000000000001E-2</v>
      </c>
      <c r="L356">
        <v>0.76919999999999999</v>
      </c>
      <c r="M356">
        <v>0.15380000000000002</v>
      </c>
      <c r="N356">
        <v>0</v>
      </c>
      <c r="O356">
        <v>0</v>
      </c>
      <c r="P356">
        <v>0.15380000000000002</v>
      </c>
      <c r="Q356">
        <v>0.84620000000000006</v>
      </c>
      <c r="R356">
        <v>0</v>
      </c>
      <c r="S356">
        <v>0</v>
      </c>
      <c r="T356">
        <v>7.690000000000001E-2</v>
      </c>
      <c r="U356">
        <v>0.61539999999999995</v>
      </c>
      <c r="V356">
        <v>0.30769999999999997</v>
      </c>
      <c r="W356">
        <v>1</v>
      </c>
      <c r="X356">
        <v>0</v>
      </c>
      <c r="Y356">
        <v>0</v>
      </c>
      <c r="Z356">
        <v>0</v>
      </c>
      <c r="AA356">
        <v>0.46149999999999997</v>
      </c>
      <c r="AB356">
        <v>0</v>
      </c>
      <c r="AC356">
        <v>0.53849999999999998</v>
      </c>
      <c r="AD356">
        <v>0.23079999999999998</v>
      </c>
      <c r="AE356">
        <v>0.76919999999999999</v>
      </c>
      <c r="AF356">
        <v>0</v>
      </c>
      <c r="AG356">
        <v>0</v>
      </c>
      <c r="AH356">
        <v>0</v>
      </c>
      <c r="AI356">
        <v>0</v>
      </c>
      <c r="AJ356">
        <v>0</v>
      </c>
      <c r="AK356">
        <v>0</v>
      </c>
      <c r="AL356">
        <v>0</v>
      </c>
      <c r="AM356">
        <v>1</v>
      </c>
      <c r="AN356">
        <v>0</v>
      </c>
      <c r="AO356">
        <v>0</v>
      </c>
      <c r="AP356">
        <v>0</v>
      </c>
      <c r="AQ356">
        <v>0</v>
      </c>
      <c r="AR356">
        <v>1</v>
      </c>
      <c r="AS356">
        <v>0</v>
      </c>
      <c r="AT356">
        <v>1</v>
      </c>
      <c r="AU356">
        <v>0</v>
      </c>
      <c r="AV356">
        <v>0</v>
      </c>
      <c r="AW356">
        <v>0</v>
      </c>
      <c r="AX356">
        <v>0</v>
      </c>
      <c r="AY356">
        <v>0</v>
      </c>
      <c r="AZ356">
        <v>1</v>
      </c>
      <c r="BA356">
        <v>0</v>
      </c>
      <c r="BB356">
        <v>0</v>
      </c>
      <c r="BC356">
        <v>0</v>
      </c>
      <c r="BD356">
        <v>0.84620000000000006</v>
      </c>
      <c r="BE356">
        <v>0.15380000000000002</v>
      </c>
      <c r="BF356">
        <v>0</v>
      </c>
      <c r="BG356">
        <v>0</v>
      </c>
      <c r="BH356">
        <v>7.690000000000001E-2</v>
      </c>
      <c r="BI356">
        <v>0.92310000000000003</v>
      </c>
      <c r="BJ356">
        <v>0</v>
      </c>
      <c r="BK356">
        <v>0</v>
      </c>
      <c r="BL356">
        <v>0</v>
      </c>
      <c r="BM356">
        <v>0.3846</v>
      </c>
      <c r="BN356">
        <v>0.46149999999999997</v>
      </c>
      <c r="BO356">
        <v>0.15380000000000002</v>
      </c>
      <c r="BP356">
        <v>0.53849999999999998</v>
      </c>
      <c r="BQ356">
        <v>0.46149999999999997</v>
      </c>
      <c r="BR356">
        <v>0</v>
      </c>
      <c r="BS356">
        <v>0</v>
      </c>
      <c r="BT356">
        <v>0</v>
      </c>
      <c r="BU356">
        <v>0.3846</v>
      </c>
      <c r="BV356">
        <v>0.61539999999999995</v>
      </c>
      <c r="BW356">
        <v>0</v>
      </c>
      <c r="BX356">
        <v>1</v>
      </c>
      <c r="BY356">
        <v>0</v>
      </c>
      <c r="BZ356">
        <v>0</v>
      </c>
      <c r="CA356">
        <v>0</v>
      </c>
      <c r="CB356">
        <v>0</v>
      </c>
      <c r="CC356">
        <v>1</v>
      </c>
      <c r="CD356">
        <v>0</v>
      </c>
      <c r="CE356">
        <v>0</v>
      </c>
      <c r="CF356">
        <v>0</v>
      </c>
      <c r="CG356">
        <v>0</v>
      </c>
      <c r="CH356">
        <v>0.15380000000000002</v>
      </c>
      <c r="CI356">
        <v>0.84620000000000006</v>
      </c>
      <c r="CJ356">
        <v>0</v>
      </c>
      <c r="CK356">
        <v>1</v>
      </c>
      <c r="CL356">
        <v>0</v>
      </c>
      <c r="CM356">
        <v>0</v>
      </c>
      <c r="CN356">
        <v>0</v>
      </c>
      <c r="CO356">
        <v>0</v>
      </c>
      <c r="CP356">
        <v>0.84620000000000006</v>
      </c>
      <c r="CQ356">
        <v>0.15380000000000002</v>
      </c>
      <c r="CR356">
        <v>0</v>
      </c>
      <c r="CS356">
        <v>0</v>
      </c>
      <c r="CT356">
        <v>0</v>
      </c>
      <c r="CU356">
        <v>1</v>
      </c>
      <c r="CV356">
        <v>0</v>
      </c>
      <c r="CW356">
        <v>0</v>
      </c>
      <c r="CX356">
        <v>0.53849999999999998</v>
      </c>
      <c r="CY356">
        <v>0.3846</v>
      </c>
      <c r="CZ356">
        <v>7.690000000000001E-2</v>
      </c>
      <c r="DA356">
        <v>0</v>
      </c>
      <c r="DB356">
        <v>7.690000000000001E-2</v>
      </c>
      <c r="DC356">
        <v>0</v>
      </c>
      <c r="DD356">
        <v>0.92310000000000003</v>
      </c>
      <c r="DE356">
        <v>0</v>
      </c>
      <c r="DF356">
        <v>1</v>
      </c>
      <c r="DG356">
        <v>0</v>
      </c>
      <c r="DH356">
        <v>0</v>
      </c>
      <c r="DI356">
        <v>0</v>
      </c>
      <c r="DJ356">
        <v>0.92310000000000003</v>
      </c>
      <c r="DK356">
        <v>0</v>
      </c>
      <c r="DL356">
        <v>7.690000000000001E-2</v>
      </c>
    </row>
    <row r="357" spans="1:116" x14ac:dyDescent="0.25">
      <c r="A357" t="s">
        <v>895</v>
      </c>
      <c r="B357">
        <v>2.7799999999999998E-2</v>
      </c>
      <c r="C357">
        <v>5.5599999999999997E-2</v>
      </c>
      <c r="D357">
        <v>0.47220000000000001</v>
      </c>
      <c r="E357">
        <v>0.44439999999999996</v>
      </c>
      <c r="F357">
        <v>0</v>
      </c>
      <c r="G357">
        <v>1</v>
      </c>
      <c r="H357">
        <v>0</v>
      </c>
      <c r="I357">
        <v>0</v>
      </c>
      <c r="J357">
        <v>0</v>
      </c>
      <c r="K357">
        <v>5.5599999999999997E-2</v>
      </c>
      <c r="L357">
        <v>0.66670000000000007</v>
      </c>
      <c r="M357">
        <v>0.27779999999999999</v>
      </c>
      <c r="N357">
        <v>0</v>
      </c>
      <c r="O357">
        <v>0</v>
      </c>
      <c r="P357">
        <v>2.7799999999999998E-2</v>
      </c>
      <c r="Q357">
        <v>0.55559999999999998</v>
      </c>
      <c r="R357">
        <v>0.41670000000000001</v>
      </c>
      <c r="S357">
        <v>0</v>
      </c>
      <c r="T357">
        <v>0</v>
      </c>
      <c r="U357">
        <v>5.5599999999999997E-2</v>
      </c>
      <c r="V357">
        <v>0.94440000000000002</v>
      </c>
      <c r="W357">
        <v>0</v>
      </c>
      <c r="X357">
        <v>0</v>
      </c>
      <c r="Y357">
        <v>1</v>
      </c>
      <c r="Z357">
        <v>0</v>
      </c>
      <c r="AA357">
        <v>0.41670000000000001</v>
      </c>
      <c r="AB357">
        <v>0.30559999999999998</v>
      </c>
      <c r="AC357">
        <v>0.27779999999999999</v>
      </c>
      <c r="AD357">
        <v>5.5599999999999997E-2</v>
      </c>
      <c r="AE357">
        <v>0.1389</v>
      </c>
      <c r="AF357">
        <v>0.77780000000000005</v>
      </c>
      <c r="AG357">
        <v>2.7799999999999998E-2</v>
      </c>
      <c r="AH357">
        <v>0</v>
      </c>
      <c r="AI357">
        <v>0</v>
      </c>
      <c r="AJ357">
        <v>0</v>
      </c>
      <c r="AK357">
        <v>0</v>
      </c>
      <c r="AL357">
        <v>0</v>
      </c>
      <c r="AM357">
        <v>0.97219999999999995</v>
      </c>
      <c r="AN357">
        <v>0</v>
      </c>
      <c r="AO357">
        <v>2.7799999999999998E-2</v>
      </c>
      <c r="AP357">
        <v>0</v>
      </c>
      <c r="AQ357">
        <v>0</v>
      </c>
      <c r="AR357">
        <v>1</v>
      </c>
      <c r="AS357">
        <v>0</v>
      </c>
      <c r="AT357">
        <v>1</v>
      </c>
      <c r="AU357">
        <v>0</v>
      </c>
      <c r="AV357">
        <v>0</v>
      </c>
      <c r="AW357">
        <v>0</v>
      </c>
      <c r="AX357">
        <v>0</v>
      </c>
      <c r="AY357">
        <v>0.88890000000000002</v>
      </c>
      <c r="AZ357">
        <v>0.11109999999999999</v>
      </c>
      <c r="BA357">
        <v>0</v>
      </c>
      <c r="BB357">
        <v>0</v>
      </c>
      <c r="BC357">
        <v>0</v>
      </c>
      <c r="BD357">
        <v>0.27779999999999999</v>
      </c>
      <c r="BE357">
        <v>0.38890000000000002</v>
      </c>
      <c r="BF357">
        <v>0.33329999999999999</v>
      </c>
      <c r="BG357">
        <v>0</v>
      </c>
      <c r="BH357">
        <v>0</v>
      </c>
      <c r="BI357">
        <v>0.58329999999999993</v>
      </c>
      <c r="BJ357">
        <v>0.41670000000000001</v>
      </c>
      <c r="BK357">
        <v>0</v>
      </c>
      <c r="BL357">
        <v>0</v>
      </c>
      <c r="BM357">
        <v>0.11109999999999999</v>
      </c>
      <c r="BN357">
        <v>0.63890000000000002</v>
      </c>
      <c r="BO357">
        <v>0.25</v>
      </c>
      <c r="BP357">
        <v>1</v>
      </c>
      <c r="BQ357">
        <v>0</v>
      </c>
      <c r="BR357">
        <v>0</v>
      </c>
      <c r="BS357">
        <v>0</v>
      </c>
      <c r="BT357">
        <v>0.38890000000000002</v>
      </c>
      <c r="BU357">
        <v>0.58329999999999993</v>
      </c>
      <c r="BV357">
        <v>2.7799999999999998E-2</v>
      </c>
      <c r="BW357">
        <v>0</v>
      </c>
      <c r="BX357">
        <v>1</v>
      </c>
      <c r="BY357">
        <v>0</v>
      </c>
      <c r="BZ357">
        <v>0</v>
      </c>
      <c r="CA357">
        <v>0</v>
      </c>
      <c r="CB357">
        <v>0</v>
      </c>
      <c r="CC357">
        <v>0</v>
      </c>
      <c r="CD357">
        <v>1</v>
      </c>
      <c r="CE357">
        <v>0</v>
      </c>
      <c r="CF357">
        <v>0</v>
      </c>
      <c r="CG357">
        <v>0</v>
      </c>
      <c r="CH357">
        <v>0.30559999999999998</v>
      </c>
      <c r="CI357">
        <v>0.69440000000000002</v>
      </c>
      <c r="CJ357">
        <v>1</v>
      </c>
      <c r="CK357">
        <v>0</v>
      </c>
      <c r="CL357">
        <v>0</v>
      </c>
      <c r="CM357">
        <v>0</v>
      </c>
      <c r="CN357">
        <v>0</v>
      </c>
      <c r="CO357">
        <v>0</v>
      </c>
      <c r="CP357">
        <v>0.1389</v>
      </c>
      <c r="CQ357">
        <v>0.80559999999999998</v>
      </c>
      <c r="CR357">
        <v>5.5599999999999997E-2</v>
      </c>
      <c r="CS357">
        <v>0</v>
      </c>
      <c r="CT357">
        <v>0</v>
      </c>
      <c r="CU357">
        <v>0</v>
      </c>
      <c r="CV357">
        <v>0</v>
      </c>
      <c r="CW357">
        <v>1</v>
      </c>
      <c r="CX357">
        <v>0.77780000000000005</v>
      </c>
      <c r="CY357">
        <v>0.19440000000000002</v>
      </c>
      <c r="CZ357">
        <v>2.7799999999999998E-2</v>
      </c>
      <c r="DA357">
        <v>0</v>
      </c>
      <c r="DB357">
        <v>0.91670000000000007</v>
      </c>
      <c r="DC357">
        <v>8.3299999999999999E-2</v>
      </c>
      <c r="DD357">
        <v>0</v>
      </c>
      <c r="DE357">
        <v>0</v>
      </c>
      <c r="DF357">
        <v>0.77780000000000005</v>
      </c>
      <c r="DG357">
        <v>0.22219999999999998</v>
      </c>
      <c r="DH357">
        <v>0</v>
      </c>
      <c r="DI357">
        <v>0</v>
      </c>
      <c r="DJ357">
        <v>2.7799999999999998E-2</v>
      </c>
      <c r="DK357">
        <v>0.33329999999999999</v>
      </c>
      <c r="DL357">
        <v>0.63890000000000002</v>
      </c>
    </row>
    <row r="358" spans="1:116" x14ac:dyDescent="0.25">
      <c r="A358" t="s">
        <v>897</v>
      </c>
      <c r="B358">
        <v>0</v>
      </c>
      <c r="C358">
        <v>0</v>
      </c>
      <c r="D358">
        <v>0.43329999999999996</v>
      </c>
      <c r="E358">
        <v>0.56669999999999998</v>
      </c>
      <c r="F358">
        <v>1</v>
      </c>
      <c r="G358">
        <v>0</v>
      </c>
      <c r="H358">
        <v>0</v>
      </c>
      <c r="I358">
        <v>0</v>
      </c>
      <c r="J358">
        <v>0</v>
      </c>
      <c r="K358">
        <v>0.9667</v>
      </c>
      <c r="L358">
        <v>0</v>
      </c>
      <c r="M358">
        <v>3.3300000000000003E-2</v>
      </c>
      <c r="N358">
        <v>0</v>
      </c>
      <c r="O358">
        <v>0.93330000000000002</v>
      </c>
      <c r="P358">
        <v>6.6699999999999995E-2</v>
      </c>
      <c r="Q358">
        <v>0</v>
      </c>
      <c r="R358">
        <v>0</v>
      </c>
      <c r="S358">
        <v>0</v>
      </c>
      <c r="T358">
        <v>0</v>
      </c>
      <c r="U358">
        <v>0</v>
      </c>
      <c r="V358">
        <v>1</v>
      </c>
      <c r="W358">
        <v>1</v>
      </c>
      <c r="X358">
        <v>0</v>
      </c>
      <c r="Y358">
        <v>0</v>
      </c>
      <c r="Z358">
        <v>0</v>
      </c>
      <c r="AA358">
        <v>0.1333</v>
      </c>
      <c r="AB358">
        <v>0.73329999999999995</v>
      </c>
      <c r="AC358">
        <v>0.1333</v>
      </c>
      <c r="AD358">
        <v>0</v>
      </c>
      <c r="AE358">
        <v>0.6</v>
      </c>
      <c r="AF358">
        <v>0.4</v>
      </c>
      <c r="AG358">
        <v>0</v>
      </c>
      <c r="AH358">
        <v>0</v>
      </c>
      <c r="AI358">
        <v>0</v>
      </c>
      <c r="AJ358">
        <v>0</v>
      </c>
      <c r="AK358">
        <v>0</v>
      </c>
      <c r="AL358">
        <v>0</v>
      </c>
      <c r="AM358">
        <v>0.33329999999999999</v>
      </c>
      <c r="AN358">
        <v>0.66670000000000007</v>
      </c>
      <c r="AO358">
        <v>0</v>
      </c>
      <c r="AP358">
        <v>0</v>
      </c>
      <c r="AQ358">
        <v>0</v>
      </c>
      <c r="AR358">
        <v>0.6</v>
      </c>
      <c r="AS358">
        <v>0.4</v>
      </c>
      <c r="AT358">
        <v>1</v>
      </c>
      <c r="AU358">
        <v>0</v>
      </c>
      <c r="AV358">
        <v>0</v>
      </c>
      <c r="AW358">
        <v>0</v>
      </c>
      <c r="AX358">
        <v>0</v>
      </c>
      <c r="AY358">
        <v>1</v>
      </c>
      <c r="AZ358">
        <v>0</v>
      </c>
      <c r="BA358">
        <v>0</v>
      </c>
      <c r="BB358">
        <v>0</v>
      </c>
      <c r="BC358">
        <v>0.16670000000000001</v>
      </c>
      <c r="BD358">
        <v>0.63329999999999997</v>
      </c>
      <c r="BE358">
        <v>0.2</v>
      </c>
      <c r="BF358">
        <v>0</v>
      </c>
      <c r="BG358">
        <v>0</v>
      </c>
      <c r="BH358">
        <v>0.83329999999999993</v>
      </c>
      <c r="BI358">
        <v>0.16670000000000001</v>
      </c>
      <c r="BJ358">
        <v>0</v>
      </c>
      <c r="BK358">
        <v>0</v>
      </c>
      <c r="BL358">
        <v>0</v>
      </c>
      <c r="BM358">
        <v>0.1</v>
      </c>
      <c r="BN358">
        <v>0.5</v>
      </c>
      <c r="BO358">
        <v>0.4</v>
      </c>
      <c r="BP358">
        <v>0.9</v>
      </c>
      <c r="BQ358">
        <v>0.1</v>
      </c>
      <c r="BR358">
        <v>0</v>
      </c>
      <c r="BS358">
        <v>0</v>
      </c>
      <c r="BT358">
        <v>0</v>
      </c>
      <c r="BU358">
        <v>0.4</v>
      </c>
      <c r="BV358">
        <v>0.6</v>
      </c>
      <c r="BW358">
        <v>0</v>
      </c>
      <c r="BX358">
        <v>1</v>
      </c>
      <c r="BY358">
        <v>0</v>
      </c>
      <c r="BZ358">
        <v>0</v>
      </c>
      <c r="CA358">
        <v>0</v>
      </c>
      <c r="CB358">
        <v>0</v>
      </c>
      <c r="CC358">
        <v>1</v>
      </c>
      <c r="CD358">
        <v>0</v>
      </c>
      <c r="CE358">
        <v>0</v>
      </c>
      <c r="CF358">
        <v>0</v>
      </c>
      <c r="CG358">
        <v>0</v>
      </c>
      <c r="CH358">
        <v>0</v>
      </c>
      <c r="CI358">
        <v>1</v>
      </c>
      <c r="CJ358">
        <v>1</v>
      </c>
      <c r="CK358">
        <v>0</v>
      </c>
      <c r="CL358">
        <v>0</v>
      </c>
      <c r="CM358">
        <v>0</v>
      </c>
      <c r="CN358">
        <v>0</v>
      </c>
      <c r="CO358">
        <v>0</v>
      </c>
      <c r="CP358">
        <v>1</v>
      </c>
      <c r="CQ358">
        <v>0</v>
      </c>
      <c r="CR358">
        <v>0</v>
      </c>
      <c r="CS358">
        <v>0</v>
      </c>
      <c r="CT358">
        <v>0</v>
      </c>
      <c r="CU358">
        <v>0</v>
      </c>
      <c r="CV358">
        <v>0</v>
      </c>
      <c r="CW358">
        <v>1</v>
      </c>
      <c r="CX358">
        <v>0.9</v>
      </c>
      <c r="CY358">
        <v>0.1</v>
      </c>
      <c r="CZ358">
        <v>0</v>
      </c>
      <c r="DA358">
        <v>0</v>
      </c>
      <c r="DB358">
        <v>6.6699999999999995E-2</v>
      </c>
      <c r="DC358">
        <v>0.9</v>
      </c>
      <c r="DD358">
        <v>3.3300000000000003E-2</v>
      </c>
      <c r="DE358">
        <v>0</v>
      </c>
      <c r="DF358">
        <v>1</v>
      </c>
      <c r="DG358">
        <v>0</v>
      </c>
      <c r="DH358">
        <v>0</v>
      </c>
      <c r="DI358">
        <v>0</v>
      </c>
      <c r="DJ358">
        <v>0.1</v>
      </c>
      <c r="DK358">
        <v>3.3300000000000003E-2</v>
      </c>
      <c r="DL358">
        <v>0.86670000000000003</v>
      </c>
    </row>
    <row r="359" spans="1:116" x14ac:dyDescent="0.25">
      <c r="A359" t="s">
        <v>899</v>
      </c>
      <c r="B359">
        <v>0</v>
      </c>
      <c r="C359">
        <v>8.4700000000000011E-2</v>
      </c>
      <c r="D359">
        <v>0.79659999999999997</v>
      </c>
      <c r="E359">
        <v>0.1186</v>
      </c>
      <c r="F359">
        <v>0</v>
      </c>
      <c r="G359">
        <v>0</v>
      </c>
      <c r="H359">
        <v>0</v>
      </c>
      <c r="I359">
        <v>1</v>
      </c>
      <c r="J359">
        <v>0</v>
      </c>
      <c r="K359">
        <v>0.16949999999999998</v>
      </c>
      <c r="L359">
        <v>0.37290000000000001</v>
      </c>
      <c r="M359">
        <v>0.45760000000000001</v>
      </c>
      <c r="N359">
        <v>0</v>
      </c>
      <c r="O359">
        <v>0</v>
      </c>
      <c r="P359">
        <v>0.30510000000000004</v>
      </c>
      <c r="Q359">
        <v>0.45760000000000001</v>
      </c>
      <c r="R359">
        <v>0.23730000000000001</v>
      </c>
      <c r="S359">
        <v>0</v>
      </c>
      <c r="T359">
        <v>8.77E-2</v>
      </c>
      <c r="U359">
        <v>0.33329999999999999</v>
      </c>
      <c r="V359">
        <v>0.57889999999999997</v>
      </c>
      <c r="W359">
        <v>0</v>
      </c>
      <c r="X359">
        <v>1</v>
      </c>
      <c r="Y359">
        <v>0</v>
      </c>
      <c r="Z359">
        <v>0</v>
      </c>
      <c r="AA359">
        <v>0.18640000000000001</v>
      </c>
      <c r="AB359">
        <v>0.54239999999999999</v>
      </c>
      <c r="AC359">
        <v>0.2712</v>
      </c>
      <c r="AD359">
        <v>3.39E-2</v>
      </c>
      <c r="AE359">
        <v>0.23730000000000001</v>
      </c>
      <c r="AF359">
        <v>0.71189999999999998</v>
      </c>
      <c r="AG359">
        <v>1.6899999999999998E-2</v>
      </c>
      <c r="AH359">
        <v>0</v>
      </c>
      <c r="AI359">
        <v>0</v>
      </c>
      <c r="AJ359">
        <v>0</v>
      </c>
      <c r="AK359">
        <v>0</v>
      </c>
      <c r="AL359">
        <v>0</v>
      </c>
      <c r="AM359">
        <v>6.7799999999999999E-2</v>
      </c>
      <c r="AN359">
        <v>0.1186</v>
      </c>
      <c r="AO359">
        <v>0.77969999999999995</v>
      </c>
      <c r="AP359">
        <v>3.39E-2</v>
      </c>
      <c r="AQ359">
        <v>1.6899999999999998E-2</v>
      </c>
      <c r="AR359">
        <v>0.86439999999999995</v>
      </c>
      <c r="AS359">
        <v>0.1186</v>
      </c>
      <c r="AT359">
        <v>0.66099999999999992</v>
      </c>
      <c r="AU359">
        <v>0.33899999999999997</v>
      </c>
      <c r="AV359">
        <v>0</v>
      </c>
      <c r="AW359">
        <v>0</v>
      </c>
      <c r="AX359">
        <v>0</v>
      </c>
      <c r="AY359">
        <v>0.98309999999999997</v>
      </c>
      <c r="AZ359">
        <v>1.6899999999999998E-2</v>
      </c>
      <c r="BA359">
        <v>0</v>
      </c>
      <c r="BB359">
        <v>0</v>
      </c>
      <c r="BC359">
        <v>0.86439999999999995</v>
      </c>
      <c r="BD359">
        <v>0.1017</v>
      </c>
      <c r="BE359">
        <v>1.6899999999999998E-2</v>
      </c>
      <c r="BF359">
        <v>1.6899999999999998E-2</v>
      </c>
      <c r="BG359">
        <v>0</v>
      </c>
      <c r="BH359">
        <v>0.22030000000000002</v>
      </c>
      <c r="BI359">
        <v>0.16949999999999998</v>
      </c>
      <c r="BJ359">
        <v>0.50850000000000006</v>
      </c>
      <c r="BK359">
        <v>0.1017</v>
      </c>
      <c r="BL359">
        <v>0</v>
      </c>
      <c r="BM359">
        <v>1.6899999999999998E-2</v>
      </c>
      <c r="BN359">
        <v>0.40679999999999999</v>
      </c>
      <c r="BO359">
        <v>0.57630000000000003</v>
      </c>
      <c r="BP359">
        <v>0.35590000000000005</v>
      </c>
      <c r="BQ359">
        <v>0.25420000000000004</v>
      </c>
      <c r="BR359">
        <v>0.38979999999999998</v>
      </c>
      <c r="BS359">
        <v>1.6899999999999998E-2</v>
      </c>
      <c r="BT359">
        <v>0.25420000000000004</v>
      </c>
      <c r="BU359">
        <v>0.33899999999999997</v>
      </c>
      <c r="BV359">
        <v>0.38979999999999998</v>
      </c>
      <c r="BW359">
        <v>0</v>
      </c>
      <c r="BX359">
        <v>1</v>
      </c>
      <c r="BY359">
        <v>0</v>
      </c>
      <c r="BZ359">
        <v>0</v>
      </c>
      <c r="CA359">
        <v>0</v>
      </c>
      <c r="CB359">
        <v>0</v>
      </c>
      <c r="CC359">
        <v>1</v>
      </c>
      <c r="CD359">
        <v>0</v>
      </c>
      <c r="CE359">
        <v>0</v>
      </c>
      <c r="CF359">
        <v>0</v>
      </c>
      <c r="CG359">
        <v>0</v>
      </c>
      <c r="CH359">
        <v>0.76269999999999993</v>
      </c>
      <c r="CI359">
        <v>0.23730000000000001</v>
      </c>
      <c r="CJ359">
        <v>1</v>
      </c>
      <c r="CK359">
        <v>0</v>
      </c>
      <c r="CL359">
        <v>0</v>
      </c>
      <c r="CM359">
        <v>0</v>
      </c>
      <c r="CN359">
        <v>0</v>
      </c>
      <c r="CO359">
        <v>0</v>
      </c>
      <c r="CP359">
        <v>0.1186</v>
      </c>
      <c r="CQ359">
        <v>0.86439999999999995</v>
      </c>
      <c r="CR359">
        <v>1.6899999999999998E-2</v>
      </c>
      <c r="CS359">
        <v>0</v>
      </c>
      <c r="CT359">
        <v>0</v>
      </c>
      <c r="CU359">
        <v>0</v>
      </c>
      <c r="CV359">
        <v>0</v>
      </c>
      <c r="CW359">
        <v>1</v>
      </c>
      <c r="CX359">
        <v>0.7288</v>
      </c>
      <c r="CY359">
        <v>0.25420000000000004</v>
      </c>
      <c r="CZ359">
        <v>0</v>
      </c>
      <c r="DA359">
        <v>1.6899999999999998E-2</v>
      </c>
      <c r="DB359">
        <v>0.61020000000000008</v>
      </c>
      <c r="DC359">
        <v>0.35590000000000005</v>
      </c>
      <c r="DD359">
        <v>3.39E-2</v>
      </c>
      <c r="DE359">
        <v>0.11109999999999999</v>
      </c>
      <c r="DF359">
        <v>0.77780000000000005</v>
      </c>
      <c r="DG359">
        <v>0.11109999999999999</v>
      </c>
      <c r="DH359">
        <v>0</v>
      </c>
      <c r="DI359">
        <v>0</v>
      </c>
      <c r="DJ359">
        <v>8.4700000000000011E-2</v>
      </c>
      <c r="DK359">
        <v>0.50850000000000006</v>
      </c>
      <c r="DL359">
        <v>0.40679999999999999</v>
      </c>
    </row>
    <row r="360" spans="1:116" x14ac:dyDescent="0.25">
      <c r="A360" t="s">
        <v>901</v>
      </c>
      <c r="B360">
        <v>0</v>
      </c>
      <c r="C360">
        <v>0</v>
      </c>
      <c r="D360">
        <v>0.40740000000000004</v>
      </c>
      <c r="E360">
        <v>0.59260000000000002</v>
      </c>
      <c r="F360">
        <v>1</v>
      </c>
      <c r="G360">
        <v>0</v>
      </c>
      <c r="H360">
        <v>0</v>
      </c>
      <c r="I360">
        <v>0</v>
      </c>
      <c r="J360">
        <v>0</v>
      </c>
      <c r="K360">
        <v>1</v>
      </c>
      <c r="L360">
        <v>0</v>
      </c>
      <c r="M360">
        <v>0</v>
      </c>
      <c r="N360">
        <v>0</v>
      </c>
      <c r="O360">
        <v>1</v>
      </c>
      <c r="P360">
        <v>0</v>
      </c>
      <c r="Q360">
        <v>0</v>
      </c>
      <c r="R360">
        <v>0</v>
      </c>
      <c r="S360">
        <v>0</v>
      </c>
      <c r="T360">
        <v>0</v>
      </c>
      <c r="U360">
        <v>7.4099999999999999E-2</v>
      </c>
      <c r="V360">
        <v>0.92590000000000006</v>
      </c>
      <c r="W360">
        <v>0</v>
      </c>
      <c r="X360">
        <v>1</v>
      </c>
      <c r="Y360">
        <v>0</v>
      </c>
      <c r="Z360">
        <v>0</v>
      </c>
      <c r="AA360">
        <v>0.1852</v>
      </c>
      <c r="AB360">
        <v>0.44439999999999996</v>
      </c>
      <c r="AC360">
        <v>0.37040000000000001</v>
      </c>
      <c r="AD360">
        <v>0.14810000000000001</v>
      </c>
      <c r="AE360">
        <v>0.48149999999999998</v>
      </c>
      <c r="AF360">
        <v>0.37040000000000001</v>
      </c>
      <c r="AG360">
        <v>0</v>
      </c>
      <c r="AH360">
        <v>0</v>
      </c>
      <c r="AI360">
        <v>0</v>
      </c>
      <c r="AJ360">
        <v>0</v>
      </c>
      <c r="AK360">
        <v>0</v>
      </c>
      <c r="AL360">
        <v>0</v>
      </c>
      <c r="AM360">
        <v>0.33329999999999999</v>
      </c>
      <c r="AN360">
        <v>0.62960000000000005</v>
      </c>
      <c r="AO360">
        <v>3.7000000000000005E-2</v>
      </c>
      <c r="AP360">
        <v>0</v>
      </c>
      <c r="AQ360">
        <v>0</v>
      </c>
      <c r="AR360">
        <v>0.81480000000000008</v>
      </c>
      <c r="AS360">
        <v>0.1852</v>
      </c>
      <c r="AT360">
        <v>1</v>
      </c>
      <c r="AU360">
        <v>0</v>
      </c>
      <c r="AV360">
        <v>0</v>
      </c>
      <c r="AW360">
        <v>0</v>
      </c>
      <c r="AX360">
        <v>0</v>
      </c>
      <c r="AY360">
        <v>0.92590000000000006</v>
      </c>
      <c r="AZ360">
        <v>7.4099999999999999E-2</v>
      </c>
      <c r="BA360">
        <v>0</v>
      </c>
      <c r="BB360">
        <v>0</v>
      </c>
      <c r="BC360">
        <v>3.7000000000000005E-2</v>
      </c>
      <c r="BD360">
        <v>0.62960000000000005</v>
      </c>
      <c r="BE360">
        <v>0.33329999999999999</v>
      </c>
      <c r="BF360">
        <v>0</v>
      </c>
      <c r="BG360">
        <v>0</v>
      </c>
      <c r="BH360">
        <v>0.96299999999999997</v>
      </c>
      <c r="BI360">
        <v>3.7000000000000005E-2</v>
      </c>
      <c r="BJ360">
        <v>0</v>
      </c>
      <c r="BK360">
        <v>0</v>
      </c>
      <c r="BL360">
        <v>0</v>
      </c>
      <c r="BM360">
        <v>7.4099999999999999E-2</v>
      </c>
      <c r="BN360">
        <v>0.74069999999999991</v>
      </c>
      <c r="BO360">
        <v>0.1852</v>
      </c>
      <c r="BP360">
        <v>1</v>
      </c>
      <c r="BQ360">
        <v>0</v>
      </c>
      <c r="BR360">
        <v>0</v>
      </c>
      <c r="BS360">
        <v>0</v>
      </c>
      <c r="BT360">
        <v>0</v>
      </c>
      <c r="BU360">
        <v>0.62960000000000005</v>
      </c>
      <c r="BV360">
        <v>0.37040000000000001</v>
      </c>
      <c r="BW360">
        <v>0</v>
      </c>
      <c r="BX360">
        <v>1</v>
      </c>
      <c r="BY360">
        <v>0</v>
      </c>
      <c r="BZ360">
        <v>0</v>
      </c>
      <c r="CA360">
        <v>0</v>
      </c>
      <c r="CB360">
        <v>0</v>
      </c>
      <c r="CC360">
        <v>0</v>
      </c>
      <c r="CD360">
        <v>0</v>
      </c>
      <c r="CE360">
        <v>0</v>
      </c>
      <c r="CF360">
        <v>0</v>
      </c>
      <c r="CG360">
        <v>1</v>
      </c>
      <c r="CH360">
        <v>3.7000000000000005E-2</v>
      </c>
      <c r="CI360">
        <v>0.96299999999999997</v>
      </c>
      <c r="CJ360">
        <v>1</v>
      </c>
      <c r="CK360">
        <v>0</v>
      </c>
      <c r="CL360">
        <v>0</v>
      </c>
      <c r="CM360">
        <v>0</v>
      </c>
      <c r="CN360">
        <v>0</v>
      </c>
      <c r="CO360">
        <v>0</v>
      </c>
      <c r="CP360">
        <v>1</v>
      </c>
      <c r="CQ360">
        <v>0</v>
      </c>
      <c r="CR360">
        <v>0</v>
      </c>
      <c r="CS360">
        <v>0</v>
      </c>
      <c r="CT360">
        <v>0</v>
      </c>
      <c r="CU360">
        <v>0</v>
      </c>
      <c r="CV360">
        <v>0</v>
      </c>
      <c r="CW360">
        <v>1</v>
      </c>
      <c r="CX360">
        <v>0.96299999999999997</v>
      </c>
      <c r="CY360">
        <v>3.7000000000000005E-2</v>
      </c>
      <c r="CZ360">
        <v>0</v>
      </c>
      <c r="DA360">
        <v>0</v>
      </c>
      <c r="DB360">
        <v>3.7000000000000005E-2</v>
      </c>
      <c r="DC360">
        <v>0.88890000000000002</v>
      </c>
      <c r="DD360">
        <v>7.4099999999999999E-2</v>
      </c>
      <c r="DE360">
        <v>0</v>
      </c>
      <c r="DF360">
        <v>1</v>
      </c>
      <c r="DG360">
        <v>0</v>
      </c>
      <c r="DH360">
        <v>0</v>
      </c>
      <c r="DI360">
        <v>0</v>
      </c>
      <c r="DJ360">
        <v>0.37040000000000001</v>
      </c>
      <c r="DK360">
        <v>0.14810000000000001</v>
      </c>
      <c r="DL360">
        <v>0.48149999999999998</v>
      </c>
    </row>
    <row r="361" spans="1:116" x14ac:dyDescent="0.25">
      <c r="A361" t="s">
        <v>903</v>
      </c>
      <c r="B361">
        <v>0.85560000000000003</v>
      </c>
      <c r="C361">
        <v>0.11109999999999999</v>
      </c>
      <c r="D361">
        <v>2.2200000000000001E-2</v>
      </c>
      <c r="E361">
        <v>1.11E-2</v>
      </c>
      <c r="F361">
        <v>0</v>
      </c>
      <c r="G361">
        <v>1</v>
      </c>
      <c r="H361">
        <v>0</v>
      </c>
      <c r="I361">
        <v>0</v>
      </c>
      <c r="J361">
        <v>5.5599999999999997E-2</v>
      </c>
      <c r="K361">
        <v>0.57779999999999998</v>
      </c>
      <c r="L361">
        <v>0.32219999999999999</v>
      </c>
      <c r="M361">
        <v>4.4400000000000002E-2</v>
      </c>
      <c r="N361">
        <v>0</v>
      </c>
      <c r="O361">
        <v>0.22219999999999998</v>
      </c>
      <c r="P361">
        <v>0.5222</v>
      </c>
      <c r="Q361">
        <v>0.21109999999999998</v>
      </c>
      <c r="R361">
        <v>3.3300000000000003E-2</v>
      </c>
      <c r="S361">
        <v>1.11E-2</v>
      </c>
      <c r="T361">
        <v>8.9900000000000008E-2</v>
      </c>
      <c r="U361">
        <v>0.47189999999999999</v>
      </c>
      <c r="V361">
        <v>0.43819999999999998</v>
      </c>
      <c r="W361">
        <v>1</v>
      </c>
      <c r="X361">
        <v>0</v>
      </c>
      <c r="Y361">
        <v>0</v>
      </c>
      <c r="Z361">
        <v>0</v>
      </c>
      <c r="AA361">
        <v>0.9889</v>
      </c>
      <c r="AB361">
        <v>1.11E-2</v>
      </c>
      <c r="AC361">
        <v>0</v>
      </c>
      <c r="AD361">
        <v>0.81110000000000004</v>
      </c>
      <c r="AE361">
        <v>0.18890000000000001</v>
      </c>
      <c r="AF361">
        <v>0</v>
      </c>
      <c r="AG361">
        <v>0</v>
      </c>
      <c r="AH361">
        <v>0</v>
      </c>
      <c r="AI361">
        <v>0</v>
      </c>
      <c r="AJ361">
        <v>0</v>
      </c>
      <c r="AK361">
        <v>0</v>
      </c>
      <c r="AL361">
        <v>0</v>
      </c>
      <c r="AM361">
        <v>0.86670000000000003</v>
      </c>
      <c r="AN361">
        <v>6.6699999999999995E-2</v>
      </c>
      <c r="AO361">
        <v>6.6699999999999995E-2</v>
      </c>
      <c r="AP361">
        <v>0</v>
      </c>
      <c r="AQ361">
        <v>0.9667</v>
      </c>
      <c r="AR361">
        <v>3.3300000000000003E-2</v>
      </c>
      <c r="AS361">
        <v>0</v>
      </c>
      <c r="AT361">
        <v>0.9889</v>
      </c>
      <c r="AU361">
        <v>1.11E-2</v>
      </c>
      <c r="AV361">
        <v>0</v>
      </c>
      <c r="AW361">
        <v>0</v>
      </c>
      <c r="AX361">
        <v>0</v>
      </c>
      <c r="AY361">
        <v>0.85560000000000003</v>
      </c>
      <c r="AZ361">
        <v>0.1444</v>
      </c>
      <c r="BA361">
        <v>0</v>
      </c>
      <c r="BB361">
        <v>0</v>
      </c>
      <c r="BC361">
        <v>0.93330000000000002</v>
      </c>
      <c r="BD361">
        <v>5.5599999999999997E-2</v>
      </c>
      <c r="BE361">
        <v>1.11E-2</v>
      </c>
      <c r="BF361">
        <v>0</v>
      </c>
      <c r="BG361">
        <v>0</v>
      </c>
      <c r="BH361">
        <v>0.74439999999999995</v>
      </c>
      <c r="BI361">
        <v>0.21109999999999998</v>
      </c>
      <c r="BJ361">
        <v>4.4400000000000002E-2</v>
      </c>
      <c r="BK361">
        <v>0</v>
      </c>
      <c r="BL361">
        <v>0</v>
      </c>
      <c r="BM361">
        <v>0.9778</v>
      </c>
      <c r="BN361">
        <v>2.2200000000000001E-2</v>
      </c>
      <c r="BO361">
        <v>0</v>
      </c>
      <c r="BP361">
        <v>1</v>
      </c>
      <c r="BQ361">
        <v>0</v>
      </c>
      <c r="BR361">
        <v>0</v>
      </c>
      <c r="BS361">
        <v>0.9778</v>
      </c>
      <c r="BT361">
        <v>2.2200000000000001E-2</v>
      </c>
      <c r="BU361">
        <v>0</v>
      </c>
      <c r="BV361">
        <v>0</v>
      </c>
      <c r="BW361">
        <v>0</v>
      </c>
      <c r="BX361">
        <v>1</v>
      </c>
      <c r="BY361">
        <v>0</v>
      </c>
      <c r="BZ361">
        <v>0</v>
      </c>
      <c r="CA361">
        <v>0</v>
      </c>
      <c r="CB361">
        <v>0</v>
      </c>
      <c r="CC361">
        <v>1</v>
      </c>
      <c r="CD361">
        <v>0</v>
      </c>
      <c r="CE361">
        <v>0</v>
      </c>
      <c r="CF361">
        <v>0</v>
      </c>
      <c r="CG361">
        <v>0</v>
      </c>
      <c r="CH361">
        <v>1</v>
      </c>
      <c r="CI361">
        <v>0</v>
      </c>
      <c r="CJ361">
        <v>1</v>
      </c>
      <c r="CK361">
        <v>0</v>
      </c>
      <c r="CL361">
        <v>0</v>
      </c>
      <c r="CM361">
        <v>0</v>
      </c>
      <c r="CN361">
        <v>0</v>
      </c>
      <c r="CO361">
        <v>0</v>
      </c>
      <c r="CP361">
        <v>0.71109999999999995</v>
      </c>
      <c r="CQ361">
        <v>0.28889999999999999</v>
      </c>
      <c r="CR361">
        <v>0</v>
      </c>
      <c r="CS361">
        <v>0</v>
      </c>
      <c r="CT361">
        <v>0</v>
      </c>
      <c r="CU361">
        <v>0</v>
      </c>
      <c r="CV361">
        <v>0</v>
      </c>
      <c r="CW361">
        <v>1</v>
      </c>
      <c r="CX361">
        <v>0.78890000000000005</v>
      </c>
      <c r="CY361">
        <v>0.21109999999999998</v>
      </c>
      <c r="CZ361">
        <v>0</v>
      </c>
      <c r="DA361">
        <v>0</v>
      </c>
      <c r="DB361">
        <v>0.98819999999999997</v>
      </c>
      <c r="DC361">
        <v>1.18E-2</v>
      </c>
      <c r="DD361">
        <v>0</v>
      </c>
      <c r="DE361">
        <v>0.87360000000000004</v>
      </c>
      <c r="DF361">
        <v>8.0500000000000002E-2</v>
      </c>
      <c r="DG361">
        <v>4.5999999999999999E-2</v>
      </c>
      <c r="DH361">
        <v>0</v>
      </c>
      <c r="DI361">
        <v>0.25559999999999999</v>
      </c>
      <c r="DJ361">
        <v>0.35560000000000003</v>
      </c>
      <c r="DK361">
        <v>0.35560000000000003</v>
      </c>
      <c r="DL361">
        <v>3.3300000000000003E-2</v>
      </c>
    </row>
    <row r="362" spans="1:116" x14ac:dyDescent="0.25">
      <c r="A362" t="s">
        <v>905</v>
      </c>
      <c r="B362">
        <v>0.80819999999999992</v>
      </c>
      <c r="C362">
        <v>0.1507</v>
      </c>
      <c r="D362">
        <v>4.1100000000000005E-2</v>
      </c>
      <c r="E362">
        <v>0</v>
      </c>
      <c r="F362">
        <v>0</v>
      </c>
      <c r="G362">
        <v>0</v>
      </c>
      <c r="H362">
        <v>0</v>
      </c>
      <c r="I362">
        <v>1</v>
      </c>
      <c r="J362">
        <v>0</v>
      </c>
      <c r="K362">
        <v>0.41100000000000003</v>
      </c>
      <c r="L362">
        <v>0.57530000000000003</v>
      </c>
      <c r="M362">
        <v>1.37E-2</v>
      </c>
      <c r="N362">
        <v>0</v>
      </c>
      <c r="O362">
        <v>0</v>
      </c>
      <c r="P362">
        <v>0.53420000000000001</v>
      </c>
      <c r="Q362">
        <v>0.42469999999999997</v>
      </c>
      <c r="R362">
        <v>4.1100000000000005E-2</v>
      </c>
      <c r="S362">
        <v>0</v>
      </c>
      <c r="T362">
        <v>0.2676</v>
      </c>
      <c r="U362">
        <v>0.45069999999999999</v>
      </c>
      <c r="V362">
        <v>0.28170000000000001</v>
      </c>
      <c r="W362">
        <v>1</v>
      </c>
      <c r="X362">
        <v>0</v>
      </c>
      <c r="Y362">
        <v>0</v>
      </c>
      <c r="Z362">
        <v>0</v>
      </c>
      <c r="AA362">
        <v>0.90410000000000001</v>
      </c>
      <c r="AB362">
        <v>9.5899999999999999E-2</v>
      </c>
      <c r="AC362">
        <v>0</v>
      </c>
      <c r="AD362">
        <v>0.60270000000000001</v>
      </c>
      <c r="AE362">
        <v>0.3836</v>
      </c>
      <c r="AF362">
        <v>0</v>
      </c>
      <c r="AG362">
        <v>1.37E-2</v>
      </c>
      <c r="AH362">
        <v>0</v>
      </c>
      <c r="AI362">
        <v>0</v>
      </c>
      <c r="AJ362">
        <v>0</v>
      </c>
      <c r="AK362">
        <v>0</v>
      </c>
      <c r="AL362">
        <v>0</v>
      </c>
      <c r="AM362">
        <v>0.67120000000000002</v>
      </c>
      <c r="AN362">
        <v>0.13699999999999998</v>
      </c>
      <c r="AO362">
        <v>0.1918</v>
      </c>
      <c r="AP362">
        <v>0</v>
      </c>
      <c r="AQ362">
        <v>0.97260000000000002</v>
      </c>
      <c r="AR362">
        <v>2.7400000000000001E-2</v>
      </c>
      <c r="AS362">
        <v>0</v>
      </c>
      <c r="AT362">
        <v>1</v>
      </c>
      <c r="AU362">
        <v>0</v>
      </c>
      <c r="AV362">
        <v>0</v>
      </c>
      <c r="AW362">
        <v>0</v>
      </c>
      <c r="AX362">
        <v>0</v>
      </c>
      <c r="AY362">
        <v>0.76709999999999989</v>
      </c>
      <c r="AZ362">
        <v>0.16440000000000002</v>
      </c>
      <c r="BA362">
        <v>6.8499999999999991E-2</v>
      </c>
      <c r="BB362">
        <v>0</v>
      </c>
      <c r="BC362">
        <v>0.64379999999999993</v>
      </c>
      <c r="BD362">
        <v>0.1507</v>
      </c>
      <c r="BE362">
        <v>0.17809999999999998</v>
      </c>
      <c r="BF362">
        <v>2.7400000000000001E-2</v>
      </c>
      <c r="BG362">
        <v>0</v>
      </c>
      <c r="BH362">
        <v>0.67120000000000002</v>
      </c>
      <c r="BI362">
        <v>0.16440000000000002</v>
      </c>
      <c r="BJ362">
        <v>0.12330000000000001</v>
      </c>
      <c r="BK362">
        <v>4.1100000000000005E-2</v>
      </c>
      <c r="BL362">
        <v>0</v>
      </c>
      <c r="BM362">
        <v>0.82189999999999996</v>
      </c>
      <c r="BN362">
        <v>0.17809999999999998</v>
      </c>
      <c r="BO362">
        <v>0</v>
      </c>
      <c r="BP362">
        <v>1</v>
      </c>
      <c r="BQ362">
        <v>0</v>
      </c>
      <c r="BR362">
        <v>0</v>
      </c>
      <c r="BS362">
        <v>1</v>
      </c>
      <c r="BT362">
        <v>0</v>
      </c>
      <c r="BU362">
        <v>0</v>
      </c>
      <c r="BV362">
        <v>0</v>
      </c>
      <c r="BW362">
        <v>0</v>
      </c>
      <c r="BX362">
        <v>1</v>
      </c>
      <c r="BY362">
        <v>0</v>
      </c>
      <c r="BZ362">
        <v>0</v>
      </c>
      <c r="CA362">
        <v>0</v>
      </c>
      <c r="CB362">
        <v>0</v>
      </c>
      <c r="CC362">
        <v>1</v>
      </c>
      <c r="CD362">
        <v>0</v>
      </c>
      <c r="CE362">
        <v>0</v>
      </c>
      <c r="CF362">
        <v>0</v>
      </c>
      <c r="CG362">
        <v>0</v>
      </c>
      <c r="CH362">
        <v>0.91780000000000006</v>
      </c>
      <c r="CI362">
        <v>8.2200000000000009E-2</v>
      </c>
      <c r="CJ362">
        <v>0</v>
      </c>
      <c r="CK362">
        <v>1</v>
      </c>
      <c r="CL362">
        <v>0</v>
      </c>
      <c r="CM362">
        <v>0</v>
      </c>
      <c r="CN362">
        <v>0</v>
      </c>
      <c r="CO362">
        <v>0</v>
      </c>
      <c r="CP362">
        <v>0.43840000000000001</v>
      </c>
      <c r="CQ362">
        <v>0.56159999999999999</v>
      </c>
      <c r="CR362">
        <v>0</v>
      </c>
      <c r="CS362">
        <v>0</v>
      </c>
      <c r="CT362">
        <v>0</v>
      </c>
      <c r="CU362">
        <v>0</v>
      </c>
      <c r="CV362">
        <v>0</v>
      </c>
      <c r="CW362">
        <v>1</v>
      </c>
      <c r="CX362">
        <v>0.64379999999999993</v>
      </c>
      <c r="CY362">
        <v>0.35619999999999996</v>
      </c>
      <c r="CZ362">
        <v>0</v>
      </c>
      <c r="DA362">
        <v>0</v>
      </c>
      <c r="DB362">
        <v>0.53420000000000001</v>
      </c>
      <c r="DC362">
        <v>0.36990000000000001</v>
      </c>
      <c r="DD362">
        <v>9.5899999999999999E-2</v>
      </c>
      <c r="DE362">
        <v>0.23910000000000001</v>
      </c>
      <c r="DF362">
        <v>0.5</v>
      </c>
      <c r="DG362">
        <v>0.26090000000000002</v>
      </c>
      <c r="DH362">
        <v>0</v>
      </c>
      <c r="DI362">
        <v>1.37E-2</v>
      </c>
      <c r="DJ362">
        <v>0.1918</v>
      </c>
      <c r="DK362">
        <v>0.32880000000000004</v>
      </c>
      <c r="DL362">
        <v>0.46579999999999999</v>
      </c>
    </row>
    <row r="363" spans="1:116" x14ac:dyDescent="0.25">
      <c r="A363" t="s">
        <v>907</v>
      </c>
      <c r="B363">
        <v>0.41670000000000001</v>
      </c>
      <c r="C363">
        <v>0.22219999999999998</v>
      </c>
      <c r="D363">
        <v>0.19440000000000002</v>
      </c>
      <c r="E363">
        <v>0.16670000000000001</v>
      </c>
      <c r="F363">
        <v>0</v>
      </c>
      <c r="G363">
        <v>0</v>
      </c>
      <c r="H363">
        <v>1</v>
      </c>
      <c r="I363">
        <v>0</v>
      </c>
      <c r="J363">
        <v>0</v>
      </c>
      <c r="K363">
        <v>0.41670000000000001</v>
      </c>
      <c r="L363">
        <v>0.5</v>
      </c>
      <c r="M363">
        <v>8.3299999999999999E-2</v>
      </c>
      <c r="N363">
        <v>0</v>
      </c>
      <c r="O363">
        <v>8.3299999999999999E-2</v>
      </c>
      <c r="P363">
        <v>0.66670000000000007</v>
      </c>
      <c r="Q363">
        <v>0.25</v>
      </c>
      <c r="R363">
        <v>0</v>
      </c>
      <c r="S363">
        <v>0</v>
      </c>
      <c r="T363">
        <v>0.26469999999999999</v>
      </c>
      <c r="U363">
        <v>0.44119999999999998</v>
      </c>
      <c r="V363">
        <v>0.29410000000000003</v>
      </c>
      <c r="W363">
        <v>1</v>
      </c>
      <c r="X363">
        <v>0</v>
      </c>
      <c r="Y363">
        <v>0</v>
      </c>
      <c r="Z363">
        <v>0</v>
      </c>
      <c r="AA363">
        <v>0.66670000000000007</v>
      </c>
      <c r="AB363">
        <v>0.30559999999999998</v>
      </c>
      <c r="AC363">
        <v>2.7799999999999998E-2</v>
      </c>
      <c r="AD363">
        <v>0.52780000000000005</v>
      </c>
      <c r="AE363">
        <v>0.30559999999999998</v>
      </c>
      <c r="AF363">
        <v>0.16670000000000001</v>
      </c>
      <c r="AG363">
        <v>0</v>
      </c>
      <c r="AH363">
        <v>0</v>
      </c>
      <c r="AI363">
        <v>0</v>
      </c>
      <c r="AJ363">
        <v>0</v>
      </c>
      <c r="AK363">
        <v>0</v>
      </c>
      <c r="AL363">
        <v>0</v>
      </c>
      <c r="AM363">
        <v>0.69440000000000002</v>
      </c>
      <c r="AN363">
        <v>0.16670000000000001</v>
      </c>
      <c r="AO363">
        <v>8.3299999999999999E-2</v>
      </c>
      <c r="AP363">
        <v>5.5599999999999997E-2</v>
      </c>
      <c r="AQ363">
        <v>0.77780000000000005</v>
      </c>
      <c r="AR363">
        <v>0.22219999999999998</v>
      </c>
      <c r="AS363">
        <v>0</v>
      </c>
      <c r="AT363">
        <v>1</v>
      </c>
      <c r="AU363">
        <v>0</v>
      </c>
      <c r="AV363">
        <v>0</v>
      </c>
      <c r="AW363">
        <v>0</v>
      </c>
      <c r="AX363">
        <v>0</v>
      </c>
      <c r="AY363">
        <v>0.47220000000000001</v>
      </c>
      <c r="AZ363">
        <v>0.47220000000000001</v>
      </c>
      <c r="BA363">
        <v>5.5599999999999997E-2</v>
      </c>
      <c r="BB363">
        <v>0</v>
      </c>
      <c r="BC363">
        <v>0.63890000000000002</v>
      </c>
      <c r="BD363">
        <v>0.19440000000000002</v>
      </c>
      <c r="BE363">
        <v>0.1389</v>
      </c>
      <c r="BF363">
        <v>2.7799999999999998E-2</v>
      </c>
      <c r="BG363">
        <v>0</v>
      </c>
      <c r="BH363">
        <v>0.80559999999999998</v>
      </c>
      <c r="BI363">
        <v>0.11109999999999999</v>
      </c>
      <c r="BJ363">
        <v>8.3299999999999999E-2</v>
      </c>
      <c r="BK363">
        <v>0</v>
      </c>
      <c r="BL363">
        <v>0</v>
      </c>
      <c r="BM363">
        <v>0.66670000000000007</v>
      </c>
      <c r="BN363">
        <v>0.33329999999999999</v>
      </c>
      <c r="BO363">
        <v>0</v>
      </c>
      <c r="BP363">
        <v>1</v>
      </c>
      <c r="BQ363">
        <v>0</v>
      </c>
      <c r="BR363">
        <v>0</v>
      </c>
      <c r="BS363">
        <v>0.58329999999999993</v>
      </c>
      <c r="BT363">
        <v>0.1389</v>
      </c>
      <c r="BU363">
        <v>5.5599999999999997E-2</v>
      </c>
      <c r="BV363">
        <v>0</v>
      </c>
      <c r="BW363">
        <v>0.22219999999999998</v>
      </c>
      <c r="BX363">
        <v>1</v>
      </c>
      <c r="BY363">
        <v>0</v>
      </c>
      <c r="BZ363">
        <v>0</v>
      </c>
      <c r="CA363">
        <v>0</v>
      </c>
      <c r="CB363">
        <v>0</v>
      </c>
      <c r="CC363">
        <v>1</v>
      </c>
      <c r="CD363">
        <v>0</v>
      </c>
      <c r="CE363">
        <v>0</v>
      </c>
      <c r="CF363">
        <v>0</v>
      </c>
      <c r="CG363">
        <v>0</v>
      </c>
      <c r="CH363">
        <v>0.72219999999999995</v>
      </c>
      <c r="CI363">
        <v>0.27779999999999999</v>
      </c>
      <c r="CJ363">
        <v>1</v>
      </c>
      <c r="CK363">
        <v>0</v>
      </c>
      <c r="CL363">
        <v>0</v>
      </c>
      <c r="CM363">
        <v>0</v>
      </c>
      <c r="CN363">
        <v>0</v>
      </c>
      <c r="CO363">
        <v>0</v>
      </c>
      <c r="CP363">
        <v>0.41670000000000001</v>
      </c>
      <c r="CQ363">
        <v>0.58329999999999993</v>
      </c>
      <c r="CR363">
        <v>0</v>
      </c>
      <c r="CS363">
        <v>0</v>
      </c>
      <c r="CT363">
        <v>0</v>
      </c>
      <c r="CU363">
        <v>0</v>
      </c>
      <c r="CV363">
        <v>0</v>
      </c>
      <c r="CW363">
        <v>1</v>
      </c>
      <c r="CX363">
        <v>0.83329999999999993</v>
      </c>
      <c r="CY363">
        <v>0.16670000000000001</v>
      </c>
      <c r="CZ363">
        <v>0</v>
      </c>
      <c r="DA363">
        <v>0</v>
      </c>
      <c r="DB363">
        <v>0.5</v>
      </c>
      <c r="DC363">
        <v>0.47220000000000001</v>
      </c>
      <c r="DD363">
        <v>2.7799999999999998E-2</v>
      </c>
      <c r="DE363">
        <v>0.3</v>
      </c>
      <c r="DF363">
        <v>0.56669999999999998</v>
      </c>
      <c r="DG363">
        <v>0.1</v>
      </c>
      <c r="DH363">
        <v>3.3300000000000003E-2</v>
      </c>
      <c r="DI363">
        <v>0.11109999999999999</v>
      </c>
      <c r="DJ363">
        <v>0.44439999999999996</v>
      </c>
      <c r="DK363">
        <v>0.27779999999999999</v>
      </c>
      <c r="DL363">
        <v>0.16670000000000001</v>
      </c>
    </row>
    <row r="364" spans="1:116" x14ac:dyDescent="0.25">
      <c r="A364" t="s">
        <v>909</v>
      </c>
      <c r="B364">
        <v>6.25E-2</v>
      </c>
      <c r="C364">
        <v>0.375</v>
      </c>
      <c r="D364">
        <v>0.46880000000000005</v>
      </c>
      <c r="E364">
        <v>9.3800000000000008E-2</v>
      </c>
      <c r="F364">
        <v>0</v>
      </c>
      <c r="G364">
        <v>1</v>
      </c>
      <c r="H364">
        <v>0</v>
      </c>
      <c r="I364">
        <v>0</v>
      </c>
      <c r="J364">
        <v>0</v>
      </c>
      <c r="K364">
        <v>0</v>
      </c>
      <c r="L364">
        <v>0.40619999999999995</v>
      </c>
      <c r="M364">
        <v>0.59379999999999999</v>
      </c>
      <c r="N364">
        <v>0</v>
      </c>
      <c r="O364">
        <v>0</v>
      </c>
      <c r="P364">
        <v>0.53120000000000001</v>
      </c>
      <c r="Q364">
        <v>0.34380000000000005</v>
      </c>
      <c r="R364">
        <v>0.125</v>
      </c>
      <c r="S364">
        <v>0</v>
      </c>
      <c r="T364">
        <v>0</v>
      </c>
      <c r="U364">
        <v>0.375</v>
      </c>
      <c r="V364">
        <v>0.625</v>
      </c>
      <c r="W364">
        <v>1</v>
      </c>
      <c r="X364">
        <v>0</v>
      </c>
      <c r="Y364">
        <v>0</v>
      </c>
      <c r="Z364">
        <v>0</v>
      </c>
      <c r="AA364">
        <v>0.71879999999999999</v>
      </c>
      <c r="AB364">
        <v>0</v>
      </c>
      <c r="AC364">
        <v>0.28120000000000001</v>
      </c>
      <c r="AD364">
        <v>0.3125</v>
      </c>
      <c r="AE364">
        <v>0.46880000000000005</v>
      </c>
      <c r="AF364">
        <v>0.21879999999999999</v>
      </c>
      <c r="AG364">
        <v>0</v>
      </c>
      <c r="AH364">
        <v>0</v>
      </c>
      <c r="AI364">
        <v>0</v>
      </c>
      <c r="AJ364">
        <v>0</v>
      </c>
      <c r="AK364">
        <v>0</v>
      </c>
      <c r="AL364">
        <v>0</v>
      </c>
      <c r="AM364">
        <v>0.96879999999999999</v>
      </c>
      <c r="AN364">
        <v>0</v>
      </c>
      <c r="AO364">
        <v>3.1200000000000002E-2</v>
      </c>
      <c r="AP364">
        <v>0</v>
      </c>
      <c r="AQ364">
        <v>0.96879999999999999</v>
      </c>
      <c r="AR364">
        <v>3.1200000000000002E-2</v>
      </c>
      <c r="AS364">
        <v>0</v>
      </c>
      <c r="AT364">
        <v>0.96879999999999999</v>
      </c>
      <c r="AU364">
        <v>0</v>
      </c>
      <c r="AV364">
        <v>0</v>
      </c>
      <c r="AW364">
        <v>0</v>
      </c>
      <c r="AX364">
        <v>3.1200000000000002E-2</v>
      </c>
      <c r="AY364">
        <v>0</v>
      </c>
      <c r="AZ364">
        <v>1</v>
      </c>
      <c r="BA364">
        <v>0</v>
      </c>
      <c r="BB364">
        <v>0</v>
      </c>
      <c r="BC364">
        <v>0.125</v>
      </c>
      <c r="BD364">
        <v>9.3800000000000008E-2</v>
      </c>
      <c r="BE364">
        <v>0.21879999999999999</v>
      </c>
      <c r="BF364">
        <v>0.46880000000000005</v>
      </c>
      <c r="BG364">
        <v>9.3800000000000008E-2</v>
      </c>
      <c r="BH364">
        <v>0.375</v>
      </c>
      <c r="BI364">
        <v>0.40619999999999995</v>
      </c>
      <c r="BJ364">
        <v>0.21879999999999999</v>
      </c>
      <c r="BK364">
        <v>0</v>
      </c>
      <c r="BL364">
        <v>0</v>
      </c>
      <c r="BM364">
        <v>0.78120000000000001</v>
      </c>
      <c r="BN364">
        <v>9.3800000000000008E-2</v>
      </c>
      <c r="BO364">
        <v>0.125</v>
      </c>
      <c r="BP364">
        <v>1</v>
      </c>
      <c r="BQ364">
        <v>0</v>
      </c>
      <c r="BR364">
        <v>0</v>
      </c>
      <c r="BS364">
        <v>0.96879999999999999</v>
      </c>
      <c r="BT364">
        <v>3.1200000000000002E-2</v>
      </c>
      <c r="BU364">
        <v>0</v>
      </c>
      <c r="BV364">
        <v>0</v>
      </c>
      <c r="BW364">
        <v>0</v>
      </c>
      <c r="BX364">
        <v>1</v>
      </c>
      <c r="BY364">
        <v>0</v>
      </c>
      <c r="BZ364">
        <v>0</v>
      </c>
      <c r="CA364">
        <v>0</v>
      </c>
      <c r="CB364">
        <v>0</v>
      </c>
      <c r="CC364">
        <v>1</v>
      </c>
      <c r="CD364">
        <v>0</v>
      </c>
      <c r="CE364">
        <v>0</v>
      </c>
      <c r="CF364">
        <v>0</v>
      </c>
      <c r="CG364">
        <v>0</v>
      </c>
      <c r="CH364">
        <v>0.9375</v>
      </c>
      <c r="CI364">
        <v>6.25E-2</v>
      </c>
      <c r="CJ364">
        <v>1</v>
      </c>
      <c r="CK364">
        <v>0</v>
      </c>
      <c r="CL364">
        <v>0</v>
      </c>
      <c r="CM364">
        <v>0</v>
      </c>
      <c r="CN364">
        <v>0</v>
      </c>
      <c r="CO364">
        <v>0</v>
      </c>
      <c r="CP364">
        <v>0</v>
      </c>
      <c r="CQ364">
        <v>1</v>
      </c>
      <c r="CR364">
        <v>0</v>
      </c>
      <c r="CS364">
        <v>0</v>
      </c>
      <c r="CT364">
        <v>0</v>
      </c>
      <c r="CU364">
        <v>0</v>
      </c>
      <c r="CV364">
        <v>0</v>
      </c>
      <c r="CW364">
        <v>1</v>
      </c>
      <c r="CX364">
        <v>0.75</v>
      </c>
      <c r="CY364">
        <v>0.25</v>
      </c>
      <c r="CZ364">
        <v>0</v>
      </c>
      <c r="DA364">
        <v>0</v>
      </c>
      <c r="DB364">
        <v>3.1200000000000002E-2</v>
      </c>
      <c r="DC364">
        <v>0.25</v>
      </c>
      <c r="DD364">
        <v>0.71879999999999999</v>
      </c>
      <c r="DE364">
        <v>3.1200000000000002E-2</v>
      </c>
      <c r="DF364">
        <v>9.3800000000000008E-2</v>
      </c>
      <c r="DG364">
        <v>0.875</v>
      </c>
      <c r="DH364">
        <v>0</v>
      </c>
      <c r="DI364">
        <v>0</v>
      </c>
      <c r="DJ364">
        <v>6.25E-2</v>
      </c>
      <c r="DK364">
        <v>0.5625</v>
      </c>
      <c r="DL364">
        <v>0.375</v>
      </c>
    </row>
    <row r="365" spans="1:116" x14ac:dyDescent="0.25">
      <c r="A365" t="s">
        <v>911</v>
      </c>
      <c r="B365">
        <v>0.40740000000000004</v>
      </c>
      <c r="C365">
        <v>7.4099999999999999E-2</v>
      </c>
      <c r="D365">
        <v>3.7000000000000005E-2</v>
      </c>
      <c r="E365">
        <v>0.48149999999999998</v>
      </c>
      <c r="F365">
        <v>0</v>
      </c>
      <c r="G365">
        <v>0</v>
      </c>
      <c r="H365">
        <v>0</v>
      </c>
      <c r="I365">
        <v>1</v>
      </c>
      <c r="J365">
        <v>0</v>
      </c>
      <c r="K365">
        <v>0</v>
      </c>
      <c r="L365">
        <v>0.85189999999999999</v>
      </c>
      <c r="M365">
        <v>0.14810000000000001</v>
      </c>
      <c r="N365">
        <v>0</v>
      </c>
      <c r="O365">
        <v>0</v>
      </c>
      <c r="P365">
        <v>0.48149999999999998</v>
      </c>
      <c r="Q365">
        <v>0.44439999999999996</v>
      </c>
      <c r="R365">
        <v>7.4099999999999999E-2</v>
      </c>
      <c r="S365">
        <v>0</v>
      </c>
      <c r="T365">
        <v>0.40740000000000004</v>
      </c>
      <c r="U365">
        <v>0.59260000000000002</v>
      </c>
      <c r="V365">
        <v>0</v>
      </c>
      <c r="W365">
        <v>1</v>
      </c>
      <c r="X365">
        <v>0</v>
      </c>
      <c r="Y365">
        <v>0</v>
      </c>
      <c r="Z365">
        <v>0</v>
      </c>
      <c r="AA365">
        <v>0.96299999999999997</v>
      </c>
      <c r="AB365">
        <v>0</v>
      </c>
      <c r="AC365">
        <v>3.7000000000000005E-2</v>
      </c>
      <c r="AD365">
        <v>0.33329999999999999</v>
      </c>
      <c r="AE365">
        <v>0.66670000000000007</v>
      </c>
      <c r="AF365">
        <v>0</v>
      </c>
      <c r="AG365">
        <v>0</v>
      </c>
      <c r="AH365">
        <v>0</v>
      </c>
      <c r="AI365">
        <v>0</v>
      </c>
      <c r="AJ365">
        <v>0</v>
      </c>
      <c r="AK365">
        <v>0</v>
      </c>
      <c r="AL365">
        <v>0</v>
      </c>
      <c r="AM365">
        <v>0.85189999999999999</v>
      </c>
      <c r="AN365">
        <v>0</v>
      </c>
      <c r="AO365">
        <v>0.14810000000000001</v>
      </c>
      <c r="AP365">
        <v>0</v>
      </c>
      <c r="AQ365">
        <v>0.66670000000000007</v>
      </c>
      <c r="AR365">
        <v>0.33329999999999999</v>
      </c>
      <c r="AS365">
        <v>0</v>
      </c>
      <c r="AT365">
        <v>1</v>
      </c>
      <c r="AU365">
        <v>0</v>
      </c>
      <c r="AV365">
        <v>0</v>
      </c>
      <c r="AW365">
        <v>0</v>
      </c>
      <c r="AX365">
        <v>0</v>
      </c>
      <c r="AY365">
        <v>0</v>
      </c>
      <c r="AZ365">
        <v>0.62960000000000005</v>
      </c>
      <c r="BA365">
        <v>0.37040000000000001</v>
      </c>
      <c r="BB365">
        <v>0</v>
      </c>
      <c r="BC365">
        <v>7.4099999999999999E-2</v>
      </c>
      <c r="BD365">
        <v>0.66670000000000007</v>
      </c>
      <c r="BE365">
        <v>0.1852</v>
      </c>
      <c r="BF365">
        <v>7.4099999999999999E-2</v>
      </c>
      <c r="BG365">
        <v>0</v>
      </c>
      <c r="BH365">
        <v>3.7000000000000005E-2</v>
      </c>
      <c r="BI365">
        <v>0.1852</v>
      </c>
      <c r="BJ365">
        <v>0.40740000000000004</v>
      </c>
      <c r="BK365">
        <v>0.33329999999999999</v>
      </c>
      <c r="BL365">
        <v>3.7000000000000005E-2</v>
      </c>
      <c r="BM365">
        <v>0.33329999999999999</v>
      </c>
      <c r="BN365">
        <v>0.62960000000000005</v>
      </c>
      <c r="BO365">
        <v>3.7000000000000005E-2</v>
      </c>
      <c r="BP365">
        <v>1</v>
      </c>
      <c r="BQ365">
        <v>0</v>
      </c>
      <c r="BR365">
        <v>0</v>
      </c>
      <c r="BS365">
        <v>1</v>
      </c>
      <c r="BT365">
        <v>0</v>
      </c>
      <c r="BU365">
        <v>0</v>
      </c>
      <c r="BV365">
        <v>0</v>
      </c>
      <c r="BW365">
        <v>0</v>
      </c>
      <c r="BX365">
        <v>1</v>
      </c>
      <c r="BY365">
        <v>0</v>
      </c>
      <c r="BZ365">
        <v>0</v>
      </c>
      <c r="CA365">
        <v>0</v>
      </c>
      <c r="CB365">
        <v>0</v>
      </c>
      <c r="CC365">
        <v>1</v>
      </c>
      <c r="CD365">
        <v>0</v>
      </c>
      <c r="CE365">
        <v>0</v>
      </c>
      <c r="CF365">
        <v>0</v>
      </c>
      <c r="CG365">
        <v>0</v>
      </c>
      <c r="CH365">
        <v>1</v>
      </c>
      <c r="CI365">
        <v>0</v>
      </c>
      <c r="CJ365">
        <v>1</v>
      </c>
      <c r="CK365">
        <v>0</v>
      </c>
      <c r="CL365">
        <v>0</v>
      </c>
      <c r="CM365">
        <v>0</v>
      </c>
      <c r="CN365">
        <v>0</v>
      </c>
      <c r="CO365">
        <v>0</v>
      </c>
      <c r="CP365">
        <v>3.7000000000000005E-2</v>
      </c>
      <c r="CQ365">
        <v>0.92590000000000006</v>
      </c>
      <c r="CR365">
        <v>3.7000000000000005E-2</v>
      </c>
      <c r="CS365">
        <v>0</v>
      </c>
      <c r="CT365">
        <v>0</v>
      </c>
      <c r="CU365">
        <v>0</v>
      </c>
      <c r="CV365">
        <v>0</v>
      </c>
      <c r="CW365">
        <v>1</v>
      </c>
      <c r="CX365">
        <v>0.81480000000000008</v>
      </c>
      <c r="CY365">
        <v>0.1852</v>
      </c>
      <c r="CZ365">
        <v>0</v>
      </c>
      <c r="DA365">
        <v>0</v>
      </c>
      <c r="DB365">
        <v>3.7000000000000005E-2</v>
      </c>
      <c r="DC365">
        <v>0.51849999999999996</v>
      </c>
      <c r="DD365">
        <v>0.44439999999999996</v>
      </c>
      <c r="DE365">
        <v>0.1923</v>
      </c>
      <c r="DF365">
        <v>0.5</v>
      </c>
      <c r="DG365">
        <v>0.30769999999999997</v>
      </c>
      <c r="DH365">
        <v>0</v>
      </c>
      <c r="DI365">
        <v>0</v>
      </c>
      <c r="DJ365">
        <v>0.44439999999999996</v>
      </c>
      <c r="DK365">
        <v>0.14810000000000001</v>
      </c>
      <c r="DL365">
        <v>0.40740000000000004</v>
      </c>
    </row>
    <row r="366" spans="1:116" x14ac:dyDescent="0.25">
      <c r="A366" t="s">
        <v>913</v>
      </c>
      <c r="B366">
        <v>6.8199999999999997E-2</v>
      </c>
      <c r="C366">
        <v>0.25</v>
      </c>
      <c r="D366">
        <v>0.45450000000000002</v>
      </c>
      <c r="E366">
        <v>0.2273</v>
      </c>
      <c r="F366">
        <v>0</v>
      </c>
      <c r="G366">
        <v>0</v>
      </c>
      <c r="H366">
        <v>0</v>
      </c>
      <c r="I366">
        <v>1</v>
      </c>
      <c r="J366">
        <v>0</v>
      </c>
      <c r="K366">
        <v>2.2700000000000001E-2</v>
      </c>
      <c r="L366">
        <v>0.5</v>
      </c>
      <c r="M366">
        <v>0.47729999999999995</v>
      </c>
      <c r="N366">
        <v>0</v>
      </c>
      <c r="O366">
        <v>0</v>
      </c>
      <c r="P366">
        <v>0.2273</v>
      </c>
      <c r="Q366">
        <v>0.63639999999999997</v>
      </c>
      <c r="R366">
        <v>0.13639999999999999</v>
      </c>
      <c r="S366">
        <v>0</v>
      </c>
      <c r="T366">
        <v>0.13639999999999999</v>
      </c>
      <c r="U366">
        <v>0.54549999999999998</v>
      </c>
      <c r="V366">
        <v>0.31819999999999998</v>
      </c>
      <c r="W366">
        <v>1</v>
      </c>
      <c r="X366">
        <v>0</v>
      </c>
      <c r="Y366">
        <v>0</v>
      </c>
      <c r="Z366">
        <v>0</v>
      </c>
      <c r="AA366">
        <v>0.75</v>
      </c>
      <c r="AB366">
        <v>2.2700000000000001E-2</v>
      </c>
      <c r="AC366">
        <v>0.2273</v>
      </c>
      <c r="AD366">
        <v>0.2273</v>
      </c>
      <c r="AE366">
        <v>0.52270000000000005</v>
      </c>
      <c r="AF366">
        <v>0.25</v>
      </c>
      <c r="AG366">
        <v>0</v>
      </c>
      <c r="AH366">
        <v>0</v>
      </c>
      <c r="AI366">
        <v>0</v>
      </c>
      <c r="AJ366">
        <v>0</v>
      </c>
      <c r="AK366">
        <v>0</v>
      </c>
      <c r="AL366">
        <v>0</v>
      </c>
      <c r="AM366">
        <v>0.79549999999999998</v>
      </c>
      <c r="AN366">
        <v>6.8199999999999997E-2</v>
      </c>
      <c r="AO366">
        <v>0.13639999999999999</v>
      </c>
      <c r="AP366">
        <v>0</v>
      </c>
      <c r="AQ366">
        <v>0.61360000000000003</v>
      </c>
      <c r="AR366">
        <v>0.38640000000000002</v>
      </c>
      <c r="AS366">
        <v>0</v>
      </c>
      <c r="AT366">
        <v>1</v>
      </c>
      <c r="AU366">
        <v>0</v>
      </c>
      <c r="AV366">
        <v>0</v>
      </c>
      <c r="AW366">
        <v>0</v>
      </c>
      <c r="AX366">
        <v>0</v>
      </c>
      <c r="AY366">
        <v>4.5499999999999999E-2</v>
      </c>
      <c r="AZ366">
        <v>0.86360000000000003</v>
      </c>
      <c r="BA366">
        <v>9.0899999999999995E-2</v>
      </c>
      <c r="BB366">
        <v>0</v>
      </c>
      <c r="BC366">
        <v>0.59089999999999998</v>
      </c>
      <c r="BD366">
        <v>0.25</v>
      </c>
      <c r="BE366">
        <v>0.11359999999999999</v>
      </c>
      <c r="BF366">
        <v>2.2700000000000001E-2</v>
      </c>
      <c r="BG366">
        <v>2.2700000000000001E-2</v>
      </c>
      <c r="BH366">
        <v>0.34090000000000004</v>
      </c>
      <c r="BI366">
        <v>0.20449999999999999</v>
      </c>
      <c r="BJ366">
        <v>0.36359999999999998</v>
      </c>
      <c r="BK366">
        <v>9.0899999999999995E-2</v>
      </c>
      <c r="BL366">
        <v>0</v>
      </c>
      <c r="BM366">
        <v>0.52270000000000005</v>
      </c>
      <c r="BN366">
        <v>0.29549999999999998</v>
      </c>
      <c r="BO366">
        <v>0.18179999999999999</v>
      </c>
      <c r="BP366">
        <v>0.95450000000000002</v>
      </c>
      <c r="BQ366">
        <v>4.5499999999999999E-2</v>
      </c>
      <c r="BR366">
        <v>0</v>
      </c>
      <c r="BS366">
        <v>0.72730000000000006</v>
      </c>
      <c r="BT366">
        <v>2.2700000000000001E-2</v>
      </c>
      <c r="BU366">
        <v>4.5499999999999999E-2</v>
      </c>
      <c r="BV366">
        <v>0.18179999999999999</v>
      </c>
      <c r="BW366">
        <v>2.2700000000000001E-2</v>
      </c>
      <c r="BX366">
        <v>1</v>
      </c>
      <c r="BY366">
        <v>0</v>
      </c>
      <c r="BZ366">
        <v>0</v>
      </c>
      <c r="CA366">
        <v>0</v>
      </c>
      <c r="CB366">
        <v>0</v>
      </c>
      <c r="CC366">
        <v>1</v>
      </c>
      <c r="CD366">
        <v>0</v>
      </c>
      <c r="CE366">
        <v>0</v>
      </c>
      <c r="CF366">
        <v>0</v>
      </c>
      <c r="CG366">
        <v>0</v>
      </c>
      <c r="CH366">
        <v>0.97730000000000006</v>
      </c>
      <c r="CI366">
        <v>2.2700000000000001E-2</v>
      </c>
      <c r="CJ366">
        <v>1</v>
      </c>
      <c r="CK366">
        <v>0</v>
      </c>
      <c r="CL366">
        <v>0</v>
      </c>
      <c r="CM366">
        <v>0</v>
      </c>
      <c r="CN366">
        <v>0</v>
      </c>
      <c r="CO366">
        <v>0</v>
      </c>
      <c r="CP366">
        <v>2.2700000000000001E-2</v>
      </c>
      <c r="CQ366">
        <v>0.95450000000000002</v>
      </c>
      <c r="CR366">
        <v>2.2700000000000001E-2</v>
      </c>
      <c r="CS366">
        <v>0</v>
      </c>
      <c r="CT366">
        <v>0</v>
      </c>
      <c r="CU366">
        <v>0</v>
      </c>
      <c r="CV366">
        <v>0</v>
      </c>
      <c r="CW366">
        <v>1</v>
      </c>
      <c r="CX366">
        <v>0.81819999999999993</v>
      </c>
      <c r="CY366">
        <v>0.18179999999999999</v>
      </c>
      <c r="CZ366">
        <v>0</v>
      </c>
      <c r="DA366">
        <v>0</v>
      </c>
      <c r="DB366">
        <v>0.15909999999999999</v>
      </c>
      <c r="DC366">
        <v>0.34090000000000004</v>
      </c>
      <c r="DD366">
        <v>0.5</v>
      </c>
      <c r="DE366">
        <v>0</v>
      </c>
      <c r="DF366">
        <v>0.20929999999999999</v>
      </c>
      <c r="DG366">
        <v>0.79069999999999996</v>
      </c>
      <c r="DH366">
        <v>0</v>
      </c>
      <c r="DI366">
        <v>0</v>
      </c>
      <c r="DJ366">
        <v>0.20449999999999999</v>
      </c>
      <c r="DK366">
        <v>0.2727</v>
      </c>
      <c r="DL366">
        <v>0.52270000000000005</v>
      </c>
    </row>
    <row r="367" spans="1:116" x14ac:dyDescent="0.25">
      <c r="A367" t="s">
        <v>915</v>
      </c>
      <c r="B367">
        <v>0.26669999999999999</v>
      </c>
      <c r="C367">
        <v>0.55559999999999998</v>
      </c>
      <c r="D367">
        <v>0.17780000000000001</v>
      </c>
      <c r="E367">
        <v>0</v>
      </c>
      <c r="F367">
        <v>0</v>
      </c>
      <c r="G367">
        <v>0</v>
      </c>
      <c r="H367">
        <v>0</v>
      </c>
      <c r="I367">
        <v>1</v>
      </c>
      <c r="J367">
        <v>0</v>
      </c>
      <c r="K367">
        <v>0.22219999999999998</v>
      </c>
      <c r="L367">
        <v>0.62219999999999998</v>
      </c>
      <c r="M367">
        <v>0.15560000000000002</v>
      </c>
      <c r="N367">
        <v>0</v>
      </c>
      <c r="O367">
        <v>8.8900000000000007E-2</v>
      </c>
      <c r="P367">
        <v>0.84439999999999993</v>
      </c>
      <c r="Q367">
        <v>4.4400000000000002E-2</v>
      </c>
      <c r="R367">
        <v>2.2200000000000001E-2</v>
      </c>
      <c r="S367">
        <v>0</v>
      </c>
      <c r="T367">
        <v>6.6699999999999995E-2</v>
      </c>
      <c r="U367">
        <v>4.4400000000000002E-2</v>
      </c>
      <c r="V367">
        <v>0.88890000000000002</v>
      </c>
      <c r="W367">
        <v>1</v>
      </c>
      <c r="X367">
        <v>0</v>
      </c>
      <c r="Y367">
        <v>0</v>
      </c>
      <c r="Z367">
        <v>0</v>
      </c>
      <c r="AA367">
        <v>0.82220000000000004</v>
      </c>
      <c r="AB367">
        <v>4.4400000000000002E-2</v>
      </c>
      <c r="AC367">
        <v>0.1333</v>
      </c>
      <c r="AD367">
        <v>0.24440000000000001</v>
      </c>
      <c r="AE367">
        <v>0.62219999999999998</v>
      </c>
      <c r="AF367">
        <v>0.1333</v>
      </c>
      <c r="AG367">
        <v>0</v>
      </c>
      <c r="AH367">
        <v>0</v>
      </c>
      <c r="AI367">
        <v>0</v>
      </c>
      <c r="AJ367">
        <v>0</v>
      </c>
      <c r="AK367">
        <v>0</v>
      </c>
      <c r="AL367">
        <v>0</v>
      </c>
      <c r="AM367">
        <v>0.31109999999999999</v>
      </c>
      <c r="AN367">
        <v>0.28889999999999999</v>
      </c>
      <c r="AO367">
        <v>0.35560000000000003</v>
      </c>
      <c r="AP367">
        <v>4.4400000000000002E-2</v>
      </c>
      <c r="AQ367">
        <v>0.91110000000000002</v>
      </c>
      <c r="AR367">
        <v>8.8900000000000007E-2</v>
      </c>
      <c r="AS367">
        <v>0</v>
      </c>
      <c r="AT367">
        <v>1</v>
      </c>
      <c r="AU367">
        <v>0</v>
      </c>
      <c r="AV367">
        <v>0</v>
      </c>
      <c r="AW367">
        <v>0</v>
      </c>
      <c r="AX367">
        <v>0</v>
      </c>
      <c r="AY367">
        <v>0.24440000000000001</v>
      </c>
      <c r="AZ367">
        <v>0.73329999999999995</v>
      </c>
      <c r="BA367">
        <v>2.2200000000000001E-2</v>
      </c>
      <c r="BB367">
        <v>0</v>
      </c>
      <c r="BC367">
        <v>0.73329999999999995</v>
      </c>
      <c r="BD367">
        <v>0.1333</v>
      </c>
      <c r="BE367">
        <v>0.11109999999999999</v>
      </c>
      <c r="BF367">
        <v>2.2200000000000001E-2</v>
      </c>
      <c r="BG367">
        <v>0</v>
      </c>
      <c r="BH367">
        <v>0.31109999999999999</v>
      </c>
      <c r="BI367">
        <v>0.68889999999999996</v>
      </c>
      <c r="BJ367">
        <v>0</v>
      </c>
      <c r="BK367">
        <v>0</v>
      </c>
      <c r="BL367">
        <v>0</v>
      </c>
      <c r="BM367">
        <v>0.22219999999999998</v>
      </c>
      <c r="BN367">
        <v>0.73329999999999995</v>
      </c>
      <c r="BO367">
        <v>4.4400000000000002E-2</v>
      </c>
      <c r="BP367">
        <v>1</v>
      </c>
      <c r="BQ367">
        <v>0</v>
      </c>
      <c r="BR367">
        <v>0</v>
      </c>
      <c r="BS367">
        <v>0.9556</v>
      </c>
      <c r="BT367">
        <v>0</v>
      </c>
      <c r="BU367">
        <v>0</v>
      </c>
      <c r="BV367">
        <v>4.4400000000000002E-2</v>
      </c>
      <c r="BW367">
        <v>0</v>
      </c>
      <c r="BX367">
        <v>1</v>
      </c>
      <c r="BY367">
        <v>0</v>
      </c>
      <c r="BZ367">
        <v>0</v>
      </c>
      <c r="CA367">
        <v>0</v>
      </c>
      <c r="CB367">
        <v>0</v>
      </c>
      <c r="CC367">
        <v>1</v>
      </c>
      <c r="CD367">
        <v>0</v>
      </c>
      <c r="CE367">
        <v>0</v>
      </c>
      <c r="CF367">
        <v>0</v>
      </c>
      <c r="CG367">
        <v>0</v>
      </c>
      <c r="CH367">
        <v>0.11109999999999999</v>
      </c>
      <c r="CI367">
        <v>0.88890000000000002</v>
      </c>
      <c r="CJ367">
        <v>1</v>
      </c>
      <c r="CK367">
        <v>0</v>
      </c>
      <c r="CL367">
        <v>0</v>
      </c>
      <c r="CM367">
        <v>0</v>
      </c>
      <c r="CN367">
        <v>0</v>
      </c>
      <c r="CO367">
        <v>0</v>
      </c>
      <c r="CP367">
        <v>0.37780000000000002</v>
      </c>
      <c r="CQ367">
        <v>0.6</v>
      </c>
      <c r="CR367">
        <v>2.2200000000000001E-2</v>
      </c>
      <c r="CS367">
        <v>0</v>
      </c>
      <c r="CT367">
        <v>0</v>
      </c>
      <c r="CU367">
        <v>0</v>
      </c>
      <c r="CV367">
        <v>0</v>
      </c>
      <c r="CW367">
        <v>1</v>
      </c>
      <c r="CX367">
        <v>0.9556</v>
      </c>
      <c r="CY367">
        <v>4.4400000000000002E-2</v>
      </c>
      <c r="CZ367">
        <v>0</v>
      </c>
      <c r="DA367">
        <v>0</v>
      </c>
      <c r="DB367">
        <v>0.4</v>
      </c>
      <c r="DC367">
        <v>0.57779999999999998</v>
      </c>
      <c r="DD367">
        <v>2.2200000000000001E-2</v>
      </c>
      <c r="DE367">
        <v>0</v>
      </c>
      <c r="DF367">
        <v>0.71430000000000005</v>
      </c>
      <c r="DG367">
        <v>0.28570000000000001</v>
      </c>
      <c r="DH367">
        <v>0</v>
      </c>
      <c r="DI367">
        <v>0</v>
      </c>
      <c r="DJ367">
        <v>2.2200000000000001E-2</v>
      </c>
      <c r="DK367">
        <v>8.8900000000000007E-2</v>
      </c>
      <c r="DL367">
        <v>0.88890000000000002</v>
      </c>
    </row>
    <row r="368" spans="1:116" x14ac:dyDescent="0.25">
      <c r="A368" t="s">
        <v>917</v>
      </c>
      <c r="B368">
        <v>0.125</v>
      </c>
      <c r="C368">
        <v>0.28120000000000001</v>
      </c>
      <c r="D368">
        <v>0.46880000000000005</v>
      </c>
      <c r="E368">
        <v>0.125</v>
      </c>
      <c r="F368">
        <v>0</v>
      </c>
      <c r="G368">
        <v>1</v>
      </c>
      <c r="H368">
        <v>0</v>
      </c>
      <c r="I368">
        <v>0</v>
      </c>
      <c r="J368">
        <v>0</v>
      </c>
      <c r="K368">
        <v>0.71879999999999999</v>
      </c>
      <c r="L368">
        <v>0.125</v>
      </c>
      <c r="M368">
        <v>0.15620000000000001</v>
      </c>
      <c r="N368">
        <v>0</v>
      </c>
      <c r="O368">
        <v>0.21879999999999999</v>
      </c>
      <c r="P368">
        <v>0.625</v>
      </c>
      <c r="Q368">
        <v>0.15620000000000001</v>
      </c>
      <c r="R368">
        <v>0</v>
      </c>
      <c r="S368">
        <v>0</v>
      </c>
      <c r="T368">
        <v>6.25E-2</v>
      </c>
      <c r="U368">
        <v>0.46880000000000005</v>
      </c>
      <c r="V368">
        <v>0.46880000000000005</v>
      </c>
      <c r="W368">
        <v>0</v>
      </c>
      <c r="X368">
        <v>1</v>
      </c>
      <c r="Y368">
        <v>0</v>
      </c>
      <c r="Z368">
        <v>0</v>
      </c>
      <c r="AA368">
        <v>0.34380000000000005</v>
      </c>
      <c r="AB368">
        <v>9.3800000000000008E-2</v>
      </c>
      <c r="AC368">
        <v>0.5625</v>
      </c>
      <c r="AD368">
        <v>0.15620000000000001</v>
      </c>
      <c r="AE368">
        <v>0.40619999999999995</v>
      </c>
      <c r="AF368">
        <v>0.375</v>
      </c>
      <c r="AG368">
        <v>6.25E-2</v>
      </c>
      <c r="AH368">
        <v>0</v>
      </c>
      <c r="AI368">
        <v>0</v>
      </c>
      <c r="AJ368">
        <v>0</v>
      </c>
      <c r="AK368">
        <v>0</v>
      </c>
      <c r="AL368">
        <v>0</v>
      </c>
      <c r="AM368">
        <v>1</v>
      </c>
      <c r="AN368">
        <v>0</v>
      </c>
      <c r="AO368">
        <v>0</v>
      </c>
      <c r="AP368">
        <v>0</v>
      </c>
      <c r="AQ368">
        <v>0.59379999999999999</v>
      </c>
      <c r="AR368">
        <v>0.40619999999999995</v>
      </c>
      <c r="AS368">
        <v>0</v>
      </c>
      <c r="AT368">
        <v>1</v>
      </c>
      <c r="AU368">
        <v>0</v>
      </c>
      <c r="AV368">
        <v>0</v>
      </c>
      <c r="AW368">
        <v>0</v>
      </c>
      <c r="AX368">
        <v>0</v>
      </c>
      <c r="AY368">
        <v>0.53120000000000001</v>
      </c>
      <c r="AZ368">
        <v>0.4375</v>
      </c>
      <c r="BA368">
        <v>3.1200000000000002E-2</v>
      </c>
      <c r="BB368">
        <v>0</v>
      </c>
      <c r="BC368">
        <v>6.25E-2</v>
      </c>
      <c r="BD368">
        <v>0.375</v>
      </c>
      <c r="BE368">
        <v>0.25</v>
      </c>
      <c r="BF368">
        <v>0.3125</v>
      </c>
      <c r="BG368">
        <v>0</v>
      </c>
      <c r="BH368">
        <v>0.53120000000000001</v>
      </c>
      <c r="BI368">
        <v>0.3125</v>
      </c>
      <c r="BJ368">
        <v>9.3800000000000008E-2</v>
      </c>
      <c r="BK368">
        <v>6.25E-2</v>
      </c>
      <c r="BL368">
        <v>0</v>
      </c>
      <c r="BM368">
        <v>0.125</v>
      </c>
      <c r="BN368">
        <v>0.625</v>
      </c>
      <c r="BO368">
        <v>0.25</v>
      </c>
      <c r="BP368">
        <v>0.8125</v>
      </c>
      <c r="BQ368">
        <v>0.1875</v>
      </c>
      <c r="BR368">
        <v>0</v>
      </c>
      <c r="BS368">
        <v>0.4375</v>
      </c>
      <c r="BT368">
        <v>0.375</v>
      </c>
      <c r="BU368">
        <v>0.1875</v>
      </c>
      <c r="BV368">
        <v>0</v>
      </c>
      <c r="BW368">
        <v>0</v>
      </c>
      <c r="BX368">
        <v>1</v>
      </c>
      <c r="BY368">
        <v>0</v>
      </c>
      <c r="BZ368">
        <v>0</v>
      </c>
      <c r="CA368">
        <v>0</v>
      </c>
      <c r="CB368">
        <v>0</v>
      </c>
      <c r="CC368">
        <v>1</v>
      </c>
      <c r="CD368">
        <v>0</v>
      </c>
      <c r="CE368">
        <v>0</v>
      </c>
      <c r="CF368">
        <v>0</v>
      </c>
      <c r="CG368">
        <v>0</v>
      </c>
      <c r="CH368">
        <v>6.25E-2</v>
      </c>
      <c r="CI368">
        <v>0.9375</v>
      </c>
      <c r="CJ368">
        <v>1</v>
      </c>
      <c r="CK368">
        <v>0</v>
      </c>
      <c r="CL368">
        <v>0</v>
      </c>
      <c r="CM368">
        <v>0</v>
      </c>
      <c r="CN368">
        <v>0</v>
      </c>
      <c r="CO368">
        <v>0</v>
      </c>
      <c r="CP368">
        <v>0.90620000000000001</v>
      </c>
      <c r="CQ368">
        <v>9.3800000000000008E-2</v>
      </c>
      <c r="CR368">
        <v>0</v>
      </c>
      <c r="CS368">
        <v>0</v>
      </c>
      <c r="CT368">
        <v>0</v>
      </c>
      <c r="CU368">
        <v>0</v>
      </c>
      <c r="CV368">
        <v>0</v>
      </c>
      <c r="CW368">
        <v>1</v>
      </c>
      <c r="CX368">
        <v>0.96879999999999999</v>
      </c>
      <c r="CY368">
        <v>3.1200000000000002E-2</v>
      </c>
      <c r="CZ368">
        <v>0</v>
      </c>
      <c r="DA368">
        <v>0</v>
      </c>
      <c r="DB368">
        <v>0.78120000000000001</v>
      </c>
      <c r="DC368">
        <v>0.21879999999999999</v>
      </c>
      <c r="DD368">
        <v>0</v>
      </c>
      <c r="DE368">
        <v>9.0899999999999995E-2</v>
      </c>
      <c r="DF368">
        <v>0.72730000000000006</v>
      </c>
      <c r="DG368">
        <v>0.18179999999999999</v>
      </c>
      <c r="DH368">
        <v>0</v>
      </c>
      <c r="DI368">
        <v>3.1200000000000002E-2</v>
      </c>
      <c r="DJ368">
        <v>0.125</v>
      </c>
      <c r="DK368">
        <v>0</v>
      </c>
      <c r="DL368">
        <v>0.84379999999999999</v>
      </c>
    </row>
    <row r="369" spans="1:116" x14ac:dyDescent="0.25">
      <c r="A369" t="s">
        <v>919</v>
      </c>
      <c r="B369">
        <v>0</v>
      </c>
      <c r="C369">
        <v>0.10339999999999999</v>
      </c>
      <c r="D369">
        <v>0.27589999999999998</v>
      </c>
      <c r="E369">
        <v>0.62070000000000003</v>
      </c>
      <c r="F369">
        <v>0</v>
      </c>
      <c r="G369">
        <v>0</v>
      </c>
      <c r="H369">
        <v>0</v>
      </c>
      <c r="I369">
        <v>1</v>
      </c>
      <c r="J369">
        <v>0</v>
      </c>
      <c r="K369">
        <v>0.13789999999999999</v>
      </c>
      <c r="L369">
        <v>0.75859999999999994</v>
      </c>
      <c r="M369">
        <v>0.10339999999999999</v>
      </c>
      <c r="N369">
        <v>0</v>
      </c>
      <c r="O369">
        <v>0</v>
      </c>
      <c r="P369">
        <v>0.93099999999999994</v>
      </c>
      <c r="Q369">
        <v>6.9000000000000006E-2</v>
      </c>
      <c r="R369">
        <v>0</v>
      </c>
      <c r="S369">
        <v>0</v>
      </c>
      <c r="T369">
        <v>0.25929999999999997</v>
      </c>
      <c r="U369">
        <v>0.74069999999999991</v>
      </c>
      <c r="V369">
        <v>0</v>
      </c>
      <c r="W369">
        <v>0</v>
      </c>
      <c r="X369">
        <v>1</v>
      </c>
      <c r="Y369">
        <v>0</v>
      </c>
      <c r="Z369">
        <v>0</v>
      </c>
      <c r="AA369">
        <v>3.4500000000000003E-2</v>
      </c>
      <c r="AB369">
        <v>0.27589999999999998</v>
      </c>
      <c r="AC369">
        <v>0.68969999999999998</v>
      </c>
      <c r="AD369">
        <v>0.10339999999999999</v>
      </c>
      <c r="AE369">
        <v>0.10339999999999999</v>
      </c>
      <c r="AF369">
        <v>0.79310000000000003</v>
      </c>
      <c r="AG369">
        <v>0</v>
      </c>
      <c r="AH369">
        <v>0</v>
      </c>
      <c r="AI369">
        <v>0</v>
      </c>
      <c r="AJ369">
        <v>0</v>
      </c>
      <c r="AK369">
        <v>0</v>
      </c>
      <c r="AL369">
        <v>0</v>
      </c>
      <c r="AM369">
        <v>0.3448</v>
      </c>
      <c r="AN369">
        <v>0.4138</v>
      </c>
      <c r="AO369">
        <v>0</v>
      </c>
      <c r="AP369">
        <v>0.2414</v>
      </c>
      <c r="AQ369">
        <v>0.13789999999999999</v>
      </c>
      <c r="AR369">
        <v>0.86209999999999998</v>
      </c>
      <c r="AS369">
        <v>0</v>
      </c>
      <c r="AT369">
        <v>1</v>
      </c>
      <c r="AU369">
        <v>0</v>
      </c>
      <c r="AV369">
        <v>0</v>
      </c>
      <c r="AW369">
        <v>0</v>
      </c>
      <c r="AX369">
        <v>0</v>
      </c>
      <c r="AY369">
        <v>0</v>
      </c>
      <c r="AZ369">
        <v>0.93099999999999994</v>
      </c>
      <c r="BA369">
        <v>6.9000000000000006E-2</v>
      </c>
      <c r="BB369">
        <v>0</v>
      </c>
      <c r="BC369">
        <v>0</v>
      </c>
      <c r="BD369">
        <v>0.2414</v>
      </c>
      <c r="BE369">
        <v>0.37929999999999997</v>
      </c>
      <c r="BF369">
        <v>0.2069</v>
      </c>
      <c r="BG369">
        <v>0.1724</v>
      </c>
      <c r="BH369">
        <v>0.51719999999999999</v>
      </c>
      <c r="BI369">
        <v>0.48280000000000001</v>
      </c>
      <c r="BJ369">
        <v>0</v>
      </c>
      <c r="BK369">
        <v>0</v>
      </c>
      <c r="BL369">
        <v>0</v>
      </c>
      <c r="BM369">
        <v>0</v>
      </c>
      <c r="BN369">
        <v>0.79310000000000003</v>
      </c>
      <c r="BO369">
        <v>0.2069</v>
      </c>
      <c r="BP369">
        <v>0.93099999999999994</v>
      </c>
      <c r="BQ369">
        <v>6.9000000000000006E-2</v>
      </c>
      <c r="BR369">
        <v>0</v>
      </c>
      <c r="BS369">
        <v>3.4500000000000003E-2</v>
      </c>
      <c r="BT369">
        <v>3.4500000000000003E-2</v>
      </c>
      <c r="BU369">
        <v>0</v>
      </c>
      <c r="BV369">
        <v>0</v>
      </c>
      <c r="BW369">
        <v>0.93099999999999994</v>
      </c>
      <c r="BX369">
        <v>1</v>
      </c>
      <c r="BY369">
        <v>0</v>
      </c>
      <c r="BZ369">
        <v>0</v>
      </c>
      <c r="CA369">
        <v>0</v>
      </c>
      <c r="CB369">
        <v>0</v>
      </c>
      <c r="CC369">
        <v>1</v>
      </c>
      <c r="CD369">
        <v>0</v>
      </c>
      <c r="CE369">
        <v>0</v>
      </c>
      <c r="CF369">
        <v>0</v>
      </c>
      <c r="CG369">
        <v>0</v>
      </c>
      <c r="CH369">
        <v>0.55169999999999997</v>
      </c>
      <c r="CI369">
        <v>0.44829999999999998</v>
      </c>
      <c r="CJ369">
        <v>1</v>
      </c>
      <c r="CK369">
        <v>0</v>
      </c>
      <c r="CL369">
        <v>0</v>
      </c>
      <c r="CM369">
        <v>0</v>
      </c>
      <c r="CN369">
        <v>0</v>
      </c>
      <c r="CO369">
        <v>0</v>
      </c>
      <c r="CP369">
        <v>3.4500000000000003E-2</v>
      </c>
      <c r="CQ369">
        <v>0.96550000000000002</v>
      </c>
      <c r="CR369">
        <v>0</v>
      </c>
      <c r="CS369">
        <v>0</v>
      </c>
      <c r="CT369">
        <v>0</v>
      </c>
      <c r="CU369">
        <v>0</v>
      </c>
      <c r="CV369">
        <v>1</v>
      </c>
      <c r="CW369">
        <v>0</v>
      </c>
      <c r="CX369">
        <v>0.93099999999999994</v>
      </c>
      <c r="CY369">
        <v>6.9000000000000006E-2</v>
      </c>
      <c r="CZ369">
        <v>0</v>
      </c>
      <c r="DA369">
        <v>0</v>
      </c>
      <c r="DB369">
        <v>0.2414</v>
      </c>
      <c r="DC369">
        <v>0.72409999999999997</v>
      </c>
      <c r="DD369">
        <v>3.4500000000000003E-2</v>
      </c>
      <c r="DE369">
        <v>0.1429</v>
      </c>
      <c r="DF369">
        <v>0.66670000000000007</v>
      </c>
      <c r="DG369">
        <v>0.1905</v>
      </c>
      <c r="DH369">
        <v>0</v>
      </c>
      <c r="DI369">
        <v>0</v>
      </c>
      <c r="DJ369">
        <v>0.68969999999999998</v>
      </c>
      <c r="DK369">
        <v>0.31030000000000002</v>
      </c>
      <c r="DL369">
        <v>0</v>
      </c>
    </row>
    <row r="370" spans="1:116" x14ac:dyDescent="0.25">
      <c r="A370" t="s">
        <v>921</v>
      </c>
      <c r="B370">
        <v>0.22579999999999997</v>
      </c>
      <c r="C370">
        <v>0.5806</v>
      </c>
      <c r="D370">
        <v>0.19350000000000001</v>
      </c>
      <c r="E370">
        <v>0</v>
      </c>
      <c r="F370">
        <v>0</v>
      </c>
      <c r="G370">
        <v>0</v>
      </c>
      <c r="H370">
        <v>0</v>
      </c>
      <c r="I370">
        <v>1</v>
      </c>
      <c r="J370">
        <v>0</v>
      </c>
      <c r="K370">
        <v>3.2300000000000002E-2</v>
      </c>
      <c r="L370">
        <v>0.8387</v>
      </c>
      <c r="M370">
        <v>0.129</v>
      </c>
      <c r="N370">
        <v>0</v>
      </c>
      <c r="O370">
        <v>0.129</v>
      </c>
      <c r="P370">
        <v>0.80650000000000011</v>
      </c>
      <c r="Q370">
        <v>6.4500000000000002E-2</v>
      </c>
      <c r="R370">
        <v>0</v>
      </c>
      <c r="S370">
        <v>0</v>
      </c>
      <c r="T370">
        <v>0</v>
      </c>
      <c r="U370">
        <v>0</v>
      </c>
      <c r="V370">
        <v>1</v>
      </c>
      <c r="W370">
        <v>1</v>
      </c>
      <c r="X370">
        <v>0</v>
      </c>
      <c r="Y370">
        <v>0</v>
      </c>
      <c r="Z370">
        <v>0</v>
      </c>
      <c r="AA370">
        <v>0.9677</v>
      </c>
      <c r="AB370">
        <v>0</v>
      </c>
      <c r="AC370">
        <v>3.2300000000000002E-2</v>
      </c>
      <c r="AD370">
        <v>0.22579999999999997</v>
      </c>
      <c r="AE370">
        <v>0.6129</v>
      </c>
      <c r="AF370">
        <v>0.1613</v>
      </c>
      <c r="AG370">
        <v>0</v>
      </c>
      <c r="AH370">
        <v>0</v>
      </c>
      <c r="AI370">
        <v>0</v>
      </c>
      <c r="AJ370">
        <v>0</v>
      </c>
      <c r="AK370">
        <v>0</v>
      </c>
      <c r="AL370">
        <v>0</v>
      </c>
      <c r="AM370">
        <v>1</v>
      </c>
      <c r="AN370">
        <v>0</v>
      </c>
      <c r="AO370">
        <v>0</v>
      </c>
      <c r="AP370">
        <v>0</v>
      </c>
      <c r="AQ370">
        <v>1</v>
      </c>
      <c r="AR370">
        <v>0</v>
      </c>
      <c r="AS370">
        <v>0</v>
      </c>
      <c r="AT370">
        <v>1</v>
      </c>
      <c r="AU370">
        <v>0</v>
      </c>
      <c r="AV370">
        <v>0</v>
      </c>
      <c r="AW370">
        <v>0</v>
      </c>
      <c r="AX370">
        <v>0</v>
      </c>
      <c r="AY370">
        <v>0</v>
      </c>
      <c r="AZ370">
        <v>1</v>
      </c>
      <c r="BA370">
        <v>0</v>
      </c>
      <c r="BB370">
        <v>0</v>
      </c>
      <c r="BC370">
        <v>0.90319999999999989</v>
      </c>
      <c r="BD370">
        <v>6.4500000000000002E-2</v>
      </c>
      <c r="BE370">
        <v>3.2300000000000002E-2</v>
      </c>
      <c r="BF370">
        <v>0</v>
      </c>
      <c r="BG370">
        <v>0</v>
      </c>
      <c r="BH370">
        <v>0</v>
      </c>
      <c r="BI370">
        <v>0.9677</v>
      </c>
      <c r="BJ370">
        <v>3.2300000000000002E-2</v>
      </c>
      <c r="BK370">
        <v>0</v>
      </c>
      <c r="BL370">
        <v>0</v>
      </c>
      <c r="BM370">
        <v>6.4500000000000002E-2</v>
      </c>
      <c r="BN370">
        <v>0.9355</v>
      </c>
      <c r="BO370">
        <v>0</v>
      </c>
      <c r="BP370">
        <v>0.7742</v>
      </c>
      <c r="BQ370">
        <v>0.19350000000000001</v>
      </c>
      <c r="BR370">
        <v>3.2300000000000002E-2</v>
      </c>
      <c r="BS370">
        <v>0.90319999999999989</v>
      </c>
      <c r="BT370">
        <v>0</v>
      </c>
      <c r="BU370">
        <v>0</v>
      </c>
      <c r="BV370">
        <v>9.6799999999999997E-2</v>
      </c>
      <c r="BW370">
        <v>0</v>
      </c>
      <c r="BX370">
        <v>1</v>
      </c>
      <c r="BY370">
        <v>0</v>
      </c>
      <c r="BZ370">
        <v>0</v>
      </c>
      <c r="CA370">
        <v>0</v>
      </c>
      <c r="CB370">
        <v>0</v>
      </c>
      <c r="CC370">
        <v>1</v>
      </c>
      <c r="CD370">
        <v>0</v>
      </c>
      <c r="CE370">
        <v>0</v>
      </c>
      <c r="CF370">
        <v>0</v>
      </c>
      <c r="CG370">
        <v>0</v>
      </c>
      <c r="CH370">
        <v>0.1613</v>
      </c>
      <c r="CI370">
        <v>0.8387</v>
      </c>
      <c r="CJ370">
        <v>1</v>
      </c>
      <c r="CK370">
        <v>0</v>
      </c>
      <c r="CL370">
        <v>0</v>
      </c>
      <c r="CM370">
        <v>0</v>
      </c>
      <c r="CN370">
        <v>0</v>
      </c>
      <c r="CO370">
        <v>0</v>
      </c>
      <c r="CP370">
        <v>0.129</v>
      </c>
      <c r="CQ370">
        <v>0.7742</v>
      </c>
      <c r="CR370">
        <v>9.6799999999999997E-2</v>
      </c>
      <c r="CS370">
        <v>0</v>
      </c>
      <c r="CT370">
        <v>0</v>
      </c>
      <c r="CU370">
        <v>0</v>
      </c>
      <c r="CV370">
        <v>0</v>
      </c>
      <c r="CW370">
        <v>1</v>
      </c>
      <c r="CX370">
        <v>1</v>
      </c>
      <c r="CY370">
        <v>0</v>
      </c>
      <c r="CZ370">
        <v>0</v>
      </c>
      <c r="DA370">
        <v>0</v>
      </c>
      <c r="DB370">
        <v>0.45159999999999995</v>
      </c>
      <c r="DC370">
        <v>0.45159999999999995</v>
      </c>
      <c r="DD370">
        <v>9.6799999999999997E-2</v>
      </c>
      <c r="DE370">
        <v>0</v>
      </c>
      <c r="DF370">
        <v>0</v>
      </c>
      <c r="DG370">
        <v>0</v>
      </c>
      <c r="DH370">
        <v>0</v>
      </c>
      <c r="DI370">
        <v>0</v>
      </c>
      <c r="DJ370">
        <v>0</v>
      </c>
      <c r="DK370">
        <v>0</v>
      </c>
      <c r="DL370">
        <v>1</v>
      </c>
    </row>
    <row r="371" spans="1:116" x14ac:dyDescent="0.25">
      <c r="A371" t="s">
        <v>923</v>
      </c>
      <c r="B371">
        <v>0.47220000000000001</v>
      </c>
      <c r="C371">
        <v>0.16670000000000001</v>
      </c>
      <c r="D371">
        <v>0.11109999999999999</v>
      </c>
      <c r="E371">
        <v>0.25</v>
      </c>
      <c r="F371">
        <v>1</v>
      </c>
      <c r="G371">
        <v>0</v>
      </c>
      <c r="H371">
        <v>0</v>
      </c>
      <c r="I371">
        <v>0</v>
      </c>
      <c r="J371">
        <v>0</v>
      </c>
      <c r="K371">
        <v>0.44439999999999996</v>
      </c>
      <c r="L371">
        <v>0.5</v>
      </c>
      <c r="M371">
        <v>5.5599999999999997E-2</v>
      </c>
      <c r="N371">
        <v>0</v>
      </c>
      <c r="O371">
        <v>2.7799999999999998E-2</v>
      </c>
      <c r="P371">
        <v>0.52780000000000005</v>
      </c>
      <c r="Q371">
        <v>0.44439999999999996</v>
      </c>
      <c r="R371">
        <v>0</v>
      </c>
      <c r="S371">
        <v>0</v>
      </c>
      <c r="T371">
        <v>0</v>
      </c>
      <c r="U371">
        <v>0.27779999999999999</v>
      </c>
      <c r="V371">
        <v>0.72219999999999995</v>
      </c>
      <c r="W371">
        <v>1</v>
      </c>
      <c r="X371">
        <v>0</v>
      </c>
      <c r="Y371">
        <v>0</v>
      </c>
      <c r="Z371">
        <v>0</v>
      </c>
      <c r="AA371">
        <v>0.77780000000000005</v>
      </c>
      <c r="AB371">
        <v>0.22219999999999998</v>
      </c>
      <c r="AC371">
        <v>0</v>
      </c>
      <c r="AD371">
        <v>0.44439999999999996</v>
      </c>
      <c r="AE371">
        <v>0.38890000000000002</v>
      </c>
      <c r="AF371">
        <v>0.16670000000000001</v>
      </c>
      <c r="AG371">
        <v>0</v>
      </c>
      <c r="AH371">
        <v>0</v>
      </c>
      <c r="AI371">
        <v>0</v>
      </c>
      <c r="AJ371">
        <v>0</v>
      </c>
      <c r="AK371">
        <v>0</v>
      </c>
      <c r="AL371">
        <v>0</v>
      </c>
      <c r="AM371">
        <v>1</v>
      </c>
      <c r="AN371">
        <v>0</v>
      </c>
      <c r="AO371">
        <v>0</v>
      </c>
      <c r="AP371">
        <v>0</v>
      </c>
      <c r="AQ371">
        <v>0.47220000000000001</v>
      </c>
      <c r="AR371">
        <v>0.52780000000000005</v>
      </c>
      <c r="AS371">
        <v>0</v>
      </c>
      <c r="AT371">
        <v>1</v>
      </c>
      <c r="AU371">
        <v>0</v>
      </c>
      <c r="AV371">
        <v>0</v>
      </c>
      <c r="AW371">
        <v>0</v>
      </c>
      <c r="AX371">
        <v>0</v>
      </c>
      <c r="AY371">
        <v>1</v>
      </c>
      <c r="AZ371">
        <v>0</v>
      </c>
      <c r="BA371">
        <v>0</v>
      </c>
      <c r="BB371">
        <v>0</v>
      </c>
      <c r="BC371">
        <v>8.3299999999999999E-2</v>
      </c>
      <c r="BD371">
        <v>0.16670000000000001</v>
      </c>
      <c r="BE371">
        <v>0.30559999999999998</v>
      </c>
      <c r="BF371">
        <v>0.44439999999999996</v>
      </c>
      <c r="BG371">
        <v>0</v>
      </c>
      <c r="BH371">
        <v>0.22219999999999998</v>
      </c>
      <c r="BI371">
        <v>0.66670000000000007</v>
      </c>
      <c r="BJ371">
        <v>0.11109999999999999</v>
      </c>
      <c r="BK371">
        <v>0</v>
      </c>
      <c r="BL371">
        <v>0</v>
      </c>
      <c r="BM371">
        <v>0.41670000000000001</v>
      </c>
      <c r="BN371">
        <v>0.44439999999999996</v>
      </c>
      <c r="BO371">
        <v>0.1389</v>
      </c>
      <c r="BP371">
        <v>0.88890000000000002</v>
      </c>
      <c r="BQ371">
        <v>0.11109999999999999</v>
      </c>
      <c r="BR371">
        <v>0</v>
      </c>
      <c r="BS371">
        <v>0.72219999999999995</v>
      </c>
      <c r="BT371">
        <v>0.27779999999999999</v>
      </c>
      <c r="BU371">
        <v>0</v>
      </c>
      <c r="BV371">
        <v>0</v>
      </c>
      <c r="BW371">
        <v>0</v>
      </c>
      <c r="BX371">
        <v>1</v>
      </c>
      <c r="BY371">
        <v>0</v>
      </c>
      <c r="BZ371">
        <v>0</v>
      </c>
      <c r="CA371">
        <v>0</v>
      </c>
      <c r="CB371">
        <v>0</v>
      </c>
      <c r="CC371">
        <v>0</v>
      </c>
      <c r="CD371">
        <v>0</v>
      </c>
      <c r="CE371">
        <v>0</v>
      </c>
      <c r="CF371">
        <v>1</v>
      </c>
      <c r="CG371">
        <v>0</v>
      </c>
      <c r="CH371">
        <v>1</v>
      </c>
      <c r="CI371">
        <v>0</v>
      </c>
      <c r="CJ371">
        <v>1</v>
      </c>
      <c r="CK371">
        <v>0</v>
      </c>
      <c r="CL371">
        <v>0</v>
      </c>
      <c r="CM371">
        <v>0</v>
      </c>
      <c r="CN371">
        <v>0</v>
      </c>
      <c r="CO371">
        <v>0</v>
      </c>
      <c r="CP371">
        <v>0.69440000000000002</v>
      </c>
      <c r="CQ371">
        <v>0.30559999999999998</v>
      </c>
      <c r="CR371">
        <v>0</v>
      </c>
      <c r="CS371">
        <v>0</v>
      </c>
      <c r="CT371">
        <v>0</v>
      </c>
      <c r="CU371">
        <v>0</v>
      </c>
      <c r="CV371">
        <v>0</v>
      </c>
      <c r="CW371">
        <v>1</v>
      </c>
      <c r="CX371">
        <v>0.66670000000000007</v>
      </c>
      <c r="CY371">
        <v>0.30559999999999998</v>
      </c>
      <c r="CZ371">
        <v>0</v>
      </c>
      <c r="DA371">
        <v>2.7799999999999998E-2</v>
      </c>
      <c r="DB371">
        <v>0.86109999999999998</v>
      </c>
      <c r="DC371">
        <v>0.11109999999999999</v>
      </c>
      <c r="DD371">
        <v>2.7799999999999998E-2</v>
      </c>
      <c r="DE371">
        <v>0.84209999999999996</v>
      </c>
      <c r="DF371">
        <v>5.2600000000000001E-2</v>
      </c>
      <c r="DG371">
        <v>0.10529999999999999</v>
      </c>
      <c r="DH371">
        <v>0</v>
      </c>
      <c r="DI371">
        <v>0</v>
      </c>
      <c r="DJ371">
        <v>0.1389</v>
      </c>
      <c r="DK371">
        <v>0.83329999999999993</v>
      </c>
      <c r="DL371">
        <v>2.7799999999999998E-2</v>
      </c>
    </row>
    <row r="372" spans="1:116" x14ac:dyDescent="0.25">
      <c r="A372" t="s">
        <v>925</v>
      </c>
      <c r="B372">
        <v>0</v>
      </c>
      <c r="C372">
        <v>9.3800000000000008E-2</v>
      </c>
      <c r="D372">
        <v>0.75</v>
      </c>
      <c r="E372">
        <v>0.15620000000000001</v>
      </c>
      <c r="F372">
        <v>0</v>
      </c>
      <c r="G372">
        <v>0</v>
      </c>
      <c r="H372">
        <v>0</v>
      </c>
      <c r="I372">
        <v>1</v>
      </c>
      <c r="J372">
        <v>0</v>
      </c>
      <c r="K372">
        <v>0</v>
      </c>
      <c r="L372">
        <v>0.5625</v>
      </c>
      <c r="M372">
        <v>0.4375</v>
      </c>
      <c r="N372">
        <v>0</v>
      </c>
      <c r="O372">
        <v>0</v>
      </c>
      <c r="P372">
        <v>0.21879999999999999</v>
      </c>
      <c r="Q372">
        <v>0.625</v>
      </c>
      <c r="R372">
        <v>0.15620000000000001</v>
      </c>
      <c r="S372">
        <v>0</v>
      </c>
      <c r="T372">
        <v>0</v>
      </c>
      <c r="U372">
        <v>0.375</v>
      </c>
      <c r="V372">
        <v>0.625</v>
      </c>
      <c r="W372">
        <v>1</v>
      </c>
      <c r="X372">
        <v>0</v>
      </c>
      <c r="Y372">
        <v>0</v>
      </c>
      <c r="Z372">
        <v>0</v>
      </c>
      <c r="AA372">
        <v>0.5</v>
      </c>
      <c r="AB372">
        <v>0.34380000000000005</v>
      </c>
      <c r="AC372">
        <v>0.15620000000000001</v>
      </c>
      <c r="AD372">
        <v>6.25E-2</v>
      </c>
      <c r="AE372">
        <v>0.25</v>
      </c>
      <c r="AF372">
        <v>0.6875</v>
      </c>
      <c r="AG372">
        <v>0</v>
      </c>
      <c r="AH372">
        <v>0</v>
      </c>
      <c r="AI372">
        <v>0</v>
      </c>
      <c r="AJ372">
        <v>0</v>
      </c>
      <c r="AK372">
        <v>0</v>
      </c>
      <c r="AL372">
        <v>0</v>
      </c>
      <c r="AM372">
        <v>0.65620000000000001</v>
      </c>
      <c r="AN372">
        <v>0.25</v>
      </c>
      <c r="AO372">
        <v>6.25E-2</v>
      </c>
      <c r="AP372">
        <v>3.1200000000000002E-2</v>
      </c>
      <c r="AQ372">
        <v>0.21879999999999999</v>
      </c>
      <c r="AR372">
        <v>0.78120000000000001</v>
      </c>
      <c r="AS372">
        <v>0</v>
      </c>
      <c r="AT372">
        <v>1</v>
      </c>
      <c r="AU372">
        <v>0</v>
      </c>
      <c r="AV372">
        <v>0</v>
      </c>
      <c r="AW372">
        <v>0</v>
      </c>
      <c r="AX372">
        <v>0</v>
      </c>
      <c r="AY372">
        <v>3.1200000000000002E-2</v>
      </c>
      <c r="AZ372">
        <v>0.96879999999999999</v>
      </c>
      <c r="BA372">
        <v>0</v>
      </c>
      <c r="BB372">
        <v>0</v>
      </c>
      <c r="BC372">
        <v>6.25E-2</v>
      </c>
      <c r="BD372">
        <v>0.3125</v>
      </c>
      <c r="BE372">
        <v>0.40619999999999995</v>
      </c>
      <c r="BF372">
        <v>0.1875</v>
      </c>
      <c r="BG372">
        <v>3.1200000000000002E-2</v>
      </c>
      <c r="BH372">
        <v>0</v>
      </c>
      <c r="BI372">
        <v>0.4375</v>
      </c>
      <c r="BJ372">
        <v>0.5</v>
      </c>
      <c r="BK372">
        <v>6.25E-2</v>
      </c>
      <c r="BL372">
        <v>0</v>
      </c>
      <c r="BM372">
        <v>0.5</v>
      </c>
      <c r="BN372">
        <v>0.28120000000000001</v>
      </c>
      <c r="BO372">
        <v>0.21879999999999999</v>
      </c>
      <c r="BP372">
        <v>0.75</v>
      </c>
      <c r="BQ372">
        <v>0.25</v>
      </c>
      <c r="BR372">
        <v>0</v>
      </c>
      <c r="BS372">
        <v>0</v>
      </c>
      <c r="BT372">
        <v>0</v>
      </c>
      <c r="BU372">
        <v>6.25E-2</v>
      </c>
      <c r="BV372">
        <v>0.6875</v>
      </c>
      <c r="BW372">
        <v>0.25</v>
      </c>
      <c r="BX372">
        <v>1</v>
      </c>
      <c r="BY372">
        <v>0</v>
      </c>
      <c r="BZ372">
        <v>0</v>
      </c>
      <c r="CA372">
        <v>0</v>
      </c>
      <c r="CB372">
        <v>0</v>
      </c>
      <c r="CC372">
        <v>1</v>
      </c>
      <c r="CD372">
        <v>0</v>
      </c>
      <c r="CE372">
        <v>0</v>
      </c>
      <c r="CF372">
        <v>0</v>
      </c>
      <c r="CG372">
        <v>0</v>
      </c>
      <c r="CH372">
        <v>0.96879999999999999</v>
      </c>
      <c r="CI372">
        <v>3.1200000000000002E-2</v>
      </c>
      <c r="CJ372">
        <v>1</v>
      </c>
      <c r="CK372">
        <v>0</v>
      </c>
      <c r="CL372">
        <v>0</v>
      </c>
      <c r="CM372">
        <v>0</v>
      </c>
      <c r="CN372">
        <v>0</v>
      </c>
      <c r="CO372">
        <v>0</v>
      </c>
      <c r="CP372">
        <v>0</v>
      </c>
      <c r="CQ372">
        <v>0.625</v>
      </c>
      <c r="CR372">
        <v>0.375</v>
      </c>
      <c r="CS372">
        <v>0</v>
      </c>
      <c r="CT372">
        <v>0</v>
      </c>
      <c r="CU372">
        <v>0</v>
      </c>
      <c r="CV372">
        <v>1</v>
      </c>
      <c r="CW372">
        <v>0</v>
      </c>
      <c r="CX372">
        <v>0.4375</v>
      </c>
      <c r="CY372">
        <v>0.5625</v>
      </c>
      <c r="CZ372">
        <v>0</v>
      </c>
      <c r="DA372">
        <v>0</v>
      </c>
      <c r="DB372">
        <v>0.15620000000000001</v>
      </c>
      <c r="DC372">
        <v>0.625</v>
      </c>
      <c r="DD372">
        <v>0.21879999999999999</v>
      </c>
      <c r="DE372">
        <v>0</v>
      </c>
      <c r="DF372">
        <v>0.40619999999999995</v>
      </c>
      <c r="DG372">
        <v>0.59379999999999999</v>
      </c>
      <c r="DH372">
        <v>0</v>
      </c>
      <c r="DI372">
        <v>0</v>
      </c>
      <c r="DJ372">
        <v>0.125</v>
      </c>
      <c r="DK372">
        <v>0.3125</v>
      </c>
      <c r="DL372">
        <v>0.5625</v>
      </c>
    </row>
    <row r="373" spans="1:116" x14ac:dyDescent="0.25">
      <c r="A373" t="s">
        <v>927</v>
      </c>
      <c r="B373">
        <v>0.80769999999999997</v>
      </c>
      <c r="C373">
        <v>0.15380000000000002</v>
      </c>
      <c r="D373">
        <v>3.85E-2</v>
      </c>
      <c r="E373">
        <v>0</v>
      </c>
      <c r="F373">
        <v>0</v>
      </c>
      <c r="G373">
        <v>1</v>
      </c>
      <c r="H373">
        <v>0</v>
      </c>
      <c r="I373">
        <v>0</v>
      </c>
      <c r="J373">
        <v>0</v>
      </c>
      <c r="K373">
        <v>0.69230000000000003</v>
      </c>
      <c r="L373">
        <v>0.11539999999999999</v>
      </c>
      <c r="M373">
        <v>0.1923</v>
      </c>
      <c r="N373">
        <v>0</v>
      </c>
      <c r="O373">
        <v>3.85E-2</v>
      </c>
      <c r="P373">
        <v>0.57689999999999997</v>
      </c>
      <c r="Q373">
        <v>0.34619999999999995</v>
      </c>
      <c r="R373">
        <v>3.85E-2</v>
      </c>
      <c r="S373">
        <v>0</v>
      </c>
      <c r="T373">
        <v>0</v>
      </c>
      <c r="U373">
        <v>0.30769999999999997</v>
      </c>
      <c r="V373">
        <v>0.69230000000000003</v>
      </c>
      <c r="W373">
        <v>1</v>
      </c>
      <c r="X373">
        <v>0</v>
      </c>
      <c r="Y373">
        <v>0</v>
      </c>
      <c r="Z373">
        <v>0</v>
      </c>
      <c r="AA373">
        <v>0.53849999999999998</v>
      </c>
      <c r="AB373">
        <v>0</v>
      </c>
      <c r="AC373">
        <v>0.46149999999999997</v>
      </c>
      <c r="AD373">
        <v>0.30769999999999997</v>
      </c>
      <c r="AE373">
        <v>0.3846</v>
      </c>
      <c r="AF373">
        <v>0.30769999999999997</v>
      </c>
      <c r="AG373">
        <v>0</v>
      </c>
      <c r="AH373">
        <v>0</v>
      </c>
      <c r="AI373">
        <v>0</v>
      </c>
      <c r="AJ373">
        <v>0</v>
      </c>
      <c r="AK373">
        <v>0</v>
      </c>
      <c r="AL373">
        <v>0</v>
      </c>
      <c r="AM373">
        <v>1</v>
      </c>
      <c r="AN373">
        <v>0</v>
      </c>
      <c r="AO373">
        <v>0</v>
      </c>
      <c r="AP373">
        <v>0</v>
      </c>
      <c r="AQ373">
        <v>0.84620000000000006</v>
      </c>
      <c r="AR373">
        <v>0.15380000000000002</v>
      </c>
      <c r="AS373">
        <v>0</v>
      </c>
      <c r="AT373">
        <v>1</v>
      </c>
      <c r="AU373">
        <v>0</v>
      </c>
      <c r="AV373">
        <v>0</v>
      </c>
      <c r="AW373">
        <v>0</v>
      </c>
      <c r="AX373">
        <v>0</v>
      </c>
      <c r="AY373">
        <v>0.76919999999999999</v>
      </c>
      <c r="AZ373">
        <v>0.23079999999999998</v>
      </c>
      <c r="BA373">
        <v>0</v>
      </c>
      <c r="BB373">
        <v>0</v>
      </c>
      <c r="BC373">
        <v>3.85E-2</v>
      </c>
      <c r="BD373">
        <v>0.46149999999999997</v>
      </c>
      <c r="BE373">
        <v>0.42310000000000003</v>
      </c>
      <c r="BF373">
        <v>7.690000000000001E-2</v>
      </c>
      <c r="BG373">
        <v>0</v>
      </c>
      <c r="BH373">
        <v>0.57689999999999997</v>
      </c>
      <c r="BI373">
        <v>0.42310000000000003</v>
      </c>
      <c r="BJ373">
        <v>0</v>
      </c>
      <c r="BK373">
        <v>0</v>
      </c>
      <c r="BL373">
        <v>0</v>
      </c>
      <c r="BM373">
        <v>0.30769999999999997</v>
      </c>
      <c r="BN373">
        <v>0.61539999999999995</v>
      </c>
      <c r="BO373">
        <v>7.690000000000001E-2</v>
      </c>
      <c r="BP373">
        <v>1</v>
      </c>
      <c r="BQ373">
        <v>0</v>
      </c>
      <c r="BR373">
        <v>0</v>
      </c>
      <c r="BS373">
        <v>0.88459999999999994</v>
      </c>
      <c r="BT373">
        <v>0.11539999999999999</v>
      </c>
      <c r="BU373">
        <v>0</v>
      </c>
      <c r="BV373">
        <v>0</v>
      </c>
      <c r="BW373">
        <v>0</v>
      </c>
      <c r="BX373">
        <v>1</v>
      </c>
      <c r="BY373">
        <v>0</v>
      </c>
      <c r="BZ373">
        <v>0</v>
      </c>
      <c r="CA373">
        <v>0</v>
      </c>
      <c r="CB373">
        <v>0</v>
      </c>
      <c r="CC373">
        <v>1</v>
      </c>
      <c r="CD373">
        <v>0</v>
      </c>
      <c r="CE373">
        <v>0</v>
      </c>
      <c r="CF373">
        <v>0</v>
      </c>
      <c r="CG373">
        <v>0</v>
      </c>
      <c r="CH373">
        <v>0</v>
      </c>
      <c r="CI373">
        <v>1</v>
      </c>
      <c r="CJ373">
        <v>1</v>
      </c>
      <c r="CK373">
        <v>0</v>
      </c>
      <c r="CL373">
        <v>0</v>
      </c>
      <c r="CM373">
        <v>0</v>
      </c>
      <c r="CN373">
        <v>0</v>
      </c>
      <c r="CO373">
        <v>0</v>
      </c>
      <c r="CP373">
        <v>0.88459999999999994</v>
      </c>
      <c r="CQ373">
        <v>0.11539999999999999</v>
      </c>
      <c r="CR373">
        <v>0</v>
      </c>
      <c r="CS373">
        <v>0</v>
      </c>
      <c r="CT373">
        <v>0</v>
      </c>
      <c r="CU373">
        <v>0</v>
      </c>
      <c r="CV373">
        <v>0</v>
      </c>
      <c r="CW373">
        <v>1</v>
      </c>
      <c r="CX373">
        <v>0.42310000000000003</v>
      </c>
      <c r="CY373">
        <v>0.57689999999999997</v>
      </c>
      <c r="CZ373">
        <v>0</v>
      </c>
      <c r="DA373">
        <v>0</v>
      </c>
      <c r="DB373">
        <v>0.30769999999999997</v>
      </c>
      <c r="DC373">
        <v>0.69230000000000003</v>
      </c>
      <c r="DD373">
        <v>0</v>
      </c>
      <c r="DE373">
        <v>0</v>
      </c>
      <c r="DF373">
        <v>0.58820000000000006</v>
      </c>
      <c r="DG373">
        <v>0.4118</v>
      </c>
      <c r="DH373">
        <v>0</v>
      </c>
      <c r="DI373">
        <v>0</v>
      </c>
      <c r="DJ373">
        <v>7.690000000000001E-2</v>
      </c>
      <c r="DK373">
        <v>0.34619999999999995</v>
      </c>
      <c r="DL373">
        <v>0.57689999999999997</v>
      </c>
    </row>
    <row r="374" spans="1:116" x14ac:dyDescent="0.25">
      <c r="A374" t="s">
        <v>929</v>
      </c>
      <c r="B374">
        <v>0.16899999999999998</v>
      </c>
      <c r="C374">
        <v>0.1268</v>
      </c>
      <c r="D374">
        <v>0.39439999999999997</v>
      </c>
      <c r="E374">
        <v>0.30990000000000001</v>
      </c>
      <c r="F374">
        <v>0</v>
      </c>
      <c r="G374">
        <v>0</v>
      </c>
      <c r="H374">
        <v>0</v>
      </c>
      <c r="I374">
        <v>1</v>
      </c>
      <c r="J374">
        <v>0</v>
      </c>
      <c r="K374">
        <v>0.50700000000000001</v>
      </c>
      <c r="L374">
        <v>0.32390000000000002</v>
      </c>
      <c r="M374">
        <v>0.16899999999999998</v>
      </c>
      <c r="N374">
        <v>0</v>
      </c>
      <c r="O374">
        <v>0</v>
      </c>
      <c r="P374">
        <v>0.38030000000000003</v>
      </c>
      <c r="Q374">
        <v>0.47889999999999999</v>
      </c>
      <c r="R374">
        <v>0.14080000000000001</v>
      </c>
      <c r="S374">
        <v>0</v>
      </c>
      <c r="T374">
        <v>8.5699999999999998E-2</v>
      </c>
      <c r="U374">
        <v>0.78569999999999995</v>
      </c>
      <c r="V374">
        <v>0.12859999999999999</v>
      </c>
      <c r="W374">
        <v>1</v>
      </c>
      <c r="X374">
        <v>0</v>
      </c>
      <c r="Y374">
        <v>0</v>
      </c>
      <c r="Z374">
        <v>0</v>
      </c>
      <c r="AA374">
        <v>0.32390000000000002</v>
      </c>
      <c r="AB374">
        <v>0.36619999999999997</v>
      </c>
      <c r="AC374">
        <v>0.30990000000000001</v>
      </c>
      <c r="AD374">
        <v>0.2676</v>
      </c>
      <c r="AE374">
        <v>0.49299999999999999</v>
      </c>
      <c r="AF374">
        <v>0.2394</v>
      </c>
      <c r="AG374">
        <v>0</v>
      </c>
      <c r="AH374">
        <v>0</v>
      </c>
      <c r="AI374">
        <v>1</v>
      </c>
      <c r="AJ374">
        <v>0</v>
      </c>
      <c r="AK374">
        <v>0</v>
      </c>
      <c r="AL374">
        <v>0</v>
      </c>
      <c r="AM374">
        <v>0.76060000000000005</v>
      </c>
      <c r="AN374">
        <v>0.15490000000000001</v>
      </c>
      <c r="AO374">
        <v>2.8199999999999999E-2</v>
      </c>
      <c r="AP374">
        <v>5.6299999999999996E-2</v>
      </c>
      <c r="AQ374">
        <v>0.80279999999999996</v>
      </c>
      <c r="AR374">
        <v>0.19719999999999999</v>
      </c>
      <c r="AS374">
        <v>0</v>
      </c>
      <c r="AT374">
        <v>1</v>
      </c>
      <c r="AU374">
        <v>0</v>
      </c>
      <c r="AV374">
        <v>0</v>
      </c>
      <c r="AW374">
        <v>0</v>
      </c>
      <c r="AX374">
        <v>0</v>
      </c>
      <c r="AY374">
        <v>0.60560000000000003</v>
      </c>
      <c r="AZ374">
        <v>0.36619999999999997</v>
      </c>
      <c r="BA374">
        <v>2.8199999999999999E-2</v>
      </c>
      <c r="BB374">
        <v>0</v>
      </c>
      <c r="BC374">
        <v>0.77459999999999996</v>
      </c>
      <c r="BD374">
        <v>0.11269999999999999</v>
      </c>
      <c r="BE374">
        <v>7.0400000000000004E-2</v>
      </c>
      <c r="BF374">
        <v>4.2300000000000004E-2</v>
      </c>
      <c r="BG374">
        <v>0</v>
      </c>
      <c r="BH374">
        <v>7.0400000000000004E-2</v>
      </c>
      <c r="BI374">
        <v>0.21129999999999999</v>
      </c>
      <c r="BJ374">
        <v>0.61970000000000003</v>
      </c>
      <c r="BK374">
        <v>9.8599999999999993E-2</v>
      </c>
      <c r="BL374">
        <v>0</v>
      </c>
      <c r="BM374">
        <v>0.40850000000000003</v>
      </c>
      <c r="BN374">
        <v>0.47889999999999999</v>
      </c>
      <c r="BO374">
        <v>0.11269999999999999</v>
      </c>
      <c r="BP374">
        <v>0.87319999999999998</v>
      </c>
      <c r="BQ374">
        <v>0.1268</v>
      </c>
      <c r="BR374">
        <v>0</v>
      </c>
      <c r="BS374">
        <v>0.52110000000000001</v>
      </c>
      <c r="BT374">
        <v>0.16899999999999998</v>
      </c>
      <c r="BU374">
        <v>0</v>
      </c>
      <c r="BV374">
        <v>5.6299999999999996E-2</v>
      </c>
      <c r="BW374">
        <v>0.2535</v>
      </c>
      <c r="BX374">
        <v>1</v>
      </c>
      <c r="BY374">
        <v>0</v>
      </c>
      <c r="BZ374">
        <v>0</v>
      </c>
      <c r="CA374">
        <v>0</v>
      </c>
      <c r="CB374">
        <v>0</v>
      </c>
      <c r="CC374">
        <v>1</v>
      </c>
      <c r="CD374">
        <v>0</v>
      </c>
      <c r="CE374">
        <v>0</v>
      </c>
      <c r="CF374">
        <v>0</v>
      </c>
      <c r="CG374">
        <v>0</v>
      </c>
      <c r="CH374">
        <v>0.28170000000000001</v>
      </c>
      <c r="CI374">
        <v>0.71829999999999994</v>
      </c>
      <c r="CJ374">
        <v>1</v>
      </c>
      <c r="CK374">
        <v>0</v>
      </c>
      <c r="CL374">
        <v>0</v>
      </c>
      <c r="CM374">
        <v>0</v>
      </c>
      <c r="CN374">
        <v>0</v>
      </c>
      <c r="CO374">
        <v>0</v>
      </c>
      <c r="CP374">
        <v>0.54930000000000001</v>
      </c>
      <c r="CQ374">
        <v>0.45069999999999999</v>
      </c>
      <c r="CR374">
        <v>0</v>
      </c>
      <c r="CS374">
        <v>0</v>
      </c>
      <c r="CT374">
        <v>0</v>
      </c>
      <c r="CU374">
        <v>0</v>
      </c>
      <c r="CV374">
        <v>0</v>
      </c>
      <c r="CW374">
        <v>1</v>
      </c>
      <c r="CX374">
        <v>0.73239999999999994</v>
      </c>
      <c r="CY374">
        <v>0.2676</v>
      </c>
      <c r="CZ374">
        <v>0</v>
      </c>
      <c r="DA374">
        <v>0</v>
      </c>
      <c r="DB374">
        <v>1.41E-2</v>
      </c>
      <c r="DC374">
        <v>0.73239999999999994</v>
      </c>
      <c r="DD374">
        <v>0.2535</v>
      </c>
      <c r="DE374">
        <v>1.43E-2</v>
      </c>
      <c r="DF374">
        <v>0.64290000000000003</v>
      </c>
      <c r="DG374">
        <v>0.34289999999999998</v>
      </c>
      <c r="DH374">
        <v>0</v>
      </c>
      <c r="DI374">
        <v>0</v>
      </c>
      <c r="DJ374">
        <v>0.16899999999999998</v>
      </c>
      <c r="DK374">
        <v>0.16899999999999998</v>
      </c>
      <c r="DL374">
        <v>0.66200000000000003</v>
      </c>
    </row>
    <row r="375" spans="1:116" x14ac:dyDescent="0.25">
      <c r="A375" t="s">
        <v>931</v>
      </c>
      <c r="B375">
        <v>0</v>
      </c>
      <c r="C375">
        <v>8.3299999999999999E-2</v>
      </c>
      <c r="D375">
        <v>0.25</v>
      </c>
      <c r="E375">
        <v>0.66670000000000007</v>
      </c>
      <c r="F375">
        <v>0</v>
      </c>
      <c r="G375">
        <v>0</v>
      </c>
      <c r="H375">
        <v>1</v>
      </c>
      <c r="I375">
        <v>0</v>
      </c>
      <c r="J375">
        <v>0</v>
      </c>
      <c r="K375">
        <v>0.875</v>
      </c>
      <c r="L375">
        <v>0.125</v>
      </c>
      <c r="M375">
        <v>0</v>
      </c>
      <c r="N375">
        <v>0</v>
      </c>
      <c r="O375">
        <v>0</v>
      </c>
      <c r="P375">
        <v>0</v>
      </c>
      <c r="Q375">
        <v>0.83329999999999993</v>
      </c>
      <c r="R375">
        <v>0.16670000000000001</v>
      </c>
      <c r="S375">
        <v>0</v>
      </c>
      <c r="T375">
        <v>0</v>
      </c>
      <c r="U375">
        <v>1</v>
      </c>
      <c r="V375">
        <v>0</v>
      </c>
      <c r="W375">
        <v>1</v>
      </c>
      <c r="X375">
        <v>0</v>
      </c>
      <c r="Y375">
        <v>0</v>
      </c>
      <c r="Z375">
        <v>0</v>
      </c>
      <c r="AA375">
        <v>8.3299999999999999E-2</v>
      </c>
      <c r="AB375">
        <v>0.625</v>
      </c>
      <c r="AC375">
        <v>0.29170000000000001</v>
      </c>
      <c r="AD375">
        <v>0.125</v>
      </c>
      <c r="AE375">
        <v>0.45829999999999999</v>
      </c>
      <c r="AF375">
        <v>0.41670000000000001</v>
      </c>
      <c r="AG375">
        <v>0</v>
      </c>
      <c r="AH375">
        <v>0</v>
      </c>
      <c r="AI375">
        <v>0</v>
      </c>
      <c r="AJ375">
        <v>0</v>
      </c>
      <c r="AK375">
        <v>0</v>
      </c>
      <c r="AL375">
        <v>0</v>
      </c>
      <c r="AM375">
        <v>1</v>
      </c>
      <c r="AN375">
        <v>0</v>
      </c>
      <c r="AO375">
        <v>0</v>
      </c>
      <c r="AP375">
        <v>0</v>
      </c>
      <c r="AQ375">
        <v>0.875</v>
      </c>
      <c r="AR375">
        <v>0.125</v>
      </c>
      <c r="AS375">
        <v>0</v>
      </c>
      <c r="AT375">
        <v>1</v>
      </c>
      <c r="AU375">
        <v>0</v>
      </c>
      <c r="AV375">
        <v>0</v>
      </c>
      <c r="AW375">
        <v>0</v>
      </c>
      <c r="AX375">
        <v>0</v>
      </c>
      <c r="AY375">
        <v>1</v>
      </c>
      <c r="AZ375">
        <v>0</v>
      </c>
      <c r="BA375">
        <v>0</v>
      </c>
      <c r="BB375">
        <v>0</v>
      </c>
      <c r="BC375">
        <v>0.79170000000000007</v>
      </c>
      <c r="BD375">
        <v>0.16670000000000001</v>
      </c>
      <c r="BE375">
        <v>0</v>
      </c>
      <c r="BF375">
        <v>4.1700000000000001E-2</v>
      </c>
      <c r="BG375">
        <v>0</v>
      </c>
      <c r="BH375">
        <v>0</v>
      </c>
      <c r="BI375">
        <v>8.3299999999999999E-2</v>
      </c>
      <c r="BJ375">
        <v>0.79170000000000007</v>
      </c>
      <c r="BK375">
        <v>0.125</v>
      </c>
      <c r="BL375">
        <v>0</v>
      </c>
      <c r="BM375">
        <v>0.25</v>
      </c>
      <c r="BN375">
        <v>0.70829999999999993</v>
      </c>
      <c r="BO375">
        <v>4.1700000000000001E-2</v>
      </c>
      <c r="BP375">
        <v>1</v>
      </c>
      <c r="BQ375">
        <v>0</v>
      </c>
      <c r="BR375">
        <v>0</v>
      </c>
      <c r="BS375">
        <v>0.70829999999999993</v>
      </c>
      <c r="BT375">
        <v>0.29170000000000001</v>
      </c>
      <c r="BU375">
        <v>0</v>
      </c>
      <c r="BV375">
        <v>0</v>
      </c>
      <c r="BW375">
        <v>0</v>
      </c>
      <c r="BX375">
        <v>1</v>
      </c>
      <c r="BY375">
        <v>0</v>
      </c>
      <c r="BZ375">
        <v>0</v>
      </c>
      <c r="CA375">
        <v>0</v>
      </c>
      <c r="CB375">
        <v>0</v>
      </c>
      <c r="CC375">
        <v>1</v>
      </c>
      <c r="CD375">
        <v>0</v>
      </c>
      <c r="CE375">
        <v>0</v>
      </c>
      <c r="CF375">
        <v>0</v>
      </c>
      <c r="CG375">
        <v>0</v>
      </c>
      <c r="CH375">
        <v>0.16670000000000001</v>
      </c>
      <c r="CI375">
        <v>0.83329999999999993</v>
      </c>
      <c r="CJ375">
        <v>1</v>
      </c>
      <c r="CK375">
        <v>0</v>
      </c>
      <c r="CL375">
        <v>0</v>
      </c>
      <c r="CM375">
        <v>0</v>
      </c>
      <c r="CN375">
        <v>0</v>
      </c>
      <c r="CO375">
        <v>0</v>
      </c>
      <c r="CP375">
        <v>0.875</v>
      </c>
      <c r="CQ375">
        <v>0.125</v>
      </c>
      <c r="CR375">
        <v>0</v>
      </c>
      <c r="CS375">
        <v>0</v>
      </c>
      <c r="CT375">
        <v>0</v>
      </c>
      <c r="CU375">
        <v>0</v>
      </c>
      <c r="CV375">
        <v>0</v>
      </c>
      <c r="CW375">
        <v>1</v>
      </c>
      <c r="CX375">
        <v>0.58329999999999993</v>
      </c>
      <c r="CY375">
        <v>0.41670000000000001</v>
      </c>
      <c r="CZ375">
        <v>0</v>
      </c>
      <c r="DA375">
        <v>0</v>
      </c>
      <c r="DB375">
        <v>0</v>
      </c>
      <c r="DC375">
        <v>0.83329999999999993</v>
      </c>
      <c r="DD375">
        <v>0.16670000000000001</v>
      </c>
      <c r="DE375">
        <v>0</v>
      </c>
      <c r="DF375">
        <v>0.83329999999999993</v>
      </c>
      <c r="DG375">
        <v>0.16670000000000001</v>
      </c>
      <c r="DH375">
        <v>0</v>
      </c>
      <c r="DI375">
        <v>0</v>
      </c>
      <c r="DJ375">
        <v>0</v>
      </c>
      <c r="DK375">
        <v>0.125</v>
      </c>
      <c r="DL375">
        <v>0.875</v>
      </c>
    </row>
    <row r="376" spans="1:116" x14ac:dyDescent="0.25">
      <c r="A376" t="s">
        <v>933</v>
      </c>
      <c r="B376">
        <v>0</v>
      </c>
      <c r="C376">
        <v>3.7000000000000005E-2</v>
      </c>
      <c r="D376">
        <v>0.85189999999999999</v>
      </c>
      <c r="E376">
        <v>0.11109999999999999</v>
      </c>
      <c r="F376">
        <v>0</v>
      </c>
      <c r="G376">
        <v>0</v>
      </c>
      <c r="H376">
        <v>0</v>
      </c>
      <c r="I376">
        <v>1</v>
      </c>
      <c r="J376">
        <v>0</v>
      </c>
      <c r="K376">
        <v>0</v>
      </c>
      <c r="L376">
        <v>0.55559999999999998</v>
      </c>
      <c r="M376">
        <v>0.44439999999999996</v>
      </c>
      <c r="N376">
        <v>0</v>
      </c>
      <c r="O376">
        <v>0</v>
      </c>
      <c r="P376">
        <v>0.1852</v>
      </c>
      <c r="Q376">
        <v>0.77780000000000005</v>
      </c>
      <c r="R376">
        <v>3.7000000000000005E-2</v>
      </c>
      <c r="S376">
        <v>0</v>
      </c>
      <c r="T376">
        <v>0</v>
      </c>
      <c r="U376">
        <v>0.29630000000000001</v>
      </c>
      <c r="V376">
        <v>0.70369999999999999</v>
      </c>
      <c r="W376">
        <v>1</v>
      </c>
      <c r="X376">
        <v>0</v>
      </c>
      <c r="Y376">
        <v>0</v>
      </c>
      <c r="Z376">
        <v>0</v>
      </c>
      <c r="AA376">
        <v>0.77780000000000005</v>
      </c>
      <c r="AB376">
        <v>0.1852</v>
      </c>
      <c r="AC376">
        <v>3.7000000000000005E-2</v>
      </c>
      <c r="AD376">
        <v>0.11109999999999999</v>
      </c>
      <c r="AE376">
        <v>0.51849999999999996</v>
      </c>
      <c r="AF376">
        <v>0.37040000000000001</v>
      </c>
      <c r="AG376">
        <v>0</v>
      </c>
      <c r="AH376">
        <v>0</v>
      </c>
      <c r="AI376">
        <v>0</v>
      </c>
      <c r="AJ376">
        <v>0</v>
      </c>
      <c r="AK376">
        <v>0</v>
      </c>
      <c r="AL376">
        <v>0</v>
      </c>
      <c r="AM376">
        <v>0.74069999999999991</v>
      </c>
      <c r="AN376">
        <v>0.22219999999999998</v>
      </c>
      <c r="AO376">
        <v>0</v>
      </c>
      <c r="AP376">
        <v>3.7000000000000005E-2</v>
      </c>
      <c r="AQ376">
        <v>3.7000000000000005E-2</v>
      </c>
      <c r="AR376">
        <v>0.96299999999999997</v>
      </c>
      <c r="AS376">
        <v>0</v>
      </c>
      <c r="AT376">
        <v>1</v>
      </c>
      <c r="AU376">
        <v>0</v>
      </c>
      <c r="AV376">
        <v>0</v>
      </c>
      <c r="AW376">
        <v>0</v>
      </c>
      <c r="AX376">
        <v>0</v>
      </c>
      <c r="AY376">
        <v>0</v>
      </c>
      <c r="AZ376">
        <v>1</v>
      </c>
      <c r="BA376">
        <v>0</v>
      </c>
      <c r="BB376">
        <v>0</v>
      </c>
      <c r="BC376">
        <v>3.7000000000000005E-2</v>
      </c>
      <c r="BD376">
        <v>0.37040000000000001</v>
      </c>
      <c r="BE376">
        <v>0.40740000000000004</v>
      </c>
      <c r="BF376">
        <v>0.1852</v>
      </c>
      <c r="BG376">
        <v>0</v>
      </c>
      <c r="BH376">
        <v>0</v>
      </c>
      <c r="BI376">
        <v>0.22219999999999998</v>
      </c>
      <c r="BJ376">
        <v>0.66670000000000007</v>
      </c>
      <c r="BK376">
        <v>0.11109999999999999</v>
      </c>
      <c r="BL376">
        <v>0</v>
      </c>
      <c r="BM376">
        <v>0.1852</v>
      </c>
      <c r="BN376">
        <v>0.55559999999999998</v>
      </c>
      <c r="BO376">
        <v>0.25929999999999997</v>
      </c>
      <c r="BP376">
        <v>0.81480000000000008</v>
      </c>
      <c r="BQ376">
        <v>0.1852</v>
      </c>
      <c r="BR376">
        <v>0</v>
      </c>
      <c r="BS376">
        <v>0</v>
      </c>
      <c r="BT376">
        <v>0</v>
      </c>
      <c r="BU376">
        <v>0</v>
      </c>
      <c r="BV376">
        <v>0.74069999999999991</v>
      </c>
      <c r="BW376">
        <v>0.25929999999999997</v>
      </c>
      <c r="BX376">
        <v>1</v>
      </c>
      <c r="BY376">
        <v>0</v>
      </c>
      <c r="BZ376">
        <v>0</v>
      </c>
      <c r="CA376">
        <v>0</v>
      </c>
      <c r="CB376">
        <v>0</v>
      </c>
      <c r="CC376">
        <v>1</v>
      </c>
      <c r="CD376">
        <v>0</v>
      </c>
      <c r="CE376">
        <v>0</v>
      </c>
      <c r="CF376">
        <v>0</v>
      </c>
      <c r="CG376">
        <v>0</v>
      </c>
      <c r="CH376">
        <v>1</v>
      </c>
      <c r="CI376">
        <v>0</v>
      </c>
      <c r="CJ376">
        <v>1</v>
      </c>
      <c r="CK376">
        <v>0</v>
      </c>
      <c r="CL376">
        <v>0</v>
      </c>
      <c r="CM376">
        <v>0</v>
      </c>
      <c r="CN376">
        <v>0</v>
      </c>
      <c r="CO376">
        <v>0</v>
      </c>
      <c r="CP376">
        <v>0</v>
      </c>
      <c r="CQ376">
        <v>0.74069999999999991</v>
      </c>
      <c r="CR376">
        <v>0.25929999999999997</v>
      </c>
      <c r="CS376">
        <v>0</v>
      </c>
      <c r="CT376">
        <v>0</v>
      </c>
      <c r="CU376">
        <v>0</v>
      </c>
      <c r="CV376">
        <v>0</v>
      </c>
      <c r="CW376">
        <v>1</v>
      </c>
      <c r="CX376">
        <v>0.48149999999999998</v>
      </c>
      <c r="CY376">
        <v>0.51849999999999996</v>
      </c>
      <c r="CZ376">
        <v>0</v>
      </c>
      <c r="DA376">
        <v>0</v>
      </c>
      <c r="DB376">
        <v>0.1852</v>
      </c>
      <c r="DC376">
        <v>0.66670000000000007</v>
      </c>
      <c r="DD376">
        <v>0.14810000000000001</v>
      </c>
      <c r="DE376">
        <v>0</v>
      </c>
      <c r="DF376">
        <v>0.44439999999999996</v>
      </c>
      <c r="DG376">
        <v>0.55559999999999998</v>
      </c>
      <c r="DH376">
        <v>0</v>
      </c>
      <c r="DI376">
        <v>0</v>
      </c>
      <c r="DJ376">
        <v>0.1852</v>
      </c>
      <c r="DK376">
        <v>0.37040000000000001</v>
      </c>
      <c r="DL376">
        <v>0.44439999999999996</v>
      </c>
    </row>
    <row r="377" spans="1:116" x14ac:dyDescent="0.25">
      <c r="A377" t="s">
        <v>935</v>
      </c>
      <c r="B377">
        <v>0.3</v>
      </c>
      <c r="C377">
        <v>0.26669999999999999</v>
      </c>
      <c r="D377">
        <v>0.3</v>
      </c>
      <c r="E377">
        <v>0.1333</v>
      </c>
      <c r="F377">
        <v>0</v>
      </c>
      <c r="G377">
        <v>1</v>
      </c>
      <c r="H377">
        <v>0</v>
      </c>
      <c r="I377">
        <v>0</v>
      </c>
      <c r="J377">
        <v>0</v>
      </c>
      <c r="K377">
        <v>0.66670000000000007</v>
      </c>
      <c r="L377">
        <v>0.3</v>
      </c>
      <c r="M377">
        <v>3.3300000000000003E-2</v>
      </c>
      <c r="N377">
        <v>0</v>
      </c>
      <c r="O377">
        <v>0</v>
      </c>
      <c r="P377">
        <v>0.63329999999999997</v>
      </c>
      <c r="Q377">
        <v>0.33329999999999999</v>
      </c>
      <c r="R377">
        <v>3.3300000000000003E-2</v>
      </c>
      <c r="S377">
        <v>0</v>
      </c>
      <c r="T377">
        <v>3.7000000000000005E-2</v>
      </c>
      <c r="U377">
        <v>0.77780000000000005</v>
      </c>
      <c r="V377">
        <v>0.1852</v>
      </c>
      <c r="W377">
        <v>1</v>
      </c>
      <c r="X377">
        <v>0</v>
      </c>
      <c r="Y377">
        <v>0</v>
      </c>
      <c r="Z377">
        <v>0</v>
      </c>
      <c r="AA377">
        <v>1</v>
      </c>
      <c r="AB377">
        <v>0</v>
      </c>
      <c r="AC377">
        <v>0</v>
      </c>
      <c r="AD377">
        <v>0.66670000000000007</v>
      </c>
      <c r="AE377">
        <v>0.23329999999999998</v>
      </c>
      <c r="AF377">
        <v>0.1</v>
      </c>
      <c r="AG377">
        <v>0</v>
      </c>
      <c r="AH377">
        <v>0</v>
      </c>
      <c r="AI377">
        <v>0</v>
      </c>
      <c r="AJ377">
        <v>0</v>
      </c>
      <c r="AK377">
        <v>0</v>
      </c>
      <c r="AL377">
        <v>0</v>
      </c>
      <c r="AM377">
        <v>0.33329999999999999</v>
      </c>
      <c r="AN377">
        <v>6.6699999999999995E-2</v>
      </c>
      <c r="AO377">
        <v>0.6</v>
      </c>
      <c r="AP377">
        <v>0</v>
      </c>
      <c r="AQ377">
        <v>0.5333</v>
      </c>
      <c r="AR377">
        <v>0.4667</v>
      </c>
      <c r="AS377">
        <v>0</v>
      </c>
      <c r="AT377">
        <v>1</v>
      </c>
      <c r="AU377">
        <v>0</v>
      </c>
      <c r="AV377">
        <v>0</v>
      </c>
      <c r="AW377">
        <v>0</v>
      </c>
      <c r="AX377">
        <v>0</v>
      </c>
      <c r="AY377">
        <v>0.33329999999999999</v>
      </c>
      <c r="AZ377">
        <v>0.63329999999999997</v>
      </c>
      <c r="BA377">
        <v>3.3300000000000003E-2</v>
      </c>
      <c r="BB377">
        <v>0</v>
      </c>
      <c r="BC377">
        <v>0.27589999999999998</v>
      </c>
      <c r="BD377">
        <v>0.3448</v>
      </c>
      <c r="BE377">
        <v>0.10339999999999999</v>
      </c>
      <c r="BF377">
        <v>0.10339999999999999</v>
      </c>
      <c r="BG377">
        <v>0.1724</v>
      </c>
      <c r="BH377">
        <v>0.36670000000000003</v>
      </c>
      <c r="BI377">
        <v>0.56669999999999998</v>
      </c>
      <c r="BJ377">
        <v>6.6699999999999995E-2</v>
      </c>
      <c r="BK377">
        <v>0</v>
      </c>
      <c r="BL377">
        <v>0</v>
      </c>
      <c r="BM377">
        <v>0.9</v>
      </c>
      <c r="BN377">
        <v>3.3300000000000003E-2</v>
      </c>
      <c r="BO377">
        <v>6.6699999999999995E-2</v>
      </c>
      <c r="BP377">
        <v>0.86670000000000003</v>
      </c>
      <c r="BQ377">
        <v>0.1333</v>
      </c>
      <c r="BR377">
        <v>0</v>
      </c>
      <c r="BS377">
        <v>6.6699999999999995E-2</v>
      </c>
      <c r="BT377">
        <v>0.6</v>
      </c>
      <c r="BU377">
        <v>0.2</v>
      </c>
      <c r="BV377">
        <v>3.3300000000000003E-2</v>
      </c>
      <c r="BW377">
        <v>0.1</v>
      </c>
      <c r="BX377">
        <v>1</v>
      </c>
      <c r="BY377">
        <v>0</v>
      </c>
      <c r="BZ377">
        <v>0</v>
      </c>
      <c r="CA377">
        <v>0</v>
      </c>
      <c r="CB377">
        <v>0</v>
      </c>
      <c r="CC377">
        <v>1</v>
      </c>
      <c r="CD377">
        <v>0</v>
      </c>
      <c r="CE377">
        <v>0</v>
      </c>
      <c r="CF377">
        <v>0</v>
      </c>
      <c r="CG377">
        <v>0</v>
      </c>
      <c r="CH377">
        <v>0.8</v>
      </c>
      <c r="CI377">
        <v>0.2</v>
      </c>
      <c r="CJ377">
        <v>0</v>
      </c>
      <c r="CK377">
        <v>1</v>
      </c>
      <c r="CL377">
        <v>0</v>
      </c>
      <c r="CM377">
        <v>0</v>
      </c>
      <c r="CN377">
        <v>0</v>
      </c>
      <c r="CO377">
        <v>0</v>
      </c>
      <c r="CP377">
        <v>0.71430000000000005</v>
      </c>
      <c r="CQ377">
        <v>0.28570000000000001</v>
      </c>
      <c r="CR377">
        <v>0</v>
      </c>
      <c r="CS377">
        <v>0</v>
      </c>
      <c r="CT377">
        <v>0</v>
      </c>
      <c r="CU377">
        <v>0</v>
      </c>
      <c r="CV377">
        <v>0</v>
      </c>
      <c r="CW377">
        <v>1</v>
      </c>
      <c r="CX377">
        <v>0.86209999999999998</v>
      </c>
      <c r="CY377">
        <v>0.13789999999999999</v>
      </c>
      <c r="CZ377">
        <v>0</v>
      </c>
      <c r="DA377">
        <v>0</v>
      </c>
      <c r="DB377">
        <v>0.58619999999999994</v>
      </c>
      <c r="DC377">
        <v>0.37929999999999997</v>
      </c>
      <c r="DD377">
        <v>3.4500000000000003E-2</v>
      </c>
      <c r="DE377">
        <v>0.24</v>
      </c>
      <c r="DF377">
        <v>0.72</v>
      </c>
      <c r="DG377">
        <v>0.04</v>
      </c>
      <c r="DH377">
        <v>0</v>
      </c>
      <c r="DI377">
        <v>0</v>
      </c>
      <c r="DJ377">
        <v>0.43329999999999996</v>
      </c>
      <c r="DK377">
        <v>0.33329999999999999</v>
      </c>
      <c r="DL377">
        <v>0.23329999999999998</v>
      </c>
    </row>
    <row r="378" spans="1:116" x14ac:dyDescent="0.25">
      <c r="A378" t="s">
        <v>937</v>
      </c>
      <c r="B378">
        <v>0.2727</v>
      </c>
      <c r="C378">
        <v>0.36359999999999998</v>
      </c>
      <c r="D378">
        <v>0.36359999999999998</v>
      </c>
      <c r="E378">
        <v>0</v>
      </c>
      <c r="F378">
        <v>0</v>
      </c>
      <c r="G378">
        <v>0</v>
      </c>
      <c r="H378">
        <v>1</v>
      </c>
      <c r="I378">
        <v>0</v>
      </c>
      <c r="J378">
        <v>0</v>
      </c>
      <c r="K378">
        <v>0.81819999999999993</v>
      </c>
      <c r="L378">
        <v>0.18179999999999999</v>
      </c>
      <c r="M378">
        <v>0</v>
      </c>
      <c r="N378">
        <v>0</v>
      </c>
      <c r="O378">
        <v>0</v>
      </c>
      <c r="P378">
        <v>0.81819999999999993</v>
      </c>
      <c r="Q378">
        <v>0.18179999999999999</v>
      </c>
      <c r="R378">
        <v>0</v>
      </c>
      <c r="S378">
        <v>0</v>
      </c>
      <c r="T378">
        <v>0.25</v>
      </c>
      <c r="U378">
        <v>0.75</v>
      </c>
      <c r="V378">
        <v>0</v>
      </c>
      <c r="W378">
        <v>1</v>
      </c>
      <c r="X378">
        <v>0</v>
      </c>
      <c r="Y378">
        <v>0</v>
      </c>
      <c r="Z378">
        <v>0</v>
      </c>
      <c r="AA378">
        <v>1</v>
      </c>
      <c r="AB378">
        <v>0</v>
      </c>
      <c r="AC378">
        <v>0</v>
      </c>
      <c r="AD378">
        <v>0.90910000000000002</v>
      </c>
      <c r="AE378">
        <v>9.0899999999999995E-2</v>
      </c>
      <c r="AF378">
        <v>0</v>
      </c>
      <c r="AG378">
        <v>0</v>
      </c>
      <c r="AH378">
        <v>0</v>
      </c>
      <c r="AI378">
        <v>0</v>
      </c>
      <c r="AJ378">
        <v>0</v>
      </c>
      <c r="AK378">
        <v>0</v>
      </c>
      <c r="AL378">
        <v>0</v>
      </c>
      <c r="AM378">
        <v>0</v>
      </c>
      <c r="AN378">
        <v>9.0899999999999995E-2</v>
      </c>
      <c r="AO378">
        <v>0.90910000000000002</v>
      </c>
      <c r="AP378">
        <v>0</v>
      </c>
      <c r="AQ378">
        <v>0.90910000000000002</v>
      </c>
      <c r="AR378">
        <v>9.0899999999999995E-2</v>
      </c>
      <c r="AS378">
        <v>0</v>
      </c>
      <c r="AT378">
        <v>1</v>
      </c>
      <c r="AU378">
        <v>0</v>
      </c>
      <c r="AV378">
        <v>0</v>
      </c>
      <c r="AW378">
        <v>0</v>
      </c>
      <c r="AX378">
        <v>0</v>
      </c>
      <c r="AY378">
        <v>0.72730000000000006</v>
      </c>
      <c r="AZ378">
        <v>0.2727</v>
      </c>
      <c r="BA378">
        <v>0</v>
      </c>
      <c r="BB378">
        <v>0</v>
      </c>
      <c r="BC378">
        <v>0.54549999999999998</v>
      </c>
      <c r="BD378">
        <v>0.36359999999999998</v>
      </c>
      <c r="BE378">
        <v>9.0899999999999995E-2</v>
      </c>
      <c r="BF378">
        <v>0</v>
      </c>
      <c r="BG378">
        <v>0</v>
      </c>
      <c r="BH378">
        <v>0.36359999999999998</v>
      </c>
      <c r="BI378">
        <v>0.63639999999999997</v>
      </c>
      <c r="BJ378">
        <v>0</v>
      </c>
      <c r="BK378">
        <v>0</v>
      </c>
      <c r="BL378">
        <v>0</v>
      </c>
      <c r="BM378">
        <v>1</v>
      </c>
      <c r="BN378">
        <v>0</v>
      </c>
      <c r="BO378">
        <v>0</v>
      </c>
      <c r="BP378">
        <v>0.90910000000000002</v>
      </c>
      <c r="BQ378">
        <v>9.0899999999999995E-2</v>
      </c>
      <c r="BR378">
        <v>0</v>
      </c>
      <c r="BS378">
        <v>0.36359999999999998</v>
      </c>
      <c r="BT378">
        <v>0.63639999999999997</v>
      </c>
      <c r="BU378">
        <v>0</v>
      </c>
      <c r="BV378">
        <v>0</v>
      </c>
      <c r="BW378">
        <v>0</v>
      </c>
      <c r="BX378">
        <v>1</v>
      </c>
      <c r="BY378">
        <v>0</v>
      </c>
      <c r="BZ378">
        <v>0</v>
      </c>
      <c r="CA378">
        <v>0</v>
      </c>
      <c r="CB378">
        <v>0</v>
      </c>
      <c r="CC378">
        <v>1</v>
      </c>
      <c r="CD378">
        <v>0</v>
      </c>
      <c r="CE378">
        <v>0</v>
      </c>
      <c r="CF378">
        <v>0</v>
      </c>
      <c r="CG378">
        <v>0</v>
      </c>
      <c r="CH378">
        <v>0.63639999999999997</v>
      </c>
      <c r="CI378">
        <v>0.36359999999999998</v>
      </c>
      <c r="CJ378">
        <v>0</v>
      </c>
      <c r="CK378">
        <v>1</v>
      </c>
      <c r="CL378">
        <v>0</v>
      </c>
      <c r="CM378">
        <v>0</v>
      </c>
      <c r="CN378">
        <v>0</v>
      </c>
      <c r="CO378">
        <v>0</v>
      </c>
      <c r="CP378">
        <v>0.81819999999999993</v>
      </c>
      <c r="CQ378">
        <v>0.18179999999999999</v>
      </c>
      <c r="CR378">
        <v>0</v>
      </c>
      <c r="CS378">
        <v>0</v>
      </c>
      <c r="CT378">
        <v>0</v>
      </c>
      <c r="CU378">
        <v>0</v>
      </c>
      <c r="CV378">
        <v>0</v>
      </c>
      <c r="CW378">
        <v>1</v>
      </c>
      <c r="CX378">
        <v>0.81819999999999993</v>
      </c>
      <c r="CY378">
        <v>0.18179999999999999</v>
      </c>
      <c r="CZ378">
        <v>0</v>
      </c>
      <c r="DA378">
        <v>0</v>
      </c>
      <c r="DB378">
        <v>1</v>
      </c>
      <c r="DC378">
        <v>0</v>
      </c>
      <c r="DD378">
        <v>0</v>
      </c>
      <c r="DE378">
        <v>0</v>
      </c>
      <c r="DF378">
        <v>1</v>
      </c>
      <c r="DG378">
        <v>0</v>
      </c>
      <c r="DH378">
        <v>0</v>
      </c>
      <c r="DI378">
        <v>0</v>
      </c>
      <c r="DJ378">
        <v>9.0899999999999995E-2</v>
      </c>
      <c r="DK378">
        <v>0.54549999999999998</v>
      </c>
      <c r="DL378">
        <v>0.36359999999999998</v>
      </c>
    </row>
    <row r="379" spans="1:116" x14ac:dyDescent="0.25">
      <c r="A379" t="s">
        <v>939</v>
      </c>
      <c r="B379">
        <v>6.6699999999999995E-2</v>
      </c>
      <c r="C379">
        <v>0.33329999999999999</v>
      </c>
      <c r="D379">
        <v>0.6</v>
      </c>
      <c r="E379">
        <v>0</v>
      </c>
      <c r="F379">
        <v>0</v>
      </c>
      <c r="G379">
        <v>0</v>
      </c>
      <c r="H379">
        <v>1</v>
      </c>
      <c r="I379">
        <v>0</v>
      </c>
      <c r="J379">
        <v>0</v>
      </c>
      <c r="K379">
        <v>0.33329999999999999</v>
      </c>
      <c r="L379">
        <v>0.66670000000000007</v>
      </c>
      <c r="M379">
        <v>0</v>
      </c>
      <c r="N379">
        <v>0</v>
      </c>
      <c r="O379">
        <v>0</v>
      </c>
      <c r="P379">
        <v>0.33329999999999999</v>
      </c>
      <c r="Q379">
        <v>0.66670000000000007</v>
      </c>
      <c r="R379">
        <v>0</v>
      </c>
      <c r="S379">
        <v>0</v>
      </c>
      <c r="T379">
        <v>0.42859999999999998</v>
      </c>
      <c r="U379">
        <v>0.57140000000000002</v>
      </c>
      <c r="V379">
        <v>0</v>
      </c>
      <c r="W379">
        <v>1</v>
      </c>
      <c r="X379">
        <v>0</v>
      </c>
      <c r="Y379">
        <v>0</v>
      </c>
      <c r="Z379">
        <v>0</v>
      </c>
      <c r="AA379">
        <v>0.8</v>
      </c>
      <c r="AB379">
        <v>0.2</v>
      </c>
      <c r="AC379">
        <v>0</v>
      </c>
      <c r="AD379">
        <v>0.8</v>
      </c>
      <c r="AE379">
        <v>0.2</v>
      </c>
      <c r="AF379">
        <v>0</v>
      </c>
      <c r="AG379">
        <v>0</v>
      </c>
      <c r="AH379">
        <v>0</v>
      </c>
      <c r="AI379">
        <v>0</v>
      </c>
      <c r="AJ379">
        <v>0</v>
      </c>
      <c r="AK379">
        <v>0</v>
      </c>
      <c r="AL379">
        <v>0</v>
      </c>
      <c r="AM379">
        <v>0</v>
      </c>
      <c r="AN379">
        <v>0.4</v>
      </c>
      <c r="AO379">
        <v>0.6</v>
      </c>
      <c r="AP379">
        <v>0</v>
      </c>
      <c r="AQ379">
        <v>0.73329999999999995</v>
      </c>
      <c r="AR379">
        <v>0.26669999999999999</v>
      </c>
      <c r="AS379">
        <v>0</v>
      </c>
      <c r="AT379">
        <v>1</v>
      </c>
      <c r="AU379">
        <v>0</v>
      </c>
      <c r="AV379">
        <v>0</v>
      </c>
      <c r="AW379">
        <v>0</v>
      </c>
      <c r="AX379">
        <v>0</v>
      </c>
      <c r="AY379">
        <v>0.86670000000000003</v>
      </c>
      <c r="AZ379">
        <v>0.1333</v>
      </c>
      <c r="BA379">
        <v>0</v>
      </c>
      <c r="BB379">
        <v>0</v>
      </c>
      <c r="BC379">
        <v>0.4667</v>
      </c>
      <c r="BD379">
        <v>0.5333</v>
      </c>
      <c r="BE379">
        <v>0</v>
      </c>
      <c r="BF379">
        <v>0</v>
      </c>
      <c r="BG379">
        <v>0</v>
      </c>
      <c r="BH379">
        <v>0.73329999999999995</v>
      </c>
      <c r="BI379">
        <v>0.2</v>
      </c>
      <c r="BJ379">
        <v>6.6699999999999995E-2</v>
      </c>
      <c r="BK379">
        <v>0</v>
      </c>
      <c r="BL379">
        <v>0</v>
      </c>
      <c r="BM379">
        <v>1</v>
      </c>
      <c r="BN379">
        <v>0</v>
      </c>
      <c r="BO379">
        <v>0</v>
      </c>
      <c r="BP379">
        <v>1</v>
      </c>
      <c r="BQ379">
        <v>0</v>
      </c>
      <c r="BR379">
        <v>0</v>
      </c>
      <c r="BS379">
        <v>0.1333</v>
      </c>
      <c r="BT379">
        <v>0.66670000000000007</v>
      </c>
      <c r="BU379">
        <v>0.2</v>
      </c>
      <c r="BV379">
        <v>0</v>
      </c>
      <c r="BW379">
        <v>0</v>
      </c>
      <c r="BX379">
        <v>1</v>
      </c>
      <c r="BY379">
        <v>0</v>
      </c>
      <c r="BZ379">
        <v>0</v>
      </c>
      <c r="CA379">
        <v>0</v>
      </c>
      <c r="CB379">
        <v>0</v>
      </c>
      <c r="CC379">
        <v>1</v>
      </c>
      <c r="CD379">
        <v>0</v>
      </c>
      <c r="CE379">
        <v>0</v>
      </c>
      <c r="CF379">
        <v>0</v>
      </c>
      <c r="CG379">
        <v>0</v>
      </c>
      <c r="CH379">
        <v>0.21429999999999999</v>
      </c>
      <c r="CI379">
        <v>0.78569999999999995</v>
      </c>
      <c r="CJ379">
        <v>0</v>
      </c>
      <c r="CK379">
        <v>1</v>
      </c>
      <c r="CL379">
        <v>0</v>
      </c>
      <c r="CM379">
        <v>0</v>
      </c>
      <c r="CN379">
        <v>0</v>
      </c>
      <c r="CO379">
        <v>0</v>
      </c>
      <c r="CP379">
        <v>0.5333</v>
      </c>
      <c r="CQ379">
        <v>0.4667</v>
      </c>
      <c r="CR379">
        <v>0</v>
      </c>
      <c r="CS379">
        <v>0</v>
      </c>
      <c r="CT379">
        <v>0</v>
      </c>
      <c r="CU379">
        <v>0</v>
      </c>
      <c r="CV379">
        <v>0</v>
      </c>
      <c r="CW379">
        <v>1</v>
      </c>
      <c r="CX379">
        <v>0.86670000000000003</v>
      </c>
      <c r="CY379">
        <v>0.1333</v>
      </c>
      <c r="CZ379">
        <v>0</v>
      </c>
      <c r="DA379">
        <v>0</v>
      </c>
      <c r="DB379">
        <v>0.93330000000000002</v>
      </c>
      <c r="DC379">
        <v>6.6699999999999995E-2</v>
      </c>
      <c r="DD379">
        <v>0</v>
      </c>
      <c r="DE379">
        <v>0</v>
      </c>
      <c r="DF379">
        <v>1</v>
      </c>
      <c r="DG379">
        <v>0</v>
      </c>
      <c r="DH379">
        <v>0</v>
      </c>
      <c r="DI379">
        <v>0</v>
      </c>
      <c r="DJ379">
        <v>0.4</v>
      </c>
      <c r="DK379">
        <v>0.2</v>
      </c>
      <c r="DL379">
        <v>0.4</v>
      </c>
    </row>
    <row r="380" spans="1:116" x14ac:dyDescent="0.25">
      <c r="A380" t="s">
        <v>941</v>
      </c>
      <c r="B380">
        <v>0</v>
      </c>
      <c r="C380">
        <v>0.1905</v>
      </c>
      <c r="D380">
        <v>0.42859999999999998</v>
      </c>
      <c r="E380">
        <v>0.38100000000000001</v>
      </c>
      <c r="F380">
        <v>0</v>
      </c>
      <c r="G380">
        <v>1</v>
      </c>
      <c r="H380">
        <v>0</v>
      </c>
      <c r="I380">
        <v>0</v>
      </c>
      <c r="J380">
        <v>4.7599999999999996E-2</v>
      </c>
      <c r="K380">
        <v>0.1905</v>
      </c>
      <c r="L380">
        <v>0.71430000000000005</v>
      </c>
      <c r="M380">
        <v>4.7599999999999996E-2</v>
      </c>
      <c r="N380">
        <v>0</v>
      </c>
      <c r="O380">
        <v>4.7599999999999996E-2</v>
      </c>
      <c r="P380">
        <v>0.33329999999999999</v>
      </c>
      <c r="Q380">
        <v>0.57140000000000002</v>
      </c>
      <c r="R380">
        <v>4.7599999999999996E-2</v>
      </c>
      <c r="S380">
        <v>0</v>
      </c>
      <c r="T380">
        <v>4.7599999999999996E-2</v>
      </c>
      <c r="U380">
        <v>0.66670000000000007</v>
      </c>
      <c r="V380">
        <v>0.28570000000000001</v>
      </c>
      <c r="W380">
        <v>1</v>
      </c>
      <c r="X380">
        <v>0</v>
      </c>
      <c r="Y380">
        <v>0</v>
      </c>
      <c r="Z380">
        <v>0</v>
      </c>
      <c r="AA380">
        <v>1</v>
      </c>
      <c r="AB380">
        <v>0</v>
      </c>
      <c r="AC380">
        <v>0</v>
      </c>
      <c r="AD380">
        <v>0.38100000000000001</v>
      </c>
      <c r="AE380">
        <v>0.42859999999999998</v>
      </c>
      <c r="AF380">
        <v>0.1905</v>
      </c>
      <c r="AG380">
        <v>0</v>
      </c>
      <c r="AH380">
        <v>0</v>
      </c>
      <c r="AI380">
        <v>0</v>
      </c>
      <c r="AJ380">
        <v>0</v>
      </c>
      <c r="AK380">
        <v>0</v>
      </c>
      <c r="AL380">
        <v>0</v>
      </c>
      <c r="AM380">
        <v>0</v>
      </c>
      <c r="AN380">
        <v>0</v>
      </c>
      <c r="AO380">
        <v>1</v>
      </c>
      <c r="AP380">
        <v>0</v>
      </c>
      <c r="AQ380">
        <v>0</v>
      </c>
      <c r="AR380">
        <v>1</v>
      </c>
      <c r="AS380">
        <v>0</v>
      </c>
      <c r="AT380">
        <v>1</v>
      </c>
      <c r="AU380">
        <v>0</v>
      </c>
      <c r="AV380">
        <v>0</v>
      </c>
      <c r="AW380">
        <v>0</v>
      </c>
      <c r="AX380">
        <v>0</v>
      </c>
      <c r="AY380">
        <v>0.1429</v>
      </c>
      <c r="AZ380">
        <v>0.85709999999999997</v>
      </c>
      <c r="BA380">
        <v>0</v>
      </c>
      <c r="BB380">
        <v>0</v>
      </c>
      <c r="BC380">
        <v>0.05</v>
      </c>
      <c r="BD380">
        <v>0</v>
      </c>
      <c r="BE380">
        <v>0.4</v>
      </c>
      <c r="BF380">
        <v>0.4</v>
      </c>
      <c r="BG380">
        <v>0.15</v>
      </c>
      <c r="BH380">
        <v>9.5199999999999993E-2</v>
      </c>
      <c r="BI380">
        <v>0.85709999999999997</v>
      </c>
      <c r="BJ380">
        <v>4.7599999999999996E-2</v>
      </c>
      <c r="BK380">
        <v>0</v>
      </c>
      <c r="BL380">
        <v>0</v>
      </c>
      <c r="BM380">
        <v>0.85709999999999997</v>
      </c>
      <c r="BN380">
        <v>0.1429</v>
      </c>
      <c r="BO380">
        <v>0</v>
      </c>
      <c r="BP380">
        <v>0.71430000000000005</v>
      </c>
      <c r="BQ380">
        <v>0.23809999999999998</v>
      </c>
      <c r="BR380">
        <v>4.7599999999999996E-2</v>
      </c>
      <c r="BS380">
        <v>0</v>
      </c>
      <c r="BT380">
        <v>4.7599999999999996E-2</v>
      </c>
      <c r="BU380">
        <v>0</v>
      </c>
      <c r="BV380">
        <v>0.42859999999999998</v>
      </c>
      <c r="BW380">
        <v>0.52380000000000004</v>
      </c>
      <c r="BX380">
        <v>1</v>
      </c>
      <c r="BY380">
        <v>0</v>
      </c>
      <c r="BZ380">
        <v>0</v>
      </c>
      <c r="CA380">
        <v>0</v>
      </c>
      <c r="CB380">
        <v>0</v>
      </c>
      <c r="CC380">
        <v>1</v>
      </c>
      <c r="CD380">
        <v>0</v>
      </c>
      <c r="CE380">
        <v>0</v>
      </c>
      <c r="CF380">
        <v>0</v>
      </c>
      <c r="CG380">
        <v>0</v>
      </c>
      <c r="CH380">
        <v>0.57140000000000002</v>
      </c>
      <c r="CI380">
        <v>0.42859999999999998</v>
      </c>
      <c r="CJ380">
        <v>0</v>
      </c>
      <c r="CK380">
        <v>0</v>
      </c>
      <c r="CL380">
        <v>1</v>
      </c>
      <c r="CM380">
        <v>0</v>
      </c>
      <c r="CN380">
        <v>0</v>
      </c>
      <c r="CO380">
        <v>0</v>
      </c>
      <c r="CP380">
        <v>0.8</v>
      </c>
      <c r="CQ380">
        <v>0.2</v>
      </c>
      <c r="CR380">
        <v>0</v>
      </c>
      <c r="CS380">
        <v>0</v>
      </c>
      <c r="CT380">
        <v>0</v>
      </c>
      <c r="CU380">
        <v>0</v>
      </c>
      <c r="CV380">
        <v>0</v>
      </c>
      <c r="CW380">
        <v>1</v>
      </c>
      <c r="CX380">
        <v>1</v>
      </c>
      <c r="CY380">
        <v>0</v>
      </c>
      <c r="CZ380">
        <v>0</v>
      </c>
      <c r="DA380">
        <v>0</v>
      </c>
      <c r="DB380">
        <v>9.5199999999999993E-2</v>
      </c>
      <c r="DC380">
        <v>0.71430000000000005</v>
      </c>
      <c r="DD380">
        <v>0.1905</v>
      </c>
      <c r="DE380">
        <v>0.375</v>
      </c>
      <c r="DF380">
        <v>0.4375</v>
      </c>
      <c r="DG380">
        <v>0.1875</v>
      </c>
      <c r="DH380">
        <v>0</v>
      </c>
      <c r="DI380">
        <v>4.7599999999999996E-2</v>
      </c>
      <c r="DJ380">
        <v>0.33329999999999999</v>
      </c>
      <c r="DK380">
        <v>0.23809999999999998</v>
      </c>
      <c r="DL380">
        <v>0.38100000000000001</v>
      </c>
    </row>
    <row r="381" spans="1:116" x14ac:dyDescent="0.25">
      <c r="A381" t="s">
        <v>943</v>
      </c>
      <c r="B381">
        <v>0.33329999999999999</v>
      </c>
      <c r="C381">
        <v>0.33329999999999999</v>
      </c>
      <c r="D381">
        <v>0.33329999999999999</v>
      </c>
      <c r="E381">
        <v>0</v>
      </c>
      <c r="F381">
        <v>0</v>
      </c>
      <c r="G381">
        <v>0</v>
      </c>
      <c r="H381">
        <v>0</v>
      </c>
      <c r="I381">
        <v>1</v>
      </c>
      <c r="J381">
        <v>0</v>
      </c>
      <c r="K381">
        <v>0.66670000000000007</v>
      </c>
      <c r="L381">
        <v>0.33329999999999999</v>
      </c>
      <c r="M381">
        <v>0</v>
      </c>
      <c r="N381">
        <v>0</v>
      </c>
      <c r="O381">
        <v>0</v>
      </c>
      <c r="P381">
        <v>0.66670000000000007</v>
      </c>
      <c r="Q381">
        <v>0.33329999999999999</v>
      </c>
      <c r="R381">
        <v>0</v>
      </c>
      <c r="S381">
        <v>0</v>
      </c>
      <c r="T381">
        <v>0.36359999999999998</v>
      </c>
      <c r="U381">
        <v>0.63639999999999997</v>
      </c>
      <c r="V381">
        <v>0</v>
      </c>
      <c r="W381">
        <v>1</v>
      </c>
      <c r="X381">
        <v>0</v>
      </c>
      <c r="Y381">
        <v>0</v>
      </c>
      <c r="Z381">
        <v>0</v>
      </c>
      <c r="AA381">
        <v>1</v>
      </c>
      <c r="AB381">
        <v>0</v>
      </c>
      <c r="AC381">
        <v>0</v>
      </c>
      <c r="AD381">
        <v>0.75</v>
      </c>
      <c r="AE381">
        <v>0.25</v>
      </c>
      <c r="AF381">
        <v>0</v>
      </c>
      <c r="AG381">
        <v>0</v>
      </c>
      <c r="AH381">
        <v>0</v>
      </c>
      <c r="AI381">
        <v>0.5</v>
      </c>
      <c r="AJ381">
        <v>0.5</v>
      </c>
      <c r="AK381">
        <v>0</v>
      </c>
      <c r="AL381">
        <v>0</v>
      </c>
      <c r="AM381">
        <v>0</v>
      </c>
      <c r="AN381">
        <v>0.25</v>
      </c>
      <c r="AO381">
        <v>0.75</v>
      </c>
      <c r="AP381">
        <v>0</v>
      </c>
      <c r="AQ381">
        <v>1</v>
      </c>
      <c r="AR381">
        <v>0</v>
      </c>
      <c r="AS381">
        <v>0</v>
      </c>
      <c r="AT381">
        <v>1</v>
      </c>
      <c r="AU381">
        <v>0</v>
      </c>
      <c r="AV381">
        <v>0</v>
      </c>
      <c r="AW381">
        <v>0</v>
      </c>
      <c r="AX381">
        <v>0</v>
      </c>
      <c r="AY381">
        <v>0.25</v>
      </c>
      <c r="AZ381">
        <v>0.66670000000000007</v>
      </c>
      <c r="BA381">
        <v>8.3299999999999999E-2</v>
      </c>
      <c r="BB381">
        <v>0</v>
      </c>
      <c r="BC381">
        <v>0.66670000000000007</v>
      </c>
      <c r="BD381">
        <v>0.33329999999999999</v>
      </c>
      <c r="BE381">
        <v>0</v>
      </c>
      <c r="BF381">
        <v>0</v>
      </c>
      <c r="BG381">
        <v>0</v>
      </c>
      <c r="BH381">
        <v>0.58329999999999993</v>
      </c>
      <c r="BI381">
        <v>0.41670000000000001</v>
      </c>
      <c r="BJ381">
        <v>0</v>
      </c>
      <c r="BK381">
        <v>0</v>
      </c>
      <c r="BL381">
        <v>0</v>
      </c>
      <c r="BM381">
        <v>1</v>
      </c>
      <c r="BN381">
        <v>0</v>
      </c>
      <c r="BO381">
        <v>0</v>
      </c>
      <c r="BP381">
        <v>1</v>
      </c>
      <c r="BQ381">
        <v>0</v>
      </c>
      <c r="BR381">
        <v>0</v>
      </c>
      <c r="BS381">
        <v>0.41670000000000001</v>
      </c>
      <c r="BT381">
        <v>0.41670000000000001</v>
      </c>
      <c r="BU381">
        <v>0.16670000000000001</v>
      </c>
      <c r="BV381">
        <v>0</v>
      </c>
      <c r="BW381">
        <v>0</v>
      </c>
      <c r="BX381">
        <v>1</v>
      </c>
      <c r="BY381">
        <v>0</v>
      </c>
      <c r="BZ381">
        <v>0</v>
      </c>
      <c r="CA381">
        <v>0</v>
      </c>
      <c r="CB381">
        <v>0</v>
      </c>
      <c r="CC381">
        <v>1</v>
      </c>
      <c r="CD381">
        <v>0</v>
      </c>
      <c r="CE381">
        <v>0</v>
      </c>
      <c r="CF381">
        <v>0</v>
      </c>
      <c r="CG381">
        <v>0</v>
      </c>
      <c r="CH381">
        <v>0.58329999999999993</v>
      </c>
      <c r="CI381">
        <v>0.41670000000000001</v>
      </c>
      <c r="CJ381">
        <v>1</v>
      </c>
      <c r="CK381">
        <v>0</v>
      </c>
      <c r="CL381">
        <v>0</v>
      </c>
      <c r="CM381">
        <v>0</v>
      </c>
      <c r="CN381">
        <v>0</v>
      </c>
      <c r="CO381">
        <v>0</v>
      </c>
      <c r="CP381">
        <v>0.66670000000000007</v>
      </c>
      <c r="CQ381">
        <v>0.33329999999999999</v>
      </c>
      <c r="CR381">
        <v>0</v>
      </c>
      <c r="CS381">
        <v>0</v>
      </c>
      <c r="CT381">
        <v>0</v>
      </c>
      <c r="CU381">
        <v>0</v>
      </c>
      <c r="CV381">
        <v>0</v>
      </c>
      <c r="CW381">
        <v>1</v>
      </c>
      <c r="CX381">
        <v>0.75</v>
      </c>
      <c r="CY381">
        <v>0.25</v>
      </c>
      <c r="CZ381">
        <v>0</v>
      </c>
      <c r="DA381">
        <v>0</v>
      </c>
      <c r="DB381">
        <v>1</v>
      </c>
      <c r="DC381">
        <v>0</v>
      </c>
      <c r="DD381">
        <v>0</v>
      </c>
      <c r="DE381">
        <v>0</v>
      </c>
      <c r="DF381">
        <v>1</v>
      </c>
      <c r="DG381">
        <v>0</v>
      </c>
      <c r="DH381">
        <v>0</v>
      </c>
      <c r="DI381">
        <v>0</v>
      </c>
      <c r="DJ381">
        <v>0.41670000000000001</v>
      </c>
      <c r="DK381">
        <v>0.41670000000000001</v>
      </c>
      <c r="DL381">
        <v>0.16670000000000001</v>
      </c>
    </row>
    <row r="382" spans="1:116" x14ac:dyDescent="0.25">
      <c r="A382" t="s">
        <v>945</v>
      </c>
      <c r="B382">
        <v>0</v>
      </c>
      <c r="C382">
        <v>0.52170000000000005</v>
      </c>
      <c r="D382">
        <v>0.4783</v>
      </c>
      <c r="E382">
        <v>0</v>
      </c>
      <c r="F382">
        <v>0</v>
      </c>
      <c r="G382">
        <v>0</v>
      </c>
      <c r="H382">
        <v>1</v>
      </c>
      <c r="I382">
        <v>0</v>
      </c>
      <c r="J382">
        <v>0</v>
      </c>
      <c r="K382">
        <v>0.43479999999999996</v>
      </c>
      <c r="L382">
        <v>0.56520000000000004</v>
      </c>
      <c r="M382">
        <v>0</v>
      </c>
      <c r="N382">
        <v>0</v>
      </c>
      <c r="O382">
        <v>0</v>
      </c>
      <c r="P382">
        <v>0.4783</v>
      </c>
      <c r="Q382">
        <v>0.52170000000000005</v>
      </c>
      <c r="R382">
        <v>0</v>
      </c>
      <c r="S382">
        <v>0</v>
      </c>
      <c r="T382">
        <v>0</v>
      </c>
      <c r="U382">
        <v>0.86360000000000003</v>
      </c>
      <c r="V382">
        <v>0.13639999999999999</v>
      </c>
      <c r="W382">
        <v>1</v>
      </c>
      <c r="X382">
        <v>0</v>
      </c>
      <c r="Y382">
        <v>0</v>
      </c>
      <c r="Z382">
        <v>0</v>
      </c>
      <c r="AA382">
        <v>0.82609999999999995</v>
      </c>
      <c r="AB382">
        <v>0.1739</v>
      </c>
      <c r="AC382">
        <v>0</v>
      </c>
      <c r="AD382">
        <v>0.30430000000000001</v>
      </c>
      <c r="AE382">
        <v>0.56520000000000004</v>
      </c>
      <c r="AF382">
        <v>0.13039999999999999</v>
      </c>
      <c r="AG382">
        <v>0</v>
      </c>
      <c r="AH382">
        <v>0</v>
      </c>
      <c r="AI382">
        <v>0</v>
      </c>
      <c r="AJ382">
        <v>0</v>
      </c>
      <c r="AK382">
        <v>0</v>
      </c>
      <c r="AL382">
        <v>0</v>
      </c>
      <c r="AM382">
        <v>0</v>
      </c>
      <c r="AN382">
        <v>0</v>
      </c>
      <c r="AO382">
        <v>1</v>
      </c>
      <c r="AP382">
        <v>0</v>
      </c>
      <c r="AQ382">
        <v>0.43479999999999996</v>
      </c>
      <c r="AR382">
        <v>0.56520000000000004</v>
      </c>
      <c r="AS382">
        <v>0</v>
      </c>
      <c r="AT382">
        <v>1</v>
      </c>
      <c r="AU382">
        <v>0</v>
      </c>
      <c r="AV382">
        <v>0</v>
      </c>
      <c r="AW382">
        <v>0</v>
      </c>
      <c r="AX382">
        <v>0</v>
      </c>
      <c r="AY382">
        <v>0.21739999999999998</v>
      </c>
      <c r="AZ382">
        <v>0.78260000000000007</v>
      </c>
      <c r="BA382">
        <v>0</v>
      </c>
      <c r="BB382">
        <v>0</v>
      </c>
      <c r="BC382">
        <v>0</v>
      </c>
      <c r="BD382">
        <v>0.21739999999999998</v>
      </c>
      <c r="BE382">
        <v>0.56520000000000004</v>
      </c>
      <c r="BF382">
        <v>0.21739999999999998</v>
      </c>
      <c r="BG382">
        <v>0</v>
      </c>
      <c r="BH382">
        <v>0</v>
      </c>
      <c r="BI382">
        <v>0.60870000000000002</v>
      </c>
      <c r="BJ382">
        <v>0.39130000000000004</v>
      </c>
      <c r="BK382">
        <v>0</v>
      </c>
      <c r="BL382">
        <v>0</v>
      </c>
      <c r="BM382">
        <v>8.6999999999999994E-2</v>
      </c>
      <c r="BN382">
        <v>0.21739999999999998</v>
      </c>
      <c r="BO382">
        <v>0.69569999999999999</v>
      </c>
      <c r="BP382">
        <v>1</v>
      </c>
      <c r="BQ382">
        <v>0</v>
      </c>
      <c r="BR382">
        <v>0</v>
      </c>
      <c r="BS382">
        <v>0</v>
      </c>
      <c r="BT382">
        <v>0</v>
      </c>
      <c r="BU382">
        <v>0.1739</v>
      </c>
      <c r="BV382">
        <v>0.13039999999999999</v>
      </c>
      <c r="BW382">
        <v>0.69569999999999999</v>
      </c>
      <c r="BX382">
        <v>1</v>
      </c>
      <c r="BY382">
        <v>0</v>
      </c>
      <c r="BZ382">
        <v>0</v>
      </c>
      <c r="CA382">
        <v>0</v>
      </c>
      <c r="CB382">
        <v>0</v>
      </c>
      <c r="CC382">
        <v>1</v>
      </c>
      <c r="CD382">
        <v>0</v>
      </c>
      <c r="CE382">
        <v>0</v>
      </c>
      <c r="CF382">
        <v>0</v>
      </c>
      <c r="CG382">
        <v>0</v>
      </c>
      <c r="CH382">
        <v>0.39130000000000004</v>
      </c>
      <c r="CI382">
        <v>0.60870000000000002</v>
      </c>
      <c r="CJ382">
        <v>1</v>
      </c>
      <c r="CK382">
        <v>0</v>
      </c>
      <c r="CL382">
        <v>0</v>
      </c>
      <c r="CM382">
        <v>0</v>
      </c>
      <c r="CN382">
        <v>0</v>
      </c>
      <c r="CO382">
        <v>0</v>
      </c>
      <c r="CP382">
        <v>0.43479999999999996</v>
      </c>
      <c r="CQ382">
        <v>0.56520000000000004</v>
      </c>
      <c r="CR382">
        <v>0</v>
      </c>
      <c r="CS382">
        <v>0</v>
      </c>
      <c r="CT382">
        <v>0</v>
      </c>
      <c r="CU382">
        <v>0</v>
      </c>
      <c r="CV382">
        <v>0</v>
      </c>
      <c r="CW382">
        <v>1</v>
      </c>
      <c r="CX382">
        <v>0.52170000000000005</v>
      </c>
      <c r="CY382">
        <v>0.4783</v>
      </c>
      <c r="CZ382">
        <v>0</v>
      </c>
      <c r="DA382">
        <v>0</v>
      </c>
      <c r="DB382">
        <v>0.21739999999999998</v>
      </c>
      <c r="DC382">
        <v>0.6522</v>
      </c>
      <c r="DD382">
        <v>0.13039999999999999</v>
      </c>
      <c r="DE382">
        <v>0</v>
      </c>
      <c r="DF382">
        <v>1</v>
      </c>
      <c r="DG382">
        <v>0</v>
      </c>
      <c r="DH382">
        <v>0</v>
      </c>
      <c r="DI382">
        <v>0</v>
      </c>
      <c r="DJ382">
        <v>0</v>
      </c>
      <c r="DK382">
        <v>4.3499999999999997E-2</v>
      </c>
      <c r="DL382">
        <v>0.95650000000000002</v>
      </c>
    </row>
    <row r="383" spans="1:116" x14ac:dyDescent="0.25">
      <c r="A383" t="s">
        <v>947</v>
      </c>
      <c r="B383">
        <v>9.5199999999999993E-2</v>
      </c>
      <c r="C383">
        <v>0.23809999999999998</v>
      </c>
      <c r="D383">
        <v>0.33329999999999999</v>
      </c>
      <c r="E383">
        <v>0.33329999999999999</v>
      </c>
      <c r="F383">
        <v>0</v>
      </c>
      <c r="G383">
        <v>1</v>
      </c>
      <c r="H383">
        <v>0</v>
      </c>
      <c r="I383">
        <v>0</v>
      </c>
      <c r="J383">
        <v>0</v>
      </c>
      <c r="K383">
        <v>0.6</v>
      </c>
      <c r="L383">
        <v>0.35</v>
      </c>
      <c r="M383">
        <v>0.05</v>
      </c>
      <c r="N383">
        <v>0</v>
      </c>
      <c r="O383">
        <v>0</v>
      </c>
      <c r="P383">
        <v>0.65</v>
      </c>
      <c r="Q383">
        <v>0.3</v>
      </c>
      <c r="R383">
        <v>0.05</v>
      </c>
      <c r="S383">
        <v>0</v>
      </c>
      <c r="T383">
        <v>4.7599999999999996E-2</v>
      </c>
      <c r="U383">
        <v>0.76190000000000002</v>
      </c>
      <c r="V383">
        <v>0.1905</v>
      </c>
      <c r="W383">
        <v>1</v>
      </c>
      <c r="X383">
        <v>0</v>
      </c>
      <c r="Y383">
        <v>0</v>
      </c>
      <c r="Z383">
        <v>0</v>
      </c>
      <c r="AA383">
        <v>0.90480000000000005</v>
      </c>
      <c r="AB383">
        <v>0</v>
      </c>
      <c r="AC383">
        <v>9.5199999999999993E-2</v>
      </c>
      <c r="AD383">
        <v>0.28570000000000001</v>
      </c>
      <c r="AE383">
        <v>0.61899999999999999</v>
      </c>
      <c r="AF383">
        <v>9.5199999999999993E-2</v>
      </c>
      <c r="AG383">
        <v>0</v>
      </c>
      <c r="AH383">
        <v>0</v>
      </c>
      <c r="AI383">
        <v>0</v>
      </c>
      <c r="AJ383">
        <v>0</v>
      </c>
      <c r="AK383">
        <v>0</v>
      </c>
      <c r="AL383">
        <v>0</v>
      </c>
      <c r="AM383">
        <v>0.1905</v>
      </c>
      <c r="AN383">
        <v>0.23809999999999998</v>
      </c>
      <c r="AO383">
        <v>0.57140000000000002</v>
      </c>
      <c r="AP383">
        <v>0</v>
      </c>
      <c r="AQ383">
        <v>4.7599999999999996E-2</v>
      </c>
      <c r="AR383">
        <v>0.90480000000000005</v>
      </c>
      <c r="AS383">
        <v>4.7599999999999996E-2</v>
      </c>
      <c r="AT383">
        <v>1</v>
      </c>
      <c r="AU383">
        <v>0</v>
      </c>
      <c r="AV383">
        <v>0</v>
      </c>
      <c r="AW383">
        <v>0</v>
      </c>
      <c r="AX383">
        <v>0</v>
      </c>
      <c r="AY383">
        <v>0.42859999999999998</v>
      </c>
      <c r="AZ383">
        <v>0.52380000000000004</v>
      </c>
      <c r="BA383">
        <v>4.7599999999999996E-2</v>
      </c>
      <c r="BB383">
        <v>0</v>
      </c>
      <c r="BC383">
        <v>0</v>
      </c>
      <c r="BD383">
        <v>9.5199999999999993E-2</v>
      </c>
      <c r="BE383">
        <v>0.42859999999999998</v>
      </c>
      <c r="BF383">
        <v>0.28570000000000001</v>
      </c>
      <c r="BG383">
        <v>0.1905</v>
      </c>
      <c r="BH383">
        <v>0.38100000000000001</v>
      </c>
      <c r="BI383">
        <v>0.47619999999999996</v>
      </c>
      <c r="BJ383">
        <v>0.1429</v>
      </c>
      <c r="BK383">
        <v>0</v>
      </c>
      <c r="BL383">
        <v>0</v>
      </c>
      <c r="BM383">
        <v>0.76190000000000002</v>
      </c>
      <c r="BN383">
        <v>0.23809999999999998</v>
      </c>
      <c r="BO383">
        <v>0</v>
      </c>
      <c r="BP383">
        <v>0.90480000000000005</v>
      </c>
      <c r="BQ383">
        <v>9.5199999999999993E-2</v>
      </c>
      <c r="BR383">
        <v>0</v>
      </c>
      <c r="BS383">
        <v>0</v>
      </c>
      <c r="BT383">
        <v>0.1905</v>
      </c>
      <c r="BU383">
        <v>9.5199999999999993E-2</v>
      </c>
      <c r="BV383">
        <v>0.38100000000000001</v>
      </c>
      <c r="BW383">
        <v>0.33329999999999999</v>
      </c>
      <c r="BX383">
        <v>1</v>
      </c>
      <c r="BY383">
        <v>0</v>
      </c>
      <c r="BZ383">
        <v>0</v>
      </c>
      <c r="CA383">
        <v>0</v>
      </c>
      <c r="CB383">
        <v>0</v>
      </c>
      <c r="CC383">
        <v>1</v>
      </c>
      <c r="CD383">
        <v>0</v>
      </c>
      <c r="CE383">
        <v>0</v>
      </c>
      <c r="CF383">
        <v>0</v>
      </c>
      <c r="CG383">
        <v>0</v>
      </c>
      <c r="CH383">
        <v>0.57140000000000002</v>
      </c>
      <c r="CI383">
        <v>0.42859999999999998</v>
      </c>
      <c r="CJ383">
        <v>0</v>
      </c>
      <c r="CK383">
        <v>0</v>
      </c>
      <c r="CL383">
        <v>1</v>
      </c>
      <c r="CM383">
        <v>0</v>
      </c>
      <c r="CN383">
        <v>0</v>
      </c>
      <c r="CO383">
        <v>0</v>
      </c>
      <c r="CP383">
        <v>0.89469999999999994</v>
      </c>
      <c r="CQ383">
        <v>0.10529999999999999</v>
      </c>
      <c r="CR383">
        <v>0</v>
      </c>
      <c r="CS383">
        <v>0</v>
      </c>
      <c r="CT383">
        <v>0</v>
      </c>
      <c r="CU383">
        <v>0</v>
      </c>
      <c r="CV383">
        <v>1</v>
      </c>
      <c r="CW383">
        <v>0</v>
      </c>
      <c r="CX383">
        <v>0.8095</v>
      </c>
      <c r="CY383">
        <v>0.1429</v>
      </c>
      <c r="CZ383">
        <v>0</v>
      </c>
      <c r="DA383">
        <v>4.7599999999999996E-2</v>
      </c>
      <c r="DB383">
        <v>0</v>
      </c>
      <c r="DC383">
        <v>0.65</v>
      </c>
      <c r="DD383">
        <v>0.35</v>
      </c>
      <c r="DE383">
        <v>0.11109999999999999</v>
      </c>
      <c r="DF383">
        <v>0.83329999999999993</v>
      </c>
      <c r="DG383">
        <v>5.5599999999999997E-2</v>
      </c>
      <c r="DH383">
        <v>0</v>
      </c>
      <c r="DI383">
        <v>0</v>
      </c>
      <c r="DJ383">
        <v>0.61899999999999999</v>
      </c>
      <c r="DK383">
        <v>9.5199999999999993E-2</v>
      </c>
      <c r="DL383">
        <v>0.28570000000000001</v>
      </c>
    </row>
    <row r="384" spans="1:116" x14ac:dyDescent="0.25">
      <c r="A384" t="s">
        <v>949</v>
      </c>
      <c r="B384">
        <v>0</v>
      </c>
      <c r="C384">
        <v>0.11109999999999999</v>
      </c>
      <c r="D384">
        <v>0.88890000000000002</v>
      </c>
      <c r="E384">
        <v>0</v>
      </c>
      <c r="F384">
        <v>0</v>
      </c>
      <c r="G384">
        <v>0</v>
      </c>
      <c r="H384">
        <v>1</v>
      </c>
      <c r="I384">
        <v>0</v>
      </c>
      <c r="J384">
        <v>0</v>
      </c>
      <c r="K384">
        <v>0</v>
      </c>
      <c r="L384">
        <v>1</v>
      </c>
      <c r="M384">
        <v>0</v>
      </c>
      <c r="N384">
        <v>0</v>
      </c>
      <c r="O384">
        <v>0</v>
      </c>
      <c r="P384">
        <v>0.5</v>
      </c>
      <c r="Q384">
        <v>0.5</v>
      </c>
      <c r="R384">
        <v>0</v>
      </c>
      <c r="S384">
        <v>0</v>
      </c>
      <c r="T384">
        <v>5.5599999999999997E-2</v>
      </c>
      <c r="U384">
        <v>0.72219999999999995</v>
      </c>
      <c r="V384">
        <v>0.22219999999999998</v>
      </c>
      <c r="W384">
        <v>1</v>
      </c>
      <c r="X384">
        <v>0</v>
      </c>
      <c r="Y384">
        <v>0</v>
      </c>
      <c r="Z384">
        <v>0</v>
      </c>
      <c r="AA384">
        <v>0.88890000000000002</v>
      </c>
      <c r="AB384">
        <v>0.11109999999999999</v>
      </c>
      <c r="AC384">
        <v>0</v>
      </c>
      <c r="AD384">
        <v>0.33329999999999999</v>
      </c>
      <c r="AE384">
        <v>0.66670000000000007</v>
      </c>
      <c r="AF384">
        <v>0</v>
      </c>
      <c r="AG384">
        <v>0</v>
      </c>
      <c r="AH384">
        <v>0</v>
      </c>
      <c r="AI384">
        <v>0</v>
      </c>
      <c r="AJ384">
        <v>0</v>
      </c>
      <c r="AK384">
        <v>0</v>
      </c>
      <c r="AL384">
        <v>0</v>
      </c>
      <c r="AM384">
        <v>0</v>
      </c>
      <c r="AN384">
        <v>0</v>
      </c>
      <c r="AO384">
        <v>1</v>
      </c>
      <c r="AP384">
        <v>0</v>
      </c>
      <c r="AQ384">
        <v>0.11109999999999999</v>
      </c>
      <c r="AR384">
        <v>0.88890000000000002</v>
      </c>
      <c r="AS384">
        <v>0</v>
      </c>
      <c r="AT384">
        <v>1</v>
      </c>
      <c r="AU384">
        <v>0</v>
      </c>
      <c r="AV384">
        <v>0</v>
      </c>
      <c r="AW384">
        <v>0</v>
      </c>
      <c r="AX384">
        <v>0</v>
      </c>
      <c r="AY384">
        <v>0.16670000000000001</v>
      </c>
      <c r="AZ384">
        <v>0.83329999999999993</v>
      </c>
      <c r="BA384">
        <v>0</v>
      </c>
      <c r="BB384">
        <v>0</v>
      </c>
      <c r="BC384">
        <v>0</v>
      </c>
      <c r="BD384">
        <v>5.5599999999999997E-2</v>
      </c>
      <c r="BE384">
        <v>0.72219999999999995</v>
      </c>
      <c r="BF384">
        <v>0.22219999999999998</v>
      </c>
      <c r="BG384">
        <v>0</v>
      </c>
      <c r="BH384">
        <v>0</v>
      </c>
      <c r="BI384">
        <v>0.88890000000000002</v>
      </c>
      <c r="BJ384">
        <v>0.11109999999999999</v>
      </c>
      <c r="BK384">
        <v>0</v>
      </c>
      <c r="BL384">
        <v>0</v>
      </c>
      <c r="BM384">
        <v>5.5599999999999997E-2</v>
      </c>
      <c r="BN384">
        <v>0.55559999999999998</v>
      </c>
      <c r="BO384">
        <v>0.38890000000000002</v>
      </c>
      <c r="BP384">
        <v>1</v>
      </c>
      <c r="BQ384">
        <v>0</v>
      </c>
      <c r="BR384">
        <v>0</v>
      </c>
      <c r="BS384">
        <v>0</v>
      </c>
      <c r="BT384">
        <v>0</v>
      </c>
      <c r="BU384">
        <v>0</v>
      </c>
      <c r="BV384">
        <v>0</v>
      </c>
      <c r="BW384">
        <v>1</v>
      </c>
      <c r="BX384">
        <v>1</v>
      </c>
      <c r="BY384">
        <v>0</v>
      </c>
      <c r="BZ384">
        <v>0</v>
      </c>
      <c r="CA384">
        <v>0</v>
      </c>
      <c r="CB384">
        <v>0</v>
      </c>
      <c r="CC384">
        <v>1</v>
      </c>
      <c r="CD384">
        <v>0</v>
      </c>
      <c r="CE384">
        <v>0</v>
      </c>
      <c r="CF384">
        <v>0</v>
      </c>
      <c r="CG384">
        <v>0</v>
      </c>
      <c r="CH384">
        <v>0.22219999999999998</v>
      </c>
      <c r="CI384">
        <v>0.77780000000000005</v>
      </c>
      <c r="CJ384">
        <v>1</v>
      </c>
      <c r="CK384">
        <v>0</v>
      </c>
      <c r="CL384">
        <v>0</v>
      </c>
      <c r="CM384">
        <v>0</v>
      </c>
      <c r="CN384">
        <v>0</v>
      </c>
      <c r="CO384">
        <v>0</v>
      </c>
      <c r="CP384">
        <v>5.5599999999999997E-2</v>
      </c>
      <c r="CQ384">
        <v>0.94440000000000002</v>
      </c>
      <c r="CR384">
        <v>0</v>
      </c>
      <c r="CS384">
        <v>0</v>
      </c>
      <c r="CT384">
        <v>0</v>
      </c>
      <c r="CU384">
        <v>0</v>
      </c>
      <c r="CV384">
        <v>0</v>
      </c>
      <c r="CW384">
        <v>1</v>
      </c>
      <c r="CX384">
        <v>0.38890000000000002</v>
      </c>
      <c r="CY384">
        <v>0.55559999999999998</v>
      </c>
      <c r="CZ384">
        <v>5.5599999999999997E-2</v>
      </c>
      <c r="DA384">
        <v>0</v>
      </c>
      <c r="DB384">
        <v>0.38890000000000002</v>
      </c>
      <c r="DC384">
        <v>0.61109999999999998</v>
      </c>
      <c r="DD384">
        <v>0</v>
      </c>
      <c r="DE384">
        <v>0</v>
      </c>
      <c r="DF384">
        <v>0.9</v>
      </c>
      <c r="DG384">
        <v>0.1</v>
      </c>
      <c r="DH384">
        <v>0</v>
      </c>
      <c r="DI384">
        <v>0</v>
      </c>
      <c r="DJ384">
        <v>0.11109999999999999</v>
      </c>
      <c r="DK384">
        <v>5.5599999999999997E-2</v>
      </c>
      <c r="DL384">
        <v>0.83329999999999993</v>
      </c>
    </row>
    <row r="385" spans="1:116" x14ac:dyDescent="0.25">
      <c r="A385" t="s">
        <v>951</v>
      </c>
      <c r="B385">
        <v>0.72219999999999995</v>
      </c>
      <c r="C385">
        <v>0.16670000000000001</v>
      </c>
      <c r="D385">
        <v>0.11109999999999999</v>
      </c>
      <c r="E385">
        <v>0</v>
      </c>
      <c r="F385">
        <v>0</v>
      </c>
      <c r="G385">
        <v>0</v>
      </c>
      <c r="H385">
        <v>0</v>
      </c>
      <c r="I385">
        <v>1</v>
      </c>
      <c r="J385">
        <v>0</v>
      </c>
      <c r="K385">
        <v>0.16670000000000001</v>
      </c>
      <c r="L385">
        <v>0.83329999999999993</v>
      </c>
      <c r="M385">
        <v>0</v>
      </c>
      <c r="N385">
        <v>0</v>
      </c>
      <c r="O385">
        <v>0</v>
      </c>
      <c r="P385">
        <v>0.44439999999999996</v>
      </c>
      <c r="Q385">
        <v>0.55559999999999998</v>
      </c>
      <c r="R385">
        <v>0</v>
      </c>
      <c r="S385">
        <v>0</v>
      </c>
      <c r="T385">
        <v>0</v>
      </c>
      <c r="U385">
        <v>1</v>
      </c>
      <c r="V385">
        <v>0</v>
      </c>
      <c r="W385">
        <v>1</v>
      </c>
      <c r="X385">
        <v>0</v>
      </c>
      <c r="Y385">
        <v>0</v>
      </c>
      <c r="Z385">
        <v>0</v>
      </c>
      <c r="AA385">
        <v>1</v>
      </c>
      <c r="AB385">
        <v>0</v>
      </c>
      <c r="AC385">
        <v>0</v>
      </c>
      <c r="AD385">
        <v>0.61109999999999998</v>
      </c>
      <c r="AE385">
        <v>0.38890000000000002</v>
      </c>
      <c r="AF385">
        <v>0</v>
      </c>
      <c r="AG385">
        <v>0</v>
      </c>
      <c r="AH385">
        <v>0</v>
      </c>
      <c r="AI385">
        <v>0</v>
      </c>
      <c r="AJ385">
        <v>0</v>
      </c>
      <c r="AK385">
        <v>0</v>
      </c>
      <c r="AL385">
        <v>0</v>
      </c>
      <c r="AM385">
        <v>0</v>
      </c>
      <c r="AN385">
        <v>0.33329999999999999</v>
      </c>
      <c r="AO385">
        <v>0.5</v>
      </c>
      <c r="AP385">
        <v>0.16670000000000001</v>
      </c>
      <c r="AQ385">
        <v>0.88890000000000002</v>
      </c>
      <c r="AR385">
        <v>0.11109999999999999</v>
      </c>
      <c r="AS385">
        <v>0</v>
      </c>
      <c r="AT385">
        <v>1</v>
      </c>
      <c r="AU385">
        <v>0</v>
      </c>
      <c r="AV385">
        <v>0</v>
      </c>
      <c r="AW385">
        <v>0</v>
      </c>
      <c r="AX385">
        <v>0</v>
      </c>
      <c r="AY385">
        <v>0.88890000000000002</v>
      </c>
      <c r="AZ385">
        <v>0.11109999999999999</v>
      </c>
      <c r="BA385">
        <v>0</v>
      </c>
      <c r="BB385">
        <v>0</v>
      </c>
      <c r="BC385">
        <v>0.44439999999999996</v>
      </c>
      <c r="BD385">
        <v>0.55559999999999998</v>
      </c>
      <c r="BE385">
        <v>0</v>
      </c>
      <c r="BF385">
        <v>0</v>
      </c>
      <c r="BG385">
        <v>0</v>
      </c>
      <c r="BH385">
        <v>0.5</v>
      </c>
      <c r="BI385">
        <v>0.5</v>
      </c>
      <c r="BJ385">
        <v>0</v>
      </c>
      <c r="BK385">
        <v>0</v>
      </c>
      <c r="BL385">
        <v>0</v>
      </c>
      <c r="BM385">
        <v>0.77780000000000005</v>
      </c>
      <c r="BN385">
        <v>0.16670000000000001</v>
      </c>
      <c r="BO385">
        <v>5.5599999999999997E-2</v>
      </c>
      <c r="BP385">
        <v>0.94440000000000002</v>
      </c>
      <c r="BQ385">
        <v>5.5599999999999997E-2</v>
      </c>
      <c r="BR385">
        <v>0</v>
      </c>
      <c r="BS385">
        <v>0</v>
      </c>
      <c r="BT385">
        <v>0.44439999999999996</v>
      </c>
      <c r="BU385">
        <v>0.38890000000000002</v>
      </c>
      <c r="BV385">
        <v>0.16670000000000001</v>
      </c>
      <c r="BW385">
        <v>0</v>
      </c>
      <c r="BX385">
        <v>1</v>
      </c>
      <c r="BY385">
        <v>0</v>
      </c>
      <c r="BZ385">
        <v>0</v>
      </c>
      <c r="CA385">
        <v>0</v>
      </c>
      <c r="CB385">
        <v>0</v>
      </c>
      <c r="CC385">
        <v>1</v>
      </c>
      <c r="CD385">
        <v>0</v>
      </c>
      <c r="CE385">
        <v>0</v>
      </c>
      <c r="CF385">
        <v>0</v>
      </c>
      <c r="CG385">
        <v>0</v>
      </c>
      <c r="CH385">
        <v>0.72219999999999995</v>
      </c>
      <c r="CI385">
        <v>0.27779999999999999</v>
      </c>
      <c r="CJ385">
        <v>0</v>
      </c>
      <c r="CK385">
        <v>1</v>
      </c>
      <c r="CL385">
        <v>0</v>
      </c>
      <c r="CM385">
        <v>0</v>
      </c>
      <c r="CN385">
        <v>0</v>
      </c>
      <c r="CO385">
        <v>0</v>
      </c>
      <c r="CP385">
        <v>0.61109999999999998</v>
      </c>
      <c r="CQ385">
        <v>0.38890000000000002</v>
      </c>
      <c r="CR385">
        <v>0</v>
      </c>
      <c r="CS385">
        <v>0</v>
      </c>
      <c r="CT385">
        <v>0</v>
      </c>
      <c r="CU385">
        <v>0</v>
      </c>
      <c r="CV385">
        <v>0</v>
      </c>
      <c r="CW385">
        <v>1</v>
      </c>
      <c r="CX385">
        <v>0.77780000000000005</v>
      </c>
      <c r="CY385">
        <v>0.22219999999999998</v>
      </c>
      <c r="CZ385">
        <v>0</v>
      </c>
      <c r="DA385">
        <v>0</v>
      </c>
      <c r="DB385">
        <v>0.88890000000000002</v>
      </c>
      <c r="DC385">
        <v>5.5599999999999997E-2</v>
      </c>
      <c r="DD385">
        <v>5.5599999999999997E-2</v>
      </c>
      <c r="DE385">
        <v>0</v>
      </c>
      <c r="DF385">
        <v>0.86670000000000003</v>
      </c>
      <c r="DG385">
        <v>0.1333</v>
      </c>
      <c r="DH385">
        <v>0</v>
      </c>
      <c r="DI385">
        <v>0</v>
      </c>
      <c r="DJ385">
        <v>0.11109999999999999</v>
      </c>
      <c r="DK385">
        <v>5.5599999999999997E-2</v>
      </c>
      <c r="DL385">
        <v>0.83329999999999993</v>
      </c>
    </row>
    <row r="386" spans="1:116" x14ac:dyDescent="0.25">
      <c r="A386" t="s">
        <v>953</v>
      </c>
      <c r="B386">
        <v>0</v>
      </c>
      <c r="C386">
        <v>0</v>
      </c>
      <c r="D386">
        <v>0.2069</v>
      </c>
      <c r="E386">
        <v>0.79310000000000003</v>
      </c>
      <c r="F386">
        <v>0</v>
      </c>
      <c r="G386">
        <v>0</v>
      </c>
      <c r="H386">
        <v>1</v>
      </c>
      <c r="I386">
        <v>0</v>
      </c>
      <c r="J386">
        <v>0</v>
      </c>
      <c r="K386">
        <v>0.1724</v>
      </c>
      <c r="L386">
        <v>0.75859999999999994</v>
      </c>
      <c r="M386">
        <v>6.9000000000000006E-2</v>
      </c>
      <c r="N386">
        <v>0</v>
      </c>
      <c r="O386">
        <v>0</v>
      </c>
      <c r="P386">
        <v>0.13789999999999999</v>
      </c>
      <c r="Q386">
        <v>0.58619999999999994</v>
      </c>
      <c r="R386">
        <v>0.27589999999999998</v>
      </c>
      <c r="S386">
        <v>0</v>
      </c>
      <c r="T386">
        <v>0</v>
      </c>
      <c r="U386">
        <v>0.79310000000000003</v>
      </c>
      <c r="V386">
        <v>0.2069</v>
      </c>
      <c r="W386">
        <v>1</v>
      </c>
      <c r="X386">
        <v>0</v>
      </c>
      <c r="Y386">
        <v>0</v>
      </c>
      <c r="Z386">
        <v>0</v>
      </c>
      <c r="AA386">
        <v>0.72409999999999997</v>
      </c>
      <c r="AB386">
        <v>0.2414</v>
      </c>
      <c r="AC386">
        <v>3.4500000000000003E-2</v>
      </c>
      <c r="AD386">
        <v>6.9000000000000006E-2</v>
      </c>
      <c r="AE386">
        <v>0.2414</v>
      </c>
      <c r="AF386">
        <v>0.6552</v>
      </c>
      <c r="AG386">
        <v>3.4500000000000003E-2</v>
      </c>
      <c r="AH386">
        <v>0</v>
      </c>
      <c r="AI386">
        <v>0</v>
      </c>
      <c r="AJ386">
        <v>0</v>
      </c>
      <c r="AK386">
        <v>0</v>
      </c>
      <c r="AL386">
        <v>0</v>
      </c>
      <c r="AM386">
        <v>0</v>
      </c>
      <c r="AN386">
        <v>6.9000000000000006E-2</v>
      </c>
      <c r="AO386">
        <v>0.93099999999999994</v>
      </c>
      <c r="AP386">
        <v>0</v>
      </c>
      <c r="AQ386">
        <v>0</v>
      </c>
      <c r="AR386">
        <v>1</v>
      </c>
      <c r="AS386">
        <v>0</v>
      </c>
      <c r="AT386">
        <v>1</v>
      </c>
      <c r="AU386">
        <v>0</v>
      </c>
      <c r="AV386">
        <v>0</v>
      </c>
      <c r="AW386">
        <v>0</v>
      </c>
      <c r="AX386">
        <v>0</v>
      </c>
      <c r="AY386">
        <v>0</v>
      </c>
      <c r="AZ386">
        <v>1</v>
      </c>
      <c r="BA386">
        <v>0</v>
      </c>
      <c r="BB386">
        <v>0</v>
      </c>
      <c r="BC386">
        <v>0.51719999999999999</v>
      </c>
      <c r="BD386">
        <v>6.9000000000000006E-2</v>
      </c>
      <c r="BE386">
        <v>0.2069</v>
      </c>
      <c r="BF386">
        <v>0.1724</v>
      </c>
      <c r="BG386">
        <v>3.4500000000000003E-2</v>
      </c>
      <c r="BH386">
        <v>0</v>
      </c>
      <c r="BI386">
        <v>0.89659999999999995</v>
      </c>
      <c r="BJ386">
        <v>0.10339999999999999</v>
      </c>
      <c r="BK386">
        <v>0</v>
      </c>
      <c r="BL386">
        <v>0</v>
      </c>
      <c r="BM386">
        <v>0.37929999999999997</v>
      </c>
      <c r="BN386">
        <v>0.4138</v>
      </c>
      <c r="BO386">
        <v>0.2069</v>
      </c>
      <c r="BP386">
        <v>0.75859999999999994</v>
      </c>
      <c r="BQ386">
        <v>0.2414</v>
      </c>
      <c r="BR386">
        <v>0</v>
      </c>
      <c r="BS386">
        <v>0</v>
      </c>
      <c r="BT386">
        <v>0</v>
      </c>
      <c r="BU386">
        <v>6.9000000000000006E-2</v>
      </c>
      <c r="BV386">
        <v>0.31030000000000002</v>
      </c>
      <c r="BW386">
        <v>0.62070000000000003</v>
      </c>
      <c r="BX386">
        <v>1</v>
      </c>
      <c r="BY386">
        <v>0</v>
      </c>
      <c r="BZ386">
        <v>0</v>
      </c>
      <c r="CA386">
        <v>0</v>
      </c>
      <c r="CB386">
        <v>0</v>
      </c>
      <c r="CC386">
        <v>1</v>
      </c>
      <c r="CD386">
        <v>0</v>
      </c>
      <c r="CE386">
        <v>0</v>
      </c>
      <c r="CF386">
        <v>0</v>
      </c>
      <c r="CG386">
        <v>0</v>
      </c>
      <c r="CH386">
        <v>0.68969999999999998</v>
      </c>
      <c r="CI386">
        <v>0.31030000000000002</v>
      </c>
      <c r="CJ386">
        <v>0</v>
      </c>
      <c r="CK386">
        <v>1</v>
      </c>
      <c r="CL386">
        <v>0</v>
      </c>
      <c r="CM386">
        <v>0</v>
      </c>
      <c r="CN386">
        <v>0</v>
      </c>
      <c r="CO386">
        <v>0</v>
      </c>
      <c r="CP386">
        <v>0.2414</v>
      </c>
      <c r="CQ386">
        <v>0.72409999999999997</v>
      </c>
      <c r="CR386">
        <v>3.4500000000000003E-2</v>
      </c>
      <c r="CS386">
        <v>0</v>
      </c>
      <c r="CT386">
        <v>0</v>
      </c>
      <c r="CU386">
        <v>0</v>
      </c>
      <c r="CV386">
        <v>0</v>
      </c>
      <c r="CW386">
        <v>1</v>
      </c>
      <c r="CX386">
        <v>0.51719999999999999</v>
      </c>
      <c r="CY386">
        <v>0.48280000000000001</v>
      </c>
      <c r="CZ386">
        <v>0</v>
      </c>
      <c r="DA386">
        <v>0</v>
      </c>
      <c r="DB386">
        <v>0.31030000000000002</v>
      </c>
      <c r="DC386">
        <v>0.37929999999999997</v>
      </c>
      <c r="DD386">
        <v>0.31030000000000002</v>
      </c>
      <c r="DE386">
        <v>4.3499999999999997E-2</v>
      </c>
      <c r="DF386">
        <v>0.73909999999999998</v>
      </c>
      <c r="DG386">
        <v>0.21739999999999998</v>
      </c>
      <c r="DH386">
        <v>0</v>
      </c>
      <c r="DI386">
        <v>0</v>
      </c>
      <c r="DJ386">
        <v>0.6552</v>
      </c>
      <c r="DK386">
        <v>0.2069</v>
      </c>
      <c r="DL386">
        <v>0.13789999999999999</v>
      </c>
    </row>
    <row r="387" spans="1:116" x14ac:dyDescent="0.25">
      <c r="A387" t="s">
        <v>955</v>
      </c>
      <c r="B387">
        <v>0</v>
      </c>
      <c r="C387">
        <v>0</v>
      </c>
      <c r="D387">
        <v>0.69569999999999999</v>
      </c>
      <c r="E387">
        <v>0.30430000000000001</v>
      </c>
      <c r="F387">
        <v>0</v>
      </c>
      <c r="G387">
        <v>0</v>
      </c>
      <c r="H387">
        <v>1</v>
      </c>
      <c r="I387">
        <v>0</v>
      </c>
      <c r="J387">
        <v>0</v>
      </c>
      <c r="K387">
        <v>0.19570000000000001</v>
      </c>
      <c r="L387">
        <v>0.78260000000000007</v>
      </c>
      <c r="M387">
        <v>2.1700000000000001E-2</v>
      </c>
      <c r="N387">
        <v>0</v>
      </c>
      <c r="O387">
        <v>0</v>
      </c>
      <c r="P387">
        <v>4.3499999999999997E-2</v>
      </c>
      <c r="Q387">
        <v>0.80430000000000001</v>
      </c>
      <c r="R387">
        <v>0.1522</v>
      </c>
      <c r="S387">
        <v>0</v>
      </c>
      <c r="T387">
        <v>0</v>
      </c>
      <c r="U387">
        <v>0.97829999999999995</v>
      </c>
      <c r="V387">
        <v>2.1700000000000001E-2</v>
      </c>
      <c r="W387">
        <v>1</v>
      </c>
      <c r="X387">
        <v>0</v>
      </c>
      <c r="Y387">
        <v>0</v>
      </c>
      <c r="Z387">
        <v>0</v>
      </c>
      <c r="AA387">
        <v>0.93480000000000008</v>
      </c>
      <c r="AB387">
        <v>6.5199999999999994E-2</v>
      </c>
      <c r="AC387">
        <v>0</v>
      </c>
      <c r="AD387">
        <v>0</v>
      </c>
      <c r="AE387">
        <v>0.28260000000000002</v>
      </c>
      <c r="AF387">
        <v>0.63039999999999996</v>
      </c>
      <c r="AG387">
        <v>8.6999999999999994E-2</v>
      </c>
      <c r="AH387">
        <v>0</v>
      </c>
      <c r="AI387">
        <v>0</v>
      </c>
      <c r="AJ387">
        <v>0</v>
      </c>
      <c r="AK387">
        <v>0</v>
      </c>
      <c r="AL387">
        <v>0</v>
      </c>
      <c r="AM387">
        <v>0</v>
      </c>
      <c r="AN387">
        <v>0.1522</v>
      </c>
      <c r="AO387">
        <v>0.8478</v>
      </c>
      <c r="AP387">
        <v>0</v>
      </c>
      <c r="AQ387">
        <v>0</v>
      </c>
      <c r="AR387">
        <v>1</v>
      </c>
      <c r="AS387">
        <v>0</v>
      </c>
      <c r="AT387">
        <v>1</v>
      </c>
      <c r="AU387">
        <v>0</v>
      </c>
      <c r="AV387">
        <v>0</v>
      </c>
      <c r="AW387">
        <v>0</v>
      </c>
      <c r="AX387">
        <v>0</v>
      </c>
      <c r="AY387">
        <v>0</v>
      </c>
      <c r="AZ387">
        <v>1</v>
      </c>
      <c r="BA387">
        <v>0</v>
      </c>
      <c r="BB387">
        <v>0</v>
      </c>
      <c r="BC387">
        <v>0.73909999999999998</v>
      </c>
      <c r="BD387">
        <v>0.23910000000000001</v>
      </c>
      <c r="BE387">
        <v>2.1700000000000001E-2</v>
      </c>
      <c r="BF387">
        <v>0</v>
      </c>
      <c r="BG387">
        <v>0</v>
      </c>
      <c r="BH387">
        <v>0</v>
      </c>
      <c r="BI387">
        <v>0.93480000000000008</v>
      </c>
      <c r="BJ387">
        <v>6.5199999999999994E-2</v>
      </c>
      <c r="BK387">
        <v>0</v>
      </c>
      <c r="BL387">
        <v>0</v>
      </c>
      <c r="BM387">
        <v>0.41299999999999998</v>
      </c>
      <c r="BN387">
        <v>0.45649999999999996</v>
      </c>
      <c r="BO387">
        <v>0.13039999999999999</v>
      </c>
      <c r="BP387">
        <v>0.97829999999999995</v>
      </c>
      <c r="BQ387">
        <v>2.1700000000000001E-2</v>
      </c>
      <c r="BR387">
        <v>0</v>
      </c>
      <c r="BS387">
        <v>0</v>
      </c>
      <c r="BT387">
        <v>0</v>
      </c>
      <c r="BU387">
        <v>0.10869999999999999</v>
      </c>
      <c r="BV387">
        <v>0.4783</v>
      </c>
      <c r="BW387">
        <v>0.41299999999999998</v>
      </c>
      <c r="BX387">
        <v>1</v>
      </c>
      <c r="BY387">
        <v>0</v>
      </c>
      <c r="BZ387">
        <v>0</v>
      </c>
      <c r="CA387">
        <v>0</v>
      </c>
      <c r="CB387">
        <v>0</v>
      </c>
      <c r="CC387">
        <v>1</v>
      </c>
      <c r="CD387">
        <v>0</v>
      </c>
      <c r="CE387">
        <v>0</v>
      </c>
      <c r="CF387">
        <v>0</v>
      </c>
      <c r="CG387">
        <v>0</v>
      </c>
      <c r="CH387">
        <v>0.58700000000000008</v>
      </c>
      <c r="CI387">
        <v>0.41299999999999998</v>
      </c>
      <c r="CJ387">
        <v>1</v>
      </c>
      <c r="CK387">
        <v>0</v>
      </c>
      <c r="CL387">
        <v>0</v>
      </c>
      <c r="CM387">
        <v>0</v>
      </c>
      <c r="CN387">
        <v>0</v>
      </c>
      <c r="CO387">
        <v>0</v>
      </c>
      <c r="CP387">
        <v>0.1739</v>
      </c>
      <c r="CQ387">
        <v>0.80430000000000001</v>
      </c>
      <c r="CR387">
        <v>2.1700000000000001E-2</v>
      </c>
      <c r="CS387">
        <v>0</v>
      </c>
      <c r="CT387">
        <v>0</v>
      </c>
      <c r="CU387">
        <v>0</v>
      </c>
      <c r="CV387">
        <v>0</v>
      </c>
      <c r="CW387">
        <v>1</v>
      </c>
      <c r="CX387">
        <v>0.3261</v>
      </c>
      <c r="CY387">
        <v>0.67390000000000005</v>
      </c>
      <c r="CZ387">
        <v>0</v>
      </c>
      <c r="DA387">
        <v>0</v>
      </c>
      <c r="DB387">
        <v>0.67390000000000005</v>
      </c>
      <c r="DC387">
        <v>0.21739999999999998</v>
      </c>
      <c r="DD387">
        <v>0.10869999999999999</v>
      </c>
      <c r="DE387">
        <v>0</v>
      </c>
      <c r="DF387">
        <v>0.64290000000000003</v>
      </c>
      <c r="DG387">
        <v>0.35710000000000003</v>
      </c>
      <c r="DH387">
        <v>0</v>
      </c>
      <c r="DI387">
        <v>0</v>
      </c>
      <c r="DJ387">
        <v>1</v>
      </c>
      <c r="DK387">
        <v>0</v>
      </c>
      <c r="DL387">
        <v>0</v>
      </c>
    </row>
    <row r="388" spans="1:116" x14ac:dyDescent="0.25">
      <c r="A388" t="s">
        <v>958</v>
      </c>
      <c r="B388">
        <v>0.5161</v>
      </c>
      <c r="C388">
        <v>0.2581</v>
      </c>
      <c r="D388">
        <v>0.1613</v>
      </c>
      <c r="E388">
        <v>6.4500000000000002E-2</v>
      </c>
      <c r="F388">
        <v>1</v>
      </c>
      <c r="G388">
        <v>0</v>
      </c>
      <c r="H388">
        <v>0</v>
      </c>
      <c r="I388">
        <v>0</v>
      </c>
      <c r="J388">
        <v>0</v>
      </c>
      <c r="K388">
        <v>0.6129</v>
      </c>
      <c r="L388">
        <v>0.3226</v>
      </c>
      <c r="M388">
        <v>6.4500000000000002E-2</v>
      </c>
      <c r="N388">
        <v>0</v>
      </c>
      <c r="O388">
        <v>9.6799999999999997E-2</v>
      </c>
      <c r="P388">
        <v>0.5806</v>
      </c>
      <c r="Q388">
        <v>0.2581</v>
      </c>
      <c r="R388">
        <v>6.4500000000000002E-2</v>
      </c>
      <c r="S388">
        <v>0</v>
      </c>
      <c r="T388">
        <v>0</v>
      </c>
      <c r="U388">
        <v>0.5161</v>
      </c>
      <c r="V388">
        <v>0.4839</v>
      </c>
      <c r="W388">
        <v>1</v>
      </c>
      <c r="X388">
        <v>0</v>
      </c>
      <c r="Y388">
        <v>0</v>
      </c>
      <c r="Z388">
        <v>0</v>
      </c>
      <c r="AA388">
        <v>0.9677</v>
      </c>
      <c r="AB388">
        <v>3.2300000000000002E-2</v>
      </c>
      <c r="AC388">
        <v>0</v>
      </c>
      <c r="AD388">
        <v>0.5806</v>
      </c>
      <c r="AE388">
        <v>0.3226</v>
      </c>
      <c r="AF388">
        <v>9.6799999999999997E-2</v>
      </c>
      <c r="AG388">
        <v>0</v>
      </c>
      <c r="AH388">
        <v>0</v>
      </c>
      <c r="AI388">
        <v>0</v>
      </c>
      <c r="AJ388">
        <v>0</v>
      </c>
      <c r="AK388">
        <v>0</v>
      </c>
      <c r="AL388">
        <v>0</v>
      </c>
      <c r="AM388">
        <v>9.6799999999999997E-2</v>
      </c>
      <c r="AN388">
        <v>0.5484</v>
      </c>
      <c r="AO388">
        <v>0.35479999999999995</v>
      </c>
      <c r="AP388">
        <v>0</v>
      </c>
      <c r="AQ388">
        <v>0.9355</v>
      </c>
      <c r="AR388">
        <v>6.4500000000000002E-2</v>
      </c>
      <c r="AS388">
        <v>0</v>
      </c>
      <c r="AT388">
        <v>1</v>
      </c>
      <c r="AU388">
        <v>0</v>
      </c>
      <c r="AV388">
        <v>0</v>
      </c>
      <c r="AW388">
        <v>0</v>
      </c>
      <c r="AX388">
        <v>0</v>
      </c>
      <c r="AY388">
        <v>1</v>
      </c>
      <c r="AZ388">
        <v>0</v>
      </c>
      <c r="BA388">
        <v>0</v>
      </c>
      <c r="BB388">
        <v>0</v>
      </c>
      <c r="BC388">
        <v>0</v>
      </c>
      <c r="BD388">
        <v>0.9677</v>
      </c>
      <c r="BE388">
        <v>3.2300000000000002E-2</v>
      </c>
      <c r="BF388">
        <v>0</v>
      </c>
      <c r="BG388">
        <v>0</v>
      </c>
      <c r="BH388">
        <v>0.7097</v>
      </c>
      <c r="BI388">
        <v>0.2903</v>
      </c>
      <c r="BJ388">
        <v>0</v>
      </c>
      <c r="BK388">
        <v>0</v>
      </c>
      <c r="BL388">
        <v>0</v>
      </c>
      <c r="BM388">
        <v>0.8387</v>
      </c>
      <c r="BN388">
        <v>0.1613</v>
      </c>
      <c r="BO388">
        <v>0</v>
      </c>
      <c r="BP388">
        <v>0.9355</v>
      </c>
      <c r="BQ388">
        <v>6.4500000000000002E-2</v>
      </c>
      <c r="BR388">
        <v>0</v>
      </c>
      <c r="BS388">
        <v>0.6452</v>
      </c>
      <c r="BT388">
        <v>0.22579999999999997</v>
      </c>
      <c r="BU388">
        <v>3.2300000000000002E-2</v>
      </c>
      <c r="BV388">
        <v>0</v>
      </c>
      <c r="BW388">
        <v>9.6799999999999997E-2</v>
      </c>
      <c r="BX388">
        <v>1</v>
      </c>
      <c r="BY388">
        <v>0</v>
      </c>
      <c r="BZ388">
        <v>0</v>
      </c>
      <c r="CA388">
        <v>0</v>
      </c>
      <c r="CB388">
        <v>0</v>
      </c>
      <c r="CC388">
        <v>1</v>
      </c>
      <c r="CD388">
        <v>0</v>
      </c>
      <c r="CE388">
        <v>0</v>
      </c>
      <c r="CF388">
        <v>0</v>
      </c>
      <c r="CG388">
        <v>0</v>
      </c>
      <c r="CH388">
        <v>0.6129</v>
      </c>
      <c r="CI388">
        <v>0.3871</v>
      </c>
      <c r="CJ388">
        <v>1</v>
      </c>
      <c r="CK388">
        <v>0</v>
      </c>
      <c r="CL388">
        <v>0</v>
      </c>
      <c r="CM388">
        <v>0</v>
      </c>
      <c r="CN388">
        <v>0</v>
      </c>
      <c r="CO388">
        <v>0</v>
      </c>
      <c r="CP388">
        <v>0.5484</v>
      </c>
      <c r="CQ388">
        <v>0.35479999999999995</v>
      </c>
      <c r="CR388">
        <v>9.6799999999999997E-2</v>
      </c>
      <c r="CS388">
        <v>0</v>
      </c>
      <c r="CT388">
        <v>0</v>
      </c>
      <c r="CU388">
        <v>0</v>
      </c>
      <c r="CV388">
        <v>0</v>
      </c>
      <c r="CW388">
        <v>1</v>
      </c>
      <c r="CX388">
        <v>0.7097</v>
      </c>
      <c r="CY388">
        <v>0.2903</v>
      </c>
      <c r="CZ388">
        <v>0</v>
      </c>
      <c r="DA388">
        <v>0</v>
      </c>
      <c r="DB388">
        <v>0.5484</v>
      </c>
      <c r="DC388">
        <v>6.4500000000000002E-2</v>
      </c>
      <c r="DD388">
        <v>0.3871</v>
      </c>
      <c r="DE388">
        <v>0.9355</v>
      </c>
      <c r="DF388">
        <v>3.2300000000000002E-2</v>
      </c>
      <c r="DG388">
        <v>3.2300000000000002E-2</v>
      </c>
      <c r="DH388">
        <v>0</v>
      </c>
      <c r="DI388">
        <v>0</v>
      </c>
      <c r="DJ388">
        <v>0.6452</v>
      </c>
      <c r="DK388">
        <v>0.2581</v>
      </c>
      <c r="DL388">
        <v>9.6799999999999997E-2</v>
      </c>
    </row>
    <row r="389" spans="1:116" x14ac:dyDescent="0.25">
      <c r="A389" t="s">
        <v>960</v>
      </c>
      <c r="B389">
        <v>0.33329999999999999</v>
      </c>
      <c r="C389">
        <v>0.28570000000000001</v>
      </c>
      <c r="D389">
        <v>0.1905</v>
      </c>
      <c r="E389">
        <v>0.1905</v>
      </c>
      <c r="F389">
        <v>1</v>
      </c>
      <c r="G389">
        <v>0</v>
      </c>
      <c r="H389">
        <v>0</v>
      </c>
      <c r="I389">
        <v>0</v>
      </c>
      <c r="J389">
        <v>0</v>
      </c>
      <c r="K389">
        <v>0.1429</v>
      </c>
      <c r="L389">
        <v>0.66670000000000007</v>
      </c>
      <c r="M389">
        <v>0.1905</v>
      </c>
      <c r="N389">
        <v>0</v>
      </c>
      <c r="O389">
        <v>0</v>
      </c>
      <c r="P389">
        <v>0.1429</v>
      </c>
      <c r="Q389">
        <v>0.66670000000000007</v>
      </c>
      <c r="R389">
        <v>0.1905</v>
      </c>
      <c r="S389">
        <v>0</v>
      </c>
      <c r="T389">
        <v>0</v>
      </c>
      <c r="U389">
        <v>0.47619999999999996</v>
      </c>
      <c r="V389">
        <v>0.52380000000000004</v>
      </c>
      <c r="W389">
        <v>1</v>
      </c>
      <c r="X389">
        <v>0</v>
      </c>
      <c r="Y389">
        <v>0</v>
      </c>
      <c r="Z389">
        <v>0</v>
      </c>
      <c r="AA389">
        <v>1</v>
      </c>
      <c r="AB389">
        <v>0</v>
      </c>
      <c r="AC389">
        <v>0</v>
      </c>
      <c r="AD389">
        <v>0.33329999999999999</v>
      </c>
      <c r="AE389">
        <v>0.66670000000000007</v>
      </c>
      <c r="AF389">
        <v>0</v>
      </c>
      <c r="AG389">
        <v>0</v>
      </c>
      <c r="AH389">
        <v>0</v>
      </c>
      <c r="AI389">
        <v>0</v>
      </c>
      <c r="AJ389">
        <v>0</v>
      </c>
      <c r="AK389">
        <v>0</v>
      </c>
      <c r="AL389">
        <v>0</v>
      </c>
      <c r="AM389">
        <v>0</v>
      </c>
      <c r="AN389">
        <v>0.52380000000000004</v>
      </c>
      <c r="AO389">
        <v>0.47619999999999996</v>
      </c>
      <c r="AP389">
        <v>0</v>
      </c>
      <c r="AQ389">
        <v>1</v>
      </c>
      <c r="AR389">
        <v>0</v>
      </c>
      <c r="AS389">
        <v>0</v>
      </c>
      <c r="AT389">
        <v>1</v>
      </c>
      <c r="AU389">
        <v>0</v>
      </c>
      <c r="AV389">
        <v>0</v>
      </c>
      <c r="AW389">
        <v>0</v>
      </c>
      <c r="AX389">
        <v>0</v>
      </c>
      <c r="AY389">
        <v>1</v>
      </c>
      <c r="AZ389">
        <v>0</v>
      </c>
      <c r="BA389">
        <v>0</v>
      </c>
      <c r="BB389">
        <v>0</v>
      </c>
      <c r="BC389">
        <v>0</v>
      </c>
      <c r="BD389">
        <v>1</v>
      </c>
      <c r="BE389">
        <v>0</v>
      </c>
      <c r="BF389">
        <v>0</v>
      </c>
      <c r="BG389">
        <v>0</v>
      </c>
      <c r="BH389">
        <v>0.47619999999999996</v>
      </c>
      <c r="BI389">
        <v>0.52380000000000004</v>
      </c>
      <c r="BJ389">
        <v>0</v>
      </c>
      <c r="BK389">
        <v>0</v>
      </c>
      <c r="BL389">
        <v>0</v>
      </c>
      <c r="BM389">
        <v>9.5199999999999993E-2</v>
      </c>
      <c r="BN389">
        <v>0.90480000000000005</v>
      </c>
      <c r="BO389">
        <v>0</v>
      </c>
      <c r="BP389">
        <v>0.8095</v>
      </c>
      <c r="BQ389">
        <v>0.1905</v>
      </c>
      <c r="BR389">
        <v>0</v>
      </c>
      <c r="BS389">
        <v>0.28570000000000001</v>
      </c>
      <c r="BT389">
        <v>0.33329999999999999</v>
      </c>
      <c r="BU389">
        <v>4.7599999999999996E-2</v>
      </c>
      <c r="BV389">
        <v>0</v>
      </c>
      <c r="BW389">
        <v>0.33329999999999999</v>
      </c>
      <c r="BX389">
        <v>1</v>
      </c>
      <c r="BY389">
        <v>0</v>
      </c>
      <c r="BZ389">
        <v>0</v>
      </c>
      <c r="CA389">
        <v>0</v>
      </c>
      <c r="CB389">
        <v>0</v>
      </c>
      <c r="CC389">
        <v>1</v>
      </c>
      <c r="CD389">
        <v>0</v>
      </c>
      <c r="CE389">
        <v>0</v>
      </c>
      <c r="CF389">
        <v>0</v>
      </c>
      <c r="CG389">
        <v>0</v>
      </c>
      <c r="CH389">
        <v>0.52380000000000004</v>
      </c>
      <c r="CI389">
        <v>0.47619999999999996</v>
      </c>
      <c r="CJ389">
        <v>1</v>
      </c>
      <c r="CK389">
        <v>0</v>
      </c>
      <c r="CL389">
        <v>0</v>
      </c>
      <c r="CM389">
        <v>0</v>
      </c>
      <c r="CN389">
        <v>0</v>
      </c>
      <c r="CO389">
        <v>0</v>
      </c>
      <c r="CP389">
        <v>0.42859999999999998</v>
      </c>
      <c r="CQ389">
        <v>0.38100000000000001</v>
      </c>
      <c r="CR389">
        <v>0.1905</v>
      </c>
      <c r="CS389">
        <v>0</v>
      </c>
      <c r="CT389">
        <v>0</v>
      </c>
      <c r="CU389">
        <v>0</v>
      </c>
      <c r="CV389">
        <v>0</v>
      </c>
      <c r="CW389">
        <v>1</v>
      </c>
      <c r="CX389">
        <v>0.23809999999999998</v>
      </c>
      <c r="CY389">
        <v>0.52380000000000004</v>
      </c>
      <c r="CZ389">
        <v>9.5199999999999993E-2</v>
      </c>
      <c r="DA389">
        <v>0.1429</v>
      </c>
      <c r="DB389">
        <v>9.5199999999999993E-2</v>
      </c>
      <c r="DC389">
        <v>0</v>
      </c>
      <c r="DD389">
        <v>0.90480000000000005</v>
      </c>
      <c r="DE389">
        <v>0.95239999999999991</v>
      </c>
      <c r="DF389">
        <v>0</v>
      </c>
      <c r="DG389">
        <v>4.7599999999999996E-2</v>
      </c>
      <c r="DH389">
        <v>0</v>
      </c>
      <c r="DI389">
        <v>0</v>
      </c>
      <c r="DJ389">
        <v>0.8095</v>
      </c>
      <c r="DK389">
        <v>9.5199999999999993E-2</v>
      </c>
      <c r="DL389">
        <v>9.5199999999999993E-2</v>
      </c>
    </row>
    <row r="390" spans="1:116" x14ac:dyDescent="0.25">
      <c r="A390" t="s">
        <v>962</v>
      </c>
      <c r="B390">
        <v>0.17649999999999999</v>
      </c>
      <c r="C390">
        <v>0.23530000000000001</v>
      </c>
      <c r="D390">
        <v>0.52939999999999998</v>
      </c>
      <c r="E390">
        <v>5.8799999999999998E-2</v>
      </c>
      <c r="F390">
        <v>1</v>
      </c>
      <c r="G390">
        <v>0</v>
      </c>
      <c r="H390">
        <v>0</v>
      </c>
      <c r="I390">
        <v>0</v>
      </c>
      <c r="J390">
        <v>0</v>
      </c>
      <c r="K390">
        <v>0.29410000000000003</v>
      </c>
      <c r="L390">
        <v>0.47060000000000002</v>
      </c>
      <c r="M390">
        <v>0.23530000000000001</v>
      </c>
      <c r="N390">
        <v>0</v>
      </c>
      <c r="O390">
        <v>0</v>
      </c>
      <c r="P390">
        <v>0.23530000000000001</v>
      </c>
      <c r="Q390">
        <v>0.58820000000000006</v>
      </c>
      <c r="R390">
        <v>0.17649999999999999</v>
      </c>
      <c r="S390">
        <v>0</v>
      </c>
      <c r="T390">
        <v>0</v>
      </c>
      <c r="U390">
        <v>0.4118</v>
      </c>
      <c r="V390">
        <v>0.58820000000000006</v>
      </c>
      <c r="W390">
        <v>1</v>
      </c>
      <c r="X390">
        <v>0</v>
      </c>
      <c r="Y390">
        <v>0</v>
      </c>
      <c r="Z390">
        <v>0</v>
      </c>
      <c r="AA390">
        <v>0.8234999999999999</v>
      </c>
      <c r="AB390">
        <v>0.1176</v>
      </c>
      <c r="AC390">
        <v>5.8799999999999998E-2</v>
      </c>
      <c r="AD390">
        <v>0.1176</v>
      </c>
      <c r="AE390">
        <v>0.76469999999999994</v>
      </c>
      <c r="AF390">
        <v>0.1176</v>
      </c>
      <c r="AG390">
        <v>0</v>
      </c>
      <c r="AH390">
        <v>0</v>
      </c>
      <c r="AI390">
        <v>0</v>
      </c>
      <c r="AJ390">
        <v>0</v>
      </c>
      <c r="AK390">
        <v>0</v>
      </c>
      <c r="AL390">
        <v>0</v>
      </c>
      <c r="AM390">
        <v>0</v>
      </c>
      <c r="AN390">
        <v>0.52939999999999998</v>
      </c>
      <c r="AO390">
        <v>0.47060000000000002</v>
      </c>
      <c r="AP390">
        <v>0</v>
      </c>
      <c r="AQ390">
        <v>0.94120000000000004</v>
      </c>
      <c r="AR390">
        <v>5.8799999999999998E-2</v>
      </c>
      <c r="AS390">
        <v>0</v>
      </c>
      <c r="AT390">
        <v>1</v>
      </c>
      <c r="AU390">
        <v>0</v>
      </c>
      <c r="AV390">
        <v>0</v>
      </c>
      <c r="AW390">
        <v>0</v>
      </c>
      <c r="AX390">
        <v>0</v>
      </c>
      <c r="AY390">
        <v>1</v>
      </c>
      <c r="AZ390">
        <v>0</v>
      </c>
      <c r="BA390">
        <v>0</v>
      </c>
      <c r="BB390">
        <v>0</v>
      </c>
      <c r="BC390">
        <v>5.8799999999999998E-2</v>
      </c>
      <c r="BD390">
        <v>0.94120000000000004</v>
      </c>
      <c r="BE390">
        <v>0</v>
      </c>
      <c r="BF390">
        <v>0</v>
      </c>
      <c r="BG390">
        <v>0</v>
      </c>
      <c r="BH390">
        <v>0.8234999999999999</v>
      </c>
      <c r="BI390">
        <v>0.17649999999999999</v>
      </c>
      <c r="BJ390">
        <v>0</v>
      </c>
      <c r="BK390">
        <v>0</v>
      </c>
      <c r="BL390">
        <v>0</v>
      </c>
      <c r="BM390">
        <v>0.35289999999999999</v>
      </c>
      <c r="BN390">
        <v>0.6470999999999999</v>
      </c>
      <c r="BO390">
        <v>0</v>
      </c>
      <c r="BP390">
        <v>0.6470999999999999</v>
      </c>
      <c r="BQ390">
        <v>0.35289999999999999</v>
      </c>
      <c r="BR390">
        <v>0</v>
      </c>
      <c r="BS390">
        <v>0.17649999999999999</v>
      </c>
      <c r="BT390">
        <v>0.47060000000000002</v>
      </c>
      <c r="BU390">
        <v>0.1176</v>
      </c>
      <c r="BV390">
        <v>0.1176</v>
      </c>
      <c r="BW390">
        <v>0.1176</v>
      </c>
      <c r="BX390">
        <v>1</v>
      </c>
      <c r="BY390">
        <v>0</v>
      </c>
      <c r="BZ390">
        <v>0</v>
      </c>
      <c r="CA390">
        <v>0</v>
      </c>
      <c r="CB390">
        <v>0</v>
      </c>
      <c r="CC390">
        <v>1</v>
      </c>
      <c r="CD390">
        <v>0</v>
      </c>
      <c r="CE390">
        <v>0</v>
      </c>
      <c r="CF390">
        <v>0</v>
      </c>
      <c r="CG390">
        <v>0</v>
      </c>
      <c r="CH390">
        <v>0.47060000000000002</v>
      </c>
      <c r="CI390">
        <v>0.52939999999999998</v>
      </c>
      <c r="CJ390">
        <v>1</v>
      </c>
      <c r="CK390">
        <v>0</v>
      </c>
      <c r="CL390">
        <v>0</v>
      </c>
      <c r="CM390">
        <v>0</v>
      </c>
      <c r="CN390">
        <v>0</v>
      </c>
      <c r="CO390">
        <v>0</v>
      </c>
      <c r="CP390">
        <v>0.35289999999999999</v>
      </c>
      <c r="CQ390">
        <v>0.52939999999999998</v>
      </c>
      <c r="CR390">
        <v>0.1176</v>
      </c>
      <c r="CS390">
        <v>0</v>
      </c>
      <c r="CT390">
        <v>0</v>
      </c>
      <c r="CU390">
        <v>0</v>
      </c>
      <c r="CV390">
        <v>0</v>
      </c>
      <c r="CW390">
        <v>1</v>
      </c>
      <c r="CX390">
        <v>0.23530000000000001</v>
      </c>
      <c r="CY390">
        <v>0.70590000000000008</v>
      </c>
      <c r="CZ390">
        <v>5.8799999999999998E-2</v>
      </c>
      <c r="DA390">
        <v>0</v>
      </c>
      <c r="DB390">
        <v>0</v>
      </c>
      <c r="DC390">
        <v>5.8799999999999998E-2</v>
      </c>
      <c r="DD390">
        <v>0.94120000000000004</v>
      </c>
      <c r="DE390">
        <v>0.88239999999999996</v>
      </c>
      <c r="DF390">
        <v>0</v>
      </c>
      <c r="DG390">
        <v>5.8799999999999998E-2</v>
      </c>
      <c r="DH390">
        <v>5.8799999999999998E-2</v>
      </c>
      <c r="DI390">
        <v>0</v>
      </c>
      <c r="DJ390">
        <v>0.58820000000000006</v>
      </c>
      <c r="DK390">
        <v>5.8799999999999998E-2</v>
      </c>
      <c r="DL390">
        <v>0.35289999999999999</v>
      </c>
    </row>
    <row r="391" spans="1:116" x14ac:dyDescent="0.25">
      <c r="A391" t="s">
        <v>964</v>
      </c>
      <c r="B391">
        <v>0.1429</v>
      </c>
      <c r="C391">
        <v>0.42859999999999998</v>
      </c>
      <c r="D391">
        <v>0.28570000000000001</v>
      </c>
      <c r="E391">
        <v>0.1429</v>
      </c>
      <c r="F391">
        <v>1</v>
      </c>
      <c r="G391">
        <v>0</v>
      </c>
      <c r="H391">
        <v>0</v>
      </c>
      <c r="I391">
        <v>0</v>
      </c>
      <c r="J391">
        <v>0</v>
      </c>
      <c r="K391">
        <v>0.33329999999999999</v>
      </c>
      <c r="L391">
        <v>0.61899999999999999</v>
      </c>
      <c r="M391">
        <v>4.7599999999999996E-2</v>
      </c>
      <c r="N391">
        <v>0</v>
      </c>
      <c r="O391">
        <v>0.38100000000000001</v>
      </c>
      <c r="P391">
        <v>0.47619999999999996</v>
      </c>
      <c r="Q391">
        <v>0.1429</v>
      </c>
      <c r="R391">
        <v>0</v>
      </c>
      <c r="S391">
        <v>0</v>
      </c>
      <c r="T391">
        <v>0</v>
      </c>
      <c r="U391">
        <v>0.33329999999999999</v>
      </c>
      <c r="V391">
        <v>0.66670000000000007</v>
      </c>
      <c r="W391">
        <v>1</v>
      </c>
      <c r="X391">
        <v>0</v>
      </c>
      <c r="Y391">
        <v>0</v>
      </c>
      <c r="Z391">
        <v>0</v>
      </c>
      <c r="AA391">
        <v>0.71430000000000005</v>
      </c>
      <c r="AB391">
        <v>0.1905</v>
      </c>
      <c r="AC391">
        <v>9.5199999999999993E-2</v>
      </c>
      <c r="AD391">
        <v>0.23809999999999998</v>
      </c>
      <c r="AE391">
        <v>0.61899999999999999</v>
      </c>
      <c r="AF391">
        <v>0.1429</v>
      </c>
      <c r="AG391">
        <v>0</v>
      </c>
      <c r="AH391">
        <v>0</v>
      </c>
      <c r="AI391">
        <v>0</v>
      </c>
      <c r="AJ391">
        <v>0</v>
      </c>
      <c r="AK391">
        <v>0</v>
      </c>
      <c r="AL391">
        <v>0</v>
      </c>
      <c r="AM391">
        <v>4.7599999999999996E-2</v>
      </c>
      <c r="AN391">
        <v>0.90480000000000005</v>
      </c>
      <c r="AO391">
        <v>4.7599999999999996E-2</v>
      </c>
      <c r="AP391">
        <v>0</v>
      </c>
      <c r="AQ391">
        <v>0.95239999999999991</v>
      </c>
      <c r="AR391">
        <v>4.7599999999999996E-2</v>
      </c>
      <c r="AS391">
        <v>0</v>
      </c>
      <c r="AT391">
        <v>1</v>
      </c>
      <c r="AU391">
        <v>0</v>
      </c>
      <c r="AV391">
        <v>0</v>
      </c>
      <c r="AW391">
        <v>0</v>
      </c>
      <c r="AX391">
        <v>0</v>
      </c>
      <c r="AY391">
        <v>1</v>
      </c>
      <c r="AZ391">
        <v>0</v>
      </c>
      <c r="BA391">
        <v>0</v>
      </c>
      <c r="BB391">
        <v>0</v>
      </c>
      <c r="BC391">
        <v>0</v>
      </c>
      <c r="BD391">
        <v>1</v>
      </c>
      <c r="BE391">
        <v>0</v>
      </c>
      <c r="BF391">
        <v>0</v>
      </c>
      <c r="BG391">
        <v>0</v>
      </c>
      <c r="BH391">
        <v>1</v>
      </c>
      <c r="BI391">
        <v>0</v>
      </c>
      <c r="BJ391">
        <v>0</v>
      </c>
      <c r="BK391">
        <v>0</v>
      </c>
      <c r="BL391">
        <v>0</v>
      </c>
      <c r="BM391">
        <v>0.33329999999999999</v>
      </c>
      <c r="BN391">
        <v>0.66670000000000007</v>
      </c>
      <c r="BO391">
        <v>0</v>
      </c>
      <c r="BP391">
        <v>0.95239999999999991</v>
      </c>
      <c r="BQ391">
        <v>4.7599999999999996E-2</v>
      </c>
      <c r="BR391">
        <v>0</v>
      </c>
      <c r="BS391">
        <v>0</v>
      </c>
      <c r="BT391">
        <v>0.66670000000000007</v>
      </c>
      <c r="BU391">
        <v>4.7599999999999996E-2</v>
      </c>
      <c r="BV391">
        <v>4.7599999999999996E-2</v>
      </c>
      <c r="BW391">
        <v>0.23809999999999998</v>
      </c>
      <c r="BX391">
        <v>1</v>
      </c>
      <c r="BY391">
        <v>0</v>
      </c>
      <c r="BZ391">
        <v>0</v>
      </c>
      <c r="CA391">
        <v>0</v>
      </c>
      <c r="CB391">
        <v>0</v>
      </c>
      <c r="CC391">
        <v>1</v>
      </c>
      <c r="CD391">
        <v>0</v>
      </c>
      <c r="CE391">
        <v>0</v>
      </c>
      <c r="CF391">
        <v>0</v>
      </c>
      <c r="CG391">
        <v>0</v>
      </c>
      <c r="CH391">
        <v>0.47619999999999996</v>
      </c>
      <c r="CI391">
        <v>0.52380000000000004</v>
      </c>
      <c r="CJ391">
        <v>1</v>
      </c>
      <c r="CK391">
        <v>0</v>
      </c>
      <c r="CL391">
        <v>0</v>
      </c>
      <c r="CM391">
        <v>0</v>
      </c>
      <c r="CN391">
        <v>0</v>
      </c>
      <c r="CO391">
        <v>0</v>
      </c>
      <c r="CP391">
        <v>0.38100000000000001</v>
      </c>
      <c r="CQ391">
        <v>0.57140000000000002</v>
      </c>
      <c r="CR391">
        <v>4.7599999999999996E-2</v>
      </c>
      <c r="CS391">
        <v>0</v>
      </c>
      <c r="CT391">
        <v>0</v>
      </c>
      <c r="CU391">
        <v>0</v>
      </c>
      <c r="CV391">
        <v>0</v>
      </c>
      <c r="CW391">
        <v>1</v>
      </c>
      <c r="CX391">
        <v>0.38100000000000001</v>
      </c>
      <c r="CY391">
        <v>0.57140000000000002</v>
      </c>
      <c r="CZ391">
        <v>4.7599999999999996E-2</v>
      </c>
      <c r="DA391">
        <v>0</v>
      </c>
      <c r="DB391">
        <v>4.7599999999999996E-2</v>
      </c>
      <c r="DC391">
        <v>0.23809999999999998</v>
      </c>
      <c r="DD391">
        <v>0.71430000000000005</v>
      </c>
      <c r="DE391">
        <v>0</v>
      </c>
      <c r="DF391">
        <v>0.23809999999999998</v>
      </c>
      <c r="DG391">
        <v>0.76190000000000002</v>
      </c>
      <c r="DH391">
        <v>0</v>
      </c>
      <c r="DI391">
        <v>0</v>
      </c>
      <c r="DJ391">
        <v>0.57140000000000002</v>
      </c>
      <c r="DK391">
        <v>0.23809999999999998</v>
      </c>
      <c r="DL391">
        <v>0.1905</v>
      </c>
    </row>
    <row r="392" spans="1:116" x14ac:dyDescent="0.25">
      <c r="A392" t="s">
        <v>966</v>
      </c>
      <c r="B392">
        <v>0.1143</v>
      </c>
      <c r="C392">
        <v>0.1143</v>
      </c>
      <c r="D392">
        <v>0.54289999999999994</v>
      </c>
      <c r="E392">
        <v>0.2286</v>
      </c>
      <c r="F392">
        <v>0</v>
      </c>
      <c r="G392">
        <v>1</v>
      </c>
      <c r="H392">
        <v>0</v>
      </c>
      <c r="I392">
        <v>0</v>
      </c>
      <c r="J392">
        <v>0</v>
      </c>
      <c r="K392">
        <v>0.57140000000000002</v>
      </c>
      <c r="L392">
        <v>0.34289999999999998</v>
      </c>
      <c r="M392">
        <v>8.5699999999999998E-2</v>
      </c>
      <c r="N392">
        <v>0</v>
      </c>
      <c r="O392">
        <v>0</v>
      </c>
      <c r="P392">
        <v>0.57140000000000002</v>
      </c>
      <c r="Q392">
        <v>0.34289999999999998</v>
      </c>
      <c r="R392">
        <v>8.5699999999999998E-2</v>
      </c>
      <c r="S392">
        <v>0</v>
      </c>
      <c r="T392">
        <v>2.86E-2</v>
      </c>
      <c r="U392">
        <v>0.45710000000000001</v>
      </c>
      <c r="V392">
        <v>0.51429999999999998</v>
      </c>
      <c r="W392">
        <v>1</v>
      </c>
      <c r="X392">
        <v>0</v>
      </c>
      <c r="Y392">
        <v>0</v>
      </c>
      <c r="Z392">
        <v>0</v>
      </c>
      <c r="AA392">
        <v>0.85709999999999997</v>
      </c>
      <c r="AB392">
        <v>8.5699999999999998E-2</v>
      </c>
      <c r="AC392">
        <v>5.7099999999999998E-2</v>
      </c>
      <c r="AD392">
        <v>0.34289999999999998</v>
      </c>
      <c r="AE392">
        <v>0.62860000000000005</v>
      </c>
      <c r="AF392">
        <v>2.86E-2</v>
      </c>
      <c r="AG392">
        <v>0</v>
      </c>
      <c r="AH392">
        <v>0</v>
      </c>
      <c r="AI392">
        <v>0</v>
      </c>
      <c r="AJ392">
        <v>0</v>
      </c>
      <c r="AK392">
        <v>0</v>
      </c>
      <c r="AL392">
        <v>0</v>
      </c>
      <c r="AM392">
        <v>0.1714</v>
      </c>
      <c r="AN392">
        <v>0.45710000000000001</v>
      </c>
      <c r="AO392">
        <v>0.37140000000000001</v>
      </c>
      <c r="AP392">
        <v>0</v>
      </c>
      <c r="AQ392">
        <v>0.6</v>
      </c>
      <c r="AR392">
        <v>0.4</v>
      </c>
      <c r="AS392">
        <v>0</v>
      </c>
      <c r="AT392">
        <v>1</v>
      </c>
      <c r="AU392">
        <v>0</v>
      </c>
      <c r="AV392">
        <v>0</v>
      </c>
      <c r="AW392">
        <v>0</v>
      </c>
      <c r="AX392">
        <v>0</v>
      </c>
      <c r="AY392">
        <v>1</v>
      </c>
      <c r="AZ392">
        <v>0</v>
      </c>
      <c r="BA392">
        <v>0</v>
      </c>
      <c r="BB392">
        <v>0</v>
      </c>
      <c r="BC392">
        <v>0</v>
      </c>
      <c r="BD392">
        <v>1</v>
      </c>
      <c r="BE392">
        <v>0</v>
      </c>
      <c r="BF392">
        <v>0</v>
      </c>
      <c r="BG392">
        <v>0</v>
      </c>
      <c r="BH392">
        <v>0.71430000000000005</v>
      </c>
      <c r="BI392">
        <v>0.28570000000000001</v>
      </c>
      <c r="BJ392">
        <v>0</v>
      </c>
      <c r="BK392">
        <v>0</v>
      </c>
      <c r="BL392">
        <v>0</v>
      </c>
      <c r="BM392">
        <v>0.51429999999999998</v>
      </c>
      <c r="BN392">
        <v>0.48570000000000002</v>
      </c>
      <c r="BO392">
        <v>0</v>
      </c>
      <c r="BP392">
        <v>0.88569999999999993</v>
      </c>
      <c r="BQ392">
        <v>0.1143</v>
      </c>
      <c r="BR392">
        <v>0</v>
      </c>
      <c r="BS392">
        <v>0.1714</v>
      </c>
      <c r="BT392">
        <v>0.34289999999999998</v>
      </c>
      <c r="BU392">
        <v>0.1143</v>
      </c>
      <c r="BV392">
        <v>5.7099999999999998E-2</v>
      </c>
      <c r="BW392">
        <v>0.31430000000000002</v>
      </c>
      <c r="BX392">
        <v>1</v>
      </c>
      <c r="BY392">
        <v>0</v>
      </c>
      <c r="BZ392">
        <v>0</v>
      </c>
      <c r="CA392">
        <v>0</v>
      </c>
      <c r="CB392">
        <v>0</v>
      </c>
      <c r="CC392">
        <v>1</v>
      </c>
      <c r="CD392">
        <v>0</v>
      </c>
      <c r="CE392">
        <v>0</v>
      </c>
      <c r="CF392">
        <v>0</v>
      </c>
      <c r="CG392">
        <v>0</v>
      </c>
      <c r="CH392">
        <v>0.54289999999999994</v>
      </c>
      <c r="CI392">
        <v>0.45710000000000001</v>
      </c>
      <c r="CJ392">
        <v>1</v>
      </c>
      <c r="CK392">
        <v>0</v>
      </c>
      <c r="CL392">
        <v>0</v>
      </c>
      <c r="CM392">
        <v>0</v>
      </c>
      <c r="CN392">
        <v>0</v>
      </c>
      <c r="CO392">
        <v>0</v>
      </c>
      <c r="CP392">
        <v>0.57140000000000002</v>
      </c>
      <c r="CQ392">
        <v>0.34289999999999998</v>
      </c>
      <c r="CR392">
        <v>8.5699999999999998E-2</v>
      </c>
      <c r="CS392">
        <v>0</v>
      </c>
      <c r="CT392">
        <v>0</v>
      </c>
      <c r="CU392">
        <v>0</v>
      </c>
      <c r="CV392">
        <v>0</v>
      </c>
      <c r="CW392">
        <v>1</v>
      </c>
      <c r="CX392">
        <v>0.68569999999999998</v>
      </c>
      <c r="CY392">
        <v>0.28570000000000001</v>
      </c>
      <c r="CZ392">
        <v>0</v>
      </c>
      <c r="DA392">
        <v>2.86E-2</v>
      </c>
      <c r="DB392">
        <v>0.1714</v>
      </c>
      <c r="DC392">
        <v>5.7099999999999998E-2</v>
      </c>
      <c r="DD392">
        <v>0.77139999999999997</v>
      </c>
      <c r="DE392">
        <v>0.1143</v>
      </c>
      <c r="DF392">
        <v>0.4</v>
      </c>
      <c r="DG392">
        <v>0.48570000000000002</v>
      </c>
      <c r="DH392">
        <v>0</v>
      </c>
      <c r="DI392">
        <v>0</v>
      </c>
      <c r="DJ392">
        <v>0.1143</v>
      </c>
      <c r="DK392">
        <v>0.45710000000000001</v>
      </c>
      <c r="DL392">
        <v>0.42859999999999998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E0D7D-2EDB-4A88-95BE-F1AA130FC933}">
  <sheetPr>
    <tabColor rgb="FFFFC000"/>
  </sheetPr>
  <dimension ref="A1:CJ13"/>
  <sheetViews>
    <sheetView workbookViewId="0">
      <selection activeCell="DA2" sqref="DA2"/>
    </sheetView>
  </sheetViews>
  <sheetFormatPr defaultRowHeight="14.3" x14ac:dyDescent="0.25"/>
  <cols>
    <col min="1" max="1" width="14" customWidth="1"/>
    <col min="2" max="2" width="38.25" customWidth="1"/>
    <col min="3" max="3" width="37" customWidth="1"/>
    <col min="4" max="4" width="38.5" customWidth="1"/>
    <col min="5" max="5" width="41.5" customWidth="1"/>
    <col min="6" max="6" width="36.125" customWidth="1"/>
    <col min="7" max="7" width="37" customWidth="1"/>
    <col min="8" max="8" width="38.5" customWidth="1"/>
    <col min="9" max="9" width="26.125" customWidth="1"/>
    <col min="10" max="10" width="24" customWidth="1"/>
    <col min="11" max="11" width="24.875" customWidth="1"/>
    <col min="12" max="12" width="26.5" customWidth="1"/>
    <col min="13" max="13" width="47.125" customWidth="1"/>
    <col min="14" max="14" width="45" customWidth="1"/>
    <col min="15" max="15" width="45.875" customWidth="1"/>
    <col min="16" max="16" width="39.5" customWidth="1"/>
    <col min="17" max="17" width="37.5" customWidth="1"/>
    <col min="18" max="18" width="38.375" customWidth="1"/>
    <col min="19" max="19" width="39.875" customWidth="1"/>
    <col min="20" max="20" width="35" customWidth="1"/>
    <col min="21" max="21" width="32.875" customWidth="1"/>
    <col min="22" max="22" width="33.75" customWidth="1"/>
    <col min="23" max="23" width="43.875" customWidth="1"/>
    <col min="24" max="24" width="41.75" customWidth="1"/>
    <col min="25" max="25" width="42.625" customWidth="1"/>
    <col min="26" max="26" width="44.25" customWidth="1"/>
    <col min="27" max="27" width="38.25" customWidth="1"/>
    <col min="28" max="28" width="36.125" customWidth="1"/>
    <col min="29" max="29" width="37" customWidth="1"/>
    <col min="30" max="30" width="38.5" customWidth="1"/>
    <col min="31" max="31" width="34.375" customWidth="1"/>
    <col min="32" max="32" width="32.25" customWidth="1"/>
    <col min="33" max="33" width="33.125" customWidth="1"/>
    <col min="34" max="34" width="35.375" customWidth="1"/>
    <col min="35" max="35" width="33.25" customWidth="1"/>
    <col min="36" max="36" width="34" customWidth="1"/>
    <col min="37" max="37" width="26.625" customWidth="1"/>
    <col min="38" max="38" width="24.5" customWidth="1"/>
    <col min="39" max="39" width="25.5" customWidth="1"/>
    <col min="40" max="40" width="27" customWidth="1"/>
    <col min="41" max="41" width="30" customWidth="1"/>
    <col min="42" max="42" width="39.5" customWidth="1"/>
    <col min="43" max="43" width="37.5" customWidth="1"/>
    <col min="44" max="44" width="38.375" customWidth="1"/>
    <col min="45" max="45" width="36" customWidth="1"/>
    <col min="46" max="46" width="34.75" customWidth="1"/>
    <col min="47" max="47" width="39.375" customWidth="1"/>
    <col min="48" max="48" width="43.75" customWidth="1"/>
    <col min="49" max="49" width="42.5" customWidth="1"/>
    <col min="50" max="50" width="39.75" customWidth="1"/>
    <col min="51" max="51" width="37.625" customWidth="1"/>
    <col min="52" max="52" width="38.5" customWidth="1"/>
    <col min="53" max="53" width="40" customWidth="1"/>
    <col min="54" max="54" width="43.125" customWidth="1"/>
    <col min="55" max="55" width="35.875" customWidth="1"/>
    <col min="56" max="56" width="33.75" customWidth="1"/>
    <col min="57" max="57" width="34.5" customWidth="1"/>
    <col min="58" max="58" width="36.125" customWidth="1"/>
    <col min="59" max="59" width="39.25" customWidth="1"/>
    <col min="60" max="60" width="38.75" customWidth="1"/>
    <col min="61" max="61" width="37.5" customWidth="1"/>
    <col min="62" max="62" width="29.5" customWidth="1"/>
    <col min="63" max="63" width="27.5" customWidth="1"/>
    <col min="64" max="64" width="28.375" customWidth="1"/>
    <col min="65" max="65" width="29.875" customWidth="1"/>
    <col min="66" max="66" width="32.875" customWidth="1"/>
    <col min="67" max="67" width="33.625" customWidth="1"/>
    <col min="68" max="68" width="34.5" customWidth="1"/>
    <col min="69" max="69" width="36" customWidth="1"/>
    <col min="70" max="70" width="41.5" customWidth="1"/>
    <col min="71" max="71" width="39.5" customWidth="1"/>
    <col min="72" max="72" width="40.375" customWidth="1"/>
    <col min="73" max="73" width="41.75" customWidth="1"/>
    <col min="74" max="74" width="44.875" customWidth="1"/>
    <col min="75" max="75" width="35.625" customWidth="1"/>
    <col min="76" max="76" width="33.625" customWidth="1"/>
    <col min="77" max="77" width="34.5" customWidth="1"/>
    <col min="78" max="78" width="36" customWidth="1"/>
    <col min="79" max="79" width="37" customWidth="1"/>
    <col min="80" max="80" width="35.625" customWidth="1"/>
    <col min="81" max="81" width="37.25" customWidth="1"/>
    <col min="82" max="82" width="36.5" customWidth="1"/>
    <col min="83" max="83" width="34.5" customWidth="1"/>
    <col min="84" max="84" width="35.375" customWidth="1"/>
    <col min="85" max="85" width="39.875" customWidth="1"/>
    <col min="86" max="86" width="32.875" customWidth="1"/>
    <col min="87" max="87" width="33.75" customWidth="1"/>
    <col min="88" max="88" width="35.375" customWidth="1"/>
  </cols>
  <sheetData>
    <row r="1" spans="1:88"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row>
    <row r="2" spans="1:88" x14ac:dyDescent="0.25">
      <c r="A2" t="s">
        <v>1026</v>
      </c>
      <c r="B2" t="s">
        <v>1145</v>
      </c>
      <c r="C2" t="s">
        <v>1146</v>
      </c>
      <c r="D2" t="s">
        <v>1147</v>
      </c>
      <c r="E2" t="s">
        <v>1148</v>
      </c>
      <c r="F2" t="s">
        <v>1154</v>
      </c>
      <c r="G2" t="s">
        <v>1155</v>
      </c>
      <c r="H2" t="s">
        <v>1156</v>
      </c>
      <c r="I2" t="s">
        <v>1230</v>
      </c>
      <c r="J2" t="s">
        <v>1231</v>
      </c>
      <c r="K2" t="s">
        <v>1232</v>
      </c>
      <c r="L2" t="s">
        <v>1233</v>
      </c>
      <c r="M2" t="s">
        <v>1158</v>
      </c>
      <c r="N2" t="s">
        <v>1159</v>
      </c>
      <c r="O2" t="s">
        <v>1160</v>
      </c>
      <c r="P2" t="s">
        <v>1161</v>
      </c>
      <c r="Q2" t="s">
        <v>1162</v>
      </c>
      <c r="R2" t="s">
        <v>1163</v>
      </c>
      <c r="S2" t="s">
        <v>1164</v>
      </c>
      <c r="T2" t="s">
        <v>1165</v>
      </c>
      <c r="U2" t="s">
        <v>1166</v>
      </c>
      <c r="V2" t="s">
        <v>1167</v>
      </c>
      <c r="W2" t="s">
        <v>1168</v>
      </c>
      <c r="X2" t="s">
        <v>1169</v>
      </c>
      <c r="Y2" t="s">
        <v>1170</v>
      </c>
      <c r="Z2" t="s">
        <v>1171</v>
      </c>
      <c r="AA2" t="s">
        <v>1177</v>
      </c>
      <c r="AB2" t="s">
        <v>1178</v>
      </c>
      <c r="AC2" t="s">
        <v>1179</v>
      </c>
      <c r="AD2" t="s">
        <v>1180</v>
      </c>
      <c r="AE2" t="s">
        <v>1181</v>
      </c>
      <c r="AF2" t="s">
        <v>1182</v>
      </c>
      <c r="AG2" t="s">
        <v>1183</v>
      </c>
      <c r="AH2" t="s">
        <v>1184</v>
      </c>
      <c r="AI2" t="s">
        <v>1288</v>
      </c>
      <c r="AJ2" t="s">
        <v>1185</v>
      </c>
      <c r="AK2" t="s">
        <v>1189</v>
      </c>
      <c r="AL2" t="s">
        <v>1190</v>
      </c>
      <c r="AM2" t="s">
        <v>1191</v>
      </c>
      <c r="AN2" t="s">
        <v>1192</v>
      </c>
      <c r="AO2" t="s">
        <v>1193</v>
      </c>
      <c r="AP2" t="s">
        <v>1194</v>
      </c>
      <c r="AQ2" t="s">
        <v>1195</v>
      </c>
      <c r="AR2" t="s">
        <v>1196</v>
      </c>
      <c r="AS2" t="s">
        <v>1199</v>
      </c>
      <c r="AT2" t="s">
        <v>1200</v>
      </c>
      <c r="AU2" t="s">
        <v>1201</v>
      </c>
      <c r="AV2" t="s">
        <v>1202</v>
      </c>
      <c r="AW2" t="s">
        <v>1203</v>
      </c>
      <c r="AX2" t="s">
        <v>1205</v>
      </c>
      <c r="AY2" t="s">
        <v>1206</v>
      </c>
      <c r="AZ2" t="s">
        <v>1207</v>
      </c>
      <c r="BA2" t="s">
        <v>1208</v>
      </c>
      <c r="BB2" t="s">
        <v>1209</v>
      </c>
      <c r="BC2" t="s">
        <v>1215</v>
      </c>
      <c r="BD2" t="s">
        <v>1216</v>
      </c>
      <c r="BE2" t="s">
        <v>1217</v>
      </c>
      <c r="BF2" t="s">
        <v>1218</v>
      </c>
      <c r="BG2" t="s">
        <v>1219</v>
      </c>
      <c r="BH2" t="s">
        <v>1235</v>
      </c>
      <c r="BI2" t="s">
        <v>1236</v>
      </c>
      <c r="BJ2" t="s">
        <v>1220</v>
      </c>
      <c r="BK2" t="s">
        <v>1221</v>
      </c>
      <c r="BL2" t="s">
        <v>1222</v>
      </c>
      <c r="BM2" t="s">
        <v>1223</v>
      </c>
      <c r="BN2" t="s">
        <v>1224</v>
      </c>
      <c r="BO2" t="s">
        <v>1238</v>
      </c>
      <c r="BP2" t="s">
        <v>1239</v>
      </c>
      <c r="BQ2" t="s">
        <v>1240</v>
      </c>
      <c r="BR2" t="s">
        <v>1225</v>
      </c>
      <c r="BS2" t="s">
        <v>1226</v>
      </c>
      <c r="BT2" t="s">
        <v>1227</v>
      </c>
      <c r="BU2" t="s">
        <v>1228</v>
      </c>
      <c r="BV2" t="s">
        <v>1229</v>
      </c>
      <c r="BW2" t="s">
        <v>1241</v>
      </c>
      <c r="BX2" t="s">
        <v>1242</v>
      </c>
      <c r="BY2" t="s">
        <v>1243</v>
      </c>
      <c r="BZ2" t="s">
        <v>1244</v>
      </c>
      <c r="CA2" t="s">
        <v>1245</v>
      </c>
      <c r="CB2" t="s">
        <v>1246</v>
      </c>
      <c r="CC2" t="s">
        <v>1247</v>
      </c>
      <c r="CD2" t="s">
        <v>1248</v>
      </c>
      <c r="CE2" t="s">
        <v>1249</v>
      </c>
      <c r="CF2" t="s">
        <v>1250</v>
      </c>
      <c r="CG2" t="s">
        <v>1251</v>
      </c>
      <c r="CH2" t="s">
        <v>1253</v>
      </c>
      <c r="CI2" t="s">
        <v>1254</v>
      </c>
      <c r="CJ2" t="s">
        <v>1255</v>
      </c>
    </row>
    <row r="3" spans="1:88" x14ac:dyDescent="0.25">
      <c r="A3" t="s">
        <v>435</v>
      </c>
      <c r="B3">
        <v>9.5199999999999993E-2</v>
      </c>
      <c r="C3">
        <v>0.26190000000000002</v>
      </c>
      <c r="D3">
        <v>0.59520000000000006</v>
      </c>
      <c r="E3">
        <v>4.7599999999999996E-2</v>
      </c>
      <c r="F3">
        <v>0.78569999999999995</v>
      </c>
      <c r="G3">
        <v>0.16670000000000001</v>
      </c>
      <c r="H3">
        <v>4.7599999999999996E-2</v>
      </c>
      <c r="I3">
        <v>0</v>
      </c>
      <c r="J3">
        <v>0.76190000000000002</v>
      </c>
      <c r="K3">
        <v>0.1905</v>
      </c>
      <c r="L3">
        <v>4.7599999999999996E-2</v>
      </c>
      <c r="M3">
        <v>4.7599999999999996E-2</v>
      </c>
      <c r="N3">
        <v>0.54759999999999998</v>
      </c>
      <c r="O3">
        <v>0.40479999999999999</v>
      </c>
      <c r="P3">
        <v>1</v>
      </c>
      <c r="Q3">
        <v>0</v>
      </c>
      <c r="R3">
        <v>0</v>
      </c>
      <c r="S3">
        <v>0</v>
      </c>
      <c r="T3">
        <v>0.85709999999999997</v>
      </c>
      <c r="U3">
        <v>0.1429</v>
      </c>
      <c r="V3">
        <v>0</v>
      </c>
      <c r="W3">
        <v>0.85709999999999997</v>
      </c>
      <c r="X3">
        <v>0.11900000000000001</v>
      </c>
      <c r="Y3">
        <v>2.3799999999999998E-2</v>
      </c>
      <c r="Z3">
        <v>0</v>
      </c>
      <c r="AA3">
        <v>0.61899999999999999</v>
      </c>
      <c r="AB3">
        <v>0.26190000000000002</v>
      </c>
      <c r="AC3">
        <v>9.5199999999999993E-2</v>
      </c>
      <c r="AD3">
        <v>2.3799999999999998E-2</v>
      </c>
      <c r="AE3">
        <v>0.26190000000000002</v>
      </c>
      <c r="AF3">
        <v>0.73809999999999998</v>
      </c>
      <c r="AG3">
        <v>0</v>
      </c>
      <c r="AH3">
        <v>1</v>
      </c>
      <c r="AI3">
        <v>0</v>
      </c>
      <c r="AJ3">
        <v>0</v>
      </c>
      <c r="AK3">
        <v>0.40479999999999999</v>
      </c>
      <c r="AL3">
        <v>0.26190000000000002</v>
      </c>
      <c r="AM3">
        <v>0.26190000000000002</v>
      </c>
      <c r="AN3">
        <v>7.1399999999999991E-2</v>
      </c>
      <c r="AO3">
        <v>0</v>
      </c>
      <c r="AP3">
        <v>0.71430000000000005</v>
      </c>
      <c r="AQ3">
        <v>0.23809999999999998</v>
      </c>
      <c r="AR3">
        <v>4.7599999999999996E-2</v>
      </c>
      <c r="AS3">
        <v>1</v>
      </c>
      <c r="AT3">
        <v>0</v>
      </c>
      <c r="AU3">
        <v>0</v>
      </c>
      <c r="AV3">
        <v>1</v>
      </c>
      <c r="AW3">
        <v>0</v>
      </c>
      <c r="AX3">
        <v>0.42859999999999998</v>
      </c>
      <c r="AY3">
        <v>0.47619999999999996</v>
      </c>
      <c r="AZ3">
        <v>7.1399999999999991E-2</v>
      </c>
      <c r="BA3">
        <v>2.3799999999999998E-2</v>
      </c>
      <c r="BB3">
        <v>0</v>
      </c>
      <c r="BC3">
        <v>1</v>
      </c>
      <c r="BD3">
        <v>0</v>
      </c>
      <c r="BE3">
        <v>0</v>
      </c>
      <c r="BF3">
        <v>0</v>
      </c>
      <c r="BG3">
        <v>0</v>
      </c>
      <c r="BH3">
        <v>0.35710000000000003</v>
      </c>
      <c r="BI3">
        <v>0.64290000000000003</v>
      </c>
      <c r="BJ3">
        <v>0</v>
      </c>
      <c r="BK3">
        <v>1</v>
      </c>
      <c r="BL3">
        <v>0</v>
      </c>
      <c r="BM3">
        <v>0</v>
      </c>
      <c r="BN3">
        <v>0</v>
      </c>
      <c r="BO3">
        <v>0.6905</v>
      </c>
      <c r="BP3">
        <v>0.3095</v>
      </c>
      <c r="BQ3">
        <v>0</v>
      </c>
      <c r="BR3">
        <v>0</v>
      </c>
      <c r="BS3">
        <v>0</v>
      </c>
      <c r="BT3">
        <v>0</v>
      </c>
      <c r="BU3">
        <v>0</v>
      </c>
      <c r="BV3">
        <v>1</v>
      </c>
      <c r="BW3">
        <v>0.78569999999999995</v>
      </c>
      <c r="BX3">
        <v>0.16670000000000001</v>
      </c>
      <c r="BY3">
        <v>4.7599999999999996E-2</v>
      </c>
      <c r="BZ3">
        <v>0</v>
      </c>
      <c r="CA3">
        <v>0.52380000000000004</v>
      </c>
      <c r="CB3">
        <v>0.21429999999999999</v>
      </c>
      <c r="CC3">
        <v>0.26190000000000002</v>
      </c>
      <c r="CD3">
        <v>3.4500000000000003E-2</v>
      </c>
      <c r="CE3">
        <v>0.2069</v>
      </c>
      <c r="CF3">
        <v>0.75859999999999994</v>
      </c>
      <c r="CG3">
        <v>0</v>
      </c>
      <c r="CH3">
        <v>0.5</v>
      </c>
      <c r="CI3">
        <v>0.21429999999999999</v>
      </c>
      <c r="CJ3">
        <v>0.28570000000000001</v>
      </c>
    </row>
    <row r="4" spans="1:88" x14ac:dyDescent="0.25">
      <c r="A4" t="s">
        <v>437</v>
      </c>
      <c r="B4">
        <v>0</v>
      </c>
      <c r="C4">
        <v>0.25</v>
      </c>
      <c r="D4">
        <v>0.5</v>
      </c>
      <c r="E4">
        <v>0.25</v>
      </c>
      <c r="F4">
        <v>1</v>
      </c>
      <c r="G4">
        <v>0</v>
      </c>
      <c r="H4">
        <v>0</v>
      </c>
      <c r="I4">
        <v>0</v>
      </c>
      <c r="J4">
        <v>0.875</v>
      </c>
      <c r="K4">
        <v>0.125</v>
      </c>
      <c r="L4">
        <v>0</v>
      </c>
      <c r="M4">
        <v>6.25E-2</v>
      </c>
      <c r="N4">
        <v>0.9375</v>
      </c>
      <c r="O4">
        <v>0</v>
      </c>
      <c r="P4">
        <v>1</v>
      </c>
      <c r="Q4">
        <v>0</v>
      </c>
      <c r="R4">
        <v>0</v>
      </c>
      <c r="S4">
        <v>0</v>
      </c>
      <c r="T4">
        <v>0.8125</v>
      </c>
      <c r="U4">
        <v>0.1875</v>
      </c>
      <c r="V4">
        <v>0</v>
      </c>
      <c r="W4">
        <v>0.5625</v>
      </c>
      <c r="X4">
        <v>0.375</v>
      </c>
      <c r="Y4">
        <v>6.25E-2</v>
      </c>
      <c r="Z4">
        <v>0</v>
      </c>
      <c r="AA4">
        <v>0</v>
      </c>
      <c r="AB4">
        <v>1</v>
      </c>
      <c r="AC4">
        <v>0</v>
      </c>
      <c r="AD4">
        <v>0</v>
      </c>
      <c r="AE4">
        <v>0.1875</v>
      </c>
      <c r="AF4">
        <v>0.8125</v>
      </c>
      <c r="AG4">
        <v>0</v>
      </c>
      <c r="AH4">
        <v>1</v>
      </c>
      <c r="AI4">
        <v>0</v>
      </c>
      <c r="AJ4">
        <v>0</v>
      </c>
      <c r="AK4">
        <v>0.75</v>
      </c>
      <c r="AL4">
        <v>0.25</v>
      </c>
      <c r="AM4">
        <v>0</v>
      </c>
      <c r="AN4">
        <v>0</v>
      </c>
      <c r="AO4">
        <v>0</v>
      </c>
      <c r="AP4">
        <v>0.8125</v>
      </c>
      <c r="AQ4">
        <v>0.1875</v>
      </c>
      <c r="AR4">
        <v>0</v>
      </c>
      <c r="AS4">
        <v>0.875</v>
      </c>
      <c r="AT4">
        <v>0</v>
      </c>
      <c r="AU4">
        <v>0.125</v>
      </c>
      <c r="AV4">
        <v>1</v>
      </c>
      <c r="AW4">
        <v>0</v>
      </c>
      <c r="AX4">
        <v>0.8125</v>
      </c>
      <c r="AY4">
        <v>0.1875</v>
      </c>
      <c r="AZ4">
        <v>0</v>
      </c>
      <c r="BA4">
        <v>0</v>
      </c>
      <c r="BB4">
        <v>0</v>
      </c>
      <c r="BC4">
        <v>1</v>
      </c>
      <c r="BD4">
        <v>0</v>
      </c>
      <c r="BE4">
        <v>0</v>
      </c>
      <c r="BF4">
        <v>0</v>
      </c>
      <c r="BG4">
        <v>0</v>
      </c>
      <c r="BH4">
        <v>0.8125</v>
      </c>
      <c r="BI4">
        <v>0.1875</v>
      </c>
      <c r="BJ4">
        <v>0</v>
      </c>
      <c r="BK4">
        <v>0</v>
      </c>
      <c r="BL4">
        <v>0</v>
      </c>
      <c r="BM4">
        <v>1</v>
      </c>
      <c r="BN4">
        <v>0</v>
      </c>
      <c r="BO4">
        <v>1</v>
      </c>
      <c r="BP4">
        <v>0</v>
      </c>
      <c r="BQ4">
        <v>0</v>
      </c>
      <c r="BR4">
        <v>0</v>
      </c>
      <c r="BS4">
        <v>0</v>
      </c>
      <c r="BT4">
        <v>0</v>
      </c>
      <c r="BU4">
        <v>0</v>
      </c>
      <c r="BV4">
        <v>1</v>
      </c>
      <c r="BW4">
        <v>0.3125</v>
      </c>
      <c r="BX4">
        <v>0.5</v>
      </c>
      <c r="BY4">
        <v>0</v>
      </c>
      <c r="BZ4">
        <v>0.1875</v>
      </c>
      <c r="CA4">
        <v>1</v>
      </c>
      <c r="CB4">
        <v>0</v>
      </c>
      <c r="CC4">
        <v>0</v>
      </c>
      <c r="CD4">
        <v>1</v>
      </c>
      <c r="CE4">
        <v>0</v>
      </c>
      <c r="CF4">
        <v>0</v>
      </c>
      <c r="CG4">
        <v>0</v>
      </c>
      <c r="CH4">
        <v>0.625</v>
      </c>
      <c r="CI4">
        <v>6.25E-2</v>
      </c>
      <c r="CJ4">
        <v>0.3125</v>
      </c>
    </row>
    <row r="5" spans="1:88" x14ac:dyDescent="0.25">
      <c r="A5" t="s">
        <v>439</v>
      </c>
      <c r="B5">
        <v>0.15620000000000001</v>
      </c>
      <c r="C5">
        <v>0.28120000000000001</v>
      </c>
      <c r="D5">
        <v>0.15620000000000001</v>
      </c>
      <c r="E5">
        <v>0.40619999999999995</v>
      </c>
      <c r="F5">
        <v>3.1200000000000002E-2</v>
      </c>
      <c r="G5">
        <v>0.4375</v>
      </c>
      <c r="H5">
        <v>0.53120000000000001</v>
      </c>
      <c r="I5">
        <v>0</v>
      </c>
      <c r="J5">
        <v>0</v>
      </c>
      <c r="K5">
        <v>0.65620000000000001</v>
      </c>
      <c r="L5">
        <v>0.34380000000000005</v>
      </c>
      <c r="M5">
        <v>0</v>
      </c>
      <c r="N5">
        <v>0.84379999999999999</v>
      </c>
      <c r="O5">
        <v>0.15620000000000001</v>
      </c>
      <c r="P5">
        <v>1</v>
      </c>
      <c r="Q5">
        <v>0</v>
      </c>
      <c r="R5">
        <v>0</v>
      </c>
      <c r="S5">
        <v>0</v>
      </c>
      <c r="T5">
        <v>1</v>
      </c>
      <c r="U5">
        <v>0</v>
      </c>
      <c r="V5">
        <v>0</v>
      </c>
      <c r="W5">
        <v>3.1200000000000002E-2</v>
      </c>
      <c r="X5">
        <v>0.84379999999999999</v>
      </c>
      <c r="Y5">
        <v>0.125</v>
      </c>
      <c r="Z5">
        <v>0</v>
      </c>
      <c r="AA5">
        <v>1</v>
      </c>
      <c r="AB5">
        <v>0</v>
      </c>
      <c r="AC5">
        <v>0</v>
      </c>
      <c r="AD5">
        <v>0</v>
      </c>
      <c r="AE5">
        <v>0.75</v>
      </c>
      <c r="AF5">
        <v>0.25</v>
      </c>
      <c r="AG5">
        <v>0</v>
      </c>
      <c r="AH5">
        <v>1</v>
      </c>
      <c r="AI5">
        <v>0</v>
      </c>
      <c r="AJ5">
        <v>0</v>
      </c>
      <c r="AK5">
        <v>0</v>
      </c>
      <c r="AL5">
        <v>0.15620000000000001</v>
      </c>
      <c r="AM5">
        <v>0.4375</v>
      </c>
      <c r="AN5">
        <v>0.40619999999999995</v>
      </c>
      <c r="AO5">
        <v>0</v>
      </c>
      <c r="AP5">
        <v>0</v>
      </c>
      <c r="AQ5">
        <v>0.6875</v>
      </c>
      <c r="AR5">
        <v>0.3125</v>
      </c>
      <c r="AS5">
        <v>0.6875</v>
      </c>
      <c r="AT5">
        <v>0</v>
      </c>
      <c r="AU5">
        <v>0.3125</v>
      </c>
      <c r="AV5">
        <v>1</v>
      </c>
      <c r="AW5">
        <v>0</v>
      </c>
      <c r="AX5">
        <v>0</v>
      </c>
      <c r="AY5">
        <v>0.28120000000000001</v>
      </c>
      <c r="AZ5">
        <v>0.65620000000000001</v>
      </c>
      <c r="BA5">
        <v>6.25E-2</v>
      </c>
      <c r="BB5">
        <v>0</v>
      </c>
      <c r="BC5">
        <v>1</v>
      </c>
      <c r="BD5">
        <v>0</v>
      </c>
      <c r="BE5">
        <v>0</v>
      </c>
      <c r="BF5">
        <v>0</v>
      </c>
      <c r="BG5">
        <v>0</v>
      </c>
      <c r="BH5">
        <v>6.25E-2</v>
      </c>
      <c r="BI5">
        <v>0.9375</v>
      </c>
      <c r="BJ5">
        <v>0</v>
      </c>
      <c r="BK5">
        <v>1</v>
      </c>
      <c r="BL5">
        <v>0</v>
      </c>
      <c r="BM5">
        <v>0</v>
      </c>
      <c r="BN5">
        <v>0</v>
      </c>
      <c r="BO5">
        <v>6.25E-2</v>
      </c>
      <c r="BP5">
        <v>0.9375</v>
      </c>
      <c r="BQ5">
        <v>0</v>
      </c>
      <c r="BR5">
        <v>0</v>
      </c>
      <c r="BS5">
        <v>0</v>
      </c>
      <c r="BT5">
        <v>0</v>
      </c>
      <c r="BU5">
        <v>0</v>
      </c>
      <c r="BV5">
        <v>1</v>
      </c>
      <c r="BW5">
        <v>1</v>
      </c>
      <c r="BX5">
        <v>0</v>
      </c>
      <c r="BY5">
        <v>0</v>
      </c>
      <c r="BZ5">
        <v>0</v>
      </c>
      <c r="CA5">
        <v>0.65620000000000001</v>
      </c>
      <c r="CB5">
        <v>0.34380000000000005</v>
      </c>
      <c r="CC5">
        <v>0</v>
      </c>
      <c r="CD5">
        <v>0</v>
      </c>
      <c r="CE5">
        <v>0.4839</v>
      </c>
      <c r="CF5">
        <v>0.5161</v>
      </c>
      <c r="CG5">
        <v>0</v>
      </c>
      <c r="CH5">
        <v>0.40619999999999995</v>
      </c>
      <c r="CI5">
        <v>0.59379999999999999</v>
      </c>
      <c r="CJ5">
        <v>0</v>
      </c>
    </row>
    <row r="6" spans="1:88" x14ac:dyDescent="0.25">
      <c r="A6" t="s">
        <v>441</v>
      </c>
      <c r="B6">
        <v>0</v>
      </c>
      <c r="C6">
        <v>0</v>
      </c>
      <c r="D6">
        <v>0.73329999999999995</v>
      </c>
      <c r="E6">
        <v>0.26669999999999999</v>
      </c>
      <c r="F6">
        <v>0.66670000000000007</v>
      </c>
      <c r="G6">
        <v>0.26669999999999999</v>
      </c>
      <c r="H6">
        <v>6.6699999999999995E-2</v>
      </c>
      <c r="I6">
        <v>0</v>
      </c>
      <c r="J6">
        <v>0.66670000000000007</v>
      </c>
      <c r="K6">
        <v>0.26669999999999999</v>
      </c>
      <c r="L6">
        <v>6.6699999999999995E-2</v>
      </c>
      <c r="M6">
        <v>6.6699999999999995E-2</v>
      </c>
      <c r="N6">
        <v>0.5333</v>
      </c>
      <c r="O6">
        <v>0.4</v>
      </c>
      <c r="P6">
        <v>1</v>
      </c>
      <c r="Q6">
        <v>0</v>
      </c>
      <c r="R6">
        <v>0</v>
      </c>
      <c r="S6">
        <v>0</v>
      </c>
      <c r="T6">
        <v>0.76919999999999999</v>
      </c>
      <c r="U6">
        <v>7.690000000000001E-2</v>
      </c>
      <c r="V6">
        <v>0.15380000000000002</v>
      </c>
      <c r="W6">
        <v>0</v>
      </c>
      <c r="X6">
        <v>0.66670000000000007</v>
      </c>
      <c r="Y6">
        <v>0.33329999999999999</v>
      </c>
      <c r="Z6">
        <v>0</v>
      </c>
      <c r="AA6">
        <v>0.4</v>
      </c>
      <c r="AB6">
        <v>6.6699999999999995E-2</v>
      </c>
      <c r="AC6">
        <v>0.5333</v>
      </c>
      <c r="AD6">
        <v>0</v>
      </c>
      <c r="AE6">
        <v>0.1333</v>
      </c>
      <c r="AF6">
        <v>0.86670000000000003</v>
      </c>
      <c r="AG6">
        <v>0</v>
      </c>
      <c r="AH6">
        <v>0.86670000000000003</v>
      </c>
      <c r="AI6">
        <v>6.6699999999999995E-2</v>
      </c>
      <c r="AJ6">
        <v>6.6699999999999995E-2</v>
      </c>
      <c r="AK6">
        <v>0.26669999999999999</v>
      </c>
      <c r="AL6">
        <v>0.33329999999999999</v>
      </c>
      <c r="AM6">
        <v>0.4</v>
      </c>
      <c r="AN6">
        <v>0</v>
      </c>
      <c r="AO6">
        <v>0</v>
      </c>
      <c r="AP6">
        <v>0.4</v>
      </c>
      <c r="AQ6">
        <v>0.5333</v>
      </c>
      <c r="AR6">
        <v>6.6699999999999995E-2</v>
      </c>
      <c r="AS6">
        <v>0.66670000000000007</v>
      </c>
      <c r="AT6">
        <v>0.2</v>
      </c>
      <c r="AU6">
        <v>0.1333</v>
      </c>
      <c r="AV6">
        <v>0.93330000000000002</v>
      </c>
      <c r="AW6">
        <v>6.6699999999999995E-2</v>
      </c>
      <c r="AX6">
        <v>0</v>
      </c>
      <c r="AY6">
        <v>0.1333</v>
      </c>
      <c r="AZ6">
        <v>0.2</v>
      </c>
      <c r="BA6">
        <v>0.6</v>
      </c>
      <c r="BB6">
        <v>6.6699999999999995E-2</v>
      </c>
      <c r="BC6">
        <v>0</v>
      </c>
      <c r="BD6">
        <v>0</v>
      </c>
      <c r="BE6">
        <v>0</v>
      </c>
      <c r="BF6">
        <v>0</v>
      </c>
      <c r="BG6">
        <v>1</v>
      </c>
      <c r="BH6">
        <v>0</v>
      </c>
      <c r="BI6">
        <v>1</v>
      </c>
      <c r="BJ6">
        <v>0</v>
      </c>
      <c r="BK6">
        <v>1</v>
      </c>
      <c r="BL6">
        <v>0</v>
      </c>
      <c r="BM6">
        <v>0</v>
      </c>
      <c r="BN6">
        <v>0</v>
      </c>
      <c r="BO6">
        <v>0.86670000000000003</v>
      </c>
      <c r="BP6">
        <v>0.1333</v>
      </c>
      <c r="BQ6">
        <v>0</v>
      </c>
      <c r="BR6">
        <v>0</v>
      </c>
      <c r="BS6">
        <v>0</v>
      </c>
      <c r="BT6">
        <v>0</v>
      </c>
      <c r="BU6">
        <v>1</v>
      </c>
      <c r="BV6">
        <v>0</v>
      </c>
      <c r="BW6">
        <v>0.93330000000000002</v>
      </c>
      <c r="BX6">
        <v>6.6699999999999995E-2</v>
      </c>
      <c r="BY6">
        <v>0</v>
      </c>
      <c r="BZ6">
        <v>0</v>
      </c>
      <c r="CA6">
        <v>0.86670000000000003</v>
      </c>
      <c r="CB6">
        <v>0.1333</v>
      </c>
      <c r="CC6">
        <v>0</v>
      </c>
      <c r="CD6">
        <v>9.0899999999999995E-2</v>
      </c>
      <c r="CE6">
        <v>0.72730000000000006</v>
      </c>
      <c r="CF6">
        <v>0.18179999999999999</v>
      </c>
      <c r="CG6">
        <v>0</v>
      </c>
      <c r="CH6">
        <v>0</v>
      </c>
      <c r="CI6">
        <v>0.2</v>
      </c>
      <c r="CJ6">
        <v>0.8</v>
      </c>
    </row>
    <row r="7" spans="1:88" x14ac:dyDescent="0.25">
      <c r="A7" t="s">
        <v>443</v>
      </c>
      <c r="B7">
        <v>0</v>
      </c>
      <c r="C7">
        <v>0</v>
      </c>
      <c r="D7">
        <v>0.5</v>
      </c>
      <c r="E7">
        <v>0.5</v>
      </c>
      <c r="F7">
        <v>0.83329999999999993</v>
      </c>
      <c r="G7">
        <v>0.16670000000000001</v>
      </c>
      <c r="H7">
        <v>0</v>
      </c>
      <c r="I7">
        <v>4.1700000000000001E-2</v>
      </c>
      <c r="J7">
        <v>0.83329999999999993</v>
      </c>
      <c r="K7">
        <v>0.125</v>
      </c>
      <c r="L7">
        <v>0</v>
      </c>
      <c r="M7">
        <v>0</v>
      </c>
      <c r="N7">
        <v>0.375</v>
      </c>
      <c r="O7">
        <v>0.625</v>
      </c>
      <c r="P7">
        <v>1</v>
      </c>
      <c r="Q7">
        <v>0</v>
      </c>
      <c r="R7">
        <v>0</v>
      </c>
      <c r="S7">
        <v>0</v>
      </c>
      <c r="T7">
        <v>0.91299999999999992</v>
      </c>
      <c r="U7">
        <v>0</v>
      </c>
      <c r="V7">
        <v>8.6999999999999994E-2</v>
      </c>
      <c r="W7">
        <v>0.25</v>
      </c>
      <c r="X7">
        <v>0.625</v>
      </c>
      <c r="Y7">
        <v>0.125</v>
      </c>
      <c r="Z7">
        <v>0</v>
      </c>
      <c r="AA7">
        <v>0</v>
      </c>
      <c r="AB7">
        <v>0</v>
      </c>
      <c r="AC7">
        <v>0.70829999999999993</v>
      </c>
      <c r="AD7">
        <v>0.29170000000000001</v>
      </c>
      <c r="AE7">
        <v>0</v>
      </c>
      <c r="AF7">
        <v>0.95829999999999993</v>
      </c>
      <c r="AG7">
        <v>4.1700000000000001E-2</v>
      </c>
      <c r="AH7">
        <v>0.83329999999999993</v>
      </c>
      <c r="AI7">
        <v>4.1700000000000001E-2</v>
      </c>
      <c r="AJ7">
        <v>0.125</v>
      </c>
      <c r="AK7">
        <v>4.3499999999999997E-2</v>
      </c>
      <c r="AL7">
        <v>0.30430000000000001</v>
      </c>
      <c r="AM7">
        <v>0.52170000000000005</v>
      </c>
      <c r="AN7">
        <v>0.13039999999999999</v>
      </c>
      <c r="AO7">
        <v>0</v>
      </c>
      <c r="AP7">
        <v>0.41670000000000001</v>
      </c>
      <c r="AQ7">
        <v>0.5</v>
      </c>
      <c r="AR7">
        <v>8.3299999999999999E-2</v>
      </c>
      <c r="AS7">
        <v>0.70829999999999993</v>
      </c>
      <c r="AT7">
        <v>0.29170000000000001</v>
      </c>
      <c r="AU7">
        <v>0</v>
      </c>
      <c r="AV7">
        <v>1</v>
      </c>
      <c r="AW7">
        <v>0</v>
      </c>
      <c r="AX7">
        <v>0</v>
      </c>
      <c r="AY7">
        <v>0.20829999999999999</v>
      </c>
      <c r="AZ7">
        <v>0.5</v>
      </c>
      <c r="BA7">
        <v>0.29170000000000001</v>
      </c>
      <c r="BB7">
        <v>0</v>
      </c>
      <c r="BC7">
        <v>0</v>
      </c>
      <c r="BD7">
        <v>0</v>
      </c>
      <c r="BE7">
        <v>0</v>
      </c>
      <c r="BF7">
        <v>1</v>
      </c>
      <c r="BG7">
        <v>0</v>
      </c>
      <c r="BH7">
        <v>0</v>
      </c>
      <c r="BI7">
        <v>1</v>
      </c>
      <c r="BJ7">
        <v>0</v>
      </c>
      <c r="BK7">
        <v>1</v>
      </c>
      <c r="BL7">
        <v>0</v>
      </c>
      <c r="BM7">
        <v>0</v>
      </c>
      <c r="BN7">
        <v>0</v>
      </c>
      <c r="BO7">
        <v>0.79170000000000007</v>
      </c>
      <c r="BP7">
        <v>0.20829999999999999</v>
      </c>
      <c r="BQ7">
        <v>0</v>
      </c>
      <c r="BR7">
        <v>0</v>
      </c>
      <c r="BS7">
        <v>0</v>
      </c>
      <c r="BT7">
        <v>0</v>
      </c>
      <c r="BU7">
        <v>1</v>
      </c>
      <c r="BV7">
        <v>0</v>
      </c>
      <c r="BW7">
        <v>0.95829999999999993</v>
      </c>
      <c r="BX7">
        <v>4.1700000000000001E-2</v>
      </c>
      <c r="BY7">
        <v>0</v>
      </c>
      <c r="BZ7">
        <v>0</v>
      </c>
      <c r="CA7">
        <v>0.60870000000000002</v>
      </c>
      <c r="CB7">
        <v>0.26090000000000002</v>
      </c>
      <c r="CC7">
        <v>0.13039999999999999</v>
      </c>
      <c r="CD7">
        <v>0</v>
      </c>
      <c r="CE7">
        <v>0.39130000000000004</v>
      </c>
      <c r="CF7">
        <v>0.56520000000000004</v>
      </c>
      <c r="CG7">
        <v>4.3499999999999997E-2</v>
      </c>
      <c r="CH7">
        <v>0</v>
      </c>
      <c r="CI7">
        <v>8.3299999999999999E-2</v>
      </c>
      <c r="CJ7">
        <v>0.91670000000000007</v>
      </c>
    </row>
    <row r="8" spans="1:88" x14ac:dyDescent="0.25">
      <c r="A8" t="s">
        <v>445</v>
      </c>
      <c r="B8">
        <v>0</v>
      </c>
      <c r="C8">
        <v>0.46429999999999999</v>
      </c>
      <c r="D8">
        <v>0.46429999999999999</v>
      </c>
      <c r="E8">
        <v>7.1399999999999991E-2</v>
      </c>
      <c r="F8">
        <v>0.46429999999999999</v>
      </c>
      <c r="G8">
        <v>0.42859999999999998</v>
      </c>
      <c r="H8">
        <v>0.10710000000000001</v>
      </c>
      <c r="I8">
        <v>0</v>
      </c>
      <c r="J8">
        <v>0.75</v>
      </c>
      <c r="K8">
        <v>0.25</v>
      </c>
      <c r="L8">
        <v>0</v>
      </c>
      <c r="M8">
        <v>3.5699999999999996E-2</v>
      </c>
      <c r="N8">
        <v>0.60709999999999997</v>
      </c>
      <c r="O8">
        <v>0.35710000000000003</v>
      </c>
      <c r="P8">
        <v>0</v>
      </c>
      <c r="Q8">
        <v>1</v>
      </c>
      <c r="R8">
        <v>0</v>
      </c>
      <c r="S8">
        <v>0</v>
      </c>
      <c r="T8">
        <v>0.67859999999999998</v>
      </c>
      <c r="U8">
        <v>0.17859999999999998</v>
      </c>
      <c r="V8">
        <v>0.1429</v>
      </c>
      <c r="W8">
        <v>0.28570000000000001</v>
      </c>
      <c r="X8">
        <v>0.53569999999999995</v>
      </c>
      <c r="Y8">
        <v>0.17859999999999998</v>
      </c>
      <c r="Z8">
        <v>0</v>
      </c>
      <c r="AA8">
        <v>0.21429999999999999</v>
      </c>
      <c r="AB8">
        <v>0.42859999999999998</v>
      </c>
      <c r="AC8">
        <v>0.21429999999999999</v>
      </c>
      <c r="AD8">
        <v>0.1429</v>
      </c>
      <c r="AE8">
        <v>0.21429999999999999</v>
      </c>
      <c r="AF8">
        <v>0.78569999999999995</v>
      </c>
      <c r="AG8">
        <v>0</v>
      </c>
      <c r="AH8">
        <v>1</v>
      </c>
      <c r="AI8">
        <v>0</v>
      </c>
      <c r="AJ8">
        <v>0</v>
      </c>
      <c r="AK8">
        <v>0.1429</v>
      </c>
      <c r="AL8">
        <v>0.42859999999999998</v>
      </c>
      <c r="AM8">
        <v>0.32140000000000002</v>
      </c>
      <c r="AN8">
        <v>0.10710000000000001</v>
      </c>
      <c r="AO8">
        <v>0</v>
      </c>
      <c r="AP8">
        <v>0.42859999999999998</v>
      </c>
      <c r="AQ8">
        <v>0.5</v>
      </c>
      <c r="AR8">
        <v>7.1399999999999991E-2</v>
      </c>
      <c r="AS8">
        <v>0.67859999999999998</v>
      </c>
      <c r="AT8">
        <v>0.28570000000000001</v>
      </c>
      <c r="AU8">
        <v>3.5699999999999996E-2</v>
      </c>
      <c r="AV8">
        <v>1</v>
      </c>
      <c r="AW8">
        <v>0</v>
      </c>
      <c r="AX8">
        <v>0</v>
      </c>
      <c r="AY8">
        <v>0.10710000000000001</v>
      </c>
      <c r="AZ8">
        <v>0.32140000000000002</v>
      </c>
      <c r="BA8">
        <v>0.42859999999999998</v>
      </c>
      <c r="BB8">
        <v>0.1429</v>
      </c>
      <c r="BC8">
        <v>0</v>
      </c>
      <c r="BD8">
        <v>0</v>
      </c>
      <c r="BE8">
        <v>1</v>
      </c>
      <c r="BF8">
        <v>0</v>
      </c>
      <c r="BG8">
        <v>0</v>
      </c>
      <c r="BH8">
        <v>0.32140000000000002</v>
      </c>
      <c r="BI8">
        <v>0.67859999999999998</v>
      </c>
      <c r="BJ8">
        <v>1</v>
      </c>
      <c r="BK8">
        <v>0</v>
      </c>
      <c r="BL8">
        <v>0</v>
      </c>
      <c r="BM8">
        <v>0</v>
      </c>
      <c r="BN8">
        <v>0</v>
      </c>
      <c r="BO8">
        <v>0.46429999999999999</v>
      </c>
      <c r="BP8">
        <v>0.42859999999999998</v>
      </c>
      <c r="BQ8">
        <v>0.10710000000000001</v>
      </c>
      <c r="BR8">
        <v>0</v>
      </c>
      <c r="BS8">
        <v>0</v>
      </c>
      <c r="BT8">
        <v>0</v>
      </c>
      <c r="BU8">
        <v>1</v>
      </c>
      <c r="BV8">
        <v>0</v>
      </c>
      <c r="BW8">
        <v>0.89290000000000003</v>
      </c>
      <c r="BX8">
        <v>0.10710000000000001</v>
      </c>
      <c r="BY8">
        <v>0</v>
      </c>
      <c r="BZ8">
        <v>0</v>
      </c>
      <c r="CA8">
        <v>0.46429999999999999</v>
      </c>
      <c r="CB8">
        <v>0.17859999999999998</v>
      </c>
      <c r="CC8">
        <v>0.35710000000000003</v>
      </c>
      <c r="CD8">
        <v>0</v>
      </c>
      <c r="CE8">
        <v>0.60870000000000002</v>
      </c>
      <c r="CF8">
        <v>0.39130000000000004</v>
      </c>
      <c r="CG8">
        <v>0</v>
      </c>
      <c r="CH8">
        <v>0.25</v>
      </c>
      <c r="CI8">
        <v>0.28570000000000001</v>
      </c>
      <c r="CJ8">
        <v>0.46429999999999999</v>
      </c>
    </row>
    <row r="9" spans="1:88" x14ac:dyDescent="0.25">
      <c r="A9" t="s">
        <v>447</v>
      </c>
      <c r="B9">
        <v>0</v>
      </c>
      <c r="C9">
        <v>0.73680000000000012</v>
      </c>
      <c r="D9">
        <v>0.15789999999999998</v>
      </c>
      <c r="E9">
        <v>0.10529999999999999</v>
      </c>
      <c r="F9">
        <v>0.31579999999999997</v>
      </c>
      <c r="G9">
        <v>0.68420000000000003</v>
      </c>
      <c r="H9">
        <v>0</v>
      </c>
      <c r="I9">
        <v>0</v>
      </c>
      <c r="J9">
        <v>0.78949999999999998</v>
      </c>
      <c r="K9">
        <v>0.21050000000000002</v>
      </c>
      <c r="L9">
        <v>0</v>
      </c>
      <c r="M9">
        <v>0</v>
      </c>
      <c r="N9">
        <v>0.73680000000000012</v>
      </c>
      <c r="O9">
        <v>0.26319999999999999</v>
      </c>
      <c r="P9">
        <v>0</v>
      </c>
      <c r="Q9">
        <v>1</v>
      </c>
      <c r="R9">
        <v>0</v>
      </c>
      <c r="S9">
        <v>0</v>
      </c>
      <c r="T9">
        <v>1</v>
      </c>
      <c r="U9">
        <v>0</v>
      </c>
      <c r="V9">
        <v>0</v>
      </c>
      <c r="W9">
        <v>0.15789999999999998</v>
      </c>
      <c r="X9">
        <v>0.84209999999999996</v>
      </c>
      <c r="Y9">
        <v>0</v>
      </c>
      <c r="Z9">
        <v>0</v>
      </c>
      <c r="AA9">
        <v>0.89469999999999994</v>
      </c>
      <c r="AB9">
        <v>5.2600000000000001E-2</v>
      </c>
      <c r="AC9">
        <v>0</v>
      </c>
      <c r="AD9">
        <v>5.2600000000000001E-2</v>
      </c>
      <c r="AE9">
        <v>0.73680000000000012</v>
      </c>
      <c r="AF9">
        <v>0.26319999999999999</v>
      </c>
      <c r="AG9">
        <v>0</v>
      </c>
      <c r="AH9">
        <v>1</v>
      </c>
      <c r="AI9">
        <v>0</v>
      </c>
      <c r="AJ9">
        <v>0</v>
      </c>
      <c r="AK9">
        <v>0</v>
      </c>
      <c r="AL9">
        <v>0.78949999999999998</v>
      </c>
      <c r="AM9">
        <v>0.15789999999999998</v>
      </c>
      <c r="AN9">
        <v>0</v>
      </c>
      <c r="AO9">
        <v>5.2600000000000001E-2</v>
      </c>
      <c r="AP9">
        <v>5.2600000000000001E-2</v>
      </c>
      <c r="AQ9">
        <v>0.36840000000000006</v>
      </c>
      <c r="AR9">
        <v>0.57889999999999997</v>
      </c>
      <c r="AS9">
        <v>0.94739999999999991</v>
      </c>
      <c r="AT9">
        <v>5.2600000000000001E-2</v>
      </c>
      <c r="AU9">
        <v>0</v>
      </c>
      <c r="AV9">
        <v>1</v>
      </c>
      <c r="AW9">
        <v>0</v>
      </c>
      <c r="AX9">
        <v>0</v>
      </c>
      <c r="AY9">
        <v>0.42109999999999997</v>
      </c>
      <c r="AZ9">
        <v>0.52629999999999999</v>
      </c>
      <c r="BA9">
        <v>5.2600000000000001E-2</v>
      </c>
      <c r="BB9">
        <v>0</v>
      </c>
      <c r="BC9">
        <v>0</v>
      </c>
      <c r="BD9">
        <v>1</v>
      </c>
      <c r="BE9">
        <v>0</v>
      </c>
      <c r="BF9">
        <v>0</v>
      </c>
      <c r="BG9">
        <v>0</v>
      </c>
      <c r="BH9">
        <v>0</v>
      </c>
      <c r="BI9">
        <v>1</v>
      </c>
      <c r="BJ9">
        <v>0</v>
      </c>
      <c r="BK9">
        <v>1</v>
      </c>
      <c r="BL9">
        <v>0</v>
      </c>
      <c r="BM9">
        <v>0</v>
      </c>
      <c r="BN9">
        <v>0</v>
      </c>
      <c r="BO9">
        <v>0.15789999999999998</v>
      </c>
      <c r="BP9">
        <v>0.73680000000000012</v>
      </c>
      <c r="BQ9">
        <v>0.10529999999999999</v>
      </c>
      <c r="BR9">
        <v>0</v>
      </c>
      <c r="BS9">
        <v>0</v>
      </c>
      <c r="BT9">
        <v>0</v>
      </c>
      <c r="BU9">
        <v>0</v>
      </c>
      <c r="BV9">
        <v>1</v>
      </c>
      <c r="BW9">
        <v>0.26319999999999999</v>
      </c>
      <c r="BX9">
        <v>0.68420000000000003</v>
      </c>
      <c r="BY9">
        <v>0</v>
      </c>
      <c r="BZ9">
        <v>5.2600000000000001E-2</v>
      </c>
      <c r="CA9">
        <v>0.1176</v>
      </c>
      <c r="CB9">
        <v>0.88239999999999996</v>
      </c>
      <c r="CC9">
        <v>0</v>
      </c>
      <c r="CD9">
        <v>0</v>
      </c>
      <c r="CE9">
        <v>0.21050000000000002</v>
      </c>
      <c r="CF9">
        <v>0.78949999999999998</v>
      </c>
      <c r="CG9">
        <v>0</v>
      </c>
      <c r="CH9">
        <v>0</v>
      </c>
      <c r="CI9">
        <v>0</v>
      </c>
      <c r="CJ9">
        <v>1</v>
      </c>
    </row>
    <row r="10" spans="1:88" x14ac:dyDescent="0.25">
      <c r="A10" t="s">
        <v>449</v>
      </c>
      <c r="B10">
        <v>0</v>
      </c>
      <c r="C10">
        <v>0.11539999999999999</v>
      </c>
      <c r="D10">
        <v>0.26919999999999999</v>
      </c>
      <c r="E10">
        <v>0.61539999999999995</v>
      </c>
      <c r="F10">
        <v>0.26919999999999999</v>
      </c>
      <c r="G10">
        <v>0.61539999999999995</v>
      </c>
      <c r="H10">
        <v>0.11539999999999999</v>
      </c>
      <c r="I10">
        <v>0</v>
      </c>
      <c r="J10">
        <v>0.61539999999999995</v>
      </c>
      <c r="K10">
        <v>0.34619999999999995</v>
      </c>
      <c r="L10">
        <v>3.85E-2</v>
      </c>
      <c r="M10">
        <v>0</v>
      </c>
      <c r="N10">
        <v>0.65379999999999994</v>
      </c>
      <c r="O10">
        <v>0.34619999999999995</v>
      </c>
      <c r="P10">
        <v>1</v>
      </c>
      <c r="Q10">
        <v>0</v>
      </c>
      <c r="R10">
        <v>0</v>
      </c>
      <c r="S10">
        <v>0</v>
      </c>
      <c r="T10">
        <v>0.80769999999999997</v>
      </c>
      <c r="U10">
        <v>7.690000000000001E-2</v>
      </c>
      <c r="V10">
        <v>0.11539999999999999</v>
      </c>
      <c r="W10">
        <v>0.15380000000000002</v>
      </c>
      <c r="X10">
        <v>0.69230000000000003</v>
      </c>
      <c r="Y10">
        <v>0.15380000000000002</v>
      </c>
      <c r="Z10">
        <v>0</v>
      </c>
      <c r="AA10">
        <v>0.57689999999999997</v>
      </c>
      <c r="AB10">
        <v>0.15380000000000002</v>
      </c>
      <c r="AC10">
        <v>0.15380000000000002</v>
      </c>
      <c r="AD10">
        <v>0.11539999999999999</v>
      </c>
      <c r="AE10">
        <v>0.65379999999999994</v>
      </c>
      <c r="AF10">
        <v>0.34619999999999995</v>
      </c>
      <c r="AG10">
        <v>0</v>
      </c>
      <c r="AH10">
        <v>1</v>
      </c>
      <c r="AI10">
        <v>0</v>
      </c>
      <c r="AJ10">
        <v>0</v>
      </c>
      <c r="AK10">
        <v>7.690000000000001E-2</v>
      </c>
      <c r="AL10">
        <v>0.46149999999999997</v>
      </c>
      <c r="AM10">
        <v>0.15380000000000002</v>
      </c>
      <c r="AN10">
        <v>0.30769999999999997</v>
      </c>
      <c r="AO10">
        <v>0</v>
      </c>
      <c r="AP10">
        <v>3.85E-2</v>
      </c>
      <c r="AQ10">
        <v>0.5</v>
      </c>
      <c r="AR10">
        <v>0.46149999999999997</v>
      </c>
      <c r="AS10">
        <v>0.46149999999999997</v>
      </c>
      <c r="AT10">
        <v>0.42310000000000003</v>
      </c>
      <c r="AU10">
        <v>0.11539999999999999</v>
      </c>
      <c r="AV10">
        <v>1</v>
      </c>
      <c r="AW10">
        <v>0</v>
      </c>
      <c r="AX10">
        <v>0</v>
      </c>
      <c r="AY10">
        <v>0</v>
      </c>
      <c r="AZ10">
        <v>0.46149999999999997</v>
      </c>
      <c r="BA10">
        <v>0.15380000000000002</v>
      </c>
      <c r="BB10">
        <v>0.3846</v>
      </c>
      <c r="BC10">
        <v>0</v>
      </c>
      <c r="BD10">
        <v>1</v>
      </c>
      <c r="BE10">
        <v>0</v>
      </c>
      <c r="BF10">
        <v>0</v>
      </c>
      <c r="BG10">
        <v>0</v>
      </c>
      <c r="BH10">
        <v>0.1923</v>
      </c>
      <c r="BI10">
        <v>0.80769999999999997</v>
      </c>
      <c r="BJ10">
        <v>0</v>
      </c>
      <c r="BK10">
        <v>1</v>
      </c>
      <c r="BL10">
        <v>0</v>
      </c>
      <c r="BM10">
        <v>0</v>
      </c>
      <c r="BN10">
        <v>0</v>
      </c>
      <c r="BO10">
        <v>0.15380000000000002</v>
      </c>
      <c r="BP10">
        <v>0.76919999999999999</v>
      </c>
      <c r="BQ10">
        <v>7.690000000000001E-2</v>
      </c>
      <c r="BR10">
        <v>0</v>
      </c>
      <c r="BS10">
        <v>0</v>
      </c>
      <c r="BT10">
        <v>0</v>
      </c>
      <c r="BU10">
        <v>1</v>
      </c>
      <c r="BV10">
        <v>0</v>
      </c>
      <c r="BW10">
        <v>0.65379999999999994</v>
      </c>
      <c r="BX10">
        <v>0.30769999999999997</v>
      </c>
      <c r="BY10">
        <v>3.85E-2</v>
      </c>
      <c r="BZ10">
        <v>0</v>
      </c>
      <c r="CA10">
        <v>0.2</v>
      </c>
      <c r="CB10">
        <v>0.6</v>
      </c>
      <c r="CC10">
        <v>0.2</v>
      </c>
      <c r="CD10">
        <v>4.1700000000000001E-2</v>
      </c>
      <c r="CE10">
        <v>0.41670000000000001</v>
      </c>
      <c r="CF10">
        <v>0.54170000000000007</v>
      </c>
      <c r="CG10">
        <v>0</v>
      </c>
      <c r="CH10">
        <v>0.11539999999999999</v>
      </c>
      <c r="CI10">
        <v>0.23079999999999998</v>
      </c>
      <c r="CJ10">
        <v>0.65379999999999994</v>
      </c>
    </row>
    <row r="11" spans="1:88" x14ac:dyDescent="0.25">
      <c r="A11" t="s">
        <v>451</v>
      </c>
      <c r="B11">
        <v>0</v>
      </c>
      <c r="C11">
        <v>0</v>
      </c>
      <c r="D11">
        <v>4.5499999999999999E-2</v>
      </c>
      <c r="E11">
        <v>0.95450000000000002</v>
      </c>
      <c r="F11">
        <v>0.59089999999999998</v>
      </c>
      <c r="G11">
        <v>0.2273</v>
      </c>
      <c r="H11">
        <v>0.18179999999999999</v>
      </c>
      <c r="I11">
        <v>0</v>
      </c>
      <c r="J11">
        <v>0.90910000000000002</v>
      </c>
      <c r="K11">
        <v>9.0899999999999995E-2</v>
      </c>
      <c r="L11">
        <v>0</v>
      </c>
      <c r="M11">
        <v>4.5499999999999999E-2</v>
      </c>
      <c r="N11">
        <v>0.54549999999999998</v>
      </c>
      <c r="O11">
        <v>0.40909999999999996</v>
      </c>
      <c r="P11">
        <v>0</v>
      </c>
      <c r="Q11">
        <v>1</v>
      </c>
      <c r="R11">
        <v>0</v>
      </c>
      <c r="S11">
        <v>0</v>
      </c>
      <c r="T11">
        <v>9.0899999999999995E-2</v>
      </c>
      <c r="U11">
        <v>0.18179999999999999</v>
      </c>
      <c r="V11">
        <v>0.72730000000000006</v>
      </c>
      <c r="W11">
        <v>0</v>
      </c>
      <c r="X11">
        <v>0.13639999999999999</v>
      </c>
      <c r="Y11">
        <v>0.86360000000000003</v>
      </c>
      <c r="Z11">
        <v>0</v>
      </c>
      <c r="AA11">
        <v>0</v>
      </c>
      <c r="AB11">
        <v>0.40909999999999996</v>
      </c>
      <c r="AC11">
        <v>0.59089999999999998</v>
      </c>
      <c r="AD11">
        <v>0</v>
      </c>
      <c r="AE11">
        <v>0</v>
      </c>
      <c r="AF11">
        <v>1</v>
      </c>
      <c r="AG11">
        <v>0</v>
      </c>
      <c r="AH11">
        <v>1</v>
      </c>
      <c r="AI11">
        <v>0</v>
      </c>
      <c r="AJ11">
        <v>0</v>
      </c>
      <c r="AK11">
        <v>0</v>
      </c>
      <c r="AL11">
        <v>0.13639999999999999</v>
      </c>
      <c r="AM11">
        <v>0.2273</v>
      </c>
      <c r="AN11">
        <v>0.63639999999999997</v>
      </c>
      <c r="AO11">
        <v>0</v>
      </c>
      <c r="AP11">
        <v>0</v>
      </c>
      <c r="AQ11">
        <v>0.95450000000000002</v>
      </c>
      <c r="AR11">
        <v>4.5499999999999999E-2</v>
      </c>
      <c r="AS11">
        <v>4.5499999999999999E-2</v>
      </c>
      <c r="AT11">
        <v>0.95450000000000002</v>
      </c>
      <c r="AU11">
        <v>0</v>
      </c>
      <c r="AV11">
        <v>0.63639999999999997</v>
      </c>
      <c r="AW11">
        <v>0.36359999999999998</v>
      </c>
      <c r="AX11">
        <v>0</v>
      </c>
      <c r="AY11">
        <v>0</v>
      </c>
      <c r="AZ11">
        <v>0</v>
      </c>
      <c r="BA11">
        <v>0.13639999999999999</v>
      </c>
      <c r="BB11">
        <v>0.86360000000000003</v>
      </c>
      <c r="BC11">
        <v>0</v>
      </c>
      <c r="BD11">
        <v>0</v>
      </c>
      <c r="BE11">
        <v>1</v>
      </c>
      <c r="BF11">
        <v>0</v>
      </c>
      <c r="BG11">
        <v>0</v>
      </c>
      <c r="BH11">
        <v>0.59089999999999998</v>
      </c>
      <c r="BI11">
        <v>0.40909999999999996</v>
      </c>
      <c r="BJ11">
        <v>0</v>
      </c>
      <c r="BK11">
        <v>1</v>
      </c>
      <c r="BL11">
        <v>0</v>
      </c>
      <c r="BM11">
        <v>0</v>
      </c>
      <c r="BN11">
        <v>0</v>
      </c>
      <c r="BO11">
        <v>0.5</v>
      </c>
      <c r="BP11">
        <v>0.31819999999999998</v>
      </c>
      <c r="BQ11">
        <v>0.18179999999999999</v>
      </c>
      <c r="BR11">
        <v>0</v>
      </c>
      <c r="BS11">
        <v>0</v>
      </c>
      <c r="BT11">
        <v>1</v>
      </c>
      <c r="BU11">
        <v>0</v>
      </c>
      <c r="BV11">
        <v>0</v>
      </c>
      <c r="BW11">
        <v>1</v>
      </c>
      <c r="BX11">
        <v>0</v>
      </c>
      <c r="BY11">
        <v>0</v>
      </c>
      <c r="BZ11">
        <v>0</v>
      </c>
      <c r="CA11">
        <v>0.36359999999999998</v>
      </c>
      <c r="CB11">
        <v>0.2727</v>
      </c>
      <c r="CC11">
        <v>0.36359999999999998</v>
      </c>
      <c r="CD11">
        <v>0</v>
      </c>
      <c r="CE11">
        <v>0.75</v>
      </c>
      <c r="CF11">
        <v>0.25</v>
      </c>
      <c r="CG11">
        <v>0</v>
      </c>
      <c r="CH11">
        <v>0.13639999999999999</v>
      </c>
      <c r="CI11">
        <v>0.68180000000000007</v>
      </c>
      <c r="CJ11">
        <v>0.18179999999999999</v>
      </c>
    </row>
    <row r="12" spans="1:88" x14ac:dyDescent="0.25">
      <c r="A12" t="s">
        <v>453</v>
      </c>
      <c r="B12">
        <v>9.5199999999999993E-2</v>
      </c>
      <c r="C12">
        <v>0.33329999999999999</v>
      </c>
      <c r="D12">
        <v>0.1905</v>
      </c>
      <c r="E12">
        <v>0.38100000000000001</v>
      </c>
      <c r="F12">
        <v>4.7599999999999996E-2</v>
      </c>
      <c r="G12">
        <v>0.52380000000000004</v>
      </c>
      <c r="H12">
        <v>0.42859999999999998</v>
      </c>
      <c r="I12">
        <v>0</v>
      </c>
      <c r="J12">
        <v>0.66670000000000007</v>
      </c>
      <c r="K12">
        <v>0.1905</v>
      </c>
      <c r="L12">
        <v>0.1429</v>
      </c>
      <c r="M12">
        <v>0</v>
      </c>
      <c r="N12">
        <v>9.5199999999999993E-2</v>
      </c>
      <c r="O12">
        <v>0.90480000000000005</v>
      </c>
      <c r="P12">
        <v>0</v>
      </c>
      <c r="Q12">
        <v>0</v>
      </c>
      <c r="R12">
        <v>1</v>
      </c>
      <c r="S12">
        <v>0</v>
      </c>
      <c r="T12">
        <v>0.8095</v>
      </c>
      <c r="U12">
        <v>9.5199999999999993E-2</v>
      </c>
      <c r="V12">
        <v>9.5199999999999993E-2</v>
      </c>
      <c r="W12">
        <v>0.1905</v>
      </c>
      <c r="X12">
        <v>0.76190000000000002</v>
      </c>
      <c r="Y12">
        <v>4.7599999999999996E-2</v>
      </c>
      <c r="Z12">
        <v>0</v>
      </c>
      <c r="AA12">
        <v>0</v>
      </c>
      <c r="AB12">
        <v>0.23809999999999998</v>
      </c>
      <c r="AC12">
        <v>0.1429</v>
      </c>
      <c r="AD12">
        <v>0.61899999999999999</v>
      </c>
      <c r="AE12">
        <v>0.47619999999999996</v>
      </c>
      <c r="AF12">
        <v>0.52380000000000004</v>
      </c>
      <c r="AG12">
        <v>0</v>
      </c>
      <c r="AH12">
        <v>0.33329999999999999</v>
      </c>
      <c r="AI12">
        <v>0</v>
      </c>
      <c r="AJ12">
        <v>0.66670000000000007</v>
      </c>
      <c r="AK12">
        <v>0</v>
      </c>
      <c r="AL12">
        <v>9.5199999999999993E-2</v>
      </c>
      <c r="AM12">
        <v>0.23809999999999998</v>
      </c>
      <c r="AN12">
        <v>0.61899999999999999</v>
      </c>
      <c r="AO12">
        <v>4.7599999999999996E-2</v>
      </c>
      <c r="AP12">
        <v>0.76190000000000002</v>
      </c>
      <c r="AQ12">
        <v>0.1905</v>
      </c>
      <c r="AR12">
        <v>4.7599999999999996E-2</v>
      </c>
      <c r="AS12">
        <v>0.57140000000000002</v>
      </c>
      <c r="AT12">
        <v>0.42859999999999998</v>
      </c>
      <c r="AU12">
        <v>0</v>
      </c>
      <c r="AV12">
        <v>1</v>
      </c>
      <c r="AW12">
        <v>0</v>
      </c>
      <c r="AX12">
        <v>0</v>
      </c>
      <c r="AY12">
        <v>0</v>
      </c>
      <c r="AZ12">
        <v>4.7599999999999996E-2</v>
      </c>
      <c r="BA12">
        <v>0.47619999999999996</v>
      </c>
      <c r="BB12">
        <v>0.47619999999999996</v>
      </c>
      <c r="BC12">
        <v>0</v>
      </c>
      <c r="BD12">
        <v>1</v>
      </c>
      <c r="BE12">
        <v>0</v>
      </c>
      <c r="BF12">
        <v>0</v>
      </c>
      <c r="BG12">
        <v>0</v>
      </c>
      <c r="BH12">
        <v>0.1429</v>
      </c>
      <c r="BI12">
        <v>0.85709999999999997</v>
      </c>
      <c r="BJ12">
        <v>1</v>
      </c>
      <c r="BK12">
        <v>0</v>
      </c>
      <c r="BL12">
        <v>0</v>
      </c>
      <c r="BM12">
        <v>0</v>
      </c>
      <c r="BN12">
        <v>0</v>
      </c>
      <c r="BO12">
        <v>9.5199999999999993E-2</v>
      </c>
      <c r="BP12">
        <v>0.71430000000000005</v>
      </c>
      <c r="BQ12">
        <v>0.1905</v>
      </c>
      <c r="BR12">
        <v>0</v>
      </c>
      <c r="BS12">
        <v>0</v>
      </c>
      <c r="BT12">
        <v>0</v>
      </c>
      <c r="BU12">
        <v>1</v>
      </c>
      <c r="BV12">
        <v>0</v>
      </c>
      <c r="BW12">
        <v>0.8095</v>
      </c>
      <c r="BX12">
        <v>0.1905</v>
      </c>
      <c r="BY12">
        <v>0</v>
      </c>
      <c r="BZ12">
        <v>0</v>
      </c>
      <c r="CA12">
        <v>9.5199999999999993E-2</v>
      </c>
      <c r="CB12">
        <v>0.52380000000000004</v>
      </c>
      <c r="CC12">
        <v>0.38100000000000001</v>
      </c>
      <c r="CD12">
        <v>4.7599999999999996E-2</v>
      </c>
      <c r="CE12">
        <v>0.28570000000000001</v>
      </c>
      <c r="CF12">
        <v>0.66670000000000007</v>
      </c>
      <c r="CG12">
        <v>0</v>
      </c>
      <c r="CH12">
        <v>4.7599999999999996E-2</v>
      </c>
      <c r="CI12">
        <v>0.38100000000000001</v>
      </c>
      <c r="CJ12">
        <v>0.57140000000000002</v>
      </c>
    </row>
    <row r="13" spans="1:88" x14ac:dyDescent="0.25">
      <c r="A13" t="s">
        <v>455</v>
      </c>
      <c r="B13">
        <v>0</v>
      </c>
      <c r="C13">
        <v>0.21050000000000002</v>
      </c>
      <c r="D13">
        <v>0.68420000000000003</v>
      </c>
      <c r="E13">
        <v>0.10529999999999999</v>
      </c>
      <c r="F13">
        <v>0.26319999999999999</v>
      </c>
      <c r="G13">
        <v>0.52629999999999999</v>
      </c>
      <c r="H13">
        <v>0.21050000000000002</v>
      </c>
      <c r="I13">
        <v>0</v>
      </c>
      <c r="J13">
        <v>0.63159999999999994</v>
      </c>
      <c r="K13">
        <v>0.26319999999999999</v>
      </c>
      <c r="L13">
        <v>0.10529999999999999</v>
      </c>
      <c r="M13">
        <v>0</v>
      </c>
      <c r="N13">
        <v>0.27779999999999999</v>
      </c>
      <c r="O13">
        <v>0.72219999999999995</v>
      </c>
      <c r="P13">
        <v>0</v>
      </c>
      <c r="Q13">
        <v>0</v>
      </c>
      <c r="R13">
        <v>0</v>
      </c>
      <c r="S13">
        <v>1</v>
      </c>
      <c r="T13">
        <v>0.33329999999999999</v>
      </c>
      <c r="U13">
        <v>0.33329999999999999</v>
      </c>
      <c r="V13">
        <v>0.33329999999999999</v>
      </c>
      <c r="W13">
        <v>0.36840000000000006</v>
      </c>
      <c r="X13">
        <v>0.21050000000000002</v>
      </c>
      <c r="Y13">
        <v>0.26319999999999999</v>
      </c>
      <c r="Z13">
        <v>0.15789999999999998</v>
      </c>
      <c r="AA13">
        <v>0</v>
      </c>
      <c r="AB13">
        <v>5.2600000000000001E-2</v>
      </c>
      <c r="AC13">
        <v>0.31579999999999997</v>
      </c>
      <c r="AD13">
        <v>0.63159999999999994</v>
      </c>
      <c r="AE13">
        <v>0.73680000000000012</v>
      </c>
      <c r="AF13">
        <v>0.26319999999999999</v>
      </c>
      <c r="AG13">
        <v>0</v>
      </c>
      <c r="AH13">
        <v>0.42109999999999997</v>
      </c>
      <c r="AI13">
        <v>0</v>
      </c>
      <c r="AJ13">
        <v>0.57889999999999997</v>
      </c>
      <c r="AK13">
        <v>0</v>
      </c>
      <c r="AL13">
        <v>0</v>
      </c>
      <c r="AM13">
        <v>0.36840000000000006</v>
      </c>
      <c r="AN13">
        <v>0.63159999999999994</v>
      </c>
      <c r="AO13">
        <v>0</v>
      </c>
      <c r="AP13">
        <v>0.73680000000000012</v>
      </c>
      <c r="AQ13">
        <v>0.21050000000000002</v>
      </c>
      <c r="AR13">
        <v>5.2600000000000001E-2</v>
      </c>
      <c r="AS13">
        <v>0.21050000000000002</v>
      </c>
      <c r="AT13">
        <v>0.73680000000000012</v>
      </c>
      <c r="AU13">
        <v>5.2600000000000001E-2</v>
      </c>
      <c r="AV13">
        <v>0.94739999999999991</v>
      </c>
      <c r="AW13">
        <v>5.2600000000000001E-2</v>
      </c>
      <c r="AX13">
        <v>5.2600000000000001E-2</v>
      </c>
      <c r="AY13">
        <v>0.26319999999999999</v>
      </c>
      <c r="AZ13">
        <v>0.15789999999999998</v>
      </c>
      <c r="BA13">
        <v>0.47369999999999995</v>
      </c>
      <c r="BB13">
        <v>5.2600000000000001E-2</v>
      </c>
      <c r="BC13">
        <v>0</v>
      </c>
      <c r="BD13">
        <v>0</v>
      </c>
      <c r="BE13">
        <v>1</v>
      </c>
      <c r="BF13">
        <v>0</v>
      </c>
      <c r="BG13">
        <v>0</v>
      </c>
      <c r="BH13">
        <v>5.5599999999999997E-2</v>
      </c>
      <c r="BI13">
        <v>0.94440000000000002</v>
      </c>
      <c r="BJ13">
        <v>0</v>
      </c>
      <c r="BK13">
        <v>1</v>
      </c>
      <c r="BL13">
        <v>0</v>
      </c>
      <c r="BM13">
        <v>0</v>
      </c>
      <c r="BN13">
        <v>0</v>
      </c>
      <c r="BO13">
        <v>0.10529999999999999</v>
      </c>
      <c r="BP13">
        <v>0.73680000000000012</v>
      </c>
      <c r="BQ13">
        <v>0.15789999999999998</v>
      </c>
      <c r="BR13">
        <v>0</v>
      </c>
      <c r="BS13">
        <v>0</v>
      </c>
      <c r="BT13">
        <v>0</v>
      </c>
      <c r="BU13">
        <v>1</v>
      </c>
      <c r="BV13">
        <v>0</v>
      </c>
      <c r="BW13">
        <v>0.73680000000000012</v>
      </c>
      <c r="BX13">
        <v>0.15789999999999998</v>
      </c>
      <c r="BY13">
        <v>5.2600000000000001E-2</v>
      </c>
      <c r="BZ13">
        <v>5.2600000000000001E-2</v>
      </c>
      <c r="CA13">
        <v>0.10529999999999999</v>
      </c>
      <c r="CB13">
        <v>0.68420000000000003</v>
      </c>
      <c r="CC13">
        <v>0.21050000000000002</v>
      </c>
      <c r="CD13">
        <v>0</v>
      </c>
      <c r="CE13">
        <v>0.46149999999999997</v>
      </c>
      <c r="CF13">
        <v>0.46149999999999997</v>
      </c>
      <c r="CG13">
        <v>7.690000000000001E-2</v>
      </c>
      <c r="CH13">
        <v>5.2600000000000001E-2</v>
      </c>
      <c r="CI13">
        <v>0.42109999999999997</v>
      </c>
      <c r="CJ13">
        <v>0.52629999999999999</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6E4E2-A4A4-421C-876A-B0F024E4CC9D}">
  <sheetPr>
    <tabColor rgb="FFFFC000"/>
  </sheetPr>
  <dimension ref="A1:Z403"/>
  <sheetViews>
    <sheetView topLeftCell="I1" workbookViewId="0">
      <selection activeCell="DA2" sqref="DA2"/>
    </sheetView>
  </sheetViews>
  <sheetFormatPr defaultColWidth="11.5" defaultRowHeight="14.3" x14ac:dyDescent="0.25"/>
  <cols>
    <col min="1" max="1" width="14" customWidth="1"/>
    <col min="2" max="2" width="18.125" customWidth="1"/>
    <col min="3" max="3" width="16" customWidth="1"/>
    <col min="4" max="4" width="16.75" customWidth="1"/>
    <col min="5" max="5" width="18.375" customWidth="1"/>
    <col min="6" max="6" width="21.5" customWidth="1"/>
    <col min="7" max="7" width="17.375" bestFit="1" customWidth="1"/>
    <col min="8" max="8" width="15.25" bestFit="1" customWidth="1"/>
    <col min="9" max="9" width="16.125" bestFit="1" customWidth="1"/>
    <col min="10" max="10" width="17.625" bestFit="1" customWidth="1"/>
    <col min="11" max="11" width="20.75" bestFit="1" customWidth="1"/>
    <col min="12" max="12" width="14.5" customWidth="1"/>
    <col min="13" max="13" width="12.5" customWidth="1"/>
    <col min="14" max="14" width="13.375" customWidth="1"/>
    <col min="15" max="15" width="14.875" customWidth="1"/>
    <col min="16" max="16" width="17.875" customWidth="1"/>
    <col min="17" max="17" width="13.25" customWidth="1"/>
    <col min="19" max="19" width="12" customWidth="1"/>
    <col min="20" max="20" width="13.5" customWidth="1"/>
    <col min="21" max="21" width="16.5" customWidth="1"/>
    <col min="22" max="22" width="15.75" bestFit="1" customWidth="1"/>
    <col min="23" max="23" width="13.5" bestFit="1" customWidth="1"/>
    <col min="24" max="24" width="14.5" bestFit="1" customWidth="1"/>
    <col min="25" max="25" width="16.125" bestFit="1" customWidth="1"/>
    <col min="26" max="26" width="19.375" bestFit="1" customWidth="1"/>
    <col min="27" max="27" width="17" customWidth="1"/>
    <col min="28" max="28" width="14.875" customWidth="1"/>
    <col min="29" max="29" width="15.625" customWidth="1"/>
    <col min="30" max="35" width="17.25" customWidth="1"/>
    <col min="36" max="36" width="20.375" customWidth="1"/>
  </cols>
  <sheetData>
    <row r="1" spans="1:26"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row>
    <row r="2" spans="1:26" x14ac:dyDescent="0.25">
      <c r="A2" t="s">
        <v>1026</v>
      </c>
      <c r="B2" t="s">
        <v>1266</v>
      </c>
      <c r="C2" t="s">
        <v>1267</v>
      </c>
      <c r="D2" t="s">
        <v>1268</v>
      </c>
      <c r="E2" t="s">
        <v>1269</v>
      </c>
      <c r="F2" t="s">
        <v>1270</v>
      </c>
      <c r="G2" t="s">
        <v>1271</v>
      </c>
      <c r="H2" t="s">
        <v>1272</v>
      </c>
      <c r="I2" t="s">
        <v>1273</v>
      </c>
      <c r="J2" t="s">
        <v>1274</v>
      </c>
      <c r="K2" t="s">
        <v>1275</v>
      </c>
      <c r="L2" t="s">
        <v>1256</v>
      </c>
      <c r="M2" t="s">
        <v>1257</v>
      </c>
      <c r="N2" t="s">
        <v>1258</v>
      </c>
      <c r="O2" t="s">
        <v>1259</v>
      </c>
      <c r="P2" t="s">
        <v>1260</v>
      </c>
      <c r="Q2" t="s">
        <v>1261</v>
      </c>
      <c r="R2" t="s">
        <v>1262</v>
      </c>
      <c r="S2" t="s">
        <v>1263</v>
      </c>
      <c r="T2" t="s">
        <v>1264</v>
      </c>
      <c r="U2" t="s">
        <v>1265</v>
      </c>
      <c r="V2" t="s">
        <v>1036</v>
      </c>
      <c r="W2" t="s">
        <v>1037</v>
      </c>
      <c r="X2" t="s">
        <v>1038</v>
      </c>
      <c r="Y2" t="s">
        <v>1039</v>
      </c>
      <c r="Z2" t="s">
        <v>1040</v>
      </c>
    </row>
    <row r="3" spans="1:26" x14ac:dyDescent="0.25">
      <c r="A3" t="s">
        <v>141</v>
      </c>
      <c r="B3">
        <v>0</v>
      </c>
      <c r="C3">
        <v>0</v>
      </c>
      <c r="D3">
        <v>0</v>
      </c>
      <c r="E3">
        <v>1</v>
      </c>
      <c r="F3">
        <v>0</v>
      </c>
      <c r="G3">
        <v>0</v>
      </c>
      <c r="H3">
        <v>0</v>
      </c>
      <c r="I3">
        <v>1</v>
      </c>
      <c r="J3">
        <v>0</v>
      </c>
      <c r="K3">
        <v>0</v>
      </c>
      <c r="L3">
        <v>1</v>
      </c>
      <c r="M3">
        <v>0</v>
      </c>
      <c r="N3">
        <v>0</v>
      </c>
      <c r="O3">
        <v>0</v>
      </c>
      <c r="P3">
        <v>0</v>
      </c>
      <c r="Q3">
        <v>0</v>
      </c>
      <c r="R3">
        <v>1</v>
      </c>
      <c r="S3">
        <v>0</v>
      </c>
      <c r="T3">
        <v>0</v>
      </c>
      <c r="U3">
        <v>0</v>
      </c>
      <c r="V3">
        <v>0</v>
      </c>
      <c r="W3">
        <v>0</v>
      </c>
      <c r="X3">
        <v>1</v>
      </c>
      <c r="Y3">
        <v>0</v>
      </c>
      <c r="Z3">
        <v>0</v>
      </c>
    </row>
    <row r="4" spans="1:26" x14ac:dyDescent="0.25">
      <c r="A4" t="s">
        <v>143</v>
      </c>
      <c r="B4">
        <v>0</v>
      </c>
      <c r="C4">
        <v>0</v>
      </c>
      <c r="D4">
        <v>0</v>
      </c>
      <c r="E4">
        <v>1</v>
      </c>
      <c r="F4">
        <v>0</v>
      </c>
      <c r="G4">
        <v>0</v>
      </c>
      <c r="H4">
        <v>0</v>
      </c>
      <c r="I4">
        <v>1</v>
      </c>
      <c r="J4">
        <v>0</v>
      </c>
      <c r="K4">
        <v>0</v>
      </c>
      <c r="L4">
        <v>1</v>
      </c>
      <c r="M4">
        <v>0</v>
      </c>
      <c r="N4">
        <v>0</v>
      </c>
      <c r="O4">
        <v>0</v>
      </c>
      <c r="P4">
        <v>0</v>
      </c>
      <c r="Q4">
        <v>0</v>
      </c>
      <c r="R4">
        <v>1</v>
      </c>
      <c r="S4">
        <v>0</v>
      </c>
      <c r="T4">
        <v>0</v>
      </c>
      <c r="U4">
        <v>0</v>
      </c>
      <c r="V4">
        <v>1</v>
      </c>
      <c r="W4">
        <v>0</v>
      </c>
      <c r="X4">
        <v>0</v>
      </c>
      <c r="Y4">
        <v>0</v>
      </c>
      <c r="Z4">
        <v>0</v>
      </c>
    </row>
    <row r="5" spans="1:26" x14ac:dyDescent="0.25">
      <c r="A5" t="s">
        <v>145</v>
      </c>
      <c r="B5">
        <v>0</v>
      </c>
      <c r="C5">
        <v>0</v>
      </c>
      <c r="D5">
        <v>0</v>
      </c>
      <c r="E5">
        <v>0</v>
      </c>
      <c r="F5">
        <v>1</v>
      </c>
      <c r="G5">
        <v>0</v>
      </c>
      <c r="H5">
        <v>0</v>
      </c>
      <c r="I5">
        <v>0</v>
      </c>
      <c r="J5">
        <v>1</v>
      </c>
      <c r="K5">
        <v>0</v>
      </c>
      <c r="L5">
        <v>1</v>
      </c>
      <c r="M5">
        <v>0</v>
      </c>
      <c r="N5">
        <v>0</v>
      </c>
      <c r="O5">
        <v>0</v>
      </c>
      <c r="P5">
        <v>0</v>
      </c>
      <c r="Q5">
        <v>0</v>
      </c>
      <c r="R5">
        <v>1</v>
      </c>
      <c r="S5">
        <v>0</v>
      </c>
      <c r="T5">
        <v>0</v>
      </c>
      <c r="U5">
        <v>0</v>
      </c>
      <c r="V5">
        <v>1</v>
      </c>
      <c r="W5">
        <v>0</v>
      </c>
      <c r="X5">
        <v>0</v>
      </c>
      <c r="Y5">
        <v>0</v>
      </c>
      <c r="Z5">
        <v>0</v>
      </c>
    </row>
    <row r="6" spans="1:26" x14ac:dyDescent="0.25">
      <c r="A6" t="s">
        <v>147</v>
      </c>
      <c r="B6">
        <v>0</v>
      </c>
      <c r="C6">
        <v>0</v>
      </c>
      <c r="D6">
        <v>1</v>
      </c>
      <c r="E6">
        <v>0</v>
      </c>
      <c r="F6">
        <v>0</v>
      </c>
      <c r="G6">
        <v>0</v>
      </c>
      <c r="H6">
        <v>0</v>
      </c>
      <c r="I6">
        <v>1</v>
      </c>
      <c r="J6">
        <v>0</v>
      </c>
      <c r="K6">
        <v>0</v>
      </c>
      <c r="L6">
        <v>1</v>
      </c>
      <c r="M6">
        <v>0</v>
      </c>
      <c r="N6">
        <v>0</v>
      </c>
      <c r="O6">
        <v>0</v>
      </c>
      <c r="P6">
        <v>0</v>
      </c>
      <c r="Q6">
        <v>0</v>
      </c>
      <c r="R6">
        <v>1</v>
      </c>
      <c r="S6">
        <v>0</v>
      </c>
      <c r="T6">
        <v>0</v>
      </c>
      <c r="U6">
        <v>0</v>
      </c>
      <c r="V6">
        <v>1</v>
      </c>
      <c r="W6">
        <v>0</v>
      </c>
      <c r="X6">
        <v>0</v>
      </c>
      <c r="Y6">
        <v>0</v>
      </c>
      <c r="Z6">
        <v>0</v>
      </c>
    </row>
    <row r="7" spans="1:26" x14ac:dyDescent="0.25">
      <c r="A7" t="s">
        <v>149</v>
      </c>
      <c r="B7">
        <v>0</v>
      </c>
      <c r="C7">
        <v>0</v>
      </c>
      <c r="D7">
        <v>1</v>
      </c>
      <c r="E7">
        <v>0</v>
      </c>
      <c r="F7">
        <v>0</v>
      </c>
      <c r="G7">
        <v>0</v>
      </c>
      <c r="H7">
        <v>0</v>
      </c>
      <c r="I7">
        <v>1</v>
      </c>
      <c r="J7">
        <v>0</v>
      </c>
      <c r="K7">
        <v>0</v>
      </c>
      <c r="L7">
        <v>1</v>
      </c>
      <c r="M7">
        <v>0</v>
      </c>
      <c r="N7">
        <v>0</v>
      </c>
      <c r="O7">
        <v>0</v>
      </c>
      <c r="P7">
        <v>0</v>
      </c>
      <c r="Q7">
        <v>0</v>
      </c>
      <c r="R7">
        <v>0</v>
      </c>
      <c r="S7">
        <v>1</v>
      </c>
      <c r="T7">
        <v>0</v>
      </c>
      <c r="U7">
        <v>0</v>
      </c>
      <c r="V7">
        <v>1</v>
      </c>
      <c r="W7">
        <v>0</v>
      </c>
      <c r="X7">
        <v>0</v>
      </c>
      <c r="Y7">
        <v>0</v>
      </c>
      <c r="Z7">
        <v>0</v>
      </c>
    </row>
    <row r="8" spans="1:26" x14ac:dyDescent="0.25">
      <c r="A8" t="s">
        <v>151</v>
      </c>
      <c r="B8">
        <v>0</v>
      </c>
      <c r="C8">
        <v>0</v>
      </c>
      <c r="D8">
        <v>0</v>
      </c>
      <c r="E8">
        <v>1</v>
      </c>
      <c r="F8">
        <v>0</v>
      </c>
      <c r="G8">
        <v>0</v>
      </c>
      <c r="H8">
        <v>0</v>
      </c>
      <c r="I8">
        <v>0</v>
      </c>
      <c r="J8">
        <v>1</v>
      </c>
      <c r="K8">
        <v>0</v>
      </c>
      <c r="L8">
        <v>1</v>
      </c>
      <c r="M8">
        <v>0</v>
      </c>
      <c r="N8">
        <v>0</v>
      </c>
      <c r="O8">
        <v>0</v>
      </c>
      <c r="P8">
        <v>0</v>
      </c>
      <c r="Q8">
        <v>1</v>
      </c>
      <c r="R8">
        <v>0</v>
      </c>
      <c r="S8">
        <v>0</v>
      </c>
      <c r="T8">
        <v>0</v>
      </c>
      <c r="U8">
        <v>0</v>
      </c>
      <c r="V8">
        <v>1</v>
      </c>
      <c r="W8">
        <v>0</v>
      </c>
      <c r="X8">
        <v>0</v>
      </c>
      <c r="Y8">
        <v>0</v>
      </c>
      <c r="Z8">
        <v>0</v>
      </c>
    </row>
    <row r="9" spans="1:26" x14ac:dyDescent="0.25">
      <c r="A9" t="s">
        <v>153</v>
      </c>
      <c r="B9">
        <v>0</v>
      </c>
      <c r="C9">
        <v>0</v>
      </c>
      <c r="D9">
        <v>0</v>
      </c>
      <c r="E9">
        <v>1</v>
      </c>
      <c r="F9">
        <v>0</v>
      </c>
      <c r="G9">
        <v>0</v>
      </c>
      <c r="H9">
        <v>0</v>
      </c>
      <c r="I9">
        <v>0</v>
      </c>
      <c r="J9">
        <v>1</v>
      </c>
      <c r="K9">
        <v>0</v>
      </c>
      <c r="L9">
        <v>1</v>
      </c>
      <c r="M9">
        <v>0</v>
      </c>
      <c r="N9">
        <v>0</v>
      </c>
      <c r="O9">
        <v>0</v>
      </c>
      <c r="P9">
        <v>0</v>
      </c>
      <c r="Q9">
        <v>0</v>
      </c>
      <c r="R9">
        <v>0</v>
      </c>
      <c r="S9">
        <v>1</v>
      </c>
      <c r="T9">
        <v>0</v>
      </c>
      <c r="U9">
        <v>0</v>
      </c>
      <c r="V9">
        <v>1</v>
      </c>
      <c r="W9">
        <v>0</v>
      </c>
      <c r="X9">
        <v>0</v>
      </c>
      <c r="Y9">
        <v>0</v>
      </c>
      <c r="Z9">
        <v>0</v>
      </c>
    </row>
    <row r="10" spans="1:26" x14ac:dyDescent="0.25">
      <c r="A10" t="s">
        <v>155</v>
      </c>
      <c r="B10">
        <v>0</v>
      </c>
      <c r="C10">
        <v>1</v>
      </c>
      <c r="D10">
        <v>0</v>
      </c>
      <c r="E10">
        <v>0</v>
      </c>
      <c r="F10">
        <v>0</v>
      </c>
      <c r="G10">
        <v>0</v>
      </c>
      <c r="H10">
        <v>1</v>
      </c>
      <c r="I10">
        <v>0</v>
      </c>
      <c r="J10">
        <v>0</v>
      </c>
      <c r="K10">
        <v>0</v>
      </c>
      <c r="L10">
        <v>1</v>
      </c>
      <c r="M10">
        <v>0</v>
      </c>
      <c r="N10">
        <v>0</v>
      </c>
      <c r="O10">
        <v>0</v>
      </c>
      <c r="P10">
        <v>0</v>
      </c>
      <c r="Q10">
        <v>0</v>
      </c>
      <c r="R10">
        <v>0</v>
      </c>
      <c r="S10">
        <v>1</v>
      </c>
      <c r="T10">
        <v>0</v>
      </c>
      <c r="U10">
        <v>0</v>
      </c>
      <c r="V10">
        <v>1</v>
      </c>
      <c r="W10">
        <v>0</v>
      </c>
      <c r="X10">
        <v>0</v>
      </c>
      <c r="Y10">
        <v>0</v>
      </c>
      <c r="Z10">
        <v>0</v>
      </c>
    </row>
    <row r="11" spans="1:26" x14ac:dyDescent="0.25">
      <c r="A11" t="s">
        <v>157</v>
      </c>
      <c r="B11">
        <v>0</v>
      </c>
      <c r="C11">
        <v>0</v>
      </c>
      <c r="D11">
        <v>0</v>
      </c>
      <c r="E11">
        <v>0</v>
      </c>
      <c r="F11">
        <v>1</v>
      </c>
      <c r="G11">
        <v>0</v>
      </c>
      <c r="H11">
        <v>0</v>
      </c>
      <c r="I11">
        <v>0</v>
      </c>
      <c r="J11">
        <v>1</v>
      </c>
      <c r="K11">
        <v>0</v>
      </c>
      <c r="L11">
        <v>1</v>
      </c>
      <c r="M11">
        <v>0</v>
      </c>
      <c r="N11">
        <v>0</v>
      </c>
      <c r="O11">
        <v>0</v>
      </c>
      <c r="P11">
        <v>0</v>
      </c>
      <c r="Q11">
        <v>1</v>
      </c>
      <c r="R11">
        <v>0</v>
      </c>
      <c r="S11">
        <v>0</v>
      </c>
      <c r="T11">
        <v>0</v>
      </c>
      <c r="U11">
        <v>0</v>
      </c>
      <c r="V11">
        <v>1</v>
      </c>
      <c r="W11">
        <v>0</v>
      </c>
      <c r="X11">
        <v>0</v>
      </c>
      <c r="Y11">
        <v>0</v>
      </c>
      <c r="Z11">
        <v>0</v>
      </c>
    </row>
    <row r="12" spans="1:26" x14ac:dyDescent="0.25">
      <c r="A12" t="s">
        <v>159</v>
      </c>
      <c r="B12">
        <v>0</v>
      </c>
      <c r="C12">
        <v>0</v>
      </c>
      <c r="D12">
        <v>1</v>
      </c>
      <c r="E12">
        <v>0</v>
      </c>
      <c r="F12">
        <v>0</v>
      </c>
      <c r="G12">
        <v>0</v>
      </c>
      <c r="H12">
        <v>1</v>
      </c>
      <c r="I12">
        <v>0</v>
      </c>
      <c r="J12">
        <v>0</v>
      </c>
      <c r="K12">
        <v>0</v>
      </c>
      <c r="L12">
        <v>1</v>
      </c>
      <c r="M12">
        <v>0</v>
      </c>
      <c r="N12">
        <v>0</v>
      </c>
      <c r="O12">
        <v>0</v>
      </c>
      <c r="P12">
        <v>0</v>
      </c>
      <c r="Q12">
        <v>0</v>
      </c>
      <c r="R12">
        <v>0</v>
      </c>
      <c r="S12">
        <v>0</v>
      </c>
      <c r="T12">
        <v>1</v>
      </c>
      <c r="U12">
        <v>0</v>
      </c>
      <c r="V12">
        <v>1</v>
      </c>
      <c r="W12">
        <v>0</v>
      </c>
      <c r="X12">
        <v>0</v>
      </c>
      <c r="Y12">
        <v>0</v>
      </c>
      <c r="Z12">
        <v>0</v>
      </c>
    </row>
    <row r="13" spans="1:26" x14ac:dyDescent="0.25">
      <c r="A13" t="s">
        <v>161</v>
      </c>
      <c r="B13">
        <v>0</v>
      </c>
      <c r="C13">
        <v>0</v>
      </c>
      <c r="D13">
        <v>0</v>
      </c>
      <c r="E13">
        <v>1</v>
      </c>
      <c r="F13">
        <v>0</v>
      </c>
      <c r="G13">
        <v>0</v>
      </c>
      <c r="H13">
        <v>0</v>
      </c>
      <c r="I13">
        <v>1</v>
      </c>
      <c r="J13">
        <v>0</v>
      </c>
      <c r="K13">
        <v>0</v>
      </c>
      <c r="L13">
        <v>1</v>
      </c>
      <c r="M13">
        <v>0</v>
      </c>
      <c r="N13">
        <v>0</v>
      </c>
      <c r="O13">
        <v>0</v>
      </c>
      <c r="P13">
        <v>0</v>
      </c>
      <c r="Q13">
        <v>0</v>
      </c>
      <c r="R13">
        <v>0</v>
      </c>
      <c r="S13">
        <v>1</v>
      </c>
      <c r="T13">
        <v>0</v>
      </c>
      <c r="U13">
        <v>0</v>
      </c>
      <c r="V13">
        <v>1</v>
      </c>
      <c r="W13">
        <v>0</v>
      </c>
      <c r="X13">
        <v>0</v>
      </c>
      <c r="Y13">
        <v>0</v>
      </c>
      <c r="Z13">
        <v>0</v>
      </c>
    </row>
    <row r="14" spans="1:26" x14ac:dyDescent="0.25">
      <c r="A14" t="s">
        <v>163</v>
      </c>
      <c r="B14">
        <v>0</v>
      </c>
      <c r="C14">
        <v>0</v>
      </c>
      <c r="D14">
        <v>0</v>
      </c>
      <c r="E14">
        <v>0</v>
      </c>
      <c r="F14">
        <v>1</v>
      </c>
      <c r="G14">
        <v>0</v>
      </c>
      <c r="H14">
        <v>0</v>
      </c>
      <c r="I14">
        <v>0</v>
      </c>
      <c r="J14">
        <v>1</v>
      </c>
      <c r="K14">
        <v>0</v>
      </c>
      <c r="L14">
        <v>1</v>
      </c>
      <c r="M14">
        <v>0</v>
      </c>
      <c r="N14">
        <v>0</v>
      </c>
      <c r="O14">
        <v>0</v>
      </c>
      <c r="P14">
        <v>0</v>
      </c>
      <c r="Q14">
        <v>0</v>
      </c>
      <c r="R14">
        <v>1</v>
      </c>
      <c r="S14">
        <v>0</v>
      </c>
      <c r="T14">
        <v>0</v>
      </c>
      <c r="U14">
        <v>0</v>
      </c>
      <c r="V14">
        <v>1</v>
      </c>
      <c r="W14">
        <v>0</v>
      </c>
      <c r="X14">
        <v>0</v>
      </c>
      <c r="Y14">
        <v>0</v>
      </c>
      <c r="Z14">
        <v>0</v>
      </c>
    </row>
    <row r="15" spans="1:26" x14ac:dyDescent="0.25">
      <c r="A15" t="s">
        <v>165</v>
      </c>
      <c r="B15">
        <v>0</v>
      </c>
      <c r="C15">
        <v>0</v>
      </c>
      <c r="D15">
        <v>1</v>
      </c>
      <c r="E15">
        <v>0</v>
      </c>
      <c r="F15">
        <v>0</v>
      </c>
      <c r="G15">
        <v>0</v>
      </c>
      <c r="H15">
        <v>0</v>
      </c>
      <c r="I15">
        <v>1</v>
      </c>
      <c r="J15">
        <v>0</v>
      </c>
      <c r="K15">
        <v>0</v>
      </c>
      <c r="L15">
        <v>1</v>
      </c>
      <c r="M15">
        <v>0</v>
      </c>
      <c r="N15">
        <v>0</v>
      </c>
      <c r="O15">
        <v>0</v>
      </c>
      <c r="P15">
        <v>0</v>
      </c>
      <c r="Q15">
        <v>0</v>
      </c>
      <c r="R15">
        <v>0</v>
      </c>
      <c r="S15">
        <v>1</v>
      </c>
      <c r="T15">
        <v>0</v>
      </c>
      <c r="U15">
        <v>0</v>
      </c>
      <c r="V15">
        <v>1</v>
      </c>
      <c r="W15">
        <v>0</v>
      </c>
      <c r="X15">
        <v>0</v>
      </c>
      <c r="Y15">
        <v>0</v>
      </c>
      <c r="Z15">
        <v>0</v>
      </c>
    </row>
    <row r="16" spans="1:26" x14ac:dyDescent="0.25">
      <c r="A16" t="s">
        <v>167</v>
      </c>
      <c r="B16">
        <v>0</v>
      </c>
      <c r="C16">
        <v>0</v>
      </c>
      <c r="D16">
        <v>1</v>
      </c>
      <c r="E16">
        <v>0</v>
      </c>
      <c r="F16">
        <v>0</v>
      </c>
      <c r="G16">
        <v>0</v>
      </c>
      <c r="H16">
        <v>0</v>
      </c>
      <c r="I16">
        <v>1</v>
      </c>
      <c r="J16">
        <v>0</v>
      </c>
      <c r="K16">
        <v>0</v>
      </c>
      <c r="L16">
        <v>1</v>
      </c>
      <c r="M16">
        <v>0</v>
      </c>
      <c r="N16">
        <v>0</v>
      </c>
      <c r="O16">
        <v>0</v>
      </c>
      <c r="P16">
        <v>0</v>
      </c>
      <c r="Q16">
        <v>1</v>
      </c>
      <c r="R16">
        <v>0</v>
      </c>
      <c r="S16">
        <v>0</v>
      </c>
      <c r="T16">
        <v>0</v>
      </c>
      <c r="U16">
        <v>0</v>
      </c>
      <c r="V16">
        <v>1</v>
      </c>
      <c r="W16">
        <v>0</v>
      </c>
      <c r="X16">
        <v>0</v>
      </c>
      <c r="Y16">
        <v>0</v>
      </c>
      <c r="Z16">
        <v>0</v>
      </c>
    </row>
    <row r="17" spans="1:26" x14ac:dyDescent="0.25">
      <c r="A17" t="s">
        <v>169</v>
      </c>
      <c r="B17">
        <v>0</v>
      </c>
      <c r="C17">
        <v>0</v>
      </c>
      <c r="D17">
        <v>0</v>
      </c>
      <c r="E17">
        <v>1</v>
      </c>
      <c r="F17">
        <v>0</v>
      </c>
      <c r="G17">
        <v>0</v>
      </c>
      <c r="H17">
        <v>0</v>
      </c>
      <c r="I17">
        <v>1</v>
      </c>
      <c r="J17">
        <v>0</v>
      </c>
      <c r="K17">
        <v>0</v>
      </c>
      <c r="L17">
        <v>1</v>
      </c>
      <c r="M17">
        <v>0</v>
      </c>
      <c r="N17">
        <v>0</v>
      </c>
      <c r="O17">
        <v>0</v>
      </c>
      <c r="P17">
        <v>0</v>
      </c>
      <c r="Q17">
        <v>0</v>
      </c>
      <c r="R17">
        <v>1</v>
      </c>
      <c r="S17">
        <v>0</v>
      </c>
      <c r="T17">
        <v>0</v>
      </c>
      <c r="U17">
        <v>0</v>
      </c>
      <c r="V17">
        <v>1</v>
      </c>
      <c r="W17">
        <v>0</v>
      </c>
      <c r="X17">
        <v>0</v>
      </c>
      <c r="Y17">
        <v>0</v>
      </c>
      <c r="Z17">
        <v>0</v>
      </c>
    </row>
    <row r="18" spans="1:26" x14ac:dyDescent="0.25">
      <c r="A18" t="s">
        <v>172</v>
      </c>
      <c r="B18">
        <v>0</v>
      </c>
      <c r="C18">
        <v>0</v>
      </c>
      <c r="D18">
        <v>0</v>
      </c>
      <c r="E18">
        <v>0</v>
      </c>
      <c r="F18">
        <v>1</v>
      </c>
      <c r="G18">
        <v>0</v>
      </c>
      <c r="H18">
        <v>0</v>
      </c>
      <c r="I18">
        <v>1</v>
      </c>
      <c r="J18">
        <v>0</v>
      </c>
      <c r="K18">
        <v>0</v>
      </c>
      <c r="L18">
        <v>1</v>
      </c>
      <c r="M18">
        <v>0</v>
      </c>
      <c r="N18">
        <v>0</v>
      </c>
      <c r="O18">
        <v>0</v>
      </c>
      <c r="P18">
        <v>0</v>
      </c>
      <c r="Q18">
        <v>1</v>
      </c>
      <c r="R18">
        <v>0</v>
      </c>
      <c r="S18">
        <v>0</v>
      </c>
      <c r="T18">
        <v>0</v>
      </c>
      <c r="U18">
        <v>0</v>
      </c>
      <c r="V18">
        <v>1</v>
      </c>
      <c r="W18">
        <v>0</v>
      </c>
      <c r="X18">
        <v>0</v>
      </c>
      <c r="Y18">
        <v>0</v>
      </c>
      <c r="Z18">
        <v>0</v>
      </c>
    </row>
    <row r="19" spans="1:26" x14ac:dyDescent="0.25">
      <c r="A19" t="s">
        <v>174</v>
      </c>
      <c r="B19">
        <v>0</v>
      </c>
      <c r="C19">
        <v>0</v>
      </c>
      <c r="D19">
        <v>0</v>
      </c>
      <c r="E19">
        <v>1</v>
      </c>
      <c r="F19">
        <v>0</v>
      </c>
      <c r="G19">
        <v>0</v>
      </c>
      <c r="H19">
        <v>1</v>
      </c>
      <c r="I19">
        <v>0</v>
      </c>
      <c r="J19">
        <v>0</v>
      </c>
      <c r="K19">
        <v>0</v>
      </c>
      <c r="L19">
        <v>1</v>
      </c>
      <c r="M19">
        <v>0</v>
      </c>
      <c r="N19">
        <v>0</v>
      </c>
      <c r="O19">
        <v>0</v>
      </c>
      <c r="P19">
        <v>0</v>
      </c>
      <c r="Q19">
        <v>0</v>
      </c>
      <c r="R19">
        <v>1</v>
      </c>
      <c r="S19">
        <v>0</v>
      </c>
      <c r="T19">
        <v>0</v>
      </c>
      <c r="U19">
        <v>0</v>
      </c>
      <c r="V19">
        <v>1</v>
      </c>
      <c r="W19">
        <v>0</v>
      </c>
      <c r="X19">
        <v>0</v>
      </c>
      <c r="Y19">
        <v>0</v>
      </c>
      <c r="Z19">
        <v>0</v>
      </c>
    </row>
    <row r="20" spans="1:26" x14ac:dyDescent="0.25">
      <c r="A20" t="s">
        <v>176</v>
      </c>
      <c r="B20">
        <v>0</v>
      </c>
      <c r="C20">
        <v>0</v>
      </c>
      <c r="D20">
        <v>0</v>
      </c>
      <c r="E20">
        <v>1</v>
      </c>
      <c r="F20">
        <v>0</v>
      </c>
      <c r="G20">
        <v>0</v>
      </c>
      <c r="H20">
        <v>1</v>
      </c>
      <c r="I20">
        <v>0</v>
      </c>
      <c r="J20">
        <v>0</v>
      </c>
      <c r="K20">
        <v>0</v>
      </c>
      <c r="L20">
        <v>1</v>
      </c>
      <c r="M20">
        <v>0</v>
      </c>
      <c r="N20">
        <v>0</v>
      </c>
      <c r="O20">
        <v>0</v>
      </c>
      <c r="P20">
        <v>0</v>
      </c>
      <c r="Q20">
        <v>0</v>
      </c>
      <c r="R20">
        <v>1</v>
      </c>
      <c r="S20">
        <v>0</v>
      </c>
      <c r="T20">
        <v>0</v>
      </c>
      <c r="U20">
        <v>0</v>
      </c>
      <c r="V20">
        <v>1</v>
      </c>
      <c r="W20">
        <v>0</v>
      </c>
      <c r="X20">
        <v>0</v>
      </c>
      <c r="Y20">
        <v>0</v>
      </c>
      <c r="Z20">
        <v>0</v>
      </c>
    </row>
    <row r="21" spans="1:26" x14ac:dyDescent="0.25">
      <c r="A21" t="s">
        <v>178</v>
      </c>
      <c r="B21">
        <v>0</v>
      </c>
      <c r="C21">
        <v>1</v>
      </c>
      <c r="D21">
        <v>0</v>
      </c>
      <c r="E21">
        <v>0</v>
      </c>
      <c r="F21">
        <v>0</v>
      </c>
      <c r="G21">
        <v>0</v>
      </c>
      <c r="H21">
        <v>1</v>
      </c>
      <c r="I21">
        <v>0</v>
      </c>
      <c r="J21">
        <v>0</v>
      </c>
      <c r="K21">
        <v>0</v>
      </c>
      <c r="L21">
        <v>1</v>
      </c>
      <c r="M21">
        <v>0</v>
      </c>
      <c r="N21">
        <v>0</v>
      </c>
      <c r="O21">
        <v>0</v>
      </c>
      <c r="P21">
        <v>0</v>
      </c>
      <c r="Q21">
        <v>1</v>
      </c>
      <c r="R21">
        <v>0</v>
      </c>
      <c r="S21">
        <v>0</v>
      </c>
      <c r="T21">
        <v>0</v>
      </c>
      <c r="U21">
        <v>0</v>
      </c>
      <c r="V21">
        <v>1</v>
      </c>
      <c r="W21">
        <v>0</v>
      </c>
      <c r="X21">
        <v>0</v>
      </c>
      <c r="Y21">
        <v>0</v>
      </c>
      <c r="Z21">
        <v>0</v>
      </c>
    </row>
    <row r="22" spans="1:26" x14ac:dyDescent="0.25">
      <c r="A22" t="s">
        <v>180</v>
      </c>
      <c r="B22">
        <v>0</v>
      </c>
      <c r="C22">
        <v>0</v>
      </c>
      <c r="D22">
        <v>0</v>
      </c>
      <c r="E22">
        <v>1</v>
      </c>
      <c r="F22">
        <v>0</v>
      </c>
      <c r="G22">
        <v>0</v>
      </c>
      <c r="H22">
        <v>1</v>
      </c>
      <c r="I22">
        <v>0</v>
      </c>
      <c r="J22">
        <v>0</v>
      </c>
      <c r="K22">
        <v>0</v>
      </c>
      <c r="L22">
        <v>1</v>
      </c>
      <c r="M22">
        <v>0</v>
      </c>
      <c r="N22">
        <v>0</v>
      </c>
      <c r="O22">
        <v>0</v>
      </c>
      <c r="P22">
        <v>0</v>
      </c>
      <c r="Q22">
        <v>0</v>
      </c>
      <c r="R22">
        <v>1</v>
      </c>
      <c r="S22">
        <v>0</v>
      </c>
      <c r="T22">
        <v>0</v>
      </c>
      <c r="U22">
        <v>0</v>
      </c>
      <c r="V22">
        <v>1</v>
      </c>
      <c r="W22">
        <v>0</v>
      </c>
      <c r="X22">
        <v>0</v>
      </c>
      <c r="Y22">
        <v>0</v>
      </c>
      <c r="Z22">
        <v>0</v>
      </c>
    </row>
    <row r="23" spans="1:26" x14ac:dyDescent="0.25">
      <c r="A23" t="s">
        <v>182</v>
      </c>
      <c r="B23">
        <v>0</v>
      </c>
      <c r="C23">
        <v>0</v>
      </c>
      <c r="D23">
        <v>1</v>
      </c>
      <c r="E23">
        <v>0</v>
      </c>
      <c r="F23">
        <v>0</v>
      </c>
      <c r="G23">
        <v>0</v>
      </c>
      <c r="H23">
        <v>1</v>
      </c>
      <c r="I23">
        <v>0</v>
      </c>
      <c r="J23">
        <v>0</v>
      </c>
      <c r="K23">
        <v>0</v>
      </c>
      <c r="L23">
        <v>1</v>
      </c>
      <c r="M23">
        <v>0</v>
      </c>
      <c r="N23">
        <v>0</v>
      </c>
      <c r="O23">
        <v>0</v>
      </c>
      <c r="P23">
        <v>0</v>
      </c>
      <c r="Q23">
        <v>0</v>
      </c>
      <c r="R23">
        <v>0</v>
      </c>
      <c r="S23">
        <v>1</v>
      </c>
      <c r="T23">
        <v>0</v>
      </c>
      <c r="U23">
        <v>0</v>
      </c>
      <c r="V23">
        <v>1</v>
      </c>
      <c r="W23">
        <v>0</v>
      </c>
      <c r="X23">
        <v>0</v>
      </c>
      <c r="Y23">
        <v>0</v>
      </c>
      <c r="Z23">
        <v>0</v>
      </c>
    </row>
    <row r="24" spans="1:26" x14ac:dyDescent="0.25">
      <c r="A24" t="s">
        <v>184</v>
      </c>
      <c r="B24">
        <v>0</v>
      </c>
      <c r="C24">
        <v>0</v>
      </c>
      <c r="D24">
        <v>1</v>
      </c>
      <c r="E24">
        <v>0</v>
      </c>
      <c r="F24">
        <v>0</v>
      </c>
      <c r="G24">
        <v>0</v>
      </c>
      <c r="H24">
        <v>0</v>
      </c>
      <c r="I24">
        <v>1</v>
      </c>
      <c r="J24">
        <v>0</v>
      </c>
      <c r="K24">
        <v>0</v>
      </c>
      <c r="L24">
        <v>1</v>
      </c>
      <c r="M24">
        <v>0</v>
      </c>
      <c r="N24">
        <v>0</v>
      </c>
      <c r="O24">
        <v>0</v>
      </c>
      <c r="P24">
        <v>0</v>
      </c>
      <c r="Q24">
        <v>0</v>
      </c>
      <c r="R24">
        <v>0</v>
      </c>
      <c r="S24">
        <v>1</v>
      </c>
      <c r="T24">
        <v>0</v>
      </c>
      <c r="U24">
        <v>0</v>
      </c>
      <c r="V24">
        <v>1</v>
      </c>
      <c r="W24">
        <v>0</v>
      </c>
      <c r="X24">
        <v>0</v>
      </c>
      <c r="Y24">
        <v>0</v>
      </c>
      <c r="Z24">
        <v>0</v>
      </c>
    </row>
    <row r="25" spans="1:26" x14ac:dyDescent="0.25">
      <c r="A25" t="s">
        <v>187</v>
      </c>
      <c r="B25">
        <v>0</v>
      </c>
      <c r="C25">
        <v>0</v>
      </c>
      <c r="D25">
        <v>0</v>
      </c>
      <c r="E25">
        <v>1</v>
      </c>
      <c r="F25">
        <v>0</v>
      </c>
      <c r="G25">
        <v>0</v>
      </c>
      <c r="H25">
        <v>0</v>
      </c>
      <c r="I25">
        <v>1</v>
      </c>
      <c r="J25">
        <v>0</v>
      </c>
      <c r="K25">
        <v>0</v>
      </c>
      <c r="L25">
        <v>1</v>
      </c>
      <c r="M25">
        <v>0</v>
      </c>
      <c r="N25">
        <v>0</v>
      </c>
      <c r="O25">
        <v>0</v>
      </c>
      <c r="P25">
        <v>0</v>
      </c>
      <c r="Q25">
        <v>1</v>
      </c>
      <c r="R25">
        <v>0</v>
      </c>
      <c r="S25">
        <v>0</v>
      </c>
      <c r="T25">
        <v>0</v>
      </c>
      <c r="U25">
        <v>0</v>
      </c>
      <c r="V25">
        <v>1</v>
      </c>
      <c r="W25">
        <v>0</v>
      </c>
      <c r="X25">
        <v>0</v>
      </c>
      <c r="Y25">
        <v>0</v>
      </c>
      <c r="Z25">
        <v>0</v>
      </c>
    </row>
    <row r="26" spans="1:26" x14ac:dyDescent="0.25">
      <c r="A26" t="s">
        <v>189</v>
      </c>
      <c r="B26">
        <v>0</v>
      </c>
      <c r="C26">
        <v>0</v>
      </c>
      <c r="D26">
        <v>0</v>
      </c>
      <c r="E26">
        <v>0</v>
      </c>
      <c r="F26">
        <v>1</v>
      </c>
      <c r="G26">
        <v>0</v>
      </c>
      <c r="H26">
        <v>0</v>
      </c>
      <c r="I26">
        <v>1</v>
      </c>
      <c r="J26">
        <v>0</v>
      </c>
      <c r="K26">
        <v>0</v>
      </c>
      <c r="L26">
        <v>1</v>
      </c>
      <c r="M26">
        <v>0</v>
      </c>
      <c r="N26">
        <v>0</v>
      </c>
      <c r="O26">
        <v>0</v>
      </c>
      <c r="P26">
        <v>0</v>
      </c>
      <c r="Q26">
        <v>1</v>
      </c>
      <c r="R26">
        <v>0</v>
      </c>
      <c r="S26">
        <v>0</v>
      </c>
      <c r="T26">
        <v>0</v>
      </c>
      <c r="U26">
        <v>0</v>
      </c>
      <c r="V26">
        <v>1</v>
      </c>
      <c r="W26">
        <v>0</v>
      </c>
      <c r="X26">
        <v>0</v>
      </c>
      <c r="Y26">
        <v>0</v>
      </c>
      <c r="Z26">
        <v>0</v>
      </c>
    </row>
    <row r="27" spans="1:26" x14ac:dyDescent="0.25">
      <c r="A27" t="s">
        <v>191</v>
      </c>
      <c r="B27">
        <v>0</v>
      </c>
      <c r="C27">
        <v>0</v>
      </c>
      <c r="D27">
        <v>0</v>
      </c>
      <c r="E27">
        <v>0</v>
      </c>
      <c r="F27">
        <v>1</v>
      </c>
      <c r="G27">
        <v>0</v>
      </c>
      <c r="H27">
        <v>0</v>
      </c>
      <c r="I27">
        <v>0</v>
      </c>
      <c r="J27">
        <v>1</v>
      </c>
      <c r="K27">
        <v>0</v>
      </c>
      <c r="L27">
        <v>1</v>
      </c>
      <c r="M27">
        <v>0</v>
      </c>
      <c r="N27">
        <v>0</v>
      </c>
      <c r="O27">
        <v>0</v>
      </c>
      <c r="P27">
        <v>0</v>
      </c>
      <c r="Q27">
        <v>1</v>
      </c>
      <c r="R27">
        <v>0</v>
      </c>
      <c r="S27">
        <v>0</v>
      </c>
      <c r="T27">
        <v>0</v>
      </c>
      <c r="U27">
        <v>0</v>
      </c>
      <c r="V27">
        <v>1</v>
      </c>
      <c r="W27">
        <v>0</v>
      </c>
      <c r="X27">
        <v>0</v>
      </c>
      <c r="Y27">
        <v>0</v>
      </c>
      <c r="Z27">
        <v>0</v>
      </c>
    </row>
    <row r="28" spans="1:26" x14ac:dyDescent="0.25">
      <c r="A28" t="s">
        <v>193</v>
      </c>
      <c r="B28">
        <v>0</v>
      </c>
      <c r="C28">
        <v>0</v>
      </c>
      <c r="D28">
        <v>0</v>
      </c>
      <c r="E28">
        <v>1</v>
      </c>
      <c r="F28">
        <v>0</v>
      </c>
      <c r="G28">
        <v>0</v>
      </c>
      <c r="H28">
        <v>0</v>
      </c>
      <c r="I28">
        <v>1</v>
      </c>
      <c r="J28">
        <v>0</v>
      </c>
      <c r="K28">
        <v>0</v>
      </c>
      <c r="L28">
        <v>1</v>
      </c>
      <c r="M28">
        <v>0</v>
      </c>
      <c r="N28">
        <v>0</v>
      </c>
      <c r="O28">
        <v>0</v>
      </c>
      <c r="P28">
        <v>0</v>
      </c>
      <c r="Q28">
        <v>0</v>
      </c>
      <c r="R28">
        <v>1</v>
      </c>
      <c r="S28">
        <v>0</v>
      </c>
      <c r="T28">
        <v>0</v>
      </c>
      <c r="U28">
        <v>0</v>
      </c>
      <c r="V28">
        <v>1</v>
      </c>
      <c r="W28">
        <v>0</v>
      </c>
      <c r="X28">
        <v>0</v>
      </c>
      <c r="Y28">
        <v>0</v>
      </c>
      <c r="Z28">
        <v>0</v>
      </c>
    </row>
    <row r="29" spans="1:26" x14ac:dyDescent="0.25">
      <c r="A29" t="s">
        <v>195</v>
      </c>
      <c r="B29">
        <v>0</v>
      </c>
      <c r="C29">
        <v>0</v>
      </c>
      <c r="D29">
        <v>0</v>
      </c>
      <c r="E29">
        <v>0</v>
      </c>
      <c r="F29">
        <v>1</v>
      </c>
      <c r="G29">
        <v>0</v>
      </c>
      <c r="H29">
        <v>0</v>
      </c>
      <c r="I29">
        <v>1</v>
      </c>
      <c r="J29">
        <v>0</v>
      </c>
      <c r="K29">
        <v>0</v>
      </c>
      <c r="L29">
        <v>1</v>
      </c>
      <c r="M29">
        <v>0</v>
      </c>
      <c r="N29">
        <v>0</v>
      </c>
      <c r="O29">
        <v>0</v>
      </c>
      <c r="P29">
        <v>0</v>
      </c>
      <c r="Q29">
        <v>0</v>
      </c>
      <c r="R29">
        <v>0</v>
      </c>
      <c r="S29">
        <v>1</v>
      </c>
      <c r="T29">
        <v>0</v>
      </c>
      <c r="U29">
        <v>0</v>
      </c>
      <c r="V29">
        <v>1</v>
      </c>
      <c r="W29">
        <v>0</v>
      </c>
      <c r="X29">
        <v>0</v>
      </c>
      <c r="Y29">
        <v>0</v>
      </c>
      <c r="Z29">
        <v>0</v>
      </c>
    </row>
    <row r="30" spans="1:26" x14ac:dyDescent="0.25">
      <c r="A30" t="s">
        <v>197</v>
      </c>
      <c r="B30">
        <v>0</v>
      </c>
      <c r="C30">
        <v>0</v>
      </c>
      <c r="D30">
        <v>0</v>
      </c>
      <c r="E30">
        <v>0</v>
      </c>
      <c r="F30">
        <v>1</v>
      </c>
      <c r="G30">
        <v>0</v>
      </c>
      <c r="H30">
        <v>0</v>
      </c>
      <c r="I30">
        <v>0</v>
      </c>
      <c r="J30">
        <v>1</v>
      </c>
      <c r="K30">
        <v>0</v>
      </c>
      <c r="L30">
        <v>1</v>
      </c>
      <c r="M30">
        <v>0</v>
      </c>
      <c r="N30">
        <v>0</v>
      </c>
      <c r="O30">
        <v>0</v>
      </c>
      <c r="P30">
        <v>0</v>
      </c>
      <c r="Q30">
        <v>1</v>
      </c>
      <c r="R30">
        <v>0</v>
      </c>
      <c r="S30">
        <v>0</v>
      </c>
      <c r="T30">
        <v>0</v>
      </c>
      <c r="U30">
        <v>0</v>
      </c>
      <c r="V30">
        <v>1</v>
      </c>
      <c r="W30">
        <v>0</v>
      </c>
      <c r="X30">
        <v>0</v>
      </c>
      <c r="Y30">
        <v>0</v>
      </c>
      <c r="Z30">
        <v>0</v>
      </c>
    </row>
    <row r="31" spans="1:26" x14ac:dyDescent="0.25">
      <c r="A31" t="s">
        <v>199</v>
      </c>
      <c r="B31">
        <v>0</v>
      </c>
      <c r="C31">
        <v>0</v>
      </c>
      <c r="D31">
        <v>0</v>
      </c>
      <c r="E31">
        <v>0</v>
      </c>
      <c r="F31">
        <v>1</v>
      </c>
      <c r="G31">
        <v>0</v>
      </c>
      <c r="H31">
        <v>0</v>
      </c>
      <c r="I31">
        <v>1</v>
      </c>
      <c r="J31">
        <v>0</v>
      </c>
      <c r="K31">
        <v>0</v>
      </c>
      <c r="L31">
        <v>1</v>
      </c>
      <c r="M31">
        <v>0</v>
      </c>
      <c r="N31">
        <v>0</v>
      </c>
      <c r="O31">
        <v>0</v>
      </c>
      <c r="P31">
        <v>0</v>
      </c>
      <c r="Q31">
        <v>1</v>
      </c>
      <c r="R31">
        <v>0</v>
      </c>
      <c r="S31">
        <v>0</v>
      </c>
      <c r="T31">
        <v>0</v>
      </c>
      <c r="U31">
        <v>0</v>
      </c>
      <c r="V31">
        <v>1</v>
      </c>
      <c r="W31">
        <v>0</v>
      </c>
      <c r="X31">
        <v>0</v>
      </c>
      <c r="Y31">
        <v>0</v>
      </c>
      <c r="Z31">
        <v>0</v>
      </c>
    </row>
    <row r="32" spans="1:26" x14ac:dyDescent="0.25">
      <c r="A32" t="s">
        <v>201</v>
      </c>
      <c r="B32">
        <v>0</v>
      </c>
      <c r="C32">
        <v>0</v>
      </c>
      <c r="D32">
        <v>0</v>
      </c>
      <c r="E32">
        <v>0</v>
      </c>
      <c r="F32">
        <v>1</v>
      </c>
      <c r="G32">
        <v>0</v>
      </c>
      <c r="H32">
        <v>0</v>
      </c>
      <c r="I32">
        <v>1</v>
      </c>
      <c r="J32">
        <v>0</v>
      </c>
      <c r="K32">
        <v>0</v>
      </c>
      <c r="L32">
        <v>1</v>
      </c>
      <c r="M32">
        <v>0</v>
      </c>
      <c r="N32">
        <v>0</v>
      </c>
      <c r="O32">
        <v>0</v>
      </c>
      <c r="P32">
        <v>0</v>
      </c>
      <c r="Q32">
        <v>1</v>
      </c>
      <c r="R32">
        <v>0</v>
      </c>
      <c r="S32">
        <v>0</v>
      </c>
      <c r="T32">
        <v>0</v>
      </c>
      <c r="U32">
        <v>0</v>
      </c>
      <c r="V32">
        <v>1</v>
      </c>
      <c r="W32">
        <v>0</v>
      </c>
      <c r="X32">
        <v>0</v>
      </c>
      <c r="Y32">
        <v>0</v>
      </c>
      <c r="Z32">
        <v>0</v>
      </c>
    </row>
    <row r="33" spans="1:26" x14ac:dyDescent="0.25">
      <c r="A33" t="s">
        <v>203</v>
      </c>
      <c r="B33">
        <v>0</v>
      </c>
      <c r="C33">
        <v>0</v>
      </c>
      <c r="D33">
        <v>0</v>
      </c>
      <c r="E33">
        <v>1</v>
      </c>
      <c r="F33">
        <v>0</v>
      </c>
      <c r="G33">
        <v>0</v>
      </c>
      <c r="H33">
        <v>0</v>
      </c>
      <c r="I33">
        <v>1</v>
      </c>
      <c r="J33">
        <v>0</v>
      </c>
      <c r="K33">
        <v>0</v>
      </c>
      <c r="L33">
        <v>1</v>
      </c>
      <c r="M33">
        <v>0</v>
      </c>
      <c r="N33">
        <v>0</v>
      </c>
      <c r="O33">
        <v>0</v>
      </c>
      <c r="P33">
        <v>0</v>
      </c>
      <c r="Q33">
        <v>1</v>
      </c>
      <c r="R33">
        <v>0</v>
      </c>
      <c r="S33">
        <v>0</v>
      </c>
      <c r="T33">
        <v>0</v>
      </c>
      <c r="U33">
        <v>0</v>
      </c>
      <c r="V33">
        <v>1</v>
      </c>
      <c r="W33">
        <v>0</v>
      </c>
      <c r="X33">
        <v>0</v>
      </c>
      <c r="Y33">
        <v>0</v>
      </c>
      <c r="Z33">
        <v>0</v>
      </c>
    </row>
    <row r="34" spans="1:26" x14ac:dyDescent="0.25">
      <c r="A34" t="s">
        <v>205</v>
      </c>
      <c r="B34">
        <v>0</v>
      </c>
      <c r="C34">
        <v>0</v>
      </c>
      <c r="D34">
        <v>0</v>
      </c>
      <c r="E34">
        <v>1</v>
      </c>
      <c r="F34">
        <v>0</v>
      </c>
      <c r="G34">
        <v>0</v>
      </c>
      <c r="H34">
        <v>0</v>
      </c>
      <c r="I34">
        <v>0</v>
      </c>
      <c r="J34">
        <v>1</v>
      </c>
      <c r="K34">
        <v>0</v>
      </c>
      <c r="L34">
        <v>1</v>
      </c>
      <c r="M34">
        <v>0</v>
      </c>
      <c r="N34">
        <v>0</v>
      </c>
      <c r="O34">
        <v>0</v>
      </c>
      <c r="P34">
        <v>0</v>
      </c>
      <c r="Q34">
        <v>1</v>
      </c>
      <c r="R34">
        <v>0</v>
      </c>
      <c r="S34">
        <v>0</v>
      </c>
      <c r="T34">
        <v>0</v>
      </c>
      <c r="U34">
        <v>0</v>
      </c>
      <c r="V34">
        <v>1</v>
      </c>
      <c r="W34">
        <v>0</v>
      </c>
      <c r="X34">
        <v>0</v>
      </c>
      <c r="Y34">
        <v>0</v>
      </c>
      <c r="Z34">
        <v>0</v>
      </c>
    </row>
    <row r="35" spans="1:26" x14ac:dyDescent="0.25">
      <c r="A35" t="s">
        <v>208</v>
      </c>
      <c r="B35">
        <v>0</v>
      </c>
      <c r="C35">
        <v>0</v>
      </c>
      <c r="D35">
        <v>1</v>
      </c>
      <c r="E35">
        <v>0</v>
      </c>
      <c r="F35">
        <v>0</v>
      </c>
      <c r="G35">
        <v>0</v>
      </c>
      <c r="H35">
        <v>0</v>
      </c>
      <c r="I35">
        <v>1</v>
      </c>
      <c r="J35">
        <v>0</v>
      </c>
      <c r="K35">
        <v>0</v>
      </c>
      <c r="L35">
        <v>1</v>
      </c>
      <c r="M35">
        <v>0</v>
      </c>
      <c r="N35">
        <v>0</v>
      </c>
      <c r="O35">
        <v>0</v>
      </c>
      <c r="P35">
        <v>0</v>
      </c>
      <c r="Q35">
        <v>1</v>
      </c>
      <c r="R35">
        <v>0</v>
      </c>
      <c r="S35">
        <v>0</v>
      </c>
      <c r="T35">
        <v>0</v>
      </c>
      <c r="U35">
        <v>0</v>
      </c>
      <c r="V35">
        <v>1</v>
      </c>
      <c r="W35">
        <v>0</v>
      </c>
      <c r="X35">
        <v>0</v>
      </c>
      <c r="Y35">
        <v>0</v>
      </c>
      <c r="Z35">
        <v>0</v>
      </c>
    </row>
    <row r="36" spans="1:26" x14ac:dyDescent="0.25">
      <c r="A36" t="s">
        <v>210</v>
      </c>
      <c r="B36">
        <v>0</v>
      </c>
      <c r="C36">
        <v>0</v>
      </c>
      <c r="D36">
        <v>0</v>
      </c>
      <c r="E36">
        <v>0</v>
      </c>
      <c r="F36">
        <v>1</v>
      </c>
      <c r="G36">
        <v>0</v>
      </c>
      <c r="H36">
        <v>0</v>
      </c>
      <c r="I36">
        <v>0</v>
      </c>
      <c r="J36">
        <v>1</v>
      </c>
      <c r="K36">
        <v>0</v>
      </c>
      <c r="L36">
        <v>1</v>
      </c>
      <c r="M36">
        <v>0</v>
      </c>
      <c r="N36">
        <v>0</v>
      </c>
      <c r="O36">
        <v>0</v>
      </c>
      <c r="P36">
        <v>0</v>
      </c>
      <c r="Q36">
        <v>1</v>
      </c>
      <c r="R36">
        <v>0</v>
      </c>
      <c r="S36">
        <v>0</v>
      </c>
      <c r="T36">
        <v>0</v>
      </c>
      <c r="U36">
        <v>0</v>
      </c>
      <c r="V36">
        <v>1</v>
      </c>
      <c r="W36">
        <v>0</v>
      </c>
      <c r="X36">
        <v>0</v>
      </c>
      <c r="Y36">
        <v>0</v>
      </c>
      <c r="Z36">
        <v>0</v>
      </c>
    </row>
    <row r="37" spans="1:26" x14ac:dyDescent="0.25">
      <c r="A37" t="s">
        <v>212</v>
      </c>
      <c r="B37">
        <v>0</v>
      </c>
      <c r="C37">
        <v>0</v>
      </c>
      <c r="D37">
        <v>0</v>
      </c>
      <c r="E37">
        <v>0</v>
      </c>
      <c r="F37">
        <v>1</v>
      </c>
      <c r="G37">
        <v>0</v>
      </c>
      <c r="H37">
        <v>0</v>
      </c>
      <c r="I37">
        <v>0</v>
      </c>
      <c r="J37">
        <v>0</v>
      </c>
      <c r="K37">
        <v>1</v>
      </c>
      <c r="L37">
        <v>1</v>
      </c>
      <c r="M37">
        <v>0</v>
      </c>
      <c r="N37">
        <v>0</v>
      </c>
      <c r="O37">
        <v>0</v>
      </c>
      <c r="P37">
        <v>0</v>
      </c>
      <c r="Q37">
        <v>1</v>
      </c>
      <c r="R37">
        <v>0</v>
      </c>
      <c r="S37">
        <v>0</v>
      </c>
      <c r="T37">
        <v>0</v>
      </c>
      <c r="U37">
        <v>0</v>
      </c>
      <c r="V37">
        <v>1</v>
      </c>
      <c r="W37">
        <v>0</v>
      </c>
      <c r="X37">
        <v>0</v>
      </c>
      <c r="Y37">
        <v>0</v>
      </c>
      <c r="Z37">
        <v>0</v>
      </c>
    </row>
    <row r="38" spans="1:26" x14ac:dyDescent="0.25">
      <c r="A38" t="s">
        <v>214</v>
      </c>
      <c r="B38">
        <v>0</v>
      </c>
      <c r="C38">
        <v>0</v>
      </c>
      <c r="D38">
        <v>0</v>
      </c>
      <c r="E38">
        <v>0</v>
      </c>
      <c r="F38">
        <v>1</v>
      </c>
      <c r="G38">
        <v>0</v>
      </c>
      <c r="H38">
        <v>0</v>
      </c>
      <c r="I38">
        <v>1</v>
      </c>
      <c r="J38">
        <v>0</v>
      </c>
      <c r="K38">
        <v>0</v>
      </c>
      <c r="L38">
        <v>1</v>
      </c>
      <c r="M38">
        <v>0</v>
      </c>
      <c r="N38">
        <v>0</v>
      </c>
      <c r="O38">
        <v>0</v>
      </c>
      <c r="P38">
        <v>0</v>
      </c>
      <c r="Q38">
        <v>1</v>
      </c>
      <c r="R38">
        <v>0</v>
      </c>
      <c r="S38">
        <v>0</v>
      </c>
      <c r="T38">
        <v>0</v>
      </c>
      <c r="U38">
        <v>0</v>
      </c>
      <c r="V38">
        <v>1</v>
      </c>
      <c r="W38">
        <v>0</v>
      </c>
      <c r="X38">
        <v>0</v>
      </c>
      <c r="Y38">
        <v>0</v>
      </c>
      <c r="Z38">
        <v>0</v>
      </c>
    </row>
    <row r="39" spans="1:26" x14ac:dyDescent="0.25">
      <c r="A39" t="s">
        <v>216</v>
      </c>
      <c r="B39">
        <v>0</v>
      </c>
      <c r="C39">
        <v>0</v>
      </c>
      <c r="D39">
        <v>0</v>
      </c>
      <c r="E39">
        <v>1</v>
      </c>
      <c r="F39">
        <v>0</v>
      </c>
      <c r="G39">
        <v>0</v>
      </c>
      <c r="H39">
        <v>0</v>
      </c>
      <c r="I39">
        <v>1</v>
      </c>
      <c r="J39">
        <v>0</v>
      </c>
      <c r="K39">
        <v>0</v>
      </c>
      <c r="L39">
        <v>1</v>
      </c>
      <c r="M39">
        <v>0</v>
      </c>
      <c r="N39">
        <v>0</v>
      </c>
      <c r="O39">
        <v>0</v>
      </c>
      <c r="P39">
        <v>0</v>
      </c>
      <c r="Q39">
        <v>1</v>
      </c>
      <c r="R39">
        <v>0</v>
      </c>
      <c r="S39">
        <v>0</v>
      </c>
      <c r="T39">
        <v>0</v>
      </c>
      <c r="U39">
        <v>0</v>
      </c>
      <c r="V39">
        <v>1</v>
      </c>
      <c r="W39">
        <v>0</v>
      </c>
      <c r="X39">
        <v>0</v>
      </c>
      <c r="Y39">
        <v>0</v>
      </c>
      <c r="Z39">
        <v>0</v>
      </c>
    </row>
    <row r="40" spans="1:26" x14ac:dyDescent="0.25">
      <c r="A40" t="s">
        <v>218</v>
      </c>
      <c r="B40">
        <v>0</v>
      </c>
      <c r="C40">
        <v>0</v>
      </c>
      <c r="D40">
        <v>0</v>
      </c>
      <c r="E40">
        <v>0</v>
      </c>
      <c r="F40">
        <v>1</v>
      </c>
      <c r="G40">
        <v>0</v>
      </c>
      <c r="H40">
        <v>0</v>
      </c>
      <c r="I40">
        <v>0</v>
      </c>
      <c r="J40">
        <v>1</v>
      </c>
      <c r="K40">
        <v>0</v>
      </c>
      <c r="L40">
        <v>1</v>
      </c>
      <c r="M40">
        <v>0</v>
      </c>
      <c r="N40">
        <v>0</v>
      </c>
      <c r="O40">
        <v>0</v>
      </c>
      <c r="P40">
        <v>0</v>
      </c>
      <c r="Q40">
        <v>1</v>
      </c>
      <c r="R40">
        <v>0</v>
      </c>
      <c r="S40">
        <v>0</v>
      </c>
      <c r="T40">
        <v>0</v>
      </c>
      <c r="U40">
        <v>0</v>
      </c>
      <c r="V40">
        <v>1</v>
      </c>
      <c r="W40">
        <v>0</v>
      </c>
      <c r="X40">
        <v>0</v>
      </c>
      <c r="Y40">
        <v>0</v>
      </c>
      <c r="Z40">
        <v>0</v>
      </c>
    </row>
    <row r="41" spans="1:26" x14ac:dyDescent="0.25">
      <c r="A41" t="s">
        <v>220</v>
      </c>
      <c r="B41">
        <v>0</v>
      </c>
      <c r="C41">
        <v>0</v>
      </c>
      <c r="D41">
        <v>0</v>
      </c>
      <c r="E41">
        <v>0</v>
      </c>
      <c r="F41">
        <v>1</v>
      </c>
      <c r="G41">
        <v>0</v>
      </c>
      <c r="H41">
        <v>0</v>
      </c>
      <c r="I41">
        <v>0</v>
      </c>
      <c r="J41">
        <v>0</v>
      </c>
      <c r="K41">
        <v>1</v>
      </c>
      <c r="L41">
        <v>1</v>
      </c>
      <c r="M41">
        <v>0</v>
      </c>
      <c r="N41">
        <v>0</v>
      </c>
      <c r="O41">
        <v>0</v>
      </c>
      <c r="P41">
        <v>0</v>
      </c>
      <c r="Q41">
        <v>1</v>
      </c>
      <c r="R41">
        <v>0</v>
      </c>
      <c r="S41">
        <v>0</v>
      </c>
      <c r="T41">
        <v>0</v>
      </c>
      <c r="U41">
        <v>0</v>
      </c>
      <c r="V41">
        <v>1</v>
      </c>
      <c r="W41">
        <v>0</v>
      </c>
      <c r="X41">
        <v>0</v>
      </c>
      <c r="Y41">
        <v>0</v>
      </c>
      <c r="Z41">
        <v>0</v>
      </c>
    </row>
    <row r="42" spans="1:26" x14ac:dyDescent="0.25">
      <c r="A42" t="s">
        <v>222</v>
      </c>
      <c r="B42">
        <v>0</v>
      </c>
      <c r="C42">
        <v>0</v>
      </c>
      <c r="D42">
        <v>0</v>
      </c>
      <c r="E42">
        <v>0</v>
      </c>
      <c r="F42">
        <v>1</v>
      </c>
      <c r="G42">
        <v>0</v>
      </c>
      <c r="H42">
        <v>1</v>
      </c>
      <c r="I42">
        <v>0</v>
      </c>
      <c r="J42">
        <v>0</v>
      </c>
      <c r="K42">
        <v>0</v>
      </c>
      <c r="L42">
        <v>1</v>
      </c>
      <c r="M42">
        <v>0</v>
      </c>
      <c r="N42">
        <v>0</v>
      </c>
      <c r="O42">
        <v>0</v>
      </c>
      <c r="P42">
        <v>0</v>
      </c>
      <c r="Q42">
        <v>1</v>
      </c>
      <c r="R42">
        <v>0</v>
      </c>
      <c r="S42">
        <v>0</v>
      </c>
      <c r="T42">
        <v>0</v>
      </c>
      <c r="U42">
        <v>0</v>
      </c>
      <c r="V42">
        <v>1</v>
      </c>
      <c r="W42">
        <v>0</v>
      </c>
      <c r="X42">
        <v>0</v>
      </c>
      <c r="Y42">
        <v>0</v>
      </c>
      <c r="Z42">
        <v>0</v>
      </c>
    </row>
    <row r="43" spans="1:26" x14ac:dyDescent="0.25">
      <c r="A43" t="s">
        <v>224</v>
      </c>
      <c r="B43">
        <v>0</v>
      </c>
      <c r="C43">
        <v>0</v>
      </c>
      <c r="D43">
        <v>0</v>
      </c>
      <c r="E43">
        <v>0</v>
      </c>
      <c r="F43">
        <v>1</v>
      </c>
      <c r="G43">
        <v>0</v>
      </c>
      <c r="H43">
        <v>0</v>
      </c>
      <c r="I43">
        <v>0</v>
      </c>
      <c r="J43">
        <v>0</v>
      </c>
      <c r="K43">
        <v>1</v>
      </c>
      <c r="L43">
        <v>1</v>
      </c>
      <c r="M43">
        <v>0</v>
      </c>
      <c r="N43">
        <v>0</v>
      </c>
      <c r="O43">
        <v>0</v>
      </c>
      <c r="P43">
        <v>0</v>
      </c>
      <c r="Q43">
        <v>1</v>
      </c>
      <c r="R43">
        <v>0</v>
      </c>
      <c r="S43">
        <v>0</v>
      </c>
      <c r="T43">
        <v>0</v>
      </c>
      <c r="U43">
        <v>0</v>
      </c>
      <c r="V43">
        <v>1</v>
      </c>
      <c r="W43">
        <v>0</v>
      </c>
      <c r="X43">
        <v>0</v>
      </c>
      <c r="Y43">
        <v>0</v>
      </c>
      <c r="Z43">
        <v>0</v>
      </c>
    </row>
    <row r="44" spans="1:26" x14ac:dyDescent="0.25">
      <c r="A44" t="s">
        <v>227</v>
      </c>
      <c r="B44">
        <v>0</v>
      </c>
      <c r="C44">
        <v>0</v>
      </c>
      <c r="D44">
        <v>1</v>
      </c>
      <c r="E44">
        <v>0</v>
      </c>
      <c r="F44">
        <v>0</v>
      </c>
      <c r="G44">
        <v>0</v>
      </c>
      <c r="H44">
        <v>1</v>
      </c>
      <c r="I44">
        <v>0</v>
      </c>
      <c r="J44">
        <v>0</v>
      </c>
      <c r="K44">
        <v>0</v>
      </c>
      <c r="L44">
        <v>1</v>
      </c>
      <c r="M44">
        <v>0</v>
      </c>
      <c r="N44">
        <v>0</v>
      </c>
      <c r="O44">
        <v>0</v>
      </c>
      <c r="P44">
        <v>0</v>
      </c>
      <c r="Q44">
        <v>0</v>
      </c>
      <c r="R44">
        <v>1</v>
      </c>
      <c r="S44">
        <v>0</v>
      </c>
      <c r="T44">
        <v>0</v>
      </c>
      <c r="U44">
        <v>0</v>
      </c>
      <c r="V44">
        <v>1</v>
      </c>
      <c r="W44">
        <v>0</v>
      </c>
      <c r="X44">
        <v>0</v>
      </c>
      <c r="Y44">
        <v>0</v>
      </c>
      <c r="Z44">
        <v>0</v>
      </c>
    </row>
    <row r="45" spans="1:26" x14ac:dyDescent="0.25">
      <c r="A45" t="s">
        <v>229</v>
      </c>
      <c r="B45">
        <v>0</v>
      </c>
      <c r="C45">
        <v>0</v>
      </c>
      <c r="D45">
        <v>1</v>
      </c>
      <c r="E45">
        <v>0</v>
      </c>
      <c r="F45">
        <v>0</v>
      </c>
      <c r="G45">
        <v>0</v>
      </c>
      <c r="H45">
        <v>1</v>
      </c>
      <c r="I45">
        <v>0</v>
      </c>
      <c r="J45">
        <v>0</v>
      </c>
      <c r="K45">
        <v>0</v>
      </c>
      <c r="L45">
        <v>1</v>
      </c>
      <c r="M45">
        <v>0</v>
      </c>
      <c r="N45">
        <v>0</v>
      </c>
      <c r="O45">
        <v>0</v>
      </c>
      <c r="P45">
        <v>0</v>
      </c>
      <c r="Q45">
        <v>1</v>
      </c>
      <c r="R45">
        <v>0</v>
      </c>
      <c r="S45">
        <v>0</v>
      </c>
      <c r="T45">
        <v>0</v>
      </c>
      <c r="U45">
        <v>0</v>
      </c>
      <c r="V45">
        <v>1</v>
      </c>
      <c r="W45">
        <v>0</v>
      </c>
      <c r="X45">
        <v>0</v>
      </c>
      <c r="Y45">
        <v>0</v>
      </c>
      <c r="Z45">
        <v>0</v>
      </c>
    </row>
    <row r="46" spans="1:26" x14ac:dyDescent="0.25">
      <c r="A46" t="s">
        <v>231</v>
      </c>
      <c r="B46">
        <v>0</v>
      </c>
      <c r="C46">
        <v>0</v>
      </c>
      <c r="D46">
        <v>1</v>
      </c>
      <c r="E46">
        <v>0</v>
      </c>
      <c r="F46">
        <v>0</v>
      </c>
      <c r="G46">
        <v>0</v>
      </c>
      <c r="H46">
        <v>1</v>
      </c>
      <c r="I46">
        <v>0</v>
      </c>
      <c r="J46">
        <v>0</v>
      </c>
      <c r="K46">
        <v>0</v>
      </c>
      <c r="L46">
        <v>1</v>
      </c>
      <c r="M46">
        <v>0</v>
      </c>
      <c r="N46">
        <v>0</v>
      </c>
      <c r="O46">
        <v>0</v>
      </c>
      <c r="P46">
        <v>0</v>
      </c>
      <c r="Q46">
        <v>1</v>
      </c>
      <c r="R46">
        <v>0</v>
      </c>
      <c r="S46">
        <v>0</v>
      </c>
      <c r="T46">
        <v>0</v>
      </c>
      <c r="U46">
        <v>0</v>
      </c>
      <c r="V46">
        <v>1</v>
      </c>
      <c r="W46">
        <v>0</v>
      </c>
      <c r="X46">
        <v>0</v>
      </c>
      <c r="Y46">
        <v>0</v>
      </c>
      <c r="Z46">
        <v>0</v>
      </c>
    </row>
    <row r="47" spans="1:26" x14ac:dyDescent="0.25">
      <c r="A47" t="s">
        <v>233</v>
      </c>
      <c r="B47">
        <v>0</v>
      </c>
      <c r="C47">
        <v>0</v>
      </c>
      <c r="D47">
        <v>0</v>
      </c>
      <c r="E47">
        <v>0</v>
      </c>
      <c r="F47">
        <v>1</v>
      </c>
      <c r="G47">
        <v>0</v>
      </c>
      <c r="H47">
        <v>0</v>
      </c>
      <c r="I47">
        <v>0</v>
      </c>
      <c r="J47">
        <v>1</v>
      </c>
      <c r="K47">
        <v>0</v>
      </c>
      <c r="L47">
        <v>1</v>
      </c>
      <c r="M47">
        <v>0</v>
      </c>
      <c r="N47">
        <v>0</v>
      </c>
      <c r="O47">
        <v>0</v>
      </c>
      <c r="P47">
        <v>0</v>
      </c>
      <c r="Q47">
        <v>1</v>
      </c>
      <c r="R47">
        <v>0</v>
      </c>
      <c r="S47">
        <v>0</v>
      </c>
      <c r="T47">
        <v>0</v>
      </c>
      <c r="U47">
        <v>0</v>
      </c>
      <c r="V47">
        <v>1</v>
      </c>
      <c r="W47">
        <v>0</v>
      </c>
      <c r="X47">
        <v>0</v>
      </c>
      <c r="Y47">
        <v>0</v>
      </c>
      <c r="Z47">
        <v>0</v>
      </c>
    </row>
    <row r="48" spans="1:26" x14ac:dyDescent="0.25">
      <c r="A48" t="s">
        <v>235</v>
      </c>
      <c r="B48">
        <v>0</v>
      </c>
      <c r="C48">
        <v>1</v>
      </c>
      <c r="D48">
        <v>0</v>
      </c>
      <c r="E48">
        <v>0</v>
      </c>
      <c r="F48">
        <v>0</v>
      </c>
      <c r="G48">
        <v>0</v>
      </c>
      <c r="H48">
        <v>1</v>
      </c>
      <c r="I48">
        <v>0</v>
      </c>
      <c r="J48">
        <v>0</v>
      </c>
      <c r="K48">
        <v>0</v>
      </c>
      <c r="L48">
        <v>1</v>
      </c>
      <c r="M48">
        <v>0</v>
      </c>
      <c r="N48">
        <v>0</v>
      </c>
      <c r="O48">
        <v>0</v>
      </c>
      <c r="P48">
        <v>0</v>
      </c>
      <c r="Q48">
        <v>0</v>
      </c>
      <c r="R48">
        <v>0</v>
      </c>
      <c r="S48">
        <v>1</v>
      </c>
      <c r="T48">
        <v>0</v>
      </c>
      <c r="U48">
        <v>0</v>
      </c>
      <c r="V48">
        <v>1</v>
      </c>
      <c r="W48">
        <v>0</v>
      </c>
      <c r="X48">
        <v>0</v>
      </c>
      <c r="Y48">
        <v>0</v>
      </c>
      <c r="Z48">
        <v>0</v>
      </c>
    </row>
    <row r="49" spans="1:26" x14ac:dyDescent="0.25">
      <c r="A49" t="s">
        <v>237</v>
      </c>
      <c r="B49">
        <v>0</v>
      </c>
      <c r="C49">
        <v>0</v>
      </c>
      <c r="D49">
        <v>0</v>
      </c>
      <c r="E49">
        <v>1</v>
      </c>
      <c r="F49">
        <v>0</v>
      </c>
      <c r="G49">
        <v>0</v>
      </c>
      <c r="H49">
        <v>0</v>
      </c>
      <c r="I49">
        <v>1</v>
      </c>
      <c r="J49">
        <v>0</v>
      </c>
      <c r="K49">
        <v>0</v>
      </c>
      <c r="L49">
        <v>1</v>
      </c>
      <c r="M49">
        <v>0</v>
      </c>
      <c r="N49">
        <v>0</v>
      </c>
      <c r="O49">
        <v>0</v>
      </c>
      <c r="P49">
        <v>0</v>
      </c>
      <c r="Q49">
        <v>1</v>
      </c>
      <c r="R49">
        <v>0</v>
      </c>
      <c r="S49">
        <v>0</v>
      </c>
      <c r="T49">
        <v>0</v>
      </c>
      <c r="U49">
        <v>0</v>
      </c>
      <c r="V49">
        <v>1</v>
      </c>
      <c r="W49">
        <v>0</v>
      </c>
      <c r="X49">
        <v>0</v>
      </c>
      <c r="Y49">
        <v>0</v>
      </c>
      <c r="Z49">
        <v>0</v>
      </c>
    </row>
    <row r="50" spans="1:26" x14ac:dyDescent="0.25">
      <c r="A50" t="s">
        <v>239</v>
      </c>
      <c r="B50">
        <v>0</v>
      </c>
      <c r="C50">
        <v>0</v>
      </c>
      <c r="D50">
        <v>0</v>
      </c>
      <c r="E50">
        <v>1</v>
      </c>
      <c r="F50">
        <v>0</v>
      </c>
      <c r="G50">
        <v>0</v>
      </c>
      <c r="H50">
        <v>0</v>
      </c>
      <c r="I50">
        <v>1</v>
      </c>
      <c r="J50">
        <v>0</v>
      </c>
      <c r="K50">
        <v>0</v>
      </c>
      <c r="L50">
        <v>1</v>
      </c>
      <c r="M50">
        <v>0</v>
      </c>
      <c r="N50">
        <v>0</v>
      </c>
      <c r="O50">
        <v>0</v>
      </c>
      <c r="P50">
        <v>0</v>
      </c>
      <c r="Q50">
        <v>0</v>
      </c>
      <c r="R50">
        <v>1</v>
      </c>
      <c r="S50">
        <v>0</v>
      </c>
      <c r="T50">
        <v>0</v>
      </c>
      <c r="U50">
        <v>0</v>
      </c>
      <c r="V50">
        <v>1</v>
      </c>
      <c r="W50">
        <v>0</v>
      </c>
      <c r="X50">
        <v>0</v>
      </c>
      <c r="Y50">
        <v>0</v>
      </c>
      <c r="Z50">
        <v>0</v>
      </c>
    </row>
    <row r="51" spans="1:26" x14ac:dyDescent="0.25">
      <c r="A51" t="s">
        <v>242</v>
      </c>
      <c r="B51">
        <v>0</v>
      </c>
      <c r="C51">
        <v>0</v>
      </c>
      <c r="D51">
        <v>1</v>
      </c>
      <c r="E51">
        <v>0</v>
      </c>
      <c r="F51">
        <v>0</v>
      </c>
      <c r="G51">
        <v>0</v>
      </c>
      <c r="H51">
        <v>1</v>
      </c>
      <c r="I51">
        <v>0</v>
      </c>
      <c r="J51">
        <v>0</v>
      </c>
      <c r="K51">
        <v>0</v>
      </c>
      <c r="L51">
        <v>1</v>
      </c>
      <c r="M51">
        <v>0</v>
      </c>
      <c r="N51">
        <v>0</v>
      </c>
      <c r="O51">
        <v>0</v>
      </c>
      <c r="P51">
        <v>0</v>
      </c>
      <c r="Q51">
        <v>0</v>
      </c>
      <c r="R51">
        <v>1</v>
      </c>
      <c r="S51">
        <v>0</v>
      </c>
      <c r="T51">
        <v>0</v>
      </c>
      <c r="U51">
        <v>0</v>
      </c>
      <c r="V51">
        <v>1</v>
      </c>
      <c r="W51">
        <v>0</v>
      </c>
      <c r="X51">
        <v>0</v>
      </c>
      <c r="Y51">
        <v>0</v>
      </c>
      <c r="Z51">
        <v>0</v>
      </c>
    </row>
    <row r="52" spans="1:26" x14ac:dyDescent="0.25">
      <c r="A52" t="s">
        <v>244</v>
      </c>
      <c r="B52">
        <v>0</v>
      </c>
      <c r="C52">
        <v>0</v>
      </c>
      <c r="D52">
        <v>1</v>
      </c>
      <c r="E52">
        <v>0</v>
      </c>
      <c r="F52">
        <v>0</v>
      </c>
      <c r="G52">
        <v>0</v>
      </c>
      <c r="H52">
        <v>1</v>
      </c>
      <c r="I52">
        <v>0</v>
      </c>
      <c r="J52">
        <v>0</v>
      </c>
      <c r="K52">
        <v>0</v>
      </c>
      <c r="L52">
        <v>1</v>
      </c>
      <c r="M52">
        <v>0</v>
      </c>
      <c r="N52">
        <v>0</v>
      </c>
      <c r="O52">
        <v>0</v>
      </c>
      <c r="P52">
        <v>0</v>
      </c>
      <c r="Q52">
        <v>0</v>
      </c>
      <c r="R52">
        <v>0</v>
      </c>
      <c r="S52">
        <v>0</v>
      </c>
      <c r="T52">
        <v>1</v>
      </c>
      <c r="U52">
        <v>0</v>
      </c>
      <c r="V52">
        <v>1</v>
      </c>
      <c r="W52">
        <v>0</v>
      </c>
      <c r="X52">
        <v>0</v>
      </c>
      <c r="Y52">
        <v>0</v>
      </c>
      <c r="Z52">
        <v>0</v>
      </c>
    </row>
    <row r="53" spans="1:26" x14ac:dyDescent="0.25">
      <c r="A53" t="s">
        <v>246</v>
      </c>
      <c r="B53">
        <v>0</v>
      </c>
      <c r="C53">
        <v>1</v>
      </c>
      <c r="D53">
        <v>0</v>
      </c>
      <c r="E53">
        <v>0</v>
      </c>
      <c r="F53">
        <v>0</v>
      </c>
      <c r="G53">
        <v>0</v>
      </c>
      <c r="H53">
        <v>1</v>
      </c>
      <c r="I53">
        <v>0</v>
      </c>
      <c r="J53">
        <v>0</v>
      </c>
      <c r="K53">
        <v>0</v>
      </c>
      <c r="L53">
        <v>1</v>
      </c>
      <c r="M53">
        <v>0</v>
      </c>
      <c r="N53">
        <v>0</v>
      </c>
      <c r="O53">
        <v>0</v>
      </c>
      <c r="P53">
        <v>0</v>
      </c>
      <c r="Q53">
        <v>0</v>
      </c>
      <c r="R53">
        <v>0</v>
      </c>
      <c r="S53">
        <v>1</v>
      </c>
      <c r="T53">
        <v>0</v>
      </c>
      <c r="U53">
        <v>0</v>
      </c>
      <c r="V53">
        <v>1</v>
      </c>
      <c r="W53">
        <v>0</v>
      </c>
      <c r="X53">
        <v>0</v>
      </c>
      <c r="Y53">
        <v>0</v>
      </c>
      <c r="Z53">
        <v>0</v>
      </c>
    </row>
    <row r="54" spans="1:26" x14ac:dyDescent="0.25">
      <c r="A54" t="s">
        <v>248</v>
      </c>
      <c r="B54">
        <v>0</v>
      </c>
      <c r="C54">
        <v>0</v>
      </c>
      <c r="D54">
        <v>1</v>
      </c>
      <c r="E54">
        <v>0</v>
      </c>
      <c r="F54">
        <v>0</v>
      </c>
      <c r="G54">
        <v>0</v>
      </c>
      <c r="H54">
        <v>1</v>
      </c>
      <c r="I54">
        <v>0</v>
      </c>
      <c r="J54">
        <v>0</v>
      </c>
      <c r="K54">
        <v>0</v>
      </c>
      <c r="L54">
        <v>1</v>
      </c>
      <c r="M54">
        <v>0</v>
      </c>
      <c r="N54">
        <v>0</v>
      </c>
      <c r="O54">
        <v>0</v>
      </c>
      <c r="P54">
        <v>0</v>
      </c>
      <c r="Q54">
        <v>0</v>
      </c>
      <c r="R54">
        <v>0</v>
      </c>
      <c r="S54">
        <v>0</v>
      </c>
      <c r="T54">
        <v>1</v>
      </c>
      <c r="U54">
        <v>0</v>
      </c>
      <c r="V54">
        <v>1</v>
      </c>
      <c r="W54">
        <v>0</v>
      </c>
      <c r="X54">
        <v>0</v>
      </c>
      <c r="Y54">
        <v>0</v>
      </c>
      <c r="Z54">
        <v>0</v>
      </c>
    </row>
    <row r="55" spans="1:26" x14ac:dyDescent="0.25">
      <c r="A55" t="s">
        <v>250</v>
      </c>
      <c r="B55">
        <v>0</v>
      </c>
      <c r="C55">
        <v>0</v>
      </c>
      <c r="D55">
        <v>0</v>
      </c>
      <c r="E55">
        <v>1</v>
      </c>
      <c r="F55">
        <v>0</v>
      </c>
      <c r="G55">
        <v>0</v>
      </c>
      <c r="H55">
        <v>1</v>
      </c>
      <c r="I55">
        <v>0</v>
      </c>
      <c r="J55">
        <v>0</v>
      </c>
      <c r="K55">
        <v>0</v>
      </c>
      <c r="L55">
        <v>1</v>
      </c>
      <c r="M55">
        <v>0</v>
      </c>
      <c r="N55">
        <v>0</v>
      </c>
      <c r="O55">
        <v>0</v>
      </c>
      <c r="P55">
        <v>0</v>
      </c>
      <c r="Q55">
        <v>0</v>
      </c>
      <c r="R55">
        <v>0</v>
      </c>
      <c r="S55">
        <v>1</v>
      </c>
      <c r="T55">
        <v>0</v>
      </c>
      <c r="U55">
        <v>0</v>
      </c>
      <c r="V55">
        <v>1</v>
      </c>
      <c r="W55">
        <v>0</v>
      </c>
      <c r="X55">
        <v>0</v>
      </c>
      <c r="Y55">
        <v>0</v>
      </c>
      <c r="Z55">
        <v>0</v>
      </c>
    </row>
    <row r="56" spans="1:26" x14ac:dyDescent="0.25">
      <c r="A56" t="s">
        <v>252</v>
      </c>
      <c r="B56">
        <v>0</v>
      </c>
      <c r="C56">
        <v>0</v>
      </c>
      <c r="D56">
        <v>1</v>
      </c>
      <c r="E56">
        <v>0</v>
      </c>
      <c r="F56">
        <v>0</v>
      </c>
      <c r="G56">
        <v>1</v>
      </c>
      <c r="H56">
        <v>0</v>
      </c>
      <c r="I56">
        <v>0</v>
      </c>
      <c r="J56">
        <v>0</v>
      </c>
      <c r="K56">
        <v>0</v>
      </c>
      <c r="L56">
        <v>1</v>
      </c>
      <c r="M56">
        <v>0</v>
      </c>
      <c r="N56">
        <v>0</v>
      </c>
      <c r="O56">
        <v>0</v>
      </c>
      <c r="P56">
        <v>0</v>
      </c>
      <c r="Q56">
        <v>0</v>
      </c>
      <c r="R56">
        <v>0</v>
      </c>
      <c r="S56">
        <v>1</v>
      </c>
      <c r="T56">
        <v>0</v>
      </c>
      <c r="U56">
        <v>0</v>
      </c>
      <c r="V56">
        <v>1</v>
      </c>
      <c r="W56">
        <v>0</v>
      </c>
      <c r="X56">
        <v>0</v>
      </c>
      <c r="Y56">
        <v>0</v>
      </c>
      <c r="Z56">
        <v>0</v>
      </c>
    </row>
    <row r="57" spans="1:26" x14ac:dyDescent="0.25">
      <c r="A57" t="s">
        <v>254</v>
      </c>
      <c r="B57">
        <v>0</v>
      </c>
      <c r="C57">
        <v>0</v>
      </c>
      <c r="D57">
        <v>1</v>
      </c>
      <c r="E57">
        <v>0</v>
      </c>
      <c r="F57">
        <v>0</v>
      </c>
      <c r="G57">
        <v>0</v>
      </c>
      <c r="H57">
        <v>1</v>
      </c>
      <c r="I57">
        <v>0</v>
      </c>
      <c r="J57">
        <v>0</v>
      </c>
      <c r="K57">
        <v>0</v>
      </c>
      <c r="L57">
        <v>1</v>
      </c>
      <c r="M57">
        <v>0</v>
      </c>
      <c r="N57">
        <v>0</v>
      </c>
      <c r="O57">
        <v>0</v>
      </c>
      <c r="P57">
        <v>0</v>
      </c>
      <c r="Q57">
        <v>0</v>
      </c>
      <c r="R57">
        <v>1</v>
      </c>
      <c r="S57">
        <v>0</v>
      </c>
      <c r="T57">
        <v>0</v>
      </c>
      <c r="U57">
        <v>0</v>
      </c>
      <c r="V57">
        <v>1</v>
      </c>
      <c r="W57">
        <v>0</v>
      </c>
      <c r="X57">
        <v>0</v>
      </c>
      <c r="Y57">
        <v>0</v>
      </c>
      <c r="Z57">
        <v>0</v>
      </c>
    </row>
    <row r="58" spans="1:26" x14ac:dyDescent="0.25">
      <c r="A58" t="s">
        <v>256</v>
      </c>
      <c r="B58">
        <v>0</v>
      </c>
      <c r="C58">
        <v>0</v>
      </c>
      <c r="D58">
        <v>1</v>
      </c>
      <c r="E58">
        <v>0</v>
      </c>
      <c r="F58">
        <v>0</v>
      </c>
      <c r="G58">
        <v>0</v>
      </c>
      <c r="H58">
        <v>1</v>
      </c>
      <c r="I58">
        <v>0</v>
      </c>
      <c r="J58">
        <v>0</v>
      </c>
      <c r="K58">
        <v>0</v>
      </c>
      <c r="L58">
        <v>1</v>
      </c>
      <c r="M58">
        <v>0</v>
      </c>
      <c r="N58">
        <v>0</v>
      </c>
      <c r="O58">
        <v>0</v>
      </c>
      <c r="P58">
        <v>0</v>
      </c>
      <c r="Q58">
        <v>0</v>
      </c>
      <c r="R58">
        <v>1</v>
      </c>
      <c r="S58">
        <v>0</v>
      </c>
      <c r="T58">
        <v>0</v>
      </c>
      <c r="U58">
        <v>0</v>
      </c>
      <c r="V58">
        <v>1</v>
      </c>
      <c r="W58">
        <v>0</v>
      </c>
      <c r="X58">
        <v>0</v>
      </c>
      <c r="Y58">
        <v>0</v>
      </c>
      <c r="Z58">
        <v>0</v>
      </c>
    </row>
    <row r="59" spans="1:26" x14ac:dyDescent="0.25">
      <c r="A59" t="s">
        <v>258</v>
      </c>
      <c r="B59">
        <v>0</v>
      </c>
      <c r="C59">
        <v>0</v>
      </c>
      <c r="D59">
        <v>1</v>
      </c>
      <c r="E59">
        <v>0</v>
      </c>
      <c r="F59">
        <v>0</v>
      </c>
      <c r="G59">
        <v>0</v>
      </c>
      <c r="H59">
        <v>1</v>
      </c>
      <c r="I59">
        <v>0</v>
      </c>
      <c r="J59">
        <v>0</v>
      </c>
      <c r="K59">
        <v>0</v>
      </c>
      <c r="L59">
        <v>1</v>
      </c>
      <c r="M59">
        <v>0</v>
      </c>
      <c r="N59">
        <v>0</v>
      </c>
      <c r="O59">
        <v>0</v>
      </c>
      <c r="P59">
        <v>0</v>
      </c>
      <c r="Q59">
        <v>0</v>
      </c>
      <c r="R59">
        <v>0</v>
      </c>
      <c r="S59">
        <v>1</v>
      </c>
      <c r="T59">
        <v>0</v>
      </c>
      <c r="U59">
        <v>0</v>
      </c>
      <c r="V59">
        <v>1</v>
      </c>
      <c r="W59">
        <v>0</v>
      </c>
      <c r="X59">
        <v>0</v>
      </c>
      <c r="Y59">
        <v>0</v>
      </c>
      <c r="Z59">
        <v>0</v>
      </c>
    </row>
    <row r="60" spans="1:26" x14ac:dyDescent="0.25">
      <c r="A60" t="s">
        <v>260</v>
      </c>
      <c r="B60">
        <v>0</v>
      </c>
      <c r="C60">
        <v>0</v>
      </c>
      <c r="D60">
        <v>1</v>
      </c>
      <c r="E60">
        <v>0</v>
      </c>
      <c r="F60">
        <v>0</v>
      </c>
      <c r="G60">
        <v>1</v>
      </c>
      <c r="H60">
        <v>0</v>
      </c>
      <c r="I60">
        <v>0</v>
      </c>
      <c r="J60">
        <v>0</v>
      </c>
      <c r="K60">
        <v>0</v>
      </c>
      <c r="L60">
        <v>1</v>
      </c>
      <c r="M60">
        <v>0</v>
      </c>
      <c r="N60">
        <v>0</v>
      </c>
      <c r="O60">
        <v>0</v>
      </c>
      <c r="P60">
        <v>0</v>
      </c>
      <c r="Q60">
        <v>0</v>
      </c>
      <c r="R60">
        <v>1</v>
      </c>
      <c r="S60">
        <v>0</v>
      </c>
      <c r="T60">
        <v>0</v>
      </c>
      <c r="U60">
        <v>0</v>
      </c>
      <c r="V60">
        <v>1</v>
      </c>
      <c r="W60">
        <v>0</v>
      </c>
      <c r="X60">
        <v>0</v>
      </c>
      <c r="Y60">
        <v>0</v>
      </c>
      <c r="Z60">
        <v>0</v>
      </c>
    </row>
    <row r="61" spans="1:26" x14ac:dyDescent="0.25">
      <c r="A61" t="s">
        <v>262</v>
      </c>
      <c r="B61">
        <v>0</v>
      </c>
      <c r="C61">
        <v>1</v>
      </c>
      <c r="D61">
        <v>0</v>
      </c>
      <c r="E61">
        <v>0</v>
      </c>
      <c r="F61">
        <v>0</v>
      </c>
      <c r="G61">
        <v>0</v>
      </c>
      <c r="H61">
        <v>1</v>
      </c>
      <c r="I61">
        <v>0</v>
      </c>
      <c r="J61">
        <v>0</v>
      </c>
      <c r="K61">
        <v>0</v>
      </c>
      <c r="L61">
        <v>1</v>
      </c>
      <c r="M61">
        <v>0</v>
      </c>
      <c r="N61">
        <v>0</v>
      </c>
      <c r="O61">
        <v>0</v>
      </c>
      <c r="P61">
        <v>0</v>
      </c>
      <c r="Q61">
        <v>0</v>
      </c>
      <c r="R61">
        <v>1</v>
      </c>
      <c r="S61">
        <v>0</v>
      </c>
      <c r="T61">
        <v>0</v>
      </c>
      <c r="U61">
        <v>0</v>
      </c>
      <c r="V61">
        <v>1</v>
      </c>
      <c r="W61">
        <v>0</v>
      </c>
      <c r="X61">
        <v>0</v>
      </c>
      <c r="Y61">
        <v>0</v>
      </c>
      <c r="Z61">
        <v>0</v>
      </c>
    </row>
    <row r="62" spans="1:26" x14ac:dyDescent="0.25">
      <c r="A62" t="s">
        <v>264</v>
      </c>
      <c r="B62">
        <v>0</v>
      </c>
      <c r="C62">
        <v>0</v>
      </c>
      <c r="D62">
        <v>1</v>
      </c>
      <c r="E62">
        <v>0</v>
      </c>
      <c r="F62">
        <v>0</v>
      </c>
      <c r="G62">
        <v>0</v>
      </c>
      <c r="H62">
        <v>1</v>
      </c>
      <c r="I62">
        <v>0</v>
      </c>
      <c r="J62">
        <v>0</v>
      </c>
      <c r="K62">
        <v>0</v>
      </c>
      <c r="L62">
        <v>0</v>
      </c>
      <c r="M62">
        <v>1</v>
      </c>
      <c r="N62">
        <v>0</v>
      </c>
      <c r="O62">
        <v>0</v>
      </c>
      <c r="P62">
        <v>0</v>
      </c>
      <c r="Q62">
        <v>0</v>
      </c>
      <c r="R62">
        <v>0</v>
      </c>
      <c r="S62">
        <v>1</v>
      </c>
      <c r="T62">
        <v>0</v>
      </c>
      <c r="U62">
        <v>0</v>
      </c>
      <c r="V62">
        <v>1</v>
      </c>
      <c r="W62">
        <v>0</v>
      </c>
      <c r="X62">
        <v>0</v>
      </c>
      <c r="Y62">
        <v>0</v>
      </c>
      <c r="Z62">
        <v>0</v>
      </c>
    </row>
    <row r="63" spans="1:26" x14ac:dyDescent="0.25">
      <c r="A63" t="s">
        <v>266</v>
      </c>
      <c r="B63">
        <v>0</v>
      </c>
      <c r="C63">
        <v>0</v>
      </c>
      <c r="D63">
        <v>0</v>
      </c>
      <c r="E63">
        <v>1</v>
      </c>
      <c r="F63">
        <v>0</v>
      </c>
      <c r="G63">
        <v>0</v>
      </c>
      <c r="H63">
        <v>1</v>
      </c>
      <c r="I63">
        <v>0</v>
      </c>
      <c r="J63">
        <v>0</v>
      </c>
      <c r="K63">
        <v>0</v>
      </c>
      <c r="L63">
        <v>1</v>
      </c>
      <c r="M63">
        <v>0</v>
      </c>
      <c r="N63">
        <v>0</v>
      </c>
      <c r="O63">
        <v>0</v>
      </c>
      <c r="P63">
        <v>0</v>
      </c>
      <c r="Q63">
        <v>1</v>
      </c>
      <c r="R63">
        <v>0</v>
      </c>
      <c r="S63">
        <v>0</v>
      </c>
      <c r="T63">
        <v>0</v>
      </c>
      <c r="U63">
        <v>0</v>
      </c>
      <c r="V63">
        <v>1</v>
      </c>
      <c r="W63">
        <v>0</v>
      </c>
      <c r="X63">
        <v>0</v>
      </c>
      <c r="Y63">
        <v>0</v>
      </c>
      <c r="Z63">
        <v>0</v>
      </c>
    </row>
    <row r="64" spans="1:26" x14ac:dyDescent="0.25">
      <c r="A64" t="s">
        <v>268</v>
      </c>
      <c r="B64">
        <v>0</v>
      </c>
      <c r="C64">
        <v>0</v>
      </c>
      <c r="D64">
        <v>1</v>
      </c>
      <c r="E64">
        <v>0</v>
      </c>
      <c r="F64">
        <v>0</v>
      </c>
      <c r="G64">
        <v>0</v>
      </c>
      <c r="H64">
        <v>1</v>
      </c>
      <c r="I64">
        <v>0</v>
      </c>
      <c r="J64">
        <v>0</v>
      </c>
      <c r="K64">
        <v>0</v>
      </c>
      <c r="L64">
        <v>1</v>
      </c>
      <c r="M64">
        <v>0</v>
      </c>
      <c r="N64">
        <v>0</v>
      </c>
      <c r="O64">
        <v>0</v>
      </c>
      <c r="P64">
        <v>0</v>
      </c>
      <c r="Q64">
        <v>0</v>
      </c>
      <c r="R64">
        <v>1</v>
      </c>
      <c r="S64">
        <v>0</v>
      </c>
      <c r="T64">
        <v>0</v>
      </c>
      <c r="U64">
        <v>0</v>
      </c>
      <c r="V64">
        <v>1</v>
      </c>
      <c r="W64">
        <v>0</v>
      </c>
      <c r="X64">
        <v>0</v>
      </c>
      <c r="Y64">
        <v>0</v>
      </c>
      <c r="Z64">
        <v>0</v>
      </c>
    </row>
    <row r="65" spans="1:26" x14ac:dyDescent="0.25">
      <c r="A65" t="s">
        <v>270</v>
      </c>
      <c r="B65">
        <v>0</v>
      </c>
      <c r="C65">
        <v>0</v>
      </c>
      <c r="D65">
        <v>1</v>
      </c>
      <c r="E65">
        <v>0</v>
      </c>
      <c r="F65">
        <v>0</v>
      </c>
      <c r="G65">
        <v>0</v>
      </c>
      <c r="H65">
        <v>1</v>
      </c>
      <c r="I65">
        <v>0</v>
      </c>
      <c r="J65">
        <v>0</v>
      </c>
      <c r="K65">
        <v>0</v>
      </c>
      <c r="L65">
        <v>1</v>
      </c>
      <c r="M65">
        <v>0</v>
      </c>
      <c r="N65">
        <v>0</v>
      </c>
      <c r="O65">
        <v>0</v>
      </c>
      <c r="P65">
        <v>0</v>
      </c>
      <c r="Q65">
        <v>0</v>
      </c>
      <c r="R65">
        <v>0</v>
      </c>
      <c r="S65">
        <v>0</v>
      </c>
      <c r="T65">
        <v>0</v>
      </c>
      <c r="U65">
        <v>1</v>
      </c>
      <c r="V65">
        <v>1</v>
      </c>
      <c r="W65">
        <v>0</v>
      </c>
      <c r="X65">
        <v>0</v>
      </c>
      <c r="Y65">
        <v>0</v>
      </c>
      <c r="Z65">
        <v>0</v>
      </c>
    </row>
    <row r="66" spans="1:26" x14ac:dyDescent="0.25">
      <c r="A66" t="s">
        <v>272</v>
      </c>
      <c r="B66">
        <v>0</v>
      </c>
      <c r="C66">
        <v>0</v>
      </c>
      <c r="D66">
        <v>1</v>
      </c>
      <c r="E66">
        <v>0</v>
      </c>
      <c r="F66">
        <v>0</v>
      </c>
      <c r="G66">
        <v>0</v>
      </c>
      <c r="H66">
        <v>1</v>
      </c>
      <c r="I66">
        <v>0</v>
      </c>
      <c r="J66">
        <v>0</v>
      </c>
      <c r="K66">
        <v>0</v>
      </c>
      <c r="L66">
        <v>1</v>
      </c>
      <c r="M66">
        <v>0</v>
      </c>
      <c r="N66">
        <v>0</v>
      </c>
      <c r="O66">
        <v>0</v>
      </c>
      <c r="P66">
        <v>0</v>
      </c>
      <c r="Q66">
        <v>0</v>
      </c>
      <c r="R66">
        <v>0</v>
      </c>
      <c r="S66">
        <v>1</v>
      </c>
      <c r="T66">
        <v>0</v>
      </c>
      <c r="U66">
        <v>0</v>
      </c>
      <c r="V66">
        <v>1</v>
      </c>
      <c r="W66">
        <v>0</v>
      </c>
      <c r="X66">
        <v>0</v>
      </c>
      <c r="Y66">
        <v>0</v>
      </c>
      <c r="Z66">
        <v>0</v>
      </c>
    </row>
    <row r="67" spans="1:26" x14ac:dyDescent="0.25">
      <c r="A67" t="s">
        <v>274</v>
      </c>
      <c r="B67">
        <v>0</v>
      </c>
      <c r="C67">
        <v>1</v>
      </c>
      <c r="D67">
        <v>0</v>
      </c>
      <c r="E67">
        <v>0</v>
      </c>
      <c r="F67">
        <v>0</v>
      </c>
      <c r="G67">
        <v>0</v>
      </c>
      <c r="H67">
        <v>1</v>
      </c>
      <c r="I67">
        <v>0</v>
      </c>
      <c r="J67">
        <v>0</v>
      </c>
      <c r="K67">
        <v>0</v>
      </c>
      <c r="L67">
        <v>1</v>
      </c>
      <c r="M67">
        <v>0</v>
      </c>
      <c r="N67">
        <v>0</v>
      </c>
      <c r="O67">
        <v>0</v>
      </c>
      <c r="P67">
        <v>0</v>
      </c>
      <c r="Q67">
        <v>0</v>
      </c>
      <c r="R67">
        <v>0</v>
      </c>
      <c r="S67">
        <v>1</v>
      </c>
      <c r="T67">
        <v>0</v>
      </c>
      <c r="U67">
        <v>0</v>
      </c>
      <c r="V67">
        <v>1</v>
      </c>
      <c r="W67">
        <v>0</v>
      </c>
      <c r="X67">
        <v>0</v>
      </c>
      <c r="Y67">
        <v>0</v>
      </c>
      <c r="Z67">
        <v>0</v>
      </c>
    </row>
    <row r="68" spans="1:26" x14ac:dyDescent="0.25">
      <c r="A68" t="s">
        <v>276</v>
      </c>
      <c r="B68">
        <v>1</v>
      </c>
      <c r="C68">
        <v>0</v>
      </c>
      <c r="D68">
        <v>0</v>
      </c>
      <c r="E68">
        <v>0</v>
      </c>
      <c r="F68">
        <v>0</v>
      </c>
      <c r="G68">
        <v>1</v>
      </c>
      <c r="H68">
        <v>0</v>
      </c>
      <c r="I68">
        <v>0</v>
      </c>
      <c r="J68">
        <v>0</v>
      </c>
      <c r="K68">
        <v>0</v>
      </c>
      <c r="L68">
        <v>1</v>
      </c>
      <c r="M68">
        <v>0</v>
      </c>
      <c r="N68">
        <v>0</v>
      </c>
      <c r="O68">
        <v>0</v>
      </c>
      <c r="P68">
        <v>0</v>
      </c>
      <c r="Q68">
        <v>0</v>
      </c>
      <c r="R68">
        <v>0</v>
      </c>
      <c r="S68">
        <v>1</v>
      </c>
      <c r="T68">
        <v>0</v>
      </c>
      <c r="U68">
        <v>0</v>
      </c>
      <c r="V68">
        <v>1</v>
      </c>
      <c r="W68">
        <v>0</v>
      </c>
      <c r="X68">
        <v>0</v>
      </c>
      <c r="Y68">
        <v>0</v>
      </c>
      <c r="Z68">
        <v>0</v>
      </c>
    </row>
    <row r="69" spans="1:26" x14ac:dyDescent="0.25">
      <c r="A69" t="s">
        <v>278</v>
      </c>
      <c r="B69">
        <v>0</v>
      </c>
      <c r="C69">
        <v>0</v>
      </c>
      <c r="D69">
        <v>0</v>
      </c>
      <c r="E69">
        <v>0</v>
      </c>
      <c r="F69">
        <v>1</v>
      </c>
      <c r="G69">
        <v>0</v>
      </c>
      <c r="H69">
        <v>0</v>
      </c>
      <c r="I69">
        <v>1</v>
      </c>
      <c r="J69">
        <v>0</v>
      </c>
      <c r="K69">
        <v>0</v>
      </c>
      <c r="L69">
        <v>0</v>
      </c>
      <c r="M69">
        <v>1</v>
      </c>
      <c r="N69">
        <v>0</v>
      </c>
      <c r="O69">
        <v>0</v>
      </c>
      <c r="P69">
        <v>0</v>
      </c>
      <c r="Q69">
        <v>0</v>
      </c>
      <c r="R69">
        <v>0</v>
      </c>
      <c r="S69">
        <v>0</v>
      </c>
      <c r="T69">
        <v>1</v>
      </c>
      <c r="U69">
        <v>0</v>
      </c>
      <c r="V69">
        <v>1</v>
      </c>
      <c r="W69">
        <v>0</v>
      </c>
      <c r="X69">
        <v>0</v>
      </c>
      <c r="Y69">
        <v>0</v>
      </c>
      <c r="Z69">
        <v>0</v>
      </c>
    </row>
    <row r="70" spans="1:26" x14ac:dyDescent="0.25">
      <c r="A70" t="s">
        <v>280</v>
      </c>
      <c r="B70">
        <v>0</v>
      </c>
      <c r="C70">
        <v>0</v>
      </c>
      <c r="D70">
        <v>1</v>
      </c>
      <c r="E70">
        <v>0</v>
      </c>
      <c r="F70">
        <v>0</v>
      </c>
      <c r="G70">
        <v>0</v>
      </c>
      <c r="H70">
        <v>1</v>
      </c>
      <c r="I70">
        <v>0</v>
      </c>
      <c r="J70">
        <v>0</v>
      </c>
      <c r="K70">
        <v>0</v>
      </c>
      <c r="L70">
        <v>1</v>
      </c>
      <c r="M70">
        <v>0</v>
      </c>
      <c r="N70">
        <v>0</v>
      </c>
      <c r="O70">
        <v>0</v>
      </c>
      <c r="P70">
        <v>0</v>
      </c>
      <c r="Q70">
        <v>0</v>
      </c>
      <c r="R70">
        <v>1</v>
      </c>
      <c r="S70">
        <v>0</v>
      </c>
      <c r="T70">
        <v>0</v>
      </c>
      <c r="U70">
        <v>0</v>
      </c>
      <c r="V70">
        <v>1</v>
      </c>
      <c r="W70">
        <v>0</v>
      </c>
      <c r="X70">
        <v>0</v>
      </c>
      <c r="Y70">
        <v>0</v>
      </c>
      <c r="Z70">
        <v>0</v>
      </c>
    </row>
    <row r="71" spans="1:26" x14ac:dyDescent="0.25">
      <c r="A71" t="s">
        <v>282</v>
      </c>
      <c r="B71">
        <v>0</v>
      </c>
      <c r="C71">
        <v>0</v>
      </c>
      <c r="D71">
        <v>1</v>
      </c>
      <c r="E71">
        <v>0</v>
      </c>
      <c r="F71">
        <v>0</v>
      </c>
      <c r="G71">
        <v>1</v>
      </c>
      <c r="H71">
        <v>0</v>
      </c>
      <c r="I71">
        <v>0</v>
      </c>
      <c r="J71">
        <v>0</v>
      </c>
      <c r="K71">
        <v>0</v>
      </c>
      <c r="L71">
        <v>1</v>
      </c>
      <c r="M71">
        <v>0</v>
      </c>
      <c r="N71">
        <v>0</v>
      </c>
      <c r="O71">
        <v>0</v>
      </c>
      <c r="P71">
        <v>0</v>
      </c>
      <c r="Q71">
        <v>1</v>
      </c>
      <c r="R71">
        <v>0</v>
      </c>
      <c r="S71">
        <v>0</v>
      </c>
      <c r="T71">
        <v>0</v>
      </c>
      <c r="U71">
        <v>0</v>
      </c>
      <c r="V71">
        <v>1</v>
      </c>
      <c r="W71">
        <v>0</v>
      </c>
      <c r="X71">
        <v>0</v>
      </c>
      <c r="Y71">
        <v>0</v>
      </c>
      <c r="Z71">
        <v>0</v>
      </c>
    </row>
    <row r="72" spans="1:26" x14ac:dyDescent="0.25">
      <c r="A72" t="s">
        <v>284</v>
      </c>
      <c r="B72">
        <v>0</v>
      </c>
      <c r="C72">
        <v>0</v>
      </c>
      <c r="D72">
        <v>1</v>
      </c>
      <c r="E72">
        <v>0</v>
      </c>
      <c r="F72">
        <v>0</v>
      </c>
      <c r="G72">
        <v>0</v>
      </c>
      <c r="H72">
        <v>1</v>
      </c>
      <c r="I72">
        <v>0</v>
      </c>
      <c r="J72">
        <v>0</v>
      </c>
      <c r="K72">
        <v>0</v>
      </c>
      <c r="L72">
        <v>1</v>
      </c>
      <c r="M72">
        <v>0</v>
      </c>
      <c r="N72">
        <v>0</v>
      </c>
      <c r="O72">
        <v>0</v>
      </c>
      <c r="P72">
        <v>0</v>
      </c>
      <c r="Q72">
        <v>0</v>
      </c>
      <c r="R72">
        <v>0</v>
      </c>
      <c r="S72">
        <v>0</v>
      </c>
      <c r="T72">
        <v>1</v>
      </c>
      <c r="U72">
        <v>0</v>
      </c>
      <c r="V72">
        <v>1</v>
      </c>
      <c r="W72">
        <v>0</v>
      </c>
      <c r="X72">
        <v>0</v>
      </c>
      <c r="Y72">
        <v>0</v>
      </c>
      <c r="Z72">
        <v>0</v>
      </c>
    </row>
    <row r="73" spans="1:26" x14ac:dyDescent="0.25">
      <c r="A73" t="s">
        <v>287</v>
      </c>
      <c r="B73">
        <v>0</v>
      </c>
      <c r="C73">
        <v>0</v>
      </c>
      <c r="D73">
        <v>1</v>
      </c>
      <c r="E73">
        <v>0</v>
      </c>
      <c r="F73">
        <v>0</v>
      </c>
      <c r="G73">
        <v>0</v>
      </c>
      <c r="H73">
        <v>1</v>
      </c>
      <c r="I73">
        <v>0</v>
      </c>
      <c r="J73">
        <v>0</v>
      </c>
      <c r="K73">
        <v>0</v>
      </c>
      <c r="L73">
        <v>1</v>
      </c>
      <c r="M73">
        <v>0</v>
      </c>
      <c r="N73">
        <v>0</v>
      </c>
      <c r="O73">
        <v>0</v>
      </c>
      <c r="P73">
        <v>0</v>
      </c>
      <c r="Q73">
        <v>0</v>
      </c>
      <c r="R73">
        <v>1</v>
      </c>
      <c r="S73">
        <v>0</v>
      </c>
      <c r="T73">
        <v>0</v>
      </c>
      <c r="U73">
        <v>0</v>
      </c>
      <c r="V73">
        <v>1</v>
      </c>
      <c r="W73">
        <v>0</v>
      </c>
      <c r="X73">
        <v>0</v>
      </c>
      <c r="Y73">
        <v>0</v>
      </c>
      <c r="Z73">
        <v>0</v>
      </c>
    </row>
    <row r="74" spans="1:26" x14ac:dyDescent="0.25">
      <c r="A74" t="s">
        <v>289</v>
      </c>
      <c r="B74">
        <v>0</v>
      </c>
      <c r="C74">
        <v>0</v>
      </c>
      <c r="D74">
        <v>0</v>
      </c>
      <c r="E74">
        <v>1</v>
      </c>
      <c r="F74">
        <v>0</v>
      </c>
      <c r="G74">
        <v>0</v>
      </c>
      <c r="H74">
        <v>0</v>
      </c>
      <c r="I74">
        <v>1</v>
      </c>
      <c r="J74">
        <v>0</v>
      </c>
      <c r="K74">
        <v>0</v>
      </c>
      <c r="L74">
        <v>1</v>
      </c>
      <c r="M74">
        <v>0</v>
      </c>
      <c r="N74">
        <v>0</v>
      </c>
      <c r="O74">
        <v>0</v>
      </c>
      <c r="P74">
        <v>0</v>
      </c>
      <c r="Q74">
        <v>0</v>
      </c>
      <c r="R74">
        <v>1</v>
      </c>
      <c r="S74">
        <v>0</v>
      </c>
      <c r="T74">
        <v>0</v>
      </c>
      <c r="U74">
        <v>0</v>
      </c>
      <c r="V74">
        <v>1</v>
      </c>
      <c r="W74">
        <v>0</v>
      </c>
      <c r="X74">
        <v>0</v>
      </c>
      <c r="Y74">
        <v>0</v>
      </c>
      <c r="Z74">
        <v>0</v>
      </c>
    </row>
    <row r="75" spans="1:26" x14ac:dyDescent="0.25">
      <c r="A75" t="s">
        <v>291</v>
      </c>
      <c r="B75">
        <v>0</v>
      </c>
      <c r="C75">
        <v>0</v>
      </c>
      <c r="D75">
        <v>1</v>
      </c>
      <c r="E75">
        <v>0</v>
      </c>
      <c r="F75">
        <v>0</v>
      </c>
      <c r="G75">
        <v>0</v>
      </c>
      <c r="H75">
        <v>1</v>
      </c>
      <c r="I75">
        <v>0</v>
      </c>
      <c r="J75">
        <v>0</v>
      </c>
      <c r="K75">
        <v>0</v>
      </c>
      <c r="L75">
        <v>1</v>
      </c>
      <c r="M75">
        <v>0</v>
      </c>
      <c r="N75">
        <v>0</v>
      </c>
      <c r="O75">
        <v>0</v>
      </c>
      <c r="P75">
        <v>0</v>
      </c>
      <c r="Q75">
        <v>0</v>
      </c>
      <c r="R75">
        <v>1</v>
      </c>
      <c r="S75">
        <v>0</v>
      </c>
      <c r="T75">
        <v>0</v>
      </c>
      <c r="U75">
        <v>0</v>
      </c>
      <c r="V75">
        <v>1</v>
      </c>
      <c r="W75">
        <v>0</v>
      </c>
      <c r="X75">
        <v>0</v>
      </c>
      <c r="Y75">
        <v>0</v>
      </c>
      <c r="Z75">
        <v>0</v>
      </c>
    </row>
    <row r="76" spans="1:26" x14ac:dyDescent="0.25">
      <c r="A76" t="s">
        <v>293</v>
      </c>
      <c r="B76">
        <v>0</v>
      </c>
      <c r="C76">
        <v>0</v>
      </c>
      <c r="D76">
        <v>0</v>
      </c>
      <c r="E76">
        <v>1</v>
      </c>
      <c r="F76">
        <v>0</v>
      </c>
      <c r="G76">
        <v>0</v>
      </c>
      <c r="H76">
        <v>1</v>
      </c>
      <c r="I76">
        <v>0</v>
      </c>
      <c r="J76">
        <v>0</v>
      </c>
      <c r="K76">
        <v>0</v>
      </c>
      <c r="L76">
        <v>1</v>
      </c>
      <c r="M76">
        <v>0</v>
      </c>
      <c r="N76">
        <v>0</v>
      </c>
      <c r="O76">
        <v>0</v>
      </c>
      <c r="P76">
        <v>0</v>
      </c>
      <c r="Q76">
        <v>0</v>
      </c>
      <c r="R76">
        <v>0</v>
      </c>
      <c r="S76">
        <v>0</v>
      </c>
      <c r="T76">
        <v>1</v>
      </c>
      <c r="U76">
        <v>0</v>
      </c>
      <c r="V76">
        <v>1</v>
      </c>
      <c r="W76">
        <v>0</v>
      </c>
      <c r="X76">
        <v>0</v>
      </c>
      <c r="Y76">
        <v>0</v>
      </c>
      <c r="Z76">
        <v>0</v>
      </c>
    </row>
    <row r="77" spans="1:26" x14ac:dyDescent="0.25">
      <c r="A77" t="s">
        <v>295</v>
      </c>
      <c r="B77">
        <v>0</v>
      </c>
      <c r="C77">
        <v>0</v>
      </c>
      <c r="D77">
        <v>1</v>
      </c>
      <c r="E77">
        <v>0</v>
      </c>
      <c r="F77">
        <v>0</v>
      </c>
      <c r="G77">
        <v>0</v>
      </c>
      <c r="H77">
        <v>1</v>
      </c>
      <c r="I77">
        <v>0</v>
      </c>
      <c r="J77">
        <v>0</v>
      </c>
      <c r="K77">
        <v>0</v>
      </c>
      <c r="L77">
        <v>1</v>
      </c>
      <c r="M77">
        <v>0</v>
      </c>
      <c r="N77">
        <v>0</v>
      </c>
      <c r="O77">
        <v>0</v>
      </c>
      <c r="P77">
        <v>0</v>
      </c>
      <c r="Q77">
        <v>0</v>
      </c>
      <c r="R77">
        <v>0</v>
      </c>
      <c r="S77">
        <v>1</v>
      </c>
      <c r="T77">
        <v>0</v>
      </c>
      <c r="U77">
        <v>0</v>
      </c>
      <c r="V77">
        <v>1</v>
      </c>
      <c r="W77">
        <v>0</v>
      </c>
      <c r="X77">
        <v>0</v>
      </c>
      <c r="Y77">
        <v>0</v>
      </c>
      <c r="Z77">
        <v>0</v>
      </c>
    </row>
    <row r="78" spans="1:26" x14ac:dyDescent="0.25">
      <c r="A78" t="s">
        <v>298</v>
      </c>
      <c r="B78">
        <v>0</v>
      </c>
      <c r="C78">
        <v>0</v>
      </c>
      <c r="D78">
        <v>0</v>
      </c>
      <c r="E78">
        <v>0</v>
      </c>
      <c r="F78">
        <v>1</v>
      </c>
      <c r="G78">
        <v>0</v>
      </c>
      <c r="H78">
        <v>0</v>
      </c>
      <c r="I78">
        <v>0</v>
      </c>
      <c r="J78">
        <v>0</v>
      </c>
      <c r="K78">
        <v>1</v>
      </c>
      <c r="L78">
        <v>1</v>
      </c>
      <c r="M78">
        <v>0</v>
      </c>
      <c r="N78">
        <v>0</v>
      </c>
      <c r="O78">
        <v>0</v>
      </c>
      <c r="P78">
        <v>0</v>
      </c>
      <c r="Q78">
        <v>0</v>
      </c>
      <c r="R78">
        <v>1</v>
      </c>
      <c r="S78">
        <v>0</v>
      </c>
      <c r="T78">
        <v>0</v>
      </c>
      <c r="U78">
        <v>0</v>
      </c>
      <c r="V78">
        <v>1</v>
      </c>
      <c r="W78">
        <v>0</v>
      </c>
      <c r="X78">
        <v>0</v>
      </c>
      <c r="Y78">
        <v>0</v>
      </c>
      <c r="Z78">
        <v>0</v>
      </c>
    </row>
    <row r="79" spans="1:26" x14ac:dyDescent="0.25">
      <c r="A79" t="s">
        <v>300</v>
      </c>
      <c r="B79">
        <v>0</v>
      </c>
      <c r="C79">
        <v>0</v>
      </c>
      <c r="D79">
        <v>0</v>
      </c>
      <c r="E79">
        <v>1</v>
      </c>
      <c r="F79">
        <v>0</v>
      </c>
      <c r="G79">
        <v>0</v>
      </c>
      <c r="H79">
        <v>0</v>
      </c>
      <c r="I79">
        <v>1</v>
      </c>
      <c r="J79">
        <v>0</v>
      </c>
      <c r="K79">
        <v>0</v>
      </c>
      <c r="L79">
        <v>1</v>
      </c>
      <c r="M79">
        <v>0</v>
      </c>
      <c r="N79">
        <v>0</v>
      </c>
      <c r="O79">
        <v>0</v>
      </c>
      <c r="P79">
        <v>0</v>
      </c>
      <c r="Q79">
        <v>1</v>
      </c>
      <c r="R79">
        <v>0</v>
      </c>
      <c r="S79">
        <v>0</v>
      </c>
      <c r="T79">
        <v>0</v>
      </c>
      <c r="U79">
        <v>0</v>
      </c>
      <c r="V79">
        <v>1</v>
      </c>
      <c r="W79">
        <v>0</v>
      </c>
      <c r="X79">
        <v>0</v>
      </c>
      <c r="Y79">
        <v>0</v>
      </c>
      <c r="Z79">
        <v>0</v>
      </c>
    </row>
    <row r="80" spans="1:26" x14ac:dyDescent="0.25">
      <c r="A80" t="s">
        <v>302</v>
      </c>
      <c r="B80">
        <v>0</v>
      </c>
      <c r="C80">
        <v>0</v>
      </c>
      <c r="D80">
        <v>0</v>
      </c>
      <c r="E80">
        <v>1</v>
      </c>
      <c r="F80">
        <v>0</v>
      </c>
      <c r="G80">
        <v>0</v>
      </c>
      <c r="H80">
        <v>0</v>
      </c>
      <c r="I80">
        <v>0</v>
      </c>
      <c r="J80">
        <v>1</v>
      </c>
      <c r="K80">
        <v>0</v>
      </c>
      <c r="L80">
        <v>1</v>
      </c>
      <c r="M80">
        <v>0</v>
      </c>
      <c r="N80">
        <v>0</v>
      </c>
      <c r="O80">
        <v>0</v>
      </c>
      <c r="P80">
        <v>0</v>
      </c>
      <c r="Q80">
        <v>1</v>
      </c>
      <c r="R80">
        <v>0</v>
      </c>
      <c r="S80">
        <v>0</v>
      </c>
      <c r="T80">
        <v>0</v>
      </c>
      <c r="U80">
        <v>0</v>
      </c>
      <c r="V80">
        <v>1</v>
      </c>
      <c r="W80">
        <v>0</v>
      </c>
      <c r="X80">
        <v>0</v>
      </c>
      <c r="Y80">
        <v>0</v>
      </c>
      <c r="Z80">
        <v>0</v>
      </c>
    </row>
    <row r="81" spans="1:26" x14ac:dyDescent="0.25">
      <c r="A81" t="s">
        <v>304</v>
      </c>
      <c r="B81">
        <v>0</v>
      </c>
      <c r="C81">
        <v>0</v>
      </c>
      <c r="D81">
        <v>0</v>
      </c>
      <c r="E81">
        <v>0</v>
      </c>
      <c r="F81">
        <v>1</v>
      </c>
      <c r="G81">
        <v>0</v>
      </c>
      <c r="H81">
        <v>0</v>
      </c>
      <c r="I81">
        <v>0</v>
      </c>
      <c r="J81">
        <v>0</v>
      </c>
      <c r="K81">
        <v>1</v>
      </c>
      <c r="L81">
        <v>1</v>
      </c>
      <c r="M81">
        <v>0</v>
      </c>
      <c r="N81">
        <v>0</v>
      </c>
      <c r="O81">
        <v>0</v>
      </c>
      <c r="P81">
        <v>0</v>
      </c>
      <c r="Q81">
        <v>1</v>
      </c>
      <c r="R81">
        <v>0</v>
      </c>
      <c r="S81">
        <v>0</v>
      </c>
      <c r="T81">
        <v>0</v>
      </c>
      <c r="U81">
        <v>0</v>
      </c>
      <c r="V81">
        <v>1</v>
      </c>
      <c r="W81">
        <v>0</v>
      </c>
      <c r="X81">
        <v>0</v>
      </c>
      <c r="Y81">
        <v>0</v>
      </c>
      <c r="Z81">
        <v>0</v>
      </c>
    </row>
    <row r="82" spans="1:26" x14ac:dyDescent="0.25">
      <c r="A82" t="s">
        <v>306</v>
      </c>
      <c r="B82">
        <v>0</v>
      </c>
      <c r="C82">
        <v>0</v>
      </c>
      <c r="D82">
        <v>0</v>
      </c>
      <c r="E82">
        <v>1</v>
      </c>
      <c r="F82">
        <v>0</v>
      </c>
      <c r="G82">
        <v>0</v>
      </c>
      <c r="H82">
        <v>0</v>
      </c>
      <c r="I82">
        <v>0</v>
      </c>
      <c r="J82">
        <v>1</v>
      </c>
      <c r="K82">
        <v>0</v>
      </c>
      <c r="L82">
        <v>1</v>
      </c>
      <c r="M82">
        <v>0</v>
      </c>
      <c r="N82">
        <v>0</v>
      </c>
      <c r="O82">
        <v>0</v>
      </c>
      <c r="P82">
        <v>0</v>
      </c>
      <c r="Q82">
        <v>1</v>
      </c>
      <c r="R82">
        <v>0</v>
      </c>
      <c r="S82">
        <v>0</v>
      </c>
      <c r="T82">
        <v>0</v>
      </c>
      <c r="U82">
        <v>0</v>
      </c>
      <c r="V82">
        <v>1</v>
      </c>
      <c r="W82">
        <v>0</v>
      </c>
      <c r="X82">
        <v>0</v>
      </c>
      <c r="Y82">
        <v>0</v>
      </c>
      <c r="Z82">
        <v>0</v>
      </c>
    </row>
    <row r="83" spans="1:26" x14ac:dyDescent="0.25">
      <c r="A83" t="s">
        <v>308</v>
      </c>
      <c r="B83">
        <v>0</v>
      </c>
      <c r="C83">
        <v>0</v>
      </c>
      <c r="D83">
        <v>0</v>
      </c>
      <c r="E83">
        <v>1</v>
      </c>
      <c r="F83">
        <v>0</v>
      </c>
      <c r="G83">
        <v>0</v>
      </c>
      <c r="H83">
        <v>0</v>
      </c>
      <c r="I83">
        <v>0</v>
      </c>
      <c r="J83">
        <v>1</v>
      </c>
      <c r="K83">
        <v>0</v>
      </c>
      <c r="L83">
        <v>1</v>
      </c>
      <c r="M83">
        <v>0</v>
      </c>
      <c r="N83">
        <v>0</v>
      </c>
      <c r="O83">
        <v>0</v>
      </c>
      <c r="P83">
        <v>0</v>
      </c>
      <c r="Q83">
        <v>1</v>
      </c>
      <c r="R83">
        <v>0</v>
      </c>
      <c r="S83">
        <v>0</v>
      </c>
      <c r="T83">
        <v>0</v>
      </c>
      <c r="U83">
        <v>0</v>
      </c>
      <c r="V83">
        <v>1</v>
      </c>
      <c r="W83">
        <v>0</v>
      </c>
      <c r="X83">
        <v>0</v>
      </c>
      <c r="Y83">
        <v>0</v>
      </c>
      <c r="Z83">
        <v>0</v>
      </c>
    </row>
    <row r="84" spans="1:26" x14ac:dyDescent="0.25">
      <c r="A84" t="s">
        <v>310</v>
      </c>
      <c r="B84">
        <v>0</v>
      </c>
      <c r="C84">
        <v>0</v>
      </c>
      <c r="D84">
        <v>1</v>
      </c>
      <c r="E84">
        <v>0</v>
      </c>
      <c r="F84">
        <v>0</v>
      </c>
      <c r="G84">
        <v>0</v>
      </c>
      <c r="H84">
        <v>0</v>
      </c>
      <c r="I84">
        <v>1</v>
      </c>
      <c r="J84">
        <v>0</v>
      </c>
      <c r="K84">
        <v>0</v>
      </c>
      <c r="L84">
        <v>1</v>
      </c>
      <c r="M84">
        <v>0</v>
      </c>
      <c r="N84">
        <v>0</v>
      </c>
      <c r="O84">
        <v>0</v>
      </c>
      <c r="P84">
        <v>0</v>
      </c>
      <c r="Q84">
        <v>1</v>
      </c>
      <c r="R84">
        <v>0</v>
      </c>
      <c r="S84">
        <v>0</v>
      </c>
      <c r="T84">
        <v>0</v>
      </c>
      <c r="U84">
        <v>0</v>
      </c>
      <c r="V84">
        <v>1</v>
      </c>
      <c r="W84">
        <v>0</v>
      </c>
      <c r="X84">
        <v>0</v>
      </c>
      <c r="Y84">
        <v>0</v>
      </c>
      <c r="Z84">
        <v>0</v>
      </c>
    </row>
    <row r="85" spans="1:26" x14ac:dyDescent="0.25">
      <c r="A85" t="s">
        <v>313</v>
      </c>
      <c r="B85">
        <v>0</v>
      </c>
      <c r="C85">
        <v>0</v>
      </c>
      <c r="D85">
        <v>0</v>
      </c>
      <c r="E85">
        <v>1</v>
      </c>
      <c r="F85">
        <v>0</v>
      </c>
      <c r="G85">
        <v>0</v>
      </c>
      <c r="H85">
        <v>0</v>
      </c>
      <c r="I85">
        <v>1</v>
      </c>
      <c r="J85">
        <v>0</v>
      </c>
      <c r="K85">
        <v>0</v>
      </c>
      <c r="L85">
        <v>1</v>
      </c>
      <c r="M85">
        <v>0</v>
      </c>
      <c r="N85">
        <v>0</v>
      </c>
      <c r="O85">
        <v>0</v>
      </c>
      <c r="P85">
        <v>0</v>
      </c>
      <c r="Q85">
        <v>0</v>
      </c>
      <c r="R85">
        <v>1</v>
      </c>
      <c r="S85">
        <v>0</v>
      </c>
      <c r="T85">
        <v>0</v>
      </c>
      <c r="U85">
        <v>0</v>
      </c>
      <c r="V85">
        <v>1</v>
      </c>
      <c r="W85">
        <v>0</v>
      </c>
      <c r="X85">
        <v>0</v>
      </c>
      <c r="Y85">
        <v>0</v>
      </c>
      <c r="Z85">
        <v>0</v>
      </c>
    </row>
    <row r="86" spans="1:26" x14ac:dyDescent="0.25">
      <c r="A86" t="s">
        <v>315</v>
      </c>
      <c r="B86">
        <v>0</v>
      </c>
      <c r="C86">
        <v>0</v>
      </c>
      <c r="D86">
        <v>0</v>
      </c>
      <c r="E86">
        <v>0</v>
      </c>
      <c r="F86">
        <v>1</v>
      </c>
      <c r="G86">
        <v>0</v>
      </c>
      <c r="H86">
        <v>0</v>
      </c>
      <c r="I86">
        <v>0</v>
      </c>
      <c r="J86">
        <v>1</v>
      </c>
      <c r="K86">
        <v>0</v>
      </c>
      <c r="L86">
        <v>1</v>
      </c>
      <c r="M86">
        <v>0</v>
      </c>
      <c r="N86">
        <v>0</v>
      </c>
      <c r="O86">
        <v>0</v>
      </c>
      <c r="P86">
        <v>0</v>
      </c>
      <c r="Q86">
        <v>0</v>
      </c>
      <c r="R86">
        <v>0</v>
      </c>
      <c r="S86">
        <v>0</v>
      </c>
      <c r="T86">
        <v>1</v>
      </c>
      <c r="U86">
        <v>0</v>
      </c>
      <c r="V86">
        <v>1</v>
      </c>
      <c r="W86">
        <v>0</v>
      </c>
      <c r="X86">
        <v>0</v>
      </c>
      <c r="Y86">
        <v>0</v>
      </c>
      <c r="Z86">
        <v>0</v>
      </c>
    </row>
    <row r="87" spans="1:26" x14ac:dyDescent="0.25">
      <c r="A87" t="s">
        <v>317</v>
      </c>
      <c r="B87">
        <v>0</v>
      </c>
      <c r="C87">
        <v>0</v>
      </c>
      <c r="D87">
        <v>0</v>
      </c>
      <c r="E87">
        <v>1</v>
      </c>
      <c r="F87">
        <v>0</v>
      </c>
      <c r="G87">
        <v>0</v>
      </c>
      <c r="H87">
        <v>0</v>
      </c>
      <c r="I87">
        <v>1</v>
      </c>
      <c r="J87">
        <v>0</v>
      </c>
      <c r="K87">
        <v>0</v>
      </c>
      <c r="L87">
        <v>1</v>
      </c>
      <c r="M87">
        <v>0</v>
      </c>
      <c r="N87">
        <v>0</v>
      </c>
      <c r="O87">
        <v>0</v>
      </c>
      <c r="P87">
        <v>0</v>
      </c>
      <c r="Q87">
        <v>0</v>
      </c>
      <c r="R87">
        <v>1</v>
      </c>
      <c r="S87">
        <v>0</v>
      </c>
      <c r="T87">
        <v>0</v>
      </c>
      <c r="U87">
        <v>0</v>
      </c>
      <c r="V87">
        <v>1</v>
      </c>
      <c r="W87">
        <v>0</v>
      </c>
      <c r="X87">
        <v>0</v>
      </c>
      <c r="Y87">
        <v>0</v>
      </c>
      <c r="Z87">
        <v>0</v>
      </c>
    </row>
    <row r="88" spans="1:26" x14ac:dyDescent="0.25">
      <c r="A88" t="s">
        <v>319</v>
      </c>
      <c r="B88">
        <v>0</v>
      </c>
      <c r="C88">
        <v>0</v>
      </c>
      <c r="D88">
        <v>0</v>
      </c>
      <c r="E88">
        <v>1</v>
      </c>
      <c r="F88">
        <v>0</v>
      </c>
      <c r="G88">
        <v>0</v>
      </c>
      <c r="H88">
        <v>0</v>
      </c>
      <c r="I88">
        <v>1</v>
      </c>
      <c r="J88">
        <v>0</v>
      </c>
      <c r="K88">
        <v>0</v>
      </c>
      <c r="L88">
        <v>1</v>
      </c>
      <c r="M88">
        <v>0</v>
      </c>
      <c r="N88">
        <v>0</v>
      </c>
      <c r="O88">
        <v>0</v>
      </c>
      <c r="P88">
        <v>0</v>
      </c>
      <c r="Q88">
        <v>1</v>
      </c>
      <c r="R88">
        <v>0</v>
      </c>
      <c r="S88">
        <v>0</v>
      </c>
      <c r="T88">
        <v>0</v>
      </c>
      <c r="U88">
        <v>0</v>
      </c>
      <c r="V88">
        <v>1</v>
      </c>
      <c r="W88">
        <v>0</v>
      </c>
      <c r="X88">
        <v>0</v>
      </c>
      <c r="Y88">
        <v>0</v>
      </c>
      <c r="Z88">
        <v>0</v>
      </c>
    </row>
    <row r="89" spans="1:26" x14ac:dyDescent="0.25">
      <c r="A89" t="s">
        <v>321</v>
      </c>
      <c r="B89">
        <v>0</v>
      </c>
      <c r="C89">
        <v>0</v>
      </c>
      <c r="D89">
        <v>1</v>
      </c>
      <c r="E89">
        <v>0</v>
      </c>
      <c r="F89">
        <v>0</v>
      </c>
      <c r="G89">
        <v>0</v>
      </c>
      <c r="H89">
        <v>1</v>
      </c>
      <c r="I89">
        <v>0</v>
      </c>
      <c r="J89">
        <v>0</v>
      </c>
      <c r="K89">
        <v>0</v>
      </c>
      <c r="L89">
        <v>1</v>
      </c>
      <c r="M89">
        <v>0</v>
      </c>
      <c r="N89">
        <v>0</v>
      </c>
      <c r="O89">
        <v>0</v>
      </c>
      <c r="P89">
        <v>0</v>
      </c>
      <c r="Q89">
        <v>0</v>
      </c>
      <c r="R89">
        <v>0</v>
      </c>
      <c r="S89">
        <v>1</v>
      </c>
      <c r="T89">
        <v>0</v>
      </c>
      <c r="U89">
        <v>0</v>
      </c>
      <c r="V89">
        <v>1</v>
      </c>
      <c r="W89">
        <v>0</v>
      </c>
      <c r="X89">
        <v>0</v>
      </c>
      <c r="Y89">
        <v>0</v>
      </c>
      <c r="Z89">
        <v>0</v>
      </c>
    </row>
    <row r="90" spans="1:26" x14ac:dyDescent="0.25">
      <c r="A90" t="s">
        <v>323</v>
      </c>
      <c r="B90">
        <v>0</v>
      </c>
      <c r="C90">
        <v>0</v>
      </c>
      <c r="D90">
        <v>0</v>
      </c>
      <c r="E90">
        <v>1</v>
      </c>
      <c r="F90">
        <v>0</v>
      </c>
      <c r="G90">
        <v>0</v>
      </c>
      <c r="H90">
        <v>0</v>
      </c>
      <c r="I90">
        <v>1</v>
      </c>
      <c r="J90">
        <v>0</v>
      </c>
      <c r="K90">
        <v>0</v>
      </c>
      <c r="L90">
        <v>1</v>
      </c>
      <c r="M90">
        <v>0</v>
      </c>
      <c r="N90">
        <v>0</v>
      </c>
      <c r="O90">
        <v>0</v>
      </c>
      <c r="P90">
        <v>0</v>
      </c>
      <c r="Q90">
        <v>0</v>
      </c>
      <c r="R90">
        <v>0</v>
      </c>
      <c r="S90">
        <v>1</v>
      </c>
      <c r="T90">
        <v>0</v>
      </c>
      <c r="U90">
        <v>0</v>
      </c>
      <c r="V90">
        <v>1</v>
      </c>
      <c r="W90">
        <v>0</v>
      </c>
      <c r="X90">
        <v>0</v>
      </c>
      <c r="Y90">
        <v>0</v>
      </c>
      <c r="Z90">
        <v>0</v>
      </c>
    </row>
    <row r="91" spans="1:26" x14ac:dyDescent="0.25">
      <c r="A91" t="s">
        <v>325</v>
      </c>
      <c r="B91">
        <v>0</v>
      </c>
      <c r="C91">
        <v>0</v>
      </c>
      <c r="D91">
        <v>1</v>
      </c>
      <c r="E91">
        <v>0</v>
      </c>
      <c r="F91">
        <v>0</v>
      </c>
      <c r="G91">
        <v>0</v>
      </c>
      <c r="H91">
        <v>1</v>
      </c>
      <c r="I91">
        <v>0</v>
      </c>
      <c r="J91">
        <v>0</v>
      </c>
      <c r="K91">
        <v>0</v>
      </c>
      <c r="L91">
        <v>1</v>
      </c>
      <c r="M91">
        <v>0</v>
      </c>
      <c r="N91">
        <v>0</v>
      </c>
      <c r="O91">
        <v>0</v>
      </c>
      <c r="P91">
        <v>0</v>
      </c>
      <c r="Q91">
        <v>0</v>
      </c>
      <c r="R91">
        <v>1</v>
      </c>
      <c r="S91">
        <v>0</v>
      </c>
      <c r="T91">
        <v>0</v>
      </c>
      <c r="U91">
        <v>0</v>
      </c>
      <c r="V91">
        <v>1</v>
      </c>
      <c r="W91">
        <v>0</v>
      </c>
      <c r="X91">
        <v>0</v>
      </c>
      <c r="Y91">
        <v>0</v>
      </c>
      <c r="Z91">
        <v>0</v>
      </c>
    </row>
    <row r="92" spans="1:26" x14ac:dyDescent="0.25">
      <c r="A92" t="s">
        <v>327</v>
      </c>
      <c r="B92">
        <v>0</v>
      </c>
      <c r="C92">
        <v>0</v>
      </c>
      <c r="D92">
        <v>0</v>
      </c>
      <c r="E92">
        <v>1</v>
      </c>
      <c r="F92">
        <v>0</v>
      </c>
      <c r="G92">
        <v>0</v>
      </c>
      <c r="H92">
        <v>1</v>
      </c>
      <c r="I92">
        <v>0</v>
      </c>
      <c r="J92">
        <v>0</v>
      </c>
      <c r="K92">
        <v>0</v>
      </c>
      <c r="L92">
        <v>1</v>
      </c>
      <c r="M92">
        <v>0</v>
      </c>
      <c r="N92">
        <v>0</v>
      </c>
      <c r="O92">
        <v>0</v>
      </c>
      <c r="P92">
        <v>0</v>
      </c>
      <c r="Q92">
        <v>0</v>
      </c>
      <c r="R92">
        <v>1</v>
      </c>
      <c r="S92">
        <v>0</v>
      </c>
      <c r="T92">
        <v>0</v>
      </c>
      <c r="U92">
        <v>0</v>
      </c>
      <c r="V92">
        <v>1</v>
      </c>
      <c r="W92">
        <v>0</v>
      </c>
      <c r="X92">
        <v>0</v>
      </c>
      <c r="Y92">
        <v>0</v>
      </c>
      <c r="Z92">
        <v>0</v>
      </c>
    </row>
    <row r="93" spans="1:26" x14ac:dyDescent="0.25">
      <c r="A93" t="s">
        <v>329</v>
      </c>
      <c r="B93">
        <v>0</v>
      </c>
      <c r="C93">
        <v>0</v>
      </c>
      <c r="D93">
        <v>1</v>
      </c>
      <c r="E93">
        <v>0</v>
      </c>
      <c r="F93">
        <v>0</v>
      </c>
      <c r="G93">
        <v>0</v>
      </c>
      <c r="H93">
        <v>1</v>
      </c>
      <c r="I93">
        <v>0</v>
      </c>
      <c r="J93">
        <v>0</v>
      </c>
      <c r="K93">
        <v>0</v>
      </c>
      <c r="V93">
        <v>1</v>
      </c>
      <c r="W93">
        <v>0</v>
      </c>
      <c r="X93">
        <v>0</v>
      </c>
      <c r="Y93">
        <v>0</v>
      </c>
      <c r="Z93">
        <v>0</v>
      </c>
    </row>
    <row r="94" spans="1:26" x14ac:dyDescent="0.25">
      <c r="A94" t="s">
        <v>331</v>
      </c>
      <c r="B94">
        <v>0</v>
      </c>
      <c r="C94">
        <v>0</v>
      </c>
      <c r="D94">
        <v>0</v>
      </c>
      <c r="E94">
        <v>1</v>
      </c>
      <c r="F94">
        <v>0</v>
      </c>
      <c r="G94">
        <v>0</v>
      </c>
      <c r="H94">
        <v>1</v>
      </c>
      <c r="I94">
        <v>0</v>
      </c>
      <c r="J94">
        <v>0</v>
      </c>
      <c r="K94">
        <v>0</v>
      </c>
      <c r="L94">
        <v>1</v>
      </c>
      <c r="M94">
        <v>0</v>
      </c>
      <c r="N94">
        <v>0</v>
      </c>
      <c r="O94">
        <v>0</v>
      </c>
      <c r="P94">
        <v>0</v>
      </c>
      <c r="Q94">
        <v>0</v>
      </c>
      <c r="R94">
        <v>1</v>
      </c>
      <c r="S94">
        <v>0</v>
      </c>
      <c r="T94">
        <v>0</v>
      </c>
      <c r="U94">
        <v>0</v>
      </c>
      <c r="V94">
        <v>1</v>
      </c>
      <c r="W94">
        <v>0</v>
      </c>
      <c r="X94">
        <v>0</v>
      </c>
      <c r="Y94">
        <v>0</v>
      </c>
      <c r="Z94">
        <v>0</v>
      </c>
    </row>
    <row r="95" spans="1:26" x14ac:dyDescent="0.25">
      <c r="A95" t="s">
        <v>333</v>
      </c>
      <c r="B95">
        <v>0</v>
      </c>
      <c r="C95">
        <v>0</v>
      </c>
      <c r="D95">
        <v>0</v>
      </c>
      <c r="E95">
        <v>0</v>
      </c>
      <c r="F95">
        <v>1</v>
      </c>
      <c r="G95">
        <v>0</v>
      </c>
      <c r="H95">
        <v>0</v>
      </c>
      <c r="I95">
        <v>1</v>
      </c>
      <c r="J95">
        <v>0</v>
      </c>
      <c r="K95">
        <v>0</v>
      </c>
      <c r="L95">
        <v>1</v>
      </c>
      <c r="M95">
        <v>0</v>
      </c>
      <c r="N95">
        <v>0</v>
      </c>
      <c r="O95">
        <v>0</v>
      </c>
      <c r="P95">
        <v>0</v>
      </c>
      <c r="Q95">
        <v>1</v>
      </c>
      <c r="R95">
        <v>0</v>
      </c>
      <c r="S95">
        <v>0</v>
      </c>
      <c r="T95">
        <v>0</v>
      </c>
      <c r="U95">
        <v>0</v>
      </c>
      <c r="V95">
        <v>1</v>
      </c>
      <c r="W95">
        <v>0</v>
      </c>
      <c r="X95">
        <v>0</v>
      </c>
      <c r="Y95">
        <v>0</v>
      </c>
      <c r="Z95">
        <v>0</v>
      </c>
    </row>
    <row r="96" spans="1:26" x14ac:dyDescent="0.25">
      <c r="A96" t="s">
        <v>335</v>
      </c>
      <c r="B96">
        <v>0</v>
      </c>
      <c r="C96">
        <v>0</v>
      </c>
      <c r="D96">
        <v>0</v>
      </c>
      <c r="E96">
        <v>0</v>
      </c>
      <c r="F96">
        <v>1</v>
      </c>
      <c r="G96">
        <v>0</v>
      </c>
      <c r="H96">
        <v>0</v>
      </c>
      <c r="I96">
        <v>0</v>
      </c>
      <c r="J96">
        <v>0</v>
      </c>
      <c r="K96">
        <v>1</v>
      </c>
      <c r="L96">
        <v>1</v>
      </c>
      <c r="M96">
        <v>0</v>
      </c>
      <c r="N96">
        <v>0</v>
      </c>
      <c r="O96">
        <v>0</v>
      </c>
      <c r="P96">
        <v>0</v>
      </c>
      <c r="Q96">
        <v>0</v>
      </c>
      <c r="R96">
        <v>1</v>
      </c>
      <c r="S96">
        <v>0</v>
      </c>
      <c r="T96">
        <v>0</v>
      </c>
      <c r="U96">
        <v>0</v>
      </c>
      <c r="V96">
        <v>1</v>
      </c>
      <c r="W96">
        <v>0</v>
      </c>
      <c r="X96">
        <v>0</v>
      </c>
      <c r="Y96">
        <v>0</v>
      </c>
      <c r="Z96">
        <v>0</v>
      </c>
    </row>
    <row r="97" spans="1:26" x14ac:dyDescent="0.25">
      <c r="A97" t="s">
        <v>337</v>
      </c>
      <c r="B97">
        <v>0</v>
      </c>
      <c r="C97">
        <v>0</v>
      </c>
      <c r="D97">
        <v>0</v>
      </c>
      <c r="E97">
        <v>0</v>
      </c>
      <c r="F97">
        <v>1</v>
      </c>
      <c r="G97">
        <v>0</v>
      </c>
      <c r="H97">
        <v>1</v>
      </c>
      <c r="I97">
        <v>0</v>
      </c>
      <c r="J97">
        <v>0</v>
      </c>
      <c r="K97">
        <v>0</v>
      </c>
      <c r="L97">
        <v>1</v>
      </c>
      <c r="M97">
        <v>0</v>
      </c>
      <c r="N97">
        <v>0</v>
      </c>
      <c r="O97">
        <v>0</v>
      </c>
      <c r="P97">
        <v>0</v>
      </c>
      <c r="Q97">
        <v>1</v>
      </c>
      <c r="R97">
        <v>0</v>
      </c>
      <c r="S97">
        <v>0</v>
      </c>
      <c r="T97">
        <v>0</v>
      </c>
      <c r="U97">
        <v>0</v>
      </c>
      <c r="V97">
        <v>1</v>
      </c>
      <c r="W97">
        <v>0</v>
      </c>
      <c r="X97">
        <v>0</v>
      </c>
      <c r="Y97">
        <v>0</v>
      </c>
      <c r="Z97">
        <v>0</v>
      </c>
    </row>
    <row r="98" spans="1:26" x14ac:dyDescent="0.25">
      <c r="A98" t="s">
        <v>339</v>
      </c>
      <c r="B98">
        <v>0</v>
      </c>
      <c r="C98">
        <v>0</v>
      </c>
      <c r="D98">
        <v>0</v>
      </c>
      <c r="E98">
        <v>1</v>
      </c>
      <c r="F98">
        <v>0</v>
      </c>
      <c r="G98">
        <v>0</v>
      </c>
      <c r="H98">
        <v>0</v>
      </c>
      <c r="I98">
        <v>1</v>
      </c>
      <c r="J98">
        <v>0</v>
      </c>
      <c r="K98">
        <v>0</v>
      </c>
      <c r="L98">
        <v>1</v>
      </c>
      <c r="M98">
        <v>0</v>
      </c>
      <c r="N98">
        <v>0</v>
      </c>
      <c r="O98">
        <v>0</v>
      </c>
      <c r="P98">
        <v>0</v>
      </c>
      <c r="Q98">
        <v>1</v>
      </c>
      <c r="R98">
        <v>0</v>
      </c>
      <c r="S98">
        <v>0</v>
      </c>
      <c r="T98">
        <v>0</v>
      </c>
      <c r="U98">
        <v>0</v>
      </c>
      <c r="V98">
        <v>1</v>
      </c>
      <c r="W98">
        <v>0</v>
      </c>
      <c r="X98">
        <v>0</v>
      </c>
      <c r="Y98">
        <v>0</v>
      </c>
      <c r="Z98">
        <v>0</v>
      </c>
    </row>
    <row r="99" spans="1:26" x14ac:dyDescent="0.25">
      <c r="A99" t="s">
        <v>341</v>
      </c>
      <c r="B99">
        <v>0</v>
      </c>
      <c r="C99">
        <v>0</v>
      </c>
      <c r="D99">
        <v>1</v>
      </c>
      <c r="E99">
        <v>0</v>
      </c>
      <c r="F99">
        <v>0</v>
      </c>
      <c r="G99">
        <v>0</v>
      </c>
      <c r="H99">
        <v>1</v>
      </c>
      <c r="I99">
        <v>0</v>
      </c>
      <c r="J99">
        <v>0</v>
      </c>
      <c r="K99">
        <v>0</v>
      </c>
      <c r="L99">
        <v>1</v>
      </c>
      <c r="M99">
        <v>0</v>
      </c>
      <c r="N99">
        <v>0</v>
      </c>
      <c r="O99">
        <v>0</v>
      </c>
      <c r="P99">
        <v>0</v>
      </c>
      <c r="Q99">
        <v>1</v>
      </c>
      <c r="R99">
        <v>0</v>
      </c>
      <c r="S99">
        <v>0</v>
      </c>
      <c r="T99">
        <v>0</v>
      </c>
      <c r="U99">
        <v>0</v>
      </c>
      <c r="V99">
        <v>1</v>
      </c>
      <c r="W99">
        <v>0</v>
      </c>
      <c r="X99">
        <v>0</v>
      </c>
      <c r="Y99">
        <v>0</v>
      </c>
      <c r="Z99">
        <v>0</v>
      </c>
    </row>
    <row r="100" spans="1:26" x14ac:dyDescent="0.25">
      <c r="A100" t="s">
        <v>343</v>
      </c>
      <c r="B100">
        <v>0</v>
      </c>
      <c r="C100">
        <v>0</v>
      </c>
      <c r="D100">
        <v>1</v>
      </c>
      <c r="E100">
        <v>0</v>
      </c>
      <c r="F100">
        <v>0</v>
      </c>
      <c r="G100">
        <v>0</v>
      </c>
      <c r="H100">
        <v>0</v>
      </c>
      <c r="I100">
        <v>1</v>
      </c>
      <c r="J100">
        <v>0</v>
      </c>
      <c r="K100">
        <v>0</v>
      </c>
      <c r="L100">
        <v>1</v>
      </c>
      <c r="M100">
        <v>0</v>
      </c>
      <c r="N100">
        <v>0</v>
      </c>
      <c r="O100">
        <v>0</v>
      </c>
      <c r="P100">
        <v>0</v>
      </c>
      <c r="Q100">
        <v>1</v>
      </c>
      <c r="R100">
        <v>0</v>
      </c>
      <c r="S100">
        <v>0</v>
      </c>
      <c r="T100">
        <v>0</v>
      </c>
      <c r="U100">
        <v>0</v>
      </c>
      <c r="V100">
        <v>1</v>
      </c>
      <c r="W100">
        <v>0</v>
      </c>
      <c r="X100">
        <v>0</v>
      </c>
      <c r="Y100">
        <v>0</v>
      </c>
      <c r="Z100">
        <v>0</v>
      </c>
    </row>
    <row r="101" spans="1:26" x14ac:dyDescent="0.25">
      <c r="A101" t="s">
        <v>345</v>
      </c>
      <c r="B101">
        <v>0</v>
      </c>
      <c r="C101">
        <v>0</v>
      </c>
      <c r="D101">
        <v>0</v>
      </c>
      <c r="E101">
        <v>1</v>
      </c>
      <c r="F101">
        <v>0</v>
      </c>
      <c r="G101">
        <v>0</v>
      </c>
      <c r="H101">
        <v>0</v>
      </c>
      <c r="I101">
        <v>0</v>
      </c>
      <c r="J101">
        <v>1</v>
      </c>
      <c r="K101">
        <v>0</v>
      </c>
      <c r="L101">
        <v>1</v>
      </c>
      <c r="M101">
        <v>0</v>
      </c>
      <c r="N101">
        <v>0</v>
      </c>
      <c r="O101">
        <v>0</v>
      </c>
      <c r="P101">
        <v>0</v>
      </c>
      <c r="Q101">
        <v>1</v>
      </c>
      <c r="R101">
        <v>0</v>
      </c>
      <c r="S101">
        <v>0</v>
      </c>
      <c r="T101">
        <v>0</v>
      </c>
      <c r="U101">
        <v>0</v>
      </c>
      <c r="V101">
        <v>1</v>
      </c>
      <c r="W101">
        <v>0</v>
      </c>
      <c r="X101">
        <v>0</v>
      </c>
      <c r="Y101">
        <v>0</v>
      </c>
      <c r="Z101">
        <v>0</v>
      </c>
    </row>
    <row r="102" spans="1:26" x14ac:dyDescent="0.25">
      <c r="A102" t="s">
        <v>347</v>
      </c>
      <c r="B102">
        <v>0</v>
      </c>
      <c r="C102">
        <v>0</v>
      </c>
      <c r="D102">
        <v>1</v>
      </c>
      <c r="E102">
        <v>0</v>
      </c>
      <c r="F102">
        <v>0</v>
      </c>
      <c r="G102">
        <v>0</v>
      </c>
      <c r="H102">
        <v>1</v>
      </c>
      <c r="I102">
        <v>0</v>
      </c>
      <c r="J102">
        <v>0</v>
      </c>
      <c r="K102">
        <v>0</v>
      </c>
      <c r="L102">
        <v>1</v>
      </c>
      <c r="M102">
        <v>0</v>
      </c>
      <c r="N102">
        <v>0</v>
      </c>
      <c r="O102">
        <v>0</v>
      </c>
      <c r="P102">
        <v>0</v>
      </c>
      <c r="Q102">
        <v>1</v>
      </c>
      <c r="R102">
        <v>0</v>
      </c>
      <c r="S102">
        <v>0</v>
      </c>
      <c r="T102">
        <v>0</v>
      </c>
      <c r="U102">
        <v>0</v>
      </c>
      <c r="V102">
        <v>1</v>
      </c>
      <c r="W102">
        <v>0</v>
      </c>
      <c r="X102">
        <v>0</v>
      </c>
      <c r="Y102">
        <v>0</v>
      </c>
      <c r="Z102">
        <v>0</v>
      </c>
    </row>
    <row r="103" spans="1:26" x14ac:dyDescent="0.25">
      <c r="A103" t="s">
        <v>349</v>
      </c>
      <c r="B103">
        <v>0</v>
      </c>
      <c r="C103">
        <v>0</v>
      </c>
      <c r="D103">
        <v>1</v>
      </c>
      <c r="E103">
        <v>0</v>
      </c>
      <c r="F103">
        <v>0</v>
      </c>
      <c r="G103">
        <v>1</v>
      </c>
      <c r="H103">
        <v>0</v>
      </c>
      <c r="I103">
        <v>0</v>
      </c>
      <c r="J103">
        <v>0</v>
      </c>
      <c r="K103">
        <v>0</v>
      </c>
      <c r="L103">
        <v>0</v>
      </c>
      <c r="M103">
        <v>1</v>
      </c>
      <c r="N103">
        <v>0</v>
      </c>
      <c r="O103">
        <v>0</v>
      </c>
      <c r="P103">
        <v>0</v>
      </c>
      <c r="Q103">
        <v>0</v>
      </c>
      <c r="R103">
        <v>1</v>
      </c>
      <c r="S103">
        <v>0</v>
      </c>
      <c r="T103">
        <v>0</v>
      </c>
      <c r="U103">
        <v>0</v>
      </c>
      <c r="V103">
        <v>1</v>
      </c>
      <c r="W103">
        <v>0</v>
      </c>
      <c r="X103">
        <v>0</v>
      </c>
      <c r="Y103">
        <v>0</v>
      </c>
      <c r="Z103">
        <v>0</v>
      </c>
    </row>
    <row r="104" spans="1:26" x14ac:dyDescent="0.25">
      <c r="A104" t="s">
        <v>351</v>
      </c>
      <c r="B104">
        <v>0</v>
      </c>
      <c r="C104">
        <v>0</v>
      </c>
      <c r="D104">
        <v>1</v>
      </c>
      <c r="E104">
        <v>0</v>
      </c>
      <c r="F104">
        <v>0</v>
      </c>
      <c r="G104">
        <v>0</v>
      </c>
      <c r="H104">
        <v>1</v>
      </c>
      <c r="I104">
        <v>0</v>
      </c>
      <c r="J104">
        <v>0</v>
      </c>
      <c r="K104">
        <v>0</v>
      </c>
      <c r="L104">
        <v>1</v>
      </c>
      <c r="M104">
        <v>0</v>
      </c>
      <c r="N104">
        <v>0</v>
      </c>
      <c r="O104">
        <v>0</v>
      </c>
      <c r="P104">
        <v>0</v>
      </c>
      <c r="Q104">
        <v>1</v>
      </c>
      <c r="R104">
        <v>0</v>
      </c>
      <c r="S104">
        <v>0</v>
      </c>
      <c r="T104">
        <v>0</v>
      </c>
      <c r="U104">
        <v>0</v>
      </c>
      <c r="V104">
        <v>1</v>
      </c>
      <c r="W104">
        <v>0</v>
      </c>
      <c r="X104">
        <v>0</v>
      </c>
      <c r="Y104">
        <v>0</v>
      </c>
      <c r="Z104">
        <v>0</v>
      </c>
    </row>
    <row r="105" spans="1:26" x14ac:dyDescent="0.25">
      <c r="A105" t="s">
        <v>353</v>
      </c>
      <c r="B105">
        <v>0</v>
      </c>
      <c r="C105">
        <v>0</v>
      </c>
      <c r="D105">
        <v>1</v>
      </c>
      <c r="E105">
        <v>0</v>
      </c>
      <c r="F105">
        <v>0</v>
      </c>
      <c r="G105">
        <v>0</v>
      </c>
      <c r="H105">
        <v>0</v>
      </c>
      <c r="I105">
        <v>1</v>
      </c>
      <c r="J105">
        <v>0</v>
      </c>
      <c r="K105">
        <v>0</v>
      </c>
      <c r="L105">
        <v>1</v>
      </c>
      <c r="M105">
        <v>0</v>
      </c>
      <c r="N105">
        <v>0</v>
      </c>
      <c r="O105">
        <v>0</v>
      </c>
      <c r="P105">
        <v>0</v>
      </c>
      <c r="Q105">
        <v>1</v>
      </c>
      <c r="R105">
        <v>0</v>
      </c>
      <c r="S105">
        <v>0</v>
      </c>
      <c r="T105">
        <v>0</v>
      </c>
      <c r="U105">
        <v>0</v>
      </c>
      <c r="V105">
        <v>1</v>
      </c>
      <c r="W105">
        <v>0</v>
      </c>
      <c r="X105">
        <v>0</v>
      </c>
      <c r="Y105">
        <v>0</v>
      </c>
      <c r="Z105">
        <v>0</v>
      </c>
    </row>
    <row r="106" spans="1:26" x14ac:dyDescent="0.25">
      <c r="A106" t="s">
        <v>355</v>
      </c>
      <c r="B106">
        <v>0</v>
      </c>
      <c r="C106">
        <v>0</v>
      </c>
      <c r="D106">
        <v>0</v>
      </c>
      <c r="E106">
        <v>1</v>
      </c>
      <c r="F106">
        <v>0</v>
      </c>
      <c r="G106">
        <v>0</v>
      </c>
      <c r="H106">
        <v>0</v>
      </c>
      <c r="I106">
        <v>0</v>
      </c>
      <c r="J106">
        <v>1</v>
      </c>
      <c r="K106">
        <v>0</v>
      </c>
      <c r="L106">
        <v>1</v>
      </c>
      <c r="M106">
        <v>0</v>
      </c>
      <c r="N106">
        <v>0</v>
      </c>
      <c r="O106">
        <v>0</v>
      </c>
      <c r="P106">
        <v>0</v>
      </c>
      <c r="Q106">
        <v>1</v>
      </c>
      <c r="R106">
        <v>0</v>
      </c>
      <c r="S106">
        <v>0</v>
      </c>
      <c r="T106">
        <v>0</v>
      </c>
      <c r="U106">
        <v>0</v>
      </c>
      <c r="V106">
        <v>1</v>
      </c>
      <c r="W106">
        <v>0</v>
      </c>
      <c r="X106">
        <v>0</v>
      </c>
      <c r="Y106">
        <v>0</v>
      </c>
      <c r="Z106">
        <v>0</v>
      </c>
    </row>
    <row r="107" spans="1:26" x14ac:dyDescent="0.25">
      <c r="A107" t="s">
        <v>357</v>
      </c>
      <c r="B107">
        <v>0</v>
      </c>
      <c r="C107">
        <v>0</v>
      </c>
      <c r="D107">
        <v>0</v>
      </c>
      <c r="E107">
        <v>1</v>
      </c>
      <c r="F107">
        <v>0</v>
      </c>
      <c r="G107">
        <v>0</v>
      </c>
      <c r="H107">
        <v>1</v>
      </c>
      <c r="I107">
        <v>0</v>
      </c>
      <c r="J107">
        <v>0</v>
      </c>
      <c r="K107">
        <v>0</v>
      </c>
      <c r="L107">
        <v>1</v>
      </c>
      <c r="M107">
        <v>0</v>
      </c>
      <c r="N107">
        <v>0</v>
      </c>
      <c r="O107">
        <v>0</v>
      </c>
      <c r="P107">
        <v>0</v>
      </c>
      <c r="Q107">
        <v>0</v>
      </c>
      <c r="R107">
        <v>1</v>
      </c>
      <c r="S107">
        <v>0</v>
      </c>
      <c r="T107">
        <v>0</v>
      </c>
      <c r="U107">
        <v>0</v>
      </c>
      <c r="V107">
        <v>1</v>
      </c>
      <c r="W107">
        <v>0</v>
      </c>
      <c r="X107">
        <v>0</v>
      </c>
      <c r="Y107">
        <v>0</v>
      </c>
      <c r="Z107">
        <v>0</v>
      </c>
    </row>
    <row r="108" spans="1:26" x14ac:dyDescent="0.25">
      <c r="A108" t="s">
        <v>359</v>
      </c>
      <c r="B108">
        <v>0</v>
      </c>
      <c r="C108">
        <v>0</v>
      </c>
      <c r="D108">
        <v>0</v>
      </c>
      <c r="E108">
        <v>0</v>
      </c>
      <c r="F108">
        <v>1</v>
      </c>
      <c r="G108">
        <v>0</v>
      </c>
      <c r="H108">
        <v>0</v>
      </c>
      <c r="I108">
        <v>1</v>
      </c>
      <c r="J108">
        <v>0</v>
      </c>
      <c r="K108">
        <v>0</v>
      </c>
      <c r="L108">
        <v>1</v>
      </c>
      <c r="M108">
        <v>0</v>
      </c>
      <c r="N108">
        <v>0</v>
      </c>
      <c r="O108">
        <v>0</v>
      </c>
      <c r="P108">
        <v>0</v>
      </c>
      <c r="Q108">
        <v>1</v>
      </c>
      <c r="R108">
        <v>0</v>
      </c>
      <c r="S108">
        <v>0</v>
      </c>
      <c r="T108">
        <v>0</v>
      </c>
      <c r="U108">
        <v>0</v>
      </c>
      <c r="V108">
        <v>1</v>
      </c>
      <c r="W108">
        <v>0</v>
      </c>
      <c r="X108">
        <v>0</v>
      </c>
      <c r="Y108">
        <v>0</v>
      </c>
      <c r="Z108">
        <v>0</v>
      </c>
    </row>
    <row r="109" spans="1:26" x14ac:dyDescent="0.25">
      <c r="A109" t="s">
        <v>361</v>
      </c>
      <c r="B109">
        <v>0</v>
      </c>
      <c r="C109">
        <v>1</v>
      </c>
      <c r="D109">
        <v>0</v>
      </c>
      <c r="E109">
        <v>0</v>
      </c>
      <c r="F109">
        <v>0</v>
      </c>
      <c r="G109">
        <v>0</v>
      </c>
      <c r="H109">
        <v>1</v>
      </c>
      <c r="I109">
        <v>0</v>
      </c>
      <c r="J109">
        <v>0</v>
      </c>
      <c r="K109">
        <v>0</v>
      </c>
      <c r="L109">
        <v>1</v>
      </c>
      <c r="M109">
        <v>0</v>
      </c>
      <c r="N109">
        <v>0</v>
      </c>
      <c r="O109">
        <v>0</v>
      </c>
      <c r="P109">
        <v>0</v>
      </c>
      <c r="Q109">
        <v>0</v>
      </c>
      <c r="R109">
        <v>1</v>
      </c>
      <c r="S109">
        <v>0</v>
      </c>
      <c r="T109">
        <v>0</v>
      </c>
      <c r="U109">
        <v>0</v>
      </c>
      <c r="V109">
        <v>1</v>
      </c>
      <c r="W109">
        <v>0</v>
      </c>
      <c r="X109">
        <v>0</v>
      </c>
      <c r="Y109">
        <v>0</v>
      </c>
      <c r="Z109">
        <v>0</v>
      </c>
    </row>
    <row r="110" spans="1:26" x14ac:dyDescent="0.25">
      <c r="A110" t="s">
        <v>363</v>
      </c>
      <c r="B110">
        <v>0</v>
      </c>
      <c r="C110">
        <v>0</v>
      </c>
      <c r="D110">
        <v>0</v>
      </c>
      <c r="E110">
        <v>0</v>
      </c>
      <c r="F110">
        <v>1</v>
      </c>
      <c r="G110">
        <v>0</v>
      </c>
      <c r="H110">
        <v>0</v>
      </c>
      <c r="I110">
        <v>0</v>
      </c>
      <c r="J110">
        <v>1</v>
      </c>
      <c r="K110">
        <v>0</v>
      </c>
      <c r="L110">
        <v>1</v>
      </c>
      <c r="M110">
        <v>0</v>
      </c>
      <c r="N110">
        <v>0</v>
      </c>
      <c r="O110">
        <v>0</v>
      </c>
      <c r="P110">
        <v>0</v>
      </c>
      <c r="Q110">
        <v>1</v>
      </c>
      <c r="R110">
        <v>0</v>
      </c>
      <c r="S110">
        <v>0</v>
      </c>
      <c r="T110">
        <v>0</v>
      </c>
      <c r="U110">
        <v>0</v>
      </c>
      <c r="V110">
        <v>1</v>
      </c>
      <c r="W110">
        <v>0</v>
      </c>
      <c r="X110">
        <v>0</v>
      </c>
      <c r="Y110">
        <v>0</v>
      </c>
      <c r="Z110">
        <v>0</v>
      </c>
    </row>
    <row r="111" spans="1:26" x14ac:dyDescent="0.25">
      <c r="A111" t="s">
        <v>365</v>
      </c>
      <c r="B111">
        <v>0</v>
      </c>
      <c r="C111">
        <v>0</v>
      </c>
      <c r="D111">
        <v>0</v>
      </c>
      <c r="E111">
        <v>1</v>
      </c>
      <c r="F111">
        <v>0</v>
      </c>
      <c r="G111">
        <v>0</v>
      </c>
      <c r="H111">
        <v>1</v>
      </c>
      <c r="I111">
        <v>0</v>
      </c>
      <c r="J111">
        <v>0</v>
      </c>
      <c r="K111">
        <v>0</v>
      </c>
      <c r="L111">
        <v>1</v>
      </c>
      <c r="M111">
        <v>0</v>
      </c>
      <c r="N111">
        <v>0</v>
      </c>
      <c r="O111">
        <v>0</v>
      </c>
      <c r="P111">
        <v>0</v>
      </c>
      <c r="Q111">
        <v>1</v>
      </c>
      <c r="R111">
        <v>0</v>
      </c>
      <c r="S111">
        <v>0</v>
      </c>
      <c r="T111">
        <v>0</v>
      </c>
      <c r="U111">
        <v>0</v>
      </c>
      <c r="V111">
        <v>1</v>
      </c>
      <c r="W111">
        <v>0</v>
      </c>
      <c r="X111">
        <v>0</v>
      </c>
      <c r="Y111">
        <v>0</v>
      </c>
      <c r="Z111">
        <v>0</v>
      </c>
    </row>
    <row r="112" spans="1:26" x14ac:dyDescent="0.25">
      <c r="A112" t="s">
        <v>367</v>
      </c>
      <c r="B112">
        <v>0</v>
      </c>
      <c r="C112">
        <v>0</v>
      </c>
      <c r="D112">
        <v>0</v>
      </c>
      <c r="E112">
        <v>0</v>
      </c>
      <c r="F112">
        <v>1</v>
      </c>
      <c r="G112">
        <v>0</v>
      </c>
      <c r="H112">
        <v>0</v>
      </c>
      <c r="I112">
        <v>0</v>
      </c>
      <c r="J112">
        <v>1</v>
      </c>
      <c r="K112">
        <v>0</v>
      </c>
      <c r="L112">
        <v>1</v>
      </c>
      <c r="M112">
        <v>0</v>
      </c>
      <c r="N112">
        <v>0</v>
      </c>
      <c r="O112">
        <v>0</v>
      </c>
      <c r="P112">
        <v>0</v>
      </c>
      <c r="Q112">
        <v>1</v>
      </c>
      <c r="R112">
        <v>0</v>
      </c>
      <c r="S112">
        <v>0</v>
      </c>
      <c r="T112">
        <v>0</v>
      </c>
      <c r="U112">
        <v>0</v>
      </c>
      <c r="V112">
        <v>1</v>
      </c>
      <c r="W112">
        <v>0</v>
      </c>
      <c r="X112">
        <v>0</v>
      </c>
      <c r="Y112">
        <v>0</v>
      </c>
      <c r="Z112">
        <v>0</v>
      </c>
    </row>
    <row r="113" spans="1:26" x14ac:dyDescent="0.25">
      <c r="A113" t="s">
        <v>369</v>
      </c>
      <c r="B113">
        <v>0</v>
      </c>
      <c r="C113">
        <v>0</v>
      </c>
      <c r="D113">
        <v>0</v>
      </c>
      <c r="E113">
        <v>0</v>
      </c>
      <c r="F113">
        <v>1</v>
      </c>
      <c r="G113">
        <v>0</v>
      </c>
      <c r="H113">
        <v>1</v>
      </c>
      <c r="I113">
        <v>0</v>
      </c>
      <c r="J113">
        <v>0</v>
      </c>
      <c r="K113">
        <v>0</v>
      </c>
      <c r="L113">
        <v>1</v>
      </c>
      <c r="M113">
        <v>0</v>
      </c>
      <c r="N113">
        <v>0</v>
      </c>
      <c r="O113">
        <v>0</v>
      </c>
      <c r="P113">
        <v>0</v>
      </c>
      <c r="Q113">
        <v>0</v>
      </c>
      <c r="R113">
        <v>1</v>
      </c>
      <c r="S113">
        <v>0</v>
      </c>
      <c r="T113">
        <v>0</v>
      </c>
      <c r="U113">
        <v>0</v>
      </c>
      <c r="V113">
        <v>1</v>
      </c>
      <c r="W113">
        <v>0</v>
      </c>
      <c r="X113">
        <v>0</v>
      </c>
      <c r="Y113">
        <v>0</v>
      </c>
      <c r="Z113">
        <v>0</v>
      </c>
    </row>
    <row r="114" spans="1:26" x14ac:dyDescent="0.25">
      <c r="A114" t="s">
        <v>371</v>
      </c>
      <c r="B114">
        <v>0</v>
      </c>
      <c r="C114">
        <v>0</v>
      </c>
      <c r="D114">
        <v>0</v>
      </c>
      <c r="E114">
        <v>0</v>
      </c>
      <c r="F114">
        <v>1</v>
      </c>
      <c r="G114">
        <v>0</v>
      </c>
      <c r="H114">
        <v>0</v>
      </c>
      <c r="I114">
        <v>0</v>
      </c>
      <c r="J114">
        <v>1</v>
      </c>
      <c r="K114">
        <v>0</v>
      </c>
      <c r="L114">
        <v>1</v>
      </c>
      <c r="M114">
        <v>0</v>
      </c>
      <c r="N114">
        <v>0</v>
      </c>
      <c r="O114">
        <v>0</v>
      </c>
      <c r="P114">
        <v>0</v>
      </c>
      <c r="Q114">
        <v>0</v>
      </c>
      <c r="R114">
        <v>1</v>
      </c>
      <c r="S114">
        <v>0</v>
      </c>
      <c r="T114">
        <v>0</v>
      </c>
      <c r="U114">
        <v>0</v>
      </c>
      <c r="V114">
        <v>1</v>
      </c>
      <c r="W114">
        <v>0</v>
      </c>
      <c r="X114">
        <v>0</v>
      </c>
      <c r="Y114">
        <v>0</v>
      </c>
      <c r="Z114">
        <v>0</v>
      </c>
    </row>
    <row r="115" spans="1:26" x14ac:dyDescent="0.25">
      <c r="A115" t="s">
        <v>373</v>
      </c>
      <c r="B115">
        <v>0</v>
      </c>
      <c r="C115">
        <v>0</v>
      </c>
      <c r="D115">
        <v>0</v>
      </c>
      <c r="E115">
        <v>0</v>
      </c>
      <c r="F115">
        <v>1</v>
      </c>
      <c r="G115">
        <v>0</v>
      </c>
      <c r="H115">
        <v>0</v>
      </c>
      <c r="I115">
        <v>0</v>
      </c>
      <c r="J115">
        <v>1</v>
      </c>
      <c r="K115">
        <v>0</v>
      </c>
      <c r="L115">
        <v>1</v>
      </c>
      <c r="M115">
        <v>0</v>
      </c>
      <c r="N115">
        <v>0</v>
      </c>
      <c r="O115">
        <v>0</v>
      </c>
      <c r="P115">
        <v>0</v>
      </c>
      <c r="Q115">
        <v>0</v>
      </c>
      <c r="R115">
        <v>1</v>
      </c>
      <c r="S115">
        <v>0</v>
      </c>
      <c r="T115">
        <v>0</v>
      </c>
      <c r="U115">
        <v>0</v>
      </c>
      <c r="V115">
        <v>1</v>
      </c>
      <c r="W115">
        <v>0</v>
      </c>
      <c r="X115">
        <v>0</v>
      </c>
      <c r="Y115">
        <v>0</v>
      </c>
      <c r="Z115">
        <v>0</v>
      </c>
    </row>
    <row r="116" spans="1:26" x14ac:dyDescent="0.25">
      <c r="A116" t="s">
        <v>375</v>
      </c>
      <c r="B116">
        <v>0</v>
      </c>
      <c r="C116">
        <v>0</v>
      </c>
      <c r="D116">
        <v>0</v>
      </c>
      <c r="E116">
        <v>0</v>
      </c>
      <c r="F116">
        <v>1</v>
      </c>
      <c r="G116">
        <v>0</v>
      </c>
      <c r="H116">
        <v>0</v>
      </c>
      <c r="I116">
        <v>0</v>
      </c>
      <c r="J116">
        <v>1</v>
      </c>
      <c r="K116">
        <v>0</v>
      </c>
      <c r="Q116">
        <v>1</v>
      </c>
      <c r="R116">
        <v>0</v>
      </c>
      <c r="S116">
        <v>0</v>
      </c>
      <c r="T116">
        <v>0</v>
      </c>
      <c r="U116">
        <v>0</v>
      </c>
      <c r="V116">
        <v>1</v>
      </c>
      <c r="W116">
        <v>0</v>
      </c>
      <c r="X116">
        <v>0</v>
      </c>
      <c r="Y116">
        <v>0</v>
      </c>
      <c r="Z116">
        <v>0</v>
      </c>
    </row>
    <row r="117" spans="1:26" x14ac:dyDescent="0.25">
      <c r="A117" t="s">
        <v>377</v>
      </c>
      <c r="B117">
        <v>0</v>
      </c>
      <c r="C117">
        <v>0</v>
      </c>
      <c r="D117">
        <v>0</v>
      </c>
      <c r="E117">
        <v>0</v>
      </c>
      <c r="F117">
        <v>1</v>
      </c>
      <c r="G117">
        <v>0</v>
      </c>
      <c r="H117">
        <v>0</v>
      </c>
      <c r="I117">
        <v>1</v>
      </c>
      <c r="J117">
        <v>0</v>
      </c>
      <c r="K117">
        <v>0</v>
      </c>
      <c r="L117">
        <v>1</v>
      </c>
      <c r="M117">
        <v>0</v>
      </c>
      <c r="N117">
        <v>0</v>
      </c>
      <c r="O117">
        <v>0</v>
      </c>
      <c r="P117">
        <v>0</v>
      </c>
      <c r="Q117">
        <v>1</v>
      </c>
      <c r="R117">
        <v>0</v>
      </c>
      <c r="S117">
        <v>0</v>
      </c>
      <c r="T117">
        <v>0</v>
      </c>
      <c r="U117">
        <v>0</v>
      </c>
      <c r="V117">
        <v>1</v>
      </c>
      <c r="W117">
        <v>0</v>
      </c>
      <c r="X117">
        <v>0</v>
      </c>
      <c r="Y117">
        <v>0</v>
      </c>
      <c r="Z117">
        <v>0</v>
      </c>
    </row>
    <row r="118" spans="1:26" x14ac:dyDescent="0.25">
      <c r="A118" t="s">
        <v>379</v>
      </c>
      <c r="B118">
        <v>0</v>
      </c>
      <c r="C118">
        <v>0</v>
      </c>
      <c r="D118">
        <v>0</v>
      </c>
      <c r="E118">
        <v>0</v>
      </c>
      <c r="F118">
        <v>1</v>
      </c>
      <c r="G118">
        <v>0</v>
      </c>
      <c r="H118">
        <v>0</v>
      </c>
      <c r="I118">
        <v>1</v>
      </c>
      <c r="J118">
        <v>0</v>
      </c>
      <c r="K118">
        <v>0</v>
      </c>
      <c r="L118">
        <v>1</v>
      </c>
      <c r="M118">
        <v>0</v>
      </c>
      <c r="N118">
        <v>0</v>
      </c>
      <c r="O118">
        <v>0</v>
      </c>
      <c r="P118">
        <v>0</v>
      </c>
      <c r="Q118">
        <v>1</v>
      </c>
      <c r="R118">
        <v>0</v>
      </c>
      <c r="S118">
        <v>0</v>
      </c>
      <c r="T118">
        <v>0</v>
      </c>
      <c r="U118">
        <v>0</v>
      </c>
      <c r="V118">
        <v>1</v>
      </c>
      <c r="W118">
        <v>0</v>
      </c>
      <c r="X118">
        <v>0</v>
      </c>
      <c r="Y118">
        <v>0</v>
      </c>
      <c r="Z118">
        <v>0</v>
      </c>
    </row>
    <row r="119" spans="1:26" x14ac:dyDescent="0.25">
      <c r="A119" t="s">
        <v>381</v>
      </c>
      <c r="B119">
        <v>0</v>
      </c>
      <c r="C119">
        <v>0</v>
      </c>
      <c r="D119">
        <v>0</v>
      </c>
      <c r="E119">
        <v>0</v>
      </c>
      <c r="F119">
        <v>1</v>
      </c>
      <c r="G119">
        <v>0</v>
      </c>
      <c r="H119">
        <v>0</v>
      </c>
      <c r="I119">
        <v>1</v>
      </c>
      <c r="J119">
        <v>0</v>
      </c>
      <c r="K119">
        <v>0</v>
      </c>
      <c r="L119">
        <v>1</v>
      </c>
      <c r="M119">
        <v>0</v>
      </c>
      <c r="N119">
        <v>0</v>
      </c>
      <c r="O119">
        <v>0</v>
      </c>
      <c r="P119">
        <v>0</v>
      </c>
      <c r="Q119">
        <v>0</v>
      </c>
      <c r="R119">
        <v>1</v>
      </c>
      <c r="S119">
        <v>0</v>
      </c>
      <c r="T119">
        <v>0</v>
      </c>
      <c r="U119">
        <v>0</v>
      </c>
      <c r="V119">
        <v>1</v>
      </c>
      <c r="W119">
        <v>0</v>
      </c>
      <c r="X119">
        <v>0</v>
      </c>
      <c r="Y119">
        <v>0</v>
      </c>
      <c r="Z119">
        <v>0</v>
      </c>
    </row>
    <row r="120" spans="1:26" x14ac:dyDescent="0.25">
      <c r="A120" t="s">
        <v>383</v>
      </c>
      <c r="B120">
        <v>0</v>
      </c>
      <c r="C120">
        <v>0</v>
      </c>
      <c r="D120">
        <v>0</v>
      </c>
      <c r="E120">
        <v>0</v>
      </c>
      <c r="F120">
        <v>1</v>
      </c>
      <c r="G120">
        <v>0</v>
      </c>
      <c r="H120">
        <v>0</v>
      </c>
      <c r="I120">
        <v>1</v>
      </c>
      <c r="J120">
        <v>0</v>
      </c>
      <c r="K120">
        <v>0</v>
      </c>
      <c r="L120">
        <v>1</v>
      </c>
      <c r="M120">
        <v>0</v>
      </c>
      <c r="N120">
        <v>0</v>
      </c>
      <c r="O120">
        <v>0</v>
      </c>
      <c r="P120">
        <v>0</v>
      </c>
      <c r="Q120">
        <v>1</v>
      </c>
      <c r="R120">
        <v>0</v>
      </c>
      <c r="S120">
        <v>0</v>
      </c>
      <c r="T120">
        <v>0</v>
      </c>
      <c r="U120">
        <v>0</v>
      </c>
      <c r="V120">
        <v>1</v>
      </c>
      <c r="W120">
        <v>0</v>
      </c>
      <c r="X120">
        <v>0</v>
      </c>
      <c r="Y120">
        <v>0</v>
      </c>
      <c r="Z120">
        <v>0</v>
      </c>
    </row>
    <row r="121" spans="1:26" x14ac:dyDescent="0.25">
      <c r="A121" t="s">
        <v>385</v>
      </c>
      <c r="B121">
        <v>0</v>
      </c>
      <c r="C121">
        <v>0</v>
      </c>
      <c r="D121">
        <v>1</v>
      </c>
      <c r="E121">
        <v>0</v>
      </c>
      <c r="F121">
        <v>0</v>
      </c>
      <c r="G121">
        <v>0</v>
      </c>
      <c r="H121">
        <v>0</v>
      </c>
      <c r="I121">
        <v>1</v>
      </c>
      <c r="J121">
        <v>0</v>
      </c>
      <c r="K121">
        <v>0</v>
      </c>
      <c r="L121">
        <v>1</v>
      </c>
      <c r="M121">
        <v>0</v>
      </c>
      <c r="N121">
        <v>0</v>
      </c>
      <c r="O121">
        <v>0</v>
      </c>
      <c r="P121">
        <v>0</v>
      </c>
      <c r="Q121">
        <v>0</v>
      </c>
      <c r="R121">
        <v>1</v>
      </c>
      <c r="S121">
        <v>0</v>
      </c>
      <c r="T121">
        <v>0</v>
      </c>
      <c r="U121">
        <v>0</v>
      </c>
      <c r="V121">
        <v>1</v>
      </c>
      <c r="W121">
        <v>0</v>
      </c>
      <c r="X121">
        <v>0</v>
      </c>
      <c r="Y121">
        <v>0</v>
      </c>
      <c r="Z121">
        <v>0</v>
      </c>
    </row>
    <row r="122" spans="1:26" x14ac:dyDescent="0.25">
      <c r="A122" t="s">
        <v>387</v>
      </c>
      <c r="B122">
        <v>0</v>
      </c>
      <c r="C122">
        <v>0</v>
      </c>
      <c r="D122">
        <v>0</v>
      </c>
      <c r="E122">
        <v>0</v>
      </c>
      <c r="F122">
        <v>1</v>
      </c>
      <c r="G122">
        <v>0</v>
      </c>
      <c r="H122">
        <v>0</v>
      </c>
      <c r="I122">
        <v>0</v>
      </c>
      <c r="J122">
        <v>1</v>
      </c>
      <c r="K122">
        <v>0</v>
      </c>
      <c r="L122">
        <v>1</v>
      </c>
      <c r="M122">
        <v>0</v>
      </c>
      <c r="N122">
        <v>0</v>
      </c>
      <c r="O122">
        <v>0</v>
      </c>
      <c r="P122">
        <v>0</v>
      </c>
      <c r="Q122">
        <v>1</v>
      </c>
      <c r="R122">
        <v>0</v>
      </c>
      <c r="S122">
        <v>0</v>
      </c>
      <c r="T122">
        <v>0</v>
      </c>
      <c r="U122">
        <v>0</v>
      </c>
      <c r="V122">
        <v>1</v>
      </c>
      <c r="W122">
        <v>0</v>
      </c>
      <c r="X122">
        <v>0</v>
      </c>
      <c r="Y122">
        <v>0</v>
      </c>
      <c r="Z122">
        <v>0</v>
      </c>
    </row>
    <row r="123" spans="1:26" x14ac:dyDescent="0.25">
      <c r="A123" t="s">
        <v>389</v>
      </c>
      <c r="B123">
        <v>0</v>
      </c>
      <c r="C123">
        <v>0</v>
      </c>
      <c r="D123">
        <v>0</v>
      </c>
      <c r="E123">
        <v>0</v>
      </c>
      <c r="F123">
        <v>1</v>
      </c>
      <c r="G123">
        <v>0</v>
      </c>
      <c r="H123">
        <v>0</v>
      </c>
      <c r="I123">
        <v>0</v>
      </c>
      <c r="J123">
        <v>1</v>
      </c>
      <c r="K123">
        <v>0</v>
      </c>
      <c r="L123">
        <v>1</v>
      </c>
      <c r="M123">
        <v>0</v>
      </c>
      <c r="N123">
        <v>0</v>
      </c>
      <c r="O123">
        <v>0</v>
      </c>
      <c r="P123">
        <v>0</v>
      </c>
      <c r="Q123">
        <v>1</v>
      </c>
      <c r="R123">
        <v>0</v>
      </c>
      <c r="S123">
        <v>0</v>
      </c>
      <c r="T123">
        <v>0</v>
      </c>
      <c r="U123">
        <v>0</v>
      </c>
      <c r="V123">
        <v>1</v>
      </c>
      <c r="W123">
        <v>0</v>
      </c>
      <c r="X123">
        <v>0</v>
      </c>
      <c r="Y123">
        <v>0</v>
      </c>
      <c r="Z123">
        <v>0</v>
      </c>
    </row>
    <row r="124" spans="1:26" x14ac:dyDescent="0.25">
      <c r="A124" t="s">
        <v>391</v>
      </c>
      <c r="B124">
        <v>0</v>
      </c>
      <c r="C124">
        <v>0</v>
      </c>
      <c r="D124">
        <v>0</v>
      </c>
      <c r="E124">
        <v>1</v>
      </c>
      <c r="F124">
        <v>0</v>
      </c>
      <c r="G124">
        <v>0</v>
      </c>
      <c r="H124">
        <v>0</v>
      </c>
      <c r="I124">
        <v>0</v>
      </c>
      <c r="J124">
        <v>1</v>
      </c>
      <c r="K124">
        <v>0</v>
      </c>
      <c r="L124">
        <v>1</v>
      </c>
      <c r="M124">
        <v>0</v>
      </c>
      <c r="N124">
        <v>0</v>
      </c>
      <c r="O124">
        <v>0</v>
      </c>
      <c r="P124">
        <v>0</v>
      </c>
      <c r="Q124">
        <v>1</v>
      </c>
      <c r="R124">
        <v>0</v>
      </c>
      <c r="S124">
        <v>0</v>
      </c>
      <c r="T124">
        <v>0</v>
      </c>
      <c r="U124">
        <v>0</v>
      </c>
      <c r="V124">
        <v>1</v>
      </c>
      <c r="W124">
        <v>0</v>
      </c>
      <c r="X124">
        <v>0</v>
      </c>
      <c r="Y124">
        <v>0</v>
      </c>
      <c r="Z124">
        <v>0</v>
      </c>
    </row>
    <row r="125" spans="1:26" x14ac:dyDescent="0.25">
      <c r="A125" t="s">
        <v>393</v>
      </c>
      <c r="B125">
        <v>0</v>
      </c>
      <c r="C125">
        <v>0</v>
      </c>
      <c r="D125">
        <v>0</v>
      </c>
      <c r="E125">
        <v>0</v>
      </c>
      <c r="F125">
        <v>1</v>
      </c>
      <c r="G125">
        <v>0</v>
      </c>
      <c r="H125">
        <v>0</v>
      </c>
      <c r="I125">
        <v>1</v>
      </c>
      <c r="J125">
        <v>0</v>
      </c>
      <c r="K125">
        <v>0</v>
      </c>
      <c r="L125">
        <v>1</v>
      </c>
      <c r="M125">
        <v>0</v>
      </c>
      <c r="N125">
        <v>0</v>
      </c>
      <c r="O125">
        <v>0</v>
      </c>
      <c r="P125">
        <v>0</v>
      </c>
      <c r="Q125">
        <v>0</v>
      </c>
      <c r="R125">
        <v>1</v>
      </c>
      <c r="S125">
        <v>0</v>
      </c>
      <c r="T125">
        <v>0</v>
      </c>
      <c r="U125">
        <v>0</v>
      </c>
      <c r="V125">
        <v>1</v>
      </c>
      <c r="W125">
        <v>0</v>
      </c>
      <c r="X125">
        <v>0</v>
      </c>
      <c r="Y125">
        <v>0</v>
      </c>
      <c r="Z125">
        <v>0</v>
      </c>
    </row>
    <row r="126" spans="1:26" x14ac:dyDescent="0.25">
      <c r="A126" t="s">
        <v>396</v>
      </c>
      <c r="B126">
        <v>0</v>
      </c>
      <c r="C126">
        <v>0</v>
      </c>
      <c r="D126">
        <v>0</v>
      </c>
      <c r="E126">
        <v>0</v>
      </c>
      <c r="F126">
        <v>1</v>
      </c>
      <c r="G126">
        <v>0</v>
      </c>
      <c r="H126">
        <v>1</v>
      </c>
      <c r="I126">
        <v>0</v>
      </c>
      <c r="J126">
        <v>0</v>
      </c>
      <c r="K126">
        <v>0</v>
      </c>
      <c r="L126">
        <v>1</v>
      </c>
      <c r="M126">
        <v>0</v>
      </c>
      <c r="N126">
        <v>0</v>
      </c>
      <c r="O126">
        <v>0</v>
      </c>
      <c r="P126">
        <v>0</v>
      </c>
      <c r="Q126">
        <v>1</v>
      </c>
      <c r="R126">
        <v>0</v>
      </c>
      <c r="S126">
        <v>0</v>
      </c>
      <c r="T126">
        <v>0</v>
      </c>
      <c r="U126">
        <v>0</v>
      </c>
      <c r="V126">
        <v>1</v>
      </c>
      <c r="W126">
        <v>0</v>
      </c>
      <c r="X126">
        <v>0</v>
      </c>
      <c r="Y126">
        <v>0</v>
      </c>
      <c r="Z126">
        <v>0</v>
      </c>
    </row>
    <row r="127" spans="1:26" x14ac:dyDescent="0.25">
      <c r="A127" t="s">
        <v>398</v>
      </c>
      <c r="B127">
        <v>0</v>
      </c>
      <c r="C127">
        <v>0</v>
      </c>
      <c r="D127">
        <v>0</v>
      </c>
      <c r="E127">
        <v>0</v>
      </c>
      <c r="F127">
        <v>1</v>
      </c>
      <c r="G127">
        <v>0</v>
      </c>
      <c r="H127">
        <v>0</v>
      </c>
      <c r="I127">
        <v>1</v>
      </c>
      <c r="J127">
        <v>0</v>
      </c>
      <c r="K127">
        <v>0</v>
      </c>
      <c r="L127">
        <v>1</v>
      </c>
      <c r="M127">
        <v>0</v>
      </c>
      <c r="N127">
        <v>0</v>
      </c>
      <c r="O127">
        <v>0</v>
      </c>
      <c r="P127">
        <v>0</v>
      </c>
      <c r="Q127">
        <v>0</v>
      </c>
      <c r="R127">
        <v>1</v>
      </c>
      <c r="S127">
        <v>0</v>
      </c>
      <c r="T127">
        <v>0</v>
      </c>
      <c r="U127">
        <v>0</v>
      </c>
      <c r="V127">
        <v>1</v>
      </c>
      <c r="W127">
        <v>0</v>
      </c>
      <c r="X127">
        <v>0</v>
      </c>
      <c r="Y127">
        <v>0</v>
      </c>
      <c r="Z127">
        <v>0</v>
      </c>
    </row>
    <row r="128" spans="1:26" x14ac:dyDescent="0.25">
      <c r="A128" t="s">
        <v>400</v>
      </c>
      <c r="B128">
        <v>0</v>
      </c>
      <c r="C128">
        <v>0</v>
      </c>
      <c r="D128">
        <v>0</v>
      </c>
      <c r="E128">
        <v>0</v>
      </c>
      <c r="F128">
        <v>1</v>
      </c>
      <c r="G128">
        <v>0</v>
      </c>
      <c r="H128">
        <v>0</v>
      </c>
      <c r="I128">
        <v>1</v>
      </c>
      <c r="J128">
        <v>0</v>
      </c>
      <c r="K128">
        <v>0</v>
      </c>
      <c r="L128">
        <v>1</v>
      </c>
      <c r="M128">
        <v>0</v>
      </c>
      <c r="N128">
        <v>0</v>
      </c>
      <c r="O128">
        <v>0</v>
      </c>
      <c r="P128">
        <v>0</v>
      </c>
      <c r="Q128">
        <v>0</v>
      </c>
      <c r="R128">
        <v>1</v>
      </c>
      <c r="S128">
        <v>0</v>
      </c>
      <c r="T128">
        <v>0</v>
      </c>
      <c r="U128">
        <v>0</v>
      </c>
      <c r="V128">
        <v>1</v>
      </c>
      <c r="W128">
        <v>0</v>
      </c>
      <c r="X128">
        <v>0</v>
      </c>
      <c r="Y128">
        <v>0</v>
      </c>
      <c r="Z128">
        <v>0</v>
      </c>
    </row>
    <row r="129" spans="1:26" x14ac:dyDescent="0.25">
      <c r="A129" t="s">
        <v>402</v>
      </c>
      <c r="B129">
        <v>0</v>
      </c>
      <c r="C129">
        <v>0</v>
      </c>
      <c r="D129">
        <v>0</v>
      </c>
      <c r="E129">
        <v>1</v>
      </c>
      <c r="F129">
        <v>0</v>
      </c>
      <c r="G129">
        <v>0</v>
      </c>
      <c r="H129">
        <v>0</v>
      </c>
      <c r="I129">
        <v>1</v>
      </c>
      <c r="J129">
        <v>0</v>
      </c>
      <c r="K129">
        <v>0</v>
      </c>
      <c r="L129">
        <v>1</v>
      </c>
      <c r="M129">
        <v>0</v>
      </c>
      <c r="N129">
        <v>0</v>
      </c>
      <c r="O129">
        <v>0</v>
      </c>
      <c r="P129">
        <v>0</v>
      </c>
      <c r="Q129">
        <v>0</v>
      </c>
      <c r="R129">
        <v>0</v>
      </c>
      <c r="S129">
        <v>1</v>
      </c>
      <c r="T129">
        <v>0</v>
      </c>
      <c r="U129">
        <v>0</v>
      </c>
      <c r="V129">
        <v>1</v>
      </c>
      <c r="W129">
        <v>0</v>
      </c>
      <c r="X129">
        <v>0</v>
      </c>
      <c r="Y129">
        <v>0</v>
      </c>
      <c r="Z129">
        <v>0</v>
      </c>
    </row>
    <row r="130" spans="1:26" x14ac:dyDescent="0.25">
      <c r="A130" t="s">
        <v>404</v>
      </c>
      <c r="B130">
        <v>0</v>
      </c>
      <c r="C130">
        <v>0</v>
      </c>
      <c r="D130">
        <v>0</v>
      </c>
      <c r="E130">
        <v>1</v>
      </c>
      <c r="F130">
        <v>0</v>
      </c>
      <c r="G130">
        <v>0</v>
      </c>
      <c r="H130">
        <v>0</v>
      </c>
      <c r="I130">
        <v>1</v>
      </c>
      <c r="J130">
        <v>0</v>
      </c>
      <c r="K130">
        <v>0</v>
      </c>
      <c r="L130">
        <v>1</v>
      </c>
      <c r="M130">
        <v>0</v>
      </c>
      <c r="N130">
        <v>0</v>
      </c>
      <c r="O130">
        <v>0</v>
      </c>
      <c r="P130">
        <v>0</v>
      </c>
      <c r="Q130">
        <v>1</v>
      </c>
      <c r="R130">
        <v>0</v>
      </c>
      <c r="S130">
        <v>0</v>
      </c>
      <c r="T130">
        <v>0</v>
      </c>
      <c r="U130">
        <v>0</v>
      </c>
      <c r="V130">
        <v>1</v>
      </c>
      <c r="W130">
        <v>0</v>
      </c>
      <c r="X130">
        <v>0</v>
      </c>
      <c r="Y130">
        <v>0</v>
      </c>
      <c r="Z130">
        <v>0</v>
      </c>
    </row>
    <row r="131" spans="1:26" x14ac:dyDescent="0.25">
      <c r="A131" t="s">
        <v>406</v>
      </c>
      <c r="B131">
        <v>0</v>
      </c>
      <c r="C131">
        <v>0</v>
      </c>
      <c r="D131">
        <v>0</v>
      </c>
      <c r="E131">
        <v>0</v>
      </c>
      <c r="F131">
        <v>1</v>
      </c>
      <c r="G131">
        <v>0</v>
      </c>
      <c r="H131">
        <v>0</v>
      </c>
      <c r="I131">
        <v>0</v>
      </c>
      <c r="J131">
        <v>1</v>
      </c>
      <c r="K131">
        <v>0</v>
      </c>
      <c r="V131">
        <v>1</v>
      </c>
      <c r="W131">
        <v>0</v>
      </c>
      <c r="X131">
        <v>0</v>
      </c>
      <c r="Y131">
        <v>0</v>
      </c>
      <c r="Z131">
        <v>0</v>
      </c>
    </row>
    <row r="132" spans="1:26" x14ac:dyDescent="0.25">
      <c r="A132" t="s">
        <v>408</v>
      </c>
      <c r="B132">
        <v>0</v>
      </c>
      <c r="C132">
        <v>0</v>
      </c>
      <c r="D132">
        <v>0</v>
      </c>
      <c r="E132">
        <v>0</v>
      </c>
      <c r="F132">
        <v>1</v>
      </c>
      <c r="G132">
        <v>0</v>
      </c>
      <c r="H132">
        <v>0</v>
      </c>
      <c r="I132">
        <v>1</v>
      </c>
      <c r="J132">
        <v>0</v>
      </c>
      <c r="K132">
        <v>0</v>
      </c>
      <c r="L132">
        <v>1</v>
      </c>
      <c r="M132">
        <v>0</v>
      </c>
      <c r="N132">
        <v>0</v>
      </c>
      <c r="O132">
        <v>0</v>
      </c>
      <c r="P132">
        <v>0</v>
      </c>
      <c r="Q132">
        <v>1</v>
      </c>
      <c r="R132">
        <v>0</v>
      </c>
      <c r="S132">
        <v>0</v>
      </c>
      <c r="T132">
        <v>0</v>
      </c>
      <c r="U132">
        <v>0</v>
      </c>
      <c r="V132">
        <v>1</v>
      </c>
      <c r="W132">
        <v>0</v>
      </c>
      <c r="X132">
        <v>0</v>
      </c>
      <c r="Y132">
        <v>0</v>
      </c>
      <c r="Z132">
        <v>0</v>
      </c>
    </row>
    <row r="133" spans="1:26" x14ac:dyDescent="0.25">
      <c r="A133" t="s">
        <v>410</v>
      </c>
      <c r="B133">
        <v>0</v>
      </c>
      <c r="C133">
        <v>0</v>
      </c>
      <c r="D133">
        <v>0</v>
      </c>
      <c r="E133">
        <v>0</v>
      </c>
      <c r="F133">
        <v>1</v>
      </c>
      <c r="G133">
        <v>0</v>
      </c>
      <c r="H133">
        <v>0</v>
      </c>
      <c r="I133">
        <v>1</v>
      </c>
      <c r="J133">
        <v>0</v>
      </c>
      <c r="K133">
        <v>0</v>
      </c>
      <c r="L133">
        <v>1</v>
      </c>
      <c r="M133">
        <v>0</v>
      </c>
      <c r="N133">
        <v>0</v>
      </c>
      <c r="O133">
        <v>0</v>
      </c>
      <c r="P133">
        <v>0</v>
      </c>
      <c r="Q133">
        <v>0</v>
      </c>
      <c r="R133">
        <v>1</v>
      </c>
      <c r="S133">
        <v>0</v>
      </c>
      <c r="T133">
        <v>0</v>
      </c>
      <c r="U133">
        <v>0</v>
      </c>
      <c r="V133">
        <v>1</v>
      </c>
      <c r="W133">
        <v>0</v>
      </c>
      <c r="X133">
        <v>0</v>
      </c>
      <c r="Y133">
        <v>0</v>
      </c>
      <c r="Z133">
        <v>0</v>
      </c>
    </row>
    <row r="134" spans="1:26" x14ac:dyDescent="0.25">
      <c r="A134" t="s">
        <v>412</v>
      </c>
      <c r="B134">
        <v>0</v>
      </c>
      <c r="C134">
        <v>0</v>
      </c>
      <c r="D134">
        <v>0</v>
      </c>
      <c r="E134">
        <v>1</v>
      </c>
      <c r="F134">
        <v>0</v>
      </c>
      <c r="G134">
        <v>0</v>
      </c>
      <c r="H134">
        <v>0</v>
      </c>
      <c r="I134">
        <v>1</v>
      </c>
      <c r="J134">
        <v>0</v>
      </c>
      <c r="K134">
        <v>0</v>
      </c>
      <c r="L134">
        <v>1</v>
      </c>
      <c r="M134">
        <v>0</v>
      </c>
      <c r="N134">
        <v>0</v>
      </c>
      <c r="O134">
        <v>0</v>
      </c>
      <c r="P134">
        <v>0</v>
      </c>
      <c r="Q134">
        <v>0</v>
      </c>
      <c r="R134">
        <v>0</v>
      </c>
      <c r="S134">
        <v>1</v>
      </c>
      <c r="T134">
        <v>0</v>
      </c>
      <c r="U134">
        <v>0</v>
      </c>
      <c r="V134">
        <v>1</v>
      </c>
      <c r="W134">
        <v>0</v>
      </c>
      <c r="X134">
        <v>0</v>
      </c>
      <c r="Y134">
        <v>0</v>
      </c>
      <c r="Z134">
        <v>0</v>
      </c>
    </row>
    <row r="135" spans="1:26" x14ac:dyDescent="0.25">
      <c r="A135" t="s">
        <v>414</v>
      </c>
      <c r="B135">
        <v>0</v>
      </c>
      <c r="C135">
        <v>0</v>
      </c>
      <c r="D135">
        <v>0</v>
      </c>
      <c r="E135">
        <v>0</v>
      </c>
      <c r="F135">
        <v>1</v>
      </c>
      <c r="G135">
        <v>0</v>
      </c>
      <c r="H135">
        <v>0</v>
      </c>
      <c r="I135">
        <v>1</v>
      </c>
      <c r="J135">
        <v>0</v>
      </c>
      <c r="K135">
        <v>0</v>
      </c>
      <c r="L135">
        <v>1</v>
      </c>
      <c r="M135">
        <v>0</v>
      </c>
      <c r="N135">
        <v>0</v>
      </c>
      <c r="O135">
        <v>0</v>
      </c>
      <c r="P135">
        <v>0</v>
      </c>
      <c r="Q135">
        <v>1</v>
      </c>
      <c r="R135">
        <v>0</v>
      </c>
      <c r="S135">
        <v>0</v>
      </c>
      <c r="T135">
        <v>0</v>
      </c>
      <c r="U135">
        <v>0</v>
      </c>
      <c r="V135">
        <v>1</v>
      </c>
      <c r="W135">
        <v>0</v>
      </c>
      <c r="X135">
        <v>0</v>
      </c>
      <c r="Y135">
        <v>0</v>
      </c>
      <c r="Z135">
        <v>0</v>
      </c>
    </row>
    <row r="136" spans="1:26" x14ac:dyDescent="0.25">
      <c r="A136" t="s">
        <v>416</v>
      </c>
      <c r="B136">
        <v>0</v>
      </c>
      <c r="C136">
        <v>0</v>
      </c>
      <c r="D136">
        <v>0</v>
      </c>
      <c r="E136">
        <v>0</v>
      </c>
      <c r="F136">
        <v>1</v>
      </c>
      <c r="G136">
        <v>0</v>
      </c>
      <c r="H136">
        <v>1</v>
      </c>
      <c r="I136">
        <v>0</v>
      </c>
      <c r="J136">
        <v>0</v>
      </c>
      <c r="K136">
        <v>0</v>
      </c>
      <c r="L136">
        <v>1</v>
      </c>
      <c r="M136">
        <v>0</v>
      </c>
      <c r="N136">
        <v>0</v>
      </c>
      <c r="O136">
        <v>0</v>
      </c>
      <c r="P136">
        <v>0</v>
      </c>
      <c r="Q136">
        <v>0</v>
      </c>
      <c r="R136">
        <v>1</v>
      </c>
      <c r="S136">
        <v>0</v>
      </c>
      <c r="T136">
        <v>0</v>
      </c>
      <c r="U136">
        <v>0</v>
      </c>
      <c r="V136">
        <v>1</v>
      </c>
      <c r="W136">
        <v>0</v>
      </c>
      <c r="X136">
        <v>0</v>
      </c>
      <c r="Y136">
        <v>0</v>
      </c>
      <c r="Z136">
        <v>0</v>
      </c>
    </row>
    <row r="137" spans="1:26" x14ac:dyDescent="0.25">
      <c r="A137" t="s">
        <v>418</v>
      </c>
      <c r="B137">
        <v>0</v>
      </c>
      <c r="C137">
        <v>0</v>
      </c>
      <c r="D137">
        <v>0</v>
      </c>
      <c r="E137">
        <v>0</v>
      </c>
      <c r="F137">
        <v>1</v>
      </c>
      <c r="G137">
        <v>0</v>
      </c>
      <c r="H137">
        <v>0</v>
      </c>
      <c r="I137">
        <v>1</v>
      </c>
      <c r="J137">
        <v>0</v>
      </c>
      <c r="K137">
        <v>0</v>
      </c>
      <c r="L137">
        <v>1</v>
      </c>
      <c r="M137">
        <v>0</v>
      </c>
      <c r="N137">
        <v>0</v>
      </c>
      <c r="O137">
        <v>0</v>
      </c>
      <c r="P137">
        <v>0</v>
      </c>
      <c r="Q137">
        <v>1</v>
      </c>
      <c r="R137">
        <v>0</v>
      </c>
      <c r="S137">
        <v>0</v>
      </c>
      <c r="T137">
        <v>0</v>
      </c>
      <c r="U137">
        <v>0</v>
      </c>
      <c r="V137">
        <v>1</v>
      </c>
      <c r="W137">
        <v>0</v>
      </c>
      <c r="X137">
        <v>0</v>
      </c>
      <c r="Y137">
        <v>0</v>
      </c>
      <c r="Z137">
        <v>0</v>
      </c>
    </row>
    <row r="138" spans="1:26" x14ac:dyDescent="0.25">
      <c r="A138" t="s">
        <v>420</v>
      </c>
      <c r="B138">
        <v>0</v>
      </c>
      <c r="C138">
        <v>0</v>
      </c>
      <c r="D138">
        <v>0</v>
      </c>
      <c r="E138">
        <v>0</v>
      </c>
      <c r="F138">
        <v>1</v>
      </c>
      <c r="G138">
        <v>0</v>
      </c>
      <c r="H138">
        <v>0</v>
      </c>
      <c r="I138">
        <v>0</v>
      </c>
      <c r="J138">
        <v>1</v>
      </c>
      <c r="K138">
        <v>0</v>
      </c>
      <c r="V138">
        <v>1</v>
      </c>
      <c r="W138">
        <v>0</v>
      </c>
      <c r="X138">
        <v>0</v>
      </c>
      <c r="Y138">
        <v>0</v>
      </c>
      <c r="Z138">
        <v>0</v>
      </c>
    </row>
    <row r="139" spans="1:26" x14ac:dyDescent="0.25">
      <c r="A139" t="s">
        <v>422</v>
      </c>
      <c r="B139">
        <v>0</v>
      </c>
      <c r="C139">
        <v>0</v>
      </c>
      <c r="D139">
        <v>0</v>
      </c>
      <c r="E139">
        <v>0</v>
      </c>
      <c r="F139">
        <v>1</v>
      </c>
      <c r="G139">
        <v>0</v>
      </c>
      <c r="H139">
        <v>1</v>
      </c>
      <c r="I139">
        <v>0</v>
      </c>
      <c r="J139">
        <v>0</v>
      </c>
      <c r="K139">
        <v>0</v>
      </c>
      <c r="L139">
        <v>1</v>
      </c>
      <c r="M139">
        <v>0</v>
      </c>
      <c r="N139">
        <v>0</v>
      </c>
      <c r="O139">
        <v>0</v>
      </c>
      <c r="P139">
        <v>0</v>
      </c>
      <c r="Q139">
        <v>0</v>
      </c>
      <c r="R139">
        <v>1</v>
      </c>
      <c r="S139">
        <v>0</v>
      </c>
      <c r="T139">
        <v>0</v>
      </c>
      <c r="U139">
        <v>0</v>
      </c>
      <c r="V139">
        <v>1</v>
      </c>
      <c r="W139">
        <v>0</v>
      </c>
      <c r="X139">
        <v>0</v>
      </c>
      <c r="Y139">
        <v>0</v>
      </c>
      <c r="Z139">
        <v>0</v>
      </c>
    </row>
    <row r="140" spans="1:26" x14ac:dyDescent="0.25">
      <c r="A140" t="s">
        <v>424</v>
      </c>
      <c r="B140">
        <v>0</v>
      </c>
      <c r="C140">
        <v>0</v>
      </c>
      <c r="D140">
        <v>0</v>
      </c>
      <c r="E140">
        <v>0</v>
      </c>
      <c r="F140">
        <v>1</v>
      </c>
      <c r="G140">
        <v>0</v>
      </c>
      <c r="H140">
        <v>0</v>
      </c>
      <c r="I140">
        <v>0</v>
      </c>
      <c r="J140">
        <v>1</v>
      </c>
      <c r="K140">
        <v>0</v>
      </c>
      <c r="L140">
        <v>1</v>
      </c>
      <c r="M140">
        <v>0</v>
      </c>
      <c r="N140">
        <v>0</v>
      </c>
      <c r="O140">
        <v>0</v>
      </c>
      <c r="P140">
        <v>0</v>
      </c>
      <c r="Q140">
        <v>0</v>
      </c>
      <c r="R140">
        <v>0</v>
      </c>
      <c r="S140">
        <v>1</v>
      </c>
      <c r="T140">
        <v>0</v>
      </c>
      <c r="U140">
        <v>0</v>
      </c>
      <c r="V140">
        <v>1</v>
      </c>
      <c r="W140">
        <v>0</v>
      </c>
      <c r="X140">
        <v>0</v>
      </c>
      <c r="Y140">
        <v>0</v>
      </c>
      <c r="Z140">
        <v>0</v>
      </c>
    </row>
    <row r="141" spans="1:26" x14ac:dyDescent="0.25">
      <c r="A141" t="s">
        <v>426</v>
      </c>
      <c r="B141">
        <v>0</v>
      </c>
      <c r="C141">
        <v>0</v>
      </c>
      <c r="D141">
        <v>0</v>
      </c>
      <c r="E141">
        <v>0</v>
      </c>
      <c r="F141">
        <v>1</v>
      </c>
      <c r="G141">
        <v>0</v>
      </c>
      <c r="H141">
        <v>0</v>
      </c>
      <c r="I141">
        <v>1</v>
      </c>
      <c r="J141">
        <v>0</v>
      </c>
      <c r="K141">
        <v>0</v>
      </c>
      <c r="L141">
        <v>1</v>
      </c>
      <c r="M141">
        <v>0</v>
      </c>
      <c r="N141">
        <v>0</v>
      </c>
      <c r="O141">
        <v>0</v>
      </c>
      <c r="P141">
        <v>0</v>
      </c>
      <c r="Q141">
        <v>0</v>
      </c>
      <c r="R141">
        <v>1</v>
      </c>
      <c r="S141">
        <v>0</v>
      </c>
      <c r="T141">
        <v>0</v>
      </c>
      <c r="U141">
        <v>0</v>
      </c>
      <c r="V141">
        <v>1</v>
      </c>
      <c r="W141">
        <v>0</v>
      </c>
      <c r="X141">
        <v>0</v>
      </c>
      <c r="Y141">
        <v>0</v>
      </c>
      <c r="Z141">
        <v>0</v>
      </c>
    </row>
    <row r="142" spans="1:26" x14ac:dyDescent="0.25">
      <c r="A142" t="s">
        <v>428</v>
      </c>
      <c r="B142">
        <v>0</v>
      </c>
      <c r="C142">
        <v>0</v>
      </c>
      <c r="D142">
        <v>0</v>
      </c>
      <c r="E142">
        <v>0</v>
      </c>
      <c r="F142">
        <v>1</v>
      </c>
      <c r="G142">
        <v>0</v>
      </c>
      <c r="H142">
        <v>1</v>
      </c>
      <c r="I142">
        <v>0</v>
      </c>
      <c r="J142">
        <v>0</v>
      </c>
      <c r="K142">
        <v>0</v>
      </c>
      <c r="L142">
        <v>1</v>
      </c>
      <c r="M142">
        <v>0</v>
      </c>
      <c r="N142">
        <v>0</v>
      </c>
      <c r="O142">
        <v>0</v>
      </c>
      <c r="P142">
        <v>0</v>
      </c>
      <c r="Q142">
        <v>1</v>
      </c>
      <c r="R142">
        <v>0</v>
      </c>
      <c r="S142">
        <v>0</v>
      </c>
      <c r="T142">
        <v>0</v>
      </c>
      <c r="U142">
        <v>0</v>
      </c>
      <c r="V142">
        <v>1</v>
      </c>
      <c r="W142">
        <v>0</v>
      </c>
      <c r="X142">
        <v>0</v>
      </c>
      <c r="Y142">
        <v>0</v>
      </c>
      <c r="Z142">
        <v>0</v>
      </c>
    </row>
    <row r="143" spans="1:26" x14ac:dyDescent="0.25">
      <c r="A143" t="s">
        <v>430</v>
      </c>
      <c r="B143">
        <v>0</v>
      </c>
      <c r="C143">
        <v>0</v>
      </c>
      <c r="D143">
        <v>0</v>
      </c>
      <c r="E143">
        <v>0</v>
      </c>
      <c r="F143">
        <v>1</v>
      </c>
      <c r="G143">
        <v>0</v>
      </c>
      <c r="H143">
        <v>1</v>
      </c>
      <c r="I143">
        <v>0</v>
      </c>
      <c r="J143">
        <v>0</v>
      </c>
      <c r="K143">
        <v>0</v>
      </c>
      <c r="V143">
        <v>1</v>
      </c>
      <c r="W143">
        <v>0</v>
      </c>
      <c r="X143">
        <v>0</v>
      </c>
      <c r="Y143">
        <v>0</v>
      </c>
      <c r="Z143">
        <v>0</v>
      </c>
    </row>
    <row r="144" spans="1:26" x14ac:dyDescent="0.25">
      <c r="A144" t="s">
        <v>432</v>
      </c>
      <c r="B144">
        <v>0</v>
      </c>
      <c r="C144">
        <v>0</v>
      </c>
      <c r="D144">
        <v>0</v>
      </c>
      <c r="E144">
        <v>0</v>
      </c>
      <c r="F144">
        <v>1</v>
      </c>
      <c r="G144">
        <v>0</v>
      </c>
      <c r="H144">
        <v>0</v>
      </c>
      <c r="I144">
        <v>1</v>
      </c>
      <c r="J144">
        <v>0</v>
      </c>
      <c r="K144">
        <v>0</v>
      </c>
      <c r="L144">
        <v>1</v>
      </c>
      <c r="M144">
        <v>0</v>
      </c>
      <c r="N144">
        <v>0</v>
      </c>
      <c r="O144">
        <v>0</v>
      </c>
      <c r="P144">
        <v>0</v>
      </c>
      <c r="Q144">
        <v>0</v>
      </c>
      <c r="R144">
        <v>1</v>
      </c>
      <c r="S144">
        <v>0</v>
      </c>
      <c r="T144">
        <v>0</v>
      </c>
      <c r="U144">
        <v>0</v>
      </c>
      <c r="V144">
        <v>1</v>
      </c>
      <c r="W144">
        <v>0</v>
      </c>
      <c r="X144">
        <v>0</v>
      </c>
      <c r="Y144">
        <v>0</v>
      </c>
      <c r="Z144">
        <v>0</v>
      </c>
    </row>
    <row r="145" spans="1:26" x14ac:dyDescent="0.25">
      <c r="A145" t="s">
        <v>435</v>
      </c>
      <c r="B145">
        <v>0</v>
      </c>
      <c r="C145">
        <v>0</v>
      </c>
      <c r="D145">
        <v>0</v>
      </c>
      <c r="E145">
        <v>1</v>
      </c>
      <c r="F145">
        <v>0</v>
      </c>
      <c r="G145">
        <v>0</v>
      </c>
      <c r="H145">
        <v>0</v>
      </c>
      <c r="I145">
        <v>1</v>
      </c>
      <c r="J145">
        <v>0</v>
      </c>
      <c r="K145">
        <v>0</v>
      </c>
      <c r="L145">
        <v>1</v>
      </c>
      <c r="M145">
        <v>0</v>
      </c>
      <c r="N145">
        <v>0</v>
      </c>
      <c r="O145">
        <v>0</v>
      </c>
      <c r="P145">
        <v>0</v>
      </c>
      <c r="Q145">
        <v>0</v>
      </c>
      <c r="R145">
        <v>1</v>
      </c>
      <c r="S145">
        <v>0</v>
      </c>
      <c r="T145">
        <v>0</v>
      </c>
      <c r="U145">
        <v>0</v>
      </c>
      <c r="V145">
        <v>1</v>
      </c>
      <c r="W145">
        <v>0</v>
      </c>
      <c r="X145">
        <v>0</v>
      </c>
      <c r="Y145">
        <v>0</v>
      </c>
      <c r="Z145">
        <v>0</v>
      </c>
    </row>
    <row r="146" spans="1:26" x14ac:dyDescent="0.25">
      <c r="A146" t="s">
        <v>437</v>
      </c>
      <c r="B146">
        <v>0</v>
      </c>
      <c r="C146">
        <v>0</v>
      </c>
      <c r="D146">
        <v>0</v>
      </c>
      <c r="E146">
        <v>0</v>
      </c>
      <c r="F146">
        <v>1</v>
      </c>
      <c r="G146">
        <v>0</v>
      </c>
      <c r="H146">
        <v>0</v>
      </c>
      <c r="I146">
        <v>0</v>
      </c>
      <c r="J146">
        <v>0</v>
      </c>
      <c r="K146">
        <v>1</v>
      </c>
      <c r="L146">
        <v>1</v>
      </c>
      <c r="M146">
        <v>0</v>
      </c>
      <c r="N146">
        <v>0</v>
      </c>
      <c r="O146">
        <v>0</v>
      </c>
      <c r="P146">
        <v>0</v>
      </c>
      <c r="Q146">
        <v>0</v>
      </c>
      <c r="R146">
        <v>1</v>
      </c>
      <c r="S146">
        <v>0</v>
      </c>
      <c r="T146">
        <v>0</v>
      </c>
      <c r="U146">
        <v>0</v>
      </c>
      <c r="V146">
        <v>1</v>
      </c>
      <c r="W146">
        <v>0</v>
      </c>
      <c r="X146">
        <v>0</v>
      </c>
      <c r="Y146">
        <v>0</v>
      </c>
      <c r="Z146">
        <v>0</v>
      </c>
    </row>
    <row r="147" spans="1:26" x14ac:dyDescent="0.25">
      <c r="A147" t="s">
        <v>439</v>
      </c>
      <c r="B147">
        <v>0</v>
      </c>
      <c r="C147">
        <v>0</v>
      </c>
      <c r="D147">
        <v>0</v>
      </c>
      <c r="E147">
        <v>1</v>
      </c>
      <c r="F147">
        <v>0</v>
      </c>
      <c r="G147">
        <v>0</v>
      </c>
      <c r="H147">
        <v>0</v>
      </c>
      <c r="I147">
        <v>1</v>
      </c>
      <c r="J147">
        <v>0</v>
      </c>
      <c r="K147">
        <v>0</v>
      </c>
      <c r="L147">
        <v>1</v>
      </c>
      <c r="M147">
        <v>0</v>
      </c>
      <c r="N147">
        <v>0</v>
      </c>
      <c r="O147">
        <v>0</v>
      </c>
      <c r="P147">
        <v>0</v>
      </c>
      <c r="Q147">
        <v>0</v>
      </c>
      <c r="R147">
        <v>1</v>
      </c>
      <c r="S147">
        <v>0</v>
      </c>
      <c r="T147">
        <v>0</v>
      </c>
      <c r="U147">
        <v>0</v>
      </c>
      <c r="V147">
        <v>1</v>
      </c>
      <c r="W147">
        <v>0</v>
      </c>
      <c r="X147">
        <v>0</v>
      </c>
      <c r="Y147">
        <v>0</v>
      </c>
      <c r="Z147">
        <v>0</v>
      </c>
    </row>
    <row r="148" spans="1:26" x14ac:dyDescent="0.25">
      <c r="A148" t="s">
        <v>441</v>
      </c>
      <c r="B148">
        <v>0</v>
      </c>
      <c r="C148">
        <v>0</v>
      </c>
      <c r="D148">
        <v>0</v>
      </c>
      <c r="E148">
        <v>1</v>
      </c>
      <c r="F148">
        <v>0</v>
      </c>
      <c r="G148">
        <v>0</v>
      </c>
      <c r="H148">
        <v>1</v>
      </c>
      <c r="I148">
        <v>0</v>
      </c>
      <c r="J148">
        <v>0</v>
      </c>
      <c r="K148">
        <v>0</v>
      </c>
      <c r="L148">
        <v>1</v>
      </c>
      <c r="M148">
        <v>0</v>
      </c>
      <c r="N148">
        <v>0</v>
      </c>
      <c r="O148">
        <v>0</v>
      </c>
      <c r="P148">
        <v>0</v>
      </c>
      <c r="Q148">
        <v>0</v>
      </c>
      <c r="R148">
        <v>0</v>
      </c>
      <c r="S148">
        <v>1</v>
      </c>
      <c r="T148">
        <v>0</v>
      </c>
      <c r="U148">
        <v>0</v>
      </c>
      <c r="V148">
        <v>1</v>
      </c>
      <c r="W148">
        <v>0</v>
      </c>
      <c r="X148">
        <v>0</v>
      </c>
      <c r="Y148">
        <v>0</v>
      </c>
      <c r="Z148">
        <v>0</v>
      </c>
    </row>
    <row r="149" spans="1:26" x14ac:dyDescent="0.25">
      <c r="A149" t="s">
        <v>443</v>
      </c>
      <c r="B149">
        <v>0</v>
      </c>
      <c r="C149">
        <v>0</v>
      </c>
      <c r="D149">
        <v>0</v>
      </c>
      <c r="E149">
        <v>0</v>
      </c>
      <c r="F149">
        <v>1</v>
      </c>
      <c r="G149">
        <v>0</v>
      </c>
      <c r="H149">
        <v>0</v>
      </c>
      <c r="I149">
        <v>1</v>
      </c>
      <c r="J149">
        <v>0</v>
      </c>
      <c r="K149">
        <v>0</v>
      </c>
      <c r="L149">
        <v>1</v>
      </c>
      <c r="M149">
        <v>0</v>
      </c>
      <c r="N149">
        <v>0</v>
      </c>
      <c r="O149">
        <v>0</v>
      </c>
      <c r="P149">
        <v>0</v>
      </c>
      <c r="Q149">
        <v>0</v>
      </c>
      <c r="R149">
        <v>1</v>
      </c>
      <c r="S149">
        <v>0</v>
      </c>
      <c r="T149">
        <v>0</v>
      </c>
      <c r="U149">
        <v>0</v>
      </c>
      <c r="V149">
        <v>1</v>
      </c>
      <c r="W149">
        <v>0</v>
      </c>
      <c r="X149">
        <v>0</v>
      </c>
      <c r="Y149">
        <v>0</v>
      </c>
      <c r="Z149">
        <v>0</v>
      </c>
    </row>
    <row r="150" spans="1:26" x14ac:dyDescent="0.25">
      <c r="A150" t="s">
        <v>445</v>
      </c>
      <c r="B150">
        <v>0</v>
      </c>
      <c r="C150">
        <v>0</v>
      </c>
      <c r="D150">
        <v>1</v>
      </c>
      <c r="E150">
        <v>0</v>
      </c>
      <c r="F150">
        <v>0</v>
      </c>
      <c r="G150">
        <v>0</v>
      </c>
      <c r="H150">
        <v>0</v>
      </c>
      <c r="I150">
        <v>1</v>
      </c>
      <c r="J150">
        <v>0</v>
      </c>
      <c r="K150">
        <v>0</v>
      </c>
      <c r="L150">
        <v>1</v>
      </c>
      <c r="M150">
        <v>0</v>
      </c>
      <c r="N150">
        <v>0</v>
      </c>
      <c r="O150">
        <v>0</v>
      </c>
      <c r="P150">
        <v>0</v>
      </c>
      <c r="Q150">
        <v>0</v>
      </c>
      <c r="R150">
        <v>0</v>
      </c>
      <c r="S150">
        <v>0</v>
      </c>
      <c r="T150">
        <v>1</v>
      </c>
      <c r="U150">
        <v>0</v>
      </c>
      <c r="V150">
        <v>1</v>
      </c>
      <c r="W150">
        <v>0</v>
      </c>
      <c r="X150">
        <v>0</v>
      </c>
      <c r="Y150">
        <v>0</v>
      </c>
      <c r="Z150">
        <v>0</v>
      </c>
    </row>
    <row r="151" spans="1:26" x14ac:dyDescent="0.25">
      <c r="A151" t="s">
        <v>447</v>
      </c>
      <c r="B151">
        <v>0</v>
      </c>
      <c r="C151">
        <v>0</v>
      </c>
      <c r="D151">
        <v>1</v>
      </c>
      <c r="E151">
        <v>0</v>
      </c>
      <c r="F151">
        <v>0</v>
      </c>
      <c r="G151">
        <v>0</v>
      </c>
      <c r="H151">
        <v>1</v>
      </c>
      <c r="I151">
        <v>0</v>
      </c>
      <c r="J151">
        <v>0</v>
      </c>
      <c r="K151">
        <v>0</v>
      </c>
      <c r="L151">
        <v>1</v>
      </c>
      <c r="M151">
        <v>0</v>
      </c>
      <c r="N151">
        <v>0</v>
      </c>
      <c r="O151">
        <v>0</v>
      </c>
      <c r="P151">
        <v>0</v>
      </c>
      <c r="Q151">
        <v>0</v>
      </c>
      <c r="R151">
        <v>0</v>
      </c>
      <c r="S151">
        <v>0</v>
      </c>
      <c r="T151">
        <v>0</v>
      </c>
      <c r="U151">
        <v>1</v>
      </c>
      <c r="V151">
        <v>1</v>
      </c>
      <c r="W151">
        <v>0</v>
      </c>
      <c r="X151">
        <v>0</v>
      </c>
      <c r="Y151">
        <v>0</v>
      </c>
      <c r="Z151">
        <v>0</v>
      </c>
    </row>
    <row r="152" spans="1:26" x14ac:dyDescent="0.25">
      <c r="A152" t="s">
        <v>449</v>
      </c>
      <c r="B152">
        <v>0</v>
      </c>
      <c r="C152">
        <v>1</v>
      </c>
      <c r="D152">
        <v>0</v>
      </c>
      <c r="E152">
        <v>0</v>
      </c>
      <c r="F152">
        <v>0</v>
      </c>
      <c r="G152">
        <v>0</v>
      </c>
      <c r="H152">
        <v>1</v>
      </c>
      <c r="I152">
        <v>0</v>
      </c>
      <c r="J152">
        <v>0</v>
      </c>
      <c r="K152">
        <v>0</v>
      </c>
      <c r="L152">
        <v>1</v>
      </c>
      <c r="M152">
        <v>0</v>
      </c>
      <c r="N152">
        <v>0</v>
      </c>
      <c r="O152">
        <v>0</v>
      </c>
      <c r="P152">
        <v>0</v>
      </c>
      <c r="Q152">
        <v>1</v>
      </c>
      <c r="R152">
        <v>0</v>
      </c>
      <c r="S152">
        <v>0</v>
      </c>
      <c r="T152">
        <v>0</v>
      </c>
      <c r="U152">
        <v>0</v>
      </c>
      <c r="V152">
        <v>1</v>
      </c>
      <c r="W152">
        <v>0</v>
      </c>
      <c r="X152">
        <v>0</v>
      </c>
      <c r="Y152">
        <v>0</v>
      </c>
      <c r="Z152">
        <v>0</v>
      </c>
    </row>
    <row r="153" spans="1:26" x14ac:dyDescent="0.25">
      <c r="A153" t="s">
        <v>451</v>
      </c>
      <c r="B153">
        <v>0</v>
      </c>
      <c r="C153">
        <v>0</v>
      </c>
      <c r="D153">
        <v>0</v>
      </c>
      <c r="E153">
        <v>0</v>
      </c>
      <c r="F153">
        <v>1</v>
      </c>
      <c r="G153">
        <v>0</v>
      </c>
      <c r="H153">
        <v>0</v>
      </c>
      <c r="I153">
        <v>1</v>
      </c>
      <c r="J153">
        <v>0</v>
      </c>
      <c r="K153">
        <v>0</v>
      </c>
      <c r="L153">
        <v>1</v>
      </c>
      <c r="M153">
        <v>0</v>
      </c>
      <c r="N153">
        <v>0</v>
      </c>
      <c r="O153">
        <v>0</v>
      </c>
      <c r="P153">
        <v>0</v>
      </c>
      <c r="Q153">
        <v>1</v>
      </c>
      <c r="R153">
        <v>0</v>
      </c>
      <c r="S153">
        <v>0</v>
      </c>
      <c r="T153">
        <v>0</v>
      </c>
      <c r="U153">
        <v>0</v>
      </c>
      <c r="V153">
        <v>1</v>
      </c>
      <c r="W153">
        <v>0</v>
      </c>
      <c r="X153">
        <v>0</v>
      </c>
      <c r="Y153">
        <v>0</v>
      </c>
      <c r="Z153">
        <v>0</v>
      </c>
    </row>
    <row r="154" spans="1:26" x14ac:dyDescent="0.25">
      <c r="A154" t="s">
        <v>453</v>
      </c>
      <c r="B154">
        <v>0</v>
      </c>
      <c r="C154">
        <v>0</v>
      </c>
      <c r="D154">
        <v>0</v>
      </c>
      <c r="E154">
        <v>0</v>
      </c>
      <c r="F154">
        <v>1</v>
      </c>
      <c r="G154">
        <v>0</v>
      </c>
      <c r="H154">
        <v>0</v>
      </c>
      <c r="I154">
        <v>1</v>
      </c>
      <c r="J154">
        <v>0</v>
      </c>
      <c r="K154">
        <v>0</v>
      </c>
      <c r="L154">
        <v>1</v>
      </c>
      <c r="M154">
        <v>0</v>
      </c>
      <c r="N154">
        <v>0</v>
      </c>
      <c r="O154">
        <v>0</v>
      </c>
      <c r="P154">
        <v>0</v>
      </c>
      <c r="Q154">
        <v>0</v>
      </c>
      <c r="R154">
        <v>1</v>
      </c>
      <c r="S154">
        <v>0</v>
      </c>
      <c r="T154">
        <v>0</v>
      </c>
      <c r="U154">
        <v>0</v>
      </c>
      <c r="V154">
        <v>1</v>
      </c>
      <c r="W154">
        <v>0</v>
      </c>
      <c r="X154">
        <v>0</v>
      </c>
      <c r="Y154">
        <v>0</v>
      </c>
      <c r="Z154">
        <v>0</v>
      </c>
    </row>
    <row r="155" spans="1:26" x14ac:dyDescent="0.25">
      <c r="A155" t="s">
        <v>455</v>
      </c>
      <c r="B155">
        <v>0</v>
      </c>
      <c r="C155">
        <v>0</v>
      </c>
      <c r="D155">
        <v>0</v>
      </c>
      <c r="E155">
        <v>1</v>
      </c>
      <c r="F155">
        <v>0</v>
      </c>
      <c r="G155">
        <v>0</v>
      </c>
      <c r="H155">
        <v>0</v>
      </c>
      <c r="I155">
        <v>1</v>
      </c>
      <c r="J155">
        <v>0</v>
      </c>
      <c r="K155">
        <v>0</v>
      </c>
      <c r="L155">
        <v>1</v>
      </c>
      <c r="M155">
        <v>0</v>
      </c>
      <c r="N155">
        <v>0</v>
      </c>
      <c r="O155">
        <v>0</v>
      </c>
      <c r="P155">
        <v>0</v>
      </c>
      <c r="Q155">
        <v>0</v>
      </c>
      <c r="R155">
        <v>0</v>
      </c>
      <c r="S155">
        <v>0</v>
      </c>
      <c r="T155">
        <v>1</v>
      </c>
      <c r="U155">
        <v>0</v>
      </c>
      <c r="V155">
        <v>1</v>
      </c>
      <c r="W155">
        <v>0</v>
      </c>
      <c r="X155">
        <v>0</v>
      </c>
      <c r="Y155">
        <v>0</v>
      </c>
      <c r="Z155">
        <v>0</v>
      </c>
    </row>
    <row r="156" spans="1:26" x14ac:dyDescent="0.25">
      <c r="A156" t="s">
        <v>458</v>
      </c>
      <c r="B156">
        <v>0</v>
      </c>
      <c r="C156">
        <v>0</v>
      </c>
      <c r="D156">
        <v>0</v>
      </c>
      <c r="E156">
        <v>0</v>
      </c>
      <c r="F156">
        <v>1</v>
      </c>
      <c r="G156">
        <v>0</v>
      </c>
      <c r="H156">
        <v>0</v>
      </c>
      <c r="I156">
        <v>1</v>
      </c>
      <c r="J156">
        <v>0</v>
      </c>
      <c r="K156">
        <v>0</v>
      </c>
      <c r="L156">
        <v>1</v>
      </c>
      <c r="M156">
        <v>0</v>
      </c>
      <c r="N156">
        <v>0</v>
      </c>
      <c r="O156">
        <v>0</v>
      </c>
      <c r="P156">
        <v>0</v>
      </c>
      <c r="Q156">
        <v>1</v>
      </c>
      <c r="R156">
        <v>0</v>
      </c>
      <c r="S156">
        <v>0</v>
      </c>
      <c r="T156">
        <v>0</v>
      </c>
      <c r="U156">
        <v>0</v>
      </c>
      <c r="V156">
        <v>1</v>
      </c>
      <c r="W156">
        <v>0</v>
      </c>
      <c r="X156">
        <v>0</v>
      </c>
      <c r="Y156">
        <v>0</v>
      </c>
      <c r="Z156">
        <v>0</v>
      </c>
    </row>
    <row r="157" spans="1:26" x14ac:dyDescent="0.25">
      <c r="A157" t="s">
        <v>460</v>
      </c>
      <c r="B157">
        <v>0</v>
      </c>
      <c r="C157">
        <v>0</v>
      </c>
      <c r="D157">
        <v>1</v>
      </c>
      <c r="E157">
        <v>0</v>
      </c>
      <c r="F157">
        <v>0</v>
      </c>
      <c r="G157">
        <v>0</v>
      </c>
      <c r="H157">
        <v>0</v>
      </c>
      <c r="I157">
        <v>1</v>
      </c>
      <c r="J157">
        <v>0</v>
      </c>
      <c r="K157">
        <v>0</v>
      </c>
      <c r="L157">
        <v>1</v>
      </c>
      <c r="M157">
        <v>0</v>
      </c>
      <c r="N157">
        <v>0</v>
      </c>
      <c r="O157">
        <v>0</v>
      </c>
      <c r="P157">
        <v>0</v>
      </c>
      <c r="Q157">
        <v>0</v>
      </c>
      <c r="R157">
        <v>0</v>
      </c>
      <c r="S157">
        <v>0</v>
      </c>
      <c r="T157">
        <v>0</v>
      </c>
      <c r="U157">
        <v>1</v>
      </c>
      <c r="V157">
        <v>1</v>
      </c>
      <c r="W157">
        <v>0</v>
      </c>
      <c r="X157">
        <v>0</v>
      </c>
      <c r="Y157">
        <v>0</v>
      </c>
      <c r="Z157">
        <v>0</v>
      </c>
    </row>
    <row r="158" spans="1:26" x14ac:dyDescent="0.25">
      <c r="A158" t="s">
        <v>462</v>
      </c>
      <c r="B158">
        <v>0</v>
      </c>
      <c r="C158">
        <v>0</v>
      </c>
      <c r="D158">
        <v>0</v>
      </c>
      <c r="E158">
        <v>1</v>
      </c>
      <c r="F158">
        <v>0</v>
      </c>
      <c r="G158">
        <v>0</v>
      </c>
      <c r="H158">
        <v>1</v>
      </c>
      <c r="I158">
        <v>0</v>
      </c>
      <c r="J158">
        <v>0</v>
      </c>
      <c r="K158">
        <v>0</v>
      </c>
      <c r="L158">
        <v>1</v>
      </c>
      <c r="M158">
        <v>0</v>
      </c>
      <c r="N158">
        <v>0</v>
      </c>
      <c r="O158">
        <v>0</v>
      </c>
      <c r="P158">
        <v>0</v>
      </c>
      <c r="Q158">
        <v>0</v>
      </c>
      <c r="R158">
        <v>0</v>
      </c>
      <c r="S158">
        <v>0</v>
      </c>
      <c r="T158">
        <v>1</v>
      </c>
      <c r="U158">
        <v>0</v>
      </c>
      <c r="V158">
        <v>1</v>
      </c>
      <c r="W158">
        <v>0</v>
      </c>
      <c r="X158">
        <v>0</v>
      </c>
      <c r="Y158">
        <v>0</v>
      </c>
      <c r="Z158">
        <v>0</v>
      </c>
    </row>
    <row r="159" spans="1:26" x14ac:dyDescent="0.25">
      <c r="A159" t="s">
        <v>464</v>
      </c>
      <c r="B159">
        <v>0</v>
      </c>
      <c r="C159">
        <v>0</v>
      </c>
      <c r="D159">
        <v>0</v>
      </c>
      <c r="E159">
        <v>1</v>
      </c>
      <c r="F159">
        <v>0</v>
      </c>
      <c r="G159">
        <v>0</v>
      </c>
      <c r="H159">
        <v>1</v>
      </c>
      <c r="I159">
        <v>0</v>
      </c>
      <c r="J159">
        <v>0</v>
      </c>
      <c r="K159">
        <v>0</v>
      </c>
      <c r="L159">
        <v>1</v>
      </c>
      <c r="M159">
        <v>0</v>
      </c>
      <c r="N159">
        <v>0</v>
      </c>
      <c r="O159">
        <v>0</v>
      </c>
      <c r="P159">
        <v>0</v>
      </c>
      <c r="Q159">
        <v>1</v>
      </c>
      <c r="R159">
        <v>0</v>
      </c>
      <c r="S159">
        <v>0</v>
      </c>
      <c r="T159">
        <v>0</v>
      </c>
      <c r="U159">
        <v>0</v>
      </c>
      <c r="V159">
        <v>1</v>
      </c>
      <c r="W159">
        <v>0</v>
      </c>
      <c r="X159">
        <v>0</v>
      </c>
      <c r="Y159">
        <v>0</v>
      </c>
      <c r="Z159">
        <v>0</v>
      </c>
    </row>
    <row r="160" spans="1:26" x14ac:dyDescent="0.25">
      <c r="A160" t="s">
        <v>466</v>
      </c>
      <c r="B160">
        <v>0</v>
      </c>
      <c r="C160">
        <v>0</v>
      </c>
      <c r="D160">
        <v>0</v>
      </c>
      <c r="E160">
        <v>1</v>
      </c>
      <c r="F160">
        <v>0</v>
      </c>
      <c r="G160">
        <v>0</v>
      </c>
      <c r="H160">
        <v>0</v>
      </c>
      <c r="I160">
        <v>1</v>
      </c>
      <c r="J160">
        <v>0</v>
      </c>
      <c r="K160">
        <v>0</v>
      </c>
      <c r="L160">
        <v>1</v>
      </c>
      <c r="M160">
        <v>0</v>
      </c>
      <c r="N160">
        <v>0</v>
      </c>
      <c r="O160">
        <v>0</v>
      </c>
      <c r="P160">
        <v>0</v>
      </c>
      <c r="Q160">
        <v>1</v>
      </c>
      <c r="R160">
        <v>0</v>
      </c>
      <c r="S160">
        <v>0</v>
      </c>
      <c r="T160">
        <v>0</v>
      </c>
      <c r="U160">
        <v>0</v>
      </c>
      <c r="V160">
        <v>1</v>
      </c>
      <c r="W160">
        <v>0</v>
      </c>
      <c r="X160">
        <v>0</v>
      </c>
      <c r="Y160">
        <v>0</v>
      </c>
      <c r="Z160">
        <v>0</v>
      </c>
    </row>
    <row r="161" spans="1:26" x14ac:dyDescent="0.25">
      <c r="A161" t="s">
        <v>468</v>
      </c>
      <c r="B161">
        <v>0</v>
      </c>
      <c r="C161">
        <v>0</v>
      </c>
      <c r="D161">
        <v>0</v>
      </c>
      <c r="E161">
        <v>0</v>
      </c>
      <c r="F161">
        <v>1</v>
      </c>
      <c r="G161">
        <v>0</v>
      </c>
      <c r="H161">
        <v>1</v>
      </c>
      <c r="I161">
        <v>0</v>
      </c>
      <c r="J161">
        <v>0</v>
      </c>
      <c r="K161">
        <v>0</v>
      </c>
      <c r="L161">
        <v>1</v>
      </c>
      <c r="M161">
        <v>0</v>
      </c>
      <c r="N161">
        <v>0</v>
      </c>
      <c r="O161">
        <v>0</v>
      </c>
      <c r="P161">
        <v>0</v>
      </c>
      <c r="Q161">
        <v>1</v>
      </c>
      <c r="R161">
        <v>0</v>
      </c>
      <c r="S161">
        <v>0</v>
      </c>
      <c r="T161">
        <v>0</v>
      </c>
      <c r="U161">
        <v>0</v>
      </c>
      <c r="V161">
        <v>1</v>
      </c>
      <c r="W161">
        <v>0</v>
      </c>
      <c r="X161">
        <v>0</v>
      </c>
      <c r="Y161">
        <v>0</v>
      </c>
      <c r="Z161">
        <v>0</v>
      </c>
    </row>
    <row r="162" spans="1:26" x14ac:dyDescent="0.25">
      <c r="A162" t="s">
        <v>470</v>
      </c>
      <c r="B162">
        <v>0</v>
      </c>
      <c r="C162">
        <v>0</v>
      </c>
      <c r="D162">
        <v>0</v>
      </c>
      <c r="E162">
        <v>1</v>
      </c>
      <c r="F162">
        <v>0</v>
      </c>
      <c r="G162">
        <v>0</v>
      </c>
      <c r="H162">
        <v>1</v>
      </c>
      <c r="I162">
        <v>0</v>
      </c>
      <c r="J162">
        <v>0</v>
      </c>
      <c r="K162">
        <v>0</v>
      </c>
      <c r="L162">
        <v>1</v>
      </c>
      <c r="M162">
        <v>0</v>
      </c>
      <c r="N162">
        <v>0</v>
      </c>
      <c r="O162">
        <v>0</v>
      </c>
      <c r="P162">
        <v>0</v>
      </c>
      <c r="Q162">
        <v>0</v>
      </c>
      <c r="R162">
        <v>0</v>
      </c>
      <c r="S162">
        <v>0</v>
      </c>
      <c r="T162">
        <v>1</v>
      </c>
      <c r="U162">
        <v>0</v>
      </c>
      <c r="V162">
        <v>1</v>
      </c>
      <c r="W162">
        <v>0</v>
      </c>
      <c r="X162">
        <v>0</v>
      </c>
      <c r="Y162">
        <v>0</v>
      </c>
      <c r="Z162">
        <v>0</v>
      </c>
    </row>
    <row r="163" spans="1:26" x14ac:dyDescent="0.25">
      <c r="A163" t="s">
        <v>472</v>
      </c>
      <c r="B163">
        <v>0</v>
      </c>
      <c r="C163">
        <v>0</v>
      </c>
      <c r="D163">
        <v>0</v>
      </c>
      <c r="E163">
        <v>0</v>
      </c>
      <c r="F163">
        <v>1</v>
      </c>
      <c r="G163">
        <v>0</v>
      </c>
      <c r="H163">
        <v>1</v>
      </c>
      <c r="I163">
        <v>0</v>
      </c>
      <c r="J163">
        <v>0</v>
      </c>
      <c r="K163">
        <v>0</v>
      </c>
      <c r="L163">
        <v>1</v>
      </c>
      <c r="M163">
        <v>0</v>
      </c>
      <c r="N163">
        <v>0</v>
      </c>
      <c r="O163">
        <v>0</v>
      </c>
      <c r="P163">
        <v>0</v>
      </c>
      <c r="Q163">
        <v>1</v>
      </c>
      <c r="R163">
        <v>0</v>
      </c>
      <c r="S163">
        <v>0</v>
      </c>
      <c r="T163">
        <v>0</v>
      </c>
      <c r="U163">
        <v>0</v>
      </c>
      <c r="V163">
        <v>1</v>
      </c>
      <c r="W163">
        <v>0</v>
      </c>
      <c r="X163">
        <v>0</v>
      </c>
      <c r="Y163">
        <v>0</v>
      </c>
      <c r="Z163">
        <v>0</v>
      </c>
    </row>
    <row r="164" spans="1:26" x14ac:dyDescent="0.25">
      <c r="A164" t="s">
        <v>474</v>
      </c>
      <c r="B164">
        <v>0</v>
      </c>
      <c r="C164">
        <v>0</v>
      </c>
      <c r="D164">
        <v>0</v>
      </c>
      <c r="E164">
        <v>1</v>
      </c>
      <c r="F164">
        <v>0</v>
      </c>
      <c r="G164">
        <v>0</v>
      </c>
      <c r="H164">
        <v>0</v>
      </c>
      <c r="I164">
        <v>1</v>
      </c>
      <c r="J164">
        <v>0</v>
      </c>
      <c r="K164">
        <v>0</v>
      </c>
      <c r="L164">
        <v>1</v>
      </c>
      <c r="M164">
        <v>0</v>
      </c>
      <c r="N164">
        <v>0</v>
      </c>
      <c r="O164">
        <v>0</v>
      </c>
      <c r="P164">
        <v>0</v>
      </c>
      <c r="Q164">
        <v>1</v>
      </c>
      <c r="R164">
        <v>0</v>
      </c>
      <c r="S164">
        <v>0</v>
      </c>
      <c r="T164">
        <v>0</v>
      </c>
      <c r="U164">
        <v>0</v>
      </c>
      <c r="V164">
        <v>1</v>
      </c>
      <c r="W164">
        <v>0</v>
      </c>
      <c r="X164">
        <v>0</v>
      </c>
      <c r="Y164">
        <v>0</v>
      </c>
      <c r="Z164">
        <v>0</v>
      </c>
    </row>
    <row r="165" spans="1:26" x14ac:dyDescent="0.25">
      <c r="A165" t="s">
        <v>476</v>
      </c>
      <c r="B165">
        <v>0</v>
      </c>
      <c r="C165">
        <v>0</v>
      </c>
      <c r="D165">
        <v>0</v>
      </c>
      <c r="E165">
        <v>1</v>
      </c>
      <c r="F165">
        <v>0</v>
      </c>
      <c r="G165">
        <v>0</v>
      </c>
      <c r="H165">
        <v>0</v>
      </c>
      <c r="I165">
        <v>1</v>
      </c>
      <c r="J165">
        <v>0</v>
      </c>
      <c r="K165">
        <v>0</v>
      </c>
      <c r="L165">
        <v>1</v>
      </c>
      <c r="M165">
        <v>0</v>
      </c>
      <c r="N165">
        <v>0</v>
      </c>
      <c r="O165">
        <v>0</v>
      </c>
      <c r="P165">
        <v>0</v>
      </c>
      <c r="Q165">
        <v>0</v>
      </c>
      <c r="R165">
        <v>0</v>
      </c>
      <c r="S165">
        <v>1</v>
      </c>
      <c r="T165">
        <v>0</v>
      </c>
      <c r="U165">
        <v>0</v>
      </c>
      <c r="V165">
        <v>1</v>
      </c>
      <c r="W165">
        <v>0</v>
      </c>
      <c r="X165">
        <v>0</v>
      </c>
      <c r="Y165">
        <v>0</v>
      </c>
      <c r="Z165">
        <v>0</v>
      </c>
    </row>
    <row r="166" spans="1:26" x14ac:dyDescent="0.25">
      <c r="A166" t="s">
        <v>478</v>
      </c>
      <c r="B166">
        <v>0</v>
      </c>
      <c r="C166">
        <v>0</v>
      </c>
      <c r="D166">
        <v>0</v>
      </c>
      <c r="E166">
        <v>0</v>
      </c>
      <c r="F166">
        <v>1</v>
      </c>
      <c r="G166">
        <v>0</v>
      </c>
      <c r="H166">
        <v>0</v>
      </c>
      <c r="I166">
        <v>1</v>
      </c>
      <c r="J166">
        <v>0</v>
      </c>
      <c r="K166">
        <v>0</v>
      </c>
      <c r="Q166">
        <v>1</v>
      </c>
      <c r="R166">
        <v>0</v>
      </c>
      <c r="S166">
        <v>0</v>
      </c>
      <c r="T166">
        <v>0</v>
      </c>
      <c r="U166">
        <v>0</v>
      </c>
      <c r="V166">
        <v>1</v>
      </c>
      <c r="W166">
        <v>0</v>
      </c>
      <c r="X166">
        <v>0</v>
      </c>
      <c r="Y166">
        <v>0</v>
      </c>
      <c r="Z166">
        <v>0</v>
      </c>
    </row>
    <row r="167" spans="1:26" x14ac:dyDescent="0.25">
      <c r="A167" t="s">
        <v>480</v>
      </c>
      <c r="B167">
        <v>0</v>
      </c>
      <c r="C167">
        <v>0</v>
      </c>
      <c r="D167">
        <v>0</v>
      </c>
      <c r="E167">
        <v>0</v>
      </c>
      <c r="F167">
        <v>1</v>
      </c>
      <c r="G167">
        <v>0</v>
      </c>
      <c r="H167">
        <v>0</v>
      </c>
      <c r="I167">
        <v>0</v>
      </c>
      <c r="J167">
        <v>1</v>
      </c>
      <c r="K167">
        <v>0</v>
      </c>
      <c r="L167">
        <v>1</v>
      </c>
      <c r="M167">
        <v>0</v>
      </c>
      <c r="N167">
        <v>0</v>
      </c>
      <c r="O167">
        <v>0</v>
      </c>
      <c r="P167">
        <v>0</v>
      </c>
      <c r="Q167">
        <v>0</v>
      </c>
      <c r="R167">
        <v>0</v>
      </c>
      <c r="S167">
        <v>0</v>
      </c>
      <c r="T167">
        <v>1</v>
      </c>
      <c r="U167">
        <v>0</v>
      </c>
      <c r="V167">
        <v>1</v>
      </c>
      <c r="W167">
        <v>0</v>
      </c>
      <c r="X167">
        <v>0</v>
      </c>
      <c r="Y167">
        <v>0</v>
      </c>
      <c r="Z167">
        <v>0</v>
      </c>
    </row>
    <row r="168" spans="1:26" x14ac:dyDescent="0.25">
      <c r="A168" t="s">
        <v>482</v>
      </c>
      <c r="B168">
        <v>0</v>
      </c>
      <c r="C168">
        <v>1</v>
      </c>
      <c r="D168">
        <v>0</v>
      </c>
      <c r="E168">
        <v>0</v>
      </c>
      <c r="F168">
        <v>0</v>
      </c>
      <c r="G168">
        <v>0</v>
      </c>
      <c r="H168">
        <v>1</v>
      </c>
      <c r="I168">
        <v>0</v>
      </c>
      <c r="J168">
        <v>0</v>
      </c>
      <c r="K168">
        <v>0</v>
      </c>
      <c r="L168">
        <v>1</v>
      </c>
      <c r="M168">
        <v>0</v>
      </c>
      <c r="N168">
        <v>0</v>
      </c>
      <c r="O168">
        <v>0</v>
      </c>
      <c r="P168">
        <v>0</v>
      </c>
      <c r="Q168">
        <v>1</v>
      </c>
      <c r="R168">
        <v>0</v>
      </c>
      <c r="S168">
        <v>0</v>
      </c>
      <c r="T168">
        <v>0</v>
      </c>
      <c r="U168">
        <v>0</v>
      </c>
      <c r="V168">
        <v>1</v>
      </c>
      <c r="W168">
        <v>0</v>
      </c>
      <c r="X168">
        <v>0</v>
      </c>
      <c r="Y168">
        <v>0</v>
      </c>
      <c r="Z168">
        <v>0</v>
      </c>
    </row>
    <row r="169" spans="1:26" x14ac:dyDescent="0.25">
      <c r="A169" t="s">
        <v>485</v>
      </c>
      <c r="B169">
        <v>0</v>
      </c>
      <c r="C169">
        <v>0</v>
      </c>
      <c r="D169">
        <v>0</v>
      </c>
      <c r="E169">
        <v>1</v>
      </c>
      <c r="F169">
        <v>0</v>
      </c>
      <c r="G169">
        <v>0</v>
      </c>
      <c r="H169">
        <v>1</v>
      </c>
      <c r="I169">
        <v>0</v>
      </c>
      <c r="J169">
        <v>0</v>
      </c>
      <c r="K169">
        <v>0</v>
      </c>
      <c r="L169">
        <v>1</v>
      </c>
      <c r="M169">
        <v>0</v>
      </c>
      <c r="N169">
        <v>0</v>
      </c>
      <c r="O169">
        <v>0</v>
      </c>
      <c r="P169">
        <v>0</v>
      </c>
      <c r="Q169">
        <v>1</v>
      </c>
      <c r="R169">
        <v>0</v>
      </c>
      <c r="S169">
        <v>0</v>
      </c>
      <c r="T169">
        <v>0</v>
      </c>
      <c r="U169">
        <v>0</v>
      </c>
      <c r="V169">
        <v>1</v>
      </c>
      <c r="W169">
        <v>0</v>
      </c>
      <c r="X169">
        <v>0</v>
      </c>
      <c r="Y169">
        <v>0</v>
      </c>
      <c r="Z169">
        <v>0</v>
      </c>
    </row>
    <row r="170" spans="1:26" x14ac:dyDescent="0.25">
      <c r="A170" t="s">
        <v>487</v>
      </c>
      <c r="B170">
        <v>0</v>
      </c>
      <c r="C170">
        <v>0</v>
      </c>
      <c r="D170">
        <v>0</v>
      </c>
      <c r="E170">
        <v>1</v>
      </c>
      <c r="F170">
        <v>0</v>
      </c>
      <c r="G170">
        <v>0</v>
      </c>
      <c r="H170">
        <v>0</v>
      </c>
      <c r="I170">
        <v>0</v>
      </c>
      <c r="J170">
        <v>1</v>
      </c>
      <c r="K170">
        <v>0</v>
      </c>
      <c r="L170">
        <v>0</v>
      </c>
      <c r="M170">
        <v>1</v>
      </c>
      <c r="N170">
        <v>0</v>
      </c>
      <c r="O170">
        <v>0</v>
      </c>
      <c r="P170">
        <v>0</v>
      </c>
      <c r="Q170">
        <v>0</v>
      </c>
      <c r="R170">
        <v>0</v>
      </c>
      <c r="S170">
        <v>0</v>
      </c>
      <c r="T170">
        <v>1</v>
      </c>
      <c r="U170">
        <v>0</v>
      </c>
      <c r="V170">
        <v>1</v>
      </c>
      <c r="W170">
        <v>0</v>
      </c>
      <c r="X170">
        <v>0</v>
      </c>
      <c r="Y170">
        <v>0</v>
      </c>
      <c r="Z170">
        <v>0</v>
      </c>
    </row>
    <row r="171" spans="1:26" x14ac:dyDescent="0.25">
      <c r="A171" t="s">
        <v>489</v>
      </c>
      <c r="B171">
        <v>0</v>
      </c>
      <c r="C171">
        <v>0</v>
      </c>
      <c r="D171">
        <v>1</v>
      </c>
      <c r="E171">
        <v>0</v>
      </c>
      <c r="F171">
        <v>0</v>
      </c>
      <c r="G171">
        <v>0</v>
      </c>
      <c r="H171">
        <v>0</v>
      </c>
      <c r="I171">
        <v>1</v>
      </c>
      <c r="J171">
        <v>0</v>
      </c>
      <c r="K171">
        <v>0</v>
      </c>
      <c r="L171">
        <v>1</v>
      </c>
      <c r="M171">
        <v>0</v>
      </c>
      <c r="N171">
        <v>0</v>
      </c>
      <c r="O171">
        <v>0</v>
      </c>
      <c r="P171">
        <v>0</v>
      </c>
      <c r="Q171">
        <v>0</v>
      </c>
      <c r="R171">
        <v>0</v>
      </c>
      <c r="S171">
        <v>1</v>
      </c>
      <c r="T171">
        <v>0</v>
      </c>
      <c r="U171">
        <v>0</v>
      </c>
      <c r="V171">
        <v>1</v>
      </c>
      <c r="W171">
        <v>0</v>
      </c>
      <c r="X171">
        <v>0</v>
      </c>
      <c r="Y171">
        <v>0</v>
      </c>
      <c r="Z171">
        <v>0</v>
      </c>
    </row>
    <row r="172" spans="1:26" x14ac:dyDescent="0.25">
      <c r="A172" t="s">
        <v>491</v>
      </c>
      <c r="B172">
        <v>0</v>
      </c>
      <c r="C172">
        <v>1</v>
      </c>
      <c r="D172">
        <v>0</v>
      </c>
      <c r="E172">
        <v>0</v>
      </c>
      <c r="F172">
        <v>0</v>
      </c>
      <c r="G172">
        <v>0</v>
      </c>
      <c r="H172">
        <v>1</v>
      </c>
      <c r="I172">
        <v>0</v>
      </c>
      <c r="J172">
        <v>0</v>
      </c>
      <c r="K172">
        <v>0</v>
      </c>
      <c r="L172">
        <v>1</v>
      </c>
      <c r="M172">
        <v>0</v>
      </c>
      <c r="N172">
        <v>0</v>
      </c>
      <c r="O172">
        <v>0</v>
      </c>
      <c r="P172">
        <v>0</v>
      </c>
      <c r="Q172">
        <v>1</v>
      </c>
      <c r="R172">
        <v>0</v>
      </c>
      <c r="S172">
        <v>0</v>
      </c>
      <c r="T172">
        <v>0</v>
      </c>
      <c r="U172">
        <v>0</v>
      </c>
      <c r="V172">
        <v>1</v>
      </c>
      <c r="W172">
        <v>0</v>
      </c>
      <c r="X172">
        <v>0</v>
      </c>
      <c r="Y172">
        <v>0</v>
      </c>
      <c r="Z172">
        <v>0</v>
      </c>
    </row>
    <row r="173" spans="1:26" x14ac:dyDescent="0.25">
      <c r="A173" t="s">
        <v>493</v>
      </c>
      <c r="B173">
        <v>0</v>
      </c>
      <c r="C173">
        <v>0</v>
      </c>
      <c r="D173">
        <v>1</v>
      </c>
      <c r="E173">
        <v>0</v>
      </c>
      <c r="F173">
        <v>0</v>
      </c>
      <c r="G173">
        <v>0</v>
      </c>
      <c r="H173">
        <v>1</v>
      </c>
      <c r="I173">
        <v>0</v>
      </c>
      <c r="J173">
        <v>0</v>
      </c>
      <c r="K173">
        <v>0</v>
      </c>
      <c r="L173">
        <v>1</v>
      </c>
      <c r="M173">
        <v>0</v>
      </c>
      <c r="N173">
        <v>0</v>
      </c>
      <c r="O173">
        <v>0</v>
      </c>
      <c r="P173">
        <v>0</v>
      </c>
      <c r="Q173">
        <v>0</v>
      </c>
      <c r="R173">
        <v>0</v>
      </c>
      <c r="S173">
        <v>1</v>
      </c>
      <c r="T173">
        <v>0</v>
      </c>
      <c r="U173">
        <v>0</v>
      </c>
      <c r="V173">
        <v>1</v>
      </c>
      <c r="W173">
        <v>0</v>
      </c>
      <c r="X173">
        <v>0</v>
      </c>
      <c r="Y173">
        <v>0</v>
      </c>
      <c r="Z173">
        <v>0</v>
      </c>
    </row>
    <row r="174" spans="1:26" x14ac:dyDescent="0.25">
      <c r="A174" t="s">
        <v>495</v>
      </c>
      <c r="B174">
        <v>0</v>
      </c>
      <c r="C174">
        <v>0</v>
      </c>
      <c r="D174">
        <v>0</v>
      </c>
      <c r="E174">
        <v>1</v>
      </c>
      <c r="F174">
        <v>0</v>
      </c>
      <c r="G174">
        <v>0</v>
      </c>
      <c r="H174">
        <v>0</v>
      </c>
      <c r="I174">
        <v>1</v>
      </c>
      <c r="J174">
        <v>0</v>
      </c>
      <c r="K174">
        <v>0</v>
      </c>
      <c r="L174">
        <v>1</v>
      </c>
      <c r="M174">
        <v>0</v>
      </c>
      <c r="N174">
        <v>0</v>
      </c>
      <c r="O174">
        <v>0</v>
      </c>
      <c r="P174">
        <v>0</v>
      </c>
      <c r="Q174">
        <v>0</v>
      </c>
      <c r="R174">
        <v>0</v>
      </c>
      <c r="S174">
        <v>1</v>
      </c>
      <c r="T174">
        <v>0</v>
      </c>
      <c r="U174">
        <v>0</v>
      </c>
      <c r="V174">
        <v>1</v>
      </c>
      <c r="W174">
        <v>0</v>
      </c>
      <c r="X174">
        <v>0</v>
      </c>
      <c r="Y174">
        <v>0</v>
      </c>
      <c r="Z174">
        <v>0</v>
      </c>
    </row>
    <row r="175" spans="1:26" x14ac:dyDescent="0.25">
      <c r="A175" t="s">
        <v>497</v>
      </c>
      <c r="B175">
        <v>0</v>
      </c>
      <c r="C175">
        <v>0</v>
      </c>
      <c r="D175">
        <v>0</v>
      </c>
      <c r="E175">
        <v>1</v>
      </c>
      <c r="F175">
        <v>0</v>
      </c>
      <c r="G175">
        <v>0</v>
      </c>
      <c r="H175">
        <v>0</v>
      </c>
      <c r="I175">
        <v>1</v>
      </c>
      <c r="J175">
        <v>0</v>
      </c>
      <c r="K175">
        <v>0</v>
      </c>
      <c r="L175">
        <v>1</v>
      </c>
      <c r="M175">
        <v>0</v>
      </c>
      <c r="N175">
        <v>0</v>
      </c>
      <c r="O175">
        <v>0</v>
      </c>
      <c r="P175">
        <v>0</v>
      </c>
      <c r="Q175">
        <v>0</v>
      </c>
      <c r="R175">
        <v>0</v>
      </c>
      <c r="S175">
        <v>1</v>
      </c>
      <c r="T175">
        <v>0</v>
      </c>
      <c r="U175">
        <v>0</v>
      </c>
      <c r="V175">
        <v>1</v>
      </c>
      <c r="W175">
        <v>0</v>
      </c>
      <c r="X175">
        <v>0</v>
      </c>
      <c r="Y175">
        <v>0</v>
      </c>
      <c r="Z175">
        <v>0</v>
      </c>
    </row>
    <row r="176" spans="1:26" x14ac:dyDescent="0.25">
      <c r="A176" t="s">
        <v>499</v>
      </c>
      <c r="B176">
        <v>0</v>
      </c>
      <c r="C176">
        <v>0</v>
      </c>
      <c r="D176">
        <v>0</v>
      </c>
      <c r="E176">
        <v>1</v>
      </c>
      <c r="F176">
        <v>0</v>
      </c>
      <c r="G176">
        <v>0</v>
      </c>
      <c r="H176">
        <v>0</v>
      </c>
      <c r="I176">
        <v>1</v>
      </c>
      <c r="J176">
        <v>0</v>
      </c>
      <c r="K176">
        <v>0</v>
      </c>
      <c r="L176">
        <v>1</v>
      </c>
      <c r="M176">
        <v>0</v>
      </c>
      <c r="N176">
        <v>0</v>
      </c>
      <c r="O176">
        <v>0</v>
      </c>
      <c r="P176">
        <v>0</v>
      </c>
      <c r="Q176">
        <v>0</v>
      </c>
      <c r="R176">
        <v>1</v>
      </c>
      <c r="S176">
        <v>0</v>
      </c>
      <c r="T176">
        <v>0</v>
      </c>
      <c r="U176">
        <v>0</v>
      </c>
      <c r="V176">
        <v>1</v>
      </c>
      <c r="W176">
        <v>0</v>
      </c>
      <c r="X176">
        <v>0</v>
      </c>
      <c r="Y176">
        <v>0</v>
      </c>
      <c r="Z176">
        <v>0</v>
      </c>
    </row>
    <row r="177" spans="1:26" x14ac:dyDescent="0.25">
      <c r="A177" t="s">
        <v>501</v>
      </c>
      <c r="B177">
        <v>0</v>
      </c>
      <c r="C177">
        <v>0</v>
      </c>
      <c r="D177">
        <v>1</v>
      </c>
      <c r="E177">
        <v>0</v>
      </c>
      <c r="F177">
        <v>0</v>
      </c>
      <c r="G177">
        <v>0</v>
      </c>
      <c r="H177">
        <v>1</v>
      </c>
      <c r="I177">
        <v>0</v>
      </c>
      <c r="J177">
        <v>0</v>
      </c>
      <c r="K177">
        <v>0</v>
      </c>
      <c r="L177">
        <v>1</v>
      </c>
      <c r="M177">
        <v>0</v>
      </c>
      <c r="N177">
        <v>0</v>
      </c>
      <c r="O177">
        <v>0</v>
      </c>
      <c r="P177">
        <v>0</v>
      </c>
      <c r="Q177">
        <v>1</v>
      </c>
      <c r="R177">
        <v>0</v>
      </c>
      <c r="S177">
        <v>0</v>
      </c>
      <c r="T177">
        <v>0</v>
      </c>
      <c r="U177">
        <v>0</v>
      </c>
      <c r="V177">
        <v>1</v>
      </c>
      <c r="W177">
        <v>0</v>
      </c>
      <c r="X177">
        <v>0</v>
      </c>
      <c r="Y177">
        <v>0</v>
      </c>
      <c r="Z177">
        <v>0</v>
      </c>
    </row>
    <row r="178" spans="1:26" x14ac:dyDescent="0.25">
      <c r="A178" t="s">
        <v>503</v>
      </c>
      <c r="B178">
        <v>0</v>
      </c>
      <c r="C178">
        <v>0</v>
      </c>
      <c r="D178">
        <v>0</v>
      </c>
      <c r="E178">
        <v>1</v>
      </c>
      <c r="F178">
        <v>0</v>
      </c>
      <c r="G178">
        <v>0</v>
      </c>
      <c r="H178">
        <v>0</v>
      </c>
      <c r="I178">
        <v>1</v>
      </c>
      <c r="J178">
        <v>0</v>
      </c>
      <c r="K178">
        <v>0</v>
      </c>
      <c r="L178">
        <v>1</v>
      </c>
      <c r="M178">
        <v>0</v>
      </c>
      <c r="N178">
        <v>0</v>
      </c>
      <c r="O178">
        <v>0</v>
      </c>
      <c r="P178">
        <v>0</v>
      </c>
      <c r="Q178">
        <v>0</v>
      </c>
      <c r="R178">
        <v>0</v>
      </c>
      <c r="S178">
        <v>1</v>
      </c>
      <c r="T178">
        <v>0</v>
      </c>
      <c r="U178">
        <v>0</v>
      </c>
      <c r="V178">
        <v>1</v>
      </c>
      <c r="W178">
        <v>0</v>
      </c>
      <c r="X178">
        <v>0</v>
      </c>
      <c r="Y178">
        <v>0</v>
      </c>
      <c r="Z178">
        <v>0</v>
      </c>
    </row>
    <row r="179" spans="1:26" x14ac:dyDescent="0.25">
      <c r="A179" t="s">
        <v>505</v>
      </c>
      <c r="B179">
        <v>0</v>
      </c>
      <c r="C179">
        <v>0</v>
      </c>
      <c r="D179">
        <v>0</v>
      </c>
      <c r="E179">
        <v>0</v>
      </c>
      <c r="F179">
        <v>1</v>
      </c>
      <c r="G179">
        <v>0</v>
      </c>
      <c r="H179">
        <v>0</v>
      </c>
      <c r="I179">
        <v>0</v>
      </c>
      <c r="J179">
        <v>1</v>
      </c>
      <c r="K179">
        <v>0</v>
      </c>
      <c r="L179">
        <v>1</v>
      </c>
      <c r="M179">
        <v>0</v>
      </c>
      <c r="N179">
        <v>0</v>
      </c>
      <c r="O179">
        <v>0</v>
      </c>
      <c r="P179">
        <v>0</v>
      </c>
      <c r="Q179">
        <v>0</v>
      </c>
      <c r="R179">
        <v>1</v>
      </c>
      <c r="S179">
        <v>0</v>
      </c>
      <c r="T179">
        <v>0</v>
      </c>
      <c r="U179">
        <v>0</v>
      </c>
      <c r="V179">
        <v>1</v>
      </c>
      <c r="W179">
        <v>0</v>
      </c>
      <c r="X179">
        <v>0</v>
      </c>
      <c r="Y179">
        <v>0</v>
      </c>
      <c r="Z179">
        <v>0</v>
      </c>
    </row>
    <row r="180" spans="1:26" x14ac:dyDescent="0.25">
      <c r="A180" t="s">
        <v>507</v>
      </c>
      <c r="B180">
        <v>0</v>
      </c>
      <c r="C180">
        <v>0</v>
      </c>
      <c r="D180">
        <v>0</v>
      </c>
      <c r="E180">
        <v>1</v>
      </c>
      <c r="F180">
        <v>0</v>
      </c>
      <c r="G180">
        <v>0</v>
      </c>
      <c r="H180">
        <v>0</v>
      </c>
      <c r="I180">
        <v>1</v>
      </c>
      <c r="J180">
        <v>0</v>
      </c>
      <c r="K180">
        <v>0</v>
      </c>
      <c r="L180">
        <v>1</v>
      </c>
      <c r="M180">
        <v>0</v>
      </c>
      <c r="N180">
        <v>0</v>
      </c>
      <c r="O180">
        <v>0</v>
      </c>
      <c r="P180">
        <v>0</v>
      </c>
      <c r="Q180">
        <v>0</v>
      </c>
      <c r="R180">
        <v>0</v>
      </c>
      <c r="S180">
        <v>0</v>
      </c>
      <c r="T180">
        <v>1</v>
      </c>
      <c r="U180">
        <v>0</v>
      </c>
      <c r="V180">
        <v>1</v>
      </c>
      <c r="W180">
        <v>0</v>
      </c>
      <c r="X180">
        <v>0</v>
      </c>
      <c r="Y180">
        <v>0</v>
      </c>
      <c r="Z180">
        <v>0</v>
      </c>
    </row>
    <row r="181" spans="1:26" x14ac:dyDescent="0.25">
      <c r="A181" t="s">
        <v>509</v>
      </c>
      <c r="B181">
        <v>0</v>
      </c>
      <c r="C181">
        <v>0</v>
      </c>
      <c r="D181">
        <v>1</v>
      </c>
      <c r="E181">
        <v>0</v>
      </c>
      <c r="F181">
        <v>0</v>
      </c>
      <c r="G181">
        <v>0</v>
      </c>
      <c r="H181">
        <v>1</v>
      </c>
      <c r="I181">
        <v>0</v>
      </c>
      <c r="J181">
        <v>0</v>
      </c>
      <c r="K181">
        <v>0</v>
      </c>
      <c r="L181">
        <v>1</v>
      </c>
      <c r="M181">
        <v>0</v>
      </c>
      <c r="N181">
        <v>0</v>
      </c>
      <c r="O181">
        <v>0</v>
      </c>
      <c r="P181">
        <v>0</v>
      </c>
      <c r="Q181">
        <v>0</v>
      </c>
      <c r="R181">
        <v>1</v>
      </c>
      <c r="S181">
        <v>0</v>
      </c>
      <c r="T181">
        <v>0</v>
      </c>
      <c r="U181">
        <v>0</v>
      </c>
      <c r="V181">
        <v>1</v>
      </c>
      <c r="W181">
        <v>0</v>
      </c>
      <c r="X181">
        <v>0</v>
      </c>
      <c r="Y181">
        <v>0</v>
      </c>
      <c r="Z181">
        <v>0</v>
      </c>
    </row>
    <row r="182" spans="1:26" x14ac:dyDescent="0.25">
      <c r="A182" t="s">
        <v>511</v>
      </c>
      <c r="B182">
        <v>0</v>
      </c>
      <c r="C182">
        <v>0</v>
      </c>
      <c r="D182">
        <v>0</v>
      </c>
      <c r="E182">
        <v>1</v>
      </c>
      <c r="F182">
        <v>0</v>
      </c>
      <c r="G182">
        <v>0</v>
      </c>
      <c r="H182">
        <v>0</v>
      </c>
      <c r="I182">
        <v>1</v>
      </c>
      <c r="J182">
        <v>0</v>
      </c>
      <c r="K182">
        <v>0</v>
      </c>
      <c r="L182">
        <v>1</v>
      </c>
      <c r="M182">
        <v>0</v>
      </c>
      <c r="N182">
        <v>0</v>
      </c>
      <c r="O182">
        <v>0</v>
      </c>
      <c r="P182">
        <v>0</v>
      </c>
      <c r="Q182">
        <v>0</v>
      </c>
      <c r="R182">
        <v>1</v>
      </c>
      <c r="S182">
        <v>0</v>
      </c>
      <c r="T182">
        <v>0</v>
      </c>
      <c r="U182">
        <v>0</v>
      </c>
      <c r="V182">
        <v>1</v>
      </c>
      <c r="W182">
        <v>0</v>
      </c>
      <c r="X182">
        <v>0</v>
      </c>
      <c r="Y182">
        <v>0</v>
      </c>
      <c r="Z182">
        <v>0</v>
      </c>
    </row>
    <row r="183" spans="1:26" x14ac:dyDescent="0.25">
      <c r="A183" t="s">
        <v>513</v>
      </c>
      <c r="B183">
        <v>0</v>
      </c>
      <c r="C183">
        <v>1</v>
      </c>
      <c r="D183">
        <v>0</v>
      </c>
      <c r="E183">
        <v>0</v>
      </c>
      <c r="F183">
        <v>0</v>
      </c>
      <c r="G183">
        <v>0</v>
      </c>
      <c r="H183">
        <v>1</v>
      </c>
      <c r="I183">
        <v>0</v>
      </c>
      <c r="J183">
        <v>0</v>
      </c>
      <c r="K183">
        <v>0</v>
      </c>
      <c r="L183">
        <v>1</v>
      </c>
      <c r="M183">
        <v>0</v>
      </c>
      <c r="N183">
        <v>0</v>
      </c>
      <c r="O183">
        <v>0</v>
      </c>
      <c r="P183">
        <v>0</v>
      </c>
      <c r="Q183">
        <v>0</v>
      </c>
      <c r="R183">
        <v>0</v>
      </c>
      <c r="S183">
        <v>0</v>
      </c>
      <c r="T183">
        <v>1</v>
      </c>
      <c r="U183">
        <v>0</v>
      </c>
      <c r="V183">
        <v>1</v>
      </c>
      <c r="W183">
        <v>0</v>
      </c>
      <c r="X183">
        <v>0</v>
      </c>
      <c r="Y183">
        <v>0</v>
      </c>
      <c r="Z183">
        <v>0</v>
      </c>
    </row>
    <row r="184" spans="1:26" x14ac:dyDescent="0.25">
      <c r="A184" t="s">
        <v>516</v>
      </c>
      <c r="B184">
        <v>0</v>
      </c>
      <c r="C184">
        <v>0</v>
      </c>
      <c r="D184">
        <v>0</v>
      </c>
      <c r="E184">
        <v>1</v>
      </c>
      <c r="F184">
        <v>0</v>
      </c>
      <c r="G184">
        <v>0</v>
      </c>
      <c r="H184">
        <v>1</v>
      </c>
      <c r="I184">
        <v>0</v>
      </c>
      <c r="J184">
        <v>0</v>
      </c>
      <c r="K184">
        <v>0</v>
      </c>
      <c r="L184">
        <v>1</v>
      </c>
      <c r="M184">
        <v>0</v>
      </c>
      <c r="N184">
        <v>0</v>
      </c>
      <c r="O184">
        <v>0</v>
      </c>
      <c r="P184">
        <v>0</v>
      </c>
      <c r="Q184">
        <v>0</v>
      </c>
      <c r="R184">
        <v>1</v>
      </c>
      <c r="S184">
        <v>0</v>
      </c>
      <c r="T184">
        <v>0</v>
      </c>
      <c r="U184">
        <v>0</v>
      </c>
      <c r="V184">
        <v>1</v>
      </c>
      <c r="W184">
        <v>0</v>
      </c>
      <c r="X184">
        <v>0</v>
      </c>
      <c r="Y184">
        <v>0</v>
      </c>
      <c r="Z184">
        <v>0</v>
      </c>
    </row>
    <row r="185" spans="1:26" x14ac:dyDescent="0.25">
      <c r="A185" t="s">
        <v>518</v>
      </c>
      <c r="B185">
        <v>0</v>
      </c>
      <c r="C185">
        <v>0</v>
      </c>
      <c r="D185">
        <v>0</v>
      </c>
      <c r="E185">
        <v>0</v>
      </c>
      <c r="F185">
        <v>1</v>
      </c>
      <c r="G185">
        <v>0</v>
      </c>
      <c r="H185">
        <v>0</v>
      </c>
      <c r="I185">
        <v>1</v>
      </c>
      <c r="J185">
        <v>0</v>
      </c>
      <c r="K185">
        <v>0</v>
      </c>
      <c r="L185">
        <v>1</v>
      </c>
      <c r="M185">
        <v>0</v>
      </c>
      <c r="N185">
        <v>0</v>
      </c>
      <c r="O185">
        <v>0</v>
      </c>
      <c r="P185">
        <v>0</v>
      </c>
      <c r="Q185">
        <v>1</v>
      </c>
      <c r="R185">
        <v>0</v>
      </c>
      <c r="S185">
        <v>0</v>
      </c>
      <c r="T185">
        <v>0</v>
      </c>
      <c r="U185">
        <v>0</v>
      </c>
      <c r="V185">
        <v>1</v>
      </c>
      <c r="W185">
        <v>0</v>
      </c>
      <c r="X185">
        <v>0</v>
      </c>
      <c r="Y185">
        <v>0</v>
      </c>
      <c r="Z185">
        <v>0</v>
      </c>
    </row>
    <row r="186" spans="1:26" x14ac:dyDescent="0.25">
      <c r="A186" t="s">
        <v>520</v>
      </c>
      <c r="B186">
        <v>0</v>
      </c>
      <c r="C186">
        <v>0</v>
      </c>
      <c r="D186">
        <v>0</v>
      </c>
      <c r="E186">
        <v>1</v>
      </c>
      <c r="F186">
        <v>0</v>
      </c>
      <c r="G186">
        <v>0</v>
      </c>
      <c r="H186">
        <v>1</v>
      </c>
      <c r="I186">
        <v>0</v>
      </c>
      <c r="J186">
        <v>0</v>
      </c>
      <c r="K186">
        <v>0</v>
      </c>
      <c r="L186">
        <v>1</v>
      </c>
      <c r="M186">
        <v>0</v>
      </c>
      <c r="N186">
        <v>0</v>
      </c>
      <c r="O186">
        <v>0</v>
      </c>
      <c r="P186">
        <v>0</v>
      </c>
      <c r="Q186">
        <v>0</v>
      </c>
      <c r="R186">
        <v>1</v>
      </c>
      <c r="S186">
        <v>0</v>
      </c>
      <c r="T186">
        <v>0</v>
      </c>
      <c r="U186">
        <v>0</v>
      </c>
      <c r="V186">
        <v>1</v>
      </c>
      <c r="W186">
        <v>0</v>
      </c>
      <c r="X186">
        <v>0</v>
      </c>
      <c r="Y186">
        <v>0</v>
      </c>
      <c r="Z186">
        <v>0</v>
      </c>
    </row>
    <row r="187" spans="1:26" x14ac:dyDescent="0.25">
      <c r="A187" t="s">
        <v>522</v>
      </c>
      <c r="B187">
        <v>0</v>
      </c>
      <c r="C187">
        <v>0</v>
      </c>
      <c r="D187">
        <v>0</v>
      </c>
      <c r="E187">
        <v>1</v>
      </c>
      <c r="F187">
        <v>0</v>
      </c>
      <c r="G187">
        <v>0</v>
      </c>
      <c r="H187">
        <v>1</v>
      </c>
      <c r="I187">
        <v>0</v>
      </c>
      <c r="J187">
        <v>0</v>
      </c>
      <c r="K187">
        <v>0</v>
      </c>
      <c r="L187">
        <v>1</v>
      </c>
      <c r="M187">
        <v>0</v>
      </c>
      <c r="N187">
        <v>0</v>
      </c>
      <c r="O187">
        <v>0</v>
      </c>
      <c r="P187">
        <v>0</v>
      </c>
      <c r="Q187">
        <v>0</v>
      </c>
      <c r="R187">
        <v>1</v>
      </c>
      <c r="S187">
        <v>0</v>
      </c>
      <c r="T187">
        <v>0</v>
      </c>
      <c r="U187">
        <v>0</v>
      </c>
      <c r="V187">
        <v>1</v>
      </c>
      <c r="W187">
        <v>0</v>
      </c>
      <c r="X187">
        <v>0</v>
      </c>
      <c r="Y187">
        <v>0</v>
      </c>
      <c r="Z187">
        <v>0</v>
      </c>
    </row>
    <row r="188" spans="1:26" x14ac:dyDescent="0.25">
      <c r="A188" t="s">
        <v>524</v>
      </c>
      <c r="B188">
        <v>0</v>
      </c>
      <c r="C188">
        <v>0</v>
      </c>
      <c r="D188">
        <v>0</v>
      </c>
      <c r="E188">
        <v>0</v>
      </c>
      <c r="F188">
        <v>1</v>
      </c>
      <c r="G188">
        <v>0</v>
      </c>
      <c r="H188">
        <v>0</v>
      </c>
      <c r="I188">
        <v>1</v>
      </c>
      <c r="J188">
        <v>0</v>
      </c>
      <c r="K188">
        <v>0</v>
      </c>
      <c r="L188">
        <v>1</v>
      </c>
      <c r="M188">
        <v>0</v>
      </c>
      <c r="N188">
        <v>0</v>
      </c>
      <c r="O188">
        <v>0</v>
      </c>
      <c r="P188">
        <v>0</v>
      </c>
      <c r="Q188">
        <v>0</v>
      </c>
      <c r="R188">
        <v>1</v>
      </c>
      <c r="S188">
        <v>0</v>
      </c>
      <c r="T188">
        <v>0</v>
      </c>
      <c r="U188">
        <v>0</v>
      </c>
      <c r="V188">
        <v>1</v>
      </c>
      <c r="W188">
        <v>0</v>
      </c>
      <c r="X188">
        <v>0</v>
      </c>
      <c r="Y188">
        <v>0</v>
      </c>
      <c r="Z188">
        <v>0</v>
      </c>
    </row>
    <row r="189" spans="1:26" x14ac:dyDescent="0.25">
      <c r="A189" t="s">
        <v>526</v>
      </c>
      <c r="B189">
        <v>0</v>
      </c>
      <c r="C189">
        <v>0</v>
      </c>
      <c r="D189">
        <v>0</v>
      </c>
      <c r="E189">
        <v>1</v>
      </c>
      <c r="F189">
        <v>0</v>
      </c>
      <c r="G189">
        <v>0</v>
      </c>
      <c r="H189">
        <v>0</v>
      </c>
      <c r="I189">
        <v>1</v>
      </c>
      <c r="J189">
        <v>0</v>
      </c>
      <c r="K189">
        <v>0</v>
      </c>
      <c r="L189">
        <v>0</v>
      </c>
      <c r="M189">
        <v>1</v>
      </c>
      <c r="N189">
        <v>0</v>
      </c>
      <c r="O189">
        <v>0</v>
      </c>
      <c r="P189">
        <v>0</v>
      </c>
      <c r="Q189">
        <v>1</v>
      </c>
      <c r="R189">
        <v>0</v>
      </c>
      <c r="S189">
        <v>0</v>
      </c>
      <c r="T189">
        <v>0</v>
      </c>
      <c r="U189">
        <v>0</v>
      </c>
      <c r="V189">
        <v>1</v>
      </c>
      <c r="W189">
        <v>0</v>
      </c>
      <c r="X189">
        <v>0</v>
      </c>
      <c r="Y189">
        <v>0</v>
      </c>
      <c r="Z189">
        <v>0</v>
      </c>
    </row>
    <row r="190" spans="1:26" x14ac:dyDescent="0.25">
      <c r="A190" t="s">
        <v>528</v>
      </c>
      <c r="B190">
        <v>0</v>
      </c>
      <c r="C190">
        <v>0</v>
      </c>
      <c r="D190">
        <v>0</v>
      </c>
      <c r="E190">
        <v>0</v>
      </c>
      <c r="F190">
        <v>1</v>
      </c>
      <c r="G190">
        <v>0</v>
      </c>
      <c r="H190">
        <v>0</v>
      </c>
      <c r="I190">
        <v>0</v>
      </c>
      <c r="J190">
        <v>1</v>
      </c>
      <c r="K190">
        <v>0</v>
      </c>
      <c r="L190">
        <v>1</v>
      </c>
      <c r="M190">
        <v>0</v>
      </c>
      <c r="N190">
        <v>0</v>
      </c>
      <c r="O190">
        <v>0</v>
      </c>
      <c r="P190">
        <v>0</v>
      </c>
      <c r="Q190">
        <v>1</v>
      </c>
      <c r="R190">
        <v>0</v>
      </c>
      <c r="S190">
        <v>0</v>
      </c>
      <c r="T190">
        <v>0</v>
      </c>
      <c r="U190">
        <v>0</v>
      </c>
      <c r="V190">
        <v>1</v>
      </c>
      <c r="W190">
        <v>0</v>
      </c>
      <c r="X190">
        <v>0</v>
      </c>
      <c r="Y190">
        <v>0</v>
      </c>
      <c r="Z190">
        <v>0</v>
      </c>
    </row>
    <row r="191" spans="1:26" x14ac:dyDescent="0.25">
      <c r="A191" t="s">
        <v>530</v>
      </c>
      <c r="B191">
        <v>0</v>
      </c>
      <c r="C191">
        <v>0</v>
      </c>
      <c r="D191">
        <v>0</v>
      </c>
      <c r="E191">
        <v>1</v>
      </c>
      <c r="F191">
        <v>0</v>
      </c>
      <c r="G191">
        <v>0</v>
      </c>
      <c r="H191">
        <v>1</v>
      </c>
      <c r="I191">
        <v>0</v>
      </c>
      <c r="J191">
        <v>0</v>
      </c>
      <c r="K191">
        <v>0</v>
      </c>
      <c r="L191">
        <v>1</v>
      </c>
      <c r="M191">
        <v>0</v>
      </c>
      <c r="N191">
        <v>0</v>
      </c>
      <c r="O191">
        <v>0</v>
      </c>
      <c r="P191">
        <v>0</v>
      </c>
      <c r="Q191">
        <v>0</v>
      </c>
      <c r="R191">
        <v>0</v>
      </c>
      <c r="S191">
        <v>0</v>
      </c>
      <c r="T191">
        <v>1</v>
      </c>
      <c r="U191">
        <v>0</v>
      </c>
      <c r="V191">
        <v>1</v>
      </c>
      <c r="W191">
        <v>0</v>
      </c>
      <c r="X191">
        <v>0</v>
      </c>
      <c r="Y191">
        <v>0</v>
      </c>
      <c r="Z191">
        <v>0</v>
      </c>
    </row>
    <row r="192" spans="1:26" x14ac:dyDescent="0.25">
      <c r="A192" t="s">
        <v>533</v>
      </c>
      <c r="B192">
        <v>0</v>
      </c>
      <c r="C192">
        <v>0</v>
      </c>
      <c r="D192">
        <v>1</v>
      </c>
      <c r="E192">
        <v>0</v>
      </c>
      <c r="F192">
        <v>0</v>
      </c>
      <c r="G192">
        <v>0</v>
      </c>
      <c r="H192">
        <v>1</v>
      </c>
      <c r="I192">
        <v>0</v>
      </c>
      <c r="J192">
        <v>0</v>
      </c>
      <c r="K192">
        <v>0</v>
      </c>
      <c r="L192">
        <v>1</v>
      </c>
      <c r="M192">
        <v>0</v>
      </c>
      <c r="N192">
        <v>0</v>
      </c>
      <c r="O192">
        <v>0</v>
      </c>
      <c r="P192">
        <v>0</v>
      </c>
      <c r="Q192">
        <v>1</v>
      </c>
      <c r="R192">
        <v>0</v>
      </c>
      <c r="S192">
        <v>0</v>
      </c>
      <c r="T192">
        <v>0</v>
      </c>
      <c r="U192">
        <v>0</v>
      </c>
      <c r="V192">
        <v>1</v>
      </c>
      <c r="W192">
        <v>0</v>
      </c>
      <c r="X192">
        <v>0</v>
      </c>
      <c r="Y192">
        <v>0</v>
      </c>
      <c r="Z192">
        <v>0</v>
      </c>
    </row>
    <row r="193" spans="1:26" x14ac:dyDescent="0.25">
      <c r="A193" t="s">
        <v>535</v>
      </c>
      <c r="B193">
        <v>0</v>
      </c>
      <c r="C193">
        <v>0</v>
      </c>
      <c r="D193">
        <v>0</v>
      </c>
      <c r="E193">
        <v>1</v>
      </c>
      <c r="F193">
        <v>0</v>
      </c>
      <c r="G193">
        <v>0</v>
      </c>
      <c r="H193">
        <v>1</v>
      </c>
      <c r="I193">
        <v>0</v>
      </c>
      <c r="J193">
        <v>0</v>
      </c>
      <c r="K193">
        <v>0</v>
      </c>
      <c r="L193">
        <v>1</v>
      </c>
      <c r="M193">
        <v>0</v>
      </c>
      <c r="N193">
        <v>0</v>
      </c>
      <c r="O193">
        <v>0</v>
      </c>
      <c r="P193">
        <v>0</v>
      </c>
      <c r="Q193">
        <v>1</v>
      </c>
      <c r="R193">
        <v>0</v>
      </c>
      <c r="S193">
        <v>0</v>
      </c>
      <c r="T193">
        <v>0</v>
      </c>
      <c r="U193">
        <v>0</v>
      </c>
      <c r="V193">
        <v>1</v>
      </c>
      <c r="W193">
        <v>0</v>
      </c>
      <c r="X193">
        <v>0</v>
      </c>
      <c r="Y193">
        <v>0</v>
      </c>
      <c r="Z193">
        <v>0</v>
      </c>
    </row>
    <row r="194" spans="1:26" x14ac:dyDescent="0.25">
      <c r="A194" t="s">
        <v>537</v>
      </c>
      <c r="B194">
        <v>0</v>
      </c>
      <c r="C194">
        <v>0</v>
      </c>
      <c r="D194">
        <v>1</v>
      </c>
      <c r="E194">
        <v>0</v>
      </c>
      <c r="F194">
        <v>0</v>
      </c>
      <c r="G194">
        <v>0</v>
      </c>
      <c r="H194">
        <v>1</v>
      </c>
      <c r="I194">
        <v>0</v>
      </c>
      <c r="J194">
        <v>0</v>
      </c>
      <c r="K194">
        <v>0</v>
      </c>
      <c r="L194">
        <v>1</v>
      </c>
      <c r="M194">
        <v>0</v>
      </c>
      <c r="N194">
        <v>0</v>
      </c>
      <c r="O194">
        <v>0</v>
      </c>
      <c r="P194">
        <v>0</v>
      </c>
      <c r="Q194">
        <v>0</v>
      </c>
      <c r="R194">
        <v>0</v>
      </c>
      <c r="S194">
        <v>1</v>
      </c>
      <c r="T194">
        <v>0</v>
      </c>
      <c r="U194">
        <v>0</v>
      </c>
      <c r="V194">
        <v>1</v>
      </c>
      <c r="W194">
        <v>0</v>
      </c>
      <c r="X194">
        <v>0</v>
      </c>
      <c r="Y194">
        <v>0</v>
      </c>
      <c r="Z194">
        <v>0</v>
      </c>
    </row>
    <row r="195" spans="1:26" x14ac:dyDescent="0.25">
      <c r="A195" t="s">
        <v>539</v>
      </c>
      <c r="B195">
        <v>0</v>
      </c>
      <c r="C195">
        <v>0</v>
      </c>
      <c r="D195">
        <v>1</v>
      </c>
      <c r="E195">
        <v>0</v>
      </c>
      <c r="F195">
        <v>0</v>
      </c>
      <c r="G195">
        <v>0</v>
      </c>
      <c r="H195">
        <v>1</v>
      </c>
      <c r="I195">
        <v>0</v>
      </c>
      <c r="J195">
        <v>0</v>
      </c>
      <c r="K195">
        <v>0</v>
      </c>
      <c r="L195">
        <v>1</v>
      </c>
      <c r="M195">
        <v>0</v>
      </c>
      <c r="N195">
        <v>0</v>
      </c>
      <c r="O195">
        <v>0</v>
      </c>
      <c r="P195">
        <v>0</v>
      </c>
      <c r="Q195">
        <v>0</v>
      </c>
      <c r="R195">
        <v>1</v>
      </c>
      <c r="S195">
        <v>0</v>
      </c>
      <c r="T195">
        <v>0</v>
      </c>
      <c r="U195">
        <v>0</v>
      </c>
      <c r="V195">
        <v>1</v>
      </c>
      <c r="W195">
        <v>0</v>
      </c>
      <c r="X195">
        <v>0</v>
      </c>
      <c r="Y195">
        <v>0</v>
      </c>
      <c r="Z195">
        <v>0</v>
      </c>
    </row>
    <row r="196" spans="1:26" x14ac:dyDescent="0.25">
      <c r="A196" t="s">
        <v>541</v>
      </c>
      <c r="B196">
        <v>0</v>
      </c>
      <c r="C196">
        <v>0</v>
      </c>
      <c r="D196">
        <v>1</v>
      </c>
      <c r="E196">
        <v>0</v>
      </c>
      <c r="F196">
        <v>0</v>
      </c>
      <c r="G196">
        <v>1</v>
      </c>
      <c r="H196">
        <v>0</v>
      </c>
      <c r="I196">
        <v>0</v>
      </c>
      <c r="J196">
        <v>0</v>
      </c>
      <c r="K196">
        <v>0</v>
      </c>
      <c r="L196">
        <v>1</v>
      </c>
      <c r="M196">
        <v>0</v>
      </c>
      <c r="N196">
        <v>0</v>
      </c>
      <c r="O196">
        <v>0</v>
      </c>
      <c r="P196">
        <v>0</v>
      </c>
      <c r="Q196">
        <v>0</v>
      </c>
      <c r="R196">
        <v>0</v>
      </c>
      <c r="S196">
        <v>1</v>
      </c>
      <c r="T196">
        <v>0</v>
      </c>
      <c r="U196">
        <v>0</v>
      </c>
      <c r="V196">
        <v>1</v>
      </c>
      <c r="W196">
        <v>0</v>
      </c>
      <c r="X196">
        <v>0</v>
      </c>
      <c r="Y196">
        <v>0</v>
      </c>
      <c r="Z196">
        <v>0</v>
      </c>
    </row>
    <row r="197" spans="1:26" x14ac:dyDescent="0.25">
      <c r="A197" t="s">
        <v>543</v>
      </c>
      <c r="B197">
        <v>1</v>
      </c>
      <c r="C197">
        <v>0</v>
      </c>
      <c r="D197">
        <v>0</v>
      </c>
      <c r="E197">
        <v>0</v>
      </c>
      <c r="F197">
        <v>0</v>
      </c>
      <c r="G197">
        <v>0</v>
      </c>
      <c r="H197">
        <v>1</v>
      </c>
      <c r="I197">
        <v>0</v>
      </c>
      <c r="J197">
        <v>0</v>
      </c>
      <c r="K197">
        <v>0</v>
      </c>
      <c r="L197">
        <v>1</v>
      </c>
      <c r="M197">
        <v>0</v>
      </c>
      <c r="N197">
        <v>0</v>
      </c>
      <c r="O197">
        <v>0</v>
      </c>
      <c r="P197">
        <v>0</v>
      </c>
      <c r="Q197">
        <v>1</v>
      </c>
      <c r="R197">
        <v>0</v>
      </c>
      <c r="S197">
        <v>0</v>
      </c>
      <c r="T197">
        <v>0</v>
      </c>
      <c r="U197">
        <v>0</v>
      </c>
      <c r="V197">
        <v>1</v>
      </c>
      <c r="W197">
        <v>0</v>
      </c>
      <c r="X197">
        <v>0</v>
      </c>
      <c r="Y197">
        <v>0</v>
      </c>
      <c r="Z197">
        <v>0</v>
      </c>
    </row>
    <row r="198" spans="1:26" x14ac:dyDescent="0.25">
      <c r="A198" t="s">
        <v>545</v>
      </c>
      <c r="B198">
        <v>0</v>
      </c>
      <c r="C198">
        <v>0</v>
      </c>
      <c r="D198">
        <v>1</v>
      </c>
      <c r="E198">
        <v>0</v>
      </c>
      <c r="F198">
        <v>0</v>
      </c>
      <c r="G198">
        <v>0</v>
      </c>
      <c r="H198">
        <v>1</v>
      </c>
      <c r="I198">
        <v>0</v>
      </c>
      <c r="J198">
        <v>0</v>
      </c>
      <c r="K198">
        <v>0</v>
      </c>
      <c r="L198">
        <v>1</v>
      </c>
      <c r="M198">
        <v>0</v>
      </c>
      <c r="N198">
        <v>0</v>
      </c>
      <c r="O198">
        <v>0</v>
      </c>
      <c r="P198">
        <v>0</v>
      </c>
      <c r="Q198">
        <v>1</v>
      </c>
      <c r="R198">
        <v>0</v>
      </c>
      <c r="S198">
        <v>0</v>
      </c>
      <c r="T198">
        <v>0</v>
      </c>
      <c r="U198">
        <v>0</v>
      </c>
      <c r="V198">
        <v>1</v>
      </c>
      <c r="W198">
        <v>0</v>
      </c>
      <c r="X198">
        <v>0</v>
      </c>
      <c r="Y198">
        <v>0</v>
      </c>
      <c r="Z198">
        <v>0</v>
      </c>
    </row>
    <row r="199" spans="1:26" x14ac:dyDescent="0.25">
      <c r="A199" t="s">
        <v>547</v>
      </c>
      <c r="B199">
        <v>0</v>
      </c>
      <c r="C199">
        <v>0</v>
      </c>
      <c r="D199">
        <v>0</v>
      </c>
      <c r="E199">
        <v>0</v>
      </c>
      <c r="F199">
        <v>1</v>
      </c>
      <c r="G199">
        <v>0</v>
      </c>
      <c r="H199">
        <v>0</v>
      </c>
      <c r="I199">
        <v>1</v>
      </c>
      <c r="J199">
        <v>0</v>
      </c>
      <c r="K199">
        <v>0</v>
      </c>
      <c r="L199">
        <v>1</v>
      </c>
      <c r="M199">
        <v>0</v>
      </c>
      <c r="N199">
        <v>0</v>
      </c>
      <c r="O199">
        <v>0</v>
      </c>
      <c r="P199">
        <v>0</v>
      </c>
      <c r="Q199">
        <v>0</v>
      </c>
      <c r="R199">
        <v>1</v>
      </c>
      <c r="S199">
        <v>0</v>
      </c>
      <c r="T199">
        <v>0</v>
      </c>
      <c r="U199">
        <v>0</v>
      </c>
      <c r="V199">
        <v>1</v>
      </c>
      <c r="W199">
        <v>0</v>
      </c>
      <c r="X199">
        <v>0</v>
      </c>
      <c r="Y199">
        <v>0</v>
      </c>
      <c r="Z199">
        <v>0</v>
      </c>
    </row>
    <row r="200" spans="1:26" x14ac:dyDescent="0.25">
      <c r="A200" t="s">
        <v>549</v>
      </c>
      <c r="B200">
        <v>0</v>
      </c>
      <c r="C200">
        <v>0</v>
      </c>
      <c r="D200">
        <v>1</v>
      </c>
      <c r="E200">
        <v>0</v>
      </c>
      <c r="F200">
        <v>0</v>
      </c>
      <c r="G200">
        <v>1</v>
      </c>
      <c r="H200">
        <v>0</v>
      </c>
      <c r="I200">
        <v>0</v>
      </c>
      <c r="J200">
        <v>0</v>
      </c>
      <c r="K200">
        <v>0</v>
      </c>
      <c r="L200">
        <v>1</v>
      </c>
      <c r="M200">
        <v>0</v>
      </c>
      <c r="N200">
        <v>0</v>
      </c>
      <c r="O200">
        <v>0</v>
      </c>
      <c r="P200">
        <v>0</v>
      </c>
      <c r="Q200">
        <v>0</v>
      </c>
      <c r="R200">
        <v>1</v>
      </c>
      <c r="S200">
        <v>0</v>
      </c>
      <c r="T200">
        <v>0</v>
      </c>
      <c r="U200">
        <v>0</v>
      </c>
      <c r="V200">
        <v>1</v>
      </c>
      <c r="W200">
        <v>0</v>
      </c>
      <c r="X200">
        <v>0</v>
      </c>
      <c r="Y200">
        <v>0</v>
      </c>
      <c r="Z200">
        <v>0</v>
      </c>
    </row>
    <row r="201" spans="1:26" x14ac:dyDescent="0.25">
      <c r="A201" t="s">
        <v>551</v>
      </c>
      <c r="B201">
        <v>0</v>
      </c>
      <c r="C201">
        <v>1</v>
      </c>
      <c r="D201">
        <v>0</v>
      </c>
      <c r="E201">
        <v>0</v>
      </c>
      <c r="F201">
        <v>0</v>
      </c>
      <c r="G201">
        <v>0</v>
      </c>
      <c r="H201">
        <v>1</v>
      </c>
      <c r="I201">
        <v>0</v>
      </c>
      <c r="J201">
        <v>0</v>
      </c>
      <c r="K201">
        <v>0</v>
      </c>
      <c r="L201">
        <v>1</v>
      </c>
      <c r="M201">
        <v>0</v>
      </c>
      <c r="N201">
        <v>0</v>
      </c>
      <c r="O201">
        <v>0</v>
      </c>
      <c r="P201">
        <v>0</v>
      </c>
      <c r="Q201">
        <v>1</v>
      </c>
      <c r="R201">
        <v>0</v>
      </c>
      <c r="S201">
        <v>0</v>
      </c>
      <c r="T201">
        <v>0</v>
      </c>
      <c r="U201">
        <v>0</v>
      </c>
      <c r="V201">
        <v>1</v>
      </c>
      <c r="W201">
        <v>0</v>
      </c>
      <c r="X201">
        <v>0</v>
      </c>
      <c r="Y201">
        <v>0</v>
      </c>
      <c r="Z201">
        <v>0</v>
      </c>
    </row>
    <row r="202" spans="1:26" x14ac:dyDescent="0.25">
      <c r="A202" t="s">
        <v>553</v>
      </c>
      <c r="B202">
        <v>0</v>
      </c>
      <c r="C202">
        <v>0</v>
      </c>
      <c r="D202">
        <v>0</v>
      </c>
      <c r="E202">
        <v>1</v>
      </c>
      <c r="F202">
        <v>0</v>
      </c>
      <c r="G202">
        <v>1</v>
      </c>
      <c r="H202">
        <v>0</v>
      </c>
      <c r="I202">
        <v>0</v>
      </c>
      <c r="J202">
        <v>0</v>
      </c>
      <c r="K202">
        <v>0</v>
      </c>
      <c r="L202">
        <v>1</v>
      </c>
      <c r="M202">
        <v>0</v>
      </c>
      <c r="N202">
        <v>0</v>
      </c>
      <c r="O202">
        <v>0</v>
      </c>
      <c r="P202">
        <v>0</v>
      </c>
      <c r="Q202">
        <v>0</v>
      </c>
      <c r="R202">
        <v>1</v>
      </c>
      <c r="S202">
        <v>0</v>
      </c>
      <c r="T202">
        <v>0</v>
      </c>
      <c r="U202">
        <v>0</v>
      </c>
      <c r="V202">
        <v>1</v>
      </c>
      <c r="W202">
        <v>0</v>
      </c>
      <c r="X202">
        <v>0</v>
      </c>
      <c r="Y202">
        <v>0</v>
      </c>
      <c r="Z202">
        <v>0</v>
      </c>
    </row>
    <row r="203" spans="1:26" x14ac:dyDescent="0.25">
      <c r="A203" t="s">
        <v>555</v>
      </c>
      <c r="B203">
        <v>0</v>
      </c>
      <c r="C203">
        <v>0</v>
      </c>
      <c r="D203">
        <v>1</v>
      </c>
      <c r="E203">
        <v>0</v>
      </c>
      <c r="F203">
        <v>0</v>
      </c>
      <c r="G203">
        <v>0</v>
      </c>
      <c r="H203">
        <v>1</v>
      </c>
      <c r="I203">
        <v>0</v>
      </c>
      <c r="J203">
        <v>0</v>
      </c>
      <c r="K203">
        <v>0</v>
      </c>
      <c r="L203">
        <v>1</v>
      </c>
      <c r="M203">
        <v>0</v>
      </c>
      <c r="N203">
        <v>0</v>
      </c>
      <c r="O203">
        <v>0</v>
      </c>
      <c r="P203">
        <v>0</v>
      </c>
      <c r="Q203">
        <v>1</v>
      </c>
      <c r="R203">
        <v>0</v>
      </c>
      <c r="S203">
        <v>0</v>
      </c>
      <c r="T203">
        <v>0</v>
      </c>
      <c r="U203">
        <v>0</v>
      </c>
      <c r="V203">
        <v>1</v>
      </c>
      <c r="W203">
        <v>0</v>
      </c>
      <c r="X203">
        <v>0</v>
      </c>
      <c r="Y203">
        <v>0</v>
      </c>
      <c r="Z203">
        <v>0</v>
      </c>
    </row>
    <row r="204" spans="1:26" x14ac:dyDescent="0.25">
      <c r="A204" t="s">
        <v>557</v>
      </c>
      <c r="B204">
        <v>0</v>
      </c>
      <c r="C204">
        <v>0</v>
      </c>
      <c r="D204">
        <v>0</v>
      </c>
      <c r="E204">
        <v>0</v>
      </c>
      <c r="F204">
        <v>1</v>
      </c>
      <c r="G204">
        <v>0</v>
      </c>
      <c r="H204">
        <v>0</v>
      </c>
      <c r="I204">
        <v>1</v>
      </c>
      <c r="J204">
        <v>0</v>
      </c>
      <c r="K204">
        <v>0</v>
      </c>
      <c r="L204">
        <v>1</v>
      </c>
      <c r="M204">
        <v>0</v>
      </c>
      <c r="N204">
        <v>0</v>
      </c>
      <c r="O204">
        <v>0</v>
      </c>
      <c r="P204">
        <v>0</v>
      </c>
      <c r="Q204">
        <v>1</v>
      </c>
      <c r="R204">
        <v>0</v>
      </c>
      <c r="S204">
        <v>0</v>
      </c>
      <c r="T204">
        <v>0</v>
      </c>
      <c r="U204">
        <v>0</v>
      </c>
      <c r="V204">
        <v>1</v>
      </c>
      <c r="W204">
        <v>0</v>
      </c>
      <c r="X204">
        <v>0</v>
      </c>
      <c r="Y204">
        <v>0</v>
      </c>
      <c r="Z204">
        <v>0</v>
      </c>
    </row>
    <row r="205" spans="1:26" x14ac:dyDescent="0.25">
      <c r="A205" t="s">
        <v>559</v>
      </c>
      <c r="B205">
        <v>0</v>
      </c>
      <c r="C205">
        <v>0</v>
      </c>
      <c r="D205">
        <v>0</v>
      </c>
      <c r="E205">
        <v>0</v>
      </c>
      <c r="F205">
        <v>1</v>
      </c>
      <c r="G205">
        <v>0</v>
      </c>
      <c r="H205">
        <v>0</v>
      </c>
      <c r="I205">
        <v>0</v>
      </c>
      <c r="J205">
        <v>0</v>
      </c>
      <c r="K205">
        <v>1</v>
      </c>
      <c r="L205">
        <v>1</v>
      </c>
      <c r="M205">
        <v>0</v>
      </c>
      <c r="N205">
        <v>0</v>
      </c>
      <c r="O205">
        <v>0</v>
      </c>
      <c r="P205">
        <v>0</v>
      </c>
      <c r="Q205">
        <v>0</v>
      </c>
      <c r="R205">
        <v>1</v>
      </c>
      <c r="S205">
        <v>0</v>
      </c>
      <c r="T205">
        <v>0</v>
      </c>
      <c r="U205">
        <v>0</v>
      </c>
      <c r="V205">
        <v>1</v>
      </c>
      <c r="W205">
        <v>0</v>
      </c>
      <c r="X205">
        <v>0</v>
      </c>
      <c r="Y205">
        <v>0</v>
      </c>
      <c r="Z205">
        <v>0</v>
      </c>
    </row>
    <row r="206" spans="1:26" x14ac:dyDescent="0.25">
      <c r="A206" t="s">
        <v>561</v>
      </c>
      <c r="B206">
        <v>0</v>
      </c>
      <c r="C206">
        <v>0</v>
      </c>
      <c r="D206">
        <v>1</v>
      </c>
      <c r="E206">
        <v>0</v>
      </c>
      <c r="F206">
        <v>0</v>
      </c>
      <c r="G206">
        <v>0</v>
      </c>
      <c r="H206">
        <v>1</v>
      </c>
      <c r="I206">
        <v>0</v>
      </c>
      <c r="J206">
        <v>0</v>
      </c>
      <c r="K206">
        <v>0</v>
      </c>
      <c r="L206">
        <v>1</v>
      </c>
      <c r="M206">
        <v>0</v>
      </c>
      <c r="N206">
        <v>0</v>
      </c>
      <c r="O206">
        <v>0</v>
      </c>
      <c r="P206">
        <v>0</v>
      </c>
      <c r="Q206">
        <v>0</v>
      </c>
      <c r="R206">
        <v>1</v>
      </c>
      <c r="S206">
        <v>0</v>
      </c>
      <c r="T206">
        <v>0</v>
      </c>
      <c r="U206">
        <v>0</v>
      </c>
      <c r="V206">
        <v>1</v>
      </c>
      <c r="W206">
        <v>0</v>
      </c>
      <c r="X206">
        <v>0</v>
      </c>
      <c r="Y206">
        <v>0</v>
      </c>
      <c r="Z206">
        <v>0</v>
      </c>
    </row>
    <row r="207" spans="1:26" x14ac:dyDescent="0.25">
      <c r="A207" t="s">
        <v>563</v>
      </c>
      <c r="B207">
        <v>0</v>
      </c>
      <c r="C207">
        <v>0</v>
      </c>
      <c r="D207">
        <v>1</v>
      </c>
      <c r="E207">
        <v>0</v>
      </c>
      <c r="F207">
        <v>0</v>
      </c>
      <c r="G207">
        <v>0</v>
      </c>
      <c r="H207">
        <v>1</v>
      </c>
      <c r="I207">
        <v>0</v>
      </c>
      <c r="J207">
        <v>0</v>
      </c>
      <c r="K207">
        <v>0</v>
      </c>
      <c r="L207">
        <v>1</v>
      </c>
      <c r="M207">
        <v>0</v>
      </c>
      <c r="N207">
        <v>0</v>
      </c>
      <c r="O207">
        <v>0</v>
      </c>
      <c r="P207">
        <v>0</v>
      </c>
      <c r="Q207">
        <v>1</v>
      </c>
      <c r="R207">
        <v>0</v>
      </c>
      <c r="S207">
        <v>0</v>
      </c>
      <c r="T207">
        <v>0</v>
      </c>
      <c r="U207">
        <v>0</v>
      </c>
      <c r="V207">
        <v>1</v>
      </c>
      <c r="W207">
        <v>0</v>
      </c>
      <c r="X207">
        <v>0</v>
      </c>
      <c r="Y207">
        <v>0</v>
      </c>
      <c r="Z207">
        <v>0</v>
      </c>
    </row>
    <row r="208" spans="1:26" x14ac:dyDescent="0.25">
      <c r="A208" t="s">
        <v>565</v>
      </c>
      <c r="B208">
        <v>0</v>
      </c>
      <c r="C208">
        <v>0</v>
      </c>
      <c r="D208">
        <v>0</v>
      </c>
      <c r="E208">
        <v>1</v>
      </c>
      <c r="F208">
        <v>0</v>
      </c>
      <c r="G208">
        <v>0</v>
      </c>
      <c r="H208">
        <v>1</v>
      </c>
      <c r="I208">
        <v>0</v>
      </c>
      <c r="J208">
        <v>0</v>
      </c>
      <c r="K208">
        <v>0</v>
      </c>
      <c r="L208">
        <v>1</v>
      </c>
      <c r="M208">
        <v>0</v>
      </c>
      <c r="N208">
        <v>0</v>
      </c>
      <c r="O208">
        <v>0</v>
      </c>
      <c r="P208">
        <v>0</v>
      </c>
      <c r="Q208">
        <v>0</v>
      </c>
      <c r="R208">
        <v>1</v>
      </c>
      <c r="S208">
        <v>0</v>
      </c>
      <c r="T208">
        <v>0</v>
      </c>
      <c r="U208">
        <v>0</v>
      </c>
      <c r="V208">
        <v>1</v>
      </c>
      <c r="W208">
        <v>0</v>
      </c>
      <c r="X208">
        <v>0</v>
      </c>
      <c r="Y208">
        <v>0</v>
      </c>
      <c r="Z208">
        <v>0</v>
      </c>
    </row>
    <row r="209" spans="1:26" x14ac:dyDescent="0.25">
      <c r="A209" t="s">
        <v>567</v>
      </c>
      <c r="B209">
        <v>0</v>
      </c>
      <c r="C209">
        <v>0</v>
      </c>
      <c r="D209">
        <v>0</v>
      </c>
      <c r="E209">
        <v>0</v>
      </c>
      <c r="F209">
        <v>1</v>
      </c>
      <c r="G209">
        <v>0</v>
      </c>
      <c r="H209">
        <v>1</v>
      </c>
      <c r="I209">
        <v>0</v>
      </c>
      <c r="J209">
        <v>0</v>
      </c>
      <c r="K209">
        <v>0</v>
      </c>
      <c r="L209">
        <v>1</v>
      </c>
      <c r="M209">
        <v>0</v>
      </c>
      <c r="N209">
        <v>0</v>
      </c>
      <c r="O209">
        <v>0</v>
      </c>
      <c r="P209">
        <v>0</v>
      </c>
      <c r="Q209">
        <v>0</v>
      </c>
      <c r="R209">
        <v>1</v>
      </c>
      <c r="S209">
        <v>0</v>
      </c>
      <c r="T209">
        <v>0</v>
      </c>
      <c r="U209">
        <v>0</v>
      </c>
      <c r="V209">
        <v>1</v>
      </c>
      <c r="W209">
        <v>0</v>
      </c>
      <c r="X209">
        <v>0</v>
      </c>
      <c r="Y209">
        <v>0</v>
      </c>
      <c r="Z209">
        <v>0</v>
      </c>
    </row>
    <row r="210" spans="1:26" x14ac:dyDescent="0.25">
      <c r="A210" t="s">
        <v>569</v>
      </c>
      <c r="B210">
        <v>0</v>
      </c>
      <c r="C210">
        <v>0</v>
      </c>
      <c r="D210">
        <v>0</v>
      </c>
      <c r="E210">
        <v>1</v>
      </c>
      <c r="F210">
        <v>0</v>
      </c>
      <c r="G210">
        <v>0</v>
      </c>
      <c r="H210">
        <v>0</v>
      </c>
      <c r="I210">
        <v>1</v>
      </c>
      <c r="J210">
        <v>0</v>
      </c>
      <c r="K210">
        <v>0</v>
      </c>
      <c r="L210">
        <v>1</v>
      </c>
      <c r="M210">
        <v>0</v>
      </c>
      <c r="N210">
        <v>0</v>
      </c>
      <c r="O210">
        <v>0</v>
      </c>
      <c r="P210">
        <v>0</v>
      </c>
      <c r="Q210">
        <v>1</v>
      </c>
      <c r="R210">
        <v>0</v>
      </c>
      <c r="S210">
        <v>0</v>
      </c>
      <c r="T210">
        <v>0</v>
      </c>
      <c r="U210">
        <v>0</v>
      </c>
      <c r="V210">
        <v>1</v>
      </c>
      <c r="W210">
        <v>0</v>
      </c>
      <c r="X210">
        <v>0</v>
      </c>
      <c r="Y210">
        <v>0</v>
      </c>
      <c r="Z210">
        <v>0</v>
      </c>
    </row>
    <row r="211" spans="1:26" x14ac:dyDescent="0.25">
      <c r="A211" t="s">
        <v>571</v>
      </c>
      <c r="B211">
        <v>0</v>
      </c>
      <c r="C211">
        <v>0</v>
      </c>
      <c r="D211">
        <v>0</v>
      </c>
      <c r="E211">
        <v>1</v>
      </c>
      <c r="F211">
        <v>0</v>
      </c>
      <c r="G211">
        <v>0</v>
      </c>
      <c r="H211">
        <v>0</v>
      </c>
      <c r="I211">
        <v>1</v>
      </c>
      <c r="J211">
        <v>0</v>
      </c>
      <c r="K211">
        <v>0</v>
      </c>
      <c r="L211">
        <v>0</v>
      </c>
      <c r="M211">
        <v>1</v>
      </c>
      <c r="N211">
        <v>0</v>
      </c>
      <c r="O211">
        <v>0</v>
      </c>
      <c r="P211">
        <v>0</v>
      </c>
      <c r="Q211">
        <v>1</v>
      </c>
      <c r="R211">
        <v>0</v>
      </c>
      <c r="S211">
        <v>0</v>
      </c>
      <c r="T211">
        <v>0</v>
      </c>
      <c r="U211">
        <v>0</v>
      </c>
      <c r="V211">
        <v>1</v>
      </c>
      <c r="W211">
        <v>0</v>
      </c>
      <c r="X211">
        <v>0</v>
      </c>
      <c r="Y211">
        <v>0</v>
      </c>
      <c r="Z211">
        <v>0</v>
      </c>
    </row>
    <row r="212" spans="1:26" x14ac:dyDescent="0.25">
      <c r="A212" t="s">
        <v>573</v>
      </c>
      <c r="B212">
        <v>0</v>
      </c>
      <c r="C212">
        <v>0</v>
      </c>
      <c r="D212">
        <v>1</v>
      </c>
      <c r="E212">
        <v>0</v>
      </c>
      <c r="F212">
        <v>0</v>
      </c>
      <c r="G212">
        <v>0</v>
      </c>
      <c r="H212">
        <v>0</v>
      </c>
      <c r="I212">
        <v>1</v>
      </c>
      <c r="J212">
        <v>0</v>
      </c>
      <c r="K212">
        <v>0</v>
      </c>
      <c r="L212">
        <v>1</v>
      </c>
      <c r="M212">
        <v>0</v>
      </c>
      <c r="N212">
        <v>0</v>
      </c>
      <c r="O212">
        <v>0</v>
      </c>
      <c r="P212">
        <v>0</v>
      </c>
      <c r="Q212">
        <v>1</v>
      </c>
      <c r="R212">
        <v>0</v>
      </c>
      <c r="S212">
        <v>0</v>
      </c>
      <c r="T212">
        <v>0</v>
      </c>
      <c r="U212">
        <v>0</v>
      </c>
      <c r="V212">
        <v>1</v>
      </c>
      <c r="W212">
        <v>0</v>
      </c>
      <c r="X212">
        <v>0</v>
      </c>
      <c r="Y212">
        <v>0</v>
      </c>
      <c r="Z212">
        <v>0</v>
      </c>
    </row>
    <row r="213" spans="1:26" x14ac:dyDescent="0.25">
      <c r="A213" t="s">
        <v>575</v>
      </c>
      <c r="B213">
        <v>0</v>
      </c>
      <c r="C213">
        <v>0</v>
      </c>
      <c r="D213">
        <v>1</v>
      </c>
      <c r="E213">
        <v>0</v>
      </c>
      <c r="F213">
        <v>0</v>
      </c>
      <c r="G213">
        <v>0</v>
      </c>
      <c r="H213">
        <v>1</v>
      </c>
      <c r="I213">
        <v>0</v>
      </c>
      <c r="J213">
        <v>0</v>
      </c>
      <c r="K213">
        <v>0</v>
      </c>
      <c r="L213">
        <v>1</v>
      </c>
      <c r="M213">
        <v>0</v>
      </c>
      <c r="N213">
        <v>0</v>
      </c>
      <c r="O213">
        <v>0</v>
      </c>
      <c r="P213">
        <v>0</v>
      </c>
      <c r="Q213">
        <v>1</v>
      </c>
      <c r="R213">
        <v>0</v>
      </c>
      <c r="S213">
        <v>0</v>
      </c>
      <c r="T213">
        <v>0</v>
      </c>
      <c r="U213">
        <v>0</v>
      </c>
      <c r="V213">
        <v>1</v>
      </c>
      <c r="W213">
        <v>0</v>
      </c>
      <c r="X213">
        <v>0</v>
      </c>
      <c r="Y213">
        <v>0</v>
      </c>
      <c r="Z213">
        <v>0</v>
      </c>
    </row>
    <row r="214" spans="1:26" x14ac:dyDescent="0.25">
      <c r="A214" t="s">
        <v>577</v>
      </c>
      <c r="B214">
        <v>0</v>
      </c>
      <c r="C214">
        <v>1</v>
      </c>
      <c r="D214">
        <v>0</v>
      </c>
      <c r="E214">
        <v>0</v>
      </c>
      <c r="F214">
        <v>0</v>
      </c>
      <c r="G214">
        <v>0</v>
      </c>
      <c r="H214">
        <v>0</v>
      </c>
      <c r="I214">
        <v>1</v>
      </c>
      <c r="J214">
        <v>0</v>
      </c>
      <c r="K214">
        <v>0</v>
      </c>
      <c r="L214">
        <v>1</v>
      </c>
      <c r="M214">
        <v>0</v>
      </c>
      <c r="N214">
        <v>0</v>
      </c>
      <c r="O214">
        <v>0</v>
      </c>
      <c r="P214">
        <v>0</v>
      </c>
      <c r="Q214">
        <v>1</v>
      </c>
      <c r="R214">
        <v>0</v>
      </c>
      <c r="S214">
        <v>0</v>
      </c>
      <c r="T214">
        <v>0</v>
      </c>
      <c r="U214">
        <v>0</v>
      </c>
      <c r="V214">
        <v>1</v>
      </c>
      <c r="W214">
        <v>0</v>
      </c>
      <c r="X214">
        <v>0</v>
      </c>
      <c r="Y214">
        <v>0</v>
      </c>
      <c r="Z214">
        <v>0</v>
      </c>
    </row>
    <row r="215" spans="1:26" x14ac:dyDescent="0.25">
      <c r="A215" t="s">
        <v>579</v>
      </c>
      <c r="B215">
        <v>0</v>
      </c>
      <c r="C215">
        <v>0</v>
      </c>
      <c r="D215">
        <v>0</v>
      </c>
      <c r="E215">
        <v>1</v>
      </c>
      <c r="F215">
        <v>0</v>
      </c>
      <c r="G215">
        <v>0</v>
      </c>
      <c r="H215">
        <v>0</v>
      </c>
      <c r="I215">
        <v>1</v>
      </c>
      <c r="J215">
        <v>0</v>
      </c>
      <c r="K215">
        <v>0</v>
      </c>
      <c r="L215">
        <v>1</v>
      </c>
      <c r="M215">
        <v>0</v>
      </c>
      <c r="N215">
        <v>0</v>
      </c>
      <c r="O215">
        <v>0</v>
      </c>
      <c r="P215">
        <v>0</v>
      </c>
      <c r="Q215">
        <v>1</v>
      </c>
      <c r="R215">
        <v>0</v>
      </c>
      <c r="S215">
        <v>0</v>
      </c>
      <c r="T215">
        <v>0</v>
      </c>
      <c r="U215">
        <v>0</v>
      </c>
      <c r="V215">
        <v>1</v>
      </c>
      <c r="W215">
        <v>0</v>
      </c>
      <c r="X215">
        <v>0</v>
      </c>
      <c r="Y215">
        <v>0</v>
      </c>
      <c r="Z215">
        <v>0</v>
      </c>
    </row>
    <row r="216" spans="1:26" x14ac:dyDescent="0.25">
      <c r="A216" t="s">
        <v>581</v>
      </c>
      <c r="B216">
        <v>0</v>
      </c>
      <c r="C216">
        <v>1</v>
      </c>
      <c r="D216">
        <v>0</v>
      </c>
      <c r="E216">
        <v>0</v>
      </c>
      <c r="F216">
        <v>0</v>
      </c>
      <c r="G216">
        <v>0</v>
      </c>
      <c r="H216">
        <v>0</v>
      </c>
      <c r="I216">
        <v>0</v>
      </c>
      <c r="J216">
        <v>1</v>
      </c>
      <c r="K216">
        <v>0</v>
      </c>
      <c r="L216">
        <v>1</v>
      </c>
      <c r="M216">
        <v>0</v>
      </c>
      <c r="N216">
        <v>0</v>
      </c>
      <c r="O216">
        <v>0</v>
      </c>
      <c r="P216">
        <v>0</v>
      </c>
      <c r="Q216">
        <v>1</v>
      </c>
      <c r="R216">
        <v>0</v>
      </c>
      <c r="S216">
        <v>0</v>
      </c>
      <c r="T216">
        <v>0</v>
      </c>
      <c r="U216">
        <v>0</v>
      </c>
      <c r="V216">
        <v>1</v>
      </c>
      <c r="W216">
        <v>0</v>
      </c>
      <c r="X216">
        <v>0</v>
      </c>
      <c r="Y216">
        <v>0</v>
      </c>
      <c r="Z216">
        <v>0</v>
      </c>
    </row>
    <row r="217" spans="1:26" x14ac:dyDescent="0.25">
      <c r="A217" t="s">
        <v>583</v>
      </c>
      <c r="B217">
        <v>0</v>
      </c>
      <c r="C217">
        <v>0</v>
      </c>
      <c r="D217">
        <v>1</v>
      </c>
      <c r="E217">
        <v>0</v>
      </c>
      <c r="F217">
        <v>0</v>
      </c>
      <c r="G217">
        <v>0</v>
      </c>
      <c r="H217">
        <v>1</v>
      </c>
      <c r="I217">
        <v>0</v>
      </c>
      <c r="J217">
        <v>0</v>
      </c>
      <c r="K217">
        <v>0</v>
      </c>
      <c r="L217">
        <v>1</v>
      </c>
      <c r="M217">
        <v>0</v>
      </c>
      <c r="N217">
        <v>0</v>
      </c>
      <c r="O217">
        <v>0</v>
      </c>
      <c r="P217">
        <v>0</v>
      </c>
      <c r="Q217">
        <v>0</v>
      </c>
      <c r="R217">
        <v>0</v>
      </c>
      <c r="S217">
        <v>1</v>
      </c>
      <c r="T217">
        <v>0</v>
      </c>
      <c r="U217">
        <v>0</v>
      </c>
      <c r="V217">
        <v>1</v>
      </c>
      <c r="W217">
        <v>0</v>
      </c>
      <c r="X217">
        <v>0</v>
      </c>
      <c r="Y217">
        <v>0</v>
      </c>
      <c r="Z217">
        <v>0</v>
      </c>
    </row>
    <row r="218" spans="1:26" x14ac:dyDescent="0.25">
      <c r="A218" t="s">
        <v>585</v>
      </c>
      <c r="B218">
        <v>0</v>
      </c>
      <c r="C218">
        <v>0</v>
      </c>
      <c r="D218">
        <v>0</v>
      </c>
      <c r="E218">
        <v>1</v>
      </c>
      <c r="F218">
        <v>0</v>
      </c>
      <c r="G218">
        <v>0</v>
      </c>
      <c r="H218">
        <v>0</v>
      </c>
      <c r="I218">
        <v>1</v>
      </c>
      <c r="J218">
        <v>0</v>
      </c>
      <c r="K218">
        <v>0</v>
      </c>
      <c r="L218">
        <v>1</v>
      </c>
      <c r="M218">
        <v>0</v>
      </c>
      <c r="N218">
        <v>0</v>
      </c>
      <c r="O218">
        <v>0</v>
      </c>
      <c r="P218">
        <v>0</v>
      </c>
      <c r="Q218">
        <v>1</v>
      </c>
      <c r="R218">
        <v>0</v>
      </c>
      <c r="S218">
        <v>0</v>
      </c>
      <c r="T218">
        <v>0</v>
      </c>
      <c r="U218">
        <v>0</v>
      </c>
      <c r="V218">
        <v>1</v>
      </c>
      <c r="W218">
        <v>0</v>
      </c>
      <c r="X218">
        <v>0</v>
      </c>
      <c r="Y218">
        <v>0</v>
      </c>
      <c r="Z218">
        <v>0</v>
      </c>
    </row>
    <row r="219" spans="1:26" x14ac:dyDescent="0.25">
      <c r="A219" t="s">
        <v>587</v>
      </c>
      <c r="B219">
        <v>0</v>
      </c>
      <c r="C219">
        <v>0</v>
      </c>
      <c r="D219">
        <v>0</v>
      </c>
      <c r="E219">
        <v>1</v>
      </c>
      <c r="F219">
        <v>0</v>
      </c>
      <c r="G219">
        <v>0</v>
      </c>
      <c r="H219">
        <v>0</v>
      </c>
      <c r="I219">
        <v>0</v>
      </c>
      <c r="J219">
        <v>0</v>
      </c>
      <c r="K219">
        <v>1</v>
      </c>
      <c r="L219">
        <v>1</v>
      </c>
      <c r="M219">
        <v>0</v>
      </c>
      <c r="N219">
        <v>0</v>
      </c>
      <c r="O219">
        <v>0</v>
      </c>
      <c r="P219">
        <v>0</v>
      </c>
      <c r="Q219">
        <v>1</v>
      </c>
      <c r="R219">
        <v>0</v>
      </c>
      <c r="S219">
        <v>0</v>
      </c>
      <c r="T219">
        <v>0</v>
      </c>
      <c r="U219">
        <v>0</v>
      </c>
      <c r="V219">
        <v>1</v>
      </c>
      <c r="W219">
        <v>0</v>
      </c>
      <c r="X219">
        <v>0</v>
      </c>
      <c r="Y219">
        <v>0</v>
      </c>
      <c r="Z219">
        <v>0</v>
      </c>
    </row>
    <row r="220" spans="1:26" x14ac:dyDescent="0.25">
      <c r="A220" t="s">
        <v>590</v>
      </c>
      <c r="B220">
        <v>0</v>
      </c>
      <c r="C220">
        <v>0</v>
      </c>
      <c r="D220">
        <v>0</v>
      </c>
      <c r="E220">
        <v>1</v>
      </c>
      <c r="F220">
        <v>0</v>
      </c>
      <c r="G220">
        <v>0</v>
      </c>
      <c r="H220">
        <v>1</v>
      </c>
      <c r="I220">
        <v>0</v>
      </c>
      <c r="J220">
        <v>0</v>
      </c>
      <c r="K220">
        <v>0</v>
      </c>
      <c r="L220">
        <v>1</v>
      </c>
      <c r="M220">
        <v>0</v>
      </c>
      <c r="N220">
        <v>0</v>
      </c>
      <c r="O220">
        <v>0</v>
      </c>
      <c r="P220">
        <v>0</v>
      </c>
      <c r="Q220">
        <v>0</v>
      </c>
      <c r="R220">
        <v>1</v>
      </c>
      <c r="S220">
        <v>0</v>
      </c>
      <c r="T220">
        <v>0</v>
      </c>
      <c r="U220">
        <v>0</v>
      </c>
      <c r="V220">
        <v>1</v>
      </c>
      <c r="W220">
        <v>0</v>
      </c>
      <c r="X220">
        <v>0</v>
      </c>
      <c r="Y220">
        <v>0</v>
      </c>
      <c r="Z220">
        <v>0</v>
      </c>
    </row>
    <row r="221" spans="1:26" x14ac:dyDescent="0.25">
      <c r="A221" t="s">
        <v>592</v>
      </c>
      <c r="B221">
        <v>0</v>
      </c>
      <c r="C221">
        <v>1</v>
      </c>
      <c r="D221">
        <v>0</v>
      </c>
      <c r="E221">
        <v>0</v>
      </c>
      <c r="F221">
        <v>0</v>
      </c>
      <c r="G221">
        <v>1</v>
      </c>
      <c r="H221">
        <v>0</v>
      </c>
      <c r="I221">
        <v>0</v>
      </c>
      <c r="J221">
        <v>0</v>
      </c>
      <c r="K221">
        <v>0</v>
      </c>
      <c r="L221">
        <v>1</v>
      </c>
      <c r="M221">
        <v>0</v>
      </c>
      <c r="N221">
        <v>0</v>
      </c>
      <c r="O221">
        <v>0</v>
      </c>
      <c r="P221">
        <v>0</v>
      </c>
      <c r="Q221">
        <v>0</v>
      </c>
      <c r="R221">
        <v>0</v>
      </c>
      <c r="S221">
        <v>1</v>
      </c>
      <c r="T221">
        <v>0</v>
      </c>
      <c r="U221">
        <v>0</v>
      </c>
      <c r="V221">
        <v>1</v>
      </c>
      <c r="W221">
        <v>0</v>
      </c>
      <c r="X221">
        <v>0</v>
      </c>
      <c r="Y221">
        <v>0</v>
      </c>
      <c r="Z221">
        <v>0</v>
      </c>
    </row>
    <row r="222" spans="1:26" x14ac:dyDescent="0.25">
      <c r="A222" t="s">
        <v>594</v>
      </c>
      <c r="B222">
        <v>0</v>
      </c>
      <c r="C222">
        <v>0</v>
      </c>
      <c r="D222">
        <v>0</v>
      </c>
      <c r="E222">
        <v>1</v>
      </c>
      <c r="F222">
        <v>0</v>
      </c>
      <c r="G222">
        <v>0</v>
      </c>
      <c r="H222">
        <v>0</v>
      </c>
      <c r="I222">
        <v>0</v>
      </c>
      <c r="J222">
        <v>1</v>
      </c>
      <c r="K222">
        <v>0</v>
      </c>
      <c r="L222">
        <v>1</v>
      </c>
      <c r="M222">
        <v>0</v>
      </c>
      <c r="N222">
        <v>0</v>
      </c>
      <c r="O222">
        <v>0</v>
      </c>
      <c r="P222">
        <v>0</v>
      </c>
      <c r="Q222">
        <v>0</v>
      </c>
      <c r="R222">
        <v>0</v>
      </c>
      <c r="S222">
        <v>0</v>
      </c>
      <c r="T222">
        <v>0</v>
      </c>
      <c r="U222">
        <v>1</v>
      </c>
      <c r="V222">
        <v>1</v>
      </c>
      <c r="W222">
        <v>0</v>
      </c>
      <c r="X222">
        <v>0</v>
      </c>
      <c r="Y222">
        <v>0</v>
      </c>
      <c r="Z222">
        <v>0</v>
      </c>
    </row>
    <row r="223" spans="1:26" x14ac:dyDescent="0.25">
      <c r="A223" t="s">
        <v>596</v>
      </c>
      <c r="B223">
        <v>0</v>
      </c>
      <c r="C223">
        <v>0</v>
      </c>
      <c r="D223">
        <v>0</v>
      </c>
      <c r="E223">
        <v>1</v>
      </c>
      <c r="F223">
        <v>0</v>
      </c>
      <c r="G223">
        <v>0</v>
      </c>
      <c r="H223">
        <v>0</v>
      </c>
      <c r="I223">
        <v>1</v>
      </c>
      <c r="J223">
        <v>0</v>
      </c>
      <c r="K223">
        <v>0</v>
      </c>
      <c r="L223">
        <v>1</v>
      </c>
      <c r="M223">
        <v>0</v>
      </c>
      <c r="N223">
        <v>0</v>
      </c>
      <c r="O223">
        <v>0</v>
      </c>
      <c r="P223">
        <v>0</v>
      </c>
      <c r="Q223">
        <v>0</v>
      </c>
      <c r="R223">
        <v>0</v>
      </c>
      <c r="S223">
        <v>1</v>
      </c>
      <c r="T223">
        <v>0</v>
      </c>
      <c r="U223">
        <v>0</v>
      </c>
      <c r="V223">
        <v>1</v>
      </c>
      <c r="W223">
        <v>0</v>
      </c>
      <c r="X223">
        <v>0</v>
      </c>
      <c r="Y223">
        <v>0</v>
      </c>
      <c r="Z223">
        <v>0</v>
      </c>
    </row>
    <row r="224" spans="1:26" x14ac:dyDescent="0.25">
      <c r="A224" t="s">
        <v>598</v>
      </c>
      <c r="B224">
        <v>0</v>
      </c>
      <c r="C224">
        <v>0</v>
      </c>
      <c r="D224">
        <v>0</v>
      </c>
      <c r="E224">
        <v>1</v>
      </c>
      <c r="F224">
        <v>0</v>
      </c>
      <c r="G224">
        <v>0</v>
      </c>
      <c r="H224">
        <v>1</v>
      </c>
      <c r="I224">
        <v>0</v>
      </c>
      <c r="J224">
        <v>0</v>
      </c>
      <c r="K224">
        <v>0</v>
      </c>
      <c r="L224">
        <v>1</v>
      </c>
      <c r="M224">
        <v>0</v>
      </c>
      <c r="N224">
        <v>0</v>
      </c>
      <c r="O224">
        <v>0</v>
      </c>
      <c r="P224">
        <v>0</v>
      </c>
      <c r="Q224">
        <v>0</v>
      </c>
      <c r="R224">
        <v>1</v>
      </c>
      <c r="S224">
        <v>0</v>
      </c>
      <c r="T224">
        <v>0</v>
      </c>
      <c r="U224">
        <v>0</v>
      </c>
      <c r="V224">
        <v>1</v>
      </c>
      <c r="W224">
        <v>0</v>
      </c>
      <c r="X224">
        <v>0</v>
      </c>
      <c r="Y224">
        <v>0</v>
      </c>
      <c r="Z224">
        <v>0</v>
      </c>
    </row>
    <row r="225" spans="1:26" x14ac:dyDescent="0.25">
      <c r="A225" t="s">
        <v>600</v>
      </c>
      <c r="B225">
        <v>0</v>
      </c>
      <c r="C225">
        <v>0</v>
      </c>
      <c r="D225">
        <v>1</v>
      </c>
      <c r="E225">
        <v>0</v>
      </c>
      <c r="F225">
        <v>0</v>
      </c>
      <c r="G225">
        <v>0</v>
      </c>
      <c r="H225">
        <v>1</v>
      </c>
      <c r="I225">
        <v>0</v>
      </c>
      <c r="J225">
        <v>0</v>
      </c>
      <c r="K225">
        <v>0</v>
      </c>
      <c r="L225">
        <v>1</v>
      </c>
      <c r="M225">
        <v>0</v>
      </c>
      <c r="N225">
        <v>0</v>
      </c>
      <c r="O225">
        <v>0</v>
      </c>
      <c r="P225">
        <v>0</v>
      </c>
      <c r="Q225">
        <v>1</v>
      </c>
      <c r="R225">
        <v>0</v>
      </c>
      <c r="S225">
        <v>0</v>
      </c>
      <c r="T225">
        <v>0</v>
      </c>
      <c r="U225">
        <v>0</v>
      </c>
      <c r="V225">
        <v>1</v>
      </c>
      <c r="W225">
        <v>0</v>
      </c>
      <c r="X225">
        <v>0</v>
      </c>
      <c r="Y225">
        <v>0</v>
      </c>
      <c r="Z225">
        <v>0</v>
      </c>
    </row>
    <row r="226" spans="1:26" x14ac:dyDescent="0.25">
      <c r="A226" t="s">
        <v>602</v>
      </c>
      <c r="B226">
        <v>0</v>
      </c>
      <c r="C226">
        <v>0</v>
      </c>
      <c r="D226">
        <v>1</v>
      </c>
      <c r="E226">
        <v>0</v>
      </c>
      <c r="F226">
        <v>0</v>
      </c>
      <c r="G226">
        <v>0</v>
      </c>
      <c r="H226">
        <v>1</v>
      </c>
      <c r="I226">
        <v>0</v>
      </c>
      <c r="J226">
        <v>0</v>
      </c>
      <c r="K226">
        <v>0</v>
      </c>
      <c r="L226">
        <v>1</v>
      </c>
      <c r="M226">
        <v>0</v>
      </c>
      <c r="N226">
        <v>0</v>
      </c>
      <c r="O226">
        <v>0</v>
      </c>
      <c r="P226">
        <v>0</v>
      </c>
      <c r="Q226">
        <v>0</v>
      </c>
      <c r="R226">
        <v>1</v>
      </c>
      <c r="S226">
        <v>0</v>
      </c>
      <c r="T226">
        <v>0</v>
      </c>
      <c r="U226">
        <v>0</v>
      </c>
      <c r="V226">
        <v>1</v>
      </c>
      <c r="W226">
        <v>0</v>
      </c>
      <c r="X226">
        <v>0</v>
      </c>
      <c r="Y226">
        <v>0</v>
      </c>
      <c r="Z226">
        <v>0</v>
      </c>
    </row>
    <row r="227" spans="1:26" x14ac:dyDescent="0.25">
      <c r="A227" t="s">
        <v>604</v>
      </c>
      <c r="B227">
        <v>0</v>
      </c>
      <c r="C227">
        <v>0</v>
      </c>
      <c r="D227">
        <v>1</v>
      </c>
      <c r="E227">
        <v>0</v>
      </c>
      <c r="F227">
        <v>0</v>
      </c>
      <c r="G227">
        <v>0</v>
      </c>
      <c r="H227">
        <v>0</v>
      </c>
      <c r="I227">
        <v>1</v>
      </c>
      <c r="J227">
        <v>0</v>
      </c>
      <c r="K227">
        <v>0</v>
      </c>
      <c r="L227">
        <v>1</v>
      </c>
      <c r="M227">
        <v>0</v>
      </c>
      <c r="N227">
        <v>0</v>
      </c>
      <c r="O227">
        <v>0</v>
      </c>
      <c r="P227">
        <v>0</v>
      </c>
      <c r="Q227">
        <v>0</v>
      </c>
      <c r="R227">
        <v>0</v>
      </c>
      <c r="S227">
        <v>1</v>
      </c>
      <c r="T227">
        <v>0</v>
      </c>
      <c r="U227">
        <v>0</v>
      </c>
      <c r="V227">
        <v>1</v>
      </c>
      <c r="W227">
        <v>0</v>
      </c>
      <c r="X227">
        <v>0</v>
      </c>
      <c r="Y227">
        <v>0</v>
      </c>
      <c r="Z227">
        <v>0</v>
      </c>
    </row>
    <row r="228" spans="1:26" x14ac:dyDescent="0.25">
      <c r="A228" t="s">
        <v>606</v>
      </c>
      <c r="B228">
        <v>0</v>
      </c>
      <c r="C228">
        <v>0</v>
      </c>
      <c r="D228">
        <v>0</v>
      </c>
      <c r="E228">
        <v>1</v>
      </c>
      <c r="F228">
        <v>0</v>
      </c>
      <c r="G228">
        <v>0</v>
      </c>
      <c r="H228">
        <v>1</v>
      </c>
      <c r="I228">
        <v>0</v>
      </c>
      <c r="J228">
        <v>0</v>
      </c>
      <c r="K228">
        <v>0</v>
      </c>
      <c r="L228">
        <v>1</v>
      </c>
      <c r="M228">
        <v>0</v>
      </c>
      <c r="N228">
        <v>0</v>
      </c>
      <c r="O228">
        <v>0</v>
      </c>
      <c r="P228">
        <v>0</v>
      </c>
      <c r="Q228">
        <v>0</v>
      </c>
      <c r="R228">
        <v>0</v>
      </c>
      <c r="S228">
        <v>1</v>
      </c>
      <c r="T228">
        <v>0</v>
      </c>
      <c r="U228">
        <v>0</v>
      </c>
      <c r="V228">
        <v>1</v>
      </c>
      <c r="W228">
        <v>0</v>
      </c>
      <c r="X228">
        <v>0</v>
      </c>
      <c r="Y228">
        <v>0</v>
      </c>
      <c r="Z228">
        <v>0</v>
      </c>
    </row>
    <row r="229" spans="1:26" x14ac:dyDescent="0.25">
      <c r="A229" t="s">
        <v>608</v>
      </c>
      <c r="B229">
        <v>0</v>
      </c>
      <c r="C229">
        <v>0</v>
      </c>
      <c r="D229">
        <v>0</v>
      </c>
      <c r="E229">
        <v>1</v>
      </c>
      <c r="F229">
        <v>0</v>
      </c>
      <c r="G229">
        <v>0</v>
      </c>
      <c r="H229">
        <v>0</v>
      </c>
      <c r="I229">
        <v>1</v>
      </c>
      <c r="J229">
        <v>0</v>
      </c>
      <c r="K229">
        <v>0</v>
      </c>
      <c r="L229">
        <v>1</v>
      </c>
      <c r="M229">
        <v>0</v>
      </c>
      <c r="N229">
        <v>0</v>
      </c>
      <c r="O229">
        <v>0</v>
      </c>
      <c r="P229">
        <v>0</v>
      </c>
      <c r="Q229">
        <v>0</v>
      </c>
      <c r="R229">
        <v>0</v>
      </c>
      <c r="S229">
        <v>0</v>
      </c>
      <c r="T229">
        <v>1</v>
      </c>
      <c r="U229">
        <v>0</v>
      </c>
      <c r="V229">
        <v>1</v>
      </c>
      <c r="W229">
        <v>0</v>
      </c>
      <c r="X229">
        <v>0</v>
      </c>
      <c r="Y229">
        <v>0</v>
      </c>
      <c r="Z229">
        <v>0</v>
      </c>
    </row>
    <row r="230" spans="1:26" x14ac:dyDescent="0.25">
      <c r="A230" t="s">
        <v>610</v>
      </c>
      <c r="B230">
        <v>0</v>
      </c>
      <c r="C230">
        <v>0</v>
      </c>
      <c r="D230">
        <v>0</v>
      </c>
      <c r="E230">
        <v>0</v>
      </c>
      <c r="F230">
        <v>1</v>
      </c>
      <c r="G230">
        <v>0</v>
      </c>
      <c r="H230">
        <v>0</v>
      </c>
      <c r="I230">
        <v>1</v>
      </c>
      <c r="J230">
        <v>0</v>
      </c>
      <c r="K230">
        <v>0</v>
      </c>
      <c r="L230">
        <v>1</v>
      </c>
      <c r="M230">
        <v>0</v>
      </c>
      <c r="N230">
        <v>0</v>
      </c>
      <c r="O230">
        <v>0</v>
      </c>
      <c r="P230">
        <v>0</v>
      </c>
      <c r="Q230">
        <v>1</v>
      </c>
      <c r="R230">
        <v>0</v>
      </c>
      <c r="S230">
        <v>0</v>
      </c>
      <c r="T230">
        <v>0</v>
      </c>
      <c r="U230">
        <v>0</v>
      </c>
      <c r="V230">
        <v>1</v>
      </c>
      <c r="W230">
        <v>0</v>
      </c>
      <c r="X230">
        <v>0</v>
      </c>
      <c r="Y230">
        <v>0</v>
      </c>
      <c r="Z230">
        <v>0</v>
      </c>
    </row>
    <row r="231" spans="1:26" x14ac:dyDescent="0.25">
      <c r="A231" t="s">
        <v>612</v>
      </c>
      <c r="B231">
        <v>0</v>
      </c>
      <c r="C231">
        <v>0</v>
      </c>
      <c r="D231">
        <v>0</v>
      </c>
      <c r="E231">
        <v>0</v>
      </c>
      <c r="F231">
        <v>1</v>
      </c>
      <c r="G231">
        <v>0</v>
      </c>
      <c r="H231">
        <v>1</v>
      </c>
      <c r="I231">
        <v>0</v>
      </c>
      <c r="J231">
        <v>0</v>
      </c>
      <c r="K231">
        <v>0</v>
      </c>
      <c r="L231">
        <v>1</v>
      </c>
      <c r="M231">
        <v>0</v>
      </c>
      <c r="N231">
        <v>0</v>
      </c>
      <c r="O231">
        <v>0</v>
      </c>
      <c r="P231">
        <v>0</v>
      </c>
      <c r="Q231">
        <v>0</v>
      </c>
      <c r="R231">
        <v>0</v>
      </c>
      <c r="S231">
        <v>0</v>
      </c>
      <c r="T231">
        <v>1</v>
      </c>
      <c r="U231">
        <v>0</v>
      </c>
      <c r="V231">
        <v>1</v>
      </c>
      <c r="W231">
        <v>0</v>
      </c>
      <c r="X231">
        <v>0</v>
      </c>
      <c r="Y231">
        <v>0</v>
      </c>
      <c r="Z231">
        <v>0</v>
      </c>
    </row>
    <row r="232" spans="1:26" x14ac:dyDescent="0.25">
      <c r="A232" t="s">
        <v>614</v>
      </c>
      <c r="B232">
        <v>0</v>
      </c>
      <c r="C232">
        <v>0</v>
      </c>
      <c r="D232">
        <v>0</v>
      </c>
      <c r="E232">
        <v>1</v>
      </c>
      <c r="F232">
        <v>0</v>
      </c>
      <c r="G232">
        <v>0</v>
      </c>
      <c r="H232">
        <v>0</v>
      </c>
      <c r="I232">
        <v>1</v>
      </c>
      <c r="J232">
        <v>0</v>
      </c>
      <c r="K232">
        <v>0</v>
      </c>
      <c r="L232">
        <v>1</v>
      </c>
      <c r="M232">
        <v>0</v>
      </c>
      <c r="N232">
        <v>0</v>
      </c>
      <c r="O232">
        <v>0</v>
      </c>
      <c r="P232">
        <v>0</v>
      </c>
      <c r="Q232">
        <v>0</v>
      </c>
      <c r="R232">
        <v>1</v>
      </c>
      <c r="S232">
        <v>0</v>
      </c>
      <c r="T232">
        <v>0</v>
      </c>
      <c r="U232">
        <v>0</v>
      </c>
      <c r="V232">
        <v>1</v>
      </c>
      <c r="W232">
        <v>0</v>
      </c>
      <c r="X232">
        <v>0</v>
      </c>
      <c r="Y232">
        <v>0</v>
      </c>
      <c r="Z232">
        <v>0</v>
      </c>
    </row>
    <row r="233" spans="1:26" x14ac:dyDescent="0.25">
      <c r="A233" t="s">
        <v>616</v>
      </c>
      <c r="B233">
        <v>0</v>
      </c>
      <c r="C233">
        <v>0</v>
      </c>
      <c r="D233">
        <v>0</v>
      </c>
      <c r="E233">
        <v>1</v>
      </c>
      <c r="F233">
        <v>0</v>
      </c>
      <c r="G233">
        <v>0</v>
      </c>
      <c r="H233">
        <v>1</v>
      </c>
      <c r="I233">
        <v>0</v>
      </c>
      <c r="J233">
        <v>0</v>
      </c>
      <c r="K233">
        <v>0</v>
      </c>
      <c r="L233">
        <v>1</v>
      </c>
      <c r="M233">
        <v>0</v>
      </c>
      <c r="N233">
        <v>0</v>
      </c>
      <c r="O233">
        <v>0</v>
      </c>
      <c r="P233">
        <v>0</v>
      </c>
      <c r="Q233">
        <v>0</v>
      </c>
      <c r="R233">
        <v>1</v>
      </c>
      <c r="S233">
        <v>0</v>
      </c>
      <c r="T233">
        <v>0</v>
      </c>
      <c r="U233">
        <v>0</v>
      </c>
      <c r="V233">
        <v>1</v>
      </c>
      <c r="W233">
        <v>0</v>
      </c>
      <c r="X233">
        <v>0</v>
      </c>
      <c r="Y233">
        <v>0</v>
      </c>
      <c r="Z233">
        <v>0</v>
      </c>
    </row>
    <row r="234" spans="1:26" x14ac:dyDescent="0.25">
      <c r="A234" t="s">
        <v>618</v>
      </c>
      <c r="B234">
        <v>0</v>
      </c>
      <c r="C234">
        <v>0</v>
      </c>
      <c r="D234">
        <v>1</v>
      </c>
      <c r="E234">
        <v>0</v>
      </c>
      <c r="F234">
        <v>0</v>
      </c>
      <c r="G234">
        <v>0</v>
      </c>
      <c r="H234">
        <v>0</v>
      </c>
      <c r="I234">
        <v>1</v>
      </c>
      <c r="J234">
        <v>0</v>
      </c>
      <c r="K234">
        <v>0</v>
      </c>
      <c r="L234">
        <v>1</v>
      </c>
      <c r="M234">
        <v>0</v>
      </c>
      <c r="N234">
        <v>0</v>
      </c>
      <c r="O234">
        <v>0</v>
      </c>
      <c r="P234">
        <v>0</v>
      </c>
      <c r="Q234">
        <v>1</v>
      </c>
      <c r="R234">
        <v>0</v>
      </c>
      <c r="S234">
        <v>0</v>
      </c>
      <c r="T234">
        <v>0</v>
      </c>
      <c r="U234">
        <v>0</v>
      </c>
      <c r="V234">
        <v>1</v>
      </c>
      <c r="W234">
        <v>0</v>
      </c>
      <c r="X234">
        <v>0</v>
      </c>
      <c r="Y234">
        <v>0</v>
      </c>
      <c r="Z234">
        <v>0</v>
      </c>
    </row>
    <row r="235" spans="1:26" x14ac:dyDescent="0.25">
      <c r="A235" t="s">
        <v>620</v>
      </c>
      <c r="B235">
        <v>0</v>
      </c>
      <c r="C235">
        <v>0</v>
      </c>
      <c r="D235">
        <v>1</v>
      </c>
      <c r="E235">
        <v>0</v>
      </c>
      <c r="F235">
        <v>0</v>
      </c>
      <c r="G235">
        <v>0</v>
      </c>
      <c r="H235">
        <v>0</v>
      </c>
      <c r="I235">
        <v>1</v>
      </c>
      <c r="J235">
        <v>0</v>
      </c>
      <c r="K235">
        <v>0</v>
      </c>
      <c r="L235">
        <v>1</v>
      </c>
      <c r="M235">
        <v>0</v>
      </c>
      <c r="N235">
        <v>0</v>
      </c>
      <c r="O235">
        <v>0</v>
      </c>
      <c r="P235">
        <v>0</v>
      </c>
      <c r="Q235">
        <v>0</v>
      </c>
      <c r="R235">
        <v>1</v>
      </c>
      <c r="S235">
        <v>0</v>
      </c>
      <c r="T235">
        <v>0</v>
      </c>
      <c r="U235">
        <v>0</v>
      </c>
      <c r="V235">
        <v>1</v>
      </c>
      <c r="W235">
        <v>0</v>
      </c>
      <c r="X235">
        <v>0</v>
      </c>
      <c r="Y235">
        <v>0</v>
      </c>
      <c r="Z235">
        <v>0</v>
      </c>
    </row>
    <row r="236" spans="1:26" x14ac:dyDescent="0.25">
      <c r="A236" t="s">
        <v>622</v>
      </c>
      <c r="B236">
        <v>0</v>
      </c>
      <c r="C236">
        <v>0</v>
      </c>
      <c r="D236">
        <v>0</v>
      </c>
      <c r="E236">
        <v>1</v>
      </c>
      <c r="F236">
        <v>0</v>
      </c>
      <c r="G236">
        <v>0</v>
      </c>
      <c r="H236">
        <v>0</v>
      </c>
      <c r="I236">
        <v>1</v>
      </c>
      <c r="J236">
        <v>0</v>
      </c>
      <c r="K236">
        <v>0</v>
      </c>
      <c r="L236">
        <v>1</v>
      </c>
      <c r="M236">
        <v>0</v>
      </c>
      <c r="N236">
        <v>0</v>
      </c>
      <c r="O236">
        <v>0</v>
      </c>
      <c r="P236">
        <v>0</v>
      </c>
      <c r="Q236">
        <v>0</v>
      </c>
      <c r="R236">
        <v>0</v>
      </c>
      <c r="S236">
        <v>1</v>
      </c>
      <c r="T236">
        <v>0</v>
      </c>
      <c r="U236">
        <v>0</v>
      </c>
      <c r="V236">
        <v>1</v>
      </c>
      <c r="W236">
        <v>0</v>
      </c>
      <c r="X236">
        <v>0</v>
      </c>
      <c r="Y236">
        <v>0</v>
      </c>
      <c r="Z236">
        <v>0</v>
      </c>
    </row>
    <row r="237" spans="1:26" x14ac:dyDescent="0.25">
      <c r="A237" t="s">
        <v>624</v>
      </c>
      <c r="B237">
        <v>0</v>
      </c>
      <c r="C237">
        <v>0</v>
      </c>
      <c r="D237">
        <v>0</v>
      </c>
      <c r="E237">
        <v>0</v>
      </c>
      <c r="F237">
        <v>1</v>
      </c>
      <c r="G237">
        <v>0</v>
      </c>
      <c r="H237">
        <v>0</v>
      </c>
      <c r="I237">
        <v>0</v>
      </c>
      <c r="J237">
        <v>1</v>
      </c>
      <c r="K237">
        <v>0</v>
      </c>
      <c r="L237">
        <v>1</v>
      </c>
      <c r="M237">
        <v>0</v>
      </c>
      <c r="N237">
        <v>0</v>
      </c>
      <c r="O237">
        <v>0</v>
      </c>
      <c r="P237">
        <v>0</v>
      </c>
      <c r="Q237">
        <v>1</v>
      </c>
      <c r="R237">
        <v>0</v>
      </c>
      <c r="S237">
        <v>0</v>
      </c>
      <c r="T237">
        <v>0</v>
      </c>
      <c r="U237">
        <v>0</v>
      </c>
      <c r="V237">
        <v>1</v>
      </c>
      <c r="W237">
        <v>0</v>
      </c>
      <c r="X237">
        <v>0</v>
      </c>
      <c r="Y237">
        <v>0</v>
      </c>
      <c r="Z237">
        <v>0</v>
      </c>
    </row>
    <row r="238" spans="1:26" x14ac:dyDescent="0.25">
      <c r="A238" t="s">
        <v>626</v>
      </c>
      <c r="B238">
        <v>0</v>
      </c>
      <c r="C238">
        <v>0</v>
      </c>
      <c r="D238">
        <v>0</v>
      </c>
      <c r="E238">
        <v>0</v>
      </c>
      <c r="F238">
        <v>1</v>
      </c>
      <c r="G238">
        <v>0</v>
      </c>
      <c r="H238">
        <v>0</v>
      </c>
      <c r="I238">
        <v>0</v>
      </c>
      <c r="J238">
        <v>1</v>
      </c>
      <c r="K238">
        <v>0</v>
      </c>
      <c r="L238">
        <v>1</v>
      </c>
      <c r="M238">
        <v>0</v>
      </c>
      <c r="N238">
        <v>0</v>
      </c>
      <c r="O238">
        <v>0</v>
      </c>
      <c r="P238">
        <v>0</v>
      </c>
      <c r="Q238">
        <v>1</v>
      </c>
      <c r="R238">
        <v>0</v>
      </c>
      <c r="S238">
        <v>0</v>
      </c>
      <c r="T238">
        <v>0</v>
      </c>
      <c r="U238">
        <v>0</v>
      </c>
      <c r="V238">
        <v>1</v>
      </c>
      <c r="W238">
        <v>0</v>
      </c>
      <c r="X238">
        <v>0</v>
      </c>
      <c r="Y238">
        <v>0</v>
      </c>
      <c r="Z238">
        <v>0</v>
      </c>
    </row>
    <row r="239" spans="1:26" x14ac:dyDescent="0.25">
      <c r="A239" t="s">
        <v>628</v>
      </c>
      <c r="B239">
        <v>0</v>
      </c>
      <c r="C239">
        <v>0</v>
      </c>
      <c r="D239">
        <v>1</v>
      </c>
      <c r="E239">
        <v>0</v>
      </c>
      <c r="F239">
        <v>0</v>
      </c>
      <c r="G239">
        <v>0</v>
      </c>
      <c r="H239">
        <v>1</v>
      </c>
      <c r="I239">
        <v>0</v>
      </c>
      <c r="J239">
        <v>0</v>
      </c>
      <c r="K239">
        <v>0</v>
      </c>
      <c r="L239">
        <v>1</v>
      </c>
      <c r="M239">
        <v>0</v>
      </c>
      <c r="N239">
        <v>0</v>
      </c>
      <c r="O239">
        <v>0</v>
      </c>
      <c r="P239">
        <v>0</v>
      </c>
      <c r="Q239">
        <v>0</v>
      </c>
      <c r="R239">
        <v>1</v>
      </c>
      <c r="S239">
        <v>0</v>
      </c>
      <c r="T239">
        <v>0</v>
      </c>
      <c r="U239">
        <v>0</v>
      </c>
      <c r="V239">
        <v>1</v>
      </c>
      <c r="W239">
        <v>0</v>
      </c>
      <c r="X239">
        <v>0</v>
      </c>
      <c r="Y239">
        <v>0</v>
      </c>
      <c r="Z239">
        <v>0</v>
      </c>
    </row>
    <row r="240" spans="1:26" x14ac:dyDescent="0.25">
      <c r="A240" t="s">
        <v>630</v>
      </c>
      <c r="B240">
        <v>0</v>
      </c>
      <c r="C240">
        <v>0</v>
      </c>
      <c r="D240">
        <v>0</v>
      </c>
      <c r="E240">
        <v>0</v>
      </c>
      <c r="F240">
        <v>1</v>
      </c>
      <c r="G240">
        <v>0</v>
      </c>
      <c r="H240">
        <v>0</v>
      </c>
      <c r="I240">
        <v>1</v>
      </c>
      <c r="J240">
        <v>0</v>
      </c>
      <c r="K240">
        <v>0</v>
      </c>
      <c r="L240">
        <v>1</v>
      </c>
      <c r="M240">
        <v>0</v>
      </c>
      <c r="N240">
        <v>0</v>
      </c>
      <c r="O240">
        <v>0</v>
      </c>
      <c r="P240">
        <v>0</v>
      </c>
      <c r="Q240">
        <v>0</v>
      </c>
      <c r="R240">
        <v>1</v>
      </c>
      <c r="S240">
        <v>0</v>
      </c>
      <c r="T240">
        <v>0</v>
      </c>
      <c r="U240">
        <v>0</v>
      </c>
      <c r="V240">
        <v>1</v>
      </c>
      <c r="W240">
        <v>0</v>
      </c>
      <c r="X240">
        <v>0</v>
      </c>
      <c r="Y240">
        <v>0</v>
      </c>
      <c r="Z240">
        <v>0</v>
      </c>
    </row>
    <row r="241" spans="1:26" x14ac:dyDescent="0.25">
      <c r="A241" t="s">
        <v>632</v>
      </c>
      <c r="B241">
        <v>0</v>
      </c>
      <c r="C241">
        <v>0</v>
      </c>
      <c r="D241">
        <v>0</v>
      </c>
      <c r="E241">
        <v>1</v>
      </c>
      <c r="F241">
        <v>0</v>
      </c>
      <c r="G241">
        <v>0</v>
      </c>
      <c r="H241">
        <v>0</v>
      </c>
      <c r="I241">
        <v>1</v>
      </c>
      <c r="J241">
        <v>0</v>
      </c>
      <c r="K241">
        <v>0</v>
      </c>
      <c r="L241">
        <v>1</v>
      </c>
      <c r="M241">
        <v>0</v>
      </c>
      <c r="N241">
        <v>0</v>
      </c>
      <c r="O241">
        <v>0</v>
      </c>
      <c r="P241">
        <v>0</v>
      </c>
      <c r="Q241">
        <v>0</v>
      </c>
      <c r="R241">
        <v>0</v>
      </c>
      <c r="S241">
        <v>1</v>
      </c>
      <c r="T241">
        <v>0</v>
      </c>
      <c r="U241">
        <v>0</v>
      </c>
      <c r="V241">
        <v>1</v>
      </c>
      <c r="W241">
        <v>0</v>
      </c>
      <c r="X241">
        <v>0</v>
      </c>
      <c r="Y241">
        <v>0</v>
      </c>
      <c r="Z241">
        <v>0</v>
      </c>
    </row>
    <row r="242" spans="1:26" x14ac:dyDescent="0.25">
      <c r="A242" t="s">
        <v>634</v>
      </c>
      <c r="B242">
        <v>0</v>
      </c>
      <c r="C242">
        <v>0</v>
      </c>
      <c r="D242">
        <v>0</v>
      </c>
      <c r="E242">
        <v>0</v>
      </c>
      <c r="F242">
        <v>1</v>
      </c>
      <c r="G242">
        <v>0</v>
      </c>
      <c r="H242">
        <v>0</v>
      </c>
      <c r="I242">
        <v>1</v>
      </c>
      <c r="J242">
        <v>0</v>
      </c>
      <c r="K242">
        <v>0</v>
      </c>
      <c r="L242">
        <v>1</v>
      </c>
      <c r="M242">
        <v>0</v>
      </c>
      <c r="N242">
        <v>0</v>
      </c>
      <c r="O242">
        <v>0</v>
      </c>
      <c r="P242">
        <v>0</v>
      </c>
      <c r="Q242">
        <v>0</v>
      </c>
      <c r="R242">
        <v>1</v>
      </c>
      <c r="S242">
        <v>0</v>
      </c>
      <c r="T242">
        <v>0</v>
      </c>
      <c r="U242">
        <v>0</v>
      </c>
      <c r="V242">
        <v>1</v>
      </c>
      <c r="W242">
        <v>0</v>
      </c>
      <c r="X242">
        <v>0</v>
      </c>
      <c r="Y242">
        <v>0</v>
      </c>
      <c r="Z242">
        <v>0</v>
      </c>
    </row>
    <row r="243" spans="1:26" x14ac:dyDescent="0.25">
      <c r="A243" t="s">
        <v>636</v>
      </c>
      <c r="B243">
        <v>0</v>
      </c>
      <c r="C243">
        <v>0</v>
      </c>
      <c r="D243">
        <v>0</v>
      </c>
      <c r="E243">
        <v>0</v>
      </c>
      <c r="F243">
        <v>1</v>
      </c>
      <c r="G243">
        <v>0</v>
      </c>
      <c r="H243">
        <v>0</v>
      </c>
      <c r="I243">
        <v>1</v>
      </c>
      <c r="J243">
        <v>0</v>
      </c>
      <c r="K243">
        <v>0</v>
      </c>
      <c r="L243">
        <v>1</v>
      </c>
      <c r="M243">
        <v>0</v>
      </c>
      <c r="N243">
        <v>0</v>
      </c>
      <c r="O243">
        <v>0</v>
      </c>
      <c r="P243">
        <v>0</v>
      </c>
      <c r="Q243">
        <v>0</v>
      </c>
      <c r="R243">
        <v>1</v>
      </c>
      <c r="S243">
        <v>0</v>
      </c>
      <c r="T243">
        <v>0</v>
      </c>
      <c r="U243">
        <v>0</v>
      </c>
      <c r="V243">
        <v>1</v>
      </c>
      <c r="W243">
        <v>0</v>
      </c>
      <c r="X243">
        <v>0</v>
      </c>
      <c r="Y243">
        <v>0</v>
      </c>
      <c r="Z243">
        <v>0</v>
      </c>
    </row>
    <row r="244" spans="1:26" x14ac:dyDescent="0.25">
      <c r="A244" t="s">
        <v>639</v>
      </c>
      <c r="B244">
        <v>0</v>
      </c>
      <c r="C244">
        <v>0</v>
      </c>
      <c r="D244">
        <v>0</v>
      </c>
      <c r="E244">
        <v>1</v>
      </c>
      <c r="F244">
        <v>0</v>
      </c>
      <c r="G244">
        <v>0</v>
      </c>
      <c r="H244">
        <v>0</v>
      </c>
      <c r="I244">
        <v>1</v>
      </c>
      <c r="J244">
        <v>0</v>
      </c>
      <c r="K244">
        <v>0</v>
      </c>
      <c r="L244">
        <v>1</v>
      </c>
      <c r="M244">
        <v>0</v>
      </c>
      <c r="N244">
        <v>0</v>
      </c>
      <c r="O244">
        <v>0</v>
      </c>
      <c r="P244">
        <v>0</v>
      </c>
      <c r="Q244">
        <v>0</v>
      </c>
      <c r="R244">
        <v>1</v>
      </c>
      <c r="S244">
        <v>0</v>
      </c>
      <c r="T244">
        <v>0</v>
      </c>
      <c r="U244">
        <v>0</v>
      </c>
      <c r="V244">
        <v>1</v>
      </c>
      <c r="W244">
        <v>0</v>
      </c>
      <c r="X244">
        <v>0</v>
      </c>
      <c r="Y244">
        <v>0</v>
      </c>
      <c r="Z244">
        <v>0</v>
      </c>
    </row>
    <row r="245" spans="1:26" x14ac:dyDescent="0.25">
      <c r="A245" t="s">
        <v>641</v>
      </c>
      <c r="B245">
        <v>0</v>
      </c>
      <c r="C245">
        <v>0</v>
      </c>
      <c r="D245">
        <v>0</v>
      </c>
      <c r="E245">
        <v>1</v>
      </c>
      <c r="F245">
        <v>0</v>
      </c>
      <c r="G245">
        <v>0</v>
      </c>
      <c r="H245">
        <v>1</v>
      </c>
      <c r="I245">
        <v>0</v>
      </c>
      <c r="J245">
        <v>0</v>
      </c>
      <c r="K245">
        <v>0</v>
      </c>
      <c r="L245">
        <v>1</v>
      </c>
      <c r="M245">
        <v>0</v>
      </c>
      <c r="N245">
        <v>0</v>
      </c>
      <c r="O245">
        <v>0</v>
      </c>
      <c r="P245">
        <v>0</v>
      </c>
      <c r="Q245">
        <v>0</v>
      </c>
      <c r="R245">
        <v>1</v>
      </c>
      <c r="S245">
        <v>0</v>
      </c>
      <c r="T245">
        <v>0</v>
      </c>
      <c r="U245">
        <v>0</v>
      </c>
      <c r="V245">
        <v>1</v>
      </c>
      <c r="W245">
        <v>0</v>
      </c>
      <c r="X245">
        <v>0</v>
      </c>
      <c r="Y245">
        <v>0</v>
      </c>
      <c r="Z245">
        <v>0</v>
      </c>
    </row>
    <row r="246" spans="1:26" x14ac:dyDescent="0.25">
      <c r="A246" t="s">
        <v>643</v>
      </c>
      <c r="B246">
        <v>0</v>
      </c>
      <c r="C246">
        <v>0</v>
      </c>
      <c r="D246">
        <v>0</v>
      </c>
      <c r="E246">
        <v>1</v>
      </c>
      <c r="F246">
        <v>0</v>
      </c>
      <c r="G246">
        <v>0</v>
      </c>
      <c r="H246">
        <v>0</v>
      </c>
      <c r="I246">
        <v>1</v>
      </c>
      <c r="J246">
        <v>0</v>
      </c>
      <c r="K246">
        <v>0</v>
      </c>
      <c r="L246">
        <v>1</v>
      </c>
      <c r="M246">
        <v>0</v>
      </c>
      <c r="N246">
        <v>0</v>
      </c>
      <c r="O246">
        <v>0</v>
      </c>
      <c r="P246">
        <v>0</v>
      </c>
      <c r="Q246">
        <v>1</v>
      </c>
      <c r="R246">
        <v>0</v>
      </c>
      <c r="S246">
        <v>0</v>
      </c>
      <c r="T246">
        <v>0</v>
      </c>
      <c r="U246">
        <v>0</v>
      </c>
      <c r="V246">
        <v>1</v>
      </c>
      <c r="W246">
        <v>0</v>
      </c>
      <c r="X246">
        <v>0</v>
      </c>
      <c r="Y246">
        <v>0</v>
      </c>
      <c r="Z246">
        <v>0</v>
      </c>
    </row>
    <row r="247" spans="1:26" x14ac:dyDescent="0.25">
      <c r="A247" t="s">
        <v>645</v>
      </c>
      <c r="B247">
        <v>0</v>
      </c>
      <c r="C247">
        <v>0</v>
      </c>
      <c r="D247">
        <v>1</v>
      </c>
      <c r="E247">
        <v>0</v>
      </c>
      <c r="F247">
        <v>0</v>
      </c>
      <c r="G247">
        <v>0</v>
      </c>
      <c r="H247">
        <v>1</v>
      </c>
      <c r="I247">
        <v>0</v>
      </c>
      <c r="J247">
        <v>0</v>
      </c>
      <c r="K247">
        <v>0</v>
      </c>
      <c r="L247">
        <v>1</v>
      </c>
      <c r="M247">
        <v>0</v>
      </c>
      <c r="N247">
        <v>0</v>
      </c>
      <c r="O247">
        <v>0</v>
      </c>
      <c r="P247">
        <v>0</v>
      </c>
      <c r="Q247">
        <v>0</v>
      </c>
      <c r="R247">
        <v>0</v>
      </c>
      <c r="S247">
        <v>1</v>
      </c>
      <c r="T247">
        <v>0</v>
      </c>
      <c r="U247">
        <v>0</v>
      </c>
      <c r="V247">
        <v>1</v>
      </c>
      <c r="W247">
        <v>0</v>
      </c>
      <c r="X247">
        <v>0</v>
      </c>
      <c r="Y247">
        <v>0</v>
      </c>
      <c r="Z247">
        <v>0</v>
      </c>
    </row>
    <row r="248" spans="1:26" x14ac:dyDescent="0.25">
      <c r="A248" t="s">
        <v>647</v>
      </c>
      <c r="B248">
        <v>0</v>
      </c>
      <c r="C248">
        <v>0</v>
      </c>
      <c r="D248">
        <v>1</v>
      </c>
      <c r="E248">
        <v>0</v>
      </c>
      <c r="F248">
        <v>0</v>
      </c>
      <c r="G248">
        <v>0</v>
      </c>
      <c r="H248">
        <v>0</v>
      </c>
      <c r="I248">
        <v>1</v>
      </c>
      <c r="J248">
        <v>0</v>
      </c>
      <c r="K248">
        <v>0</v>
      </c>
      <c r="L248">
        <v>1</v>
      </c>
      <c r="M248">
        <v>0</v>
      </c>
      <c r="N248">
        <v>0</v>
      </c>
      <c r="O248">
        <v>0</v>
      </c>
      <c r="P248">
        <v>0</v>
      </c>
      <c r="Q248">
        <v>0</v>
      </c>
      <c r="R248">
        <v>1</v>
      </c>
      <c r="S248">
        <v>0</v>
      </c>
      <c r="T248">
        <v>0</v>
      </c>
      <c r="U248">
        <v>0</v>
      </c>
      <c r="V248">
        <v>1</v>
      </c>
      <c r="W248">
        <v>0</v>
      </c>
      <c r="X248">
        <v>0</v>
      </c>
      <c r="Y248">
        <v>0</v>
      </c>
      <c r="Z248">
        <v>0</v>
      </c>
    </row>
    <row r="249" spans="1:26" x14ac:dyDescent="0.25">
      <c r="A249" t="s">
        <v>649</v>
      </c>
      <c r="B249">
        <v>0</v>
      </c>
      <c r="C249">
        <v>0</v>
      </c>
      <c r="D249">
        <v>1</v>
      </c>
      <c r="E249">
        <v>0</v>
      </c>
      <c r="F249">
        <v>0</v>
      </c>
      <c r="G249">
        <v>0</v>
      </c>
      <c r="H249">
        <v>0</v>
      </c>
      <c r="I249">
        <v>1</v>
      </c>
      <c r="J249">
        <v>0</v>
      </c>
      <c r="K249">
        <v>0</v>
      </c>
      <c r="L249">
        <v>1</v>
      </c>
      <c r="M249">
        <v>0</v>
      </c>
      <c r="N249">
        <v>0</v>
      </c>
      <c r="O249">
        <v>0</v>
      </c>
      <c r="P249">
        <v>0</v>
      </c>
      <c r="Q249">
        <v>0</v>
      </c>
      <c r="R249">
        <v>0</v>
      </c>
      <c r="S249">
        <v>1</v>
      </c>
      <c r="T249">
        <v>0</v>
      </c>
      <c r="U249">
        <v>0</v>
      </c>
      <c r="V249">
        <v>1</v>
      </c>
      <c r="W249">
        <v>0</v>
      </c>
      <c r="X249">
        <v>0</v>
      </c>
      <c r="Y249">
        <v>0</v>
      </c>
      <c r="Z249">
        <v>0</v>
      </c>
    </row>
    <row r="250" spans="1:26" x14ac:dyDescent="0.25">
      <c r="A250" t="s">
        <v>651</v>
      </c>
      <c r="B250">
        <v>0</v>
      </c>
      <c r="C250">
        <v>0</v>
      </c>
      <c r="D250">
        <v>1</v>
      </c>
      <c r="E250">
        <v>0</v>
      </c>
      <c r="F250">
        <v>0</v>
      </c>
      <c r="G250">
        <v>0</v>
      </c>
      <c r="H250">
        <v>0</v>
      </c>
      <c r="I250">
        <v>1</v>
      </c>
      <c r="J250">
        <v>0</v>
      </c>
      <c r="K250">
        <v>0</v>
      </c>
      <c r="L250">
        <v>1</v>
      </c>
      <c r="M250">
        <v>0</v>
      </c>
      <c r="N250">
        <v>0</v>
      </c>
      <c r="O250">
        <v>0</v>
      </c>
      <c r="P250">
        <v>0</v>
      </c>
      <c r="Q250">
        <v>0</v>
      </c>
      <c r="R250">
        <v>1</v>
      </c>
      <c r="S250">
        <v>0</v>
      </c>
      <c r="T250">
        <v>0</v>
      </c>
      <c r="U250">
        <v>0</v>
      </c>
      <c r="V250">
        <v>1</v>
      </c>
      <c r="W250">
        <v>0</v>
      </c>
      <c r="X250">
        <v>0</v>
      </c>
      <c r="Y250">
        <v>0</v>
      </c>
      <c r="Z250">
        <v>0</v>
      </c>
    </row>
    <row r="251" spans="1:26" x14ac:dyDescent="0.25">
      <c r="A251" t="s">
        <v>654</v>
      </c>
      <c r="B251">
        <v>0</v>
      </c>
      <c r="C251">
        <v>0</v>
      </c>
      <c r="D251">
        <v>1</v>
      </c>
      <c r="E251">
        <v>0</v>
      </c>
      <c r="F251">
        <v>0</v>
      </c>
      <c r="G251">
        <v>0</v>
      </c>
      <c r="H251">
        <v>1</v>
      </c>
      <c r="I251">
        <v>0</v>
      </c>
      <c r="J251">
        <v>0</v>
      </c>
      <c r="K251">
        <v>0</v>
      </c>
      <c r="L251">
        <v>1</v>
      </c>
      <c r="M251">
        <v>0</v>
      </c>
      <c r="N251">
        <v>0</v>
      </c>
      <c r="O251">
        <v>0</v>
      </c>
      <c r="P251">
        <v>0</v>
      </c>
      <c r="Q251">
        <v>1</v>
      </c>
      <c r="R251">
        <v>0</v>
      </c>
      <c r="S251">
        <v>0</v>
      </c>
      <c r="T251">
        <v>0</v>
      </c>
      <c r="U251">
        <v>0</v>
      </c>
      <c r="V251">
        <v>1</v>
      </c>
      <c r="W251">
        <v>0</v>
      </c>
      <c r="X251">
        <v>0</v>
      </c>
      <c r="Y251">
        <v>0</v>
      </c>
      <c r="Z251">
        <v>0</v>
      </c>
    </row>
    <row r="252" spans="1:26" x14ac:dyDescent="0.25">
      <c r="A252" t="s">
        <v>656</v>
      </c>
      <c r="B252">
        <v>0</v>
      </c>
      <c r="C252">
        <v>0</v>
      </c>
      <c r="D252">
        <v>0</v>
      </c>
      <c r="E252">
        <v>1</v>
      </c>
      <c r="F252">
        <v>0</v>
      </c>
      <c r="G252">
        <v>0</v>
      </c>
      <c r="H252">
        <v>0</v>
      </c>
      <c r="I252">
        <v>1</v>
      </c>
      <c r="J252">
        <v>0</v>
      </c>
      <c r="K252">
        <v>0</v>
      </c>
      <c r="L252">
        <v>1</v>
      </c>
      <c r="M252">
        <v>0</v>
      </c>
      <c r="N252">
        <v>0</v>
      </c>
      <c r="O252">
        <v>0</v>
      </c>
      <c r="P252">
        <v>0</v>
      </c>
      <c r="Q252">
        <v>1</v>
      </c>
      <c r="R252">
        <v>0</v>
      </c>
      <c r="S252">
        <v>0</v>
      </c>
      <c r="T252">
        <v>0</v>
      </c>
      <c r="U252">
        <v>0</v>
      </c>
      <c r="V252">
        <v>1</v>
      </c>
      <c r="W252">
        <v>0</v>
      </c>
      <c r="X252">
        <v>0</v>
      </c>
      <c r="Y252">
        <v>0</v>
      </c>
      <c r="Z252">
        <v>0</v>
      </c>
    </row>
    <row r="253" spans="1:26" x14ac:dyDescent="0.25">
      <c r="A253" t="s">
        <v>658</v>
      </c>
      <c r="B253">
        <v>0</v>
      </c>
      <c r="C253">
        <v>0</v>
      </c>
      <c r="D253">
        <v>1</v>
      </c>
      <c r="E253">
        <v>0</v>
      </c>
      <c r="F253">
        <v>0</v>
      </c>
      <c r="G253">
        <v>0</v>
      </c>
      <c r="H253">
        <v>1</v>
      </c>
      <c r="I253">
        <v>0</v>
      </c>
      <c r="J253">
        <v>0</v>
      </c>
      <c r="K253">
        <v>0</v>
      </c>
      <c r="L253">
        <v>1</v>
      </c>
      <c r="M253">
        <v>0</v>
      </c>
      <c r="N253">
        <v>0</v>
      </c>
      <c r="O253">
        <v>0</v>
      </c>
      <c r="P253">
        <v>0</v>
      </c>
      <c r="Q253">
        <v>0</v>
      </c>
      <c r="R253">
        <v>1</v>
      </c>
      <c r="S253">
        <v>0</v>
      </c>
      <c r="T253">
        <v>0</v>
      </c>
      <c r="U253">
        <v>0</v>
      </c>
      <c r="V253">
        <v>1</v>
      </c>
      <c r="W253">
        <v>0</v>
      </c>
      <c r="X253">
        <v>0</v>
      </c>
      <c r="Y253">
        <v>0</v>
      </c>
      <c r="Z253">
        <v>0</v>
      </c>
    </row>
    <row r="254" spans="1:26" x14ac:dyDescent="0.25">
      <c r="A254" t="s">
        <v>660</v>
      </c>
      <c r="B254">
        <v>0</v>
      </c>
      <c r="C254">
        <v>0</v>
      </c>
      <c r="D254">
        <v>0</v>
      </c>
      <c r="E254">
        <v>1</v>
      </c>
      <c r="F254">
        <v>0</v>
      </c>
      <c r="G254">
        <v>0</v>
      </c>
      <c r="H254">
        <v>0</v>
      </c>
      <c r="I254">
        <v>0</v>
      </c>
      <c r="J254">
        <v>1</v>
      </c>
      <c r="K254">
        <v>0</v>
      </c>
      <c r="L254">
        <v>1</v>
      </c>
      <c r="M254">
        <v>0</v>
      </c>
      <c r="N254">
        <v>0</v>
      </c>
      <c r="O254">
        <v>0</v>
      </c>
      <c r="P254">
        <v>0</v>
      </c>
      <c r="Q254">
        <v>0</v>
      </c>
      <c r="R254">
        <v>1</v>
      </c>
      <c r="S254">
        <v>0</v>
      </c>
      <c r="T254">
        <v>0</v>
      </c>
      <c r="U254">
        <v>0</v>
      </c>
      <c r="V254">
        <v>1</v>
      </c>
      <c r="W254">
        <v>0</v>
      </c>
      <c r="X254">
        <v>0</v>
      </c>
      <c r="Y254">
        <v>0</v>
      </c>
      <c r="Z254">
        <v>0</v>
      </c>
    </row>
    <row r="255" spans="1:26" x14ac:dyDescent="0.25">
      <c r="A255" t="s">
        <v>662</v>
      </c>
      <c r="B255">
        <v>0</v>
      </c>
      <c r="C255">
        <v>0</v>
      </c>
      <c r="D255">
        <v>1</v>
      </c>
      <c r="E255">
        <v>0</v>
      </c>
      <c r="F255">
        <v>0</v>
      </c>
      <c r="G255">
        <v>0</v>
      </c>
      <c r="H255">
        <v>0</v>
      </c>
      <c r="I255">
        <v>1</v>
      </c>
      <c r="J255">
        <v>0</v>
      </c>
      <c r="K255">
        <v>0</v>
      </c>
      <c r="L255">
        <v>1</v>
      </c>
      <c r="M255">
        <v>0</v>
      </c>
      <c r="N255">
        <v>0</v>
      </c>
      <c r="O255">
        <v>0</v>
      </c>
      <c r="P255">
        <v>0</v>
      </c>
      <c r="Q255">
        <v>1</v>
      </c>
      <c r="R255">
        <v>0</v>
      </c>
      <c r="S255">
        <v>0</v>
      </c>
      <c r="T255">
        <v>0</v>
      </c>
      <c r="U255">
        <v>0</v>
      </c>
      <c r="V255">
        <v>1</v>
      </c>
      <c r="W255">
        <v>0</v>
      </c>
      <c r="X255">
        <v>0</v>
      </c>
      <c r="Y255">
        <v>0</v>
      </c>
      <c r="Z255">
        <v>0</v>
      </c>
    </row>
    <row r="256" spans="1:26" x14ac:dyDescent="0.25">
      <c r="A256" t="s">
        <v>663</v>
      </c>
      <c r="B256">
        <v>0</v>
      </c>
      <c r="C256">
        <v>0</v>
      </c>
      <c r="D256">
        <v>1</v>
      </c>
      <c r="E256">
        <v>0</v>
      </c>
      <c r="F256">
        <v>0</v>
      </c>
      <c r="G256">
        <v>0</v>
      </c>
      <c r="H256">
        <v>1</v>
      </c>
      <c r="I256">
        <v>0</v>
      </c>
      <c r="J256">
        <v>0</v>
      </c>
      <c r="K256">
        <v>0</v>
      </c>
      <c r="L256">
        <v>1</v>
      </c>
      <c r="M256">
        <v>0</v>
      </c>
      <c r="N256">
        <v>0</v>
      </c>
      <c r="O256">
        <v>0</v>
      </c>
      <c r="P256">
        <v>0</v>
      </c>
      <c r="Q256">
        <v>0</v>
      </c>
      <c r="R256">
        <v>0</v>
      </c>
      <c r="S256">
        <v>1</v>
      </c>
      <c r="T256">
        <v>0</v>
      </c>
      <c r="U256">
        <v>0</v>
      </c>
      <c r="V256">
        <v>1</v>
      </c>
      <c r="W256">
        <v>0</v>
      </c>
      <c r="X256">
        <v>0</v>
      </c>
      <c r="Y256">
        <v>0</v>
      </c>
      <c r="Z256">
        <v>0</v>
      </c>
    </row>
    <row r="257" spans="1:26" x14ac:dyDescent="0.25">
      <c r="A257" t="s">
        <v>665</v>
      </c>
      <c r="B257">
        <v>0</v>
      </c>
      <c r="C257">
        <v>0</v>
      </c>
      <c r="D257">
        <v>1</v>
      </c>
      <c r="E257">
        <v>0</v>
      </c>
      <c r="F257">
        <v>0</v>
      </c>
      <c r="G257">
        <v>0</v>
      </c>
      <c r="H257">
        <v>0</v>
      </c>
      <c r="I257">
        <v>1</v>
      </c>
      <c r="J257">
        <v>0</v>
      </c>
      <c r="K257">
        <v>0</v>
      </c>
      <c r="L257">
        <v>1</v>
      </c>
      <c r="M257">
        <v>0</v>
      </c>
      <c r="N257">
        <v>0</v>
      </c>
      <c r="O257">
        <v>0</v>
      </c>
      <c r="P257">
        <v>0</v>
      </c>
      <c r="Q257">
        <v>0</v>
      </c>
      <c r="R257">
        <v>1</v>
      </c>
      <c r="S257">
        <v>0</v>
      </c>
      <c r="T257">
        <v>0</v>
      </c>
      <c r="U257">
        <v>0</v>
      </c>
      <c r="V257">
        <v>1</v>
      </c>
      <c r="W257">
        <v>0</v>
      </c>
      <c r="X257">
        <v>0</v>
      </c>
      <c r="Y257">
        <v>0</v>
      </c>
      <c r="Z257">
        <v>0</v>
      </c>
    </row>
    <row r="258" spans="1:26" x14ac:dyDescent="0.25">
      <c r="A258" t="s">
        <v>667</v>
      </c>
      <c r="B258">
        <v>0</v>
      </c>
      <c r="C258">
        <v>0</v>
      </c>
      <c r="D258">
        <v>0</v>
      </c>
      <c r="E258">
        <v>1</v>
      </c>
      <c r="F258">
        <v>0</v>
      </c>
      <c r="G258">
        <v>0</v>
      </c>
      <c r="H258">
        <v>0</v>
      </c>
      <c r="I258">
        <v>1</v>
      </c>
      <c r="J258">
        <v>0</v>
      </c>
      <c r="K258">
        <v>0</v>
      </c>
      <c r="L258">
        <v>0</v>
      </c>
      <c r="M258">
        <v>1</v>
      </c>
      <c r="N258">
        <v>0</v>
      </c>
      <c r="O258">
        <v>0</v>
      </c>
      <c r="P258">
        <v>0</v>
      </c>
      <c r="Q258">
        <v>0</v>
      </c>
      <c r="R258">
        <v>1</v>
      </c>
      <c r="S258">
        <v>0</v>
      </c>
      <c r="T258">
        <v>0</v>
      </c>
      <c r="U258">
        <v>0</v>
      </c>
      <c r="V258">
        <v>1</v>
      </c>
      <c r="W258">
        <v>0</v>
      </c>
      <c r="X258">
        <v>0</v>
      </c>
      <c r="Y258">
        <v>0</v>
      </c>
      <c r="Z258">
        <v>0</v>
      </c>
    </row>
    <row r="259" spans="1:26" x14ac:dyDescent="0.25">
      <c r="A259" t="s">
        <v>669</v>
      </c>
      <c r="B259">
        <v>0</v>
      </c>
      <c r="C259">
        <v>0</v>
      </c>
      <c r="D259">
        <v>1</v>
      </c>
      <c r="E259">
        <v>0</v>
      </c>
      <c r="F259">
        <v>0</v>
      </c>
      <c r="G259">
        <v>0</v>
      </c>
      <c r="H259">
        <v>0</v>
      </c>
      <c r="I259">
        <v>1</v>
      </c>
      <c r="J259">
        <v>0</v>
      </c>
      <c r="K259">
        <v>0</v>
      </c>
      <c r="L259">
        <v>1</v>
      </c>
      <c r="M259">
        <v>0</v>
      </c>
      <c r="N259">
        <v>0</v>
      </c>
      <c r="O259">
        <v>0</v>
      </c>
      <c r="P259">
        <v>0</v>
      </c>
      <c r="Q259">
        <v>0</v>
      </c>
      <c r="R259">
        <v>1</v>
      </c>
      <c r="S259">
        <v>0</v>
      </c>
      <c r="T259">
        <v>0</v>
      </c>
      <c r="U259">
        <v>0</v>
      </c>
      <c r="V259">
        <v>1</v>
      </c>
      <c r="W259">
        <v>0</v>
      </c>
      <c r="X259">
        <v>0</v>
      </c>
      <c r="Y259">
        <v>0</v>
      </c>
      <c r="Z259">
        <v>0</v>
      </c>
    </row>
    <row r="260" spans="1:26" x14ac:dyDescent="0.25">
      <c r="A260" t="s">
        <v>671</v>
      </c>
      <c r="B260">
        <v>0</v>
      </c>
      <c r="C260">
        <v>0</v>
      </c>
      <c r="D260">
        <v>0</v>
      </c>
      <c r="E260">
        <v>1</v>
      </c>
      <c r="F260">
        <v>0</v>
      </c>
      <c r="G260">
        <v>0</v>
      </c>
      <c r="H260">
        <v>0</v>
      </c>
      <c r="I260">
        <v>1</v>
      </c>
      <c r="J260">
        <v>0</v>
      </c>
      <c r="K260">
        <v>0</v>
      </c>
      <c r="L260">
        <v>1</v>
      </c>
      <c r="M260">
        <v>0</v>
      </c>
      <c r="N260">
        <v>0</v>
      </c>
      <c r="O260">
        <v>0</v>
      </c>
      <c r="P260">
        <v>0</v>
      </c>
      <c r="Q260">
        <v>0</v>
      </c>
      <c r="R260">
        <v>1</v>
      </c>
      <c r="S260">
        <v>0</v>
      </c>
      <c r="T260">
        <v>0</v>
      </c>
      <c r="U260">
        <v>0</v>
      </c>
      <c r="V260">
        <v>1</v>
      </c>
      <c r="W260">
        <v>0</v>
      </c>
      <c r="X260">
        <v>0</v>
      </c>
      <c r="Y260">
        <v>0</v>
      </c>
      <c r="Z260">
        <v>0</v>
      </c>
    </row>
    <row r="261" spans="1:26" x14ac:dyDescent="0.25">
      <c r="A261" t="s">
        <v>673</v>
      </c>
      <c r="B261">
        <v>0</v>
      </c>
      <c r="C261">
        <v>0</v>
      </c>
      <c r="D261">
        <v>0</v>
      </c>
      <c r="E261">
        <v>1</v>
      </c>
      <c r="F261">
        <v>0</v>
      </c>
      <c r="G261">
        <v>0</v>
      </c>
      <c r="H261">
        <v>0</v>
      </c>
      <c r="I261">
        <v>1</v>
      </c>
      <c r="J261">
        <v>0</v>
      </c>
      <c r="K261">
        <v>0</v>
      </c>
      <c r="L261">
        <v>1</v>
      </c>
      <c r="M261">
        <v>0</v>
      </c>
      <c r="N261">
        <v>0</v>
      </c>
      <c r="O261">
        <v>0</v>
      </c>
      <c r="P261">
        <v>0</v>
      </c>
      <c r="Q261">
        <v>0</v>
      </c>
      <c r="R261">
        <v>1</v>
      </c>
      <c r="S261">
        <v>0</v>
      </c>
      <c r="T261">
        <v>0</v>
      </c>
      <c r="U261">
        <v>0</v>
      </c>
      <c r="V261">
        <v>1</v>
      </c>
      <c r="W261">
        <v>0</v>
      </c>
      <c r="X261">
        <v>0</v>
      </c>
      <c r="Y261">
        <v>0</v>
      </c>
      <c r="Z261">
        <v>0</v>
      </c>
    </row>
    <row r="262" spans="1:26" x14ac:dyDescent="0.25">
      <c r="A262" t="s">
        <v>675</v>
      </c>
      <c r="B262">
        <v>0</v>
      </c>
      <c r="C262">
        <v>0</v>
      </c>
      <c r="D262">
        <v>1</v>
      </c>
      <c r="E262">
        <v>0</v>
      </c>
      <c r="F262">
        <v>0</v>
      </c>
      <c r="G262">
        <v>0</v>
      </c>
      <c r="H262">
        <v>0</v>
      </c>
      <c r="I262">
        <v>0</v>
      </c>
      <c r="J262">
        <v>1</v>
      </c>
      <c r="K262">
        <v>0</v>
      </c>
      <c r="L262">
        <v>1</v>
      </c>
      <c r="M262">
        <v>0</v>
      </c>
      <c r="N262">
        <v>0</v>
      </c>
      <c r="O262">
        <v>0</v>
      </c>
      <c r="P262">
        <v>0</v>
      </c>
      <c r="Q262">
        <v>0</v>
      </c>
      <c r="R262">
        <v>1</v>
      </c>
      <c r="S262">
        <v>0</v>
      </c>
      <c r="T262">
        <v>0</v>
      </c>
      <c r="U262">
        <v>0</v>
      </c>
      <c r="V262">
        <v>1</v>
      </c>
      <c r="W262">
        <v>0</v>
      </c>
      <c r="X262">
        <v>0</v>
      </c>
      <c r="Y262">
        <v>0</v>
      </c>
      <c r="Z262">
        <v>0</v>
      </c>
    </row>
    <row r="263" spans="1:26" x14ac:dyDescent="0.25">
      <c r="A263" t="s">
        <v>677</v>
      </c>
      <c r="B263">
        <v>0</v>
      </c>
      <c r="C263">
        <v>0</v>
      </c>
      <c r="D263">
        <v>0</v>
      </c>
      <c r="E263">
        <v>1</v>
      </c>
      <c r="F263">
        <v>0</v>
      </c>
      <c r="G263">
        <v>0</v>
      </c>
      <c r="H263">
        <v>0</v>
      </c>
      <c r="I263">
        <v>1</v>
      </c>
      <c r="J263">
        <v>0</v>
      </c>
      <c r="K263">
        <v>0</v>
      </c>
      <c r="L263">
        <v>1</v>
      </c>
      <c r="M263">
        <v>0</v>
      </c>
      <c r="N263">
        <v>0</v>
      </c>
      <c r="O263">
        <v>0</v>
      </c>
      <c r="P263">
        <v>0</v>
      </c>
      <c r="Q263">
        <v>0</v>
      </c>
      <c r="R263">
        <v>1</v>
      </c>
      <c r="S263">
        <v>0</v>
      </c>
      <c r="T263">
        <v>0</v>
      </c>
      <c r="U263">
        <v>0</v>
      </c>
      <c r="V263">
        <v>1</v>
      </c>
      <c r="W263">
        <v>0</v>
      </c>
      <c r="X263">
        <v>0</v>
      </c>
      <c r="Y263">
        <v>0</v>
      </c>
      <c r="Z263">
        <v>0</v>
      </c>
    </row>
    <row r="264" spans="1:26" x14ac:dyDescent="0.25">
      <c r="A264" t="s">
        <v>679</v>
      </c>
      <c r="B264">
        <v>0</v>
      </c>
      <c r="C264">
        <v>0</v>
      </c>
      <c r="D264">
        <v>0</v>
      </c>
      <c r="E264">
        <v>1</v>
      </c>
      <c r="F264">
        <v>0</v>
      </c>
      <c r="G264">
        <v>0</v>
      </c>
      <c r="H264">
        <v>0</v>
      </c>
      <c r="I264">
        <v>1</v>
      </c>
      <c r="J264">
        <v>0</v>
      </c>
      <c r="K264">
        <v>0</v>
      </c>
      <c r="L264">
        <v>1</v>
      </c>
      <c r="M264">
        <v>0</v>
      </c>
      <c r="N264">
        <v>0</v>
      </c>
      <c r="O264">
        <v>0</v>
      </c>
      <c r="P264">
        <v>0</v>
      </c>
      <c r="Q264">
        <v>1</v>
      </c>
      <c r="R264">
        <v>0</v>
      </c>
      <c r="S264">
        <v>0</v>
      </c>
      <c r="T264">
        <v>0</v>
      </c>
      <c r="U264">
        <v>0</v>
      </c>
      <c r="V264">
        <v>1</v>
      </c>
      <c r="W264">
        <v>0</v>
      </c>
      <c r="X264">
        <v>0</v>
      </c>
      <c r="Y264">
        <v>0</v>
      </c>
      <c r="Z264">
        <v>0</v>
      </c>
    </row>
    <row r="265" spans="1:26" x14ac:dyDescent="0.25">
      <c r="A265" t="s">
        <v>681</v>
      </c>
      <c r="B265">
        <v>0</v>
      </c>
      <c r="C265">
        <v>0</v>
      </c>
      <c r="D265">
        <v>0</v>
      </c>
      <c r="E265">
        <v>1</v>
      </c>
      <c r="F265">
        <v>0</v>
      </c>
      <c r="G265">
        <v>0</v>
      </c>
      <c r="H265">
        <v>0</v>
      </c>
      <c r="I265">
        <v>0</v>
      </c>
      <c r="J265">
        <v>1</v>
      </c>
      <c r="K265">
        <v>0</v>
      </c>
      <c r="L265">
        <v>1</v>
      </c>
      <c r="M265">
        <v>0</v>
      </c>
      <c r="N265">
        <v>0</v>
      </c>
      <c r="O265">
        <v>0</v>
      </c>
      <c r="P265">
        <v>0</v>
      </c>
      <c r="Q265">
        <v>0</v>
      </c>
      <c r="R265">
        <v>1</v>
      </c>
      <c r="S265">
        <v>0</v>
      </c>
      <c r="T265">
        <v>0</v>
      </c>
      <c r="U265">
        <v>0</v>
      </c>
      <c r="V265">
        <v>1</v>
      </c>
      <c r="W265">
        <v>0</v>
      </c>
      <c r="X265">
        <v>0</v>
      </c>
      <c r="Y265">
        <v>0</v>
      </c>
      <c r="Z265">
        <v>0</v>
      </c>
    </row>
    <row r="266" spans="1:26" x14ac:dyDescent="0.25">
      <c r="A266" t="s">
        <v>683</v>
      </c>
      <c r="V266">
        <v>1</v>
      </c>
      <c r="W266">
        <v>0</v>
      </c>
      <c r="X266">
        <v>0</v>
      </c>
      <c r="Y266">
        <v>0</v>
      </c>
      <c r="Z266">
        <v>0</v>
      </c>
    </row>
    <row r="267" spans="1:26" x14ac:dyDescent="0.25">
      <c r="A267" t="s">
        <v>685</v>
      </c>
      <c r="B267">
        <v>0</v>
      </c>
      <c r="C267">
        <v>0</v>
      </c>
      <c r="D267">
        <v>0</v>
      </c>
      <c r="E267">
        <v>1</v>
      </c>
      <c r="F267">
        <v>0</v>
      </c>
      <c r="G267">
        <v>0</v>
      </c>
      <c r="H267">
        <v>1</v>
      </c>
      <c r="I267">
        <v>0</v>
      </c>
      <c r="J267">
        <v>0</v>
      </c>
      <c r="K267">
        <v>0</v>
      </c>
      <c r="L267">
        <v>1</v>
      </c>
      <c r="M267">
        <v>0</v>
      </c>
      <c r="N267">
        <v>0</v>
      </c>
      <c r="O267">
        <v>0</v>
      </c>
      <c r="P267">
        <v>0</v>
      </c>
      <c r="Q267">
        <v>0</v>
      </c>
      <c r="R267">
        <v>0</v>
      </c>
      <c r="S267">
        <v>1</v>
      </c>
      <c r="T267">
        <v>0</v>
      </c>
      <c r="U267">
        <v>0</v>
      </c>
      <c r="V267">
        <v>1</v>
      </c>
      <c r="W267">
        <v>0</v>
      </c>
      <c r="X267">
        <v>0</v>
      </c>
      <c r="Y267">
        <v>0</v>
      </c>
      <c r="Z267">
        <v>0</v>
      </c>
    </row>
    <row r="268" spans="1:26" x14ac:dyDescent="0.25">
      <c r="A268" t="s">
        <v>687</v>
      </c>
      <c r="B268">
        <v>0</v>
      </c>
      <c r="C268">
        <v>0</v>
      </c>
      <c r="D268">
        <v>1</v>
      </c>
      <c r="E268">
        <v>0</v>
      </c>
      <c r="F268">
        <v>0</v>
      </c>
      <c r="G268">
        <v>0</v>
      </c>
      <c r="H268">
        <v>1</v>
      </c>
      <c r="I268">
        <v>0</v>
      </c>
      <c r="J268">
        <v>0</v>
      </c>
      <c r="K268">
        <v>0</v>
      </c>
      <c r="L268">
        <v>1</v>
      </c>
      <c r="M268">
        <v>0</v>
      </c>
      <c r="N268">
        <v>0</v>
      </c>
      <c r="O268">
        <v>0</v>
      </c>
      <c r="P268">
        <v>0</v>
      </c>
      <c r="Q268">
        <v>0</v>
      </c>
      <c r="R268">
        <v>0</v>
      </c>
      <c r="S268">
        <v>0</v>
      </c>
      <c r="T268">
        <v>0</v>
      </c>
      <c r="U268">
        <v>1</v>
      </c>
      <c r="V268">
        <v>1</v>
      </c>
      <c r="W268">
        <v>0</v>
      </c>
      <c r="X268">
        <v>0</v>
      </c>
      <c r="Y268">
        <v>0</v>
      </c>
      <c r="Z268">
        <v>0</v>
      </c>
    </row>
    <row r="269" spans="1:26" x14ac:dyDescent="0.25">
      <c r="A269" t="s">
        <v>689</v>
      </c>
      <c r="B269">
        <v>0</v>
      </c>
      <c r="C269">
        <v>0</v>
      </c>
      <c r="D269">
        <v>0</v>
      </c>
      <c r="E269">
        <v>1</v>
      </c>
      <c r="F269">
        <v>0</v>
      </c>
      <c r="G269">
        <v>0</v>
      </c>
      <c r="H269">
        <v>1</v>
      </c>
      <c r="I269">
        <v>0</v>
      </c>
      <c r="J269">
        <v>0</v>
      </c>
      <c r="K269">
        <v>0</v>
      </c>
      <c r="L269">
        <v>1</v>
      </c>
      <c r="M269">
        <v>0</v>
      </c>
      <c r="N269">
        <v>0</v>
      </c>
      <c r="O269">
        <v>0</v>
      </c>
      <c r="P269">
        <v>0</v>
      </c>
      <c r="Q269">
        <v>0</v>
      </c>
      <c r="R269">
        <v>1</v>
      </c>
      <c r="S269">
        <v>0</v>
      </c>
      <c r="T269">
        <v>0</v>
      </c>
      <c r="U269">
        <v>0</v>
      </c>
      <c r="V269">
        <v>1</v>
      </c>
      <c r="W269">
        <v>0</v>
      </c>
      <c r="X269">
        <v>0</v>
      </c>
      <c r="Y269">
        <v>0</v>
      </c>
      <c r="Z269">
        <v>0</v>
      </c>
    </row>
    <row r="270" spans="1:26" x14ac:dyDescent="0.25">
      <c r="A270" t="s">
        <v>691</v>
      </c>
      <c r="B270">
        <v>0</v>
      </c>
      <c r="C270">
        <v>0</v>
      </c>
      <c r="D270">
        <v>1</v>
      </c>
      <c r="E270">
        <v>0</v>
      </c>
      <c r="F270">
        <v>0</v>
      </c>
      <c r="G270">
        <v>0</v>
      </c>
      <c r="H270">
        <v>1</v>
      </c>
      <c r="I270">
        <v>0</v>
      </c>
      <c r="J270">
        <v>0</v>
      </c>
      <c r="K270">
        <v>0</v>
      </c>
      <c r="L270">
        <v>1</v>
      </c>
      <c r="M270">
        <v>0</v>
      </c>
      <c r="N270">
        <v>0</v>
      </c>
      <c r="O270">
        <v>0</v>
      </c>
      <c r="P270">
        <v>0</v>
      </c>
      <c r="Q270">
        <v>0</v>
      </c>
      <c r="R270">
        <v>1</v>
      </c>
      <c r="S270">
        <v>0</v>
      </c>
      <c r="T270">
        <v>0</v>
      </c>
      <c r="U270">
        <v>0</v>
      </c>
      <c r="V270">
        <v>1</v>
      </c>
      <c r="W270">
        <v>0</v>
      </c>
      <c r="X270">
        <v>0</v>
      </c>
      <c r="Y270">
        <v>0</v>
      </c>
      <c r="Z270">
        <v>0</v>
      </c>
    </row>
    <row r="271" spans="1:26" x14ac:dyDescent="0.25">
      <c r="A271" t="s">
        <v>693</v>
      </c>
      <c r="B271">
        <v>0</v>
      </c>
      <c r="C271">
        <v>0</v>
      </c>
      <c r="D271">
        <v>1</v>
      </c>
      <c r="E271">
        <v>0</v>
      </c>
      <c r="F271">
        <v>0</v>
      </c>
      <c r="G271">
        <v>0</v>
      </c>
      <c r="H271">
        <v>1</v>
      </c>
      <c r="I271">
        <v>0</v>
      </c>
      <c r="J271">
        <v>0</v>
      </c>
      <c r="K271">
        <v>0</v>
      </c>
      <c r="L271">
        <v>1</v>
      </c>
      <c r="M271">
        <v>0</v>
      </c>
      <c r="N271">
        <v>0</v>
      </c>
      <c r="O271">
        <v>0</v>
      </c>
      <c r="P271">
        <v>0</v>
      </c>
      <c r="Q271">
        <v>0</v>
      </c>
      <c r="R271">
        <v>1</v>
      </c>
      <c r="S271">
        <v>0</v>
      </c>
      <c r="T271">
        <v>0</v>
      </c>
      <c r="U271">
        <v>0</v>
      </c>
      <c r="V271">
        <v>1</v>
      </c>
      <c r="W271">
        <v>0</v>
      </c>
      <c r="X271">
        <v>0</v>
      </c>
      <c r="Y271">
        <v>0</v>
      </c>
      <c r="Z271">
        <v>0</v>
      </c>
    </row>
    <row r="272" spans="1:26" x14ac:dyDescent="0.25">
      <c r="A272" t="s">
        <v>695</v>
      </c>
      <c r="B272">
        <v>0</v>
      </c>
      <c r="C272">
        <v>0</v>
      </c>
      <c r="D272">
        <v>0</v>
      </c>
      <c r="E272">
        <v>1</v>
      </c>
      <c r="F272">
        <v>0</v>
      </c>
      <c r="G272">
        <v>0</v>
      </c>
      <c r="H272">
        <v>1</v>
      </c>
      <c r="I272">
        <v>0</v>
      </c>
      <c r="J272">
        <v>0</v>
      </c>
      <c r="K272">
        <v>0</v>
      </c>
      <c r="L272">
        <v>1</v>
      </c>
      <c r="M272">
        <v>0</v>
      </c>
      <c r="N272">
        <v>0</v>
      </c>
      <c r="O272">
        <v>0</v>
      </c>
      <c r="P272">
        <v>0</v>
      </c>
      <c r="Q272">
        <v>0</v>
      </c>
      <c r="R272">
        <v>1</v>
      </c>
      <c r="S272">
        <v>0</v>
      </c>
      <c r="T272">
        <v>0</v>
      </c>
      <c r="U272">
        <v>0</v>
      </c>
      <c r="V272">
        <v>1</v>
      </c>
      <c r="W272">
        <v>0</v>
      </c>
      <c r="X272">
        <v>0</v>
      </c>
      <c r="Y272">
        <v>0</v>
      </c>
      <c r="Z272">
        <v>0</v>
      </c>
    </row>
    <row r="273" spans="1:26" x14ac:dyDescent="0.25">
      <c r="A273" t="s">
        <v>697</v>
      </c>
      <c r="B273">
        <v>0</v>
      </c>
      <c r="C273">
        <v>0</v>
      </c>
      <c r="D273">
        <v>1</v>
      </c>
      <c r="E273">
        <v>0</v>
      </c>
      <c r="F273">
        <v>0</v>
      </c>
      <c r="G273">
        <v>1</v>
      </c>
      <c r="H273">
        <v>0</v>
      </c>
      <c r="I273">
        <v>0</v>
      </c>
      <c r="J273">
        <v>0</v>
      </c>
      <c r="K273">
        <v>0</v>
      </c>
      <c r="L273">
        <v>1</v>
      </c>
      <c r="M273">
        <v>0</v>
      </c>
      <c r="N273">
        <v>0</v>
      </c>
      <c r="O273">
        <v>0</v>
      </c>
      <c r="P273">
        <v>0</v>
      </c>
      <c r="Q273">
        <v>0</v>
      </c>
      <c r="R273">
        <v>1</v>
      </c>
      <c r="S273">
        <v>0</v>
      </c>
      <c r="T273">
        <v>0</v>
      </c>
      <c r="U273">
        <v>0</v>
      </c>
      <c r="V273">
        <v>1</v>
      </c>
      <c r="W273">
        <v>0</v>
      </c>
      <c r="X273">
        <v>0</v>
      </c>
      <c r="Y273">
        <v>0</v>
      </c>
      <c r="Z273">
        <v>0</v>
      </c>
    </row>
    <row r="274" spans="1:26" x14ac:dyDescent="0.25">
      <c r="A274" t="s">
        <v>700</v>
      </c>
      <c r="B274">
        <v>0</v>
      </c>
      <c r="C274">
        <v>0</v>
      </c>
      <c r="D274">
        <v>0</v>
      </c>
      <c r="E274">
        <v>1</v>
      </c>
      <c r="F274">
        <v>0</v>
      </c>
      <c r="G274">
        <v>0</v>
      </c>
      <c r="H274">
        <v>1</v>
      </c>
      <c r="I274">
        <v>0</v>
      </c>
      <c r="J274">
        <v>0</v>
      </c>
      <c r="K274">
        <v>0</v>
      </c>
      <c r="L274">
        <v>1</v>
      </c>
      <c r="M274">
        <v>0</v>
      </c>
      <c r="N274">
        <v>0</v>
      </c>
      <c r="O274">
        <v>0</v>
      </c>
      <c r="P274">
        <v>0</v>
      </c>
      <c r="Q274">
        <v>1</v>
      </c>
      <c r="R274">
        <v>0</v>
      </c>
      <c r="S274">
        <v>0</v>
      </c>
      <c r="T274">
        <v>0</v>
      </c>
      <c r="U274">
        <v>0</v>
      </c>
      <c r="V274">
        <v>1</v>
      </c>
      <c r="W274">
        <v>0</v>
      </c>
      <c r="X274">
        <v>0</v>
      </c>
      <c r="Y274">
        <v>0</v>
      </c>
      <c r="Z274">
        <v>0</v>
      </c>
    </row>
    <row r="275" spans="1:26" x14ac:dyDescent="0.25">
      <c r="A275" t="s">
        <v>702</v>
      </c>
      <c r="B275">
        <v>0</v>
      </c>
      <c r="C275">
        <v>0</v>
      </c>
      <c r="D275">
        <v>0</v>
      </c>
      <c r="E275">
        <v>0</v>
      </c>
      <c r="F275">
        <v>1</v>
      </c>
      <c r="G275">
        <v>0</v>
      </c>
      <c r="H275">
        <v>1</v>
      </c>
      <c r="I275">
        <v>0</v>
      </c>
      <c r="J275">
        <v>0</v>
      </c>
      <c r="K275">
        <v>0</v>
      </c>
      <c r="L275">
        <v>1</v>
      </c>
      <c r="M275">
        <v>0</v>
      </c>
      <c r="N275">
        <v>0</v>
      </c>
      <c r="O275">
        <v>0</v>
      </c>
      <c r="P275">
        <v>0</v>
      </c>
      <c r="Q275">
        <v>1</v>
      </c>
      <c r="R275">
        <v>0</v>
      </c>
      <c r="S275">
        <v>0</v>
      </c>
      <c r="T275">
        <v>0</v>
      </c>
      <c r="U275">
        <v>0</v>
      </c>
      <c r="V275">
        <v>1</v>
      </c>
      <c r="W275">
        <v>0</v>
      </c>
      <c r="X275">
        <v>0</v>
      </c>
      <c r="Y275">
        <v>0</v>
      </c>
      <c r="Z275">
        <v>0</v>
      </c>
    </row>
    <row r="276" spans="1:26" x14ac:dyDescent="0.25">
      <c r="A276" t="s">
        <v>704</v>
      </c>
      <c r="B276">
        <v>0</v>
      </c>
      <c r="C276">
        <v>0</v>
      </c>
      <c r="D276">
        <v>1</v>
      </c>
      <c r="E276">
        <v>0</v>
      </c>
      <c r="F276">
        <v>0</v>
      </c>
      <c r="G276">
        <v>1</v>
      </c>
      <c r="H276">
        <v>0</v>
      </c>
      <c r="I276">
        <v>0</v>
      </c>
      <c r="J276">
        <v>0</v>
      </c>
      <c r="K276">
        <v>0</v>
      </c>
      <c r="L276">
        <v>1</v>
      </c>
      <c r="M276">
        <v>0</v>
      </c>
      <c r="N276">
        <v>0</v>
      </c>
      <c r="O276">
        <v>0</v>
      </c>
      <c r="P276">
        <v>0</v>
      </c>
      <c r="Q276">
        <v>1</v>
      </c>
      <c r="R276">
        <v>0</v>
      </c>
      <c r="S276">
        <v>0</v>
      </c>
      <c r="T276">
        <v>0</v>
      </c>
      <c r="U276">
        <v>0</v>
      </c>
      <c r="V276">
        <v>1</v>
      </c>
      <c r="W276">
        <v>0</v>
      </c>
      <c r="X276">
        <v>0</v>
      </c>
      <c r="Y276">
        <v>0</v>
      </c>
      <c r="Z276">
        <v>0</v>
      </c>
    </row>
    <row r="277" spans="1:26" x14ac:dyDescent="0.25">
      <c r="A277" t="s">
        <v>706</v>
      </c>
      <c r="B277">
        <v>0</v>
      </c>
      <c r="C277">
        <v>1</v>
      </c>
      <c r="D277">
        <v>0</v>
      </c>
      <c r="E277">
        <v>0</v>
      </c>
      <c r="F277">
        <v>0</v>
      </c>
      <c r="G277">
        <v>1</v>
      </c>
      <c r="H277">
        <v>0</v>
      </c>
      <c r="I277">
        <v>0</v>
      </c>
      <c r="J277">
        <v>0</v>
      </c>
      <c r="K277">
        <v>0</v>
      </c>
      <c r="L277">
        <v>1</v>
      </c>
      <c r="M277">
        <v>0</v>
      </c>
      <c r="N277">
        <v>0</v>
      </c>
      <c r="O277">
        <v>0</v>
      </c>
      <c r="P277">
        <v>0</v>
      </c>
      <c r="Q277">
        <v>1</v>
      </c>
      <c r="R277">
        <v>0</v>
      </c>
      <c r="S277">
        <v>0</v>
      </c>
      <c r="T277">
        <v>0</v>
      </c>
      <c r="U277">
        <v>0</v>
      </c>
      <c r="V277">
        <v>1</v>
      </c>
      <c r="W277">
        <v>0</v>
      </c>
      <c r="X277">
        <v>0</v>
      </c>
      <c r="Y277">
        <v>0</v>
      </c>
      <c r="Z277">
        <v>0</v>
      </c>
    </row>
    <row r="278" spans="1:26" x14ac:dyDescent="0.25">
      <c r="A278" t="s">
        <v>708</v>
      </c>
      <c r="B278">
        <v>0</v>
      </c>
      <c r="C278">
        <v>0</v>
      </c>
      <c r="D278">
        <v>1</v>
      </c>
      <c r="E278">
        <v>0</v>
      </c>
      <c r="F278">
        <v>0</v>
      </c>
      <c r="G278">
        <v>0</v>
      </c>
      <c r="H278">
        <v>1</v>
      </c>
      <c r="I278">
        <v>0</v>
      </c>
      <c r="J278">
        <v>0</v>
      </c>
      <c r="K278">
        <v>0</v>
      </c>
      <c r="L278">
        <v>1</v>
      </c>
      <c r="M278">
        <v>0</v>
      </c>
      <c r="N278">
        <v>0</v>
      </c>
      <c r="O278">
        <v>0</v>
      </c>
      <c r="P278">
        <v>0</v>
      </c>
      <c r="Q278">
        <v>1</v>
      </c>
      <c r="R278">
        <v>0</v>
      </c>
      <c r="S278">
        <v>0</v>
      </c>
      <c r="T278">
        <v>0</v>
      </c>
      <c r="U278">
        <v>0</v>
      </c>
      <c r="V278">
        <v>1</v>
      </c>
      <c r="W278">
        <v>0</v>
      </c>
      <c r="X278">
        <v>0</v>
      </c>
      <c r="Y278">
        <v>0</v>
      </c>
      <c r="Z278">
        <v>0</v>
      </c>
    </row>
    <row r="279" spans="1:26" x14ac:dyDescent="0.25">
      <c r="A279" t="s">
        <v>710</v>
      </c>
      <c r="B279">
        <v>0</v>
      </c>
      <c r="C279">
        <v>0</v>
      </c>
      <c r="D279">
        <v>0</v>
      </c>
      <c r="E279">
        <v>1</v>
      </c>
      <c r="F279">
        <v>0</v>
      </c>
      <c r="G279">
        <v>0</v>
      </c>
      <c r="H279">
        <v>1</v>
      </c>
      <c r="I279">
        <v>0</v>
      </c>
      <c r="J279">
        <v>0</v>
      </c>
      <c r="K279">
        <v>0</v>
      </c>
      <c r="L279">
        <v>1</v>
      </c>
      <c r="M279">
        <v>0</v>
      </c>
      <c r="N279">
        <v>0</v>
      </c>
      <c r="O279">
        <v>0</v>
      </c>
      <c r="P279">
        <v>0</v>
      </c>
      <c r="Q279">
        <v>1</v>
      </c>
      <c r="R279">
        <v>0</v>
      </c>
      <c r="S279">
        <v>0</v>
      </c>
      <c r="T279">
        <v>0</v>
      </c>
      <c r="U279">
        <v>0</v>
      </c>
      <c r="V279">
        <v>1</v>
      </c>
      <c r="W279">
        <v>0</v>
      </c>
      <c r="X279">
        <v>0</v>
      </c>
      <c r="Y279">
        <v>0</v>
      </c>
      <c r="Z279">
        <v>0</v>
      </c>
    </row>
    <row r="280" spans="1:26" x14ac:dyDescent="0.25">
      <c r="A280" t="s">
        <v>712</v>
      </c>
      <c r="B280">
        <v>0</v>
      </c>
      <c r="C280">
        <v>0</v>
      </c>
      <c r="D280">
        <v>1</v>
      </c>
      <c r="E280">
        <v>0</v>
      </c>
      <c r="F280">
        <v>0</v>
      </c>
      <c r="G280">
        <v>0</v>
      </c>
      <c r="H280">
        <v>0</v>
      </c>
      <c r="I280">
        <v>1</v>
      </c>
      <c r="J280">
        <v>0</v>
      </c>
      <c r="K280">
        <v>0</v>
      </c>
      <c r="L280">
        <v>1</v>
      </c>
      <c r="M280">
        <v>0</v>
      </c>
      <c r="N280">
        <v>0</v>
      </c>
      <c r="O280">
        <v>0</v>
      </c>
      <c r="P280">
        <v>0</v>
      </c>
      <c r="Q280">
        <v>1</v>
      </c>
      <c r="R280">
        <v>0</v>
      </c>
      <c r="S280">
        <v>0</v>
      </c>
      <c r="T280">
        <v>0</v>
      </c>
      <c r="U280">
        <v>0</v>
      </c>
      <c r="V280">
        <v>1</v>
      </c>
      <c r="W280">
        <v>0</v>
      </c>
      <c r="X280">
        <v>0</v>
      </c>
      <c r="Y280">
        <v>0</v>
      </c>
      <c r="Z280">
        <v>0</v>
      </c>
    </row>
    <row r="281" spans="1:26" x14ac:dyDescent="0.25">
      <c r="A281" t="s">
        <v>714</v>
      </c>
      <c r="B281">
        <v>0</v>
      </c>
      <c r="C281">
        <v>0</v>
      </c>
      <c r="D281">
        <v>0</v>
      </c>
      <c r="E281">
        <v>1</v>
      </c>
      <c r="F281">
        <v>0</v>
      </c>
      <c r="G281">
        <v>0</v>
      </c>
      <c r="H281">
        <v>0</v>
      </c>
      <c r="I281">
        <v>1</v>
      </c>
      <c r="J281">
        <v>0</v>
      </c>
      <c r="K281">
        <v>0</v>
      </c>
      <c r="L281">
        <v>1</v>
      </c>
      <c r="M281">
        <v>0</v>
      </c>
      <c r="N281">
        <v>0</v>
      </c>
      <c r="O281">
        <v>0</v>
      </c>
      <c r="P281">
        <v>0</v>
      </c>
      <c r="Q281">
        <v>1</v>
      </c>
      <c r="R281">
        <v>0</v>
      </c>
      <c r="S281">
        <v>0</v>
      </c>
      <c r="T281">
        <v>0</v>
      </c>
      <c r="U281">
        <v>0</v>
      </c>
      <c r="V281">
        <v>1</v>
      </c>
      <c r="W281">
        <v>0</v>
      </c>
      <c r="X281">
        <v>0</v>
      </c>
      <c r="Y281">
        <v>0</v>
      </c>
      <c r="Z281">
        <v>0</v>
      </c>
    </row>
    <row r="282" spans="1:26" x14ac:dyDescent="0.25">
      <c r="A282" t="s">
        <v>716</v>
      </c>
      <c r="B282">
        <v>0</v>
      </c>
      <c r="C282">
        <v>0</v>
      </c>
      <c r="D282">
        <v>0</v>
      </c>
      <c r="E282">
        <v>0</v>
      </c>
      <c r="F282">
        <v>1</v>
      </c>
      <c r="G282">
        <v>0</v>
      </c>
      <c r="H282">
        <v>0</v>
      </c>
      <c r="I282">
        <v>1</v>
      </c>
      <c r="J282">
        <v>0</v>
      </c>
      <c r="K282">
        <v>0</v>
      </c>
      <c r="L282">
        <v>1</v>
      </c>
      <c r="M282">
        <v>0</v>
      </c>
      <c r="N282">
        <v>0</v>
      </c>
      <c r="O282">
        <v>0</v>
      </c>
      <c r="P282">
        <v>0</v>
      </c>
      <c r="Q282">
        <v>1</v>
      </c>
      <c r="R282">
        <v>0</v>
      </c>
      <c r="S282">
        <v>0</v>
      </c>
      <c r="T282">
        <v>0</v>
      </c>
      <c r="U282">
        <v>0</v>
      </c>
      <c r="V282">
        <v>1</v>
      </c>
      <c r="W282">
        <v>0</v>
      </c>
      <c r="X282">
        <v>0</v>
      </c>
      <c r="Y282">
        <v>0</v>
      </c>
      <c r="Z282">
        <v>0</v>
      </c>
    </row>
    <row r="283" spans="1:26" x14ac:dyDescent="0.25">
      <c r="A283" t="s">
        <v>718</v>
      </c>
      <c r="B283">
        <v>0</v>
      </c>
      <c r="C283">
        <v>0</v>
      </c>
      <c r="D283">
        <v>0</v>
      </c>
      <c r="E283">
        <v>1</v>
      </c>
      <c r="F283">
        <v>0</v>
      </c>
      <c r="G283">
        <v>0</v>
      </c>
      <c r="H283">
        <v>0</v>
      </c>
      <c r="I283">
        <v>1</v>
      </c>
      <c r="J283">
        <v>0</v>
      </c>
      <c r="K283">
        <v>0</v>
      </c>
      <c r="L283">
        <v>1</v>
      </c>
      <c r="M283">
        <v>0</v>
      </c>
      <c r="N283">
        <v>0</v>
      </c>
      <c r="O283">
        <v>0</v>
      </c>
      <c r="P283">
        <v>0</v>
      </c>
      <c r="Q283">
        <v>0</v>
      </c>
      <c r="R283">
        <v>1</v>
      </c>
      <c r="S283">
        <v>0</v>
      </c>
      <c r="T283">
        <v>0</v>
      </c>
      <c r="U283">
        <v>0</v>
      </c>
      <c r="V283">
        <v>1</v>
      </c>
      <c r="W283">
        <v>0</v>
      </c>
      <c r="X283">
        <v>0</v>
      </c>
      <c r="Y283">
        <v>0</v>
      </c>
      <c r="Z283">
        <v>0</v>
      </c>
    </row>
    <row r="284" spans="1:26" x14ac:dyDescent="0.25">
      <c r="A284" t="s">
        <v>721</v>
      </c>
      <c r="B284">
        <v>0</v>
      </c>
      <c r="C284">
        <v>0</v>
      </c>
      <c r="D284">
        <v>0</v>
      </c>
      <c r="E284">
        <v>1</v>
      </c>
      <c r="F284">
        <v>0</v>
      </c>
      <c r="G284">
        <v>0</v>
      </c>
      <c r="H284">
        <v>1</v>
      </c>
      <c r="I284">
        <v>0</v>
      </c>
      <c r="J284">
        <v>0</v>
      </c>
      <c r="K284">
        <v>0</v>
      </c>
      <c r="L284">
        <v>1</v>
      </c>
      <c r="M284">
        <v>0</v>
      </c>
      <c r="N284">
        <v>0</v>
      </c>
      <c r="O284">
        <v>0</v>
      </c>
      <c r="P284">
        <v>0</v>
      </c>
      <c r="Q284">
        <v>0</v>
      </c>
      <c r="R284">
        <v>1</v>
      </c>
      <c r="S284">
        <v>0</v>
      </c>
      <c r="T284">
        <v>0</v>
      </c>
      <c r="U284">
        <v>0</v>
      </c>
      <c r="V284">
        <v>1</v>
      </c>
      <c r="W284">
        <v>0</v>
      </c>
      <c r="X284">
        <v>0</v>
      </c>
      <c r="Y284">
        <v>0</v>
      </c>
      <c r="Z284">
        <v>0</v>
      </c>
    </row>
    <row r="285" spans="1:26" x14ac:dyDescent="0.25">
      <c r="A285" t="s">
        <v>723</v>
      </c>
      <c r="B285">
        <v>0</v>
      </c>
      <c r="C285">
        <v>0</v>
      </c>
      <c r="D285">
        <v>1</v>
      </c>
      <c r="E285">
        <v>0</v>
      </c>
      <c r="F285">
        <v>0</v>
      </c>
      <c r="G285">
        <v>0</v>
      </c>
      <c r="H285">
        <v>0</v>
      </c>
      <c r="I285">
        <v>1</v>
      </c>
      <c r="J285">
        <v>0</v>
      </c>
      <c r="K285">
        <v>0</v>
      </c>
      <c r="L285">
        <v>1</v>
      </c>
      <c r="M285">
        <v>0</v>
      </c>
      <c r="N285">
        <v>0</v>
      </c>
      <c r="O285">
        <v>0</v>
      </c>
      <c r="P285">
        <v>0</v>
      </c>
      <c r="Q285">
        <v>1</v>
      </c>
      <c r="R285">
        <v>0</v>
      </c>
      <c r="S285">
        <v>0</v>
      </c>
      <c r="T285">
        <v>0</v>
      </c>
      <c r="U285">
        <v>0</v>
      </c>
      <c r="V285">
        <v>1</v>
      </c>
      <c r="W285">
        <v>0</v>
      </c>
      <c r="X285">
        <v>0</v>
      </c>
      <c r="Y285">
        <v>0</v>
      </c>
      <c r="Z285">
        <v>0</v>
      </c>
    </row>
    <row r="286" spans="1:26" x14ac:dyDescent="0.25">
      <c r="A286" t="s">
        <v>725</v>
      </c>
      <c r="B286">
        <v>0</v>
      </c>
      <c r="C286">
        <v>0</v>
      </c>
      <c r="D286">
        <v>0</v>
      </c>
      <c r="E286">
        <v>1</v>
      </c>
      <c r="F286">
        <v>0</v>
      </c>
      <c r="G286">
        <v>0</v>
      </c>
      <c r="H286">
        <v>0</v>
      </c>
      <c r="I286">
        <v>0</v>
      </c>
      <c r="J286">
        <v>1</v>
      </c>
      <c r="K286">
        <v>0</v>
      </c>
      <c r="L286">
        <v>1</v>
      </c>
      <c r="M286">
        <v>0</v>
      </c>
      <c r="N286">
        <v>0</v>
      </c>
      <c r="O286">
        <v>0</v>
      </c>
      <c r="P286">
        <v>0</v>
      </c>
      <c r="Q286">
        <v>1</v>
      </c>
      <c r="R286">
        <v>0</v>
      </c>
      <c r="S286">
        <v>0</v>
      </c>
      <c r="T286">
        <v>0</v>
      </c>
      <c r="U286">
        <v>0</v>
      </c>
      <c r="V286">
        <v>1</v>
      </c>
      <c r="W286">
        <v>0</v>
      </c>
      <c r="X286">
        <v>0</v>
      </c>
      <c r="Y286">
        <v>0</v>
      </c>
      <c r="Z286">
        <v>0</v>
      </c>
    </row>
    <row r="287" spans="1:26" x14ac:dyDescent="0.25">
      <c r="A287" t="s">
        <v>727</v>
      </c>
      <c r="B287">
        <v>0</v>
      </c>
      <c r="C287">
        <v>0</v>
      </c>
      <c r="D287">
        <v>0</v>
      </c>
      <c r="E287">
        <v>1</v>
      </c>
      <c r="F287">
        <v>0</v>
      </c>
      <c r="G287">
        <v>0</v>
      </c>
      <c r="H287">
        <v>1</v>
      </c>
      <c r="I287">
        <v>0</v>
      </c>
      <c r="J287">
        <v>0</v>
      </c>
      <c r="K287">
        <v>0</v>
      </c>
      <c r="L287">
        <v>1</v>
      </c>
      <c r="M287">
        <v>0</v>
      </c>
      <c r="N287">
        <v>0</v>
      </c>
      <c r="O287">
        <v>0</v>
      </c>
      <c r="P287">
        <v>0</v>
      </c>
      <c r="Q287">
        <v>1</v>
      </c>
      <c r="R287">
        <v>0</v>
      </c>
      <c r="S287">
        <v>0</v>
      </c>
      <c r="T287">
        <v>0</v>
      </c>
      <c r="U287">
        <v>0</v>
      </c>
      <c r="V287">
        <v>1</v>
      </c>
      <c r="W287">
        <v>0</v>
      </c>
      <c r="X287">
        <v>0</v>
      </c>
      <c r="Y287">
        <v>0</v>
      </c>
      <c r="Z287">
        <v>0</v>
      </c>
    </row>
    <row r="288" spans="1:26" x14ac:dyDescent="0.25">
      <c r="A288" t="s">
        <v>729</v>
      </c>
      <c r="B288">
        <v>0</v>
      </c>
      <c r="C288">
        <v>0</v>
      </c>
      <c r="D288">
        <v>1</v>
      </c>
      <c r="E288">
        <v>0</v>
      </c>
      <c r="F288">
        <v>0</v>
      </c>
      <c r="G288">
        <v>1</v>
      </c>
      <c r="H288">
        <v>0</v>
      </c>
      <c r="I288">
        <v>0</v>
      </c>
      <c r="J288">
        <v>0</v>
      </c>
      <c r="K288">
        <v>0</v>
      </c>
      <c r="L288">
        <v>1</v>
      </c>
      <c r="M288">
        <v>0</v>
      </c>
      <c r="N288">
        <v>0</v>
      </c>
      <c r="O288">
        <v>0</v>
      </c>
      <c r="P288">
        <v>0</v>
      </c>
      <c r="Q288">
        <v>1</v>
      </c>
      <c r="R288">
        <v>0</v>
      </c>
      <c r="S288">
        <v>0</v>
      </c>
      <c r="T288">
        <v>0</v>
      </c>
      <c r="U288">
        <v>0</v>
      </c>
      <c r="V288">
        <v>1</v>
      </c>
      <c r="W288">
        <v>0</v>
      </c>
      <c r="X288">
        <v>0</v>
      </c>
      <c r="Y288">
        <v>0</v>
      </c>
      <c r="Z288">
        <v>0</v>
      </c>
    </row>
    <row r="289" spans="1:26" x14ac:dyDescent="0.25">
      <c r="A289" t="s">
        <v>731</v>
      </c>
      <c r="B289">
        <v>0</v>
      </c>
      <c r="C289">
        <v>0</v>
      </c>
      <c r="D289">
        <v>1</v>
      </c>
      <c r="E289">
        <v>0</v>
      </c>
      <c r="F289">
        <v>0</v>
      </c>
      <c r="G289">
        <v>0</v>
      </c>
      <c r="H289">
        <v>1</v>
      </c>
      <c r="I289">
        <v>0</v>
      </c>
      <c r="J289">
        <v>0</v>
      </c>
      <c r="K289">
        <v>0</v>
      </c>
      <c r="L289">
        <v>1</v>
      </c>
      <c r="M289">
        <v>0</v>
      </c>
      <c r="N289">
        <v>0</v>
      </c>
      <c r="O289">
        <v>0</v>
      </c>
      <c r="P289">
        <v>0</v>
      </c>
      <c r="Q289">
        <v>1</v>
      </c>
      <c r="R289">
        <v>0</v>
      </c>
      <c r="S289">
        <v>0</v>
      </c>
      <c r="T289">
        <v>0</v>
      </c>
      <c r="U289">
        <v>0</v>
      </c>
      <c r="V289">
        <v>1</v>
      </c>
      <c r="W289">
        <v>0</v>
      </c>
      <c r="X289">
        <v>0</v>
      </c>
      <c r="Y289">
        <v>0</v>
      </c>
      <c r="Z289">
        <v>0</v>
      </c>
    </row>
    <row r="290" spans="1:26" x14ac:dyDescent="0.25">
      <c r="A290" t="s">
        <v>733</v>
      </c>
      <c r="B290">
        <v>0</v>
      </c>
      <c r="C290">
        <v>0</v>
      </c>
      <c r="D290">
        <v>1</v>
      </c>
      <c r="E290">
        <v>0</v>
      </c>
      <c r="F290">
        <v>0</v>
      </c>
      <c r="G290">
        <v>0</v>
      </c>
      <c r="H290">
        <v>1</v>
      </c>
      <c r="I290">
        <v>0</v>
      </c>
      <c r="J290">
        <v>0</v>
      </c>
      <c r="K290">
        <v>0</v>
      </c>
      <c r="L290">
        <v>1</v>
      </c>
      <c r="M290">
        <v>0</v>
      </c>
      <c r="N290">
        <v>0</v>
      </c>
      <c r="O290">
        <v>0</v>
      </c>
      <c r="P290">
        <v>0</v>
      </c>
      <c r="Q290">
        <v>1</v>
      </c>
      <c r="R290">
        <v>0</v>
      </c>
      <c r="S290">
        <v>0</v>
      </c>
      <c r="T290">
        <v>0</v>
      </c>
      <c r="U290">
        <v>0</v>
      </c>
      <c r="V290">
        <v>1</v>
      </c>
      <c r="W290">
        <v>0</v>
      </c>
      <c r="X290">
        <v>0</v>
      </c>
      <c r="Y290">
        <v>0</v>
      </c>
      <c r="Z290">
        <v>0</v>
      </c>
    </row>
    <row r="291" spans="1:26" x14ac:dyDescent="0.25">
      <c r="A291" t="s">
        <v>735</v>
      </c>
      <c r="B291">
        <v>0</v>
      </c>
      <c r="C291">
        <v>0</v>
      </c>
      <c r="D291">
        <v>1</v>
      </c>
      <c r="E291">
        <v>0</v>
      </c>
      <c r="F291">
        <v>0</v>
      </c>
      <c r="G291">
        <v>0</v>
      </c>
      <c r="H291">
        <v>1</v>
      </c>
      <c r="I291">
        <v>0</v>
      </c>
      <c r="J291">
        <v>0</v>
      </c>
      <c r="K291">
        <v>0</v>
      </c>
      <c r="L291">
        <v>1</v>
      </c>
      <c r="M291">
        <v>0</v>
      </c>
      <c r="N291">
        <v>0</v>
      </c>
      <c r="O291">
        <v>0</v>
      </c>
      <c r="P291">
        <v>0</v>
      </c>
      <c r="Q291">
        <v>0</v>
      </c>
      <c r="R291">
        <v>1</v>
      </c>
      <c r="S291">
        <v>0</v>
      </c>
      <c r="T291">
        <v>0</v>
      </c>
      <c r="U291">
        <v>0</v>
      </c>
      <c r="V291">
        <v>1</v>
      </c>
      <c r="W291">
        <v>0</v>
      </c>
      <c r="X291">
        <v>0</v>
      </c>
      <c r="Y291">
        <v>0</v>
      </c>
      <c r="Z291">
        <v>0</v>
      </c>
    </row>
    <row r="292" spans="1:26" x14ac:dyDescent="0.25">
      <c r="A292" t="s">
        <v>737</v>
      </c>
      <c r="B292">
        <v>0</v>
      </c>
      <c r="C292">
        <v>0</v>
      </c>
      <c r="D292">
        <v>1</v>
      </c>
      <c r="E292">
        <v>0</v>
      </c>
      <c r="F292">
        <v>0</v>
      </c>
      <c r="G292">
        <v>1</v>
      </c>
      <c r="H292">
        <v>0</v>
      </c>
      <c r="I292">
        <v>0</v>
      </c>
      <c r="J292">
        <v>0</v>
      </c>
      <c r="K292">
        <v>0</v>
      </c>
      <c r="L292">
        <v>0</v>
      </c>
      <c r="M292">
        <v>1</v>
      </c>
      <c r="N292">
        <v>0</v>
      </c>
      <c r="O292">
        <v>0</v>
      </c>
      <c r="P292">
        <v>0</v>
      </c>
      <c r="Q292">
        <v>0</v>
      </c>
      <c r="R292">
        <v>0</v>
      </c>
      <c r="S292">
        <v>1</v>
      </c>
      <c r="T292">
        <v>0</v>
      </c>
      <c r="U292">
        <v>0</v>
      </c>
      <c r="V292">
        <v>1</v>
      </c>
      <c r="W292">
        <v>0</v>
      </c>
      <c r="X292">
        <v>0</v>
      </c>
      <c r="Y292">
        <v>0</v>
      </c>
      <c r="Z292">
        <v>0</v>
      </c>
    </row>
    <row r="293" spans="1:26" x14ac:dyDescent="0.25">
      <c r="A293" t="s">
        <v>740</v>
      </c>
      <c r="B293">
        <v>0</v>
      </c>
      <c r="C293">
        <v>0</v>
      </c>
      <c r="D293">
        <v>0</v>
      </c>
      <c r="E293">
        <v>0</v>
      </c>
      <c r="F293">
        <v>1</v>
      </c>
      <c r="G293">
        <v>0</v>
      </c>
      <c r="H293">
        <v>0</v>
      </c>
      <c r="I293">
        <v>1</v>
      </c>
      <c r="J293">
        <v>0</v>
      </c>
      <c r="K293">
        <v>0</v>
      </c>
      <c r="L293">
        <v>1</v>
      </c>
      <c r="M293">
        <v>0</v>
      </c>
      <c r="N293">
        <v>0</v>
      </c>
      <c r="O293">
        <v>0</v>
      </c>
      <c r="P293">
        <v>0</v>
      </c>
      <c r="Q293">
        <v>1</v>
      </c>
      <c r="R293">
        <v>0</v>
      </c>
      <c r="S293">
        <v>0</v>
      </c>
      <c r="T293">
        <v>0</v>
      </c>
      <c r="U293">
        <v>0</v>
      </c>
      <c r="V293">
        <v>1</v>
      </c>
      <c r="W293">
        <v>0</v>
      </c>
      <c r="X293">
        <v>0</v>
      </c>
      <c r="Y293">
        <v>0</v>
      </c>
      <c r="Z293">
        <v>0</v>
      </c>
    </row>
    <row r="294" spans="1:26" x14ac:dyDescent="0.25">
      <c r="A294" t="s">
        <v>742</v>
      </c>
      <c r="B294">
        <v>0</v>
      </c>
      <c r="C294">
        <v>0</v>
      </c>
      <c r="D294">
        <v>0</v>
      </c>
      <c r="E294">
        <v>0</v>
      </c>
      <c r="F294">
        <v>1</v>
      </c>
      <c r="G294">
        <v>0</v>
      </c>
      <c r="H294">
        <v>1</v>
      </c>
      <c r="I294">
        <v>0</v>
      </c>
      <c r="J294">
        <v>0</v>
      </c>
      <c r="K294">
        <v>0</v>
      </c>
      <c r="L294">
        <v>1</v>
      </c>
      <c r="M294">
        <v>0</v>
      </c>
      <c r="N294">
        <v>0</v>
      </c>
      <c r="O294">
        <v>0</v>
      </c>
      <c r="P294">
        <v>0</v>
      </c>
      <c r="Q294">
        <v>1</v>
      </c>
      <c r="R294">
        <v>0</v>
      </c>
      <c r="S294">
        <v>0</v>
      </c>
      <c r="T294">
        <v>0</v>
      </c>
      <c r="U294">
        <v>0</v>
      </c>
      <c r="V294">
        <v>1</v>
      </c>
      <c r="W294">
        <v>0</v>
      </c>
      <c r="X294">
        <v>0</v>
      </c>
      <c r="Y294">
        <v>0</v>
      </c>
      <c r="Z294">
        <v>0</v>
      </c>
    </row>
    <row r="295" spans="1:26" x14ac:dyDescent="0.25">
      <c r="A295" t="s">
        <v>744</v>
      </c>
      <c r="B295">
        <v>0</v>
      </c>
      <c r="C295">
        <v>0</v>
      </c>
      <c r="D295">
        <v>0</v>
      </c>
      <c r="E295">
        <v>1</v>
      </c>
      <c r="F295">
        <v>0</v>
      </c>
      <c r="G295">
        <v>0</v>
      </c>
      <c r="H295">
        <v>1</v>
      </c>
      <c r="I295">
        <v>0</v>
      </c>
      <c r="J295">
        <v>0</v>
      </c>
      <c r="K295">
        <v>0</v>
      </c>
      <c r="L295">
        <v>0</v>
      </c>
      <c r="M295">
        <v>1</v>
      </c>
      <c r="N295">
        <v>0</v>
      </c>
      <c r="O295">
        <v>0</v>
      </c>
      <c r="P295">
        <v>0</v>
      </c>
      <c r="Q295">
        <v>1</v>
      </c>
      <c r="R295">
        <v>0</v>
      </c>
      <c r="S295">
        <v>0</v>
      </c>
      <c r="T295">
        <v>0</v>
      </c>
      <c r="U295">
        <v>0</v>
      </c>
      <c r="V295">
        <v>1</v>
      </c>
      <c r="W295">
        <v>0</v>
      </c>
      <c r="X295">
        <v>0</v>
      </c>
      <c r="Y295">
        <v>0</v>
      </c>
      <c r="Z295">
        <v>0</v>
      </c>
    </row>
    <row r="296" spans="1:26" x14ac:dyDescent="0.25">
      <c r="A296" t="s">
        <v>746</v>
      </c>
      <c r="B296">
        <v>0</v>
      </c>
      <c r="C296">
        <v>0</v>
      </c>
      <c r="D296">
        <v>0</v>
      </c>
      <c r="E296">
        <v>1</v>
      </c>
      <c r="F296">
        <v>0</v>
      </c>
      <c r="G296">
        <v>0</v>
      </c>
      <c r="H296">
        <v>1</v>
      </c>
      <c r="I296">
        <v>0</v>
      </c>
      <c r="J296">
        <v>0</v>
      </c>
      <c r="K296">
        <v>0</v>
      </c>
      <c r="L296">
        <v>1</v>
      </c>
      <c r="M296">
        <v>0</v>
      </c>
      <c r="N296">
        <v>0</v>
      </c>
      <c r="O296">
        <v>0</v>
      </c>
      <c r="P296">
        <v>0</v>
      </c>
      <c r="Q296">
        <v>1</v>
      </c>
      <c r="R296">
        <v>0</v>
      </c>
      <c r="S296">
        <v>0</v>
      </c>
      <c r="T296">
        <v>0</v>
      </c>
      <c r="U296">
        <v>0</v>
      </c>
      <c r="V296">
        <v>1</v>
      </c>
      <c r="W296">
        <v>0</v>
      </c>
      <c r="X296">
        <v>0</v>
      </c>
      <c r="Y296">
        <v>0</v>
      </c>
      <c r="Z296">
        <v>0</v>
      </c>
    </row>
    <row r="297" spans="1:26" x14ac:dyDescent="0.25">
      <c r="A297" t="s">
        <v>748</v>
      </c>
      <c r="B297">
        <v>0</v>
      </c>
      <c r="C297">
        <v>0</v>
      </c>
      <c r="D297">
        <v>0</v>
      </c>
      <c r="E297">
        <v>0</v>
      </c>
      <c r="F297">
        <v>1</v>
      </c>
      <c r="G297">
        <v>0</v>
      </c>
      <c r="H297">
        <v>0</v>
      </c>
      <c r="I297">
        <v>1</v>
      </c>
      <c r="J297">
        <v>0</v>
      </c>
      <c r="K297">
        <v>0</v>
      </c>
      <c r="L297">
        <v>1</v>
      </c>
      <c r="M297">
        <v>0</v>
      </c>
      <c r="N297">
        <v>0</v>
      </c>
      <c r="O297">
        <v>0</v>
      </c>
      <c r="P297">
        <v>0</v>
      </c>
      <c r="Q297">
        <v>0</v>
      </c>
      <c r="R297">
        <v>1</v>
      </c>
      <c r="S297">
        <v>0</v>
      </c>
      <c r="T297">
        <v>0</v>
      </c>
      <c r="U297">
        <v>0</v>
      </c>
      <c r="V297">
        <v>1</v>
      </c>
      <c r="W297">
        <v>0</v>
      </c>
      <c r="X297">
        <v>0</v>
      </c>
      <c r="Y297">
        <v>0</v>
      </c>
      <c r="Z297">
        <v>0</v>
      </c>
    </row>
    <row r="298" spans="1:26" x14ac:dyDescent="0.25">
      <c r="A298" t="s">
        <v>750</v>
      </c>
      <c r="B298">
        <v>0</v>
      </c>
      <c r="C298">
        <v>0</v>
      </c>
      <c r="D298">
        <v>0</v>
      </c>
      <c r="E298">
        <v>1</v>
      </c>
      <c r="F298">
        <v>0</v>
      </c>
      <c r="G298">
        <v>0</v>
      </c>
      <c r="H298">
        <v>1</v>
      </c>
      <c r="I298">
        <v>0</v>
      </c>
      <c r="J298">
        <v>0</v>
      </c>
      <c r="K298">
        <v>0</v>
      </c>
      <c r="L298">
        <v>1</v>
      </c>
      <c r="M298">
        <v>0</v>
      </c>
      <c r="N298">
        <v>0</v>
      </c>
      <c r="O298">
        <v>0</v>
      </c>
      <c r="P298">
        <v>0</v>
      </c>
      <c r="Q298">
        <v>0</v>
      </c>
      <c r="R298">
        <v>1</v>
      </c>
      <c r="S298">
        <v>0</v>
      </c>
      <c r="T298">
        <v>0</v>
      </c>
      <c r="U298">
        <v>0</v>
      </c>
      <c r="V298">
        <v>1</v>
      </c>
      <c r="W298">
        <v>0</v>
      </c>
      <c r="X298">
        <v>0</v>
      </c>
      <c r="Y298">
        <v>0</v>
      </c>
      <c r="Z298">
        <v>0</v>
      </c>
    </row>
    <row r="299" spans="1:26" x14ac:dyDescent="0.25">
      <c r="A299" t="s">
        <v>752</v>
      </c>
      <c r="B299">
        <v>0</v>
      </c>
      <c r="C299">
        <v>0</v>
      </c>
      <c r="D299">
        <v>0</v>
      </c>
      <c r="E299">
        <v>0</v>
      </c>
      <c r="F299">
        <v>1</v>
      </c>
      <c r="G299">
        <v>0</v>
      </c>
      <c r="H299">
        <v>1</v>
      </c>
      <c r="I299">
        <v>0</v>
      </c>
      <c r="J299">
        <v>0</v>
      </c>
      <c r="K299">
        <v>0</v>
      </c>
      <c r="L299">
        <v>0</v>
      </c>
      <c r="M299">
        <v>1</v>
      </c>
      <c r="N299">
        <v>0</v>
      </c>
      <c r="O299">
        <v>0</v>
      </c>
      <c r="P299">
        <v>0</v>
      </c>
      <c r="Q299">
        <v>1</v>
      </c>
      <c r="R299">
        <v>0</v>
      </c>
      <c r="S299">
        <v>0</v>
      </c>
      <c r="T299">
        <v>0</v>
      </c>
      <c r="U299">
        <v>0</v>
      </c>
      <c r="V299">
        <v>1</v>
      </c>
      <c r="W299">
        <v>0</v>
      </c>
      <c r="X299">
        <v>0</v>
      </c>
      <c r="Y299">
        <v>0</v>
      </c>
      <c r="Z299">
        <v>0</v>
      </c>
    </row>
    <row r="300" spans="1:26" x14ac:dyDescent="0.25">
      <c r="A300" t="s">
        <v>755</v>
      </c>
      <c r="B300">
        <v>0</v>
      </c>
      <c r="C300">
        <v>0</v>
      </c>
      <c r="D300">
        <v>0</v>
      </c>
      <c r="E300">
        <v>0</v>
      </c>
      <c r="F300">
        <v>1</v>
      </c>
      <c r="G300">
        <v>0</v>
      </c>
      <c r="H300">
        <v>0</v>
      </c>
      <c r="I300">
        <v>1</v>
      </c>
      <c r="J300">
        <v>0</v>
      </c>
      <c r="K300">
        <v>0</v>
      </c>
      <c r="L300">
        <v>1</v>
      </c>
      <c r="M300">
        <v>0</v>
      </c>
      <c r="N300">
        <v>0</v>
      </c>
      <c r="O300">
        <v>0</v>
      </c>
      <c r="P300">
        <v>0</v>
      </c>
      <c r="Q300">
        <v>1</v>
      </c>
      <c r="R300">
        <v>0</v>
      </c>
      <c r="S300">
        <v>0</v>
      </c>
      <c r="T300">
        <v>0</v>
      </c>
      <c r="U300">
        <v>0</v>
      </c>
      <c r="V300">
        <v>1</v>
      </c>
      <c r="W300">
        <v>0</v>
      </c>
      <c r="X300">
        <v>0</v>
      </c>
      <c r="Y300">
        <v>0</v>
      </c>
      <c r="Z300">
        <v>0</v>
      </c>
    </row>
    <row r="301" spans="1:26" x14ac:dyDescent="0.25">
      <c r="A301" t="s">
        <v>757</v>
      </c>
      <c r="B301">
        <v>0</v>
      </c>
      <c r="C301">
        <v>0</v>
      </c>
      <c r="D301">
        <v>0</v>
      </c>
      <c r="E301">
        <v>0</v>
      </c>
      <c r="F301">
        <v>1</v>
      </c>
      <c r="G301">
        <v>0</v>
      </c>
      <c r="H301">
        <v>1</v>
      </c>
      <c r="I301">
        <v>0</v>
      </c>
      <c r="J301">
        <v>0</v>
      </c>
      <c r="K301">
        <v>0</v>
      </c>
      <c r="L301">
        <v>1</v>
      </c>
      <c r="M301">
        <v>0</v>
      </c>
      <c r="N301">
        <v>0</v>
      </c>
      <c r="O301">
        <v>0</v>
      </c>
      <c r="P301">
        <v>0</v>
      </c>
      <c r="Q301">
        <v>1</v>
      </c>
      <c r="R301">
        <v>0</v>
      </c>
      <c r="S301">
        <v>0</v>
      </c>
      <c r="T301">
        <v>0</v>
      </c>
      <c r="U301">
        <v>0</v>
      </c>
      <c r="V301">
        <v>1</v>
      </c>
      <c r="W301">
        <v>0</v>
      </c>
      <c r="X301">
        <v>0</v>
      </c>
      <c r="Y301">
        <v>0</v>
      </c>
      <c r="Z301">
        <v>0</v>
      </c>
    </row>
    <row r="302" spans="1:26" x14ac:dyDescent="0.25">
      <c r="A302" t="s">
        <v>759</v>
      </c>
      <c r="B302">
        <v>0</v>
      </c>
      <c r="C302">
        <v>0</v>
      </c>
      <c r="D302">
        <v>0</v>
      </c>
      <c r="E302">
        <v>0</v>
      </c>
      <c r="F302">
        <v>1</v>
      </c>
      <c r="G302">
        <v>0</v>
      </c>
      <c r="H302">
        <v>0</v>
      </c>
      <c r="I302">
        <v>1</v>
      </c>
      <c r="J302">
        <v>0</v>
      </c>
      <c r="K302">
        <v>0</v>
      </c>
      <c r="L302">
        <v>1</v>
      </c>
      <c r="M302">
        <v>0</v>
      </c>
      <c r="N302">
        <v>0</v>
      </c>
      <c r="O302">
        <v>0</v>
      </c>
      <c r="P302">
        <v>0</v>
      </c>
      <c r="Q302">
        <v>1</v>
      </c>
      <c r="R302">
        <v>0</v>
      </c>
      <c r="S302">
        <v>0</v>
      </c>
      <c r="T302">
        <v>0</v>
      </c>
      <c r="U302">
        <v>0</v>
      </c>
      <c r="V302">
        <v>1</v>
      </c>
      <c r="W302">
        <v>0</v>
      </c>
      <c r="X302">
        <v>0</v>
      </c>
      <c r="Y302">
        <v>0</v>
      </c>
      <c r="Z302">
        <v>0</v>
      </c>
    </row>
    <row r="303" spans="1:26" x14ac:dyDescent="0.25">
      <c r="A303" t="s">
        <v>761</v>
      </c>
      <c r="B303">
        <v>0</v>
      </c>
      <c r="C303">
        <v>0</v>
      </c>
      <c r="D303">
        <v>0</v>
      </c>
      <c r="E303">
        <v>0</v>
      </c>
      <c r="F303">
        <v>1</v>
      </c>
      <c r="G303">
        <v>0</v>
      </c>
      <c r="H303">
        <v>1</v>
      </c>
      <c r="I303">
        <v>0</v>
      </c>
      <c r="J303">
        <v>0</v>
      </c>
      <c r="K303">
        <v>0</v>
      </c>
      <c r="L303">
        <v>1</v>
      </c>
      <c r="M303">
        <v>0</v>
      </c>
      <c r="N303">
        <v>0</v>
      </c>
      <c r="O303">
        <v>0</v>
      </c>
      <c r="P303">
        <v>0</v>
      </c>
      <c r="Q303">
        <v>1</v>
      </c>
      <c r="R303">
        <v>0</v>
      </c>
      <c r="S303">
        <v>0</v>
      </c>
      <c r="T303">
        <v>0</v>
      </c>
      <c r="U303">
        <v>0</v>
      </c>
      <c r="V303">
        <v>1</v>
      </c>
      <c r="W303">
        <v>0</v>
      </c>
      <c r="X303">
        <v>0</v>
      </c>
      <c r="Y303">
        <v>0</v>
      </c>
      <c r="Z303">
        <v>0</v>
      </c>
    </row>
    <row r="304" spans="1:26" x14ac:dyDescent="0.25">
      <c r="A304" t="s">
        <v>763</v>
      </c>
      <c r="B304">
        <v>0</v>
      </c>
      <c r="C304">
        <v>0</v>
      </c>
      <c r="D304">
        <v>0</v>
      </c>
      <c r="E304">
        <v>0</v>
      </c>
      <c r="F304">
        <v>1</v>
      </c>
      <c r="G304">
        <v>0</v>
      </c>
      <c r="H304">
        <v>0</v>
      </c>
      <c r="I304">
        <v>0</v>
      </c>
      <c r="J304">
        <v>1</v>
      </c>
      <c r="K304">
        <v>0</v>
      </c>
      <c r="L304">
        <v>1</v>
      </c>
      <c r="M304">
        <v>0</v>
      </c>
      <c r="N304">
        <v>0</v>
      </c>
      <c r="O304">
        <v>0</v>
      </c>
      <c r="P304">
        <v>0</v>
      </c>
      <c r="Q304">
        <v>1</v>
      </c>
      <c r="R304">
        <v>0</v>
      </c>
      <c r="S304">
        <v>0</v>
      </c>
      <c r="T304">
        <v>0</v>
      </c>
      <c r="U304">
        <v>0</v>
      </c>
      <c r="V304">
        <v>1</v>
      </c>
      <c r="W304">
        <v>0</v>
      </c>
      <c r="X304">
        <v>0</v>
      </c>
      <c r="Y304">
        <v>0</v>
      </c>
      <c r="Z304">
        <v>0</v>
      </c>
    </row>
    <row r="305" spans="1:26" x14ac:dyDescent="0.25">
      <c r="A305" t="s">
        <v>765</v>
      </c>
      <c r="B305">
        <v>0</v>
      </c>
      <c r="C305">
        <v>0</v>
      </c>
      <c r="D305">
        <v>0</v>
      </c>
      <c r="E305">
        <v>0</v>
      </c>
      <c r="F305">
        <v>1</v>
      </c>
      <c r="G305">
        <v>0</v>
      </c>
      <c r="H305">
        <v>0</v>
      </c>
      <c r="I305">
        <v>1</v>
      </c>
      <c r="J305">
        <v>0</v>
      </c>
      <c r="K305">
        <v>0</v>
      </c>
      <c r="L305">
        <v>1</v>
      </c>
      <c r="M305">
        <v>0</v>
      </c>
      <c r="N305">
        <v>0</v>
      </c>
      <c r="O305">
        <v>0</v>
      </c>
      <c r="P305">
        <v>0</v>
      </c>
      <c r="Q305">
        <v>0</v>
      </c>
      <c r="R305">
        <v>1</v>
      </c>
      <c r="S305">
        <v>0</v>
      </c>
      <c r="T305">
        <v>0</v>
      </c>
      <c r="U305">
        <v>0</v>
      </c>
      <c r="V305">
        <v>1</v>
      </c>
      <c r="W305">
        <v>0</v>
      </c>
      <c r="X305">
        <v>0</v>
      </c>
      <c r="Y305">
        <v>0</v>
      </c>
      <c r="Z305">
        <v>0</v>
      </c>
    </row>
    <row r="306" spans="1:26" x14ac:dyDescent="0.25">
      <c r="A306" t="s">
        <v>767</v>
      </c>
      <c r="B306">
        <v>0</v>
      </c>
      <c r="C306">
        <v>0</v>
      </c>
      <c r="D306">
        <v>0</v>
      </c>
      <c r="E306">
        <v>0</v>
      </c>
      <c r="F306">
        <v>1</v>
      </c>
      <c r="G306">
        <v>0</v>
      </c>
      <c r="H306">
        <v>0</v>
      </c>
      <c r="I306">
        <v>1</v>
      </c>
      <c r="J306">
        <v>0</v>
      </c>
      <c r="K306">
        <v>0</v>
      </c>
      <c r="V306">
        <v>1</v>
      </c>
      <c r="W306">
        <v>0</v>
      </c>
      <c r="X306">
        <v>0</v>
      </c>
      <c r="Y306">
        <v>0</v>
      </c>
      <c r="Z306">
        <v>0</v>
      </c>
    </row>
    <row r="307" spans="1:26" x14ac:dyDescent="0.25">
      <c r="A307" t="s">
        <v>769</v>
      </c>
      <c r="B307">
        <v>0</v>
      </c>
      <c r="C307">
        <v>0</v>
      </c>
      <c r="D307">
        <v>0</v>
      </c>
      <c r="E307">
        <v>0</v>
      </c>
      <c r="F307">
        <v>1</v>
      </c>
      <c r="G307">
        <v>0</v>
      </c>
      <c r="H307">
        <v>1</v>
      </c>
      <c r="I307">
        <v>0</v>
      </c>
      <c r="J307">
        <v>0</v>
      </c>
      <c r="K307">
        <v>0</v>
      </c>
      <c r="L307">
        <v>0</v>
      </c>
      <c r="M307">
        <v>1</v>
      </c>
      <c r="N307">
        <v>0</v>
      </c>
      <c r="O307">
        <v>0</v>
      </c>
      <c r="P307">
        <v>0</v>
      </c>
      <c r="Q307">
        <v>1</v>
      </c>
      <c r="R307">
        <v>0</v>
      </c>
      <c r="S307">
        <v>0</v>
      </c>
      <c r="T307">
        <v>0</v>
      </c>
      <c r="U307">
        <v>0</v>
      </c>
      <c r="V307">
        <v>1</v>
      </c>
      <c r="W307">
        <v>0</v>
      </c>
      <c r="X307">
        <v>0</v>
      </c>
      <c r="Y307">
        <v>0</v>
      </c>
      <c r="Z307">
        <v>0</v>
      </c>
    </row>
    <row r="308" spans="1:26" x14ac:dyDescent="0.25">
      <c r="A308" t="s">
        <v>771</v>
      </c>
      <c r="B308">
        <v>0</v>
      </c>
      <c r="C308">
        <v>0</v>
      </c>
      <c r="D308">
        <v>0</v>
      </c>
      <c r="E308">
        <v>1</v>
      </c>
      <c r="F308">
        <v>0</v>
      </c>
      <c r="G308">
        <v>0</v>
      </c>
      <c r="H308">
        <v>1</v>
      </c>
      <c r="I308">
        <v>0</v>
      </c>
      <c r="J308">
        <v>0</v>
      </c>
      <c r="K308">
        <v>0</v>
      </c>
      <c r="L308">
        <v>1</v>
      </c>
      <c r="M308">
        <v>0</v>
      </c>
      <c r="N308">
        <v>0</v>
      </c>
      <c r="O308">
        <v>0</v>
      </c>
      <c r="P308">
        <v>0</v>
      </c>
      <c r="Q308">
        <v>1</v>
      </c>
      <c r="R308">
        <v>0</v>
      </c>
      <c r="S308">
        <v>0</v>
      </c>
      <c r="T308">
        <v>0</v>
      </c>
      <c r="U308">
        <v>0</v>
      </c>
      <c r="V308">
        <v>1</v>
      </c>
      <c r="W308">
        <v>0</v>
      </c>
      <c r="X308">
        <v>0</v>
      </c>
      <c r="Y308">
        <v>0</v>
      </c>
      <c r="Z308">
        <v>0</v>
      </c>
    </row>
    <row r="309" spans="1:26" x14ac:dyDescent="0.25">
      <c r="A309" t="s">
        <v>773</v>
      </c>
      <c r="B309">
        <v>0</v>
      </c>
      <c r="C309">
        <v>0</v>
      </c>
      <c r="D309">
        <v>0</v>
      </c>
      <c r="E309">
        <v>0</v>
      </c>
      <c r="F309">
        <v>1</v>
      </c>
      <c r="G309">
        <v>0</v>
      </c>
      <c r="H309">
        <v>0</v>
      </c>
      <c r="I309">
        <v>1</v>
      </c>
      <c r="J309">
        <v>0</v>
      </c>
      <c r="K309">
        <v>0</v>
      </c>
      <c r="L309">
        <v>1</v>
      </c>
      <c r="M309">
        <v>0</v>
      </c>
      <c r="N309">
        <v>0</v>
      </c>
      <c r="O309">
        <v>0</v>
      </c>
      <c r="P309">
        <v>0</v>
      </c>
      <c r="Q309">
        <v>1</v>
      </c>
      <c r="R309">
        <v>0</v>
      </c>
      <c r="S309">
        <v>0</v>
      </c>
      <c r="T309">
        <v>0</v>
      </c>
      <c r="U309">
        <v>0</v>
      </c>
      <c r="V309">
        <v>1</v>
      </c>
      <c r="W309">
        <v>0</v>
      </c>
      <c r="X309">
        <v>0</v>
      </c>
      <c r="Y309">
        <v>0</v>
      </c>
      <c r="Z309">
        <v>0</v>
      </c>
    </row>
    <row r="310" spans="1:26" x14ac:dyDescent="0.25">
      <c r="A310" t="s">
        <v>775</v>
      </c>
      <c r="B310">
        <v>0</v>
      </c>
      <c r="C310">
        <v>0</v>
      </c>
      <c r="D310">
        <v>0</v>
      </c>
      <c r="E310">
        <v>0</v>
      </c>
      <c r="F310">
        <v>1</v>
      </c>
      <c r="G310">
        <v>0</v>
      </c>
      <c r="H310">
        <v>0</v>
      </c>
      <c r="I310">
        <v>0</v>
      </c>
      <c r="J310">
        <v>1</v>
      </c>
      <c r="K310">
        <v>0</v>
      </c>
      <c r="V310">
        <v>1</v>
      </c>
      <c r="W310">
        <v>0</v>
      </c>
      <c r="X310">
        <v>0</v>
      </c>
      <c r="Y310">
        <v>0</v>
      </c>
      <c r="Z310">
        <v>0</v>
      </c>
    </row>
    <row r="311" spans="1:26" x14ac:dyDescent="0.25">
      <c r="A311" t="s">
        <v>777</v>
      </c>
      <c r="B311">
        <v>0</v>
      </c>
      <c r="C311">
        <v>0</v>
      </c>
      <c r="D311">
        <v>0</v>
      </c>
      <c r="E311">
        <v>0</v>
      </c>
      <c r="F311">
        <v>1</v>
      </c>
      <c r="G311">
        <v>0</v>
      </c>
      <c r="H311">
        <v>0</v>
      </c>
      <c r="I311">
        <v>1</v>
      </c>
      <c r="J311">
        <v>0</v>
      </c>
      <c r="K311">
        <v>0</v>
      </c>
      <c r="L311">
        <v>1</v>
      </c>
      <c r="M311">
        <v>0</v>
      </c>
      <c r="N311">
        <v>0</v>
      </c>
      <c r="O311">
        <v>0</v>
      </c>
      <c r="P311">
        <v>0</v>
      </c>
      <c r="Q311">
        <v>0</v>
      </c>
      <c r="R311">
        <v>1</v>
      </c>
      <c r="S311">
        <v>0</v>
      </c>
      <c r="T311">
        <v>0</v>
      </c>
      <c r="U311">
        <v>0</v>
      </c>
      <c r="V311">
        <v>0</v>
      </c>
      <c r="W311">
        <v>1</v>
      </c>
      <c r="X311">
        <v>0</v>
      </c>
      <c r="Y311">
        <v>0</v>
      </c>
      <c r="Z311">
        <v>0</v>
      </c>
    </row>
    <row r="312" spans="1:26" x14ac:dyDescent="0.25">
      <c r="A312" t="s">
        <v>779</v>
      </c>
      <c r="B312">
        <v>0</v>
      </c>
      <c r="C312">
        <v>0</v>
      </c>
      <c r="D312">
        <v>0</v>
      </c>
      <c r="E312">
        <v>0</v>
      </c>
      <c r="F312">
        <v>1</v>
      </c>
      <c r="G312">
        <v>0</v>
      </c>
      <c r="H312">
        <v>0</v>
      </c>
      <c r="I312">
        <v>1</v>
      </c>
      <c r="J312">
        <v>0</v>
      </c>
      <c r="K312">
        <v>0</v>
      </c>
      <c r="L312">
        <v>1</v>
      </c>
      <c r="M312">
        <v>0</v>
      </c>
      <c r="N312">
        <v>0</v>
      </c>
      <c r="O312">
        <v>0</v>
      </c>
      <c r="P312">
        <v>0</v>
      </c>
      <c r="Q312">
        <v>0</v>
      </c>
      <c r="R312">
        <v>0</v>
      </c>
      <c r="S312">
        <v>0</v>
      </c>
      <c r="T312">
        <v>0</v>
      </c>
      <c r="U312">
        <v>1</v>
      </c>
      <c r="V312">
        <v>1</v>
      </c>
      <c r="W312">
        <v>0</v>
      </c>
      <c r="X312">
        <v>0</v>
      </c>
      <c r="Y312">
        <v>0</v>
      </c>
      <c r="Z312">
        <v>0</v>
      </c>
    </row>
    <row r="313" spans="1:26" x14ac:dyDescent="0.25">
      <c r="A313" t="s">
        <v>781</v>
      </c>
      <c r="B313">
        <v>0</v>
      </c>
      <c r="C313">
        <v>0</v>
      </c>
      <c r="D313">
        <v>0</v>
      </c>
      <c r="E313">
        <v>0</v>
      </c>
      <c r="F313">
        <v>1</v>
      </c>
      <c r="G313">
        <v>0</v>
      </c>
      <c r="H313">
        <v>0</v>
      </c>
      <c r="I313">
        <v>1</v>
      </c>
      <c r="J313">
        <v>0</v>
      </c>
      <c r="K313">
        <v>0</v>
      </c>
      <c r="L313">
        <v>1</v>
      </c>
      <c r="M313">
        <v>0</v>
      </c>
      <c r="N313">
        <v>0</v>
      </c>
      <c r="O313">
        <v>0</v>
      </c>
      <c r="P313">
        <v>0</v>
      </c>
      <c r="Q313">
        <v>0</v>
      </c>
      <c r="R313">
        <v>1</v>
      </c>
      <c r="S313">
        <v>0</v>
      </c>
      <c r="T313">
        <v>0</v>
      </c>
      <c r="U313">
        <v>0</v>
      </c>
      <c r="V313">
        <v>1</v>
      </c>
      <c r="W313">
        <v>0</v>
      </c>
      <c r="X313">
        <v>0</v>
      </c>
      <c r="Y313">
        <v>0</v>
      </c>
      <c r="Z313">
        <v>0</v>
      </c>
    </row>
    <row r="314" spans="1:26" x14ac:dyDescent="0.25">
      <c r="A314" t="s">
        <v>783</v>
      </c>
      <c r="B314">
        <v>0</v>
      </c>
      <c r="C314">
        <v>0</v>
      </c>
      <c r="D314">
        <v>0</v>
      </c>
      <c r="E314">
        <v>0</v>
      </c>
      <c r="F314">
        <v>1</v>
      </c>
      <c r="G314">
        <v>0</v>
      </c>
      <c r="H314">
        <v>0</v>
      </c>
      <c r="I314">
        <v>0</v>
      </c>
      <c r="J314">
        <v>1</v>
      </c>
      <c r="K314">
        <v>0</v>
      </c>
      <c r="L314">
        <v>1</v>
      </c>
      <c r="M314">
        <v>0</v>
      </c>
      <c r="N314">
        <v>0</v>
      </c>
      <c r="O314">
        <v>0</v>
      </c>
      <c r="P314">
        <v>0</v>
      </c>
      <c r="Q314">
        <v>1</v>
      </c>
      <c r="R314">
        <v>0</v>
      </c>
      <c r="S314">
        <v>0</v>
      </c>
      <c r="T314">
        <v>0</v>
      </c>
      <c r="U314">
        <v>0</v>
      </c>
      <c r="V314">
        <v>1</v>
      </c>
      <c r="W314">
        <v>0</v>
      </c>
      <c r="X314">
        <v>0</v>
      </c>
      <c r="Y314">
        <v>0</v>
      </c>
      <c r="Z314">
        <v>0</v>
      </c>
    </row>
    <row r="315" spans="1:26" x14ac:dyDescent="0.25">
      <c r="A315" t="s">
        <v>785</v>
      </c>
      <c r="B315">
        <v>0</v>
      </c>
      <c r="C315">
        <v>0</v>
      </c>
      <c r="D315">
        <v>0</v>
      </c>
      <c r="E315">
        <v>0</v>
      </c>
      <c r="F315">
        <v>1</v>
      </c>
      <c r="G315">
        <v>0</v>
      </c>
      <c r="H315">
        <v>0</v>
      </c>
      <c r="I315">
        <v>1</v>
      </c>
      <c r="J315">
        <v>0</v>
      </c>
      <c r="K315">
        <v>0</v>
      </c>
      <c r="L315">
        <v>1</v>
      </c>
      <c r="M315">
        <v>0</v>
      </c>
      <c r="N315">
        <v>0</v>
      </c>
      <c r="O315">
        <v>0</v>
      </c>
      <c r="P315">
        <v>0</v>
      </c>
      <c r="Q315">
        <v>1</v>
      </c>
      <c r="R315">
        <v>0</v>
      </c>
      <c r="S315">
        <v>0</v>
      </c>
      <c r="T315">
        <v>0</v>
      </c>
      <c r="U315">
        <v>0</v>
      </c>
      <c r="V315">
        <v>1</v>
      </c>
      <c r="W315">
        <v>0</v>
      </c>
      <c r="X315">
        <v>0</v>
      </c>
      <c r="Y315">
        <v>0</v>
      </c>
      <c r="Z315">
        <v>0</v>
      </c>
    </row>
    <row r="316" spans="1:26" x14ac:dyDescent="0.25">
      <c r="A316" t="s">
        <v>787</v>
      </c>
      <c r="B316">
        <v>0</v>
      </c>
      <c r="C316">
        <v>0</v>
      </c>
      <c r="D316">
        <v>0</v>
      </c>
      <c r="E316">
        <v>0</v>
      </c>
      <c r="F316">
        <v>1</v>
      </c>
      <c r="G316">
        <v>0</v>
      </c>
      <c r="H316">
        <v>1</v>
      </c>
      <c r="I316">
        <v>0</v>
      </c>
      <c r="J316">
        <v>0</v>
      </c>
      <c r="K316">
        <v>0</v>
      </c>
      <c r="L316">
        <v>1</v>
      </c>
      <c r="M316">
        <v>0</v>
      </c>
      <c r="N316">
        <v>0</v>
      </c>
      <c r="O316">
        <v>0</v>
      </c>
      <c r="P316">
        <v>0</v>
      </c>
      <c r="Q316">
        <v>0</v>
      </c>
      <c r="R316">
        <v>1</v>
      </c>
      <c r="S316">
        <v>0</v>
      </c>
      <c r="T316">
        <v>0</v>
      </c>
      <c r="U316">
        <v>0</v>
      </c>
      <c r="V316">
        <v>1</v>
      </c>
      <c r="W316">
        <v>0</v>
      </c>
      <c r="X316">
        <v>0</v>
      </c>
      <c r="Y316">
        <v>0</v>
      </c>
      <c r="Z316">
        <v>0</v>
      </c>
    </row>
    <row r="317" spans="1:26" x14ac:dyDescent="0.25">
      <c r="A317" t="s">
        <v>789</v>
      </c>
      <c r="B317">
        <v>0</v>
      </c>
      <c r="C317">
        <v>0</v>
      </c>
      <c r="D317">
        <v>0</v>
      </c>
      <c r="E317">
        <v>1</v>
      </c>
      <c r="F317">
        <v>0</v>
      </c>
      <c r="G317">
        <v>1</v>
      </c>
      <c r="H317">
        <v>0</v>
      </c>
      <c r="I317">
        <v>0</v>
      </c>
      <c r="J317">
        <v>0</v>
      </c>
      <c r="K317">
        <v>0</v>
      </c>
      <c r="L317">
        <v>1</v>
      </c>
      <c r="M317">
        <v>0</v>
      </c>
      <c r="N317">
        <v>0</v>
      </c>
      <c r="O317">
        <v>0</v>
      </c>
      <c r="P317">
        <v>0</v>
      </c>
      <c r="Q317">
        <v>0</v>
      </c>
      <c r="R317">
        <v>0</v>
      </c>
      <c r="S317">
        <v>1</v>
      </c>
      <c r="T317">
        <v>0</v>
      </c>
      <c r="U317">
        <v>0</v>
      </c>
      <c r="V317">
        <v>1</v>
      </c>
      <c r="W317">
        <v>0</v>
      </c>
      <c r="X317">
        <v>0</v>
      </c>
      <c r="Y317">
        <v>0</v>
      </c>
      <c r="Z317">
        <v>0</v>
      </c>
    </row>
    <row r="318" spans="1:26" x14ac:dyDescent="0.25">
      <c r="A318" t="s">
        <v>791</v>
      </c>
      <c r="B318">
        <v>0</v>
      </c>
      <c r="C318">
        <v>0</v>
      </c>
      <c r="D318">
        <v>0</v>
      </c>
      <c r="E318">
        <v>0</v>
      </c>
      <c r="F318">
        <v>1</v>
      </c>
      <c r="G318">
        <v>0</v>
      </c>
      <c r="H318">
        <v>0</v>
      </c>
      <c r="I318">
        <v>1</v>
      </c>
      <c r="J318">
        <v>0</v>
      </c>
      <c r="K318">
        <v>0</v>
      </c>
      <c r="L318">
        <v>1</v>
      </c>
      <c r="M318">
        <v>0</v>
      </c>
      <c r="N318">
        <v>0</v>
      </c>
      <c r="O318">
        <v>0</v>
      </c>
      <c r="P318">
        <v>0</v>
      </c>
      <c r="Q318">
        <v>1</v>
      </c>
      <c r="R318">
        <v>0</v>
      </c>
      <c r="S318">
        <v>0</v>
      </c>
      <c r="T318">
        <v>0</v>
      </c>
      <c r="U318">
        <v>0</v>
      </c>
      <c r="V318">
        <v>1</v>
      </c>
      <c r="W318">
        <v>0</v>
      </c>
      <c r="X318">
        <v>0</v>
      </c>
      <c r="Y318">
        <v>0</v>
      </c>
      <c r="Z318">
        <v>0</v>
      </c>
    </row>
    <row r="319" spans="1:26" x14ac:dyDescent="0.25">
      <c r="A319" t="s">
        <v>793</v>
      </c>
      <c r="B319">
        <v>0</v>
      </c>
      <c r="C319">
        <v>0</v>
      </c>
      <c r="D319">
        <v>0</v>
      </c>
      <c r="E319">
        <v>0</v>
      </c>
      <c r="F319">
        <v>1</v>
      </c>
      <c r="G319">
        <v>0</v>
      </c>
      <c r="H319">
        <v>0</v>
      </c>
      <c r="I319">
        <v>0</v>
      </c>
      <c r="J319">
        <v>1</v>
      </c>
      <c r="K319">
        <v>0</v>
      </c>
      <c r="L319">
        <v>1</v>
      </c>
      <c r="M319">
        <v>0</v>
      </c>
      <c r="N319">
        <v>0</v>
      </c>
      <c r="O319">
        <v>0</v>
      </c>
      <c r="P319">
        <v>0</v>
      </c>
      <c r="Q319">
        <v>1</v>
      </c>
      <c r="R319">
        <v>0</v>
      </c>
      <c r="S319">
        <v>0</v>
      </c>
      <c r="T319">
        <v>0</v>
      </c>
      <c r="U319">
        <v>0</v>
      </c>
      <c r="V319">
        <v>1</v>
      </c>
      <c r="W319">
        <v>0</v>
      </c>
      <c r="X319">
        <v>0</v>
      </c>
      <c r="Y319">
        <v>0</v>
      </c>
      <c r="Z319">
        <v>0</v>
      </c>
    </row>
    <row r="320" spans="1:26" x14ac:dyDescent="0.25">
      <c r="A320" t="s">
        <v>795</v>
      </c>
      <c r="B320">
        <v>0</v>
      </c>
      <c r="C320">
        <v>0</v>
      </c>
      <c r="D320">
        <v>0</v>
      </c>
      <c r="E320">
        <v>0</v>
      </c>
      <c r="F320">
        <v>1</v>
      </c>
      <c r="G320">
        <v>0</v>
      </c>
      <c r="H320">
        <v>0</v>
      </c>
      <c r="I320">
        <v>1</v>
      </c>
      <c r="J320">
        <v>0</v>
      </c>
      <c r="K320">
        <v>0</v>
      </c>
      <c r="L320">
        <v>1</v>
      </c>
      <c r="M320">
        <v>0</v>
      </c>
      <c r="N320">
        <v>0</v>
      </c>
      <c r="O320">
        <v>0</v>
      </c>
      <c r="P320">
        <v>0</v>
      </c>
      <c r="Q320">
        <v>0</v>
      </c>
      <c r="R320">
        <v>0</v>
      </c>
      <c r="S320">
        <v>0</v>
      </c>
      <c r="T320">
        <v>0</v>
      </c>
      <c r="U320">
        <v>1</v>
      </c>
      <c r="V320">
        <v>1</v>
      </c>
      <c r="W320">
        <v>0</v>
      </c>
      <c r="X320">
        <v>0</v>
      </c>
      <c r="Y320">
        <v>0</v>
      </c>
      <c r="Z320">
        <v>0</v>
      </c>
    </row>
    <row r="321" spans="1:26" x14ac:dyDescent="0.25">
      <c r="A321" t="s">
        <v>797</v>
      </c>
      <c r="B321">
        <v>0</v>
      </c>
      <c r="C321">
        <v>0</v>
      </c>
      <c r="D321">
        <v>0</v>
      </c>
      <c r="E321">
        <v>0</v>
      </c>
      <c r="F321">
        <v>1</v>
      </c>
      <c r="G321">
        <v>0</v>
      </c>
      <c r="H321">
        <v>0</v>
      </c>
      <c r="I321">
        <v>0</v>
      </c>
      <c r="J321">
        <v>1</v>
      </c>
      <c r="K321">
        <v>0</v>
      </c>
      <c r="L321">
        <v>1</v>
      </c>
      <c r="M321">
        <v>0</v>
      </c>
      <c r="N321">
        <v>0</v>
      </c>
      <c r="O321">
        <v>0</v>
      </c>
      <c r="P321">
        <v>0</v>
      </c>
      <c r="Q321">
        <v>1</v>
      </c>
      <c r="R321">
        <v>0</v>
      </c>
      <c r="S321">
        <v>0</v>
      </c>
      <c r="T321">
        <v>0</v>
      </c>
      <c r="U321">
        <v>0</v>
      </c>
      <c r="V321">
        <v>1</v>
      </c>
      <c r="W321">
        <v>0</v>
      </c>
      <c r="X321">
        <v>0</v>
      </c>
      <c r="Y321">
        <v>0</v>
      </c>
      <c r="Z321">
        <v>0</v>
      </c>
    </row>
    <row r="322" spans="1:26" x14ac:dyDescent="0.25">
      <c r="A322" t="s">
        <v>799</v>
      </c>
      <c r="B322">
        <v>0</v>
      </c>
      <c r="C322">
        <v>0</v>
      </c>
      <c r="D322">
        <v>0</v>
      </c>
      <c r="E322">
        <v>1</v>
      </c>
      <c r="F322">
        <v>0</v>
      </c>
      <c r="G322">
        <v>1</v>
      </c>
      <c r="H322">
        <v>0</v>
      </c>
      <c r="I322">
        <v>0</v>
      </c>
      <c r="J322">
        <v>0</v>
      </c>
      <c r="K322">
        <v>0</v>
      </c>
      <c r="L322">
        <v>1</v>
      </c>
      <c r="M322">
        <v>0</v>
      </c>
      <c r="N322">
        <v>0</v>
      </c>
      <c r="O322">
        <v>0</v>
      </c>
      <c r="P322">
        <v>0</v>
      </c>
      <c r="Q322">
        <v>0</v>
      </c>
      <c r="R322">
        <v>1</v>
      </c>
      <c r="S322">
        <v>0</v>
      </c>
      <c r="T322">
        <v>0</v>
      </c>
      <c r="U322">
        <v>0</v>
      </c>
      <c r="V322">
        <v>1</v>
      </c>
      <c r="W322">
        <v>0</v>
      </c>
      <c r="X322">
        <v>0</v>
      </c>
      <c r="Y322">
        <v>0</v>
      </c>
      <c r="Z322">
        <v>0</v>
      </c>
    </row>
    <row r="323" spans="1:26" x14ac:dyDescent="0.25">
      <c r="A323" t="s">
        <v>801</v>
      </c>
      <c r="B323">
        <v>0</v>
      </c>
      <c r="C323">
        <v>0</v>
      </c>
      <c r="D323">
        <v>0</v>
      </c>
      <c r="E323">
        <v>1</v>
      </c>
      <c r="F323">
        <v>0</v>
      </c>
      <c r="G323">
        <v>0</v>
      </c>
      <c r="H323">
        <v>1</v>
      </c>
      <c r="I323">
        <v>0</v>
      </c>
      <c r="J323">
        <v>0</v>
      </c>
      <c r="K323">
        <v>0</v>
      </c>
      <c r="L323">
        <v>1</v>
      </c>
      <c r="M323">
        <v>0</v>
      </c>
      <c r="N323">
        <v>0</v>
      </c>
      <c r="O323">
        <v>0</v>
      </c>
      <c r="P323">
        <v>0</v>
      </c>
      <c r="Q323">
        <v>0</v>
      </c>
      <c r="R323">
        <v>0</v>
      </c>
      <c r="S323">
        <v>1</v>
      </c>
      <c r="T323">
        <v>0</v>
      </c>
      <c r="U323">
        <v>0</v>
      </c>
      <c r="V323">
        <v>1</v>
      </c>
      <c r="W323">
        <v>0</v>
      </c>
      <c r="X323">
        <v>0</v>
      </c>
      <c r="Y323">
        <v>0</v>
      </c>
      <c r="Z323">
        <v>0</v>
      </c>
    </row>
    <row r="324" spans="1:26" x14ac:dyDescent="0.25">
      <c r="A324" t="s">
        <v>803</v>
      </c>
      <c r="B324">
        <v>0</v>
      </c>
      <c r="C324">
        <v>0</v>
      </c>
      <c r="D324">
        <v>0</v>
      </c>
      <c r="E324">
        <v>0</v>
      </c>
      <c r="F324">
        <v>1</v>
      </c>
      <c r="G324">
        <v>0</v>
      </c>
      <c r="H324">
        <v>0</v>
      </c>
      <c r="I324">
        <v>0</v>
      </c>
      <c r="J324">
        <v>0</v>
      </c>
      <c r="K324">
        <v>1</v>
      </c>
      <c r="L324">
        <v>1</v>
      </c>
      <c r="M324">
        <v>0</v>
      </c>
      <c r="N324">
        <v>0</v>
      </c>
      <c r="O324">
        <v>0</v>
      </c>
      <c r="P324">
        <v>0</v>
      </c>
      <c r="Q324">
        <v>0</v>
      </c>
      <c r="R324">
        <v>0</v>
      </c>
      <c r="S324">
        <v>1</v>
      </c>
      <c r="T324">
        <v>0</v>
      </c>
      <c r="U324">
        <v>0</v>
      </c>
      <c r="V324">
        <v>1</v>
      </c>
      <c r="W324">
        <v>0</v>
      </c>
      <c r="X324">
        <v>0</v>
      </c>
      <c r="Y324">
        <v>0</v>
      </c>
      <c r="Z324">
        <v>0</v>
      </c>
    </row>
    <row r="325" spans="1:26" x14ac:dyDescent="0.25">
      <c r="A325" t="s">
        <v>805</v>
      </c>
      <c r="B325">
        <v>0</v>
      </c>
      <c r="C325">
        <v>0</v>
      </c>
      <c r="D325">
        <v>0</v>
      </c>
      <c r="E325">
        <v>0</v>
      </c>
      <c r="F325">
        <v>1</v>
      </c>
      <c r="G325">
        <v>0</v>
      </c>
      <c r="H325">
        <v>0</v>
      </c>
      <c r="I325">
        <v>1</v>
      </c>
      <c r="J325">
        <v>0</v>
      </c>
      <c r="K325">
        <v>0</v>
      </c>
      <c r="L325">
        <v>1</v>
      </c>
      <c r="M325">
        <v>0</v>
      </c>
      <c r="N325">
        <v>0</v>
      </c>
      <c r="O325">
        <v>0</v>
      </c>
      <c r="P325">
        <v>0</v>
      </c>
      <c r="Q325">
        <v>1</v>
      </c>
      <c r="R325">
        <v>0</v>
      </c>
      <c r="S325">
        <v>0</v>
      </c>
      <c r="T325">
        <v>0</v>
      </c>
      <c r="U325">
        <v>0</v>
      </c>
      <c r="V325">
        <v>1</v>
      </c>
      <c r="W325">
        <v>0</v>
      </c>
      <c r="X325">
        <v>0</v>
      </c>
      <c r="Y325">
        <v>0</v>
      </c>
      <c r="Z325">
        <v>0</v>
      </c>
    </row>
    <row r="326" spans="1:26" x14ac:dyDescent="0.25">
      <c r="A326" t="s">
        <v>807</v>
      </c>
      <c r="B326">
        <v>0</v>
      </c>
      <c r="C326">
        <v>0</v>
      </c>
      <c r="D326">
        <v>0</v>
      </c>
      <c r="E326">
        <v>0</v>
      </c>
      <c r="F326">
        <v>1</v>
      </c>
      <c r="G326">
        <v>0</v>
      </c>
      <c r="H326">
        <v>0</v>
      </c>
      <c r="I326">
        <v>0</v>
      </c>
      <c r="J326">
        <v>0</v>
      </c>
      <c r="K326">
        <v>1</v>
      </c>
      <c r="V326">
        <v>1</v>
      </c>
      <c r="W326">
        <v>0</v>
      </c>
      <c r="X326">
        <v>0</v>
      </c>
      <c r="Y326">
        <v>0</v>
      </c>
      <c r="Z326">
        <v>0</v>
      </c>
    </row>
    <row r="327" spans="1:26" x14ac:dyDescent="0.25">
      <c r="A327" t="s">
        <v>810</v>
      </c>
      <c r="B327">
        <v>0</v>
      </c>
      <c r="C327">
        <v>0</v>
      </c>
      <c r="D327">
        <v>0</v>
      </c>
      <c r="E327">
        <v>1</v>
      </c>
      <c r="F327">
        <v>0</v>
      </c>
      <c r="G327">
        <v>0</v>
      </c>
      <c r="H327">
        <v>0</v>
      </c>
      <c r="I327">
        <v>1</v>
      </c>
      <c r="J327">
        <v>0</v>
      </c>
      <c r="K327">
        <v>0</v>
      </c>
      <c r="L327">
        <v>1</v>
      </c>
      <c r="M327">
        <v>0</v>
      </c>
      <c r="N327">
        <v>0</v>
      </c>
      <c r="O327">
        <v>0</v>
      </c>
      <c r="P327">
        <v>0</v>
      </c>
      <c r="Q327">
        <v>0</v>
      </c>
      <c r="R327">
        <v>0</v>
      </c>
      <c r="S327">
        <v>1</v>
      </c>
      <c r="T327">
        <v>0</v>
      </c>
      <c r="U327">
        <v>0</v>
      </c>
      <c r="V327">
        <v>1</v>
      </c>
      <c r="W327">
        <v>0</v>
      </c>
      <c r="X327">
        <v>0</v>
      </c>
      <c r="Y327">
        <v>0</v>
      </c>
      <c r="Z327">
        <v>0</v>
      </c>
    </row>
    <row r="328" spans="1:26" x14ac:dyDescent="0.25">
      <c r="A328" t="s">
        <v>812</v>
      </c>
      <c r="B328">
        <v>0</v>
      </c>
      <c r="C328">
        <v>0</v>
      </c>
      <c r="D328">
        <v>0</v>
      </c>
      <c r="E328">
        <v>0</v>
      </c>
      <c r="F328">
        <v>1</v>
      </c>
      <c r="G328">
        <v>0</v>
      </c>
      <c r="H328">
        <v>0</v>
      </c>
      <c r="I328">
        <v>0</v>
      </c>
      <c r="J328">
        <v>1</v>
      </c>
      <c r="K328">
        <v>0</v>
      </c>
      <c r="L328">
        <v>1</v>
      </c>
      <c r="M328">
        <v>0</v>
      </c>
      <c r="N328">
        <v>0</v>
      </c>
      <c r="O328">
        <v>0</v>
      </c>
      <c r="P328">
        <v>0</v>
      </c>
      <c r="Q328">
        <v>1</v>
      </c>
      <c r="R328">
        <v>0</v>
      </c>
      <c r="S328">
        <v>0</v>
      </c>
      <c r="T328">
        <v>0</v>
      </c>
      <c r="U328">
        <v>0</v>
      </c>
      <c r="V328">
        <v>1</v>
      </c>
      <c r="W328">
        <v>0</v>
      </c>
      <c r="X328">
        <v>0</v>
      </c>
      <c r="Y328">
        <v>0</v>
      </c>
      <c r="Z328">
        <v>0</v>
      </c>
    </row>
    <row r="329" spans="1:26" x14ac:dyDescent="0.25">
      <c r="A329" t="s">
        <v>814</v>
      </c>
      <c r="B329">
        <v>0</v>
      </c>
      <c r="C329">
        <v>0</v>
      </c>
      <c r="D329">
        <v>1</v>
      </c>
      <c r="E329">
        <v>0</v>
      </c>
      <c r="F329">
        <v>0</v>
      </c>
      <c r="G329">
        <v>0</v>
      </c>
      <c r="H329">
        <v>0</v>
      </c>
      <c r="I329">
        <v>1</v>
      </c>
      <c r="J329">
        <v>0</v>
      </c>
      <c r="K329">
        <v>0</v>
      </c>
      <c r="L329">
        <v>1</v>
      </c>
      <c r="M329">
        <v>0</v>
      </c>
      <c r="N329">
        <v>0</v>
      </c>
      <c r="O329">
        <v>0</v>
      </c>
      <c r="P329">
        <v>0</v>
      </c>
      <c r="Q329">
        <v>1</v>
      </c>
      <c r="R329">
        <v>0</v>
      </c>
      <c r="S329">
        <v>0</v>
      </c>
      <c r="T329">
        <v>0</v>
      </c>
      <c r="U329">
        <v>0</v>
      </c>
      <c r="V329">
        <v>1</v>
      </c>
      <c r="W329">
        <v>0</v>
      </c>
      <c r="X329">
        <v>0</v>
      </c>
      <c r="Y329">
        <v>0</v>
      </c>
      <c r="Z329">
        <v>0</v>
      </c>
    </row>
    <row r="330" spans="1:26" x14ac:dyDescent="0.25">
      <c r="A330" t="s">
        <v>816</v>
      </c>
      <c r="B330">
        <v>0</v>
      </c>
      <c r="C330">
        <v>0</v>
      </c>
      <c r="D330">
        <v>0</v>
      </c>
      <c r="E330">
        <v>0</v>
      </c>
      <c r="F330">
        <v>1</v>
      </c>
      <c r="G330">
        <v>0</v>
      </c>
      <c r="H330">
        <v>0</v>
      </c>
      <c r="I330">
        <v>0</v>
      </c>
      <c r="J330">
        <v>1</v>
      </c>
      <c r="K330">
        <v>0</v>
      </c>
      <c r="L330">
        <v>1</v>
      </c>
      <c r="M330">
        <v>0</v>
      </c>
      <c r="N330">
        <v>0</v>
      </c>
      <c r="O330">
        <v>0</v>
      </c>
      <c r="P330">
        <v>0</v>
      </c>
      <c r="Q330">
        <v>1</v>
      </c>
      <c r="R330">
        <v>0</v>
      </c>
      <c r="S330">
        <v>0</v>
      </c>
      <c r="T330">
        <v>0</v>
      </c>
      <c r="U330">
        <v>0</v>
      </c>
      <c r="V330">
        <v>1</v>
      </c>
      <c r="W330">
        <v>0</v>
      </c>
      <c r="X330">
        <v>0</v>
      </c>
      <c r="Y330">
        <v>0</v>
      </c>
      <c r="Z330">
        <v>0</v>
      </c>
    </row>
    <row r="331" spans="1:26" x14ac:dyDescent="0.25">
      <c r="A331" t="s">
        <v>818</v>
      </c>
      <c r="B331">
        <v>0</v>
      </c>
      <c r="C331">
        <v>0</v>
      </c>
      <c r="D331">
        <v>0</v>
      </c>
      <c r="E331">
        <v>0</v>
      </c>
      <c r="F331">
        <v>1</v>
      </c>
      <c r="G331">
        <v>0</v>
      </c>
      <c r="H331">
        <v>0</v>
      </c>
      <c r="I331">
        <v>0</v>
      </c>
      <c r="J331">
        <v>1</v>
      </c>
      <c r="K331">
        <v>0</v>
      </c>
      <c r="L331">
        <v>1</v>
      </c>
      <c r="M331">
        <v>0</v>
      </c>
      <c r="N331">
        <v>0</v>
      </c>
      <c r="O331">
        <v>0</v>
      </c>
      <c r="P331">
        <v>0</v>
      </c>
      <c r="Q331">
        <v>0</v>
      </c>
      <c r="R331">
        <v>1</v>
      </c>
      <c r="S331">
        <v>0</v>
      </c>
      <c r="T331">
        <v>0</v>
      </c>
      <c r="U331">
        <v>0</v>
      </c>
      <c r="V331">
        <v>1</v>
      </c>
      <c r="W331">
        <v>0</v>
      </c>
      <c r="X331">
        <v>0</v>
      </c>
      <c r="Y331">
        <v>0</v>
      </c>
      <c r="Z331">
        <v>0</v>
      </c>
    </row>
    <row r="332" spans="1:26" x14ac:dyDescent="0.25">
      <c r="A332" t="s">
        <v>820</v>
      </c>
      <c r="B332">
        <v>0</v>
      </c>
      <c r="C332">
        <v>0</v>
      </c>
      <c r="D332">
        <v>0</v>
      </c>
      <c r="E332">
        <v>1</v>
      </c>
      <c r="F332">
        <v>0</v>
      </c>
      <c r="G332">
        <v>0</v>
      </c>
      <c r="H332">
        <v>0</v>
      </c>
      <c r="I332">
        <v>1</v>
      </c>
      <c r="J332">
        <v>0</v>
      </c>
      <c r="K332">
        <v>0</v>
      </c>
      <c r="L332">
        <v>1</v>
      </c>
      <c r="M332">
        <v>0</v>
      </c>
      <c r="N332">
        <v>0</v>
      </c>
      <c r="O332">
        <v>0</v>
      </c>
      <c r="P332">
        <v>0</v>
      </c>
      <c r="Q332">
        <v>0</v>
      </c>
      <c r="R332">
        <v>1</v>
      </c>
      <c r="S332">
        <v>0</v>
      </c>
      <c r="T332">
        <v>0</v>
      </c>
      <c r="U332">
        <v>0</v>
      </c>
      <c r="V332">
        <v>1</v>
      </c>
      <c r="W332">
        <v>0</v>
      </c>
      <c r="X332">
        <v>0</v>
      </c>
      <c r="Y332">
        <v>0</v>
      </c>
      <c r="Z332">
        <v>0</v>
      </c>
    </row>
    <row r="333" spans="1:26" x14ac:dyDescent="0.25">
      <c r="A333" t="s">
        <v>822</v>
      </c>
      <c r="B333">
        <v>0</v>
      </c>
      <c r="C333">
        <v>0</v>
      </c>
      <c r="D333">
        <v>0</v>
      </c>
      <c r="E333">
        <v>1</v>
      </c>
      <c r="F333">
        <v>0</v>
      </c>
      <c r="G333">
        <v>0</v>
      </c>
      <c r="H333">
        <v>0</v>
      </c>
      <c r="I333">
        <v>1</v>
      </c>
      <c r="J333">
        <v>0</v>
      </c>
      <c r="K333">
        <v>0</v>
      </c>
      <c r="L333">
        <v>1</v>
      </c>
      <c r="M333">
        <v>0</v>
      </c>
      <c r="N333">
        <v>0</v>
      </c>
      <c r="O333">
        <v>0</v>
      </c>
      <c r="P333">
        <v>0</v>
      </c>
      <c r="Q333">
        <v>1</v>
      </c>
      <c r="R333">
        <v>0</v>
      </c>
      <c r="S333">
        <v>0</v>
      </c>
      <c r="T333">
        <v>0</v>
      </c>
      <c r="U333">
        <v>0</v>
      </c>
      <c r="V333">
        <v>1</v>
      </c>
      <c r="W333">
        <v>0</v>
      </c>
      <c r="X333">
        <v>0</v>
      </c>
      <c r="Y333">
        <v>0</v>
      </c>
      <c r="Z333">
        <v>0</v>
      </c>
    </row>
    <row r="334" spans="1:26" x14ac:dyDescent="0.25">
      <c r="A334" t="s">
        <v>824</v>
      </c>
      <c r="B334">
        <v>0</v>
      </c>
      <c r="C334">
        <v>0</v>
      </c>
      <c r="D334">
        <v>0</v>
      </c>
      <c r="E334">
        <v>0</v>
      </c>
      <c r="F334">
        <v>1</v>
      </c>
      <c r="G334">
        <v>0</v>
      </c>
      <c r="H334">
        <v>0</v>
      </c>
      <c r="I334">
        <v>0</v>
      </c>
      <c r="J334">
        <v>1</v>
      </c>
      <c r="K334">
        <v>0</v>
      </c>
      <c r="L334">
        <v>1</v>
      </c>
      <c r="M334">
        <v>0</v>
      </c>
      <c r="N334">
        <v>0</v>
      </c>
      <c r="O334">
        <v>0</v>
      </c>
      <c r="P334">
        <v>0</v>
      </c>
      <c r="Q334">
        <v>1</v>
      </c>
      <c r="R334">
        <v>0</v>
      </c>
      <c r="S334">
        <v>0</v>
      </c>
      <c r="T334">
        <v>0</v>
      </c>
      <c r="U334">
        <v>0</v>
      </c>
      <c r="V334">
        <v>1</v>
      </c>
      <c r="W334">
        <v>0</v>
      </c>
      <c r="X334">
        <v>0</v>
      </c>
      <c r="Y334">
        <v>0</v>
      </c>
      <c r="Z334">
        <v>0</v>
      </c>
    </row>
    <row r="335" spans="1:26" x14ac:dyDescent="0.25">
      <c r="A335" t="s">
        <v>826</v>
      </c>
      <c r="B335">
        <v>0</v>
      </c>
      <c r="C335">
        <v>0</v>
      </c>
      <c r="D335">
        <v>0</v>
      </c>
      <c r="E335">
        <v>1</v>
      </c>
      <c r="F335">
        <v>0</v>
      </c>
      <c r="G335">
        <v>0</v>
      </c>
      <c r="H335">
        <v>0</v>
      </c>
      <c r="I335">
        <v>1</v>
      </c>
      <c r="J335">
        <v>0</v>
      </c>
      <c r="K335">
        <v>0</v>
      </c>
      <c r="L335">
        <v>1</v>
      </c>
      <c r="M335">
        <v>0</v>
      </c>
      <c r="N335">
        <v>0</v>
      </c>
      <c r="O335">
        <v>0</v>
      </c>
      <c r="P335">
        <v>0</v>
      </c>
      <c r="Q335">
        <v>0</v>
      </c>
      <c r="R335">
        <v>1</v>
      </c>
      <c r="S335">
        <v>0</v>
      </c>
      <c r="T335">
        <v>0</v>
      </c>
      <c r="U335">
        <v>0</v>
      </c>
      <c r="V335">
        <v>1</v>
      </c>
      <c r="W335">
        <v>0</v>
      </c>
      <c r="X335">
        <v>0</v>
      </c>
      <c r="Y335">
        <v>0</v>
      </c>
      <c r="Z335">
        <v>0</v>
      </c>
    </row>
    <row r="336" spans="1:26" x14ac:dyDescent="0.25">
      <c r="A336" t="s">
        <v>828</v>
      </c>
      <c r="B336">
        <v>0</v>
      </c>
      <c r="C336">
        <v>0</v>
      </c>
      <c r="D336">
        <v>0</v>
      </c>
      <c r="E336">
        <v>1</v>
      </c>
      <c r="F336">
        <v>0</v>
      </c>
      <c r="G336">
        <v>0</v>
      </c>
      <c r="H336">
        <v>0</v>
      </c>
      <c r="I336">
        <v>1</v>
      </c>
      <c r="J336">
        <v>0</v>
      </c>
      <c r="K336">
        <v>0</v>
      </c>
      <c r="L336">
        <v>1</v>
      </c>
      <c r="M336">
        <v>0</v>
      </c>
      <c r="N336">
        <v>0</v>
      </c>
      <c r="O336">
        <v>0</v>
      </c>
      <c r="P336">
        <v>0</v>
      </c>
      <c r="Q336">
        <v>1</v>
      </c>
      <c r="R336">
        <v>0</v>
      </c>
      <c r="S336">
        <v>0</v>
      </c>
      <c r="T336">
        <v>0</v>
      </c>
      <c r="U336">
        <v>0</v>
      </c>
      <c r="V336">
        <v>1</v>
      </c>
      <c r="W336">
        <v>0</v>
      </c>
      <c r="X336">
        <v>0</v>
      </c>
      <c r="Y336">
        <v>0</v>
      </c>
      <c r="Z336">
        <v>0</v>
      </c>
    </row>
    <row r="337" spans="1:26" x14ac:dyDescent="0.25">
      <c r="A337" t="s">
        <v>830</v>
      </c>
      <c r="B337">
        <v>0</v>
      </c>
      <c r="C337">
        <v>0</v>
      </c>
      <c r="D337">
        <v>0</v>
      </c>
      <c r="E337">
        <v>1</v>
      </c>
      <c r="F337">
        <v>0</v>
      </c>
      <c r="G337">
        <v>0</v>
      </c>
      <c r="H337">
        <v>0</v>
      </c>
      <c r="I337">
        <v>1</v>
      </c>
      <c r="J337">
        <v>0</v>
      </c>
      <c r="K337">
        <v>0</v>
      </c>
      <c r="L337">
        <v>1</v>
      </c>
      <c r="M337">
        <v>0</v>
      </c>
      <c r="N337">
        <v>0</v>
      </c>
      <c r="O337">
        <v>0</v>
      </c>
      <c r="P337">
        <v>0</v>
      </c>
      <c r="Q337">
        <v>0</v>
      </c>
      <c r="R337">
        <v>0</v>
      </c>
      <c r="S337">
        <v>0</v>
      </c>
      <c r="T337">
        <v>1</v>
      </c>
      <c r="U337">
        <v>0</v>
      </c>
      <c r="V337">
        <v>1</v>
      </c>
      <c r="W337">
        <v>0</v>
      </c>
      <c r="X337">
        <v>0</v>
      </c>
      <c r="Y337">
        <v>0</v>
      </c>
      <c r="Z337">
        <v>0</v>
      </c>
    </row>
    <row r="338" spans="1:26" x14ac:dyDescent="0.25">
      <c r="A338" t="s">
        <v>833</v>
      </c>
      <c r="B338">
        <v>0</v>
      </c>
      <c r="C338">
        <v>0</v>
      </c>
      <c r="D338">
        <v>0</v>
      </c>
      <c r="E338">
        <v>1</v>
      </c>
      <c r="F338">
        <v>0</v>
      </c>
      <c r="G338">
        <v>0</v>
      </c>
      <c r="H338">
        <v>1</v>
      </c>
      <c r="I338">
        <v>0</v>
      </c>
      <c r="J338">
        <v>0</v>
      </c>
      <c r="K338">
        <v>0</v>
      </c>
      <c r="L338">
        <v>1</v>
      </c>
      <c r="M338">
        <v>0</v>
      </c>
      <c r="N338">
        <v>0</v>
      </c>
      <c r="O338">
        <v>0</v>
      </c>
      <c r="P338">
        <v>0</v>
      </c>
      <c r="Q338">
        <v>1</v>
      </c>
      <c r="R338">
        <v>0</v>
      </c>
      <c r="S338">
        <v>0</v>
      </c>
      <c r="T338">
        <v>0</v>
      </c>
      <c r="U338">
        <v>0</v>
      </c>
      <c r="V338">
        <v>1</v>
      </c>
      <c r="W338">
        <v>0</v>
      </c>
      <c r="X338">
        <v>0</v>
      </c>
      <c r="Y338">
        <v>0</v>
      </c>
      <c r="Z338">
        <v>0</v>
      </c>
    </row>
    <row r="339" spans="1:26" x14ac:dyDescent="0.25">
      <c r="A339" t="s">
        <v>835</v>
      </c>
      <c r="B339">
        <v>0</v>
      </c>
      <c r="C339">
        <v>0</v>
      </c>
      <c r="D339">
        <v>0</v>
      </c>
      <c r="E339">
        <v>1</v>
      </c>
      <c r="F339">
        <v>0</v>
      </c>
      <c r="G339">
        <v>0</v>
      </c>
      <c r="H339">
        <v>0</v>
      </c>
      <c r="I339">
        <v>1</v>
      </c>
      <c r="J339">
        <v>0</v>
      </c>
      <c r="K339">
        <v>0</v>
      </c>
      <c r="L339">
        <v>1</v>
      </c>
      <c r="M339">
        <v>0</v>
      </c>
      <c r="N339">
        <v>0</v>
      </c>
      <c r="O339">
        <v>0</v>
      </c>
      <c r="P339">
        <v>0</v>
      </c>
      <c r="Q339">
        <v>0</v>
      </c>
      <c r="R339">
        <v>0</v>
      </c>
      <c r="S339">
        <v>1</v>
      </c>
      <c r="T339">
        <v>0</v>
      </c>
      <c r="U339">
        <v>0</v>
      </c>
      <c r="V339">
        <v>1</v>
      </c>
      <c r="W339">
        <v>0</v>
      </c>
      <c r="X339">
        <v>0</v>
      </c>
      <c r="Y339">
        <v>0</v>
      </c>
      <c r="Z339">
        <v>0</v>
      </c>
    </row>
    <row r="340" spans="1:26" x14ac:dyDescent="0.25">
      <c r="A340" t="s">
        <v>837</v>
      </c>
      <c r="B340">
        <v>0</v>
      </c>
      <c r="C340">
        <v>0</v>
      </c>
      <c r="D340">
        <v>0</v>
      </c>
      <c r="E340">
        <v>1</v>
      </c>
      <c r="F340">
        <v>0</v>
      </c>
      <c r="G340">
        <v>0</v>
      </c>
      <c r="H340">
        <v>1</v>
      </c>
      <c r="I340">
        <v>0</v>
      </c>
      <c r="J340">
        <v>0</v>
      </c>
      <c r="K340">
        <v>0</v>
      </c>
      <c r="L340">
        <v>1</v>
      </c>
      <c r="M340">
        <v>0</v>
      </c>
      <c r="N340">
        <v>0</v>
      </c>
      <c r="O340">
        <v>0</v>
      </c>
      <c r="P340">
        <v>0</v>
      </c>
      <c r="Q340">
        <v>0</v>
      </c>
      <c r="R340">
        <v>1</v>
      </c>
      <c r="S340">
        <v>0</v>
      </c>
      <c r="T340">
        <v>0</v>
      </c>
      <c r="U340">
        <v>0</v>
      </c>
      <c r="V340">
        <v>1</v>
      </c>
      <c r="W340">
        <v>0</v>
      </c>
      <c r="X340">
        <v>0</v>
      </c>
      <c r="Y340">
        <v>0</v>
      </c>
      <c r="Z340">
        <v>0</v>
      </c>
    </row>
    <row r="341" spans="1:26" x14ac:dyDescent="0.25">
      <c r="A341" t="s">
        <v>839</v>
      </c>
      <c r="B341">
        <v>0</v>
      </c>
      <c r="C341">
        <v>0</v>
      </c>
      <c r="D341">
        <v>0</v>
      </c>
      <c r="E341">
        <v>0</v>
      </c>
      <c r="F341">
        <v>1</v>
      </c>
      <c r="G341">
        <v>0</v>
      </c>
      <c r="H341">
        <v>1</v>
      </c>
      <c r="I341">
        <v>0</v>
      </c>
      <c r="J341">
        <v>0</v>
      </c>
      <c r="K341">
        <v>0</v>
      </c>
      <c r="L341">
        <v>1</v>
      </c>
      <c r="M341">
        <v>0</v>
      </c>
      <c r="N341">
        <v>0</v>
      </c>
      <c r="O341">
        <v>0</v>
      </c>
      <c r="P341">
        <v>0</v>
      </c>
      <c r="Q341">
        <v>1</v>
      </c>
      <c r="R341">
        <v>0</v>
      </c>
      <c r="S341">
        <v>0</v>
      </c>
      <c r="T341">
        <v>0</v>
      </c>
      <c r="U341">
        <v>0</v>
      </c>
      <c r="V341">
        <v>1</v>
      </c>
      <c r="W341">
        <v>0</v>
      </c>
      <c r="X341">
        <v>0</v>
      </c>
      <c r="Y341">
        <v>0</v>
      </c>
      <c r="Z341">
        <v>0</v>
      </c>
    </row>
    <row r="342" spans="1:26" x14ac:dyDescent="0.25">
      <c r="A342" t="s">
        <v>841</v>
      </c>
      <c r="B342">
        <v>0</v>
      </c>
      <c r="C342">
        <v>0</v>
      </c>
      <c r="D342">
        <v>1</v>
      </c>
      <c r="E342">
        <v>0</v>
      </c>
      <c r="F342">
        <v>0</v>
      </c>
      <c r="G342">
        <v>1</v>
      </c>
      <c r="H342">
        <v>0</v>
      </c>
      <c r="I342">
        <v>0</v>
      </c>
      <c r="J342">
        <v>0</v>
      </c>
      <c r="K342">
        <v>0</v>
      </c>
      <c r="L342">
        <v>0</v>
      </c>
      <c r="M342">
        <v>1</v>
      </c>
      <c r="N342">
        <v>0</v>
      </c>
      <c r="O342">
        <v>0</v>
      </c>
      <c r="P342">
        <v>0</v>
      </c>
      <c r="Q342">
        <v>0</v>
      </c>
      <c r="R342">
        <v>1</v>
      </c>
      <c r="S342">
        <v>0</v>
      </c>
      <c r="T342">
        <v>0</v>
      </c>
      <c r="U342">
        <v>0</v>
      </c>
      <c r="V342">
        <v>1</v>
      </c>
      <c r="W342">
        <v>0</v>
      </c>
      <c r="X342">
        <v>0</v>
      </c>
      <c r="Y342">
        <v>0</v>
      </c>
      <c r="Z342">
        <v>0</v>
      </c>
    </row>
    <row r="343" spans="1:26" x14ac:dyDescent="0.25">
      <c r="A343" t="s">
        <v>843</v>
      </c>
      <c r="B343">
        <v>0</v>
      </c>
      <c r="C343">
        <v>0</v>
      </c>
      <c r="D343">
        <v>0</v>
      </c>
      <c r="E343">
        <v>1</v>
      </c>
      <c r="F343">
        <v>0</v>
      </c>
      <c r="G343">
        <v>0</v>
      </c>
      <c r="H343">
        <v>1</v>
      </c>
      <c r="I343">
        <v>0</v>
      </c>
      <c r="J343">
        <v>0</v>
      </c>
      <c r="K343">
        <v>0</v>
      </c>
      <c r="L343">
        <v>1</v>
      </c>
      <c r="M343">
        <v>0</v>
      </c>
      <c r="N343">
        <v>0</v>
      </c>
      <c r="O343">
        <v>0</v>
      </c>
      <c r="P343">
        <v>0</v>
      </c>
      <c r="Q343">
        <v>0</v>
      </c>
      <c r="R343">
        <v>0</v>
      </c>
      <c r="S343">
        <v>1</v>
      </c>
      <c r="T343">
        <v>0</v>
      </c>
      <c r="U343">
        <v>0</v>
      </c>
      <c r="V343">
        <v>1</v>
      </c>
      <c r="W343">
        <v>0</v>
      </c>
      <c r="X343">
        <v>0</v>
      </c>
      <c r="Y343">
        <v>0</v>
      </c>
      <c r="Z343">
        <v>0</v>
      </c>
    </row>
    <row r="344" spans="1:26" x14ac:dyDescent="0.25">
      <c r="A344" t="s">
        <v>845</v>
      </c>
      <c r="B344">
        <v>0</v>
      </c>
      <c r="C344">
        <v>0</v>
      </c>
      <c r="D344">
        <v>0</v>
      </c>
      <c r="E344">
        <v>0</v>
      </c>
      <c r="F344">
        <v>1</v>
      </c>
      <c r="G344">
        <v>0</v>
      </c>
      <c r="H344">
        <v>1</v>
      </c>
      <c r="I344">
        <v>0</v>
      </c>
      <c r="J344">
        <v>0</v>
      </c>
      <c r="K344">
        <v>0</v>
      </c>
      <c r="L344">
        <v>1</v>
      </c>
      <c r="M344">
        <v>0</v>
      </c>
      <c r="N344">
        <v>0</v>
      </c>
      <c r="O344">
        <v>0</v>
      </c>
      <c r="P344">
        <v>0</v>
      </c>
      <c r="Q344">
        <v>0</v>
      </c>
      <c r="R344">
        <v>0</v>
      </c>
      <c r="S344">
        <v>1</v>
      </c>
      <c r="T344">
        <v>0</v>
      </c>
      <c r="U344">
        <v>0</v>
      </c>
      <c r="V344">
        <v>1</v>
      </c>
      <c r="W344">
        <v>0</v>
      </c>
      <c r="X344">
        <v>0</v>
      </c>
      <c r="Y344">
        <v>0</v>
      </c>
      <c r="Z344">
        <v>0</v>
      </c>
    </row>
    <row r="345" spans="1:26" x14ac:dyDescent="0.25">
      <c r="A345" t="s">
        <v>847</v>
      </c>
      <c r="B345">
        <v>0</v>
      </c>
      <c r="C345">
        <v>0</v>
      </c>
      <c r="D345">
        <v>0</v>
      </c>
      <c r="E345">
        <v>1</v>
      </c>
      <c r="F345">
        <v>0</v>
      </c>
      <c r="G345">
        <v>0</v>
      </c>
      <c r="H345">
        <v>1</v>
      </c>
      <c r="I345">
        <v>0</v>
      </c>
      <c r="J345">
        <v>0</v>
      </c>
      <c r="K345">
        <v>0</v>
      </c>
      <c r="L345">
        <v>1</v>
      </c>
      <c r="M345">
        <v>0</v>
      </c>
      <c r="N345">
        <v>0</v>
      </c>
      <c r="O345">
        <v>0</v>
      </c>
      <c r="P345">
        <v>0</v>
      </c>
      <c r="Q345">
        <v>1</v>
      </c>
      <c r="R345">
        <v>0</v>
      </c>
      <c r="S345">
        <v>0</v>
      </c>
      <c r="T345">
        <v>0</v>
      </c>
      <c r="U345">
        <v>0</v>
      </c>
      <c r="V345">
        <v>1</v>
      </c>
      <c r="W345">
        <v>0</v>
      </c>
      <c r="X345">
        <v>0</v>
      </c>
      <c r="Y345">
        <v>0</v>
      </c>
      <c r="Z345">
        <v>0</v>
      </c>
    </row>
    <row r="346" spans="1:26" x14ac:dyDescent="0.25">
      <c r="A346" t="s">
        <v>849</v>
      </c>
      <c r="B346">
        <v>0</v>
      </c>
      <c r="C346">
        <v>0</v>
      </c>
      <c r="D346">
        <v>1</v>
      </c>
      <c r="E346">
        <v>0</v>
      </c>
      <c r="F346">
        <v>0</v>
      </c>
      <c r="G346">
        <v>0</v>
      </c>
      <c r="H346">
        <v>1</v>
      </c>
      <c r="I346">
        <v>0</v>
      </c>
      <c r="J346">
        <v>0</v>
      </c>
      <c r="K346">
        <v>0</v>
      </c>
      <c r="L346">
        <v>1</v>
      </c>
      <c r="M346">
        <v>0</v>
      </c>
      <c r="N346">
        <v>0</v>
      </c>
      <c r="O346">
        <v>0</v>
      </c>
      <c r="P346">
        <v>0</v>
      </c>
      <c r="Q346">
        <v>0</v>
      </c>
      <c r="R346">
        <v>1</v>
      </c>
      <c r="S346">
        <v>0</v>
      </c>
      <c r="T346">
        <v>0</v>
      </c>
      <c r="U346">
        <v>0</v>
      </c>
      <c r="V346">
        <v>1</v>
      </c>
      <c r="W346">
        <v>0</v>
      </c>
      <c r="X346">
        <v>0</v>
      </c>
      <c r="Y346">
        <v>0</v>
      </c>
      <c r="Z346">
        <v>0</v>
      </c>
    </row>
    <row r="347" spans="1:26" x14ac:dyDescent="0.25">
      <c r="A347" t="s">
        <v>851</v>
      </c>
      <c r="B347">
        <v>0</v>
      </c>
      <c r="C347">
        <v>0</v>
      </c>
      <c r="D347">
        <v>0</v>
      </c>
      <c r="E347">
        <v>1</v>
      </c>
      <c r="F347">
        <v>0</v>
      </c>
      <c r="G347">
        <v>0</v>
      </c>
      <c r="H347">
        <v>0</v>
      </c>
      <c r="I347">
        <v>1</v>
      </c>
      <c r="J347">
        <v>0</v>
      </c>
      <c r="K347">
        <v>0</v>
      </c>
      <c r="L347">
        <v>0</v>
      </c>
      <c r="M347">
        <v>1</v>
      </c>
      <c r="N347">
        <v>0</v>
      </c>
      <c r="O347">
        <v>0</v>
      </c>
      <c r="P347">
        <v>0</v>
      </c>
      <c r="Q347">
        <v>0</v>
      </c>
      <c r="R347">
        <v>1</v>
      </c>
      <c r="S347">
        <v>0</v>
      </c>
      <c r="T347">
        <v>0</v>
      </c>
      <c r="U347">
        <v>0</v>
      </c>
      <c r="V347">
        <v>1</v>
      </c>
      <c r="W347">
        <v>0</v>
      </c>
      <c r="X347">
        <v>0</v>
      </c>
      <c r="Y347">
        <v>0</v>
      </c>
      <c r="Z347">
        <v>0</v>
      </c>
    </row>
    <row r="348" spans="1:26" x14ac:dyDescent="0.25">
      <c r="A348" t="s">
        <v>853</v>
      </c>
      <c r="B348">
        <v>0</v>
      </c>
      <c r="C348">
        <v>0</v>
      </c>
      <c r="D348">
        <v>0</v>
      </c>
      <c r="E348">
        <v>1</v>
      </c>
      <c r="F348">
        <v>0</v>
      </c>
      <c r="G348">
        <v>0</v>
      </c>
      <c r="H348">
        <v>0</v>
      </c>
      <c r="I348">
        <v>0</v>
      </c>
      <c r="J348">
        <v>1</v>
      </c>
      <c r="K348">
        <v>0</v>
      </c>
      <c r="L348">
        <v>1</v>
      </c>
      <c r="M348">
        <v>0</v>
      </c>
      <c r="N348">
        <v>0</v>
      </c>
      <c r="O348">
        <v>0</v>
      </c>
      <c r="P348">
        <v>0</v>
      </c>
      <c r="Q348">
        <v>0</v>
      </c>
      <c r="R348">
        <v>0</v>
      </c>
      <c r="S348">
        <v>0</v>
      </c>
      <c r="T348">
        <v>1</v>
      </c>
      <c r="U348">
        <v>0</v>
      </c>
      <c r="V348">
        <v>1</v>
      </c>
      <c r="W348">
        <v>0</v>
      </c>
      <c r="X348">
        <v>0</v>
      </c>
      <c r="Y348">
        <v>0</v>
      </c>
      <c r="Z348">
        <v>0</v>
      </c>
    </row>
    <row r="349" spans="1:26" x14ac:dyDescent="0.25">
      <c r="A349" t="s">
        <v>855</v>
      </c>
      <c r="B349">
        <v>0</v>
      </c>
      <c r="C349">
        <v>0</v>
      </c>
      <c r="D349">
        <v>0</v>
      </c>
      <c r="E349">
        <v>1</v>
      </c>
      <c r="F349">
        <v>0</v>
      </c>
      <c r="G349">
        <v>0</v>
      </c>
      <c r="H349">
        <v>0</v>
      </c>
      <c r="I349">
        <v>1</v>
      </c>
      <c r="J349">
        <v>0</v>
      </c>
      <c r="K349">
        <v>0</v>
      </c>
      <c r="L349">
        <v>1</v>
      </c>
      <c r="M349">
        <v>0</v>
      </c>
      <c r="N349">
        <v>0</v>
      </c>
      <c r="O349">
        <v>0</v>
      </c>
      <c r="P349">
        <v>0</v>
      </c>
      <c r="Q349">
        <v>1</v>
      </c>
      <c r="R349">
        <v>0</v>
      </c>
      <c r="S349">
        <v>0</v>
      </c>
      <c r="T349">
        <v>0</v>
      </c>
      <c r="U349">
        <v>0</v>
      </c>
      <c r="V349">
        <v>1</v>
      </c>
      <c r="W349">
        <v>0</v>
      </c>
      <c r="X349">
        <v>0</v>
      </c>
      <c r="Y349">
        <v>0</v>
      </c>
      <c r="Z349">
        <v>0</v>
      </c>
    </row>
    <row r="350" spans="1:26" x14ac:dyDescent="0.25">
      <c r="A350" t="s">
        <v>857</v>
      </c>
      <c r="B350">
        <v>0</v>
      </c>
      <c r="C350">
        <v>0</v>
      </c>
      <c r="D350">
        <v>0</v>
      </c>
      <c r="E350">
        <v>1</v>
      </c>
      <c r="F350">
        <v>0</v>
      </c>
      <c r="G350">
        <v>0</v>
      </c>
      <c r="H350">
        <v>0</v>
      </c>
      <c r="I350">
        <v>1</v>
      </c>
      <c r="J350">
        <v>0</v>
      </c>
      <c r="K350">
        <v>0</v>
      </c>
      <c r="L350">
        <v>1</v>
      </c>
      <c r="M350">
        <v>0</v>
      </c>
      <c r="N350">
        <v>0</v>
      </c>
      <c r="O350">
        <v>0</v>
      </c>
      <c r="P350">
        <v>0</v>
      </c>
      <c r="Q350">
        <v>0</v>
      </c>
      <c r="R350">
        <v>1</v>
      </c>
      <c r="S350">
        <v>0</v>
      </c>
      <c r="T350">
        <v>0</v>
      </c>
      <c r="U350">
        <v>0</v>
      </c>
      <c r="V350">
        <v>1</v>
      </c>
      <c r="W350">
        <v>0</v>
      </c>
      <c r="X350">
        <v>0</v>
      </c>
      <c r="Y350">
        <v>0</v>
      </c>
      <c r="Z350">
        <v>0</v>
      </c>
    </row>
    <row r="351" spans="1:26" x14ac:dyDescent="0.25">
      <c r="A351" t="s">
        <v>859</v>
      </c>
      <c r="B351">
        <v>0</v>
      </c>
      <c r="C351">
        <v>0</v>
      </c>
      <c r="D351">
        <v>0</v>
      </c>
      <c r="E351">
        <v>0</v>
      </c>
      <c r="F351">
        <v>1</v>
      </c>
      <c r="G351">
        <v>0</v>
      </c>
      <c r="H351">
        <v>0</v>
      </c>
      <c r="I351">
        <v>0</v>
      </c>
      <c r="J351">
        <v>1</v>
      </c>
      <c r="K351">
        <v>0</v>
      </c>
      <c r="L351">
        <v>1</v>
      </c>
      <c r="M351">
        <v>0</v>
      </c>
      <c r="N351">
        <v>0</v>
      </c>
      <c r="O351">
        <v>0</v>
      </c>
      <c r="P351">
        <v>0</v>
      </c>
      <c r="Q351">
        <v>0</v>
      </c>
      <c r="R351">
        <v>1</v>
      </c>
      <c r="S351">
        <v>0</v>
      </c>
      <c r="T351">
        <v>0</v>
      </c>
      <c r="U351">
        <v>0</v>
      </c>
      <c r="V351">
        <v>1</v>
      </c>
      <c r="W351">
        <v>0</v>
      </c>
      <c r="X351">
        <v>0</v>
      </c>
      <c r="Y351">
        <v>0</v>
      </c>
      <c r="Z351">
        <v>0</v>
      </c>
    </row>
    <row r="352" spans="1:26" x14ac:dyDescent="0.25">
      <c r="A352" t="s">
        <v>862</v>
      </c>
      <c r="B352">
        <v>0</v>
      </c>
      <c r="C352">
        <v>0</v>
      </c>
      <c r="D352">
        <v>0</v>
      </c>
      <c r="E352">
        <v>1</v>
      </c>
      <c r="F352">
        <v>0</v>
      </c>
      <c r="G352">
        <v>0</v>
      </c>
      <c r="H352">
        <v>1</v>
      </c>
      <c r="I352">
        <v>0</v>
      </c>
      <c r="J352">
        <v>0</v>
      </c>
      <c r="K352">
        <v>0</v>
      </c>
      <c r="L352">
        <v>1</v>
      </c>
      <c r="M352">
        <v>0</v>
      </c>
      <c r="N352">
        <v>0</v>
      </c>
      <c r="O352">
        <v>0</v>
      </c>
      <c r="P352">
        <v>0</v>
      </c>
      <c r="Q352">
        <v>0</v>
      </c>
      <c r="R352">
        <v>1</v>
      </c>
      <c r="S352">
        <v>0</v>
      </c>
      <c r="T352">
        <v>0</v>
      </c>
      <c r="U352">
        <v>0</v>
      </c>
      <c r="V352">
        <v>1</v>
      </c>
      <c r="W352">
        <v>0</v>
      </c>
      <c r="X352">
        <v>0</v>
      </c>
      <c r="Y352">
        <v>0</v>
      </c>
      <c r="Z352">
        <v>0</v>
      </c>
    </row>
    <row r="353" spans="1:26" x14ac:dyDescent="0.25">
      <c r="A353" t="s">
        <v>864</v>
      </c>
      <c r="B353">
        <v>0</v>
      </c>
      <c r="C353">
        <v>0</v>
      </c>
      <c r="D353">
        <v>0</v>
      </c>
      <c r="E353">
        <v>0</v>
      </c>
      <c r="F353">
        <v>1</v>
      </c>
      <c r="G353">
        <v>0</v>
      </c>
      <c r="H353">
        <v>0</v>
      </c>
      <c r="I353">
        <v>1</v>
      </c>
      <c r="J353">
        <v>0</v>
      </c>
      <c r="K353">
        <v>0</v>
      </c>
      <c r="L353">
        <v>1</v>
      </c>
      <c r="M353">
        <v>0</v>
      </c>
      <c r="N353">
        <v>0</v>
      </c>
      <c r="O353">
        <v>0</v>
      </c>
      <c r="P353">
        <v>0</v>
      </c>
      <c r="Q353">
        <v>1</v>
      </c>
      <c r="R353">
        <v>0</v>
      </c>
      <c r="S353">
        <v>0</v>
      </c>
      <c r="T353">
        <v>0</v>
      </c>
      <c r="U353">
        <v>0</v>
      </c>
      <c r="V353">
        <v>1</v>
      </c>
      <c r="W353">
        <v>0</v>
      </c>
      <c r="X353">
        <v>0</v>
      </c>
      <c r="Y353">
        <v>0</v>
      </c>
      <c r="Z353">
        <v>0</v>
      </c>
    </row>
    <row r="354" spans="1:26" x14ac:dyDescent="0.25">
      <c r="A354" t="s">
        <v>866</v>
      </c>
      <c r="B354">
        <v>0</v>
      </c>
      <c r="C354">
        <v>0</v>
      </c>
      <c r="D354">
        <v>0</v>
      </c>
      <c r="E354">
        <v>0</v>
      </c>
      <c r="F354">
        <v>1</v>
      </c>
      <c r="G354">
        <v>0</v>
      </c>
      <c r="H354">
        <v>0</v>
      </c>
      <c r="I354">
        <v>1</v>
      </c>
      <c r="J354">
        <v>0</v>
      </c>
      <c r="K354">
        <v>0</v>
      </c>
      <c r="L354">
        <v>1</v>
      </c>
      <c r="M354">
        <v>0</v>
      </c>
      <c r="N354">
        <v>0</v>
      </c>
      <c r="O354">
        <v>0</v>
      </c>
      <c r="P354">
        <v>0</v>
      </c>
      <c r="Q354">
        <v>1</v>
      </c>
      <c r="R354">
        <v>0</v>
      </c>
      <c r="S354">
        <v>0</v>
      </c>
      <c r="T354">
        <v>0</v>
      </c>
      <c r="U354">
        <v>0</v>
      </c>
      <c r="V354">
        <v>1</v>
      </c>
      <c r="W354">
        <v>0</v>
      </c>
      <c r="X354">
        <v>0</v>
      </c>
      <c r="Y354">
        <v>0</v>
      </c>
      <c r="Z354">
        <v>0</v>
      </c>
    </row>
    <row r="355" spans="1:26" x14ac:dyDescent="0.25">
      <c r="A355" t="s">
        <v>868</v>
      </c>
      <c r="B355">
        <v>0</v>
      </c>
      <c r="C355">
        <v>0</v>
      </c>
      <c r="D355">
        <v>0</v>
      </c>
      <c r="E355">
        <v>0</v>
      </c>
      <c r="F355">
        <v>1</v>
      </c>
      <c r="G355">
        <v>0</v>
      </c>
      <c r="H355">
        <v>0</v>
      </c>
      <c r="I355">
        <v>0</v>
      </c>
      <c r="J355">
        <v>1</v>
      </c>
      <c r="K355">
        <v>0</v>
      </c>
      <c r="L355">
        <v>1</v>
      </c>
      <c r="M355">
        <v>0</v>
      </c>
      <c r="N355">
        <v>0</v>
      </c>
      <c r="O355">
        <v>0</v>
      </c>
      <c r="P355">
        <v>0</v>
      </c>
      <c r="Q355">
        <v>0</v>
      </c>
      <c r="R355">
        <v>0</v>
      </c>
      <c r="S355">
        <v>0</v>
      </c>
      <c r="T355">
        <v>1</v>
      </c>
      <c r="U355">
        <v>0</v>
      </c>
      <c r="V355">
        <v>1</v>
      </c>
      <c r="W355">
        <v>0</v>
      </c>
      <c r="X355">
        <v>0</v>
      </c>
      <c r="Y355">
        <v>0</v>
      </c>
      <c r="Z355">
        <v>0</v>
      </c>
    </row>
    <row r="356" spans="1:26" x14ac:dyDescent="0.25">
      <c r="A356" t="s">
        <v>870</v>
      </c>
      <c r="B356">
        <v>0</v>
      </c>
      <c r="C356">
        <v>0</v>
      </c>
      <c r="D356">
        <v>0</v>
      </c>
      <c r="E356">
        <v>0</v>
      </c>
      <c r="F356">
        <v>1</v>
      </c>
      <c r="G356">
        <v>0</v>
      </c>
      <c r="H356">
        <v>0</v>
      </c>
      <c r="I356">
        <v>0</v>
      </c>
      <c r="J356">
        <v>0</v>
      </c>
      <c r="K356">
        <v>1</v>
      </c>
      <c r="L356">
        <v>1</v>
      </c>
      <c r="M356">
        <v>0</v>
      </c>
      <c r="N356">
        <v>0</v>
      </c>
      <c r="O356">
        <v>0</v>
      </c>
      <c r="P356">
        <v>0</v>
      </c>
      <c r="Q356">
        <v>0</v>
      </c>
      <c r="R356">
        <v>0</v>
      </c>
      <c r="S356">
        <v>1</v>
      </c>
      <c r="T356">
        <v>0</v>
      </c>
      <c r="U356">
        <v>0</v>
      </c>
      <c r="V356">
        <v>1</v>
      </c>
      <c r="W356">
        <v>0</v>
      </c>
      <c r="X356">
        <v>0</v>
      </c>
      <c r="Y356">
        <v>0</v>
      </c>
      <c r="Z356">
        <v>0</v>
      </c>
    </row>
    <row r="357" spans="1:26" x14ac:dyDescent="0.25">
      <c r="A357" t="s">
        <v>872</v>
      </c>
      <c r="B357">
        <v>0</v>
      </c>
      <c r="C357">
        <v>0</v>
      </c>
      <c r="D357">
        <v>0</v>
      </c>
      <c r="E357">
        <v>0</v>
      </c>
      <c r="F357">
        <v>1</v>
      </c>
      <c r="G357">
        <v>0</v>
      </c>
      <c r="H357">
        <v>0</v>
      </c>
      <c r="I357">
        <v>1</v>
      </c>
      <c r="J357">
        <v>0</v>
      </c>
      <c r="K357">
        <v>0</v>
      </c>
      <c r="L357">
        <v>1</v>
      </c>
      <c r="M357">
        <v>0</v>
      </c>
      <c r="N357">
        <v>0</v>
      </c>
      <c r="O357">
        <v>0</v>
      </c>
      <c r="P357">
        <v>0</v>
      </c>
      <c r="Q357">
        <v>0</v>
      </c>
      <c r="R357">
        <v>1</v>
      </c>
      <c r="S357">
        <v>0</v>
      </c>
      <c r="T357">
        <v>0</v>
      </c>
      <c r="U357">
        <v>0</v>
      </c>
      <c r="V357">
        <v>1</v>
      </c>
      <c r="W357">
        <v>0</v>
      </c>
      <c r="X357">
        <v>0</v>
      </c>
      <c r="Y357">
        <v>0</v>
      </c>
      <c r="Z357">
        <v>0</v>
      </c>
    </row>
    <row r="358" spans="1:26" x14ac:dyDescent="0.25">
      <c r="A358" t="s">
        <v>874</v>
      </c>
      <c r="B358">
        <v>0</v>
      </c>
      <c r="C358">
        <v>0</v>
      </c>
      <c r="D358">
        <v>0</v>
      </c>
      <c r="E358">
        <v>0</v>
      </c>
      <c r="F358">
        <v>1</v>
      </c>
      <c r="G358">
        <v>0</v>
      </c>
      <c r="H358">
        <v>0</v>
      </c>
      <c r="I358">
        <v>0</v>
      </c>
      <c r="J358">
        <v>1</v>
      </c>
      <c r="K358">
        <v>0</v>
      </c>
      <c r="L358">
        <v>1</v>
      </c>
      <c r="M358">
        <v>0</v>
      </c>
      <c r="N358">
        <v>0</v>
      </c>
      <c r="O358">
        <v>0</v>
      </c>
      <c r="P358">
        <v>0</v>
      </c>
      <c r="Q358">
        <v>0</v>
      </c>
      <c r="R358">
        <v>1</v>
      </c>
      <c r="S358">
        <v>0</v>
      </c>
      <c r="T358">
        <v>0</v>
      </c>
      <c r="U358">
        <v>0</v>
      </c>
      <c r="V358">
        <v>1</v>
      </c>
      <c r="W358">
        <v>0</v>
      </c>
      <c r="X358">
        <v>0</v>
      </c>
      <c r="Y358">
        <v>0</v>
      </c>
      <c r="Z358">
        <v>0</v>
      </c>
    </row>
    <row r="359" spans="1:26" x14ac:dyDescent="0.25">
      <c r="A359" t="s">
        <v>876</v>
      </c>
      <c r="B359">
        <v>0</v>
      </c>
      <c r="C359">
        <v>0</v>
      </c>
      <c r="D359">
        <v>0</v>
      </c>
      <c r="E359">
        <v>0</v>
      </c>
      <c r="F359">
        <v>1</v>
      </c>
      <c r="G359">
        <v>0</v>
      </c>
      <c r="H359">
        <v>0</v>
      </c>
      <c r="I359">
        <v>1</v>
      </c>
      <c r="J359">
        <v>0</v>
      </c>
      <c r="K359">
        <v>0</v>
      </c>
      <c r="Q359">
        <v>0</v>
      </c>
      <c r="R359">
        <v>1</v>
      </c>
      <c r="S359">
        <v>0</v>
      </c>
      <c r="T359">
        <v>0</v>
      </c>
      <c r="U359">
        <v>0</v>
      </c>
      <c r="V359">
        <v>1</v>
      </c>
      <c r="W359">
        <v>0</v>
      </c>
      <c r="X359">
        <v>0</v>
      </c>
      <c r="Y359">
        <v>0</v>
      </c>
      <c r="Z359">
        <v>0</v>
      </c>
    </row>
    <row r="360" spans="1:26" x14ac:dyDescent="0.25">
      <c r="A360" t="s">
        <v>878</v>
      </c>
      <c r="B360">
        <v>0</v>
      </c>
      <c r="C360">
        <v>0</v>
      </c>
      <c r="D360">
        <v>0</v>
      </c>
      <c r="E360">
        <v>0</v>
      </c>
      <c r="F360">
        <v>1</v>
      </c>
      <c r="G360">
        <v>0</v>
      </c>
      <c r="H360">
        <v>0</v>
      </c>
      <c r="I360">
        <v>0</v>
      </c>
      <c r="J360">
        <v>1</v>
      </c>
      <c r="K360">
        <v>0</v>
      </c>
      <c r="L360">
        <v>1</v>
      </c>
      <c r="M360">
        <v>0</v>
      </c>
      <c r="N360">
        <v>0</v>
      </c>
      <c r="O360">
        <v>0</v>
      </c>
      <c r="P360">
        <v>0</v>
      </c>
      <c r="Q360">
        <v>0</v>
      </c>
      <c r="R360">
        <v>1</v>
      </c>
      <c r="S360">
        <v>0</v>
      </c>
      <c r="T360">
        <v>0</v>
      </c>
      <c r="U360">
        <v>0</v>
      </c>
      <c r="V360">
        <v>1</v>
      </c>
      <c r="W360">
        <v>0</v>
      </c>
      <c r="X360">
        <v>0</v>
      </c>
      <c r="Y360">
        <v>0</v>
      </c>
      <c r="Z360">
        <v>0</v>
      </c>
    </row>
    <row r="361" spans="1:26" x14ac:dyDescent="0.25">
      <c r="A361" t="s">
        <v>880</v>
      </c>
      <c r="B361">
        <v>0</v>
      </c>
      <c r="C361">
        <v>0</v>
      </c>
      <c r="D361">
        <v>0</v>
      </c>
      <c r="E361">
        <v>0</v>
      </c>
      <c r="F361">
        <v>1</v>
      </c>
      <c r="G361">
        <v>0</v>
      </c>
      <c r="H361">
        <v>0</v>
      </c>
      <c r="I361">
        <v>0</v>
      </c>
      <c r="J361">
        <v>1</v>
      </c>
      <c r="K361">
        <v>0</v>
      </c>
      <c r="L361">
        <v>1</v>
      </c>
      <c r="M361">
        <v>0</v>
      </c>
      <c r="N361">
        <v>0</v>
      </c>
      <c r="O361">
        <v>0</v>
      </c>
      <c r="P361">
        <v>0</v>
      </c>
      <c r="Q361">
        <v>0</v>
      </c>
      <c r="R361">
        <v>1</v>
      </c>
      <c r="S361">
        <v>0</v>
      </c>
      <c r="T361">
        <v>0</v>
      </c>
      <c r="U361">
        <v>0</v>
      </c>
      <c r="V361">
        <v>1</v>
      </c>
      <c r="W361">
        <v>0</v>
      </c>
      <c r="X361">
        <v>0</v>
      </c>
      <c r="Y361">
        <v>0</v>
      </c>
      <c r="Z361">
        <v>0</v>
      </c>
    </row>
    <row r="362" spans="1:26" x14ac:dyDescent="0.25">
      <c r="A362" t="s">
        <v>882</v>
      </c>
      <c r="B362">
        <v>0</v>
      </c>
      <c r="C362">
        <v>0</v>
      </c>
      <c r="D362">
        <v>0</v>
      </c>
      <c r="E362">
        <v>0</v>
      </c>
      <c r="F362">
        <v>1</v>
      </c>
      <c r="G362">
        <v>0</v>
      </c>
      <c r="H362">
        <v>0</v>
      </c>
      <c r="I362">
        <v>0</v>
      </c>
      <c r="J362">
        <v>1</v>
      </c>
      <c r="K362">
        <v>0</v>
      </c>
      <c r="L362">
        <v>1</v>
      </c>
      <c r="M362">
        <v>0</v>
      </c>
      <c r="N362">
        <v>0</v>
      </c>
      <c r="O362">
        <v>0</v>
      </c>
      <c r="P362">
        <v>0</v>
      </c>
      <c r="Q362">
        <v>0</v>
      </c>
      <c r="R362">
        <v>1</v>
      </c>
      <c r="S362">
        <v>0</v>
      </c>
      <c r="T362">
        <v>0</v>
      </c>
      <c r="U362">
        <v>0</v>
      </c>
      <c r="V362">
        <v>1</v>
      </c>
      <c r="W362">
        <v>0</v>
      </c>
      <c r="X362">
        <v>0</v>
      </c>
      <c r="Y362">
        <v>0</v>
      </c>
      <c r="Z362">
        <v>0</v>
      </c>
    </row>
    <row r="363" spans="1:26" x14ac:dyDescent="0.25">
      <c r="A363" t="s">
        <v>884</v>
      </c>
      <c r="B363">
        <v>0</v>
      </c>
      <c r="C363">
        <v>0</v>
      </c>
      <c r="D363">
        <v>0</v>
      </c>
      <c r="E363">
        <v>1</v>
      </c>
      <c r="F363">
        <v>0</v>
      </c>
      <c r="G363">
        <v>0</v>
      </c>
      <c r="H363">
        <v>0</v>
      </c>
      <c r="I363">
        <v>1</v>
      </c>
      <c r="J363">
        <v>0</v>
      </c>
      <c r="K363">
        <v>0</v>
      </c>
      <c r="L363">
        <v>0</v>
      </c>
      <c r="M363">
        <v>1</v>
      </c>
      <c r="N363">
        <v>0</v>
      </c>
      <c r="O363">
        <v>0</v>
      </c>
      <c r="P363">
        <v>0</v>
      </c>
      <c r="Q363">
        <v>0</v>
      </c>
      <c r="R363">
        <v>1</v>
      </c>
      <c r="S363">
        <v>0</v>
      </c>
      <c r="T363">
        <v>0</v>
      </c>
      <c r="U363">
        <v>0</v>
      </c>
      <c r="V363">
        <v>1</v>
      </c>
      <c r="W363">
        <v>0</v>
      </c>
      <c r="X363">
        <v>0</v>
      </c>
      <c r="Y363">
        <v>0</v>
      </c>
      <c r="Z363">
        <v>0</v>
      </c>
    </row>
    <row r="364" spans="1:26" x14ac:dyDescent="0.25">
      <c r="A364" t="s">
        <v>886</v>
      </c>
      <c r="B364">
        <v>0</v>
      </c>
      <c r="C364">
        <v>0</v>
      </c>
      <c r="D364">
        <v>0</v>
      </c>
      <c r="E364">
        <v>0</v>
      </c>
      <c r="F364">
        <v>1</v>
      </c>
      <c r="G364">
        <v>0</v>
      </c>
      <c r="H364">
        <v>0</v>
      </c>
      <c r="I364">
        <v>0</v>
      </c>
      <c r="J364">
        <v>1</v>
      </c>
      <c r="K364">
        <v>0</v>
      </c>
      <c r="L364">
        <v>0</v>
      </c>
      <c r="M364">
        <v>1</v>
      </c>
      <c r="N364">
        <v>0</v>
      </c>
      <c r="O364">
        <v>0</v>
      </c>
      <c r="P364">
        <v>0</v>
      </c>
      <c r="Q364">
        <v>0</v>
      </c>
      <c r="R364">
        <v>1</v>
      </c>
      <c r="S364">
        <v>0</v>
      </c>
      <c r="T364">
        <v>0</v>
      </c>
      <c r="U364">
        <v>0</v>
      </c>
      <c r="V364">
        <v>1</v>
      </c>
      <c r="W364">
        <v>0</v>
      </c>
      <c r="X364">
        <v>0</v>
      </c>
      <c r="Y364">
        <v>0</v>
      </c>
      <c r="Z364">
        <v>0</v>
      </c>
    </row>
    <row r="365" spans="1:26" x14ac:dyDescent="0.25">
      <c r="A365" t="s">
        <v>889</v>
      </c>
      <c r="B365">
        <v>0</v>
      </c>
      <c r="C365">
        <v>0</v>
      </c>
      <c r="D365">
        <v>0</v>
      </c>
      <c r="E365">
        <v>1</v>
      </c>
      <c r="F365">
        <v>0</v>
      </c>
      <c r="G365">
        <v>0</v>
      </c>
      <c r="H365">
        <v>0</v>
      </c>
      <c r="I365">
        <v>0</v>
      </c>
      <c r="J365">
        <v>1</v>
      </c>
      <c r="K365">
        <v>0</v>
      </c>
      <c r="L365">
        <v>1</v>
      </c>
      <c r="M365">
        <v>0</v>
      </c>
      <c r="N365">
        <v>0</v>
      </c>
      <c r="O365">
        <v>0</v>
      </c>
      <c r="P365">
        <v>0</v>
      </c>
      <c r="Q365">
        <v>1</v>
      </c>
      <c r="R365">
        <v>0</v>
      </c>
      <c r="S365">
        <v>0</v>
      </c>
      <c r="T365">
        <v>0</v>
      </c>
      <c r="U365">
        <v>0</v>
      </c>
      <c r="V365">
        <v>1</v>
      </c>
      <c r="W365">
        <v>0</v>
      </c>
      <c r="X365">
        <v>0</v>
      </c>
      <c r="Y365">
        <v>0</v>
      </c>
      <c r="Z365">
        <v>0</v>
      </c>
    </row>
    <row r="366" spans="1:26" x14ac:dyDescent="0.25">
      <c r="A366" t="s">
        <v>891</v>
      </c>
      <c r="B366">
        <v>0</v>
      </c>
      <c r="C366">
        <v>0</v>
      </c>
      <c r="D366">
        <v>0</v>
      </c>
      <c r="E366">
        <v>0</v>
      </c>
      <c r="F366">
        <v>1</v>
      </c>
      <c r="G366">
        <v>0</v>
      </c>
      <c r="H366">
        <v>0</v>
      </c>
      <c r="I366">
        <v>0</v>
      </c>
      <c r="J366">
        <v>1</v>
      </c>
      <c r="K366">
        <v>0</v>
      </c>
      <c r="L366">
        <v>1</v>
      </c>
      <c r="M366">
        <v>0</v>
      </c>
      <c r="N366">
        <v>0</v>
      </c>
      <c r="O366">
        <v>0</v>
      </c>
      <c r="P366">
        <v>0</v>
      </c>
      <c r="Q366">
        <v>1</v>
      </c>
      <c r="R366">
        <v>0</v>
      </c>
      <c r="S366">
        <v>0</v>
      </c>
      <c r="T366">
        <v>0</v>
      </c>
      <c r="U366">
        <v>0</v>
      </c>
      <c r="V366">
        <v>1</v>
      </c>
      <c r="W366">
        <v>0</v>
      </c>
      <c r="X366">
        <v>0</v>
      </c>
      <c r="Y366">
        <v>0</v>
      </c>
      <c r="Z366">
        <v>0</v>
      </c>
    </row>
    <row r="367" spans="1:26" x14ac:dyDescent="0.25">
      <c r="A367" t="s">
        <v>893</v>
      </c>
      <c r="B367">
        <v>0</v>
      </c>
      <c r="C367">
        <v>0</v>
      </c>
      <c r="D367">
        <v>0</v>
      </c>
      <c r="E367">
        <v>0</v>
      </c>
      <c r="F367">
        <v>1</v>
      </c>
      <c r="G367">
        <v>0</v>
      </c>
      <c r="H367">
        <v>0</v>
      </c>
      <c r="I367">
        <v>1</v>
      </c>
      <c r="J367">
        <v>0</v>
      </c>
      <c r="K367">
        <v>0</v>
      </c>
      <c r="L367">
        <v>1</v>
      </c>
      <c r="M367">
        <v>0</v>
      </c>
      <c r="N367">
        <v>0</v>
      </c>
      <c r="O367">
        <v>0</v>
      </c>
      <c r="P367">
        <v>0</v>
      </c>
      <c r="Q367">
        <v>1</v>
      </c>
      <c r="R367">
        <v>0</v>
      </c>
      <c r="S367">
        <v>0</v>
      </c>
      <c r="T367">
        <v>0</v>
      </c>
      <c r="U367">
        <v>0</v>
      </c>
      <c r="V367">
        <v>1</v>
      </c>
      <c r="W367">
        <v>0</v>
      </c>
      <c r="X367">
        <v>0</v>
      </c>
      <c r="Y367">
        <v>0</v>
      </c>
      <c r="Z367">
        <v>0</v>
      </c>
    </row>
    <row r="368" spans="1:26" x14ac:dyDescent="0.25">
      <c r="A368" t="s">
        <v>895</v>
      </c>
      <c r="B368">
        <v>0</v>
      </c>
      <c r="C368">
        <v>0</v>
      </c>
      <c r="D368">
        <v>0</v>
      </c>
      <c r="E368">
        <v>0</v>
      </c>
      <c r="F368">
        <v>1</v>
      </c>
      <c r="G368">
        <v>0</v>
      </c>
      <c r="H368">
        <v>0</v>
      </c>
      <c r="I368">
        <v>0</v>
      </c>
      <c r="J368">
        <v>1</v>
      </c>
      <c r="K368">
        <v>0</v>
      </c>
      <c r="L368">
        <v>1</v>
      </c>
      <c r="M368">
        <v>0</v>
      </c>
      <c r="N368">
        <v>0</v>
      </c>
      <c r="O368">
        <v>0</v>
      </c>
      <c r="P368">
        <v>0</v>
      </c>
      <c r="Q368">
        <v>1</v>
      </c>
      <c r="R368">
        <v>0</v>
      </c>
      <c r="S368">
        <v>0</v>
      </c>
      <c r="T368">
        <v>0</v>
      </c>
      <c r="U368">
        <v>0</v>
      </c>
      <c r="V368">
        <v>1</v>
      </c>
      <c r="W368">
        <v>0</v>
      </c>
      <c r="X368">
        <v>0</v>
      </c>
      <c r="Y368">
        <v>0</v>
      </c>
      <c r="Z368">
        <v>0</v>
      </c>
    </row>
    <row r="369" spans="1:26" x14ac:dyDescent="0.25">
      <c r="A369" t="s">
        <v>897</v>
      </c>
      <c r="B369">
        <v>0</v>
      </c>
      <c r="C369">
        <v>0</v>
      </c>
      <c r="D369">
        <v>0</v>
      </c>
      <c r="E369">
        <v>0</v>
      </c>
      <c r="F369">
        <v>1</v>
      </c>
      <c r="G369">
        <v>0</v>
      </c>
      <c r="H369">
        <v>0</v>
      </c>
      <c r="I369">
        <v>1</v>
      </c>
      <c r="J369">
        <v>0</v>
      </c>
      <c r="K369">
        <v>0</v>
      </c>
      <c r="L369">
        <v>0</v>
      </c>
      <c r="M369">
        <v>1</v>
      </c>
      <c r="N369">
        <v>0</v>
      </c>
      <c r="O369">
        <v>0</v>
      </c>
      <c r="P369">
        <v>0</v>
      </c>
      <c r="Q369">
        <v>0</v>
      </c>
      <c r="R369">
        <v>0</v>
      </c>
      <c r="S369">
        <v>1</v>
      </c>
      <c r="T369">
        <v>0</v>
      </c>
      <c r="U369">
        <v>0</v>
      </c>
      <c r="V369">
        <v>1</v>
      </c>
      <c r="W369">
        <v>0</v>
      </c>
      <c r="X369">
        <v>0</v>
      </c>
      <c r="Y369">
        <v>0</v>
      </c>
      <c r="Z369">
        <v>0</v>
      </c>
    </row>
    <row r="370" spans="1:26" x14ac:dyDescent="0.25">
      <c r="A370" t="s">
        <v>899</v>
      </c>
      <c r="B370">
        <v>0</v>
      </c>
      <c r="C370">
        <v>0</v>
      </c>
      <c r="D370">
        <v>0</v>
      </c>
      <c r="E370">
        <v>0</v>
      </c>
      <c r="F370">
        <v>1</v>
      </c>
      <c r="G370">
        <v>0</v>
      </c>
      <c r="H370">
        <v>0</v>
      </c>
      <c r="I370">
        <v>1</v>
      </c>
      <c r="J370">
        <v>0</v>
      </c>
      <c r="K370">
        <v>0</v>
      </c>
      <c r="L370">
        <v>1</v>
      </c>
      <c r="M370">
        <v>0</v>
      </c>
      <c r="N370">
        <v>0</v>
      </c>
      <c r="O370">
        <v>0</v>
      </c>
      <c r="P370">
        <v>0</v>
      </c>
      <c r="Q370">
        <v>1</v>
      </c>
      <c r="R370">
        <v>0</v>
      </c>
      <c r="S370">
        <v>0</v>
      </c>
      <c r="T370">
        <v>0</v>
      </c>
      <c r="U370">
        <v>0</v>
      </c>
      <c r="V370">
        <v>1</v>
      </c>
      <c r="W370">
        <v>0</v>
      </c>
      <c r="X370">
        <v>0</v>
      </c>
      <c r="Y370">
        <v>0</v>
      </c>
      <c r="Z370">
        <v>0</v>
      </c>
    </row>
    <row r="371" spans="1:26" x14ac:dyDescent="0.25">
      <c r="A371" t="s">
        <v>901</v>
      </c>
      <c r="B371">
        <v>0</v>
      </c>
      <c r="C371">
        <v>0</v>
      </c>
      <c r="D371">
        <v>0</v>
      </c>
      <c r="E371">
        <v>0</v>
      </c>
      <c r="F371">
        <v>1</v>
      </c>
      <c r="G371">
        <v>0</v>
      </c>
      <c r="H371">
        <v>0</v>
      </c>
      <c r="I371">
        <v>0</v>
      </c>
      <c r="J371">
        <v>1</v>
      </c>
      <c r="K371">
        <v>0</v>
      </c>
      <c r="L371">
        <v>1</v>
      </c>
      <c r="M371">
        <v>0</v>
      </c>
      <c r="N371">
        <v>0</v>
      </c>
      <c r="O371">
        <v>0</v>
      </c>
      <c r="P371">
        <v>0</v>
      </c>
      <c r="Q371">
        <v>1</v>
      </c>
      <c r="R371">
        <v>0</v>
      </c>
      <c r="S371">
        <v>0</v>
      </c>
      <c r="T371">
        <v>0</v>
      </c>
      <c r="U371">
        <v>0</v>
      </c>
      <c r="V371">
        <v>1</v>
      </c>
      <c r="W371">
        <v>0</v>
      </c>
      <c r="X371">
        <v>0</v>
      </c>
      <c r="Y371">
        <v>0</v>
      </c>
      <c r="Z371">
        <v>0</v>
      </c>
    </row>
    <row r="372" spans="1:26" x14ac:dyDescent="0.25">
      <c r="A372" t="s">
        <v>903</v>
      </c>
      <c r="B372">
        <v>0</v>
      </c>
      <c r="C372">
        <v>0</v>
      </c>
      <c r="D372">
        <v>1</v>
      </c>
      <c r="E372">
        <v>0</v>
      </c>
      <c r="F372">
        <v>0</v>
      </c>
      <c r="G372">
        <v>0</v>
      </c>
      <c r="H372">
        <v>0</v>
      </c>
      <c r="I372">
        <v>1</v>
      </c>
      <c r="J372">
        <v>0</v>
      </c>
      <c r="K372">
        <v>0</v>
      </c>
      <c r="L372">
        <v>1</v>
      </c>
      <c r="M372">
        <v>0</v>
      </c>
      <c r="N372">
        <v>0</v>
      </c>
      <c r="O372">
        <v>0</v>
      </c>
      <c r="P372">
        <v>0</v>
      </c>
      <c r="Q372">
        <v>1</v>
      </c>
      <c r="R372">
        <v>0</v>
      </c>
      <c r="S372">
        <v>0</v>
      </c>
      <c r="T372">
        <v>0</v>
      </c>
      <c r="U372">
        <v>0</v>
      </c>
      <c r="V372">
        <v>1</v>
      </c>
      <c r="W372">
        <v>0</v>
      </c>
      <c r="X372">
        <v>0</v>
      </c>
      <c r="Y372">
        <v>0</v>
      </c>
      <c r="Z372">
        <v>0</v>
      </c>
    </row>
    <row r="373" spans="1:26" x14ac:dyDescent="0.25">
      <c r="A373" t="s">
        <v>905</v>
      </c>
      <c r="B373">
        <v>0</v>
      </c>
      <c r="C373">
        <v>0</v>
      </c>
      <c r="D373">
        <v>1</v>
      </c>
      <c r="E373">
        <v>0</v>
      </c>
      <c r="F373">
        <v>0</v>
      </c>
      <c r="G373">
        <v>0</v>
      </c>
      <c r="H373">
        <v>1</v>
      </c>
      <c r="I373">
        <v>0</v>
      </c>
      <c r="J373">
        <v>0</v>
      </c>
      <c r="K373">
        <v>0</v>
      </c>
      <c r="L373">
        <v>1</v>
      </c>
      <c r="M373">
        <v>0</v>
      </c>
      <c r="N373">
        <v>0</v>
      </c>
      <c r="O373">
        <v>0</v>
      </c>
      <c r="P373">
        <v>0</v>
      </c>
      <c r="Q373">
        <v>1</v>
      </c>
      <c r="R373">
        <v>0</v>
      </c>
      <c r="S373">
        <v>0</v>
      </c>
      <c r="T373">
        <v>0</v>
      </c>
      <c r="U373">
        <v>0</v>
      </c>
      <c r="V373">
        <v>1</v>
      </c>
      <c r="W373">
        <v>0</v>
      </c>
      <c r="X373">
        <v>0</v>
      </c>
      <c r="Y373">
        <v>0</v>
      </c>
      <c r="Z373">
        <v>0</v>
      </c>
    </row>
    <row r="374" spans="1:26" x14ac:dyDescent="0.25">
      <c r="A374" t="s">
        <v>907</v>
      </c>
      <c r="B374">
        <v>0</v>
      </c>
      <c r="C374">
        <v>0</v>
      </c>
      <c r="D374">
        <v>0</v>
      </c>
      <c r="E374">
        <v>1</v>
      </c>
      <c r="F374">
        <v>0</v>
      </c>
      <c r="G374">
        <v>0</v>
      </c>
      <c r="H374">
        <v>0</v>
      </c>
      <c r="I374">
        <v>1</v>
      </c>
      <c r="J374">
        <v>0</v>
      </c>
      <c r="K374">
        <v>0</v>
      </c>
      <c r="L374">
        <v>1</v>
      </c>
      <c r="M374">
        <v>0</v>
      </c>
      <c r="N374">
        <v>0</v>
      </c>
      <c r="O374">
        <v>0</v>
      </c>
      <c r="P374">
        <v>0</v>
      </c>
      <c r="Q374">
        <v>0</v>
      </c>
      <c r="R374">
        <v>0</v>
      </c>
      <c r="S374">
        <v>1</v>
      </c>
      <c r="T374">
        <v>0</v>
      </c>
      <c r="U374">
        <v>0</v>
      </c>
      <c r="V374">
        <v>1</v>
      </c>
      <c r="W374">
        <v>0</v>
      </c>
      <c r="X374">
        <v>0</v>
      </c>
      <c r="Y374">
        <v>0</v>
      </c>
      <c r="Z374">
        <v>0</v>
      </c>
    </row>
    <row r="375" spans="1:26" x14ac:dyDescent="0.25">
      <c r="A375" t="s">
        <v>909</v>
      </c>
      <c r="B375">
        <v>0</v>
      </c>
      <c r="C375">
        <v>0</v>
      </c>
      <c r="D375">
        <v>1</v>
      </c>
      <c r="E375">
        <v>0</v>
      </c>
      <c r="F375">
        <v>0</v>
      </c>
      <c r="G375">
        <v>0</v>
      </c>
      <c r="H375">
        <v>1</v>
      </c>
      <c r="I375">
        <v>0</v>
      </c>
      <c r="J375">
        <v>0</v>
      </c>
      <c r="K375">
        <v>0</v>
      </c>
      <c r="L375">
        <v>1</v>
      </c>
      <c r="M375">
        <v>0</v>
      </c>
      <c r="N375">
        <v>0</v>
      </c>
      <c r="O375">
        <v>0</v>
      </c>
      <c r="P375">
        <v>0</v>
      </c>
      <c r="Q375">
        <v>0</v>
      </c>
      <c r="R375">
        <v>0</v>
      </c>
      <c r="S375">
        <v>1</v>
      </c>
      <c r="T375">
        <v>0</v>
      </c>
      <c r="U375">
        <v>0</v>
      </c>
      <c r="V375">
        <v>1</v>
      </c>
      <c r="W375">
        <v>0</v>
      </c>
      <c r="X375">
        <v>0</v>
      </c>
      <c r="Y375">
        <v>0</v>
      </c>
      <c r="Z375">
        <v>0</v>
      </c>
    </row>
    <row r="376" spans="1:26" x14ac:dyDescent="0.25">
      <c r="A376" t="s">
        <v>911</v>
      </c>
      <c r="B376">
        <v>0</v>
      </c>
      <c r="C376">
        <v>0</v>
      </c>
      <c r="D376">
        <v>0</v>
      </c>
      <c r="E376">
        <v>1</v>
      </c>
      <c r="F376">
        <v>0</v>
      </c>
      <c r="G376">
        <v>0</v>
      </c>
      <c r="H376">
        <v>0</v>
      </c>
      <c r="I376">
        <v>1</v>
      </c>
      <c r="J376">
        <v>0</v>
      </c>
      <c r="K376">
        <v>0</v>
      </c>
      <c r="L376">
        <v>1</v>
      </c>
      <c r="M376">
        <v>0</v>
      </c>
      <c r="N376">
        <v>0</v>
      </c>
      <c r="O376">
        <v>0</v>
      </c>
      <c r="P376">
        <v>0</v>
      </c>
      <c r="Q376">
        <v>1</v>
      </c>
      <c r="R376">
        <v>0</v>
      </c>
      <c r="S376">
        <v>0</v>
      </c>
      <c r="T376">
        <v>0</v>
      </c>
      <c r="U376">
        <v>0</v>
      </c>
      <c r="V376">
        <v>1</v>
      </c>
      <c r="W376">
        <v>0</v>
      </c>
      <c r="X376">
        <v>0</v>
      </c>
      <c r="Y376">
        <v>0</v>
      </c>
      <c r="Z376">
        <v>0</v>
      </c>
    </row>
    <row r="377" spans="1:26" x14ac:dyDescent="0.25">
      <c r="A377" t="s">
        <v>913</v>
      </c>
      <c r="B377">
        <v>0</v>
      </c>
      <c r="C377">
        <v>0</v>
      </c>
      <c r="D377">
        <v>0</v>
      </c>
      <c r="E377">
        <v>0</v>
      </c>
      <c r="F377">
        <v>1</v>
      </c>
      <c r="G377">
        <v>0</v>
      </c>
      <c r="H377">
        <v>0</v>
      </c>
      <c r="I377">
        <v>1</v>
      </c>
      <c r="J377">
        <v>0</v>
      </c>
      <c r="K377">
        <v>0</v>
      </c>
      <c r="L377">
        <v>1</v>
      </c>
      <c r="M377">
        <v>0</v>
      </c>
      <c r="N377">
        <v>0</v>
      </c>
      <c r="O377">
        <v>0</v>
      </c>
      <c r="P377">
        <v>0</v>
      </c>
      <c r="Q377">
        <v>1</v>
      </c>
      <c r="R377">
        <v>0</v>
      </c>
      <c r="S377">
        <v>0</v>
      </c>
      <c r="T377">
        <v>0</v>
      </c>
      <c r="U377">
        <v>0</v>
      </c>
      <c r="V377">
        <v>1</v>
      </c>
      <c r="W377">
        <v>0</v>
      </c>
      <c r="X377">
        <v>0</v>
      </c>
      <c r="Y377">
        <v>0</v>
      </c>
      <c r="Z377">
        <v>0</v>
      </c>
    </row>
    <row r="378" spans="1:26" x14ac:dyDescent="0.25">
      <c r="A378" t="s">
        <v>915</v>
      </c>
      <c r="B378">
        <v>0</v>
      </c>
      <c r="C378">
        <v>0</v>
      </c>
      <c r="D378">
        <v>0</v>
      </c>
      <c r="E378">
        <v>1</v>
      </c>
      <c r="F378">
        <v>0</v>
      </c>
      <c r="G378">
        <v>0</v>
      </c>
      <c r="H378">
        <v>0</v>
      </c>
      <c r="I378">
        <v>0</v>
      </c>
      <c r="J378">
        <v>1</v>
      </c>
      <c r="K378">
        <v>0</v>
      </c>
      <c r="L378">
        <v>1</v>
      </c>
      <c r="M378">
        <v>0</v>
      </c>
      <c r="N378">
        <v>0</v>
      </c>
      <c r="O378">
        <v>0</v>
      </c>
      <c r="P378">
        <v>0</v>
      </c>
      <c r="Q378">
        <v>0</v>
      </c>
      <c r="R378">
        <v>0</v>
      </c>
      <c r="S378">
        <v>1</v>
      </c>
      <c r="T378">
        <v>0</v>
      </c>
      <c r="U378">
        <v>0</v>
      </c>
      <c r="V378">
        <v>1</v>
      </c>
      <c r="W378">
        <v>0</v>
      </c>
      <c r="X378">
        <v>0</v>
      </c>
      <c r="Y378">
        <v>0</v>
      </c>
      <c r="Z378">
        <v>0</v>
      </c>
    </row>
    <row r="379" spans="1:26" x14ac:dyDescent="0.25">
      <c r="A379" t="s">
        <v>917</v>
      </c>
      <c r="B379">
        <v>0</v>
      </c>
      <c r="C379">
        <v>0</v>
      </c>
      <c r="D379">
        <v>1</v>
      </c>
      <c r="E379">
        <v>0</v>
      </c>
      <c r="F379">
        <v>0</v>
      </c>
      <c r="G379">
        <v>0</v>
      </c>
      <c r="H379">
        <v>0</v>
      </c>
      <c r="I379">
        <v>0</v>
      </c>
      <c r="J379">
        <v>1</v>
      </c>
      <c r="K379">
        <v>0</v>
      </c>
      <c r="L379">
        <v>1</v>
      </c>
      <c r="M379">
        <v>0</v>
      </c>
      <c r="N379">
        <v>0</v>
      </c>
      <c r="O379">
        <v>0</v>
      </c>
      <c r="P379">
        <v>0</v>
      </c>
      <c r="Q379">
        <v>1</v>
      </c>
      <c r="R379">
        <v>0</v>
      </c>
      <c r="S379">
        <v>0</v>
      </c>
      <c r="T379">
        <v>0</v>
      </c>
      <c r="U379">
        <v>0</v>
      </c>
      <c r="V379">
        <v>1</v>
      </c>
      <c r="W379">
        <v>0</v>
      </c>
      <c r="X379">
        <v>0</v>
      </c>
      <c r="Y379">
        <v>0</v>
      </c>
      <c r="Z379">
        <v>0</v>
      </c>
    </row>
    <row r="380" spans="1:26" x14ac:dyDescent="0.25">
      <c r="A380" t="s">
        <v>919</v>
      </c>
      <c r="B380">
        <v>0</v>
      </c>
      <c r="C380">
        <v>0</v>
      </c>
      <c r="D380">
        <v>0</v>
      </c>
      <c r="E380">
        <v>0</v>
      </c>
      <c r="F380">
        <v>1</v>
      </c>
      <c r="G380">
        <v>0</v>
      </c>
      <c r="H380">
        <v>0</v>
      </c>
      <c r="I380">
        <v>0</v>
      </c>
      <c r="J380">
        <v>1</v>
      </c>
      <c r="K380">
        <v>0</v>
      </c>
      <c r="L380">
        <v>1</v>
      </c>
      <c r="M380">
        <v>0</v>
      </c>
      <c r="N380">
        <v>0</v>
      </c>
      <c r="O380">
        <v>0</v>
      </c>
      <c r="P380">
        <v>0</v>
      </c>
      <c r="Q380">
        <v>1</v>
      </c>
      <c r="R380">
        <v>0</v>
      </c>
      <c r="S380">
        <v>0</v>
      </c>
      <c r="T380">
        <v>0</v>
      </c>
      <c r="U380">
        <v>0</v>
      </c>
      <c r="V380">
        <v>1</v>
      </c>
      <c r="W380">
        <v>0</v>
      </c>
      <c r="X380">
        <v>0</v>
      </c>
      <c r="Y380">
        <v>0</v>
      </c>
      <c r="Z380">
        <v>0</v>
      </c>
    </row>
    <row r="381" spans="1:26" x14ac:dyDescent="0.25">
      <c r="A381" t="s">
        <v>921</v>
      </c>
      <c r="B381">
        <v>0</v>
      </c>
      <c r="C381">
        <v>0</v>
      </c>
      <c r="D381">
        <v>0</v>
      </c>
      <c r="E381">
        <v>0</v>
      </c>
      <c r="F381">
        <v>1</v>
      </c>
      <c r="G381">
        <v>0</v>
      </c>
      <c r="H381">
        <v>0</v>
      </c>
      <c r="I381">
        <v>0</v>
      </c>
      <c r="J381">
        <v>0</v>
      </c>
      <c r="K381">
        <v>1</v>
      </c>
      <c r="L381">
        <v>0</v>
      </c>
      <c r="M381">
        <v>1</v>
      </c>
      <c r="N381">
        <v>0</v>
      </c>
      <c r="O381">
        <v>0</v>
      </c>
      <c r="P381">
        <v>0</v>
      </c>
      <c r="Q381">
        <v>0</v>
      </c>
      <c r="R381">
        <v>1</v>
      </c>
      <c r="S381">
        <v>0</v>
      </c>
      <c r="T381">
        <v>0</v>
      </c>
      <c r="U381">
        <v>0</v>
      </c>
      <c r="V381">
        <v>1</v>
      </c>
      <c r="W381">
        <v>0</v>
      </c>
      <c r="X381">
        <v>0</v>
      </c>
      <c r="Y381">
        <v>0</v>
      </c>
      <c r="Z381">
        <v>0</v>
      </c>
    </row>
    <row r="382" spans="1:26" x14ac:dyDescent="0.25">
      <c r="A382" t="s">
        <v>923</v>
      </c>
      <c r="B382">
        <v>0</v>
      </c>
      <c r="C382">
        <v>0</v>
      </c>
      <c r="D382">
        <v>0</v>
      </c>
      <c r="E382">
        <v>1</v>
      </c>
      <c r="F382">
        <v>0</v>
      </c>
      <c r="G382">
        <v>0</v>
      </c>
      <c r="H382">
        <v>0</v>
      </c>
      <c r="I382">
        <v>1</v>
      </c>
      <c r="J382">
        <v>0</v>
      </c>
      <c r="K382">
        <v>0</v>
      </c>
      <c r="L382">
        <v>1</v>
      </c>
      <c r="M382">
        <v>0</v>
      </c>
      <c r="N382">
        <v>0</v>
      </c>
      <c r="O382">
        <v>0</v>
      </c>
      <c r="P382">
        <v>0</v>
      </c>
      <c r="Q382">
        <v>1</v>
      </c>
      <c r="R382">
        <v>0</v>
      </c>
      <c r="S382">
        <v>0</v>
      </c>
      <c r="T382">
        <v>0</v>
      </c>
      <c r="U382">
        <v>0</v>
      </c>
      <c r="V382">
        <v>1</v>
      </c>
      <c r="W382">
        <v>0</v>
      </c>
      <c r="X382">
        <v>0</v>
      </c>
      <c r="Y382">
        <v>0</v>
      </c>
      <c r="Z382">
        <v>0</v>
      </c>
    </row>
    <row r="383" spans="1:26" x14ac:dyDescent="0.25">
      <c r="A383" t="s">
        <v>925</v>
      </c>
      <c r="B383">
        <v>0</v>
      </c>
      <c r="C383">
        <v>0</v>
      </c>
      <c r="D383">
        <v>0</v>
      </c>
      <c r="E383">
        <v>1</v>
      </c>
      <c r="F383">
        <v>0</v>
      </c>
      <c r="G383">
        <v>0</v>
      </c>
      <c r="H383">
        <v>0</v>
      </c>
      <c r="I383">
        <v>1</v>
      </c>
      <c r="J383">
        <v>0</v>
      </c>
      <c r="K383">
        <v>0</v>
      </c>
      <c r="L383">
        <v>1</v>
      </c>
      <c r="M383">
        <v>0</v>
      </c>
      <c r="N383">
        <v>0</v>
      </c>
      <c r="O383">
        <v>0</v>
      </c>
      <c r="P383">
        <v>0</v>
      </c>
      <c r="Q383">
        <v>0</v>
      </c>
      <c r="R383">
        <v>1</v>
      </c>
      <c r="S383">
        <v>0</v>
      </c>
      <c r="T383">
        <v>0</v>
      </c>
      <c r="U383">
        <v>0</v>
      </c>
      <c r="V383">
        <v>1</v>
      </c>
      <c r="W383">
        <v>0</v>
      </c>
      <c r="X383">
        <v>0</v>
      </c>
      <c r="Y383">
        <v>0</v>
      </c>
      <c r="Z383">
        <v>0</v>
      </c>
    </row>
    <row r="384" spans="1:26" x14ac:dyDescent="0.25">
      <c r="A384" t="s">
        <v>927</v>
      </c>
      <c r="B384">
        <v>0</v>
      </c>
      <c r="C384">
        <v>0</v>
      </c>
      <c r="D384">
        <v>1</v>
      </c>
      <c r="E384">
        <v>0</v>
      </c>
      <c r="F384">
        <v>0</v>
      </c>
      <c r="G384">
        <v>0</v>
      </c>
      <c r="H384">
        <v>1</v>
      </c>
      <c r="I384">
        <v>0</v>
      </c>
      <c r="J384">
        <v>0</v>
      </c>
      <c r="K384">
        <v>0</v>
      </c>
      <c r="L384">
        <v>1</v>
      </c>
      <c r="M384">
        <v>0</v>
      </c>
      <c r="N384">
        <v>0</v>
      </c>
      <c r="O384">
        <v>0</v>
      </c>
      <c r="P384">
        <v>0</v>
      </c>
      <c r="Q384">
        <v>1</v>
      </c>
      <c r="R384">
        <v>0</v>
      </c>
      <c r="S384">
        <v>0</v>
      </c>
      <c r="T384">
        <v>0</v>
      </c>
      <c r="U384">
        <v>0</v>
      </c>
      <c r="V384">
        <v>1</v>
      </c>
      <c r="W384">
        <v>0</v>
      </c>
      <c r="X384">
        <v>0</v>
      </c>
      <c r="Y384">
        <v>0</v>
      </c>
      <c r="Z384">
        <v>0</v>
      </c>
    </row>
    <row r="385" spans="1:26" x14ac:dyDescent="0.25">
      <c r="A385" t="s">
        <v>929</v>
      </c>
      <c r="B385">
        <v>0</v>
      </c>
      <c r="C385">
        <v>0</v>
      </c>
      <c r="D385">
        <v>0</v>
      </c>
      <c r="E385">
        <v>0</v>
      </c>
      <c r="F385">
        <v>1</v>
      </c>
      <c r="G385">
        <v>0</v>
      </c>
      <c r="H385">
        <v>0</v>
      </c>
      <c r="I385">
        <v>0</v>
      </c>
      <c r="J385">
        <v>1</v>
      </c>
      <c r="K385">
        <v>0</v>
      </c>
      <c r="L385">
        <v>1</v>
      </c>
      <c r="M385">
        <v>0</v>
      </c>
      <c r="N385">
        <v>0</v>
      </c>
      <c r="O385">
        <v>0</v>
      </c>
      <c r="P385">
        <v>0</v>
      </c>
      <c r="Q385">
        <v>0</v>
      </c>
      <c r="R385">
        <v>1</v>
      </c>
      <c r="S385">
        <v>0</v>
      </c>
      <c r="T385">
        <v>0</v>
      </c>
      <c r="U385">
        <v>0</v>
      </c>
      <c r="V385">
        <v>1</v>
      </c>
      <c r="W385">
        <v>0</v>
      </c>
      <c r="X385">
        <v>0</v>
      </c>
      <c r="Y385">
        <v>0</v>
      </c>
      <c r="Z385">
        <v>0</v>
      </c>
    </row>
    <row r="386" spans="1:26" x14ac:dyDescent="0.25">
      <c r="A386" t="s">
        <v>931</v>
      </c>
      <c r="B386">
        <v>0</v>
      </c>
      <c r="C386">
        <v>0</v>
      </c>
      <c r="D386">
        <v>0</v>
      </c>
      <c r="E386">
        <v>0</v>
      </c>
      <c r="F386">
        <v>1</v>
      </c>
      <c r="G386">
        <v>0</v>
      </c>
      <c r="H386">
        <v>0</v>
      </c>
      <c r="I386">
        <v>1</v>
      </c>
      <c r="J386">
        <v>0</v>
      </c>
      <c r="K386">
        <v>0</v>
      </c>
      <c r="L386">
        <v>1</v>
      </c>
      <c r="M386">
        <v>0</v>
      </c>
      <c r="N386">
        <v>0</v>
      </c>
      <c r="O386">
        <v>0</v>
      </c>
      <c r="P386">
        <v>0</v>
      </c>
      <c r="Q386">
        <v>0</v>
      </c>
      <c r="R386">
        <v>0</v>
      </c>
      <c r="S386">
        <v>1</v>
      </c>
      <c r="T386">
        <v>0</v>
      </c>
      <c r="U386">
        <v>0</v>
      </c>
      <c r="V386">
        <v>1</v>
      </c>
      <c r="W386">
        <v>0</v>
      </c>
      <c r="X386">
        <v>0</v>
      </c>
      <c r="Y386">
        <v>0</v>
      </c>
      <c r="Z386">
        <v>0</v>
      </c>
    </row>
    <row r="387" spans="1:26" x14ac:dyDescent="0.25">
      <c r="A387" t="s">
        <v>933</v>
      </c>
      <c r="B387">
        <v>0</v>
      </c>
      <c r="C387">
        <v>0</v>
      </c>
      <c r="D387">
        <v>1</v>
      </c>
      <c r="E387">
        <v>0</v>
      </c>
      <c r="F387">
        <v>0</v>
      </c>
      <c r="G387">
        <v>0</v>
      </c>
      <c r="H387">
        <v>0</v>
      </c>
      <c r="I387">
        <v>1</v>
      </c>
      <c r="J387">
        <v>0</v>
      </c>
      <c r="K387">
        <v>0</v>
      </c>
      <c r="L387">
        <v>1</v>
      </c>
      <c r="M387">
        <v>0</v>
      </c>
      <c r="N387">
        <v>0</v>
      </c>
      <c r="O387">
        <v>0</v>
      </c>
      <c r="P387">
        <v>0</v>
      </c>
      <c r="Q387">
        <v>0</v>
      </c>
      <c r="R387">
        <v>1</v>
      </c>
      <c r="S387">
        <v>0</v>
      </c>
      <c r="T387">
        <v>0</v>
      </c>
      <c r="U387">
        <v>0</v>
      </c>
      <c r="V387">
        <v>1</v>
      </c>
      <c r="W387">
        <v>0</v>
      </c>
      <c r="X387">
        <v>0</v>
      </c>
      <c r="Y387">
        <v>0</v>
      </c>
      <c r="Z387">
        <v>0</v>
      </c>
    </row>
    <row r="388" spans="1:26" x14ac:dyDescent="0.25">
      <c r="A388" t="s">
        <v>935</v>
      </c>
      <c r="B388">
        <v>0</v>
      </c>
      <c r="C388">
        <v>0</v>
      </c>
      <c r="D388">
        <v>1</v>
      </c>
      <c r="E388">
        <v>0</v>
      </c>
      <c r="F388">
        <v>0</v>
      </c>
      <c r="G388">
        <v>0</v>
      </c>
      <c r="H388">
        <v>1</v>
      </c>
      <c r="I388">
        <v>0</v>
      </c>
      <c r="J388">
        <v>0</v>
      </c>
      <c r="K388">
        <v>0</v>
      </c>
      <c r="L388">
        <v>1</v>
      </c>
      <c r="M388">
        <v>0</v>
      </c>
      <c r="N388">
        <v>0</v>
      </c>
      <c r="O388">
        <v>0</v>
      </c>
      <c r="P388">
        <v>0</v>
      </c>
      <c r="Q388">
        <v>1</v>
      </c>
      <c r="R388">
        <v>0</v>
      </c>
      <c r="S388">
        <v>0</v>
      </c>
      <c r="T388">
        <v>0</v>
      </c>
      <c r="U388">
        <v>0</v>
      </c>
      <c r="V388">
        <v>1</v>
      </c>
      <c r="W388">
        <v>0</v>
      </c>
      <c r="X388">
        <v>0</v>
      </c>
      <c r="Y388">
        <v>0</v>
      </c>
      <c r="Z388">
        <v>0</v>
      </c>
    </row>
    <row r="389" spans="1:26" x14ac:dyDescent="0.25">
      <c r="A389" t="s">
        <v>937</v>
      </c>
      <c r="B389">
        <v>0</v>
      </c>
      <c r="C389">
        <v>1</v>
      </c>
      <c r="D389">
        <v>0</v>
      </c>
      <c r="E389">
        <v>0</v>
      </c>
      <c r="F389">
        <v>0</v>
      </c>
      <c r="G389">
        <v>1</v>
      </c>
      <c r="H389">
        <v>0</v>
      </c>
      <c r="I389">
        <v>0</v>
      </c>
      <c r="J389">
        <v>0</v>
      </c>
      <c r="K389">
        <v>0</v>
      </c>
      <c r="L389">
        <v>0</v>
      </c>
      <c r="M389">
        <v>1</v>
      </c>
      <c r="N389">
        <v>0</v>
      </c>
      <c r="O389">
        <v>0</v>
      </c>
      <c r="P389">
        <v>0</v>
      </c>
      <c r="Q389">
        <v>1</v>
      </c>
      <c r="R389">
        <v>0</v>
      </c>
      <c r="S389">
        <v>0</v>
      </c>
      <c r="T389">
        <v>0</v>
      </c>
      <c r="U389">
        <v>0</v>
      </c>
      <c r="V389">
        <v>1</v>
      </c>
      <c r="W389">
        <v>0</v>
      </c>
      <c r="X389">
        <v>0</v>
      </c>
      <c r="Y389">
        <v>0</v>
      </c>
      <c r="Z389">
        <v>0</v>
      </c>
    </row>
    <row r="390" spans="1:26" x14ac:dyDescent="0.25">
      <c r="A390" t="s">
        <v>939</v>
      </c>
      <c r="B390">
        <v>0</v>
      </c>
      <c r="C390">
        <v>0</v>
      </c>
      <c r="D390">
        <v>0</v>
      </c>
      <c r="E390">
        <v>0</v>
      </c>
      <c r="F390">
        <v>1</v>
      </c>
      <c r="G390">
        <v>0</v>
      </c>
      <c r="H390">
        <v>1</v>
      </c>
      <c r="I390">
        <v>0</v>
      </c>
      <c r="J390">
        <v>0</v>
      </c>
      <c r="K390">
        <v>0</v>
      </c>
      <c r="L390">
        <v>1</v>
      </c>
      <c r="M390">
        <v>0</v>
      </c>
      <c r="N390">
        <v>0</v>
      </c>
      <c r="O390">
        <v>0</v>
      </c>
      <c r="P390">
        <v>0</v>
      </c>
      <c r="Q390">
        <v>1</v>
      </c>
      <c r="R390">
        <v>0</v>
      </c>
      <c r="S390">
        <v>0</v>
      </c>
      <c r="T390">
        <v>0</v>
      </c>
      <c r="U390">
        <v>0</v>
      </c>
      <c r="V390">
        <v>1</v>
      </c>
      <c r="W390">
        <v>0</v>
      </c>
      <c r="X390">
        <v>0</v>
      </c>
      <c r="Y390">
        <v>0</v>
      </c>
      <c r="Z390">
        <v>0</v>
      </c>
    </row>
    <row r="391" spans="1:26" x14ac:dyDescent="0.25">
      <c r="A391" t="s">
        <v>941</v>
      </c>
      <c r="B391">
        <v>0</v>
      </c>
      <c r="C391">
        <v>0</v>
      </c>
      <c r="D391">
        <v>0</v>
      </c>
      <c r="E391">
        <v>0</v>
      </c>
      <c r="F391">
        <v>1</v>
      </c>
      <c r="G391">
        <v>0</v>
      </c>
      <c r="H391">
        <v>0</v>
      </c>
      <c r="I391">
        <v>0</v>
      </c>
      <c r="J391">
        <v>1</v>
      </c>
      <c r="K391">
        <v>0</v>
      </c>
      <c r="L391">
        <v>1</v>
      </c>
      <c r="M391">
        <v>0</v>
      </c>
      <c r="N391">
        <v>0</v>
      </c>
      <c r="O391">
        <v>0</v>
      </c>
      <c r="P391">
        <v>0</v>
      </c>
      <c r="Q391">
        <v>1</v>
      </c>
      <c r="R391">
        <v>0</v>
      </c>
      <c r="S391">
        <v>0</v>
      </c>
      <c r="T391">
        <v>0</v>
      </c>
      <c r="U391">
        <v>0</v>
      </c>
      <c r="V391">
        <v>1</v>
      </c>
      <c r="W391">
        <v>0</v>
      </c>
      <c r="X391">
        <v>0</v>
      </c>
      <c r="Y391">
        <v>0</v>
      </c>
      <c r="Z391">
        <v>0</v>
      </c>
    </row>
    <row r="392" spans="1:26" x14ac:dyDescent="0.25">
      <c r="A392" t="s">
        <v>943</v>
      </c>
      <c r="B392">
        <v>0</v>
      </c>
      <c r="C392">
        <v>0</v>
      </c>
      <c r="D392">
        <v>0</v>
      </c>
      <c r="E392">
        <v>0</v>
      </c>
      <c r="F392">
        <v>1</v>
      </c>
      <c r="G392">
        <v>0</v>
      </c>
      <c r="H392">
        <v>0</v>
      </c>
      <c r="I392">
        <v>0</v>
      </c>
      <c r="J392">
        <v>1</v>
      </c>
      <c r="K392">
        <v>0</v>
      </c>
      <c r="L392">
        <v>1</v>
      </c>
      <c r="M392">
        <v>0</v>
      </c>
      <c r="N392">
        <v>0</v>
      </c>
      <c r="O392">
        <v>0</v>
      </c>
      <c r="P392">
        <v>0</v>
      </c>
      <c r="Q392">
        <v>1</v>
      </c>
      <c r="R392">
        <v>0</v>
      </c>
      <c r="S392">
        <v>0</v>
      </c>
      <c r="T392">
        <v>0</v>
      </c>
      <c r="U392">
        <v>0</v>
      </c>
      <c r="V392">
        <v>1</v>
      </c>
      <c r="W392">
        <v>0</v>
      </c>
      <c r="X392">
        <v>0</v>
      </c>
      <c r="Y392">
        <v>0</v>
      </c>
      <c r="Z392">
        <v>0</v>
      </c>
    </row>
    <row r="393" spans="1:26" x14ac:dyDescent="0.25">
      <c r="A393" t="s">
        <v>945</v>
      </c>
      <c r="B393">
        <v>0</v>
      </c>
      <c r="C393">
        <v>0</v>
      </c>
      <c r="D393">
        <v>0</v>
      </c>
      <c r="E393">
        <v>0</v>
      </c>
      <c r="F393">
        <v>1</v>
      </c>
      <c r="G393">
        <v>0</v>
      </c>
      <c r="H393">
        <v>0</v>
      </c>
      <c r="I393">
        <v>1</v>
      </c>
      <c r="J393">
        <v>0</v>
      </c>
      <c r="K393">
        <v>0</v>
      </c>
      <c r="L393">
        <v>0</v>
      </c>
      <c r="M393">
        <v>1</v>
      </c>
      <c r="N393">
        <v>0</v>
      </c>
      <c r="O393">
        <v>0</v>
      </c>
      <c r="P393">
        <v>0</v>
      </c>
      <c r="Q393">
        <v>1</v>
      </c>
      <c r="R393">
        <v>0</v>
      </c>
      <c r="S393">
        <v>0</v>
      </c>
      <c r="T393">
        <v>0</v>
      </c>
      <c r="U393">
        <v>0</v>
      </c>
      <c r="V393">
        <v>1</v>
      </c>
      <c r="W393">
        <v>0</v>
      </c>
      <c r="X393">
        <v>0</v>
      </c>
      <c r="Y393">
        <v>0</v>
      </c>
      <c r="Z393">
        <v>0</v>
      </c>
    </row>
    <row r="394" spans="1:26" x14ac:dyDescent="0.25">
      <c r="A394" t="s">
        <v>947</v>
      </c>
      <c r="B394">
        <v>0</v>
      </c>
      <c r="C394">
        <v>0</v>
      </c>
      <c r="D394">
        <v>0</v>
      </c>
      <c r="E394">
        <v>0</v>
      </c>
      <c r="F394">
        <v>1</v>
      </c>
      <c r="G394">
        <v>0</v>
      </c>
      <c r="H394">
        <v>0</v>
      </c>
      <c r="I394">
        <v>1</v>
      </c>
      <c r="J394">
        <v>0</v>
      </c>
      <c r="K394">
        <v>0</v>
      </c>
      <c r="L394">
        <v>1</v>
      </c>
      <c r="M394">
        <v>0</v>
      </c>
      <c r="N394">
        <v>0</v>
      </c>
      <c r="O394">
        <v>0</v>
      </c>
      <c r="P394">
        <v>0</v>
      </c>
      <c r="Q394">
        <v>1</v>
      </c>
      <c r="R394">
        <v>0</v>
      </c>
      <c r="S394">
        <v>0</v>
      </c>
      <c r="T394">
        <v>0</v>
      </c>
      <c r="U394">
        <v>0</v>
      </c>
      <c r="V394">
        <v>1</v>
      </c>
      <c r="W394">
        <v>0</v>
      </c>
      <c r="X394">
        <v>0</v>
      </c>
      <c r="Y394">
        <v>0</v>
      </c>
      <c r="Z394">
        <v>0</v>
      </c>
    </row>
    <row r="395" spans="1:26" x14ac:dyDescent="0.25">
      <c r="A395" t="s">
        <v>949</v>
      </c>
      <c r="B395">
        <v>0</v>
      </c>
      <c r="C395">
        <v>0</v>
      </c>
      <c r="D395">
        <v>0</v>
      </c>
      <c r="E395">
        <v>0</v>
      </c>
      <c r="F395">
        <v>1</v>
      </c>
      <c r="G395">
        <v>0</v>
      </c>
      <c r="H395">
        <v>0</v>
      </c>
      <c r="I395">
        <v>0</v>
      </c>
      <c r="J395">
        <v>0</v>
      </c>
      <c r="K395">
        <v>1</v>
      </c>
      <c r="L395">
        <v>1</v>
      </c>
      <c r="M395">
        <v>0</v>
      </c>
      <c r="N395">
        <v>0</v>
      </c>
      <c r="O395">
        <v>0</v>
      </c>
      <c r="P395">
        <v>0</v>
      </c>
      <c r="Q395">
        <v>1</v>
      </c>
      <c r="R395">
        <v>0</v>
      </c>
      <c r="S395">
        <v>0</v>
      </c>
      <c r="T395">
        <v>0</v>
      </c>
      <c r="U395">
        <v>0</v>
      </c>
      <c r="V395">
        <v>1</v>
      </c>
      <c r="W395">
        <v>0</v>
      </c>
      <c r="X395">
        <v>0</v>
      </c>
      <c r="Y395">
        <v>0</v>
      </c>
      <c r="Z395">
        <v>0</v>
      </c>
    </row>
    <row r="396" spans="1:26" x14ac:dyDescent="0.25">
      <c r="A396" t="s">
        <v>951</v>
      </c>
      <c r="B396">
        <v>0</v>
      </c>
      <c r="C396">
        <v>0</v>
      </c>
      <c r="D396">
        <v>0</v>
      </c>
      <c r="E396">
        <v>0</v>
      </c>
      <c r="F396">
        <v>1</v>
      </c>
      <c r="G396">
        <v>0</v>
      </c>
      <c r="H396">
        <v>0</v>
      </c>
      <c r="I396">
        <v>0</v>
      </c>
      <c r="J396">
        <v>0</v>
      </c>
      <c r="K396">
        <v>1</v>
      </c>
      <c r="L396">
        <v>1</v>
      </c>
      <c r="M396">
        <v>0</v>
      </c>
      <c r="N396">
        <v>0</v>
      </c>
      <c r="O396">
        <v>0</v>
      </c>
      <c r="P396">
        <v>0</v>
      </c>
      <c r="Q396">
        <v>0</v>
      </c>
      <c r="R396">
        <v>0</v>
      </c>
      <c r="S396">
        <v>0</v>
      </c>
      <c r="T396">
        <v>1</v>
      </c>
      <c r="U396">
        <v>0</v>
      </c>
      <c r="V396">
        <v>1</v>
      </c>
      <c r="W396">
        <v>0</v>
      </c>
      <c r="X396">
        <v>0</v>
      </c>
      <c r="Y396">
        <v>0</v>
      </c>
      <c r="Z396">
        <v>0</v>
      </c>
    </row>
    <row r="397" spans="1:26" x14ac:dyDescent="0.25">
      <c r="A397" t="s">
        <v>953</v>
      </c>
      <c r="B397">
        <v>0</v>
      </c>
      <c r="C397">
        <v>0</v>
      </c>
      <c r="D397">
        <v>0</v>
      </c>
      <c r="E397">
        <v>0</v>
      </c>
      <c r="F397">
        <v>1</v>
      </c>
      <c r="G397">
        <v>0</v>
      </c>
      <c r="H397">
        <v>0</v>
      </c>
      <c r="I397">
        <v>1</v>
      </c>
      <c r="J397">
        <v>0</v>
      </c>
      <c r="K397">
        <v>0</v>
      </c>
      <c r="L397">
        <v>1</v>
      </c>
      <c r="M397">
        <v>0</v>
      </c>
      <c r="N397">
        <v>0</v>
      </c>
      <c r="O397">
        <v>0</v>
      </c>
      <c r="P397">
        <v>0</v>
      </c>
      <c r="Q397">
        <v>1</v>
      </c>
      <c r="R397">
        <v>0</v>
      </c>
      <c r="S397">
        <v>0</v>
      </c>
      <c r="T397">
        <v>0</v>
      </c>
      <c r="U397">
        <v>0</v>
      </c>
      <c r="V397">
        <v>1</v>
      </c>
      <c r="W397">
        <v>0</v>
      </c>
      <c r="X397">
        <v>0</v>
      </c>
      <c r="Y397">
        <v>0</v>
      </c>
      <c r="Z397">
        <v>0</v>
      </c>
    </row>
    <row r="398" spans="1:26" x14ac:dyDescent="0.25">
      <c r="A398" t="s">
        <v>955</v>
      </c>
      <c r="B398">
        <v>0</v>
      </c>
      <c r="C398">
        <v>0</v>
      </c>
      <c r="D398">
        <v>0</v>
      </c>
      <c r="E398">
        <v>0</v>
      </c>
      <c r="F398">
        <v>1</v>
      </c>
      <c r="G398">
        <v>0</v>
      </c>
      <c r="H398">
        <v>0</v>
      </c>
      <c r="I398">
        <v>0</v>
      </c>
      <c r="J398">
        <v>1</v>
      </c>
      <c r="K398">
        <v>0</v>
      </c>
      <c r="L398">
        <v>1</v>
      </c>
      <c r="M398">
        <v>0</v>
      </c>
      <c r="N398">
        <v>0</v>
      </c>
      <c r="O398">
        <v>0</v>
      </c>
      <c r="P398">
        <v>0</v>
      </c>
      <c r="Q398">
        <v>1</v>
      </c>
      <c r="R398">
        <v>0</v>
      </c>
      <c r="S398">
        <v>0</v>
      </c>
      <c r="T398">
        <v>0</v>
      </c>
      <c r="U398">
        <v>0</v>
      </c>
      <c r="V398">
        <v>1</v>
      </c>
      <c r="W398">
        <v>0</v>
      </c>
      <c r="X398">
        <v>0</v>
      </c>
      <c r="Y398">
        <v>0</v>
      </c>
      <c r="Z398">
        <v>0</v>
      </c>
    </row>
    <row r="399" spans="1:26" x14ac:dyDescent="0.25">
      <c r="A399" t="s">
        <v>958</v>
      </c>
      <c r="B399">
        <v>0</v>
      </c>
      <c r="C399">
        <v>0</v>
      </c>
      <c r="D399">
        <v>1</v>
      </c>
      <c r="E399">
        <v>0</v>
      </c>
      <c r="F399">
        <v>0</v>
      </c>
      <c r="G399">
        <v>0</v>
      </c>
      <c r="H399">
        <v>0</v>
      </c>
      <c r="I399">
        <v>1</v>
      </c>
      <c r="J399">
        <v>0</v>
      </c>
      <c r="K399">
        <v>0</v>
      </c>
      <c r="L399">
        <v>1</v>
      </c>
      <c r="M399">
        <v>0</v>
      </c>
      <c r="N399">
        <v>0</v>
      </c>
      <c r="O399">
        <v>0</v>
      </c>
      <c r="P399">
        <v>0</v>
      </c>
      <c r="Q399">
        <v>1</v>
      </c>
      <c r="R399">
        <v>0</v>
      </c>
      <c r="S399">
        <v>0</v>
      </c>
      <c r="T399">
        <v>0</v>
      </c>
      <c r="U399">
        <v>0</v>
      </c>
      <c r="V399">
        <v>1</v>
      </c>
      <c r="W399">
        <v>0</v>
      </c>
      <c r="X399">
        <v>0</v>
      </c>
      <c r="Y399">
        <v>0</v>
      </c>
      <c r="Z399">
        <v>0</v>
      </c>
    </row>
    <row r="400" spans="1:26" x14ac:dyDescent="0.25">
      <c r="A400" t="s">
        <v>960</v>
      </c>
      <c r="B400">
        <v>0</v>
      </c>
      <c r="C400">
        <v>0</v>
      </c>
      <c r="D400">
        <v>0</v>
      </c>
      <c r="E400">
        <v>1</v>
      </c>
      <c r="F400">
        <v>0</v>
      </c>
      <c r="G400">
        <v>0</v>
      </c>
      <c r="H400">
        <v>0</v>
      </c>
      <c r="I400">
        <v>0</v>
      </c>
      <c r="J400">
        <v>1</v>
      </c>
      <c r="K400">
        <v>0</v>
      </c>
      <c r="L400">
        <v>1</v>
      </c>
      <c r="M400">
        <v>0</v>
      </c>
      <c r="N400">
        <v>0</v>
      </c>
      <c r="O400">
        <v>0</v>
      </c>
      <c r="P400">
        <v>0</v>
      </c>
      <c r="Q400">
        <v>0</v>
      </c>
      <c r="R400">
        <v>1</v>
      </c>
      <c r="S400">
        <v>0</v>
      </c>
      <c r="T400">
        <v>0</v>
      </c>
      <c r="U400">
        <v>0</v>
      </c>
      <c r="V400">
        <v>1</v>
      </c>
      <c r="W400">
        <v>0</v>
      </c>
      <c r="X400">
        <v>0</v>
      </c>
      <c r="Y400">
        <v>0</v>
      </c>
      <c r="Z400">
        <v>0</v>
      </c>
    </row>
    <row r="401" spans="1:26" x14ac:dyDescent="0.25">
      <c r="A401" t="s">
        <v>962</v>
      </c>
      <c r="B401">
        <v>0</v>
      </c>
      <c r="C401">
        <v>0</v>
      </c>
      <c r="D401">
        <v>1</v>
      </c>
      <c r="E401">
        <v>0</v>
      </c>
      <c r="F401">
        <v>0</v>
      </c>
      <c r="G401">
        <v>0</v>
      </c>
      <c r="H401">
        <v>1</v>
      </c>
      <c r="I401">
        <v>0</v>
      </c>
      <c r="J401">
        <v>0</v>
      </c>
      <c r="K401">
        <v>0</v>
      </c>
      <c r="L401">
        <v>1</v>
      </c>
      <c r="M401">
        <v>0</v>
      </c>
      <c r="N401">
        <v>0</v>
      </c>
      <c r="O401">
        <v>0</v>
      </c>
      <c r="P401">
        <v>0</v>
      </c>
      <c r="Q401">
        <v>1</v>
      </c>
      <c r="R401">
        <v>0</v>
      </c>
      <c r="S401">
        <v>0</v>
      </c>
      <c r="T401">
        <v>0</v>
      </c>
      <c r="U401">
        <v>0</v>
      </c>
      <c r="V401">
        <v>1</v>
      </c>
      <c r="W401">
        <v>0</v>
      </c>
      <c r="X401">
        <v>0</v>
      </c>
      <c r="Y401">
        <v>0</v>
      </c>
      <c r="Z401">
        <v>0</v>
      </c>
    </row>
    <row r="402" spans="1:26" x14ac:dyDescent="0.25">
      <c r="A402" t="s">
        <v>964</v>
      </c>
      <c r="B402">
        <v>0</v>
      </c>
      <c r="C402">
        <v>0</v>
      </c>
      <c r="D402">
        <v>1</v>
      </c>
      <c r="E402">
        <v>0</v>
      </c>
      <c r="F402">
        <v>0</v>
      </c>
      <c r="G402">
        <v>0</v>
      </c>
      <c r="H402">
        <v>1</v>
      </c>
      <c r="I402">
        <v>0</v>
      </c>
      <c r="J402">
        <v>0</v>
      </c>
      <c r="K402">
        <v>0</v>
      </c>
      <c r="L402">
        <v>1</v>
      </c>
      <c r="M402">
        <v>0</v>
      </c>
      <c r="N402">
        <v>0</v>
      </c>
      <c r="O402">
        <v>0</v>
      </c>
      <c r="P402">
        <v>0</v>
      </c>
      <c r="Q402">
        <v>1</v>
      </c>
      <c r="R402">
        <v>0</v>
      </c>
      <c r="S402">
        <v>0</v>
      </c>
      <c r="T402">
        <v>0</v>
      </c>
      <c r="U402">
        <v>0</v>
      </c>
      <c r="V402">
        <v>1</v>
      </c>
      <c r="W402">
        <v>0</v>
      </c>
      <c r="X402">
        <v>0</v>
      </c>
      <c r="Y402">
        <v>0</v>
      </c>
      <c r="Z402">
        <v>0</v>
      </c>
    </row>
    <row r="403" spans="1:26" x14ac:dyDescent="0.25">
      <c r="A403" t="s">
        <v>966</v>
      </c>
      <c r="B403">
        <v>0</v>
      </c>
      <c r="C403">
        <v>0</v>
      </c>
      <c r="D403">
        <v>0</v>
      </c>
      <c r="E403">
        <v>0</v>
      </c>
      <c r="F403">
        <v>1</v>
      </c>
      <c r="G403">
        <v>0</v>
      </c>
      <c r="H403">
        <v>0</v>
      </c>
      <c r="I403">
        <v>1</v>
      </c>
      <c r="J403">
        <v>0</v>
      </c>
      <c r="K403">
        <v>0</v>
      </c>
      <c r="L403">
        <v>1</v>
      </c>
      <c r="M403">
        <v>0</v>
      </c>
      <c r="N403">
        <v>0</v>
      </c>
      <c r="O403">
        <v>0</v>
      </c>
      <c r="P403">
        <v>0</v>
      </c>
      <c r="Q403">
        <v>0</v>
      </c>
      <c r="R403">
        <v>1</v>
      </c>
      <c r="S403">
        <v>0</v>
      </c>
      <c r="T403">
        <v>0</v>
      </c>
      <c r="U403">
        <v>0</v>
      </c>
      <c r="V403">
        <v>1</v>
      </c>
      <c r="W403">
        <v>0</v>
      </c>
      <c r="X403">
        <v>0</v>
      </c>
      <c r="Y403">
        <v>0</v>
      </c>
      <c r="Z403">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DBD2-05B4-4A7C-98CA-BFBD263B8E91}">
  <sheetPr>
    <tabColor rgb="FFFFC000"/>
  </sheetPr>
  <dimension ref="A1:G402"/>
  <sheetViews>
    <sheetView workbookViewId="0">
      <selection activeCell="DA2" sqref="DA2"/>
    </sheetView>
  </sheetViews>
  <sheetFormatPr defaultColWidth="11.5" defaultRowHeight="14.3" x14ac:dyDescent="0.25"/>
  <cols>
    <col min="1" max="1" width="14" customWidth="1"/>
    <col min="3" max="3" width="15.5" customWidth="1"/>
    <col min="4" max="4" width="13.375" customWidth="1"/>
    <col min="5" max="5" width="14.25" customWidth="1"/>
    <col min="6" max="6" width="15.625" customWidth="1"/>
    <col min="7" max="7" width="18.75" customWidth="1"/>
  </cols>
  <sheetData>
    <row r="1" spans="1:7" x14ac:dyDescent="0.25">
      <c r="A1" t="s">
        <v>1026</v>
      </c>
      <c r="B1" t="s">
        <v>1277</v>
      </c>
      <c r="C1" t="s">
        <v>1278</v>
      </c>
      <c r="D1" t="s">
        <v>1279</v>
      </c>
      <c r="E1" t="s">
        <v>1280</v>
      </c>
      <c r="F1" t="s">
        <v>1281</v>
      </c>
      <c r="G1" t="s">
        <v>1282</v>
      </c>
    </row>
    <row r="2" spans="1:7" x14ac:dyDescent="0.25">
      <c r="A2" t="s">
        <v>141</v>
      </c>
      <c r="B2">
        <v>3</v>
      </c>
      <c r="C2">
        <v>0</v>
      </c>
      <c r="D2">
        <v>0</v>
      </c>
      <c r="E2">
        <v>1</v>
      </c>
      <c r="F2">
        <v>0</v>
      </c>
      <c r="G2">
        <v>0</v>
      </c>
    </row>
    <row r="3" spans="1:7" x14ac:dyDescent="0.25">
      <c r="A3" t="s">
        <v>143</v>
      </c>
      <c r="B3">
        <v>3</v>
      </c>
      <c r="C3">
        <v>0</v>
      </c>
      <c r="D3">
        <v>0</v>
      </c>
      <c r="E3">
        <v>1</v>
      </c>
      <c r="F3">
        <v>0</v>
      </c>
      <c r="G3">
        <v>0</v>
      </c>
    </row>
    <row r="4" spans="1:7" x14ac:dyDescent="0.25">
      <c r="A4" t="s">
        <v>145</v>
      </c>
      <c r="B4">
        <v>3</v>
      </c>
      <c r="C4">
        <v>0</v>
      </c>
      <c r="D4">
        <v>0</v>
      </c>
      <c r="E4">
        <v>1</v>
      </c>
      <c r="F4">
        <v>0</v>
      </c>
      <c r="G4">
        <v>0</v>
      </c>
    </row>
    <row r="5" spans="1:7" x14ac:dyDescent="0.25">
      <c r="A5" t="s">
        <v>147</v>
      </c>
      <c r="B5">
        <v>3</v>
      </c>
      <c r="C5">
        <v>0</v>
      </c>
      <c r="D5">
        <v>0</v>
      </c>
      <c r="E5">
        <v>1</v>
      </c>
      <c r="F5">
        <v>0</v>
      </c>
      <c r="G5">
        <v>0</v>
      </c>
    </row>
    <row r="6" spans="1:7" x14ac:dyDescent="0.25">
      <c r="A6" t="s">
        <v>149</v>
      </c>
      <c r="B6">
        <v>3</v>
      </c>
      <c r="C6">
        <v>0</v>
      </c>
      <c r="D6">
        <v>0</v>
      </c>
      <c r="E6">
        <v>1</v>
      </c>
      <c r="F6">
        <v>0</v>
      </c>
      <c r="G6">
        <v>0</v>
      </c>
    </row>
    <row r="7" spans="1:7" x14ac:dyDescent="0.25">
      <c r="A7" t="s">
        <v>151</v>
      </c>
      <c r="B7">
        <v>3</v>
      </c>
      <c r="C7">
        <v>0</v>
      </c>
      <c r="D7">
        <v>0</v>
      </c>
      <c r="E7">
        <v>1</v>
      </c>
      <c r="F7">
        <v>0</v>
      </c>
      <c r="G7">
        <v>0</v>
      </c>
    </row>
    <row r="8" spans="1:7" x14ac:dyDescent="0.25">
      <c r="A8" t="s">
        <v>153</v>
      </c>
      <c r="B8">
        <v>3</v>
      </c>
      <c r="C8">
        <v>0</v>
      </c>
      <c r="D8">
        <v>0</v>
      </c>
      <c r="E8">
        <v>1</v>
      </c>
      <c r="F8">
        <v>0</v>
      </c>
      <c r="G8">
        <v>0</v>
      </c>
    </row>
    <row r="9" spans="1:7" x14ac:dyDescent="0.25">
      <c r="A9" t="s">
        <v>155</v>
      </c>
      <c r="B9">
        <v>3</v>
      </c>
      <c r="C9">
        <v>0</v>
      </c>
      <c r="D9">
        <v>0</v>
      </c>
      <c r="E9">
        <v>1</v>
      </c>
      <c r="F9">
        <v>0</v>
      </c>
      <c r="G9">
        <v>0</v>
      </c>
    </row>
    <row r="10" spans="1:7" x14ac:dyDescent="0.25">
      <c r="A10" t="s">
        <v>157</v>
      </c>
      <c r="B10">
        <v>3</v>
      </c>
      <c r="C10">
        <v>0</v>
      </c>
      <c r="D10">
        <v>0</v>
      </c>
      <c r="E10">
        <v>1</v>
      </c>
      <c r="F10">
        <v>0</v>
      </c>
      <c r="G10">
        <v>0</v>
      </c>
    </row>
    <row r="11" spans="1:7" x14ac:dyDescent="0.25">
      <c r="A11" t="s">
        <v>159</v>
      </c>
      <c r="B11">
        <v>3</v>
      </c>
      <c r="C11">
        <v>0</v>
      </c>
      <c r="D11">
        <v>0</v>
      </c>
      <c r="E11">
        <v>1</v>
      </c>
      <c r="F11">
        <v>0</v>
      </c>
      <c r="G11">
        <v>0</v>
      </c>
    </row>
    <row r="12" spans="1:7" x14ac:dyDescent="0.25">
      <c r="A12" t="s">
        <v>161</v>
      </c>
      <c r="B12">
        <v>3</v>
      </c>
      <c r="C12">
        <v>0</v>
      </c>
      <c r="D12">
        <v>0</v>
      </c>
      <c r="E12">
        <v>1</v>
      </c>
      <c r="F12">
        <v>0</v>
      </c>
      <c r="G12">
        <v>0</v>
      </c>
    </row>
    <row r="13" spans="1:7" x14ac:dyDescent="0.25">
      <c r="A13" t="s">
        <v>163</v>
      </c>
      <c r="B13">
        <v>3</v>
      </c>
      <c r="C13">
        <v>0</v>
      </c>
      <c r="D13">
        <v>0</v>
      </c>
      <c r="E13">
        <v>1</v>
      </c>
      <c r="F13">
        <v>0</v>
      </c>
      <c r="G13">
        <v>0</v>
      </c>
    </row>
    <row r="14" spans="1:7" x14ac:dyDescent="0.25">
      <c r="A14" t="s">
        <v>165</v>
      </c>
      <c r="B14">
        <v>3</v>
      </c>
      <c r="C14">
        <v>0</v>
      </c>
      <c r="D14">
        <v>0</v>
      </c>
      <c r="E14">
        <v>1</v>
      </c>
      <c r="F14">
        <v>0</v>
      </c>
      <c r="G14">
        <v>0</v>
      </c>
    </row>
    <row r="15" spans="1:7" x14ac:dyDescent="0.25">
      <c r="A15" t="s">
        <v>167</v>
      </c>
      <c r="B15">
        <v>3</v>
      </c>
      <c r="C15">
        <v>0</v>
      </c>
      <c r="D15">
        <v>0</v>
      </c>
      <c r="E15">
        <v>1</v>
      </c>
      <c r="F15">
        <v>0</v>
      </c>
      <c r="G15">
        <v>0</v>
      </c>
    </row>
    <row r="16" spans="1:7" x14ac:dyDescent="0.25">
      <c r="A16" t="s">
        <v>169</v>
      </c>
      <c r="B16">
        <v>3</v>
      </c>
      <c r="C16">
        <v>0</v>
      </c>
      <c r="D16">
        <v>0</v>
      </c>
      <c r="E16">
        <v>1</v>
      </c>
      <c r="F16">
        <v>0</v>
      </c>
      <c r="G16">
        <v>0</v>
      </c>
    </row>
    <row r="17" spans="1:7" x14ac:dyDescent="0.25">
      <c r="A17" t="s">
        <v>172</v>
      </c>
      <c r="B17">
        <v>3</v>
      </c>
      <c r="C17">
        <v>0</v>
      </c>
      <c r="D17">
        <v>0</v>
      </c>
      <c r="E17">
        <v>1</v>
      </c>
      <c r="F17">
        <v>0</v>
      </c>
      <c r="G17">
        <v>0</v>
      </c>
    </row>
    <row r="18" spans="1:7" x14ac:dyDescent="0.25">
      <c r="A18" t="s">
        <v>174</v>
      </c>
      <c r="B18">
        <v>3</v>
      </c>
      <c r="C18">
        <v>0</v>
      </c>
      <c r="D18">
        <v>0</v>
      </c>
      <c r="E18">
        <v>1</v>
      </c>
      <c r="F18">
        <v>0</v>
      </c>
      <c r="G18">
        <v>0</v>
      </c>
    </row>
    <row r="19" spans="1:7" x14ac:dyDescent="0.25">
      <c r="A19" t="s">
        <v>176</v>
      </c>
      <c r="B19">
        <v>3</v>
      </c>
      <c r="C19">
        <v>0</v>
      </c>
      <c r="D19">
        <v>0</v>
      </c>
      <c r="E19">
        <v>1</v>
      </c>
      <c r="F19">
        <v>0</v>
      </c>
      <c r="G19">
        <v>0</v>
      </c>
    </row>
    <row r="20" spans="1:7" x14ac:dyDescent="0.25">
      <c r="A20" t="s">
        <v>178</v>
      </c>
      <c r="B20">
        <v>3</v>
      </c>
      <c r="C20">
        <v>0</v>
      </c>
      <c r="D20">
        <v>0</v>
      </c>
      <c r="E20">
        <v>1</v>
      </c>
      <c r="F20">
        <v>0</v>
      </c>
      <c r="G20">
        <v>0</v>
      </c>
    </row>
    <row r="21" spans="1:7" x14ac:dyDescent="0.25">
      <c r="A21" t="s">
        <v>180</v>
      </c>
      <c r="B21">
        <v>3</v>
      </c>
      <c r="C21">
        <v>0</v>
      </c>
      <c r="D21">
        <v>0</v>
      </c>
      <c r="E21">
        <v>1</v>
      </c>
      <c r="F21">
        <v>0</v>
      </c>
      <c r="G21">
        <v>0</v>
      </c>
    </row>
    <row r="22" spans="1:7" x14ac:dyDescent="0.25">
      <c r="A22" t="s">
        <v>182</v>
      </c>
      <c r="B22">
        <v>3</v>
      </c>
      <c r="C22">
        <v>0</v>
      </c>
      <c r="D22">
        <v>0</v>
      </c>
      <c r="E22">
        <v>1</v>
      </c>
      <c r="F22">
        <v>0</v>
      </c>
      <c r="G22">
        <v>0</v>
      </c>
    </row>
    <row r="23" spans="1:7" x14ac:dyDescent="0.25">
      <c r="A23" t="s">
        <v>184</v>
      </c>
      <c r="B23">
        <v>3</v>
      </c>
      <c r="C23">
        <v>0</v>
      </c>
      <c r="D23">
        <v>0</v>
      </c>
      <c r="E23">
        <v>1</v>
      </c>
      <c r="F23">
        <v>0</v>
      </c>
      <c r="G23">
        <v>0</v>
      </c>
    </row>
    <row r="24" spans="1:7" x14ac:dyDescent="0.25">
      <c r="A24" t="s">
        <v>187</v>
      </c>
      <c r="B24">
        <v>3</v>
      </c>
      <c r="C24">
        <v>0</v>
      </c>
      <c r="D24">
        <v>0</v>
      </c>
      <c r="E24">
        <v>1</v>
      </c>
      <c r="F24">
        <v>0</v>
      </c>
      <c r="G24">
        <v>0</v>
      </c>
    </row>
    <row r="25" spans="1:7" x14ac:dyDescent="0.25">
      <c r="A25" t="s">
        <v>189</v>
      </c>
      <c r="B25">
        <v>3</v>
      </c>
      <c r="C25">
        <v>0</v>
      </c>
      <c r="D25">
        <v>0</v>
      </c>
      <c r="E25">
        <v>1</v>
      </c>
      <c r="F25">
        <v>0</v>
      </c>
      <c r="G25">
        <v>0</v>
      </c>
    </row>
    <row r="26" spans="1:7" x14ac:dyDescent="0.25">
      <c r="A26" t="s">
        <v>191</v>
      </c>
      <c r="B26">
        <v>3</v>
      </c>
      <c r="C26">
        <v>0</v>
      </c>
      <c r="D26">
        <v>0</v>
      </c>
      <c r="E26">
        <v>1</v>
      </c>
      <c r="F26">
        <v>0</v>
      </c>
      <c r="G26">
        <v>0</v>
      </c>
    </row>
    <row r="27" spans="1:7" x14ac:dyDescent="0.25">
      <c r="A27" t="s">
        <v>193</v>
      </c>
      <c r="B27">
        <v>3</v>
      </c>
      <c r="C27">
        <v>0</v>
      </c>
      <c r="D27">
        <v>0</v>
      </c>
      <c r="E27">
        <v>1</v>
      </c>
      <c r="F27">
        <v>0</v>
      </c>
      <c r="G27">
        <v>0</v>
      </c>
    </row>
    <row r="28" spans="1:7" x14ac:dyDescent="0.25">
      <c r="A28" t="s">
        <v>195</v>
      </c>
      <c r="B28">
        <v>3</v>
      </c>
      <c r="C28">
        <v>0</v>
      </c>
      <c r="D28">
        <v>0</v>
      </c>
      <c r="E28">
        <v>1</v>
      </c>
      <c r="F28">
        <v>0</v>
      </c>
      <c r="G28">
        <v>0</v>
      </c>
    </row>
    <row r="29" spans="1:7" x14ac:dyDescent="0.25">
      <c r="A29" t="s">
        <v>197</v>
      </c>
      <c r="B29">
        <v>3</v>
      </c>
      <c r="C29">
        <v>0</v>
      </c>
      <c r="D29">
        <v>0</v>
      </c>
      <c r="E29">
        <v>1</v>
      </c>
      <c r="F29">
        <v>0</v>
      </c>
      <c r="G29">
        <v>0</v>
      </c>
    </row>
    <row r="30" spans="1:7" x14ac:dyDescent="0.25">
      <c r="A30" t="s">
        <v>199</v>
      </c>
      <c r="B30">
        <v>3</v>
      </c>
      <c r="C30">
        <v>0</v>
      </c>
      <c r="D30">
        <v>0</v>
      </c>
      <c r="E30">
        <v>1</v>
      </c>
      <c r="F30">
        <v>0</v>
      </c>
      <c r="G30">
        <v>0</v>
      </c>
    </row>
    <row r="31" spans="1:7" x14ac:dyDescent="0.25">
      <c r="A31" t="s">
        <v>201</v>
      </c>
      <c r="B31">
        <v>3</v>
      </c>
      <c r="C31">
        <v>0</v>
      </c>
      <c r="D31">
        <v>0</v>
      </c>
      <c r="E31">
        <v>1</v>
      </c>
      <c r="F31">
        <v>0</v>
      </c>
      <c r="G31">
        <v>0</v>
      </c>
    </row>
    <row r="32" spans="1:7" x14ac:dyDescent="0.25">
      <c r="A32" t="s">
        <v>203</v>
      </c>
      <c r="B32">
        <v>3</v>
      </c>
      <c r="C32">
        <v>0</v>
      </c>
      <c r="D32">
        <v>0</v>
      </c>
      <c r="E32">
        <v>1</v>
      </c>
      <c r="F32">
        <v>0</v>
      </c>
      <c r="G32">
        <v>0</v>
      </c>
    </row>
    <row r="33" spans="1:7" x14ac:dyDescent="0.25">
      <c r="A33" t="s">
        <v>205</v>
      </c>
      <c r="B33">
        <v>3</v>
      </c>
      <c r="C33">
        <v>0</v>
      </c>
      <c r="D33">
        <v>0</v>
      </c>
      <c r="E33">
        <v>1</v>
      </c>
      <c r="F33">
        <v>0</v>
      </c>
      <c r="G33">
        <v>0</v>
      </c>
    </row>
    <row r="34" spans="1:7" x14ac:dyDescent="0.25">
      <c r="A34" t="s">
        <v>208</v>
      </c>
      <c r="B34">
        <v>2</v>
      </c>
      <c r="C34">
        <v>0</v>
      </c>
      <c r="D34">
        <v>1</v>
      </c>
      <c r="E34">
        <v>0</v>
      </c>
      <c r="F34">
        <v>0</v>
      </c>
      <c r="G34">
        <v>0</v>
      </c>
    </row>
    <row r="35" spans="1:7" x14ac:dyDescent="0.25">
      <c r="A35" t="s">
        <v>210</v>
      </c>
      <c r="B35">
        <v>2</v>
      </c>
      <c r="C35">
        <v>0</v>
      </c>
      <c r="D35">
        <v>1</v>
      </c>
      <c r="E35">
        <v>0</v>
      </c>
      <c r="F35">
        <v>0</v>
      </c>
      <c r="G35">
        <v>0</v>
      </c>
    </row>
    <row r="36" spans="1:7" x14ac:dyDescent="0.25">
      <c r="A36" t="s">
        <v>212</v>
      </c>
      <c r="B36">
        <v>2</v>
      </c>
      <c r="C36">
        <v>0</v>
      </c>
      <c r="D36">
        <v>1</v>
      </c>
      <c r="E36">
        <v>0</v>
      </c>
      <c r="F36">
        <v>0</v>
      </c>
      <c r="G36">
        <v>0</v>
      </c>
    </row>
    <row r="37" spans="1:7" x14ac:dyDescent="0.25">
      <c r="A37" t="s">
        <v>214</v>
      </c>
      <c r="B37">
        <v>2</v>
      </c>
      <c r="C37">
        <v>0</v>
      </c>
      <c r="D37">
        <v>1</v>
      </c>
      <c r="E37">
        <v>0</v>
      </c>
      <c r="F37">
        <v>0</v>
      </c>
      <c r="G37">
        <v>0</v>
      </c>
    </row>
    <row r="38" spans="1:7" x14ac:dyDescent="0.25">
      <c r="A38" t="s">
        <v>216</v>
      </c>
      <c r="B38">
        <v>2</v>
      </c>
      <c r="C38">
        <v>0</v>
      </c>
      <c r="D38">
        <v>1</v>
      </c>
      <c r="E38">
        <v>0</v>
      </c>
      <c r="F38">
        <v>0</v>
      </c>
      <c r="G38">
        <v>0</v>
      </c>
    </row>
    <row r="39" spans="1:7" x14ac:dyDescent="0.25">
      <c r="A39" t="s">
        <v>218</v>
      </c>
      <c r="B39">
        <v>2</v>
      </c>
      <c r="C39">
        <v>0</v>
      </c>
      <c r="D39">
        <v>1</v>
      </c>
      <c r="E39">
        <v>0</v>
      </c>
      <c r="F39">
        <v>0</v>
      </c>
      <c r="G39">
        <v>0</v>
      </c>
    </row>
    <row r="40" spans="1:7" x14ac:dyDescent="0.25">
      <c r="A40" t="s">
        <v>220</v>
      </c>
      <c r="B40">
        <v>2</v>
      </c>
      <c r="C40">
        <v>0</v>
      </c>
      <c r="D40">
        <v>1</v>
      </c>
      <c r="E40">
        <v>0</v>
      </c>
      <c r="F40">
        <v>0</v>
      </c>
      <c r="G40">
        <v>0</v>
      </c>
    </row>
    <row r="41" spans="1:7" x14ac:dyDescent="0.25">
      <c r="A41" t="s">
        <v>222</v>
      </c>
      <c r="B41">
        <v>2</v>
      </c>
      <c r="C41">
        <v>0</v>
      </c>
      <c r="D41">
        <v>1</v>
      </c>
      <c r="E41">
        <v>0</v>
      </c>
      <c r="F41">
        <v>0</v>
      </c>
      <c r="G41">
        <v>0</v>
      </c>
    </row>
    <row r="42" spans="1:7" x14ac:dyDescent="0.25">
      <c r="A42" t="s">
        <v>224</v>
      </c>
      <c r="B42">
        <v>2</v>
      </c>
      <c r="C42">
        <v>0</v>
      </c>
      <c r="D42">
        <v>1</v>
      </c>
      <c r="E42">
        <v>0</v>
      </c>
      <c r="F42">
        <v>0</v>
      </c>
      <c r="G42">
        <v>0</v>
      </c>
    </row>
    <row r="43" spans="1:7" x14ac:dyDescent="0.25">
      <c r="A43" t="s">
        <v>227</v>
      </c>
      <c r="B43">
        <v>3</v>
      </c>
      <c r="C43">
        <v>0</v>
      </c>
      <c r="D43">
        <v>0</v>
      </c>
      <c r="E43">
        <v>1</v>
      </c>
      <c r="F43">
        <v>0</v>
      </c>
      <c r="G43">
        <v>0</v>
      </c>
    </row>
    <row r="44" spans="1:7" x14ac:dyDescent="0.25">
      <c r="A44" t="s">
        <v>229</v>
      </c>
      <c r="B44">
        <v>3</v>
      </c>
      <c r="C44">
        <v>0</v>
      </c>
      <c r="D44">
        <v>0</v>
      </c>
      <c r="E44">
        <v>1</v>
      </c>
      <c r="F44">
        <v>0</v>
      </c>
      <c r="G44">
        <v>0</v>
      </c>
    </row>
    <row r="45" spans="1:7" x14ac:dyDescent="0.25">
      <c r="A45" t="s">
        <v>231</v>
      </c>
      <c r="B45">
        <v>3</v>
      </c>
      <c r="C45">
        <v>0</v>
      </c>
      <c r="D45">
        <v>0</v>
      </c>
      <c r="E45">
        <v>1</v>
      </c>
      <c r="F45">
        <v>0</v>
      </c>
      <c r="G45">
        <v>0</v>
      </c>
    </row>
    <row r="46" spans="1:7" x14ac:dyDescent="0.25">
      <c r="A46" t="s">
        <v>233</v>
      </c>
      <c r="B46">
        <v>3</v>
      </c>
      <c r="C46">
        <v>0</v>
      </c>
      <c r="D46">
        <v>0</v>
      </c>
      <c r="E46">
        <v>1</v>
      </c>
      <c r="F46">
        <v>0</v>
      </c>
      <c r="G46">
        <v>0</v>
      </c>
    </row>
    <row r="47" spans="1:7" x14ac:dyDescent="0.25">
      <c r="A47" t="s">
        <v>235</v>
      </c>
      <c r="B47">
        <v>3</v>
      </c>
      <c r="C47">
        <v>0</v>
      </c>
      <c r="D47">
        <v>0</v>
      </c>
      <c r="E47">
        <v>1</v>
      </c>
      <c r="F47">
        <v>0</v>
      </c>
      <c r="G47">
        <v>0</v>
      </c>
    </row>
    <row r="48" spans="1:7" x14ac:dyDescent="0.25">
      <c r="A48" t="s">
        <v>237</v>
      </c>
      <c r="B48">
        <v>3</v>
      </c>
      <c r="C48">
        <v>0</v>
      </c>
      <c r="D48">
        <v>0</v>
      </c>
      <c r="E48">
        <v>1</v>
      </c>
      <c r="F48">
        <v>0</v>
      </c>
      <c r="G48">
        <v>0</v>
      </c>
    </row>
    <row r="49" spans="1:7" x14ac:dyDescent="0.25">
      <c r="A49" t="s">
        <v>239</v>
      </c>
      <c r="B49">
        <v>3</v>
      </c>
      <c r="C49">
        <v>0</v>
      </c>
      <c r="D49">
        <v>0</v>
      </c>
      <c r="E49">
        <v>1</v>
      </c>
      <c r="F49">
        <v>0</v>
      </c>
      <c r="G49">
        <v>0</v>
      </c>
    </row>
    <row r="50" spans="1:7" x14ac:dyDescent="0.25">
      <c r="A50" t="s">
        <v>242</v>
      </c>
      <c r="B50">
        <v>3</v>
      </c>
      <c r="C50">
        <v>0</v>
      </c>
      <c r="D50">
        <v>0</v>
      </c>
      <c r="E50">
        <v>1</v>
      </c>
      <c r="F50">
        <v>0</v>
      </c>
      <c r="G50">
        <v>0</v>
      </c>
    </row>
    <row r="51" spans="1:7" x14ac:dyDescent="0.25">
      <c r="A51" t="s">
        <v>244</v>
      </c>
      <c r="B51">
        <v>3</v>
      </c>
      <c r="C51">
        <v>0</v>
      </c>
      <c r="D51">
        <v>0</v>
      </c>
      <c r="E51">
        <v>1</v>
      </c>
      <c r="F51">
        <v>0</v>
      </c>
      <c r="G51">
        <v>0</v>
      </c>
    </row>
    <row r="52" spans="1:7" x14ac:dyDescent="0.25">
      <c r="A52" t="s">
        <v>246</v>
      </c>
      <c r="B52">
        <v>3</v>
      </c>
      <c r="C52">
        <v>0</v>
      </c>
      <c r="D52">
        <v>0</v>
      </c>
      <c r="E52">
        <v>1</v>
      </c>
      <c r="F52">
        <v>0</v>
      </c>
      <c r="G52">
        <v>0</v>
      </c>
    </row>
    <row r="53" spans="1:7" x14ac:dyDescent="0.25">
      <c r="A53" t="s">
        <v>248</v>
      </c>
      <c r="B53">
        <v>3</v>
      </c>
      <c r="C53">
        <v>0</v>
      </c>
      <c r="D53">
        <v>0</v>
      </c>
      <c r="E53">
        <v>1</v>
      </c>
      <c r="F53">
        <v>0</v>
      </c>
      <c r="G53">
        <v>0</v>
      </c>
    </row>
    <row r="54" spans="1:7" x14ac:dyDescent="0.25">
      <c r="A54" t="s">
        <v>250</v>
      </c>
      <c r="B54">
        <v>3</v>
      </c>
      <c r="C54">
        <v>0</v>
      </c>
      <c r="D54">
        <v>0</v>
      </c>
      <c r="E54">
        <v>1</v>
      </c>
      <c r="F54">
        <v>0</v>
      </c>
      <c r="G54">
        <v>0</v>
      </c>
    </row>
    <row r="55" spans="1:7" x14ac:dyDescent="0.25">
      <c r="A55" t="s">
        <v>252</v>
      </c>
      <c r="B55">
        <v>3</v>
      </c>
      <c r="C55">
        <v>0</v>
      </c>
      <c r="D55">
        <v>0</v>
      </c>
      <c r="E55">
        <v>1</v>
      </c>
      <c r="F55">
        <v>0</v>
      </c>
      <c r="G55">
        <v>0</v>
      </c>
    </row>
    <row r="56" spans="1:7" x14ac:dyDescent="0.25">
      <c r="A56" t="s">
        <v>254</v>
      </c>
      <c r="B56">
        <v>3</v>
      </c>
      <c r="C56">
        <v>0</v>
      </c>
      <c r="D56">
        <v>0</v>
      </c>
      <c r="E56">
        <v>1</v>
      </c>
      <c r="F56">
        <v>0</v>
      </c>
      <c r="G56">
        <v>0</v>
      </c>
    </row>
    <row r="57" spans="1:7" x14ac:dyDescent="0.25">
      <c r="A57" t="s">
        <v>256</v>
      </c>
      <c r="B57">
        <v>3</v>
      </c>
      <c r="C57">
        <v>0</v>
      </c>
      <c r="D57">
        <v>0</v>
      </c>
      <c r="E57">
        <v>1</v>
      </c>
      <c r="F57">
        <v>0</v>
      </c>
      <c r="G57">
        <v>0</v>
      </c>
    </row>
    <row r="58" spans="1:7" x14ac:dyDescent="0.25">
      <c r="A58" t="s">
        <v>258</v>
      </c>
      <c r="B58">
        <v>3</v>
      </c>
      <c r="C58">
        <v>0</v>
      </c>
      <c r="D58">
        <v>0</v>
      </c>
      <c r="E58">
        <v>1</v>
      </c>
      <c r="F58">
        <v>0</v>
      </c>
      <c r="G58">
        <v>0</v>
      </c>
    </row>
    <row r="59" spans="1:7" x14ac:dyDescent="0.25">
      <c r="A59" t="s">
        <v>260</v>
      </c>
      <c r="B59">
        <v>3</v>
      </c>
      <c r="C59">
        <v>0</v>
      </c>
      <c r="D59">
        <v>0</v>
      </c>
      <c r="E59">
        <v>1</v>
      </c>
      <c r="F59">
        <v>0</v>
      </c>
      <c r="G59">
        <v>0</v>
      </c>
    </row>
    <row r="60" spans="1:7" x14ac:dyDescent="0.25">
      <c r="A60" t="s">
        <v>262</v>
      </c>
      <c r="B60">
        <v>3</v>
      </c>
      <c r="C60">
        <v>0</v>
      </c>
      <c r="D60">
        <v>0</v>
      </c>
      <c r="E60">
        <v>1</v>
      </c>
      <c r="F60">
        <v>0</v>
      </c>
      <c r="G60">
        <v>0</v>
      </c>
    </row>
    <row r="61" spans="1:7" x14ac:dyDescent="0.25">
      <c r="A61" t="s">
        <v>264</v>
      </c>
      <c r="B61">
        <v>3</v>
      </c>
      <c r="C61">
        <v>0</v>
      </c>
      <c r="D61">
        <v>0</v>
      </c>
      <c r="E61">
        <v>1</v>
      </c>
      <c r="F61">
        <v>0</v>
      </c>
      <c r="G61">
        <v>0</v>
      </c>
    </row>
    <row r="62" spans="1:7" x14ac:dyDescent="0.25">
      <c r="A62" t="s">
        <v>266</v>
      </c>
      <c r="B62">
        <v>3</v>
      </c>
      <c r="C62">
        <v>0</v>
      </c>
      <c r="D62">
        <v>0</v>
      </c>
      <c r="E62">
        <v>1</v>
      </c>
      <c r="F62">
        <v>0</v>
      </c>
      <c r="G62">
        <v>0</v>
      </c>
    </row>
    <row r="63" spans="1:7" x14ac:dyDescent="0.25">
      <c r="A63" t="s">
        <v>268</v>
      </c>
      <c r="B63">
        <v>3</v>
      </c>
      <c r="C63">
        <v>0</v>
      </c>
      <c r="D63">
        <v>0</v>
      </c>
      <c r="E63">
        <v>1</v>
      </c>
      <c r="F63">
        <v>0</v>
      </c>
      <c r="G63">
        <v>0</v>
      </c>
    </row>
    <row r="64" spans="1:7" x14ac:dyDescent="0.25">
      <c r="A64" t="s">
        <v>270</v>
      </c>
      <c r="B64">
        <v>3</v>
      </c>
      <c r="C64">
        <v>0</v>
      </c>
      <c r="D64">
        <v>0</v>
      </c>
      <c r="E64">
        <v>1</v>
      </c>
      <c r="F64">
        <v>0</v>
      </c>
      <c r="G64">
        <v>0</v>
      </c>
    </row>
    <row r="65" spans="1:7" x14ac:dyDescent="0.25">
      <c r="A65" t="s">
        <v>272</v>
      </c>
      <c r="B65">
        <v>3</v>
      </c>
      <c r="C65">
        <v>0</v>
      </c>
      <c r="D65">
        <v>0</v>
      </c>
      <c r="E65">
        <v>1</v>
      </c>
      <c r="F65">
        <v>0</v>
      </c>
      <c r="G65">
        <v>0</v>
      </c>
    </row>
    <row r="66" spans="1:7" x14ac:dyDescent="0.25">
      <c r="A66" t="s">
        <v>274</v>
      </c>
      <c r="B66">
        <v>3</v>
      </c>
      <c r="C66">
        <v>0</v>
      </c>
      <c r="D66">
        <v>0</v>
      </c>
      <c r="E66">
        <v>1</v>
      </c>
      <c r="F66">
        <v>0</v>
      </c>
      <c r="G66">
        <v>0</v>
      </c>
    </row>
    <row r="67" spans="1:7" x14ac:dyDescent="0.25">
      <c r="A67" t="s">
        <v>276</v>
      </c>
      <c r="B67">
        <v>3</v>
      </c>
      <c r="C67">
        <v>0</v>
      </c>
      <c r="D67">
        <v>0</v>
      </c>
      <c r="E67">
        <v>1</v>
      </c>
      <c r="F67">
        <v>0</v>
      </c>
      <c r="G67">
        <v>0</v>
      </c>
    </row>
    <row r="68" spans="1:7" x14ac:dyDescent="0.25">
      <c r="A68" t="s">
        <v>278</v>
      </c>
      <c r="B68">
        <v>3</v>
      </c>
      <c r="C68">
        <v>0</v>
      </c>
      <c r="D68">
        <v>0</v>
      </c>
      <c r="E68">
        <v>1</v>
      </c>
      <c r="F68">
        <v>0</v>
      </c>
      <c r="G68">
        <v>0</v>
      </c>
    </row>
    <row r="69" spans="1:7" x14ac:dyDescent="0.25">
      <c r="A69" t="s">
        <v>280</v>
      </c>
      <c r="B69">
        <v>3</v>
      </c>
      <c r="C69">
        <v>0</v>
      </c>
      <c r="D69">
        <v>0</v>
      </c>
      <c r="E69">
        <v>1</v>
      </c>
      <c r="F69">
        <v>0</v>
      </c>
      <c r="G69">
        <v>0</v>
      </c>
    </row>
    <row r="70" spans="1:7" x14ac:dyDescent="0.25">
      <c r="A70" t="s">
        <v>282</v>
      </c>
      <c r="B70">
        <v>3</v>
      </c>
      <c r="C70">
        <v>0</v>
      </c>
      <c r="D70">
        <v>0</v>
      </c>
      <c r="E70">
        <v>1</v>
      </c>
      <c r="F70">
        <v>0</v>
      </c>
      <c r="G70">
        <v>0</v>
      </c>
    </row>
    <row r="71" spans="1:7" x14ac:dyDescent="0.25">
      <c r="A71" t="s">
        <v>284</v>
      </c>
      <c r="B71">
        <v>3</v>
      </c>
      <c r="C71">
        <v>0</v>
      </c>
      <c r="D71">
        <v>0</v>
      </c>
      <c r="E71">
        <v>1</v>
      </c>
      <c r="F71">
        <v>0</v>
      </c>
      <c r="G71">
        <v>0</v>
      </c>
    </row>
    <row r="72" spans="1:7" x14ac:dyDescent="0.25">
      <c r="A72" t="s">
        <v>287</v>
      </c>
      <c r="B72">
        <v>2</v>
      </c>
      <c r="C72">
        <v>0</v>
      </c>
      <c r="D72">
        <v>1</v>
      </c>
      <c r="E72">
        <v>0</v>
      </c>
      <c r="F72">
        <v>0</v>
      </c>
      <c r="G72">
        <v>0</v>
      </c>
    </row>
    <row r="73" spans="1:7" x14ac:dyDescent="0.25">
      <c r="A73" t="s">
        <v>289</v>
      </c>
      <c r="B73">
        <v>2</v>
      </c>
      <c r="C73">
        <v>0</v>
      </c>
      <c r="D73">
        <v>1</v>
      </c>
      <c r="E73">
        <v>0</v>
      </c>
      <c r="F73">
        <v>0</v>
      </c>
      <c r="G73">
        <v>0</v>
      </c>
    </row>
    <row r="74" spans="1:7" x14ac:dyDescent="0.25">
      <c r="A74" t="s">
        <v>291</v>
      </c>
      <c r="B74">
        <v>2</v>
      </c>
      <c r="C74">
        <v>0</v>
      </c>
      <c r="D74">
        <v>1</v>
      </c>
      <c r="E74">
        <v>0</v>
      </c>
      <c r="F74">
        <v>0</v>
      </c>
      <c r="G74">
        <v>0</v>
      </c>
    </row>
    <row r="75" spans="1:7" x14ac:dyDescent="0.25">
      <c r="A75" t="s">
        <v>293</v>
      </c>
      <c r="B75">
        <v>2</v>
      </c>
      <c r="C75">
        <v>0</v>
      </c>
      <c r="D75">
        <v>1</v>
      </c>
      <c r="E75">
        <v>0</v>
      </c>
      <c r="F75">
        <v>0</v>
      </c>
      <c r="G75">
        <v>0</v>
      </c>
    </row>
    <row r="76" spans="1:7" x14ac:dyDescent="0.25">
      <c r="A76" t="s">
        <v>295</v>
      </c>
      <c r="B76">
        <v>2</v>
      </c>
      <c r="C76">
        <v>0</v>
      </c>
      <c r="D76">
        <v>1</v>
      </c>
      <c r="E76">
        <v>0</v>
      </c>
      <c r="F76">
        <v>0</v>
      </c>
      <c r="G76">
        <v>0</v>
      </c>
    </row>
    <row r="77" spans="1:7" x14ac:dyDescent="0.25">
      <c r="A77" t="s">
        <v>298</v>
      </c>
      <c r="B77">
        <v>3</v>
      </c>
      <c r="C77">
        <v>0</v>
      </c>
      <c r="D77">
        <v>0</v>
      </c>
      <c r="E77">
        <v>1</v>
      </c>
      <c r="F77">
        <v>0</v>
      </c>
      <c r="G77">
        <v>0</v>
      </c>
    </row>
    <row r="78" spans="1:7" x14ac:dyDescent="0.25">
      <c r="A78" t="s">
        <v>300</v>
      </c>
      <c r="B78">
        <v>3</v>
      </c>
      <c r="C78">
        <v>0</v>
      </c>
      <c r="D78">
        <v>0</v>
      </c>
      <c r="E78">
        <v>1</v>
      </c>
      <c r="F78">
        <v>0</v>
      </c>
      <c r="G78">
        <v>0</v>
      </c>
    </row>
    <row r="79" spans="1:7" x14ac:dyDescent="0.25">
      <c r="A79" t="s">
        <v>302</v>
      </c>
      <c r="B79">
        <v>3</v>
      </c>
      <c r="C79">
        <v>0</v>
      </c>
      <c r="D79">
        <v>0</v>
      </c>
      <c r="E79">
        <v>1</v>
      </c>
      <c r="F79">
        <v>0</v>
      </c>
      <c r="G79">
        <v>0</v>
      </c>
    </row>
    <row r="80" spans="1:7" x14ac:dyDescent="0.25">
      <c r="A80" t="s">
        <v>304</v>
      </c>
      <c r="B80">
        <v>3</v>
      </c>
      <c r="C80">
        <v>0</v>
      </c>
      <c r="D80">
        <v>0</v>
      </c>
      <c r="E80">
        <v>1</v>
      </c>
      <c r="F80">
        <v>0</v>
      </c>
      <c r="G80">
        <v>0</v>
      </c>
    </row>
    <row r="81" spans="1:7" x14ac:dyDescent="0.25">
      <c r="A81" t="s">
        <v>306</v>
      </c>
      <c r="B81">
        <v>3</v>
      </c>
      <c r="C81">
        <v>0</v>
      </c>
      <c r="D81">
        <v>0</v>
      </c>
      <c r="E81">
        <v>1</v>
      </c>
      <c r="F81">
        <v>0</v>
      </c>
      <c r="G81">
        <v>0</v>
      </c>
    </row>
    <row r="82" spans="1:7" x14ac:dyDescent="0.25">
      <c r="A82" t="s">
        <v>308</v>
      </c>
      <c r="B82">
        <v>3</v>
      </c>
      <c r="C82">
        <v>0</v>
      </c>
      <c r="D82">
        <v>0</v>
      </c>
      <c r="E82">
        <v>1</v>
      </c>
      <c r="F82">
        <v>0</v>
      </c>
      <c r="G82">
        <v>0</v>
      </c>
    </row>
    <row r="83" spans="1:7" x14ac:dyDescent="0.25">
      <c r="A83" t="s">
        <v>310</v>
      </c>
      <c r="B83">
        <v>3</v>
      </c>
      <c r="C83">
        <v>0</v>
      </c>
      <c r="D83">
        <v>0</v>
      </c>
      <c r="E83">
        <v>1</v>
      </c>
      <c r="F83">
        <v>0</v>
      </c>
      <c r="G83">
        <v>0</v>
      </c>
    </row>
    <row r="84" spans="1:7" x14ac:dyDescent="0.25">
      <c r="A84" t="s">
        <v>313</v>
      </c>
      <c r="B84">
        <v>2</v>
      </c>
      <c r="C84">
        <v>0</v>
      </c>
      <c r="D84">
        <v>1</v>
      </c>
      <c r="E84">
        <v>0</v>
      </c>
      <c r="F84">
        <v>0</v>
      </c>
      <c r="G84">
        <v>0</v>
      </c>
    </row>
    <row r="85" spans="1:7" x14ac:dyDescent="0.25">
      <c r="A85" t="s">
        <v>315</v>
      </c>
      <c r="B85">
        <v>2</v>
      </c>
      <c r="C85">
        <v>0</v>
      </c>
      <c r="D85">
        <v>1</v>
      </c>
      <c r="E85">
        <v>0</v>
      </c>
      <c r="F85">
        <v>0</v>
      </c>
      <c r="G85">
        <v>0</v>
      </c>
    </row>
    <row r="86" spans="1:7" x14ac:dyDescent="0.25">
      <c r="A86" t="s">
        <v>317</v>
      </c>
      <c r="B86">
        <v>2</v>
      </c>
      <c r="C86">
        <v>0</v>
      </c>
      <c r="D86">
        <v>1</v>
      </c>
      <c r="E86">
        <v>0</v>
      </c>
      <c r="F86">
        <v>0</v>
      </c>
      <c r="G86">
        <v>0</v>
      </c>
    </row>
    <row r="87" spans="1:7" x14ac:dyDescent="0.25">
      <c r="A87" t="s">
        <v>319</v>
      </c>
      <c r="B87">
        <v>2</v>
      </c>
      <c r="C87">
        <v>0</v>
      </c>
      <c r="D87">
        <v>1</v>
      </c>
      <c r="E87">
        <v>0</v>
      </c>
      <c r="F87">
        <v>0</v>
      </c>
      <c r="G87">
        <v>0</v>
      </c>
    </row>
    <row r="88" spans="1:7" x14ac:dyDescent="0.25">
      <c r="A88" t="s">
        <v>321</v>
      </c>
      <c r="B88">
        <v>2</v>
      </c>
      <c r="C88">
        <v>0</v>
      </c>
      <c r="D88">
        <v>1</v>
      </c>
      <c r="E88">
        <v>0</v>
      </c>
      <c r="F88">
        <v>0</v>
      </c>
      <c r="G88">
        <v>0</v>
      </c>
    </row>
    <row r="89" spans="1:7" x14ac:dyDescent="0.25">
      <c r="A89" t="s">
        <v>323</v>
      </c>
      <c r="B89">
        <v>2</v>
      </c>
      <c r="C89">
        <v>0</v>
      </c>
      <c r="D89">
        <v>1</v>
      </c>
      <c r="E89">
        <v>0</v>
      </c>
      <c r="F89">
        <v>0</v>
      </c>
      <c r="G89">
        <v>0</v>
      </c>
    </row>
    <row r="90" spans="1:7" x14ac:dyDescent="0.25">
      <c r="A90" t="s">
        <v>325</v>
      </c>
      <c r="B90">
        <v>2</v>
      </c>
      <c r="C90">
        <v>0</v>
      </c>
      <c r="D90">
        <v>1</v>
      </c>
      <c r="E90">
        <v>0</v>
      </c>
      <c r="F90">
        <v>0</v>
      </c>
      <c r="G90">
        <v>0</v>
      </c>
    </row>
    <row r="91" spans="1:7" x14ac:dyDescent="0.25">
      <c r="A91" t="s">
        <v>327</v>
      </c>
      <c r="B91">
        <v>2</v>
      </c>
      <c r="C91">
        <v>0</v>
      </c>
      <c r="D91">
        <v>1</v>
      </c>
      <c r="E91">
        <v>0</v>
      </c>
      <c r="F91">
        <v>0</v>
      </c>
      <c r="G91">
        <v>0</v>
      </c>
    </row>
    <row r="92" spans="1:7" x14ac:dyDescent="0.25">
      <c r="A92" t="s">
        <v>329</v>
      </c>
      <c r="B92">
        <v>2</v>
      </c>
      <c r="C92">
        <v>0</v>
      </c>
      <c r="D92">
        <v>1</v>
      </c>
      <c r="E92">
        <v>0</v>
      </c>
      <c r="F92">
        <v>0</v>
      </c>
      <c r="G92">
        <v>0</v>
      </c>
    </row>
    <row r="93" spans="1:7" x14ac:dyDescent="0.25">
      <c r="A93" t="s">
        <v>331</v>
      </c>
      <c r="B93">
        <v>2</v>
      </c>
      <c r="C93">
        <v>0</v>
      </c>
      <c r="D93">
        <v>1</v>
      </c>
      <c r="E93">
        <v>0</v>
      </c>
      <c r="F93">
        <v>0</v>
      </c>
      <c r="G93">
        <v>0</v>
      </c>
    </row>
    <row r="94" spans="1:7" x14ac:dyDescent="0.25">
      <c r="A94" t="s">
        <v>333</v>
      </c>
      <c r="B94">
        <v>2</v>
      </c>
      <c r="C94">
        <v>0</v>
      </c>
      <c r="D94">
        <v>1</v>
      </c>
      <c r="E94">
        <v>0</v>
      </c>
      <c r="F94">
        <v>0</v>
      </c>
      <c r="G94">
        <v>0</v>
      </c>
    </row>
    <row r="95" spans="1:7" x14ac:dyDescent="0.25">
      <c r="A95" t="s">
        <v>335</v>
      </c>
      <c r="B95">
        <v>2</v>
      </c>
      <c r="C95">
        <v>0</v>
      </c>
      <c r="D95">
        <v>1</v>
      </c>
      <c r="E95">
        <v>0</v>
      </c>
      <c r="F95">
        <v>0</v>
      </c>
      <c r="G95">
        <v>0</v>
      </c>
    </row>
    <row r="96" spans="1:7" x14ac:dyDescent="0.25">
      <c r="A96" t="s">
        <v>337</v>
      </c>
      <c r="B96">
        <v>2</v>
      </c>
      <c r="C96">
        <v>0</v>
      </c>
      <c r="D96">
        <v>1</v>
      </c>
      <c r="E96">
        <v>0</v>
      </c>
      <c r="F96">
        <v>0</v>
      </c>
      <c r="G96">
        <v>0</v>
      </c>
    </row>
    <row r="97" spans="1:7" x14ac:dyDescent="0.25">
      <c r="A97" t="s">
        <v>339</v>
      </c>
      <c r="B97">
        <v>2</v>
      </c>
      <c r="C97">
        <v>0</v>
      </c>
      <c r="D97">
        <v>1</v>
      </c>
      <c r="E97">
        <v>0</v>
      </c>
      <c r="F97">
        <v>0</v>
      </c>
      <c r="G97">
        <v>0</v>
      </c>
    </row>
    <row r="98" spans="1:7" x14ac:dyDescent="0.25">
      <c r="A98" t="s">
        <v>341</v>
      </c>
      <c r="B98">
        <v>2</v>
      </c>
      <c r="C98">
        <v>0</v>
      </c>
      <c r="D98">
        <v>1</v>
      </c>
      <c r="E98">
        <v>0</v>
      </c>
      <c r="F98">
        <v>0</v>
      </c>
      <c r="G98">
        <v>0</v>
      </c>
    </row>
    <row r="99" spans="1:7" x14ac:dyDescent="0.25">
      <c r="A99" t="s">
        <v>343</v>
      </c>
      <c r="B99">
        <v>2</v>
      </c>
      <c r="C99">
        <v>0</v>
      </c>
      <c r="D99">
        <v>1</v>
      </c>
      <c r="E99">
        <v>0</v>
      </c>
      <c r="F99">
        <v>0</v>
      </c>
      <c r="G99">
        <v>0</v>
      </c>
    </row>
    <row r="100" spans="1:7" x14ac:dyDescent="0.25">
      <c r="A100" t="s">
        <v>345</v>
      </c>
      <c r="B100">
        <v>2</v>
      </c>
      <c r="C100">
        <v>0</v>
      </c>
      <c r="D100">
        <v>1</v>
      </c>
      <c r="E100">
        <v>0</v>
      </c>
      <c r="F100">
        <v>0</v>
      </c>
      <c r="G100">
        <v>0</v>
      </c>
    </row>
    <row r="101" spans="1:7" x14ac:dyDescent="0.25">
      <c r="A101" t="s">
        <v>347</v>
      </c>
      <c r="B101">
        <v>2</v>
      </c>
      <c r="C101">
        <v>0</v>
      </c>
      <c r="D101">
        <v>1</v>
      </c>
      <c r="E101">
        <v>0</v>
      </c>
      <c r="F101">
        <v>0</v>
      </c>
      <c r="G101">
        <v>0</v>
      </c>
    </row>
    <row r="102" spans="1:7" x14ac:dyDescent="0.25">
      <c r="A102" t="s">
        <v>349</v>
      </c>
      <c r="B102">
        <v>2</v>
      </c>
      <c r="C102">
        <v>0</v>
      </c>
      <c r="D102">
        <v>1</v>
      </c>
      <c r="E102">
        <v>0</v>
      </c>
      <c r="F102">
        <v>0</v>
      </c>
      <c r="G102">
        <v>0</v>
      </c>
    </row>
    <row r="103" spans="1:7" x14ac:dyDescent="0.25">
      <c r="A103" t="s">
        <v>351</v>
      </c>
      <c r="B103">
        <v>2</v>
      </c>
      <c r="C103">
        <v>0</v>
      </c>
      <c r="D103">
        <v>1</v>
      </c>
      <c r="E103">
        <v>0</v>
      </c>
      <c r="F103">
        <v>0</v>
      </c>
      <c r="G103">
        <v>0</v>
      </c>
    </row>
    <row r="104" spans="1:7" x14ac:dyDescent="0.25">
      <c r="A104" t="s">
        <v>353</v>
      </c>
      <c r="B104">
        <v>2</v>
      </c>
      <c r="C104">
        <v>0</v>
      </c>
      <c r="D104">
        <v>1</v>
      </c>
      <c r="E104">
        <v>0</v>
      </c>
      <c r="F104">
        <v>0</v>
      </c>
      <c r="G104">
        <v>0</v>
      </c>
    </row>
    <row r="105" spans="1:7" x14ac:dyDescent="0.25">
      <c r="A105" t="s">
        <v>355</v>
      </c>
      <c r="B105">
        <v>2</v>
      </c>
      <c r="C105">
        <v>0</v>
      </c>
      <c r="D105">
        <v>1</v>
      </c>
      <c r="E105">
        <v>0</v>
      </c>
      <c r="F105">
        <v>0</v>
      </c>
      <c r="G105">
        <v>0</v>
      </c>
    </row>
    <row r="106" spans="1:7" x14ac:dyDescent="0.25">
      <c r="A106" t="s">
        <v>357</v>
      </c>
      <c r="B106">
        <v>3</v>
      </c>
      <c r="C106">
        <v>0</v>
      </c>
      <c r="D106">
        <v>0</v>
      </c>
      <c r="E106">
        <v>1</v>
      </c>
      <c r="F106">
        <v>0</v>
      </c>
      <c r="G106">
        <v>0</v>
      </c>
    </row>
    <row r="107" spans="1:7" x14ac:dyDescent="0.25">
      <c r="A107" t="s">
        <v>359</v>
      </c>
      <c r="B107">
        <v>3</v>
      </c>
      <c r="C107">
        <v>0</v>
      </c>
      <c r="D107">
        <v>0</v>
      </c>
      <c r="E107">
        <v>1</v>
      </c>
      <c r="F107">
        <v>0</v>
      </c>
      <c r="G107">
        <v>0</v>
      </c>
    </row>
    <row r="108" spans="1:7" x14ac:dyDescent="0.25">
      <c r="A108" t="s">
        <v>361</v>
      </c>
      <c r="B108">
        <v>3</v>
      </c>
      <c r="C108">
        <v>0</v>
      </c>
      <c r="D108">
        <v>0</v>
      </c>
      <c r="E108">
        <v>1</v>
      </c>
      <c r="F108">
        <v>0</v>
      </c>
      <c r="G108">
        <v>0</v>
      </c>
    </row>
    <row r="109" spans="1:7" x14ac:dyDescent="0.25">
      <c r="A109" t="s">
        <v>363</v>
      </c>
      <c r="B109">
        <v>3</v>
      </c>
      <c r="C109">
        <v>0</v>
      </c>
      <c r="D109">
        <v>0</v>
      </c>
      <c r="E109">
        <v>1</v>
      </c>
      <c r="F109">
        <v>0</v>
      </c>
      <c r="G109">
        <v>0</v>
      </c>
    </row>
    <row r="110" spans="1:7" x14ac:dyDescent="0.25">
      <c r="A110" t="s">
        <v>365</v>
      </c>
      <c r="B110">
        <v>3</v>
      </c>
      <c r="C110">
        <v>0</v>
      </c>
      <c r="D110">
        <v>0</v>
      </c>
      <c r="E110">
        <v>1</v>
      </c>
      <c r="F110">
        <v>0</v>
      </c>
      <c r="G110">
        <v>0</v>
      </c>
    </row>
    <row r="111" spans="1:7" x14ac:dyDescent="0.25">
      <c r="A111" t="s">
        <v>367</v>
      </c>
      <c r="B111">
        <v>3</v>
      </c>
      <c r="C111">
        <v>0</v>
      </c>
      <c r="D111">
        <v>0</v>
      </c>
      <c r="E111">
        <v>1</v>
      </c>
      <c r="F111">
        <v>0</v>
      </c>
      <c r="G111">
        <v>0</v>
      </c>
    </row>
    <row r="112" spans="1:7" x14ac:dyDescent="0.25">
      <c r="A112" t="s">
        <v>369</v>
      </c>
      <c r="B112">
        <v>3</v>
      </c>
      <c r="C112">
        <v>0</v>
      </c>
      <c r="D112">
        <v>0</v>
      </c>
      <c r="E112">
        <v>1</v>
      </c>
      <c r="F112">
        <v>0</v>
      </c>
      <c r="G112">
        <v>0</v>
      </c>
    </row>
    <row r="113" spans="1:7" x14ac:dyDescent="0.25">
      <c r="A113" t="s">
        <v>371</v>
      </c>
      <c r="B113">
        <v>3</v>
      </c>
      <c r="C113">
        <v>0</v>
      </c>
      <c r="D113">
        <v>0</v>
      </c>
      <c r="E113">
        <v>1</v>
      </c>
      <c r="F113">
        <v>0</v>
      </c>
      <c r="G113">
        <v>0</v>
      </c>
    </row>
    <row r="114" spans="1:7" x14ac:dyDescent="0.25">
      <c r="A114" t="s">
        <v>373</v>
      </c>
      <c r="B114">
        <v>3</v>
      </c>
      <c r="C114">
        <v>0</v>
      </c>
      <c r="D114">
        <v>0</v>
      </c>
      <c r="E114">
        <v>1</v>
      </c>
      <c r="F114">
        <v>0</v>
      </c>
      <c r="G114">
        <v>0</v>
      </c>
    </row>
    <row r="115" spans="1:7" x14ac:dyDescent="0.25">
      <c r="A115" t="s">
        <v>375</v>
      </c>
      <c r="B115">
        <v>3</v>
      </c>
      <c r="C115">
        <v>0</v>
      </c>
      <c r="D115">
        <v>0</v>
      </c>
      <c r="E115">
        <v>1</v>
      </c>
      <c r="F115">
        <v>0</v>
      </c>
      <c r="G115">
        <v>0</v>
      </c>
    </row>
    <row r="116" spans="1:7" x14ac:dyDescent="0.25">
      <c r="A116" t="s">
        <v>377</v>
      </c>
      <c r="B116">
        <v>3</v>
      </c>
      <c r="C116">
        <v>0</v>
      </c>
      <c r="D116">
        <v>0</v>
      </c>
      <c r="E116">
        <v>1</v>
      </c>
      <c r="F116">
        <v>0</v>
      </c>
      <c r="G116">
        <v>0</v>
      </c>
    </row>
    <row r="117" spans="1:7" x14ac:dyDescent="0.25">
      <c r="A117" t="s">
        <v>379</v>
      </c>
      <c r="B117">
        <v>3</v>
      </c>
      <c r="C117">
        <v>0</v>
      </c>
      <c r="D117">
        <v>0</v>
      </c>
      <c r="E117">
        <v>1</v>
      </c>
      <c r="F117">
        <v>0</v>
      </c>
      <c r="G117">
        <v>0</v>
      </c>
    </row>
    <row r="118" spans="1:7" x14ac:dyDescent="0.25">
      <c r="A118" t="s">
        <v>381</v>
      </c>
      <c r="B118">
        <v>3</v>
      </c>
      <c r="C118">
        <v>0</v>
      </c>
      <c r="D118">
        <v>0</v>
      </c>
      <c r="E118">
        <v>1</v>
      </c>
      <c r="F118">
        <v>0</v>
      </c>
      <c r="G118">
        <v>0</v>
      </c>
    </row>
    <row r="119" spans="1:7" x14ac:dyDescent="0.25">
      <c r="A119" t="s">
        <v>383</v>
      </c>
      <c r="B119">
        <v>3</v>
      </c>
      <c r="C119">
        <v>0</v>
      </c>
      <c r="D119">
        <v>0</v>
      </c>
      <c r="E119">
        <v>1</v>
      </c>
      <c r="F119">
        <v>0</v>
      </c>
      <c r="G119">
        <v>0</v>
      </c>
    </row>
    <row r="120" spans="1:7" x14ac:dyDescent="0.25">
      <c r="A120" t="s">
        <v>385</v>
      </c>
      <c r="B120">
        <v>3</v>
      </c>
      <c r="C120">
        <v>0</v>
      </c>
      <c r="D120">
        <v>0</v>
      </c>
      <c r="E120">
        <v>1</v>
      </c>
      <c r="F120">
        <v>0</v>
      </c>
      <c r="G120">
        <v>0</v>
      </c>
    </row>
    <row r="121" spans="1:7" x14ac:dyDescent="0.25">
      <c r="A121" t="s">
        <v>387</v>
      </c>
      <c r="B121">
        <v>3</v>
      </c>
      <c r="C121">
        <v>0</v>
      </c>
      <c r="D121">
        <v>0</v>
      </c>
      <c r="E121">
        <v>1</v>
      </c>
      <c r="F121">
        <v>0</v>
      </c>
      <c r="G121">
        <v>0</v>
      </c>
    </row>
    <row r="122" spans="1:7" x14ac:dyDescent="0.25">
      <c r="A122" t="s">
        <v>389</v>
      </c>
      <c r="B122">
        <v>3</v>
      </c>
      <c r="C122">
        <v>0</v>
      </c>
      <c r="D122">
        <v>0</v>
      </c>
      <c r="E122">
        <v>1</v>
      </c>
      <c r="F122">
        <v>0</v>
      </c>
      <c r="G122">
        <v>0</v>
      </c>
    </row>
    <row r="123" spans="1:7" x14ac:dyDescent="0.25">
      <c r="A123" t="s">
        <v>391</v>
      </c>
      <c r="B123">
        <v>3</v>
      </c>
      <c r="C123">
        <v>0</v>
      </c>
      <c r="D123">
        <v>0</v>
      </c>
      <c r="E123">
        <v>1</v>
      </c>
      <c r="F123">
        <v>0</v>
      </c>
      <c r="G123">
        <v>0</v>
      </c>
    </row>
    <row r="124" spans="1:7" x14ac:dyDescent="0.25">
      <c r="A124" t="s">
        <v>393</v>
      </c>
      <c r="B124">
        <v>3</v>
      </c>
      <c r="C124">
        <v>0</v>
      </c>
      <c r="D124">
        <v>0</v>
      </c>
      <c r="E124">
        <v>1</v>
      </c>
      <c r="F124">
        <v>0</v>
      </c>
      <c r="G124">
        <v>0</v>
      </c>
    </row>
    <row r="125" spans="1:7" x14ac:dyDescent="0.25">
      <c r="A125" t="s">
        <v>396</v>
      </c>
      <c r="B125">
        <v>4</v>
      </c>
      <c r="C125">
        <v>0</v>
      </c>
      <c r="D125">
        <v>0</v>
      </c>
      <c r="E125">
        <v>0</v>
      </c>
      <c r="F125">
        <v>1</v>
      </c>
      <c r="G125">
        <v>0</v>
      </c>
    </row>
    <row r="126" spans="1:7" x14ac:dyDescent="0.25">
      <c r="A126" t="s">
        <v>398</v>
      </c>
      <c r="B126">
        <v>4</v>
      </c>
      <c r="C126">
        <v>0</v>
      </c>
      <c r="D126">
        <v>0</v>
      </c>
      <c r="E126">
        <v>0</v>
      </c>
      <c r="F126">
        <v>1</v>
      </c>
      <c r="G126">
        <v>0</v>
      </c>
    </row>
    <row r="127" spans="1:7" x14ac:dyDescent="0.25">
      <c r="A127" t="s">
        <v>400</v>
      </c>
      <c r="B127">
        <v>4</v>
      </c>
      <c r="C127">
        <v>0</v>
      </c>
      <c r="D127">
        <v>0</v>
      </c>
      <c r="E127">
        <v>0</v>
      </c>
      <c r="F127">
        <v>1</v>
      </c>
      <c r="G127">
        <v>0</v>
      </c>
    </row>
    <row r="128" spans="1:7" x14ac:dyDescent="0.25">
      <c r="A128" t="s">
        <v>402</v>
      </c>
      <c r="B128">
        <v>4</v>
      </c>
      <c r="C128">
        <v>0</v>
      </c>
      <c r="D128">
        <v>0</v>
      </c>
      <c r="E128">
        <v>0</v>
      </c>
      <c r="F128">
        <v>1</v>
      </c>
      <c r="G128">
        <v>0</v>
      </c>
    </row>
    <row r="129" spans="1:7" x14ac:dyDescent="0.25">
      <c r="A129" t="s">
        <v>404</v>
      </c>
      <c r="B129">
        <v>4</v>
      </c>
      <c r="C129">
        <v>0</v>
      </c>
      <c r="D129">
        <v>0</v>
      </c>
      <c r="E129">
        <v>0</v>
      </c>
      <c r="F129">
        <v>1</v>
      </c>
      <c r="G129">
        <v>0</v>
      </c>
    </row>
    <row r="130" spans="1:7" x14ac:dyDescent="0.25">
      <c r="A130" t="s">
        <v>406</v>
      </c>
      <c r="B130">
        <v>4</v>
      </c>
      <c r="C130">
        <v>0</v>
      </c>
      <c r="D130">
        <v>0</v>
      </c>
      <c r="E130">
        <v>0</v>
      </c>
      <c r="F130">
        <v>1</v>
      </c>
      <c r="G130">
        <v>0</v>
      </c>
    </row>
    <row r="131" spans="1:7" x14ac:dyDescent="0.25">
      <c r="A131" t="s">
        <v>408</v>
      </c>
      <c r="B131">
        <v>4</v>
      </c>
      <c r="C131">
        <v>0</v>
      </c>
      <c r="D131">
        <v>0</v>
      </c>
      <c r="E131">
        <v>0</v>
      </c>
      <c r="F131">
        <v>1</v>
      </c>
      <c r="G131">
        <v>0</v>
      </c>
    </row>
    <row r="132" spans="1:7" x14ac:dyDescent="0.25">
      <c r="A132" t="s">
        <v>410</v>
      </c>
      <c r="B132">
        <v>4</v>
      </c>
      <c r="C132">
        <v>0</v>
      </c>
      <c r="D132">
        <v>0</v>
      </c>
      <c r="E132">
        <v>0</v>
      </c>
      <c r="F132">
        <v>1</v>
      </c>
      <c r="G132">
        <v>0</v>
      </c>
    </row>
    <row r="133" spans="1:7" x14ac:dyDescent="0.25">
      <c r="A133" t="s">
        <v>412</v>
      </c>
      <c r="B133">
        <v>4</v>
      </c>
      <c r="C133">
        <v>0</v>
      </c>
      <c r="D133">
        <v>0</v>
      </c>
      <c r="E133">
        <v>0</v>
      </c>
      <c r="F133">
        <v>1</v>
      </c>
      <c r="G133">
        <v>0</v>
      </c>
    </row>
    <row r="134" spans="1:7" x14ac:dyDescent="0.25">
      <c r="A134" t="s">
        <v>414</v>
      </c>
      <c r="B134">
        <v>4</v>
      </c>
      <c r="C134">
        <v>0</v>
      </c>
      <c r="D134">
        <v>0</v>
      </c>
      <c r="E134">
        <v>0</v>
      </c>
      <c r="F134">
        <v>1</v>
      </c>
      <c r="G134">
        <v>0</v>
      </c>
    </row>
    <row r="135" spans="1:7" x14ac:dyDescent="0.25">
      <c r="A135" t="s">
        <v>416</v>
      </c>
      <c r="B135">
        <v>4</v>
      </c>
      <c r="C135">
        <v>0</v>
      </c>
      <c r="D135">
        <v>0</v>
      </c>
      <c r="E135">
        <v>0</v>
      </c>
      <c r="F135">
        <v>1</v>
      </c>
      <c r="G135">
        <v>0</v>
      </c>
    </row>
    <row r="136" spans="1:7" x14ac:dyDescent="0.25">
      <c r="A136" t="s">
        <v>418</v>
      </c>
      <c r="B136">
        <v>4</v>
      </c>
      <c r="C136">
        <v>0</v>
      </c>
      <c r="D136">
        <v>0</v>
      </c>
      <c r="E136">
        <v>0</v>
      </c>
      <c r="F136">
        <v>1</v>
      </c>
      <c r="G136">
        <v>0</v>
      </c>
    </row>
    <row r="137" spans="1:7" x14ac:dyDescent="0.25">
      <c r="A137" t="s">
        <v>420</v>
      </c>
      <c r="B137">
        <v>4</v>
      </c>
      <c r="C137">
        <v>0</v>
      </c>
      <c r="D137">
        <v>0</v>
      </c>
      <c r="E137">
        <v>0</v>
      </c>
      <c r="F137">
        <v>1</v>
      </c>
      <c r="G137">
        <v>0</v>
      </c>
    </row>
    <row r="138" spans="1:7" x14ac:dyDescent="0.25">
      <c r="A138" t="s">
        <v>422</v>
      </c>
      <c r="B138">
        <v>4</v>
      </c>
      <c r="C138">
        <v>0</v>
      </c>
      <c r="D138">
        <v>0</v>
      </c>
      <c r="E138">
        <v>0</v>
      </c>
      <c r="F138">
        <v>1</v>
      </c>
      <c r="G138">
        <v>0</v>
      </c>
    </row>
    <row r="139" spans="1:7" x14ac:dyDescent="0.25">
      <c r="A139" t="s">
        <v>424</v>
      </c>
      <c r="B139">
        <v>4</v>
      </c>
      <c r="C139">
        <v>0</v>
      </c>
      <c r="D139">
        <v>0</v>
      </c>
      <c r="E139">
        <v>0</v>
      </c>
      <c r="F139">
        <v>1</v>
      </c>
      <c r="G139">
        <v>0</v>
      </c>
    </row>
    <row r="140" spans="1:7" x14ac:dyDescent="0.25">
      <c r="A140" t="s">
        <v>426</v>
      </c>
      <c r="B140">
        <v>4</v>
      </c>
      <c r="C140">
        <v>0</v>
      </c>
      <c r="D140">
        <v>0</v>
      </c>
      <c r="E140">
        <v>0</v>
      </c>
      <c r="F140">
        <v>1</v>
      </c>
      <c r="G140">
        <v>0</v>
      </c>
    </row>
    <row r="141" spans="1:7" x14ac:dyDescent="0.25">
      <c r="A141" t="s">
        <v>428</v>
      </c>
      <c r="B141">
        <v>4</v>
      </c>
      <c r="C141">
        <v>0</v>
      </c>
      <c r="D141">
        <v>0</v>
      </c>
      <c r="E141">
        <v>0</v>
      </c>
      <c r="F141">
        <v>1</v>
      </c>
      <c r="G141">
        <v>0</v>
      </c>
    </row>
    <row r="142" spans="1:7" x14ac:dyDescent="0.25">
      <c r="A142" t="s">
        <v>430</v>
      </c>
      <c r="B142">
        <v>4</v>
      </c>
      <c r="C142">
        <v>0</v>
      </c>
      <c r="D142">
        <v>0</v>
      </c>
      <c r="E142">
        <v>0</v>
      </c>
      <c r="F142">
        <v>1</v>
      </c>
      <c r="G142">
        <v>0</v>
      </c>
    </row>
    <row r="143" spans="1:7" x14ac:dyDescent="0.25">
      <c r="A143" t="s">
        <v>432</v>
      </c>
      <c r="B143">
        <v>4</v>
      </c>
      <c r="C143">
        <v>0</v>
      </c>
      <c r="D143">
        <v>0</v>
      </c>
      <c r="E143">
        <v>0</v>
      </c>
      <c r="F143">
        <v>1</v>
      </c>
      <c r="G143">
        <v>0</v>
      </c>
    </row>
    <row r="144" spans="1:7" x14ac:dyDescent="0.25">
      <c r="A144" t="s">
        <v>435</v>
      </c>
      <c r="B144">
        <v>3</v>
      </c>
      <c r="C144">
        <v>0</v>
      </c>
      <c r="D144">
        <v>0</v>
      </c>
      <c r="E144">
        <v>1</v>
      </c>
      <c r="F144">
        <v>0</v>
      </c>
      <c r="G144">
        <v>0</v>
      </c>
    </row>
    <row r="145" spans="1:7" x14ac:dyDescent="0.25">
      <c r="A145" t="s">
        <v>437</v>
      </c>
      <c r="B145">
        <v>3</v>
      </c>
      <c r="C145">
        <v>0</v>
      </c>
      <c r="D145">
        <v>0</v>
      </c>
      <c r="E145">
        <v>1</v>
      </c>
      <c r="F145">
        <v>0</v>
      </c>
      <c r="G145">
        <v>0</v>
      </c>
    </row>
    <row r="146" spans="1:7" x14ac:dyDescent="0.25">
      <c r="A146" t="s">
        <v>439</v>
      </c>
      <c r="B146">
        <v>3</v>
      </c>
      <c r="C146">
        <v>0</v>
      </c>
      <c r="D146">
        <v>0</v>
      </c>
      <c r="E146">
        <v>1</v>
      </c>
      <c r="F146">
        <v>0</v>
      </c>
      <c r="G146">
        <v>0</v>
      </c>
    </row>
    <row r="147" spans="1:7" x14ac:dyDescent="0.25">
      <c r="A147" t="s">
        <v>441</v>
      </c>
      <c r="B147">
        <v>3</v>
      </c>
      <c r="C147">
        <v>0</v>
      </c>
      <c r="D147">
        <v>0</v>
      </c>
      <c r="E147">
        <v>1</v>
      </c>
      <c r="F147">
        <v>0</v>
      </c>
      <c r="G147">
        <v>0</v>
      </c>
    </row>
    <row r="148" spans="1:7" x14ac:dyDescent="0.25">
      <c r="A148" t="s">
        <v>443</v>
      </c>
      <c r="B148">
        <v>3</v>
      </c>
      <c r="C148">
        <v>0</v>
      </c>
      <c r="D148">
        <v>0</v>
      </c>
      <c r="E148">
        <v>1</v>
      </c>
      <c r="F148">
        <v>0</v>
      </c>
      <c r="G148">
        <v>0</v>
      </c>
    </row>
    <row r="149" spans="1:7" x14ac:dyDescent="0.25">
      <c r="A149" t="s">
        <v>445</v>
      </c>
      <c r="B149">
        <v>3</v>
      </c>
      <c r="C149">
        <v>0</v>
      </c>
      <c r="D149">
        <v>0</v>
      </c>
      <c r="E149">
        <v>1</v>
      </c>
      <c r="F149">
        <v>0</v>
      </c>
      <c r="G149">
        <v>0</v>
      </c>
    </row>
    <row r="150" spans="1:7" x14ac:dyDescent="0.25">
      <c r="A150" t="s">
        <v>447</v>
      </c>
      <c r="B150">
        <v>3</v>
      </c>
      <c r="C150">
        <v>0</v>
      </c>
      <c r="D150">
        <v>0</v>
      </c>
      <c r="E150">
        <v>1</v>
      </c>
      <c r="F150">
        <v>0</v>
      </c>
      <c r="G150">
        <v>0</v>
      </c>
    </row>
    <row r="151" spans="1:7" x14ac:dyDescent="0.25">
      <c r="A151" t="s">
        <v>449</v>
      </c>
      <c r="B151">
        <v>3</v>
      </c>
      <c r="C151">
        <v>0</v>
      </c>
      <c r="D151">
        <v>0</v>
      </c>
      <c r="E151">
        <v>1</v>
      </c>
      <c r="F151">
        <v>0</v>
      </c>
      <c r="G151">
        <v>0</v>
      </c>
    </row>
    <row r="152" spans="1:7" x14ac:dyDescent="0.25">
      <c r="A152" t="s">
        <v>451</v>
      </c>
      <c r="B152">
        <v>3</v>
      </c>
      <c r="C152">
        <v>0</v>
      </c>
      <c r="D152">
        <v>0</v>
      </c>
      <c r="E152">
        <v>1</v>
      </c>
      <c r="F152">
        <v>0</v>
      </c>
      <c r="G152">
        <v>0</v>
      </c>
    </row>
    <row r="153" spans="1:7" x14ac:dyDescent="0.25">
      <c r="A153" t="s">
        <v>453</v>
      </c>
      <c r="B153">
        <v>3</v>
      </c>
      <c r="C153">
        <v>0</v>
      </c>
      <c r="D153">
        <v>0</v>
      </c>
      <c r="E153">
        <v>1</v>
      </c>
      <c r="F153">
        <v>0</v>
      </c>
      <c r="G153">
        <v>0</v>
      </c>
    </row>
    <row r="154" spans="1:7" x14ac:dyDescent="0.25">
      <c r="A154" t="s">
        <v>455</v>
      </c>
      <c r="B154">
        <v>3</v>
      </c>
      <c r="C154">
        <v>0</v>
      </c>
      <c r="D154">
        <v>0</v>
      </c>
      <c r="E154">
        <v>1</v>
      </c>
      <c r="F154">
        <v>0</v>
      </c>
      <c r="G154">
        <v>0</v>
      </c>
    </row>
    <row r="155" spans="1:7" x14ac:dyDescent="0.25">
      <c r="A155" t="s">
        <v>458</v>
      </c>
      <c r="B155">
        <v>2</v>
      </c>
      <c r="C155">
        <v>0</v>
      </c>
      <c r="D155">
        <v>1</v>
      </c>
      <c r="E155">
        <v>0</v>
      </c>
      <c r="F155">
        <v>0</v>
      </c>
      <c r="G155">
        <v>0</v>
      </c>
    </row>
    <row r="156" spans="1:7" x14ac:dyDescent="0.25">
      <c r="A156" t="s">
        <v>460</v>
      </c>
      <c r="B156">
        <v>2</v>
      </c>
      <c r="C156">
        <v>0</v>
      </c>
      <c r="D156">
        <v>1</v>
      </c>
      <c r="E156">
        <v>0</v>
      </c>
      <c r="F156">
        <v>0</v>
      </c>
      <c r="G156">
        <v>0</v>
      </c>
    </row>
    <row r="157" spans="1:7" x14ac:dyDescent="0.25">
      <c r="A157" t="s">
        <v>462</v>
      </c>
      <c r="B157">
        <v>2</v>
      </c>
      <c r="C157">
        <v>0</v>
      </c>
      <c r="D157">
        <v>1</v>
      </c>
      <c r="E157">
        <v>0</v>
      </c>
      <c r="F157">
        <v>0</v>
      </c>
      <c r="G157">
        <v>0</v>
      </c>
    </row>
    <row r="158" spans="1:7" x14ac:dyDescent="0.25">
      <c r="A158" t="s">
        <v>464</v>
      </c>
      <c r="B158">
        <v>2</v>
      </c>
      <c r="C158">
        <v>0</v>
      </c>
      <c r="D158">
        <v>1</v>
      </c>
      <c r="E158">
        <v>0</v>
      </c>
      <c r="F158">
        <v>0</v>
      </c>
      <c r="G158">
        <v>0</v>
      </c>
    </row>
    <row r="159" spans="1:7" x14ac:dyDescent="0.25">
      <c r="A159" t="s">
        <v>466</v>
      </c>
      <c r="B159">
        <v>2</v>
      </c>
      <c r="C159">
        <v>0</v>
      </c>
      <c r="D159">
        <v>1</v>
      </c>
      <c r="E159">
        <v>0</v>
      </c>
      <c r="F159">
        <v>0</v>
      </c>
      <c r="G159">
        <v>0</v>
      </c>
    </row>
    <row r="160" spans="1:7" x14ac:dyDescent="0.25">
      <c r="A160" t="s">
        <v>468</v>
      </c>
      <c r="B160">
        <v>2</v>
      </c>
      <c r="C160">
        <v>0</v>
      </c>
      <c r="D160">
        <v>1</v>
      </c>
      <c r="E160">
        <v>0</v>
      </c>
      <c r="F160">
        <v>0</v>
      </c>
      <c r="G160">
        <v>0</v>
      </c>
    </row>
    <row r="161" spans="1:7" x14ac:dyDescent="0.25">
      <c r="A161" t="s">
        <v>470</v>
      </c>
      <c r="B161">
        <v>2</v>
      </c>
      <c r="C161">
        <v>0</v>
      </c>
      <c r="D161">
        <v>1</v>
      </c>
      <c r="E161">
        <v>0</v>
      </c>
      <c r="F161">
        <v>0</v>
      </c>
      <c r="G161">
        <v>0</v>
      </c>
    </row>
    <row r="162" spans="1:7" x14ac:dyDescent="0.25">
      <c r="A162" t="s">
        <v>472</v>
      </c>
      <c r="B162">
        <v>2</v>
      </c>
      <c r="C162">
        <v>0</v>
      </c>
      <c r="D162">
        <v>1</v>
      </c>
      <c r="E162">
        <v>0</v>
      </c>
      <c r="F162">
        <v>0</v>
      </c>
      <c r="G162">
        <v>0</v>
      </c>
    </row>
    <row r="163" spans="1:7" x14ac:dyDescent="0.25">
      <c r="A163" t="s">
        <v>474</v>
      </c>
      <c r="B163">
        <v>2</v>
      </c>
      <c r="C163">
        <v>0</v>
      </c>
      <c r="D163">
        <v>1</v>
      </c>
      <c r="E163">
        <v>0</v>
      </c>
      <c r="F163">
        <v>0</v>
      </c>
      <c r="G163">
        <v>0</v>
      </c>
    </row>
    <row r="164" spans="1:7" x14ac:dyDescent="0.25">
      <c r="A164" t="s">
        <v>476</v>
      </c>
      <c r="B164">
        <v>2</v>
      </c>
      <c r="C164">
        <v>0</v>
      </c>
      <c r="D164">
        <v>1</v>
      </c>
      <c r="E164">
        <v>0</v>
      </c>
      <c r="F164">
        <v>0</v>
      </c>
      <c r="G164">
        <v>0</v>
      </c>
    </row>
    <row r="165" spans="1:7" x14ac:dyDescent="0.25">
      <c r="A165" t="s">
        <v>478</v>
      </c>
      <c r="B165">
        <v>2</v>
      </c>
      <c r="C165">
        <v>0</v>
      </c>
      <c r="D165">
        <v>1</v>
      </c>
      <c r="E165">
        <v>0</v>
      </c>
      <c r="F165">
        <v>0</v>
      </c>
      <c r="G165">
        <v>0</v>
      </c>
    </row>
    <row r="166" spans="1:7" x14ac:dyDescent="0.25">
      <c r="A166" t="s">
        <v>480</v>
      </c>
      <c r="B166">
        <v>2</v>
      </c>
      <c r="C166">
        <v>0</v>
      </c>
      <c r="D166">
        <v>1</v>
      </c>
      <c r="E166">
        <v>0</v>
      </c>
      <c r="F166">
        <v>0</v>
      </c>
      <c r="G166">
        <v>0</v>
      </c>
    </row>
    <row r="167" spans="1:7" x14ac:dyDescent="0.25">
      <c r="A167" t="s">
        <v>482</v>
      </c>
      <c r="B167">
        <v>2</v>
      </c>
      <c r="C167">
        <v>0</v>
      </c>
      <c r="D167">
        <v>1</v>
      </c>
      <c r="E167">
        <v>0</v>
      </c>
      <c r="F167">
        <v>0</v>
      </c>
      <c r="G167">
        <v>0</v>
      </c>
    </row>
    <row r="168" spans="1:7" x14ac:dyDescent="0.25">
      <c r="A168" t="s">
        <v>485</v>
      </c>
      <c r="B168">
        <v>3</v>
      </c>
      <c r="C168">
        <v>0</v>
      </c>
      <c r="D168">
        <v>0</v>
      </c>
      <c r="E168">
        <v>1</v>
      </c>
      <c r="F168">
        <v>0</v>
      </c>
      <c r="G168">
        <v>0</v>
      </c>
    </row>
    <row r="169" spans="1:7" x14ac:dyDescent="0.25">
      <c r="A169" t="s">
        <v>487</v>
      </c>
      <c r="B169">
        <v>3</v>
      </c>
      <c r="C169">
        <v>0</v>
      </c>
      <c r="D169">
        <v>0</v>
      </c>
      <c r="E169">
        <v>1</v>
      </c>
      <c r="F169">
        <v>0</v>
      </c>
      <c r="G169">
        <v>0</v>
      </c>
    </row>
    <row r="170" spans="1:7" x14ac:dyDescent="0.25">
      <c r="A170" t="s">
        <v>489</v>
      </c>
      <c r="B170">
        <v>3</v>
      </c>
      <c r="C170">
        <v>0</v>
      </c>
      <c r="D170">
        <v>0</v>
      </c>
      <c r="E170">
        <v>1</v>
      </c>
      <c r="F170">
        <v>0</v>
      </c>
      <c r="G170">
        <v>0</v>
      </c>
    </row>
    <row r="171" spans="1:7" x14ac:dyDescent="0.25">
      <c r="A171" t="s">
        <v>491</v>
      </c>
      <c r="B171">
        <v>3</v>
      </c>
      <c r="C171">
        <v>0</v>
      </c>
      <c r="D171">
        <v>0</v>
      </c>
      <c r="E171">
        <v>1</v>
      </c>
      <c r="F171">
        <v>0</v>
      </c>
      <c r="G171">
        <v>0</v>
      </c>
    </row>
    <row r="172" spans="1:7" x14ac:dyDescent="0.25">
      <c r="A172" t="s">
        <v>493</v>
      </c>
      <c r="B172">
        <v>3</v>
      </c>
      <c r="C172">
        <v>0</v>
      </c>
      <c r="D172">
        <v>0</v>
      </c>
      <c r="E172">
        <v>1</v>
      </c>
      <c r="F172">
        <v>0</v>
      </c>
      <c r="G172">
        <v>0</v>
      </c>
    </row>
    <row r="173" spans="1:7" x14ac:dyDescent="0.25">
      <c r="A173" t="s">
        <v>495</v>
      </c>
      <c r="B173">
        <v>3</v>
      </c>
      <c r="C173">
        <v>0</v>
      </c>
      <c r="D173">
        <v>0</v>
      </c>
      <c r="E173">
        <v>1</v>
      </c>
      <c r="F173">
        <v>0</v>
      </c>
      <c r="G173">
        <v>0</v>
      </c>
    </row>
    <row r="174" spans="1:7" x14ac:dyDescent="0.25">
      <c r="A174" t="s">
        <v>497</v>
      </c>
      <c r="B174">
        <v>3</v>
      </c>
      <c r="C174">
        <v>0</v>
      </c>
      <c r="D174">
        <v>0</v>
      </c>
      <c r="E174">
        <v>1</v>
      </c>
      <c r="F174">
        <v>0</v>
      </c>
      <c r="G174">
        <v>0</v>
      </c>
    </row>
    <row r="175" spans="1:7" x14ac:dyDescent="0.25">
      <c r="A175" t="s">
        <v>499</v>
      </c>
      <c r="B175">
        <v>3</v>
      </c>
      <c r="C175">
        <v>0</v>
      </c>
      <c r="D175">
        <v>0</v>
      </c>
      <c r="E175">
        <v>1</v>
      </c>
      <c r="F175">
        <v>0</v>
      </c>
      <c r="G175">
        <v>0</v>
      </c>
    </row>
    <row r="176" spans="1:7" x14ac:dyDescent="0.25">
      <c r="A176" t="s">
        <v>501</v>
      </c>
      <c r="B176">
        <v>3</v>
      </c>
      <c r="C176">
        <v>0</v>
      </c>
      <c r="D176">
        <v>0</v>
      </c>
      <c r="E176">
        <v>1</v>
      </c>
      <c r="F176">
        <v>0</v>
      </c>
      <c r="G176">
        <v>0</v>
      </c>
    </row>
    <row r="177" spans="1:7" x14ac:dyDescent="0.25">
      <c r="A177" t="s">
        <v>503</v>
      </c>
      <c r="B177">
        <v>3</v>
      </c>
      <c r="C177">
        <v>0</v>
      </c>
      <c r="D177">
        <v>0</v>
      </c>
      <c r="E177">
        <v>1</v>
      </c>
      <c r="F177">
        <v>0</v>
      </c>
      <c r="G177">
        <v>0</v>
      </c>
    </row>
    <row r="178" spans="1:7" x14ac:dyDescent="0.25">
      <c r="A178" t="s">
        <v>505</v>
      </c>
      <c r="B178">
        <v>3</v>
      </c>
      <c r="C178">
        <v>0</v>
      </c>
      <c r="D178">
        <v>0</v>
      </c>
      <c r="E178">
        <v>1</v>
      </c>
      <c r="F178">
        <v>0</v>
      </c>
      <c r="G178">
        <v>0</v>
      </c>
    </row>
    <row r="179" spans="1:7" x14ac:dyDescent="0.25">
      <c r="A179" t="s">
        <v>507</v>
      </c>
      <c r="B179">
        <v>3</v>
      </c>
      <c r="C179">
        <v>0</v>
      </c>
      <c r="D179">
        <v>0</v>
      </c>
      <c r="E179">
        <v>1</v>
      </c>
      <c r="F179">
        <v>0</v>
      </c>
      <c r="G179">
        <v>0</v>
      </c>
    </row>
    <row r="180" spans="1:7" x14ac:dyDescent="0.25">
      <c r="A180" t="s">
        <v>509</v>
      </c>
      <c r="B180">
        <v>3</v>
      </c>
      <c r="C180">
        <v>0</v>
      </c>
      <c r="D180">
        <v>0</v>
      </c>
      <c r="E180">
        <v>1</v>
      </c>
      <c r="F180">
        <v>0</v>
      </c>
      <c r="G180">
        <v>0</v>
      </c>
    </row>
    <row r="181" spans="1:7" x14ac:dyDescent="0.25">
      <c r="A181" t="s">
        <v>511</v>
      </c>
      <c r="B181">
        <v>3</v>
      </c>
      <c r="C181">
        <v>0</v>
      </c>
      <c r="D181">
        <v>0</v>
      </c>
      <c r="E181">
        <v>1</v>
      </c>
      <c r="F181">
        <v>0</v>
      </c>
      <c r="G181">
        <v>0</v>
      </c>
    </row>
    <row r="182" spans="1:7" x14ac:dyDescent="0.25">
      <c r="A182" t="s">
        <v>513</v>
      </c>
      <c r="B182">
        <v>3</v>
      </c>
      <c r="C182">
        <v>0</v>
      </c>
      <c r="D182">
        <v>0</v>
      </c>
      <c r="E182">
        <v>1</v>
      </c>
      <c r="F182">
        <v>0</v>
      </c>
      <c r="G182">
        <v>0</v>
      </c>
    </row>
    <row r="183" spans="1:7" x14ac:dyDescent="0.25">
      <c r="A183" t="s">
        <v>516</v>
      </c>
      <c r="B183">
        <v>4</v>
      </c>
      <c r="C183">
        <v>0</v>
      </c>
      <c r="D183">
        <v>0</v>
      </c>
      <c r="E183">
        <v>0</v>
      </c>
      <c r="F183">
        <v>1</v>
      </c>
      <c r="G183">
        <v>0</v>
      </c>
    </row>
    <row r="184" spans="1:7" x14ac:dyDescent="0.25">
      <c r="A184" t="s">
        <v>518</v>
      </c>
      <c r="B184">
        <v>4</v>
      </c>
      <c r="C184">
        <v>0</v>
      </c>
      <c r="D184">
        <v>0</v>
      </c>
      <c r="E184">
        <v>0</v>
      </c>
      <c r="F184">
        <v>1</v>
      </c>
      <c r="G184">
        <v>0</v>
      </c>
    </row>
    <row r="185" spans="1:7" x14ac:dyDescent="0.25">
      <c r="A185" t="s">
        <v>520</v>
      </c>
      <c r="B185">
        <v>4</v>
      </c>
      <c r="C185">
        <v>0</v>
      </c>
      <c r="D185">
        <v>0</v>
      </c>
      <c r="E185">
        <v>0</v>
      </c>
      <c r="F185">
        <v>1</v>
      </c>
      <c r="G185">
        <v>0</v>
      </c>
    </row>
    <row r="186" spans="1:7" x14ac:dyDescent="0.25">
      <c r="A186" t="s">
        <v>522</v>
      </c>
      <c r="B186">
        <v>4</v>
      </c>
      <c r="C186">
        <v>0</v>
      </c>
      <c r="D186">
        <v>0</v>
      </c>
      <c r="E186">
        <v>0</v>
      </c>
      <c r="F186">
        <v>1</v>
      </c>
      <c r="G186">
        <v>0</v>
      </c>
    </row>
    <row r="187" spans="1:7" x14ac:dyDescent="0.25">
      <c r="A187" t="s">
        <v>524</v>
      </c>
      <c r="B187">
        <v>4</v>
      </c>
      <c r="C187">
        <v>0</v>
      </c>
      <c r="D187">
        <v>0</v>
      </c>
      <c r="E187">
        <v>0</v>
      </c>
      <c r="F187">
        <v>1</v>
      </c>
      <c r="G187">
        <v>0</v>
      </c>
    </row>
    <row r="188" spans="1:7" x14ac:dyDescent="0.25">
      <c r="A188" t="s">
        <v>526</v>
      </c>
      <c r="B188">
        <v>4</v>
      </c>
      <c r="C188">
        <v>0</v>
      </c>
      <c r="D188">
        <v>0</v>
      </c>
      <c r="E188">
        <v>0</v>
      </c>
      <c r="F188">
        <v>1</v>
      </c>
      <c r="G188">
        <v>0</v>
      </c>
    </row>
    <row r="189" spans="1:7" x14ac:dyDescent="0.25">
      <c r="A189" t="s">
        <v>528</v>
      </c>
      <c r="B189">
        <v>4</v>
      </c>
      <c r="C189">
        <v>0</v>
      </c>
      <c r="D189">
        <v>0</v>
      </c>
      <c r="E189">
        <v>0</v>
      </c>
      <c r="F189">
        <v>1</v>
      </c>
      <c r="G189">
        <v>0</v>
      </c>
    </row>
    <row r="190" spans="1:7" x14ac:dyDescent="0.25">
      <c r="A190" t="s">
        <v>530</v>
      </c>
      <c r="B190">
        <v>4</v>
      </c>
      <c r="C190">
        <v>0</v>
      </c>
      <c r="D190">
        <v>0</v>
      </c>
      <c r="E190">
        <v>0</v>
      </c>
      <c r="F190">
        <v>1</v>
      </c>
      <c r="G190">
        <v>0</v>
      </c>
    </row>
    <row r="191" spans="1:7" x14ac:dyDescent="0.25">
      <c r="A191" t="s">
        <v>533</v>
      </c>
      <c r="B191">
        <v>3</v>
      </c>
      <c r="C191">
        <v>0</v>
      </c>
      <c r="D191">
        <v>0</v>
      </c>
      <c r="E191">
        <v>1</v>
      </c>
      <c r="F191">
        <v>0</v>
      </c>
      <c r="G191">
        <v>0</v>
      </c>
    </row>
    <row r="192" spans="1:7" x14ac:dyDescent="0.25">
      <c r="A192" t="s">
        <v>535</v>
      </c>
      <c r="B192">
        <v>3</v>
      </c>
      <c r="C192">
        <v>0</v>
      </c>
      <c r="D192">
        <v>0</v>
      </c>
      <c r="E192">
        <v>1</v>
      </c>
      <c r="F192">
        <v>0</v>
      </c>
      <c r="G192">
        <v>0</v>
      </c>
    </row>
    <row r="193" spans="1:7" x14ac:dyDescent="0.25">
      <c r="A193" t="s">
        <v>537</v>
      </c>
      <c r="B193">
        <v>3</v>
      </c>
      <c r="C193">
        <v>0</v>
      </c>
      <c r="D193">
        <v>0</v>
      </c>
      <c r="E193">
        <v>1</v>
      </c>
      <c r="F193">
        <v>0</v>
      </c>
      <c r="G193">
        <v>0</v>
      </c>
    </row>
    <row r="194" spans="1:7" x14ac:dyDescent="0.25">
      <c r="A194" t="s">
        <v>539</v>
      </c>
      <c r="B194">
        <v>3</v>
      </c>
      <c r="C194">
        <v>0</v>
      </c>
      <c r="D194">
        <v>0</v>
      </c>
      <c r="E194">
        <v>1</v>
      </c>
      <c r="F194">
        <v>0</v>
      </c>
      <c r="G194">
        <v>0</v>
      </c>
    </row>
    <row r="195" spans="1:7" x14ac:dyDescent="0.25">
      <c r="A195" t="s">
        <v>541</v>
      </c>
      <c r="B195">
        <v>3</v>
      </c>
      <c r="C195">
        <v>0</v>
      </c>
      <c r="D195">
        <v>0</v>
      </c>
      <c r="E195">
        <v>1</v>
      </c>
      <c r="F195">
        <v>0</v>
      </c>
      <c r="G195">
        <v>0</v>
      </c>
    </row>
    <row r="196" spans="1:7" x14ac:dyDescent="0.25">
      <c r="A196" t="s">
        <v>543</v>
      </c>
      <c r="B196">
        <v>3</v>
      </c>
      <c r="C196">
        <v>0</v>
      </c>
      <c r="D196">
        <v>0</v>
      </c>
      <c r="E196">
        <v>1</v>
      </c>
      <c r="F196">
        <v>0</v>
      </c>
      <c r="G196">
        <v>0</v>
      </c>
    </row>
    <row r="197" spans="1:7" x14ac:dyDescent="0.25">
      <c r="A197" t="s">
        <v>545</v>
      </c>
      <c r="B197">
        <v>3</v>
      </c>
      <c r="C197">
        <v>0</v>
      </c>
      <c r="D197">
        <v>0</v>
      </c>
      <c r="E197">
        <v>1</v>
      </c>
      <c r="F197">
        <v>0</v>
      </c>
      <c r="G197">
        <v>0</v>
      </c>
    </row>
    <row r="198" spans="1:7" x14ac:dyDescent="0.25">
      <c r="A198" t="s">
        <v>547</v>
      </c>
      <c r="B198">
        <v>3</v>
      </c>
      <c r="C198">
        <v>0</v>
      </c>
      <c r="D198">
        <v>0</v>
      </c>
      <c r="E198">
        <v>1</v>
      </c>
      <c r="F198">
        <v>0</v>
      </c>
      <c r="G198">
        <v>0</v>
      </c>
    </row>
    <row r="199" spans="1:7" x14ac:dyDescent="0.25">
      <c r="A199" t="s">
        <v>549</v>
      </c>
      <c r="B199">
        <v>3</v>
      </c>
      <c r="C199">
        <v>0</v>
      </c>
      <c r="D199">
        <v>0</v>
      </c>
      <c r="E199">
        <v>1</v>
      </c>
      <c r="F199">
        <v>0</v>
      </c>
      <c r="G199">
        <v>0</v>
      </c>
    </row>
    <row r="200" spans="1:7" x14ac:dyDescent="0.25">
      <c r="A200" t="s">
        <v>551</v>
      </c>
      <c r="B200">
        <v>3</v>
      </c>
      <c r="C200">
        <v>0</v>
      </c>
      <c r="D200">
        <v>0</v>
      </c>
      <c r="E200">
        <v>1</v>
      </c>
      <c r="F200">
        <v>0</v>
      </c>
      <c r="G200">
        <v>0</v>
      </c>
    </row>
    <row r="201" spans="1:7" x14ac:dyDescent="0.25">
      <c r="A201" t="s">
        <v>553</v>
      </c>
      <c r="B201">
        <v>3</v>
      </c>
      <c r="C201">
        <v>0</v>
      </c>
      <c r="D201">
        <v>0</v>
      </c>
      <c r="E201">
        <v>1</v>
      </c>
      <c r="F201">
        <v>0</v>
      </c>
      <c r="G201">
        <v>0</v>
      </c>
    </row>
    <row r="202" spans="1:7" x14ac:dyDescent="0.25">
      <c r="A202" t="s">
        <v>555</v>
      </c>
      <c r="B202">
        <v>3</v>
      </c>
      <c r="C202">
        <v>0</v>
      </c>
      <c r="D202">
        <v>0</v>
      </c>
      <c r="E202">
        <v>1</v>
      </c>
      <c r="F202">
        <v>0</v>
      </c>
      <c r="G202">
        <v>0</v>
      </c>
    </row>
    <row r="203" spans="1:7" x14ac:dyDescent="0.25">
      <c r="A203" t="s">
        <v>557</v>
      </c>
      <c r="B203">
        <v>3</v>
      </c>
      <c r="C203">
        <v>0</v>
      </c>
      <c r="D203">
        <v>0</v>
      </c>
      <c r="E203">
        <v>1</v>
      </c>
      <c r="F203">
        <v>0</v>
      </c>
      <c r="G203">
        <v>0</v>
      </c>
    </row>
    <row r="204" spans="1:7" x14ac:dyDescent="0.25">
      <c r="A204" t="s">
        <v>559</v>
      </c>
      <c r="B204">
        <v>3</v>
      </c>
      <c r="C204">
        <v>0</v>
      </c>
      <c r="D204">
        <v>0</v>
      </c>
      <c r="E204">
        <v>1</v>
      </c>
      <c r="F204">
        <v>0</v>
      </c>
      <c r="G204">
        <v>0</v>
      </c>
    </row>
    <row r="205" spans="1:7" x14ac:dyDescent="0.25">
      <c r="A205" t="s">
        <v>561</v>
      </c>
      <c r="B205">
        <v>3</v>
      </c>
      <c r="C205">
        <v>0</v>
      </c>
      <c r="D205">
        <v>0</v>
      </c>
      <c r="E205">
        <v>1</v>
      </c>
      <c r="F205">
        <v>0</v>
      </c>
      <c r="G205">
        <v>0</v>
      </c>
    </row>
    <row r="206" spans="1:7" x14ac:dyDescent="0.25">
      <c r="A206" t="s">
        <v>563</v>
      </c>
      <c r="B206">
        <v>3</v>
      </c>
      <c r="C206">
        <v>0</v>
      </c>
      <c r="D206">
        <v>0</v>
      </c>
      <c r="E206">
        <v>1</v>
      </c>
      <c r="F206">
        <v>0</v>
      </c>
      <c r="G206">
        <v>0</v>
      </c>
    </row>
    <row r="207" spans="1:7" x14ac:dyDescent="0.25">
      <c r="A207" t="s">
        <v>565</v>
      </c>
      <c r="B207">
        <v>3</v>
      </c>
      <c r="C207">
        <v>0</v>
      </c>
      <c r="D207">
        <v>0</v>
      </c>
      <c r="E207">
        <v>1</v>
      </c>
      <c r="F207">
        <v>0</v>
      </c>
      <c r="G207">
        <v>0</v>
      </c>
    </row>
    <row r="208" spans="1:7" x14ac:dyDescent="0.25">
      <c r="A208" t="s">
        <v>567</v>
      </c>
      <c r="B208">
        <v>3</v>
      </c>
      <c r="C208">
        <v>0</v>
      </c>
      <c r="D208">
        <v>0</v>
      </c>
      <c r="E208">
        <v>1</v>
      </c>
      <c r="F208">
        <v>0</v>
      </c>
      <c r="G208">
        <v>0</v>
      </c>
    </row>
    <row r="209" spans="1:7" x14ac:dyDescent="0.25">
      <c r="A209" t="s">
        <v>569</v>
      </c>
      <c r="B209">
        <v>3</v>
      </c>
      <c r="C209">
        <v>0</v>
      </c>
      <c r="D209">
        <v>0</v>
      </c>
      <c r="E209">
        <v>1</v>
      </c>
      <c r="F209">
        <v>0</v>
      </c>
      <c r="G209">
        <v>0</v>
      </c>
    </row>
    <row r="210" spans="1:7" x14ac:dyDescent="0.25">
      <c r="A210" t="s">
        <v>571</v>
      </c>
      <c r="B210">
        <v>3</v>
      </c>
      <c r="C210">
        <v>0</v>
      </c>
      <c r="D210">
        <v>0</v>
      </c>
      <c r="E210">
        <v>1</v>
      </c>
      <c r="F210">
        <v>0</v>
      </c>
      <c r="G210">
        <v>0</v>
      </c>
    </row>
    <row r="211" spans="1:7" x14ac:dyDescent="0.25">
      <c r="A211" t="s">
        <v>573</v>
      </c>
      <c r="B211">
        <v>3</v>
      </c>
      <c r="C211">
        <v>0</v>
      </c>
      <c r="D211">
        <v>0</v>
      </c>
      <c r="E211">
        <v>1</v>
      </c>
      <c r="F211">
        <v>0</v>
      </c>
      <c r="G211">
        <v>0</v>
      </c>
    </row>
    <row r="212" spans="1:7" x14ac:dyDescent="0.25">
      <c r="A212" t="s">
        <v>575</v>
      </c>
      <c r="B212">
        <v>3</v>
      </c>
      <c r="C212">
        <v>0</v>
      </c>
      <c r="D212">
        <v>0</v>
      </c>
      <c r="E212">
        <v>1</v>
      </c>
      <c r="F212">
        <v>0</v>
      </c>
      <c r="G212">
        <v>0</v>
      </c>
    </row>
    <row r="213" spans="1:7" x14ac:dyDescent="0.25">
      <c r="A213" t="s">
        <v>577</v>
      </c>
      <c r="B213">
        <v>3</v>
      </c>
      <c r="C213">
        <v>0</v>
      </c>
      <c r="D213">
        <v>0</v>
      </c>
      <c r="E213">
        <v>1</v>
      </c>
      <c r="F213">
        <v>0</v>
      </c>
      <c r="G213">
        <v>0</v>
      </c>
    </row>
    <row r="214" spans="1:7" x14ac:dyDescent="0.25">
      <c r="A214" t="s">
        <v>579</v>
      </c>
      <c r="B214">
        <v>3</v>
      </c>
      <c r="C214">
        <v>0</v>
      </c>
      <c r="D214">
        <v>0</v>
      </c>
      <c r="E214">
        <v>1</v>
      </c>
      <c r="F214">
        <v>0</v>
      </c>
      <c r="G214">
        <v>0</v>
      </c>
    </row>
    <row r="215" spans="1:7" x14ac:dyDescent="0.25">
      <c r="A215" t="s">
        <v>581</v>
      </c>
      <c r="B215">
        <v>3</v>
      </c>
      <c r="C215">
        <v>0</v>
      </c>
      <c r="D215">
        <v>0</v>
      </c>
      <c r="E215">
        <v>1</v>
      </c>
      <c r="F215">
        <v>0</v>
      </c>
      <c r="G215">
        <v>0</v>
      </c>
    </row>
    <row r="216" spans="1:7" x14ac:dyDescent="0.25">
      <c r="A216" t="s">
        <v>583</v>
      </c>
      <c r="B216">
        <v>3</v>
      </c>
      <c r="C216">
        <v>0</v>
      </c>
      <c r="D216">
        <v>0</v>
      </c>
      <c r="E216">
        <v>1</v>
      </c>
      <c r="F216">
        <v>0</v>
      </c>
      <c r="G216">
        <v>0</v>
      </c>
    </row>
    <row r="217" spans="1:7" x14ac:dyDescent="0.25">
      <c r="A217" t="s">
        <v>585</v>
      </c>
      <c r="B217">
        <v>3</v>
      </c>
      <c r="C217">
        <v>0</v>
      </c>
      <c r="D217">
        <v>0</v>
      </c>
      <c r="E217">
        <v>1</v>
      </c>
      <c r="F217">
        <v>0</v>
      </c>
      <c r="G217">
        <v>0</v>
      </c>
    </row>
    <row r="218" spans="1:7" x14ac:dyDescent="0.25">
      <c r="A218" t="s">
        <v>587</v>
      </c>
      <c r="B218">
        <v>3</v>
      </c>
      <c r="C218">
        <v>0</v>
      </c>
      <c r="D218">
        <v>0</v>
      </c>
      <c r="E218">
        <v>1</v>
      </c>
      <c r="F218">
        <v>0</v>
      </c>
      <c r="G218">
        <v>0</v>
      </c>
    </row>
    <row r="219" spans="1:7" x14ac:dyDescent="0.25">
      <c r="A219" t="s">
        <v>590</v>
      </c>
      <c r="B219">
        <v>3</v>
      </c>
      <c r="C219">
        <v>0</v>
      </c>
      <c r="D219">
        <v>0</v>
      </c>
      <c r="E219">
        <v>1</v>
      </c>
      <c r="F219">
        <v>0</v>
      </c>
      <c r="G219">
        <v>0</v>
      </c>
    </row>
    <row r="220" spans="1:7" x14ac:dyDescent="0.25">
      <c r="A220" t="s">
        <v>592</v>
      </c>
      <c r="B220">
        <v>3</v>
      </c>
      <c r="C220">
        <v>0</v>
      </c>
      <c r="D220">
        <v>0</v>
      </c>
      <c r="E220">
        <v>1</v>
      </c>
      <c r="F220">
        <v>0</v>
      </c>
      <c r="G220">
        <v>0</v>
      </c>
    </row>
    <row r="221" spans="1:7" x14ac:dyDescent="0.25">
      <c r="A221" t="s">
        <v>594</v>
      </c>
      <c r="B221">
        <v>3</v>
      </c>
      <c r="C221">
        <v>0</v>
      </c>
      <c r="D221">
        <v>0</v>
      </c>
      <c r="E221">
        <v>1</v>
      </c>
      <c r="F221">
        <v>0</v>
      </c>
      <c r="G221">
        <v>0</v>
      </c>
    </row>
    <row r="222" spans="1:7" x14ac:dyDescent="0.25">
      <c r="A222" t="s">
        <v>596</v>
      </c>
      <c r="B222">
        <v>3</v>
      </c>
      <c r="C222">
        <v>0</v>
      </c>
      <c r="D222">
        <v>0</v>
      </c>
      <c r="E222">
        <v>1</v>
      </c>
      <c r="F222">
        <v>0</v>
      </c>
      <c r="G222">
        <v>0</v>
      </c>
    </row>
    <row r="223" spans="1:7" x14ac:dyDescent="0.25">
      <c r="A223" t="s">
        <v>598</v>
      </c>
      <c r="B223">
        <v>3</v>
      </c>
      <c r="C223">
        <v>0</v>
      </c>
      <c r="D223">
        <v>0</v>
      </c>
      <c r="E223">
        <v>1</v>
      </c>
      <c r="F223">
        <v>0</v>
      </c>
      <c r="G223">
        <v>0</v>
      </c>
    </row>
    <row r="224" spans="1:7" x14ac:dyDescent="0.25">
      <c r="A224" t="s">
        <v>600</v>
      </c>
      <c r="B224">
        <v>3</v>
      </c>
      <c r="C224">
        <v>0</v>
      </c>
      <c r="D224">
        <v>0</v>
      </c>
      <c r="E224">
        <v>1</v>
      </c>
      <c r="F224">
        <v>0</v>
      </c>
      <c r="G224">
        <v>0</v>
      </c>
    </row>
    <row r="225" spans="1:7" x14ac:dyDescent="0.25">
      <c r="A225" t="s">
        <v>602</v>
      </c>
      <c r="B225">
        <v>3</v>
      </c>
      <c r="C225">
        <v>0</v>
      </c>
      <c r="D225">
        <v>0</v>
      </c>
      <c r="E225">
        <v>1</v>
      </c>
      <c r="F225">
        <v>0</v>
      </c>
      <c r="G225">
        <v>0</v>
      </c>
    </row>
    <row r="226" spans="1:7" x14ac:dyDescent="0.25">
      <c r="A226" t="s">
        <v>604</v>
      </c>
      <c r="B226">
        <v>3</v>
      </c>
      <c r="C226">
        <v>0</v>
      </c>
      <c r="D226">
        <v>0</v>
      </c>
      <c r="E226">
        <v>1</v>
      </c>
      <c r="F226">
        <v>0</v>
      </c>
      <c r="G226">
        <v>0</v>
      </c>
    </row>
    <row r="227" spans="1:7" x14ac:dyDescent="0.25">
      <c r="A227" t="s">
        <v>606</v>
      </c>
      <c r="B227">
        <v>3</v>
      </c>
      <c r="C227">
        <v>0</v>
      </c>
      <c r="D227">
        <v>0</v>
      </c>
      <c r="E227">
        <v>1</v>
      </c>
      <c r="F227">
        <v>0</v>
      </c>
      <c r="G227">
        <v>0</v>
      </c>
    </row>
    <row r="228" spans="1:7" x14ac:dyDescent="0.25">
      <c r="A228" t="s">
        <v>608</v>
      </c>
      <c r="B228">
        <v>3</v>
      </c>
      <c r="C228">
        <v>0</v>
      </c>
      <c r="D228">
        <v>0</v>
      </c>
      <c r="E228">
        <v>1</v>
      </c>
      <c r="F228">
        <v>0</v>
      </c>
      <c r="G228">
        <v>0</v>
      </c>
    </row>
    <row r="229" spans="1:7" x14ac:dyDescent="0.25">
      <c r="A229" t="s">
        <v>610</v>
      </c>
      <c r="B229">
        <v>3</v>
      </c>
      <c r="C229">
        <v>0</v>
      </c>
      <c r="D229">
        <v>0</v>
      </c>
      <c r="E229">
        <v>1</v>
      </c>
      <c r="F229">
        <v>0</v>
      </c>
      <c r="G229">
        <v>0</v>
      </c>
    </row>
    <row r="230" spans="1:7" x14ac:dyDescent="0.25">
      <c r="A230" t="s">
        <v>612</v>
      </c>
      <c r="B230">
        <v>3</v>
      </c>
      <c r="C230">
        <v>0</v>
      </c>
      <c r="D230">
        <v>0</v>
      </c>
      <c r="E230">
        <v>1</v>
      </c>
      <c r="F230">
        <v>0</v>
      </c>
      <c r="G230">
        <v>0</v>
      </c>
    </row>
    <row r="231" spans="1:7" x14ac:dyDescent="0.25">
      <c r="A231" t="s">
        <v>614</v>
      </c>
      <c r="B231">
        <v>3</v>
      </c>
      <c r="C231">
        <v>0</v>
      </c>
      <c r="D231">
        <v>0</v>
      </c>
      <c r="E231">
        <v>1</v>
      </c>
      <c r="F231">
        <v>0</v>
      </c>
      <c r="G231">
        <v>0</v>
      </c>
    </row>
    <row r="232" spans="1:7" x14ac:dyDescent="0.25">
      <c r="A232" t="s">
        <v>616</v>
      </c>
      <c r="B232">
        <v>3</v>
      </c>
      <c r="C232">
        <v>0</v>
      </c>
      <c r="D232">
        <v>0</v>
      </c>
      <c r="E232">
        <v>1</v>
      </c>
      <c r="F232">
        <v>0</v>
      </c>
      <c r="G232">
        <v>0</v>
      </c>
    </row>
    <row r="233" spans="1:7" x14ac:dyDescent="0.25">
      <c r="A233" t="s">
        <v>618</v>
      </c>
      <c r="B233">
        <v>3</v>
      </c>
      <c r="C233">
        <v>0</v>
      </c>
      <c r="D233">
        <v>0</v>
      </c>
      <c r="E233">
        <v>1</v>
      </c>
      <c r="F233">
        <v>0</v>
      </c>
      <c r="G233">
        <v>0</v>
      </c>
    </row>
    <row r="234" spans="1:7" x14ac:dyDescent="0.25">
      <c r="A234" t="s">
        <v>620</v>
      </c>
      <c r="B234">
        <v>3</v>
      </c>
      <c r="C234">
        <v>0</v>
      </c>
      <c r="D234">
        <v>0</v>
      </c>
      <c r="E234">
        <v>1</v>
      </c>
      <c r="F234">
        <v>0</v>
      </c>
      <c r="G234">
        <v>0</v>
      </c>
    </row>
    <row r="235" spans="1:7" x14ac:dyDescent="0.25">
      <c r="A235" t="s">
        <v>622</v>
      </c>
      <c r="B235">
        <v>3</v>
      </c>
      <c r="C235">
        <v>0</v>
      </c>
      <c r="D235">
        <v>0</v>
      </c>
      <c r="E235">
        <v>1</v>
      </c>
      <c r="F235">
        <v>0</v>
      </c>
      <c r="G235">
        <v>0</v>
      </c>
    </row>
    <row r="236" spans="1:7" x14ac:dyDescent="0.25">
      <c r="A236" t="s">
        <v>624</v>
      </c>
      <c r="B236">
        <v>3</v>
      </c>
      <c r="C236">
        <v>0</v>
      </c>
      <c r="D236">
        <v>0</v>
      </c>
      <c r="E236">
        <v>1</v>
      </c>
      <c r="F236">
        <v>0</v>
      </c>
      <c r="G236">
        <v>0</v>
      </c>
    </row>
    <row r="237" spans="1:7" x14ac:dyDescent="0.25">
      <c r="A237" t="s">
        <v>626</v>
      </c>
      <c r="B237">
        <v>3</v>
      </c>
      <c r="C237">
        <v>0</v>
      </c>
      <c r="D237">
        <v>0</v>
      </c>
      <c r="E237">
        <v>1</v>
      </c>
      <c r="F237">
        <v>0</v>
      </c>
      <c r="G237">
        <v>0</v>
      </c>
    </row>
    <row r="238" spans="1:7" x14ac:dyDescent="0.25">
      <c r="A238" t="s">
        <v>628</v>
      </c>
      <c r="B238">
        <v>3</v>
      </c>
      <c r="C238">
        <v>0</v>
      </c>
      <c r="D238">
        <v>0</v>
      </c>
      <c r="E238">
        <v>1</v>
      </c>
      <c r="F238">
        <v>0</v>
      </c>
      <c r="G238">
        <v>0</v>
      </c>
    </row>
    <row r="239" spans="1:7" x14ac:dyDescent="0.25">
      <c r="A239" t="s">
        <v>630</v>
      </c>
      <c r="B239">
        <v>3</v>
      </c>
      <c r="C239">
        <v>0</v>
      </c>
      <c r="D239">
        <v>0</v>
      </c>
      <c r="E239">
        <v>1</v>
      </c>
      <c r="F239">
        <v>0</v>
      </c>
      <c r="G239">
        <v>0</v>
      </c>
    </row>
    <row r="240" spans="1:7" x14ac:dyDescent="0.25">
      <c r="A240" t="s">
        <v>632</v>
      </c>
      <c r="B240">
        <v>3</v>
      </c>
      <c r="C240">
        <v>0</v>
      </c>
      <c r="D240">
        <v>0</v>
      </c>
      <c r="E240">
        <v>1</v>
      </c>
      <c r="F240">
        <v>0</v>
      </c>
      <c r="G240">
        <v>0</v>
      </c>
    </row>
    <row r="241" spans="1:7" x14ac:dyDescent="0.25">
      <c r="A241" t="s">
        <v>634</v>
      </c>
      <c r="B241">
        <v>3</v>
      </c>
      <c r="C241">
        <v>0</v>
      </c>
      <c r="D241">
        <v>0</v>
      </c>
      <c r="E241">
        <v>1</v>
      </c>
      <c r="F241">
        <v>0</v>
      </c>
      <c r="G241">
        <v>0</v>
      </c>
    </row>
    <row r="242" spans="1:7" x14ac:dyDescent="0.25">
      <c r="A242" t="s">
        <v>636</v>
      </c>
      <c r="B242">
        <v>3</v>
      </c>
      <c r="C242">
        <v>0</v>
      </c>
      <c r="D242">
        <v>0</v>
      </c>
      <c r="E242">
        <v>1</v>
      </c>
      <c r="F242">
        <v>0</v>
      </c>
      <c r="G242">
        <v>0</v>
      </c>
    </row>
    <row r="243" spans="1:7" x14ac:dyDescent="0.25">
      <c r="A243" t="s">
        <v>639</v>
      </c>
      <c r="B243">
        <v>2</v>
      </c>
      <c r="C243">
        <v>0</v>
      </c>
      <c r="D243">
        <v>1</v>
      </c>
      <c r="E243">
        <v>0</v>
      </c>
      <c r="F243">
        <v>0</v>
      </c>
      <c r="G243">
        <v>0</v>
      </c>
    </row>
    <row r="244" spans="1:7" x14ac:dyDescent="0.25">
      <c r="A244" t="s">
        <v>641</v>
      </c>
      <c r="B244">
        <v>2</v>
      </c>
      <c r="C244">
        <v>0</v>
      </c>
      <c r="D244">
        <v>1</v>
      </c>
      <c r="E244">
        <v>0</v>
      </c>
      <c r="F244">
        <v>0</v>
      </c>
      <c r="G244">
        <v>0</v>
      </c>
    </row>
    <row r="245" spans="1:7" x14ac:dyDescent="0.25">
      <c r="A245" t="s">
        <v>643</v>
      </c>
      <c r="B245">
        <v>2</v>
      </c>
      <c r="C245">
        <v>0</v>
      </c>
      <c r="D245">
        <v>1</v>
      </c>
      <c r="E245">
        <v>0</v>
      </c>
      <c r="F245">
        <v>0</v>
      </c>
      <c r="G245">
        <v>0</v>
      </c>
    </row>
    <row r="246" spans="1:7" x14ac:dyDescent="0.25">
      <c r="A246" t="s">
        <v>645</v>
      </c>
      <c r="B246">
        <v>2</v>
      </c>
      <c r="C246">
        <v>0</v>
      </c>
      <c r="D246">
        <v>1</v>
      </c>
      <c r="E246">
        <v>0</v>
      </c>
      <c r="F246">
        <v>0</v>
      </c>
      <c r="G246">
        <v>0</v>
      </c>
    </row>
    <row r="247" spans="1:7" x14ac:dyDescent="0.25">
      <c r="A247" t="s">
        <v>647</v>
      </c>
      <c r="B247">
        <v>2</v>
      </c>
      <c r="C247">
        <v>0</v>
      </c>
      <c r="D247">
        <v>1</v>
      </c>
      <c r="E247">
        <v>0</v>
      </c>
      <c r="F247">
        <v>0</v>
      </c>
      <c r="G247">
        <v>0</v>
      </c>
    </row>
    <row r="248" spans="1:7" x14ac:dyDescent="0.25">
      <c r="A248" t="s">
        <v>649</v>
      </c>
      <c r="B248">
        <v>2</v>
      </c>
      <c r="C248">
        <v>0</v>
      </c>
      <c r="D248">
        <v>1</v>
      </c>
      <c r="E248">
        <v>0</v>
      </c>
      <c r="F248">
        <v>0</v>
      </c>
      <c r="G248">
        <v>0</v>
      </c>
    </row>
    <row r="249" spans="1:7" x14ac:dyDescent="0.25">
      <c r="A249" t="s">
        <v>651</v>
      </c>
      <c r="B249">
        <v>2</v>
      </c>
      <c r="C249">
        <v>0</v>
      </c>
      <c r="D249">
        <v>1</v>
      </c>
      <c r="E249">
        <v>0</v>
      </c>
      <c r="F249">
        <v>0</v>
      </c>
      <c r="G249">
        <v>0</v>
      </c>
    </row>
    <row r="250" spans="1:7" x14ac:dyDescent="0.25">
      <c r="A250" t="s">
        <v>654</v>
      </c>
      <c r="B250">
        <v>3</v>
      </c>
      <c r="C250">
        <v>0</v>
      </c>
      <c r="D250">
        <v>0</v>
      </c>
      <c r="E250">
        <v>1</v>
      </c>
      <c r="F250">
        <v>0</v>
      </c>
      <c r="G250">
        <v>0</v>
      </c>
    </row>
    <row r="251" spans="1:7" x14ac:dyDescent="0.25">
      <c r="A251" t="s">
        <v>656</v>
      </c>
      <c r="B251">
        <v>3</v>
      </c>
      <c r="C251">
        <v>0</v>
      </c>
      <c r="D251">
        <v>0</v>
      </c>
      <c r="E251">
        <v>1</v>
      </c>
      <c r="F251">
        <v>0</v>
      </c>
      <c r="G251">
        <v>0</v>
      </c>
    </row>
    <row r="252" spans="1:7" x14ac:dyDescent="0.25">
      <c r="A252" t="s">
        <v>658</v>
      </c>
      <c r="B252">
        <v>3</v>
      </c>
      <c r="C252">
        <v>0</v>
      </c>
      <c r="D252">
        <v>0</v>
      </c>
      <c r="E252">
        <v>1</v>
      </c>
      <c r="F252">
        <v>0</v>
      </c>
      <c r="G252">
        <v>0</v>
      </c>
    </row>
    <row r="253" spans="1:7" x14ac:dyDescent="0.25">
      <c r="A253" t="s">
        <v>660</v>
      </c>
      <c r="B253">
        <v>3</v>
      </c>
      <c r="C253">
        <v>0</v>
      </c>
      <c r="D253">
        <v>0</v>
      </c>
      <c r="E253">
        <v>1</v>
      </c>
      <c r="F253">
        <v>0</v>
      </c>
      <c r="G253">
        <v>0</v>
      </c>
    </row>
    <row r="254" spans="1:7" x14ac:dyDescent="0.25">
      <c r="A254" t="s">
        <v>662</v>
      </c>
      <c r="B254">
        <v>3</v>
      </c>
      <c r="C254">
        <v>0</v>
      </c>
      <c r="D254">
        <v>0</v>
      </c>
      <c r="E254">
        <v>1</v>
      </c>
      <c r="F254">
        <v>0</v>
      </c>
      <c r="G254">
        <v>0</v>
      </c>
    </row>
    <row r="255" spans="1:7" x14ac:dyDescent="0.25">
      <c r="A255" t="s">
        <v>663</v>
      </c>
      <c r="B255">
        <v>3</v>
      </c>
      <c r="C255">
        <v>0</v>
      </c>
      <c r="D255">
        <v>0</v>
      </c>
      <c r="E255">
        <v>1</v>
      </c>
      <c r="F255">
        <v>0</v>
      </c>
      <c r="G255">
        <v>0</v>
      </c>
    </row>
    <row r="256" spans="1:7" x14ac:dyDescent="0.25">
      <c r="A256" t="s">
        <v>665</v>
      </c>
      <c r="B256">
        <v>3</v>
      </c>
      <c r="C256">
        <v>0</v>
      </c>
      <c r="D256">
        <v>0</v>
      </c>
      <c r="E256">
        <v>1</v>
      </c>
      <c r="F256">
        <v>0</v>
      </c>
      <c r="G256">
        <v>0</v>
      </c>
    </row>
    <row r="257" spans="1:7" x14ac:dyDescent="0.25">
      <c r="A257" t="s">
        <v>667</v>
      </c>
      <c r="B257">
        <v>3</v>
      </c>
      <c r="C257">
        <v>0</v>
      </c>
      <c r="D257">
        <v>0</v>
      </c>
      <c r="E257">
        <v>1</v>
      </c>
      <c r="F257">
        <v>0</v>
      </c>
      <c r="G257">
        <v>0</v>
      </c>
    </row>
    <row r="258" spans="1:7" x14ac:dyDescent="0.25">
      <c r="A258" t="s">
        <v>669</v>
      </c>
      <c r="B258">
        <v>3</v>
      </c>
      <c r="C258">
        <v>0</v>
      </c>
      <c r="D258">
        <v>0</v>
      </c>
      <c r="E258">
        <v>1</v>
      </c>
      <c r="F258">
        <v>0</v>
      </c>
      <c r="G258">
        <v>0</v>
      </c>
    </row>
    <row r="259" spans="1:7" x14ac:dyDescent="0.25">
      <c r="A259" t="s">
        <v>671</v>
      </c>
      <c r="B259">
        <v>3</v>
      </c>
      <c r="C259">
        <v>0</v>
      </c>
      <c r="D259">
        <v>0</v>
      </c>
      <c r="E259">
        <v>1</v>
      </c>
      <c r="F259">
        <v>0</v>
      </c>
      <c r="G259">
        <v>0</v>
      </c>
    </row>
    <row r="260" spans="1:7" x14ac:dyDescent="0.25">
      <c r="A260" t="s">
        <v>673</v>
      </c>
      <c r="B260">
        <v>3</v>
      </c>
      <c r="C260">
        <v>0</v>
      </c>
      <c r="D260">
        <v>0</v>
      </c>
      <c r="E260">
        <v>1</v>
      </c>
      <c r="F260">
        <v>0</v>
      </c>
      <c r="G260">
        <v>0</v>
      </c>
    </row>
    <row r="261" spans="1:7" x14ac:dyDescent="0.25">
      <c r="A261" t="s">
        <v>675</v>
      </c>
      <c r="B261">
        <v>3</v>
      </c>
      <c r="C261">
        <v>0</v>
      </c>
      <c r="D261">
        <v>0</v>
      </c>
      <c r="E261">
        <v>1</v>
      </c>
      <c r="F261">
        <v>0</v>
      </c>
      <c r="G261">
        <v>0</v>
      </c>
    </row>
    <row r="262" spans="1:7" x14ac:dyDescent="0.25">
      <c r="A262" t="s">
        <v>677</v>
      </c>
      <c r="B262">
        <v>3</v>
      </c>
      <c r="C262">
        <v>0</v>
      </c>
      <c r="D262">
        <v>0</v>
      </c>
      <c r="E262">
        <v>1</v>
      </c>
      <c r="F262">
        <v>0</v>
      </c>
      <c r="G262">
        <v>0</v>
      </c>
    </row>
    <row r="263" spans="1:7" x14ac:dyDescent="0.25">
      <c r="A263" t="s">
        <v>679</v>
      </c>
      <c r="B263">
        <v>3</v>
      </c>
      <c r="C263">
        <v>0</v>
      </c>
      <c r="D263">
        <v>0</v>
      </c>
      <c r="E263">
        <v>1</v>
      </c>
      <c r="F263">
        <v>0</v>
      </c>
      <c r="G263">
        <v>0</v>
      </c>
    </row>
    <row r="264" spans="1:7" x14ac:dyDescent="0.25">
      <c r="A264" t="s">
        <v>681</v>
      </c>
      <c r="B264">
        <v>3</v>
      </c>
      <c r="C264">
        <v>0</v>
      </c>
      <c r="D264">
        <v>0</v>
      </c>
      <c r="E264">
        <v>1</v>
      </c>
      <c r="F264">
        <v>0</v>
      </c>
      <c r="G264">
        <v>0</v>
      </c>
    </row>
    <row r="265" spans="1:7" x14ac:dyDescent="0.25">
      <c r="A265" t="s">
        <v>683</v>
      </c>
      <c r="B265">
        <v>3</v>
      </c>
      <c r="C265">
        <v>0</v>
      </c>
      <c r="D265">
        <v>0</v>
      </c>
      <c r="E265">
        <v>1</v>
      </c>
      <c r="F265">
        <v>0</v>
      </c>
      <c r="G265">
        <v>0</v>
      </c>
    </row>
    <row r="266" spans="1:7" x14ac:dyDescent="0.25">
      <c r="A266" t="s">
        <v>685</v>
      </c>
      <c r="B266">
        <v>3</v>
      </c>
      <c r="C266">
        <v>0</v>
      </c>
      <c r="D266">
        <v>0</v>
      </c>
      <c r="E266">
        <v>1</v>
      </c>
      <c r="F266">
        <v>0</v>
      </c>
      <c r="G266">
        <v>0</v>
      </c>
    </row>
    <row r="267" spans="1:7" x14ac:dyDescent="0.25">
      <c r="A267" t="s">
        <v>687</v>
      </c>
      <c r="B267">
        <v>3</v>
      </c>
      <c r="C267">
        <v>0</v>
      </c>
      <c r="D267">
        <v>0</v>
      </c>
      <c r="E267">
        <v>1</v>
      </c>
      <c r="F267">
        <v>0</v>
      </c>
      <c r="G267">
        <v>0</v>
      </c>
    </row>
    <row r="268" spans="1:7" x14ac:dyDescent="0.25">
      <c r="A268" t="s">
        <v>689</v>
      </c>
      <c r="B268">
        <v>3</v>
      </c>
      <c r="C268">
        <v>0</v>
      </c>
      <c r="D268">
        <v>0</v>
      </c>
      <c r="E268">
        <v>1</v>
      </c>
      <c r="F268">
        <v>0</v>
      </c>
      <c r="G268">
        <v>0</v>
      </c>
    </row>
    <row r="269" spans="1:7" x14ac:dyDescent="0.25">
      <c r="A269" t="s">
        <v>691</v>
      </c>
      <c r="B269">
        <v>3</v>
      </c>
      <c r="C269">
        <v>0</v>
      </c>
      <c r="D269">
        <v>0</v>
      </c>
      <c r="E269">
        <v>1</v>
      </c>
      <c r="F269">
        <v>0</v>
      </c>
      <c r="G269">
        <v>0</v>
      </c>
    </row>
    <row r="270" spans="1:7" x14ac:dyDescent="0.25">
      <c r="A270" t="s">
        <v>693</v>
      </c>
      <c r="B270">
        <v>3</v>
      </c>
      <c r="C270">
        <v>0</v>
      </c>
      <c r="D270">
        <v>0</v>
      </c>
      <c r="E270">
        <v>1</v>
      </c>
      <c r="F270">
        <v>0</v>
      </c>
      <c r="G270">
        <v>0</v>
      </c>
    </row>
    <row r="271" spans="1:7" x14ac:dyDescent="0.25">
      <c r="A271" t="s">
        <v>695</v>
      </c>
      <c r="B271">
        <v>3</v>
      </c>
      <c r="C271">
        <v>0</v>
      </c>
      <c r="D271">
        <v>0</v>
      </c>
      <c r="E271">
        <v>1</v>
      </c>
      <c r="F271">
        <v>0</v>
      </c>
      <c r="G271">
        <v>0</v>
      </c>
    </row>
    <row r="272" spans="1:7" x14ac:dyDescent="0.25">
      <c r="A272" t="s">
        <v>697</v>
      </c>
      <c r="B272">
        <v>3</v>
      </c>
      <c r="C272">
        <v>0</v>
      </c>
      <c r="D272">
        <v>0</v>
      </c>
      <c r="E272">
        <v>1</v>
      </c>
      <c r="F272">
        <v>0</v>
      </c>
      <c r="G272">
        <v>0</v>
      </c>
    </row>
    <row r="273" spans="1:7" x14ac:dyDescent="0.25">
      <c r="A273" t="s">
        <v>700</v>
      </c>
      <c r="B273">
        <v>3</v>
      </c>
      <c r="C273">
        <v>0</v>
      </c>
      <c r="D273">
        <v>0</v>
      </c>
      <c r="E273">
        <v>1</v>
      </c>
      <c r="F273">
        <v>0</v>
      </c>
      <c r="G273">
        <v>0</v>
      </c>
    </row>
    <row r="274" spans="1:7" x14ac:dyDescent="0.25">
      <c r="A274" t="s">
        <v>702</v>
      </c>
      <c r="B274">
        <v>3</v>
      </c>
      <c r="C274">
        <v>0</v>
      </c>
      <c r="D274">
        <v>0</v>
      </c>
      <c r="E274">
        <v>1</v>
      </c>
      <c r="F274">
        <v>0</v>
      </c>
      <c r="G274">
        <v>0</v>
      </c>
    </row>
    <row r="275" spans="1:7" x14ac:dyDescent="0.25">
      <c r="A275" t="s">
        <v>704</v>
      </c>
      <c r="B275">
        <v>3</v>
      </c>
      <c r="C275">
        <v>0</v>
      </c>
      <c r="D275">
        <v>0</v>
      </c>
      <c r="E275">
        <v>1</v>
      </c>
      <c r="F275">
        <v>0</v>
      </c>
      <c r="G275">
        <v>0</v>
      </c>
    </row>
    <row r="276" spans="1:7" x14ac:dyDescent="0.25">
      <c r="A276" t="s">
        <v>706</v>
      </c>
      <c r="B276">
        <v>3</v>
      </c>
      <c r="C276">
        <v>0</v>
      </c>
      <c r="D276">
        <v>0</v>
      </c>
      <c r="E276">
        <v>1</v>
      </c>
      <c r="F276">
        <v>0</v>
      </c>
      <c r="G276">
        <v>0</v>
      </c>
    </row>
    <row r="277" spans="1:7" x14ac:dyDescent="0.25">
      <c r="A277" t="s">
        <v>708</v>
      </c>
      <c r="B277">
        <v>3</v>
      </c>
      <c r="C277">
        <v>0</v>
      </c>
      <c r="D277">
        <v>0</v>
      </c>
      <c r="E277">
        <v>1</v>
      </c>
      <c r="F277">
        <v>0</v>
      </c>
      <c r="G277">
        <v>0</v>
      </c>
    </row>
    <row r="278" spans="1:7" x14ac:dyDescent="0.25">
      <c r="A278" t="s">
        <v>710</v>
      </c>
      <c r="B278">
        <v>3</v>
      </c>
      <c r="C278">
        <v>0</v>
      </c>
      <c r="D278">
        <v>0</v>
      </c>
      <c r="E278">
        <v>1</v>
      </c>
      <c r="F278">
        <v>0</v>
      </c>
      <c r="G278">
        <v>0</v>
      </c>
    </row>
    <row r="279" spans="1:7" x14ac:dyDescent="0.25">
      <c r="A279" t="s">
        <v>712</v>
      </c>
      <c r="B279">
        <v>3</v>
      </c>
      <c r="C279">
        <v>0</v>
      </c>
      <c r="D279">
        <v>0</v>
      </c>
      <c r="E279">
        <v>1</v>
      </c>
      <c r="F279">
        <v>0</v>
      </c>
      <c r="G279">
        <v>0</v>
      </c>
    </row>
    <row r="280" spans="1:7" x14ac:dyDescent="0.25">
      <c r="A280" t="s">
        <v>714</v>
      </c>
      <c r="B280">
        <v>3</v>
      </c>
      <c r="C280">
        <v>0</v>
      </c>
      <c r="D280">
        <v>0</v>
      </c>
      <c r="E280">
        <v>1</v>
      </c>
      <c r="F280">
        <v>0</v>
      </c>
      <c r="G280">
        <v>0</v>
      </c>
    </row>
    <row r="281" spans="1:7" x14ac:dyDescent="0.25">
      <c r="A281" t="s">
        <v>716</v>
      </c>
      <c r="B281">
        <v>3</v>
      </c>
      <c r="C281">
        <v>0</v>
      </c>
      <c r="D281">
        <v>0</v>
      </c>
      <c r="E281">
        <v>1</v>
      </c>
      <c r="F281">
        <v>0</v>
      </c>
      <c r="G281">
        <v>0</v>
      </c>
    </row>
    <row r="282" spans="1:7" x14ac:dyDescent="0.25">
      <c r="A282" t="s">
        <v>718</v>
      </c>
      <c r="B282">
        <v>3</v>
      </c>
      <c r="C282">
        <v>0</v>
      </c>
      <c r="D282">
        <v>0</v>
      </c>
      <c r="E282">
        <v>1</v>
      </c>
      <c r="F282">
        <v>0</v>
      </c>
      <c r="G282">
        <v>0</v>
      </c>
    </row>
    <row r="283" spans="1:7" x14ac:dyDescent="0.25">
      <c r="A283" t="s">
        <v>721</v>
      </c>
      <c r="B283">
        <v>3</v>
      </c>
      <c r="C283">
        <v>0</v>
      </c>
      <c r="D283">
        <v>0</v>
      </c>
      <c r="E283">
        <v>1</v>
      </c>
      <c r="F283">
        <v>0</v>
      </c>
      <c r="G283">
        <v>0</v>
      </c>
    </row>
    <row r="284" spans="1:7" x14ac:dyDescent="0.25">
      <c r="A284" t="s">
        <v>723</v>
      </c>
      <c r="B284">
        <v>3</v>
      </c>
      <c r="C284">
        <v>0</v>
      </c>
      <c r="D284">
        <v>0</v>
      </c>
      <c r="E284">
        <v>1</v>
      </c>
      <c r="F284">
        <v>0</v>
      </c>
      <c r="G284">
        <v>0</v>
      </c>
    </row>
    <row r="285" spans="1:7" x14ac:dyDescent="0.25">
      <c r="A285" t="s">
        <v>725</v>
      </c>
      <c r="B285">
        <v>3</v>
      </c>
      <c r="C285">
        <v>0</v>
      </c>
      <c r="D285">
        <v>0</v>
      </c>
      <c r="E285">
        <v>1</v>
      </c>
      <c r="F285">
        <v>0</v>
      </c>
      <c r="G285">
        <v>0</v>
      </c>
    </row>
    <row r="286" spans="1:7" x14ac:dyDescent="0.25">
      <c r="A286" t="s">
        <v>727</v>
      </c>
      <c r="B286">
        <v>3</v>
      </c>
      <c r="C286">
        <v>0</v>
      </c>
      <c r="D286">
        <v>0</v>
      </c>
      <c r="E286">
        <v>1</v>
      </c>
      <c r="F286">
        <v>0</v>
      </c>
      <c r="G286">
        <v>0</v>
      </c>
    </row>
    <row r="287" spans="1:7" x14ac:dyDescent="0.25">
      <c r="A287" t="s">
        <v>729</v>
      </c>
      <c r="B287">
        <v>3</v>
      </c>
      <c r="C287">
        <v>0</v>
      </c>
      <c r="D287">
        <v>0</v>
      </c>
      <c r="E287">
        <v>1</v>
      </c>
      <c r="F287">
        <v>0</v>
      </c>
      <c r="G287">
        <v>0</v>
      </c>
    </row>
    <row r="288" spans="1:7" x14ac:dyDescent="0.25">
      <c r="A288" t="s">
        <v>731</v>
      </c>
      <c r="B288">
        <v>3</v>
      </c>
      <c r="C288">
        <v>0</v>
      </c>
      <c r="D288">
        <v>0</v>
      </c>
      <c r="E288">
        <v>1</v>
      </c>
      <c r="F288">
        <v>0</v>
      </c>
      <c r="G288">
        <v>0</v>
      </c>
    </row>
    <row r="289" spans="1:7" x14ac:dyDescent="0.25">
      <c r="A289" t="s">
        <v>733</v>
      </c>
      <c r="B289">
        <v>3</v>
      </c>
      <c r="C289">
        <v>0</v>
      </c>
      <c r="D289">
        <v>0</v>
      </c>
      <c r="E289">
        <v>1</v>
      </c>
      <c r="F289">
        <v>0</v>
      </c>
      <c r="G289">
        <v>0</v>
      </c>
    </row>
    <row r="290" spans="1:7" x14ac:dyDescent="0.25">
      <c r="A290" t="s">
        <v>735</v>
      </c>
      <c r="B290">
        <v>3</v>
      </c>
      <c r="C290">
        <v>0</v>
      </c>
      <c r="D290">
        <v>0</v>
      </c>
      <c r="E290">
        <v>1</v>
      </c>
      <c r="F290">
        <v>0</v>
      </c>
      <c r="G290">
        <v>0</v>
      </c>
    </row>
    <row r="291" spans="1:7" x14ac:dyDescent="0.25">
      <c r="A291" t="s">
        <v>737</v>
      </c>
      <c r="B291">
        <v>3</v>
      </c>
      <c r="C291">
        <v>0</v>
      </c>
      <c r="D291">
        <v>0</v>
      </c>
      <c r="E291">
        <v>1</v>
      </c>
      <c r="F291">
        <v>0</v>
      </c>
      <c r="G291">
        <v>0</v>
      </c>
    </row>
    <row r="292" spans="1:7" x14ac:dyDescent="0.25">
      <c r="A292" t="s">
        <v>740</v>
      </c>
      <c r="B292">
        <v>3</v>
      </c>
      <c r="C292">
        <v>0</v>
      </c>
      <c r="D292">
        <v>0</v>
      </c>
      <c r="E292">
        <v>1</v>
      </c>
      <c r="F292">
        <v>0</v>
      </c>
      <c r="G292">
        <v>0</v>
      </c>
    </row>
    <row r="293" spans="1:7" x14ac:dyDescent="0.25">
      <c r="A293" t="s">
        <v>742</v>
      </c>
      <c r="B293">
        <v>3</v>
      </c>
      <c r="C293">
        <v>0</v>
      </c>
      <c r="D293">
        <v>0</v>
      </c>
      <c r="E293">
        <v>1</v>
      </c>
      <c r="F293">
        <v>0</v>
      </c>
      <c r="G293">
        <v>0</v>
      </c>
    </row>
    <row r="294" spans="1:7" x14ac:dyDescent="0.25">
      <c r="A294" t="s">
        <v>744</v>
      </c>
      <c r="B294">
        <v>3</v>
      </c>
      <c r="C294">
        <v>0</v>
      </c>
      <c r="D294">
        <v>0</v>
      </c>
      <c r="E294">
        <v>1</v>
      </c>
      <c r="F294">
        <v>0</v>
      </c>
      <c r="G294">
        <v>0</v>
      </c>
    </row>
    <row r="295" spans="1:7" x14ac:dyDescent="0.25">
      <c r="A295" t="s">
        <v>746</v>
      </c>
      <c r="B295">
        <v>3</v>
      </c>
      <c r="C295">
        <v>0</v>
      </c>
      <c r="D295">
        <v>0</v>
      </c>
      <c r="E295">
        <v>1</v>
      </c>
      <c r="F295">
        <v>0</v>
      </c>
      <c r="G295">
        <v>0</v>
      </c>
    </row>
    <row r="296" spans="1:7" x14ac:dyDescent="0.25">
      <c r="A296" t="s">
        <v>748</v>
      </c>
      <c r="B296">
        <v>3</v>
      </c>
      <c r="C296">
        <v>0</v>
      </c>
      <c r="D296">
        <v>0</v>
      </c>
      <c r="E296">
        <v>1</v>
      </c>
      <c r="F296">
        <v>0</v>
      </c>
      <c r="G296">
        <v>0</v>
      </c>
    </row>
    <row r="297" spans="1:7" x14ac:dyDescent="0.25">
      <c r="A297" t="s">
        <v>750</v>
      </c>
      <c r="B297">
        <v>3</v>
      </c>
      <c r="C297">
        <v>0</v>
      </c>
      <c r="D297">
        <v>0</v>
      </c>
      <c r="E297">
        <v>1</v>
      </c>
      <c r="F297">
        <v>0</v>
      </c>
      <c r="G297">
        <v>0</v>
      </c>
    </row>
    <row r="298" spans="1:7" x14ac:dyDescent="0.25">
      <c r="A298" t="s">
        <v>752</v>
      </c>
      <c r="B298">
        <v>3</v>
      </c>
      <c r="C298">
        <v>0</v>
      </c>
      <c r="D298">
        <v>0</v>
      </c>
      <c r="E298">
        <v>1</v>
      </c>
      <c r="F298">
        <v>0</v>
      </c>
      <c r="G298">
        <v>0</v>
      </c>
    </row>
    <row r="299" spans="1:7" x14ac:dyDescent="0.25">
      <c r="A299" t="s">
        <v>755</v>
      </c>
      <c r="B299">
        <v>3</v>
      </c>
      <c r="C299">
        <v>0</v>
      </c>
      <c r="D299">
        <v>0</v>
      </c>
      <c r="E299">
        <v>1</v>
      </c>
      <c r="F299">
        <v>0</v>
      </c>
      <c r="G299">
        <v>0</v>
      </c>
    </row>
    <row r="300" spans="1:7" x14ac:dyDescent="0.25">
      <c r="A300" t="s">
        <v>757</v>
      </c>
      <c r="B300">
        <v>3</v>
      </c>
      <c r="C300">
        <v>0</v>
      </c>
      <c r="D300">
        <v>0</v>
      </c>
      <c r="E300">
        <v>1</v>
      </c>
      <c r="F300">
        <v>0</v>
      </c>
      <c r="G300">
        <v>0</v>
      </c>
    </row>
    <row r="301" spans="1:7" x14ac:dyDescent="0.25">
      <c r="A301" t="s">
        <v>759</v>
      </c>
      <c r="B301">
        <v>3</v>
      </c>
      <c r="C301">
        <v>0</v>
      </c>
      <c r="D301">
        <v>0</v>
      </c>
      <c r="E301">
        <v>1</v>
      </c>
      <c r="F301">
        <v>0</v>
      </c>
      <c r="G301">
        <v>0</v>
      </c>
    </row>
    <row r="302" spans="1:7" x14ac:dyDescent="0.25">
      <c r="A302" t="s">
        <v>761</v>
      </c>
      <c r="B302">
        <v>3</v>
      </c>
      <c r="C302">
        <v>0</v>
      </c>
      <c r="D302">
        <v>0</v>
      </c>
      <c r="E302">
        <v>1</v>
      </c>
      <c r="F302">
        <v>0</v>
      </c>
      <c r="G302">
        <v>0</v>
      </c>
    </row>
    <row r="303" spans="1:7" x14ac:dyDescent="0.25">
      <c r="A303" t="s">
        <v>763</v>
      </c>
      <c r="B303">
        <v>3</v>
      </c>
      <c r="C303">
        <v>0</v>
      </c>
      <c r="D303">
        <v>0</v>
      </c>
      <c r="E303">
        <v>1</v>
      </c>
      <c r="F303">
        <v>0</v>
      </c>
      <c r="G303">
        <v>0</v>
      </c>
    </row>
    <row r="304" spans="1:7" x14ac:dyDescent="0.25">
      <c r="A304" t="s">
        <v>765</v>
      </c>
      <c r="B304">
        <v>3</v>
      </c>
      <c r="C304">
        <v>0</v>
      </c>
      <c r="D304">
        <v>0</v>
      </c>
      <c r="E304">
        <v>1</v>
      </c>
      <c r="F304">
        <v>0</v>
      </c>
      <c r="G304">
        <v>0</v>
      </c>
    </row>
    <row r="305" spans="1:7" x14ac:dyDescent="0.25">
      <c r="A305" t="s">
        <v>767</v>
      </c>
      <c r="B305">
        <v>3</v>
      </c>
      <c r="C305">
        <v>0</v>
      </c>
      <c r="D305">
        <v>0</v>
      </c>
      <c r="E305">
        <v>1</v>
      </c>
      <c r="F305">
        <v>0</v>
      </c>
      <c r="G305">
        <v>0</v>
      </c>
    </row>
    <row r="306" spans="1:7" x14ac:dyDescent="0.25">
      <c r="A306" t="s">
        <v>769</v>
      </c>
      <c r="B306">
        <v>3</v>
      </c>
      <c r="C306">
        <v>0</v>
      </c>
      <c r="D306">
        <v>0</v>
      </c>
      <c r="E306">
        <v>1</v>
      </c>
      <c r="F306">
        <v>0</v>
      </c>
      <c r="G306">
        <v>0</v>
      </c>
    </row>
    <row r="307" spans="1:7" x14ac:dyDescent="0.25">
      <c r="A307" t="s">
        <v>771</v>
      </c>
      <c r="B307">
        <v>3</v>
      </c>
      <c r="C307">
        <v>0</v>
      </c>
      <c r="D307">
        <v>0</v>
      </c>
      <c r="E307">
        <v>1</v>
      </c>
      <c r="F307">
        <v>0</v>
      </c>
      <c r="G307">
        <v>0</v>
      </c>
    </row>
    <row r="308" spans="1:7" x14ac:dyDescent="0.25">
      <c r="A308" t="s">
        <v>773</v>
      </c>
      <c r="B308">
        <v>3</v>
      </c>
      <c r="C308">
        <v>0</v>
      </c>
      <c r="D308">
        <v>0</v>
      </c>
      <c r="E308">
        <v>1</v>
      </c>
      <c r="F308">
        <v>0</v>
      </c>
      <c r="G308">
        <v>0</v>
      </c>
    </row>
    <row r="309" spans="1:7" x14ac:dyDescent="0.25">
      <c r="A309" t="s">
        <v>775</v>
      </c>
      <c r="B309">
        <v>3</v>
      </c>
      <c r="C309">
        <v>0</v>
      </c>
      <c r="D309">
        <v>0</v>
      </c>
      <c r="E309">
        <v>1</v>
      </c>
      <c r="F309">
        <v>0</v>
      </c>
      <c r="G309">
        <v>0</v>
      </c>
    </row>
    <row r="310" spans="1:7" x14ac:dyDescent="0.25">
      <c r="A310" t="s">
        <v>777</v>
      </c>
      <c r="B310">
        <v>4</v>
      </c>
      <c r="C310">
        <v>0</v>
      </c>
      <c r="D310">
        <v>0</v>
      </c>
      <c r="E310">
        <v>0</v>
      </c>
      <c r="F310">
        <v>1</v>
      </c>
      <c r="G310">
        <v>0</v>
      </c>
    </row>
    <row r="311" spans="1:7" x14ac:dyDescent="0.25">
      <c r="A311" t="s">
        <v>779</v>
      </c>
      <c r="B311">
        <v>4</v>
      </c>
      <c r="C311">
        <v>0</v>
      </c>
      <c r="D311">
        <v>0</v>
      </c>
      <c r="E311">
        <v>0</v>
      </c>
      <c r="F311">
        <v>1</v>
      </c>
      <c r="G311">
        <v>0</v>
      </c>
    </row>
    <row r="312" spans="1:7" x14ac:dyDescent="0.25">
      <c r="A312" t="s">
        <v>781</v>
      </c>
      <c r="B312">
        <v>4</v>
      </c>
      <c r="C312">
        <v>0</v>
      </c>
      <c r="D312">
        <v>0</v>
      </c>
      <c r="E312">
        <v>0</v>
      </c>
      <c r="F312">
        <v>1</v>
      </c>
      <c r="G312">
        <v>0</v>
      </c>
    </row>
    <row r="313" spans="1:7" x14ac:dyDescent="0.25">
      <c r="A313" t="s">
        <v>783</v>
      </c>
      <c r="B313">
        <v>4</v>
      </c>
      <c r="C313">
        <v>0</v>
      </c>
      <c r="D313">
        <v>0</v>
      </c>
      <c r="E313">
        <v>0</v>
      </c>
      <c r="F313">
        <v>1</v>
      </c>
      <c r="G313">
        <v>0</v>
      </c>
    </row>
    <row r="314" spans="1:7" x14ac:dyDescent="0.25">
      <c r="A314" t="s">
        <v>785</v>
      </c>
      <c r="B314">
        <v>4</v>
      </c>
      <c r="C314">
        <v>0</v>
      </c>
      <c r="D314">
        <v>0</v>
      </c>
      <c r="E314">
        <v>0</v>
      </c>
      <c r="F314">
        <v>1</v>
      </c>
      <c r="G314">
        <v>0</v>
      </c>
    </row>
    <row r="315" spans="1:7" x14ac:dyDescent="0.25">
      <c r="A315" t="s">
        <v>787</v>
      </c>
      <c r="B315">
        <v>4</v>
      </c>
      <c r="C315">
        <v>0</v>
      </c>
      <c r="D315">
        <v>0</v>
      </c>
      <c r="E315">
        <v>0</v>
      </c>
      <c r="F315">
        <v>1</v>
      </c>
      <c r="G315">
        <v>0</v>
      </c>
    </row>
    <row r="316" spans="1:7" x14ac:dyDescent="0.25">
      <c r="A316" t="s">
        <v>789</v>
      </c>
      <c r="B316">
        <v>4</v>
      </c>
      <c r="C316">
        <v>0</v>
      </c>
      <c r="D316">
        <v>0</v>
      </c>
      <c r="E316">
        <v>0</v>
      </c>
      <c r="F316">
        <v>1</v>
      </c>
      <c r="G316">
        <v>0</v>
      </c>
    </row>
    <row r="317" spans="1:7" x14ac:dyDescent="0.25">
      <c r="A317" t="s">
        <v>791</v>
      </c>
      <c r="B317">
        <v>4</v>
      </c>
      <c r="C317">
        <v>0</v>
      </c>
      <c r="D317">
        <v>0</v>
      </c>
      <c r="E317">
        <v>0</v>
      </c>
      <c r="F317">
        <v>1</v>
      </c>
      <c r="G317">
        <v>0</v>
      </c>
    </row>
    <row r="318" spans="1:7" x14ac:dyDescent="0.25">
      <c r="A318" t="s">
        <v>793</v>
      </c>
      <c r="B318">
        <v>4</v>
      </c>
      <c r="C318">
        <v>0</v>
      </c>
      <c r="D318">
        <v>0</v>
      </c>
      <c r="E318">
        <v>0</v>
      </c>
      <c r="F318">
        <v>1</v>
      </c>
      <c r="G318">
        <v>0</v>
      </c>
    </row>
    <row r="319" spans="1:7" x14ac:dyDescent="0.25">
      <c r="A319" t="s">
        <v>795</v>
      </c>
      <c r="B319">
        <v>4</v>
      </c>
      <c r="C319">
        <v>0</v>
      </c>
      <c r="D319">
        <v>0</v>
      </c>
      <c r="E319">
        <v>0</v>
      </c>
      <c r="F319">
        <v>1</v>
      </c>
      <c r="G319">
        <v>0</v>
      </c>
    </row>
    <row r="320" spans="1:7" x14ac:dyDescent="0.25">
      <c r="A320" t="s">
        <v>797</v>
      </c>
      <c r="B320">
        <v>4</v>
      </c>
      <c r="C320">
        <v>0</v>
      </c>
      <c r="D320">
        <v>0</v>
      </c>
      <c r="E320">
        <v>0</v>
      </c>
      <c r="F320">
        <v>1</v>
      </c>
      <c r="G320">
        <v>0</v>
      </c>
    </row>
    <row r="321" spans="1:7" x14ac:dyDescent="0.25">
      <c r="A321" t="s">
        <v>799</v>
      </c>
      <c r="B321">
        <v>4</v>
      </c>
      <c r="C321">
        <v>0</v>
      </c>
      <c r="D321">
        <v>0</v>
      </c>
      <c r="E321">
        <v>0</v>
      </c>
      <c r="F321">
        <v>1</v>
      </c>
      <c r="G321">
        <v>0</v>
      </c>
    </row>
    <row r="322" spans="1:7" x14ac:dyDescent="0.25">
      <c r="A322" t="s">
        <v>801</v>
      </c>
      <c r="B322">
        <v>4</v>
      </c>
      <c r="C322">
        <v>0</v>
      </c>
      <c r="D322">
        <v>0</v>
      </c>
      <c r="E322">
        <v>0</v>
      </c>
      <c r="F322">
        <v>1</v>
      </c>
      <c r="G322">
        <v>0</v>
      </c>
    </row>
    <row r="323" spans="1:7" x14ac:dyDescent="0.25">
      <c r="A323" t="s">
        <v>803</v>
      </c>
      <c r="B323">
        <v>4</v>
      </c>
      <c r="C323">
        <v>0</v>
      </c>
      <c r="D323">
        <v>0</v>
      </c>
      <c r="E323">
        <v>0</v>
      </c>
      <c r="F323">
        <v>1</v>
      </c>
      <c r="G323">
        <v>0</v>
      </c>
    </row>
    <row r="324" spans="1:7" x14ac:dyDescent="0.25">
      <c r="A324" t="s">
        <v>805</v>
      </c>
      <c r="B324">
        <v>4</v>
      </c>
      <c r="C324">
        <v>0</v>
      </c>
      <c r="D324">
        <v>0</v>
      </c>
      <c r="E324">
        <v>0</v>
      </c>
      <c r="F324">
        <v>1</v>
      </c>
      <c r="G324">
        <v>0</v>
      </c>
    </row>
    <row r="325" spans="1:7" x14ac:dyDescent="0.25">
      <c r="A325" t="s">
        <v>807</v>
      </c>
      <c r="B325">
        <v>4</v>
      </c>
      <c r="C325">
        <v>0</v>
      </c>
      <c r="D325">
        <v>0</v>
      </c>
      <c r="E325">
        <v>0</v>
      </c>
      <c r="F325">
        <v>1</v>
      </c>
      <c r="G325">
        <v>0</v>
      </c>
    </row>
    <row r="326" spans="1:7" x14ac:dyDescent="0.25">
      <c r="A326" t="s">
        <v>810</v>
      </c>
      <c r="B326">
        <v>3</v>
      </c>
      <c r="C326">
        <v>0</v>
      </c>
      <c r="D326">
        <v>0</v>
      </c>
      <c r="E326">
        <v>1</v>
      </c>
      <c r="F326">
        <v>0</v>
      </c>
      <c r="G326">
        <v>0</v>
      </c>
    </row>
    <row r="327" spans="1:7" x14ac:dyDescent="0.25">
      <c r="A327" t="s">
        <v>812</v>
      </c>
      <c r="B327">
        <v>3</v>
      </c>
      <c r="C327">
        <v>0</v>
      </c>
      <c r="D327">
        <v>0</v>
      </c>
      <c r="E327">
        <v>1</v>
      </c>
      <c r="F327">
        <v>0</v>
      </c>
      <c r="G327">
        <v>0</v>
      </c>
    </row>
    <row r="328" spans="1:7" x14ac:dyDescent="0.25">
      <c r="A328" t="s">
        <v>814</v>
      </c>
      <c r="B328">
        <v>3</v>
      </c>
      <c r="C328">
        <v>0</v>
      </c>
      <c r="D328">
        <v>0</v>
      </c>
      <c r="E328">
        <v>1</v>
      </c>
      <c r="F328">
        <v>0</v>
      </c>
      <c r="G328">
        <v>0</v>
      </c>
    </row>
    <row r="329" spans="1:7" x14ac:dyDescent="0.25">
      <c r="A329" t="s">
        <v>816</v>
      </c>
      <c r="B329">
        <v>3</v>
      </c>
      <c r="C329">
        <v>0</v>
      </c>
      <c r="D329">
        <v>0</v>
      </c>
      <c r="E329">
        <v>1</v>
      </c>
      <c r="F329">
        <v>0</v>
      </c>
      <c r="G329">
        <v>0</v>
      </c>
    </row>
    <row r="330" spans="1:7" x14ac:dyDescent="0.25">
      <c r="A330" t="s">
        <v>818</v>
      </c>
      <c r="B330">
        <v>3</v>
      </c>
      <c r="C330">
        <v>0</v>
      </c>
      <c r="D330">
        <v>0</v>
      </c>
      <c r="E330">
        <v>1</v>
      </c>
      <c r="F330">
        <v>0</v>
      </c>
      <c r="G330">
        <v>0</v>
      </c>
    </row>
    <row r="331" spans="1:7" x14ac:dyDescent="0.25">
      <c r="A331" t="s">
        <v>820</v>
      </c>
      <c r="B331">
        <v>3</v>
      </c>
      <c r="C331">
        <v>0</v>
      </c>
      <c r="D331">
        <v>0</v>
      </c>
      <c r="E331">
        <v>1</v>
      </c>
      <c r="F331">
        <v>0</v>
      </c>
      <c r="G331">
        <v>0</v>
      </c>
    </row>
    <row r="332" spans="1:7" x14ac:dyDescent="0.25">
      <c r="A332" t="s">
        <v>822</v>
      </c>
      <c r="B332">
        <v>3</v>
      </c>
      <c r="C332">
        <v>0</v>
      </c>
      <c r="D332">
        <v>0</v>
      </c>
      <c r="E332">
        <v>1</v>
      </c>
      <c r="F332">
        <v>0</v>
      </c>
      <c r="G332">
        <v>0</v>
      </c>
    </row>
    <row r="333" spans="1:7" x14ac:dyDescent="0.25">
      <c r="A333" t="s">
        <v>824</v>
      </c>
      <c r="B333">
        <v>3</v>
      </c>
      <c r="C333">
        <v>0</v>
      </c>
      <c r="D333">
        <v>0</v>
      </c>
      <c r="E333">
        <v>1</v>
      </c>
      <c r="F333">
        <v>0</v>
      </c>
      <c r="G333">
        <v>0</v>
      </c>
    </row>
    <row r="334" spans="1:7" x14ac:dyDescent="0.25">
      <c r="A334" t="s">
        <v>826</v>
      </c>
      <c r="B334">
        <v>3</v>
      </c>
      <c r="C334">
        <v>0</v>
      </c>
      <c r="D334">
        <v>0</v>
      </c>
      <c r="E334">
        <v>1</v>
      </c>
      <c r="F334">
        <v>0</v>
      </c>
      <c r="G334">
        <v>0</v>
      </c>
    </row>
    <row r="335" spans="1:7" x14ac:dyDescent="0.25">
      <c r="A335" t="s">
        <v>828</v>
      </c>
      <c r="B335">
        <v>3</v>
      </c>
      <c r="C335">
        <v>0</v>
      </c>
      <c r="D335">
        <v>0</v>
      </c>
      <c r="E335">
        <v>1</v>
      </c>
      <c r="F335">
        <v>0</v>
      </c>
      <c r="G335">
        <v>0</v>
      </c>
    </row>
    <row r="336" spans="1:7" x14ac:dyDescent="0.25">
      <c r="A336" t="s">
        <v>830</v>
      </c>
      <c r="B336">
        <v>3</v>
      </c>
      <c r="C336">
        <v>0</v>
      </c>
      <c r="D336">
        <v>0</v>
      </c>
      <c r="E336">
        <v>1</v>
      </c>
      <c r="F336">
        <v>0</v>
      </c>
      <c r="G336">
        <v>0</v>
      </c>
    </row>
    <row r="337" spans="1:7" x14ac:dyDescent="0.25">
      <c r="A337" t="s">
        <v>833</v>
      </c>
      <c r="B337">
        <v>3</v>
      </c>
      <c r="C337">
        <v>0</v>
      </c>
      <c r="D337">
        <v>0</v>
      </c>
      <c r="E337">
        <v>1</v>
      </c>
      <c r="F337">
        <v>0</v>
      </c>
      <c r="G337">
        <v>0</v>
      </c>
    </row>
    <row r="338" spans="1:7" x14ac:dyDescent="0.25">
      <c r="A338" t="s">
        <v>835</v>
      </c>
      <c r="B338">
        <v>3</v>
      </c>
      <c r="C338">
        <v>0</v>
      </c>
      <c r="D338">
        <v>0</v>
      </c>
      <c r="E338">
        <v>1</v>
      </c>
      <c r="F338">
        <v>0</v>
      </c>
      <c r="G338">
        <v>0</v>
      </c>
    </row>
    <row r="339" spans="1:7" x14ac:dyDescent="0.25">
      <c r="A339" t="s">
        <v>837</v>
      </c>
      <c r="B339">
        <v>3</v>
      </c>
      <c r="C339">
        <v>0</v>
      </c>
      <c r="D339">
        <v>0</v>
      </c>
      <c r="E339">
        <v>1</v>
      </c>
      <c r="F339">
        <v>0</v>
      </c>
      <c r="G339">
        <v>0</v>
      </c>
    </row>
    <row r="340" spans="1:7" x14ac:dyDescent="0.25">
      <c r="A340" t="s">
        <v>839</v>
      </c>
      <c r="B340">
        <v>3</v>
      </c>
      <c r="C340">
        <v>0</v>
      </c>
      <c r="D340">
        <v>0</v>
      </c>
      <c r="E340">
        <v>1</v>
      </c>
      <c r="F340">
        <v>0</v>
      </c>
      <c r="G340">
        <v>0</v>
      </c>
    </row>
    <row r="341" spans="1:7" x14ac:dyDescent="0.25">
      <c r="A341" t="s">
        <v>841</v>
      </c>
      <c r="B341">
        <v>3</v>
      </c>
      <c r="C341">
        <v>0</v>
      </c>
      <c r="D341">
        <v>0</v>
      </c>
      <c r="E341">
        <v>1</v>
      </c>
      <c r="F341">
        <v>0</v>
      </c>
      <c r="G341">
        <v>0</v>
      </c>
    </row>
    <row r="342" spans="1:7" x14ac:dyDescent="0.25">
      <c r="A342" t="s">
        <v>843</v>
      </c>
      <c r="B342">
        <v>3</v>
      </c>
      <c r="C342">
        <v>0</v>
      </c>
      <c r="D342">
        <v>0</v>
      </c>
      <c r="E342">
        <v>1</v>
      </c>
      <c r="F342">
        <v>0</v>
      </c>
      <c r="G342">
        <v>0</v>
      </c>
    </row>
    <row r="343" spans="1:7" x14ac:dyDescent="0.25">
      <c r="A343" t="s">
        <v>845</v>
      </c>
      <c r="B343">
        <v>3</v>
      </c>
      <c r="C343">
        <v>0</v>
      </c>
      <c r="D343">
        <v>0</v>
      </c>
      <c r="E343">
        <v>1</v>
      </c>
      <c r="F343">
        <v>0</v>
      </c>
      <c r="G343">
        <v>0</v>
      </c>
    </row>
    <row r="344" spans="1:7" x14ac:dyDescent="0.25">
      <c r="A344" t="s">
        <v>847</v>
      </c>
      <c r="B344">
        <v>3</v>
      </c>
      <c r="C344">
        <v>0</v>
      </c>
      <c r="D344">
        <v>0</v>
      </c>
      <c r="E344">
        <v>1</v>
      </c>
      <c r="F344">
        <v>0</v>
      </c>
      <c r="G344">
        <v>0</v>
      </c>
    </row>
    <row r="345" spans="1:7" x14ac:dyDescent="0.25">
      <c r="A345" t="s">
        <v>849</v>
      </c>
      <c r="B345">
        <v>3</v>
      </c>
      <c r="C345">
        <v>0</v>
      </c>
      <c r="D345">
        <v>0</v>
      </c>
      <c r="E345">
        <v>1</v>
      </c>
      <c r="F345">
        <v>0</v>
      </c>
      <c r="G345">
        <v>0</v>
      </c>
    </row>
    <row r="346" spans="1:7" x14ac:dyDescent="0.25">
      <c r="A346" t="s">
        <v>851</v>
      </c>
      <c r="B346">
        <v>3</v>
      </c>
      <c r="C346">
        <v>0</v>
      </c>
      <c r="D346">
        <v>0</v>
      </c>
      <c r="E346">
        <v>1</v>
      </c>
      <c r="F346">
        <v>0</v>
      </c>
      <c r="G346">
        <v>0</v>
      </c>
    </row>
    <row r="347" spans="1:7" x14ac:dyDescent="0.25">
      <c r="A347" t="s">
        <v>853</v>
      </c>
      <c r="B347">
        <v>3</v>
      </c>
      <c r="C347">
        <v>0</v>
      </c>
      <c r="D347">
        <v>0</v>
      </c>
      <c r="E347">
        <v>1</v>
      </c>
      <c r="F347">
        <v>0</v>
      </c>
      <c r="G347">
        <v>0</v>
      </c>
    </row>
    <row r="348" spans="1:7" x14ac:dyDescent="0.25">
      <c r="A348" t="s">
        <v>855</v>
      </c>
      <c r="B348">
        <v>3</v>
      </c>
      <c r="C348">
        <v>0</v>
      </c>
      <c r="D348">
        <v>0</v>
      </c>
      <c r="E348">
        <v>1</v>
      </c>
      <c r="F348">
        <v>0</v>
      </c>
      <c r="G348">
        <v>0</v>
      </c>
    </row>
    <row r="349" spans="1:7" x14ac:dyDescent="0.25">
      <c r="A349" t="s">
        <v>857</v>
      </c>
      <c r="B349">
        <v>3</v>
      </c>
      <c r="C349">
        <v>0</v>
      </c>
      <c r="D349">
        <v>0</v>
      </c>
      <c r="E349">
        <v>1</v>
      </c>
      <c r="F349">
        <v>0</v>
      </c>
      <c r="G349">
        <v>0</v>
      </c>
    </row>
    <row r="350" spans="1:7" x14ac:dyDescent="0.25">
      <c r="A350" t="s">
        <v>859</v>
      </c>
      <c r="B350">
        <v>3</v>
      </c>
      <c r="C350">
        <v>0</v>
      </c>
      <c r="D350">
        <v>0</v>
      </c>
      <c r="E350">
        <v>1</v>
      </c>
      <c r="F350">
        <v>0</v>
      </c>
      <c r="G350">
        <v>0</v>
      </c>
    </row>
    <row r="351" spans="1:7" x14ac:dyDescent="0.25">
      <c r="A351" t="s">
        <v>862</v>
      </c>
      <c r="B351">
        <v>4</v>
      </c>
      <c r="C351">
        <v>0</v>
      </c>
      <c r="D351">
        <v>0</v>
      </c>
      <c r="E351">
        <v>0</v>
      </c>
      <c r="F351">
        <v>1</v>
      </c>
      <c r="G351">
        <v>0</v>
      </c>
    </row>
    <row r="352" spans="1:7" x14ac:dyDescent="0.25">
      <c r="A352" t="s">
        <v>864</v>
      </c>
      <c r="B352">
        <v>4</v>
      </c>
      <c r="C352">
        <v>0</v>
      </c>
      <c r="D352">
        <v>0</v>
      </c>
      <c r="E352">
        <v>0</v>
      </c>
      <c r="F352">
        <v>1</v>
      </c>
      <c r="G352">
        <v>0</v>
      </c>
    </row>
    <row r="353" spans="1:7" x14ac:dyDescent="0.25">
      <c r="A353" t="s">
        <v>866</v>
      </c>
      <c r="B353">
        <v>4</v>
      </c>
      <c r="C353">
        <v>0</v>
      </c>
      <c r="D353">
        <v>0</v>
      </c>
      <c r="E353">
        <v>0</v>
      </c>
      <c r="F353">
        <v>1</v>
      </c>
      <c r="G353">
        <v>0</v>
      </c>
    </row>
    <row r="354" spans="1:7" x14ac:dyDescent="0.25">
      <c r="A354" t="s">
        <v>868</v>
      </c>
      <c r="B354">
        <v>4</v>
      </c>
      <c r="C354">
        <v>0</v>
      </c>
      <c r="D354">
        <v>0</v>
      </c>
      <c r="E354">
        <v>0</v>
      </c>
      <c r="F354">
        <v>1</v>
      </c>
      <c r="G354">
        <v>0</v>
      </c>
    </row>
    <row r="355" spans="1:7" x14ac:dyDescent="0.25">
      <c r="A355" t="s">
        <v>870</v>
      </c>
      <c r="B355">
        <v>4</v>
      </c>
      <c r="C355">
        <v>0</v>
      </c>
      <c r="D355">
        <v>0</v>
      </c>
      <c r="E355">
        <v>0</v>
      </c>
      <c r="F355">
        <v>1</v>
      </c>
      <c r="G355">
        <v>0</v>
      </c>
    </row>
    <row r="356" spans="1:7" x14ac:dyDescent="0.25">
      <c r="A356" t="s">
        <v>872</v>
      </c>
      <c r="B356">
        <v>4</v>
      </c>
      <c r="C356">
        <v>0</v>
      </c>
      <c r="D356">
        <v>0</v>
      </c>
      <c r="E356">
        <v>0</v>
      </c>
      <c r="F356">
        <v>1</v>
      </c>
      <c r="G356">
        <v>0</v>
      </c>
    </row>
    <row r="357" spans="1:7" x14ac:dyDescent="0.25">
      <c r="A357" t="s">
        <v>874</v>
      </c>
      <c r="B357">
        <v>4</v>
      </c>
      <c r="C357">
        <v>0</v>
      </c>
      <c r="D357">
        <v>0</v>
      </c>
      <c r="E357">
        <v>0</v>
      </c>
      <c r="F357">
        <v>1</v>
      </c>
      <c r="G357">
        <v>0</v>
      </c>
    </row>
    <row r="358" spans="1:7" x14ac:dyDescent="0.25">
      <c r="A358" t="s">
        <v>876</v>
      </c>
      <c r="B358">
        <v>4</v>
      </c>
      <c r="C358">
        <v>0</v>
      </c>
      <c r="D358">
        <v>0</v>
      </c>
      <c r="E358">
        <v>0</v>
      </c>
      <c r="F358">
        <v>1</v>
      </c>
      <c r="G358">
        <v>0</v>
      </c>
    </row>
    <row r="359" spans="1:7" x14ac:dyDescent="0.25">
      <c r="A359" t="s">
        <v>878</v>
      </c>
      <c r="B359">
        <v>4</v>
      </c>
      <c r="C359">
        <v>0</v>
      </c>
      <c r="D359">
        <v>0</v>
      </c>
      <c r="E359">
        <v>0</v>
      </c>
      <c r="F359">
        <v>1</v>
      </c>
      <c r="G359">
        <v>0</v>
      </c>
    </row>
    <row r="360" spans="1:7" x14ac:dyDescent="0.25">
      <c r="A360" t="s">
        <v>880</v>
      </c>
      <c r="B360">
        <v>4</v>
      </c>
      <c r="C360">
        <v>0</v>
      </c>
      <c r="D360">
        <v>0</v>
      </c>
      <c r="E360">
        <v>0</v>
      </c>
      <c r="F360">
        <v>1</v>
      </c>
      <c r="G360">
        <v>0</v>
      </c>
    </row>
    <row r="361" spans="1:7" x14ac:dyDescent="0.25">
      <c r="A361" t="s">
        <v>882</v>
      </c>
      <c r="B361">
        <v>4</v>
      </c>
      <c r="C361">
        <v>0</v>
      </c>
      <c r="D361">
        <v>0</v>
      </c>
      <c r="E361">
        <v>0</v>
      </c>
      <c r="F361">
        <v>1</v>
      </c>
      <c r="G361">
        <v>0</v>
      </c>
    </row>
    <row r="362" spans="1:7" x14ac:dyDescent="0.25">
      <c r="A362" t="s">
        <v>884</v>
      </c>
      <c r="B362">
        <v>4</v>
      </c>
      <c r="C362">
        <v>0</v>
      </c>
      <c r="D362">
        <v>0</v>
      </c>
      <c r="E362">
        <v>0</v>
      </c>
      <c r="F362">
        <v>1</v>
      </c>
      <c r="G362">
        <v>0</v>
      </c>
    </row>
    <row r="363" spans="1:7" x14ac:dyDescent="0.25">
      <c r="A363" t="s">
        <v>886</v>
      </c>
      <c r="B363">
        <v>4</v>
      </c>
      <c r="C363">
        <v>0</v>
      </c>
      <c r="D363">
        <v>0</v>
      </c>
      <c r="E363">
        <v>0</v>
      </c>
      <c r="F363">
        <v>1</v>
      </c>
      <c r="G363">
        <v>0</v>
      </c>
    </row>
    <row r="364" spans="1:7" x14ac:dyDescent="0.25">
      <c r="A364" t="s">
        <v>889</v>
      </c>
      <c r="B364">
        <v>3</v>
      </c>
      <c r="C364">
        <v>0</v>
      </c>
      <c r="D364">
        <v>0</v>
      </c>
      <c r="E364">
        <v>1</v>
      </c>
      <c r="F364">
        <v>0</v>
      </c>
      <c r="G364">
        <v>0</v>
      </c>
    </row>
    <row r="365" spans="1:7" x14ac:dyDescent="0.25">
      <c r="A365" t="s">
        <v>891</v>
      </c>
      <c r="B365">
        <v>3</v>
      </c>
      <c r="C365">
        <v>0</v>
      </c>
      <c r="D365">
        <v>0</v>
      </c>
      <c r="E365">
        <v>1</v>
      </c>
      <c r="F365">
        <v>0</v>
      </c>
      <c r="G365">
        <v>0</v>
      </c>
    </row>
    <row r="366" spans="1:7" x14ac:dyDescent="0.25">
      <c r="A366" t="s">
        <v>893</v>
      </c>
      <c r="B366">
        <v>3</v>
      </c>
      <c r="C366">
        <v>0</v>
      </c>
      <c r="D366">
        <v>0</v>
      </c>
      <c r="E366">
        <v>1</v>
      </c>
      <c r="F366">
        <v>0</v>
      </c>
      <c r="G366">
        <v>0</v>
      </c>
    </row>
    <row r="367" spans="1:7" x14ac:dyDescent="0.25">
      <c r="A367" t="s">
        <v>895</v>
      </c>
      <c r="B367">
        <v>3</v>
      </c>
      <c r="C367">
        <v>0</v>
      </c>
      <c r="D367">
        <v>0</v>
      </c>
      <c r="E367">
        <v>1</v>
      </c>
      <c r="F367">
        <v>0</v>
      </c>
      <c r="G367">
        <v>0</v>
      </c>
    </row>
    <row r="368" spans="1:7" x14ac:dyDescent="0.25">
      <c r="A368" t="s">
        <v>897</v>
      </c>
      <c r="B368">
        <v>3</v>
      </c>
      <c r="C368">
        <v>0</v>
      </c>
      <c r="D368">
        <v>0</v>
      </c>
      <c r="E368">
        <v>1</v>
      </c>
      <c r="F368">
        <v>0</v>
      </c>
      <c r="G368">
        <v>0</v>
      </c>
    </row>
    <row r="369" spans="1:7" x14ac:dyDescent="0.25">
      <c r="A369" t="s">
        <v>899</v>
      </c>
      <c r="B369">
        <v>3</v>
      </c>
      <c r="C369">
        <v>0</v>
      </c>
      <c r="D369">
        <v>0</v>
      </c>
      <c r="E369">
        <v>1</v>
      </c>
      <c r="F369">
        <v>0</v>
      </c>
      <c r="G369">
        <v>0</v>
      </c>
    </row>
    <row r="370" spans="1:7" x14ac:dyDescent="0.25">
      <c r="A370" t="s">
        <v>901</v>
      </c>
      <c r="B370">
        <v>3</v>
      </c>
      <c r="C370">
        <v>0</v>
      </c>
      <c r="D370">
        <v>0</v>
      </c>
      <c r="E370">
        <v>1</v>
      </c>
      <c r="F370">
        <v>0</v>
      </c>
      <c r="G370">
        <v>0</v>
      </c>
    </row>
    <row r="371" spans="1:7" x14ac:dyDescent="0.25">
      <c r="A371" t="s">
        <v>903</v>
      </c>
      <c r="B371">
        <v>3</v>
      </c>
      <c r="C371">
        <v>0</v>
      </c>
      <c r="D371">
        <v>0</v>
      </c>
      <c r="E371">
        <v>1</v>
      </c>
      <c r="F371">
        <v>0</v>
      </c>
      <c r="G371">
        <v>0</v>
      </c>
    </row>
    <row r="372" spans="1:7" x14ac:dyDescent="0.25">
      <c r="A372" t="s">
        <v>905</v>
      </c>
      <c r="B372">
        <v>3</v>
      </c>
      <c r="C372">
        <v>0</v>
      </c>
      <c r="D372">
        <v>0</v>
      </c>
      <c r="E372">
        <v>1</v>
      </c>
      <c r="F372">
        <v>0</v>
      </c>
      <c r="G372">
        <v>0</v>
      </c>
    </row>
    <row r="373" spans="1:7" x14ac:dyDescent="0.25">
      <c r="A373" t="s">
        <v>907</v>
      </c>
      <c r="B373">
        <v>3</v>
      </c>
      <c r="C373">
        <v>0</v>
      </c>
      <c r="D373">
        <v>0</v>
      </c>
      <c r="E373">
        <v>1</v>
      </c>
      <c r="F373">
        <v>0</v>
      </c>
      <c r="G373">
        <v>0</v>
      </c>
    </row>
    <row r="374" spans="1:7" x14ac:dyDescent="0.25">
      <c r="A374" t="s">
        <v>909</v>
      </c>
      <c r="B374">
        <v>3</v>
      </c>
      <c r="C374">
        <v>0</v>
      </c>
      <c r="D374">
        <v>0</v>
      </c>
      <c r="E374">
        <v>1</v>
      </c>
      <c r="F374">
        <v>0</v>
      </c>
      <c r="G374">
        <v>0</v>
      </c>
    </row>
    <row r="375" spans="1:7" x14ac:dyDescent="0.25">
      <c r="A375" t="s">
        <v>911</v>
      </c>
      <c r="B375">
        <v>3</v>
      </c>
      <c r="C375">
        <v>0</v>
      </c>
      <c r="D375">
        <v>0</v>
      </c>
      <c r="E375">
        <v>1</v>
      </c>
      <c r="F375">
        <v>0</v>
      </c>
      <c r="G375">
        <v>0</v>
      </c>
    </row>
    <row r="376" spans="1:7" x14ac:dyDescent="0.25">
      <c r="A376" t="s">
        <v>913</v>
      </c>
      <c r="B376">
        <v>3</v>
      </c>
      <c r="C376">
        <v>0</v>
      </c>
      <c r="D376">
        <v>0</v>
      </c>
      <c r="E376">
        <v>1</v>
      </c>
      <c r="F376">
        <v>0</v>
      </c>
      <c r="G376">
        <v>0</v>
      </c>
    </row>
    <row r="377" spans="1:7" x14ac:dyDescent="0.25">
      <c r="A377" t="s">
        <v>915</v>
      </c>
      <c r="B377">
        <v>3</v>
      </c>
      <c r="C377">
        <v>0</v>
      </c>
      <c r="D377">
        <v>0</v>
      </c>
      <c r="E377">
        <v>1</v>
      </c>
      <c r="F377">
        <v>0</v>
      </c>
      <c r="G377">
        <v>0</v>
      </c>
    </row>
    <row r="378" spans="1:7" x14ac:dyDescent="0.25">
      <c r="A378" t="s">
        <v>917</v>
      </c>
      <c r="B378">
        <v>3</v>
      </c>
      <c r="C378">
        <v>0</v>
      </c>
      <c r="D378">
        <v>0</v>
      </c>
      <c r="E378">
        <v>1</v>
      </c>
      <c r="F378">
        <v>0</v>
      </c>
      <c r="G378">
        <v>0</v>
      </c>
    </row>
    <row r="379" spans="1:7" x14ac:dyDescent="0.25">
      <c r="A379" t="s">
        <v>919</v>
      </c>
      <c r="B379">
        <v>3</v>
      </c>
      <c r="C379">
        <v>0</v>
      </c>
      <c r="D379">
        <v>0</v>
      </c>
      <c r="E379">
        <v>1</v>
      </c>
      <c r="F379">
        <v>0</v>
      </c>
      <c r="G379">
        <v>0</v>
      </c>
    </row>
    <row r="380" spans="1:7" x14ac:dyDescent="0.25">
      <c r="A380" t="s">
        <v>921</v>
      </c>
      <c r="B380">
        <v>3</v>
      </c>
      <c r="C380">
        <v>0</v>
      </c>
      <c r="D380">
        <v>0</v>
      </c>
      <c r="E380">
        <v>1</v>
      </c>
      <c r="F380">
        <v>0</v>
      </c>
      <c r="G380">
        <v>0</v>
      </c>
    </row>
    <row r="381" spans="1:7" x14ac:dyDescent="0.25">
      <c r="A381" t="s">
        <v>923</v>
      </c>
      <c r="B381">
        <v>3</v>
      </c>
      <c r="C381">
        <v>0</v>
      </c>
      <c r="D381">
        <v>0</v>
      </c>
      <c r="E381">
        <v>1</v>
      </c>
      <c r="F381">
        <v>0</v>
      </c>
      <c r="G381">
        <v>0</v>
      </c>
    </row>
    <row r="382" spans="1:7" x14ac:dyDescent="0.25">
      <c r="A382" t="s">
        <v>925</v>
      </c>
      <c r="B382">
        <v>3</v>
      </c>
      <c r="C382">
        <v>0</v>
      </c>
      <c r="D382">
        <v>0</v>
      </c>
      <c r="E382">
        <v>1</v>
      </c>
      <c r="F382">
        <v>0</v>
      </c>
      <c r="G382">
        <v>0</v>
      </c>
    </row>
    <row r="383" spans="1:7" x14ac:dyDescent="0.25">
      <c r="A383" t="s">
        <v>927</v>
      </c>
      <c r="B383">
        <v>3</v>
      </c>
      <c r="C383">
        <v>0</v>
      </c>
      <c r="D383">
        <v>0</v>
      </c>
      <c r="E383">
        <v>1</v>
      </c>
      <c r="F383">
        <v>0</v>
      </c>
      <c r="G383">
        <v>0</v>
      </c>
    </row>
    <row r="384" spans="1:7" x14ac:dyDescent="0.25">
      <c r="A384" t="s">
        <v>929</v>
      </c>
      <c r="B384">
        <v>3</v>
      </c>
      <c r="C384">
        <v>0</v>
      </c>
      <c r="D384">
        <v>0</v>
      </c>
      <c r="E384">
        <v>1</v>
      </c>
      <c r="F384">
        <v>0</v>
      </c>
      <c r="G384">
        <v>0</v>
      </c>
    </row>
    <row r="385" spans="1:7" x14ac:dyDescent="0.25">
      <c r="A385" t="s">
        <v>931</v>
      </c>
      <c r="B385">
        <v>3</v>
      </c>
      <c r="C385">
        <v>0</v>
      </c>
      <c r="D385">
        <v>0</v>
      </c>
      <c r="E385">
        <v>1</v>
      </c>
      <c r="F385">
        <v>0</v>
      </c>
      <c r="G385">
        <v>0</v>
      </c>
    </row>
    <row r="386" spans="1:7" x14ac:dyDescent="0.25">
      <c r="A386" t="s">
        <v>933</v>
      </c>
      <c r="B386">
        <v>3</v>
      </c>
      <c r="C386">
        <v>0</v>
      </c>
      <c r="D386">
        <v>0</v>
      </c>
      <c r="E386">
        <v>1</v>
      </c>
      <c r="F386">
        <v>0</v>
      </c>
      <c r="G386">
        <v>0</v>
      </c>
    </row>
    <row r="387" spans="1:7" x14ac:dyDescent="0.25">
      <c r="A387" t="s">
        <v>935</v>
      </c>
      <c r="B387">
        <v>3</v>
      </c>
      <c r="C387">
        <v>0</v>
      </c>
      <c r="D387">
        <v>0</v>
      </c>
      <c r="E387">
        <v>1</v>
      </c>
      <c r="F387">
        <v>0</v>
      </c>
      <c r="G387">
        <v>0</v>
      </c>
    </row>
    <row r="388" spans="1:7" x14ac:dyDescent="0.25">
      <c r="A388" t="s">
        <v>937</v>
      </c>
      <c r="B388">
        <v>3</v>
      </c>
      <c r="C388">
        <v>0</v>
      </c>
      <c r="D388">
        <v>0</v>
      </c>
      <c r="E388">
        <v>1</v>
      </c>
      <c r="F388">
        <v>0</v>
      </c>
      <c r="G388">
        <v>0</v>
      </c>
    </row>
    <row r="389" spans="1:7" x14ac:dyDescent="0.25">
      <c r="A389" t="s">
        <v>939</v>
      </c>
      <c r="B389">
        <v>3</v>
      </c>
      <c r="C389">
        <v>0</v>
      </c>
      <c r="D389">
        <v>0</v>
      </c>
      <c r="E389">
        <v>1</v>
      </c>
      <c r="F389">
        <v>0</v>
      </c>
      <c r="G389">
        <v>0</v>
      </c>
    </row>
    <row r="390" spans="1:7" x14ac:dyDescent="0.25">
      <c r="A390" t="s">
        <v>941</v>
      </c>
      <c r="B390">
        <v>3</v>
      </c>
      <c r="C390">
        <v>0</v>
      </c>
      <c r="D390">
        <v>0</v>
      </c>
      <c r="E390">
        <v>1</v>
      </c>
      <c r="F390">
        <v>0</v>
      </c>
      <c r="G390">
        <v>0</v>
      </c>
    </row>
    <row r="391" spans="1:7" x14ac:dyDescent="0.25">
      <c r="A391" t="s">
        <v>943</v>
      </c>
      <c r="B391">
        <v>3</v>
      </c>
      <c r="C391">
        <v>0</v>
      </c>
      <c r="D391">
        <v>0</v>
      </c>
      <c r="E391">
        <v>1</v>
      </c>
      <c r="F391">
        <v>0</v>
      </c>
      <c r="G391">
        <v>0</v>
      </c>
    </row>
    <row r="392" spans="1:7" x14ac:dyDescent="0.25">
      <c r="A392" t="s">
        <v>945</v>
      </c>
      <c r="B392">
        <v>3</v>
      </c>
      <c r="C392">
        <v>0</v>
      </c>
      <c r="D392">
        <v>0</v>
      </c>
      <c r="E392">
        <v>1</v>
      </c>
      <c r="F392">
        <v>0</v>
      </c>
      <c r="G392">
        <v>0</v>
      </c>
    </row>
    <row r="393" spans="1:7" x14ac:dyDescent="0.25">
      <c r="A393" t="s">
        <v>947</v>
      </c>
      <c r="B393">
        <v>3</v>
      </c>
      <c r="C393">
        <v>0</v>
      </c>
      <c r="D393">
        <v>0</v>
      </c>
      <c r="E393">
        <v>1</v>
      </c>
      <c r="F393">
        <v>0</v>
      </c>
      <c r="G393">
        <v>0</v>
      </c>
    </row>
    <row r="394" spans="1:7" x14ac:dyDescent="0.25">
      <c r="A394" t="s">
        <v>949</v>
      </c>
      <c r="B394">
        <v>3</v>
      </c>
      <c r="C394">
        <v>0</v>
      </c>
      <c r="D394">
        <v>0</v>
      </c>
      <c r="E394">
        <v>1</v>
      </c>
      <c r="F394">
        <v>0</v>
      </c>
      <c r="G394">
        <v>0</v>
      </c>
    </row>
    <row r="395" spans="1:7" x14ac:dyDescent="0.25">
      <c r="A395" t="s">
        <v>951</v>
      </c>
      <c r="B395">
        <v>3</v>
      </c>
      <c r="C395">
        <v>0</v>
      </c>
      <c r="D395">
        <v>0</v>
      </c>
      <c r="E395">
        <v>1</v>
      </c>
      <c r="F395">
        <v>0</v>
      </c>
      <c r="G395">
        <v>0</v>
      </c>
    </row>
    <row r="396" spans="1:7" x14ac:dyDescent="0.25">
      <c r="A396" t="s">
        <v>953</v>
      </c>
      <c r="B396">
        <v>3</v>
      </c>
      <c r="C396">
        <v>0</v>
      </c>
      <c r="D396">
        <v>0</v>
      </c>
      <c r="E396">
        <v>1</v>
      </c>
      <c r="F396">
        <v>0</v>
      </c>
      <c r="G396">
        <v>0</v>
      </c>
    </row>
    <row r="397" spans="1:7" x14ac:dyDescent="0.25">
      <c r="A397" t="s">
        <v>955</v>
      </c>
      <c r="B397">
        <v>3</v>
      </c>
      <c r="C397">
        <v>0</v>
      </c>
      <c r="D397">
        <v>0</v>
      </c>
      <c r="E397">
        <v>1</v>
      </c>
      <c r="F397">
        <v>0</v>
      </c>
      <c r="G397">
        <v>0</v>
      </c>
    </row>
    <row r="398" spans="1:7" x14ac:dyDescent="0.25">
      <c r="A398" t="s">
        <v>958</v>
      </c>
      <c r="B398">
        <v>3</v>
      </c>
      <c r="C398">
        <v>0</v>
      </c>
      <c r="D398">
        <v>0</v>
      </c>
      <c r="E398">
        <v>1</v>
      </c>
      <c r="F398">
        <v>0</v>
      </c>
      <c r="G398">
        <v>0</v>
      </c>
    </row>
    <row r="399" spans="1:7" x14ac:dyDescent="0.25">
      <c r="A399" t="s">
        <v>960</v>
      </c>
      <c r="B399">
        <v>3</v>
      </c>
      <c r="C399">
        <v>0</v>
      </c>
      <c r="D399">
        <v>0</v>
      </c>
      <c r="E399">
        <v>1</v>
      </c>
      <c r="F399">
        <v>0</v>
      </c>
      <c r="G399">
        <v>0</v>
      </c>
    </row>
    <row r="400" spans="1:7" x14ac:dyDescent="0.25">
      <c r="A400" t="s">
        <v>962</v>
      </c>
      <c r="B400">
        <v>3</v>
      </c>
      <c r="C400">
        <v>0</v>
      </c>
      <c r="D400">
        <v>0</v>
      </c>
      <c r="E400">
        <v>1</v>
      </c>
      <c r="F400">
        <v>0</v>
      </c>
      <c r="G400">
        <v>0</v>
      </c>
    </row>
    <row r="401" spans="1:7" x14ac:dyDescent="0.25">
      <c r="A401" t="s">
        <v>964</v>
      </c>
      <c r="B401">
        <v>3</v>
      </c>
      <c r="C401">
        <v>0</v>
      </c>
      <c r="D401">
        <v>0</v>
      </c>
      <c r="E401">
        <v>1</v>
      </c>
      <c r="F401">
        <v>0</v>
      </c>
      <c r="G401">
        <v>0</v>
      </c>
    </row>
    <row r="402" spans="1:7" x14ac:dyDescent="0.25">
      <c r="A402" t="s">
        <v>966</v>
      </c>
      <c r="B402">
        <v>3</v>
      </c>
      <c r="C402">
        <v>0</v>
      </c>
      <c r="D402">
        <v>0</v>
      </c>
      <c r="E402">
        <v>1</v>
      </c>
      <c r="F402">
        <v>0</v>
      </c>
      <c r="G402">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FFAA2-5406-4759-B646-7A8FF9E45956}">
  <dimension ref="A1:E402"/>
  <sheetViews>
    <sheetView workbookViewId="0">
      <selection activeCell="C14" sqref="C14"/>
    </sheetView>
  </sheetViews>
  <sheetFormatPr defaultColWidth="11.5" defaultRowHeight="14.3" x14ac:dyDescent="0.25"/>
  <cols>
    <col min="1" max="1" width="14" style="79" customWidth="1"/>
    <col min="2" max="2" width="38.375" style="79" customWidth="1"/>
    <col min="3" max="3" width="36.625" style="79" customWidth="1"/>
    <col min="4" max="4" width="35.875" style="79" customWidth="1"/>
    <col min="5" max="5" width="37.875" style="79" customWidth="1"/>
    <col min="6" max="16384" width="11.5" style="79"/>
  </cols>
  <sheetData>
    <row r="1" spans="1:5" x14ac:dyDescent="0.25">
      <c r="A1" s="79" t="s">
        <v>1026</v>
      </c>
      <c r="B1" s="79" t="s">
        <v>1027</v>
      </c>
      <c r="C1" s="79" t="s">
        <v>1028</v>
      </c>
      <c r="D1" s="79" t="s">
        <v>1029</v>
      </c>
      <c r="E1" s="79" t="s">
        <v>1030</v>
      </c>
    </row>
    <row r="2" spans="1:5" x14ac:dyDescent="0.25">
      <c r="A2" s="79" t="s">
        <v>145</v>
      </c>
      <c r="B2" s="79">
        <v>1</v>
      </c>
      <c r="C2" s="79">
        <v>0</v>
      </c>
      <c r="D2" s="79">
        <v>0</v>
      </c>
      <c r="E2" s="79">
        <v>0</v>
      </c>
    </row>
    <row r="3" spans="1:5" x14ac:dyDescent="0.25">
      <c r="A3" s="79" t="s">
        <v>151</v>
      </c>
      <c r="B3" s="79">
        <v>1</v>
      </c>
      <c r="C3" s="79">
        <v>0</v>
      </c>
      <c r="D3" s="79">
        <v>0</v>
      </c>
      <c r="E3" s="79">
        <v>0</v>
      </c>
    </row>
    <row r="4" spans="1:5" x14ac:dyDescent="0.25">
      <c r="A4" s="79" t="s">
        <v>153</v>
      </c>
      <c r="B4" s="79">
        <v>1</v>
      </c>
      <c r="C4" s="79">
        <v>0</v>
      </c>
      <c r="D4" s="79">
        <v>0</v>
      </c>
      <c r="E4" s="79">
        <v>0</v>
      </c>
    </row>
    <row r="5" spans="1:5" x14ac:dyDescent="0.25">
      <c r="A5" s="79" t="s">
        <v>157</v>
      </c>
      <c r="B5" s="79">
        <v>1</v>
      </c>
      <c r="C5" s="79">
        <v>0</v>
      </c>
      <c r="D5" s="79">
        <v>0</v>
      </c>
      <c r="E5" s="79">
        <v>0</v>
      </c>
    </row>
    <row r="6" spans="1:5" x14ac:dyDescent="0.25">
      <c r="A6" s="79" t="s">
        <v>159</v>
      </c>
      <c r="B6" s="79">
        <v>1</v>
      </c>
      <c r="C6" s="79">
        <v>0</v>
      </c>
      <c r="D6" s="79">
        <v>0</v>
      </c>
      <c r="E6" s="79">
        <v>0</v>
      </c>
    </row>
    <row r="7" spans="1:5" x14ac:dyDescent="0.25">
      <c r="A7" s="79" t="s">
        <v>161</v>
      </c>
      <c r="B7" s="79">
        <v>1</v>
      </c>
      <c r="C7" s="79">
        <v>0</v>
      </c>
      <c r="D7" s="79">
        <v>0</v>
      </c>
      <c r="E7" s="79">
        <v>0</v>
      </c>
    </row>
    <row r="8" spans="1:5" x14ac:dyDescent="0.25">
      <c r="A8" s="79" t="s">
        <v>163</v>
      </c>
      <c r="B8" s="79">
        <v>1</v>
      </c>
      <c r="C8" s="79">
        <v>0</v>
      </c>
      <c r="D8" s="79">
        <v>0</v>
      </c>
      <c r="E8" s="79">
        <v>0</v>
      </c>
    </row>
    <row r="9" spans="1:5" x14ac:dyDescent="0.25">
      <c r="A9" s="79" t="s">
        <v>165</v>
      </c>
      <c r="B9" s="79">
        <v>1</v>
      </c>
      <c r="C9" s="79">
        <v>0</v>
      </c>
      <c r="D9" s="79">
        <v>0</v>
      </c>
      <c r="E9" s="79">
        <v>0</v>
      </c>
    </row>
    <row r="10" spans="1:5" x14ac:dyDescent="0.25">
      <c r="A10" s="79" t="s">
        <v>167</v>
      </c>
      <c r="B10" s="79">
        <v>1</v>
      </c>
      <c r="C10" s="79">
        <v>0</v>
      </c>
      <c r="D10" s="79">
        <v>0</v>
      </c>
      <c r="E10" s="79">
        <v>0</v>
      </c>
    </row>
    <row r="11" spans="1:5" x14ac:dyDescent="0.25">
      <c r="A11" s="79" t="s">
        <v>169</v>
      </c>
      <c r="B11" s="79">
        <v>1</v>
      </c>
      <c r="C11" s="79">
        <v>0</v>
      </c>
      <c r="D11" s="79">
        <v>0</v>
      </c>
      <c r="E11" s="79">
        <v>0</v>
      </c>
    </row>
    <row r="12" spans="1:5" x14ac:dyDescent="0.25">
      <c r="A12" s="79" t="s">
        <v>172</v>
      </c>
      <c r="B12" s="79">
        <v>0</v>
      </c>
      <c r="C12" s="79">
        <v>0</v>
      </c>
      <c r="D12" s="79">
        <v>1</v>
      </c>
      <c r="E12" s="79">
        <v>0</v>
      </c>
    </row>
    <row r="13" spans="1:5" x14ac:dyDescent="0.25">
      <c r="A13" s="79" t="s">
        <v>174</v>
      </c>
      <c r="B13" s="79">
        <v>0</v>
      </c>
      <c r="C13" s="79">
        <v>0</v>
      </c>
      <c r="D13" s="79">
        <v>1</v>
      </c>
      <c r="E13" s="79">
        <v>0</v>
      </c>
    </row>
    <row r="14" spans="1:5" x14ac:dyDescent="0.25">
      <c r="A14" s="79" t="s">
        <v>176</v>
      </c>
      <c r="B14" s="79">
        <v>0</v>
      </c>
      <c r="C14" s="79">
        <v>0</v>
      </c>
      <c r="D14" s="79">
        <v>1</v>
      </c>
      <c r="E14" s="79">
        <v>0</v>
      </c>
    </row>
    <row r="15" spans="1:5" x14ac:dyDescent="0.25">
      <c r="A15" s="79" t="s">
        <v>178</v>
      </c>
      <c r="B15" s="79">
        <v>0</v>
      </c>
      <c r="C15" s="79">
        <v>0</v>
      </c>
      <c r="D15" s="79">
        <v>1</v>
      </c>
      <c r="E15" s="79">
        <v>0</v>
      </c>
    </row>
    <row r="16" spans="1:5" x14ac:dyDescent="0.25">
      <c r="A16" s="79" t="s">
        <v>180</v>
      </c>
      <c r="B16" s="79">
        <v>0</v>
      </c>
      <c r="C16" s="79">
        <v>0</v>
      </c>
      <c r="D16" s="79">
        <v>1</v>
      </c>
      <c r="E16" s="79">
        <v>0</v>
      </c>
    </row>
    <row r="17" spans="1:5" x14ac:dyDescent="0.25">
      <c r="A17" s="79" t="s">
        <v>182</v>
      </c>
      <c r="B17" s="79">
        <v>0</v>
      </c>
      <c r="C17" s="79">
        <v>0</v>
      </c>
      <c r="D17" s="79">
        <v>1</v>
      </c>
      <c r="E17" s="79">
        <v>0</v>
      </c>
    </row>
    <row r="18" spans="1:5" x14ac:dyDescent="0.25">
      <c r="A18" s="79" t="s">
        <v>184</v>
      </c>
      <c r="B18" s="79">
        <v>0</v>
      </c>
      <c r="C18" s="79">
        <v>0</v>
      </c>
      <c r="D18" s="79">
        <v>1</v>
      </c>
      <c r="E18" s="79">
        <v>0</v>
      </c>
    </row>
    <row r="19" spans="1:5" x14ac:dyDescent="0.25">
      <c r="A19" s="79" t="s">
        <v>189</v>
      </c>
      <c r="B19" s="79">
        <v>0</v>
      </c>
      <c r="C19" s="79">
        <v>1</v>
      </c>
      <c r="D19" s="79">
        <v>0</v>
      </c>
      <c r="E19" s="79">
        <v>0</v>
      </c>
    </row>
    <row r="20" spans="1:5" x14ac:dyDescent="0.25">
      <c r="A20" s="79" t="s">
        <v>191</v>
      </c>
      <c r="B20" s="79">
        <v>0</v>
      </c>
      <c r="C20" s="79">
        <v>1</v>
      </c>
      <c r="D20" s="79">
        <v>0</v>
      </c>
      <c r="E20" s="79">
        <v>0</v>
      </c>
    </row>
    <row r="21" spans="1:5" x14ac:dyDescent="0.25">
      <c r="A21" s="79" t="s">
        <v>193</v>
      </c>
      <c r="B21" s="79">
        <v>0</v>
      </c>
      <c r="C21" s="79">
        <v>1</v>
      </c>
      <c r="D21" s="79">
        <v>0</v>
      </c>
      <c r="E21" s="79">
        <v>0</v>
      </c>
    </row>
    <row r="22" spans="1:5" x14ac:dyDescent="0.25">
      <c r="A22" s="79" t="s">
        <v>195</v>
      </c>
      <c r="B22" s="79">
        <v>0</v>
      </c>
      <c r="C22" s="79">
        <v>1</v>
      </c>
      <c r="D22" s="79">
        <v>0</v>
      </c>
      <c r="E22" s="79">
        <v>0</v>
      </c>
    </row>
    <row r="23" spans="1:5" x14ac:dyDescent="0.25">
      <c r="A23" s="79" t="s">
        <v>197</v>
      </c>
      <c r="B23" s="79">
        <v>0</v>
      </c>
      <c r="C23" s="79">
        <v>1</v>
      </c>
      <c r="D23" s="79">
        <v>0</v>
      </c>
      <c r="E23" s="79">
        <v>0</v>
      </c>
    </row>
    <row r="24" spans="1:5" x14ac:dyDescent="0.25">
      <c r="A24" s="79" t="s">
        <v>199</v>
      </c>
      <c r="B24" s="79">
        <v>0</v>
      </c>
      <c r="C24" s="79">
        <v>1</v>
      </c>
      <c r="D24" s="79">
        <v>0</v>
      </c>
      <c r="E24" s="79">
        <v>0</v>
      </c>
    </row>
    <row r="25" spans="1:5" x14ac:dyDescent="0.25">
      <c r="A25" s="79" t="s">
        <v>201</v>
      </c>
      <c r="B25" s="79">
        <v>0</v>
      </c>
      <c r="C25" s="79">
        <v>1</v>
      </c>
      <c r="D25" s="79">
        <v>0</v>
      </c>
      <c r="E25" s="79">
        <v>0</v>
      </c>
    </row>
    <row r="26" spans="1:5" x14ac:dyDescent="0.25">
      <c r="A26" s="79" t="s">
        <v>203</v>
      </c>
      <c r="B26" s="79">
        <v>0</v>
      </c>
      <c r="C26" s="79">
        <v>1</v>
      </c>
      <c r="D26" s="79">
        <v>0</v>
      </c>
      <c r="E26" s="79">
        <v>0</v>
      </c>
    </row>
    <row r="27" spans="1:5" x14ac:dyDescent="0.25">
      <c r="A27" s="79" t="s">
        <v>205</v>
      </c>
      <c r="B27" s="79">
        <v>0</v>
      </c>
      <c r="C27" s="79">
        <v>1</v>
      </c>
      <c r="D27" s="79">
        <v>0</v>
      </c>
      <c r="E27" s="79">
        <v>0</v>
      </c>
    </row>
    <row r="28" spans="1:5" x14ac:dyDescent="0.25">
      <c r="A28" s="79" t="s">
        <v>210</v>
      </c>
      <c r="B28" s="79">
        <v>0</v>
      </c>
      <c r="C28" s="79">
        <v>0</v>
      </c>
      <c r="D28" s="79">
        <v>1</v>
      </c>
      <c r="E28" s="79">
        <v>0</v>
      </c>
    </row>
    <row r="29" spans="1:5" x14ac:dyDescent="0.25">
      <c r="A29" s="79" t="s">
        <v>212</v>
      </c>
      <c r="B29" s="79">
        <v>0</v>
      </c>
      <c r="C29" s="79">
        <v>0</v>
      </c>
      <c r="D29" s="79">
        <v>1</v>
      </c>
      <c r="E29" s="79">
        <v>0</v>
      </c>
    </row>
    <row r="30" spans="1:5" x14ac:dyDescent="0.25">
      <c r="A30" s="79" t="s">
        <v>214</v>
      </c>
      <c r="B30" s="79">
        <v>0</v>
      </c>
      <c r="C30" s="79">
        <v>0</v>
      </c>
      <c r="D30" s="79">
        <v>1</v>
      </c>
      <c r="E30" s="79">
        <v>0</v>
      </c>
    </row>
    <row r="31" spans="1:5" x14ac:dyDescent="0.25">
      <c r="A31" s="79" t="s">
        <v>216</v>
      </c>
      <c r="B31" s="79">
        <v>0</v>
      </c>
      <c r="C31" s="79">
        <v>0</v>
      </c>
      <c r="D31" s="79">
        <v>1</v>
      </c>
      <c r="E31" s="79">
        <v>0</v>
      </c>
    </row>
    <row r="32" spans="1:5" x14ac:dyDescent="0.25">
      <c r="A32" s="79" t="s">
        <v>218</v>
      </c>
      <c r="B32" s="79">
        <v>0</v>
      </c>
      <c r="C32" s="79">
        <v>0</v>
      </c>
      <c r="D32" s="79">
        <v>1</v>
      </c>
      <c r="E32" s="79">
        <v>0</v>
      </c>
    </row>
    <row r="33" spans="1:5" x14ac:dyDescent="0.25">
      <c r="A33" s="79" t="s">
        <v>220</v>
      </c>
      <c r="B33" s="79">
        <v>0</v>
      </c>
      <c r="C33" s="79">
        <v>0</v>
      </c>
      <c r="D33" s="79">
        <v>1</v>
      </c>
      <c r="E33" s="79">
        <v>0</v>
      </c>
    </row>
    <row r="34" spans="1:5" x14ac:dyDescent="0.25">
      <c r="A34" s="79" t="s">
        <v>222</v>
      </c>
      <c r="B34" s="79">
        <v>0</v>
      </c>
      <c r="C34" s="79">
        <v>0</v>
      </c>
      <c r="D34" s="79">
        <v>1</v>
      </c>
      <c r="E34" s="79">
        <v>0</v>
      </c>
    </row>
    <row r="35" spans="1:5" x14ac:dyDescent="0.25">
      <c r="A35" s="79" t="s">
        <v>224</v>
      </c>
      <c r="B35" s="79">
        <v>0</v>
      </c>
      <c r="C35" s="79">
        <v>0</v>
      </c>
      <c r="D35" s="79">
        <v>1</v>
      </c>
      <c r="E35" s="79">
        <v>0</v>
      </c>
    </row>
    <row r="36" spans="1:5" x14ac:dyDescent="0.25">
      <c r="A36" s="79" t="s">
        <v>227</v>
      </c>
      <c r="B36" s="79">
        <v>1</v>
      </c>
      <c r="C36" s="79">
        <v>0</v>
      </c>
      <c r="D36" s="79">
        <v>0</v>
      </c>
      <c r="E36" s="79">
        <v>0</v>
      </c>
    </row>
    <row r="37" spans="1:5" x14ac:dyDescent="0.25">
      <c r="A37" s="79" t="s">
        <v>229</v>
      </c>
      <c r="B37" s="79">
        <v>1</v>
      </c>
      <c r="C37" s="79">
        <v>0</v>
      </c>
      <c r="D37" s="79">
        <v>0</v>
      </c>
      <c r="E37" s="79">
        <v>0</v>
      </c>
    </row>
    <row r="38" spans="1:5" x14ac:dyDescent="0.25">
      <c r="A38" s="79" t="s">
        <v>231</v>
      </c>
      <c r="B38" s="79">
        <v>1</v>
      </c>
      <c r="C38" s="79">
        <v>0</v>
      </c>
      <c r="D38" s="79">
        <v>0</v>
      </c>
      <c r="E38" s="79">
        <v>0</v>
      </c>
    </row>
    <row r="39" spans="1:5" x14ac:dyDescent="0.25">
      <c r="A39" s="79" t="s">
        <v>233</v>
      </c>
      <c r="B39" s="79">
        <v>1</v>
      </c>
      <c r="C39" s="79">
        <v>0</v>
      </c>
      <c r="D39" s="79">
        <v>0</v>
      </c>
      <c r="E39" s="79">
        <v>0</v>
      </c>
    </row>
    <row r="40" spans="1:5" x14ac:dyDescent="0.25">
      <c r="A40" s="79" t="s">
        <v>235</v>
      </c>
      <c r="B40" s="79">
        <v>1</v>
      </c>
      <c r="C40" s="79">
        <v>0</v>
      </c>
      <c r="D40" s="79">
        <v>0</v>
      </c>
      <c r="E40" s="79">
        <v>0</v>
      </c>
    </row>
    <row r="41" spans="1:5" x14ac:dyDescent="0.25">
      <c r="A41" s="79" t="s">
        <v>237</v>
      </c>
      <c r="B41" s="79">
        <v>1</v>
      </c>
      <c r="C41" s="79">
        <v>0</v>
      </c>
      <c r="D41" s="79">
        <v>0</v>
      </c>
      <c r="E41" s="79">
        <v>0</v>
      </c>
    </row>
    <row r="42" spans="1:5" x14ac:dyDescent="0.25">
      <c r="A42" s="79" t="s">
        <v>239</v>
      </c>
      <c r="B42" s="79">
        <v>1</v>
      </c>
      <c r="C42" s="79">
        <v>0</v>
      </c>
      <c r="D42" s="79">
        <v>0</v>
      </c>
      <c r="E42" s="79">
        <v>0</v>
      </c>
    </row>
    <row r="43" spans="1:5" x14ac:dyDescent="0.25">
      <c r="A43" s="79" t="s">
        <v>250</v>
      </c>
      <c r="B43" s="79">
        <v>0</v>
      </c>
      <c r="C43" s="79">
        <v>0</v>
      </c>
      <c r="D43" s="79">
        <v>1</v>
      </c>
      <c r="E43" s="79">
        <v>0</v>
      </c>
    </row>
    <row r="44" spans="1:5" x14ac:dyDescent="0.25">
      <c r="A44" s="79" t="s">
        <v>252</v>
      </c>
      <c r="B44" s="79">
        <v>0</v>
      </c>
      <c r="C44" s="79">
        <v>0</v>
      </c>
      <c r="D44" s="79">
        <v>1</v>
      </c>
      <c r="E44" s="79">
        <v>0</v>
      </c>
    </row>
    <row r="45" spans="1:5" x14ac:dyDescent="0.25">
      <c r="A45" s="79" t="s">
        <v>254</v>
      </c>
      <c r="B45" s="79">
        <v>0</v>
      </c>
      <c r="C45" s="79">
        <v>0</v>
      </c>
      <c r="D45" s="79">
        <v>1</v>
      </c>
      <c r="E45" s="79">
        <v>0</v>
      </c>
    </row>
    <row r="46" spans="1:5" x14ac:dyDescent="0.25">
      <c r="A46" s="79" t="s">
        <v>256</v>
      </c>
      <c r="B46" s="79">
        <v>0</v>
      </c>
      <c r="C46" s="79">
        <v>0</v>
      </c>
      <c r="D46" s="79">
        <v>1</v>
      </c>
      <c r="E46" s="79">
        <v>0</v>
      </c>
    </row>
    <row r="47" spans="1:5" x14ac:dyDescent="0.25">
      <c r="A47" s="79" t="s">
        <v>258</v>
      </c>
      <c r="B47" s="79">
        <v>0</v>
      </c>
      <c r="C47" s="79">
        <v>0</v>
      </c>
      <c r="D47" s="79">
        <v>1</v>
      </c>
      <c r="E47" s="79">
        <v>0</v>
      </c>
    </row>
    <row r="48" spans="1:5" x14ac:dyDescent="0.25">
      <c r="A48" s="79" t="s">
        <v>260</v>
      </c>
      <c r="B48" s="79">
        <v>0</v>
      </c>
      <c r="C48" s="79">
        <v>0</v>
      </c>
      <c r="D48" s="79">
        <v>1</v>
      </c>
      <c r="E48" s="79">
        <v>0</v>
      </c>
    </row>
    <row r="49" spans="1:5" x14ac:dyDescent="0.25">
      <c r="A49" s="79" t="s">
        <v>262</v>
      </c>
      <c r="B49" s="79">
        <v>0</v>
      </c>
      <c r="C49" s="79">
        <v>0</v>
      </c>
      <c r="D49" s="79">
        <v>1</v>
      </c>
      <c r="E49" s="79">
        <v>0</v>
      </c>
    </row>
    <row r="50" spans="1:5" x14ac:dyDescent="0.25">
      <c r="A50" s="79" t="s">
        <v>264</v>
      </c>
      <c r="B50" s="79">
        <v>0</v>
      </c>
      <c r="C50" s="79">
        <v>0</v>
      </c>
      <c r="D50" s="79">
        <v>1</v>
      </c>
      <c r="E50" s="79">
        <v>0</v>
      </c>
    </row>
    <row r="51" spans="1:5" x14ac:dyDescent="0.25">
      <c r="A51" s="79" t="s">
        <v>266</v>
      </c>
      <c r="B51" s="79">
        <v>0</v>
      </c>
      <c r="C51" s="79">
        <v>0</v>
      </c>
      <c r="D51" s="79">
        <v>1</v>
      </c>
      <c r="E51" s="79">
        <v>0</v>
      </c>
    </row>
    <row r="52" spans="1:5" x14ac:dyDescent="0.25">
      <c r="A52" s="79" t="s">
        <v>268</v>
      </c>
      <c r="B52" s="79">
        <v>0</v>
      </c>
      <c r="C52" s="79">
        <v>0</v>
      </c>
      <c r="D52" s="79">
        <v>1</v>
      </c>
      <c r="E52" s="79">
        <v>0</v>
      </c>
    </row>
    <row r="53" spans="1:5" x14ac:dyDescent="0.25">
      <c r="A53" s="79" t="s">
        <v>270</v>
      </c>
      <c r="B53" s="79">
        <v>0</v>
      </c>
      <c r="C53" s="79">
        <v>0</v>
      </c>
      <c r="D53" s="79">
        <v>1</v>
      </c>
      <c r="E53" s="79">
        <v>0</v>
      </c>
    </row>
    <row r="54" spans="1:5" x14ac:dyDescent="0.25">
      <c r="A54" s="79" t="s">
        <v>272</v>
      </c>
      <c r="B54" s="79">
        <v>0</v>
      </c>
      <c r="C54" s="79">
        <v>0</v>
      </c>
      <c r="D54" s="79">
        <v>1</v>
      </c>
      <c r="E54" s="79">
        <v>0</v>
      </c>
    </row>
    <row r="55" spans="1:5" x14ac:dyDescent="0.25">
      <c r="A55" s="79" t="s">
        <v>274</v>
      </c>
      <c r="B55" s="79">
        <v>0</v>
      </c>
      <c r="C55" s="79">
        <v>0</v>
      </c>
      <c r="D55" s="79">
        <v>1</v>
      </c>
      <c r="E55" s="79">
        <v>0</v>
      </c>
    </row>
    <row r="56" spans="1:5" x14ac:dyDescent="0.25">
      <c r="A56" s="79" t="s">
        <v>276</v>
      </c>
      <c r="B56" s="79">
        <v>0</v>
      </c>
      <c r="C56" s="79">
        <v>0</v>
      </c>
      <c r="D56" s="79">
        <v>1</v>
      </c>
      <c r="E56" s="79">
        <v>0</v>
      </c>
    </row>
    <row r="57" spans="1:5" x14ac:dyDescent="0.25">
      <c r="A57" s="79" t="s">
        <v>278</v>
      </c>
      <c r="B57" s="79">
        <v>0</v>
      </c>
      <c r="C57" s="79">
        <v>0</v>
      </c>
      <c r="D57" s="79">
        <v>1</v>
      </c>
      <c r="E57" s="79">
        <v>0</v>
      </c>
    </row>
    <row r="58" spans="1:5" x14ac:dyDescent="0.25">
      <c r="A58" s="79" t="s">
        <v>280</v>
      </c>
      <c r="B58" s="79">
        <v>0</v>
      </c>
      <c r="C58" s="79">
        <v>0</v>
      </c>
      <c r="D58" s="79">
        <v>1</v>
      </c>
      <c r="E58" s="79">
        <v>0</v>
      </c>
    </row>
    <row r="59" spans="1:5" x14ac:dyDescent="0.25">
      <c r="A59" s="79" t="s">
        <v>282</v>
      </c>
      <c r="B59" s="79">
        <v>0</v>
      </c>
      <c r="C59" s="79">
        <v>0</v>
      </c>
      <c r="D59" s="79">
        <v>1</v>
      </c>
      <c r="E59" s="79">
        <v>0</v>
      </c>
    </row>
    <row r="60" spans="1:5" x14ac:dyDescent="0.25">
      <c r="A60" s="79" t="s">
        <v>284</v>
      </c>
      <c r="B60" s="79">
        <v>0</v>
      </c>
      <c r="C60" s="79">
        <v>0</v>
      </c>
      <c r="D60" s="79">
        <v>1</v>
      </c>
      <c r="E60" s="79">
        <v>0</v>
      </c>
    </row>
    <row r="61" spans="1:5" x14ac:dyDescent="0.25">
      <c r="A61" s="79" t="s">
        <v>289</v>
      </c>
      <c r="B61" s="79">
        <v>0</v>
      </c>
      <c r="C61" s="79">
        <v>0</v>
      </c>
      <c r="D61" s="79">
        <v>1</v>
      </c>
      <c r="E61" s="79">
        <v>0</v>
      </c>
    </row>
    <row r="62" spans="1:5" x14ac:dyDescent="0.25">
      <c r="A62" s="79" t="s">
        <v>291</v>
      </c>
      <c r="B62" s="79">
        <v>0</v>
      </c>
      <c r="C62" s="79">
        <v>0</v>
      </c>
      <c r="D62" s="79">
        <v>1</v>
      </c>
      <c r="E62" s="79">
        <v>0</v>
      </c>
    </row>
    <row r="63" spans="1:5" x14ac:dyDescent="0.25">
      <c r="A63" s="79" t="s">
        <v>293</v>
      </c>
      <c r="B63" s="79">
        <v>0</v>
      </c>
      <c r="C63" s="79">
        <v>0</v>
      </c>
      <c r="D63" s="79">
        <v>1</v>
      </c>
      <c r="E63" s="79">
        <v>0</v>
      </c>
    </row>
    <row r="64" spans="1:5" x14ac:dyDescent="0.25">
      <c r="A64" s="79" t="s">
        <v>295</v>
      </c>
      <c r="B64" s="79">
        <v>0</v>
      </c>
      <c r="C64" s="79">
        <v>0</v>
      </c>
      <c r="D64" s="79">
        <v>1</v>
      </c>
      <c r="E64" s="79">
        <v>0</v>
      </c>
    </row>
    <row r="65" spans="1:5" x14ac:dyDescent="0.25">
      <c r="A65" s="79" t="s">
        <v>298</v>
      </c>
      <c r="B65" s="79">
        <v>0</v>
      </c>
      <c r="C65" s="79">
        <v>1</v>
      </c>
      <c r="D65" s="79">
        <v>0</v>
      </c>
      <c r="E65" s="79">
        <v>0</v>
      </c>
    </row>
    <row r="66" spans="1:5" x14ac:dyDescent="0.25">
      <c r="A66" s="79" t="s">
        <v>300</v>
      </c>
      <c r="B66" s="79">
        <v>0</v>
      </c>
      <c r="C66" s="79">
        <v>1</v>
      </c>
      <c r="D66" s="79">
        <v>0</v>
      </c>
      <c r="E66" s="79">
        <v>0</v>
      </c>
    </row>
    <row r="67" spans="1:5" x14ac:dyDescent="0.25">
      <c r="A67" s="79" t="s">
        <v>302</v>
      </c>
      <c r="B67" s="79">
        <v>0</v>
      </c>
      <c r="C67" s="79">
        <v>1</v>
      </c>
      <c r="D67" s="79">
        <v>0</v>
      </c>
      <c r="E67" s="79">
        <v>0</v>
      </c>
    </row>
    <row r="68" spans="1:5" x14ac:dyDescent="0.25">
      <c r="A68" s="79" t="s">
        <v>304</v>
      </c>
      <c r="B68" s="79">
        <v>0</v>
      </c>
      <c r="C68" s="79">
        <v>1</v>
      </c>
      <c r="D68" s="79">
        <v>0</v>
      </c>
      <c r="E68" s="79">
        <v>0</v>
      </c>
    </row>
    <row r="69" spans="1:5" x14ac:dyDescent="0.25">
      <c r="A69" s="79" t="s">
        <v>306</v>
      </c>
      <c r="B69" s="79">
        <v>0</v>
      </c>
      <c r="C69" s="79">
        <v>1</v>
      </c>
      <c r="D69" s="79">
        <v>0</v>
      </c>
      <c r="E69" s="79">
        <v>0</v>
      </c>
    </row>
    <row r="70" spans="1:5" x14ac:dyDescent="0.25">
      <c r="A70" s="79" t="s">
        <v>308</v>
      </c>
      <c r="B70" s="79">
        <v>0</v>
      </c>
      <c r="C70" s="79">
        <v>1</v>
      </c>
      <c r="D70" s="79">
        <v>0</v>
      </c>
      <c r="E70" s="79">
        <v>0</v>
      </c>
    </row>
    <row r="71" spans="1:5" x14ac:dyDescent="0.25">
      <c r="A71" s="79" t="s">
        <v>310</v>
      </c>
      <c r="B71" s="79">
        <v>0</v>
      </c>
      <c r="C71" s="79">
        <v>1</v>
      </c>
      <c r="D71" s="79">
        <v>0</v>
      </c>
      <c r="E71" s="79">
        <v>0</v>
      </c>
    </row>
    <row r="72" spans="1:5" x14ac:dyDescent="0.25">
      <c r="A72" s="79" t="s">
        <v>315</v>
      </c>
      <c r="B72" s="79">
        <v>0</v>
      </c>
      <c r="C72" s="79">
        <v>1</v>
      </c>
      <c r="D72" s="79">
        <v>0</v>
      </c>
      <c r="E72" s="79">
        <v>0</v>
      </c>
    </row>
    <row r="73" spans="1:5" x14ac:dyDescent="0.25">
      <c r="A73" s="79" t="s">
        <v>317</v>
      </c>
      <c r="B73" s="79">
        <v>0</v>
      </c>
      <c r="C73" s="79">
        <v>1</v>
      </c>
      <c r="D73" s="79">
        <v>0</v>
      </c>
      <c r="E73" s="79">
        <v>0</v>
      </c>
    </row>
    <row r="74" spans="1:5" x14ac:dyDescent="0.25">
      <c r="A74" s="79" t="s">
        <v>319</v>
      </c>
      <c r="B74" s="79">
        <v>0</v>
      </c>
      <c r="C74" s="79">
        <v>1</v>
      </c>
      <c r="D74" s="79">
        <v>0</v>
      </c>
      <c r="E74" s="79">
        <v>0</v>
      </c>
    </row>
    <row r="75" spans="1:5" x14ac:dyDescent="0.25">
      <c r="A75" s="79" t="s">
        <v>321</v>
      </c>
      <c r="B75" s="79">
        <v>0</v>
      </c>
      <c r="C75" s="79">
        <v>1</v>
      </c>
      <c r="D75" s="79">
        <v>0</v>
      </c>
      <c r="E75" s="79">
        <v>0</v>
      </c>
    </row>
    <row r="76" spans="1:5" x14ac:dyDescent="0.25">
      <c r="A76" s="79" t="s">
        <v>323</v>
      </c>
      <c r="B76" s="79">
        <v>0</v>
      </c>
      <c r="C76" s="79">
        <v>1</v>
      </c>
      <c r="D76" s="79">
        <v>0</v>
      </c>
      <c r="E76" s="79">
        <v>0</v>
      </c>
    </row>
    <row r="77" spans="1:5" x14ac:dyDescent="0.25">
      <c r="A77" s="79" t="s">
        <v>325</v>
      </c>
      <c r="B77" s="79">
        <v>0</v>
      </c>
      <c r="C77" s="79">
        <v>1</v>
      </c>
      <c r="D77" s="79">
        <v>0</v>
      </c>
      <c r="E77" s="79">
        <v>0</v>
      </c>
    </row>
    <row r="78" spans="1:5" x14ac:dyDescent="0.25">
      <c r="A78" s="79" t="s">
        <v>327</v>
      </c>
      <c r="B78" s="79">
        <v>0</v>
      </c>
      <c r="C78" s="79">
        <v>1</v>
      </c>
      <c r="D78" s="79">
        <v>0</v>
      </c>
      <c r="E78" s="79">
        <v>0</v>
      </c>
    </row>
    <row r="79" spans="1:5" x14ac:dyDescent="0.25">
      <c r="A79" s="79" t="s">
        <v>329</v>
      </c>
      <c r="B79" s="79">
        <v>0</v>
      </c>
      <c r="C79" s="79">
        <v>1</v>
      </c>
      <c r="D79" s="79">
        <v>0</v>
      </c>
      <c r="E79" s="79">
        <v>0</v>
      </c>
    </row>
    <row r="80" spans="1:5" x14ac:dyDescent="0.25">
      <c r="A80" s="79" t="s">
        <v>331</v>
      </c>
      <c r="B80" s="79">
        <v>0</v>
      </c>
      <c r="C80" s="79">
        <v>1</v>
      </c>
      <c r="D80" s="79">
        <v>0</v>
      </c>
      <c r="E80" s="79">
        <v>0</v>
      </c>
    </row>
    <row r="81" spans="1:5" x14ac:dyDescent="0.25">
      <c r="A81" s="79" t="s">
        <v>333</v>
      </c>
      <c r="B81" s="79">
        <v>0</v>
      </c>
      <c r="C81" s="79">
        <v>1</v>
      </c>
      <c r="D81" s="79">
        <v>0</v>
      </c>
      <c r="E81" s="79">
        <v>0</v>
      </c>
    </row>
    <row r="82" spans="1:5" x14ac:dyDescent="0.25">
      <c r="A82" s="79" t="s">
        <v>335</v>
      </c>
      <c r="B82" s="79">
        <v>0</v>
      </c>
      <c r="C82" s="79">
        <v>1</v>
      </c>
      <c r="D82" s="79">
        <v>0</v>
      </c>
      <c r="E82" s="79">
        <v>0</v>
      </c>
    </row>
    <row r="83" spans="1:5" x14ac:dyDescent="0.25">
      <c r="A83" s="79" t="s">
        <v>337</v>
      </c>
      <c r="B83" s="79">
        <v>0</v>
      </c>
      <c r="C83" s="79">
        <v>1</v>
      </c>
      <c r="D83" s="79">
        <v>0</v>
      </c>
      <c r="E83" s="79">
        <v>0</v>
      </c>
    </row>
    <row r="84" spans="1:5" x14ac:dyDescent="0.25">
      <c r="A84" s="79" t="s">
        <v>339</v>
      </c>
      <c r="B84" s="79">
        <v>0</v>
      </c>
      <c r="C84" s="79">
        <v>1</v>
      </c>
      <c r="D84" s="79">
        <v>0</v>
      </c>
      <c r="E84" s="79">
        <v>0</v>
      </c>
    </row>
    <row r="85" spans="1:5" x14ac:dyDescent="0.25">
      <c r="A85" s="79" t="s">
        <v>341</v>
      </c>
      <c r="B85" s="79">
        <v>0</v>
      </c>
      <c r="C85" s="79">
        <v>1</v>
      </c>
      <c r="D85" s="79">
        <v>0</v>
      </c>
      <c r="E85" s="79">
        <v>0</v>
      </c>
    </row>
    <row r="86" spans="1:5" x14ac:dyDescent="0.25">
      <c r="A86" s="79" t="s">
        <v>345</v>
      </c>
      <c r="B86" s="79">
        <v>1</v>
      </c>
      <c r="C86" s="79">
        <v>0</v>
      </c>
      <c r="D86" s="79">
        <v>0</v>
      </c>
      <c r="E86" s="79">
        <v>0</v>
      </c>
    </row>
    <row r="87" spans="1:5" x14ac:dyDescent="0.25">
      <c r="A87" s="79" t="s">
        <v>347</v>
      </c>
      <c r="B87" s="79">
        <v>1</v>
      </c>
      <c r="C87" s="79">
        <v>0</v>
      </c>
      <c r="D87" s="79">
        <v>0</v>
      </c>
      <c r="E87" s="79">
        <v>0</v>
      </c>
    </row>
    <row r="88" spans="1:5" x14ac:dyDescent="0.25">
      <c r="A88" s="79" t="s">
        <v>349</v>
      </c>
      <c r="B88" s="79">
        <v>1</v>
      </c>
      <c r="C88" s="79">
        <v>0</v>
      </c>
      <c r="D88" s="79">
        <v>0</v>
      </c>
      <c r="E88" s="79">
        <v>0</v>
      </c>
    </row>
    <row r="89" spans="1:5" x14ac:dyDescent="0.25">
      <c r="A89" s="79" t="s">
        <v>351</v>
      </c>
      <c r="B89" s="79">
        <v>1</v>
      </c>
      <c r="C89" s="79">
        <v>0</v>
      </c>
      <c r="D89" s="79">
        <v>0</v>
      </c>
      <c r="E89" s="79">
        <v>0</v>
      </c>
    </row>
    <row r="90" spans="1:5" x14ac:dyDescent="0.25">
      <c r="A90" s="79" t="s">
        <v>353</v>
      </c>
      <c r="B90" s="79">
        <v>1</v>
      </c>
      <c r="C90" s="79">
        <v>0</v>
      </c>
      <c r="D90" s="79">
        <v>0</v>
      </c>
      <c r="E90" s="79">
        <v>0</v>
      </c>
    </row>
    <row r="91" spans="1:5" x14ac:dyDescent="0.25">
      <c r="A91" s="79" t="s">
        <v>355</v>
      </c>
      <c r="B91" s="79">
        <v>1</v>
      </c>
      <c r="C91" s="79">
        <v>0</v>
      </c>
      <c r="D91" s="79">
        <v>0</v>
      </c>
      <c r="E91" s="79">
        <v>0</v>
      </c>
    </row>
    <row r="92" spans="1:5" x14ac:dyDescent="0.25">
      <c r="A92" s="79" t="s">
        <v>359</v>
      </c>
      <c r="B92" s="79">
        <v>0</v>
      </c>
      <c r="C92" s="79">
        <v>0</v>
      </c>
      <c r="D92" s="79">
        <v>1</v>
      </c>
      <c r="E92" s="79">
        <v>0</v>
      </c>
    </row>
    <row r="93" spans="1:5" x14ac:dyDescent="0.25">
      <c r="A93" s="79" t="s">
        <v>361</v>
      </c>
      <c r="B93" s="79">
        <v>0</v>
      </c>
      <c r="C93" s="79">
        <v>0</v>
      </c>
      <c r="D93" s="79">
        <v>1</v>
      </c>
      <c r="E93" s="79">
        <v>0</v>
      </c>
    </row>
    <row r="94" spans="1:5" x14ac:dyDescent="0.25">
      <c r="A94" s="79" t="s">
        <v>363</v>
      </c>
      <c r="B94" s="79">
        <v>0</v>
      </c>
      <c r="C94" s="79">
        <v>0</v>
      </c>
      <c r="D94" s="79">
        <v>1</v>
      </c>
      <c r="E94" s="79">
        <v>0</v>
      </c>
    </row>
    <row r="95" spans="1:5" x14ac:dyDescent="0.25">
      <c r="A95" s="79" t="s">
        <v>365</v>
      </c>
      <c r="B95" s="79">
        <v>0</v>
      </c>
      <c r="C95" s="79">
        <v>0</v>
      </c>
      <c r="D95" s="79">
        <v>1</v>
      </c>
      <c r="E95" s="79">
        <v>0</v>
      </c>
    </row>
    <row r="96" spans="1:5" x14ac:dyDescent="0.25">
      <c r="A96" s="79" t="s">
        <v>367</v>
      </c>
      <c r="B96" s="79">
        <v>0</v>
      </c>
      <c r="C96" s="79">
        <v>0</v>
      </c>
      <c r="D96" s="79">
        <v>1</v>
      </c>
      <c r="E96" s="79">
        <v>0</v>
      </c>
    </row>
    <row r="97" spans="1:5" x14ac:dyDescent="0.25">
      <c r="A97" s="79" t="s">
        <v>369</v>
      </c>
      <c r="B97" s="79">
        <v>0</v>
      </c>
      <c r="C97" s="79">
        <v>0</v>
      </c>
      <c r="D97" s="79">
        <v>1</v>
      </c>
      <c r="E97" s="79">
        <v>0</v>
      </c>
    </row>
    <row r="98" spans="1:5" x14ac:dyDescent="0.25">
      <c r="A98" s="79" t="s">
        <v>371</v>
      </c>
      <c r="B98" s="79">
        <v>0</v>
      </c>
      <c r="C98" s="79">
        <v>0</v>
      </c>
      <c r="D98" s="79">
        <v>1</v>
      </c>
      <c r="E98" s="79">
        <v>0</v>
      </c>
    </row>
    <row r="99" spans="1:5" x14ac:dyDescent="0.25">
      <c r="A99" s="79" t="s">
        <v>373</v>
      </c>
      <c r="B99" s="79">
        <v>0</v>
      </c>
      <c r="C99" s="79">
        <v>0</v>
      </c>
      <c r="D99" s="79">
        <v>1</v>
      </c>
      <c r="E99" s="79">
        <v>0</v>
      </c>
    </row>
    <row r="100" spans="1:5" x14ac:dyDescent="0.25">
      <c r="A100" s="79" t="s">
        <v>375</v>
      </c>
      <c r="B100" s="79">
        <v>0</v>
      </c>
      <c r="C100" s="79">
        <v>0</v>
      </c>
      <c r="D100" s="79">
        <v>1</v>
      </c>
      <c r="E100" s="79">
        <v>0</v>
      </c>
    </row>
    <row r="101" spans="1:5" x14ac:dyDescent="0.25">
      <c r="A101" s="79" t="s">
        <v>377</v>
      </c>
      <c r="B101" s="79">
        <v>0</v>
      </c>
      <c r="C101" s="79">
        <v>0</v>
      </c>
      <c r="D101" s="79">
        <v>1</v>
      </c>
      <c r="E101" s="79">
        <v>0</v>
      </c>
    </row>
    <row r="102" spans="1:5" x14ac:dyDescent="0.25">
      <c r="A102" s="79" t="s">
        <v>379</v>
      </c>
      <c r="B102" s="79">
        <v>0</v>
      </c>
      <c r="C102" s="79">
        <v>0</v>
      </c>
      <c r="D102" s="79">
        <v>1</v>
      </c>
      <c r="E102" s="79">
        <v>0</v>
      </c>
    </row>
    <row r="103" spans="1:5" x14ac:dyDescent="0.25">
      <c r="A103" s="79" t="s">
        <v>381</v>
      </c>
      <c r="B103" s="79">
        <v>0</v>
      </c>
      <c r="C103" s="79">
        <v>0</v>
      </c>
      <c r="D103" s="79">
        <v>1</v>
      </c>
      <c r="E103" s="79">
        <v>0</v>
      </c>
    </row>
    <row r="104" spans="1:5" x14ac:dyDescent="0.25">
      <c r="A104" s="79" t="s">
        <v>383</v>
      </c>
      <c r="B104" s="79">
        <v>0</v>
      </c>
      <c r="C104" s="79">
        <v>0</v>
      </c>
      <c r="D104" s="79">
        <v>1</v>
      </c>
      <c r="E104" s="79">
        <v>0</v>
      </c>
    </row>
    <row r="105" spans="1:5" x14ac:dyDescent="0.25">
      <c r="A105" s="79" t="s">
        <v>385</v>
      </c>
      <c r="B105" s="79">
        <v>0</v>
      </c>
      <c r="C105" s="79">
        <v>0</v>
      </c>
      <c r="D105" s="79">
        <v>1</v>
      </c>
      <c r="E105" s="79">
        <v>0</v>
      </c>
    </row>
    <row r="106" spans="1:5" x14ac:dyDescent="0.25">
      <c r="A106" s="79" t="s">
        <v>387</v>
      </c>
      <c r="B106" s="79">
        <v>0</v>
      </c>
      <c r="C106" s="79">
        <v>0</v>
      </c>
      <c r="D106" s="79">
        <v>1</v>
      </c>
      <c r="E106" s="79">
        <v>0</v>
      </c>
    </row>
    <row r="107" spans="1:5" x14ac:dyDescent="0.25">
      <c r="A107" s="79" t="s">
        <v>389</v>
      </c>
      <c r="B107" s="79">
        <v>0</v>
      </c>
      <c r="C107" s="79">
        <v>0</v>
      </c>
      <c r="D107" s="79">
        <v>1</v>
      </c>
      <c r="E107" s="79">
        <v>0</v>
      </c>
    </row>
    <row r="108" spans="1:5" x14ac:dyDescent="0.25">
      <c r="A108" s="79" t="s">
        <v>391</v>
      </c>
      <c r="B108" s="79">
        <v>0</v>
      </c>
      <c r="C108" s="79">
        <v>0</v>
      </c>
      <c r="D108" s="79">
        <v>1</v>
      </c>
      <c r="E108" s="79">
        <v>0</v>
      </c>
    </row>
    <row r="109" spans="1:5" x14ac:dyDescent="0.25">
      <c r="A109" s="79" t="s">
        <v>393</v>
      </c>
      <c r="B109" s="79">
        <v>0</v>
      </c>
      <c r="C109" s="79">
        <v>0</v>
      </c>
      <c r="D109" s="79">
        <v>1</v>
      </c>
      <c r="E109" s="79">
        <v>0</v>
      </c>
    </row>
    <row r="110" spans="1:5" x14ac:dyDescent="0.25">
      <c r="A110" s="79" t="s">
        <v>396</v>
      </c>
      <c r="B110" s="79">
        <v>0</v>
      </c>
      <c r="C110" s="79">
        <v>1</v>
      </c>
      <c r="D110" s="79">
        <v>0</v>
      </c>
      <c r="E110" s="79">
        <v>0</v>
      </c>
    </row>
    <row r="111" spans="1:5" x14ac:dyDescent="0.25">
      <c r="A111" s="79" t="s">
        <v>398</v>
      </c>
      <c r="B111" s="79">
        <v>0</v>
      </c>
      <c r="C111" s="79">
        <v>1</v>
      </c>
      <c r="D111" s="79">
        <v>0</v>
      </c>
      <c r="E111" s="79">
        <v>0</v>
      </c>
    </row>
    <row r="112" spans="1:5" x14ac:dyDescent="0.25">
      <c r="A112" s="79" t="s">
        <v>400</v>
      </c>
      <c r="B112" s="79">
        <v>0</v>
      </c>
      <c r="C112" s="79">
        <v>1</v>
      </c>
      <c r="D112" s="79">
        <v>0</v>
      </c>
      <c r="E112" s="79">
        <v>0</v>
      </c>
    </row>
    <row r="113" spans="1:5" x14ac:dyDescent="0.25">
      <c r="A113" s="79" t="s">
        <v>402</v>
      </c>
      <c r="B113" s="79">
        <v>0</v>
      </c>
      <c r="C113" s="79">
        <v>1</v>
      </c>
      <c r="D113" s="79">
        <v>0</v>
      </c>
      <c r="E113" s="79">
        <v>0</v>
      </c>
    </row>
    <row r="114" spans="1:5" x14ac:dyDescent="0.25">
      <c r="A114" s="79" t="s">
        <v>404</v>
      </c>
      <c r="B114" s="79">
        <v>0</v>
      </c>
      <c r="C114" s="79">
        <v>1</v>
      </c>
      <c r="D114" s="79">
        <v>0</v>
      </c>
      <c r="E114" s="79">
        <v>0</v>
      </c>
    </row>
    <row r="115" spans="1:5" x14ac:dyDescent="0.25">
      <c r="A115" s="79" t="s">
        <v>406</v>
      </c>
      <c r="B115" s="79">
        <v>0</v>
      </c>
      <c r="C115" s="79">
        <v>1</v>
      </c>
      <c r="D115" s="79">
        <v>0</v>
      </c>
      <c r="E115" s="79">
        <v>0</v>
      </c>
    </row>
    <row r="116" spans="1:5" x14ac:dyDescent="0.25">
      <c r="A116" s="79" t="s">
        <v>408</v>
      </c>
      <c r="B116" s="79">
        <v>0</v>
      </c>
      <c r="C116" s="79">
        <v>1</v>
      </c>
      <c r="D116" s="79">
        <v>0</v>
      </c>
      <c r="E116" s="79">
        <v>0</v>
      </c>
    </row>
    <row r="117" spans="1:5" x14ac:dyDescent="0.25">
      <c r="A117" s="79" t="s">
        <v>410</v>
      </c>
      <c r="B117" s="79">
        <v>0</v>
      </c>
      <c r="C117" s="79">
        <v>1</v>
      </c>
      <c r="D117" s="79">
        <v>0</v>
      </c>
      <c r="E117" s="79">
        <v>0</v>
      </c>
    </row>
    <row r="118" spans="1:5" x14ac:dyDescent="0.25">
      <c r="A118" s="79" t="s">
        <v>412</v>
      </c>
      <c r="B118" s="79">
        <v>0</v>
      </c>
      <c r="C118" s="79">
        <v>1</v>
      </c>
      <c r="D118" s="79">
        <v>0</v>
      </c>
      <c r="E118" s="79">
        <v>0</v>
      </c>
    </row>
    <row r="119" spans="1:5" x14ac:dyDescent="0.25">
      <c r="A119" s="79" t="s">
        <v>414</v>
      </c>
      <c r="B119" s="79">
        <v>0</v>
      </c>
      <c r="C119" s="79">
        <v>1</v>
      </c>
      <c r="D119" s="79">
        <v>0</v>
      </c>
      <c r="E119" s="79">
        <v>0</v>
      </c>
    </row>
    <row r="120" spans="1:5" x14ac:dyDescent="0.25">
      <c r="A120" s="79" t="s">
        <v>416</v>
      </c>
      <c r="B120" s="79">
        <v>0</v>
      </c>
      <c r="C120" s="79">
        <v>1</v>
      </c>
      <c r="D120" s="79">
        <v>0</v>
      </c>
      <c r="E120" s="79">
        <v>0</v>
      </c>
    </row>
    <row r="121" spans="1:5" x14ac:dyDescent="0.25">
      <c r="A121" s="79" t="s">
        <v>418</v>
      </c>
      <c r="B121" s="79">
        <v>0</v>
      </c>
      <c r="C121" s="79">
        <v>1</v>
      </c>
      <c r="D121" s="79">
        <v>0</v>
      </c>
      <c r="E121" s="79">
        <v>0</v>
      </c>
    </row>
    <row r="122" spans="1:5" x14ac:dyDescent="0.25">
      <c r="A122" s="79" t="s">
        <v>420</v>
      </c>
      <c r="B122" s="79">
        <v>0</v>
      </c>
      <c r="C122" s="79">
        <v>1</v>
      </c>
      <c r="D122" s="79">
        <v>0</v>
      </c>
      <c r="E122" s="79">
        <v>0</v>
      </c>
    </row>
    <row r="123" spans="1:5" x14ac:dyDescent="0.25">
      <c r="A123" s="79" t="s">
        <v>422</v>
      </c>
      <c r="B123" s="79">
        <v>0</v>
      </c>
      <c r="C123" s="79">
        <v>1</v>
      </c>
      <c r="D123" s="79">
        <v>0</v>
      </c>
      <c r="E123" s="79">
        <v>0</v>
      </c>
    </row>
    <row r="124" spans="1:5" x14ac:dyDescent="0.25">
      <c r="A124" s="79" t="s">
        <v>424</v>
      </c>
      <c r="B124" s="79">
        <v>0</v>
      </c>
      <c r="C124" s="79">
        <v>1</v>
      </c>
      <c r="D124" s="79">
        <v>0</v>
      </c>
      <c r="E124" s="79">
        <v>0</v>
      </c>
    </row>
    <row r="125" spans="1:5" x14ac:dyDescent="0.25">
      <c r="A125" s="79" t="s">
        <v>426</v>
      </c>
      <c r="B125" s="79">
        <v>0</v>
      </c>
      <c r="C125" s="79">
        <v>1</v>
      </c>
      <c r="D125" s="79">
        <v>0</v>
      </c>
      <c r="E125" s="79">
        <v>0</v>
      </c>
    </row>
    <row r="126" spans="1:5" x14ac:dyDescent="0.25">
      <c r="A126" s="79" t="s">
        <v>428</v>
      </c>
      <c r="B126" s="79">
        <v>0</v>
      </c>
      <c r="C126" s="79">
        <v>1</v>
      </c>
      <c r="D126" s="79">
        <v>0</v>
      </c>
      <c r="E126" s="79">
        <v>0</v>
      </c>
    </row>
    <row r="127" spans="1:5" x14ac:dyDescent="0.25">
      <c r="A127" s="79" t="s">
        <v>430</v>
      </c>
      <c r="B127" s="79">
        <v>0</v>
      </c>
      <c r="C127" s="79">
        <v>1</v>
      </c>
      <c r="D127" s="79">
        <v>0</v>
      </c>
      <c r="E127" s="79">
        <v>0</v>
      </c>
    </row>
    <row r="128" spans="1:5" x14ac:dyDescent="0.25">
      <c r="A128" s="79" t="s">
        <v>432</v>
      </c>
      <c r="B128" s="79">
        <v>0</v>
      </c>
      <c r="C128" s="79">
        <v>1</v>
      </c>
      <c r="D128" s="79">
        <v>0</v>
      </c>
      <c r="E128" s="79">
        <v>0</v>
      </c>
    </row>
    <row r="129" spans="1:5" x14ac:dyDescent="0.25">
      <c r="A129" s="79" t="s">
        <v>437</v>
      </c>
      <c r="B129" s="79">
        <v>1</v>
      </c>
      <c r="C129" s="79">
        <v>0</v>
      </c>
      <c r="D129" s="79">
        <v>0</v>
      </c>
      <c r="E129" s="79">
        <v>0</v>
      </c>
    </row>
    <row r="130" spans="1:5" x14ac:dyDescent="0.25">
      <c r="A130" s="79" t="s">
        <v>439</v>
      </c>
      <c r="B130" s="79">
        <v>1</v>
      </c>
      <c r="C130" s="79">
        <v>0</v>
      </c>
      <c r="D130" s="79">
        <v>0</v>
      </c>
      <c r="E130" s="79">
        <v>0</v>
      </c>
    </row>
    <row r="131" spans="1:5" x14ac:dyDescent="0.25">
      <c r="A131" s="79" t="s">
        <v>441</v>
      </c>
      <c r="B131" s="79">
        <v>1</v>
      </c>
      <c r="C131" s="79">
        <v>0</v>
      </c>
      <c r="D131" s="79">
        <v>0</v>
      </c>
      <c r="E131" s="79">
        <v>0</v>
      </c>
    </row>
    <row r="132" spans="1:5" x14ac:dyDescent="0.25">
      <c r="A132" s="79" t="s">
        <v>443</v>
      </c>
      <c r="B132" s="79">
        <v>1</v>
      </c>
      <c r="C132" s="79">
        <v>0</v>
      </c>
      <c r="D132" s="79">
        <v>0</v>
      </c>
      <c r="E132" s="79">
        <v>0</v>
      </c>
    </row>
    <row r="133" spans="1:5" x14ac:dyDescent="0.25">
      <c r="A133" s="79" t="s">
        <v>445</v>
      </c>
      <c r="B133" s="79">
        <v>1</v>
      </c>
      <c r="C133" s="79">
        <v>0</v>
      </c>
      <c r="D133" s="79">
        <v>0</v>
      </c>
      <c r="E133" s="79">
        <v>0</v>
      </c>
    </row>
    <row r="134" spans="1:5" x14ac:dyDescent="0.25">
      <c r="A134" s="79" t="s">
        <v>447</v>
      </c>
      <c r="B134" s="79">
        <v>1</v>
      </c>
      <c r="C134" s="79">
        <v>0</v>
      </c>
      <c r="D134" s="79">
        <v>0</v>
      </c>
      <c r="E134" s="79">
        <v>0</v>
      </c>
    </row>
    <row r="135" spans="1:5" x14ac:dyDescent="0.25">
      <c r="A135" s="79" t="s">
        <v>449</v>
      </c>
      <c r="B135" s="79">
        <v>1</v>
      </c>
      <c r="C135" s="79">
        <v>0</v>
      </c>
      <c r="D135" s="79">
        <v>0</v>
      </c>
      <c r="E135" s="79">
        <v>0</v>
      </c>
    </row>
    <row r="136" spans="1:5" x14ac:dyDescent="0.25">
      <c r="A136" s="79" t="s">
        <v>451</v>
      </c>
      <c r="B136" s="79">
        <v>1</v>
      </c>
      <c r="C136" s="79">
        <v>0</v>
      </c>
      <c r="D136" s="79">
        <v>0</v>
      </c>
      <c r="E136" s="79">
        <v>0</v>
      </c>
    </row>
    <row r="137" spans="1:5" x14ac:dyDescent="0.25">
      <c r="A137" s="79" t="s">
        <v>453</v>
      </c>
      <c r="B137" s="79">
        <v>1</v>
      </c>
      <c r="C137" s="79">
        <v>0</v>
      </c>
      <c r="D137" s="79">
        <v>0</v>
      </c>
      <c r="E137" s="79">
        <v>0</v>
      </c>
    </row>
    <row r="138" spans="1:5" x14ac:dyDescent="0.25">
      <c r="A138" s="79" t="s">
        <v>455</v>
      </c>
      <c r="B138" s="79">
        <v>1</v>
      </c>
      <c r="C138" s="79">
        <v>0</v>
      </c>
      <c r="D138" s="79">
        <v>0</v>
      </c>
      <c r="E138" s="79">
        <v>0</v>
      </c>
    </row>
    <row r="139" spans="1:5" x14ac:dyDescent="0.25">
      <c r="A139" s="79" t="s">
        <v>460</v>
      </c>
      <c r="B139" s="79">
        <v>0</v>
      </c>
      <c r="C139" s="79">
        <v>1</v>
      </c>
      <c r="D139" s="79">
        <v>0</v>
      </c>
      <c r="E139" s="79">
        <v>0</v>
      </c>
    </row>
    <row r="140" spans="1:5" x14ac:dyDescent="0.25">
      <c r="A140" s="79" t="s">
        <v>462</v>
      </c>
      <c r="B140" s="79">
        <v>0</v>
      </c>
      <c r="C140" s="79">
        <v>1</v>
      </c>
      <c r="D140" s="79">
        <v>0</v>
      </c>
      <c r="E140" s="79">
        <v>0</v>
      </c>
    </row>
    <row r="141" spans="1:5" x14ac:dyDescent="0.25">
      <c r="A141" s="79" t="s">
        <v>464</v>
      </c>
      <c r="B141" s="79">
        <v>0</v>
      </c>
      <c r="C141" s="79">
        <v>1</v>
      </c>
      <c r="D141" s="79">
        <v>0</v>
      </c>
      <c r="E141" s="79">
        <v>0</v>
      </c>
    </row>
    <row r="142" spans="1:5" x14ac:dyDescent="0.25">
      <c r="A142" s="79" t="s">
        <v>466</v>
      </c>
      <c r="B142" s="79">
        <v>0</v>
      </c>
      <c r="C142" s="79">
        <v>1</v>
      </c>
      <c r="D142" s="79">
        <v>0</v>
      </c>
      <c r="E142" s="79">
        <v>0</v>
      </c>
    </row>
    <row r="143" spans="1:5" x14ac:dyDescent="0.25">
      <c r="A143" s="79" t="s">
        <v>468</v>
      </c>
      <c r="B143" s="79">
        <v>0</v>
      </c>
      <c r="C143" s="79">
        <v>1</v>
      </c>
      <c r="D143" s="79">
        <v>0</v>
      </c>
      <c r="E143" s="79">
        <v>0</v>
      </c>
    </row>
    <row r="144" spans="1:5" x14ac:dyDescent="0.25">
      <c r="A144" s="79" t="s">
        <v>470</v>
      </c>
      <c r="B144" s="79">
        <v>0</v>
      </c>
      <c r="C144" s="79">
        <v>1</v>
      </c>
      <c r="D144" s="79">
        <v>0</v>
      </c>
      <c r="E144" s="79">
        <v>0</v>
      </c>
    </row>
    <row r="145" spans="1:5" x14ac:dyDescent="0.25">
      <c r="A145" s="79" t="s">
        <v>472</v>
      </c>
      <c r="B145" s="79">
        <v>0</v>
      </c>
      <c r="C145" s="79">
        <v>1</v>
      </c>
      <c r="D145" s="79">
        <v>0</v>
      </c>
      <c r="E145" s="79">
        <v>0</v>
      </c>
    </row>
    <row r="146" spans="1:5" x14ac:dyDescent="0.25">
      <c r="A146" s="79" t="s">
        <v>474</v>
      </c>
      <c r="B146" s="79">
        <v>0</v>
      </c>
      <c r="C146" s="79">
        <v>1</v>
      </c>
      <c r="D146" s="79">
        <v>0</v>
      </c>
      <c r="E146" s="79">
        <v>0</v>
      </c>
    </row>
    <row r="147" spans="1:5" x14ac:dyDescent="0.25">
      <c r="A147" s="79" t="s">
        <v>476</v>
      </c>
      <c r="B147" s="79">
        <v>0</v>
      </c>
      <c r="C147" s="79">
        <v>1</v>
      </c>
      <c r="D147" s="79">
        <v>0</v>
      </c>
      <c r="E147" s="79">
        <v>0</v>
      </c>
    </row>
    <row r="148" spans="1:5" x14ac:dyDescent="0.25">
      <c r="A148" s="79" t="s">
        <v>478</v>
      </c>
      <c r="B148" s="79">
        <v>0</v>
      </c>
      <c r="C148" s="79">
        <v>1</v>
      </c>
      <c r="D148" s="79">
        <v>0</v>
      </c>
      <c r="E148" s="79">
        <v>0</v>
      </c>
    </row>
    <row r="149" spans="1:5" x14ac:dyDescent="0.25">
      <c r="A149" s="79" t="s">
        <v>480</v>
      </c>
      <c r="B149" s="79">
        <v>0</v>
      </c>
      <c r="C149" s="79">
        <v>1</v>
      </c>
      <c r="D149" s="79">
        <v>0</v>
      </c>
      <c r="E149" s="79">
        <v>0</v>
      </c>
    </row>
    <row r="150" spans="1:5" x14ac:dyDescent="0.25">
      <c r="A150" s="79" t="s">
        <v>482</v>
      </c>
      <c r="B150" s="79">
        <v>0</v>
      </c>
      <c r="C150" s="79">
        <v>1</v>
      </c>
      <c r="D150" s="79">
        <v>0</v>
      </c>
      <c r="E150" s="79">
        <v>0</v>
      </c>
    </row>
    <row r="151" spans="1:5" x14ac:dyDescent="0.25">
      <c r="A151" s="79" t="s">
        <v>487</v>
      </c>
      <c r="B151" s="79">
        <v>0</v>
      </c>
      <c r="C151" s="79">
        <v>0</v>
      </c>
      <c r="D151" s="79">
        <v>1</v>
      </c>
      <c r="E151" s="79">
        <v>0</v>
      </c>
    </row>
    <row r="152" spans="1:5" x14ac:dyDescent="0.25">
      <c r="A152" s="79" t="s">
        <v>489</v>
      </c>
      <c r="B152" s="79">
        <v>0</v>
      </c>
      <c r="C152" s="79">
        <v>0</v>
      </c>
      <c r="D152" s="79">
        <v>1</v>
      </c>
      <c r="E152" s="79">
        <v>0</v>
      </c>
    </row>
    <row r="153" spans="1:5" x14ac:dyDescent="0.25">
      <c r="A153" s="79" t="s">
        <v>491</v>
      </c>
      <c r="B153" s="79">
        <v>0</v>
      </c>
      <c r="C153" s="79">
        <v>0</v>
      </c>
      <c r="D153" s="79">
        <v>1</v>
      </c>
      <c r="E153" s="79">
        <v>0</v>
      </c>
    </row>
    <row r="154" spans="1:5" x14ac:dyDescent="0.25">
      <c r="A154" s="79" t="s">
        <v>493</v>
      </c>
      <c r="B154" s="79">
        <v>0</v>
      </c>
      <c r="C154" s="79">
        <v>0</v>
      </c>
      <c r="D154" s="79">
        <v>1</v>
      </c>
      <c r="E154" s="79">
        <v>0</v>
      </c>
    </row>
    <row r="155" spans="1:5" x14ac:dyDescent="0.25">
      <c r="A155" s="79" t="s">
        <v>495</v>
      </c>
      <c r="B155" s="79">
        <v>0</v>
      </c>
      <c r="C155" s="79">
        <v>0</v>
      </c>
      <c r="D155" s="79">
        <v>1</v>
      </c>
      <c r="E155" s="79">
        <v>0</v>
      </c>
    </row>
    <row r="156" spans="1:5" x14ac:dyDescent="0.25">
      <c r="A156" s="79" t="s">
        <v>497</v>
      </c>
      <c r="B156" s="79">
        <v>0</v>
      </c>
      <c r="C156" s="79">
        <v>0</v>
      </c>
      <c r="D156" s="79">
        <v>1</v>
      </c>
      <c r="E156" s="79">
        <v>0</v>
      </c>
    </row>
    <row r="157" spans="1:5" x14ac:dyDescent="0.25">
      <c r="A157" s="79" t="s">
        <v>499</v>
      </c>
      <c r="B157" s="79">
        <v>0</v>
      </c>
      <c r="C157" s="79">
        <v>0</v>
      </c>
      <c r="D157" s="79">
        <v>1</v>
      </c>
      <c r="E157" s="79">
        <v>0</v>
      </c>
    </row>
    <row r="158" spans="1:5" x14ac:dyDescent="0.25">
      <c r="A158" s="79" t="s">
        <v>501</v>
      </c>
      <c r="B158" s="79">
        <v>0</v>
      </c>
      <c r="C158" s="79">
        <v>0</v>
      </c>
      <c r="D158" s="79">
        <v>1</v>
      </c>
      <c r="E158" s="79">
        <v>0</v>
      </c>
    </row>
    <row r="159" spans="1:5" x14ac:dyDescent="0.25">
      <c r="A159" s="79" t="s">
        <v>503</v>
      </c>
      <c r="B159" s="79">
        <v>0</v>
      </c>
      <c r="C159" s="79">
        <v>0</v>
      </c>
      <c r="D159" s="79">
        <v>1</v>
      </c>
      <c r="E159" s="79">
        <v>0</v>
      </c>
    </row>
    <row r="160" spans="1:5" x14ac:dyDescent="0.25">
      <c r="A160" s="79" t="s">
        <v>505</v>
      </c>
      <c r="B160" s="79">
        <v>0</v>
      </c>
      <c r="C160" s="79">
        <v>0</v>
      </c>
      <c r="D160" s="79">
        <v>1</v>
      </c>
      <c r="E160" s="79">
        <v>0</v>
      </c>
    </row>
    <row r="161" spans="1:5" x14ac:dyDescent="0.25">
      <c r="A161" s="79" t="s">
        <v>507</v>
      </c>
      <c r="B161" s="79">
        <v>0</v>
      </c>
      <c r="C161" s="79">
        <v>0</v>
      </c>
      <c r="D161" s="79">
        <v>1</v>
      </c>
      <c r="E161" s="79">
        <v>0</v>
      </c>
    </row>
    <row r="162" spans="1:5" x14ac:dyDescent="0.25">
      <c r="A162" s="79" t="s">
        <v>509</v>
      </c>
      <c r="B162" s="79">
        <v>0</v>
      </c>
      <c r="C162" s="79">
        <v>0</v>
      </c>
      <c r="D162" s="79">
        <v>1</v>
      </c>
      <c r="E162" s="79">
        <v>0</v>
      </c>
    </row>
    <row r="163" spans="1:5" x14ac:dyDescent="0.25">
      <c r="A163" s="79" t="s">
        <v>511</v>
      </c>
      <c r="B163" s="79">
        <v>0</v>
      </c>
      <c r="C163" s="79">
        <v>0</v>
      </c>
      <c r="D163" s="79">
        <v>1</v>
      </c>
      <c r="E163" s="79">
        <v>0</v>
      </c>
    </row>
    <row r="164" spans="1:5" x14ac:dyDescent="0.25">
      <c r="A164" s="79" t="s">
        <v>513</v>
      </c>
      <c r="B164" s="79">
        <v>0</v>
      </c>
      <c r="C164" s="79">
        <v>0</v>
      </c>
      <c r="D164" s="79">
        <v>1</v>
      </c>
      <c r="E164" s="79">
        <v>0</v>
      </c>
    </row>
    <row r="165" spans="1:5" x14ac:dyDescent="0.25">
      <c r="A165" s="79" t="s">
        <v>516</v>
      </c>
      <c r="B165" s="79">
        <v>1</v>
      </c>
      <c r="C165" s="79">
        <v>0</v>
      </c>
      <c r="D165" s="79">
        <v>0</v>
      </c>
      <c r="E165" s="79">
        <v>0</v>
      </c>
    </row>
    <row r="166" spans="1:5" x14ac:dyDescent="0.25">
      <c r="A166" s="79" t="s">
        <v>518</v>
      </c>
      <c r="B166" s="79">
        <v>1</v>
      </c>
      <c r="C166" s="79">
        <v>0</v>
      </c>
      <c r="D166" s="79">
        <v>0</v>
      </c>
      <c r="E166" s="79">
        <v>0</v>
      </c>
    </row>
    <row r="167" spans="1:5" x14ac:dyDescent="0.25">
      <c r="A167" s="79" t="s">
        <v>520</v>
      </c>
      <c r="B167" s="79">
        <v>1</v>
      </c>
      <c r="C167" s="79">
        <v>0</v>
      </c>
      <c r="D167" s="79">
        <v>0</v>
      </c>
      <c r="E167" s="79">
        <v>0</v>
      </c>
    </row>
    <row r="168" spans="1:5" x14ac:dyDescent="0.25">
      <c r="A168" s="79" t="s">
        <v>522</v>
      </c>
      <c r="B168" s="79">
        <v>1</v>
      </c>
      <c r="C168" s="79">
        <v>0</v>
      </c>
      <c r="D168" s="79">
        <v>0</v>
      </c>
      <c r="E168" s="79">
        <v>0</v>
      </c>
    </row>
    <row r="169" spans="1:5" x14ac:dyDescent="0.25">
      <c r="A169" s="79" t="s">
        <v>524</v>
      </c>
      <c r="B169" s="79">
        <v>1</v>
      </c>
      <c r="C169" s="79">
        <v>0</v>
      </c>
      <c r="D169" s="79">
        <v>0</v>
      </c>
      <c r="E169" s="79">
        <v>0</v>
      </c>
    </row>
    <row r="170" spans="1:5" x14ac:dyDescent="0.25">
      <c r="A170" s="79" t="s">
        <v>526</v>
      </c>
      <c r="B170" s="79">
        <v>1</v>
      </c>
      <c r="C170" s="79">
        <v>0</v>
      </c>
      <c r="D170" s="79">
        <v>0</v>
      </c>
      <c r="E170" s="79">
        <v>0</v>
      </c>
    </row>
    <row r="171" spans="1:5" x14ac:dyDescent="0.25">
      <c r="A171" s="79" t="s">
        <v>528</v>
      </c>
      <c r="B171" s="79">
        <v>1</v>
      </c>
      <c r="C171" s="79">
        <v>0</v>
      </c>
      <c r="D171" s="79">
        <v>0</v>
      </c>
      <c r="E171" s="79">
        <v>0</v>
      </c>
    </row>
    <row r="172" spans="1:5" x14ac:dyDescent="0.25">
      <c r="A172" s="79" t="s">
        <v>530</v>
      </c>
      <c r="B172" s="79">
        <v>1</v>
      </c>
      <c r="C172" s="79">
        <v>0</v>
      </c>
      <c r="D172" s="79">
        <v>0</v>
      </c>
      <c r="E172" s="79">
        <v>0</v>
      </c>
    </row>
    <row r="173" spans="1:5" x14ac:dyDescent="0.25">
      <c r="A173" s="79" t="s">
        <v>535</v>
      </c>
      <c r="B173" s="79">
        <v>1</v>
      </c>
      <c r="C173" s="79">
        <v>0</v>
      </c>
      <c r="D173" s="79">
        <v>0</v>
      </c>
      <c r="E173" s="79">
        <v>0</v>
      </c>
    </row>
    <row r="174" spans="1:5" x14ac:dyDescent="0.25">
      <c r="A174" s="79" t="s">
        <v>537</v>
      </c>
      <c r="B174" s="79">
        <v>1</v>
      </c>
      <c r="C174" s="79">
        <v>0</v>
      </c>
      <c r="D174" s="79">
        <v>0</v>
      </c>
      <c r="E174" s="79">
        <v>0</v>
      </c>
    </row>
    <row r="175" spans="1:5" x14ac:dyDescent="0.25">
      <c r="A175" s="79" t="s">
        <v>539</v>
      </c>
      <c r="B175" s="79">
        <v>1</v>
      </c>
      <c r="C175" s="79">
        <v>0</v>
      </c>
      <c r="D175" s="79">
        <v>0</v>
      </c>
      <c r="E175" s="79">
        <v>0</v>
      </c>
    </row>
    <row r="176" spans="1:5" x14ac:dyDescent="0.25">
      <c r="A176" s="79" t="s">
        <v>541</v>
      </c>
      <c r="B176" s="79">
        <v>1</v>
      </c>
      <c r="C176" s="79">
        <v>0</v>
      </c>
      <c r="D176" s="79">
        <v>0</v>
      </c>
      <c r="E176" s="79">
        <v>0</v>
      </c>
    </row>
    <row r="177" spans="1:5" x14ac:dyDescent="0.25">
      <c r="A177" s="79" t="s">
        <v>543</v>
      </c>
      <c r="B177" s="79">
        <v>1</v>
      </c>
      <c r="C177" s="79">
        <v>0</v>
      </c>
      <c r="D177" s="79">
        <v>0</v>
      </c>
      <c r="E177" s="79">
        <v>0</v>
      </c>
    </row>
    <row r="178" spans="1:5" x14ac:dyDescent="0.25">
      <c r="A178" s="79" t="s">
        <v>545</v>
      </c>
      <c r="B178" s="79">
        <v>1</v>
      </c>
      <c r="C178" s="79">
        <v>0</v>
      </c>
      <c r="D178" s="79">
        <v>0</v>
      </c>
      <c r="E178" s="79">
        <v>0</v>
      </c>
    </row>
    <row r="179" spans="1:5" x14ac:dyDescent="0.25">
      <c r="A179" s="79" t="s">
        <v>547</v>
      </c>
      <c r="B179" s="79">
        <v>1</v>
      </c>
      <c r="C179" s="79">
        <v>0</v>
      </c>
      <c r="D179" s="79">
        <v>0</v>
      </c>
      <c r="E179" s="79">
        <v>0</v>
      </c>
    </row>
    <row r="180" spans="1:5" x14ac:dyDescent="0.25">
      <c r="A180" s="79" t="s">
        <v>549</v>
      </c>
      <c r="B180" s="79">
        <v>1</v>
      </c>
      <c r="C180" s="79">
        <v>0</v>
      </c>
      <c r="D180" s="79">
        <v>0</v>
      </c>
      <c r="E180" s="79">
        <v>0</v>
      </c>
    </row>
    <row r="181" spans="1:5" x14ac:dyDescent="0.25">
      <c r="A181" s="79" t="s">
        <v>551</v>
      </c>
      <c r="B181" s="79">
        <v>1</v>
      </c>
      <c r="C181" s="79">
        <v>0</v>
      </c>
      <c r="D181" s="79">
        <v>0</v>
      </c>
      <c r="E181" s="79">
        <v>0</v>
      </c>
    </row>
    <row r="182" spans="1:5" x14ac:dyDescent="0.25">
      <c r="A182" s="79" t="s">
        <v>553</v>
      </c>
      <c r="B182" s="79">
        <v>1</v>
      </c>
      <c r="C182" s="79">
        <v>0</v>
      </c>
      <c r="D182" s="79">
        <v>0</v>
      </c>
      <c r="E182" s="79">
        <v>0</v>
      </c>
    </row>
    <row r="183" spans="1:5" x14ac:dyDescent="0.25">
      <c r="A183" s="79" t="s">
        <v>555</v>
      </c>
      <c r="B183" s="79">
        <v>1</v>
      </c>
      <c r="C183" s="79">
        <v>0</v>
      </c>
      <c r="D183" s="79">
        <v>0</v>
      </c>
      <c r="E183" s="79">
        <v>0</v>
      </c>
    </row>
    <row r="184" spans="1:5" x14ac:dyDescent="0.25">
      <c r="A184" s="79" t="s">
        <v>557</v>
      </c>
      <c r="B184" s="79">
        <v>1</v>
      </c>
      <c r="C184" s="79">
        <v>0</v>
      </c>
      <c r="D184" s="79">
        <v>0</v>
      </c>
      <c r="E184" s="79">
        <v>0</v>
      </c>
    </row>
    <row r="185" spans="1:5" x14ac:dyDescent="0.25">
      <c r="A185" s="79" t="s">
        <v>559</v>
      </c>
      <c r="B185" s="79">
        <v>1</v>
      </c>
      <c r="C185" s="79">
        <v>0</v>
      </c>
      <c r="D185" s="79">
        <v>0</v>
      </c>
      <c r="E185" s="79">
        <v>0</v>
      </c>
    </row>
    <row r="186" spans="1:5" x14ac:dyDescent="0.25">
      <c r="A186" s="79" t="s">
        <v>561</v>
      </c>
      <c r="B186" s="79">
        <v>1</v>
      </c>
      <c r="C186" s="79">
        <v>0</v>
      </c>
      <c r="D186" s="79">
        <v>0</v>
      </c>
      <c r="E186" s="79">
        <v>0</v>
      </c>
    </row>
    <row r="187" spans="1:5" x14ac:dyDescent="0.25">
      <c r="A187" s="79" t="s">
        <v>563</v>
      </c>
      <c r="B187" s="79">
        <v>1</v>
      </c>
      <c r="C187" s="79">
        <v>0</v>
      </c>
      <c r="D187" s="79">
        <v>0</v>
      </c>
      <c r="E187" s="79">
        <v>0</v>
      </c>
    </row>
    <row r="188" spans="1:5" x14ac:dyDescent="0.25">
      <c r="A188" s="79" t="s">
        <v>565</v>
      </c>
      <c r="B188" s="79">
        <v>1</v>
      </c>
      <c r="C188" s="79">
        <v>0</v>
      </c>
      <c r="D188" s="79">
        <v>0</v>
      </c>
      <c r="E188" s="79">
        <v>0</v>
      </c>
    </row>
    <row r="189" spans="1:5" x14ac:dyDescent="0.25">
      <c r="A189" s="79" t="s">
        <v>567</v>
      </c>
      <c r="B189" s="79">
        <v>1</v>
      </c>
      <c r="C189" s="79">
        <v>0</v>
      </c>
      <c r="D189" s="79">
        <v>0</v>
      </c>
      <c r="E189" s="79">
        <v>0</v>
      </c>
    </row>
    <row r="190" spans="1:5" x14ac:dyDescent="0.25">
      <c r="A190" s="79" t="s">
        <v>569</v>
      </c>
      <c r="B190" s="79">
        <v>1</v>
      </c>
      <c r="C190" s="79">
        <v>0</v>
      </c>
      <c r="D190" s="79">
        <v>0</v>
      </c>
      <c r="E190" s="79">
        <v>0</v>
      </c>
    </row>
    <row r="191" spans="1:5" x14ac:dyDescent="0.25">
      <c r="A191" s="79" t="s">
        <v>571</v>
      </c>
      <c r="B191" s="79">
        <v>1</v>
      </c>
      <c r="C191" s="79">
        <v>0</v>
      </c>
      <c r="D191" s="79">
        <v>0</v>
      </c>
      <c r="E191" s="79">
        <v>0</v>
      </c>
    </row>
    <row r="192" spans="1:5" x14ac:dyDescent="0.25">
      <c r="A192" s="79" t="s">
        <v>573</v>
      </c>
      <c r="B192" s="79">
        <v>1</v>
      </c>
      <c r="C192" s="79">
        <v>0</v>
      </c>
      <c r="D192" s="79">
        <v>0</v>
      </c>
      <c r="E192" s="79">
        <v>0</v>
      </c>
    </row>
    <row r="193" spans="1:5" x14ac:dyDescent="0.25">
      <c r="A193" s="79" t="s">
        <v>575</v>
      </c>
      <c r="B193" s="79">
        <v>1</v>
      </c>
      <c r="C193" s="79">
        <v>0</v>
      </c>
      <c r="D193" s="79">
        <v>0</v>
      </c>
      <c r="E193" s="79">
        <v>0</v>
      </c>
    </row>
    <row r="194" spans="1:5" x14ac:dyDescent="0.25">
      <c r="A194" s="79" t="s">
        <v>577</v>
      </c>
      <c r="B194" s="79">
        <v>1</v>
      </c>
      <c r="C194" s="79">
        <v>0</v>
      </c>
      <c r="D194" s="79">
        <v>0</v>
      </c>
      <c r="E194" s="79">
        <v>0</v>
      </c>
    </row>
    <row r="195" spans="1:5" x14ac:dyDescent="0.25">
      <c r="A195" s="79" t="s">
        <v>579</v>
      </c>
      <c r="B195" s="79">
        <v>1</v>
      </c>
      <c r="C195" s="79">
        <v>0</v>
      </c>
      <c r="D195" s="79">
        <v>0</v>
      </c>
      <c r="E195" s="79">
        <v>0</v>
      </c>
    </row>
    <row r="196" spans="1:5" x14ac:dyDescent="0.25">
      <c r="A196" s="79" t="s">
        <v>581</v>
      </c>
      <c r="B196" s="79">
        <v>1</v>
      </c>
      <c r="C196" s="79">
        <v>0</v>
      </c>
      <c r="D196" s="79">
        <v>0</v>
      </c>
      <c r="E196" s="79">
        <v>0</v>
      </c>
    </row>
    <row r="197" spans="1:5" x14ac:dyDescent="0.25">
      <c r="A197" s="79" t="s">
        <v>583</v>
      </c>
      <c r="B197" s="79">
        <v>1</v>
      </c>
      <c r="C197" s="79">
        <v>0</v>
      </c>
      <c r="D197" s="79">
        <v>0</v>
      </c>
      <c r="E197" s="79">
        <v>0</v>
      </c>
    </row>
    <row r="198" spans="1:5" x14ac:dyDescent="0.25">
      <c r="A198" s="79" t="s">
        <v>585</v>
      </c>
      <c r="B198" s="79">
        <v>1</v>
      </c>
      <c r="C198" s="79">
        <v>0</v>
      </c>
      <c r="D198" s="79">
        <v>0</v>
      </c>
      <c r="E198" s="79">
        <v>0</v>
      </c>
    </row>
    <row r="199" spans="1:5" x14ac:dyDescent="0.25">
      <c r="A199" s="79" t="s">
        <v>587</v>
      </c>
      <c r="B199" s="79">
        <v>1</v>
      </c>
      <c r="C199" s="79">
        <v>0</v>
      </c>
      <c r="D199" s="79">
        <v>0</v>
      </c>
      <c r="E199" s="79">
        <v>0</v>
      </c>
    </row>
    <row r="200" spans="1:5" x14ac:dyDescent="0.25">
      <c r="A200" s="79" t="s">
        <v>592</v>
      </c>
      <c r="B200" s="79">
        <v>1</v>
      </c>
      <c r="C200" s="79">
        <v>0</v>
      </c>
      <c r="D200" s="79">
        <v>0</v>
      </c>
      <c r="E200" s="79">
        <v>0</v>
      </c>
    </row>
    <row r="201" spans="1:5" x14ac:dyDescent="0.25">
      <c r="A201" s="79" t="s">
        <v>594</v>
      </c>
      <c r="B201" s="79">
        <v>1</v>
      </c>
      <c r="C201" s="79">
        <v>0</v>
      </c>
      <c r="D201" s="79">
        <v>0</v>
      </c>
      <c r="E201" s="79">
        <v>0</v>
      </c>
    </row>
    <row r="202" spans="1:5" x14ac:dyDescent="0.25">
      <c r="A202" s="79" t="s">
        <v>596</v>
      </c>
      <c r="B202" s="79">
        <v>1</v>
      </c>
      <c r="C202" s="79">
        <v>0</v>
      </c>
      <c r="D202" s="79">
        <v>0</v>
      </c>
      <c r="E202" s="79">
        <v>0</v>
      </c>
    </row>
    <row r="203" spans="1:5" x14ac:dyDescent="0.25">
      <c r="A203" s="79" t="s">
        <v>598</v>
      </c>
      <c r="B203" s="79">
        <v>1</v>
      </c>
      <c r="C203" s="79">
        <v>0</v>
      </c>
      <c r="D203" s="79">
        <v>0</v>
      </c>
      <c r="E203" s="79">
        <v>0</v>
      </c>
    </row>
    <row r="204" spans="1:5" x14ac:dyDescent="0.25">
      <c r="A204" s="79" t="s">
        <v>600</v>
      </c>
      <c r="B204" s="79">
        <v>1</v>
      </c>
      <c r="C204" s="79">
        <v>0</v>
      </c>
      <c r="D204" s="79">
        <v>0</v>
      </c>
      <c r="E204" s="79">
        <v>0</v>
      </c>
    </row>
    <row r="205" spans="1:5" x14ac:dyDescent="0.25">
      <c r="A205" s="79" t="s">
        <v>602</v>
      </c>
      <c r="B205" s="79">
        <v>1</v>
      </c>
      <c r="C205" s="79">
        <v>0</v>
      </c>
      <c r="D205" s="79">
        <v>0</v>
      </c>
      <c r="E205" s="79">
        <v>0</v>
      </c>
    </row>
    <row r="206" spans="1:5" x14ac:dyDescent="0.25">
      <c r="A206" s="79" t="s">
        <v>604</v>
      </c>
      <c r="B206" s="79">
        <v>1</v>
      </c>
      <c r="C206" s="79">
        <v>0</v>
      </c>
      <c r="D206" s="79">
        <v>0</v>
      </c>
      <c r="E206" s="79">
        <v>0</v>
      </c>
    </row>
    <row r="207" spans="1:5" x14ac:dyDescent="0.25">
      <c r="A207" s="79" t="s">
        <v>606</v>
      </c>
      <c r="B207" s="79">
        <v>1</v>
      </c>
      <c r="C207" s="79">
        <v>0</v>
      </c>
      <c r="D207" s="79">
        <v>0</v>
      </c>
      <c r="E207" s="79">
        <v>0</v>
      </c>
    </row>
    <row r="208" spans="1:5" x14ac:dyDescent="0.25">
      <c r="A208" s="79" t="s">
        <v>608</v>
      </c>
      <c r="B208" s="79">
        <v>1</v>
      </c>
      <c r="C208" s="79">
        <v>0</v>
      </c>
      <c r="D208" s="79">
        <v>0</v>
      </c>
      <c r="E208" s="79">
        <v>0</v>
      </c>
    </row>
    <row r="209" spans="1:5" x14ac:dyDescent="0.25">
      <c r="A209" s="79" t="s">
        <v>610</v>
      </c>
      <c r="B209" s="79">
        <v>1</v>
      </c>
      <c r="C209" s="79">
        <v>0</v>
      </c>
      <c r="D209" s="79">
        <v>0</v>
      </c>
      <c r="E209" s="79">
        <v>0</v>
      </c>
    </row>
    <row r="210" spans="1:5" x14ac:dyDescent="0.25">
      <c r="A210" s="79" t="s">
        <v>614</v>
      </c>
      <c r="B210" s="79">
        <v>1</v>
      </c>
      <c r="C210" s="79">
        <v>0</v>
      </c>
      <c r="D210" s="79">
        <v>0</v>
      </c>
      <c r="E210" s="79">
        <v>0</v>
      </c>
    </row>
    <row r="211" spans="1:5" x14ac:dyDescent="0.25">
      <c r="A211" s="79" t="s">
        <v>618</v>
      </c>
      <c r="B211" s="79">
        <v>1</v>
      </c>
      <c r="C211" s="79">
        <v>0</v>
      </c>
      <c r="D211" s="79">
        <v>0</v>
      </c>
      <c r="E211" s="79">
        <v>0</v>
      </c>
    </row>
    <row r="212" spans="1:5" x14ac:dyDescent="0.25">
      <c r="A212" s="79" t="s">
        <v>620</v>
      </c>
      <c r="B212" s="79">
        <v>1</v>
      </c>
      <c r="C212" s="79">
        <v>0</v>
      </c>
      <c r="D212" s="79">
        <v>0</v>
      </c>
      <c r="E212" s="79">
        <v>0</v>
      </c>
    </row>
    <row r="213" spans="1:5" x14ac:dyDescent="0.25">
      <c r="A213" s="79" t="s">
        <v>622</v>
      </c>
      <c r="B213" s="79">
        <v>1</v>
      </c>
      <c r="C213" s="79">
        <v>0</v>
      </c>
      <c r="D213" s="79">
        <v>0</v>
      </c>
      <c r="E213" s="79">
        <v>0</v>
      </c>
    </row>
    <row r="214" spans="1:5" x14ac:dyDescent="0.25">
      <c r="A214" s="79" t="s">
        <v>626</v>
      </c>
      <c r="B214" s="79">
        <v>0</v>
      </c>
      <c r="C214" s="79">
        <v>1</v>
      </c>
      <c r="D214" s="79">
        <v>0</v>
      </c>
      <c r="E214" s="79">
        <v>0</v>
      </c>
    </row>
    <row r="215" spans="1:5" x14ac:dyDescent="0.25">
      <c r="A215" s="79" t="s">
        <v>628</v>
      </c>
      <c r="B215" s="79">
        <v>0</v>
      </c>
      <c r="C215" s="79">
        <v>1</v>
      </c>
      <c r="D215" s="79">
        <v>0</v>
      </c>
      <c r="E215" s="79">
        <v>0</v>
      </c>
    </row>
    <row r="216" spans="1:5" x14ac:dyDescent="0.25">
      <c r="A216" s="79" t="s">
        <v>630</v>
      </c>
      <c r="B216" s="79">
        <v>0</v>
      </c>
      <c r="C216" s="79">
        <v>1</v>
      </c>
      <c r="D216" s="79">
        <v>0</v>
      </c>
      <c r="E216" s="79">
        <v>0</v>
      </c>
    </row>
    <row r="217" spans="1:5" x14ac:dyDescent="0.25">
      <c r="A217" s="79" t="s">
        <v>632</v>
      </c>
      <c r="B217" s="79">
        <v>0</v>
      </c>
      <c r="C217" s="79">
        <v>1</v>
      </c>
      <c r="D217" s="79">
        <v>0</v>
      </c>
      <c r="E217" s="79">
        <v>0</v>
      </c>
    </row>
    <row r="218" spans="1:5" x14ac:dyDescent="0.25">
      <c r="A218" s="79" t="s">
        <v>634</v>
      </c>
      <c r="B218" s="79">
        <v>0</v>
      </c>
      <c r="C218" s="79">
        <v>1</v>
      </c>
      <c r="D218" s="79">
        <v>0</v>
      </c>
      <c r="E218" s="79">
        <v>0</v>
      </c>
    </row>
    <row r="219" spans="1:5" x14ac:dyDescent="0.25">
      <c r="A219" s="79" t="s">
        <v>636</v>
      </c>
      <c r="B219" s="79">
        <v>0</v>
      </c>
      <c r="C219" s="79">
        <v>1</v>
      </c>
      <c r="D219" s="79">
        <v>0</v>
      </c>
      <c r="E219" s="79">
        <v>0</v>
      </c>
    </row>
    <row r="220" spans="1:5" x14ac:dyDescent="0.25">
      <c r="A220" s="79" t="s">
        <v>641</v>
      </c>
      <c r="B220" s="79">
        <v>0</v>
      </c>
      <c r="C220" s="79">
        <v>1</v>
      </c>
      <c r="D220" s="79">
        <v>0</v>
      </c>
      <c r="E220" s="79">
        <v>0</v>
      </c>
    </row>
    <row r="221" spans="1:5" x14ac:dyDescent="0.25">
      <c r="A221" s="79" t="s">
        <v>643</v>
      </c>
      <c r="B221" s="79">
        <v>0</v>
      </c>
      <c r="C221" s="79">
        <v>1</v>
      </c>
      <c r="D221" s="79">
        <v>0</v>
      </c>
      <c r="E221" s="79">
        <v>0</v>
      </c>
    </row>
    <row r="222" spans="1:5" x14ac:dyDescent="0.25">
      <c r="A222" s="79" t="s">
        <v>645</v>
      </c>
      <c r="B222" s="79">
        <v>0</v>
      </c>
      <c r="C222" s="79">
        <v>1</v>
      </c>
      <c r="D222" s="79">
        <v>0</v>
      </c>
      <c r="E222" s="79">
        <v>0</v>
      </c>
    </row>
    <row r="223" spans="1:5" x14ac:dyDescent="0.25">
      <c r="A223" s="79" t="s">
        <v>647</v>
      </c>
      <c r="B223" s="79">
        <v>0</v>
      </c>
      <c r="C223" s="79">
        <v>1</v>
      </c>
      <c r="D223" s="79">
        <v>0</v>
      </c>
      <c r="E223" s="79">
        <v>0</v>
      </c>
    </row>
    <row r="224" spans="1:5" x14ac:dyDescent="0.25">
      <c r="A224" s="79" t="s">
        <v>649</v>
      </c>
      <c r="B224" s="79">
        <v>0</v>
      </c>
      <c r="C224" s="79">
        <v>1</v>
      </c>
      <c r="D224" s="79">
        <v>0</v>
      </c>
      <c r="E224" s="79">
        <v>0</v>
      </c>
    </row>
    <row r="225" spans="1:5" x14ac:dyDescent="0.25">
      <c r="A225" s="79" t="s">
        <v>651</v>
      </c>
      <c r="B225" s="79">
        <v>0</v>
      </c>
      <c r="C225" s="79">
        <v>1</v>
      </c>
      <c r="D225" s="79">
        <v>0</v>
      </c>
      <c r="E225" s="79">
        <v>0</v>
      </c>
    </row>
    <row r="226" spans="1:5" x14ac:dyDescent="0.25">
      <c r="A226" s="79" t="s">
        <v>660</v>
      </c>
      <c r="B226" s="79">
        <v>1</v>
      </c>
      <c r="C226" s="79">
        <v>0</v>
      </c>
      <c r="D226" s="79">
        <v>0</v>
      </c>
      <c r="E226" s="79">
        <v>0</v>
      </c>
    </row>
    <row r="227" spans="1:5" x14ac:dyDescent="0.25">
      <c r="A227" s="79" t="s">
        <v>662</v>
      </c>
      <c r="B227" s="79">
        <v>1</v>
      </c>
      <c r="C227" s="79">
        <v>0</v>
      </c>
      <c r="D227" s="79">
        <v>0</v>
      </c>
      <c r="E227" s="79">
        <v>0</v>
      </c>
    </row>
    <row r="228" spans="1:5" x14ac:dyDescent="0.25">
      <c r="A228" s="79" t="s">
        <v>663</v>
      </c>
      <c r="B228" s="79">
        <v>1</v>
      </c>
      <c r="C228" s="79">
        <v>0</v>
      </c>
      <c r="D228" s="79">
        <v>0</v>
      </c>
      <c r="E228" s="79">
        <v>0</v>
      </c>
    </row>
    <row r="229" spans="1:5" x14ac:dyDescent="0.25">
      <c r="A229" s="79" t="s">
        <v>665</v>
      </c>
      <c r="B229" s="79">
        <v>1</v>
      </c>
      <c r="C229" s="79">
        <v>0</v>
      </c>
      <c r="D229" s="79">
        <v>0</v>
      </c>
      <c r="E229" s="79">
        <v>0</v>
      </c>
    </row>
    <row r="230" spans="1:5" x14ac:dyDescent="0.25">
      <c r="A230" s="79" t="s">
        <v>667</v>
      </c>
      <c r="B230" s="79">
        <v>1</v>
      </c>
      <c r="C230" s="79">
        <v>0</v>
      </c>
      <c r="D230" s="79">
        <v>0</v>
      </c>
      <c r="E230" s="79">
        <v>0</v>
      </c>
    </row>
    <row r="231" spans="1:5" x14ac:dyDescent="0.25">
      <c r="A231" s="79" t="s">
        <v>669</v>
      </c>
      <c r="B231" s="79">
        <v>1</v>
      </c>
      <c r="C231" s="79">
        <v>0</v>
      </c>
      <c r="D231" s="79">
        <v>0</v>
      </c>
      <c r="E231" s="79">
        <v>0</v>
      </c>
    </row>
    <row r="232" spans="1:5" x14ac:dyDescent="0.25">
      <c r="A232" s="79" t="s">
        <v>671</v>
      </c>
      <c r="B232" s="79">
        <v>1</v>
      </c>
      <c r="C232" s="79">
        <v>0</v>
      </c>
      <c r="D232" s="79">
        <v>0</v>
      </c>
      <c r="E232" s="79">
        <v>0</v>
      </c>
    </row>
    <row r="233" spans="1:5" x14ac:dyDescent="0.25">
      <c r="A233" s="79" t="s">
        <v>673</v>
      </c>
      <c r="B233" s="79">
        <v>1</v>
      </c>
      <c r="C233" s="79">
        <v>0</v>
      </c>
      <c r="D233" s="79">
        <v>0</v>
      </c>
      <c r="E233" s="79">
        <v>0</v>
      </c>
    </row>
    <row r="234" spans="1:5" x14ac:dyDescent="0.25">
      <c r="A234" s="79" t="s">
        <v>675</v>
      </c>
      <c r="B234" s="79">
        <v>1</v>
      </c>
      <c r="C234" s="79">
        <v>0</v>
      </c>
      <c r="D234" s="79">
        <v>0</v>
      </c>
      <c r="E234" s="79">
        <v>0</v>
      </c>
    </row>
    <row r="235" spans="1:5" x14ac:dyDescent="0.25">
      <c r="A235" s="79" t="s">
        <v>677</v>
      </c>
      <c r="B235" s="79">
        <v>1</v>
      </c>
      <c r="C235" s="79">
        <v>0</v>
      </c>
      <c r="D235" s="79">
        <v>0</v>
      </c>
      <c r="E235" s="79">
        <v>0</v>
      </c>
    </row>
    <row r="236" spans="1:5" x14ac:dyDescent="0.25">
      <c r="A236" s="79" t="s">
        <v>679</v>
      </c>
      <c r="B236" s="79">
        <v>1</v>
      </c>
      <c r="C236" s="79">
        <v>0</v>
      </c>
      <c r="D236" s="79">
        <v>0</v>
      </c>
      <c r="E236" s="79">
        <v>0</v>
      </c>
    </row>
    <row r="237" spans="1:5" x14ac:dyDescent="0.25">
      <c r="A237" s="79" t="s">
        <v>681</v>
      </c>
      <c r="B237" s="79">
        <v>1</v>
      </c>
      <c r="C237" s="79">
        <v>0</v>
      </c>
      <c r="D237" s="79">
        <v>0</v>
      </c>
      <c r="E237" s="79">
        <v>0</v>
      </c>
    </row>
    <row r="238" spans="1:5" x14ac:dyDescent="0.25">
      <c r="A238" s="79" t="s">
        <v>687</v>
      </c>
      <c r="B238" s="79">
        <v>0</v>
      </c>
      <c r="C238" s="79">
        <v>1</v>
      </c>
      <c r="D238" s="79">
        <v>0</v>
      </c>
      <c r="E238" s="79">
        <v>0</v>
      </c>
    </row>
    <row r="239" spans="1:5" x14ac:dyDescent="0.25">
      <c r="A239" s="79" t="s">
        <v>689</v>
      </c>
      <c r="B239" s="79">
        <v>0</v>
      </c>
      <c r="C239" s="79">
        <v>1</v>
      </c>
      <c r="D239" s="79">
        <v>0</v>
      </c>
      <c r="E239" s="79">
        <v>0</v>
      </c>
    </row>
    <row r="240" spans="1:5" x14ac:dyDescent="0.25">
      <c r="A240" s="79" t="s">
        <v>691</v>
      </c>
      <c r="B240" s="79">
        <v>0</v>
      </c>
      <c r="C240" s="79">
        <v>1</v>
      </c>
      <c r="D240" s="79">
        <v>0</v>
      </c>
      <c r="E240" s="79">
        <v>0</v>
      </c>
    </row>
    <row r="241" spans="1:5" x14ac:dyDescent="0.25">
      <c r="A241" s="79" t="s">
        <v>693</v>
      </c>
      <c r="B241" s="79">
        <v>0</v>
      </c>
      <c r="C241" s="79">
        <v>1</v>
      </c>
      <c r="D241" s="79">
        <v>0</v>
      </c>
      <c r="E241" s="79">
        <v>0</v>
      </c>
    </row>
    <row r="242" spans="1:5" x14ac:dyDescent="0.25">
      <c r="A242" s="79" t="s">
        <v>695</v>
      </c>
      <c r="B242" s="79">
        <v>0</v>
      </c>
      <c r="C242" s="79">
        <v>1</v>
      </c>
      <c r="D242" s="79">
        <v>0</v>
      </c>
      <c r="E242" s="79">
        <v>0</v>
      </c>
    </row>
    <row r="243" spans="1:5" x14ac:dyDescent="0.25">
      <c r="A243" s="79" t="s">
        <v>697</v>
      </c>
      <c r="B243" s="79">
        <v>0</v>
      </c>
      <c r="C243" s="79">
        <v>1</v>
      </c>
      <c r="D243" s="79">
        <v>0</v>
      </c>
      <c r="E243" s="79">
        <v>0</v>
      </c>
    </row>
    <row r="244" spans="1:5" x14ac:dyDescent="0.25">
      <c r="A244" s="79" t="s">
        <v>700</v>
      </c>
      <c r="B244" s="79">
        <v>0</v>
      </c>
      <c r="C244" s="79">
        <v>1</v>
      </c>
      <c r="D244" s="79">
        <v>0</v>
      </c>
      <c r="E244" s="79">
        <v>0</v>
      </c>
    </row>
    <row r="245" spans="1:5" x14ac:dyDescent="0.25">
      <c r="A245" s="79" t="s">
        <v>702</v>
      </c>
      <c r="B245" s="79">
        <v>0</v>
      </c>
      <c r="C245" s="79">
        <v>1</v>
      </c>
      <c r="D245" s="79">
        <v>0</v>
      </c>
      <c r="E245" s="79">
        <v>0</v>
      </c>
    </row>
    <row r="246" spans="1:5" x14ac:dyDescent="0.25">
      <c r="A246" s="79" t="s">
        <v>704</v>
      </c>
      <c r="B246" s="79">
        <v>0</v>
      </c>
      <c r="C246" s="79">
        <v>1</v>
      </c>
      <c r="D246" s="79">
        <v>0</v>
      </c>
      <c r="E246" s="79">
        <v>0</v>
      </c>
    </row>
    <row r="247" spans="1:5" x14ac:dyDescent="0.25">
      <c r="A247" s="79" t="s">
        <v>706</v>
      </c>
      <c r="B247" s="79">
        <v>0</v>
      </c>
      <c r="C247" s="79">
        <v>1</v>
      </c>
      <c r="D247" s="79">
        <v>0</v>
      </c>
      <c r="E247" s="79">
        <v>0</v>
      </c>
    </row>
    <row r="248" spans="1:5" x14ac:dyDescent="0.25">
      <c r="A248" s="79" t="s">
        <v>708</v>
      </c>
      <c r="B248" s="79">
        <v>0</v>
      </c>
      <c r="C248" s="79">
        <v>1</v>
      </c>
      <c r="D248" s="79">
        <v>0</v>
      </c>
      <c r="E248" s="79">
        <v>0</v>
      </c>
    </row>
    <row r="249" spans="1:5" x14ac:dyDescent="0.25">
      <c r="A249" s="79" t="s">
        <v>710</v>
      </c>
      <c r="B249" s="79">
        <v>0</v>
      </c>
      <c r="C249" s="79">
        <v>1</v>
      </c>
      <c r="D249" s="79">
        <v>0</v>
      </c>
      <c r="E249" s="79">
        <v>0</v>
      </c>
    </row>
    <row r="250" spans="1:5" x14ac:dyDescent="0.25">
      <c r="A250" s="79" t="s">
        <v>712</v>
      </c>
      <c r="B250" s="79">
        <v>0</v>
      </c>
      <c r="C250" s="79">
        <v>1</v>
      </c>
      <c r="D250" s="79">
        <v>0</v>
      </c>
      <c r="E250" s="79">
        <v>0</v>
      </c>
    </row>
    <row r="251" spans="1:5" x14ac:dyDescent="0.25">
      <c r="A251" s="79" t="s">
        <v>714</v>
      </c>
      <c r="B251" s="79">
        <v>0</v>
      </c>
      <c r="C251" s="79">
        <v>1</v>
      </c>
      <c r="D251" s="79">
        <v>0</v>
      </c>
      <c r="E251" s="79">
        <v>0</v>
      </c>
    </row>
    <row r="252" spans="1:5" x14ac:dyDescent="0.25">
      <c r="A252" s="79" t="s">
        <v>716</v>
      </c>
      <c r="B252" s="79">
        <v>0</v>
      </c>
      <c r="C252" s="79">
        <v>1</v>
      </c>
      <c r="D252" s="79">
        <v>0</v>
      </c>
      <c r="E252" s="79">
        <v>0</v>
      </c>
    </row>
    <row r="253" spans="1:5" x14ac:dyDescent="0.25">
      <c r="A253" s="79" t="s">
        <v>718</v>
      </c>
      <c r="B253" s="79">
        <v>0</v>
      </c>
      <c r="C253" s="79">
        <v>1</v>
      </c>
      <c r="D253" s="79">
        <v>0</v>
      </c>
      <c r="E253" s="79">
        <v>0</v>
      </c>
    </row>
    <row r="254" spans="1:5" x14ac:dyDescent="0.25">
      <c r="A254" s="79" t="s">
        <v>723</v>
      </c>
      <c r="B254" s="79">
        <v>1</v>
      </c>
      <c r="C254" s="79">
        <v>0</v>
      </c>
      <c r="D254" s="79">
        <v>0</v>
      </c>
      <c r="E254" s="79">
        <v>0</v>
      </c>
    </row>
    <row r="255" spans="1:5" x14ac:dyDescent="0.25">
      <c r="A255" s="79" t="s">
        <v>725</v>
      </c>
      <c r="B255" s="79">
        <v>1</v>
      </c>
      <c r="C255" s="79">
        <v>0</v>
      </c>
      <c r="D255" s="79">
        <v>0</v>
      </c>
      <c r="E255" s="79">
        <v>0</v>
      </c>
    </row>
    <row r="256" spans="1:5" x14ac:dyDescent="0.25">
      <c r="A256" s="79" t="s">
        <v>727</v>
      </c>
      <c r="B256" s="79">
        <v>1</v>
      </c>
      <c r="C256" s="79">
        <v>0</v>
      </c>
      <c r="D256" s="79">
        <v>0</v>
      </c>
      <c r="E256" s="79">
        <v>0</v>
      </c>
    </row>
    <row r="257" spans="1:5" x14ac:dyDescent="0.25">
      <c r="A257" s="79" t="s">
        <v>729</v>
      </c>
      <c r="B257" s="79">
        <v>1</v>
      </c>
      <c r="C257" s="79">
        <v>0</v>
      </c>
      <c r="D257" s="79">
        <v>0</v>
      </c>
      <c r="E257" s="79">
        <v>0</v>
      </c>
    </row>
    <row r="258" spans="1:5" x14ac:dyDescent="0.25">
      <c r="A258" s="79" t="s">
        <v>731</v>
      </c>
      <c r="B258" s="79">
        <v>1</v>
      </c>
      <c r="C258" s="79">
        <v>0</v>
      </c>
      <c r="D258" s="79">
        <v>0</v>
      </c>
      <c r="E258" s="79">
        <v>0</v>
      </c>
    </row>
    <row r="259" spans="1:5" x14ac:dyDescent="0.25">
      <c r="A259" s="79" t="s">
        <v>733</v>
      </c>
      <c r="B259" s="79">
        <v>1</v>
      </c>
      <c r="C259" s="79">
        <v>0</v>
      </c>
      <c r="D259" s="79">
        <v>0</v>
      </c>
      <c r="E259" s="79">
        <v>0</v>
      </c>
    </row>
    <row r="260" spans="1:5" x14ac:dyDescent="0.25">
      <c r="A260" s="79" t="s">
        <v>735</v>
      </c>
      <c r="B260" s="79">
        <v>1</v>
      </c>
      <c r="C260" s="79">
        <v>0</v>
      </c>
      <c r="D260" s="79">
        <v>0</v>
      </c>
      <c r="E260" s="79">
        <v>0</v>
      </c>
    </row>
    <row r="261" spans="1:5" x14ac:dyDescent="0.25">
      <c r="A261" s="79" t="s">
        <v>737</v>
      </c>
      <c r="B261" s="79">
        <v>1</v>
      </c>
      <c r="C261" s="79">
        <v>0</v>
      </c>
      <c r="D261" s="79">
        <v>0</v>
      </c>
      <c r="E261" s="79">
        <v>0</v>
      </c>
    </row>
    <row r="262" spans="1:5" x14ac:dyDescent="0.25">
      <c r="A262" s="79" t="s">
        <v>742</v>
      </c>
      <c r="B262" s="79">
        <v>0</v>
      </c>
      <c r="C262" s="79">
        <v>1</v>
      </c>
      <c r="D262" s="79">
        <v>0</v>
      </c>
      <c r="E262" s="79">
        <v>0</v>
      </c>
    </row>
    <row r="263" spans="1:5" x14ac:dyDescent="0.25">
      <c r="A263" s="79" t="s">
        <v>744</v>
      </c>
      <c r="B263" s="79">
        <v>0</v>
      </c>
      <c r="C263" s="79">
        <v>1</v>
      </c>
      <c r="D263" s="79">
        <v>0</v>
      </c>
      <c r="E263" s="79">
        <v>0</v>
      </c>
    </row>
    <row r="264" spans="1:5" x14ac:dyDescent="0.25">
      <c r="A264" s="79" t="s">
        <v>746</v>
      </c>
      <c r="B264" s="79">
        <v>0</v>
      </c>
      <c r="C264" s="79">
        <v>1</v>
      </c>
      <c r="D264" s="79">
        <v>0</v>
      </c>
      <c r="E264" s="79">
        <v>0</v>
      </c>
    </row>
    <row r="265" spans="1:5" x14ac:dyDescent="0.25">
      <c r="A265" s="79" t="s">
        <v>748</v>
      </c>
      <c r="B265" s="79">
        <v>0</v>
      </c>
      <c r="C265" s="79">
        <v>1</v>
      </c>
      <c r="D265" s="79">
        <v>0</v>
      </c>
      <c r="E265" s="79">
        <v>0</v>
      </c>
    </row>
    <row r="266" spans="1:5" x14ac:dyDescent="0.25">
      <c r="A266" s="79" t="s">
        <v>750</v>
      </c>
      <c r="B266" s="79">
        <v>0</v>
      </c>
      <c r="C266" s="79">
        <v>1</v>
      </c>
      <c r="D266" s="79">
        <v>0</v>
      </c>
      <c r="E266" s="79">
        <v>0</v>
      </c>
    </row>
    <row r="267" spans="1:5" x14ac:dyDescent="0.25">
      <c r="A267" s="79" t="s">
        <v>752</v>
      </c>
      <c r="B267" s="79">
        <v>0</v>
      </c>
      <c r="C267" s="79">
        <v>1</v>
      </c>
      <c r="D267" s="79">
        <v>0</v>
      </c>
      <c r="E267" s="79">
        <v>0</v>
      </c>
    </row>
    <row r="268" spans="1:5" x14ac:dyDescent="0.25">
      <c r="A268" s="79" t="s">
        <v>757</v>
      </c>
      <c r="B268" s="79">
        <v>1</v>
      </c>
      <c r="C268" s="79">
        <v>0</v>
      </c>
      <c r="D268" s="79">
        <v>0</v>
      </c>
      <c r="E268" s="79">
        <v>0</v>
      </c>
    </row>
    <row r="269" spans="1:5" x14ac:dyDescent="0.25">
      <c r="A269" s="79" t="s">
        <v>759</v>
      </c>
      <c r="B269" s="79">
        <v>1</v>
      </c>
      <c r="C269" s="79">
        <v>0</v>
      </c>
      <c r="D269" s="79">
        <v>0</v>
      </c>
      <c r="E269" s="79">
        <v>0</v>
      </c>
    </row>
    <row r="270" spans="1:5" x14ac:dyDescent="0.25">
      <c r="A270" s="79" t="s">
        <v>761</v>
      </c>
      <c r="B270" s="79">
        <v>1</v>
      </c>
      <c r="C270" s="79">
        <v>0</v>
      </c>
      <c r="D270" s="79">
        <v>0</v>
      </c>
      <c r="E270" s="79">
        <v>0</v>
      </c>
    </row>
    <row r="271" spans="1:5" x14ac:dyDescent="0.25">
      <c r="A271" s="79" t="s">
        <v>763</v>
      </c>
      <c r="B271" s="79">
        <v>1</v>
      </c>
      <c r="C271" s="79">
        <v>0</v>
      </c>
      <c r="D271" s="79">
        <v>0</v>
      </c>
      <c r="E271" s="79">
        <v>0</v>
      </c>
    </row>
    <row r="272" spans="1:5" x14ac:dyDescent="0.25">
      <c r="A272" s="79" t="s">
        <v>765</v>
      </c>
      <c r="B272" s="79">
        <v>1</v>
      </c>
      <c r="C272" s="79">
        <v>0</v>
      </c>
      <c r="D272" s="79">
        <v>0</v>
      </c>
      <c r="E272" s="79">
        <v>0</v>
      </c>
    </row>
    <row r="273" spans="1:5" x14ac:dyDescent="0.25">
      <c r="A273" s="79" t="s">
        <v>767</v>
      </c>
      <c r="B273" s="79">
        <v>1</v>
      </c>
      <c r="C273" s="79">
        <v>0</v>
      </c>
      <c r="D273" s="79">
        <v>0</v>
      </c>
      <c r="E273" s="79">
        <v>0</v>
      </c>
    </row>
    <row r="274" spans="1:5" x14ac:dyDescent="0.25">
      <c r="A274" s="79" t="s">
        <v>769</v>
      </c>
      <c r="B274" s="79">
        <v>1</v>
      </c>
      <c r="C274" s="79">
        <v>0</v>
      </c>
      <c r="D274" s="79">
        <v>0</v>
      </c>
      <c r="E274" s="79">
        <v>0</v>
      </c>
    </row>
    <row r="275" spans="1:5" x14ac:dyDescent="0.25">
      <c r="A275" s="79" t="s">
        <v>771</v>
      </c>
      <c r="B275" s="79">
        <v>1</v>
      </c>
      <c r="C275" s="79">
        <v>0</v>
      </c>
      <c r="D275" s="79">
        <v>0</v>
      </c>
      <c r="E275" s="79">
        <v>0</v>
      </c>
    </row>
    <row r="276" spans="1:5" x14ac:dyDescent="0.25">
      <c r="A276" s="79" t="s">
        <v>773</v>
      </c>
      <c r="B276" s="79">
        <v>1</v>
      </c>
      <c r="C276" s="79">
        <v>0</v>
      </c>
      <c r="D276" s="79">
        <v>0</v>
      </c>
      <c r="E276" s="79">
        <v>0</v>
      </c>
    </row>
    <row r="277" spans="1:5" x14ac:dyDescent="0.25">
      <c r="A277" s="79" t="s">
        <v>775</v>
      </c>
      <c r="B277" s="79">
        <v>1</v>
      </c>
      <c r="C277" s="79">
        <v>0</v>
      </c>
      <c r="D277" s="79">
        <v>0</v>
      </c>
      <c r="E277" s="79">
        <v>0</v>
      </c>
    </row>
    <row r="278" spans="1:5" x14ac:dyDescent="0.25">
      <c r="A278" s="79" t="s">
        <v>779</v>
      </c>
      <c r="B278" s="79">
        <v>0</v>
      </c>
      <c r="C278" s="79">
        <v>0</v>
      </c>
      <c r="D278" s="79">
        <v>1</v>
      </c>
      <c r="E278" s="79">
        <v>0</v>
      </c>
    </row>
    <row r="279" spans="1:5" x14ac:dyDescent="0.25">
      <c r="A279" s="79" t="s">
        <v>781</v>
      </c>
      <c r="B279" s="79">
        <v>0</v>
      </c>
      <c r="C279" s="79">
        <v>0</v>
      </c>
      <c r="D279" s="79">
        <v>1</v>
      </c>
      <c r="E279" s="79">
        <v>0</v>
      </c>
    </row>
    <row r="280" spans="1:5" x14ac:dyDescent="0.25">
      <c r="A280" s="79" t="s">
        <v>783</v>
      </c>
      <c r="B280" s="79">
        <v>0</v>
      </c>
      <c r="C280" s="79">
        <v>0</v>
      </c>
      <c r="D280" s="79">
        <v>1</v>
      </c>
      <c r="E280" s="79">
        <v>0</v>
      </c>
    </row>
    <row r="281" spans="1:5" x14ac:dyDescent="0.25">
      <c r="A281" s="79" t="s">
        <v>785</v>
      </c>
      <c r="B281" s="79">
        <v>0</v>
      </c>
      <c r="C281" s="79">
        <v>0</v>
      </c>
      <c r="D281" s="79">
        <v>1</v>
      </c>
      <c r="E281" s="79">
        <v>0</v>
      </c>
    </row>
    <row r="282" spans="1:5" x14ac:dyDescent="0.25">
      <c r="A282" s="79" t="s">
        <v>787</v>
      </c>
      <c r="B282" s="79">
        <v>0</v>
      </c>
      <c r="C282" s="79">
        <v>0</v>
      </c>
      <c r="D282" s="79">
        <v>1</v>
      </c>
      <c r="E282" s="79">
        <v>0</v>
      </c>
    </row>
    <row r="283" spans="1:5" x14ac:dyDescent="0.25">
      <c r="A283" s="79" t="s">
        <v>789</v>
      </c>
      <c r="B283" s="79">
        <v>0</v>
      </c>
      <c r="C283" s="79">
        <v>0</v>
      </c>
      <c r="D283" s="79">
        <v>1</v>
      </c>
      <c r="E283" s="79">
        <v>0</v>
      </c>
    </row>
    <row r="284" spans="1:5" x14ac:dyDescent="0.25">
      <c r="A284" s="79" t="s">
        <v>791</v>
      </c>
      <c r="B284" s="79">
        <v>0</v>
      </c>
      <c r="C284" s="79">
        <v>0</v>
      </c>
      <c r="D284" s="79">
        <v>1</v>
      </c>
      <c r="E284" s="79">
        <v>0</v>
      </c>
    </row>
    <row r="285" spans="1:5" x14ac:dyDescent="0.25">
      <c r="A285" s="79" t="s">
        <v>793</v>
      </c>
      <c r="B285" s="79">
        <v>0</v>
      </c>
      <c r="C285" s="79">
        <v>0</v>
      </c>
      <c r="D285" s="79">
        <v>1</v>
      </c>
      <c r="E285" s="79">
        <v>0</v>
      </c>
    </row>
    <row r="286" spans="1:5" x14ac:dyDescent="0.25">
      <c r="A286" s="79" t="s">
        <v>795</v>
      </c>
      <c r="B286" s="79">
        <v>0</v>
      </c>
      <c r="C286" s="79">
        <v>0</v>
      </c>
      <c r="D286" s="79">
        <v>1</v>
      </c>
      <c r="E286" s="79">
        <v>0</v>
      </c>
    </row>
    <row r="287" spans="1:5" x14ac:dyDescent="0.25">
      <c r="A287" s="79" t="s">
        <v>799</v>
      </c>
      <c r="B287" s="79">
        <v>0</v>
      </c>
      <c r="C287" s="79">
        <v>0</v>
      </c>
      <c r="D287" s="79">
        <v>1</v>
      </c>
      <c r="E287" s="79">
        <v>0</v>
      </c>
    </row>
    <row r="288" spans="1:5" x14ac:dyDescent="0.25">
      <c r="A288" s="79" t="s">
        <v>801</v>
      </c>
      <c r="B288" s="79">
        <v>0</v>
      </c>
      <c r="C288" s="79">
        <v>0</v>
      </c>
      <c r="D288" s="79">
        <v>1</v>
      </c>
      <c r="E288" s="79">
        <v>0</v>
      </c>
    </row>
    <row r="289" spans="1:5" x14ac:dyDescent="0.25">
      <c r="A289" s="79" t="s">
        <v>803</v>
      </c>
      <c r="B289" s="79">
        <v>0</v>
      </c>
      <c r="C289" s="79">
        <v>0</v>
      </c>
      <c r="D289" s="79">
        <v>1</v>
      </c>
      <c r="E289" s="79">
        <v>0</v>
      </c>
    </row>
    <row r="290" spans="1:5" x14ac:dyDescent="0.25">
      <c r="A290" s="79" t="s">
        <v>805</v>
      </c>
      <c r="B290" s="79">
        <v>0</v>
      </c>
      <c r="C290" s="79">
        <v>0</v>
      </c>
      <c r="D290" s="79">
        <v>1</v>
      </c>
      <c r="E290" s="79">
        <v>0</v>
      </c>
    </row>
    <row r="291" spans="1:5" x14ac:dyDescent="0.25">
      <c r="A291" s="79" t="s">
        <v>807</v>
      </c>
      <c r="B291" s="79">
        <v>0</v>
      </c>
      <c r="C291" s="79">
        <v>0</v>
      </c>
      <c r="D291" s="79">
        <v>1</v>
      </c>
      <c r="E291" s="79">
        <v>0</v>
      </c>
    </row>
    <row r="292" spans="1:5" x14ac:dyDescent="0.25">
      <c r="A292" s="79" t="s">
        <v>812</v>
      </c>
      <c r="B292" s="79">
        <v>1</v>
      </c>
      <c r="C292" s="79">
        <v>0</v>
      </c>
      <c r="D292" s="79">
        <v>0</v>
      </c>
      <c r="E292" s="79">
        <v>0</v>
      </c>
    </row>
    <row r="293" spans="1:5" x14ac:dyDescent="0.25">
      <c r="A293" s="79" t="s">
        <v>814</v>
      </c>
      <c r="B293" s="79">
        <v>1</v>
      </c>
      <c r="C293" s="79">
        <v>0</v>
      </c>
      <c r="D293" s="79">
        <v>0</v>
      </c>
      <c r="E293" s="79">
        <v>0</v>
      </c>
    </row>
    <row r="294" spans="1:5" x14ac:dyDescent="0.25">
      <c r="A294" s="79" t="s">
        <v>816</v>
      </c>
      <c r="B294" s="79">
        <v>1</v>
      </c>
      <c r="C294" s="79">
        <v>0</v>
      </c>
      <c r="D294" s="79">
        <v>0</v>
      </c>
      <c r="E294" s="79">
        <v>0</v>
      </c>
    </row>
    <row r="295" spans="1:5" x14ac:dyDescent="0.25">
      <c r="A295" s="79" t="s">
        <v>818</v>
      </c>
      <c r="B295" s="79">
        <v>1</v>
      </c>
      <c r="C295" s="79">
        <v>0</v>
      </c>
      <c r="D295" s="79">
        <v>0</v>
      </c>
      <c r="E295" s="79">
        <v>0</v>
      </c>
    </row>
    <row r="296" spans="1:5" x14ac:dyDescent="0.25">
      <c r="A296" s="79" t="s">
        <v>820</v>
      </c>
      <c r="B296" s="79">
        <v>1</v>
      </c>
      <c r="C296" s="79">
        <v>0</v>
      </c>
      <c r="D296" s="79">
        <v>0</v>
      </c>
      <c r="E296" s="79">
        <v>0</v>
      </c>
    </row>
    <row r="297" spans="1:5" x14ac:dyDescent="0.25">
      <c r="A297" s="79" t="s">
        <v>822</v>
      </c>
      <c r="B297" s="79">
        <v>1</v>
      </c>
      <c r="C297" s="79">
        <v>0</v>
      </c>
      <c r="D297" s="79">
        <v>0</v>
      </c>
      <c r="E297" s="79">
        <v>0</v>
      </c>
    </row>
    <row r="298" spans="1:5" x14ac:dyDescent="0.25">
      <c r="A298" s="79" t="s">
        <v>824</v>
      </c>
      <c r="B298" s="79">
        <v>1</v>
      </c>
      <c r="C298" s="79">
        <v>0</v>
      </c>
      <c r="D298" s="79">
        <v>0</v>
      </c>
      <c r="E298" s="79">
        <v>0</v>
      </c>
    </row>
    <row r="299" spans="1:5" x14ac:dyDescent="0.25">
      <c r="A299" s="79" t="s">
        <v>826</v>
      </c>
      <c r="B299" s="79">
        <v>1</v>
      </c>
      <c r="C299" s="79">
        <v>0</v>
      </c>
      <c r="D299" s="79">
        <v>0</v>
      </c>
      <c r="E299" s="79">
        <v>0</v>
      </c>
    </row>
    <row r="300" spans="1:5" x14ac:dyDescent="0.25">
      <c r="A300" s="79" t="s">
        <v>828</v>
      </c>
      <c r="B300" s="79">
        <v>1</v>
      </c>
      <c r="C300" s="79">
        <v>0</v>
      </c>
      <c r="D300" s="79">
        <v>0</v>
      </c>
      <c r="E300" s="79">
        <v>0</v>
      </c>
    </row>
    <row r="301" spans="1:5" x14ac:dyDescent="0.25">
      <c r="A301" s="79" t="s">
        <v>830</v>
      </c>
      <c r="B301" s="79">
        <v>1</v>
      </c>
      <c r="C301" s="79">
        <v>0</v>
      </c>
      <c r="D301" s="79">
        <v>0</v>
      </c>
      <c r="E301" s="79">
        <v>0</v>
      </c>
    </row>
    <row r="302" spans="1:5" x14ac:dyDescent="0.25">
      <c r="A302" s="79" t="s">
        <v>835</v>
      </c>
      <c r="B302" s="79">
        <v>0</v>
      </c>
      <c r="C302" s="79">
        <v>1</v>
      </c>
      <c r="D302" s="79">
        <v>0</v>
      </c>
      <c r="E302" s="79">
        <v>0</v>
      </c>
    </row>
    <row r="303" spans="1:5" x14ac:dyDescent="0.25">
      <c r="A303" s="79" t="s">
        <v>837</v>
      </c>
      <c r="B303" s="79">
        <v>0</v>
      </c>
      <c r="C303" s="79">
        <v>1</v>
      </c>
      <c r="D303" s="79">
        <v>0</v>
      </c>
      <c r="E303" s="79">
        <v>0</v>
      </c>
    </row>
    <row r="304" spans="1:5" x14ac:dyDescent="0.25">
      <c r="A304" s="79" t="s">
        <v>839</v>
      </c>
      <c r="B304" s="79">
        <v>0</v>
      </c>
      <c r="C304" s="79">
        <v>1</v>
      </c>
      <c r="D304" s="79">
        <v>0</v>
      </c>
      <c r="E304" s="79">
        <v>0</v>
      </c>
    </row>
    <row r="305" spans="1:5" x14ac:dyDescent="0.25">
      <c r="A305" s="79" t="s">
        <v>841</v>
      </c>
      <c r="B305" s="79">
        <v>0</v>
      </c>
      <c r="C305" s="79">
        <v>1</v>
      </c>
      <c r="D305" s="79">
        <v>0</v>
      </c>
      <c r="E305" s="79">
        <v>0</v>
      </c>
    </row>
    <row r="306" spans="1:5" x14ac:dyDescent="0.25">
      <c r="A306" s="79" t="s">
        <v>843</v>
      </c>
      <c r="B306" s="79">
        <v>0</v>
      </c>
      <c r="C306" s="79">
        <v>1</v>
      </c>
      <c r="D306" s="79">
        <v>0</v>
      </c>
      <c r="E306" s="79">
        <v>0</v>
      </c>
    </row>
    <row r="307" spans="1:5" x14ac:dyDescent="0.25">
      <c r="A307" s="79" t="s">
        <v>845</v>
      </c>
      <c r="B307" s="79">
        <v>0</v>
      </c>
      <c r="C307" s="79">
        <v>1</v>
      </c>
      <c r="D307" s="79">
        <v>0</v>
      </c>
      <c r="E307" s="79">
        <v>0</v>
      </c>
    </row>
    <row r="308" spans="1:5" x14ac:dyDescent="0.25">
      <c r="A308" s="79" t="s">
        <v>847</v>
      </c>
      <c r="B308" s="79">
        <v>0</v>
      </c>
      <c r="C308" s="79">
        <v>1</v>
      </c>
      <c r="D308" s="79">
        <v>0</v>
      </c>
      <c r="E308" s="79">
        <v>0</v>
      </c>
    </row>
    <row r="309" spans="1:5" x14ac:dyDescent="0.25">
      <c r="A309" s="79" t="s">
        <v>849</v>
      </c>
      <c r="B309" s="79">
        <v>0</v>
      </c>
      <c r="C309" s="79">
        <v>1</v>
      </c>
      <c r="D309" s="79">
        <v>0</v>
      </c>
      <c r="E309" s="79">
        <v>0</v>
      </c>
    </row>
    <row r="310" spans="1:5" x14ac:dyDescent="0.25">
      <c r="A310" s="79" t="s">
        <v>851</v>
      </c>
      <c r="B310" s="79">
        <v>0</v>
      </c>
      <c r="C310" s="79">
        <v>1</v>
      </c>
      <c r="D310" s="79">
        <v>0</v>
      </c>
      <c r="E310" s="79">
        <v>0</v>
      </c>
    </row>
    <row r="311" spans="1:5" x14ac:dyDescent="0.25">
      <c r="A311" s="79" t="s">
        <v>853</v>
      </c>
      <c r="B311" s="79">
        <v>0</v>
      </c>
      <c r="C311" s="79">
        <v>1</v>
      </c>
      <c r="D311" s="79">
        <v>0</v>
      </c>
      <c r="E311" s="79">
        <v>0</v>
      </c>
    </row>
    <row r="312" spans="1:5" x14ac:dyDescent="0.25">
      <c r="A312" s="79" t="s">
        <v>859</v>
      </c>
      <c r="B312" s="79">
        <v>0</v>
      </c>
      <c r="C312" s="79">
        <v>1</v>
      </c>
      <c r="D312" s="79">
        <v>0</v>
      </c>
      <c r="E312" s="79">
        <v>0</v>
      </c>
    </row>
    <row r="313" spans="1:5" x14ac:dyDescent="0.25">
      <c r="A313" s="79" t="s">
        <v>864</v>
      </c>
      <c r="B313" s="79">
        <v>0</v>
      </c>
      <c r="C313" s="79">
        <v>0</v>
      </c>
      <c r="D313" s="79">
        <v>1</v>
      </c>
      <c r="E313" s="79">
        <v>0</v>
      </c>
    </row>
    <row r="314" spans="1:5" x14ac:dyDescent="0.25">
      <c r="A314" s="79" t="s">
        <v>866</v>
      </c>
      <c r="B314" s="79">
        <v>0</v>
      </c>
      <c r="C314" s="79">
        <v>0</v>
      </c>
      <c r="D314" s="79">
        <v>1</v>
      </c>
      <c r="E314" s="79">
        <v>0</v>
      </c>
    </row>
    <row r="315" spans="1:5" x14ac:dyDescent="0.25">
      <c r="A315" s="79" t="s">
        <v>870</v>
      </c>
      <c r="B315" s="79">
        <v>0</v>
      </c>
      <c r="C315" s="79">
        <v>0</v>
      </c>
      <c r="D315" s="79">
        <v>1</v>
      </c>
      <c r="E315" s="79">
        <v>0</v>
      </c>
    </row>
    <row r="316" spans="1:5" x14ac:dyDescent="0.25">
      <c r="A316" s="79" t="s">
        <v>872</v>
      </c>
      <c r="B316" s="79">
        <v>0</v>
      </c>
      <c r="C316" s="79">
        <v>0</v>
      </c>
      <c r="D316" s="79">
        <v>1</v>
      </c>
      <c r="E316" s="79">
        <v>0</v>
      </c>
    </row>
    <row r="317" spans="1:5" x14ac:dyDescent="0.25">
      <c r="A317" s="79" t="s">
        <v>874</v>
      </c>
      <c r="B317" s="79">
        <v>0</v>
      </c>
      <c r="C317" s="79">
        <v>0</v>
      </c>
      <c r="D317" s="79">
        <v>1</v>
      </c>
      <c r="E317" s="79">
        <v>0</v>
      </c>
    </row>
    <row r="318" spans="1:5" x14ac:dyDescent="0.25">
      <c r="A318" s="79" t="s">
        <v>876</v>
      </c>
      <c r="B318" s="79">
        <v>0</v>
      </c>
      <c r="C318" s="79">
        <v>0</v>
      </c>
      <c r="D318" s="79">
        <v>1</v>
      </c>
      <c r="E318" s="79">
        <v>0</v>
      </c>
    </row>
    <row r="319" spans="1:5" x14ac:dyDescent="0.25">
      <c r="A319" s="79" t="s">
        <v>878</v>
      </c>
      <c r="B319" s="79">
        <v>0</v>
      </c>
      <c r="C319" s="79">
        <v>0</v>
      </c>
      <c r="D319" s="79">
        <v>1</v>
      </c>
      <c r="E319" s="79">
        <v>0</v>
      </c>
    </row>
    <row r="320" spans="1:5" x14ac:dyDescent="0.25">
      <c r="A320" s="79" t="s">
        <v>880</v>
      </c>
      <c r="B320" s="79">
        <v>0</v>
      </c>
      <c r="C320" s="79">
        <v>0</v>
      </c>
      <c r="D320" s="79">
        <v>1</v>
      </c>
      <c r="E320" s="79">
        <v>0</v>
      </c>
    </row>
    <row r="321" spans="1:5" x14ac:dyDescent="0.25">
      <c r="A321" s="79" t="s">
        <v>882</v>
      </c>
      <c r="B321" s="79">
        <v>0</v>
      </c>
      <c r="C321" s="79">
        <v>0</v>
      </c>
      <c r="D321" s="79">
        <v>1</v>
      </c>
      <c r="E321" s="79">
        <v>0</v>
      </c>
    </row>
    <row r="322" spans="1:5" x14ac:dyDescent="0.25">
      <c r="A322" s="79" t="s">
        <v>884</v>
      </c>
      <c r="B322" s="79">
        <v>0</v>
      </c>
      <c r="C322" s="79">
        <v>0</v>
      </c>
      <c r="D322" s="79">
        <v>1</v>
      </c>
      <c r="E322" s="79">
        <v>0</v>
      </c>
    </row>
    <row r="323" spans="1:5" x14ac:dyDescent="0.25">
      <c r="A323" s="79" t="s">
        <v>886</v>
      </c>
      <c r="B323" s="79">
        <v>0</v>
      </c>
      <c r="C323" s="79">
        <v>0</v>
      </c>
      <c r="D323" s="79">
        <v>1</v>
      </c>
      <c r="E323" s="79">
        <v>0</v>
      </c>
    </row>
    <row r="324" spans="1:5" x14ac:dyDescent="0.25">
      <c r="A324" s="79" t="s">
        <v>891</v>
      </c>
      <c r="B324" s="79">
        <v>0</v>
      </c>
      <c r="C324" s="79">
        <v>1</v>
      </c>
      <c r="D324" s="79">
        <v>0</v>
      </c>
      <c r="E324" s="79">
        <v>0</v>
      </c>
    </row>
    <row r="325" spans="1:5" x14ac:dyDescent="0.25">
      <c r="A325" s="79" t="s">
        <v>893</v>
      </c>
      <c r="B325" s="79">
        <v>0</v>
      </c>
      <c r="C325" s="79">
        <v>1</v>
      </c>
      <c r="D325" s="79">
        <v>0</v>
      </c>
      <c r="E325" s="79">
        <v>0</v>
      </c>
    </row>
    <row r="326" spans="1:5" x14ac:dyDescent="0.25">
      <c r="A326" s="79" t="s">
        <v>895</v>
      </c>
      <c r="B326" s="79">
        <v>0</v>
      </c>
      <c r="C326" s="79">
        <v>1</v>
      </c>
      <c r="D326" s="79">
        <v>0</v>
      </c>
      <c r="E326" s="79">
        <v>0</v>
      </c>
    </row>
    <row r="327" spans="1:5" x14ac:dyDescent="0.25">
      <c r="A327" s="79" t="s">
        <v>897</v>
      </c>
      <c r="B327" s="79">
        <v>0</v>
      </c>
      <c r="C327" s="79">
        <v>1</v>
      </c>
      <c r="D327" s="79">
        <v>0</v>
      </c>
      <c r="E327" s="79">
        <v>0</v>
      </c>
    </row>
    <row r="328" spans="1:5" x14ac:dyDescent="0.25">
      <c r="A328" s="79" t="s">
        <v>899</v>
      </c>
      <c r="B328" s="79">
        <v>0</v>
      </c>
      <c r="C328" s="79">
        <v>1</v>
      </c>
      <c r="D328" s="79">
        <v>0</v>
      </c>
      <c r="E328" s="79">
        <v>0</v>
      </c>
    </row>
    <row r="329" spans="1:5" x14ac:dyDescent="0.25">
      <c r="A329" s="79" t="s">
        <v>901</v>
      </c>
      <c r="B329" s="79">
        <v>0</v>
      </c>
      <c r="C329" s="79">
        <v>1</v>
      </c>
      <c r="D329" s="79">
        <v>0</v>
      </c>
      <c r="E329" s="79">
        <v>0</v>
      </c>
    </row>
    <row r="330" spans="1:5" x14ac:dyDescent="0.25">
      <c r="A330" s="79" t="s">
        <v>905</v>
      </c>
      <c r="B330" s="79">
        <v>0</v>
      </c>
      <c r="C330" s="79">
        <v>1</v>
      </c>
      <c r="D330" s="79">
        <v>0</v>
      </c>
      <c r="E330" s="79">
        <v>0</v>
      </c>
    </row>
    <row r="331" spans="1:5" x14ac:dyDescent="0.25">
      <c r="A331" s="79" t="s">
        <v>907</v>
      </c>
      <c r="B331" s="79">
        <v>0</v>
      </c>
      <c r="C331" s="79">
        <v>1</v>
      </c>
      <c r="D331" s="79">
        <v>0</v>
      </c>
      <c r="E331" s="79">
        <v>0</v>
      </c>
    </row>
    <row r="332" spans="1:5" x14ac:dyDescent="0.25">
      <c r="A332" s="79" t="s">
        <v>909</v>
      </c>
      <c r="B332" s="79">
        <v>0</v>
      </c>
      <c r="C332" s="79">
        <v>1</v>
      </c>
      <c r="D332" s="79">
        <v>0</v>
      </c>
      <c r="E332" s="79">
        <v>0</v>
      </c>
    </row>
    <row r="333" spans="1:5" x14ac:dyDescent="0.25">
      <c r="A333" s="79" t="s">
        <v>911</v>
      </c>
      <c r="B333" s="79">
        <v>0</v>
      </c>
      <c r="C333" s="79">
        <v>1</v>
      </c>
      <c r="D333" s="79">
        <v>0</v>
      </c>
      <c r="E333" s="79">
        <v>0</v>
      </c>
    </row>
    <row r="334" spans="1:5" x14ac:dyDescent="0.25">
      <c r="A334" s="79" t="s">
        <v>913</v>
      </c>
      <c r="B334" s="79">
        <v>0</v>
      </c>
      <c r="C334" s="79">
        <v>1</v>
      </c>
      <c r="D334" s="79">
        <v>0</v>
      </c>
      <c r="E334" s="79">
        <v>0</v>
      </c>
    </row>
    <row r="335" spans="1:5" x14ac:dyDescent="0.25">
      <c r="A335" s="79" t="s">
        <v>915</v>
      </c>
      <c r="B335" s="79">
        <v>0</v>
      </c>
      <c r="C335" s="79">
        <v>1</v>
      </c>
      <c r="D335" s="79">
        <v>0</v>
      </c>
      <c r="E335" s="79">
        <v>0</v>
      </c>
    </row>
    <row r="336" spans="1:5" x14ac:dyDescent="0.25">
      <c r="A336" s="79" t="s">
        <v>917</v>
      </c>
      <c r="B336" s="79">
        <v>0</v>
      </c>
      <c r="C336" s="79">
        <v>1</v>
      </c>
      <c r="D336" s="79">
        <v>0</v>
      </c>
      <c r="E336" s="79">
        <v>0</v>
      </c>
    </row>
    <row r="337" spans="1:5" x14ac:dyDescent="0.25">
      <c r="A337" s="79" t="s">
        <v>919</v>
      </c>
      <c r="B337" s="79">
        <v>0</v>
      </c>
      <c r="C337" s="79">
        <v>1</v>
      </c>
      <c r="D337" s="79">
        <v>0</v>
      </c>
      <c r="E337" s="79">
        <v>0</v>
      </c>
    </row>
    <row r="338" spans="1:5" x14ac:dyDescent="0.25">
      <c r="A338" s="79" t="s">
        <v>921</v>
      </c>
      <c r="B338" s="79">
        <v>0</v>
      </c>
      <c r="C338" s="79">
        <v>1</v>
      </c>
      <c r="D338" s="79">
        <v>0</v>
      </c>
      <c r="E338" s="79">
        <v>0</v>
      </c>
    </row>
    <row r="339" spans="1:5" x14ac:dyDescent="0.25">
      <c r="A339" s="79" t="s">
        <v>923</v>
      </c>
      <c r="B339" s="79">
        <v>0</v>
      </c>
      <c r="C339" s="79">
        <v>1</v>
      </c>
      <c r="D339" s="79">
        <v>0</v>
      </c>
      <c r="E339" s="79">
        <v>0</v>
      </c>
    </row>
    <row r="340" spans="1:5" x14ac:dyDescent="0.25">
      <c r="A340" s="79" t="s">
        <v>925</v>
      </c>
      <c r="B340" s="79">
        <v>0</v>
      </c>
      <c r="C340" s="79">
        <v>1</v>
      </c>
      <c r="D340" s="79">
        <v>0</v>
      </c>
      <c r="E340" s="79">
        <v>0</v>
      </c>
    </row>
    <row r="341" spans="1:5" x14ac:dyDescent="0.25">
      <c r="A341" s="79" t="s">
        <v>927</v>
      </c>
      <c r="B341" s="79">
        <v>0</v>
      </c>
      <c r="C341" s="79">
        <v>1</v>
      </c>
      <c r="D341" s="79">
        <v>0</v>
      </c>
      <c r="E341" s="79">
        <v>0</v>
      </c>
    </row>
    <row r="342" spans="1:5" x14ac:dyDescent="0.25">
      <c r="A342" s="79" t="s">
        <v>929</v>
      </c>
      <c r="B342" s="79">
        <v>0</v>
      </c>
      <c r="C342" s="79">
        <v>1</v>
      </c>
      <c r="D342" s="79">
        <v>0</v>
      </c>
      <c r="E342" s="79">
        <v>0</v>
      </c>
    </row>
    <row r="343" spans="1:5" x14ac:dyDescent="0.25">
      <c r="A343" s="79" t="s">
        <v>931</v>
      </c>
      <c r="B343" s="79">
        <v>0</v>
      </c>
      <c r="C343" s="79">
        <v>1</v>
      </c>
      <c r="D343" s="79">
        <v>0</v>
      </c>
      <c r="E343" s="79">
        <v>0</v>
      </c>
    </row>
    <row r="344" spans="1:5" x14ac:dyDescent="0.25">
      <c r="A344" s="79" t="s">
        <v>933</v>
      </c>
      <c r="B344" s="79">
        <v>0</v>
      </c>
      <c r="C344" s="79">
        <v>1</v>
      </c>
      <c r="D344" s="79">
        <v>0</v>
      </c>
      <c r="E344" s="79">
        <v>0</v>
      </c>
    </row>
    <row r="345" spans="1:5" x14ac:dyDescent="0.25">
      <c r="A345" s="79" t="s">
        <v>937</v>
      </c>
      <c r="B345" s="79">
        <v>0</v>
      </c>
      <c r="C345" s="79">
        <v>0</v>
      </c>
      <c r="D345" s="79">
        <v>1</v>
      </c>
      <c r="E345" s="79">
        <v>0</v>
      </c>
    </row>
    <row r="346" spans="1:5" x14ac:dyDescent="0.25">
      <c r="A346" s="79" t="s">
        <v>939</v>
      </c>
      <c r="B346" s="79">
        <v>0</v>
      </c>
      <c r="C346" s="79">
        <v>0</v>
      </c>
      <c r="D346" s="79">
        <v>1</v>
      </c>
      <c r="E346" s="79">
        <v>0</v>
      </c>
    </row>
    <row r="347" spans="1:5" x14ac:dyDescent="0.25">
      <c r="A347" s="79" t="s">
        <v>941</v>
      </c>
      <c r="B347" s="79">
        <v>0</v>
      </c>
      <c r="C347" s="79">
        <v>0</v>
      </c>
      <c r="D347" s="79">
        <v>1</v>
      </c>
      <c r="E347" s="79">
        <v>0</v>
      </c>
    </row>
    <row r="348" spans="1:5" x14ac:dyDescent="0.25">
      <c r="A348" s="79" t="s">
        <v>943</v>
      </c>
      <c r="B348" s="79">
        <v>0</v>
      </c>
      <c r="C348" s="79">
        <v>0</v>
      </c>
      <c r="D348" s="79">
        <v>1</v>
      </c>
      <c r="E348" s="79">
        <v>0</v>
      </c>
    </row>
    <row r="349" spans="1:5" x14ac:dyDescent="0.25">
      <c r="A349" s="79" t="s">
        <v>945</v>
      </c>
      <c r="B349" s="79">
        <v>0</v>
      </c>
      <c r="C349" s="79">
        <v>0</v>
      </c>
      <c r="D349" s="79">
        <v>1</v>
      </c>
      <c r="E349" s="79">
        <v>0</v>
      </c>
    </row>
    <row r="350" spans="1:5" x14ac:dyDescent="0.25">
      <c r="A350" s="79" t="s">
        <v>947</v>
      </c>
      <c r="B350" s="79">
        <v>0</v>
      </c>
      <c r="C350" s="79">
        <v>0</v>
      </c>
      <c r="D350" s="79">
        <v>1</v>
      </c>
      <c r="E350" s="79">
        <v>0</v>
      </c>
    </row>
    <row r="351" spans="1:5" x14ac:dyDescent="0.25">
      <c r="A351" s="79" t="s">
        <v>949</v>
      </c>
      <c r="B351" s="79">
        <v>0</v>
      </c>
      <c r="C351" s="79">
        <v>0</v>
      </c>
      <c r="D351" s="79">
        <v>1</v>
      </c>
      <c r="E351" s="79">
        <v>0</v>
      </c>
    </row>
    <row r="352" spans="1:5" x14ac:dyDescent="0.25">
      <c r="A352" s="79" t="s">
        <v>951</v>
      </c>
      <c r="B352" s="79">
        <v>0</v>
      </c>
      <c r="C352" s="79">
        <v>0</v>
      </c>
      <c r="D352" s="79">
        <v>1</v>
      </c>
      <c r="E352" s="79">
        <v>0</v>
      </c>
    </row>
    <row r="353" spans="1:5" x14ac:dyDescent="0.25">
      <c r="A353" s="79" t="s">
        <v>953</v>
      </c>
      <c r="B353" s="79">
        <v>0</v>
      </c>
      <c r="C353" s="79">
        <v>0</v>
      </c>
      <c r="D353" s="79">
        <v>1</v>
      </c>
      <c r="E353" s="79">
        <v>0</v>
      </c>
    </row>
    <row r="354" spans="1:5" x14ac:dyDescent="0.25">
      <c r="A354" s="79" t="s">
        <v>955</v>
      </c>
      <c r="B354" s="79">
        <v>0</v>
      </c>
      <c r="C354" s="79">
        <v>0</v>
      </c>
      <c r="D354" s="79">
        <v>1</v>
      </c>
      <c r="E354" s="79">
        <v>0</v>
      </c>
    </row>
    <row r="355" spans="1:5" x14ac:dyDescent="0.25">
      <c r="A355" s="79" t="s">
        <v>960</v>
      </c>
      <c r="B355" s="79">
        <v>0</v>
      </c>
      <c r="C355" s="79">
        <v>0</v>
      </c>
      <c r="D355" s="79">
        <v>1</v>
      </c>
      <c r="E355" s="79">
        <v>0</v>
      </c>
    </row>
    <row r="356" spans="1:5" x14ac:dyDescent="0.25">
      <c r="A356" s="79" t="s">
        <v>962</v>
      </c>
      <c r="B356" s="79">
        <v>0</v>
      </c>
      <c r="C356" s="79">
        <v>0</v>
      </c>
      <c r="D356" s="79">
        <v>1</v>
      </c>
      <c r="E356" s="79">
        <v>0</v>
      </c>
    </row>
    <row r="357" spans="1:5" x14ac:dyDescent="0.25">
      <c r="A357" s="79" t="s">
        <v>964</v>
      </c>
      <c r="B357" s="79">
        <v>0</v>
      </c>
      <c r="C357" s="79">
        <v>0</v>
      </c>
      <c r="D357" s="79">
        <v>1</v>
      </c>
      <c r="E357" s="79">
        <v>0</v>
      </c>
    </row>
    <row r="358" spans="1:5" x14ac:dyDescent="0.25">
      <c r="A358" s="79" t="s">
        <v>683</v>
      </c>
      <c r="B358" s="79">
        <v>1</v>
      </c>
      <c r="C358" s="79">
        <v>0</v>
      </c>
      <c r="D358" s="79">
        <v>0</v>
      </c>
      <c r="E358" s="79">
        <v>0</v>
      </c>
    </row>
    <row r="359" spans="1:5" x14ac:dyDescent="0.25">
      <c r="A359" s="79" t="s">
        <v>141</v>
      </c>
      <c r="B359" s="79">
        <v>0</v>
      </c>
      <c r="C359" s="79">
        <v>1</v>
      </c>
      <c r="D359" s="79">
        <v>0</v>
      </c>
      <c r="E359" s="79">
        <v>0</v>
      </c>
    </row>
    <row r="360" spans="1:5" x14ac:dyDescent="0.25">
      <c r="A360" s="79" t="s">
        <v>147</v>
      </c>
      <c r="B360" s="79">
        <v>0</v>
      </c>
      <c r="C360" s="79">
        <v>1</v>
      </c>
      <c r="D360" s="79">
        <v>0</v>
      </c>
      <c r="E360" s="79">
        <v>0</v>
      </c>
    </row>
    <row r="361" spans="1:5" x14ac:dyDescent="0.25">
      <c r="A361" s="79" t="s">
        <v>242</v>
      </c>
      <c r="B361" s="79">
        <v>0</v>
      </c>
      <c r="C361" s="79">
        <v>0</v>
      </c>
      <c r="D361" s="79">
        <v>1</v>
      </c>
      <c r="E361" s="79">
        <v>0</v>
      </c>
    </row>
    <row r="362" spans="1:5" x14ac:dyDescent="0.25">
      <c r="A362" s="79" t="s">
        <v>654</v>
      </c>
      <c r="B362" s="79">
        <v>1</v>
      </c>
      <c r="C362" s="79">
        <v>0</v>
      </c>
      <c r="D362" s="79">
        <v>0</v>
      </c>
      <c r="E362" s="79">
        <v>0</v>
      </c>
    </row>
    <row r="363" spans="1:5" x14ac:dyDescent="0.25">
      <c r="A363" s="79" t="s">
        <v>903</v>
      </c>
      <c r="B363" s="79">
        <v>0</v>
      </c>
      <c r="C363" s="79">
        <v>1</v>
      </c>
      <c r="D363" s="79">
        <v>0</v>
      </c>
      <c r="E363" s="79">
        <v>0</v>
      </c>
    </row>
    <row r="364" spans="1:5" x14ac:dyDescent="0.25">
      <c r="A364" s="79" t="s">
        <v>857</v>
      </c>
      <c r="B364" s="79">
        <v>0</v>
      </c>
      <c r="C364" s="79">
        <v>1</v>
      </c>
      <c r="D364" s="79">
        <v>0</v>
      </c>
      <c r="E364" s="79">
        <v>0</v>
      </c>
    </row>
    <row r="365" spans="1:5" x14ac:dyDescent="0.25">
      <c r="A365" s="79" t="s">
        <v>357</v>
      </c>
      <c r="B365" s="79">
        <v>1</v>
      </c>
      <c r="C365" s="79">
        <v>0</v>
      </c>
      <c r="D365" s="79">
        <v>0</v>
      </c>
      <c r="E365" s="79">
        <v>0</v>
      </c>
    </row>
    <row r="366" spans="1:5" x14ac:dyDescent="0.25">
      <c r="A366" s="79" t="s">
        <v>656</v>
      </c>
      <c r="B366" s="79">
        <v>1</v>
      </c>
      <c r="C366" s="79">
        <v>0</v>
      </c>
      <c r="D366" s="79">
        <v>0</v>
      </c>
      <c r="E366" s="79">
        <v>0</v>
      </c>
    </row>
    <row r="367" spans="1:5" x14ac:dyDescent="0.25">
      <c r="A367" s="79" t="s">
        <v>833</v>
      </c>
      <c r="B367" s="79">
        <v>0</v>
      </c>
      <c r="C367" s="79">
        <v>1</v>
      </c>
      <c r="D367" s="79">
        <v>0</v>
      </c>
      <c r="E367" s="79">
        <v>0</v>
      </c>
    </row>
    <row r="368" spans="1:5" x14ac:dyDescent="0.25">
      <c r="A368" s="79" t="s">
        <v>616</v>
      </c>
      <c r="B368" s="79">
        <v>1</v>
      </c>
      <c r="C368" s="79">
        <v>0</v>
      </c>
      <c r="D368" s="79">
        <v>0</v>
      </c>
      <c r="E368" s="79">
        <v>0</v>
      </c>
    </row>
    <row r="369" spans="1:5" x14ac:dyDescent="0.25">
      <c r="A369" s="79" t="s">
        <v>624</v>
      </c>
      <c r="B369" s="79">
        <v>0</v>
      </c>
      <c r="C369" s="79">
        <v>1</v>
      </c>
      <c r="D369" s="79">
        <v>0</v>
      </c>
      <c r="E369" s="79">
        <v>0</v>
      </c>
    </row>
    <row r="370" spans="1:5" x14ac:dyDescent="0.25">
      <c r="A370" s="79" t="s">
        <v>639</v>
      </c>
      <c r="B370" s="79">
        <v>0</v>
      </c>
      <c r="C370" s="79">
        <v>1</v>
      </c>
      <c r="D370" s="79">
        <v>0</v>
      </c>
      <c r="E370" s="79">
        <v>0</v>
      </c>
    </row>
    <row r="371" spans="1:5" x14ac:dyDescent="0.25">
      <c r="A371" s="79" t="s">
        <v>810</v>
      </c>
      <c r="B371" s="79">
        <v>1</v>
      </c>
      <c r="C371" s="79">
        <v>0</v>
      </c>
      <c r="D371" s="79">
        <v>0</v>
      </c>
      <c r="E371" s="79">
        <v>0</v>
      </c>
    </row>
    <row r="372" spans="1:5" x14ac:dyDescent="0.25">
      <c r="A372" s="79" t="s">
        <v>777</v>
      </c>
      <c r="B372" s="79">
        <v>0</v>
      </c>
      <c r="C372" s="79">
        <v>1</v>
      </c>
      <c r="D372" s="79">
        <v>0</v>
      </c>
      <c r="E372" s="79">
        <v>0</v>
      </c>
    </row>
    <row r="373" spans="1:5" x14ac:dyDescent="0.25">
      <c r="A373" s="79" t="s">
        <v>966</v>
      </c>
      <c r="B373" s="79">
        <v>1</v>
      </c>
      <c r="C373" s="79">
        <v>0</v>
      </c>
      <c r="D373" s="79">
        <v>0</v>
      </c>
      <c r="E373" s="79">
        <v>0</v>
      </c>
    </row>
    <row r="374" spans="1:5" x14ac:dyDescent="0.25">
      <c r="A374" s="79" t="s">
        <v>246</v>
      </c>
      <c r="B374" s="79">
        <v>0</v>
      </c>
      <c r="C374" s="79">
        <v>0</v>
      </c>
      <c r="D374" s="79">
        <v>1</v>
      </c>
      <c r="E374" s="79">
        <v>0</v>
      </c>
    </row>
    <row r="375" spans="1:5" x14ac:dyDescent="0.25">
      <c r="A375" s="79" t="s">
        <v>958</v>
      </c>
      <c r="B375" s="79">
        <v>1</v>
      </c>
      <c r="C375" s="79">
        <v>0</v>
      </c>
      <c r="D375" s="79">
        <v>0</v>
      </c>
      <c r="E375" s="79">
        <v>0</v>
      </c>
    </row>
    <row r="376" spans="1:5" x14ac:dyDescent="0.25">
      <c r="A376" s="79" t="s">
        <v>149</v>
      </c>
      <c r="B376" s="79">
        <v>0</v>
      </c>
      <c r="C376" s="79">
        <v>1</v>
      </c>
      <c r="D376" s="79">
        <v>0</v>
      </c>
      <c r="E376" s="79">
        <v>0</v>
      </c>
    </row>
    <row r="377" spans="1:5" x14ac:dyDescent="0.25">
      <c r="A377" s="79" t="s">
        <v>740</v>
      </c>
      <c r="B377" s="79">
        <v>0</v>
      </c>
      <c r="C377" s="79">
        <v>0</v>
      </c>
      <c r="D377" s="79">
        <v>1</v>
      </c>
      <c r="E377" s="79">
        <v>0</v>
      </c>
    </row>
    <row r="378" spans="1:5" x14ac:dyDescent="0.25">
      <c r="A378" s="79" t="s">
        <v>248</v>
      </c>
      <c r="B378" s="79">
        <v>0</v>
      </c>
      <c r="C378" s="79">
        <v>0</v>
      </c>
      <c r="D378" s="79">
        <v>1</v>
      </c>
      <c r="E378" s="79">
        <v>0</v>
      </c>
    </row>
    <row r="379" spans="1:5" x14ac:dyDescent="0.25">
      <c r="A379" s="79" t="s">
        <v>208</v>
      </c>
      <c r="B379" s="79">
        <v>0</v>
      </c>
      <c r="C379" s="79">
        <v>0</v>
      </c>
      <c r="D379" s="79">
        <v>1</v>
      </c>
      <c r="E379" s="79">
        <v>0</v>
      </c>
    </row>
    <row r="380" spans="1:5" x14ac:dyDescent="0.25">
      <c r="A380" s="79" t="s">
        <v>435</v>
      </c>
      <c r="B380" s="79">
        <v>0</v>
      </c>
      <c r="C380" s="79">
        <v>1</v>
      </c>
      <c r="D380" s="79">
        <v>0</v>
      </c>
      <c r="E380" s="79">
        <v>0</v>
      </c>
    </row>
    <row r="381" spans="1:5" x14ac:dyDescent="0.25">
      <c r="A381" s="79" t="s">
        <v>533</v>
      </c>
      <c r="B381" s="79">
        <v>1</v>
      </c>
      <c r="C381" s="79">
        <v>0</v>
      </c>
      <c r="D381" s="79">
        <v>0</v>
      </c>
      <c r="E381" s="79">
        <v>0</v>
      </c>
    </row>
    <row r="382" spans="1:5" x14ac:dyDescent="0.25">
      <c r="A382" s="79" t="s">
        <v>244</v>
      </c>
      <c r="B382" s="79">
        <v>0</v>
      </c>
      <c r="C382" s="79">
        <v>0</v>
      </c>
      <c r="D382" s="79">
        <v>1</v>
      </c>
      <c r="E382" s="79">
        <v>0</v>
      </c>
    </row>
    <row r="383" spans="1:5" x14ac:dyDescent="0.25">
      <c r="A383" s="79" t="s">
        <v>485</v>
      </c>
      <c r="B383" s="79">
        <v>0</v>
      </c>
      <c r="C383" s="79">
        <v>0</v>
      </c>
      <c r="D383" s="79">
        <v>1</v>
      </c>
      <c r="E383" s="79">
        <v>0</v>
      </c>
    </row>
    <row r="384" spans="1:5" x14ac:dyDescent="0.25">
      <c r="A384" s="79" t="s">
        <v>862</v>
      </c>
      <c r="B384" s="79">
        <v>0</v>
      </c>
      <c r="C384" s="79">
        <v>0</v>
      </c>
      <c r="D384" s="79">
        <v>1</v>
      </c>
      <c r="E384" s="79">
        <v>0</v>
      </c>
    </row>
    <row r="385" spans="1:5" x14ac:dyDescent="0.25">
      <c r="A385" s="79" t="s">
        <v>313</v>
      </c>
      <c r="B385" s="79">
        <v>0</v>
      </c>
      <c r="C385" s="79">
        <v>1</v>
      </c>
      <c r="D385" s="79">
        <v>0</v>
      </c>
      <c r="E385" s="79">
        <v>0</v>
      </c>
    </row>
    <row r="386" spans="1:5" x14ac:dyDescent="0.25">
      <c r="A386" s="79" t="s">
        <v>287</v>
      </c>
      <c r="B386" s="79">
        <v>0</v>
      </c>
      <c r="C386" s="79">
        <v>0</v>
      </c>
      <c r="D386" s="79">
        <v>1</v>
      </c>
      <c r="E386" s="79">
        <v>0</v>
      </c>
    </row>
    <row r="387" spans="1:5" x14ac:dyDescent="0.25">
      <c r="A387" s="79" t="s">
        <v>935</v>
      </c>
      <c r="B387" s="79">
        <v>0</v>
      </c>
      <c r="C387" s="79">
        <v>1</v>
      </c>
      <c r="D387" s="79">
        <v>0</v>
      </c>
      <c r="E387" s="79">
        <v>0</v>
      </c>
    </row>
    <row r="388" spans="1:5" x14ac:dyDescent="0.25">
      <c r="A388" s="79" t="s">
        <v>187</v>
      </c>
      <c r="B388" s="79">
        <v>0</v>
      </c>
      <c r="C388" s="79">
        <v>0</v>
      </c>
      <c r="D388" s="79">
        <v>1</v>
      </c>
      <c r="E388" s="79">
        <v>0</v>
      </c>
    </row>
    <row r="389" spans="1:5" x14ac:dyDescent="0.25">
      <c r="A389" s="79" t="s">
        <v>889</v>
      </c>
      <c r="B389" s="79">
        <v>1</v>
      </c>
      <c r="C389" s="79">
        <v>0</v>
      </c>
      <c r="D389" s="79">
        <v>0</v>
      </c>
      <c r="E389" s="79">
        <v>0</v>
      </c>
    </row>
    <row r="390" spans="1:5" x14ac:dyDescent="0.25">
      <c r="A390" s="79" t="s">
        <v>658</v>
      </c>
      <c r="B390" s="79">
        <v>1</v>
      </c>
      <c r="C390" s="79">
        <v>0</v>
      </c>
      <c r="D390" s="79">
        <v>0</v>
      </c>
      <c r="E390" s="79">
        <v>0</v>
      </c>
    </row>
    <row r="391" spans="1:5" x14ac:dyDescent="0.25">
      <c r="A391" s="79" t="s">
        <v>590</v>
      </c>
      <c r="B391" s="79">
        <v>1</v>
      </c>
      <c r="C391" s="79">
        <v>0</v>
      </c>
      <c r="D391" s="79">
        <v>0</v>
      </c>
      <c r="E391" s="79">
        <v>0</v>
      </c>
    </row>
    <row r="392" spans="1:5" x14ac:dyDescent="0.25">
      <c r="A392" s="79" t="s">
        <v>458</v>
      </c>
      <c r="B392" s="79">
        <v>0</v>
      </c>
      <c r="C392" s="79">
        <v>0</v>
      </c>
      <c r="D392" s="79">
        <v>1</v>
      </c>
      <c r="E392" s="79">
        <v>0</v>
      </c>
    </row>
    <row r="393" spans="1:5" x14ac:dyDescent="0.25">
      <c r="A393" s="79" t="s">
        <v>755</v>
      </c>
      <c r="B393" s="79">
        <v>0</v>
      </c>
      <c r="C393" s="79">
        <v>0</v>
      </c>
      <c r="D393" s="79">
        <v>1</v>
      </c>
      <c r="E393" s="79">
        <v>0</v>
      </c>
    </row>
    <row r="394" spans="1:5" x14ac:dyDescent="0.25">
      <c r="A394" s="79" t="s">
        <v>343</v>
      </c>
      <c r="B394" s="79">
        <v>0</v>
      </c>
      <c r="C394" s="79">
        <v>1</v>
      </c>
      <c r="D394" s="79">
        <v>0</v>
      </c>
      <c r="E394" s="79">
        <v>0</v>
      </c>
    </row>
    <row r="395" spans="1:5" x14ac:dyDescent="0.25">
      <c r="A395" s="79" t="s">
        <v>721</v>
      </c>
      <c r="B395" s="79">
        <v>1</v>
      </c>
      <c r="C395" s="79">
        <v>0</v>
      </c>
      <c r="D395" s="79">
        <v>0</v>
      </c>
      <c r="E395" s="79">
        <v>0</v>
      </c>
    </row>
    <row r="396" spans="1:5" x14ac:dyDescent="0.25">
      <c r="A396" s="79" t="s">
        <v>143</v>
      </c>
      <c r="B396" s="79">
        <v>0</v>
      </c>
      <c r="C396" s="79">
        <v>1</v>
      </c>
      <c r="D396" s="79">
        <v>0</v>
      </c>
      <c r="E396" s="79">
        <v>0</v>
      </c>
    </row>
    <row r="397" spans="1:5" x14ac:dyDescent="0.25">
      <c r="A397" s="79" t="s">
        <v>155</v>
      </c>
      <c r="B397" s="79">
        <v>0</v>
      </c>
      <c r="C397" s="79">
        <v>1</v>
      </c>
      <c r="D397" s="79">
        <v>0</v>
      </c>
      <c r="E397" s="79">
        <v>0</v>
      </c>
    </row>
    <row r="398" spans="1:5" x14ac:dyDescent="0.25">
      <c r="A398" s="79" t="s">
        <v>868</v>
      </c>
      <c r="B398" s="79">
        <v>0</v>
      </c>
      <c r="C398" s="79">
        <v>0</v>
      </c>
      <c r="D398" s="79">
        <v>1</v>
      </c>
      <c r="E398" s="79">
        <v>0</v>
      </c>
    </row>
    <row r="399" spans="1:5" x14ac:dyDescent="0.25">
      <c r="A399" s="79" t="s">
        <v>612</v>
      </c>
      <c r="B399" s="79">
        <v>1</v>
      </c>
      <c r="C399" s="79">
        <v>0</v>
      </c>
      <c r="D399" s="79">
        <v>0</v>
      </c>
      <c r="E399" s="79">
        <v>0</v>
      </c>
    </row>
    <row r="400" spans="1:5" x14ac:dyDescent="0.25">
      <c r="A400" s="79" t="s">
        <v>685</v>
      </c>
      <c r="B400" s="79">
        <v>1</v>
      </c>
      <c r="C400" s="79">
        <v>0</v>
      </c>
      <c r="D400" s="79">
        <v>0</v>
      </c>
      <c r="E400" s="79">
        <v>0</v>
      </c>
    </row>
    <row r="401" spans="1:5" x14ac:dyDescent="0.25">
      <c r="A401" s="79" t="s">
        <v>797</v>
      </c>
      <c r="B401" s="79">
        <v>0</v>
      </c>
      <c r="C401" s="79">
        <v>1</v>
      </c>
      <c r="D401" s="79">
        <v>0</v>
      </c>
      <c r="E401" s="79">
        <v>0</v>
      </c>
    </row>
    <row r="402" spans="1:5" x14ac:dyDescent="0.25">
      <c r="A402" s="79" t="s">
        <v>855</v>
      </c>
      <c r="B402" s="79">
        <v>0</v>
      </c>
      <c r="C402" s="79">
        <v>1</v>
      </c>
      <c r="D402" s="79">
        <v>0</v>
      </c>
      <c r="E402" s="79">
        <v>0</v>
      </c>
    </row>
  </sheetData>
  <phoneticPr fontId="11" type="noConversion"/>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3A50-48BB-4740-9237-B1B65FC28A5A}">
  <dimension ref="A1:F402"/>
  <sheetViews>
    <sheetView workbookViewId="0">
      <selection activeCell="C14" sqref="C14"/>
    </sheetView>
  </sheetViews>
  <sheetFormatPr defaultRowHeight="14.3" x14ac:dyDescent="0.25"/>
  <cols>
    <col min="1" max="1" width="14" customWidth="1"/>
  </cols>
  <sheetData>
    <row r="1" spans="1:6" x14ac:dyDescent="0.25">
      <c r="A1" t="s">
        <v>1026</v>
      </c>
      <c r="B1" t="s">
        <v>1031</v>
      </c>
      <c r="C1" t="s">
        <v>1032</v>
      </c>
      <c r="D1" t="s">
        <v>1033</v>
      </c>
      <c r="E1" t="s">
        <v>1034</v>
      </c>
      <c r="F1" t="s">
        <v>1035</v>
      </c>
    </row>
    <row r="2" spans="1:6" x14ac:dyDescent="0.25">
      <c r="A2" t="s">
        <v>541</v>
      </c>
      <c r="B2">
        <v>0</v>
      </c>
      <c r="C2">
        <v>1</v>
      </c>
      <c r="D2">
        <v>0</v>
      </c>
      <c r="E2">
        <v>0</v>
      </c>
      <c r="F2">
        <v>0</v>
      </c>
    </row>
    <row r="3" spans="1:6" x14ac:dyDescent="0.25">
      <c r="A3" t="s">
        <v>641</v>
      </c>
      <c r="B3">
        <v>0</v>
      </c>
      <c r="C3">
        <v>0</v>
      </c>
      <c r="D3">
        <v>0</v>
      </c>
      <c r="E3">
        <v>1</v>
      </c>
      <c r="F3">
        <v>0</v>
      </c>
    </row>
    <row r="4" spans="1:6" x14ac:dyDescent="0.25">
      <c r="A4" t="s">
        <v>227</v>
      </c>
      <c r="B4">
        <v>1</v>
      </c>
      <c r="C4">
        <v>0</v>
      </c>
      <c r="D4">
        <v>0</v>
      </c>
      <c r="E4">
        <v>0</v>
      </c>
      <c r="F4">
        <v>0</v>
      </c>
    </row>
    <row r="5" spans="1:6" x14ac:dyDescent="0.25">
      <c r="A5" t="s">
        <v>398</v>
      </c>
      <c r="B5">
        <v>0</v>
      </c>
      <c r="C5">
        <v>0</v>
      </c>
      <c r="D5">
        <v>0</v>
      </c>
      <c r="E5">
        <v>0</v>
      </c>
      <c r="F5">
        <v>1</v>
      </c>
    </row>
    <row r="6" spans="1:6" x14ac:dyDescent="0.25">
      <c r="A6" t="s">
        <v>695</v>
      </c>
      <c r="B6">
        <v>0</v>
      </c>
      <c r="C6">
        <v>0</v>
      </c>
      <c r="D6">
        <v>0</v>
      </c>
      <c r="E6">
        <v>0</v>
      </c>
      <c r="F6">
        <v>1</v>
      </c>
    </row>
    <row r="7" spans="1:6" x14ac:dyDescent="0.25">
      <c r="A7" t="s">
        <v>453</v>
      </c>
      <c r="B7">
        <v>0</v>
      </c>
      <c r="C7">
        <v>0</v>
      </c>
      <c r="D7">
        <v>1</v>
      </c>
      <c r="E7">
        <v>0</v>
      </c>
      <c r="F7">
        <v>0</v>
      </c>
    </row>
    <row r="8" spans="1:6" x14ac:dyDescent="0.25">
      <c r="A8" t="s">
        <v>555</v>
      </c>
      <c r="B8">
        <v>0</v>
      </c>
      <c r="C8">
        <v>1</v>
      </c>
      <c r="D8">
        <v>0</v>
      </c>
      <c r="E8">
        <v>0</v>
      </c>
      <c r="F8">
        <v>0</v>
      </c>
    </row>
    <row r="9" spans="1:6" x14ac:dyDescent="0.25">
      <c r="A9" t="s">
        <v>518</v>
      </c>
      <c r="B9">
        <v>1</v>
      </c>
      <c r="C9">
        <v>0</v>
      </c>
      <c r="D9">
        <v>0</v>
      </c>
      <c r="E9">
        <v>0</v>
      </c>
      <c r="F9">
        <v>0</v>
      </c>
    </row>
    <row r="10" spans="1:6" x14ac:dyDescent="0.25">
      <c r="A10" t="s">
        <v>677</v>
      </c>
      <c r="B10">
        <v>0</v>
      </c>
      <c r="C10">
        <v>1</v>
      </c>
      <c r="D10">
        <v>0</v>
      </c>
      <c r="E10">
        <v>0</v>
      </c>
      <c r="F10">
        <v>0</v>
      </c>
    </row>
    <row r="11" spans="1:6" x14ac:dyDescent="0.25">
      <c r="A11" t="s">
        <v>310</v>
      </c>
      <c r="B11">
        <v>0</v>
      </c>
      <c r="C11">
        <v>1</v>
      </c>
      <c r="D11">
        <v>0</v>
      </c>
      <c r="E11">
        <v>0</v>
      </c>
      <c r="F11">
        <v>0</v>
      </c>
    </row>
    <row r="12" spans="1:6" x14ac:dyDescent="0.25">
      <c r="A12" t="s">
        <v>816</v>
      </c>
      <c r="B12">
        <v>1</v>
      </c>
      <c r="C12">
        <v>0</v>
      </c>
      <c r="D12">
        <v>0</v>
      </c>
      <c r="E12">
        <v>0</v>
      </c>
      <c r="F12">
        <v>0</v>
      </c>
    </row>
    <row r="13" spans="1:6" x14ac:dyDescent="0.25">
      <c r="A13" t="s">
        <v>793</v>
      </c>
      <c r="B13">
        <v>0</v>
      </c>
      <c r="C13">
        <v>0</v>
      </c>
      <c r="D13">
        <v>0</v>
      </c>
      <c r="E13">
        <v>1</v>
      </c>
      <c r="F13">
        <v>0</v>
      </c>
    </row>
    <row r="14" spans="1:6" x14ac:dyDescent="0.25">
      <c r="A14" t="s">
        <v>723</v>
      </c>
      <c r="B14">
        <v>0</v>
      </c>
      <c r="C14">
        <v>0</v>
      </c>
      <c r="D14">
        <v>0</v>
      </c>
      <c r="E14">
        <v>1</v>
      </c>
      <c r="F14">
        <v>0</v>
      </c>
    </row>
    <row r="15" spans="1:6" x14ac:dyDescent="0.25">
      <c r="A15" t="s">
        <v>683</v>
      </c>
      <c r="B15">
        <v>1</v>
      </c>
      <c r="C15">
        <v>0</v>
      </c>
      <c r="D15">
        <v>0</v>
      </c>
      <c r="E15">
        <v>0</v>
      </c>
      <c r="F15">
        <v>0</v>
      </c>
    </row>
    <row r="16" spans="1:6" x14ac:dyDescent="0.25">
      <c r="A16" t="s">
        <v>750</v>
      </c>
      <c r="B16">
        <v>0</v>
      </c>
      <c r="C16">
        <v>1</v>
      </c>
      <c r="D16">
        <v>0</v>
      </c>
      <c r="E16">
        <v>0</v>
      </c>
      <c r="F16">
        <v>0</v>
      </c>
    </row>
    <row r="17" spans="1:6" x14ac:dyDescent="0.25">
      <c r="A17" t="s">
        <v>783</v>
      </c>
      <c r="B17">
        <v>0</v>
      </c>
      <c r="C17">
        <v>0</v>
      </c>
      <c r="D17">
        <v>0</v>
      </c>
      <c r="E17">
        <v>1</v>
      </c>
      <c r="F17">
        <v>0</v>
      </c>
    </row>
    <row r="18" spans="1:6" x14ac:dyDescent="0.25">
      <c r="A18" t="s">
        <v>710</v>
      </c>
      <c r="B18">
        <v>0</v>
      </c>
      <c r="C18">
        <v>1</v>
      </c>
      <c r="D18">
        <v>0</v>
      </c>
      <c r="E18">
        <v>0</v>
      </c>
      <c r="F18">
        <v>0</v>
      </c>
    </row>
    <row r="19" spans="1:6" x14ac:dyDescent="0.25">
      <c r="A19" t="s">
        <v>951</v>
      </c>
      <c r="B19">
        <v>0</v>
      </c>
      <c r="C19">
        <v>0</v>
      </c>
      <c r="D19">
        <v>0</v>
      </c>
      <c r="E19">
        <v>0</v>
      </c>
      <c r="F19">
        <v>1</v>
      </c>
    </row>
    <row r="20" spans="1:6" x14ac:dyDescent="0.25">
      <c r="A20" t="s">
        <v>199</v>
      </c>
      <c r="B20">
        <v>1</v>
      </c>
      <c r="C20">
        <v>0</v>
      </c>
      <c r="D20">
        <v>0</v>
      </c>
      <c r="E20">
        <v>0</v>
      </c>
      <c r="F20">
        <v>0</v>
      </c>
    </row>
    <row r="21" spans="1:6" x14ac:dyDescent="0.25">
      <c r="A21" t="s">
        <v>835</v>
      </c>
      <c r="B21">
        <v>0</v>
      </c>
      <c r="C21">
        <v>0</v>
      </c>
      <c r="D21">
        <v>0</v>
      </c>
      <c r="E21">
        <v>0</v>
      </c>
      <c r="F21">
        <v>1</v>
      </c>
    </row>
    <row r="22" spans="1:6" x14ac:dyDescent="0.25">
      <c r="A22" t="s">
        <v>662</v>
      </c>
      <c r="B22">
        <v>0</v>
      </c>
      <c r="C22">
        <v>1</v>
      </c>
      <c r="D22">
        <v>0</v>
      </c>
      <c r="E22">
        <v>0</v>
      </c>
      <c r="F22">
        <v>0</v>
      </c>
    </row>
    <row r="23" spans="1:6" x14ac:dyDescent="0.25">
      <c r="A23" t="s">
        <v>632</v>
      </c>
      <c r="B23">
        <v>0</v>
      </c>
      <c r="C23">
        <v>1</v>
      </c>
      <c r="D23">
        <v>0</v>
      </c>
      <c r="E23">
        <v>0</v>
      </c>
      <c r="F23">
        <v>0</v>
      </c>
    </row>
    <row r="24" spans="1:6" x14ac:dyDescent="0.25">
      <c r="A24" t="s">
        <v>478</v>
      </c>
      <c r="B24">
        <v>0</v>
      </c>
      <c r="C24">
        <v>0</v>
      </c>
      <c r="D24">
        <v>0</v>
      </c>
      <c r="E24">
        <v>1</v>
      </c>
      <c r="F24">
        <v>0</v>
      </c>
    </row>
    <row r="25" spans="1:6" x14ac:dyDescent="0.25">
      <c r="A25" t="s">
        <v>925</v>
      </c>
      <c r="B25">
        <v>0</v>
      </c>
      <c r="C25">
        <v>0</v>
      </c>
      <c r="D25">
        <v>0</v>
      </c>
      <c r="E25">
        <v>1</v>
      </c>
      <c r="F25">
        <v>0</v>
      </c>
    </row>
    <row r="26" spans="1:6" x14ac:dyDescent="0.25">
      <c r="A26" t="s">
        <v>501</v>
      </c>
      <c r="B26">
        <v>0</v>
      </c>
      <c r="C26">
        <v>0</v>
      </c>
      <c r="D26">
        <v>0</v>
      </c>
      <c r="E26">
        <v>1</v>
      </c>
      <c r="F26">
        <v>0</v>
      </c>
    </row>
    <row r="27" spans="1:6" x14ac:dyDescent="0.25">
      <c r="A27" t="s">
        <v>169</v>
      </c>
      <c r="B27">
        <v>0</v>
      </c>
      <c r="C27">
        <v>1</v>
      </c>
      <c r="D27">
        <v>0</v>
      </c>
      <c r="E27">
        <v>0</v>
      </c>
      <c r="F27">
        <v>0</v>
      </c>
    </row>
    <row r="28" spans="1:6" x14ac:dyDescent="0.25">
      <c r="A28" t="s">
        <v>886</v>
      </c>
      <c r="B28">
        <v>0</v>
      </c>
      <c r="C28">
        <v>0</v>
      </c>
      <c r="D28">
        <v>0</v>
      </c>
      <c r="E28">
        <v>0</v>
      </c>
      <c r="F28">
        <v>1</v>
      </c>
    </row>
    <row r="29" spans="1:6" x14ac:dyDescent="0.25">
      <c r="A29" t="s">
        <v>367</v>
      </c>
      <c r="B29">
        <v>0</v>
      </c>
      <c r="C29">
        <v>0</v>
      </c>
      <c r="D29">
        <v>0</v>
      </c>
      <c r="E29">
        <v>1</v>
      </c>
      <c r="F29">
        <v>0</v>
      </c>
    </row>
    <row r="30" spans="1:6" x14ac:dyDescent="0.25">
      <c r="A30" t="s">
        <v>553</v>
      </c>
      <c r="B30">
        <v>0</v>
      </c>
      <c r="C30">
        <v>1</v>
      </c>
      <c r="D30">
        <v>0</v>
      </c>
      <c r="E30">
        <v>0</v>
      </c>
      <c r="F30">
        <v>0</v>
      </c>
    </row>
    <row r="31" spans="1:6" x14ac:dyDescent="0.25">
      <c r="A31" t="s">
        <v>725</v>
      </c>
      <c r="B31">
        <v>0</v>
      </c>
      <c r="C31">
        <v>0</v>
      </c>
      <c r="D31">
        <v>0</v>
      </c>
      <c r="E31">
        <v>1</v>
      </c>
      <c r="F31">
        <v>0</v>
      </c>
    </row>
    <row r="32" spans="1:6" x14ac:dyDescent="0.25">
      <c r="A32" t="s">
        <v>706</v>
      </c>
      <c r="B32">
        <v>0</v>
      </c>
      <c r="C32">
        <v>1</v>
      </c>
      <c r="D32">
        <v>0</v>
      </c>
      <c r="E32">
        <v>0</v>
      </c>
      <c r="F32">
        <v>0</v>
      </c>
    </row>
    <row r="33" spans="1:6" x14ac:dyDescent="0.25">
      <c r="A33" t="s">
        <v>639</v>
      </c>
      <c r="B33">
        <v>0</v>
      </c>
      <c r="C33">
        <v>1</v>
      </c>
      <c r="D33">
        <v>0</v>
      </c>
      <c r="E33">
        <v>0</v>
      </c>
      <c r="F33">
        <v>0</v>
      </c>
    </row>
    <row r="34" spans="1:6" x14ac:dyDescent="0.25">
      <c r="A34" t="s">
        <v>522</v>
      </c>
      <c r="B34">
        <v>1</v>
      </c>
      <c r="C34">
        <v>0</v>
      </c>
      <c r="D34">
        <v>0</v>
      </c>
      <c r="E34">
        <v>0</v>
      </c>
      <c r="F34">
        <v>0</v>
      </c>
    </row>
    <row r="35" spans="1:6" x14ac:dyDescent="0.25">
      <c r="A35" t="s">
        <v>509</v>
      </c>
      <c r="B35">
        <v>0</v>
      </c>
      <c r="C35">
        <v>0</v>
      </c>
      <c r="D35">
        <v>0</v>
      </c>
      <c r="E35">
        <v>1</v>
      </c>
      <c r="F35">
        <v>0</v>
      </c>
    </row>
    <row r="36" spans="1:6" x14ac:dyDescent="0.25">
      <c r="A36" t="s">
        <v>476</v>
      </c>
      <c r="B36">
        <v>0</v>
      </c>
      <c r="C36">
        <v>0</v>
      </c>
      <c r="D36">
        <v>0</v>
      </c>
      <c r="E36">
        <v>1</v>
      </c>
      <c r="F36">
        <v>0</v>
      </c>
    </row>
    <row r="37" spans="1:6" x14ac:dyDescent="0.25">
      <c r="A37" t="s">
        <v>379</v>
      </c>
      <c r="B37">
        <v>0</v>
      </c>
      <c r="C37">
        <v>0</v>
      </c>
      <c r="D37">
        <v>0</v>
      </c>
      <c r="E37">
        <v>1</v>
      </c>
      <c r="F37">
        <v>0</v>
      </c>
    </row>
    <row r="38" spans="1:6" x14ac:dyDescent="0.25">
      <c r="A38" t="s">
        <v>212</v>
      </c>
      <c r="B38">
        <v>0</v>
      </c>
      <c r="C38">
        <v>0</v>
      </c>
      <c r="D38">
        <v>1</v>
      </c>
      <c r="E38">
        <v>0</v>
      </c>
      <c r="F38">
        <v>0</v>
      </c>
    </row>
    <row r="39" spans="1:6" x14ac:dyDescent="0.25">
      <c r="A39" t="s">
        <v>363</v>
      </c>
      <c r="B39">
        <v>0</v>
      </c>
      <c r="C39">
        <v>0</v>
      </c>
      <c r="D39">
        <v>0</v>
      </c>
      <c r="E39">
        <v>1</v>
      </c>
      <c r="F39">
        <v>0</v>
      </c>
    </row>
    <row r="40" spans="1:6" x14ac:dyDescent="0.25">
      <c r="A40" t="s">
        <v>748</v>
      </c>
      <c r="B40">
        <v>0</v>
      </c>
      <c r="C40">
        <v>1</v>
      </c>
      <c r="D40">
        <v>0</v>
      </c>
      <c r="E40">
        <v>0</v>
      </c>
      <c r="F40">
        <v>0</v>
      </c>
    </row>
    <row r="41" spans="1:6" x14ac:dyDescent="0.25">
      <c r="A41" t="s">
        <v>547</v>
      </c>
      <c r="B41">
        <v>0</v>
      </c>
      <c r="C41">
        <v>1</v>
      </c>
      <c r="D41">
        <v>0</v>
      </c>
      <c r="E41">
        <v>0</v>
      </c>
      <c r="F41">
        <v>0</v>
      </c>
    </row>
    <row r="42" spans="1:6" x14ac:dyDescent="0.25">
      <c r="A42" t="s">
        <v>155</v>
      </c>
      <c r="B42">
        <v>0</v>
      </c>
      <c r="C42">
        <v>1</v>
      </c>
      <c r="D42">
        <v>0</v>
      </c>
      <c r="E42">
        <v>0</v>
      </c>
      <c r="F42">
        <v>0</v>
      </c>
    </row>
    <row r="43" spans="1:6" x14ac:dyDescent="0.25">
      <c r="A43" t="s">
        <v>729</v>
      </c>
      <c r="B43">
        <v>0</v>
      </c>
      <c r="C43">
        <v>0</v>
      </c>
      <c r="D43">
        <v>0</v>
      </c>
      <c r="E43">
        <v>1</v>
      </c>
      <c r="F43">
        <v>0</v>
      </c>
    </row>
    <row r="44" spans="1:6" x14ac:dyDescent="0.25">
      <c r="A44" t="s">
        <v>172</v>
      </c>
      <c r="B44">
        <v>0</v>
      </c>
      <c r="C44">
        <v>0</v>
      </c>
      <c r="D44">
        <v>1</v>
      </c>
      <c r="E44">
        <v>0</v>
      </c>
      <c r="F44">
        <v>0</v>
      </c>
    </row>
    <row r="45" spans="1:6" x14ac:dyDescent="0.25">
      <c r="A45" t="s">
        <v>752</v>
      </c>
      <c r="B45">
        <v>0</v>
      </c>
      <c r="C45">
        <v>1</v>
      </c>
      <c r="D45">
        <v>0</v>
      </c>
      <c r="E45">
        <v>0</v>
      </c>
      <c r="F45">
        <v>0</v>
      </c>
    </row>
    <row r="46" spans="1:6" x14ac:dyDescent="0.25">
      <c r="A46" t="s">
        <v>480</v>
      </c>
      <c r="B46">
        <v>0</v>
      </c>
      <c r="C46">
        <v>0</v>
      </c>
      <c r="D46">
        <v>0</v>
      </c>
      <c r="E46">
        <v>1</v>
      </c>
      <c r="F46">
        <v>0</v>
      </c>
    </row>
    <row r="47" spans="1:6" x14ac:dyDescent="0.25">
      <c r="A47" t="s">
        <v>447</v>
      </c>
      <c r="B47">
        <v>0</v>
      </c>
      <c r="C47">
        <v>1</v>
      </c>
      <c r="D47">
        <v>0</v>
      </c>
      <c r="E47">
        <v>0</v>
      </c>
      <c r="F47">
        <v>0</v>
      </c>
    </row>
    <row r="48" spans="1:6" x14ac:dyDescent="0.25">
      <c r="A48" t="s">
        <v>244</v>
      </c>
      <c r="B48">
        <v>0</v>
      </c>
      <c r="C48">
        <v>0</v>
      </c>
      <c r="D48">
        <v>0</v>
      </c>
      <c r="E48">
        <v>0</v>
      </c>
      <c r="F48">
        <v>1</v>
      </c>
    </row>
    <row r="49" spans="1:6" x14ac:dyDescent="0.25">
      <c r="A49" t="s">
        <v>449</v>
      </c>
      <c r="B49">
        <v>0</v>
      </c>
      <c r="C49">
        <v>1</v>
      </c>
      <c r="D49">
        <v>0</v>
      </c>
      <c r="E49">
        <v>0</v>
      </c>
      <c r="F49">
        <v>0</v>
      </c>
    </row>
    <row r="50" spans="1:6" x14ac:dyDescent="0.25">
      <c r="A50" t="s">
        <v>773</v>
      </c>
      <c r="B50">
        <v>0</v>
      </c>
      <c r="C50">
        <v>0</v>
      </c>
      <c r="D50">
        <v>0</v>
      </c>
      <c r="E50">
        <v>0</v>
      </c>
      <c r="F50">
        <v>1</v>
      </c>
    </row>
    <row r="51" spans="1:6" x14ac:dyDescent="0.25">
      <c r="A51" t="s">
        <v>274</v>
      </c>
      <c r="B51">
        <v>0</v>
      </c>
      <c r="C51">
        <v>0</v>
      </c>
      <c r="D51">
        <v>0</v>
      </c>
      <c r="E51">
        <v>0</v>
      </c>
      <c r="F51">
        <v>1</v>
      </c>
    </row>
    <row r="52" spans="1:6" x14ac:dyDescent="0.25">
      <c r="A52" t="s">
        <v>381</v>
      </c>
      <c r="B52">
        <v>0</v>
      </c>
      <c r="C52">
        <v>0</v>
      </c>
      <c r="D52">
        <v>0</v>
      </c>
      <c r="E52">
        <v>1</v>
      </c>
      <c r="F52">
        <v>0</v>
      </c>
    </row>
    <row r="53" spans="1:6" x14ac:dyDescent="0.25">
      <c r="A53" t="s">
        <v>830</v>
      </c>
      <c r="B53">
        <v>1</v>
      </c>
      <c r="C53">
        <v>0</v>
      </c>
      <c r="D53">
        <v>0</v>
      </c>
      <c r="E53">
        <v>0</v>
      </c>
      <c r="F53">
        <v>0</v>
      </c>
    </row>
    <row r="54" spans="1:6" x14ac:dyDescent="0.25">
      <c r="A54" t="s">
        <v>917</v>
      </c>
      <c r="B54">
        <v>0</v>
      </c>
      <c r="C54">
        <v>0</v>
      </c>
      <c r="D54">
        <v>0</v>
      </c>
      <c r="E54">
        <v>1</v>
      </c>
      <c r="F54">
        <v>0</v>
      </c>
    </row>
    <row r="55" spans="1:6" x14ac:dyDescent="0.25">
      <c r="A55" t="s">
        <v>594</v>
      </c>
      <c r="B55">
        <v>0</v>
      </c>
      <c r="C55">
        <v>0</v>
      </c>
      <c r="D55">
        <v>1</v>
      </c>
      <c r="E55">
        <v>0</v>
      </c>
      <c r="F55">
        <v>0</v>
      </c>
    </row>
    <row r="56" spans="1:6" x14ac:dyDescent="0.25">
      <c r="A56" t="s">
        <v>785</v>
      </c>
      <c r="B56">
        <v>0</v>
      </c>
      <c r="C56">
        <v>0</v>
      </c>
      <c r="D56">
        <v>0</v>
      </c>
      <c r="E56">
        <v>1</v>
      </c>
      <c r="F56">
        <v>0</v>
      </c>
    </row>
    <row r="57" spans="1:6" x14ac:dyDescent="0.25">
      <c r="A57" t="s">
        <v>767</v>
      </c>
      <c r="B57">
        <v>0</v>
      </c>
      <c r="C57">
        <v>0</v>
      </c>
      <c r="D57">
        <v>0</v>
      </c>
      <c r="E57">
        <v>0</v>
      </c>
      <c r="F57">
        <v>1</v>
      </c>
    </row>
    <row r="58" spans="1:6" x14ac:dyDescent="0.25">
      <c r="A58" t="s">
        <v>489</v>
      </c>
      <c r="B58">
        <v>0</v>
      </c>
      <c r="C58">
        <v>0</v>
      </c>
      <c r="D58">
        <v>0</v>
      </c>
      <c r="E58">
        <v>1</v>
      </c>
      <c r="F58">
        <v>0</v>
      </c>
    </row>
    <row r="59" spans="1:6" x14ac:dyDescent="0.25">
      <c r="A59" t="s">
        <v>383</v>
      </c>
      <c r="B59">
        <v>0</v>
      </c>
      <c r="C59">
        <v>0</v>
      </c>
      <c r="D59">
        <v>1</v>
      </c>
      <c r="E59">
        <v>0</v>
      </c>
      <c r="F59">
        <v>0</v>
      </c>
    </row>
    <row r="60" spans="1:6" x14ac:dyDescent="0.25">
      <c r="A60" t="s">
        <v>960</v>
      </c>
      <c r="B60">
        <v>0</v>
      </c>
      <c r="C60">
        <v>0</v>
      </c>
      <c r="D60">
        <v>0</v>
      </c>
      <c r="E60">
        <v>1</v>
      </c>
      <c r="F60">
        <v>0</v>
      </c>
    </row>
    <row r="61" spans="1:6" x14ac:dyDescent="0.25">
      <c r="A61" t="s">
        <v>451</v>
      </c>
      <c r="B61">
        <v>0</v>
      </c>
      <c r="C61">
        <v>1</v>
      </c>
      <c r="D61">
        <v>0</v>
      </c>
      <c r="E61">
        <v>0</v>
      </c>
      <c r="F61">
        <v>0</v>
      </c>
    </row>
    <row r="62" spans="1:6" x14ac:dyDescent="0.25">
      <c r="A62" t="s">
        <v>524</v>
      </c>
      <c r="B62">
        <v>1</v>
      </c>
      <c r="C62">
        <v>0</v>
      </c>
      <c r="D62">
        <v>0</v>
      </c>
      <c r="E62">
        <v>0</v>
      </c>
      <c r="F62">
        <v>0</v>
      </c>
    </row>
    <row r="63" spans="1:6" x14ac:dyDescent="0.25">
      <c r="A63" t="s">
        <v>907</v>
      </c>
      <c r="B63">
        <v>0</v>
      </c>
      <c r="C63">
        <v>0</v>
      </c>
      <c r="D63">
        <v>0</v>
      </c>
      <c r="E63">
        <v>1</v>
      </c>
      <c r="F63">
        <v>0</v>
      </c>
    </row>
    <row r="64" spans="1:6" x14ac:dyDescent="0.25">
      <c r="A64" t="s">
        <v>163</v>
      </c>
      <c r="B64">
        <v>0</v>
      </c>
      <c r="C64">
        <v>0</v>
      </c>
      <c r="D64">
        <v>1</v>
      </c>
      <c r="E64">
        <v>0</v>
      </c>
      <c r="F64">
        <v>0</v>
      </c>
    </row>
    <row r="65" spans="1:6" x14ac:dyDescent="0.25">
      <c r="A65" t="s">
        <v>151</v>
      </c>
      <c r="B65">
        <v>0</v>
      </c>
      <c r="C65">
        <v>0</v>
      </c>
      <c r="D65">
        <v>1</v>
      </c>
      <c r="E65">
        <v>0</v>
      </c>
      <c r="F65">
        <v>0</v>
      </c>
    </row>
    <row r="66" spans="1:6" x14ac:dyDescent="0.25">
      <c r="A66" t="s">
        <v>482</v>
      </c>
      <c r="B66">
        <v>0</v>
      </c>
      <c r="C66">
        <v>0</v>
      </c>
      <c r="D66">
        <v>0</v>
      </c>
      <c r="E66">
        <v>1</v>
      </c>
      <c r="F66">
        <v>0</v>
      </c>
    </row>
    <row r="67" spans="1:6" x14ac:dyDescent="0.25">
      <c r="A67" t="s">
        <v>282</v>
      </c>
      <c r="B67">
        <v>0</v>
      </c>
      <c r="C67">
        <v>0</v>
      </c>
      <c r="D67">
        <v>0</v>
      </c>
      <c r="E67">
        <v>0</v>
      </c>
      <c r="F67">
        <v>1</v>
      </c>
    </row>
    <row r="68" spans="1:6" x14ac:dyDescent="0.25">
      <c r="A68" t="s">
        <v>583</v>
      </c>
      <c r="B68">
        <v>0</v>
      </c>
      <c r="C68">
        <v>1</v>
      </c>
      <c r="D68">
        <v>0</v>
      </c>
      <c r="E68">
        <v>0</v>
      </c>
      <c r="F68">
        <v>0</v>
      </c>
    </row>
    <row r="69" spans="1:6" x14ac:dyDescent="0.25">
      <c r="A69" t="s">
        <v>737</v>
      </c>
      <c r="B69">
        <v>0</v>
      </c>
      <c r="C69">
        <v>0</v>
      </c>
      <c r="D69">
        <v>0</v>
      </c>
      <c r="E69">
        <v>1</v>
      </c>
      <c r="F69">
        <v>0</v>
      </c>
    </row>
    <row r="70" spans="1:6" x14ac:dyDescent="0.25">
      <c r="A70" t="s">
        <v>293</v>
      </c>
      <c r="B70">
        <v>0</v>
      </c>
      <c r="C70">
        <v>0</v>
      </c>
      <c r="D70">
        <v>0</v>
      </c>
      <c r="E70">
        <v>0</v>
      </c>
      <c r="F70">
        <v>1</v>
      </c>
    </row>
    <row r="71" spans="1:6" x14ac:dyDescent="0.25">
      <c r="A71" t="s">
        <v>485</v>
      </c>
      <c r="B71">
        <v>0</v>
      </c>
      <c r="C71">
        <v>0</v>
      </c>
      <c r="D71">
        <v>1</v>
      </c>
      <c r="E71">
        <v>0</v>
      </c>
      <c r="F71">
        <v>0</v>
      </c>
    </row>
    <row r="72" spans="1:6" x14ac:dyDescent="0.25">
      <c r="A72" t="s">
        <v>208</v>
      </c>
      <c r="B72">
        <v>0</v>
      </c>
      <c r="C72">
        <v>1</v>
      </c>
      <c r="D72">
        <v>0</v>
      </c>
      <c r="E72">
        <v>0</v>
      </c>
      <c r="F72">
        <v>0</v>
      </c>
    </row>
    <row r="73" spans="1:6" x14ac:dyDescent="0.25">
      <c r="A73" t="s">
        <v>557</v>
      </c>
      <c r="B73">
        <v>0</v>
      </c>
      <c r="C73">
        <v>1</v>
      </c>
      <c r="D73">
        <v>0</v>
      </c>
      <c r="E73">
        <v>0</v>
      </c>
      <c r="F73">
        <v>0</v>
      </c>
    </row>
    <row r="74" spans="1:6" x14ac:dyDescent="0.25">
      <c r="A74" t="s">
        <v>761</v>
      </c>
      <c r="B74">
        <v>0</v>
      </c>
      <c r="C74">
        <v>0</v>
      </c>
      <c r="D74">
        <v>0</v>
      </c>
      <c r="E74">
        <v>0</v>
      </c>
      <c r="F74">
        <v>1</v>
      </c>
    </row>
    <row r="75" spans="1:6" x14ac:dyDescent="0.25">
      <c r="A75" t="s">
        <v>937</v>
      </c>
      <c r="B75">
        <v>0</v>
      </c>
      <c r="C75">
        <v>0</v>
      </c>
      <c r="D75">
        <v>0</v>
      </c>
      <c r="E75">
        <v>0</v>
      </c>
      <c r="F75">
        <v>1</v>
      </c>
    </row>
    <row r="76" spans="1:6" x14ac:dyDescent="0.25">
      <c r="A76" t="s">
        <v>464</v>
      </c>
      <c r="B76">
        <v>0</v>
      </c>
      <c r="C76">
        <v>0</v>
      </c>
      <c r="D76">
        <v>0</v>
      </c>
      <c r="E76">
        <v>1</v>
      </c>
      <c r="F76">
        <v>0</v>
      </c>
    </row>
    <row r="77" spans="1:6" x14ac:dyDescent="0.25">
      <c r="A77" t="s">
        <v>329</v>
      </c>
      <c r="B77">
        <v>0</v>
      </c>
      <c r="C77">
        <v>0</v>
      </c>
      <c r="D77">
        <v>1</v>
      </c>
      <c r="E77">
        <v>0</v>
      </c>
      <c r="F77">
        <v>0</v>
      </c>
    </row>
    <row r="78" spans="1:6" x14ac:dyDescent="0.25">
      <c r="A78" t="s">
        <v>801</v>
      </c>
      <c r="B78">
        <v>0</v>
      </c>
      <c r="C78">
        <v>0</v>
      </c>
      <c r="D78">
        <v>0</v>
      </c>
      <c r="E78">
        <v>1</v>
      </c>
      <c r="F78">
        <v>0</v>
      </c>
    </row>
    <row r="79" spans="1:6" x14ac:dyDescent="0.25">
      <c r="A79" t="s">
        <v>418</v>
      </c>
      <c r="B79">
        <v>0</v>
      </c>
      <c r="C79">
        <v>0</v>
      </c>
      <c r="D79">
        <v>0</v>
      </c>
      <c r="E79">
        <v>0</v>
      </c>
      <c r="F79">
        <v>1</v>
      </c>
    </row>
    <row r="80" spans="1:6" x14ac:dyDescent="0.25">
      <c r="A80" t="s">
        <v>614</v>
      </c>
      <c r="B80">
        <v>0</v>
      </c>
      <c r="C80">
        <v>0</v>
      </c>
      <c r="D80">
        <v>1</v>
      </c>
      <c r="E80">
        <v>0</v>
      </c>
      <c r="F80">
        <v>0</v>
      </c>
    </row>
    <row r="81" spans="1:6" x14ac:dyDescent="0.25">
      <c r="A81" t="s">
        <v>669</v>
      </c>
      <c r="B81">
        <v>1</v>
      </c>
      <c r="C81">
        <v>0</v>
      </c>
      <c r="D81">
        <v>0</v>
      </c>
      <c r="E81">
        <v>0</v>
      </c>
      <c r="F81">
        <v>0</v>
      </c>
    </row>
    <row r="82" spans="1:6" x14ac:dyDescent="0.25">
      <c r="A82" t="s">
        <v>592</v>
      </c>
      <c r="B82">
        <v>0</v>
      </c>
      <c r="C82">
        <v>0</v>
      </c>
      <c r="D82">
        <v>1</v>
      </c>
      <c r="E82">
        <v>0</v>
      </c>
      <c r="F82">
        <v>0</v>
      </c>
    </row>
    <row r="83" spans="1:6" x14ac:dyDescent="0.25">
      <c r="A83" t="s">
        <v>339</v>
      </c>
      <c r="B83">
        <v>0</v>
      </c>
      <c r="C83">
        <v>0</v>
      </c>
      <c r="D83">
        <v>1</v>
      </c>
      <c r="E83">
        <v>0</v>
      </c>
      <c r="F83">
        <v>0</v>
      </c>
    </row>
    <row r="84" spans="1:6" x14ac:dyDescent="0.25">
      <c r="A84" t="s">
        <v>654</v>
      </c>
      <c r="B84">
        <v>1</v>
      </c>
      <c r="C84">
        <v>0</v>
      </c>
      <c r="D84">
        <v>0</v>
      </c>
      <c r="E84">
        <v>0</v>
      </c>
      <c r="F84">
        <v>0</v>
      </c>
    </row>
    <row r="85" spans="1:6" x14ac:dyDescent="0.25">
      <c r="A85" t="s">
        <v>590</v>
      </c>
      <c r="B85">
        <v>0</v>
      </c>
      <c r="C85">
        <v>1</v>
      </c>
      <c r="D85">
        <v>0</v>
      </c>
      <c r="E85">
        <v>0</v>
      </c>
      <c r="F85">
        <v>0</v>
      </c>
    </row>
    <row r="86" spans="1:6" x14ac:dyDescent="0.25">
      <c r="A86" t="s">
        <v>520</v>
      </c>
      <c r="B86">
        <v>1</v>
      </c>
      <c r="C86">
        <v>0</v>
      </c>
      <c r="D86">
        <v>0</v>
      </c>
      <c r="E86">
        <v>0</v>
      </c>
      <c r="F86">
        <v>0</v>
      </c>
    </row>
    <row r="87" spans="1:6" x14ac:dyDescent="0.25">
      <c r="A87" t="s">
        <v>551</v>
      </c>
      <c r="B87">
        <v>0</v>
      </c>
      <c r="C87">
        <v>1</v>
      </c>
      <c r="D87">
        <v>0</v>
      </c>
      <c r="E87">
        <v>0</v>
      </c>
      <c r="F87">
        <v>0</v>
      </c>
    </row>
    <row r="88" spans="1:6" x14ac:dyDescent="0.25">
      <c r="A88" t="s">
        <v>176</v>
      </c>
      <c r="B88">
        <v>0</v>
      </c>
      <c r="C88">
        <v>0</v>
      </c>
      <c r="D88">
        <v>1</v>
      </c>
      <c r="E88">
        <v>0</v>
      </c>
      <c r="F88">
        <v>0</v>
      </c>
    </row>
    <row r="89" spans="1:6" x14ac:dyDescent="0.25">
      <c r="A89" t="s">
        <v>149</v>
      </c>
      <c r="B89">
        <v>0</v>
      </c>
      <c r="C89">
        <v>1</v>
      </c>
      <c r="D89">
        <v>0</v>
      </c>
      <c r="E89">
        <v>0</v>
      </c>
      <c r="F89">
        <v>0</v>
      </c>
    </row>
    <row r="90" spans="1:6" x14ac:dyDescent="0.25">
      <c r="A90" t="s">
        <v>941</v>
      </c>
      <c r="B90">
        <v>0</v>
      </c>
      <c r="C90">
        <v>0</v>
      </c>
      <c r="D90">
        <v>0</v>
      </c>
      <c r="E90">
        <v>0</v>
      </c>
      <c r="F90">
        <v>1</v>
      </c>
    </row>
    <row r="91" spans="1:6" x14ac:dyDescent="0.25">
      <c r="A91" t="s">
        <v>744</v>
      </c>
      <c r="B91">
        <v>0</v>
      </c>
      <c r="C91">
        <v>1</v>
      </c>
      <c r="D91">
        <v>0</v>
      </c>
      <c r="E91">
        <v>0</v>
      </c>
      <c r="F91">
        <v>0</v>
      </c>
    </row>
    <row r="92" spans="1:6" x14ac:dyDescent="0.25">
      <c r="A92" t="s">
        <v>287</v>
      </c>
      <c r="B92">
        <v>0</v>
      </c>
      <c r="C92">
        <v>0</v>
      </c>
      <c r="D92">
        <v>0</v>
      </c>
      <c r="E92">
        <v>1</v>
      </c>
      <c r="F92">
        <v>0</v>
      </c>
    </row>
    <row r="93" spans="1:6" x14ac:dyDescent="0.25">
      <c r="A93" t="s">
        <v>855</v>
      </c>
      <c r="B93">
        <v>0</v>
      </c>
      <c r="C93">
        <v>0</v>
      </c>
      <c r="D93">
        <v>0</v>
      </c>
      <c r="E93">
        <v>1</v>
      </c>
      <c r="F93">
        <v>0</v>
      </c>
    </row>
    <row r="94" spans="1:6" x14ac:dyDescent="0.25">
      <c r="A94" t="s">
        <v>596</v>
      </c>
      <c r="B94">
        <v>0</v>
      </c>
      <c r="C94">
        <v>0</v>
      </c>
      <c r="D94">
        <v>1</v>
      </c>
      <c r="E94">
        <v>0</v>
      </c>
      <c r="F94">
        <v>0</v>
      </c>
    </row>
    <row r="95" spans="1:6" x14ac:dyDescent="0.25">
      <c r="A95" t="s">
        <v>201</v>
      </c>
      <c r="B95">
        <v>1</v>
      </c>
      <c r="C95">
        <v>0</v>
      </c>
      <c r="D95">
        <v>0</v>
      </c>
      <c r="E95">
        <v>0</v>
      </c>
      <c r="F95">
        <v>0</v>
      </c>
    </row>
    <row r="96" spans="1:6" x14ac:dyDescent="0.25">
      <c r="A96" t="s">
        <v>567</v>
      </c>
      <c r="B96">
        <v>0</v>
      </c>
      <c r="C96">
        <v>1</v>
      </c>
      <c r="D96">
        <v>0</v>
      </c>
      <c r="E96">
        <v>0</v>
      </c>
      <c r="F96">
        <v>0</v>
      </c>
    </row>
    <row r="97" spans="1:6" x14ac:dyDescent="0.25">
      <c r="A97" t="s">
        <v>526</v>
      </c>
      <c r="B97">
        <v>1</v>
      </c>
      <c r="C97">
        <v>0</v>
      </c>
      <c r="D97">
        <v>0</v>
      </c>
      <c r="E97">
        <v>0</v>
      </c>
      <c r="F97">
        <v>0</v>
      </c>
    </row>
    <row r="98" spans="1:6" x14ac:dyDescent="0.25">
      <c r="A98" t="s">
        <v>897</v>
      </c>
      <c r="B98">
        <v>1</v>
      </c>
      <c r="C98">
        <v>0</v>
      </c>
      <c r="D98">
        <v>0</v>
      </c>
      <c r="E98">
        <v>0</v>
      </c>
      <c r="F98">
        <v>0</v>
      </c>
    </row>
    <row r="99" spans="1:6" x14ac:dyDescent="0.25">
      <c r="A99" t="s">
        <v>420</v>
      </c>
      <c r="B99">
        <v>0</v>
      </c>
      <c r="C99">
        <v>0</v>
      </c>
      <c r="D99">
        <v>0</v>
      </c>
      <c r="E99">
        <v>0</v>
      </c>
      <c r="F99">
        <v>1</v>
      </c>
    </row>
    <row r="100" spans="1:6" x14ac:dyDescent="0.25">
      <c r="A100" t="s">
        <v>252</v>
      </c>
      <c r="B100">
        <v>0</v>
      </c>
      <c r="C100">
        <v>0</v>
      </c>
      <c r="D100">
        <v>0</v>
      </c>
      <c r="E100">
        <v>0</v>
      </c>
      <c r="F100">
        <v>1</v>
      </c>
    </row>
    <row r="101" spans="1:6" x14ac:dyDescent="0.25">
      <c r="A101" t="s">
        <v>218</v>
      </c>
      <c r="B101">
        <v>0</v>
      </c>
      <c r="C101">
        <v>0</v>
      </c>
      <c r="D101">
        <v>1</v>
      </c>
      <c r="E101">
        <v>0</v>
      </c>
      <c r="F101">
        <v>0</v>
      </c>
    </row>
    <row r="102" spans="1:6" x14ac:dyDescent="0.25">
      <c r="A102" t="s">
        <v>357</v>
      </c>
      <c r="B102">
        <v>0</v>
      </c>
      <c r="C102">
        <v>0</v>
      </c>
      <c r="D102">
        <v>1</v>
      </c>
      <c r="E102">
        <v>0</v>
      </c>
      <c r="F102">
        <v>0</v>
      </c>
    </row>
    <row r="103" spans="1:6" x14ac:dyDescent="0.25">
      <c r="A103" t="s">
        <v>422</v>
      </c>
      <c r="B103">
        <v>0</v>
      </c>
      <c r="C103">
        <v>0</v>
      </c>
      <c r="D103">
        <v>0</v>
      </c>
      <c r="E103">
        <v>0</v>
      </c>
      <c r="F103">
        <v>1</v>
      </c>
    </row>
    <row r="104" spans="1:6" x14ac:dyDescent="0.25">
      <c r="A104" t="s">
        <v>295</v>
      </c>
      <c r="B104">
        <v>0</v>
      </c>
      <c r="C104">
        <v>0</v>
      </c>
      <c r="D104">
        <v>0</v>
      </c>
      <c r="E104">
        <v>0</v>
      </c>
      <c r="F104">
        <v>1</v>
      </c>
    </row>
    <row r="105" spans="1:6" x14ac:dyDescent="0.25">
      <c r="A105" t="s">
        <v>581</v>
      </c>
      <c r="B105">
        <v>0</v>
      </c>
      <c r="C105">
        <v>1</v>
      </c>
      <c r="D105">
        <v>0</v>
      </c>
      <c r="E105">
        <v>0</v>
      </c>
      <c r="F105">
        <v>0</v>
      </c>
    </row>
    <row r="106" spans="1:6" x14ac:dyDescent="0.25">
      <c r="A106" t="s">
        <v>853</v>
      </c>
      <c r="B106">
        <v>0</v>
      </c>
      <c r="C106">
        <v>0</v>
      </c>
      <c r="D106">
        <v>0</v>
      </c>
      <c r="E106">
        <v>0</v>
      </c>
      <c r="F106">
        <v>1</v>
      </c>
    </row>
    <row r="107" spans="1:6" x14ac:dyDescent="0.25">
      <c r="A107" t="s">
        <v>280</v>
      </c>
      <c r="B107">
        <v>0</v>
      </c>
      <c r="C107">
        <v>0</v>
      </c>
      <c r="D107">
        <v>0</v>
      </c>
      <c r="E107">
        <v>0</v>
      </c>
      <c r="F107">
        <v>1</v>
      </c>
    </row>
    <row r="108" spans="1:6" x14ac:dyDescent="0.25">
      <c r="A108" t="s">
        <v>441</v>
      </c>
      <c r="B108">
        <v>0</v>
      </c>
      <c r="C108">
        <v>1</v>
      </c>
      <c r="D108">
        <v>0</v>
      </c>
      <c r="E108">
        <v>0</v>
      </c>
      <c r="F108">
        <v>0</v>
      </c>
    </row>
    <row r="109" spans="1:6" x14ac:dyDescent="0.25">
      <c r="A109" t="s">
        <v>197</v>
      </c>
      <c r="B109">
        <v>1</v>
      </c>
      <c r="C109">
        <v>0</v>
      </c>
      <c r="D109">
        <v>0</v>
      </c>
      <c r="E109">
        <v>0</v>
      </c>
      <c r="F109">
        <v>0</v>
      </c>
    </row>
    <row r="110" spans="1:6" x14ac:dyDescent="0.25">
      <c r="A110" t="s">
        <v>291</v>
      </c>
      <c r="B110">
        <v>0</v>
      </c>
      <c r="C110">
        <v>0</v>
      </c>
      <c r="D110">
        <v>0</v>
      </c>
      <c r="E110">
        <v>0</v>
      </c>
      <c r="F110">
        <v>1</v>
      </c>
    </row>
    <row r="111" spans="1:6" x14ac:dyDescent="0.25">
      <c r="A111" t="s">
        <v>289</v>
      </c>
      <c r="B111">
        <v>0</v>
      </c>
      <c r="C111">
        <v>0</v>
      </c>
      <c r="D111">
        <v>0</v>
      </c>
      <c r="E111">
        <v>0</v>
      </c>
      <c r="F111">
        <v>1</v>
      </c>
    </row>
    <row r="112" spans="1:6" x14ac:dyDescent="0.25">
      <c r="A112" t="s">
        <v>884</v>
      </c>
      <c r="B112">
        <v>0</v>
      </c>
      <c r="C112">
        <v>0</v>
      </c>
      <c r="D112">
        <v>0</v>
      </c>
      <c r="E112">
        <v>0</v>
      </c>
      <c r="F112">
        <v>1</v>
      </c>
    </row>
    <row r="113" spans="1:6" x14ac:dyDescent="0.25">
      <c r="A113" t="s">
        <v>903</v>
      </c>
      <c r="B113">
        <v>0</v>
      </c>
      <c r="C113">
        <v>0</v>
      </c>
      <c r="D113">
        <v>0</v>
      </c>
      <c r="E113">
        <v>1</v>
      </c>
      <c r="F113">
        <v>0</v>
      </c>
    </row>
    <row r="114" spans="1:6" x14ac:dyDescent="0.25">
      <c r="A114" t="s">
        <v>432</v>
      </c>
      <c r="B114">
        <v>0</v>
      </c>
      <c r="C114">
        <v>0</v>
      </c>
      <c r="D114">
        <v>0</v>
      </c>
      <c r="E114">
        <v>0</v>
      </c>
      <c r="F114">
        <v>1</v>
      </c>
    </row>
    <row r="115" spans="1:6" x14ac:dyDescent="0.25">
      <c r="A115" t="s">
        <v>947</v>
      </c>
      <c r="B115">
        <v>0</v>
      </c>
      <c r="C115">
        <v>0</v>
      </c>
      <c r="D115">
        <v>0</v>
      </c>
      <c r="E115">
        <v>0</v>
      </c>
      <c r="F115">
        <v>1</v>
      </c>
    </row>
    <row r="116" spans="1:6" x14ac:dyDescent="0.25">
      <c r="A116" t="s">
        <v>775</v>
      </c>
      <c r="B116">
        <v>0</v>
      </c>
      <c r="C116">
        <v>0</v>
      </c>
      <c r="D116">
        <v>0</v>
      </c>
      <c r="E116">
        <v>0</v>
      </c>
      <c r="F116">
        <v>1</v>
      </c>
    </row>
    <row r="117" spans="1:6" x14ac:dyDescent="0.25">
      <c r="A117" t="s">
        <v>180</v>
      </c>
      <c r="B117">
        <v>0</v>
      </c>
      <c r="C117">
        <v>0</v>
      </c>
      <c r="D117">
        <v>1</v>
      </c>
      <c r="E117">
        <v>0</v>
      </c>
      <c r="F117">
        <v>0</v>
      </c>
    </row>
    <row r="118" spans="1:6" x14ac:dyDescent="0.25">
      <c r="A118" t="s">
        <v>949</v>
      </c>
      <c r="B118">
        <v>0</v>
      </c>
      <c r="C118">
        <v>0</v>
      </c>
      <c r="D118">
        <v>0</v>
      </c>
      <c r="E118">
        <v>0</v>
      </c>
      <c r="F118">
        <v>1</v>
      </c>
    </row>
    <row r="119" spans="1:6" x14ac:dyDescent="0.25">
      <c r="A119" t="s">
        <v>222</v>
      </c>
      <c r="B119">
        <v>0</v>
      </c>
      <c r="C119">
        <v>0</v>
      </c>
      <c r="D119">
        <v>1</v>
      </c>
      <c r="E119">
        <v>0</v>
      </c>
      <c r="F119">
        <v>0</v>
      </c>
    </row>
    <row r="120" spans="1:6" x14ac:dyDescent="0.25">
      <c r="A120" t="s">
        <v>945</v>
      </c>
      <c r="B120">
        <v>0</v>
      </c>
      <c r="C120">
        <v>0</v>
      </c>
      <c r="D120">
        <v>0</v>
      </c>
      <c r="E120">
        <v>0</v>
      </c>
      <c r="F120">
        <v>1</v>
      </c>
    </row>
    <row r="121" spans="1:6" x14ac:dyDescent="0.25">
      <c r="A121" t="s">
        <v>153</v>
      </c>
      <c r="B121">
        <v>0</v>
      </c>
      <c r="C121">
        <v>0</v>
      </c>
      <c r="D121">
        <v>1</v>
      </c>
      <c r="E121">
        <v>0</v>
      </c>
      <c r="F121">
        <v>0</v>
      </c>
    </row>
    <row r="122" spans="1:6" x14ac:dyDescent="0.25">
      <c r="A122" t="s">
        <v>731</v>
      </c>
      <c r="B122">
        <v>0</v>
      </c>
      <c r="C122">
        <v>0</v>
      </c>
      <c r="D122">
        <v>0</v>
      </c>
      <c r="E122">
        <v>1</v>
      </c>
      <c r="F122">
        <v>0</v>
      </c>
    </row>
    <row r="123" spans="1:6" x14ac:dyDescent="0.25">
      <c r="A123" t="s">
        <v>681</v>
      </c>
      <c r="B123">
        <v>0</v>
      </c>
      <c r="C123">
        <v>1</v>
      </c>
      <c r="D123">
        <v>0</v>
      </c>
      <c r="E123">
        <v>0</v>
      </c>
      <c r="F123">
        <v>0</v>
      </c>
    </row>
    <row r="124" spans="1:6" x14ac:dyDescent="0.25">
      <c r="A124" t="s">
        <v>157</v>
      </c>
      <c r="B124">
        <v>0</v>
      </c>
      <c r="C124">
        <v>0</v>
      </c>
      <c r="D124">
        <v>1</v>
      </c>
      <c r="E124">
        <v>0</v>
      </c>
      <c r="F124">
        <v>0</v>
      </c>
    </row>
    <row r="125" spans="1:6" x14ac:dyDescent="0.25">
      <c r="A125" t="s">
        <v>598</v>
      </c>
      <c r="B125">
        <v>0</v>
      </c>
      <c r="C125">
        <v>0</v>
      </c>
      <c r="D125">
        <v>1</v>
      </c>
      <c r="E125">
        <v>0</v>
      </c>
      <c r="F125">
        <v>0</v>
      </c>
    </row>
    <row r="126" spans="1:6" x14ac:dyDescent="0.25">
      <c r="A126" t="s">
        <v>359</v>
      </c>
      <c r="B126">
        <v>0</v>
      </c>
      <c r="C126">
        <v>0</v>
      </c>
      <c r="D126">
        <v>0</v>
      </c>
      <c r="E126">
        <v>1</v>
      </c>
      <c r="F126">
        <v>0</v>
      </c>
    </row>
    <row r="127" spans="1:6" x14ac:dyDescent="0.25">
      <c r="A127" t="s">
        <v>511</v>
      </c>
      <c r="B127">
        <v>0</v>
      </c>
      <c r="C127">
        <v>0</v>
      </c>
      <c r="D127">
        <v>0</v>
      </c>
      <c r="E127">
        <v>1</v>
      </c>
      <c r="F127">
        <v>0</v>
      </c>
    </row>
    <row r="128" spans="1:6" x14ac:dyDescent="0.25">
      <c r="A128" t="s">
        <v>248</v>
      </c>
      <c r="B128">
        <v>0</v>
      </c>
      <c r="C128">
        <v>0</v>
      </c>
      <c r="D128">
        <v>0</v>
      </c>
      <c r="E128">
        <v>0</v>
      </c>
      <c r="F128">
        <v>1</v>
      </c>
    </row>
    <row r="129" spans="1:6" x14ac:dyDescent="0.25">
      <c r="A129" t="s">
        <v>443</v>
      </c>
      <c r="B129">
        <v>0</v>
      </c>
      <c r="C129">
        <v>1</v>
      </c>
      <c r="D129">
        <v>0</v>
      </c>
      <c r="E129">
        <v>0</v>
      </c>
      <c r="F129">
        <v>0</v>
      </c>
    </row>
    <row r="130" spans="1:6" x14ac:dyDescent="0.25">
      <c r="A130" t="s">
        <v>254</v>
      </c>
      <c r="B130">
        <v>0</v>
      </c>
      <c r="C130">
        <v>0</v>
      </c>
      <c r="D130">
        <v>0</v>
      </c>
      <c r="E130">
        <v>0</v>
      </c>
      <c r="F130">
        <v>1</v>
      </c>
    </row>
    <row r="131" spans="1:6" x14ac:dyDescent="0.25">
      <c r="A131" t="s">
        <v>847</v>
      </c>
      <c r="B131">
        <v>0</v>
      </c>
      <c r="C131">
        <v>0</v>
      </c>
      <c r="D131">
        <v>0</v>
      </c>
      <c r="E131">
        <v>0</v>
      </c>
      <c r="F131">
        <v>1</v>
      </c>
    </row>
    <row r="132" spans="1:6" x14ac:dyDescent="0.25">
      <c r="A132" t="s">
        <v>839</v>
      </c>
      <c r="B132">
        <v>0</v>
      </c>
      <c r="C132">
        <v>0</v>
      </c>
      <c r="D132">
        <v>0</v>
      </c>
      <c r="E132">
        <v>1</v>
      </c>
      <c r="F132">
        <v>0</v>
      </c>
    </row>
    <row r="133" spans="1:6" x14ac:dyDescent="0.25">
      <c r="A133" t="s">
        <v>437</v>
      </c>
      <c r="B133">
        <v>0</v>
      </c>
      <c r="C133">
        <v>1</v>
      </c>
      <c r="D133">
        <v>0</v>
      </c>
      <c r="E133">
        <v>0</v>
      </c>
      <c r="F133">
        <v>0</v>
      </c>
    </row>
    <row r="134" spans="1:6" x14ac:dyDescent="0.25">
      <c r="A134" t="s">
        <v>300</v>
      </c>
      <c r="B134">
        <v>0</v>
      </c>
      <c r="C134">
        <v>1</v>
      </c>
      <c r="D134">
        <v>0</v>
      </c>
      <c r="E134">
        <v>0</v>
      </c>
      <c r="F134">
        <v>0</v>
      </c>
    </row>
    <row r="135" spans="1:6" x14ac:dyDescent="0.25">
      <c r="A135" t="s">
        <v>964</v>
      </c>
      <c r="B135">
        <v>0</v>
      </c>
      <c r="C135">
        <v>0</v>
      </c>
      <c r="D135">
        <v>0</v>
      </c>
      <c r="E135">
        <v>1</v>
      </c>
      <c r="F135">
        <v>0</v>
      </c>
    </row>
    <row r="136" spans="1:6" x14ac:dyDescent="0.25">
      <c r="A136" t="s">
        <v>416</v>
      </c>
      <c r="B136">
        <v>0</v>
      </c>
      <c r="C136">
        <v>0</v>
      </c>
      <c r="D136">
        <v>0</v>
      </c>
      <c r="E136">
        <v>0</v>
      </c>
      <c r="F136">
        <v>1</v>
      </c>
    </row>
    <row r="137" spans="1:6" x14ac:dyDescent="0.25">
      <c r="A137" t="s">
        <v>820</v>
      </c>
      <c r="B137">
        <v>1</v>
      </c>
      <c r="C137">
        <v>0</v>
      </c>
      <c r="D137">
        <v>0</v>
      </c>
      <c r="E137">
        <v>0</v>
      </c>
      <c r="F137">
        <v>0</v>
      </c>
    </row>
    <row r="138" spans="1:6" x14ac:dyDescent="0.25">
      <c r="A138" t="s">
        <v>549</v>
      </c>
      <c r="B138">
        <v>0</v>
      </c>
      <c r="C138">
        <v>1</v>
      </c>
      <c r="D138">
        <v>0</v>
      </c>
      <c r="E138">
        <v>0</v>
      </c>
      <c r="F138">
        <v>0</v>
      </c>
    </row>
    <row r="139" spans="1:6" x14ac:dyDescent="0.25">
      <c r="A139" t="s">
        <v>604</v>
      </c>
      <c r="B139">
        <v>0</v>
      </c>
      <c r="C139">
        <v>0</v>
      </c>
      <c r="D139">
        <v>1</v>
      </c>
      <c r="E139">
        <v>0</v>
      </c>
      <c r="F139">
        <v>0</v>
      </c>
    </row>
    <row r="140" spans="1:6" x14ac:dyDescent="0.25">
      <c r="A140" t="s">
        <v>628</v>
      </c>
      <c r="B140">
        <v>0</v>
      </c>
      <c r="C140">
        <v>1</v>
      </c>
      <c r="D140">
        <v>0</v>
      </c>
      <c r="E140">
        <v>0</v>
      </c>
      <c r="F140">
        <v>0</v>
      </c>
    </row>
    <row r="141" spans="1:6" x14ac:dyDescent="0.25">
      <c r="A141" t="s">
        <v>876</v>
      </c>
      <c r="B141">
        <v>0</v>
      </c>
      <c r="C141">
        <v>0</v>
      </c>
      <c r="D141">
        <v>0</v>
      </c>
      <c r="E141">
        <v>0</v>
      </c>
      <c r="F141">
        <v>1</v>
      </c>
    </row>
    <row r="142" spans="1:6" x14ac:dyDescent="0.25">
      <c r="A142" t="s">
        <v>258</v>
      </c>
      <c r="B142">
        <v>0</v>
      </c>
      <c r="C142">
        <v>0</v>
      </c>
      <c r="D142">
        <v>0</v>
      </c>
      <c r="E142">
        <v>0</v>
      </c>
      <c r="F142">
        <v>1</v>
      </c>
    </row>
    <row r="143" spans="1:6" x14ac:dyDescent="0.25">
      <c r="A143" t="s">
        <v>935</v>
      </c>
      <c r="B143">
        <v>0</v>
      </c>
      <c r="C143">
        <v>0</v>
      </c>
      <c r="D143">
        <v>0</v>
      </c>
      <c r="E143">
        <v>0</v>
      </c>
      <c r="F143">
        <v>1</v>
      </c>
    </row>
    <row r="144" spans="1:6" x14ac:dyDescent="0.25">
      <c r="A144" t="s">
        <v>365</v>
      </c>
      <c r="B144">
        <v>0</v>
      </c>
      <c r="C144">
        <v>0</v>
      </c>
      <c r="D144">
        <v>0</v>
      </c>
      <c r="E144">
        <v>1</v>
      </c>
      <c r="F144">
        <v>0</v>
      </c>
    </row>
    <row r="145" spans="1:6" x14ac:dyDescent="0.25">
      <c r="A145" t="s">
        <v>943</v>
      </c>
      <c r="B145">
        <v>0</v>
      </c>
      <c r="C145">
        <v>0</v>
      </c>
      <c r="D145">
        <v>0</v>
      </c>
      <c r="E145">
        <v>0</v>
      </c>
      <c r="F145">
        <v>1</v>
      </c>
    </row>
    <row r="146" spans="1:6" x14ac:dyDescent="0.25">
      <c r="A146" t="s">
        <v>439</v>
      </c>
      <c r="B146">
        <v>0</v>
      </c>
      <c r="C146">
        <v>1</v>
      </c>
      <c r="D146">
        <v>0</v>
      </c>
      <c r="E146">
        <v>0</v>
      </c>
      <c r="F146">
        <v>0</v>
      </c>
    </row>
    <row r="147" spans="1:6" x14ac:dyDescent="0.25">
      <c r="A147" t="s">
        <v>402</v>
      </c>
      <c r="B147">
        <v>0</v>
      </c>
      <c r="C147">
        <v>0</v>
      </c>
      <c r="D147">
        <v>0</v>
      </c>
      <c r="E147">
        <v>0</v>
      </c>
      <c r="F147">
        <v>1</v>
      </c>
    </row>
    <row r="148" spans="1:6" x14ac:dyDescent="0.25">
      <c r="A148" t="s">
        <v>899</v>
      </c>
      <c r="B148">
        <v>1</v>
      </c>
      <c r="C148">
        <v>0</v>
      </c>
      <c r="D148">
        <v>0</v>
      </c>
      <c r="E148">
        <v>0</v>
      </c>
      <c r="F148">
        <v>0</v>
      </c>
    </row>
    <row r="149" spans="1:6" x14ac:dyDescent="0.25">
      <c r="A149" t="s">
        <v>563</v>
      </c>
      <c r="B149">
        <v>0</v>
      </c>
      <c r="C149">
        <v>1</v>
      </c>
      <c r="D149">
        <v>0</v>
      </c>
      <c r="E149">
        <v>0</v>
      </c>
      <c r="F149">
        <v>0</v>
      </c>
    </row>
    <row r="150" spans="1:6" x14ac:dyDescent="0.25">
      <c r="A150" t="s">
        <v>955</v>
      </c>
      <c r="B150">
        <v>0</v>
      </c>
      <c r="C150">
        <v>0</v>
      </c>
      <c r="D150">
        <v>0</v>
      </c>
      <c r="E150">
        <v>0</v>
      </c>
      <c r="F150">
        <v>1</v>
      </c>
    </row>
    <row r="151" spans="1:6" x14ac:dyDescent="0.25">
      <c r="A151" t="s">
        <v>266</v>
      </c>
      <c r="B151">
        <v>0</v>
      </c>
      <c r="C151">
        <v>0</v>
      </c>
      <c r="D151">
        <v>0</v>
      </c>
      <c r="E151">
        <v>0</v>
      </c>
      <c r="F151">
        <v>1</v>
      </c>
    </row>
    <row r="152" spans="1:6" x14ac:dyDescent="0.25">
      <c r="A152" t="s">
        <v>803</v>
      </c>
      <c r="B152">
        <v>0</v>
      </c>
      <c r="C152">
        <v>0</v>
      </c>
      <c r="D152">
        <v>0</v>
      </c>
      <c r="E152">
        <v>1</v>
      </c>
      <c r="F152">
        <v>0</v>
      </c>
    </row>
    <row r="153" spans="1:6" x14ac:dyDescent="0.25">
      <c r="A153" t="s">
        <v>203</v>
      </c>
      <c r="B153">
        <v>1</v>
      </c>
      <c r="C153">
        <v>0</v>
      </c>
      <c r="D153">
        <v>0</v>
      </c>
      <c r="E153">
        <v>0</v>
      </c>
      <c r="F153">
        <v>0</v>
      </c>
    </row>
    <row r="154" spans="1:6" x14ac:dyDescent="0.25">
      <c r="A154" t="s">
        <v>195</v>
      </c>
      <c r="B154">
        <v>1</v>
      </c>
      <c r="C154">
        <v>0</v>
      </c>
      <c r="D154">
        <v>0</v>
      </c>
      <c r="E154">
        <v>0</v>
      </c>
      <c r="F154">
        <v>0</v>
      </c>
    </row>
    <row r="155" spans="1:6" x14ac:dyDescent="0.25">
      <c r="A155" t="s">
        <v>410</v>
      </c>
      <c r="B155">
        <v>0</v>
      </c>
      <c r="C155">
        <v>0</v>
      </c>
      <c r="D155">
        <v>0</v>
      </c>
      <c r="E155">
        <v>0</v>
      </c>
      <c r="F155">
        <v>1</v>
      </c>
    </row>
    <row r="156" spans="1:6" x14ac:dyDescent="0.25">
      <c r="A156" t="s">
        <v>455</v>
      </c>
      <c r="B156">
        <v>0</v>
      </c>
      <c r="C156">
        <v>1</v>
      </c>
      <c r="D156">
        <v>0</v>
      </c>
      <c r="E156">
        <v>0</v>
      </c>
      <c r="F156">
        <v>0</v>
      </c>
    </row>
    <row r="157" spans="1:6" x14ac:dyDescent="0.25">
      <c r="A157" t="s">
        <v>702</v>
      </c>
      <c r="B157">
        <v>0</v>
      </c>
      <c r="C157">
        <v>1</v>
      </c>
      <c r="D157">
        <v>0</v>
      </c>
      <c r="E157">
        <v>0</v>
      </c>
      <c r="F157">
        <v>0</v>
      </c>
    </row>
    <row r="158" spans="1:6" x14ac:dyDescent="0.25">
      <c r="A158" t="s">
        <v>373</v>
      </c>
      <c r="B158">
        <v>0</v>
      </c>
      <c r="C158">
        <v>0</v>
      </c>
      <c r="D158">
        <v>0</v>
      </c>
      <c r="E158">
        <v>1</v>
      </c>
      <c r="F158">
        <v>0</v>
      </c>
    </row>
    <row r="159" spans="1:6" x14ac:dyDescent="0.25">
      <c r="A159" t="s">
        <v>302</v>
      </c>
      <c r="B159">
        <v>0</v>
      </c>
      <c r="C159">
        <v>1</v>
      </c>
      <c r="D159">
        <v>0</v>
      </c>
      <c r="E159">
        <v>0</v>
      </c>
      <c r="F159">
        <v>0</v>
      </c>
    </row>
    <row r="160" spans="1:6" x14ac:dyDescent="0.25">
      <c r="A160" t="s">
        <v>387</v>
      </c>
      <c r="B160">
        <v>0</v>
      </c>
      <c r="C160">
        <v>0</v>
      </c>
      <c r="D160">
        <v>0</v>
      </c>
      <c r="E160">
        <v>1</v>
      </c>
      <c r="F160">
        <v>0</v>
      </c>
    </row>
    <row r="161" spans="1:6" x14ac:dyDescent="0.25">
      <c r="A161" t="s">
        <v>872</v>
      </c>
      <c r="B161">
        <v>0</v>
      </c>
      <c r="C161">
        <v>0</v>
      </c>
      <c r="D161">
        <v>0</v>
      </c>
      <c r="E161">
        <v>0</v>
      </c>
      <c r="F161">
        <v>1</v>
      </c>
    </row>
    <row r="162" spans="1:6" x14ac:dyDescent="0.25">
      <c r="A162" t="s">
        <v>147</v>
      </c>
      <c r="B162">
        <v>0</v>
      </c>
      <c r="C162">
        <v>1</v>
      </c>
      <c r="D162">
        <v>0</v>
      </c>
      <c r="E162">
        <v>0</v>
      </c>
      <c r="F162">
        <v>0</v>
      </c>
    </row>
    <row r="163" spans="1:6" x14ac:dyDescent="0.25">
      <c r="A163" t="s">
        <v>385</v>
      </c>
      <c r="B163">
        <v>0</v>
      </c>
      <c r="C163">
        <v>0</v>
      </c>
      <c r="D163">
        <v>0</v>
      </c>
      <c r="E163">
        <v>1</v>
      </c>
      <c r="F163">
        <v>0</v>
      </c>
    </row>
    <row r="164" spans="1:6" x14ac:dyDescent="0.25">
      <c r="A164" t="s">
        <v>716</v>
      </c>
      <c r="B164">
        <v>0</v>
      </c>
      <c r="C164">
        <v>1</v>
      </c>
      <c r="D164">
        <v>0</v>
      </c>
      <c r="E164">
        <v>0</v>
      </c>
      <c r="F164">
        <v>0</v>
      </c>
    </row>
    <row r="165" spans="1:6" x14ac:dyDescent="0.25">
      <c r="A165" t="s">
        <v>868</v>
      </c>
      <c r="B165">
        <v>0</v>
      </c>
      <c r="C165">
        <v>0</v>
      </c>
      <c r="D165">
        <v>0</v>
      </c>
      <c r="E165">
        <v>0</v>
      </c>
      <c r="F165">
        <v>1</v>
      </c>
    </row>
    <row r="166" spans="1:6" x14ac:dyDescent="0.25">
      <c r="A166" t="s">
        <v>141</v>
      </c>
      <c r="B166">
        <v>0</v>
      </c>
      <c r="C166">
        <v>1</v>
      </c>
      <c r="D166">
        <v>0</v>
      </c>
      <c r="E166">
        <v>0</v>
      </c>
      <c r="F166">
        <v>0</v>
      </c>
    </row>
    <row r="167" spans="1:6" x14ac:dyDescent="0.25">
      <c r="A167" t="s">
        <v>647</v>
      </c>
      <c r="B167">
        <v>0</v>
      </c>
      <c r="C167">
        <v>0</v>
      </c>
      <c r="D167">
        <v>0</v>
      </c>
      <c r="E167">
        <v>1</v>
      </c>
      <c r="F167">
        <v>0</v>
      </c>
    </row>
    <row r="168" spans="1:6" x14ac:dyDescent="0.25">
      <c r="A168" t="s">
        <v>866</v>
      </c>
      <c r="B168">
        <v>0</v>
      </c>
      <c r="C168">
        <v>0</v>
      </c>
      <c r="D168">
        <v>0</v>
      </c>
      <c r="E168">
        <v>0</v>
      </c>
      <c r="F168">
        <v>1</v>
      </c>
    </row>
    <row r="169" spans="1:6" x14ac:dyDescent="0.25">
      <c r="A169" t="s">
        <v>278</v>
      </c>
      <c r="B169">
        <v>0</v>
      </c>
      <c r="C169">
        <v>0</v>
      </c>
      <c r="D169">
        <v>0</v>
      </c>
      <c r="E169">
        <v>0</v>
      </c>
      <c r="F169">
        <v>1</v>
      </c>
    </row>
    <row r="170" spans="1:6" x14ac:dyDescent="0.25">
      <c r="A170" t="s">
        <v>270</v>
      </c>
      <c r="B170">
        <v>0</v>
      </c>
      <c r="C170">
        <v>0</v>
      </c>
      <c r="D170">
        <v>0</v>
      </c>
      <c r="E170">
        <v>0</v>
      </c>
      <c r="F170">
        <v>1</v>
      </c>
    </row>
    <row r="171" spans="1:6" x14ac:dyDescent="0.25">
      <c r="A171" t="s">
        <v>712</v>
      </c>
      <c r="B171">
        <v>0</v>
      </c>
      <c r="C171">
        <v>1</v>
      </c>
      <c r="D171">
        <v>0</v>
      </c>
      <c r="E171">
        <v>0</v>
      </c>
      <c r="F171">
        <v>0</v>
      </c>
    </row>
    <row r="172" spans="1:6" x14ac:dyDescent="0.25">
      <c r="A172" t="s">
        <v>658</v>
      </c>
      <c r="B172">
        <v>1</v>
      </c>
      <c r="C172">
        <v>0</v>
      </c>
      <c r="D172">
        <v>0</v>
      </c>
      <c r="E172">
        <v>0</v>
      </c>
      <c r="F172">
        <v>0</v>
      </c>
    </row>
    <row r="173" spans="1:6" x14ac:dyDescent="0.25">
      <c r="A173" t="s">
        <v>182</v>
      </c>
      <c r="B173">
        <v>0</v>
      </c>
      <c r="C173">
        <v>0</v>
      </c>
      <c r="D173">
        <v>0</v>
      </c>
      <c r="E173">
        <v>1</v>
      </c>
      <c r="F173">
        <v>0</v>
      </c>
    </row>
    <row r="174" spans="1:6" x14ac:dyDescent="0.25">
      <c r="A174" t="s">
        <v>673</v>
      </c>
      <c r="B174">
        <v>0</v>
      </c>
      <c r="C174">
        <v>1</v>
      </c>
      <c r="D174">
        <v>0</v>
      </c>
      <c r="E174">
        <v>0</v>
      </c>
      <c r="F174">
        <v>0</v>
      </c>
    </row>
    <row r="175" spans="1:6" x14ac:dyDescent="0.25">
      <c r="A175" t="s">
        <v>862</v>
      </c>
      <c r="B175">
        <v>0</v>
      </c>
      <c r="C175">
        <v>0</v>
      </c>
      <c r="D175">
        <v>0</v>
      </c>
      <c r="E175">
        <v>0</v>
      </c>
      <c r="F175">
        <v>1</v>
      </c>
    </row>
    <row r="176" spans="1:6" x14ac:dyDescent="0.25">
      <c r="A176" t="s">
        <v>600</v>
      </c>
      <c r="B176">
        <v>0</v>
      </c>
      <c r="C176">
        <v>0</v>
      </c>
      <c r="D176">
        <v>1</v>
      </c>
      <c r="E176">
        <v>0</v>
      </c>
      <c r="F176">
        <v>0</v>
      </c>
    </row>
    <row r="177" spans="1:6" x14ac:dyDescent="0.25">
      <c r="A177" t="s">
        <v>337</v>
      </c>
      <c r="B177">
        <v>0</v>
      </c>
      <c r="C177">
        <v>0</v>
      </c>
      <c r="D177">
        <v>1</v>
      </c>
      <c r="E177">
        <v>0</v>
      </c>
      <c r="F177">
        <v>0</v>
      </c>
    </row>
    <row r="178" spans="1:6" x14ac:dyDescent="0.25">
      <c r="A178" t="s">
        <v>276</v>
      </c>
      <c r="B178">
        <v>0</v>
      </c>
      <c r="C178">
        <v>0</v>
      </c>
      <c r="D178">
        <v>0</v>
      </c>
      <c r="E178">
        <v>0</v>
      </c>
      <c r="F178">
        <v>1</v>
      </c>
    </row>
    <row r="179" spans="1:6" x14ac:dyDescent="0.25">
      <c r="A179" t="s">
        <v>256</v>
      </c>
      <c r="B179">
        <v>0</v>
      </c>
      <c r="C179">
        <v>0</v>
      </c>
      <c r="D179">
        <v>0</v>
      </c>
      <c r="E179">
        <v>0</v>
      </c>
      <c r="F179">
        <v>1</v>
      </c>
    </row>
    <row r="180" spans="1:6" x14ac:dyDescent="0.25">
      <c r="A180" t="s">
        <v>412</v>
      </c>
      <c r="B180">
        <v>0</v>
      </c>
      <c r="C180">
        <v>0</v>
      </c>
      <c r="D180">
        <v>0</v>
      </c>
      <c r="E180">
        <v>0</v>
      </c>
      <c r="F180">
        <v>1</v>
      </c>
    </row>
    <row r="181" spans="1:6" x14ac:dyDescent="0.25">
      <c r="A181" t="s">
        <v>818</v>
      </c>
      <c r="B181">
        <v>1</v>
      </c>
      <c r="C181">
        <v>0</v>
      </c>
      <c r="D181">
        <v>0</v>
      </c>
      <c r="E181">
        <v>0</v>
      </c>
      <c r="F181">
        <v>0</v>
      </c>
    </row>
    <row r="182" spans="1:6" x14ac:dyDescent="0.25">
      <c r="A182" t="s">
        <v>837</v>
      </c>
      <c r="B182">
        <v>0</v>
      </c>
      <c r="C182">
        <v>0</v>
      </c>
      <c r="D182">
        <v>0</v>
      </c>
      <c r="E182">
        <v>0</v>
      </c>
      <c r="F182">
        <v>1</v>
      </c>
    </row>
    <row r="183" spans="1:6" x14ac:dyDescent="0.25">
      <c r="A183" t="s">
        <v>505</v>
      </c>
      <c r="B183">
        <v>0</v>
      </c>
      <c r="C183">
        <v>0</v>
      </c>
      <c r="D183">
        <v>0</v>
      </c>
      <c r="E183">
        <v>1</v>
      </c>
      <c r="F183">
        <v>0</v>
      </c>
    </row>
    <row r="184" spans="1:6" x14ac:dyDescent="0.25">
      <c r="A184" t="s">
        <v>797</v>
      </c>
      <c r="B184">
        <v>0</v>
      </c>
      <c r="C184">
        <v>0</v>
      </c>
      <c r="D184">
        <v>0</v>
      </c>
      <c r="E184">
        <v>1</v>
      </c>
      <c r="F184">
        <v>0</v>
      </c>
    </row>
    <row r="185" spans="1:6" x14ac:dyDescent="0.25">
      <c r="A185" t="s">
        <v>503</v>
      </c>
      <c r="B185">
        <v>0</v>
      </c>
      <c r="C185">
        <v>0</v>
      </c>
      <c r="D185">
        <v>0</v>
      </c>
      <c r="E185">
        <v>1</v>
      </c>
      <c r="F185">
        <v>0</v>
      </c>
    </row>
    <row r="186" spans="1:6" x14ac:dyDescent="0.25">
      <c r="A186" t="s">
        <v>620</v>
      </c>
      <c r="B186">
        <v>0</v>
      </c>
      <c r="C186">
        <v>0</v>
      </c>
      <c r="D186">
        <v>1</v>
      </c>
      <c r="E186">
        <v>0</v>
      </c>
      <c r="F186">
        <v>0</v>
      </c>
    </row>
    <row r="187" spans="1:6" x14ac:dyDescent="0.25">
      <c r="A187" t="s">
        <v>721</v>
      </c>
      <c r="B187">
        <v>0</v>
      </c>
      <c r="C187">
        <v>0</v>
      </c>
      <c r="D187">
        <v>0</v>
      </c>
      <c r="E187">
        <v>0</v>
      </c>
      <c r="F187">
        <v>0</v>
      </c>
    </row>
    <row r="188" spans="1:6" x14ac:dyDescent="0.25">
      <c r="A188" t="s">
        <v>630</v>
      </c>
      <c r="B188">
        <v>0</v>
      </c>
      <c r="C188">
        <v>1</v>
      </c>
      <c r="D188">
        <v>0</v>
      </c>
      <c r="E188">
        <v>0</v>
      </c>
      <c r="F188">
        <v>0</v>
      </c>
    </row>
    <row r="189" spans="1:6" x14ac:dyDescent="0.25">
      <c r="A189" t="s">
        <v>414</v>
      </c>
      <c r="B189">
        <v>0</v>
      </c>
      <c r="C189">
        <v>0</v>
      </c>
      <c r="D189">
        <v>0</v>
      </c>
      <c r="E189">
        <v>0</v>
      </c>
      <c r="F189">
        <v>1</v>
      </c>
    </row>
    <row r="190" spans="1:6" x14ac:dyDescent="0.25">
      <c r="A190" t="s">
        <v>921</v>
      </c>
      <c r="B190">
        <v>0</v>
      </c>
      <c r="C190">
        <v>0</v>
      </c>
      <c r="D190">
        <v>0</v>
      </c>
      <c r="E190">
        <v>1</v>
      </c>
      <c r="F190">
        <v>0</v>
      </c>
    </row>
    <row r="191" spans="1:6" x14ac:dyDescent="0.25">
      <c r="A191" t="s">
        <v>781</v>
      </c>
      <c r="B191">
        <v>0</v>
      </c>
      <c r="C191">
        <v>0</v>
      </c>
      <c r="D191">
        <v>0</v>
      </c>
      <c r="E191">
        <v>1</v>
      </c>
      <c r="F191">
        <v>0</v>
      </c>
    </row>
    <row r="192" spans="1:6" x14ac:dyDescent="0.25">
      <c r="A192" t="s">
        <v>913</v>
      </c>
      <c r="B192">
        <v>0</v>
      </c>
      <c r="C192">
        <v>0</v>
      </c>
      <c r="D192">
        <v>0</v>
      </c>
      <c r="E192">
        <v>1</v>
      </c>
      <c r="F192">
        <v>0</v>
      </c>
    </row>
    <row r="193" spans="1:6" x14ac:dyDescent="0.25">
      <c r="A193" t="s">
        <v>649</v>
      </c>
      <c r="B193">
        <v>0</v>
      </c>
      <c r="C193">
        <v>0</v>
      </c>
      <c r="D193">
        <v>0</v>
      </c>
      <c r="E193">
        <v>1</v>
      </c>
      <c r="F193">
        <v>0</v>
      </c>
    </row>
    <row r="194" spans="1:6" x14ac:dyDescent="0.25">
      <c r="A194" t="s">
        <v>543</v>
      </c>
      <c r="B194">
        <v>0</v>
      </c>
      <c r="C194">
        <v>0</v>
      </c>
      <c r="D194">
        <v>1</v>
      </c>
      <c r="E194">
        <v>0</v>
      </c>
      <c r="F194">
        <v>0</v>
      </c>
    </row>
    <row r="195" spans="1:6" x14ac:dyDescent="0.25">
      <c r="A195" t="s">
        <v>325</v>
      </c>
      <c r="B195">
        <v>0</v>
      </c>
      <c r="C195">
        <v>0</v>
      </c>
      <c r="D195">
        <v>1</v>
      </c>
      <c r="E195">
        <v>0</v>
      </c>
      <c r="F195">
        <v>0</v>
      </c>
    </row>
    <row r="196" spans="1:6" x14ac:dyDescent="0.25">
      <c r="A196" t="s">
        <v>404</v>
      </c>
      <c r="B196">
        <v>0</v>
      </c>
      <c r="C196">
        <v>0</v>
      </c>
      <c r="D196">
        <v>0</v>
      </c>
      <c r="E196">
        <v>0</v>
      </c>
      <c r="F196">
        <v>1</v>
      </c>
    </row>
    <row r="197" spans="1:6" x14ac:dyDescent="0.25">
      <c r="A197" t="s">
        <v>746</v>
      </c>
      <c r="B197">
        <v>0</v>
      </c>
      <c r="C197">
        <v>1</v>
      </c>
      <c r="D197">
        <v>0</v>
      </c>
      <c r="E197">
        <v>0</v>
      </c>
      <c r="F197">
        <v>0</v>
      </c>
    </row>
    <row r="198" spans="1:6" x14ac:dyDescent="0.25">
      <c r="A198" t="s">
        <v>260</v>
      </c>
      <c r="B198">
        <v>0</v>
      </c>
      <c r="C198">
        <v>0</v>
      </c>
      <c r="D198">
        <v>0</v>
      </c>
      <c r="E198">
        <v>0</v>
      </c>
      <c r="F198">
        <v>1</v>
      </c>
    </row>
    <row r="199" spans="1:6" x14ac:dyDescent="0.25">
      <c r="A199" t="s">
        <v>435</v>
      </c>
      <c r="B199">
        <v>0</v>
      </c>
      <c r="C199">
        <v>0</v>
      </c>
      <c r="D199">
        <v>1</v>
      </c>
      <c r="E199">
        <v>0</v>
      </c>
      <c r="F199">
        <v>0</v>
      </c>
    </row>
    <row r="200" spans="1:6" x14ac:dyDescent="0.25">
      <c r="A200" t="s">
        <v>787</v>
      </c>
      <c r="B200">
        <v>0</v>
      </c>
      <c r="C200">
        <v>0</v>
      </c>
      <c r="D200">
        <v>0</v>
      </c>
      <c r="E200">
        <v>1</v>
      </c>
      <c r="F200">
        <v>0</v>
      </c>
    </row>
    <row r="201" spans="1:6" x14ac:dyDescent="0.25">
      <c r="A201" t="s">
        <v>660</v>
      </c>
      <c r="B201">
        <v>0</v>
      </c>
      <c r="C201">
        <v>1</v>
      </c>
      <c r="D201">
        <v>0</v>
      </c>
      <c r="E201">
        <v>0</v>
      </c>
      <c r="F201">
        <v>0</v>
      </c>
    </row>
    <row r="202" spans="1:6" x14ac:dyDescent="0.25">
      <c r="A202" t="s">
        <v>573</v>
      </c>
      <c r="B202">
        <v>0</v>
      </c>
      <c r="C202">
        <v>1</v>
      </c>
      <c r="D202">
        <v>0</v>
      </c>
      <c r="E202">
        <v>0</v>
      </c>
      <c r="F202">
        <v>0</v>
      </c>
    </row>
    <row r="203" spans="1:6" x14ac:dyDescent="0.25">
      <c r="A203" t="s">
        <v>833</v>
      </c>
      <c r="B203">
        <v>0</v>
      </c>
      <c r="C203">
        <v>0</v>
      </c>
      <c r="D203">
        <v>0</v>
      </c>
      <c r="E203">
        <v>1</v>
      </c>
      <c r="F203">
        <v>0</v>
      </c>
    </row>
    <row r="204" spans="1:6" x14ac:dyDescent="0.25">
      <c r="A204" t="s">
        <v>306</v>
      </c>
      <c r="B204">
        <v>0</v>
      </c>
      <c r="C204">
        <v>1</v>
      </c>
      <c r="D204">
        <v>0</v>
      </c>
      <c r="E204">
        <v>0</v>
      </c>
      <c r="F204">
        <v>0</v>
      </c>
    </row>
    <row r="205" spans="1:6" x14ac:dyDescent="0.25">
      <c r="A205" t="s">
        <v>445</v>
      </c>
      <c r="B205">
        <v>0</v>
      </c>
      <c r="C205">
        <v>1</v>
      </c>
      <c r="D205">
        <v>0</v>
      </c>
      <c r="E205">
        <v>0</v>
      </c>
      <c r="F205">
        <v>0</v>
      </c>
    </row>
    <row r="206" spans="1:6" x14ac:dyDescent="0.25">
      <c r="A206" t="s">
        <v>870</v>
      </c>
      <c r="B206">
        <v>0</v>
      </c>
      <c r="C206">
        <v>0</v>
      </c>
      <c r="D206">
        <v>0</v>
      </c>
      <c r="E206">
        <v>0</v>
      </c>
      <c r="F206">
        <v>1</v>
      </c>
    </row>
    <row r="207" spans="1:6" x14ac:dyDescent="0.25">
      <c r="A207" t="s">
        <v>193</v>
      </c>
      <c r="B207">
        <v>1</v>
      </c>
      <c r="C207">
        <v>0</v>
      </c>
      <c r="D207">
        <v>0</v>
      </c>
      <c r="E207">
        <v>0</v>
      </c>
      <c r="F207">
        <v>0</v>
      </c>
    </row>
    <row r="208" spans="1:6" x14ac:dyDescent="0.25">
      <c r="A208" t="s">
        <v>759</v>
      </c>
      <c r="B208">
        <v>0</v>
      </c>
      <c r="C208">
        <v>0</v>
      </c>
      <c r="D208">
        <v>0</v>
      </c>
      <c r="E208">
        <v>0</v>
      </c>
      <c r="F208">
        <v>1</v>
      </c>
    </row>
    <row r="209" spans="1:6" x14ac:dyDescent="0.25">
      <c r="A209" t="s">
        <v>161</v>
      </c>
      <c r="B209">
        <v>0</v>
      </c>
      <c r="C209">
        <v>0</v>
      </c>
      <c r="D209">
        <v>1</v>
      </c>
      <c r="E209">
        <v>0</v>
      </c>
      <c r="F209">
        <v>0</v>
      </c>
    </row>
    <row r="210" spans="1:6" x14ac:dyDescent="0.25">
      <c r="A210" t="s">
        <v>533</v>
      </c>
      <c r="B210">
        <v>0</v>
      </c>
      <c r="C210">
        <v>0</v>
      </c>
      <c r="D210">
        <v>1</v>
      </c>
      <c r="E210">
        <v>0</v>
      </c>
      <c r="F210">
        <v>0</v>
      </c>
    </row>
    <row r="211" spans="1:6" x14ac:dyDescent="0.25">
      <c r="A211" t="s">
        <v>462</v>
      </c>
      <c r="B211">
        <v>0</v>
      </c>
      <c r="C211">
        <v>0</v>
      </c>
      <c r="D211">
        <v>0</v>
      </c>
      <c r="E211">
        <v>1</v>
      </c>
      <c r="F211">
        <v>0</v>
      </c>
    </row>
    <row r="212" spans="1:6" x14ac:dyDescent="0.25">
      <c r="A212" t="s">
        <v>742</v>
      </c>
      <c r="B212">
        <v>1</v>
      </c>
      <c r="C212">
        <v>0</v>
      </c>
      <c r="D212">
        <v>0</v>
      </c>
      <c r="E212">
        <v>0</v>
      </c>
      <c r="F212">
        <v>0</v>
      </c>
    </row>
    <row r="213" spans="1:6" x14ac:dyDescent="0.25">
      <c r="A213" t="s">
        <v>740</v>
      </c>
      <c r="B213">
        <v>1</v>
      </c>
      <c r="C213">
        <v>0</v>
      </c>
      <c r="D213">
        <v>0</v>
      </c>
      <c r="E213">
        <v>0</v>
      </c>
      <c r="F213">
        <v>0</v>
      </c>
    </row>
    <row r="214" spans="1:6" x14ac:dyDescent="0.25">
      <c r="A214" t="s">
        <v>426</v>
      </c>
      <c r="B214">
        <v>0</v>
      </c>
      <c r="C214">
        <v>0</v>
      </c>
      <c r="D214">
        <v>0</v>
      </c>
      <c r="E214">
        <v>0</v>
      </c>
      <c r="F214">
        <v>1</v>
      </c>
    </row>
    <row r="215" spans="1:6" x14ac:dyDescent="0.25">
      <c r="A215" t="s">
        <v>675</v>
      </c>
      <c r="B215">
        <v>0</v>
      </c>
      <c r="C215">
        <v>1</v>
      </c>
      <c r="D215">
        <v>0</v>
      </c>
      <c r="E215">
        <v>0</v>
      </c>
      <c r="F215">
        <v>0</v>
      </c>
    </row>
    <row r="216" spans="1:6" x14ac:dyDescent="0.25">
      <c r="A216" t="s">
        <v>893</v>
      </c>
      <c r="B216">
        <v>1</v>
      </c>
      <c r="C216">
        <v>0</v>
      </c>
      <c r="D216">
        <v>0</v>
      </c>
      <c r="E216">
        <v>0</v>
      </c>
      <c r="F216">
        <v>0</v>
      </c>
    </row>
    <row r="217" spans="1:6" x14ac:dyDescent="0.25">
      <c r="A217" t="s">
        <v>371</v>
      </c>
      <c r="B217">
        <v>0</v>
      </c>
      <c r="C217">
        <v>0</v>
      </c>
      <c r="D217">
        <v>0</v>
      </c>
      <c r="E217">
        <v>1</v>
      </c>
      <c r="F217">
        <v>0</v>
      </c>
    </row>
    <row r="218" spans="1:6" x14ac:dyDescent="0.25">
      <c r="A218" t="s">
        <v>516</v>
      </c>
      <c r="B218">
        <v>1</v>
      </c>
      <c r="C218">
        <v>0</v>
      </c>
      <c r="D218">
        <v>0</v>
      </c>
      <c r="E218">
        <v>0</v>
      </c>
      <c r="F218">
        <v>0</v>
      </c>
    </row>
    <row r="219" spans="1:6" x14ac:dyDescent="0.25">
      <c r="A219" t="s">
        <v>178</v>
      </c>
      <c r="B219">
        <v>0</v>
      </c>
      <c r="C219">
        <v>0</v>
      </c>
      <c r="D219">
        <v>0</v>
      </c>
      <c r="E219">
        <v>1</v>
      </c>
      <c r="F219">
        <v>0</v>
      </c>
    </row>
    <row r="220" spans="1:6" x14ac:dyDescent="0.25">
      <c r="A220" t="s">
        <v>205</v>
      </c>
      <c r="B220">
        <v>1</v>
      </c>
      <c r="C220">
        <v>0</v>
      </c>
      <c r="D220">
        <v>0</v>
      </c>
      <c r="E220">
        <v>0</v>
      </c>
      <c r="F220">
        <v>0</v>
      </c>
    </row>
    <row r="221" spans="1:6" x14ac:dyDescent="0.25">
      <c r="A221" t="s">
        <v>317</v>
      </c>
      <c r="B221">
        <v>0</v>
      </c>
      <c r="C221">
        <v>0</v>
      </c>
      <c r="D221">
        <v>0</v>
      </c>
      <c r="E221">
        <v>1</v>
      </c>
      <c r="F221">
        <v>0</v>
      </c>
    </row>
    <row r="222" spans="1:6" x14ac:dyDescent="0.25">
      <c r="A222" t="s">
        <v>559</v>
      </c>
      <c r="B222">
        <v>0</v>
      </c>
      <c r="C222">
        <v>1</v>
      </c>
      <c r="D222">
        <v>0</v>
      </c>
      <c r="E222">
        <v>0</v>
      </c>
      <c r="F222">
        <v>0</v>
      </c>
    </row>
    <row r="223" spans="1:6" x14ac:dyDescent="0.25">
      <c r="A223" t="s">
        <v>472</v>
      </c>
      <c r="B223">
        <v>0</v>
      </c>
      <c r="C223">
        <v>0</v>
      </c>
      <c r="D223">
        <v>0</v>
      </c>
      <c r="E223">
        <v>1</v>
      </c>
      <c r="F223">
        <v>0</v>
      </c>
    </row>
    <row r="224" spans="1:6" x14ac:dyDescent="0.25">
      <c r="A224" t="s">
        <v>687</v>
      </c>
      <c r="B224">
        <v>0</v>
      </c>
      <c r="C224">
        <v>0</v>
      </c>
      <c r="D224">
        <v>0</v>
      </c>
      <c r="E224">
        <v>0</v>
      </c>
      <c r="F224">
        <v>1</v>
      </c>
    </row>
    <row r="225" spans="1:6" x14ac:dyDescent="0.25">
      <c r="A225" t="s">
        <v>174</v>
      </c>
      <c r="B225">
        <v>0</v>
      </c>
      <c r="C225">
        <v>0</v>
      </c>
      <c r="D225">
        <v>1</v>
      </c>
      <c r="E225">
        <v>0</v>
      </c>
      <c r="F225">
        <v>0</v>
      </c>
    </row>
    <row r="226" spans="1:6" x14ac:dyDescent="0.25">
      <c r="A226" t="s">
        <v>685</v>
      </c>
      <c r="B226">
        <v>0</v>
      </c>
      <c r="C226">
        <v>0</v>
      </c>
      <c r="D226">
        <v>0</v>
      </c>
      <c r="E226">
        <v>1</v>
      </c>
      <c r="F226">
        <v>0</v>
      </c>
    </row>
    <row r="227" spans="1:6" x14ac:dyDescent="0.25">
      <c r="A227" t="s">
        <v>882</v>
      </c>
      <c r="B227">
        <v>0</v>
      </c>
      <c r="C227">
        <v>0</v>
      </c>
      <c r="D227">
        <v>0</v>
      </c>
      <c r="E227">
        <v>0</v>
      </c>
      <c r="F227">
        <v>1</v>
      </c>
    </row>
    <row r="228" spans="1:6" x14ac:dyDescent="0.25">
      <c r="A228" t="s">
        <v>229</v>
      </c>
      <c r="B228">
        <v>1</v>
      </c>
      <c r="C228">
        <v>0</v>
      </c>
      <c r="D228">
        <v>0</v>
      </c>
      <c r="E228">
        <v>0</v>
      </c>
      <c r="F228">
        <v>0</v>
      </c>
    </row>
    <row r="229" spans="1:6" x14ac:dyDescent="0.25">
      <c r="A229" t="s">
        <v>634</v>
      </c>
      <c r="B229">
        <v>0</v>
      </c>
      <c r="C229">
        <v>1</v>
      </c>
      <c r="D229">
        <v>0</v>
      </c>
      <c r="E229">
        <v>0</v>
      </c>
      <c r="F229">
        <v>0</v>
      </c>
    </row>
    <row r="230" spans="1:6" x14ac:dyDescent="0.25">
      <c r="A230" t="s">
        <v>315</v>
      </c>
      <c r="B230">
        <v>0</v>
      </c>
      <c r="C230">
        <v>0</v>
      </c>
      <c r="D230">
        <v>1</v>
      </c>
      <c r="E230">
        <v>0</v>
      </c>
      <c r="F230">
        <v>0</v>
      </c>
    </row>
    <row r="231" spans="1:6" x14ac:dyDescent="0.25">
      <c r="A231" t="s">
        <v>335</v>
      </c>
      <c r="B231">
        <v>0</v>
      </c>
      <c r="C231">
        <v>0</v>
      </c>
      <c r="D231">
        <v>1</v>
      </c>
      <c r="E231">
        <v>0</v>
      </c>
      <c r="F231">
        <v>0</v>
      </c>
    </row>
    <row r="232" spans="1:6" x14ac:dyDescent="0.25">
      <c r="A232" t="s">
        <v>497</v>
      </c>
      <c r="B232">
        <v>0</v>
      </c>
      <c r="C232">
        <v>0</v>
      </c>
      <c r="D232">
        <v>0</v>
      </c>
      <c r="E232">
        <v>1</v>
      </c>
      <c r="F232">
        <v>0</v>
      </c>
    </row>
    <row r="233" spans="1:6" x14ac:dyDescent="0.25">
      <c r="A233" t="s">
        <v>191</v>
      </c>
      <c r="B233">
        <v>1</v>
      </c>
      <c r="C233">
        <v>0</v>
      </c>
      <c r="D233">
        <v>0</v>
      </c>
      <c r="E233">
        <v>0</v>
      </c>
      <c r="F233">
        <v>0</v>
      </c>
    </row>
    <row r="234" spans="1:6" x14ac:dyDescent="0.25">
      <c r="A234" t="s">
        <v>714</v>
      </c>
      <c r="B234">
        <v>0</v>
      </c>
      <c r="C234">
        <v>1</v>
      </c>
      <c r="D234">
        <v>0</v>
      </c>
      <c r="E234">
        <v>0</v>
      </c>
      <c r="F234">
        <v>0</v>
      </c>
    </row>
    <row r="235" spans="1:6" x14ac:dyDescent="0.25">
      <c r="A235" t="s">
        <v>704</v>
      </c>
      <c r="B235">
        <v>0</v>
      </c>
      <c r="C235">
        <v>1</v>
      </c>
      <c r="D235">
        <v>0</v>
      </c>
      <c r="E235">
        <v>0</v>
      </c>
      <c r="F235">
        <v>0</v>
      </c>
    </row>
    <row r="236" spans="1:6" x14ac:dyDescent="0.25">
      <c r="A236" t="s">
        <v>636</v>
      </c>
      <c r="B236">
        <v>0</v>
      </c>
      <c r="C236">
        <v>1</v>
      </c>
      <c r="D236">
        <v>0</v>
      </c>
      <c r="E236">
        <v>0</v>
      </c>
      <c r="F236">
        <v>0</v>
      </c>
    </row>
    <row r="237" spans="1:6" x14ac:dyDescent="0.25">
      <c r="A237" t="s">
        <v>769</v>
      </c>
      <c r="B237">
        <v>0</v>
      </c>
      <c r="C237">
        <v>0</v>
      </c>
      <c r="D237">
        <v>0</v>
      </c>
      <c r="E237">
        <v>0</v>
      </c>
      <c r="F237">
        <v>1</v>
      </c>
    </row>
    <row r="238" spans="1:6" x14ac:dyDescent="0.25">
      <c r="A238" t="s">
        <v>966</v>
      </c>
      <c r="B238">
        <v>0</v>
      </c>
      <c r="C238">
        <v>0</v>
      </c>
      <c r="D238">
        <v>0</v>
      </c>
      <c r="E238">
        <v>0</v>
      </c>
      <c r="F238">
        <v>1</v>
      </c>
    </row>
    <row r="239" spans="1:6" x14ac:dyDescent="0.25">
      <c r="A239" t="s">
        <v>727</v>
      </c>
      <c r="B239">
        <v>0</v>
      </c>
      <c r="C239">
        <v>0</v>
      </c>
      <c r="D239">
        <v>0</v>
      </c>
      <c r="E239">
        <v>1</v>
      </c>
      <c r="F239">
        <v>0</v>
      </c>
    </row>
    <row r="240" spans="1:6" x14ac:dyDescent="0.25">
      <c r="A240" t="s">
        <v>345</v>
      </c>
      <c r="B240">
        <v>0</v>
      </c>
      <c r="C240">
        <v>0</v>
      </c>
      <c r="D240">
        <v>0</v>
      </c>
      <c r="E240">
        <v>0</v>
      </c>
      <c r="F240">
        <v>1</v>
      </c>
    </row>
    <row r="241" spans="1:6" x14ac:dyDescent="0.25">
      <c r="A241" t="s">
        <v>880</v>
      </c>
      <c r="B241">
        <v>0</v>
      </c>
      <c r="C241">
        <v>0</v>
      </c>
      <c r="D241">
        <v>0</v>
      </c>
      <c r="E241">
        <v>0</v>
      </c>
      <c r="F241">
        <v>1</v>
      </c>
    </row>
    <row r="242" spans="1:6" x14ac:dyDescent="0.25">
      <c r="A242" t="s">
        <v>539</v>
      </c>
      <c r="B242">
        <v>0</v>
      </c>
      <c r="C242">
        <v>1</v>
      </c>
      <c r="D242">
        <v>0</v>
      </c>
      <c r="E242">
        <v>0</v>
      </c>
      <c r="F242">
        <v>0</v>
      </c>
    </row>
    <row r="243" spans="1:6" x14ac:dyDescent="0.25">
      <c r="A243" t="s">
        <v>777</v>
      </c>
      <c r="B243">
        <v>0</v>
      </c>
      <c r="C243">
        <v>0</v>
      </c>
      <c r="D243">
        <v>0</v>
      </c>
      <c r="E243">
        <v>1</v>
      </c>
      <c r="F243">
        <v>0</v>
      </c>
    </row>
    <row r="244" spans="1:6" x14ac:dyDescent="0.25">
      <c r="A244" t="s">
        <v>353</v>
      </c>
      <c r="B244">
        <v>0</v>
      </c>
      <c r="C244">
        <v>0</v>
      </c>
      <c r="D244">
        <v>0</v>
      </c>
      <c r="E244">
        <v>0</v>
      </c>
      <c r="F244">
        <v>1</v>
      </c>
    </row>
    <row r="245" spans="1:6" x14ac:dyDescent="0.25">
      <c r="A245" t="s">
        <v>369</v>
      </c>
      <c r="B245">
        <v>0</v>
      </c>
      <c r="C245">
        <v>0</v>
      </c>
      <c r="D245">
        <v>0</v>
      </c>
      <c r="E245">
        <v>1</v>
      </c>
      <c r="F245">
        <v>0</v>
      </c>
    </row>
    <row r="246" spans="1:6" x14ac:dyDescent="0.25">
      <c r="A246" t="s">
        <v>708</v>
      </c>
      <c r="B246">
        <v>0</v>
      </c>
      <c r="C246">
        <v>1</v>
      </c>
      <c r="D246">
        <v>0</v>
      </c>
      <c r="E246">
        <v>0</v>
      </c>
      <c r="F246">
        <v>0</v>
      </c>
    </row>
    <row r="247" spans="1:6" x14ac:dyDescent="0.25">
      <c r="A247" t="s">
        <v>231</v>
      </c>
      <c r="B247">
        <v>1</v>
      </c>
      <c r="C247">
        <v>0</v>
      </c>
      <c r="D247">
        <v>0</v>
      </c>
      <c r="E247">
        <v>0</v>
      </c>
      <c r="F247">
        <v>0</v>
      </c>
    </row>
    <row r="248" spans="1:6" x14ac:dyDescent="0.25">
      <c r="A248" t="s">
        <v>214</v>
      </c>
      <c r="B248">
        <v>0</v>
      </c>
      <c r="C248">
        <v>0</v>
      </c>
      <c r="D248">
        <v>1</v>
      </c>
      <c r="E248">
        <v>0</v>
      </c>
      <c r="F248">
        <v>0</v>
      </c>
    </row>
    <row r="249" spans="1:6" x14ac:dyDescent="0.25">
      <c r="A249" t="s">
        <v>814</v>
      </c>
      <c r="B249">
        <v>1</v>
      </c>
      <c r="C249">
        <v>0</v>
      </c>
      <c r="D249">
        <v>0</v>
      </c>
      <c r="E249">
        <v>0</v>
      </c>
      <c r="F249">
        <v>0</v>
      </c>
    </row>
    <row r="250" spans="1:6" x14ac:dyDescent="0.25">
      <c r="A250" t="s">
        <v>272</v>
      </c>
      <c r="B250">
        <v>0</v>
      </c>
      <c r="C250">
        <v>0</v>
      </c>
      <c r="D250">
        <v>0</v>
      </c>
      <c r="E250">
        <v>0</v>
      </c>
      <c r="F250">
        <v>1</v>
      </c>
    </row>
    <row r="251" spans="1:6" x14ac:dyDescent="0.25">
      <c r="A251" t="s">
        <v>400</v>
      </c>
      <c r="B251">
        <v>0</v>
      </c>
      <c r="C251">
        <v>0</v>
      </c>
      <c r="D251">
        <v>0</v>
      </c>
      <c r="E251">
        <v>0</v>
      </c>
      <c r="F251">
        <v>1</v>
      </c>
    </row>
    <row r="252" spans="1:6" x14ac:dyDescent="0.25">
      <c r="A252" t="s">
        <v>487</v>
      </c>
      <c r="B252">
        <v>0</v>
      </c>
      <c r="C252">
        <v>0</v>
      </c>
      <c r="D252">
        <v>0</v>
      </c>
      <c r="E252">
        <v>1</v>
      </c>
      <c r="F252">
        <v>0</v>
      </c>
    </row>
    <row r="253" spans="1:6" x14ac:dyDescent="0.25">
      <c r="A253" t="s">
        <v>663</v>
      </c>
      <c r="B253">
        <v>1</v>
      </c>
      <c r="C253">
        <v>0</v>
      </c>
      <c r="D253">
        <v>0</v>
      </c>
      <c r="E253">
        <v>0</v>
      </c>
      <c r="F253">
        <v>0</v>
      </c>
    </row>
    <row r="254" spans="1:6" x14ac:dyDescent="0.25">
      <c r="A254" t="s">
        <v>915</v>
      </c>
      <c r="B254">
        <v>0</v>
      </c>
      <c r="C254">
        <v>0</v>
      </c>
      <c r="D254">
        <v>0</v>
      </c>
      <c r="E254">
        <v>1</v>
      </c>
      <c r="F254">
        <v>0</v>
      </c>
    </row>
    <row r="255" spans="1:6" x14ac:dyDescent="0.25">
      <c r="A255" t="s">
        <v>805</v>
      </c>
      <c r="B255">
        <v>0</v>
      </c>
      <c r="C255">
        <v>0</v>
      </c>
      <c r="D255">
        <v>0</v>
      </c>
      <c r="E255">
        <v>1</v>
      </c>
      <c r="F255">
        <v>0</v>
      </c>
    </row>
    <row r="256" spans="1:6" x14ac:dyDescent="0.25">
      <c r="A256" t="s">
        <v>530</v>
      </c>
      <c r="B256">
        <v>1</v>
      </c>
      <c r="C256">
        <v>0</v>
      </c>
      <c r="D256">
        <v>0</v>
      </c>
      <c r="E256">
        <v>0</v>
      </c>
      <c r="F256">
        <v>0</v>
      </c>
    </row>
    <row r="257" spans="1:6" x14ac:dyDescent="0.25">
      <c r="A257" t="s">
        <v>343</v>
      </c>
      <c r="B257">
        <v>0</v>
      </c>
      <c r="C257">
        <v>0</v>
      </c>
      <c r="D257">
        <v>0</v>
      </c>
      <c r="E257">
        <v>0</v>
      </c>
      <c r="F257">
        <v>1</v>
      </c>
    </row>
    <row r="258" spans="1:6" x14ac:dyDescent="0.25">
      <c r="A258" t="s">
        <v>323</v>
      </c>
      <c r="B258">
        <v>0</v>
      </c>
      <c r="C258">
        <v>0</v>
      </c>
      <c r="D258">
        <v>1</v>
      </c>
      <c r="E258">
        <v>0</v>
      </c>
      <c r="F258">
        <v>0</v>
      </c>
    </row>
    <row r="259" spans="1:6" x14ac:dyDescent="0.25">
      <c r="A259" t="s">
        <v>859</v>
      </c>
      <c r="B259">
        <v>0</v>
      </c>
      <c r="C259">
        <v>0</v>
      </c>
      <c r="D259">
        <v>0</v>
      </c>
      <c r="E259">
        <v>0</v>
      </c>
      <c r="F259">
        <v>1</v>
      </c>
    </row>
    <row r="260" spans="1:6" x14ac:dyDescent="0.25">
      <c r="A260" t="s">
        <v>495</v>
      </c>
      <c r="B260">
        <v>0</v>
      </c>
      <c r="C260">
        <v>0</v>
      </c>
      <c r="D260">
        <v>0</v>
      </c>
      <c r="E260">
        <v>1</v>
      </c>
      <c r="F260">
        <v>0</v>
      </c>
    </row>
    <row r="261" spans="1:6" x14ac:dyDescent="0.25">
      <c r="A261" t="s">
        <v>612</v>
      </c>
      <c r="B261">
        <v>0</v>
      </c>
      <c r="C261">
        <v>1</v>
      </c>
      <c r="D261">
        <v>0</v>
      </c>
      <c r="E261">
        <v>0</v>
      </c>
      <c r="F261">
        <v>0</v>
      </c>
    </row>
    <row r="262" spans="1:6" x14ac:dyDescent="0.25">
      <c r="A262" t="s">
        <v>789</v>
      </c>
      <c r="B262">
        <v>0</v>
      </c>
      <c r="C262">
        <v>0</v>
      </c>
      <c r="D262">
        <v>0</v>
      </c>
      <c r="E262">
        <v>1</v>
      </c>
      <c r="F262">
        <v>0</v>
      </c>
    </row>
    <row r="263" spans="1:6" x14ac:dyDescent="0.25">
      <c r="A263" t="s">
        <v>700</v>
      </c>
      <c r="B263">
        <v>0</v>
      </c>
      <c r="C263">
        <v>0</v>
      </c>
      <c r="D263">
        <v>0</v>
      </c>
      <c r="E263">
        <v>1</v>
      </c>
      <c r="F263">
        <v>0</v>
      </c>
    </row>
    <row r="264" spans="1:6" x14ac:dyDescent="0.25">
      <c r="A264" t="s">
        <v>535</v>
      </c>
      <c r="B264">
        <v>0</v>
      </c>
      <c r="C264">
        <v>0</v>
      </c>
      <c r="D264">
        <v>1</v>
      </c>
      <c r="E264">
        <v>0</v>
      </c>
      <c r="F264">
        <v>0</v>
      </c>
    </row>
    <row r="265" spans="1:6" x14ac:dyDescent="0.25">
      <c r="A265" t="s">
        <v>779</v>
      </c>
      <c r="B265">
        <v>0</v>
      </c>
      <c r="C265">
        <v>0</v>
      </c>
      <c r="D265">
        <v>0</v>
      </c>
      <c r="E265">
        <v>1</v>
      </c>
      <c r="F265">
        <v>0</v>
      </c>
    </row>
    <row r="266" spans="1:6" x14ac:dyDescent="0.25">
      <c r="A266" t="s">
        <v>864</v>
      </c>
      <c r="B266">
        <v>0</v>
      </c>
      <c r="C266">
        <v>0</v>
      </c>
      <c r="D266">
        <v>0</v>
      </c>
      <c r="E266">
        <v>0</v>
      </c>
      <c r="F266">
        <v>1</v>
      </c>
    </row>
    <row r="267" spans="1:6" x14ac:dyDescent="0.25">
      <c r="A267" t="s">
        <v>828</v>
      </c>
      <c r="B267">
        <v>1</v>
      </c>
      <c r="C267">
        <v>0</v>
      </c>
      <c r="D267">
        <v>0</v>
      </c>
      <c r="E267">
        <v>0</v>
      </c>
      <c r="F267">
        <v>0</v>
      </c>
    </row>
    <row r="268" spans="1:6" x14ac:dyDescent="0.25">
      <c r="A268" t="s">
        <v>602</v>
      </c>
      <c r="B268">
        <v>0</v>
      </c>
      <c r="C268">
        <v>0</v>
      </c>
      <c r="D268">
        <v>1</v>
      </c>
      <c r="E268">
        <v>0</v>
      </c>
      <c r="F268">
        <v>0</v>
      </c>
    </row>
    <row r="269" spans="1:6" x14ac:dyDescent="0.25">
      <c r="A269" t="s">
        <v>733</v>
      </c>
      <c r="B269">
        <v>0</v>
      </c>
      <c r="C269">
        <v>0</v>
      </c>
      <c r="D269">
        <v>0</v>
      </c>
      <c r="E269">
        <v>1</v>
      </c>
      <c r="F269">
        <v>0</v>
      </c>
    </row>
    <row r="270" spans="1:6" x14ac:dyDescent="0.25">
      <c r="A270" t="s">
        <v>643</v>
      </c>
      <c r="B270">
        <v>0</v>
      </c>
      <c r="C270">
        <v>0</v>
      </c>
      <c r="D270">
        <v>0</v>
      </c>
      <c r="E270">
        <v>1</v>
      </c>
      <c r="F270">
        <v>0</v>
      </c>
    </row>
    <row r="271" spans="1:6" x14ac:dyDescent="0.25">
      <c r="A271" t="s">
        <v>396</v>
      </c>
      <c r="B271">
        <v>0</v>
      </c>
      <c r="C271">
        <v>0</v>
      </c>
      <c r="D271">
        <v>0</v>
      </c>
      <c r="E271">
        <v>0</v>
      </c>
      <c r="F271">
        <v>1</v>
      </c>
    </row>
    <row r="272" spans="1:6" x14ac:dyDescent="0.25">
      <c r="A272" t="s">
        <v>851</v>
      </c>
      <c r="B272">
        <v>0</v>
      </c>
      <c r="C272">
        <v>0</v>
      </c>
      <c r="D272">
        <v>0</v>
      </c>
      <c r="E272">
        <v>0</v>
      </c>
      <c r="F272">
        <v>1</v>
      </c>
    </row>
    <row r="273" spans="1:6" x14ac:dyDescent="0.25">
      <c r="A273" t="s">
        <v>671</v>
      </c>
      <c r="B273">
        <v>0</v>
      </c>
      <c r="C273">
        <v>1</v>
      </c>
      <c r="D273">
        <v>0</v>
      </c>
      <c r="E273">
        <v>0</v>
      </c>
      <c r="F273">
        <v>0</v>
      </c>
    </row>
    <row r="274" spans="1:6" x14ac:dyDescent="0.25">
      <c r="A274" t="s">
        <v>565</v>
      </c>
      <c r="B274">
        <v>0</v>
      </c>
      <c r="C274">
        <v>1</v>
      </c>
      <c r="D274">
        <v>0</v>
      </c>
      <c r="E274">
        <v>0</v>
      </c>
      <c r="F274">
        <v>0</v>
      </c>
    </row>
    <row r="275" spans="1:6" x14ac:dyDescent="0.25">
      <c r="A275" t="s">
        <v>184</v>
      </c>
      <c r="B275">
        <v>0</v>
      </c>
      <c r="C275">
        <v>0</v>
      </c>
      <c r="D275">
        <v>1</v>
      </c>
      <c r="E275">
        <v>0</v>
      </c>
      <c r="F275">
        <v>0</v>
      </c>
    </row>
    <row r="276" spans="1:6" x14ac:dyDescent="0.25">
      <c r="A276" t="s">
        <v>911</v>
      </c>
      <c r="B276">
        <v>0</v>
      </c>
      <c r="C276">
        <v>0</v>
      </c>
      <c r="D276">
        <v>0</v>
      </c>
      <c r="E276">
        <v>1</v>
      </c>
      <c r="F276">
        <v>0</v>
      </c>
    </row>
    <row r="277" spans="1:6" x14ac:dyDescent="0.25">
      <c r="A277" t="s">
        <v>528</v>
      </c>
      <c r="B277">
        <v>1</v>
      </c>
      <c r="C277">
        <v>0</v>
      </c>
      <c r="D277">
        <v>0</v>
      </c>
      <c r="E277">
        <v>0</v>
      </c>
      <c r="F277">
        <v>0</v>
      </c>
    </row>
    <row r="278" spans="1:6" x14ac:dyDescent="0.25">
      <c r="A278" t="s">
        <v>491</v>
      </c>
      <c r="B278">
        <v>0</v>
      </c>
      <c r="C278">
        <v>0</v>
      </c>
      <c r="D278">
        <v>0</v>
      </c>
      <c r="E278">
        <v>1</v>
      </c>
      <c r="F278">
        <v>0</v>
      </c>
    </row>
    <row r="279" spans="1:6" x14ac:dyDescent="0.25">
      <c r="A279" t="s">
        <v>585</v>
      </c>
      <c r="B279">
        <v>0</v>
      </c>
      <c r="C279">
        <v>1</v>
      </c>
      <c r="D279">
        <v>0</v>
      </c>
      <c r="E279">
        <v>0</v>
      </c>
      <c r="F279">
        <v>0</v>
      </c>
    </row>
    <row r="280" spans="1:6" x14ac:dyDescent="0.25">
      <c r="A280" t="s">
        <v>187</v>
      </c>
      <c r="B280">
        <v>0</v>
      </c>
      <c r="C280">
        <v>1</v>
      </c>
      <c r="D280">
        <v>0</v>
      </c>
      <c r="E280">
        <v>0</v>
      </c>
      <c r="F280">
        <v>0</v>
      </c>
    </row>
    <row r="281" spans="1:6" x14ac:dyDescent="0.25">
      <c r="A281" t="s">
        <v>616</v>
      </c>
      <c r="B281">
        <v>0</v>
      </c>
      <c r="C281">
        <v>1</v>
      </c>
      <c r="D281">
        <v>0</v>
      </c>
      <c r="E281">
        <v>0</v>
      </c>
      <c r="F281">
        <v>0</v>
      </c>
    </row>
    <row r="282" spans="1:6" x14ac:dyDescent="0.25">
      <c r="A282" t="s">
        <v>958</v>
      </c>
      <c r="B282">
        <v>0</v>
      </c>
      <c r="C282">
        <v>0</v>
      </c>
      <c r="D282">
        <v>0</v>
      </c>
      <c r="E282">
        <v>0</v>
      </c>
      <c r="F282">
        <v>1</v>
      </c>
    </row>
    <row r="283" spans="1:6" x14ac:dyDescent="0.25">
      <c r="A283" t="s">
        <v>765</v>
      </c>
      <c r="B283">
        <v>0</v>
      </c>
      <c r="C283">
        <v>0</v>
      </c>
      <c r="D283">
        <v>0</v>
      </c>
      <c r="E283">
        <v>0</v>
      </c>
      <c r="F283">
        <v>1</v>
      </c>
    </row>
    <row r="284" spans="1:6" x14ac:dyDescent="0.25">
      <c r="A284" t="s">
        <v>874</v>
      </c>
      <c r="B284">
        <v>0</v>
      </c>
      <c r="C284">
        <v>0</v>
      </c>
      <c r="D284">
        <v>0</v>
      </c>
      <c r="E284">
        <v>0</v>
      </c>
      <c r="F284">
        <v>1</v>
      </c>
    </row>
    <row r="285" spans="1:6" x14ac:dyDescent="0.25">
      <c r="A285" t="s">
        <v>468</v>
      </c>
      <c r="B285">
        <v>0</v>
      </c>
      <c r="C285">
        <v>0</v>
      </c>
      <c r="D285">
        <v>0</v>
      </c>
      <c r="E285">
        <v>1</v>
      </c>
      <c r="F285">
        <v>0</v>
      </c>
    </row>
    <row r="286" spans="1:6" x14ac:dyDescent="0.25">
      <c r="A286" t="s">
        <v>697</v>
      </c>
      <c r="B286">
        <v>0</v>
      </c>
      <c r="C286">
        <v>0</v>
      </c>
      <c r="D286">
        <v>0</v>
      </c>
      <c r="E286">
        <v>0</v>
      </c>
      <c r="F286">
        <v>1</v>
      </c>
    </row>
    <row r="287" spans="1:6" x14ac:dyDescent="0.25">
      <c r="A287" t="s">
        <v>610</v>
      </c>
      <c r="B287">
        <v>0</v>
      </c>
      <c r="C287">
        <v>0</v>
      </c>
      <c r="D287">
        <v>1</v>
      </c>
      <c r="E287">
        <v>0</v>
      </c>
      <c r="F287">
        <v>0</v>
      </c>
    </row>
    <row r="288" spans="1:6" x14ac:dyDescent="0.25">
      <c r="A288" t="s">
        <v>377</v>
      </c>
      <c r="B288">
        <v>0</v>
      </c>
      <c r="C288">
        <v>0</v>
      </c>
      <c r="D288">
        <v>0</v>
      </c>
      <c r="E288">
        <v>1</v>
      </c>
      <c r="F288">
        <v>0</v>
      </c>
    </row>
    <row r="289" spans="1:6" x14ac:dyDescent="0.25">
      <c r="A289" t="s">
        <v>355</v>
      </c>
      <c r="B289">
        <v>0</v>
      </c>
      <c r="C289">
        <v>0</v>
      </c>
      <c r="D289">
        <v>0</v>
      </c>
      <c r="E289">
        <v>0</v>
      </c>
      <c r="F289">
        <v>1</v>
      </c>
    </row>
    <row r="290" spans="1:6" x14ac:dyDescent="0.25">
      <c r="A290" t="s">
        <v>216</v>
      </c>
      <c r="B290">
        <v>0</v>
      </c>
      <c r="C290">
        <v>0</v>
      </c>
      <c r="D290">
        <v>1</v>
      </c>
      <c r="E290">
        <v>0</v>
      </c>
      <c r="F290">
        <v>0</v>
      </c>
    </row>
    <row r="291" spans="1:6" x14ac:dyDescent="0.25">
      <c r="A291" t="s">
        <v>224</v>
      </c>
      <c r="B291">
        <v>0</v>
      </c>
      <c r="C291">
        <v>0</v>
      </c>
      <c r="D291">
        <v>1</v>
      </c>
      <c r="E291">
        <v>0</v>
      </c>
      <c r="F291">
        <v>0</v>
      </c>
    </row>
    <row r="292" spans="1:6" x14ac:dyDescent="0.25">
      <c r="A292" t="s">
        <v>575</v>
      </c>
      <c r="B292">
        <v>0</v>
      </c>
      <c r="C292">
        <v>1</v>
      </c>
      <c r="D292">
        <v>0</v>
      </c>
      <c r="E292">
        <v>0</v>
      </c>
      <c r="F292">
        <v>0</v>
      </c>
    </row>
    <row r="293" spans="1:6" x14ac:dyDescent="0.25">
      <c r="A293" t="s">
        <v>826</v>
      </c>
      <c r="B293">
        <v>1</v>
      </c>
      <c r="C293">
        <v>0</v>
      </c>
      <c r="D293">
        <v>0</v>
      </c>
      <c r="E293">
        <v>0</v>
      </c>
      <c r="F293">
        <v>0</v>
      </c>
    </row>
    <row r="294" spans="1:6" x14ac:dyDescent="0.25">
      <c r="A294" t="s">
        <v>537</v>
      </c>
      <c r="B294">
        <v>0</v>
      </c>
      <c r="C294">
        <v>1</v>
      </c>
      <c r="D294">
        <v>0</v>
      </c>
      <c r="E294">
        <v>0</v>
      </c>
      <c r="F294">
        <v>0</v>
      </c>
    </row>
    <row r="295" spans="1:6" x14ac:dyDescent="0.25">
      <c r="A295" t="s">
        <v>929</v>
      </c>
      <c r="B295">
        <v>0</v>
      </c>
      <c r="C295">
        <v>0</v>
      </c>
      <c r="D295">
        <v>0</v>
      </c>
      <c r="E295">
        <v>1</v>
      </c>
      <c r="F295">
        <v>0</v>
      </c>
    </row>
    <row r="296" spans="1:6" x14ac:dyDescent="0.25">
      <c r="A296" t="s">
        <v>308</v>
      </c>
      <c r="B296">
        <v>0</v>
      </c>
      <c r="C296">
        <v>1</v>
      </c>
      <c r="D296">
        <v>0</v>
      </c>
      <c r="E296">
        <v>0</v>
      </c>
      <c r="F296">
        <v>0</v>
      </c>
    </row>
    <row r="297" spans="1:6" x14ac:dyDescent="0.25">
      <c r="A297" t="s">
        <v>262</v>
      </c>
      <c r="B297">
        <v>0</v>
      </c>
      <c r="C297">
        <v>0</v>
      </c>
      <c r="D297">
        <v>0</v>
      </c>
      <c r="E297">
        <v>0</v>
      </c>
      <c r="F297">
        <v>1</v>
      </c>
    </row>
    <row r="298" spans="1:6" x14ac:dyDescent="0.25">
      <c r="A298" t="s">
        <v>812</v>
      </c>
      <c r="B298">
        <v>1</v>
      </c>
      <c r="C298">
        <v>0</v>
      </c>
      <c r="D298">
        <v>0</v>
      </c>
      <c r="E298">
        <v>0</v>
      </c>
      <c r="F298">
        <v>0</v>
      </c>
    </row>
    <row r="299" spans="1:6" x14ac:dyDescent="0.25">
      <c r="A299" t="s">
        <v>905</v>
      </c>
      <c r="B299">
        <v>0</v>
      </c>
      <c r="C299">
        <v>0</v>
      </c>
      <c r="D299">
        <v>0</v>
      </c>
      <c r="E299">
        <v>1</v>
      </c>
      <c r="F299">
        <v>0</v>
      </c>
    </row>
    <row r="300" spans="1:6" x14ac:dyDescent="0.25">
      <c r="A300" t="s">
        <v>235</v>
      </c>
      <c r="B300">
        <v>1</v>
      </c>
      <c r="C300">
        <v>0</v>
      </c>
      <c r="D300">
        <v>0</v>
      </c>
      <c r="E300">
        <v>0</v>
      </c>
      <c r="F300">
        <v>0</v>
      </c>
    </row>
    <row r="301" spans="1:6" x14ac:dyDescent="0.25">
      <c r="A301" t="s">
        <v>822</v>
      </c>
      <c r="B301">
        <v>1</v>
      </c>
      <c r="C301">
        <v>0</v>
      </c>
      <c r="D301">
        <v>0</v>
      </c>
      <c r="E301">
        <v>0</v>
      </c>
      <c r="F301">
        <v>0</v>
      </c>
    </row>
    <row r="302" spans="1:6" x14ac:dyDescent="0.25">
      <c r="A302" t="s">
        <v>679</v>
      </c>
      <c r="B302">
        <v>0</v>
      </c>
      <c r="C302">
        <v>1</v>
      </c>
      <c r="D302">
        <v>0</v>
      </c>
      <c r="E302">
        <v>0</v>
      </c>
      <c r="F302">
        <v>0</v>
      </c>
    </row>
    <row r="303" spans="1:6" x14ac:dyDescent="0.25">
      <c r="A303" t="s">
        <v>656</v>
      </c>
      <c r="B303">
        <v>1</v>
      </c>
      <c r="C303">
        <v>0</v>
      </c>
      <c r="D303">
        <v>0</v>
      </c>
      <c r="E303">
        <v>0</v>
      </c>
      <c r="F303">
        <v>0</v>
      </c>
    </row>
    <row r="304" spans="1:6" x14ac:dyDescent="0.25">
      <c r="A304" t="s">
        <v>361</v>
      </c>
      <c r="B304">
        <v>0</v>
      </c>
      <c r="C304">
        <v>0</v>
      </c>
      <c r="D304">
        <v>0</v>
      </c>
      <c r="E304">
        <v>1</v>
      </c>
      <c r="F304">
        <v>0</v>
      </c>
    </row>
    <row r="305" spans="1:6" x14ac:dyDescent="0.25">
      <c r="A305" t="s">
        <v>430</v>
      </c>
      <c r="B305">
        <v>0</v>
      </c>
      <c r="C305">
        <v>0</v>
      </c>
      <c r="D305">
        <v>0</v>
      </c>
      <c r="E305">
        <v>0</v>
      </c>
      <c r="F305">
        <v>1</v>
      </c>
    </row>
    <row r="306" spans="1:6" x14ac:dyDescent="0.25">
      <c r="A306" t="s">
        <v>927</v>
      </c>
      <c r="B306">
        <v>0</v>
      </c>
      <c r="C306">
        <v>0</v>
      </c>
      <c r="D306">
        <v>0</v>
      </c>
      <c r="E306">
        <v>1</v>
      </c>
      <c r="F306">
        <v>0</v>
      </c>
    </row>
    <row r="307" spans="1:6" x14ac:dyDescent="0.25">
      <c r="A307" t="s">
        <v>857</v>
      </c>
      <c r="B307">
        <v>0</v>
      </c>
      <c r="C307">
        <v>0</v>
      </c>
      <c r="D307">
        <v>0</v>
      </c>
      <c r="E307">
        <v>1</v>
      </c>
      <c r="F307">
        <v>0</v>
      </c>
    </row>
    <row r="308" spans="1:6" x14ac:dyDescent="0.25">
      <c r="A308" t="s">
        <v>571</v>
      </c>
      <c r="B308">
        <v>0</v>
      </c>
      <c r="C308">
        <v>1</v>
      </c>
      <c r="D308">
        <v>0</v>
      </c>
      <c r="E308">
        <v>0</v>
      </c>
      <c r="F308">
        <v>0</v>
      </c>
    </row>
    <row r="309" spans="1:6" x14ac:dyDescent="0.25">
      <c r="A309" t="s">
        <v>264</v>
      </c>
      <c r="B309">
        <v>0</v>
      </c>
      <c r="C309">
        <v>0</v>
      </c>
      <c r="D309">
        <v>0</v>
      </c>
      <c r="E309">
        <v>0</v>
      </c>
      <c r="F309">
        <v>1</v>
      </c>
    </row>
    <row r="310" spans="1:6" x14ac:dyDescent="0.25">
      <c r="A310" t="s">
        <v>284</v>
      </c>
      <c r="B310">
        <v>0</v>
      </c>
      <c r="C310">
        <v>0</v>
      </c>
      <c r="D310">
        <v>0</v>
      </c>
      <c r="E310">
        <v>0</v>
      </c>
      <c r="F310">
        <v>1</v>
      </c>
    </row>
    <row r="311" spans="1:6" x14ac:dyDescent="0.25">
      <c r="A311" t="s">
        <v>622</v>
      </c>
      <c r="B311">
        <v>0</v>
      </c>
      <c r="C311">
        <v>1</v>
      </c>
      <c r="D311">
        <v>0</v>
      </c>
      <c r="E311">
        <v>0</v>
      </c>
      <c r="F311">
        <v>0</v>
      </c>
    </row>
    <row r="312" spans="1:6" x14ac:dyDescent="0.25">
      <c r="A312" t="s">
        <v>333</v>
      </c>
      <c r="B312">
        <v>0</v>
      </c>
      <c r="C312">
        <v>0</v>
      </c>
      <c r="D312">
        <v>1</v>
      </c>
      <c r="E312">
        <v>0</v>
      </c>
      <c r="F312">
        <v>0</v>
      </c>
    </row>
    <row r="313" spans="1:6" x14ac:dyDescent="0.25">
      <c r="A313" t="s">
        <v>626</v>
      </c>
      <c r="B313">
        <v>0</v>
      </c>
      <c r="C313">
        <v>1</v>
      </c>
      <c r="D313">
        <v>0</v>
      </c>
      <c r="E313">
        <v>0</v>
      </c>
      <c r="F313">
        <v>0</v>
      </c>
    </row>
    <row r="314" spans="1:6" x14ac:dyDescent="0.25">
      <c r="A314" t="s">
        <v>424</v>
      </c>
      <c r="B314">
        <v>0</v>
      </c>
      <c r="C314">
        <v>0</v>
      </c>
      <c r="D314">
        <v>0</v>
      </c>
      <c r="E314">
        <v>0</v>
      </c>
      <c r="F314">
        <v>1</v>
      </c>
    </row>
    <row r="315" spans="1:6" x14ac:dyDescent="0.25">
      <c r="A315" t="s">
        <v>771</v>
      </c>
      <c r="B315">
        <v>0</v>
      </c>
      <c r="C315">
        <v>0</v>
      </c>
      <c r="D315">
        <v>0</v>
      </c>
      <c r="E315">
        <v>0</v>
      </c>
      <c r="F315">
        <v>1</v>
      </c>
    </row>
    <row r="316" spans="1:6" x14ac:dyDescent="0.25">
      <c r="A316" t="s">
        <v>651</v>
      </c>
      <c r="B316">
        <v>0</v>
      </c>
      <c r="C316">
        <v>0</v>
      </c>
      <c r="D316">
        <v>0</v>
      </c>
      <c r="E316">
        <v>1</v>
      </c>
      <c r="F316">
        <v>0</v>
      </c>
    </row>
    <row r="317" spans="1:6" x14ac:dyDescent="0.25">
      <c r="A317" t="s">
        <v>319</v>
      </c>
      <c r="B317">
        <v>0</v>
      </c>
      <c r="C317">
        <v>0</v>
      </c>
      <c r="D317">
        <v>0</v>
      </c>
      <c r="E317">
        <v>1</v>
      </c>
      <c r="F317">
        <v>0</v>
      </c>
    </row>
    <row r="318" spans="1:6" x14ac:dyDescent="0.25">
      <c r="A318" t="s">
        <v>665</v>
      </c>
      <c r="B318">
        <v>0</v>
      </c>
      <c r="C318">
        <v>1</v>
      </c>
      <c r="D318">
        <v>0</v>
      </c>
      <c r="E318">
        <v>0</v>
      </c>
      <c r="F318">
        <v>0</v>
      </c>
    </row>
    <row r="319" spans="1:6" x14ac:dyDescent="0.25">
      <c r="A319" t="s">
        <v>843</v>
      </c>
      <c r="B319">
        <v>0</v>
      </c>
      <c r="C319">
        <v>0</v>
      </c>
      <c r="D319">
        <v>0</v>
      </c>
      <c r="E319">
        <v>0</v>
      </c>
      <c r="F319">
        <v>1</v>
      </c>
    </row>
    <row r="320" spans="1:6" x14ac:dyDescent="0.25">
      <c r="A320" t="s">
        <v>841</v>
      </c>
      <c r="B320">
        <v>0</v>
      </c>
      <c r="C320">
        <v>0</v>
      </c>
      <c r="D320">
        <v>0</v>
      </c>
      <c r="E320">
        <v>0</v>
      </c>
      <c r="F320">
        <v>1</v>
      </c>
    </row>
    <row r="321" spans="1:6" x14ac:dyDescent="0.25">
      <c r="A321" t="s">
        <v>587</v>
      </c>
      <c r="B321">
        <v>0</v>
      </c>
      <c r="C321">
        <v>1</v>
      </c>
      <c r="D321">
        <v>0</v>
      </c>
      <c r="E321">
        <v>0</v>
      </c>
      <c r="F321">
        <v>0</v>
      </c>
    </row>
    <row r="322" spans="1:6" x14ac:dyDescent="0.25">
      <c r="A322" t="s">
        <v>460</v>
      </c>
      <c r="B322">
        <v>0</v>
      </c>
      <c r="C322">
        <v>0</v>
      </c>
      <c r="D322">
        <v>0</v>
      </c>
      <c r="E322">
        <v>1</v>
      </c>
      <c r="F322">
        <v>0</v>
      </c>
    </row>
    <row r="323" spans="1:6" x14ac:dyDescent="0.25">
      <c r="A323" t="s">
        <v>298</v>
      </c>
      <c r="B323">
        <v>0</v>
      </c>
      <c r="C323">
        <v>0</v>
      </c>
      <c r="D323">
        <v>0</v>
      </c>
      <c r="E323">
        <v>0</v>
      </c>
      <c r="F323">
        <v>0</v>
      </c>
    </row>
    <row r="324" spans="1:6" x14ac:dyDescent="0.25">
      <c r="A324" t="s">
        <v>474</v>
      </c>
      <c r="B324">
        <v>0</v>
      </c>
      <c r="C324">
        <v>0</v>
      </c>
      <c r="D324">
        <v>0</v>
      </c>
      <c r="E324">
        <v>1</v>
      </c>
      <c r="F324">
        <v>0</v>
      </c>
    </row>
    <row r="325" spans="1:6" x14ac:dyDescent="0.25">
      <c r="A325" t="s">
        <v>824</v>
      </c>
      <c r="B325">
        <v>1</v>
      </c>
      <c r="C325">
        <v>0</v>
      </c>
      <c r="D325">
        <v>0</v>
      </c>
      <c r="E325">
        <v>0</v>
      </c>
      <c r="F325">
        <v>0</v>
      </c>
    </row>
    <row r="326" spans="1:6" x14ac:dyDescent="0.25">
      <c r="A326" t="s">
        <v>250</v>
      </c>
      <c r="B326">
        <v>0</v>
      </c>
      <c r="C326">
        <v>0</v>
      </c>
      <c r="D326">
        <v>0</v>
      </c>
      <c r="E326">
        <v>0</v>
      </c>
      <c r="F326">
        <v>1</v>
      </c>
    </row>
    <row r="327" spans="1:6" x14ac:dyDescent="0.25">
      <c r="A327" t="s">
        <v>347</v>
      </c>
      <c r="B327">
        <v>0</v>
      </c>
      <c r="C327">
        <v>0</v>
      </c>
      <c r="D327">
        <v>0</v>
      </c>
      <c r="E327">
        <v>0</v>
      </c>
      <c r="F327">
        <v>1</v>
      </c>
    </row>
    <row r="328" spans="1:6" x14ac:dyDescent="0.25">
      <c r="A328" t="s">
        <v>624</v>
      </c>
      <c r="B328">
        <v>0</v>
      </c>
      <c r="C328">
        <v>1</v>
      </c>
      <c r="D328">
        <v>0</v>
      </c>
      <c r="E328">
        <v>0</v>
      </c>
      <c r="F328">
        <v>0</v>
      </c>
    </row>
    <row r="329" spans="1:6" x14ac:dyDescent="0.25">
      <c r="A329" t="s">
        <v>375</v>
      </c>
      <c r="B329">
        <v>0</v>
      </c>
      <c r="C329">
        <v>0</v>
      </c>
      <c r="D329">
        <v>0</v>
      </c>
      <c r="E329">
        <v>1</v>
      </c>
      <c r="F329">
        <v>0</v>
      </c>
    </row>
    <row r="330" spans="1:6" x14ac:dyDescent="0.25">
      <c r="A330" t="s">
        <v>718</v>
      </c>
      <c r="B330">
        <v>0</v>
      </c>
      <c r="C330">
        <v>1</v>
      </c>
      <c r="D330">
        <v>0</v>
      </c>
      <c r="E330">
        <v>0</v>
      </c>
      <c r="F330">
        <v>0</v>
      </c>
    </row>
    <row r="331" spans="1:6" x14ac:dyDescent="0.25">
      <c r="A331" t="s">
        <v>393</v>
      </c>
      <c r="B331">
        <v>0</v>
      </c>
      <c r="C331">
        <v>0</v>
      </c>
      <c r="D331">
        <v>0</v>
      </c>
      <c r="E331">
        <v>1</v>
      </c>
      <c r="F331">
        <v>0</v>
      </c>
    </row>
    <row r="332" spans="1:6" x14ac:dyDescent="0.25">
      <c r="A332" t="s">
        <v>389</v>
      </c>
      <c r="B332">
        <v>0</v>
      </c>
      <c r="C332">
        <v>0</v>
      </c>
      <c r="D332">
        <v>0</v>
      </c>
      <c r="E332">
        <v>1</v>
      </c>
      <c r="F332">
        <v>0</v>
      </c>
    </row>
    <row r="333" spans="1:6" x14ac:dyDescent="0.25">
      <c r="A333" t="s">
        <v>513</v>
      </c>
      <c r="B333">
        <v>0</v>
      </c>
      <c r="C333">
        <v>0</v>
      </c>
      <c r="D333">
        <v>0</v>
      </c>
      <c r="E333">
        <v>1</v>
      </c>
      <c r="F333">
        <v>0</v>
      </c>
    </row>
    <row r="334" spans="1:6" x14ac:dyDescent="0.25">
      <c r="A334" t="s">
        <v>962</v>
      </c>
      <c r="B334">
        <v>0</v>
      </c>
      <c r="C334">
        <v>0</v>
      </c>
      <c r="D334">
        <v>0</v>
      </c>
      <c r="E334">
        <v>1</v>
      </c>
      <c r="F334">
        <v>0</v>
      </c>
    </row>
    <row r="335" spans="1:6" x14ac:dyDescent="0.25">
      <c r="A335" t="s">
        <v>470</v>
      </c>
      <c r="B335">
        <v>0</v>
      </c>
      <c r="C335">
        <v>0</v>
      </c>
      <c r="D335">
        <v>0</v>
      </c>
      <c r="E335">
        <v>1</v>
      </c>
      <c r="F335">
        <v>0</v>
      </c>
    </row>
    <row r="336" spans="1:6" x14ac:dyDescent="0.25">
      <c r="A336" t="s">
        <v>569</v>
      </c>
      <c r="B336">
        <v>0</v>
      </c>
      <c r="C336">
        <v>1</v>
      </c>
      <c r="D336">
        <v>0</v>
      </c>
      <c r="E336">
        <v>0</v>
      </c>
      <c r="F336">
        <v>0</v>
      </c>
    </row>
    <row r="337" spans="1:6" x14ac:dyDescent="0.25">
      <c r="A337" t="s">
        <v>220</v>
      </c>
      <c r="B337">
        <v>0</v>
      </c>
      <c r="C337">
        <v>0</v>
      </c>
      <c r="D337">
        <v>1</v>
      </c>
      <c r="E337">
        <v>0</v>
      </c>
      <c r="F337">
        <v>0</v>
      </c>
    </row>
    <row r="338" spans="1:6" x14ac:dyDescent="0.25">
      <c r="A338" t="s">
        <v>313</v>
      </c>
      <c r="B338">
        <v>0</v>
      </c>
      <c r="C338">
        <v>0</v>
      </c>
      <c r="D338">
        <v>0</v>
      </c>
      <c r="E338">
        <v>1</v>
      </c>
      <c r="F338">
        <v>0</v>
      </c>
    </row>
    <row r="339" spans="1:6" x14ac:dyDescent="0.25">
      <c r="A339" t="s">
        <v>757</v>
      </c>
      <c r="B339">
        <v>0</v>
      </c>
      <c r="C339">
        <v>0</v>
      </c>
      <c r="D339">
        <v>0</v>
      </c>
      <c r="E339">
        <v>0</v>
      </c>
      <c r="F339">
        <v>1</v>
      </c>
    </row>
    <row r="340" spans="1:6" x14ac:dyDescent="0.25">
      <c r="A340" t="s">
        <v>327</v>
      </c>
      <c r="B340">
        <v>0</v>
      </c>
      <c r="C340">
        <v>0</v>
      </c>
      <c r="D340">
        <v>1</v>
      </c>
      <c r="E340">
        <v>0</v>
      </c>
      <c r="F340">
        <v>0</v>
      </c>
    </row>
    <row r="341" spans="1:6" x14ac:dyDescent="0.25">
      <c r="A341" t="s">
        <v>458</v>
      </c>
      <c r="B341">
        <v>0</v>
      </c>
      <c r="C341">
        <v>0</v>
      </c>
      <c r="D341">
        <v>0</v>
      </c>
      <c r="E341">
        <v>0</v>
      </c>
      <c r="F341">
        <v>1</v>
      </c>
    </row>
    <row r="342" spans="1:6" x14ac:dyDescent="0.25">
      <c r="A342" t="s">
        <v>618</v>
      </c>
      <c r="B342">
        <v>0</v>
      </c>
      <c r="C342">
        <v>0</v>
      </c>
      <c r="D342">
        <v>1</v>
      </c>
      <c r="E342">
        <v>0</v>
      </c>
      <c r="F342">
        <v>0</v>
      </c>
    </row>
    <row r="343" spans="1:6" x14ac:dyDescent="0.25">
      <c r="A343" t="s">
        <v>233</v>
      </c>
      <c r="B343">
        <v>1</v>
      </c>
      <c r="C343">
        <v>0</v>
      </c>
      <c r="D343">
        <v>0</v>
      </c>
      <c r="E343">
        <v>0</v>
      </c>
      <c r="F343">
        <v>0</v>
      </c>
    </row>
    <row r="344" spans="1:6" x14ac:dyDescent="0.25">
      <c r="A344" t="s">
        <v>889</v>
      </c>
      <c r="B344">
        <v>1</v>
      </c>
      <c r="C344">
        <v>0</v>
      </c>
      <c r="D344">
        <v>0</v>
      </c>
      <c r="E344">
        <v>0</v>
      </c>
      <c r="F344">
        <v>0</v>
      </c>
    </row>
    <row r="345" spans="1:6" x14ac:dyDescent="0.25">
      <c r="A345" t="s">
        <v>507</v>
      </c>
      <c r="B345">
        <v>0</v>
      </c>
      <c r="C345">
        <v>0</v>
      </c>
      <c r="D345">
        <v>0</v>
      </c>
      <c r="E345">
        <v>1</v>
      </c>
      <c r="F345">
        <v>0</v>
      </c>
    </row>
    <row r="346" spans="1:6" x14ac:dyDescent="0.25">
      <c r="A346" t="s">
        <v>933</v>
      </c>
      <c r="B346">
        <v>0</v>
      </c>
      <c r="C346">
        <v>0</v>
      </c>
      <c r="D346">
        <v>0</v>
      </c>
      <c r="E346">
        <v>1</v>
      </c>
      <c r="F346">
        <v>0</v>
      </c>
    </row>
    <row r="347" spans="1:6" x14ac:dyDescent="0.25">
      <c r="A347" t="s">
        <v>939</v>
      </c>
      <c r="B347">
        <v>0</v>
      </c>
      <c r="C347">
        <v>0</v>
      </c>
      <c r="D347">
        <v>0</v>
      </c>
      <c r="E347">
        <v>0</v>
      </c>
      <c r="F347">
        <v>1</v>
      </c>
    </row>
    <row r="348" spans="1:6" x14ac:dyDescent="0.25">
      <c r="A348" t="s">
        <v>349</v>
      </c>
      <c r="B348">
        <v>0</v>
      </c>
      <c r="C348">
        <v>0</v>
      </c>
      <c r="D348">
        <v>0</v>
      </c>
      <c r="E348">
        <v>0</v>
      </c>
      <c r="F348">
        <v>1</v>
      </c>
    </row>
    <row r="349" spans="1:6" x14ac:dyDescent="0.25">
      <c r="A349" t="s">
        <v>799</v>
      </c>
      <c r="B349">
        <v>0</v>
      </c>
      <c r="C349">
        <v>0</v>
      </c>
      <c r="D349">
        <v>0</v>
      </c>
      <c r="E349">
        <v>1</v>
      </c>
      <c r="F349">
        <v>0</v>
      </c>
    </row>
    <row r="350" spans="1:6" x14ac:dyDescent="0.25">
      <c r="A350" t="s">
        <v>909</v>
      </c>
      <c r="B350">
        <v>0</v>
      </c>
      <c r="C350">
        <v>0</v>
      </c>
      <c r="D350">
        <v>0</v>
      </c>
      <c r="E350">
        <v>1</v>
      </c>
      <c r="F350">
        <v>0</v>
      </c>
    </row>
    <row r="351" spans="1:6" x14ac:dyDescent="0.25">
      <c r="A351" t="s">
        <v>210</v>
      </c>
      <c r="B351">
        <v>0</v>
      </c>
      <c r="C351">
        <v>0</v>
      </c>
      <c r="D351">
        <v>1</v>
      </c>
      <c r="E351">
        <v>0</v>
      </c>
      <c r="F351">
        <v>0</v>
      </c>
    </row>
    <row r="352" spans="1:6" x14ac:dyDescent="0.25">
      <c r="A352" t="s">
        <v>807</v>
      </c>
      <c r="B352">
        <v>0</v>
      </c>
      <c r="C352">
        <v>0</v>
      </c>
      <c r="D352">
        <v>0</v>
      </c>
      <c r="E352">
        <v>1</v>
      </c>
      <c r="F352">
        <v>0</v>
      </c>
    </row>
    <row r="353" spans="1:6" x14ac:dyDescent="0.25">
      <c r="A353" t="s">
        <v>499</v>
      </c>
      <c r="B353">
        <v>0</v>
      </c>
      <c r="C353">
        <v>0</v>
      </c>
      <c r="D353">
        <v>0</v>
      </c>
      <c r="E353">
        <v>1</v>
      </c>
      <c r="F353">
        <v>0</v>
      </c>
    </row>
    <row r="354" spans="1:6" x14ac:dyDescent="0.25">
      <c r="A354" t="s">
        <v>795</v>
      </c>
      <c r="B354">
        <v>0</v>
      </c>
      <c r="C354">
        <v>0</v>
      </c>
      <c r="D354">
        <v>0</v>
      </c>
      <c r="E354">
        <v>1</v>
      </c>
      <c r="F354">
        <v>0</v>
      </c>
    </row>
    <row r="355" spans="1:6" x14ac:dyDescent="0.25">
      <c r="A355" t="s">
        <v>577</v>
      </c>
      <c r="B355">
        <v>0</v>
      </c>
      <c r="C355">
        <v>1</v>
      </c>
      <c r="D355">
        <v>0</v>
      </c>
      <c r="E355">
        <v>0</v>
      </c>
      <c r="F355">
        <v>0</v>
      </c>
    </row>
    <row r="356" spans="1:6" x14ac:dyDescent="0.25">
      <c r="A356" t="s">
        <v>304</v>
      </c>
      <c r="B356">
        <v>0</v>
      </c>
      <c r="C356">
        <v>1</v>
      </c>
      <c r="D356">
        <v>0</v>
      </c>
      <c r="E356">
        <v>0</v>
      </c>
      <c r="F356">
        <v>0</v>
      </c>
    </row>
    <row r="357" spans="1:6" x14ac:dyDescent="0.25">
      <c r="A357" t="s">
        <v>428</v>
      </c>
      <c r="B357">
        <v>0</v>
      </c>
      <c r="C357">
        <v>0</v>
      </c>
      <c r="D357">
        <v>0</v>
      </c>
      <c r="E357">
        <v>0</v>
      </c>
      <c r="F357">
        <v>1</v>
      </c>
    </row>
    <row r="358" spans="1:6" x14ac:dyDescent="0.25">
      <c r="A358" t="s">
        <v>735</v>
      </c>
      <c r="B358">
        <v>0</v>
      </c>
      <c r="C358">
        <v>0</v>
      </c>
      <c r="D358">
        <v>0</v>
      </c>
      <c r="E358">
        <v>1</v>
      </c>
      <c r="F358">
        <v>0</v>
      </c>
    </row>
    <row r="359" spans="1:6" x14ac:dyDescent="0.25">
      <c r="A359" t="s">
        <v>408</v>
      </c>
      <c r="B359">
        <v>0</v>
      </c>
      <c r="C359">
        <v>0</v>
      </c>
      <c r="D359">
        <v>0</v>
      </c>
      <c r="E359">
        <v>0</v>
      </c>
      <c r="F359">
        <v>1</v>
      </c>
    </row>
    <row r="360" spans="1:6" x14ac:dyDescent="0.25">
      <c r="A360" t="s">
        <v>189</v>
      </c>
      <c r="B360">
        <v>1</v>
      </c>
      <c r="C360">
        <v>0</v>
      </c>
      <c r="D360">
        <v>0</v>
      </c>
      <c r="E360">
        <v>0</v>
      </c>
      <c r="F360">
        <v>0</v>
      </c>
    </row>
    <row r="361" spans="1:6" x14ac:dyDescent="0.25">
      <c r="A361" t="s">
        <v>391</v>
      </c>
      <c r="B361">
        <v>0</v>
      </c>
      <c r="C361">
        <v>0</v>
      </c>
      <c r="D361">
        <v>0</v>
      </c>
      <c r="E361">
        <v>1</v>
      </c>
      <c r="F361">
        <v>0</v>
      </c>
    </row>
    <row r="362" spans="1:6" x14ac:dyDescent="0.25">
      <c r="A362" t="s">
        <v>923</v>
      </c>
      <c r="B362">
        <v>0</v>
      </c>
      <c r="C362">
        <v>0</v>
      </c>
      <c r="D362">
        <v>0</v>
      </c>
      <c r="E362">
        <v>1</v>
      </c>
      <c r="F362">
        <v>0</v>
      </c>
    </row>
    <row r="363" spans="1:6" x14ac:dyDescent="0.25">
      <c r="A363" t="s">
        <v>331</v>
      </c>
      <c r="B363">
        <v>0</v>
      </c>
      <c r="C363">
        <v>0</v>
      </c>
      <c r="D363">
        <v>1</v>
      </c>
      <c r="E363">
        <v>0</v>
      </c>
      <c r="F363">
        <v>0</v>
      </c>
    </row>
    <row r="364" spans="1:6" x14ac:dyDescent="0.25">
      <c r="A364" t="s">
        <v>242</v>
      </c>
      <c r="B364">
        <v>0</v>
      </c>
      <c r="C364">
        <v>0</v>
      </c>
      <c r="D364">
        <v>0</v>
      </c>
      <c r="E364">
        <v>0</v>
      </c>
      <c r="F364">
        <v>1</v>
      </c>
    </row>
    <row r="365" spans="1:6" x14ac:dyDescent="0.25">
      <c r="A365" t="s">
        <v>931</v>
      </c>
      <c r="B365">
        <v>0</v>
      </c>
      <c r="C365">
        <v>0</v>
      </c>
      <c r="D365">
        <v>0</v>
      </c>
      <c r="E365">
        <v>1</v>
      </c>
      <c r="F365">
        <v>0</v>
      </c>
    </row>
    <row r="366" spans="1:6" x14ac:dyDescent="0.25">
      <c r="A366" t="s">
        <v>606</v>
      </c>
      <c r="B366">
        <v>0</v>
      </c>
      <c r="C366">
        <v>0</v>
      </c>
      <c r="D366">
        <v>1</v>
      </c>
      <c r="E366">
        <v>0</v>
      </c>
      <c r="F366">
        <v>0</v>
      </c>
    </row>
    <row r="367" spans="1:6" x14ac:dyDescent="0.25">
      <c r="A367" t="s">
        <v>693</v>
      </c>
      <c r="B367">
        <v>0</v>
      </c>
      <c r="C367">
        <v>0</v>
      </c>
      <c r="D367">
        <v>0</v>
      </c>
      <c r="E367">
        <v>0</v>
      </c>
      <c r="F367">
        <v>1</v>
      </c>
    </row>
    <row r="368" spans="1:6" x14ac:dyDescent="0.25">
      <c r="A368" t="s">
        <v>493</v>
      </c>
      <c r="B368">
        <v>0</v>
      </c>
      <c r="C368">
        <v>0</v>
      </c>
      <c r="D368">
        <v>0</v>
      </c>
      <c r="E368">
        <v>1</v>
      </c>
      <c r="F368">
        <v>0</v>
      </c>
    </row>
    <row r="369" spans="1:6" x14ac:dyDescent="0.25">
      <c r="A369" t="s">
        <v>321</v>
      </c>
      <c r="B369">
        <v>0</v>
      </c>
      <c r="C369">
        <v>0</v>
      </c>
      <c r="D369">
        <v>0</v>
      </c>
      <c r="E369">
        <v>1</v>
      </c>
      <c r="F369">
        <v>0</v>
      </c>
    </row>
    <row r="370" spans="1:6" x14ac:dyDescent="0.25">
      <c r="A370" t="s">
        <v>268</v>
      </c>
      <c r="B370">
        <v>0</v>
      </c>
      <c r="C370">
        <v>0</v>
      </c>
      <c r="D370">
        <v>0</v>
      </c>
      <c r="E370">
        <v>0</v>
      </c>
      <c r="F370">
        <v>1</v>
      </c>
    </row>
    <row r="371" spans="1:6" x14ac:dyDescent="0.25">
      <c r="A371" t="s">
        <v>691</v>
      </c>
      <c r="B371">
        <v>0</v>
      </c>
      <c r="C371">
        <v>0</v>
      </c>
      <c r="D371">
        <v>0</v>
      </c>
      <c r="E371">
        <v>0</v>
      </c>
      <c r="F371">
        <v>1</v>
      </c>
    </row>
    <row r="372" spans="1:6" x14ac:dyDescent="0.25">
      <c r="A372" t="s">
        <v>791</v>
      </c>
      <c r="B372">
        <v>0</v>
      </c>
      <c r="C372">
        <v>0</v>
      </c>
      <c r="D372">
        <v>0</v>
      </c>
      <c r="E372">
        <v>1</v>
      </c>
      <c r="F372">
        <v>0</v>
      </c>
    </row>
    <row r="373" spans="1:6" x14ac:dyDescent="0.25">
      <c r="A373" t="s">
        <v>901</v>
      </c>
      <c r="B373">
        <v>1</v>
      </c>
      <c r="C373">
        <v>0</v>
      </c>
      <c r="D373">
        <v>0</v>
      </c>
      <c r="E373">
        <v>0</v>
      </c>
      <c r="F373">
        <v>0</v>
      </c>
    </row>
    <row r="374" spans="1:6" x14ac:dyDescent="0.25">
      <c r="A374" t="s">
        <v>810</v>
      </c>
      <c r="B374">
        <v>1</v>
      </c>
      <c r="C374">
        <v>0</v>
      </c>
      <c r="D374">
        <v>0</v>
      </c>
      <c r="E374">
        <v>0</v>
      </c>
      <c r="F374">
        <v>0</v>
      </c>
    </row>
    <row r="375" spans="1:6" x14ac:dyDescent="0.25">
      <c r="A375" t="s">
        <v>165</v>
      </c>
      <c r="B375">
        <v>0</v>
      </c>
      <c r="C375">
        <v>0</v>
      </c>
      <c r="D375">
        <v>1</v>
      </c>
      <c r="E375">
        <v>0</v>
      </c>
      <c r="F375">
        <v>0</v>
      </c>
    </row>
    <row r="376" spans="1:6" x14ac:dyDescent="0.25">
      <c r="A376" t="s">
        <v>667</v>
      </c>
      <c r="B376">
        <v>0</v>
      </c>
      <c r="C376">
        <v>1</v>
      </c>
      <c r="D376">
        <v>0</v>
      </c>
      <c r="E376">
        <v>0</v>
      </c>
      <c r="F376">
        <v>0</v>
      </c>
    </row>
    <row r="377" spans="1:6" x14ac:dyDescent="0.25">
      <c r="A377" t="s">
        <v>545</v>
      </c>
      <c r="B377">
        <v>0</v>
      </c>
      <c r="C377">
        <v>1</v>
      </c>
      <c r="D377">
        <v>0</v>
      </c>
      <c r="E377">
        <v>0</v>
      </c>
      <c r="F377">
        <v>0</v>
      </c>
    </row>
    <row r="378" spans="1:6" x14ac:dyDescent="0.25">
      <c r="A378" t="s">
        <v>878</v>
      </c>
      <c r="B378">
        <v>0</v>
      </c>
      <c r="C378">
        <v>0</v>
      </c>
      <c r="D378">
        <v>0</v>
      </c>
      <c r="E378">
        <v>0</v>
      </c>
      <c r="F378">
        <v>1</v>
      </c>
    </row>
    <row r="379" spans="1:6" x14ac:dyDescent="0.25">
      <c r="A379" t="s">
        <v>237</v>
      </c>
      <c r="B379">
        <v>1</v>
      </c>
      <c r="C379">
        <v>0</v>
      </c>
      <c r="D379">
        <v>0</v>
      </c>
      <c r="E379">
        <v>0</v>
      </c>
      <c r="F379">
        <v>0</v>
      </c>
    </row>
    <row r="380" spans="1:6" x14ac:dyDescent="0.25">
      <c r="A380" t="s">
        <v>246</v>
      </c>
      <c r="B380">
        <v>0</v>
      </c>
      <c r="C380">
        <v>0</v>
      </c>
      <c r="D380">
        <v>0</v>
      </c>
      <c r="E380">
        <v>0</v>
      </c>
      <c r="F380">
        <v>1</v>
      </c>
    </row>
    <row r="381" spans="1:6" x14ac:dyDescent="0.25">
      <c r="A381" t="s">
        <v>689</v>
      </c>
      <c r="B381">
        <v>0</v>
      </c>
      <c r="C381">
        <v>0</v>
      </c>
      <c r="D381">
        <v>0</v>
      </c>
      <c r="E381">
        <v>0</v>
      </c>
      <c r="F381">
        <v>1</v>
      </c>
    </row>
    <row r="382" spans="1:6" x14ac:dyDescent="0.25">
      <c r="A382" t="s">
        <v>143</v>
      </c>
      <c r="B382">
        <v>0</v>
      </c>
      <c r="C382">
        <v>1</v>
      </c>
      <c r="D382">
        <v>0</v>
      </c>
      <c r="E382">
        <v>0</v>
      </c>
      <c r="F382">
        <v>0</v>
      </c>
    </row>
    <row r="383" spans="1:6" x14ac:dyDescent="0.25">
      <c r="A383" t="s">
        <v>608</v>
      </c>
      <c r="B383">
        <v>0</v>
      </c>
      <c r="C383">
        <v>1</v>
      </c>
      <c r="D383">
        <v>0</v>
      </c>
      <c r="E383">
        <v>0</v>
      </c>
      <c r="F383">
        <v>0</v>
      </c>
    </row>
    <row r="384" spans="1:6" x14ac:dyDescent="0.25">
      <c r="A384" t="s">
        <v>579</v>
      </c>
      <c r="B384">
        <v>0</v>
      </c>
      <c r="C384">
        <v>1</v>
      </c>
      <c r="D384">
        <v>0</v>
      </c>
      <c r="E384">
        <v>0</v>
      </c>
      <c r="F384">
        <v>0</v>
      </c>
    </row>
    <row r="385" spans="1:6" x14ac:dyDescent="0.25">
      <c r="A385" t="s">
        <v>763</v>
      </c>
      <c r="B385">
        <v>0</v>
      </c>
      <c r="C385">
        <v>0</v>
      </c>
      <c r="D385">
        <v>0</v>
      </c>
      <c r="E385">
        <v>0</v>
      </c>
      <c r="F385">
        <v>1</v>
      </c>
    </row>
    <row r="386" spans="1:6" x14ac:dyDescent="0.25">
      <c r="A386" t="s">
        <v>351</v>
      </c>
      <c r="B386">
        <v>0</v>
      </c>
      <c r="C386">
        <v>0</v>
      </c>
      <c r="D386">
        <v>0</v>
      </c>
      <c r="E386">
        <v>0</v>
      </c>
      <c r="F386">
        <v>1</v>
      </c>
    </row>
    <row r="387" spans="1:6" x14ac:dyDescent="0.25">
      <c r="A387" t="s">
        <v>145</v>
      </c>
      <c r="B387">
        <v>0</v>
      </c>
      <c r="C387">
        <v>1</v>
      </c>
      <c r="D387">
        <v>0</v>
      </c>
      <c r="E387">
        <v>0</v>
      </c>
      <c r="F387">
        <v>0</v>
      </c>
    </row>
    <row r="388" spans="1:6" x14ac:dyDescent="0.25">
      <c r="A388" t="s">
        <v>895</v>
      </c>
      <c r="B388">
        <v>1</v>
      </c>
      <c r="C388">
        <v>0</v>
      </c>
      <c r="D388">
        <v>0</v>
      </c>
      <c r="E388">
        <v>0</v>
      </c>
      <c r="F388">
        <v>0</v>
      </c>
    </row>
    <row r="389" spans="1:6" x14ac:dyDescent="0.25">
      <c r="A389" t="s">
        <v>159</v>
      </c>
      <c r="B389">
        <v>0</v>
      </c>
      <c r="C389">
        <v>0</v>
      </c>
      <c r="D389">
        <v>1</v>
      </c>
      <c r="E389">
        <v>0</v>
      </c>
      <c r="F389">
        <v>0</v>
      </c>
    </row>
    <row r="390" spans="1:6" x14ac:dyDescent="0.25">
      <c r="A390" t="s">
        <v>845</v>
      </c>
      <c r="B390">
        <v>0</v>
      </c>
      <c r="C390">
        <v>0</v>
      </c>
      <c r="D390">
        <v>0</v>
      </c>
      <c r="E390">
        <v>0</v>
      </c>
      <c r="F390">
        <v>1</v>
      </c>
    </row>
    <row r="391" spans="1:6" x14ac:dyDescent="0.25">
      <c r="A391" t="s">
        <v>645</v>
      </c>
      <c r="B391">
        <v>0</v>
      </c>
      <c r="C391">
        <v>0</v>
      </c>
      <c r="D391">
        <v>0</v>
      </c>
      <c r="E391">
        <v>1</v>
      </c>
      <c r="F391">
        <v>0</v>
      </c>
    </row>
    <row r="392" spans="1:6" x14ac:dyDescent="0.25">
      <c r="A392" t="s">
        <v>239</v>
      </c>
      <c r="B392">
        <v>1</v>
      </c>
      <c r="C392">
        <v>0</v>
      </c>
      <c r="D392">
        <v>0</v>
      </c>
      <c r="E392">
        <v>0</v>
      </c>
      <c r="F392">
        <v>0</v>
      </c>
    </row>
    <row r="393" spans="1:6" x14ac:dyDescent="0.25">
      <c r="A393" t="s">
        <v>341</v>
      </c>
      <c r="B393">
        <v>0</v>
      </c>
      <c r="C393">
        <v>0</v>
      </c>
      <c r="D393">
        <v>1</v>
      </c>
      <c r="E393">
        <v>0</v>
      </c>
      <c r="F393">
        <v>0</v>
      </c>
    </row>
    <row r="394" spans="1:6" x14ac:dyDescent="0.25">
      <c r="A394" t="s">
        <v>755</v>
      </c>
      <c r="B394">
        <v>0</v>
      </c>
      <c r="C394">
        <v>0</v>
      </c>
      <c r="D394">
        <v>0</v>
      </c>
      <c r="E394">
        <v>0</v>
      </c>
      <c r="F394">
        <v>1</v>
      </c>
    </row>
    <row r="395" spans="1:6" x14ac:dyDescent="0.25">
      <c r="A395" t="s">
        <v>953</v>
      </c>
      <c r="B395">
        <v>0</v>
      </c>
      <c r="C395">
        <v>0</v>
      </c>
      <c r="D395">
        <v>0</v>
      </c>
      <c r="E395">
        <v>0</v>
      </c>
      <c r="F395">
        <v>1</v>
      </c>
    </row>
    <row r="396" spans="1:6" x14ac:dyDescent="0.25">
      <c r="A396" t="s">
        <v>561</v>
      </c>
      <c r="B396">
        <v>0</v>
      </c>
      <c r="C396">
        <v>0</v>
      </c>
      <c r="D396">
        <v>1</v>
      </c>
      <c r="E396">
        <v>0</v>
      </c>
      <c r="F396">
        <v>0</v>
      </c>
    </row>
    <row r="397" spans="1:6" x14ac:dyDescent="0.25">
      <c r="A397" t="s">
        <v>406</v>
      </c>
      <c r="B397">
        <v>0</v>
      </c>
      <c r="C397">
        <v>0</v>
      </c>
      <c r="D397">
        <v>0</v>
      </c>
      <c r="E397">
        <v>0</v>
      </c>
      <c r="F397">
        <v>1</v>
      </c>
    </row>
    <row r="398" spans="1:6" x14ac:dyDescent="0.25">
      <c r="A398" t="s">
        <v>466</v>
      </c>
      <c r="B398">
        <v>0</v>
      </c>
      <c r="C398">
        <v>0</v>
      </c>
      <c r="D398">
        <v>0</v>
      </c>
      <c r="E398">
        <v>1</v>
      </c>
      <c r="F398">
        <v>0</v>
      </c>
    </row>
    <row r="399" spans="1:6" x14ac:dyDescent="0.25">
      <c r="A399" t="s">
        <v>849</v>
      </c>
      <c r="B399">
        <v>0</v>
      </c>
      <c r="C399">
        <v>0</v>
      </c>
      <c r="D399">
        <v>0</v>
      </c>
      <c r="E399">
        <v>0</v>
      </c>
      <c r="F399">
        <v>1</v>
      </c>
    </row>
    <row r="400" spans="1:6" x14ac:dyDescent="0.25">
      <c r="A400" t="s">
        <v>167</v>
      </c>
      <c r="B400">
        <v>0</v>
      </c>
      <c r="C400">
        <v>1</v>
      </c>
      <c r="D400">
        <v>0</v>
      </c>
      <c r="E400">
        <v>0</v>
      </c>
      <c r="F400">
        <v>0</v>
      </c>
    </row>
    <row r="401" spans="1:6" x14ac:dyDescent="0.25">
      <c r="A401" t="s">
        <v>891</v>
      </c>
      <c r="B401">
        <v>1</v>
      </c>
      <c r="C401">
        <v>0</v>
      </c>
      <c r="D401">
        <v>0</v>
      </c>
      <c r="E401">
        <v>0</v>
      </c>
      <c r="F401">
        <v>0</v>
      </c>
    </row>
    <row r="402" spans="1:6" x14ac:dyDescent="0.25">
      <c r="A402" t="s">
        <v>919</v>
      </c>
      <c r="B402">
        <v>0</v>
      </c>
      <c r="C402">
        <v>0</v>
      </c>
      <c r="D402">
        <v>0</v>
      </c>
      <c r="E402">
        <v>1</v>
      </c>
      <c r="F402">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E006-862E-4C71-A4BF-53C89E4C2BEA}">
  <dimension ref="A1:K38"/>
  <sheetViews>
    <sheetView zoomScale="81" zoomScaleNormal="90" workbookViewId="0">
      <pane ySplit="2" topLeftCell="A30" activePane="bottomLeft" state="frozen"/>
      <selection activeCell="K4" sqref="K4"/>
      <selection pane="bottomLeft" activeCell="E38" sqref="E38"/>
    </sheetView>
  </sheetViews>
  <sheetFormatPr defaultColWidth="8.5" defaultRowHeight="14.3" x14ac:dyDescent="0.25"/>
  <cols>
    <col min="1" max="1" width="9.375" customWidth="1"/>
    <col min="2" max="2" width="14.5" customWidth="1"/>
    <col min="3" max="3" width="43.5" bestFit="1" customWidth="1"/>
    <col min="4" max="4" width="18.875" bestFit="1" customWidth="1"/>
    <col min="5" max="5" width="13.375" bestFit="1" customWidth="1"/>
    <col min="6" max="6" width="16.625" hidden="1" customWidth="1"/>
    <col min="7" max="11" width="26.875" customWidth="1"/>
  </cols>
  <sheetData>
    <row r="1" spans="1:11" ht="17.350000000000001" customHeight="1" x14ac:dyDescent="0.25">
      <c r="A1" s="101" t="s">
        <v>10</v>
      </c>
      <c r="B1" s="102"/>
      <c r="C1" s="102"/>
      <c r="D1" s="102"/>
      <c r="E1" s="102"/>
      <c r="F1" s="102"/>
      <c r="G1" s="102"/>
      <c r="H1" s="102"/>
      <c r="I1" s="102"/>
      <c r="J1" s="102"/>
      <c r="K1" s="102"/>
    </row>
    <row r="2" spans="1:11" ht="57.6" customHeight="1" x14ac:dyDescent="0.25">
      <c r="A2" s="73" t="s">
        <v>26</v>
      </c>
      <c r="B2" s="37" t="s">
        <v>27</v>
      </c>
      <c r="C2" s="37" t="s">
        <v>28</v>
      </c>
      <c r="D2" s="37" t="s">
        <v>29</v>
      </c>
      <c r="E2" s="37" t="s">
        <v>30</v>
      </c>
      <c r="F2" s="37" t="s">
        <v>31</v>
      </c>
      <c r="G2" s="37" t="s">
        <v>32</v>
      </c>
      <c r="H2" s="37" t="s">
        <v>33</v>
      </c>
      <c r="I2" s="37" t="s">
        <v>34</v>
      </c>
      <c r="J2" s="37" t="s">
        <v>35</v>
      </c>
      <c r="K2" s="37" t="s">
        <v>36</v>
      </c>
    </row>
    <row r="3" spans="1:11" ht="75.599999999999994" customHeight="1" x14ac:dyDescent="0.25">
      <c r="A3" s="38">
        <v>1</v>
      </c>
      <c r="B3" s="38" t="s">
        <v>11</v>
      </c>
      <c r="C3" s="39" t="s">
        <v>1051</v>
      </c>
      <c r="D3" s="38" t="s">
        <v>37</v>
      </c>
      <c r="E3" s="38" t="s">
        <v>38</v>
      </c>
      <c r="F3" s="40">
        <v>45231</v>
      </c>
      <c r="G3" s="67" t="s">
        <v>40</v>
      </c>
      <c r="H3" s="42" t="s">
        <v>39</v>
      </c>
      <c r="I3" s="43" t="s">
        <v>41</v>
      </c>
      <c r="J3" s="77" t="s">
        <v>42</v>
      </c>
      <c r="K3" s="74" t="s">
        <v>43</v>
      </c>
    </row>
    <row r="4" spans="1:11" ht="34.85" customHeight="1" x14ac:dyDescent="0.25">
      <c r="A4" s="38">
        <v>2</v>
      </c>
      <c r="B4" s="38" t="s">
        <v>19</v>
      </c>
      <c r="C4" s="39" t="s">
        <v>1139</v>
      </c>
      <c r="D4" s="38" t="s">
        <v>37</v>
      </c>
      <c r="E4" s="38" t="s">
        <v>38</v>
      </c>
      <c r="F4" s="40">
        <v>45231</v>
      </c>
      <c r="G4" s="67">
        <v>0</v>
      </c>
      <c r="H4" s="42" t="s">
        <v>39</v>
      </c>
      <c r="I4" s="43" t="s">
        <v>45</v>
      </c>
      <c r="J4" s="77" t="s">
        <v>46</v>
      </c>
      <c r="K4" s="74" t="s">
        <v>47</v>
      </c>
    </row>
    <row r="5" spans="1:11" ht="61.85" customHeight="1" x14ac:dyDescent="0.25">
      <c r="A5" s="38">
        <v>3</v>
      </c>
      <c r="B5" s="38" t="s">
        <v>21</v>
      </c>
      <c r="C5" s="68" t="s">
        <v>1052</v>
      </c>
      <c r="D5" s="38" t="s">
        <v>37</v>
      </c>
      <c r="E5" s="38" t="s">
        <v>38</v>
      </c>
      <c r="F5" s="40">
        <v>45231</v>
      </c>
      <c r="G5" s="59" t="s">
        <v>1053</v>
      </c>
      <c r="H5" s="60" t="s">
        <v>1054</v>
      </c>
      <c r="I5" s="61" t="s">
        <v>1055</v>
      </c>
      <c r="J5" s="78" t="s">
        <v>1056</v>
      </c>
      <c r="K5" s="89" t="s">
        <v>1057</v>
      </c>
    </row>
    <row r="6" spans="1:11" ht="41.95" customHeight="1" x14ac:dyDescent="0.25">
      <c r="A6" s="38">
        <v>4</v>
      </c>
      <c r="B6" s="38" t="s">
        <v>21</v>
      </c>
      <c r="C6" s="68" t="s">
        <v>1058</v>
      </c>
      <c r="D6" s="38" t="s">
        <v>37</v>
      </c>
      <c r="E6" s="38" t="s">
        <v>38</v>
      </c>
      <c r="F6" s="40">
        <v>45231</v>
      </c>
      <c r="G6" s="59" t="s">
        <v>1053</v>
      </c>
      <c r="H6" s="60" t="s">
        <v>1054</v>
      </c>
      <c r="I6" s="61" t="s">
        <v>1055</v>
      </c>
      <c r="J6" s="78" t="s">
        <v>1056</v>
      </c>
      <c r="K6" s="89" t="s">
        <v>1057</v>
      </c>
    </row>
    <row r="7" spans="1:11" ht="29.9" x14ac:dyDescent="0.25">
      <c r="A7" s="38">
        <v>5</v>
      </c>
      <c r="B7" s="38" t="s">
        <v>21</v>
      </c>
      <c r="C7" s="68" t="s">
        <v>1059</v>
      </c>
      <c r="D7" s="38" t="s">
        <v>37</v>
      </c>
      <c r="E7" s="38" t="s">
        <v>38</v>
      </c>
      <c r="F7" s="40">
        <v>45231</v>
      </c>
      <c r="G7" s="41" t="s">
        <v>49</v>
      </c>
      <c r="H7" s="42" t="s">
        <v>50</v>
      </c>
      <c r="I7" s="43" t="s">
        <v>51</v>
      </c>
      <c r="J7" s="77" t="s">
        <v>39</v>
      </c>
      <c r="K7" s="74" t="s">
        <v>52</v>
      </c>
    </row>
    <row r="8" spans="1:11" ht="44.85" x14ac:dyDescent="0.25">
      <c r="A8" s="38">
        <v>6</v>
      </c>
      <c r="B8" s="38" t="s">
        <v>53</v>
      </c>
      <c r="C8" s="68" t="s">
        <v>1060</v>
      </c>
      <c r="D8" s="38" t="s">
        <v>37</v>
      </c>
      <c r="E8" s="38" t="s">
        <v>38</v>
      </c>
      <c r="F8" s="40">
        <v>45231</v>
      </c>
      <c r="G8" s="91" t="s">
        <v>72</v>
      </c>
      <c r="H8" s="42" t="s">
        <v>1127</v>
      </c>
      <c r="I8" s="43" t="s">
        <v>1128</v>
      </c>
      <c r="J8" s="77" t="s">
        <v>1129</v>
      </c>
      <c r="K8" s="74" t="s">
        <v>39</v>
      </c>
    </row>
    <row r="9" spans="1:11" ht="51.65" customHeight="1" x14ac:dyDescent="0.25">
      <c r="A9" s="38">
        <v>7</v>
      </c>
      <c r="B9" s="38" t="s">
        <v>53</v>
      </c>
      <c r="C9" s="68" t="s">
        <v>1061</v>
      </c>
      <c r="D9" s="38" t="s">
        <v>37</v>
      </c>
      <c r="E9" s="38" t="s">
        <v>38</v>
      </c>
      <c r="F9" s="40">
        <v>45231</v>
      </c>
      <c r="G9" s="41" t="s">
        <v>1062</v>
      </c>
      <c r="H9" s="42" t="s">
        <v>1063</v>
      </c>
      <c r="I9" s="43" t="s">
        <v>54</v>
      </c>
      <c r="J9" s="77" t="s">
        <v>39</v>
      </c>
      <c r="K9" s="74" t="s">
        <v>39</v>
      </c>
    </row>
    <row r="10" spans="1:11" ht="45" customHeight="1" x14ac:dyDescent="0.25">
      <c r="A10" s="38">
        <v>8</v>
      </c>
      <c r="B10" s="38" t="s">
        <v>53</v>
      </c>
      <c r="C10" s="68" t="s">
        <v>1064</v>
      </c>
      <c r="D10" s="38" t="s">
        <v>37</v>
      </c>
      <c r="E10" s="38" t="s">
        <v>38</v>
      </c>
      <c r="F10" s="40">
        <v>45231</v>
      </c>
      <c r="G10" s="41" t="s">
        <v>55</v>
      </c>
      <c r="H10" s="42" t="s">
        <v>56</v>
      </c>
      <c r="I10" s="43" t="s">
        <v>57</v>
      </c>
      <c r="J10" s="77" t="s">
        <v>58</v>
      </c>
      <c r="K10" s="74" t="s">
        <v>39</v>
      </c>
    </row>
    <row r="11" spans="1:11" ht="134.5" x14ac:dyDescent="0.25">
      <c r="A11" s="38">
        <v>9</v>
      </c>
      <c r="B11" s="38" t="s">
        <v>19</v>
      </c>
      <c r="C11" s="68" t="s">
        <v>1065</v>
      </c>
      <c r="D11" s="38" t="s">
        <v>37</v>
      </c>
      <c r="E11" s="38" t="s">
        <v>38</v>
      </c>
      <c r="F11" s="40">
        <v>45231</v>
      </c>
      <c r="G11" s="41" t="s">
        <v>1066</v>
      </c>
      <c r="H11" s="42" t="s">
        <v>1067</v>
      </c>
      <c r="I11" s="43" t="s">
        <v>1068</v>
      </c>
      <c r="J11" s="77" t="s">
        <v>1069</v>
      </c>
      <c r="K11" s="74" t="s">
        <v>1070</v>
      </c>
    </row>
    <row r="12" spans="1:11" ht="59.8" x14ac:dyDescent="0.25">
      <c r="A12" s="38">
        <v>10</v>
      </c>
      <c r="B12" s="38" t="s">
        <v>1075</v>
      </c>
      <c r="C12" s="68" t="s">
        <v>59</v>
      </c>
      <c r="D12" s="38" t="s">
        <v>37</v>
      </c>
      <c r="E12" s="38" t="s">
        <v>38</v>
      </c>
      <c r="F12" s="40">
        <v>45231</v>
      </c>
      <c r="G12" s="41" t="s">
        <v>1071</v>
      </c>
      <c r="H12" s="42" t="s">
        <v>1072</v>
      </c>
      <c r="I12" s="43" t="s">
        <v>1073</v>
      </c>
      <c r="J12" s="77" t="s">
        <v>1074</v>
      </c>
      <c r="K12" s="74" t="s">
        <v>39</v>
      </c>
    </row>
    <row r="13" spans="1:11" ht="74.75" x14ac:dyDescent="0.25">
      <c r="A13" s="38">
        <v>11</v>
      </c>
      <c r="B13" s="38" t="s">
        <v>19</v>
      </c>
      <c r="C13" s="68" t="s">
        <v>1076</v>
      </c>
      <c r="D13" s="38" t="s">
        <v>37</v>
      </c>
      <c r="E13" s="38" t="s">
        <v>44</v>
      </c>
      <c r="F13" s="40">
        <v>45231</v>
      </c>
      <c r="G13" s="41" t="s">
        <v>61</v>
      </c>
      <c r="H13" s="42" t="s">
        <v>48</v>
      </c>
      <c r="I13" s="43" t="s">
        <v>1077</v>
      </c>
      <c r="J13" s="77" t="s">
        <v>39</v>
      </c>
      <c r="K13" s="74" t="s">
        <v>39</v>
      </c>
    </row>
    <row r="14" spans="1:11" ht="119.55" x14ac:dyDescent="0.25">
      <c r="A14" s="38">
        <v>12</v>
      </c>
      <c r="B14" s="38" t="s">
        <v>62</v>
      </c>
      <c r="C14" s="68" t="s">
        <v>1078</v>
      </c>
      <c r="D14" s="38" t="s">
        <v>37</v>
      </c>
      <c r="E14" s="38" t="s">
        <v>38</v>
      </c>
      <c r="F14" s="40">
        <v>45231</v>
      </c>
      <c r="G14" s="41" t="s">
        <v>1283</v>
      </c>
      <c r="H14" s="42" t="s">
        <v>1284</v>
      </c>
      <c r="I14" s="43" t="s">
        <v>1285</v>
      </c>
      <c r="J14" s="77" t="s">
        <v>1286</v>
      </c>
      <c r="K14" s="74" t="s">
        <v>1287</v>
      </c>
    </row>
    <row r="15" spans="1:11" ht="44.85" x14ac:dyDescent="0.25">
      <c r="A15" s="38">
        <v>13</v>
      </c>
      <c r="B15" s="38" t="s">
        <v>62</v>
      </c>
      <c r="C15" s="97" t="s">
        <v>1134</v>
      </c>
      <c r="D15" s="38" t="s">
        <v>37</v>
      </c>
      <c r="E15" s="38" t="s">
        <v>38</v>
      </c>
      <c r="F15" s="40">
        <v>45231</v>
      </c>
      <c r="G15" s="92" t="s">
        <v>1135</v>
      </c>
      <c r="H15" s="93" t="s">
        <v>1136</v>
      </c>
      <c r="I15" s="94" t="s">
        <v>1137</v>
      </c>
      <c r="J15" s="95" t="s">
        <v>1138</v>
      </c>
      <c r="K15" s="96" t="s">
        <v>39</v>
      </c>
    </row>
    <row r="16" spans="1:11" ht="44.85" x14ac:dyDescent="0.25">
      <c r="A16" s="38">
        <v>14</v>
      </c>
      <c r="B16" s="38" t="s">
        <v>62</v>
      </c>
      <c r="C16" s="68" t="s">
        <v>63</v>
      </c>
      <c r="D16" s="38" t="s">
        <v>37</v>
      </c>
      <c r="E16" s="38" t="s">
        <v>38</v>
      </c>
      <c r="F16" s="40">
        <v>45231</v>
      </c>
      <c r="G16" s="41" t="s">
        <v>1141</v>
      </c>
      <c r="H16" s="42" t="s">
        <v>64</v>
      </c>
      <c r="I16" s="43" t="s">
        <v>1140</v>
      </c>
      <c r="J16" s="77" t="s">
        <v>65</v>
      </c>
      <c r="K16" s="74" t="s">
        <v>66</v>
      </c>
    </row>
    <row r="17" spans="1:11" ht="83.05" customHeight="1" x14ac:dyDescent="0.25">
      <c r="A17" s="38">
        <v>15</v>
      </c>
      <c r="B17" s="38" t="s">
        <v>1085</v>
      </c>
      <c r="C17" s="68" t="s">
        <v>1079</v>
      </c>
      <c r="D17" s="38" t="s">
        <v>37</v>
      </c>
      <c r="E17" s="38" t="s">
        <v>38</v>
      </c>
      <c r="F17" s="40">
        <v>45231</v>
      </c>
      <c r="G17" s="59" t="s">
        <v>1080</v>
      </c>
      <c r="H17" s="42" t="s">
        <v>1081</v>
      </c>
      <c r="I17" s="43" t="s">
        <v>1082</v>
      </c>
      <c r="J17" s="77" t="s">
        <v>1083</v>
      </c>
      <c r="K17" s="74" t="s">
        <v>1084</v>
      </c>
    </row>
    <row r="18" spans="1:11" ht="125" customHeight="1" x14ac:dyDescent="0.25">
      <c r="A18" s="38">
        <v>16</v>
      </c>
      <c r="B18" s="38" t="s">
        <v>1093</v>
      </c>
      <c r="C18" s="68" t="s">
        <v>1086</v>
      </c>
      <c r="D18" s="38" t="s">
        <v>37</v>
      </c>
      <c r="E18" s="38" t="s">
        <v>38</v>
      </c>
      <c r="F18" s="40">
        <v>45231</v>
      </c>
      <c r="G18" s="41" t="s">
        <v>1087</v>
      </c>
      <c r="H18" s="42" t="s">
        <v>39</v>
      </c>
      <c r="I18" s="61" t="s">
        <v>1088</v>
      </c>
      <c r="J18" s="78" t="s">
        <v>39</v>
      </c>
      <c r="K18" s="89" t="s">
        <v>1132</v>
      </c>
    </row>
    <row r="19" spans="1:11" ht="29.9" x14ac:dyDescent="0.25">
      <c r="A19" s="38">
        <v>17</v>
      </c>
      <c r="B19" s="38" t="s">
        <v>67</v>
      </c>
      <c r="C19" s="68" t="s">
        <v>1089</v>
      </c>
      <c r="D19" s="38" t="s">
        <v>37</v>
      </c>
      <c r="E19" s="38" t="s">
        <v>38</v>
      </c>
      <c r="F19" s="40">
        <v>45231</v>
      </c>
      <c r="G19" s="59" t="s">
        <v>1090</v>
      </c>
      <c r="H19" s="60" t="s">
        <v>39</v>
      </c>
      <c r="I19" s="61" t="s">
        <v>1091</v>
      </c>
      <c r="J19" s="78" t="s">
        <v>1092</v>
      </c>
      <c r="K19" s="89" t="s">
        <v>39</v>
      </c>
    </row>
    <row r="20" spans="1:11" ht="61.85" customHeight="1" x14ac:dyDescent="0.25">
      <c r="A20" s="38">
        <v>18</v>
      </c>
      <c r="B20" s="38" t="s">
        <v>67</v>
      </c>
      <c r="C20" s="68" t="s">
        <v>1094</v>
      </c>
      <c r="D20" s="38" t="s">
        <v>37</v>
      </c>
      <c r="E20" s="38" t="s">
        <v>38</v>
      </c>
      <c r="F20" s="40">
        <v>45231</v>
      </c>
      <c r="G20" s="41" t="s">
        <v>1095</v>
      </c>
      <c r="H20" s="42" t="s">
        <v>1056</v>
      </c>
      <c r="I20" s="43" t="s">
        <v>1055</v>
      </c>
      <c r="J20" s="77" t="s">
        <v>1096</v>
      </c>
      <c r="K20" s="74" t="s">
        <v>1097</v>
      </c>
    </row>
    <row r="21" spans="1:11" ht="29.9" x14ac:dyDescent="0.25">
      <c r="A21" s="38">
        <v>19</v>
      </c>
      <c r="B21" s="38" t="s">
        <v>67</v>
      </c>
      <c r="C21" s="68" t="s">
        <v>1098</v>
      </c>
      <c r="D21" s="38" t="s">
        <v>37</v>
      </c>
      <c r="E21" s="38" t="s">
        <v>44</v>
      </c>
      <c r="F21" s="40">
        <v>45231</v>
      </c>
      <c r="G21" s="41" t="s">
        <v>68</v>
      </c>
      <c r="H21" s="42" t="s">
        <v>69</v>
      </c>
      <c r="I21" s="43" t="s">
        <v>1099</v>
      </c>
      <c r="J21" s="77" t="s">
        <v>70</v>
      </c>
      <c r="K21" s="90" t="s">
        <v>71</v>
      </c>
    </row>
    <row r="22" spans="1:11" ht="29.9" x14ac:dyDescent="0.25">
      <c r="A22" s="38">
        <v>20</v>
      </c>
      <c r="B22" s="38" t="s">
        <v>1101</v>
      </c>
      <c r="C22" s="68" t="s">
        <v>1100</v>
      </c>
      <c r="D22" s="38" t="s">
        <v>37</v>
      </c>
      <c r="E22" s="38" t="s">
        <v>44</v>
      </c>
      <c r="F22" s="40">
        <v>45231</v>
      </c>
      <c r="G22" s="41" t="s">
        <v>72</v>
      </c>
      <c r="H22" s="42" t="s">
        <v>73</v>
      </c>
      <c r="I22" s="43" t="s">
        <v>74</v>
      </c>
      <c r="J22" s="77" t="s">
        <v>75</v>
      </c>
      <c r="K22" s="74" t="s">
        <v>76</v>
      </c>
    </row>
    <row r="23" spans="1:11" ht="44.85" x14ac:dyDescent="0.25">
      <c r="A23" s="38">
        <v>21</v>
      </c>
      <c r="B23" s="38" t="s">
        <v>19</v>
      </c>
      <c r="C23" s="68" t="s">
        <v>1102</v>
      </c>
      <c r="D23" s="38" t="s">
        <v>37</v>
      </c>
      <c r="E23" s="38" t="s">
        <v>38</v>
      </c>
      <c r="F23" s="40">
        <v>45231</v>
      </c>
      <c r="G23" s="41" t="s">
        <v>77</v>
      </c>
      <c r="H23" s="42" t="s">
        <v>39</v>
      </c>
      <c r="I23" s="43" t="s">
        <v>78</v>
      </c>
      <c r="J23" s="77" t="s">
        <v>39</v>
      </c>
      <c r="K23" s="74" t="s">
        <v>39</v>
      </c>
    </row>
    <row r="24" spans="1:11" ht="44.85" x14ac:dyDescent="0.25">
      <c r="A24" s="38">
        <v>22</v>
      </c>
      <c r="B24" s="38" t="s">
        <v>19</v>
      </c>
      <c r="C24" s="68" t="s">
        <v>1103</v>
      </c>
      <c r="D24" s="38" t="s">
        <v>37</v>
      </c>
      <c r="E24" s="38" t="s">
        <v>38</v>
      </c>
      <c r="F24" s="40">
        <v>45231</v>
      </c>
      <c r="G24" s="41" t="s">
        <v>79</v>
      </c>
      <c r="H24" s="42" t="s">
        <v>1104</v>
      </c>
      <c r="I24" s="43" t="s">
        <v>1105</v>
      </c>
      <c r="J24" s="77" t="s">
        <v>1133</v>
      </c>
      <c r="K24" s="74" t="s">
        <v>1106</v>
      </c>
    </row>
    <row r="25" spans="1:11" ht="89.7" x14ac:dyDescent="0.25">
      <c r="A25" s="38">
        <v>23</v>
      </c>
      <c r="B25" s="38" t="s">
        <v>21</v>
      </c>
      <c r="C25" s="68" t="s">
        <v>1107</v>
      </c>
      <c r="D25" s="38" t="s">
        <v>37</v>
      </c>
      <c r="E25" s="38" t="s">
        <v>38</v>
      </c>
      <c r="F25" s="40">
        <v>45231</v>
      </c>
      <c r="G25" s="59" t="s">
        <v>80</v>
      </c>
      <c r="H25" s="60" t="s">
        <v>81</v>
      </c>
      <c r="I25" s="61" t="s">
        <v>82</v>
      </c>
      <c r="J25" s="78" t="s">
        <v>83</v>
      </c>
      <c r="K25" s="75" t="s">
        <v>60</v>
      </c>
    </row>
    <row r="26" spans="1:11" ht="74.75" x14ac:dyDescent="0.25">
      <c r="A26" s="38">
        <v>24</v>
      </c>
      <c r="B26" s="38" t="s">
        <v>21</v>
      </c>
      <c r="C26" s="68" t="s">
        <v>1108</v>
      </c>
      <c r="D26" s="38" t="s">
        <v>37</v>
      </c>
      <c r="E26" s="38" t="s">
        <v>38</v>
      </c>
      <c r="F26" s="40">
        <v>45231</v>
      </c>
      <c r="G26" s="59" t="s">
        <v>1109</v>
      </c>
      <c r="H26" s="60" t="s">
        <v>1110</v>
      </c>
      <c r="I26" s="61" t="s">
        <v>1111</v>
      </c>
      <c r="J26" s="78" t="s">
        <v>1112</v>
      </c>
      <c r="K26" s="89" t="s">
        <v>1113</v>
      </c>
    </row>
    <row r="27" spans="1:11" ht="74.75" x14ac:dyDescent="0.25">
      <c r="A27" s="38">
        <v>25</v>
      </c>
      <c r="B27" s="62" t="s">
        <v>89</v>
      </c>
      <c r="C27" s="63" t="s">
        <v>1114</v>
      </c>
      <c r="D27" s="38" t="s">
        <v>37</v>
      </c>
      <c r="E27" s="62" t="s">
        <v>38</v>
      </c>
      <c r="F27" s="64"/>
      <c r="G27" s="59" t="s">
        <v>84</v>
      </c>
      <c r="H27" s="60" t="s">
        <v>85</v>
      </c>
      <c r="I27" s="61" t="s">
        <v>86</v>
      </c>
      <c r="J27" s="78" t="s">
        <v>87</v>
      </c>
      <c r="K27" s="75" t="s">
        <v>88</v>
      </c>
    </row>
    <row r="28" spans="1:11" ht="89.7" x14ac:dyDescent="0.25">
      <c r="A28" s="38">
        <v>26</v>
      </c>
      <c r="B28" s="62" t="s">
        <v>19</v>
      </c>
      <c r="C28" s="63" t="s">
        <v>1115</v>
      </c>
      <c r="D28" s="38" t="s">
        <v>37</v>
      </c>
      <c r="E28" s="62" t="s">
        <v>38</v>
      </c>
      <c r="F28" s="64"/>
      <c r="G28" s="59" t="s">
        <v>1116</v>
      </c>
      <c r="H28" s="60" t="s">
        <v>39</v>
      </c>
      <c r="I28" s="61" t="s">
        <v>1117</v>
      </c>
      <c r="J28" s="78" t="s">
        <v>1118</v>
      </c>
      <c r="K28" s="75" t="s">
        <v>39</v>
      </c>
    </row>
    <row r="29" spans="1:11" ht="74.75" x14ac:dyDescent="0.25">
      <c r="A29" s="38">
        <v>27</v>
      </c>
      <c r="B29" s="62" t="s">
        <v>17</v>
      </c>
      <c r="C29" s="63" t="s">
        <v>1119</v>
      </c>
      <c r="D29" s="38" t="s">
        <v>37</v>
      </c>
      <c r="E29" s="62" t="s">
        <v>38</v>
      </c>
      <c r="F29" s="64"/>
      <c r="G29" s="59" t="s">
        <v>1120</v>
      </c>
      <c r="H29" s="60" t="s">
        <v>1121</v>
      </c>
      <c r="I29" s="61" t="s">
        <v>1122</v>
      </c>
      <c r="J29" s="78" t="s">
        <v>39</v>
      </c>
      <c r="K29" s="75" t="s">
        <v>1123</v>
      </c>
    </row>
    <row r="30" spans="1:11" ht="149.44999999999999" x14ac:dyDescent="0.25">
      <c r="A30" s="38">
        <v>28</v>
      </c>
      <c r="B30" s="62" t="s">
        <v>21</v>
      </c>
      <c r="C30" s="63" t="s">
        <v>1124</v>
      </c>
      <c r="D30" s="38" t="s">
        <v>37</v>
      </c>
      <c r="E30" s="62" t="s">
        <v>38</v>
      </c>
      <c r="F30" s="64"/>
      <c r="G30" s="59" t="s">
        <v>1125</v>
      </c>
      <c r="H30" s="60" t="s">
        <v>1126</v>
      </c>
      <c r="I30" s="61" t="s">
        <v>1131</v>
      </c>
      <c r="J30" s="78" t="s">
        <v>1130</v>
      </c>
      <c r="K30" s="75" t="s">
        <v>39</v>
      </c>
    </row>
    <row r="31" spans="1:11" ht="44.85" x14ac:dyDescent="0.25">
      <c r="A31" s="38">
        <v>29</v>
      </c>
      <c r="B31" s="62" t="s">
        <v>98</v>
      </c>
      <c r="C31" s="63" t="s">
        <v>94</v>
      </c>
      <c r="D31" s="38" t="s">
        <v>1143</v>
      </c>
      <c r="E31" s="62" t="s">
        <v>38</v>
      </c>
      <c r="F31" s="64"/>
      <c r="G31" s="59" t="s">
        <v>79</v>
      </c>
      <c r="H31" s="60" t="s">
        <v>95</v>
      </c>
      <c r="I31" s="61" t="s">
        <v>96</v>
      </c>
      <c r="J31" s="78" t="s">
        <v>97</v>
      </c>
      <c r="K31" s="75" t="s">
        <v>39</v>
      </c>
    </row>
    <row r="32" spans="1:11" ht="29.9" x14ac:dyDescent="0.25">
      <c r="A32" s="38">
        <v>30</v>
      </c>
      <c r="B32" s="62" t="s">
        <v>19</v>
      </c>
      <c r="C32" s="63" t="s">
        <v>90</v>
      </c>
      <c r="D32" s="38" t="s">
        <v>1276</v>
      </c>
      <c r="E32" s="62"/>
      <c r="F32" s="64"/>
      <c r="G32" s="98">
        <v>0</v>
      </c>
      <c r="H32" s="65" t="s">
        <v>91</v>
      </c>
      <c r="I32" s="66" t="s">
        <v>92</v>
      </c>
      <c r="J32" s="78" t="s">
        <v>93</v>
      </c>
      <c r="K32" s="76" t="s">
        <v>39</v>
      </c>
    </row>
    <row r="33" spans="1:11" ht="31.25" customHeight="1" x14ac:dyDescent="0.25">
      <c r="A33" s="38">
        <v>31</v>
      </c>
      <c r="B33" s="62" t="s">
        <v>53</v>
      </c>
      <c r="C33" s="63" t="s">
        <v>109</v>
      </c>
      <c r="D33" s="38" t="s">
        <v>1142</v>
      </c>
      <c r="E33" s="62" t="s">
        <v>38</v>
      </c>
      <c r="F33" s="64"/>
      <c r="G33" s="59" t="s">
        <v>110</v>
      </c>
      <c r="H33" s="60" t="s">
        <v>111</v>
      </c>
      <c r="I33" s="61" t="s">
        <v>112</v>
      </c>
      <c r="J33" s="78" t="s">
        <v>113</v>
      </c>
      <c r="K33" s="75" t="s">
        <v>114</v>
      </c>
    </row>
    <row r="34" spans="1:11" ht="31.6" customHeight="1" x14ac:dyDescent="0.25">
      <c r="A34" s="38">
        <v>32</v>
      </c>
      <c r="B34" s="62" t="s">
        <v>53</v>
      </c>
      <c r="C34" s="63" t="s">
        <v>115</v>
      </c>
      <c r="D34" s="38" t="s">
        <v>1142</v>
      </c>
      <c r="E34" s="62" t="s">
        <v>38</v>
      </c>
      <c r="F34" s="64"/>
      <c r="G34" s="59" t="s">
        <v>110</v>
      </c>
      <c r="H34" s="60" t="s">
        <v>111</v>
      </c>
      <c r="I34" s="61" t="s">
        <v>112</v>
      </c>
      <c r="J34" s="78" t="s">
        <v>113</v>
      </c>
      <c r="K34" s="75" t="s">
        <v>114</v>
      </c>
    </row>
    <row r="35" spans="1:11" ht="29.9" x14ac:dyDescent="0.25">
      <c r="A35" s="38">
        <v>33</v>
      </c>
      <c r="B35" s="62" t="s">
        <v>53</v>
      </c>
      <c r="C35" s="63" t="s">
        <v>99</v>
      </c>
      <c r="D35" s="38" t="s">
        <v>1142</v>
      </c>
      <c r="E35" s="62" t="s">
        <v>38</v>
      </c>
      <c r="F35" s="64"/>
      <c r="G35" s="59" t="s">
        <v>100</v>
      </c>
      <c r="H35" s="60" t="s">
        <v>101</v>
      </c>
      <c r="I35" s="61" t="s">
        <v>102</v>
      </c>
      <c r="J35" s="78" t="s">
        <v>103</v>
      </c>
      <c r="K35" s="75" t="s">
        <v>104</v>
      </c>
    </row>
    <row r="36" spans="1:11" ht="29.9" x14ac:dyDescent="0.25">
      <c r="A36" s="38">
        <v>34</v>
      </c>
      <c r="B36" s="62" t="s">
        <v>53</v>
      </c>
      <c r="C36" s="63" t="s">
        <v>105</v>
      </c>
      <c r="D36" s="38" t="s">
        <v>1142</v>
      </c>
      <c r="E36" s="62" t="s">
        <v>38</v>
      </c>
      <c r="F36" s="64"/>
      <c r="G36" s="59" t="s">
        <v>106</v>
      </c>
      <c r="H36" s="60" t="s">
        <v>102</v>
      </c>
      <c r="I36" s="61" t="s">
        <v>107</v>
      </c>
      <c r="J36" s="78" t="s">
        <v>108</v>
      </c>
      <c r="K36" s="75" t="s">
        <v>71</v>
      </c>
    </row>
    <row r="37" spans="1:11" ht="29.9" x14ac:dyDescent="0.25">
      <c r="A37" s="38">
        <v>35</v>
      </c>
      <c r="B37" s="62" t="s">
        <v>19</v>
      </c>
      <c r="C37" s="63" t="s">
        <v>116</v>
      </c>
      <c r="D37" s="38" t="s">
        <v>1144</v>
      </c>
      <c r="E37" s="62" t="s">
        <v>38</v>
      </c>
      <c r="F37" s="64"/>
      <c r="G37" s="59" t="s">
        <v>117</v>
      </c>
      <c r="H37" s="60" t="s">
        <v>118</v>
      </c>
      <c r="I37" s="61" t="s">
        <v>119</v>
      </c>
      <c r="J37" s="78" t="s">
        <v>120</v>
      </c>
      <c r="K37" s="75" t="s">
        <v>121</v>
      </c>
    </row>
    <row r="38" spans="1:11" ht="29.9" x14ac:dyDescent="0.25">
      <c r="A38" s="38">
        <v>36</v>
      </c>
      <c r="B38" s="62" t="s">
        <v>98</v>
      </c>
      <c r="C38" s="63" t="s">
        <v>122</v>
      </c>
      <c r="D38" s="38" t="s">
        <v>1142</v>
      </c>
      <c r="E38" s="62" t="s">
        <v>38</v>
      </c>
      <c r="F38" s="64"/>
      <c r="G38" s="59"/>
      <c r="H38" s="60" t="s">
        <v>123</v>
      </c>
      <c r="I38" s="61" t="s">
        <v>124</v>
      </c>
      <c r="J38" s="78" t="s">
        <v>125</v>
      </c>
      <c r="K38" s="75" t="s">
        <v>126</v>
      </c>
    </row>
  </sheetData>
  <mergeCells count="1">
    <mergeCell ref="A1:K1"/>
  </mergeCells>
  <phoneticPr fontId="11" type="noConversion"/>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C6ACA-86BF-4FF7-829A-A07C7FC1F16B}">
  <sheetPr>
    <tabColor theme="5" tint="0.59999389629810485"/>
  </sheetPr>
  <dimension ref="A1:AH403"/>
  <sheetViews>
    <sheetView zoomScale="80" zoomScaleNormal="80" workbookViewId="0">
      <pane xSplit="3" ySplit="2" topLeftCell="D3" activePane="bottomRight" state="frozen"/>
      <selection activeCell="K4" sqref="K4"/>
      <selection pane="topRight" activeCell="K4" sqref="K4"/>
      <selection pane="bottomLeft" activeCell="K4" sqref="K4"/>
      <selection pane="bottomRight"/>
    </sheetView>
  </sheetViews>
  <sheetFormatPr defaultRowHeight="14.3" x14ac:dyDescent="0.25"/>
  <cols>
    <col min="1" max="1" width="12.875" bestFit="1" customWidth="1"/>
    <col min="2" max="2" width="23.5" bestFit="1" customWidth="1"/>
    <col min="4" max="4" width="16.5" customWidth="1"/>
    <col min="11" max="11" width="8.125" customWidth="1"/>
    <col min="12" max="16" width="7.875" bestFit="1" customWidth="1"/>
    <col min="18" max="18" width="13.5" customWidth="1"/>
    <col min="19" max="26" width="8.875" customWidth="1"/>
    <col min="27" max="27" width="13.5" customWidth="1"/>
    <col min="28" max="34" width="8.875" customWidth="1"/>
  </cols>
  <sheetData>
    <row r="1" spans="1:34" ht="14.95" customHeight="1" x14ac:dyDescent="0.25">
      <c r="A1" s="57"/>
      <c r="B1" s="57"/>
      <c r="C1" s="57"/>
      <c r="D1" s="103" t="s">
        <v>127</v>
      </c>
      <c r="E1" s="103"/>
      <c r="F1" s="103"/>
      <c r="G1" s="103"/>
      <c r="H1" s="103"/>
      <c r="I1" s="103"/>
      <c r="J1" s="103"/>
      <c r="K1" s="103"/>
      <c r="L1" s="87"/>
      <c r="M1" s="87"/>
      <c r="N1" s="87"/>
      <c r="O1" s="87"/>
      <c r="P1" s="87"/>
      <c r="R1" s="103" t="s">
        <v>128</v>
      </c>
      <c r="S1" s="103"/>
      <c r="T1" s="103"/>
      <c r="U1" s="103"/>
      <c r="V1" s="103"/>
      <c r="W1" s="103"/>
      <c r="X1" s="103"/>
      <c r="Y1" s="103"/>
      <c r="AA1" s="103" t="s">
        <v>129</v>
      </c>
      <c r="AB1" s="103"/>
      <c r="AC1" s="103"/>
      <c r="AD1" s="103"/>
      <c r="AE1" s="103"/>
      <c r="AF1" s="103"/>
      <c r="AG1" s="103"/>
      <c r="AH1" s="103"/>
    </row>
    <row r="2" spans="1:34" ht="45.55" thickBot="1" x14ac:dyDescent="0.3">
      <c r="A2" s="57" t="s">
        <v>130</v>
      </c>
      <c r="B2" s="57" t="s">
        <v>131</v>
      </c>
      <c r="C2" s="57" t="s">
        <v>132</v>
      </c>
      <c r="D2" s="36" t="s">
        <v>1041</v>
      </c>
      <c r="E2" s="31" t="s">
        <v>133</v>
      </c>
      <c r="F2" s="31" t="s">
        <v>134</v>
      </c>
      <c r="G2" s="31" t="s">
        <v>135</v>
      </c>
      <c r="H2" s="31" t="s">
        <v>136</v>
      </c>
      <c r="I2" s="31" t="s">
        <v>137</v>
      </c>
      <c r="J2" s="31" t="s">
        <v>138</v>
      </c>
      <c r="K2" s="31" t="s">
        <v>139</v>
      </c>
      <c r="L2" s="88">
        <v>1</v>
      </c>
      <c r="M2" s="88">
        <v>2</v>
      </c>
      <c r="N2" s="88">
        <v>3</v>
      </c>
      <c r="O2" s="88">
        <v>4</v>
      </c>
      <c r="P2" s="88">
        <v>5</v>
      </c>
      <c r="Q2" s="27"/>
      <c r="R2" s="36" t="s">
        <v>1047</v>
      </c>
      <c r="S2" s="31" t="s">
        <v>133</v>
      </c>
      <c r="T2" s="31" t="s">
        <v>134</v>
      </c>
      <c r="U2" s="31" t="s">
        <v>135</v>
      </c>
      <c r="V2" s="31" t="s">
        <v>136</v>
      </c>
      <c r="W2" s="31" t="s">
        <v>137</v>
      </c>
      <c r="X2" s="31" t="s">
        <v>138</v>
      </c>
      <c r="Y2" s="31" t="s">
        <v>139</v>
      </c>
      <c r="Z2" s="27"/>
      <c r="AA2" s="36" t="s">
        <v>1047</v>
      </c>
      <c r="AB2" s="31" t="s">
        <v>133</v>
      </c>
      <c r="AC2" s="31" t="s">
        <v>134</v>
      </c>
      <c r="AD2" s="31" t="s">
        <v>135</v>
      </c>
      <c r="AE2" s="31" t="s">
        <v>136</v>
      </c>
      <c r="AF2" s="31" t="s">
        <v>137</v>
      </c>
      <c r="AG2" s="31" t="s">
        <v>138</v>
      </c>
      <c r="AH2" s="44" t="s">
        <v>139</v>
      </c>
    </row>
    <row r="3" spans="1:34" ht="17" thickTop="1" thickBot="1" x14ac:dyDescent="0.35">
      <c r="A3" s="20" t="s">
        <v>140</v>
      </c>
      <c r="B3" s="20" t="s">
        <v>140</v>
      </c>
      <c r="C3" s="20" t="s">
        <v>141</v>
      </c>
      <c r="D3" s="10">
        <f>IFERROR(IF(AND($P3&gt;=2, SUM($O3:P3)&gt;=4), 5, IF(SUM($O3:$P3) &gt;= 4, 4, IF(SUM($N3:$P3) &gt;= 4, 3, IF(SUM($M3:$P3) &gt;= 4, 2, IF(SUM($L3:$P3)&gt;=4, 1, " "))))), " ")</f>
        <v>3</v>
      </c>
      <c r="E3" s="28">
        <f t="shared" ref="E3:E66" si="0">ROUND(AB3, 0)</f>
        <v>3</v>
      </c>
      <c r="F3" s="28">
        <f t="shared" ref="F3:F66" si="1">ROUND(AC3, 0)</f>
        <v>2</v>
      </c>
      <c r="G3" s="28">
        <f t="shared" ref="G3:G66" si="2">ROUND(AD3, 0)</f>
        <v>3</v>
      </c>
      <c r="H3" s="28">
        <f t="shared" ref="H3:H66" si="3">ROUND(AE3, 0)</f>
        <v>3</v>
      </c>
      <c r="I3" s="28">
        <f t="shared" ref="I3:I66" si="4">ROUND(AF3, 0)</f>
        <v>3</v>
      </c>
      <c r="J3" s="28">
        <f t="shared" ref="J3:J66" si="5">ROUND(AG3, 0)</f>
        <v>2</v>
      </c>
      <c r="K3" s="28">
        <f t="shared" ref="K3:K66" si="6">ROUND(AH3, 0)</f>
        <v>1</v>
      </c>
      <c r="L3" s="28">
        <f t="shared" ref="L3:L66" si="7">COUNTIF($E3:$K3, 1)</f>
        <v>1</v>
      </c>
      <c r="M3" s="28">
        <f t="shared" ref="M3:M66" si="8">COUNTIF($E3:$K3, 2)</f>
        <v>2</v>
      </c>
      <c r="N3" s="28">
        <f t="shared" ref="N3:N66" si="9">COUNTIF($E3:$K3, 3)</f>
        <v>4</v>
      </c>
      <c r="O3" s="28">
        <f t="shared" ref="O3:O66" si="10">COUNTIF($E3:$K3, 4)</f>
        <v>0</v>
      </c>
      <c r="P3" s="28">
        <f t="shared" ref="P3:P66" si="11">COUNTIF($E3:$K3, 5)</f>
        <v>0</v>
      </c>
      <c r="Q3" s="27"/>
      <c r="R3" s="28" t="str">
        <f t="shared" ref="R3:R66" si="12">IF(AA3&gt;=4.5, "4.5 - 5.0", IF(AA3&gt;=4, "4.0 - 4.4", IF(AA3&gt;= 3.5, "3.5 - 3.9", IF(AA3&gt;=3, "3.0 - 3.4", IF(AA3&gt;= 2.5, "2.5 - 2.9", IF(AA3 &gt;=2, "2.0 - 2.4", IF(AA3&gt;=1.5, "1.5 - 1.9", IF(AA3 &gt;=1, "1.0 - 1.4"))))))))</f>
        <v>2.0 - 2.4</v>
      </c>
      <c r="S3" s="28" t="str">
        <f t="shared" ref="S3:S66" si="13">IF(AB3&gt;=4.5, "4.5 - 5.0", IF(AB3&gt;=4, "4.0 - 4.4", IF(AB3&gt;= 3.5, "3.5 - 3.9", IF(AB3&gt;=3, "3.0 - 3.4", IF(AB3&gt;= 2.5, "2.5 - 2.9", IF(AB3 &gt;=2, "2.0 - 2.4", IF(AB3&gt;=1.5, "1.5 - 1.9", IF(AB3 &gt;=1, "1.0 - 1.4"))))))))</f>
        <v>3.0 - 3.4</v>
      </c>
      <c r="T3" s="28" t="str">
        <f t="shared" ref="T3:T66" si="14">IF(AC3&gt;=4.5, "4.5 - 5.0", IF(AC3&gt;=4, "4.0 - 4.4", IF(AC3&gt;= 3.5, "3.5 - 3.9", IF(AC3&gt;=3, "3.0 - 3.4", IF(AC3&gt;= 2.5, "2.5 - 2.9", IF(AC3 &gt;=2, "2.0 - 2.4", IF(AC3&gt;=1.5, "1.5 - 1.9", IF(AC3 &gt;=1, "1.0 - 1.4"))))))))</f>
        <v>1.5 - 1.9</v>
      </c>
      <c r="U3" s="28" t="str">
        <f t="shared" ref="U3:U66" si="15">IF(AD3&gt;=4.5, "4.5 - 5.0", IF(AD3&gt;=4, "4.0 - 4.4", IF(AD3&gt;= 3.5, "3.5 - 3.9", IF(AD3&gt;=3, "3.0 - 3.4", IF(AD3&gt;= 2.5, "2.5 - 2.9", IF(AD3 &gt;=2, "2.0 - 2.4", IF(AD3&gt;=1.5, "1.5 - 1.9", IF(AD3 &gt;=1, "1.0 - 1.4"))))))))</f>
        <v>2.5 - 2.9</v>
      </c>
      <c r="V3" s="28" t="str">
        <f t="shared" ref="V3:V66" si="16">IF(AE3&gt;=4.5, "4.5 - 5.0", IF(AE3&gt;=4, "4.0 - 4.4", IF(AE3&gt;= 3.5, "3.5 - 3.9", IF(AE3&gt;=3, "3.0 - 3.4", IF(AE3&gt;= 2.5, "2.5 - 2.9", IF(AE3 &gt;=2, "2.0 - 2.4", IF(AE3&gt;=1.5, "1.5 - 1.9", IF(AE3 &gt;=1, "1.0 - 1.4"))))))))</f>
        <v>3.0 - 3.4</v>
      </c>
      <c r="W3" s="28" t="str">
        <f t="shared" ref="W3:W66" si="17">IF(AF3&gt;=4.5, "4.5 - 5.0", IF(AF3&gt;=4, "4.0 - 4.4", IF(AF3&gt;= 3.5, "3.5 - 3.9", IF(AF3&gt;=3, "3.0 - 3.4", IF(AF3&gt;= 2.5, "2.5 - 2.9", IF(AF3 &gt;=2, "2.0 - 2.4", IF(AF3&gt;=1.5, "1.5 - 1.9", IF(AF3 &gt;=1, "1.0 - 1.4"))))))))</f>
        <v>2.5 - 2.9</v>
      </c>
      <c r="X3" s="28" t="str">
        <f t="shared" ref="X3:X66" si="18">IF(AG3&gt;=4.5, "4.5 - 5.0", IF(AG3&gt;=4, "4.0 - 4.4", IF(AG3&gt;= 3.5, "3.5 - 3.9", IF(AG3&gt;=3, "3.0 - 3.4", IF(AG3&gt;= 2.5, "2.5 - 2.9", IF(AG3 &gt;=2, "2.0 - 2.4", IF(AG3&gt;=1.5, "1.5 - 1.9", IF(AG3 &gt;=1, "1.0 - 1.4"))))))))</f>
        <v>2.0 - 2.4</v>
      </c>
      <c r="Y3" s="28" t="str">
        <f t="shared" ref="Y3:Y66" si="19">IF(AH3&gt;=4.5, "4.5 - 5.0", IF(AH3&gt;=4, "4.0 - 4.4", IF(AH3&gt;= 3.5, "3.5 - 3.9", IF(AH3&gt;=3, "3.0 - 3.4", IF(AH3&gt;= 2.5, "2.5 - 2.9", IF(AH3 &gt;=2, "2.0 - 2.4", IF(AH3&gt;=1.5, "1.5 - 1.9", IF(AH3 &gt;=1, "1.0 - 1.4"))))))))</f>
        <v>1.0 - 1.4</v>
      </c>
      <c r="Z3" s="27"/>
      <c r="AA3" s="29">
        <f t="shared" ref="AA3:AA66" si="20">ROUND(AVERAGEIFS(AB3:AH3, AB3:AH3, "&lt;&gt;#N/A"), 1)</f>
        <v>2.4</v>
      </c>
      <c r="AB3" s="29">
        <f>VLOOKUP($C3, EDU!C:E, 3, FALSE)</f>
        <v>3.3</v>
      </c>
      <c r="AC3" s="29">
        <f>VLOOKUP($C3, ESNFI!C:E, 3, FALSE)</f>
        <v>1.8</v>
      </c>
      <c r="AD3" s="29">
        <f>VLOOKUP($C3, Health!C:E, 3, FALSE)</f>
        <v>2.5</v>
      </c>
      <c r="AE3" s="29">
        <f>VLOOKUP($C3, NUT!C:E, 3, FALSE)</f>
        <v>3.2</v>
      </c>
      <c r="AF3" s="29">
        <f>VLOOKUP($C3, PRO!C:E, 3, FALSE)</f>
        <v>2.8</v>
      </c>
      <c r="AG3" s="29">
        <f>VLOOKUP($C3, FSC!C:E, 3, FALSE)</f>
        <v>2</v>
      </c>
      <c r="AH3" s="29">
        <f>VLOOKUP($C3, WASH!C:E, 3, FALSE)</f>
        <v>1.3</v>
      </c>
    </row>
    <row r="4" spans="1:34" ht="17" thickTop="1" thickBot="1" x14ac:dyDescent="0.35">
      <c r="A4" s="20" t="s">
        <v>140</v>
      </c>
      <c r="B4" s="20" t="s">
        <v>142</v>
      </c>
      <c r="C4" s="20" t="s">
        <v>143</v>
      </c>
      <c r="D4" s="10">
        <f>IFERROR(IF(AND($P4&gt;=2, SUM($O4:P4)&gt;=4), 5, IF(SUM($O4:$P4) &gt;= 4, 4, IF(SUM($N4:$P4) &gt;= 4, 3, IF(SUM($M4:$P4) &gt;= 4, 2, IF(SUM($L4:$P4)&gt;=4, 1, " "))))), " ")</f>
        <v>3</v>
      </c>
      <c r="E4" s="28">
        <f t="shared" si="0"/>
        <v>3</v>
      </c>
      <c r="F4" s="28">
        <f t="shared" si="1"/>
        <v>2</v>
      </c>
      <c r="G4" s="28">
        <f t="shared" si="2"/>
        <v>3</v>
      </c>
      <c r="H4" s="28">
        <f t="shared" si="3"/>
        <v>3</v>
      </c>
      <c r="I4" s="28">
        <f t="shared" si="4"/>
        <v>2</v>
      </c>
      <c r="J4" s="28">
        <f t="shared" si="5"/>
        <v>3</v>
      </c>
      <c r="K4" s="28">
        <f t="shared" si="6"/>
        <v>1</v>
      </c>
      <c r="L4" s="28">
        <f t="shared" si="7"/>
        <v>1</v>
      </c>
      <c r="M4" s="28">
        <f t="shared" si="8"/>
        <v>2</v>
      </c>
      <c r="N4" s="28">
        <f t="shared" si="9"/>
        <v>4</v>
      </c>
      <c r="O4" s="28">
        <f t="shared" si="10"/>
        <v>0</v>
      </c>
      <c r="P4" s="28">
        <f t="shared" si="11"/>
        <v>0</v>
      </c>
      <c r="Q4" s="27"/>
      <c r="R4" s="28" t="str">
        <f t="shared" si="12"/>
        <v>2.0 - 2.4</v>
      </c>
      <c r="S4" s="28" t="str">
        <f t="shared" si="13"/>
        <v>3.0 - 3.4</v>
      </c>
      <c r="T4" s="28" t="str">
        <f t="shared" si="14"/>
        <v>1.5 - 1.9</v>
      </c>
      <c r="U4" s="28" t="str">
        <f t="shared" si="15"/>
        <v>2.5 - 2.9</v>
      </c>
      <c r="V4" s="28" t="str">
        <f t="shared" si="16"/>
        <v>3.0 - 3.4</v>
      </c>
      <c r="W4" s="28" t="str">
        <f t="shared" si="17"/>
        <v>2.0 - 2.4</v>
      </c>
      <c r="X4" s="28" t="str">
        <f t="shared" si="18"/>
        <v>2.5 - 2.9</v>
      </c>
      <c r="Y4" s="28" t="str">
        <f t="shared" si="19"/>
        <v>1.0 - 1.4</v>
      </c>
      <c r="Z4" s="27"/>
      <c r="AA4" s="29">
        <f t="shared" si="20"/>
        <v>2.2999999999999998</v>
      </c>
      <c r="AB4" s="29">
        <f>VLOOKUP($C4, EDU!C:E, 3, FALSE)</f>
        <v>3</v>
      </c>
      <c r="AC4" s="29">
        <f>VLOOKUP($C4, ESNFI!C:E, 3, FALSE)</f>
        <v>1.8</v>
      </c>
      <c r="AD4" s="29">
        <f>VLOOKUP($C4, Health!C:E, 3, FALSE)</f>
        <v>2.5</v>
      </c>
      <c r="AE4" s="29">
        <f>VLOOKUP($C4, NUT!C:E, 3, FALSE)</f>
        <v>3.2</v>
      </c>
      <c r="AF4" s="29">
        <f>VLOOKUP($C4, PRO!C:E, 3, FALSE)</f>
        <v>2</v>
      </c>
      <c r="AG4" s="29">
        <f>VLOOKUP($C4, FSC!C:E, 3, FALSE)</f>
        <v>2.6</v>
      </c>
      <c r="AH4" s="29">
        <f>VLOOKUP($C4, WASH!C:E, 3, FALSE)</f>
        <v>1.3</v>
      </c>
    </row>
    <row r="5" spans="1:34" ht="17" thickTop="1" thickBot="1" x14ac:dyDescent="0.35">
      <c r="A5" s="20" t="s">
        <v>140</v>
      </c>
      <c r="B5" s="20" t="s">
        <v>144</v>
      </c>
      <c r="C5" s="20" t="s">
        <v>145</v>
      </c>
      <c r="D5" s="10">
        <f>IFERROR(IF(AND($P5&gt;=2, SUM($O5:P5)&gt;=4), 5, IF(SUM($O5:$P5) &gt;= 4, 4, IF(SUM($N5:$P5) &gt;= 4, 3, IF(SUM($M5:$P5) &gt;= 4, 2, IF(SUM($L5:$P5)&gt;=4, 1, " "))))), " ")</f>
        <v>3</v>
      </c>
      <c r="E5" s="28">
        <f t="shared" si="0"/>
        <v>4</v>
      </c>
      <c r="F5" s="28">
        <f t="shared" si="1"/>
        <v>2</v>
      </c>
      <c r="G5" s="28">
        <f t="shared" si="2"/>
        <v>3</v>
      </c>
      <c r="H5" s="28">
        <f t="shared" si="3"/>
        <v>4</v>
      </c>
      <c r="I5" s="28">
        <f t="shared" si="4"/>
        <v>3</v>
      </c>
      <c r="J5" s="28">
        <f t="shared" si="5"/>
        <v>3</v>
      </c>
      <c r="K5" s="28">
        <f t="shared" si="6"/>
        <v>1</v>
      </c>
      <c r="L5" s="28">
        <f t="shared" si="7"/>
        <v>1</v>
      </c>
      <c r="M5" s="28">
        <f t="shared" si="8"/>
        <v>1</v>
      </c>
      <c r="N5" s="28">
        <f t="shared" si="9"/>
        <v>3</v>
      </c>
      <c r="O5" s="28">
        <f t="shared" si="10"/>
        <v>2</v>
      </c>
      <c r="P5" s="28">
        <f t="shared" si="11"/>
        <v>0</v>
      </c>
      <c r="Q5" s="27"/>
      <c r="R5" s="28" t="str">
        <f t="shared" si="12"/>
        <v>2.5 - 2.9</v>
      </c>
      <c r="S5" s="28" t="str">
        <f t="shared" si="13"/>
        <v>3.5 - 3.9</v>
      </c>
      <c r="T5" s="28" t="str">
        <f t="shared" si="14"/>
        <v>1.5 - 1.9</v>
      </c>
      <c r="U5" s="28" t="str">
        <f t="shared" si="15"/>
        <v>2.5 - 2.9</v>
      </c>
      <c r="V5" s="28" t="str">
        <f t="shared" si="16"/>
        <v>4.0 - 4.4</v>
      </c>
      <c r="W5" s="28" t="str">
        <f t="shared" si="17"/>
        <v>2.5 - 2.9</v>
      </c>
      <c r="X5" s="28" t="str">
        <f t="shared" si="18"/>
        <v>3.0 - 3.4</v>
      </c>
      <c r="Y5" s="28" t="str">
        <f t="shared" si="19"/>
        <v>1.0 - 1.4</v>
      </c>
      <c r="Z5" s="27"/>
      <c r="AA5" s="29">
        <f t="shared" si="20"/>
        <v>2.7</v>
      </c>
      <c r="AB5" s="29">
        <f>VLOOKUP($C5, EDU!C:E, 3, FALSE)</f>
        <v>3.7</v>
      </c>
      <c r="AC5" s="29">
        <f>VLOOKUP($C5, ESNFI!C:E, 3, FALSE)</f>
        <v>1.8</v>
      </c>
      <c r="AD5" s="29">
        <f>VLOOKUP($C5, Health!C:E, 3, FALSE)</f>
        <v>2.5</v>
      </c>
      <c r="AE5" s="29">
        <f>VLOOKUP($C5, NUT!C:E, 3, FALSE)</f>
        <v>4</v>
      </c>
      <c r="AF5" s="29">
        <f>VLOOKUP($C5, PRO!C:E, 3, FALSE)</f>
        <v>2.8</v>
      </c>
      <c r="AG5" s="29">
        <f>VLOOKUP($C5, FSC!C:E, 3, FALSE)</f>
        <v>3</v>
      </c>
      <c r="AH5" s="29">
        <f>VLOOKUP($C5, WASH!C:E, 3, FALSE)</f>
        <v>1</v>
      </c>
    </row>
    <row r="6" spans="1:34" ht="17" thickTop="1" thickBot="1" x14ac:dyDescent="0.35">
      <c r="A6" s="20" t="s">
        <v>140</v>
      </c>
      <c r="B6" s="20" t="s">
        <v>146</v>
      </c>
      <c r="C6" s="20" t="s">
        <v>147</v>
      </c>
      <c r="D6" s="10">
        <f>IFERROR(IF(AND($P6&gt;=2, SUM($O6:P6)&gt;=4), 5, IF(SUM($O6:$P6) &gt;= 4, 4, IF(SUM($N6:$P6) &gt;= 4, 3, IF(SUM($M6:$P6) &gt;= 4, 2, IF(SUM($L6:$P6)&gt;=4, 1, " "))))), " ")</f>
        <v>2</v>
      </c>
      <c r="E6" s="28">
        <f t="shared" si="0"/>
        <v>4</v>
      </c>
      <c r="F6" s="28">
        <f t="shared" si="1"/>
        <v>2</v>
      </c>
      <c r="G6" s="28">
        <f t="shared" si="2"/>
        <v>2</v>
      </c>
      <c r="H6" s="28">
        <f t="shared" si="3"/>
        <v>3</v>
      </c>
      <c r="I6" s="28">
        <f t="shared" si="4"/>
        <v>2</v>
      </c>
      <c r="J6" s="28">
        <f t="shared" si="5"/>
        <v>2</v>
      </c>
      <c r="K6" s="28">
        <f t="shared" si="6"/>
        <v>1</v>
      </c>
      <c r="L6" s="28">
        <f t="shared" si="7"/>
        <v>1</v>
      </c>
      <c r="M6" s="28">
        <f t="shared" si="8"/>
        <v>4</v>
      </c>
      <c r="N6" s="28">
        <f t="shared" si="9"/>
        <v>1</v>
      </c>
      <c r="O6" s="28">
        <f t="shared" si="10"/>
        <v>1</v>
      </c>
      <c r="P6" s="28">
        <f t="shared" si="11"/>
        <v>0</v>
      </c>
      <c r="Q6" s="27"/>
      <c r="R6" s="28" t="str">
        <f t="shared" si="12"/>
        <v>2.0 - 2.4</v>
      </c>
      <c r="S6" s="28" t="str">
        <f t="shared" si="13"/>
        <v>3.5 - 3.9</v>
      </c>
      <c r="T6" s="28" t="str">
        <f t="shared" si="14"/>
        <v>2.0 - 2.4</v>
      </c>
      <c r="U6" s="28" t="str">
        <f t="shared" si="15"/>
        <v>2.0 - 2.4</v>
      </c>
      <c r="V6" s="28" t="str">
        <f t="shared" si="16"/>
        <v>2.5 - 2.9</v>
      </c>
      <c r="W6" s="28" t="str">
        <f t="shared" si="17"/>
        <v>2.0 - 2.4</v>
      </c>
      <c r="X6" s="28" t="str">
        <f t="shared" si="18"/>
        <v>2.0 - 2.4</v>
      </c>
      <c r="Y6" s="28" t="str">
        <f t="shared" si="19"/>
        <v>1.0 - 1.4</v>
      </c>
      <c r="Z6" s="27"/>
      <c r="AA6" s="29">
        <f t="shared" si="20"/>
        <v>2.2999999999999998</v>
      </c>
      <c r="AB6" s="29">
        <f>VLOOKUP($C6, EDU!C:E, 3, FALSE)</f>
        <v>3.7</v>
      </c>
      <c r="AC6" s="29">
        <f>VLOOKUP($C6, ESNFI!C:E, 3, FALSE)</f>
        <v>2</v>
      </c>
      <c r="AD6" s="29">
        <f>VLOOKUP($C6, Health!C:E, 3, FALSE)</f>
        <v>2.2999999999999998</v>
      </c>
      <c r="AE6" s="29">
        <f>VLOOKUP($C6, NUT!C:E, 3, FALSE)</f>
        <v>2.6</v>
      </c>
      <c r="AF6" s="29">
        <f>VLOOKUP($C6, PRO!C:E, 3, FALSE)</f>
        <v>2.2999999999999998</v>
      </c>
      <c r="AG6" s="29">
        <f>VLOOKUP($C6, FSC!C:E, 3, FALSE)</f>
        <v>2.2000000000000002</v>
      </c>
      <c r="AH6" s="29">
        <f>VLOOKUP($C6, WASH!C:E, 3, FALSE)</f>
        <v>1.3</v>
      </c>
    </row>
    <row r="7" spans="1:34" ht="17" thickTop="1" thickBot="1" x14ac:dyDescent="0.35">
      <c r="A7" s="20" t="s">
        <v>140</v>
      </c>
      <c r="B7" s="20" t="s">
        <v>148</v>
      </c>
      <c r="C7" s="20" t="s">
        <v>149</v>
      </c>
      <c r="D7" s="10">
        <f>IFERROR(IF(AND($P7&gt;=2, SUM($O7:P7)&gt;=4), 5, IF(SUM($O7:$P7) &gt;= 4, 4, IF(SUM($N7:$P7) &gt;= 4, 3, IF(SUM($M7:$P7) &gt;= 4, 2, IF(SUM($L7:$P7)&gt;=4, 1, " "))))), " ")</f>
        <v>3</v>
      </c>
      <c r="E7" s="28">
        <f t="shared" si="0"/>
        <v>4</v>
      </c>
      <c r="F7" s="28">
        <f t="shared" si="1"/>
        <v>3</v>
      </c>
      <c r="G7" s="28">
        <f t="shared" si="2"/>
        <v>3</v>
      </c>
      <c r="H7" s="28">
        <f t="shared" si="3"/>
        <v>3</v>
      </c>
      <c r="I7" s="28">
        <f t="shared" si="4"/>
        <v>3</v>
      </c>
      <c r="J7" s="28">
        <f t="shared" si="5"/>
        <v>3</v>
      </c>
      <c r="K7" s="28">
        <f t="shared" si="6"/>
        <v>2</v>
      </c>
      <c r="L7" s="28">
        <f t="shared" si="7"/>
        <v>0</v>
      </c>
      <c r="M7" s="28">
        <f t="shared" si="8"/>
        <v>1</v>
      </c>
      <c r="N7" s="28">
        <f t="shared" si="9"/>
        <v>5</v>
      </c>
      <c r="O7" s="28">
        <f t="shared" si="10"/>
        <v>1</v>
      </c>
      <c r="P7" s="28">
        <f t="shared" si="11"/>
        <v>0</v>
      </c>
      <c r="Q7" s="27"/>
      <c r="R7" s="28" t="str">
        <f t="shared" si="12"/>
        <v>2.5 - 2.9</v>
      </c>
      <c r="S7" s="28" t="str">
        <f t="shared" si="13"/>
        <v>4.0 - 4.4</v>
      </c>
      <c r="T7" s="28" t="str">
        <f t="shared" si="14"/>
        <v>2.5 - 2.9</v>
      </c>
      <c r="U7" s="28" t="str">
        <f t="shared" si="15"/>
        <v>2.5 - 2.9</v>
      </c>
      <c r="V7" s="28" t="str">
        <f t="shared" si="16"/>
        <v>2.5 - 2.9</v>
      </c>
      <c r="W7" s="28" t="str">
        <f t="shared" si="17"/>
        <v>2.5 - 2.9</v>
      </c>
      <c r="X7" s="28" t="str">
        <f t="shared" si="18"/>
        <v>3.0 - 3.4</v>
      </c>
      <c r="Y7" s="28" t="str">
        <f t="shared" si="19"/>
        <v>1.5 - 1.9</v>
      </c>
      <c r="Z7" s="27"/>
      <c r="AA7" s="29">
        <f t="shared" si="20"/>
        <v>2.8</v>
      </c>
      <c r="AB7" s="29">
        <f>VLOOKUP($C7, EDU!C:E, 3, FALSE)</f>
        <v>4.3</v>
      </c>
      <c r="AC7" s="29">
        <f>VLOOKUP($C7, ESNFI!C:E, 3, FALSE)</f>
        <v>2.5</v>
      </c>
      <c r="AD7" s="29">
        <f>VLOOKUP($C7, Health!C:E, 3, FALSE)</f>
        <v>2.8</v>
      </c>
      <c r="AE7" s="29">
        <f>VLOOKUP($C7, NUT!C:E, 3, FALSE)</f>
        <v>2.6</v>
      </c>
      <c r="AF7" s="29">
        <f>VLOOKUP($C7, PRO!C:E, 3, FALSE)</f>
        <v>2.5</v>
      </c>
      <c r="AG7" s="29">
        <f>VLOOKUP($C7, FSC!C:E, 3, FALSE)</f>
        <v>3.2</v>
      </c>
      <c r="AH7" s="29">
        <f>VLOOKUP($C7, WASH!C:E, 3, FALSE)</f>
        <v>1.8</v>
      </c>
    </row>
    <row r="8" spans="1:34" ht="17" thickTop="1" thickBot="1" x14ac:dyDescent="0.35">
      <c r="A8" s="20" t="s">
        <v>140</v>
      </c>
      <c r="B8" s="20" t="s">
        <v>150</v>
      </c>
      <c r="C8" s="20" t="s">
        <v>151</v>
      </c>
      <c r="D8" s="10">
        <f>IFERROR(IF(AND($P8&gt;=2, SUM($O8:P8)&gt;=4), 5, IF(SUM($O8:$P8) &gt;= 4, 4, IF(SUM($N8:$P8) &gt;= 4, 3, IF(SUM($M8:$P8) &gt;= 4, 2, IF(SUM($L8:$P8)&gt;=4, 1, " "))))), " ")</f>
        <v>3</v>
      </c>
      <c r="E8" s="28">
        <f t="shared" si="0"/>
        <v>4</v>
      </c>
      <c r="F8" s="28">
        <f t="shared" si="1"/>
        <v>2</v>
      </c>
      <c r="G8" s="28">
        <f t="shared" si="2"/>
        <v>2</v>
      </c>
      <c r="H8" s="28">
        <f t="shared" si="3"/>
        <v>3</v>
      </c>
      <c r="I8" s="28">
        <f t="shared" si="4"/>
        <v>3</v>
      </c>
      <c r="J8" s="28">
        <f t="shared" si="5"/>
        <v>3</v>
      </c>
      <c r="K8" s="28">
        <f t="shared" si="6"/>
        <v>1</v>
      </c>
      <c r="L8" s="28">
        <f t="shared" si="7"/>
        <v>1</v>
      </c>
      <c r="M8" s="28">
        <f t="shared" si="8"/>
        <v>2</v>
      </c>
      <c r="N8" s="28">
        <f t="shared" si="9"/>
        <v>3</v>
      </c>
      <c r="O8" s="28">
        <f t="shared" si="10"/>
        <v>1</v>
      </c>
      <c r="P8" s="28">
        <f t="shared" si="11"/>
        <v>0</v>
      </c>
      <c r="Q8" s="27"/>
      <c r="R8" s="28" t="str">
        <f t="shared" si="12"/>
        <v>2.5 - 2.9</v>
      </c>
      <c r="S8" s="28" t="str">
        <f t="shared" si="13"/>
        <v>4.0 - 4.4</v>
      </c>
      <c r="T8" s="28" t="str">
        <f t="shared" si="14"/>
        <v>2.0 - 2.4</v>
      </c>
      <c r="U8" s="28" t="str">
        <f t="shared" si="15"/>
        <v>2.0 - 2.4</v>
      </c>
      <c r="V8" s="28" t="str">
        <f t="shared" si="16"/>
        <v>3.0 - 3.4</v>
      </c>
      <c r="W8" s="28" t="str">
        <f t="shared" si="17"/>
        <v>2.5 - 2.9</v>
      </c>
      <c r="X8" s="28" t="str">
        <f t="shared" si="18"/>
        <v>3.0 - 3.4</v>
      </c>
      <c r="Y8" s="28" t="str">
        <f t="shared" si="19"/>
        <v>1.0 - 1.4</v>
      </c>
      <c r="Z8" s="27"/>
      <c r="AA8" s="29">
        <f t="shared" si="20"/>
        <v>2.6</v>
      </c>
      <c r="AB8" s="29">
        <f>VLOOKUP($C8, EDU!C:E, 3, FALSE)</f>
        <v>4</v>
      </c>
      <c r="AC8" s="29">
        <f>VLOOKUP($C8, ESNFI!C:E, 3, FALSE)</f>
        <v>2.2999999999999998</v>
      </c>
      <c r="AD8" s="29">
        <f>VLOOKUP($C8, Health!C:E, 3, FALSE)</f>
        <v>2</v>
      </c>
      <c r="AE8" s="29">
        <f>VLOOKUP($C8, NUT!C:E, 3, FALSE)</f>
        <v>3.4000000000000004</v>
      </c>
      <c r="AF8" s="29">
        <f>VLOOKUP($C8, PRO!C:E, 3, FALSE)</f>
        <v>2.5</v>
      </c>
      <c r="AG8" s="29">
        <f>VLOOKUP($C8, FSC!C:E, 3, FALSE)</f>
        <v>3</v>
      </c>
      <c r="AH8" s="29">
        <f>VLOOKUP($C8, WASH!C:E, 3, FALSE)</f>
        <v>1</v>
      </c>
    </row>
    <row r="9" spans="1:34" ht="17" thickTop="1" thickBot="1" x14ac:dyDescent="0.35">
      <c r="A9" s="20" t="s">
        <v>140</v>
      </c>
      <c r="B9" s="20" t="s">
        <v>152</v>
      </c>
      <c r="C9" s="20" t="s">
        <v>153</v>
      </c>
      <c r="D9" s="10">
        <f>IFERROR(IF(AND($P9&gt;=2, SUM($O9:P9)&gt;=4), 5, IF(SUM($O9:$P9) &gt;= 4, 4, IF(SUM($N9:$P9) &gt;= 4, 3, IF(SUM($M9:$P9) &gt;= 4, 2, IF(SUM($L9:$P9)&gt;=4, 1, " "))))), " ")</f>
        <v>3</v>
      </c>
      <c r="E9" s="28">
        <f t="shared" si="0"/>
        <v>3</v>
      </c>
      <c r="F9" s="28">
        <f t="shared" si="1"/>
        <v>2</v>
      </c>
      <c r="G9" s="28">
        <f t="shared" si="2"/>
        <v>3</v>
      </c>
      <c r="H9" s="28">
        <f t="shared" si="3"/>
        <v>3</v>
      </c>
      <c r="I9" s="28">
        <f t="shared" si="4"/>
        <v>3</v>
      </c>
      <c r="J9" s="28">
        <f t="shared" si="5"/>
        <v>2</v>
      </c>
      <c r="K9" s="28">
        <f t="shared" si="6"/>
        <v>1</v>
      </c>
      <c r="L9" s="28">
        <f t="shared" si="7"/>
        <v>1</v>
      </c>
      <c r="M9" s="28">
        <f t="shared" si="8"/>
        <v>2</v>
      </c>
      <c r="N9" s="28">
        <f t="shared" si="9"/>
        <v>4</v>
      </c>
      <c r="O9" s="28">
        <f t="shared" si="10"/>
        <v>0</v>
      </c>
      <c r="P9" s="28">
        <f t="shared" si="11"/>
        <v>0</v>
      </c>
      <c r="Q9" s="27"/>
      <c r="R9" s="28" t="str">
        <f t="shared" si="12"/>
        <v>2.5 - 2.9</v>
      </c>
      <c r="S9" s="28" t="str">
        <f t="shared" si="13"/>
        <v>3.0 - 3.4</v>
      </c>
      <c r="T9" s="28" t="str">
        <f t="shared" si="14"/>
        <v>1.5 - 1.9</v>
      </c>
      <c r="U9" s="28" t="str">
        <f t="shared" si="15"/>
        <v>3.0 - 3.4</v>
      </c>
      <c r="V9" s="28" t="str">
        <f t="shared" si="16"/>
        <v>3.0 - 3.4</v>
      </c>
      <c r="W9" s="28" t="str">
        <f t="shared" si="17"/>
        <v>3.0 - 3.4</v>
      </c>
      <c r="X9" s="28" t="str">
        <f t="shared" si="18"/>
        <v>2.0 - 2.4</v>
      </c>
      <c r="Y9" s="28" t="str">
        <f t="shared" si="19"/>
        <v>1.0 - 1.4</v>
      </c>
      <c r="Z9" s="27"/>
      <c r="AA9" s="29">
        <f t="shared" si="20"/>
        <v>2.6</v>
      </c>
      <c r="AB9" s="29">
        <f>VLOOKUP($C9, EDU!C:E, 3, FALSE)</f>
        <v>3.3</v>
      </c>
      <c r="AC9" s="29">
        <f>VLOOKUP($C9, ESNFI!C:E, 3, FALSE)</f>
        <v>1.8</v>
      </c>
      <c r="AD9" s="29">
        <f>VLOOKUP($C9, Health!C:E, 3, FALSE)</f>
        <v>3.3</v>
      </c>
      <c r="AE9" s="29">
        <f>VLOOKUP($C9, NUT!C:E, 3, FALSE)</f>
        <v>3.4000000000000004</v>
      </c>
      <c r="AF9" s="29">
        <f>VLOOKUP($C9, PRO!C:E, 3, FALSE)</f>
        <v>3</v>
      </c>
      <c r="AG9" s="29">
        <f>VLOOKUP($C9, FSC!C:E, 3, FALSE)</f>
        <v>2.2000000000000002</v>
      </c>
      <c r="AH9" s="29">
        <f>VLOOKUP($C9, WASH!C:E, 3, FALSE)</f>
        <v>1.3</v>
      </c>
    </row>
    <row r="10" spans="1:34" ht="17" thickTop="1" thickBot="1" x14ac:dyDescent="0.35">
      <c r="A10" s="20" t="s">
        <v>140</v>
      </c>
      <c r="B10" s="20" t="s">
        <v>154</v>
      </c>
      <c r="C10" s="20" t="s">
        <v>155</v>
      </c>
      <c r="D10" s="10">
        <f>IFERROR(IF(AND($P10&gt;=2, SUM($O10:P10)&gt;=4), 5, IF(SUM($O10:$P10) &gt;= 4, 4, IF(SUM($N10:$P10) &gt;= 4, 3, IF(SUM($M10:$P10) &gt;= 4, 2, IF(SUM($L10:$P10)&gt;=4, 1, " "))))), " ")</f>
        <v>2</v>
      </c>
      <c r="E10" s="28">
        <f t="shared" si="0"/>
        <v>4</v>
      </c>
      <c r="F10" s="28">
        <f t="shared" si="1"/>
        <v>1</v>
      </c>
      <c r="G10" s="28">
        <f t="shared" si="2"/>
        <v>3</v>
      </c>
      <c r="H10" s="28">
        <f t="shared" si="3"/>
        <v>2</v>
      </c>
      <c r="I10" s="28">
        <f t="shared" si="4"/>
        <v>2</v>
      </c>
      <c r="J10" s="28">
        <f t="shared" si="5"/>
        <v>3</v>
      </c>
      <c r="K10" s="28">
        <f t="shared" si="6"/>
        <v>1</v>
      </c>
      <c r="L10" s="28">
        <f t="shared" si="7"/>
        <v>2</v>
      </c>
      <c r="M10" s="28">
        <f t="shared" si="8"/>
        <v>2</v>
      </c>
      <c r="N10" s="28">
        <f t="shared" si="9"/>
        <v>2</v>
      </c>
      <c r="O10" s="28">
        <f t="shared" si="10"/>
        <v>1</v>
      </c>
      <c r="P10" s="28">
        <f t="shared" si="11"/>
        <v>0</v>
      </c>
      <c r="Q10" s="27"/>
      <c r="R10" s="28" t="str">
        <f t="shared" si="12"/>
        <v>2.0 - 2.4</v>
      </c>
      <c r="S10" s="28" t="str">
        <f t="shared" si="13"/>
        <v>4.0 - 4.4</v>
      </c>
      <c r="T10" s="28" t="str">
        <f t="shared" si="14"/>
        <v>1.0 - 1.4</v>
      </c>
      <c r="U10" s="28" t="str">
        <f t="shared" si="15"/>
        <v>2.5 - 2.9</v>
      </c>
      <c r="V10" s="28" t="str">
        <f t="shared" si="16"/>
        <v>1.5 - 1.9</v>
      </c>
      <c r="W10" s="28" t="str">
        <f t="shared" si="17"/>
        <v>2.0 - 2.4</v>
      </c>
      <c r="X10" s="28" t="str">
        <f t="shared" si="18"/>
        <v>2.5 - 2.9</v>
      </c>
      <c r="Y10" s="28" t="str">
        <f t="shared" si="19"/>
        <v>1.0 - 1.4</v>
      </c>
      <c r="Z10" s="27"/>
      <c r="AA10" s="29">
        <f t="shared" si="20"/>
        <v>2.2000000000000002</v>
      </c>
      <c r="AB10" s="29">
        <f>VLOOKUP($C10, EDU!C:E, 3, FALSE)</f>
        <v>4</v>
      </c>
      <c r="AC10" s="29">
        <f>VLOOKUP($C10, ESNFI!C:E, 3, FALSE)</f>
        <v>1.3</v>
      </c>
      <c r="AD10" s="29">
        <f>VLOOKUP($C10, Health!C:E, 3, FALSE)</f>
        <v>2.5</v>
      </c>
      <c r="AE10" s="29">
        <f>VLOOKUP($C10, NUT!C:E, 3, FALSE)</f>
        <v>1.8</v>
      </c>
      <c r="AF10" s="29">
        <f>VLOOKUP($C10, PRO!C:E, 3, FALSE)</f>
        <v>2.2999999999999998</v>
      </c>
      <c r="AG10" s="29">
        <f>VLOOKUP($C10, FSC!C:E, 3, FALSE)</f>
        <v>2.8</v>
      </c>
      <c r="AH10" s="29">
        <f>VLOOKUP($C10, WASH!C:E, 3, FALSE)</f>
        <v>1</v>
      </c>
    </row>
    <row r="11" spans="1:34" ht="17" thickTop="1" thickBot="1" x14ac:dyDescent="0.35">
      <c r="A11" s="20" t="s">
        <v>140</v>
      </c>
      <c r="B11" s="20" t="s">
        <v>156</v>
      </c>
      <c r="C11" s="20" t="s">
        <v>157</v>
      </c>
      <c r="D11" s="10">
        <f>IFERROR(IF(AND($P11&gt;=2, SUM($O11:P11)&gt;=4), 5, IF(SUM($O11:$P11) &gt;= 4, 4, IF(SUM($N11:$P11) &gt;= 4, 3, IF(SUM($M11:$P11) &gt;= 4, 2, IF(SUM($L11:$P11)&gt;=4, 1, " "))))), " ")</f>
        <v>3</v>
      </c>
      <c r="E11" s="28">
        <f t="shared" si="0"/>
        <v>3</v>
      </c>
      <c r="F11" s="28">
        <f t="shared" si="1"/>
        <v>2</v>
      </c>
      <c r="G11" s="28">
        <f t="shared" si="2"/>
        <v>3</v>
      </c>
      <c r="H11" s="28">
        <f t="shared" si="3"/>
        <v>4</v>
      </c>
      <c r="I11" s="28">
        <f t="shared" si="4"/>
        <v>3</v>
      </c>
      <c r="J11" s="28">
        <f t="shared" si="5"/>
        <v>3</v>
      </c>
      <c r="K11" s="28">
        <f t="shared" si="6"/>
        <v>1</v>
      </c>
      <c r="L11" s="28">
        <f t="shared" si="7"/>
        <v>1</v>
      </c>
      <c r="M11" s="28">
        <f t="shared" si="8"/>
        <v>1</v>
      </c>
      <c r="N11" s="28">
        <f t="shared" si="9"/>
        <v>4</v>
      </c>
      <c r="O11" s="28">
        <f t="shared" si="10"/>
        <v>1</v>
      </c>
      <c r="P11" s="28">
        <f t="shared" si="11"/>
        <v>0</v>
      </c>
      <c r="Q11" s="27"/>
      <c r="R11" s="28" t="str">
        <f t="shared" si="12"/>
        <v>2.5 - 2.9</v>
      </c>
      <c r="S11" s="28" t="str">
        <f t="shared" si="13"/>
        <v>3.0 - 3.4</v>
      </c>
      <c r="T11" s="28" t="str">
        <f t="shared" si="14"/>
        <v>2.0 - 2.4</v>
      </c>
      <c r="U11" s="28" t="str">
        <f t="shared" si="15"/>
        <v>2.5 - 2.9</v>
      </c>
      <c r="V11" s="28" t="str">
        <f t="shared" si="16"/>
        <v>4.0 - 4.4</v>
      </c>
      <c r="W11" s="28" t="str">
        <f t="shared" si="17"/>
        <v>3.0 - 3.4</v>
      </c>
      <c r="X11" s="28" t="str">
        <f t="shared" si="18"/>
        <v>2.5 - 2.9</v>
      </c>
      <c r="Y11" s="28" t="str">
        <f t="shared" si="19"/>
        <v>1.0 - 1.4</v>
      </c>
      <c r="Z11" s="27"/>
      <c r="AA11" s="29">
        <f t="shared" si="20"/>
        <v>2.8</v>
      </c>
      <c r="AB11" s="29">
        <f>VLOOKUP($C11, EDU!C:E, 3, FALSE)</f>
        <v>3.3</v>
      </c>
      <c r="AC11" s="29">
        <f>VLOOKUP($C11, ESNFI!C:E, 3, FALSE)</f>
        <v>2.2999999999999998</v>
      </c>
      <c r="AD11" s="29">
        <f>VLOOKUP($C11, Health!C:E, 3, FALSE)</f>
        <v>2.8</v>
      </c>
      <c r="AE11" s="29">
        <f>VLOOKUP($C11, NUT!C:E, 3, FALSE)</f>
        <v>4</v>
      </c>
      <c r="AF11" s="29">
        <f>VLOOKUP($C11, PRO!C:E, 3, FALSE)</f>
        <v>3</v>
      </c>
      <c r="AG11" s="29">
        <f>VLOOKUP($C11, FSC!C:E, 3, FALSE)</f>
        <v>2.6</v>
      </c>
      <c r="AH11" s="29">
        <f>VLOOKUP($C11, WASH!C:E, 3, FALSE)</f>
        <v>1.3</v>
      </c>
    </row>
    <row r="12" spans="1:34" ht="17" thickTop="1" thickBot="1" x14ac:dyDescent="0.35">
      <c r="A12" s="20" t="s">
        <v>140</v>
      </c>
      <c r="B12" s="20" t="s">
        <v>158</v>
      </c>
      <c r="C12" s="20" t="s">
        <v>159</v>
      </c>
      <c r="D12" s="10">
        <f>IFERROR(IF(AND($P12&gt;=2, SUM($O12:P12)&gt;=4), 5, IF(SUM($O12:$P12) &gt;= 4, 4, IF(SUM($N12:$P12) &gt;= 4, 3, IF(SUM($M12:$P12) &gt;= 4, 2, IF(SUM($L12:$P12)&gt;=4, 1, " "))))), " ")</f>
        <v>3</v>
      </c>
      <c r="E12" s="28">
        <f t="shared" si="0"/>
        <v>4</v>
      </c>
      <c r="F12" s="28">
        <f t="shared" si="1"/>
        <v>2</v>
      </c>
      <c r="G12" s="28">
        <f t="shared" si="2"/>
        <v>4</v>
      </c>
      <c r="H12" s="28">
        <f t="shared" si="3"/>
        <v>2</v>
      </c>
      <c r="I12" s="28">
        <f t="shared" si="4"/>
        <v>3</v>
      </c>
      <c r="J12" s="28">
        <f t="shared" si="5"/>
        <v>3</v>
      </c>
      <c r="K12" s="28">
        <f t="shared" si="6"/>
        <v>1</v>
      </c>
      <c r="L12" s="28">
        <f t="shared" si="7"/>
        <v>1</v>
      </c>
      <c r="M12" s="28">
        <f t="shared" si="8"/>
        <v>2</v>
      </c>
      <c r="N12" s="28">
        <f t="shared" si="9"/>
        <v>2</v>
      </c>
      <c r="O12" s="28">
        <f t="shared" si="10"/>
        <v>2</v>
      </c>
      <c r="P12" s="28">
        <f t="shared" si="11"/>
        <v>0</v>
      </c>
      <c r="Q12" s="27"/>
      <c r="R12" s="28" t="str">
        <f t="shared" si="12"/>
        <v>2.5 - 2.9</v>
      </c>
      <c r="S12" s="28" t="str">
        <f t="shared" si="13"/>
        <v>4.0 - 4.4</v>
      </c>
      <c r="T12" s="28" t="str">
        <f t="shared" si="14"/>
        <v>2.0 - 2.4</v>
      </c>
      <c r="U12" s="28" t="str">
        <f t="shared" si="15"/>
        <v>3.5 - 3.9</v>
      </c>
      <c r="V12" s="28" t="str">
        <f t="shared" si="16"/>
        <v>2.0 - 2.4</v>
      </c>
      <c r="W12" s="28" t="str">
        <f t="shared" si="17"/>
        <v>2.5 - 2.9</v>
      </c>
      <c r="X12" s="28" t="str">
        <f t="shared" si="18"/>
        <v>3.0 - 3.4</v>
      </c>
      <c r="Y12" s="28" t="str">
        <f t="shared" si="19"/>
        <v>1.0 - 1.4</v>
      </c>
      <c r="Z12" s="27"/>
      <c r="AA12" s="29">
        <f t="shared" si="20"/>
        <v>2.7</v>
      </c>
      <c r="AB12" s="29">
        <f>VLOOKUP($C12, EDU!C:E, 3, FALSE)</f>
        <v>4</v>
      </c>
      <c r="AC12" s="29">
        <f>VLOOKUP($C12, ESNFI!C:E, 3, FALSE)</f>
        <v>2</v>
      </c>
      <c r="AD12" s="29">
        <f>VLOOKUP($C12, Health!C:E, 3, FALSE)</f>
        <v>3.5</v>
      </c>
      <c r="AE12" s="29">
        <f>VLOOKUP($C12, NUT!C:E, 3, FALSE)</f>
        <v>2.4</v>
      </c>
      <c r="AF12" s="29">
        <f>VLOOKUP($C12, PRO!C:E, 3, FALSE)</f>
        <v>2.8</v>
      </c>
      <c r="AG12" s="29">
        <f>VLOOKUP($C12, FSC!C:E, 3, FALSE)</f>
        <v>3.2</v>
      </c>
      <c r="AH12" s="29">
        <f>VLOOKUP($C12, WASH!C:E, 3, FALSE)</f>
        <v>1</v>
      </c>
    </row>
    <row r="13" spans="1:34" ht="17" thickTop="1" thickBot="1" x14ac:dyDescent="0.35">
      <c r="A13" s="20" t="s">
        <v>140</v>
      </c>
      <c r="B13" s="20" t="s">
        <v>160</v>
      </c>
      <c r="C13" s="20" t="s">
        <v>161</v>
      </c>
      <c r="D13" s="10">
        <f>IFERROR(IF(AND($P13&gt;=2, SUM($O13:P13)&gt;=4), 5, IF(SUM($O13:$P13) &gt;= 4, 4, IF(SUM($N13:$P13) &gt;= 4, 3, IF(SUM($M13:$P13) &gt;= 4, 2, IF(SUM($L13:$P13)&gt;=4, 1, " "))))), " ")</f>
        <v>3</v>
      </c>
      <c r="E13" s="28">
        <f t="shared" si="0"/>
        <v>4</v>
      </c>
      <c r="F13" s="28">
        <f t="shared" si="1"/>
        <v>2</v>
      </c>
      <c r="G13" s="28">
        <f t="shared" si="2"/>
        <v>3</v>
      </c>
      <c r="H13" s="28">
        <f t="shared" si="3"/>
        <v>3</v>
      </c>
      <c r="I13" s="28">
        <f t="shared" si="4"/>
        <v>3</v>
      </c>
      <c r="J13" s="28">
        <f t="shared" si="5"/>
        <v>3</v>
      </c>
      <c r="K13" s="28">
        <f t="shared" si="6"/>
        <v>1</v>
      </c>
      <c r="L13" s="28">
        <f t="shared" si="7"/>
        <v>1</v>
      </c>
      <c r="M13" s="28">
        <f t="shared" si="8"/>
        <v>1</v>
      </c>
      <c r="N13" s="28">
        <f t="shared" si="9"/>
        <v>4</v>
      </c>
      <c r="O13" s="28">
        <f t="shared" si="10"/>
        <v>1</v>
      </c>
      <c r="P13" s="28">
        <f t="shared" si="11"/>
        <v>0</v>
      </c>
      <c r="Q13" s="27"/>
      <c r="R13" s="28" t="str">
        <f t="shared" si="12"/>
        <v>2.5 - 2.9</v>
      </c>
      <c r="S13" s="28" t="str">
        <f t="shared" si="13"/>
        <v>3.5 - 3.9</v>
      </c>
      <c r="T13" s="28" t="str">
        <f t="shared" si="14"/>
        <v>1.5 - 1.9</v>
      </c>
      <c r="U13" s="28" t="str">
        <f t="shared" si="15"/>
        <v>2.5 - 2.9</v>
      </c>
      <c r="V13" s="28" t="str">
        <f t="shared" si="16"/>
        <v>3.0 - 3.4</v>
      </c>
      <c r="W13" s="28" t="str">
        <f t="shared" si="17"/>
        <v>2.5 - 2.9</v>
      </c>
      <c r="X13" s="28" t="str">
        <f t="shared" si="18"/>
        <v>3.0 - 3.4</v>
      </c>
      <c r="Y13" s="28" t="str">
        <f t="shared" si="19"/>
        <v>1.0 - 1.4</v>
      </c>
      <c r="Z13" s="27"/>
      <c r="AA13" s="29">
        <f t="shared" si="20"/>
        <v>2.5</v>
      </c>
      <c r="AB13" s="29">
        <f>VLOOKUP($C13, EDU!C:E, 3, FALSE)</f>
        <v>3.7</v>
      </c>
      <c r="AC13" s="29">
        <f>VLOOKUP($C13, ESNFI!C:E, 3, FALSE)</f>
        <v>1.8</v>
      </c>
      <c r="AD13" s="29">
        <f>VLOOKUP($C13, Health!C:E, 3, FALSE)</f>
        <v>2.5</v>
      </c>
      <c r="AE13" s="29">
        <f>VLOOKUP($C13, NUT!C:E, 3, FALSE)</f>
        <v>3.2</v>
      </c>
      <c r="AF13" s="29">
        <f>VLOOKUP($C13, PRO!C:E, 3, FALSE)</f>
        <v>2.5</v>
      </c>
      <c r="AG13" s="29">
        <f>VLOOKUP($C13, FSC!C:E, 3, FALSE)</f>
        <v>3</v>
      </c>
      <c r="AH13" s="29">
        <f>VLOOKUP($C13, WASH!C:E, 3, FALSE)</f>
        <v>1</v>
      </c>
    </row>
    <row r="14" spans="1:34" ht="17" thickTop="1" thickBot="1" x14ac:dyDescent="0.35">
      <c r="A14" s="20" t="s">
        <v>140</v>
      </c>
      <c r="B14" s="20" t="s">
        <v>162</v>
      </c>
      <c r="C14" s="20" t="s">
        <v>163</v>
      </c>
      <c r="D14" s="10">
        <f>IFERROR(IF(AND($P14&gt;=2, SUM($O14:P14)&gt;=4), 5, IF(SUM($O14:$P14) &gt;= 4, 4, IF(SUM($N14:$P14) &gt;= 4, 3, IF(SUM($M14:$P14) &gt;= 4, 2, IF(SUM($L14:$P14)&gt;=4, 1, " "))))), " ")</f>
        <v>3</v>
      </c>
      <c r="E14" s="28">
        <f t="shared" si="0"/>
        <v>2</v>
      </c>
      <c r="F14" s="28">
        <f t="shared" si="1"/>
        <v>2</v>
      </c>
      <c r="G14" s="28">
        <f t="shared" si="2"/>
        <v>3</v>
      </c>
      <c r="H14" s="28">
        <f t="shared" si="3"/>
        <v>4</v>
      </c>
      <c r="I14" s="28">
        <f t="shared" si="4"/>
        <v>3</v>
      </c>
      <c r="J14" s="28">
        <f t="shared" si="5"/>
        <v>3</v>
      </c>
      <c r="K14" s="28">
        <f t="shared" si="6"/>
        <v>1</v>
      </c>
      <c r="L14" s="28">
        <f t="shared" si="7"/>
        <v>1</v>
      </c>
      <c r="M14" s="28">
        <f t="shared" si="8"/>
        <v>2</v>
      </c>
      <c r="N14" s="28">
        <f t="shared" si="9"/>
        <v>3</v>
      </c>
      <c r="O14" s="28">
        <f t="shared" si="10"/>
        <v>1</v>
      </c>
      <c r="P14" s="28">
        <f t="shared" si="11"/>
        <v>0</v>
      </c>
      <c r="Q14" s="27"/>
      <c r="R14" s="28" t="str">
        <f t="shared" si="12"/>
        <v>2.5 - 2.9</v>
      </c>
      <c r="S14" s="28" t="str">
        <f t="shared" si="13"/>
        <v>2.0 - 2.4</v>
      </c>
      <c r="T14" s="28" t="str">
        <f t="shared" si="14"/>
        <v>2.0 - 2.4</v>
      </c>
      <c r="U14" s="28" t="str">
        <f t="shared" si="15"/>
        <v>2.5 - 2.9</v>
      </c>
      <c r="V14" s="28" t="str">
        <f t="shared" si="16"/>
        <v>4.0 - 4.4</v>
      </c>
      <c r="W14" s="28" t="str">
        <f t="shared" si="17"/>
        <v>2.5 - 2.9</v>
      </c>
      <c r="X14" s="28" t="str">
        <f t="shared" si="18"/>
        <v>2.5 - 2.9</v>
      </c>
      <c r="Y14" s="28" t="str">
        <f t="shared" si="19"/>
        <v>1.0 - 1.4</v>
      </c>
      <c r="Z14" s="27"/>
      <c r="AA14" s="29">
        <f t="shared" si="20"/>
        <v>2.5</v>
      </c>
      <c r="AB14" s="29">
        <f>VLOOKUP($C14, EDU!C:E, 3, FALSE)</f>
        <v>2</v>
      </c>
      <c r="AC14" s="29">
        <f>VLOOKUP($C14, ESNFI!C:E, 3, FALSE)</f>
        <v>2.2999999999999998</v>
      </c>
      <c r="AD14" s="29">
        <f>VLOOKUP($C14, Health!C:E, 3, FALSE)</f>
        <v>2.5</v>
      </c>
      <c r="AE14" s="29">
        <f>VLOOKUP($C14, NUT!C:E, 3, FALSE)</f>
        <v>4</v>
      </c>
      <c r="AF14" s="29">
        <f>VLOOKUP($C14, PRO!C:E, 3, FALSE)</f>
        <v>2.8</v>
      </c>
      <c r="AG14" s="29">
        <f>VLOOKUP($C14, FSC!C:E, 3, FALSE)</f>
        <v>2.6</v>
      </c>
      <c r="AH14" s="29">
        <f>VLOOKUP($C14, WASH!C:E, 3, FALSE)</f>
        <v>1.3</v>
      </c>
    </row>
    <row r="15" spans="1:34" ht="17" thickTop="1" thickBot="1" x14ac:dyDescent="0.35">
      <c r="A15" s="20" t="s">
        <v>140</v>
      </c>
      <c r="B15" s="20" t="s">
        <v>164</v>
      </c>
      <c r="C15" s="20" t="s">
        <v>165</v>
      </c>
      <c r="D15" s="10">
        <f>IFERROR(IF(AND($P15&gt;=2, SUM($O15:P15)&gt;=4), 5, IF(SUM($O15:$P15) &gt;= 4, 4, IF(SUM($N15:$P15) &gt;= 4, 3, IF(SUM($M15:$P15) &gt;= 4, 2, IF(SUM($L15:$P15)&gt;=4, 1, " "))))), " ")</f>
        <v>3</v>
      </c>
      <c r="E15" s="28">
        <f t="shared" si="0"/>
        <v>4</v>
      </c>
      <c r="F15" s="28">
        <f t="shared" si="1"/>
        <v>2</v>
      </c>
      <c r="G15" s="28">
        <f t="shared" si="2"/>
        <v>3</v>
      </c>
      <c r="H15" s="28">
        <f t="shared" si="3"/>
        <v>3</v>
      </c>
      <c r="I15" s="28">
        <f t="shared" si="4"/>
        <v>3</v>
      </c>
      <c r="J15" s="28">
        <f t="shared" si="5"/>
        <v>2</v>
      </c>
      <c r="K15" s="28">
        <f t="shared" si="6"/>
        <v>1</v>
      </c>
      <c r="L15" s="28">
        <f t="shared" si="7"/>
        <v>1</v>
      </c>
      <c r="M15" s="28">
        <f t="shared" si="8"/>
        <v>2</v>
      </c>
      <c r="N15" s="28">
        <f t="shared" si="9"/>
        <v>3</v>
      </c>
      <c r="O15" s="28">
        <f t="shared" si="10"/>
        <v>1</v>
      </c>
      <c r="P15" s="28">
        <f t="shared" si="11"/>
        <v>0</v>
      </c>
      <c r="Q15" s="27"/>
      <c r="R15" s="28" t="str">
        <f t="shared" si="12"/>
        <v>2.0 - 2.4</v>
      </c>
      <c r="S15" s="28" t="str">
        <f t="shared" si="13"/>
        <v>3.5 - 3.9</v>
      </c>
      <c r="T15" s="28" t="str">
        <f t="shared" si="14"/>
        <v>2.0 - 2.4</v>
      </c>
      <c r="U15" s="28" t="str">
        <f t="shared" si="15"/>
        <v>2.5 - 2.9</v>
      </c>
      <c r="V15" s="28" t="str">
        <f t="shared" si="16"/>
        <v>2.5 - 2.9</v>
      </c>
      <c r="W15" s="28" t="str">
        <f t="shared" si="17"/>
        <v>2.5 - 2.9</v>
      </c>
      <c r="X15" s="28" t="str">
        <f t="shared" si="18"/>
        <v>2.0 - 2.4</v>
      </c>
      <c r="Y15" s="28" t="str">
        <f t="shared" si="19"/>
        <v>1.0 - 1.4</v>
      </c>
      <c r="Z15" s="27"/>
      <c r="AA15" s="29">
        <f t="shared" si="20"/>
        <v>2.4</v>
      </c>
      <c r="AB15" s="29">
        <f>VLOOKUP($C15, EDU!C:E, 3, FALSE)</f>
        <v>3.7</v>
      </c>
      <c r="AC15" s="29">
        <f>VLOOKUP($C15, ESNFI!C:E, 3, FALSE)</f>
        <v>2.2999999999999998</v>
      </c>
      <c r="AD15" s="29">
        <f>VLOOKUP($C15, Health!C:E, 3, FALSE)</f>
        <v>2.5</v>
      </c>
      <c r="AE15" s="29">
        <f>VLOOKUP($C15, NUT!C:E, 3, FALSE)</f>
        <v>2.6</v>
      </c>
      <c r="AF15" s="29">
        <f>VLOOKUP($C15, PRO!C:E, 3, FALSE)</f>
        <v>2.5</v>
      </c>
      <c r="AG15" s="29">
        <f>VLOOKUP($C15, FSC!C:E, 3, FALSE)</f>
        <v>2</v>
      </c>
      <c r="AH15" s="29">
        <f>VLOOKUP($C15, WASH!C:E, 3, FALSE)</f>
        <v>1.3</v>
      </c>
    </row>
    <row r="16" spans="1:34" ht="17" thickTop="1" thickBot="1" x14ac:dyDescent="0.35">
      <c r="A16" s="20" t="s">
        <v>140</v>
      </c>
      <c r="B16" s="20" t="s">
        <v>166</v>
      </c>
      <c r="C16" s="20" t="s">
        <v>167</v>
      </c>
      <c r="D16" s="10">
        <f>IFERROR(IF(AND($P16&gt;=2, SUM($O16:P16)&gt;=4), 5, IF(SUM($O16:$P16) &gt;= 4, 4, IF(SUM($N16:$P16) &gt;= 4, 3, IF(SUM($M16:$P16) &gt;= 4, 2, IF(SUM($L16:$P16)&gt;=4, 1, " "))))), " ")</f>
        <v>2</v>
      </c>
      <c r="E16" s="28">
        <f t="shared" si="0"/>
        <v>2</v>
      </c>
      <c r="F16" s="28">
        <f t="shared" si="1"/>
        <v>2</v>
      </c>
      <c r="G16" s="28">
        <f t="shared" si="2"/>
        <v>2</v>
      </c>
      <c r="H16" s="28">
        <f t="shared" si="3"/>
        <v>3</v>
      </c>
      <c r="I16" s="28">
        <f t="shared" si="4"/>
        <v>3</v>
      </c>
      <c r="J16" s="28">
        <f t="shared" si="5"/>
        <v>2</v>
      </c>
      <c r="K16" s="28">
        <f t="shared" si="6"/>
        <v>2</v>
      </c>
      <c r="L16" s="28">
        <f t="shared" si="7"/>
        <v>0</v>
      </c>
      <c r="M16" s="28">
        <f t="shared" si="8"/>
        <v>5</v>
      </c>
      <c r="N16" s="28">
        <f t="shared" si="9"/>
        <v>2</v>
      </c>
      <c r="O16" s="28">
        <f t="shared" si="10"/>
        <v>0</v>
      </c>
      <c r="P16" s="28">
        <f t="shared" si="11"/>
        <v>0</v>
      </c>
      <c r="Q16" s="27"/>
      <c r="R16" s="28" t="str">
        <f t="shared" si="12"/>
        <v>2.0 - 2.4</v>
      </c>
      <c r="S16" s="28" t="str">
        <f t="shared" si="13"/>
        <v>2.0 - 2.4</v>
      </c>
      <c r="T16" s="28" t="str">
        <f t="shared" si="14"/>
        <v>2.0 - 2.4</v>
      </c>
      <c r="U16" s="28" t="str">
        <f t="shared" si="15"/>
        <v>2.0 - 2.4</v>
      </c>
      <c r="V16" s="28" t="str">
        <f t="shared" si="16"/>
        <v>2.5 - 2.9</v>
      </c>
      <c r="W16" s="28" t="str">
        <f t="shared" si="17"/>
        <v>3.0 - 3.4</v>
      </c>
      <c r="X16" s="28" t="str">
        <f t="shared" si="18"/>
        <v>2.0 - 2.4</v>
      </c>
      <c r="Y16" s="28" t="str">
        <f t="shared" si="19"/>
        <v>1.5 - 1.9</v>
      </c>
      <c r="Z16" s="27"/>
      <c r="AA16" s="29">
        <f t="shared" si="20"/>
        <v>2.4</v>
      </c>
      <c r="AB16" s="29">
        <f>VLOOKUP($C16, EDU!C:E, 3, FALSE)</f>
        <v>2.2999999999999998</v>
      </c>
      <c r="AC16" s="29">
        <f>VLOOKUP($C16, ESNFI!C:E, 3, FALSE)</f>
        <v>2.2999999999999998</v>
      </c>
      <c r="AD16" s="29">
        <f>VLOOKUP($C16, Health!C:E, 3, FALSE)</f>
        <v>2.2999999999999998</v>
      </c>
      <c r="AE16" s="29">
        <f>VLOOKUP($C16, NUT!C:E, 3, FALSE)</f>
        <v>2.6</v>
      </c>
      <c r="AF16" s="29">
        <f>VLOOKUP($C16, PRO!C:E, 3, FALSE)</f>
        <v>3.3</v>
      </c>
      <c r="AG16" s="29">
        <f>VLOOKUP($C16, FSC!C:E, 3, FALSE)</f>
        <v>2.4</v>
      </c>
      <c r="AH16" s="29">
        <f>VLOOKUP($C16, WASH!C:E, 3, FALSE)</f>
        <v>1.5</v>
      </c>
    </row>
    <row r="17" spans="1:34" ht="17" thickTop="1" thickBot="1" x14ac:dyDescent="0.35">
      <c r="A17" s="20" t="s">
        <v>140</v>
      </c>
      <c r="B17" s="20" t="s">
        <v>168</v>
      </c>
      <c r="C17" s="20" t="s">
        <v>169</v>
      </c>
      <c r="D17" s="10">
        <f>IFERROR(IF(AND($P17&gt;=2, SUM($O17:P17)&gt;=4), 5, IF(SUM($O17:$P17) &gt;= 4, 4, IF(SUM($N17:$P17) &gt;= 4, 3, IF(SUM($M17:$P17) &gt;= 4, 2, IF(SUM($L17:$P17)&gt;=4, 1, " "))))), " ")</f>
        <v>3</v>
      </c>
      <c r="E17" s="28">
        <f t="shared" si="0"/>
        <v>4</v>
      </c>
      <c r="F17" s="28">
        <f t="shared" si="1"/>
        <v>3</v>
      </c>
      <c r="G17" s="28">
        <f t="shared" si="2"/>
        <v>3</v>
      </c>
      <c r="H17" s="28">
        <f t="shared" si="3"/>
        <v>3</v>
      </c>
      <c r="I17" s="28">
        <f t="shared" si="4"/>
        <v>3</v>
      </c>
      <c r="J17" s="28">
        <f t="shared" si="5"/>
        <v>3</v>
      </c>
      <c r="K17" s="28">
        <f t="shared" si="6"/>
        <v>1</v>
      </c>
      <c r="L17" s="28">
        <f t="shared" si="7"/>
        <v>1</v>
      </c>
      <c r="M17" s="28">
        <f t="shared" si="8"/>
        <v>0</v>
      </c>
      <c r="N17" s="28">
        <f t="shared" si="9"/>
        <v>5</v>
      </c>
      <c r="O17" s="28">
        <f t="shared" si="10"/>
        <v>1</v>
      </c>
      <c r="P17" s="28">
        <f t="shared" si="11"/>
        <v>0</v>
      </c>
      <c r="Q17" s="27"/>
      <c r="R17" s="28" t="str">
        <f t="shared" si="12"/>
        <v>2.5 - 2.9</v>
      </c>
      <c r="S17" s="28" t="str">
        <f t="shared" si="13"/>
        <v>4.0 - 4.4</v>
      </c>
      <c r="T17" s="28" t="str">
        <f t="shared" si="14"/>
        <v>2.5 - 2.9</v>
      </c>
      <c r="U17" s="28" t="str">
        <f t="shared" si="15"/>
        <v>2.5 - 2.9</v>
      </c>
      <c r="V17" s="28" t="str">
        <f t="shared" si="16"/>
        <v>3.0 - 3.4</v>
      </c>
      <c r="W17" s="28" t="str">
        <f t="shared" si="17"/>
        <v>3.0 - 3.4</v>
      </c>
      <c r="X17" s="28" t="str">
        <f t="shared" si="18"/>
        <v>3.0 - 3.4</v>
      </c>
      <c r="Y17" s="28" t="str">
        <f t="shared" si="19"/>
        <v>1.0 - 1.4</v>
      </c>
      <c r="Z17" s="27"/>
      <c r="AA17" s="29">
        <f t="shared" si="20"/>
        <v>2.9</v>
      </c>
      <c r="AB17" s="29">
        <f>VLOOKUP($C17, EDU!C:E, 3, FALSE)</f>
        <v>4</v>
      </c>
      <c r="AC17" s="29">
        <f>VLOOKUP($C17, ESNFI!C:E, 3, FALSE)</f>
        <v>2.5</v>
      </c>
      <c r="AD17" s="29">
        <f>VLOOKUP($C17, Health!C:E, 3, FALSE)</f>
        <v>2.8</v>
      </c>
      <c r="AE17" s="29">
        <f>VLOOKUP($C17, NUT!C:E, 3, FALSE)</f>
        <v>3.2</v>
      </c>
      <c r="AF17" s="29">
        <f>VLOOKUP($C17, PRO!C:E, 3, FALSE)</f>
        <v>3</v>
      </c>
      <c r="AG17" s="29">
        <f>VLOOKUP($C17, FSC!C:E, 3, FALSE)</f>
        <v>3.2</v>
      </c>
      <c r="AH17" s="29">
        <f>VLOOKUP($C17, WASH!C:E, 3, FALSE)</f>
        <v>1.3</v>
      </c>
    </row>
    <row r="18" spans="1:34" ht="17" thickTop="1" thickBot="1" x14ac:dyDescent="0.35">
      <c r="A18" s="20" t="s">
        <v>170</v>
      </c>
      <c r="B18" s="20" t="s">
        <v>171</v>
      </c>
      <c r="C18" s="20" t="s">
        <v>172</v>
      </c>
      <c r="D18" s="10">
        <f>IFERROR(IF(AND($P18&gt;=2, SUM($O18:P18)&gt;=4), 5, IF(SUM($O18:$P18) &gt;= 4, 4, IF(SUM($N18:$P18) &gt;= 4, 3, IF(SUM($M18:$P18) &gt;= 4, 2, IF(SUM($L18:$P18)&gt;=4, 1, " "))))), " ")</f>
        <v>3</v>
      </c>
      <c r="E18" s="28">
        <f t="shared" si="0"/>
        <v>4</v>
      </c>
      <c r="F18" s="28">
        <f t="shared" si="1"/>
        <v>2</v>
      </c>
      <c r="G18" s="28">
        <f t="shared" si="2"/>
        <v>2</v>
      </c>
      <c r="H18" s="28">
        <f t="shared" si="3"/>
        <v>4</v>
      </c>
      <c r="I18" s="28">
        <f t="shared" si="4"/>
        <v>3</v>
      </c>
      <c r="J18" s="28">
        <f t="shared" si="5"/>
        <v>3</v>
      </c>
      <c r="K18" s="28">
        <f t="shared" si="6"/>
        <v>1</v>
      </c>
      <c r="L18" s="28">
        <f t="shared" si="7"/>
        <v>1</v>
      </c>
      <c r="M18" s="28">
        <f t="shared" si="8"/>
        <v>2</v>
      </c>
      <c r="N18" s="28">
        <f t="shared" si="9"/>
        <v>2</v>
      </c>
      <c r="O18" s="28">
        <f t="shared" si="10"/>
        <v>2</v>
      </c>
      <c r="P18" s="28">
        <f t="shared" si="11"/>
        <v>0</v>
      </c>
      <c r="Q18" s="27"/>
      <c r="R18" s="28" t="str">
        <f t="shared" si="12"/>
        <v>2.5 - 2.9</v>
      </c>
      <c r="S18" s="28" t="str">
        <f t="shared" si="13"/>
        <v>3.5 - 3.9</v>
      </c>
      <c r="T18" s="28" t="str">
        <f t="shared" si="14"/>
        <v>2.0 - 2.4</v>
      </c>
      <c r="U18" s="28" t="str">
        <f t="shared" si="15"/>
        <v>2.0 - 2.4</v>
      </c>
      <c r="V18" s="28" t="str">
        <f t="shared" si="16"/>
        <v>3.5 - 3.9</v>
      </c>
      <c r="W18" s="28" t="str">
        <f t="shared" si="17"/>
        <v>2.5 - 2.9</v>
      </c>
      <c r="X18" s="28" t="str">
        <f t="shared" si="18"/>
        <v>2.5 - 2.9</v>
      </c>
      <c r="Y18" s="28" t="str">
        <f t="shared" si="19"/>
        <v>1.0 - 1.4</v>
      </c>
      <c r="Z18" s="27"/>
      <c r="AA18" s="29">
        <f t="shared" si="20"/>
        <v>2.6</v>
      </c>
      <c r="AB18" s="29">
        <f>VLOOKUP($C18, EDU!C:E, 3, FALSE)</f>
        <v>3.7</v>
      </c>
      <c r="AC18" s="29">
        <f>VLOOKUP($C18, ESNFI!C:E, 3, FALSE)</f>
        <v>2.2999999999999998</v>
      </c>
      <c r="AD18" s="29">
        <f>VLOOKUP($C18, Health!C:E, 3, FALSE)</f>
        <v>2</v>
      </c>
      <c r="AE18" s="29">
        <f>VLOOKUP($C18, NUT!C:E, 3, FALSE)</f>
        <v>3.8000000000000003</v>
      </c>
      <c r="AF18" s="29">
        <f>VLOOKUP($C18, PRO!C:E, 3, FALSE)</f>
        <v>2.5</v>
      </c>
      <c r="AG18" s="29">
        <f>VLOOKUP($C18, FSC!C:E, 3, FALSE)</f>
        <v>2.8</v>
      </c>
      <c r="AH18" s="29">
        <f>VLOOKUP($C18, WASH!C:E, 3, FALSE)</f>
        <v>1.3</v>
      </c>
    </row>
    <row r="19" spans="1:34" ht="17" thickTop="1" thickBot="1" x14ac:dyDescent="0.35">
      <c r="A19" s="20" t="s">
        <v>170</v>
      </c>
      <c r="B19" s="20" t="s">
        <v>173</v>
      </c>
      <c r="C19" s="20" t="s">
        <v>174</v>
      </c>
      <c r="D19" s="10">
        <f>IFERROR(IF(AND($P19&gt;=2, SUM($O19:P19)&gt;=4), 5, IF(SUM($O19:$P19) &gt;= 4, 4, IF(SUM($N19:$P19) &gt;= 4, 3, IF(SUM($M19:$P19) &gt;= 4, 2, IF(SUM($L19:$P19)&gt;=4, 1, " "))))), " ")</f>
        <v>3</v>
      </c>
      <c r="E19" s="28">
        <f t="shared" si="0"/>
        <v>3</v>
      </c>
      <c r="F19" s="28">
        <f t="shared" si="1"/>
        <v>3</v>
      </c>
      <c r="G19" s="28">
        <f t="shared" si="2"/>
        <v>2</v>
      </c>
      <c r="H19" s="28">
        <f t="shared" si="3"/>
        <v>3</v>
      </c>
      <c r="I19" s="28">
        <f t="shared" si="4"/>
        <v>3</v>
      </c>
      <c r="J19" s="28">
        <f t="shared" si="5"/>
        <v>3</v>
      </c>
      <c r="K19" s="28">
        <f t="shared" si="6"/>
        <v>1</v>
      </c>
      <c r="L19" s="28">
        <f t="shared" si="7"/>
        <v>1</v>
      </c>
      <c r="M19" s="28">
        <f t="shared" si="8"/>
        <v>1</v>
      </c>
      <c r="N19" s="28">
        <f t="shared" si="9"/>
        <v>5</v>
      </c>
      <c r="O19" s="28">
        <f t="shared" si="10"/>
        <v>0</v>
      </c>
      <c r="P19" s="28">
        <f t="shared" si="11"/>
        <v>0</v>
      </c>
      <c r="Q19" s="27"/>
      <c r="R19" s="28" t="str">
        <f t="shared" si="12"/>
        <v>2.5 - 2.9</v>
      </c>
      <c r="S19" s="28" t="str">
        <f t="shared" si="13"/>
        <v>3.0 - 3.4</v>
      </c>
      <c r="T19" s="28" t="str">
        <f t="shared" si="14"/>
        <v>2.5 - 2.9</v>
      </c>
      <c r="U19" s="28" t="str">
        <f t="shared" si="15"/>
        <v>2.0 - 2.4</v>
      </c>
      <c r="V19" s="28" t="str">
        <f t="shared" si="16"/>
        <v>3.0 - 3.4</v>
      </c>
      <c r="W19" s="28" t="str">
        <f t="shared" si="17"/>
        <v>2.5 - 2.9</v>
      </c>
      <c r="X19" s="28" t="str">
        <f t="shared" si="18"/>
        <v>2.5 - 2.9</v>
      </c>
      <c r="Y19" s="28" t="str">
        <f t="shared" si="19"/>
        <v>1.0 - 1.4</v>
      </c>
      <c r="Z19" s="27"/>
      <c r="AA19" s="29">
        <f t="shared" si="20"/>
        <v>2.6</v>
      </c>
      <c r="AB19" s="29">
        <f>VLOOKUP($C19, EDU!C:E, 3, FALSE)</f>
        <v>3.3</v>
      </c>
      <c r="AC19" s="29">
        <f>VLOOKUP($C19, ESNFI!C:E, 3, FALSE)</f>
        <v>2.8</v>
      </c>
      <c r="AD19" s="29">
        <f>VLOOKUP($C19, Health!C:E, 3, FALSE)</f>
        <v>2.2999999999999998</v>
      </c>
      <c r="AE19" s="29">
        <f>VLOOKUP($C19, NUT!C:E, 3, FALSE)</f>
        <v>3</v>
      </c>
      <c r="AF19" s="29">
        <f>VLOOKUP($C19, PRO!C:E, 3, FALSE)</f>
        <v>2.8</v>
      </c>
      <c r="AG19" s="29">
        <f>VLOOKUP($C19, FSC!C:E, 3, FALSE)</f>
        <v>2.8</v>
      </c>
      <c r="AH19" s="29">
        <f>VLOOKUP($C19, WASH!C:E, 3, FALSE)</f>
        <v>1</v>
      </c>
    </row>
    <row r="20" spans="1:34" ht="17" thickTop="1" thickBot="1" x14ac:dyDescent="0.35">
      <c r="A20" s="20" t="s">
        <v>170</v>
      </c>
      <c r="B20" s="20" t="s">
        <v>175</v>
      </c>
      <c r="C20" s="20" t="s">
        <v>176</v>
      </c>
      <c r="D20" s="10">
        <f>IFERROR(IF(AND($P20&gt;=2, SUM($O20:P20)&gt;=4), 5, IF(SUM($O20:$P20) &gt;= 4, 4, IF(SUM($N20:$P20) &gt;= 4, 3, IF(SUM($M20:$P20) &gt;= 4, 2, IF(SUM($L20:$P20)&gt;=4, 1, " "))))), " ")</f>
        <v>2</v>
      </c>
      <c r="E20" s="28">
        <f t="shared" si="0"/>
        <v>4</v>
      </c>
      <c r="F20" s="28">
        <f t="shared" si="1"/>
        <v>3</v>
      </c>
      <c r="G20" s="28">
        <f t="shared" si="2"/>
        <v>2</v>
      </c>
      <c r="H20" s="28">
        <f t="shared" si="3"/>
        <v>3</v>
      </c>
      <c r="I20" s="28">
        <f t="shared" si="4"/>
        <v>2</v>
      </c>
      <c r="J20" s="28">
        <f t="shared" si="5"/>
        <v>2</v>
      </c>
      <c r="K20" s="28">
        <f t="shared" si="6"/>
        <v>2</v>
      </c>
      <c r="L20" s="28">
        <f t="shared" si="7"/>
        <v>0</v>
      </c>
      <c r="M20" s="28">
        <f t="shared" si="8"/>
        <v>4</v>
      </c>
      <c r="N20" s="28">
        <f t="shared" si="9"/>
        <v>2</v>
      </c>
      <c r="O20" s="28">
        <f t="shared" si="10"/>
        <v>1</v>
      </c>
      <c r="P20" s="28">
        <f t="shared" si="11"/>
        <v>0</v>
      </c>
      <c r="Q20" s="27"/>
      <c r="R20" s="28" t="str">
        <f t="shared" si="12"/>
        <v>2.5 - 2.9</v>
      </c>
      <c r="S20" s="28" t="str">
        <f t="shared" si="13"/>
        <v>3.5 - 3.9</v>
      </c>
      <c r="T20" s="28" t="str">
        <f t="shared" si="14"/>
        <v>3.0 - 3.4</v>
      </c>
      <c r="U20" s="28" t="str">
        <f t="shared" si="15"/>
        <v>2.0 - 2.4</v>
      </c>
      <c r="V20" s="28" t="str">
        <f t="shared" si="16"/>
        <v>3.0 - 3.4</v>
      </c>
      <c r="W20" s="28" t="str">
        <f t="shared" si="17"/>
        <v>2.0 - 2.4</v>
      </c>
      <c r="X20" s="28" t="str">
        <f t="shared" si="18"/>
        <v>2.0 - 2.4</v>
      </c>
      <c r="Y20" s="28" t="str">
        <f t="shared" si="19"/>
        <v>2.0 - 2.4</v>
      </c>
      <c r="Z20" s="27"/>
      <c r="AA20" s="29">
        <f t="shared" si="20"/>
        <v>2.6</v>
      </c>
      <c r="AB20" s="29">
        <f>VLOOKUP($C20, EDU!C:E, 3, FALSE)</f>
        <v>3.7</v>
      </c>
      <c r="AC20" s="29">
        <f>VLOOKUP($C20, ESNFI!C:E, 3, FALSE)</f>
        <v>3</v>
      </c>
      <c r="AD20" s="29">
        <f>VLOOKUP($C20, Health!C:E, 3, FALSE)</f>
        <v>2</v>
      </c>
      <c r="AE20" s="29">
        <f>VLOOKUP($C20, NUT!C:E, 3, FALSE)</f>
        <v>3</v>
      </c>
      <c r="AF20" s="29">
        <f>VLOOKUP($C20, PRO!C:E, 3, FALSE)</f>
        <v>2.2999999999999998</v>
      </c>
      <c r="AG20" s="29">
        <f>VLOOKUP($C20, FSC!C:E, 3, FALSE)</f>
        <v>2.4</v>
      </c>
      <c r="AH20" s="29">
        <f>VLOOKUP($C20, WASH!C:E, 3, FALSE)</f>
        <v>2</v>
      </c>
    </row>
    <row r="21" spans="1:34" ht="17" thickTop="1" thickBot="1" x14ac:dyDescent="0.35">
      <c r="A21" s="20" t="s">
        <v>170</v>
      </c>
      <c r="B21" s="20" t="s">
        <v>177</v>
      </c>
      <c r="C21" s="20" t="s">
        <v>178</v>
      </c>
      <c r="D21" s="10">
        <f>IFERROR(IF(AND($P21&gt;=2, SUM($O21:P21)&gt;=4), 5, IF(SUM($O21:$P21) &gt;= 4, 4, IF(SUM($N21:$P21) &gt;= 4, 3, IF(SUM($M21:$P21) &gt;= 4, 2, IF(SUM($L21:$P21)&gt;=4, 1, " "))))), " ")</f>
        <v>2</v>
      </c>
      <c r="E21" s="28">
        <f t="shared" si="0"/>
        <v>3</v>
      </c>
      <c r="F21" s="28">
        <f t="shared" si="1"/>
        <v>3</v>
      </c>
      <c r="G21" s="28">
        <f t="shared" si="2"/>
        <v>2</v>
      </c>
      <c r="H21" s="28">
        <f t="shared" si="3"/>
        <v>2</v>
      </c>
      <c r="I21" s="28">
        <f t="shared" si="4"/>
        <v>3</v>
      </c>
      <c r="J21" s="28">
        <f t="shared" si="5"/>
        <v>2</v>
      </c>
      <c r="K21" s="28">
        <f t="shared" si="6"/>
        <v>1</v>
      </c>
      <c r="L21" s="28">
        <f t="shared" si="7"/>
        <v>1</v>
      </c>
      <c r="M21" s="28">
        <f t="shared" si="8"/>
        <v>3</v>
      </c>
      <c r="N21" s="28">
        <f t="shared" si="9"/>
        <v>3</v>
      </c>
      <c r="O21" s="28">
        <f t="shared" si="10"/>
        <v>0</v>
      </c>
      <c r="P21" s="28">
        <f t="shared" si="11"/>
        <v>0</v>
      </c>
      <c r="Q21" s="27"/>
      <c r="R21" s="28" t="str">
        <f t="shared" si="12"/>
        <v>2.0 - 2.4</v>
      </c>
      <c r="S21" s="28" t="str">
        <f t="shared" si="13"/>
        <v>3.0 - 3.4</v>
      </c>
      <c r="T21" s="28" t="str">
        <f t="shared" si="14"/>
        <v>2.5 - 2.9</v>
      </c>
      <c r="U21" s="28" t="str">
        <f t="shared" si="15"/>
        <v>1.5 - 1.9</v>
      </c>
      <c r="V21" s="28" t="str">
        <f t="shared" si="16"/>
        <v>1.5 - 1.9</v>
      </c>
      <c r="W21" s="28" t="str">
        <f t="shared" si="17"/>
        <v>2.5 - 2.9</v>
      </c>
      <c r="X21" s="28" t="str">
        <f t="shared" si="18"/>
        <v>2.0 - 2.4</v>
      </c>
      <c r="Y21" s="28" t="str">
        <f t="shared" si="19"/>
        <v>1.0 - 1.4</v>
      </c>
      <c r="Z21" s="27"/>
      <c r="AA21" s="29">
        <f t="shared" si="20"/>
        <v>2.2000000000000002</v>
      </c>
      <c r="AB21" s="29">
        <f>VLOOKUP($C21, EDU!C:E, 3, FALSE)</f>
        <v>3.3</v>
      </c>
      <c r="AC21" s="29">
        <f>VLOOKUP($C21, ESNFI!C:E, 3, FALSE)</f>
        <v>2.5</v>
      </c>
      <c r="AD21" s="29">
        <f>VLOOKUP($C21, Health!C:E, 3, FALSE)</f>
        <v>1.8</v>
      </c>
      <c r="AE21" s="29">
        <f>VLOOKUP($C21, NUT!C:E, 3, FALSE)</f>
        <v>1.8</v>
      </c>
      <c r="AF21" s="29">
        <f>VLOOKUP($C21, PRO!C:E, 3, FALSE)</f>
        <v>2.5</v>
      </c>
      <c r="AG21" s="29">
        <f>VLOOKUP($C21, FSC!C:E, 3, FALSE)</f>
        <v>2.2000000000000002</v>
      </c>
      <c r="AH21" s="29">
        <f>VLOOKUP($C21, WASH!C:E, 3, FALSE)</f>
        <v>1.3</v>
      </c>
    </row>
    <row r="22" spans="1:34" ht="17" thickTop="1" thickBot="1" x14ac:dyDescent="0.35">
      <c r="A22" s="20" t="s">
        <v>170</v>
      </c>
      <c r="B22" s="20" t="s">
        <v>179</v>
      </c>
      <c r="C22" s="20" t="s">
        <v>180</v>
      </c>
      <c r="D22" s="10">
        <f>IFERROR(IF(AND($P22&gt;=2, SUM($O22:P22)&gt;=4), 5, IF(SUM($O22:$P22) &gt;= 4, 4, IF(SUM($N22:$P22) &gt;= 4, 3, IF(SUM($M22:$P22) &gt;= 4, 2, IF(SUM($L22:$P22)&gt;=4, 1, " "))))), " ")</f>
        <v>3</v>
      </c>
      <c r="E22" s="28">
        <f t="shared" si="0"/>
        <v>4</v>
      </c>
      <c r="F22" s="28">
        <f t="shared" si="1"/>
        <v>2</v>
      </c>
      <c r="G22" s="28">
        <f t="shared" si="2"/>
        <v>3</v>
      </c>
      <c r="H22" s="28">
        <f t="shared" si="3"/>
        <v>3</v>
      </c>
      <c r="I22" s="28">
        <f t="shared" si="4"/>
        <v>3</v>
      </c>
      <c r="J22" s="28">
        <f t="shared" si="5"/>
        <v>3</v>
      </c>
      <c r="K22" s="28">
        <f t="shared" si="6"/>
        <v>2</v>
      </c>
      <c r="L22" s="28">
        <f t="shared" si="7"/>
        <v>0</v>
      </c>
      <c r="M22" s="28">
        <f t="shared" si="8"/>
        <v>2</v>
      </c>
      <c r="N22" s="28">
        <f t="shared" si="9"/>
        <v>4</v>
      </c>
      <c r="O22" s="28">
        <f t="shared" si="10"/>
        <v>1</v>
      </c>
      <c r="P22" s="28">
        <f t="shared" si="11"/>
        <v>0</v>
      </c>
      <c r="Q22" s="27"/>
      <c r="R22" s="28" t="str">
        <f t="shared" si="12"/>
        <v>3.0 - 3.4</v>
      </c>
      <c r="S22" s="28" t="str">
        <f t="shared" si="13"/>
        <v>4.0 - 4.4</v>
      </c>
      <c r="T22" s="28" t="str">
        <f t="shared" si="14"/>
        <v>2.0 - 2.4</v>
      </c>
      <c r="U22" s="28" t="str">
        <f t="shared" si="15"/>
        <v>3.0 - 3.4</v>
      </c>
      <c r="V22" s="28" t="str">
        <f t="shared" si="16"/>
        <v>3.0 - 3.4</v>
      </c>
      <c r="W22" s="28" t="str">
        <f t="shared" si="17"/>
        <v>2.5 - 2.9</v>
      </c>
      <c r="X22" s="28" t="str">
        <f t="shared" si="18"/>
        <v>3.0 - 3.4</v>
      </c>
      <c r="Y22" s="28" t="str">
        <f t="shared" si="19"/>
        <v>2.0 - 2.4</v>
      </c>
      <c r="Z22" s="27"/>
      <c r="AA22" s="29">
        <f t="shared" si="20"/>
        <v>3</v>
      </c>
      <c r="AB22" s="29">
        <f>VLOOKUP($C22, EDU!C:E, 3, FALSE)</f>
        <v>4</v>
      </c>
      <c r="AC22" s="29">
        <f>VLOOKUP($C22, ESNFI!C:E, 3, FALSE)</f>
        <v>2.2999999999999998</v>
      </c>
      <c r="AD22" s="29">
        <f>VLOOKUP($C22, Health!C:E, 3, FALSE)</f>
        <v>3.3</v>
      </c>
      <c r="AE22" s="29">
        <f>VLOOKUP($C22, NUT!C:E, 3, FALSE)</f>
        <v>3</v>
      </c>
      <c r="AF22" s="29">
        <f>VLOOKUP($C22, PRO!C:E, 3, FALSE)</f>
        <v>2.8</v>
      </c>
      <c r="AG22" s="29">
        <f>VLOOKUP($C22, FSC!C:E, 3, FALSE)</f>
        <v>3.4</v>
      </c>
      <c r="AH22" s="29">
        <f>VLOOKUP($C22, WASH!C:E, 3, FALSE)</f>
        <v>2.2999999999999998</v>
      </c>
    </row>
    <row r="23" spans="1:34" ht="17" thickTop="1" thickBot="1" x14ac:dyDescent="0.35">
      <c r="A23" s="20" t="s">
        <v>170</v>
      </c>
      <c r="B23" s="20" t="s">
        <v>181</v>
      </c>
      <c r="C23" s="20" t="s">
        <v>182</v>
      </c>
      <c r="D23" s="10">
        <f>IFERROR(IF(AND($P23&gt;=2, SUM($O23:P23)&gt;=4), 5, IF(SUM($O23:$P23) &gt;= 4, 4, IF(SUM($N23:$P23) &gt;= 4, 3, IF(SUM($M23:$P23) &gt;= 4, 2, IF(SUM($L23:$P23)&gt;=4, 1, " "))))), " ")</f>
        <v>2</v>
      </c>
      <c r="E23" s="28">
        <f t="shared" si="0"/>
        <v>4</v>
      </c>
      <c r="F23" s="28">
        <f t="shared" si="1"/>
        <v>2</v>
      </c>
      <c r="G23" s="28">
        <f t="shared" si="2"/>
        <v>4</v>
      </c>
      <c r="H23" s="28">
        <f t="shared" si="3"/>
        <v>2</v>
      </c>
      <c r="I23" s="28">
        <f t="shared" si="4"/>
        <v>2</v>
      </c>
      <c r="J23" s="28">
        <f t="shared" si="5"/>
        <v>4</v>
      </c>
      <c r="K23" s="28">
        <f t="shared" si="6"/>
        <v>2</v>
      </c>
      <c r="L23" s="28">
        <f t="shared" si="7"/>
        <v>0</v>
      </c>
      <c r="M23" s="28">
        <f t="shared" si="8"/>
        <v>4</v>
      </c>
      <c r="N23" s="28">
        <f t="shared" si="9"/>
        <v>0</v>
      </c>
      <c r="O23" s="28">
        <f t="shared" si="10"/>
        <v>3</v>
      </c>
      <c r="P23" s="28">
        <f t="shared" si="11"/>
        <v>0</v>
      </c>
      <c r="Q23" s="27"/>
      <c r="R23" s="28" t="str">
        <f t="shared" si="12"/>
        <v>2.5 - 2.9</v>
      </c>
      <c r="S23" s="28" t="str">
        <f t="shared" si="13"/>
        <v>4.0 - 4.4</v>
      </c>
      <c r="T23" s="28" t="str">
        <f t="shared" si="14"/>
        <v>1.5 - 1.9</v>
      </c>
      <c r="U23" s="28" t="str">
        <f t="shared" si="15"/>
        <v>3.5 - 3.9</v>
      </c>
      <c r="V23" s="28" t="str">
        <f t="shared" si="16"/>
        <v>2.0 - 2.4</v>
      </c>
      <c r="W23" s="28" t="str">
        <f t="shared" si="17"/>
        <v>2.0 - 2.4</v>
      </c>
      <c r="X23" s="28" t="str">
        <f t="shared" si="18"/>
        <v>3.5 - 3.9</v>
      </c>
      <c r="Y23" s="28" t="str">
        <f t="shared" si="19"/>
        <v>2.0 - 2.4</v>
      </c>
      <c r="Z23" s="27"/>
      <c r="AA23" s="29">
        <f t="shared" si="20"/>
        <v>2.8</v>
      </c>
      <c r="AB23" s="29">
        <f>VLOOKUP($C23, EDU!C:E, 3, FALSE)</f>
        <v>4</v>
      </c>
      <c r="AC23" s="29">
        <f>VLOOKUP($C23, ESNFI!C:E, 3, FALSE)</f>
        <v>1.8</v>
      </c>
      <c r="AD23" s="29">
        <f>VLOOKUP($C23, Health!C:E, 3, FALSE)</f>
        <v>3.5</v>
      </c>
      <c r="AE23" s="29">
        <f>VLOOKUP($C23, NUT!C:E, 3, FALSE)</f>
        <v>2.4</v>
      </c>
      <c r="AF23" s="29">
        <f>VLOOKUP($C23, PRO!C:E, 3, FALSE)</f>
        <v>2.2999999999999998</v>
      </c>
      <c r="AG23" s="29">
        <f>VLOOKUP($C23, FSC!C:E, 3, FALSE)</f>
        <v>3.6</v>
      </c>
      <c r="AH23" s="29">
        <f>VLOOKUP($C23, WASH!C:E, 3, FALSE)</f>
        <v>2</v>
      </c>
    </row>
    <row r="24" spans="1:34" ht="17" thickTop="1" thickBot="1" x14ac:dyDescent="0.35">
      <c r="A24" s="20" t="s">
        <v>170</v>
      </c>
      <c r="B24" s="20" t="s">
        <v>183</v>
      </c>
      <c r="C24" s="20" t="s">
        <v>184</v>
      </c>
      <c r="D24" s="10">
        <f>IFERROR(IF(AND($P24&gt;=2, SUM($O24:P24)&gt;=4), 5, IF(SUM($O24:$P24) &gt;= 4, 4, IF(SUM($N24:$P24) &gt;= 4, 3, IF(SUM($M24:$P24) &gt;= 4, 2, IF(SUM($L24:$P24)&gt;=4, 1, " "))))), " ")</f>
        <v>3</v>
      </c>
      <c r="E24" s="28">
        <f t="shared" si="0"/>
        <v>4</v>
      </c>
      <c r="F24" s="28">
        <f t="shared" si="1"/>
        <v>3</v>
      </c>
      <c r="G24" s="28">
        <f t="shared" si="2"/>
        <v>4</v>
      </c>
      <c r="H24" s="28">
        <f t="shared" si="3"/>
        <v>3</v>
      </c>
      <c r="I24" s="28">
        <f t="shared" si="4"/>
        <v>3</v>
      </c>
      <c r="J24" s="28">
        <f t="shared" si="5"/>
        <v>4</v>
      </c>
      <c r="K24" s="28">
        <f t="shared" si="6"/>
        <v>3</v>
      </c>
      <c r="L24" s="28">
        <f t="shared" si="7"/>
        <v>0</v>
      </c>
      <c r="M24" s="28">
        <f t="shared" si="8"/>
        <v>0</v>
      </c>
      <c r="N24" s="28">
        <f t="shared" si="9"/>
        <v>4</v>
      </c>
      <c r="O24" s="28">
        <f t="shared" si="10"/>
        <v>3</v>
      </c>
      <c r="P24" s="28">
        <f t="shared" si="11"/>
        <v>0</v>
      </c>
      <c r="Q24" s="27"/>
      <c r="R24" s="28" t="str">
        <f t="shared" si="12"/>
        <v>3.0 - 3.4</v>
      </c>
      <c r="S24" s="28" t="str">
        <f t="shared" si="13"/>
        <v>4.0 - 4.4</v>
      </c>
      <c r="T24" s="28" t="str">
        <f t="shared" si="14"/>
        <v>2.5 - 2.9</v>
      </c>
      <c r="U24" s="28" t="str">
        <f t="shared" si="15"/>
        <v>3.5 - 3.9</v>
      </c>
      <c r="V24" s="28" t="str">
        <f t="shared" si="16"/>
        <v>2.5 - 2.9</v>
      </c>
      <c r="W24" s="28" t="str">
        <f t="shared" si="17"/>
        <v>2.5 - 2.9</v>
      </c>
      <c r="X24" s="28" t="str">
        <f t="shared" si="18"/>
        <v>3.5 - 3.9</v>
      </c>
      <c r="Y24" s="28" t="str">
        <f t="shared" si="19"/>
        <v>2.5 - 2.9</v>
      </c>
      <c r="Z24" s="27"/>
      <c r="AA24" s="29">
        <f t="shared" si="20"/>
        <v>3</v>
      </c>
      <c r="AB24" s="29">
        <f>VLOOKUP($C24, EDU!C:E, 3, FALSE)</f>
        <v>4</v>
      </c>
      <c r="AC24" s="29">
        <f>VLOOKUP($C24, ESNFI!C:E, 3, FALSE)</f>
        <v>2.5</v>
      </c>
      <c r="AD24" s="29">
        <f>VLOOKUP($C24, Health!C:E, 3, FALSE)</f>
        <v>3.5</v>
      </c>
      <c r="AE24" s="29">
        <f>VLOOKUP($C24, NUT!C:E, 3, FALSE)</f>
        <v>2.6</v>
      </c>
      <c r="AF24" s="29">
        <f>VLOOKUP($C24, PRO!C:E, 3, FALSE)</f>
        <v>2.5</v>
      </c>
      <c r="AG24" s="29">
        <f>VLOOKUP($C24, FSC!C:E, 3, FALSE)</f>
        <v>3.6</v>
      </c>
      <c r="AH24" s="29">
        <f>VLOOKUP($C24, WASH!C:E, 3, FALSE)</f>
        <v>2.5</v>
      </c>
    </row>
    <row r="25" spans="1:34" ht="17" thickTop="1" thickBot="1" x14ac:dyDescent="0.35">
      <c r="A25" s="20" t="s">
        <v>185</v>
      </c>
      <c r="B25" s="20" t="s">
        <v>186</v>
      </c>
      <c r="C25" s="20" t="s">
        <v>187</v>
      </c>
      <c r="D25" s="10">
        <f>IFERROR(IF(AND($P25&gt;=2, SUM($O25:P25)&gt;=4), 5, IF(SUM($O25:$P25) &gt;= 4, 4, IF(SUM($N25:$P25) &gt;= 4, 3, IF(SUM($M25:$P25) &gt;= 4, 2, IF(SUM($L25:$P25)&gt;=4, 1, " "))))), " ")</f>
        <v>2</v>
      </c>
      <c r="E25" s="28">
        <f t="shared" si="0"/>
        <v>3</v>
      </c>
      <c r="F25" s="28">
        <f t="shared" si="1"/>
        <v>2</v>
      </c>
      <c r="G25" s="28">
        <f t="shared" si="2"/>
        <v>2</v>
      </c>
      <c r="H25" s="28">
        <f t="shared" si="3"/>
        <v>3</v>
      </c>
      <c r="I25" s="28">
        <f t="shared" si="4"/>
        <v>3</v>
      </c>
      <c r="J25" s="28">
        <f t="shared" si="5"/>
        <v>2</v>
      </c>
      <c r="K25" s="28">
        <f t="shared" si="6"/>
        <v>1</v>
      </c>
      <c r="L25" s="28">
        <f t="shared" si="7"/>
        <v>1</v>
      </c>
      <c r="M25" s="28">
        <f t="shared" si="8"/>
        <v>3</v>
      </c>
      <c r="N25" s="28">
        <f t="shared" si="9"/>
        <v>3</v>
      </c>
      <c r="O25" s="28">
        <f t="shared" si="10"/>
        <v>0</v>
      </c>
      <c r="P25" s="28">
        <f t="shared" si="11"/>
        <v>0</v>
      </c>
      <c r="Q25" s="27"/>
      <c r="R25" s="28" t="str">
        <f t="shared" si="12"/>
        <v>2.0 - 2.4</v>
      </c>
      <c r="S25" s="28" t="str">
        <f t="shared" si="13"/>
        <v>3.0 - 3.4</v>
      </c>
      <c r="T25" s="28" t="str">
        <f t="shared" si="14"/>
        <v>2.0 - 2.4</v>
      </c>
      <c r="U25" s="28" t="str">
        <f t="shared" si="15"/>
        <v>2.0 - 2.4</v>
      </c>
      <c r="V25" s="28" t="str">
        <f t="shared" si="16"/>
        <v>3.0 - 3.4</v>
      </c>
      <c r="W25" s="28" t="str">
        <f t="shared" si="17"/>
        <v>2.5 - 2.9</v>
      </c>
      <c r="X25" s="28" t="str">
        <f t="shared" si="18"/>
        <v>2.0 - 2.4</v>
      </c>
      <c r="Y25" s="28" t="str">
        <f t="shared" si="19"/>
        <v>1.0 - 1.4</v>
      </c>
      <c r="Z25" s="27"/>
      <c r="AA25" s="29">
        <f t="shared" si="20"/>
        <v>2.4</v>
      </c>
      <c r="AB25" s="29">
        <f>VLOOKUP($C25, EDU!C:E, 3, FALSE)</f>
        <v>3.3</v>
      </c>
      <c r="AC25" s="29">
        <f>VLOOKUP($C25, ESNFI!C:E, 3, FALSE)</f>
        <v>2.2999999999999998</v>
      </c>
      <c r="AD25" s="29">
        <f>VLOOKUP($C25, Health!C:E, 3, FALSE)</f>
        <v>2</v>
      </c>
      <c r="AE25" s="29">
        <f>VLOOKUP($C25, NUT!C:E, 3, FALSE)</f>
        <v>3.2</v>
      </c>
      <c r="AF25" s="29">
        <f>VLOOKUP($C25, PRO!C:E, 3, FALSE)</f>
        <v>2.5</v>
      </c>
      <c r="AG25" s="29">
        <f>VLOOKUP($C25, FSC!C:E, 3, FALSE)</f>
        <v>2.2000000000000002</v>
      </c>
      <c r="AH25" s="29">
        <f>VLOOKUP($C25, WASH!C:E, 3, FALSE)</f>
        <v>1</v>
      </c>
    </row>
    <row r="26" spans="1:34" ht="17" thickTop="1" thickBot="1" x14ac:dyDescent="0.35">
      <c r="A26" s="20" t="s">
        <v>185</v>
      </c>
      <c r="B26" s="20" t="s">
        <v>188</v>
      </c>
      <c r="C26" s="20" t="s">
        <v>189</v>
      </c>
      <c r="D26" s="10">
        <f>IFERROR(IF(AND($P26&gt;=2, SUM($O26:P26)&gt;=4), 5, IF(SUM($O26:$P26) &gt;= 4, 4, IF(SUM($N26:$P26) &gt;= 4, 3, IF(SUM($M26:$P26) &gt;= 4, 2, IF(SUM($L26:$P26)&gt;=4, 1, " "))))), " ")</f>
        <v>2</v>
      </c>
      <c r="E26" s="28">
        <f t="shared" si="0"/>
        <v>4</v>
      </c>
      <c r="F26" s="28">
        <f t="shared" si="1"/>
        <v>1</v>
      </c>
      <c r="G26" s="28">
        <f t="shared" si="2"/>
        <v>2</v>
      </c>
      <c r="H26" s="28">
        <f t="shared" si="3"/>
        <v>4</v>
      </c>
      <c r="I26" s="28">
        <f t="shared" si="4"/>
        <v>2</v>
      </c>
      <c r="J26" s="28">
        <f t="shared" si="5"/>
        <v>3</v>
      </c>
      <c r="K26" s="28">
        <f t="shared" si="6"/>
        <v>1</v>
      </c>
      <c r="L26" s="28">
        <f t="shared" si="7"/>
        <v>2</v>
      </c>
      <c r="M26" s="28">
        <f t="shared" si="8"/>
        <v>2</v>
      </c>
      <c r="N26" s="28">
        <f t="shared" si="9"/>
        <v>1</v>
      </c>
      <c r="O26" s="28">
        <f t="shared" si="10"/>
        <v>2</v>
      </c>
      <c r="P26" s="28">
        <f t="shared" si="11"/>
        <v>0</v>
      </c>
      <c r="Q26" s="27"/>
      <c r="R26" s="28" t="str">
        <f t="shared" si="12"/>
        <v>2.0 - 2.4</v>
      </c>
      <c r="S26" s="28" t="str">
        <f t="shared" si="13"/>
        <v>3.5 - 3.9</v>
      </c>
      <c r="T26" s="28" t="str">
        <f t="shared" si="14"/>
        <v>1.0 - 1.4</v>
      </c>
      <c r="U26" s="28" t="str">
        <f t="shared" si="15"/>
        <v>2.0 - 2.4</v>
      </c>
      <c r="V26" s="28" t="str">
        <f t="shared" si="16"/>
        <v>3.5 - 3.9</v>
      </c>
      <c r="W26" s="28" t="str">
        <f t="shared" si="17"/>
        <v>2.0 - 2.4</v>
      </c>
      <c r="X26" s="28" t="str">
        <f t="shared" si="18"/>
        <v>2.5 - 2.9</v>
      </c>
      <c r="Y26" s="28" t="str">
        <f t="shared" si="19"/>
        <v>1.0 - 1.4</v>
      </c>
      <c r="Z26" s="27"/>
      <c r="AA26" s="29">
        <f t="shared" si="20"/>
        <v>2.2999999999999998</v>
      </c>
      <c r="AB26" s="29">
        <f>VLOOKUP($C26, EDU!C:E, 3, FALSE)</f>
        <v>3.7</v>
      </c>
      <c r="AC26" s="29">
        <f>VLOOKUP($C26, ESNFI!C:E, 3, FALSE)</f>
        <v>1</v>
      </c>
      <c r="AD26" s="29">
        <f>VLOOKUP($C26, Health!C:E, 3, FALSE)</f>
        <v>2</v>
      </c>
      <c r="AE26" s="29">
        <f>VLOOKUP($C26, NUT!C:E, 3, FALSE)</f>
        <v>3.8000000000000003</v>
      </c>
      <c r="AF26" s="29">
        <f>VLOOKUP($C26, PRO!C:E, 3, FALSE)</f>
        <v>2</v>
      </c>
      <c r="AG26" s="29">
        <f>VLOOKUP($C26, FSC!C:E, 3, FALSE)</f>
        <v>2.6</v>
      </c>
      <c r="AH26" s="29">
        <f>VLOOKUP($C26, WASH!C:E, 3, FALSE)</f>
        <v>1.3</v>
      </c>
    </row>
    <row r="27" spans="1:34" ht="17" thickTop="1" thickBot="1" x14ac:dyDescent="0.35">
      <c r="A27" s="20" t="s">
        <v>185</v>
      </c>
      <c r="B27" s="20" t="s">
        <v>190</v>
      </c>
      <c r="C27" s="20" t="s">
        <v>191</v>
      </c>
      <c r="D27" s="10">
        <f>IFERROR(IF(AND($P27&gt;=2, SUM($O27:P27)&gt;=4), 5, IF(SUM($O27:$P27) &gt;= 4, 4, IF(SUM($N27:$P27) &gt;= 4, 3, IF(SUM($M27:$P27) &gt;= 4, 2, IF(SUM($L27:$P27)&gt;=4, 1, " "))))), " ")</f>
        <v>3</v>
      </c>
      <c r="E27" s="28">
        <f t="shared" si="0"/>
        <v>4</v>
      </c>
      <c r="F27" s="28">
        <f t="shared" si="1"/>
        <v>2</v>
      </c>
      <c r="G27" s="28">
        <f t="shared" si="2"/>
        <v>2</v>
      </c>
      <c r="H27" s="28">
        <f t="shared" si="3"/>
        <v>4</v>
      </c>
      <c r="I27" s="28">
        <f t="shared" si="4"/>
        <v>3</v>
      </c>
      <c r="J27" s="28">
        <f t="shared" si="5"/>
        <v>3</v>
      </c>
      <c r="K27" s="28">
        <f t="shared" si="6"/>
        <v>1</v>
      </c>
      <c r="L27" s="28">
        <f t="shared" si="7"/>
        <v>1</v>
      </c>
      <c r="M27" s="28">
        <f t="shared" si="8"/>
        <v>2</v>
      </c>
      <c r="N27" s="28">
        <f t="shared" si="9"/>
        <v>2</v>
      </c>
      <c r="O27" s="28">
        <f t="shared" si="10"/>
        <v>2</v>
      </c>
      <c r="P27" s="28">
        <f t="shared" si="11"/>
        <v>0</v>
      </c>
      <c r="Q27" s="27"/>
      <c r="R27" s="28" t="str">
        <f t="shared" si="12"/>
        <v>2.5 - 2.9</v>
      </c>
      <c r="S27" s="28" t="str">
        <f t="shared" si="13"/>
        <v>3.5 - 3.9</v>
      </c>
      <c r="T27" s="28" t="str">
        <f t="shared" si="14"/>
        <v>2.0 - 2.4</v>
      </c>
      <c r="U27" s="28" t="str">
        <f t="shared" si="15"/>
        <v>2.0 - 2.4</v>
      </c>
      <c r="V27" s="28" t="str">
        <f t="shared" si="16"/>
        <v>4.0 - 4.4</v>
      </c>
      <c r="W27" s="28" t="str">
        <f t="shared" si="17"/>
        <v>2.5 - 2.9</v>
      </c>
      <c r="X27" s="28" t="str">
        <f t="shared" si="18"/>
        <v>2.5 - 2.9</v>
      </c>
      <c r="Y27" s="28" t="str">
        <f t="shared" si="19"/>
        <v>1.0 - 1.4</v>
      </c>
      <c r="Z27" s="27"/>
      <c r="AA27" s="29">
        <f t="shared" si="20"/>
        <v>2.7</v>
      </c>
      <c r="AB27" s="29">
        <f>VLOOKUP($C27, EDU!C:E, 3, FALSE)</f>
        <v>3.7</v>
      </c>
      <c r="AC27" s="29">
        <f>VLOOKUP($C27, ESNFI!C:E, 3, FALSE)</f>
        <v>2.2999999999999998</v>
      </c>
      <c r="AD27" s="29">
        <f>VLOOKUP($C27, Health!C:E, 3, FALSE)</f>
        <v>2.2999999999999998</v>
      </c>
      <c r="AE27" s="29">
        <f>VLOOKUP($C27, NUT!C:E, 3, FALSE)</f>
        <v>4</v>
      </c>
      <c r="AF27" s="29">
        <f>VLOOKUP($C27, PRO!C:E, 3, FALSE)</f>
        <v>2.8</v>
      </c>
      <c r="AG27" s="29">
        <f>VLOOKUP($C27, FSC!C:E, 3, FALSE)</f>
        <v>2.6</v>
      </c>
      <c r="AH27" s="29">
        <f>VLOOKUP($C27, WASH!C:E, 3, FALSE)</f>
        <v>1.3</v>
      </c>
    </row>
    <row r="28" spans="1:34" ht="17" thickTop="1" thickBot="1" x14ac:dyDescent="0.35">
      <c r="A28" s="20" t="s">
        <v>185</v>
      </c>
      <c r="B28" s="20" t="s">
        <v>192</v>
      </c>
      <c r="C28" s="20" t="s">
        <v>193</v>
      </c>
      <c r="D28" s="10">
        <f>IFERROR(IF(AND($P28&gt;=2, SUM($O28:P28)&gt;=4), 5, IF(SUM($O28:$P28) &gt;= 4, 4, IF(SUM($N28:$P28) &gt;= 4, 3, IF(SUM($M28:$P28) &gt;= 4, 2, IF(SUM($L28:$P28)&gt;=4, 1, " "))))), " ")</f>
        <v>2</v>
      </c>
      <c r="E28" s="28">
        <f t="shared" si="0"/>
        <v>3</v>
      </c>
      <c r="F28" s="28">
        <f t="shared" si="1"/>
        <v>3</v>
      </c>
      <c r="G28" s="28">
        <f t="shared" si="2"/>
        <v>2</v>
      </c>
      <c r="H28" s="28">
        <f t="shared" si="3"/>
        <v>3</v>
      </c>
      <c r="I28" s="28">
        <f t="shared" si="4"/>
        <v>2</v>
      </c>
      <c r="J28" s="28">
        <f t="shared" si="5"/>
        <v>2</v>
      </c>
      <c r="K28" s="28">
        <f t="shared" si="6"/>
        <v>1</v>
      </c>
      <c r="L28" s="28">
        <f t="shared" si="7"/>
        <v>1</v>
      </c>
      <c r="M28" s="28">
        <f t="shared" si="8"/>
        <v>3</v>
      </c>
      <c r="N28" s="28">
        <f t="shared" si="9"/>
        <v>3</v>
      </c>
      <c r="O28" s="28">
        <f t="shared" si="10"/>
        <v>0</v>
      </c>
      <c r="P28" s="28">
        <f t="shared" si="11"/>
        <v>0</v>
      </c>
      <c r="Q28" s="27"/>
      <c r="R28" s="28" t="str">
        <f t="shared" si="12"/>
        <v>2.0 - 2.4</v>
      </c>
      <c r="S28" s="28" t="str">
        <f t="shared" si="13"/>
        <v>3.0 - 3.4</v>
      </c>
      <c r="T28" s="28" t="str">
        <f t="shared" si="14"/>
        <v>2.5 - 2.9</v>
      </c>
      <c r="U28" s="28" t="str">
        <f t="shared" si="15"/>
        <v>2.0 - 2.4</v>
      </c>
      <c r="V28" s="28" t="str">
        <f t="shared" si="16"/>
        <v>3.0 - 3.4</v>
      </c>
      <c r="W28" s="28" t="str">
        <f t="shared" si="17"/>
        <v>2.0 - 2.4</v>
      </c>
      <c r="X28" s="28" t="str">
        <f t="shared" si="18"/>
        <v>1.5 - 1.9</v>
      </c>
      <c r="Y28" s="28" t="str">
        <f t="shared" si="19"/>
        <v>1.0 - 1.4</v>
      </c>
      <c r="Z28" s="27"/>
      <c r="AA28" s="29">
        <f t="shared" si="20"/>
        <v>2.2999999999999998</v>
      </c>
      <c r="AB28" s="29">
        <f>VLOOKUP($C28, EDU!C:E, 3, FALSE)</f>
        <v>3</v>
      </c>
      <c r="AC28" s="29">
        <f>VLOOKUP($C28, ESNFI!C:E, 3, FALSE)</f>
        <v>2.5</v>
      </c>
      <c r="AD28" s="29">
        <f>VLOOKUP($C28, Health!C:E, 3, FALSE)</f>
        <v>2.2999999999999998</v>
      </c>
      <c r="AE28" s="29">
        <f>VLOOKUP($C28, NUT!C:E, 3, FALSE)</f>
        <v>3.2</v>
      </c>
      <c r="AF28" s="29">
        <f>VLOOKUP($C28, PRO!C:E, 3, FALSE)</f>
        <v>2.2999999999999998</v>
      </c>
      <c r="AG28" s="29">
        <f>VLOOKUP($C28, FSC!C:E, 3, FALSE)</f>
        <v>1.8</v>
      </c>
      <c r="AH28" s="29">
        <f>VLOOKUP($C28, WASH!C:E, 3, FALSE)</f>
        <v>1</v>
      </c>
    </row>
    <row r="29" spans="1:34" ht="17" thickTop="1" thickBot="1" x14ac:dyDescent="0.35">
      <c r="A29" s="20" t="s">
        <v>185</v>
      </c>
      <c r="B29" s="20" t="s">
        <v>194</v>
      </c>
      <c r="C29" s="20" t="s">
        <v>195</v>
      </c>
      <c r="D29" s="10">
        <f>IFERROR(IF(AND($P29&gt;=2, SUM($O29:P29)&gt;=4), 5, IF(SUM($O29:$P29) &gt;= 4, 4, IF(SUM($N29:$P29) &gt;= 4, 3, IF(SUM($M29:$P29) &gt;= 4, 2, IF(SUM($L29:$P29)&gt;=4, 1, " "))))), " ")</f>
        <v>2</v>
      </c>
      <c r="E29" s="28">
        <f t="shared" si="0"/>
        <v>3</v>
      </c>
      <c r="F29" s="28">
        <f t="shared" si="1"/>
        <v>2</v>
      </c>
      <c r="G29" s="28">
        <f t="shared" si="2"/>
        <v>2</v>
      </c>
      <c r="H29" s="28">
        <f t="shared" si="3"/>
        <v>4</v>
      </c>
      <c r="I29" s="28">
        <f t="shared" si="4"/>
        <v>2</v>
      </c>
      <c r="J29" s="28">
        <f t="shared" si="5"/>
        <v>2</v>
      </c>
      <c r="K29" s="28">
        <f t="shared" si="6"/>
        <v>1</v>
      </c>
      <c r="L29" s="28">
        <f t="shared" si="7"/>
        <v>1</v>
      </c>
      <c r="M29" s="28">
        <f t="shared" si="8"/>
        <v>4</v>
      </c>
      <c r="N29" s="28">
        <f t="shared" si="9"/>
        <v>1</v>
      </c>
      <c r="O29" s="28">
        <f t="shared" si="10"/>
        <v>1</v>
      </c>
      <c r="P29" s="28">
        <f t="shared" si="11"/>
        <v>0</v>
      </c>
      <c r="Q29" s="27"/>
      <c r="R29" s="28" t="str">
        <f t="shared" si="12"/>
        <v>2.0 - 2.4</v>
      </c>
      <c r="S29" s="28" t="str">
        <f t="shared" si="13"/>
        <v>3.0 - 3.4</v>
      </c>
      <c r="T29" s="28" t="str">
        <f t="shared" si="14"/>
        <v>2.0 - 2.4</v>
      </c>
      <c r="U29" s="28" t="str">
        <f t="shared" si="15"/>
        <v>2.0 - 2.4</v>
      </c>
      <c r="V29" s="28" t="str">
        <f t="shared" si="16"/>
        <v>3.5 - 3.9</v>
      </c>
      <c r="W29" s="28" t="str">
        <f t="shared" si="17"/>
        <v>2.0 - 2.4</v>
      </c>
      <c r="X29" s="28" t="str">
        <f t="shared" si="18"/>
        <v>2.0 - 2.4</v>
      </c>
      <c r="Y29" s="28" t="str">
        <f t="shared" si="19"/>
        <v>1.0 - 1.4</v>
      </c>
      <c r="Z29" s="27"/>
      <c r="AA29" s="29">
        <f t="shared" si="20"/>
        <v>2.2999999999999998</v>
      </c>
      <c r="AB29" s="29">
        <f>VLOOKUP($C29, EDU!C:E, 3, FALSE)</f>
        <v>3</v>
      </c>
      <c r="AC29" s="29">
        <f>VLOOKUP($C29, ESNFI!C:E, 3, FALSE)</f>
        <v>2</v>
      </c>
      <c r="AD29" s="29">
        <f>VLOOKUP($C29, Health!C:E, 3, FALSE)</f>
        <v>2.2999999999999998</v>
      </c>
      <c r="AE29" s="29">
        <f>VLOOKUP($C29, NUT!C:E, 3, FALSE)</f>
        <v>3.8000000000000003</v>
      </c>
      <c r="AF29" s="29">
        <f>VLOOKUP($C29, PRO!C:E, 3, FALSE)</f>
        <v>2.2999999999999998</v>
      </c>
      <c r="AG29" s="29">
        <f>VLOOKUP($C29, FSC!C:E, 3, FALSE)</f>
        <v>2</v>
      </c>
      <c r="AH29" s="29">
        <f>VLOOKUP($C29, WASH!C:E, 3, FALSE)</f>
        <v>1</v>
      </c>
    </row>
    <row r="30" spans="1:34" ht="17" thickTop="1" thickBot="1" x14ac:dyDescent="0.35">
      <c r="A30" s="20" t="s">
        <v>185</v>
      </c>
      <c r="B30" s="20" t="s">
        <v>196</v>
      </c>
      <c r="C30" s="20" t="s">
        <v>197</v>
      </c>
      <c r="D30" s="10">
        <f>IFERROR(IF(AND($P30&gt;=2, SUM($O30:P30)&gt;=4), 5, IF(SUM($O30:$P30) &gt;= 4, 4, IF(SUM($N30:$P30) &gt;= 4, 3, IF(SUM($M30:$P30) &gt;= 4, 2, IF(SUM($L30:$P30)&gt;=4, 1, " "))))), " ")</f>
        <v>2</v>
      </c>
      <c r="E30" s="28">
        <f t="shared" si="0"/>
        <v>4</v>
      </c>
      <c r="F30" s="28">
        <f t="shared" si="1"/>
        <v>2</v>
      </c>
      <c r="G30" s="28">
        <f t="shared" si="2"/>
        <v>2</v>
      </c>
      <c r="H30" s="28">
        <f t="shared" si="3"/>
        <v>4</v>
      </c>
      <c r="I30" s="28">
        <f t="shared" si="4"/>
        <v>3</v>
      </c>
      <c r="J30" s="28">
        <f t="shared" si="5"/>
        <v>2</v>
      </c>
      <c r="K30" s="28">
        <f t="shared" si="6"/>
        <v>1</v>
      </c>
      <c r="L30" s="28">
        <f t="shared" si="7"/>
        <v>1</v>
      </c>
      <c r="M30" s="28">
        <f t="shared" si="8"/>
        <v>3</v>
      </c>
      <c r="N30" s="28">
        <f t="shared" si="9"/>
        <v>1</v>
      </c>
      <c r="O30" s="28">
        <f t="shared" si="10"/>
        <v>2</v>
      </c>
      <c r="P30" s="28">
        <f t="shared" si="11"/>
        <v>0</v>
      </c>
      <c r="Q30" s="27"/>
      <c r="R30" s="28" t="str">
        <f t="shared" si="12"/>
        <v>2.5 - 2.9</v>
      </c>
      <c r="S30" s="28" t="str">
        <f t="shared" si="13"/>
        <v>4.0 - 4.4</v>
      </c>
      <c r="T30" s="28" t="str">
        <f t="shared" si="14"/>
        <v>2.0 - 2.4</v>
      </c>
      <c r="U30" s="28" t="str">
        <f t="shared" si="15"/>
        <v>1.5 - 1.9</v>
      </c>
      <c r="V30" s="28" t="str">
        <f t="shared" si="16"/>
        <v>4.0 - 4.4</v>
      </c>
      <c r="W30" s="28" t="str">
        <f t="shared" si="17"/>
        <v>2.5 - 2.9</v>
      </c>
      <c r="X30" s="28" t="str">
        <f t="shared" si="18"/>
        <v>2.0 - 2.4</v>
      </c>
      <c r="Y30" s="28" t="str">
        <f t="shared" si="19"/>
        <v>1.0 - 1.4</v>
      </c>
      <c r="Z30" s="27"/>
      <c r="AA30" s="29">
        <f t="shared" si="20"/>
        <v>2.5</v>
      </c>
      <c r="AB30" s="29">
        <f>VLOOKUP($C30, EDU!C:E, 3, FALSE)</f>
        <v>4</v>
      </c>
      <c r="AC30" s="29">
        <f>VLOOKUP($C30, ESNFI!C:E, 3, FALSE)</f>
        <v>2</v>
      </c>
      <c r="AD30" s="29">
        <f>VLOOKUP($C30, Health!C:E, 3, FALSE)</f>
        <v>1.8</v>
      </c>
      <c r="AE30" s="29">
        <f>VLOOKUP($C30, NUT!C:E, 3, FALSE)</f>
        <v>4</v>
      </c>
      <c r="AF30" s="29">
        <f>VLOOKUP($C30, PRO!C:E, 3, FALSE)</f>
        <v>2.5</v>
      </c>
      <c r="AG30" s="29">
        <f>VLOOKUP($C30, FSC!C:E, 3, FALSE)</f>
        <v>2</v>
      </c>
      <c r="AH30" s="29">
        <f>VLOOKUP($C30, WASH!C:E, 3, FALSE)</f>
        <v>1</v>
      </c>
    </row>
    <row r="31" spans="1:34" ht="17" thickTop="1" thickBot="1" x14ac:dyDescent="0.35">
      <c r="A31" s="20" t="s">
        <v>185</v>
      </c>
      <c r="B31" s="20" t="s">
        <v>198</v>
      </c>
      <c r="C31" s="20" t="s">
        <v>199</v>
      </c>
      <c r="D31" s="10">
        <f>IFERROR(IF(AND($P31&gt;=2, SUM($O31:P31)&gt;=4), 5, IF(SUM($O31:$P31) &gt;= 4, 4, IF(SUM($N31:$P31) &gt;= 4, 3, IF(SUM($M31:$P31) &gt;= 4, 2, IF(SUM($L31:$P31)&gt;=4, 1, " "))))), " ")</f>
        <v>3</v>
      </c>
      <c r="E31" s="28">
        <f t="shared" si="0"/>
        <v>4</v>
      </c>
      <c r="F31" s="28">
        <f t="shared" si="1"/>
        <v>2</v>
      </c>
      <c r="G31" s="28">
        <f t="shared" si="2"/>
        <v>2</v>
      </c>
      <c r="H31" s="28">
        <f t="shared" si="3"/>
        <v>4</v>
      </c>
      <c r="I31" s="28">
        <f t="shared" si="4"/>
        <v>3</v>
      </c>
      <c r="J31" s="28">
        <f t="shared" si="5"/>
        <v>3</v>
      </c>
      <c r="K31" s="28">
        <f t="shared" si="6"/>
        <v>2</v>
      </c>
      <c r="L31" s="28">
        <f t="shared" si="7"/>
        <v>0</v>
      </c>
      <c r="M31" s="28">
        <f t="shared" si="8"/>
        <v>3</v>
      </c>
      <c r="N31" s="28">
        <f t="shared" si="9"/>
        <v>2</v>
      </c>
      <c r="O31" s="28">
        <f t="shared" si="10"/>
        <v>2</v>
      </c>
      <c r="P31" s="28">
        <f t="shared" si="11"/>
        <v>0</v>
      </c>
      <c r="Q31" s="27"/>
      <c r="R31" s="28" t="str">
        <f t="shared" si="12"/>
        <v>2.5 - 2.9</v>
      </c>
      <c r="S31" s="28" t="str">
        <f t="shared" si="13"/>
        <v>4.0 - 4.4</v>
      </c>
      <c r="T31" s="28" t="str">
        <f t="shared" si="14"/>
        <v>2.0 - 2.4</v>
      </c>
      <c r="U31" s="28" t="str">
        <f t="shared" si="15"/>
        <v>2.0 - 2.4</v>
      </c>
      <c r="V31" s="28" t="str">
        <f t="shared" si="16"/>
        <v>3.5 - 3.9</v>
      </c>
      <c r="W31" s="28" t="str">
        <f t="shared" si="17"/>
        <v>3.0 - 3.4</v>
      </c>
      <c r="X31" s="28" t="str">
        <f t="shared" si="18"/>
        <v>3.0 - 3.4</v>
      </c>
      <c r="Y31" s="28" t="str">
        <f t="shared" si="19"/>
        <v>1.5 - 1.9</v>
      </c>
      <c r="Z31" s="27"/>
      <c r="AA31" s="29">
        <f t="shared" si="20"/>
        <v>2.9</v>
      </c>
      <c r="AB31" s="29">
        <f>VLOOKUP($C31, EDU!C:E, 3, FALSE)</f>
        <v>4.3</v>
      </c>
      <c r="AC31" s="29">
        <f>VLOOKUP($C31, ESNFI!C:E, 3, FALSE)</f>
        <v>2.2999999999999998</v>
      </c>
      <c r="AD31" s="29">
        <f>VLOOKUP($C31, Health!C:E, 3, FALSE)</f>
        <v>2.2999999999999998</v>
      </c>
      <c r="AE31" s="29">
        <f>VLOOKUP($C31, NUT!C:E, 3, FALSE)</f>
        <v>3.8000000000000003</v>
      </c>
      <c r="AF31" s="29">
        <f>VLOOKUP($C31, PRO!C:E, 3, FALSE)</f>
        <v>3.3</v>
      </c>
      <c r="AG31" s="29">
        <f>VLOOKUP($C31, FSC!C:E, 3, FALSE)</f>
        <v>3</v>
      </c>
      <c r="AH31" s="29">
        <f>VLOOKUP($C31, WASH!C:E, 3, FALSE)</f>
        <v>1.5</v>
      </c>
    </row>
    <row r="32" spans="1:34" ht="17" thickTop="1" thickBot="1" x14ac:dyDescent="0.35">
      <c r="A32" s="20" t="s">
        <v>185</v>
      </c>
      <c r="B32" s="20" t="s">
        <v>200</v>
      </c>
      <c r="C32" s="20" t="s">
        <v>201</v>
      </c>
      <c r="D32" s="10">
        <f>IFERROR(IF(AND($P32&gt;=2, SUM($O32:P32)&gt;=4), 5, IF(SUM($O32:$P32) &gt;= 4, 4, IF(SUM($N32:$P32) &gt;= 4, 3, IF(SUM($M32:$P32) &gt;= 4, 2, IF(SUM($L32:$P32)&gt;=4, 1, " "))))), " ")</f>
        <v>3</v>
      </c>
      <c r="E32" s="28">
        <f t="shared" si="0"/>
        <v>4</v>
      </c>
      <c r="F32" s="28">
        <f t="shared" si="1"/>
        <v>2</v>
      </c>
      <c r="G32" s="28">
        <f t="shared" si="2"/>
        <v>2</v>
      </c>
      <c r="H32" s="28">
        <f t="shared" si="3"/>
        <v>4</v>
      </c>
      <c r="I32" s="28">
        <f t="shared" si="4"/>
        <v>3</v>
      </c>
      <c r="J32" s="28">
        <f t="shared" si="5"/>
        <v>3</v>
      </c>
      <c r="K32" s="28">
        <f t="shared" si="6"/>
        <v>2</v>
      </c>
      <c r="L32" s="28">
        <f t="shared" si="7"/>
        <v>0</v>
      </c>
      <c r="M32" s="28">
        <f t="shared" si="8"/>
        <v>3</v>
      </c>
      <c r="N32" s="28">
        <f t="shared" si="9"/>
        <v>2</v>
      </c>
      <c r="O32" s="28">
        <f t="shared" si="10"/>
        <v>2</v>
      </c>
      <c r="P32" s="28">
        <f t="shared" si="11"/>
        <v>0</v>
      </c>
      <c r="Q32" s="27"/>
      <c r="R32" s="28" t="str">
        <f t="shared" si="12"/>
        <v>2.5 - 2.9</v>
      </c>
      <c r="S32" s="28" t="str">
        <f t="shared" si="13"/>
        <v>3.5 - 3.9</v>
      </c>
      <c r="T32" s="28" t="str">
        <f t="shared" si="14"/>
        <v>1.5 - 1.9</v>
      </c>
      <c r="U32" s="28" t="str">
        <f t="shared" si="15"/>
        <v>2.0 - 2.4</v>
      </c>
      <c r="V32" s="28" t="str">
        <f t="shared" si="16"/>
        <v>3.5 - 3.9</v>
      </c>
      <c r="W32" s="28" t="str">
        <f t="shared" si="17"/>
        <v>2.5 - 2.9</v>
      </c>
      <c r="X32" s="28" t="str">
        <f t="shared" si="18"/>
        <v>3.0 - 3.4</v>
      </c>
      <c r="Y32" s="28" t="str">
        <f t="shared" si="19"/>
        <v>2.0 - 2.4</v>
      </c>
      <c r="Z32" s="27"/>
      <c r="AA32" s="29">
        <f t="shared" si="20"/>
        <v>2.7</v>
      </c>
      <c r="AB32" s="29">
        <f>VLOOKUP($C32, EDU!C:E, 3, FALSE)</f>
        <v>3.7</v>
      </c>
      <c r="AC32" s="29">
        <f>VLOOKUP($C32, ESNFI!C:E, 3, FALSE)</f>
        <v>1.8</v>
      </c>
      <c r="AD32" s="29">
        <f>VLOOKUP($C32, Health!C:E, 3, FALSE)</f>
        <v>2</v>
      </c>
      <c r="AE32" s="29">
        <f>VLOOKUP($C32, NUT!C:E, 3, FALSE)</f>
        <v>3.8000000000000003</v>
      </c>
      <c r="AF32" s="29">
        <f>VLOOKUP($C32, PRO!C:E, 3, FALSE)</f>
        <v>2.5</v>
      </c>
      <c r="AG32" s="29">
        <f>VLOOKUP($C32, FSC!C:E, 3, FALSE)</f>
        <v>3.4</v>
      </c>
      <c r="AH32" s="29">
        <f>VLOOKUP($C32, WASH!C:E, 3, FALSE)</f>
        <v>2</v>
      </c>
    </row>
    <row r="33" spans="1:34" ht="17" thickTop="1" thickBot="1" x14ac:dyDescent="0.35">
      <c r="A33" s="20" t="s">
        <v>185</v>
      </c>
      <c r="B33" s="20" t="s">
        <v>202</v>
      </c>
      <c r="C33" s="20" t="s">
        <v>203</v>
      </c>
      <c r="D33" s="10">
        <f>IFERROR(IF(AND($P33&gt;=2, SUM($O33:P33)&gt;=4), 5, IF(SUM($O33:$P33) &gt;= 4, 4, IF(SUM($N33:$P33) &gt;= 4, 3, IF(SUM($M33:$P33) &gt;= 4, 2, IF(SUM($L33:$P33)&gt;=4, 1, " "))))), " ")</f>
        <v>3</v>
      </c>
      <c r="E33" s="28">
        <f t="shared" si="0"/>
        <v>4</v>
      </c>
      <c r="F33" s="28">
        <f t="shared" si="1"/>
        <v>2</v>
      </c>
      <c r="G33" s="28">
        <f t="shared" si="2"/>
        <v>2</v>
      </c>
      <c r="H33" s="28">
        <f t="shared" si="3"/>
        <v>3</v>
      </c>
      <c r="I33" s="28">
        <f t="shared" si="4"/>
        <v>3</v>
      </c>
      <c r="J33" s="28">
        <f t="shared" si="5"/>
        <v>3</v>
      </c>
      <c r="K33" s="28">
        <f t="shared" si="6"/>
        <v>1</v>
      </c>
      <c r="L33" s="28">
        <f t="shared" si="7"/>
        <v>1</v>
      </c>
      <c r="M33" s="28">
        <f t="shared" si="8"/>
        <v>2</v>
      </c>
      <c r="N33" s="28">
        <f t="shared" si="9"/>
        <v>3</v>
      </c>
      <c r="O33" s="28">
        <f t="shared" si="10"/>
        <v>1</v>
      </c>
      <c r="P33" s="28">
        <f t="shared" si="11"/>
        <v>0</v>
      </c>
      <c r="Q33" s="27"/>
      <c r="R33" s="28" t="str">
        <f t="shared" si="12"/>
        <v>2.5 - 2.9</v>
      </c>
      <c r="S33" s="28" t="str">
        <f t="shared" si="13"/>
        <v>3.5 - 3.9</v>
      </c>
      <c r="T33" s="28" t="str">
        <f t="shared" si="14"/>
        <v>2.0 - 2.4</v>
      </c>
      <c r="U33" s="28" t="str">
        <f t="shared" si="15"/>
        <v>2.0 - 2.4</v>
      </c>
      <c r="V33" s="28" t="str">
        <f t="shared" si="16"/>
        <v>3.0 - 3.4</v>
      </c>
      <c r="W33" s="28" t="str">
        <f t="shared" si="17"/>
        <v>3.0 - 3.4</v>
      </c>
      <c r="X33" s="28" t="str">
        <f t="shared" si="18"/>
        <v>3.0 - 3.4</v>
      </c>
      <c r="Y33" s="28" t="str">
        <f t="shared" si="19"/>
        <v>1.0 - 1.4</v>
      </c>
      <c r="Z33" s="27"/>
      <c r="AA33" s="29">
        <f t="shared" si="20"/>
        <v>2.7</v>
      </c>
      <c r="AB33" s="29">
        <f>VLOOKUP($C33, EDU!C:E, 3, FALSE)</f>
        <v>3.7</v>
      </c>
      <c r="AC33" s="29">
        <f>VLOOKUP($C33, ESNFI!C:E, 3, FALSE)</f>
        <v>2.2999999999999998</v>
      </c>
      <c r="AD33" s="29">
        <f>VLOOKUP($C33, Health!C:E, 3, FALSE)</f>
        <v>2.2999999999999998</v>
      </c>
      <c r="AE33" s="29">
        <f>VLOOKUP($C33, NUT!C:E, 3, FALSE)</f>
        <v>3.2</v>
      </c>
      <c r="AF33" s="29">
        <f>VLOOKUP($C33, PRO!C:E, 3, FALSE)</f>
        <v>3</v>
      </c>
      <c r="AG33" s="29">
        <f>VLOOKUP($C33, FSC!C:E, 3, FALSE)</f>
        <v>3.4</v>
      </c>
      <c r="AH33" s="29">
        <f>VLOOKUP($C33, WASH!C:E, 3, FALSE)</f>
        <v>1.3</v>
      </c>
    </row>
    <row r="34" spans="1:34" ht="17" thickTop="1" thickBot="1" x14ac:dyDescent="0.35">
      <c r="A34" s="20" t="s">
        <v>185</v>
      </c>
      <c r="B34" s="20" t="s">
        <v>204</v>
      </c>
      <c r="C34" s="20" t="s">
        <v>205</v>
      </c>
      <c r="D34" s="10">
        <f>IFERROR(IF(AND($P34&gt;=2, SUM($O34:P34)&gt;=4), 5, IF(SUM($O34:$P34) &gt;= 4, 4, IF(SUM($N34:$P34) &gt;= 4, 3, IF(SUM($M34:$P34) &gt;= 4, 2, IF(SUM($L34:$P34)&gt;=4, 1, " "))))), " ")</f>
        <v>3</v>
      </c>
      <c r="E34" s="28">
        <f t="shared" si="0"/>
        <v>4</v>
      </c>
      <c r="F34" s="28">
        <f t="shared" si="1"/>
        <v>2</v>
      </c>
      <c r="G34" s="28">
        <f t="shared" si="2"/>
        <v>2</v>
      </c>
      <c r="H34" s="28">
        <f t="shared" si="3"/>
        <v>3</v>
      </c>
      <c r="I34" s="28">
        <f t="shared" si="4"/>
        <v>3</v>
      </c>
      <c r="J34" s="28">
        <f t="shared" si="5"/>
        <v>3</v>
      </c>
      <c r="K34" s="28">
        <f t="shared" si="6"/>
        <v>1</v>
      </c>
      <c r="L34" s="28">
        <f t="shared" si="7"/>
        <v>1</v>
      </c>
      <c r="M34" s="28">
        <f t="shared" si="8"/>
        <v>2</v>
      </c>
      <c r="N34" s="28">
        <f t="shared" si="9"/>
        <v>3</v>
      </c>
      <c r="O34" s="28">
        <f t="shared" si="10"/>
        <v>1</v>
      </c>
      <c r="P34" s="28">
        <f t="shared" si="11"/>
        <v>0</v>
      </c>
      <c r="Q34" s="27"/>
      <c r="R34" s="28" t="str">
        <f t="shared" si="12"/>
        <v>2.5 - 2.9</v>
      </c>
      <c r="S34" s="28" t="str">
        <f t="shared" si="13"/>
        <v>3.5 - 3.9</v>
      </c>
      <c r="T34" s="28" t="str">
        <f t="shared" si="14"/>
        <v>2.0 - 2.4</v>
      </c>
      <c r="U34" s="28" t="str">
        <f t="shared" si="15"/>
        <v>2.0 - 2.4</v>
      </c>
      <c r="V34" s="28" t="str">
        <f t="shared" si="16"/>
        <v>3.0 - 3.4</v>
      </c>
      <c r="W34" s="28" t="str">
        <f t="shared" si="17"/>
        <v>3.0 - 3.4</v>
      </c>
      <c r="X34" s="28" t="str">
        <f t="shared" si="18"/>
        <v>3.0 - 3.4</v>
      </c>
      <c r="Y34" s="28" t="str">
        <f t="shared" si="19"/>
        <v>1.0 - 1.4</v>
      </c>
      <c r="Z34" s="27"/>
      <c r="AA34" s="29">
        <f t="shared" si="20"/>
        <v>2.7</v>
      </c>
      <c r="AB34" s="29">
        <f>VLOOKUP($C34, EDU!C:E, 3, FALSE)</f>
        <v>3.7</v>
      </c>
      <c r="AC34" s="29">
        <f>VLOOKUP($C34, ESNFI!C:E, 3, FALSE)</f>
        <v>2</v>
      </c>
      <c r="AD34" s="29">
        <f>VLOOKUP($C34, Health!C:E, 3, FALSE)</f>
        <v>2.2999999999999998</v>
      </c>
      <c r="AE34" s="29">
        <f>VLOOKUP($C34, NUT!C:E, 3, FALSE)</f>
        <v>3.4000000000000004</v>
      </c>
      <c r="AF34" s="29">
        <f>VLOOKUP($C34, PRO!C:E, 3, FALSE)</f>
        <v>3.3</v>
      </c>
      <c r="AG34" s="29">
        <f>VLOOKUP($C34, FSC!C:E, 3, FALSE)</f>
        <v>3.2</v>
      </c>
      <c r="AH34" s="29">
        <f>VLOOKUP($C34, WASH!C:E, 3, FALSE)</f>
        <v>1</v>
      </c>
    </row>
    <row r="35" spans="1:34" ht="17" thickTop="1" thickBot="1" x14ac:dyDescent="0.35">
      <c r="A35" s="20" t="s">
        <v>206</v>
      </c>
      <c r="B35" s="20" t="s">
        <v>207</v>
      </c>
      <c r="C35" s="20" t="s">
        <v>208</v>
      </c>
      <c r="D35" s="10">
        <f>IFERROR(IF(AND($P35&gt;=2, SUM($O35:P35)&gt;=4), 5, IF(SUM($O35:$P35) &gt;= 4, 4, IF(SUM($N35:$P35) &gt;= 4, 3, IF(SUM($M35:$P35) &gt;= 4, 2, IF(SUM($L35:$P35)&gt;=4, 1, " "))))), " ")</f>
        <v>2</v>
      </c>
      <c r="E35" s="28">
        <f t="shared" si="0"/>
        <v>3</v>
      </c>
      <c r="F35" s="28">
        <f t="shared" si="1"/>
        <v>2</v>
      </c>
      <c r="G35" s="28">
        <f t="shared" si="2"/>
        <v>2</v>
      </c>
      <c r="H35" s="28">
        <f t="shared" si="3"/>
        <v>3</v>
      </c>
      <c r="I35" s="28">
        <f t="shared" si="4"/>
        <v>2</v>
      </c>
      <c r="J35" s="28">
        <f t="shared" si="5"/>
        <v>3</v>
      </c>
      <c r="K35" s="28">
        <f t="shared" si="6"/>
        <v>1</v>
      </c>
      <c r="L35" s="28">
        <f t="shared" si="7"/>
        <v>1</v>
      </c>
      <c r="M35" s="28">
        <f t="shared" si="8"/>
        <v>3</v>
      </c>
      <c r="N35" s="28">
        <f t="shared" si="9"/>
        <v>3</v>
      </c>
      <c r="O35" s="28">
        <f t="shared" si="10"/>
        <v>0</v>
      </c>
      <c r="P35" s="28">
        <f t="shared" si="11"/>
        <v>0</v>
      </c>
      <c r="Q35" s="27"/>
      <c r="R35" s="28" t="str">
        <f t="shared" si="12"/>
        <v>2.0 - 2.4</v>
      </c>
      <c r="S35" s="28" t="str">
        <f t="shared" si="13"/>
        <v>3.0 - 3.4</v>
      </c>
      <c r="T35" s="28" t="str">
        <f t="shared" si="14"/>
        <v>1.5 - 1.9</v>
      </c>
      <c r="U35" s="28" t="str">
        <f t="shared" si="15"/>
        <v>2.0 - 2.4</v>
      </c>
      <c r="V35" s="28" t="str">
        <f t="shared" si="16"/>
        <v>2.5 - 2.9</v>
      </c>
      <c r="W35" s="28" t="str">
        <f t="shared" si="17"/>
        <v>2.0 - 2.4</v>
      </c>
      <c r="X35" s="28" t="str">
        <f t="shared" si="18"/>
        <v>2.5 - 2.9</v>
      </c>
      <c r="Y35" s="28" t="str">
        <f t="shared" si="19"/>
        <v>1.0 - 1.4</v>
      </c>
      <c r="Z35" s="27"/>
      <c r="AA35" s="29">
        <f t="shared" si="20"/>
        <v>2.2000000000000002</v>
      </c>
      <c r="AB35" s="29">
        <f>VLOOKUP($C35, EDU!C:E, 3, FALSE)</f>
        <v>3.3</v>
      </c>
      <c r="AC35" s="29">
        <f>VLOOKUP($C35, ESNFI!C:E, 3, FALSE)</f>
        <v>1.5</v>
      </c>
      <c r="AD35" s="29">
        <f>VLOOKUP($C35, Health!C:E, 3, FALSE)</f>
        <v>2</v>
      </c>
      <c r="AE35" s="29">
        <f>VLOOKUP($C35, NUT!C:E, 3, FALSE)</f>
        <v>2.6</v>
      </c>
      <c r="AF35" s="29">
        <f>VLOOKUP($C35, PRO!C:E, 3, FALSE)</f>
        <v>2.2999999999999998</v>
      </c>
      <c r="AG35" s="29">
        <f>VLOOKUP($C35, FSC!C:E, 3, FALSE)</f>
        <v>2.6</v>
      </c>
      <c r="AH35" s="29">
        <f>VLOOKUP($C35, WASH!C:E, 3, FALSE)</f>
        <v>1.3</v>
      </c>
    </row>
    <row r="36" spans="1:34" ht="17" thickTop="1" thickBot="1" x14ac:dyDescent="0.35">
      <c r="A36" s="20" t="s">
        <v>206</v>
      </c>
      <c r="B36" s="20" t="s">
        <v>209</v>
      </c>
      <c r="C36" s="20" t="s">
        <v>210</v>
      </c>
      <c r="D36" s="10">
        <f>IFERROR(IF(AND($P36&gt;=2, SUM($O36:P36)&gt;=4), 5, IF(SUM($O36:$P36) &gt;= 4, 4, IF(SUM($N36:$P36) &gt;= 4, 3, IF(SUM($M36:$P36) &gt;= 4, 2, IF(SUM($L36:$P36)&gt;=4, 1, " "))))), " ")</f>
        <v>2</v>
      </c>
      <c r="E36" s="28">
        <f t="shared" si="0"/>
        <v>3</v>
      </c>
      <c r="F36" s="28">
        <f t="shared" si="1"/>
        <v>2</v>
      </c>
      <c r="G36" s="28">
        <f t="shared" si="2"/>
        <v>2</v>
      </c>
      <c r="H36" s="28">
        <f t="shared" si="3"/>
        <v>4</v>
      </c>
      <c r="I36" s="28">
        <f t="shared" si="4"/>
        <v>2</v>
      </c>
      <c r="J36" s="28">
        <f t="shared" si="5"/>
        <v>3</v>
      </c>
      <c r="K36" s="28">
        <f t="shared" si="6"/>
        <v>2</v>
      </c>
      <c r="L36" s="28">
        <f t="shared" si="7"/>
        <v>0</v>
      </c>
      <c r="M36" s="28">
        <f t="shared" si="8"/>
        <v>4</v>
      </c>
      <c r="N36" s="28">
        <f t="shared" si="9"/>
        <v>2</v>
      </c>
      <c r="O36" s="28">
        <f t="shared" si="10"/>
        <v>1</v>
      </c>
      <c r="P36" s="28">
        <f t="shared" si="11"/>
        <v>0</v>
      </c>
      <c r="Q36" s="27"/>
      <c r="R36" s="28" t="str">
        <f t="shared" si="12"/>
        <v>2.5 - 2.9</v>
      </c>
      <c r="S36" s="28" t="str">
        <f t="shared" si="13"/>
        <v>3.0 - 3.4</v>
      </c>
      <c r="T36" s="28" t="str">
        <f t="shared" si="14"/>
        <v>1.5 - 1.9</v>
      </c>
      <c r="U36" s="28" t="str">
        <f t="shared" si="15"/>
        <v>2.0 - 2.4</v>
      </c>
      <c r="V36" s="28" t="str">
        <f t="shared" si="16"/>
        <v>4.0 - 4.4</v>
      </c>
      <c r="W36" s="28" t="str">
        <f t="shared" si="17"/>
        <v>2.0 - 2.4</v>
      </c>
      <c r="X36" s="28" t="str">
        <f t="shared" si="18"/>
        <v>2.5 - 2.9</v>
      </c>
      <c r="Y36" s="28" t="str">
        <f t="shared" si="19"/>
        <v>1.5 - 1.9</v>
      </c>
      <c r="Z36" s="27"/>
      <c r="AA36" s="29">
        <f t="shared" si="20"/>
        <v>2.5</v>
      </c>
      <c r="AB36" s="29">
        <f>VLOOKUP($C36, EDU!C:E, 3, FALSE)</f>
        <v>3</v>
      </c>
      <c r="AC36" s="29">
        <f>VLOOKUP($C36, ESNFI!C:E, 3, FALSE)</f>
        <v>1.5</v>
      </c>
      <c r="AD36" s="29">
        <f>VLOOKUP($C36, Health!C:E, 3, FALSE)</f>
        <v>2.2999999999999998</v>
      </c>
      <c r="AE36" s="29">
        <f>VLOOKUP($C36, NUT!C:E, 3, FALSE)</f>
        <v>4</v>
      </c>
      <c r="AF36" s="29">
        <f>VLOOKUP($C36, PRO!C:E, 3, FALSE)</f>
        <v>2.2999999999999998</v>
      </c>
      <c r="AG36" s="29">
        <f>VLOOKUP($C36, FSC!C:E, 3, FALSE)</f>
        <v>2.8</v>
      </c>
      <c r="AH36" s="29">
        <f>VLOOKUP($C36, WASH!C:E, 3, FALSE)</f>
        <v>1.5</v>
      </c>
    </row>
    <row r="37" spans="1:34" ht="17" thickTop="1" thickBot="1" x14ac:dyDescent="0.35">
      <c r="A37" s="20" t="s">
        <v>206</v>
      </c>
      <c r="B37" s="20" t="s">
        <v>211</v>
      </c>
      <c r="C37" s="20" t="s">
        <v>212</v>
      </c>
      <c r="D37" s="10">
        <f>IFERROR(IF(AND($P37&gt;=2, SUM($O37:P37)&gt;=4), 5, IF(SUM($O37:$P37) &gt;= 4, 4, IF(SUM($N37:$P37) &gt;= 4, 3, IF(SUM($M37:$P37) &gt;= 4, 2, IF(SUM($L37:$P37)&gt;=4, 1, " "))))), " ")</f>
        <v>2</v>
      </c>
      <c r="E37" s="28">
        <f t="shared" si="0"/>
        <v>3</v>
      </c>
      <c r="F37" s="28">
        <f t="shared" si="1"/>
        <v>2</v>
      </c>
      <c r="G37" s="28">
        <f t="shared" si="2"/>
        <v>2</v>
      </c>
      <c r="H37" s="28">
        <f t="shared" si="3"/>
        <v>4</v>
      </c>
      <c r="I37" s="28">
        <f t="shared" si="4"/>
        <v>2</v>
      </c>
      <c r="J37" s="28">
        <f t="shared" si="5"/>
        <v>3</v>
      </c>
      <c r="K37" s="28">
        <f t="shared" si="6"/>
        <v>1</v>
      </c>
      <c r="L37" s="28">
        <f t="shared" si="7"/>
        <v>1</v>
      </c>
      <c r="M37" s="28">
        <f t="shared" si="8"/>
        <v>3</v>
      </c>
      <c r="N37" s="28">
        <f t="shared" si="9"/>
        <v>2</v>
      </c>
      <c r="O37" s="28">
        <f t="shared" si="10"/>
        <v>1</v>
      </c>
      <c r="P37" s="28">
        <f t="shared" si="11"/>
        <v>0</v>
      </c>
      <c r="Q37" s="27"/>
      <c r="R37" s="28" t="str">
        <f t="shared" si="12"/>
        <v>2.5 - 2.9</v>
      </c>
      <c r="S37" s="28" t="str">
        <f t="shared" si="13"/>
        <v>3.0 - 3.4</v>
      </c>
      <c r="T37" s="28" t="str">
        <f t="shared" si="14"/>
        <v>1.5 - 1.9</v>
      </c>
      <c r="U37" s="28" t="str">
        <f t="shared" si="15"/>
        <v>2.0 - 2.4</v>
      </c>
      <c r="V37" s="28" t="str">
        <f t="shared" si="16"/>
        <v>4.0 - 4.4</v>
      </c>
      <c r="W37" s="28" t="str">
        <f t="shared" si="17"/>
        <v>2.0 - 2.4</v>
      </c>
      <c r="X37" s="28" t="str">
        <f t="shared" si="18"/>
        <v>2.5 - 2.9</v>
      </c>
      <c r="Y37" s="28" t="str">
        <f t="shared" si="19"/>
        <v>1.0 - 1.4</v>
      </c>
      <c r="Z37" s="27"/>
      <c r="AA37" s="29">
        <f t="shared" si="20"/>
        <v>2.5</v>
      </c>
      <c r="AB37" s="29">
        <f>VLOOKUP($C37, EDU!C:E, 3, FALSE)</f>
        <v>3.3</v>
      </c>
      <c r="AC37" s="29">
        <f>VLOOKUP($C37, ESNFI!C:E, 3, FALSE)</f>
        <v>1.5</v>
      </c>
      <c r="AD37" s="29">
        <f>VLOOKUP($C37, Health!C:E, 3, FALSE)</f>
        <v>2.2999999999999998</v>
      </c>
      <c r="AE37" s="29">
        <f>VLOOKUP($C37, NUT!C:E, 3, FALSE)</f>
        <v>4.2</v>
      </c>
      <c r="AF37" s="29">
        <f>VLOOKUP($C37, PRO!C:E, 3, FALSE)</f>
        <v>2.2999999999999998</v>
      </c>
      <c r="AG37" s="29">
        <f>VLOOKUP($C37, FSC!C:E, 3, FALSE)</f>
        <v>2.8</v>
      </c>
      <c r="AH37" s="29">
        <f>VLOOKUP($C37, WASH!C:E, 3, FALSE)</f>
        <v>1.3</v>
      </c>
    </row>
    <row r="38" spans="1:34" ht="17" thickTop="1" thickBot="1" x14ac:dyDescent="0.35">
      <c r="A38" s="20" t="s">
        <v>206</v>
      </c>
      <c r="B38" s="20" t="s">
        <v>213</v>
      </c>
      <c r="C38" s="20" t="s">
        <v>214</v>
      </c>
      <c r="D38" s="10">
        <f>IFERROR(IF(AND($P38&gt;=2, SUM($O38:P38)&gt;=4), 5, IF(SUM($O38:$P38) &gt;= 4, 4, IF(SUM($N38:$P38) &gt;= 4, 3, IF(SUM($M38:$P38) &gt;= 4, 2, IF(SUM($L38:$P38)&gt;=4, 1, " "))))), " ")</f>
        <v>2</v>
      </c>
      <c r="E38" s="28">
        <f t="shared" si="0"/>
        <v>4</v>
      </c>
      <c r="F38" s="28">
        <f t="shared" si="1"/>
        <v>2</v>
      </c>
      <c r="G38" s="28">
        <f t="shared" si="2"/>
        <v>2</v>
      </c>
      <c r="H38" s="28">
        <f t="shared" si="3"/>
        <v>4</v>
      </c>
      <c r="I38" s="28">
        <f t="shared" si="4"/>
        <v>2</v>
      </c>
      <c r="J38" s="28">
        <f t="shared" si="5"/>
        <v>2</v>
      </c>
      <c r="K38" s="28">
        <f t="shared" si="6"/>
        <v>2</v>
      </c>
      <c r="L38" s="28">
        <f t="shared" si="7"/>
        <v>0</v>
      </c>
      <c r="M38" s="28">
        <f t="shared" si="8"/>
        <v>5</v>
      </c>
      <c r="N38" s="28">
        <f t="shared" si="9"/>
        <v>0</v>
      </c>
      <c r="O38" s="28">
        <f t="shared" si="10"/>
        <v>2</v>
      </c>
      <c r="P38" s="28">
        <f t="shared" si="11"/>
        <v>0</v>
      </c>
      <c r="Q38" s="27"/>
      <c r="R38" s="28" t="str">
        <f t="shared" si="12"/>
        <v>2.5 - 2.9</v>
      </c>
      <c r="S38" s="28" t="str">
        <f t="shared" si="13"/>
        <v>3.5 - 3.9</v>
      </c>
      <c r="T38" s="28" t="str">
        <f t="shared" si="14"/>
        <v>1.5 - 1.9</v>
      </c>
      <c r="U38" s="28" t="str">
        <f t="shared" si="15"/>
        <v>2.0 - 2.4</v>
      </c>
      <c r="V38" s="28" t="str">
        <f t="shared" si="16"/>
        <v>3.5 - 3.9</v>
      </c>
      <c r="W38" s="28" t="str">
        <f t="shared" si="17"/>
        <v>2.0 - 2.4</v>
      </c>
      <c r="X38" s="28" t="str">
        <f t="shared" si="18"/>
        <v>2.0 - 2.4</v>
      </c>
      <c r="Y38" s="28" t="str">
        <f t="shared" si="19"/>
        <v>1.5 - 1.9</v>
      </c>
      <c r="Z38" s="27"/>
      <c r="AA38" s="29">
        <f t="shared" si="20"/>
        <v>2.5</v>
      </c>
      <c r="AB38" s="29">
        <f>VLOOKUP($C38, EDU!C:E, 3, FALSE)</f>
        <v>3.7</v>
      </c>
      <c r="AC38" s="29">
        <f>VLOOKUP($C38, ESNFI!C:E, 3, FALSE)</f>
        <v>1.8</v>
      </c>
      <c r="AD38" s="29">
        <f>VLOOKUP($C38, Health!C:E, 3, FALSE)</f>
        <v>2</v>
      </c>
      <c r="AE38" s="29">
        <f>VLOOKUP($C38, NUT!C:E, 3, FALSE)</f>
        <v>3.8000000000000003</v>
      </c>
      <c r="AF38" s="29">
        <f>VLOOKUP($C38, PRO!C:E, 3, FALSE)</f>
        <v>2.2999999999999998</v>
      </c>
      <c r="AG38" s="29">
        <f>VLOOKUP($C38, FSC!C:E, 3, FALSE)</f>
        <v>2</v>
      </c>
      <c r="AH38" s="29">
        <f>VLOOKUP($C38, WASH!C:E, 3, FALSE)</f>
        <v>1.8</v>
      </c>
    </row>
    <row r="39" spans="1:34" ht="17" thickTop="1" thickBot="1" x14ac:dyDescent="0.35">
      <c r="A39" s="20" t="s">
        <v>206</v>
      </c>
      <c r="B39" s="20" t="s">
        <v>215</v>
      </c>
      <c r="C39" s="20" t="s">
        <v>216</v>
      </c>
      <c r="D39" s="10">
        <f>IFERROR(IF(AND($P39&gt;=2, SUM($O39:P39)&gt;=4), 5, IF(SUM($O39:$P39) &gt;= 4, 4, IF(SUM($N39:$P39) &gt;= 4, 3, IF(SUM($M39:$P39) &gt;= 4, 2, IF(SUM($L39:$P39)&gt;=4, 1, " "))))), " ")</f>
        <v>2</v>
      </c>
      <c r="E39" s="28">
        <f t="shared" si="0"/>
        <v>3</v>
      </c>
      <c r="F39" s="28">
        <f t="shared" si="1"/>
        <v>1</v>
      </c>
      <c r="G39" s="28">
        <f t="shared" si="2"/>
        <v>2</v>
      </c>
      <c r="H39" s="28">
        <f t="shared" si="3"/>
        <v>3</v>
      </c>
      <c r="I39" s="28">
        <f t="shared" si="4"/>
        <v>2</v>
      </c>
      <c r="J39" s="28">
        <f t="shared" si="5"/>
        <v>3</v>
      </c>
      <c r="K39" s="28">
        <f t="shared" si="6"/>
        <v>1</v>
      </c>
      <c r="L39" s="28">
        <f t="shared" si="7"/>
        <v>2</v>
      </c>
      <c r="M39" s="28">
        <f t="shared" si="8"/>
        <v>2</v>
      </c>
      <c r="N39" s="28">
        <f t="shared" si="9"/>
        <v>3</v>
      </c>
      <c r="O39" s="28">
        <f t="shared" si="10"/>
        <v>0</v>
      </c>
      <c r="P39" s="28">
        <f t="shared" si="11"/>
        <v>0</v>
      </c>
      <c r="Q39" s="27"/>
      <c r="R39" s="28" t="str">
        <f t="shared" si="12"/>
        <v>2.0 - 2.4</v>
      </c>
      <c r="S39" s="28" t="str">
        <f t="shared" si="13"/>
        <v>3.0 - 3.4</v>
      </c>
      <c r="T39" s="28" t="str">
        <f t="shared" si="14"/>
        <v>1.0 - 1.4</v>
      </c>
      <c r="U39" s="28" t="str">
        <f t="shared" si="15"/>
        <v>1.5 - 1.9</v>
      </c>
      <c r="V39" s="28" t="str">
        <f t="shared" si="16"/>
        <v>3.0 - 3.4</v>
      </c>
      <c r="W39" s="28" t="str">
        <f t="shared" si="17"/>
        <v>2.0 - 2.4</v>
      </c>
      <c r="X39" s="28" t="str">
        <f t="shared" si="18"/>
        <v>3.0 - 3.4</v>
      </c>
      <c r="Y39" s="28" t="str">
        <f t="shared" si="19"/>
        <v>1.0 - 1.4</v>
      </c>
      <c r="Z39" s="27"/>
      <c r="AA39" s="29">
        <f t="shared" si="20"/>
        <v>2.2000000000000002</v>
      </c>
      <c r="AB39" s="29">
        <f>VLOOKUP($C39, EDU!C:E, 3, FALSE)</f>
        <v>3</v>
      </c>
      <c r="AC39" s="29">
        <f>VLOOKUP($C39, ESNFI!C:E, 3, FALSE)</f>
        <v>1.3</v>
      </c>
      <c r="AD39" s="29">
        <f>VLOOKUP($C39, Health!C:E, 3, FALSE)</f>
        <v>1.5</v>
      </c>
      <c r="AE39" s="29">
        <f>VLOOKUP($C39, NUT!C:E, 3, FALSE)</f>
        <v>3.2</v>
      </c>
      <c r="AF39" s="29">
        <f>VLOOKUP($C39, PRO!C:E, 3, FALSE)</f>
        <v>2.2999999999999998</v>
      </c>
      <c r="AG39" s="29">
        <f>VLOOKUP($C39, FSC!C:E, 3, FALSE)</f>
        <v>3</v>
      </c>
      <c r="AH39" s="29">
        <f>VLOOKUP($C39, WASH!C:E, 3, FALSE)</f>
        <v>1.3</v>
      </c>
    </row>
    <row r="40" spans="1:34" ht="17" thickTop="1" thickBot="1" x14ac:dyDescent="0.35">
      <c r="A40" s="20" t="s">
        <v>206</v>
      </c>
      <c r="B40" s="20" t="s">
        <v>217</v>
      </c>
      <c r="C40" s="20" t="s">
        <v>218</v>
      </c>
      <c r="D40" s="10">
        <f>IFERROR(IF(AND($P40&gt;=2, SUM($O40:P40)&gt;=4), 5, IF(SUM($O40:$P40) &gt;= 4, 4, IF(SUM($N40:$P40) &gt;= 4, 3, IF(SUM($M40:$P40) &gt;= 4, 2, IF(SUM($L40:$P40)&gt;=4, 1, " "))))), " ")</f>
        <v>2</v>
      </c>
      <c r="E40" s="28">
        <f t="shared" si="0"/>
        <v>3</v>
      </c>
      <c r="F40" s="28">
        <f t="shared" si="1"/>
        <v>2</v>
      </c>
      <c r="G40" s="28">
        <f t="shared" si="2"/>
        <v>2</v>
      </c>
      <c r="H40" s="28">
        <f t="shared" si="3"/>
        <v>4</v>
      </c>
      <c r="I40" s="28">
        <f t="shared" si="4"/>
        <v>2</v>
      </c>
      <c r="J40" s="28">
        <f t="shared" si="5"/>
        <v>3</v>
      </c>
      <c r="K40" s="28">
        <f t="shared" si="6"/>
        <v>2</v>
      </c>
      <c r="L40" s="28">
        <f t="shared" si="7"/>
        <v>0</v>
      </c>
      <c r="M40" s="28">
        <f t="shared" si="8"/>
        <v>4</v>
      </c>
      <c r="N40" s="28">
        <f t="shared" si="9"/>
        <v>2</v>
      </c>
      <c r="O40" s="28">
        <f t="shared" si="10"/>
        <v>1</v>
      </c>
      <c r="P40" s="28">
        <f t="shared" si="11"/>
        <v>0</v>
      </c>
      <c r="Q40" s="27"/>
      <c r="R40" s="28" t="str">
        <f t="shared" si="12"/>
        <v>2.5 - 2.9</v>
      </c>
      <c r="S40" s="28" t="str">
        <f t="shared" si="13"/>
        <v>3.0 - 3.4</v>
      </c>
      <c r="T40" s="28" t="str">
        <f t="shared" si="14"/>
        <v>2.0 - 2.4</v>
      </c>
      <c r="U40" s="28" t="str">
        <f t="shared" si="15"/>
        <v>2.0 - 2.4</v>
      </c>
      <c r="V40" s="28" t="str">
        <f t="shared" si="16"/>
        <v>4.0 - 4.4</v>
      </c>
      <c r="W40" s="28" t="str">
        <f t="shared" si="17"/>
        <v>2.0 - 2.4</v>
      </c>
      <c r="X40" s="28" t="str">
        <f t="shared" si="18"/>
        <v>2.5 - 2.9</v>
      </c>
      <c r="Y40" s="28" t="str">
        <f t="shared" si="19"/>
        <v>1.5 - 1.9</v>
      </c>
      <c r="Z40" s="27"/>
      <c r="AA40" s="29">
        <f t="shared" si="20"/>
        <v>2.6</v>
      </c>
      <c r="AB40" s="29">
        <f>VLOOKUP($C40, EDU!C:E, 3, FALSE)</f>
        <v>3.3</v>
      </c>
      <c r="AC40" s="29">
        <f>VLOOKUP($C40, ESNFI!C:E, 3, FALSE)</f>
        <v>2.2999999999999998</v>
      </c>
      <c r="AD40" s="29">
        <f>VLOOKUP($C40, Health!C:E, 3, FALSE)</f>
        <v>2.2999999999999998</v>
      </c>
      <c r="AE40" s="29">
        <f>VLOOKUP($C40, NUT!C:E, 3, FALSE)</f>
        <v>4</v>
      </c>
      <c r="AF40" s="29">
        <f>VLOOKUP($C40, PRO!C:E, 3, FALSE)</f>
        <v>2</v>
      </c>
      <c r="AG40" s="29">
        <f>VLOOKUP($C40, FSC!C:E, 3, FALSE)</f>
        <v>2.6</v>
      </c>
      <c r="AH40" s="29">
        <f>VLOOKUP($C40, WASH!C:E, 3, FALSE)</f>
        <v>1.8</v>
      </c>
    </row>
    <row r="41" spans="1:34" ht="17" thickTop="1" thickBot="1" x14ac:dyDescent="0.35">
      <c r="A41" s="20" t="s">
        <v>206</v>
      </c>
      <c r="B41" s="20" t="s">
        <v>219</v>
      </c>
      <c r="C41" s="20" t="s">
        <v>220</v>
      </c>
      <c r="D41" s="10">
        <f>IFERROR(IF(AND($P41&gt;=2, SUM($O41:P41)&gt;=4), 5, IF(SUM($O41:$P41) &gt;= 4, 4, IF(SUM($N41:$P41) &gt;= 4, 3, IF(SUM($M41:$P41) &gt;= 4, 2, IF(SUM($L41:$P41)&gt;=4, 1, " "))))), " ")</f>
        <v>2</v>
      </c>
      <c r="E41" s="28">
        <f t="shared" si="0"/>
        <v>3</v>
      </c>
      <c r="F41" s="28">
        <f t="shared" si="1"/>
        <v>2</v>
      </c>
      <c r="G41" s="28">
        <f t="shared" si="2"/>
        <v>2</v>
      </c>
      <c r="H41" s="28">
        <f t="shared" si="3"/>
        <v>4</v>
      </c>
      <c r="I41" s="28">
        <f t="shared" si="4"/>
        <v>2</v>
      </c>
      <c r="J41" s="28">
        <f t="shared" si="5"/>
        <v>3</v>
      </c>
      <c r="K41" s="28">
        <f t="shared" si="6"/>
        <v>2</v>
      </c>
      <c r="L41" s="28">
        <f t="shared" si="7"/>
        <v>0</v>
      </c>
      <c r="M41" s="28">
        <f t="shared" si="8"/>
        <v>4</v>
      </c>
      <c r="N41" s="28">
        <f t="shared" si="9"/>
        <v>2</v>
      </c>
      <c r="O41" s="28">
        <f t="shared" si="10"/>
        <v>1</v>
      </c>
      <c r="P41" s="28">
        <f t="shared" si="11"/>
        <v>0</v>
      </c>
      <c r="Q41" s="27"/>
      <c r="R41" s="28" t="str">
        <f t="shared" si="12"/>
        <v>2.5 - 2.9</v>
      </c>
      <c r="S41" s="28" t="str">
        <f t="shared" si="13"/>
        <v>3.0 - 3.4</v>
      </c>
      <c r="T41" s="28" t="str">
        <f t="shared" si="14"/>
        <v>2.0 - 2.4</v>
      </c>
      <c r="U41" s="28" t="str">
        <f t="shared" si="15"/>
        <v>2.0 - 2.4</v>
      </c>
      <c r="V41" s="28" t="str">
        <f t="shared" si="16"/>
        <v>4.0 - 4.4</v>
      </c>
      <c r="W41" s="28" t="str">
        <f t="shared" si="17"/>
        <v>2.0 - 2.4</v>
      </c>
      <c r="X41" s="28" t="str">
        <f t="shared" si="18"/>
        <v>3.0 - 3.4</v>
      </c>
      <c r="Y41" s="28" t="str">
        <f t="shared" si="19"/>
        <v>1.5 - 1.9</v>
      </c>
      <c r="Z41" s="27"/>
      <c r="AA41" s="29">
        <f t="shared" si="20"/>
        <v>2.7</v>
      </c>
      <c r="AB41" s="29">
        <f>VLOOKUP($C41, EDU!C:E, 3, FALSE)</f>
        <v>3</v>
      </c>
      <c r="AC41" s="29">
        <f>VLOOKUP($C41, ESNFI!C:E, 3, FALSE)</f>
        <v>2.2999999999999998</v>
      </c>
      <c r="AD41" s="29">
        <f>VLOOKUP($C41, Health!C:E, 3, FALSE)</f>
        <v>2.2999999999999998</v>
      </c>
      <c r="AE41" s="29">
        <f>VLOOKUP($C41, NUT!C:E, 3, FALSE)</f>
        <v>4.2</v>
      </c>
      <c r="AF41" s="29">
        <f>VLOOKUP($C41, PRO!C:E, 3, FALSE)</f>
        <v>2.2999999999999998</v>
      </c>
      <c r="AG41" s="29">
        <f>VLOOKUP($C41, FSC!C:E, 3, FALSE)</f>
        <v>3</v>
      </c>
      <c r="AH41" s="29">
        <f>VLOOKUP($C41, WASH!C:E, 3, FALSE)</f>
        <v>1.5</v>
      </c>
    </row>
    <row r="42" spans="1:34" ht="17" thickTop="1" thickBot="1" x14ac:dyDescent="0.35">
      <c r="A42" s="20" t="s">
        <v>206</v>
      </c>
      <c r="B42" s="20" t="s">
        <v>221</v>
      </c>
      <c r="C42" s="20" t="s">
        <v>222</v>
      </c>
      <c r="D42" s="10">
        <f>IFERROR(IF(AND($P42&gt;=2, SUM($O42:P42)&gt;=4), 5, IF(SUM($O42:$P42) &gt;= 4, 4, IF(SUM($N42:$P42) &gt;= 4, 3, IF(SUM($M42:$P42) &gt;= 4, 2, IF(SUM($L42:$P42)&gt;=4, 1, " "))))), " ")</f>
        <v>2</v>
      </c>
      <c r="E42" s="28">
        <f t="shared" si="0"/>
        <v>4</v>
      </c>
      <c r="F42" s="28">
        <f t="shared" si="1"/>
        <v>2</v>
      </c>
      <c r="G42" s="28">
        <f t="shared" si="2"/>
        <v>2</v>
      </c>
      <c r="H42" s="28">
        <f t="shared" si="3"/>
        <v>4</v>
      </c>
      <c r="I42" s="28">
        <f t="shared" si="4"/>
        <v>2</v>
      </c>
      <c r="J42" s="28">
        <f t="shared" si="5"/>
        <v>3</v>
      </c>
      <c r="K42" s="28">
        <f t="shared" si="6"/>
        <v>1</v>
      </c>
      <c r="L42" s="28">
        <f t="shared" si="7"/>
        <v>1</v>
      </c>
      <c r="M42" s="28">
        <f t="shared" si="8"/>
        <v>3</v>
      </c>
      <c r="N42" s="28">
        <f t="shared" si="9"/>
        <v>1</v>
      </c>
      <c r="O42" s="28">
        <f t="shared" si="10"/>
        <v>2</v>
      </c>
      <c r="P42" s="28">
        <f t="shared" si="11"/>
        <v>0</v>
      </c>
      <c r="Q42" s="27"/>
      <c r="R42" s="28" t="str">
        <f t="shared" si="12"/>
        <v>2.5 - 2.9</v>
      </c>
      <c r="S42" s="28" t="str">
        <f t="shared" si="13"/>
        <v>3.5 - 3.9</v>
      </c>
      <c r="T42" s="28" t="str">
        <f t="shared" si="14"/>
        <v>1.5 - 1.9</v>
      </c>
      <c r="U42" s="28" t="str">
        <f t="shared" si="15"/>
        <v>1.5 - 1.9</v>
      </c>
      <c r="V42" s="28" t="str">
        <f t="shared" si="16"/>
        <v>3.5 - 3.9</v>
      </c>
      <c r="W42" s="28" t="str">
        <f t="shared" si="17"/>
        <v>2.0 - 2.4</v>
      </c>
      <c r="X42" s="28" t="str">
        <f t="shared" si="18"/>
        <v>2.5 - 2.9</v>
      </c>
      <c r="Y42" s="28" t="str">
        <f t="shared" si="19"/>
        <v>1.0 - 1.4</v>
      </c>
      <c r="Z42" s="27"/>
      <c r="AA42" s="29">
        <f t="shared" si="20"/>
        <v>2.5</v>
      </c>
      <c r="AB42" s="29">
        <f>VLOOKUP($C42, EDU!C:E, 3, FALSE)</f>
        <v>3.7</v>
      </c>
      <c r="AC42" s="29">
        <f>VLOOKUP($C42, ESNFI!C:E, 3, FALSE)</f>
        <v>1.8</v>
      </c>
      <c r="AD42" s="29">
        <f>VLOOKUP($C42, Health!C:E, 3, FALSE)</f>
        <v>1.8</v>
      </c>
      <c r="AE42" s="29">
        <f>VLOOKUP($C42, NUT!C:E, 3, FALSE)</f>
        <v>3.6</v>
      </c>
      <c r="AF42" s="29">
        <f>VLOOKUP($C42, PRO!C:E, 3, FALSE)</f>
        <v>2.2999999999999998</v>
      </c>
      <c r="AG42" s="29">
        <f>VLOOKUP($C42, FSC!C:E, 3, FALSE)</f>
        <v>2.8</v>
      </c>
      <c r="AH42" s="29">
        <f>VLOOKUP($C42, WASH!C:E, 3, FALSE)</f>
        <v>1.3</v>
      </c>
    </row>
    <row r="43" spans="1:34" ht="17" thickTop="1" thickBot="1" x14ac:dyDescent="0.35">
      <c r="A43" s="20" t="s">
        <v>206</v>
      </c>
      <c r="B43" s="20" t="s">
        <v>223</v>
      </c>
      <c r="C43" s="20" t="s">
        <v>224</v>
      </c>
      <c r="D43" s="10">
        <f>IFERROR(IF(AND($P43&gt;=2, SUM($O43:P43)&gt;=4), 5, IF(SUM($O43:$P43) &gt;= 4, 4, IF(SUM($N43:$P43) &gt;= 4, 3, IF(SUM($M43:$P43) &gt;= 4, 2, IF(SUM($L43:$P43)&gt;=4, 1, " "))))), " ")</f>
        <v>2</v>
      </c>
      <c r="E43" s="28">
        <f t="shared" si="0"/>
        <v>2</v>
      </c>
      <c r="F43" s="28">
        <f t="shared" si="1"/>
        <v>2</v>
      </c>
      <c r="G43" s="28">
        <f t="shared" si="2"/>
        <v>2</v>
      </c>
      <c r="H43" s="28">
        <f t="shared" si="3"/>
        <v>4</v>
      </c>
      <c r="I43" s="28">
        <f t="shared" si="4"/>
        <v>2</v>
      </c>
      <c r="J43" s="28">
        <f t="shared" si="5"/>
        <v>3</v>
      </c>
      <c r="K43" s="28">
        <f t="shared" si="6"/>
        <v>1</v>
      </c>
      <c r="L43" s="28">
        <f t="shared" si="7"/>
        <v>1</v>
      </c>
      <c r="M43" s="28">
        <f t="shared" si="8"/>
        <v>4</v>
      </c>
      <c r="N43" s="28">
        <f t="shared" si="9"/>
        <v>1</v>
      </c>
      <c r="O43" s="28">
        <f t="shared" si="10"/>
        <v>1</v>
      </c>
      <c r="P43" s="28">
        <f t="shared" si="11"/>
        <v>0</v>
      </c>
      <c r="Q43" s="27"/>
      <c r="R43" s="28" t="str">
        <f t="shared" si="12"/>
        <v>2.5 - 2.9</v>
      </c>
      <c r="S43" s="28" t="str">
        <f t="shared" si="13"/>
        <v>2.0 - 2.4</v>
      </c>
      <c r="T43" s="28" t="str">
        <f t="shared" si="14"/>
        <v>1.5 - 1.9</v>
      </c>
      <c r="U43" s="28" t="str">
        <f t="shared" si="15"/>
        <v>2.0 - 2.4</v>
      </c>
      <c r="V43" s="28" t="str">
        <f t="shared" si="16"/>
        <v>4.0 - 4.4</v>
      </c>
      <c r="W43" s="28" t="str">
        <f t="shared" si="17"/>
        <v>2.0 - 2.4</v>
      </c>
      <c r="X43" s="28" t="str">
        <f t="shared" si="18"/>
        <v>3.0 - 3.4</v>
      </c>
      <c r="Y43" s="28" t="str">
        <f t="shared" si="19"/>
        <v>1.0 - 1.4</v>
      </c>
      <c r="Z43" s="27"/>
      <c r="AA43" s="29">
        <f t="shared" si="20"/>
        <v>2.5</v>
      </c>
      <c r="AB43" s="29">
        <f>VLOOKUP($C43, EDU!C:E, 3, FALSE)</f>
        <v>2.2999999999999998</v>
      </c>
      <c r="AC43" s="29">
        <f>VLOOKUP($C43, ESNFI!C:E, 3, FALSE)</f>
        <v>1.8</v>
      </c>
      <c r="AD43" s="29">
        <f>VLOOKUP($C43, Health!C:E, 3, FALSE)</f>
        <v>2.2999999999999998</v>
      </c>
      <c r="AE43" s="29">
        <f>VLOOKUP($C43, NUT!C:E, 3, FALSE)</f>
        <v>4.2</v>
      </c>
      <c r="AF43" s="29">
        <f>VLOOKUP($C43, PRO!C:E, 3, FALSE)</f>
        <v>2.2999999999999998</v>
      </c>
      <c r="AG43" s="29">
        <f>VLOOKUP($C43, FSC!C:E, 3, FALSE)</f>
        <v>3.2</v>
      </c>
      <c r="AH43" s="29">
        <f>VLOOKUP($C43, WASH!C:E, 3, FALSE)</f>
        <v>1.3</v>
      </c>
    </row>
    <row r="44" spans="1:34" ht="17" thickTop="1" thickBot="1" x14ac:dyDescent="0.35">
      <c r="A44" s="20" t="s">
        <v>225</v>
      </c>
      <c r="B44" s="20" t="s">
        <v>226</v>
      </c>
      <c r="C44" s="20" t="s">
        <v>227</v>
      </c>
      <c r="D44" s="10">
        <f>IFERROR(IF(AND($P44&gt;=2, SUM($O44:P44)&gt;=4), 5, IF(SUM($O44:$P44) &gt;= 4, 4, IF(SUM($N44:$P44) &gt;= 4, 3, IF(SUM($M44:$P44) &gt;= 4, 2, IF(SUM($L44:$P44)&gt;=4, 1, " "))))), " ")</f>
        <v>3</v>
      </c>
      <c r="E44" s="28">
        <f t="shared" si="0"/>
        <v>3</v>
      </c>
      <c r="F44" s="28">
        <f t="shared" si="1"/>
        <v>2</v>
      </c>
      <c r="G44" s="28">
        <f t="shared" si="2"/>
        <v>3</v>
      </c>
      <c r="H44" s="28">
        <f t="shared" si="3"/>
        <v>2</v>
      </c>
      <c r="I44" s="28">
        <f t="shared" si="4"/>
        <v>3</v>
      </c>
      <c r="J44" s="28">
        <f t="shared" si="5"/>
        <v>3</v>
      </c>
      <c r="K44" s="28">
        <f t="shared" si="6"/>
        <v>2</v>
      </c>
      <c r="L44" s="28">
        <f t="shared" si="7"/>
        <v>0</v>
      </c>
      <c r="M44" s="28">
        <f t="shared" si="8"/>
        <v>3</v>
      </c>
      <c r="N44" s="28">
        <f t="shared" si="9"/>
        <v>4</v>
      </c>
      <c r="O44" s="28">
        <f t="shared" si="10"/>
        <v>0</v>
      </c>
      <c r="P44" s="28">
        <f t="shared" si="11"/>
        <v>0</v>
      </c>
      <c r="Q44" s="27"/>
      <c r="R44" s="28" t="str">
        <f t="shared" si="12"/>
        <v>2.5 - 2.9</v>
      </c>
      <c r="S44" s="28" t="str">
        <f t="shared" si="13"/>
        <v>3.0 - 3.4</v>
      </c>
      <c r="T44" s="28" t="str">
        <f t="shared" si="14"/>
        <v>1.5 - 1.9</v>
      </c>
      <c r="U44" s="28" t="str">
        <f t="shared" si="15"/>
        <v>3.0 - 3.4</v>
      </c>
      <c r="V44" s="28" t="str">
        <f t="shared" si="16"/>
        <v>2.0 - 2.4</v>
      </c>
      <c r="W44" s="28" t="str">
        <f t="shared" si="17"/>
        <v>3.0 - 3.4</v>
      </c>
      <c r="X44" s="28" t="str">
        <f t="shared" si="18"/>
        <v>2.5 - 2.9</v>
      </c>
      <c r="Y44" s="28" t="str">
        <f t="shared" si="19"/>
        <v>1.5 - 1.9</v>
      </c>
      <c r="Z44" s="27"/>
      <c r="AA44" s="29">
        <f t="shared" si="20"/>
        <v>2.6</v>
      </c>
      <c r="AB44" s="29">
        <f>VLOOKUP($C44, EDU!C:E, 3, FALSE)</f>
        <v>3.3</v>
      </c>
      <c r="AC44" s="29">
        <f>VLOOKUP($C44, ESNFI!C:E, 3, FALSE)</f>
        <v>1.8</v>
      </c>
      <c r="AD44" s="29">
        <f>VLOOKUP($C44, Health!C:E, 3, FALSE)</f>
        <v>3.3</v>
      </c>
      <c r="AE44" s="29">
        <f>VLOOKUP($C44, NUT!C:E, 3, FALSE)</f>
        <v>2.4</v>
      </c>
      <c r="AF44" s="29">
        <f>VLOOKUP($C44, PRO!C:E, 3, FALSE)</f>
        <v>3.3</v>
      </c>
      <c r="AG44" s="29">
        <f>VLOOKUP($C44, FSC!C:E, 3, FALSE)</f>
        <v>2.8</v>
      </c>
      <c r="AH44" s="29">
        <f>VLOOKUP($C44, WASH!C:E, 3, FALSE)</f>
        <v>1.5</v>
      </c>
    </row>
    <row r="45" spans="1:34" ht="17" thickTop="1" thickBot="1" x14ac:dyDescent="0.35">
      <c r="A45" s="20" t="s">
        <v>225</v>
      </c>
      <c r="B45" s="20" t="s">
        <v>228</v>
      </c>
      <c r="C45" s="20" t="s">
        <v>229</v>
      </c>
      <c r="D45" s="10">
        <f>IFERROR(IF(AND($P45&gt;=2, SUM($O45:P45)&gt;=4), 5, IF(SUM($O45:$P45) &gt;= 4, 4, IF(SUM($N45:$P45) &gt;= 4, 3, IF(SUM($M45:$P45) &gt;= 4, 2, IF(SUM($L45:$P45)&gt;=4, 1, " "))))), " ")</f>
        <v>2</v>
      </c>
      <c r="E45" s="28">
        <f t="shared" si="0"/>
        <v>2</v>
      </c>
      <c r="F45" s="28">
        <f t="shared" si="1"/>
        <v>2</v>
      </c>
      <c r="G45" s="28">
        <f t="shared" si="2"/>
        <v>3</v>
      </c>
      <c r="H45" s="28">
        <f t="shared" si="3"/>
        <v>2</v>
      </c>
      <c r="I45" s="28">
        <f t="shared" si="4"/>
        <v>3</v>
      </c>
      <c r="J45" s="28">
        <f t="shared" si="5"/>
        <v>2</v>
      </c>
      <c r="K45" s="28">
        <f t="shared" si="6"/>
        <v>2</v>
      </c>
      <c r="L45" s="28">
        <f t="shared" si="7"/>
        <v>0</v>
      </c>
      <c r="M45" s="28">
        <f t="shared" si="8"/>
        <v>5</v>
      </c>
      <c r="N45" s="28">
        <f t="shared" si="9"/>
        <v>2</v>
      </c>
      <c r="O45" s="28">
        <f t="shared" si="10"/>
        <v>0</v>
      </c>
      <c r="P45" s="28">
        <f t="shared" si="11"/>
        <v>0</v>
      </c>
      <c r="Q45" s="27"/>
      <c r="R45" s="28" t="str">
        <f t="shared" si="12"/>
        <v>2.0 - 2.4</v>
      </c>
      <c r="S45" s="28" t="str">
        <f t="shared" si="13"/>
        <v>1.5 - 1.9</v>
      </c>
      <c r="T45" s="28" t="str">
        <f t="shared" si="14"/>
        <v>1.5 - 1.9</v>
      </c>
      <c r="U45" s="28" t="str">
        <f t="shared" si="15"/>
        <v>3.0 - 3.4</v>
      </c>
      <c r="V45" s="28" t="str">
        <f t="shared" si="16"/>
        <v>2.0 - 2.4</v>
      </c>
      <c r="W45" s="28" t="str">
        <f t="shared" si="17"/>
        <v>3.0 - 3.4</v>
      </c>
      <c r="X45" s="28" t="str">
        <f t="shared" si="18"/>
        <v>2.0 - 2.4</v>
      </c>
      <c r="Y45" s="28" t="str">
        <f t="shared" si="19"/>
        <v>1.5 - 1.9</v>
      </c>
      <c r="Z45" s="27"/>
      <c r="AA45" s="29">
        <f t="shared" si="20"/>
        <v>2.2999999999999998</v>
      </c>
      <c r="AB45" s="29">
        <f>VLOOKUP($C45, EDU!C:E, 3, FALSE)</f>
        <v>1.7</v>
      </c>
      <c r="AC45" s="29">
        <f>VLOOKUP($C45, ESNFI!C:E, 3, FALSE)</f>
        <v>1.5</v>
      </c>
      <c r="AD45" s="29">
        <f>VLOOKUP($C45, Health!C:E, 3, FALSE)</f>
        <v>3.3</v>
      </c>
      <c r="AE45" s="29">
        <f>VLOOKUP($C45, NUT!C:E, 3, FALSE)</f>
        <v>2.4</v>
      </c>
      <c r="AF45" s="29">
        <f>VLOOKUP($C45, PRO!C:E, 3, FALSE)</f>
        <v>3</v>
      </c>
      <c r="AG45" s="29">
        <f>VLOOKUP($C45, FSC!C:E, 3, FALSE)</f>
        <v>2.4</v>
      </c>
      <c r="AH45" s="29">
        <f>VLOOKUP($C45, WASH!C:E, 3, FALSE)</f>
        <v>1.8</v>
      </c>
    </row>
    <row r="46" spans="1:34" ht="17" thickTop="1" thickBot="1" x14ac:dyDescent="0.35">
      <c r="A46" s="20" t="s">
        <v>225</v>
      </c>
      <c r="B46" s="20" t="s">
        <v>230</v>
      </c>
      <c r="C46" s="20" t="s">
        <v>231</v>
      </c>
      <c r="D46" s="10">
        <f>IFERROR(IF(AND($P46&gt;=2, SUM($O46:P46)&gt;=4), 5, IF(SUM($O46:$P46) &gt;= 4, 4, IF(SUM($N46:$P46) &gt;= 4, 3, IF(SUM($M46:$P46) &gt;= 4, 2, IF(SUM($L46:$P46)&gt;=4, 1, " "))))), " ")</f>
        <v>3</v>
      </c>
      <c r="E46" s="28">
        <f t="shared" si="0"/>
        <v>3</v>
      </c>
      <c r="F46" s="28">
        <f t="shared" si="1"/>
        <v>1</v>
      </c>
      <c r="G46" s="28">
        <f t="shared" si="2"/>
        <v>3</v>
      </c>
      <c r="H46" s="28">
        <f t="shared" si="3"/>
        <v>2</v>
      </c>
      <c r="I46" s="28">
        <f t="shared" si="4"/>
        <v>3</v>
      </c>
      <c r="J46" s="28">
        <f t="shared" si="5"/>
        <v>3</v>
      </c>
      <c r="K46" s="28">
        <f t="shared" si="6"/>
        <v>1</v>
      </c>
      <c r="L46" s="28">
        <f t="shared" si="7"/>
        <v>2</v>
      </c>
      <c r="M46" s="28">
        <f t="shared" si="8"/>
        <v>1</v>
      </c>
      <c r="N46" s="28">
        <f t="shared" si="9"/>
        <v>4</v>
      </c>
      <c r="O46" s="28">
        <f t="shared" si="10"/>
        <v>0</v>
      </c>
      <c r="P46" s="28">
        <f t="shared" si="11"/>
        <v>0</v>
      </c>
      <c r="Q46" s="27"/>
      <c r="R46" s="28" t="str">
        <f t="shared" si="12"/>
        <v>2.0 - 2.4</v>
      </c>
      <c r="S46" s="28" t="str">
        <f t="shared" si="13"/>
        <v>3.0 - 3.4</v>
      </c>
      <c r="T46" s="28" t="str">
        <f t="shared" si="14"/>
        <v>1.0 - 1.4</v>
      </c>
      <c r="U46" s="28" t="str">
        <f t="shared" si="15"/>
        <v>2.5 - 2.9</v>
      </c>
      <c r="V46" s="28" t="str">
        <f t="shared" si="16"/>
        <v>2.0 - 2.4</v>
      </c>
      <c r="W46" s="28" t="str">
        <f t="shared" si="17"/>
        <v>3.0 - 3.4</v>
      </c>
      <c r="X46" s="28" t="str">
        <f t="shared" si="18"/>
        <v>2.5 - 2.9</v>
      </c>
      <c r="Y46" s="28" t="str">
        <f t="shared" si="19"/>
        <v>1.0 - 1.4</v>
      </c>
      <c r="Z46" s="27"/>
      <c r="AA46" s="29">
        <f t="shared" si="20"/>
        <v>2.2999999999999998</v>
      </c>
      <c r="AB46" s="29">
        <f>VLOOKUP($C46, EDU!C:E, 3, FALSE)</f>
        <v>3.3</v>
      </c>
      <c r="AC46" s="29">
        <f>VLOOKUP($C46, ESNFI!C:E, 3, FALSE)</f>
        <v>1</v>
      </c>
      <c r="AD46" s="29">
        <f>VLOOKUP($C46, Health!C:E, 3, FALSE)</f>
        <v>2.5</v>
      </c>
      <c r="AE46" s="29">
        <f>VLOOKUP($C46, NUT!C:E, 3, FALSE)</f>
        <v>2.4</v>
      </c>
      <c r="AF46" s="29">
        <f>VLOOKUP($C46, PRO!C:E, 3, FALSE)</f>
        <v>3</v>
      </c>
      <c r="AG46" s="29">
        <f>VLOOKUP($C46, FSC!C:E, 3, FALSE)</f>
        <v>2.6</v>
      </c>
      <c r="AH46" s="29">
        <f>VLOOKUP($C46, WASH!C:E, 3, FALSE)</f>
        <v>1.3</v>
      </c>
    </row>
    <row r="47" spans="1:34" ht="17" thickTop="1" thickBot="1" x14ac:dyDescent="0.35">
      <c r="A47" s="20" t="s">
        <v>225</v>
      </c>
      <c r="B47" s="20" t="s">
        <v>232</v>
      </c>
      <c r="C47" s="20" t="s">
        <v>233</v>
      </c>
      <c r="D47" s="10">
        <f>IFERROR(IF(AND($P47&gt;=2, SUM($O47:P47)&gt;=4), 5, IF(SUM($O47:$P47) &gt;= 4, 4, IF(SUM($N47:$P47) &gt;= 4, 3, IF(SUM($M47:$P47) &gt;= 4, 2, IF(SUM($L47:$P47)&gt;=4, 1, " "))))), " ")</f>
        <v>3</v>
      </c>
      <c r="E47" s="28">
        <f t="shared" si="0"/>
        <v>4</v>
      </c>
      <c r="F47" s="28">
        <f t="shared" si="1"/>
        <v>2</v>
      </c>
      <c r="G47" s="28">
        <f t="shared" si="2"/>
        <v>3</v>
      </c>
      <c r="H47" s="28">
        <f t="shared" si="3"/>
        <v>4</v>
      </c>
      <c r="I47" s="28">
        <f t="shared" si="4"/>
        <v>3</v>
      </c>
      <c r="J47" s="28">
        <f t="shared" si="5"/>
        <v>3</v>
      </c>
      <c r="K47" s="28">
        <f t="shared" si="6"/>
        <v>2</v>
      </c>
      <c r="L47" s="28">
        <f t="shared" si="7"/>
        <v>0</v>
      </c>
      <c r="M47" s="28">
        <f t="shared" si="8"/>
        <v>2</v>
      </c>
      <c r="N47" s="28">
        <f t="shared" si="9"/>
        <v>3</v>
      </c>
      <c r="O47" s="28">
        <f t="shared" si="10"/>
        <v>2</v>
      </c>
      <c r="P47" s="28">
        <f t="shared" si="11"/>
        <v>0</v>
      </c>
      <c r="Q47" s="27"/>
      <c r="R47" s="28" t="str">
        <f t="shared" si="12"/>
        <v>2.5 - 2.9</v>
      </c>
      <c r="S47" s="28" t="str">
        <f t="shared" si="13"/>
        <v>3.5 - 3.9</v>
      </c>
      <c r="T47" s="28" t="str">
        <f t="shared" si="14"/>
        <v>1.5 - 1.9</v>
      </c>
      <c r="U47" s="28" t="str">
        <f t="shared" si="15"/>
        <v>2.5 - 2.9</v>
      </c>
      <c r="V47" s="28" t="str">
        <f t="shared" si="16"/>
        <v>4.0 - 4.4</v>
      </c>
      <c r="W47" s="28" t="str">
        <f t="shared" si="17"/>
        <v>3.0 - 3.4</v>
      </c>
      <c r="X47" s="28" t="str">
        <f t="shared" si="18"/>
        <v>3.0 - 3.4</v>
      </c>
      <c r="Y47" s="28" t="str">
        <f t="shared" si="19"/>
        <v>1.5 - 1.9</v>
      </c>
      <c r="Z47" s="27"/>
      <c r="AA47" s="29">
        <f t="shared" si="20"/>
        <v>2.8</v>
      </c>
      <c r="AB47" s="29">
        <f>VLOOKUP($C47, EDU!C:E, 3, FALSE)</f>
        <v>3.7</v>
      </c>
      <c r="AC47" s="29">
        <f>VLOOKUP($C47, ESNFI!C:E, 3, FALSE)</f>
        <v>1.5</v>
      </c>
      <c r="AD47" s="29">
        <f>VLOOKUP($C47, Health!C:E, 3, FALSE)</f>
        <v>2.8</v>
      </c>
      <c r="AE47" s="29">
        <f>VLOOKUP($C47, NUT!C:E, 3, FALSE)</f>
        <v>4</v>
      </c>
      <c r="AF47" s="29">
        <f>VLOOKUP($C47, PRO!C:E, 3, FALSE)</f>
        <v>3</v>
      </c>
      <c r="AG47" s="29">
        <f>VLOOKUP($C47, FSC!C:E, 3, FALSE)</f>
        <v>3</v>
      </c>
      <c r="AH47" s="29">
        <f>VLOOKUP($C47, WASH!C:E, 3, FALSE)</f>
        <v>1.5</v>
      </c>
    </row>
    <row r="48" spans="1:34" ht="17" thickTop="1" thickBot="1" x14ac:dyDescent="0.35">
      <c r="A48" s="20" t="s">
        <v>225</v>
      </c>
      <c r="B48" s="20" t="s">
        <v>234</v>
      </c>
      <c r="C48" s="20" t="s">
        <v>235</v>
      </c>
      <c r="D48" s="10">
        <f>IFERROR(IF(AND($P48&gt;=2, SUM($O48:P48)&gt;=4), 5, IF(SUM($O48:$P48) &gt;= 4, 4, IF(SUM($N48:$P48) &gt;= 4, 3, IF(SUM($M48:$P48) &gt;= 4, 2, IF(SUM($L48:$P48)&gt;=4, 1, " "))))), " ")</f>
        <v>2</v>
      </c>
      <c r="E48" s="28">
        <f t="shared" si="0"/>
        <v>2</v>
      </c>
      <c r="F48" s="28">
        <f t="shared" si="1"/>
        <v>2</v>
      </c>
      <c r="G48" s="28">
        <f t="shared" si="2"/>
        <v>4</v>
      </c>
      <c r="H48" s="28">
        <f t="shared" si="3"/>
        <v>2</v>
      </c>
      <c r="I48" s="28">
        <f t="shared" si="4"/>
        <v>3</v>
      </c>
      <c r="J48" s="28">
        <f t="shared" si="5"/>
        <v>3</v>
      </c>
      <c r="K48" s="28">
        <f t="shared" si="6"/>
        <v>2</v>
      </c>
      <c r="L48" s="28">
        <f t="shared" si="7"/>
        <v>0</v>
      </c>
      <c r="M48" s="28">
        <f t="shared" si="8"/>
        <v>4</v>
      </c>
      <c r="N48" s="28">
        <f t="shared" si="9"/>
        <v>2</v>
      </c>
      <c r="O48" s="28">
        <f t="shared" si="10"/>
        <v>1</v>
      </c>
      <c r="P48" s="28">
        <f t="shared" si="11"/>
        <v>0</v>
      </c>
      <c r="Q48" s="27"/>
      <c r="R48" s="28" t="str">
        <f t="shared" si="12"/>
        <v>2.5 - 2.9</v>
      </c>
      <c r="S48" s="28" t="str">
        <f t="shared" si="13"/>
        <v>1.5 - 1.9</v>
      </c>
      <c r="T48" s="28" t="str">
        <f t="shared" si="14"/>
        <v>2.0 - 2.4</v>
      </c>
      <c r="U48" s="28" t="str">
        <f t="shared" si="15"/>
        <v>3.5 - 3.9</v>
      </c>
      <c r="V48" s="28" t="str">
        <f t="shared" si="16"/>
        <v>1.5 - 1.9</v>
      </c>
      <c r="W48" s="28" t="str">
        <f t="shared" si="17"/>
        <v>3.0 - 3.4</v>
      </c>
      <c r="X48" s="28" t="str">
        <f t="shared" si="18"/>
        <v>2.5 - 2.9</v>
      </c>
      <c r="Y48" s="28" t="str">
        <f t="shared" si="19"/>
        <v>2.0 - 2.4</v>
      </c>
      <c r="Z48" s="27"/>
      <c r="AA48" s="29">
        <f t="shared" si="20"/>
        <v>2.6</v>
      </c>
      <c r="AB48" s="29">
        <f>VLOOKUP($C48, EDU!C:E, 3, FALSE)</f>
        <v>1.7</v>
      </c>
      <c r="AC48" s="29">
        <f>VLOOKUP($C48, ESNFI!C:E, 3, FALSE)</f>
        <v>2.2999999999999998</v>
      </c>
      <c r="AD48" s="29">
        <f>VLOOKUP($C48, Health!C:E, 3, FALSE)</f>
        <v>3.8</v>
      </c>
      <c r="AE48" s="29">
        <f>VLOOKUP($C48, NUT!C:E, 3, FALSE)</f>
        <v>1.8</v>
      </c>
      <c r="AF48" s="29">
        <f>VLOOKUP($C48, PRO!C:E, 3, FALSE)</f>
        <v>3.3</v>
      </c>
      <c r="AG48" s="29">
        <f>VLOOKUP($C48, FSC!C:E, 3, FALSE)</f>
        <v>2.8</v>
      </c>
      <c r="AH48" s="29">
        <f>VLOOKUP($C48, WASH!C:E, 3, FALSE)</f>
        <v>2.2999999999999998</v>
      </c>
    </row>
    <row r="49" spans="1:34" ht="17" thickTop="1" thickBot="1" x14ac:dyDescent="0.35">
      <c r="A49" s="20" t="s">
        <v>225</v>
      </c>
      <c r="B49" s="20" t="s">
        <v>236</v>
      </c>
      <c r="C49" s="20" t="s">
        <v>237</v>
      </c>
      <c r="D49" s="10">
        <f>IFERROR(IF(AND($P49&gt;=2, SUM($O49:P49)&gt;=4), 5, IF(SUM($O49:$P49) &gt;= 4, 4, IF(SUM($N49:$P49) &gt;= 4, 3, IF(SUM($M49:$P49) &gt;= 4, 2, IF(SUM($L49:$P49)&gt;=4, 1, " "))))), " ")</f>
        <v>3</v>
      </c>
      <c r="E49" s="28">
        <f t="shared" si="0"/>
        <v>2</v>
      </c>
      <c r="F49" s="28">
        <f t="shared" si="1"/>
        <v>2</v>
      </c>
      <c r="G49" s="28">
        <f t="shared" si="2"/>
        <v>3</v>
      </c>
      <c r="H49" s="28">
        <f t="shared" si="3"/>
        <v>3</v>
      </c>
      <c r="I49" s="28">
        <f t="shared" si="4"/>
        <v>3</v>
      </c>
      <c r="J49" s="28">
        <f t="shared" si="5"/>
        <v>3</v>
      </c>
      <c r="K49" s="28">
        <f t="shared" si="6"/>
        <v>2</v>
      </c>
      <c r="L49" s="28">
        <f t="shared" si="7"/>
        <v>0</v>
      </c>
      <c r="M49" s="28">
        <f t="shared" si="8"/>
        <v>3</v>
      </c>
      <c r="N49" s="28">
        <f t="shared" si="9"/>
        <v>4</v>
      </c>
      <c r="O49" s="28">
        <f t="shared" si="10"/>
        <v>0</v>
      </c>
      <c r="P49" s="28">
        <f t="shared" si="11"/>
        <v>0</v>
      </c>
      <c r="Q49" s="27"/>
      <c r="R49" s="28" t="str">
        <f t="shared" si="12"/>
        <v>2.0 - 2.4</v>
      </c>
      <c r="S49" s="28" t="str">
        <f t="shared" si="13"/>
        <v>1.5 - 1.9</v>
      </c>
      <c r="T49" s="28" t="str">
        <f t="shared" si="14"/>
        <v>1.5 - 1.9</v>
      </c>
      <c r="U49" s="28" t="str">
        <f t="shared" si="15"/>
        <v>3.0 - 3.4</v>
      </c>
      <c r="V49" s="28" t="str">
        <f t="shared" si="16"/>
        <v>3.0 - 3.4</v>
      </c>
      <c r="W49" s="28" t="str">
        <f t="shared" si="17"/>
        <v>3.0 - 3.4</v>
      </c>
      <c r="X49" s="28" t="str">
        <f t="shared" si="18"/>
        <v>2.5 - 2.9</v>
      </c>
      <c r="Y49" s="28" t="str">
        <f t="shared" si="19"/>
        <v>1.5 - 1.9</v>
      </c>
      <c r="Z49" s="27"/>
      <c r="AA49" s="29">
        <f t="shared" si="20"/>
        <v>2.4</v>
      </c>
      <c r="AB49" s="29">
        <f>VLOOKUP($C49, EDU!C:E, 3, FALSE)</f>
        <v>1.7</v>
      </c>
      <c r="AC49" s="29">
        <f>VLOOKUP($C49, ESNFI!C:E, 3, FALSE)</f>
        <v>1.5</v>
      </c>
      <c r="AD49" s="29">
        <f>VLOOKUP($C49, Health!C:E, 3, FALSE)</f>
        <v>3</v>
      </c>
      <c r="AE49" s="29">
        <f>VLOOKUP($C49, NUT!C:E, 3, FALSE)</f>
        <v>3.2</v>
      </c>
      <c r="AF49" s="29">
        <f>VLOOKUP($C49, PRO!C:E, 3, FALSE)</f>
        <v>3</v>
      </c>
      <c r="AG49" s="29">
        <f>VLOOKUP($C49, FSC!C:E, 3, FALSE)</f>
        <v>2.8</v>
      </c>
      <c r="AH49" s="29">
        <f>VLOOKUP($C49, WASH!C:E, 3, FALSE)</f>
        <v>1.5</v>
      </c>
    </row>
    <row r="50" spans="1:34" ht="17" thickTop="1" thickBot="1" x14ac:dyDescent="0.35">
      <c r="A50" s="20" t="s">
        <v>225</v>
      </c>
      <c r="B50" s="20" t="s">
        <v>238</v>
      </c>
      <c r="C50" s="20" t="s">
        <v>239</v>
      </c>
      <c r="D50" s="10">
        <f>IFERROR(IF(AND($P50&gt;=2, SUM($O50:P50)&gt;=4), 5, IF(SUM($O50:$P50) &gt;= 4, 4, IF(SUM($N50:$P50) &gt;= 4, 3, IF(SUM($M50:$P50) &gt;= 4, 2, IF(SUM($L50:$P50)&gt;=4, 1, " "))))), " ")</f>
        <v>3</v>
      </c>
      <c r="E50" s="28">
        <f t="shared" si="0"/>
        <v>2</v>
      </c>
      <c r="F50" s="28">
        <f t="shared" si="1"/>
        <v>3</v>
      </c>
      <c r="G50" s="28">
        <f t="shared" si="2"/>
        <v>3</v>
      </c>
      <c r="H50" s="28">
        <f t="shared" si="3"/>
        <v>3</v>
      </c>
      <c r="I50" s="28">
        <f t="shared" si="4"/>
        <v>3</v>
      </c>
      <c r="J50" s="28">
        <f t="shared" si="5"/>
        <v>3</v>
      </c>
      <c r="K50" s="28">
        <f t="shared" si="6"/>
        <v>3</v>
      </c>
      <c r="L50" s="28">
        <f t="shared" si="7"/>
        <v>0</v>
      </c>
      <c r="M50" s="28">
        <f t="shared" si="8"/>
        <v>1</v>
      </c>
      <c r="N50" s="28">
        <f t="shared" si="9"/>
        <v>6</v>
      </c>
      <c r="O50" s="28">
        <f t="shared" si="10"/>
        <v>0</v>
      </c>
      <c r="P50" s="28">
        <f t="shared" si="11"/>
        <v>0</v>
      </c>
      <c r="Q50" s="27"/>
      <c r="R50" s="28" t="str">
        <f t="shared" si="12"/>
        <v>2.5 - 2.9</v>
      </c>
      <c r="S50" s="28" t="str">
        <f t="shared" si="13"/>
        <v>1.5 - 1.9</v>
      </c>
      <c r="T50" s="28" t="str">
        <f t="shared" si="14"/>
        <v>3.0 - 3.4</v>
      </c>
      <c r="U50" s="28" t="str">
        <f t="shared" si="15"/>
        <v>3.0 - 3.4</v>
      </c>
      <c r="V50" s="28" t="str">
        <f t="shared" si="16"/>
        <v>3.0 - 3.4</v>
      </c>
      <c r="W50" s="28" t="str">
        <f t="shared" si="17"/>
        <v>3.0 - 3.4</v>
      </c>
      <c r="X50" s="28" t="str">
        <f t="shared" si="18"/>
        <v>3.0 - 3.4</v>
      </c>
      <c r="Y50" s="28" t="str">
        <f t="shared" si="19"/>
        <v>2.5 - 2.9</v>
      </c>
      <c r="Z50" s="27"/>
      <c r="AA50" s="29">
        <f t="shared" si="20"/>
        <v>2.8</v>
      </c>
      <c r="AB50" s="29">
        <f>VLOOKUP($C50, EDU!C:E, 3, FALSE)</f>
        <v>1.7</v>
      </c>
      <c r="AC50" s="29">
        <f>VLOOKUP($C50, ESNFI!C:E, 3, FALSE)</f>
        <v>3</v>
      </c>
      <c r="AD50" s="29">
        <f>VLOOKUP($C50, Health!C:E, 3, FALSE)</f>
        <v>3.3</v>
      </c>
      <c r="AE50" s="29">
        <f>VLOOKUP($C50, NUT!C:E, 3, FALSE)</f>
        <v>3.2</v>
      </c>
      <c r="AF50" s="29">
        <f>VLOOKUP($C50, PRO!C:E, 3, FALSE)</f>
        <v>3</v>
      </c>
      <c r="AG50" s="29">
        <f>VLOOKUP($C50, FSC!C:E, 3, FALSE)</f>
        <v>3</v>
      </c>
      <c r="AH50" s="29">
        <f>VLOOKUP($C50, WASH!C:E, 3, FALSE)</f>
        <v>2.5</v>
      </c>
    </row>
    <row r="51" spans="1:34" ht="17" thickTop="1" thickBot="1" x14ac:dyDescent="0.35">
      <c r="A51" s="20" t="s">
        <v>240</v>
      </c>
      <c r="B51" s="20" t="s">
        <v>241</v>
      </c>
      <c r="C51" s="20" t="s">
        <v>242</v>
      </c>
      <c r="D51" s="10">
        <f>IFERROR(IF(AND($P51&gt;=2, SUM($O51:P51)&gt;=4), 5, IF(SUM($O51:$P51) &gt;= 4, 4, IF(SUM($N51:$P51) &gt;= 4, 3, IF(SUM($M51:$P51) &gt;= 4, 2, IF(SUM($L51:$P51)&gt;=4, 1, " "))))), " ")</f>
        <v>2</v>
      </c>
      <c r="E51" s="28">
        <f t="shared" si="0"/>
        <v>3</v>
      </c>
      <c r="F51" s="28">
        <f t="shared" si="1"/>
        <v>2</v>
      </c>
      <c r="G51" s="28">
        <f t="shared" si="2"/>
        <v>2</v>
      </c>
      <c r="H51" s="28">
        <f t="shared" si="3"/>
        <v>2</v>
      </c>
      <c r="I51" s="28">
        <f t="shared" si="4"/>
        <v>3</v>
      </c>
      <c r="J51" s="28">
        <f t="shared" si="5"/>
        <v>2</v>
      </c>
      <c r="K51" s="28">
        <f t="shared" si="6"/>
        <v>1</v>
      </c>
      <c r="L51" s="28">
        <f t="shared" si="7"/>
        <v>1</v>
      </c>
      <c r="M51" s="28">
        <f t="shared" si="8"/>
        <v>4</v>
      </c>
      <c r="N51" s="28">
        <f t="shared" si="9"/>
        <v>2</v>
      </c>
      <c r="O51" s="28">
        <f t="shared" si="10"/>
        <v>0</v>
      </c>
      <c r="P51" s="28">
        <f t="shared" si="11"/>
        <v>0</v>
      </c>
      <c r="Q51" s="27"/>
      <c r="R51" s="28" t="str">
        <f t="shared" si="12"/>
        <v>2.0 - 2.4</v>
      </c>
      <c r="S51" s="28" t="str">
        <f t="shared" si="13"/>
        <v>3.0 - 3.4</v>
      </c>
      <c r="T51" s="28" t="str">
        <f t="shared" si="14"/>
        <v>2.0 - 2.4</v>
      </c>
      <c r="U51" s="28" t="str">
        <f t="shared" si="15"/>
        <v>1.5 - 1.9</v>
      </c>
      <c r="V51" s="28" t="str">
        <f t="shared" si="16"/>
        <v>2.0 - 2.4</v>
      </c>
      <c r="W51" s="28" t="str">
        <f t="shared" si="17"/>
        <v>2.5 - 2.9</v>
      </c>
      <c r="X51" s="28" t="str">
        <f t="shared" si="18"/>
        <v>1.5 - 1.9</v>
      </c>
      <c r="Y51" s="28" t="str">
        <f t="shared" si="19"/>
        <v>1.0 - 1.4</v>
      </c>
      <c r="Z51" s="27"/>
      <c r="AA51" s="29">
        <f t="shared" si="20"/>
        <v>2.1</v>
      </c>
      <c r="AB51" s="29">
        <f>VLOOKUP($C51, EDU!C:E, 3, FALSE)</f>
        <v>3.3</v>
      </c>
      <c r="AC51" s="29">
        <f>VLOOKUP($C51, ESNFI!C:E, 3, FALSE)</f>
        <v>2</v>
      </c>
      <c r="AD51" s="29">
        <f>VLOOKUP($C51, Health!C:E, 3, FALSE)</f>
        <v>1.8</v>
      </c>
      <c r="AE51" s="29">
        <f>VLOOKUP($C51, NUT!C:E, 3, FALSE)</f>
        <v>2.4</v>
      </c>
      <c r="AF51" s="29">
        <f>VLOOKUP($C51, PRO!C:E, 3, FALSE)</f>
        <v>2.5</v>
      </c>
      <c r="AG51" s="29">
        <f>VLOOKUP($C51, FSC!C:E, 3, FALSE)</f>
        <v>1.8</v>
      </c>
      <c r="AH51" s="29">
        <f>VLOOKUP($C51, WASH!C:E, 3, FALSE)</f>
        <v>1</v>
      </c>
    </row>
    <row r="52" spans="1:34" ht="17" thickTop="1" thickBot="1" x14ac:dyDescent="0.35">
      <c r="A52" s="20" t="s">
        <v>240</v>
      </c>
      <c r="B52" s="20" t="s">
        <v>243</v>
      </c>
      <c r="C52" s="20" t="s">
        <v>244</v>
      </c>
      <c r="D52" s="10">
        <f>IFERROR(IF(AND($P52&gt;=2, SUM($O52:P52)&gt;=4), 5, IF(SUM($O52:$P52) &gt;= 4, 4, IF(SUM($N52:$P52) &gt;= 4, 3, IF(SUM($M52:$P52) &gt;= 4, 2, IF(SUM($L52:$P52)&gt;=4, 1, " "))))), " ")</f>
        <v>2</v>
      </c>
      <c r="E52" s="28">
        <f t="shared" si="0"/>
        <v>3</v>
      </c>
      <c r="F52" s="28">
        <f t="shared" si="1"/>
        <v>2</v>
      </c>
      <c r="G52" s="28">
        <f t="shared" si="2"/>
        <v>3</v>
      </c>
      <c r="H52" s="28">
        <f t="shared" si="3"/>
        <v>2</v>
      </c>
      <c r="I52" s="28">
        <f t="shared" si="4"/>
        <v>2</v>
      </c>
      <c r="J52" s="28">
        <f t="shared" si="5"/>
        <v>3</v>
      </c>
      <c r="K52" s="28">
        <f t="shared" si="6"/>
        <v>2</v>
      </c>
      <c r="L52" s="28">
        <f t="shared" si="7"/>
        <v>0</v>
      </c>
      <c r="M52" s="28">
        <f t="shared" si="8"/>
        <v>4</v>
      </c>
      <c r="N52" s="28">
        <f t="shared" si="9"/>
        <v>3</v>
      </c>
      <c r="O52" s="28">
        <f t="shared" si="10"/>
        <v>0</v>
      </c>
      <c r="P52" s="28">
        <f t="shared" si="11"/>
        <v>0</v>
      </c>
      <c r="Q52" s="27"/>
      <c r="R52" s="28" t="str">
        <f t="shared" si="12"/>
        <v>2.0 - 2.4</v>
      </c>
      <c r="S52" s="28" t="str">
        <f t="shared" si="13"/>
        <v>3.0 - 3.4</v>
      </c>
      <c r="T52" s="28" t="str">
        <f t="shared" si="14"/>
        <v>1.5 - 1.9</v>
      </c>
      <c r="U52" s="28" t="str">
        <f t="shared" si="15"/>
        <v>2.5 - 2.9</v>
      </c>
      <c r="V52" s="28" t="str">
        <f t="shared" si="16"/>
        <v>2.0 - 2.4</v>
      </c>
      <c r="W52" s="28" t="str">
        <f t="shared" si="17"/>
        <v>2.0 - 2.4</v>
      </c>
      <c r="X52" s="28" t="str">
        <f t="shared" si="18"/>
        <v>2.5 - 2.9</v>
      </c>
      <c r="Y52" s="28" t="str">
        <f t="shared" si="19"/>
        <v>1.5 - 1.9</v>
      </c>
      <c r="Z52" s="27"/>
      <c r="AA52" s="29">
        <f t="shared" si="20"/>
        <v>2.4</v>
      </c>
      <c r="AB52" s="29">
        <f>VLOOKUP($C52, EDU!C:E, 3, FALSE)</f>
        <v>3.3</v>
      </c>
      <c r="AC52" s="29">
        <f>VLOOKUP($C52, ESNFI!C:E, 3, FALSE)</f>
        <v>1.8</v>
      </c>
      <c r="AD52" s="29">
        <f>VLOOKUP($C52, Health!C:E, 3, FALSE)</f>
        <v>2.8</v>
      </c>
      <c r="AE52" s="29">
        <f>VLOOKUP($C52, NUT!C:E, 3, FALSE)</f>
        <v>2.4</v>
      </c>
      <c r="AF52" s="29">
        <f>VLOOKUP($C52, PRO!C:E, 3, FALSE)</f>
        <v>2.2999999999999998</v>
      </c>
      <c r="AG52" s="29">
        <f>VLOOKUP($C52, FSC!C:E, 3, FALSE)</f>
        <v>2.8</v>
      </c>
      <c r="AH52" s="29">
        <f>VLOOKUP($C52, WASH!C:E, 3, FALSE)</f>
        <v>1.5</v>
      </c>
    </row>
    <row r="53" spans="1:34" ht="17" thickTop="1" thickBot="1" x14ac:dyDescent="0.35">
      <c r="A53" s="20" t="s">
        <v>240</v>
      </c>
      <c r="B53" s="20" t="s">
        <v>245</v>
      </c>
      <c r="C53" s="20" t="s">
        <v>246</v>
      </c>
      <c r="D53" s="10">
        <f>IFERROR(IF(AND($P53&gt;=2, SUM($O53:P53)&gt;=4), 5, IF(SUM($O53:$P53) &gt;= 4, 4, IF(SUM($N53:$P53) &gt;= 4, 3, IF(SUM($M53:$P53) &gt;= 4, 2, IF(SUM($L53:$P53)&gt;=4, 1, " "))))), " ")</f>
        <v>3</v>
      </c>
      <c r="E53" s="28">
        <f t="shared" si="0"/>
        <v>3</v>
      </c>
      <c r="F53" s="28">
        <f t="shared" si="1"/>
        <v>2</v>
      </c>
      <c r="G53" s="28">
        <f t="shared" si="2"/>
        <v>3</v>
      </c>
      <c r="H53" s="28">
        <f t="shared" si="3"/>
        <v>2</v>
      </c>
      <c r="I53" s="28">
        <f t="shared" si="4"/>
        <v>3</v>
      </c>
      <c r="J53" s="28">
        <f t="shared" si="5"/>
        <v>3</v>
      </c>
      <c r="K53" s="28">
        <f t="shared" si="6"/>
        <v>2</v>
      </c>
      <c r="L53" s="28">
        <f t="shared" si="7"/>
        <v>0</v>
      </c>
      <c r="M53" s="28">
        <f t="shared" si="8"/>
        <v>3</v>
      </c>
      <c r="N53" s="28">
        <f t="shared" si="9"/>
        <v>4</v>
      </c>
      <c r="O53" s="28">
        <f t="shared" si="10"/>
        <v>0</v>
      </c>
      <c r="P53" s="28">
        <f t="shared" si="11"/>
        <v>0</v>
      </c>
      <c r="Q53" s="27"/>
      <c r="R53" s="28" t="str">
        <f t="shared" si="12"/>
        <v>2.5 - 2.9</v>
      </c>
      <c r="S53" s="28" t="str">
        <f t="shared" si="13"/>
        <v>3.0 - 3.4</v>
      </c>
      <c r="T53" s="28" t="str">
        <f t="shared" si="14"/>
        <v>2.0 - 2.4</v>
      </c>
      <c r="U53" s="28" t="str">
        <f t="shared" si="15"/>
        <v>2.5 - 2.9</v>
      </c>
      <c r="V53" s="28" t="str">
        <f t="shared" si="16"/>
        <v>1.5 - 1.9</v>
      </c>
      <c r="W53" s="28" t="str">
        <f t="shared" si="17"/>
        <v>2.5 - 2.9</v>
      </c>
      <c r="X53" s="28" t="str">
        <f t="shared" si="18"/>
        <v>3.0 - 3.4</v>
      </c>
      <c r="Y53" s="28" t="str">
        <f t="shared" si="19"/>
        <v>2.0 - 2.4</v>
      </c>
      <c r="Z53" s="27"/>
      <c r="AA53" s="29">
        <f t="shared" si="20"/>
        <v>2.5</v>
      </c>
      <c r="AB53" s="29">
        <f>VLOOKUP($C53, EDU!C:E, 3, FALSE)</f>
        <v>3.3</v>
      </c>
      <c r="AC53" s="29">
        <f>VLOOKUP($C53, ESNFI!C:E, 3, FALSE)</f>
        <v>2</v>
      </c>
      <c r="AD53" s="29">
        <f>VLOOKUP($C53, Health!C:E, 3, FALSE)</f>
        <v>2.5</v>
      </c>
      <c r="AE53" s="29">
        <f>VLOOKUP($C53, NUT!C:E, 3, FALSE)</f>
        <v>1.8</v>
      </c>
      <c r="AF53" s="29">
        <f>VLOOKUP($C53, PRO!C:E, 3, FALSE)</f>
        <v>2.5</v>
      </c>
      <c r="AG53" s="29">
        <f>VLOOKUP($C53, FSC!C:E, 3, FALSE)</f>
        <v>3</v>
      </c>
      <c r="AH53" s="29">
        <f>VLOOKUP($C53, WASH!C:E, 3, FALSE)</f>
        <v>2.2999999999999998</v>
      </c>
    </row>
    <row r="54" spans="1:34" ht="17" thickTop="1" thickBot="1" x14ac:dyDescent="0.35">
      <c r="A54" s="20" t="s">
        <v>240</v>
      </c>
      <c r="B54" s="20" t="s">
        <v>247</v>
      </c>
      <c r="C54" s="20" t="s">
        <v>248</v>
      </c>
      <c r="D54" s="10">
        <f>IFERROR(IF(AND($P54&gt;=2, SUM($O54:P54)&gt;=4), 5, IF(SUM($O54:$P54) &gt;= 4, 4, IF(SUM($N54:$P54) &gt;= 4, 3, IF(SUM($M54:$P54) &gt;= 4, 2, IF(SUM($L54:$P54)&gt;=4, 1, " "))))), " ")</f>
        <v>2</v>
      </c>
      <c r="E54" s="28">
        <f t="shared" si="0"/>
        <v>4</v>
      </c>
      <c r="F54" s="28">
        <f t="shared" si="1"/>
        <v>2</v>
      </c>
      <c r="G54" s="28">
        <f t="shared" si="2"/>
        <v>3</v>
      </c>
      <c r="H54" s="28">
        <f t="shared" si="3"/>
        <v>2</v>
      </c>
      <c r="I54" s="28">
        <f t="shared" si="4"/>
        <v>2</v>
      </c>
      <c r="J54" s="28">
        <f t="shared" si="5"/>
        <v>3</v>
      </c>
      <c r="K54" s="28">
        <f t="shared" si="6"/>
        <v>2</v>
      </c>
      <c r="L54" s="28">
        <f t="shared" si="7"/>
        <v>0</v>
      </c>
      <c r="M54" s="28">
        <f t="shared" si="8"/>
        <v>4</v>
      </c>
      <c r="N54" s="28">
        <f t="shared" si="9"/>
        <v>2</v>
      </c>
      <c r="O54" s="28">
        <f t="shared" si="10"/>
        <v>1</v>
      </c>
      <c r="P54" s="28">
        <f t="shared" si="11"/>
        <v>0</v>
      </c>
      <c r="Q54" s="27"/>
      <c r="R54" s="28" t="str">
        <f t="shared" si="12"/>
        <v>2.0 - 2.4</v>
      </c>
      <c r="S54" s="28" t="str">
        <f t="shared" si="13"/>
        <v>3.5 - 3.9</v>
      </c>
      <c r="T54" s="28" t="str">
        <f t="shared" si="14"/>
        <v>1.5 - 1.9</v>
      </c>
      <c r="U54" s="28" t="str">
        <f t="shared" si="15"/>
        <v>2.5 - 2.9</v>
      </c>
      <c r="V54" s="28" t="str">
        <f t="shared" si="16"/>
        <v>2.0 - 2.4</v>
      </c>
      <c r="W54" s="28" t="str">
        <f t="shared" si="17"/>
        <v>2.0 - 2.4</v>
      </c>
      <c r="X54" s="28" t="str">
        <f t="shared" si="18"/>
        <v>2.5 - 2.9</v>
      </c>
      <c r="Y54" s="28" t="str">
        <f t="shared" si="19"/>
        <v>1.5 - 1.9</v>
      </c>
      <c r="Z54" s="27"/>
      <c r="AA54" s="29">
        <f t="shared" si="20"/>
        <v>2.4</v>
      </c>
      <c r="AB54" s="29">
        <f>VLOOKUP($C54, EDU!C:E, 3, FALSE)</f>
        <v>3.7</v>
      </c>
      <c r="AC54" s="29">
        <f>VLOOKUP($C54, ESNFI!C:E, 3, FALSE)</f>
        <v>1.8</v>
      </c>
      <c r="AD54" s="29">
        <f>VLOOKUP($C54, Health!C:E, 3, FALSE)</f>
        <v>2.8</v>
      </c>
      <c r="AE54" s="29">
        <f>VLOOKUP($C54, NUT!C:E, 3, FALSE)</f>
        <v>2.4</v>
      </c>
      <c r="AF54" s="29">
        <f>VLOOKUP($C54, PRO!C:E, 3, FALSE)</f>
        <v>2.2999999999999998</v>
      </c>
      <c r="AG54" s="29">
        <f>VLOOKUP($C54, FSC!C:E, 3, FALSE)</f>
        <v>2.6</v>
      </c>
      <c r="AH54" s="29">
        <f>VLOOKUP($C54, WASH!C:E, 3, FALSE)</f>
        <v>1.5</v>
      </c>
    </row>
    <row r="55" spans="1:34" ht="17" thickTop="1" thickBot="1" x14ac:dyDescent="0.35">
      <c r="A55" s="20" t="s">
        <v>240</v>
      </c>
      <c r="B55" s="20" t="s">
        <v>249</v>
      </c>
      <c r="C55" s="20" t="s">
        <v>250</v>
      </c>
      <c r="D55" s="10">
        <f>IFERROR(IF(AND($P55&gt;=2, SUM($O55:P55)&gt;=4), 5, IF(SUM($O55:$P55) &gt;= 4, 4, IF(SUM($N55:$P55) &gt;= 4, 3, IF(SUM($M55:$P55) &gt;= 4, 2, IF(SUM($L55:$P55)&gt;=4, 1, " "))))), " ")</f>
        <v>2</v>
      </c>
      <c r="E55" s="28">
        <f t="shared" si="0"/>
        <v>3</v>
      </c>
      <c r="F55" s="28">
        <f t="shared" si="1"/>
        <v>2</v>
      </c>
      <c r="G55" s="28">
        <f t="shared" si="2"/>
        <v>2</v>
      </c>
      <c r="H55" s="28">
        <f t="shared" si="3"/>
        <v>3</v>
      </c>
      <c r="I55" s="28">
        <f t="shared" si="4"/>
        <v>2</v>
      </c>
      <c r="J55" s="28">
        <f t="shared" si="5"/>
        <v>3</v>
      </c>
      <c r="K55" s="28">
        <f t="shared" si="6"/>
        <v>2</v>
      </c>
      <c r="L55" s="28">
        <f t="shared" si="7"/>
        <v>0</v>
      </c>
      <c r="M55" s="28">
        <f t="shared" si="8"/>
        <v>4</v>
      </c>
      <c r="N55" s="28">
        <f t="shared" si="9"/>
        <v>3</v>
      </c>
      <c r="O55" s="28">
        <f t="shared" si="10"/>
        <v>0</v>
      </c>
      <c r="P55" s="28">
        <f t="shared" si="11"/>
        <v>0</v>
      </c>
      <c r="Q55" s="27"/>
      <c r="R55" s="28" t="str">
        <f t="shared" si="12"/>
        <v>2.0 - 2.4</v>
      </c>
      <c r="S55" s="28" t="str">
        <f t="shared" si="13"/>
        <v>3.0 - 3.4</v>
      </c>
      <c r="T55" s="28" t="str">
        <f t="shared" si="14"/>
        <v>1.5 - 1.9</v>
      </c>
      <c r="U55" s="28" t="str">
        <f t="shared" si="15"/>
        <v>2.0 - 2.4</v>
      </c>
      <c r="V55" s="28" t="str">
        <f t="shared" si="16"/>
        <v>3.0 - 3.4</v>
      </c>
      <c r="W55" s="28" t="str">
        <f t="shared" si="17"/>
        <v>2.0 - 2.4</v>
      </c>
      <c r="X55" s="28" t="str">
        <f t="shared" si="18"/>
        <v>2.5 - 2.9</v>
      </c>
      <c r="Y55" s="28" t="str">
        <f t="shared" si="19"/>
        <v>1.5 - 1.9</v>
      </c>
      <c r="Z55" s="27"/>
      <c r="AA55" s="29">
        <f t="shared" si="20"/>
        <v>2.4</v>
      </c>
      <c r="AB55" s="29">
        <f>VLOOKUP($C55, EDU!C:E, 3, FALSE)</f>
        <v>3</v>
      </c>
      <c r="AC55" s="29">
        <f>VLOOKUP($C55, ESNFI!C:E, 3, FALSE)</f>
        <v>1.8</v>
      </c>
      <c r="AD55" s="29">
        <f>VLOOKUP($C55, Health!C:E, 3, FALSE)</f>
        <v>2.2999999999999998</v>
      </c>
      <c r="AE55" s="29">
        <f>VLOOKUP($C55, NUT!C:E, 3, FALSE)</f>
        <v>3</v>
      </c>
      <c r="AF55" s="29">
        <f>VLOOKUP($C55, PRO!C:E, 3, FALSE)</f>
        <v>2.2999999999999998</v>
      </c>
      <c r="AG55" s="29">
        <f>VLOOKUP($C55, FSC!C:E, 3, FALSE)</f>
        <v>2.8</v>
      </c>
      <c r="AH55" s="29">
        <f>VLOOKUP($C55, WASH!C:E, 3, FALSE)</f>
        <v>1.5</v>
      </c>
    </row>
    <row r="56" spans="1:34" ht="17" thickTop="1" thickBot="1" x14ac:dyDescent="0.35">
      <c r="A56" s="20" t="s">
        <v>240</v>
      </c>
      <c r="B56" s="20" t="s">
        <v>251</v>
      </c>
      <c r="C56" s="20" t="s">
        <v>252</v>
      </c>
      <c r="D56" s="10">
        <f>IFERROR(IF(AND($P56&gt;=2, SUM($O56:P56)&gt;=4), 5, IF(SUM($O56:$P56) &gt;= 4, 4, IF(SUM($N56:$P56) &gt;= 4, 3, IF(SUM($M56:$P56) &gt;= 4, 2, IF(SUM($L56:$P56)&gt;=4, 1, " "))))), " ")</f>
        <v>2</v>
      </c>
      <c r="E56" s="28">
        <f t="shared" si="0"/>
        <v>3</v>
      </c>
      <c r="F56" s="28">
        <f t="shared" si="1"/>
        <v>2</v>
      </c>
      <c r="G56" s="28">
        <f t="shared" si="2"/>
        <v>3</v>
      </c>
      <c r="H56" s="28">
        <f t="shared" si="3"/>
        <v>2</v>
      </c>
      <c r="I56" s="28">
        <f t="shared" si="4"/>
        <v>2</v>
      </c>
      <c r="J56" s="28">
        <f t="shared" si="5"/>
        <v>2</v>
      </c>
      <c r="K56" s="28">
        <f t="shared" si="6"/>
        <v>2</v>
      </c>
      <c r="L56" s="28">
        <f t="shared" si="7"/>
        <v>0</v>
      </c>
      <c r="M56" s="28">
        <f t="shared" si="8"/>
        <v>5</v>
      </c>
      <c r="N56" s="28">
        <f t="shared" si="9"/>
        <v>2</v>
      </c>
      <c r="O56" s="28">
        <f t="shared" si="10"/>
        <v>0</v>
      </c>
      <c r="P56" s="28">
        <f t="shared" si="11"/>
        <v>0</v>
      </c>
      <c r="Q56" s="27"/>
      <c r="R56" s="28" t="str">
        <f t="shared" si="12"/>
        <v>2.0 - 2.4</v>
      </c>
      <c r="S56" s="28" t="str">
        <f t="shared" si="13"/>
        <v>3.0 - 3.4</v>
      </c>
      <c r="T56" s="28" t="str">
        <f t="shared" si="14"/>
        <v>1.5 - 1.9</v>
      </c>
      <c r="U56" s="28" t="str">
        <f t="shared" si="15"/>
        <v>2.5 - 2.9</v>
      </c>
      <c r="V56" s="28" t="str">
        <f t="shared" si="16"/>
        <v>2.0 - 2.4</v>
      </c>
      <c r="W56" s="28" t="str">
        <f t="shared" si="17"/>
        <v>2.0 - 2.4</v>
      </c>
      <c r="X56" s="28" t="str">
        <f t="shared" si="18"/>
        <v>2.0 - 2.4</v>
      </c>
      <c r="Y56" s="28" t="str">
        <f t="shared" si="19"/>
        <v>1.5 - 1.9</v>
      </c>
      <c r="Z56" s="27"/>
      <c r="AA56" s="29">
        <f t="shared" si="20"/>
        <v>2.2999999999999998</v>
      </c>
      <c r="AB56" s="29">
        <f>VLOOKUP($C56, EDU!C:E, 3, FALSE)</f>
        <v>3</v>
      </c>
      <c r="AC56" s="29">
        <f>VLOOKUP($C56, ESNFI!C:E, 3, FALSE)</f>
        <v>1.8</v>
      </c>
      <c r="AD56" s="29">
        <f>VLOOKUP($C56, Health!C:E, 3, FALSE)</f>
        <v>2.8</v>
      </c>
      <c r="AE56" s="29">
        <f>VLOOKUP($C56, NUT!C:E, 3, FALSE)</f>
        <v>2.1999999999999997</v>
      </c>
      <c r="AF56" s="29">
        <f>VLOOKUP($C56, PRO!C:E, 3, FALSE)</f>
        <v>2.2999999999999998</v>
      </c>
      <c r="AG56" s="29">
        <f>VLOOKUP($C56, FSC!C:E, 3, FALSE)</f>
        <v>2.4</v>
      </c>
      <c r="AH56" s="29">
        <f>VLOOKUP($C56, WASH!C:E, 3, FALSE)</f>
        <v>1.5</v>
      </c>
    </row>
    <row r="57" spans="1:34" ht="17" thickTop="1" thickBot="1" x14ac:dyDescent="0.35">
      <c r="A57" s="20" t="s">
        <v>240</v>
      </c>
      <c r="B57" s="20" t="s">
        <v>253</v>
      </c>
      <c r="C57" s="20" t="s">
        <v>254</v>
      </c>
      <c r="D57" s="10">
        <f>IFERROR(IF(AND($P57&gt;=2, SUM($O57:P57)&gt;=4), 5, IF(SUM($O57:$P57) &gt;= 4, 4, IF(SUM($N57:$P57) &gt;= 4, 3, IF(SUM($M57:$P57) &gt;= 4, 2, IF(SUM($L57:$P57)&gt;=4, 1, " "))))), " ")</f>
        <v>2</v>
      </c>
      <c r="E57" s="28">
        <f t="shared" si="0"/>
        <v>4</v>
      </c>
      <c r="F57" s="28">
        <f t="shared" si="1"/>
        <v>2</v>
      </c>
      <c r="G57" s="28">
        <f t="shared" si="2"/>
        <v>3</v>
      </c>
      <c r="H57" s="28">
        <f t="shared" si="3"/>
        <v>2</v>
      </c>
      <c r="I57" s="28">
        <f t="shared" si="4"/>
        <v>2</v>
      </c>
      <c r="J57" s="28">
        <f t="shared" si="5"/>
        <v>3</v>
      </c>
      <c r="K57" s="28">
        <f t="shared" si="6"/>
        <v>2</v>
      </c>
      <c r="L57" s="28">
        <f t="shared" si="7"/>
        <v>0</v>
      </c>
      <c r="M57" s="28">
        <f t="shared" si="8"/>
        <v>4</v>
      </c>
      <c r="N57" s="28">
        <f t="shared" si="9"/>
        <v>2</v>
      </c>
      <c r="O57" s="28">
        <f t="shared" si="10"/>
        <v>1</v>
      </c>
      <c r="P57" s="28">
        <f t="shared" si="11"/>
        <v>0</v>
      </c>
      <c r="Q57" s="27"/>
      <c r="R57" s="28" t="str">
        <f t="shared" si="12"/>
        <v>2.5 - 2.9</v>
      </c>
      <c r="S57" s="28" t="str">
        <f t="shared" si="13"/>
        <v>3.5 - 3.9</v>
      </c>
      <c r="T57" s="28" t="str">
        <f t="shared" si="14"/>
        <v>1.5 - 1.9</v>
      </c>
      <c r="U57" s="28" t="str">
        <f t="shared" si="15"/>
        <v>2.5 - 2.9</v>
      </c>
      <c r="V57" s="28" t="str">
        <f t="shared" si="16"/>
        <v>2.0 - 2.4</v>
      </c>
      <c r="W57" s="28" t="str">
        <f t="shared" si="17"/>
        <v>2.0 - 2.4</v>
      </c>
      <c r="X57" s="28" t="str">
        <f t="shared" si="18"/>
        <v>3.0 - 3.4</v>
      </c>
      <c r="Y57" s="28" t="str">
        <f t="shared" si="19"/>
        <v>1.5 - 1.9</v>
      </c>
      <c r="Z57" s="27"/>
      <c r="AA57" s="29">
        <f t="shared" si="20"/>
        <v>2.5</v>
      </c>
      <c r="AB57" s="29">
        <f>VLOOKUP($C57, EDU!C:E, 3, FALSE)</f>
        <v>3.7</v>
      </c>
      <c r="AC57" s="29">
        <f>VLOOKUP($C57, ESNFI!C:E, 3, FALSE)</f>
        <v>1.8</v>
      </c>
      <c r="AD57" s="29">
        <f>VLOOKUP($C57, Health!C:E, 3, FALSE)</f>
        <v>2.5</v>
      </c>
      <c r="AE57" s="29">
        <f>VLOOKUP($C57, NUT!C:E, 3, FALSE)</f>
        <v>2.4</v>
      </c>
      <c r="AF57" s="29">
        <f>VLOOKUP($C57, PRO!C:E, 3, FALSE)</f>
        <v>2.2999999999999998</v>
      </c>
      <c r="AG57" s="29">
        <f>VLOOKUP($C57, FSC!C:E, 3, FALSE)</f>
        <v>3</v>
      </c>
      <c r="AH57" s="29">
        <f>VLOOKUP($C57, WASH!C:E, 3, FALSE)</f>
        <v>1.5</v>
      </c>
    </row>
    <row r="58" spans="1:34" ht="17" thickTop="1" thickBot="1" x14ac:dyDescent="0.35">
      <c r="A58" s="20" t="s">
        <v>240</v>
      </c>
      <c r="B58" s="20" t="s">
        <v>255</v>
      </c>
      <c r="C58" s="20" t="s">
        <v>256</v>
      </c>
      <c r="D58" s="10">
        <f>IFERROR(IF(AND($P58&gt;=2, SUM($O58:P58)&gt;=4), 5, IF(SUM($O58:$P58) &gt;= 4, 4, IF(SUM($N58:$P58) &gt;= 4, 3, IF(SUM($M58:$P58) &gt;= 4, 2, IF(SUM($L58:$P58)&gt;=4, 1, " "))))), " ")</f>
        <v>2</v>
      </c>
      <c r="E58" s="28">
        <f t="shared" si="0"/>
        <v>3</v>
      </c>
      <c r="F58" s="28">
        <f t="shared" si="1"/>
        <v>2</v>
      </c>
      <c r="G58" s="28">
        <f t="shared" si="2"/>
        <v>2</v>
      </c>
      <c r="H58" s="28">
        <f t="shared" si="3"/>
        <v>2</v>
      </c>
      <c r="I58" s="28">
        <f t="shared" si="4"/>
        <v>3</v>
      </c>
      <c r="J58" s="28">
        <f t="shared" si="5"/>
        <v>3</v>
      </c>
      <c r="K58" s="28">
        <f t="shared" si="6"/>
        <v>2</v>
      </c>
      <c r="L58" s="28">
        <f t="shared" si="7"/>
        <v>0</v>
      </c>
      <c r="M58" s="28">
        <f t="shared" si="8"/>
        <v>4</v>
      </c>
      <c r="N58" s="28">
        <f t="shared" si="9"/>
        <v>3</v>
      </c>
      <c r="O58" s="28">
        <f t="shared" si="10"/>
        <v>0</v>
      </c>
      <c r="P58" s="28">
        <f t="shared" si="11"/>
        <v>0</v>
      </c>
      <c r="Q58" s="27"/>
      <c r="R58" s="28" t="str">
        <f t="shared" si="12"/>
        <v>2.5 - 2.9</v>
      </c>
      <c r="S58" s="28" t="str">
        <f t="shared" si="13"/>
        <v>2.5 - 2.9</v>
      </c>
      <c r="T58" s="28" t="str">
        <f t="shared" si="14"/>
        <v>2.0 - 2.4</v>
      </c>
      <c r="U58" s="28" t="str">
        <f t="shared" si="15"/>
        <v>2.0 - 2.4</v>
      </c>
      <c r="V58" s="28" t="str">
        <f t="shared" si="16"/>
        <v>2.0 - 2.4</v>
      </c>
      <c r="W58" s="28" t="str">
        <f t="shared" si="17"/>
        <v>2.5 - 2.9</v>
      </c>
      <c r="X58" s="28" t="str">
        <f t="shared" si="18"/>
        <v>3.0 - 3.4</v>
      </c>
      <c r="Y58" s="28" t="str">
        <f t="shared" si="19"/>
        <v>2.0 - 2.4</v>
      </c>
      <c r="Z58" s="27"/>
      <c r="AA58" s="29">
        <f t="shared" si="20"/>
        <v>2.5</v>
      </c>
      <c r="AB58" s="29">
        <f>VLOOKUP($C58, EDU!C:E, 3, FALSE)</f>
        <v>2.7</v>
      </c>
      <c r="AC58" s="29">
        <f>VLOOKUP($C58, ESNFI!C:E, 3, FALSE)</f>
        <v>2.2999999999999998</v>
      </c>
      <c r="AD58" s="29">
        <f>VLOOKUP($C58, Health!C:E, 3, FALSE)</f>
        <v>2.2999999999999998</v>
      </c>
      <c r="AE58" s="29">
        <f>VLOOKUP($C58, NUT!C:E, 3, FALSE)</f>
        <v>2.4</v>
      </c>
      <c r="AF58" s="29">
        <f>VLOOKUP($C58, PRO!C:E, 3, FALSE)</f>
        <v>2.5</v>
      </c>
      <c r="AG58" s="29">
        <f>VLOOKUP($C58, FSC!C:E, 3, FALSE)</f>
        <v>3.2</v>
      </c>
      <c r="AH58" s="29">
        <f>VLOOKUP($C58, WASH!C:E, 3, FALSE)</f>
        <v>2</v>
      </c>
    </row>
    <row r="59" spans="1:34" ht="17" thickTop="1" thickBot="1" x14ac:dyDescent="0.35">
      <c r="A59" s="20" t="s">
        <v>240</v>
      </c>
      <c r="B59" s="20" t="s">
        <v>257</v>
      </c>
      <c r="C59" s="20" t="s">
        <v>258</v>
      </c>
      <c r="D59" s="10">
        <f>IFERROR(IF(AND($P59&gt;=2, SUM($O59:P59)&gt;=4), 5, IF(SUM($O59:$P59) &gt;= 4, 4, IF(SUM($N59:$P59) &gt;= 4, 3, IF(SUM($M59:$P59) &gt;= 4, 2, IF(SUM($L59:$P59)&gt;=4, 1, " "))))), " ")</f>
        <v>2</v>
      </c>
      <c r="E59" s="28">
        <f t="shared" si="0"/>
        <v>4</v>
      </c>
      <c r="F59" s="28">
        <f t="shared" si="1"/>
        <v>2</v>
      </c>
      <c r="G59" s="28">
        <f t="shared" si="2"/>
        <v>3</v>
      </c>
      <c r="H59" s="28">
        <f t="shared" si="3"/>
        <v>2</v>
      </c>
      <c r="I59" s="28">
        <f t="shared" si="4"/>
        <v>2</v>
      </c>
      <c r="J59" s="28">
        <f t="shared" si="5"/>
        <v>3</v>
      </c>
      <c r="K59" s="28">
        <f t="shared" si="6"/>
        <v>2</v>
      </c>
      <c r="L59" s="28">
        <f t="shared" si="7"/>
        <v>0</v>
      </c>
      <c r="M59" s="28">
        <f t="shared" si="8"/>
        <v>4</v>
      </c>
      <c r="N59" s="28">
        <f t="shared" si="9"/>
        <v>2</v>
      </c>
      <c r="O59" s="28">
        <f t="shared" si="10"/>
        <v>1</v>
      </c>
      <c r="P59" s="28">
        <f t="shared" si="11"/>
        <v>0</v>
      </c>
      <c r="Q59" s="27"/>
      <c r="R59" s="28" t="str">
        <f t="shared" si="12"/>
        <v>2.5 - 2.9</v>
      </c>
      <c r="S59" s="28" t="str">
        <f t="shared" si="13"/>
        <v>3.5 - 3.9</v>
      </c>
      <c r="T59" s="28" t="str">
        <f t="shared" si="14"/>
        <v>1.5 - 1.9</v>
      </c>
      <c r="U59" s="28" t="str">
        <f t="shared" si="15"/>
        <v>2.5 - 2.9</v>
      </c>
      <c r="V59" s="28" t="str">
        <f t="shared" si="16"/>
        <v>2.0 - 2.4</v>
      </c>
      <c r="W59" s="28" t="str">
        <f t="shared" si="17"/>
        <v>2.0 - 2.4</v>
      </c>
      <c r="X59" s="28" t="str">
        <f t="shared" si="18"/>
        <v>3.0 - 3.4</v>
      </c>
      <c r="Y59" s="28" t="str">
        <f t="shared" si="19"/>
        <v>1.5 - 1.9</v>
      </c>
      <c r="Z59" s="27"/>
      <c r="AA59" s="29">
        <f t="shared" si="20"/>
        <v>2.5</v>
      </c>
      <c r="AB59" s="29">
        <f>VLOOKUP($C59, EDU!C:E, 3, FALSE)</f>
        <v>3.7</v>
      </c>
      <c r="AC59" s="29">
        <f>VLOOKUP($C59, ESNFI!C:E, 3, FALSE)</f>
        <v>1.8</v>
      </c>
      <c r="AD59" s="29">
        <f>VLOOKUP($C59, Health!C:E, 3, FALSE)</f>
        <v>2.8</v>
      </c>
      <c r="AE59" s="29">
        <f>VLOOKUP($C59, NUT!C:E, 3, FALSE)</f>
        <v>2.4</v>
      </c>
      <c r="AF59" s="29">
        <f>VLOOKUP($C59, PRO!C:E, 3, FALSE)</f>
        <v>2.2999999999999998</v>
      </c>
      <c r="AG59" s="29">
        <f>VLOOKUP($C59, FSC!C:E, 3, FALSE)</f>
        <v>3.2</v>
      </c>
      <c r="AH59" s="29">
        <f>VLOOKUP($C59, WASH!C:E, 3, FALSE)</f>
        <v>1.5</v>
      </c>
    </row>
    <row r="60" spans="1:34" ht="17" thickTop="1" thickBot="1" x14ac:dyDescent="0.35">
      <c r="A60" s="20" t="s">
        <v>240</v>
      </c>
      <c r="B60" s="20" t="s">
        <v>259</v>
      </c>
      <c r="C60" s="20" t="s">
        <v>260</v>
      </c>
      <c r="D60" s="10">
        <f>IFERROR(IF(AND($P60&gt;=2, SUM($O60:P60)&gt;=4), 5, IF(SUM($O60:$P60) &gt;= 4, 4, IF(SUM($N60:$P60) &gt;= 4, 3, IF(SUM($M60:$P60) &gt;= 4, 2, IF(SUM($L60:$P60)&gt;=4, 1, " "))))), " ")</f>
        <v>3</v>
      </c>
      <c r="E60" s="28">
        <f t="shared" si="0"/>
        <v>3</v>
      </c>
      <c r="F60" s="28">
        <f t="shared" si="1"/>
        <v>2</v>
      </c>
      <c r="G60" s="28">
        <f t="shared" si="2"/>
        <v>3</v>
      </c>
      <c r="H60" s="28">
        <f t="shared" si="3"/>
        <v>2</v>
      </c>
      <c r="I60" s="28">
        <f t="shared" si="4"/>
        <v>3</v>
      </c>
      <c r="J60" s="28">
        <f t="shared" si="5"/>
        <v>3</v>
      </c>
      <c r="K60" s="28">
        <f t="shared" si="6"/>
        <v>2</v>
      </c>
      <c r="L60" s="28">
        <f t="shared" si="7"/>
        <v>0</v>
      </c>
      <c r="M60" s="28">
        <f t="shared" si="8"/>
        <v>3</v>
      </c>
      <c r="N60" s="28">
        <f t="shared" si="9"/>
        <v>4</v>
      </c>
      <c r="O60" s="28">
        <f t="shared" si="10"/>
        <v>0</v>
      </c>
      <c r="P60" s="28">
        <f t="shared" si="11"/>
        <v>0</v>
      </c>
      <c r="Q60" s="27"/>
      <c r="R60" s="28" t="str">
        <f t="shared" si="12"/>
        <v>2.5 - 2.9</v>
      </c>
      <c r="S60" s="28" t="str">
        <f t="shared" si="13"/>
        <v>3.0 - 3.4</v>
      </c>
      <c r="T60" s="28" t="str">
        <f t="shared" si="14"/>
        <v>1.5 - 1.9</v>
      </c>
      <c r="U60" s="28" t="str">
        <f t="shared" si="15"/>
        <v>2.5 - 2.9</v>
      </c>
      <c r="V60" s="28" t="str">
        <f t="shared" si="16"/>
        <v>2.0 - 2.4</v>
      </c>
      <c r="W60" s="28" t="str">
        <f t="shared" si="17"/>
        <v>2.5 - 2.9</v>
      </c>
      <c r="X60" s="28" t="str">
        <f t="shared" si="18"/>
        <v>3.0 - 3.4</v>
      </c>
      <c r="Y60" s="28" t="str">
        <f t="shared" si="19"/>
        <v>1.5 - 1.9</v>
      </c>
      <c r="Z60" s="27"/>
      <c r="AA60" s="29">
        <f t="shared" si="20"/>
        <v>2.5</v>
      </c>
      <c r="AB60" s="29">
        <f>VLOOKUP($C60, EDU!C:E, 3, FALSE)</f>
        <v>3</v>
      </c>
      <c r="AC60" s="29">
        <f>VLOOKUP($C60, ESNFI!C:E, 3, FALSE)</f>
        <v>1.8</v>
      </c>
      <c r="AD60" s="29">
        <f>VLOOKUP($C60, Health!C:E, 3, FALSE)</f>
        <v>2.8</v>
      </c>
      <c r="AE60" s="29">
        <f>VLOOKUP($C60, NUT!C:E, 3, FALSE)</f>
        <v>2.1999999999999997</v>
      </c>
      <c r="AF60" s="29">
        <f>VLOOKUP($C60, PRO!C:E, 3, FALSE)</f>
        <v>2.8</v>
      </c>
      <c r="AG60" s="29">
        <f>VLOOKUP($C60, FSC!C:E, 3, FALSE)</f>
        <v>3.2</v>
      </c>
      <c r="AH60" s="29">
        <f>VLOOKUP($C60, WASH!C:E, 3, FALSE)</f>
        <v>1.8</v>
      </c>
    </row>
    <row r="61" spans="1:34" ht="17" thickTop="1" thickBot="1" x14ac:dyDescent="0.35">
      <c r="A61" s="20" t="s">
        <v>240</v>
      </c>
      <c r="B61" s="20" t="s">
        <v>261</v>
      </c>
      <c r="C61" s="20" t="s">
        <v>262</v>
      </c>
      <c r="D61" s="10">
        <f>IFERROR(IF(AND($P61&gt;=2, SUM($O61:P61)&gt;=4), 5, IF(SUM($O61:$P61) &gt;= 4, 4, IF(SUM($N61:$P61) &gt;= 4, 3, IF(SUM($M61:$P61) &gt;= 4, 2, IF(SUM($L61:$P61)&gt;=4, 1, " "))))), " ")</f>
        <v>3</v>
      </c>
      <c r="E61" s="28">
        <f t="shared" si="0"/>
        <v>3</v>
      </c>
      <c r="F61" s="28">
        <f t="shared" si="1"/>
        <v>3</v>
      </c>
      <c r="G61" s="28">
        <f t="shared" si="2"/>
        <v>2</v>
      </c>
      <c r="H61" s="28">
        <f t="shared" si="3"/>
        <v>2</v>
      </c>
      <c r="I61" s="28">
        <f t="shared" si="4"/>
        <v>3</v>
      </c>
      <c r="J61" s="28">
        <f t="shared" si="5"/>
        <v>3</v>
      </c>
      <c r="K61" s="28">
        <f t="shared" si="6"/>
        <v>2</v>
      </c>
      <c r="L61" s="28">
        <f t="shared" si="7"/>
        <v>0</v>
      </c>
      <c r="M61" s="28">
        <f t="shared" si="8"/>
        <v>3</v>
      </c>
      <c r="N61" s="28">
        <f t="shared" si="9"/>
        <v>4</v>
      </c>
      <c r="O61" s="28">
        <f t="shared" si="10"/>
        <v>0</v>
      </c>
      <c r="P61" s="28">
        <f t="shared" si="11"/>
        <v>0</v>
      </c>
      <c r="Q61" s="27"/>
      <c r="R61" s="28" t="str">
        <f t="shared" si="12"/>
        <v>2.5 - 2.9</v>
      </c>
      <c r="S61" s="28" t="str">
        <f t="shared" si="13"/>
        <v>3.0 - 3.4</v>
      </c>
      <c r="T61" s="28" t="str">
        <f t="shared" si="14"/>
        <v>2.5 - 2.9</v>
      </c>
      <c r="U61" s="28" t="str">
        <f t="shared" si="15"/>
        <v>2.0 - 2.4</v>
      </c>
      <c r="V61" s="28" t="str">
        <f t="shared" si="16"/>
        <v>1.5 - 1.9</v>
      </c>
      <c r="W61" s="28" t="str">
        <f t="shared" si="17"/>
        <v>2.5 - 2.9</v>
      </c>
      <c r="X61" s="28" t="str">
        <f t="shared" si="18"/>
        <v>2.5 - 2.9</v>
      </c>
      <c r="Y61" s="28" t="str">
        <f t="shared" si="19"/>
        <v>2.0 - 2.4</v>
      </c>
      <c r="Z61" s="27"/>
      <c r="AA61" s="29">
        <f t="shared" si="20"/>
        <v>2.5</v>
      </c>
      <c r="AB61" s="29">
        <f>VLOOKUP($C61, EDU!C:E, 3, FALSE)</f>
        <v>3.3</v>
      </c>
      <c r="AC61" s="29">
        <f>VLOOKUP($C61, ESNFI!C:E, 3, FALSE)</f>
        <v>2.8</v>
      </c>
      <c r="AD61" s="29">
        <f>VLOOKUP($C61, Health!C:E, 3, FALSE)</f>
        <v>2.2999999999999998</v>
      </c>
      <c r="AE61" s="29">
        <f>VLOOKUP($C61, NUT!C:E, 3, FALSE)</f>
        <v>1.8</v>
      </c>
      <c r="AF61" s="29">
        <f>VLOOKUP($C61, PRO!C:E, 3, FALSE)</f>
        <v>2.8</v>
      </c>
      <c r="AG61" s="29">
        <f>VLOOKUP($C61, FSC!C:E, 3, FALSE)</f>
        <v>2.8</v>
      </c>
      <c r="AH61" s="29">
        <f>VLOOKUP($C61, WASH!C:E, 3, FALSE)</f>
        <v>2</v>
      </c>
    </row>
    <row r="62" spans="1:34" ht="17" thickTop="1" thickBot="1" x14ac:dyDescent="0.35">
      <c r="A62" s="20" t="s">
        <v>240</v>
      </c>
      <c r="B62" s="20" t="s">
        <v>263</v>
      </c>
      <c r="C62" s="20" t="s">
        <v>264</v>
      </c>
      <c r="D62" s="10">
        <f>IFERROR(IF(AND($P62&gt;=2, SUM($O62:P62)&gt;=4), 5, IF(SUM($O62:$P62) &gt;= 4, 4, IF(SUM($N62:$P62) &gt;= 4, 3, IF(SUM($M62:$P62) &gt;= 4, 2, IF(SUM($L62:$P62)&gt;=4, 1, " "))))), " ")</f>
        <v>3</v>
      </c>
      <c r="E62" s="28">
        <f t="shared" si="0"/>
        <v>3</v>
      </c>
      <c r="F62" s="28">
        <f t="shared" si="1"/>
        <v>2</v>
      </c>
      <c r="G62" s="28">
        <f t="shared" si="2"/>
        <v>3</v>
      </c>
      <c r="H62" s="28">
        <f t="shared" si="3"/>
        <v>3</v>
      </c>
      <c r="I62" s="28">
        <f t="shared" si="4"/>
        <v>2</v>
      </c>
      <c r="J62" s="28">
        <f t="shared" si="5"/>
        <v>3</v>
      </c>
      <c r="K62" s="28">
        <f t="shared" si="6"/>
        <v>2</v>
      </c>
      <c r="L62" s="28">
        <f t="shared" si="7"/>
        <v>0</v>
      </c>
      <c r="M62" s="28">
        <f t="shared" si="8"/>
        <v>3</v>
      </c>
      <c r="N62" s="28">
        <f t="shared" si="9"/>
        <v>4</v>
      </c>
      <c r="O62" s="28">
        <f t="shared" si="10"/>
        <v>0</v>
      </c>
      <c r="P62" s="28">
        <f t="shared" si="11"/>
        <v>0</v>
      </c>
      <c r="Q62" s="27"/>
      <c r="R62" s="28" t="str">
        <f t="shared" si="12"/>
        <v>2.5 - 2.9</v>
      </c>
      <c r="S62" s="28" t="str">
        <f t="shared" si="13"/>
        <v>3.0 - 3.4</v>
      </c>
      <c r="T62" s="28" t="str">
        <f t="shared" si="14"/>
        <v>2.0 - 2.4</v>
      </c>
      <c r="U62" s="28" t="str">
        <f t="shared" si="15"/>
        <v>2.5 - 2.9</v>
      </c>
      <c r="V62" s="28" t="str">
        <f t="shared" si="16"/>
        <v>2.5 - 2.9</v>
      </c>
      <c r="W62" s="28" t="str">
        <f t="shared" si="17"/>
        <v>2.0 - 2.4</v>
      </c>
      <c r="X62" s="28" t="str">
        <f t="shared" si="18"/>
        <v>3.0 - 3.4</v>
      </c>
      <c r="Y62" s="28" t="str">
        <f t="shared" si="19"/>
        <v>1.5 - 1.9</v>
      </c>
      <c r="Z62" s="27"/>
      <c r="AA62" s="29">
        <f t="shared" si="20"/>
        <v>2.6</v>
      </c>
      <c r="AB62" s="29">
        <f>VLOOKUP($C62, EDU!C:E, 3, FALSE)</f>
        <v>3.3</v>
      </c>
      <c r="AC62" s="29">
        <f>VLOOKUP($C62, ESNFI!C:E, 3, FALSE)</f>
        <v>2.2999999999999998</v>
      </c>
      <c r="AD62" s="29">
        <f>VLOOKUP($C62, Health!C:E, 3, FALSE)</f>
        <v>2.8</v>
      </c>
      <c r="AE62" s="29">
        <f>VLOOKUP($C62, NUT!C:E, 3, FALSE)</f>
        <v>2.5999999999999996</v>
      </c>
      <c r="AF62" s="29">
        <f>VLOOKUP($C62, PRO!C:E, 3, FALSE)</f>
        <v>2.2999999999999998</v>
      </c>
      <c r="AG62" s="29">
        <f>VLOOKUP($C62, FSC!C:E, 3, FALSE)</f>
        <v>3.2</v>
      </c>
      <c r="AH62" s="29">
        <f>VLOOKUP($C62, WASH!C:E, 3, FALSE)</f>
        <v>1.5</v>
      </c>
    </row>
    <row r="63" spans="1:34" ht="17" thickTop="1" thickBot="1" x14ac:dyDescent="0.35">
      <c r="A63" s="20" t="s">
        <v>240</v>
      </c>
      <c r="B63" s="20" t="s">
        <v>265</v>
      </c>
      <c r="C63" s="20" t="s">
        <v>266</v>
      </c>
      <c r="D63" s="10">
        <f>IFERROR(IF(AND($P63&gt;=2, SUM($O63:P63)&gt;=4), 5, IF(SUM($O63:$P63) &gt;= 4, 4, IF(SUM($N63:$P63) &gt;= 4, 3, IF(SUM($M63:$P63) &gt;= 4, 2, IF(SUM($L63:$P63)&gt;=4, 1, " "))))), " ")</f>
        <v>3</v>
      </c>
      <c r="E63" s="28">
        <f t="shared" si="0"/>
        <v>4</v>
      </c>
      <c r="F63" s="28">
        <f t="shared" si="1"/>
        <v>3</v>
      </c>
      <c r="G63" s="28">
        <f t="shared" si="2"/>
        <v>3</v>
      </c>
      <c r="H63" s="28">
        <f t="shared" si="3"/>
        <v>3</v>
      </c>
      <c r="I63" s="28">
        <f t="shared" si="4"/>
        <v>3</v>
      </c>
      <c r="J63" s="28">
        <f t="shared" si="5"/>
        <v>3</v>
      </c>
      <c r="K63" s="28">
        <f t="shared" si="6"/>
        <v>2</v>
      </c>
      <c r="L63" s="28">
        <f t="shared" si="7"/>
        <v>0</v>
      </c>
      <c r="M63" s="28">
        <f t="shared" si="8"/>
        <v>1</v>
      </c>
      <c r="N63" s="28">
        <f t="shared" si="9"/>
        <v>5</v>
      </c>
      <c r="O63" s="28">
        <f t="shared" si="10"/>
        <v>1</v>
      </c>
      <c r="P63" s="28">
        <f t="shared" si="11"/>
        <v>0</v>
      </c>
      <c r="Q63" s="27"/>
      <c r="R63" s="28" t="str">
        <f t="shared" si="12"/>
        <v>2.5 - 2.9</v>
      </c>
      <c r="S63" s="28" t="str">
        <f t="shared" si="13"/>
        <v>4.0 - 4.4</v>
      </c>
      <c r="T63" s="28" t="str">
        <f t="shared" si="14"/>
        <v>2.5 - 2.9</v>
      </c>
      <c r="U63" s="28" t="str">
        <f t="shared" si="15"/>
        <v>2.5 - 2.9</v>
      </c>
      <c r="V63" s="28" t="str">
        <f t="shared" si="16"/>
        <v>3.0 - 3.4</v>
      </c>
      <c r="W63" s="28" t="str">
        <f t="shared" si="17"/>
        <v>2.5 - 2.9</v>
      </c>
      <c r="X63" s="28" t="str">
        <f t="shared" si="18"/>
        <v>3.0 - 3.4</v>
      </c>
      <c r="Y63" s="28" t="str">
        <f t="shared" si="19"/>
        <v>1.5 - 1.9</v>
      </c>
      <c r="Z63" s="27"/>
      <c r="AA63" s="29">
        <f t="shared" si="20"/>
        <v>2.8</v>
      </c>
      <c r="AB63" s="29">
        <f>VLOOKUP($C63, EDU!C:E, 3, FALSE)</f>
        <v>4</v>
      </c>
      <c r="AC63" s="29">
        <f>VLOOKUP($C63, ESNFI!C:E, 3, FALSE)</f>
        <v>2.8</v>
      </c>
      <c r="AD63" s="29">
        <f>VLOOKUP($C63, Health!C:E, 3, FALSE)</f>
        <v>2.5</v>
      </c>
      <c r="AE63" s="29">
        <f>VLOOKUP($C63, NUT!C:E, 3, FALSE)</f>
        <v>3</v>
      </c>
      <c r="AF63" s="29">
        <f>VLOOKUP($C63, PRO!C:E, 3, FALSE)</f>
        <v>2.8</v>
      </c>
      <c r="AG63" s="29">
        <f>VLOOKUP($C63, FSC!C:E, 3, FALSE)</f>
        <v>3</v>
      </c>
      <c r="AH63" s="29">
        <f>VLOOKUP($C63, WASH!C:E, 3, FALSE)</f>
        <v>1.5</v>
      </c>
    </row>
    <row r="64" spans="1:34" ht="17" thickTop="1" thickBot="1" x14ac:dyDescent="0.35">
      <c r="A64" s="20" t="s">
        <v>240</v>
      </c>
      <c r="B64" s="20" t="s">
        <v>267</v>
      </c>
      <c r="C64" s="20" t="s">
        <v>268</v>
      </c>
      <c r="D64" s="10">
        <f>IFERROR(IF(AND($P64&gt;=2, SUM($O64:P64)&gt;=4), 5, IF(SUM($O64:$P64) &gt;= 4, 4, IF(SUM($N64:$P64) &gt;= 4, 3, IF(SUM($M64:$P64) &gt;= 4, 2, IF(SUM($L64:$P64)&gt;=4, 1, " "))))), " ")</f>
        <v>3</v>
      </c>
      <c r="E64" s="28">
        <f t="shared" si="0"/>
        <v>3</v>
      </c>
      <c r="F64" s="28">
        <f t="shared" si="1"/>
        <v>3</v>
      </c>
      <c r="G64" s="28">
        <f t="shared" si="2"/>
        <v>3</v>
      </c>
      <c r="H64" s="28">
        <f t="shared" si="3"/>
        <v>2</v>
      </c>
      <c r="I64" s="28">
        <f t="shared" si="4"/>
        <v>2</v>
      </c>
      <c r="J64" s="28">
        <f t="shared" si="5"/>
        <v>3</v>
      </c>
      <c r="K64" s="28">
        <f t="shared" si="6"/>
        <v>2</v>
      </c>
      <c r="L64" s="28">
        <f t="shared" si="7"/>
        <v>0</v>
      </c>
      <c r="M64" s="28">
        <f t="shared" si="8"/>
        <v>3</v>
      </c>
      <c r="N64" s="28">
        <f t="shared" si="9"/>
        <v>4</v>
      </c>
      <c r="O64" s="28">
        <f t="shared" si="10"/>
        <v>0</v>
      </c>
      <c r="P64" s="28">
        <f t="shared" si="11"/>
        <v>0</v>
      </c>
      <c r="Q64" s="27"/>
      <c r="R64" s="28" t="str">
        <f t="shared" si="12"/>
        <v>2.5 - 2.9</v>
      </c>
      <c r="S64" s="28" t="str">
        <f t="shared" si="13"/>
        <v>3.0 - 3.4</v>
      </c>
      <c r="T64" s="28" t="str">
        <f t="shared" si="14"/>
        <v>2.5 - 2.9</v>
      </c>
      <c r="U64" s="28" t="str">
        <f t="shared" si="15"/>
        <v>2.5 - 2.9</v>
      </c>
      <c r="V64" s="28" t="str">
        <f t="shared" si="16"/>
        <v>2.0 - 2.4</v>
      </c>
      <c r="W64" s="28" t="str">
        <f t="shared" si="17"/>
        <v>2.0 - 2.4</v>
      </c>
      <c r="X64" s="28" t="str">
        <f t="shared" si="18"/>
        <v>3.0 - 3.4</v>
      </c>
      <c r="Y64" s="28" t="str">
        <f t="shared" si="19"/>
        <v>1.5 - 1.9</v>
      </c>
      <c r="Z64" s="27"/>
      <c r="AA64" s="29">
        <f t="shared" si="20"/>
        <v>2.5</v>
      </c>
      <c r="AB64" s="29">
        <f>VLOOKUP($C64, EDU!C:E, 3, FALSE)</f>
        <v>3.3</v>
      </c>
      <c r="AC64" s="29">
        <f>VLOOKUP($C64, ESNFI!C:E, 3, FALSE)</f>
        <v>2.5</v>
      </c>
      <c r="AD64" s="29">
        <f>VLOOKUP($C64, Health!C:E, 3, FALSE)</f>
        <v>2.5</v>
      </c>
      <c r="AE64" s="29">
        <f>VLOOKUP($C64, NUT!C:E, 3, FALSE)</f>
        <v>2.4</v>
      </c>
      <c r="AF64" s="29">
        <f>VLOOKUP($C64, PRO!C:E, 3, FALSE)</f>
        <v>2.2999999999999998</v>
      </c>
      <c r="AG64" s="29">
        <f>VLOOKUP($C64, FSC!C:E, 3, FALSE)</f>
        <v>3.2</v>
      </c>
      <c r="AH64" s="29">
        <f>VLOOKUP($C64, WASH!C:E, 3, FALSE)</f>
        <v>1.5</v>
      </c>
    </row>
    <row r="65" spans="1:34" ht="17" thickTop="1" thickBot="1" x14ac:dyDescent="0.35">
      <c r="A65" s="20" t="s">
        <v>240</v>
      </c>
      <c r="B65" s="20" t="s">
        <v>269</v>
      </c>
      <c r="C65" s="20" t="s">
        <v>270</v>
      </c>
      <c r="D65" s="10">
        <f>IFERROR(IF(AND($P65&gt;=2, SUM($O65:P65)&gt;=4), 5, IF(SUM($O65:$P65) &gt;= 4, 4, IF(SUM($N65:$P65) &gt;= 4, 3, IF(SUM($M65:$P65) &gt;= 4, 2, IF(SUM($L65:$P65)&gt;=4, 1, " "))))), " ")</f>
        <v>3</v>
      </c>
      <c r="E65" s="28">
        <f t="shared" si="0"/>
        <v>3</v>
      </c>
      <c r="F65" s="28">
        <f t="shared" si="1"/>
        <v>3</v>
      </c>
      <c r="G65" s="28">
        <f t="shared" si="2"/>
        <v>3</v>
      </c>
      <c r="H65" s="28">
        <f t="shared" si="3"/>
        <v>2</v>
      </c>
      <c r="I65" s="28">
        <f t="shared" si="4"/>
        <v>3</v>
      </c>
      <c r="J65" s="28">
        <f t="shared" si="5"/>
        <v>3</v>
      </c>
      <c r="K65" s="28">
        <f t="shared" si="6"/>
        <v>2</v>
      </c>
      <c r="L65" s="28">
        <f t="shared" si="7"/>
        <v>0</v>
      </c>
      <c r="M65" s="28">
        <f t="shared" si="8"/>
        <v>2</v>
      </c>
      <c r="N65" s="28">
        <f t="shared" si="9"/>
        <v>5</v>
      </c>
      <c r="O65" s="28">
        <f t="shared" si="10"/>
        <v>0</v>
      </c>
      <c r="P65" s="28">
        <f t="shared" si="11"/>
        <v>0</v>
      </c>
      <c r="Q65" s="27"/>
      <c r="R65" s="28" t="str">
        <f t="shared" si="12"/>
        <v>2.5 - 2.9</v>
      </c>
      <c r="S65" s="28" t="str">
        <f t="shared" si="13"/>
        <v>3.0 - 3.4</v>
      </c>
      <c r="T65" s="28" t="str">
        <f t="shared" si="14"/>
        <v>2.5 - 2.9</v>
      </c>
      <c r="U65" s="28" t="str">
        <f t="shared" si="15"/>
        <v>3.0 - 3.4</v>
      </c>
      <c r="V65" s="28" t="str">
        <f t="shared" si="16"/>
        <v>2.0 - 2.4</v>
      </c>
      <c r="W65" s="28" t="str">
        <f t="shared" si="17"/>
        <v>2.5 - 2.9</v>
      </c>
      <c r="X65" s="28" t="str">
        <f t="shared" si="18"/>
        <v>3.0 - 3.4</v>
      </c>
      <c r="Y65" s="28" t="str">
        <f t="shared" si="19"/>
        <v>2.0 - 2.4</v>
      </c>
      <c r="Z65" s="27"/>
      <c r="AA65" s="29">
        <f t="shared" si="20"/>
        <v>2.8</v>
      </c>
      <c r="AB65" s="29">
        <f>VLOOKUP($C65, EDU!C:E, 3, FALSE)</f>
        <v>3.3</v>
      </c>
      <c r="AC65" s="29">
        <f>VLOOKUP($C65, ESNFI!C:E, 3, FALSE)</f>
        <v>2.8</v>
      </c>
      <c r="AD65" s="29">
        <f>VLOOKUP($C65, Health!C:E, 3, FALSE)</f>
        <v>3.3</v>
      </c>
      <c r="AE65" s="29">
        <f>VLOOKUP($C65, NUT!C:E, 3, FALSE)</f>
        <v>2.4</v>
      </c>
      <c r="AF65" s="29">
        <f>VLOOKUP($C65, PRO!C:E, 3, FALSE)</f>
        <v>2.5</v>
      </c>
      <c r="AG65" s="29">
        <f>VLOOKUP($C65, FSC!C:E, 3, FALSE)</f>
        <v>3.4</v>
      </c>
      <c r="AH65" s="29">
        <f>VLOOKUP($C65, WASH!C:E, 3, FALSE)</f>
        <v>2</v>
      </c>
    </row>
    <row r="66" spans="1:34" ht="17" thickTop="1" thickBot="1" x14ac:dyDescent="0.35">
      <c r="A66" s="20" t="s">
        <v>240</v>
      </c>
      <c r="B66" s="20" t="s">
        <v>271</v>
      </c>
      <c r="C66" s="20" t="s">
        <v>272</v>
      </c>
      <c r="D66" s="10">
        <f>IFERROR(IF(AND($P66&gt;=2, SUM($O66:P66)&gt;=4), 5, IF(SUM($O66:$P66) &gt;= 4, 4, IF(SUM($N66:$P66) &gt;= 4, 3, IF(SUM($M66:$P66) &gt;= 4, 2, IF(SUM($L66:$P66)&gt;=4, 1, " "))))), " ")</f>
        <v>3</v>
      </c>
      <c r="E66" s="28">
        <f t="shared" si="0"/>
        <v>3</v>
      </c>
      <c r="F66" s="28">
        <f t="shared" si="1"/>
        <v>2</v>
      </c>
      <c r="G66" s="28">
        <f t="shared" si="2"/>
        <v>3</v>
      </c>
      <c r="H66" s="28">
        <f t="shared" si="3"/>
        <v>2</v>
      </c>
      <c r="I66" s="28">
        <f t="shared" si="4"/>
        <v>3</v>
      </c>
      <c r="J66" s="28">
        <f t="shared" si="5"/>
        <v>3</v>
      </c>
      <c r="K66" s="28">
        <f t="shared" si="6"/>
        <v>2</v>
      </c>
      <c r="L66" s="28">
        <f t="shared" si="7"/>
        <v>0</v>
      </c>
      <c r="M66" s="28">
        <f t="shared" si="8"/>
        <v>3</v>
      </c>
      <c r="N66" s="28">
        <f t="shared" si="9"/>
        <v>4</v>
      </c>
      <c r="O66" s="28">
        <f t="shared" si="10"/>
        <v>0</v>
      </c>
      <c r="P66" s="28">
        <f t="shared" si="11"/>
        <v>0</v>
      </c>
      <c r="Q66" s="27"/>
      <c r="R66" s="28" t="str">
        <f t="shared" si="12"/>
        <v>2.5 - 2.9</v>
      </c>
      <c r="S66" s="28" t="str">
        <f t="shared" si="13"/>
        <v>3.0 - 3.4</v>
      </c>
      <c r="T66" s="28" t="str">
        <f t="shared" si="14"/>
        <v>1.5 - 1.9</v>
      </c>
      <c r="U66" s="28" t="str">
        <f t="shared" si="15"/>
        <v>2.5 - 2.9</v>
      </c>
      <c r="V66" s="28" t="str">
        <f t="shared" si="16"/>
        <v>2.0 - 2.4</v>
      </c>
      <c r="W66" s="28" t="str">
        <f t="shared" si="17"/>
        <v>3.0 - 3.4</v>
      </c>
      <c r="X66" s="28" t="str">
        <f t="shared" si="18"/>
        <v>3.0 - 3.4</v>
      </c>
      <c r="Y66" s="28" t="str">
        <f t="shared" si="19"/>
        <v>1.5 - 1.9</v>
      </c>
      <c r="Z66" s="27"/>
      <c r="AA66" s="29">
        <f t="shared" si="20"/>
        <v>2.5</v>
      </c>
      <c r="AB66" s="29">
        <f>VLOOKUP($C66, EDU!C:E, 3, FALSE)</f>
        <v>3</v>
      </c>
      <c r="AC66" s="29">
        <f>VLOOKUP($C66, ESNFI!C:E, 3, FALSE)</f>
        <v>1.8</v>
      </c>
      <c r="AD66" s="29">
        <f>VLOOKUP($C66, Health!C:E, 3, FALSE)</f>
        <v>2.8</v>
      </c>
      <c r="AE66" s="29">
        <f>VLOOKUP($C66, NUT!C:E, 3, FALSE)</f>
        <v>2.4</v>
      </c>
      <c r="AF66" s="29">
        <f>VLOOKUP($C66, PRO!C:E, 3, FALSE)</f>
        <v>3</v>
      </c>
      <c r="AG66" s="29">
        <f>VLOOKUP($C66, FSC!C:E, 3, FALSE)</f>
        <v>3.2</v>
      </c>
      <c r="AH66" s="29">
        <f>VLOOKUP($C66, WASH!C:E, 3, FALSE)</f>
        <v>1.5</v>
      </c>
    </row>
    <row r="67" spans="1:34" ht="17" thickTop="1" thickBot="1" x14ac:dyDescent="0.35">
      <c r="A67" s="20" t="s">
        <v>240</v>
      </c>
      <c r="B67" s="20" t="s">
        <v>273</v>
      </c>
      <c r="C67" s="20" t="s">
        <v>274</v>
      </c>
      <c r="D67" s="10">
        <f>IFERROR(IF(AND($P67&gt;=2, SUM($O67:P67)&gt;=4), 5, IF(SUM($O67:$P67) &gt;= 4, 4, IF(SUM($N67:$P67) &gt;= 4, 3, IF(SUM($M67:$P67) &gt;= 4, 2, IF(SUM($L67:$P67)&gt;=4, 1, " "))))), " ")</f>
        <v>2</v>
      </c>
      <c r="E67" s="28">
        <f t="shared" ref="E67:E130" si="21">ROUND(AB67, 0)</f>
        <v>4</v>
      </c>
      <c r="F67" s="28">
        <f t="shared" ref="F67:F130" si="22">ROUND(AC67, 0)</f>
        <v>2</v>
      </c>
      <c r="G67" s="28">
        <f t="shared" ref="G67:G130" si="23">ROUND(AD67, 0)</f>
        <v>3</v>
      </c>
      <c r="H67" s="28">
        <f t="shared" ref="H67:H130" si="24">ROUND(AE67, 0)</f>
        <v>2</v>
      </c>
      <c r="I67" s="28">
        <f t="shared" ref="I67:I130" si="25">ROUND(AF67, 0)</f>
        <v>3</v>
      </c>
      <c r="J67" s="28">
        <f t="shared" ref="J67:J130" si="26">ROUND(AG67, 0)</f>
        <v>2</v>
      </c>
      <c r="K67" s="28">
        <f t="shared" ref="K67:K130" si="27">ROUND(AH67, 0)</f>
        <v>2</v>
      </c>
      <c r="L67" s="28">
        <f t="shared" ref="L67:L130" si="28">COUNTIF($E67:$K67, 1)</f>
        <v>0</v>
      </c>
      <c r="M67" s="28">
        <f t="shared" ref="M67:M130" si="29">COUNTIF($E67:$K67, 2)</f>
        <v>4</v>
      </c>
      <c r="N67" s="28">
        <f t="shared" ref="N67:N130" si="30">COUNTIF($E67:$K67, 3)</f>
        <v>2</v>
      </c>
      <c r="O67" s="28">
        <f t="shared" ref="O67:O130" si="31">COUNTIF($E67:$K67, 4)</f>
        <v>1</v>
      </c>
      <c r="P67" s="28">
        <f t="shared" ref="P67:P130" si="32">COUNTIF($E67:$K67, 5)</f>
        <v>0</v>
      </c>
      <c r="Q67" s="27"/>
      <c r="R67" s="28" t="str">
        <f t="shared" ref="R67:R130" si="33">IF(AA67&gt;=4.5, "4.5 - 5.0", IF(AA67&gt;=4, "4.0 - 4.4", IF(AA67&gt;= 3.5, "3.5 - 3.9", IF(AA67&gt;=3, "3.0 - 3.4", IF(AA67&gt;= 2.5, "2.5 - 2.9", IF(AA67 &gt;=2, "2.0 - 2.4", IF(AA67&gt;=1.5, "1.5 - 1.9", IF(AA67 &gt;=1, "1.0 - 1.4"))))))))</f>
        <v>2.5 - 2.9</v>
      </c>
      <c r="S67" s="28" t="str">
        <f t="shared" ref="S67:S130" si="34">IF(AB67&gt;=4.5, "4.5 - 5.0", IF(AB67&gt;=4, "4.0 - 4.4", IF(AB67&gt;= 3.5, "3.5 - 3.9", IF(AB67&gt;=3, "3.0 - 3.4", IF(AB67&gt;= 2.5, "2.5 - 2.9", IF(AB67 &gt;=2, "2.0 - 2.4", IF(AB67&gt;=1.5, "1.5 - 1.9", IF(AB67 &gt;=1, "1.0 - 1.4"))))))))</f>
        <v>3.5 - 3.9</v>
      </c>
      <c r="T67" s="28" t="str">
        <f t="shared" ref="T67:T130" si="35">IF(AC67&gt;=4.5, "4.5 - 5.0", IF(AC67&gt;=4, "4.0 - 4.4", IF(AC67&gt;= 3.5, "3.5 - 3.9", IF(AC67&gt;=3, "3.0 - 3.4", IF(AC67&gt;= 2.5, "2.5 - 2.9", IF(AC67 &gt;=2, "2.0 - 2.4", IF(AC67&gt;=1.5, "1.5 - 1.9", IF(AC67 &gt;=1, "1.0 - 1.4"))))))))</f>
        <v>2.0 - 2.4</v>
      </c>
      <c r="U67" s="28" t="str">
        <f t="shared" ref="U67:U130" si="36">IF(AD67&gt;=4.5, "4.5 - 5.0", IF(AD67&gt;=4, "4.0 - 4.4", IF(AD67&gt;= 3.5, "3.5 - 3.9", IF(AD67&gt;=3, "3.0 - 3.4", IF(AD67&gt;= 2.5, "2.5 - 2.9", IF(AD67 &gt;=2, "2.0 - 2.4", IF(AD67&gt;=1.5, "1.5 - 1.9", IF(AD67 &gt;=1, "1.0 - 1.4"))))))))</f>
        <v>2.5 - 2.9</v>
      </c>
      <c r="V67" s="28" t="str">
        <f t="shared" ref="V67:V130" si="37">IF(AE67&gt;=4.5, "4.5 - 5.0", IF(AE67&gt;=4, "4.0 - 4.4", IF(AE67&gt;= 3.5, "3.5 - 3.9", IF(AE67&gt;=3, "3.0 - 3.4", IF(AE67&gt;= 2.5, "2.5 - 2.9", IF(AE67 &gt;=2, "2.0 - 2.4", IF(AE67&gt;=1.5, "1.5 - 1.9", IF(AE67 &gt;=1, "1.0 - 1.4"))))))))</f>
        <v>1.5 - 1.9</v>
      </c>
      <c r="W67" s="28" t="str">
        <f t="shared" ref="W67:W130" si="38">IF(AF67&gt;=4.5, "4.5 - 5.0", IF(AF67&gt;=4, "4.0 - 4.4", IF(AF67&gt;= 3.5, "3.5 - 3.9", IF(AF67&gt;=3, "3.0 - 3.4", IF(AF67&gt;= 2.5, "2.5 - 2.9", IF(AF67 &gt;=2, "2.0 - 2.4", IF(AF67&gt;=1.5, "1.5 - 1.9", IF(AF67 &gt;=1, "1.0 - 1.4"))))))))</f>
        <v>2.5 - 2.9</v>
      </c>
      <c r="X67" s="28" t="str">
        <f t="shared" ref="X67:X130" si="39">IF(AG67&gt;=4.5, "4.5 - 5.0", IF(AG67&gt;=4, "4.0 - 4.4", IF(AG67&gt;= 3.5, "3.5 - 3.9", IF(AG67&gt;=3, "3.0 - 3.4", IF(AG67&gt;= 2.5, "2.5 - 2.9", IF(AG67 &gt;=2, "2.0 - 2.4", IF(AG67&gt;=1.5, "1.5 - 1.9", IF(AG67 &gt;=1, "1.0 - 1.4"))))))))</f>
        <v>2.0 - 2.4</v>
      </c>
      <c r="Y67" s="28" t="str">
        <f t="shared" ref="Y67:Y130" si="40">IF(AH67&gt;=4.5, "4.5 - 5.0", IF(AH67&gt;=4, "4.0 - 4.4", IF(AH67&gt;= 3.5, "3.5 - 3.9", IF(AH67&gt;=3, "3.0 - 3.4", IF(AH67&gt;= 2.5, "2.5 - 2.9", IF(AH67 &gt;=2, "2.0 - 2.4", IF(AH67&gt;=1.5, "1.5 - 1.9", IF(AH67 &gt;=1, "1.0 - 1.4"))))))))</f>
        <v>2.0 - 2.4</v>
      </c>
      <c r="Z67" s="27"/>
      <c r="AA67" s="29">
        <f t="shared" ref="AA67:AA130" si="41">ROUND(AVERAGEIFS(AB67:AH67, AB67:AH67, "&lt;&gt;#N/A"), 1)</f>
        <v>2.5</v>
      </c>
      <c r="AB67" s="29">
        <f>VLOOKUP($C67, EDU!C:E, 3, FALSE)</f>
        <v>3.7</v>
      </c>
      <c r="AC67" s="29">
        <f>VLOOKUP($C67, ESNFI!C:E, 3, FALSE)</f>
        <v>2</v>
      </c>
      <c r="AD67" s="29">
        <f>VLOOKUP($C67, Health!C:E, 3, FALSE)</f>
        <v>2.8</v>
      </c>
      <c r="AE67" s="29">
        <f>VLOOKUP($C67, NUT!C:E, 3, FALSE)</f>
        <v>1.8</v>
      </c>
      <c r="AF67" s="29">
        <f>VLOOKUP($C67, PRO!C:E, 3, FALSE)</f>
        <v>2.8</v>
      </c>
      <c r="AG67" s="29">
        <f>VLOOKUP($C67, FSC!C:E, 3, FALSE)</f>
        <v>2.4</v>
      </c>
      <c r="AH67" s="29">
        <f>VLOOKUP($C67, WASH!C:E, 3, FALSE)</f>
        <v>2</v>
      </c>
    </row>
    <row r="68" spans="1:34" ht="17" thickTop="1" thickBot="1" x14ac:dyDescent="0.35">
      <c r="A68" s="20" t="s">
        <v>240</v>
      </c>
      <c r="B68" s="20" t="s">
        <v>275</v>
      </c>
      <c r="C68" s="20" t="s">
        <v>276</v>
      </c>
      <c r="D68" s="10">
        <f>IFERROR(IF(AND($P68&gt;=2, SUM($O68:P68)&gt;=4), 5, IF(SUM($O68:$P68) &gt;= 4, 4, IF(SUM($N68:$P68) &gt;= 4, 3, IF(SUM($M68:$P68) &gt;= 4, 2, IF(SUM($L68:$P68)&gt;=4, 1, " "))))), " ")</f>
        <v>3</v>
      </c>
      <c r="E68" s="28">
        <f t="shared" si="21"/>
        <v>4</v>
      </c>
      <c r="F68" s="28">
        <f t="shared" si="22"/>
        <v>3</v>
      </c>
      <c r="G68" s="28">
        <f t="shared" si="23"/>
        <v>3</v>
      </c>
      <c r="H68" s="28">
        <f t="shared" si="24"/>
        <v>1</v>
      </c>
      <c r="I68" s="28">
        <f t="shared" si="25"/>
        <v>2</v>
      </c>
      <c r="J68" s="28">
        <f t="shared" si="26"/>
        <v>4</v>
      </c>
      <c r="K68" s="28">
        <f t="shared" si="27"/>
        <v>2</v>
      </c>
      <c r="L68" s="28">
        <f t="shared" si="28"/>
        <v>1</v>
      </c>
      <c r="M68" s="28">
        <f t="shared" si="29"/>
        <v>2</v>
      </c>
      <c r="N68" s="28">
        <f t="shared" si="30"/>
        <v>2</v>
      </c>
      <c r="O68" s="28">
        <f t="shared" si="31"/>
        <v>2</v>
      </c>
      <c r="P68" s="28">
        <f t="shared" si="32"/>
        <v>0</v>
      </c>
      <c r="Q68" s="27"/>
      <c r="R68" s="28" t="str">
        <f t="shared" si="33"/>
        <v>2.5 - 2.9</v>
      </c>
      <c r="S68" s="28" t="str">
        <f t="shared" si="34"/>
        <v>3.5 - 3.9</v>
      </c>
      <c r="T68" s="28" t="str">
        <f t="shared" si="35"/>
        <v>2.5 - 2.9</v>
      </c>
      <c r="U68" s="28" t="str">
        <f t="shared" si="36"/>
        <v>2.5 - 2.9</v>
      </c>
      <c r="V68" s="28" t="str">
        <f t="shared" si="37"/>
        <v>1.0 - 1.4</v>
      </c>
      <c r="W68" s="28" t="str">
        <f t="shared" si="38"/>
        <v>2.0 - 2.4</v>
      </c>
      <c r="X68" s="28" t="str">
        <f t="shared" si="39"/>
        <v>3.5 - 3.9</v>
      </c>
      <c r="Y68" s="28" t="str">
        <f t="shared" si="40"/>
        <v>1.5 - 1.9</v>
      </c>
      <c r="Z68" s="27"/>
      <c r="AA68" s="29">
        <f t="shared" si="41"/>
        <v>2.5</v>
      </c>
      <c r="AB68" s="29">
        <f>VLOOKUP($C68, EDU!C:E, 3, FALSE)</f>
        <v>3.7</v>
      </c>
      <c r="AC68" s="29">
        <f>VLOOKUP($C68, ESNFI!C:E, 3, FALSE)</f>
        <v>2.5</v>
      </c>
      <c r="AD68" s="29">
        <f>VLOOKUP($C68, Health!C:E, 3, FALSE)</f>
        <v>2.8</v>
      </c>
      <c r="AE68" s="29">
        <f>VLOOKUP($C68, NUT!C:E, 3, FALSE)</f>
        <v>1</v>
      </c>
      <c r="AF68" s="29">
        <f>VLOOKUP($C68, PRO!C:E, 3, FALSE)</f>
        <v>2.2999999999999998</v>
      </c>
      <c r="AG68" s="29">
        <f>VLOOKUP($C68, FSC!C:E, 3, FALSE)</f>
        <v>3.6</v>
      </c>
      <c r="AH68" s="29">
        <f>VLOOKUP($C68, WASH!C:E, 3, FALSE)</f>
        <v>1.8</v>
      </c>
    </row>
    <row r="69" spans="1:34" ht="17" thickTop="1" thickBot="1" x14ac:dyDescent="0.35">
      <c r="A69" s="20" t="s">
        <v>240</v>
      </c>
      <c r="B69" s="20" t="s">
        <v>277</v>
      </c>
      <c r="C69" s="20" t="s">
        <v>278</v>
      </c>
      <c r="D69" s="10">
        <f>IFERROR(IF(AND($P69&gt;=2, SUM($O69:P69)&gt;=4), 5, IF(SUM($O69:$P69) &gt;= 4, 4, IF(SUM($N69:$P69) &gt;= 4, 3, IF(SUM($M69:$P69) &gt;= 4, 2, IF(SUM($L69:$P69)&gt;=4, 1, " "))))), " ")</f>
        <v>3</v>
      </c>
      <c r="E69" s="28">
        <f t="shared" si="21"/>
        <v>3</v>
      </c>
      <c r="F69" s="28">
        <f t="shared" si="22"/>
        <v>2</v>
      </c>
      <c r="G69" s="28">
        <f t="shared" si="23"/>
        <v>3</v>
      </c>
      <c r="H69" s="28">
        <f t="shared" si="24"/>
        <v>4</v>
      </c>
      <c r="I69" s="28">
        <f t="shared" si="25"/>
        <v>3</v>
      </c>
      <c r="J69" s="28">
        <f t="shared" si="26"/>
        <v>3</v>
      </c>
      <c r="K69" s="28">
        <f t="shared" si="27"/>
        <v>2</v>
      </c>
      <c r="L69" s="28">
        <f t="shared" si="28"/>
        <v>0</v>
      </c>
      <c r="M69" s="28">
        <f t="shared" si="29"/>
        <v>2</v>
      </c>
      <c r="N69" s="28">
        <f t="shared" si="30"/>
        <v>4</v>
      </c>
      <c r="O69" s="28">
        <f t="shared" si="31"/>
        <v>1</v>
      </c>
      <c r="P69" s="28">
        <f t="shared" si="32"/>
        <v>0</v>
      </c>
      <c r="Q69" s="27"/>
      <c r="R69" s="28" t="str">
        <f t="shared" si="33"/>
        <v>2.5 - 2.9</v>
      </c>
      <c r="S69" s="28" t="str">
        <f t="shared" si="34"/>
        <v>3.0 - 3.4</v>
      </c>
      <c r="T69" s="28" t="str">
        <f t="shared" si="35"/>
        <v>2.0 - 2.4</v>
      </c>
      <c r="U69" s="28" t="str">
        <f t="shared" si="36"/>
        <v>2.5 - 2.9</v>
      </c>
      <c r="V69" s="28" t="str">
        <f t="shared" si="37"/>
        <v>4.0 - 4.4</v>
      </c>
      <c r="W69" s="28" t="str">
        <f t="shared" si="38"/>
        <v>2.5 - 2.9</v>
      </c>
      <c r="X69" s="28" t="str">
        <f t="shared" si="39"/>
        <v>3.0 - 3.4</v>
      </c>
      <c r="Y69" s="28" t="str">
        <f t="shared" si="40"/>
        <v>2.0 - 2.4</v>
      </c>
      <c r="Z69" s="27"/>
      <c r="AA69" s="29">
        <f t="shared" si="41"/>
        <v>2.8</v>
      </c>
      <c r="AB69" s="29">
        <f>VLOOKUP($C69, EDU!C:E, 3, FALSE)</f>
        <v>3</v>
      </c>
      <c r="AC69" s="29">
        <f>VLOOKUP($C69, ESNFI!C:E, 3, FALSE)</f>
        <v>2.2999999999999998</v>
      </c>
      <c r="AD69" s="29">
        <f>VLOOKUP($C69, Health!C:E, 3, FALSE)</f>
        <v>2.8</v>
      </c>
      <c r="AE69" s="29">
        <f>VLOOKUP($C69, NUT!C:E, 3, FALSE)</f>
        <v>4</v>
      </c>
      <c r="AF69" s="29">
        <f>VLOOKUP($C69, PRO!C:E, 3, FALSE)</f>
        <v>2.5</v>
      </c>
      <c r="AG69" s="29">
        <f>VLOOKUP($C69, FSC!C:E, 3, FALSE)</f>
        <v>3.2</v>
      </c>
      <c r="AH69" s="29">
        <f>VLOOKUP($C69, WASH!C:E, 3, FALSE)</f>
        <v>2</v>
      </c>
    </row>
    <row r="70" spans="1:34" ht="17" thickTop="1" thickBot="1" x14ac:dyDescent="0.35">
      <c r="A70" s="20" t="s">
        <v>240</v>
      </c>
      <c r="B70" s="20" t="s">
        <v>279</v>
      </c>
      <c r="C70" s="20" t="s">
        <v>280</v>
      </c>
      <c r="D70" s="10">
        <f>IFERROR(IF(AND($P70&gt;=2, SUM($O70:P70)&gt;=4), 5, IF(SUM($O70:$P70) &gt;= 4, 4, IF(SUM($N70:$P70) &gt;= 4, 3, IF(SUM($M70:$P70) &gt;= 4, 2, IF(SUM($L70:$P70)&gt;=4, 1, " "))))), " ")</f>
        <v>3</v>
      </c>
      <c r="E70" s="28">
        <f t="shared" si="21"/>
        <v>3</v>
      </c>
      <c r="F70" s="28">
        <f t="shared" si="22"/>
        <v>3</v>
      </c>
      <c r="G70" s="28">
        <f t="shared" si="23"/>
        <v>3</v>
      </c>
      <c r="H70" s="28">
        <f t="shared" si="24"/>
        <v>2</v>
      </c>
      <c r="I70" s="28">
        <f t="shared" si="25"/>
        <v>3</v>
      </c>
      <c r="J70" s="28">
        <f t="shared" si="26"/>
        <v>3</v>
      </c>
      <c r="K70" s="28">
        <f t="shared" si="27"/>
        <v>2</v>
      </c>
      <c r="L70" s="28">
        <f t="shared" si="28"/>
        <v>0</v>
      </c>
      <c r="M70" s="28">
        <f t="shared" si="29"/>
        <v>2</v>
      </c>
      <c r="N70" s="28">
        <f t="shared" si="30"/>
        <v>5</v>
      </c>
      <c r="O70" s="28">
        <f t="shared" si="31"/>
        <v>0</v>
      </c>
      <c r="P70" s="28">
        <f t="shared" si="32"/>
        <v>0</v>
      </c>
      <c r="Q70" s="27"/>
      <c r="R70" s="28" t="str">
        <f t="shared" si="33"/>
        <v>2.5 - 2.9</v>
      </c>
      <c r="S70" s="28" t="str">
        <f t="shared" si="34"/>
        <v>3.0 - 3.4</v>
      </c>
      <c r="T70" s="28" t="str">
        <f t="shared" si="35"/>
        <v>3.0 - 3.4</v>
      </c>
      <c r="U70" s="28" t="str">
        <f t="shared" si="36"/>
        <v>2.5 - 2.9</v>
      </c>
      <c r="V70" s="28" t="str">
        <f t="shared" si="37"/>
        <v>2.0 - 2.4</v>
      </c>
      <c r="W70" s="28" t="str">
        <f t="shared" si="38"/>
        <v>2.5 - 2.9</v>
      </c>
      <c r="X70" s="28" t="str">
        <f t="shared" si="39"/>
        <v>3.0 - 3.4</v>
      </c>
      <c r="Y70" s="28" t="str">
        <f t="shared" si="40"/>
        <v>2.0 - 2.4</v>
      </c>
      <c r="Z70" s="27"/>
      <c r="AA70" s="29">
        <f t="shared" si="41"/>
        <v>2.7</v>
      </c>
      <c r="AB70" s="29">
        <f>VLOOKUP($C70, EDU!C:E, 3, FALSE)</f>
        <v>3.3</v>
      </c>
      <c r="AC70" s="29">
        <f>VLOOKUP($C70, ESNFI!C:E, 3, FALSE)</f>
        <v>3</v>
      </c>
      <c r="AD70" s="29">
        <f>VLOOKUP($C70, Health!C:E, 3, FALSE)</f>
        <v>2.5</v>
      </c>
      <c r="AE70" s="29">
        <f>VLOOKUP($C70, NUT!C:E, 3, FALSE)</f>
        <v>2.4</v>
      </c>
      <c r="AF70" s="29">
        <f>VLOOKUP($C70, PRO!C:E, 3, FALSE)</f>
        <v>2.5</v>
      </c>
      <c r="AG70" s="29">
        <f>VLOOKUP($C70, FSC!C:E, 3, FALSE)</f>
        <v>3</v>
      </c>
      <c r="AH70" s="29">
        <f>VLOOKUP($C70, WASH!C:E, 3, FALSE)</f>
        <v>2.2999999999999998</v>
      </c>
    </row>
    <row r="71" spans="1:34" ht="17" thickTop="1" thickBot="1" x14ac:dyDescent="0.35">
      <c r="A71" s="20" t="s">
        <v>240</v>
      </c>
      <c r="B71" s="20" t="s">
        <v>281</v>
      </c>
      <c r="C71" s="20" t="s">
        <v>282</v>
      </c>
      <c r="D71" s="10">
        <f>IFERROR(IF(AND($P71&gt;=2, SUM($O71:P71)&gt;=4), 5, IF(SUM($O71:$P71) &gt;= 4, 4, IF(SUM($N71:$P71) &gt;= 4, 3, IF(SUM($M71:$P71) &gt;= 4, 2, IF(SUM($L71:$P71)&gt;=4, 1, " "))))), " ")</f>
        <v>3</v>
      </c>
      <c r="E71" s="28">
        <f t="shared" si="21"/>
        <v>3</v>
      </c>
      <c r="F71" s="28">
        <f t="shared" si="22"/>
        <v>3</v>
      </c>
      <c r="G71" s="28">
        <f t="shared" si="23"/>
        <v>2</v>
      </c>
      <c r="H71" s="28">
        <f t="shared" si="24"/>
        <v>2</v>
      </c>
      <c r="I71" s="28">
        <f t="shared" si="25"/>
        <v>3</v>
      </c>
      <c r="J71" s="28">
        <f t="shared" si="26"/>
        <v>3</v>
      </c>
      <c r="K71" s="28">
        <f t="shared" si="27"/>
        <v>2</v>
      </c>
      <c r="L71" s="28">
        <f t="shared" si="28"/>
        <v>0</v>
      </c>
      <c r="M71" s="28">
        <f t="shared" si="29"/>
        <v>3</v>
      </c>
      <c r="N71" s="28">
        <f t="shared" si="30"/>
        <v>4</v>
      </c>
      <c r="O71" s="28">
        <f t="shared" si="31"/>
        <v>0</v>
      </c>
      <c r="P71" s="28">
        <f t="shared" si="32"/>
        <v>0</v>
      </c>
      <c r="Q71" s="27"/>
      <c r="R71" s="28" t="str">
        <f t="shared" si="33"/>
        <v>2.5 - 2.9</v>
      </c>
      <c r="S71" s="28" t="str">
        <f t="shared" si="34"/>
        <v>3.0 - 3.4</v>
      </c>
      <c r="T71" s="28" t="str">
        <f t="shared" si="35"/>
        <v>2.5 - 2.9</v>
      </c>
      <c r="U71" s="28" t="str">
        <f t="shared" si="36"/>
        <v>2.0 - 2.4</v>
      </c>
      <c r="V71" s="28" t="str">
        <f t="shared" si="37"/>
        <v>2.0 - 2.4</v>
      </c>
      <c r="W71" s="28" t="str">
        <f t="shared" si="38"/>
        <v>2.5 - 2.9</v>
      </c>
      <c r="X71" s="28" t="str">
        <f t="shared" si="39"/>
        <v>3.0 - 3.4</v>
      </c>
      <c r="Y71" s="28" t="str">
        <f t="shared" si="40"/>
        <v>2.0 - 2.4</v>
      </c>
      <c r="Z71" s="27"/>
      <c r="AA71" s="29">
        <f t="shared" si="41"/>
        <v>2.6</v>
      </c>
      <c r="AB71" s="29">
        <f>VLOOKUP($C71, EDU!C:E, 3, FALSE)</f>
        <v>3</v>
      </c>
      <c r="AC71" s="29">
        <f>VLOOKUP($C71, ESNFI!C:E, 3, FALSE)</f>
        <v>2.8</v>
      </c>
      <c r="AD71" s="29">
        <f>VLOOKUP($C71, Health!C:E, 3, FALSE)</f>
        <v>2</v>
      </c>
      <c r="AE71" s="29">
        <f>VLOOKUP($C71, NUT!C:E, 3, FALSE)</f>
        <v>2.1999999999999997</v>
      </c>
      <c r="AF71" s="29">
        <f>VLOOKUP($C71, PRO!C:E, 3, FALSE)</f>
        <v>2.5</v>
      </c>
      <c r="AG71" s="29">
        <f>VLOOKUP($C71, FSC!C:E, 3, FALSE)</f>
        <v>3.2</v>
      </c>
      <c r="AH71" s="29">
        <f>VLOOKUP($C71, WASH!C:E, 3, FALSE)</f>
        <v>2.2999999999999998</v>
      </c>
    </row>
    <row r="72" spans="1:34" ht="17" thickTop="1" thickBot="1" x14ac:dyDescent="0.35">
      <c r="A72" s="20" t="s">
        <v>240</v>
      </c>
      <c r="B72" s="20" t="s">
        <v>283</v>
      </c>
      <c r="C72" s="20" t="s">
        <v>284</v>
      </c>
      <c r="D72" s="10">
        <f>IFERROR(IF(AND($P72&gt;=2, SUM($O72:P72)&gt;=4), 5, IF(SUM($O72:$P72) &gt;= 4, 4, IF(SUM($N72:$P72) &gt;= 4, 3, IF(SUM($M72:$P72) &gt;= 4, 2, IF(SUM($L72:$P72)&gt;=4, 1, " "))))), " ")</f>
        <v>3</v>
      </c>
      <c r="E72" s="28">
        <f t="shared" si="21"/>
        <v>3</v>
      </c>
      <c r="F72" s="28">
        <f t="shared" si="22"/>
        <v>3</v>
      </c>
      <c r="G72" s="28">
        <f t="shared" si="23"/>
        <v>3</v>
      </c>
      <c r="H72" s="28">
        <f t="shared" si="24"/>
        <v>2</v>
      </c>
      <c r="I72" s="28">
        <f t="shared" si="25"/>
        <v>3</v>
      </c>
      <c r="J72" s="28">
        <f t="shared" si="26"/>
        <v>3</v>
      </c>
      <c r="K72" s="28">
        <f t="shared" si="27"/>
        <v>2</v>
      </c>
      <c r="L72" s="28">
        <f t="shared" si="28"/>
        <v>0</v>
      </c>
      <c r="M72" s="28">
        <f t="shared" si="29"/>
        <v>2</v>
      </c>
      <c r="N72" s="28">
        <f t="shared" si="30"/>
        <v>5</v>
      </c>
      <c r="O72" s="28">
        <f t="shared" si="31"/>
        <v>0</v>
      </c>
      <c r="P72" s="28">
        <f t="shared" si="32"/>
        <v>0</v>
      </c>
      <c r="Q72" s="27"/>
      <c r="R72" s="28" t="str">
        <f t="shared" si="33"/>
        <v>2.5 - 2.9</v>
      </c>
      <c r="S72" s="28" t="str">
        <f t="shared" si="34"/>
        <v>3.0 - 3.4</v>
      </c>
      <c r="T72" s="28" t="str">
        <f t="shared" si="35"/>
        <v>2.5 - 2.9</v>
      </c>
      <c r="U72" s="28" t="str">
        <f t="shared" si="36"/>
        <v>3.0 - 3.4</v>
      </c>
      <c r="V72" s="28" t="str">
        <f t="shared" si="37"/>
        <v>2.0 - 2.4</v>
      </c>
      <c r="W72" s="28" t="str">
        <f t="shared" si="38"/>
        <v>2.5 - 2.9</v>
      </c>
      <c r="X72" s="28" t="str">
        <f t="shared" si="39"/>
        <v>3.0 - 3.4</v>
      </c>
      <c r="Y72" s="28" t="str">
        <f t="shared" si="40"/>
        <v>2.0 - 2.4</v>
      </c>
      <c r="Z72" s="27"/>
      <c r="AA72" s="29">
        <f t="shared" si="41"/>
        <v>2.8</v>
      </c>
      <c r="AB72" s="29">
        <f>VLOOKUP($C72, EDU!C:E, 3, FALSE)</f>
        <v>3</v>
      </c>
      <c r="AC72" s="29">
        <f>VLOOKUP($C72, ESNFI!C:E, 3, FALSE)</f>
        <v>2.8</v>
      </c>
      <c r="AD72" s="29">
        <f>VLOOKUP($C72, Health!C:E, 3, FALSE)</f>
        <v>3.3</v>
      </c>
      <c r="AE72" s="29">
        <f>VLOOKUP($C72, NUT!C:E, 3, FALSE)</f>
        <v>2.4</v>
      </c>
      <c r="AF72" s="29">
        <f>VLOOKUP($C72, PRO!C:E, 3, FALSE)</f>
        <v>2.8</v>
      </c>
      <c r="AG72" s="29">
        <f>VLOOKUP($C72, FSC!C:E, 3, FALSE)</f>
        <v>3</v>
      </c>
      <c r="AH72" s="29">
        <f>VLOOKUP($C72, WASH!C:E, 3, FALSE)</f>
        <v>2</v>
      </c>
    </row>
    <row r="73" spans="1:34" ht="17" thickTop="1" thickBot="1" x14ac:dyDescent="0.35">
      <c r="A73" s="20" t="s">
        <v>285</v>
      </c>
      <c r="B73" s="20" t="s">
        <v>286</v>
      </c>
      <c r="C73" s="20" t="s">
        <v>287</v>
      </c>
      <c r="D73" s="10">
        <f>IFERROR(IF(AND($P73&gt;=2, SUM($O73:P73)&gt;=4), 5, IF(SUM($O73:$P73) &gt;= 4, 4, IF(SUM($N73:$P73) &gt;= 4, 3, IF(SUM($M73:$P73) &gt;= 4, 2, IF(SUM($L73:$P73)&gt;=4, 1, " "))))), " ")</f>
        <v>3</v>
      </c>
      <c r="E73" s="28">
        <f t="shared" si="21"/>
        <v>3</v>
      </c>
      <c r="F73" s="28">
        <f t="shared" si="22"/>
        <v>3</v>
      </c>
      <c r="G73" s="28">
        <f t="shared" si="23"/>
        <v>3</v>
      </c>
      <c r="H73" s="28">
        <f t="shared" si="24"/>
        <v>2</v>
      </c>
      <c r="I73" s="28">
        <f t="shared" si="25"/>
        <v>3</v>
      </c>
      <c r="J73" s="28">
        <f t="shared" si="26"/>
        <v>3</v>
      </c>
      <c r="K73" s="28">
        <f t="shared" si="27"/>
        <v>2</v>
      </c>
      <c r="L73" s="28">
        <f t="shared" si="28"/>
        <v>0</v>
      </c>
      <c r="M73" s="28">
        <f t="shared" si="29"/>
        <v>2</v>
      </c>
      <c r="N73" s="28">
        <f t="shared" si="30"/>
        <v>5</v>
      </c>
      <c r="O73" s="28">
        <f t="shared" si="31"/>
        <v>0</v>
      </c>
      <c r="P73" s="28">
        <f t="shared" si="32"/>
        <v>0</v>
      </c>
      <c r="Q73" s="27"/>
      <c r="R73" s="28" t="str">
        <f t="shared" si="33"/>
        <v>2.5 - 2.9</v>
      </c>
      <c r="S73" s="28" t="str">
        <f t="shared" si="34"/>
        <v>2.5 - 2.9</v>
      </c>
      <c r="T73" s="28" t="str">
        <f t="shared" si="35"/>
        <v>2.5 - 2.9</v>
      </c>
      <c r="U73" s="28" t="str">
        <f t="shared" si="36"/>
        <v>2.5 - 2.9</v>
      </c>
      <c r="V73" s="28" t="str">
        <f t="shared" si="37"/>
        <v>2.0 - 2.4</v>
      </c>
      <c r="W73" s="28" t="str">
        <f t="shared" si="38"/>
        <v>2.5 - 2.9</v>
      </c>
      <c r="X73" s="28" t="str">
        <f t="shared" si="39"/>
        <v>3.0 - 3.4</v>
      </c>
      <c r="Y73" s="28" t="str">
        <f t="shared" si="40"/>
        <v>2.0 - 2.4</v>
      </c>
      <c r="Z73" s="27"/>
      <c r="AA73" s="29">
        <f t="shared" si="41"/>
        <v>2.6</v>
      </c>
      <c r="AB73" s="29">
        <f>VLOOKUP($C73, EDU!C:E, 3, FALSE)</f>
        <v>2.7</v>
      </c>
      <c r="AC73" s="29">
        <f>VLOOKUP($C73, ESNFI!C:E, 3, FALSE)</f>
        <v>2.5</v>
      </c>
      <c r="AD73" s="29">
        <f>VLOOKUP($C73, Health!C:E, 3, FALSE)</f>
        <v>2.5</v>
      </c>
      <c r="AE73" s="29">
        <f>VLOOKUP($C73, NUT!C:E, 3, FALSE)</f>
        <v>2.4</v>
      </c>
      <c r="AF73" s="29">
        <f>VLOOKUP($C73, PRO!C:E, 3, FALSE)</f>
        <v>2.5</v>
      </c>
      <c r="AG73" s="29">
        <f>VLOOKUP($C73, FSC!C:E, 3, FALSE)</f>
        <v>3.2</v>
      </c>
      <c r="AH73" s="29">
        <f>VLOOKUP($C73, WASH!C:E, 3, FALSE)</f>
        <v>2.2999999999999998</v>
      </c>
    </row>
    <row r="74" spans="1:34" ht="17" thickTop="1" thickBot="1" x14ac:dyDescent="0.35">
      <c r="A74" s="20" t="s">
        <v>285</v>
      </c>
      <c r="B74" s="20" t="s">
        <v>288</v>
      </c>
      <c r="C74" s="20" t="s">
        <v>289</v>
      </c>
      <c r="D74" s="10">
        <f>IFERROR(IF(AND($P74&gt;=2, SUM($O74:P74)&gt;=4), 5, IF(SUM($O74:$P74) &gt;= 4, 4, IF(SUM($N74:$P74) &gt;= 4, 3, IF(SUM($M74:$P74) &gt;= 4, 2, IF(SUM($L74:$P74)&gt;=4, 1, " "))))), " ")</f>
        <v>2</v>
      </c>
      <c r="E74" s="28">
        <f t="shared" si="21"/>
        <v>2</v>
      </c>
      <c r="F74" s="28">
        <f t="shared" si="22"/>
        <v>1</v>
      </c>
      <c r="G74" s="28">
        <f t="shared" si="23"/>
        <v>2</v>
      </c>
      <c r="H74" s="28">
        <f t="shared" si="24"/>
        <v>3</v>
      </c>
      <c r="I74" s="28">
        <f t="shared" si="25"/>
        <v>3</v>
      </c>
      <c r="J74" s="28">
        <f t="shared" si="26"/>
        <v>3</v>
      </c>
      <c r="K74" s="28">
        <f t="shared" si="27"/>
        <v>1</v>
      </c>
      <c r="L74" s="28">
        <f t="shared" si="28"/>
        <v>2</v>
      </c>
      <c r="M74" s="28">
        <f t="shared" si="29"/>
        <v>2</v>
      </c>
      <c r="N74" s="28">
        <f t="shared" si="30"/>
        <v>3</v>
      </c>
      <c r="O74" s="28">
        <f t="shared" si="31"/>
        <v>0</v>
      </c>
      <c r="P74" s="28">
        <f t="shared" si="32"/>
        <v>0</v>
      </c>
      <c r="Q74" s="27"/>
      <c r="R74" s="28" t="str">
        <f t="shared" si="33"/>
        <v>2.0 - 2.4</v>
      </c>
      <c r="S74" s="28" t="str">
        <f t="shared" si="34"/>
        <v>2.0 - 2.4</v>
      </c>
      <c r="T74" s="28" t="str">
        <f t="shared" si="35"/>
        <v>1.0 - 1.4</v>
      </c>
      <c r="U74" s="28" t="str">
        <f t="shared" si="36"/>
        <v>2.0 - 2.4</v>
      </c>
      <c r="V74" s="28" t="str">
        <f t="shared" si="37"/>
        <v>3.0 - 3.4</v>
      </c>
      <c r="W74" s="28" t="str">
        <f t="shared" si="38"/>
        <v>2.5 - 2.9</v>
      </c>
      <c r="X74" s="28" t="str">
        <f t="shared" si="39"/>
        <v>2.5 - 2.9</v>
      </c>
      <c r="Y74" s="28" t="str">
        <f t="shared" si="40"/>
        <v>1.0 - 1.4</v>
      </c>
      <c r="Z74" s="27"/>
      <c r="AA74" s="29">
        <f t="shared" si="41"/>
        <v>2.2000000000000002</v>
      </c>
      <c r="AB74" s="29">
        <f>VLOOKUP($C74, EDU!C:E, 3, FALSE)</f>
        <v>2</v>
      </c>
      <c r="AC74" s="29">
        <f>VLOOKUP($C74, ESNFI!C:E, 3, FALSE)</f>
        <v>1.3</v>
      </c>
      <c r="AD74" s="29">
        <f>VLOOKUP($C74, Health!C:E, 3, FALSE)</f>
        <v>2.2999999999999998</v>
      </c>
      <c r="AE74" s="29">
        <f>VLOOKUP($C74, NUT!C:E, 3, FALSE)</f>
        <v>3.2</v>
      </c>
      <c r="AF74" s="29">
        <f>VLOOKUP($C74, PRO!C:E, 3, FALSE)</f>
        <v>2.5</v>
      </c>
      <c r="AG74" s="29">
        <f>VLOOKUP($C74, FSC!C:E, 3, FALSE)</f>
        <v>2.8</v>
      </c>
      <c r="AH74" s="29">
        <f>VLOOKUP($C74, WASH!C:E, 3, FALSE)</f>
        <v>1.3</v>
      </c>
    </row>
    <row r="75" spans="1:34" ht="17" thickTop="1" thickBot="1" x14ac:dyDescent="0.35">
      <c r="A75" s="20" t="s">
        <v>285</v>
      </c>
      <c r="B75" s="20" t="s">
        <v>290</v>
      </c>
      <c r="C75" s="20" t="s">
        <v>291</v>
      </c>
      <c r="D75" s="10">
        <f>IFERROR(IF(AND($P75&gt;=2, SUM($O75:P75)&gt;=4), 5, IF(SUM($O75:$P75) &gt;= 4, 4, IF(SUM($N75:$P75) &gt;= 4, 3, IF(SUM($M75:$P75) &gt;= 4, 2, IF(SUM($L75:$P75)&gt;=4, 1, " "))))), " ")</f>
        <v>3</v>
      </c>
      <c r="E75" s="28">
        <f t="shared" si="21"/>
        <v>3</v>
      </c>
      <c r="F75" s="28">
        <f t="shared" si="22"/>
        <v>3</v>
      </c>
      <c r="G75" s="28">
        <f t="shared" si="23"/>
        <v>2</v>
      </c>
      <c r="H75" s="28">
        <f t="shared" si="24"/>
        <v>2</v>
      </c>
      <c r="I75" s="28">
        <f t="shared" si="25"/>
        <v>3</v>
      </c>
      <c r="J75" s="28">
        <f t="shared" si="26"/>
        <v>3</v>
      </c>
      <c r="K75" s="28">
        <f t="shared" si="27"/>
        <v>2</v>
      </c>
      <c r="L75" s="28">
        <f t="shared" si="28"/>
        <v>0</v>
      </c>
      <c r="M75" s="28">
        <f t="shared" si="29"/>
        <v>3</v>
      </c>
      <c r="N75" s="28">
        <f t="shared" si="30"/>
        <v>4</v>
      </c>
      <c r="O75" s="28">
        <f t="shared" si="31"/>
        <v>0</v>
      </c>
      <c r="P75" s="28">
        <f t="shared" si="32"/>
        <v>0</v>
      </c>
      <c r="Q75" s="27"/>
      <c r="R75" s="28" t="str">
        <f t="shared" si="33"/>
        <v>2.5 - 2.9</v>
      </c>
      <c r="S75" s="28" t="str">
        <f t="shared" si="34"/>
        <v>3.0 - 3.4</v>
      </c>
      <c r="T75" s="28" t="str">
        <f t="shared" si="35"/>
        <v>2.5 - 2.9</v>
      </c>
      <c r="U75" s="28" t="str">
        <f t="shared" si="36"/>
        <v>1.5 - 1.9</v>
      </c>
      <c r="V75" s="28" t="str">
        <f t="shared" si="37"/>
        <v>2.0 - 2.4</v>
      </c>
      <c r="W75" s="28" t="str">
        <f t="shared" si="38"/>
        <v>2.5 - 2.9</v>
      </c>
      <c r="X75" s="28" t="str">
        <f t="shared" si="39"/>
        <v>3.0 - 3.4</v>
      </c>
      <c r="Y75" s="28" t="str">
        <f t="shared" si="40"/>
        <v>2.0 - 2.4</v>
      </c>
      <c r="Z75" s="27"/>
      <c r="AA75" s="29">
        <f t="shared" si="41"/>
        <v>2.5</v>
      </c>
      <c r="AB75" s="29">
        <f>VLOOKUP($C75, EDU!C:E, 3, FALSE)</f>
        <v>3.3</v>
      </c>
      <c r="AC75" s="29">
        <f>VLOOKUP($C75, ESNFI!C:E, 3, FALSE)</f>
        <v>2.5</v>
      </c>
      <c r="AD75" s="29">
        <f>VLOOKUP($C75, Health!C:E, 3, FALSE)</f>
        <v>1.8</v>
      </c>
      <c r="AE75" s="29">
        <f>VLOOKUP($C75, NUT!C:E, 3, FALSE)</f>
        <v>2.4</v>
      </c>
      <c r="AF75" s="29">
        <f>VLOOKUP($C75, PRO!C:E, 3, FALSE)</f>
        <v>2.5</v>
      </c>
      <c r="AG75" s="29">
        <f>VLOOKUP($C75, FSC!C:E, 3, FALSE)</f>
        <v>3</v>
      </c>
      <c r="AH75" s="29">
        <f>VLOOKUP($C75, WASH!C:E, 3, FALSE)</f>
        <v>2.2999999999999998</v>
      </c>
    </row>
    <row r="76" spans="1:34" ht="17" thickTop="1" thickBot="1" x14ac:dyDescent="0.35">
      <c r="A76" s="20" t="s">
        <v>285</v>
      </c>
      <c r="B76" s="20" t="s">
        <v>292</v>
      </c>
      <c r="C76" s="20" t="s">
        <v>293</v>
      </c>
      <c r="D76" s="10">
        <f>IFERROR(IF(AND($P76&gt;=2, SUM($O76:P76)&gt;=4), 5, IF(SUM($O76:$P76) &gt;= 4, 4, IF(SUM($N76:$P76) &gt;= 4, 3, IF(SUM($M76:$P76) &gt;= 4, 2, IF(SUM($L76:$P76)&gt;=4, 1, " "))))), " ")</f>
        <v>3</v>
      </c>
      <c r="E76" s="28">
        <f t="shared" si="21"/>
        <v>3</v>
      </c>
      <c r="F76" s="28">
        <f t="shared" si="22"/>
        <v>2</v>
      </c>
      <c r="G76" s="28">
        <f t="shared" si="23"/>
        <v>4</v>
      </c>
      <c r="H76" s="28">
        <f t="shared" si="24"/>
        <v>3</v>
      </c>
      <c r="I76" s="28">
        <f t="shared" si="25"/>
        <v>2</v>
      </c>
      <c r="J76" s="28">
        <f t="shared" si="26"/>
        <v>3</v>
      </c>
      <c r="K76" s="28">
        <f t="shared" si="27"/>
        <v>3</v>
      </c>
      <c r="L76" s="28">
        <f t="shared" si="28"/>
        <v>0</v>
      </c>
      <c r="M76" s="28">
        <f t="shared" si="29"/>
        <v>2</v>
      </c>
      <c r="N76" s="28">
        <f t="shared" si="30"/>
        <v>4</v>
      </c>
      <c r="O76" s="28">
        <f t="shared" si="31"/>
        <v>1</v>
      </c>
      <c r="P76" s="28">
        <f t="shared" si="32"/>
        <v>0</v>
      </c>
      <c r="Q76" s="27"/>
      <c r="R76" s="28" t="str">
        <f t="shared" si="33"/>
        <v>2.5 - 2.9</v>
      </c>
      <c r="S76" s="28" t="str">
        <f t="shared" si="34"/>
        <v>3.0 - 3.4</v>
      </c>
      <c r="T76" s="28" t="str">
        <f t="shared" si="35"/>
        <v>2.0 - 2.4</v>
      </c>
      <c r="U76" s="28" t="str">
        <f t="shared" si="36"/>
        <v>3.5 - 3.9</v>
      </c>
      <c r="V76" s="28" t="str">
        <f t="shared" si="37"/>
        <v>3.0 - 3.4</v>
      </c>
      <c r="W76" s="28" t="str">
        <f t="shared" si="38"/>
        <v>2.0 - 2.4</v>
      </c>
      <c r="X76" s="28" t="str">
        <f t="shared" si="39"/>
        <v>3.0 - 3.4</v>
      </c>
      <c r="Y76" s="28" t="str">
        <f t="shared" si="40"/>
        <v>3.0 - 3.4</v>
      </c>
      <c r="Z76" s="27"/>
      <c r="AA76" s="29">
        <f t="shared" si="41"/>
        <v>2.9</v>
      </c>
      <c r="AB76" s="29">
        <f>VLOOKUP($C76, EDU!C:E, 3, FALSE)</f>
        <v>3</v>
      </c>
      <c r="AC76" s="29">
        <f>VLOOKUP($C76, ESNFI!C:E, 3, FALSE)</f>
        <v>2</v>
      </c>
      <c r="AD76" s="29">
        <f>VLOOKUP($C76, Health!C:E, 3, FALSE)</f>
        <v>3.8</v>
      </c>
      <c r="AE76" s="29">
        <f>VLOOKUP($C76, NUT!C:E, 3, FALSE)</f>
        <v>3</v>
      </c>
      <c r="AF76" s="29">
        <f>VLOOKUP($C76, PRO!C:E, 3, FALSE)</f>
        <v>2.2999999999999998</v>
      </c>
      <c r="AG76" s="29">
        <f>VLOOKUP($C76, FSC!C:E, 3, FALSE)</f>
        <v>3</v>
      </c>
      <c r="AH76" s="29">
        <f>VLOOKUP($C76, WASH!C:E, 3, FALSE)</f>
        <v>3</v>
      </c>
    </row>
    <row r="77" spans="1:34" ht="17" thickTop="1" thickBot="1" x14ac:dyDescent="0.35">
      <c r="A77" s="20" t="s">
        <v>285</v>
      </c>
      <c r="B77" s="20" t="s">
        <v>294</v>
      </c>
      <c r="C77" s="20" t="s">
        <v>295</v>
      </c>
      <c r="D77" s="10">
        <f>IFERROR(IF(AND($P77&gt;=2, SUM($O77:P77)&gt;=4), 5, IF(SUM($O77:$P77) &gt;= 4, 4, IF(SUM($N77:$P77) &gt;= 4, 3, IF(SUM($M77:$P77) &gt;= 4, 2, IF(SUM($L77:$P77)&gt;=4, 1, " "))))), " ")</f>
        <v>3</v>
      </c>
      <c r="E77" s="28">
        <f t="shared" si="21"/>
        <v>3</v>
      </c>
      <c r="F77" s="28">
        <f t="shared" si="22"/>
        <v>4</v>
      </c>
      <c r="G77" s="28">
        <f t="shared" si="23"/>
        <v>3</v>
      </c>
      <c r="H77" s="28">
        <f t="shared" si="24"/>
        <v>2</v>
      </c>
      <c r="I77" s="28">
        <f t="shared" si="25"/>
        <v>3</v>
      </c>
      <c r="J77" s="28">
        <f t="shared" si="26"/>
        <v>3</v>
      </c>
      <c r="K77" s="28">
        <f t="shared" si="27"/>
        <v>2</v>
      </c>
      <c r="L77" s="28">
        <f t="shared" si="28"/>
        <v>0</v>
      </c>
      <c r="M77" s="28">
        <f t="shared" si="29"/>
        <v>2</v>
      </c>
      <c r="N77" s="28">
        <f t="shared" si="30"/>
        <v>4</v>
      </c>
      <c r="O77" s="28">
        <f t="shared" si="31"/>
        <v>1</v>
      </c>
      <c r="P77" s="28">
        <f t="shared" si="32"/>
        <v>0</v>
      </c>
      <c r="Q77" s="27"/>
      <c r="R77" s="28" t="str">
        <f t="shared" si="33"/>
        <v>2.5 - 2.9</v>
      </c>
      <c r="S77" s="28" t="str">
        <f t="shared" si="34"/>
        <v>3.0 - 3.4</v>
      </c>
      <c r="T77" s="28" t="str">
        <f t="shared" si="35"/>
        <v>3.5 - 3.9</v>
      </c>
      <c r="U77" s="28" t="str">
        <f t="shared" si="36"/>
        <v>3.0 - 3.4</v>
      </c>
      <c r="V77" s="28" t="str">
        <f t="shared" si="37"/>
        <v>2.0 - 2.4</v>
      </c>
      <c r="W77" s="28" t="str">
        <f t="shared" si="38"/>
        <v>2.5 - 2.9</v>
      </c>
      <c r="X77" s="28" t="str">
        <f t="shared" si="39"/>
        <v>3.0 - 3.4</v>
      </c>
      <c r="Y77" s="28" t="str">
        <f t="shared" si="40"/>
        <v>2.0 - 2.4</v>
      </c>
      <c r="Z77" s="27"/>
      <c r="AA77" s="29">
        <f t="shared" si="41"/>
        <v>2.9</v>
      </c>
      <c r="AB77" s="29">
        <f>VLOOKUP($C77, EDU!C:E, 3, FALSE)</f>
        <v>3</v>
      </c>
      <c r="AC77" s="29">
        <f>VLOOKUP($C77, ESNFI!C:E, 3, FALSE)</f>
        <v>3.8</v>
      </c>
      <c r="AD77" s="29">
        <f>VLOOKUP($C77, Health!C:E, 3, FALSE)</f>
        <v>3</v>
      </c>
      <c r="AE77" s="29">
        <f>VLOOKUP($C77, NUT!C:E, 3, FALSE)</f>
        <v>2.4</v>
      </c>
      <c r="AF77" s="29">
        <f>VLOOKUP($C77, PRO!C:E, 3, FALSE)</f>
        <v>2.5</v>
      </c>
      <c r="AG77" s="29">
        <f>VLOOKUP($C77, FSC!C:E, 3, FALSE)</f>
        <v>3.2</v>
      </c>
      <c r="AH77" s="29">
        <f>VLOOKUP($C77, WASH!C:E, 3, FALSE)</f>
        <v>2.2999999999999998</v>
      </c>
    </row>
    <row r="78" spans="1:34" ht="17" thickTop="1" thickBot="1" x14ac:dyDescent="0.35">
      <c r="A78" s="20" t="s">
        <v>296</v>
      </c>
      <c r="B78" s="20" t="s">
        <v>297</v>
      </c>
      <c r="C78" s="20" t="s">
        <v>298</v>
      </c>
      <c r="D78" s="10">
        <f>IFERROR(IF(AND($P78&gt;=2, SUM($O78:P78)&gt;=4), 5, IF(SUM($O78:$P78) &gt;= 4, 4, IF(SUM($N78:$P78) &gt;= 4, 3, IF(SUM($M78:$P78) &gt;= 4, 2, IF(SUM($L78:$P78)&gt;=4, 1, " "))))), " ")</f>
        <v>2</v>
      </c>
      <c r="E78" s="28">
        <f t="shared" si="21"/>
        <v>4</v>
      </c>
      <c r="F78" s="28">
        <f t="shared" si="22"/>
        <v>2</v>
      </c>
      <c r="G78" s="28">
        <f t="shared" si="23"/>
        <v>3</v>
      </c>
      <c r="H78" s="28">
        <f t="shared" si="24"/>
        <v>4</v>
      </c>
      <c r="I78" s="28">
        <f t="shared" si="25"/>
        <v>2</v>
      </c>
      <c r="J78" s="28">
        <f t="shared" si="26"/>
        <v>2</v>
      </c>
      <c r="K78" s="28">
        <f t="shared" si="27"/>
        <v>1</v>
      </c>
      <c r="L78" s="28">
        <f t="shared" si="28"/>
        <v>1</v>
      </c>
      <c r="M78" s="28">
        <f t="shared" si="29"/>
        <v>3</v>
      </c>
      <c r="N78" s="28">
        <f t="shared" si="30"/>
        <v>1</v>
      </c>
      <c r="O78" s="28">
        <f t="shared" si="31"/>
        <v>2</v>
      </c>
      <c r="P78" s="28">
        <f t="shared" si="32"/>
        <v>0</v>
      </c>
      <c r="Q78" s="27"/>
      <c r="R78" s="28" t="str">
        <f t="shared" si="33"/>
        <v>2.5 - 2.9</v>
      </c>
      <c r="S78" s="28" t="str">
        <f t="shared" si="34"/>
        <v>4.0 - 4.4</v>
      </c>
      <c r="T78" s="28" t="str">
        <f t="shared" si="35"/>
        <v>1.5 - 1.9</v>
      </c>
      <c r="U78" s="28" t="str">
        <f t="shared" si="36"/>
        <v>2.5 - 2.9</v>
      </c>
      <c r="V78" s="28" t="str">
        <f t="shared" si="37"/>
        <v>4.0 - 4.4</v>
      </c>
      <c r="W78" s="28" t="str">
        <f t="shared" si="38"/>
        <v>2.0 - 2.4</v>
      </c>
      <c r="X78" s="28" t="str">
        <f t="shared" si="39"/>
        <v>2.0 - 2.4</v>
      </c>
      <c r="Y78" s="28" t="str">
        <f t="shared" si="40"/>
        <v>1.0 - 1.4</v>
      </c>
      <c r="Z78" s="27"/>
      <c r="AA78" s="29">
        <f t="shared" si="41"/>
        <v>2.6</v>
      </c>
      <c r="AB78" s="29">
        <f>VLOOKUP($C78, EDU!C:E, 3, FALSE)</f>
        <v>4</v>
      </c>
      <c r="AC78" s="29">
        <f>VLOOKUP($C78, ESNFI!C:E, 3, FALSE)</f>
        <v>1.8</v>
      </c>
      <c r="AD78" s="29">
        <f>VLOOKUP($C78, Health!C:E, 3, FALSE)</f>
        <v>2.5</v>
      </c>
      <c r="AE78" s="29">
        <f>VLOOKUP($C78, NUT!C:E, 3, FALSE)</f>
        <v>4.2</v>
      </c>
      <c r="AF78" s="29">
        <f>VLOOKUP($C78, PRO!C:E, 3, FALSE)</f>
        <v>2.2999999999999998</v>
      </c>
      <c r="AG78" s="29">
        <f>VLOOKUP($C78, FSC!C:E, 3, FALSE)</f>
        <v>2.4</v>
      </c>
      <c r="AH78" s="29">
        <f>VLOOKUP($C78, WASH!C:E, 3, FALSE)</f>
        <v>1</v>
      </c>
    </row>
    <row r="79" spans="1:34" ht="17" thickTop="1" thickBot="1" x14ac:dyDescent="0.35">
      <c r="A79" s="20" t="s">
        <v>296</v>
      </c>
      <c r="B79" s="20" t="s">
        <v>299</v>
      </c>
      <c r="C79" s="20" t="s">
        <v>300</v>
      </c>
      <c r="D79" s="10">
        <f>IFERROR(IF(AND($P79&gt;=2, SUM($O79:P79)&gt;=4), 5, IF(SUM($O79:$P79) &gt;= 4, 4, IF(SUM($N79:$P79) &gt;= 4, 3, IF(SUM($M79:$P79) &gt;= 4, 2, IF(SUM($L79:$P79)&gt;=4, 1, " "))))), " ")</f>
        <v>3</v>
      </c>
      <c r="E79" s="28">
        <f t="shared" si="21"/>
        <v>4</v>
      </c>
      <c r="F79" s="28">
        <f t="shared" si="22"/>
        <v>2</v>
      </c>
      <c r="G79" s="28">
        <f t="shared" si="23"/>
        <v>3</v>
      </c>
      <c r="H79" s="28">
        <f t="shared" si="24"/>
        <v>3</v>
      </c>
      <c r="I79" s="28">
        <f t="shared" si="25"/>
        <v>2</v>
      </c>
      <c r="J79" s="28">
        <f t="shared" si="26"/>
        <v>3</v>
      </c>
      <c r="K79" s="28">
        <f t="shared" si="27"/>
        <v>1</v>
      </c>
      <c r="L79" s="28">
        <f t="shared" si="28"/>
        <v>1</v>
      </c>
      <c r="M79" s="28">
        <f t="shared" si="29"/>
        <v>2</v>
      </c>
      <c r="N79" s="28">
        <f t="shared" si="30"/>
        <v>3</v>
      </c>
      <c r="O79" s="28">
        <f t="shared" si="31"/>
        <v>1</v>
      </c>
      <c r="P79" s="28">
        <f t="shared" si="32"/>
        <v>0</v>
      </c>
      <c r="Q79" s="27"/>
      <c r="R79" s="28" t="str">
        <f t="shared" si="33"/>
        <v>2.5 - 2.9</v>
      </c>
      <c r="S79" s="28" t="str">
        <f t="shared" si="34"/>
        <v>4.0 - 4.4</v>
      </c>
      <c r="T79" s="28" t="str">
        <f t="shared" si="35"/>
        <v>2.0 - 2.4</v>
      </c>
      <c r="U79" s="28" t="str">
        <f t="shared" si="36"/>
        <v>2.5 - 2.9</v>
      </c>
      <c r="V79" s="28" t="str">
        <f t="shared" si="37"/>
        <v>3.0 - 3.4</v>
      </c>
      <c r="W79" s="28" t="str">
        <f t="shared" si="38"/>
        <v>2.0 - 2.4</v>
      </c>
      <c r="X79" s="28" t="str">
        <f t="shared" si="39"/>
        <v>2.5 - 2.9</v>
      </c>
      <c r="Y79" s="28" t="str">
        <f t="shared" si="40"/>
        <v>1.0 - 1.4</v>
      </c>
      <c r="Z79" s="27"/>
      <c r="AA79" s="29">
        <f t="shared" si="41"/>
        <v>2.6</v>
      </c>
      <c r="AB79" s="29">
        <f>VLOOKUP($C79, EDU!C:E, 3, FALSE)</f>
        <v>4</v>
      </c>
      <c r="AC79" s="29">
        <f>VLOOKUP($C79, ESNFI!C:E, 3, FALSE)</f>
        <v>2.2999999999999998</v>
      </c>
      <c r="AD79" s="29">
        <f>VLOOKUP($C79, Health!C:E, 3, FALSE)</f>
        <v>2.5</v>
      </c>
      <c r="AE79" s="29">
        <f>VLOOKUP($C79, NUT!C:E, 3, FALSE)</f>
        <v>3.2</v>
      </c>
      <c r="AF79" s="29">
        <f>VLOOKUP($C79, PRO!C:E, 3, FALSE)</f>
        <v>2.2999999999999998</v>
      </c>
      <c r="AG79" s="29">
        <f>VLOOKUP($C79, FSC!C:E, 3, FALSE)</f>
        <v>2.6</v>
      </c>
      <c r="AH79" s="29">
        <f>VLOOKUP($C79, WASH!C:E, 3, FALSE)</f>
        <v>1.3</v>
      </c>
    </row>
    <row r="80" spans="1:34" ht="17" thickTop="1" thickBot="1" x14ac:dyDescent="0.35">
      <c r="A80" s="20" t="s">
        <v>296</v>
      </c>
      <c r="B80" s="20" t="s">
        <v>301</v>
      </c>
      <c r="C80" s="20" t="s">
        <v>302</v>
      </c>
      <c r="D80" s="10">
        <f>IFERROR(IF(AND($P80&gt;=2, SUM($O80:P80)&gt;=4), 5, IF(SUM($O80:$P80) &gt;= 4, 4, IF(SUM($N80:$P80) &gt;= 4, 3, IF(SUM($M80:$P80) &gt;= 4, 2, IF(SUM($L80:$P80)&gt;=4, 1, " "))))), " ")</f>
        <v>3</v>
      </c>
      <c r="E80" s="28">
        <f t="shared" si="21"/>
        <v>3</v>
      </c>
      <c r="F80" s="28">
        <f t="shared" si="22"/>
        <v>2</v>
      </c>
      <c r="G80" s="28">
        <f t="shared" si="23"/>
        <v>3</v>
      </c>
      <c r="H80" s="28">
        <f t="shared" si="24"/>
        <v>3</v>
      </c>
      <c r="I80" s="28">
        <f t="shared" si="25"/>
        <v>3</v>
      </c>
      <c r="J80" s="28">
        <f t="shared" si="26"/>
        <v>3</v>
      </c>
      <c r="K80" s="28">
        <f t="shared" si="27"/>
        <v>2</v>
      </c>
      <c r="L80" s="28">
        <f t="shared" si="28"/>
        <v>0</v>
      </c>
      <c r="M80" s="28">
        <f t="shared" si="29"/>
        <v>2</v>
      </c>
      <c r="N80" s="28">
        <f t="shared" si="30"/>
        <v>5</v>
      </c>
      <c r="O80" s="28">
        <f t="shared" si="31"/>
        <v>0</v>
      </c>
      <c r="P80" s="28">
        <f t="shared" si="32"/>
        <v>0</v>
      </c>
      <c r="Q80" s="27"/>
      <c r="R80" s="28" t="str">
        <f t="shared" si="33"/>
        <v>2.5 - 2.9</v>
      </c>
      <c r="S80" s="28" t="str">
        <f t="shared" si="34"/>
        <v>3.0 - 3.4</v>
      </c>
      <c r="T80" s="28" t="str">
        <f t="shared" si="35"/>
        <v>1.5 - 1.9</v>
      </c>
      <c r="U80" s="28" t="str">
        <f t="shared" si="36"/>
        <v>2.5 - 2.9</v>
      </c>
      <c r="V80" s="28" t="str">
        <f t="shared" si="37"/>
        <v>3.0 - 3.4</v>
      </c>
      <c r="W80" s="28" t="str">
        <f t="shared" si="38"/>
        <v>2.5 - 2.9</v>
      </c>
      <c r="X80" s="28" t="str">
        <f t="shared" si="39"/>
        <v>2.5 - 2.9</v>
      </c>
      <c r="Y80" s="28" t="str">
        <f t="shared" si="40"/>
        <v>1.5 - 1.9</v>
      </c>
      <c r="Z80" s="27"/>
      <c r="AA80" s="29">
        <f t="shared" si="41"/>
        <v>2.6</v>
      </c>
      <c r="AB80" s="29">
        <f>VLOOKUP($C80, EDU!C:E, 3, FALSE)</f>
        <v>3.3</v>
      </c>
      <c r="AC80" s="29">
        <f>VLOOKUP($C80, ESNFI!C:E, 3, FALSE)</f>
        <v>1.5</v>
      </c>
      <c r="AD80" s="29">
        <f>VLOOKUP($C80, Health!C:E, 3, FALSE)</f>
        <v>2.8</v>
      </c>
      <c r="AE80" s="29">
        <f>VLOOKUP($C80, NUT!C:E, 3, FALSE)</f>
        <v>3.4000000000000004</v>
      </c>
      <c r="AF80" s="29">
        <f>VLOOKUP($C80, PRO!C:E, 3, FALSE)</f>
        <v>2.5</v>
      </c>
      <c r="AG80" s="29">
        <f>VLOOKUP($C80, FSC!C:E, 3, FALSE)</f>
        <v>2.6</v>
      </c>
      <c r="AH80" s="29">
        <f>VLOOKUP($C80, WASH!C:E, 3, FALSE)</f>
        <v>1.8</v>
      </c>
    </row>
    <row r="81" spans="1:34" ht="17" thickTop="1" thickBot="1" x14ac:dyDescent="0.35">
      <c r="A81" s="20" t="s">
        <v>296</v>
      </c>
      <c r="B81" s="20" t="s">
        <v>303</v>
      </c>
      <c r="C81" s="20" t="s">
        <v>304</v>
      </c>
      <c r="D81" s="10">
        <f>IFERROR(IF(AND($P81&gt;=2, SUM($O81:P81)&gt;=4), 5, IF(SUM($O81:$P81) &gt;= 4, 4, IF(SUM($N81:$P81) &gt;= 4, 3, IF(SUM($M81:$P81) &gt;= 4, 2, IF(SUM($L81:$P81)&gt;=4, 1, " "))))), " ")</f>
        <v>2</v>
      </c>
      <c r="E81" s="28">
        <f t="shared" si="21"/>
        <v>3</v>
      </c>
      <c r="F81" s="28">
        <f t="shared" si="22"/>
        <v>2</v>
      </c>
      <c r="G81" s="28">
        <f t="shared" si="23"/>
        <v>2</v>
      </c>
      <c r="H81" s="28">
        <f t="shared" si="24"/>
        <v>4</v>
      </c>
      <c r="I81" s="28">
        <f t="shared" si="25"/>
        <v>2</v>
      </c>
      <c r="J81" s="28">
        <f t="shared" si="26"/>
        <v>3</v>
      </c>
      <c r="K81" s="28">
        <f t="shared" si="27"/>
        <v>2</v>
      </c>
      <c r="L81" s="28">
        <f t="shared" si="28"/>
        <v>0</v>
      </c>
      <c r="M81" s="28">
        <f t="shared" si="29"/>
        <v>4</v>
      </c>
      <c r="N81" s="28">
        <f t="shared" si="30"/>
        <v>2</v>
      </c>
      <c r="O81" s="28">
        <f t="shared" si="31"/>
        <v>1</v>
      </c>
      <c r="P81" s="28">
        <f t="shared" si="32"/>
        <v>0</v>
      </c>
      <c r="Q81" s="27"/>
      <c r="R81" s="28" t="str">
        <f t="shared" si="33"/>
        <v>2.5 - 2.9</v>
      </c>
      <c r="S81" s="28" t="str">
        <f t="shared" si="34"/>
        <v>2.5 - 2.9</v>
      </c>
      <c r="T81" s="28" t="str">
        <f t="shared" si="35"/>
        <v>2.0 - 2.4</v>
      </c>
      <c r="U81" s="28" t="str">
        <f t="shared" si="36"/>
        <v>1.5 - 1.9</v>
      </c>
      <c r="V81" s="28" t="str">
        <f t="shared" si="37"/>
        <v>4.0 - 4.4</v>
      </c>
      <c r="W81" s="28" t="str">
        <f t="shared" si="38"/>
        <v>2.0 - 2.4</v>
      </c>
      <c r="X81" s="28" t="str">
        <f t="shared" si="39"/>
        <v>2.5 - 2.9</v>
      </c>
      <c r="Y81" s="28" t="str">
        <f t="shared" si="40"/>
        <v>1.5 - 1.9</v>
      </c>
      <c r="Z81" s="27"/>
      <c r="AA81" s="29">
        <f t="shared" si="41"/>
        <v>2.5</v>
      </c>
      <c r="AB81" s="29">
        <f>VLOOKUP($C81, EDU!C:E, 3, FALSE)</f>
        <v>2.7</v>
      </c>
      <c r="AC81" s="29">
        <f>VLOOKUP($C81, ESNFI!C:E, 3, FALSE)</f>
        <v>2.2999999999999998</v>
      </c>
      <c r="AD81" s="29">
        <f>VLOOKUP($C81, Health!C:E, 3, FALSE)</f>
        <v>1.8</v>
      </c>
      <c r="AE81" s="29">
        <f>VLOOKUP($C81, NUT!C:E, 3, FALSE)</f>
        <v>4.2</v>
      </c>
      <c r="AF81" s="29">
        <f>VLOOKUP($C81, PRO!C:E, 3, FALSE)</f>
        <v>2.2999999999999998</v>
      </c>
      <c r="AG81" s="29">
        <f>VLOOKUP($C81, FSC!C:E, 3, FALSE)</f>
        <v>2.6</v>
      </c>
      <c r="AH81" s="29">
        <f>VLOOKUP($C81, WASH!C:E, 3, FALSE)</f>
        <v>1.8</v>
      </c>
    </row>
    <row r="82" spans="1:34" ht="17" thickTop="1" thickBot="1" x14ac:dyDescent="0.35">
      <c r="A82" s="20" t="s">
        <v>296</v>
      </c>
      <c r="B82" s="20" t="s">
        <v>305</v>
      </c>
      <c r="C82" s="20" t="s">
        <v>306</v>
      </c>
      <c r="D82" s="10">
        <f>IFERROR(IF(AND($P82&gt;=2, SUM($O82:P82)&gt;=4), 5, IF(SUM($O82:$P82) &gt;= 4, 4, IF(SUM($N82:$P82) &gt;= 4, 3, IF(SUM($M82:$P82) &gt;= 4, 2, IF(SUM($L82:$P82)&gt;=4, 1, " "))))), " ")</f>
        <v>2</v>
      </c>
      <c r="E82" s="28">
        <f t="shared" si="21"/>
        <v>4</v>
      </c>
      <c r="F82" s="28">
        <f t="shared" si="22"/>
        <v>2</v>
      </c>
      <c r="G82" s="28">
        <f t="shared" si="23"/>
        <v>3</v>
      </c>
      <c r="H82" s="28">
        <f t="shared" si="24"/>
        <v>3</v>
      </c>
      <c r="I82" s="28">
        <f t="shared" si="25"/>
        <v>2</v>
      </c>
      <c r="J82" s="28">
        <f t="shared" si="26"/>
        <v>2</v>
      </c>
      <c r="K82" s="28">
        <f t="shared" si="27"/>
        <v>1</v>
      </c>
      <c r="L82" s="28">
        <f t="shared" si="28"/>
        <v>1</v>
      </c>
      <c r="M82" s="28">
        <f t="shared" si="29"/>
        <v>3</v>
      </c>
      <c r="N82" s="28">
        <f t="shared" si="30"/>
        <v>2</v>
      </c>
      <c r="O82" s="28">
        <f t="shared" si="31"/>
        <v>1</v>
      </c>
      <c r="P82" s="28">
        <f t="shared" si="32"/>
        <v>0</v>
      </c>
      <c r="Q82" s="27"/>
      <c r="R82" s="28" t="str">
        <f t="shared" si="33"/>
        <v>2.5 - 2.9</v>
      </c>
      <c r="S82" s="28" t="str">
        <f t="shared" si="34"/>
        <v>4.0 - 4.4</v>
      </c>
      <c r="T82" s="28" t="str">
        <f t="shared" si="35"/>
        <v>1.5 - 1.9</v>
      </c>
      <c r="U82" s="28" t="str">
        <f t="shared" si="36"/>
        <v>3.0 - 3.4</v>
      </c>
      <c r="V82" s="28" t="str">
        <f t="shared" si="37"/>
        <v>3.0 - 3.4</v>
      </c>
      <c r="W82" s="28" t="str">
        <f t="shared" si="38"/>
        <v>2.0 - 2.4</v>
      </c>
      <c r="X82" s="28" t="str">
        <f t="shared" si="39"/>
        <v>2.0 - 2.4</v>
      </c>
      <c r="Y82" s="28" t="str">
        <f t="shared" si="40"/>
        <v>1.0 - 1.4</v>
      </c>
      <c r="Z82" s="27"/>
      <c r="AA82" s="29">
        <f t="shared" si="41"/>
        <v>2.6</v>
      </c>
      <c r="AB82" s="29">
        <f>VLOOKUP($C82, EDU!C:E, 3, FALSE)</f>
        <v>4.3</v>
      </c>
      <c r="AC82" s="29">
        <f>VLOOKUP($C82, ESNFI!C:E, 3, FALSE)</f>
        <v>1.5</v>
      </c>
      <c r="AD82" s="29">
        <f>VLOOKUP($C82, Health!C:E, 3, FALSE)</f>
        <v>3.3</v>
      </c>
      <c r="AE82" s="29">
        <f>VLOOKUP($C82, NUT!C:E, 3, FALSE)</f>
        <v>3.4000000000000004</v>
      </c>
      <c r="AF82" s="29">
        <f>VLOOKUP($C82, PRO!C:E, 3, FALSE)</f>
        <v>2.2999999999999998</v>
      </c>
      <c r="AG82" s="29">
        <f>VLOOKUP($C82, FSC!C:E, 3, FALSE)</f>
        <v>2.4</v>
      </c>
      <c r="AH82" s="29">
        <f>VLOOKUP($C82, WASH!C:E, 3, FALSE)</f>
        <v>1</v>
      </c>
    </row>
    <row r="83" spans="1:34" ht="17" thickTop="1" thickBot="1" x14ac:dyDescent="0.35">
      <c r="A83" s="20" t="s">
        <v>296</v>
      </c>
      <c r="B83" s="20" t="s">
        <v>307</v>
      </c>
      <c r="C83" s="20" t="s">
        <v>308</v>
      </c>
      <c r="D83" s="10">
        <f>IFERROR(IF(AND($P83&gt;=2, SUM($O83:P83)&gt;=4), 5, IF(SUM($O83:$P83) &gt;= 4, 4, IF(SUM($N83:$P83) &gt;= 4, 3, IF(SUM($M83:$P83) &gt;= 4, 2, IF(SUM($L83:$P83)&gt;=4, 1, " "))))), " ")</f>
        <v>2</v>
      </c>
      <c r="E83" s="28">
        <f t="shared" si="21"/>
        <v>4</v>
      </c>
      <c r="F83" s="28">
        <f t="shared" si="22"/>
        <v>2</v>
      </c>
      <c r="G83" s="28">
        <f t="shared" si="23"/>
        <v>2</v>
      </c>
      <c r="H83" s="28">
        <f t="shared" si="24"/>
        <v>3</v>
      </c>
      <c r="I83" s="28">
        <f t="shared" si="25"/>
        <v>3</v>
      </c>
      <c r="J83" s="28">
        <f t="shared" si="26"/>
        <v>2</v>
      </c>
      <c r="K83" s="28">
        <f t="shared" si="27"/>
        <v>1</v>
      </c>
      <c r="L83" s="28">
        <f t="shared" si="28"/>
        <v>1</v>
      </c>
      <c r="M83" s="28">
        <f t="shared" si="29"/>
        <v>3</v>
      </c>
      <c r="N83" s="28">
        <f t="shared" si="30"/>
        <v>2</v>
      </c>
      <c r="O83" s="28">
        <f t="shared" si="31"/>
        <v>1</v>
      </c>
      <c r="P83" s="28">
        <f t="shared" si="32"/>
        <v>0</v>
      </c>
      <c r="Q83" s="27"/>
      <c r="R83" s="28" t="str">
        <f t="shared" si="33"/>
        <v>2.5 - 2.9</v>
      </c>
      <c r="S83" s="28" t="str">
        <f t="shared" si="34"/>
        <v>4.0 - 4.4</v>
      </c>
      <c r="T83" s="28" t="str">
        <f t="shared" si="35"/>
        <v>2.0 - 2.4</v>
      </c>
      <c r="U83" s="28" t="str">
        <f t="shared" si="36"/>
        <v>2.0 - 2.4</v>
      </c>
      <c r="V83" s="28" t="str">
        <f t="shared" si="37"/>
        <v>3.0 - 3.4</v>
      </c>
      <c r="W83" s="28" t="str">
        <f t="shared" si="38"/>
        <v>2.5 - 2.9</v>
      </c>
      <c r="X83" s="28" t="str">
        <f t="shared" si="39"/>
        <v>2.0 - 2.4</v>
      </c>
      <c r="Y83" s="28" t="str">
        <f t="shared" si="40"/>
        <v>1.0 - 1.4</v>
      </c>
      <c r="Z83" s="27"/>
      <c r="AA83" s="29">
        <f t="shared" si="41"/>
        <v>2.5</v>
      </c>
      <c r="AB83" s="29">
        <f>VLOOKUP($C83, EDU!C:E, 3, FALSE)</f>
        <v>4</v>
      </c>
      <c r="AC83" s="29">
        <f>VLOOKUP($C83, ESNFI!C:E, 3, FALSE)</f>
        <v>2</v>
      </c>
      <c r="AD83" s="29">
        <f>VLOOKUP($C83, Health!C:E, 3, FALSE)</f>
        <v>2.2999999999999998</v>
      </c>
      <c r="AE83" s="29">
        <f>VLOOKUP($C83, NUT!C:E, 3, FALSE)</f>
        <v>3.4000000000000004</v>
      </c>
      <c r="AF83" s="29">
        <f>VLOOKUP($C83, PRO!C:E, 3, FALSE)</f>
        <v>2.5</v>
      </c>
      <c r="AG83" s="29">
        <f>VLOOKUP($C83, FSC!C:E, 3, FALSE)</f>
        <v>2.4</v>
      </c>
      <c r="AH83" s="29">
        <f>VLOOKUP($C83, WASH!C:E, 3, FALSE)</f>
        <v>1</v>
      </c>
    </row>
    <row r="84" spans="1:34" ht="17" thickTop="1" thickBot="1" x14ac:dyDescent="0.35">
      <c r="A84" s="20" t="s">
        <v>296</v>
      </c>
      <c r="B84" s="20" t="s">
        <v>309</v>
      </c>
      <c r="C84" s="20" t="s">
        <v>310</v>
      </c>
      <c r="D84" s="10">
        <f>IFERROR(IF(AND($P84&gt;=2, SUM($O84:P84)&gt;=4), 5, IF(SUM($O84:$P84) &gt;= 4, 4, IF(SUM($N84:$P84) &gt;= 4, 3, IF(SUM($M84:$P84) &gt;= 4, 2, IF(SUM($L84:$P84)&gt;=4, 1, " "))))), " ")</f>
        <v>3</v>
      </c>
      <c r="E84" s="28">
        <f t="shared" si="21"/>
        <v>3</v>
      </c>
      <c r="F84" s="28">
        <f t="shared" si="22"/>
        <v>2</v>
      </c>
      <c r="G84" s="28">
        <f t="shared" si="23"/>
        <v>2</v>
      </c>
      <c r="H84" s="28">
        <f t="shared" si="24"/>
        <v>3</v>
      </c>
      <c r="I84" s="28">
        <f t="shared" si="25"/>
        <v>3</v>
      </c>
      <c r="J84" s="28">
        <f t="shared" si="26"/>
        <v>3</v>
      </c>
      <c r="K84" s="28">
        <f t="shared" si="27"/>
        <v>2</v>
      </c>
      <c r="L84" s="28">
        <f t="shared" si="28"/>
        <v>0</v>
      </c>
      <c r="M84" s="28">
        <f t="shared" si="29"/>
        <v>3</v>
      </c>
      <c r="N84" s="28">
        <f t="shared" si="30"/>
        <v>4</v>
      </c>
      <c r="O84" s="28">
        <f t="shared" si="31"/>
        <v>0</v>
      </c>
      <c r="P84" s="28">
        <f t="shared" si="32"/>
        <v>0</v>
      </c>
      <c r="Q84" s="27"/>
      <c r="R84" s="28" t="str">
        <f t="shared" si="33"/>
        <v>2.0 - 2.4</v>
      </c>
      <c r="S84" s="28" t="str">
        <f t="shared" si="34"/>
        <v>3.0 - 3.4</v>
      </c>
      <c r="T84" s="28" t="str">
        <f t="shared" si="35"/>
        <v>1.5 - 1.9</v>
      </c>
      <c r="U84" s="28" t="str">
        <f t="shared" si="36"/>
        <v>2.0 - 2.4</v>
      </c>
      <c r="V84" s="28" t="str">
        <f t="shared" si="37"/>
        <v>2.5 - 2.9</v>
      </c>
      <c r="W84" s="28" t="str">
        <f t="shared" si="38"/>
        <v>2.5 - 2.9</v>
      </c>
      <c r="X84" s="28" t="str">
        <f t="shared" si="39"/>
        <v>2.5 - 2.9</v>
      </c>
      <c r="Y84" s="28" t="str">
        <f t="shared" si="40"/>
        <v>1.5 - 1.9</v>
      </c>
      <c r="Z84" s="27"/>
      <c r="AA84" s="29">
        <f t="shared" si="41"/>
        <v>2.2999999999999998</v>
      </c>
      <c r="AB84" s="29">
        <f>VLOOKUP($C84, EDU!C:E, 3, FALSE)</f>
        <v>3</v>
      </c>
      <c r="AC84" s="29">
        <f>VLOOKUP($C84, ESNFI!C:E, 3, FALSE)</f>
        <v>1.5</v>
      </c>
      <c r="AD84" s="29">
        <f>VLOOKUP($C84, Health!C:E, 3, FALSE)</f>
        <v>2</v>
      </c>
      <c r="AE84" s="29">
        <f>VLOOKUP($C84, NUT!C:E, 3, FALSE)</f>
        <v>2.6</v>
      </c>
      <c r="AF84" s="29">
        <f>VLOOKUP($C84, PRO!C:E, 3, FALSE)</f>
        <v>2.5</v>
      </c>
      <c r="AG84" s="29">
        <f>VLOOKUP($C84, FSC!C:E, 3, FALSE)</f>
        <v>2.6</v>
      </c>
      <c r="AH84" s="29">
        <f>VLOOKUP($C84, WASH!C:E, 3, FALSE)</f>
        <v>1.8</v>
      </c>
    </row>
    <row r="85" spans="1:34" ht="17" thickTop="1" thickBot="1" x14ac:dyDescent="0.35">
      <c r="A85" s="20" t="s">
        <v>311</v>
      </c>
      <c r="B85" s="20" t="s">
        <v>312</v>
      </c>
      <c r="C85" s="20" t="s">
        <v>313</v>
      </c>
      <c r="D85" s="10">
        <f>IFERROR(IF(AND($P85&gt;=2, SUM($O85:P85)&gt;=4), 5, IF(SUM($O85:$P85) &gt;= 4, 4, IF(SUM($N85:$P85) &gt;= 4, 3, IF(SUM($M85:$P85) &gt;= 4, 2, IF(SUM($L85:$P85)&gt;=4, 1, " "))))), " ")</f>
        <v>3</v>
      </c>
      <c r="E85" s="28">
        <f t="shared" si="21"/>
        <v>4</v>
      </c>
      <c r="F85" s="28">
        <f t="shared" si="22"/>
        <v>3</v>
      </c>
      <c r="G85" s="28">
        <f t="shared" si="23"/>
        <v>4</v>
      </c>
      <c r="H85" s="28">
        <f t="shared" si="24"/>
        <v>3</v>
      </c>
      <c r="I85" s="28">
        <f t="shared" si="25"/>
        <v>3</v>
      </c>
      <c r="J85" s="28">
        <f t="shared" si="26"/>
        <v>3</v>
      </c>
      <c r="K85" s="28">
        <f t="shared" si="27"/>
        <v>3</v>
      </c>
      <c r="L85" s="28">
        <f t="shared" si="28"/>
        <v>0</v>
      </c>
      <c r="M85" s="28">
        <f t="shared" si="29"/>
        <v>0</v>
      </c>
      <c r="N85" s="28">
        <f t="shared" si="30"/>
        <v>5</v>
      </c>
      <c r="O85" s="28">
        <f t="shared" si="31"/>
        <v>2</v>
      </c>
      <c r="P85" s="28">
        <f t="shared" si="32"/>
        <v>0</v>
      </c>
      <c r="Q85" s="27"/>
      <c r="R85" s="28" t="str">
        <f t="shared" si="33"/>
        <v>3.0 - 3.4</v>
      </c>
      <c r="S85" s="28" t="str">
        <f t="shared" si="34"/>
        <v>4.0 - 4.4</v>
      </c>
      <c r="T85" s="28" t="str">
        <f t="shared" si="35"/>
        <v>2.5 - 2.9</v>
      </c>
      <c r="U85" s="28" t="str">
        <f t="shared" si="36"/>
        <v>3.5 - 3.9</v>
      </c>
      <c r="V85" s="28" t="str">
        <f t="shared" si="37"/>
        <v>3.0 - 3.4</v>
      </c>
      <c r="W85" s="28" t="str">
        <f t="shared" si="38"/>
        <v>3.0 - 3.4</v>
      </c>
      <c r="X85" s="28" t="str">
        <f t="shared" si="39"/>
        <v>3.0 - 3.4</v>
      </c>
      <c r="Y85" s="28" t="str">
        <f t="shared" si="40"/>
        <v>2.5 - 2.9</v>
      </c>
      <c r="Z85" s="27"/>
      <c r="AA85" s="29">
        <f t="shared" si="41"/>
        <v>3.2</v>
      </c>
      <c r="AB85" s="29">
        <f>VLOOKUP($C85, EDU!C:E, 3, FALSE)</f>
        <v>4.3</v>
      </c>
      <c r="AC85" s="29">
        <f>VLOOKUP($C85, ESNFI!C:E, 3, FALSE)</f>
        <v>2.8</v>
      </c>
      <c r="AD85" s="29">
        <f>VLOOKUP($C85, Health!C:E, 3, FALSE)</f>
        <v>3.5</v>
      </c>
      <c r="AE85" s="29">
        <f>VLOOKUP($C85, NUT!C:E, 3, FALSE)</f>
        <v>3.2</v>
      </c>
      <c r="AF85" s="29">
        <f>VLOOKUP($C85, PRO!C:E, 3, FALSE)</f>
        <v>3</v>
      </c>
      <c r="AG85" s="29">
        <f>VLOOKUP($C85, FSC!C:E, 3, FALSE)</f>
        <v>3</v>
      </c>
      <c r="AH85" s="29">
        <f>VLOOKUP($C85, WASH!C:E, 3, FALSE)</f>
        <v>2.5</v>
      </c>
    </row>
    <row r="86" spans="1:34" ht="17" thickTop="1" thickBot="1" x14ac:dyDescent="0.35">
      <c r="A86" s="20" t="s">
        <v>311</v>
      </c>
      <c r="B86" s="20" t="s">
        <v>314</v>
      </c>
      <c r="C86" s="20" t="s">
        <v>315</v>
      </c>
      <c r="D86" s="10">
        <f>IFERROR(IF(AND($P86&gt;=2, SUM($O86:P86)&gt;=4), 5, IF(SUM($O86:$P86) &gt;= 4, 4, IF(SUM($N86:$P86) &gt;= 4, 3, IF(SUM($M86:$P86) &gt;= 4, 2, IF(SUM($L86:$P86)&gt;=4, 1, " "))))), " ")</f>
        <v>4</v>
      </c>
      <c r="E86" s="28">
        <f t="shared" si="21"/>
        <v>4</v>
      </c>
      <c r="F86" s="28">
        <f t="shared" si="22"/>
        <v>4</v>
      </c>
      <c r="G86" s="28">
        <f t="shared" si="23"/>
        <v>4</v>
      </c>
      <c r="H86" s="28">
        <f t="shared" si="24"/>
        <v>4</v>
      </c>
      <c r="I86" s="28">
        <f t="shared" si="25"/>
        <v>3</v>
      </c>
      <c r="J86" s="28">
        <f t="shared" si="26"/>
        <v>3</v>
      </c>
      <c r="K86" s="28">
        <f t="shared" si="27"/>
        <v>3</v>
      </c>
      <c r="L86" s="28">
        <f t="shared" si="28"/>
        <v>0</v>
      </c>
      <c r="M86" s="28">
        <f t="shared" si="29"/>
        <v>0</v>
      </c>
      <c r="N86" s="28">
        <f t="shared" si="30"/>
        <v>3</v>
      </c>
      <c r="O86" s="28">
        <f t="shared" si="31"/>
        <v>4</v>
      </c>
      <c r="P86" s="28">
        <f t="shared" si="32"/>
        <v>0</v>
      </c>
      <c r="Q86" s="27"/>
      <c r="R86" s="28" t="str">
        <f t="shared" si="33"/>
        <v>3.5 - 3.9</v>
      </c>
      <c r="S86" s="28" t="str">
        <f t="shared" si="34"/>
        <v>4.0 - 4.4</v>
      </c>
      <c r="T86" s="28" t="str">
        <f t="shared" si="35"/>
        <v>3.5 - 3.9</v>
      </c>
      <c r="U86" s="28" t="str">
        <f t="shared" si="36"/>
        <v>3.5 - 3.9</v>
      </c>
      <c r="V86" s="28" t="str">
        <f t="shared" si="37"/>
        <v>4.0 - 4.4</v>
      </c>
      <c r="W86" s="28" t="str">
        <f t="shared" si="38"/>
        <v>3.0 - 3.4</v>
      </c>
      <c r="X86" s="28" t="str">
        <f t="shared" si="39"/>
        <v>3.0 - 3.4</v>
      </c>
      <c r="Y86" s="28" t="str">
        <f t="shared" si="40"/>
        <v>2.5 - 2.9</v>
      </c>
      <c r="Z86" s="27"/>
      <c r="AA86" s="29">
        <f t="shared" si="41"/>
        <v>3.5</v>
      </c>
      <c r="AB86" s="29">
        <f>VLOOKUP($C86, EDU!C:E, 3, FALSE)</f>
        <v>4.3</v>
      </c>
      <c r="AC86" s="29">
        <f>VLOOKUP($C86, ESNFI!C:E, 3, FALSE)</f>
        <v>3.5</v>
      </c>
      <c r="AD86" s="29">
        <f>VLOOKUP($C86, Health!C:E, 3, FALSE)</f>
        <v>3.8</v>
      </c>
      <c r="AE86" s="29">
        <f>VLOOKUP($C86, NUT!C:E, 3, FALSE)</f>
        <v>4</v>
      </c>
      <c r="AF86" s="29">
        <f>VLOOKUP($C86, PRO!C:E, 3, FALSE)</f>
        <v>3</v>
      </c>
      <c r="AG86" s="29">
        <f>VLOOKUP($C86, FSC!C:E, 3, FALSE)</f>
        <v>3.2</v>
      </c>
      <c r="AH86" s="29">
        <f>VLOOKUP($C86, WASH!C:E, 3, FALSE)</f>
        <v>2.5</v>
      </c>
    </row>
    <row r="87" spans="1:34" ht="17" thickTop="1" thickBot="1" x14ac:dyDescent="0.35">
      <c r="A87" s="20" t="s">
        <v>311</v>
      </c>
      <c r="B87" s="20" t="s">
        <v>316</v>
      </c>
      <c r="C87" s="20" t="s">
        <v>317</v>
      </c>
      <c r="D87" s="10">
        <f>IFERROR(IF(AND($P87&gt;=2, SUM($O87:P87)&gt;=4), 5, IF(SUM($O87:$P87) &gt;= 4, 4, IF(SUM($N87:$P87) &gt;= 4, 3, IF(SUM($M87:$P87) &gt;= 4, 2, IF(SUM($L87:$P87)&gt;=4, 1, " "))))), " ")</f>
        <v>3</v>
      </c>
      <c r="E87" s="28">
        <f t="shared" si="21"/>
        <v>4</v>
      </c>
      <c r="F87" s="28">
        <f t="shared" si="22"/>
        <v>3</v>
      </c>
      <c r="G87" s="28">
        <f t="shared" si="23"/>
        <v>4</v>
      </c>
      <c r="H87" s="28">
        <f t="shared" si="24"/>
        <v>3</v>
      </c>
      <c r="I87" s="28">
        <f t="shared" si="25"/>
        <v>3</v>
      </c>
      <c r="J87" s="28">
        <f t="shared" si="26"/>
        <v>3</v>
      </c>
      <c r="K87" s="28">
        <f t="shared" si="27"/>
        <v>3</v>
      </c>
      <c r="L87" s="28">
        <f t="shared" si="28"/>
        <v>0</v>
      </c>
      <c r="M87" s="28">
        <f t="shared" si="29"/>
        <v>0</v>
      </c>
      <c r="N87" s="28">
        <f t="shared" si="30"/>
        <v>5</v>
      </c>
      <c r="O87" s="28">
        <f t="shared" si="31"/>
        <v>2</v>
      </c>
      <c r="P87" s="28">
        <f t="shared" si="32"/>
        <v>0</v>
      </c>
      <c r="Q87" s="27"/>
      <c r="R87" s="28" t="str">
        <f t="shared" si="33"/>
        <v>3.0 - 3.4</v>
      </c>
      <c r="S87" s="28" t="str">
        <f t="shared" si="34"/>
        <v>4.0 - 4.4</v>
      </c>
      <c r="T87" s="28" t="str">
        <f t="shared" si="35"/>
        <v>2.5 - 2.9</v>
      </c>
      <c r="U87" s="28" t="str">
        <f t="shared" si="36"/>
        <v>3.5 - 3.9</v>
      </c>
      <c r="V87" s="28" t="str">
        <f t="shared" si="37"/>
        <v>3.0 - 3.4</v>
      </c>
      <c r="W87" s="28" t="str">
        <f t="shared" si="38"/>
        <v>2.5 - 2.9</v>
      </c>
      <c r="X87" s="28" t="str">
        <f t="shared" si="39"/>
        <v>3.0 - 3.4</v>
      </c>
      <c r="Y87" s="28" t="str">
        <f t="shared" si="40"/>
        <v>2.5 - 2.9</v>
      </c>
      <c r="Z87" s="27"/>
      <c r="AA87" s="29">
        <f t="shared" si="41"/>
        <v>3.2</v>
      </c>
      <c r="AB87" s="29">
        <f>VLOOKUP($C87, EDU!C:E, 3, FALSE)</f>
        <v>4.3</v>
      </c>
      <c r="AC87" s="29">
        <f>VLOOKUP($C87, ESNFI!C:E, 3, FALSE)</f>
        <v>2.5</v>
      </c>
      <c r="AD87" s="29">
        <f>VLOOKUP($C87, Health!C:E, 3, FALSE)</f>
        <v>3.5</v>
      </c>
      <c r="AE87" s="29">
        <f>VLOOKUP($C87, NUT!C:E, 3, FALSE)</f>
        <v>3.2</v>
      </c>
      <c r="AF87" s="29">
        <f>VLOOKUP($C87, PRO!C:E, 3, FALSE)</f>
        <v>2.8</v>
      </c>
      <c r="AG87" s="29">
        <f>VLOOKUP($C87, FSC!C:E, 3, FALSE)</f>
        <v>3.4</v>
      </c>
      <c r="AH87" s="29">
        <f>VLOOKUP($C87, WASH!C:E, 3, FALSE)</f>
        <v>2.5</v>
      </c>
    </row>
    <row r="88" spans="1:34" ht="17" thickTop="1" thickBot="1" x14ac:dyDescent="0.35">
      <c r="A88" s="20" t="s">
        <v>311</v>
      </c>
      <c r="B88" s="20" t="s">
        <v>318</v>
      </c>
      <c r="C88" s="20" t="s">
        <v>319</v>
      </c>
      <c r="D88" s="10">
        <f>IFERROR(IF(AND($P88&gt;=2, SUM($O88:P88)&gt;=4), 5, IF(SUM($O88:$P88) &gt;= 4, 4, IF(SUM($N88:$P88) &gt;= 4, 3, IF(SUM($M88:$P88) &gt;= 4, 2, IF(SUM($L88:$P88)&gt;=4, 1, " "))))), " ")</f>
        <v>3</v>
      </c>
      <c r="E88" s="28">
        <f t="shared" si="21"/>
        <v>4</v>
      </c>
      <c r="F88" s="28">
        <f t="shared" si="22"/>
        <v>4</v>
      </c>
      <c r="G88" s="28">
        <f t="shared" si="23"/>
        <v>3</v>
      </c>
      <c r="H88" s="28">
        <f t="shared" si="24"/>
        <v>3</v>
      </c>
      <c r="I88" s="28">
        <f t="shared" si="25"/>
        <v>3</v>
      </c>
      <c r="J88" s="28">
        <f t="shared" si="26"/>
        <v>3</v>
      </c>
      <c r="K88" s="28">
        <f t="shared" si="27"/>
        <v>3</v>
      </c>
      <c r="L88" s="28">
        <f t="shared" si="28"/>
        <v>0</v>
      </c>
      <c r="M88" s="28">
        <f t="shared" si="29"/>
        <v>0</v>
      </c>
      <c r="N88" s="28">
        <f t="shared" si="30"/>
        <v>5</v>
      </c>
      <c r="O88" s="28">
        <f t="shared" si="31"/>
        <v>2</v>
      </c>
      <c r="P88" s="28">
        <f t="shared" si="32"/>
        <v>0</v>
      </c>
      <c r="Q88" s="27"/>
      <c r="R88" s="28" t="str">
        <f t="shared" si="33"/>
        <v>3.0 - 3.4</v>
      </c>
      <c r="S88" s="28" t="str">
        <f t="shared" si="34"/>
        <v>4.0 - 4.4</v>
      </c>
      <c r="T88" s="28" t="str">
        <f t="shared" si="35"/>
        <v>4.0 - 4.4</v>
      </c>
      <c r="U88" s="28" t="str">
        <f t="shared" si="36"/>
        <v>3.0 - 3.4</v>
      </c>
      <c r="V88" s="28" t="str">
        <f t="shared" si="37"/>
        <v>3.0 - 3.4</v>
      </c>
      <c r="W88" s="28" t="str">
        <f t="shared" si="38"/>
        <v>3.0 - 3.4</v>
      </c>
      <c r="X88" s="28" t="str">
        <f t="shared" si="39"/>
        <v>3.0 - 3.4</v>
      </c>
      <c r="Y88" s="28" t="str">
        <f t="shared" si="40"/>
        <v>2.5 - 2.9</v>
      </c>
      <c r="Z88" s="27"/>
      <c r="AA88" s="29">
        <f t="shared" si="41"/>
        <v>3.4</v>
      </c>
      <c r="AB88" s="29">
        <f>VLOOKUP($C88, EDU!C:E, 3, FALSE)</f>
        <v>4.3</v>
      </c>
      <c r="AC88" s="29">
        <f>VLOOKUP($C88, ESNFI!C:E, 3, FALSE)</f>
        <v>4.3</v>
      </c>
      <c r="AD88" s="29">
        <f>VLOOKUP($C88, Health!C:E, 3, FALSE)</f>
        <v>3.3</v>
      </c>
      <c r="AE88" s="29">
        <f>VLOOKUP($C88, NUT!C:E, 3, FALSE)</f>
        <v>3.2</v>
      </c>
      <c r="AF88" s="29">
        <f>VLOOKUP($C88, PRO!C:E, 3, FALSE)</f>
        <v>3</v>
      </c>
      <c r="AG88" s="29">
        <f>VLOOKUP($C88, FSC!C:E, 3, FALSE)</f>
        <v>3</v>
      </c>
      <c r="AH88" s="29">
        <f>VLOOKUP($C88, WASH!C:E, 3, FALSE)</f>
        <v>2.5</v>
      </c>
    </row>
    <row r="89" spans="1:34" ht="17" thickTop="1" thickBot="1" x14ac:dyDescent="0.35">
      <c r="A89" s="20" t="s">
        <v>311</v>
      </c>
      <c r="B89" s="20" t="s">
        <v>320</v>
      </c>
      <c r="C89" s="20" t="s">
        <v>321</v>
      </c>
      <c r="D89" s="10">
        <f>IFERROR(IF(AND($P89&gt;=2, SUM($O89:P89)&gt;=4), 5, IF(SUM($O89:$P89) &gt;= 4, 4, IF(SUM($N89:$P89) &gt;= 4, 3, IF(SUM($M89:$P89) &gt;= 4, 2, IF(SUM($L89:$P89)&gt;=4, 1, " "))))), " ")</f>
        <v>4</v>
      </c>
      <c r="E89" s="28">
        <f t="shared" si="21"/>
        <v>4</v>
      </c>
      <c r="F89" s="28">
        <f t="shared" si="22"/>
        <v>4</v>
      </c>
      <c r="G89" s="28">
        <f t="shared" si="23"/>
        <v>4</v>
      </c>
      <c r="H89" s="28">
        <f t="shared" si="24"/>
        <v>2</v>
      </c>
      <c r="I89" s="28">
        <f t="shared" si="25"/>
        <v>3</v>
      </c>
      <c r="J89" s="28">
        <f t="shared" si="26"/>
        <v>4</v>
      </c>
      <c r="K89" s="28">
        <f t="shared" si="27"/>
        <v>3</v>
      </c>
      <c r="L89" s="28">
        <f t="shared" si="28"/>
        <v>0</v>
      </c>
      <c r="M89" s="28">
        <f t="shared" si="29"/>
        <v>1</v>
      </c>
      <c r="N89" s="28">
        <f t="shared" si="30"/>
        <v>2</v>
      </c>
      <c r="O89" s="28">
        <f t="shared" si="31"/>
        <v>4</v>
      </c>
      <c r="P89" s="28">
        <f t="shared" si="32"/>
        <v>0</v>
      </c>
      <c r="Q89" s="27"/>
      <c r="R89" s="28" t="str">
        <f t="shared" si="33"/>
        <v>3.0 - 3.4</v>
      </c>
      <c r="S89" s="28" t="str">
        <f t="shared" si="34"/>
        <v>4.0 - 4.4</v>
      </c>
      <c r="T89" s="28" t="str">
        <f t="shared" si="35"/>
        <v>4.0 - 4.4</v>
      </c>
      <c r="U89" s="28" t="str">
        <f t="shared" si="36"/>
        <v>3.5 - 3.9</v>
      </c>
      <c r="V89" s="28" t="str">
        <f t="shared" si="37"/>
        <v>2.0 - 2.4</v>
      </c>
      <c r="W89" s="28" t="str">
        <f t="shared" si="38"/>
        <v>3.0 - 3.4</v>
      </c>
      <c r="X89" s="28" t="str">
        <f t="shared" si="39"/>
        <v>3.5 - 3.9</v>
      </c>
      <c r="Y89" s="28" t="str">
        <f t="shared" si="40"/>
        <v>2.5 - 2.9</v>
      </c>
      <c r="Z89" s="27"/>
      <c r="AA89" s="29">
        <f t="shared" si="41"/>
        <v>3.4</v>
      </c>
      <c r="AB89" s="29">
        <f>VLOOKUP($C89, EDU!C:E, 3, FALSE)</f>
        <v>4.3</v>
      </c>
      <c r="AC89" s="29">
        <f>VLOOKUP($C89, ESNFI!C:E, 3, FALSE)</f>
        <v>4</v>
      </c>
      <c r="AD89" s="29">
        <f>VLOOKUP($C89, Health!C:E, 3, FALSE)</f>
        <v>3.8</v>
      </c>
      <c r="AE89" s="29">
        <f>VLOOKUP($C89, NUT!C:E, 3, FALSE)</f>
        <v>2.4</v>
      </c>
      <c r="AF89" s="29">
        <f>VLOOKUP($C89, PRO!C:E, 3, FALSE)</f>
        <v>3</v>
      </c>
      <c r="AG89" s="29">
        <f>VLOOKUP($C89, FSC!C:E, 3, FALSE)</f>
        <v>3.6</v>
      </c>
      <c r="AH89" s="29">
        <f>VLOOKUP($C89, WASH!C:E, 3, FALSE)</f>
        <v>2.5</v>
      </c>
    </row>
    <row r="90" spans="1:34" ht="17" thickTop="1" thickBot="1" x14ac:dyDescent="0.35">
      <c r="A90" s="20" t="s">
        <v>311</v>
      </c>
      <c r="B90" s="20" t="s">
        <v>322</v>
      </c>
      <c r="C90" s="20" t="s">
        <v>323</v>
      </c>
      <c r="D90" s="10">
        <f>IFERROR(IF(AND($P90&gt;=2, SUM($O90:P90)&gt;=4), 5, IF(SUM($O90:$P90) &gt;= 4, 4, IF(SUM($N90:$P90) &gt;= 4, 3, IF(SUM($M90:$P90) &gt;= 4, 2, IF(SUM($L90:$P90)&gt;=4, 1, " "))))), " ")</f>
        <v>3</v>
      </c>
      <c r="E90" s="28">
        <f t="shared" si="21"/>
        <v>4</v>
      </c>
      <c r="F90" s="28">
        <f t="shared" si="22"/>
        <v>4</v>
      </c>
      <c r="G90" s="28">
        <f t="shared" si="23"/>
        <v>4</v>
      </c>
      <c r="H90" s="28">
        <f t="shared" si="24"/>
        <v>3</v>
      </c>
      <c r="I90" s="28">
        <f t="shared" si="25"/>
        <v>3</v>
      </c>
      <c r="J90" s="28">
        <f t="shared" si="26"/>
        <v>3</v>
      </c>
      <c r="K90" s="28">
        <f t="shared" si="27"/>
        <v>3</v>
      </c>
      <c r="L90" s="28">
        <f t="shared" si="28"/>
        <v>0</v>
      </c>
      <c r="M90" s="28">
        <f t="shared" si="29"/>
        <v>0</v>
      </c>
      <c r="N90" s="28">
        <f t="shared" si="30"/>
        <v>4</v>
      </c>
      <c r="O90" s="28">
        <f t="shared" si="31"/>
        <v>3</v>
      </c>
      <c r="P90" s="28">
        <f t="shared" si="32"/>
        <v>0</v>
      </c>
      <c r="Q90" s="27"/>
      <c r="R90" s="28" t="str">
        <f t="shared" si="33"/>
        <v>3.0 - 3.4</v>
      </c>
      <c r="S90" s="28" t="str">
        <f t="shared" si="34"/>
        <v>4.0 - 4.4</v>
      </c>
      <c r="T90" s="28" t="str">
        <f t="shared" si="35"/>
        <v>4.0 - 4.4</v>
      </c>
      <c r="U90" s="28" t="str">
        <f t="shared" si="36"/>
        <v>3.5 - 3.9</v>
      </c>
      <c r="V90" s="28" t="str">
        <f t="shared" si="37"/>
        <v>3.0 - 3.4</v>
      </c>
      <c r="W90" s="28" t="str">
        <f t="shared" si="38"/>
        <v>3.0 - 3.4</v>
      </c>
      <c r="X90" s="28" t="str">
        <f t="shared" si="39"/>
        <v>3.0 - 3.4</v>
      </c>
      <c r="Y90" s="28" t="str">
        <f t="shared" si="40"/>
        <v>2.5 - 2.9</v>
      </c>
      <c r="Z90" s="27"/>
      <c r="AA90" s="29">
        <f t="shared" si="41"/>
        <v>3.4</v>
      </c>
      <c r="AB90" s="29">
        <f>VLOOKUP($C90, EDU!C:E, 3, FALSE)</f>
        <v>4</v>
      </c>
      <c r="AC90" s="29">
        <f>VLOOKUP($C90, ESNFI!C:E, 3, FALSE)</f>
        <v>4.3</v>
      </c>
      <c r="AD90" s="29">
        <f>VLOOKUP($C90, Health!C:E, 3, FALSE)</f>
        <v>3.5</v>
      </c>
      <c r="AE90" s="29">
        <f>VLOOKUP($C90, NUT!C:E, 3, FALSE)</f>
        <v>3.2</v>
      </c>
      <c r="AF90" s="29">
        <f>VLOOKUP($C90, PRO!C:E, 3, FALSE)</f>
        <v>3.3</v>
      </c>
      <c r="AG90" s="29">
        <f>VLOOKUP($C90, FSC!C:E, 3, FALSE)</f>
        <v>3</v>
      </c>
      <c r="AH90" s="29">
        <f>VLOOKUP($C90, WASH!C:E, 3, FALSE)</f>
        <v>2.8</v>
      </c>
    </row>
    <row r="91" spans="1:34" ht="17" thickTop="1" thickBot="1" x14ac:dyDescent="0.35">
      <c r="A91" s="20" t="s">
        <v>311</v>
      </c>
      <c r="B91" s="20" t="s">
        <v>324</v>
      </c>
      <c r="C91" s="20" t="s">
        <v>325</v>
      </c>
      <c r="D91" s="10">
        <f>IFERROR(IF(AND($P91&gt;=2, SUM($O91:P91)&gt;=4), 5, IF(SUM($O91:$P91) &gt;= 4, 4, IF(SUM($N91:$P91) &gt;= 4, 3, IF(SUM($M91:$P91) &gt;= 4, 2, IF(SUM($L91:$P91)&gt;=4, 1, " "))))), " ")</f>
        <v>3</v>
      </c>
      <c r="E91" s="28">
        <f t="shared" si="21"/>
        <v>4</v>
      </c>
      <c r="F91" s="28">
        <f t="shared" si="22"/>
        <v>4</v>
      </c>
      <c r="G91" s="28">
        <f t="shared" si="23"/>
        <v>3</v>
      </c>
      <c r="H91" s="28">
        <f t="shared" si="24"/>
        <v>2</v>
      </c>
      <c r="I91" s="28">
        <f t="shared" si="25"/>
        <v>3</v>
      </c>
      <c r="J91" s="28">
        <f t="shared" si="26"/>
        <v>3</v>
      </c>
      <c r="K91" s="28">
        <f t="shared" si="27"/>
        <v>3</v>
      </c>
      <c r="L91" s="28">
        <f t="shared" si="28"/>
        <v>0</v>
      </c>
      <c r="M91" s="28">
        <f t="shared" si="29"/>
        <v>1</v>
      </c>
      <c r="N91" s="28">
        <f t="shared" si="30"/>
        <v>4</v>
      </c>
      <c r="O91" s="28">
        <f t="shared" si="31"/>
        <v>2</v>
      </c>
      <c r="P91" s="28">
        <f t="shared" si="32"/>
        <v>0</v>
      </c>
      <c r="Q91" s="27"/>
      <c r="R91" s="28" t="str">
        <f t="shared" si="33"/>
        <v>3.0 - 3.4</v>
      </c>
      <c r="S91" s="28" t="str">
        <f t="shared" si="34"/>
        <v>4.0 - 4.4</v>
      </c>
      <c r="T91" s="28" t="str">
        <f t="shared" si="35"/>
        <v>3.5 - 3.9</v>
      </c>
      <c r="U91" s="28" t="str">
        <f t="shared" si="36"/>
        <v>3.0 - 3.4</v>
      </c>
      <c r="V91" s="28" t="str">
        <f t="shared" si="37"/>
        <v>2.0 - 2.4</v>
      </c>
      <c r="W91" s="28" t="str">
        <f t="shared" si="38"/>
        <v>2.5 - 2.9</v>
      </c>
      <c r="X91" s="28" t="str">
        <f t="shared" si="39"/>
        <v>3.0 - 3.4</v>
      </c>
      <c r="Y91" s="28" t="str">
        <f t="shared" si="40"/>
        <v>3.0 - 3.4</v>
      </c>
      <c r="Z91" s="27"/>
      <c r="AA91" s="29">
        <f t="shared" si="41"/>
        <v>3.3</v>
      </c>
      <c r="AB91" s="29">
        <f>VLOOKUP($C91, EDU!C:E, 3, FALSE)</f>
        <v>4.3</v>
      </c>
      <c r="AC91" s="29">
        <f>VLOOKUP($C91, ESNFI!C:E, 3, FALSE)</f>
        <v>3.8</v>
      </c>
      <c r="AD91" s="29">
        <f>VLOOKUP($C91, Health!C:E, 3, FALSE)</f>
        <v>3.3</v>
      </c>
      <c r="AE91" s="29">
        <f>VLOOKUP($C91, NUT!C:E, 3, FALSE)</f>
        <v>2.4</v>
      </c>
      <c r="AF91" s="29">
        <f>VLOOKUP($C91, PRO!C:E, 3, FALSE)</f>
        <v>2.8</v>
      </c>
      <c r="AG91" s="29">
        <f>VLOOKUP($C91, FSC!C:E, 3, FALSE)</f>
        <v>3.4</v>
      </c>
      <c r="AH91" s="29">
        <f>VLOOKUP($C91, WASH!C:E, 3, FALSE)</f>
        <v>3</v>
      </c>
    </row>
    <row r="92" spans="1:34" ht="17" thickTop="1" thickBot="1" x14ac:dyDescent="0.35">
      <c r="A92" s="20" t="s">
        <v>311</v>
      </c>
      <c r="B92" s="20" t="s">
        <v>326</v>
      </c>
      <c r="C92" s="20" t="s">
        <v>327</v>
      </c>
      <c r="D92" s="10">
        <f>IFERROR(IF(AND($P92&gt;=2, SUM($O92:P92)&gt;=4), 5, IF(SUM($O92:$P92) &gt;= 4, 4, IF(SUM($N92:$P92) &gt;= 4, 3, IF(SUM($M92:$P92) &gt;= 4, 2, IF(SUM($L92:$P92)&gt;=4, 1, " "))))), " ")</f>
        <v>3</v>
      </c>
      <c r="E92" s="28">
        <f t="shared" si="21"/>
        <v>4</v>
      </c>
      <c r="F92" s="28">
        <f t="shared" si="22"/>
        <v>4</v>
      </c>
      <c r="G92" s="28">
        <f t="shared" si="23"/>
        <v>3</v>
      </c>
      <c r="H92" s="28">
        <f t="shared" si="24"/>
        <v>3</v>
      </c>
      <c r="I92" s="28">
        <f t="shared" si="25"/>
        <v>3</v>
      </c>
      <c r="J92" s="28">
        <f t="shared" si="26"/>
        <v>3</v>
      </c>
      <c r="K92" s="28">
        <f t="shared" si="27"/>
        <v>3</v>
      </c>
      <c r="L92" s="28">
        <f t="shared" si="28"/>
        <v>0</v>
      </c>
      <c r="M92" s="28">
        <f t="shared" si="29"/>
        <v>0</v>
      </c>
      <c r="N92" s="28">
        <f t="shared" si="30"/>
        <v>5</v>
      </c>
      <c r="O92" s="28">
        <f t="shared" si="31"/>
        <v>2</v>
      </c>
      <c r="P92" s="28">
        <f t="shared" si="32"/>
        <v>0</v>
      </c>
      <c r="Q92" s="27"/>
      <c r="R92" s="28" t="str">
        <f t="shared" si="33"/>
        <v>3.0 - 3.4</v>
      </c>
      <c r="S92" s="28" t="str">
        <f t="shared" si="34"/>
        <v>4.0 - 4.4</v>
      </c>
      <c r="T92" s="28" t="str">
        <f t="shared" si="35"/>
        <v>3.5 - 3.9</v>
      </c>
      <c r="U92" s="28" t="str">
        <f t="shared" si="36"/>
        <v>3.0 - 3.4</v>
      </c>
      <c r="V92" s="28" t="str">
        <f t="shared" si="37"/>
        <v>3.0 - 3.4</v>
      </c>
      <c r="W92" s="28" t="str">
        <f t="shared" si="38"/>
        <v>3.0 - 3.4</v>
      </c>
      <c r="X92" s="28" t="str">
        <f t="shared" si="39"/>
        <v>3.0 - 3.4</v>
      </c>
      <c r="Y92" s="28" t="str">
        <f t="shared" si="40"/>
        <v>3.0 - 3.4</v>
      </c>
      <c r="Z92" s="27"/>
      <c r="AA92" s="29">
        <f t="shared" si="41"/>
        <v>3.4</v>
      </c>
      <c r="AB92" s="29">
        <f>VLOOKUP($C92, EDU!C:E, 3, FALSE)</f>
        <v>4.3</v>
      </c>
      <c r="AC92" s="29">
        <f>VLOOKUP($C92, ESNFI!C:E, 3, FALSE)</f>
        <v>3.8</v>
      </c>
      <c r="AD92" s="29">
        <f>VLOOKUP($C92, Health!C:E, 3, FALSE)</f>
        <v>3.3</v>
      </c>
      <c r="AE92" s="29">
        <f>VLOOKUP($C92, NUT!C:E, 3, FALSE)</f>
        <v>3</v>
      </c>
      <c r="AF92" s="29">
        <f>VLOOKUP($C92, PRO!C:E, 3, FALSE)</f>
        <v>3.3</v>
      </c>
      <c r="AG92" s="29">
        <f>VLOOKUP($C92, FSC!C:E, 3, FALSE)</f>
        <v>3.4</v>
      </c>
      <c r="AH92" s="29">
        <f>VLOOKUP($C92, WASH!C:E, 3, FALSE)</f>
        <v>3</v>
      </c>
    </row>
    <row r="93" spans="1:34" ht="17" thickTop="1" thickBot="1" x14ac:dyDescent="0.35">
      <c r="A93" s="20" t="s">
        <v>311</v>
      </c>
      <c r="B93" s="20" t="s">
        <v>328</v>
      </c>
      <c r="C93" s="20" t="s">
        <v>329</v>
      </c>
      <c r="D93" s="10">
        <f>IFERROR(IF(AND($P93&gt;=2, SUM($O93:P93)&gt;=4), 5, IF(SUM($O93:$P93) &gt;= 4, 4, IF(SUM($N93:$P93) &gt;= 4, 3, IF(SUM($M93:$P93) &gt;= 4, 2, IF(SUM($L93:$P93)&gt;=4, 1, " "))))), " ")</f>
        <v>3</v>
      </c>
      <c r="E93" s="28">
        <f t="shared" si="21"/>
        <v>4</v>
      </c>
      <c r="F93" s="28">
        <f t="shared" si="22"/>
        <v>4</v>
      </c>
      <c r="G93" s="28">
        <f t="shared" si="23"/>
        <v>3</v>
      </c>
      <c r="H93" s="28">
        <f t="shared" si="24"/>
        <v>3</v>
      </c>
      <c r="I93" s="28">
        <f t="shared" si="25"/>
        <v>3</v>
      </c>
      <c r="J93" s="28">
        <f t="shared" si="26"/>
        <v>3</v>
      </c>
      <c r="K93" s="28">
        <f t="shared" si="27"/>
        <v>3</v>
      </c>
      <c r="L93" s="28">
        <f t="shared" si="28"/>
        <v>0</v>
      </c>
      <c r="M93" s="28">
        <f t="shared" si="29"/>
        <v>0</v>
      </c>
      <c r="N93" s="28">
        <f t="shared" si="30"/>
        <v>5</v>
      </c>
      <c r="O93" s="28">
        <f t="shared" si="31"/>
        <v>2</v>
      </c>
      <c r="P93" s="28">
        <f t="shared" si="32"/>
        <v>0</v>
      </c>
      <c r="Q93" s="27"/>
      <c r="R93" s="28" t="str">
        <f t="shared" si="33"/>
        <v>3.0 - 3.4</v>
      </c>
      <c r="S93" s="28" t="str">
        <f t="shared" si="34"/>
        <v>4.0 - 4.4</v>
      </c>
      <c r="T93" s="28" t="str">
        <f t="shared" si="35"/>
        <v>3.5 - 3.9</v>
      </c>
      <c r="U93" s="28" t="str">
        <f t="shared" si="36"/>
        <v>3.0 - 3.4</v>
      </c>
      <c r="V93" s="28" t="str">
        <f t="shared" si="37"/>
        <v>2.5 - 2.9</v>
      </c>
      <c r="W93" s="28" t="str">
        <f t="shared" si="38"/>
        <v>3.0 - 3.4</v>
      </c>
      <c r="X93" s="28" t="str">
        <f t="shared" si="39"/>
        <v>3.0 - 3.4</v>
      </c>
      <c r="Y93" s="28" t="str">
        <f t="shared" si="40"/>
        <v>2.5 - 2.9</v>
      </c>
      <c r="Z93" s="27"/>
      <c r="AA93" s="29">
        <f t="shared" si="41"/>
        <v>3.2</v>
      </c>
      <c r="AB93" s="29">
        <f>VLOOKUP($C93, EDU!C:E, 3, FALSE)</f>
        <v>4</v>
      </c>
      <c r="AC93" s="29">
        <f>VLOOKUP($C93, ESNFI!C:E, 3, FALSE)</f>
        <v>3.8</v>
      </c>
      <c r="AD93" s="29">
        <f>VLOOKUP($C93, Health!C:E, 3, FALSE)</f>
        <v>3.3</v>
      </c>
      <c r="AE93" s="29">
        <f>VLOOKUP($C93, NUT!C:E, 3, FALSE)</f>
        <v>2.5999999999999996</v>
      </c>
      <c r="AF93" s="29">
        <f>VLOOKUP($C93, PRO!C:E, 3, FALSE)</f>
        <v>3</v>
      </c>
      <c r="AG93" s="29">
        <f>VLOOKUP($C93, FSC!C:E, 3, FALSE)</f>
        <v>3.2</v>
      </c>
      <c r="AH93" s="29">
        <f>VLOOKUP($C93, WASH!C:E, 3, FALSE)</f>
        <v>2.5</v>
      </c>
    </row>
    <row r="94" spans="1:34" ht="17" thickTop="1" thickBot="1" x14ac:dyDescent="0.35">
      <c r="A94" s="20" t="s">
        <v>311</v>
      </c>
      <c r="B94" s="20" t="s">
        <v>330</v>
      </c>
      <c r="C94" s="20" t="s">
        <v>331</v>
      </c>
      <c r="D94" s="10">
        <f>IFERROR(IF(AND($P94&gt;=2, SUM($O94:P94)&gt;=4), 5, IF(SUM($O94:$P94) &gt;= 4, 4, IF(SUM($N94:$P94) &gt;= 4, 3, IF(SUM($M94:$P94) &gt;= 4, 2, IF(SUM($L94:$P94)&gt;=4, 1, " "))))), " ")</f>
        <v>3</v>
      </c>
      <c r="E94" s="28">
        <f t="shared" si="21"/>
        <v>4</v>
      </c>
      <c r="F94" s="28">
        <f t="shared" si="22"/>
        <v>4</v>
      </c>
      <c r="G94" s="28">
        <f t="shared" si="23"/>
        <v>3</v>
      </c>
      <c r="H94" s="28">
        <f t="shared" si="24"/>
        <v>3</v>
      </c>
      <c r="I94" s="28">
        <f t="shared" si="25"/>
        <v>3</v>
      </c>
      <c r="J94" s="28">
        <f t="shared" si="26"/>
        <v>3</v>
      </c>
      <c r="K94" s="28">
        <f t="shared" si="27"/>
        <v>3</v>
      </c>
      <c r="L94" s="28">
        <f t="shared" si="28"/>
        <v>0</v>
      </c>
      <c r="M94" s="28">
        <f t="shared" si="29"/>
        <v>0</v>
      </c>
      <c r="N94" s="28">
        <f t="shared" si="30"/>
        <v>5</v>
      </c>
      <c r="O94" s="28">
        <f t="shared" si="31"/>
        <v>2</v>
      </c>
      <c r="P94" s="28">
        <f t="shared" si="32"/>
        <v>0</v>
      </c>
      <c r="Q94" s="27"/>
      <c r="R94" s="28" t="str">
        <f t="shared" si="33"/>
        <v>3.0 - 3.4</v>
      </c>
      <c r="S94" s="28" t="str">
        <f t="shared" si="34"/>
        <v>4.0 - 4.4</v>
      </c>
      <c r="T94" s="28" t="str">
        <f t="shared" si="35"/>
        <v>3.5 - 3.9</v>
      </c>
      <c r="U94" s="28" t="str">
        <f t="shared" si="36"/>
        <v>3.0 - 3.4</v>
      </c>
      <c r="V94" s="28" t="str">
        <f t="shared" si="37"/>
        <v>3.0 - 3.4</v>
      </c>
      <c r="W94" s="28" t="str">
        <f t="shared" si="38"/>
        <v>3.0 - 3.4</v>
      </c>
      <c r="X94" s="28" t="str">
        <f t="shared" si="39"/>
        <v>3.0 - 3.4</v>
      </c>
      <c r="Y94" s="28" t="str">
        <f t="shared" si="40"/>
        <v>2.5 - 2.9</v>
      </c>
      <c r="Z94" s="27"/>
      <c r="AA94" s="29">
        <f t="shared" si="41"/>
        <v>3.2</v>
      </c>
      <c r="AB94" s="29">
        <f>VLOOKUP($C94, EDU!C:E, 3, FALSE)</f>
        <v>4</v>
      </c>
      <c r="AC94" s="29">
        <f>VLOOKUP($C94, ESNFI!C:E, 3, FALSE)</f>
        <v>3.5</v>
      </c>
      <c r="AD94" s="29">
        <f>VLOOKUP($C94, Health!C:E, 3, FALSE)</f>
        <v>3.3</v>
      </c>
      <c r="AE94" s="29">
        <f>VLOOKUP($C94, NUT!C:E, 3, FALSE)</f>
        <v>3</v>
      </c>
      <c r="AF94" s="29">
        <f>VLOOKUP($C94, PRO!C:E, 3, FALSE)</f>
        <v>3</v>
      </c>
      <c r="AG94" s="29">
        <f>VLOOKUP($C94, FSC!C:E, 3, FALSE)</f>
        <v>3.2</v>
      </c>
      <c r="AH94" s="29">
        <f>VLOOKUP($C94, WASH!C:E, 3, FALSE)</f>
        <v>2.5</v>
      </c>
    </row>
    <row r="95" spans="1:34" ht="17" thickTop="1" thickBot="1" x14ac:dyDescent="0.35">
      <c r="A95" s="20" t="s">
        <v>311</v>
      </c>
      <c r="B95" s="20" t="s">
        <v>332</v>
      </c>
      <c r="C95" s="20" t="s">
        <v>333</v>
      </c>
      <c r="D95" s="10">
        <f>IFERROR(IF(AND($P95&gt;=2, SUM($O95:P95)&gt;=4), 5, IF(SUM($O95:$P95) &gt;= 4, 4, IF(SUM($N95:$P95) &gt;= 4, 3, IF(SUM($M95:$P95) &gt;= 4, 2, IF(SUM($L95:$P95)&gt;=4, 1, " "))))), " ")</f>
        <v>3</v>
      </c>
      <c r="E95" s="28">
        <f t="shared" si="21"/>
        <v>4</v>
      </c>
      <c r="F95" s="28">
        <f t="shared" si="22"/>
        <v>3</v>
      </c>
      <c r="G95" s="28">
        <f t="shared" si="23"/>
        <v>3</v>
      </c>
      <c r="H95" s="28">
        <f t="shared" si="24"/>
        <v>4</v>
      </c>
      <c r="I95" s="28">
        <f t="shared" si="25"/>
        <v>3</v>
      </c>
      <c r="J95" s="28">
        <f t="shared" si="26"/>
        <v>4</v>
      </c>
      <c r="K95" s="28">
        <f t="shared" si="27"/>
        <v>3</v>
      </c>
      <c r="L95" s="28">
        <f t="shared" si="28"/>
        <v>0</v>
      </c>
      <c r="M95" s="28">
        <f t="shared" si="29"/>
        <v>0</v>
      </c>
      <c r="N95" s="28">
        <f t="shared" si="30"/>
        <v>4</v>
      </c>
      <c r="O95" s="28">
        <f t="shared" si="31"/>
        <v>3</v>
      </c>
      <c r="P95" s="28">
        <f t="shared" si="32"/>
        <v>0</v>
      </c>
      <c r="Q95" s="27"/>
      <c r="R95" s="28" t="str">
        <f t="shared" si="33"/>
        <v>3.0 - 3.4</v>
      </c>
      <c r="S95" s="28" t="str">
        <f t="shared" si="34"/>
        <v>4.0 - 4.4</v>
      </c>
      <c r="T95" s="28" t="str">
        <f t="shared" si="35"/>
        <v>3.0 - 3.4</v>
      </c>
      <c r="U95" s="28" t="str">
        <f t="shared" si="36"/>
        <v>3.0 - 3.4</v>
      </c>
      <c r="V95" s="28" t="str">
        <f t="shared" si="37"/>
        <v>3.5 - 3.9</v>
      </c>
      <c r="W95" s="28" t="str">
        <f t="shared" si="38"/>
        <v>2.5 - 2.9</v>
      </c>
      <c r="X95" s="28" t="str">
        <f t="shared" si="39"/>
        <v>3.5 - 3.9</v>
      </c>
      <c r="Y95" s="28" t="str">
        <f t="shared" si="40"/>
        <v>3.0 - 3.4</v>
      </c>
      <c r="Z95" s="27"/>
      <c r="AA95" s="29">
        <f t="shared" si="41"/>
        <v>3.4</v>
      </c>
      <c r="AB95" s="29">
        <f>VLOOKUP($C95, EDU!C:E, 3, FALSE)</f>
        <v>4</v>
      </c>
      <c r="AC95" s="29">
        <f>VLOOKUP($C95, ESNFI!C:E, 3, FALSE)</f>
        <v>3.3</v>
      </c>
      <c r="AD95" s="29">
        <f>VLOOKUP($C95, Health!C:E, 3, FALSE)</f>
        <v>3.3</v>
      </c>
      <c r="AE95" s="29">
        <f>VLOOKUP($C95, NUT!C:E, 3, FALSE)</f>
        <v>3.8000000000000003</v>
      </c>
      <c r="AF95" s="29">
        <f>VLOOKUP($C95, PRO!C:E, 3, FALSE)</f>
        <v>2.8</v>
      </c>
      <c r="AG95" s="29">
        <f>VLOOKUP($C95, FSC!C:E, 3, FALSE)</f>
        <v>3.6</v>
      </c>
      <c r="AH95" s="29">
        <f>VLOOKUP($C95, WASH!C:E, 3, FALSE)</f>
        <v>3</v>
      </c>
    </row>
    <row r="96" spans="1:34" ht="17" thickTop="1" thickBot="1" x14ac:dyDescent="0.35">
      <c r="A96" s="20" t="s">
        <v>311</v>
      </c>
      <c r="B96" s="20" t="s">
        <v>334</v>
      </c>
      <c r="C96" s="20" t="s">
        <v>335</v>
      </c>
      <c r="D96" s="10">
        <f>IFERROR(IF(AND($P96&gt;=2, SUM($O96:P96)&gt;=4), 5, IF(SUM($O96:$P96) &gt;= 4, 4, IF(SUM($N96:$P96) &gt;= 4, 3, IF(SUM($M96:$P96) &gt;= 4, 2, IF(SUM($L96:$P96)&gt;=4, 1, " "))))), " ")</f>
        <v>3</v>
      </c>
      <c r="E96" s="28">
        <f t="shared" si="21"/>
        <v>4</v>
      </c>
      <c r="F96" s="28">
        <f t="shared" si="22"/>
        <v>4</v>
      </c>
      <c r="G96" s="28">
        <f t="shared" si="23"/>
        <v>3</v>
      </c>
      <c r="H96" s="28">
        <f t="shared" si="24"/>
        <v>4</v>
      </c>
      <c r="I96" s="28">
        <f t="shared" si="25"/>
        <v>3</v>
      </c>
      <c r="J96" s="28">
        <f t="shared" si="26"/>
        <v>3</v>
      </c>
      <c r="K96" s="28">
        <f t="shared" si="27"/>
        <v>3</v>
      </c>
      <c r="L96" s="28">
        <f t="shared" si="28"/>
        <v>0</v>
      </c>
      <c r="M96" s="28">
        <f t="shared" si="29"/>
        <v>0</v>
      </c>
      <c r="N96" s="28">
        <f t="shared" si="30"/>
        <v>4</v>
      </c>
      <c r="O96" s="28">
        <f t="shared" si="31"/>
        <v>3</v>
      </c>
      <c r="P96" s="28">
        <f t="shared" si="32"/>
        <v>0</v>
      </c>
      <c r="Q96" s="27"/>
      <c r="R96" s="28" t="str">
        <f t="shared" si="33"/>
        <v>3.5 - 3.9</v>
      </c>
      <c r="S96" s="28" t="str">
        <f t="shared" si="34"/>
        <v>4.0 - 4.4</v>
      </c>
      <c r="T96" s="28" t="str">
        <f t="shared" si="35"/>
        <v>3.5 - 3.9</v>
      </c>
      <c r="U96" s="28" t="str">
        <f t="shared" si="36"/>
        <v>3.0 - 3.4</v>
      </c>
      <c r="V96" s="28" t="str">
        <f t="shared" si="37"/>
        <v>4.0 - 4.4</v>
      </c>
      <c r="W96" s="28" t="str">
        <f t="shared" si="38"/>
        <v>2.5 - 2.9</v>
      </c>
      <c r="X96" s="28" t="str">
        <f t="shared" si="39"/>
        <v>3.0 - 3.4</v>
      </c>
      <c r="Y96" s="28" t="str">
        <f t="shared" si="40"/>
        <v>2.5 - 2.9</v>
      </c>
      <c r="Z96" s="27"/>
      <c r="AA96" s="29">
        <f t="shared" si="41"/>
        <v>3.5</v>
      </c>
      <c r="AB96" s="29">
        <f>VLOOKUP($C96, EDU!C:E, 3, FALSE)</f>
        <v>4.3</v>
      </c>
      <c r="AC96" s="29">
        <f>VLOOKUP($C96, ESNFI!C:E, 3, FALSE)</f>
        <v>3.5</v>
      </c>
      <c r="AD96" s="29">
        <f>VLOOKUP($C96, Health!C:E, 3, FALSE)</f>
        <v>3.3</v>
      </c>
      <c r="AE96" s="29">
        <f>VLOOKUP($C96, NUT!C:E, 3, FALSE)</f>
        <v>4.2</v>
      </c>
      <c r="AF96" s="29">
        <f>VLOOKUP($C96, PRO!C:E, 3, FALSE)</f>
        <v>2.8</v>
      </c>
      <c r="AG96" s="29">
        <f>VLOOKUP($C96, FSC!C:E, 3, FALSE)</f>
        <v>3.4</v>
      </c>
      <c r="AH96" s="29">
        <f>VLOOKUP($C96, WASH!C:E, 3, FALSE)</f>
        <v>2.8</v>
      </c>
    </row>
    <row r="97" spans="1:34" ht="17" thickTop="1" thickBot="1" x14ac:dyDescent="0.35">
      <c r="A97" s="20" t="s">
        <v>311</v>
      </c>
      <c r="B97" s="20" t="s">
        <v>336</v>
      </c>
      <c r="C97" s="20" t="s">
        <v>337</v>
      </c>
      <c r="D97" s="10">
        <f>IFERROR(IF(AND($P97&gt;=2, SUM($O97:P97)&gt;=4), 5, IF(SUM($O97:$P97) &gt;= 4, 4, IF(SUM($N97:$P97) &gt;= 4, 3, IF(SUM($M97:$P97) &gt;= 4, 2, IF(SUM($L97:$P97)&gt;=4, 1, " "))))), " ")</f>
        <v>3</v>
      </c>
      <c r="E97" s="28">
        <f t="shared" si="21"/>
        <v>4</v>
      </c>
      <c r="F97" s="28">
        <f t="shared" si="22"/>
        <v>3</v>
      </c>
      <c r="G97" s="28">
        <f t="shared" si="23"/>
        <v>4</v>
      </c>
      <c r="H97" s="28">
        <f t="shared" si="24"/>
        <v>4</v>
      </c>
      <c r="I97" s="28">
        <f t="shared" si="25"/>
        <v>3</v>
      </c>
      <c r="J97" s="28">
        <f t="shared" si="26"/>
        <v>3</v>
      </c>
      <c r="K97" s="28">
        <f t="shared" si="27"/>
        <v>3</v>
      </c>
      <c r="L97" s="28">
        <f t="shared" si="28"/>
        <v>0</v>
      </c>
      <c r="M97" s="28">
        <f t="shared" si="29"/>
        <v>0</v>
      </c>
      <c r="N97" s="28">
        <f t="shared" si="30"/>
        <v>4</v>
      </c>
      <c r="O97" s="28">
        <f t="shared" si="31"/>
        <v>3</v>
      </c>
      <c r="P97" s="28">
        <f t="shared" si="32"/>
        <v>0</v>
      </c>
      <c r="Q97" s="27"/>
      <c r="R97" s="28" t="str">
        <f t="shared" si="33"/>
        <v>3.0 - 3.4</v>
      </c>
      <c r="S97" s="28" t="str">
        <f t="shared" si="34"/>
        <v>4.0 - 4.4</v>
      </c>
      <c r="T97" s="28" t="str">
        <f t="shared" si="35"/>
        <v>3.0 - 3.4</v>
      </c>
      <c r="U97" s="28" t="str">
        <f t="shared" si="36"/>
        <v>3.5 - 3.9</v>
      </c>
      <c r="V97" s="28" t="str">
        <f t="shared" si="37"/>
        <v>3.5 - 3.9</v>
      </c>
      <c r="W97" s="28" t="str">
        <f t="shared" si="38"/>
        <v>2.5 - 2.9</v>
      </c>
      <c r="X97" s="28" t="str">
        <f t="shared" si="39"/>
        <v>3.0 - 3.4</v>
      </c>
      <c r="Y97" s="28" t="str">
        <f t="shared" si="40"/>
        <v>2.5 - 2.9</v>
      </c>
      <c r="Z97" s="27"/>
      <c r="AA97" s="29">
        <f t="shared" si="41"/>
        <v>3.3</v>
      </c>
      <c r="AB97" s="29">
        <f>VLOOKUP($C97, EDU!C:E, 3, FALSE)</f>
        <v>4.3</v>
      </c>
      <c r="AC97" s="29">
        <f>VLOOKUP($C97, ESNFI!C:E, 3, FALSE)</f>
        <v>3</v>
      </c>
      <c r="AD97" s="29">
        <f>VLOOKUP($C97, Health!C:E, 3, FALSE)</f>
        <v>3.5</v>
      </c>
      <c r="AE97" s="29">
        <f>VLOOKUP($C97, NUT!C:E, 3, FALSE)</f>
        <v>3.6</v>
      </c>
      <c r="AF97" s="29">
        <f>VLOOKUP($C97, PRO!C:E, 3, FALSE)</f>
        <v>2.8</v>
      </c>
      <c r="AG97" s="29">
        <f>VLOOKUP($C97, FSC!C:E, 3, FALSE)</f>
        <v>3.4</v>
      </c>
      <c r="AH97" s="29">
        <f>VLOOKUP($C97, WASH!C:E, 3, FALSE)</f>
        <v>2.5</v>
      </c>
    </row>
    <row r="98" spans="1:34" ht="17" thickTop="1" thickBot="1" x14ac:dyDescent="0.35">
      <c r="A98" s="20" t="s">
        <v>311</v>
      </c>
      <c r="B98" s="20" t="s">
        <v>338</v>
      </c>
      <c r="C98" s="20" t="s">
        <v>339</v>
      </c>
      <c r="D98" s="10">
        <f>IFERROR(IF(AND($P98&gt;=2, SUM($O98:P98)&gt;=4), 5, IF(SUM($O98:$P98) &gt;= 4, 4, IF(SUM($N98:$P98) &gt;= 4, 3, IF(SUM($M98:$P98) &gt;= 4, 2, IF(SUM($L98:$P98)&gt;=4, 1, " "))))), " ")</f>
        <v>4</v>
      </c>
      <c r="E98" s="28">
        <f t="shared" si="21"/>
        <v>4</v>
      </c>
      <c r="F98" s="28">
        <f t="shared" si="22"/>
        <v>4</v>
      </c>
      <c r="G98" s="28">
        <f t="shared" si="23"/>
        <v>4</v>
      </c>
      <c r="H98" s="28">
        <f t="shared" si="24"/>
        <v>3</v>
      </c>
      <c r="I98" s="28">
        <f t="shared" si="25"/>
        <v>3</v>
      </c>
      <c r="J98" s="28">
        <f t="shared" si="26"/>
        <v>4</v>
      </c>
      <c r="K98" s="28">
        <f t="shared" si="27"/>
        <v>3</v>
      </c>
      <c r="L98" s="28">
        <f t="shared" si="28"/>
        <v>0</v>
      </c>
      <c r="M98" s="28">
        <f t="shared" si="29"/>
        <v>0</v>
      </c>
      <c r="N98" s="28">
        <f t="shared" si="30"/>
        <v>3</v>
      </c>
      <c r="O98" s="28">
        <f t="shared" si="31"/>
        <v>4</v>
      </c>
      <c r="P98" s="28">
        <f t="shared" si="32"/>
        <v>0</v>
      </c>
      <c r="Q98" s="27"/>
      <c r="R98" s="28" t="str">
        <f t="shared" si="33"/>
        <v>3.5 - 3.9</v>
      </c>
      <c r="S98" s="28" t="str">
        <f t="shared" si="34"/>
        <v>4.0 - 4.4</v>
      </c>
      <c r="T98" s="28" t="str">
        <f t="shared" si="35"/>
        <v>3.5 - 3.9</v>
      </c>
      <c r="U98" s="28" t="str">
        <f t="shared" si="36"/>
        <v>4.0 - 4.4</v>
      </c>
      <c r="V98" s="28" t="str">
        <f t="shared" si="37"/>
        <v>3.0 - 3.4</v>
      </c>
      <c r="W98" s="28" t="str">
        <f t="shared" si="38"/>
        <v>3.0 - 3.4</v>
      </c>
      <c r="X98" s="28" t="str">
        <f t="shared" si="39"/>
        <v>3.5 - 3.9</v>
      </c>
      <c r="Y98" s="28" t="str">
        <f t="shared" si="40"/>
        <v>2.5 - 2.9</v>
      </c>
      <c r="Z98" s="27"/>
      <c r="AA98" s="29">
        <f t="shared" si="41"/>
        <v>3.5</v>
      </c>
      <c r="AB98" s="29">
        <f>VLOOKUP($C98, EDU!C:E, 3, FALSE)</f>
        <v>4.3</v>
      </c>
      <c r="AC98" s="29">
        <f>VLOOKUP($C98, ESNFI!C:E, 3, FALSE)</f>
        <v>3.8</v>
      </c>
      <c r="AD98" s="29">
        <f>VLOOKUP($C98, Health!C:E, 3, FALSE)</f>
        <v>4</v>
      </c>
      <c r="AE98" s="29">
        <f>VLOOKUP($C98, NUT!C:E, 3, FALSE)</f>
        <v>3.2</v>
      </c>
      <c r="AF98" s="29">
        <f>VLOOKUP($C98, PRO!C:E, 3, FALSE)</f>
        <v>3</v>
      </c>
      <c r="AG98" s="29">
        <f>VLOOKUP($C98, FSC!C:E, 3, FALSE)</f>
        <v>3.6</v>
      </c>
      <c r="AH98" s="29">
        <f>VLOOKUP($C98, WASH!C:E, 3, FALSE)</f>
        <v>2.8</v>
      </c>
    </row>
    <row r="99" spans="1:34" ht="17" thickTop="1" thickBot="1" x14ac:dyDescent="0.35">
      <c r="A99" s="20" t="s">
        <v>311</v>
      </c>
      <c r="B99" s="20" t="s">
        <v>340</v>
      </c>
      <c r="C99" s="20" t="s">
        <v>341</v>
      </c>
      <c r="D99" s="10">
        <f>IFERROR(IF(AND($P99&gt;=2, SUM($O99:P99)&gt;=4), 5, IF(SUM($O99:$P99) &gt;= 4, 4, IF(SUM($N99:$P99) &gt;= 4, 3, IF(SUM($M99:$P99) &gt;= 4, 2, IF(SUM($L99:$P99)&gt;=4, 1, " "))))), " ")</f>
        <v>4</v>
      </c>
      <c r="E99" s="28">
        <f t="shared" si="21"/>
        <v>4</v>
      </c>
      <c r="F99" s="28">
        <f t="shared" si="22"/>
        <v>4</v>
      </c>
      <c r="G99" s="28">
        <f t="shared" si="23"/>
        <v>4</v>
      </c>
      <c r="H99" s="28">
        <f t="shared" si="24"/>
        <v>2</v>
      </c>
      <c r="I99" s="28">
        <f t="shared" si="25"/>
        <v>3</v>
      </c>
      <c r="J99" s="28">
        <f t="shared" si="26"/>
        <v>4</v>
      </c>
      <c r="K99" s="28">
        <f t="shared" si="27"/>
        <v>3</v>
      </c>
      <c r="L99" s="28">
        <f t="shared" si="28"/>
        <v>0</v>
      </c>
      <c r="M99" s="28">
        <f t="shared" si="29"/>
        <v>1</v>
      </c>
      <c r="N99" s="28">
        <f t="shared" si="30"/>
        <v>2</v>
      </c>
      <c r="O99" s="28">
        <f t="shared" si="31"/>
        <v>4</v>
      </c>
      <c r="P99" s="28">
        <f t="shared" si="32"/>
        <v>0</v>
      </c>
      <c r="Q99" s="27"/>
      <c r="R99" s="28" t="str">
        <f t="shared" si="33"/>
        <v>3.0 - 3.4</v>
      </c>
      <c r="S99" s="28" t="str">
        <f t="shared" si="34"/>
        <v>4.0 - 4.4</v>
      </c>
      <c r="T99" s="28" t="str">
        <f t="shared" si="35"/>
        <v>3.5 - 3.9</v>
      </c>
      <c r="U99" s="28" t="str">
        <f t="shared" si="36"/>
        <v>4.0 - 4.4</v>
      </c>
      <c r="V99" s="28" t="str">
        <f t="shared" si="37"/>
        <v>2.0 - 2.4</v>
      </c>
      <c r="W99" s="28" t="str">
        <f t="shared" si="38"/>
        <v>2.5 - 2.9</v>
      </c>
      <c r="X99" s="28" t="str">
        <f t="shared" si="39"/>
        <v>3.5 - 3.9</v>
      </c>
      <c r="Y99" s="28" t="str">
        <f t="shared" si="40"/>
        <v>2.5 - 2.9</v>
      </c>
      <c r="Z99" s="27"/>
      <c r="AA99" s="29">
        <f t="shared" si="41"/>
        <v>3.3</v>
      </c>
      <c r="AB99" s="29">
        <f>VLOOKUP($C99, EDU!C:E, 3, FALSE)</f>
        <v>4.3</v>
      </c>
      <c r="AC99" s="29">
        <f>VLOOKUP($C99, ESNFI!C:E, 3, FALSE)</f>
        <v>3.8</v>
      </c>
      <c r="AD99" s="29">
        <f>VLOOKUP($C99, Health!C:E, 3, FALSE)</f>
        <v>4</v>
      </c>
      <c r="AE99" s="29">
        <f>VLOOKUP($C99, NUT!C:E, 3, FALSE)</f>
        <v>2.4</v>
      </c>
      <c r="AF99" s="29">
        <f>VLOOKUP($C99, PRO!C:E, 3, FALSE)</f>
        <v>2.8</v>
      </c>
      <c r="AG99" s="29">
        <f>VLOOKUP($C99, FSC!C:E, 3, FALSE)</f>
        <v>3.6</v>
      </c>
      <c r="AH99" s="29">
        <f>VLOOKUP($C99, WASH!C:E, 3, FALSE)</f>
        <v>2.5</v>
      </c>
    </row>
    <row r="100" spans="1:34" ht="17" thickTop="1" thickBot="1" x14ac:dyDescent="0.35">
      <c r="A100" s="20" t="s">
        <v>342</v>
      </c>
      <c r="B100" s="20" t="s">
        <v>342</v>
      </c>
      <c r="C100" s="20" t="s">
        <v>343</v>
      </c>
      <c r="D100" s="10">
        <f>IFERROR(IF(AND($P100&gt;=2, SUM($O100:P100)&gt;=4), 5, IF(SUM($O100:$P100) &gt;= 4, 4, IF(SUM($N100:$P100) &gt;= 4, 3, IF(SUM($M100:$P100) &gt;= 4, 2, IF(SUM($L100:$P100)&gt;=4, 1, " "))))), " ")</f>
        <v>3</v>
      </c>
      <c r="E100" s="28">
        <f t="shared" si="21"/>
        <v>4</v>
      </c>
      <c r="F100" s="28">
        <f t="shared" si="22"/>
        <v>2</v>
      </c>
      <c r="G100" s="28">
        <f t="shared" si="23"/>
        <v>3</v>
      </c>
      <c r="H100" s="28">
        <f t="shared" si="24"/>
        <v>3</v>
      </c>
      <c r="I100" s="28">
        <f t="shared" si="25"/>
        <v>3</v>
      </c>
      <c r="J100" s="28">
        <f t="shared" si="26"/>
        <v>3</v>
      </c>
      <c r="K100" s="28">
        <f t="shared" si="27"/>
        <v>1</v>
      </c>
      <c r="L100" s="28">
        <f t="shared" si="28"/>
        <v>1</v>
      </c>
      <c r="M100" s="28">
        <f t="shared" si="29"/>
        <v>1</v>
      </c>
      <c r="N100" s="28">
        <f t="shared" si="30"/>
        <v>4</v>
      </c>
      <c r="O100" s="28">
        <f t="shared" si="31"/>
        <v>1</v>
      </c>
      <c r="P100" s="28">
        <f t="shared" si="32"/>
        <v>0</v>
      </c>
      <c r="Q100" s="27"/>
      <c r="R100" s="28" t="str">
        <f t="shared" si="33"/>
        <v>2.5 - 2.9</v>
      </c>
      <c r="S100" s="28" t="str">
        <f t="shared" si="34"/>
        <v>4.0 - 4.4</v>
      </c>
      <c r="T100" s="28" t="str">
        <f t="shared" si="35"/>
        <v>2.0 - 2.4</v>
      </c>
      <c r="U100" s="28" t="str">
        <f t="shared" si="36"/>
        <v>2.5 - 2.9</v>
      </c>
      <c r="V100" s="28" t="str">
        <f t="shared" si="37"/>
        <v>2.5 - 2.9</v>
      </c>
      <c r="W100" s="28" t="str">
        <f t="shared" si="38"/>
        <v>2.5 - 2.9</v>
      </c>
      <c r="X100" s="28" t="str">
        <f t="shared" si="39"/>
        <v>3.0 - 3.4</v>
      </c>
      <c r="Y100" s="28" t="str">
        <f t="shared" si="40"/>
        <v>1.0 - 1.4</v>
      </c>
      <c r="Z100" s="27"/>
      <c r="AA100" s="29">
        <f t="shared" si="41"/>
        <v>2.7</v>
      </c>
      <c r="AB100" s="29">
        <f>VLOOKUP($C100, EDU!C:E, 3, FALSE)</f>
        <v>4</v>
      </c>
      <c r="AC100" s="29">
        <f>VLOOKUP($C100, ESNFI!C:E, 3, FALSE)</f>
        <v>2</v>
      </c>
      <c r="AD100" s="29">
        <f>VLOOKUP($C100, Health!C:E, 3, FALSE)</f>
        <v>2.8</v>
      </c>
      <c r="AE100" s="29">
        <f>VLOOKUP($C100, NUT!C:E, 3, FALSE)</f>
        <v>2.6</v>
      </c>
      <c r="AF100" s="29">
        <f>VLOOKUP($C100, PRO!C:E, 3, FALSE)</f>
        <v>2.8</v>
      </c>
      <c r="AG100" s="29">
        <f>VLOOKUP($C100, FSC!C:E, 3, FALSE)</f>
        <v>3.2</v>
      </c>
      <c r="AH100" s="29">
        <f>VLOOKUP($C100, WASH!C:E, 3, FALSE)</f>
        <v>1.3</v>
      </c>
    </row>
    <row r="101" spans="1:34" ht="17" thickTop="1" thickBot="1" x14ac:dyDescent="0.35">
      <c r="A101" s="20" t="s">
        <v>342</v>
      </c>
      <c r="B101" s="20" t="s">
        <v>344</v>
      </c>
      <c r="C101" s="20" t="s">
        <v>345</v>
      </c>
      <c r="D101" s="10">
        <f>IFERROR(IF(AND($P101&gt;=2, SUM($O101:P101)&gt;=4), 5, IF(SUM($O101:$P101) &gt;= 4, 4, IF(SUM($N101:$P101) &gt;= 4, 3, IF(SUM($M101:$P101) &gt;= 4, 2, IF(SUM($L101:$P101)&gt;=4, 1, " "))))), " ")</f>
        <v>3</v>
      </c>
      <c r="E101" s="28">
        <f t="shared" si="21"/>
        <v>4</v>
      </c>
      <c r="F101" s="28">
        <f t="shared" si="22"/>
        <v>3</v>
      </c>
      <c r="G101" s="28">
        <f t="shared" si="23"/>
        <v>3</v>
      </c>
      <c r="H101" s="28">
        <f t="shared" si="24"/>
        <v>3</v>
      </c>
      <c r="I101" s="28">
        <f t="shared" si="25"/>
        <v>3</v>
      </c>
      <c r="J101" s="28">
        <f t="shared" si="26"/>
        <v>4</v>
      </c>
      <c r="K101" s="28">
        <f t="shared" si="27"/>
        <v>2</v>
      </c>
      <c r="L101" s="28">
        <f t="shared" si="28"/>
        <v>0</v>
      </c>
      <c r="M101" s="28">
        <f t="shared" si="29"/>
        <v>1</v>
      </c>
      <c r="N101" s="28">
        <f t="shared" si="30"/>
        <v>4</v>
      </c>
      <c r="O101" s="28">
        <f t="shared" si="31"/>
        <v>2</v>
      </c>
      <c r="P101" s="28">
        <f t="shared" si="32"/>
        <v>0</v>
      </c>
      <c r="Q101" s="27"/>
      <c r="R101" s="28" t="str">
        <f t="shared" si="33"/>
        <v>3.0 - 3.4</v>
      </c>
      <c r="S101" s="28" t="str">
        <f t="shared" si="34"/>
        <v>3.5 - 3.9</v>
      </c>
      <c r="T101" s="28" t="str">
        <f t="shared" si="35"/>
        <v>3.0 - 3.4</v>
      </c>
      <c r="U101" s="28" t="str">
        <f t="shared" si="36"/>
        <v>2.5 - 2.9</v>
      </c>
      <c r="V101" s="28" t="str">
        <f t="shared" si="37"/>
        <v>3.0 - 3.4</v>
      </c>
      <c r="W101" s="28" t="str">
        <f t="shared" si="38"/>
        <v>3.0 - 3.4</v>
      </c>
      <c r="X101" s="28" t="str">
        <f t="shared" si="39"/>
        <v>3.5 - 3.9</v>
      </c>
      <c r="Y101" s="28" t="str">
        <f t="shared" si="40"/>
        <v>1.5 - 1.9</v>
      </c>
      <c r="Z101" s="27"/>
      <c r="AA101" s="29">
        <f t="shared" si="41"/>
        <v>3</v>
      </c>
      <c r="AB101" s="29">
        <f>VLOOKUP($C101, EDU!C:E, 3, FALSE)</f>
        <v>3.7</v>
      </c>
      <c r="AC101" s="29">
        <f>VLOOKUP($C101, ESNFI!C:E, 3, FALSE)</f>
        <v>3</v>
      </c>
      <c r="AD101" s="29">
        <f>VLOOKUP($C101, Health!C:E, 3, FALSE)</f>
        <v>2.5</v>
      </c>
      <c r="AE101" s="29">
        <f>VLOOKUP($C101, NUT!C:E, 3, FALSE)</f>
        <v>3.4000000000000004</v>
      </c>
      <c r="AF101" s="29">
        <f>VLOOKUP($C101, PRO!C:E, 3, FALSE)</f>
        <v>3</v>
      </c>
      <c r="AG101" s="29">
        <f>VLOOKUP($C101, FSC!C:E, 3, FALSE)</f>
        <v>3.6</v>
      </c>
      <c r="AH101" s="29">
        <f>VLOOKUP($C101, WASH!C:E, 3, FALSE)</f>
        <v>1.5</v>
      </c>
    </row>
    <row r="102" spans="1:34" ht="17" thickTop="1" thickBot="1" x14ac:dyDescent="0.35">
      <c r="A102" s="20" t="s">
        <v>342</v>
      </c>
      <c r="B102" s="20" t="s">
        <v>346</v>
      </c>
      <c r="C102" s="20" t="s">
        <v>347</v>
      </c>
      <c r="D102" s="10">
        <f>IFERROR(IF(AND($P102&gt;=2, SUM($O102:P102)&gt;=4), 5, IF(SUM($O102:$P102) &gt;= 4, 4, IF(SUM($N102:$P102) &gt;= 4, 3, IF(SUM($M102:$P102) &gt;= 4, 2, IF(SUM($L102:$P102)&gt;=4, 1, " "))))), " ")</f>
        <v>3</v>
      </c>
      <c r="E102" s="28">
        <f t="shared" si="21"/>
        <v>4</v>
      </c>
      <c r="F102" s="28">
        <f t="shared" si="22"/>
        <v>3</v>
      </c>
      <c r="G102" s="28">
        <f t="shared" si="23"/>
        <v>3</v>
      </c>
      <c r="H102" s="28">
        <f t="shared" si="24"/>
        <v>2</v>
      </c>
      <c r="I102" s="28">
        <f t="shared" si="25"/>
        <v>3</v>
      </c>
      <c r="J102" s="28">
        <f t="shared" si="26"/>
        <v>4</v>
      </c>
      <c r="K102" s="28">
        <f t="shared" si="27"/>
        <v>1</v>
      </c>
      <c r="L102" s="28">
        <f t="shared" si="28"/>
        <v>1</v>
      </c>
      <c r="M102" s="28">
        <f t="shared" si="29"/>
        <v>1</v>
      </c>
      <c r="N102" s="28">
        <f t="shared" si="30"/>
        <v>3</v>
      </c>
      <c r="O102" s="28">
        <f t="shared" si="31"/>
        <v>2</v>
      </c>
      <c r="P102" s="28">
        <f t="shared" si="32"/>
        <v>0</v>
      </c>
      <c r="Q102" s="27"/>
      <c r="R102" s="28" t="str">
        <f t="shared" si="33"/>
        <v>2.5 - 2.9</v>
      </c>
      <c r="S102" s="28" t="str">
        <f t="shared" si="34"/>
        <v>3.5 - 3.9</v>
      </c>
      <c r="T102" s="28" t="str">
        <f t="shared" si="35"/>
        <v>2.5 - 2.9</v>
      </c>
      <c r="U102" s="28" t="str">
        <f t="shared" si="36"/>
        <v>2.5 - 2.9</v>
      </c>
      <c r="V102" s="28" t="str">
        <f t="shared" si="37"/>
        <v>2.0 - 2.4</v>
      </c>
      <c r="W102" s="28" t="str">
        <f t="shared" si="38"/>
        <v>3.0 - 3.4</v>
      </c>
      <c r="X102" s="28" t="str">
        <f t="shared" si="39"/>
        <v>3.5 - 3.9</v>
      </c>
      <c r="Y102" s="28" t="str">
        <f t="shared" si="40"/>
        <v>1.0 - 1.4</v>
      </c>
      <c r="Z102" s="27"/>
      <c r="AA102" s="29">
        <f t="shared" si="41"/>
        <v>2.7</v>
      </c>
      <c r="AB102" s="29">
        <f>VLOOKUP($C102, EDU!C:E, 3, FALSE)</f>
        <v>3.7</v>
      </c>
      <c r="AC102" s="29">
        <f>VLOOKUP($C102, ESNFI!C:E, 3, FALSE)</f>
        <v>2.5</v>
      </c>
      <c r="AD102" s="29">
        <f>VLOOKUP($C102, Health!C:E, 3, FALSE)</f>
        <v>2.5</v>
      </c>
      <c r="AE102" s="29">
        <f>VLOOKUP($C102, NUT!C:E, 3, FALSE)</f>
        <v>2.4</v>
      </c>
      <c r="AF102" s="29">
        <f>VLOOKUP($C102, PRO!C:E, 3, FALSE)</f>
        <v>3</v>
      </c>
      <c r="AG102" s="29">
        <f>VLOOKUP($C102, FSC!C:E, 3, FALSE)</f>
        <v>3.6</v>
      </c>
      <c r="AH102" s="29">
        <f>VLOOKUP($C102, WASH!C:E, 3, FALSE)</f>
        <v>1.3</v>
      </c>
    </row>
    <row r="103" spans="1:34" ht="17" thickTop="1" thickBot="1" x14ac:dyDescent="0.35">
      <c r="A103" s="20" t="s">
        <v>342</v>
      </c>
      <c r="B103" s="20" t="s">
        <v>348</v>
      </c>
      <c r="C103" s="20" t="s">
        <v>349</v>
      </c>
      <c r="D103" s="10">
        <f>IFERROR(IF(AND($P103&gt;=2, SUM($O103:P103)&gt;=4), 5, IF(SUM($O103:$P103) &gt;= 4, 4, IF(SUM($N103:$P103) &gt;= 4, 3, IF(SUM($M103:$P103) &gt;= 4, 2, IF(SUM($L103:$P103)&gt;=4, 1, " "))))), " ")</f>
        <v>3</v>
      </c>
      <c r="E103" s="28">
        <f t="shared" si="21"/>
        <v>4</v>
      </c>
      <c r="F103" s="28">
        <f t="shared" si="22"/>
        <v>3</v>
      </c>
      <c r="G103" s="28">
        <f t="shared" si="23"/>
        <v>3</v>
      </c>
      <c r="H103" s="28">
        <f t="shared" si="24"/>
        <v>2</v>
      </c>
      <c r="I103" s="28">
        <f t="shared" si="25"/>
        <v>3</v>
      </c>
      <c r="J103" s="28">
        <f t="shared" si="26"/>
        <v>4</v>
      </c>
      <c r="K103" s="28">
        <f t="shared" si="27"/>
        <v>2</v>
      </c>
      <c r="L103" s="28">
        <f t="shared" si="28"/>
        <v>0</v>
      </c>
      <c r="M103" s="28">
        <f t="shared" si="29"/>
        <v>2</v>
      </c>
      <c r="N103" s="28">
        <f t="shared" si="30"/>
        <v>3</v>
      </c>
      <c r="O103" s="28">
        <f t="shared" si="31"/>
        <v>2</v>
      </c>
      <c r="P103" s="28">
        <f t="shared" si="32"/>
        <v>0</v>
      </c>
      <c r="Q103" s="27"/>
      <c r="R103" s="28" t="str">
        <f t="shared" si="33"/>
        <v>2.5 - 2.9</v>
      </c>
      <c r="S103" s="28" t="str">
        <f t="shared" si="34"/>
        <v>3.5 - 3.9</v>
      </c>
      <c r="T103" s="28" t="str">
        <f t="shared" si="35"/>
        <v>3.0 - 3.4</v>
      </c>
      <c r="U103" s="28" t="str">
        <f t="shared" si="36"/>
        <v>2.5 - 2.9</v>
      </c>
      <c r="V103" s="28" t="str">
        <f t="shared" si="37"/>
        <v>2.0 - 2.4</v>
      </c>
      <c r="W103" s="28" t="str">
        <f t="shared" si="38"/>
        <v>3.0 - 3.4</v>
      </c>
      <c r="X103" s="28" t="str">
        <f t="shared" si="39"/>
        <v>3.5 - 3.9</v>
      </c>
      <c r="Y103" s="28" t="str">
        <f t="shared" si="40"/>
        <v>1.5 - 1.9</v>
      </c>
      <c r="Z103" s="27"/>
      <c r="AA103" s="29">
        <f t="shared" si="41"/>
        <v>2.9</v>
      </c>
      <c r="AB103" s="29">
        <f>VLOOKUP($C103, EDU!C:E, 3, FALSE)</f>
        <v>3.7</v>
      </c>
      <c r="AC103" s="29">
        <f>VLOOKUP($C103, ESNFI!C:E, 3, FALSE)</f>
        <v>3.3</v>
      </c>
      <c r="AD103" s="29">
        <f>VLOOKUP($C103, Health!C:E, 3, FALSE)</f>
        <v>2.8</v>
      </c>
      <c r="AE103" s="29">
        <f>VLOOKUP($C103, NUT!C:E, 3, FALSE)</f>
        <v>2.4</v>
      </c>
      <c r="AF103" s="29">
        <f>VLOOKUP($C103, PRO!C:E, 3, FALSE)</f>
        <v>3</v>
      </c>
      <c r="AG103" s="29">
        <f>VLOOKUP($C103, FSC!C:E, 3, FALSE)</f>
        <v>3.6</v>
      </c>
      <c r="AH103" s="29">
        <f>VLOOKUP($C103, WASH!C:E, 3, FALSE)</f>
        <v>1.5</v>
      </c>
    </row>
    <row r="104" spans="1:34" ht="17" thickTop="1" thickBot="1" x14ac:dyDescent="0.35">
      <c r="A104" s="20" t="s">
        <v>342</v>
      </c>
      <c r="B104" s="20" t="s">
        <v>350</v>
      </c>
      <c r="C104" s="20" t="s">
        <v>351</v>
      </c>
      <c r="D104" s="10">
        <f>IFERROR(IF(AND($P104&gt;=2, SUM($O104:P104)&gt;=4), 5, IF(SUM($O104:$P104) &gt;= 4, 4, IF(SUM($N104:$P104) &gt;= 4, 3, IF(SUM($M104:$P104) &gt;= 4, 2, IF(SUM($L104:$P104)&gt;=4, 1, " "))))), " ")</f>
        <v>3</v>
      </c>
      <c r="E104" s="28">
        <f t="shared" si="21"/>
        <v>4</v>
      </c>
      <c r="F104" s="28">
        <f t="shared" si="22"/>
        <v>2</v>
      </c>
      <c r="G104" s="28">
        <f t="shared" si="23"/>
        <v>3</v>
      </c>
      <c r="H104" s="28">
        <f t="shared" si="24"/>
        <v>2</v>
      </c>
      <c r="I104" s="28">
        <f t="shared" si="25"/>
        <v>3</v>
      </c>
      <c r="J104" s="28">
        <f t="shared" si="26"/>
        <v>3</v>
      </c>
      <c r="K104" s="28">
        <f t="shared" si="27"/>
        <v>2</v>
      </c>
      <c r="L104" s="28">
        <f t="shared" si="28"/>
        <v>0</v>
      </c>
      <c r="M104" s="28">
        <f t="shared" si="29"/>
        <v>3</v>
      </c>
      <c r="N104" s="28">
        <f t="shared" si="30"/>
        <v>3</v>
      </c>
      <c r="O104" s="28">
        <f t="shared" si="31"/>
        <v>1</v>
      </c>
      <c r="P104" s="28">
        <f t="shared" si="32"/>
        <v>0</v>
      </c>
      <c r="Q104" s="27"/>
      <c r="R104" s="28" t="str">
        <f t="shared" si="33"/>
        <v>2.5 - 2.9</v>
      </c>
      <c r="S104" s="28" t="str">
        <f t="shared" si="34"/>
        <v>3.5 - 3.9</v>
      </c>
      <c r="T104" s="28" t="str">
        <f t="shared" si="35"/>
        <v>2.0 - 2.4</v>
      </c>
      <c r="U104" s="28" t="str">
        <f t="shared" si="36"/>
        <v>3.0 - 3.4</v>
      </c>
      <c r="V104" s="28" t="str">
        <f t="shared" si="37"/>
        <v>2.0 - 2.4</v>
      </c>
      <c r="W104" s="28" t="str">
        <f t="shared" si="38"/>
        <v>3.0 - 3.4</v>
      </c>
      <c r="X104" s="28" t="str">
        <f t="shared" si="39"/>
        <v>3.0 - 3.4</v>
      </c>
      <c r="Y104" s="28" t="str">
        <f t="shared" si="40"/>
        <v>1.5 - 1.9</v>
      </c>
      <c r="Z104" s="27"/>
      <c r="AA104" s="29">
        <f t="shared" si="41"/>
        <v>2.8</v>
      </c>
      <c r="AB104" s="29">
        <f>VLOOKUP($C104, EDU!C:E, 3, FALSE)</f>
        <v>3.7</v>
      </c>
      <c r="AC104" s="29">
        <f>VLOOKUP($C104, ESNFI!C:E, 3, FALSE)</f>
        <v>2</v>
      </c>
      <c r="AD104" s="29">
        <f>VLOOKUP($C104, Health!C:E, 3, FALSE)</f>
        <v>3.3</v>
      </c>
      <c r="AE104" s="29">
        <f>VLOOKUP($C104, NUT!C:E, 3, FALSE)</f>
        <v>2.4</v>
      </c>
      <c r="AF104" s="29">
        <f>VLOOKUP($C104, PRO!C:E, 3, FALSE)</f>
        <v>3</v>
      </c>
      <c r="AG104" s="29">
        <f>VLOOKUP($C104, FSC!C:E, 3, FALSE)</f>
        <v>3.4</v>
      </c>
      <c r="AH104" s="29">
        <f>VLOOKUP($C104, WASH!C:E, 3, FALSE)</f>
        <v>1.8</v>
      </c>
    </row>
    <row r="105" spans="1:34" ht="17" thickTop="1" thickBot="1" x14ac:dyDescent="0.35">
      <c r="A105" s="20" t="s">
        <v>342</v>
      </c>
      <c r="B105" s="20" t="s">
        <v>352</v>
      </c>
      <c r="C105" s="20" t="s">
        <v>353</v>
      </c>
      <c r="D105" s="10">
        <f>IFERROR(IF(AND($P105&gt;=2, SUM($O105:P105)&gt;=4), 5, IF(SUM($O105:$P105) &gt;= 4, 4, IF(SUM($N105:$P105) &gt;= 4, 3, IF(SUM($M105:$P105) &gt;= 4, 2, IF(SUM($L105:$P105)&gt;=4, 1, " "))))), " ")</f>
        <v>3</v>
      </c>
      <c r="E105" s="28">
        <f t="shared" si="21"/>
        <v>3</v>
      </c>
      <c r="F105" s="28">
        <f t="shared" si="22"/>
        <v>3</v>
      </c>
      <c r="G105" s="28">
        <f t="shared" si="23"/>
        <v>3</v>
      </c>
      <c r="H105" s="28">
        <f t="shared" si="24"/>
        <v>3</v>
      </c>
      <c r="I105" s="28">
        <f t="shared" si="25"/>
        <v>3</v>
      </c>
      <c r="J105" s="28">
        <f t="shared" si="26"/>
        <v>4</v>
      </c>
      <c r="K105" s="28">
        <f t="shared" si="27"/>
        <v>2</v>
      </c>
      <c r="L105" s="28">
        <f t="shared" si="28"/>
        <v>0</v>
      </c>
      <c r="M105" s="28">
        <f t="shared" si="29"/>
        <v>1</v>
      </c>
      <c r="N105" s="28">
        <f t="shared" si="30"/>
        <v>5</v>
      </c>
      <c r="O105" s="28">
        <f t="shared" si="31"/>
        <v>1</v>
      </c>
      <c r="P105" s="28">
        <f t="shared" si="32"/>
        <v>0</v>
      </c>
      <c r="Q105" s="27"/>
      <c r="R105" s="28" t="str">
        <f t="shared" si="33"/>
        <v>2.5 - 2.9</v>
      </c>
      <c r="S105" s="28" t="str">
        <f t="shared" si="34"/>
        <v>3.0 - 3.4</v>
      </c>
      <c r="T105" s="28" t="str">
        <f t="shared" si="35"/>
        <v>2.5 - 2.9</v>
      </c>
      <c r="U105" s="28" t="str">
        <f t="shared" si="36"/>
        <v>3.0 - 3.4</v>
      </c>
      <c r="V105" s="28" t="str">
        <f t="shared" si="37"/>
        <v>2.5 - 2.9</v>
      </c>
      <c r="W105" s="28" t="str">
        <f t="shared" si="38"/>
        <v>3.0 - 3.4</v>
      </c>
      <c r="X105" s="28" t="str">
        <f t="shared" si="39"/>
        <v>3.5 - 3.9</v>
      </c>
      <c r="Y105" s="28" t="str">
        <f t="shared" si="40"/>
        <v>2.0 - 2.4</v>
      </c>
      <c r="Z105" s="27"/>
      <c r="AA105" s="29">
        <f t="shared" si="41"/>
        <v>2.9</v>
      </c>
      <c r="AB105" s="29">
        <f>VLOOKUP($C105, EDU!C:E, 3, FALSE)</f>
        <v>3.3</v>
      </c>
      <c r="AC105" s="29">
        <f>VLOOKUP($C105, ESNFI!C:E, 3, FALSE)</f>
        <v>2.5</v>
      </c>
      <c r="AD105" s="29">
        <f>VLOOKUP($C105, Health!C:E, 3, FALSE)</f>
        <v>3</v>
      </c>
      <c r="AE105" s="29">
        <f>VLOOKUP($C105, NUT!C:E, 3, FALSE)</f>
        <v>2.6</v>
      </c>
      <c r="AF105" s="29">
        <f>VLOOKUP($C105, PRO!C:E, 3, FALSE)</f>
        <v>3</v>
      </c>
      <c r="AG105" s="29">
        <f>VLOOKUP($C105, FSC!C:E, 3, FALSE)</f>
        <v>3.6</v>
      </c>
      <c r="AH105" s="29">
        <f>VLOOKUP($C105, WASH!C:E, 3, FALSE)</f>
        <v>2</v>
      </c>
    </row>
    <row r="106" spans="1:34" ht="17" thickTop="1" thickBot="1" x14ac:dyDescent="0.35">
      <c r="A106" s="20" t="s">
        <v>342</v>
      </c>
      <c r="B106" s="20" t="s">
        <v>354</v>
      </c>
      <c r="C106" s="20" t="s">
        <v>355</v>
      </c>
      <c r="D106" s="10">
        <f>IFERROR(IF(AND($P106&gt;=2, SUM($O106:P106)&gt;=4), 5, IF(SUM($O106:$P106) &gt;= 4, 4, IF(SUM($N106:$P106) &gt;= 4, 3, IF(SUM($M106:$P106) &gt;= 4, 2, IF(SUM($L106:$P106)&gt;=4, 1, " "))))), " ")</f>
        <v>3</v>
      </c>
      <c r="E106" s="28">
        <f t="shared" si="21"/>
        <v>5</v>
      </c>
      <c r="F106" s="28">
        <f t="shared" si="22"/>
        <v>3</v>
      </c>
      <c r="G106" s="28">
        <f t="shared" si="23"/>
        <v>3</v>
      </c>
      <c r="H106" s="28">
        <f t="shared" si="24"/>
        <v>3</v>
      </c>
      <c r="I106" s="28">
        <f t="shared" si="25"/>
        <v>3</v>
      </c>
      <c r="J106" s="28">
        <f t="shared" si="26"/>
        <v>4</v>
      </c>
      <c r="K106" s="28">
        <f t="shared" si="27"/>
        <v>2</v>
      </c>
      <c r="L106" s="28">
        <f t="shared" si="28"/>
        <v>0</v>
      </c>
      <c r="M106" s="28">
        <f t="shared" si="29"/>
        <v>1</v>
      </c>
      <c r="N106" s="28">
        <f t="shared" si="30"/>
        <v>4</v>
      </c>
      <c r="O106" s="28">
        <f t="shared" si="31"/>
        <v>1</v>
      </c>
      <c r="P106" s="28">
        <f t="shared" si="32"/>
        <v>1</v>
      </c>
      <c r="Q106" s="27"/>
      <c r="R106" s="28" t="str">
        <f t="shared" si="33"/>
        <v>3.0 - 3.4</v>
      </c>
      <c r="S106" s="28" t="str">
        <f t="shared" si="34"/>
        <v>4.5 - 5.0</v>
      </c>
      <c r="T106" s="28" t="str">
        <f t="shared" si="35"/>
        <v>2.5 - 2.9</v>
      </c>
      <c r="U106" s="28" t="str">
        <f t="shared" si="36"/>
        <v>3.0 - 3.4</v>
      </c>
      <c r="V106" s="28" t="str">
        <f t="shared" si="37"/>
        <v>3.0 - 3.4</v>
      </c>
      <c r="W106" s="28" t="str">
        <f t="shared" si="38"/>
        <v>2.5 - 2.9</v>
      </c>
      <c r="X106" s="28" t="str">
        <f t="shared" si="39"/>
        <v>3.5 - 3.9</v>
      </c>
      <c r="Y106" s="28" t="str">
        <f t="shared" si="40"/>
        <v>2.0 - 2.4</v>
      </c>
      <c r="Z106" s="27"/>
      <c r="AA106" s="29">
        <f t="shared" si="41"/>
        <v>3.2</v>
      </c>
      <c r="AB106" s="29">
        <f>VLOOKUP($C106, EDU!C:E, 3, FALSE)</f>
        <v>4.7</v>
      </c>
      <c r="AC106" s="29">
        <f>VLOOKUP($C106, ESNFI!C:E, 3, FALSE)</f>
        <v>2.5</v>
      </c>
      <c r="AD106" s="29">
        <f>VLOOKUP($C106, Health!C:E, 3, FALSE)</f>
        <v>3</v>
      </c>
      <c r="AE106" s="29">
        <f>VLOOKUP($C106, NUT!C:E, 3, FALSE)</f>
        <v>3.4000000000000004</v>
      </c>
      <c r="AF106" s="29">
        <f>VLOOKUP($C106, PRO!C:E, 3, FALSE)</f>
        <v>2.8</v>
      </c>
      <c r="AG106" s="29">
        <f>VLOOKUP($C106, FSC!C:E, 3, FALSE)</f>
        <v>3.8</v>
      </c>
      <c r="AH106" s="29">
        <f>VLOOKUP($C106, WASH!C:E, 3, FALSE)</f>
        <v>2</v>
      </c>
    </row>
    <row r="107" spans="1:34" ht="17" thickTop="1" thickBot="1" x14ac:dyDescent="0.35">
      <c r="A107" s="20" t="s">
        <v>356</v>
      </c>
      <c r="B107" s="20" t="s">
        <v>356</v>
      </c>
      <c r="C107" s="20" t="s">
        <v>357</v>
      </c>
      <c r="D107" s="10">
        <f>IFERROR(IF(AND($P107&gt;=2, SUM($O107:P107)&gt;=4), 5, IF(SUM($O107:$P107) &gt;= 4, 4, IF(SUM($N107:$P107) &gt;= 4, 3, IF(SUM($M107:$P107) &gt;= 4, 2, IF(SUM($L107:$P107)&gt;=4, 1, " "))))), " ")</f>
        <v>3</v>
      </c>
      <c r="E107" s="28">
        <f t="shared" si="21"/>
        <v>4</v>
      </c>
      <c r="F107" s="28">
        <f t="shared" si="22"/>
        <v>2</v>
      </c>
      <c r="G107" s="28">
        <f t="shared" si="23"/>
        <v>3</v>
      </c>
      <c r="H107" s="28">
        <f t="shared" si="24"/>
        <v>3</v>
      </c>
      <c r="I107" s="28">
        <f t="shared" si="25"/>
        <v>3</v>
      </c>
      <c r="J107" s="28">
        <f t="shared" si="26"/>
        <v>3</v>
      </c>
      <c r="K107" s="28">
        <f t="shared" si="27"/>
        <v>2</v>
      </c>
      <c r="L107" s="28">
        <f t="shared" si="28"/>
        <v>0</v>
      </c>
      <c r="M107" s="28">
        <f t="shared" si="29"/>
        <v>2</v>
      </c>
      <c r="N107" s="28">
        <f t="shared" si="30"/>
        <v>4</v>
      </c>
      <c r="O107" s="28">
        <f t="shared" si="31"/>
        <v>1</v>
      </c>
      <c r="P107" s="28">
        <f t="shared" si="32"/>
        <v>0</v>
      </c>
      <c r="Q107" s="27"/>
      <c r="R107" s="28" t="str">
        <f t="shared" si="33"/>
        <v>2.5 - 2.9</v>
      </c>
      <c r="S107" s="28" t="str">
        <f t="shared" si="34"/>
        <v>4.0 - 4.4</v>
      </c>
      <c r="T107" s="28" t="str">
        <f t="shared" si="35"/>
        <v>2.0 - 2.4</v>
      </c>
      <c r="U107" s="28" t="str">
        <f t="shared" si="36"/>
        <v>3.0 - 3.4</v>
      </c>
      <c r="V107" s="28" t="str">
        <f t="shared" si="37"/>
        <v>3.0 - 3.4</v>
      </c>
      <c r="W107" s="28" t="str">
        <f t="shared" si="38"/>
        <v>3.0 - 3.4</v>
      </c>
      <c r="X107" s="28" t="str">
        <f t="shared" si="39"/>
        <v>2.5 - 2.9</v>
      </c>
      <c r="Y107" s="28" t="str">
        <f t="shared" si="40"/>
        <v>1.5 - 1.9</v>
      </c>
      <c r="Z107" s="27"/>
      <c r="AA107" s="29">
        <f t="shared" si="41"/>
        <v>2.8</v>
      </c>
      <c r="AB107" s="29">
        <f>VLOOKUP($C107, EDU!C:E, 3, FALSE)</f>
        <v>4</v>
      </c>
      <c r="AC107" s="29">
        <f>VLOOKUP($C107, ESNFI!C:E, 3, FALSE)</f>
        <v>2.2999999999999998</v>
      </c>
      <c r="AD107" s="29">
        <f>VLOOKUP($C107, Health!C:E, 3, FALSE)</f>
        <v>3</v>
      </c>
      <c r="AE107" s="29">
        <f>VLOOKUP($C107, NUT!C:E, 3, FALSE)</f>
        <v>3</v>
      </c>
      <c r="AF107" s="29">
        <f>VLOOKUP($C107, PRO!C:E, 3, FALSE)</f>
        <v>3</v>
      </c>
      <c r="AG107" s="29">
        <f>VLOOKUP($C107, FSC!C:E, 3, FALSE)</f>
        <v>2.6</v>
      </c>
      <c r="AH107" s="29">
        <f>VLOOKUP($C107, WASH!C:E, 3, FALSE)</f>
        <v>1.5</v>
      </c>
    </row>
    <row r="108" spans="1:34" ht="17" thickTop="1" thickBot="1" x14ac:dyDescent="0.35">
      <c r="A108" s="20" t="s">
        <v>356</v>
      </c>
      <c r="B108" s="20" t="s">
        <v>358</v>
      </c>
      <c r="C108" s="20" t="s">
        <v>359</v>
      </c>
      <c r="D108" s="10">
        <f>IFERROR(IF(AND($P108&gt;=2, SUM($O108:P108)&gt;=4), 5, IF(SUM($O108:$P108) &gt;= 4, 4, IF(SUM($N108:$P108) &gt;= 4, 3, IF(SUM($M108:$P108) &gt;= 4, 2, IF(SUM($L108:$P108)&gt;=4, 1, " "))))), " ")</f>
        <v>3</v>
      </c>
      <c r="E108" s="28">
        <f t="shared" si="21"/>
        <v>4</v>
      </c>
      <c r="F108" s="28">
        <f t="shared" si="22"/>
        <v>3</v>
      </c>
      <c r="G108" s="28">
        <f t="shared" si="23"/>
        <v>2</v>
      </c>
      <c r="H108" s="28">
        <f t="shared" si="24"/>
        <v>4</v>
      </c>
      <c r="I108" s="28">
        <f t="shared" si="25"/>
        <v>3</v>
      </c>
      <c r="J108" s="28">
        <f t="shared" si="26"/>
        <v>3</v>
      </c>
      <c r="K108" s="28">
        <f t="shared" si="27"/>
        <v>2</v>
      </c>
      <c r="L108" s="28">
        <f t="shared" si="28"/>
        <v>0</v>
      </c>
      <c r="M108" s="28">
        <f t="shared" si="29"/>
        <v>2</v>
      </c>
      <c r="N108" s="28">
        <f t="shared" si="30"/>
        <v>3</v>
      </c>
      <c r="O108" s="28">
        <f t="shared" si="31"/>
        <v>2</v>
      </c>
      <c r="P108" s="28">
        <f t="shared" si="32"/>
        <v>0</v>
      </c>
      <c r="Q108" s="27"/>
      <c r="R108" s="28" t="str">
        <f t="shared" si="33"/>
        <v>2.5 - 2.9</v>
      </c>
      <c r="S108" s="28" t="str">
        <f t="shared" si="34"/>
        <v>3.5 - 3.9</v>
      </c>
      <c r="T108" s="28" t="str">
        <f t="shared" si="35"/>
        <v>2.5 - 2.9</v>
      </c>
      <c r="U108" s="28" t="str">
        <f t="shared" si="36"/>
        <v>2.0 - 2.4</v>
      </c>
      <c r="V108" s="28" t="str">
        <f t="shared" si="37"/>
        <v>3.5 - 3.9</v>
      </c>
      <c r="W108" s="28" t="str">
        <f t="shared" si="38"/>
        <v>2.5 - 2.9</v>
      </c>
      <c r="X108" s="28" t="str">
        <f t="shared" si="39"/>
        <v>2.5 - 2.9</v>
      </c>
      <c r="Y108" s="28" t="str">
        <f t="shared" si="40"/>
        <v>1.5 - 1.9</v>
      </c>
      <c r="Z108" s="27"/>
      <c r="AA108" s="29">
        <f t="shared" si="41"/>
        <v>2.8</v>
      </c>
      <c r="AB108" s="29">
        <f>VLOOKUP($C108, EDU!C:E, 3, FALSE)</f>
        <v>3.7</v>
      </c>
      <c r="AC108" s="29">
        <f>VLOOKUP($C108, ESNFI!C:E, 3, FALSE)</f>
        <v>2.8</v>
      </c>
      <c r="AD108" s="29">
        <f>VLOOKUP($C108, Health!C:E, 3, FALSE)</f>
        <v>2.2999999999999998</v>
      </c>
      <c r="AE108" s="29">
        <f>VLOOKUP($C108, NUT!C:E, 3, FALSE)</f>
        <v>3.8000000000000003</v>
      </c>
      <c r="AF108" s="29">
        <f>VLOOKUP($C108, PRO!C:E, 3, FALSE)</f>
        <v>2.8</v>
      </c>
      <c r="AG108" s="29">
        <f>VLOOKUP($C108, FSC!C:E, 3, FALSE)</f>
        <v>2.8</v>
      </c>
      <c r="AH108" s="29">
        <f>VLOOKUP($C108, WASH!C:E, 3, FALSE)</f>
        <v>1.5</v>
      </c>
    </row>
    <row r="109" spans="1:34" ht="17" thickTop="1" thickBot="1" x14ac:dyDescent="0.35">
      <c r="A109" s="20" t="s">
        <v>356</v>
      </c>
      <c r="B109" s="20" t="s">
        <v>360</v>
      </c>
      <c r="C109" s="20" t="s">
        <v>361</v>
      </c>
      <c r="D109" s="10">
        <f>IFERROR(IF(AND($P109&gt;=2, SUM($O109:P109)&gt;=4), 5, IF(SUM($O109:$P109) &gt;= 4, 4, IF(SUM($N109:$P109) &gt;= 4, 3, IF(SUM($M109:$P109) &gt;= 4, 2, IF(SUM($L109:$P109)&gt;=4, 1, " "))))), " ")</f>
        <v>2</v>
      </c>
      <c r="E109" s="28">
        <f t="shared" si="21"/>
        <v>3</v>
      </c>
      <c r="F109" s="28">
        <f t="shared" si="22"/>
        <v>2</v>
      </c>
      <c r="G109" s="28">
        <f t="shared" si="23"/>
        <v>2</v>
      </c>
      <c r="H109" s="28">
        <f t="shared" si="24"/>
        <v>2</v>
      </c>
      <c r="I109" s="28">
        <f t="shared" si="25"/>
        <v>2</v>
      </c>
      <c r="J109" s="28">
        <f t="shared" si="26"/>
        <v>2</v>
      </c>
      <c r="K109" s="28">
        <f t="shared" si="27"/>
        <v>1</v>
      </c>
      <c r="L109" s="28">
        <f t="shared" si="28"/>
        <v>1</v>
      </c>
      <c r="M109" s="28">
        <f t="shared" si="29"/>
        <v>5</v>
      </c>
      <c r="N109" s="28">
        <f t="shared" si="30"/>
        <v>1</v>
      </c>
      <c r="O109" s="28">
        <f t="shared" si="31"/>
        <v>0</v>
      </c>
      <c r="P109" s="28">
        <f t="shared" si="32"/>
        <v>0</v>
      </c>
      <c r="Q109" s="27"/>
      <c r="R109" s="28" t="str">
        <f t="shared" si="33"/>
        <v>2.0 - 2.4</v>
      </c>
      <c r="S109" s="28" t="str">
        <f t="shared" si="34"/>
        <v>2.5 - 2.9</v>
      </c>
      <c r="T109" s="28" t="str">
        <f t="shared" si="35"/>
        <v>2.0 - 2.4</v>
      </c>
      <c r="U109" s="28" t="str">
        <f t="shared" si="36"/>
        <v>1.5 - 1.9</v>
      </c>
      <c r="V109" s="28" t="str">
        <f t="shared" si="37"/>
        <v>1.5 - 1.9</v>
      </c>
      <c r="W109" s="28" t="str">
        <f t="shared" si="38"/>
        <v>2.0 - 2.4</v>
      </c>
      <c r="X109" s="28" t="str">
        <f t="shared" si="39"/>
        <v>2.0 - 2.4</v>
      </c>
      <c r="Y109" s="28" t="str">
        <f t="shared" si="40"/>
        <v>1.0 - 1.4</v>
      </c>
      <c r="Z109" s="27"/>
      <c r="AA109" s="29">
        <f t="shared" si="41"/>
        <v>2.1</v>
      </c>
      <c r="AB109" s="29">
        <f>VLOOKUP($C109, EDU!C:E, 3, FALSE)</f>
        <v>2.7</v>
      </c>
      <c r="AC109" s="29">
        <f>VLOOKUP($C109, ESNFI!C:E, 3, FALSE)</f>
        <v>2.2999999999999998</v>
      </c>
      <c r="AD109" s="29">
        <f>VLOOKUP($C109, Health!C:E, 3, FALSE)</f>
        <v>1.8</v>
      </c>
      <c r="AE109" s="29">
        <f>VLOOKUP($C109, NUT!C:E, 3, FALSE)</f>
        <v>1.8</v>
      </c>
      <c r="AF109" s="29">
        <f>VLOOKUP($C109, PRO!C:E, 3, FALSE)</f>
        <v>2.2999999999999998</v>
      </c>
      <c r="AG109" s="29">
        <f>VLOOKUP($C109, FSC!C:E, 3, FALSE)</f>
        <v>2.4</v>
      </c>
      <c r="AH109" s="29">
        <f>VLOOKUP($C109, WASH!C:E, 3, FALSE)</f>
        <v>1.3</v>
      </c>
    </row>
    <row r="110" spans="1:34" ht="17" thickTop="1" thickBot="1" x14ac:dyDescent="0.35">
      <c r="A110" s="20" t="s">
        <v>356</v>
      </c>
      <c r="B110" s="20" t="s">
        <v>362</v>
      </c>
      <c r="C110" s="20" t="s">
        <v>363</v>
      </c>
      <c r="D110" s="10">
        <f>IFERROR(IF(AND($P110&gt;=2, SUM($O110:P110)&gt;=4), 5, IF(SUM($O110:$P110) &gt;= 4, 4, IF(SUM($N110:$P110) &gt;= 4, 3, IF(SUM($M110:$P110) &gt;= 4, 2, IF(SUM($L110:$P110)&gt;=4, 1, " "))))), " ")</f>
        <v>3</v>
      </c>
      <c r="E110" s="28">
        <f t="shared" si="21"/>
        <v>3</v>
      </c>
      <c r="F110" s="28">
        <f t="shared" si="22"/>
        <v>3</v>
      </c>
      <c r="G110" s="28">
        <f t="shared" si="23"/>
        <v>2</v>
      </c>
      <c r="H110" s="28">
        <f t="shared" si="24"/>
        <v>4</v>
      </c>
      <c r="I110" s="28">
        <f t="shared" si="25"/>
        <v>3</v>
      </c>
      <c r="J110" s="28">
        <f t="shared" si="26"/>
        <v>3</v>
      </c>
      <c r="K110" s="28">
        <f t="shared" si="27"/>
        <v>1</v>
      </c>
      <c r="L110" s="28">
        <f t="shared" si="28"/>
        <v>1</v>
      </c>
      <c r="M110" s="28">
        <f t="shared" si="29"/>
        <v>1</v>
      </c>
      <c r="N110" s="28">
        <f t="shared" si="30"/>
        <v>4</v>
      </c>
      <c r="O110" s="28">
        <f t="shared" si="31"/>
        <v>1</v>
      </c>
      <c r="P110" s="28">
        <f t="shared" si="32"/>
        <v>0</v>
      </c>
      <c r="Q110" s="27"/>
      <c r="R110" s="28" t="str">
        <f t="shared" si="33"/>
        <v>2.5 - 2.9</v>
      </c>
      <c r="S110" s="28" t="str">
        <f t="shared" si="34"/>
        <v>3.0 - 3.4</v>
      </c>
      <c r="T110" s="28" t="str">
        <f t="shared" si="35"/>
        <v>2.5 - 2.9</v>
      </c>
      <c r="U110" s="28" t="str">
        <f t="shared" si="36"/>
        <v>1.5 - 1.9</v>
      </c>
      <c r="V110" s="28" t="str">
        <f t="shared" si="37"/>
        <v>4.0 - 4.4</v>
      </c>
      <c r="W110" s="28" t="str">
        <f t="shared" si="38"/>
        <v>2.5 - 2.9</v>
      </c>
      <c r="X110" s="28" t="str">
        <f t="shared" si="39"/>
        <v>2.5 - 2.9</v>
      </c>
      <c r="Y110" s="28" t="str">
        <f t="shared" si="40"/>
        <v>1.0 - 1.4</v>
      </c>
      <c r="Z110" s="27"/>
      <c r="AA110" s="29">
        <f t="shared" si="41"/>
        <v>2.6</v>
      </c>
      <c r="AB110" s="29">
        <f>VLOOKUP($C110, EDU!C:E, 3, FALSE)</f>
        <v>3.3</v>
      </c>
      <c r="AC110" s="29">
        <f>VLOOKUP($C110, ESNFI!C:E, 3, FALSE)</f>
        <v>2.5</v>
      </c>
      <c r="AD110" s="29">
        <f>VLOOKUP($C110, Health!C:E, 3, FALSE)</f>
        <v>1.8</v>
      </c>
      <c r="AE110" s="29">
        <f>VLOOKUP($C110, NUT!C:E, 3, FALSE)</f>
        <v>4</v>
      </c>
      <c r="AF110" s="29">
        <f>VLOOKUP($C110, PRO!C:E, 3, FALSE)</f>
        <v>2.5</v>
      </c>
      <c r="AG110" s="29">
        <f>VLOOKUP($C110, FSC!C:E, 3, FALSE)</f>
        <v>2.8</v>
      </c>
      <c r="AH110" s="29">
        <f>VLOOKUP($C110, WASH!C:E, 3, FALSE)</f>
        <v>1.3</v>
      </c>
    </row>
    <row r="111" spans="1:34" ht="17" thickTop="1" thickBot="1" x14ac:dyDescent="0.35">
      <c r="A111" s="20" t="s">
        <v>356</v>
      </c>
      <c r="B111" s="20" t="s">
        <v>364</v>
      </c>
      <c r="C111" s="20" t="s">
        <v>365</v>
      </c>
      <c r="D111" s="10">
        <f>IFERROR(IF(AND($P111&gt;=2, SUM($O111:P111)&gt;=4), 5, IF(SUM($O111:$P111) &gt;= 4, 4, IF(SUM($N111:$P111) &gt;= 4, 3, IF(SUM($M111:$P111) &gt;= 4, 2, IF(SUM($L111:$P111)&gt;=4, 1, " "))))), " ")</f>
        <v>3</v>
      </c>
      <c r="E111" s="28">
        <f t="shared" si="21"/>
        <v>3</v>
      </c>
      <c r="F111" s="28">
        <f t="shared" si="22"/>
        <v>2</v>
      </c>
      <c r="G111" s="28">
        <f t="shared" si="23"/>
        <v>2</v>
      </c>
      <c r="H111" s="28">
        <f t="shared" si="24"/>
        <v>3</v>
      </c>
      <c r="I111" s="28">
        <f t="shared" si="25"/>
        <v>3</v>
      </c>
      <c r="J111" s="28">
        <f t="shared" si="26"/>
        <v>3</v>
      </c>
      <c r="K111" s="28">
        <f t="shared" si="27"/>
        <v>1</v>
      </c>
      <c r="L111" s="28">
        <f t="shared" si="28"/>
        <v>1</v>
      </c>
      <c r="M111" s="28">
        <f t="shared" si="29"/>
        <v>2</v>
      </c>
      <c r="N111" s="28">
        <f t="shared" si="30"/>
        <v>4</v>
      </c>
      <c r="O111" s="28">
        <f t="shared" si="31"/>
        <v>0</v>
      </c>
      <c r="P111" s="28">
        <f t="shared" si="32"/>
        <v>0</v>
      </c>
      <c r="Q111" s="27"/>
      <c r="R111" s="28" t="str">
        <f t="shared" si="33"/>
        <v>2.0 - 2.4</v>
      </c>
      <c r="S111" s="28" t="str">
        <f t="shared" si="34"/>
        <v>3.0 - 3.4</v>
      </c>
      <c r="T111" s="28" t="str">
        <f t="shared" si="35"/>
        <v>2.0 - 2.4</v>
      </c>
      <c r="U111" s="28" t="str">
        <f t="shared" si="36"/>
        <v>1.5 - 1.9</v>
      </c>
      <c r="V111" s="28" t="str">
        <f t="shared" si="37"/>
        <v>3.0 - 3.4</v>
      </c>
      <c r="W111" s="28" t="str">
        <f t="shared" si="38"/>
        <v>3.0 - 3.4</v>
      </c>
      <c r="X111" s="28" t="str">
        <f t="shared" si="39"/>
        <v>2.5 - 2.9</v>
      </c>
      <c r="Y111" s="28" t="str">
        <f t="shared" si="40"/>
        <v>1.0 - 1.4</v>
      </c>
      <c r="Z111" s="27"/>
      <c r="AA111" s="29">
        <f t="shared" si="41"/>
        <v>2.2999999999999998</v>
      </c>
      <c r="AB111" s="29">
        <f>VLOOKUP($C111, EDU!C:E, 3, FALSE)</f>
        <v>3</v>
      </c>
      <c r="AC111" s="29">
        <f>VLOOKUP($C111, ESNFI!C:E, 3, FALSE)</f>
        <v>2.2999999999999998</v>
      </c>
      <c r="AD111" s="29">
        <f>VLOOKUP($C111, Health!C:E, 3, FALSE)</f>
        <v>1.5</v>
      </c>
      <c r="AE111" s="29">
        <f>VLOOKUP($C111, NUT!C:E, 3, FALSE)</f>
        <v>3</v>
      </c>
      <c r="AF111" s="29">
        <f>VLOOKUP($C111, PRO!C:E, 3, FALSE)</f>
        <v>3</v>
      </c>
      <c r="AG111" s="29">
        <f>VLOOKUP($C111, FSC!C:E, 3, FALSE)</f>
        <v>2.6</v>
      </c>
      <c r="AH111" s="29">
        <f>VLOOKUP($C111, WASH!C:E, 3, FALSE)</f>
        <v>1</v>
      </c>
    </row>
    <row r="112" spans="1:34" ht="17" thickTop="1" thickBot="1" x14ac:dyDescent="0.35">
      <c r="A112" s="20" t="s">
        <v>356</v>
      </c>
      <c r="B112" s="20" t="s">
        <v>366</v>
      </c>
      <c r="C112" s="20" t="s">
        <v>367</v>
      </c>
      <c r="D112" s="10">
        <f>IFERROR(IF(AND($P112&gt;=2, SUM($O112:P112)&gt;=4), 5, IF(SUM($O112:$P112) &gt;= 4, 4, IF(SUM($N112:$P112) &gt;= 4, 3, IF(SUM($M112:$P112) &gt;= 4, 2, IF(SUM($L112:$P112)&gt;=4, 1, " "))))), " ")</f>
        <v>3</v>
      </c>
      <c r="E112" s="28">
        <f t="shared" si="21"/>
        <v>4</v>
      </c>
      <c r="F112" s="28">
        <f t="shared" si="22"/>
        <v>3</v>
      </c>
      <c r="G112" s="28">
        <f t="shared" si="23"/>
        <v>3</v>
      </c>
      <c r="H112" s="28">
        <f t="shared" si="24"/>
        <v>4</v>
      </c>
      <c r="I112" s="28">
        <f t="shared" si="25"/>
        <v>3</v>
      </c>
      <c r="J112" s="28">
        <f t="shared" si="26"/>
        <v>3</v>
      </c>
      <c r="K112" s="28">
        <f t="shared" si="27"/>
        <v>2</v>
      </c>
      <c r="L112" s="28">
        <f t="shared" si="28"/>
        <v>0</v>
      </c>
      <c r="M112" s="28">
        <f t="shared" si="29"/>
        <v>1</v>
      </c>
      <c r="N112" s="28">
        <f t="shared" si="30"/>
        <v>4</v>
      </c>
      <c r="O112" s="28">
        <f t="shared" si="31"/>
        <v>2</v>
      </c>
      <c r="P112" s="28">
        <f t="shared" si="32"/>
        <v>0</v>
      </c>
      <c r="Q112" s="27"/>
      <c r="R112" s="28" t="str">
        <f t="shared" si="33"/>
        <v>3.0 - 3.4</v>
      </c>
      <c r="S112" s="28" t="str">
        <f t="shared" si="34"/>
        <v>4.0 - 4.4</v>
      </c>
      <c r="T112" s="28" t="str">
        <f t="shared" si="35"/>
        <v>2.5 - 2.9</v>
      </c>
      <c r="U112" s="28" t="str">
        <f t="shared" si="36"/>
        <v>3.0 - 3.4</v>
      </c>
      <c r="V112" s="28" t="str">
        <f t="shared" si="37"/>
        <v>4.0 - 4.4</v>
      </c>
      <c r="W112" s="28" t="str">
        <f t="shared" si="38"/>
        <v>2.5 - 2.9</v>
      </c>
      <c r="X112" s="28" t="str">
        <f t="shared" si="39"/>
        <v>3.0 - 3.4</v>
      </c>
      <c r="Y112" s="28" t="str">
        <f t="shared" si="40"/>
        <v>1.5 - 1.9</v>
      </c>
      <c r="Z112" s="27"/>
      <c r="AA112" s="29">
        <f t="shared" si="41"/>
        <v>3</v>
      </c>
      <c r="AB112" s="29">
        <f>VLOOKUP($C112, EDU!C:E, 3, FALSE)</f>
        <v>4</v>
      </c>
      <c r="AC112" s="29">
        <f>VLOOKUP($C112, ESNFI!C:E, 3, FALSE)</f>
        <v>2.5</v>
      </c>
      <c r="AD112" s="29">
        <f>VLOOKUP($C112, Health!C:E, 3, FALSE)</f>
        <v>3</v>
      </c>
      <c r="AE112" s="29">
        <f>VLOOKUP($C112, NUT!C:E, 3, FALSE)</f>
        <v>4</v>
      </c>
      <c r="AF112" s="29">
        <f>VLOOKUP($C112, PRO!C:E, 3, FALSE)</f>
        <v>2.8</v>
      </c>
      <c r="AG112" s="29">
        <f>VLOOKUP($C112, FSC!C:E, 3, FALSE)</f>
        <v>3.2</v>
      </c>
      <c r="AH112" s="29">
        <f>VLOOKUP($C112, WASH!C:E, 3, FALSE)</f>
        <v>1.8</v>
      </c>
    </row>
    <row r="113" spans="1:34" ht="17" thickTop="1" thickBot="1" x14ac:dyDescent="0.35">
      <c r="A113" s="20" t="s">
        <v>356</v>
      </c>
      <c r="B113" s="20" t="s">
        <v>368</v>
      </c>
      <c r="C113" s="20" t="s">
        <v>369</v>
      </c>
      <c r="D113" s="10">
        <f>IFERROR(IF(AND($P113&gt;=2, SUM($O113:P113)&gt;=4), 5, IF(SUM($O113:$P113) &gt;= 4, 4, IF(SUM($N113:$P113) &gt;= 4, 3, IF(SUM($M113:$P113) &gt;= 4, 2, IF(SUM($L113:$P113)&gt;=4, 1, " "))))), " ")</f>
        <v>2</v>
      </c>
      <c r="E113" s="28">
        <f t="shared" si="21"/>
        <v>4</v>
      </c>
      <c r="F113" s="28">
        <f t="shared" si="22"/>
        <v>2</v>
      </c>
      <c r="G113" s="28">
        <f t="shared" si="23"/>
        <v>2</v>
      </c>
      <c r="H113" s="28">
        <f t="shared" si="24"/>
        <v>4</v>
      </c>
      <c r="I113" s="28">
        <f t="shared" si="25"/>
        <v>2</v>
      </c>
      <c r="J113" s="28">
        <f t="shared" si="26"/>
        <v>3</v>
      </c>
      <c r="K113" s="28">
        <f t="shared" si="27"/>
        <v>2</v>
      </c>
      <c r="L113" s="28">
        <f t="shared" si="28"/>
        <v>0</v>
      </c>
      <c r="M113" s="28">
        <f t="shared" si="29"/>
        <v>4</v>
      </c>
      <c r="N113" s="28">
        <f t="shared" si="30"/>
        <v>1</v>
      </c>
      <c r="O113" s="28">
        <f t="shared" si="31"/>
        <v>2</v>
      </c>
      <c r="P113" s="28">
        <f t="shared" si="32"/>
        <v>0</v>
      </c>
      <c r="Q113" s="27"/>
      <c r="R113" s="28" t="str">
        <f t="shared" si="33"/>
        <v>2.5 - 2.9</v>
      </c>
      <c r="S113" s="28" t="str">
        <f t="shared" si="34"/>
        <v>3.5 - 3.9</v>
      </c>
      <c r="T113" s="28" t="str">
        <f t="shared" si="35"/>
        <v>2.0 - 2.4</v>
      </c>
      <c r="U113" s="28" t="str">
        <f t="shared" si="36"/>
        <v>2.0 - 2.4</v>
      </c>
      <c r="V113" s="28" t="str">
        <f t="shared" si="37"/>
        <v>3.5 - 3.9</v>
      </c>
      <c r="W113" s="28" t="str">
        <f t="shared" si="38"/>
        <v>2.0 - 2.4</v>
      </c>
      <c r="X113" s="28" t="str">
        <f t="shared" si="39"/>
        <v>3.0 - 3.4</v>
      </c>
      <c r="Y113" s="28" t="str">
        <f t="shared" si="40"/>
        <v>1.5 - 1.9</v>
      </c>
      <c r="Z113" s="27"/>
      <c r="AA113" s="29">
        <f t="shared" si="41"/>
        <v>2.7</v>
      </c>
      <c r="AB113" s="29">
        <f>VLOOKUP($C113, EDU!C:E, 3, FALSE)</f>
        <v>3.7</v>
      </c>
      <c r="AC113" s="29">
        <f>VLOOKUP($C113, ESNFI!C:E, 3, FALSE)</f>
        <v>2.2999999999999998</v>
      </c>
      <c r="AD113" s="29">
        <f>VLOOKUP($C113, Health!C:E, 3, FALSE)</f>
        <v>2.2999999999999998</v>
      </c>
      <c r="AE113" s="29">
        <f>VLOOKUP($C113, NUT!C:E, 3, FALSE)</f>
        <v>3.6</v>
      </c>
      <c r="AF113" s="29">
        <f>VLOOKUP($C113, PRO!C:E, 3, FALSE)</f>
        <v>2.2999999999999998</v>
      </c>
      <c r="AG113" s="29">
        <f>VLOOKUP($C113, FSC!C:E, 3, FALSE)</f>
        <v>3</v>
      </c>
      <c r="AH113" s="29">
        <f>VLOOKUP($C113, WASH!C:E, 3, FALSE)</f>
        <v>1.5</v>
      </c>
    </row>
    <row r="114" spans="1:34" ht="17" thickTop="1" thickBot="1" x14ac:dyDescent="0.35">
      <c r="A114" s="20" t="s">
        <v>356</v>
      </c>
      <c r="B114" s="20" t="s">
        <v>370</v>
      </c>
      <c r="C114" s="20" t="s">
        <v>371</v>
      </c>
      <c r="D114" s="10">
        <f>IFERROR(IF(AND($P114&gt;=2, SUM($O114:P114)&gt;=4), 5, IF(SUM($O114:$P114) &gt;= 4, 4, IF(SUM($N114:$P114) &gt;= 4, 3, IF(SUM($M114:$P114) &gt;= 4, 2, IF(SUM($L114:$P114)&gt;=4, 1, " "))))), " ")</f>
        <v>3</v>
      </c>
      <c r="E114" s="28">
        <f t="shared" si="21"/>
        <v>3</v>
      </c>
      <c r="F114" s="28">
        <f t="shared" si="22"/>
        <v>3</v>
      </c>
      <c r="G114" s="28">
        <f t="shared" si="23"/>
        <v>2</v>
      </c>
      <c r="H114" s="28">
        <f t="shared" si="24"/>
        <v>4</v>
      </c>
      <c r="I114" s="28">
        <f t="shared" si="25"/>
        <v>2</v>
      </c>
      <c r="J114" s="28">
        <f t="shared" si="26"/>
        <v>3</v>
      </c>
      <c r="K114" s="28">
        <f t="shared" si="27"/>
        <v>1</v>
      </c>
      <c r="L114" s="28">
        <f t="shared" si="28"/>
        <v>1</v>
      </c>
      <c r="M114" s="28">
        <f t="shared" si="29"/>
        <v>2</v>
      </c>
      <c r="N114" s="28">
        <f t="shared" si="30"/>
        <v>3</v>
      </c>
      <c r="O114" s="28">
        <f t="shared" si="31"/>
        <v>1</v>
      </c>
      <c r="P114" s="28">
        <f t="shared" si="32"/>
        <v>0</v>
      </c>
      <c r="Q114" s="27"/>
      <c r="R114" s="28" t="str">
        <f t="shared" si="33"/>
        <v>2.5 - 2.9</v>
      </c>
      <c r="S114" s="28" t="str">
        <f t="shared" si="34"/>
        <v>3.0 - 3.4</v>
      </c>
      <c r="T114" s="28" t="str">
        <f t="shared" si="35"/>
        <v>2.5 - 2.9</v>
      </c>
      <c r="U114" s="28" t="str">
        <f t="shared" si="36"/>
        <v>2.0 - 2.4</v>
      </c>
      <c r="V114" s="28" t="str">
        <f t="shared" si="37"/>
        <v>4.0 - 4.4</v>
      </c>
      <c r="W114" s="28" t="str">
        <f t="shared" si="38"/>
        <v>2.0 - 2.4</v>
      </c>
      <c r="X114" s="28" t="str">
        <f t="shared" si="39"/>
        <v>2.5 - 2.9</v>
      </c>
      <c r="Y114" s="28" t="str">
        <f t="shared" si="40"/>
        <v>1.0 - 1.4</v>
      </c>
      <c r="Z114" s="27"/>
      <c r="AA114" s="29">
        <f t="shared" si="41"/>
        <v>2.6</v>
      </c>
      <c r="AB114" s="29">
        <f>VLOOKUP($C114, EDU!C:E, 3, FALSE)</f>
        <v>3</v>
      </c>
      <c r="AC114" s="29">
        <f>VLOOKUP($C114, ESNFI!C:E, 3, FALSE)</f>
        <v>2.8</v>
      </c>
      <c r="AD114" s="29">
        <f>VLOOKUP($C114, Health!C:E, 3, FALSE)</f>
        <v>2</v>
      </c>
      <c r="AE114" s="29">
        <f>VLOOKUP($C114, NUT!C:E, 3, FALSE)</f>
        <v>4</v>
      </c>
      <c r="AF114" s="29">
        <f>VLOOKUP($C114, PRO!C:E, 3, FALSE)</f>
        <v>2.2999999999999998</v>
      </c>
      <c r="AG114" s="29">
        <f>VLOOKUP($C114, FSC!C:E, 3, FALSE)</f>
        <v>2.6</v>
      </c>
      <c r="AH114" s="29">
        <f>VLOOKUP($C114, WASH!C:E, 3, FALSE)</f>
        <v>1.3</v>
      </c>
    </row>
    <row r="115" spans="1:34" ht="17" thickTop="1" thickBot="1" x14ac:dyDescent="0.35">
      <c r="A115" s="20" t="s">
        <v>356</v>
      </c>
      <c r="B115" s="20" t="s">
        <v>372</v>
      </c>
      <c r="C115" s="20" t="s">
        <v>373</v>
      </c>
      <c r="D115" s="10">
        <f>IFERROR(IF(AND($P115&gt;=2, SUM($O115:P115)&gt;=4), 5, IF(SUM($O115:$P115) &gt;= 4, 4, IF(SUM($N115:$P115) &gt;= 4, 3, IF(SUM($M115:$P115) &gt;= 4, 2, IF(SUM($L115:$P115)&gt;=4, 1, " "))))), " ")</f>
        <v>3</v>
      </c>
      <c r="E115" s="28">
        <f t="shared" si="21"/>
        <v>4</v>
      </c>
      <c r="F115" s="28">
        <f t="shared" si="22"/>
        <v>3</v>
      </c>
      <c r="G115" s="28">
        <f t="shared" si="23"/>
        <v>2</v>
      </c>
      <c r="H115" s="28">
        <f t="shared" si="24"/>
        <v>4</v>
      </c>
      <c r="I115" s="28">
        <f t="shared" si="25"/>
        <v>3</v>
      </c>
      <c r="J115" s="28">
        <f t="shared" si="26"/>
        <v>3</v>
      </c>
      <c r="K115" s="28">
        <f t="shared" si="27"/>
        <v>1</v>
      </c>
      <c r="L115" s="28">
        <f t="shared" si="28"/>
        <v>1</v>
      </c>
      <c r="M115" s="28">
        <f t="shared" si="29"/>
        <v>1</v>
      </c>
      <c r="N115" s="28">
        <f t="shared" si="30"/>
        <v>3</v>
      </c>
      <c r="O115" s="28">
        <f t="shared" si="31"/>
        <v>2</v>
      </c>
      <c r="P115" s="28">
        <f t="shared" si="32"/>
        <v>0</v>
      </c>
      <c r="Q115" s="27"/>
      <c r="R115" s="28" t="str">
        <f t="shared" si="33"/>
        <v>2.5 - 2.9</v>
      </c>
      <c r="S115" s="28" t="str">
        <f t="shared" si="34"/>
        <v>4.0 - 4.4</v>
      </c>
      <c r="T115" s="28" t="str">
        <f t="shared" si="35"/>
        <v>3.0 - 3.4</v>
      </c>
      <c r="U115" s="28" t="str">
        <f t="shared" si="36"/>
        <v>2.0 - 2.4</v>
      </c>
      <c r="V115" s="28" t="str">
        <f t="shared" si="37"/>
        <v>4.0 - 4.4</v>
      </c>
      <c r="W115" s="28" t="str">
        <f t="shared" si="38"/>
        <v>2.5 - 2.9</v>
      </c>
      <c r="X115" s="28" t="str">
        <f t="shared" si="39"/>
        <v>3.0 - 3.4</v>
      </c>
      <c r="Y115" s="28" t="str">
        <f t="shared" si="40"/>
        <v>1.0 - 1.4</v>
      </c>
      <c r="Z115" s="27"/>
      <c r="AA115" s="29">
        <f t="shared" si="41"/>
        <v>2.9</v>
      </c>
      <c r="AB115" s="29">
        <f>VLOOKUP($C115, EDU!C:E, 3, FALSE)</f>
        <v>4</v>
      </c>
      <c r="AC115" s="29">
        <f>VLOOKUP($C115, ESNFI!C:E, 3, FALSE)</f>
        <v>3</v>
      </c>
      <c r="AD115" s="29">
        <f>VLOOKUP($C115, Health!C:E, 3, FALSE)</f>
        <v>2.2999999999999998</v>
      </c>
      <c r="AE115" s="29">
        <f>VLOOKUP($C115, NUT!C:E, 3, FALSE)</f>
        <v>4</v>
      </c>
      <c r="AF115" s="29">
        <f>VLOOKUP($C115, PRO!C:E, 3, FALSE)</f>
        <v>2.5</v>
      </c>
      <c r="AG115" s="29">
        <f>VLOOKUP($C115, FSC!C:E, 3, FALSE)</f>
        <v>3.4</v>
      </c>
      <c r="AH115" s="29">
        <f>VLOOKUP($C115, WASH!C:E, 3, FALSE)</f>
        <v>1.3</v>
      </c>
    </row>
    <row r="116" spans="1:34" ht="17" thickTop="1" thickBot="1" x14ac:dyDescent="0.35">
      <c r="A116" s="20" t="s">
        <v>356</v>
      </c>
      <c r="B116" s="20" t="s">
        <v>374</v>
      </c>
      <c r="C116" s="20" t="s">
        <v>375</v>
      </c>
      <c r="D116" s="10">
        <f>IFERROR(IF(AND($P116&gt;=2, SUM($O116:P116)&gt;=4), 5, IF(SUM($O116:$P116) &gt;= 4, 4, IF(SUM($N116:$P116) &gt;= 4, 3, IF(SUM($M116:$P116) &gt;= 4, 2, IF(SUM($L116:$P116)&gt;=4, 1, " "))))), " ")</f>
        <v>3</v>
      </c>
      <c r="E116" s="28">
        <f t="shared" si="21"/>
        <v>4</v>
      </c>
      <c r="F116" s="28">
        <f t="shared" si="22"/>
        <v>3</v>
      </c>
      <c r="G116" s="28">
        <f t="shared" si="23"/>
        <v>3</v>
      </c>
      <c r="H116" s="28">
        <f t="shared" si="24"/>
        <v>5</v>
      </c>
      <c r="I116" s="28">
        <f t="shared" si="25"/>
        <v>3</v>
      </c>
      <c r="J116" s="28">
        <f t="shared" si="26"/>
        <v>3</v>
      </c>
      <c r="K116" s="28">
        <f t="shared" si="27"/>
        <v>2</v>
      </c>
      <c r="L116" s="28">
        <f t="shared" si="28"/>
        <v>0</v>
      </c>
      <c r="M116" s="28">
        <f t="shared" si="29"/>
        <v>1</v>
      </c>
      <c r="N116" s="28">
        <f t="shared" si="30"/>
        <v>4</v>
      </c>
      <c r="O116" s="28">
        <f t="shared" si="31"/>
        <v>1</v>
      </c>
      <c r="P116" s="28">
        <f t="shared" si="32"/>
        <v>1</v>
      </c>
      <c r="Q116" s="27"/>
      <c r="R116" s="28" t="str">
        <f t="shared" si="33"/>
        <v>3.0 - 3.4</v>
      </c>
      <c r="S116" s="28" t="str">
        <f t="shared" si="34"/>
        <v>4.0 - 4.4</v>
      </c>
      <c r="T116" s="28" t="str">
        <f t="shared" si="35"/>
        <v>2.5 - 2.9</v>
      </c>
      <c r="U116" s="28" t="str">
        <f t="shared" si="36"/>
        <v>2.5 - 2.9</v>
      </c>
      <c r="V116" s="28" t="str">
        <f t="shared" si="37"/>
        <v>4.5 - 5.0</v>
      </c>
      <c r="W116" s="28" t="str">
        <f t="shared" si="38"/>
        <v>3.0 - 3.4</v>
      </c>
      <c r="X116" s="28" t="str">
        <f t="shared" si="39"/>
        <v>3.0 - 3.4</v>
      </c>
      <c r="Y116" s="28" t="str">
        <f t="shared" si="40"/>
        <v>1.5 - 1.9</v>
      </c>
      <c r="Z116" s="27"/>
      <c r="AA116" s="29">
        <f t="shared" si="41"/>
        <v>3.1</v>
      </c>
      <c r="AB116" s="29">
        <f>VLOOKUP($C116, EDU!C:E, 3, FALSE)</f>
        <v>4.3</v>
      </c>
      <c r="AC116" s="29">
        <f>VLOOKUP($C116, ESNFI!C:E, 3, FALSE)</f>
        <v>2.5</v>
      </c>
      <c r="AD116" s="29">
        <f>VLOOKUP($C116, Health!C:E, 3, FALSE)</f>
        <v>2.5</v>
      </c>
      <c r="AE116" s="29">
        <f>VLOOKUP($C116, NUT!C:E, 3, FALSE)</f>
        <v>4.5999999999999996</v>
      </c>
      <c r="AF116" s="29">
        <f>VLOOKUP($C116, PRO!C:E, 3, FALSE)</f>
        <v>3.3</v>
      </c>
      <c r="AG116" s="29">
        <f>VLOOKUP($C116, FSC!C:E, 3, FALSE)</f>
        <v>3.2</v>
      </c>
      <c r="AH116" s="29">
        <f>VLOOKUP($C116, WASH!C:E, 3, FALSE)</f>
        <v>1.5</v>
      </c>
    </row>
    <row r="117" spans="1:34" ht="17" thickTop="1" thickBot="1" x14ac:dyDescent="0.35">
      <c r="A117" s="20" t="s">
        <v>356</v>
      </c>
      <c r="B117" s="20" t="s">
        <v>376</v>
      </c>
      <c r="C117" s="20" t="s">
        <v>377</v>
      </c>
      <c r="D117" s="10">
        <f>IFERROR(IF(AND($P117&gt;=2, SUM($O117:P117)&gt;=4), 5, IF(SUM($O117:$P117) &gt;= 4, 4, IF(SUM($N117:$P117) &gt;= 4, 3, IF(SUM($M117:$P117) &gt;= 4, 2, IF(SUM($L117:$P117)&gt;=4, 1, " "))))), " ")</f>
        <v>3</v>
      </c>
      <c r="E117" s="28">
        <f t="shared" si="21"/>
        <v>4</v>
      </c>
      <c r="F117" s="28">
        <f t="shared" si="22"/>
        <v>3</v>
      </c>
      <c r="G117" s="28">
        <f t="shared" si="23"/>
        <v>3</v>
      </c>
      <c r="H117" s="28">
        <f t="shared" si="24"/>
        <v>4</v>
      </c>
      <c r="I117" s="28">
        <f t="shared" si="25"/>
        <v>3</v>
      </c>
      <c r="J117" s="28">
        <f t="shared" si="26"/>
        <v>3</v>
      </c>
      <c r="K117" s="28">
        <f t="shared" si="27"/>
        <v>2</v>
      </c>
      <c r="L117" s="28">
        <f t="shared" si="28"/>
        <v>0</v>
      </c>
      <c r="M117" s="28">
        <f t="shared" si="29"/>
        <v>1</v>
      </c>
      <c r="N117" s="28">
        <f t="shared" si="30"/>
        <v>4</v>
      </c>
      <c r="O117" s="28">
        <f t="shared" si="31"/>
        <v>2</v>
      </c>
      <c r="P117" s="28">
        <f t="shared" si="32"/>
        <v>0</v>
      </c>
      <c r="Q117" s="27"/>
      <c r="R117" s="28" t="str">
        <f t="shared" si="33"/>
        <v>3.0 - 3.4</v>
      </c>
      <c r="S117" s="28" t="str">
        <f t="shared" si="34"/>
        <v>4.0 - 4.4</v>
      </c>
      <c r="T117" s="28" t="str">
        <f t="shared" si="35"/>
        <v>2.5 - 2.9</v>
      </c>
      <c r="U117" s="28" t="str">
        <f t="shared" si="36"/>
        <v>2.5 - 2.9</v>
      </c>
      <c r="V117" s="28" t="str">
        <f t="shared" si="37"/>
        <v>3.5 - 3.9</v>
      </c>
      <c r="W117" s="28" t="str">
        <f t="shared" si="38"/>
        <v>2.5 - 2.9</v>
      </c>
      <c r="X117" s="28" t="str">
        <f t="shared" si="39"/>
        <v>3.0 - 3.4</v>
      </c>
      <c r="Y117" s="28" t="str">
        <f t="shared" si="40"/>
        <v>2.0 - 2.4</v>
      </c>
      <c r="Z117" s="27"/>
      <c r="AA117" s="29">
        <f t="shared" si="41"/>
        <v>3.1</v>
      </c>
      <c r="AB117" s="29">
        <f>VLOOKUP($C117, EDU!C:E, 3, FALSE)</f>
        <v>4.3</v>
      </c>
      <c r="AC117" s="29">
        <f>VLOOKUP($C117, ESNFI!C:E, 3, FALSE)</f>
        <v>2.8</v>
      </c>
      <c r="AD117" s="29">
        <f>VLOOKUP($C117, Health!C:E, 3, FALSE)</f>
        <v>2.8</v>
      </c>
      <c r="AE117" s="29">
        <f>VLOOKUP($C117, NUT!C:E, 3, FALSE)</f>
        <v>3.8000000000000003</v>
      </c>
      <c r="AF117" s="29">
        <f>VLOOKUP($C117, PRO!C:E, 3, FALSE)</f>
        <v>2.8</v>
      </c>
      <c r="AG117" s="29">
        <f>VLOOKUP($C117, FSC!C:E, 3, FALSE)</f>
        <v>3.4</v>
      </c>
      <c r="AH117" s="29">
        <f>VLOOKUP($C117, WASH!C:E, 3, FALSE)</f>
        <v>2</v>
      </c>
    </row>
    <row r="118" spans="1:34" ht="17" thickTop="1" thickBot="1" x14ac:dyDescent="0.35">
      <c r="A118" s="20" t="s">
        <v>356</v>
      </c>
      <c r="B118" s="20" t="s">
        <v>378</v>
      </c>
      <c r="C118" s="20" t="s">
        <v>379</v>
      </c>
      <c r="D118" s="10">
        <f>IFERROR(IF(AND($P118&gt;=2, SUM($O118:P118)&gt;=4), 5, IF(SUM($O118:$P118) &gt;= 4, 4, IF(SUM($N118:$P118) &gt;= 4, 3, IF(SUM($M118:$P118) &gt;= 4, 2, IF(SUM($L118:$P118)&gt;=4, 1, " "))))), " ")</f>
        <v>3</v>
      </c>
      <c r="E118" s="28">
        <f t="shared" si="21"/>
        <v>4</v>
      </c>
      <c r="F118" s="28">
        <f t="shared" si="22"/>
        <v>3</v>
      </c>
      <c r="G118" s="28">
        <f t="shared" si="23"/>
        <v>2</v>
      </c>
      <c r="H118" s="28">
        <f t="shared" si="24"/>
        <v>4</v>
      </c>
      <c r="I118" s="28">
        <f t="shared" si="25"/>
        <v>3</v>
      </c>
      <c r="J118" s="28">
        <f t="shared" si="26"/>
        <v>3</v>
      </c>
      <c r="K118" s="28">
        <f t="shared" si="27"/>
        <v>2</v>
      </c>
      <c r="L118" s="28">
        <f t="shared" si="28"/>
        <v>0</v>
      </c>
      <c r="M118" s="28">
        <f t="shared" si="29"/>
        <v>2</v>
      </c>
      <c r="N118" s="28">
        <f t="shared" si="30"/>
        <v>3</v>
      </c>
      <c r="O118" s="28">
        <f t="shared" si="31"/>
        <v>2</v>
      </c>
      <c r="P118" s="28">
        <f t="shared" si="32"/>
        <v>0</v>
      </c>
      <c r="Q118" s="27"/>
      <c r="R118" s="28" t="str">
        <f t="shared" si="33"/>
        <v>2.5 - 2.9</v>
      </c>
      <c r="S118" s="28" t="str">
        <f t="shared" si="34"/>
        <v>3.5 - 3.9</v>
      </c>
      <c r="T118" s="28" t="str">
        <f t="shared" si="35"/>
        <v>2.5 - 2.9</v>
      </c>
      <c r="U118" s="28" t="str">
        <f t="shared" si="36"/>
        <v>2.0 - 2.4</v>
      </c>
      <c r="V118" s="28" t="str">
        <f t="shared" si="37"/>
        <v>3.5 - 3.9</v>
      </c>
      <c r="W118" s="28" t="str">
        <f t="shared" si="38"/>
        <v>2.5 - 2.9</v>
      </c>
      <c r="X118" s="28" t="str">
        <f t="shared" si="39"/>
        <v>3.0 - 3.4</v>
      </c>
      <c r="Y118" s="28" t="str">
        <f t="shared" si="40"/>
        <v>1.5 - 1.9</v>
      </c>
      <c r="Z118" s="27"/>
      <c r="AA118" s="29">
        <f t="shared" si="41"/>
        <v>2.9</v>
      </c>
      <c r="AB118" s="29">
        <f>VLOOKUP($C118, EDU!C:E, 3, FALSE)</f>
        <v>3.7</v>
      </c>
      <c r="AC118" s="29">
        <f>VLOOKUP($C118, ESNFI!C:E, 3, FALSE)</f>
        <v>2.8</v>
      </c>
      <c r="AD118" s="29">
        <f>VLOOKUP($C118, Health!C:E, 3, FALSE)</f>
        <v>2.2999999999999998</v>
      </c>
      <c r="AE118" s="29">
        <f>VLOOKUP($C118, NUT!C:E, 3, FALSE)</f>
        <v>3.8000000000000003</v>
      </c>
      <c r="AF118" s="29">
        <f>VLOOKUP($C118, PRO!C:E, 3, FALSE)</f>
        <v>2.5</v>
      </c>
      <c r="AG118" s="29">
        <f>VLOOKUP($C118, FSC!C:E, 3, FALSE)</f>
        <v>3.4</v>
      </c>
      <c r="AH118" s="29">
        <f>VLOOKUP($C118, WASH!C:E, 3, FALSE)</f>
        <v>1.8</v>
      </c>
    </row>
    <row r="119" spans="1:34" ht="17" thickTop="1" thickBot="1" x14ac:dyDescent="0.35">
      <c r="A119" s="20" t="s">
        <v>356</v>
      </c>
      <c r="B119" s="20" t="s">
        <v>380</v>
      </c>
      <c r="C119" s="20" t="s">
        <v>381</v>
      </c>
      <c r="D119" s="10">
        <f>IFERROR(IF(AND($P119&gt;=2, SUM($O119:P119)&gt;=4), 5, IF(SUM($O119:$P119) &gt;= 4, 4, IF(SUM($N119:$P119) &gt;= 4, 3, IF(SUM($M119:$P119) &gt;= 4, 2, IF(SUM($L119:$P119)&gt;=4, 1, " "))))), " ")</f>
        <v>3</v>
      </c>
      <c r="E119" s="28">
        <f t="shared" si="21"/>
        <v>4</v>
      </c>
      <c r="F119" s="28">
        <f t="shared" si="22"/>
        <v>3</v>
      </c>
      <c r="G119" s="28">
        <f t="shared" si="23"/>
        <v>2</v>
      </c>
      <c r="H119" s="28">
        <f t="shared" si="24"/>
        <v>4</v>
      </c>
      <c r="I119" s="28">
        <f t="shared" si="25"/>
        <v>3</v>
      </c>
      <c r="J119" s="28">
        <f t="shared" si="26"/>
        <v>4</v>
      </c>
      <c r="K119" s="28">
        <f t="shared" si="27"/>
        <v>2</v>
      </c>
      <c r="L119" s="28">
        <f t="shared" si="28"/>
        <v>0</v>
      </c>
      <c r="M119" s="28">
        <f t="shared" si="29"/>
        <v>2</v>
      </c>
      <c r="N119" s="28">
        <f t="shared" si="30"/>
        <v>2</v>
      </c>
      <c r="O119" s="28">
        <f t="shared" si="31"/>
        <v>3</v>
      </c>
      <c r="P119" s="28">
        <f t="shared" si="32"/>
        <v>0</v>
      </c>
      <c r="Q119" s="27"/>
      <c r="R119" s="28" t="str">
        <f t="shared" si="33"/>
        <v>2.5 - 2.9</v>
      </c>
      <c r="S119" s="28" t="str">
        <f t="shared" si="34"/>
        <v>3.5 - 3.9</v>
      </c>
      <c r="T119" s="28" t="str">
        <f t="shared" si="35"/>
        <v>2.5 - 2.9</v>
      </c>
      <c r="U119" s="28" t="str">
        <f t="shared" si="36"/>
        <v>2.0 - 2.4</v>
      </c>
      <c r="V119" s="28" t="str">
        <f t="shared" si="37"/>
        <v>3.5 - 3.9</v>
      </c>
      <c r="W119" s="28" t="str">
        <f t="shared" si="38"/>
        <v>3.0 - 3.4</v>
      </c>
      <c r="X119" s="28" t="str">
        <f t="shared" si="39"/>
        <v>3.5 - 3.9</v>
      </c>
      <c r="Y119" s="28" t="str">
        <f t="shared" si="40"/>
        <v>1.5 - 1.9</v>
      </c>
      <c r="Z119" s="27"/>
      <c r="AA119" s="29">
        <f t="shared" si="41"/>
        <v>2.9</v>
      </c>
      <c r="AB119" s="29">
        <f>VLOOKUP($C119, EDU!C:E, 3, FALSE)</f>
        <v>3.7</v>
      </c>
      <c r="AC119" s="29">
        <f>VLOOKUP($C119, ESNFI!C:E, 3, FALSE)</f>
        <v>2.5</v>
      </c>
      <c r="AD119" s="29">
        <f>VLOOKUP($C119, Health!C:E, 3, FALSE)</f>
        <v>2.2999999999999998</v>
      </c>
      <c r="AE119" s="29">
        <f>VLOOKUP($C119, NUT!C:E, 3, FALSE)</f>
        <v>3.8000000000000003</v>
      </c>
      <c r="AF119" s="29">
        <f>VLOOKUP($C119, PRO!C:E, 3, FALSE)</f>
        <v>3</v>
      </c>
      <c r="AG119" s="29">
        <f>VLOOKUP($C119, FSC!C:E, 3, FALSE)</f>
        <v>3.8</v>
      </c>
      <c r="AH119" s="29">
        <f>VLOOKUP($C119, WASH!C:E, 3, FALSE)</f>
        <v>1.5</v>
      </c>
    </row>
    <row r="120" spans="1:34" ht="17" thickTop="1" thickBot="1" x14ac:dyDescent="0.35">
      <c r="A120" s="20" t="s">
        <v>356</v>
      </c>
      <c r="B120" s="20" t="s">
        <v>382</v>
      </c>
      <c r="C120" s="20" t="s">
        <v>383</v>
      </c>
      <c r="D120" s="10">
        <f>IFERROR(IF(AND($P120&gt;=2, SUM($O120:P120)&gt;=4), 5, IF(SUM($O120:$P120) &gt;= 4, 4, IF(SUM($N120:$P120) &gt;= 4, 3, IF(SUM($M120:$P120) &gt;= 4, 2, IF(SUM($L120:$P120)&gt;=4, 1, " "))))), " ")</f>
        <v>3</v>
      </c>
      <c r="E120" s="28">
        <f t="shared" si="21"/>
        <v>5</v>
      </c>
      <c r="F120" s="28">
        <f t="shared" si="22"/>
        <v>2</v>
      </c>
      <c r="G120" s="28">
        <f t="shared" si="23"/>
        <v>3</v>
      </c>
      <c r="H120" s="28">
        <f t="shared" si="24"/>
        <v>4</v>
      </c>
      <c r="I120" s="28">
        <f t="shared" si="25"/>
        <v>3</v>
      </c>
      <c r="J120" s="28">
        <f t="shared" si="26"/>
        <v>3</v>
      </c>
      <c r="K120" s="28">
        <f t="shared" si="27"/>
        <v>2</v>
      </c>
      <c r="L120" s="28">
        <f t="shared" si="28"/>
        <v>0</v>
      </c>
      <c r="M120" s="28">
        <f t="shared" si="29"/>
        <v>2</v>
      </c>
      <c r="N120" s="28">
        <f t="shared" si="30"/>
        <v>3</v>
      </c>
      <c r="O120" s="28">
        <f t="shared" si="31"/>
        <v>1</v>
      </c>
      <c r="P120" s="28">
        <f t="shared" si="32"/>
        <v>1</v>
      </c>
      <c r="Q120" s="27"/>
      <c r="R120" s="28" t="str">
        <f t="shared" si="33"/>
        <v>3.0 - 3.4</v>
      </c>
      <c r="S120" s="28" t="str">
        <f t="shared" si="34"/>
        <v>4.5 - 5.0</v>
      </c>
      <c r="T120" s="28" t="str">
        <f t="shared" si="35"/>
        <v>1.5 - 1.9</v>
      </c>
      <c r="U120" s="28" t="str">
        <f t="shared" si="36"/>
        <v>2.5 - 2.9</v>
      </c>
      <c r="V120" s="28" t="str">
        <f t="shared" si="37"/>
        <v>3.5 - 3.9</v>
      </c>
      <c r="W120" s="28" t="str">
        <f t="shared" si="38"/>
        <v>2.5 - 2.9</v>
      </c>
      <c r="X120" s="28" t="str">
        <f t="shared" si="39"/>
        <v>3.0 - 3.4</v>
      </c>
      <c r="Y120" s="28" t="str">
        <f t="shared" si="40"/>
        <v>2.0 - 2.4</v>
      </c>
      <c r="Z120" s="27"/>
      <c r="AA120" s="29">
        <f t="shared" si="41"/>
        <v>3</v>
      </c>
      <c r="AB120" s="29">
        <f>VLOOKUP($C120, EDU!C:E, 3, FALSE)</f>
        <v>4.7</v>
      </c>
      <c r="AC120" s="29">
        <f>VLOOKUP($C120, ESNFI!C:E, 3, FALSE)</f>
        <v>1.8</v>
      </c>
      <c r="AD120" s="29">
        <f>VLOOKUP($C120, Health!C:E, 3, FALSE)</f>
        <v>2.8</v>
      </c>
      <c r="AE120" s="29">
        <f>VLOOKUP($C120, NUT!C:E, 3, FALSE)</f>
        <v>3.8000000000000003</v>
      </c>
      <c r="AF120" s="29">
        <f>VLOOKUP($C120, PRO!C:E, 3, FALSE)</f>
        <v>2.8</v>
      </c>
      <c r="AG120" s="29">
        <f>VLOOKUP($C120, FSC!C:E, 3, FALSE)</f>
        <v>3</v>
      </c>
      <c r="AH120" s="29">
        <f>VLOOKUP($C120, WASH!C:E, 3, FALSE)</f>
        <v>2</v>
      </c>
    </row>
    <row r="121" spans="1:34" ht="17" thickTop="1" thickBot="1" x14ac:dyDescent="0.35">
      <c r="A121" s="20" t="s">
        <v>356</v>
      </c>
      <c r="B121" s="20" t="s">
        <v>384</v>
      </c>
      <c r="C121" s="20" t="s">
        <v>385</v>
      </c>
      <c r="D121" s="10">
        <f>IFERROR(IF(AND($P121&gt;=2, SUM($O121:P121)&gt;=4), 5, IF(SUM($O121:$P121) &gt;= 4, 4, IF(SUM($N121:$P121) &gt;= 4, 3, IF(SUM($M121:$P121) &gt;= 4, 2, IF(SUM($L121:$P121)&gt;=4, 1, " "))))), " ")</f>
        <v>3</v>
      </c>
      <c r="E121" s="28">
        <f t="shared" si="21"/>
        <v>4</v>
      </c>
      <c r="F121" s="28">
        <f t="shared" si="22"/>
        <v>3</v>
      </c>
      <c r="G121" s="28">
        <f t="shared" si="23"/>
        <v>3</v>
      </c>
      <c r="H121" s="28">
        <f t="shared" si="24"/>
        <v>3</v>
      </c>
      <c r="I121" s="28">
        <f t="shared" si="25"/>
        <v>3</v>
      </c>
      <c r="J121" s="28">
        <f t="shared" si="26"/>
        <v>3</v>
      </c>
      <c r="K121" s="28">
        <f t="shared" si="27"/>
        <v>2</v>
      </c>
      <c r="L121" s="28">
        <f t="shared" si="28"/>
        <v>0</v>
      </c>
      <c r="M121" s="28">
        <f t="shared" si="29"/>
        <v>1</v>
      </c>
      <c r="N121" s="28">
        <f t="shared" si="30"/>
        <v>5</v>
      </c>
      <c r="O121" s="28">
        <f t="shared" si="31"/>
        <v>1</v>
      </c>
      <c r="P121" s="28">
        <f t="shared" si="32"/>
        <v>0</v>
      </c>
      <c r="Q121" s="27"/>
      <c r="R121" s="28" t="str">
        <f t="shared" si="33"/>
        <v>2.5 - 2.9</v>
      </c>
      <c r="S121" s="28" t="str">
        <f t="shared" si="34"/>
        <v>4.0 - 4.4</v>
      </c>
      <c r="T121" s="28" t="str">
        <f t="shared" si="35"/>
        <v>2.5 - 2.9</v>
      </c>
      <c r="U121" s="28" t="str">
        <f t="shared" si="36"/>
        <v>2.5 - 2.9</v>
      </c>
      <c r="V121" s="28" t="str">
        <f t="shared" si="37"/>
        <v>2.5 - 2.9</v>
      </c>
      <c r="W121" s="28" t="str">
        <f t="shared" si="38"/>
        <v>2.5 - 2.9</v>
      </c>
      <c r="X121" s="28" t="str">
        <f t="shared" si="39"/>
        <v>3.0 - 3.4</v>
      </c>
      <c r="Y121" s="28" t="str">
        <f t="shared" si="40"/>
        <v>2.0 - 2.4</v>
      </c>
      <c r="Z121" s="27"/>
      <c r="AA121" s="29">
        <f t="shared" si="41"/>
        <v>2.9</v>
      </c>
      <c r="AB121" s="29">
        <f>VLOOKUP($C121, EDU!C:E, 3, FALSE)</f>
        <v>4.3</v>
      </c>
      <c r="AC121" s="29">
        <f>VLOOKUP($C121, ESNFI!C:E, 3, FALSE)</f>
        <v>2.8</v>
      </c>
      <c r="AD121" s="29">
        <f>VLOOKUP($C121, Health!C:E, 3, FALSE)</f>
        <v>2.8</v>
      </c>
      <c r="AE121" s="29">
        <f>VLOOKUP($C121, NUT!C:E, 3, FALSE)</f>
        <v>2.6</v>
      </c>
      <c r="AF121" s="29">
        <f>VLOOKUP($C121, PRO!C:E, 3, FALSE)</f>
        <v>2.8</v>
      </c>
      <c r="AG121" s="29">
        <f>VLOOKUP($C121, FSC!C:E, 3, FALSE)</f>
        <v>3.2</v>
      </c>
      <c r="AH121" s="29">
        <f>VLOOKUP($C121, WASH!C:E, 3, FALSE)</f>
        <v>2</v>
      </c>
    </row>
    <row r="122" spans="1:34" ht="17" thickTop="1" thickBot="1" x14ac:dyDescent="0.35">
      <c r="A122" s="20" t="s">
        <v>356</v>
      </c>
      <c r="B122" s="20" t="s">
        <v>386</v>
      </c>
      <c r="C122" s="20" t="s">
        <v>387</v>
      </c>
      <c r="D122" s="10">
        <f>IFERROR(IF(AND($P122&gt;=2, SUM($O122:P122)&gt;=4), 5, IF(SUM($O122:$P122) &gt;= 4, 4, IF(SUM($N122:$P122) &gt;= 4, 3, IF(SUM($M122:$P122) &gt;= 4, 2, IF(SUM($L122:$P122)&gt;=4, 1, " "))))), " ")</f>
        <v>3</v>
      </c>
      <c r="E122" s="28">
        <f t="shared" si="21"/>
        <v>4</v>
      </c>
      <c r="F122" s="28">
        <f t="shared" si="22"/>
        <v>2</v>
      </c>
      <c r="G122" s="28">
        <f t="shared" si="23"/>
        <v>3</v>
      </c>
      <c r="H122" s="28">
        <f t="shared" si="24"/>
        <v>4</v>
      </c>
      <c r="I122" s="28">
        <f t="shared" si="25"/>
        <v>3</v>
      </c>
      <c r="J122" s="28">
        <f t="shared" si="26"/>
        <v>3</v>
      </c>
      <c r="K122" s="28">
        <f t="shared" si="27"/>
        <v>2</v>
      </c>
      <c r="L122" s="28">
        <f t="shared" si="28"/>
        <v>0</v>
      </c>
      <c r="M122" s="28">
        <f t="shared" si="29"/>
        <v>2</v>
      </c>
      <c r="N122" s="28">
        <f t="shared" si="30"/>
        <v>3</v>
      </c>
      <c r="O122" s="28">
        <f t="shared" si="31"/>
        <v>2</v>
      </c>
      <c r="P122" s="28">
        <f t="shared" si="32"/>
        <v>0</v>
      </c>
      <c r="Q122" s="27"/>
      <c r="R122" s="28" t="str">
        <f t="shared" si="33"/>
        <v>3.0 - 3.4</v>
      </c>
      <c r="S122" s="28" t="str">
        <f t="shared" si="34"/>
        <v>4.0 - 4.4</v>
      </c>
      <c r="T122" s="28" t="str">
        <f t="shared" si="35"/>
        <v>2.0 - 2.4</v>
      </c>
      <c r="U122" s="28" t="str">
        <f t="shared" si="36"/>
        <v>2.5 - 2.9</v>
      </c>
      <c r="V122" s="28" t="str">
        <f t="shared" si="37"/>
        <v>4.0 - 4.4</v>
      </c>
      <c r="W122" s="28" t="str">
        <f t="shared" si="38"/>
        <v>2.5 - 2.9</v>
      </c>
      <c r="X122" s="28" t="str">
        <f t="shared" si="39"/>
        <v>3.0 - 3.4</v>
      </c>
      <c r="Y122" s="28" t="str">
        <f t="shared" si="40"/>
        <v>2.0 - 2.4</v>
      </c>
      <c r="Z122" s="27"/>
      <c r="AA122" s="29">
        <f t="shared" si="41"/>
        <v>3</v>
      </c>
      <c r="AB122" s="29">
        <f>VLOOKUP($C122, EDU!C:E, 3, FALSE)</f>
        <v>4</v>
      </c>
      <c r="AC122" s="29">
        <f>VLOOKUP($C122, ESNFI!C:E, 3, FALSE)</f>
        <v>2</v>
      </c>
      <c r="AD122" s="29">
        <f>VLOOKUP($C122, Health!C:E, 3, FALSE)</f>
        <v>2.8</v>
      </c>
      <c r="AE122" s="29">
        <f>VLOOKUP($C122, NUT!C:E, 3, FALSE)</f>
        <v>4</v>
      </c>
      <c r="AF122" s="29">
        <f>VLOOKUP($C122, PRO!C:E, 3, FALSE)</f>
        <v>2.8</v>
      </c>
      <c r="AG122" s="29">
        <f>VLOOKUP($C122, FSC!C:E, 3, FALSE)</f>
        <v>3.4</v>
      </c>
      <c r="AH122" s="29">
        <f>VLOOKUP($C122, WASH!C:E, 3, FALSE)</f>
        <v>2</v>
      </c>
    </row>
    <row r="123" spans="1:34" ht="17" thickTop="1" thickBot="1" x14ac:dyDescent="0.35">
      <c r="A123" s="20" t="s">
        <v>356</v>
      </c>
      <c r="B123" s="20" t="s">
        <v>388</v>
      </c>
      <c r="C123" s="20" t="s">
        <v>389</v>
      </c>
      <c r="D123" s="10">
        <f>IFERROR(IF(AND($P123&gt;=2, SUM($O123:P123)&gt;=4), 5, IF(SUM($O123:$P123) &gt;= 4, 4, IF(SUM($N123:$P123) &gt;= 4, 3, IF(SUM($M123:$P123) &gt;= 4, 2, IF(SUM($L123:$P123)&gt;=4, 1, " "))))), " ")</f>
        <v>3</v>
      </c>
      <c r="E123" s="28">
        <f t="shared" si="21"/>
        <v>5</v>
      </c>
      <c r="F123" s="28">
        <f t="shared" si="22"/>
        <v>3</v>
      </c>
      <c r="G123" s="28">
        <f t="shared" si="23"/>
        <v>3</v>
      </c>
      <c r="H123" s="28">
        <f t="shared" si="24"/>
        <v>4</v>
      </c>
      <c r="I123" s="28">
        <f t="shared" si="25"/>
        <v>3</v>
      </c>
      <c r="J123" s="28">
        <f t="shared" si="26"/>
        <v>4</v>
      </c>
      <c r="K123" s="28">
        <f t="shared" si="27"/>
        <v>2</v>
      </c>
      <c r="L123" s="28">
        <f t="shared" si="28"/>
        <v>0</v>
      </c>
      <c r="M123" s="28">
        <f t="shared" si="29"/>
        <v>1</v>
      </c>
      <c r="N123" s="28">
        <f t="shared" si="30"/>
        <v>3</v>
      </c>
      <c r="O123" s="28">
        <f t="shared" si="31"/>
        <v>2</v>
      </c>
      <c r="P123" s="28">
        <f t="shared" si="32"/>
        <v>1</v>
      </c>
      <c r="Q123" s="27"/>
      <c r="R123" s="28" t="str">
        <f t="shared" si="33"/>
        <v>3.0 - 3.4</v>
      </c>
      <c r="S123" s="28" t="str">
        <f t="shared" si="34"/>
        <v>4.5 - 5.0</v>
      </c>
      <c r="T123" s="28" t="str">
        <f t="shared" si="35"/>
        <v>2.5 - 2.9</v>
      </c>
      <c r="U123" s="28" t="str">
        <f t="shared" si="36"/>
        <v>2.5 - 2.9</v>
      </c>
      <c r="V123" s="28" t="str">
        <f t="shared" si="37"/>
        <v>4.0 - 4.4</v>
      </c>
      <c r="W123" s="28" t="str">
        <f t="shared" si="38"/>
        <v>2.5 - 2.9</v>
      </c>
      <c r="X123" s="28" t="str">
        <f t="shared" si="39"/>
        <v>3.5 - 3.9</v>
      </c>
      <c r="Y123" s="28" t="str">
        <f t="shared" si="40"/>
        <v>2.0 - 2.4</v>
      </c>
      <c r="Z123" s="27"/>
      <c r="AA123" s="29">
        <f t="shared" si="41"/>
        <v>3.3</v>
      </c>
      <c r="AB123" s="29">
        <f>VLOOKUP($C123, EDU!C:E, 3, FALSE)</f>
        <v>5</v>
      </c>
      <c r="AC123" s="29">
        <f>VLOOKUP($C123, ESNFI!C:E, 3, FALSE)</f>
        <v>2.8</v>
      </c>
      <c r="AD123" s="29">
        <f>VLOOKUP($C123, Health!C:E, 3, FALSE)</f>
        <v>2.8</v>
      </c>
      <c r="AE123" s="29">
        <f>VLOOKUP($C123, NUT!C:E, 3, FALSE)</f>
        <v>4</v>
      </c>
      <c r="AF123" s="29">
        <f>VLOOKUP($C123, PRO!C:E, 3, FALSE)</f>
        <v>2.8</v>
      </c>
      <c r="AG123" s="29">
        <f>VLOOKUP($C123, FSC!C:E, 3, FALSE)</f>
        <v>3.6</v>
      </c>
      <c r="AH123" s="29">
        <f>VLOOKUP($C123, WASH!C:E, 3, FALSE)</f>
        <v>2</v>
      </c>
    </row>
    <row r="124" spans="1:34" ht="17" thickTop="1" thickBot="1" x14ac:dyDescent="0.35">
      <c r="A124" s="20" t="s">
        <v>356</v>
      </c>
      <c r="B124" s="20" t="s">
        <v>390</v>
      </c>
      <c r="C124" s="20" t="s">
        <v>391</v>
      </c>
      <c r="D124" s="10">
        <f>IFERROR(IF(AND($P124&gt;=2, SUM($O124:P124)&gt;=4), 5, IF(SUM($O124:$P124) &gt;= 4, 4, IF(SUM($N124:$P124) &gt;= 4, 3, IF(SUM($M124:$P124) &gt;= 4, 2, IF(SUM($L124:$P124)&gt;=4, 1, " "))))), " ")</f>
        <v>3</v>
      </c>
      <c r="E124" s="28">
        <f t="shared" si="21"/>
        <v>5</v>
      </c>
      <c r="F124" s="28">
        <f t="shared" si="22"/>
        <v>2</v>
      </c>
      <c r="G124" s="28">
        <f t="shared" si="23"/>
        <v>3</v>
      </c>
      <c r="H124" s="28">
        <f t="shared" si="24"/>
        <v>3</v>
      </c>
      <c r="I124" s="28">
        <f t="shared" si="25"/>
        <v>3</v>
      </c>
      <c r="J124" s="28">
        <f t="shared" si="26"/>
        <v>3</v>
      </c>
      <c r="K124" s="28">
        <f t="shared" si="27"/>
        <v>2</v>
      </c>
      <c r="L124" s="28">
        <f t="shared" si="28"/>
        <v>0</v>
      </c>
      <c r="M124" s="28">
        <f t="shared" si="29"/>
        <v>2</v>
      </c>
      <c r="N124" s="28">
        <f t="shared" si="30"/>
        <v>4</v>
      </c>
      <c r="O124" s="28">
        <f t="shared" si="31"/>
        <v>0</v>
      </c>
      <c r="P124" s="28">
        <f t="shared" si="32"/>
        <v>1</v>
      </c>
      <c r="Q124" s="27"/>
      <c r="R124" s="28" t="str">
        <f t="shared" si="33"/>
        <v>3.0 - 3.4</v>
      </c>
      <c r="S124" s="28" t="str">
        <f t="shared" si="34"/>
        <v>4.5 - 5.0</v>
      </c>
      <c r="T124" s="28" t="str">
        <f t="shared" si="35"/>
        <v>2.0 - 2.4</v>
      </c>
      <c r="U124" s="28" t="str">
        <f t="shared" si="36"/>
        <v>3.0 - 3.4</v>
      </c>
      <c r="V124" s="28" t="str">
        <f t="shared" si="37"/>
        <v>3.0 - 3.4</v>
      </c>
      <c r="W124" s="28" t="str">
        <f t="shared" si="38"/>
        <v>2.5 - 2.9</v>
      </c>
      <c r="X124" s="28" t="str">
        <f t="shared" si="39"/>
        <v>3.0 - 3.4</v>
      </c>
      <c r="Y124" s="28" t="str">
        <f t="shared" si="40"/>
        <v>2.0 - 2.4</v>
      </c>
      <c r="Z124" s="27"/>
      <c r="AA124" s="29">
        <f t="shared" si="41"/>
        <v>3.1</v>
      </c>
      <c r="AB124" s="29">
        <f>VLOOKUP($C124, EDU!C:E, 3, FALSE)</f>
        <v>4.7</v>
      </c>
      <c r="AC124" s="29">
        <f>VLOOKUP($C124, ESNFI!C:E, 3, FALSE)</f>
        <v>2</v>
      </c>
      <c r="AD124" s="29">
        <f>VLOOKUP($C124, Health!C:E, 3, FALSE)</f>
        <v>3</v>
      </c>
      <c r="AE124" s="29">
        <f>VLOOKUP($C124, NUT!C:E, 3, FALSE)</f>
        <v>3.4000000000000004</v>
      </c>
      <c r="AF124" s="29">
        <f>VLOOKUP($C124, PRO!C:E, 3, FALSE)</f>
        <v>2.8</v>
      </c>
      <c r="AG124" s="29">
        <f>VLOOKUP($C124, FSC!C:E, 3, FALSE)</f>
        <v>3.4</v>
      </c>
      <c r="AH124" s="29">
        <f>VLOOKUP($C124, WASH!C:E, 3, FALSE)</f>
        <v>2.2999999999999998</v>
      </c>
    </row>
    <row r="125" spans="1:34" ht="17" thickTop="1" thickBot="1" x14ac:dyDescent="0.35">
      <c r="A125" s="20" t="s">
        <v>356</v>
      </c>
      <c r="B125" s="20" t="s">
        <v>392</v>
      </c>
      <c r="C125" s="20" t="s">
        <v>393</v>
      </c>
      <c r="D125" s="10">
        <f>IFERROR(IF(AND($P125&gt;=2, SUM($O125:P125)&gt;=4), 5, IF(SUM($O125:$P125) &gt;= 4, 4, IF(SUM($N125:$P125) &gt;= 4, 3, IF(SUM($M125:$P125) &gt;= 4, 2, IF(SUM($L125:$P125)&gt;=4, 1, " "))))), " ")</f>
        <v>3</v>
      </c>
      <c r="E125" s="28">
        <f t="shared" si="21"/>
        <v>5</v>
      </c>
      <c r="F125" s="28">
        <f t="shared" si="22"/>
        <v>3</v>
      </c>
      <c r="G125" s="28">
        <f t="shared" si="23"/>
        <v>3</v>
      </c>
      <c r="H125" s="28">
        <f t="shared" si="24"/>
        <v>4</v>
      </c>
      <c r="I125" s="28">
        <f t="shared" si="25"/>
        <v>3</v>
      </c>
      <c r="J125" s="28">
        <f t="shared" si="26"/>
        <v>4</v>
      </c>
      <c r="K125" s="28">
        <f t="shared" si="27"/>
        <v>2</v>
      </c>
      <c r="L125" s="28">
        <f t="shared" si="28"/>
        <v>0</v>
      </c>
      <c r="M125" s="28">
        <f t="shared" si="29"/>
        <v>1</v>
      </c>
      <c r="N125" s="28">
        <f t="shared" si="30"/>
        <v>3</v>
      </c>
      <c r="O125" s="28">
        <f t="shared" si="31"/>
        <v>2</v>
      </c>
      <c r="P125" s="28">
        <f t="shared" si="32"/>
        <v>1</v>
      </c>
      <c r="Q125" s="27"/>
      <c r="R125" s="28" t="str">
        <f t="shared" si="33"/>
        <v>3.0 - 3.4</v>
      </c>
      <c r="S125" s="28" t="str">
        <f t="shared" si="34"/>
        <v>4.5 - 5.0</v>
      </c>
      <c r="T125" s="28" t="str">
        <f t="shared" si="35"/>
        <v>2.5 - 2.9</v>
      </c>
      <c r="U125" s="28" t="str">
        <f t="shared" si="36"/>
        <v>2.5 - 2.9</v>
      </c>
      <c r="V125" s="28" t="str">
        <f t="shared" si="37"/>
        <v>3.5 - 3.9</v>
      </c>
      <c r="W125" s="28" t="str">
        <f t="shared" si="38"/>
        <v>3.0 - 3.4</v>
      </c>
      <c r="X125" s="28" t="str">
        <f t="shared" si="39"/>
        <v>3.5 - 3.9</v>
      </c>
      <c r="Y125" s="28" t="str">
        <f t="shared" si="40"/>
        <v>2.0 - 2.4</v>
      </c>
      <c r="Z125" s="27"/>
      <c r="AA125" s="29">
        <f t="shared" si="41"/>
        <v>3.3</v>
      </c>
      <c r="AB125" s="29">
        <f>VLOOKUP($C125, EDU!C:E, 3, FALSE)</f>
        <v>5</v>
      </c>
      <c r="AC125" s="29">
        <f>VLOOKUP($C125, ESNFI!C:E, 3, FALSE)</f>
        <v>2.8</v>
      </c>
      <c r="AD125" s="29">
        <f>VLOOKUP($C125, Health!C:E, 3, FALSE)</f>
        <v>2.8</v>
      </c>
      <c r="AE125" s="29">
        <f>VLOOKUP($C125, NUT!C:E, 3, FALSE)</f>
        <v>3.8000000000000003</v>
      </c>
      <c r="AF125" s="29">
        <f>VLOOKUP($C125, PRO!C:E, 3, FALSE)</f>
        <v>3</v>
      </c>
      <c r="AG125" s="29">
        <f>VLOOKUP($C125, FSC!C:E, 3, FALSE)</f>
        <v>3.6</v>
      </c>
      <c r="AH125" s="29">
        <f>VLOOKUP($C125, WASH!C:E, 3, FALSE)</f>
        <v>2.2999999999999998</v>
      </c>
    </row>
    <row r="126" spans="1:34" ht="17" thickTop="1" thickBot="1" x14ac:dyDescent="0.35">
      <c r="A126" s="20" t="s">
        <v>394</v>
      </c>
      <c r="B126" s="20" t="s">
        <v>395</v>
      </c>
      <c r="C126" s="20" t="s">
        <v>396</v>
      </c>
      <c r="D126" s="10">
        <f>IFERROR(IF(AND($P126&gt;=2, SUM($O126:P126)&gt;=4), 5, IF(SUM($O126:$P126) &gt;= 4, 4, IF(SUM($N126:$P126) &gt;= 4, 3, IF(SUM($M126:$P126) &gt;= 4, 2, IF(SUM($L126:$P126)&gt;=4, 1, " "))))), " ")</f>
        <v>3</v>
      </c>
      <c r="E126" s="28">
        <f t="shared" si="21"/>
        <v>4</v>
      </c>
      <c r="F126" s="28">
        <f t="shared" si="22"/>
        <v>2</v>
      </c>
      <c r="G126" s="28">
        <f t="shared" si="23"/>
        <v>3</v>
      </c>
      <c r="H126" s="28">
        <f t="shared" si="24"/>
        <v>4</v>
      </c>
      <c r="I126" s="28">
        <f t="shared" si="25"/>
        <v>3</v>
      </c>
      <c r="J126" s="28">
        <f t="shared" si="26"/>
        <v>3</v>
      </c>
      <c r="K126" s="28">
        <f t="shared" si="27"/>
        <v>2</v>
      </c>
      <c r="L126" s="28">
        <f t="shared" si="28"/>
        <v>0</v>
      </c>
      <c r="M126" s="28">
        <f t="shared" si="29"/>
        <v>2</v>
      </c>
      <c r="N126" s="28">
        <f t="shared" si="30"/>
        <v>3</v>
      </c>
      <c r="O126" s="28">
        <f t="shared" si="31"/>
        <v>2</v>
      </c>
      <c r="P126" s="28">
        <f t="shared" si="32"/>
        <v>0</v>
      </c>
      <c r="Q126" s="27"/>
      <c r="R126" s="28" t="str">
        <f t="shared" si="33"/>
        <v>2.5 - 2.9</v>
      </c>
      <c r="S126" s="28" t="str">
        <f t="shared" si="34"/>
        <v>4.0 - 4.4</v>
      </c>
      <c r="T126" s="28" t="str">
        <f t="shared" si="35"/>
        <v>1.5 - 1.9</v>
      </c>
      <c r="U126" s="28" t="str">
        <f t="shared" si="36"/>
        <v>3.0 - 3.4</v>
      </c>
      <c r="V126" s="28" t="str">
        <f t="shared" si="37"/>
        <v>3.5 - 3.9</v>
      </c>
      <c r="W126" s="28" t="str">
        <f t="shared" si="38"/>
        <v>3.0 - 3.4</v>
      </c>
      <c r="X126" s="28" t="str">
        <f t="shared" si="39"/>
        <v>2.5 - 2.9</v>
      </c>
      <c r="Y126" s="28" t="str">
        <f t="shared" si="40"/>
        <v>2.0 - 2.4</v>
      </c>
      <c r="Z126" s="27"/>
      <c r="AA126" s="29">
        <f t="shared" si="41"/>
        <v>2.9</v>
      </c>
      <c r="AB126" s="29">
        <f>VLOOKUP($C126, EDU!C:E, 3, FALSE)</f>
        <v>4</v>
      </c>
      <c r="AC126" s="29">
        <f>VLOOKUP($C126, ESNFI!C:E, 3, FALSE)</f>
        <v>1.8</v>
      </c>
      <c r="AD126" s="29">
        <f>VLOOKUP($C126, Health!C:E, 3, FALSE)</f>
        <v>3</v>
      </c>
      <c r="AE126" s="29">
        <f>VLOOKUP($C126, NUT!C:E, 3, FALSE)</f>
        <v>3.6</v>
      </c>
      <c r="AF126" s="29">
        <f>VLOOKUP($C126, PRO!C:E, 3, FALSE)</f>
        <v>3</v>
      </c>
      <c r="AG126" s="29">
        <f>VLOOKUP($C126, FSC!C:E, 3, FALSE)</f>
        <v>2.8</v>
      </c>
      <c r="AH126" s="29">
        <f>VLOOKUP($C126, WASH!C:E, 3, FALSE)</f>
        <v>2</v>
      </c>
    </row>
    <row r="127" spans="1:34" ht="17" thickTop="1" thickBot="1" x14ac:dyDescent="0.35">
      <c r="A127" s="20" t="s">
        <v>394</v>
      </c>
      <c r="B127" s="20" t="s">
        <v>397</v>
      </c>
      <c r="C127" s="20" t="s">
        <v>398</v>
      </c>
      <c r="D127" s="10">
        <f>IFERROR(IF(AND($P127&gt;=2, SUM($O127:P127)&gt;=4), 5, IF(SUM($O127:$P127) &gt;= 4, 4, IF(SUM($N127:$P127) &gt;= 4, 3, IF(SUM($M127:$P127) &gt;= 4, 2, IF(SUM($L127:$P127)&gt;=4, 1, " "))))), " ")</f>
        <v>3</v>
      </c>
      <c r="E127" s="28">
        <f t="shared" si="21"/>
        <v>4</v>
      </c>
      <c r="F127" s="28">
        <f t="shared" si="22"/>
        <v>2</v>
      </c>
      <c r="G127" s="28">
        <f t="shared" si="23"/>
        <v>3</v>
      </c>
      <c r="H127" s="28">
        <f t="shared" si="24"/>
        <v>4</v>
      </c>
      <c r="I127" s="28">
        <f t="shared" si="25"/>
        <v>3</v>
      </c>
      <c r="J127" s="28">
        <f t="shared" si="26"/>
        <v>2</v>
      </c>
      <c r="K127" s="28">
        <f t="shared" si="27"/>
        <v>2</v>
      </c>
      <c r="L127" s="28">
        <f t="shared" si="28"/>
        <v>0</v>
      </c>
      <c r="M127" s="28">
        <f t="shared" si="29"/>
        <v>3</v>
      </c>
      <c r="N127" s="28">
        <f t="shared" si="30"/>
        <v>2</v>
      </c>
      <c r="O127" s="28">
        <f t="shared" si="31"/>
        <v>2</v>
      </c>
      <c r="P127" s="28">
        <f t="shared" si="32"/>
        <v>0</v>
      </c>
      <c r="Q127" s="27"/>
      <c r="R127" s="28" t="str">
        <f t="shared" si="33"/>
        <v>2.5 - 2.9</v>
      </c>
      <c r="S127" s="28" t="str">
        <f t="shared" si="34"/>
        <v>4.0 - 4.4</v>
      </c>
      <c r="T127" s="28" t="str">
        <f t="shared" si="35"/>
        <v>1.5 - 1.9</v>
      </c>
      <c r="U127" s="28" t="str">
        <f t="shared" si="36"/>
        <v>3.0 - 3.4</v>
      </c>
      <c r="V127" s="28" t="str">
        <f t="shared" si="37"/>
        <v>3.5 - 3.9</v>
      </c>
      <c r="W127" s="28" t="str">
        <f t="shared" si="38"/>
        <v>2.5 - 2.9</v>
      </c>
      <c r="X127" s="28" t="str">
        <f t="shared" si="39"/>
        <v>2.0 - 2.4</v>
      </c>
      <c r="Y127" s="28" t="str">
        <f t="shared" si="40"/>
        <v>2.0 - 2.4</v>
      </c>
      <c r="Z127" s="27"/>
      <c r="AA127" s="29">
        <f t="shared" si="41"/>
        <v>2.8</v>
      </c>
      <c r="AB127" s="29">
        <f>VLOOKUP($C127, EDU!C:E, 3, FALSE)</f>
        <v>4</v>
      </c>
      <c r="AC127" s="29">
        <f>VLOOKUP($C127, ESNFI!C:E, 3, FALSE)</f>
        <v>1.8</v>
      </c>
      <c r="AD127" s="29">
        <f>VLOOKUP($C127, Health!C:E, 3, FALSE)</f>
        <v>3</v>
      </c>
      <c r="AE127" s="29">
        <f>VLOOKUP($C127, NUT!C:E, 3, FALSE)</f>
        <v>3.8000000000000003</v>
      </c>
      <c r="AF127" s="29">
        <f>VLOOKUP($C127, PRO!C:E, 3, FALSE)</f>
        <v>2.8</v>
      </c>
      <c r="AG127" s="29">
        <f>VLOOKUP($C127, FSC!C:E, 3, FALSE)</f>
        <v>2.4</v>
      </c>
      <c r="AH127" s="29">
        <f>VLOOKUP($C127, WASH!C:E, 3, FALSE)</f>
        <v>2</v>
      </c>
    </row>
    <row r="128" spans="1:34" ht="17" thickTop="1" thickBot="1" x14ac:dyDescent="0.35">
      <c r="A128" s="20" t="s">
        <v>394</v>
      </c>
      <c r="B128" s="20" t="s">
        <v>399</v>
      </c>
      <c r="C128" s="20" t="s">
        <v>400</v>
      </c>
      <c r="D128" s="10">
        <f>IFERROR(IF(AND($P128&gt;=2, SUM($O128:P128)&gt;=4), 5, IF(SUM($O128:$P128) &gt;= 4, 4, IF(SUM($N128:$P128) &gt;= 4, 3, IF(SUM($M128:$P128) &gt;= 4, 2, IF(SUM($L128:$P128)&gt;=4, 1, " "))))), " ")</f>
        <v>3</v>
      </c>
      <c r="E128" s="28">
        <f t="shared" si="21"/>
        <v>4</v>
      </c>
      <c r="F128" s="28">
        <f t="shared" si="22"/>
        <v>3</v>
      </c>
      <c r="G128" s="28">
        <f t="shared" si="23"/>
        <v>3</v>
      </c>
      <c r="H128" s="28">
        <f t="shared" si="24"/>
        <v>4</v>
      </c>
      <c r="I128" s="28">
        <f t="shared" si="25"/>
        <v>3</v>
      </c>
      <c r="J128" s="28">
        <f t="shared" si="26"/>
        <v>3</v>
      </c>
      <c r="K128" s="28">
        <f t="shared" si="27"/>
        <v>2</v>
      </c>
      <c r="L128" s="28">
        <f t="shared" si="28"/>
        <v>0</v>
      </c>
      <c r="M128" s="28">
        <f t="shared" si="29"/>
        <v>1</v>
      </c>
      <c r="N128" s="28">
        <f t="shared" si="30"/>
        <v>4</v>
      </c>
      <c r="O128" s="28">
        <f t="shared" si="31"/>
        <v>2</v>
      </c>
      <c r="P128" s="28">
        <f t="shared" si="32"/>
        <v>0</v>
      </c>
      <c r="Q128" s="27"/>
      <c r="R128" s="28" t="str">
        <f t="shared" si="33"/>
        <v>3.0 - 3.4</v>
      </c>
      <c r="S128" s="28" t="str">
        <f t="shared" si="34"/>
        <v>4.0 - 4.4</v>
      </c>
      <c r="T128" s="28" t="str">
        <f t="shared" si="35"/>
        <v>2.5 - 2.9</v>
      </c>
      <c r="U128" s="28" t="str">
        <f t="shared" si="36"/>
        <v>2.5 - 2.9</v>
      </c>
      <c r="V128" s="28" t="str">
        <f t="shared" si="37"/>
        <v>3.5 - 3.9</v>
      </c>
      <c r="W128" s="28" t="str">
        <f t="shared" si="38"/>
        <v>3.0 - 3.4</v>
      </c>
      <c r="X128" s="28" t="str">
        <f t="shared" si="39"/>
        <v>3.0 - 3.4</v>
      </c>
      <c r="Y128" s="28" t="str">
        <f t="shared" si="40"/>
        <v>2.0 - 2.4</v>
      </c>
      <c r="Z128" s="27"/>
      <c r="AA128" s="29">
        <f t="shared" si="41"/>
        <v>3</v>
      </c>
      <c r="AB128" s="29">
        <f>VLOOKUP($C128, EDU!C:E, 3, FALSE)</f>
        <v>4</v>
      </c>
      <c r="AC128" s="29">
        <f>VLOOKUP($C128, ESNFI!C:E, 3, FALSE)</f>
        <v>2.8</v>
      </c>
      <c r="AD128" s="29">
        <f>VLOOKUP($C128, Health!C:E, 3, FALSE)</f>
        <v>2.5</v>
      </c>
      <c r="AE128" s="29">
        <f>VLOOKUP($C128, NUT!C:E, 3, FALSE)</f>
        <v>3.8000000000000003</v>
      </c>
      <c r="AF128" s="29">
        <f>VLOOKUP($C128, PRO!C:E, 3, FALSE)</f>
        <v>3</v>
      </c>
      <c r="AG128" s="29">
        <f>VLOOKUP($C128, FSC!C:E, 3, FALSE)</f>
        <v>3</v>
      </c>
      <c r="AH128" s="29">
        <f>VLOOKUP($C128, WASH!C:E, 3, FALSE)</f>
        <v>2</v>
      </c>
    </row>
    <row r="129" spans="1:34" ht="17" thickTop="1" thickBot="1" x14ac:dyDescent="0.35">
      <c r="A129" s="20" t="s">
        <v>394</v>
      </c>
      <c r="B129" s="20" t="s">
        <v>401</v>
      </c>
      <c r="C129" s="20" t="s">
        <v>402</v>
      </c>
      <c r="D129" s="10">
        <f>IFERROR(IF(AND($P129&gt;=2, SUM($O129:P129)&gt;=4), 5, IF(SUM($O129:$P129) &gt;= 4, 4, IF(SUM($N129:$P129) &gt;= 4, 3, IF(SUM($M129:$P129) &gt;= 4, 2, IF(SUM($L129:$P129)&gt;=4, 1, " "))))), " ")</f>
        <v>3</v>
      </c>
      <c r="E129" s="28">
        <f t="shared" si="21"/>
        <v>4</v>
      </c>
      <c r="F129" s="28">
        <f t="shared" si="22"/>
        <v>2</v>
      </c>
      <c r="G129" s="28">
        <f t="shared" si="23"/>
        <v>3</v>
      </c>
      <c r="H129" s="28">
        <f t="shared" si="24"/>
        <v>3</v>
      </c>
      <c r="I129" s="28">
        <f t="shared" si="25"/>
        <v>3</v>
      </c>
      <c r="J129" s="28">
        <f t="shared" si="26"/>
        <v>3</v>
      </c>
      <c r="K129" s="28">
        <f t="shared" si="27"/>
        <v>2</v>
      </c>
      <c r="L129" s="28">
        <f t="shared" si="28"/>
        <v>0</v>
      </c>
      <c r="M129" s="28">
        <f t="shared" si="29"/>
        <v>2</v>
      </c>
      <c r="N129" s="28">
        <f t="shared" si="30"/>
        <v>4</v>
      </c>
      <c r="O129" s="28">
        <f t="shared" si="31"/>
        <v>1</v>
      </c>
      <c r="P129" s="28">
        <f t="shared" si="32"/>
        <v>0</v>
      </c>
      <c r="Q129" s="27"/>
      <c r="R129" s="28" t="str">
        <f t="shared" si="33"/>
        <v>2.5 - 2.9</v>
      </c>
      <c r="S129" s="28" t="str">
        <f t="shared" si="34"/>
        <v>3.5 - 3.9</v>
      </c>
      <c r="T129" s="28" t="str">
        <f t="shared" si="35"/>
        <v>2.0 - 2.4</v>
      </c>
      <c r="U129" s="28" t="str">
        <f t="shared" si="36"/>
        <v>3.0 - 3.4</v>
      </c>
      <c r="V129" s="28" t="str">
        <f t="shared" si="37"/>
        <v>3.0 - 3.4</v>
      </c>
      <c r="W129" s="28" t="str">
        <f t="shared" si="38"/>
        <v>3.0 - 3.4</v>
      </c>
      <c r="X129" s="28" t="str">
        <f t="shared" si="39"/>
        <v>2.5 - 2.9</v>
      </c>
      <c r="Y129" s="28" t="str">
        <f t="shared" si="40"/>
        <v>2.0 - 2.4</v>
      </c>
      <c r="Z129" s="27"/>
      <c r="AA129" s="29">
        <f t="shared" si="41"/>
        <v>2.8</v>
      </c>
      <c r="AB129" s="29">
        <f>VLOOKUP($C129, EDU!C:E, 3, FALSE)</f>
        <v>3.7</v>
      </c>
      <c r="AC129" s="29">
        <f>VLOOKUP($C129, ESNFI!C:E, 3, FALSE)</f>
        <v>2</v>
      </c>
      <c r="AD129" s="29">
        <f>VLOOKUP($C129, Health!C:E, 3, FALSE)</f>
        <v>3</v>
      </c>
      <c r="AE129" s="29">
        <f>VLOOKUP($C129, NUT!C:E, 3, FALSE)</f>
        <v>3.2</v>
      </c>
      <c r="AF129" s="29">
        <f>VLOOKUP($C129, PRO!C:E, 3, FALSE)</f>
        <v>3.3</v>
      </c>
      <c r="AG129" s="29">
        <f>VLOOKUP($C129, FSC!C:E, 3, FALSE)</f>
        <v>2.6</v>
      </c>
      <c r="AH129" s="29">
        <f>VLOOKUP($C129, WASH!C:E, 3, FALSE)</f>
        <v>2</v>
      </c>
    </row>
    <row r="130" spans="1:34" ht="17" thickTop="1" thickBot="1" x14ac:dyDescent="0.35">
      <c r="A130" s="20" t="s">
        <v>394</v>
      </c>
      <c r="B130" s="20" t="s">
        <v>403</v>
      </c>
      <c r="C130" s="20" t="s">
        <v>404</v>
      </c>
      <c r="D130" s="10">
        <f>IFERROR(IF(AND($P130&gt;=2, SUM($O130:P130)&gt;=4), 5, IF(SUM($O130:$P130) &gt;= 4, 4, IF(SUM($N130:$P130) &gt;= 4, 3, IF(SUM($M130:$P130) &gt;= 4, 2, IF(SUM($L130:$P130)&gt;=4, 1, " "))))), " ")</f>
        <v>3</v>
      </c>
      <c r="E130" s="28">
        <f t="shared" si="21"/>
        <v>3</v>
      </c>
      <c r="F130" s="28">
        <f t="shared" si="22"/>
        <v>3</v>
      </c>
      <c r="G130" s="28">
        <f t="shared" si="23"/>
        <v>3</v>
      </c>
      <c r="H130" s="28">
        <f t="shared" si="24"/>
        <v>3</v>
      </c>
      <c r="I130" s="28">
        <f t="shared" si="25"/>
        <v>3</v>
      </c>
      <c r="J130" s="28">
        <f t="shared" si="26"/>
        <v>3</v>
      </c>
      <c r="K130" s="28">
        <f t="shared" si="27"/>
        <v>2</v>
      </c>
      <c r="L130" s="28">
        <f t="shared" si="28"/>
        <v>0</v>
      </c>
      <c r="M130" s="28">
        <f t="shared" si="29"/>
        <v>1</v>
      </c>
      <c r="N130" s="28">
        <f t="shared" si="30"/>
        <v>6</v>
      </c>
      <c r="O130" s="28">
        <f t="shared" si="31"/>
        <v>0</v>
      </c>
      <c r="P130" s="28">
        <f t="shared" si="32"/>
        <v>0</v>
      </c>
      <c r="Q130" s="27"/>
      <c r="R130" s="28" t="str">
        <f t="shared" si="33"/>
        <v>2.5 - 2.9</v>
      </c>
      <c r="S130" s="28" t="str">
        <f t="shared" si="34"/>
        <v>2.5 - 2.9</v>
      </c>
      <c r="T130" s="28" t="str">
        <f t="shared" si="35"/>
        <v>2.5 - 2.9</v>
      </c>
      <c r="U130" s="28" t="str">
        <f t="shared" si="36"/>
        <v>2.5 - 2.9</v>
      </c>
      <c r="V130" s="28" t="str">
        <f t="shared" si="37"/>
        <v>3.0 - 3.4</v>
      </c>
      <c r="W130" s="28" t="str">
        <f t="shared" si="38"/>
        <v>3.0 - 3.4</v>
      </c>
      <c r="X130" s="28" t="str">
        <f t="shared" si="39"/>
        <v>3.0 - 3.4</v>
      </c>
      <c r="Y130" s="28" t="str">
        <f t="shared" si="40"/>
        <v>2.0 - 2.4</v>
      </c>
      <c r="Z130" s="27"/>
      <c r="AA130" s="29">
        <f t="shared" si="41"/>
        <v>2.8</v>
      </c>
      <c r="AB130" s="29">
        <f>VLOOKUP($C130, EDU!C:E, 3, FALSE)</f>
        <v>2.7</v>
      </c>
      <c r="AC130" s="29">
        <f>VLOOKUP($C130, ESNFI!C:E, 3, FALSE)</f>
        <v>2.5</v>
      </c>
      <c r="AD130" s="29">
        <f>VLOOKUP($C130, Health!C:E, 3, FALSE)</f>
        <v>2.5</v>
      </c>
      <c r="AE130" s="29">
        <f>VLOOKUP($C130, NUT!C:E, 3, FALSE)</f>
        <v>3.2</v>
      </c>
      <c r="AF130" s="29">
        <f>VLOOKUP($C130, PRO!C:E, 3, FALSE)</f>
        <v>3.3</v>
      </c>
      <c r="AG130" s="29">
        <f>VLOOKUP($C130, FSC!C:E, 3, FALSE)</f>
        <v>3.2</v>
      </c>
      <c r="AH130" s="29">
        <f>VLOOKUP($C130, WASH!C:E, 3, FALSE)</f>
        <v>2</v>
      </c>
    </row>
    <row r="131" spans="1:34" ht="17" thickTop="1" thickBot="1" x14ac:dyDescent="0.35">
      <c r="A131" s="20" t="s">
        <v>394</v>
      </c>
      <c r="B131" s="20" t="s">
        <v>405</v>
      </c>
      <c r="C131" s="20" t="s">
        <v>406</v>
      </c>
      <c r="D131" s="10">
        <f>IFERROR(IF(AND($P131&gt;=2, SUM($O131:P131)&gt;=4), 5, IF(SUM($O131:$P131) &gt;= 4, 4, IF(SUM($N131:$P131) &gt;= 4, 3, IF(SUM($M131:$P131) &gt;= 4, 2, IF(SUM($L131:$P131)&gt;=4, 1, " "))))), " ")</f>
        <v>3</v>
      </c>
      <c r="E131" s="28">
        <f t="shared" ref="E131:E194" si="42">ROUND(AB131, 0)</f>
        <v>4</v>
      </c>
      <c r="F131" s="28">
        <f t="shared" ref="F131:F194" si="43">ROUND(AC131, 0)</f>
        <v>4</v>
      </c>
      <c r="G131" s="28">
        <f t="shared" ref="G131:G194" si="44">ROUND(AD131, 0)</f>
        <v>3</v>
      </c>
      <c r="H131" s="28">
        <f t="shared" ref="H131:H194" si="45">ROUND(AE131, 0)</f>
        <v>5</v>
      </c>
      <c r="I131" s="28">
        <f t="shared" ref="I131:I194" si="46">ROUND(AF131, 0)</f>
        <v>3</v>
      </c>
      <c r="J131" s="28">
        <f t="shared" ref="J131:J194" si="47">ROUND(AG131, 0)</f>
        <v>3</v>
      </c>
      <c r="K131" s="28">
        <f t="shared" ref="K131:K194" si="48">ROUND(AH131, 0)</f>
        <v>2</v>
      </c>
      <c r="L131" s="28">
        <f t="shared" ref="L131:L194" si="49">COUNTIF($E131:$K131, 1)</f>
        <v>0</v>
      </c>
      <c r="M131" s="28">
        <f t="shared" ref="M131:M194" si="50">COUNTIF($E131:$K131, 2)</f>
        <v>1</v>
      </c>
      <c r="N131" s="28">
        <f t="shared" ref="N131:N194" si="51">COUNTIF($E131:$K131, 3)</f>
        <v>3</v>
      </c>
      <c r="O131" s="28">
        <f t="shared" ref="O131:O194" si="52">COUNTIF($E131:$K131, 4)</f>
        <v>2</v>
      </c>
      <c r="P131" s="28">
        <f t="shared" ref="P131:P194" si="53">COUNTIF($E131:$K131, 5)</f>
        <v>1</v>
      </c>
      <c r="Q131" s="27"/>
      <c r="R131" s="28" t="str">
        <f t="shared" ref="R131:R194" si="54">IF(AA131&gt;=4.5, "4.5 - 5.0", IF(AA131&gt;=4, "4.0 - 4.4", IF(AA131&gt;= 3.5, "3.5 - 3.9", IF(AA131&gt;=3, "3.0 - 3.4", IF(AA131&gt;= 2.5, "2.5 - 2.9", IF(AA131 &gt;=2, "2.0 - 2.4", IF(AA131&gt;=1.5, "1.5 - 1.9", IF(AA131 &gt;=1, "1.0 - 1.4"))))))))</f>
        <v>3.0 - 3.4</v>
      </c>
      <c r="S131" s="28" t="str">
        <f t="shared" ref="S131:S194" si="55">IF(AB131&gt;=4.5, "4.5 - 5.0", IF(AB131&gt;=4, "4.0 - 4.4", IF(AB131&gt;= 3.5, "3.5 - 3.9", IF(AB131&gt;=3, "3.0 - 3.4", IF(AB131&gt;= 2.5, "2.5 - 2.9", IF(AB131 &gt;=2, "2.0 - 2.4", IF(AB131&gt;=1.5, "1.5 - 1.9", IF(AB131 &gt;=1, "1.0 - 1.4"))))))))</f>
        <v>4.0 - 4.4</v>
      </c>
      <c r="T131" s="28" t="str">
        <f t="shared" ref="T131:T194" si="56">IF(AC131&gt;=4.5, "4.5 - 5.0", IF(AC131&gt;=4, "4.0 - 4.4", IF(AC131&gt;= 3.5, "3.5 - 3.9", IF(AC131&gt;=3, "3.0 - 3.4", IF(AC131&gt;= 2.5, "2.5 - 2.9", IF(AC131 &gt;=2, "2.0 - 2.4", IF(AC131&gt;=1.5, "1.5 - 1.9", IF(AC131 &gt;=1, "1.0 - 1.4"))))))))</f>
        <v>3.5 - 3.9</v>
      </c>
      <c r="U131" s="28" t="str">
        <f t="shared" ref="U131:U194" si="57">IF(AD131&gt;=4.5, "4.5 - 5.0", IF(AD131&gt;=4, "4.0 - 4.4", IF(AD131&gt;= 3.5, "3.5 - 3.9", IF(AD131&gt;=3, "3.0 - 3.4", IF(AD131&gt;= 2.5, "2.5 - 2.9", IF(AD131 &gt;=2, "2.0 - 2.4", IF(AD131&gt;=1.5, "1.5 - 1.9", IF(AD131 &gt;=1, "1.0 - 1.4"))))))))</f>
        <v>2.5 - 2.9</v>
      </c>
      <c r="V131" s="28" t="str">
        <f t="shared" ref="V131:V194" si="58">IF(AE131&gt;=4.5, "4.5 - 5.0", IF(AE131&gt;=4, "4.0 - 4.4", IF(AE131&gt;= 3.5, "3.5 - 3.9", IF(AE131&gt;=3, "3.0 - 3.4", IF(AE131&gt;= 2.5, "2.5 - 2.9", IF(AE131 &gt;=2, "2.0 - 2.4", IF(AE131&gt;=1.5, "1.5 - 1.9", IF(AE131 &gt;=1, "1.0 - 1.4"))))))))</f>
        <v>4.5 - 5.0</v>
      </c>
      <c r="W131" s="28" t="str">
        <f t="shared" ref="W131:W194" si="59">IF(AF131&gt;=4.5, "4.5 - 5.0", IF(AF131&gt;=4, "4.0 - 4.4", IF(AF131&gt;= 3.5, "3.5 - 3.9", IF(AF131&gt;=3, "3.0 - 3.4", IF(AF131&gt;= 2.5, "2.5 - 2.9", IF(AF131 &gt;=2, "2.0 - 2.4", IF(AF131&gt;=1.5, "1.5 - 1.9", IF(AF131 &gt;=1, "1.0 - 1.4"))))))))</f>
        <v>3.0 - 3.4</v>
      </c>
      <c r="X131" s="28" t="str">
        <f t="shared" ref="X131:X194" si="60">IF(AG131&gt;=4.5, "4.5 - 5.0", IF(AG131&gt;=4, "4.0 - 4.4", IF(AG131&gt;= 3.5, "3.5 - 3.9", IF(AG131&gt;=3, "3.0 - 3.4", IF(AG131&gt;= 2.5, "2.5 - 2.9", IF(AG131 &gt;=2, "2.0 - 2.4", IF(AG131&gt;=1.5, "1.5 - 1.9", IF(AG131 &gt;=1, "1.0 - 1.4"))))))))</f>
        <v>3.0 - 3.4</v>
      </c>
      <c r="Y131" s="28" t="str">
        <f t="shared" ref="Y131:Y194" si="61">IF(AH131&gt;=4.5, "4.5 - 5.0", IF(AH131&gt;=4, "4.0 - 4.4", IF(AH131&gt;= 3.5, "3.5 - 3.9", IF(AH131&gt;=3, "3.0 - 3.4", IF(AH131&gt;= 2.5, "2.5 - 2.9", IF(AH131 &gt;=2, "2.0 - 2.4", IF(AH131&gt;=1.5, "1.5 - 1.9", IF(AH131 &gt;=1, "1.0 - 1.4"))))))))</f>
        <v>2.0 - 2.4</v>
      </c>
      <c r="Z131" s="27"/>
      <c r="AA131" s="29">
        <f t="shared" ref="AA131:AA194" si="62">ROUND(AVERAGEIFS(AB131:AH131, AB131:AH131, "&lt;&gt;#N/A"), 1)</f>
        <v>3.3</v>
      </c>
      <c r="AB131" s="29">
        <f>VLOOKUP($C131, EDU!C:E, 3, FALSE)</f>
        <v>4</v>
      </c>
      <c r="AC131" s="29">
        <f>VLOOKUP($C131, ESNFI!C:E, 3, FALSE)</f>
        <v>3.5</v>
      </c>
      <c r="AD131" s="29">
        <f>VLOOKUP($C131, Health!C:E, 3, FALSE)</f>
        <v>2.8</v>
      </c>
      <c r="AE131" s="29">
        <f>VLOOKUP($C131, NUT!C:E, 3, FALSE)</f>
        <v>4.5999999999999996</v>
      </c>
      <c r="AF131" s="29">
        <f>VLOOKUP($C131, PRO!C:E, 3, FALSE)</f>
        <v>3.3</v>
      </c>
      <c r="AG131" s="29">
        <f>VLOOKUP($C131, FSC!C:E, 3, FALSE)</f>
        <v>3.2</v>
      </c>
      <c r="AH131" s="29">
        <f>VLOOKUP($C131, WASH!C:E, 3, FALSE)</f>
        <v>2</v>
      </c>
    </row>
    <row r="132" spans="1:34" ht="17" thickTop="1" thickBot="1" x14ac:dyDescent="0.35">
      <c r="A132" s="20" t="s">
        <v>394</v>
      </c>
      <c r="B132" s="20" t="s">
        <v>407</v>
      </c>
      <c r="C132" s="20" t="s">
        <v>408</v>
      </c>
      <c r="D132" s="10">
        <f>IFERROR(IF(AND($P132&gt;=2, SUM($O132:P132)&gt;=4), 5, IF(SUM($O132:$P132) &gt;= 4, 4, IF(SUM($N132:$P132) &gt;= 4, 3, IF(SUM($M132:$P132) &gt;= 4, 2, IF(SUM($L132:$P132)&gt;=4, 1, " "))))), " ")</f>
        <v>3</v>
      </c>
      <c r="E132" s="28">
        <f t="shared" si="42"/>
        <v>4</v>
      </c>
      <c r="F132" s="28">
        <f t="shared" si="43"/>
        <v>2</v>
      </c>
      <c r="G132" s="28">
        <f t="shared" si="44"/>
        <v>3</v>
      </c>
      <c r="H132" s="28">
        <f t="shared" si="45"/>
        <v>4</v>
      </c>
      <c r="I132" s="28">
        <f t="shared" si="46"/>
        <v>3</v>
      </c>
      <c r="J132" s="28">
        <f t="shared" si="47"/>
        <v>2</v>
      </c>
      <c r="K132" s="28">
        <f t="shared" si="48"/>
        <v>2</v>
      </c>
      <c r="L132" s="28">
        <f t="shared" si="49"/>
        <v>0</v>
      </c>
      <c r="M132" s="28">
        <f t="shared" si="50"/>
        <v>3</v>
      </c>
      <c r="N132" s="28">
        <f t="shared" si="51"/>
        <v>2</v>
      </c>
      <c r="O132" s="28">
        <f t="shared" si="52"/>
        <v>2</v>
      </c>
      <c r="P132" s="28">
        <f t="shared" si="53"/>
        <v>0</v>
      </c>
      <c r="Q132" s="27"/>
      <c r="R132" s="28" t="str">
        <f t="shared" si="54"/>
        <v>2.5 - 2.9</v>
      </c>
      <c r="S132" s="28" t="str">
        <f t="shared" si="55"/>
        <v>3.5 - 3.9</v>
      </c>
      <c r="T132" s="28" t="str">
        <f t="shared" si="56"/>
        <v>2.0 - 2.4</v>
      </c>
      <c r="U132" s="28" t="str">
        <f t="shared" si="57"/>
        <v>2.5 - 2.9</v>
      </c>
      <c r="V132" s="28" t="str">
        <f t="shared" si="58"/>
        <v>3.5 - 3.9</v>
      </c>
      <c r="W132" s="28" t="str">
        <f t="shared" si="59"/>
        <v>3.0 - 3.4</v>
      </c>
      <c r="X132" s="28" t="str">
        <f t="shared" si="60"/>
        <v>2.0 - 2.4</v>
      </c>
      <c r="Y132" s="28" t="str">
        <f t="shared" si="61"/>
        <v>2.0 - 2.4</v>
      </c>
      <c r="Z132" s="27"/>
      <c r="AA132" s="29">
        <f t="shared" si="62"/>
        <v>2.8</v>
      </c>
      <c r="AB132" s="29">
        <f>VLOOKUP($C132, EDU!C:E, 3, FALSE)</f>
        <v>3.7</v>
      </c>
      <c r="AC132" s="29">
        <f>VLOOKUP($C132, ESNFI!C:E, 3, FALSE)</f>
        <v>2</v>
      </c>
      <c r="AD132" s="29">
        <f>VLOOKUP($C132, Health!C:E, 3, FALSE)</f>
        <v>2.5</v>
      </c>
      <c r="AE132" s="29">
        <f>VLOOKUP($C132, NUT!C:E, 3, FALSE)</f>
        <v>3.8000000000000003</v>
      </c>
      <c r="AF132" s="29">
        <f>VLOOKUP($C132, PRO!C:E, 3, FALSE)</f>
        <v>3.3</v>
      </c>
      <c r="AG132" s="29">
        <f>VLOOKUP($C132, FSC!C:E, 3, FALSE)</f>
        <v>2.4</v>
      </c>
      <c r="AH132" s="29">
        <f>VLOOKUP($C132, WASH!C:E, 3, FALSE)</f>
        <v>2</v>
      </c>
    </row>
    <row r="133" spans="1:34" ht="17" thickTop="1" thickBot="1" x14ac:dyDescent="0.35">
      <c r="A133" s="20" t="s">
        <v>394</v>
      </c>
      <c r="B133" s="20" t="s">
        <v>409</v>
      </c>
      <c r="C133" s="20" t="s">
        <v>410</v>
      </c>
      <c r="D133" s="10">
        <f>IFERROR(IF(AND($P133&gt;=2, SUM($O133:P133)&gt;=4), 5, IF(SUM($O133:$P133) &gt;= 4, 4, IF(SUM($N133:$P133) &gt;= 4, 3, IF(SUM($M133:$P133) &gt;= 4, 2, IF(SUM($L133:$P133)&gt;=4, 1, " "))))), " ")</f>
        <v>3</v>
      </c>
      <c r="E133" s="28">
        <f t="shared" si="42"/>
        <v>4</v>
      </c>
      <c r="F133" s="28">
        <f t="shared" si="43"/>
        <v>3</v>
      </c>
      <c r="G133" s="28">
        <f t="shared" si="44"/>
        <v>3</v>
      </c>
      <c r="H133" s="28">
        <f t="shared" si="45"/>
        <v>4</v>
      </c>
      <c r="I133" s="28">
        <f t="shared" si="46"/>
        <v>3</v>
      </c>
      <c r="J133" s="28">
        <f t="shared" si="47"/>
        <v>3</v>
      </c>
      <c r="K133" s="28">
        <f t="shared" si="48"/>
        <v>3</v>
      </c>
      <c r="L133" s="28">
        <f t="shared" si="49"/>
        <v>0</v>
      </c>
      <c r="M133" s="28">
        <f t="shared" si="50"/>
        <v>0</v>
      </c>
      <c r="N133" s="28">
        <f t="shared" si="51"/>
        <v>5</v>
      </c>
      <c r="O133" s="28">
        <f t="shared" si="52"/>
        <v>2</v>
      </c>
      <c r="P133" s="28">
        <f t="shared" si="53"/>
        <v>0</v>
      </c>
      <c r="Q133" s="27"/>
      <c r="R133" s="28" t="str">
        <f t="shared" si="54"/>
        <v>3.0 - 3.4</v>
      </c>
      <c r="S133" s="28" t="str">
        <f t="shared" si="55"/>
        <v>4.0 - 4.4</v>
      </c>
      <c r="T133" s="28" t="str">
        <f t="shared" si="56"/>
        <v>2.5 - 2.9</v>
      </c>
      <c r="U133" s="28" t="str">
        <f t="shared" si="57"/>
        <v>2.5 - 2.9</v>
      </c>
      <c r="V133" s="28" t="str">
        <f t="shared" si="58"/>
        <v>3.5 - 3.9</v>
      </c>
      <c r="W133" s="28" t="str">
        <f t="shared" si="59"/>
        <v>3.0 - 3.4</v>
      </c>
      <c r="X133" s="28" t="str">
        <f t="shared" si="60"/>
        <v>3.0 - 3.4</v>
      </c>
      <c r="Y133" s="28" t="str">
        <f t="shared" si="61"/>
        <v>2.5 - 2.9</v>
      </c>
      <c r="Z133" s="27"/>
      <c r="AA133" s="29">
        <f t="shared" si="62"/>
        <v>3.2</v>
      </c>
      <c r="AB133" s="29">
        <f>VLOOKUP($C133, EDU!C:E, 3, FALSE)</f>
        <v>4</v>
      </c>
      <c r="AC133" s="29">
        <f>VLOOKUP($C133, ESNFI!C:E, 3, FALSE)</f>
        <v>2.8</v>
      </c>
      <c r="AD133" s="29">
        <f>VLOOKUP($C133, Health!C:E, 3, FALSE)</f>
        <v>2.8</v>
      </c>
      <c r="AE133" s="29">
        <f>VLOOKUP($C133, NUT!C:E, 3, FALSE)</f>
        <v>3.8000000000000003</v>
      </c>
      <c r="AF133" s="29">
        <f>VLOOKUP($C133, PRO!C:E, 3, FALSE)</f>
        <v>3.3</v>
      </c>
      <c r="AG133" s="29">
        <f>VLOOKUP($C133, FSC!C:E, 3, FALSE)</f>
        <v>3.2</v>
      </c>
      <c r="AH133" s="29">
        <f>VLOOKUP($C133, WASH!C:E, 3, FALSE)</f>
        <v>2.5</v>
      </c>
    </row>
    <row r="134" spans="1:34" ht="17" thickTop="1" thickBot="1" x14ac:dyDescent="0.35">
      <c r="A134" s="20" t="s">
        <v>394</v>
      </c>
      <c r="B134" s="20" t="s">
        <v>411</v>
      </c>
      <c r="C134" s="20" t="s">
        <v>412</v>
      </c>
      <c r="D134" s="10">
        <f>IFERROR(IF(AND($P134&gt;=2, SUM($O134:P134)&gt;=4), 5, IF(SUM($O134:$P134) &gt;= 4, 4, IF(SUM($N134:$P134) &gt;= 4, 3, IF(SUM($M134:$P134) &gt;= 4, 2, IF(SUM($L134:$P134)&gt;=4, 1, " "))))), " ")</f>
        <v>3</v>
      </c>
      <c r="E134" s="28">
        <f t="shared" si="42"/>
        <v>4</v>
      </c>
      <c r="F134" s="28">
        <f t="shared" si="43"/>
        <v>3</v>
      </c>
      <c r="G134" s="28">
        <f t="shared" si="44"/>
        <v>3</v>
      </c>
      <c r="H134" s="28">
        <f t="shared" si="45"/>
        <v>3</v>
      </c>
      <c r="I134" s="28">
        <f t="shared" si="46"/>
        <v>3</v>
      </c>
      <c r="J134" s="28">
        <f t="shared" si="47"/>
        <v>3</v>
      </c>
      <c r="K134" s="28">
        <f t="shared" si="48"/>
        <v>2</v>
      </c>
      <c r="L134" s="28">
        <f t="shared" si="49"/>
        <v>0</v>
      </c>
      <c r="M134" s="28">
        <f t="shared" si="50"/>
        <v>1</v>
      </c>
      <c r="N134" s="28">
        <f t="shared" si="51"/>
        <v>5</v>
      </c>
      <c r="O134" s="28">
        <f t="shared" si="52"/>
        <v>1</v>
      </c>
      <c r="P134" s="28">
        <f t="shared" si="53"/>
        <v>0</v>
      </c>
      <c r="Q134" s="27"/>
      <c r="R134" s="28" t="str">
        <f t="shared" si="54"/>
        <v>2.5 - 2.9</v>
      </c>
      <c r="S134" s="28" t="str">
        <f t="shared" si="55"/>
        <v>4.0 - 4.4</v>
      </c>
      <c r="T134" s="28" t="str">
        <f t="shared" si="56"/>
        <v>2.5 - 2.9</v>
      </c>
      <c r="U134" s="28" t="str">
        <f t="shared" si="57"/>
        <v>3.0 - 3.4</v>
      </c>
      <c r="V134" s="28" t="str">
        <f t="shared" si="58"/>
        <v>3.0 - 3.4</v>
      </c>
      <c r="W134" s="28" t="str">
        <f t="shared" si="59"/>
        <v>3.0 - 3.4</v>
      </c>
      <c r="X134" s="28" t="str">
        <f t="shared" si="60"/>
        <v>2.5 - 2.9</v>
      </c>
      <c r="Y134" s="28" t="str">
        <f t="shared" si="61"/>
        <v>2.0 - 2.4</v>
      </c>
      <c r="Z134" s="27"/>
      <c r="AA134" s="29">
        <f t="shared" si="62"/>
        <v>2.9</v>
      </c>
      <c r="AB134" s="29">
        <f>VLOOKUP($C134, EDU!C:E, 3, FALSE)</f>
        <v>4</v>
      </c>
      <c r="AC134" s="29">
        <f>VLOOKUP($C134, ESNFI!C:E, 3, FALSE)</f>
        <v>2.5</v>
      </c>
      <c r="AD134" s="29">
        <f>VLOOKUP($C134, Health!C:E, 3, FALSE)</f>
        <v>3</v>
      </c>
      <c r="AE134" s="29">
        <f>VLOOKUP($C134, NUT!C:E, 3, FALSE)</f>
        <v>3.2</v>
      </c>
      <c r="AF134" s="29">
        <f>VLOOKUP($C134, PRO!C:E, 3, FALSE)</f>
        <v>3.3</v>
      </c>
      <c r="AG134" s="29">
        <f>VLOOKUP($C134, FSC!C:E, 3, FALSE)</f>
        <v>2.6</v>
      </c>
      <c r="AH134" s="29">
        <f>VLOOKUP($C134, WASH!C:E, 3, FALSE)</f>
        <v>2</v>
      </c>
    </row>
    <row r="135" spans="1:34" ht="17" thickTop="1" thickBot="1" x14ac:dyDescent="0.35">
      <c r="A135" s="20" t="s">
        <v>394</v>
      </c>
      <c r="B135" s="20" t="s">
        <v>413</v>
      </c>
      <c r="C135" s="20" t="s">
        <v>414</v>
      </c>
      <c r="D135" s="10">
        <f>IFERROR(IF(AND($P135&gt;=2, SUM($O135:P135)&gt;=4), 5, IF(SUM($O135:$P135) &gt;= 4, 4, IF(SUM($N135:$P135) &gt;= 4, 3, IF(SUM($M135:$P135) &gt;= 4, 2, IF(SUM($L135:$P135)&gt;=4, 1, " "))))), " ")</f>
        <v>3</v>
      </c>
      <c r="E135" s="28">
        <f t="shared" si="42"/>
        <v>4</v>
      </c>
      <c r="F135" s="28">
        <f t="shared" si="43"/>
        <v>3</v>
      </c>
      <c r="G135" s="28">
        <f t="shared" si="44"/>
        <v>2</v>
      </c>
      <c r="H135" s="28">
        <f t="shared" si="45"/>
        <v>4</v>
      </c>
      <c r="I135" s="28">
        <f t="shared" si="46"/>
        <v>3</v>
      </c>
      <c r="J135" s="28">
        <f t="shared" si="47"/>
        <v>3</v>
      </c>
      <c r="K135" s="28">
        <f t="shared" si="48"/>
        <v>2</v>
      </c>
      <c r="L135" s="28">
        <f t="shared" si="49"/>
        <v>0</v>
      </c>
      <c r="M135" s="28">
        <f t="shared" si="50"/>
        <v>2</v>
      </c>
      <c r="N135" s="28">
        <f t="shared" si="51"/>
        <v>3</v>
      </c>
      <c r="O135" s="28">
        <f t="shared" si="52"/>
        <v>2</v>
      </c>
      <c r="P135" s="28">
        <f t="shared" si="53"/>
        <v>0</v>
      </c>
      <c r="Q135" s="27"/>
      <c r="R135" s="28" t="str">
        <f t="shared" si="54"/>
        <v>3.0 - 3.4</v>
      </c>
      <c r="S135" s="28" t="str">
        <f t="shared" si="55"/>
        <v>4.0 - 4.4</v>
      </c>
      <c r="T135" s="28" t="str">
        <f t="shared" si="56"/>
        <v>2.5 - 2.9</v>
      </c>
      <c r="U135" s="28" t="str">
        <f t="shared" si="57"/>
        <v>2.0 - 2.4</v>
      </c>
      <c r="V135" s="28" t="str">
        <f t="shared" si="58"/>
        <v>3.5 - 3.9</v>
      </c>
      <c r="W135" s="28" t="str">
        <f t="shared" si="59"/>
        <v>2.5 - 2.9</v>
      </c>
      <c r="X135" s="28" t="str">
        <f t="shared" si="60"/>
        <v>3.0 - 3.4</v>
      </c>
      <c r="Y135" s="28" t="str">
        <f t="shared" si="61"/>
        <v>2.0 - 2.4</v>
      </c>
      <c r="Z135" s="27"/>
      <c r="AA135" s="29">
        <f t="shared" si="62"/>
        <v>3</v>
      </c>
      <c r="AB135" s="29">
        <f>VLOOKUP($C135, EDU!C:E, 3, FALSE)</f>
        <v>4.3</v>
      </c>
      <c r="AC135" s="29">
        <f>VLOOKUP($C135, ESNFI!C:E, 3, FALSE)</f>
        <v>2.5</v>
      </c>
      <c r="AD135" s="29">
        <f>VLOOKUP($C135, Health!C:E, 3, FALSE)</f>
        <v>2.2999999999999998</v>
      </c>
      <c r="AE135" s="29">
        <f>VLOOKUP($C135, NUT!C:E, 3, FALSE)</f>
        <v>3.8000000000000003</v>
      </c>
      <c r="AF135" s="29">
        <f>VLOOKUP($C135, PRO!C:E, 3, FALSE)</f>
        <v>2.8</v>
      </c>
      <c r="AG135" s="29">
        <f>VLOOKUP($C135, FSC!C:E, 3, FALSE)</f>
        <v>3.2</v>
      </c>
      <c r="AH135" s="29">
        <f>VLOOKUP($C135, WASH!C:E, 3, FALSE)</f>
        <v>2.2999999999999998</v>
      </c>
    </row>
    <row r="136" spans="1:34" ht="17" thickTop="1" thickBot="1" x14ac:dyDescent="0.35">
      <c r="A136" s="20" t="s">
        <v>394</v>
      </c>
      <c r="B136" s="20" t="s">
        <v>415</v>
      </c>
      <c r="C136" s="20" t="s">
        <v>416</v>
      </c>
      <c r="D136" s="10">
        <f>IFERROR(IF(AND($P136&gt;=2, SUM($O136:P136)&gt;=4), 5, IF(SUM($O136:$P136) &gt;= 4, 4, IF(SUM($N136:$P136) &gt;= 4, 3, IF(SUM($M136:$P136) &gt;= 4, 2, IF(SUM($L136:$P136)&gt;=4, 1, " "))))), " ")</f>
        <v>3</v>
      </c>
      <c r="E136" s="28">
        <f t="shared" si="42"/>
        <v>4</v>
      </c>
      <c r="F136" s="28">
        <f t="shared" si="43"/>
        <v>3</v>
      </c>
      <c r="G136" s="28">
        <f t="shared" si="44"/>
        <v>3</v>
      </c>
      <c r="H136" s="28">
        <f t="shared" si="45"/>
        <v>4</v>
      </c>
      <c r="I136" s="28">
        <f t="shared" si="46"/>
        <v>3</v>
      </c>
      <c r="J136" s="28">
        <f t="shared" si="47"/>
        <v>3</v>
      </c>
      <c r="K136" s="28">
        <f t="shared" si="48"/>
        <v>2</v>
      </c>
      <c r="L136" s="28">
        <f t="shared" si="49"/>
        <v>0</v>
      </c>
      <c r="M136" s="28">
        <f t="shared" si="50"/>
        <v>1</v>
      </c>
      <c r="N136" s="28">
        <f t="shared" si="51"/>
        <v>4</v>
      </c>
      <c r="O136" s="28">
        <f t="shared" si="52"/>
        <v>2</v>
      </c>
      <c r="P136" s="28">
        <f t="shared" si="53"/>
        <v>0</v>
      </c>
      <c r="Q136" s="27"/>
      <c r="R136" s="28" t="str">
        <f t="shared" si="54"/>
        <v>3.0 - 3.4</v>
      </c>
      <c r="S136" s="28" t="str">
        <f t="shared" si="55"/>
        <v>4.0 - 4.4</v>
      </c>
      <c r="T136" s="28" t="str">
        <f t="shared" si="56"/>
        <v>2.5 - 2.9</v>
      </c>
      <c r="U136" s="28" t="str">
        <f t="shared" si="57"/>
        <v>2.5 - 2.9</v>
      </c>
      <c r="V136" s="28" t="str">
        <f t="shared" si="58"/>
        <v>3.5 - 3.9</v>
      </c>
      <c r="W136" s="28" t="str">
        <f t="shared" si="59"/>
        <v>3.0 - 3.4</v>
      </c>
      <c r="X136" s="28" t="str">
        <f t="shared" si="60"/>
        <v>2.5 - 2.9</v>
      </c>
      <c r="Y136" s="28" t="str">
        <f t="shared" si="61"/>
        <v>2.0 - 2.4</v>
      </c>
      <c r="Z136" s="27"/>
      <c r="AA136" s="29">
        <f t="shared" si="62"/>
        <v>3</v>
      </c>
      <c r="AB136" s="29">
        <f>VLOOKUP($C136, EDU!C:E, 3, FALSE)</f>
        <v>4</v>
      </c>
      <c r="AC136" s="29">
        <f>VLOOKUP($C136, ESNFI!C:E, 3, FALSE)</f>
        <v>2.5</v>
      </c>
      <c r="AD136" s="29">
        <f>VLOOKUP($C136, Health!C:E, 3, FALSE)</f>
        <v>2.8</v>
      </c>
      <c r="AE136" s="29">
        <f>VLOOKUP($C136, NUT!C:E, 3, FALSE)</f>
        <v>3.6</v>
      </c>
      <c r="AF136" s="29">
        <f>VLOOKUP($C136, PRO!C:E, 3, FALSE)</f>
        <v>3</v>
      </c>
      <c r="AG136" s="29">
        <f>VLOOKUP($C136, FSC!C:E, 3, FALSE)</f>
        <v>2.8</v>
      </c>
      <c r="AH136" s="29">
        <f>VLOOKUP($C136, WASH!C:E, 3, FALSE)</f>
        <v>2.2999999999999998</v>
      </c>
    </row>
    <row r="137" spans="1:34" ht="17" thickTop="1" thickBot="1" x14ac:dyDescent="0.35">
      <c r="A137" s="20" t="s">
        <v>394</v>
      </c>
      <c r="B137" s="20" t="s">
        <v>417</v>
      </c>
      <c r="C137" s="20" t="s">
        <v>418</v>
      </c>
      <c r="D137" s="10">
        <f>IFERROR(IF(AND($P137&gt;=2, SUM($O137:P137)&gt;=4), 5, IF(SUM($O137:$P137) &gt;= 4, 4, IF(SUM($N137:$P137) &gt;= 4, 3, IF(SUM($M137:$P137) &gt;= 4, 2, IF(SUM($L137:$P137)&gt;=4, 1, " "))))), " ")</f>
        <v>3</v>
      </c>
      <c r="E137" s="28">
        <f t="shared" si="42"/>
        <v>4</v>
      </c>
      <c r="F137" s="28">
        <f t="shared" si="43"/>
        <v>1</v>
      </c>
      <c r="G137" s="28">
        <f t="shared" si="44"/>
        <v>3</v>
      </c>
      <c r="H137" s="28">
        <f t="shared" si="45"/>
        <v>4</v>
      </c>
      <c r="I137" s="28">
        <f t="shared" si="46"/>
        <v>3</v>
      </c>
      <c r="J137" s="28">
        <f t="shared" si="47"/>
        <v>3</v>
      </c>
      <c r="K137" s="28">
        <f t="shared" si="48"/>
        <v>2</v>
      </c>
      <c r="L137" s="28">
        <f t="shared" si="49"/>
        <v>1</v>
      </c>
      <c r="M137" s="28">
        <f t="shared" si="50"/>
        <v>1</v>
      </c>
      <c r="N137" s="28">
        <f t="shared" si="51"/>
        <v>3</v>
      </c>
      <c r="O137" s="28">
        <f t="shared" si="52"/>
        <v>2</v>
      </c>
      <c r="P137" s="28">
        <f t="shared" si="53"/>
        <v>0</v>
      </c>
      <c r="Q137" s="27"/>
      <c r="R137" s="28" t="str">
        <f t="shared" si="54"/>
        <v>2.5 - 2.9</v>
      </c>
      <c r="S137" s="28" t="str">
        <f t="shared" si="55"/>
        <v>3.5 - 3.9</v>
      </c>
      <c r="T137" s="28" t="str">
        <f t="shared" si="56"/>
        <v>1.0 - 1.4</v>
      </c>
      <c r="U137" s="28" t="str">
        <f t="shared" si="57"/>
        <v>2.5 - 2.9</v>
      </c>
      <c r="V137" s="28" t="str">
        <f t="shared" si="58"/>
        <v>3.5 - 3.9</v>
      </c>
      <c r="W137" s="28" t="str">
        <f t="shared" si="59"/>
        <v>3.0 - 3.4</v>
      </c>
      <c r="X137" s="28" t="str">
        <f t="shared" si="60"/>
        <v>3.0 - 3.4</v>
      </c>
      <c r="Y137" s="28" t="str">
        <f t="shared" si="61"/>
        <v>2.0 - 2.4</v>
      </c>
      <c r="Z137" s="27"/>
      <c r="AA137" s="29">
        <f t="shared" si="62"/>
        <v>2.8</v>
      </c>
      <c r="AB137" s="29">
        <f>VLOOKUP($C137, EDU!C:E, 3, FALSE)</f>
        <v>3.7</v>
      </c>
      <c r="AC137" s="29">
        <f>VLOOKUP($C137, ESNFI!C:E, 3, FALSE)</f>
        <v>1.3</v>
      </c>
      <c r="AD137" s="29">
        <f>VLOOKUP($C137, Health!C:E, 3, FALSE)</f>
        <v>2.5</v>
      </c>
      <c r="AE137" s="29">
        <f>VLOOKUP($C137, NUT!C:E, 3, FALSE)</f>
        <v>3.8000000000000003</v>
      </c>
      <c r="AF137" s="29">
        <f>VLOOKUP($C137, PRO!C:E, 3, FALSE)</f>
        <v>3.3</v>
      </c>
      <c r="AG137" s="29">
        <f>VLOOKUP($C137, FSC!C:E, 3, FALSE)</f>
        <v>3</v>
      </c>
      <c r="AH137" s="29">
        <f>VLOOKUP($C137, WASH!C:E, 3, FALSE)</f>
        <v>2</v>
      </c>
    </row>
    <row r="138" spans="1:34" ht="17" thickTop="1" thickBot="1" x14ac:dyDescent="0.35">
      <c r="A138" s="20" t="s">
        <v>394</v>
      </c>
      <c r="B138" s="20" t="s">
        <v>419</v>
      </c>
      <c r="C138" s="20" t="s">
        <v>420</v>
      </c>
      <c r="D138" s="10">
        <f>IFERROR(IF(AND($P138&gt;=2, SUM($O138:P138)&gt;=4), 5, IF(SUM($O138:$P138) &gt;= 4, 4, IF(SUM($N138:$P138) &gt;= 4, 3, IF(SUM($M138:$P138) &gt;= 4, 2, IF(SUM($L138:$P138)&gt;=4, 1, " "))))), " ")</f>
        <v>3</v>
      </c>
      <c r="E138" s="28">
        <f t="shared" si="42"/>
        <v>4</v>
      </c>
      <c r="F138" s="28">
        <f t="shared" si="43"/>
        <v>2</v>
      </c>
      <c r="G138" s="28">
        <f t="shared" si="44"/>
        <v>3</v>
      </c>
      <c r="H138" s="28">
        <f t="shared" si="45"/>
        <v>5</v>
      </c>
      <c r="I138" s="28">
        <f t="shared" si="46"/>
        <v>4</v>
      </c>
      <c r="J138" s="28">
        <f t="shared" si="47"/>
        <v>3</v>
      </c>
      <c r="K138" s="28">
        <f t="shared" si="48"/>
        <v>2</v>
      </c>
      <c r="L138" s="28">
        <f t="shared" si="49"/>
        <v>0</v>
      </c>
      <c r="M138" s="28">
        <f t="shared" si="50"/>
        <v>2</v>
      </c>
      <c r="N138" s="28">
        <f t="shared" si="51"/>
        <v>2</v>
      </c>
      <c r="O138" s="28">
        <f t="shared" si="52"/>
        <v>2</v>
      </c>
      <c r="P138" s="28">
        <f t="shared" si="53"/>
        <v>1</v>
      </c>
      <c r="Q138" s="27"/>
      <c r="R138" s="28" t="str">
        <f t="shared" si="54"/>
        <v>3.0 - 3.4</v>
      </c>
      <c r="S138" s="28" t="str">
        <f t="shared" si="55"/>
        <v>3.5 - 3.9</v>
      </c>
      <c r="T138" s="28" t="str">
        <f t="shared" si="56"/>
        <v>1.5 - 1.9</v>
      </c>
      <c r="U138" s="28" t="str">
        <f t="shared" si="57"/>
        <v>2.5 - 2.9</v>
      </c>
      <c r="V138" s="28" t="str">
        <f t="shared" si="58"/>
        <v>4.5 - 5.0</v>
      </c>
      <c r="W138" s="28" t="str">
        <f t="shared" si="59"/>
        <v>3.5 - 3.9</v>
      </c>
      <c r="X138" s="28" t="str">
        <f t="shared" si="60"/>
        <v>2.5 - 2.9</v>
      </c>
      <c r="Y138" s="28" t="str">
        <f t="shared" si="61"/>
        <v>2.0 - 2.4</v>
      </c>
      <c r="Z138" s="27"/>
      <c r="AA138" s="29">
        <f t="shared" si="62"/>
        <v>3</v>
      </c>
      <c r="AB138" s="29">
        <f>VLOOKUP($C138, EDU!C:E, 3, FALSE)</f>
        <v>3.7</v>
      </c>
      <c r="AC138" s="29">
        <f>VLOOKUP($C138, ESNFI!C:E, 3, FALSE)</f>
        <v>1.8</v>
      </c>
      <c r="AD138" s="29">
        <f>VLOOKUP($C138, Health!C:E, 3, FALSE)</f>
        <v>2.5</v>
      </c>
      <c r="AE138" s="29">
        <f>VLOOKUP($C138, NUT!C:E, 3, FALSE)</f>
        <v>4.5999999999999996</v>
      </c>
      <c r="AF138" s="29">
        <f>VLOOKUP($C138, PRO!C:E, 3, FALSE)</f>
        <v>3.5</v>
      </c>
      <c r="AG138" s="29">
        <f>VLOOKUP($C138, FSC!C:E, 3, FALSE)</f>
        <v>2.8</v>
      </c>
      <c r="AH138" s="29">
        <f>VLOOKUP($C138, WASH!C:E, 3, FALSE)</f>
        <v>2</v>
      </c>
    </row>
    <row r="139" spans="1:34" ht="17" thickTop="1" thickBot="1" x14ac:dyDescent="0.35">
      <c r="A139" s="20" t="s">
        <v>394</v>
      </c>
      <c r="B139" s="20" t="s">
        <v>421</v>
      </c>
      <c r="C139" s="20" t="s">
        <v>422</v>
      </c>
      <c r="D139" s="10">
        <f>IFERROR(IF(AND($P139&gt;=2, SUM($O139:P139)&gt;=4), 5, IF(SUM($O139:$P139) &gt;= 4, 4, IF(SUM($N139:$P139) &gt;= 4, 3, IF(SUM($M139:$P139) &gt;= 4, 2, IF(SUM($L139:$P139)&gt;=4, 1, " "))))), " ")</f>
        <v>3</v>
      </c>
      <c r="E139" s="28">
        <f t="shared" si="42"/>
        <v>2</v>
      </c>
      <c r="F139" s="28">
        <f t="shared" si="43"/>
        <v>3</v>
      </c>
      <c r="G139" s="28">
        <f t="shared" si="44"/>
        <v>3</v>
      </c>
      <c r="H139" s="28">
        <f t="shared" si="45"/>
        <v>4</v>
      </c>
      <c r="I139" s="28">
        <f t="shared" si="46"/>
        <v>3</v>
      </c>
      <c r="J139" s="28">
        <f t="shared" si="47"/>
        <v>4</v>
      </c>
      <c r="K139" s="28">
        <f t="shared" si="48"/>
        <v>2</v>
      </c>
      <c r="L139" s="28">
        <f t="shared" si="49"/>
        <v>0</v>
      </c>
      <c r="M139" s="28">
        <f t="shared" si="50"/>
        <v>2</v>
      </c>
      <c r="N139" s="28">
        <f t="shared" si="51"/>
        <v>3</v>
      </c>
      <c r="O139" s="28">
        <f t="shared" si="52"/>
        <v>2</v>
      </c>
      <c r="P139" s="28">
        <f t="shared" si="53"/>
        <v>0</v>
      </c>
      <c r="Q139" s="27"/>
      <c r="R139" s="28" t="str">
        <f t="shared" si="54"/>
        <v>2.5 - 2.9</v>
      </c>
      <c r="S139" s="28" t="str">
        <f t="shared" si="55"/>
        <v>2.0 - 2.4</v>
      </c>
      <c r="T139" s="28" t="str">
        <f t="shared" si="56"/>
        <v>2.5 - 2.9</v>
      </c>
      <c r="U139" s="28" t="str">
        <f t="shared" si="57"/>
        <v>2.5 - 2.9</v>
      </c>
      <c r="V139" s="28" t="str">
        <f t="shared" si="58"/>
        <v>3.5 - 3.9</v>
      </c>
      <c r="W139" s="28" t="str">
        <f t="shared" si="59"/>
        <v>3.0 - 3.4</v>
      </c>
      <c r="X139" s="28" t="str">
        <f t="shared" si="60"/>
        <v>3.5 - 3.9</v>
      </c>
      <c r="Y139" s="28" t="str">
        <f t="shared" si="61"/>
        <v>2.0 - 2.4</v>
      </c>
      <c r="Z139" s="27"/>
      <c r="AA139" s="29">
        <f t="shared" si="62"/>
        <v>2.8</v>
      </c>
      <c r="AB139" s="29">
        <f>VLOOKUP($C139, EDU!C:E, 3, FALSE)</f>
        <v>2.2999999999999998</v>
      </c>
      <c r="AC139" s="29">
        <f>VLOOKUP($C139, ESNFI!C:E, 3, FALSE)</f>
        <v>2.5</v>
      </c>
      <c r="AD139" s="29">
        <f>VLOOKUP($C139, Health!C:E, 3, FALSE)</f>
        <v>2.5</v>
      </c>
      <c r="AE139" s="29">
        <f>VLOOKUP($C139, NUT!C:E, 3, FALSE)</f>
        <v>3.6</v>
      </c>
      <c r="AF139" s="29">
        <f>VLOOKUP($C139, PRO!C:E, 3, FALSE)</f>
        <v>3</v>
      </c>
      <c r="AG139" s="29">
        <f>VLOOKUP($C139, FSC!C:E, 3, FALSE)</f>
        <v>3.6</v>
      </c>
      <c r="AH139" s="29">
        <f>VLOOKUP($C139, WASH!C:E, 3, FALSE)</f>
        <v>2</v>
      </c>
    </row>
    <row r="140" spans="1:34" ht="17" thickTop="1" thickBot="1" x14ac:dyDescent="0.35">
      <c r="A140" s="20" t="s">
        <v>394</v>
      </c>
      <c r="B140" s="20" t="s">
        <v>423</v>
      </c>
      <c r="C140" s="20" t="s">
        <v>424</v>
      </c>
      <c r="D140" s="10">
        <f>IFERROR(IF(AND($P140&gt;=2, SUM($O140:P140)&gt;=4), 5, IF(SUM($O140:$P140) &gt;= 4, 4, IF(SUM($N140:$P140) &gt;= 4, 3, IF(SUM($M140:$P140) &gt;= 4, 2, IF(SUM($L140:$P140)&gt;=4, 1, " "))))), " ")</f>
        <v>3</v>
      </c>
      <c r="E140" s="28">
        <f t="shared" si="42"/>
        <v>2</v>
      </c>
      <c r="F140" s="28">
        <f t="shared" si="43"/>
        <v>3</v>
      </c>
      <c r="G140" s="28">
        <f t="shared" si="44"/>
        <v>3</v>
      </c>
      <c r="H140" s="28">
        <f t="shared" si="45"/>
        <v>4</v>
      </c>
      <c r="I140" s="28">
        <f t="shared" si="46"/>
        <v>3</v>
      </c>
      <c r="J140" s="28">
        <f t="shared" si="47"/>
        <v>3</v>
      </c>
      <c r="K140" s="28">
        <f t="shared" si="48"/>
        <v>2</v>
      </c>
      <c r="L140" s="28">
        <f t="shared" si="49"/>
        <v>0</v>
      </c>
      <c r="M140" s="28">
        <f t="shared" si="50"/>
        <v>2</v>
      </c>
      <c r="N140" s="28">
        <f t="shared" si="51"/>
        <v>4</v>
      </c>
      <c r="O140" s="28">
        <f t="shared" si="52"/>
        <v>1</v>
      </c>
      <c r="P140" s="28">
        <f t="shared" si="53"/>
        <v>0</v>
      </c>
      <c r="Q140" s="27"/>
      <c r="R140" s="28" t="str">
        <f t="shared" si="54"/>
        <v>2.5 - 2.9</v>
      </c>
      <c r="S140" s="28" t="str">
        <f t="shared" si="55"/>
        <v>2.0 - 2.4</v>
      </c>
      <c r="T140" s="28" t="str">
        <f t="shared" si="56"/>
        <v>2.5 - 2.9</v>
      </c>
      <c r="U140" s="28" t="str">
        <f t="shared" si="57"/>
        <v>2.5 - 2.9</v>
      </c>
      <c r="V140" s="28" t="str">
        <f t="shared" si="58"/>
        <v>4.0 - 4.4</v>
      </c>
      <c r="W140" s="28" t="str">
        <f t="shared" si="59"/>
        <v>3.0 - 3.4</v>
      </c>
      <c r="X140" s="28" t="str">
        <f t="shared" si="60"/>
        <v>3.0 - 3.4</v>
      </c>
      <c r="Y140" s="28" t="str">
        <f t="shared" si="61"/>
        <v>2.0 - 2.4</v>
      </c>
      <c r="Z140" s="27"/>
      <c r="AA140" s="29">
        <f t="shared" si="62"/>
        <v>2.9</v>
      </c>
      <c r="AB140" s="29">
        <f>VLOOKUP($C140, EDU!C:E, 3, FALSE)</f>
        <v>2.2999999999999998</v>
      </c>
      <c r="AC140" s="29">
        <f>VLOOKUP($C140, ESNFI!C:E, 3, FALSE)</f>
        <v>2.5</v>
      </c>
      <c r="AD140" s="29">
        <f>VLOOKUP($C140, Health!C:E, 3, FALSE)</f>
        <v>2.8</v>
      </c>
      <c r="AE140" s="29">
        <f>VLOOKUP($C140, NUT!C:E, 3, FALSE)</f>
        <v>4</v>
      </c>
      <c r="AF140" s="29">
        <f>VLOOKUP($C140, PRO!C:E, 3, FALSE)</f>
        <v>3.3</v>
      </c>
      <c r="AG140" s="29">
        <f>VLOOKUP($C140, FSC!C:E, 3, FALSE)</f>
        <v>3.4</v>
      </c>
      <c r="AH140" s="29">
        <f>VLOOKUP($C140, WASH!C:E, 3, FALSE)</f>
        <v>2</v>
      </c>
    </row>
    <row r="141" spans="1:34" ht="17" thickTop="1" thickBot="1" x14ac:dyDescent="0.35">
      <c r="A141" s="20" t="s">
        <v>394</v>
      </c>
      <c r="B141" s="20" t="s">
        <v>425</v>
      </c>
      <c r="C141" s="20" t="s">
        <v>426</v>
      </c>
      <c r="D141" s="10">
        <f>IFERROR(IF(AND($P141&gt;=2, SUM($O141:P141)&gt;=4), 5, IF(SUM($O141:$P141) &gt;= 4, 4, IF(SUM($N141:$P141) &gt;= 4, 3, IF(SUM($M141:$P141) &gt;= 4, 2, IF(SUM($L141:$P141)&gt;=4, 1, " "))))), " ")</f>
        <v>3</v>
      </c>
      <c r="E141" s="28">
        <f t="shared" si="42"/>
        <v>4</v>
      </c>
      <c r="F141" s="28">
        <f t="shared" si="43"/>
        <v>3</v>
      </c>
      <c r="G141" s="28">
        <f t="shared" si="44"/>
        <v>3</v>
      </c>
      <c r="H141" s="28">
        <f t="shared" si="45"/>
        <v>4</v>
      </c>
      <c r="I141" s="28">
        <f t="shared" si="46"/>
        <v>4</v>
      </c>
      <c r="J141" s="28">
        <f t="shared" si="47"/>
        <v>3</v>
      </c>
      <c r="K141" s="28">
        <f t="shared" si="48"/>
        <v>2</v>
      </c>
      <c r="L141" s="28">
        <f t="shared" si="49"/>
        <v>0</v>
      </c>
      <c r="M141" s="28">
        <f t="shared" si="50"/>
        <v>1</v>
      </c>
      <c r="N141" s="28">
        <f t="shared" si="51"/>
        <v>3</v>
      </c>
      <c r="O141" s="28">
        <f t="shared" si="52"/>
        <v>3</v>
      </c>
      <c r="P141" s="28">
        <f t="shared" si="53"/>
        <v>0</v>
      </c>
      <c r="Q141" s="27"/>
      <c r="R141" s="28" t="str">
        <f t="shared" si="54"/>
        <v>3.0 - 3.4</v>
      </c>
      <c r="S141" s="28" t="str">
        <f t="shared" si="55"/>
        <v>4.0 - 4.4</v>
      </c>
      <c r="T141" s="28" t="str">
        <f t="shared" si="56"/>
        <v>2.5 - 2.9</v>
      </c>
      <c r="U141" s="28" t="str">
        <f t="shared" si="57"/>
        <v>2.5 - 2.9</v>
      </c>
      <c r="V141" s="28" t="str">
        <f t="shared" si="58"/>
        <v>3.5 - 3.9</v>
      </c>
      <c r="W141" s="28" t="str">
        <f t="shared" si="59"/>
        <v>3.5 - 3.9</v>
      </c>
      <c r="X141" s="28" t="str">
        <f t="shared" si="60"/>
        <v>2.5 - 2.9</v>
      </c>
      <c r="Y141" s="28" t="str">
        <f t="shared" si="61"/>
        <v>2.0 - 2.4</v>
      </c>
      <c r="Z141" s="27"/>
      <c r="AA141" s="29">
        <f t="shared" si="62"/>
        <v>3.1</v>
      </c>
      <c r="AB141" s="29">
        <f>VLOOKUP($C141, EDU!C:E, 3, FALSE)</f>
        <v>4</v>
      </c>
      <c r="AC141" s="29">
        <f>VLOOKUP($C141, ESNFI!C:E, 3, FALSE)</f>
        <v>2.8</v>
      </c>
      <c r="AD141" s="29">
        <f>VLOOKUP($C141, Health!C:E, 3, FALSE)</f>
        <v>2.8</v>
      </c>
      <c r="AE141" s="29">
        <f>VLOOKUP($C141, NUT!C:E, 3, FALSE)</f>
        <v>3.8000000000000003</v>
      </c>
      <c r="AF141" s="29">
        <f>VLOOKUP($C141, PRO!C:E, 3, FALSE)</f>
        <v>3.5</v>
      </c>
      <c r="AG141" s="29">
        <f>VLOOKUP($C141, FSC!C:E, 3, FALSE)</f>
        <v>2.8</v>
      </c>
      <c r="AH141" s="29">
        <f>VLOOKUP($C141, WASH!C:E, 3, FALSE)</f>
        <v>2.2999999999999998</v>
      </c>
    </row>
    <row r="142" spans="1:34" ht="17" thickTop="1" thickBot="1" x14ac:dyDescent="0.35">
      <c r="A142" s="20" t="s">
        <v>394</v>
      </c>
      <c r="B142" s="20" t="s">
        <v>427</v>
      </c>
      <c r="C142" s="20" t="s">
        <v>428</v>
      </c>
      <c r="D142" s="10">
        <f>IFERROR(IF(AND($P142&gt;=2, SUM($O142:P142)&gt;=4), 5, IF(SUM($O142:$P142) &gt;= 4, 4, IF(SUM($N142:$P142) &gt;= 4, 3, IF(SUM($M142:$P142) &gt;= 4, 2, IF(SUM($L142:$P142)&gt;=4, 1, " "))))), " ")</f>
        <v>3</v>
      </c>
      <c r="E142" s="28">
        <f t="shared" si="42"/>
        <v>4</v>
      </c>
      <c r="F142" s="28">
        <f t="shared" si="43"/>
        <v>2</v>
      </c>
      <c r="G142" s="28">
        <f t="shared" si="44"/>
        <v>3</v>
      </c>
      <c r="H142" s="28">
        <f t="shared" si="45"/>
        <v>4</v>
      </c>
      <c r="I142" s="28">
        <f t="shared" si="46"/>
        <v>3</v>
      </c>
      <c r="J142" s="28">
        <f t="shared" si="47"/>
        <v>3</v>
      </c>
      <c r="K142" s="28">
        <f t="shared" si="48"/>
        <v>2</v>
      </c>
      <c r="L142" s="28">
        <f t="shared" si="49"/>
        <v>0</v>
      </c>
      <c r="M142" s="28">
        <f t="shared" si="50"/>
        <v>2</v>
      </c>
      <c r="N142" s="28">
        <f t="shared" si="51"/>
        <v>3</v>
      </c>
      <c r="O142" s="28">
        <f t="shared" si="52"/>
        <v>2</v>
      </c>
      <c r="P142" s="28">
        <f t="shared" si="53"/>
        <v>0</v>
      </c>
      <c r="Q142" s="27"/>
      <c r="R142" s="28" t="str">
        <f t="shared" si="54"/>
        <v>2.5 - 2.9</v>
      </c>
      <c r="S142" s="28" t="str">
        <f t="shared" si="55"/>
        <v>3.5 - 3.9</v>
      </c>
      <c r="T142" s="28" t="str">
        <f t="shared" si="56"/>
        <v>2.0 - 2.4</v>
      </c>
      <c r="U142" s="28" t="str">
        <f t="shared" si="57"/>
        <v>2.5 - 2.9</v>
      </c>
      <c r="V142" s="28" t="str">
        <f t="shared" si="58"/>
        <v>3.5 - 3.9</v>
      </c>
      <c r="W142" s="28" t="str">
        <f t="shared" si="59"/>
        <v>3.0 - 3.4</v>
      </c>
      <c r="X142" s="28" t="str">
        <f t="shared" si="60"/>
        <v>3.0 - 3.4</v>
      </c>
      <c r="Y142" s="28" t="str">
        <f t="shared" si="61"/>
        <v>2.0 - 2.4</v>
      </c>
      <c r="Z142" s="27"/>
      <c r="AA142" s="29">
        <f t="shared" si="62"/>
        <v>2.9</v>
      </c>
      <c r="AB142" s="29">
        <f>VLOOKUP($C142, EDU!C:E, 3, FALSE)</f>
        <v>3.7</v>
      </c>
      <c r="AC142" s="29">
        <f>VLOOKUP($C142, ESNFI!C:E, 3, FALSE)</f>
        <v>2</v>
      </c>
      <c r="AD142" s="29">
        <f>VLOOKUP($C142, Health!C:E, 3, FALSE)</f>
        <v>2.5</v>
      </c>
      <c r="AE142" s="29">
        <f>VLOOKUP($C142, NUT!C:E, 3, FALSE)</f>
        <v>3.6</v>
      </c>
      <c r="AF142" s="29">
        <f>VLOOKUP($C142, PRO!C:E, 3, FALSE)</f>
        <v>3.3</v>
      </c>
      <c r="AG142" s="29">
        <f>VLOOKUP($C142, FSC!C:E, 3, FALSE)</f>
        <v>3.2</v>
      </c>
      <c r="AH142" s="29">
        <f>VLOOKUP($C142, WASH!C:E, 3, FALSE)</f>
        <v>2</v>
      </c>
    </row>
    <row r="143" spans="1:34" ht="17" thickTop="1" thickBot="1" x14ac:dyDescent="0.35">
      <c r="A143" s="20" t="s">
        <v>394</v>
      </c>
      <c r="B143" s="20" t="s">
        <v>429</v>
      </c>
      <c r="C143" s="20" t="s">
        <v>430</v>
      </c>
      <c r="D143" s="10">
        <f>IFERROR(IF(AND($P143&gt;=2, SUM($O143:P143)&gt;=4), 5, IF(SUM($O143:$P143) &gt;= 4, 4, IF(SUM($N143:$P143) &gt;= 4, 3, IF(SUM($M143:$P143) &gt;= 4, 2, IF(SUM($L143:$P143)&gt;=4, 1, " "))))), " ")</f>
        <v>3</v>
      </c>
      <c r="E143" s="28">
        <f t="shared" si="42"/>
        <v>4</v>
      </c>
      <c r="F143" s="28">
        <f t="shared" si="43"/>
        <v>2</v>
      </c>
      <c r="G143" s="28">
        <f t="shared" si="44"/>
        <v>3</v>
      </c>
      <c r="H143" s="28">
        <f t="shared" si="45"/>
        <v>4</v>
      </c>
      <c r="I143" s="28">
        <f t="shared" si="46"/>
        <v>3</v>
      </c>
      <c r="J143" s="28">
        <f t="shared" si="47"/>
        <v>3</v>
      </c>
      <c r="K143" s="28">
        <f t="shared" si="48"/>
        <v>2</v>
      </c>
      <c r="L143" s="28">
        <f t="shared" si="49"/>
        <v>0</v>
      </c>
      <c r="M143" s="28">
        <f t="shared" si="50"/>
        <v>2</v>
      </c>
      <c r="N143" s="28">
        <f t="shared" si="51"/>
        <v>3</v>
      </c>
      <c r="O143" s="28">
        <f t="shared" si="52"/>
        <v>2</v>
      </c>
      <c r="P143" s="28">
        <f t="shared" si="53"/>
        <v>0</v>
      </c>
      <c r="Q143" s="27"/>
      <c r="R143" s="28" t="str">
        <f t="shared" si="54"/>
        <v>2.5 - 2.9</v>
      </c>
      <c r="S143" s="28" t="str">
        <f t="shared" si="55"/>
        <v>3.5 - 3.9</v>
      </c>
      <c r="T143" s="28" t="str">
        <f t="shared" si="56"/>
        <v>2.0 - 2.4</v>
      </c>
      <c r="U143" s="28" t="str">
        <f t="shared" si="57"/>
        <v>2.5 - 2.9</v>
      </c>
      <c r="V143" s="28" t="str">
        <f t="shared" si="58"/>
        <v>3.5 - 3.9</v>
      </c>
      <c r="W143" s="28" t="str">
        <f t="shared" si="59"/>
        <v>3.0 - 3.4</v>
      </c>
      <c r="X143" s="28" t="str">
        <f t="shared" si="60"/>
        <v>3.0 - 3.4</v>
      </c>
      <c r="Y143" s="28" t="str">
        <f t="shared" si="61"/>
        <v>2.0 - 2.4</v>
      </c>
      <c r="Z143" s="27"/>
      <c r="AA143" s="29">
        <f t="shared" si="62"/>
        <v>2.9</v>
      </c>
      <c r="AB143" s="29">
        <f>VLOOKUP($C143, EDU!C:E, 3, FALSE)</f>
        <v>3.7</v>
      </c>
      <c r="AC143" s="29">
        <f>VLOOKUP($C143, ESNFI!C:E, 3, FALSE)</f>
        <v>2</v>
      </c>
      <c r="AD143" s="29">
        <f>VLOOKUP($C143, Health!C:E, 3, FALSE)</f>
        <v>2.5</v>
      </c>
      <c r="AE143" s="29">
        <f>VLOOKUP($C143, NUT!C:E, 3, FALSE)</f>
        <v>3.8</v>
      </c>
      <c r="AF143" s="29">
        <f>VLOOKUP($C143, PRO!C:E, 3, FALSE)</f>
        <v>3.3</v>
      </c>
      <c r="AG143" s="29">
        <f>VLOOKUP($C143, FSC!C:E, 3, FALSE)</f>
        <v>3.2</v>
      </c>
      <c r="AH143" s="29">
        <f>VLOOKUP($C143, WASH!C:E, 3, FALSE)</f>
        <v>2</v>
      </c>
    </row>
    <row r="144" spans="1:34" ht="17" thickTop="1" thickBot="1" x14ac:dyDescent="0.35">
      <c r="A144" s="20" t="s">
        <v>394</v>
      </c>
      <c r="B144" s="20" t="s">
        <v>431</v>
      </c>
      <c r="C144" s="20" t="s">
        <v>432</v>
      </c>
      <c r="D144" s="10">
        <f>IFERROR(IF(AND($P144&gt;=2, SUM($O144:P144)&gt;=4), 5, IF(SUM($O144:$P144) &gt;= 4, 4, IF(SUM($N144:$P144) &gt;= 4, 3, IF(SUM($M144:$P144) &gt;= 4, 2, IF(SUM($L144:$P144)&gt;=4, 1, " "))))), " ")</f>
        <v>3</v>
      </c>
      <c r="E144" s="28">
        <f t="shared" si="42"/>
        <v>4</v>
      </c>
      <c r="F144" s="28">
        <f t="shared" si="43"/>
        <v>2</v>
      </c>
      <c r="G144" s="28">
        <f t="shared" si="44"/>
        <v>3</v>
      </c>
      <c r="H144" s="28">
        <f t="shared" si="45"/>
        <v>4</v>
      </c>
      <c r="I144" s="28">
        <f t="shared" si="46"/>
        <v>3</v>
      </c>
      <c r="J144" s="28">
        <f t="shared" si="47"/>
        <v>3</v>
      </c>
      <c r="K144" s="28">
        <f t="shared" si="48"/>
        <v>2</v>
      </c>
      <c r="L144" s="28">
        <f t="shared" si="49"/>
        <v>0</v>
      </c>
      <c r="M144" s="28">
        <f t="shared" si="50"/>
        <v>2</v>
      </c>
      <c r="N144" s="28">
        <f t="shared" si="51"/>
        <v>3</v>
      </c>
      <c r="O144" s="28">
        <f t="shared" si="52"/>
        <v>2</v>
      </c>
      <c r="P144" s="28">
        <f t="shared" si="53"/>
        <v>0</v>
      </c>
      <c r="Q144" s="27"/>
      <c r="R144" s="28" t="str">
        <f t="shared" si="54"/>
        <v>2.5 - 2.9</v>
      </c>
      <c r="S144" s="28" t="str">
        <f t="shared" si="55"/>
        <v>3.5 - 3.9</v>
      </c>
      <c r="T144" s="28" t="str">
        <f t="shared" si="56"/>
        <v>2.0 - 2.4</v>
      </c>
      <c r="U144" s="28" t="str">
        <f t="shared" si="57"/>
        <v>2.5 - 2.9</v>
      </c>
      <c r="V144" s="28" t="str">
        <f t="shared" si="58"/>
        <v>3.5 - 3.9</v>
      </c>
      <c r="W144" s="28" t="str">
        <f t="shared" si="59"/>
        <v>3.0 - 3.4</v>
      </c>
      <c r="X144" s="28" t="str">
        <f t="shared" si="60"/>
        <v>3.0 - 3.4</v>
      </c>
      <c r="Y144" s="28" t="str">
        <f t="shared" si="61"/>
        <v>2.0 - 2.4</v>
      </c>
      <c r="Z144" s="27"/>
      <c r="AA144" s="29">
        <f t="shared" si="62"/>
        <v>2.9</v>
      </c>
      <c r="AB144" s="29">
        <f>VLOOKUP($C144, EDU!C:E, 3, FALSE)</f>
        <v>3.7</v>
      </c>
      <c r="AC144" s="29">
        <f>VLOOKUP($C144, ESNFI!C:E, 3, FALSE)</f>
        <v>2</v>
      </c>
      <c r="AD144" s="29">
        <f>VLOOKUP($C144, Health!C:E, 3, FALSE)</f>
        <v>2.5</v>
      </c>
      <c r="AE144" s="29">
        <f>VLOOKUP($C144, NUT!C:E, 3, FALSE)</f>
        <v>3.8000000000000003</v>
      </c>
      <c r="AF144" s="29">
        <f>VLOOKUP($C144, PRO!C:E, 3, FALSE)</f>
        <v>3.3</v>
      </c>
      <c r="AG144" s="29">
        <f>VLOOKUP($C144, FSC!C:E, 3, FALSE)</f>
        <v>3.2</v>
      </c>
      <c r="AH144" s="29">
        <f>VLOOKUP($C144, WASH!C:E, 3, FALSE)</f>
        <v>2</v>
      </c>
    </row>
    <row r="145" spans="1:34" ht="17" thickTop="1" thickBot="1" x14ac:dyDescent="0.35">
      <c r="A145" s="20" t="s">
        <v>433</v>
      </c>
      <c r="B145" s="20" t="s">
        <v>434</v>
      </c>
      <c r="C145" s="20" t="s">
        <v>435</v>
      </c>
      <c r="D145" s="10">
        <f>IFERROR(IF(AND($P145&gt;=2, SUM($O145:P145)&gt;=4), 5, IF(SUM($O145:$P145) &gt;= 4, 4, IF(SUM($N145:$P145) &gt;= 4, 3, IF(SUM($M145:$P145) &gt;= 4, 2, IF(SUM($L145:$P145)&gt;=4, 1, " "))))), " ")</f>
        <v>3</v>
      </c>
      <c r="E145" s="28">
        <f t="shared" si="42"/>
        <v>3</v>
      </c>
      <c r="F145" s="28">
        <f t="shared" si="43"/>
        <v>1</v>
      </c>
      <c r="G145" s="28">
        <f t="shared" si="44"/>
        <v>3</v>
      </c>
      <c r="H145" s="28">
        <f t="shared" si="45"/>
        <v>3</v>
      </c>
      <c r="I145" s="28">
        <f t="shared" si="46"/>
        <v>3</v>
      </c>
      <c r="J145" s="28">
        <f t="shared" si="47"/>
        <v>3</v>
      </c>
      <c r="K145" s="28">
        <f t="shared" si="48"/>
        <v>2</v>
      </c>
      <c r="L145" s="28">
        <f t="shared" si="49"/>
        <v>1</v>
      </c>
      <c r="M145" s="28">
        <f t="shared" si="50"/>
        <v>1</v>
      </c>
      <c r="N145" s="28">
        <f t="shared" si="51"/>
        <v>5</v>
      </c>
      <c r="O145" s="28">
        <f t="shared" si="52"/>
        <v>0</v>
      </c>
      <c r="P145" s="28">
        <f t="shared" si="53"/>
        <v>0</v>
      </c>
      <c r="Q145" s="27"/>
      <c r="R145" s="28" t="str">
        <f t="shared" si="54"/>
        <v>2.5 - 2.9</v>
      </c>
      <c r="S145" s="28" t="str">
        <f t="shared" si="55"/>
        <v>3.0 - 3.4</v>
      </c>
      <c r="T145" s="28" t="str">
        <f t="shared" si="56"/>
        <v>1.0 - 1.4</v>
      </c>
      <c r="U145" s="28" t="str">
        <f t="shared" si="57"/>
        <v>2.5 - 2.9</v>
      </c>
      <c r="V145" s="28" t="str">
        <f t="shared" si="58"/>
        <v>3.0 - 3.4</v>
      </c>
      <c r="W145" s="28" t="str">
        <f t="shared" si="59"/>
        <v>3.0 - 3.4</v>
      </c>
      <c r="X145" s="28" t="str">
        <f t="shared" si="60"/>
        <v>3.0 - 3.4</v>
      </c>
      <c r="Y145" s="28" t="str">
        <f t="shared" si="61"/>
        <v>1.5 - 1.9</v>
      </c>
      <c r="Z145" s="27"/>
      <c r="AA145" s="29">
        <f t="shared" si="62"/>
        <v>2.6</v>
      </c>
      <c r="AB145" s="29">
        <f>VLOOKUP($C145, EDU!C:E, 3, FALSE)</f>
        <v>3</v>
      </c>
      <c r="AC145" s="29">
        <f>VLOOKUP($C145, ESNFI!C:E, 3, FALSE)</f>
        <v>1.3</v>
      </c>
      <c r="AD145" s="29">
        <f>VLOOKUP($C145, Health!C:E, 3, FALSE)</f>
        <v>2.5</v>
      </c>
      <c r="AE145" s="29">
        <f>VLOOKUP($C145, NUT!C:E, 3, FALSE)</f>
        <v>3.2</v>
      </c>
      <c r="AF145" s="29">
        <f>VLOOKUP($C145, PRO!C:E, 3, FALSE)</f>
        <v>3</v>
      </c>
      <c r="AG145" s="29">
        <f>VLOOKUP($C145, FSC!C:E, 3, FALSE)</f>
        <v>3.2</v>
      </c>
      <c r="AH145" s="29">
        <f>VLOOKUP($C145, WASH!C:E, 3, FALSE)</f>
        <v>1.7</v>
      </c>
    </row>
    <row r="146" spans="1:34" ht="17" thickTop="1" thickBot="1" x14ac:dyDescent="0.35">
      <c r="A146" s="20" t="s">
        <v>433</v>
      </c>
      <c r="B146" s="20" t="s">
        <v>436</v>
      </c>
      <c r="C146" s="20" t="s">
        <v>437</v>
      </c>
      <c r="D146" s="10">
        <f>IFERROR(IF(AND($P146&gt;=2, SUM($O146:P146)&gt;=4), 5, IF(SUM($O146:$P146) &gt;= 4, 4, IF(SUM($N146:$P146) &gt;= 4, 3, IF(SUM($M146:$P146) &gt;= 4, 2, IF(SUM($L146:$P146)&gt;=4, 1, " "))))), " ")</f>
        <v>3</v>
      </c>
      <c r="E146" s="28">
        <f t="shared" si="42"/>
        <v>3</v>
      </c>
      <c r="F146" s="28">
        <f t="shared" si="43"/>
        <v>1</v>
      </c>
      <c r="G146" s="28">
        <f t="shared" si="44"/>
        <v>3</v>
      </c>
      <c r="H146" s="28">
        <f t="shared" si="45"/>
        <v>4</v>
      </c>
      <c r="I146" s="28">
        <f t="shared" si="46"/>
        <v>3</v>
      </c>
      <c r="J146" s="28">
        <f t="shared" si="47"/>
        <v>3</v>
      </c>
      <c r="K146" s="28">
        <f t="shared" si="48"/>
        <v>2</v>
      </c>
      <c r="L146" s="28">
        <f t="shared" si="49"/>
        <v>1</v>
      </c>
      <c r="M146" s="28">
        <f t="shared" si="50"/>
        <v>1</v>
      </c>
      <c r="N146" s="28">
        <f t="shared" si="51"/>
        <v>4</v>
      </c>
      <c r="O146" s="28">
        <f t="shared" si="52"/>
        <v>1</v>
      </c>
      <c r="P146" s="28">
        <f t="shared" si="53"/>
        <v>0</v>
      </c>
      <c r="Q146" s="27"/>
      <c r="R146" s="28" t="str">
        <f t="shared" si="54"/>
        <v>2.5 - 2.9</v>
      </c>
      <c r="S146" s="28" t="str">
        <f t="shared" si="55"/>
        <v>3.0 - 3.4</v>
      </c>
      <c r="T146" s="28" t="str">
        <f t="shared" si="56"/>
        <v>1.0 - 1.4</v>
      </c>
      <c r="U146" s="28" t="str">
        <f t="shared" si="57"/>
        <v>2.5 - 2.9</v>
      </c>
      <c r="V146" s="28" t="str">
        <f t="shared" si="58"/>
        <v>4.0 - 4.4</v>
      </c>
      <c r="W146" s="28" t="str">
        <f t="shared" si="59"/>
        <v>2.5 - 2.9</v>
      </c>
      <c r="X146" s="28" t="str">
        <f t="shared" si="60"/>
        <v>2.5 - 2.9</v>
      </c>
      <c r="Y146" s="28" t="str">
        <f t="shared" si="61"/>
        <v>2.0 - 2.4</v>
      </c>
      <c r="Z146" s="27"/>
      <c r="AA146" s="29">
        <f t="shared" si="62"/>
        <v>2.5</v>
      </c>
      <c r="AB146" s="29">
        <f>VLOOKUP($C146, EDU!C:E, 3, FALSE)</f>
        <v>3</v>
      </c>
      <c r="AC146" s="29">
        <f>VLOOKUP($C146, ESNFI!C:E, 3, FALSE)</f>
        <v>1</v>
      </c>
      <c r="AD146" s="29">
        <f>VLOOKUP($C146, Health!C:E, 3, FALSE)</f>
        <v>2.5</v>
      </c>
      <c r="AE146" s="29">
        <f>VLOOKUP($C146, NUT!C:E, 3, FALSE)</f>
        <v>4.2</v>
      </c>
      <c r="AF146" s="29">
        <f>VLOOKUP($C146, PRO!C:E, 3, FALSE)</f>
        <v>2.5</v>
      </c>
      <c r="AG146" s="29">
        <f>VLOOKUP($C146, FSC!C:E, 3, FALSE)</f>
        <v>2.6</v>
      </c>
      <c r="AH146" s="29">
        <f>VLOOKUP($C146, WASH!C:E, 3, FALSE)</f>
        <v>2</v>
      </c>
    </row>
    <row r="147" spans="1:34" ht="17" thickTop="1" thickBot="1" x14ac:dyDescent="0.35">
      <c r="A147" s="20" t="s">
        <v>433</v>
      </c>
      <c r="B147" s="20" t="s">
        <v>438</v>
      </c>
      <c r="C147" s="20" t="s">
        <v>439</v>
      </c>
      <c r="D147" s="10">
        <f>IFERROR(IF(AND($P147&gt;=2, SUM($O147:P147)&gt;=4), 5, IF(SUM($O147:$P147) &gt;= 4, 4, IF(SUM($N147:$P147) &gt;= 4, 3, IF(SUM($M147:$P147) &gt;= 4, 2, IF(SUM($L147:$P147)&gt;=4, 1, " "))))), " ")</f>
        <v>3</v>
      </c>
      <c r="E147" s="28">
        <f t="shared" si="42"/>
        <v>4</v>
      </c>
      <c r="F147" s="28">
        <f t="shared" si="43"/>
        <v>3</v>
      </c>
      <c r="G147" s="28">
        <f t="shared" si="44"/>
        <v>3</v>
      </c>
      <c r="H147" s="28">
        <f t="shared" si="45"/>
        <v>3</v>
      </c>
      <c r="I147" s="28">
        <f t="shared" si="46"/>
        <v>3</v>
      </c>
      <c r="J147" s="28">
        <f t="shared" si="47"/>
        <v>3</v>
      </c>
      <c r="K147" s="28">
        <f t="shared" si="48"/>
        <v>2</v>
      </c>
      <c r="L147" s="28">
        <f t="shared" si="49"/>
        <v>0</v>
      </c>
      <c r="M147" s="28">
        <f t="shared" si="50"/>
        <v>1</v>
      </c>
      <c r="N147" s="28">
        <f t="shared" si="51"/>
        <v>5</v>
      </c>
      <c r="O147" s="28">
        <f t="shared" si="52"/>
        <v>1</v>
      </c>
      <c r="P147" s="28">
        <f t="shared" si="53"/>
        <v>0</v>
      </c>
      <c r="Q147" s="27"/>
      <c r="R147" s="28" t="str">
        <f t="shared" si="54"/>
        <v>3.0 - 3.4</v>
      </c>
      <c r="S147" s="28" t="str">
        <f t="shared" si="55"/>
        <v>4.0 - 4.4</v>
      </c>
      <c r="T147" s="28" t="str">
        <f t="shared" si="56"/>
        <v>3.0 - 3.4</v>
      </c>
      <c r="U147" s="28" t="str">
        <f t="shared" si="57"/>
        <v>2.5 - 2.9</v>
      </c>
      <c r="V147" s="28" t="str">
        <f t="shared" si="58"/>
        <v>3.0 - 3.4</v>
      </c>
      <c r="W147" s="28" t="str">
        <f t="shared" si="59"/>
        <v>3.0 - 3.4</v>
      </c>
      <c r="X147" s="28" t="str">
        <f t="shared" si="60"/>
        <v>3.0 - 3.4</v>
      </c>
      <c r="Y147" s="28" t="str">
        <f t="shared" si="61"/>
        <v>2.0 - 2.4</v>
      </c>
      <c r="Z147" s="27"/>
      <c r="AA147" s="29">
        <f t="shared" si="62"/>
        <v>3.1</v>
      </c>
      <c r="AB147" s="29">
        <f>VLOOKUP($C147, EDU!C:E, 3, FALSE)</f>
        <v>4.3</v>
      </c>
      <c r="AC147" s="29">
        <f>VLOOKUP($C147, ESNFI!C:E, 3, FALSE)</f>
        <v>3</v>
      </c>
      <c r="AD147" s="29">
        <f>VLOOKUP($C147, Health!C:E, 3, FALSE)</f>
        <v>2.8</v>
      </c>
      <c r="AE147" s="29">
        <f>VLOOKUP($C147, NUT!C:E, 3, FALSE)</f>
        <v>3.2</v>
      </c>
      <c r="AF147" s="29">
        <f>VLOOKUP($C147, PRO!C:E, 3, FALSE)</f>
        <v>3.3</v>
      </c>
      <c r="AG147" s="29">
        <f>VLOOKUP($C147, FSC!C:E, 3, FALSE)</f>
        <v>3.2</v>
      </c>
      <c r="AH147" s="29">
        <f>VLOOKUP($C147, WASH!C:E, 3, FALSE)</f>
        <v>2</v>
      </c>
    </row>
    <row r="148" spans="1:34" ht="17" thickTop="1" thickBot="1" x14ac:dyDescent="0.35">
      <c r="A148" s="20" t="s">
        <v>433</v>
      </c>
      <c r="B148" s="20" t="s">
        <v>440</v>
      </c>
      <c r="C148" s="20" t="s">
        <v>441</v>
      </c>
      <c r="D148" s="10">
        <f>IFERROR(IF(AND($P148&gt;=2, SUM($O148:P148)&gt;=4), 5, IF(SUM($O148:$P148) &gt;= 4, 4, IF(SUM($N148:$P148) &gt;= 4, 3, IF(SUM($M148:$P148) &gt;= 4, 2, IF(SUM($L148:$P148)&gt;=4, 1, " "))))), " ")</f>
        <v>3</v>
      </c>
      <c r="E148" s="28">
        <f t="shared" si="42"/>
        <v>3</v>
      </c>
      <c r="F148" s="28">
        <f t="shared" si="43"/>
        <v>2</v>
      </c>
      <c r="G148" s="28">
        <f t="shared" si="44"/>
        <v>4</v>
      </c>
      <c r="H148" s="28">
        <f t="shared" si="45"/>
        <v>3</v>
      </c>
      <c r="I148" s="28">
        <f t="shared" si="46"/>
        <v>3</v>
      </c>
      <c r="J148" s="28">
        <f t="shared" si="47"/>
        <v>3</v>
      </c>
      <c r="K148" s="28">
        <f t="shared" si="48"/>
        <v>4</v>
      </c>
      <c r="L148" s="28">
        <f t="shared" si="49"/>
        <v>0</v>
      </c>
      <c r="M148" s="28">
        <f t="shared" si="50"/>
        <v>1</v>
      </c>
      <c r="N148" s="28">
        <f t="shared" si="51"/>
        <v>4</v>
      </c>
      <c r="O148" s="28">
        <f t="shared" si="52"/>
        <v>2</v>
      </c>
      <c r="P148" s="28">
        <f t="shared" si="53"/>
        <v>0</v>
      </c>
      <c r="Q148" s="27"/>
      <c r="R148" s="28" t="str">
        <f t="shared" si="54"/>
        <v>3.0 - 3.4</v>
      </c>
      <c r="S148" s="28" t="str">
        <f t="shared" si="55"/>
        <v>3.0 - 3.4</v>
      </c>
      <c r="T148" s="28" t="str">
        <f t="shared" si="56"/>
        <v>2.0 - 2.4</v>
      </c>
      <c r="U148" s="28" t="str">
        <f t="shared" si="57"/>
        <v>3.5 - 3.9</v>
      </c>
      <c r="V148" s="28" t="str">
        <f t="shared" si="58"/>
        <v>3.0 - 3.4</v>
      </c>
      <c r="W148" s="28" t="str">
        <f t="shared" si="59"/>
        <v>3.0 - 3.4</v>
      </c>
      <c r="X148" s="28" t="str">
        <f t="shared" si="60"/>
        <v>3.0 - 3.4</v>
      </c>
      <c r="Y148" s="28" t="str">
        <f t="shared" si="61"/>
        <v>3.5 - 3.9</v>
      </c>
      <c r="Z148" s="27"/>
      <c r="AA148" s="29">
        <f t="shared" si="62"/>
        <v>3.2</v>
      </c>
      <c r="AB148" s="29">
        <f>VLOOKUP($C148, EDU!C:E, 3, FALSE)</f>
        <v>3.3</v>
      </c>
      <c r="AC148" s="29">
        <f>VLOOKUP($C148, ESNFI!C:E, 3, FALSE)</f>
        <v>2</v>
      </c>
      <c r="AD148" s="29">
        <f>VLOOKUP($C148, Health!C:E, 3, FALSE)</f>
        <v>3.8</v>
      </c>
      <c r="AE148" s="29">
        <f>VLOOKUP($C148, NUT!C:E, 3, FALSE)</f>
        <v>3</v>
      </c>
      <c r="AF148" s="29">
        <f>VLOOKUP($C148, PRO!C:E, 3, FALSE)</f>
        <v>3.3</v>
      </c>
      <c r="AG148" s="29">
        <f>VLOOKUP($C148, FSC!C:E, 3, FALSE)</f>
        <v>3</v>
      </c>
      <c r="AH148" s="29">
        <f>VLOOKUP($C148, WASH!C:E, 3, FALSE)</f>
        <v>3.7</v>
      </c>
    </row>
    <row r="149" spans="1:34" ht="17" thickTop="1" thickBot="1" x14ac:dyDescent="0.35">
      <c r="A149" s="20" t="s">
        <v>433</v>
      </c>
      <c r="B149" s="20" t="s">
        <v>442</v>
      </c>
      <c r="C149" s="20" t="s">
        <v>443</v>
      </c>
      <c r="D149" s="10">
        <f>IFERROR(IF(AND($P149&gt;=2, SUM($O149:P149)&gt;=4), 5, IF(SUM($O149:$P149) &gt;= 4, 4, IF(SUM($N149:$P149) &gt;= 4, 3, IF(SUM($M149:$P149) &gt;= 4, 2, IF(SUM($L149:$P149)&gt;=4, 1, " "))))), " ")</f>
        <v>3</v>
      </c>
      <c r="E149" s="28">
        <f t="shared" si="42"/>
        <v>3</v>
      </c>
      <c r="F149" s="28">
        <f t="shared" si="43"/>
        <v>2</v>
      </c>
      <c r="G149" s="28">
        <f t="shared" si="44"/>
        <v>4</v>
      </c>
      <c r="H149" s="28">
        <f t="shared" si="45"/>
        <v>4</v>
      </c>
      <c r="I149" s="28">
        <f t="shared" si="46"/>
        <v>3</v>
      </c>
      <c r="J149" s="28">
        <f t="shared" si="47"/>
        <v>3</v>
      </c>
      <c r="K149" s="28">
        <f t="shared" si="48"/>
        <v>3</v>
      </c>
      <c r="L149" s="28">
        <f t="shared" si="49"/>
        <v>0</v>
      </c>
      <c r="M149" s="28">
        <f t="shared" si="50"/>
        <v>1</v>
      </c>
      <c r="N149" s="28">
        <f t="shared" si="51"/>
        <v>4</v>
      </c>
      <c r="O149" s="28">
        <f t="shared" si="52"/>
        <v>2</v>
      </c>
      <c r="P149" s="28">
        <f t="shared" si="53"/>
        <v>0</v>
      </c>
      <c r="Q149" s="27"/>
      <c r="R149" s="28" t="str">
        <f t="shared" si="54"/>
        <v>3.0 - 3.4</v>
      </c>
      <c r="S149" s="28" t="str">
        <f t="shared" si="55"/>
        <v>2.5 - 2.9</v>
      </c>
      <c r="T149" s="28" t="str">
        <f t="shared" si="56"/>
        <v>2.0 - 2.4</v>
      </c>
      <c r="U149" s="28" t="str">
        <f t="shared" si="57"/>
        <v>3.5 - 3.9</v>
      </c>
      <c r="V149" s="28" t="str">
        <f t="shared" si="58"/>
        <v>3.5 - 3.9</v>
      </c>
      <c r="W149" s="28" t="str">
        <f t="shared" si="59"/>
        <v>3.0 - 3.4</v>
      </c>
      <c r="X149" s="28" t="str">
        <f t="shared" si="60"/>
        <v>3.0 - 3.4</v>
      </c>
      <c r="Y149" s="28" t="str">
        <f t="shared" si="61"/>
        <v>3.0 - 3.4</v>
      </c>
      <c r="Z149" s="27"/>
      <c r="AA149" s="29">
        <f t="shared" si="62"/>
        <v>3.1</v>
      </c>
      <c r="AB149" s="29">
        <f>VLOOKUP($C149, EDU!C:E, 3, FALSE)</f>
        <v>2.7</v>
      </c>
      <c r="AC149" s="29">
        <f>VLOOKUP($C149, ESNFI!C:E, 3, FALSE)</f>
        <v>2</v>
      </c>
      <c r="AD149" s="29">
        <f>VLOOKUP($C149, Health!C:E, 3, FALSE)</f>
        <v>3.5</v>
      </c>
      <c r="AE149" s="29">
        <f>VLOOKUP($C149, NUT!C:E, 3, FALSE)</f>
        <v>3.8000000000000003</v>
      </c>
      <c r="AF149" s="29">
        <f>VLOOKUP($C149, PRO!C:E, 3, FALSE)</f>
        <v>3.3</v>
      </c>
      <c r="AG149" s="29">
        <f>VLOOKUP($C149, FSC!C:E, 3, FALSE)</f>
        <v>3.4</v>
      </c>
      <c r="AH149" s="29">
        <f>VLOOKUP($C149, WASH!C:E, 3, FALSE)</f>
        <v>3.3</v>
      </c>
    </row>
    <row r="150" spans="1:34" ht="17" thickTop="1" thickBot="1" x14ac:dyDescent="0.35">
      <c r="A150" s="20" t="s">
        <v>433</v>
      </c>
      <c r="B150" s="20" t="s">
        <v>444</v>
      </c>
      <c r="C150" s="20" t="s">
        <v>445</v>
      </c>
      <c r="D150" s="10">
        <f>IFERROR(IF(AND($P150&gt;=2, SUM($O150:P150)&gt;=4), 5, IF(SUM($O150:$P150) &gt;= 4, 4, IF(SUM($N150:$P150) &gt;= 4, 3, IF(SUM($M150:$P150) &gt;= 4, 2, IF(SUM($L150:$P150)&gt;=4, 1, " "))))), " ")</f>
        <v>3</v>
      </c>
      <c r="E150" s="28">
        <f t="shared" si="42"/>
        <v>3</v>
      </c>
      <c r="F150" s="28">
        <f t="shared" si="43"/>
        <v>2</v>
      </c>
      <c r="G150" s="28">
        <f t="shared" si="44"/>
        <v>4</v>
      </c>
      <c r="H150" s="28">
        <f t="shared" si="45"/>
        <v>3</v>
      </c>
      <c r="I150" s="28">
        <f t="shared" si="46"/>
        <v>3</v>
      </c>
      <c r="J150" s="28">
        <f t="shared" si="47"/>
        <v>3</v>
      </c>
      <c r="K150" s="28">
        <f t="shared" si="48"/>
        <v>3</v>
      </c>
      <c r="L150" s="28">
        <f t="shared" si="49"/>
        <v>0</v>
      </c>
      <c r="M150" s="28">
        <f t="shared" si="50"/>
        <v>1</v>
      </c>
      <c r="N150" s="28">
        <f t="shared" si="51"/>
        <v>5</v>
      </c>
      <c r="O150" s="28">
        <f t="shared" si="52"/>
        <v>1</v>
      </c>
      <c r="P150" s="28">
        <f t="shared" si="53"/>
        <v>0</v>
      </c>
      <c r="Q150" s="27"/>
      <c r="R150" s="28" t="str">
        <f t="shared" si="54"/>
        <v>3.0 - 3.4</v>
      </c>
      <c r="S150" s="28" t="str">
        <f t="shared" si="55"/>
        <v>3.0 - 3.4</v>
      </c>
      <c r="T150" s="28" t="str">
        <f t="shared" si="56"/>
        <v>2.0 - 2.4</v>
      </c>
      <c r="U150" s="28" t="str">
        <f t="shared" si="57"/>
        <v>3.5 - 3.9</v>
      </c>
      <c r="V150" s="28" t="str">
        <f t="shared" si="58"/>
        <v>2.5 - 2.9</v>
      </c>
      <c r="W150" s="28" t="str">
        <f t="shared" si="59"/>
        <v>3.0 - 3.4</v>
      </c>
      <c r="X150" s="28" t="str">
        <f t="shared" si="60"/>
        <v>3.0 - 3.4</v>
      </c>
      <c r="Y150" s="28" t="str">
        <f t="shared" si="61"/>
        <v>2.5 - 2.9</v>
      </c>
      <c r="Z150" s="27"/>
      <c r="AA150" s="29">
        <f t="shared" si="62"/>
        <v>3</v>
      </c>
      <c r="AB150" s="29">
        <f>VLOOKUP($C150, EDU!C:E, 3, FALSE)</f>
        <v>3.3</v>
      </c>
      <c r="AC150" s="29">
        <f>VLOOKUP($C150, ESNFI!C:E, 3, FALSE)</f>
        <v>2</v>
      </c>
      <c r="AD150" s="29">
        <f>VLOOKUP($C150, Health!C:E, 3, FALSE)</f>
        <v>3.5</v>
      </c>
      <c r="AE150" s="29">
        <f>VLOOKUP($C150, NUT!C:E, 3, FALSE)</f>
        <v>2.6</v>
      </c>
      <c r="AF150" s="29">
        <f>VLOOKUP($C150, PRO!C:E, 3, FALSE)</f>
        <v>3.3</v>
      </c>
      <c r="AG150" s="29">
        <f>VLOOKUP($C150, FSC!C:E, 3, FALSE)</f>
        <v>3.4</v>
      </c>
      <c r="AH150" s="29">
        <f>VLOOKUP($C150, WASH!C:E, 3, FALSE)</f>
        <v>2.7</v>
      </c>
    </row>
    <row r="151" spans="1:34" ht="17" thickTop="1" thickBot="1" x14ac:dyDescent="0.35">
      <c r="A151" s="20" t="s">
        <v>433</v>
      </c>
      <c r="B151" s="20" t="s">
        <v>446</v>
      </c>
      <c r="C151" s="20" t="s">
        <v>447</v>
      </c>
      <c r="D151" s="10">
        <f>IFERROR(IF(AND($P151&gt;=2, SUM($O151:P151)&gt;=4), 5, IF(SUM($O151:$P151) &gt;= 4, 4, IF(SUM($N151:$P151) &gt;= 4, 3, IF(SUM($M151:$P151) &gt;= 4, 2, IF(SUM($L151:$P151)&gt;=4, 1, " "))))), " ")</f>
        <v>3</v>
      </c>
      <c r="E151" s="28">
        <f t="shared" si="42"/>
        <v>3</v>
      </c>
      <c r="F151" s="28">
        <f t="shared" si="43"/>
        <v>2</v>
      </c>
      <c r="G151" s="28">
        <f t="shared" si="44"/>
        <v>4</v>
      </c>
      <c r="H151" s="28">
        <f t="shared" si="45"/>
        <v>2</v>
      </c>
      <c r="I151" s="28">
        <f t="shared" si="46"/>
        <v>3</v>
      </c>
      <c r="J151" s="28">
        <f t="shared" si="47"/>
        <v>3</v>
      </c>
      <c r="K151" s="28">
        <f t="shared" si="48"/>
        <v>2</v>
      </c>
      <c r="L151" s="28">
        <f t="shared" si="49"/>
        <v>0</v>
      </c>
      <c r="M151" s="28">
        <f t="shared" si="50"/>
        <v>3</v>
      </c>
      <c r="N151" s="28">
        <f t="shared" si="51"/>
        <v>3</v>
      </c>
      <c r="O151" s="28">
        <f t="shared" si="52"/>
        <v>1</v>
      </c>
      <c r="P151" s="28">
        <f t="shared" si="53"/>
        <v>0</v>
      </c>
      <c r="Q151" s="27"/>
      <c r="R151" s="28" t="str">
        <f t="shared" si="54"/>
        <v>2.5 - 2.9</v>
      </c>
      <c r="S151" s="28" t="str">
        <f t="shared" si="55"/>
        <v>3.0 - 3.4</v>
      </c>
      <c r="T151" s="28" t="str">
        <f t="shared" si="56"/>
        <v>1.5 - 1.9</v>
      </c>
      <c r="U151" s="28" t="str">
        <f t="shared" si="57"/>
        <v>3.5 - 3.9</v>
      </c>
      <c r="V151" s="28" t="str">
        <f t="shared" si="58"/>
        <v>2.0 - 2.4</v>
      </c>
      <c r="W151" s="28" t="str">
        <f t="shared" si="59"/>
        <v>3.0 - 3.4</v>
      </c>
      <c r="X151" s="28" t="str">
        <f t="shared" si="60"/>
        <v>3.0 - 3.4</v>
      </c>
      <c r="Y151" s="28" t="str">
        <f t="shared" si="61"/>
        <v>2.0 - 2.4</v>
      </c>
      <c r="Z151" s="27"/>
      <c r="AA151" s="29">
        <f t="shared" si="62"/>
        <v>2.8</v>
      </c>
      <c r="AB151" s="29">
        <f>VLOOKUP($C151, EDU!C:E, 3, FALSE)</f>
        <v>3.3</v>
      </c>
      <c r="AC151" s="29">
        <f>VLOOKUP($C151, ESNFI!C:E, 3, FALSE)</f>
        <v>1.7</v>
      </c>
      <c r="AD151" s="29">
        <f>VLOOKUP($C151, Health!C:E, 3, FALSE)</f>
        <v>3.5</v>
      </c>
      <c r="AE151" s="29">
        <f>VLOOKUP($C151, NUT!C:E, 3, FALSE)</f>
        <v>2.4</v>
      </c>
      <c r="AF151" s="29">
        <f>VLOOKUP($C151, PRO!C:E, 3, FALSE)</f>
        <v>3</v>
      </c>
      <c r="AG151" s="29">
        <f>VLOOKUP($C151, FSC!C:E, 3, FALSE)</f>
        <v>3.2</v>
      </c>
      <c r="AH151" s="29">
        <f>VLOOKUP($C151, WASH!C:E, 3, FALSE)</f>
        <v>2.2999999999999998</v>
      </c>
    </row>
    <row r="152" spans="1:34" ht="17" thickTop="1" thickBot="1" x14ac:dyDescent="0.35">
      <c r="A152" s="20" t="s">
        <v>433</v>
      </c>
      <c r="B152" s="20" t="s">
        <v>448</v>
      </c>
      <c r="C152" s="20" t="s">
        <v>449</v>
      </c>
      <c r="D152" s="10">
        <f>IFERROR(IF(AND($P152&gt;=2, SUM($O152:P152)&gt;=4), 5, IF(SUM($O152:$P152) &gt;= 4, 4, IF(SUM($N152:$P152) &gt;= 4, 3, IF(SUM($M152:$P152) &gt;= 4, 2, IF(SUM($L152:$P152)&gt;=4, 1, " "))))), " ")</f>
        <v>3</v>
      </c>
      <c r="E152" s="28">
        <f t="shared" si="42"/>
        <v>3</v>
      </c>
      <c r="F152" s="28">
        <f t="shared" si="43"/>
        <v>2</v>
      </c>
      <c r="G152" s="28">
        <f t="shared" si="44"/>
        <v>3</v>
      </c>
      <c r="H152" s="28">
        <f t="shared" si="45"/>
        <v>2</v>
      </c>
      <c r="I152" s="28">
        <f t="shared" si="46"/>
        <v>4</v>
      </c>
      <c r="J152" s="28">
        <f t="shared" si="47"/>
        <v>3</v>
      </c>
      <c r="K152" s="28">
        <f t="shared" si="48"/>
        <v>3</v>
      </c>
      <c r="L152" s="28">
        <f t="shared" si="49"/>
        <v>0</v>
      </c>
      <c r="M152" s="28">
        <f t="shared" si="50"/>
        <v>2</v>
      </c>
      <c r="N152" s="28">
        <f t="shared" si="51"/>
        <v>4</v>
      </c>
      <c r="O152" s="28">
        <f t="shared" si="52"/>
        <v>1</v>
      </c>
      <c r="P152" s="28">
        <f t="shared" si="53"/>
        <v>0</v>
      </c>
      <c r="Q152" s="27"/>
      <c r="R152" s="28" t="str">
        <f t="shared" si="54"/>
        <v>2.5 - 2.9</v>
      </c>
      <c r="S152" s="28" t="str">
        <f t="shared" si="55"/>
        <v>3.0 - 3.4</v>
      </c>
      <c r="T152" s="28" t="str">
        <f t="shared" si="56"/>
        <v>2.0 - 2.4</v>
      </c>
      <c r="U152" s="28" t="str">
        <f t="shared" si="57"/>
        <v>3.0 - 3.4</v>
      </c>
      <c r="V152" s="28" t="str">
        <f t="shared" si="58"/>
        <v>1.5 - 1.9</v>
      </c>
      <c r="W152" s="28" t="str">
        <f t="shared" si="59"/>
        <v>3.5 - 3.9</v>
      </c>
      <c r="X152" s="28" t="str">
        <f t="shared" si="60"/>
        <v>3.0 - 3.4</v>
      </c>
      <c r="Y152" s="28" t="str">
        <f t="shared" si="61"/>
        <v>3.0 - 3.4</v>
      </c>
      <c r="Z152" s="27"/>
      <c r="AA152" s="29">
        <f t="shared" si="62"/>
        <v>2.9</v>
      </c>
      <c r="AB152" s="29">
        <f>VLOOKUP($C152, EDU!C:E, 3, FALSE)</f>
        <v>3.3</v>
      </c>
      <c r="AC152" s="29">
        <f>VLOOKUP($C152, ESNFI!C:E, 3, FALSE)</f>
        <v>2.2999999999999998</v>
      </c>
      <c r="AD152" s="29">
        <f>VLOOKUP($C152, Health!C:E, 3, FALSE)</f>
        <v>3</v>
      </c>
      <c r="AE152" s="29">
        <f>VLOOKUP($C152, NUT!C:E, 3, FALSE)</f>
        <v>1.8</v>
      </c>
      <c r="AF152" s="29">
        <f>VLOOKUP($C152, PRO!C:E, 3, FALSE)</f>
        <v>3.5</v>
      </c>
      <c r="AG152" s="29">
        <f>VLOOKUP($C152, FSC!C:E, 3, FALSE)</f>
        <v>3.4</v>
      </c>
      <c r="AH152" s="29">
        <f>VLOOKUP($C152, WASH!C:E, 3, FALSE)</f>
        <v>3</v>
      </c>
    </row>
    <row r="153" spans="1:34" ht="17" thickTop="1" thickBot="1" x14ac:dyDescent="0.35">
      <c r="A153" s="20" t="s">
        <v>433</v>
      </c>
      <c r="B153" s="20" t="s">
        <v>450</v>
      </c>
      <c r="C153" s="20" t="s">
        <v>451</v>
      </c>
      <c r="D153" s="10">
        <f>IFERROR(IF(AND($P153&gt;=2, SUM($O153:P153)&gt;=4), 5, IF(SUM($O153:$P153) &gt;= 4, 4, IF(SUM($N153:$P153) &gt;= 4, 3, IF(SUM($M153:$P153) &gt;= 4, 2, IF(SUM($L153:$P153)&gt;=4, 1, " "))))), " ")</f>
        <v>3</v>
      </c>
      <c r="E153" s="28">
        <f t="shared" si="42"/>
        <v>3</v>
      </c>
      <c r="F153" s="28">
        <f t="shared" si="43"/>
        <v>3</v>
      </c>
      <c r="G153" s="28">
        <f t="shared" si="44"/>
        <v>3</v>
      </c>
      <c r="H153" s="28">
        <f t="shared" si="45"/>
        <v>4</v>
      </c>
      <c r="I153" s="28">
        <f t="shared" si="46"/>
        <v>4</v>
      </c>
      <c r="J153" s="28">
        <f t="shared" si="47"/>
        <v>4</v>
      </c>
      <c r="K153" s="28">
        <f t="shared" si="48"/>
        <v>3</v>
      </c>
      <c r="L153" s="28">
        <f t="shared" si="49"/>
        <v>0</v>
      </c>
      <c r="M153" s="28">
        <f t="shared" si="50"/>
        <v>0</v>
      </c>
      <c r="N153" s="28">
        <f t="shared" si="51"/>
        <v>4</v>
      </c>
      <c r="O153" s="28">
        <f t="shared" si="52"/>
        <v>3</v>
      </c>
      <c r="P153" s="28">
        <f t="shared" si="53"/>
        <v>0</v>
      </c>
      <c r="Q153" s="27"/>
      <c r="R153" s="28" t="str">
        <f t="shared" si="54"/>
        <v>3.0 - 3.4</v>
      </c>
      <c r="S153" s="28" t="str">
        <f t="shared" si="55"/>
        <v>2.5 - 2.9</v>
      </c>
      <c r="T153" s="28" t="str">
        <f t="shared" si="56"/>
        <v>2.5 - 2.9</v>
      </c>
      <c r="U153" s="28" t="str">
        <f t="shared" si="57"/>
        <v>3.0 - 3.4</v>
      </c>
      <c r="V153" s="28" t="str">
        <f t="shared" si="58"/>
        <v>3.5 - 3.9</v>
      </c>
      <c r="W153" s="28" t="str">
        <f t="shared" si="59"/>
        <v>3.5 - 3.9</v>
      </c>
      <c r="X153" s="28" t="str">
        <f t="shared" si="60"/>
        <v>3.5 - 3.9</v>
      </c>
      <c r="Y153" s="28" t="str">
        <f t="shared" si="61"/>
        <v>3.0 - 3.4</v>
      </c>
      <c r="Z153" s="27"/>
      <c r="AA153" s="29">
        <f t="shared" si="62"/>
        <v>3.3</v>
      </c>
      <c r="AB153" s="29">
        <f>VLOOKUP($C153, EDU!C:E, 3, FALSE)</f>
        <v>2.7</v>
      </c>
      <c r="AC153" s="29">
        <f>VLOOKUP($C153, ESNFI!C:E, 3, FALSE)</f>
        <v>2.7</v>
      </c>
      <c r="AD153" s="29">
        <f>VLOOKUP($C153, Health!C:E, 3, FALSE)</f>
        <v>3.3</v>
      </c>
      <c r="AE153" s="29">
        <f>VLOOKUP($C153, NUT!C:E, 3, FALSE)</f>
        <v>3.8000000000000003</v>
      </c>
      <c r="AF153" s="29">
        <f>VLOOKUP($C153, PRO!C:E, 3, FALSE)</f>
        <v>3.5</v>
      </c>
      <c r="AG153" s="29">
        <f>VLOOKUP($C153, FSC!C:E, 3, FALSE)</f>
        <v>3.6</v>
      </c>
      <c r="AH153" s="29">
        <f>VLOOKUP($C153, WASH!C:E, 3, FALSE)</f>
        <v>3.3</v>
      </c>
    </row>
    <row r="154" spans="1:34" ht="17" thickTop="1" thickBot="1" x14ac:dyDescent="0.35">
      <c r="A154" s="20" t="s">
        <v>433</v>
      </c>
      <c r="B154" s="20" t="s">
        <v>452</v>
      </c>
      <c r="C154" s="20" t="s">
        <v>453</v>
      </c>
      <c r="D154" s="10">
        <f>IFERROR(IF(AND($P154&gt;=2, SUM($O154:P154)&gt;=4), 5, IF(SUM($O154:$P154) &gt;= 4, 4, IF(SUM($N154:$P154) &gt;= 4, 3, IF(SUM($M154:$P154) &gt;= 4, 2, IF(SUM($L154:$P154)&gt;=4, 1, " "))))), " ")</f>
        <v>4</v>
      </c>
      <c r="E154" s="28">
        <f t="shared" si="42"/>
        <v>4</v>
      </c>
      <c r="F154" s="28">
        <f t="shared" si="43"/>
        <v>2</v>
      </c>
      <c r="G154" s="28">
        <f t="shared" si="44"/>
        <v>3</v>
      </c>
      <c r="H154" s="28">
        <f t="shared" si="45"/>
        <v>4</v>
      </c>
      <c r="I154" s="28">
        <f t="shared" si="46"/>
        <v>4</v>
      </c>
      <c r="J154" s="28">
        <f t="shared" si="47"/>
        <v>4</v>
      </c>
      <c r="K154" s="28">
        <f t="shared" si="48"/>
        <v>3</v>
      </c>
      <c r="L154" s="28">
        <f t="shared" si="49"/>
        <v>0</v>
      </c>
      <c r="M154" s="28">
        <f t="shared" si="50"/>
        <v>1</v>
      </c>
      <c r="N154" s="28">
        <f t="shared" si="51"/>
        <v>2</v>
      </c>
      <c r="O154" s="28">
        <f t="shared" si="52"/>
        <v>4</v>
      </c>
      <c r="P154" s="28">
        <f t="shared" si="53"/>
        <v>0</v>
      </c>
      <c r="Q154" s="27"/>
      <c r="R154" s="28" t="str">
        <f t="shared" si="54"/>
        <v>3.0 - 3.4</v>
      </c>
      <c r="S154" s="28" t="str">
        <f t="shared" si="55"/>
        <v>3.5 - 3.9</v>
      </c>
      <c r="T154" s="28" t="str">
        <f t="shared" si="56"/>
        <v>1.5 - 1.9</v>
      </c>
      <c r="U154" s="28" t="str">
        <f t="shared" si="57"/>
        <v>3.0 - 3.4</v>
      </c>
      <c r="V154" s="28" t="str">
        <f t="shared" si="58"/>
        <v>3.5 - 3.9</v>
      </c>
      <c r="W154" s="28" t="str">
        <f t="shared" si="59"/>
        <v>3.5 - 3.9</v>
      </c>
      <c r="X154" s="28" t="str">
        <f t="shared" si="60"/>
        <v>3.5 - 3.9</v>
      </c>
      <c r="Y154" s="28" t="str">
        <f t="shared" si="61"/>
        <v>2.5 - 2.9</v>
      </c>
      <c r="Z154" s="27"/>
      <c r="AA154" s="29">
        <f t="shared" si="62"/>
        <v>3.2</v>
      </c>
      <c r="AB154" s="29">
        <f>VLOOKUP($C154, EDU!C:E, 3, FALSE)</f>
        <v>3.7</v>
      </c>
      <c r="AC154" s="29">
        <f>VLOOKUP($C154, ESNFI!C:E, 3, FALSE)</f>
        <v>1.7</v>
      </c>
      <c r="AD154" s="29">
        <f>VLOOKUP($C154, Health!C:E, 3, FALSE)</f>
        <v>3.3</v>
      </c>
      <c r="AE154" s="29">
        <f>VLOOKUP($C154, NUT!C:E, 3, FALSE)</f>
        <v>3.8000000000000003</v>
      </c>
      <c r="AF154" s="29">
        <f>VLOOKUP($C154, PRO!C:E, 3, FALSE)</f>
        <v>3.5</v>
      </c>
      <c r="AG154" s="29">
        <f>VLOOKUP($C154, FSC!C:E, 3, FALSE)</f>
        <v>3.8</v>
      </c>
      <c r="AH154" s="29">
        <f>VLOOKUP($C154, WASH!C:E, 3, FALSE)</f>
        <v>2.7</v>
      </c>
    </row>
    <row r="155" spans="1:34" ht="17" thickTop="1" thickBot="1" x14ac:dyDescent="0.35">
      <c r="A155" s="20" t="s">
        <v>433</v>
      </c>
      <c r="B155" s="20" t="s">
        <v>454</v>
      </c>
      <c r="C155" s="20" t="s">
        <v>455</v>
      </c>
      <c r="D155" s="10">
        <f>IFERROR(IF(AND($P155&gt;=2, SUM($O155:P155)&gt;=4), 5, IF(SUM($O155:$P155) &gt;= 4, 4, IF(SUM($N155:$P155) &gt;= 4, 3, IF(SUM($M155:$P155) &gt;= 4, 2, IF(SUM($L155:$P155)&gt;=4, 1, " "))))), " ")</f>
        <v>3</v>
      </c>
      <c r="E155" s="28">
        <f t="shared" si="42"/>
        <v>3</v>
      </c>
      <c r="F155" s="28">
        <f t="shared" si="43"/>
        <v>2</v>
      </c>
      <c r="G155" s="28">
        <f t="shared" si="44"/>
        <v>4</v>
      </c>
      <c r="H155" s="28">
        <f t="shared" si="45"/>
        <v>3</v>
      </c>
      <c r="I155" s="28">
        <f t="shared" si="46"/>
        <v>4</v>
      </c>
      <c r="J155" s="28">
        <f t="shared" si="47"/>
        <v>4</v>
      </c>
      <c r="K155" s="28">
        <f t="shared" si="48"/>
        <v>3</v>
      </c>
      <c r="L155" s="28">
        <f t="shared" si="49"/>
        <v>0</v>
      </c>
      <c r="M155" s="28">
        <f t="shared" si="50"/>
        <v>1</v>
      </c>
      <c r="N155" s="28">
        <f t="shared" si="51"/>
        <v>3</v>
      </c>
      <c r="O155" s="28">
        <f t="shared" si="52"/>
        <v>3</v>
      </c>
      <c r="P155" s="28">
        <f t="shared" si="53"/>
        <v>0</v>
      </c>
      <c r="Q155" s="27"/>
      <c r="R155" s="28" t="str">
        <f t="shared" si="54"/>
        <v>3.0 - 3.4</v>
      </c>
      <c r="S155" s="28" t="str">
        <f t="shared" si="55"/>
        <v>3.0 - 3.4</v>
      </c>
      <c r="T155" s="28" t="str">
        <f t="shared" si="56"/>
        <v>2.0 - 2.4</v>
      </c>
      <c r="U155" s="28" t="str">
        <f t="shared" si="57"/>
        <v>3.5 - 3.9</v>
      </c>
      <c r="V155" s="28" t="str">
        <f t="shared" si="58"/>
        <v>3.0 - 3.4</v>
      </c>
      <c r="W155" s="28" t="str">
        <f t="shared" si="59"/>
        <v>3.5 - 3.9</v>
      </c>
      <c r="X155" s="28" t="str">
        <f t="shared" si="60"/>
        <v>3.5 - 3.9</v>
      </c>
      <c r="Y155" s="28" t="str">
        <f t="shared" si="61"/>
        <v>3.0 - 3.4</v>
      </c>
      <c r="Z155" s="27"/>
      <c r="AA155" s="29">
        <f t="shared" si="62"/>
        <v>3.2</v>
      </c>
      <c r="AB155" s="29">
        <f>VLOOKUP($C155, EDU!C:E, 3, FALSE)</f>
        <v>3.3</v>
      </c>
      <c r="AC155" s="29">
        <f>VLOOKUP($C155, ESNFI!C:E, 3, FALSE)</f>
        <v>2</v>
      </c>
      <c r="AD155" s="29">
        <f>VLOOKUP($C155, Health!C:E, 3, FALSE)</f>
        <v>3.8</v>
      </c>
      <c r="AE155" s="29">
        <f>VLOOKUP($C155, NUT!C:E, 3, FALSE)</f>
        <v>3.2</v>
      </c>
      <c r="AF155" s="29">
        <f>VLOOKUP($C155, PRO!C:E, 3, FALSE)</f>
        <v>3.5</v>
      </c>
      <c r="AG155" s="29">
        <f>VLOOKUP($C155, FSC!C:E, 3, FALSE)</f>
        <v>3.6</v>
      </c>
      <c r="AH155" s="29">
        <f>VLOOKUP($C155, WASH!C:E, 3, FALSE)</f>
        <v>3</v>
      </c>
    </row>
    <row r="156" spans="1:34" ht="17" thickTop="1" thickBot="1" x14ac:dyDescent="0.35">
      <c r="A156" s="20" t="s">
        <v>456</v>
      </c>
      <c r="B156" s="20" t="s">
        <v>457</v>
      </c>
      <c r="C156" s="20" t="s">
        <v>458</v>
      </c>
      <c r="D156" s="10">
        <f>IFERROR(IF(AND($P156&gt;=2, SUM($O156:P156)&gt;=4), 5, IF(SUM($O156:$P156) &gt;= 4, 4, IF(SUM($N156:$P156) &gt;= 4, 3, IF(SUM($M156:$P156) &gt;= 4, 2, IF(SUM($L156:$P156)&gt;=4, 1, " "))))), " ")</f>
        <v>3</v>
      </c>
      <c r="E156" s="28">
        <f t="shared" si="42"/>
        <v>3</v>
      </c>
      <c r="F156" s="28">
        <f t="shared" si="43"/>
        <v>2</v>
      </c>
      <c r="G156" s="28">
        <f t="shared" si="44"/>
        <v>2</v>
      </c>
      <c r="H156" s="28">
        <f t="shared" si="45"/>
        <v>4</v>
      </c>
      <c r="I156" s="28">
        <f t="shared" si="46"/>
        <v>3</v>
      </c>
      <c r="J156" s="28">
        <f t="shared" si="47"/>
        <v>3</v>
      </c>
      <c r="K156" s="28">
        <f t="shared" si="48"/>
        <v>2</v>
      </c>
      <c r="L156" s="28">
        <f t="shared" si="49"/>
        <v>0</v>
      </c>
      <c r="M156" s="28">
        <f t="shared" si="50"/>
        <v>3</v>
      </c>
      <c r="N156" s="28">
        <f t="shared" si="51"/>
        <v>3</v>
      </c>
      <c r="O156" s="28">
        <f t="shared" si="52"/>
        <v>1</v>
      </c>
      <c r="P156" s="28">
        <f t="shared" si="53"/>
        <v>0</v>
      </c>
      <c r="Q156" s="27"/>
      <c r="R156" s="28" t="str">
        <f t="shared" si="54"/>
        <v>2.5 - 2.9</v>
      </c>
      <c r="S156" s="28" t="str">
        <f t="shared" si="55"/>
        <v>3.0 - 3.4</v>
      </c>
      <c r="T156" s="28" t="str">
        <f t="shared" si="56"/>
        <v>2.0 - 2.4</v>
      </c>
      <c r="U156" s="28" t="str">
        <f t="shared" si="57"/>
        <v>2.0 - 2.4</v>
      </c>
      <c r="V156" s="28" t="str">
        <f t="shared" si="58"/>
        <v>3.5 - 3.9</v>
      </c>
      <c r="W156" s="28" t="str">
        <f t="shared" si="59"/>
        <v>2.5 - 2.9</v>
      </c>
      <c r="X156" s="28" t="str">
        <f t="shared" si="60"/>
        <v>3.0 - 3.4</v>
      </c>
      <c r="Y156" s="28" t="str">
        <f t="shared" si="61"/>
        <v>2.0 - 2.4</v>
      </c>
      <c r="Z156" s="27"/>
      <c r="AA156" s="29">
        <f t="shared" si="62"/>
        <v>2.7</v>
      </c>
      <c r="AB156" s="29">
        <f>VLOOKUP($C156, EDU!C:E, 3, FALSE)</f>
        <v>3</v>
      </c>
      <c r="AC156" s="29">
        <f>VLOOKUP($C156, ESNFI!C:E, 3, FALSE)</f>
        <v>2</v>
      </c>
      <c r="AD156" s="29">
        <f>VLOOKUP($C156, Health!C:E, 3, FALSE)</f>
        <v>2.2999999999999998</v>
      </c>
      <c r="AE156" s="29">
        <f>VLOOKUP($C156, NUT!C:E, 3, FALSE)</f>
        <v>3.8000000000000003</v>
      </c>
      <c r="AF156" s="29">
        <f>VLOOKUP($C156, PRO!C:E, 3, FALSE)</f>
        <v>2.5</v>
      </c>
      <c r="AG156" s="29">
        <f>VLOOKUP($C156, FSC!C:E, 3, FALSE)</f>
        <v>3</v>
      </c>
      <c r="AH156" s="29">
        <f>VLOOKUP($C156, WASH!C:E, 3, FALSE)</f>
        <v>2</v>
      </c>
    </row>
    <row r="157" spans="1:34" ht="17" thickTop="1" thickBot="1" x14ac:dyDescent="0.35">
      <c r="A157" s="20" t="s">
        <v>456</v>
      </c>
      <c r="B157" s="20" t="s">
        <v>459</v>
      </c>
      <c r="C157" s="20" t="s">
        <v>460</v>
      </c>
      <c r="D157" s="10">
        <f>IFERROR(IF(AND($P157&gt;=2, SUM($O157:P157)&gt;=4), 5, IF(SUM($O157:$P157) &gt;= 4, 4, IF(SUM($N157:$P157) &gt;= 4, 3, IF(SUM($M157:$P157) &gt;= 4, 2, IF(SUM($L157:$P157)&gt;=4, 1, " "))))), " ")</f>
        <v>3</v>
      </c>
      <c r="E157" s="28">
        <f t="shared" si="42"/>
        <v>4</v>
      </c>
      <c r="F157" s="28">
        <f t="shared" si="43"/>
        <v>2</v>
      </c>
      <c r="G157" s="28">
        <f t="shared" si="44"/>
        <v>3</v>
      </c>
      <c r="H157" s="28">
        <f t="shared" si="45"/>
        <v>3</v>
      </c>
      <c r="I157" s="28">
        <f t="shared" si="46"/>
        <v>3</v>
      </c>
      <c r="J157" s="28">
        <f t="shared" si="47"/>
        <v>3</v>
      </c>
      <c r="K157" s="28">
        <f t="shared" si="48"/>
        <v>2</v>
      </c>
      <c r="L157" s="28">
        <f t="shared" si="49"/>
        <v>0</v>
      </c>
      <c r="M157" s="28">
        <f t="shared" si="50"/>
        <v>2</v>
      </c>
      <c r="N157" s="28">
        <f t="shared" si="51"/>
        <v>4</v>
      </c>
      <c r="O157" s="28">
        <f t="shared" si="52"/>
        <v>1</v>
      </c>
      <c r="P157" s="28">
        <f t="shared" si="53"/>
        <v>0</v>
      </c>
      <c r="Q157" s="27"/>
      <c r="R157" s="28" t="str">
        <f t="shared" si="54"/>
        <v>2.5 - 2.9</v>
      </c>
      <c r="S157" s="28" t="str">
        <f t="shared" si="55"/>
        <v>3.5 - 3.9</v>
      </c>
      <c r="T157" s="28" t="str">
        <f t="shared" si="56"/>
        <v>1.5 - 1.9</v>
      </c>
      <c r="U157" s="28" t="str">
        <f t="shared" si="57"/>
        <v>3.0 - 3.4</v>
      </c>
      <c r="V157" s="28" t="str">
        <f t="shared" si="58"/>
        <v>2.5 - 2.9</v>
      </c>
      <c r="W157" s="28" t="str">
        <f t="shared" si="59"/>
        <v>2.5 - 2.9</v>
      </c>
      <c r="X157" s="28" t="str">
        <f t="shared" si="60"/>
        <v>3.0 - 3.4</v>
      </c>
      <c r="Y157" s="28" t="str">
        <f t="shared" si="61"/>
        <v>1.5 - 1.9</v>
      </c>
      <c r="Z157" s="27"/>
      <c r="AA157" s="29">
        <f t="shared" si="62"/>
        <v>2.7</v>
      </c>
      <c r="AB157" s="29">
        <f>VLOOKUP($C157, EDU!C:E, 3, FALSE)</f>
        <v>3.7</v>
      </c>
      <c r="AC157" s="29">
        <f>VLOOKUP($C157, ESNFI!C:E, 3, FALSE)</f>
        <v>1.5</v>
      </c>
      <c r="AD157" s="29">
        <f>VLOOKUP($C157, Health!C:E, 3, FALSE)</f>
        <v>3.3</v>
      </c>
      <c r="AE157" s="29">
        <f>VLOOKUP($C157, NUT!C:E, 3, FALSE)</f>
        <v>2.6</v>
      </c>
      <c r="AF157" s="29">
        <f>VLOOKUP($C157, PRO!C:E, 3, FALSE)</f>
        <v>2.8</v>
      </c>
      <c r="AG157" s="29">
        <f>VLOOKUP($C157, FSC!C:E, 3, FALSE)</f>
        <v>3</v>
      </c>
      <c r="AH157" s="29">
        <f>VLOOKUP($C157, WASH!C:E, 3, FALSE)</f>
        <v>1.8</v>
      </c>
    </row>
    <row r="158" spans="1:34" ht="17" thickTop="1" thickBot="1" x14ac:dyDescent="0.35">
      <c r="A158" s="20" t="s">
        <v>456</v>
      </c>
      <c r="B158" s="20" t="s">
        <v>461</v>
      </c>
      <c r="C158" s="20" t="s">
        <v>462</v>
      </c>
      <c r="D158" s="10">
        <f>IFERROR(IF(AND($P158&gt;=2, SUM($O158:P158)&gt;=4), 5, IF(SUM($O158:$P158) &gt;= 4, 4, IF(SUM($N158:$P158) &gt;= 4, 3, IF(SUM($M158:$P158) &gt;= 4, 2, IF(SUM($L158:$P158)&gt;=4, 1, " "))))), " ")</f>
        <v>3</v>
      </c>
      <c r="E158" s="28">
        <f t="shared" si="42"/>
        <v>4</v>
      </c>
      <c r="F158" s="28">
        <f t="shared" si="43"/>
        <v>2</v>
      </c>
      <c r="G158" s="28">
        <f t="shared" si="44"/>
        <v>4</v>
      </c>
      <c r="H158" s="28">
        <f t="shared" si="45"/>
        <v>3</v>
      </c>
      <c r="I158" s="28">
        <f t="shared" si="46"/>
        <v>3</v>
      </c>
      <c r="J158" s="28">
        <f t="shared" si="47"/>
        <v>3</v>
      </c>
      <c r="K158" s="28">
        <f t="shared" si="48"/>
        <v>2</v>
      </c>
      <c r="L158" s="28">
        <f t="shared" si="49"/>
        <v>0</v>
      </c>
      <c r="M158" s="28">
        <f t="shared" si="50"/>
        <v>2</v>
      </c>
      <c r="N158" s="28">
        <f t="shared" si="51"/>
        <v>3</v>
      </c>
      <c r="O158" s="28">
        <f t="shared" si="52"/>
        <v>2</v>
      </c>
      <c r="P158" s="28">
        <f t="shared" si="53"/>
        <v>0</v>
      </c>
      <c r="Q158" s="27"/>
      <c r="R158" s="28" t="str">
        <f t="shared" si="54"/>
        <v>2.5 - 2.9</v>
      </c>
      <c r="S158" s="28" t="str">
        <f t="shared" si="55"/>
        <v>3.5 - 3.9</v>
      </c>
      <c r="T158" s="28" t="str">
        <f t="shared" si="56"/>
        <v>1.5 - 1.9</v>
      </c>
      <c r="U158" s="28" t="str">
        <f t="shared" si="57"/>
        <v>3.5 - 3.9</v>
      </c>
      <c r="V158" s="28" t="str">
        <f t="shared" si="58"/>
        <v>3.0 - 3.4</v>
      </c>
      <c r="W158" s="28" t="str">
        <f t="shared" si="59"/>
        <v>2.5 - 2.9</v>
      </c>
      <c r="X158" s="28" t="str">
        <f t="shared" si="60"/>
        <v>3.0 - 3.4</v>
      </c>
      <c r="Y158" s="28" t="str">
        <f t="shared" si="61"/>
        <v>2.0 - 2.4</v>
      </c>
      <c r="Z158" s="27"/>
      <c r="AA158" s="29">
        <f t="shared" si="62"/>
        <v>2.9</v>
      </c>
      <c r="AB158" s="29">
        <f>VLOOKUP($C158, EDU!C:E, 3, FALSE)</f>
        <v>3.7</v>
      </c>
      <c r="AC158" s="29">
        <f>VLOOKUP($C158, ESNFI!C:E, 3, FALSE)</f>
        <v>1.8</v>
      </c>
      <c r="AD158" s="29">
        <f>VLOOKUP($C158, Health!C:E, 3, FALSE)</f>
        <v>3.8</v>
      </c>
      <c r="AE158" s="29">
        <f>VLOOKUP($C158, NUT!C:E, 3, FALSE)</f>
        <v>3</v>
      </c>
      <c r="AF158" s="29">
        <f>VLOOKUP($C158, PRO!C:E, 3, FALSE)</f>
        <v>2.8</v>
      </c>
      <c r="AG158" s="29">
        <f>VLOOKUP($C158, FSC!C:E, 3, FALSE)</f>
        <v>3</v>
      </c>
      <c r="AH158" s="29">
        <f>VLOOKUP($C158, WASH!C:E, 3, FALSE)</f>
        <v>2.2999999999999998</v>
      </c>
    </row>
    <row r="159" spans="1:34" ht="17" thickTop="1" thickBot="1" x14ac:dyDescent="0.35">
      <c r="A159" s="20" t="s">
        <v>456</v>
      </c>
      <c r="B159" s="20" t="s">
        <v>463</v>
      </c>
      <c r="C159" s="20" t="s">
        <v>464</v>
      </c>
      <c r="D159" s="10">
        <f>IFERROR(IF(AND($P159&gt;=2, SUM($O159:P159)&gt;=4), 5, IF(SUM($O159:$P159) &gt;= 4, 4, IF(SUM($N159:$P159) &gt;= 4, 3, IF(SUM($M159:$P159) &gt;= 4, 2, IF(SUM($L159:$P159)&gt;=4, 1, " "))))), " ")</f>
        <v>3</v>
      </c>
      <c r="E159" s="28">
        <f t="shared" si="42"/>
        <v>4</v>
      </c>
      <c r="F159" s="28">
        <f t="shared" si="43"/>
        <v>2</v>
      </c>
      <c r="G159" s="28">
        <f t="shared" si="44"/>
        <v>3</v>
      </c>
      <c r="H159" s="28">
        <f t="shared" si="45"/>
        <v>3</v>
      </c>
      <c r="I159" s="28">
        <f t="shared" si="46"/>
        <v>3</v>
      </c>
      <c r="J159" s="28">
        <f t="shared" si="47"/>
        <v>3</v>
      </c>
      <c r="K159" s="28">
        <f t="shared" si="48"/>
        <v>2</v>
      </c>
      <c r="L159" s="28">
        <f t="shared" si="49"/>
        <v>0</v>
      </c>
      <c r="M159" s="28">
        <f t="shared" si="50"/>
        <v>2</v>
      </c>
      <c r="N159" s="28">
        <f t="shared" si="51"/>
        <v>4</v>
      </c>
      <c r="O159" s="28">
        <f t="shared" si="52"/>
        <v>1</v>
      </c>
      <c r="P159" s="28">
        <f t="shared" si="53"/>
        <v>0</v>
      </c>
      <c r="Q159" s="27"/>
      <c r="R159" s="28" t="str">
        <f t="shared" si="54"/>
        <v>2.5 - 2.9</v>
      </c>
      <c r="S159" s="28" t="str">
        <f t="shared" si="55"/>
        <v>3.5 - 3.9</v>
      </c>
      <c r="T159" s="28" t="str">
        <f t="shared" si="56"/>
        <v>1.5 - 1.9</v>
      </c>
      <c r="U159" s="28" t="str">
        <f t="shared" si="57"/>
        <v>2.5 - 2.9</v>
      </c>
      <c r="V159" s="28" t="str">
        <f t="shared" si="58"/>
        <v>3.0 - 3.4</v>
      </c>
      <c r="W159" s="28" t="str">
        <f t="shared" si="59"/>
        <v>2.5 - 2.9</v>
      </c>
      <c r="X159" s="28" t="str">
        <f t="shared" si="60"/>
        <v>3.0 - 3.4</v>
      </c>
      <c r="Y159" s="28" t="str">
        <f t="shared" si="61"/>
        <v>1.5 - 1.9</v>
      </c>
      <c r="Z159" s="27"/>
      <c r="AA159" s="29">
        <f t="shared" si="62"/>
        <v>2.8</v>
      </c>
      <c r="AB159" s="29">
        <f>VLOOKUP($C159, EDU!C:E, 3, FALSE)</f>
        <v>3.7</v>
      </c>
      <c r="AC159" s="29">
        <f>VLOOKUP($C159, ESNFI!C:E, 3, FALSE)</f>
        <v>1.8</v>
      </c>
      <c r="AD159" s="29">
        <f>VLOOKUP($C159, Health!C:E, 3, FALSE)</f>
        <v>2.8</v>
      </c>
      <c r="AE159" s="29">
        <f>VLOOKUP($C159, NUT!C:E, 3, FALSE)</f>
        <v>3</v>
      </c>
      <c r="AF159" s="29">
        <f>VLOOKUP($C159, PRO!C:E, 3, FALSE)</f>
        <v>2.8</v>
      </c>
      <c r="AG159" s="29">
        <f>VLOOKUP($C159, FSC!C:E, 3, FALSE)</f>
        <v>3.4</v>
      </c>
      <c r="AH159" s="29">
        <f>VLOOKUP($C159, WASH!C:E, 3, FALSE)</f>
        <v>1.8</v>
      </c>
    </row>
    <row r="160" spans="1:34" ht="17" thickTop="1" thickBot="1" x14ac:dyDescent="0.35">
      <c r="A160" s="20" t="s">
        <v>456</v>
      </c>
      <c r="B160" s="20" t="s">
        <v>465</v>
      </c>
      <c r="C160" s="20" t="s">
        <v>466</v>
      </c>
      <c r="D160" s="10">
        <f>IFERROR(IF(AND($P160&gt;=2, SUM($O160:P160)&gt;=4), 5, IF(SUM($O160:$P160) &gt;= 4, 4, IF(SUM($N160:$P160) &gt;= 4, 3, IF(SUM($M160:$P160) &gt;= 4, 2, IF(SUM($L160:$P160)&gt;=4, 1, " "))))), " ")</f>
        <v>3</v>
      </c>
      <c r="E160" s="28">
        <f t="shared" si="42"/>
        <v>4</v>
      </c>
      <c r="F160" s="28">
        <f t="shared" si="43"/>
        <v>3</v>
      </c>
      <c r="G160" s="28">
        <f t="shared" si="44"/>
        <v>3</v>
      </c>
      <c r="H160" s="28">
        <f t="shared" si="45"/>
        <v>3</v>
      </c>
      <c r="I160" s="28">
        <f t="shared" si="46"/>
        <v>3</v>
      </c>
      <c r="J160" s="28">
        <f t="shared" si="47"/>
        <v>4</v>
      </c>
      <c r="K160" s="28">
        <f t="shared" si="48"/>
        <v>2</v>
      </c>
      <c r="L160" s="28">
        <f t="shared" si="49"/>
        <v>0</v>
      </c>
      <c r="M160" s="28">
        <f t="shared" si="50"/>
        <v>1</v>
      </c>
      <c r="N160" s="28">
        <f t="shared" si="51"/>
        <v>4</v>
      </c>
      <c r="O160" s="28">
        <f t="shared" si="52"/>
        <v>2</v>
      </c>
      <c r="P160" s="28">
        <f t="shared" si="53"/>
        <v>0</v>
      </c>
      <c r="Q160" s="27"/>
      <c r="R160" s="28" t="str">
        <f t="shared" si="54"/>
        <v>3.0 - 3.4</v>
      </c>
      <c r="S160" s="28" t="str">
        <f t="shared" si="55"/>
        <v>3.5 - 3.9</v>
      </c>
      <c r="T160" s="28" t="str">
        <f t="shared" si="56"/>
        <v>3.0 - 3.4</v>
      </c>
      <c r="U160" s="28" t="str">
        <f t="shared" si="57"/>
        <v>3.0 - 3.4</v>
      </c>
      <c r="V160" s="28" t="str">
        <f t="shared" si="58"/>
        <v>3.0 - 3.4</v>
      </c>
      <c r="W160" s="28" t="str">
        <f t="shared" si="59"/>
        <v>2.5 - 2.9</v>
      </c>
      <c r="X160" s="28" t="str">
        <f t="shared" si="60"/>
        <v>3.5 - 3.9</v>
      </c>
      <c r="Y160" s="28" t="str">
        <f t="shared" si="61"/>
        <v>2.0 - 2.4</v>
      </c>
      <c r="Z160" s="27"/>
      <c r="AA160" s="29">
        <f t="shared" si="62"/>
        <v>3.1</v>
      </c>
      <c r="AB160" s="29">
        <f>VLOOKUP($C160, EDU!C:E, 3, FALSE)</f>
        <v>3.7</v>
      </c>
      <c r="AC160" s="29">
        <f>VLOOKUP($C160, ESNFI!C:E, 3, FALSE)</f>
        <v>3</v>
      </c>
      <c r="AD160" s="29">
        <f>VLOOKUP($C160, Health!C:E, 3, FALSE)</f>
        <v>3.3</v>
      </c>
      <c r="AE160" s="29">
        <f>VLOOKUP($C160, NUT!C:E, 3, FALSE)</f>
        <v>3.2</v>
      </c>
      <c r="AF160" s="29">
        <f>VLOOKUP($C160, PRO!C:E, 3, FALSE)</f>
        <v>2.8</v>
      </c>
      <c r="AG160" s="29">
        <f>VLOOKUP($C160, FSC!C:E, 3, FALSE)</f>
        <v>3.6</v>
      </c>
      <c r="AH160" s="29">
        <f>VLOOKUP($C160, WASH!C:E, 3, FALSE)</f>
        <v>2.2999999999999998</v>
      </c>
    </row>
    <row r="161" spans="1:34" ht="17" thickTop="1" thickBot="1" x14ac:dyDescent="0.35">
      <c r="A161" s="20" t="s">
        <v>456</v>
      </c>
      <c r="B161" s="20" t="s">
        <v>467</v>
      </c>
      <c r="C161" s="20" t="s">
        <v>468</v>
      </c>
      <c r="D161" s="10">
        <f>IFERROR(IF(AND($P161&gt;=2, SUM($O161:P161)&gt;=4), 5, IF(SUM($O161:$P161) &gt;= 4, 4, IF(SUM($N161:$P161) &gt;= 4, 3, IF(SUM($M161:$P161) &gt;= 4, 2, IF(SUM($L161:$P161)&gt;=4, 1, " "))))), " ")</f>
        <v>3</v>
      </c>
      <c r="E161" s="28">
        <f t="shared" si="42"/>
        <v>4</v>
      </c>
      <c r="F161" s="28">
        <f t="shared" si="43"/>
        <v>2</v>
      </c>
      <c r="G161" s="28">
        <f t="shared" si="44"/>
        <v>3</v>
      </c>
      <c r="H161" s="28">
        <f t="shared" si="45"/>
        <v>4</v>
      </c>
      <c r="I161" s="28">
        <f t="shared" si="46"/>
        <v>3</v>
      </c>
      <c r="J161" s="28">
        <f t="shared" si="47"/>
        <v>3</v>
      </c>
      <c r="K161" s="28">
        <f t="shared" si="48"/>
        <v>2</v>
      </c>
      <c r="L161" s="28">
        <f t="shared" si="49"/>
        <v>0</v>
      </c>
      <c r="M161" s="28">
        <f t="shared" si="50"/>
        <v>2</v>
      </c>
      <c r="N161" s="28">
        <f t="shared" si="51"/>
        <v>3</v>
      </c>
      <c r="O161" s="28">
        <f t="shared" si="52"/>
        <v>2</v>
      </c>
      <c r="P161" s="28">
        <f t="shared" si="53"/>
        <v>0</v>
      </c>
      <c r="Q161" s="27"/>
      <c r="R161" s="28" t="str">
        <f t="shared" si="54"/>
        <v>2.5 - 2.9</v>
      </c>
      <c r="S161" s="28" t="str">
        <f t="shared" si="55"/>
        <v>3.5 - 3.9</v>
      </c>
      <c r="T161" s="28" t="str">
        <f t="shared" si="56"/>
        <v>1.5 - 1.9</v>
      </c>
      <c r="U161" s="28" t="str">
        <f t="shared" si="57"/>
        <v>2.5 - 2.9</v>
      </c>
      <c r="V161" s="28" t="str">
        <f t="shared" si="58"/>
        <v>3.5 - 3.9</v>
      </c>
      <c r="W161" s="28" t="str">
        <f t="shared" si="59"/>
        <v>3.0 - 3.4</v>
      </c>
      <c r="X161" s="28" t="str">
        <f t="shared" si="60"/>
        <v>3.0 - 3.4</v>
      </c>
      <c r="Y161" s="28" t="str">
        <f t="shared" si="61"/>
        <v>2.0 - 2.4</v>
      </c>
      <c r="Z161" s="27"/>
      <c r="AA161" s="29">
        <f t="shared" si="62"/>
        <v>2.9</v>
      </c>
      <c r="AB161" s="29">
        <f>VLOOKUP($C161, EDU!C:E, 3, FALSE)</f>
        <v>3.7</v>
      </c>
      <c r="AC161" s="29">
        <f>VLOOKUP($C161, ESNFI!C:E, 3, FALSE)</f>
        <v>1.8</v>
      </c>
      <c r="AD161" s="29">
        <f>VLOOKUP($C161, Health!C:E, 3, FALSE)</f>
        <v>2.5</v>
      </c>
      <c r="AE161" s="29">
        <f>VLOOKUP($C161, NUT!C:E, 3, FALSE)</f>
        <v>3.6</v>
      </c>
      <c r="AF161" s="29">
        <f>VLOOKUP($C161, PRO!C:E, 3, FALSE)</f>
        <v>3</v>
      </c>
      <c r="AG161" s="29">
        <f>VLOOKUP($C161, FSC!C:E, 3, FALSE)</f>
        <v>3.4</v>
      </c>
      <c r="AH161" s="29">
        <f>VLOOKUP($C161, WASH!C:E, 3, FALSE)</f>
        <v>2.2999999999999998</v>
      </c>
    </row>
    <row r="162" spans="1:34" ht="17" thickTop="1" thickBot="1" x14ac:dyDescent="0.35">
      <c r="A162" s="20" t="s">
        <v>456</v>
      </c>
      <c r="B162" s="20" t="s">
        <v>469</v>
      </c>
      <c r="C162" s="20" t="s">
        <v>470</v>
      </c>
      <c r="D162" s="10">
        <f>IFERROR(IF(AND($P162&gt;=2, SUM($O162:P162)&gt;=4), 5, IF(SUM($O162:$P162) &gt;= 4, 4, IF(SUM($N162:$P162) &gt;= 4, 3, IF(SUM($M162:$P162) &gt;= 4, 2, IF(SUM($L162:$P162)&gt;=4, 1, " "))))), " ")</f>
        <v>3</v>
      </c>
      <c r="E162" s="28">
        <f t="shared" si="42"/>
        <v>4</v>
      </c>
      <c r="F162" s="28">
        <f t="shared" si="43"/>
        <v>3</v>
      </c>
      <c r="G162" s="28">
        <f t="shared" si="44"/>
        <v>4</v>
      </c>
      <c r="H162" s="28">
        <f t="shared" si="45"/>
        <v>3</v>
      </c>
      <c r="I162" s="28">
        <f t="shared" si="46"/>
        <v>3</v>
      </c>
      <c r="J162" s="28">
        <f t="shared" si="47"/>
        <v>3</v>
      </c>
      <c r="K162" s="28">
        <f t="shared" si="48"/>
        <v>2</v>
      </c>
      <c r="L162" s="28">
        <f t="shared" si="49"/>
        <v>0</v>
      </c>
      <c r="M162" s="28">
        <f t="shared" si="50"/>
        <v>1</v>
      </c>
      <c r="N162" s="28">
        <f t="shared" si="51"/>
        <v>4</v>
      </c>
      <c r="O162" s="28">
        <f t="shared" si="52"/>
        <v>2</v>
      </c>
      <c r="P162" s="28">
        <f t="shared" si="53"/>
        <v>0</v>
      </c>
      <c r="Q162" s="27"/>
      <c r="R162" s="28" t="str">
        <f t="shared" si="54"/>
        <v>3.0 - 3.4</v>
      </c>
      <c r="S162" s="28" t="str">
        <f t="shared" si="55"/>
        <v>3.5 - 3.9</v>
      </c>
      <c r="T162" s="28" t="str">
        <f t="shared" si="56"/>
        <v>3.0 - 3.4</v>
      </c>
      <c r="U162" s="28" t="str">
        <f t="shared" si="57"/>
        <v>3.5 - 3.9</v>
      </c>
      <c r="V162" s="28" t="str">
        <f t="shared" si="58"/>
        <v>3.0 - 3.4</v>
      </c>
      <c r="W162" s="28" t="str">
        <f t="shared" si="59"/>
        <v>2.5 - 2.9</v>
      </c>
      <c r="X162" s="28" t="str">
        <f t="shared" si="60"/>
        <v>3.0 - 3.4</v>
      </c>
      <c r="Y162" s="28" t="str">
        <f t="shared" si="61"/>
        <v>2.0 - 2.4</v>
      </c>
      <c r="Z162" s="27"/>
      <c r="AA162" s="29">
        <f t="shared" si="62"/>
        <v>3</v>
      </c>
      <c r="AB162" s="29">
        <f>VLOOKUP($C162, EDU!C:E, 3, FALSE)</f>
        <v>3.7</v>
      </c>
      <c r="AC162" s="29">
        <f>VLOOKUP($C162, ESNFI!C:E, 3, FALSE)</f>
        <v>3</v>
      </c>
      <c r="AD162" s="29">
        <f>VLOOKUP($C162, Health!C:E, 3, FALSE)</f>
        <v>3.8</v>
      </c>
      <c r="AE162" s="29">
        <f>VLOOKUP($C162, NUT!C:E, 3, FALSE)</f>
        <v>3</v>
      </c>
      <c r="AF162" s="29">
        <f>VLOOKUP($C162, PRO!C:E, 3, FALSE)</f>
        <v>2.8</v>
      </c>
      <c r="AG162" s="29">
        <f>VLOOKUP($C162, FSC!C:E, 3, FALSE)</f>
        <v>3</v>
      </c>
      <c r="AH162" s="29">
        <f>VLOOKUP($C162, WASH!C:E, 3, FALSE)</f>
        <v>2</v>
      </c>
    </row>
    <row r="163" spans="1:34" ht="17" thickTop="1" thickBot="1" x14ac:dyDescent="0.35">
      <c r="A163" s="20" t="s">
        <v>456</v>
      </c>
      <c r="B163" s="20" t="s">
        <v>471</v>
      </c>
      <c r="C163" s="20" t="s">
        <v>472</v>
      </c>
      <c r="D163" s="10">
        <f>IFERROR(IF(AND($P163&gt;=2, SUM($O163:P163)&gt;=4), 5, IF(SUM($O163:$P163) &gt;= 4, 4, IF(SUM($N163:$P163) &gt;= 4, 3, IF(SUM($M163:$P163) &gt;= 4, 2, IF(SUM($L163:$P163)&gt;=4, 1, " "))))), " ")</f>
        <v>3</v>
      </c>
      <c r="E163" s="28">
        <f t="shared" si="42"/>
        <v>4</v>
      </c>
      <c r="F163" s="28">
        <f t="shared" si="43"/>
        <v>1</v>
      </c>
      <c r="G163" s="28">
        <f t="shared" si="44"/>
        <v>2</v>
      </c>
      <c r="H163" s="28">
        <f t="shared" si="45"/>
        <v>4</v>
      </c>
      <c r="I163" s="28">
        <f t="shared" si="46"/>
        <v>3</v>
      </c>
      <c r="J163" s="28">
        <f t="shared" si="47"/>
        <v>3</v>
      </c>
      <c r="K163" s="28">
        <f t="shared" si="48"/>
        <v>2</v>
      </c>
      <c r="L163" s="28">
        <f t="shared" si="49"/>
        <v>1</v>
      </c>
      <c r="M163" s="28">
        <f t="shared" si="50"/>
        <v>2</v>
      </c>
      <c r="N163" s="28">
        <f t="shared" si="51"/>
        <v>2</v>
      </c>
      <c r="O163" s="28">
        <f t="shared" si="52"/>
        <v>2</v>
      </c>
      <c r="P163" s="28">
        <f t="shared" si="53"/>
        <v>0</v>
      </c>
      <c r="Q163" s="27"/>
      <c r="R163" s="28" t="str">
        <f t="shared" si="54"/>
        <v>2.5 - 2.9</v>
      </c>
      <c r="S163" s="28" t="str">
        <f t="shared" si="55"/>
        <v>4.0 - 4.4</v>
      </c>
      <c r="T163" s="28" t="str">
        <f t="shared" si="56"/>
        <v>1.0 - 1.4</v>
      </c>
      <c r="U163" s="28" t="str">
        <f t="shared" si="57"/>
        <v>2.0 - 2.4</v>
      </c>
      <c r="V163" s="28" t="str">
        <f t="shared" si="58"/>
        <v>3.5 - 3.9</v>
      </c>
      <c r="W163" s="28" t="str">
        <f t="shared" si="59"/>
        <v>3.0 - 3.4</v>
      </c>
      <c r="X163" s="28" t="str">
        <f t="shared" si="60"/>
        <v>3.0 - 3.4</v>
      </c>
      <c r="Y163" s="28" t="str">
        <f t="shared" si="61"/>
        <v>2.0 - 2.4</v>
      </c>
      <c r="Z163" s="27"/>
      <c r="AA163" s="29">
        <f t="shared" si="62"/>
        <v>2.8</v>
      </c>
      <c r="AB163" s="29">
        <f>VLOOKUP($C163, EDU!C:E, 3, FALSE)</f>
        <v>4</v>
      </c>
      <c r="AC163" s="29">
        <f>VLOOKUP($C163, ESNFI!C:E, 3, FALSE)</f>
        <v>1.3</v>
      </c>
      <c r="AD163" s="29">
        <f>VLOOKUP($C163, Health!C:E, 3, FALSE)</f>
        <v>2.2999999999999998</v>
      </c>
      <c r="AE163" s="29">
        <f>VLOOKUP($C163, NUT!C:E, 3, FALSE)</f>
        <v>3.6</v>
      </c>
      <c r="AF163" s="29">
        <f>VLOOKUP($C163, PRO!C:E, 3, FALSE)</f>
        <v>3.3</v>
      </c>
      <c r="AG163" s="29">
        <f>VLOOKUP($C163, FSC!C:E, 3, FALSE)</f>
        <v>3</v>
      </c>
      <c r="AH163" s="29">
        <f>VLOOKUP($C163, WASH!C:E, 3, FALSE)</f>
        <v>2.2999999999999998</v>
      </c>
    </row>
    <row r="164" spans="1:34" ht="17" thickTop="1" thickBot="1" x14ac:dyDescent="0.35">
      <c r="A164" s="20" t="s">
        <v>456</v>
      </c>
      <c r="B164" s="20" t="s">
        <v>473</v>
      </c>
      <c r="C164" s="20" t="s">
        <v>474</v>
      </c>
      <c r="D164" s="10">
        <f>IFERROR(IF(AND($P164&gt;=2, SUM($O164:P164)&gt;=4), 5, IF(SUM($O164:$P164) &gt;= 4, 4, IF(SUM($N164:$P164) &gt;= 4, 3, IF(SUM($M164:$P164) &gt;= 4, 2, IF(SUM($L164:$P164)&gt;=4, 1, " "))))), " ")</f>
        <v>3</v>
      </c>
      <c r="E164" s="28">
        <f t="shared" si="42"/>
        <v>4</v>
      </c>
      <c r="F164" s="28">
        <f t="shared" si="43"/>
        <v>2</v>
      </c>
      <c r="G164" s="28">
        <f t="shared" si="44"/>
        <v>3</v>
      </c>
      <c r="H164" s="28">
        <f t="shared" si="45"/>
        <v>3</v>
      </c>
      <c r="I164" s="28">
        <f t="shared" si="46"/>
        <v>3</v>
      </c>
      <c r="J164" s="28">
        <f t="shared" si="47"/>
        <v>3</v>
      </c>
      <c r="K164" s="28">
        <f t="shared" si="48"/>
        <v>2</v>
      </c>
      <c r="L164" s="28">
        <f t="shared" si="49"/>
        <v>0</v>
      </c>
      <c r="M164" s="28">
        <f t="shared" si="50"/>
        <v>2</v>
      </c>
      <c r="N164" s="28">
        <f t="shared" si="51"/>
        <v>4</v>
      </c>
      <c r="O164" s="28">
        <f t="shared" si="52"/>
        <v>1</v>
      </c>
      <c r="P164" s="28">
        <f t="shared" si="53"/>
        <v>0</v>
      </c>
      <c r="Q164" s="27"/>
      <c r="R164" s="28" t="str">
        <f t="shared" si="54"/>
        <v>2.5 - 2.9</v>
      </c>
      <c r="S164" s="28" t="str">
        <f t="shared" si="55"/>
        <v>3.5 - 3.9</v>
      </c>
      <c r="T164" s="28" t="str">
        <f t="shared" si="56"/>
        <v>2.0 - 2.4</v>
      </c>
      <c r="U164" s="28" t="str">
        <f t="shared" si="57"/>
        <v>2.5 - 2.9</v>
      </c>
      <c r="V164" s="28" t="str">
        <f t="shared" si="58"/>
        <v>3.0 - 3.4</v>
      </c>
      <c r="W164" s="28" t="str">
        <f t="shared" si="59"/>
        <v>2.5 - 2.9</v>
      </c>
      <c r="X164" s="28" t="str">
        <f t="shared" si="60"/>
        <v>3.0 - 3.4</v>
      </c>
      <c r="Y164" s="28" t="str">
        <f t="shared" si="61"/>
        <v>1.5 - 1.9</v>
      </c>
      <c r="Z164" s="27"/>
      <c r="AA164" s="29">
        <f t="shared" si="62"/>
        <v>2.7</v>
      </c>
      <c r="AB164" s="29">
        <f>VLOOKUP($C164, EDU!C:E, 3, FALSE)</f>
        <v>3.7</v>
      </c>
      <c r="AC164" s="29">
        <f>VLOOKUP($C164, ESNFI!C:E, 3, FALSE)</f>
        <v>2</v>
      </c>
      <c r="AD164" s="29">
        <f>VLOOKUP($C164, Health!C:E, 3, FALSE)</f>
        <v>2.5</v>
      </c>
      <c r="AE164" s="29">
        <f>VLOOKUP($C164, NUT!C:E, 3, FALSE)</f>
        <v>3.2</v>
      </c>
      <c r="AF164" s="29">
        <f>VLOOKUP($C164, PRO!C:E, 3, FALSE)</f>
        <v>2.8</v>
      </c>
      <c r="AG164" s="29">
        <f>VLOOKUP($C164, FSC!C:E, 3, FALSE)</f>
        <v>3</v>
      </c>
      <c r="AH164" s="29">
        <f>VLOOKUP($C164, WASH!C:E, 3, FALSE)</f>
        <v>1.5</v>
      </c>
    </row>
    <row r="165" spans="1:34" ht="17" thickTop="1" thickBot="1" x14ac:dyDescent="0.35">
      <c r="A165" s="20" t="s">
        <v>456</v>
      </c>
      <c r="B165" s="20" t="s">
        <v>475</v>
      </c>
      <c r="C165" s="20" t="s">
        <v>476</v>
      </c>
      <c r="D165" s="10">
        <f>IFERROR(IF(AND($P165&gt;=2, SUM($O165:P165)&gt;=4), 5, IF(SUM($O165:$P165) &gt;= 4, 4, IF(SUM($N165:$P165) &gt;= 4, 3, IF(SUM($M165:$P165) &gt;= 4, 2, IF(SUM($L165:$P165)&gt;=4, 1, " "))))), " ")</f>
        <v>3</v>
      </c>
      <c r="E165" s="28">
        <f t="shared" si="42"/>
        <v>4</v>
      </c>
      <c r="F165" s="28">
        <f t="shared" si="43"/>
        <v>3</v>
      </c>
      <c r="G165" s="28">
        <f t="shared" si="44"/>
        <v>3</v>
      </c>
      <c r="H165" s="28">
        <f t="shared" si="45"/>
        <v>3</v>
      </c>
      <c r="I165" s="28">
        <f t="shared" si="46"/>
        <v>3</v>
      </c>
      <c r="J165" s="28">
        <f t="shared" si="47"/>
        <v>3</v>
      </c>
      <c r="K165" s="28">
        <f t="shared" si="48"/>
        <v>2</v>
      </c>
      <c r="L165" s="28">
        <f t="shared" si="49"/>
        <v>0</v>
      </c>
      <c r="M165" s="28">
        <f t="shared" si="50"/>
        <v>1</v>
      </c>
      <c r="N165" s="28">
        <f t="shared" si="51"/>
        <v>5</v>
      </c>
      <c r="O165" s="28">
        <f t="shared" si="52"/>
        <v>1</v>
      </c>
      <c r="P165" s="28">
        <f t="shared" si="53"/>
        <v>0</v>
      </c>
      <c r="Q165" s="27"/>
      <c r="R165" s="28" t="str">
        <f t="shared" si="54"/>
        <v>3.0 - 3.4</v>
      </c>
      <c r="S165" s="28" t="str">
        <f t="shared" si="55"/>
        <v>4.0 - 4.4</v>
      </c>
      <c r="T165" s="28" t="str">
        <f t="shared" si="56"/>
        <v>3.0 - 3.4</v>
      </c>
      <c r="U165" s="28" t="str">
        <f t="shared" si="57"/>
        <v>2.5 - 2.9</v>
      </c>
      <c r="V165" s="28" t="str">
        <f t="shared" si="58"/>
        <v>3.0 - 3.4</v>
      </c>
      <c r="W165" s="28" t="str">
        <f t="shared" si="59"/>
        <v>2.5 - 2.9</v>
      </c>
      <c r="X165" s="28" t="str">
        <f t="shared" si="60"/>
        <v>3.0 - 3.4</v>
      </c>
      <c r="Y165" s="28" t="str">
        <f t="shared" si="61"/>
        <v>2.0 - 2.4</v>
      </c>
      <c r="Z165" s="27"/>
      <c r="AA165" s="29">
        <f t="shared" si="62"/>
        <v>3.1</v>
      </c>
      <c r="AB165" s="29">
        <f>VLOOKUP($C165, EDU!C:E, 3, FALSE)</f>
        <v>4.3</v>
      </c>
      <c r="AC165" s="29">
        <f>VLOOKUP($C165, ESNFI!C:E, 3, FALSE)</f>
        <v>3</v>
      </c>
      <c r="AD165" s="29">
        <f>VLOOKUP($C165, Health!C:E, 3, FALSE)</f>
        <v>2.8</v>
      </c>
      <c r="AE165" s="29">
        <f>VLOOKUP($C165, NUT!C:E, 3, FALSE)</f>
        <v>3.2</v>
      </c>
      <c r="AF165" s="29">
        <f>VLOOKUP($C165, PRO!C:E, 3, FALSE)</f>
        <v>2.8</v>
      </c>
      <c r="AG165" s="29">
        <f>VLOOKUP($C165, FSC!C:E, 3, FALSE)</f>
        <v>3.4</v>
      </c>
      <c r="AH165" s="29">
        <f>VLOOKUP($C165, WASH!C:E, 3, FALSE)</f>
        <v>2</v>
      </c>
    </row>
    <row r="166" spans="1:34" ht="17" thickTop="1" thickBot="1" x14ac:dyDescent="0.35">
      <c r="A166" s="20" t="s">
        <v>456</v>
      </c>
      <c r="B166" s="20" t="s">
        <v>477</v>
      </c>
      <c r="C166" s="20" t="s">
        <v>478</v>
      </c>
      <c r="D166" s="10">
        <f>IFERROR(IF(AND($P166&gt;=2, SUM($O166:P166)&gt;=4), 5, IF(SUM($O166:$P166) &gt;= 4, 4, IF(SUM($N166:$P166) &gt;= 4, 3, IF(SUM($M166:$P166) &gt;= 4, 2, IF(SUM($L166:$P166)&gt;=4, 1, " "))))), " ")</f>
        <v>3</v>
      </c>
      <c r="E166" s="28">
        <f t="shared" si="42"/>
        <v>4</v>
      </c>
      <c r="F166" s="28">
        <f t="shared" si="43"/>
        <v>2</v>
      </c>
      <c r="G166" s="28">
        <f t="shared" si="44"/>
        <v>2</v>
      </c>
      <c r="H166" s="28">
        <f t="shared" si="45"/>
        <v>4</v>
      </c>
      <c r="I166" s="28">
        <f t="shared" si="46"/>
        <v>3</v>
      </c>
      <c r="J166" s="28">
        <f t="shared" si="47"/>
        <v>3</v>
      </c>
      <c r="K166" s="28">
        <f t="shared" si="48"/>
        <v>2</v>
      </c>
      <c r="L166" s="28">
        <f t="shared" si="49"/>
        <v>0</v>
      </c>
      <c r="M166" s="28">
        <f t="shared" si="50"/>
        <v>3</v>
      </c>
      <c r="N166" s="28">
        <f t="shared" si="51"/>
        <v>2</v>
      </c>
      <c r="O166" s="28">
        <f t="shared" si="52"/>
        <v>2</v>
      </c>
      <c r="P166" s="28">
        <f t="shared" si="53"/>
        <v>0</v>
      </c>
      <c r="Q166" s="27"/>
      <c r="R166" s="28" t="str">
        <f t="shared" si="54"/>
        <v>3.0 - 3.4</v>
      </c>
      <c r="S166" s="28" t="str">
        <f t="shared" si="55"/>
        <v>4.0 - 4.4</v>
      </c>
      <c r="T166" s="28" t="str">
        <f t="shared" si="56"/>
        <v>2.0 - 2.4</v>
      </c>
      <c r="U166" s="28" t="str">
        <f t="shared" si="57"/>
        <v>2.0 - 2.4</v>
      </c>
      <c r="V166" s="28" t="str">
        <f t="shared" si="58"/>
        <v>4.0 - 4.4</v>
      </c>
      <c r="W166" s="28" t="str">
        <f t="shared" si="59"/>
        <v>3.0 - 3.4</v>
      </c>
      <c r="X166" s="28" t="str">
        <f t="shared" si="60"/>
        <v>3.0 - 3.4</v>
      </c>
      <c r="Y166" s="28" t="str">
        <f t="shared" si="61"/>
        <v>2.0 - 2.4</v>
      </c>
      <c r="Z166" s="27"/>
      <c r="AA166" s="29">
        <f t="shared" si="62"/>
        <v>3</v>
      </c>
      <c r="AB166" s="29">
        <f>VLOOKUP($C166, EDU!C:E, 3, FALSE)</f>
        <v>4</v>
      </c>
      <c r="AC166" s="29">
        <f>VLOOKUP($C166, ESNFI!C:E, 3, FALSE)</f>
        <v>2.2999999999999998</v>
      </c>
      <c r="AD166" s="29">
        <f>VLOOKUP($C166, Health!C:E, 3, FALSE)</f>
        <v>2.2999999999999998</v>
      </c>
      <c r="AE166" s="29">
        <f>VLOOKUP($C166, NUT!C:E, 3, FALSE)</f>
        <v>4.2</v>
      </c>
      <c r="AF166" s="29">
        <f>VLOOKUP($C166, PRO!C:E, 3, FALSE)</f>
        <v>3</v>
      </c>
      <c r="AG166" s="29">
        <f>VLOOKUP($C166, FSC!C:E, 3, FALSE)</f>
        <v>3.4</v>
      </c>
      <c r="AH166" s="29">
        <f>VLOOKUP($C166, WASH!C:E, 3, FALSE)</f>
        <v>2</v>
      </c>
    </row>
    <row r="167" spans="1:34" ht="17" thickTop="1" thickBot="1" x14ac:dyDescent="0.35">
      <c r="A167" s="20" t="s">
        <v>456</v>
      </c>
      <c r="B167" s="20" t="s">
        <v>479</v>
      </c>
      <c r="C167" s="20" t="s">
        <v>480</v>
      </c>
      <c r="D167" s="10">
        <f>IFERROR(IF(AND($P167&gt;=2, SUM($O167:P167)&gt;=4), 5, IF(SUM($O167:$P167) &gt;= 4, 4, IF(SUM($N167:$P167) &gt;= 4, 3, IF(SUM($M167:$P167) &gt;= 4, 2, IF(SUM($L167:$P167)&gt;=4, 1, " "))))), " ")</f>
        <v>3</v>
      </c>
      <c r="E167" s="28">
        <f t="shared" si="42"/>
        <v>4</v>
      </c>
      <c r="F167" s="28">
        <f t="shared" si="43"/>
        <v>2</v>
      </c>
      <c r="G167" s="28">
        <f t="shared" si="44"/>
        <v>3</v>
      </c>
      <c r="H167" s="28">
        <f t="shared" si="45"/>
        <v>4</v>
      </c>
      <c r="I167" s="28">
        <f t="shared" si="46"/>
        <v>3</v>
      </c>
      <c r="J167" s="28">
        <f t="shared" si="47"/>
        <v>3</v>
      </c>
      <c r="K167" s="28">
        <f t="shared" si="48"/>
        <v>2</v>
      </c>
      <c r="L167" s="28">
        <f t="shared" si="49"/>
        <v>0</v>
      </c>
      <c r="M167" s="28">
        <f t="shared" si="50"/>
        <v>2</v>
      </c>
      <c r="N167" s="28">
        <f t="shared" si="51"/>
        <v>3</v>
      </c>
      <c r="O167" s="28">
        <f t="shared" si="52"/>
        <v>2</v>
      </c>
      <c r="P167" s="28">
        <f t="shared" si="53"/>
        <v>0</v>
      </c>
      <c r="Q167" s="27"/>
      <c r="R167" s="28" t="str">
        <f t="shared" si="54"/>
        <v>3.0 - 3.4</v>
      </c>
      <c r="S167" s="28" t="str">
        <f t="shared" si="55"/>
        <v>4.0 - 4.4</v>
      </c>
      <c r="T167" s="28" t="str">
        <f t="shared" si="56"/>
        <v>2.0 - 2.4</v>
      </c>
      <c r="U167" s="28" t="str">
        <f t="shared" si="57"/>
        <v>2.5 - 2.9</v>
      </c>
      <c r="V167" s="28" t="str">
        <f t="shared" si="58"/>
        <v>4.0 - 4.4</v>
      </c>
      <c r="W167" s="28" t="str">
        <f t="shared" si="59"/>
        <v>3.0 - 3.4</v>
      </c>
      <c r="X167" s="28" t="str">
        <f t="shared" si="60"/>
        <v>3.0 - 3.4</v>
      </c>
      <c r="Y167" s="28" t="str">
        <f t="shared" si="61"/>
        <v>2.0 - 2.4</v>
      </c>
      <c r="Z167" s="27"/>
      <c r="AA167" s="29">
        <f t="shared" si="62"/>
        <v>3</v>
      </c>
      <c r="AB167" s="29">
        <f>VLOOKUP($C167, EDU!C:E, 3, FALSE)</f>
        <v>4</v>
      </c>
      <c r="AC167" s="29">
        <f>VLOOKUP($C167, ESNFI!C:E, 3, FALSE)</f>
        <v>2.2999999999999998</v>
      </c>
      <c r="AD167" s="29">
        <f>VLOOKUP($C167, Health!C:E, 3, FALSE)</f>
        <v>2.8</v>
      </c>
      <c r="AE167" s="29">
        <f>VLOOKUP($C167, NUT!C:E, 3, FALSE)</f>
        <v>4</v>
      </c>
      <c r="AF167" s="29">
        <f>VLOOKUP($C167, PRO!C:E, 3, FALSE)</f>
        <v>3</v>
      </c>
      <c r="AG167" s="29">
        <f>VLOOKUP($C167, FSC!C:E, 3, FALSE)</f>
        <v>3.2</v>
      </c>
      <c r="AH167" s="29">
        <f>VLOOKUP($C167, WASH!C:E, 3, FALSE)</f>
        <v>2</v>
      </c>
    </row>
    <row r="168" spans="1:34" ht="17" thickTop="1" thickBot="1" x14ac:dyDescent="0.35">
      <c r="A168" s="20" t="s">
        <v>456</v>
      </c>
      <c r="B168" s="20" t="s">
        <v>481</v>
      </c>
      <c r="C168" s="20" t="s">
        <v>482</v>
      </c>
      <c r="D168" s="10">
        <f>IFERROR(IF(AND($P168&gt;=2, SUM($O168:P168)&gt;=4), 5, IF(SUM($O168:$P168) &gt;= 4, 4, IF(SUM($N168:$P168) &gt;= 4, 3, IF(SUM($M168:$P168) &gt;= 4, 2, IF(SUM($L168:$P168)&gt;=4, 1, " "))))), " ")</f>
        <v>2</v>
      </c>
      <c r="E168" s="28">
        <f t="shared" si="42"/>
        <v>4</v>
      </c>
      <c r="F168" s="28">
        <f t="shared" si="43"/>
        <v>2</v>
      </c>
      <c r="G168" s="28">
        <f t="shared" si="44"/>
        <v>2</v>
      </c>
      <c r="H168" s="28">
        <f t="shared" si="45"/>
        <v>2</v>
      </c>
      <c r="I168" s="28">
        <f t="shared" si="46"/>
        <v>3</v>
      </c>
      <c r="J168" s="28">
        <f t="shared" si="47"/>
        <v>3</v>
      </c>
      <c r="K168" s="28">
        <f t="shared" si="48"/>
        <v>2</v>
      </c>
      <c r="L168" s="28">
        <f t="shared" si="49"/>
        <v>0</v>
      </c>
      <c r="M168" s="28">
        <f t="shared" si="50"/>
        <v>4</v>
      </c>
      <c r="N168" s="28">
        <f t="shared" si="51"/>
        <v>2</v>
      </c>
      <c r="O168" s="28">
        <f t="shared" si="52"/>
        <v>1</v>
      </c>
      <c r="P168" s="28">
        <f t="shared" si="53"/>
        <v>0</v>
      </c>
      <c r="Q168" s="27"/>
      <c r="R168" s="28" t="str">
        <f t="shared" si="54"/>
        <v>2.5 - 2.9</v>
      </c>
      <c r="S168" s="28" t="str">
        <f t="shared" si="55"/>
        <v>4.0 - 4.4</v>
      </c>
      <c r="T168" s="28" t="str">
        <f t="shared" si="56"/>
        <v>2.0 - 2.4</v>
      </c>
      <c r="U168" s="28" t="str">
        <f t="shared" si="57"/>
        <v>2.0 - 2.4</v>
      </c>
      <c r="V168" s="28" t="str">
        <f t="shared" si="58"/>
        <v>1.5 - 1.9</v>
      </c>
      <c r="W168" s="28" t="str">
        <f t="shared" si="59"/>
        <v>3.0 - 3.4</v>
      </c>
      <c r="X168" s="28" t="str">
        <f t="shared" si="60"/>
        <v>3.0 - 3.4</v>
      </c>
      <c r="Y168" s="28" t="str">
        <f t="shared" si="61"/>
        <v>2.0 - 2.4</v>
      </c>
      <c r="Z168" s="27"/>
      <c r="AA168" s="29">
        <f t="shared" si="62"/>
        <v>2.6</v>
      </c>
      <c r="AB168" s="29">
        <f>VLOOKUP($C168, EDU!C:E, 3, FALSE)</f>
        <v>4</v>
      </c>
      <c r="AC168" s="29">
        <f>VLOOKUP($C168, ESNFI!C:E, 3, FALSE)</f>
        <v>2.2999999999999998</v>
      </c>
      <c r="AD168" s="29">
        <f>VLOOKUP($C168, Health!C:E, 3, FALSE)</f>
        <v>2</v>
      </c>
      <c r="AE168" s="29">
        <f>VLOOKUP($C168, NUT!C:E, 3, FALSE)</f>
        <v>1.8</v>
      </c>
      <c r="AF168" s="29">
        <f>VLOOKUP($C168, PRO!C:E, 3, FALSE)</f>
        <v>3</v>
      </c>
      <c r="AG168" s="29">
        <f>VLOOKUP($C168, FSC!C:E, 3, FALSE)</f>
        <v>3</v>
      </c>
      <c r="AH168" s="29">
        <f>VLOOKUP($C168, WASH!C:E, 3, FALSE)</f>
        <v>2</v>
      </c>
    </row>
    <row r="169" spans="1:34" ht="17" thickTop="1" thickBot="1" x14ac:dyDescent="0.35">
      <c r="A169" s="20" t="s">
        <v>483</v>
      </c>
      <c r="B169" s="20" t="s">
        <v>484</v>
      </c>
      <c r="C169" s="20" t="s">
        <v>485</v>
      </c>
      <c r="D169" s="10">
        <f>IFERROR(IF(AND($P169&gt;=2, SUM($O169:P169)&gt;=4), 5, IF(SUM($O169:$P169) &gt;= 4, 4, IF(SUM($N169:$P169) &gt;= 4, 3, IF(SUM($M169:$P169) &gt;= 4, 2, IF(SUM($L169:$P169)&gt;=4, 1, " "))))), " ")</f>
        <v>3</v>
      </c>
      <c r="E169" s="28">
        <f t="shared" si="42"/>
        <v>3</v>
      </c>
      <c r="F169" s="28">
        <f t="shared" si="43"/>
        <v>2</v>
      </c>
      <c r="G169" s="28">
        <f t="shared" si="44"/>
        <v>3</v>
      </c>
      <c r="H169" s="28">
        <f t="shared" si="45"/>
        <v>3</v>
      </c>
      <c r="I169" s="28">
        <f t="shared" si="46"/>
        <v>3</v>
      </c>
      <c r="J169" s="28">
        <f t="shared" si="47"/>
        <v>3</v>
      </c>
      <c r="K169" s="28">
        <f t="shared" si="48"/>
        <v>2</v>
      </c>
      <c r="L169" s="28">
        <f t="shared" si="49"/>
        <v>0</v>
      </c>
      <c r="M169" s="28">
        <f t="shared" si="50"/>
        <v>2</v>
      </c>
      <c r="N169" s="28">
        <f t="shared" si="51"/>
        <v>5</v>
      </c>
      <c r="O169" s="28">
        <f t="shared" si="52"/>
        <v>0</v>
      </c>
      <c r="P169" s="28">
        <f t="shared" si="53"/>
        <v>0</v>
      </c>
      <c r="Q169" s="27"/>
      <c r="R169" s="28" t="str">
        <f t="shared" si="54"/>
        <v>2.5 - 2.9</v>
      </c>
      <c r="S169" s="28" t="str">
        <f t="shared" si="55"/>
        <v>3.0 - 3.4</v>
      </c>
      <c r="T169" s="28" t="str">
        <f t="shared" si="56"/>
        <v>2.0 - 2.4</v>
      </c>
      <c r="U169" s="28" t="str">
        <f t="shared" si="57"/>
        <v>2.5 - 2.9</v>
      </c>
      <c r="V169" s="28" t="str">
        <f t="shared" si="58"/>
        <v>3.0 - 3.4</v>
      </c>
      <c r="W169" s="28" t="str">
        <f t="shared" si="59"/>
        <v>2.5 - 2.9</v>
      </c>
      <c r="X169" s="28" t="str">
        <f t="shared" si="60"/>
        <v>2.5 - 2.9</v>
      </c>
      <c r="Y169" s="28" t="str">
        <f t="shared" si="61"/>
        <v>1.5 - 1.9</v>
      </c>
      <c r="Z169" s="27"/>
      <c r="AA169" s="29">
        <f t="shared" si="62"/>
        <v>2.5</v>
      </c>
      <c r="AB169" s="29">
        <f>VLOOKUP($C169, EDU!C:E, 3, FALSE)</f>
        <v>3.3</v>
      </c>
      <c r="AC169" s="29">
        <f>VLOOKUP($C169, ESNFI!C:E, 3, FALSE)</f>
        <v>2</v>
      </c>
      <c r="AD169" s="29">
        <f>VLOOKUP($C169, Health!C:E, 3, FALSE)</f>
        <v>2.5</v>
      </c>
      <c r="AE169" s="29">
        <f>VLOOKUP($C169, NUT!C:E, 3, FALSE)</f>
        <v>3</v>
      </c>
      <c r="AF169" s="29">
        <f>VLOOKUP($C169, PRO!C:E, 3, FALSE)</f>
        <v>2.8</v>
      </c>
      <c r="AG169" s="29">
        <f>VLOOKUP($C169, FSC!C:E, 3, FALSE)</f>
        <v>2.6</v>
      </c>
      <c r="AH169" s="29">
        <f>VLOOKUP($C169, WASH!C:E, 3, FALSE)</f>
        <v>1.5</v>
      </c>
    </row>
    <row r="170" spans="1:34" ht="17" thickTop="1" thickBot="1" x14ac:dyDescent="0.35">
      <c r="A170" s="20" t="s">
        <v>483</v>
      </c>
      <c r="B170" s="20" t="s">
        <v>486</v>
      </c>
      <c r="C170" s="20" t="s">
        <v>487</v>
      </c>
      <c r="D170" s="10">
        <f>IFERROR(IF(AND($P170&gt;=2, SUM($O170:P170)&gt;=4), 5, IF(SUM($O170:$P170) &gt;= 4, 4, IF(SUM($N170:$P170) &gt;= 4, 3, IF(SUM($M170:$P170) &gt;= 4, 2, IF(SUM($L170:$P170)&gt;=4, 1, " "))))), " ")</f>
        <v>3</v>
      </c>
      <c r="E170" s="28">
        <f t="shared" si="42"/>
        <v>4</v>
      </c>
      <c r="F170" s="28">
        <f t="shared" si="43"/>
        <v>2</v>
      </c>
      <c r="G170" s="28">
        <f t="shared" si="44"/>
        <v>3</v>
      </c>
      <c r="H170" s="28">
        <f t="shared" si="45"/>
        <v>4</v>
      </c>
      <c r="I170" s="28">
        <f t="shared" si="46"/>
        <v>3</v>
      </c>
      <c r="J170" s="28">
        <f t="shared" si="47"/>
        <v>3</v>
      </c>
      <c r="K170" s="28">
        <f t="shared" si="48"/>
        <v>2</v>
      </c>
      <c r="L170" s="28">
        <f t="shared" si="49"/>
        <v>0</v>
      </c>
      <c r="M170" s="28">
        <f t="shared" si="50"/>
        <v>2</v>
      </c>
      <c r="N170" s="28">
        <f t="shared" si="51"/>
        <v>3</v>
      </c>
      <c r="O170" s="28">
        <f t="shared" si="52"/>
        <v>2</v>
      </c>
      <c r="P170" s="28">
        <f t="shared" si="53"/>
        <v>0</v>
      </c>
      <c r="Q170" s="27"/>
      <c r="R170" s="28" t="str">
        <f t="shared" si="54"/>
        <v>3.0 - 3.4</v>
      </c>
      <c r="S170" s="28" t="str">
        <f t="shared" si="55"/>
        <v>4.0 - 4.4</v>
      </c>
      <c r="T170" s="28" t="str">
        <f t="shared" si="56"/>
        <v>2.0 - 2.4</v>
      </c>
      <c r="U170" s="28" t="str">
        <f t="shared" si="57"/>
        <v>3.0 - 3.4</v>
      </c>
      <c r="V170" s="28" t="str">
        <f t="shared" si="58"/>
        <v>3.5 - 3.9</v>
      </c>
      <c r="W170" s="28" t="str">
        <f t="shared" si="59"/>
        <v>2.5 - 2.9</v>
      </c>
      <c r="X170" s="28" t="str">
        <f t="shared" si="60"/>
        <v>2.5 - 2.9</v>
      </c>
      <c r="Y170" s="28" t="str">
        <f t="shared" si="61"/>
        <v>2.0 - 2.4</v>
      </c>
      <c r="Z170" s="27"/>
      <c r="AA170" s="29">
        <f t="shared" si="62"/>
        <v>3</v>
      </c>
      <c r="AB170" s="29">
        <f>VLOOKUP($C170, EDU!C:E, 3, FALSE)</f>
        <v>4</v>
      </c>
      <c r="AC170" s="29">
        <f>VLOOKUP($C170, ESNFI!C:E, 3, FALSE)</f>
        <v>2.2999999999999998</v>
      </c>
      <c r="AD170" s="29">
        <f>VLOOKUP($C170, Health!C:E, 3, FALSE)</f>
        <v>3</v>
      </c>
      <c r="AE170" s="29">
        <f>VLOOKUP($C170, NUT!C:E, 3, FALSE)</f>
        <v>3.6</v>
      </c>
      <c r="AF170" s="29">
        <f>VLOOKUP($C170, PRO!C:E, 3, FALSE)</f>
        <v>2.8</v>
      </c>
      <c r="AG170" s="29">
        <f>VLOOKUP($C170, FSC!C:E, 3, FALSE)</f>
        <v>2.8</v>
      </c>
      <c r="AH170" s="29">
        <f>VLOOKUP($C170, WASH!C:E, 3, FALSE)</f>
        <v>2.2999999999999998</v>
      </c>
    </row>
    <row r="171" spans="1:34" ht="17" thickTop="1" thickBot="1" x14ac:dyDescent="0.35">
      <c r="A171" s="20" t="s">
        <v>483</v>
      </c>
      <c r="B171" s="20" t="s">
        <v>488</v>
      </c>
      <c r="C171" s="20" t="s">
        <v>489</v>
      </c>
      <c r="D171" s="10">
        <f>IFERROR(IF(AND($P171&gt;=2, SUM($O171:P171)&gt;=4), 5, IF(SUM($O171:$P171) &gt;= 4, 4, IF(SUM($N171:$P171) &gt;= 4, 3, IF(SUM($M171:$P171) &gt;= 4, 2, IF(SUM($L171:$P171)&gt;=4, 1, " "))))), " ")</f>
        <v>3</v>
      </c>
      <c r="E171" s="28">
        <f t="shared" si="42"/>
        <v>4</v>
      </c>
      <c r="F171" s="28">
        <f t="shared" si="43"/>
        <v>3</v>
      </c>
      <c r="G171" s="28">
        <f t="shared" si="44"/>
        <v>3</v>
      </c>
      <c r="H171" s="28">
        <f t="shared" si="45"/>
        <v>3</v>
      </c>
      <c r="I171" s="28">
        <f t="shared" si="46"/>
        <v>3</v>
      </c>
      <c r="J171" s="28">
        <f t="shared" si="47"/>
        <v>3</v>
      </c>
      <c r="K171" s="28">
        <f t="shared" si="48"/>
        <v>2</v>
      </c>
      <c r="L171" s="28">
        <f t="shared" si="49"/>
        <v>0</v>
      </c>
      <c r="M171" s="28">
        <f t="shared" si="50"/>
        <v>1</v>
      </c>
      <c r="N171" s="28">
        <f t="shared" si="51"/>
        <v>5</v>
      </c>
      <c r="O171" s="28">
        <f t="shared" si="52"/>
        <v>1</v>
      </c>
      <c r="P171" s="28">
        <f t="shared" si="53"/>
        <v>0</v>
      </c>
      <c r="Q171" s="27"/>
      <c r="R171" s="28" t="str">
        <f t="shared" si="54"/>
        <v>2.5 - 2.9</v>
      </c>
      <c r="S171" s="28" t="str">
        <f t="shared" si="55"/>
        <v>4.0 - 4.4</v>
      </c>
      <c r="T171" s="28" t="str">
        <f t="shared" si="56"/>
        <v>2.5 - 2.9</v>
      </c>
      <c r="U171" s="28" t="str">
        <f t="shared" si="57"/>
        <v>2.5 - 2.9</v>
      </c>
      <c r="V171" s="28" t="str">
        <f t="shared" si="58"/>
        <v>2.5 - 2.9</v>
      </c>
      <c r="W171" s="28" t="str">
        <f t="shared" si="59"/>
        <v>2.5 - 2.9</v>
      </c>
      <c r="X171" s="28" t="str">
        <f t="shared" si="60"/>
        <v>3.0 - 3.4</v>
      </c>
      <c r="Y171" s="28" t="str">
        <f t="shared" si="61"/>
        <v>2.0 - 2.4</v>
      </c>
      <c r="Z171" s="27"/>
      <c r="AA171" s="29">
        <f t="shared" si="62"/>
        <v>2.9</v>
      </c>
      <c r="AB171" s="29">
        <f>VLOOKUP($C171, EDU!C:E, 3, FALSE)</f>
        <v>4.3</v>
      </c>
      <c r="AC171" s="29">
        <f>VLOOKUP($C171, ESNFI!C:E, 3, FALSE)</f>
        <v>2.5</v>
      </c>
      <c r="AD171" s="29">
        <f>VLOOKUP($C171, Health!C:E, 3, FALSE)</f>
        <v>2.8</v>
      </c>
      <c r="AE171" s="29">
        <f>VLOOKUP($C171, NUT!C:E, 3, FALSE)</f>
        <v>2.6</v>
      </c>
      <c r="AF171" s="29">
        <f>VLOOKUP($C171, PRO!C:E, 3, FALSE)</f>
        <v>2.5</v>
      </c>
      <c r="AG171" s="29">
        <f>VLOOKUP($C171, FSC!C:E, 3, FALSE)</f>
        <v>3.4</v>
      </c>
      <c r="AH171" s="29">
        <f>VLOOKUP($C171, WASH!C:E, 3, FALSE)</f>
        <v>2.2999999999999998</v>
      </c>
    </row>
    <row r="172" spans="1:34" ht="17" thickTop="1" thickBot="1" x14ac:dyDescent="0.35">
      <c r="A172" s="20" t="s">
        <v>483</v>
      </c>
      <c r="B172" s="20" t="s">
        <v>490</v>
      </c>
      <c r="C172" s="20" t="s">
        <v>491</v>
      </c>
      <c r="D172" s="10">
        <f>IFERROR(IF(AND($P172&gt;=2, SUM($O172:P172)&gt;=4), 5, IF(SUM($O172:$P172) &gt;= 4, 4, IF(SUM($N172:$P172) &gt;= 4, 3, IF(SUM($M172:$P172) &gt;= 4, 2, IF(SUM($L172:$P172)&gt;=4, 1, " "))))), " ")</f>
        <v>3</v>
      </c>
      <c r="E172" s="28">
        <f t="shared" si="42"/>
        <v>4</v>
      </c>
      <c r="F172" s="28">
        <f t="shared" si="43"/>
        <v>3</v>
      </c>
      <c r="G172" s="28">
        <f t="shared" si="44"/>
        <v>3</v>
      </c>
      <c r="H172" s="28">
        <f t="shared" si="45"/>
        <v>2</v>
      </c>
      <c r="I172" s="28">
        <f t="shared" si="46"/>
        <v>3</v>
      </c>
      <c r="J172" s="28">
        <f t="shared" si="47"/>
        <v>3</v>
      </c>
      <c r="K172" s="28">
        <f t="shared" si="48"/>
        <v>2</v>
      </c>
      <c r="L172" s="28">
        <f t="shared" si="49"/>
        <v>0</v>
      </c>
      <c r="M172" s="28">
        <f t="shared" si="50"/>
        <v>2</v>
      </c>
      <c r="N172" s="28">
        <f t="shared" si="51"/>
        <v>4</v>
      </c>
      <c r="O172" s="28">
        <f t="shared" si="52"/>
        <v>1</v>
      </c>
      <c r="P172" s="28">
        <f t="shared" si="53"/>
        <v>0</v>
      </c>
      <c r="Q172" s="27"/>
      <c r="R172" s="28" t="str">
        <f t="shared" si="54"/>
        <v>2.5 - 2.9</v>
      </c>
      <c r="S172" s="28" t="str">
        <f t="shared" si="55"/>
        <v>3.5 - 3.9</v>
      </c>
      <c r="T172" s="28" t="str">
        <f t="shared" si="56"/>
        <v>3.0 - 3.4</v>
      </c>
      <c r="U172" s="28" t="str">
        <f t="shared" si="57"/>
        <v>2.5 - 2.9</v>
      </c>
      <c r="V172" s="28" t="str">
        <f t="shared" si="58"/>
        <v>1.5 - 1.9</v>
      </c>
      <c r="W172" s="28" t="str">
        <f t="shared" si="59"/>
        <v>3.0 - 3.4</v>
      </c>
      <c r="X172" s="28" t="str">
        <f t="shared" si="60"/>
        <v>3.0 - 3.4</v>
      </c>
      <c r="Y172" s="28" t="str">
        <f t="shared" si="61"/>
        <v>2.0 - 2.4</v>
      </c>
      <c r="Z172" s="27"/>
      <c r="AA172" s="29">
        <f t="shared" si="62"/>
        <v>2.8</v>
      </c>
      <c r="AB172" s="29">
        <f>VLOOKUP($C172, EDU!C:E, 3, FALSE)</f>
        <v>3.7</v>
      </c>
      <c r="AC172" s="29">
        <f>VLOOKUP($C172, ESNFI!C:E, 3, FALSE)</f>
        <v>3</v>
      </c>
      <c r="AD172" s="29">
        <f>VLOOKUP($C172, Health!C:E, 3, FALSE)</f>
        <v>2.5</v>
      </c>
      <c r="AE172" s="29">
        <f>VLOOKUP($C172, NUT!C:E, 3, FALSE)</f>
        <v>1.8</v>
      </c>
      <c r="AF172" s="29">
        <f>VLOOKUP($C172, PRO!C:E, 3, FALSE)</f>
        <v>3</v>
      </c>
      <c r="AG172" s="29">
        <f>VLOOKUP($C172, FSC!C:E, 3, FALSE)</f>
        <v>3.4</v>
      </c>
      <c r="AH172" s="29">
        <f>VLOOKUP($C172, WASH!C:E, 3, FALSE)</f>
        <v>2</v>
      </c>
    </row>
    <row r="173" spans="1:34" ht="17" thickTop="1" thickBot="1" x14ac:dyDescent="0.35">
      <c r="A173" s="20" t="s">
        <v>483</v>
      </c>
      <c r="B173" s="20" t="s">
        <v>492</v>
      </c>
      <c r="C173" s="20" t="s">
        <v>493</v>
      </c>
      <c r="D173" s="10">
        <f>IFERROR(IF(AND($P173&gt;=2, SUM($O173:P173)&gt;=4), 5, IF(SUM($O173:$P173) &gt;= 4, 4, IF(SUM($N173:$P173) &gt;= 4, 3, IF(SUM($M173:$P173) &gt;= 4, 2, IF(SUM($L173:$P173)&gt;=4, 1, " "))))), " ")</f>
        <v>3</v>
      </c>
      <c r="E173" s="28">
        <f t="shared" si="42"/>
        <v>4</v>
      </c>
      <c r="F173" s="28">
        <f t="shared" si="43"/>
        <v>3</v>
      </c>
      <c r="G173" s="28">
        <f t="shared" si="44"/>
        <v>3</v>
      </c>
      <c r="H173" s="28">
        <f t="shared" si="45"/>
        <v>2</v>
      </c>
      <c r="I173" s="28">
        <f t="shared" si="46"/>
        <v>3</v>
      </c>
      <c r="J173" s="28">
        <f t="shared" si="47"/>
        <v>3</v>
      </c>
      <c r="K173" s="28">
        <f t="shared" si="48"/>
        <v>2</v>
      </c>
      <c r="L173" s="28">
        <f t="shared" si="49"/>
        <v>0</v>
      </c>
      <c r="M173" s="28">
        <f t="shared" si="50"/>
        <v>2</v>
      </c>
      <c r="N173" s="28">
        <f t="shared" si="51"/>
        <v>4</v>
      </c>
      <c r="O173" s="28">
        <f t="shared" si="52"/>
        <v>1</v>
      </c>
      <c r="P173" s="28">
        <f t="shared" si="53"/>
        <v>0</v>
      </c>
      <c r="Q173" s="27"/>
      <c r="R173" s="28" t="str">
        <f t="shared" si="54"/>
        <v>2.5 - 2.9</v>
      </c>
      <c r="S173" s="28" t="str">
        <f t="shared" si="55"/>
        <v>3.5 - 3.9</v>
      </c>
      <c r="T173" s="28" t="str">
        <f t="shared" si="56"/>
        <v>2.5 - 2.9</v>
      </c>
      <c r="U173" s="28" t="str">
        <f t="shared" si="57"/>
        <v>2.5 - 2.9</v>
      </c>
      <c r="V173" s="28" t="str">
        <f t="shared" si="58"/>
        <v>2.0 - 2.4</v>
      </c>
      <c r="W173" s="28" t="str">
        <f t="shared" si="59"/>
        <v>3.0 - 3.4</v>
      </c>
      <c r="X173" s="28" t="str">
        <f t="shared" si="60"/>
        <v>3.0 - 3.4</v>
      </c>
      <c r="Y173" s="28" t="str">
        <f t="shared" si="61"/>
        <v>2.0 - 2.4</v>
      </c>
      <c r="Z173" s="27"/>
      <c r="AA173" s="29">
        <f t="shared" si="62"/>
        <v>2.8</v>
      </c>
      <c r="AB173" s="29">
        <f>VLOOKUP($C173, EDU!C:E, 3, FALSE)</f>
        <v>3.7</v>
      </c>
      <c r="AC173" s="29">
        <f>VLOOKUP($C173, ESNFI!C:E, 3, FALSE)</f>
        <v>2.5</v>
      </c>
      <c r="AD173" s="29">
        <f>VLOOKUP($C173, Health!C:E, 3, FALSE)</f>
        <v>2.8</v>
      </c>
      <c r="AE173" s="29">
        <f>VLOOKUP($C173, NUT!C:E, 3, FALSE)</f>
        <v>2.4</v>
      </c>
      <c r="AF173" s="29">
        <f>VLOOKUP($C173, PRO!C:E, 3, FALSE)</f>
        <v>3</v>
      </c>
      <c r="AG173" s="29">
        <f>VLOOKUP($C173, FSC!C:E, 3, FALSE)</f>
        <v>3</v>
      </c>
      <c r="AH173" s="29">
        <f>VLOOKUP($C173, WASH!C:E, 3, FALSE)</f>
        <v>2</v>
      </c>
    </row>
    <row r="174" spans="1:34" ht="17" thickTop="1" thickBot="1" x14ac:dyDescent="0.35">
      <c r="A174" s="20" t="s">
        <v>483</v>
      </c>
      <c r="B174" s="20" t="s">
        <v>494</v>
      </c>
      <c r="C174" s="20" t="s">
        <v>495</v>
      </c>
      <c r="D174" s="10">
        <f>IFERROR(IF(AND($P174&gt;=2, SUM($O174:P174)&gt;=4), 5, IF(SUM($O174:$P174) &gt;= 4, 4, IF(SUM($N174:$P174) &gt;= 4, 3, IF(SUM($M174:$P174) &gt;= 4, 2, IF(SUM($L174:$P174)&gt;=4, 1, " "))))), " ")</f>
        <v>3</v>
      </c>
      <c r="E174" s="28">
        <f t="shared" si="42"/>
        <v>4</v>
      </c>
      <c r="F174" s="28">
        <f t="shared" si="43"/>
        <v>3</v>
      </c>
      <c r="G174" s="28">
        <f t="shared" si="44"/>
        <v>3</v>
      </c>
      <c r="H174" s="28">
        <f t="shared" si="45"/>
        <v>3</v>
      </c>
      <c r="I174" s="28">
        <f t="shared" si="46"/>
        <v>3</v>
      </c>
      <c r="J174" s="28">
        <f t="shared" si="47"/>
        <v>3</v>
      </c>
      <c r="K174" s="28">
        <f t="shared" si="48"/>
        <v>2</v>
      </c>
      <c r="L174" s="28">
        <f t="shared" si="49"/>
        <v>0</v>
      </c>
      <c r="M174" s="28">
        <f t="shared" si="50"/>
        <v>1</v>
      </c>
      <c r="N174" s="28">
        <f t="shared" si="51"/>
        <v>5</v>
      </c>
      <c r="O174" s="28">
        <f t="shared" si="52"/>
        <v>1</v>
      </c>
      <c r="P174" s="28">
        <f t="shared" si="53"/>
        <v>0</v>
      </c>
      <c r="Q174" s="27"/>
      <c r="R174" s="28" t="str">
        <f t="shared" si="54"/>
        <v>2.5 - 2.9</v>
      </c>
      <c r="S174" s="28" t="str">
        <f t="shared" si="55"/>
        <v>3.5 - 3.9</v>
      </c>
      <c r="T174" s="28" t="str">
        <f t="shared" si="56"/>
        <v>2.5 - 2.9</v>
      </c>
      <c r="U174" s="28" t="str">
        <f t="shared" si="57"/>
        <v>2.5 - 2.9</v>
      </c>
      <c r="V174" s="28" t="str">
        <f t="shared" si="58"/>
        <v>3.0 - 3.4</v>
      </c>
      <c r="W174" s="28" t="str">
        <f t="shared" si="59"/>
        <v>2.5 - 2.9</v>
      </c>
      <c r="X174" s="28" t="str">
        <f t="shared" si="60"/>
        <v>3.0 - 3.4</v>
      </c>
      <c r="Y174" s="28" t="str">
        <f t="shared" si="61"/>
        <v>2.0 - 2.4</v>
      </c>
      <c r="Z174" s="27"/>
      <c r="AA174" s="29">
        <f t="shared" si="62"/>
        <v>2.9</v>
      </c>
      <c r="AB174" s="29">
        <f>VLOOKUP($C174, EDU!C:E, 3, FALSE)</f>
        <v>3.7</v>
      </c>
      <c r="AC174" s="29">
        <f>VLOOKUP($C174, ESNFI!C:E, 3, FALSE)</f>
        <v>2.5</v>
      </c>
      <c r="AD174" s="29">
        <f>VLOOKUP($C174, Health!C:E, 3, FALSE)</f>
        <v>2.8</v>
      </c>
      <c r="AE174" s="29">
        <f>VLOOKUP($C174, NUT!C:E, 3, FALSE)</f>
        <v>3.2</v>
      </c>
      <c r="AF174" s="29">
        <f>VLOOKUP($C174, PRO!C:E, 3, FALSE)</f>
        <v>2.8</v>
      </c>
      <c r="AG174" s="29">
        <f>VLOOKUP($C174, FSC!C:E, 3, FALSE)</f>
        <v>3.4</v>
      </c>
      <c r="AH174" s="29">
        <f>VLOOKUP($C174, WASH!C:E, 3, FALSE)</f>
        <v>2</v>
      </c>
    </row>
    <row r="175" spans="1:34" ht="17" thickTop="1" thickBot="1" x14ac:dyDescent="0.35">
      <c r="A175" s="20" t="s">
        <v>483</v>
      </c>
      <c r="B175" s="20" t="s">
        <v>496</v>
      </c>
      <c r="C175" s="20" t="s">
        <v>497</v>
      </c>
      <c r="D175" s="10">
        <f>IFERROR(IF(AND($P175&gt;=2, SUM($O175:P175)&gt;=4), 5, IF(SUM($O175:$P175) &gt;= 4, 4, IF(SUM($N175:$P175) &gt;= 4, 3, IF(SUM($M175:$P175) &gt;= 4, 2, IF(SUM($L175:$P175)&gt;=4, 1, " "))))), " ")</f>
        <v>3</v>
      </c>
      <c r="E175" s="28">
        <f t="shared" si="42"/>
        <v>4</v>
      </c>
      <c r="F175" s="28">
        <f t="shared" si="43"/>
        <v>3</v>
      </c>
      <c r="G175" s="28">
        <f t="shared" si="44"/>
        <v>3</v>
      </c>
      <c r="H175" s="28">
        <f t="shared" si="45"/>
        <v>3</v>
      </c>
      <c r="I175" s="28">
        <f t="shared" si="46"/>
        <v>3</v>
      </c>
      <c r="J175" s="28">
        <f t="shared" si="47"/>
        <v>3</v>
      </c>
      <c r="K175" s="28">
        <f t="shared" si="48"/>
        <v>2</v>
      </c>
      <c r="L175" s="28">
        <f t="shared" si="49"/>
        <v>0</v>
      </c>
      <c r="M175" s="28">
        <f t="shared" si="50"/>
        <v>1</v>
      </c>
      <c r="N175" s="28">
        <f t="shared" si="51"/>
        <v>5</v>
      </c>
      <c r="O175" s="28">
        <f t="shared" si="52"/>
        <v>1</v>
      </c>
      <c r="P175" s="28">
        <f t="shared" si="53"/>
        <v>0</v>
      </c>
      <c r="Q175" s="27"/>
      <c r="R175" s="28" t="str">
        <f t="shared" si="54"/>
        <v>3.0 - 3.4</v>
      </c>
      <c r="S175" s="28" t="str">
        <f t="shared" si="55"/>
        <v>4.0 - 4.4</v>
      </c>
      <c r="T175" s="28" t="str">
        <f t="shared" si="56"/>
        <v>3.0 - 3.4</v>
      </c>
      <c r="U175" s="28" t="str">
        <f t="shared" si="57"/>
        <v>2.5 - 2.9</v>
      </c>
      <c r="V175" s="28" t="str">
        <f t="shared" si="58"/>
        <v>3.0 - 3.4</v>
      </c>
      <c r="W175" s="28" t="str">
        <f t="shared" si="59"/>
        <v>3.0 - 3.4</v>
      </c>
      <c r="X175" s="28" t="str">
        <f t="shared" si="60"/>
        <v>3.0 - 3.4</v>
      </c>
      <c r="Y175" s="28" t="str">
        <f t="shared" si="61"/>
        <v>1.5 - 1.9</v>
      </c>
      <c r="Z175" s="27"/>
      <c r="AA175" s="29">
        <f t="shared" si="62"/>
        <v>3</v>
      </c>
      <c r="AB175" s="29">
        <f>VLOOKUP($C175, EDU!C:E, 3, FALSE)</f>
        <v>4</v>
      </c>
      <c r="AC175" s="29">
        <f>VLOOKUP($C175, ESNFI!C:E, 3, FALSE)</f>
        <v>3</v>
      </c>
      <c r="AD175" s="29">
        <f>VLOOKUP($C175, Health!C:E, 3, FALSE)</f>
        <v>2.8</v>
      </c>
      <c r="AE175" s="29">
        <f>VLOOKUP($C175, NUT!C:E, 3, FALSE)</f>
        <v>3.2</v>
      </c>
      <c r="AF175" s="29">
        <f>VLOOKUP($C175, PRO!C:E, 3, FALSE)</f>
        <v>3</v>
      </c>
      <c r="AG175" s="29">
        <f>VLOOKUP($C175, FSC!C:E, 3, FALSE)</f>
        <v>3.4</v>
      </c>
      <c r="AH175" s="29">
        <f>VLOOKUP($C175, WASH!C:E, 3, FALSE)</f>
        <v>1.8</v>
      </c>
    </row>
    <row r="176" spans="1:34" ht="17" thickTop="1" thickBot="1" x14ac:dyDescent="0.35">
      <c r="A176" s="20" t="s">
        <v>483</v>
      </c>
      <c r="B176" s="20" t="s">
        <v>498</v>
      </c>
      <c r="C176" s="20" t="s">
        <v>499</v>
      </c>
      <c r="D176" s="10">
        <f>IFERROR(IF(AND($P176&gt;=2, SUM($O176:P176)&gt;=4), 5, IF(SUM($O176:$P176) &gt;= 4, 4, IF(SUM($N176:$P176) &gt;= 4, 3, IF(SUM($M176:$P176) &gt;= 4, 2, IF(SUM($L176:$P176)&gt;=4, 1, " "))))), " ")</f>
        <v>3</v>
      </c>
      <c r="E176" s="28">
        <f t="shared" si="42"/>
        <v>4</v>
      </c>
      <c r="F176" s="28">
        <f t="shared" si="43"/>
        <v>2</v>
      </c>
      <c r="G176" s="28">
        <f t="shared" si="44"/>
        <v>3</v>
      </c>
      <c r="H176" s="28">
        <f t="shared" si="45"/>
        <v>3</v>
      </c>
      <c r="I176" s="28">
        <f t="shared" si="46"/>
        <v>3</v>
      </c>
      <c r="J176" s="28">
        <f t="shared" si="47"/>
        <v>3</v>
      </c>
      <c r="K176" s="28">
        <f t="shared" si="48"/>
        <v>2</v>
      </c>
      <c r="L176" s="28">
        <f t="shared" si="49"/>
        <v>0</v>
      </c>
      <c r="M176" s="28">
        <f t="shared" si="50"/>
        <v>2</v>
      </c>
      <c r="N176" s="28">
        <f t="shared" si="51"/>
        <v>4</v>
      </c>
      <c r="O176" s="28">
        <f t="shared" si="52"/>
        <v>1</v>
      </c>
      <c r="P176" s="28">
        <f t="shared" si="53"/>
        <v>0</v>
      </c>
      <c r="Q176" s="27"/>
      <c r="R176" s="28" t="str">
        <f t="shared" si="54"/>
        <v>2.5 - 2.9</v>
      </c>
      <c r="S176" s="28" t="str">
        <f t="shared" si="55"/>
        <v>4.0 - 4.4</v>
      </c>
      <c r="T176" s="28" t="str">
        <f t="shared" si="56"/>
        <v>2.0 - 2.4</v>
      </c>
      <c r="U176" s="28" t="str">
        <f t="shared" si="57"/>
        <v>2.5 - 2.9</v>
      </c>
      <c r="V176" s="28" t="str">
        <f t="shared" si="58"/>
        <v>3.0 - 3.4</v>
      </c>
      <c r="W176" s="28" t="str">
        <f t="shared" si="59"/>
        <v>2.5 - 2.9</v>
      </c>
      <c r="X176" s="28" t="str">
        <f t="shared" si="60"/>
        <v>3.0 - 3.4</v>
      </c>
      <c r="Y176" s="28" t="str">
        <f t="shared" si="61"/>
        <v>2.0 - 2.4</v>
      </c>
      <c r="Z176" s="27"/>
      <c r="AA176" s="29">
        <f t="shared" si="62"/>
        <v>2.9</v>
      </c>
      <c r="AB176" s="29">
        <f>VLOOKUP($C176, EDU!C:E, 3, FALSE)</f>
        <v>4.3</v>
      </c>
      <c r="AC176" s="29">
        <f>VLOOKUP($C176, ESNFI!C:E, 3, FALSE)</f>
        <v>2.2999999999999998</v>
      </c>
      <c r="AD176" s="29">
        <f>VLOOKUP($C176, Health!C:E, 3, FALSE)</f>
        <v>2.5</v>
      </c>
      <c r="AE176" s="29">
        <f>VLOOKUP($C176, NUT!C:E, 3, FALSE)</f>
        <v>3.2</v>
      </c>
      <c r="AF176" s="29">
        <f>VLOOKUP($C176, PRO!C:E, 3, FALSE)</f>
        <v>2.8</v>
      </c>
      <c r="AG176" s="29">
        <f>VLOOKUP($C176, FSC!C:E, 3, FALSE)</f>
        <v>3</v>
      </c>
      <c r="AH176" s="29">
        <f>VLOOKUP($C176, WASH!C:E, 3, FALSE)</f>
        <v>2</v>
      </c>
    </row>
    <row r="177" spans="1:34" ht="17" thickTop="1" thickBot="1" x14ac:dyDescent="0.35">
      <c r="A177" s="20" t="s">
        <v>483</v>
      </c>
      <c r="B177" s="20" t="s">
        <v>500</v>
      </c>
      <c r="C177" s="20" t="s">
        <v>501</v>
      </c>
      <c r="D177" s="10">
        <f>IFERROR(IF(AND($P177&gt;=2, SUM($O177:P177)&gt;=4), 5, IF(SUM($O177:$P177) &gt;= 4, 4, IF(SUM($N177:$P177) &gt;= 4, 3, IF(SUM($M177:$P177) &gt;= 4, 2, IF(SUM($L177:$P177)&gt;=4, 1, " "))))), " ")</f>
        <v>3</v>
      </c>
      <c r="E177" s="28">
        <f t="shared" si="42"/>
        <v>4</v>
      </c>
      <c r="F177" s="28">
        <f t="shared" si="43"/>
        <v>3</v>
      </c>
      <c r="G177" s="28">
        <f t="shared" si="44"/>
        <v>3</v>
      </c>
      <c r="H177" s="28">
        <f t="shared" si="45"/>
        <v>2</v>
      </c>
      <c r="I177" s="28">
        <f t="shared" si="46"/>
        <v>3</v>
      </c>
      <c r="J177" s="28">
        <f t="shared" si="47"/>
        <v>3</v>
      </c>
      <c r="K177" s="28">
        <f t="shared" si="48"/>
        <v>2</v>
      </c>
      <c r="L177" s="28">
        <f t="shared" si="49"/>
        <v>0</v>
      </c>
      <c r="M177" s="28">
        <f t="shared" si="50"/>
        <v>2</v>
      </c>
      <c r="N177" s="28">
        <f t="shared" si="51"/>
        <v>4</v>
      </c>
      <c r="O177" s="28">
        <f t="shared" si="52"/>
        <v>1</v>
      </c>
      <c r="P177" s="28">
        <f t="shared" si="53"/>
        <v>0</v>
      </c>
      <c r="Q177" s="27"/>
      <c r="R177" s="28" t="str">
        <f t="shared" si="54"/>
        <v>2.5 - 2.9</v>
      </c>
      <c r="S177" s="28" t="str">
        <f t="shared" si="55"/>
        <v>4.0 - 4.4</v>
      </c>
      <c r="T177" s="28" t="str">
        <f t="shared" si="56"/>
        <v>2.5 - 2.9</v>
      </c>
      <c r="U177" s="28" t="str">
        <f t="shared" si="57"/>
        <v>2.5 - 2.9</v>
      </c>
      <c r="V177" s="28" t="str">
        <f t="shared" si="58"/>
        <v>2.0 - 2.4</v>
      </c>
      <c r="W177" s="28" t="str">
        <f t="shared" si="59"/>
        <v>3.0 - 3.4</v>
      </c>
      <c r="X177" s="28" t="str">
        <f t="shared" si="60"/>
        <v>3.0 - 3.4</v>
      </c>
      <c r="Y177" s="28" t="str">
        <f t="shared" si="61"/>
        <v>1.5 - 1.9</v>
      </c>
      <c r="Z177" s="27"/>
      <c r="AA177" s="29">
        <f t="shared" si="62"/>
        <v>2.8</v>
      </c>
      <c r="AB177" s="29">
        <f>VLOOKUP($C177, EDU!C:E, 3, FALSE)</f>
        <v>4</v>
      </c>
      <c r="AC177" s="29">
        <f>VLOOKUP($C177, ESNFI!C:E, 3, FALSE)</f>
        <v>2.8</v>
      </c>
      <c r="AD177" s="29">
        <f>VLOOKUP($C177, Health!C:E, 3, FALSE)</f>
        <v>2.5</v>
      </c>
      <c r="AE177" s="29">
        <f>VLOOKUP($C177, NUT!C:E, 3, FALSE)</f>
        <v>2.4</v>
      </c>
      <c r="AF177" s="29">
        <f>VLOOKUP($C177, PRO!C:E, 3, FALSE)</f>
        <v>3</v>
      </c>
      <c r="AG177" s="29">
        <f>VLOOKUP($C177, FSC!C:E, 3, FALSE)</f>
        <v>3.4</v>
      </c>
      <c r="AH177" s="29">
        <f>VLOOKUP($C177, WASH!C:E, 3, FALSE)</f>
        <v>1.8</v>
      </c>
    </row>
    <row r="178" spans="1:34" ht="17" thickTop="1" thickBot="1" x14ac:dyDescent="0.35">
      <c r="A178" s="20" t="s">
        <v>483</v>
      </c>
      <c r="B178" s="20" t="s">
        <v>502</v>
      </c>
      <c r="C178" s="20" t="s">
        <v>503</v>
      </c>
      <c r="D178" s="10">
        <f>IFERROR(IF(AND($P178&gt;=2, SUM($O178:P178)&gt;=4), 5, IF(SUM($O178:$P178) &gt;= 4, 4, IF(SUM($N178:$P178) &gt;= 4, 3, IF(SUM($M178:$P178) &gt;= 4, 2, IF(SUM($L178:$P178)&gt;=4, 1, " "))))), " ")</f>
        <v>3</v>
      </c>
      <c r="E178" s="28">
        <f t="shared" si="42"/>
        <v>4</v>
      </c>
      <c r="F178" s="28">
        <f t="shared" si="43"/>
        <v>2</v>
      </c>
      <c r="G178" s="28">
        <f t="shared" si="44"/>
        <v>3</v>
      </c>
      <c r="H178" s="28">
        <f t="shared" si="45"/>
        <v>3</v>
      </c>
      <c r="I178" s="28">
        <f t="shared" si="46"/>
        <v>3</v>
      </c>
      <c r="J178" s="28">
        <f t="shared" si="47"/>
        <v>3</v>
      </c>
      <c r="K178" s="28">
        <f t="shared" si="48"/>
        <v>2</v>
      </c>
      <c r="L178" s="28">
        <f t="shared" si="49"/>
        <v>0</v>
      </c>
      <c r="M178" s="28">
        <f t="shared" si="50"/>
        <v>2</v>
      </c>
      <c r="N178" s="28">
        <f t="shared" si="51"/>
        <v>4</v>
      </c>
      <c r="O178" s="28">
        <f t="shared" si="52"/>
        <v>1</v>
      </c>
      <c r="P178" s="28">
        <f t="shared" si="53"/>
        <v>0</v>
      </c>
      <c r="Q178" s="27"/>
      <c r="R178" s="28" t="str">
        <f t="shared" si="54"/>
        <v>2.5 - 2.9</v>
      </c>
      <c r="S178" s="28" t="str">
        <f t="shared" si="55"/>
        <v>4.0 - 4.4</v>
      </c>
      <c r="T178" s="28" t="str">
        <f t="shared" si="56"/>
        <v>2.0 - 2.4</v>
      </c>
      <c r="U178" s="28" t="str">
        <f t="shared" si="57"/>
        <v>2.5 - 2.9</v>
      </c>
      <c r="V178" s="28" t="str">
        <f t="shared" si="58"/>
        <v>3.0 - 3.4</v>
      </c>
      <c r="W178" s="28" t="str">
        <f t="shared" si="59"/>
        <v>2.5 - 2.9</v>
      </c>
      <c r="X178" s="28" t="str">
        <f t="shared" si="60"/>
        <v>2.5 - 2.9</v>
      </c>
      <c r="Y178" s="28" t="str">
        <f t="shared" si="61"/>
        <v>1.5 - 1.9</v>
      </c>
      <c r="Z178" s="27"/>
      <c r="AA178" s="29">
        <f t="shared" si="62"/>
        <v>2.8</v>
      </c>
      <c r="AB178" s="29">
        <f>VLOOKUP($C178, EDU!C:E, 3, FALSE)</f>
        <v>4</v>
      </c>
      <c r="AC178" s="29">
        <f>VLOOKUP($C178, ESNFI!C:E, 3, FALSE)</f>
        <v>2.2999999999999998</v>
      </c>
      <c r="AD178" s="29">
        <f>VLOOKUP($C178, Health!C:E, 3, FALSE)</f>
        <v>2.8</v>
      </c>
      <c r="AE178" s="29">
        <f>VLOOKUP($C178, NUT!C:E, 3, FALSE)</f>
        <v>3.2</v>
      </c>
      <c r="AF178" s="29">
        <f>VLOOKUP($C178, PRO!C:E, 3, FALSE)</f>
        <v>2.8</v>
      </c>
      <c r="AG178" s="29">
        <f>VLOOKUP($C178, FSC!C:E, 3, FALSE)</f>
        <v>2.6</v>
      </c>
      <c r="AH178" s="29">
        <f>VLOOKUP($C178, WASH!C:E, 3, FALSE)</f>
        <v>1.8</v>
      </c>
    </row>
    <row r="179" spans="1:34" ht="17" thickTop="1" thickBot="1" x14ac:dyDescent="0.35">
      <c r="A179" s="20" t="s">
        <v>483</v>
      </c>
      <c r="B179" s="20" t="s">
        <v>504</v>
      </c>
      <c r="C179" s="20" t="s">
        <v>505</v>
      </c>
      <c r="D179" s="10">
        <f>IFERROR(IF(AND($P179&gt;=2, SUM($O179:P179)&gt;=4), 5, IF(SUM($O179:$P179) &gt;= 4, 4, IF(SUM($N179:$P179) &gt;= 4, 3, IF(SUM($M179:$P179) &gt;= 4, 2, IF(SUM($L179:$P179)&gt;=4, 1, " "))))), " ")</f>
        <v>3</v>
      </c>
      <c r="E179" s="28">
        <f t="shared" si="42"/>
        <v>4</v>
      </c>
      <c r="F179" s="28">
        <f t="shared" si="43"/>
        <v>2</v>
      </c>
      <c r="G179" s="28">
        <f t="shared" si="44"/>
        <v>3</v>
      </c>
      <c r="H179" s="28">
        <f t="shared" si="45"/>
        <v>4</v>
      </c>
      <c r="I179" s="28">
        <f t="shared" si="46"/>
        <v>3</v>
      </c>
      <c r="J179" s="28">
        <f t="shared" si="47"/>
        <v>3</v>
      </c>
      <c r="K179" s="28">
        <f t="shared" si="48"/>
        <v>3</v>
      </c>
      <c r="L179" s="28">
        <f t="shared" si="49"/>
        <v>0</v>
      </c>
      <c r="M179" s="28">
        <f t="shared" si="50"/>
        <v>1</v>
      </c>
      <c r="N179" s="28">
        <f t="shared" si="51"/>
        <v>4</v>
      </c>
      <c r="O179" s="28">
        <f t="shared" si="52"/>
        <v>2</v>
      </c>
      <c r="P179" s="28">
        <f t="shared" si="53"/>
        <v>0</v>
      </c>
      <c r="Q179" s="27"/>
      <c r="R179" s="28" t="str">
        <f t="shared" si="54"/>
        <v>3.0 - 3.4</v>
      </c>
      <c r="S179" s="28" t="str">
        <f t="shared" si="55"/>
        <v>4.0 - 4.4</v>
      </c>
      <c r="T179" s="28" t="str">
        <f t="shared" si="56"/>
        <v>2.0 - 2.4</v>
      </c>
      <c r="U179" s="28" t="str">
        <f t="shared" si="57"/>
        <v>3.0 - 3.4</v>
      </c>
      <c r="V179" s="28" t="str">
        <f t="shared" si="58"/>
        <v>4.0 - 4.4</v>
      </c>
      <c r="W179" s="28" t="str">
        <f t="shared" si="59"/>
        <v>2.5 - 2.9</v>
      </c>
      <c r="X179" s="28" t="str">
        <f t="shared" si="60"/>
        <v>3.0 - 3.4</v>
      </c>
      <c r="Y179" s="28" t="str">
        <f t="shared" si="61"/>
        <v>2.5 - 2.9</v>
      </c>
      <c r="Z179" s="27"/>
      <c r="AA179" s="29">
        <f t="shared" si="62"/>
        <v>3.2</v>
      </c>
      <c r="AB179" s="29">
        <f>VLOOKUP($C179, EDU!C:E, 3, FALSE)</f>
        <v>4.3</v>
      </c>
      <c r="AC179" s="29">
        <f>VLOOKUP($C179, ESNFI!C:E, 3, FALSE)</f>
        <v>2.2999999999999998</v>
      </c>
      <c r="AD179" s="29">
        <f>VLOOKUP($C179, Health!C:E, 3, FALSE)</f>
        <v>3</v>
      </c>
      <c r="AE179" s="29">
        <f>VLOOKUP($C179, NUT!C:E, 3, FALSE)</f>
        <v>4</v>
      </c>
      <c r="AF179" s="29">
        <f>VLOOKUP($C179, PRO!C:E, 3, FALSE)</f>
        <v>2.8</v>
      </c>
      <c r="AG179" s="29">
        <f>VLOOKUP($C179, FSC!C:E, 3, FALSE)</f>
        <v>3.4</v>
      </c>
      <c r="AH179" s="29">
        <f>VLOOKUP($C179, WASH!C:E, 3, FALSE)</f>
        <v>2.8</v>
      </c>
    </row>
    <row r="180" spans="1:34" ht="17" thickTop="1" thickBot="1" x14ac:dyDescent="0.35">
      <c r="A180" s="20" t="s">
        <v>483</v>
      </c>
      <c r="B180" s="20" t="s">
        <v>506</v>
      </c>
      <c r="C180" s="20" t="s">
        <v>507</v>
      </c>
      <c r="D180" s="10">
        <f>IFERROR(IF(AND($P180&gt;=2, SUM($O180:P180)&gt;=4), 5, IF(SUM($O180:$P180) &gt;= 4, 4, IF(SUM($N180:$P180) &gt;= 4, 3, IF(SUM($M180:$P180) &gt;= 4, 2, IF(SUM($L180:$P180)&gt;=4, 1, " "))))), " ")</f>
        <v>3</v>
      </c>
      <c r="E180" s="28">
        <f t="shared" si="42"/>
        <v>4</v>
      </c>
      <c r="F180" s="28">
        <f t="shared" si="43"/>
        <v>3</v>
      </c>
      <c r="G180" s="28">
        <f t="shared" si="44"/>
        <v>3</v>
      </c>
      <c r="H180" s="28">
        <f t="shared" si="45"/>
        <v>3</v>
      </c>
      <c r="I180" s="28">
        <f t="shared" si="46"/>
        <v>3</v>
      </c>
      <c r="J180" s="28">
        <f t="shared" si="47"/>
        <v>3</v>
      </c>
      <c r="K180" s="28">
        <f t="shared" si="48"/>
        <v>3</v>
      </c>
      <c r="L180" s="28">
        <f t="shared" si="49"/>
        <v>0</v>
      </c>
      <c r="M180" s="28">
        <f t="shared" si="50"/>
        <v>0</v>
      </c>
      <c r="N180" s="28">
        <f t="shared" si="51"/>
        <v>6</v>
      </c>
      <c r="O180" s="28">
        <f t="shared" si="52"/>
        <v>1</v>
      </c>
      <c r="P180" s="28">
        <f t="shared" si="53"/>
        <v>0</v>
      </c>
      <c r="Q180" s="27"/>
      <c r="R180" s="28" t="str">
        <f t="shared" si="54"/>
        <v>3.0 - 3.4</v>
      </c>
      <c r="S180" s="28" t="str">
        <f t="shared" si="55"/>
        <v>4.0 - 4.4</v>
      </c>
      <c r="T180" s="28" t="str">
        <f t="shared" si="56"/>
        <v>2.5 - 2.9</v>
      </c>
      <c r="U180" s="28" t="str">
        <f t="shared" si="57"/>
        <v>3.0 - 3.4</v>
      </c>
      <c r="V180" s="28" t="str">
        <f t="shared" si="58"/>
        <v>3.0 - 3.4</v>
      </c>
      <c r="W180" s="28" t="str">
        <f t="shared" si="59"/>
        <v>3.0 - 3.4</v>
      </c>
      <c r="X180" s="28" t="str">
        <f t="shared" si="60"/>
        <v>3.0 - 3.4</v>
      </c>
      <c r="Y180" s="28" t="str">
        <f t="shared" si="61"/>
        <v>2.5 - 2.9</v>
      </c>
      <c r="Z180" s="27"/>
      <c r="AA180" s="29">
        <f t="shared" si="62"/>
        <v>3.2</v>
      </c>
      <c r="AB180" s="29">
        <f>VLOOKUP($C180, EDU!C:E, 3, FALSE)</f>
        <v>4.3</v>
      </c>
      <c r="AC180" s="29">
        <f>VLOOKUP($C180, ESNFI!C:E, 3, FALSE)</f>
        <v>2.5</v>
      </c>
      <c r="AD180" s="29">
        <f>VLOOKUP($C180, Health!C:E, 3, FALSE)</f>
        <v>3.3</v>
      </c>
      <c r="AE180" s="29">
        <f>VLOOKUP($C180, NUT!C:E, 3, FALSE)</f>
        <v>3.2</v>
      </c>
      <c r="AF180" s="29">
        <f>VLOOKUP($C180, PRO!C:E, 3, FALSE)</f>
        <v>3</v>
      </c>
      <c r="AG180" s="29">
        <f>VLOOKUP($C180, FSC!C:E, 3, FALSE)</f>
        <v>3.4</v>
      </c>
      <c r="AH180" s="29">
        <f>VLOOKUP($C180, WASH!C:E, 3, FALSE)</f>
        <v>2.8</v>
      </c>
    </row>
    <row r="181" spans="1:34" ht="17" thickTop="1" thickBot="1" x14ac:dyDescent="0.35">
      <c r="A181" s="20" t="s">
        <v>483</v>
      </c>
      <c r="B181" s="20" t="s">
        <v>508</v>
      </c>
      <c r="C181" s="20" t="s">
        <v>509</v>
      </c>
      <c r="D181" s="10">
        <f>IFERROR(IF(AND($P181&gt;=2, SUM($O181:P181)&gt;=4), 5, IF(SUM($O181:$P181) &gt;= 4, 4, IF(SUM($N181:$P181) &gt;= 4, 3, IF(SUM($M181:$P181) &gt;= 4, 2, IF(SUM($L181:$P181)&gt;=4, 1, " "))))), " ")</f>
        <v>3</v>
      </c>
      <c r="E181" s="28">
        <f t="shared" si="42"/>
        <v>4</v>
      </c>
      <c r="F181" s="28">
        <f t="shared" si="43"/>
        <v>3</v>
      </c>
      <c r="G181" s="28">
        <f t="shared" si="44"/>
        <v>3</v>
      </c>
      <c r="H181" s="28">
        <f t="shared" si="45"/>
        <v>2</v>
      </c>
      <c r="I181" s="28">
        <f t="shared" si="46"/>
        <v>3</v>
      </c>
      <c r="J181" s="28">
        <f t="shared" si="47"/>
        <v>3</v>
      </c>
      <c r="K181" s="28">
        <f t="shared" si="48"/>
        <v>2</v>
      </c>
      <c r="L181" s="28">
        <f t="shared" si="49"/>
        <v>0</v>
      </c>
      <c r="M181" s="28">
        <f t="shared" si="50"/>
        <v>2</v>
      </c>
      <c r="N181" s="28">
        <f t="shared" si="51"/>
        <v>4</v>
      </c>
      <c r="O181" s="28">
        <f t="shared" si="52"/>
        <v>1</v>
      </c>
      <c r="P181" s="28">
        <f t="shared" si="53"/>
        <v>0</v>
      </c>
      <c r="Q181" s="27"/>
      <c r="R181" s="28" t="str">
        <f t="shared" si="54"/>
        <v>2.5 - 2.9</v>
      </c>
      <c r="S181" s="28" t="str">
        <f t="shared" si="55"/>
        <v>4.0 - 4.4</v>
      </c>
      <c r="T181" s="28" t="str">
        <f t="shared" si="56"/>
        <v>3.0 - 3.4</v>
      </c>
      <c r="U181" s="28" t="str">
        <f t="shared" si="57"/>
        <v>2.5 - 2.9</v>
      </c>
      <c r="V181" s="28" t="str">
        <f t="shared" si="58"/>
        <v>2.0 - 2.4</v>
      </c>
      <c r="W181" s="28" t="str">
        <f t="shared" si="59"/>
        <v>3.0 - 3.4</v>
      </c>
      <c r="X181" s="28" t="str">
        <f t="shared" si="60"/>
        <v>3.0 - 3.4</v>
      </c>
      <c r="Y181" s="28" t="str">
        <f t="shared" si="61"/>
        <v>2.0 - 2.4</v>
      </c>
      <c r="Z181" s="27"/>
      <c r="AA181" s="29">
        <f t="shared" si="62"/>
        <v>2.9</v>
      </c>
      <c r="AB181" s="29">
        <f>VLOOKUP($C181, EDU!C:E, 3, FALSE)</f>
        <v>4</v>
      </c>
      <c r="AC181" s="29">
        <f>VLOOKUP($C181, ESNFI!C:E, 3, FALSE)</f>
        <v>3</v>
      </c>
      <c r="AD181" s="29">
        <f>VLOOKUP($C181, Health!C:E, 3, FALSE)</f>
        <v>2.5</v>
      </c>
      <c r="AE181" s="29">
        <f>VLOOKUP($C181, NUT!C:E, 3, FALSE)</f>
        <v>2.4</v>
      </c>
      <c r="AF181" s="29">
        <f>VLOOKUP($C181, PRO!C:E, 3, FALSE)</f>
        <v>3</v>
      </c>
      <c r="AG181" s="29">
        <f>VLOOKUP($C181, FSC!C:E, 3, FALSE)</f>
        <v>3</v>
      </c>
      <c r="AH181" s="29">
        <f>VLOOKUP($C181, WASH!C:E, 3, FALSE)</f>
        <v>2.2999999999999998</v>
      </c>
    </row>
    <row r="182" spans="1:34" ht="17" thickTop="1" thickBot="1" x14ac:dyDescent="0.35">
      <c r="A182" s="20" t="s">
        <v>483</v>
      </c>
      <c r="B182" s="20" t="s">
        <v>510</v>
      </c>
      <c r="C182" s="20" t="s">
        <v>511</v>
      </c>
      <c r="D182" s="10">
        <f>IFERROR(IF(AND($P182&gt;=2, SUM($O182:P182)&gt;=4), 5, IF(SUM($O182:$P182) &gt;= 4, 4, IF(SUM($N182:$P182) &gt;= 4, 3, IF(SUM($M182:$P182) &gt;= 4, 2, IF(SUM($L182:$P182)&gt;=4, 1, " "))))), " ")</f>
        <v>3</v>
      </c>
      <c r="E182" s="28">
        <f t="shared" si="42"/>
        <v>4</v>
      </c>
      <c r="F182" s="28">
        <f t="shared" si="43"/>
        <v>3</v>
      </c>
      <c r="G182" s="28">
        <f t="shared" si="44"/>
        <v>3</v>
      </c>
      <c r="H182" s="28">
        <f t="shared" si="45"/>
        <v>3</v>
      </c>
      <c r="I182" s="28">
        <f t="shared" si="46"/>
        <v>3</v>
      </c>
      <c r="J182" s="28">
        <f t="shared" si="47"/>
        <v>3</v>
      </c>
      <c r="K182" s="28">
        <f t="shared" si="48"/>
        <v>2</v>
      </c>
      <c r="L182" s="28">
        <f t="shared" si="49"/>
        <v>0</v>
      </c>
      <c r="M182" s="28">
        <f t="shared" si="50"/>
        <v>1</v>
      </c>
      <c r="N182" s="28">
        <f t="shared" si="51"/>
        <v>5</v>
      </c>
      <c r="O182" s="28">
        <f t="shared" si="52"/>
        <v>1</v>
      </c>
      <c r="P182" s="28">
        <f t="shared" si="53"/>
        <v>0</v>
      </c>
      <c r="Q182" s="27"/>
      <c r="R182" s="28" t="str">
        <f t="shared" si="54"/>
        <v>2.5 - 2.9</v>
      </c>
      <c r="S182" s="28" t="str">
        <f t="shared" si="55"/>
        <v>4.0 - 4.4</v>
      </c>
      <c r="T182" s="28" t="str">
        <f t="shared" si="56"/>
        <v>2.5 - 2.9</v>
      </c>
      <c r="U182" s="28" t="str">
        <f t="shared" si="57"/>
        <v>2.5 - 2.9</v>
      </c>
      <c r="V182" s="28" t="str">
        <f t="shared" si="58"/>
        <v>3.0 - 3.4</v>
      </c>
      <c r="W182" s="28" t="str">
        <f t="shared" si="59"/>
        <v>3.0 - 3.4</v>
      </c>
      <c r="X182" s="28" t="str">
        <f t="shared" si="60"/>
        <v>3.0 - 3.4</v>
      </c>
      <c r="Y182" s="28" t="str">
        <f t="shared" si="61"/>
        <v>1.5 - 1.9</v>
      </c>
      <c r="Z182" s="27"/>
      <c r="AA182" s="29">
        <f t="shared" si="62"/>
        <v>2.9</v>
      </c>
      <c r="AB182" s="29">
        <f>VLOOKUP($C182, EDU!C:E, 3, FALSE)</f>
        <v>4</v>
      </c>
      <c r="AC182" s="29">
        <f>VLOOKUP($C182, ESNFI!C:E, 3, FALSE)</f>
        <v>2.5</v>
      </c>
      <c r="AD182" s="29">
        <f>VLOOKUP($C182, Health!C:E, 3, FALSE)</f>
        <v>2.5</v>
      </c>
      <c r="AE182" s="29">
        <f>VLOOKUP($C182, NUT!C:E, 3, FALSE)</f>
        <v>3.2</v>
      </c>
      <c r="AF182" s="29">
        <f>VLOOKUP($C182, PRO!C:E, 3, FALSE)</f>
        <v>3</v>
      </c>
      <c r="AG182" s="29">
        <f>VLOOKUP($C182, FSC!C:E, 3, FALSE)</f>
        <v>3.4</v>
      </c>
      <c r="AH182" s="29">
        <f>VLOOKUP($C182, WASH!C:E, 3, FALSE)</f>
        <v>1.8</v>
      </c>
    </row>
    <row r="183" spans="1:34" ht="17" thickTop="1" thickBot="1" x14ac:dyDescent="0.35">
      <c r="A183" s="20" t="s">
        <v>483</v>
      </c>
      <c r="B183" s="20" t="s">
        <v>512</v>
      </c>
      <c r="C183" s="20" t="s">
        <v>513</v>
      </c>
      <c r="D183" s="10">
        <f>IFERROR(IF(AND($P183&gt;=2, SUM($O183:P183)&gt;=4), 5, IF(SUM($O183:$P183) &gt;= 4, 4, IF(SUM($N183:$P183) &gt;= 4, 3, IF(SUM($M183:$P183) &gt;= 4, 2, IF(SUM($L183:$P183)&gt;=4, 1, " "))))), " ")</f>
        <v>3</v>
      </c>
      <c r="E183" s="28">
        <f t="shared" si="42"/>
        <v>4</v>
      </c>
      <c r="F183" s="28">
        <f t="shared" si="43"/>
        <v>3</v>
      </c>
      <c r="G183" s="28">
        <f t="shared" si="44"/>
        <v>3</v>
      </c>
      <c r="H183" s="28">
        <f t="shared" si="45"/>
        <v>2</v>
      </c>
      <c r="I183" s="28">
        <f t="shared" si="46"/>
        <v>3</v>
      </c>
      <c r="J183" s="28">
        <f t="shared" si="47"/>
        <v>3</v>
      </c>
      <c r="K183" s="28">
        <f t="shared" si="48"/>
        <v>2</v>
      </c>
      <c r="L183" s="28">
        <f t="shared" si="49"/>
        <v>0</v>
      </c>
      <c r="M183" s="28">
        <f t="shared" si="50"/>
        <v>2</v>
      </c>
      <c r="N183" s="28">
        <f t="shared" si="51"/>
        <v>4</v>
      </c>
      <c r="O183" s="28">
        <f t="shared" si="52"/>
        <v>1</v>
      </c>
      <c r="P183" s="28">
        <f t="shared" si="53"/>
        <v>0</v>
      </c>
      <c r="Q183" s="27"/>
      <c r="R183" s="28" t="str">
        <f t="shared" si="54"/>
        <v>2.5 - 2.9</v>
      </c>
      <c r="S183" s="28" t="str">
        <f t="shared" si="55"/>
        <v>4.0 - 4.4</v>
      </c>
      <c r="T183" s="28" t="str">
        <f t="shared" si="56"/>
        <v>2.5 - 2.9</v>
      </c>
      <c r="U183" s="28" t="str">
        <f t="shared" si="57"/>
        <v>3.0 - 3.4</v>
      </c>
      <c r="V183" s="28" t="str">
        <f t="shared" si="58"/>
        <v>1.5 - 1.9</v>
      </c>
      <c r="W183" s="28" t="str">
        <f t="shared" si="59"/>
        <v>2.5 - 2.9</v>
      </c>
      <c r="X183" s="28" t="str">
        <f t="shared" si="60"/>
        <v>3.0 - 3.4</v>
      </c>
      <c r="Y183" s="28" t="str">
        <f t="shared" si="61"/>
        <v>2.0 - 2.4</v>
      </c>
      <c r="Z183" s="27"/>
      <c r="AA183" s="29">
        <f t="shared" si="62"/>
        <v>2.8</v>
      </c>
      <c r="AB183" s="29">
        <f>VLOOKUP($C183, EDU!C:E, 3, FALSE)</f>
        <v>4</v>
      </c>
      <c r="AC183" s="29">
        <f>VLOOKUP($C183, ESNFI!C:E, 3, FALSE)</f>
        <v>2.5</v>
      </c>
      <c r="AD183" s="29">
        <f>VLOOKUP($C183, Health!C:E, 3, FALSE)</f>
        <v>3</v>
      </c>
      <c r="AE183" s="29">
        <f>VLOOKUP($C183, NUT!C:E, 3, FALSE)</f>
        <v>1.8</v>
      </c>
      <c r="AF183" s="29">
        <f>VLOOKUP($C183, PRO!C:E, 3, FALSE)</f>
        <v>2.8</v>
      </c>
      <c r="AG183" s="29">
        <f>VLOOKUP($C183, FSC!C:E, 3, FALSE)</f>
        <v>3.2</v>
      </c>
      <c r="AH183" s="29">
        <f>VLOOKUP($C183, WASH!C:E, 3, FALSE)</f>
        <v>2.2999999999999998</v>
      </c>
    </row>
    <row r="184" spans="1:34" ht="17" thickTop="1" thickBot="1" x14ac:dyDescent="0.35">
      <c r="A184" s="20" t="s">
        <v>514</v>
      </c>
      <c r="B184" s="20" t="s">
        <v>515</v>
      </c>
      <c r="C184" s="20" t="s">
        <v>516</v>
      </c>
      <c r="D184" s="10">
        <f>IFERROR(IF(AND($P184&gt;=2, SUM($O184:P184)&gt;=4), 5, IF(SUM($O184:$P184) &gt;= 4, 4, IF(SUM($N184:$P184) &gt;= 4, 3, IF(SUM($M184:$P184) &gt;= 4, 2, IF(SUM($L184:$P184)&gt;=4, 1, " "))))), " ")</f>
        <v>3</v>
      </c>
      <c r="E184" s="28">
        <f t="shared" si="42"/>
        <v>4</v>
      </c>
      <c r="F184" s="28">
        <f t="shared" si="43"/>
        <v>3</v>
      </c>
      <c r="G184" s="28">
        <f t="shared" si="44"/>
        <v>3</v>
      </c>
      <c r="H184" s="28">
        <f t="shared" si="45"/>
        <v>3</v>
      </c>
      <c r="I184" s="28">
        <f t="shared" si="46"/>
        <v>3</v>
      </c>
      <c r="J184" s="28">
        <f t="shared" si="47"/>
        <v>3</v>
      </c>
      <c r="K184" s="28">
        <f t="shared" si="48"/>
        <v>2</v>
      </c>
      <c r="L184" s="28">
        <f t="shared" si="49"/>
        <v>0</v>
      </c>
      <c r="M184" s="28">
        <f t="shared" si="50"/>
        <v>1</v>
      </c>
      <c r="N184" s="28">
        <f t="shared" si="51"/>
        <v>5</v>
      </c>
      <c r="O184" s="28">
        <f t="shared" si="52"/>
        <v>1</v>
      </c>
      <c r="P184" s="28">
        <f t="shared" si="53"/>
        <v>0</v>
      </c>
      <c r="Q184" s="27"/>
      <c r="R184" s="28" t="str">
        <f t="shared" si="54"/>
        <v>2.5 - 2.9</v>
      </c>
      <c r="S184" s="28" t="str">
        <f t="shared" si="55"/>
        <v>3.5 - 3.9</v>
      </c>
      <c r="T184" s="28" t="str">
        <f t="shared" si="56"/>
        <v>2.5 - 2.9</v>
      </c>
      <c r="U184" s="28" t="str">
        <f t="shared" si="57"/>
        <v>2.5 - 2.9</v>
      </c>
      <c r="V184" s="28" t="str">
        <f t="shared" si="58"/>
        <v>3.0 - 3.4</v>
      </c>
      <c r="W184" s="28" t="str">
        <f t="shared" si="59"/>
        <v>3.0 - 3.4</v>
      </c>
      <c r="X184" s="28" t="str">
        <f t="shared" si="60"/>
        <v>3.0 - 3.4</v>
      </c>
      <c r="Y184" s="28" t="str">
        <f t="shared" si="61"/>
        <v>1.5 - 1.9</v>
      </c>
      <c r="Z184" s="27"/>
      <c r="AA184" s="29">
        <f t="shared" si="62"/>
        <v>2.9</v>
      </c>
      <c r="AB184" s="29">
        <f>VLOOKUP($C184, EDU!C:E, 3, FALSE)</f>
        <v>3.7</v>
      </c>
      <c r="AC184" s="29">
        <f>VLOOKUP($C184, ESNFI!C:E, 3, FALSE)</f>
        <v>2.5</v>
      </c>
      <c r="AD184" s="29">
        <f>VLOOKUP($C184, Health!C:E, 3, FALSE)</f>
        <v>2.8</v>
      </c>
      <c r="AE184" s="29">
        <f>VLOOKUP($C184, NUT!C:E, 3, FALSE)</f>
        <v>3</v>
      </c>
      <c r="AF184" s="29">
        <f>VLOOKUP($C184, PRO!C:E, 3, FALSE)</f>
        <v>3</v>
      </c>
      <c r="AG184" s="29">
        <f>VLOOKUP($C184, FSC!C:E, 3, FALSE)</f>
        <v>3.2</v>
      </c>
      <c r="AH184" s="29">
        <f>VLOOKUP($C184, WASH!C:E, 3, FALSE)</f>
        <v>1.8</v>
      </c>
    </row>
    <row r="185" spans="1:34" ht="17" thickTop="1" thickBot="1" x14ac:dyDescent="0.35">
      <c r="A185" s="20" t="s">
        <v>514</v>
      </c>
      <c r="B185" s="20" t="s">
        <v>517</v>
      </c>
      <c r="C185" s="20" t="s">
        <v>518</v>
      </c>
      <c r="D185" s="10">
        <f>IFERROR(IF(AND($P185&gt;=2, SUM($O185:P185)&gt;=4), 5, IF(SUM($O185:$P185) &gt;= 4, 4, IF(SUM($N185:$P185) &gt;= 4, 3, IF(SUM($M185:$P185) &gt;= 4, 2, IF(SUM($L185:$P185)&gt;=4, 1, " "))))), " ")</f>
        <v>3</v>
      </c>
      <c r="E185" s="28">
        <f t="shared" si="42"/>
        <v>3</v>
      </c>
      <c r="F185" s="28">
        <f t="shared" si="43"/>
        <v>3</v>
      </c>
      <c r="G185" s="28">
        <f t="shared" si="44"/>
        <v>3</v>
      </c>
      <c r="H185" s="28">
        <f t="shared" si="45"/>
        <v>4</v>
      </c>
      <c r="I185" s="28">
        <f t="shared" si="46"/>
        <v>3</v>
      </c>
      <c r="J185" s="28">
        <f t="shared" si="47"/>
        <v>3</v>
      </c>
      <c r="K185" s="28">
        <f t="shared" si="48"/>
        <v>2</v>
      </c>
      <c r="L185" s="28">
        <f t="shared" si="49"/>
        <v>0</v>
      </c>
      <c r="M185" s="28">
        <f t="shared" si="50"/>
        <v>1</v>
      </c>
      <c r="N185" s="28">
        <f t="shared" si="51"/>
        <v>5</v>
      </c>
      <c r="O185" s="28">
        <f t="shared" si="52"/>
        <v>1</v>
      </c>
      <c r="P185" s="28">
        <f t="shared" si="53"/>
        <v>0</v>
      </c>
      <c r="Q185" s="27"/>
      <c r="R185" s="28" t="str">
        <f t="shared" si="54"/>
        <v>2.5 - 2.9</v>
      </c>
      <c r="S185" s="28" t="str">
        <f t="shared" si="55"/>
        <v>3.0 - 3.4</v>
      </c>
      <c r="T185" s="28" t="str">
        <f t="shared" si="56"/>
        <v>2.5 - 2.9</v>
      </c>
      <c r="U185" s="28" t="str">
        <f t="shared" si="57"/>
        <v>2.5 - 2.9</v>
      </c>
      <c r="V185" s="28" t="str">
        <f t="shared" si="58"/>
        <v>3.5 - 3.9</v>
      </c>
      <c r="W185" s="28" t="str">
        <f t="shared" si="59"/>
        <v>3.0 - 3.4</v>
      </c>
      <c r="X185" s="28" t="str">
        <f t="shared" si="60"/>
        <v>3.0 - 3.4</v>
      </c>
      <c r="Y185" s="28" t="str">
        <f t="shared" si="61"/>
        <v>1.5 - 1.9</v>
      </c>
      <c r="Z185" s="27"/>
      <c r="AA185" s="29">
        <f t="shared" si="62"/>
        <v>2.9</v>
      </c>
      <c r="AB185" s="29">
        <f>VLOOKUP($C185, EDU!C:E, 3, FALSE)</f>
        <v>3.3</v>
      </c>
      <c r="AC185" s="29">
        <f>VLOOKUP($C185, ESNFI!C:E, 3, FALSE)</f>
        <v>2.5</v>
      </c>
      <c r="AD185" s="29">
        <f>VLOOKUP($C185, Health!C:E, 3, FALSE)</f>
        <v>2.8</v>
      </c>
      <c r="AE185" s="29">
        <f>VLOOKUP($C185, NUT!C:E, 3, FALSE)</f>
        <v>3.8000000000000003</v>
      </c>
      <c r="AF185" s="29">
        <f>VLOOKUP($C185, PRO!C:E, 3, FALSE)</f>
        <v>3</v>
      </c>
      <c r="AG185" s="29">
        <f>VLOOKUP($C185, FSC!C:E, 3, FALSE)</f>
        <v>3</v>
      </c>
      <c r="AH185" s="29">
        <f>VLOOKUP($C185, WASH!C:E, 3, FALSE)</f>
        <v>1.8</v>
      </c>
    </row>
    <row r="186" spans="1:34" ht="17" thickTop="1" thickBot="1" x14ac:dyDescent="0.35">
      <c r="A186" s="20" t="s">
        <v>514</v>
      </c>
      <c r="B186" s="20" t="s">
        <v>519</v>
      </c>
      <c r="C186" s="20" t="s">
        <v>520</v>
      </c>
      <c r="D186" s="10">
        <f>IFERROR(IF(AND($P186&gt;=2, SUM($O186:P186)&gt;=4), 5, IF(SUM($O186:$P186) &gt;= 4, 4, IF(SUM($N186:$P186) &gt;= 4, 3, IF(SUM($M186:$P186) &gt;= 4, 2, IF(SUM($L186:$P186)&gt;=4, 1, " "))))), " ")</f>
        <v>3</v>
      </c>
      <c r="E186" s="28">
        <f t="shared" si="42"/>
        <v>3</v>
      </c>
      <c r="F186" s="28">
        <f t="shared" si="43"/>
        <v>3</v>
      </c>
      <c r="G186" s="28">
        <f t="shared" si="44"/>
        <v>3</v>
      </c>
      <c r="H186" s="28">
        <f t="shared" si="45"/>
        <v>3</v>
      </c>
      <c r="I186" s="28">
        <f t="shared" si="46"/>
        <v>3</v>
      </c>
      <c r="J186" s="28">
        <f t="shared" si="47"/>
        <v>3</v>
      </c>
      <c r="K186" s="28">
        <f t="shared" si="48"/>
        <v>2</v>
      </c>
      <c r="L186" s="28">
        <f t="shared" si="49"/>
        <v>0</v>
      </c>
      <c r="M186" s="28">
        <f t="shared" si="50"/>
        <v>1</v>
      </c>
      <c r="N186" s="28">
        <f t="shared" si="51"/>
        <v>6</v>
      </c>
      <c r="O186" s="28">
        <f t="shared" si="52"/>
        <v>0</v>
      </c>
      <c r="P186" s="28">
        <f t="shared" si="53"/>
        <v>0</v>
      </c>
      <c r="Q186" s="27"/>
      <c r="R186" s="28" t="str">
        <f t="shared" si="54"/>
        <v>2.5 - 2.9</v>
      </c>
      <c r="S186" s="28" t="str">
        <f t="shared" si="55"/>
        <v>3.0 - 3.4</v>
      </c>
      <c r="T186" s="28" t="str">
        <f t="shared" si="56"/>
        <v>2.5 - 2.9</v>
      </c>
      <c r="U186" s="28" t="str">
        <f t="shared" si="57"/>
        <v>2.5 - 2.9</v>
      </c>
      <c r="V186" s="28" t="str">
        <f t="shared" si="58"/>
        <v>3.0 - 3.4</v>
      </c>
      <c r="W186" s="28" t="str">
        <f t="shared" si="59"/>
        <v>3.0 - 3.4</v>
      </c>
      <c r="X186" s="28" t="str">
        <f t="shared" si="60"/>
        <v>3.0 - 3.4</v>
      </c>
      <c r="Y186" s="28" t="str">
        <f t="shared" si="61"/>
        <v>2.0 - 2.4</v>
      </c>
      <c r="Z186" s="27"/>
      <c r="AA186" s="29">
        <f t="shared" si="62"/>
        <v>2.8</v>
      </c>
      <c r="AB186" s="29">
        <f>VLOOKUP($C186, EDU!C:E, 3, FALSE)</f>
        <v>3.3</v>
      </c>
      <c r="AC186" s="29">
        <f>VLOOKUP($C186, ESNFI!C:E, 3, FALSE)</f>
        <v>2.5</v>
      </c>
      <c r="AD186" s="29">
        <f>VLOOKUP($C186, Health!C:E, 3, FALSE)</f>
        <v>2.8</v>
      </c>
      <c r="AE186" s="29">
        <f>VLOOKUP($C186, NUT!C:E, 3, FALSE)</f>
        <v>3</v>
      </c>
      <c r="AF186" s="29">
        <f>VLOOKUP($C186, PRO!C:E, 3, FALSE)</f>
        <v>3</v>
      </c>
      <c r="AG186" s="29">
        <f>VLOOKUP($C186, FSC!C:E, 3, FALSE)</f>
        <v>3.2</v>
      </c>
      <c r="AH186" s="29">
        <f>VLOOKUP($C186, WASH!C:E, 3, FALSE)</f>
        <v>2</v>
      </c>
    </row>
    <row r="187" spans="1:34" ht="17" thickTop="1" thickBot="1" x14ac:dyDescent="0.35">
      <c r="A187" s="20" t="s">
        <v>514</v>
      </c>
      <c r="B187" s="20" t="s">
        <v>521</v>
      </c>
      <c r="C187" s="20" t="s">
        <v>522</v>
      </c>
      <c r="D187" s="10">
        <f>IFERROR(IF(AND($P187&gt;=2, SUM($O187:P187)&gt;=4), 5, IF(SUM($O187:$P187) &gt;= 4, 4, IF(SUM($N187:$P187) &gt;= 4, 3, IF(SUM($M187:$P187) &gt;= 4, 2, IF(SUM($L187:$P187)&gt;=4, 1, " "))))), " ")</f>
        <v>3</v>
      </c>
      <c r="E187" s="28">
        <f t="shared" si="42"/>
        <v>3</v>
      </c>
      <c r="F187" s="28">
        <f t="shared" si="43"/>
        <v>2</v>
      </c>
      <c r="G187" s="28">
        <f t="shared" si="44"/>
        <v>3</v>
      </c>
      <c r="H187" s="28">
        <f t="shared" si="45"/>
        <v>3</v>
      </c>
      <c r="I187" s="28">
        <f t="shared" si="46"/>
        <v>4</v>
      </c>
      <c r="J187" s="28">
        <f t="shared" si="47"/>
        <v>4</v>
      </c>
      <c r="K187" s="28">
        <f t="shared" si="48"/>
        <v>3</v>
      </c>
      <c r="L187" s="28">
        <f t="shared" si="49"/>
        <v>0</v>
      </c>
      <c r="M187" s="28">
        <f t="shared" si="50"/>
        <v>1</v>
      </c>
      <c r="N187" s="28">
        <f t="shared" si="51"/>
        <v>4</v>
      </c>
      <c r="O187" s="28">
        <f t="shared" si="52"/>
        <v>2</v>
      </c>
      <c r="P187" s="28">
        <f t="shared" si="53"/>
        <v>0</v>
      </c>
      <c r="Q187" s="27"/>
      <c r="R187" s="28" t="str">
        <f t="shared" si="54"/>
        <v>3.0 - 3.4</v>
      </c>
      <c r="S187" s="28" t="str">
        <f t="shared" si="55"/>
        <v>3.0 - 3.4</v>
      </c>
      <c r="T187" s="28" t="str">
        <f t="shared" si="56"/>
        <v>2.0 - 2.4</v>
      </c>
      <c r="U187" s="28" t="str">
        <f t="shared" si="57"/>
        <v>2.5 - 2.9</v>
      </c>
      <c r="V187" s="28" t="str">
        <f t="shared" si="58"/>
        <v>3.0 - 3.4</v>
      </c>
      <c r="W187" s="28" t="str">
        <f t="shared" si="59"/>
        <v>3.5 - 3.9</v>
      </c>
      <c r="X187" s="28" t="str">
        <f t="shared" si="60"/>
        <v>3.5 - 3.9</v>
      </c>
      <c r="Y187" s="28" t="str">
        <f t="shared" si="61"/>
        <v>2.5 - 2.9</v>
      </c>
      <c r="Z187" s="27"/>
      <c r="AA187" s="29">
        <f t="shared" si="62"/>
        <v>3</v>
      </c>
      <c r="AB187" s="29">
        <f>VLOOKUP($C187, EDU!C:E, 3, FALSE)</f>
        <v>3.3</v>
      </c>
      <c r="AC187" s="29">
        <f>VLOOKUP($C187, ESNFI!C:E, 3, FALSE)</f>
        <v>2.2999999999999998</v>
      </c>
      <c r="AD187" s="29">
        <f>VLOOKUP($C187, Health!C:E, 3, FALSE)</f>
        <v>2.8</v>
      </c>
      <c r="AE187" s="29">
        <f>VLOOKUP($C187, NUT!C:E, 3, FALSE)</f>
        <v>3</v>
      </c>
      <c r="AF187" s="29">
        <f>VLOOKUP($C187, PRO!C:E, 3, FALSE)</f>
        <v>3.5</v>
      </c>
      <c r="AG187" s="29">
        <f>VLOOKUP($C187, FSC!C:E, 3, FALSE)</f>
        <v>3.6</v>
      </c>
      <c r="AH187" s="29">
        <f>VLOOKUP($C187, WASH!C:E, 3, FALSE)</f>
        <v>2.8</v>
      </c>
    </row>
    <row r="188" spans="1:34" ht="17" thickTop="1" thickBot="1" x14ac:dyDescent="0.35">
      <c r="A188" s="20" t="s">
        <v>514</v>
      </c>
      <c r="B188" s="20" t="s">
        <v>523</v>
      </c>
      <c r="C188" s="20" t="s">
        <v>524</v>
      </c>
      <c r="D188" s="10">
        <f>IFERROR(IF(AND($P188&gt;=2, SUM($O188:P188)&gt;=4), 5, IF(SUM($O188:$P188) &gt;= 4, 4, IF(SUM($N188:$P188) &gt;= 4, 3, IF(SUM($M188:$P188) &gt;= 4, 2, IF(SUM($L188:$P188)&gt;=4, 1, " "))))), " ")</f>
        <v>3</v>
      </c>
      <c r="E188" s="28">
        <f t="shared" si="42"/>
        <v>3</v>
      </c>
      <c r="F188" s="28">
        <f t="shared" si="43"/>
        <v>2</v>
      </c>
      <c r="G188" s="28">
        <f t="shared" si="44"/>
        <v>3</v>
      </c>
      <c r="H188" s="28">
        <f t="shared" si="45"/>
        <v>4</v>
      </c>
      <c r="I188" s="28">
        <f t="shared" si="46"/>
        <v>4</v>
      </c>
      <c r="J188" s="28">
        <f t="shared" si="47"/>
        <v>4</v>
      </c>
      <c r="K188" s="28">
        <f t="shared" si="48"/>
        <v>3</v>
      </c>
      <c r="L188" s="28">
        <f t="shared" si="49"/>
        <v>0</v>
      </c>
      <c r="M188" s="28">
        <f t="shared" si="50"/>
        <v>1</v>
      </c>
      <c r="N188" s="28">
        <f t="shared" si="51"/>
        <v>3</v>
      </c>
      <c r="O188" s="28">
        <f t="shared" si="52"/>
        <v>3</v>
      </c>
      <c r="P188" s="28">
        <f t="shared" si="53"/>
        <v>0</v>
      </c>
      <c r="Q188" s="27"/>
      <c r="R188" s="28" t="str">
        <f t="shared" si="54"/>
        <v>3.0 - 3.4</v>
      </c>
      <c r="S188" s="28" t="str">
        <f t="shared" si="55"/>
        <v>3.0 - 3.4</v>
      </c>
      <c r="T188" s="28" t="str">
        <f t="shared" si="56"/>
        <v>2.0 - 2.4</v>
      </c>
      <c r="U188" s="28" t="str">
        <f t="shared" si="57"/>
        <v>2.5 - 2.9</v>
      </c>
      <c r="V188" s="28" t="str">
        <f t="shared" si="58"/>
        <v>3.5 - 3.9</v>
      </c>
      <c r="W188" s="28" t="str">
        <f t="shared" si="59"/>
        <v>3.5 - 3.9</v>
      </c>
      <c r="X188" s="28" t="str">
        <f t="shared" si="60"/>
        <v>3.5 - 3.9</v>
      </c>
      <c r="Y188" s="28" t="str">
        <f t="shared" si="61"/>
        <v>2.5 - 2.9</v>
      </c>
      <c r="Z188" s="27"/>
      <c r="AA188" s="29">
        <f t="shared" si="62"/>
        <v>3.1</v>
      </c>
      <c r="AB188" s="29">
        <f>VLOOKUP($C188, EDU!C:E, 3, FALSE)</f>
        <v>3</v>
      </c>
      <c r="AC188" s="29">
        <f>VLOOKUP($C188, ESNFI!C:E, 3, FALSE)</f>
        <v>2.2999999999999998</v>
      </c>
      <c r="AD188" s="29">
        <f>VLOOKUP($C188, Health!C:E, 3, FALSE)</f>
        <v>2.8</v>
      </c>
      <c r="AE188" s="29">
        <f>VLOOKUP($C188, NUT!C:E, 3, FALSE)</f>
        <v>3.8000000000000003</v>
      </c>
      <c r="AF188" s="29">
        <f>VLOOKUP($C188, PRO!C:E, 3, FALSE)</f>
        <v>3.5</v>
      </c>
      <c r="AG188" s="29">
        <f>VLOOKUP($C188, FSC!C:E, 3, FALSE)</f>
        <v>3.6</v>
      </c>
      <c r="AH188" s="29">
        <f>VLOOKUP($C188, WASH!C:E, 3, FALSE)</f>
        <v>2.8</v>
      </c>
    </row>
    <row r="189" spans="1:34" ht="17" thickTop="1" thickBot="1" x14ac:dyDescent="0.35">
      <c r="A189" s="20" t="s">
        <v>514</v>
      </c>
      <c r="B189" s="20" t="s">
        <v>525</v>
      </c>
      <c r="C189" s="20" t="s">
        <v>526</v>
      </c>
      <c r="D189" s="10">
        <f>IFERROR(IF(AND($P189&gt;=2, SUM($O189:P189)&gt;=4), 5, IF(SUM($O189:$P189) &gt;= 4, 4, IF(SUM($N189:$P189) &gt;= 4, 3, IF(SUM($M189:$P189) &gt;= 4, 2, IF(SUM($L189:$P189)&gt;=4, 1, " "))))), " ")</f>
        <v>3</v>
      </c>
      <c r="E189" s="28">
        <f t="shared" si="42"/>
        <v>4</v>
      </c>
      <c r="F189" s="28">
        <f t="shared" si="43"/>
        <v>3</v>
      </c>
      <c r="G189" s="28">
        <f t="shared" si="44"/>
        <v>3</v>
      </c>
      <c r="H189" s="28">
        <f t="shared" si="45"/>
        <v>3</v>
      </c>
      <c r="I189" s="28">
        <f t="shared" si="46"/>
        <v>3</v>
      </c>
      <c r="J189" s="28">
        <f t="shared" si="47"/>
        <v>3</v>
      </c>
      <c r="K189" s="28">
        <f t="shared" si="48"/>
        <v>2</v>
      </c>
      <c r="L189" s="28">
        <f t="shared" si="49"/>
        <v>0</v>
      </c>
      <c r="M189" s="28">
        <f t="shared" si="50"/>
        <v>1</v>
      </c>
      <c r="N189" s="28">
        <f t="shared" si="51"/>
        <v>5</v>
      </c>
      <c r="O189" s="28">
        <f t="shared" si="52"/>
        <v>1</v>
      </c>
      <c r="P189" s="28">
        <f t="shared" si="53"/>
        <v>0</v>
      </c>
      <c r="Q189" s="27"/>
      <c r="R189" s="28" t="str">
        <f t="shared" si="54"/>
        <v>3.0 - 3.4</v>
      </c>
      <c r="S189" s="28" t="str">
        <f t="shared" si="55"/>
        <v>3.5 - 3.9</v>
      </c>
      <c r="T189" s="28" t="str">
        <f t="shared" si="56"/>
        <v>2.5 - 2.9</v>
      </c>
      <c r="U189" s="28" t="str">
        <f t="shared" si="57"/>
        <v>3.0 - 3.4</v>
      </c>
      <c r="V189" s="28" t="str">
        <f t="shared" si="58"/>
        <v>3.0 - 3.4</v>
      </c>
      <c r="W189" s="28" t="str">
        <f t="shared" si="59"/>
        <v>3.0 - 3.4</v>
      </c>
      <c r="X189" s="28" t="str">
        <f t="shared" si="60"/>
        <v>3.0 - 3.4</v>
      </c>
      <c r="Y189" s="28" t="str">
        <f t="shared" si="61"/>
        <v>2.0 - 2.4</v>
      </c>
      <c r="Z189" s="27"/>
      <c r="AA189" s="29">
        <f t="shared" si="62"/>
        <v>3.1</v>
      </c>
      <c r="AB189" s="29">
        <f>VLOOKUP($C189, EDU!C:E, 3, FALSE)</f>
        <v>3.7</v>
      </c>
      <c r="AC189" s="29">
        <f>VLOOKUP($C189, ESNFI!C:E, 3, FALSE)</f>
        <v>2.8</v>
      </c>
      <c r="AD189" s="29">
        <f>VLOOKUP($C189, Health!C:E, 3, FALSE)</f>
        <v>3</v>
      </c>
      <c r="AE189" s="29">
        <f>VLOOKUP($C189, NUT!C:E, 3, FALSE)</f>
        <v>3.4</v>
      </c>
      <c r="AF189" s="29">
        <f>VLOOKUP($C189, PRO!C:E, 3, FALSE)</f>
        <v>3.3</v>
      </c>
      <c r="AG189" s="29">
        <f>VLOOKUP($C189, FSC!C:E, 3, FALSE)</f>
        <v>3.4</v>
      </c>
      <c r="AH189" s="29">
        <f>VLOOKUP($C189, WASH!C:E, 3, FALSE)</f>
        <v>2</v>
      </c>
    </row>
    <row r="190" spans="1:34" ht="17" thickTop="1" thickBot="1" x14ac:dyDescent="0.35">
      <c r="A190" s="20" t="s">
        <v>514</v>
      </c>
      <c r="B190" s="20" t="s">
        <v>527</v>
      </c>
      <c r="C190" s="20" t="s">
        <v>528</v>
      </c>
      <c r="D190" s="10">
        <f>IFERROR(IF(AND($P190&gt;=2, SUM($O190:P190)&gt;=4), 5, IF(SUM($O190:$P190) &gt;= 4, 4, IF(SUM($N190:$P190) &gt;= 4, 3, IF(SUM($M190:$P190) &gt;= 4, 2, IF(SUM($L190:$P190)&gt;=4, 1, " "))))), " ")</f>
        <v>4</v>
      </c>
      <c r="E190" s="28">
        <f t="shared" si="42"/>
        <v>4</v>
      </c>
      <c r="F190" s="28">
        <f t="shared" si="43"/>
        <v>3</v>
      </c>
      <c r="G190" s="28">
        <f t="shared" si="44"/>
        <v>3</v>
      </c>
      <c r="H190" s="28">
        <f t="shared" si="45"/>
        <v>4</v>
      </c>
      <c r="I190" s="28">
        <f t="shared" si="46"/>
        <v>4</v>
      </c>
      <c r="J190" s="28">
        <f t="shared" si="47"/>
        <v>4</v>
      </c>
      <c r="K190" s="28">
        <f t="shared" si="48"/>
        <v>3</v>
      </c>
      <c r="L190" s="28">
        <f t="shared" si="49"/>
        <v>0</v>
      </c>
      <c r="M190" s="28">
        <f t="shared" si="50"/>
        <v>0</v>
      </c>
      <c r="N190" s="28">
        <f t="shared" si="51"/>
        <v>3</v>
      </c>
      <c r="O190" s="28">
        <f t="shared" si="52"/>
        <v>4</v>
      </c>
      <c r="P190" s="28">
        <f t="shared" si="53"/>
        <v>0</v>
      </c>
      <c r="Q190" s="27"/>
      <c r="R190" s="28" t="str">
        <f t="shared" si="54"/>
        <v>3.0 - 3.4</v>
      </c>
      <c r="S190" s="28" t="str">
        <f t="shared" si="55"/>
        <v>3.5 - 3.9</v>
      </c>
      <c r="T190" s="28" t="str">
        <f t="shared" si="56"/>
        <v>3.0 - 3.4</v>
      </c>
      <c r="U190" s="28" t="str">
        <f t="shared" si="57"/>
        <v>2.5 - 2.9</v>
      </c>
      <c r="V190" s="28" t="str">
        <f t="shared" si="58"/>
        <v>4.0 - 4.4</v>
      </c>
      <c r="W190" s="28" t="str">
        <f t="shared" si="59"/>
        <v>3.5 - 3.9</v>
      </c>
      <c r="X190" s="28" t="str">
        <f t="shared" si="60"/>
        <v>3.5 - 3.9</v>
      </c>
      <c r="Y190" s="28" t="str">
        <f t="shared" si="61"/>
        <v>2.5 - 2.9</v>
      </c>
      <c r="Z190" s="27"/>
      <c r="AA190" s="29">
        <f t="shared" si="62"/>
        <v>3.4</v>
      </c>
      <c r="AB190" s="29">
        <f>VLOOKUP($C190, EDU!C:E, 3, FALSE)</f>
        <v>3.7</v>
      </c>
      <c r="AC190" s="29">
        <f>VLOOKUP($C190, ESNFI!C:E, 3, FALSE)</f>
        <v>3.3</v>
      </c>
      <c r="AD190" s="29">
        <f>VLOOKUP($C190, Health!C:E, 3, FALSE)</f>
        <v>2.8</v>
      </c>
      <c r="AE190" s="29">
        <f>VLOOKUP($C190, NUT!C:E, 3, FALSE)</f>
        <v>4</v>
      </c>
      <c r="AF190" s="29">
        <f>VLOOKUP($C190, PRO!C:E, 3, FALSE)</f>
        <v>3.5</v>
      </c>
      <c r="AG190" s="29">
        <f>VLOOKUP($C190, FSC!C:E, 3, FALSE)</f>
        <v>3.6</v>
      </c>
      <c r="AH190" s="29">
        <f>VLOOKUP($C190, WASH!C:E, 3, FALSE)</f>
        <v>2.8</v>
      </c>
    </row>
    <row r="191" spans="1:34" ht="17" thickTop="1" thickBot="1" x14ac:dyDescent="0.35">
      <c r="A191" s="20" t="s">
        <v>514</v>
      </c>
      <c r="B191" s="20" t="s">
        <v>529</v>
      </c>
      <c r="C191" s="20" t="s">
        <v>530</v>
      </c>
      <c r="D191" s="10">
        <f>IFERROR(IF(AND($P191&gt;=2, SUM($O191:P191)&gt;=4), 5, IF(SUM($O191:$P191) &gt;= 4, 4, IF(SUM($N191:$P191) &gt;= 4, 3, IF(SUM($M191:$P191) &gt;= 4, 2, IF(SUM($L191:$P191)&gt;=4, 1, " "))))), " ")</f>
        <v>3</v>
      </c>
      <c r="E191" s="28">
        <f t="shared" si="42"/>
        <v>4</v>
      </c>
      <c r="F191" s="28">
        <f t="shared" si="43"/>
        <v>3</v>
      </c>
      <c r="G191" s="28">
        <f t="shared" si="44"/>
        <v>4</v>
      </c>
      <c r="H191" s="28">
        <f t="shared" si="45"/>
        <v>3</v>
      </c>
      <c r="I191" s="28">
        <f t="shared" si="46"/>
        <v>3</v>
      </c>
      <c r="J191" s="28">
        <f t="shared" si="47"/>
        <v>3</v>
      </c>
      <c r="K191" s="28">
        <f t="shared" si="48"/>
        <v>2</v>
      </c>
      <c r="L191" s="28">
        <f t="shared" si="49"/>
        <v>0</v>
      </c>
      <c r="M191" s="28">
        <f t="shared" si="50"/>
        <v>1</v>
      </c>
      <c r="N191" s="28">
        <f t="shared" si="51"/>
        <v>4</v>
      </c>
      <c r="O191" s="28">
        <f t="shared" si="52"/>
        <v>2</v>
      </c>
      <c r="P191" s="28">
        <f t="shared" si="53"/>
        <v>0</v>
      </c>
      <c r="Q191" s="27"/>
      <c r="R191" s="28" t="str">
        <f t="shared" si="54"/>
        <v>3.0 - 3.4</v>
      </c>
      <c r="S191" s="28" t="str">
        <f t="shared" si="55"/>
        <v>4.0 - 4.4</v>
      </c>
      <c r="T191" s="28" t="str">
        <f t="shared" si="56"/>
        <v>2.5 - 2.9</v>
      </c>
      <c r="U191" s="28" t="str">
        <f t="shared" si="57"/>
        <v>3.5 - 3.9</v>
      </c>
      <c r="V191" s="28" t="str">
        <f t="shared" si="58"/>
        <v>3.0 - 3.4</v>
      </c>
      <c r="W191" s="28" t="str">
        <f t="shared" si="59"/>
        <v>3.0 - 3.4</v>
      </c>
      <c r="X191" s="28" t="str">
        <f t="shared" si="60"/>
        <v>3.0 - 3.4</v>
      </c>
      <c r="Y191" s="28" t="str">
        <f t="shared" si="61"/>
        <v>2.0 - 2.4</v>
      </c>
      <c r="Z191" s="27"/>
      <c r="AA191" s="29">
        <f t="shared" si="62"/>
        <v>3.1</v>
      </c>
      <c r="AB191" s="29">
        <f>VLOOKUP($C191, EDU!C:E, 3, FALSE)</f>
        <v>4</v>
      </c>
      <c r="AC191" s="29">
        <f>VLOOKUP($C191, ESNFI!C:E, 3, FALSE)</f>
        <v>2.8</v>
      </c>
      <c r="AD191" s="29">
        <f>VLOOKUP($C191, Health!C:E, 3, FALSE)</f>
        <v>3.5</v>
      </c>
      <c r="AE191" s="29">
        <f>VLOOKUP($C191, NUT!C:E, 3, FALSE)</f>
        <v>3</v>
      </c>
      <c r="AF191" s="29">
        <f>VLOOKUP($C191, PRO!C:E, 3, FALSE)</f>
        <v>3.3</v>
      </c>
      <c r="AG191" s="29">
        <f>VLOOKUP($C191, FSC!C:E, 3, FALSE)</f>
        <v>3.2</v>
      </c>
      <c r="AH191" s="29">
        <f>VLOOKUP($C191, WASH!C:E, 3, FALSE)</f>
        <v>2</v>
      </c>
    </row>
    <row r="192" spans="1:34" ht="17" thickTop="1" thickBot="1" x14ac:dyDescent="0.35">
      <c r="A192" s="20" t="s">
        <v>531</v>
      </c>
      <c r="B192" s="20" t="s">
        <v>532</v>
      </c>
      <c r="C192" s="20" t="s">
        <v>533</v>
      </c>
      <c r="D192" s="10">
        <f>IFERROR(IF(AND($P192&gt;=2, SUM($O192:P192)&gt;=4), 5, IF(SUM($O192:$P192) &gt;= 4, 4, IF(SUM($N192:$P192) &gt;= 4, 3, IF(SUM($M192:$P192) &gt;= 4, 2, IF(SUM($L192:$P192)&gt;=4, 1, " "))))), " ")</f>
        <v>3</v>
      </c>
      <c r="E192" s="28">
        <f t="shared" si="42"/>
        <v>4</v>
      </c>
      <c r="F192" s="28">
        <f t="shared" si="43"/>
        <v>3</v>
      </c>
      <c r="G192" s="28">
        <f t="shared" si="44"/>
        <v>3</v>
      </c>
      <c r="H192" s="28">
        <f t="shared" si="45"/>
        <v>2</v>
      </c>
      <c r="I192" s="28">
        <f t="shared" si="46"/>
        <v>3</v>
      </c>
      <c r="J192" s="28">
        <f t="shared" si="47"/>
        <v>3</v>
      </c>
      <c r="K192" s="28">
        <f t="shared" si="48"/>
        <v>1</v>
      </c>
      <c r="L192" s="28">
        <f t="shared" si="49"/>
        <v>1</v>
      </c>
      <c r="M192" s="28">
        <f t="shared" si="50"/>
        <v>1</v>
      </c>
      <c r="N192" s="28">
        <f t="shared" si="51"/>
        <v>4</v>
      </c>
      <c r="O192" s="28">
        <f t="shared" si="52"/>
        <v>1</v>
      </c>
      <c r="P192" s="28">
        <f t="shared" si="53"/>
        <v>0</v>
      </c>
      <c r="Q192" s="27"/>
      <c r="R192" s="28" t="str">
        <f t="shared" si="54"/>
        <v>2.5 - 2.9</v>
      </c>
      <c r="S192" s="28" t="str">
        <f t="shared" si="55"/>
        <v>4.0 - 4.4</v>
      </c>
      <c r="T192" s="28" t="str">
        <f t="shared" si="56"/>
        <v>2.5 - 2.9</v>
      </c>
      <c r="U192" s="28" t="str">
        <f t="shared" si="57"/>
        <v>2.5 - 2.9</v>
      </c>
      <c r="V192" s="28" t="str">
        <f t="shared" si="58"/>
        <v>2.0 - 2.4</v>
      </c>
      <c r="W192" s="28" t="str">
        <f t="shared" si="59"/>
        <v>3.0 - 3.4</v>
      </c>
      <c r="X192" s="28" t="str">
        <f t="shared" si="60"/>
        <v>2.5 - 2.9</v>
      </c>
      <c r="Y192" s="28" t="str">
        <f t="shared" si="61"/>
        <v>1.0 - 1.4</v>
      </c>
      <c r="Z192" s="27"/>
      <c r="AA192" s="29">
        <f t="shared" si="62"/>
        <v>2.8</v>
      </c>
      <c r="AB192" s="29">
        <f>VLOOKUP($C192, EDU!C:E, 3, FALSE)</f>
        <v>4.3</v>
      </c>
      <c r="AC192" s="29">
        <f>VLOOKUP($C192, ESNFI!C:E, 3, FALSE)</f>
        <v>2.5</v>
      </c>
      <c r="AD192" s="29">
        <f>VLOOKUP($C192, Health!C:E, 3, FALSE)</f>
        <v>2.8</v>
      </c>
      <c r="AE192" s="29">
        <f>VLOOKUP($C192, NUT!C:E, 3, FALSE)</f>
        <v>2.4</v>
      </c>
      <c r="AF192" s="29">
        <f>VLOOKUP($C192, PRO!C:E, 3, FALSE)</f>
        <v>3.3</v>
      </c>
      <c r="AG192" s="29">
        <f>VLOOKUP($C192, FSC!C:E, 3, FALSE)</f>
        <v>2.8</v>
      </c>
      <c r="AH192" s="29">
        <f>VLOOKUP($C192, WASH!C:E, 3, FALSE)</f>
        <v>1.3</v>
      </c>
    </row>
    <row r="193" spans="1:34" ht="17" thickTop="1" thickBot="1" x14ac:dyDescent="0.35">
      <c r="A193" s="20" t="s">
        <v>531</v>
      </c>
      <c r="B193" s="20" t="s">
        <v>534</v>
      </c>
      <c r="C193" s="20" t="s">
        <v>535</v>
      </c>
      <c r="D193" s="10">
        <f>IFERROR(IF(AND($P193&gt;=2, SUM($O193:P193)&gt;=4), 5, IF(SUM($O193:$P193) &gt;= 4, 4, IF(SUM($N193:$P193) &gt;= 4, 3, IF(SUM($M193:$P193) &gt;= 4, 2, IF(SUM($L193:$P193)&gt;=4, 1, " "))))), " ")</f>
        <v>3</v>
      </c>
      <c r="E193" s="28">
        <f t="shared" si="42"/>
        <v>3</v>
      </c>
      <c r="F193" s="28">
        <f t="shared" si="43"/>
        <v>2</v>
      </c>
      <c r="G193" s="28">
        <f t="shared" si="44"/>
        <v>3</v>
      </c>
      <c r="H193" s="28">
        <f t="shared" si="45"/>
        <v>3</v>
      </c>
      <c r="I193" s="28">
        <f t="shared" si="46"/>
        <v>3</v>
      </c>
      <c r="J193" s="28">
        <f t="shared" si="47"/>
        <v>3</v>
      </c>
      <c r="K193" s="28">
        <f t="shared" si="48"/>
        <v>2</v>
      </c>
      <c r="L193" s="28">
        <f t="shared" si="49"/>
        <v>0</v>
      </c>
      <c r="M193" s="28">
        <f t="shared" si="50"/>
        <v>2</v>
      </c>
      <c r="N193" s="28">
        <f t="shared" si="51"/>
        <v>5</v>
      </c>
      <c r="O193" s="28">
        <f t="shared" si="52"/>
        <v>0</v>
      </c>
      <c r="P193" s="28">
        <f t="shared" si="53"/>
        <v>0</v>
      </c>
      <c r="Q193" s="27"/>
      <c r="R193" s="28" t="str">
        <f t="shared" si="54"/>
        <v>2.5 - 2.9</v>
      </c>
      <c r="S193" s="28" t="str">
        <f t="shared" si="55"/>
        <v>2.5 - 2.9</v>
      </c>
      <c r="T193" s="28" t="str">
        <f t="shared" si="56"/>
        <v>2.0 - 2.4</v>
      </c>
      <c r="U193" s="28" t="str">
        <f t="shared" si="57"/>
        <v>2.5 - 2.9</v>
      </c>
      <c r="V193" s="28" t="str">
        <f t="shared" si="58"/>
        <v>3.0 - 3.4</v>
      </c>
      <c r="W193" s="28" t="str">
        <f t="shared" si="59"/>
        <v>3.0 - 3.4</v>
      </c>
      <c r="X193" s="28" t="str">
        <f t="shared" si="60"/>
        <v>2.5 - 2.9</v>
      </c>
      <c r="Y193" s="28" t="str">
        <f t="shared" si="61"/>
        <v>1.5 - 1.9</v>
      </c>
      <c r="Z193" s="27"/>
      <c r="AA193" s="29">
        <f t="shared" si="62"/>
        <v>2.6</v>
      </c>
      <c r="AB193" s="29">
        <f>VLOOKUP($C193, EDU!C:E, 3, FALSE)</f>
        <v>2.7</v>
      </c>
      <c r="AC193" s="29">
        <f>VLOOKUP($C193, ESNFI!C:E, 3, FALSE)</f>
        <v>2.2999999999999998</v>
      </c>
      <c r="AD193" s="29">
        <f>VLOOKUP($C193, Health!C:E, 3, FALSE)</f>
        <v>2.8</v>
      </c>
      <c r="AE193" s="29">
        <f>VLOOKUP($C193, NUT!C:E, 3, FALSE)</f>
        <v>3</v>
      </c>
      <c r="AF193" s="29">
        <f>VLOOKUP($C193, PRO!C:E, 3, FALSE)</f>
        <v>3</v>
      </c>
      <c r="AG193" s="29">
        <f>VLOOKUP($C193, FSC!C:E, 3, FALSE)</f>
        <v>2.8</v>
      </c>
      <c r="AH193" s="29">
        <f>VLOOKUP($C193, WASH!C:E, 3, FALSE)</f>
        <v>1.8</v>
      </c>
    </row>
    <row r="194" spans="1:34" ht="17" thickTop="1" thickBot="1" x14ac:dyDescent="0.35">
      <c r="A194" s="20" t="s">
        <v>531</v>
      </c>
      <c r="B194" s="20" t="s">
        <v>536</v>
      </c>
      <c r="C194" s="20" t="s">
        <v>537</v>
      </c>
      <c r="D194" s="10">
        <f>IFERROR(IF(AND($P194&gt;=2, SUM($O194:P194)&gt;=4), 5, IF(SUM($O194:$P194) &gt;= 4, 4, IF(SUM($N194:$P194) &gt;= 4, 3, IF(SUM($M194:$P194) &gt;= 4, 2, IF(SUM($L194:$P194)&gt;=4, 1, " "))))), " ")</f>
        <v>3</v>
      </c>
      <c r="E194" s="28">
        <f t="shared" si="42"/>
        <v>4</v>
      </c>
      <c r="F194" s="28">
        <f t="shared" si="43"/>
        <v>3</v>
      </c>
      <c r="G194" s="28">
        <f t="shared" si="44"/>
        <v>4</v>
      </c>
      <c r="H194" s="28">
        <f t="shared" si="45"/>
        <v>2</v>
      </c>
      <c r="I194" s="28">
        <f t="shared" si="46"/>
        <v>3</v>
      </c>
      <c r="J194" s="28">
        <f t="shared" si="47"/>
        <v>4</v>
      </c>
      <c r="K194" s="28">
        <f t="shared" si="48"/>
        <v>3</v>
      </c>
      <c r="L194" s="28">
        <f t="shared" si="49"/>
        <v>0</v>
      </c>
      <c r="M194" s="28">
        <f t="shared" si="50"/>
        <v>1</v>
      </c>
      <c r="N194" s="28">
        <f t="shared" si="51"/>
        <v>3</v>
      </c>
      <c r="O194" s="28">
        <f t="shared" si="52"/>
        <v>3</v>
      </c>
      <c r="P194" s="28">
        <f t="shared" si="53"/>
        <v>0</v>
      </c>
      <c r="Q194" s="27"/>
      <c r="R194" s="28" t="str">
        <f t="shared" si="54"/>
        <v>3.0 - 3.4</v>
      </c>
      <c r="S194" s="28" t="str">
        <f t="shared" si="55"/>
        <v>4.0 - 4.4</v>
      </c>
      <c r="T194" s="28" t="str">
        <f t="shared" si="56"/>
        <v>3.0 - 3.4</v>
      </c>
      <c r="U194" s="28" t="str">
        <f t="shared" si="57"/>
        <v>3.5 - 3.9</v>
      </c>
      <c r="V194" s="28" t="str">
        <f t="shared" si="58"/>
        <v>2.0 - 2.4</v>
      </c>
      <c r="W194" s="28" t="str">
        <f t="shared" si="59"/>
        <v>3.0 - 3.4</v>
      </c>
      <c r="X194" s="28" t="str">
        <f t="shared" si="60"/>
        <v>4.0 - 4.4</v>
      </c>
      <c r="Y194" s="28" t="str">
        <f t="shared" si="61"/>
        <v>3.0 - 3.4</v>
      </c>
      <c r="Z194" s="27"/>
      <c r="AA194" s="29">
        <f t="shared" si="62"/>
        <v>3.4</v>
      </c>
      <c r="AB194" s="29">
        <f>VLOOKUP($C194, EDU!C:E, 3, FALSE)</f>
        <v>4</v>
      </c>
      <c r="AC194" s="29">
        <f>VLOOKUP($C194, ESNFI!C:E, 3, FALSE)</f>
        <v>3.3</v>
      </c>
      <c r="AD194" s="29">
        <f>VLOOKUP($C194, Health!C:E, 3, FALSE)</f>
        <v>3.8</v>
      </c>
      <c r="AE194" s="29">
        <f>VLOOKUP($C194, NUT!C:E, 3, FALSE)</f>
        <v>2.4</v>
      </c>
      <c r="AF194" s="29">
        <f>VLOOKUP($C194, PRO!C:E, 3, FALSE)</f>
        <v>3.3</v>
      </c>
      <c r="AG194" s="29">
        <f>VLOOKUP($C194, FSC!C:E, 3, FALSE)</f>
        <v>4</v>
      </c>
      <c r="AH194" s="29">
        <f>VLOOKUP($C194, WASH!C:E, 3, FALSE)</f>
        <v>3</v>
      </c>
    </row>
    <row r="195" spans="1:34" ht="17" thickTop="1" thickBot="1" x14ac:dyDescent="0.35">
      <c r="A195" s="20" t="s">
        <v>531</v>
      </c>
      <c r="B195" s="20" t="s">
        <v>538</v>
      </c>
      <c r="C195" s="20" t="s">
        <v>539</v>
      </c>
      <c r="D195" s="10">
        <f>IFERROR(IF(AND($P195&gt;=2, SUM($O195:P195)&gt;=4), 5, IF(SUM($O195:$P195) &gt;= 4, 4, IF(SUM($N195:$P195) &gt;= 4, 3, IF(SUM($M195:$P195) &gt;= 4, 2, IF(SUM($L195:$P195)&gt;=4, 1, " "))))), " ")</f>
        <v>4</v>
      </c>
      <c r="E195" s="28">
        <f t="shared" ref="E195:E258" si="63">ROUND(AB195, 0)</f>
        <v>4</v>
      </c>
      <c r="F195" s="28">
        <f t="shared" ref="F195:F258" si="64">ROUND(AC195, 0)</f>
        <v>3</v>
      </c>
      <c r="G195" s="28">
        <f t="shared" ref="G195:G258" si="65">ROUND(AD195, 0)</f>
        <v>4</v>
      </c>
      <c r="H195" s="28">
        <f t="shared" ref="H195:H258" si="66">ROUND(AE195, 0)</f>
        <v>2</v>
      </c>
      <c r="I195" s="28">
        <f t="shared" ref="I195:I258" si="67">ROUND(AF195, 0)</f>
        <v>4</v>
      </c>
      <c r="J195" s="28">
        <f t="shared" ref="J195:J258" si="68">ROUND(AG195, 0)</f>
        <v>4</v>
      </c>
      <c r="K195" s="28">
        <f t="shared" ref="K195:K258" si="69">ROUND(AH195, 0)</f>
        <v>3</v>
      </c>
      <c r="L195" s="28">
        <f t="shared" ref="L195:L258" si="70">COUNTIF($E195:$K195, 1)</f>
        <v>0</v>
      </c>
      <c r="M195" s="28">
        <f t="shared" ref="M195:M258" si="71">COUNTIF($E195:$K195, 2)</f>
        <v>1</v>
      </c>
      <c r="N195" s="28">
        <f t="shared" ref="N195:N258" si="72">COUNTIF($E195:$K195, 3)</f>
        <v>2</v>
      </c>
      <c r="O195" s="28">
        <f t="shared" ref="O195:O258" si="73">COUNTIF($E195:$K195, 4)</f>
        <v>4</v>
      </c>
      <c r="P195" s="28">
        <f t="shared" ref="P195:P258" si="74">COUNTIF($E195:$K195, 5)</f>
        <v>0</v>
      </c>
      <c r="Q195" s="27"/>
      <c r="R195" s="28" t="str">
        <f t="shared" ref="R195:R258" si="75">IF(AA195&gt;=4.5, "4.5 - 5.0", IF(AA195&gt;=4, "4.0 - 4.4", IF(AA195&gt;= 3.5, "3.5 - 3.9", IF(AA195&gt;=3, "3.0 - 3.4", IF(AA195&gt;= 2.5, "2.5 - 2.9", IF(AA195 &gt;=2, "2.0 - 2.4", IF(AA195&gt;=1.5, "1.5 - 1.9", IF(AA195 &gt;=1, "1.0 - 1.4"))))))))</f>
        <v>3.0 - 3.4</v>
      </c>
      <c r="S195" s="28" t="str">
        <f t="shared" ref="S195:S258" si="76">IF(AB195&gt;=4.5, "4.5 - 5.0", IF(AB195&gt;=4, "4.0 - 4.4", IF(AB195&gt;= 3.5, "3.5 - 3.9", IF(AB195&gt;=3, "3.0 - 3.4", IF(AB195&gt;= 2.5, "2.5 - 2.9", IF(AB195 &gt;=2, "2.0 - 2.4", IF(AB195&gt;=1.5, "1.5 - 1.9", IF(AB195 &gt;=1, "1.0 - 1.4"))))))))</f>
        <v>4.0 - 4.4</v>
      </c>
      <c r="T195" s="28" t="str">
        <f t="shared" ref="T195:T258" si="77">IF(AC195&gt;=4.5, "4.5 - 5.0", IF(AC195&gt;=4, "4.0 - 4.4", IF(AC195&gt;= 3.5, "3.5 - 3.9", IF(AC195&gt;=3, "3.0 - 3.4", IF(AC195&gt;= 2.5, "2.5 - 2.9", IF(AC195 &gt;=2, "2.0 - 2.4", IF(AC195&gt;=1.5, "1.5 - 1.9", IF(AC195 &gt;=1, "1.0 - 1.4"))))))))</f>
        <v>2.5 - 2.9</v>
      </c>
      <c r="U195" s="28" t="str">
        <f t="shared" ref="U195:U258" si="78">IF(AD195&gt;=4.5, "4.5 - 5.0", IF(AD195&gt;=4, "4.0 - 4.4", IF(AD195&gt;= 3.5, "3.5 - 3.9", IF(AD195&gt;=3, "3.0 - 3.4", IF(AD195&gt;= 2.5, "2.5 - 2.9", IF(AD195 &gt;=2, "2.0 - 2.4", IF(AD195&gt;=1.5, "1.5 - 1.9", IF(AD195 &gt;=1, "1.0 - 1.4"))))))))</f>
        <v>3.5 - 3.9</v>
      </c>
      <c r="V195" s="28" t="str">
        <f t="shared" ref="V195:V258" si="79">IF(AE195&gt;=4.5, "4.5 - 5.0", IF(AE195&gt;=4, "4.0 - 4.4", IF(AE195&gt;= 3.5, "3.5 - 3.9", IF(AE195&gt;=3, "3.0 - 3.4", IF(AE195&gt;= 2.5, "2.5 - 2.9", IF(AE195 &gt;=2, "2.0 - 2.4", IF(AE195&gt;=1.5, "1.5 - 1.9", IF(AE195 &gt;=1, "1.0 - 1.4"))))))))</f>
        <v>2.0 - 2.4</v>
      </c>
      <c r="W195" s="28" t="str">
        <f t="shared" ref="W195:W258" si="80">IF(AF195&gt;=4.5, "4.5 - 5.0", IF(AF195&gt;=4, "4.0 - 4.4", IF(AF195&gt;= 3.5, "3.5 - 3.9", IF(AF195&gt;=3, "3.0 - 3.4", IF(AF195&gt;= 2.5, "2.5 - 2.9", IF(AF195 &gt;=2, "2.0 - 2.4", IF(AF195&gt;=1.5, "1.5 - 1.9", IF(AF195 &gt;=1, "1.0 - 1.4"))))))))</f>
        <v>3.5 - 3.9</v>
      </c>
      <c r="X195" s="28" t="str">
        <f t="shared" ref="X195:X258" si="81">IF(AG195&gt;=4.5, "4.5 - 5.0", IF(AG195&gt;=4, "4.0 - 4.4", IF(AG195&gt;= 3.5, "3.5 - 3.9", IF(AG195&gt;=3, "3.0 - 3.4", IF(AG195&gt;= 2.5, "2.5 - 2.9", IF(AG195 &gt;=2, "2.0 - 2.4", IF(AG195&gt;=1.5, "1.5 - 1.9", IF(AG195 &gt;=1, "1.0 - 1.4"))))))))</f>
        <v>3.5 - 3.9</v>
      </c>
      <c r="Y195" s="28" t="str">
        <f t="shared" ref="Y195:Y258" si="82">IF(AH195&gt;=4.5, "4.5 - 5.0", IF(AH195&gt;=4, "4.0 - 4.4", IF(AH195&gt;= 3.5, "3.5 - 3.9", IF(AH195&gt;=3, "3.0 - 3.4", IF(AH195&gt;= 2.5, "2.5 - 2.9", IF(AH195 &gt;=2, "2.0 - 2.4", IF(AH195&gt;=1.5, "1.5 - 1.9", IF(AH195 &gt;=1, "1.0 - 1.4"))))))))</f>
        <v>3.0 - 3.4</v>
      </c>
      <c r="Z195" s="27"/>
      <c r="AA195" s="29">
        <f t="shared" ref="AA195:AA258" si="83">ROUND(AVERAGEIFS(AB195:AH195, AB195:AH195, "&lt;&gt;#N/A"), 1)</f>
        <v>3.3</v>
      </c>
      <c r="AB195" s="29">
        <f>VLOOKUP($C195, EDU!C:E, 3, FALSE)</f>
        <v>4</v>
      </c>
      <c r="AC195" s="29">
        <f>VLOOKUP($C195, ESNFI!C:E, 3, FALSE)</f>
        <v>2.8</v>
      </c>
      <c r="AD195" s="29">
        <f>VLOOKUP($C195, Health!C:E, 3, FALSE)</f>
        <v>3.5</v>
      </c>
      <c r="AE195" s="29">
        <f>VLOOKUP($C195, NUT!C:E, 3, FALSE)</f>
        <v>2.4</v>
      </c>
      <c r="AF195" s="29">
        <f>VLOOKUP($C195, PRO!C:E, 3, FALSE)</f>
        <v>3.5</v>
      </c>
      <c r="AG195" s="29">
        <f>VLOOKUP($C195, FSC!C:E, 3, FALSE)</f>
        <v>3.6</v>
      </c>
      <c r="AH195" s="29">
        <f>VLOOKUP($C195, WASH!C:E, 3, FALSE)</f>
        <v>3</v>
      </c>
    </row>
    <row r="196" spans="1:34" ht="17" thickTop="1" thickBot="1" x14ac:dyDescent="0.35">
      <c r="A196" s="20" t="s">
        <v>531</v>
      </c>
      <c r="B196" s="20" t="s">
        <v>540</v>
      </c>
      <c r="C196" s="20" t="s">
        <v>541</v>
      </c>
      <c r="D196" s="10">
        <f>IFERROR(IF(AND($P196&gt;=2, SUM($O196:P196)&gt;=4), 5, IF(SUM($O196:$P196) &gt;= 4, 4, IF(SUM($N196:$P196) &gt;= 4, 3, IF(SUM($M196:$P196) &gt;= 4, 2, IF(SUM($L196:$P196)&gt;=4, 1, " "))))), " ")</f>
        <v>2</v>
      </c>
      <c r="E196" s="28">
        <f t="shared" si="63"/>
        <v>2</v>
      </c>
      <c r="F196" s="28">
        <f t="shared" si="64"/>
        <v>2</v>
      </c>
      <c r="G196" s="28">
        <f t="shared" si="65"/>
        <v>3</v>
      </c>
      <c r="H196" s="28">
        <f t="shared" si="66"/>
        <v>2</v>
      </c>
      <c r="I196" s="28">
        <f t="shared" si="67"/>
        <v>3</v>
      </c>
      <c r="J196" s="28">
        <f t="shared" si="68"/>
        <v>3</v>
      </c>
      <c r="K196" s="28">
        <f t="shared" si="69"/>
        <v>2</v>
      </c>
      <c r="L196" s="28">
        <f t="shared" si="70"/>
        <v>0</v>
      </c>
      <c r="M196" s="28">
        <f t="shared" si="71"/>
        <v>4</v>
      </c>
      <c r="N196" s="28">
        <f t="shared" si="72"/>
        <v>3</v>
      </c>
      <c r="O196" s="28">
        <f t="shared" si="73"/>
        <v>0</v>
      </c>
      <c r="P196" s="28">
        <f t="shared" si="74"/>
        <v>0</v>
      </c>
      <c r="Q196" s="27"/>
      <c r="R196" s="28" t="str">
        <f t="shared" si="75"/>
        <v>2.0 - 2.4</v>
      </c>
      <c r="S196" s="28" t="str">
        <f t="shared" si="76"/>
        <v>2.0 - 2.4</v>
      </c>
      <c r="T196" s="28" t="str">
        <f t="shared" si="77"/>
        <v>2.0 - 2.4</v>
      </c>
      <c r="U196" s="28" t="str">
        <f t="shared" si="78"/>
        <v>3.0 - 3.4</v>
      </c>
      <c r="V196" s="28" t="str">
        <f t="shared" si="79"/>
        <v>2.0 - 2.4</v>
      </c>
      <c r="W196" s="28" t="str">
        <f t="shared" si="80"/>
        <v>2.5 - 2.9</v>
      </c>
      <c r="X196" s="28" t="str">
        <f t="shared" si="81"/>
        <v>2.5 - 2.9</v>
      </c>
      <c r="Y196" s="28" t="str">
        <f t="shared" si="82"/>
        <v>1.5 - 1.9</v>
      </c>
      <c r="Z196" s="27"/>
      <c r="AA196" s="29">
        <f t="shared" si="83"/>
        <v>2.4</v>
      </c>
      <c r="AB196" s="29">
        <f>VLOOKUP($C196, EDU!C:E, 3, FALSE)</f>
        <v>2</v>
      </c>
      <c r="AC196" s="29">
        <f>VLOOKUP($C196, ESNFI!C:E, 3, FALSE)</f>
        <v>2.2999999999999998</v>
      </c>
      <c r="AD196" s="29">
        <f>VLOOKUP($C196, Health!C:E, 3, FALSE)</f>
        <v>3</v>
      </c>
      <c r="AE196" s="29">
        <f>VLOOKUP($C196, NUT!C:E, 3, FALSE)</f>
        <v>2.1999999999999997</v>
      </c>
      <c r="AF196" s="29">
        <f>VLOOKUP($C196, PRO!C:E, 3, FALSE)</f>
        <v>2.8</v>
      </c>
      <c r="AG196" s="29">
        <f>VLOOKUP($C196, FSC!C:E, 3, FALSE)</f>
        <v>2.8</v>
      </c>
      <c r="AH196" s="29">
        <f>VLOOKUP($C196, WASH!C:E, 3, FALSE)</f>
        <v>1.5</v>
      </c>
    </row>
    <row r="197" spans="1:34" ht="17" thickTop="1" thickBot="1" x14ac:dyDescent="0.35">
      <c r="A197" s="20" t="s">
        <v>531</v>
      </c>
      <c r="B197" s="20" t="s">
        <v>542</v>
      </c>
      <c r="C197" s="20" t="s">
        <v>543</v>
      </c>
      <c r="D197" s="10">
        <f>IFERROR(IF(AND($P197&gt;=2, SUM($O197:P197)&gt;=4), 5, IF(SUM($O197:$P197) &gt;= 4, 4, IF(SUM($N197:$P197) &gt;= 4, 3, IF(SUM($M197:$P197) &gt;= 4, 2, IF(SUM($L197:$P197)&gt;=4, 1, " "))))), " ")</f>
        <v>3</v>
      </c>
      <c r="E197" s="28">
        <f t="shared" si="63"/>
        <v>4</v>
      </c>
      <c r="F197" s="28">
        <f t="shared" si="64"/>
        <v>3</v>
      </c>
      <c r="G197" s="28">
        <f t="shared" si="65"/>
        <v>3</v>
      </c>
      <c r="H197" s="28">
        <f t="shared" si="66"/>
        <v>1</v>
      </c>
      <c r="I197" s="28">
        <f t="shared" si="67"/>
        <v>3</v>
      </c>
      <c r="J197" s="28">
        <f t="shared" si="68"/>
        <v>3</v>
      </c>
      <c r="K197" s="28">
        <f t="shared" si="69"/>
        <v>1</v>
      </c>
      <c r="L197" s="28">
        <f t="shared" si="70"/>
        <v>2</v>
      </c>
      <c r="M197" s="28">
        <f t="shared" si="71"/>
        <v>0</v>
      </c>
      <c r="N197" s="28">
        <f t="shared" si="72"/>
        <v>4</v>
      </c>
      <c r="O197" s="28">
        <f t="shared" si="73"/>
        <v>1</v>
      </c>
      <c r="P197" s="28">
        <f t="shared" si="74"/>
        <v>0</v>
      </c>
      <c r="Q197" s="27"/>
      <c r="R197" s="28" t="str">
        <f t="shared" si="75"/>
        <v>2.5 - 2.9</v>
      </c>
      <c r="S197" s="28" t="str">
        <f t="shared" si="76"/>
        <v>4.0 - 4.4</v>
      </c>
      <c r="T197" s="28" t="str">
        <f t="shared" si="77"/>
        <v>2.5 - 2.9</v>
      </c>
      <c r="U197" s="28" t="str">
        <f t="shared" si="78"/>
        <v>2.5 - 2.9</v>
      </c>
      <c r="V197" s="28" t="str">
        <f t="shared" si="79"/>
        <v>1.0 - 1.4</v>
      </c>
      <c r="W197" s="28" t="str">
        <f t="shared" si="80"/>
        <v>3.0 - 3.4</v>
      </c>
      <c r="X197" s="28" t="str">
        <f t="shared" si="81"/>
        <v>2.5 - 2.9</v>
      </c>
      <c r="Y197" s="28" t="str">
        <f t="shared" si="82"/>
        <v>1.0 - 1.4</v>
      </c>
      <c r="Z197" s="27"/>
      <c r="AA197" s="29">
        <f t="shared" si="83"/>
        <v>2.5</v>
      </c>
      <c r="AB197" s="29">
        <f>VLOOKUP($C197, EDU!C:E, 3, FALSE)</f>
        <v>4.3</v>
      </c>
      <c r="AC197" s="29">
        <f>VLOOKUP($C197, ESNFI!C:E, 3, FALSE)</f>
        <v>2.5</v>
      </c>
      <c r="AD197" s="29">
        <f>VLOOKUP($C197, Health!C:E, 3, FALSE)</f>
        <v>2.5</v>
      </c>
      <c r="AE197" s="29">
        <f>VLOOKUP($C197, NUT!C:E, 3, FALSE)</f>
        <v>1.2</v>
      </c>
      <c r="AF197" s="29">
        <f>VLOOKUP($C197, PRO!C:E, 3, FALSE)</f>
        <v>3</v>
      </c>
      <c r="AG197" s="29">
        <f>VLOOKUP($C197, FSC!C:E, 3, FALSE)</f>
        <v>2.8</v>
      </c>
      <c r="AH197" s="29">
        <f>VLOOKUP($C197, WASH!C:E, 3, FALSE)</f>
        <v>1.3</v>
      </c>
    </row>
    <row r="198" spans="1:34" ht="17" thickTop="1" thickBot="1" x14ac:dyDescent="0.35">
      <c r="A198" s="20" t="s">
        <v>531</v>
      </c>
      <c r="B198" s="20" t="s">
        <v>544</v>
      </c>
      <c r="C198" s="20" t="s">
        <v>545</v>
      </c>
      <c r="D198" s="10">
        <f>IFERROR(IF(AND($P198&gt;=2, SUM($O198:P198)&gt;=4), 5, IF(SUM($O198:$P198) &gt;= 4, 4, IF(SUM($N198:$P198) &gt;= 4, 3, IF(SUM($M198:$P198) &gt;= 4, 2, IF(SUM($L198:$P198)&gt;=4, 1, " "))))), " ")</f>
        <v>3</v>
      </c>
      <c r="E198" s="28">
        <f t="shared" si="63"/>
        <v>4</v>
      </c>
      <c r="F198" s="28">
        <f t="shared" si="64"/>
        <v>2</v>
      </c>
      <c r="G198" s="28">
        <f t="shared" si="65"/>
        <v>3</v>
      </c>
      <c r="H198" s="28">
        <f t="shared" si="66"/>
        <v>2</v>
      </c>
      <c r="I198" s="28">
        <f t="shared" si="67"/>
        <v>3</v>
      </c>
      <c r="J198" s="28">
        <f t="shared" si="68"/>
        <v>3</v>
      </c>
      <c r="K198" s="28">
        <f t="shared" si="69"/>
        <v>2</v>
      </c>
      <c r="L198" s="28">
        <f t="shared" si="70"/>
        <v>0</v>
      </c>
      <c r="M198" s="28">
        <f t="shared" si="71"/>
        <v>3</v>
      </c>
      <c r="N198" s="28">
        <f t="shared" si="72"/>
        <v>3</v>
      </c>
      <c r="O198" s="28">
        <f t="shared" si="73"/>
        <v>1</v>
      </c>
      <c r="P198" s="28">
        <f t="shared" si="74"/>
        <v>0</v>
      </c>
      <c r="Q198" s="27"/>
      <c r="R198" s="28" t="str">
        <f t="shared" si="75"/>
        <v>2.5 - 2.9</v>
      </c>
      <c r="S198" s="28" t="str">
        <f t="shared" si="76"/>
        <v>3.5 - 3.9</v>
      </c>
      <c r="T198" s="28" t="str">
        <f t="shared" si="77"/>
        <v>2.0 - 2.4</v>
      </c>
      <c r="U198" s="28" t="str">
        <f t="shared" si="78"/>
        <v>2.5 - 2.9</v>
      </c>
      <c r="V198" s="28" t="str">
        <f t="shared" si="79"/>
        <v>2.0 - 2.4</v>
      </c>
      <c r="W198" s="28" t="str">
        <f t="shared" si="80"/>
        <v>3.0 - 3.4</v>
      </c>
      <c r="X198" s="28" t="str">
        <f t="shared" si="81"/>
        <v>3.0 - 3.4</v>
      </c>
      <c r="Y198" s="28" t="str">
        <f t="shared" si="82"/>
        <v>2.0 - 2.4</v>
      </c>
      <c r="Z198" s="27"/>
      <c r="AA198" s="29">
        <f t="shared" si="83"/>
        <v>2.7</v>
      </c>
      <c r="AB198" s="29">
        <f>VLOOKUP($C198, EDU!C:E, 3, FALSE)</f>
        <v>3.7</v>
      </c>
      <c r="AC198" s="29">
        <f>VLOOKUP($C198, ESNFI!C:E, 3, FALSE)</f>
        <v>2.2999999999999998</v>
      </c>
      <c r="AD198" s="29">
        <f>VLOOKUP($C198, Health!C:E, 3, FALSE)</f>
        <v>2.8</v>
      </c>
      <c r="AE198" s="29">
        <f>VLOOKUP($C198, NUT!C:E, 3, FALSE)</f>
        <v>2.4</v>
      </c>
      <c r="AF198" s="29">
        <f>VLOOKUP($C198, PRO!C:E, 3, FALSE)</f>
        <v>3</v>
      </c>
      <c r="AG198" s="29">
        <f>VLOOKUP($C198, FSC!C:E, 3, FALSE)</f>
        <v>3</v>
      </c>
      <c r="AH198" s="29">
        <f>VLOOKUP($C198, WASH!C:E, 3, FALSE)</f>
        <v>2</v>
      </c>
    </row>
    <row r="199" spans="1:34" ht="17" thickTop="1" thickBot="1" x14ac:dyDescent="0.35">
      <c r="A199" s="20" t="s">
        <v>531</v>
      </c>
      <c r="B199" s="20" t="s">
        <v>546</v>
      </c>
      <c r="C199" s="20" t="s">
        <v>547</v>
      </c>
      <c r="D199" s="10">
        <f>IFERROR(IF(AND($P199&gt;=2, SUM($O199:P199)&gt;=4), 5, IF(SUM($O199:$P199) &gt;= 4, 4, IF(SUM($N199:$P199) &gt;= 4, 3, IF(SUM($M199:$P199) &gt;= 4, 2, IF(SUM($L199:$P199)&gt;=4, 1, " "))))), " ")</f>
        <v>3</v>
      </c>
      <c r="E199" s="28">
        <f t="shared" si="63"/>
        <v>2</v>
      </c>
      <c r="F199" s="28">
        <f t="shared" si="64"/>
        <v>2</v>
      </c>
      <c r="G199" s="28">
        <f t="shared" si="65"/>
        <v>3</v>
      </c>
      <c r="H199" s="28">
        <f t="shared" si="66"/>
        <v>4</v>
      </c>
      <c r="I199" s="28">
        <f t="shared" si="67"/>
        <v>3</v>
      </c>
      <c r="J199" s="28">
        <f t="shared" si="68"/>
        <v>3</v>
      </c>
      <c r="K199" s="28">
        <f t="shared" si="69"/>
        <v>1</v>
      </c>
      <c r="L199" s="28">
        <f t="shared" si="70"/>
        <v>1</v>
      </c>
      <c r="M199" s="28">
        <f t="shared" si="71"/>
        <v>2</v>
      </c>
      <c r="N199" s="28">
        <f t="shared" si="72"/>
        <v>3</v>
      </c>
      <c r="O199" s="28">
        <f t="shared" si="73"/>
        <v>1</v>
      </c>
      <c r="P199" s="28">
        <f t="shared" si="74"/>
        <v>0</v>
      </c>
      <c r="Q199" s="27"/>
      <c r="R199" s="28" t="str">
        <f t="shared" si="75"/>
        <v>2.5 - 2.9</v>
      </c>
      <c r="S199" s="28" t="str">
        <f t="shared" si="76"/>
        <v>2.0 - 2.4</v>
      </c>
      <c r="T199" s="28" t="str">
        <f t="shared" si="77"/>
        <v>1.5 - 1.9</v>
      </c>
      <c r="U199" s="28" t="str">
        <f t="shared" si="78"/>
        <v>2.5 - 2.9</v>
      </c>
      <c r="V199" s="28" t="str">
        <f t="shared" si="79"/>
        <v>3.5 - 3.9</v>
      </c>
      <c r="W199" s="28" t="str">
        <f t="shared" si="80"/>
        <v>3.0 - 3.4</v>
      </c>
      <c r="X199" s="28" t="str">
        <f t="shared" si="81"/>
        <v>3.0 - 3.4</v>
      </c>
      <c r="Y199" s="28" t="str">
        <f t="shared" si="82"/>
        <v>1.0 - 1.4</v>
      </c>
      <c r="Z199" s="27"/>
      <c r="AA199" s="29">
        <f t="shared" si="83"/>
        <v>2.6</v>
      </c>
      <c r="AB199" s="29">
        <f>VLOOKUP($C199, EDU!C:E, 3, FALSE)</f>
        <v>2.2999999999999998</v>
      </c>
      <c r="AC199" s="29">
        <f>VLOOKUP($C199, ESNFI!C:E, 3, FALSE)</f>
        <v>1.8</v>
      </c>
      <c r="AD199" s="29">
        <f>VLOOKUP($C199, Health!C:E, 3, FALSE)</f>
        <v>2.5</v>
      </c>
      <c r="AE199" s="29">
        <f>VLOOKUP($C199, NUT!C:E, 3, FALSE)</f>
        <v>3.8000000000000003</v>
      </c>
      <c r="AF199" s="29">
        <f>VLOOKUP($C199, PRO!C:E, 3, FALSE)</f>
        <v>3.3</v>
      </c>
      <c r="AG199" s="29">
        <f>VLOOKUP($C199, FSC!C:E, 3, FALSE)</f>
        <v>3.2</v>
      </c>
      <c r="AH199" s="29">
        <f>VLOOKUP($C199, WASH!C:E, 3, FALSE)</f>
        <v>1.3</v>
      </c>
    </row>
    <row r="200" spans="1:34" ht="17" thickTop="1" thickBot="1" x14ac:dyDescent="0.35">
      <c r="A200" s="20" t="s">
        <v>531</v>
      </c>
      <c r="B200" s="20" t="s">
        <v>548</v>
      </c>
      <c r="C200" s="20" t="s">
        <v>549</v>
      </c>
      <c r="D200" s="10">
        <f>IFERROR(IF(AND($P200&gt;=2, SUM($O200:P200)&gt;=4), 5, IF(SUM($O200:$P200) &gt;= 4, 4, IF(SUM($N200:$P200) &gt;= 4, 3, IF(SUM($M200:$P200) &gt;= 4, 2, IF(SUM($L200:$P200)&gt;=4, 1, " "))))), " ")</f>
        <v>3</v>
      </c>
      <c r="E200" s="28">
        <f t="shared" si="63"/>
        <v>2</v>
      </c>
      <c r="F200" s="28">
        <f t="shared" si="64"/>
        <v>3</v>
      </c>
      <c r="G200" s="28">
        <f t="shared" si="65"/>
        <v>3</v>
      </c>
      <c r="H200" s="28">
        <f t="shared" si="66"/>
        <v>2</v>
      </c>
      <c r="I200" s="28">
        <f t="shared" si="67"/>
        <v>3</v>
      </c>
      <c r="J200" s="28">
        <f t="shared" si="68"/>
        <v>3</v>
      </c>
      <c r="K200" s="28">
        <f t="shared" si="69"/>
        <v>2</v>
      </c>
      <c r="L200" s="28">
        <f t="shared" si="70"/>
        <v>0</v>
      </c>
      <c r="M200" s="28">
        <f t="shared" si="71"/>
        <v>3</v>
      </c>
      <c r="N200" s="28">
        <f t="shared" si="72"/>
        <v>4</v>
      </c>
      <c r="O200" s="28">
        <f t="shared" si="73"/>
        <v>0</v>
      </c>
      <c r="P200" s="28">
        <f t="shared" si="74"/>
        <v>0</v>
      </c>
      <c r="Q200" s="27"/>
      <c r="R200" s="28" t="str">
        <f t="shared" si="75"/>
        <v>2.5 - 2.9</v>
      </c>
      <c r="S200" s="28" t="str">
        <f t="shared" si="76"/>
        <v>2.0 - 2.4</v>
      </c>
      <c r="T200" s="28" t="str">
        <f t="shared" si="77"/>
        <v>2.5 - 2.9</v>
      </c>
      <c r="U200" s="28" t="str">
        <f t="shared" si="78"/>
        <v>2.5 - 2.9</v>
      </c>
      <c r="V200" s="28" t="str">
        <f t="shared" si="79"/>
        <v>2.0 - 2.4</v>
      </c>
      <c r="W200" s="28" t="str">
        <f t="shared" si="80"/>
        <v>3.0 - 3.4</v>
      </c>
      <c r="X200" s="28" t="str">
        <f t="shared" si="81"/>
        <v>3.0 - 3.4</v>
      </c>
      <c r="Y200" s="28" t="str">
        <f t="shared" si="82"/>
        <v>1.5 - 1.9</v>
      </c>
      <c r="Z200" s="27"/>
      <c r="AA200" s="29">
        <f t="shared" si="83"/>
        <v>2.5</v>
      </c>
      <c r="AB200" s="29">
        <f>VLOOKUP($C200, EDU!C:E, 3, FALSE)</f>
        <v>2</v>
      </c>
      <c r="AC200" s="29">
        <f>VLOOKUP($C200, ESNFI!C:E, 3, FALSE)</f>
        <v>2.8</v>
      </c>
      <c r="AD200" s="29">
        <f>VLOOKUP($C200, Health!C:E, 3, FALSE)</f>
        <v>2.5</v>
      </c>
      <c r="AE200" s="29">
        <f>VLOOKUP($C200, NUT!C:E, 3, FALSE)</f>
        <v>2.1999999999999997</v>
      </c>
      <c r="AF200" s="29">
        <f>VLOOKUP($C200, PRO!C:E, 3, FALSE)</f>
        <v>3.3</v>
      </c>
      <c r="AG200" s="29">
        <f>VLOOKUP($C200, FSC!C:E, 3, FALSE)</f>
        <v>3.2</v>
      </c>
      <c r="AH200" s="29">
        <f>VLOOKUP($C200, WASH!C:E, 3, FALSE)</f>
        <v>1.5</v>
      </c>
    </row>
    <row r="201" spans="1:34" ht="17" thickTop="1" thickBot="1" x14ac:dyDescent="0.35">
      <c r="A201" s="20" t="s">
        <v>531</v>
      </c>
      <c r="B201" s="20" t="s">
        <v>550</v>
      </c>
      <c r="C201" s="20" t="s">
        <v>551</v>
      </c>
      <c r="D201" s="10">
        <f>IFERROR(IF(AND($P201&gt;=2, SUM($O201:P201)&gt;=4), 5, IF(SUM($O201:$P201) &gt;= 4, 4, IF(SUM($N201:$P201) &gt;= 4, 3, IF(SUM($M201:$P201) &gt;= 4, 2, IF(SUM($L201:$P201)&gt;=4, 1, " "))))), " ")</f>
        <v>4</v>
      </c>
      <c r="E201" s="28">
        <f t="shared" si="63"/>
        <v>4</v>
      </c>
      <c r="F201" s="28">
        <f t="shared" si="64"/>
        <v>4</v>
      </c>
      <c r="G201" s="28">
        <f t="shared" si="65"/>
        <v>4</v>
      </c>
      <c r="H201" s="28">
        <f t="shared" si="66"/>
        <v>2</v>
      </c>
      <c r="I201" s="28">
        <f t="shared" si="67"/>
        <v>3</v>
      </c>
      <c r="J201" s="28">
        <f t="shared" si="68"/>
        <v>4</v>
      </c>
      <c r="K201" s="28">
        <f t="shared" si="69"/>
        <v>3</v>
      </c>
      <c r="L201" s="28">
        <f t="shared" si="70"/>
        <v>0</v>
      </c>
      <c r="M201" s="28">
        <f t="shared" si="71"/>
        <v>1</v>
      </c>
      <c r="N201" s="28">
        <f t="shared" si="72"/>
        <v>2</v>
      </c>
      <c r="O201" s="28">
        <f t="shared" si="73"/>
        <v>4</v>
      </c>
      <c r="P201" s="28">
        <f t="shared" si="74"/>
        <v>0</v>
      </c>
      <c r="Q201" s="27"/>
      <c r="R201" s="28" t="str">
        <f t="shared" si="75"/>
        <v>3.0 - 3.4</v>
      </c>
      <c r="S201" s="28" t="str">
        <f t="shared" si="76"/>
        <v>4.0 - 4.4</v>
      </c>
      <c r="T201" s="28" t="str">
        <f t="shared" si="77"/>
        <v>3.5 - 3.9</v>
      </c>
      <c r="U201" s="28" t="str">
        <f t="shared" si="78"/>
        <v>3.5 - 3.9</v>
      </c>
      <c r="V201" s="28" t="str">
        <f t="shared" si="79"/>
        <v>1.5 - 1.9</v>
      </c>
      <c r="W201" s="28" t="str">
        <f t="shared" si="80"/>
        <v>2.5 - 2.9</v>
      </c>
      <c r="X201" s="28" t="str">
        <f t="shared" si="81"/>
        <v>3.5 - 3.9</v>
      </c>
      <c r="Y201" s="28" t="str">
        <f t="shared" si="82"/>
        <v>3.0 - 3.4</v>
      </c>
      <c r="Z201" s="27"/>
      <c r="AA201" s="29">
        <f t="shared" si="83"/>
        <v>3.3</v>
      </c>
      <c r="AB201" s="29">
        <f>VLOOKUP($C201, EDU!C:E, 3, FALSE)</f>
        <v>4.3</v>
      </c>
      <c r="AC201" s="29">
        <f>VLOOKUP($C201, ESNFI!C:E, 3, FALSE)</f>
        <v>3.5</v>
      </c>
      <c r="AD201" s="29">
        <f>VLOOKUP($C201, Health!C:E, 3, FALSE)</f>
        <v>3.8</v>
      </c>
      <c r="AE201" s="29">
        <f>VLOOKUP($C201, NUT!C:E, 3, FALSE)</f>
        <v>1.8</v>
      </c>
      <c r="AF201" s="29">
        <f>VLOOKUP($C201, PRO!C:E, 3, FALSE)</f>
        <v>2.8</v>
      </c>
      <c r="AG201" s="29">
        <f>VLOOKUP($C201, FSC!C:E, 3, FALSE)</f>
        <v>3.6</v>
      </c>
      <c r="AH201" s="29">
        <f>VLOOKUP($C201, WASH!C:E, 3, FALSE)</f>
        <v>3.3</v>
      </c>
    </row>
    <row r="202" spans="1:34" ht="17" thickTop="1" thickBot="1" x14ac:dyDescent="0.35">
      <c r="A202" s="20" t="s">
        <v>531</v>
      </c>
      <c r="B202" s="20" t="s">
        <v>552</v>
      </c>
      <c r="C202" s="20" t="s">
        <v>553</v>
      </c>
      <c r="D202" s="10">
        <f>IFERROR(IF(AND($P202&gt;=2, SUM($O202:P202)&gt;=4), 5, IF(SUM($O202:$P202) &gt;= 4, 4, IF(SUM($N202:$P202) &gt;= 4, 3, IF(SUM($M202:$P202) &gt;= 4, 2, IF(SUM($L202:$P202)&gt;=4, 1, " "))))), " ")</f>
        <v>4</v>
      </c>
      <c r="E202" s="28">
        <f t="shared" si="63"/>
        <v>4</v>
      </c>
      <c r="F202" s="28">
        <f t="shared" si="64"/>
        <v>4</v>
      </c>
      <c r="G202" s="28">
        <f t="shared" si="65"/>
        <v>4</v>
      </c>
      <c r="H202" s="28">
        <f t="shared" si="66"/>
        <v>3</v>
      </c>
      <c r="I202" s="28">
        <f t="shared" si="67"/>
        <v>3</v>
      </c>
      <c r="J202" s="28">
        <f t="shared" si="68"/>
        <v>4</v>
      </c>
      <c r="K202" s="28">
        <f t="shared" si="69"/>
        <v>3</v>
      </c>
      <c r="L202" s="28">
        <f t="shared" si="70"/>
        <v>0</v>
      </c>
      <c r="M202" s="28">
        <f t="shared" si="71"/>
        <v>0</v>
      </c>
      <c r="N202" s="28">
        <f t="shared" si="72"/>
        <v>3</v>
      </c>
      <c r="O202" s="28">
        <f t="shared" si="73"/>
        <v>4</v>
      </c>
      <c r="P202" s="28">
        <f t="shared" si="74"/>
        <v>0</v>
      </c>
      <c r="Q202" s="27"/>
      <c r="R202" s="28" t="str">
        <f t="shared" si="75"/>
        <v>3.0 - 3.4</v>
      </c>
      <c r="S202" s="28" t="str">
        <f t="shared" si="76"/>
        <v>3.5 - 3.9</v>
      </c>
      <c r="T202" s="28" t="str">
        <f t="shared" si="77"/>
        <v>4.0 - 4.4</v>
      </c>
      <c r="U202" s="28" t="str">
        <f t="shared" si="78"/>
        <v>3.5 - 3.9</v>
      </c>
      <c r="V202" s="28" t="str">
        <f t="shared" si="79"/>
        <v>2.5 - 2.9</v>
      </c>
      <c r="W202" s="28" t="str">
        <f t="shared" si="80"/>
        <v>2.5 - 2.9</v>
      </c>
      <c r="X202" s="28" t="str">
        <f t="shared" si="81"/>
        <v>3.5 - 3.9</v>
      </c>
      <c r="Y202" s="28" t="str">
        <f t="shared" si="82"/>
        <v>2.5 - 2.9</v>
      </c>
      <c r="Z202" s="27"/>
      <c r="AA202" s="29">
        <f t="shared" si="83"/>
        <v>3.3</v>
      </c>
      <c r="AB202" s="29">
        <f>VLOOKUP($C202, EDU!C:E, 3, FALSE)</f>
        <v>3.7</v>
      </c>
      <c r="AC202" s="29">
        <f>VLOOKUP($C202, ESNFI!C:E, 3, FALSE)</f>
        <v>4</v>
      </c>
      <c r="AD202" s="29">
        <f>VLOOKUP($C202, Health!C:E, 3, FALSE)</f>
        <v>3.5</v>
      </c>
      <c r="AE202" s="29">
        <f>VLOOKUP($C202, NUT!C:E, 3, FALSE)</f>
        <v>2.8000000000000003</v>
      </c>
      <c r="AF202" s="29">
        <f>VLOOKUP($C202, PRO!C:E, 3, FALSE)</f>
        <v>2.8</v>
      </c>
      <c r="AG202" s="29">
        <f>VLOOKUP($C202, FSC!C:E, 3, FALSE)</f>
        <v>3.6</v>
      </c>
      <c r="AH202" s="29">
        <f>VLOOKUP($C202, WASH!C:E, 3, FALSE)</f>
        <v>2.8</v>
      </c>
    </row>
    <row r="203" spans="1:34" ht="17" thickTop="1" thickBot="1" x14ac:dyDescent="0.35">
      <c r="A203" s="20" t="s">
        <v>531</v>
      </c>
      <c r="B203" s="20" t="s">
        <v>554</v>
      </c>
      <c r="C203" s="20" t="s">
        <v>555</v>
      </c>
      <c r="D203" s="10">
        <f>IFERROR(IF(AND($P203&gt;=2, SUM($O203:P203)&gt;=4), 5, IF(SUM($O203:$P203) &gt;= 4, 4, IF(SUM($N203:$P203) &gt;= 4, 3, IF(SUM($M203:$P203) &gt;= 4, 2, IF(SUM($L203:$P203)&gt;=4, 1, " "))))), " ")</f>
        <v>3</v>
      </c>
      <c r="E203" s="28">
        <f t="shared" si="63"/>
        <v>4</v>
      </c>
      <c r="F203" s="28">
        <f t="shared" si="64"/>
        <v>2</v>
      </c>
      <c r="G203" s="28">
        <f t="shared" si="65"/>
        <v>3</v>
      </c>
      <c r="H203" s="28">
        <f t="shared" si="66"/>
        <v>2</v>
      </c>
      <c r="I203" s="28">
        <f t="shared" si="67"/>
        <v>3</v>
      </c>
      <c r="J203" s="28">
        <f t="shared" si="68"/>
        <v>3</v>
      </c>
      <c r="K203" s="28">
        <f t="shared" si="69"/>
        <v>1</v>
      </c>
      <c r="L203" s="28">
        <f t="shared" si="70"/>
        <v>1</v>
      </c>
      <c r="M203" s="28">
        <f t="shared" si="71"/>
        <v>2</v>
      </c>
      <c r="N203" s="28">
        <f t="shared" si="72"/>
        <v>3</v>
      </c>
      <c r="O203" s="28">
        <f t="shared" si="73"/>
        <v>1</v>
      </c>
      <c r="P203" s="28">
        <f t="shared" si="74"/>
        <v>0</v>
      </c>
      <c r="Q203" s="27"/>
      <c r="R203" s="28" t="str">
        <f t="shared" si="75"/>
        <v>2.5 - 2.9</v>
      </c>
      <c r="S203" s="28" t="str">
        <f t="shared" si="76"/>
        <v>4.0 - 4.4</v>
      </c>
      <c r="T203" s="28" t="str">
        <f t="shared" si="77"/>
        <v>2.0 - 2.4</v>
      </c>
      <c r="U203" s="28" t="str">
        <f t="shared" si="78"/>
        <v>2.5 - 2.9</v>
      </c>
      <c r="V203" s="28" t="str">
        <f t="shared" si="79"/>
        <v>2.0 - 2.4</v>
      </c>
      <c r="W203" s="28" t="str">
        <f t="shared" si="80"/>
        <v>3.0 - 3.4</v>
      </c>
      <c r="X203" s="28" t="str">
        <f t="shared" si="81"/>
        <v>2.5 - 2.9</v>
      </c>
      <c r="Y203" s="28" t="str">
        <f t="shared" si="82"/>
        <v>1.0 - 1.4</v>
      </c>
      <c r="Z203" s="27"/>
      <c r="AA203" s="29">
        <f t="shared" si="83"/>
        <v>2.7</v>
      </c>
      <c r="AB203" s="29">
        <f>VLOOKUP($C203, EDU!C:E, 3, FALSE)</f>
        <v>4</v>
      </c>
      <c r="AC203" s="29">
        <f>VLOOKUP($C203, ESNFI!C:E, 3, FALSE)</f>
        <v>2.2999999999999998</v>
      </c>
      <c r="AD203" s="29">
        <f>VLOOKUP($C203, Health!C:E, 3, FALSE)</f>
        <v>2.5</v>
      </c>
      <c r="AE203" s="29">
        <f>VLOOKUP($C203, NUT!C:E, 3, FALSE)</f>
        <v>2.4</v>
      </c>
      <c r="AF203" s="29">
        <f>VLOOKUP($C203, PRO!C:E, 3, FALSE)</f>
        <v>3.3</v>
      </c>
      <c r="AG203" s="29">
        <f>VLOOKUP($C203, FSC!C:E, 3, FALSE)</f>
        <v>2.8</v>
      </c>
      <c r="AH203" s="29">
        <f>VLOOKUP($C203, WASH!C:E, 3, FALSE)</f>
        <v>1.3</v>
      </c>
    </row>
    <row r="204" spans="1:34" ht="17" thickTop="1" thickBot="1" x14ac:dyDescent="0.35">
      <c r="A204" s="20" t="s">
        <v>531</v>
      </c>
      <c r="B204" s="20" t="s">
        <v>556</v>
      </c>
      <c r="C204" s="20" t="s">
        <v>557</v>
      </c>
      <c r="D204" s="10">
        <f>IFERROR(IF(AND($P204&gt;=2, SUM($O204:P204)&gt;=4), 5, IF(SUM($O204:$P204) &gt;= 4, 4, IF(SUM($N204:$P204) &gt;= 4, 3, IF(SUM($M204:$P204) &gt;= 4, 2, IF(SUM($L204:$P204)&gt;=4, 1, " "))))), " ")</f>
        <v>4</v>
      </c>
      <c r="E204" s="28">
        <f t="shared" si="63"/>
        <v>4</v>
      </c>
      <c r="F204" s="28">
        <f t="shared" si="64"/>
        <v>4</v>
      </c>
      <c r="G204" s="28">
        <f t="shared" si="65"/>
        <v>4</v>
      </c>
      <c r="H204" s="28">
        <f t="shared" si="66"/>
        <v>4</v>
      </c>
      <c r="I204" s="28">
        <f t="shared" si="67"/>
        <v>3</v>
      </c>
      <c r="J204" s="28">
        <f t="shared" si="68"/>
        <v>4</v>
      </c>
      <c r="K204" s="28">
        <f t="shared" si="69"/>
        <v>3</v>
      </c>
      <c r="L204" s="28">
        <f t="shared" si="70"/>
        <v>0</v>
      </c>
      <c r="M204" s="28">
        <f t="shared" si="71"/>
        <v>0</v>
      </c>
      <c r="N204" s="28">
        <f t="shared" si="72"/>
        <v>2</v>
      </c>
      <c r="O204" s="28">
        <f t="shared" si="73"/>
        <v>5</v>
      </c>
      <c r="P204" s="28">
        <f t="shared" si="74"/>
        <v>0</v>
      </c>
      <c r="Q204" s="27"/>
      <c r="R204" s="28" t="str">
        <f t="shared" si="75"/>
        <v>3.5 - 3.9</v>
      </c>
      <c r="S204" s="28" t="str">
        <f t="shared" si="76"/>
        <v>3.5 - 3.9</v>
      </c>
      <c r="T204" s="28" t="str">
        <f t="shared" si="77"/>
        <v>4.0 - 4.4</v>
      </c>
      <c r="U204" s="28" t="str">
        <f t="shared" si="78"/>
        <v>3.5 - 3.9</v>
      </c>
      <c r="V204" s="28" t="str">
        <f t="shared" si="79"/>
        <v>3.5 - 3.9</v>
      </c>
      <c r="W204" s="28" t="str">
        <f t="shared" si="80"/>
        <v>2.5 - 2.9</v>
      </c>
      <c r="X204" s="28" t="str">
        <f t="shared" si="81"/>
        <v>3.5 - 3.9</v>
      </c>
      <c r="Y204" s="28" t="str">
        <f t="shared" si="82"/>
        <v>2.5 - 2.9</v>
      </c>
      <c r="Z204" s="27"/>
      <c r="AA204" s="29">
        <f t="shared" si="83"/>
        <v>3.5</v>
      </c>
      <c r="AB204" s="29">
        <f>VLOOKUP($C204, EDU!C:E, 3, FALSE)</f>
        <v>3.7</v>
      </c>
      <c r="AC204" s="29">
        <f>VLOOKUP($C204, ESNFI!C:E, 3, FALSE)</f>
        <v>4</v>
      </c>
      <c r="AD204" s="29">
        <f>VLOOKUP($C204, Health!C:E, 3, FALSE)</f>
        <v>3.5</v>
      </c>
      <c r="AE204" s="29">
        <f>VLOOKUP($C204, NUT!C:E, 3, FALSE)</f>
        <v>3.8000000000000003</v>
      </c>
      <c r="AF204" s="29">
        <f>VLOOKUP($C204, PRO!C:E, 3, FALSE)</f>
        <v>2.8</v>
      </c>
      <c r="AG204" s="29">
        <f>VLOOKUP($C204, FSC!C:E, 3, FALSE)</f>
        <v>3.8</v>
      </c>
      <c r="AH204" s="29">
        <f>VLOOKUP($C204, WASH!C:E, 3, FALSE)</f>
        <v>2.8</v>
      </c>
    </row>
    <row r="205" spans="1:34" ht="17" thickTop="1" thickBot="1" x14ac:dyDescent="0.35">
      <c r="A205" s="20" t="s">
        <v>531</v>
      </c>
      <c r="B205" s="20" t="s">
        <v>558</v>
      </c>
      <c r="C205" s="20" t="s">
        <v>559</v>
      </c>
      <c r="D205" s="10">
        <f>IFERROR(IF(AND($P205&gt;=2, SUM($O205:P205)&gt;=4), 5, IF(SUM($O205:$P205) &gt;= 4, 4, IF(SUM($N205:$P205) &gt;= 4, 3, IF(SUM($M205:$P205) &gt;= 4, 2, IF(SUM($L205:$P205)&gt;=4, 1, " "))))), " ")</f>
        <v>3</v>
      </c>
      <c r="E205" s="28">
        <f t="shared" si="63"/>
        <v>3</v>
      </c>
      <c r="F205" s="28">
        <f t="shared" si="64"/>
        <v>3</v>
      </c>
      <c r="G205" s="28">
        <f t="shared" si="65"/>
        <v>3</v>
      </c>
      <c r="H205" s="28">
        <f t="shared" si="66"/>
        <v>4</v>
      </c>
      <c r="I205" s="28">
        <f t="shared" si="67"/>
        <v>3</v>
      </c>
      <c r="J205" s="28">
        <f t="shared" si="68"/>
        <v>3</v>
      </c>
      <c r="K205" s="28">
        <f t="shared" si="69"/>
        <v>2</v>
      </c>
      <c r="L205" s="28">
        <f t="shared" si="70"/>
        <v>0</v>
      </c>
      <c r="M205" s="28">
        <f t="shared" si="71"/>
        <v>1</v>
      </c>
      <c r="N205" s="28">
        <f t="shared" si="72"/>
        <v>5</v>
      </c>
      <c r="O205" s="28">
        <f t="shared" si="73"/>
        <v>1</v>
      </c>
      <c r="P205" s="28">
        <f t="shared" si="74"/>
        <v>0</v>
      </c>
      <c r="Q205" s="27"/>
      <c r="R205" s="28" t="str">
        <f t="shared" si="75"/>
        <v>3.0 - 3.4</v>
      </c>
      <c r="S205" s="28" t="str">
        <f t="shared" si="76"/>
        <v>3.0 - 3.4</v>
      </c>
      <c r="T205" s="28" t="str">
        <f t="shared" si="77"/>
        <v>3.0 - 3.4</v>
      </c>
      <c r="U205" s="28" t="str">
        <f t="shared" si="78"/>
        <v>2.5 - 2.9</v>
      </c>
      <c r="V205" s="28" t="str">
        <f t="shared" si="79"/>
        <v>4.0 - 4.4</v>
      </c>
      <c r="W205" s="28" t="str">
        <f t="shared" si="80"/>
        <v>3.0 - 3.4</v>
      </c>
      <c r="X205" s="28" t="str">
        <f t="shared" si="81"/>
        <v>3.0 - 3.4</v>
      </c>
      <c r="Y205" s="28" t="str">
        <f t="shared" si="82"/>
        <v>1.5 - 1.9</v>
      </c>
      <c r="Z205" s="27"/>
      <c r="AA205" s="29">
        <f t="shared" si="83"/>
        <v>3</v>
      </c>
      <c r="AB205" s="29">
        <f>VLOOKUP($C205, EDU!C:E, 3, FALSE)</f>
        <v>3</v>
      </c>
      <c r="AC205" s="29">
        <f>VLOOKUP($C205, ESNFI!C:E, 3, FALSE)</f>
        <v>3</v>
      </c>
      <c r="AD205" s="29">
        <f>VLOOKUP($C205, Health!C:E, 3, FALSE)</f>
        <v>2.8</v>
      </c>
      <c r="AE205" s="29">
        <f>VLOOKUP($C205, NUT!C:E, 3, FALSE)</f>
        <v>4.2</v>
      </c>
      <c r="AF205" s="29">
        <f>VLOOKUP($C205, PRO!C:E, 3, FALSE)</f>
        <v>3.3</v>
      </c>
      <c r="AG205" s="29">
        <f>VLOOKUP($C205, FSC!C:E, 3, FALSE)</f>
        <v>3.2</v>
      </c>
      <c r="AH205" s="29">
        <f>VLOOKUP($C205, WASH!C:E, 3, FALSE)</f>
        <v>1.5</v>
      </c>
    </row>
    <row r="206" spans="1:34" ht="17" thickTop="1" thickBot="1" x14ac:dyDescent="0.35">
      <c r="A206" s="20" t="s">
        <v>531</v>
      </c>
      <c r="B206" s="20" t="s">
        <v>560</v>
      </c>
      <c r="C206" s="20" t="s">
        <v>561</v>
      </c>
      <c r="D206" s="10">
        <f>IFERROR(IF(AND($P206&gt;=2, SUM($O206:P206)&gt;=4), 5, IF(SUM($O206:$P206) &gt;= 4, 4, IF(SUM($N206:$P206) &gt;= 4, 3, IF(SUM($M206:$P206) &gt;= 4, 2, IF(SUM($L206:$P206)&gt;=4, 1, " "))))), " ")</f>
        <v>3</v>
      </c>
      <c r="E206" s="28">
        <f t="shared" si="63"/>
        <v>3</v>
      </c>
      <c r="F206" s="28">
        <f t="shared" si="64"/>
        <v>3</v>
      </c>
      <c r="G206" s="28">
        <f t="shared" si="65"/>
        <v>3</v>
      </c>
      <c r="H206" s="28">
        <f t="shared" si="66"/>
        <v>2</v>
      </c>
      <c r="I206" s="28">
        <f t="shared" si="67"/>
        <v>4</v>
      </c>
      <c r="J206" s="28">
        <f t="shared" si="68"/>
        <v>3</v>
      </c>
      <c r="K206" s="28">
        <f t="shared" si="69"/>
        <v>2</v>
      </c>
      <c r="L206" s="28">
        <f t="shared" si="70"/>
        <v>0</v>
      </c>
      <c r="M206" s="28">
        <f t="shared" si="71"/>
        <v>2</v>
      </c>
      <c r="N206" s="28">
        <f t="shared" si="72"/>
        <v>4</v>
      </c>
      <c r="O206" s="28">
        <f t="shared" si="73"/>
        <v>1</v>
      </c>
      <c r="P206" s="28">
        <f t="shared" si="74"/>
        <v>0</v>
      </c>
      <c r="Q206" s="27"/>
      <c r="R206" s="28" t="str">
        <f t="shared" si="75"/>
        <v>2.5 - 2.9</v>
      </c>
      <c r="S206" s="28" t="str">
        <f t="shared" si="76"/>
        <v>3.0 - 3.4</v>
      </c>
      <c r="T206" s="28" t="str">
        <f t="shared" si="77"/>
        <v>3.0 - 3.4</v>
      </c>
      <c r="U206" s="28" t="str">
        <f t="shared" si="78"/>
        <v>2.5 - 2.9</v>
      </c>
      <c r="V206" s="28" t="str">
        <f t="shared" si="79"/>
        <v>2.0 - 2.4</v>
      </c>
      <c r="W206" s="28" t="str">
        <f t="shared" si="80"/>
        <v>3.5 - 3.9</v>
      </c>
      <c r="X206" s="28" t="str">
        <f t="shared" si="81"/>
        <v>2.5 - 2.9</v>
      </c>
      <c r="Y206" s="28" t="str">
        <f t="shared" si="82"/>
        <v>1.5 - 1.9</v>
      </c>
      <c r="Z206" s="27"/>
      <c r="AA206" s="29">
        <f t="shared" si="83"/>
        <v>2.8</v>
      </c>
      <c r="AB206" s="29">
        <f>VLOOKUP($C206, EDU!C:E, 3, FALSE)</f>
        <v>3.3</v>
      </c>
      <c r="AC206" s="29">
        <f>VLOOKUP($C206, ESNFI!C:E, 3, FALSE)</f>
        <v>3.3</v>
      </c>
      <c r="AD206" s="29">
        <f>VLOOKUP($C206, Health!C:E, 3, FALSE)</f>
        <v>2.8</v>
      </c>
      <c r="AE206" s="29">
        <f>VLOOKUP($C206, NUT!C:E, 3, FALSE)</f>
        <v>2.4</v>
      </c>
      <c r="AF206" s="29">
        <f>VLOOKUP($C206, PRO!C:E, 3, FALSE)</f>
        <v>3.5</v>
      </c>
      <c r="AG206" s="29">
        <f>VLOOKUP($C206, FSC!C:E, 3, FALSE)</f>
        <v>2.8</v>
      </c>
      <c r="AH206" s="29">
        <f>VLOOKUP($C206, WASH!C:E, 3, FALSE)</f>
        <v>1.8</v>
      </c>
    </row>
    <row r="207" spans="1:34" ht="17" thickTop="1" thickBot="1" x14ac:dyDescent="0.35">
      <c r="A207" s="20" t="s">
        <v>531</v>
      </c>
      <c r="B207" s="20" t="s">
        <v>562</v>
      </c>
      <c r="C207" s="20" t="s">
        <v>563</v>
      </c>
      <c r="D207" s="10">
        <f>IFERROR(IF(AND($P207&gt;=2, SUM($O207:P207)&gt;=4), 5, IF(SUM($O207:$P207) &gt;= 4, 4, IF(SUM($N207:$P207) &gt;= 4, 3, IF(SUM($M207:$P207) &gt;= 4, 2, IF(SUM($L207:$P207)&gt;=4, 1, " "))))), " ")</f>
        <v>3</v>
      </c>
      <c r="E207" s="28">
        <f t="shared" si="63"/>
        <v>4</v>
      </c>
      <c r="F207" s="28">
        <f t="shared" si="64"/>
        <v>2</v>
      </c>
      <c r="G207" s="28">
        <f t="shared" si="65"/>
        <v>3</v>
      </c>
      <c r="H207" s="28">
        <f t="shared" si="66"/>
        <v>2</v>
      </c>
      <c r="I207" s="28">
        <f t="shared" si="67"/>
        <v>3</v>
      </c>
      <c r="J207" s="28">
        <f t="shared" si="68"/>
        <v>3</v>
      </c>
      <c r="K207" s="28">
        <f t="shared" si="69"/>
        <v>1</v>
      </c>
      <c r="L207" s="28">
        <f t="shared" si="70"/>
        <v>1</v>
      </c>
      <c r="M207" s="28">
        <f t="shared" si="71"/>
        <v>2</v>
      </c>
      <c r="N207" s="28">
        <f t="shared" si="72"/>
        <v>3</v>
      </c>
      <c r="O207" s="28">
        <f t="shared" si="73"/>
        <v>1</v>
      </c>
      <c r="P207" s="28">
        <f t="shared" si="74"/>
        <v>0</v>
      </c>
      <c r="Q207" s="27"/>
      <c r="R207" s="28" t="str">
        <f t="shared" si="75"/>
        <v>2.5 - 2.9</v>
      </c>
      <c r="S207" s="28" t="str">
        <f t="shared" si="76"/>
        <v>4.0 - 4.4</v>
      </c>
      <c r="T207" s="28" t="str">
        <f t="shared" si="77"/>
        <v>2.0 - 2.4</v>
      </c>
      <c r="U207" s="28" t="str">
        <f t="shared" si="78"/>
        <v>2.5 - 2.9</v>
      </c>
      <c r="V207" s="28" t="str">
        <f t="shared" si="79"/>
        <v>2.0 - 2.4</v>
      </c>
      <c r="W207" s="28" t="str">
        <f t="shared" si="80"/>
        <v>3.0 - 3.4</v>
      </c>
      <c r="X207" s="28" t="str">
        <f t="shared" si="81"/>
        <v>3.0 - 3.4</v>
      </c>
      <c r="Y207" s="28" t="str">
        <f t="shared" si="82"/>
        <v>1.0 - 1.4</v>
      </c>
      <c r="Z207" s="27"/>
      <c r="AA207" s="29">
        <f t="shared" si="83"/>
        <v>2.7</v>
      </c>
      <c r="AB207" s="29">
        <f>VLOOKUP($C207, EDU!C:E, 3, FALSE)</f>
        <v>4.3</v>
      </c>
      <c r="AC207" s="29">
        <f>VLOOKUP($C207, ESNFI!C:E, 3, FALSE)</f>
        <v>2</v>
      </c>
      <c r="AD207" s="29">
        <f>VLOOKUP($C207, Health!C:E, 3, FALSE)</f>
        <v>2.5</v>
      </c>
      <c r="AE207" s="29">
        <f>VLOOKUP($C207, NUT!C:E, 3, FALSE)</f>
        <v>2.4</v>
      </c>
      <c r="AF207" s="29">
        <f>VLOOKUP($C207, PRO!C:E, 3, FALSE)</f>
        <v>3.3</v>
      </c>
      <c r="AG207" s="29">
        <f>VLOOKUP($C207, FSC!C:E, 3, FALSE)</f>
        <v>3.2</v>
      </c>
      <c r="AH207" s="29">
        <f>VLOOKUP($C207, WASH!C:E, 3, FALSE)</f>
        <v>1</v>
      </c>
    </row>
    <row r="208" spans="1:34" ht="17" thickTop="1" thickBot="1" x14ac:dyDescent="0.35">
      <c r="A208" s="20" t="s">
        <v>531</v>
      </c>
      <c r="B208" s="20" t="s">
        <v>564</v>
      </c>
      <c r="C208" s="20" t="s">
        <v>565</v>
      </c>
      <c r="D208" s="10">
        <f>IFERROR(IF(AND($P208&gt;=2, SUM($O208:P208)&gt;=4), 5, IF(SUM($O208:$P208) &gt;= 4, 4, IF(SUM($N208:$P208) &gt;= 4, 3, IF(SUM($M208:$P208) &gt;= 4, 2, IF(SUM($L208:$P208)&gt;=4, 1, " "))))), " ")</f>
        <v>3</v>
      </c>
      <c r="E208" s="28">
        <f t="shared" si="63"/>
        <v>3</v>
      </c>
      <c r="F208" s="28">
        <f t="shared" si="64"/>
        <v>3</v>
      </c>
      <c r="G208" s="28">
        <f t="shared" si="65"/>
        <v>3</v>
      </c>
      <c r="H208" s="28">
        <f t="shared" si="66"/>
        <v>3</v>
      </c>
      <c r="I208" s="28">
        <f t="shared" si="67"/>
        <v>4</v>
      </c>
      <c r="J208" s="28">
        <f t="shared" si="68"/>
        <v>3</v>
      </c>
      <c r="K208" s="28">
        <f t="shared" si="69"/>
        <v>2</v>
      </c>
      <c r="L208" s="28">
        <f t="shared" si="70"/>
        <v>0</v>
      </c>
      <c r="M208" s="28">
        <f t="shared" si="71"/>
        <v>1</v>
      </c>
      <c r="N208" s="28">
        <f t="shared" si="72"/>
        <v>5</v>
      </c>
      <c r="O208" s="28">
        <f t="shared" si="73"/>
        <v>1</v>
      </c>
      <c r="P208" s="28">
        <f t="shared" si="74"/>
        <v>0</v>
      </c>
      <c r="Q208" s="27"/>
      <c r="R208" s="28" t="str">
        <f t="shared" si="75"/>
        <v>3.0 - 3.4</v>
      </c>
      <c r="S208" s="28" t="str">
        <f t="shared" si="76"/>
        <v>3.0 - 3.4</v>
      </c>
      <c r="T208" s="28" t="str">
        <f t="shared" si="77"/>
        <v>3.0 - 3.4</v>
      </c>
      <c r="U208" s="28" t="str">
        <f t="shared" si="78"/>
        <v>2.5 - 2.9</v>
      </c>
      <c r="V208" s="28" t="str">
        <f t="shared" si="79"/>
        <v>3.0 - 3.4</v>
      </c>
      <c r="W208" s="28" t="str">
        <f t="shared" si="80"/>
        <v>3.5 - 3.9</v>
      </c>
      <c r="X208" s="28" t="str">
        <f t="shared" si="81"/>
        <v>3.0 - 3.4</v>
      </c>
      <c r="Y208" s="28" t="str">
        <f t="shared" si="82"/>
        <v>2.0 - 2.4</v>
      </c>
      <c r="Z208" s="27"/>
      <c r="AA208" s="29">
        <f t="shared" si="83"/>
        <v>3</v>
      </c>
      <c r="AB208" s="29">
        <f>VLOOKUP($C208, EDU!C:E, 3, FALSE)</f>
        <v>3.3</v>
      </c>
      <c r="AC208" s="29">
        <f>VLOOKUP($C208, ESNFI!C:E, 3, FALSE)</f>
        <v>3.3</v>
      </c>
      <c r="AD208" s="29">
        <f>VLOOKUP($C208, Health!C:E, 3, FALSE)</f>
        <v>2.8</v>
      </c>
      <c r="AE208" s="29">
        <f>VLOOKUP($C208, NUT!C:E, 3, FALSE)</f>
        <v>3</v>
      </c>
      <c r="AF208" s="29">
        <f>VLOOKUP($C208, PRO!C:E, 3, FALSE)</f>
        <v>3.5</v>
      </c>
      <c r="AG208" s="29">
        <f>VLOOKUP($C208, FSC!C:E, 3, FALSE)</f>
        <v>3.2</v>
      </c>
      <c r="AH208" s="29">
        <f>VLOOKUP($C208, WASH!C:E, 3, FALSE)</f>
        <v>2</v>
      </c>
    </row>
    <row r="209" spans="1:34" ht="17" thickTop="1" thickBot="1" x14ac:dyDescent="0.35">
      <c r="A209" s="20" t="s">
        <v>531</v>
      </c>
      <c r="B209" s="20" t="s">
        <v>566</v>
      </c>
      <c r="C209" s="20" t="s">
        <v>567</v>
      </c>
      <c r="D209" s="10">
        <f>IFERROR(IF(AND($P209&gt;=2, SUM($O209:P209)&gt;=4), 5, IF(SUM($O209:$P209) &gt;= 4, 4, IF(SUM($N209:$P209) &gt;= 4, 3, IF(SUM($M209:$P209) &gt;= 4, 2, IF(SUM($L209:$P209)&gt;=4, 1, " "))))), " ")</f>
        <v>4</v>
      </c>
      <c r="E209" s="28">
        <f t="shared" si="63"/>
        <v>4</v>
      </c>
      <c r="F209" s="28">
        <f t="shared" si="64"/>
        <v>4</v>
      </c>
      <c r="G209" s="28">
        <f t="shared" si="65"/>
        <v>4</v>
      </c>
      <c r="H209" s="28">
        <f t="shared" si="66"/>
        <v>4</v>
      </c>
      <c r="I209" s="28">
        <f t="shared" si="67"/>
        <v>3</v>
      </c>
      <c r="J209" s="28">
        <f t="shared" si="68"/>
        <v>4</v>
      </c>
      <c r="K209" s="28">
        <f t="shared" si="69"/>
        <v>3</v>
      </c>
      <c r="L209" s="28">
        <f t="shared" si="70"/>
        <v>0</v>
      </c>
      <c r="M209" s="28">
        <f t="shared" si="71"/>
        <v>0</v>
      </c>
      <c r="N209" s="28">
        <f t="shared" si="72"/>
        <v>2</v>
      </c>
      <c r="O209" s="28">
        <f t="shared" si="73"/>
        <v>5</v>
      </c>
      <c r="P209" s="28">
        <f t="shared" si="74"/>
        <v>0</v>
      </c>
      <c r="Q209" s="27"/>
      <c r="R209" s="28" t="str">
        <f t="shared" si="75"/>
        <v>3.5 - 3.9</v>
      </c>
      <c r="S209" s="28" t="str">
        <f t="shared" si="76"/>
        <v>4.0 - 4.4</v>
      </c>
      <c r="T209" s="28" t="str">
        <f t="shared" si="77"/>
        <v>4.0 - 4.4</v>
      </c>
      <c r="U209" s="28" t="str">
        <f t="shared" si="78"/>
        <v>3.5 - 3.9</v>
      </c>
      <c r="V209" s="28" t="str">
        <f t="shared" si="79"/>
        <v>3.5 - 3.9</v>
      </c>
      <c r="W209" s="28" t="str">
        <f t="shared" si="80"/>
        <v>3.0 - 3.4</v>
      </c>
      <c r="X209" s="28" t="str">
        <f t="shared" si="81"/>
        <v>3.5 - 3.9</v>
      </c>
      <c r="Y209" s="28" t="str">
        <f t="shared" si="82"/>
        <v>2.5 - 2.9</v>
      </c>
      <c r="Z209" s="27"/>
      <c r="AA209" s="29">
        <f t="shared" si="83"/>
        <v>3.7</v>
      </c>
      <c r="AB209" s="29">
        <f>VLOOKUP($C209, EDU!C:E, 3, FALSE)</f>
        <v>4.3</v>
      </c>
      <c r="AC209" s="29">
        <f>VLOOKUP($C209, ESNFI!C:E, 3, FALSE)</f>
        <v>4.3</v>
      </c>
      <c r="AD209" s="29">
        <f>VLOOKUP($C209, Health!C:E, 3, FALSE)</f>
        <v>3.8</v>
      </c>
      <c r="AE209" s="29">
        <f>VLOOKUP($C209, NUT!C:E, 3, FALSE)</f>
        <v>3.6</v>
      </c>
      <c r="AF209" s="29">
        <f>VLOOKUP($C209, PRO!C:E, 3, FALSE)</f>
        <v>3.3</v>
      </c>
      <c r="AG209" s="29">
        <f>VLOOKUP($C209, FSC!C:E, 3, FALSE)</f>
        <v>3.8</v>
      </c>
      <c r="AH209" s="29">
        <f>VLOOKUP($C209, WASH!C:E, 3, FALSE)</f>
        <v>2.8</v>
      </c>
    </row>
    <row r="210" spans="1:34" ht="17" thickTop="1" thickBot="1" x14ac:dyDescent="0.35">
      <c r="A210" s="20" t="s">
        <v>531</v>
      </c>
      <c r="B210" s="20" t="s">
        <v>568</v>
      </c>
      <c r="C210" s="20" t="s">
        <v>569</v>
      </c>
      <c r="D210" s="10">
        <f>IFERROR(IF(AND($P210&gt;=2, SUM($O210:P210)&gt;=4), 5, IF(SUM($O210:$P210) &gt;= 4, 4, IF(SUM($N210:$P210) &gt;= 4, 3, IF(SUM($M210:$P210) &gt;= 4, 2, IF(SUM($L210:$P210)&gt;=4, 1, " "))))), " ")</f>
        <v>3</v>
      </c>
      <c r="E210" s="28">
        <f t="shared" si="63"/>
        <v>4</v>
      </c>
      <c r="F210" s="28">
        <f t="shared" si="64"/>
        <v>3</v>
      </c>
      <c r="G210" s="28">
        <f t="shared" si="65"/>
        <v>4</v>
      </c>
      <c r="H210" s="28">
        <f t="shared" si="66"/>
        <v>3</v>
      </c>
      <c r="I210" s="28">
        <f t="shared" si="67"/>
        <v>3</v>
      </c>
      <c r="J210" s="28">
        <f t="shared" si="68"/>
        <v>4</v>
      </c>
      <c r="K210" s="28">
        <f t="shared" si="69"/>
        <v>2</v>
      </c>
      <c r="L210" s="28">
        <f t="shared" si="70"/>
        <v>0</v>
      </c>
      <c r="M210" s="28">
        <f t="shared" si="71"/>
        <v>1</v>
      </c>
      <c r="N210" s="28">
        <f t="shared" si="72"/>
        <v>3</v>
      </c>
      <c r="O210" s="28">
        <f t="shared" si="73"/>
        <v>3</v>
      </c>
      <c r="P210" s="28">
        <f t="shared" si="74"/>
        <v>0</v>
      </c>
      <c r="Q210" s="27"/>
      <c r="R210" s="28" t="str">
        <f t="shared" si="75"/>
        <v>3.0 - 3.4</v>
      </c>
      <c r="S210" s="28" t="str">
        <f t="shared" si="76"/>
        <v>4.0 - 4.4</v>
      </c>
      <c r="T210" s="28" t="str">
        <f t="shared" si="77"/>
        <v>2.5 - 2.9</v>
      </c>
      <c r="U210" s="28" t="str">
        <f t="shared" si="78"/>
        <v>3.5 - 3.9</v>
      </c>
      <c r="V210" s="28" t="str">
        <f t="shared" si="79"/>
        <v>3.0 - 3.4</v>
      </c>
      <c r="W210" s="28" t="str">
        <f t="shared" si="80"/>
        <v>3.0 - 3.4</v>
      </c>
      <c r="X210" s="28" t="str">
        <f t="shared" si="81"/>
        <v>3.5 - 3.9</v>
      </c>
      <c r="Y210" s="28" t="str">
        <f t="shared" si="82"/>
        <v>2.0 - 2.4</v>
      </c>
      <c r="Z210" s="27"/>
      <c r="AA210" s="29">
        <f t="shared" si="83"/>
        <v>3.2</v>
      </c>
      <c r="AB210" s="29">
        <f>VLOOKUP($C210, EDU!C:E, 3, FALSE)</f>
        <v>4</v>
      </c>
      <c r="AC210" s="29">
        <f>VLOOKUP($C210, ESNFI!C:E, 3, FALSE)</f>
        <v>2.8</v>
      </c>
      <c r="AD210" s="29">
        <f>VLOOKUP($C210, Health!C:E, 3, FALSE)</f>
        <v>3.5</v>
      </c>
      <c r="AE210" s="29">
        <f>VLOOKUP($C210, NUT!C:E, 3, FALSE)</f>
        <v>3.2</v>
      </c>
      <c r="AF210" s="29">
        <f>VLOOKUP($C210, PRO!C:E, 3, FALSE)</f>
        <v>3</v>
      </c>
      <c r="AG210" s="29">
        <f>VLOOKUP($C210, FSC!C:E, 3, FALSE)</f>
        <v>3.8</v>
      </c>
      <c r="AH210" s="29">
        <f>VLOOKUP($C210, WASH!C:E, 3, FALSE)</f>
        <v>2.2999999999999998</v>
      </c>
    </row>
    <row r="211" spans="1:34" ht="17" thickTop="1" thickBot="1" x14ac:dyDescent="0.35">
      <c r="A211" s="20" t="s">
        <v>531</v>
      </c>
      <c r="B211" s="20" t="s">
        <v>570</v>
      </c>
      <c r="C211" s="20" t="s">
        <v>571</v>
      </c>
      <c r="D211" s="10">
        <f>IFERROR(IF(AND($P211&gt;=2, SUM($O211:P211)&gt;=4), 5, IF(SUM($O211:$P211) &gt;= 4, 4, IF(SUM($N211:$P211) &gt;= 4, 3, IF(SUM($M211:$P211) &gt;= 4, 2, IF(SUM($L211:$P211)&gt;=4, 1, " "))))), " ")</f>
        <v>3</v>
      </c>
      <c r="E211" s="28">
        <f t="shared" si="63"/>
        <v>4</v>
      </c>
      <c r="F211" s="28">
        <f t="shared" si="64"/>
        <v>2</v>
      </c>
      <c r="G211" s="28">
        <f t="shared" si="65"/>
        <v>4</v>
      </c>
      <c r="H211" s="28">
        <f t="shared" si="66"/>
        <v>3</v>
      </c>
      <c r="I211" s="28">
        <f t="shared" si="67"/>
        <v>3</v>
      </c>
      <c r="J211" s="28">
        <f t="shared" si="68"/>
        <v>4</v>
      </c>
      <c r="K211" s="28">
        <f t="shared" si="69"/>
        <v>3</v>
      </c>
      <c r="L211" s="28">
        <f t="shared" si="70"/>
        <v>0</v>
      </c>
      <c r="M211" s="28">
        <f t="shared" si="71"/>
        <v>1</v>
      </c>
      <c r="N211" s="28">
        <f t="shared" si="72"/>
        <v>3</v>
      </c>
      <c r="O211" s="28">
        <f t="shared" si="73"/>
        <v>3</v>
      </c>
      <c r="P211" s="28">
        <f t="shared" si="74"/>
        <v>0</v>
      </c>
      <c r="Q211" s="27"/>
      <c r="R211" s="28" t="str">
        <f t="shared" si="75"/>
        <v>3.0 - 3.4</v>
      </c>
      <c r="S211" s="28" t="str">
        <f t="shared" si="76"/>
        <v>3.5 - 3.9</v>
      </c>
      <c r="T211" s="28" t="str">
        <f t="shared" si="77"/>
        <v>2.0 - 2.4</v>
      </c>
      <c r="U211" s="28" t="str">
        <f t="shared" si="78"/>
        <v>3.5 - 3.9</v>
      </c>
      <c r="V211" s="28" t="str">
        <f t="shared" si="79"/>
        <v>3.0 - 3.4</v>
      </c>
      <c r="W211" s="28" t="str">
        <f t="shared" si="80"/>
        <v>3.0 - 3.4</v>
      </c>
      <c r="X211" s="28" t="str">
        <f t="shared" si="81"/>
        <v>3.5 - 3.9</v>
      </c>
      <c r="Y211" s="28" t="str">
        <f t="shared" si="82"/>
        <v>2.5 - 2.9</v>
      </c>
      <c r="Z211" s="27"/>
      <c r="AA211" s="29">
        <f t="shared" si="83"/>
        <v>3.2</v>
      </c>
      <c r="AB211" s="29">
        <f>VLOOKUP($C211, EDU!C:E, 3, FALSE)</f>
        <v>3.7</v>
      </c>
      <c r="AC211" s="29">
        <f>VLOOKUP($C211, ESNFI!C:E, 3, FALSE)</f>
        <v>2.2999999999999998</v>
      </c>
      <c r="AD211" s="29">
        <f>VLOOKUP($C211, Health!C:E, 3, FALSE)</f>
        <v>3.5</v>
      </c>
      <c r="AE211" s="29">
        <f>VLOOKUP($C211, NUT!C:E, 3, FALSE)</f>
        <v>3.4</v>
      </c>
      <c r="AF211" s="29">
        <f>VLOOKUP($C211, PRO!C:E, 3, FALSE)</f>
        <v>3.3</v>
      </c>
      <c r="AG211" s="29">
        <f>VLOOKUP($C211, FSC!C:E, 3, FALSE)</f>
        <v>3.6</v>
      </c>
      <c r="AH211" s="29">
        <f>VLOOKUP($C211, WASH!C:E, 3, FALSE)</f>
        <v>2.5</v>
      </c>
    </row>
    <row r="212" spans="1:34" ht="17" thickTop="1" thickBot="1" x14ac:dyDescent="0.35">
      <c r="A212" s="20" t="s">
        <v>531</v>
      </c>
      <c r="B212" s="20" t="s">
        <v>572</v>
      </c>
      <c r="C212" s="20" t="s">
        <v>573</v>
      </c>
      <c r="D212" s="10">
        <f>IFERROR(IF(AND($P212&gt;=2, SUM($O212:P212)&gt;=4), 5, IF(SUM($O212:$P212) &gt;= 4, 4, IF(SUM($N212:$P212) &gt;= 4, 3, IF(SUM($M212:$P212) &gt;= 4, 2, IF(SUM($L212:$P212)&gt;=4, 1, " "))))), " ")</f>
        <v>3</v>
      </c>
      <c r="E212" s="28">
        <f t="shared" si="63"/>
        <v>4</v>
      </c>
      <c r="F212" s="28">
        <f t="shared" si="64"/>
        <v>2</v>
      </c>
      <c r="G212" s="28">
        <f t="shared" si="65"/>
        <v>4</v>
      </c>
      <c r="H212" s="28">
        <f t="shared" si="66"/>
        <v>3</v>
      </c>
      <c r="I212" s="28">
        <f t="shared" si="67"/>
        <v>3</v>
      </c>
      <c r="J212" s="28">
        <f t="shared" si="68"/>
        <v>3</v>
      </c>
      <c r="K212" s="28">
        <f t="shared" si="69"/>
        <v>3</v>
      </c>
      <c r="L212" s="28">
        <f t="shared" si="70"/>
        <v>0</v>
      </c>
      <c r="M212" s="28">
        <f t="shared" si="71"/>
        <v>1</v>
      </c>
      <c r="N212" s="28">
        <f t="shared" si="72"/>
        <v>4</v>
      </c>
      <c r="O212" s="28">
        <f t="shared" si="73"/>
        <v>2</v>
      </c>
      <c r="P212" s="28">
        <f t="shared" si="74"/>
        <v>0</v>
      </c>
      <c r="Q212" s="27"/>
      <c r="R212" s="28" t="str">
        <f t="shared" si="75"/>
        <v>2.5 - 2.9</v>
      </c>
      <c r="S212" s="28" t="str">
        <f t="shared" si="76"/>
        <v>3.5 - 3.9</v>
      </c>
      <c r="T212" s="28" t="str">
        <f t="shared" si="77"/>
        <v>2.0 - 2.4</v>
      </c>
      <c r="U212" s="28" t="str">
        <f t="shared" si="78"/>
        <v>3.5 - 3.9</v>
      </c>
      <c r="V212" s="28" t="str">
        <f t="shared" si="79"/>
        <v>2.5 - 2.9</v>
      </c>
      <c r="W212" s="28" t="str">
        <f t="shared" si="80"/>
        <v>2.5 - 2.9</v>
      </c>
      <c r="X212" s="28" t="str">
        <f t="shared" si="81"/>
        <v>3.0 - 3.4</v>
      </c>
      <c r="Y212" s="28" t="str">
        <f t="shared" si="82"/>
        <v>2.5 - 2.9</v>
      </c>
      <c r="Z212" s="27"/>
      <c r="AA212" s="29">
        <f t="shared" si="83"/>
        <v>2.9</v>
      </c>
      <c r="AB212" s="29">
        <f>VLOOKUP($C212, EDU!C:E, 3, FALSE)</f>
        <v>3.7</v>
      </c>
      <c r="AC212" s="29">
        <f>VLOOKUP($C212, ESNFI!C:E, 3, FALSE)</f>
        <v>2.2999999999999998</v>
      </c>
      <c r="AD212" s="29">
        <f>VLOOKUP($C212, Health!C:E, 3, FALSE)</f>
        <v>3.5</v>
      </c>
      <c r="AE212" s="29">
        <f>VLOOKUP($C212, NUT!C:E, 3, FALSE)</f>
        <v>2.6</v>
      </c>
      <c r="AF212" s="29">
        <f>VLOOKUP($C212, PRO!C:E, 3, FALSE)</f>
        <v>2.8</v>
      </c>
      <c r="AG212" s="29">
        <f>VLOOKUP($C212, FSC!C:E, 3, FALSE)</f>
        <v>3.2</v>
      </c>
      <c r="AH212" s="29">
        <f>VLOOKUP($C212, WASH!C:E, 3, FALSE)</f>
        <v>2.5</v>
      </c>
    </row>
    <row r="213" spans="1:34" ht="17" thickTop="1" thickBot="1" x14ac:dyDescent="0.35">
      <c r="A213" s="20" t="s">
        <v>531</v>
      </c>
      <c r="B213" s="20" t="s">
        <v>574</v>
      </c>
      <c r="C213" s="20" t="s">
        <v>575</v>
      </c>
      <c r="D213" s="10">
        <f>IFERROR(IF(AND($P213&gt;=2, SUM($O213:P213)&gt;=4), 5, IF(SUM($O213:$P213) &gt;= 4, 4, IF(SUM($N213:$P213) &gt;= 4, 3, IF(SUM($M213:$P213) &gt;= 4, 2, IF(SUM($L213:$P213)&gt;=4, 1, " "))))), " ")</f>
        <v>3</v>
      </c>
      <c r="E213" s="28">
        <f t="shared" si="63"/>
        <v>4</v>
      </c>
      <c r="F213" s="28">
        <f t="shared" si="64"/>
        <v>3</v>
      </c>
      <c r="G213" s="28">
        <f t="shared" si="65"/>
        <v>4</v>
      </c>
      <c r="H213" s="28">
        <f t="shared" si="66"/>
        <v>2</v>
      </c>
      <c r="I213" s="28">
        <f t="shared" si="67"/>
        <v>3</v>
      </c>
      <c r="J213" s="28">
        <f t="shared" si="68"/>
        <v>3</v>
      </c>
      <c r="K213" s="28">
        <f t="shared" si="69"/>
        <v>3</v>
      </c>
      <c r="L213" s="28">
        <f t="shared" si="70"/>
        <v>0</v>
      </c>
      <c r="M213" s="28">
        <f t="shared" si="71"/>
        <v>1</v>
      </c>
      <c r="N213" s="28">
        <f t="shared" si="72"/>
        <v>4</v>
      </c>
      <c r="O213" s="28">
        <f t="shared" si="73"/>
        <v>2</v>
      </c>
      <c r="P213" s="28">
        <f t="shared" si="74"/>
        <v>0</v>
      </c>
      <c r="Q213" s="27"/>
      <c r="R213" s="28" t="str">
        <f t="shared" si="75"/>
        <v>3.0 - 3.4</v>
      </c>
      <c r="S213" s="28" t="str">
        <f t="shared" si="76"/>
        <v>3.5 - 3.9</v>
      </c>
      <c r="T213" s="28" t="str">
        <f t="shared" si="77"/>
        <v>3.0 - 3.4</v>
      </c>
      <c r="U213" s="28" t="str">
        <f t="shared" si="78"/>
        <v>3.5 - 3.9</v>
      </c>
      <c r="V213" s="28" t="str">
        <f t="shared" si="79"/>
        <v>2.0 - 2.4</v>
      </c>
      <c r="W213" s="28" t="str">
        <f t="shared" si="80"/>
        <v>3.0 - 3.4</v>
      </c>
      <c r="X213" s="28" t="str">
        <f t="shared" si="81"/>
        <v>3.0 - 3.4</v>
      </c>
      <c r="Y213" s="28" t="str">
        <f t="shared" si="82"/>
        <v>3.0 - 3.4</v>
      </c>
      <c r="Z213" s="27"/>
      <c r="AA213" s="29">
        <f t="shared" si="83"/>
        <v>3.2</v>
      </c>
      <c r="AB213" s="29">
        <f>VLOOKUP($C213, EDU!C:E, 3, FALSE)</f>
        <v>3.7</v>
      </c>
      <c r="AC213" s="29">
        <f>VLOOKUP($C213, ESNFI!C:E, 3, FALSE)</f>
        <v>3</v>
      </c>
      <c r="AD213" s="29">
        <f>VLOOKUP($C213, Health!C:E, 3, FALSE)</f>
        <v>3.8</v>
      </c>
      <c r="AE213" s="29">
        <f>VLOOKUP($C213, NUT!C:E, 3, FALSE)</f>
        <v>2.4</v>
      </c>
      <c r="AF213" s="29">
        <f>VLOOKUP($C213, PRO!C:E, 3, FALSE)</f>
        <v>3.3</v>
      </c>
      <c r="AG213" s="29">
        <f>VLOOKUP($C213, FSC!C:E, 3, FALSE)</f>
        <v>3.4</v>
      </c>
      <c r="AH213" s="29">
        <f>VLOOKUP($C213, WASH!C:E, 3, FALSE)</f>
        <v>3</v>
      </c>
    </row>
    <row r="214" spans="1:34" ht="17" thickTop="1" thickBot="1" x14ac:dyDescent="0.35">
      <c r="A214" s="20" t="s">
        <v>531</v>
      </c>
      <c r="B214" s="20" t="s">
        <v>576</v>
      </c>
      <c r="C214" s="20" t="s">
        <v>577</v>
      </c>
      <c r="D214" s="10">
        <f>IFERROR(IF(AND($P214&gt;=2, SUM($O214:P214)&gt;=4), 5, IF(SUM($O214:$P214) &gt;= 4, 4, IF(SUM($N214:$P214) &gt;= 4, 3, IF(SUM($M214:$P214) &gt;= 4, 2, IF(SUM($L214:$P214)&gt;=4, 1, " "))))), " ")</f>
        <v>4</v>
      </c>
      <c r="E214" s="28">
        <f t="shared" si="63"/>
        <v>4</v>
      </c>
      <c r="F214" s="28">
        <f t="shared" si="64"/>
        <v>2</v>
      </c>
      <c r="G214" s="28">
        <f t="shared" si="65"/>
        <v>4</v>
      </c>
      <c r="H214" s="28">
        <f t="shared" si="66"/>
        <v>2</v>
      </c>
      <c r="I214" s="28">
        <f t="shared" si="67"/>
        <v>4</v>
      </c>
      <c r="J214" s="28">
        <f t="shared" si="68"/>
        <v>4</v>
      </c>
      <c r="K214" s="28">
        <f t="shared" si="69"/>
        <v>3</v>
      </c>
      <c r="L214" s="28">
        <f t="shared" si="70"/>
        <v>0</v>
      </c>
      <c r="M214" s="28">
        <f t="shared" si="71"/>
        <v>2</v>
      </c>
      <c r="N214" s="28">
        <f t="shared" si="72"/>
        <v>1</v>
      </c>
      <c r="O214" s="28">
        <f t="shared" si="73"/>
        <v>4</v>
      </c>
      <c r="P214" s="28">
        <f t="shared" si="74"/>
        <v>0</v>
      </c>
      <c r="Q214" s="27"/>
      <c r="R214" s="28" t="str">
        <f t="shared" si="75"/>
        <v>3.0 - 3.4</v>
      </c>
      <c r="S214" s="28" t="str">
        <f t="shared" si="76"/>
        <v>4.0 - 4.4</v>
      </c>
      <c r="T214" s="28" t="str">
        <f t="shared" si="77"/>
        <v>1.5 - 1.9</v>
      </c>
      <c r="U214" s="28" t="str">
        <f t="shared" si="78"/>
        <v>3.5 - 3.9</v>
      </c>
      <c r="V214" s="28" t="str">
        <f t="shared" si="79"/>
        <v>2.0 - 2.4</v>
      </c>
      <c r="W214" s="28" t="str">
        <f t="shared" si="80"/>
        <v>3.5 - 3.9</v>
      </c>
      <c r="X214" s="28" t="str">
        <f t="shared" si="81"/>
        <v>3.5 - 3.9</v>
      </c>
      <c r="Y214" s="28" t="str">
        <f t="shared" si="82"/>
        <v>2.5 - 2.9</v>
      </c>
      <c r="Z214" s="27"/>
      <c r="AA214" s="29">
        <f t="shared" si="83"/>
        <v>3.1</v>
      </c>
      <c r="AB214" s="29">
        <f>VLOOKUP($C214, EDU!C:E, 3, FALSE)</f>
        <v>4.3</v>
      </c>
      <c r="AC214" s="29">
        <f>VLOOKUP($C214, ESNFI!C:E, 3, FALSE)</f>
        <v>1.5</v>
      </c>
      <c r="AD214" s="29">
        <f>VLOOKUP($C214, Health!C:E, 3, FALSE)</f>
        <v>3.5</v>
      </c>
      <c r="AE214" s="29">
        <f>VLOOKUP($C214, NUT!C:E, 3, FALSE)</f>
        <v>2</v>
      </c>
      <c r="AF214" s="29">
        <f>VLOOKUP($C214, PRO!C:E, 3, FALSE)</f>
        <v>3.8</v>
      </c>
      <c r="AG214" s="29">
        <f>VLOOKUP($C214, FSC!C:E, 3, FALSE)</f>
        <v>3.8</v>
      </c>
      <c r="AH214" s="29">
        <f>VLOOKUP($C214, WASH!C:E, 3, FALSE)</f>
        <v>2.8</v>
      </c>
    </row>
    <row r="215" spans="1:34" ht="17" thickTop="1" thickBot="1" x14ac:dyDescent="0.35">
      <c r="A215" s="20" t="s">
        <v>531</v>
      </c>
      <c r="B215" s="20" t="s">
        <v>578</v>
      </c>
      <c r="C215" s="20" t="s">
        <v>579</v>
      </c>
      <c r="D215" s="10">
        <f>IFERROR(IF(AND($P215&gt;=2, SUM($O215:P215)&gt;=4), 5, IF(SUM($O215:$P215) &gt;= 4, 4, IF(SUM($N215:$P215) &gt;= 4, 3, IF(SUM($M215:$P215) &gt;= 4, 2, IF(SUM($L215:$P215)&gt;=4, 1, " "))))), " ")</f>
        <v>3</v>
      </c>
      <c r="E215" s="28">
        <f t="shared" si="63"/>
        <v>3</v>
      </c>
      <c r="F215" s="28">
        <f t="shared" si="64"/>
        <v>2</v>
      </c>
      <c r="G215" s="28">
        <f t="shared" si="65"/>
        <v>4</v>
      </c>
      <c r="H215" s="28">
        <f t="shared" si="66"/>
        <v>3</v>
      </c>
      <c r="I215" s="28">
        <f t="shared" si="67"/>
        <v>3</v>
      </c>
      <c r="J215" s="28">
        <f t="shared" si="68"/>
        <v>3</v>
      </c>
      <c r="K215" s="28">
        <f t="shared" si="69"/>
        <v>2</v>
      </c>
      <c r="L215" s="28">
        <f t="shared" si="70"/>
        <v>0</v>
      </c>
      <c r="M215" s="28">
        <f t="shared" si="71"/>
        <v>2</v>
      </c>
      <c r="N215" s="28">
        <f t="shared" si="72"/>
        <v>4</v>
      </c>
      <c r="O215" s="28">
        <f t="shared" si="73"/>
        <v>1</v>
      </c>
      <c r="P215" s="28">
        <f t="shared" si="74"/>
        <v>0</v>
      </c>
      <c r="Q215" s="27"/>
      <c r="R215" s="28" t="str">
        <f t="shared" si="75"/>
        <v>2.5 - 2.9</v>
      </c>
      <c r="S215" s="28" t="str">
        <f t="shared" si="76"/>
        <v>3.0 - 3.4</v>
      </c>
      <c r="T215" s="28" t="str">
        <f t="shared" si="77"/>
        <v>2.0 - 2.4</v>
      </c>
      <c r="U215" s="28" t="str">
        <f t="shared" si="78"/>
        <v>3.5 - 3.9</v>
      </c>
      <c r="V215" s="28" t="str">
        <f t="shared" si="79"/>
        <v>3.0 - 3.4</v>
      </c>
      <c r="W215" s="28" t="str">
        <f t="shared" si="80"/>
        <v>2.5 - 2.9</v>
      </c>
      <c r="X215" s="28" t="str">
        <f t="shared" si="81"/>
        <v>3.0 - 3.4</v>
      </c>
      <c r="Y215" s="28" t="str">
        <f t="shared" si="82"/>
        <v>2.0 - 2.4</v>
      </c>
      <c r="Z215" s="27"/>
      <c r="AA215" s="29">
        <f t="shared" si="83"/>
        <v>2.9</v>
      </c>
      <c r="AB215" s="29">
        <f>VLOOKUP($C215, EDU!C:E, 3, FALSE)</f>
        <v>3.3</v>
      </c>
      <c r="AC215" s="29">
        <f>VLOOKUP($C215, ESNFI!C:E, 3, FALSE)</f>
        <v>2.2999999999999998</v>
      </c>
      <c r="AD215" s="29">
        <f>VLOOKUP($C215, Health!C:E, 3, FALSE)</f>
        <v>3.5</v>
      </c>
      <c r="AE215" s="29">
        <f>VLOOKUP($C215, NUT!C:E, 3, FALSE)</f>
        <v>3.2</v>
      </c>
      <c r="AF215" s="29">
        <f>VLOOKUP($C215, PRO!C:E, 3, FALSE)</f>
        <v>2.8</v>
      </c>
      <c r="AG215" s="29">
        <f>VLOOKUP($C215, FSC!C:E, 3, FALSE)</f>
        <v>3</v>
      </c>
      <c r="AH215" s="29">
        <f>VLOOKUP($C215, WASH!C:E, 3, FALSE)</f>
        <v>2.2999999999999998</v>
      </c>
    </row>
    <row r="216" spans="1:34" ht="17" thickTop="1" thickBot="1" x14ac:dyDescent="0.35">
      <c r="A216" s="20" t="s">
        <v>531</v>
      </c>
      <c r="B216" s="20" t="s">
        <v>580</v>
      </c>
      <c r="C216" s="20" t="s">
        <v>581</v>
      </c>
      <c r="D216" s="10">
        <f>IFERROR(IF(AND($P216&gt;=2, SUM($O216:P216)&gt;=4), 5, IF(SUM($O216:$P216) &gt;= 4, 4, IF(SUM($N216:$P216) &gt;= 4, 3, IF(SUM($M216:$P216) &gt;= 4, 2, IF(SUM($L216:$P216)&gt;=4, 1, " "))))), " ")</f>
        <v>3</v>
      </c>
      <c r="E216" s="28">
        <f t="shared" si="63"/>
        <v>4</v>
      </c>
      <c r="F216" s="28">
        <f t="shared" si="64"/>
        <v>2</v>
      </c>
      <c r="G216" s="28">
        <f t="shared" si="65"/>
        <v>3</v>
      </c>
      <c r="H216" s="28">
        <f t="shared" si="66"/>
        <v>2</v>
      </c>
      <c r="I216" s="28">
        <f t="shared" si="67"/>
        <v>4</v>
      </c>
      <c r="J216" s="28">
        <f t="shared" si="68"/>
        <v>3</v>
      </c>
      <c r="K216" s="28">
        <f t="shared" si="69"/>
        <v>2</v>
      </c>
      <c r="L216" s="28">
        <f t="shared" si="70"/>
        <v>0</v>
      </c>
      <c r="M216" s="28">
        <f t="shared" si="71"/>
        <v>3</v>
      </c>
      <c r="N216" s="28">
        <f t="shared" si="72"/>
        <v>2</v>
      </c>
      <c r="O216" s="28">
        <f t="shared" si="73"/>
        <v>2</v>
      </c>
      <c r="P216" s="28">
        <f t="shared" si="74"/>
        <v>0</v>
      </c>
      <c r="Q216" s="27"/>
      <c r="R216" s="28" t="str">
        <f t="shared" si="75"/>
        <v>2.5 - 2.9</v>
      </c>
      <c r="S216" s="28" t="str">
        <f t="shared" si="76"/>
        <v>3.5 - 3.9</v>
      </c>
      <c r="T216" s="28" t="str">
        <f t="shared" si="77"/>
        <v>1.5 - 1.9</v>
      </c>
      <c r="U216" s="28" t="str">
        <f t="shared" si="78"/>
        <v>3.0 - 3.4</v>
      </c>
      <c r="V216" s="28" t="str">
        <f t="shared" si="79"/>
        <v>2.0 - 2.4</v>
      </c>
      <c r="W216" s="28" t="str">
        <f t="shared" si="80"/>
        <v>3.5 - 3.9</v>
      </c>
      <c r="X216" s="28" t="str">
        <f t="shared" si="81"/>
        <v>3.0 - 3.4</v>
      </c>
      <c r="Y216" s="28" t="str">
        <f t="shared" si="82"/>
        <v>1.5 - 1.9</v>
      </c>
      <c r="Z216" s="27"/>
      <c r="AA216" s="29">
        <f t="shared" si="83"/>
        <v>2.8</v>
      </c>
      <c r="AB216" s="29">
        <f>VLOOKUP($C216, EDU!C:E, 3, FALSE)</f>
        <v>3.7</v>
      </c>
      <c r="AC216" s="29">
        <f>VLOOKUP($C216, ESNFI!C:E, 3, FALSE)</f>
        <v>1.5</v>
      </c>
      <c r="AD216" s="29">
        <f>VLOOKUP($C216, Health!C:E, 3, FALSE)</f>
        <v>3.3</v>
      </c>
      <c r="AE216" s="29">
        <f>VLOOKUP($C216, NUT!C:E, 3, FALSE)</f>
        <v>2.2000000000000002</v>
      </c>
      <c r="AF216" s="29">
        <f>VLOOKUP($C216, PRO!C:E, 3, FALSE)</f>
        <v>3.5</v>
      </c>
      <c r="AG216" s="29">
        <f>VLOOKUP($C216, FSC!C:E, 3, FALSE)</f>
        <v>3.4</v>
      </c>
      <c r="AH216" s="29">
        <f>VLOOKUP($C216, WASH!C:E, 3, FALSE)</f>
        <v>1.8</v>
      </c>
    </row>
    <row r="217" spans="1:34" ht="17" thickTop="1" thickBot="1" x14ac:dyDescent="0.35">
      <c r="A217" s="20" t="s">
        <v>531</v>
      </c>
      <c r="B217" s="20" t="s">
        <v>582</v>
      </c>
      <c r="C217" s="20" t="s">
        <v>583</v>
      </c>
      <c r="D217" s="10">
        <f>IFERROR(IF(AND($P217&gt;=2, SUM($O217:P217)&gt;=4), 5, IF(SUM($O217:$P217) &gt;= 4, 4, IF(SUM($N217:$P217) &gt;= 4, 3, IF(SUM($M217:$P217) &gt;= 4, 2, IF(SUM($L217:$P217)&gt;=4, 1, " "))))), " ")</f>
        <v>4</v>
      </c>
      <c r="E217" s="28">
        <f t="shared" si="63"/>
        <v>4</v>
      </c>
      <c r="F217" s="28">
        <f t="shared" si="64"/>
        <v>4</v>
      </c>
      <c r="G217" s="28">
        <f t="shared" si="65"/>
        <v>4</v>
      </c>
      <c r="H217" s="28">
        <f t="shared" si="66"/>
        <v>2</v>
      </c>
      <c r="I217" s="28">
        <f t="shared" si="67"/>
        <v>3</v>
      </c>
      <c r="J217" s="28">
        <f t="shared" si="68"/>
        <v>4</v>
      </c>
      <c r="K217" s="28">
        <f t="shared" si="69"/>
        <v>3</v>
      </c>
      <c r="L217" s="28">
        <f t="shared" si="70"/>
        <v>0</v>
      </c>
      <c r="M217" s="28">
        <f t="shared" si="71"/>
        <v>1</v>
      </c>
      <c r="N217" s="28">
        <f t="shared" si="72"/>
        <v>2</v>
      </c>
      <c r="O217" s="28">
        <f t="shared" si="73"/>
        <v>4</v>
      </c>
      <c r="P217" s="28">
        <f t="shared" si="74"/>
        <v>0</v>
      </c>
      <c r="Q217" s="27"/>
      <c r="R217" s="28" t="str">
        <f t="shared" si="75"/>
        <v>3.5 - 3.9</v>
      </c>
      <c r="S217" s="28" t="str">
        <f t="shared" si="76"/>
        <v>4.0 - 4.4</v>
      </c>
      <c r="T217" s="28" t="str">
        <f t="shared" si="77"/>
        <v>3.5 - 3.9</v>
      </c>
      <c r="U217" s="28" t="str">
        <f t="shared" si="78"/>
        <v>4.0 - 4.4</v>
      </c>
      <c r="V217" s="28" t="str">
        <f t="shared" si="79"/>
        <v>2.0 - 2.4</v>
      </c>
      <c r="W217" s="28" t="str">
        <f t="shared" si="80"/>
        <v>3.0 - 3.4</v>
      </c>
      <c r="X217" s="28" t="str">
        <f t="shared" si="81"/>
        <v>4.0 - 4.4</v>
      </c>
      <c r="Y217" s="28" t="str">
        <f t="shared" si="82"/>
        <v>3.0 - 3.4</v>
      </c>
      <c r="Z217" s="27"/>
      <c r="AA217" s="29">
        <f t="shared" si="83"/>
        <v>3.5</v>
      </c>
      <c r="AB217" s="29">
        <f>VLOOKUP($C217, EDU!C:E, 3, FALSE)</f>
        <v>4.3</v>
      </c>
      <c r="AC217" s="29">
        <f>VLOOKUP($C217, ESNFI!C:E, 3, FALSE)</f>
        <v>3.5</v>
      </c>
      <c r="AD217" s="29">
        <f>VLOOKUP($C217, Health!C:E, 3, FALSE)</f>
        <v>4</v>
      </c>
      <c r="AE217" s="29">
        <f>VLOOKUP($C217, NUT!C:E, 3, FALSE)</f>
        <v>2.4</v>
      </c>
      <c r="AF217" s="29">
        <f>VLOOKUP($C217, PRO!C:E, 3, FALSE)</f>
        <v>3</v>
      </c>
      <c r="AG217" s="29">
        <f>VLOOKUP($C217, FSC!C:E, 3, FALSE)</f>
        <v>4</v>
      </c>
      <c r="AH217" s="29">
        <f>VLOOKUP($C217, WASH!C:E, 3, FALSE)</f>
        <v>3</v>
      </c>
    </row>
    <row r="218" spans="1:34" ht="17" thickTop="1" thickBot="1" x14ac:dyDescent="0.35">
      <c r="A218" s="20" t="s">
        <v>531</v>
      </c>
      <c r="B218" s="20" t="s">
        <v>584</v>
      </c>
      <c r="C218" s="20" t="s">
        <v>585</v>
      </c>
      <c r="D218" s="10">
        <f>IFERROR(IF(AND($P218&gt;=2, SUM($O218:P218)&gt;=4), 5, IF(SUM($O218:$P218) &gt;= 4, 4, IF(SUM($N218:$P218) &gt;= 4, 3, IF(SUM($M218:$P218) &gt;= 4, 2, IF(SUM($L218:$P218)&gt;=4, 1, " "))))), " ")</f>
        <v>3</v>
      </c>
      <c r="E218" s="28">
        <f t="shared" si="63"/>
        <v>4</v>
      </c>
      <c r="F218" s="28">
        <f t="shared" si="64"/>
        <v>2</v>
      </c>
      <c r="G218" s="28">
        <f t="shared" si="65"/>
        <v>4</v>
      </c>
      <c r="H218" s="28">
        <f t="shared" si="66"/>
        <v>3</v>
      </c>
      <c r="I218" s="28">
        <f t="shared" si="67"/>
        <v>3</v>
      </c>
      <c r="J218" s="28">
        <f t="shared" si="68"/>
        <v>3</v>
      </c>
      <c r="K218" s="28">
        <f t="shared" si="69"/>
        <v>3</v>
      </c>
      <c r="L218" s="28">
        <f t="shared" si="70"/>
        <v>0</v>
      </c>
      <c r="M218" s="28">
        <f t="shared" si="71"/>
        <v>1</v>
      </c>
      <c r="N218" s="28">
        <f t="shared" si="72"/>
        <v>4</v>
      </c>
      <c r="O218" s="28">
        <f t="shared" si="73"/>
        <v>2</v>
      </c>
      <c r="P218" s="28">
        <f t="shared" si="74"/>
        <v>0</v>
      </c>
      <c r="Q218" s="27"/>
      <c r="R218" s="28" t="str">
        <f t="shared" si="75"/>
        <v>3.0 - 3.4</v>
      </c>
      <c r="S218" s="28" t="str">
        <f t="shared" si="76"/>
        <v>3.5 - 3.9</v>
      </c>
      <c r="T218" s="28" t="str">
        <f t="shared" si="77"/>
        <v>1.5 - 1.9</v>
      </c>
      <c r="U218" s="28" t="str">
        <f t="shared" si="78"/>
        <v>3.5 - 3.9</v>
      </c>
      <c r="V218" s="28" t="str">
        <f t="shared" si="79"/>
        <v>3.0 - 3.4</v>
      </c>
      <c r="W218" s="28" t="str">
        <f t="shared" si="80"/>
        <v>3.0 - 3.4</v>
      </c>
      <c r="X218" s="28" t="str">
        <f t="shared" si="81"/>
        <v>3.0 - 3.4</v>
      </c>
      <c r="Y218" s="28" t="str">
        <f t="shared" si="82"/>
        <v>3.0 - 3.4</v>
      </c>
      <c r="Z218" s="27"/>
      <c r="AA218" s="29">
        <f t="shared" si="83"/>
        <v>3.1</v>
      </c>
      <c r="AB218" s="29">
        <f>VLOOKUP($C218, EDU!C:E, 3, FALSE)</f>
        <v>3.7</v>
      </c>
      <c r="AC218" s="29">
        <f>VLOOKUP($C218, ESNFI!C:E, 3, FALSE)</f>
        <v>1.8</v>
      </c>
      <c r="AD218" s="29">
        <f>VLOOKUP($C218, Health!C:E, 3, FALSE)</f>
        <v>3.5</v>
      </c>
      <c r="AE218" s="29">
        <f>VLOOKUP($C218, NUT!C:E, 3, FALSE)</f>
        <v>3.2</v>
      </c>
      <c r="AF218" s="29">
        <f>VLOOKUP($C218, PRO!C:E, 3, FALSE)</f>
        <v>3</v>
      </c>
      <c r="AG218" s="29">
        <f>VLOOKUP($C218, FSC!C:E, 3, FALSE)</f>
        <v>3.2</v>
      </c>
      <c r="AH218" s="29">
        <f>VLOOKUP($C218, WASH!C:E, 3, FALSE)</f>
        <v>3</v>
      </c>
    </row>
    <row r="219" spans="1:34" ht="17" thickTop="1" thickBot="1" x14ac:dyDescent="0.35">
      <c r="A219" s="20" t="s">
        <v>531</v>
      </c>
      <c r="B219" s="20" t="s">
        <v>586</v>
      </c>
      <c r="C219" s="20" t="s">
        <v>587</v>
      </c>
      <c r="D219" s="10">
        <f>IFERROR(IF(AND($P219&gt;=2, SUM($O219:P219)&gt;=4), 5, IF(SUM($O219:$P219) &gt;= 4, 4, IF(SUM($N219:$P219) &gt;= 4, 3, IF(SUM($M219:$P219) &gt;= 4, 2, IF(SUM($L219:$P219)&gt;=4, 1, " "))))), " ")</f>
        <v>3</v>
      </c>
      <c r="E219" s="28">
        <f t="shared" si="63"/>
        <v>3</v>
      </c>
      <c r="F219" s="28">
        <f t="shared" si="64"/>
        <v>3</v>
      </c>
      <c r="G219" s="28">
        <f t="shared" si="65"/>
        <v>4</v>
      </c>
      <c r="H219" s="28">
        <f t="shared" si="66"/>
        <v>4</v>
      </c>
      <c r="I219" s="28">
        <f t="shared" si="67"/>
        <v>3</v>
      </c>
      <c r="J219" s="28">
        <f t="shared" si="68"/>
        <v>4</v>
      </c>
      <c r="K219" s="28">
        <f t="shared" si="69"/>
        <v>3</v>
      </c>
      <c r="L219" s="28">
        <f t="shared" si="70"/>
        <v>0</v>
      </c>
      <c r="M219" s="28">
        <f t="shared" si="71"/>
        <v>0</v>
      </c>
      <c r="N219" s="28">
        <f t="shared" si="72"/>
        <v>4</v>
      </c>
      <c r="O219" s="28">
        <f t="shared" si="73"/>
        <v>3</v>
      </c>
      <c r="P219" s="28">
        <f t="shared" si="74"/>
        <v>0</v>
      </c>
      <c r="Q219" s="27"/>
      <c r="R219" s="28" t="str">
        <f t="shared" si="75"/>
        <v>3.0 - 3.4</v>
      </c>
      <c r="S219" s="28" t="str">
        <f t="shared" si="76"/>
        <v>3.0 - 3.4</v>
      </c>
      <c r="T219" s="28" t="str">
        <f t="shared" si="77"/>
        <v>3.0 - 3.4</v>
      </c>
      <c r="U219" s="28" t="str">
        <f t="shared" si="78"/>
        <v>3.5 - 3.9</v>
      </c>
      <c r="V219" s="28" t="str">
        <f t="shared" si="79"/>
        <v>3.5 - 3.9</v>
      </c>
      <c r="W219" s="28" t="str">
        <f t="shared" si="80"/>
        <v>2.5 - 2.9</v>
      </c>
      <c r="X219" s="28" t="str">
        <f t="shared" si="81"/>
        <v>3.5 - 3.9</v>
      </c>
      <c r="Y219" s="28" t="str">
        <f t="shared" si="82"/>
        <v>2.5 - 2.9</v>
      </c>
      <c r="Z219" s="27"/>
      <c r="AA219" s="29">
        <f t="shared" si="83"/>
        <v>3.3</v>
      </c>
      <c r="AB219" s="29">
        <f>VLOOKUP($C219, EDU!C:E, 3, FALSE)</f>
        <v>3.3</v>
      </c>
      <c r="AC219" s="29">
        <f>VLOOKUP($C219, ESNFI!C:E, 3, FALSE)</f>
        <v>3.3</v>
      </c>
      <c r="AD219" s="29">
        <f>VLOOKUP($C219, Health!C:E, 3, FALSE)</f>
        <v>3.5</v>
      </c>
      <c r="AE219" s="29">
        <f>VLOOKUP($C219, NUT!C:E, 3, FALSE)</f>
        <v>3.6</v>
      </c>
      <c r="AF219" s="29">
        <f>VLOOKUP($C219, PRO!C:E, 3, FALSE)</f>
        <v>2.8</v>
      </c>
      <c r="AG219" s="29">
        <f>VLOOKUP($C219, FSC!C:E, 3, FALSE)</f>
        <v>3.6</v>
      </c>
      <c r="AH219" s="29">
        <f>VLOOKUP($C219, WASH!C:E, 3, FALSE)</f>
        <v>2.8</v>
      </c>
    </row>
    <row r="220" spans="1:34" ht="17" thickTop="1" thickBot="1" x14ac:dyDescent="0.35">
      <c r="A220" s="20" t="s">
        <v>588</v>
      </c>
      <c r="B220" s="20" t="s">
        <v>589</v>
      </c>
      <c r="C220" s="20" t="s">
        <v>590</v>
      </c>
      <c r="D220" s="10">
        <f>IFERROR(IF(AND($P220&gt;=2, SUM($O220:P220)&gt;=4), 5, IF(SUM($O220:$P220) &gt;= 4, 4, IF(SUM($N220:$P220) &gt;= 4, 3, IF(SUM($M220:$P220) &gt;= 4, 2, IF(SUM($L220:$P220)&gt;=4, 1, " "))))), " ")</f>
        <v>3</v>
      </c>
      <c r="E220" s="28">
        <f t="shared" si="63"/>
        <v>4</v>
      </c>
      <c r="F220" s="28">
        <f t="shared" si="64"/>
        <v>3</v>
      </c>
      <c r="G220" s="28">
        <f t="shared" si="65"/>
        <v>4</v>
      </c>
      <c r="H220" s="28">
        <f t="shared" si="66"/>
        <v>3</v>
      </c>
      <c r="I220" s="28">
        <f t="shared" si="67"/>
        <v>3</v>
      </c>
      <c r="J220" s="28">
        <f t="shared" si="68"/>
        <v>3</v>
      </c>
      <c r="K220" s="28">
        <f t="shared" si="69"/>
        <v>3</v>
      </c>
      <c r="L220" s="28">
        <f t="shared" si="70"/>
        <v>0</v>
      </c>
      <c r="M220" s="28">
        <f t="shared" si="71"/>
        <v>0</v>
      </c>
      <c r="N220" s="28">
        <f t="shared" si="72"/>
        <v>5</v>
      </c>
      <c r="O220" s="28">
        <f t="shared" si="73"/>
        <v>2</v>
      </c>
      <c r="P220" s="28">
        <f t="shared" si="74"/>
        <v>0</v>
      </c>
      <c r="Q220" s="27"/>
      <c r="R220" s="28" t="str">
        <f t="shared" si="75"/>
        <v>3.0 - 3.4</v>
      </c>
      <c r="S220" s="28" t="str">
        <f t="shared" si="76"/>
        <v>4.0 - 4.4</v>
      </c>
      <c r="T220" s="28" t="str">
        <f t="shared" si="77"/>
        <v>2.5 - 2.9</v>
      </c>
      <c r="U220" s="28" t="str">
        <f t="shared" si="78"/>
        <v>3.5 - 3.9</v>
      </c>
      <c r="V220" s="28" t="str">
        <f t="shared" si="79"/>
        <v>3.0 - 3.4</v>
      </c>
      <c r="W220" s="28" t="str">
        <f t="shared" si="80"/>
        <v>3.0 - 3.4</v>
      </c>
      <c r="X220" s="28" t="str">
        <f t="shared" si="81"/>
        <v>3.0 - 3.4</v>
      </c>
      <c r="Y220" s="28" t="str">
        <f t="shared" si="82"/>
        <v>2.5 - 2.9</v>
      </c>
      <c r="Z220" s="27"/>
      <c r="AA220" s="29">
        <f t="shared" si="83"/>
        <v>3.2</v>
      </c>
      <c r="AB220" s="29">
        <f>VLOOKUP($C220, EDU!C:E, 3, FALSE)</f>
        <v>4.3</v>
      </c>
      <c r="AC220" s="29">
        <f>VLOOKUP($C220, ESNFI!C:E, 3, FALSE)</f>
        <v>2.5</v>
      </c>
      <c r="AD220" s="29">
        <f>VLOOKUP($C220, Health!C:E, 3, FALSE)</f>
        <v>3.5</v>
      </c>
      <c r="AE220" s="29">
        <f>VLOOKUP($C220, NUT!C:E, 3, FALSE)</f>
        <v>3</v>
      </c>
      <c r="AF220" s="29">
        <f>VLOOKUP($C220, PRO!C:E, 3, FALSE)</f>
        <v>3.3</v>
      </c>
      <c r="AG220" s="29">
        <f>VLOOKUP($C220, FSC!C:E, 3, FALSE)</f>
        <v>3.4</v>
      </c>
      <c r="AH220" s="29">
        <f>VLOOKUP($C220, WASH!C:E, 3, FALSE)</f>
        <v>2.5</v>
      </c>
    </row>
    <row r="221" spans="1:34" ht="17" thickTop="1" thickBot="1" x14ac:dyDescent="0.35">
      <c r="A221" s="20" t="s">
        <v>588</v>
      </c>
      <c r="B221" s="20" t="s">
        <v>591</v>
      </c>
      <c r="C221" s="20" t="s">
        <v>592</v>
      </c>
      <c r="D221" s="10">
        <f>IFERROR(IF(AND($P221&gt;=2, SUM($O221:P221)&gt;=4), 5, IF(SUM($O221:$P221) &gt;= 4, 4, IF(SUM($N221:$P221) &gt;= 4, 3, IF(SUM($M221:$P221) &gt;= 4, 2, IF(SUM($L221:$P221)&gt;=4, 1, " "))))), " ")</f>
        <v>3</v>
      </c>
      <c r="E221" s="28">
        <f t="shared" si="63"/>
        <v>4</v>
      </c>
      <c r="F221" s="28">
        <f t="shared" si="64"/>
        <v>3</v>
      </c>
      <c r="G221" s="28">
        <f t="shared" si="65"/>
        <v>4</v>
      </c>
      <c r="H221" s="28">
        <f t="shared" si="66"/>
        <v>2</v>
      </c>
      <c r="I221" s="28">
        <f t="shared" si="67"/>
        <v>3</v>
      </c>
      <c r="J221" s="28">
        <f t="shared" si="68"/>
        <v>3</v>
      </c>
      <c r="K221" s="28">
        <f t="shared" si="69"/>
        <v>3</v>
      </c>
      <c r="L221" s="28">
        <f t="shared" si="70"/>
        <v>0</v>
      </c>
      <c r="M221" s="28">
        <f t="shared" si="71"/>
        <v>1</v>
      </c>
      <c r="N221" s="28">
        <f t="shared" si="72"/>
        <v>4</v>
      </c>
      <c r="O221" s="28">
        <f t="shared" si="73"/>
        <v>2</v>
      </c>
      <c r="P221" s="28">
        <f t="shared" si="74"/>
        <v>0</v>
      </c>
      <c r="Q221" s="27"/>
      <c r="R221" s="28" t="str">
        <f t="shared" si="75"/>
        <v>3.0 - 3.4</v>
      </c>
      <c r="S221" s="28" t="str">
        <f t="shared" si="76"/>
        <v>4.0 - 4.4</v>
      </c>
      <c r="T221" s="28" t="str">
        <f t="shared" si="77"/>
        <v>2.5 - 2.9</v>
      </c>
      <c r="U221" s="28" t="str">
        <f t="shared" si="78"/>
        <v>3.5 - 3.9</v>
      </c>
      <c r="V221" s="28" t="str">
        <f t="shared" si="79"/>
        <v>1.5 - 1.9</v>
      </c>
      <c r="W221" s="28" t="str">
        <f t="shared" si="80"/>
        <v>2.5 - 2.9</v>
      </c>
      <c r="X221" s="28" t="str">
        <f t="shared" si="81"/>
        <v>3.0 - 3.4</v>
      </c>
      <c r="Y221" s="28" t="str">
        <f t="shared" si="82"/>
        <v>3.0 - 3.4</v>
      </c>
      <c r="Z221" s="27"/>
      <c r="AA221" s="29">
        <f t="shared" si="83"/>
        <v>3.1</v>
      </c>
      <c r="AB221" s="29">
        <f>VLOOKUP($C221, EDU!C:E, 3, FALSE)</f>
        <v>4.3</v>
      </c>
      <c r="AC221" s="29">
        <f>VLOOKUP($C221, ESNFI!C:E, 3, FALSE)</f>
        <v>2.8</v>
      </c>
      <c r="AD221" s="29">
        <f>VLOOKUP($C221, Health!C:E, 3, FALSE)</f>
        <v>3.8</v>
      </c>
      <c r="AE221" s="29">
        <f>VLOOKUP($C221, NUT!C:E, 3, FALSE)</f>
        <v>1.5999999999999999</v>
      </c>
      <c r="AF221" s="29">
        <f>VLOOKUP($C221, PRO!C:E, 3, FALSE)</f>
        <v>2.8</v>
      </c>
      <c r="AG221" s="29">
        <f>VLOOKUP($C221, FSC!C:E, 3, FALSE)</f>
        <v>3.2</v>
      </c>
      <c r="AH221" s="29">
        <f>VLOOKUP($C221, WASH!C:E, 3, FALSE)</f>
        <v>3</v>
      </c>
    </row>
    <row r="222" spans="1:34" ht="17" thickTop="1" thickBot="1" x14ac:dyDescent="0.35">
      <c r="A222" s="20" t="s">
        <v>588</v>
      </c>
      <c r="B222" s="20" t="s">
        <v>593</v>
      </c>
      <c r="C222" s="20" t="s">
        <v>594</v>
      </c>
      <c r="D222" s="10">
        <f>IFERROR(IF(AND($P222&gt;=2, SUM($O222:P222)&gt;=4), 5, IF(SUM($O222:$P222) &gt;= 4, 4, IF(SUM($N222:$P222) &gt;= 4, 3, IF(SUM($M222:$P222) &gt;= 4, 2, IF(SUM($L222:$P222)&gt;=4, 1, " "))))), " ")</f>
        <v>3</v>
      </c>
      <c r="E222" s="28">
        <f t="shared" si="63"/>
        <v>4</v>
      </c>
      <c r="F222" s="28">
        <f t="shared" si="64"/>
        <v>3</v>
      </c>
      <c r="G222" s="28">
        <f t="shared" si="65"/>
        <v>4</v>
      </c>
      <c r="H222" s="28">
        <f t="shared" si="66"/>
        <v>3</v>
      </c>
      <c r="I222" s="28">
        <f t="shared" si="67"/>
        <v>3</v>
      </c>
      <c r="J222" s="28">
        <f t="shared" si="68"/>
        <v>3</v>
      </c>
      <c r="K222" s="28">
        <f t="shared" si="69"/>
        <v>3</v>
      </c>
      <c r="L222" s="28">
        <f t="shared" si="70"/>
        <v>0</v>
      </c>
      <c r="M222" s="28">
        <f t="shared" si="71"/>
        <v>0</v>
      </c>
      <c r="N222" s="28">
        <f t="shared" si="72"/>
        <v>5</v>
      </c>
      <c r="O222" s="28">
        <f t="shared" si="73"/>
        <v>2</v>
      </c>
      <c r="P222" s="28">
        <f t="shared" si="74"/>
        <v>0</v>
      </c>
      <c r="Q222" s="27"/>
      <c r="R222" s="28" t="str">
        <f t="shared" si="75"/>
        <v>3.0 - 3.4</v>
      </c>
      <c r="S222" s="28" t="str">
        <f t="shared" si="76"/>
        <v>4.0 - 4.4</v>
      </c>
      <c r="T222" s="28" t="str">
        <f t="shared" si="77"/>
        <v>3.0 - 3.4</v>
      </c>
      <c r="U222" s="28" t="str">
        <f t="shared" si="78"/>
        <v>4.0 - 4.4</v>
      </c>
      <c r="V222" s="28" t="str">
        <f t="shared" si="79"/>
        <v>3.0 - 3.4</v>
      </c>
      <c r="W222" s="28" t="str">
        <f t="shared" si="80"/>
        <v>3.0 - 3.4</v>
      </c>
      <c r="X222" s="28" t="str">
        <f t="shared" si="81"/>
        <v>3.0 - 3.4</v>
      </c>
      <c r="Y222" s="28" t="str">
        <f t="shared" si="82"/>
        <v>2.5 - 2.9</v>
      </c>
      <c r="Z222" s="27"/>
      <c r="AA222" s="29">
        <f t="shared" si="83"/>
        <v>3.4</v>
      </c>
      <c r="AB222" s="29">
        <f>VLOOKUP($C222, EDU!C:E, 3, FALSE)</f>
        <v>4.3</v>
      </c>
      <c r="AC222" s="29">
        <f>VLOOKUP($C222, ESNFI!C:E, 3, FALSE)</f>
        <v>3</v>
      </c>
      <c r="AD222" s="29">
        <f>VLOOKUP($C222, Health!C:E, 3, FALSE)</f>
        <v>4.3</v>
      </c>
      <c r="AE222" s="29">
        <f>VLOOKUP($C222, NUT!C:E, 3, FALSE)</f>
        <v>3.4000000000000004</v>
      </c>
      <c r="AF222" s="29">
        <f>VLOOKUP($C222, PRO!C:E, 3, FALSE)</f>
        <v>3.3</v>
      </c>
      <c r="AG222" s="29">
        <f>VLOOKUP($C222, FSC!C:E, 3, FALSE)</f>
        <v>3</v>
      </c>
      <c r="AH222" s="29">
        <f>VLOOKUP($C222, WASH!C:E, 3, FALSE)</f>
        <v>2.8</v>
      </c>
    </row>
    <row r="223" spans="1:34" ht="17" thickTop="1" thickBot="1" x14ac:dyDescent="0.35">
      <c r="A223" s="20" t="s">
        <v>588</v>
      </c>
      <c r="B223" s="20" t="s">
        <v>595</v>
      </c>
      <c r="C223" s="20" t="s">
        <v>596</v>
      </c>
      <c r="D223" s="10">
        <f>IFERROR(IF(AND($P223&gt;=2, SUM($O223:P223)&gt;=4), 5, IF(SUM($O223:$P223) &gt;= 4, 4, IF(SUM($N223:$P223) &gt;= 4, 3, IF(SUM($M223:$P223) &gt;= 4, 2, IF(SUM($L223:$P223)&gt;=4, 1, " "))))), " ")</f>
        <v>4</v>
      </c>
      <c r="E223" s="28">
        <f t="shared" si="63"/>
        <v>4</v>
      </c>
      <c r="F223" s="28">
        <f t="shared" si="64"/>
        <v>4</v>
      </c>
      <c r="G223" s="28">
        <f t="shared" si="65"/>
        <v>4</v>
      </c>
      <c r="H223" s="28">
        <f t="shared" si="66"/>
        <v>3</v>
      </c>
      <c r="I223" s="28">
        <f t="shared" si="67"/>
        <v>4</v>
      </c>
      <c r="J223" s="28">
        <f t="shared" si="68"/>
        <v>4</v>
      </c>
      <c r="K223" s="28">
        <f t="shared" si="69"/>
        <v>3</v>
      </c>
      <c r="L223" s="28">
        <f t="shared" si="70"/>
        <v>0</v>
      </c>
      <c r="M223" s="28">
        <f t="shared" si="71"/>
        <v>0</v>
      </c>
      <c r="N223" s="28">
        <f t="shared" si="72"/>
        <v>2</v>
      </c>
      <c r="O223" s="28">
        <f t="shared" si="73"/>
        <v>5</v>
      </c>
      <c r="P223" s="28">
        <f t="shared" si="74"/>
        <v>0</v>
      </c>
      <c r="Q223" s="27"/>
      <c r="R223" s="28" t="str">
        <f t="shared" si="75"/>
        <v>3.5 - 3.9</v>
      </c>
      <c r="S223" s="28" t="str">
        <f t="shared" si="76"/>
        <v>4.0 - 4.4</v>
      </c>
      <c r="T223" s="28" t="str">
        <f t="shared" si="77"/>
        <v>4.0 - 4.4</v>
      </c>
      <c r="U223" s="28" t="str">
        <f t="shared" si="78"/>
        <v>3.5 - 3.9</v>
      </c>
      <c r="V223" s="28" t="str">
        <f t="shared" si="79"/>
        <v>3.0 - 3.4</v>
      </c>
      <c r="W223" s="28" t="str">
        <f t="shared" si="80"/>
        <v>3.5 - 3.9</v>
      </c>
      <c r="X223" s="28" t="str">
        <f t="shared" si="81"/>
        <v>3.5 - 3.9</v>
      </c>
      <c r="Y223" s="28" t="str">
        <f t="shared" si="82"/>
        <v>2.5 - 2.9</v>
      </c>
      <c r="Z223" s="27"/>
      <c r="AA223" s="29">
        <f t="shared" si="83"/>
        <v>3.6</v>
      </c>
      <c r="AB223" s="29">
        <f>VLOOKUP($C223, EDU!C:E, 3, FALSE)</f>
        <v>4.3</v>
      </c>
      <c r="AC223" s="29">
        <f>VLOOKUP($C223, ESNFI!C:E, 3, FALSE)</f>
        <v>4</v>
      </c>
      <c r="AD223" s="29">
        <f>VLOOKUP($C223, Health!C:E, 3, FALSE)</f>
        <v>3.8</v>
      </c>
      <c r="AE223" s="29">
        <f>VLOOKUP($C223, NUT!C:E, 3, FALSE)</f>
        <v>3.2</v>
      </c>
      <c r="AF223" s="29">
        <f>VLOOKUP($C223, PRO!C:E, 3, FALSE)</f>
        <v>3.8</v>
      </c>
      <c r="AG223" s="29">
        <f>VLOOKUP($C223, FSC!C:E, 3, FALSE)</f>
        <v>3.6</v>
      </c>
      <c r="AH223" s="29">
        <f>VLOOKUP($C223, WASH!C:E, 3, FALSE)</f>
        <v>2.5</v>
      </c>
    </row>
    <row r="224" spans="1:34" ht="17" thickTop="1" thickBot="1" x14ac:dyDescent="0.35">
      <c r="A224" s="20" t="s">
        <v>588</v>
      </c>
      <c r="B224" s="20" t="s">
        <v>597</v>
      </c>
      <c r="C224" s="20" t="s">
        <v>598</v>
      </c>
      <c r="D224" s="10">
        <f>IFERROR(IF(AND($P224&gt;=2, SUM($O224:P224)&gt;=4), 5, IF(SUM($O224:$P224) &gt;= 4, 4, IF(SUM($N224:$P224) &gt;= 4, 3, IF(SUM($M224:$P224) &gt;= 4, 2, IF(SUM($L224:$P224)&gt;=4, 1, " "))))), " ")</f>
        <v>4</v>
      </c>
      <c r="E224" s="28">
        <f t="shared" si="63"/>
        <v>4</v>
      </c>
      <c r="F224" s="28">
        <f t="shared" si="64"/>
        <v>4</v>
      </c>
      <c r="G224" s="28">
        <f t="shared" si="65"/>
        <v>4</v>
      </c>
      <c r="H224" s="28">
        <f t="shared" si="66"/>
        <v>3</v>
      </c>
      <c r="I224" s="28">
        <f t="shared" si="67"/>
        <v>4</v>
      </c>
      <c r="J224" s="28">
        <f t="shared" si="68"/>
        <v>4</v>
      </c>
      <c r="K224" s="28">
        <f t="shared" si="69"/>
        <v>3</v>
      </c>
      <c r="L224" s="28">
        <f t="shared" si="70"/>
        <v>0</v>
      </c>
      <c r="M224" s="28">
        <f t="shared" si="71"/>
        <v>0</v>
      </c>
      <c r="N224" s="28">
        <f t="shared" si="72"/>
        <v>2</v>
      </c>
      <c r="O224" s="28">
        <f t="shared" si="73"/>
        <v>5</v>
      </c>
      <c r="P224" s="28">
        <f t="shared" si="74"/>
        <v>0</v>
      </c>
      <c r="Q224" s="27"/>
      <c r="R224" s="28" t="str">
        <f t="shared" si="75"/>
        <v>3.5 - 3.9</v>
      </c>
      <c r="S224" s="28" t="str">
        <f t="shared" si="76"/>
        <v>4.0 - 4.4</v>
      </c>
      <c r="T224" s="28" t="str">
        <f t="shared" si="77"/>
        <v>3.5 - 3.9</v>
      </c>
      <c r="U224" s="28" t="str">
        <f t="shared" si="78"/>
        <v>4.0 - 4.4</v>
      </c>
      <c r="V224" s="28" t="str">
        <f t="shared" si="79"/>
        <v>3.0 - 3.4</v>
      </c>
      <c r="W224" s="28" t="str">
        <f t="shared" si="80"/>
        <v>3.5 - 3.9</v>
      </c>
      <c r="X224" s="28" t="str">
        <f t="shared" si="81"/>
        <v>4.0 - 4.4</v>
      </c>
      <c r="Y224" s="28" t="str">
        <f t="shared" si="82"/>
        <v>3.0 - 3.4</v>
      </c>
      <c r="Z224" s="27"/>
      <c r="AA224" s="29">
        <f t="shared" si="83"/>
        <v>3.7</v>
      </c>
      <c r="AB224" s="29">
        <f>VLOOKUP($C224, EDU!C:E, 3, FALSE)</f>
        <v>4</v>
      </c>
      <c r="AC224" s="29">
        <f>VLOOKUP($C224, ESNFI!C:E, 3, FALSE)</f>
        <v>3.8</v>
      </c>
      <c r="AD224" s="29">
        <f>VLOOKUP($C224, Health!C:E, 3, FALSE)</f>
        <v>4.3</v>
      </c>
      <c r="AE224" s="29">
        <f>VLOOKUP($C224, NUT!C:E, 3, FALSE)</f>
        <v>3</v>
      </c>
      <c r="AF224" s="29">
        <f>VLOOKUP($C224, PRO!C:E, 3, FALSE)</f>
        <v>3.5</v>
      </c>
      <c r="AG224" s="29">
        <f>VLOOKUP($C224, FSC!C:E, 3, FALSE)</f>
        <v>4.2</v>
      </c>
      <c r="AH224" s="29">
        <f>VLOOKUP($C224, WASH!C:E, 3, FALSE)</f>
        <v>3</v>
      </c>
    </row>
    <row r="225" spans="1:34" ht="17" thickTop="1" thickBot="1" x14ac:dyDescent="0.35">
      <c r="A225" s="20" t="s">
        <v>588</v>
      </c>
      <c r="B225" s="20" t="s">
        <v>599</v>
      </c>
      <c r="C225" s="20" t="s">
        <v>600</v>
      </c>
      <c r="D225" s="10">
        <f>IFERROR(IF(AND($P225&gt;=2, SUM($O225:P225)&gt;=4), 5, IF(SUM($O225:$P225) &gt;= 4, 4, IF(SUM($N225:$P225) &gt;= 4, 3, IF(SUM($M225:$P225) &gt;= 4, 2, IF(SUM($L225:$P225)&gt;=4, 1, " "))))), " ")</f>
        <v>4</v>
      </c>
      <c r="E225" s="28">
        <f t="shared" si="63"/>
        <v>4</v>
      </c>
      <c r="F225" s="28">
        <f t="shared" si="64"/>
        <v>4</v>
      </c>
      <c r="G225" s="28">
        <f t="shared" si="65"/>
        <v>4</v>
      </c>
      <c r="H225" s="28">
        <f t="shared" si="66"/>
        <v>2</v>
      </c>
      <c r="I225" s="28">
        <f t="shared" si="67"/>
        <v>4</v>
      </c>
      <c r="J225" s="28">
        <f t="shared" si="68"/>
        <v>4</v>
      </c>
      <c r="K225" s="28">
        <f t="shared" si="69"/>
        <v>3</v>
      </c>
      <c r="L225" s="28">
        <f t="shared" si="70"/>
        <v>0</v>
      </c>
      <c r="M225" s="28">
        <f t="shared" si="71"/>
        <v>1</v>
      </c>
      <c r="N225" s="28">
        <f t="shared" si="72"/>
        <v>1</v>
      </c>
      <c r="O225" s="28">
        <f t="shared" si="73"/>
        <v>5</v>
      </c>
      <c r="P225" s="28">
        <f t="shared" si="74"/>
        <v>0</v>
      </c>
      <c r="Q225" s="27"/>
      <c r="R225" s="28" t="str">
        <f t="shared" si="75"/>
        <v>3.5 - 3.9</v>
      </c>
      <c r="S225" s="28" t="str">
        <f t="shared" si="76"/>
        <v>3.5 - 3.9</v>
      </c>
      <c r="T225" s="28" t="str">
        <f t="shared" si="77"/>
        <v>4.0 - 4.4</v>
      </c>
      <c r="U225" s="28" t="str">
        <f t="shared" si="78"/>
        <v>4.0 - 4.4</v>
      </c>
      <c r="V225" s="28" t="str">
        <f t="shared" si="79"/>
        <v>2.0 - 2.4</v>
      </c>
      <c r="W225" s="28" t="str">
        <f t="shared" si="80"/>
        <v>3.5 - 3.9</v>
      </c>
      <c r="X225" s="28" t="str">
        <f t="shared" si="81"/>
        <v>4.0 - 4.4</v>
      </c>
      <c r="Y225" s="28" t="str">
        <f t="shared" si="82"/>
        <v>3.0 - 3.4</v>
      </c>
      <c r="Z225" s="27"/>
      <c r="AA225" s="29">
        <f t="shared" si="83"/>
        <v>3.6</v>
      </c>
      <c r="AB225" s="29">
        <f>VLOOKUP($C225, EDU!C:E, 3, FALSE)</f>
        <v>3.7</v>
      </c>
      <c r="AC225" s="29">
        <f>VLOOKUP($C225, ESNFI!C:E, 3, FALSE)</f>
        <v>4</v>
      </c>
      <c r="AD225" s="29">
        <f>VLOOKUP($C225, Health!C:E, 3, FALSE)</f>
        <v>4.3</v>
      </c>
      <c r="AE225" s="29">
        <f>VLOOKUP($C225, NUT!C:E, 3, FALSE)</f>
        <v>2.4</v>
      </c>
      <c r="AF225" s="29">
        <f>VLOOKUP($C225, PRO!C:E, 3, FALSE)</f>
        <v>3.5</v>
      </c>
      <c r="AG225" s="29">
        <f>VLOOKUP($C225, FSC!C:E, 3, FALSE)</f>
        <v>4</v>
      </c>
      <c r="AH225" s="29">
        <f>VLOOKUP($C225, WASH!C:E, 3, FALSE)</f>
        <v>3</v>
      </c>
    </row>
    <row r="226" spans="1:34" ht="17" thickTop="1" thickBot="1" x14ac:dyDescent="0.35">
      <c r="A226" s="20" t="s">
        <v>588</v>
      </c>
      <c r="B226" s="20" t="s">
        <v>601</v>
      </c>
      <c r="C226" s="20" t="s">
        <v>602</v>
      </c>
      <c r="D226" s="10">
        <f>IFERROR(IF(AND($P226&gt;=2, SUM($O226:P226)&gt;=4), 5, IF(SUM($O226:$P226) &gt;= 4, 4, IF(SUM($N226:$P226) &gt;= 4, 3, IF(SUM($M226:$P226) &gt;= 4, 2, IF(SUM($L226:$P226)&gt;=4, 1, " "))))), " ")</f>
        <v>3</v>
      </c>
      <c r="E226" s="28">
        <f t="shared" si="63"/>
        <v>4</v>
      </c>
      <c r="F226" s="28">
        <f t="shared" si="64"/>
        <v>3</v>
      </c>
      <c r="G226" s="28">
        <f t="shared" si="65"/>
        <v>4</v>
      </c>
      <c r="H226" s="28">
        <f t="shared" si="66"/>
        <v>2</v>
      </c>
      <c r="I226" s="28">
        <f t="shared" si="67"/>
        <v>3</v>
      </c>
      <c r="J226" s="28">
        <f t="shared" si="68"/>
        <v>3</v>
      </c>
      <c r="K226" s="28">
        <f t="shared" si="69"/>
        <v>3</v>
      </c>
      <c r="L226" s="28">
        <f t="shared" si="70"/>
        <v>0</v>
      </c>
      <c r="M226" s="28">
        <f t="shared" si="71"/>
        <v>1</v>
      </c>
      <c r="N226" s="28">
        <f t="shared" si="72"/>
        <v>4</v>
      </c>
      <c r="O226" s="28">
        <f t="shared" si="73"/>
        <v>2</v>
      </c>
      <c r="P226" s="28">
        <f t="shared" si="74"/>
        <v>0</v>
      </c>
      <c r="Q226" s="27"/>
      <c r="R226" s="28" t="str">
        <f t="shared" si="75"/>
        <v>3.0 - 3.4</v>
      </c>
      <c r="S226" s="28" t="str">
        <f t="shared" si="76"/>
        <v>4.0 - 4.4</v>
      </c>
      <c r="T226" s="28" t="str">
        <f t="shared" si="77"/>
        <v>2.5 - 2.9</v>
      </c>
      <c r="U226" s="28" t="str">
        <f t="shared" si="78"/>
        <v>3.5 - 3.9</v>
      </c>
      <c r="V226" s="28" t="str">
        <f t="shared" si="79"/>
        <v>2.0 - 2.4</v>
      </c>
      <c r="W226" s="28" t="str">
        <f t="shared" si="80"/>
        <v>3.0 - 3.4</v>
      </c>
      <c r="X226" s="28" t="str">
        <f t="shared" si="81"/>
        <v>3.0 - 3.4</v>
      </c>
      <c r="Y226" s="28" t="str">
        <f t="shared" si="82"/>
        <v>3.0 - 3.4</v>
      </c>
      <c r="Z226" s="27"/>
      <c r="AA226" s="29">
        <f t="shared" si="83"/>
        <v>3.2</v>
      </c>
      <c r="AB226" s="29">
        <f>VLOOKUP($C226, EDU!C:E, 3, FALSE)</f>
        <v>4</v>
      </c>
      <c r="AC226" s="29">
        <f>VLOOKUP($C226, ESNFI!C:E, 3, FALSE)</f>
        <v>2.8</v>
      </c>
      <c r="AD226" s="29">
        <f>VLOOKUP($C226, Health!C:E, 3, FALSE)</f>
        <v>3.8</v>
      </c>
      <c r="AE226" s="29">
        <f>VLOOKUP($C226, NUT!C:E, 3, FALSE)</f>
        <v>2.4</v>
      </c>
      <c r="AF226" s="29">
        <f>VLOOKUP($C226, PRO!C:E, 3, FALSE)</f>
        <v>3.3</v>
      </c>
      <c r="AG226" s="29">
        <f>VLOOKUP($C226, FSC!C:E, 3, FALSE)</f>
        <v>3.2</v>
      </c>
      <c r="AH226" s="29">
        <f>VLOOKUP($C226, WASH!C:E, 3, FALSE)</f>
        <v>3</v>
      </c>
    </row>
    <row r="227" spans="1:34" ht="17" thickTop="1" thickBot="1" x14ac:dyDescent="0.35">
      <c r="A227" s="20" t="s">
        <v>588</v>
      </c>
      <c r="B227" s="20" t="s">
        <v>603</v>
      </c>
      <c r="C227" s="20" t="s">
        <v>604</v>
      </c>
      <c r="D227" s="10">
        <f>IFERROR(IF(AND($P227&gt;=2, SUM($O227:P227)&gt;=4), 5, IF(SUM($O227:$P227) &gt;= 4, 4, IF(SUM($N227:$P227) &gt;= 4, 3, IF(SUM($M227:$P227) &gt;= 4, 2, IF(SUM($L227:$P227)&gt;=4, 1, " "))))), " ")</f>
        <v>3</v>
      </c>
      <c r="E227" s="28">
        <f t="shared" si="63"/>
        <v>4</v>
      </c>
      <c r="F227" s="28">
        <f t="shared" si="64"/>
        <v>3</v>
      </c>
      <c r="G227" s="28">
        <f t="shared" si="65"/>
        <v>4</v>
      </c>
      <c r="H227" s="28">
        <f t="shared" si="66"/>
        <v>3</v>
      </c>
      <c r="I227" s="28">
        <f t="shared" si="67"/>
        <v>3</v>
      </c>
      <c r="J227" s="28">
        <f t="shared" si="68"/>
        <v>3</v>
      </c>
      <c r="K227" s="28">
        <f t="shared" si="69"/>
        <v>3</v>
      </c>
      <c r="L227" s="28">
        <f t="shared" si="70"/>
        <v>0</v>
      </c>
      <c r="M227" s="28">
        <f t="shared" si="71"/>
        <v>0</v>
      </c>
      <c r="N227" s="28">
        <f t="shared" si="72"/>
        <v>5</v>
      </c>
      <c r="O227" s="28">
        <f t="shared" si="73"/>
        <v>2</v>
      </c>
      <c r="P227" s="28">
        <f t="shared" si="74"/>
        <v>0</v>
      </c>
      <c r="Q227" s="27"/>
      <c r="R227" s="28" t="str">
        <f t="shared" si="75"/>
        <v>3.0 - 3.4</v>
      </c>
      <c r="S227" s="28" t="str">
        <f t="shared" si="76"/>
        <v>4.0 - 4.4</v>
      </c>
      <c r="T227" s="28" t="str">
        <f t="shared" si="77"/>
        <v>2.5 - 2.9</v>
      </c>
      <c r="U227" s="28" t="str">
        <f t="shared" si="78"/>
        <v>3.5 - 3.9</v>
      </c>
      <c r="V227" s="28" t="str">
        <f t="shared" si="79"/>
        <v>2.5 - 2.9</v>
      </c>
      <c r="W227" s="28" t="str">
        <f t="shared" si="80"/>
        <v>3.0 - 3.4</v>
      </c>
      <c r="X227" s="28" t="str">
        <f t="shared" si="81"/>
        <v>3.0 - 3.4</v>
      </c>
      <c r="Y227" s="28" t="str">
        <f t="shared" si="82"/>
        <v>3.0 - 3.4</v>
      </c>
      <c r="Z227" s="27"/>
      <c r="AA227" s="29">
        <f t="shared" si="83"/>
        <v>3.3</v>
      </c>
      <c r="AB227" s="29">
        <f>VLOOKUP($C227, EDU!C:E, 3, FALSE)</f>
        <v>4</v>
      </c>
      <c r="AC227" s="29">
        <f>VLOOKUP($C227, ESNFI!C:E, 3, FALSE)</f>
        <v>2.8</v>
      </c>
      <c r="AD227" s="29">
        <f>VLOOKUP($C227, Health!C:E, 3, FALSE)</f>
        <v>3.8</v>
      </c>
      <c r="AE227" s="29">
        <f>VLOOKUP($C227, NUT!C:E, 3, FALSE)</f>
        <v>2.6</v>
      </c>
      <c r="AF227" s="29">
        <f>VLOOKUP($C227, PRO!C:E, 3, FALSE)</f>
        <v>3.3</v>
      </c>
      <c r="AG227" s="29">
        <f>VLOOKUP($C227, FSC!C:E, 3, FALSE)</f>
        <v>3.2</v>
      </c>
      <c r="AH227" s="29">
        <f>VLOOKUP($C227, WASH!C:E, 3, FALSE)</f>
        <v>3.3</v>
      </c>
    </row>
    <row r="228" spans="1:34" ht="17" thickTop="1" thickBot="1" x14ac:dyDescent="0.35">
      <c r="A228" s="20" t="s">
        <v>588</v>
      </c>
      <c r="B228" s="20" t="s">
        <v>605</v>
      </c>
      <c r="C228" s="20" t="s">
        <v>606</v>
      </c>
      <c r="D228" s="10">
        <f>IFERROR(IF(AND($P228&gt;=2, SUM($O228:P228)&gt;=4), 5, IF(SUM($O228:$P228) &gt;= 4, 4, IF(SUM($N228:$P228) &gt;= 4, 3, IF(SUM($M228:$P228) &gt;= 4, 2, IF(SUM($L228:$P228)&gt;=4, 1, " "))))), " ")</f>
        <v>3</v>
      </c>
      <c r="E228" s="28">
        <f t="shared" si="63"/>
        <v>4</v>
      </c>
      <c r="F228" s="28">
        <f t="shared" si="64"/>
        <v>3</v>
      </c>
      <c r="G228" s="28">
        <f t="shared" si="65"/>
        <v>4</v>
      </c>
      <c r="H228" s="28">
        <f t="shared" si="66"/>
        <v>3</v>
      </c>
      <c r="I228" s="28">
        <f t="shared" si="67"/>
        <v>3</v>
      </c>
      <c r="J228" s="28">
        <f t="shared" si="68"/>
        <v>3</v>
      </c>
      <c r="K228" s="28">
        <f t="shared" si="69"/>
        <v>3</v>
      </c>
      <c r="L228" s="28">
        <f t="shared" si="70"/>
        <v>0</v>
      </c>
      <c r="M228" s="28">
        <f t="shared" si="71"/>
        <v>0</v>
      </c>
      <c r="N228" s="28">
        <f t="shared" si="72"/>
        <v>5</v>
      </c>
      <c r="O228" s="28">
        <f t="shared" si="73"/>
        <v>2</v>
      </c>
      <c r="P228" s="28">
        <f t="shared" si="74"/>
        <v>0</v>
      </c>
      <c r="Q228" s="27"/>
      <c r="R228" s="28" t="str">
        <f t="shared" si="75"/>
        <v>3.0 - 3.4</v>
      </c>
      <c r="S228" s="28" t="str">
        <f t="shared" si="76"/>
        <v>4.0 - 4.4</v>
      </c>
      <c r="T228" s="28" t="str">
        <f t="shared" si="77"/>
        <v>2.5 - 2.9</v>
      </c>
      <c r="U228" s="28" t="str">
        <f t="shared" si="78"/>
        <v>3.5 - 3.9</v>
      </c>
      <c r="V228" s="28" t="str">
        <f t="shared" si="79"/>
        <v>3.0 - 3.4</v>
      </c>
      <c r="W228" s="28" t="str">
        <f t="shared" si="80"/>
        <v>3.0 - 3.4</v>
      </c>
      <c r="X228" s="28" t="str">
        <f t="shared" si="81"/>
        <v>2.5 - 2.9</v>
      </c>
      <c r="Y228" s="28" t="str">
        <f t="shared" si="82"/>
        <v>3.0 - 3.4</v>
      </c>
      <c r="Z228" s="27"/>
      <c r="AA228" s="29">
        <f t="shared" si="83"/>
        <v>3.3</v>
      </c>
      <c r="AB228" s="29">
        <f>VLOOKUP($C228, EDU!C:E, 3, FALSE)</f>
        <v>4.3</v>
      </c>
      <c r="AC228" s="29">
        <f>VLOOKUP($C228, ESNFI!C:E, 3, FALSE)</f>
        <v>2.8</v>
      </c>
      <c r="AD228" s="29">
        <f>VLOOKUP($C228, Health!C:E, 3, FALSE)</f>
        <v>3.8</v>
      </c>
      <c r="AE228" s="29">
        <f>VLOOKUP($C228, NUT!C:E, 3, FALSE)</f>
        <v>3</v>
      </c>
      <c r="AF228" s="29">
        <f>VLOOKUP($C228, PRO!C:E, 3, FALSE)</f>
        <v>3.3</v>
      </c>
      <c r="AG228" s="29">
        <f>VLOOKUP($C228, FSC!C:E, 3, FALSE)</f>
        <v>2.8</v>
      </c>
      <c r="AH228" s="29">
        <f>VLOOKUP($C228, WASH!C:E, 3, FALSE)</f>
        <v>3</v>
      </c>
    </row>
    <row r="229" spans="1:34" ht="17" thickTop="1" thickBot="1" x14ac:dyDescent="0.35">
      <c r="A229" s="20" t="s">
        <v>588</v>
      </c>
      <c r="B229" s="20" t="s">
        <v>607</v>
      </c>
      <c r="C229" s="20" t="s">
        <v>608</v>
      </c>
      <c r="D229" s="10">
        <f>IFERROR(IF(AND($P229&gt;=2, SUM($O229:P229)&gt;=4), 5, IF(SUM($O229:$P229) &gt;= 4, 4, IF(SUM($N229:$P229) &gt;= 4, 3, IF(SUM($M229:$P229) &gt;= 4, 2, IF(SUM($L229:$P229)&gt;=4, 1, " "))))), " ")</f>
        <v>3</v>
      </c>
      <c r="E229" s="28">
        <f t="shared" si="63"/>
        <v>3</v>
      </c>
      <c r="F229" s="28">
        <f t="shared" si="64"/>
        <v>3</v>
      </c>
      <c r="G229" s="28">
        <f t="shared" si="65"/>
        <v>3</v>
      </c>
      <c r="H229" s="28">
        <f t="shared" si="66"/>
        <v>3</v>
      </c>
      <c r="I229" s="28">
        <f t="shared" si="67"/>
        <v>3</v>
      </c>
      <c r="J229" s="28">
        <f t="shared" si="68"/>
        <v>3</v>
      </c>
      <c r="K229" s="28">
        <f t="shared" si="69"/>
        <v>2</v>
      </c>
      <c r="L229" s="28">
        <f t="shared" si="70"/>
        <v>0</v>
      </c>
      <c r="M229" s="28">
        <f t="shared" si="71"/>
        <v>1</v>
      </c>
      <c r="N229" s="28">
        <f t="shared" si="72"/>
        <v>6</v>
      </c>
      <c r="O229" s="28">
        <f t="shared" si="73"/>
        <v>0</v>
      </c>
      <c r="P229" s="28">
        <f t="shared" si="74"/>
        <v>0</v>
      </c>
      <c r="Q229" s="27"/>
      <c r="R229" s="28" t="str">
        <f t="shared" si="75"/>
        <v>2.5 - 2.9</v>
      </c>
      <c r="S229" s="28" t="str">
        <f t="shared" si="76"/>
        <v>3.0 - 3.4</v>
      </c>
      <c r="T229" s="28" t="str">
        <f t="shared" si="77"/>
        <v>2.5 - 2.9</v>
      </c>
      <c r="U229" s="28" t="str">
        <f t="shared" si="78"/>
        <v>3.0 - 3.4</v>
      </c>
      <c r="V229" s="28" t="str">
        <f t="shared" si="79"/>
        <v>3.0 - 3.4</v>
      </c>
      <c r="W229" s="28" t="str">
        <f t="shared" si="80"/>
        <v>2.5 - 2.9</v>
      </c>
      <c r="X229" s="28" t="str">
        <f t="shared" si="81"/>
        <v>3.0 - 3.4</v>
      </c>
      <c r="Y229" s="28" t="str">
        <f t="shared" si="82"/>
        <v>2.0 - 2.4</v>
      </c>
      <c r="Z229" s="27"/>
      <c r="AA229" s="29">
        <f t="shared" si="83"/>
        <v>2.9</v>
      </c>
      <c r="AB229" s="29">
        <f>VLOOKUP($C229, EDU!C:E, 3, FALSE)</f>
        <v>3.3</v>
      </c>
      <c r="AC229" s="29">
        <f>VLOOKUP($C229, ESNFI!C:E, 3, FALSE)</f>
        <v>2.5</v>
      </c>
      <c r="AD229" s="29">
        <f>VLOOKUP($C229, Health!C:E, 3, FALSE)</f>
        <v>3.3</v>
      </c>
      <c r="AE229" s="29">
        <f>VLOOKUP($C229, NUT!C:E, 3, FALSE)</f>
        <v>3.2</v>
      </c>
      <c r="AF229" s="29">
        <f>VLOOKUP($C229, PRO!C:E, 3, FALSE)</f>
        <v>2.8</v>
      </c>
      <c r="AG229" s="29">
        <f>VLOOKUP($C229, FSC!C:E, 3, FALSE)</f>
        <v>3</v>
      </c>
      <c r="AH229" s="29">
        <f>VLOOKUP($C229, WASH!C:E, 3, FALSE)</f>
        <v>2.2999999999999998</v>
      </c>
    </row>
    <row r="230" spans="1:34" ht="17" thickTop="1" thickBot="1" x14ac:dyDescent="0.35">
      <c r="A230" s="20" t="s">
        <v>588</v>
      </c>
      <c r="B230" s="20" t="s">
        <v>609</v>
      </c>
      <c r="C230" s="20" t="s">
        <v>610</v>
      </c>
      <c r="D230" s="10">
        <f>IFERROR(IF(AND($P230&gt;=2, SUM($O230:P230)&gt;=4), 5, IF(SUM($O230:$P230) &gt;= 4, 4, IF(SUM($N230:$P230) &gt;= 4, 3, IF(SUM($M230:$P230) &gt;= 4, 2, IF(SUM($L230:$P230)&gt;=4, 1, " "))))), " ")</f>
        <v>4</v>
      </c>
      <c r="E230" s="28">
        <f t="shared" si="63"/>
        <v>5</v>
      </c>
      <c r="F230" s="28">
        <f t="shared" si="64"/>
        <v>3</v>
      </c>
      <c r="G230" s="28">
        <f t="shared" si="65"/>
        <v>4</v>
      </c>
      <c r="H230" s="28">
        <f t="shared" si="66"/>
        <v>4</v>
      </c>
      <c r="I230" s="28">
        <f t="shared" si="67"/>
        <v>4</v>
      </c>
      <c r="J230" s="28">
        <f t="shared" si="68"/>
        <v>4</v>
      </c>
      <c r="K230" s="28">
        <f t="shared" si="69"/>
        <v>3</v>
      </c>
      <c r="L230" s="28">
        <f t="shared" si="70"/>
        <v>0</v>
      </c>
      <c r="M230" s="28">
        <f t="shared" si="71"/>
        <v>0</v>
      </c>
      <c r="N230" s="28">
        <f t="shared" si="72"/>
        <v>2</v>
      </c>
      <c r="O230" s="28">
        <f t="shared" si="73"/>
        <v>4</v>
      </c>
      <c r="P230" s="28">
        <f t="shared" si="74"/>
        <v>1</v>
      </c>
      <c r="Q230" s="27"/>
      <c r="R230" s="28" t="str">
        <f t="shared" si="75"/>
        <v>3.5 - 3.9</v>
      </c>
      <c r="S230" s="28" t="str">
        <f t="shared" si="76"/>
        <v>4.5 - 5.0</v>
      </c>
      <c r="T230" s="28" t="str">
        <f t="shared" si="77"/>
        <v>2.5 - 2.9</v>
      </c>
      <c r="U230" s="28" t="str">
        <f t="shared" si="78"/>
        <v>3.5 - 3.9</v>
      </c>
      <c r="V230" s="28" t="str">
        <f t="shared" si="79"/>
        <v>3.5 - 3.9</v>
      </c>
      <c r="W230" s="28" t="str">
        <f t="shared" si="80"/>
        <v>3.5 - 3.9</v>
      </c>
      <c r="X230" s="28" t="str">
        <f t="shared" si="81"/>
        <v>3.5 - 3.9</v>
      </c>
      <c r="Y230" s="28" t="str">
        <f t="shared" si="82"/>
        <v>2.5 - 2.9</v>
      </c>
      <c r="Z230" s="27"/>
      <c r="AA230" s="29">
        <f t="shared" si="83"/>
        <v>3.5</v>
      </c>
      <c r="AB230" s="29">
        <f>VLOOKUP($C230, EDU!C:E, 3, FALSE)</f>
        <v>4.7</v>
      </c>
      <c r="AC230" s="29">
        <f>VLOOKUP($C230, ESNFI!C:E, 3, FALSE)</f>
        <v>2.8</v>
      </c>
      <c r="AD230" s="29">
        <f>VLOOKUP($C230, Health!C:E, 3, FALSE)</f>
        <v>3.5</v>
      </c>
      <c r="AE230" s="29">
        <f>VLOOKUP($C230, NUT!C:E, 3, FALSE)</f>
        <v>3.8000000000000003</v>
      </c>
      <c r="AF230" s="29">
        <f>VLOOKUP($C230, PRO!C:E, 3, FALSE)</f>
        <v>3.5</v>
      </c>
      <c r="AG230" s="29">
        <f>VLOOKUP($C230, FSC!C:E, 3, FALSE)</f>
        <v>3.6</v>
      </c>
      <c r="AH230" s="29">
        <f>VLOOKUP($C230, WASH!C:E, 3, FALSE)</f>
        <v>2.5</v>
      </c>
    </row>
    <row r="231" spans="1:34" ht="17" thickTop="1" thickBot="1" x14ac:dyDescent="0.35">
      <c r="A231" s="20" t="s">
        <v>588</v>
      </c>
      <c r="B231" s="20" t="s">
        <v>611</v>
      </c>
      <c r="C231" s="20" t="s">
        <v>612</v>
      </c>
      <c r="D231" s="10">
        <f>IFERROR(IF(AND($P231&gt;=2, SUM($O231:P231)&gt;=4), 5, IF(SUM($O231:$P231) &gt;= 4, 4, IF(SUM($N231:$P231) &gt;= 4, 3, IF(SUM($M231:$P231) &gt;= 4, 2, IF(SUM($L231:$P231)&gt;=4, 1, " "))))), " ")</f>
        <v>3</v>
      </c>
      <c r="E231" s="28">
        <f t="shared" si="63"/>
        <v>4</v>
      </c>
      <c r="F231" s="28">
        <f t="shared" si="64"/>
        <v>2</v>
      </c>
      <c r="G231" s="28">
        <f t="shared" si="65"/>
        <v>4</v>
      </c>
      <c r="H231" s="28">
        <f t="shared" si="66"/>
        <v>4</v>
      </c>
      <c r="I231" s="28">
        <f t="shared" si="67"/>
        <v>3</v>
      </c>
      <c r="J231" s="28">
        <f t="shared" si="68"/>
        <v>3</v>
      </c>
      <c r="K231" s="28">
        <f t="shared" si="69"/>
        <v>3</v>
      </c>
      <c r="L231" s="28">
        <f t="shared" si="70"/>
        <v>0</v>
      </c>
      <c r="M231" s="28">
        <f t="shared" si="71"/>
        <v>1</v>
      </c>
      <c r="N231" s="28">
        <f t="shared" si="72"/>
        <v>3</v>
      </c>
      <c r="O231" s="28">
        <f t="shared" si="73"/>
        <v>3</v>
      </c>
      <c r="P231" s="28">
        <f t="shared" si="74"/>
        <v>0</v>
      </c>
      <c r="Q231" s="27"/>
      <c r="R231" s="28" t="str">
        <f t="shared" si="75"/>
        <v>3.0 - 3.4</v>
      </c>
      <c r="S231" s="28" t="str">
        <f t="shared" si="76"/>
        <v>4.0 - 4.4</v>
      </c>
      <c r="T231" s="28" t="str">
        <f t="shared" si="77"/>
        <v>2.0 - 2.4</v>
      </c>
      <c r="U231" s="28" t="str">
        <f t="shared" si="78"/>
        <v>4.0 - 4.4</v>
      </c>
      <c r="V231" s="28" t="str">
        <f t="shared" si="79"/>
        <v>3.5 - 3.9</v>
      </c>
      <c r="W231" s="28" t="str">
        <f t="shared" si="80"/>
        <v>3.0 - 3.4</v>
      </c>
      <c r="X231" s="28" t="str">
        <f t="shared" si="81"/>
        <v>3.0 - 3.4</v>
      </c>
      <c r="Y231" s="28" t="str">
        <f t="shared" si="82"/>
        <v>3.0 - 3.4</v>
      </c>
      <c r="Z231" s="27"/>
      <c r="AA231" s="29">
        <f t="shared" si="83"/>
        <v>3.4</v>
      </c>
      <c r="AB231" s="29">
        <f>VLOOKUP($C231, EDU!C:E, 3, FALSE)</f>
        <v>4.3</v>
      </c>
      <c r="AC231" s="29">
        <f>VLOOKUP($C231, ESNFI!C:E, 3, FALSE)</f>
        <v>2.2999999999999998</v>
      </c>
      <c r="AD231" s="29">
        <f>VLOOKUP($C231, Health!C:E, 3, FALSE)</f>
        <v>4</v>
      </c>
      <c r="AE231" s="29">
        <f>VLOOKUP($C231, NUT!C:E, 3, FALSE)</f>
        <v>3.6</v>
      </c>
      <c r="AF231" s="29">
        <f>VLOOKUP($C231, PRO!C:E, 3, FALSE)</f>
        <v>3</v>
      </c>
      <c r="AG231" s="29">
        <f>VLOOKUP($C231, FSC!C:E, 3, FALSE)</f>
        <v>3.4</v>
      </c>
      <c r="AH231" s="29">
        <f>VLOOKUP($C231, WASH!C:E, 3, FALSE)</f>
        <v>3</v>
      </c>
    </row>
    <row r="232" spans="1:34" ht="17" thickTop="1" thickBot="1" x14ac:dyDescent="0.35">
      <c r="A232" s="20" t="s">
        <v>588</v>
      </c>
      <c r="B232" s="20" t="s">
        <v>613</v>
      </c>
      <c r="C232" s="20" t="s">
        <v>614</v>
      </c>
      <c r="D232" s="10">
        <f>IFERROR(IF(AND($P232&gt;=2, SUM($O232:P232)&gt;=4), 5, IF(SUM($O232:$P232) &gt;= 4, 4, IF(SUM($N232:$P232) &gt;= 4, 3, IF(SUM($M232:$P232) &gt;= 4, 2, IF(SUM($L232:$P232)&gt;=4, 1, " "))))), " ")</f>
        <v>3</v>
      </c>
      <c r="E232" s="28">
        <f t="shared" si="63"/>
        <v>4</v>
      </c>
      <c r="F232" s="28">
        <f t="shared" si="64"/>
        <v>2</v>
      </c>
      <c r="G232" s="28">
        <f t="shared" si="65"/>
        <v>3</v>
      </c>
      <c r="H232" s="28">
        <f t="shared" si="66"/>
        <v>3</v>
      </c>
      <c r="I232" s="28">
        <f t="shared" si="67"/>
        <v>3</v>
      </c>
      <c r="J232" s="28">
        <f t="shared" si="68"/>
        <v>3</v>
      </c>
      <c r="K232" s="28">
        <f t="shared" si="69"/>
        <v>2</v>
      </c>
      <c r="L232" s="28">
        <f t="shared" si="70"/>
        <v>0</v>
      </c>
      <c r="M232" s="28">
        <f t="shared" si="71"/>
        <v>2</v>
      </c>
      <c r="N232" s="28">
        <f t="shared" si="72"/>
        <v>4</v>
      </c>
      <c r="O232" s="28">
        <f t="shared" si="73"/>
        <v>1</v>
      </c>
      <c r="P232" s="28">
        <f t="shared" si="74"/>
        <v>0</v>
      </c>
      <c r="Q232" s="27"/>
      <c r="R232" s="28" t="str">
        <f t="shared" si="75"/>
        <v>2.5 - 2.9</v>
      </c>
      <c r="S232" s="28" t="str">
        <f t="shared" si="76"/>
        <v>3.5 - 3.9</v>
      </c>
      <c r="T232" s="28" t="str">
        <f t="shared" si="77"/>
        <v>2.0 - 2.4</v>
      </c>
      <c r="U232" s="28" t="str">
        <f t="shared" si="78"/>
        <v>2.5 - 2.9</v>
      </c>
      <c r="V232" s="28" t="str">
        <f t="shared" si="79"/>
        <v>3.0 - 3.4</v>
      </c>
      <c r="W232" s="28" t="str">
        <f t="shared" si="80"/>
        <v>2.5 - 2.9</v>
      </c>
      <c r="X232" s="28" t="str">
        <f t="shared" si="81"/>
        <v>3.0 - 3.4</v>
      </c>
      <c r="Y232" s="28" t="str">
        <f t="shared" si="82"/>
        <v>2.0 - 2.4</v>
      </c>
      <c r="Z232" s="27"/>
      <c r="AA232" s="29">
        <f t="shared" si="83"/>
        <v>2.9</v>
      </c>
      <c r="AB232" s="29">
        <f>VLOOKUP($C232, EDU!C:E, 3, FALSE)</f>
        <v>3.7</v>
      </c>
      <c r="AC232" s="29">
        <f>VLOOKUP($C232, ESNFI!C:E, 3, FALSE)</f>
        <v>2.2999999999999998</v>
      </c>
      <c r="AD232" s="29">
        <f>VLOOKUP($C232, Health!C:E, 3, FALSE)</f>
        <v>2.8</v>
      </c>
      <c r="AE232" s="29">
        <f>VLOOKUP($C232, NUT!C:E, 3, FALSE)</f>
        <v>3.2</v>
      </c>
      <c r="AF232" s="29">
        <f>VLOOKUP($C232, PRO!C:E, 3, FALSE)</f>
        <v>2.8</v>
      </c>
      <c r="AG232" s="29">
        <f>VLOOKUP($C232, FSC!C:E, 3, FALSE)</f>
        <v>3.2</v>
      </c>
      <c r="AH232" s="29">
        <f>VLOOKUP($C232, WASH!C:E, 3, FALSE)</f>
        <v>2</v>
      </c>
    </row>
    <row r="233" spans="1:34" ht="17" thickTop="1" thickBot="1" x14ac:dyDescent="0.35">
      <c r="A233" s="20" t="s">
        <v>588</v>
      </c>
      <c r="B233" s="20" t="s">
        <v>615</v>
      </c>
      <c r="C233" s="20" t="s">
        <v>616</v>
      </c>
      <c r="D233" s="10">
        <f>IFERROR(IF(AND($P233&gt;=2, SUM($O233:P233)&gt;=4), 5, IF(SUM($O233:$P233) &gt;= 4, 4, IF(SUM($N233:$P233) &gt;= 4, 3, IF(SUM($M233:$P233) &gt;= 4, 2, IF(SUM($L233:$P233)&gt;=4, 1, " "))))), " ")</f>
        <v>4</v>
      </c>
      <c r="E233" s="28">
        <f t="shared" si="63"/>
        <v>4</v>
      </c>
      <c r="F233" s="28">
        <f t="shared" si="64"/>
        <v>4</v>
      </c>
      <c r="G233" s="28">
        <f t="shared" si="65"/>
        <v>4</v>
      </c>
      <c r="H233" s="28">
        <f t="shared" si="66"/>
        <v>3</v>
      </c>
      <c r="I233" s="28">
        <f t="shared" si="67"/>
        <v>4</v>
      </c>
      <c r="J233" s="28">
        <f t="shared" si="68"/>
        <v>4</v>
      </c>
      <c r="K233" s="28">
        <f t="shared" si="69"/>
        <v>3</v>
      </c>
      <c r="L233" s="28">
        <f t="shared" si="70"/>
        <v>0</v>
      </c>
      <c r="M233" s="28">
        <f t="shared" si="71"/>
        <v>0</v>
      </c>
      <c r="N233" s="28">
        <f t="shared" si="72"/>
        <v>2</v>
      </c>
      <c r="O233" s="28">
        <f t="shared" si="73"/>
        <v>5</v>
      </c>
      <c r="P233" s="28">
        <f t="shared" si="74"/>
        <v>0</v>
      </c>
      <c r="Q233" s="27"/>
      <c r="R233" s="28" t="str">
        <f t="shared" si="75"/>
        <v>3.5 - 3.9</v>
      </c>
      <c r="S233" s="28" t="str">
        <f t="shared" si="76"/>
        <v>4.0 - 4.4</v>
      </c>
      <c r="T233" s="28" t="str">
        <f t="shared" si="77"/>
        <v>3.5 - 3.9</v>
      </c>
      <c r="U233" s="28" t="str">
        <f t="shared" si="78"/>
        <v>3.5 - 3.9</v>
      </c>
      <c r="V233" s="28" t="str">
        <f t="shared" si="79"/>
        <v>3.0 - 3.4</v>
      </c>
      <c r="W233" s="28" t="str">
        <f t="shared" si="80"/>
        <v>3.5 - 3.9</v>
      </c>
      <c r="X233" s="28" t="str">
        <f t="shared" si="81"/>
        <v>3.5 - 3.9</v>
      </c>
      <c r="Y233" s="28" t="str">
        <f t="shared" si="82"/>
        <v>3.0 - 3.4</v>
      </c>
      <c r="Z233" s="27"/>
      <c r="AA233" s="29">
        <f t="shared" si="83"/>
        <v>3.6</v>
      </c>
      <c r="AB233" s="29">
        <f>VLOOKUP($C233, EDU!C:E, 3, FALSE)</f>
        <v>4.3</v>
      </c>
      <c r="AC233" s="29">
        <f>VLOOKUP($C233, ESNFI!C:E, 3, FALSE)</f>
        <v>3.5</v>
      </c>
      <c r="AD233" s="29">
        <f>VLOOKUP($C233, Health!C:E, 3, FALSE)</f>
        <v>3.8</v>
      </c>
      <c r="AE233" s="29">
        <f>VLOOKUP($C233, NUT!C:E, 3, FALSE)</f>
        <v>3</v>
      </c>
      <c r="AF233" s="29">
        <f>VLOOKUP($C233, PRO!C:E, 3, FALSE)</f>
        <v>3.5</v>
      </c>
      <c r="AG233" s="29">
        <f>VLOOKUP($C233, FSC!C:E, 3, FALSE)</f>
        <v>3.8</v>
      </c>
      <c r="AH233" s="29">
        <f>VLOOKUP($C233, WASH!C:E, 3, FALSE)</f>
        <v>3</v>
      </c>
    </row>
    <row r="234" spans="1:34" ht="17" thickTop="1" thickBot="1" x14ac:dyDescent="0.35">
      <c r="A234" s="20" t="s">
        <v>588</v>
      </c>
      <c r="B234" s="20" t="s">
        <v>617</v>
      </c>
      <c r="C234" s="20" t="s">
        <v>618</v>
      </c>
      <c r="D234" s="10">
        <f>IFERROR(IF(AND($P234&gt;=2, SUM($O234:P234)&gt;=4), 5, IF(SUM($O234:$P234) &gt;= 4, 4, IF(SUM($N234:$P234) &gt;= 4, 3, IF(SUM($M234:$P234) &gt;= 4, 2, IF(SUM($L234:$P234)&gt;=4, 1, " "))))), " ")</f>
        <v>3</v>
      </c>
      <c r="E234" s="28">
        <f t="shared" si="63"/>
        <v>2</v>
      </c>
      <c r="F234" s="28">
        <f t="shared" si="64"/>
        <v>3</v>
      </c>
      <c r="G234" s="28">
        <f t="shared" si="65"/>
        <v>3</v>
      </c>
      <c r="H234" s="28">
        <f t="shared" si="66"/>
        <v>3</v>
      </c>
      <c r="I234" s="28">
        <f t="shared" si="67"/>
        <v>3</v>
      </c>
      <c r="J234" s="28">
        <f t="shared" si="68"/>
        <v>3</v>
      </c>
      <c r="K234" s="28">
        <f t="shared" si="69"/>
        <v>2</v>
      </c>
      <c r="L234" s="28">
        <f t="shared" si="70"/>
        <v>0</v>
      </c>
      <c r="M234" s="28">
        <f t="shared" si="71"/>
        <v>2</v>
      </c>
      <c r="N234" s="28">
        <f t="shared" si="72"/>
        <v>5</v>
      </c>
      <c r="O234" s="28">
        <f t="shared" si="73"/>
        <v>0</v>
      </c>
      <c r="P234" s="28">
        <f t="shared" si="74"/>
        <v>0</v>
      </c>
      <c r="Q234" s="27"/>
      <c r="R234" s="28" t="str">
        <f t="shared" si="75"/>
        <v>2.5 - 2.9</v>
      </c>
      <c r="S234" s="28" t="str">
        <f t="shared" si="76"/>
        <v>2.0 - 2.4</v>
      </c>
      <c r="T234" s="28" t="str">
        <f t="shared" si="77"/>
        <v>2.5 - 2.9</v>
      </c>
      <c r="U234" s="28" t="str">
        <f t="shared" si="78"/>
        <v>2.5 - 2.9</v>
      </c>
      <c r="V234" s="28" t="str">
        <f t="shared" si="79"/>
        <v>2.5 - 2.9</v>
      </c>
      <c r="W234" s="28" t="str">
        <f t="shared" si="80"/>
        <v>2.5 - 2.9</v>
      </c>
      <c r="X234" s="28" t="str">
        <f t="shared" si="81"/>
        <v>2.5 - 2.9</v>
      </c>
      <c r="Y234" s="28" t="str">
        <f t="shared" si="82"/>
        <v>2.0 - 2.4</v>
      </c>
      <c r="Z234" s="27"/>
      <c r="AA234" s="29">
        <f t="shared" si="83"/>
        <v>2.5</v>
      </c>
      <c r="AB234" s="29">
        <f>VLOOKUP($C234, EDU!C:E, 3, FALSE)</f>
        <v>2</v>
      </c>
      <c r="AC234" s="29">
        <f>VLOOKUP($C234, ESNFI!C:E, 3, FALSE)</f>
        <v>2.8</v>
      </c>
      <c r="AD234" s="29">
        <f>VLOOKUP($C234, Health!C:E, 3, FALSE)</f>
        <v>2.5</v>
      </c>
      <c r="AE234" s="29">
        <f>VLOOKUP($C234, NUT!C:E, 3, FALSE)</f>
        <v>2.6</v>
      </c>
      <c r="AF234" s="29">
        <f>VLOOKUP($C234, PRO!C:E, 3, FALSE)</f>
        <v>2.8</v>
      </c>
      <c r="AG234" s="29">
        <f>VLOOKUP($C234, FSC!C:E, 3, FALSE)</f>
        <v>2.8</v>
      </c>
      <c r="AH234" s="29">
        <f>VLOOKUP($C234, WASH!C:E, 3, FALSE)</f>
        <v>2</v>
      </c>
    </row>
    <row r="235" spans="1:34" ht="17" thickTop="1" thickBot="1" x14ac:dyDescent="0.35">
      <c r="A235" s="20" t="s">
        <v>588</v>
      </c>
      <c r="B235" s="20" t="s">
        <v>619</v>
      </c>
      <c r="C235" s="20" t="s">
        <v>620</v>
      </c>
      <c r="D235" s="10">
        <f>IFERROR(IF(AND($P235&gt;=2, SUM($O235:P235)&gt;=4), 5, IF(SUM($O235:$P235) &gt;= 4, 4, IF(SUM($N235:$P235) &gt;= 4, 3, IF(SUM($M235:$P235) &gt;= 4, 2, IF(SUM($L235:$P235)&gt;=4, 1, " "))))), " ")</f>
        <v>3</v>
      </c>
      <c r="E235" s="28">
        <f t="shared" si="63"/>
        <v>4</v>
      </c>
      <c r="F235" s="28">
        <f t="shared" si="64"/>
        <v>3</v>
      </c>
      <c r="G235" s="28">
        <f t="shared" si="65"/>
        <v>3</v>
      </c>
      <c r="H235" s="28">
        <f t="shared" si="66"/>
        <v>3</v>
      </c>
      <c r="I235" s="28">
        <f t="shared" si="67"/>
        <v>4</v>
      </c>
      <c r="J235" s="28">
        <f t="shared" si="68"/>
        <v>3</v>
      </c>
      <c r="K235" s="28">
        <f t="shared" si="69"/>
        <v>2</v>
      </c>
      <c r="L235" s="28">
        <f t="shared" si="70"/>
        <v>0</v>
      </c>
      <c r="M235" s="28">
        <f t="shared" si="71"/>
        <v>1</v>
      </c>
      <c r="N235" s="28">
        <f t="shared" si="72"/>
        <v>4</v>
      </c>
      <c r="O235" s="28">
        <f t="shared" si="73"/>
        <v>2</v>
      </c>
      <c r="P235" s="28">
        <f t="shared" si="74"/>
        <v>0</v>
      </c>
      <c r="Q235" s="27"/>
      <c r="R235" s="28" t="str">
        <f t="shared" si="75"/>
        <v>3.0 - 3.4</v>
      </c>
      <c r="S235" s="28" t="str">
        <f t="shared" si="76"/>
        <v>4.0 - 4.4</v>
      </c>
      <c r="T235" s="28" t="str">
        <f t="shared" si="77"/>
        <v>3.0 - 3.4</v>
      </c>
      <c r="U235" s="28" t="str">
        <f t="shared" si="78"/>
        <v>3.0 - 3.4</v>
      </c>
      <c r="V235" s="28" t="str">
        <f t="shared" si="79"/>
        <v>2.5 - 2.9</v>
      </c>
      <c r="W235" s="28" t="str">
        <f t="shared" si="80"/>
        <v>3.5 - 3.9</v>
      </c>
      <c r="X235" s="28" t="str">
        <f t="shared" si="81"/>
        <v>3.0 - 3.4</v>
      </c>
      <c r="Y235" s="28" t="str">
        <f t="shared" si="82"/>
        <v>2.0 - 2.4</v>
      </c>
      <c r="Z235" s="27"/>
      <c r="AA235" s="29">
        <f t="shared" si="83"/>
        <v>3.2</v>
      </c>
      <c r="AB235" s="29">
        <f>VLOOKUP($C235, EDU!C:E, 3, FALSE)</f>
        <v>4</v>
      </c>
      <c r="AC235" s="29">
        <f>VLOOKUP($C235, ESNFI!C:E, 3, FALSE)</f>
        <v>3.3</v>
      </c>
      <c r="AD235" s="29">
        <f>VLOOKUP($C235, Health!C:E, 3, FALSE)</f>
        <v>3.3</v>
      </c>
      <c r="AE235" s="29">
        <f>VLOOKUP($C235, NUT!C:E, 3, FALSE)</f>
        <v>2.6</v>
      </c>
      <c r="AF235" s="29">
        <f>VLOOKUP($C235, PRO!C:E, 3, FALSE)</f>
        <v>3.5</v>
      </c>
      <c r="AG235" s="29">
        <f>VLOOKUP($C235, FSC!C:E, 3, FALSE)</f>
        <v>3.4</v>
      </c>
      <c r="AH235" s="29">
        <f>VLOOKUP($C235, WASH!C:E, 3, FALSE)</f>
        <v>2.2999999999999998</v>
      </c>
    </row>
    <row r="236" spans="1:34" ht="17" thickTop="1" thickBot="1" x14ac:dyDescent="0.35">
      <c r="A236" s="20" t="s">
        <v>588</v>
      </c>
      <c r="B236" s="20" t="s">
        <v>621</v>
      </c>
      <c r="C236" s="20" t="s">
        <v>622</v>
      </c>
      <c r="D236" s="10">
        <f>IFERROR(IF(AND($P236&gt;=2, SUM($O236:P236)&gt;=4), 5, IF(SUM($O236:$P236) &gt;= 4, 4, IF(SUM($N236:$P236) &gt;= 4, 3, IF(SUM($M236:$P236) &gt;= 4, 2, IF(SUM($L236:$P236)&gt;=4, 1, " "))))), " ")</f>
        <v>4</v>
      </c>
      <c r="E236" s="28">
        <f t="shared" si="63"/>
        <v>5</v>
      </c>
      <c r="F236" s="28">
        <f t="shared" si="64"/>
        <v>4</v>
      </c>
      <c r="G236" s="28">
        <f t="shared" si="65"/>
        <v>4</v>
      </c>
      <c r="H236" s="28">
        <f t="shared" si="66"/>
        <v>3</v>
      </c>
      <c r="I236" s="28">
        <f t="shared" si="67"/>
        <v>4</v>
      </c>
      <c r="J236" s="28">
        <f t="shared" si="68"/>
        <v>4</v>
      </c>
      <c r="K236" s="28">
        <f t="shared" si="69"/>
        <v>3</v>
      </c>
      <c r="L236" s="28">
        <f t="shared" si="70"/>
        <v>0</v>
      </c>
      <c r="M236" s="28">
        <f t="shared" si="71"/>
        <v>0</v>
      </c>
      <c r="N236" s="28">
        <f t="shared" si="72"/>
        <v>2</v>
      </c>
      <c r="O236" s="28">
        <f t="shared" si="73"/>
        <v>4</v>
      </c>
      <c r="P236" s="28">
        <f t="shared" si="74"/>
        <v>1</v>
      </c>
      <c r="Q236" s="27"/>
      <c r="R236" s="28" t="str">
        <f t="shared" si="75"/>
        <v>3.5 - 3.9</v>
      </c>
      <c r="S236" s="28" t="str">
        <f t="shared" si="76"/>
        <v>4.5 - 5.0</v>
      </c>
      <c r="T236" s="28" t="str">
        <f t="shared" si="77"/>
        <v>4.0 - 4.4</v>
      </c>
      <c r="U236" s="28" t="str">
        <f t="shared" si="78"/>
        <v>3.5 - 3.9</v>
      </c>
      <c r="V236" s="28" t="str">
        <f t="shared" si="79"/>
        <v>3.0 - 3.4</v>
      </c>
      <c r="W236" s="28" t="str">
        <f t="shared" si="80"/>
        <v>3.5 - 3.9</v>
      </c>
      <c r="X236" s="28" t="str">
        <f t="shared" si="81"/>
        <v>3.5 - 3.9</v>
      </c>
      <c r="Y236" s="28" t="str">
        <f t="shared" si="82"/>
        <v>3.0 - 3.4</v>
      </c>
      <c r="Z236" s="27"/>
      <c r="AA236" s="29">
        <f t="shared" si="83"/>
        <v>3.8</v>
      </c>
      <c r="AB236" s="29">
        <f>VLOOKUP($C236, EDU!C:E, 3, FALSE)</f>
        <v>4.7</v>
      </c>
      <c r="AC236" s="29">
        <f>VLOOKUP($C236, ESNFI!C:E, 3, FALSE)</f>
        <v>4.3</v>
      </c>
      <c r="AD236" s="29">
        <f>VLOOKUP($C236, Health!C:E, 3, FALSE)</f>
        <v>3.8</v>
      </c>
      <c r="AE236" s="29">
        <f>VLOOKUP($C236, NUT!C:E, 3, FALSE)</f>
        <v>3.2</v>
      </c>
      <c r="AF236" s="29">
        <f>VLOOKUP($C236, PRO!C:E, 3, FALSE)</f>
        <v>3.8</v>
      </c>
      <c r="AG236" s="29">
        <f>VLOOKUP($C236, FSC!C:E, 3, FALSE)</f>
        <v>3.8</v>
      </c>
      <c r="AH236" s="29">
        <f>VLOOKUP($C236, WASH!C:E, 3, FALSE)</f>
        <v>3</v>
      </c>
    </row>
    <row r="237" spans="1:34" ht="17" thickTop="1" thickBot="1" x14ac:dyDescent="0.35">
      <c r="A237" s="20" t="s">
        <v>623</v>
      </c>
      <c r="B237" s="20" t="s">
        <v>623</v>
      </c>
      <c r="C237" s="20" t="s">
        <v>624</v>
      </c>
      <c r="D237" s="10">
        <f>IFERROR(IF(AND($P237&gt;=2, SUM($O237:P237)&gt;=4), 5, IF(SUM($O237:$P237) &gt;= 4, 4, IF(SUM($N237:$P237) &gt;= 4, 3, IF(SUM($M237:$P237) &gt;= 4, 2, IF(SUM($L237:$P237)&gt;=4, 1, " "))))), " ")</f>
        <v>3</v>
      </c>
      <c r="E237" s="28">
        <f t="shared" si="63"/>
        <v>4</v>
      </c>
      <c r="F237" s="28">
        <f t="shared" si="64"/>
        <v>3</v>
      </c>
      <c r="G237" s="28">
        <f t="shared" si="65"/>
        <v>3</v>
      </c>
      <c r="H237" s="28">
        <f t="shared" si="66"/>
        <v>4</v>
      </c>
      <c r="I237" s="28">
        <f t="shared" si="67"/>
        <v>3</v>
      </c>
      <c r="J237" s="28">
        <f t="shared" si="68"/>
        <v>3</v>
      </c>
      <c r="K237" s="28">
        <f t="shared" si="69"/>
        <v>3</v>
      </c>
      <c r="L237" s="28">
        <f t="shared" si="70"/>
        <v>0</v>
      </c>
      <c r="M237" s="28">
        <f t="shared" si="71"/>
        <v>0</v>
      </c>
      <c r="N237" s="28">
        <f t="shared" si="72"/>
        <v>5</v>
      </c>
      <c r="O237" s="28">
        <f t="shared" si="73"/>
        <v>2</v>
      </c>
      <c r="P237" s="28">
        <f t="shared" si="74"/>
        <v>0</v>
      </c>
      <c r="Q237" s="27"/>
      <c r="R237" s="28" t="str">
        <f t="shared" si="75"/>
        <v>3.0 - 3.4</v>
      </c>
      <c r="S237" s="28" t="str">
        <f t="shared" si="76"/>
        <v>4.0 - 4.4</v>
      </c>
      <c r="T237" s="28" t="str">
        <f t="shared" si="77"/>
        <v>2.5 - 2.9</v>
      </c>
      <c r="U237" s="28" t="str">
        <f t="shared" si="78"/>
        <v>3.0 - 3.4</v>
      </c>
      <c r="V237" s="28" t="str">
        <f t="shared" si="79"/>
        <v>4.0 - 4.4</v>
      </c>
      <c r="W237" s="28" t="str">
        <f t="shared" si="80"/>
        <v>3.0 - 3.4</v>
      </c>
      <c r="X237" s="28" t="str">
        <f t="shared" si="81"/>
        <v>3.0 - 3.4</v>
      </c>
      <c r="Y237" s="28" t="str">
        <f t="shared" si="82"/>
        <v>3.0 - 3.4</v>
      </c>
      <c r="Z237" s="27"/>
      <c r="AA237" s="29">
        <f t="shared" si="83"/>
        <v>3.4</v>
      </c>
      <c r="AB237" s="29">
        <f>VLOOKUP($C237, EDU!C:E, 3, FALSE)</f>
        <v>4.3</v>
      </c>
      <c r="AC237" s="29">
        <f>VLOOKUP($C237, ESNFI!C:E, 3, FALSE)</f>
        <v>2.8</v>
      </c>
      <c r="AD237" s="29">
        <f>VLOOKUP($C237, Health!C:E, 3, FALSE)</f>
        <v>3.3</v>
      </c>
      <c r="AE237" s="29">
        <f>VLOOKUP($C237, NUT!C:E, 3, FALSE)</f>
        <v>4</v>
      </c>
      <c r="AF237" s="29">
        <f>VLOOKUP($C237, PRO!C:E, 3, FALSE)</f>
        <v>3.3</v>
      </c>
      <c r="AG237" s="29">
        <f>VLOOKUP($C237, FSC!C:E, 3, FALSE)</f>
        <v>3.4</v>
      </c>
      <c r="AH237" s="29">
        <f>VLOOKUP($C237, WASH!C:E, 3, FALSE)</f>
        <v>3</v>
      </c>
    </row>
    <row r="238" spans="1:34" ht="17" thickTop="1" thickBot="1" x14ac:dyDescent="0.35">
      <c r="A238" s="20" t="s">
        <v>623</v>
      </c>
      <c r="B238" s="20" t="s">
        <v>625</v>
      </c>
      <c r="C238" s="20" t="s">
        <v>626</v>
      </c>
      <c r="D238" s="10">
        <f>IFERROR(IF(AND($P238&gt;=2, SUM($O238:P238)&gt;=4), 5, IF(SUM($O238:$P238) &gt;= 4, 4, IF(SUM($N238:$P238) &gt;= 4, 3, IF(SUM($M238:$P238) &gt;= 4, 2, IF(SUM($L238:$P238)&gt;=4, 1, " "))))), " ")</f>
        <v>3</v>
      </c>
      <c r="E238" s="28">
        <f t="shared" si="63"/>
        <v>4</v>
      </c>
      <c r="F238" s="28">
        <f t="shared" si="64"/>
        <v>3</v>
      </c>
      <c r="G238" s="28">
        <f t="shared" si="65"/>
        <v>4</v>
      </c>
      <c r="H238" s="28">
        <f t="shared" si="66"/>
        <v>4</v>
      </c>
      <c r="I238" s="28">
        <f t="shared" si="67"/>
        <v>3</v>
      </c>
      <c r="J238" s="28">
        <f t="shared" si="68"/>
        <v>3</v>
      </c>
      <c r="K238" s="28">
        <f t="shared" si="69"/>
        <v>3</v>
      </c>
      <c r="L238" s="28">
        <f t="shared" si="70"/>
        <v>0</v>
      </c>
      <c r="M238" s="28">
        <f t="shared" si="71"/>
        <v>0</v>
      </c>
      <c r="N238" s="28">
        <f t="shared" si="72"/>
        <v>4</v>
      </c>
      <c r="O238" s="28">
        <f t="shared" si="73"/>
        <v>3</v>
      </c>
      <c r="P238" s="28">
        <f t="shared" si="74"/>
        <v>0</v>
      </c>
      <c r="Q238" s="27"/>
      <c r="R238" s="28" t="str">
        <f t="shared" si="75"/>
        <v>3.0 - 3.4</v>
      </c>
      <c r="S238" s="28" t="str">
        <f t="shared" si="76"/>
        <v>4.0 - 4.4</v>
      </c>
      <c r="T238" s="28" t="str">
        <f t="shared" si="77"/>
        <v>2.5 - 2.9</v>
      </c>
      <c r="U238" s="28" t="str">
        <f t="shared" si="78"/>
        <v>3.5 - 3.9</v>
      </c>
      <c r="V238" s="28" t="str">
        <f t="shared" si="79"/>
        <v>4.0 - 4.4</v>
      </c>
      <c r="W238" s="28" t="str">
        <f t="shared" si="80"/>
        <v>3.0 - 3.4</v>
      </c>
      <c r="X238" s="28" t="str">
        <f t="shared" si="81"/>
        <v>3.0 - 3.4</v>
      </c>
      <c r="Y238" s="28" t="str">
        <f t="shared" si="82"/>
        <v>3.0 - 3.4</v>
      </c>
      <c r="Z238" s="27"/>
      <c r="AA238" s="29">
        <f t="shared" si="83"/>
        <v>3.4</v>
      </c>
      <c r="AB238" s="29">
        <f>VLOOKUP($C238, EDU!C:E, 3, FALSE)</f>
        <v>4</v>
      </c>
      <c r="AC238" s="29">
        <f>VLOOKUP($C238, ESNFI!C:E, 3, FALSE)</f>
        <v>2.8</v>
      </c>
      <c r="AD238" s="29">
        <f>VLOOKUP($C238, Health!C:E, 3, FALSE)</f>
        <v>3.5</v>
      </c>
      <c r="AE238" s="29">
        <f>VLOOKUP($C238, NUT!C:E, 3, FALSE)</f>
        <v>4</v>
      </c>
      <c r="AF238" s="29">
        <f>VLOOKUP($C238, PRO!C:E, 3, FALSE)</f>
        <v>3.3</v>
      </c>
      <c r="AG238" s="29">
        <f>VLOOKUP($C238, FSC!C:E, 3, FALSE)</f>
        <v>3.4</v>
      </c>
      <c r="AH238" s="29">
        <f>VLOOKUP($C238, WASH!C:E, 3, FALSE)</f>
        <v>3</v>
      </c>
    </row>
    <row r="239" spans="1:34" ht="17" thickTop="1" thickBot="1" x14ac:dyDescent="0.35">
      <c r="A239" s="20" t="s">
        <v>623</v>
      </c>
      <c r="B239" s="20" t="s">
        <v>627</v>
      </c>
      <c r="C239" s="20" t="s">
        <v>628</v>
      </c>
      <c r="D239" s="10">
        <f>IFERROR(IF(AND($P239&gt;=2, SUM($O239:P239)&gt;=4), 5, IF(SUM($O239:$P239) &gt;= 4, 4, IF(SUM($N239:$P239) &gt;= 4, 3, IF(SUM($M239:$P239) &gt;= 4, 2, IF(SUM($L239:$P239)&gt;=4, 1, " "))))), " ")</f>
        <v>3</v>
      </c>
      <c r="E239" s="28">
        <f t="shared" si="63"/>
        <v>4</v>
      </c>
      <c r="F239" s="28">
        <f t="shared" si="64"/>
        <v>4</v>
      </c>
      <c r="G239" s="28">
        <f t="shared" si="65"/>
        <v>3</v>
      </c>
      <c r="H239" s="28">
        <f t="shared" si="66"/>
        <v>2</v>
      </c>
      <c r="I239" s="28">
        <f t="shared" si="67"/>
        <v>3</v>
      </c>
      <c r="J239" s="28">
        <f t="shared" si="68"/>
        <v>4</v>
      </c>
      <c r="K239" s="28">
        <f t="shared" si="69"/>
        <v>3</v>
      </c>
      <c r="L239" s="28">
        <f t="shared" si="70"/>
        <v>0</v>
      </c>
      <c r="M239" s="28">
        <f t="shared" si="71"/>
        <v>1</v>
      </c>
      <c r="N239" s="28">
        <f t="shared" si="72"/>
        <v>3</v>
      </c>
      <c r="O239" s="28">
        <f t="shared" si="73"/>
        <v>3</v>
      </c>
      <c r="P239" s="28">
        <f t="shared" si="74"/>
        <v>0</v>
      </c>
      <c r="Q239" s="27"/>
      <c r="R239" s="28" t="str">
        <f t="shared" si="75"/>
        <v>3.5 - 3.9</v>
      </c>
      <c r="S239" s="28" t="str">
        <f t="shared" si="76"/>
        <v>4.0 - 4.4</v>
      </c>
      <c r="T239" s="28" t="str">
        <f t="shared" si="77"/>
        <v>4.0 - 4.4</v>
      </c>
      <c r="U239" s="28" t="str">
        <f t="shared" si="78"/>
        <v>3.0 - 3.4</v>
      </c>
      <c r="V239" s="28" t="str">
        <f t="shared" si="79"/>
        <v>2.0 - 2.4</v>
      </c>
      <c r="W239" s="28" t="str">
        <f t="shared" si="80"/>
        <v>3.0 - 3.4</v>
      </c>
      <c r="X239" s="28" t="str">
        <f t="shared" si="81"/>
        <v>3.5 - 3.9</v>
      </c>
      <c r="Y239" s="28" t="str">
        <f t="shared" si="82"/>
        <v>3.0 - 3.4</v>
      </c>
      <c r="Z239" s="27"/>
      <c r="AA239" s="29">
        <f t="shared" si="83"/>
        <v>3.5</v>
      </c>
      <c r="AB239" s="29">
        <f>VLOOKUP($C239, EDU!C:E, 3, FALSE)</f>
        <v>4.3</v>
      </c>
      <c r="AC239" s="29">
        <f>VLOOKUP($C239, ESNFI!C:E, 3, FALSE)</f>
        <v>4.3</v>
      </c>
      <c r="AD239" s="29">
        <f>VLOOKUP($C239, Health!C:E, 3, FALSE)</f>
        <v>3.3</v>
      </c>
      <c r="AE239" s="29">
        <f>VLOOKUP($C239, NUT!C:E, 3, FALSE)</f>
        <v>2.4</v>
      </c>
      <c r="AF239" s="29">
        <f>VLOOKUP($C239, PRO!C:E, 3, FALSE)</f>
        <v>3.3</v>
      </c>
      <c r="AG239" s="29">
        <f>VLOOKUP($C239, FSC!C:E, 3, FALSE)</f>
        <v>3.8</v>
      </c>
      <c r="AH239" s="29">
        <f>VLOOKUP($C239, WASH!C:E, 3, FALSE)</f>
        <v>3.3</v>
      </c>
    </row>
    <row r="240" spans="1:34" ht="17" thickTop="1" thickBot="1" x14ac:dyDescent="0.35">
      <c r="A240" s="20" t="s">
        <v>623</v>
      </c>
      <c r="B240" s="20" t="s">
        <v>629</v>
      </c>
      <c r="C240" s="20" t="s">
        <v>630</v>
      </c>
      <c r="D240" s="10">
        <f>IFERROR(IF(AND($P240&gt;=2, SUM($O240:P240)&gt;=4), 5, IF(SUM($O240:$P240) &gt;= 4, 4, IF(SUM($N240:$P240) &gt;= 4, 3, IF(SUM($M240:$P240) &gt;= 4, 2, IF(SUM($L240:$P240)&gt;=4, 1, " "))))), " ")</f>
        <v>4</v>
      </c>
      <c r="E240" s="28">
        <f t="shared" si="63"/>
        <v>4</v>
      </c>
      <c r="F240" s="28">
        <f t="shared" si="64"/>
        <v>4</v>
      </c>
      <c r="G240" s="28">
        <f t="shared" si="65"/>
        <v>4</v>
      </c>
      <c r="H240" s="28">
        <f t="shared" si="66"/>
        <v>4</v>
      </c>
      <c r="I240" s="28">
        <f t="shared" si="67"/>
        <v>4</v>
      </c>
      <c r="J240" s="28">
        <f t="shared" si="68"/>
        <v>3</v>
      </c>
      <c r="K240" s="28">
        <f t="shared" si="69"/>
        <v>3</v>
      </c>
      <c r="L240" s="28">
        <f t="shared" si="70"/>
        <v>0</v>
      </c>
      <c r="M240" s="28">
        <f t="shared" si="71"/>
        <v>0</v>
      </c>
      <c r="N240" s="28">
        <f t="shared" si="72"/>
        <v>2</v>
      </c>
      <c r="O240" s="28">
        <f t="shared" si="73"/>
        <v>5</v>
      </c>
      <c r="P240" s="28">
        <f t="shared" si="74"/>
        <v>0</v>
      </c>
      <c r="Q240" s="27"/>
      <c r="R240" s="28" t="str">
        <f t="shared" si="75"/>
        <v>3.5 - 3.9</v>
      </c>
      <c r="S240" s="28" t="str">
        <f t="shared" si="76"/>
        <v>4.0 - 4.4</v>
      </c>
      <c r="T240" s="28" t="str">
        <f t="shared" si="77"/>
        <v>3.5 - 3.9</v>
      </c>
      <c r="U240" s="28" t="str">
        <f t="shared" si="78"/>
        <v>3.5 - 3.9</v>
      </c>
      <c r="V240" s="28" t="str">
        <f t="shared" si="79"/>
        <v>3.5 - 3.9</v>
      </c>
      <c r="W240" s="28" t="str">
        <f t="shared" si="80"/>
        <v>3.5 - 3.9</v>
      </c>
      <c r="X240" s="28" t="str">
        <f t="shared" si="81"/>
        <v>3.0 - 3.4</v>
      </c>
      <c r="Y240" s="28" t="str">
        <f t="shared" si="82"/>
        <v>2.5 - 2.9</v>
      </c>
      <c r="Z240" s="27"/>
      <c r="AA240" s="29">
        <f t="shared" si="83"/>
        <v>3.6</v>
      </c>
      <c r="AB240" s="29">
        <f>VLOOKUP($C240, EDU!C:E, 3, FALSE)</f>
        <v>4.3</v>
      </c>
      <c r="AC240" s="29">
        <f>VLOOKUP($C240, ESNFI!C:E, 3, FALSE)</f>
        <v>3.5</v>
      </c>
      <c r="AD240" s="29">
        <f>VLOOKUP($C240, Health!C:E, 3, FALSE)</f>
        <v>3.8</v>
      </c>
      <c r="AE240" s="29">
        <f>VLOOKUP($C240, NUT!C:E, 3, FALSE)</f>
        <v>3.8000000000000003</v>
      </c>
      <c r="AF240" s="29">
        <f>VLOOKUP($C240, PRO!C:E, 3, FALSE)</f>
        <v>3.5</v>
      </c>
      <c r="AG240" s="29">
        <f>VLOOKUP($C240, FSC!C:E, 3, FALSE)</f>
        <v>3.4</v>
      </c>
      <c r="AH240" s="29">
        <f>VLOOKUP($C240, WASH!C:E, 3, FALSE)</f>
        <v>2.8</v>
      </c>
    </row>
    <row r="241" spans="1:34" ht="17" thickTop="1" thickBot="1" x14ac:dyDescent="0.35">
      <c r="A241" s="20" t="s">
        <v>623</v>
      </c>
      <c r="B241" s="20" t="s">
        <v>631</v>
      </c>
      <c r="C241" s="20" t="s">
        <v>632</v>
      </c>
      <c r="D241" s="10">
        <f>IFERROR(IF(AND($P241&gt;=2, SUM($O241:P241)&gt;=4), 5, IF(SUM($O241:$P241) &gt;= 4, 4, IF(SUM($N241:$P241) &gt;= 4, 3, IF(SUM($M241:$P241) &gt;= 4, 2, IF(SUM($L241:$P241)&gt;=4, 1, " "))))), " ")</f>
        <v>3</v>
      </c>
      <c r="E241" s="28">
        <f t="shared" si="63"/>
        <v>4</v>
      </c>
      <c r="F241" s="28">
        <f t="shared" si="64"/>
        <v>3</v>
      </c>
      <c r="G241" s="28">
        <f t="shared" si="65"/>
        <v>4</v>
      </c>
      <c r="H241" s="28">
        <f t="shared" si="66"/>
        <v>3</v>
      </c>
      <c r="I241" s="28">
        <f t="shared" si="67"/>
        <v>3</v>
      </c>
      <c r="J241" s="28">
        <f t="shared" si="68"/>
        <v>3</v>
      </c>
      <c r="K241" s="28">
        <f t="shared" si="69"/>
        <v>3</v>
      </c>
      <c r="L241" s="28">
        <f t="shared" si="70"/>
        <v>0</v>
      </c>
      <c r="M241" s="28">
        <f t="shared" si="71"/>
        <v>0</v>
      </c>
      <c r="N241" s="28">
        <f t="shared" si="72"/>
        <v>5</v>
      </c>
      <c r="O241" s="28">
        <f t="shared" si="73"/>
        <v>2</v>
      </c>
      <c r="P241" s="28">
        <f t="shared" si="74"/>
        <v>0</v>
      </c>
      <c r="Q241" s="27"/>
      <c r="R241" s="28" t="str">
        <f t="shared" si="75"/>
        <v>3.0 - 3.4</v>
      </c>
      <c r="S241" s="28" t="str">
        <f t="shared" si="76"/>
        <v>4.0 - 4.4</v>
      </c>
      <c r="T241" s="28" t="str">
        <f t="shared" si="77"/>
        <v>3.0 - 3.4</v>
      </c>
      <c r="U241" s="28" t="str">
        <f t="shared" si="78"/>
        <v>3.5 - 3.9</v>
      </c>
      <c r="V241" s="28" t="str">
        <f t="shared" si="79"/>
        <v>3.0 - 3.4</v>
      </c>
      <c r="W241" s="28" t="str">
        <f t="shared" si="80"/>
        <v>3.0 - 3.4</v>
      </c>
      <c r="X241" s="28" t="str">
        <f t="shared" si="81"/>
        <v>3.0 - 3.4</v>
      </c>
      <c r="Y241" s="28" t="str">
        <f t="shared" si="82"/>
        <v>2.5 - 2.9</v>
      </c>
      <c r="Z241" s="27"/>
      <c r="AA241" s="29">
        <f t="shared" si="83"/>
        <v>3.3</v>
      </c>
      <c r="AB241" s="29">
        <f>VLOOKUP($C241, EDU!C:E, 3, FALSE)</f>
        <v>4</v>
      </c>
      <c r="AC241" s="29">
        <f>VLOOKUP($C241, ESNFI!C:E, 3, FALSE)</f>
        <v>3</v>
      </c>
      <c r="AD241" s="29">
        <f>VLOOKUP($C241, Health!C:E, 3, FALSE)</f>
        <v>3.5</v>
      </c>
      <c r="AE241" s="29">
        <f>VLOOKUP($C241, NUT!C:E, 3, FALSE)</f>
        <v>3.2</v>
      </c>
      <c r="AF241" s="29">
        <f>VLOOKUP($C241, PRO!C:E, 3, FALSE)</f>
        <v>3</v>
      </c>
      <c r="AG241" s="29">
        <f>VLOOKUP($C241, FSC!C:E, 3, FALSE)</f>
        <v>3.4</v>
      </c>
      <c r="AH241" s="29">
        <f>VLOOKUP($C241, WASH!C:E, 3, FALSE)</f>
        <v>2.8</v>
      </c>
    </row>
    <row r="242" spans="1:34" ht="17" thickTop="1" thickBot="1" x14ac:dyDescent="0.35">
      <c r="A242" s="20" t="s">
        <v>623</v>
      </c>
      <c r="B242" s="20" t="s">
        <v>633</v>
      </c>
      <c r="C242" s="20" t="s">
        <v>634</v>
      </c>
      <c r="D242" s="10">
        <f>IFERROR(IF(AND($P242&gt;=2, SUM($O242:P242)&gt;=4), 5, IF(SUM($O242:$P242) &gt;= 4, 4, IF(SUM($N242:$P242) &gt;= 4, 3, IF(SUM($M242:$P242) &gt;= 4, 2, IF(SUM($L242:$P242)&gt;=4, 1, " "))))), " ")</f>
        <v>4</v>
      </c>
      <c r="E242" s="28">
        <f t="shared" si="63"/>
        <v>4</v>
      </c>
      <c r="F242" s="28">
        <f t="shared" si="64"/>
        <v>4</v>
      </c>
      <c r="G242" s="28">
        <f t="shared" si="65"/>
        <v>4</v>
      </c>
      <c r="H242" s="28">
        <f t="shared" si="66"/>
        <v>4</v>
      </c>
      <c r="I242" s="28">
        <f t="shared" si="67"/>
        <v>4</v>
      </c>
      <c r="J242" s="28">
        <f t="shared" si="68"/>
        <v>3</v>
      </c>
      <c r="K242" s="28">
        <f t="shared" si="69"/>
        <v>3</v>
      </c>
      <c r="L242" s="28">
        <f t="shared" si="70"/>
        <v>0</v>
      </c>
      <c r="M242" s="28">
        <f t="shared" si="71"/>
        <v>0</v>
      </c>
      <c r="N242" s="28">
        <f t="shared" si="72"/>
        <v>2</v>
      </c>
      <c r="O242" s="28">
        <f t="shared" si="73"/>
        <v>5</v>
      </c>
      <c r="P242" s="28">
        <f t="shared" si="74"/>
        <v>0</v>
      </c>
      <c r="Q242" s="27"/>
      <c r="R242" s="28" t="str">
        <f t="shared" si="75"/>
        <v>3.5 - 3.9</v>
      </c>
      <c r="S242" s="28" t="str">
        <f t="shared" si="76"/>
        <v>4.0 - 4.4</v>
      </c>
      <c r="T242" s="28" t="str">
        <f t="shared" si="77"/>
        <v>4.0 - 4.4</v>
      </c>
      <c r="U242" s="28" t="str">
        <f t="shared" si="78"/>
        <v>3.5 - 3.9</v>
      </c>
      <c r="V242" s="28" t="str">
        <f t="shared" si="79"/>
        <v>3.5 - 3.9</v>
      </c>
      <c r="W242" s="28" t="str">
        <f t="shared" si="80"/>
        <v>3.5 - 3.9</v>
      </c>
      <c r="X242" s="28" t="str">
        <f t="shared" si="81"/>
        <v>3.0 - 3.4</v>
      </c>
      <c r="Y242" s="28" t="str">
        <f t="shared" si="82"/>
        <v>3.0 - 3.4</v>
      </c>
      <c r="Z242" s="27"/>
      <c r="AA242" s="29">
        <f t="shared" si="83"/>
        <v>3.6</v>
      </c>
      <c r="AB242" s="29">
        <f>VLOOKUP($C242, EDU!C:E, 3, FALSE)</f>
        <v>4</v>
      </c>
      <c r="AC242" s="29">
        <f>VLOOKUP($C242, ESNFI!C:E, 3, FALSE)</f>
        <v>4.3</v>
      </c>
      <c r="AD242" s="29">
        <f>VLOOKUP($C242, Health!C:E, 3, FALSE)</f>
        <v>3.5</v>
      </c>
      <c r="AE242" s="29">
        <f>VLOOKUP($C242, NUT!C:E, 3, FALSE)</f>
        <v>3.8000000000000003</v>
      </c>
      <c r="AF242" s="29">
        <f>VLOOKUP($C242, PRO!C:E, 3, FALSE)</f>
        <v>3.5</v>
      </c>
      <c r="AG242" s="29">
        <f>VLOOKUP($C242, FSC!C:E, 3, FALSE)</f>
        <v>3.4</v>
      </c>
      <c r="AH242" s="29">
        <f>VLOOKUP($C242, WASH!C:E, 3, FALSE)</f>
        <v>3</v>
      </c>
    </row>
    <row r="243" spans="1:34" ht="17" thickTop="1" thickBot="1" x14ac:dyDescent="0.35">
      <c r="A243" s="20" t="s">
        <v>623</v>
      </c>
      <c r="B243" s="20" t="s">
        <v>635</v>
      </c>
      <c r="C243" s="20" t="s">
        <v>636</v>
      </c>
      <c r="D243" s="10">
        <f>IFERROR(IF(AND($P243&gt;=2, SUM($O243:P243)&gt;=4), 5, IF(SUM($O243:$P243) &gt;= 4, 4, IF(SUM($N243:$P243) &gt;= 4, 3, IF(SUM($M243:$P243) &gt;= 4, 2, IF(SUM($L243:$P243)&gt;=4, 1, " "))))), " ")</f>
        <v>4</v>
      </c>
      <c r="E243" s="28">
        <f t="shared" si="63"/>
        <v>4</v>
      </c>
      <c r="F243" s="28">
        <f t="shared" si="64"/>
        <v>3</v>
      </c>
      <c r="G243" s="28">
        <f t="shared" si="65"/>
        <v>3</v>
      </c>
      <c r="H243" s="28">
        <f t="shared" si="66"/>
        <v>4</v>
      </c>
      <c r="I243" s="28">
        <f t="shared" si="67"/>
        <v>4</v>
      </c>
      <c r="J243" s="28">
        <f t="shared" si="68"/>
        <v>4</v>
      </c>
      <c r="K243" s="28">
        <f t="shared" si="69"/>
        <v>3</v>
      </c>
      <c r="L243" s="28">
        <f t="shared" si="70"/>
        <v>0</v>
      </c>
      <c r="M243" s="28">
        <f t="shared" si="71"/>
        <v>0</v>
      </c>
      <c r="N243" s="28">
        <f t="shared" si="72"/>
        <v>3</v>
      </c>
      <c r="O243" s="28">
        <f t="shared" si="73"/>
        <v>4</v>
      </c>
      <c r="P243" s="28">
        <f t="shared" si="74"/>
        <v>0</v>
      </c>
      <c r="Q243" s="27"/>
      <c r="R243" s="28" t="str">
        <f t="shared" si="75"/>
        <v>3.5 - 3.9</v>
      </c>
      <c r="S243" s="28" t="str">
        <f t="shared" si="76"/>
        <v>4.0 - 4.4</v>
      </c>
      <c r="T243" s="28" t="str">
        <f t="shared" si="77"/>
        <v>3.0 - 3.4</v>
      </c>
      <c r="U243" s="28" t="str">
        <f t="shared" si="78"/>
        <v>3.0 - 3.4</v>
      </c>
      <c r="V243" s="28" t="str">
        <f t="shared" si="79"/>
        <v>3.5 - 3.9</v>
      </c>
      <c r="W243" s="28" t="str">
        <f t="shared" si="80"/>
        <v>3.5 - 3.9</v>
      </c>
      <c r="X243" s="28" t="str">
        <f t="shared" si="81"/>
        <v>3.5 - 3.9</v>
      </c>
      <c r="Y243" s="28" t="str">
        <f t="shared" si="82"/>
        <v>2.5 - 2.9</v>
      </c>
      <c r="Z243" s="27"/>
      <c r="AA243" s="29">
        <f t="shared" si="83"/>
        <v>3.5</v>
      </c>
      <c r="AB243" s="29">
        <f>VLOOKUP($C243, EDU!C:E, 3, FALSE)</f>
        <v>4</v>
      </c>
      <c r="AC243" s="29">
        <f>VLOOKUP($C243, ESNFI!C:E, 3, FALSE)</f>
        <v>3.3</v>
      </c>
      <c r="AD243" s="29">
        <f>VLOOKUP($C243, Health!C:E, 3, FALSE)</f>
        <v>3.3</v>
      </c>
      <c r="AE243" s="29">
        <f>VLOOKUP($C243, NUT!C:E, 3, FALSE)</f>
        <v>3.8000000000000003</v>
      </c>
      <c r="AF243" s="29">
        <f>VLOOKUP($C243, PRO!C:E, 3, FALSE)</f>
        <v>3.5</v>
      </c>
      <c r="AG243" s="29">
        <f>VLOOKUP($C243, FSC!C:E, 3, FALSE)</f>
        <v>3.6</v>
      </c>
      <c r="AH243" s="29">
        <f>VLOOKUP($C243, WASH!C:E, 3, FALSE)</f>
        <v>2.8</v>
      </c>
    </row>
    <row r="244" spans="1:34" ht="17" thickTop="1" thickBot="1" x14ac:dyDescent="0.35">
      <c r="A244" s="20" t="s">
        <v>637</v>
      </c>
      <c r="B244" s="20" t="s">
        <v>638</v>
      </c>
      <c r="C244" s="20" t="s">
        <v>639</v>
      </c>
      <c r="D244" s="10">
        <f>IFERROR(IF(AND($P244&gt;=2, SUM($O244:P244)&gt;=4), 5, IF(SUM($O244:$P244) &gt;= 4, 4, IF(SUM($N244:$P244) &gt;= 4, 3, IF(SUM($M244:$P244) &gt;= 4, 2, IF(SUM($L244:$P244)&gt;=4, 1, " "))))), " ")</f>
        <v>3</v>
      </c>
      <c r="E244" s="28">
        <f t="shared" si="63"/>
        <v>4</v>
      </c>
      <c r="F244" s="28">
        <f t="shared" si="64"/>
        <v>3</v>
      </c>
      <c r="G244" s="28">
        <f t="shared" si="65"/>
        <v>3</v>
      </c>
      <c r="H244" s="28">
        <f t="shared" si="66"/>
        <v>3</v>
      </c>
      <c r="I244" s="28">
        <f t="shared" si="67"/>
        <v>3</v>
      </c>
      <c r="J244" s="28">
        <f t="shared" si="68"/>
        <v>3</v>
      </c>
      <c r="K244" s="28">
        <f t="shared" si="69"/>
        <v>2</v>
      </c>
      <c r="L244" s="28">
        <f t="shared" si="70"/>
        <v>0</v>
      </c>
      <c r="M244" s="28">
        <f t="shared" si="71"/>
        <v>1</v>
      </c>
      <c r="N244" s="28">
        <f t="shared" si="72"/>
        <v>5</v>
      </c>
      <c r="O244" s="28">
        <f t="shared" si="73"/>
        <v>1</v>
      </c>
      <c r="P244" s="28">
        <f t="shared" si="74"/>
        <v>0</v>
      </c>
      <c r="Q244" s="27"/>
      <c r="R244" s="28" t="str">
        <f t="shared" si="75"/>
        <v>2.5 - 2.9</v>
      </c>
      <c r="S244" s="28" t="str">
        <f t="shared" si="76"/>
        <v>4.0 - 4.4</v>
      </c>
      <c r="T244" s="28" t="str">
        <f t="shared" si="77"/>
        <v>2.5 - 2.9</v>
      </c>
      <c r="U244" s="28" t="str">
        <f t="shared" si="78"/>
        <v>2.5 - 2.9</v>
      </c>
      <c r="V244" s="28" t="str">
        <f t="shared" si="79"/>
        <v>3.0 - 3.4</v>
      </c>
      <c r="W244" s="28" t="str">
        <f t="shared" si="80"/>
        <v>2.5 - 2.9</v>
      </c>
      <c r="X244" s="28" t="str">
        <f t="shared" si="81"/>
        <v>3.0 - 3.4</v>
      </c>
      <c r="Y244" s="28" t="str">
        <f t="shared" si="82"/>
        <v>1.5 - 1.9</v>
      </c>
      <c r="Z244" s="27"/>
      <c r="AA244" s="29">
        <f t="shared" si="83"/>
        <v>2.9</v>
      </c>
      <c r="AB244" s="29">
        <f>VLOOKUP($C244, EDU!C:E, 3, FALSE)</f>
        <v>4</v>
      </c>
      <c r="AC244" s="29">
        <f>VLOOKUP($C244, ESNFI!C:E, 3, FALSE)</f>
        <v>2.5</v>
      </c>
      <c r="AD244" s="29">
        <f>VLOOKUP($C244, Health!C:E, 3, FALSE)</f>
        <v>2.5</v>
      </c>
      <c r="AE244" s="29">
        <f>VLOOKUP($C244, NUT!C:E, 3, FALSE)</f>
        <v>3.2</v>
      </c>
      <c r="AF244" s="29">
        <f>VLOOKUP($C244, PRO!C:E, 3, FALSE)</f>
        <v>2.8</v>
      </c>
      <c r="AG244" s="29">
        <f>VLOOKUP($C244, FSC!C:E, 3, FALSE)</f>
        <v>3.2</v>
      </c>
      <c r="AH244" s="29">
        <f>VLOOKUP($C244, WASH!C:E, 3, FALSE)</f>
        <v>1.8</v>
      </c>
    </row>
    <row r="245" spans="1:34" ht="17" thickTop="1" thickBot="1" x14ac:dyDescent="0.35">
      <c r="A245" s="20" t="s">
        <v>637</v>
      </c>
      <c r="B245" s="20" t="s">
        <v>640</v>
      </c>
      <c r="C245" s="20" t="s">
        <v>641</v>
      </c>
      <c r="D245" s="10">
        <f>IFERROR(IF(AND($P245&gt;=2, SUM($O245:P245)&gt;=4), 5, IF(SUM($O245:$P245) &gt;= 4, 4, IF(SUM($N245:$P245) &gt;= 4, 3, IF(SUM($M245:$P245) &gt;= 4, 2, IF(SUM($L245:$P245)&gt;=4, 1, " "))))), " ")</f>
        <v>3</v>
      </c>
      <c r="E245" s="28">
        <f t="shared" si="63"/>
        <v>4</v>
      </c>
      <c r="F245" s="28">
        <f t="shared" si="64"/>
        <v>3</v>
      </c>
      <c r="G245" s="28">
        <f t="shared" si="65"/>
        <v>2</v>
      </c>
      <c r="H245" s="28">
        <f t="shared" si="66"/>
        <v>3</v>
      </c>
      <c r="I245" s="28">
        <f t="shared" si="67"/>
        <v>3</v>
      </c>
      <c r="J245" s="28">
        <f t="shared" si="68"/>
        <v>3</v>
      </c>
      <c r="K245" s="28">
        <f t="shared" si="69"/>
        <v>2</v>
      </c>
      <c r="L245" s="28">
        <f t="shared" si="70"/>
        <v>0</v>
      </c>
      <c r="M245" s="28">
        <f t="shared" si="71"/>
        <v>2</v>
      </c>
      <c r="N245" s="28">
        <f t="shared" si="72"/>
        <v>4</v>
      </c>
      <c r="O245" s="28">
        <f t="shared" si="73"/>
        <v>1</v>
      </c>
      <c r="P245" s="28">
        <f t="shared" si="74"/>
        <v>0</v>
      </c>
      <c r="Q245" s="27"/>
      <c r="R245" s="28" t="str">
        <f t="shared" si="75"/>
        <v>2.5 - 2.9</v>
      </c>
      <c r="S245" s="28" t="str">
        <f t="shared" si="76"/>
        <v>3.5 - 3.9</v>
      </c>
      <c r="T245" s="28" t="str">
        <f t="shared" si="77"/>
        <v>3.0 - 3.4</v>
      </c>
      <c r="U245" s="28" t="str">
        <f t="shared" si="78"/>
        <v>2.0 - 2.4</v>
      </c>
      <c r="V245" s="28" t="str">
        <f t="shared" si="79"/>
        <v>3.0 - 3.4</v>
      </c>
      <c r="W245" s="28" t="str">
        <f t="shared" si="80"/>
        <v>2.5 - 2.9</v>
      </c>
      <c r="X245" s="28" t="str">
        <f t="shared" si="81"/>
        <v>2.5 - 2.9</v>
      </c>
      <c r="Y245" s="28" t="str">
        <f t="shared" si="82"/>
        <v>1.5 - 1.9</v>
      </c>
      <c r="Z245" s="27"/>
      <c r="AA245" s="29">
        <f t="shared" si="83"/>
        <v>2.7</v>
      </c>
      <c r="AB245" s="29">
        <f>VLOOKUP($C245, EDU!C:E, 3, FALSE)</f>
        <v>3.7</v>
      </c>
      <c r="AC245" s="29">
        <f>VLOOKUP($C245, ESNFI!C:E, 3, FALSE)</f>
        <v>3</v>
      </c>
      <c r="AD245" s="29">
        <f>VLOOKUP($C245, Health!C:E, 3, FALSE)</f>
        <v>2.2999999999999998</v>
      </c>
      <c r="AE245" s="29">
        <f>VLOOKUP($C245, NUT!C:E, 3, FALSE)</f>
        <v>3</v>
      </c>
      <c r="AF245" s="29">
        <f>VLOOKUP($C245, PRO!C:E, 3, FALSE)</f>
        <v>2.5</v>
      </c>
      <c r="AG245" s="29">
        <f>VLOOKUP($C245, FSC!C:E, 3, FALSE)</f>
        <v>2.8</v>
      </c>
      <c r="AH245" s="29">
        <f>VLOOKUP($C245, WASH!C:E, 3, FALSE)</f>
        <v>1.8</v>
      </c>
    </row>
    <row r="246" spans="1:34" ht="17" thickTop="1" thickBot="1" x14ac:dyDescent="0.35">
      <c r="A246" s="20" t="s">
        <v>637</v>
      </c>
      <c r="B246" s="20" t="s">
        <v>642</v>
      </c>
      <c r="C246" s="20" t="s">
        <v>643</v>
      </c>
      <c r="D246" s="10">
        <f>IFERROR(IF(AND($P246&gt;=2, SUM($O246:P246)&gt;=4), 5, IF(SUM($O246:$P246) &gt;= 4, 4, IF(SUM($N246:$P246) &gt;= 4, 3, IF(SUM($M246:$P246) &gt;= 4, 2, IF(SUM($L246:$P246)&gt;=4, 1, " "))))), " ")</f>
        <v>3</v>
      </c>
      <c r="E246" s="28">
        <f t="shared" si="63"/>
        <v>4</v>
      </c>
      <c r="F246" s="28">
        <f t="shared" si="64"/>
        <v>2</v>
      </c>
      <c r="G246" s="28">
        <f t="shared" si="65"/>
        <v>3</v>
      </c>
      <c r="H246" s="28">
        <f t="shared" si="66"/>
        <v>3</v>
      </c>
      <c r="I246" s="28">
        <f t="shared" si="67"/>
        <v>3</v>
      </c>
      <c r="J246" s="28">
        <f t="shared" si="68"/>
        <v>3</v>
      </c>
      <c r="K246" s="28">
        <f t="shared" si="69"/>
        <v>2</v>
      </c>
      <c r="L246" s="28">
        <f t="shared" si="70"/>
        <v>0</v>
      </c>
      <c r="M246" s="28">
        <f t="shared" si="71"/>
        <v>2</v>
      </c>
      <c r="N246" s="28">
        <f t="shared" si="72"/>
        <v>4</v>
      </c>
      <c r="O246" s="28">
        <f t="shared" si="73"/>
        <v>1</v>
      </c>
      <c r="P246" s="28">
        <f t="shared" si="74"/>
        <v>0</v>
      </c>
      <c r="Q246" s="27"/>
      <c r="R246" s="28" t="str">
        <f t="shared" si="75"/>
        <v>2.5 - 2.9</v>
      </c>
      <c r="S246" s="28" t="str">
        <f t="shared" si="76"/>
        <v>3.5 - 3.9</v>
      </c>
      <c r="T246" s="28" t="str">
        <f t="shared" si="77"/>
        <v>2.0 - 2.4</v>
      </c>
      <c r="U246" s="28" t="str">
        <f t="shared" si="78"/>
        <v>2.5 - 2.9</v>
      </c>
      <c r="V246" s="28" t="str">
        <f t="shared" si="79"/>
        <v>3.0 - 3.4</v>
      </c>
      <c r="W246" s="28" t="str">
        <f t="shared" si="80"/>
        <v>2.5 - 2.9</v>
      </c>
      <c r="X246" s="28" t="str">
        <f t="shared" si="81"/>
        <v>3.0 - 3.4</v>
      </c>
      <c r="Y246" s="28" t="str">
        <f t="shared" si="82"/>
        <v>1.5 - 1.9</v>
      </c>
      <c r="Z246" s="27"/>
      <c r="AA246" s="29">
        <f t="shared" si="83"/>
        <v>2.8</v>
      </c>
      <c r="AB246" s="29">
        <f>VLOOKUP($C246, EDU!C:E, 3, FALSE)</f>
        <v>3.7</v>
      </c>
      <c r="AC246" s="29">
        <f>VLOOKUP($C246, ESNFI!C:E, 3, FALSE)</f>
        <v>2.2999999999999998</v>
      </c>
      <c r="AD246" s="29">
        <f>VLOOKUP($C246, Health!C:E, 3, FALSE)</f>
        <v>2.5</v>
      </c>
      <c r="AE246" s="29">
        <f>VLOOKUP($C246, NUT!C:E, 3, FALSE)</f>
        <v>3.2</v>
      </c>
      <c r="AF246" s="29">
        <f>VLOOKUP($C246, PRO!C:E, 3, FALSE)</f>
        <v>2.8</v>
      </c>
      <c r="AG246" s="29">
        <f>VLOOKUP($C246, FSC!C:E, 3, FALSE)</f>
        <v>3.2</v>
      </c>
      <c r="AH246" s="29">
        <f>VLOOKUP($C246, WASH!C:E, 3, FALSE)</f>
        <v>1.8</v>
      </c>
    </row>
    <row r="247" spans="1:34" ht="17" thickTop="1" thickBot="1" x14ac:dyDescent="0.35">
      <c r="A247" s="20" t="s">
        <v>637</v>
      </c>
      <c r="B247" s="20" t="s">
        <v>644</v>
      </c>
      <c r="C247" s="20" t="s">
        <v>645</v>
      </c>
      <c r="D247" s="10">
        <f>IFERROR(IF(AND($P247&gt;=2, SUM($O247:P247)&gt;=4), 5, IF(SUM($O247:$P247) &gt;= 4, 4, IF(SUM($N247:$P247) &gt;= 4, 3, IF(SUM($M247:$P247) &gt;= 4, 2, IF(SUM($L247:$P247)&gt;=4, 1, " "))))), " ")</f>
        <v>3</v>
      </c>
      <c r="E247" s="28">
        <f t="shared" si="63"/>
        <v>4</v>
      </c>
      <c r="F247" s="28">
        <f t="shared" si="64"/>
        <v>2</v>
      </c>
      <c r="G247" s="28">
        <f t="shared" si="65"/>
        <v>3</v>
      </c>
      <c r="H247" s="28">
        <f t="shared" si="66"/>
        <v>2</v>
      </c>
      <c r="I247" s="28">
        <f t="shared" si="67"/>
        <v>3</v>
      </c>
      <c r="J247" s="28">
        <f t="shared" si="68"/>
        <v>3</v>
      </c>
      <c r="K247" s="28">
        <f t="shared" si="69"/>
        <v>2</v>
      </c>
      <c r="L247" s="28">
        <f t="shared" si="70"/>
        <v>0</v>
      </c>
      <c r="M247" s="28">
        <f t="shared" si="71"/>
        <v>3</v>
      </c>
      <c r="N247" s="28">
        <f t="shared" si="72"/>
        <v>3</v>
      </c>
      <c r="O247" s="28">
        <f t="shared" si="73"/>
        <v>1</v>
      </c>
      <c r="P247" s="28">
        <f t="shared" si="74"/>
        <v>0</v>
      </c>
      <c r="Q247" s="27"/>
      <c r="R247" s="28" t="str">
        <f t="shared" si="75"/>
        <v>2.5 - 2.9</v>
      </c>
      <c r="S247" s="28" t="str">
        <f t="shared" si="76"/>
        <v>3.5 - 3.9</v>
      </c>
      <c r="T247" s="28" t="str">
        <f t="shared" si="77"/>
        <v>2.0 - 2.4</v>
      </c>
      <c r="U247" s="28" t="str">
        <f t="shared" si="78"/>
        <v>2.5 - 2.9</v>
      </c>
      <c r="V247" s="28" t="str">
        <f t="shared" si="79"/>
        <v>2.0 - 2.4</v>
      </c>
      <c r="W247" s="28" t="str">
        <f t="shared" si="80"/>
        <v>3.0 - 3.4</v>
      </c>
      <c r="X247" s="28" t="str">
        <f t="shared" si="81"/>
        <v>3.0 - 3.4</v>
      </c>
      <c r="Y247" s="28" t="str">
        <f t="shared" si="82"/>
        <v>1.5 - 1.9</v>
      </c>
      <c r="Z247" s="27"/>
      <c r="AA247" s="29">
        <f t="shared" si="83"/>
        <v>2.7</v>
      </c>
      <c r="AB247" s="29">
        <f>VLOOKUP($C247, EDU!C:E, 3, FALSE)</f>
        <v>3.7</v>
      </c>
      <c r="AC247" s="29">
        <f>VLOOKUP($C247, ESNFI!C:E, 3, FALSE)</f>
        <v>2.2999999999999998</v>
      </c>
      <c r="AD247" s="29">
        <f>VLOOKUP($C247, Health!C:E, 3, FALSE)</f>
        <v>2.8</v>
      </c>
      <c r="AE247" s="29">
        <f>VLOOKUP($C247, NUT!C:E, 3, FALSE)</f>
        <v>2.4</v>
      </c>
      <c r="AF247" s="29">
        <f>VLOOKUP($C247, PRO!C:E, 3, FALSE)</f>
        <v>3</v>
      </c>
      <c r="AG247" s="29">
        <f>VLOOKUP($C247, FSC!C:E, 3, FALSE)</f>
        <v>3.2</v>
      </c>
      <c r="AH247" s="29">
        <f>VLOOKUP($C247, WASH!C:E, 3, FALSE)</f>
        <v>1.8</v>
      </c>
    </row>
    <row r="248" spans="1:34" ht="17" thickTop="1" thickBot="1" x14ac:dyDescent="0.35">
      <c r="A248" s="20" t="s">
        <v>637</v>
      </c>
      <c r="B248" s="20" t="s">
        <v>646</v>
      </c>
      <c r="C248" s="20" t="s">
        <v>647</v>
      </c>
      <c r="D248" s="10">
        <f>IFERROR(IF(AND($P248&gt;=2, SUM($O248:P248)&gt;=4), 5, IF(SUM($O248:$P248) &gt;= 4, 4, IF(SUM($N248:$P248) &gt;= 4, 3, IF(SUM($M248:$P248) &gt;= 4, 2, IF(SUM($L248:$P248)&gt;=4, 1, " "))))), " ")</f>
        <v>3</v>
      </c>
      <c r="E248" s="28">
        <f t="shared" si="63"/>
        <v>4</v>
      </c>
      <c r="F248" s="28">
        <f t="shared" si="64"/>
        <v>3</v>
      </c>
      <c r="G248" s="28">
        <f t="shared" si="65"/>
        <v>3</v>
      </c>
      <c r="H248" s="28">
        <f t="shared" si="66"/>
        <v>3</v>
      </c>
      <c r="I248" s="28">
        <f t="shared" si="67"/>
        <v>3</v>
      </c>
      <c r="J248" s="28">
        <f t="shared" si="68"/>
        <v>3</v>
      </c>
      <c r="K248" s="28">
        <f t="shared" si="69"/>
        <v>2</v>
      </c>
      <c r="L248" s="28">
        <f t="shared" si="70"/>
        <v>0</v>
      </c>
      <c r="M248" s="28">
        <f t="shared" si="71"/>
        <v>1</v>
      </c>
      <c r="N248" s="28">
        <f t="shared" si="72"/>
        <v>5</v>
      </c>
      <c r="O248" s="28">
        <f t="shared" si="73"/>
        <v>1</v>
      </c>
      <c r="P248" s="28">
        <f t="shared" si="74"/>
        <v>0</v>
      </c>
      <c r="Q248" s="27"/>
      <c r="R248" s="28" t="str">
        <f t="shared" si="75"/>
        <v>2.5 - 2.9</v>
      </c>
      <c r="S248" s="28" t="str">
        <f t="shared" si="76"/>
        <v>3.5 - 3.9</v>
      </c>
      <c r="T248" s="28" t="str">
        <f t="shared" si="77"/>
        <v>3.0 - 3.4</v>
      </c>
      <c r="U248" s="28" t="str">
        <f t="shared" si="78"/>
        <v>2.5 - 2.9</v>
      </c>
      <c r="V248" s="28" t="str">
        <f t="shared" si="79"/>
        <v>2.5 - 2.9</v>
      </c>
      <c r="W248" s="28" t="str">
        <f t="shared" si="80"/>
        <v>2.5 - 2.9</v>
      </c>
      <c r="X248" s="28" t="str">
        <f t="shared" si="81"/>
        <v>3.0 - 3.4</v>
      </c>
      <c r="Y248" s="28" t="str">
        <f t="shared" si="82"/>
        <v>2.0 - 2.4</v>
      </c>
      <c r="Z248" s="27"/>
      <c r="AA248" s="29">
        <f t="shared" si="83"/>
        <v>2.8</v>
      </c>
      <c r="AB248" s="29">
        <f>VLOOKUP($C248, EDU!C:E, 3, FALSE)</f>
        <v>3.7</v>
      </c>
      <c r="AC248" s="29">
        <f>VLOOKUP($C248, ESNFI!C:E, 3, FALSE)</f>
        <v>3</v>
      </c>
      <c r="AD248" s="29">
        <f>VLOOKUP($C248, Health!C:E, 3, FALSE)</f>
        <v>2.5</v>
      </c>
      <c r="AE248" s="29">
        <f>VLOOKUP($C248, NUT!C:E, 3, FALSE)</f>
        <v>2.6</v>
      </c>
      <c r="AF248" s="29">
        <f>VLOOKUP($C248, PRO!C:E, 3, FALSE)</f>
        <v>2.8</v>
      </c>
      <c r="AG248" s="29">
        <f>VLOOKUP($C248, FSC!C:E, 3, FALSE)</f>
        <v>3.2</v>
      </c>
      <c r="AH248" s="29">
        <f>VLOOKUP($C248, WASH!C:E, 3, FALSE)</f>
        <v>2</v>
      </c>
    </row>
    <row r="249" spans="1:34" ht="17" thickTop="1" thickBot="1" x14ac:dyDescent="0.35">
      <c r="A249" s="20" t="s">
        <v>637</v>
      </c>
      <c r="B249" s="20" t="s">
        <v>648</v>
      </c>
      <c r="C249" s="20" t="s">
        <v>649</v>
      </c>
      <c r="D249" s="10">
        <f>IFERROR(IF(AND($P249&gt;=2, SUM($O249:P249)&gt;=4), 5, IF(SUM($O249:$P249) &gt;= 4, 4, IF(SUM($N249:$P249) &gt;= 4, 3, IF(SUM($M249:$P249) &gt;= 4, 2, IF(SUM($L249:$P249)&gt;=4, 1, " "))))), " ")</f>
        <v>3</v>
      </c>
      <c r="E249" s="28">
        <f t="shared" si="63"/>
        <v>4</v>
      </c>
      <c r="F249" s="28">
        <f t="shared" si="64"/>
        <v>3</v>
      </c>
      <c r="G249" s="28">
        <f t="shared" si="65"/>
        <v>3</v>
      </c>
      <c r="H249" s="28">
        <f t="shared" si="66"/>
        <v>3</v>
      </c>
      <c r="I249" s="28">
        <f t="shared" si="67"/>
        <v>3</v>
      </c>
      <c r="J249" s="28">
        <f t="shared" si="68"/>
        <v>4</v>
      </c>
      <c r="K249" s="28">
        <f t="shared" si="69"/>
        <v>2</v>
      </c>
      <c r="L249" s="28">
        <f t="shared" si="70"/>
        <v>0</v>
      </c>
      <c r="M249" s="28">
        <f t="shared" si="71"/>
        <v>1</v>
      </c>
      <c r="N249" s="28">
        <f t="shared" si="72"/>
        <v>4</v>
      </c>
      <c r="O249" s="28">
        <f t="shared" si="73"/>
        <v>2</v>
      </c>
      <c r="P249" s="28">
        <f t="shared" si="74"/>
        <v>0</v>
      </c>
      <c r="Q249" s="27"/>
      <c r="R249" s="28" t="str">
        <f t="shared" si="75"/>
        <v>3.0 - 3.4</v>
      </c>
      <c r="S249" s="28" t="str">
        <f t="shared" si="76"/>
        <v>4.0 - 4.4</v>
      </c>
      <c r="T249" s="28" t="str">
        <f t="shared" si="77"/>
        <v>3.0 - 3.4</v>
      </c>
      <c r="U249" s="28" t="str">
        <f t="shared" si="78"/>
        <v>2.5 - 2.9</v>
      </c>
      <c r="V249" s="28" t="str">
        <f t="shared" si="79"/>
        <v>2.5 - 2.9</v>
      </c>
      <c r="W249" s="28" t="str">
        <f t="shared" si="80"/>
        <v>3.0 - 3.4</v>
      </c>
      <c r="X249" s="28" t="str">
        <f t="shared" si="81"/>
        <v>3.5 - 3.9</v>
      </c>
      <c r="Y249" s="28" t="str">
        <f t="shared" si="82"/>
        <v>2.0 - 2.4</v>
      </c>
      <c r="Z249" s="27"/>
      <c r="AA249" s="29">
        <f t="shared" si="83"/>
        <v>3</v>
      </c>
      <c r="AB249" s="29">
        <f>VLOOKUP($C249, EDU!C:E, 3, FALSE)</f>
        <v>4</v>
      </c>
      <c r="AC249" s="29">
        <f>VLOOKUP($C249, ESNFI!C:E, 3, FALSE)</f>
        <v>3</v>
      </c>
      <c r="AD249" s="29">
        <f>VLOOKUP($C249, Health!C:E, 3, FALSE)</f>
        <v>2.8</v>
      </c>
      <c r="AE249" s="29">
        <f>VLOOKUP($C249, NUT!C:E, 3, FALSE)</f>
        <v>2.6</v>
      </c>
      <c r="AF249" s="29">
        <f>VLOOKUP($C249, PRO!C:E, 3, FALSE)</f>
        <v>3.3</v>
      </c>
      <c r="AG249" s="29">
        <f>VLOOKUP($C249, FSC!C:E, 3, FALSE)</f>
        <v>3.6</v>
      </c>
      <c r="AH249" s="29">
        <f>VLOOKUP($C249, WASH!C:E, 3, FALSE)</f>
        <v>2</v>
      </c>
    </row>
    <row r="250" spans="1:34" ht="17" thickTop="1" thickBot="1" x14ac:dyDescent="0.35">
      <c r="A250" s="20" t="s">
        <v>637</v>
      </c>
      <c r="B250" s="20" t="s">
        <v>650</v>
      </c>
      <c r="C250" s="20" t="s">
        <v>651</v>
      </c>
      <c r="D250" s="10">
        <f>IFERROR(IF(AND($P250&gt;=2, SUM($O250:P250)&gt;=4), 5, IF(SUM($O250:$P250) &gt;= 4, 4, IF(SUM($N250:$P250) &gt;= 4, 3, IF(SUM($M250:$P250) &gt;= 4, 2, IF(SUM($L250:$P250)&gt;=4, 1, " "))))), " ")</f>
        <v>3</v>
      </c>
      <c r="E250" s="28">
        <f t="shared" si="63"/>
        <v>4</v>
      </c>
      <c r="F250" s="28">
        <f t="shared" si="64"/>
        <v>3</v>
      </c>
      <c r="G250" s="28">
        <f t="shared" si="65"/>
        <v>3</v>
      </c>
      <c r="H250" s="28">
        <f t="shared" si="66"/>
        <v>3</v>
      </c>
      <c r="I250" s="28">
        <f t="shared" si="67"/>
        <v>3</v>
      </c>
      <c r="J250" s="28">
        <f t="shared" si="68"/>
        <v>4</v>
      </c>
      <c r="K250" s="28">
        <f t="shared" si="69"/>
        <v>2</v>
      </c>
      <c r="L250" s="28">
        <f t="shared" si="70"/>
        <v>0</v>
      </c>
      <c r="M250" s="28">
        <f t="shared" si="71"/>
        <v>1</v>
      </c>
      <c r="N250" s="28">
        <f t="shared" si="72"/>
        <v>4</v>
      </c>
      <c r="O250" s="28">
        <f t="shared" si="73"/>
        <v>2</v>
      </c>
      <c r="P250" s="28">
        <f t="shared" si="74"/>
        <v>0</v>
      </c>
      <c r="Q250" s="27"/>
      <c r="R250" s="28" t="str">
        <f t="shared" si="75"/>
        <v>3.0 - 3.4</v>
      </c>
      <c r="S250" s="28" t="str">
        <f t="shared" si="76"/>
        <v>4.0 - 4.4</v>
      </c>
      <c r="T250" s="28" t="str">
        <f t="shared" si="77"/>
        <v>3.0 - 3.4</v>
      </c>
      <c r="U250" s="28" t="str">
        <f t="shared" si="78"/>
        <v>2.5 - 2.9</v>
      </c>
      <c r="V250" s="28" t="str">
        <f t="shared" si="79"/>
        <v>2.5 - 2.9</v>
      </c>
      <c r="W250" s="28" t="str">
        <f t="shared" si="80"/>
        <v>3.0 - 3.4</v>
      </c>
      <c r="X250" s="28" t="str">
        <f t="shared" si="81"/>
        <v>4.0 - 4.4</v>
      </c>
      <c r="Y250" s="28" t="str">
        <f t="shared" si="82"/>
        <v>2.0 - 2.4</v>
      </c>
      <c r="Z250" s="27"/>
      <c r="AA250" s="29">
        <f t="shared" si="83"/>
        <v>3.2</v>
      </c>
      <c r="AB250" s="29">
        <f>VLOOKUP($C250, EDU!C:E, 3, FALSE)</f>
        <v>4.3</v>
      </c>
      <c r="AC250" s="29">
        <f>VLOOKUP($C250, ESNFI!C:E, 3, FALSE)</f>
        <v>3</v>
      </c>
      <c r="AD250" s="29">
        <f>VLOOKUP($C250, Health!C:E, 3, FALSE)</f>
        <v>2.8</v>
      </c>
      <c r="AE250" s="29">
        <f>VLOOKUP($C250, NUT!C:E, 3, FALSE)</f>
        <v>2.6</v>
      </c>
      <c r="AF250" s="29">
        <f>VLOOKUP($C250, PRO!C:E, 3, FALSE)</f>
        <v>3.3</v>
      </c>
      <c r="AG250" s="29">
        <f>VLOOKUP($C250, FSC!C:E, 3, FALSE)</f>
        <v>4</v>
      </c>
      <c r="AH250" s="29">
        <f>VLOOKUP($C250, WASH!C:E, 3, FALSE)</f>
        <v>2.2999999999999998</v>
      </c>
    </row>
    <row r="251" spans="1:34" ht="17" thickTop="1" thickBot="1" x14ac:dyDescent="0.35">
      <c r="A251" s="20" t="s">
        <v>652</v>
      </c>
      <c r="B251" s="20" t="s">
        <v>653</v>
      </c>
      <c r="C251" s="20" t="s">
        <v>654</v>
      </c>
      <c r="D251" s="10">
        <f>IFERROR(IF(AND($P251&gt;=2, SUM($O251:P251)&gt;=4), 5, IF(SUM($O251:$P251) &gt;= 4, 4, IF(SUM($N251:$P251) &gt;= 4, 3, IF(SUM($M251:$P251) &gt;= 4, 2, IF(SUM($L251:$P251)&gt;=4, 1, " "))))), " ")</f>
        <v>2</v>
      </c>
      <c r="E251" s="28">
        <f t="shared" si="63"/>
        <v>4</v>
      </c>
      <c r="F251" s="28">
        <f t="shared" si="64"/>
        <v>2</v>
      </c>
      <c r="G251" s="28">
        <f t="shared" si="65"/>
        <v>3</v>
      </c>
      <c r="H251" s="28">
        <f t="shared" si="66"/>
        <v>2</v>
      </c>
      <c r="I251" s="28">
        <f t="shared" si="67"/>
        <v>3</v>
      </c>
      <c r="J251" s="28">
        <f t="shared" si="68"/>
        <v>2</v>
      </c>
      <c r="K251" s="28">
        <f t="shared" si="69"/>
        <v>1</v>
      </c>
      <c r="L251" s="28">
        <f t="shared" si="70"/>
        <v>1</v>
      </c>
      <c r="M251" s="28">
        <f t="shared" si="71"/>
        <v>3</v>
      </c>
      <c r="N251" s="28">
        <f t="shared" si="72"/>
        <v>2</v>
      </c>
      <c r="O251" s="28">
        <f t="shared" si="73"/>
        <v>1</v>
      </c>
      <c r="P251" s="28">
        <f t="shared" si="74"/>
        <v>0</v>
      </c>
      <c r="Q251" s="27"/>
      <c r="R251" s="28" t="str">
        <f t="shared" si="75"/>
        <v>2.0 - 2.4</v>
      </c>
      <c r="S251" s="28" t="str">
        <f t="shared" si="76"/>
        <v>3.5 - 3.9</v>
      </c>
      <c r="T251" s="28" t="str">
        <f t="shared" si="77"/>
        <v>1.5 - 1.9</v>
      </c>
      <c r="U251" s="28" t="str">
        <f t="shared" si="78"/>
        <v>3.0 - 3.4</v>
      </c>
      <c r="V251" s="28" t="str">
        <f t="shared" si="79"/>
        <v>2.0 - 2.4</v>
      </c>
      <c r="W251" s="28" t="str">
        <f t="shared" si="80"/>
        <v>2.5 - 2.9</v>
      </c>
      <c r="X251" s="28" t="str">
        <f t="shared" si="81"/>
        <v>2.0 - 2.4</v>
      </c>
      <c r="Y251" s="28" t="str">
        <f t="shared" si="82"/>
        <v>1.0 - 1.4</v>
      </c>
      <c r="Z251" s="27"/>
      <c r="AA251" s="29">
        <f t="shared" si="83"/>
        <v>2.4</v>
      </c>
      <c r="AB251" s="29">
        <f>VLOOKUP($C251, EDU!C:E, 3, FALSE)</f>
        <v>3.7</v>
      </c>
      <c r="AC251" s="29">
        <f>VLOOKUP($C251, ESNFI!C:E, 3, FALSE)</f>
        <v>1.8</v>
      </c>
      <c r="AD251" s="29">
        <f>VLOOKUP($C251, Health!C:E, 3, FALSE)</f>
        <v>3</v>
      </c>
      <c r="AE251" s="29">
        <f>VLOOKUP($C251, NUT!C:E, 3, FALSE)</f>
        <v>2.4</v>
      </c>
      <c r="AF251" s="29">
        <f>VLOOKUP($C251, PRO!C:E, 3, FALSE)</f>
        <v>2.8</v>
      </c>
      <c r="AG251" s="29">
        <f>VLOOKUP($C251, FSC!C:E, 3, FALSE)</f>
        <v>2</v>
      </c>
      <c r="AH251" s="29">
        <f>VLOOKUP($C251, WASH!C:E, 3, FALSE)</f>
        <v>1</v>
      </c>
    </row>
    <row r="252" spans="1:34" ht="17" thickTop="1" thickBot="1" x14ac:dyDescent="0.35">
      <c r="A252" s="20" t="s">
        <v>652</v>
      </c>
      <c r="B252" s="20" t="s">
        <v>655</v>
      </c>
      <c r="C252" s="20" t="s">
        <v>656</v>
      </c>
      <c r="D252" s="10">
        <f>IFERROR(IF(AND($P252&gt;=2, SUM($O252:P252)&gt;=4), 5, IF(SUM($O252:$P252) &gt;= 4, 4, IF(SUM($N252:$P252) &gt;= 4, 3, IF(SUM($M252:$P252) &gt;= 4, 2, IF(SUM($L252:$P252)&gt;=4, 1, " "))))), " ")</f>
        <v>3</v>
      </c>
      <c r="E252" s="28">
        <f t="shared" si="63"/>
        <v>4</v>
      </c>
      <c r="F252" s="28">
        <f t="shared" si="64"/>
        <v>2</v>
      </c>
      <c r="G252" s="28">
        <f t="shared" si="65"/>
        <v>3</v>
      </c>
      <c r="H252" s="28">
        <f t="shared" si="66"/>
        <v>3</v>
      </c>
      <c r="I252" s="28">
        <f t="shared" si="67"/>
        <v>3</v>
      </c>
      <c r="J252" s="28">
        <f t="shared" si="68"/>
        <v>3</v>
      </c>
      <c r="K252" s="28">
        <f t="shared" si="69"/>
        <v>1</v>
      </c>
      <c r="L252" s="28">
        <f t="shared" si="70"/>
        <v>1</v>
      </c>
      <c r="M252" s="28">
        <f t="shared" si="71"/>
        <v>1</v>
      </c>
      <c r="N252" s="28">
        <f t="shared" si="72"/>
        <v>4</v>
      </c>
      <c r="O252" s="28">
        <f t="shared" si="73"/>
        <v>1</v>
      </c>
      <c r="P252" s="28">
        <f t="shared" si="74"/>
        <v>0</v>
      </c>
      <c r="Q252" s="27"/>
      <c r="R252" s="28" t="str">
        <f t="shared" si="75"/>
        <v>2.5 - 2.9</v>
      </c>
      <c r="S252" s="28" t="str">
        <f t="shared" si="76"/>
        <v>4.0 - 4.4</v>
      </c>
      <c r="T252" s="28" t="str">
        <f t="shared" si="77"/>
        <v>1.5 - 1.9</v>
      </c>
      <c r="U252" s="28" t="str">
        <f t="shared" si="78"/>
        <v>2.5 - 2.9</v>
      </c>
      <c r="V252" s="28" t="str">
        <f t="shared" si="79"/>
        <v>3.0 - 3.4</v>
      </c>
      <c r="W252" s="28" t="str">
        <f t="shared" si="80"/>
        <v>3.0 - 3.4</v>
      </c>
      <c r="X252" s="28" t="str">
        <f t="shared" si="81"/>
        <v>3.0 - 3.4</v>
      </c>
      <c r="Y252" s="28" t="str">
        <f t="shared" si="82"/>
        <v>1.0 - 1.4</v>
      </c>
      <c r="Z252" s="27"/>
      <c r="AA252" s="29">
        <f t="shared" si="83"/>
        <v>2.7</v>
      </c>
      <c r="AB252" s="29">
        <f>VLOOKUP($C252, EDU!C:E, 3, FALSE)</f>
        <v>4.3</v>
      </c>
      <c r="AC252" s="29">
        <f>VLOOKUP($C252, ESNFI!C:E, 3, FALSE)</f>
        <v>1.8</v>
      </c>
      <c r="AD252" s="29">
        <f>VLOOKUP($C252, Health!C:E, 3, FALSE)</f>
        <v>2.5</v>
      </c>
      <c r="AE252" s="29">
        <f>VLOOKUP($C252, NUT!C:E, 3, FALSE)</f>
        <v>3.2</v>
      </c>
      <c r="AF252" s="29">
        <f>VLOOKUP($C252, PRO!C:E, 3, FALSE)</f>
        <v>3</v>
      </c>
      <c r="AG252" s="29">
        <f>VLOOKUP($C252, FSC!C:E, 3, FALSE)</f>
        <v>3</v>
      </c>
      <c r="AH252" s="29">
        <f>VLOOKUP($C252, WASH!C:E, 3, FALSE)</f>
        <v>1.3</v>
      </c>
    </row>
    <row r="253" spans="1:34" ht="17" thickTop="1" thickBot="1" x14ac:dyDescent="0.35">
      <c r="A253" s="20" t="s">
        <v>652</v>
      </c>
      <c r="B253" s="20" t="s">
        <v>657</v>
      </c>
      <c r="C253" s="20" t="s">
        <v>658</v>
      </c>
      <c r="D253" s="10">
        <f>IFERROR(IF(AND($P253&gt;=2, SUM($O253:P253)&gt;=4), 5, IF(SUM($O253:$P253) &gt;= 4, 4, IF(SUM($N253:$P253) &gt;= 4, 3, IF(SUM($M253:$P253) &gt;= 4, 2, IF(SUM($L253:$P253)&gt;=4, 1, " "))))), " ")</f>
        <v>3</v>
      </c>
      <c r="E253" s="28">
        <f t="shared" si="63"/>
        <v>4</v>
      </c>
      <c r="F253" s="28">
        <f t="shared" si="64"/>
        <v>3</v>
      </c>
      <c r="G253" s="28">
        <f t="shared" si="65"/>
        <v>3</v>
      </c>
      <c r="H253" s="28">
        <f t="shared" si="66"/>
        <v>2</v>
      </c>
      <c r="I253" s="28">
        <f t="shared" si="67"/>
        <v>3</v>
      </c>
      <c r="J253" s="28">
        <f t="shared" si="68"/>
        <v>3</v>
      </c>
      <c r="K253" s="28">
        <f t="shared" si="69"/>
        <v>1</v>
      </c>
      <c r="L253" s="28">
        <f t="shared" si="70"/>
        <v>1</v>
      </c>
      <c r="M253" s="28">
        <f t="shared" si="71"/>
        <v>1</v>
      </c>
      <c r="N253" s="28">
        <f t="shared" si="72"/>
        <v>4</v>
      </c>
      <c r="O253" s="28">
        <f t="shared" si="73"/>
        <v>1</v>
      </c>
      <c r="P253" s="28">
        <f t="shared" si="74"/>
        <v>0</v>
      </c>
      <c r="Q253" s="27"/>
      <c r="R253" s="28" t="str">
        <f t="shared" si="75"/>
        <v>2.5 - 2.9</v>
      </c>
      <c r="S253" s="28" t="str">
        <f t="shared" si="76"/>
        <v>4.0 - 4.4</v>
      </c>
      <c r="T253" s="28" t="str">
        <f t="shared" si="77"/>
        <v>2.5 - 2.9</v>
      </c>
      <c r="U253" s="28" t="str">
        <f t="shared" si="78"/>
        <v>2.5 - 2.9</v>
      </c>
      <c r="V253" s="28" t="str">
        <f t="shared" si="79"/>
        <v>2.0 - 2.4</v>
      </c>
      <c r="W253" s="28" t="str">
        <f t="shared" si="80"/>
        <v>2.5 - 2.9</v>
      </c>
      <c r="X253" s="28" t="str">
        <f t="shared" si="81"/>
        <v>3.0 - 3.4</v>
      </c>
      <c r="Y253" s="28" t="str">
        <f t="shared" si="82"/>
        <v>1.0 - 1.4</v>
      </c>
      <c r="Z253" s="27"/>
      <c r="AA253" s="29">
        <f t="shared" si="83"/>
        <v>2.8</v>
      </c>
      <c r="AB253" s="29">
        <f>VLOOKUP($C253, EDU!C:E, 3, FALSE)</f>
        <v>4</v>
      </c>
      <c r="AC253" s="29">
        <f>VLOOKUP($C253, ESNFI!C:E, 3, FALSE)</f>
        <v>2.8</v>
      </c>
      <c r="AD253" s="29">
        <f>VLOOKUP($C253, Health!C:E, 3, FALSE)</f>
        <v>2.8</v>
      </c>
      <c r="AE253" s="29">
        <f>VLOOKUP($C253, NUT!C:E, 3, FALSE)</f>
        <v>2.4</v>
      </c>
      <c r="AF253" s="29">
        <f>VLOOKUP($C253, PRO!C:E, 3, FALSE)</f>
        <v>2.8</v>
      </c>
      <c r="AG253" s="29">
        <f>VLOOKUP($C253, FSC!C:E, 3, FALSE)</f>
        <v>3.2</v>
      </c>
      <c r="AH253" s="29">
        <f>VLOOKUP($C253, WASH!C:E, 3, FALSE)</f>
        <v>1.3</v>
      </c>
    </row>
    <row r="254" spans="1:34" ht="17" thickTop="1" thickBot="1" x14ac:dyDescent="0.35">
      <c r="A254" s="20" t="s">
        <v>652</v>
      </c>
      <c r="B254" s="20" t="s">
        <v>659</v>
      </c>
      <c r="C254" s="20" t="s">
        <v>660</v>
      </c>
      <c r="D254" s="10">
        <f>IFERROR(IF(AND($P254&gt;=2, SUM($O254:P254)&gt;=4), 5, IF(SUM($O254:$P254) &gt;= 4, 4, IF(SUM($N254:$P254) &gt;= 4, 3, IF(SUM($M254:$P254) &gt;= 4, 2, IF(SUM($L254:$P254)&gt;=4, 1, " "))))), " ")</f>
        <v>3</v>
      </c>
      <c r="E254" s="28">
        <f t="shared" si="63"/>
        <v>4</v>
      </c>
      <c r="F254" s="28">
        <f t="shared" si="64"/>
        <v>3</v>
      </c>
      <c r="G254" s="28">
        <f t="shared" si="65"/>
        <v>3</v>
      </c>
      <c r="H254" s="28">
        <f t="shared" si="66"/>
        <v>3</v>
      </c>
      <c r="I254" s="28">
        <f t="shared" si="67"/>
        <v>3</v>
      </c>
      <c r="J254" s="28">
        <f t="shared" si="68"/>
        <v>4</v>
      </c>
      <c r="K254" s="28">
        <f t="shared" si="69"/>
        <v>1</v>
      </c>
      <c r="L254" s="28">
        <f t="shared" si="70"/>
        <v>1</v>
      </c>
      <c r="M254" s="28">
        <f t="shared" si="71"/>
        <v>0</v>
      </c>
      <c r="N254" s="28">
        <f t="shared" si="72"/>
        <v>4</v>
      </c>
      <c r="O254" s="28">
        <f t="shared" si="73"/>
        <v>2</v>
      </c>
      <c r="P254" s="28">
        <f t="shared" si="74"/>
        <v>0</v>
      </c>
      <c r="Q254" s="27"/>
      <c r="R254" s="28" t="str">
        <f t="shared" si="75"/>
        <v>3.0 - 3.4</v>
      </c>
      <c r="S254" s="28" t="str">
        <f t="shared" si="76"/>
        <v>4.0 - 4.4</v>
      </c>
      <c r="T254" s="28" t="str">
        <f t="shared" si="77"/>
        <v>3.0 - 3.4</v>
      </c>
      <c r="U254" s="28" t="str">
        <f t="shared" si="78"/>
        <v>3.0 - 3.4</v>
      </c>
      <c r="V254" s="28" t="str">
        <f t="shared" si="79"/>
        <v>3.0 - 3.4</v>
      </c>
      <c r="W254" s="28" t="str">
        <f t="shared" si="80"/>
        <v>2.5 - 2.9</v>
      </c>
      <c r="X254" s="28" t="str">
        <f t="shared" si="81"/>
        <v>3.5 - 3.9</v>
      </c>
      <c r="Y254" s="28" t="str">
        <f t="shared" si="82"/>
        <v>1.0 - 1.4</v>
      </c>
      <c r="Z254" s="27"/>
      <c r="AA254" s="29">
        <f t="shared" si="83"/>
        <v>3.1</v>
      </c>
      <c r="AB254" s="29">
        <f>VLOOKUP($C254, EDU!C:E, 3, FALSE)</f>
        <v>4.3</v>
      </c>
      <c r="AC254" s="29">
        <f>VLOOKUP($C254, ESNFI!C:E, 3, FALSE)</f>
        <v>3.3</v>
      </c>
      <c r="AD254" s="29">
        <f>VLOOKUP($C254, Health!C:E, 3, FALSE)</f>
        <v>3</v>
      </c>
      <c r="AE254" s="29">
        <f>VLOOKUP($C254, NUT!C:E, 3, FALSE)</f>
        <v>3.4000000000000004</v>
      </c>
      <c r="AF254" s="29">
        <f>VLOOKUP($C254, PRO!C:E, 3, FALSE)</f>
        <v>2.8</v>
      </c>
      <c r="AG254" s="29">
        <f>VLOOKUP($C254, FSC!C:E, 3, FALSE)</f>
        <v>3.6</v>
      </c>
      <c r="AH254" s="29">
        <f>VLOOKUP($C254, WASH!C:E, 3, FALSE)</f>
        <v>1.3</v>
      </c>
    </row>
    <row r="255" spans="1:34" ht="17" thickTop="1" thickBot="1" x14ac:dyDescent="0.35">
      <c r="A255" s="20" t="s">
        <v>652</v>
      </c>
      <c r="B255" s="20" t="s">
        <v>661</v>
      </c>
      <c r="C255" s="20" t="s">
        <v>662</v>
      </c>
      <c r="D255" s="10">
        <f>IFERROR(IF(AND($P255&gt;=2, SUM($O255:P255)&gt;=4), 5, IF(SUM($O255:$P255) &gt;= 4, 4, IF(SUM($N255:$P255) &gt;= 4, 3, IF(SUM($M255:$P255) &gt;= 4, 2, IF(SUM($L255:$P255)&gt;=4, 1, " "))))), " ")</f>
        <v>3</v>
      </c>
      <c r="E255" s="28">
        <f t="shared" si="63"/>
        <v>4</v>
      </c>
      <c r="F255" s="28">
        <f t="shared" si="64"/>
        <v>3</v>
      </c>
      <c r="G255" s="28">
        <f t="shared" si="65"/>
        <v>2</v>
      </c>
      <c r="H255" s="28">
        <f t="shared" si="66"/>
        <v>3</v>
      </c>
      <c r="I255" s="28">
        <f t="shared" si="67"/>
        <v>3</v>
      </c>
      <c r="J255" s="28">
        <f t="shared" si="68"/>
        <v>3</v>
      </c>
      <c r="K255" s="28">
        <f t="shared" si="69"/>
        <v>2</v>
      </c>
      <c r="L255" s="28">
        <f t="shared" si="70"/>
        <v>0</v>
      </c>
      <c r="M255" s="28">
        <f t="shared" si="71"/>
        <v>2</v>
      </c>
      <c r="N255" s="28">
        <f t="shared" si="72"/>
        <v>4</v>
      </c>
      <c r="O255" s="28">
        <f t="shared" si="73"/>
        <v>1</v>
      </c>
      <c r="P255" s="28">
        <f t="shared" si="74"/>
        <v>0</v>
      </c>
      <c r="Q255" s="27"/>
      <c r="R255" s="28" t="str">
        <f t="shared" si="75"/>
        <v>2.5 - 2.9</v>
      </c>
      <c r="S255" s="28" t="str">
        <f t="shared" si="76"/>
        <v>4.0 - 4.4</v>
      </c>
      <c r="T255" s="28" t="str">
        <f t="shared" si="77"/>
        <v>3.0 - 3.4</v>
      </c>
      <c r="U255" s="28" t="str">
        <f t="shared" si="78"/>
        <v>2.0 - 2.4</v>
      </c>
      <c r="V255" s="28" t="str">
        <f t="shared" si="79"/>
        <v>2.5 - 2.9</v>
      </c>
      <c r="W255" s="28" t="str">
        <f t="shared" si="80"/>
        <v>3.0 - 3.4</v>
      </c>
      <c r="X255" s="28" t="str">
        <f t="shared" si="81"/>
        <v>3.0 - 3.4</v>
      </c>
      <c r="Y255" s="28" t="str">
        <f t="shared" si="82"/>
        <v>1.5 - 1.9</v>
      </c>
      <c r="Z255" s="27"/>
      <c r="AA255" s="29">
        <f t="shared" si="83"/>
        <v>2.8</v>
      </c>
      <c r="AB255" s="29">
        <f>VLOOKUP($C255, EDU!C:E, 3, FALSE)</f>
        <v>4</v>
      </c>
      <c r="AC255" s="29">
        <f>VLOOKUP($C255, ESNFI!C:E, 3, FALSE)</f>
        <v>3</v>
      </c>
      <c r="AD255" s="29">
        <f>VLOOKUP($C255, Health!C:E, 3, FALSE)</f>
        <v>2.2999999999999998</v>
      </c>
      <c r="AE255" s="29">
        <f>VLOOKUP($C255, NUT!C:E, 3, FALSE)</f>
        <v>2.6</v>
      </c>
      <c r="AF255" s="29">
        <f>VLOOKUP($C255, PRO!C:E, 3, FALSE)</f>
        <v>3</v>
      </c>
      <c r="AG255" s="29">
        <f>VLOOKUP($C255, FSC!C:E, 3, FALSE)</f>
        <v>3.2</v>
      </c>
      <c r="AH255" s="29">
        <f>VLOOKUP($C255, WASH!C:E, 3, FALSE)</f>
        <v>1.5</v>
      </c>
    </row>
    <row r="256" spans="1:34" ht="17" thickTop="1" thickBot="1" x14ac:dyDescent="0.35">
      <c r="A256" s="20" t="s">
        <v>652</v>
      </c>
      <c r="B256" s="20" t="s">
        <v>652</v>
      </c>
      <c r="C256" s="20" t="s">
        <v>663</v>
      </c>
      <c r="D256" s="10">
        <f>IFERROR(IF(AND($P256&gt;=2, SUM($O256:P256)&gt;=4), 5, IF(SUM($O256:$P256) &gt;= 4, 4, IF(SUM($N256:$P256) &gt;= 4, 3, IF(SUM($M256:$P256) &gt;= 4, 2, IF(SUM($L256:$P256)&gt;=4, 1, " "))))), " ")</f>
        <v>3</v>
      </c>
      <c r="E256" s="28">
        <f t="shared" si="63"/>
        <v>4</v>
      </c>
      <c r="F256" s="28">
        <f t="shared" si="64"/>
        <v>4</v>
      </c>
      <c r="G256" s="28">
        <f t="shared" si="65"/>
        <v>3</v>
      </c>
      <c r="H256" s="28">
        <f t="shared" si="66"/>
        <v>2</v>
      </c>
      <c r="I256" s="28">
        <f t="shared" si="67"/>
        <v>3</v>
      </c>
      <c r="J256" s="28">
        <f t="shared" si="68"/>
        <v>3</v>
      </c>
      <c r="K256" s="28">
        <f t="shared" si="69"/>
        <v>1</v>
      </c>
      <c r="L256" s="28">
        <f t="shared" si="70"/>
        <v>1</v>
      </c>
      <c r="M256" s="28">
        <f t="shared" si="71"/>
        <v>1</v>
      </c>
      <c r="N256" s="28">
        <f t="shared" si="72"/>
        <v>3</v>
      </c>
      <c r="O256" s="28">
        <f t="shared" si="73"/>
        <v>2</v>
      </c>
      <c r="P256" s="28">
        <f t="shared" si="74"/>
        <v>0</v>
      </c>
      <c r="Q256" s="27"/>
      <c r="R256" s="28" t="str">
        <f t="shared" si="75"/>
        <v>3.0 - 3.4</v>
      </c>
      <c r="S256" s="28" t="str">
        <f t="shared" si="76"/>
        <v>4.0 - 4.4</v>
      </c>
      <c r="T256" s="28" t="str">
        <f t="shared" si="77"/>
        <v>3.5 - 3.9</v>
      </c>
      <c r="U256" s="28" t="str">
        <f t="shared" si="78"/>
        <v>3.0 - 3.4</v>
      </c>
      <c r="V256" s="28" t="str">
        <f t="shared" si="79"/>
        <v>2.0 - 2.4</v>
      </c>
      <c r="W256" s="28" t="str">
        <f t="shared" si="80"/>
        <v>3.0 - 3.4</v>
      </c>
      <c r="X256" s="28" t="str">
        <f t="shared" si="81"/>
        <v>3.0 - 3.4</v>
      </c>
      <c r="Y256" s="28" t="str">
        <f t="shared" si="82"/>
        <v>1.0 - 1.4</v>
      </c>
      <c r="Z256" s="27"/>
      <c r="AA256" s="29">
        <f t="shared" si="83"/>
        <v>3</v>
      </c>
      <c r="AB256" s="29">
        <f>VLOOKUP($C256, EDU!C:E, 3, FALSE)</f>
        <v>4.3</v>
      </c>
      <c r="AC256" s="29">
        <f>VLOOKUP($C256, ESNFI!C:E, 3, FALSE)</f>
        <v>3.5</v>
      </c>
      <c r="AD256" s="29">
        <f>VLOOKUP($C256, Health!C:E, 3, FALSE)</f>
        <v>3</v>
      </c>
      <c r="AE256" s="29">
        <f>VLOOKUP($C256, NUT!C:E, 3, FALSE)</f>
        <v>2.4</v>
      </c>
      <c r="AF256" s="29">
        <f>VLOOKUP($C256, PRO!C:E, 3, FALSE)</f>
        <v>3</v>
      </c>
      <c r="AG256" s="29">
        <f>VLOOKUP($C256, FSC!C:E, 3, FALSE)</f>
        <v>3.2</v>
      </c>
      <c r="AH256" s="29">
        <f>VLOOKUP($C256, WASH!C:E, 3, FALSE)</f>
        <v>1.3</v>
      </c>
    </row>
    <row r="257" spans="1:34" ht="17" thickTop="1" thickBot="1" x14ac:dyDescent="0.35">
      <c r="A257" s="20" t="s">
        <v>652</v>
      </c>
      <c r="B257" s="20" t="s">
        <v>664</v>
      </c>
      <c r="C257" s="20" t="s">
        <v>665</v>
      </c>
      <c r="D257" s="10">
        <f>IFERROR(IF(AND($P257&gt;=2, SUM($O257:P257)&gt;=4), 5, IF(SUM($O257:$P257) &gt;= 4, 4, IF(SUM($N257:$P257) &gt;= 4, 3, IF(SUM($M257:$P257) &gt;= 4, 2, IF(SUM($L257:$P257)&gt;=4, 1, " "))))), " ")</f>
        <v>3</v>
      </c>
      <c r="E257" s="28">
        <f t="shared" si="63"/>
        <v>4</v>
      </c>
      <c r="F257" s="28">
        <f t="shared" si="64"/>
        <v>4</v>
      </c>
      <c r="G257" s="28">
        <f t="shared" si="65"/>
        <v>3</v>
      </c>
      <c r="H257" s="28">
        <f t="shared" si="66"/>
        <v>3</v>
      </c>
      <c r="I257" s="28">
        <f t="shared" si="67"/>
        <v>3</v>
      </c>
      <c r="J257" s="28">
        <f t="shared" si="68"/>
        <v>3</v>
      </c>
      <c r="K257" s="28">
        <f t="shared" si="69"/>
        <v>2</v>
      </c>
      <c r="L257" s="28">
        <f t="shared" si="70"/>
        <v>0</v>
      </c>
      <c r="M257" s="28">
        <f t="shared" si="71"/>
        <v>1</v>
      </c>
      <c r="N257" s="28">
        <f t="shared" si="72"/>
        <v>4</v>
      </c>
      <c r="O257" s="28">
        <f t="shared" si="73"/>
        <v>2</v>
      </c>
      <c r="P257" s="28">
        <f t="shared" si="74"/>
        <v>0</v>
      </c>
      <c r="Q257" s="27"/>
      <c r="R257" s="28" t="str">
        <f t="shared" si="75"/>
        <v>3.0 - 3.4</v>
      </c>
      <c r="S257" s="28" t="str">
        <f t="shared" si="76"/>
        <v>4.0 - 4.4</v>
      </c>
      <c r="T257" s="28" t="str">
        <f t="shared" si="77"/>
        <v>3.5 - 3.9</v>
      </c>
      <c r="U257" s="28" t="str">
        <f t="shared" si="78"/>
        <v>3.0 - 3.4</v>
      </c>
      <c r="V257" s="28" t="str">
        <f t="shared" si="79"/>
        <v>2.5 - 2.9</v>
      </c>
      <c r="W257" s="28" t="str">
        <f t="shared" si="80"/>
        <v>3.0 - 3.4</v>
      </c>
      <c r="X257" s="28" t="str">
        <f t="shared" si="81"/>
        <v>3.0 - 3.4</v>
      </c>
      <c r="Y257" s="28" t="str">
        <f t="shared" si="82"/>
        <v>1.5 - 1.9</v>
      </c>
      <c r="Z257" s="27"/>
      <c r="AA257" s="29">
        <f t="shared" si="83"/>
        <v>3.1</v>
      </c>
      <c r="AB257" s="29">
        <f>VLOOKUP($C257, EDU!C:E, 3, FALSE)</f>
        <v>4.3</v>
      </c>
      <c r="AC257" s="29">
        <f>VLOOKUP($C257, ESNFI!C:E, 3, FALSE)</f>
        <v>3.8</v>
      </c>
      <c r="AD257" s="29">
        <f>VLOOKUP($C257, Health!C:E, 3, FALSE)</f>
        <v>3</v>
      </c>
      <c r="AE257" s="29">
        <f>VLOOKUP($C257, NUT!C:E, 3, FALSE)</f>
        <v>2.6</v>
      </c>
      <c r="AF257" s="29">
        <f>VLOOKUP($C257, PRO!C:E, 3, FALSE)</f>
        <v>3.3</v>
      </c>
      <c r="AG257" s="29">
        <f>VLOOKUP($C257, FSC!C:E, 3, FALSE)</f>
        <v>3.4</v>
      </c>
      <c r="AH257" s="29">
        <f>VLOOKUP($C257, WASH!C:E, 3, FALSE)</f>
        <v>1.5</v>
      </c>
    </row>
    <row r="258" spans="1:34" ht="17" thickTop="1" thickBot="1" x14ac:dyDescent="0.35">
      <c r="A258" s="20" t="s">
        <v>652</v>
      </c>
      <c r="B258" s="20" t="s">
        <v>666</v>
      </c>
      <c r="C258" s="20" t="s">
        <v>667</v>
      </c>
      <c r="D258" s="10">
        <f>IFERROR(IF(AND($P258&gt;=2, SUM($O258:P258)&gt;=4), 5, IF(SUM($O258:$P258) &gt;= 4, 4, IF(SUM($N258:$P258) &gt;= 4, 3, IF(SUM($M258:$P258) &gt;= 4, 2, IF(SUM($L258:$P258)&gt;=4, 1, " "))))), " ")</f>
        <v>3</v>
      </c>
      <c r="E258" s="28">
        <f t="shared" si="63"/>
        <v>4</v>
      </c>
      <c r="F258" s="28">
        <f t="shared" si="64"/>
        <v>3</v>
      </c>
      <c r="G258" s="28">
        <f t="shared" si="65"/>
        <v>3</v>
      </c>
      <c r="H258" s="28">
        <f t="shared" si="66"/>
        <v>3</v>
      </c>
      <c r="I258" s="28">
        <f t="shared" si="67"/>
        <v>3</v>
      </c>
      <c r="J258" s="28">
        <f t="shared" si="68"/>
        <v>4</v>
      </c>
      <c r="K258" s="28">
        <f t="shared" si="69"/>
        <v>2</v>
      </c>
      <c r="L258" s="28">
        <f t="shared" si="70"/>
        <v>0</v>
      </c>
      <c r="M258" s="28">
        <f t="shared" si="71"/>
        <v>1</v>
      </c>
      <c r="N258" s="28">
        <f t="shared" si="72"/>
        <v>4</v>
      </c>
      <c r="O258" s="28">
        <f t="shared" si="73"/>
        <v>2</v>
      </c>
      <c r="P258" s="28">
        <f t="shared" si="74"/>
        <v>0</v>
      </c>
      <c r="Q258" s="27"/>
      <c r="R258" s="28" t="str">
        <f t="shared" si="75"/>
        <v>3.0 - 3.4</v>
      </c>
      <c r="S258" s="28" t="str">
        <f t="shared" si="76"/>
        <v>4.0 - 4.4</v>
      </c>
      <c r="T258" s="28" t="str">
        <f t="shared" si="77"/>
        <v>3.0 - 3.4</v>
      </c>
      <c r="U258" s="28" t="str">
        <f t="shared" si="78"/>
        <v>2.5 - 2.9</v>
      </c>
      <c r="V258" s="28" t="str">
        <f t="shared" si="79"/>
        <v>3.0 - 3.4</v>
      </c>
      <c r="W258" s="28" t="str">
        <f t="shared" si="80"/>
        <v>3.0 - 3.4</v>
      </c>
      <c r="X258" s="28" t="str">
        <f t="shared" si="81"/>
        <v>3.5 - 3.9</v>
      </c>
      <c r="Y258" s="28" t="str">
        <f t="shared" si="82"/>
        <v>1.5 - 1.9</v>
      </c>
      <c r="Z258" s="27"/>
      <c r="AA258" s="29">
        <f t="shared" si="83"/>
        <v>3.1</v>
      </c>
      <c r="AB258" s="29">
        <f>VLOOKUP($C258, EDU!C:E, 3, FALSE)</f>
        <v>4.3</v>
      </c>
      <c r="AC258" s="29">
        <f>VLOOKUP($C258, ESNFI!C:E, 3, FALSE)</f>
        <v>3.3</v>
      </c>
      <c r="AD258" s="29">
        <f>VLOOKUP($C258, Health!C:E, 3, FALSE)</f>
        <v>2.8</v>
      </c>
      <c r="AE258" s="29">
        <f>VLOOKUP($C258, NUT!C:E, 3, FALSE)</f>
        <v>3.4</v>
      </c>
      <c r="AF258" s="29">
        <f>VLOOKUP($C258, PRO!C:E, 3, FALSE)</f>
        <v>3</v>
      </c>
      <c r="AG258" s="29">
        <f>VLOOKUP($C258, FSC!C:E, 3, FALSE)</f>
        <v>3.6</v>
      </c>
      <c r="AH258" s="29">
        <f>VLOOKUP($C258, WASH!C:E, 3, FALSE)</f>
        <v>1.5</v>
      </c>
    </row>
    <row r="259" spans="1:34" ht="17" thickTop="1" thickBot="1" x14ac:dyDescent="0.35">
      <c r="A259" s="20" t="s">
        <v>652</v>
      </c>
      <c r="B259" s="20" t="s">
        <v>668</v>
      </c>
      <c r="C259" s="20" t="s">
        <v>669</v>
      </c>
      <c r="D259" s="10">
        <f>IFERROR(IF(AND($P259&gt;=2, SUM($O259:P259)&gt;=4), 5, IF(SUM($O259:$P259) &gt;= 4, 4, IF(SUM($N259:$P259) &gt;= 4, 3, IF(SUM($M259:$P259) &gt;= 4, 2, IF(SUM($L259:$P259)&gt;=4, 1, " "))))), " ")</f>
        <v>3</v>
      </c>
      <c r="E259" s="28">
        <f t="shared" ref="E259:E322" si="84">ROUND(AB259, 0)</f>
        <v>4</v>
      </c>
      <c r="F259" s="28">
        <f t="shared" ref="F259:F322" si="85">ROUND(AC259, 0)</f>
        <v>3</v>
      </c>
      <c r="G259" s="28">
        <f t="shared" ref="G259:G322" si="86">ROUND(AD259, 0)</f>
        <v>3</v>
      </c>
      <c r="H259" s="28">
        <f t="shared" ref="H259:H322" si="87">ROUND(AE259, 0)</f>
        <v>3</v>
      </c>
      <c r="I259" s="28">
        <f t="shared" ref="I259:I322" si="88">ROUND(AF259, 0)</f>
        <v>3</v>
      </c>
      <c r="J259" s="28">
        <f t="shared" ref="J259:J322" si="89">ROUND(AG259, 0)</f>
        <v>3</v>
      </c>
      <c r="K259" s="28">
        <f t="shared" ref="K259:K322" si="90">ROUND(AH259, 0)</f>
        <v>1</v>
      </c>
      <c r="L259" s="28">
        <f t="shared" ref="L259:L322" si="91">COUNTIF($E259:$K259, 1)</f>
        <v>1</v>
      </c>
      <c r="M259" s="28">
        <f t="shared" ref="M259:M322" si="92">COUNTIF($E259:$K259, 2)</f>
        <v>0</v>
      </c>
      <c r="N259" s="28">
        <f t="shared" ref="N259:N322" si="93">COUNTIF($E259:$K259, 3)</f>
        <v>5</v>
      </c>
      <c r="O259" s="28">
        <f t="shared" ref="O259:O322" si="94">COUNTIF($E259:$K259, 4)</f>
        <v>1</v>
      </c>
      <c r="P259" s="28">
        <f t="shared" ref="P259:P322" si="95">COUNTIF($E259:$K259, 5)</f>
        <v>0</v>
      </c>
      <c r="Q259" s="27"/>
      <c r="R259" s="28" t="str">
        <f t="shared" ref="R259:R322" si="96">IF(AA259&gt;=4.5, "4.5 - 5.0", IF(AA259&gt;=4, "4.0 - 4.4", IF(AA259&gt;= 3.5, "3.5 - 3.9", IF(AA259&gt;=3, "3.0 - 3.4", IF(AA259&gt;= 2.5, "2.5 - 2.9", IF(AA259 &gt;=2, "2.0 - 2.4", IF(AA259&gt;=1.5, "1.5 - 1.9", IF(AA259 &gt;=1, "1.0 - 1.4"))))))))</f>
        <v>2.5 - 2.9</v>
      </c>
      <c r="S259" s="28" t="str">
        <f t="shared" ref="S259:S322" si="97">IF(AB259&gt;=4.5, "4.5 - 5.0", IF(AB259&gt;=4, "4.0 - 4.4", IF(AB259&gt;= 3.5, "3.5 - 3.9", IF(AB259&gt;=3, "3.0 - 3.4", IF(AB259&gt;= 2.5, "2.5 - 2.9", IF(AB259 &gt;=2, "2.0 - 2.4", IF(AB259&gt;=1.5, "1.5 - 1.9", IF(AB259 &gt;=1, "1.0 - 1.4"))))))))</f>
        <v>3.5 - 3.9</v>
      </c>
      <c r="T259" s="28" t="str">
        <f t="shared" ref="T259:T322" si="98">IF(AC259&gt;=4.5, "4.5 - 5.0", IF(AC259&gt;=4, "4.0 - 4.4", IF(AC259&gt;= 3.5, "3.5 - 3.9", IF(AC259&gt;=3, "3.0 - 3.4", IF(AC259&gt;= 2.5, "2.5 - 2.9", IF(AC259 &gt;=2, "2.0 - 2.4", IF(AC259&gt;=1.5, "1.5 - 1.9", IF(AC259 &gt;=1, "1.0 - 1.4"))))))))</f>
        <v>2.5 - 2.9</v>
      </c>
      <c r="U259" s="28" t="str">
        <f t="shared" ref="U259:U322" si="99">IF(AD259&gt;=4.5, "4.5 - 5.0", IF(AD259&gt;=4, "4.0 - 4.4", IF(AD259&gt;= 3.5, "3.5 - 3.9", IF(AD259&gt;=3, "3.0 - 3.4", IF(AD259&gt;= 2.5, "2.5 - 2.9", IF(AD259 &gt;=2, "2.0 - 2.4", IF(AD259&gt;=1.5, "1.5 - 1.9", IF(AD259 &gt;=1, "1.0 - 1.4"))))))))</f>
        <v>2.5 - 2.9</v>
      </c>
      <c r="V259" s="28" t="str">
        <f t="shared" ref="V259:V322" si="100">IF(AE259&gt;=4.5, "4.5 - 5.0", IF(AE259&gt;=4, "4.0 - 4.4", IF(AE259&gt;= 3.5, "3.5 - 3.9", IF(AE259&gt;=3, "3.0 - 3.4", IF(AE259&gt;= 2.5, "2.5 - 2.9", IF(AE259 &gt;=2, "2.0 - 2.4", IF(AE259&gt;=1.5, "1.5 - 1.9", IF(AE259 &gt;=1, "1.0 - 1.4"))))))))</f>
        <v>2.5 - 2.9</v>
      </c>
      <c r="W259" s="28" t="str">
        <f t="shared" ref="W259:W322" si="101">IF(AF259&gt;=4.5, "4.5 - 5.0", IF(AF259&gt;=4, "4.0 - 4.4", IF(AF259&gt;= 3.5, "3.5 - 3.9", IF(AF259&gt;=3, "3.0 - 3.4", IF(AF259&gt;= 2.5, "2.5 - 2.9", IF(AF259 &gt;=2, "2.0 - 2.4", IF(AF259&gt;=1.5, "1.5 - 1.9", IF(AF259 &gt;=1, "1.0 - 1.4"))))))))</f>
        <v>2.5 - 2.9</v>
      </c>
      <c r="X259" s="28" t="str">
        <f t="shared" ref="X259:X322" si="102">IF(AG259&gt;=4.5, "4.5 - 5.0", IF(AG259&gt;=4, "4.0 - 4.4", IF(AG259&gt;= 3.5, "3.5 - 3.9", IF(AG259&gt;=3, "3.0 - 3.4", IF(AG259&gt;= 2.5, "2.5 - 2.9", IF(AG259 &gt;=2, "2.0 - 2.4", IF(AG259&gt;=1.5, "1.5 - 1.9", IF(AG259 &gt;=1, "1.0 - 1.4"))))))))</f>
        <v>3.0 - 3.4</v>
      </c>
      <c r="Y259" s="28" t="str">
        <f t="shared" ref="Y259:Y322" si="103">IF(AH259&gt;=4.5, "4.5 - 5.0", IF(AH259&gt;=4, "4.0 - 4.4", IF(AH259&gt;= 3.5, "3.5 - 3.9", IF(AH259&gt;=3, "3.0 - 3.4", IF(AH259&gt;= 2.5, "2.5 - 2.9", IF(AH259 &gt;=2, "2.0 - 2.4", IF(AH259&gt;=1.5, "1.5 - 1.9", IF(AH259 &gt;=1, "1.0 - 1.4"))))))))</f>
        <v>1.0 - 1.4</v>
      </c>
      <c r="Z259" s="27"/>
      <c r="AA259" s="29">
        <f t="shared" ref="AA259:AA322" si="104">ROUND(AVERAGEIFS(AB259:AH259, AB259:AH259, "&lt;&gt;#N/A"), 1)</f>
        <v>2.7</v>
      </c>
      <c r="AB259" s="29">
        <f>VLOOKUP($C259, EDU!C:E, 3, FALSE)</f>
        <v>3.7</v>
      </c>
      <c r="AC259" s="29">
        <f>VLOOKUP($C259, ESNFI!C:E, 3, FALSE)</f>
        <v>2.8</v>
      </c>
      <c r="AD259" s="29">
        <f>VLOOKUP($C259, Health!C:E, 3, FALSE)</f>
        <v>2.8</v>
      </c>
      <c r="AE259" s="29">
        <f>VLOOKUP($C259, NUT!C:E, 3, FALSE)</f>
        <v>2.6</v>
      </c>
      <c r="AF259" s="29">
        <f>VLOOKUP($C259, PRO!C:E, 3, FALSE)</f>
        <v>2.5</v>
      </c>
      <c r="AG259" s="29">
        <f>VLOOKUP($C259, FSC!C:E, 3, FALSE)</f>
        <v>3.2</v>
      </c>
      <c r="AH259" s="29">
        <f>VLOOKUP($C259, WASH!C:E, 3, FALSE)</f>
        <v>1.3</v>
      </c>
    </row>
    <row r="260" spans="1:34" ht="17" thickTop="1" thickBot="1" x14ac:dyDescent="0.35">
      <c r="A260" s="20" t="s">
        <v>652</v>
      </c>
      <c r="B260" s="20" t="s">
        <v>670</v>
      </c>
      <c r="C260" s="20" t="s">
        <v>671</v>
      </c>
      <c r="D260" s="10">
        <f>IFERROR(IF(AND($P260&gt;=2, SUM($O260:P260)&gt;=4), 5, IF(SUM($O260:$P260) &gt;= 4, 4, IF(SUM($N260:$P260) &gt;= 4, 3, IF(SUM($M260:$P260) &gt;= 4, 2, IF(SUM($L260:$P260)&gt;=4, 1, " "))))), " ")</f>
        <v>3</v>
      </c>
      <c r="E260" s="28">
        <f t="shared" si="84"/>
        <v>4</v>
      </c>
      <c r="F260" s="28">
        <f t="shared" si="85"/>
        <v>3</v>
      </c>
      <c r="G260" s="28">
        <f t="shared" si="86"/>
        <v>3</v>
      </c>
      <c r="H260" s="28">
        <f t="shared" si="87"/>
        <v>3</v>
      </c>
      <c r="I260" s="28">
        <f t="shared" si="88"/>
        <v>3</v>
      </c>
      <c r="J260" s="28">
        <f t="shared" si="89"/>
        <v>3</v>
      </c>
      <c r="K260" s="28">
        <f t="shared" si="90"/>
        <v>1</v>
      </c>
      <c r="L260" s="28">
        <f t="shared" si="91"/>
        <v>1</v>
      </c>
      <c r="M260" s="28">
        <f t="shared" si="92"/>
        <v>0</v>
      </c>
      <c r="N260" s="28">
        <f t="shared" si="93"/>
        <v>5</v>
      </c>
      <c r="O260" s="28">
        <f t="shared" si="94"/>
        <v>1</v>
      </c>
      <c r="P260" s="28">
        <f t="shared" si="95"/>
        <v>0</v>
      </c>
      <c r="Q260" s="27"/>
      <c r="R260" s="28" t="str">
        <f t="shared" si="96"/>
        <v>2.5 - 2.9</v>
      </c>
      <c r="S260" s="28" t="str">
        <f t="shared" si="97"/>
        <v>3.5 - 3.9</v>
      </c>
      <c r="T260" s="28" t="str">
        <f t="shared" si="98"/>
        <v>2.5 - 2.9</v>
      </c>
      <c r="U260" s="28" t="str">
        <f t="shared" si="99"/>
        <v>2.5 - 2.9</v>
      </c>
      <c r="V260" s="28" t="str">
        <f t="shared" si="100"/>
        <v>3.0 - 3.4</v>
      </c>
      <c r="W260" s="28" t="str">
        <f t="shared" si="101"/>
        <v>3.0 - 3.4</v>
      </c>
      <c r="X260" s="28" t="str">
        <f t="shared" si="102"/>
        <v>3.0 - 3.4</v>
      </c>
      <c r="Y260" s="28" t="str">
        <f t="shared" si="103"/>
        <v>1.0 - 1.4</v>
      </c>
      <c r="Z260" s="27"/>
      <c r="AA260" s="29">
        <f t="shared" si="104"/>
        <v>2.9</v>
      </c>
      <c r="AB260" s="29">
        <f>VLOOKUP($C260, EDU!C:E, 3, FALSE)</f>
        <v>3.7</v>
      </c>
      <c r="AC260" s="29">
        <f>VLOOKUP($C260, ESNFI!C:E, 3, FALSE)</f>
        <v>2.8</v>
      </c>
      <c r="AD260" s="29">
        <f>VLOOKUP($C260, Health!C:E, 3, FALSE)</f>
        <v>2.8</v>
      </c>
      <c r="AE260" s="29">
        <f>VLOOKUP($C260, NUT!C:E, 3, FALSE)</f>
        <v>3.2</v>
      </c>
      <c r="AF260" s="29">
        <f>VLOOKUP($C260, PRO!C:E, 3, FALSE)</f>
        <v>3</v>
      </c>
      <c r="AG260" s="29">
        <f>VLOOKUP($C260, FSC!C:E, 3, FALSE)</f>
        <v>3.2</v>
      </c>
      <c r="AH260" s="29">
        <f>VLOOKUP($C260, WASH!C:E, 3, FALSE)</f>
        <v>1.3</v>
      </c>
    </row>
    <row r="261" spans="1:34" ht="17" thickTop="1" thickBot="1" x14ac:dyDescent="0.35">
      <c r="A261" s="20" t="s">
        <v>652</v>
      </c>
      <c r="B261" s="20" t="s">
        <v>672</v>
      </c>
      <c r="C261" s="20" t="s">
        <v>673</v>
      </c>
      <c r="D261" s="10">
        <f>IFERROR(IF(AND($P261&gt;=2, SUM($O261:P261)&gt;=4), 5, IF(SUM($O261:$P261) &gt;= 4, 4, IF(SUM($N261:$P261) &gt;= 4, 3, IF(SUM($M261:$P261) &gt;= 4, 2, IF(SUM($L261:$P261)&gt;=4, 1, " "))))), " ")</f>
        <v>3</v>
      </c>
      <c r="E261" s="28">
        <f t="shared" si="84"/>
        <v>4</v>
      </c>
      <c r="F261" s="28">
        <f t="shared" si="85"/>
        <v>4</v>
      </c>
      <c r="G261" s="28">
        <f t="shared" si="86"/>
        <v>3</v>
      </c>
      <c r="H261" s="28">
        <f t="shared" si="87"/>
        <v>3</v>
      </c>
      <c r="I261" s="28">
        <f t="shared" si="88"/>
        <v>3</v>
      </c>
      <c r="J261" s="28">
        <f t="shared" si="89"/>
        <v>3</v>
      </c>
      <c r="K261" s="28">
        <f t="shared" si="90"/>
        <v>1</v>
      </c>
      <c r="L261" s="28">
        <f t="shared" si="91"/>
        <v>1</v>
      </c>
      <c r="M261" s="28">
        <f t="shared" si="92"/>
        <v>0</v>
      </c>
      <c r="N261" s="28">
        <f t="shared" si="93"/>
        <v>4</v>
      </c>
      <c r="O261" s="28">
        <f t="shared" si="94"/>
        <v>2</v>
      </c>
      <c r="P261" s="28">
        <f t="shared" si="95"/>
        <v>0</v>
      </c>
      <c r="Q261" s="27"/>
      <c r="R261" s="28" t="str">
        <f t="shared" si="96"/>
        <v>3.0 - 3.4</v>
      </c>
      <c r="S261" s="28" t="str">
        <f t="shared" si="97"/>
        <v>4.0 - 4.4</v>
      </c>
      <c r="T261" s="28" t="str">
        <f t="shared" si="98"/>
        <v>3.5 - 3.9</v>
      </c>
      <c r="U261" s="28" t="str">
        <f t="shared" si="99"/>
        <v>2.5 - 2.9</v>
      </c>
      <c r="V261" s="28" t="str">
        <f t="shared" si="100"/>
        <v>3.0 - 3.4</v>
      </c>
      <c r="W261" s="28" t="str">
        <f t="shared" si="101"/>
        <v>2.5 - 2.9</v>
      </c>
      <c r="X261" s="28" t="str">
        <f t="shared" si="102"/>
        <v>3.0 - 3.4</v>
      </c>
      <c r="Y261" s="28" t="str">
        <f t="shared" si="103"/>
        <v>1.0 - 1.4</v>
      </c>
      <c r="Z261" s="27"/>
      <c r="AA261" s="29">
        <f t="shared" si="104"/>
        <v>3</v>
      </c>
      <c r="AB261" s="29">
        <f>VLOOKUP($C261, EDU!C:E, 3, FALSE)</f>
        <v>4</v>
      </c>
      <c r="AC261" s="29">
        <f>VLOOKUP($C261, ESNFI!C:E, 3, FALSE)</f>
        <v>3.5</v>
      </c>
      <c r="AD261" s="29">
        <f>VLOOKUP($C261, Health!C:E, 3, FALSE)</f>
        <v>2.8</v>
      </c>
      <c r="AE261" s="29">
        <f>VLOOKUP($C261, NUT!C:E, 3, FALSE)</f>
        <v>3.2</v>
      </c>
      <c r="AF261" s="29">
        <f>VLOOKUP($C261, PRO!C:E, 3, FALSE)</f>
        <v>2.8</v>
      </c>
      <c r="AG261" s="29">
        <f>VLOOKUP($C261, FSC!C:E, 3, FALSE)</f>
        <v>3.2</v>
      </c>
      <c r="AH261" s="29">
        <f>VLOOKUP($C261, WASH!C:E, 3, FALSE)</f>
        <v>1.3</v>
      </c>
    </row>
    <row r="262" spans="1:34" ht="17" thickTop="1" thickBot="1" x14ac:dyDescent="0.35">
      <c r="A262" s="20" t="s">
        <v>652</v>
      </c>
      <c r="B262" s="20" t="s">
        <v>674</v>
      </c>
      <c r="C262" s="20" t="s">
        <v>675</v>
      </c>
      <c r="D262" s="10">
        <f>IFERROR(IF(AND($P262&gt;=2, SUM($O262:P262)&gt;=4), 5, IF(SUM($O262:$P262) &gt;= 4, 4, IF(SUM($N262:$P262) &gt;= 4, 3, IF(SUM($M262:$P262) &gt;= 4, 2, IF(SUM($L262:$P262)&gt;=4, 1, " "))))), " ")</f>
        <v>3</v>
      </c>
      <c r="E262" s="28">
        <f t="shared" si="84"/>
        <v>4</v>
      </c>
      <c r="F262" s="28">
        <f t="shared" si="85"/>
        <v>3</v>
      </c>
      <c r="G262" s="28">
        <f t="shared" si="86"/>
        <v>3</v>
      </c>
      <c r="H262" s="28">
        <f t="shared" si="87"/>
        <v>3</v>
      </c>
      <c r="I262" s="28">
        <f t="shared" si="88"/>
        <v>3</v>
      </c>
      <c r="J262" s="28">
        <f t="shared" si="89"/>
        <v>3</v>
      </c>
      <c r="K262" s="28">
        <f t="shared" si="90"/>
        <v>2</v>
      </c>
      <c r="L262" s="28">
        <f t="shared" si="91"/>
        <v>0</v>
      </c>
      <c r="M262" s="28">
        <f t="shared" si="92"/>
        <v>1</v>
      </c>
      <c r="N262" s="28">
        <f t="shared" si="93"/>
        <v>5</v>
      </c>
      <c r="O262" s="28">
        <f t="shared" si="94"/>
        <v>1</v>
      </c>
      <c r="P262" s="28">
        <f t="shared" si="95"/>
        <v>0</v>
      </c>
      <c r="Q262" s="27"/>
      <c r="R262" s="28" t="str">
        <f t="shared" si="96"/>
        <v>2.5 - 2.9</v>
      </c>
      <c r="S262" s="28" t="str">
        <f t="shared" si="97"/>
        <v>4.0 - 4.4</v>
      </c>
      <c r="T262" s="28" t="str">
        <f t="shared" si="98"/>
        <v>2.5 - 2.9</v>
      </c>
      <c r="U262" s="28" t="str">
        <f t="shared" si="99"/>
        <v>2.5 - 2.9</v>
      </c>
      <c r="V262" s="28" t="str">
        <f t="shared" si="100"/>
        <v>2.5 - 2.9</v>
      </c>
      <c r="W262" s="28" t="str">
        <f t="shared" si="101"/>
        <v>3.0 - 3.4</v>
      </c>
      <c r="X262" s="28" t="str">
        <f t="shared" si="102"/>
        <v>3.0 - 3.4</v>
      </c>
      <c r="Y262" s="28" t="str">
        <f t="shared" si="103"/>
        <v>1.5 - 1.9</v>
      </c>
      <c r="Z262" s="27"/>
      <c r="AA262" s="29">
        <f t="shared" si="104"/>
        <v>2.9</v>
      </c>
      <c r="AB262" s="29">
        <f>VLOOKUP($C262, EDU!C:E, 3, FALSE)</f>
        <v>4</v>
      </c>
      <c r="AC262" s="29">
        <f>VLOOKUP($C262, ESNFI!C:E, 3, FALSE)</f>
        <v>2.8</v>
      </c>
      <c r="AD262" s="29">
        <f>VLOOKUP($C262, Health!C:E, 3, FALSE)</f>
        <v>2.8</v>
      </c>
      <c r="AE262" s="29">
        <f>VLOOKUP($C262, NUT!C:E, 3, FALSE)</f>
        <v>2.8</v>
      </c>
      <c r="AF262" s="29">
        <f>VLOOKUP($C262, PRO!C:E, 3, FALSE)</f>
        <v>3</v>
      </c>
      <c r="AG262" s="29">
        <f>VLOOKUP($C262, FSC!C:E, 3, FALSE)</f>
        <v>3.4</v>
      </c>
      <c r="AH262" s="29">
        <f>VLOOKUP($C262, WASH!C:E, 3, FALSE)</f>
        <v>1.8</v>
      </c>
    </row>
    <row r="263" spans="1:34" ht="17" thickTop="1" thickBot="1" x14ac:dyDescent="0.35">
      <c r="A263" s="20" t="s">
        <v>652</v>
      </c>
      <c r="B263" s="20" t="s">
        <v>676</v>
      </c>
      <c r="C263" s="20" t="s">
        <v>677</v>
      </c>
      <c r="D263" s="10">
        <f>IFERROR(IF(AND($P263&gt;=2, SUM($O263:P263)&gt;=4), 5, IF(SUM($O263:$P263) &gt;= 4, 4, IF(SUM($N263:$P263) &gt;= 4, 3, IF(SUM($M263:$P263) &gt;= 4, 2, IF(SUM($L263:$P263)&gt;=4, 1, " "))))), " ")</f>
        <v>3</v>
      </c>
      <c r="E263" s="28">
        <f t="shared" si="84"/>
        <v>4</v>
      </c>
      <c r="F263" s="28">
        <f t="shared" si="85"/>
        <v>3</v>
      </c>
      <c r="G263" s="28">
        <f t="shared" si="86"/>
        <v>3</v>
      </c>
      <c r="H263" s="28">
        <f t="shared" si="87"/>
        <v>3</v>
      </c>
      <c r="I263" s="28">
        <f t="shared" si="88"/>
        <v>3</v>
      </c>
      <c r="J263" s="28">
        <f t="shared" si="89"/>
        <v>3</v>
      </c>
      <c r="K263" s="28">
        <f t="shared" si="90"/>
        <v>2</v>
      </c>
      <c r="L263" s="28">
        <f t="shared" si="91"/>
        <v>0</v>
      </c>
      <c r="M263" s="28">
        <f t="shared" si="92"/>
        <v>1</v>
      </c>
      <c r="N263" s="28">
        <f t="shared" si="93"/>
        <v>5</v>
      </c>
      <c r="O263" s="28">
        <f t="shared" si="94"/>
        <v>1</v>
      </c>
      <c r="P263" s="28">
        <f t="shared" si="95"/>
        <v>0</v>
      </c>
      <c r="Q263" s="27"/>
      <c r="R263" s="28" t="str">
        <f t="shared" si="96"/>
        <v>2.5 - 2.9</v>
      </c>
      <c r="S263" s="28" t="str">
        <f t="shared" si="97"/>
        <v>4.0 - 4.4</v>
      </c>
      <c r="T263" s="28" t="str">
        <f t="shared" si="98"/>
        <v>2.5 - 2.9</v>
      </c>
      <c r="U263" s="28" t="str">
        <f t="shared" si="99"/>
        <v>2.5 - 2.9</v>
      </c>
      <c r="V263" s="28" t="str">
        <f t="shared" si="100"/>
        <v>3.0 - 3.4</v>
      </c>
      <c r="W263" s="28" t="str">
        <f t="shared" si="101"/>
        <v>2.5 - 2.9</v>
      </c>
      <c r="X263" s="28" t="str">
        <f t="shared" si="102"/>
        <v>3.0 - 3.4</v>
      </c>
      <c r="Y263" s="28" t="str">
        <f t="shared" si="103"/>
        <v>1.5 - 1.9</v>
      </c>
      <c r="Z263" s="27"/>
      <c r="AA263" s="29">
        <f t="shared" si="104"/>
        <v>2.8</v>
      </c>
      <c r="AB263" s="29">
        <f>VLOOKUP($C263, EDU!C:E, 3, FALSE)</f>
        <v>4</v>
      </c>
      <c r="AC263" s="29">
        <f>VLOOKUP($C263, ESNFI!C:E, 3, FALSE)</f>
        <v>2.5</v>
      </c>
      <c r="AD263" s="29">
        <f>VLOOKUP($C263, Health!C:E, 3, FALSE)</f>
        <v>2.8</v>
      </c>
      <c r="AE263" s="29">
        <f>VLOOKUP($C263, NUT!C:E, 3, FALSE)</f>
        <v>3.2</v>
      </c>
      <c r="AF263" s="29">
        <f>VLOOKUP($C263, PRO!C:E, 3, FALSE)</f>
        <v>2.5</v>
      </c>
      <c r="AG263" s="29">
        <f>VLOOKUP($C263, FSC!C:E, 3, FALSE)</f>
        <v>3.2</v>
      </c>
      <c r="AH263" s="29">
        <f>VLOOKUP($C263, WASH!C:E, 3, FALSE)</f>
        <v>1.5</v>
      </c>
    </row>
    <row r="264" spans="1:34" ht="17" thickTop="1" thickBot="1" x14ac:dyDescent="0.35">
      <c r="A264" s="20" t="s">
        <v>652</v>
      </c>
      <c r="B264" s="20" t="s">
        <v>678</v>
      </c>
      <c r="C264" s="20" t="s">
        <v>679</v>
      </c>
      <c r="D264" s="10">
        <f>IFERROR(IF(AND($P264&gt;=2, SUM($O264:P264)&gt;=4), 5, IF(SUM($O264:$P264) &gt;= 4, 4, IF(SUM($N264:$P264) &gt;= 4, 3, IF(SUM($M264:$P264) &gt;= 4, 2, IF(SUM($L264:$P264)&gt;=4, 1, " "))))), " ")</f>
        <v>3</v>
      </c>
      <c r="E264" s="28">
        <f t="shared" si="84"/>
        <v>4</v>
      </c>
      <c r="F264" s="28">
        <f t="shared" si="85"/>
        <v>4</v>
      </c>
      <c r="G264" s="28">
        <f t="shared" si="86"/>
        <v>3</v>
      </c>
      <c r="H264" s="28">
        <f t="shared" si="87"/>
        <v>3</v>
      </c>
      <c r="I264" s="28">
        <f t="shared" si="88"/>
        <v>3</v>
      </c>
      <c r="J264" s="28">
        <f t="shared" si="89"/>
        <v>4</v>
      </c>
      <c r="K264" s="28">
        <f t="shared" si="90"/>
        <v>2</v>
      </c>
      <c r="L264" s="28">
        <f t="shared" si="91"/>
        <v>0</v>
      </c>
      <c r="M264" s="28">
        <f t="shared" si="92"/>
        <v>1</v>
      </c>
      <c r="N264" s="28">
        <f t="shared" si="93"/>
        <v>3</v>
      </c>
      <c r="O264" s="28">
        <f t="shared" si="94"/>
        <v>3</v>
      </c>
      <c r="P264" s="28">
        <f t="shared" si="95"/>
        <v>0</v>
      </c>
      <c r="Q264" s="27"/>
      <c r="R264" s="28" t="str">
        <f t="shared" si="96"/>
        <v>3.0 - 3.4</v>
      </c>
      <c r="S264" s="28" t="str">
        <f t="shared" si="97"/>
        <v>4.0 - 4.4</v>
      </c>
      <c r="T264" s="28" t="str">
        <f t="shared" si="98"/>
        <v>4.0 - 4.4</v>
      </c>
      <c r="U264" s="28" t="str">
        <f t="shared" si="99"/>
        <v>3.0 - 3.4</v>
      </c>
      <c r="V264" s="28" t="str">
        <f t="shared" si="100"/>
        <v>3.0 - 3.4</v>
      </c>
      <c r="W264" s="28" t="str">
        <f t="shared" si="101"/>
        <v>3.0 - 3.4</v>
      </c>
      <c r="X264" s="28" t="str">
        <f t="shared" si="102"/>
        <v>3.5 - 3.9</v>
      </c>
      <c r="Y264" s="28" t="str">
        <f t="shared" si="103"/>
        <v>2.0 - 2.4</v>
      </c>
      <c r="Z264" s="27"/>
      <c r="AA264" s="29">
        <f t="shared" si="104"/>
        <v>3.3</v>
      </c>
      <c r="AB264" s="29">
        <f>VLOOKUP($C264, EDU!C:E, 3, FALSE)</f>
        <v>4</v>
      </c>
      <c r="AC264" s="29">
        <f>VLOOKUP($C264, ESNFI!C:E, 3, FALSE)</f>
        <v>4.3</v>
      </c>
      <c r="AD264" s="29">
        <f>VLOOKUP($C264, Health!C:E, 3, FALSE)</f>
        <v>3</v>
      </c>
      <c r="AE264" s="29">
        <f>VLOOKUP($C264, NUT!C:E, 3, FALSE)</f>
        <v>3.2</v>
      </c>
      <c r="AF264" s="29">
        <f>VLOOKUP($C264, PRO!C:E, 3, FALSE)</f>
        <v>3</v>
      </c>
      <c r="AG264" s="29">
        <f>VLOOKUP($C264, FSC!C:E, 3, FALSE)</f>
        <v>3.8</v>
      </c>
      <c r="AH264" s="29">
        <f>VLOOKUP($C264, WASH!C:E, 3, FALSE)</f>
        <v>2</v>
      </c>
    </row>
    <row r="265" spans="1:34" ht="17" thickTop="1" thickBot="1" x14ac:dyDescent="0.35">
      <c r="A265" s="20" t="s">
        <v>652</v>
      </c>
      <c r="B265" s="20" t="s">
        <v>680</v>
      </c>
      <c r="C265" s="20" t="s">
        <v>681</v>
      </c>
      <c r="D265" s="10">
        <f>IFERROR(IF(AND($P265&gt;=2, SUM($O265:P265)&gt;=4), 5, IF(SUM($O265:$P265) &gt;= 4, 4, IF(SUM($N265:$P265) &gt;= 4, 3, IF(SUM($M265:$P265) &gt;= 4, 2, IF(SUM($L265:$P265)&gt;=4, 1, " "))))), " ")</f>
        <v>3</v>
      </c>
      <c r="E265" s="28">
        <f t="shared" si="84"/>
        <v>4</v>
      </c>
      <c r="F265" s="28">
        <f t="shared" si="85"/>
        <v>4</v>
      </c>
      <c r="G265" s="28">
        <f t="shared" si="86"/>
        <v>3</v>
      </c>
      <c r="H265" s="28">
        <f t="shared" si="87"/>
        <v>3</v>
      </c>
      <c r="I265" s="28">
        <f t="shared" si="88"/>
        <v>3</v>
      </c>
      <c r="J265" s="28">
        <f t="shared" si="89"/>
        <v>4</v>
      </c>
      <c r="K265" s="28">
        <f t="shared" si="90"/>
        <v>2</v>
      </c>
      <c r="L265" s="28">
        <f t="shared" si="91"/>
        <v>0</v>
      </c>
      <c r="M265" s="28">
        <f t="shared" si="92"/>
        <v>1</v>
      </c>
      <c r="N265" s="28">
        <f t="shared" si="93"/>
        <v>3</v>
      </c>
      <c r="O265" s="28">
        <f t="shared" si="94"/>
        <v>3</v>
      </c>
      <c r="P265" s="28">
        <f t="shared" si="95"/>
        <v>0</v>
      </c>
      <c r="Q265" s="27"/>
      <c r="R265" s="28" t="str">
        <f t="shared" si="96"/>
        <v>3.5 - 3.9</v>
      </c>
      <c r="S265" s="28" t="str">
        <f t="shared" si="97"/>
        <v>4.0 - 4.4</v>
      </c>
      <c r="T265" s="28" t="str">
        <f t="shared" si="98"/>
        <v>4.0 - 4.4</v>
      </c>
      <c r="U265" s="28" t="str">
        <f t="shared" si="99"/>
        <v>3.0 - 3.4</v>
      </c>
      <c r="V265" s="28" t="str">
        <f t="shared" si="100"/>
        <v>3.0 - 3.4</v>
      </c>
      <c r="W265" s="28" t="str">
        <f t="shared" si="101"/>
        <v>3.0 - 3.4</v>
      </c>
      <c r="X265" s="28" t="str">
        <f t="shared" si="102"/>
        <v>3.5 - 3.9</v>
      </c>
      <c r="Y265" s="28" t="str">
        <f t="shared" si="103"/>
        <v>1.5 - 1.9</v>
      </c>
      <c r="Z265" s="27"/>
      <c r="AA265" s="29">
        <f t="shared" si="104"/>
        <v>3.5</v>
      </c>
      <c r="AB265" s="29">
        <f>VLOOKUP($C265, EDU!C:E, 3, FALSE)</f>
        <v>4.3</v>
      </c>
      <c r="AC265" s="29">
        <f>VLOOKUP($C265, ESNFI!C:E, 3, FALSE)</f>
        <v>4.3</v>
      </c>
      <c r="AD265" s="29">
        <f>VLOOKUP($C265, Health!C:E, 3, FALSE)</f>
        <v>3.3</v>
      </c>
      <c r="AE265" s="29">
        <f>VLOOKUP($C265, NUT!C:E, 3, FALSE)</f>
        <v>3.4000000000000004</v>
      </c>
      <c r="AF265" s="29">
        <f>VLOOKUP($C265, PRO!C:E, 3, FALSE)</f>
        <v>3.3</v>
      </c>
      <c r="AG265" s="29">
        <f>VLOOKUP($C265, FSC!C:E, 3, FALSE)</f>
        <v>3.8</v>
      </c>
      <c r="AH265" s="29">
        <f>VLOOKUP($C265, WASH!C:E, 3, FALSE)</f>
        <v>1.8</v>
      </c>
    </row>
    <row r="266" spans="1:34" ht="17" thickTop="1" thickBot="1" x14ac:dyDescent="0.35">
      <c r="A266" s="20" t="s">
        <v>652</v>
      </c>
      <c r="B266" s="20" t="s">
        <v>682</v>
      </c>
      <c r="C266" s="20" t="s">
        <v>683</v>
      </c>
      <c r="D266" s="10">
        <f>IFERROR(IF(AND($P266&gt;=2, SUM($O266:P266)&gt;=4), 5, IF(SUM($O266:$P266) &gt;= 4, 4, IF(SUM($N266:$P266) &gt;= 4, 3, IF(SUM($M266:$P266) &gt;= 4, 2, IF(SUM($L266:$P266)&gt;=4, 1, " "))))), " ")</f>
        <v>2</v>
      </c>
      <c r="E266" s="28">
        <f t="shared" si="84"/>
        <v>3</v>
      </c>
      <c r="F266" s="28">
        <f t="shared" si="85"/>
        <v>1</v>
      </c>
      <c r="G266" s="28">
        <f t="shared" si="86"/>
        <v>3</v>
      </c>
      <c r="H266" s="28" t="e">
        <f t="shared" si="87"/>
        <v>#N/A</v>
      </c>
      <c r="I266" s="28">
        <f t="shared" si="88"/>
        <v>2</v>
      </c>
      <c r="J266" s="28">
        <f t="shared" si="89"/>
        <v>2</v>
      </c>
      <c r="K266" s="28">
        <f t="shared" si="90"/>
        <v>2</v>
      </c>
      <c r="L266" s="28">
        <f t="shared" si="91"/>
        <v>1</v>
      </c>
      <c r="M266" s="28">
        <f t="shared" si="92"/>
        <v>3</v>
      </c>
      <c r="N266" s="28">
        <f t="shared" si="93"/>
        <v>2</v>
      </c>
      <c r="O266" s="28">
        <f t="shared" si="94"/>
        <v>0</v>
      </c>
      <c r="P266" s="28">
        <f t="shared" si="95"/>
        <v>0</v>
      </c>
      <c r="Q266" s="27"/>
      <c r="R266" s="28" t="str">
        <f t="shared" si="96"/>
        <v>2.0 - 2.4</v>
      </c>
      <c r="S266" s="28" t="str">
        <f t="shared" si="97"/>
        <v>3.0 - 3.4</v>
      </c>
      <c r="T266" s="28" t="str">
        <f t="shared" si="98"/>
        <v>1.0 - 1.4</v>
      </c>
      <c r="U266" s="28" t="str">
        <f t="shared" si="99"/>
        <v>3.0 - 3.4</v>
      </c>
      <c r="V266" s="28" t="e">
        <f t="shared" si="100"/>
        <v>#N/A</v>
      </c>
      <c r="W266" s="28" t="str">
        <f t="shared" si="101"/>
        <v>2.0 - 2.4</v>
      </c>
      <c r="X266" s="28" t="str">
        <f t="shared" si="102"/>
        <v>1.5 - 1.9</v>
      </c>
      <c r="Y266" s="28" t="str">
        <f t="shared" si="103"/>
        <v>2.0 - 2.4</v>
      </c>
      <c r="Z266" s="27"/>
      <c r="AA266" s="29">
        <f t="shared" si="104"/>
        <v>2.2999999999999998</v>
      </c>
      <c r="AB266" s="29">
        <f>VLOOKUP($C266, EDU!C:E, 3, FALSE)</f>
        <v>3.3</v>
      </c>
      <c r="AC266" s="29">
        <f>VLOOKUP($C266, ESNFI!C:E, 3, FALSE)</f>
        <v>1.3</v>
      </c>
      <c r="AD266" s="29">
        <f>VLOOKUP($C266, Health!C:E, 3, FALSE)</f>
        <v>3</v>
      </c>
      <c r="AE266" s="29" t="e">
        <f>VLOOKUP($C266, NUT!C:E, 3, FALSE)</f>
        <v>#N/A</v>
      </c>
      <c r="AF266" s="29">
        <f>VLOOKUP($C266, PRO!C:E, 3, FALSE)</f>
        <v>2.2999999999999998</v>
      </c>
      <c r="AG266" s="29">
        <f>VLOOKUP($C266, FSC!C:E, 3, FALSE)</f>
        <v>1.6</v>
      </c>
      <c r="AH266" s="29">
        <f>VLOOKUP($C266, WASH!C:E, 3, FALSE)</f>
        <v>2</v>
      </c>
    </row>
    <row r="267" spans="1:34" ht="17" thickTop="1" thickBot="1" x14ac:dyDescent="0.35">
      <c r="A267" s="20" t="s">
        <v>684</v>
      </c>
      <c r="B267" s="20" t="s">
        <v>684</v>
      </c>
      <c r="C267" s="20" t="s">
        <v>685</v>
      </c>
      <c r="D267" s="10">
        <f>IFERROR(IF(AND($P267&gt;=2, SUM($O267:P267)&gt;=4), 5, IF(SUM($O267:$P267) &gt;= 4, 4, IF(SUM($N267:$P267) &gt;= 4, 3, IF(SUM($M267:$P267) &gt;= 4, 2, IF(SUM($L267:$P267)&gt;=4, 1, " "))))), " ")</f>
        <v>3</v>
      </c>
      <c r="E267" s="28">
        <f t="shared" si="84"/>
        <v>4</v>
      </c>
      <c r="F267" s="28">
        <f t="shared" si="85"/>
        <v>3</v>
      </c>
      <c r="G267" s="28">
        <f t="shared" si="86"/>
        <v>3</v>
      </c>
      <c r="H267" s="28">
        <f t="shared" si="87"/>
        <v>3</v>
      </c>
      <c r="I267" s="28">
        <f t="shared" si="88"/>
        <v>3</v>
      </c>
      <c r="J267" s="28">
        <f t="shared" si="89"/>
        <v>3</v>
      </c>
      <c r="K267" s="28">
        <f t="shared" si="90"/>
        <v>2</v>
      </c>
      <c r="L267" s="28">
        <f t="shared" si="91"/>
        <v>0</v>
      </c>
      <c r="M267" s="28">
        <f t="shared" si="92"/>
        <v>1</v>
      </c>
      <c r="N267" s="28">
        <f t="shared" si="93"/>
        <v>5</v>
      </c>
      <c r="O267" s="28">
        <f t="shared" si="94"/>
        <v>1</v>
      </c>
      <c r="P267" s="28">
        <f t="shared" si="95"/>
        <v>0</v>
      </c>
      <c r="Q267" s="27"/>
      <c r="R267" s="28" t="str">
        <f t="shared" si="96"/>
        <v>2.5 - 2.9</v>
      </c>
      <c r="S267" s="28" t="str">
        <f t="shared" si="97"/>
        <v>3.5 - 3.9</v>
      </c>
      <c r="T267" s="28" t="str">
        <f t="shared" si="98"/>
        <v>2.5 - 2.9</v>
      </c>
      <c r="U267" s="28" t="str">
        <f t="shared" si="99"/>
        <v>3.0 - 3.4</v>
      </c>
      <c r="V267" s="28" t="str">
        <f t="shared" si="100"/>
        <v>3.0 - 3.4</v>
      </c>
      <c r="W267" s="28" t="str">
        <f t="shared" si="101"/>
        <v>3.0 - 3.4</v>
      </c>
      <c r="X267" s="28" t="str">
        <f t="shared" si="102"/>
        <v>2.5 - 2.9</v>
      </c>
      <c r="Y267" s="28" t="str">
        <f t="shared" si="103"/>
        <v>1.5 - 1.9</v>
      </c>
      <c r="Z267" s="27"/>
      <c r="AA267" s="29">
        <f t="shared" si="104"/>
        <v>2.9</v>
      </c>
      <c r="AB267" s="29">
        <f>VLOOKUP($C267, EDU!C:E, 3, FALSE)</f>
        <v>3.7</v>
      </c>
      <c r="AC267" s="29">
        <f>VLOOKUP($C267, ESNFI!C:E, 3, FALSE)</f>
        <v>2.8</v>
      </c>
      <c r="AD267" s="29">
        <f>VLOOKUP($C267, Health!C:E, 3, FALSE)</f>
        <v>3</v>
      </c>
      <c r="AE267" s="29">
        <f>VLOOKUP($C267, NUT!C:E, 3, FALSE)</f>
        <v>3</v>
      </c>
      <c r="AF267" s="29">
        <f>VLOOKUP($C267, PRO!C:E, 3, FALSE)</f>
        <v>3</v>
      </c>
      <c r="AG267" s="29">
        <f>VLOOKUP($C267, FSC!C:E, 3, FALSE)</f>
        <v>2.8</v>
      </c>
      <c r="AH267" s="29">
        <f>VLOOKUP($C267, WASH!C:E, 3, FALSE)</f>
        <v>1.8</v>
      </c>
    </row>
    <row r="268" spans="1:34" ht="17" thickTop="1" thickBot="1" x14ac:dyDescent="0.35">
      <c r="A268" s="20" t="s">
        <v>684</v>
      </c>
      <c r="B268" s="20" t="s">
        <v>686</v>
      </c>
      <c r="C268" s="20" t="s">
        <v>687</v>
      </c>
      <c r="D268" s="10">
        <f>IFERROR(IF(AND($P268&gt;=2, SUM($O268:P268)&gt;=4), 5, IF(SUM($O268:$P268) &gt;= 4, 4, IF(SUM($N268:$P268) &gt;= 4, 3, IF(SUM($M268:$P268) &gt;= 4, 2, IF(SUM($L268:$P268)&gt;=4, 1, " "))))), " ")</f>
        <v>3</v>
      </c>
      <c r="E268" s="28">
        <f t="shared" si="84"/>
        <v>4</v>
      </c>
      <c r="F268" s="28">
        <f t="shared" si="85"/>
        <v>3</v>
      </c>
      <c r="G268" s="28">
        <f t="shared" si="86"/>
        <v>3</v>
      </c>
      <c r="H268" s="28">
        <f t="shared" si="87"/>
        <v>2</v>
      </c>
      <c r="I268" s="28">
        <f t="shared" si="88"/>
        <v>3</v>
      </c>
      <c r="J268" s="28">
        <f t="shared" si="89"/>
        <v>3</v>
      </c>
      <c r="K268" s="28">
        <f t="shared" si="90"/>
        <v>2</v>
      </c>
      <c r="L268" s="28">
        <f t="shared" si="91"/>
        <v>0</v>
      </c>
      <c r="M268" s="28">
        <f t="shared" si="92"/>
        <v>2</v>
      </c>
      <c r="N268" s="28">
        <f t="shared" si="93"/>
        <v>4</v>
      </c>
      <c r="O268" s="28">
        <f t="shared" si="94"/>
        <v>1</v>
      </c>
      <c r="P268" s="28">
        <f t="shared" si="95"/>
        <v>0</v>
      </c>
      <c r="Q268" s="27"/>
      <c r="R268" s="28" t="str">
        <f t="shared" si="96"/>
        <v>2.5 - 2.9</v>
      </c>
      <c r="S268" s="28" t="str">
        <f t="shared" si="97"/>
        <v>3.5 - 3.9</v>
      </c>
      <c r="T268" s="28" t="str">
        <f t="shared" si="98"/>
        <v>2.5 - 2.9</v>
      </c>
      <c r="U268" s="28" t="str">
        <f t="shared" si="99"/>
        <v>3.0 - 3.4</v>
      </c>
      <c r="V268" s="28" t="str">
        <f t="shared" si="100"/>
        <v>2.0 - 2.4</v>
      </c>
      <c r="W268" s="28" t="str">
        <f t="shared" si="101"/>
        <v>3.0 - 3.4</v>
      </c>
      <c r="X268" s="28" t="str">
        <f t="shared" si="102"/>
        <v>3.0 - 3.4</v>
      </c>
      <c r="Y268" s="28" t="str">
        <f t="shared" si="103"/>
        <v>1.5 - 1.9</v>
      </c>
      <c r="Z268" s="27"/>
      <c r="AA268" s="29">
        <f t="shared" si="104"/>
        <v>2.8</v>
      </c>
      <c r="AB268" s="29">
        <f>VLOOKUP($C268, EDU!C:E, 3, FALSE)</f>
        <v>3.7</v>
      </c>
      <c r="AC268" s="29">
        <f>VLOOKUP($C268, ESNFI!C:E, 3, FALSE)</f>
        <v>2.8</v>
      </c>
      <c r="AD268" s="29">
        <f>VLOOKUP($C268, Health!C:E, 3, FALSE)</f>
        <v>3</v>
      </c>
      <c r="AE268" s="29">
        <f>VLOOKUP($C268, NUT!C:E, 3, FALSE)</f>
        <v>2.4</v>
      </c>
      <c r="AF268" s="29">
        <f>VLOOKUP($C268, PRO!C:E, 3, FALSE)</f>
        <v>3</v>
      </c>
      <c r="AG268" s="29">
        <f>VLOOKUP($C268, FSC!C:E, 3, FALSE)</f>
        <v>3</v>
      </c>
      <c r="AH268" s="29">
        <f>VLOOKUP($C268, WASH!C:E, 3, FALSE)</f>
        <v>1.5</v>
      </c>
    </row>
    <row r="269" spans="1:34" ht="17" thickTop="1" thickBot="1" x14ac:dyDescent="0.35">
      <c r="A269" s="20" t="s">
        <v>684</v>
      </c>
      <c r="B269" s="20" t="s">
        <v>688</v>
      </c>
      <c r="C269" s="20" t="s">
        <v>689</v>
      </c>
      <c r="D269" s="10">
        <f>IFERROR(IF(AND($P269&gt;=2, SUM($O269:P269)&gt;=4), 5, IF(SUM($O269:$P269) &gt;= 4, 4, IF(SUM($N269:$P269) &gt;= 4, 3, IF(SUM($M269:$P269) &gt;= 4, 2, IF(SUM($L269:$P269)&gt;=4, 1, " "))))), " ")</f>
        <v>3</v>
      </c>
      <c r="E269" s="28">
        <f t="shared" si="84"/>
        <v>4</v>
      </c>
      <c r="F269" s="28">
        <f t="shared" si="85"/>
        <v>3</v>
      </c>
      <c r="G269" s="28">
        <f t="shared" si="86"/>
        <v>2</v>
      </c>
      <c r="H269" s="28">
        <f t="shared" si="87"/>
        <v>3</v>
      </c>
      <c r="I269" s="28">
        <f t="shared" si="88"/>
        <v>3</v>
      </c>
      <c r="J269" s="28">
        <f t="shared" si="89"/>
        <v>3</v>
      </c>
      <c r="K269" s="28">
        <f t="shared" si="90"/>
        <v>2</v>
      </c>
      <c r="L269" s="28">
        <f t="shared" si="91"/>
        <v>0</v>
      </c>
      <c r="M269" s="28">
        <f t="shared" si="92"/>
        <v>2</v>
      </c>
      <c r="N269" s="28">
        <f t="shared" si="93"/>
        <v>4</v>
      </c>
      <c r="O269" s="28">
        <f t="shared" si="94"/>
        <v>1</v>
      </c>
      <c r="P269" s="28">
        <f t="shared" si="95"/>
        <v>0</v>
      </c>
      <c r="Q269" s="27"/>
      <c r="R269" s="28" t="str">
        <f t="shared" si="96"/>
        <v>2.5 - 2.9</v>
      </c>
      <c r="S269" s="28" t="str">
        <f t="shared" si="97"/>
        <v>3.5 - 3.9</v>
      </c>
      <c r="T269" s="28" t="str">
        <f t="shared" si="98"/>
        <v>3.0 - 3.4</v>
      </c>
      <c r="U269" s="28" t="str">
        <f t="shared" si="99"/>
        <v>2.0 - 2.4</v>
      </c>
      <c r="V269" s="28" t="str">
        <f t="shared" si="100"/>
        <v>3.0 - 3.4</v>
      </c>
      <c r="W269" s="28" t="str">
        <f t="shared" si="101"/>
        <v>3.0 - 3.4</v>
      </c>
      <c r="X269" s="28" t="str">
        <f t="shared" si="102"/>
        <v>3.0 - 3.4</v>
      </c>
      <c r="Y269" s="28" t="str">
        <f t="shared" si="103"/>
        <v>1.5 - 1.9</v>
      </c>
      <c r="Z269" s="27"/>
      <c r="AA269" s="29">
        <f t="shared" si="104"/>
        <v>2.9</v>
      </c>
      <c r="AB269" s="29">
        <f>VLOOKUP($C269, EDU!C:E, 3, FALSE)</f>
        <v>3.7</v>
      </c>
      <c r="AC269" s="29">
        <f>VLOOKUP($C269, ESNFI!C:E, 3, FALSE)</f>
        <v>3.3</v>
      </c>
      <c r="AD269" s="29">
        <f>VLOOKUP($C269, Health!C:E, 3, FALSE)</f>
        <v>2.2999999999999998</v>
      </c>
      <c r="AE269" s="29">
        <f>VLOOKUP($C269, NUT!C:E, 3, FALSE)</f>
        <v>3</v>
      </c>
      <c r="AF269" s="29">
        <f>VLOOKUP($C269, PRO!C:E, 3, FALSE)</f>
        <v>3</v>
      </c>
      <c r="AG269" s="29">
        <f>VLOOKUP($C269, FSC!C:E, 3, FALSE)</f>
        <v>3.4</v>
      </c>
      <c r="AH269" s="29">
        <f>VLOOKUP($C269, WASH!C:E, 3, FALSE)</f>
        <v>1.5</v>
      </c>
    </row>
    <row r="270" spans="1:34" ht="17" thickTop="1" thickBot="1" x14ac:dyDescent="0.35">
      <c r="A270" s="20" t="s">
        <v>684</v>
      </c>
      <c r="B270" s="20" t="s">
        <v>690</v>
      </c>
      <c r="C270" s="20" t="s">
        <v>691</v>
      </c>
      <c r="D270" s="10">
        <f>IFERROR(IF(AND($P270&gt;=2, SUM($O270:P270)&gt;=4), 5, IF(SUM($O270:$P270) &gt;= 4, 4, IF(SUM($N270:$P270) &gt;= 4, 3, IF(SUM($M270:$P270) &gt;= 4, 2, IF(SUM($L270:$P270)&gt;=4, 1, " "))))), " ")</f>
        <v>3</v>
      </c>
      <c r="E270" s="28">
        <f t="shared" si="84"/>
        <v>3</v>
      </c>
      <c r="F270" s="28">
        <f t="shared" si="85"/>
        <v>3</v>
      </c>
      <c r="G270" s="28">
        <f t="shared" si="86"/>
        <v>3</v>
      </c>
      <c r="H270" s="28">
        <f t="shared" si="87"/>
        <v>2</v>
      </c>
      <c r="I270" s="28">
        <f t="shared" si="88"/>
        <v>3</v>
      </c>
      <c r="J270" s="28">
        <f t="shared" si="89"/>
        <v>3</v>
      </c>
      <c r="K270" s="28">
        <f t="shared" si="90"/>
        <v>2</v>
      </c>
      <c r="L270" s="28">
        <f t="shared" si="91"/>
        <v>0</v>
      </c>
      <c r="M270" s="28">
        <f t="shared" si="92"/>
        <v>2</v>
      </c>
      <c r="N270" s="28">
        <f t="shared" si="93"/>
        <v>5</v>
      </c>
      <c r="O270" s="28">
        <f t="shared" si="94"/>
        <v>0</v>
      </c>
      <c r="P270" s="28">
        <f t="shared" si="95"/>
        <v>0</v>
      </c>
      <c r="Q270" s="27"/>
      <c r="R270" s="28" t="str">
        <f t="shared" si="96"/>
        <v>2.5 - 2.9</v>
      </c>
      <c r="S270" s="28" t="str">
        <f t="shared" si="97"/>
        <v>3.0 - 3.4</v>
      </c>
      <c r="T270" s="28" t="str">
        <f t="shared" si="98"/>
        <v>3.0 - 3.4</v>
      </c>
      <c r="U270" s="28" t="str">
        <f t="shared" si="99"/>
        <v>2.5 - 2.9</v>
      </c>
      <c r="V270" s="28" t="str">
        <f t="shared" si="100"/>
        <v>2.0 - 2.4</v>
      </c>
      <c r="W270" s="28" t="str">
        <f t="shared" si="101"/>
        <v>3.0 - 3.4</v>
      </c>
      <c r="X270" s="28" t="str">
        <f t="shared" si="102"/>
        <v>3.0 - 3.4</v>
      </c>
      <c r="Y270" s="28" t="str">
        <f t="shared" si="103"/>
        <v>1.5 - 1.9</v>
      </c>
      <c r="Z270" s="27"/>
      <c r="AA270" s="29">
        <f t="shared" si="104"/>
        <v>2.8</v>
      </c>
      <c r="AB270" s="29">
        <f>VLOOKUP($C270, EDU!C:E, 3, FALSE)</f>
        <v>3.3</v>
      </c>
      <c r="AC270" s="29">
        <f>VLOOKUP($C270, ESNFI!C:E, 3, FALSE)</f>
        <v>3.3</v>
      </c>
      <c r="AD270" s="29">
        <f>VLOOKUP($C270, Health!C:E, 3, FALSE)</f>
        <v>2.5</v>
      </c>
      <c r="AE270" s="29">
        <f>VLOOKUP($C270, NUT!C:E, 3, FALSE)</f>
        <v>2.4</v>
      </c>
      <c r="AF270" s="29">
        <f>VLOOKUP($C270, PRO!C:E, 3, FALSE)</f>
        <v>3.3</v>
      </c>
      <c r="AG270" s="29">
        <f>VLOOKUP($C270, FSC!C:E, 3, FALSE)</f>
        <v>3</v>
      </c>
      <c r="AH270" s="29">
        <f>VLOOKUP($C270, WASH!C:E, 3, FALSE)</f>
        <v>1.5</v>
      </c>
    </row>
    <row r="271" spans="1:34" ht="17" thickTop="1" thickBot="1" x14ac:dyDescent="0.35">
      <c r="A271" s="20" t="s">
        <v>684</v>
      </c>
      <c r="B271" s="20" t="s">
        <v>692</v>
      </c>
      <c r="C271" s="20" t="s">
        <v>693</v>
      </c>
      <c r="D271" s="10">
        <f>IFERROR(IF(AND($P271&gt;=2, SUM($O271:P271)&gt;=4), 5, IF(SUM($O271:$P271) &gt;= 4, 4, IF(SUM($N271:$P271) &gt;= 4, 3, IF(SUM($M271:$P271) &gt;= 4, 2, IF(SUM($L271:$P271)&gt;=4, 1, " "))))), " ")</f>
        <v>3</v>
      </c>
      <c r="E271" s="28">
        <f t="shared" si="84"/>
        <v>4</v>
      </c>
      <c r="F271" s="28">
        <f t="shared" si="85"/>
        <v>4</v>
      </c>
      <c r="G271" s="28">
        <f t="shared" si="86"/>
        <v>3</v>
      </c>
      <c r="H271" s="28">
        <f t="shared" si="87"/>
        <v>2</v>
      </c>
      <c r="I271" s="28">
        <f t="shared" si="88"/>
        <v>3</v>
      </c>
      <c r="J271" s="28">
        <f t="shared" si="89"/>
        <v>3</v>
      </c>
      <c r="K271" s="28">
        <f t="shared" si="90"/>
        <v>2</v>
      </c>
      <c r="L271" s="28">
        <f t="shared" si="91"/>
        <v>0</v>
      </c>
      <c r="M271" s="28">
        <f t="shared" si="92"/>
        <v>2</v>
      </c>
      <c r="N271" s="28">
        <f t="shared" si="93"/>
        <v>3</v>
      </c>
      <c r="O271" s="28">
        <f t="shared" si="94"/>
        <v>2</v>
      </c>
      <c r="P271" s="28">
        <f t="shared" si="95"/>
        <v>0</v>
      </c>
      <c r="Q271" s="27"/>
      <c r="R271" s="28" t="str">
        <f t="shared" si="96"/>
        <v>2.5 - 2.9</v>
      </c>
      <c r="S271" s="28" t="str">
        <f t="shared" si="97"/>
        <v>3.5 - 3.9</v>
      </c>
      <c r="T271" s="28" t="str">
        <f t="shared" si="98"/>
        <v>3.5 - 3.9</v>
      </c>
      <c r="U271" s="28" t="str">
        <f t="shared" si="99"/>
        <v>2.5 - 2.9</v>
      </c>
      <c r="V271" s="28" t="str">
        <f t="shared" si="100"/>
        <v>2.0 - 2.4</v>
      </c>
      <c r="W271" s="28" t="str">
        <f t="shared" si="101"/>
        <v>3.0 - 3.4</v>
      </c>
      <c r="X271" s="28" t="str">
        <f t="shared" si="102"/>
        <v>3.0 - 3.4</v>
      </c>
      <c r="Y271" s="28" t="str">
        <f t="shared" si="103"/>
        <v>1.5 - 1.9</v>
      </c>
      <c r="Z271" s="27"/>
      <c r="AA271" s="29">
        <f t="shared" si="104"/>
        <v>2.9</v>
      </c>
      <c r="AB271" s="29">
        <f>VLOOKUP($C271, EDU!C:E, 3, FALSE)</f>
        <v>3.7</v>
      </c>
      <c r="AC271" s="29">
        <f>VLOOKUP($C271, ESNFI!C:E, 3, FALSE)</f>
        <v>3.8</v>
      </c>
      <c r="AD271" s="29">
        <f>VLOOKUP($C271, Health!C:E, 3, FALSE)</f>
        <v>2.5</v>
      </c>
      <c r="AE271" s="29">
        <f>VLOOKUP($C271, NUT!C:E, 3, FALSE)</f>
        <v>2.4</v>
      </c>
      <c r="AF271" s="29">
        <f>VLOOKUP($C271, PRO!C:E, 3, FALSE)</f>
        <v>3.3</v>
      </c>
      <c r="AG271" s="29">
        <f>VLOOKUP($C271, FSC!C:E, 3, FALSE)</f>
        <v>3</v>
      </c>
      <c r="AH271" s="29">
        <f>VLOOKUP($C271, WASH!C:E, 3, FALSE)</f>
        <v>1.8</v>
      </c>
    </row>
    <row r="272" spans="1:34" ht="17" thickTop="1" thickBot="1" x14ac:dyDescent="0.35">
      <c r="A272" s="20" t="s">
        <v>684</v>
      </c>
      <c r="B272" s="20" t="s">
        <v>694</v>
      </c>
      <c r="C272" s="20" t="s">
        <v>695</v>
      </c>
      <c r="D272" s="10">
        <f>IFERROR(IF(AND($P272&gt;=2, SUM($O272:P272)&gt;=4), 5, IF(SUM($O272:$P272) &gt;= 4, 4, IF(SUM($N272:$P272) &gt;= 4, 3, IF(SUM($M272:$P272) &gt;= 4, 2, IF(SUM($L272:$P272)&gt;=4, 1, " "))))), " ")</f>
        <v>3</v>
      </c>
      <c r="E272" s="28">
        <f t="shared" si="84"/>
        <v>3</v>
      </c>
      <c r="F272" s="28">
        <f t="shared" si="85"/>
        <v>3</v>
      </c>
      <c r="G272" s="28">
        <f t="shared" si="86"/>
        <v>2</v>
      </c>
      <c r="H272" s="28">
        <f t="shared" si="87"/>
        <v>3</v>
      </c>
      <c r="I272" s="28">
        <f t="shared" si="88"/>
        <v>3</v>
      </c>
      <c r="J272" s="28">
        <f t="shared" si="89"/>
        <v>3</v>
      </c>
      <c r="K272" s="28">
        <f t="shared" si="90"/>
        <v>2</v>
      </c>
      <c r="L272" s="28">
        <f t="shared" si="91"/>
        <v>0</v>
      </c>
      <c r="M272" s="28">
        <f t="shared" si="92"/>
        <v>2</v>
      </c>
      <c r="N272" s="28">
        <f t="shared" si="93"/>
        <v>5</v>
      </c>
      <c r="O272" s="28">
        <f t="shared" si="94"/>
        <v>0</v>
      </c>
      <c r="P272" s="28">
        <f t="shared" si="95"/>
        <v>0</v>
      </c>
      <c r="Q272" s="27"/>
      <c r="R272" s="28" t="str">
        <f t="shared" si="96"/>
        <v>2.5 - 2.9</v>
      </c>
      <c r="S272" s="28" t="str">
        <f t="shared" si="97"/>
        <v>3.0 - 3.4</v>
      </c>
      <c r="T272" s="28" t="str">
        <f t="shared" si="98"/>
        <v>2.5 - 2.9</v>
      </c>
      <c r="U272" s="28" t="str">
        <f t="shared" si="99"/>
        <v>2.0 - 2.4</v>
      </c>
      <c r="V272" s="28" t="str">
        <f t="shared" si="100"/>
        <v>3.0 - 3.4</v>
      </c>
      <c r="W272" s="28" t="str">
        <f t="shared" si="101"/>
        <v>2.5 - 2.9</v>
      </c>
      <c r="X272" s="28" t="str">
        <f t="shared" si="102"/>
        <v>2.5 - 2.9</v>
      </c>
      <c r="Y272" s="28" t="str">
        <f t="shared" si="103"/>
        <v>1.5 - 1.9</v>
      </c>
      <c r="Z272" s="27"/>
      <c r="AA272" s="29">
        <f t="shared" si="104"/>
        <v>2.6</v>
      </c>
      <c r="AB272" s="29">
        <f>VLOOKUP($C272, EDU!C:E, 3, FALSE)</f>
        <v>3.3</v>
      </c>
      <c r="AC272" s="29">
        <f>VLOOKUP($C272, ESNFI!C:E, 3, FALSE)</f>
        <v>2.5</v>
      </c>
      <c r="AD272" s="29">
        <f>VLOOKUP($C272, Health!C:E, 3, FALSE)</f>
        <v>2.2999999999999998</v>
      </c>
      <c r="AE272" s="29">
        <f>VLOOKUP($C272, NUT!C:E, 3, FALSE)</f>
        <v>3</v>
      </c>
      <c r="AF272" s="29">
        <f>VLOOKUP($C272, PRO!C:E, 3, FALSE)</f>
        <v>2.8</v>
      </c>
      <c r="AG272" s="29">
        <f>VLOOKUP($C272, FSC!C:E, 3, FALSE)</f>
        <v>2.8</v>
      </c>
      <c r="AH272" s="29">
        <f>VLOOKUP($C272, WASH!C:E, 3, FALSE)</f>
        <v>1.5</v>
      </c>
    </row>
    <row r="273" spans="1:34" ht="17" thickTop="1" thickBot="1" x14ac:dyDescent="0.35">
      <c r="A273" s="20" t="s">
        <v>684</v>
      </c>
      <c r="B273" s="20" t="s">
        <v>696</v>
      </c>
      <c r="C273" s="20" t="s">
        <v>697</v>
      </c>
      <c r="D273" s="10">
        <f>IFERROR(IF(AND($P273&gt;=2, SUM($O273:P273)&gt;=4), 5, IF(SUM($O273:$P273) &gt;= 4, 4, IF(SUM($N273:$P273) &gt;= 4, 3, IF(SUM($M273:$P273) &gt;= 4, 2, IF(SUM($L273:$P273)&gt;=4, 1, " "))))), " ")</f>
        <v>3</v>
      </c>
      <c r="E273" s="28">
        <f t="shared" si="84"/>
        <v>3</v>
      </c>
      <c r="F273" s="28">
        <f t="shared" si="85"/>
        <v>3</v>
      </c>
      <c r="G273" s="28">
        <f t="shared" si="86"/>
        <v>2</v>
      </c>
      <c r="H273" s="28">
        <f t="shared" si="87"/>
        <v>2</v>
      </c>
      <c r="I273" s="28">
        <f t="shared" si="88"/>
        <v>3</v>
      </c>
      <c r="J273" s="28">
        <f t="shared" si="89"/>
        <v>3</v>
      </c>
      <c r="K273" s="28">
        <f t="shared" si="90"/>
        <v>2</v>
      </c>
      <c r="L273" s="28">
        <f t="shared" si="91"/>
        <v>0</v>
      </c>
      <c r="M273" s="28">
        <f t="shared" si="92"/>
        <v>3</v>
      </c>
      <c r="N273" s="28">
        <f t="shared" si="93"/>
        <v>4</v>
      </c>
      <c r="O273" s="28">
        <f t="shared" si="94"/>
        <v>0</v>
      </c>
      <c r="P273" s="28">
        <f t="shared" si="95"/>
        <v>0</v>
      </c>
      <c r="Q273" s="27"/>
      <c r="R273" s="28" t="str">
        <f t="shared" si="96"/>
        <v>2.5 - 2.9</v>
      </c>
      <c r="S273" s="28" t="str">
        <f t="shared" si="97"/>
        <v>3.0 - 3.4</v>
      </c>
      <c r="T273" s="28" t="str">
        <f t="shared" si="98"/>
        <v>3.0 - 3.4</v>
      </c>
      <c r="U273" s="28" t="str">
        <f t="shared" si="99"/>
        <v>2.0 - 2.4</v>
      </c>
      <c r="V273" s="28" t="str">
        <f t="shared" si="100"/>
        <v>2.0 - 2.4</v>
      </c>
      <c r="W273" s="28" t="str">
        <f t="shared" si="101"/>
        <v>3.0 - 3.4</v>
      </c>
      <c r="X273" s="28" t="str">
        <f t="shared" si="102"/>
        <v>3.0 - 3.4</v>
      </c>
      <c r="Y273" s="28" t="str">
        <f t="shared" si="103"/>
        <v>1.5 - 1.9</v>
      </c>
      <c r="Z273" s="27"/>
      <c r="AA273" s="29">
        <f t="shared" si="104"/>
        <v>2.7</v>
      </c>
      <c r="AB273" s="29">
        <f>VLOOKUP($C273, EDU!C:E, 3, FALSE)</f>
        <v>3.3</v>
      </c>
      <c r="AC273" s="29">
        <f>VLOOKUP($C273, ESNFI!C:E, 3, FALSE)</f>
        <v>3</v>
      </c>
      <c r="AD273" s="29">
        <f>VLOOKUP($C273, Health!C:E, 3, FALSE)</f>
        <v>2.2999999999999998</v>
      </c>
      <c r="AE273" s="29">
        <f>VLOOKUP($C273, NUT!C:E, 3, FALSE)</f>
        <v>2.1999999999999997</v>
      </c>
      <c r="AF273" s="29">
        <f>VLOOKUP($C273, PRO!C:E, 3, FALSE)</f>
        <v>3.3</v>
      </c>
      <c r="AG273" s="29">
        <f>VLOOKUP($C273, FSC!C:E, 3, FALSE)</f>
        <v>3.2</v>
      </c>
      <c r="AH273" s="29">
        <f>VLOOKUP($C273, WASH!C:E, 3, FALSE)</f>
        <v>1.5</v>
      </c>
    </row>
    <row r="274" spans="1:34" ht="17" thickTop="1" thickBot="1" x14ac:dyDescent="0.35">
      <c r="A274" s="20" t="s">
        <v>698</v>
      </c>
      <c r="B274" s="20" t="s">
        <v>699</v>
      </c>
      <c r="C274" s="20" t="s">
        <v>700</v>
      </c>
      <c r="D274" s="10">
        <f>IFERROR(IF(AND($P274&gt;=2, SUM($O274:P274)&gt;=4), 5, IF(SUM($O274:$P274) &gt;= 4, 4, IF(SUM($N274:$P274) &gt;= 4, 3, IF(SUM($M274:$P274) &gt;= 4, 2, IF(SUM($L274:$P274)&gt;=4, 1, " "))))), " ")</f>
        <v>4</v>
      </c>
      <c r="E274" s="28">
        <f t="shared" si="84"/>
        <v>4</v>
      </c>
      <c r="F274" s="28">
        <f t="shared" si="85"/>
        <v>3</v>
      </c>
      <c r="G274" s="28">
        <f t="shared" si="86"/>
        <v>4</v>
      </c>
      <c r="H274" s="28">
        <f t="shared" si="87"/>
        <v>3</v>
      </c>
      <c r="I274" s="28">
        <f t="shared" si="88"/>
        <v>4</v>
      </c>
      <c r="J274" s="28">
        <f t="shared" si="89"/>
        <v>4</v>
      </c>
      <c r="K274" s="28">
        <f t="shared" si="90"/>
        <v>3</v>
      </c>
      <c r="L274" s="28">
        <f t="shared" si="91"/>
        <v>0</v>
      </c>
      <c r="M274" s="28">
        <f t="shared" si="92"/>
        <v>0</v>
      </c>
      <c r="N274" s="28">
        <f t="shared" si="93"/>
        <v>3</v>
      </c>
      <c r="O274" s="28">
        <f t="shared" si="94"/>
        <v>4</v>
      </c>
      <c r="P274" s="28">
        <f t="shared" si="95"/>
        <v>0</v>
      </c>
      <c r="Q274" s="27"/>
      <c r="R274" s="28" t="str">
        <f t="shared" si="96"/>
        <v>3.0 - 3.4</v>
      </c>
      <c r="S274" s="28" t="str">
        <f t="shared" si="97"/>
        <v>4.0 - 4.4</v>
      </c>
      <c r="T274" s="28" t="str">
        <f t="shared" si="98"/>
        <v>2.5 - 2.9</v>
      </c>
      <c r="U274" s="28" t="str">
        <f t="shared" si="99"/>
        <v>3.5 - 3.9</v>
      </c>
      <c r="V274" s="28" t="str">
        <f t="shared" si="100"/>
        <v>3.0 - 3.4</v>
      </c>
      <c r="W274" s="28" t="str">
        <f t="shared" si="101"/>
        <v>3.5 - 3.9</v>
      </c>
      <c r="X274" s="28" t="str">
        <f t="shared" si="102"/>
        <v>4.0 - 4.4</v>
      </c>
      <c r="Y274" s="28" t="str">
        <f t="shared" si="103"/>
        <v>2.5 - 2.9</v>
      </c>
      <c r="Z274" s="27"/>
      <c r="AA274" s="29">
        <f t="shared" si="104"/>
        <v>3.4</v>
      </c>
      <c r="AB274" s="29">
        <f>VLOOKUP($C274, EDU!C:E, 3, FALSE)</f>
        <v>4</v>
      </c>
      <c r="AC274" s="29">
        <f>VLOOKUP($C274, ESNFI!C:E, 3, FALSE)</f>
        <v>2.8</v>
      </c>
      <c r="AD274" s="29">
        <f>VLOOKUP($C274, Health!C:E, 3, FALSE)</f>
        <v>3.5</v>
      </c>
      <c r="AE274" s="29">
        <f>VLOOKUP($C274, NUT!C:E, 3, FALSE)</f>
        <v>3</v>
      </c>
      <c r="AF274" s="29">
        <f>VLOOKUP($C274, PRO!C:E, 3, FALSE)</f>
        <v>3.5</v>
      </c>
      <c r="AG274" s="29">
        <f>VLOOKUP($C274, FSC!C:E, 3, FALSE)</f>
        <v>4</v>
      </c>
      <c r="AH274" s="29">
        <f>VLOOKUP($C274, WASH!C:E, 3, FALSE)</f>
        <v>2.8</v>
      </c>
    </row>
    <row r="275" spans="1:34" ht="17" thickTop="1" thickBot="1" x14ac:dyDescent="0.35">
      <c r="A275" s="20" t="s">
        <v>698</v>
      </c>
      <c r="B275" s="20" t="s">
        <v>701</v>
      </c>
      <c r="C275" s="20" t="s">
        <v>702</v>
      </c>
      <c r="D275" s="10">
        <f>IFERROR(IF(AND($P275&gt;=2, SUM($O275:P275)&gt;=4), 5, IF(SUM($O275:$P275) &gt;= 4, 4, IF(SUM($N275:$P275) &gt;= 4, 3, IF(SUM($M275:$P275) &gt;= 4, 2, IF(SUM($L275:$P275)&gt;=4, 1, " "))))), " ")</f>
        <v>3</v>
      </c>
      <c r="E275" s="28">
        <f t="shared" si="84"/>
        <v>3</v>
      </c>
      <c r="F275" s="28">
        <f t="shared" si="85"/>
        <v>3</v>
      </c>
      <c r="G275" s="28">
        <f t="shared" si="86"/>
        <v>3</v>
      </c>
      <c r="H275" s="28">
        <f t="shared" si="87"/>
        <v>4</v>
      </c>
      <c r="I275" s="28">
        <f t="shared" si="88"/>
        <v>3</v>
      </c>
      <c r="J275" s="28">
        <f t="shared" si="89"/>
        <v>4</v>
      </c>
      <c r="K275" s="28">
        <f t="shared" si="90"/>
        <v>3</v>
      </c>
      <c r="L275" s="28">
        <f t="shared" si="91"/>
        <v>0</v>
      </c>
      <c r="M275" s="28">
        <f t="shared" si="92"/>
        <v>0</v>
      </c>
      <c r="N275" s="28">
        <f t="shared" si="93"/>
        <v>5</v>
      </c>
      <c r="O275" s="28">
        <f t="shared" si="94"/>
        <v>2</v>
      </c>
      <c r="P275" s="28">
        <f t="shared" si="95"/>
        <v>0</v>
      </c>
      <c r="Q275" s="27"/>
      <c r="R275" s="28" t="str">
        <f t="shared" si="96"/>
        <v>3.0 - 3.4</v>
      </c>
      <c r="S275" s="28" t="str">
        <f t="shared" si="97"/>
        <v>3.0 - 3.4</v>
      </c>
      <c r="T275" s="28" t="str">
        <f t="shared" si="98"/>
        <v>2.5 - 2.9</v>
      </c>
      <c r="U275" s="28" t="str">
        <f t="shared" si="99"/>
        <v>3.0 - 3.4</v>
      </c>
      <c r="V275" s="28" t="str">
        <f t="shared" si="100"/>
        <v>3.5 - 3.9</v>
      </c>
      <c r="W275" s="28" t="str">
        <f t="shared" si="101"/>
        <v>3.0 - 3.4</v>
      </c>
      <c r="X275" s="28" t="str">
        <f t="shared" si="102"/>
        <v>4.0 - 4.4</v>
      </c>
      <c r="Y275" s="28" t="str">
        <f t="shared" si="103"/>
        <v>2.5 - 2.9</v>
      </c>
      <c r="Z275" s="27"/>
      <c r="AA275" s="29">
        <f t="shared" si="104"/>
        <v>3.3</v>
      </c>
      <c r="AB275" s="29">
        <f>VLOOKUP($C275, EDU!C:E, 3, FALSE)</f>
        <v>3.3</v>
      </c>
      <c r="AC275" s="29">
        <f>VLOOKUP($C275, ESNFI!C:E, 3, FALSE)</f>
        <v>2.8</v>
      </c>
      <c r="AD275" s="29">
        <f>VLOOKUP($C275, Health!C:E, 3, FALSE)</f>
        <v>3.3</v>
      </c>
      <c r="AE275" s="29">
        <f>VLOOKUP($C275, NUT!C:E, 3, FALSE)</f>
        <v>3.6</v>
      </c>
      <c r="AF275" s="29">
        <f>VLOOKUP($C275, PRO!C:E, 3, FALSE)</f>
        <v>3.3</v>
      </c>
      <c r="AG275" s="29">
        <f>VLOOKUP($C275, FSC!C:E, 3, FALSE)</f>
        <v>4</v>
      </c>
      <c r="AH275" s="29">
        <f>VLOOKUP($C275, WASH!C:E, 3, FALSE)</f>
        <v>2.8</v>
      </c>
    </row>
    <row r="276" spans="1:34" ht="17" thickTop="1" thickBot="1" x14ac:dyDescent="0.35">
      <c r="A276" s="20" t="s">
        <v>698</v>
      </c>
      <c r="B276" s="20" t="s">
        <v>703</v>
      </c>
      <c r="C276" s="20" t="s">
        <v>704</v>
      </c>
      <c r="D276" s="10">
        <f>IFERROR(IF(AND($P276&gt;=2, SUM($O276:P276)&gt;=4), 5, IF(SUM($O276:$P276) &gt;= 4, 4, IF(SUM($N276:$P276) &gt;= 4, 3, IF(SUM($M276:$P276) &gt;= 4, 2, IF(SUM($L276:$P276)&gt;=4, 1, " "))))), " ")</f>
        <v>3</v>
      </c>
      <c r="E276" s="28">
        <f t="shared" si="84"/>
        <v>4</v>
      </c>
      <c r="F276" s="28">
        <f t="shared" si="85"/>
        <v>3</v>
      </c>
      <c r="G276" s="28">
        <f t="shared" si="86"/>
        <v>4</v>
      </c>
      <c r="H276" s="28">
        <f t="shared" si="87"/>
        <v>2</v>
      </c>
      <c r="I276" s="28">
        <f t="shared" si="88"/>
        <v>3</v>
      </c>
      <c r="J276" s="28">
        <f t="shared" si="89"/>
        <v>4</v>
      </c>
      <c r="K276" s="28">
        <f t="shared" si="90"/>
        <v>3</v>
      </c>
      <c r="L276" s="28">
        <f t="shared" si="91"/>
        <v>0</v>
      </c>
      <c r="M276" s="28">
        <f t="shared" si="92"/>
        <v>1</v>
      </c>
      <c r="N276" s="28">
        <f t="shared" si="93"/>
        <v>3</v>
      </c>
      <c r="O276" s="28">
        <f t="shared" si="94"/>
        <v>3</v>
      </c>
      <c r="P276" s="28">
        <f t="shared" si="95"/>
        <v>0</v>
      </c>
      <c r="Q276" s="27"/>
      <c r="R276" s="28" t="str">
        <f t="shared" si="96"/>
        <v>3.0 - 3.4</v>
      </c>
      <c r="S276" s="28" t="str">
        <f t="shared" si="97"/>
        <v>4.0 - 4.4</v>
      </c>
      <c r="T276" s="28" t="str">
        <f t="shared" si="98"/>
        <v>2.5 - 2.9</v>
      </c>
      <c r="U276" s="28" t="str">
        <f t="shared" si="99"/>
        <v>3.5 - 3.9</v>
      </c>
      <c r="V276" s="28" t="str">
        <f t="shared" si="100"/>
        <v>2.0 - 2.4</v>
      </c>
      <c r="W276" s="28" t="str">
        <f t="shared" si="101"/>
        <v>3.0 - 3.4</v>
      </c>
      <c r="X276" s="28" t="str">
        <f t="shared" si="102"/>
        <v>3.5 - 3.9</v>
      </c>
      <c r="Y276" s="28" t="str">
        <f t="shared" si="103"/>
        <v>2.5 - 2.9</v>
      </c>
      <c r="Z276" s="27"/>
      <c r="AA276" s="29">
        <f t="shared" si="104"/>
        <v>3.2</v>
      </c>
      <c r="AB276" s="29">
        <f>VLOOKUP($C276, EDU!C:E, 3, FALSE)</f>
        <v>4</v>
      </c>
      <c r="AC276" s="29">
        <f>VLOOKUP($C276, ESNFI!C:E, 3, FALSE)</f>
        <v>2.5</v>
      </c>
      <c r="AD276" s="29">
        <f>VLOOKUP($C276, Health!C:E, 3, FALSE)</f>
        <v>3.8</v>
      </c>
      <c r="AE276" s="29">
        <f>VLOOKUP($C276, NUT!C:E, 3, FALSE)</f>
        <v>2.1999999999999997</v>
      </c>
      <c r="AF276" s="29">
        <f>VLOOKUP($C276, PRO!C:E, 3, FALSE)</f>
        <v>3</v>
      </c>
      <c r="AG276" s="29">
        <f>VLOOKUP($C276, FSC!C:E, 3, FALSE)</f>
        <v>3.8</v>
      </c>
      <c r="AH276" s="29">
        <f>VLOOKUP($C276, WASH!C:E, 3, FALSE)</f>
        <v>2.8</v>
      </c>
    </row>
    <row r="277" spans="1:34" ht="17" thickTop="1" thickBot="1" x14ac:dyDescent="0.35">
      <c r="A277" s="20" t="s">
        <v>698</v>
      </c>
      <c r="B277" s="20" t="s">
        <v>705</v>
      </c>
      <c r="C277" s="20" t="s">
        <v>706</v>
      </c>
      <c r="D277" s="10">
        <f>IFERROR(IF(AND($P277&gt;=2, SUM($O277:P277)&gt;=4), 5, IF(SUM($O277:$P277) &gt;= 4, 4, IF(SUM($N277:$P277) &gt;= 4, 3, IF(SUM($M277:$P277) &gt;= 4, 2, IF(SUM($L277:$P277)&gt;=4, 1, " "))))), " ")</f>
        <v>5</v>
      </c>
      <c r="E277" s="28">
        <f t="shared" si="84"/>
        <v>5</v>
      </c>
      <c r="F277" s="28">
        <f t="shared" si="85"/>
        <v>5</v>
      </c>
      <c r="G277" s="28">
        <f t="shared" si="86"/>
        <v>4</v>
      </c>
      <c r="H277" s="28">
        <f t="shared" si="87"/>
        <v>2</v>
      </c>
      <c r="I277" s="28">
        <f t="shared" si="88"/>
        <v>4</v>
      </c>
      <c r="J277" s="28">
        <f t="shared" si="89"/>
        <v>4</v>
      </c>
      <c r="K277" s="28">
        <f t="shared" si="90"/>
        <v>3</v>
      </c>
      <c r="L277" s="28">
        <f t="shared" si="91"/>
        <v>0</v>
      </c>
      <c r="M277" s="28">
        <f t="shared" si="92"/>
        <v>1</v>
      </c>
      <c r="N277" s="28">
        <f t="shared" si="93"/>
        <v>1</v>
      </c>
      <c r="O277" s="28">
        <f t="shared" si="94"/>
        <v>3</v>
      </c>
      <c r="P277" s="28">
        <f t="shared" si="95"/>
        <v>2</v>
      </c>
      <c r="Q277" s="27"/>
      <c r="R277" s="28" t="str">
        <f t="shared" si="96"/>
        <v>3.5 - 3.9</v>
      </c>
      <c r="S277" s="28" t="str">
        <f t="shared" si="97"/>
        <v>4.5 - 5.0</v>
      </c>
      <c r="T277" s="28" t="str">
        <f t="shared" si="98"/>
        <v>4.5 - 5.0</v>
      </c>
      <c r="U277" s="28" t="str">
        <f t="shared" si="99"/>
        <v>3.5 - 3.9</v>
      </c>
      <c r="V277" s="28" t="str">
        <f t="shared" si="100"/>
        <v>1.5 - 1.9</v>
      </c>
      <c r="W277" s="28" t="str">
        <f t="shared" si="101"/>
        <v>3.5 - 3.9</v>
      </c>
      <c r="X277" s="28" t="str">
        <f t="shared" si="102"/>
        <v>4.0 - 4.4</v>
      </c>
      <c r="Y277" s="28" t="str">
        <f t="shared" si="103"/>
        <v>3.0 - 3.4</v>
      </c>
      <c r="Z277" s="27"/>
      <c r="AA277" s="29">
        <f t="shared" si="104"/>
        <v>3.7</v>
      </c>
      <c r="AB277" s="29">
        <f>VLOOKUP($C277, EDU!C:E, 3, FALSE)</f>
        <v>4.7</v>
      </c>
      <c r="AC277" s="29">
        <f>VLOOKUP($C277, ESNFI!C:E, 3, FALSE)</f>
        <v>4.8</v>
      </c>
      <c r="AD277" s="29">
        <f>VLOOKUP($C277, Health!C:E, 3, FALSE)</f>
        <v>3.5</v>
      </c>
      <c r="AE277" s="29">
        <f>VLOOKUP($C277, NUT!C:E, 3, FALSE)</f>
        <v>1.5999999999999999</v>
      </c>
      <c r="AF277" s="29">
        <f>VLOOKUP($C277, PRO!C:E, 3, FALSE)</f>
        <v>3.8</v>
      </c>
      <c r="AG277" s="29">
        <f>VLOOKUP($C277, FSC!C:E, 3, FALSE)</f>
        <v>4</v>
      </c>
      <c r="AH277" s="29">
        <f>VLOOKUP($C277, WASH!C:E, 3, FALSE)</f>
        <v>3.3</v>
      </c>
    </row>
    <row r="278" spans="1:34" ht="17" thickTop="1" thickBot="1" x14ac:dyDescent="0.35">
      <c r="A278" s="20" t="s">
        <v>698</v>
      </c>
      <c r="B278" s="20" t="s">
        <v>707</v>
      </c>
      <c r="C278" s="20" t="s">
        <v>708</v>
      </c>
      <c r="D278" s="10">
        <f>IFERROR(IF(AND($P278&gt;=2, SUM($O278:P278)&gt;=4), 5, IF(SUM($O278:$P278) &gt;= 4, 4, IF(SUM($N278:$P278) &gt;= 4, 3, IF(SUM($M278:$P278) &gt;= 4, 2, IF(SUM($L278:$P278)&gt;=4, 1, " "))))), " ")</f>
        <v>3</v>
      </c>
      <c r="E278" s="28">
        <f t="shared" si="84"/>
        <v>4</v>
      </c>
      <c r="F278" s="28">
        <f t="shared" si="85"/>
        <v>2</v>
      </c>
      <c r="G278" s="28">
        <f t="shared" si="86"/>
        <v>4</v>
      </c>
      <c r="H278" s="28">
        <f t="shared" si="87"/>
        <v>2</v>
      </c>
      <c r="I278" s="28">
        <f t="shared" si="88"/>
        <v>3</v>
      </c>
      <c r="J278" s="28">
        <f t="shared" si="89"/>
        <v>4</v>
      </c>
      <c r="K278" s="28">
        <f t="shared" si="90"/>
        <v>3</v>
      </c>
      <c r="L278" s="28">
        <f t="shared" si="91"/>
        <v>0</v>
      </c>
      <c r="M278" s="28">
        <f t="shared" si="92"/>
        <v>2</v>
      </c>
      <c r="N278" s="28">
        <f t="shared" si="93"/>
        <v>2</v>
      </c>
      <c r="O278" s="28">
        <f t="shared" si="94"/>
        <v>3</v>
      </c>
      <c r="P278" s="28">
        <f t="shared" si="95"/>
        <v>0</v>
      </c>
      <c r="Q278" s="27"/>
      <c r="R278" s="28" t="str">
        <f t="shared" si="96"/>
        <v>3.0 - 3.4</v>
      </c>
      <c r="S278" s="28" t="str">
        <f t="shared" si="97"/>
        <v>3.5 - 3.9</v>
      </c>
      <c r="T278" s="28" t="str">
        <f t="shared" si="98"/>
        <v>2.0 - 2.4</v>
      </c>
      <c r="U278" s="28" t="str">
        <f t="shared" si="99"/>
        <v>3.5 - 3.9</v>
      </c>
      <c r="V278" s="28" t="str">
        <f t="shared" si="100"/>
        <v>2.0 - 2.4</v>
      </c>
      <c r="W278" s="28" t="str">
        <f t="shared" si="101"/>
        <v>3.0 - 3.4</v>
      </c>
      <c r="X278" s="28" t="str">
        <f t="shared" si="102"/>
        <v>3.5 - 3.9</v>
      </c>
      <c r="Y278" s="28" t="str">
        <f t="shared" si="103"/>
        <v>2.5 - 2.9</v>
      </c>
      <c r="Z278" s="27"/>
      <c r="AA278" s="29">
        <f t="shared" si="104"/>
        <v>3.1</v>
      </c>
      <c r="AB278" s="29">
        <f>VLOOKUP($C278, EDU!C:E, 3, FALSE)</f>
        <v>3.7</v>
      </c>
      <c r="AC278" s="29">
        <f>VLOOKUP($C278, ESNFI!C:E, 3, FALSE)</f>
        <v>2.2999999999999998</v>
      </c>
      <c r="AD278" s="29">
        <f>VLOOKUP($C278, Health!C:E, 3, FALSE)</f>
        <v>3.8</v>
      </c>
      <c r="AE278" s="29">
        <f>VLOOKUP($C278, NUT!C:E, 3, FALSE)</f>
        <v>2.4</v>
      </c>
      <c r="AF278" s="29">
        <f>VLOOKUP($C278, PRO!C:E, 3, FALSE)</f>
        <v>3</v>
      </c>
      <c r="AG278" s="29">
        <f>VLOOKUP($C278, FSC!C:E, 3, FALSE)</f>
        <v>3.8</v>
      </c>
      <c r="AH278" s="29">
        <f>VLOOKUP($C278, WASH!C:E, 3, FALSE)</f>
        <v>2.5</v>
      </c>
    </row>
    <row r="279" spans="1:34" ht="17" thickTop="1" thickBot="1" x14ac:dyDescent="0.35">
      <c r="A279" s="20" t="s">
        <v>698</v>
      </c>
      <c r="B279" s="20" t="s">
        <v>709</v>
      </c>
      <c r="C279" s="20" t="s">
        <v>710</v>
      </c>
      <c r="D279" s="10">
        <f>IFERROR(IF(AND($P279&gt;=2, SUM($O279:P279)&gt;=4), 5, IF(SUM($O279:$P279) &gt;= 4, 4, IF(SUM($N279:$P279) &gt;= 4, 3, IF(SUM($M279:$P279) &gt;= 4, 2, IF(SUM($L279:$P279)&gt;=4, 1, " "))))), " ")</f>
        <v>3</v>
      </c>
      <c r="E279" s="28">
        <f t="shared" si="84"/>
        <v>4</v>
      </c>
      <c r="F279" s="28">
        <f t="shared" si="85"/>
        <v>3</v>
      </c>
      <c r="G279" s="28">
        <f t="shared" si="86"/>
        <v>3</v>
      </c>
      <c r="H279" s="28">
        <f t="shared" si="87"/>
        <v>3</v>
      </c>
      <c r="I279" s="28">
        <f t="shared" si="88"/>
        <v>4</v>
      </c>
      <c r="J279" s="28">
        <f t="shared" si="89"/>
        <v>4</v>
      </c>
      <c r="K279" s="28">
        <f t="shared" si="90"/>
        <v>2</v>
      </c>
      <c r="L279" s="28">
        <f t="shared" si="91"/>
        <v>0</v>
      </c>
      <c r="M279" s="28">
        <f t="shared" si="92"/>
        <v>1</v>
      </c>
      <c r="N279" s="28">
        <f t="shared" si="93"/>
        <v>3</v>
      </c>
      <c r="O279" s="28">
        <f t="shared" si="94"/>
        <v>3</v>
      </c>
      <c r="P279" s="28">
        <f t="shared" si="95"/>
        <v>0</v>
      </c>
      <c r="Q279" s="27"/>
      <c r="R279" s="28" t="str">
        <f t="shared" si="96"/>
        <v>3.0 - 3.4</v>
      </c>
      <c r="S279" s="28" t="str">
        <f t="shared" si="97"/>
        <v>4.0 - 4.4</v>
      </c>
      <c r="T279" s="28" t="str">
        <f t="shared" si="98"/>
        <v>2.5 - 2.9</v>
      </c>
      <c r="U279" s="28" t="str">
        <f t="shared" si="99"/>
        <v>3.0 - 3.4</v>
      </c>
      <c r="V279" s="28" t="str">
        <f t="shared" si="100"/>
        <v>3.0 - 3.4</v>
      </c>
      <c r="W279" s="28" t="str">
        <f t="shared" si="101"/>
        <v>3.5 - 3.9</v>
      </c>
      <c r="X279" s="28" t="str">
        <f t="shared" si="102"/>
        <v>4.0 - 4.4</v>
      </c>
      <c r="Y279" s="28" t="str">
        <f t="shared" si="103"/>
        <v>2.0 - 2.4</v>
      </c>
      <c r="Z279" s="27"/>
      <c r="AA279" s="29">
        <f t="shared" si="104"/>
        <v>3.2</v>
      </c>
      <c r="AB279" s="29">
        <f>VLOOKUP($C279, EDU!C:E, 3, FALSE)</f>
        <v>4</v>
      </c>
      <c r="AC279" s="29">
        <f>VLOOKUP($C279, ESNFI!C:E, 3, FALSE)</f>
        <v>2.5</v>
      </c>
      <c r="AD279" s="29">
        <f>VLOOKUP($C279, Health!C:E, 3, FALSE)</f>
        <v>3.3</v>
      </c>
      <c r="AE279" s="29">
        <f>VLOOKUP($C279, NUT!C:E, 3, FALSE)</f>
        <v>3</v>
      </c>
      <c r="AF279" s="29">
        <f>VLOOKUP($C279, PRO!C:E, 3, FALSE)</f>
        <v>3.5</v>
      </c>
      <c r="AG279" s="29">
        <f>VLOOKUP($C279, FSC!C:E, 3, FALSE)</f>
        <v>4</v>
      </c>
      <c r="AH279" s="29">
        <f>VLOOKUP($C279, WASH!C:E, 3, FALSE)</f>
        <v>2.2999999999999998</v>
      </c>
    </row>
    <row r="280" spans="1:34" ht="17" thickTop="1" thickBot="1" x14ac:dyDescent="0.35">
      <c r="A280" s="20" t="s">
        <v>698</v>
      </c>
      <c r="B280" s="20" t="s">
        <v>711</v>
      </c>
      <c r="C280" s="20" t="s">
        <v>712</v>
      </c>
      <c r="D280" s="10">
        <f>IFERROR(IF(AND($P280&gt;=2, SUM($O280:P280)&gt;=4), 5, IF(SUM($O280:$P280) &gt;= 4, 4, IF(SUM($N280:$P280) &gt;= 4, 3, IF(SUM($M280:$P280) &gt;= 4, 2, IF(SUM($L280:$P280)&gt;=4, 1, " "))))), " ")</f>
        <v>3</v>
      </c>
      <c r="E280" s="28">
        <f t="shared" si="84"/>
        <v>3</v>
      </c>
      <c r="F280" s="28">
        <f t="shared" si="85"/>
        <v>2</v>
      </c>
      <c r="G280" s="28">
        <f t="shared" si="86"/>
        <v>3</v>
      </c>
      <c r="H280" s="28">
        <f t="shared" si="87"/>
        <v>3</v>
      </c>
      <c r="I280" s="28">
        <f t="shared" si="88"/>
        <v>3</v>
      </c>
      <c r="J280" s="28">
        <f t="shared" si="89"/>
        <v>3</v>
      </c>
      <c r="K280" s="28">
        <f t="shared" si="90"/>
        <v>3</v>
      </c>
      <c r="L280" s="28">
        <f t="shared" si="91"/>
        <v>0</v>
      </c>
      <c r="M280" s="28">
        <f t="shared" si="92"/>
        <v>1</v>
      </c>
      <c r="N280" s="28">
        <f t="shared" si="93"/>
        <v>6</v>
      </c>
      <c r="O280" s="28">
        <f t="shared" si="94"/>
        <v>0</v>
      </c>
      <c r="P280" s="28">
        <f t="shared" si="95"/>
        <v>0</v>
      </c>
      <c r="Q280" s="27"/>
      <c r="R280" s="28" t="str">
        <f t="shared" si="96"/>
        <v>2.5 - 2.9</v>
      </c>
      <c r="S280" s="28" t="str">
        <f t="shared" si="97"/>
        <v>3.0 - 3.4</v>
      </c>
      <c r="T280" s="28" t="str">
        <f t="shared" si="98"/>
        <v>2.0 - 2.4</v>
      </c>
      <c r="U280" s="28" t="str">
        <f t="shared" si="99"/>
        <v>3.0 - 3.4</v>
      </c>
      <c r="V280" s="28" t="str">
        <f t="shared" si="100"/>
        <v>2.5 - 2.9</v>
      </c>
      <c r="W280" s="28" t="str">
        <f t="shared" si="101"/>
        <v>2.5 - 2.9</v>
      </c>
      <c r="X280" s="28" t="str">
        <f t="shared" si="102"/>
        <v>3.0 - 3.4</v>
      </c>
      <c r="Y280" s="28" t="str">
        <f t="shared" si="103"/>
        <v>2.5 - 2.9</v>
      </c>
      <c r="Z280" s="27"/>
      <c r="AA280" s="29">
        <f t="shared" si="104"/>
        <v>2.8</v>
      </c>
      <c r="AB280" s="29">
        <f>VLOOKUP($C280, EDU!C:E, 3, FALSE)</f>
        <v>3</v>
      </c>
      <c r="AC280" s="29">
        <f>VLOOKUP($C280, ESNFI!C:E, 3, FALSE)</f>
        <v>2.2999999999999998</v>
      </c>
      <c r="AD280" s="29">
        <f>VLOOKUP($C280, Health!C:E, 3, FALSE)</f>
        <v>3.3</v>
      </c>
      <c r="AE280" s="29">
        <f>VLOOKUP($C280, NUT!C:E, 3, FALSE)</f>
        <v>2.6</v>
      </c>
      <c r="AF280" s="29">
        <f>VLOOKUP($C280, PRO!C:E, 3, FALSE)</f>
        <v>2.8</v>
      </c>
      <c r="AG280" s="29">
        <f>VLOOKUP($C280, FSC!C:E, 3, FALSE)</f>
        <v>3.4</v>
      </c>
      <c r="AH280" s="29">
        <f>VLOOKUP($C280, WASH!C:E, 3, FALSE)</f>
        <v>2.5</v>
      </c>
    </row>
    <row r="281" spans="1:34" ht="17" thickTop="1" thickBot="1" x14ac:dyDescent="0.35">
      <c r="A281" s="20" t="s">
        <v>698</v>
      </c>
      <c r="B281" s="20" t="s">
        <v>713</v>
      </c>
      <c r="C281" s="20" t="s">
        <v>714</v>
      </c>
      <c r="D281" s="10">
        <f>IFERROR(IF(AND($P281&gt;=2, SUM($O281:P281)&gt;=4), 5, IF(SUM($O281:$P281) &gt;= 4, 4, IF(SUM($N281:$P281) &gt;= 4, 3, IF(SUM($M281:$P281) &gt;= 4, 2, IF(SUM($L281:$P281)&gt;=4, 1, " "))))), " ")</f>
        <v>3</v>
      </c>
      <c r="E281" s="28">
        <f t="shared" si="84"/>
        <v>3</v>
      </c>
      <c r="F281" s="28">
        <f t="shared" si="85"/>
        <v>3</v>
      </c>
      <c r="G281" s="28">
        <f t="shared" si="86"/>
        <v>3</v>
      </c>
      <c r="H281" s="28">
        <f t="shared" si="87"/>
        <v>3</v>
      </c>
      <c r="I281" s="28">
        <f t="shared" si="88"/>
        <v>3</v>
      </c>
      <c r="J281" s="28">
        <f t="shared" si="89"/>
        <v>4</v>
      </c>
      <c r="K281" s="28">
        <f t="shared" si="90"/>
        <v>3</v>
      </c>
      <c r="L281" s="28">
        <f t="shared" si="91"/>
        <v>0</v>
      </c>
      <c r="M281" s="28">
        <f t="shared" si="92"/>
        <v>0</v>
      </c>
      <c r="N281" s="28">
        <f t="shared" si="93"/>
        <v>6</v>
      </c>
      <c r="O281" s="28">
        <f t="shared" si="94"/>
        <v>1</v>
      </c>
      <c r="P281" s="28">
        <f t="shared" si="95"/>
        <v>0</v>
      </c>
      <c r="Q281" s="27"/>
      <c r="R281" s="28" t="str">
        <f t="shared" si="96"/>
        <v>3.0 - 3.4</v>
      </c>
      <c r="S281" s="28" t="str">
        <f t="shared" si="97"/>
        <v>3.0 - 3.4</v>
      </c>
      <c r="T281" s="28" t="str">
        <f t="shared" si="98"/>
        <v>2.5 - 2.9</v>
      </c>
      <c r="U281" s="28" t="str">
        <f t="shared" si="99"/>
        <v>3.0 - 3.4</v>
      </c>
      <c r="V281" s="28" t="str">
        <f t="shared" si="100"/>
        <v>3.0 - 3.4</v>
      </c>
      <c r="W281" s="28" t="str">
        <f t="shared" si="101"/>
        <v>3.0 - 3.4</v>
      </c>
      <c r="X281" s="28" t="str">
        <f t="shared" si="102"/>
        <v>4.0 - 4.4</v>
      </c>
      <c r="Y281" s="28" t="str">
        <f t="shared" si="103"/>
        <v>2.5 - 2.9</v>
      </c>
      <c r="Z281" s="27"/>
      <c r="AA281" s="29">
        <f t="shared" si="104"/>
        <v>3.2</v>
      </c>
      <c r="AB281" s="29">
        <f>VLOOKUP($C281, EDU!C:E, 3, FALSE)</f>
        <v>3.3</v>
      </c>
      <c r="AC281" s="29">
        <f>VLOOKUP($C281, ESNFI!C:E, 3, FALSE)</f>
        <v>2.8</v>
      </c>
      <c r="AD281" s="29">
        <f>VLOOKUP($C281, Health!C:E, 3, FALSE)</f>
        <v>3.3</v>
      </c>
      <c r="AE281" s="29">
        <f>VLOOKUP($C281, NUT!C:E, 3, FALSE)</f>
        <v>3.2</v>
      </c>
      <c r="AF281" s="29">
        <f>VLOOKUP($C281, PRO!C:E, 3, FALSE)</f>
        <v>3.3</v>
      </c>
      <c r="AG281" s="29">
        <f>VLOOKUP($C281, FSC!C:E, 3, FALSE)</f>
        <v>4</v>
      </c>
      <c r="AH281" s="29">
        <f>VLOOKUP($C281, WASH!C:E, 3, FALSE)</f>
        <v>2.5</v>
      </c>
    </row>
    <row r="282" spans="1:34" ht="17" thickTop="1" thickBot="1" x14ac:dyDescent="0.35">
      <c r="A282" s="20" t="s">
        <v>698</v>
      </c>
      <c r="B282" s="20" t="s">
        <v>715</v>
      </c>
      <c r="C282" s="20" t="s">
        <v>716</v>
      </c>
      <c r="D282" s="10">
        <f>IFERROR(IF(AND($P282&gt;=2, SUM($O282:P282)&gt;=4), 5, IF(SUM($O282:$P282) &gt;= 4, 4, IF(SUM($N282:$P282) &gt;= 4, 3, IF(SUM($M282:$P282) &gt;= 4, 2, IF(SUM($L282:$P282)&gt;=4, 1, " "))))), " ")</f>
        <v>4</v>
      </c>
      <c r="E282" s="28">
        <f t="shared" si="84"/>
        <v>4</v>
      </c>
      <c r="F282" s="28">
        <f t="shared" si="85"/>
        <v>3</v>
      </c>
      <c r="G282" s="28">
        <f t="shared" si="86"/>
        <v>3</v>
      </c>
      <c r="H282" s="28">
        <f t="shared" si="87"/>
        <v>4</v>
      </c>
      <c r="I282" s="28">
        <f t="shared" si="88"/>
        <v>4</v>
      </c>
      <c r="J282" s="28">
        <f t="shared" si="89"/>
        <v>4</v>
      </c>
      <c r="K282" s="28">
        <f t="shared" si="90"/>
        <v>3</v>
      </c>
      <c r="L282" s="28">
        <f t="shared" si="91"/>
        <v>0</v>
      </c>
      <c r="M282" s="28">
        <f t="shared" si="92"/>
        <v>0</v>
      </c>
      <c r="N282" s="28">
        <f t="shared" si="93"/>
        <v>3</v>
      </c>
      <c r="O282" s="28">
        <f t="shared" si="94"/>
        <v>4</v>
      </c>
      <c r="P282" s="28">
        <f t="shared" si="95"/>
        <v>0</v>
      </c>
      <c r="Q282" s="27"/>
      <c r="R282" s="28" t="str">
        <f t="shared" si="96"/>
        <v>3.0 - 3.4</v>
      </c>
      <c r="S282" s="28" t="str">
        <f t="shared" si="97"/>
        <v>3.5 - 3.9</v>
      </c>
      <c r="T282" s="28" t="str">
        <f t="shared" si="98"/>
        <v>2.5 - 2.9</v>
      </c>
      <c r="U282" s="28" t="str">
        <f t="shared" si="99"/>
        <v>3.0 - 3.4</v>
      </c>
      <c r="V282" s="28" t="str">
        <f t="shared" si="100"/>
        <v>3.5 - 3.9</v>
      </c>
      <c r="W282" s="28" t="str">
        <f t="shared" si="101"/>
        <v>3.5 - 3.9</v>
      </c>
      <c r="X282" s="28" t="str">
        <f t="shared" si="102"/>
        <v>3.5 - 3.9</v>
      </c>
      <c r="Y282" s="28" t="str">
        <f t="shared" si="103"/>
        <v>2.5 - 2.9</v>
      </c>
      <c r="Z282" s="27"/>
      <c r="AA282" s="29">
        <f t="shared" si="104"/>
        <v>3.3</v>
      </c>
      <c r="AB282" s="29">
        <f>VLOOKUP($C282, EDU!C:E, 3, FALSE)</f>
        <v>3.7</v>
      </c>
      <c r="AC282" s="29">
        <f>VLOOKUP($C282, ESNFI!C:E, 3, FALSE)</f>
        <v>2.5</v>
      </c>
      <c r="AD282" s="29">
        <f>VLOOKUP($C282, Health!C:E, 3, FALSE)</f>
        <v>3.3</v>
      </c>
      <c r="AE282" s="29">
        <f>VLOOKUP($C282, NUT!C:E, 3, FALSE)</f>
        <v>3.8000000000000003</v>
      </c>
      <c r="AF282" s="29">
        <f>VLOOKUP($C282, PRO!C:E, 3, FALSE)</f>
        <v>3.5</v>
      </c>
      <c r="AG282" s="29">
        <f>VLOOKUP($C282, FSC!C:E, 3, FALSE)</f>
        <v>3.8</v>
      </c>
      <c r="AH282" s="29">
        <f>VLOOKUP($C282, WASH!C:E, 3, FALSE)</f>
        <v>2.5</v>
      </c>
    </row>
    <row r="283" spans="1:34" ht="17" thickTop="1" thickBot="1" x14ac:dyDescent="0.35">
      <c r="A283" s="20" t="s">
        <v>698</v>
      </c>
      <c r="B283" s="20" t="s">
        <v>717</v>
      </c>
      <c r="C283" s="20" t="s">
        <v>718</v>
      </c>
      <c r="D283" s="10">
        <f>IFERROR(IF(AND($P283&gt;=2, SUM($O283:P283)&gt;=4), 5, IF(SUM($O283:$P283) &gt;= 4, 4, IF(SUM($N283:$P283) &gt;= 4, 3, IF(SUM($M283:$P283) &gt;= 4, 2, IF(SUM($L283:$P283)&gt;=4, 1, " "))))), " ")</f>
        <v>3</v>
      </c>
      <c r="E283" s="28">
        <f t="shared" si="84"/>
        <v>4</v>
      </c>
      <c r="F283" s="28">
        <f t="shared" si="85"/>
        <v>3</v>
      </c>
      <c r="G283" s="28">
        <f t="shared" si="86"/>
        <v>3</v>
      </c>
      <c r="H283" s="28">
        <f t="shared" si="87"/>
        <v>3</v>
      </c>
      <c r="I283" s="28">
        <f t="shared" si="88"/>
        <v>3</v>
      </c>
      <c r="J283" s="28">
        <f t="shared" si="89"/>
        <v>4</v>
      </c>
      <c r="K283" s="28">
        <f t="shared" si="90"/>
        <v>3</v>
      </c>
      <c r="L283" s="28">
        <f t="shared" si="91"/>
        <v>0</v>
      </c>
      <c r="M283" s="28">
        <f t="shared" si="92"/>
        <v>0</v>
      </c>
      <c r="N283" s="28">
        <f t="shared" si="93"/>
        <v>5</v>
      </c>
      <c r="O283" s="28">
        <f t="shared" si="94"/>
        <v>2</v>
      </c>
      <c r="P283" s="28">
        <f t="shared" si="95"/>
        <v>0</v>
      </c>
      <c r="Q283" s="27"/>
      <c r="R283" s="28" t="str">
        <f t="shared" si="96"/>
        <v>3.0 - 3.4</v>
      </c>
      <c r="S283" s="28" t="str">
        <f t="shared" si="97"/>
        <v>3.5 - 3.9</v>
      </c>
      <c r="T283" s="28" t="str">
        <f t="shared" si="98"/>
        <v>2.5 - 2.9</v>
      </c>
      <c r="U283" s="28" t="str">
        <f t="shared" si="99"/>
        <v>3.0 - 3.4</v>
      </c>
      <c r="V283" s="28" t="str">
        <f t="shared" si="100"/>
        <v>3.0 - 3.4</v>
      </c>
      <c r="W283" s="28" t="str">
        <f t="shared" si="101"/>
        <v>3.0 - 3.4</v>
      </c>
      <c r="X283" s="28" t="str">
        <f t="shared" si="102"/>
        <v>4.0 - 4.4</v>
      </c>
      <c r="Y283" s="28" t="str">
        <f t="shared" si="103"/>
        <v>2.5 - 2.9</v>
      </c>
      <c r="Z283" s="27"/>
      <c r="AA283" s="29">
        <f t="shared" si="104"/>
        <v>3.2</v>
      </c>
      <c r="AB283" s="29">
        <f>VLOOKUP($C283, EDU!C:E, 3, FALSE)</f>
        <v>3.7</v>
      </c>
      <c r="AC283" s="29">
        <f>VLOOKUP($C283, ESNFI!C:E, 3, FALSE)</f>
        <v>2.5</v>
      </c>
      <c r="AD283" s="29">
        <f>VLOOKUP($C283, Health!C:E, 3, FALSE)</f>
        <v>3.3</v>
      </c>
      <c r="AE283" s="29">
        <f>VLOOKUP($C283, NUT!C:E, 3, FALSE)</f>
        <v>3.2</v>
      </c>
      <c r="AF283" s="29">
        <f>VLOOKUP($C283, PRO!C:E, 3, FALSE)</f>
        <v>3</v>
      </c>
      <c r="AG283" s="29">
        <f>VLOOKUP($C283, FSC!C:E, 3, FALSE)</f>
        <v>4</v>
      </c>
      <c r="AH283" s="29">
        <f>VLOOKUP($C283, WASH!C:E, 3, FALSE)</f>
        <v>2.8</v>
      </c>
    </row>
    <row r="284" spans="1:34" ht="17" thickTop="1" thickBot="1" x14ac:dyDescent="0.35">
      <c r="A284" s="20" t="s">
        <v>719</v>
      </c>
      <c r="B284" s="20" t="s">
        <v>720</v>
      </c>
      <c r="C284" s="20" t="s">
        <v>721</v>
      </c>
      <c r="D284" s="10">
        <f>IFERROR(IF(AND($P284&gt;=2, SUM($O284:P284)&gt;=4), 5, IF(SUM($O284:$P284) &gt;= 4, 4, IF(SUM($N284:$P284) &gt;= 4, 3, IF(SUM($M284:$P284) &gt;= 4, 2, IF(SUM($L284:$P284)&gt;=4, 1, " "))))), " ")</f>
        <v>3</v>
      </c>
      <c r="E284" s="28">
        <f t="shared" si="84"/>
        <v>4</v>
      </c>
      <c r="F284" s="28">
        <f t="shared" si="85"/>
        <v>3</v>
      </c>
      <c r="G284" s="28">
        <f t="shared" si="86"/>
        <v>3</v>
      </c>
      <c r="H284" s="28">
        <f t="shared" si="87"/>
        <v>3</v>
      </c>
      <c r="I284" s="28">
        <f t="shared" si="88"/>
        <v>3</v>
      </c>
      <c r="J284" s="28">
        <f t="shared" si="89"/>
        <v>3</v>
      </c>
      <c r="K284" s="28">
        <f t="shared" si="90"/>
        <v>1</v>
      </c>
      <c r="L284" s="28">
        <f t="shared" si="91"/>
        <v>1</v>
      </c>
      <c r="M284" s="28">
        <f t="shared" si="92"/>
        <v>0</v>
      </c>
      <c r="N284" s="28">
        <f t="shared" si="93"/>
        <v>5</v>
      </c>
      <c r="O284" s="28">
        <f t="shared" si="94"/>
        <v>1</v>
      </c>
      <c r="P284" s="28">
        <f t="shared" si="95"/>
        <v>0</v>
      </c>
      <c r="Q284" s="27"/>
      <c r="R284" s="28" t="str">
        <f t="shared" si="96"/>
        <v>2.5 - 2.9</v>
      </c>
      <c r="S284" s="28" t="str">
        <f t="shared" si="97"/>
        <v>4.0 - 4.4</v>
      </c>
      <c r="T284" s="28" t="str">
        <f t="shared" si="98"/>
        <v>2.5 - 2.9</v>
      </c>
      <c r="U284" s="28" t="str">
        <f t="shared" si="99"/>
        <v>2.5 - 2.9</v>
      </c>
      <c r="V284" s="28" t="str">
        <f t="shared" si="100"/>
        <v>3.0 - 3.4</v>
      </c>
      <c r="W284" s="28" t="str">
        <f t="shared" si="101"/>
        <v>3.0 - 3.4</v>
      </c>
      <c r="X284" s="28" t="str">
        <f t="shared" si="102"/>
        <v>3.0 - 3.4</v>
      </c>
      <c r="Y284" s="28" t="str">
        <f t="shared" si="103"/>
        <v>1.0 - 1.4</v>
      </c>
      <c r="Z284" s="27"/>
      <c r="AA284" s="29">
        <f t="shared" si="104"/>
        <v>2.8</v>
      </c>
      <c r="AB284" s="29">
        <f>VLOOKUP($C284, EDU!C:E, 3, FALSE)</f>
        <v>4</v>
      </c>
      <c r="AC284" s="29">
        <f>VLOOKUP($C284, ESNFI!C:E, 3, FALSE)</f>
        <v>2.5</v>
      </c>
      <c r="AD284" s="29">
        <f>VLOOKUP($C284, Health!C:E, 3, FALSE)</f>
        <v>2.8</v>
      </c>
      <c r="AE284" s="29">
        <f>VLOOKUP($C284, NUT!C:E, 3, FALSE)</f>
        <v>3</v>
      </c>
      <c r="AF284" s="29">
        <f>VLOOKUP($C284, PRO!C:E, 3, FALSE)</f>
        <v>3</v>
      </c>
      <c r="AG284" s="29">
        <f>VLOOKUP($C284, FSC!C:E, 3, FALSE)</f>
        <v>3</v>
      </c>
      <c r="AH284" s="29">
        <f>VLOOKUP($C284, WASH!C:E, 3, FALSE)</f>
        <v>1.3</v>
      </c>
    </row>
    <row r="285" spans="1:34" ht="17" thickTop="1" thickBot="1" x14ac:dyDescent="0.35">
      <c r="A285" s="20" t="s">
        <v>719</v>
      </c>
      <c r="B285" s="20" t="s">
        <v>722</v>
      </c>
      <c r="C285" s="20" t="s">
        <v>723</v>
      </c>
      <c r="D285" s="10">
        <f>IFERROR(IF(AND($P285&gt;=2, SUM($O285:P285)&gt;=4), 5, IF(SUM($O285:$P285) &gt;= 4, 4, IF(SUM($N285:$P285) &gt;= 4, 3, IF(SUM($M285:$P285) &gt;= 4, 2, IF(SUM($L285:$P285)&gt;=4, 1, " "))))), " ")</f>
        <v>3</v>
      </c>
      <c r="E285" s="28">
        <f t="shared" si="84"/>
        <v>3</v>
      </c>
      <c r="F285" s="28">
        <f t="shared" si="85"/>
        <v>3</v>
      </c>
      <c r="G285" s="28">
        <f t="shared" si="86"/>
        <v>3</v>
      </c>
      <c r="H285" s="28">
        <f t="shared" si="87"/>
        <v>3</v>
      </c>
      <c r="I285" s="28">
        <f t="shared" si="88"/>
        <v>3</v>
      </c>
      <c r="J285" s="28">
        <f t="shared" si="89"/>
        <v>3</v>
      </c>
      <c r="K285" s="28">
        <f t="shared" si="90"/>
        <v>2</v>
      </c>
      <c r="L285" s="28">
        <f t="shared" si="91"/>
        <v>0</v>
      </c>
      <c r="M285" s="28">
        <f t="shared" si="92"/>
        <v>1</v>
      </c>
      <c r="N285" s="28">
        <f t="shared" si="93"/>
        <v>6</v>
      </c>
      <c r="O285" s="28">
        <f t="shared" si="94"/>
        <v>0</v>
      </c>
      <c r="P285" s="28">
        <f t="shared" si="95"/>
        <v>0</v>
      </c>
      <c r="Q285" s="27"/>
      <c r="R285" s="28" t="str">
        <f t="shared" si="96"/>
        <v>2.5 - 2.9</v>
      </c>
      <c r="S285" s="28" t="str">
        <f t="shared" si="97"/>
        <v>3.0 - 3.4</v>
      </c>
      <c r="T285" s="28" t="str">
        <f t="shared" si="98"/>
        <v>2.5 - 2.9</v>
      </c>
      <c r="U285" s="28" t="str">
        <f t="shared" si="99"/>
        <v>2.5 - 2.9</v>
      </c>
      <c r="V285" s="28" t="str">
        <f t="shared" si="100"/>
        <v>2.5 - 2.9</v>
      </c>
      <c r="W285" s="28" t="str">
        <f t="shared" si="101"/>
        <v>3.0 - 3.4</v>
      </c>
      <c r="X285" s="28" t="str">
        <f t="shared" si="102"/>
        <v>3.0 - 3.4</v>
      </c>
      <c r="Y285" s="28" t="str">
        <f t="shared" si="103"/>
        <v>1.5 - 1.9</v>
      </c>
      <c r="Z285" s="27"/>
      <c r="AA285" s="29">
        <f t="shared" si="104"/>
        <v>2.8</v>
      </c>
      <c r="AB285" s="29">
        <f>VLOOKUP($C285, EDU!C:E, 3, FALSE)</f>
        <v>3.3</v>
      </c>
      <c r="AC285" s="29">
        <f>VLOOKUP($C285, ESNFI!C:E, 3, FALSE)</f>
        <v>2.8</v>
      </c>
      <c r="AD285" s="29">
        <f>VLOOKUP($C285, Health!C:E, 3, FALSE)</f>
        <v>2.8</v>
      </c>
      <c r="AE285" s="29">
        <f>VLOOKUP($C285, NUT!C:E, 3, FALSE)</f>
        <v>2.6</v>
      </c>
      <c r="AF285" s="29">
        <f>VLOOKUP($C285, PRO!C:E, 3, FALSE)</f>
        <v>3</v>
      </c>
      <c r="AG285" s="29">
        <f>VLOOKUP($C285, FSC!C:E, 3, FALSE)</f>
        <v>3.4</v>
      </c>
      <c r="AH285" s="29">
        <f>VLOOKUP($C285, WASH!C:E, 3, FALSE)</f>
        <v>1.8</v>
      </c>
    </row>
    <row r="286" spans="1:34" ht="17" thickTop="1" thickBot="1" x14ac:dyDescent="0.35">
      <c r="A286" s="20" t="s">
        <v>719</v>
      </c>
      <c r="B286" s="20" t="s">
        <v>724</v>
      </c>
      <c r="C286" s="20" t="s">
        <v>725</v>
      </c>
      <c r="D286" s="10">
        <f>IFERROR(IF(AND($P286&gt;=2, SUM($O286:P286)&gt;=4), 5, IF(SUM($O286:$P286) &gt;= 4, 4, IF(SUM($N286:$P286) &gt;= 4, 3, IF(SUM($M286:$P286) &gt;= 4, 2, IF(SUM($L286:$P286)&gt;=4, 1, " "))))), " ")</f>
        <v>3</v>
      </c>
      <c r="E286" s="28">
        <f t="shared" si="84"/>
        <v>4</v>
      </c>
      <c r="F286" s="28">
        <f t="shared" si="85"/>
        <v>2</v>
      </c>
      <c r="G286" s="28">
        <f t="shared" si="86"/>
        <v>3</v>
      </c>
      <c r="H286" s="28">
        <f t="shared" si="87"/>
        <v>3</v>
      </c>
      <c r="I286" s="28">
        <f t="shared" si="88"/>
        <v>3</v>
      </c>
      <c r="J286" s="28">
        <f t="shared" si="89"/>
        <v>3</v>
      </c>
      <c r="K286" s="28">
        <f t="shared" si="90"/>
        <v>2</v>
      </c>
      <c r="L286" s="28">
        <f t="shared" si="91"/>
        <v>0</v>
      </c>
      <c r="M286" s="28">
        <f t="shared" si="92"/>
        <v>2</v>
      </c>
      <c r="N286" s="28">
        <f t="shared" si="93"/>
        <v>4</v>
      </c>
      <c r="O286" s="28">
        <f t="shared" si="94"/>
        <v>1</v>
      </c>
      <c r="P286" s="28">
        <f t="shared" si="95"/>
        <v>0</v>
      </c>
      <c r="Q286" s="27"/>
      <c r="R286" s="28" t="str">
        <f t="shared" si="96"/>
        <v>2.5 - 2.9</v>
      </c>
      <c r="S286" s="28" t="str">
        <f t="shared" si="97"/>
        <v>4.0 - 4.4</v>
      </c>
      <c r="T286" s="28" t="str">
        <f t="shared" si="98"/>
        <v>2.0 - 2.4</v>
      </c>
      <c r="U286" s="28" t="str">
        <f t="shared" si="99"/>
        <v>2.5 - 2.9</v>
      </c>
      <c r="V286" s="28" t="str">
        <f t="shared" si="100"/>
        <v>3.0 - 3.4</v>
      </c>
      <c r="W286" s="28" t="str">
        <f t="shared" si="101"/>
        <v>3.0 - 3.4</v>
      </c>
      <c r="X286" s="28" t="str">
        <f t="shared" si="102"/>
        <v>3.0 - 3.4</v>
      </c>
      <c r="Y286" s="28" t="str">
        <f t="shared" si="103"/>
        <v>1.5 - 1.9</v>
      </c>
      <c r="Z286" s="27"/>
      <c r="AA286" s="29">
        <f t="shared" si="104"/>
        <v>2.8</v>
      </c>
      <c r="AB286" s="29">
        <f>VLOOKUP($C286, EDU!C:E, 3, FALSE)</f>
        <v>4.3</v>
      </c>
      <c r="AC286" s="29">
        <f>VLOOKUP($C286, ESNFI!C:E, 3, FALSE)</f>
        <v>2</v>
      </c>
      <c r="AD286" s="29">
        <f>VLOOKUP($C286, Health!C:E, 3, FALSE)</f>
        <v>2.5</v>
      </c>
      <c r="AE286" s="29">
        <f>VLOOKUP($C286, NUT!C:E, 3, FALSE)</f>
        <v>3.4000000000000004</v>
      </c>
      <c r="AF286" s="29">
        <f>VLOOKUP($C286, PRO!C:E, 3, FALSE)</f>
        <v>3</v>
      </c>
      <c r="AG286" s="29">
        <f>VLOOKUP($C286, FSC!C:E, 3, FALSE)</f>
        <v>3.2</v>
      </c>
      <c r="AH286" s="29">
        <f>VLOOKUP($C286, WASH!C:E, 3, FALSE)</f>
        <v>1.5</v>
      </c>
    </row>
    <row r="287" spans="1:34" ht="17" thickTop="1" thickBot="1" x14ac:dyDescent="0.35">
      <c r="A287" s="20" t="s">
        <v>719</v>
      </c>
      <c r="B287" s="20" t="s">
        <v>726</v>
      </c>
      <c r="C287" s="20" t="s">
        <v>727</v>
      </c>
      <c r="D287" s="10">
        <f>IFERROR(IF(AND($P287&gt;=2, SUM($O287:P287)&gt;=4), 5, IF(SUM($O287:$P287) &gt;= 4, 4, IF(SUM($N287:$P287) &gt;= 4, 3, IF(SUM($M287:$P287) &gt;= 4, 2, IF(SUM($L287:$P287)&gt;=4, 1, " "))))), " ")</f>
        <v>3</v>
      </c>
      <c r="E287" s="28">
        <f t="shared" si="84"/>
        <v>4</v>
      </c>
      <c r="F287" s="28">
        <f t="shared" si="85"/>
        <v>3</v>
      </c>
      <c r="G287" s="28">
        <f t="shared" si="86"/>
        <v>3</v>
      </c>
      <c r="H287" s="28">
        <f t="shared" si="87"/>
        <v>3</v>
      </c>
      <c r="I287" s="28">
        <f t="shared" si="88"/>
        <v>3</v>
      </c>
      <c r="J287" s="28">
        <f t="shared" si="89"/>
        <v>4</v>
      </c>
      <c r="K287" s="28">
        <f t="shared" si="90"/>
        <v>2</v>
      </c>
      <c r="L287" s="28">
        <f t="shared" si="91"/>
        <v>0</v>
      </c>
      <c r="M287" s="28">
        <f t="shared" si="92"/>
        <v>1</v>
      </c>
      <c r="N287" s="28">
        <f t="shared" si="93"/>
        <v>4</v>
      </c>
      <c r="O287" s="28">
        <f t="shared" si="94"/>
        <v>2</v>
      </c>
      <c r="P287" s="28">
        <f t="shared" si="95"/>
        <v>0</v>
      </c>
      <c r="Q287" s="27"/>
      <c r="R287" s="28" t="str">
        <f t="shared" si="96"/>
        <v>3.0 - 3.4</v>
      </c>
      <c r="S287" s="28" t="str">
        <f t="shared" si="97"/>
        <v>4.0 - 4.4</v>
      </c>
      <c r="T287" s="28" t="str">
        <f t="shared" si="98"/>
        <v>2.5 - 2.9</v>
      </c>
      <c r="U287" s="28" t="str">
        <f t="shared" si="99"/>
        <v>2.5 - 2.9</v>
      </c>
      <c r="V287" s="28" t="str">
        <f t="shared" si="100"/>
        <v>3.0 - 3.4</v>
      </c>
      <c r="W287" s="28" t="str">
        <f t="shared" si="101"/>
        <v>3.0 - 3.4</v>
      </c>
      <c r="X287" s="28" t="str">
        <f t="shared" si="102"/>
        <v>3.5 - 3.9</v>
      </c>
      <c r="Y287" s="28" t="str">
        <f t="shared" si="103"/>
        <v>1.5 - 1.9</v>
      </c>
      <c r="Z287" s="27"/>
      <c r="AA287" s="29">
        <f t="shared" si="104"/>
        <v>3</v>
      </c>
      <c r="AB287" s="29">
        <f>VLOOKUP($C287, EDU!C:E, 3, FALSE)</f>
        <v>4</v>
      </c>
      <c r="AC287" s="29">
        <f>VLOOKUP($C287, ESNFI!C:E, 3, FALSE)</f>
        <v>2.8</v>
      </c>
      <c r="AD287" s="29">
        <f>VLOOKUP($C287, Health!C:E, 3, FALSE)</f>
        <v>2.8</v>
      </c>
      <c r="AE287" s="29">
        <f>VLOOKUP($C287, NUT!C:E, 3, FALSE)</f>
        <v>3</v>
      </c>
      <c r="AF287" s="29">
        <f>VLOOKUP($C287, PRO!C:E, 3, FALSE)</f>
        <v>3.3</v>
      </c>
      <c r="AG287" s="29">
        <f>VLOOKUP($C287, FSC!C:E, 3, FALSE)</f>
        <v>3.6</v>
      </c>
      <c r="AH287" s="29">
        <f>VLOOKUP($C287, WASH!C:E, 3, FALSE)</f>
        <v>1.8</v>
      </c>
    </row>
    <row r="288" spans="1:34" ht="17" thickTop="1" thickBot="1" x14ac:dyDescent="0.35">
      <c r="A288" s="20" t="s">
        <v>719</v>
      </c>
      <c r="B288" s="20" t="s">
        <v>728</v>
      </c>
      <c r="C288" s="20" t="s">
        <v>729</v>
      </c>
      <c r="D288" s="10">
        <f>IFERROR(IF(AND($P288&gt;=2, SUM($O288:P288)&gt;=4), 5, IF(SUM($O288:$P288) &gt;= 4, 4, IF(SUM($N288:$P288) &gt;= 4, 3, IF(SUM($M288:$P288) &gt;= 4, 2, IF(SUM($L288:$P288)&gt;=4, 1, " "))))), " ")</f>
        <v>2</v>
      </c>
      <c r="E288" s="28">
        <f t="shared" si="84"/>
        <v>4</v>
      </c>
      <c r="F288" s="28">
        <f t="shared" si="85"/>
        <v>2</v>
      </c>
      <c r="G288" s="28">
        <f t="shared" si="86"/>
        <v>2</v>
      </c>
      <c r="H288" s="28">
        <f t="shared" si="87"/>
        <v>2</v>
      </c>
      <c r="I288" s="28">
        <f t="shared" si="88"/>
        <v>3</v>
      </c>
      <c r="J288" s="28">
        <f t="shared" si="89"/>
        <v>2</v>
      </c>
      <c r="K288" s="28">
        <f t="shared" si="90"/>
        <v>2</v>
      </c>
      <c r="L288" s="28">
        <f t="shared" si="91"/>
        <v>0</v>
      </c>
      <c r="M288" s="28">
        <f t="shared" si="92"/>
        <v>5</v>
      </c>
      <c r="N288" s="28">
        <f t="shared" si="93"/>
        <v>1</v>
      </c>
      <c r="O288" s="28">
        <f t="shared" si="94"/>
        <v>1</v>
      </c>
      <c r="P288" s="28">
        <f t="shared" si="95"/>
        <v>0</v>
      </c>
      <c r="Q288" s="27"/>
      <c r="R288" s="28" t="str">
        <f t="shared" si="96"/>
        <v>2.5 - 2.9</v>
      </c>
      <c r="S288" s="28" t="str">
        <f t="shared" si="97"/>
        <v>3.5 - 3.9</v>
      </c>
      <c r="T288" s="28" t="str">
        <f t="shared" si="98"/>
        <v>2.0 - 2.4</v>
      </c>
      <c r="U288" s="28" t="str">
        <f t="shared" si="99"/>
        <v>2.0 - 2.4</v>
      </c>
      <c r="V288" s="28" t="str">
        <f t="shared" si="100"/>
        <v>2.0 - 2.4</v>
      </c>
      <c r="W288" s="28" t="str">
        <f t="shared" si="101"/>
        <v>2.5 - 2.9</v>
      </c>
      <c r="X288" s="28" t="str">
        <f t="shared" si="102"/>
        <v>2.0 - 2.4</v>
      </c>
      <c r="Y288" s="28" t="str">
        <f t="shared" si="103"/>
        <v>2.0 - 2.4</v>
      </c>
      <c r="Z288" s="27"/>
      <c r="AA288" s="29">
        <f t="shared" si="104"/>
        <v>2.5</v>
      </c>
      <c r="AB288" s="29">
        <f>VLOOKUP($C288, EDU!C:E, 3, FALSE)</f>
        <v>3.7</v>
      </c>
      <c r="AC288" s="29">
        <f>VLOOKUP($C288, ESNFI!C:E, 3, FALSE)</f>
        <v>2.2999999999999998</v>
      </c>
      <c r="AD288" s="29">
        <f>VLOOKUP($C288, Health!C:E, 3, FALSE)</f>
        <v>2.2999999999999998</v>
      </c>
      <c r="AE288" s="29">
        <f>VLOOKUP($C288, NUT!C:E, 3, FALSE)</f>
        <v>2.1999999999999997</v>
      </c>
      <c r="AF288" s="29">
        <f>VLOOKUP($C288, PRO!C:E, 3, FALSE)</f>
        <v>2.8</v>
      </c>
      <c r="AG288" s="29">
        <f>VLOOKUP($C288, FSC!C:E, 3, FALSE)</f>
        <v>2.2000000000000002</v>
      </c>
      <c r="AH288" s="29">
        <f>VLOOKUP($C288, WASH!C:E, 3, FALSE)</f>
        <v>2</v>
      </c>
    </row>
    <row r="289" spans="1:34" ht="17" thickTop="1" thickBot="1" x14ac:dyDescent="0.35">
      <c r="A289" s="20" t="s">
        <v>719</v>
      </c>
      <c r="B289" s="20" t="s">
        <v>730</v>
      </c>
      <c r="C289" s="20" t="s">
        <v>731</v>
      </c>
      <c r="D289" s="10">
        <f>IFERROR(IF(AND($P289&gt;=2, SUM($O289:P289)&gt;=4), 5, IF(SUM($O289:$P289) &gt;= 4, 4, IF(SUM($N289:$P289) &gt;= 4, 3, IF(SUM($M289:$P289) &gt;= 4, 2, IF(SUM($L289:$P289)&gt;=4, 1, " "))))), " ")</f>
        <v>3</v>
      </c>
      <c r="E289" s="28">
        <f t="shared" si="84"/>
        <v>4</v>
      </c>
      <c r="F289" s="28">
        <f t="shared" si="85"/>
        <v>3</v>
      </c>
      <c r="G289" s="28">
        <f t="shared" si="86"/>
        <v>3</v>
      </c>
      <c r="H289" s="28">
        <f t="shared" si="87"/>
        <v>2</v>
      </c>
      <c r="I289" s="28">
        <f t="shared" si="88"/>
        <v>4</v>
      </c>
      <c r="J289" s="28">
        <f t="shared" si="89"/>
        <v>4</v>
      </c>
      <c r="K289" s="28">
        <f t="shared" si="90"/>
        <v>2</v>
      </c>
      <c r="L289" s="28">
        <f t="shared" si="91"/>
        <v>0</v>
      </c>
      <c r="M289" s="28">
        <f t="shared" si="92"/>
        <v>2</v>
      </c>
      <c r="N289" s="28">
        <f t="shared" si="93"/>
        <v>2</v>
      </c>
      <c r="O289" s="28">
        <f t="shared" si="94"/>
        <v>3</v>
      </c>
      <c r="P289" s="28">
        <f t="shared" si="95"/>
        <v>0</v>
      </c>
      <c r="Q289" s="27"/>
      <c r="R289" s="28" t="str">
        <f t="shared" si="96"/>
        <v>3.0 - 3.4</v>
      </c>
      <c r="S289" s="28" t="str">
        <f t="shared" si="97"/>
        <v>4.0 - 4.4</v>
      </c>
      <c r="T289" s="28" t="str">
        <f t="shared" si="98"/>
        <v>2.5 - 2.9</v>
      </c>
      <c r="U289" s="28" t="str">
        <f t="shared" si="99"/>
        <v>2.5 - 2.9</v>
      </c>
      <c r="V289" s="28" t="str">
        <f t="shared" si="100"/>
        <v>2.0 - 2.4</v>
      </c>
      <c r="W289" s="28" t="str">
        <f t="shared" si="101"/>
        <v>3.5 - 3.9</v>
      </c>
      <c r="X289" s="28" t="str">
        <f t="shared" si="102"/>
        <v>3.5 - 3.9</v>
      </c>
      <c r="Y289" s="28" t="str">
        <f t="shared" si="103"/>
        <v>1.5 - 1.9</v>
      </c>
      <c r="Z289" s="27"/>
      <c r="AA289" s="29">
        <f t="shared" si="104"/>
        <v>3</v>
      </c>
      <c r="AB289" s="29">
        <f>VLOOKUP($C289, EDU!C:E, 3, FALSE)</f>
        <v>4</v>
      </c>
      <c r="AC289" s="29">
        <f>VLOOKUP($C289, ESNFI!C:E, 3, FALSE)</f>
        <v>2.8</v>
      </c>
      <c r="AD289" s="29">
        <f>VLOOKUP($C289, Health!C:E, 3, FALSE)</f>
        <v>2.8</v>
      </c>
      <c r="AE289" s="29">
        <f>VLOOKUP($C289, NUT!C:E, 3, FALSE)</f>
        <v>2.4</v>
      </c>
      <c r="AF289" s="29">
        <f>VLOOKUP($C289, PRO!C:E, 3, FALSE)</f>
        <v>3.5</v>
      </c>
      <c r="AG289" s="29">
        <f>VLOOKUP($C289, FSC!C:E, 3, FALSE)</f>
        <v>3.6</v>
      </c>
      <c r="AH289" s="29">
        <f>VLOOKUP($C289, WASH!C:E, 3, FALSE)</f>
        <v>1.8</v>
      </c>
    </row>
    <row r="290" spans="1:34" ht="17" thickTop="1" thickBot="1" x14ac:dyDescent="0.35">
      <c r="A290" s="20" t="s">
        <v>719</v>
      </c>
      <c r="B290" s="20" t="s">
        <v>732</v>
      </c>
      <c r="C290" s="20" t="s">
        <v>733</v>
      </c>
      <c r="D290" s="10">
        <f>IFERROR(IF(AND($P290&gt;=2, SUM($O290:P290)&gt;=4), 5, IF(SUM($O290:$P290) &gt;= 4, 4, IF(SUM($N290:$P290) &gt;= 4, 3, IF(SUM($M290:$P290) &gt;= 4, 2, IF(SUM($L290:$P290)&gt;=4, 1, " "))))), " ")</f>
        <v>3</v>
      </c>
      <c r="E290" s="28">
        <f t="shared" si="84"/>
        <v>4</v>
      </c>
      <c r="F290" s="28">
        <f t="shared" si="85"/>
        <v>3</v>
      </c>
      <c r="G290" s="28">
        <f t="shared" si="86"/>
        <v>3</v>
      </c>
      <c r="H290" s="28">
        <f t="shared" si="87"/>
        <v>2</v>
      </c>
      <c r="I290" s="28">
        <f t="shared" si="88"/>
        <v>3</v>
      </c>
      <c r="J290" s="28">
        <f t="shared" si="89"/>
        <v>3</v>
      </c>
      <c r="K290" s="28">
        <f t="shared" si="90"/>
        <v>2</v>
      </c>
      <c r="L290" s="28">
        <f t="shared" si="91"/>
        <v>0</v>
      </c>
      <c r="M290" s="28">
        <f t="shared" si="92"/>
        <v>2</v>
      </c>
      <c r="N290" s="28">
        <f t="shared" si="93"/>
        <v>4</v>
      </c>
      <c r="O290" s="28">
        <f t="shared" si="94"/>
        <v>1</v>
      </c>
      <c r="P290" s="28">
        <f t="shared" si="95"/>
        <v>0</v>
      </c>
      <c r="Q290" s="27"/>
      <c r="R290" s="28" t="str">
        <f t="shared" si="96"/>
        <v>3.0 - 3.4</v>
      </c>
      <c r="S290" s="28" t="str">
        <f t="shared" si="97"/>
        <v>4.0 - 4.4</v>
      </c>
      <c r="T290" s="28" t="str">
        <f t="shared" si="98"/>
        <v>3.0 - 3.4</v>
      </c>
      <c r="U290" s="28" t="str">
        <f t="shared" si="99"/>
        <v>2.5 - 2.9</v>
      </c>
      <c r="V290" s="28" t="str">
        <f t="shared" si="100"/>
        <v>2.0 - 2.4</v>
      </c>
      <c r="W290" s="28" t="str">
        <f t="shared" si="101"/>
        <v>3.0 - 3.4</v>
      </c>
      <c r="X290" s="28" t="str">
        <f t="shared" si="102"/>
        <v>3.0 - 3.4</v>
      </c>
      <c r="Y290" s="28" t="str">
        <f t="shared" si="103"/>
        <v>2.0 - 2.4</v>
      </c>
      <c r="Z290" s="27"/>
      <c r="AA290" s="29">
        <f t="shared" si="104"/>
        <v>3</v>
      </c>
      <c r="AB290" s="29">
        <f>VLOOKUP($C290, EDU!C:E, 3, FALSE)</f>
        <v>4</v>
      </c>
      <c r="AC290" s="29">
        <f>VLOOKUP($C290, ESNFI!C:E, 3, FALSE)</f>
        <v>3.3</v>
      </c>
      <c r="AD290" s="29">
        <f>VLOOKUP($C290, Health!C:E, 3, FALSE)</f>
        <v>2.8</v>
      </c>
      <c r="AE290" s="29">
        <f>VLOOKUP($C290, NUT!C:E, 3, FALSE)</f>
        <v>2.4</v>
      </c>
      <c r="AF290" s="29">
        <f>VLOOKUP($C290, PRO!C:E, 3, FALSE)</f>
        <v>3</v>
      </c>
      <c r="AG290" s="29">
        <f>VLOOKUP($C290, FSC!C:E, 3, FALSE)</f>
        <v>3.4</v>
      </c>
      <c r="AH290" s="29">
        <f>VLOOKUP($C290, WASH!C:E, 3, FALSE)</f>
        <v>2</v>
      </c>
    </row>
    <row r="291" spans="1:34" ht="17" thickTop="1" thickBot="1" x14ac:dyDescent="0.35">
      <c r="A291" s="20" t="s">
        <v>719</v>
      </c>
      <c r="B291" s="20" t="s">
        <v>734</v>
      </c>
      <c r="C291" s="20" t="s">
        <v>735</v>
      </c>
      <c r="D291" s="10">
        <f>IFERROR(IF(AND($P291&gt;=2, SUM($O291:P291)&gt;=4), 5, IF(SUM($O291:$P291) &gt;= 4, 4, IF(SUM($N291:$P291) &gt;= 4, 3, IF(SUM($M291:$P291) &gt;= 4, 2, IF(SUM($L291:$P291)&gt;=4, 1, " "))))), " ")</f>
        <v>2</v>
      </c>
      <c r="E291" s="28">
        <f t="shared" si="84"/>
        <v>4</v>
      </c>
      <c r="F291" s="28">
        <f t="shared" si="85"/>
        <v>2</v>
      </c>
      <c r="G291" s="28">
        <f t="shared" si="86"/>
        <v>3</v>
      </c>
      <c r="H291" s="28">
        <f t="shared" si="87"/>
        <v>2</v>
      </c>
      <c r="I291" s="28">
        <f t="shared" si="88"/>
        <v>3</v>
      </c>
      <c r="J291" s="28">
        <f t="shared" si="89"/>
        <v>2</v>
      </c>
      <c r="K291" s="28">
        <f t="shared" si="90"/>
        <v>2</v>
      </c>
      <c r="L291" s="28">
        <f t="shared" si="91"/>
        <v>0</v>
      </c>
      <c r="M291" s="28">
        <f t="shared" si="92"/>
        <v>4</v>
      </c>
      <c r="N291" s="28">
        <f t="shared" si="93"/>
        <v>2</v>
      </c>
      <c r="O291" s="28">
        <f t="shared" si="94"/>
        <v>1</v>
      </c>
      <c r="P291" s="28">
        <f t="shared" si="95"/>
        <v>0</v>
      </c>
      <c r="Q291" s="27"/>
      <c r="R291" s="28" t="str">
        <f t="shared" si="96"/>
        <v>2.5 - 2.9</v>
      </c>
      <c r="S291" s="28" t="str">
        <f t="shared" si="97"/>
        <v>4.0 - 4.4</v>
      </c>
      <c r="T291" s="28" t="str">
        <f t="shared" si="98"/>
        <v>2.0 - 2.4</v>
      </c>
      <c r="U291" s="28" t="str">
        <f t="shared" si="99"/>
        <v>2.5 - 2.9</v>
      </c>
      <c r="V291" s="28" t="str">
        <f t="shared" si="100"/>
        <v>2.0 - 2.4</v>
      </c>
      <c r="W291" s="28" t="str">
        <f t="shared" si="101"/>
        <v>2.5 - 2.9</v>
      </c>
      <c r="X291" s="28" t="str">
        <f t="shared" si="102"/>
        <v>2.0 - 2.4</v>
      </c>
      <c r="Y291" s="28" t="str">
        <f t="shared" si="103"/>
        <v>1.5 - 1.9</v>
      </c>
      <c r="Z291" s="27"/>
      <c r="AA291" s="29">
        <f t="shared" si="104"/>
        <v>2.6</v>
      </c>
      <c r="AB291" s="29">
        <f>VLOOKUP($C291, EDU!C:E, 3, FALSE)</f>
        <v>4</v>
      </c>
      <c r="AC291" s="29">
        <f>VLOOKUP($C291, ESNFI!C:E, 3, FALSE)</f>
        <v>2.2999999999999998</v>
      </c>
      <c r="AD291" s="29">
        <f>VLOOKUP($C291, Health!C:E, 3, FALSE)</f>
        <v>2.8</v>
      </c>
      <c r="AE291" s="29">
        <f>VLOOKUP($C291, NUT!C:E, 3, FALSE)</f>
        <v>2.4</v>
      </c>
      <c r="AF291" s="29">
        <f>VLOOKUP($C291, PRO!C:E, 3, FALSE)</f>
        <v>2.5</v>
      </c>
      <c r="AG291" s="29">
        <f>VLOOKUP($C291, FSC!C:E, 3, FALSE)</f>
        <v>2.4</v>
      </c>
      <c r="AH291" s="29">
        <f>VLOOKUP($C291, WASH!C:E, 3, FALSE)</f>
        <v>1.5</v>
      </c>
    </row>
    <row r="292" spans="1:34" ht="17" thickTop="1" thickBot="1" x14ac:dyDescent="0.35">
      <c r="A292" s="20" t="s">
        <v>719</v>
      </c>
      <c r="B292" s="20" t="s">
        <v>736</v>
      </c>
      <c r="C292" s="20" t="s">
        <v>737</v>
      </c>
      <c r="D292" s="10">
        <f>IFERROR(IF(AND($P292&gt;=2, SUM($O292:P292)&gt;=4), 5, IF(SUM($O292:$P292) &gt;= 4, 4, IF(SUM($N292:$P292) &gt;= 4, 3, IF(SUM($M292:$P292) &gt;= 4, 2, IF(SUM($L292:$P292)&gt;=4, 1, " "))))), " ")</f>
        <v>3</v>
      </c>
      <c r="E292" s="28">
        <f t="shared" si="84"/>
        <v>4</v>
      </c>
      <c r="F292" s="28">
        <f t="shared" si="85"/>
        <v>3</v>
      </c>
      <c r="G292" s="28">
        <f t="shared" si="86"/>
        <v>3</v>
      </c>
      <c r="H292" s="28">
        <f t="shared" si="87"/>
        <v>2</v>
      </c>
      <c r="I292" s="28">
        <f t="shared" si="88"/>
        <v>4</v>
      </c>
      <c r="J292" s="28">
        <f t="shared" si="89"/>
        <v>3</v>
      </c>
      <c r="K292" s="28">
        <f t="shared" si="90"/>
        <v>2</v>
      </c>
      <c r="L292" s="28">
        <f t="shared" si="91"/>
        <v>0</v>
      </c>
      <c r="M292" s="28">
        <f t="shared" si="92"/>
        <v>2</v>
      </c>
      <c r="N292" s="28">
        <f t="shared" si="93"/>
        <v>3</v>
      </c>
      <c r="O292" s="28">
        <f t="shared" si="94"/>
        <v>2</v>
      </c>
      <c r="P292" s="28">
        <f t="shared" si="95"/>
        <v>0</v>
      </c>
      <c r="Q292" s="27"/>
      <c r="R292" s="28" t="str">
        <f t="shared" si="96"/>
        <v>3.0 - 3.4</v>
      </c>
      <c r="S292" s="28" t="str">
        <f t="shared" si="97"/>
        <v>4.0 - 4.4</v>
      </c>
      <c r="T292" s="28" t="str">
        <f t="shared" si="98"/>
        <v>2.5 - 2.9</v>
      </c>
      <c r="U292" s="28" t="str">
        <f t="shared" si="99"/>
        <v>3.0 - 3.4</v>
      </c>
      <c r="V292" s="28" t="str">
        <f t="shared" si="100"/>
        <v>2.0 - 2.4</v>
      </c>
      <c r="W292" s="28" t="str">
        <f t="shared" si="101"/>
        <v>3.5 - 3.9</v>
      </c>
      <c r="X292" s="28" t="str">
        <f t="shared" si="102"/>
        <v>3.0 - 3.4</v>
      </c>
      <c r="Y292" s="28" t="str">
        <f t="shared" si="103"/>
        <v>1.5 - 1.9</v>
      </c>
      <c r="Z292" s="27"/>
      <c r="AA292" s="29">
        <f t="shared" si="104"/>
        <v>3</v>
      </c>
      <c r="AB292" s="29">
        <f>VLOOKUP($C292, EDU!C:E, 3, FALSE)</f>
        <v>4.3</v>
      </c>
      <c r="AC292" s="29">
        <f>VLOOKUP($C292, ESNFI!C:E, 3, FALSE)</f>
        <v>2.8</v>
      </c>
      <c r="AD292" s="29">
        <f>VLOOKUP($C292, Health!C:E, 3, FALSE)</f>
        <v>3.3</v>
      </c>
      <c r="AE292" s="29">
        <f>VLOOKUP($C292, NUT!C:E, 3, FALSE)</f>
        <v>2.4</v>
      </c>
      <c r="AF292" s="29">
        <f>VLOOKUP($C292, PRO!C:E, 3, FALSE)</f>
        <v>3.5</v>
      </c>
      <c r="AG292" s="29">
        <f>VLOOKUP($C292, FSC!C:E, 3, FALSE)</f>
        <v>3.4</v>
      </c>
      <c r="AH292" s="29">
        <f>VLOOKUP($C292, WASH!C:E, 3, FALSE)</f>
        <v>1.5</v>
      </c>
    </row>
    <row r="293" spans="1:34" ht="17" thickTop="1" thickBot="1" x14ac:dyDescent="0.35">
      <c r="A293" s="20" t="s">
        <v>738</v>
      </c>
      <c r="B293" s="20" t="s">
        <v>739</v>
      </c>
      <c r="C293" s="20" t="s">
        <v>740</v>
      </c>
      <c r="D293" s="10">
        <f>IFERROR(IF(AND($P293&gt;=2, SUM($O293:P293)&gt;=4), 5, IF(SUM($O293:$P293) &gt;= 4, 4, IF(SUM($N293:$P293) &gt;= 4, 3, IF(SUM($M293:$P293) &gt;= 4, 2, IF(SUM($L293:$P293)&gt;=4, 1, " "))))), " ")</f>
        <v>3</v>
      </c>
      <c r="E293" s="28">
        <f t="shared" si="84"/>
        <v>3</v>
      </c>
      <c r="F293" s="28">
        <f t="shared" si="85"/>
        <v>3</v>
      </c>
      <c r="G293" s="28">
        <f t="shared" si="86"/>
        <v>2</v>
      </c>
      <c r="H293" s="28">
        <f t="shared" si="87"/>
        <v>4</v>
      </c>
      <c r="I293" s="28">
        <f t="shared" si="88"/>
        <v>3</v>
      </c>
      <c r="J293" s="28">
        <f t="shared" si="89"/>
        <v>3</v>
      </c>
      <c r="K293" s="28">
        <f t="shared" si="90"/>
        <v>2</v>
      </c>
      <c r="L293" s="28">
        <f t="shared" si="91"/>
        <v>0</v>
      </c>
      <c r="M293" s="28">
        <f t="shared" si="92"/>
        <v>2</v>
      </c>
      <c r="N293" s="28">
        <f t="shared" si="93"/>
        <v>4</v>
      </c>
      <c r="O293" s="28">
        <f t="shared" si="94"/>
        <v>1</v>
      </c>
      <c r="P293" s="28">
        <f t="shared" si="95"/>
        <v>0</v>
      </c>
      <c r="Q293" s="27"/>
      <c r="R293" s="28" t="str">
        <f t="shared" si="96"/>
        <v>3.0 - 3.4</v>
      </c>
      <c r="S293" s="28" t="str">
        <f t="shared" si="97"/>
        <v>3.0 - 3.4</v>
      </c>
      <c r="T293" s="28" t="str">
        <f t="shared" si="98"/>
        <v>3.0 - 3.4</v>
      </c>
      <c r="U293" s="28" t="str">
        <f t="shared" si="99"/>
        <v>2.0 - 2.4</v>
      </c>
      <c r="V293" s="28" t="str">
        <f t="shared" si="100"/>
        <v>3.5 - 3.9</v>
      </c>
      <c r="W293" s="28" t="str">
        <f t="shared" si="101"/>
        <v>3.0 - 3.4</v>
      </c>
      <c r="X293" s="28" t="str">
        <f t="shared" si="102"/>
        <v>3.0 - 3.4</v>
      </c>
      <c r="Y293" s="28" t="str">
        <f t="shared" si="103"/>
        <v>2.0 - 2.4</v>
      </c>
      <c r="Z293" s="27"/>
      <c r="AA293" s="29">
        <f t="shared" si="104"/>
        <v>3</v>
      </c>
      <c r="AB293" s="29">
        <f>VLOOKUP($C293, EDU!C:E, 3, FALSE)</f>
        <v>3.3</v>
      </c>
      <c r="AC293" s="29">
        <f>VLOOKUP($C293, ESNFI!C:E, 3, FALSE)</f>
        <v>3</v>
      </c>
      <c r="AD293" s="29">
        <f>VLOOKUP($C293, Health!C:E, 3, FALSE)</f>
        <v>2.2999999999999998</v>
      </c>
      <c r="AE293" s="29">
        <f>VLOOKUP($C293, NUT!C:E, 3, FALSE)</f>
        <v>3.8000000000000003</v>
      </c>
      <c r="AF293" s="29">
        <f>VLOOKUP($C293, PRO!C:E, 3, FALSE)</f>
        <v>3</v>
      </c>
      <c r="AG293" s="29">
        <f>VLOOKUP($C293, FSC!C:E, 3, FALSE)</f>
        <v>3.4</v>
      </c>
      <c r="AH293" s="29">
        <f>VLOOKUP($C293, WASH!C:E, 3, FALSE)</f>
        <v>2</v>
      </c>
    </row>
    <row r="294" spans="1:34" ht="17" thickTop="1" thickBot="1" x14ac:dyDescent="0.35">
      <c r="A294" s="20" t="s">
        <v>738</v>
      </c>
      <c r="B294" s="20" t="s">
        <v>741</v>
      </c>
      <c r="C294" s="20" t="s">
        <v>742</v>
      </c>
      <c r="D294" s="10">
        <f>IFERROR(IF(AND($P294&gt;=2, SUM($O294:P294)&gt;=4), 5, IF(SUM($O294:$P294) &gt;= 4, 4, IF(SUM($N294:$P294) &gt;= 4, 3, IF(SUM($M294:$P294) &gt;= 4, 2, IF(SUM($L294:$P294)&gt;=4, 1, " "))))), " ")</f>
        <v>3</v>
      </c>
      <c r="E294" s="28">
        <f t="shared" si="84"/>
        <v>4</v>
      </c>
      <c r="F294" s="28">
        <f t="shared" si="85"/>
        <v>3</v>
      </c>
      <c r="G294" s="28">
        <f t="shared" si="86"/>
        <v>3</v>
      </c>
      <c r="H294" s="28">
        <f t="shared" si="87"/>
        <v>4</v>
      </c>
      <c r="I294" s="28">
        <f t="shared" si="88"/>
        <v>3</v>
      </c>
      <c r="J294" s="28">
        <f t="shared" si="89"/>
        <v>4</v>
      </c>
      <c r="K294" s="28">
        <f t="shared" si="90"/>
        <v>2</v>
      </c>
      <c r="L294" s="28">
        <f t="shared" si="91"/>
        <v>0</v>
      </c>
      <c r="M294" s="28">
        <f t="shared" si="92"/>
        <v>1</v>
      </c>
      <c r="N294" s="28">
        <f t="shared" si="93"/>
        <v>3</v>
      </c>
      <c r="O294" s="28">
        <f t="shared" si="94"/>
        <v>3</v>
      </c>
      <c r="P294" s="28">
        <f t="shared" si="95"/>
        <v>0</v>
      </c>
      <c r="Q294" s="27"/>
      <c r="R294" s="28" t="str">
        <f t="shared" si="96"/>
        <v>3.0 - 3.4</v>
      </c>
      <c r="S294" s="28" t="str">
        <f t="shared" si="97"/>
        <v>4.0 - 4.4</v>
      </c>
      <c r="T294" s="28" t="str">
        <f t="shared" si="98"/>
        <v>2.5 - 2.9</v>
      </c>
      <c r="U294" s="28" t="str">
        <f t="shared" si="99"/>
        <v>2.5 - 2.9</v>
      </c>
      <c r="V294" s="28" t="str">
        <f t="shared" si="100"/>
        <v>3.5 - 3.9</v>
      </c>
      <c r="W294" s="28" t="str">
        <f t="shared" si="101"/>
        <v>3.0 - 3.4</v>
      </c>
      <c r="X294" s="28" t="str">
        <f t="shared" si="102"/>
        <v>3.5 - 3.9</v>
      </c>
      <c r="Y294" s="28" t="str">
        <f t="shared" si="103"/>
        <v>2.0 - 2.4</v>
      </c>
      <c r="Z294" s="27"/>
      <c r="AA294" s="29">
        <f t="shared" si="104"/>
        <v>3.1</v>
      </c>
      <c r="AB294" s="29">
        <f>VLOOKUP($C294, EDU!C:E, 3, FALSE)</f>
        <v>4</v>
      </c>
      <c r="AC294" s="29">
        <f>VLOOKUP($C294, ESNFI!C:E, 3, FALSE)</f>
        <v>2.5</v>
      </c>
      <c r="AD294" s="29">
        <f>VLOOKUP($C294, Health!C:E, 3, FALSE)</f>
        <v>2.8</v>
      </c>
      <c r="AE294" s="29">
        <f>VLOOKUP($C294, NUT!C:E, 3, FALSE)</f>
        <v>3.6</v>
      </c>
      <c r="AF294" s="29">
        <f>VLOOKUP($C294, PRO!C:E, 3, FALSE)</f>
        <v>3</v>
      </c>
      <c r="AG294" s="29">
        <f>VLOOKUP($C294, FSC!C:E, 3, FALSE)</f>
        <v>3.6</v>
      </c>
      <c r="AH294" s="29">
        <f>VLOOKUP($C294, WASH!C:E, 3, FALSE)</f>
        <v>2.2999999999999998</v>
      </c>
    </row>
    <row r="295" spans="1:34" ht="17" thickTop="1" thickBot="1" x14ac:dyDescent="0.35">
      <c r="A295" s="20" t="s">
        <v>738</v>
      </c>
      <c r="B295" s="20" t="s">
        <v>743</v>
      </c>
      <c r="C295" s="20" t="s">
        <v>744</v>
      </c>
      <c r="D295" s="10">
        <f>IFERROR(IF(AND($P295&gt;=2, SUM($O295:P295)&gt;=4), 5, IF(SUM($O295:$P295) &gt;= 4, 4, IF(SUM($N295:$P295) &gt;= 4, 3, IF(SUM($M295:$P295) &gt;= 4, 2, IF(SUM($L295:$P295)&gt;=4, 1, " "))))), " ")</f>
        <v>3</v>
      </c>
      <c r="E295" s="28">
        <f t="shared" si="84"/>
        <v>3</v>
      </c>
      <c r="F295" s="28">
        <f t="shared" si="85"/>
        <v>2</v>
      </c>
      <c r="G295" s="28">
        <f t="shared" si="86"/>
        <v>2</v>
      </c>
      <c r="H295" s="28">
        <f t="shared" si="87"/>
        <v>3</v>
      </c>
      <c r="I295" s="28">
        <f t="shared" si="88"/>
        <v>3</v>
      </c>
      <c r="J295" s="28">
        <f t="shared" si="89"/>
        <v>4</v>
      </c>
      <c r="K295" s="28">
        <f t="shared" si="90"/>
        <v>2</v>
      </c>
      <c r="L295" s="28">
        <f t="shared" si="91"/>
        <v>0</v>
      </c>
      <c r="M295" s="28">
        <f t="shared" si="92"/>
        <v>3</v>
      </c>
      <c r="N295" s="28">
        <f t="shared" si="93"/>
        <v>3</v>
      </c>
      <c r="O295" s="28">
        <f t="shared" si="94"/>
        <v>1</v>
      </c>
      <c r="P295" s="28">
        <f t="shared" si="95"/>
        <v>0</v>
      </c>
      <c r="Q295" s="27"/>
      <c r="R295" s="28" t="str">
        <f t="shared" si="96"/>
        <v>2.5 - 2.9</v>
      </c>
      <c r="S295" s="28" t="str">
        <f t="shared" si="97"/>
        <v>2.5 - 2.9</v>
      </c>
      <c r="T295" s="28" t="str">
        <f t="shared" si="98"/>
        <v>2.0 - 2.4</v>
      </c>
      <c r="U295" s="28" t="str">
        <f t="shared" si="99"/>
        <v>2.0 - 2.4</v>
      </c>
      <c r="V295" s="28" t="str">
        <f t="shared" si="100"/>
        <v>3.0 - 3.4</v>
      </c>
      <c r="W295" s="28" t="str">
        <f t="shared" si="101"/>
        <v>2.5 - 2.9</v>
      </c>
      <c r="X295" s="28" t="str">
        <f t="shared" si="102"/>
        <v>3.5 - 3.9</v>
      </c>
      <c r="Y295" s="28" t="str">
        <f t="shared" si="103"/>
        <v>2.0 - 2.4</v>
      </c>
      <c r="Z295" s="27"/>
      <c r="AA295" s="29">
        <f t="shared" si="104"/>
        <v>2.7</v>
      </c>
      <c r="AB295" s="29">
        <f>VLOOKUP($C295, EDU!C:E, 3, FALSE)</f>
        <v>2.7</v>
      </c>
      <c r="AC295" s="29">
        <f>VLOOKUP($C295, ESNFI!C:E, 3, FALSE)</f>
        <v>2</v>
      </c>
      <c r="AD295" s="29">
        <f>VLOOKUP($C295, Health!C:E, 3, FALSE)</f>
        <v>2.2999999999999998</v>
      </c>
      <c r="AE295" s="29">
        <f>VLOOKUP($C295, NUT!C:E, 3, FALSE)</f>
        <v>3.1999999999999997</v>
      </c>
      <c r="AF295" s="29">
        <f>VLOOKUP($C295, PRO!C:E, 3, FALSE)</f>
        <v>2.8</v>
      </c>
      <c r="AG295" s="29">
        <f>VLOOKUP($C295, FSC!C:E, 3, FALSE)</f>
        <v>3.6</v>
      </c>
      <c r="AH295" s="29">
        <f>VLOOKUP($C295, WASH!C:E, 3, FALSE)</f>
        <v>2</v>
      </c>
    </row>
    <row r="296" spans="1:34" ht="17" thickTop="1" thickBot="1" x14ac:dyDescent="0.35">
      <c r="A296" s="20" t="s">
        <v>738</v>
      </c>
      <c r="B296" s="20" t="s">
        <v>745</v>
      </c>
      <c r="C296" s="20" t="s">
        <v>746</v>
      </c>
      <c r="D296" s="10">
        <f>IFERROR(IF(AND($P296&gt;=2, SUM($O296:P296)&gt;=4), 5, IF(SUM($O296:$P296) &gt;= 4, 4, IF(SUM($N296:$P296) &gt;= 4, 3, IF(SUM($M296:$P296) &gt;= 4, 2, IF(SUM($L296:$P296)&gt;=4, 1, " "))))), " ")</f>
        <v>3</v>
      </c>
      <c r="E296" s="28">
        <f t="shared" si="84"/>
        <v>4</v>
      </c>
      <c r="F296" s="28">
        <f t="shared" si="85"/>
        <v>3</v>
      </c>
      <c r="G296" s="28">
        <f t="shared" si="86"/>
        <v>3</v>
      </c>
      <c r="H296" s="28">
        <f t="shared" si="87"/>
        <v>3</v>
      </c>
      <c r="I296" s="28">
        <f t="shared" si="88"/>
        <v>3</v>
      </c>
      <c r="J296" s="28">
        <f t="shared" si="89"/>
        <v>4</v>
      </c>
      <c r="K296" s="28">
        <f t="shared" si="90"/>
        <v>3</v>
      </c>
      <c r="L296" s="28">
        <f t="shared" si="91"/>
        <v>0</v>
      </c>
      <c r="M296" s="28">
        <f t="shared" si="92"/>
        <v>0</v>
      </c>
      <c r="N296" s="28">
        <f t="shared" si="93"/>
        <v>5</v>
      </c>
      <c r="O296" s="28">
        <f t="shared" si="94"/>
        <v>2</v>
      </c>
      <c r="P296" s="28">
        <f t="shared" si="95"/>
        <v>0</v>
      </c>
      <c r="Q296" s="27"/>
      <c r="R296" s="28" t="str">
        <f t="shared" si="96"/>
        <v>3.0 - 3.4</v>
      </c>
      <c r="S296" s="28" t="str">
        <f t="shared" si="97"/>
        <v>4.0 - 4.4</v>
      </c>
      <c r="T296" s="28" t="str">
        <f t="shared" si="98"/>
        <v>2.5 - 2.9</v>
      </c>
      <c r="U296" s="28" t="str">
        <f t="shared" si="99"/>
        <v>3.0 - 3.4</v>
      </c>
      <c r="V296" s="28" t="str">
        <f t="shared" si="100"/>
        <v>3.0 - 3.4</v>
      </c>
      <c r="W296" s="28" t="str">
        <f t="shared" si="101"/>
        <v>2.5 - 2.9</v>
      </c>
      <c r="X296" s="28" t="str">
        <f t="shared" si="102"/>
        <v>3.5 - 3.9</v>
      </c>
      <c r="Y296" s="28" t="str">
        <f t="shared" si="103"/>
        <v>3.0 - 3.4</v>
      </c>
      <c r="Z296" s="27"/>
      <c r="AA296" s="29">
        <f t="shared" si="104"/>
        <v>3.2</v>
      </c>
      <c r="AB296" s="29">
        <f>VLOOKUP($C296, EDU!C:E, 3, FALSE)</f>
        <v>4.3</v>
      </c>
      <c r="AC296" s="29">
        <f>VLOOKUP($C296, ESNFI!C:E, 3, FALSE)</f>
        <v>2.8</v>
      </c>
      <c r="AD296" s="29">
        <f>VLOOKUP($C296, Health!C:E, 3, FALSE)</f>
        <v>3.3</v>
      </c>
      <c r="AE296" s="29">
        <f>VLOOKUP($C296, NUT!C:E, 3, FALSE)</f>
        <v>3</v>
      </c>
      <c r="AF296" s="29">
        <f>VLOOKUP($C296, PRO!C:E, 3, FALSE)</f>
        <v>2.5</v>
      </c>
      <c r="AG296" s="29">
        <f>VLOOKUP($C296, FSC!C:E, 3, FALSE)</f>
        <v>3.6</v>
      </c>
      <c r="AH296" s="29">
        <f>VLOOKUP($C296, WASH!C:E, 3, FALSE)</f>
        <v>3</v>
      </c>
    </row>
    <row r="297" spans="1:34" ht="17" thickTop="1" thickBot="1" x14ac:dyDescent="0.35">
      <c r="A297" s="20" t="s">
        <v>738</v>
      </c>
      <c r="B297" s="20" t="s">
        <v>747</v>
      </c>
      <c r="C297" s="20" t="s">
        <v>748</v>
      </c>
      <c r="D297" s="10">
        <f>IFERROR(IF(AND($P297&gt;=2, SUM($O297:P297)&gt;=4), 5, IF(SUM($O297:$P297) &gt;= 4, 4, IF(SUM($N297:$P297) &gt;= 4, 3, IF(SUM($M297:$P297) &gt;= 4, 2, IF(SUM($L297:$P297)&gt;=4, 1, " "))))), " ")</f>
        <v>3</v>
      </c>
      <c r="E297" s="28">
        <f t="shared" si="84"/>
        <v>4</v>
      </c>
      <c r="F297" s="28">
        <f t="shared" si="85"/>
        <v>3</v>
      </c>
      <c r="G297" s="28">
        <f t="shared" si="86"/>
        <v>3</v>
      </c>
      <c r="H297" s="28">
        <f t="shared" si="87"/>
        <v>4</v>
      </c>
      <c r="I297" s="28">
        <f t="shared" si="88"/>
        <v>3</v>
      </c>
      <c r="J297" s="28">
        <f t="shared" si="89"/>
        <v>3</v>
      </c>
      <c r="K297" s="28">
        <f t="shared" si="90"/>
        <v>2</v>
      </c>
      <c r="L297" s="28">
        <f t="shared" si="91"/>
        <v>0</v>
      </c>
      <c r="M297" s="28">
        <f t="shared" si="92"/>
        <v>1</v>
      </c>
      <c r="N297" s="28">
        <f t="shared" si="93"/>
        <v>4</v>
      </c>
      <c r="O297" s="28">
        <f t="shared" si="94"/>
        <v>2</v>
      </c>
      <c r="P297" s="28">
        <f t="shared" si="95"/>
        <v>0</v>
      </c>
      <c r="Q297" s="27"/>
      <c r="R297" s="28" t="str">
        <f t="shared" si="96"/>
        <v>3.0 - 3.4</v>
      </c>
      <c r="S297" s="28" t="str">
        <f t="shared" si="97"/>
        <v>3.5 - 3.9</v>
      </c>
      <c r="T297" s="28" t="str">
        <f t="shared" si="98"/>
        <v>2.5 - 2.9</v>
      </c>
      <c r="U297" s="28" t="str">
        <f t="shared" si="99"/>
        <v>2.5 - 2.9</v>
      </c>
      <c r="V297" s="28" t="str">
        <f t="shared" si="100"/>
        <v>3.5 - 3.9</v>
      </c>
      <c r="W297" s="28" t="str">
        <f t="shared" si="101"/>
        <v>3.0 - 3.4</v>
      </c>
      <c r="X297" s="28" t="str">
        <f t="shared" si="102"/>
        <v>3.0 - 3.4</v>
      </c>
      <c r="Y297" s="28" t="str">
        <f t="shared" si="103"/>
        <v>2.0 - 2.4</v>
      </c>
      <c r="Z297" s="27"/>
      <c r="AA297" s="29">
        <f t="shared" si="104"/>
        <v>3</v>
      </c>
      <c r="AB297" s="29">
        <f>VLOOKUP($C297, EDU!C:E, 3, FALSE)</f>
        <v>3.7</v>
      </c>
      <c r="AC297" s="29">
        <f>VLOOKUP($C297, ESNFI!C:E, 3, FALSE)</f>
        <v>2.8</v>
      </c>
      <c r="AD297" s="29">
        <f>VLOOKUP($C297, Health!C:E, 3, FALSE)</f>
        <v>2.8</v>
      </c>
      <c r="AE297" s="29">
        <f>VLOOKUP($C297, NUT!C:E, 3, FALSE)</f>
        <v>3.8000000000000003</v>
      </c>
      <c r="AF297" s="29">
        <f>VLOOKUP($C297, PRO!C:E, 3, FALSE)</f>
        <v>3</v>
      </c>
      <c r="AG297" s="29">
        <f>VLOOKUP($C297, FSC!C:E, 3, FALSE)</f>
        <v>3.2</v>
      </c>
      <c r="AH297" s="29">
        <f>VLOOKUP($C297, WASH!C:E, 3, FALSE)</f>
        <v>2</v>
      </c>
    </row>
    <row r="298" spans="1:34" ht="17" thickTop="1" thickBot="1" x14ac:dyDescent="0.35">
      <c r="A298" s="20" t="s">
        <v>738</v>
      </c>
      <c r="B298" s="20" t="s">
        <v>749</v>
      </c>
      <c r="C298" s="20" t="s">
        <v>750</v>
      </c>
      <c r="D298" s="10">
        <f>IFERROR(IF(AND($P298&gt;=2, SUM($O298:P298)&gt;=4), 5, IF(SUM($O298:$P298) &gt;= 4, 4, IF(SUM($N298:$P298) &gt;= 4, 3, IF(SUM($M298:$P298) &gt;= 4, 2, IF(SUM($L298:$P298)&gt;=4, 1, " "))))), " ")</f>
        <v>3</v>
      </c>
      <c r="E298" s="28">
        <f t="shared" si="84"/>
        <v>3</v>
      </c>
      <c r="F298" s="28">
        <f t="shared" si="85"/>
        <v>3</v>
      </c>
      <c r="G298" s="28">
        <f t="shared" si="86"/>
        <v>4</v>
      </c>
      <c r="H298" s="28">
        <f t="shared" si="87"/>
        <v>3</v>
      </c>
      <c r="I298" s="28">
        <f t="shared" si="88"/>
        <v>3</v>
      </c>
      <c r="J298" s="28">
        <f t="shared" si="89"/>
        <v>3</v>
      </c>
      <c r="K298" s="28">
        <f t="shared" si="90"/>
        <v>3</v>
      </c>
      <c r="L298" s="28">
        <f t="shared" si="91"/>
        <v>0</v>
      </c>
      <c r="M298" s="28">
        <f t="shared" si="92"/>
        <v>0</v>
      </c>
      <c r="N298" s="28">
        <f t="shared" si="93"/>
        <v>6</v>
      </c>
      <c r="O298" s="28">
        <f t="shared" si="94"/>
        <v>1</v>
      </c>
      <c r="P298" s="28">
        <f t="shared" si="95"/>
        <v>0</v>
      </c>
      <c r="Q298" s="27"/>
      <c r="R298" s="28" t="str">
        <f t="shared" si="96"/>
        <v>3.0 - 3.4</v>
      </c>
      <c r="S298" s="28" t="str">
        <f t="shared" si="97"/>
        <v>3.0 - 3.4</v>
      </c>
      <c r="T298" s="28" t="str">
        <f t="shared" si="98"/>
        <v>2.5 - 2.9</v>
      </c>
      <c r="U298" s="28" t="str">
        <f t="shared" si="99"/>
        <v>3.5 - 3.9</v>
      </c>
      <c r="V298" s="28" t="str">
        <f t="shared" si="100"/>
        <v>3.0 - 3.4</v>
      </c>
      <c r="W298" s="28" t="str">
        <f t="shared" si="101"/>
        <v>3.0 - 3.4</v>
      </c>
      <c r="X298" s="28" t="str">
        <f t="shared" si="102"/>
        <v>3.0 - 3.4</v>
      </c>
      <c r="Y298" s="28" t="str">
        <f t="shared" si="103"/>
        <v>2.5 - 2.9</v>
      </c>
      <c r="Z298" s="27"/>
      <c r="AA298" s="29">
        <f t="shared" si="104"/>
        <v>3.1</v>
      </c>
      <c r="AB298" s="29">
        <f>VLOOKUP($C298, EDU!C:E, 3, FALSE)</f>
        <v>3.3</v>
      </c>
      <c r="AC298" s="29">
        <f>VLOOKUP($C298, ESNFI!C:E, 3, FALSE)</f>
        <v>2.8</v>
      </c>
      <c r="AD298" s="29">
        <f>VLOOKUP($C298, Health!C:E, 3, FALSE)</f>
        <v>3.8</v>
      </c>
      <c r="AE298" s="29">
        <f>VLOOKUP($C298, NUT!C:E, 3, FALSE)</f>
        <v>3</v>
      </c>
      <c r="AF298" s="29">
        <f>VLOOKUP($C298, PRO!C:E, 3, FALSE)</f>
        <v>3</v>
      </c>
      <c r="AG298" s="29">
        <f>VLOOKUP($C298, FSC!C:E, 3, FALSE)</f>
        <v>3.4</v>
      </c>
      <c r="AH298" s="29">
        <f>VLOOKUP($C298, WASH!C:E, 3, FALSE)</f>
        <v>2.5</v>
      </c>
    </row>
    <row r="299" spans="1:34" ht="17" thickTop="1" thickBot="1" x14ac:dyDescent="0.35">
      <c r="A299" s="20" t="s">
        <v>738</v>
      </c>
      <c r="B299" s="20" t="s">
        <v>751</v>
      </c>
      <c r="C299" s="20" t="s">
        <v>752</v>
      </c>
      <c r="D299" s="10">
        <f>IFERROR(IF(AND($P299&gt;=2, SUM($O299:P299)&gt;=4), 5, IF(SUM($O299:$P299) &gt;= 4, 4, IF(SUM($N299:$P299) &gt;= 4, 3, IF(SUM($M299:$P299) &gt;= 4, 2, IF(SUM($L299:$P299)&gt;=4, 1, " "))))), " ")</f>
        <v>3</v>
      </c>
      <c r="E299" s="28">
        <f t="shared" si="84"/>
        <v>2</v>
      </c>
      <c r="F299" s="28">
        <f t="shared" si="85"/>
        <v>3</v>
      </c>
      <c r="G299" s="28">
        <f t="shared" si="86"/>
        <v>2</v>
      </c>
      <c r="H299" s="28">
        <f t="shared" si="87"/>
        <v>4</v>
      </c>
      <c r="I299" s="28">
        <f t="shared" si="88"/>
        <v>3</v>
      </c>
      <c r="J299" s="28">
        <f t="shared" si="89"/>
        <v>4</v>
      </c>
      <c r="K299" s="28">
        <f t="shared" si="90"/>
        <v>2</v>
      </c>
      <c r="L299" s="28">
        <f t="shared" si="91"/>
        <v>0</v>
      </c>
      <c r="M299" s="28">
        <f t="shared" si="92"/>
        <v>3</v>
      </c>
      <c r="N299" s="28">
        <f t="shared" si="93"/>
        <v>2</v>
      </c>
      <c r="O299" s="28">
        <f t="shared" si="94"/>
        <v>2</v>
      </c>
      <c r="P299" s="28">
        <f t="shared" si="95"/>
        <v>0</v>
      </c>
      <c r="Q299" s="27"/>
      <c r="R299" s="28" t="str">
        <f t="shared" si="96"/>
        <v>2.5 - 2.9</v>
      </c>
      <c r="S299" s="28" t="str">
        <f t="shared" si="97"/>
        <v>1.5 - 1.9</v>
      </c>
      <c r="T299" s="28" t="str">
        <f t="shared" si="98"/>
        <v>2.5 - 2.9</v>
      </c>
      <c r="U299" s="28" t="str">
        <f t="shared" si="99"/>
        <v>2.0 - 2.4</v>
      </c>
      <c r="V299" s="28" t="str">
        <f t="shared" si="100"/>
        <v>3.5 - 3.9</v>
      </c>
      <c r="W299" s="28" t="str">
        <f t="shared" si="101"/>
        <v>2.5 - 2.9</v>
      </c>
      <c r="X299" s="28" t="str">
        <f t="shared" si="102"/>
        <v>3.5 - 3.9</v>
      </c>
      <c r="Y299" s="28" t="str">
        <f t="shared" si="103"/>
        <v>1.5 - 1.9</v>
      </c>
      <c r="Z299" s="27"/>
      <c r="AA299" s="29">
        <f t="shared" si="104"/>
        <v>2.7</v>
      </c>
      <c r="AB299" s="29">
        <f>VLOOKUP($C299, EDU!C:E, 3, FALSE)</f>
        <v>1.7</v>
      </c>
      <c r="AC299" s="29">
        <f>VLOOKUP($C299, ESNFI!C:E, 3, FALSE)</f>
        <v>2.8</v>
      </c>
      <c r="AD299" s="29">
        <f>VLOOKUP($C299, Health!C:E, 3, FALSE)</f>
        <v>2.2999999999999998</v>
      </c>
      <c r="AE299" s="29">
        <f>VLOOKUP($C299, NUT!C:E, 3, FALSE)</f>
        <v>3.8</v>
      </c>
      <c r="AF299" s="29">
        <f>VLOOKUP($C299, PRO!C:E, 3, FALSE)</f>
        <v>2.8</v>
      </c>
      <c r="AG299" s="29">
        <f>VLOOKUP($C299, FSC!C:E, 3, FALSE)</f>
        <v>3.6</v>
      </c>
      <c r="AH299" s="29">
        <f>VLOOKUP($C299, WASH!C:E, 3, FALSE)</f>
        <v>1.8</v>
      </c>
    </row>
    <row r="300" spans="1:34" ht="17" thickTop="1" thickBot="1" x14ac:dyDescent="0.35">
      <c r="A300" s="20" t="s">
        <v>753</v>
      </c>
      <c r="B300" s="20" t="s">
        <v>754</v>
      </c>
      <c r="C300" s="20" t="s">
        <v>755</v>
      </c>
      <c r="D300" s="10">
        <f>IFERROR(IF(AND($P300&gt;=2, SUM($O300:P300)&gt;=4), 5, IF(SUM($O300:$P300) &gt;= 4, 4, IF(SUM($N300:$P300) &gt;= 4, 3, IF(SUM($M300:$P300) &gt;= 4, 2, IF(SUM($L300:$P300)&gt;=4, 1, " "))))), " ")</f>
        <v>3</v>
      </c>
      <c r="E300" s="28">
        <f t="shared" si="84"/>
        <v>3</v>
      </c>
      <c r="F300" s="28">
        <f t="shared" si="85"/>
        <v>3</v>
      </c>
      <c r="G300" s="28">
        <f t="shared" si="86"/>
        <v>2</v>
      </c>
      <c r="H300" s="28">
        <f t="shared" si="87"/>
        <v>4</v>
      </c>
      <c r="I300" s="28">
        <f t="shared" si="88"/>
        <v>3</v>
      </c>
      <c r="J300" s="28">
        <f t="shared" si="89"/>
        <v>4</v>
      </c>
      <c r="K300" s="28">
        <f t="shared" si="90"/>
        <v>2</v>
      </c>
      <c r="L300" s="28">
        <f t="shared" si="91"/>
        <v>0</v>
      </c>
      <c r="M300" s="28">
        <f t="shared" si="92"/>
        <v>2</v>
      </c>
      <c r="N300" s="28">
        <f t="shared" si="93"/>
        <v>3</v>
      </c>
      <c r="O300" s="28">
        <f t="shared" si="94"/>
        <v>2</v>
      </c>
      <c r="P300" s="28">
        <f t="shared" si="95"/>
        <v>0</v>
      </c>
      <c r="Q300" s="27"/>
      <c r="R300" s="28" t="str">
        <f t="shared" si="96"/>
        <v>2.5 - 2.9</v>
      </c>
      <c r="S300" s="28" t="str">
        <f t="shared" si="97"/>
        <v>2.5 - 2.9</v>
      </c>
      <c r="T300" s="28" t="str">
        <f t="shared" si="98"/>
        <v>3.0 - 3.4</v>
      </c>
      <c r="U300" s="28" t="str">
        <f t="shared" si="99"/>
        <v>1.5 - 1.9</v>
      </c>
      <c r="V300" s="28" t="str">
        <f t="shared" si="100"/>
        <v>3.5 - 3.9</v>
      </c>
      <c r="W300" s="28" t="str">
        <f t="shared" si="101"/>
        <v>2.5 - 2.9</v>
      </c>
      <c r="X300" s="28" t="str">
        <f t="shared" si="102"/>
        <v>3.5 - 3.9</v>
      </c>
      <c r="Y300" s="28" t="str">
        <f t="shared" si="103"/>
        <v>1.5 - 1.9</v>
      </c>
      <c r="Z300" s="27"/>
      <c r="AA300" s="29">
        <f t="shared" si="104"/>
        <v>2.7</v>
      </c>
      <c r="AB300" s="29">
        <f>VLOOKUP($C300, EDU!C:E, 3, FALSE)</f>
        <v>2.7</v>
      </c>
      <c r="AC300" s="29">
        <f>VLOOKUP($C300, ESNFI!C:E, 3, FALSE)</f>
        <v>3</v>
      </c>
      <c r="AD300" s="29">
        <f>VLOOKUP($C300, Health!C:E, 3, FALSE)</f>
        <v>1.8</v>
      </c>
      <c r="AE300" s="29">
        <f>VLOOKUP($C300, NUT!C:E, 3, FALSE)</f>
        <v>3.8000000000000003</v>
      </c>
      <c r="AF300" s="29">
        <f>VLOOKUP($C300, PRO!C:E, 3, FALSE)</f>
        <v>2.5</v>
      </c>
      <c r="AG300" s="29">
        <f>VLOOKUP($C300, FSC!C:E, 3, FALSE)</f>
        <v>3.6</v>
      </c>
      <c r="AH300" s="29">
        <f>VLOOKUP($C300, WASH!C:E, 3, FALSE)</f>
        <v>1.8</v>
      </c>
    </row>
    <row r="301" spans="1:34" ht="17" thickTop="1" thickBot="1" x14ac:dyDescent="0.35">
      <c r="A301" s="20" t="s">
        <v>753</v>
      </c>
      <c r="B301" s="20" t="s">
        <v>756</v>
      </c>
      <c r="C301" s="20" t="s">
        <v>757</v>
      </c>
      <c r="D301" s="10">
        <f>IFERROR(IF(AND($P301&gt;=2, SUM($O301:P301)&gt;=4), 5, IF(SUM($O301:$P301) &gt;= 4, 4, IF(SUM($N301:$P301) &gt;= 4, 3, IF(SUM($M301:$P301) &gt;= 4, 2, IF(SUM($L301:$P301)&gt;=4, 1, " "))))), " ")</f>
        <v>3</v>
      </c>
      <c r="E301" s="28">
        <f t="shared" si="84"/>
        <v>2</v>
      </c>
      <c r="F301" s="28">
        <f t="shared" si="85"/>
        <v>3</v>
      </c>
      <c r="G301" s="28">
        <f t="shared" si="86"/>
        <v>2</v>
      </c>
      <c r="H301" s="28">
        <f t="shared" si="87"/>
        <v>4</v>
      </c>
      <c r="I301" s="28">
        <f t="shared" si="88"/>
        <v>3</v>
      </c>
      <c r="J301" s="28">
        <f t="shared" si="89"/>
        <v>3</v>
      </c>
      <c r="K301" s="28">
        <f t="shared" si="90"/>
        <v>2</v>
      </c>
      <c r="L301" s="28">
        <f t="shared" si="91"/>
        <v>0</v>
      </c>
      <c r="M301" s="28">
        <f t="shared" si="92"/>
        <v>3</v>
      </c>
      <c r="N301" s="28">
        <f t="shared" si="93"/>
        <v>3</v>
      </c>
      <c r="O301" s="28">
        <f t="shared" si="94"/>
        <v>1</v>
      </c>
      <c r="P301" s="28">
        <f t="shared" si="95"/>
        <v>0</v>
      </c>
      <c r="Q301" s="27"/>
      <c r="R301" s="28" t="str">
        <f t="shared" si="96"/>
        <v>2.5 - 2.9</v>
      </c>
      <c r="S301" s="28" t="str">
        <f t="shared" si="97"/>
        <v>2.0 - 2.4</v>
      </c>
      <c r="T301" s="28" t="str">
        <f t="shared" si="98"/>
        <v>2.5 - 2.9</v>
      </c>
      <c r="U301" s="28" t="str">
        <f t="shared" si="99"/>
        <v>2.0 - 2.4</v>
      </c>
      <c r="V301" s="28" t="str">
        <f t="shared" si="100"/>
        <v>3.5 - 3.9</v>
      </c>
      <c r="W301" s="28" t="str">
        <f t="shared" si="101"/>
        <v>3.0 - 3.4</v>
      </c>
      <c r="X301" s="28" t="str">
        <f t="shared" si="102"/>
        <v>3.0 - 3.4</v>
      </c>
      <c r="Y301" s="28" t="str">
        <f t="shared" si="103"/>
        <v>1.5 - 1.9</v>
      </c>
      <c r="Z301" s="27"/>
      <c r="AA301" s="29">
        <f t="shared" si="104"/>
        <v>2.7</v>
      </c>
      <c r="AB301" s="29">
        <f>VLOOKUP($C301, EDU!C:E, 3, FALSE)</f>
        <v>2.2999999999999998</v>
      </c>
      <c r="AC301" s="29">
        <f>VLOOKUP($C301, ESNFI!C:E, 3, FALSE)</f>
        <v>2.8</v>
      </c>
      <c r="AD301" s="29">
        <f>VLOOKUP($C301, Health!C:E, 3, FALSE)</f>
        <v>2.2999999999999998</v>
      </c>
      <c r="AE301" s="29">
        <f>VLOOKUP($C301, NUT!C:E, 3, FALSE)</f>
        <v>3.6</v>
      </c>
      <c r="AF301" s="29">
        <f>VLOOKUP($C301, PRO!C:E, 3, FALSE)</f>
        <v>3</v>
      </c>
      <c r="AG301" s="29">
        <f>VLOOKUP($C301, FSC!C:E, 3, FALSE)</f>
        <v>3.2</v>
      </c>
      <c r="AH301" s="29">
        <f>VLOOKUP($C301, WASH!C:E, 3, FALSE)</f>
        <v>1.8</v>
      </c>
    </row>
    <row r="302" spans="1:34" ht="17" thickTop="1" thickBot="1" x14ac:dyDescent="0.35">
      <c r="A302" s="20" t="s">
        <v>753</v>
      </c>
      <c r="B302" s="20" t="s">
        <v>758</v>
      </c>
      <c r="C302" s="20" t="s">
        <v>759</v>
      </c>
      <c r="D302" s="10">
        <f>IFERROR(IF(AND($P302&gt;=2, SUM($O302:P302)&gt;=4), 5, IF(SUM($O302:$P302) &gt;= 4, 4, IF(SUM($N302:$P302) &gt;= 4, 3, IF(SUM($M302:$P302) &gt;= 4, 2, IF(SUM($L302:$P302)&gt;=4, 1, " "))))), " ")</f>
        <v>4</v>
      </c>
      <c r="E302" s="28">
        <f t="shared" si="84"/>
        <v>3</v>
      </c>
      <c r="F302" s="28">
        <f t="shared" si="85"/>
        <v>4</v>
      </c>
      <c r="G302" s="28">
        <f t="shared" si="86"/>
        <v>3</v>
      </c>
      <c r="H302" s="28">
        <f t="shared" si="87"/>
        <v>4</v>
      </c>
      <c r="I302" s="28">
        <f t="shared" si="88"/>
        <v>4</v>
      </c>
      <c r="J302" s="28">
        <f t="shared" si="89"/>
        <v>4</v>
      </c>
      <c r="K302" s="28">
        <f t="shared" si="90"/>
        <v>2</v>
      </c>
      <c r="L302" s="28">
        <f t="shared" si="91"/>
        <v>0</v>
      </c>
      <c r="M302" s="28">
        <f t="shared" si="92"/>
        <v>1</v>
      </c>
      <c r="N302" s="28">
        <f t="shared" si="93"/>
        <v>2</v>
      </c>
      <c r="O302" s="28">
        <f t="shared" si="94"/>
        <v>4</v>
      </c>
      <c r="P302" s="28">
        <f t="shared" si="95"/>
        <v>0</v>
      </c>
      <c r="Q302" s="27"/>
      <c r="R302" s="28" t="str">
        <f t="shared" si="96"/>
        <v>3.0 - 3.4</v>
      </c>
      <c r="S302" s="28" t="str">
        <f t="shared" si="97"/>
        <v>3.0 - 3.4</v>
      </c>
      <c r="T302" s="28" t="str">
        <f t="shared" si="98"/>
        <v>3.5 - 3.9</v>
      </c>
      <c r="U302" s="28" t="str">
        <f t="shared" si="99"/>
        <v>2.5 - 2.9</v>
      </c>
      <c r="V302" s="28" t="str">
        <f t="shared" si="100"/>
        <v>3.5 - 3.9</v>
      </c>
      <c r="W302" s="28" t="str">
        <f t="shared" si="101"/>
        <v>3.5 - 3.9</v>
      </c>
      <c r="X302" s="28" t="str">
        <f t="shared" si="102"/>
        <v>3.5 - 3.9</v>
      </c>
      <c r="Y302" s="28" t="str">
        <f t="shared" si="103"/>
        <v>2.0 - 2.4</v>
      </c>
      <c r="Z302" s="27"/>
      <c r="AA302" s="29">
        <f t="shared" si="104"/>
        <v>3.2</v>
      </c>
      <c r="AB302" s="29">
        <f>VLOOKUP($C302, EDU!C:E, 3, FALSE)</f>
        <v>3</v>
      </c>
      <c r="AC302" s="29">
        <f>VLOOKUP($C302, ESNFI!C:E, 3, FALSE)</f>
        <v>3.5</v>
      </c>
      <c r="AD302" s="29">
        <f>VLOOKUP($C302, Health!C:E, 3, FALSE)</f>
        <v>2.8</v>
      </c>
      <c r="AE302" s="29">
        <f>VLOOKUP($C302, NUT!C:E, 3, FALSE)</f>
        <v>3.8000000000000003</v>
      </c>
      <c r="AF302" s="29">
        <f>VLOOKUP($C302, PRO!C:E, 3, FALSE)</f>
        <v>3.5</v>
      </c>
      <c r="AG302" s="29">
        <f>VLOOKUP($C302, FSC!C:E, 3, FALSE)</f>
        <v>3.6</v>
      </c>
      <c r="AH302" s="29">
        <f>VLOOKUP($C302, WASH!C:E, 3, FALSE)</f>
        <v>2</v>
      </c>
    </row>
    <row r="303" spans="1:34" ht="17" thickTop="1" thickBot="1" x14ac:dyDescent="0.35">
      <c r="A303" s="20" t="s">
        <v>753</v>
      </c>
      <c r="B303" s="20" t="s">
        <v>760</v>
      </c>
      <c r="C303" s="20" t="s">
        <v>761</v>
      </c>
      <c r="D303" s="10">
        <f>IFERROR(IF(AND($P303&gt;=2, SUM($O303:P303)&gt;=4), 5, IF(SUM($O303:$P303) &gt;= 4, 4, IF(SUM($N303:$P303) &gt;= 4, 3, IF(SUM($M303:$P303) &gt;= 4, 2, IF(SUM($L303:$P303)&gt;=4, 1, " "))))), " ")</f>
        <v>3</v>
      </c>
      <c r="E303" s="28">
        <f t="shared" si="84"/>
        <v>3</v>
      </c>
      <c r="F303" s="28">
        <f t="shared" si="85"/>
        <v>3</v>
      </c>
      <c r="G303" s="28">
        <f t="shared" si="86"/>
        <v>2</v>
      </c>
      <c r="H303" s="28">
        <f t="shared" si="87"/>
        <v>4</v>
      </c>
      <c r="I303" s="28">
        <f t="shared" si="88"/>
        <v>4</v>
      </c>
      <c r="J303" s="28">
        <f t="shared" si="89"/>
        <v>3</v>
      </c>
      <c r="K303" s="28">
        <f t="shared" si="90"/>
        <v>2</v>
      </c>
      <c r="L303" s="28">
        <f t="shared" si="91"/>
        <v>0</v>
      </c>
      <c r="M303" s="28">
        <f t="shared" si="92"/>
        <v>2</v>
      </c>
      <c r="N303" s="28">
        <f t="shared" si="93"/>
        <v>3</v>
      </c>
      <c r="O303" s="28">
        <f t="shared" si="94"/>
        <v>2</v>
      </c>
      <c r="P303" s="28">
        <f t="shared" si="95"/>
        <v>0</v>
      </c>
      <c r="Q303" s="27"/>
      <c r="R303" s="28" t="str">
        <f t="shared" si="96"/>
        <v>3.0 - 3.4</v>
      </c>
      <c r="S303" s="28" t="str">
        <f t="shared" si="97"/>
        <v>3.0 - 3.4</v>
      </c>
      <c r="T303" s="28" t="str">
        <f t="shared" si="98"/>
        <v>2.5 - 2.9</v>
      </c>
      <c r="U303" s="28" t="str">
        <f t="shared" si="99"/>
        <v>2.0 - 2.4</v>
      </c>
      <c r="V303" s="28" t="str">
        <f t="shared" si="100"/>
        <v>3.5 - 3.9</v>
      </c>
      <c r="W303" s="28" t="str">
        <f t="shared" si="101"/>
        <v>3.5 - 3.9</v>
      </c>
      <c r="X303" s="28" t="str">
        <f t="shared" si="102"/>
        <v>3.0 - 3.4</v>
      </c>
      <c r="Y303" s="28" t="str">
        <f t="shared" si="103"/>
        <v>2.0 - 2.4</v>
      </c>
      <c r="Z303" s="27"/>
      <c r="AA303" s="29">
        <f t="shared" si="104"/>
        <v>3</v>
      </c>
      <c r="AB303" s="29">
        <f>VLOOKUP($C303, EDU!C:E, 3, FALSE)</f>
        <v>3.3</v>
      </c>
      <c r="AC303" s="29">
        <f>VLOOKUP($C303, ESNFI!C:E, 3, FALSE)</f>
        <v>2.8</v>
      </c>
      <c r="AD303" s="29">
        <f>VLOOKUP($C303, Health!C:E, 3, FALSE)</f>
        <v>2</v>
      </c>
      <c r="AE303" s="29">
        <f>VLOOKUP($C303, NUT!C:E, 3, FALSE)</f>
        <v>3.6</v>
      </c>
      <c r="AF303" s="29">
        <f>VLOOKUP($C303, PRO!C:E, 3, FALSE)</f>
        <v>3.8</v>
      </c>
      <c r="AG303" s="29">
        <f>VLOOKUP($C303, FSC!C:E, 3, FALSE)</f>
        <v>3.2</v>
      </c>
      <c r="AH303" s="29">
        <f>VLOOKUP($C303, WASH!C:E, 3, FALSE)</f>
        <v>2</v>
      </c>
    </row>
    <row r="304" spans="1:34" ht="17" thickTop="1" thickBot="1" x14ac:dyDescent="0.35">
      <c r="A304" s="20" t="s">
        <v>753</v>
      </c>
      <c r="B304" s="20" t="s">
        <v>762</v>
      </c>
      <c r="C304" s="20" t="s">
        <v>763</v>
      </c>
      <c r="D304" s="10">
        <f>IFERROR(IF(AND($P304&gt;=2, SUM($O304:P304)&gt;=4), 5, IF(SUM($O304:$P304) &gt;= 4, 4, IF(SUM($N304:$P304) &gt;= 4, 3, IF(SUM($M304:$P304) &gt;= 4, 2, IF(SUM($L304:$P304)&gt;=4, 1, " "))))), " ")</f>
        <v>3</v>
      </c>
      <c r="E304" s="28">
        <f t="shared" si="84"/>
        <v>4</v>
      </c>
      <c r="F304" s="28">
        <f t="shared" si="85"/>
        <v>3</v>
      </c>
      <c r="G304" s="28">
        <f t="shared" si="86"/>
        <v>3</v>
      </c>
      <c r="H304" s="28">
        <f t="shared" si="87"/>
        <v>4</v>
      </c>
      <c r="I304" s="28">
        <f t="shared" si="88"/>
        <v>3</v>
      </c>
      <c r="J304" s="28">
        <f t="shared" si="89"/>
        <v>4</v>
      </c>
      <c r="K304" s="28">
        <f t="shared" si="90"/>
        <v>2</v>
      </c>
      <c r="L304" s="28">
        <f t="shared" si="91"/>
        <v>0</v>
      </c>
      <c r="M304" s="28">
        <f t="shared" si="92"/>
        <v>1</v>
      </c>
      <c r="N304" s="28">
        <f t="shared" si="93"/>
        <v>3</v>
      </c>
      <c r="O304" s="28">
        <f t="shared" si="94"/>
        <v>3</v>
      </c>
      <c r="P304" s="28">
        <f t="shared" si="95"/>
        <v>0</v>
      </c>
      <c r="Q304" s="27"/>
      <c r="R304" s="28" t="str">
        <f t="shared" si="96"/>
        <v>3.0 - 3.4</v>
      </c>
      <c r="S304" s="28" t="str">
        <f t="shared" si="97"/>
        <v>3.5 - 3.9</v>
      </c>
      <c r="T304" s="28" t="str">
        <f t="shared" si="98"/>
        <v>2.5 - 2.9</v>
      </c>
      <c r="U304" s="28" t="str">
        <f t="shared" si="99"/>
        <v>2.5 - 2.9</v>
      </c>
      <c r="V304" s="28" t="str">
        <f t="shared" si="100"/>
        <v>4.0 - 4.4</v>
      </c>
      <c r="W304" s="28" t="str">
        <f t="shared" si="101"/>
        <v>3.0 - 3.4</v>
      </c>
      <c r="X304" s="28" t="str">
        <f t="shared" si="102"/>
        <v>3.5 - 3.9</v>
      </c>
      <c r="Y304" s="28" t="str">
        <f t="shared" si="103"/>
        <v>2.0 - 2.4</v>
      </c>
      <c r="Z304" s="27"/>
      <c r="AA304" s="29">
        <f t="shared" si="104"/>
        <v>3.1</v>
      </c>
      <c r="AB304" s="29">
        <f>VLOOKUP($C304, EDU!C:E, 3, FALSE)</f>
        <v>3.7</v>
      </c>
      <c r="AC304" s="29">
        <f>VLOOKUP($C304, ESNFI!C:E, 3, FALSE)</f>
        <v>2.8</v>
      </c>
      <c r="AD304" s="29">
        <f>VLOOKUP($C304, Health!C:E, 3, FALSE)</f>
        <v>2.5</v>
      </c>
      <c r="AE304" s="29">
        <f>VLOOKUP($C304, NUT!C:E, 3, FALSE)</f>
        <v>4</v>
      </c>
      <c r="AF304" s="29">
        <f>VLOOKUP($C304, PRO!C:E, 3, FALSE)</f>
        <v>3.3</v>
      </c>
      <c r="AG304" s="29">
        <f>VLOOKUP($C304, FSC!C:E, 3, FALSE)</f>
        <v>3.6</v>
      </c>
      <c r="AH304" s="29">
        <f>VLOOKUP($C304, WASH!C:E, 3, FALSE)</f>
        <v>2</v>
      </c>
    </row>
    <row r="305" spans="1:34" ht="17" thickTop="1" thickBot="1" x14ac:dyDescent="0.35">
      <c r="A305" s="20" t="s">
        <v>753</v>
      </c>
      <c r="B305" s="20" t="s">
        <v>764</v>
      </c>
      <c r="C305" s="20" t="s">
        <v>765</v>
      </c>
      <c r="D305" s="10">
        <f>IFERROR(IF(AND($P305&gt;=2, SUM($O305:P305)&gt;=4), 5, IF(SUM($O305:$P305) &gt;= 4, 4, IF(SUM($N305:$P305) &gt;= 4, 3, IF(SUM($M305:$P305) &gt;= 4, 2, IF(SUM($L305:$P305)&gt;=4, 1, " "))))), " ")</f>
        <v>3</v>
      </c>
      <c r="E305" s="28">
        <f t="shared" si="84"/>
        <v>2</v>
      </c>
      <c r="F305" s="28">
        <f t="shared" si="85"/>
        <v>3</v>
      </c>
      <c r="G305" s="28">
        <f t="shared" si="86"/>
        <v>3</v>
      </c>
      <c r="H305" s="28">
        <f t="shared" si="87"/>
        <v>4</v>
      </c>
      <c r="I305" s="28">
        <f t="shared" si="88"/>
        <v>3</v>
      </c>
      <c r="J305" s="28">
        <f t="shared" si="89"/>
        <v>3</v>
      </c>
      <c r="K305" s="28">
        <f t="shared" si="90"/>
        <v>2</v>
      </c>
      <c r="L305" s="28">
        <f t="shared" si="91"/>
        <v>0</v>
      </c>
      <c r="M305" s="28">
        <f t="shared" si="92"/>
        <v>2</v>
      </c>
      <c r="N305" s="28">
        <f t="shared" si="93"/>
        <v>4</v>
      </c>
      <c r="O305" s="28">
        <f t="shared" si="94"/>
        <v>1</v>
      </c>
      <c r="P305" s="28">
        <f t="shared" si="95"/>
        <v>0</v>
      </c>
      <c r="Q305" s="27"/>
      <c r="R305" s="28" t="str">
        <f t="shared" si="96"/>
        <v>2.5 - 2.9</v>
      </c>
      <c r="S305" s="28" t="str">
        <f t="shared" si="97"/>
        <v>2.0 - 2.4</v>
      </c>
      <c r="T305" s="28" t="str">
        <f t="shared" si="98"/>
        <v>2.5 - 2.9</v>
      </c>
      <c r="U305" s="28" t="str">
        <f t="shared" si="99"/>
        <v>2.5 - 2.9</v>
      </c>
      <c r="V305" s="28" t="str">
        <f t="shared" si="100"/>
        <v>3.5 - 3.9</v>
      </c>
      <c r="W305" s="28" t="str">
        <f t="shared" si="101"/>
        <v>2.5 - 2.9</v>
      </c>
      <c r="X305" s="28" t="str">
        <f t="shared" si="102"/>
        <v>3.0 - 3.4</v>
      </c>
      <c r="Y305" s="28" t="str">
        <f t="shared" si="103"/>
        <v>2.0 - 2.4</v>
      </c>
      <c r="Z305" s="27"/>
      <c r="AA305" s="29">
        <f t="shared" si="104"/>
        <v>2.8</v>
      </c>
      <c r="AB305" s="29">
        <f>VLOOKUP($C305, EDU!C:E, 3, FALSE)</f>
        <v>2.2999999999999998</v>
      </c>
      <c r="AC305" s="29">
        <f>VLOOKUP($C305, ESNFI!C:E, 3, FALSE)</f>
        <v>2.8</v>
      </c>
      <c r="AD305" s="29">
        <f>VLOOKUP($C305, Health!C:E, 3, FALSE)</f>
        <v>2.8</v>
      </c>
      <c r="AE305" s="29">
        <f>VLOOKUP($C305, NUT!C:E, 3, FALSE)</f>
        <v>3.8000000000000003</v>
      </c>
      <c r="AF305" s="29">
        <f>VLOOKUP($C305, PRO!C:E, 3, FALSE)</f>
        <v>2.8</v>
      </c>
      <c r="AG305" s="29">
        <f>VLOOKUP($C305, FSC!C:E, 3, FALSE)</f>
        <v>3.2</v>
      </c>
      <c r="AH305" s="29">
        <f>VLOOKUP($C305, WASH!C:E, 3, FALSE)</f>
        <v>2</v>
      </c>
    </row>
    <row r="306" spans="1:34" ht="17" thickTop="1" thickBot="1" x14ac:dyDescent="0.35">
      <c r="A306" s="20" t="s">
        <v>753</v>
      </c>
      <c r="B306" s="20" t="s">
        <v>766</v>
      </c>
      <c r="C306" s="20" t="s">
        <v>767</v>
      </c>
      <c r="D306" s="10">
        <f>IFERROR(IF(AND($P306&gt;=2, SUM($O306:P306)&gt;=4), 5, IF(SUM($O306:$P306) &gt;= 4, 4, IF(SUM($N306:$P306) &gt;= 4, 3, IF(SUM($M306:$P306) &gt;= 4, 2, IF(SUM($L306:$P306)&gt;=4, 1, " "))))), " ")</f>
        <v>3</v>
      </c>
      <c r="E306" s="28">
        <f t="shared" si="84"/>
        <v>4</v>
      </c>
      <c r="F306" s="28">
        <f t="shared" si="85"/>
        <v>4</v>
      </c>
      <c r="G306" s="28">
        <f t="shared" si="86"/>
        <v>3</v>
      </c>
      <c r="H306" s="28">
        <f t="shared" si="87"/>
        <v>4</v>
      </c>
      <c r="I306" s="28">
        <f t="shared" si="88"/>
        <v>3</v>
      </c>
      <c r="J306" s="28">
        <f t="shared" si="89"/>
        <v>3</v>
      </c>
      <c r="K306" s="28">
        <f t="shared" si="90"/>
        <v>2</v>
      </c>
      <c r="L306" s="28">
        <f t="shared" si="91"/>
        <v>0</v>
      </c>
      <c r="M306" s="28">
        <f t="shared" si="92"/>
        <v>1</v>
      </c>
      <c r="N306" s="28">
        <f t="shared" si="93"/>
        <v>3</v>
      </c>
      <c r="O306" s="28">
        <f t="shared" si="94"/>
        <v>3</v>
      </c>
      <c r="P306" s="28">
        <f t="shared" si="95"/>
        <v>0</v>
      </c>
      <c r="Q306" s="27"/>
      <c r="R306" s="28" t="str">
        <f t="shared" si="96"/>
        <v>3.0 - 3.4</v>
      </c>
      <c r="S306" s="28" t="str">
        <f t="shared" si="97"/>
        <v>3.5 - 3.9</v>
      </c>
      <c r="T306" s="28" t="str">
        <f t="shared" si="98"/>
        <v>3.5 - 3.9</v>
      </c>
      <c r="U306" s="28" t="str">
        <f t="shared" si="99"/>
        <v>2.5 - 2.9</v>
      </c>
      <c r="V306" s="28" t="str">
        <f t="shared" si="100"/>
        <v>4.0 - 4.4</v>
      </c>
      <c r="W306" s="28" t="str">
        <f t="shared" si="101"/>
        <v>3.0 - 3.4</v>
      </c>
      <c r="X306" s="28" t="str">
        <f t="shared" si="102"/>
        <v>3.0 - 3.4</v>
      </c>
      <c r="Y306" s="28" t="str">
        <f t="shared" si="103"/>
        <v>2.0 - 2.4</v>
      </c>
      <c r="Z306" s="27"/>
      <c r="AA306" s="29">
        <f t="shared" si="104"/>
        <v>3.2</v>
      </c>
      <c r="AB306" s="29">
        <f>VLOOKUP($C306, EDU!C:E, 3, FALSE)</f>
        <v>3.7</v>
      </c>
      <c r="AC306" s="29">
        <f>VLOOKUP($C306, ESNFI!C:E, 3, FALSE)</f>
        <v>3.5</v>
      </c>
      <c r="AD306" s="29">
        <f>VLOOKUP($C306, Health!C:E, 3, FALSE)</f>
        <v>2.8</v>
      </c>
      <c r="AE306" s="29">
        <f>VLOOKUP($C306, NUT!C:E, 3, FALSE)</f>
        <v>4.2</v>
      </c>
      <c r="AF306" s="29">
        <f>VLOOKUP($C306, PRO!C:E, 3, FALSE)</f>
        <v>3</v>
      </c>
      <c r="AG306" s="29">
        <f>VLOOKUP($C306, FSC!C:E, 3, FALSE)</f>
        <v>3.2</v>
      </c>
      <c r="AH306" s="29">
        <f>VLOOKUP($C306, WASH!C:E, 3, FALSE)</f>
        <v>2.2999999999999998</v>
      </c>
    </row>
    <row r="307" spans="1:34" ht="17" thickTop="1" thickBot="1" x14ac:dyDescent="0.35">
      <c r="A307" s="20" t="s">
        <v>753</v>
      </c>
      <c r="B307" s="20" t="s">
        <v>768</v>
      </c>
      <c r="C307" s="20" t="s">
        <v>769</v>
      </c>
      <c r="D307" s="10">
        <f>IFERROR(IF(AND($P307&gt;=2, SUM($O307:P307)&gt;=4), 5, IF(SUM($O307:$P307) &gt;= 4, 4, IF(SUM($N307:$P307) &gt;= 4, 3, IF(SUM($M307:$P307) &gt;= 4, 2, IF(SUM($L307:$P307)&gt;=4, 1, " "))))), " ")</f>
        <v>3</v>
      </c>
      <c r="E307" s="28">
        <f t="shared" si="84"/>
        <v>3</v>
      </c>
      <c r="F307" s="28">
        <f t="shared" si="85"/>
        <v>3</v>
      </c>
      <c r="G307" s="28">
        <f t="shared" si="86"/>
        <v>3</v>
      </c>
      <c r="H307" s="28">
        <f t="shared" si="87"/>
        <v>4</v>
      </c>
      <c r="I307" s="28">
        <f t="shared" si="88"/>
        <v>3</v>
      </c>
      <c r="J307" s="28">
        <f t="shared" si="89"/>
        <v>4</v>
      </c>
      <c r="K307" s="28">
        <f t="shared" si="90"/>
        <v>2</v>
      </c>
      <c r="L307" s="28">
        <f t="shared" si="91"/>
        <v>0</v>
      </c>
      <c r="M307" s="28">
        <f t="shared" si="92"/>
        <v>1</v>
      </c>
      <c r="N307" s="28">
        <f t="shared" si="93"/>
        <v>4</v>
      </c>
      <c r="O307" s="28">
        <f t="shared" si="94"/>
        <v>2</v>
      </c>
      <c r="P307" s="28">
        <f t="shared" si="95"/>
        <v>0</v>
      </c>
      <c r="Q307" s="27"/>
      <c r="R307" s="28" t="str">
        <f t="shared" si="96"/>
        <v>3.0 - 3.4</v>
      </c>
      <c r="S307" s="28" t="str">
        <f t="shared" si="97"/>
        <v>3.0 - 3.4</v>
      </c>
      <c r="T307" s="28" t="str">
        <f t="shared" si="98"/>
        <v>3.0 - 3.4</v>
      </c>
      <c r="U307" s="28" t="str">
        <f t="shared" si="99"/>
        <v>3.0 - 3.4</v>
      </c>
      <c r="V307" s="28" t="str">
        <f t="shared" si="100"/>
        <v>3.5 - 3.9</v>
      </c>
      <c r="W307" s="28" t="str">
        <f t="shared" si="101"/>
        <v>3.0 - 3.4</v>
      </c>
      <c r="X307" s="28" t="str">
        <f t="shared" si="102"/>
        <v>3.5 - 3.9</v>
      </c>
      <c r="Y307" s="28" t="str">
        <f t="shared" si="103"/>
        <v>2.0 - 2.4</v>
      </c>
      <c r="Z307" s="27"/>
      <c r="AA307" s="29">
        <f t="shared" si="104"/>
        <v>3.2</v>
      </c>
      <c r="AB307" s="29">
        <f>VLOOKUP($C307, EDU!C:E, 3, FALSE)</f>
        <v>3.3</v>
      </c>
      <c r="AC307" s="29">
        <f>VLOOKUP($C307, ESNFI!C:E, 3, FALSE)</f>
        <v>3.3</v>
      </c>
      <c r="AD307" s="29">
        <f>VLOOKUP($C307, Health!C:E, 3, FALSE)</f>
        <v>3</v>
      </c>
      <c r="AE307" s="29">
        <f>VLOOKUP($C307, NUT!C:E, 3, FALSE)</f>
        <v>3.8</v>
      </c>
      <c r="AF307" s="29">
        <f>VLOOKUP($C307, PRO!C:E, 3, FALSE)</f>
        <v>3</v>
      </c>
      <c r="AG307" s="29">
        <f>VLOOKUP($C307, FSC!C:E, 3, FALSE)</f>
        <v>3.8</v>
      </c>
      <c r="AH307" s="29">
        <f>VLOOKUP($C307, WASH!C:E, 3, FALSE)</f>
        <v>2.2999999999999998</v>
      </c>
    </row>
    <row r="308" spans="1:34" ht="17" thickTop="1" thickBot="1" x14ac:dyDescent="0.35">
      <c r="A308" s="20" t="s">
        <v>753</v>
      </c>
      <c r="B308" s="20" t="s">
        <v>770</v>
      </c>
      <c r="C308" s="20" t="s">
        <v>771</v>
      </c>
      <c r="D308" s="10">
        <f>IFERROR(IF(AND($P308&gt;=2, SUM($O308:P308)&gt;=4), 5, IF(SUM($O308:$P308) &gt;= 4, 4, IF(SUM($N308:$P308) &gt;= 4, 3, IF(SUM($M308:$P308) &gt;= 4, 2, IF(SUM($L308:$P308)&gt;=4, 1, " "))))), " ")</f>
        <v>3</v>
      </c>
      <c r="E308" s="28">
        <f t="shared" si="84"/>
        <v>3</v>
      </c>
      <c r="F308" s="28">
        <f t="shared" si="85"/>
        <v>4</v>
      </c>
      <c r="G308" s="28">
        <f t="shared" si="86"/>
        <v>3</v>
      </c>
      <c r="H308" s="28">
        <f t="shared" si="87"/>
        <v>3</v>
      </c>
      <c r="I308" s="28">
        <f t="shared" si="88"/>
        <v>3</v>
      </c>
      <c r="J308" s="28">
        <f t="shared" si="89"/>
        <v>3</v>
      </c>
      <c r="K308" s="28">
        <f t="shared" si="90"/>
        <v>2</v>
      </c>
      <c r="L308" s="28">
        <f t="shared" si="91"/>
        <v>0</v>
      </c>
      <c r="M308" s="28">
        <f t="shared" si="92"/>
        <v>1</v>
      </c>
      <c r="N308" s="28">
        <f t="shared" si="93"/>
        <v>5</v>
      </c>
      <c r="O308" s="28">
        <f t="shared" si="94"/>
        <v>1</v>
      </c>
      <c r="P308" s="28">
        <f t="shared" si="95"/>
        <v>0</v>
      </c>
      <c r="Q308" s="27"/>
      <c r="R308" s="28" t="str">
        <f t="shared" si="96"/>
        <v>2.5 - 2.9</v>
      </c>
      <c r="S308" s="28" t="str">
        <f t="shared" si="97"/>
        <v>2.5 - 2.9</v>
      </c>
      <c r="T308" s="28" t="str">
        <f t="shared" si="98"/>
        <v>3.5 - 3.9</v>
      </c>
      <c r="U308" s="28" t="str">
        <f t="shared" si="99"/>
        <v>2.5 - 2.9</v>
      </c>
      <c r="V308" s="28" t="str">
        <f t="shared" si="100"/>
        <v>3.0 - 3.4</v>
      </c>
      <c r="W308" s="28" t="str">
        <f t="shared" si="101"/>
        <v>3.0 - 3.4</v>
      </c>
      <c r="X308" s="28" t="str">
        <f t="shared" si="102"/>
        <v>3.0 - 3.4</v>
      </c>
      <c r="Y308" s="28" t="str">
        <f t="shared" si="103"/>
        <v>2.0 - 2.4</v>
      </c>
      <c r="Z308" s="27"/>
      <c r="AA308" s="29">
        <f t="shared" si="104"/>
        <v>2.9</v>
      </c>
      <c r="AB308" s="29">
        <f>VLOOKUP($C308, EDU!C:E, 3, FALSE)</f>
        <v>2.7</v>
      </c>
      <c r="AC308" s="29">
        <f>VLOOKUP($C308, ESNFI!C:E, 3, FALSE)</f>
        <v>3.5</v>
      </c>
      <c r="AD308" s="29">
        <f>VLOOKUP($C308, Health!C:E, 3, FALSE)</f>
        <v>2.8</v>
      </c>
      <c r="AE308" s="29">
        <f>VLOOKUP($C308, NUT!C:E, 3, FALSE)</f>
        <v>3</v>
      </c>
      <c r="AF308" s="29">
        <f>VLOOKUP($C308, PRO!C:E, 3, FALSE)</f>
        <v>3</v>
      </c>
      <c r="AG308" s="29">
        <f>VLOOKUP($C308, FSC!C:E, 3, FALSE)</f>
        <v>3.2</v>
      </c>
      <c r="AH308" s="29">
        <f>VLOOKUP($C308, WASH!C:E, 3, FALSE)</f>
        <v>2.2999999999999998</v>
      </c>
    </row>
    <row r="309" spans="1:34" ht="17" thickTop="1" thickBot="1" x14ac:dyDescent="0.35">
      <c r="A309" s="20" t="s">
        <v>753</v>
      </c>
      <c r="B309" s="20" t="s">
        <v>772</v>
      </c>
      <c r="C309" s="20" t="s">
        <v>773</v>
      </c>
      <c r="D309" s="10">
        <f>IFERROR(IF(AND($P309&gt;=2, SUM($O309:P309)&gt;=4), 5, IF(SUM($O309:$P309) &gt;= 4, 4, IF(SUM($N309:$P309) &gt;= 4, 3, IF(SUM($M309:$P309) &gt;= 4, 2, IF(SUM($L309:$P309)&gt;=4, 1, " "))))), " ")</f>
        <v>4</v>
      </c>
      <c r="E309" s="28">
        <f t="shared" si="84"/>
        <v>3</v>
      </c>
      <c r="F309" s="28">
        <f t="shared" si="85"/>
        <v>4</v>
      </c>
      <c r="G309" s="28">
        <f t="shared" si="86"/>
        <v>3</v>
      </c>
      <c r="H309" s="28">
        <f t="shared" si="87"/>
        <v>4</v>
      </c>
      <c r="I309" s="28">
        <f t="shared" si="88"/>
        <v>4</v>
      </c>
      <c r="J309" s="28">
        <f t="shared" si="89"/>
        <v>4</v>
      </c>
      <c r="K309" s="28">
        <f t="shared" si="90"/>
        <v>3</v>
      </c>
      <c r="L309" s="28">
        <f t="shared" si="91"/>
        <v>0</v>
      </c>
      <c r="M309" s="28">
        <f t="shared" si="92"/>
        <v>0</v>
      </c>
      <c r="N309" s="28">
        <f t="shared" si="93"/>
        <v>3</v>
      </c>
      <c r="O309" s="28">
        <f t="shared" si="94"/>
        <v>4</v>
      </c>
      <c r="P309" s="28">
        <f t="shared" si="95"/>
        <v>0</v>
      </c>
      <c r="Q309" s="27"/>
      <c r="R309" s="28" t="str">
        <f t="shared" si="96"/>
        <v>3.0 - 3.4</v>
      </c>
      <c r="S309" s="28" t="str">
        <f t="shared" si="97"/>
        <v>3.0 - 3.4</v>
      </c>
      <c r="T309" s="28" t="str">
        <f t="shared" si="98"/>
        <v>3.5 - 3.9</v>
      </c>
      <c r="U309" s="28" t="str">
        <f t="shared" si="99"/>
        <v>2.5 - 2.9</v>
      </c>
      <c r="V309" s="28" t="str">
        <f t="shared" si="100"/>
        <v>3.5 - 3.9</v>
      </c>
      <c r="W309" s="28" t="str">
        <f t="shared" si="101"/>
        <v>3.5 - 3.9</v>
      </c>
      <c r="X309" s="28" t="str">
        <f t="shared" si="102"/>
        <v>3.5 - 3.9</v>
      </c>
      <c r="Y309" s="28" t="str">
        <f t="shared" si="103"/>
        <v>2.5 - 2.9</v>
      </c>
      <c r="Z309" s="27"/>
      <c r="AA309" s="29">
        <f t="shared" si="104"/>
        <v>3.2</v>
      </c>
      <c r="AB309" s="29">
        <f>VLOOKUP($C309, EDU!C:E, 3, FALSE)</f>
        <v>3</v>
      </c>
      <c r="AC309" s="29">
        <f>VLOOKUP($C309, ESNFI!C:E, 3, FALSE)</f>
        <v>3.5</v>
      </c>
      <c r="AD309" s="29">
        <f>VLOOKUP($C309, Health!C:E, 3, FALSE)</f>
        <v>2.8</v>
      </c>
      <c r="AE309" s="29">
        <f>VLOOKUP($C309, NUT!C:E, 3, FALSE)</f>
        <v>3.8000000000000003</v>
      </c>
      <c r="AF309" s="29">
        <f>VLOOKUP($C309, PRO!C:E, 3, FALSE)</f>
        <v>3.5</v>
      </c>
      <c r="AG309" s="29">
        <f>VLOOKUP($C309, FSC!C:E, 3, FALSE)</f>
        <v>3.6</v>
      </c>
      <c r="AH309" s="29">
        <f>VLOOKUP($C309, WASH!C:E, 3, FALSE)</f>
        <v>2.5</v>
      </c>
    </row>
    <row r="310" spans="1:34" ht="17" thickTop="1" thickBot="1" x14ac:dyDescent="0.35">
      <c r="A310" s="20" t="s">
        <v>753</v>
      </c>
      <c r="B310" s="20" t="s">
        <v>774</v>
      </c>
      <c r="C310" s="20" t="s">
        <v>775</v>
      </c>
      <c r="D310" s="10">
        <f>IFERROR(IF(AND($P310&gt;=2, SUM($O310:P310)&gt;=4), 5, IF(SUM($O310:$P310) &gt;= 4, 4, IF(SUM($N310:$P310) &gt;= 4, 3, IF(SUM($M310:$P310) &gt;= 4, 2, IF(SUM($L310:$P310)&gt;=4, 1, " "))))), " ")</f>
        <v>3</v>
      </c>
      <c r="E310" s="28">
        <f t="shared" si="84"/>
        <v>3</v>
      </c>
      <c r="F310" s="28">
        <f t="shared" si="85"/>
        <v>3</v>
      </c>
      <c r="G310" s="28">
        <f t="shared" si="86"/>
        <v>3</v>
      </c>
      <c r="H310" s="28">
        <f t="shared" si="87"/>
        <v>5</v>
      </c>
      <c r="I310" s="28">
        <f t="shared" si="88"/>
        <v>4</v>
      </c>
      <c r="J310" s="28">
        <f t="shared" si="89"/>
        <v>3</v>
      </c>
      <c r="K310" s="28">
        <f t="shared" si="90"/>
        <v>2</v>
      </c>
      <c r="L310" s="28">
        <f t="shared" si="91"/>
        <v>0</v>
      </c>
      <c r="M310" s="28">
        <f t="shared" si="92"/>
        <v>1</v>
      </c>
      <c r="N310" s="28">
        <f t="shared" si="93"/>
        <v>4</v>
      </c>
      <c r="O310" s="28">
        <f t="shared" si="94"/>
        <v>1</v>
      </c>
      <c r="P310" s="28">
        <f t="shared" si="95"/>
        <v>1</v>
      </c>
      <c r="Q310" s="27"/>
      <c r="R310" s="28" t="str">
        <f t="shared" si="96"/>
        <v>3.0 - 3.4</v>
      </c>
      <c r="S310" s="28" t="str">
        <f t="shared" si="97"/>
        <v>3.0 - 3.4</v>
      </c>
      <c r="T310" s="28" t="str">
        <f t="shared" si="98"/>
        <v>3.0 - 3.4</v>
      </c>
      <c r="U310" s="28" t="str">
        <f t="shared" si="99"/>
        <v>3.0 - 3.4</v>
      </c>
      <c r="V310" s="28" t="str">
        <f t="shared" si="100"/>
        <v>4.5 - 5.0</v>
      </c>
      <c r="W310" s="28" t="str">
        <f t="shared" si="101"/>
        <v>3.5 - 3.9</v>
      </c>
      <c r="X310" s="28" t="str">
        <f t="shared" si="102"/>
        <v>3.0 - 3.4</v>
      </c>
      <c r="Y310" s="28" t="str">
        <f t="shared" si="103"/>
        <v>2.0 - 2.4</v>
      </c>
      <c r="Z310" s="27"/>
      <c r="AA310" s="29">
        <f t="shared" si="104"/>
        <v>3.3</v>
      </c>
      <c r="AB310" s="29">
        <f>VLOOKUP($C310, EDU!C:E, 3, FALSE)</f>
        <v>3.3</v>
      </c>
      <c r="AC310" s="29">
        <f>VLOOKUP($C310, ESNFI!C:E, 3, FALSE)</f>
        <v>3</v>
      </c>
      <c r="AD310" s="29">
        <f>VLOOKUP($C310, Health!C:E, 3, FALSE)</f>
        <v>3.3</v>
      </c>
      <c r="AE310" s="29">
        <f>VLOOKUP($C310, NUT!C:E, 3, FALSE)</f>
        <v>4.5999999999999996</v>
      </c>
      <c r="AF310" s="29">
        <f>VLOOKUP($C310, PRO!C:E, 3, FALSE)</f>
        <v>3.5</v>
      </c>
      <c r="AG310" s="29">
        <f>VLOOKUP($C310, FSC!C:E, 3, FALSE)</f>
        <v>3.4</v>
      </c>
      <c r="AH310" s="29">
        <f>VLOOKUP($C310, WASH!C:E, 3, FALSE)</f>
        <v>2</v>
      </c>
    </row>
    <row r="311" spans="1:34" ht="17" thickTop="1" thickBot="1" x14ac:dyDescent="0.35">
      <c r="A311" s="20" t="s">
        <v>776</v>
      </c>
      <c r="B311" s="20" t="s">
        <v>776</v>
      </c>
      <c r="C311" s="20" t="s">
        <v>777</v>
      </c>
      <c r="D311" s="10">
        <f>IFERROR(IF(AND($P311&gt;=2, SUM($O311:P311)&gt;=4), 5, IF(SUM($O311:$P311) &gt;= 4, 4, IF(SUM($N311:$P311) &gt;= 4, 3, IF(SUM($M311:$P311) &gt;= 4, 2, IF(SUM($L311:$P311)&gt;=4, 1, " "))))), " ")</f>
        <v>3</v>
      </c>
      <c r="E311" s="28">
        <f t="shared" si="84"/>
        <v>4</v>
      </c>
      <c r="F311" s="28">
        <f t="shared" si="85"/>
        <v>2</v>
      </c>
      <c r="G311" s="28">
        <f t="shared" si="86"/>
        <v>3</v>
      </c>
      <c r="H311" s="28">
        <f t="shared" si="87"/>
        <v>4</v>
      </c>
      <c r="I311" s="28">
        <f t="shared" si="88"/>
        <v>3</v>
      </c>
      <c r="J311" s="28">
        <f t="shared" si="89"/>
        <v>3</v>
      </c>
      <c r="K311" s="28">
        <f t="shared" si="90"/>
        <v>2</v>
      </c>
      <c r="L311" s="28">
        <f t="shared" si="91"/>
        <v>0</v>
      </c>
      <c r="M311" s="28">
        <f t="shared" si="92"/>
        <v>2</v>
      </c>
      <c r="N311" s="28">
        <f t="shared" si="93"/>
        <v>3</v>
      </c>
      <c r="O311" s="28">
        <f t="shared" si="94"/>
        <v>2</v>
      </c>
      <c r="P311" s="28">
        <f t="shared" si="95"/>
        <v>0</v>
      </c>
      <c r="Q311" s="27"/>
      <c r="R311" s="28" t="str">
        <f t="shared" si="96"/>
        <v>3.0 - 3.4</v>
      </c>
      <c r="S311" s="28" t="str">
        <f t="shared" si="97"/>
        <v>3.5 - 3.9</v>
      </c>
      <c r="T311" s="28" t="str">
        <f t="shared" si="98"/>
        <v>2.0 - 2.4</v>
      </c>
      <c r="U311" s="28" t="str">
        <f t="shared" si="99"/>
        <v>3.0 - 3.4</v>
      </c>
      <c r="V311" s="28" t="str">
        <f t="shared" si="100"/>
        <v>3.5 - 3.9</v>
      </c>
      <c r="W311" s="28" t="str">
        <f t="shared" si="101"/>
        <v>3.0 - 3.4</v>
      </c>
      <c r="X311" s="28" t="str">
        <f t="shared" si="102"/>
        <v>3.0 - 3.4</v>
      </c>
      <c r="Y311" s="28" t="str">
        <f t="shared" si="103"/>
        <v>2.0 - 2.4</v>
      </c>
      <c r="Z311" s="27"/>
      <c r="AA311" s="29">
        <f t="shared" si="104"/>
        <v>3</v>
      </c>
      <c r="AB311" s="29">
        <f>VLOOKUP($C311, EDU!C:E, 3, FALSE)</f>
        <v>3.7</v>
      </c>
      <c r="AC311" s="29">
        <f>VLOOKUP($C311, ESNFI!C:E, 3, FALSE)</f>
        <v>2</v>
      </c>
      <c r="AD311" s="29">
        <f>VLOOKUP($C311, Health!C:E, 3, FALSE)</f>
        <v>3</v>
      </c>
      <c r="AE311" s="29">
        <f>VLOOKUP($C311, NUT!C:E, 3, FALSE)</f>
        <v>3.8000000000000003</v>
      </c>
      <c r="AF311" s="29">
        <f>VLOOKUP($C311, PRO!C:E, 3, FALSE)</f>
        <v>3.3</v>
      </c>
      <c r="AG311" s="29">
        <f>VLOOKUP($C311, FSC!C:E, 3, FALSE)</f>
        <v>3.4</v>
      </c>
      <c r="AH311" s="29">
        <f>VLOOKUP($C311, WASH!C:E, 3, FALSE)</f>
        <v>2</v>
      </c>
    </row>
    <row r="312" spans="1:34" ht="17" thickTop="1" thickBot="1" x14ac:dyDescent="0.35">
      <c r="A312" s="20" t="s">
        <v>776</v>
      </c>
      <c r="B312" s="20" t="s">
        <v>778</v>
      </c>
      <c r="C312" s="20" t="s">
        <v>779</v>
      </c>
      <c r="D312" s="10">
        <f>IFERROR(IF(AND($P312&gt;=2, SUM($O312:P312)&gt;=4), 5, IF(SUM($O312:$P312) &gt;= 4, 4, IF(SUM($N312:$P312) &gt;= 4, 3, IF(SUM($M312:$P312) &gt;= 4, 2, IF(SUM($L312:$P312)&gt;=4, 1, " "))))), " ")</f>
        <v>4</v>
      </c>
      <c r="E312" s="28">
        <f t="shared" si="84"/>
        <v>4</v>
      </c>
      <c r="F312" s="28">
        <f t="shared" si="85"/>
        <v>3</v>
      </c>
      <c r="G312" s="28">
        <f t="shared" si="86"/>
        <v>4</v>
      </c>
      <c r="H312" s="28">
        <f t="shared" si="87"/>
        <v>4</v>
      </c>
      <c r="I312" s="28">
        <f t="shared" si="88"/>
        <v>3</v>
      </c>
      <c r="J312" s="28">
        <f t="shared" si="89"/>
        <v>4</v>
      </c>
      <c r="K312" s="28">
        <f t="shared" si="90"/>
        <v>3</v>
      </c>
      <c r="L312" s="28">
        <f t="shared" si="91"/>
        <v>0</v>
      </c>
      <c r="M312" s="28">
        <f t="shared" si="92"/>
        <v>0</v>
      </c>
      <c r="N312" s="28">
        <f t="shared" si="93"/>
        <v>3</v>
      </c>
      <c r="O312" s="28">
        <f t="shared" si="94"/>
        <v>4</v>
      </c>
      <c r="P312" s="28">
        <f t="shared" si="95"/>
        <v>0</v>
      </c>
      <c r="Q312" s="27"/>
      <c r="R312" s="28" t="str">
        <f t="shared" si="96"/>
        <v>3.0 - 3.4</v>
      </c>
      <c r="S312" s="28" t="str">
        <f t="shared" si="97"/>
        <v>3.5 - 3.9</v>
      </c>
      <c r="T312" s="28" t="str">
        <f t="shared" si="98"/>
        <v>3.0 - 3.4</v>
      </c>
      <c r="U312" s="28" t="str">
        <f t="shared" si="99"/>
        <v>4.0 - 4.4</v>
      </c>
      <c r="V312" s="28" t="str">
        <f t="shared" si="100"/>
        <v>3.5 - 3.9</v>
      </c>
      <c r="W312" s="28" t="str">
        <f t="shared" si="101"/>
        <v>3.0 - 3.4</v>
      </c>
      <c r="X312" s="28" t="str">
        <f t="shared" si="102"/>
        <v>3.5 - 3.9</v>
      </c>
      <c r="Y312" s="28" t="str">
        <f t="shared" si="103"/>
        <v>2.5 - 2.9</v>
      </c>
      <c r="Z312" s="27"/>
      <c r="AA312" s="29">
        <f t="shared" si="104"/>
        <v>3.4</v>
      </c>
      <c r="AB312" s="29">
        <f>VLOOKUP($C312, EDU!C:E, 3, FALSE)</f>
        <v>3.7</v>
      </c>
      <c r="AC312" s="29">
        <f>VLOOKUP($C312, ESNFI!C:E, 3, FALSE)</f>
        <v>3</v>
      </c>
      <c r="AD312" s="29">
        <f>VLOOKUP($C312, Health!C:E, 3, FALSE)</f>
        <v>4</v>
      </c>
      <c r="AE312" s="29">
        <f>VLOOKUP($C312, NUT!C:E, 3, FALSE)</f>
        <v>3.8000000000000003</v>
      </c>
      <c r="AF312" s="29">
        <f>VLOOKUP($C312, PRO!C:E, 3, FALSE)</f>
        <v>3</v>
      </c>
      <c r="AG312" s="29">
        <f>VLOOKUP($C312, FSC!C:E, 3, FALSE)</f>
        <v>3.6</v>
      </c>
      <c r="AH312" s="29">
        <f>VLOOKUP($C312, WASH!C:E, 3, FALSE)</f>
        <v>2.5</v>
      </c>
    </row>
    <row r="313" spans="1:34" ht="17" thickTop="1" thickBot="1" x14ac:dyDescent="0.35">
      <c r="A313" s="20" t="s">
        <v>776</v>
      </c>
      <c r="B313" s="20" t="s">
        <v>780</v>
      </c>
      <c r="C313" s="20" t="s">
        <v>781</v>
      </c>
      <c r="D313" s="10">
        <f>IFERROR(IF(AND($P313&gt;=2, SUM($O313:P313)&gt;=4), 5, IF(SUM($O313:$P313) &gt;= 4, 4, IF(SUM($N313:$P313) &gt;= 4, 3, IF(SUM($M313:$P313) &gt;= 4, 2, IF(SUM($L313:$P313)&gt;=4, 1, " "))))), " ")</f>
        <v>3</v>
      </c>
      <c r="E313" s="28">
        <f t="shared" si="84"/>
        <v>3</v>
      </c>
      <c r="F313" s="28">
        <f t="shared" si="85"/>
        <v>3</v>
      </c>
      <c r="G313" s="28">
        <f t="shared" si="86"/>
        <v>3</v>
      </c>
      <c r="H313" s="28">
        <f t="shared" si="87"/>
        <v>4</v>
      </c>
      <c r="I313" s="28">
        <f t="shared" si="88"/>
        <v>3</v>
      </c>
      <c r="J313" s="28">
        <f t="shared" si="89"/>
        <v>4</v>
      </c>
      <c r="K313" s="28">
        <f t="shared" si="90"/>
        <v>3</v>
      </c>
      <c r="L313" s="28">
        <f t="shared" si="91"/>
        <v>0</v>
      </c>
      <c r="M313" s="28">
        <f t="shared" si="92"/>
        <v>0</v>
      </c>
      <c r="N313" s="28">
        <f t="shared" si="93"/>
        <v>5</v>
      </c>
      <c r="O313" s="28">
        <f t="shared" si="94"/>
        <v>2</v>
      </c>
      <c r="P313" s="28">
        <f t="shared" si="95"/>
        <v>0</v>
      </c>
      <c r="Q313" s="27"/>
      <c r="R313" s="28" t="str">
        <f t="shared" si="96"/>
        <v>3.0 - 3.4</v>
      </c>
      <c r="S313" s="28" t="str">
        <f t="shared" si="97"/>
        <v>3.0 - 3.4</v>
      </c>
      <c r="T313" s="28" t="str">
        <f t="shared" si="98"/>
        <v>3.0 - 3.4</v>
      </c>
      <c r="U313" s="28" t="str">
        <f t="shared" si="99"/>
        <v>3.0 - 3.4</v>
      </c>
      <c r="V313" s="28" t="str">
        <f t="shared" si="100"/>
        <v>3.5 - 3.9</v>
      </c>
      <c r="W313" s="28" t="str">
        <f t="shared" si="101"/>
        <v>3.0 - 3.4</v>
      </c>
      <c r="X313" s="28" t="str">
        <f t="shared" si="102"/>
        <v>3.5 - 3.9</v>
      </c>
      <c r="Y313" s="28" t="str">
        <f t="shared" si="103"/>
        <v>2.5 - 2.9</v>
      </c>
      <c r="Z313" s="27"/>
      <c r="AA313" s="29">
        <f t="shared" si="104"/>
        <v>3.3</v>
      </c>
      <c r="AB313" s="29">
        <f>VLOOKUP($C313, EDU!C:E, 3, FALSE)</f>
        <v>3.3</v>
      </c>
      <c r="AC313" s="29">
        <f>VLOOKUP($C313, ESNFI!C:E, 3, FALSE)</f>
        <v>3</v>
      </c>
      <c r="AD313" s="29">
        <f>VLOOKUP($C313, Health!C:E, 3, FALSE)</f>
        <v>3.3</v>
      </c>
      <c r="AE313" s="29">
        <f>VLOOKUP($C313, NUT!C:E, 3, FALSE)</f>
        <v>3.8000000000000003</v>
      </c>
      <c r="AF313" s="29">
        <f>VLOOKUP($C313, PRO!C:E, 3, FALSE)</f>
        <v>3.3</v>
      </c>
      <c r="AG313" s="29">
        <f>VLOOKUP($C313, FSC!C:E, 3, FALSE)</f>
        <v>3.8</v>
      </c>
      <c r="AH313" s="29">
        <f>VLOOKUP($C313, WASH!C:E, 3, FALSE)</f>
        <v>2.8</v>
      </c>
    </row>
    <row r="314" spans="1:34" ht="17" thickTop="1" thickBot="1" x14ac:dyDescent="0.35">
      <c r="A314" s="20" t="s">
        <v>776</v>
      </c>
      <c r="B314" s="20" t="s">
        <v>782</v>
      </c>
      <c r="C314" s="20" t="s">
        <v>783</v>
      </c>
      <c r="D314" s="10">
        <f>IFERROR(IF(AND($P314&gt;=2, SUM($O314:P314)&gt;=4), 5, IF(SUM($O314:$P314) &gt;= 4, 4, IF(SUM($N314:$P314) &gt;= 4, 3, IF(SUM($M314:$P314) &gt;= 4, 2, IF(SUM($L314:$P314)&gt;=4, 1, " "))))), " ")</f>
        <v>4</v>
      </c>
      <c r="E314" s="28">
        <f t="shared" si="84"/>
        <v>4</v>
      </c>
      <c r="F314" s="28">
        <f t="shared" si="85"/>
        <v>3</v>
      </c>
      <c r="G314" s="28">
        <f t="shared" si="86"/>
        <v>4</v>
      </c>
      <c r="H314" s="28">
        <f t="shared" si="87"/>
        <v>4</v>
      </c>
      <c r="I314" s="28">
        <f t="shared" si="88"/>
        <v>3</v>
      </c>
      <c r="J314" s="28">
        <f t="shared" si="89"/>
        <v>4</v>
      </c>
      <c r="K314" s="28">
        <f t="shared" si="90"/>
        <v>3</v>
      </c>
      <c r="L314" s="28">
        <f t="shared" si="91"/>
        <v>0</v>
      </c>
      <c r="M314" s="28">
        <f t="shared" si="92"/>
        <v>0</v>
      </c>
      <c r="N314" s="28">
        <f t="shared" si="93"/>
        <v>3</v>
      </c>
      <c r="O314" s="28">
        <f t="shared" si="94"/>
        <v>4</v>
      </c>
      <c r="P314" s="28">
        <f t="shared" si="95"/>
        <v>0</v>
      </c>
      <c r="Q314" s="27"/>
      <c r="R314" s="28" t="str">
        <f t="shared" si="96"/>
        <v>3.0 - 3.4</v>
      </c>
      <c r="S314" s="28" t="str">
        <f t="shared" si="97"/>
        <v>4.0 - 4.4</v>
      </c>
      <c r="T314" s="28" t="str">
        <f t="shared" si="98"/>
        <v>3.0 - 3.4</v>
      </c>
      <c r="U314" s="28" t="str">
        <f t="shared" si="99"/>
        <v>3.5 - 3.9</v>
      </c>
      <c r="V314" s="28" t="str">
        <f t="shared" si="100"/>
        <v>4.0 - 4.4</v>
      </c>
      <c r="W314" s="28" t="str">
        <f t="shared" si="101"/>
        <v>3.0 - 3.4</v>
      </c>
      <c r="X314" s="28" t="str">
        <f t="shared" si="102"/>
        <v>3.5 - 3.9</v>
      </c>
      <c r="Y314" s="28" t="str">
        <f t="shared" si="103"/>
        <v>2.5 - 2.9</v>
      </c>
      <c r="Z314" s="27"/>
      <c r="AA314" s="29">
        <f t="shared" si="104"/>
        <v>3.4</v>
      </c>
      <c r="AB314" s="29">
        <f>VLOOKUP($C314, EDU!C:E, 3, FALSE)</f>
        <v>4</v>
      </c>
      <c r="AC314" s="29">
        <f>VLOOKUP($C314, ESNFI!C:E, 3, FALSE)</f>
        <v>3</v>
      </c>
      <c r="AD314" s="29">
        <f>VLOOKUP($C314, Health!C:E, 3, FALSE)</f>
        <v>3.5</v>
      </c>
      <c r="AE314" s="29">
        <f>VLOOKUP($C314, NUT!C:E, 3, FALSE)</f>
        <v>4</v>
      </c>
      <c r="AF314" s="29">
        <f>VLOOKUP($C314, PRO!C:E, 3, FALSE)</f>
        <v>3</v>
      </c>
      <c r="AG314" s="29">
        <f>VLOOKUP($C314, FSC!C:E, 3, FALSE)</f>
        <v>3.8</v>
      </c>
      <c r="AH314" s="29">
        <f>VLOOKUP($C314, WASH!C:E, 3, FALSE)</f>
        <v>2.5</v>
      </c>
    </row>
    <row r="315" spans="1:34" ht="17" thickTop="1" thickBot="1" x14ac:dyDescent="0.35">
      <c r="A315" s="20" t="s">
        <v>776</v>
      </c>
      <c r="B315" s="20" t="s">
        <v>784</v>
      </c>
      <c r="C315" s="20" t="s">
        <v>785</v>
      </c>
      <c r="D315" s="10">
        <f>IFERROR(IF(AND($P315&gt;=2, SUM($O315:P315)&gt;=4), 5, IF(SUM($O315:$P315) &gt;= 4, 4, IF(SUM($N315:$P315) &gt;= 4, 3, IF(SUM($M315:$P315) &gt;= 4, 2, IF(SUM($L315:$P315)&gt;=4, 1, " "))))), " ")</f>
        <v>3</v>
      </c>
      <c r="E315" s="28">
        <f t="shared" si="84"/>
        <v>4</v>
      </c>
      <c r="F315" s="28">
        <f t="shared" si="85"/>
        <v>2</v>
      </c>
      <c r="G315" s="28">
        <f t="shared" si="86"/>
        <v>3</v>
      </c>
      <c r="H315" s="28">
        <f t="shared" si="87"/>
        <v>4</v>
      </c>
      <c r="I315" s="28">
        <f t="shared" si="88"/>
        <v>3</v>
      </c>
      <c r="J315" s="28">
        <f t="shared" si="89"/>
        <v>3</v>
      </c>
      <c r="K315" s="28">
        <f t="shared" si="90"/>
        <v>2</v>
      </c>
      <c r="L315" s="28">
        <f t="shared" si="91"/>
        <v>0</v>
      </c>
      <c r="M315" s="28">
        <f t="shared" si="92"/>
        <v>2</v>
      </c>
      <c r="N315" s="28">
        <f t="shared" si="93"/>
        <v>3</v>
      </c>
      <c r="O315" s="28">
        <f t="shared" si="94"/>
        <v>2</v>
      </c>
      <c r="P315" s="28">
        <f t="shared" si="95"/>
        <v>0</v>
      </c>
      <c r="Q315" s="27"/>
      <c r="R315" s="28" t="str">
        <f t="shared" si="96"/>
        <v>3.0 - 3.4</v>
      </c>
      <c r="S315" s="28" t="str">
        <f t="shared" si="97"/>
        <v>4.0 - 4.4</v>
      </c>
      <c r="T315" s="28" t="str">
        <f t="shared" si="98"/>
        <v>2.0 - 2.4</v>
      </c>
      <c r="U315" s="28" t="str">
        <f t="shared" si="99"/>
        <v>3.0 - 3.4</v>
      </c>
      <c r="V315" s="28" t="str">
        <f t="shared" si="100"/>
        <v>3.5 - 3.9</v>
      </c>
      <c r="W315" s="28" t="str">
        <f t="shared" si="101"/>
        <v>2.5 - 2.9</v>
      </c>
      <c r="X315" s="28" t="str">
        <f t="shared" si="102"/>
        <v>3.0 - 3.4</v>
      </c>
      <c r="Y315" s="28" t="str">
        <f t="shared" si="103"/>
        <v>1.5 - 1.9</v>
      </c>
      <c r="Z315" s="27"/>
      <c r="AA315" s="29">
        <f t="shared" si="104"/>
        <v>3</v>
      </c>
      <c r="AB315" s="29">
        <f>VLOOKUP($C315, EDU!C:E, 3, FALSE)</f>
        <v>4</v>
      </c>
      <c r="AC315" s="29">
        <f>VLOOKUP($C315, ESNFI!C:E, 3, FALSE)</f>
        <v>2</v>
      </c>
      <c r="AD315" s="29">
        <f>VLOOKUP($C315, Health!C:E, 3, FALSE)</f>
        <v>3</v>
      </c>
      <c r="AE315" s="29">
        <f>VLOOKUP($C315, NUT!C:E, 3, FALSE)</f>
        <v>3.8000000000000003</v>
      </c>
      <c r="AF315" s="29">
        <f>VLOOKUP($C315, PRO!C:E, 3, FALSE)</f>
        <v>2.8</v>
      </c>
      <c r="AG315" s="29">
        <f>VLOOKUP($C315, FSC!C:E, 3, FALSE)</f>
        <v>3.4</v>
      </c>
      <c r="AH315" s="29">
        <f>VLOOKUP($C315, WASH!C:E, 3, FALSE)</f>
        <v>1.8</v>
      </c>
    </row>
    <row r="316" spans="1:34" ht="17" thickTop="1" thickBot="1" x14ac:dyDescent="0.35">
      <c r="A316" s="20" t="s">
        <v>776</v>
      </c>
      <c r="B316" s="20" t="s">
        <v>786</v>
      </c>
      <c r="C316" s="20" t="s">
        <v>787</v>
      </c>
      <c r="D316" s="10">
        <f>IFERROR(IF(AND($P316&gt;=2, SUM($O316:P316)&gt;=4), 5, IF(SUM($O316:$P316) &gt;= 4, 4, IF(SUM($N316:$P316) &gt;= 4, 3, IF(SUM($M316:$P316) &gt;= 4, 2, IF(SUM($L316:$P316)&gt;=4, 1, " "))))), " ")</f>
        <v>4</v>
      </c>
      <c r="E316" s="28">
        <f t="shared" si="84"/>
        <v>4</v>
      </c>
      <c r="F316" s="28">
        <f t="shared" si="85"/>
        <v>4</v>
      </c>
      <c r="G316" s="28">
        <f t="shared" si="86"/>
        <v>3</v>
      </c>
      <c r="H316" s="28">
        <f t="shared" si="87"/>
        <v>4</v>
      </c>
      <c r="I316" s="28">
        <f t="shared" si="88"/>
        <v>3</v>
      </c>
      <c r="J316" s="28">
        <f t="shared" si="89"/>
        <v>4</v>
      </c>
      <c r="K316" s="28">
        <f t="shared" si="90"/>
        <v>2</v>
      </c>
      <c r="L316" s="28">
        <f t="shared" si="91"/>
        <v>0</v>
      </c>
      <c r="M316" s="28">
        <f t="shared" si="92"/>
        <v>1</v>
      </c>
      <c r="N316" s="28">
        <f t="shared" si="93"/>
        <v>2</v>
      </c>
      <c r="O316" s="28">
        <f t="shared" si="94"/>
        <v>4</v>
      </c>
      <c r="P316" s="28">
        <f t="shared" si="95"/>
        <v>0</v>
      </c>
      <c r="Q316" s="27"/>
      <c r="R316" s="28" t="str">
        <f t="shared" si="96"/>
        <v>3.0 - 3.4</v>
      </c>
      <c r="S316" s="28" t="str">
        <f t="shared" si="97"/>
        <v>3.5 - 3.9</v>
      </c>
      <c r="T316" s="28" t="str">
        <f t="shared" si="98"/>
        <v>3.5 - 3.9</v>
      </c>
      <c r="U316" s="28" t="str">
        <f t="shared" si="99"/>
        <v>3.0 - 3.4</v>
      </c>
      <c r="V316" s="28" t="str">
        <f t="shared" si="100"/>
        <v>3.5 - 3.9</v>
      </c>
      <c r="W316" s="28" t="str">
        <f t="shared" si="101"/>
        <v>3.0 - 3.4</v>
      </c>
      <c r="X316" s="28" t="str">
        <f t="shared" si="102"/>
        <v>3.5 - 3.9</v>
      </c>
      <c r="Y316" s="28" t="str">
        <f t="shared" si="103"/>
        <v>2.0 - 2.4</v>
      </c>
      <c r="Z316" s="27"/>
      <c r="AA316" s="29">
        <f t="shared" si="104"/>
        <v>3.3</v>
      </c>
      <c r="AB316" s="29">
        <f>VLOOKUP($C316, EDU!C:E, 3, FALSE)</f>
        <v>3.7</v>
      </c>
      <c r="AC316" s="29">
        <f>VLOOKUP($C316, ESNFI!C:E, 3, FALSE)</f>
        <v>3.8</v>
      </c>
      <c r="AD316" s="29">
        <f>VLOOKUP($C316, Health!C:E, 3, FALSE)</f>
        <v>3</v>
      </c>
      <c r="AE316" s="29">
        <f>VLOOKUP($C316, NUT!C:E, 3, FALSE)</f>
        <v>3.6</v>
      </c>
      <c r="AF316" s="29">
        <f>VLOOKUP($C316, PRO!C:E, 3, FALSE)</f>
        <v>3.3</v>
      </c>
      <c r="AG316" s="29">
        <f>VLOOKUP($C316, FSC!C:E, 3, FALSE)</f>
        <v>3.6</v>
      </c>
      <c r="AH316" s="29">
        <f>VLOOKUP($C316, WASH!C:E, 3, FALSE)</f>
        <v>2.2999999999999998</v>
      </c>
    </row>
    <row r="317" spans="1:34" ht="17" thickTop="1" thickBot="1" x14ac:dyDescent="0.35">
      <c r="A317" s="20" t="s">
        <v>776</v>
      </c>
      <c r="B317" s="20" t="s">
        <v>788</v>
      </c>
      <c r="C317" s="20" t="s">
        <v>789</v>
      </c>
      <c r="D317" s="10">
        <f>IFERROR(IF(AND($P317&gt;=2, SUM($O317:P317)&gt;=4), 5, IF(SUM($O317:$P317) &gt;= 4, 4, IF(SUM($N317:$P317) &gt;= 4, 3, IF(SUM($M317:$P317) &gt;= 4, 2, IF(SUM($L317:$P317)&gt;=4, 1, " "))))), " ")</f>
        <v>3</v>
      </c>
      <c r="E317" s="28">
        <f t="shared" si="84"/>
        <v>4</v>
      </c>
      <c r="F317" s="28">
        <f t="shared" si="85"/>
        <v>3</v>
      </c>
      <c r="G317" s="28">
        <f t="shared" si="86"/>
        <v>3</v>
      </c>
      <c r="H317" s="28">
        <f t="shared" si="87"/>
        <v>3</v>
      </c>
      <c r="I317" s="28">
        <f t="shared" si="88"/>
        <v>3</v>
      </c>
      <c r="J317" s="28">
        <f t="shared" si="89"/>
        <v>4</v>
      </c>
      <c r="K317" s="28">
        <f t="shared" si="90"/>
        <v>2</v>
      </c>
      <c r="L317" s="28">
        <f t="shared" si="91"/>
        <v>0</v>
      </c>
      <c r="M317" s="28">
        <f t="shared" si="92"/>
        <v>1</v>
      </c>
      <c r="N317" s="28">
        <f t="shared" si="93"/>
        <v>4</v>
      </c>
      <c r="O317" s="28">
        <f t="shared" si="94"/>
        <v>2</v>
      </c>
      <c r="P317" s="28">
        <f t="shared" si="95"/>
        <v>0</v>
      </c>
      <c r="Q317" s="27"/>
      <c r="R317" s="28" t="str">
        <f t="shared" si="96"/>
        <v>3.0 - 3.4</v>
      </c>
      <c r="S317" s="28" t="str">
        <f t="shared" si="97"/>
        <v>3.5 - 3.9</v>
      </c>
      <c r="T317" s="28" t="str">
        <f t="shared" si="98"/>
        <v>3.0 - 3.4</v>
      </c>
      <c r="U317" s="28" t="str">
        <f t="shared" si="99"/>
        <v>2.5 - 2.9</v>
      </c>
      <c r="V317" s="28" t="str">
        <f t="shared" si="100"/>
        <v>2.5 - 2.9</v>
      </c>
      <c r="W317" s="28" t="str">
        <f t="shared" si="101"/>
        <v>3.0 - 3.4</v>
      </c>
      <c r="X317" s="28" t="str">
        <f t="shared" si="102"/>
        <v>3.5 - 3.9</v>
      </c>
      <c r="Y317" s="28" t="str">
        <f t="shared" si="103"/>
        <v>2.0 - 2.4</v>
      </c>
      <c r="Z317" s="27"/>
      <c r="AA317" s="29">
        <f t="shared" si="104"/>
        <v>3.1</v>
      </c>
      <c r="AB317" s="29">
        <f>VLOOKUP($C317, EDU!C:E, 3, FALSE)</f>
        <v>3.7</v>
      </c>
      <c r="AC317" s="29">
        <f>VLOOKUP($C317, ESNFI!C:E, 3, FALSE)</f>
        <v>3.3</v>
      </c>
      <c r="AD317" s="29">
        <f>VLOOKUP($C317, Health!C:E, 3, FALSE)</f>
        <v>2.8</v>
      </c>
      <c r="AE317" s="29">
        <f>VLOOKUP($C317, NUT!C:E, 3, FALSE)</f>
        <v>2.8000000000000003</v>
      </c>
      <c r="AF317" s="29">
        <f>VLOOKUP($C317, PRO!C:E, 3, FALSE)</f>
        <v>3.3</v>
      </c>
      <c r="AG317" s="29">
        <f>VLOOKUP($C317, FSC!C:E, 3, FALSE)</f>
        <v>3.8</v>
      </c>
      <c r="AH317" s="29">
        <f>VLOOKUP($C317, WASH!C:E, 3, FALSE)</f>
        <v>2</v>
      </c>
    </row>
    <row r="318" spans="1:34" ht="17" thickTop="1" thickBot="1" x14ac:dyDescent="0.35">
      <c r="A318" s="20" t="s">
        <v>776</v>
      </c>
      <c r="B318" s="20" t="s">
        <v>790</v>
      </c>
      <c r="C318" s="20" t="s">
        <v>791</v>
      </c>
      <c r="D318" s="10">
        <f>IFERROR(IF(AND($P318&gt;=2, SUM($O318:P318)&gt;=4), 5, IF(SUM($O318:$P318) &gt;= 4, 4, IF(SUM($N318:$P318) &gt;= 4, 3, IF(SUM($M318:$P318) &gt;= 4, 2, IF(SUM($L318:$P318)&gt;=4, 1, " "))))), " ")</f>
        <v>3</v>
      </c>
      <c r="E318" s="28">
        <f t="shared" si="84"/>
        <v>3</v>
      </c>
      <c r="F318" s="28">
        <f t="shared" si="85"/>
        <v>3</v>
      </c>
      <c r="G318" s="28">
        <f t="shared" si="86"/>
        <v>4</v>
      </c>
      <c r="H318" s="28">
        <f t="shared" si="87"/>
        <v>4</v>
      </c>
      <c r="I318" s="28">
        <f t="shared" si="88"/>
        <v>3</v>
      </c>
      <c r="J318" s="28">
        <f t="shared" si="89"/>
        <v>4</v>
      </c>
      <c r="K318" s="28">
        <f t="shared" si="90"/>
        <v>3</v>
      </c>
      <c r="L318" s="28">
        <f t="shared" si="91"/>
        <v>0</v>
      </c>
      <c r="M318" s="28">
        <f t="shared" si="92"/>
        <v>0</v>
      </c>
      <c r="N318" s="28">
        <f t="shared" si="93"/>
        <v>4</v>
      </c>
      <c r="O318" s="28">
        <f t="shared" si="94"/>
        <v>3</v>
      </c>
      <c r="P318" s="28">
        <f t="shared" si="95"/>
        <v>0</v>
      </c>
      <c r="Q318" s="27"/>
      <c r="R318" s="28" t="str">
        <f t="shared" si="96"/>
        <v>3.0 - 3.4</v>
      </c>
      <c r="S318" s="28" t="str">
        <f t="shared" si="97"/>
        <v>3.0 - 3.4</v>
      </c>
      <c r="T318" s="28" t="str">
        <f t="shared" si="98"/>
        <v>2.5 - 2.9</v>
      </c>
      <c r="U318" s="28" t="str">
        <f t="shared" si="99"/>
        <v>3.5 - 3.9</v>
      </c>
      <c r="V318" s="28" t="str">
        <f t="shared" si="100"/>
        <v>3.5 - 3.9</v>
      </c>
      <c r="W318" s="28" t="str">
        <f t="shared" si="101"/>
        <v>2.5 - 2.9</v>
      </c>
      <c r="X318" s="28" t="str">
        <f t="shared" si="102"/>
        <v>3.5 - 3.9</v>
      </c>
      <c r="Y318" s="28" t="str">
        <f t="shared" si="103"/>
        <v>3.0 - 3.4</v>
      </c>
      <c r="Z318" s="27"/>
      <c r="AA318" s="29">
        <f t="shared" si="104"/>
        <v>3.2</v>
      </c>
      <c r="AB318" s="29">
        <f>VLOOKUP($C318, EDU!C:E, 3, FALSE)</f>
        <v>3</v>
      </c>
      <c r="AC318" s="29">
        <f>VLOOKUP($C318, ESNFI!C:E, 3, FALSE)</f>
        <v>2.5</v>
      </c>
      <c r="AD318" s="29">
        <f>VLOOKUP($C318, Health!C:E, 3, FALSE)</f>
        <v>3.5</v>
      </c>
      <c r="AE318" s="29">
        <f>VLOOKUP($C318, NUT!C:E, 3, FALSE)</f>
        <v>3.8000000000000003</v>
      </c>
      <c r="AF318" s="29">
        <f>VLOOKUP($C318, PRO!C:E, 3, FALSE)</f>
        <v>2.8</v>
      </c>
      <c r="AG318" s="29">
        <f>VLOOKUP($C318, FSC!C:E, 3, FALSE)</f>
        <v>3.8</v>
      </c>
      <c r="AH318" s="29">
        <f>VLOOKUP($C318, WASH!C:E, 3, FALSE)</f>
        <v>3</v>
      </c>
    </row>
    <row r="319" spans="1:34" ht="17" thickTop="1" thickBot="1" x14ac:dyDescent="0.35">
      <c r="A319" s="20" t="s">
        <v>776</v>
      </c>
      <c r="B319" s="20" t="s">
        <v>792</v>
      </c>
      <c r="C319" s="20" t="s">
        <v>793</v>
      </c>
      <c r="D319" s="10">
        <f>IFERROR(IF(AND($P319&gt;=2, SUM($O319:P319)&gt;=4), 5, IF(SUM($O319:$P319) &gt;= 4, 4, IF(SUM($N319:$P319) &gt;= 4, 3, IF(SUM($M319:$P319) &gt;= 4, 2, IF(SUM($L319:$P319)&gt;=4, 1, " "))))), " ")</f>
        <v>3</v>
      </c>
      <c r="E319" s="28">
        <f t="shared" si="84"/>
        <v>3</v>
      </c>
      <c r="F319" s="28">
        <f t="shared" si="85"/>
        <v>3</v>
      </c>
      <c r="G319" s="28">
        <f t="shared" si="86"/>
        <v>2</v>
      </c>
      <c r="H319" s="28">
        <f t="shared" si="87"/>
        <v>4</v>
      </c>
      <c r="I319" s="28">
        <f t="shared" si="88"/>
        <v>3</v>
      </c>
      <c r="J319" s="28">
        <f t="shared" si="89"/>
        <v>3</v>
      </c>
      <c r="K319" s="28">
        <f t="shared" si="90"/>
        <v>3</v>
      </c>
      <c r="L319" s="28">
        <f t="shared" si="91"/>
        <v>0</v>
      </c>
      <c r="M319" s="28">
        <f t="shared" si="92"/>
        <v>1</v>
      </c>
      <c r="N319" s="28">
        <f t="shared" si="93"/>
        <v>5</v>
      </c>
      <c r="O319" s="28">
        <f t="shared" si="94"/>
        <v>1</v>
      </c>
      <c r="P319" s="28">
        <f t="shared" si="95"/>
        <v>0</v>
      </c>
      <c r="Q319" s="27"/>
      <c r="R319" s="28" t="str">
        <f t="shared" si="96"/>
        <v>2.5 - 2.9</v>
      </c>
      <c r="S319" s="28" t="str">
        <f t="shared" si="97"/>
        <v>3.0 - 3.4</v>
      </c>
      <c r="T319" s="28" t="str">
        <f t="shared" si="98"/>
        <v>2.5 - 2.9</v>
      </c>
      <c r="U319" s="28" t="str">
        <f t="shared" si="99"/>
        <v>2.0 - 2.4</v>
      </c>
      <c r="V319" s="28" t="str">
        <f t="shared" si="100"/>
        <v>4.0 - 4.4</v>
      </c>
      <c r="W319" s="28" t="str">
        <f t="shared" si="101"/>
        <v>2.5 - 2.9</v>
      </c>
      <c r="X319" s="28" t="str">
        <f t="shared" si="102"/>
        <v>2.5 - 2.9</v>
      </c>
      <c r="Y319" s="28" t="str">
        <f t="shared" si="103"/>
        <v>2.5 - 2.9</v>
      </c>
      <c r="Z319" s="27"/>
      <c r="AA319" s="29">
        <f t="shared" si="104"/>
        <v>2.8</v>
      </c>
      <c r="AB319" s="29">
        <f>VLOOKUP($C319, EDU!C:E, 3, FALSE)</f>
        <v>3</v>
      </c>
      <c r="AC319" s="29">
        <f>VLOOKUP($C319, ESNFI!C:E, 3, FALSE)</f>
        <v>2.5</v>
      </c>
      <c r="AD319" s="29">
        <f>VLOOKUP($C319, Health!C:E, 3, FALSE)</f>
        <v>2</v>
      </c>
      <c r="AE319" s="29">
        <f>VLOOKUP($C319, NUT!C:E, 3, FALSE)</f>
        <v>4</v>
      </c>
      <c r="AF319" s="29">
        <f>VLOOKUP($C319, PRO!C:E, 3, FALSE)</f>
        <v>2.8</v>
      </c>
      <c r="AG319" s="29">
        <f>VLOOKUP($C319, FSC!C:E, 3, FALSE)</f>
        <v>2.8</v>
      </c>
      <c r="AH319" s="29">
        <f>VLOOKUP($C319, WASH!C:E, 3, FALSE)</f>
        <v>2.8</v>
      </c>
    </row>
    <row r="320" spans="1:34" ht="17" thickTop="1" thickBot="1" x14ac:dyDescent="0.35">
      <c r="A320" s="20" t="s">
        <v>776</v>
      </c>
      <c r="B320" s="20" t="s">
        <v>794</v>
      </c>
      <c r="C320" s="20" t="s">
        <v>795</v>
      </c>
      <c r="D320" s="10">
        <f>IFERROR(IF(AND($P320&gt;=2, SUM($O320:P320)&gt;=4), 5, IF(SUM($O320:$P320) &gt;= 4, 4, IF(SUM($N320:$P320) &gt;= 4, 3, IF(SUM($M320:$P320) &gt;= 4, 2, IF(SUM($L320:$P320)&gt;=4, 1, " "))))), " ")</f>
        <v>3</v>
      </c>
      <c r="E320" s="28">
        <f t="shared" si="84"/>
        <v>3</v>
      </c>
      <c r="F320" s="28">
        <f t="shared" si="85"/>
        <v>2</v>
      </c>
      <c r="G320" s="28">
        <f t="shared" si="86"/>
        <v>3</v>
      </c>
      <c r="H320" s="28">
        <f t="shared" si="87"/>
        <v>4</v>
      </c>
      <c r="I320" s="28">
        <f t="shared" si="88"/>
        <v>3</v>
      </c>
      <c r="J320" s="28">
        <f t="shared" si="89"/>
        <v>3</v>
      </c>
      <c r="K320" s="28">
        <f t="shared" si="90"/>
        <v>3</v>
      </c>
      <c r="L320" s="28">
        <f t="shared" si="91"/>
        <v>0</v>
      </c>
      <c r="M320" s="28">
        <f t="shared" si="92"/>
        <v>1</v>
      </c>
      <c r="N320" s="28">
        <f t="shared" si="93"/>
        <v>5</v>
      </c>
      <c r="O320" s="28">
        <f t="shared" si="94"/>
        <v>1</v>
      </c>
      <c r="P320" s="28">
        <f t="shared" si="95"/>
        <v>0</v>
      </c>
      <c r="Q320" s="27"/>
      <c r="R320" s="28" t="str">
        <f t="shared" si="96"/>
        <v>2.5 - 2.9</v>
      </c>
      <c r="S320" s="28" t="str">
        <f t="shared" si="97"/>
        <v>3.0 - 3.4</v>
      </c>
      <c r="T320" s="28" t="str">
        <f t="shared" si="98"/>
        <v>2.0 - 2.4</v>
      </c>
      <c r="U320" s="28" t="str">
        <f t="shared" si="99"/>
        <v>2.5 - 2.9</v>
      </c>
      <c r="V320" s="28" t="str">
        <f t="shared" si="100"/>
        <v>3.5 - 3.9</v>
      </c>
      <c r="W320" s="28" t="str">
        <f t="shared" si="101"/>
        <v>2.5 - 2.9</v>
      </c>
      <c r="X320" s="28" t="str">
        <f t="shared" si="102"/>
        <v>3.0 - 3.4</v>
      </c>
      <c r="Y320" s="28" t="str">
        <f t="shared" si="103"/>
        <v>2.5 - 2.9</v>
      </c>
      <c r="Z320" s="27"/>
      <c r="AA320" s="29">
        <f t="shared" si="104"/>
        <v>2.9</v>
      </c>
      <c r="AB320" s="29">
        <f>VLOOKUP($C320, EDU!C:E, 3, FALSE)</f>
        <v>3</v>
      </c>
      <c r="AC320" s="29">
        <f>VLOOKUP($C320, ESNFI!C:E, 3, FALSE)</f>
        <v>2</v>
      </c>
      <c r="AD320" s="29">
        <f>VLOOKUP($C320, Health!C:E, 3, FALSE)</f>
        <v>2.8</v>
      </c>
      <c r="AE320" s="29">
        <f>VLOOKUP($C320, NUT!C:E, 3, FALSE)</f>
        <v>3.8000000000000003</v>
      </c>
      <c r="AF320" s="29">
        <f>VLOOKUP($C320, PRO!C:E, 3, FALSE)</f>
        <v>2.8</v>
      </c>
      <c r="AG320" s="29">
        <f>VLOOKUP($C320, FSC!C:E, 3, FALSE)</f>
        <v>3</v>
      </c>
      <c r="AH320" s="29">
        <f>VLOOKUP($C320, WASH!C:E, 3, FALSE)</f>
        <v>2.8</v>
      </c>
    </row>
    <row r="321" spans="1:34" ht="17" thickTop="1" thickBot="1" x14ac:dyDescent="0.35">
      <c r="A321" s="20" t="s">
        <v>776</v>
      </c>
      <c r="B321" s="20" t="s">
        <v>796</v>
      </c>
      <c r="C321" s="20" t="s">
        <v>797</v>
      </c>
      <c r="D321" s="10">
        <f>IFERROR(IF(AND($P321&gt;=2, SUM($O321:P321)&gt;=4), 5, IF(SUM($O321:$P321) &gt;= 4, 4, IF(SUM($N321:$P321) &gt;= 4, 3, IF(SUM($M321:$P321) &gt;= 4, 2, IF(SUM($L321:$P321)&gt;=4, 1, " "))))), " ")</f>
        <v>3</v>
      </c>
      <c r="E321" s="28">
        <f t="shared" si="84"/>
        <v>3</v>
      </c>
      <c r="F321" s="28">
        <f t="shared" si="85"/>
        <v>2</v>
      </c>
      <c r="G321" s="28">
        <f t="shared" si="86"/>
        <v>3</v>
      </c>
      <c r="H321" s="28">
        <f t="shared" si="87"/>
        <v>4</v>
      </c>
      <c r="I321" s="28">
        <f t="shared" si="88"/>
        <v>3</v>
      </c>
      <c r="J321" s="28">
        <f t="shared" si="89"/>
        <v>3</v>
      </c>
      <c r="K321" s="28">
        <f t="shared" si="90"/>
        <v>3</v>
      </c>
      <c r="L321" s="28">
        <f t="shared" si="91"/>
        <v>0</v>
      </c>
      <c r="M321" s="28">
        <f t="shared" si="92"/>
        <v>1</v>
      </c>
      <c r="N321" s="28">
        <f t="shared" si="93"/>
        <v>5</v>
      </c>
      <c r="O321" s="28">
        <f t="shared" si="94"/>
        <v>1</v>
      </c>
      <c r="P321" s="28">
        <f t="shared" si="95"/>
        <v>0</v>
      </c>
      <c r="Q321" s="27"/>
      <c r="R321" s="28" t="str">
        <f t="shared" si="96"/>
        <v>3.0 - 3.4</v>
      </c>
      <c r="S321" s="28" t="str">
        <f t="shared" si="97"/>
        <v>3.0 - 3.4</v>
      </c>
      <c r="T321" s="28" t="str">
        <f t="shared" si="98"/>
        <v>2.0 - 2.4</v>
      </c>
      <c r="U321" s="28" t="str">
        <f t="shared" si="99"/>
        <v>3.0 - 3.4</v>
      </c>
      <c r="V321" s="28" t="str">
        <f t="shared" si="100"/>
        <v>4.0 - 4.4</v>
      </c>
      <c r="W321" s="28" t="str">
        <f t="shared" si="101"/>
        <v>3.0 - 3.4</v>
      </c>
      <c r="X321" s="28" t="str">
        <f t="shared" si="102"/>
        <v>3.0 - 3.4</v>
      </c>
      <c r="Y321" s="28" t="str">
        <f t="shared" si="103"/>
        <v>2.5 - 2.9</v>
      </c>
      <c r="Z321" s="27"/>
      <c r="AA321" s="29">
        <f t="shared" si="104"/>
        <v>3</v>
      </c>
      <c r="AB321" s="29">
        <f>VLOOKUP($C321, EDU!C:E, 3, FALSE)</f>
        <v>3.3</v>
      </c>
      <c r="AC321" s="29">
        <f>VLOOKUP($C321, ESNFI!C:E, 3, FALSE)</f>
        <v>2</v>
      </c>
      <c r="AD321" s="29">
        <f>VLOOKUP($C321, Health!C:E, 3, FALSE)</f>
        <v>3</v>
      </c>
      <c r="AE321" s="29">
        <f>VLOOKUP($C321, NUT!C:E, 3, FALSE)</f>
        <v>4</v>
      </c>
      <c r="AF321" s="29">
        <f>VLOOKUP($C321, PRO!C:E, 3, FALSE)</f>
        <v>3</v>
      </c>
      <c r="AG321" s="29">
        <f>VLOOKUP($C321, FSC!C:E, 3, FALSE)</f>
        <v>3.4</v>
      </c>
      <c r="AH321" s="29">
        <f>VLOOKUP($C321, WASH!C:E, 3, FALSE)</f>
        <v>2.5</v>
      </c>
    </row>
    <row r="322" spans="1:34" ht="17" thickTop="1" thickBot="1" x14ac:dyDescent="0.35">
      <c r="A322" s="20" t="s">
        <v>776</v>
      </c>
      <c r="B322" s="20" t="s">
        <v>798</v>
      </c>
      <c r="C322" s="20" t="s">
        <v>799</v>
      </c>
      <c r="D322" s="10">
        <f>IFERROR(IF(AND($P322&gt;=2, SUM($O322:P322)&gt;=4), 5, IF(SUM($O322:$P322) &gt;= 4, 4, IF(SUM($N322:$P322) &gt;= 4, 3, IF(SUM($M322:$P322) &gt;= 4, 2, IF(SUM($L322:$P322)&gt;=4, 1, " "))))), " ")</f>
        <v>3</v>
      </c>
      <c r="E322" s="28">
        <f t="shared" si="84"/>
        <v>4</v>
      </c>
      <c r="F322" s="28">
        <f t="shared" si="85"/>
        <v>3</v>
      </c>
      <c r="G322" s="28">
        <f t="shared" si="86"/>
        <v>4</v>
      </c>
      <c r="H322" s="28">
        <f t="shared" si="87"/>
        <v>3</v>
      </c>
      <c r="I322" s="28">
        <f t="shared" si="88"/>
        <v>3</v>
      </c>
      <c r="J322" s="28">
        <f t="shared" si="89"/>
        <v>4</v>
      </c>
      <c r="K322" s="28">
        <f t="shared" si="90"/>
        <v>3</v>
      </c>
      <c r="L322" s="28">
        <f t="shared" si="91"/>
        <v>0</v>
      </c>
      <c r="M322" s="28">
        <f t="shared" si="92"/>
        <v>0</v>
      </c>
      <c r="N322" s="28">
        <f t="shared" si="93"/>
        <v>4</v>
      </c>
      <c r="O322" s="28">
        <f t="shared" si="94"/>
        <v>3</v>
      </c>
      <c r="P322" s="28">
        <f t="shared" si="95"/>
        <v>0</v>
      </c>
      <c r="Q322" s="27"/>
      <c r="R322" s="28" t="str">
        <f t="shared" si="96"/>
        <v>3.0 - 3.4</v>
      </c>
      <c r="S322" s="28" t="str">
        <f t="shared" si="97"/>
        <v>4.0 - 4.4</v>
      </c>
      <c r="T322" s="28" t="str">
        <f t="shared" si="98"/>
        <v>3.0 - 3.4</v>
      </c>
      <c r="U322" s="28" t="str">
        <f t="shared" si="99"/>
        <v>3.5 - 3.9</v>
      </c>
      <c r="V322" s="28" t="str">
        <f t="shared" si="100"/>
        <v>2.5 - 2.9</v>
      </c>
      <c r="W322" s="28" t="str">
        <f t="shared" si="101"/>
        <v>3.0 - 3.4</v>
      </c>
      <c r="X322" s="28" t="str">
        <f t="shared" si="102"/>
        <v>3.5 - 3.9</v>
      </c>
      <c r="Y322" s="28" t="str">
        <f t="shared" si="103"/>
        <v>3.0 - 3.4</v>
      </c>
      <c r="Z322" s="27"/>
      <c r="AA322" s="29">
        <f t="shared" si="104"/>
        <v>3.4</v>
      </c>
      <c r="AB322" s="29">
        <f>VLOOKUP($C322, EDU!C:E, 3, FALSE)</f>
        <v>4</v>
      </c>
      <c r="AC322" s="29">
        <f>VLOOKUP($C322, ESNFI!C:E, 3, FALSE)</f>
        <v>3.3</v>
      </c>
      <c r="AD322" s="29">
        <f>VLOOKUP($C322, Health!C:E, 3, FALSE)</f>
        <v>3.5</v>
      </c>
      <c r="AE322" s="29">
        <f>VLOOKUP($C322, NUT!C:E, 3, FALSE)</f>
        <v>2.8000000000000003</v>
      </c>
      <c r="AF322" s="29">
        <f>VLOOKUP($C322, PRO!C:E, 3, FALSE)</f>
        <v>3.3</v>
      </c>
      <c r="AG322" s="29">
        <f>VLOOKUP($C322, FSC!C:E, 3, FALSE)</f>
        <v>3.8</v>
      </c>
      <c r="AH322" s="29">
        <f>VLOOKUP($C322, WASH!C:E, 3, FALSE)</f>
        <v>3</v>
      </c>
    </row>
    <row r="323" spans="1:34" ht="17" thickTop="1" thickBot="1" x14ac:dyDescent="0.35">
      <c r="A323" s="20" t="s">
        <v>776</v>
      </c>
      <c r="B323" s="20" t="s">
        <v>800</v>
      </c>
      <c r="C323" s="20" t="s">
        <v>801</v>
      </c>
      <c r="D323" s="10">
        <f>IFERROR(IF(AND($P323&gt;=2, SUM($O323:P323)&gt;=4), 5, IF(SUM($O323:$P323) &gt;= 4, 4, IF(SUM($N323:$P323) &gt;= 4, 3, IF(SUM($M323:$P323) &gt;= 4, 2, IF(SUM($L323:$P323)&gt;=4, 1, " "))))), " ")</f>
        <v>4</v>
      </c>
      <c r="E323" s="28">
        <f t="shared" ref="E323:E386" si="105">ROUND(AB323, 0)</f>
        <v>4</v>
      </c>
      <c r="F323" s="28">
        <f t="shared" ref="F323:F386" si="106">ROUND(AC323, 0)</f>
        <v>4</v>
      </c>
      <c r="G323" s="28">
        <f t="shared" ref="G323:G386" si="107">ROUND(AD323, 0)</f>
        <v>4</v>
      </c>
      <c r="H323" s="28">
        <f t="shared" ref="H323:H386" si="108">ROUND(AE323, 0)</f>
        <v>3</v>
      </c>
      <c r="I323" s="28">
        <f t="shared" ref="I323:I386" si="109">ROUND(AF323, 0)</f>
        <v>3</v>
      </c>
      <c r="J323" s="28">
        <f t="shared" ref="J323:J386" si="110">ROUND(AG323, 0)</f>
        <v>4</v>
      </c>
      <c r="K323" s="28">
        <f t="shared" ref="K323:K386" si="111">ROUND(AH323, 0)</f>
        <v>3</v>
      </c>
      <c r="L323" s="28">
        <f t="shared" ref="L323:L386" si="112">COUNTIF($E323:$K323, 1)</f>
        <v>0</v>
      </c>
      <c r="M323" s="28">
        <f t="shared" ref="M323:M386" si="113">COUNTIF($E323:$K323, 2)</f>
        <v>0</v>
      </c>
      <c r="N323" s="28">
        <f t="shared" ref="N323:N386" si="114">COUNTIF($E323:$K323, 3)</f>
        <v>3</v>
      </c>
      <c r="O323" s="28">
        <f t="shared" ref="O323:O386" si="115">COUNTIF($E323:$K323, 4)</f>
        <v>4</v>
      </c>
      <c r="P323" s="28">
        <f t="shared" ref="P323:P386" si="116">COUNTIF($E323:$K323, 5)</f>
        <v>0</v>
      </c>
      <c r="Q323" s="27"/>
      <c r="R323" s="28" t="str">
        <f t="shared" ref="R323:R386" si="117">IF(AA323&gt;=4.5, "4.5 - 5.0", IF(AA323&gt;=4, "4.0 - 4.4", IF(AA323&gt;= 3.5, "3.5 - 3.9", IF(AA323&gt;=3, "3.0 - 3.4", IF(AA323&gt;= 2.5, "2.5 - 2.9", IF(AA323 &gt;=2, "2.0 - 2.4", IF(AA323&gt;=1.5, "1.5 - 1.9", IF(AA323 &gt;=1, "1.0 - 1.4"))))))))</f>
        <v>3.5 - 3.9</v>
      </c>
      <c r="S323" s="28" t="str">
        <f t="shared" ref="S323:S386" si="118">IF(AB323&gt;=4.5, "4.5 - 5.0", IF(AB323&gt;=4, "4.0 - 4.4", IF(AB323&gt;= 3.5, "3.5 - 3.9", IF(AB323&gt;=3, "3.0 - 3.4", IF(AB323&gt;= 2.5, "2.5 - 2.9", IF(AB323 &gt;=2, "2.0 - 2.4", IF(AB323&gt;=1.5, "1.5 - 1.9", IF(AB323 &gt;=1, "1.0 - 1.4"))))))))</f>
        <v>4.0 - 4.4</v>
      </c>
      <c r="T323" s="28" t="str">
        <f t="shared" ref="T323:T386" si="119">IF(AC323&gt;=4.5, "4.5 - 5.0", IF(AC323&gt;=4, "4.0 - 4.4", IF(AC323&gt;= 3.5, "3.5 - 3.9", IF(AC323&gt;=3, "3.0 - 3.4", IF(AC323&gt;= 2.5, "2.5 - 2.9", IF(AC323 &gt;=2, "2.0 - 2.4", IF(AC323&gt;=1.5, "1.5 - 1.9", IF(AC323 &gt;=1, "1.0 - 1.4"))))))))</f>
        <v>3.5 - 3.9</v>
      </c>
      <c r="U323" s="28" t="str">
        <f t="shared" ref="U323:U386" si="120">IF(AD323&gt;=4.5, "4.5 - 5.0", IF(AD323&gt;=4, "4.0 - 4.4", IF(AD323&gt;= 3.5, "3.5 - 3.9", IF(AD323&gt;=3, "3.0 - 3.4", IF(AD323&gt;= 2.5, "2.5 - 2.9", IF(AD323 &gt;=2, "2.0 - 2.4", IF(AD323&gt;=1.5, "1.5 - 1.9", IF(AD323 &gt;=1, "1.0 - 1.4"))))))))</f>
        <v>3.5 - 3.9</v>
      </c>
      <c r="V323" s="28" t="str">
        <f t="shared" ref="V323:V386" si="121">IF(AE323&gt;=4.5, "4.5 - 5.0", IF(AE323&gt;=4, "4.0 - 4.4", IF(AE323&gt;= 3.5, "3.5 - 3.9", IF(AE323&gt;=3, "3.0 - 3.4", IF(AE323&gt;= 2.5, "2.5 - 2.9", IF(AE323 &gt;=2, "2.0 - 2.4", IF(AE323&gt;=1.5, "1.5 - 1.9", IF(AE323 &gt;=1, "1.0 - 1.4"))))))))</f>
        <v>3.0 - 3.4</v>
      </c>
      <c r="W323" s="28" t="str">
        <f t="shared" ref="W323:W386" si="122">IF(AF323&gt;=4.5, "4.5 - 5.0", IF(AF323&gt;=4, "4.0 - 4.4", IF(AF323&gt;= 3.5, "3.5 - 3.9", IF(AF323&gt;=3, "3.0 - 3.4", IF(AF323&gt;= 2.5, "2.5 - 2.9", IF(AF323 &gt;=2, "2.0 - 2.4", IF(AF323&gt;=1.5, "1.5 - 1.9", IF(AF323 &gt;=1, "1.0 - 1.4"))))))))</f>
        <v>3.0 - 3.4</v>
      </c>
      <c r="X323" s="28" t="str">
        <f t="shared" ref="X323:X386" si="123">IF(AG323&gt;=4.5, "4.5 - 5.0", IF(AG323&gt;=4, "4.0 - 4.4", IF(AG323&gt;= 3.5, "3.5 - 3.9", IF(AG323&gt;=3, "3.0 - 3.4", IF(AG323&gt;= 2.5, "2.5 - 2.9", IF(AG323 &gt;=2, "2.0 - 2.4", IF(AG323&gt;=1.5, "1.5 - 1.9", IF(AG323 &gt;=1, "1.0 - 1.4"))))))))</f>
        <v>3.5 - 3.9</v>
      </c>
      <c r="Y323" s="28" t="str">
        <f t="shared" ref="Y323:Y386" si="124">IF(AH323&gt;=4.5, "4.5 - 5.0", IF(AH323&gt;=4, "4.0 - 4.4", IF(AH323&gt;= 3.5, "3.5 - 3.9", IF(AH323&gt;=3, "3.0 - 3.4", IF(AH323&gt;= 2.5, "2.5 - 2.9", IF(AH323 &gt;=2, "2.0 - 2.4", IF(AH323&gt;=1.5, "1.5 - 1.9", IF(AH323 &gt;=1, "1.0 - 1.4"))))))))</f>
        <v>2.5 - 2.9</v>
      </c>
      <c r="Z323" s="27"/>
      <c r="AA323" s="29">
        <f t="shared" ref="AA323:AA386" si="125">ROUND(AVERAGEIFS(AB323:AH323, AB323:AH323, "&lt;&gt;#N/A"), 1)</f>
        <v>3.5</v>
      </c>
      <c r="AB323" s="29">
        <f>VLOOKUP($C323, EDU!C:E, 3, FALSE)</f>
        <v>4</v>
      </c>
      <c r="AC323" s="29">
        <f>VLOOKUP($C323, ESNFI!C:E, 3, FALSE)</f>
        <v>3.8</v>
      </c>
      <c r="AD323" s="29">
        <f>VLOOKUP($C323, Health!C:E, 3, FALSE)</f>
        <v>3.5</v>
      </c>
      <c r="AE323" s="29">
        <f>VLOOKUP($C323, NUT!C:E, 3, FALSE)</f>
        <v>3</v>
      </c>
      <c r="AF323" s="29">
        <f>VLOOKUP($C323, PRO!C:E, 3, FALSE)</f>
        <v>3.3</v>
      </c>
      <c r="AG323" s="29">
        <f>VLOOKUP($C323, FSC!C:E, 3, FALSE)</f>
        <v>3.8</v>
      </c>
      <c r="AH323" s="29">
        <f>VLOOKUP($C323, WASH!C:E, 3, FALSE)</f>
        <v>2.8</v>
      </c>
    </row>
    <row r="324" spans="1:34" ht="17" thickTop="1" thickBot="1" x14ac:dyDescent="0.35">
      <c r="A324" s="20" t="s">
        <v>776</v>
      </c>
      <c r="B324" s="20" t="s">
        <v>802</v>
      </c>
      <c r="C324" s="20" t="s">
        <v>803</v>
      </c>
      <c r="D324" s="10">
        <f>IFERROR(IF(AND($P324&gt;=2, SUM($O324:P324)&gt;=4), 5, IF(SUM($O324:$P324) &gt;= 4, 4, IF(SUM($N324:$P324) &gt;= 4, 3, IF(SUM($M324:$P324) &gt;= 4, 2, IF(SUM($L324:$P324)&gt;=4, 1, " "))))), " ")</f>
        <v>3</v>
      </c>
      <c r="E324" s="28">
        <f t="shared" si="105"/>
        <v>4</v>
      </c>
      <c r="F324" s="28">
        <f t="shared" si="106"/>
        <v>2</v>
      </c>
      <c r="G324" s="28">
        <f t="shared" si="107"/>
        <v>3</v>
      </c>
      <c r="H324" s="28">
        <f t="shared" si="108"/>
        <v>4</v>
      </c>
      <c r="I324" s="28">
        <f t="shared" si="109"/>
        <v>3</v>
      </c>
      <c r="J324" s="28">
        <f t="shared" si="110"/>
        <v>4</v>
      </c>
      <c r="K324" s="28">
        <f t="shared" si="111"/>
        <v>2</v>
      </c>
      <c r="L324" s="28">
        <f t="shared" si="112"/>
        <v>0</v>
      </c>
      <c r="M324" s="28">
        <f t="shared" si="113"/>
        <v>2</v>
      </c>
      <c r="N324" s="28">
        <f t="shared" si="114"/>
        <v>2</v>
      </c>
      <c r="O324" s="28">
        <f t="shared" si="115"/>
        <v>3</v>
      </c>
      <c r="P324" s="28">
        <f t="shared" si="116"/>
        <v>0</v>
      </c>
      <c r="Q324" s="27"/>
      <c r="R324" s="28" t="str">
        <f t="shared" si="117"/>
        <v>3.0 - 3.4</v>
      </c>
      <c r="S324" s="28" t="str">
        <f t="shared" si="118"/>
        <v>3.5 - 3.9</v>
      </c>
      <c r="T324" s="28" t="str">
        <f t="shared" si="119"/>
        <v>2.0 - 2.4</v>
      </c>
      <c r="U324" s="28" t="str">
        <f t="shared" si="120"/>
        <v>3.0 - 3.4</v>
      </c>
      <c r="V324" s="28" t="str">
        <f t="shared" si="121"/>
        <v>4.0 - 4.4</v>
      </c>
      <c r="W324" s="28" t="str">
        <f t="shared" si="122"/>
        <v>3.0 - 3.4</v>
      </c>
      <c r="X324" s="28" t="str">
        <f t="shared" si="123"/>
        <v>3.5 - 3.9</v>
      </c>
      <c r="Y324" s="28" t="str">
        <f t="shared" si="124"/>
        <v>2.0 - 2.4</v>
      </c>
      <c r="Z324" s="27"/>
      <c r="AA324" s="29">
        <f t="shared" si="125"/>
        <v>3.1</v>
      </c>
      <c r="AB324" s="29">
        <f>VLOOKUP($C324, EDU!C:E, 3, FALSE)</f>
        <v>3.7</v>
      </c>
      <c r="AC324" s="29">
        <f>VLOOKUP($C324, ESNFI!C:E, 3, FALSE)</f>
        <v>2</v>
      </c>
      <c r="AD324" s="29">
        <f>VLOOKUP($C324, Health!C:E, 3, FALSE)</f>
        <v>3.3</v>
      </c>
      <c r="AE324" s="29">
        <f>VLOOKUP($C324, NUT!C:E, 3, FALSE)</f>
        <v>4.2</v>
      </c>
      <c r="AF324" s="29">
        <f>VLOOKUP($C324, PRO!C:E, 3, FALSE)</f>
        <v>3</v>
      </c>
      <c r="AG324" s="29">
        <f>VLOOKUP($C324, FSC!C:E, 3, FALSE)</f>
        <v>3.8</v>
      </c>
      <c r="AH324" s="29">
        <f>VLOOKUP($C324, WASH!C:E, 3, FALSE)</f>
        <v>2</v>
      </c>
    </row>
    <row r="325" spans="1:34" ht="17" thickTop="1" thickBot="1" x14ac:dyDescent="0.35">
      <c r="A325" s="20" t="s">
        <v>776</v>
      </c>
      <c r="B325" s="20" t="s">
        <v>804</v>
      </c>
      <c r="C325" s="20" t="s">
        <v>805</v>
      </c>
      <c r="D325" s="10">
        <f>IFERROR(IF(AND($P325&gt;=2, SUM($O325:P325)&gt;=4), 5, IF(SUM($O325:$P325) &gt;= 4, 4, IF(SUM($N325:$P325) &gt;= 4, 3, IF(SUM($M325:$P325) &gt;= 4, 2, IF(SUM($L325:$P325)&gt;=4, 1, " "))))), " ")</f>
        <v>2</v>
      </c>
      <c r="E325" s="28">
        <f t="shared" si="105"/>
        <v>4</v>
      </c>
      <c r="F325" s="28">
        <f t="shared" si="106"/>
        <v>2</v>
      </c>
      <c r="G325" s="28">
        <f t="shared" si="107"/>
        <v>2</v>
      </c>
      <c r="H325" s="28">
        <f t="shared" si="108"/>
        <v>4</v>
      </c>
      <c r="I325" s="28">
        <f t="shared" si="109"/>
        <v>2</v>
      </c>
      <c r="J325" s="28">
        <f t="shared" si="110"/>
        <v>3</v>
      </c>
      <c r="K325" s="28">
        <f t="shared" si="111"/>
        <v>2</v>
      </c>
      <c r="L325" s="28">
        <f t="shared" si="112"/>
        <v>0</v>
      </c>
      <c r="M325" s="28">
        <f t="shared" si="113"/>
        <v>4</v>
      </c>
      <c r="N325" s="28">
        <f t="shared" si="114"/>
        <v>1</v>
      </c>
      <c r="O325" s="28">
        <f t="shared" si="115"/>
        <v>2</v>
      </c>
      <c r="P325" s="28">
        <f t="shared" si="116"/>
        <v>0</v>
      </c>
      <c r="Q325" s="27"/>
      <c r="R325" s="28" t="str">
        <f t="shared" si="117"/>
        <v>2.5 - 2.9</v>
      </c>
      <c r="S325" s="28" t="str">
        <f t="shared" si="118"/>
        <v>3.5 - 3.9</v>
      </c>
      <c r="T325" s="28" t="str">
        <f t="shared" si="119"/>
        <v>1.5 - 1.9</v>
      </c>
      <c r="U325" s="28" t="str">
        <f t="shared" si="120"/>
        <v>2.0 - 2.4</v>
      </c>
      <c r="V325" s="28" t="str">
        <f t="shared" si="121"/>
        <v>3.5 - 3.9</v>
      </c>
      <c r="W325" s="28" t="str">
        <f t="shared" si="122"/>
        <v>2.0 - 2.4</v>
      </c>
      <c r="X325" s="28" t="str">
        <f t="shared" si="123"/>
        <v>3.0 - 3.4</v>
      </c>
      <c r="Y325" s="28" t="str">
        <f t="shared" si="124"/>
        <v>1.5 - 1.9</v>
      </c>
      <c r="Z325" s="27"/>
      <c r="AA325" s="29">
        <f t="shared" si="125"/>
        <v>2.7</v>
      </c>
      <c r="AB325" s="29">
        <f>VLOOKUP($C325, EDU!C:E, 3, FALSE)</f>
        <v>3.7</v>
      </c>
      <c r="AC325" s="29">
        <f>VLOOKUP($C325, ESNFI!C:E, 3, FALSE)</f>
        <v>1.8</v>
      </c>
      <c r="AD325" s="29">
        <f>VLOOKUP($C325, Health!C:E, 3, FALSE)</f>
        <v>2.2999999999999998</v>
      </c>
      <c r="AE325" s="29">
        <f>VLOOKUP($C325, NUT!C:E, 3, FALSE)</f>
        <v>3.8000000000000003</v>
      </c>
      <c r="AF325" s="29">
        <f>VLOOKUP($C325, PRO!C:E, 3, FALSE)</f>
        <v>2.2999999999999998</v>
      </c>
      <c r="AG325" s="29">
        <f>VLOOKUP($C325, FSC!C:E, 3, FALSE)</f>
        <v>3.2</v>
      </c>
      <c r="AH325" s="29">
        <f>VLOOKUP($C325, WASH!C:E, 3, FALSE)</f>
        <v>1.8</v>
      </c>
    </row>
    <row r="326" spans="1:34" ht="17" thickTop="1" thickBot="1" x14ac:dyDescent="0.35">
      <c r="A326" s="20" t="s">
        <v>776</v>
      </c>
      <c r="B326" s="20" t="s">
        <v>806</v>
      </c>
      <c r="C326" s="20" t="s">
        <v>807</v>
      </c>
      <c r="D326" s="10">
        <f>IFERROR(IF(AND($P326&gt;=2, SUM($O326:P326)&gt;=4), 5, IF(SUM($O326:$P326) &gt;= 4, 4, IF(SUM($N326:$P326) &gt;= 4, 3, IF(SUM($M326:$P326) &gt;= 4, 2, IF(SUM($L326:$P326)&gt;=4, 1, " "))))), " ")</f>
        <v>4</v>
      </c>
      <c r="E326" s="28">
        <f t="shared" si="105"/>
        <v>4</v>
      </c>
      <c r="F326" s="28">
        <f t="shared" si="106"/>
        <v>3</v>
      </c>
      <c r="G326" s="28">
        <f t="shared" si="107"/>
        <v>4</v>
      </c>
      <c r="H326" s="28">
        <f t="shared" si="108"/>
        <v>5</v>
      </c>
      <c r="I326" s="28">
        <f t="shared" si="109"/>
        <v>4</v>
      </c>
      <c r="J326" s="28">
        <f t="shared" si="110"/>
        <v>4</v>
      </c>
      <c r="K326" s="28">
        <f t="shared" si="111"/>
        <v>3</v>
      </c>
      <c r="L326" s="28">
        <f t="shared" si="112"/>
        <v>0</v>
      </c>
      <c r="M326" s="28">
        <f t="shared" si="113"/>
        <v>0</v>
      </c>
      <c r="N326" s="28">
        <f t="shared" si="114"/>
        <v>2</v>
      </c>
      <c r="O326" s="28">
        <f t="shared" si="115"/>
        <v>4</v>
      </c>
      <c r="P326" s="28">
        <f t="shared" si="116"/>
        <v>1</v>
      </c>
      <c r="Q326" s="27"/>
      <c r="R326" s="28" t="str">
        <f t="shared" si="117"/>
        <v>3.5 - 3.9</v>
      </c>
      <c r="S326" s="28" t="str">
        <f t="shared" si="118"/>
        <v>3.5 - 3.9</v>
      </c>
      <c r="T326" s="28" t="str">
        <f t="shared" si="119"/>
        <v>3.0 - 3.4</v>
      </c>
      <c r="U326" s="28" t="str">
        <f t="shared" si="120"/>
        <v>3.5 - 3.9</v>
      </c>
      <c r="V326" s="28" t="str">
        <f t="shared" si="121"/>
        <v>4.5 - 5.0</v>
      </c>
      <c r="W326" s="28" t="str">
        <f t="shared" si="122"/>
        <v>3.5 - 3.9</v>
      </c>
      <c r="X326" s="28" t="str">
        <f t="shared" si="123"/>
        <v>4.0 - 4.4</v>
      </c>
      <c r="Y326" s="28" t="str">
        <f t="shared" si="124"/>
        <v>3.0 - 3.4</v>
      </c>
      <c r="Z326" s="27"/>
      <c r="AA326" s="29">
        <f t="shared" si="125"/>
        <v>3.8</v>
      </c>
      <c r="AB326" s="29">
        <f>VLOOKUP($C326, EDU!C:E, 3, FALSE)</f>
        <v>3.7</v>
      </c>
      <c r="AC326" s="29">
        <f>VLOOKUP($C326, ESNFI!C:E, 3, FALSE)</f>
        <v>3</v>
      </c>
      <c r="AD326" s="29">
        <f>VLOOKUP($C326, Health!C:E, 3, FALSE)</f>
        <v>3.8</v>
      </c>
      <c r="AE326" s="29">
        <f>VLOOKUP($C326, NUT!C:E, 3, FALSE)</f>
        <v>5</v>
      </c>
      <c r="AF326" s="29">
        <f>VLOOKUP($C326, PRO!C:E, 3, FALSE)</f>
        <v>3.8</v>
      </c>
      <c r="AG326" s="29">
        <f>VLOOKUP($C326, FSC!C:E, 3, FALSE)</f>
        <v>4</v>
      </c>
      <c r="AH326" s="29">
        <f>VLOOKUP($C326, WASH!C:E, 3, FALSE)</f>
        <v>3</v>
      </c>
    </row>
    <row r="327" spans="1:34" ht="17" thickTop="1" thickBot="1" x14ac:dyDescent="0.35">
      <c r="A327" s="20" t="s">
        <v>808</v>
      </c>
      <c r="B327" s="20" t="s">
        <v>809</v>
      </c>
      <c r="C327" s="20" t="s">
        <v>810</v>
      </c>
      <c r="D327" s="10">
        <f>IFERROR(IF(AND($P327&gt;=2, SUM($O327:P327)&gt;=4), 5, IF(SUM($O327:$P327) &gt;= 4, 4, IF(SUM($N327:$P327) &gt;= 4, 3, IF(SUM($M327:$P327) &gt;= 4, 2, IF(SUM($L327:$P327)&gt;=4, 1, " "))))), " ")</f>
        <v>3</v>
      </c>
      <c r="E327" s="28">
        <f t="shared" si="105"/>
        <v>4</v>
      </c>
      <c r="F327" s="28">
        <f t="shared" si="106"/>
        <v>3</v>
      </c>
      <c r="G327" s="28">
        <f t="shared" si="107"/>
        <v>3</v>
      </c>
      <c r="H327" s="28">
        <f t="shared" si="108"/>
        <v>3</v>
      </c>
      <c r="I327" s="28">
        <f t="shared" si="109"/>
        <v>3</v>
      </c>
      <c r="J327" s="28">
        <f t="shared" si="110"/>
        <v>3</v>
      </c>
      <c r="K327" s="28">
        <f t="shared" si="111"/>
        <v>2</v>
      </c>
      <c r="L327" s="28">
        <f t="shared" si="112"/>
        <v>0</v>
      </c>
      <c r="M327" s="28">
        <f t="shared" si="113"/>
        <v>1</v>
      </c>
      <c r="N327" s="28">
        <f t="shared" si="114"/>
        <v>5</v>
      </c>
      <c r="O327" s="28">
        <f t="shared" si="115"/>
        <v>1</v>
      </c>
      <c r="P327" s="28">
        <f t="shared" si="116"/>
        <v>0</v>
      </c>
      <c r="Q327" s="27"/>
      <c r="R327" s="28" t="str">
        <f t="shared" si="117"/>
        <v>3.0 - 3.4</v>
      </c>
      <c r="S327" s="28" t="str">
        <f t="shared" si="118"/>
        <v>4.0 - 4.4</v>
      </c>
      <c r="T327" s="28" t="str">
        <f t="shared" si="119"/>
        <v>2.5 - 2.9</v>
      </c>
      <c r="U327" s="28" t="str">
        <f t="shared" si="120"/>
        <v>3.0 - 3.4</v>
      </c>
      <c r="V327" s="28" t="str">
        <f t="shared" si="121"/>
        <v>3.0 - 3.4</v>
      </c>
      <c r="W327" s="28" t="str">
        <f t="shared" si="122"/>
        <v>3.0 - 3.4</v>
      </c>
      <c r="X327" s="28" t="str">
        <f t="shared" si="123"/>
        <v>3.0 - 3.4</v>
      </c>
      <c r="Y327" s="28" t="str">
        <f t="shared" si="124"/>
        <v>1.5 - 1.9</v>
      </c>
      <c r="Z327" s="27"/>
      <c r="AA327" s="29">
        <f t="shared" si="125"/>
        <v>3</v>
      </c>
      <c r="AB327" s="29">
        <f>VLOOKUP($C327, EDU!C:E, 3, FALSE)</f>
        <v>4</v>
      </c>
      <c r="AC327" s="29">
        <f>VLOOKUP($C327, ESNFI!C:E, 3, FALSE)</f>
        <v>2.5</v>
      </c>
      <c r="AD327" s="29">
        <f>VLOOKUP($C327, Health!C:E, 3, FALSE)</f>
        <v>3</v>
      </c>
      <c r="AE327" s="29">
        <f>VLOOKUP($C327, NUT!C:E, 3, FALSE)</f>
        <v>3.2</v>
      </c>
      <c r="AF327" s="29">
        <f>VLOOKUP($C327, PRO!C:E, 3, FALSE)</f>
        <v>3</v>
      </c>
      <c r="AG327" s="29">
        <f>VLOOKUP($C327, FSC!C:E, 3, FALSE)</f>
        <v>3.4</v>
      </c>
      <c r="AH327" s="29">
        <f>VLOOKUP($C327, WASH!C:E, 3, FALSE)</f>
        <v>1.8</v>
      </c>
    </row>
    <row r="328" spans="1:34" ht="17" thickTop="1" thickBot="1" x14ac:dyDescent="0.35">
      <c r="A328" s="20" t="s">
        <v>808</v>
      </c>
      <c r="B328" s="20" t="s">
        <v>811</v>
      </c>
      <c r="C328" s="20" t="s">
        <v>812</v>
      </c>
      <c r="D328" s="10">
        <f>IFERROR(IF(AND($P328&gt;=2, SUM($O328:P328)&gt;=4), 5, IF(SUM($O328:$P328) &gt;= 4, 4, IF(SUM($N328:$P328) &gt;= 4, 3, IF(SUM($M328:$P328) &gt;= 4, 2, IF(SUM($L328:$P328)&gt;=4, 1, " "))))), " ")</f>
        <v>4</v>
      </c>
      <c r="E328" s="28">
        <f t="shared" si="105"/>
        <v>4</v>
      </c>
      <c r="F328" s="28">
        <f t="shared" si="106"/>
        <v>4</v>
      </c>
      <c r="G328" s="28">
        <f t="shared" si="107"/>
        <v>4</v>
      </c>
      <c r="H328" s="28">
        <f t="shared" si="108"/>
        <v>4</v>
      </c>
      <c r="I328" s="28">
        <f t="shared" si="109"/>
        <v>3</v>
      </c>
      <c r="J328" s="28">
        <f t="shared" si="110"/>
        <v>3</v>
      </c>
      <c r="K328" s="28">
        <f t="shared" si="111"/>
        <v>3</v>
      </c>
      <c r="L328" s="28">
        <f t="shared" si="112"/>
        <v>0</v>
      </c>
      <c r="M328" s="28">
        <f t="shared" si="113"/>
        <v>0</v>
      </c>
      <c r="N328" s="28">
        <f t="shared" si="114"/>
        <v>3</v>
      </c>
      <c r="O328" s="28">
        <f t="shared" si="115"/>
        <v>4</v>
      </c>
      <c r="P328" s="28">
        <f t="shared" si="116"/>
        <v>0</v>
      </c>
      <c r="Q328" s="27"/>
      <c r="R328" s="28" t="str">
        <f t="shared" si="117"/>
        <v>3.0 - 3.4</v>
      </c>
      <c r="S328" s="28" t="str">
        <f t="shared" si="118"/>
        <v>3.5 - 3.9</v>
      </c>
      <c r="T328" s="28" t="str">
        <f t="shared" si="119"/>
        <v>3.5 - 3.9</v>
      </c>
      <c r="U328" s="28" t="str">
        <f t="shared" si="120"/>
        <v>3.5 - 3.9</v>
      </c>
      <c r="V328" s="28" t="str">
        <f t="shared" si="121"/>
        <v>4.0 - 4.4</v>
      </c>
      <c r="W328" s="28" t="str">
        <f t="shared" si="122"/>
        <v>3.0 - 3.4</v>
      </c>
      <c r="X328" s="28" t="str">
        <f t="shared" si="123"/>
        <v>3.0 - 3.4</v>
      </c>
      <c r="Y328" s="28" t="str">
        <f t="shared" si="124"/>
        <v>2.5 - 2.9</v>
      </c>
      <c r="Z328" s="27"/>
      <c r="AA328" s="29">
        <f t="shared" si="125"/>
        <v>3.3</v>
      </c>
      <c r="AB328" s="29">
        <f>VLOOKUP($C328, EDU!C:E, 3, FALSE)</f>
        <v>3.7</v>
      </c>
      <c r="AC328" s="29">
        <f>VLOOKUP($C328, ESNFI!C:E, 3, FALSE)</f>
        <v>3.5</v>
      </c>
      <c r="AD328" s="29">
        <f>VLOOKUP($C328, Health!C:E, 3, FALSE)</f>
        <v>3.5</v>
      </c>
      <c r="AE328" s="29">
        <f>VLOOKUP($C328, NUT!C:E, 3, FALSE)</f>
        <v>4</v>
      </c>
      <c r="AF328" s="29">
        <f>VLOOKUP($C328, PRO!C:E, 3, FALSE)</f>
        <v>3</v>
      </c>
      <c r="AG328" s="29">
        <f>VLOOKUP($C328, FSC!C:E, 3, FALSE)</f>
        <v>3.2</v>
      </c>
      <c r="AH328" s="29">
        <f>VLOOKUP($C328, WASH!C:E, 3, FALSE)</f>
        <v>2.5</v>
      </c>
    </row>
    <row r="329" spans="1:34" ht="17" thickTop="1" thickBot="1" x14ac:dyDescent="0.35">
      <c r="A329" s="20" t="s">
        <v>808</v>
      </c>
      <c r="B329" s="20" t="s">
        <v>813</v>
      </c>
      <c r="C329" s="20" t="s">
        <v>814</v>
      </c>
      <c r="D329" s="10">
        <f>IFERROR(IF(AND($P329&gt;=2, SUM($O329:P329)&gt;=4), 5, IF(SUM($O329:$P329) &gt;= 4, 4, IF(SUM($N329:$P329) &gt;= 4, 3, IF(SUM($M329:$P329) &gt;= 4, 2, IF(SUM($L329:$P329)&gt;=4, 1, " "))))), " ")</f>
        <v>3</v>
      </c>
      <c r="E329" s="28">
        <f t="shared" si="105"/>
        <v>4</v>
      </c>
      <c r="F329" s="28">
        <f t="shared" si="106"/>
        <v>3</v>
      </c>
      <c r="G329" s="28">
        <f t="shared" si="107"/>
        <v>3</v>
      </c>
      <c r="H329" s="28">
        <f t="shared" si="108"/>
        <v>3</v>
      </c>
      <c r="I329" s="28">
        <f t="shared" si="109"/>
        <v>3</v>
      </c>
      <c r="J329" s="28">
        <f t="shared" si="110"/>
        <v>3</v>
      </c>
      <c r="K329" s="28">
        <f t="shared" si="111"/>
        <v>3</v>
      </c>
      <c r="L329" s="28">
        <f t="shared" si="112"/>
        <v>0</v>
      </c>
      <c r="M329" s="28">
        <f t="shared" si="113"/>
        <v>0</v>
      </c>
      <c r="N329" s="28">
        <f t="shared" si="114"/>
        <v>6</v>
      </c>
      <c r="O329" s="28">
        <f t="shared" si="115"/>
        <v>1</v>
      </c>
      <c r="P329" s="28">
        <f t="shared" si="116"/>
        <v>0</v>
      </c>
      <c r="Q329" s="27"/>
      <c r="R329" s="28" t="str">
        <f t="shared" si="117"/>
        <v>3.0 - 3.4</v>
      </c>
      <c r="S329" s="28" t="str">
        <f t="shared" si="118"/>
        <v>3.5 - 3.9</v>
      </c>
      <c r="T329" s="28" t="str">
        <f t="shared" si="119"/>
        <v>2.5 - 2.9</v>
      </c>
      <c r="U329" s="28" t="str">
        <f t="shared" si="120"/>
        <v>3.0 - 3.4</v>
      </c>
      <c r="V329" s="28" t="str">
        <f t="shared" si="121"/>
        <v>2.5 - 2.9</v>
      </c>
      <c r="W329" s="28" t="str">
        <f t="shared" si="122"/>
        <v>3.0 - 3.4</v>
      </c>
      <c r="X329" s="28" t="str">
        <f t="shared" si="123"/>
        <v>3.0 - 3.4</v>
      </c>
      <c r="Y329" s="28" t="str">
        <f t="shared" si="124"/>
        <v>2.5 - 2.9</v>
      </c>
      <c r="Z329" s="27"/>
      <c r="AA329" s="29">
        <f t="shared" si="125"/>
        <v>3</v>
      </c>
      <c r="AB329" s="29">
        <f>VLOOKUP($C329, EDU!C:E, 3, FALSE)</f>
        <v>3.7</v>
      </c>
      <c r="AC329" s="29">
        <f>VLOOKUP($C329, ESNFI!C:E, 3, FALSE)</f>
        <v>2.8</v>
      </c>
      <c r="AD329" s="29">
        <f>VLOOKUP($C329, Health!C:E, 3, FALSE)</f>
        <v>3.3</v>
      </c>
      <c r="AE329" s="29">
        <f>VLOOKUP($C329, NUT!C:E, 3, FALSE)</f>
        <v>2.6</v>
      </c>
      <c r="AF329" s="29">
        <f>VLOOKUP($C329, PRO!C:E, 3, FALSE)</f>
        <v>3</v>
      </c>
      <c r="AG329" s="29">
        <f>VLOOKUP($C329, FSC!C:E, 3, FALSE)</f>
        <v>3.2</v>
      </c>
      <c r="AH329" s="29">
        <f>VLOOKUP($C329, WASH!C:E, 3, FALSE)</f>
        <v>2.5</v>
      </c>
    </row>
    <row r="330" spans="1:34" ht="17" thickTop="1" thickBot="1" x14ac:dyDescent="0.35">
      <c r="A330" s="20" t="s">
        <v>808</v>
      </c>
      <c r="B330" s="20" t="s">
        <v>815</v>
      </c>
      <c r="C330" s="20" t="s">
        <v>816</v>
      </c>
      <c r="D330" s="10">
        <f>IFERROR(IF(AND($P330&gt;=2, SUM($O330:P330)&gt;=4), 5, IF(SUM($O330:$P330) &gt;= 4, 4, IF(SUM($N330:$P330) &gt;= 4, 3, IF(SUM($M330:$P330) &gt;= 4, 2, IF(SUM($L330:$P330)&gt;=4, 1, " "))))), " ")</f>
        <v>3</v>
      </c>
      <c r="E330" s="28">
        <f t="shared" si="105"/>
        <v>4</v>
      </c>
      <c r="F330" s="28">
        <f t="shared" si="106"/>
        <v>4</v>
      </c>
      <c r="G330" s="28">
        <f t="shared" si="107"/>
        <v>3</v>
      </c>
      <c r="H330" s="28">
        <f t="shared" si="108"/>
        <v>4</v>
      </c>
      <c r="I330" s="28">
        <f t="shared" si="109"/>
        <v>3</v>
      </c>
      <c r="J330" s="28">
        <f t="shared" si="110"/>
        <v>3</v>
      </c>
      <c r="K330" s="28">
        <f t="shared" si="111"/>
        <v>2</v>
      </c>
      <c r="L330" s="28">
        <f t="shared" si="112"/>
        <v>0</v>
      </c>
      <c r="M330" s="28">
        <f t="shared" si="113"/>
        <v>1</v>
      </c>
      <c r="N330" s="28">
        <f t="shared" si="114"/>
        <v>3</v>
      </c>
      <c r="O330" s="28">
        <f t="shared" si="115"/>
        <v>3</v>
      </c>
      <c r="P330" s="28">
        <f t="shared" si="116"/>
        <v>0</v>
      </c>
      <c r="Q330" s="27"/>
      <c r="R330" s="28" t="str">
        <f t="shared" si="117"/>
        <v>3.0 - 3.4</v>
      </c>
      <c r="S330" s="28" t="str">
        <f t="shared" si="118"/>
        <v>3.5 - 3.9</v>
      </c>
      <c r="T330" s="28" t="str">
        <f t="shared" si="119"/>
        <v>3.5 - 3.9</v>
      </c>
      <c r="U330" s="28" t="str">
        <f t="shared" si="120"/>
        <v>2.5 - 2.9</v>
      </c>
      <c r="V330" s="28" t="str">
        <f t="shared" si="121"/>
        <v>4.0 - 4.4</v>
      </c>
      <c r="W330" s="28" t="str">
        <f t="shared" si="122"/>
        <v>3.0 - 3.4</v>
      </c>
      <c r="X330" s="28" t="str">
        <f t="shared" si="123"/>
        <v>3.0 - 3.4</v>
      </c>
      <c r="Y330" s="28" t="str">
        <f t="shared" si="124"/>
        <v>1.5 - 1.9</v>
      </c>
      <c r="Z330" s="27"/>
      <c r="AA330" s="29">
        <f t="shared" si="125"/>
        <v>3.1</v>
      </c>
      <c r="AB330" s="29">
        <f>VLOOKUP($C330, EDU!C:E, 3, FALSE)</f>
        <v>3.7</v>
      </c>
      <c r="AC330" s="29">
        <f>VLOOKUP($C330, ESNFI!C:E, 3, FALSE)</f>
        <v>3.5</v>
      </c>
      <c r="AD330" s="29">
        <f>VLOOKUP($C330, Health!C:E, 3, FALSE)</f>
        <v>2.5</v>
      </c>
      <c r="AE330" s="29">
        <f>VLOOKUP($C330, NUT!C:E, 3, FALSE)</f>
        <v>4</v>
      </c>
      <c r="AF330" s="29">
        <f>VLOOKUP($C330, PRO!C:E, 3, FALSE)</f>
        <v>3</v>
      </c>
      <c r="AG330" s="29">
        <f>VLOOKUP($C330, FSC!C:E, 3, FALSE)</f>
        <v>3.2</v>
      </c>
      <c r="AH330" s="29">
        <f>VLOOKUP($C330, WASH!C:E, 3, FALSE)</f>
        <v>1.8</v>
      </c>
    </row>
    <row r="331" spans="1:34" ht="17" thickTop="1" thickBot="1" x14ac:dyDescent="0.35">
      <c r="A331" s="20" t="s">
        <v>808</v>
      </c>
      <c r="B331" s="20" t="s">
        <v>817</v>
      </c>
      <c r="C331" s="20" t="s">
        <v>818</v>
      </c>
      <c r="D331" s="10">
        <f>IFERROR(IF(AND($P331&gt;=2, SUM($O331:P331)&gt;=4), 5, IF(SUM($O331:$P331) &gt;= 4, 4, IF(SUM($N331:$P331) &gt;= 4, 3, IF(SUM($M331:$P331) &gt;= 4, 2, IF(SUM($L331:$P331)&gt;=4, 1, " "))))), " ")</f>
        <v>3</v>
      </c>
      <c r="E331" s="28">
        <f t="shared" si="105"/>
        <v>4</v>
      </c>
      <c r="F331" s="28">
        <f t="shared" si="106"/>
        <v>4</v>
      </c>
      <c r="G331" s="28">
        <f t="shared" si="107"/>
        <v>3</v>
      </c>
      <c r="H331" s="28">
        <f t="shared" si="108"/>
        <v>4</v>
      </c>
      <c r="I331" s="28">
        <f t="shared" si="109"/>
        <v>3</v>
      </c>
      <c r="J331" s="28">
        <f t="shared" si="110"/>
        <v>3</v>
      </c>
      <c r="K331" s="28">
        <f t="shared" si="111"/>
        <v>2</v>
      </c>
      <c r="L331" s="28">
        <f t="shared" si="112"/>
        <v>0</v>
      </c>
      <c r="M331" s="28">
        <f t="shared" si="113"/>
        <v>1</v>
      </c>
      <c r="N331" s="28">
        <f t="shared" si="114"/>
        <v>3</v>
      </c>
      <c r="O331" s="28">
        <f t="shared" si="115"/>
        <v>3</v>
      </c>
      <c r="P331" s="28">
        <f t="shared" si="116"/>
        <v>0</v>
      </c>
      <c r="Q331" s="27"/>
      <c r="R331" s="28" t="str">
        <f t="shared" si="117"/>
        <v>3.0 - 3.4</v>
      </c>
      <c r="S331" s="28" t="str">
        <f t="shared" si="118"/>
        <v>4.0 - 4.4</v>
      </c>
      <c r="T331" s="28" t="str">
        <f t="shared" si="119"/>
        <v>3.5 - 3.9</v>
      </c>
      <c r="U331" s="28" t="str">
        <f t="shared" si="120"/>
        <v>2.5 - 2.9</v>
      </c>
      <c r="V331" s="28" t="str">
        <f t="shared" si="121"/>
        <v>4.0 - 4.4</v>
      </c>
      <c r="W331" s="28" t="str">
        <f t="shared" si="122"/>
        <v>3.0 - 3.4</v>
      </c>
      <c r="X331" s="28" t="str">
        <f t="shared" si="123"/>
        <v>3.0 - 3.4</v>
      </c>
      <c r="Y331" s="28" t="str">
        <f t="shared" si="124"/>
        <v>1.5 - 1.9</v>
      </c>
      <c r="Z331" s="27"/>
      <c r="AA331" s="29">
        <f t="shared" si="125"/>
        <v>3.2</v>
      </c>
      <c r="AB331" s="29">
        <f>VLOOKUP($C331, EDU!C:E, 3, FALSE)</f>
        <v>4</v>
      </c>
      <c r="AC331" s="29">
        <f>VLOOKUP($C331, ESNFI!C:E, 3, FALSE)</f>
        <v>3.5</v>
      </c>
      <c r="AD331" s="29">
        <f>VLOOKUP($C331, Health!C:E, 3, FALSE)</f>
        <v>2.8</v>
      </c>
      <c r="AE331" s="29">
        <f>VLOOKUP($C331, NUT!C:E, 3, FALSE)</f>
        <v>4</v>
      </c>
      <c r="AF331" s="29">
        <f>VLOOKUP($C331, PRO!C:E, 3, FALSE)</f>
        <v>3</v>
      </c>
      <c r="AG331" s="29">
        <f>VLOOKUP($C331, FSC!C:E, 3, FALSE)</f>
        <v>3.4</v>
      </c>
      <c r="AH331" s="29">
        <f>VLOOKUP($C331, WASH!C:E, 3, FALSE)</f>
        <v>1.8</v>
      </c>
    </row>
    <row r="332" spans="1:34" ht="17" thickTop="1" thickBot="1" x14ac:dyDescent="0.35">
      <c r="A332" s="20" t="s">
        <v>808</v>
      </c>
      <c r="B332" s="20" t="s">
        <v>819</v>
      </c>
      <c r="C332" s="20" t="s">
        <v>820</v>
      </c>
      <c r="D332" s="10">
        <f>IFERROR(IF(AND($P332&gt;=2, SUM($O332:P332)&gt;=4), 5, IF(SUM($O332:$P332) &gt;= 4, 4, IF(SUM($N332:$P332) &gt;= 4, 3, IF(SUM($M332:$P332) &gt;= 4, 2, IF(SUM($L332:$P332)&gt;=4, 1, " "))))), " ")</f>
        <v>3</v>
      </c>
      <c r="E332" s="28">
        <f t="shared" si="105"/>
        <v>4</v>
      </c>
      <c r="F332" s="28">
        <f t="shared" si="106"/>
        <v>3</v>
      </c>
      <c r="G332" s="28">
        <f t="shared" si="107"/>
        <v>4</v>
      </c>
      <c r="H332" s="28">
        <f t="shared" si="108"/>
        <v>3</v>
      </c>
      <c r="I332" s="28">
        <f t="shared" si="109"/>
        <v>3</v>
      </c>
      <c r="J332" s="28">
        <f t="shared" si="110"/>
        <v>3</v>
      </c>
      <c r="K332" s="28">
        <f t="shared" si="111"/>
        <v>3</v>
      </c>
      <c r="L332" s="28">
        <f t="shared" si="112"/>
        <v>0</v>
      </c>
      <c r="M332" s="28">
        <f t="shared" si="113"/>
        <v>0</v>
      </c>
      <c r="N332" s="28">
        <f t="shared" si="114"/>
        <v>5</v>
      </c>
      <c r="O332" s="28">
        <f t="shared" si="115"/>
        <v>2</v>
      </c>
      <c r="P332" s="28">
        <f t="shared" si="116"/>
        <v>0</v>
      </c>
      <c r="Q332" s="27"/>
      <c r="R332" s="28" t="str">
        <f t="shared" si="117"/>
        <v>3.0 - 3.4</v>
      </c>
      <c r="S332" s="28" t="str">
        <f t="shared" si="118"/>
        <v>3.5 - 3.9</v>
      </c>
      <c r="T332" s="28" t="str">
        <f t="shared" si="119"/>
        <v>3.0 - 3.4</v>
      </c>
      <c r="U332" s="28" t="str">
        <f t="shared" si="120"/>
        <v>3.5 - 3.9</v>
      </c>
      <c r="V332" s="28" t="str">
        <f t="shared" si="121"/>
        <v>3.0 - 3.4</v>
      </c>
      <c r="W332" s="28" t="str">
        <f t="shared" si="122"/>
        <v>3.0 - 3.4</v>
      </c>
      <c r="X332" s="28" t="str">
        <f t="shared" si="123"/>
        <v>3.0 - 3.4</v>
      </c>
      <c r="Y332" s="28" t="str">
        <f t="shared" si="124"/>
        <v>2.5 - 2.9</v>
      </c>
      <c r="Z332" s="27"/>
      <c r="AA332" s="29">
        <f t="shared" si="125"/>
        <v>3.2</v>
      </c>
      <c r="AB332" s="29">
        <f>VLOOKUP($C332, EDU!C:E, 3, FALSE)</f>
        <v>3.7</v>
      </c>
      <c r="AC332" s="29">
        <f>VLOOKUP($C332, ESNFI!C:E, 3, FALSE)</f>
        <v>3</v>
      </c>
      <c r="AD332" s="29">
        <f>VLOOKUP($C332, Health!C:E, 3, FALSE)</f>
        <v>3.5</v>
      </c>
      <c r="AE332" s="29">
        <f>VLOOKUP($C332, NUT!C:E, 3, FALSE)</f>
        <v>3.2</v>
      </c>
      <c r="AF332" s="29">
        <f>VLOOKUP($C332, PRO!C:E, 3, FALSE)</f>
        <v>3</v>
      </c>
      <c r="AG332" s="29">
        <f>VLOOKUP($C332, FSC!C:E, 3, FALSE)</f>
        <v>3.2</v>
      </c>
      <c r="AH332" s="29">
        <f>VLOOKUP($C332, WASH!C:E, 3, FALSE)</f>
        <v>2.5</v>
      </c>
    </row>
    <row r="333" spans="1:34" ht="17" thickTop="1" thickBot="1" x14ac:dyDescent="0.35">
      <c r="A333" s="20" t="s">
        <v>808</v>
      </c>
      <c r="B333" s="20" t="s">
        <v>821</v>
      </c>
      <c r="C333" s="20" t="s">
        <v>822</v>
      </c>
      <c r="D333" s="10">
        <f>IFERROR(IF(AND($P333&gt;=2, SUM($O333:P333)&gt;=4), 5, IF(SUM($O333:$P333) &gt;= 4, 4, IF(SUM($N333:$P333) &gt;= 4, 3, IF(SUM($M333:$P333) &gt;= 4, 2, IF(SUM($L333:$P333)&gt;=4, 1, " "))))), " ")</f>
        <v>3</v>
      </c>
      <c r="E333" s="28">
        <f t="shared" si="105"/>
        <v>4</v>
      </c>
      <c r="F333" s="28">
        <f t="shared" si="106"/>
        <v>3</v>
      </c>
      <c r="G333" s="28">
        <f t="shared" si="107"/>
        <v>3</v>
      </c>
      <c r="H333" s="28">
        <f t="shared" si="108"/>
        <v>3</v>
      </c>
      <c r="I333" s="28">
        <f t="shared" si="109"/>
        <v>3</v>
      </c>
      <c r="J333" s="28">
        <f t="shared" si="110"/>
        <v>3</v>
      </c>
      <c r="K333" s="28">
        <f t="shared" si="111"/>
        <v>2</v>
      </c>
      <c r="L333" s="28">
        <f t="shared" si="112"/>
        <v>0</v>
      </c>
      <c r="M333" s="28">
        <f t="shared" si="113"/>
        <v>1</v>
      </c>
      <c r="N333" s="28">
        <f t="shared" si="114"/>
        <v>5</v>
      </c>
      <c r="O333" s="28">
        <f t="shared" si="115"/>
        <v>1</v>
      </c>
      <c r="P333" s="28">
        <f t="shared" si="116"/>
        <v>0</v>
      </c>
      <c r="Q333" s="27"/>
      <c r="R333" s="28" t="str">
        <f t="shared" si="117"/>
        <v>3.0 - 3.4</v>
      </c>
      <c r="S333" s="28" t="str">
        <f t="shared" si="118"/>
        <v>3.5 - 3.9</v>
      </c>
      <c r="T333" s="28" t="str">
        <f t="shared" si="119"/>
        <v>3.0 - 3.4</v>
      </c>
      <c r="U333" s="28" t="str">
        <f t="shared" si="120"/>
        <v>3.0 - 3.4</v>
      </c>
      <c r="V333" s="28" t="str">
        <f t="shared" si="121"/>
        <v>3.0 - 3.4</v>
      </c>
      <c r="W333" s="28" t="str">
        <f t="shared" si="122"/>
        <v>3.0 - 3.4</v>
      </c>
      <c r="X333" s="28" t="str">
        <f t="shared" si="123"/>
        <v>3.0 - 3.4</v>
      </c>
      <c r="Y333" s="28" t="str">
        <f t="shared" si="124"/>
        <v>2.0 - 2.4</v>
      </c>
      <c r="Z333" s="27"/>
      <c r="AA333" s="29">
        <f t="shared" si="125"/>
        <v>3.1</v>
      </c>
      <c r="AB333" s="29">
        <f>VLOOKUP($C333, EDU!C:E, 3, FALSE)</f>
        <v>3.7</v>
      </c>
      <c r="AC333" s="29">
        <f>VLOOKUP($C333, ESNFI!C:E, 3, FALSE)</f>
        <v>3</v>
      </c>
      <c r="AD333" s="29">
        <f>VLOOKUP($C333, Health!C:E, 3, FALSE)</f>
        <v>3</v>
      </c>
      <c r="AE333" s="29">
        <f>VLOOKUP($C333, NUT!C:E, 3, FALSE)</f>
        <v>3.2</v>
      </c>
      <c r="AF333" s="29">
        <f>VLOOKUP($C333, PRO!C:E, 3, FALSE)</f>
        <v>3</v>
      </c>
      <c r="AG333" s="29">
        <f>VLOOKUP($C333, FSC!C:E, 3, FALSE)</f>
        <v>3.4</v>
      </c>
      <c r="AH333" s="29">
        <f>VLOOKUP($C333, WASH!C:E, 3, FALSE)</f>
        <v>2.2999999999999998</v>
      </c>
    </row>
    <row r="334" spans="1:34" ht="17" thickTop="1" thickBot="1" x14ac:dyDescent="0.35">
      <c r="A334" s="20" t="s">
        <v>808</v>
      </c>
      <c r="B334" s="20" t="s">
        <v>823</v>
      </c>
      <c r="C334" s="20" t="s">
        <v>824</v>
      </c>
      <c r="D334" s="10">
        <f>IFERROR(IF(AND($P334&gt;=2, SUM($O334:P334)&gt;=4), 5, IF(SUM($O334:$P334) &gt;= 4, 4, IF(SUM($N334:$P334) &gt;= 4, 3, IF(SUM($M334:$P334) &gt;= 4, 2, IF(SUM($L334:$P334)&gt;=4, 1, " "))))), " ")</f>
        <v>3</v>
      </c>
      <c r="E334" s="28">
        <f t="shared" si="105"/>
        <v>4</v>
      </c>
      <c r="F334" s="28">
        <f t="shared" si="106"/>
        <v>3</v>
      </c>
      <c r="G334" s="28">
        <f t="shared" si="107"/>
        <v>3</v>
      </c>
      <c r="H334" s="28">
        <f t="shared" si="108"/>
        <v>4</v>
      </c>
      <c r="I334" s="28">
        <f t="shared" si="109"/>
        <v>3</v>
      </c>
      <c r="J334" s="28">
        <f t="shared" si="110"/>
        <v>3</v>
      </c>
      <c r="K334" s="28">
        <f t="shared" si="111"/>
        <v>3</v>
      </c>
      <c r="L334" s="28">
        <f t="shared" si="112"/>
        <v>0</v>
      </c>
      <c r="M334" s="28">
        <f t="shared" si="113"/>
        <v>0</v>
      </c>
      <c r="N334" s="28">
        <f t="shared" si="114"/>
        <v>5</v>
      </c>
      <c r="O334" s="28">
        <f t="shared" si="115"/>
        <v>2</v>
      </c>
      <c r="P334" s="28">
        <f t="shared" si="116"/>
        <v>0</v>
      </c>
      <c r="Q334" s="27"/>
      <c r="R334" s="28" t="str">
        <f t="shared" si="117"/>
        <v>3.0 - 3.4</v>
      </c>
      <c r="S334" s="28" t="str">
        <f t="shared" si="118"/>
        <v>4.0 - 4.4</v>
      </c>
      <c r="T334" s="28" t="str">
        <f t="shared" si="119"/>
        <v>3.0 - 3.4</v>
      </c>
      <c r="U334" s="28" t="str">
        <f t="shared" si="120"/>
        <v>3.0 - 3.4</v>
      </c>
      <c r="V334" s="28" t="str">
        <f t="shared" si="121"/>
        <v>4.0 - 4.4</v>
      </c>
      <c r="W334" s="28" t="str">
        <f t="shared" si="122"/>
        <v>3.0 - 3.4</v>
      </c>
      <c r="X334" s="28" t="str">
        <f t="shared" si="123"/>
        <v>3.0 - 3.4</v>
      </c>
      <c r="Y334" s="28" t="str">
        <f t="shared" si="124"/>
        <v>2.5 - 2.9</v>
      </c>
      <c r="Z334" s="27"/>
      <c r="AA334" s="29">
        <f t="shared" si="125"/>
        <v>3.3</v>
      </c>
      <c r="AB334" s="29">
        <f>VLOOKUP($C334, EDU!C:E, 3, FALSE)</f>
        <v>4</v>
      </c>
      <c r="AC334" s="29">
        <f>VLOOKUP($C334, ESNFI!C:E, 3, FALSE)</f>
        <v>3.3</v>
      </c>
      <c r="AD334" s="29">
        <f>VLOOKUP($C334, Health!C:E, 3, FALSE)</f>
        <v>3</v>
      </c>
      <c r="AE334" s="29">
        <f>VLOOKUP($C334, NUT!C:E, 3, FALSE)</f>
        <v>4</v>
      </c>
      <c r="AF334" s="29">
        <f>VLOOKUP($C334, PRO!C:E, 3, FALSE)</f>
        <v>3</v>
      </c>
      <c r="AG334" s="29">
        <f>VLOOKUP($C334, FSC!C:E, 3, FALSE)</f>
        <v>3.2</v>
      </c>
      <c r="AH334" s="29">
        <f>VLOOKUP($C334, WASH!C:E, 3, FALSE)</f>
        <v>2.5</v>
      </c>
    </row>
    <row r="335" spans="1:34" ht="17" thickTop="1" thickBot="1" x14ac:dyDescent="0.35">
      <c r="A335" s="20" t="s">
        <v>808</v>
      </c>
      <c r="B335" s="20" t="s">
        <v>825</v>
      </c>
      <c r="C335" s="20" t="s">
        <v>826</v>
      </c>
      <c r="D335" s="10">
        <f>IFERROR(IF(AND($P335&gt;=2, SUM($O335:P335)&gt;=4), 5, IF(SUM($O335:$P335) &gt;= 4, 4, IF(SUM($N335:$P335) &gt;= 4, 3, IF(SUM($M335:$P335) &gt;= 4, 2, IF(SUM($L335:$P335)&gt;=4, 1, " "))))), " ")</f>
        <v>3</v>
      </c>
      <c r="E335" s="28">
        <f t="shared" si="105"/>
        <v>4</v>
      </c>
      <c r="F335" s="28">
        <f t="shared" si="106"/>
        <v>3</v>
      </c>
      <c r="G335" s="28">
        <f t="shared" si="107"/>
        <v>3</v>
      </c>
      <c r="H335" s="28">
        <f t="shared" si="108"/>
        <v>3</v>
      </c>
      <c r="I335" s="28">
        <f t="shared" si="109"/>
        <v>3</v>
      </c>
      <c r="J335" s="28">
        <f t="shared" si="110"/>
        <v>3</v>
      </c>
      <c r="K335" s="28">
        <f t="shared" si="111"/>
        <v>2</v>
      </c>
      <c r="L335" s="28">
        <f t="shared" si="112"/>
        <v>0</v>
      </c>
      <c r="M335" s="28">
        <f t="shared" si="113"/>
        <v>1</v>
      </c>
      <c r="N335" s="28">
        <f t="shared" si="114"/>
        <v>5</v>
      </c>
      <c r="O335" s="28">
        <f t="shared" si="115"/>
        <v>1</v>
      </c>
      <c r="P335" s="28">
        <f t="shared" si="116"/>
        <v>0</v>
      </c>
      <c r="Q335" s="27"/>
      <c r="R335" s="28" t="str">
        <f t="shared" si="117"/>
        <v>3.0 - 3.4</v>
      </c>
      <c r="S335" s="28" t="str">
        <f t="shared" si="118"/>
        <v>3.5 - 3.9</v>
      </c>
      <c r="T335" s="28" t="str">
        <f t="shared" si="119"/>
        <v>3.0 - 3.4</v>
      </c>
      <c r="U335" s="28" t="str">
        <f t="shared" si="120"/>
        <v>2.5 - 2.9</v>
      </c>
      <c r="V335" s="28" t="str">
        <f t="shared" si="121"/>
        <v>3.0 - 3.4</v>
      </c>
      <c r="W335" s="28" t="str">
        <f t="shared" si="122"/>
        <v>3.0 - 3.4</v>
      </c>
      <c r="X335" s="28" t="str">
        <f t="shared" si="123"/>
        <v>3.0 - 3.4</v>
      </c>
      <c r="Y335" s="28" t="str">
        <f t="shared" si="124"/>
        <v>1.5 - 1.9</v>
      </c>
      <c r="Z335" s="27"/>
      <c r="AA335" s="29">
        <f t="shared" si="125"/>
        <v>3</v>
      </c>
      <c r="AB335" s="29">
        <f>VLOOKUP($C335, EDU!C:E, 3, FALSE)</f>
        <v>3.7</v>
      </c>
      <c r="AC335" s="29">
        <f>VLOOKUP($C335, ESNFI!C:E, 3, FALSE)</f>
        <v>3.3</v>
      </c>
      <c r="AD335" s="29">
        <f>VLOOKUP($C335, Health!C:E, 3, FALSE)</f>
        <v>2.8</v>
      </c>
      <c r="AE335" s="29">
        <f>VLOOKUP($C335, NUT!C:E, 3, FALSE)</f>
        <v>3.2</v>
      </c>
      <c r="AF335" s="29">
        <f>VLOOKUP($C335, PRO!C:E, 3, FALSE)</f>
        <v>3</v>
      </c>
      <c r="AG335" s="29">
        <f>VLOOKUP($C335, FSC!C:E, 3, FALSE)</f>
        <v>3.2</v>
      </c>
      <c r="AH335" s="29">
        <f>VLOOKUP($C335, WASH!C:E, 3, FALSE)</f>
        <v>1.8</v>
      </c>
    </row>
    <row r="336" spans="1:34" ht="17" thickTop="1" thickBot="1" x14ac:dyDescent="0.35">
      <c r="A336" s="20" t="s">
        <v>808</v>
      </c>
      <c r="B336" s="20" t="s">
        <v>827</v>
      </c>
      <c r="C336" s="20" t="s">
        <v>828</v>
      </c>
      <c r="D336" s="10">
        <f>IFERROR(IF(AND($P336&gt;=2, SUM($O336:P336)&gt;=4), 5, IF(SUM($O336:$P336) &gt;= 4, 4, IF(SUM($N336:$P336) &gt;= 4, 3, IF(SUM($M336:$P336) &gt;= 4, 2, IF(SUM($L336:$P336)&gt;=4, 1, " "))))), " ")</f>
        <v>3</v>
      </c>
      <c r="E336" s="28">
        <f t="shared" si="105"/>
        <v>3</v>
      </c>
      <c r="F336" s="28">
        <f t="shared" si="106"/>
        <v>3</v>
      </c>
      <c r="G336" s="28">
        <f t="shared" si="107"/>
        <v>4</v>
      </c>
      <c r="H336" s="28">
        <f t="shared" si="108"/>
        <v>3</v>
      </c>
      <c r="I336" s="28">
        <f t="shared" si="109"/>
        <v>3</v>
      </c>
      <c r="J336" s="28">
        <f t="shared" si="110"/>
        <v>3</v>
      </c>
      <c r="K336" s="28">
        <f t="shared" si="111"/>
        <v>3</v>
      </c>
      <c r="L336" s="28">
        <f t="shared" si="112"/>
        <v>0</v>
      </c>
      <c r="M336" s="28">
        <f t="shared" si="113"/>
        <v>0</v>
      </c>
      <c r="N336" s="28">
        <f t="shared" si="114"/>
        <v>6</v>
      </c>
      <c r="O336" s="28">
        <f t="shared" si="115"/>
        <v>1</v>
      </c>
      <c r="P336" s="28">
        <f t="shared" si="116"/>
        <v>0</v>
      </c>
      <c r="Q336" s="27"/>
      <c r="R336" s="28" t="str">
        <f t="shared" si="117"/>
        <v>3.0 - 3.4</v>
      </c>
      <c r="S336" s="28" t="str">
        <f t="shared" si="118"/>
        <v>3.0 - 3.4</v>
      </c>
      <c r="T336" s="28" t="str">
        <f t="shared" si="119"/>
        <v>2.5 - 2.9</v>
      </c>
      <c r="U336" s="28" t="str">
        <f t="shared" si="120"/>
        <v>3.5 - 3.9</v>
      </c>
      <c r="V336" s="28" t="str">
        <f t="shared" si="121"/>
        <v>3.0 - 3.4</v>
      </c>
      <c r="W336" s="28" t="str">
        <f t="shared" si="122"/>
        <v>3.0 - 3.4</v>
      </c>
      <c r="X336" s="28" t="str">
        <f t="shared" si="123"/>
        <v>3.0 - 3.4</v>
      </c>
      <c r="Y336" s="28" t="str">
        <f t="shared" si="124"/>
        <v>2.5 - 2.9</v>
      </c>
      <c r="Z336" s="27"/>
      <c r="AA336" s="29">
        <f t="shared" si="125"/>
        <v>3.1</v>
      </c>
      <c r="AB336" s="29">
        <f>VLOOKUP($C336, EDU!C:E, 3, FALSE)</f>
        <v>3.3</v>
      </c>
      <c r="AC336" s="29">
        <f>VLOOKUP($C336, ESNFI!C:E, 3, FALSE)</f>
        <v>2.5</v>
      </c>
      <c r="AD336" s="29">
        <f>VLOOKUP($C336, Health!C:E, 3, FALSE)</f>
        <v>3.5</v>
      </c>
      <c r="AE336" s="29">
        <f>VLOOKUP($C336, NUT!C:E, 3, FALSE)</f>
        <v>3.2</v>
      </c>
      <c r="AF336" s="29">
        <f>VLOOKUP($C336, PRO!C:E, 3, FALSE)</f>
        <v>3</v>
      </c>
      <c r="AG336" s="29">
        <f>VLOOKUP($C336, FSC!C:E, 3, FALSE)</f>
        <v>3.2</v>
      </c>
      <c r="AH336" s="29">
        <f>VLOOKUP($C336, WASH!C:E, 3, FALSE)</f>
        <v>2.8</v>
      </c>
    </row>
    <row r="337" spans="1:34" ht="17" thickTop="1" thickBot="1" x14ac:dyDescent="0.35">
      <c r="A337" s="20" t="s">
        <v>808</v>
      </c>
      <c r="B337" s="20" t="s">
        <v>829</v>
      </c>
      <c r="C337" s="20" t="s">
        <v>830</v>
      </c>
      <c r="D337" s="10">
        <f>IFERROR(IF(AND($P337&gt;=2, SUM($O337:P337)&gt;=4), 5, IF(SUM($O337:$P337) &gt;= 4, 4, IF(SUM($N337:$P337) &gt;= 4, 3, IF(SUM($M337:$P337) &gt;= 4, 2, IF(SUM($L337:$P337)&gt;=4, 1, " "))))), " ")</f>
        <v>3</v>
      </c>
      <c r="E337" s="28">
        <f t="shared" si="105"/>
        <v>4</v>
      </c>
      <c r="F337" s="28">
        <f t="shared" si="106"/>
        <v>4</v>
      </c>
      <c r="G337" s="28">
        <f t="shared" si="107"/>
        <v>3</v>
      </c>
      <c r="H337" s="28">
        <f t="shared" si="108"/>
        <v>3</v>
      </c>
      <c r="I337" s="28">
        <f t="shared" si="109"/>
        <v>3</v>
      </c>
      <c r="J337" s="28">
        <f t="shared" si="110"/>
        <v>3</v>
      </c>
      <c r="K337" s="28">
        <f t="shared" si="111"/>
        <v>2</v>
      </c>
      <c r="L337" s="28">
        <f t="shared" si="112"/>
        <v>0</v>
      </c>
      <c r="M337" s="28">
        <f t="shared" si="113"/>
        <v>1</v>
      </c>
      <c r="N337" s="28">
        <f t="shared" si="114"/>
        <v>4</v>
      </c>
      <c r="O337" s="28">
        <f t="shared" si="115"/>
        <v>2</v>
      </c>
      <c r="P337" s="28">
        <f t="shared" si="116"/>
        <v>0</v>
      </c>
      <c r="Q337" s="27"/>
      <c r="R337" s="28" t="str">
        <f t="shared" si="117"/>
        <v>3.0 - 3.4</v>
      </c>
      <c r="S337" s="28" t="str">
        <f t="shared" si="118"/>
        <v>3.5 - 3.9</v>
      </c>
      <c r="T337" s="28" t="str">
        <f t="shared" si="119"/>
        <v>3.5 - 3.9</v>
      </c>
      <c r="U337" s="28" t="str">
        <f t="shared" si="120"/>
        <v>3.0 - 3.4</v>
      </c>
      <c r="V337" s="28" t="str">
        <f t="shared" si="121"/>
        <v>3.0 - 3.4</v>
      </c>
      <c r="W337" s="28" t="str">
        <f t="shared" si="122"/>
        <v>3.0 - 3.4</v>
      </c>
      <c r="X337" s="28" t="str">
        <f t="shared" si="123"/>
        <v>3.0 - 3.4</v>
      </c>
      <c r="Y337" s="28" t="str">
        <f t="shared" si="124"/>
        <v>1.5 - 1.9</v>
      </c>
      <c r="Z337" s="27"/>
      <c r="AA337" s="29">
        <f t="shared" si="125"/>
        <v>3.1</v>
      </c>
      <c r="AB337" s="29">
        <f>VLOOKUP($C337, EDU!C:E, 3, FALSE)</f>
        <v>3.7</v>
      </c>
      <c r="AC337" s="29">
        <f>VLOOKUP($C337, ESNFI!C:E, 3, FALSE)</f>
        <v>3.5</v>
      </c>
      <c r="AD337" s="29">
        <f>VLOOKUP($C337, Health!C:E, 3, FALSE)</f>
        <v>3.3</v>
      </c>
      <c r="AE337" s="29">
        <f>VLOOKUP($C337, NUT!C:E, 3, FALSE)</f>
        <v>3.2</v>
      </c>
      <c r="AF337" s="29">
        <f>VLOOKUP($C337, PRO!C:E, 3, FALSE)</f>
        <v>3</v>
      </c>
      <c r="AG337" s="29">
        <f>VLOOKUP($C337, FSC!C:E, 3, FALSE)</f>
        <v>3.2</v>
      </c>
      <c r="AH337" s="29">
        <f>VLOOKUP($C337, WASH!C:E, 3, FALSE)</f>
        <v>1.8</v>
      </c>
    </row>
    <row r="338" spans="1:34" ht="17" thickTop="1" thickBot="1" x14ac:dyDescent="0.35">
      <c r="A338" s="20" t="s">
        <v>831</v>
      </c>
      <c r="B338" s="20" t="s">
        <v>832</v>
      </c>
      <c r="C338" s="20" t="s">
        <v>833</v>
      </c>
      <c r="D338" s="10">
        <f>IFERROR(IF(AND($P338&gt;=2, SUM($O338:P338)&gt;=4), 5, IF(SUM($O338:$P338) &gt;= 4, 4, IF(SUM($N338:$P338) &gt;= 4, 3, IF(SUM($M338:$P338) &gt;= 4, 2, IF(SUM($L338:$P338)&gt;=4, 1, " "))))), " ")</f>
        <v>2</v>
      </c>
      <c r="E338" s="28">
        <f t="shared" si="105"/>
        <v>4</v>
      </c>
      <c r="F338" s="28">
        <f t="shared" si="106"/>
        <v>2</v>
      </c>
      <c r="G338" s="28">
        <f t="shared" si="107"/>
        <v>2</v>
      </c>
      <c r="H338" s="28">
        <f t="shared" si="108"/>
        <v>3</v>
      </c>
      <c r="I338" s="28">
        <f t="shared" si="109"/>
        <v>3</v>
      </c>
      <c r="J338" s="28">
        <f t="shared" si="110"/>
        <v>2</v>
      </c>
      <c r="K338" s="28">
        <f t="shared" si="111"/>
        <v>1</v>
      </c>
      <c r="L338" s="28">
        <f t="shared" si="112"/>
        <v>1</v>
      </c>
      <c r="M338" s="28">
        <f t="shared" si="113"/>
        <v>3</v>
      </c>
      <c r="N338" s="28">
        <f t="shared" si="114"/>
        <v>2</v>
      </c>
      <c r="O338" s="28">
        <f t="shared" si="115"/>
        <v>1</v>
      </c>
      <c r="P338" s="28">
        <f t="shared" si="116"/>
        <v>0</v>
      </c>
      <c r="Q338" s="27"/>
      <c r="R338" s="28" t="str">
        <f t="shared" si="117"/>
        <v>2.0 - 2.4</v>
      </c>
      <c r="S338" s="28" t="str">
        <f t="shared" si="118"/>
        <v>4.0 - 4.4</v>
      </c>
      <c r="T338" s="28" t="str">
        <f t="shared" si="119"/>
        <v>1.5 - 1.9</v>
      </c>
      <c r="U338" s="28" t="str">
        <f t="shared" si="120"/>
        <v>2.0 - 2.4</v>
      </c>
      <c r="V338" s="28" t="str">
        <f t="shared" si="121"/>
        <v>3.0 - 3.4</v>
      </c>
      <c r="W338" s="28" t="str">
        <f t="shared" si="122"/>
        <v>2.5 - 2.9</v>
      </c>
      <c r="X338" s="28" t="str">
        <f t="shared" si="123"/>
        <v>2.0 - 2.4</v>
      </c>
      <c r="Y338" s="28" t="str">
        <f t="shared" si="124"/>
        <v>1.0 - 1.4</v>
      </c>
      <c r="Z338" s="27"/>
      <c r="AA338" s="29">
        <f t="shared" si="125"/>
        <v>2.4</v>
      </c>
      <c r="AB338" s="29">
        <f>VLOOKUP($C338, EDU!C:E, 3, FALSE)</f>
        <v>4.3</v>
      </c>
      <c r="AC338" s="29">
        <f>VLOOKUP($C338, ESNFI!C:E, 3, FALSE)</f>
        <v>1.8</v>
      </c>
      <c r="AD338" s="29">
        <f>VLOOKUP($C338, Health!C:E, 3, FALSE)</f>
        <v>2</v>
      </c>
      <c r="AE338" s="29">
        <f>VLOOKUP($C338, NUT!C:E, 3, FALSE)</f>
        <v>3</v>
      </c>
      <c r="AF338" s="29">
        <f>VLOOKUP($C338, PRO!C:E, 3, FALSE)</f>
        <v>2.8</v>
      </c>
      <c r="AG338" s="29">
        <f>VLOOKUP($C338, FSC!C:E, 3, FALSE)</f>
        <v>2</v>
      </c>
      <c r="AH338" s="29">
        <f>VLOOKUP($C338, WASH!C:E, 3, FALSE)</f>
        <v>1</v>
      </c>
    </row>
    <row r="339" spans="1:34" ht="17" thickTop="1" thickBot="1" x14ac:dyDescent="0.35">
      <c r="A339" s="20" t="s">
        <v>831</v>
      </c>
      <c r="B339" s="20" t="s">
        <v>834</v>
      </c>
      <c r="C339" s="20" t="s">
        <v>835</v>
      </c>
      <c r="D339" s="10">
        <f>IFERROR(IF(AND($P339&gt;=2, SUM($O339:P339)&gt;=4), 5, IF(SUM($O339:$P339) &gt;= 4, 4, IF(SUM($N339:$P339) &gt;= 4, 3, IF(SUM($M339:$P339) &gt;= 4, 2, IF(SUM($L339:$P339)&gt;=4, 1, " "))))), " ")</f>
        <v>3</v>
      </c>
      <c r="E339" s="28">
        <f t="shared" si="105"/>
        <v>4</v>
      </c>
      <c r="F339" s="28">
        <f t="shared" si="106"/>
        <v>3</v>
      </c>
      <c r="G339" s="28">
        <f t="shared" si="107"/>
        <v>3</v>
      </c>
      <c r="H339" s="28">
        <f t="shared" si="108"/>
        <v>3</v>
      </c>
      <c r="I339" s="28">
        <f t="shared" si="109"/>
        <v>3</v>
      </c>
      <c r="J339" s="28">
        <f t="shared" si="110"/>
        <v>3</v>
      </c>
      <c r="K339" s="28">
        <f t="shared" si="111"/>
        <v>2</v>
      </c>
      <c r="L339" s="28">
        <f t="shared" si="112"/>
        <v>0</v>
      </c>
      <c r="M339" s="28">
        <f t="shared" si="113"/>
        <v>1</v>
      </c>
      <c r="N339" s="28">
        <f t="shared" si="114"/>
        <v>5</v>
      </c>
      <c r="O339" s="28">
        <f t="shared" si="115"/>
        <v>1</v>
      </c>
      <c r="P339" s="28">
        <f t="shared" si="116"/>
        <v>0</v>
      </c>
      <c r="Q339" s="27"/>
      <c r="R339" s="28" t="str">
        <f t="shared" si="117"/>
        <v>3.0 - 3.4</v>
      </c>
      <c r="S339" s="28" t="str">
        <f t="shared" si="118"/>
        <v>4.0 - 4.4</v>
      </c>
      <c r="T339" s="28" t="str">
        <f t="shared" si="119"/>
        <v>3.0 - 3.4</v>
      </c>
      <c r="U339" s="28" t="str">
        <f t="shared" si="120"/>
        <v>2.5 - 2.9</v>
      </c>
      <c r="V339" s="28" t="str">
        <f t="shared" si="121"/>
        <v>3.0 - 3.4</v>
      </c>
      <c r="W339" s="28" t="str">
        <f t="shared" si="122"/>
        <v>2.5 - 2.9</v>
      </c>
      <c r="X339" s="28" t="str">
        <f t="shared" si="123"/>
        <v>3.0 - 3.4</v>
      </c>
      <c r="Y339" s="28" t="str">
        <f t="shared" si="124"/>
        <v>1.5 - 1.9</v>
      </c>
      <c r="Z339" s="27"/>
      <c r="AA339" s="29">
        <f t="shared" si="125"/>
        <v>3</v>
      </c>
      <c r="AB339" s="29">
        <f>VLOOKUP($C339, EDU!C:E, 3, FALSE)</f>
        <v>4.3</v>
      </c>
      <c r="AC339" s="29">
        <f>VLOOKUP($C339, ESNFI!C:E, 3, FALSE)</f>
        <v>3</v>
      </c>
      <c r="AD339" s="29">
        <f>VLOOKUP($C339, Health!C:E, 3, FALSE)</f>
        <v>2.8</v>
      </c>
      <c r="AE339" s="29">
        <f>VLOOKUP($C339, NUT!C:E, 3, FALSE)</f>
        <v>3.2</v>
      </c>
      <c r="AF339" s="29">
        <f>VLOOKUP($C339, PRO!C:E, 3, FALSE)</f>
        <v>2.8</v>
      </c>
      <c r="AG339" s="29">
        <f>VLOOKUP($C339, FSC!C:E, 3, FALSE)</f>
        <v>3.2</v>
      </c>
      <c r="AH339" s="29">
        <f>VLOOKUP($C339, WASH!C:E, 3, FALSE)</f>
        <v>1.5</v>
      </c>
    </row>
    <row r="340" spans="1:34" ht="17" thickTop="1" thickBot="1" x14ac:dyDescent="0.35">
      <c r="A340" s="20" t="s">
        <v>831</v>
      </c>
      <c r="B340" s="20" t="s">
        <v>836</v>
      </c>
      <c r="C340" s="20" t="s">
        <v>837</v>
      </c>
      <c r="D340" s="10">
        <f>IFERROR(IF(AND($P340&gt;=2, SUM($O340:P340)&gt;=4), 5, IF(SUM($O340:$P340) &gt;= 4, 4, IF(SUM($N340:$P340) &gt;= 4, 3, IF(SUM($M340:$P340) &gt;= 4, 2, IF(SUM($L340:$P340)&gt;=4, 1, " "))))), " ")</f>
        <v>3</v>
      </c>
      <c r="E340" s="28">
        <f t="shared" si="105"/>
        <v>4</v>
      </c>
      <c r="F340" s="28">
        <f t="shared" si="106"/>
        <v>3</v>
      </c>
      <c r="G340" s="28">
        <f t="shared" si="107"/>
        <v>3</v>
      </c>
      <c r="H340" s="28">
        <f t="shared" si="108"/>
        <v>3</v>
      </c>
      <c r="I340" s="28">
        <f t="shared" si="109"/>
        <v>3</v>
      </c>
      <c r="J340" s="28">
        <f t="shared" si="110"/>
        <v>3</v>
      </c>
      <c r="K340" s="28">
        <f t="shared" si="111"/>
        <v>2</v>
      </c>
      <c r="L340" s="28">
        <f t="shared" si="112"/>
        <v>0</v>
      </c>
      <c r="M340" s="28">
        <f t="shared" si="113"/>
        <v>1</v>
      </c>
      <c r="N340" s="28">
        <f t="shared" si="114"/>
        <v>5</v>
      </c>
      <c r="O340" s="28">
        <f t="shared" si="115"/>
        <v>1</v>
      </c>
      <c r="P340" s="28">
        <f t="shared" si="116"/>
        <v>0</v>
      </c>
      <c r="Q340" s="27"/>
      <c r="R340" s="28" t="str">
        <f t="shared" si="117"/>
        <v>2.5 - 2.9</v>
      </c>
      <c r="S340" s="28" t="str">
        <f t="shared" si="118"/>
        <v>4.0 - 4.4</v>
      </c>
      <c r="T340" s="28" t="str">
        <f t="shared" si="119"/>
        <v>2.5 - 2.9</v>
      </c>
      <c r="U340" s="28" t="str">
        <f t="shared" si="120"/>
        <v>2.5 - 2.9</v>
      </c>
      <c r="V340" s="28" t="str">
        <f t="shared" si="121"/>
        <v>3.0 - 3.4</v>
      </c>
      <c r="W340" s="28" t="str">
        <f t="shared" si="122"/>
        <v>2.5 - 2.9</v>
      </c>
      <c r="X340" s="28" t="str">
        <f t="shared" si="123"/>
        <v>3.0 - 3.4</v>
      </c>
      <c r="Y340" s="28" t="str">
        <f t="shared" si="124"/>
        <v>1.5 - 1.9</v>
      </c>
      <c r="Z340" s="27"/>
      <c r="AA340" s="29">
        <f t="shared" si="125"/>
        <v>2.9</v>
      </c>
      <c r="AB340" s="29">
        <f>VLOOKUP($C340, EDU!C:E, 3, FALSE)</f>
        <v>4.3</v>
      </c>
      <c r="AC340" s="29">
        <f>VLOOKUP($C340, ESNFI!C:E, 3, FALSE)</f>
        <v>2.5</v>
      </c>
      <c r="AD340" s="29">
        <f>VLOOKUP($C340, Health!C:E, 3, FALSE)</f>
        <v>2.8</v>
      </c>
      <c r="AE340" s="29">
        <f>VLOOKUP($C340, NUT!C:E, 3, FALSE)</f>
        <v>3</v>
      </c>
      <c r="AF340" s="29">
        <f>VLOOKUP($C340, PRO!C:E, 3, FALSE)</f>
        <v>2.8</v>
      </c>
      <c r="AG340" s="29">
        <f>VLOOKUP($C340, FSC!C:E, 3, FALSE)</f>
        <v>3.2</v>
      </c>
      <c r="AH340" s="29">
        <f>VLOOKUP($C340, WASH!C:E, 3, FALSE)</f>
        <v>1.8</v>
      </c>
    </row>
    <row r="341" spans="1:34" ht="17" thickTop="1" thickBot="1" x14ac:dyDescent="0.35">
      <c r="A341" s="20" t="s">
        <v>831</v>
      </c>
      <c r="B341" s="20" t="s">
        <v>838</v>
      </c>
      <c r="C341" s="20" t="s">
        <v>839</v>
      </c>
      <c r="D341" s="10">
        <f>IFERROR(IF(AND($P341&gt;=2, SUM($O341:P341)&gt;=4), 5, IF(SUM($O341:$P341) &gt;= 4, 4, IF(SUM($N341:$P341) &gt;= 4, 3, IF(SUM($M341:$P341) &gt;= 4, 2, IF(SUM($L341:$P341)&gt;=4, 1, " "))))), " ")</f>
        <v>3</v>
      </c>
      <c r="E341" s="28">
        <f t="shared" si="105"/>
        <v>5</v>
      </c>
      <c r="F341" s="28">
        <f t="shared" si="106"/>
        <v>4</v>
      </c>
      <c r="G341" s="28">
        <f t="shared" si="107"/>
        <v>2</v>
      </c>
      <c r="H341" s="28">
        <f t="shared" si="108"/>
        <v>4</v>
      </c>
      <c r="I341" s="28">
        <f t="shared" si="109"/>
        <v>3</v>
      </c>
      <c r="J341" s="28">
        <f t="shared" si="110"/>
        <v>3</v>
      </c>
      <c r="K341" s="28">
        <f t="shared" si="111"/>
        <v>1</v>
      </c>
      <c r="L341" s="28">
        <f t="shared" si="112"/>
        <v>1</v>
      </c>
      <c r="M341" s="28">
        <f t="shared" si="113"/>
        <v>1</v>
      </c>
      <c r="N341" s="28">
        <f t="shared" si="114"/>
        <v>2</v>
      </c>
      <c r="O341" s="28">
        <f t="shared" si="115"/>
        <v>2</v>
      </c>
      <c r="P341" s="28">
        <f t="shared" si="116"/>
        <v>1</v>
      </c>
      <c r="Q341" s="27"/>
      <c r="R341" s="28" t="str">
        <f t="shared" si="117"/>
        <v>3.0 - 3.4</v>
      </c>
      <c r="S341" s="28" t="str">
        <f t="shared" si="118"/>
        <v>4.5 - 5.0</v>
      </c>
      <c r="T341" s="28" t="str">
        <f t="shared" si="119"/>
        <v>3.5 - 3.9</v>
      </c>
      <c r="U341" s="28" t="str">
        <f t="shared" si="120"/>
        <v>2.0 - 2.4</v>
      </c>
      <c r="V341" s="28" t="str">
        <f t="shared" si="121"/>
        <v>3.5 - 3.9</v>
      </c>
      <c r="W341" s="28" t="str">
        <f t="shared" si="122"/>
        <v>2.5 - 2.9</v>
      </c>
      <c r="X341" s="28" t="str">
        <f t="shared" si="123"/>
        <v>3.0 - 3.4</v>
      </c>
      <c r="Y341" s="28" t="str">
        <f t="shared" si="124"/>
        <v>1.0 - 1.4</v>
      </c>
      <c r="Z341" s="27"/>
      <c r="AA341" s="29">
        <f t="shared" si="125"/>
        <v>3</v>
      </c>
      <c r="AB341" s="29">
        <f>VLOOKUP($C341, EDU!C:E, 3, FALSE)</f>
        <v>4.7</v>
      </c>
      <c r="AC341" s="29">
        <f>VLOOKUP($C341, ESNFI!C:E, 3, FALSE)</f>
        <v>3.5</v>
      </c>
      <c r="AD341" s="29">
        <f>VLOOKUP($C341, Health!C:E, 3, FALSE)</f>
        <v>2.2999999999999998</v>
      </c>
      <c r="AE341" s="29">
        <f>VLOOKUP($C341, NUT!C:E, 3, FALSE)</f>
        <v>3.6</v>
      </c>
      <c r="AF341" s="29">
        <f>VLOOKUP($C341, PRO!C:E, 3, FALSE)</f>
        <v>2.5</v>
      </c>
      <c r="AG341" s="29">
        <f>VLOOKUP($C341, FSC!C:E, 3, FALSE)</f>
        <v>3.2</v>
      </c>
      <c r="AH341" s="29">
        <f>VLOOKUP($C341, WASH!C:E, 3, FALSE)</f>
        <v>1.3</v>
      </c>
    </row>
    <row r="342" spans="1:34" ht="17" thickTop="1" thickBot="1" x14ac:dyDescent="0.35">
      <c r="A342" s="20" t="s">
        <v>831</v>
      </c>
      <c r="B342" s="20" t="s">
        <v>840</v>
      </c>
      <c r="C342" s="20" t="s">
        <v>841</v>
      </c>
      <c r="D342" s="10">
        <f>IFERROR(IF(AND($P342&gt;=2, SUM($O342:P342)&gt;=4), 5, IF(SUM($O342:$P342) &gt;= 4, 4, IF(SUM($N342:$P342) &gt;= 4, 3, IF(SUM($M342:$P342) &gt;= 4, 2, IF(SUM($L342:$P342)&gt;=4, 1, " "))))), " ")</f>
        <v>3</v>
      </c>
      <c r="E342" s="28">
        <f t="shared" si="105"/>
        <v>4</v>
      </c>
      <c r="F342" s="28">
        <f t="shared" si="106"/>
        <v>4</v>
      </c>
      <c r="G342" s="28">
        <f t="shared" si="107"/>
        <v>3</v>
      </c>
      <c r="H342" s="28">
        <f t="shared" si="108"/>
        <v>2</v>
      </c>
      <c r="I342" s="28">
        <f t="shared" si="109"/>
        <v>3</v>
      </c>
      <c r="J342" s="28">
        <f t="shared" si="110"/>
        <v>3</v>
      </c>
      <c r="K342" s="28">
        <f t="shared" si="111"/>
        <v>2</v>
      </c>
      <c r="L342" s="28">
        <f t="shared" si="112"/>
        <v>0</v>
      </c>
      <c r="M342" s="28">
        <f t="shared" si="113"/>
        <v>2</v>
      </c>
      <c r="N342" s="28">
        <f t="shared" si="114"/>
        <v>3</v>
      </c>
      <c r="O342" s="28">
        <f t="shared" si="115"/>
        <v>2</v>
      </c>
      <c r="P342" s="28">
        <f t="shared" si="116"/>
        <v>0</v>
      </c>
      <c r="Q342" s="27"/>
      <c r="R342" s="28" t="str">
        <f t="shared" si="117"/>
        <v>3.0 - 3.4</v>
      </c>
      <c r="S342" s="28" t="str">
        <f t="shared" si="118"/>
        <v>4.0 - 4.4</v>
      </c>
      <c r="T342" s="28" t="str">
        <f t="shared" si="119"/>
        <v>3.5 - 3.9</v>
      </c>
      <c r="U342" s="28" t="str">
        <f t="shared" si="120"/>
        <v>3.0 - 3.4</v>
      </c>
      <c r="V342" s="28" t="str">
        <f t="shared" si="121"/>
        <v>2.0 - 2.4</v>
      </c>
      <c r="W342" s="28" t="str">
        <f t="shared" si="122"/>
        <v>2.5 - 2.9</v>
      </c>
      <c r="X342" s="28" t="str">
        <f t="shared" si="123"/>
        <v>3.0 - 3.4</v>
      </c>
      <c r="Y342" s="28" t="str">
        <f t="shared" si="124"/>
        <v>2.0 - 2.4</v>
      </c>
      <c r="Z342" s="27"/>
      <c r="AA342" s="29">
        <f t="shared" si="125"/>
        <v>3.1</v>
      </c>
      <c r="AB342" s="29">
        <f>VLOOKUP($C342, EDU!C:E, 3, FALSE)</f>
        <v>4</v>
      </c>
      <c r="AC342" s="29">
        <f>VLOOKUP($C342, ESNFI!C:E, 3, FALSE)</f>
        <v>3.8</v>
      </c>
      <c r="AD342" s="29">
        <f>VLOOKUP($C342, Health!C:E, 3, FALSE)</f>
        <v>3</v>
      </c>
      <c r="AE342" s="29">
        <f>VLOOKUP($C342, NUT!C:E, 3, FALSE)</f>
        <v>2.4</v>
      </c>
      <c r="AF342" s="29">
        <f>VLOOKUP($C342, PRO!C:E, 3, FALSE)</f>
        <v>2.8</v>
      </c>
      <c r="AG342" s="29">
        <f>VLOOKUP($C342, FSC!C:E, 3, FALSE)</f>
        <v>3.4</v>
      </c>
      <c r="AH342" s="29">
        <f>VLOOKUP($C342, WASH!C:E, 3, FALSE)</f>
        <v>2.2999999999999998</v>
      </c>
    </row>
    <row r="343" spans="1:34" ht="17" thickTop="1" thickBot="1" x14ac:dyDescent="0.35">
      <c r="A343" s="20" t="s">
        <v>831</v>
      </c>
      <c r="B343" s="20" t="s">
        <v>842</v>
      </c>
      <c r="C343" s="20" t="s">
        <v>843</v>
      </c>
      <c r="D343" s="10">
        <f>IFERROR(IF(AND($P343&gt;=2, SUM($O343:P343)&gt;=4), 5, IF(SUM($O343:$P343) &gt;= 4, 4, IF(SUM($N343:$P343) &gt;= 4, 3, IF(SUM($M343:$P343) &gt;= 4, 2, IF(SUM($L343:$P343)&gt;=4, 1, " "))))), " ")</f>
        <v>3</v>
      </c>
      <c r="E343" s="28">
        <f t="shared" si="105"/>
        <v>4</v>
      </c>
      <c r="F343" s="28">
        <f t="shared" si="106"/>
        <v>3</v>
      </c>
      <c r="G343" s="28">
        <f t="shared" si="107"/>
        <v>3</v>
      </c>
      <c r="H343" s="28">
        <f t="shared" si="108"/>
        <v>3</v>
      </c>
      <c r="I343" s="28">
        <f t="shared" si="109"/>
        <v>3</v>
      </c>
      <c r="J343" s="28">
        <f t="shared" si="110"/>
        <v>4</v>
      </c>
      <c r="K343" s="28">
        <f t="shared" si="111"/>
        <v>1</v>
      </c>
      <c r="L343" s="28">
        <f t="shared" si="112"/>
        <v>1</v>
      </c>
      <c r="M343" s="28">
        <f t="shared" si="113"/>
        <v>0</v>
      </c>
      <c r="N343" s="28">
        <f t="shared" si="114"/>
        <v>4</v>
      </c>
      <c r="O343" s="28">
        <f t="shared" si="115"/>
        <v>2</v>
      </c>
      <c r="P343" s="28">
        <f t="shared" si="116"/>
        <v>0</v>
      </c>
      <c r="Q343" s="27"/>
      <c r="R343" s="28" t="str">
        <f t="shared" si="117"/>
        <v>2.5 - 2.9</v>
      </c>
      <c r="S343" s="28" t="str">
        <f t="shared" si="118"/>
        <v>4.0 - 4.4</v>
      </c>
      <c r="T343" s="28" t="str">
        <f t="shared" si="119"/>
        <v>2.5 - 2.9</v>
      </c>
      <c r="U343" s="28" t="str">
        <f t="shared" si="120"/>
        <v>2.5 - 2.9</v>
      </c>
      <c r="V343" s="28" t="str">
        <f t="shared" si="121"/>
        <v>3.0 - 3.4</v>
      </c>
      <c r="W343" s="28" t="str">
        <f t="shared" si="122"/>
        <v>2.5 - 2.9</v>
      </c>
      <c r="X343" s="28" t="str">
        <f t="shared" si="123"/>
        <v>3.5 - 3.9</v>
      </c>
      <c r="Y343" s="28" t="str">
        <f t="shared" si="124"/>
        <v>1.0 - 1.4</v>
      </c>
      <c r="Z343" s="27"/>
      <c r="AA343" s="29">
        <f t="shared" si="125"/>
        <v>2.9</v>
      </c>
      <c r="AB343" s="29">
        <f>VLOOKUP($C343, EDU!C:E, 3, FALSE)</f>
        <v>4.3</v>
      </c>
      <c r="AC343" s="29">
        <f>VLOOKUP($C343, ESNFI!C:E, 3, FALSE)</f>
        <v>2.5</v>
      </c>
      <c r="AD343" s="29">
        <f>VLOOKUP($C343, Health!C:E, 3, FALSE)</f>
        <v>2.8</v>
      </c>
      <c r="AE343" s="29">
        <f>VLOOKUP($C343, NUT!C:E, 3, FALSE)</f>
        <v>3</v>
      </c>
      <c r="AF343" s="29">
        <f>VLOOKUP($C343, PRO!C:E, 3, FALSE)</f>
        <v>2.5</v>
      </c>
      <c r="AG343" s="29">
        <f>VLOOKUP($C343, FSC!C:E, 3, FALSE)</f>
        <v>3.6</v>
      </c>
      <c r="AH343" s="29">
        <f>VLOOKUP($C343, WASH!C:E, 3, FALSE)</f>
        <v>1.3</v>
      </c>
    </row>
    <row r="344" spans="1:34" ht="17" thickTop="1" thickBot="1" x14ac:dyDescent="0.35">
      <c r="A344" s="20" t="s">
        <v>831</v>
      </c>
      <c r="B344" s="20" t="s">
        <v>844</v>
      </c>
      <c r="C344" s="20" t="s">
        <v>845</v>
      </c>
      <c r="D344" s="10">
        <f>IFERROR(IF(AND($P344&gt;=2, SUM($O344:P344)&gt;=4), 5, IF(SUM($O344:$P344) &gt;= 4, 4, IF(SUM($N344:$P344) &gt;= 4, 3, IF(SUM($M344:$P344) &gt;= 4, 2, IF(SUM($L344:$P344)&gt;=4, 1, " "))))), " ")</f>
        <v>3</v>
      </c>
      <c r="E344" s="28">
        <f t="shared" si="105"/>
        <v>4</v>
      </c>
      <c r="F344" s="28">
        <f t="shared" si="106"/>
        <v>3</v>
      </c>
      <c r="G344" s="28">
        <f t="shared" si="107"/>
        <v>3</v>
      </c>
      <c r="H344" s="28">
        <f t="shared" si="108"/>
        <v>4</v>
      </c>
      <c r="I344" s="28">
        <f t="shared" si="109"/>
        <v>3</v>
      </c>
      <c r="J344" s="28">
        <f t="shared" si="110"/>
        <v>3</v>
      </c>
      <c r="K344" s="28">
        <f t="shared" si="111"/>
        <v>1</v>
      </c>
      <c r="L344" s="28">
        <f t="shared" si="112"/>
        <v>1</v>
      </c>
      <c r="M344" s="28">
        <f t="shared" si="113"/>
        <v>0</v>
      </c>
      <c r="N344" s="28">
        <f t="shared" si="114"/>
        <v>4</v>
      </c>
      <c r="O344" s="28">
        <f t="shared" si="115"/>
        <v>2</v>
      </c>
      <c r="P344" s="28">
        <f t="shared" si="116"/>
        <v>0</v>
      </c>
      <c r="Q344" s="27"/>
      <c r="R344" s="28" t="str">
        <f t="shared" si="117"/>
        <v>2.5 - 2.9</v>
      </c>
      <c r="S344" s="28" t="str">
        <f t="shared" si="118"/>
        <v>4.0 - 4.4</v>
      </c>
      <c r="T344" s="28" t="str">
        <f t="shared" si="119"/>
        <v>2.5 - 2.9</v>
      </c>
      <c r="U344" s="28" t="str">
        <f t="shared" si="120"/>
        <v>2.5 - 2.9</v>
      </c>
      <c r="V344" s="28" t="str">
        <f t="shared" si="121"/>
        <v>3.5 - 3.9</v>
      </c>
      <c r="W344" s="28" t="str">
        <f t="shared" si="122"/>
        <v>2.5 - 2.9</v>
      </c>
      <c r="X344" s="28" t="str">
        <f t="shared" si="123"/>
        <v>3.0 - 3.4</v>
      </c>
      <c r="Y344" s="28" t="str">
        <f t="shared" si="124"/>
        <v>1.0 - 1.4</v>
      </c>
      <c r="Z344" s="27"/>
      <c r="AA344" s="29">
        <f t="shared" si="125"/>
        <v>2.9</v>
      </c>
      <c r="AB344" s="29">
        <f>VLOOKUP($C344, EDU!C:E, 3, FALSE)</f>
        <v>4.3</v>
      </c>
      <c r="AC344" s="29">
        <f>VLOOKUP($C344, ESNFI!C:E, 3, FALSE)</f>
        <v>2.8</v>
      </c>
      <c r="AD344" s="29">
        <f>VLOOKUP($C344, Health!C:E, 3, FALSE)</f>
        <v>2.8</v>
      </c>
      <c r="AE344" s="29">
        <f>VLOOKUP($C344, NUT!C:E, 3, FALSE)</f>
        <v>3.6</v>
      </c>
      <c r="AF344" s="29">
        <f>VLOOKUP($C344, PRO!C:E, 3, FALSE)</f>
        <v>2.5</v>
      </c>
      <c r="AG344" s="29">
        <f>VLOOKUP($C344, FSC!C:E, 3, FALSE)</f>
        <v>3</v>
      </c>
      <c r="AH344" s="29">
        <f>VLOOKUP($C344, WASH!C:E, 3, FALSE)</f>
        <v>1.3</v>
      </c>
    </row>
    <row r="345" spans="1:34" ht="17" thickTop="1" thickBot="1" x14ac:dyDescent="0.35">
      <c r="A345" s="20" t="s">
        <v>831</v>
      </c>
      <c r="B345" s="20" t="s">
        <v>846</v>
      </c>
      <c r="C345" s="20" t="s">
        <v>847</v>
      </c>
      <c r="D345" s="10">
        <f>IFERROR(IF(AND($P345&gt;=2, SUM($O345:P345)&gt;=4), 5, IF(SUM($O345:$P345) &gt;= 4, 4, IF(SUM($N345:$P345) &gt;= 4, 3, IF(SUM($M345:$P345) &gt;= 4, 2, IF(SUM($L345:$P345)&gt;=4, 1, " "))))), " ")</f>
        <v>3</v>
      </c>
      <c r="E345" s="28">
        <f t="shared" si="105"/>
        <v>4</v>
      </c>
      <c r="F345" s="28">
        <f t="shared" si="106"/>
        <v>4</v>
      </c>
      <c r="G345" s="28">
        <f t="shared" si="107"/>
        <v>3</v>
      </c>
      <c r="H345" s="28">
        <f t="shared" si="108"/>
        <v>3</v>
      </c>
      <c r="I345" s="28">
        <f t="shared" si="109"/>
        <v>3</v>
      </c>
      <c r="J345" s="28">
        <f t="shared" si="110"/>
        <v>3</v>
      </c>
      <c r="K345" s="28">
        <f t="shared" si="111"/>
        <v>2</v>
      </c>
      <c r="L345" s="28">
        <f t="shared" si="112"/>
        <v>0</v>
      </c>
      <c r="M345" s="28">
        <f t="shared" si="113"/>
        <v>1</v>
      </c>
      <c r="N345" s="28">
        <f t="shared" si="114"/>
        <v>4</v>
      </c>
      <c r="O345" s="28">
        <f t="shared" si="115"/>
        <v>2</v>
      </c>
      <c r="P345" s="28">
        <f t="shared" si="116"/>
        <v>0</v>
      </c>
      <c r="Q345" s="27"/>
      <c r="R345" s="28" t="str">
        <f t="shared" si="117"/>
        <v>3.0 - 3.4</v>
      </c>
      <c r="S345" s="28" t="str">
        <f t="shared" si="118"/>
        <v>4.0 - 4.4</v>
      </c>
      <c r="T345" s="28" t="str">
        <f t="shared" si="119"/>
        <v>3.5 - 3.9</v>
      </c>
      <c r="U345" s="28" t="str">
        <f t="shared" si="120"/>
        <v>3.0 - 3.4</v>
      </c>
      <c r="V345" s="28" t="str">
        <f t="shared" si="121"/>
        <v>3.0 - 3.4</v>
      </c>
      <c r="W345" s="28" t="str">
        <f t="shared" si="122"/>
        <v>2.5 - 2.9</v>
      </c>
      <c r="X345" s="28" t="str">
        <f t="shared" si="123"/>
        <v>3.0 - 3.4</v>
      </c>
      <c r="Y345" s="28" t="str">
        <f t="shared" si="124"/>
        <v>2.0 - 2.4</v>
      </c>
      <c r="Z345" s="27"/>
      <c r="AA345" s="29">
        <f t="shared" si="125"/>
        <v>3.2</v>
      </c>
      <c r="AB345" s="29">
        <f>VLOOKUP($C345, EDU!C:E, 3, FALSE)</f>
        <v>4.3</v>
      </c>
      <c r="AC345" s="29">
        <f>VLOOKUP($C345, ESNFI!C:E, 3, FALSE)</f>
        <v>3.8</v>
      </c>
      <c r="AD345" s="29">
        <f>VLOOKUP($C345, Health!C:E, 3, FALSE)</f>
        <v>3</v>
      </c>
      <c r="AE345" s="29">
        <f>VLOOKUP($C345, NUT!C:E, 3, FALSE)</f>
        <v>3</v>
      </c>
      <c r="AF345" s="29">
        <f>VLOOKUP($C345, PRO!C:E, 3, FALSE)</f>
        <v>2.8</v>
      </c>
      <c r="AG345" s="29">
        <f>VLOOKUP($C345, FSC!C:E, 3, FALSE)</f>
        <v>3.4</v>
      </c>
      <c r="AH345" s="29">
        <f>VLOOKUP($C345, WASH!C:E, 3, FALSE)</f>
        <v>2.2999999999999998</v>
      </c>
    </row>
    <row r="346" spans="1:34" ht="17" thickTop="1" thickBot="1" x14ac:dyDescent="0.35">
      <c r="A346" s="20" t="s">
        <v>831</v>
      </c>
      <c r="B346" s="20" t="s">
        <v>848</v>
      </c>
      <c r="C346" s="20" t="s">
        <v>849</v>
      </c>
      <c r="D346" s="10">
        <f>IFERROR(IF(AND($P346&gt;=2, SUM($O346:P346)&gt;=4), 5, IF(SUM($O346:$P346) &gt;= 4, 4, IF(SUM($N346:$P346) &gt;= 4, 3, IF(SUM($M346:$P346) &gt;= 4, 2, IF(SUM($L346:$P346)&gt;=4, 1, " "))))), " ")</f>
        <v>3</v>
      </c>
      <c r="E346" s="28">
        <f t="shared" si="105"/>
        <v>4</v>
      </c>
      <c r="F346" s="28">
        <f t="shared" si="106"/>
        <v>3</v>
      </c>
      <c r="G346" s="28">
        <f t="shared" si="107"/>
        <v>3</v>
      </c>
      <c r="H346" s="28">
        <f t="shared" si="108"/>
        <v>2</v>
      </c>
      <c r="I346" s="28">
        <f t="shared" si="109"/>
        <v>2</v>
      </c>
      <c r="J346" s="28">
        <f t="shared" si="110"/>
        <v>3</v>
      </c>
      <c r="K346" s="28">
        <f t="shared" si="111"/>
        <v>2</v>
      </c>
      <c r="L346" s="28">
        <f t="shared" si="112"/>
        <v>0</v>
      </c>
      <c r="M346" s="28">
        <f t="shared" si="113"/>
        <v>3</v>
      </c>
      <c r="N346" s="28">
        <f t="shared" si="114"/>
        <v>3</v>
      </c>
      <c r="O346" s="28">
        <f t="shared" si="115"/>
        <v>1</v>
      </c>
      <c r="P346" s="28">
        <f t="shared" si="116"/>
        <v>0</v>
      </c>
      <c r="Q346" s="27"/>
      <c r="R346" s="28" t="str">
        <f t="shared" si="117"/>
        <v>2.5 - 2.9</v>
      </c>
      <c r="S346" s="28" t="str">
        <f t="shared" si="118"/>
        <v>4.0 - 4.4</v>
      </c>
      <c r="T346" s="28" t="str">
        <f t="shared" si="119"/>
        <v>2.5 - 2.9</v>
      </c>
      <c r="U346" s="28" t="str">
        <f t="shared" si="120"/>
        <v>3.0 - 3.4</v>
      </c>
      <c r="V346" s="28" t="str">
        <f t="shared" si="121"/>
        <v>2.0 - 2.4</v>
      </c>
      <c r="W346" s="28" t="str">
        <f t="shared" si="122"/>
        <v>2.0 - 2.4</v>
      </c>
      <c r="X346" s="28" t="str">
        <f t="shared" si="123"/>
        <v>3.0 - 3.4</v>
      </c>
      <c r="Y346" s="28" t="str">
        <f t="shared" si="124"/>
        <v>1.5 - 1.9</v>
      </c>
      <c r="Z346" s="27"/>
      <c r="AA346" s="29">
        <f t="shared" si="125"/>
        <v>2.8</v>
      </c>
      <c r="AB346" s="29">
        <f>VLOOKUP($C346, EDU!C:E, 3, FALSE)</f>
        <v>4.3</v>
      </c>
      <c r="AC346" s="29">
        <f>VLOOKUP($C346, ESNFI!C:E, 3, FALSE)</f>
        <v>2.5</v>
      </c>
      <c r="AD346" s="29">
        <f>VLOOKUP($C346, Health!C:E, 3, FALSE)</f>
        <v>3</v>
      </c>
      <c r="AE346" s="29">
        <f>VLOOKUP($C346, NUT!C:E, 3, FALSE)</f>
        <v>2.4</v>
      </c>
      <c r="AF346" s="29">
        <f>VLOOKUP($C346, PRO!C:E, 3, FALSE)</f>
        <v>2.2999999999999998</v>
      </c>
      <c r="AG346" s="29">
        <f>VLOOKUP($C346, FSC!C:E, 3, FALSE)</f>
        <v>3.2</v>
      </c>
      <c r="AH346" s="29">
        <f>VLOOKUP($C346, WASH!C:E, 3, FALSE)</f>
        <v>1.8</v>
      </c>
    </row>
    <row r="347" spans="1:34" ht="17" thickTop="1" thickBot="1" x14ac:dyDescent="0.35">
      <c r="A347" s="20" t="s">
        <v>831</v>
      </c>
      <c r="B347" s="20" t="s">
        <v>850</v>
      </c>
      <c r="C347" s="20" t="s">
        <v>851</v>
      </c>
      <c r="D347" s="10">
        <f>IFERROR(IF(AND($P347&gt;=2, SUM($O347:P347)&gt;=4), 5, IF(SUM($O347:$P347) &gt;= 4, 4, IF(SUM($N347:$P347) &gt;= 4, 3, IF(SUM($M347:$P347) &gt;= 4, 2, IF(SUM($L347:$P347)&gt;=4, 1, " "))))), " ")</f>
        <v>3</v>
      </c>
      <c r="E347" s="28">
        <f t="shared" si="105"/>
        <v>4</v>
      </c>
      <c r="F347" s="28">
        <f t="shared" si="106"/>
        <v>4</v>
      </c>
      <c r="G347" s="28">
        <f t="shared" si="107"/>
        <v>3</v>
      </c>
      <c r="H347" s="28">
        <f t="shared" si="108"/>
        <v>3</v>
      </c>
      <c r="I347" s="28">
        <f t="shared" si="109"/>
        <v>3</v>
      </c>
      <c r="J347" s="28">
        <f t="shared" si="110"/>
        <v>3</v>
      </c>
      <c r="K347" s="28">
        <f t="shared" si="111"/>
        <v>3</v>
      </c>
      <c r="L347" s="28">
        <f t="shared" si="112"/>
        <v>0</v>
      </c>
      <c r="M347" s="28">
        <f t="shared" si="113"/>
        <v>0</v>
      </c>
      <c r="N347" s="28">
        <f t="shared" si="114"/>
        <v>5</v>
      </c>
      <c r="O347" s="28">
        <f t="shared" si="115"/>
        <v>2</v>
      </c>
      <c r="P347" s="28">
        <f t="shared" si="116"/>
        <v>0</v>
      </c>
      <c r="Q347" s="27"/>
      <c r="R347" s="28" t="str">
        <f t="shared" si="117"/>
        <v>3.0 - 3.4</v>
      </c>
      <c r="S347" s="28" t="str">
        <f t="shared" si="118"/>
        <v>4.0 - 4.4</v>
      </c>
      <c r="T347" s="28" t="str">
        <f t="shared" si="119"/>
        <v>4.0 - 4.4</v>
      </c>
      <c r="U347" s="28" t="str">
        <f t="shared" si="120"/>
        <v>3.0 - 3.4</v>
      </c>
      <c r="V347" s="28" t="str">
        <f t="shared" si="121"/>
        <v>3.0 - 3.4</v>
      </c>
      <c r="W347" s="28" t="str">
        <f t="shared" si="122"/>
        <v>2.5 - 2.9</v>
      </c>
      <c r="X347" s="28" t="str">
        <f t="shared" si="123"/>
        <v>3.0 - 3.4</v>
      </c>
      <c r="Y347" s="28" t="str">
        <f t="shared" si="124"/>
        <v>2.5 - 2.9</v>
      </c>
      <c r="Z347" s="27"/>
      <c r="AA347" s="29">
        <f t="shared" si="125"/>
        <v>3.4</v>
      </c>
      <c r="AB347" s="29">
        <f>VLOOKUP($C347, EDU!C:E, 3, FALSE)</f>
        <v>4.3</v>
      </c>
      <c r="AC347" s="29">
        <f>VLOOKUP($C347, ESNFI!C:E, 3, FALSE)</f>
        <v>4</v>
      </c>
      <c r="AD347" s="29">
        <f>VLOOKUP($C347, Health!C:E, 3, FALSE)</f>
        <v>3.3</v>
      </c>
      <c r="AE347" s="29">
        <f>VLOOKUP($C347, NUT!C:E, 3, FALSE)</f>
        <v>3.4</v>
      </c>
      <c r="AF347" s="29">
        <f>VLOOKUP($C347, PRO!C:E, 3, FALSE)</f>
        <v>2.8</v>
      </c>
      <c r="AG347" s="29">
        <f>VLOOKUP($C347, FSC!C:E, 3, FALSE)</f>
        <v>3.4</v>
      </c>
      <c r="AH347" s="29">
        <f>VLOOKUP($C347, WASH!C:E, 3, FALSE)</f>
        <v>2.5</v>
      </c>
    </row>
    <row r="348" spans="1:34" ht="17" thickTop="1" thickBot="1" x14ac:dyDescent="0.35">
      <c r="A348" s="20" t="s">
        <v>831</v>
      </c>
      <c r="B348" s="20" t="s">
        <v>852</v>
      </c>
      <c r="C348" s="20" t="s">
        <v>853</v>
      </c>
      <c r="D348" s="10">
        <f>IFERROR(IF(AND($P348&gt;=2, SUM($O348:P348)&gt;=4), 5, IF(SUM($O348:$P348) &gt;= 4, 4, IF(SUM($N348:$P348) &gt;= 4, 3, IF(SUM($M348:$P348) &gt;= 4, 2, IF(SUM($L348:$P348)&gt;=4, 1, " "))))), " ")</f>
        <v>3</v>
      </c>
      <c r="E348" s="28">
        <f t="shared" si="105"/>
        <v>4</v>
      </c>
      <c r="F348" s="28">
        <f t="shared" si="106"/>
        <v>3</v>
      </c>
      <c r="G348" s="28">
        <f t="shared" si="107"/>
        <v>3</v>
      </c>
      <c r="H348" s="28">
        <f t="shared" si="108"/>
        <v>3</v>
      </c>
      <c r="I348" s="28">
        <f t="shared" si="109"/>
        <v>2</v>
      </c>
      <c r="J348" s="28">
        <f t="shared" si="110"/>
        <v>3</v>
      </c>
      <c r="K348" s="28">
        <f t="shared" si="111"/>
        <v>1</v>
      </c>
      <c r="L348" s="28">
        <f t="shared" si="112"/>
        <v>1</v>
      </c>
      <c r="M348" s="28">
        <f t="shared" si="113"/>
        <v>1</v>
      </c>
      <c r="N348" s="28">
        <f t="shared" si="114"/>
        <v>4</v>
      </c>
      <c r="O348" s="28">
        <f t="shared" si="115"/>
        <v>1</v>
      </c>
      <c r="P348" s="28">
        <f t="shared" si="116"/>
        <v>0</v>
      </c>
      <c r="Q348" s="27"/>
      <c r="R348" s="28" t="str">
        <f t="shared" si="117"/>
        <v>2.5 - 2.9</v>
      </c>
      <c r="S348" s="28" t="str">
        <f t="shared" si="118"/>
        <v>4.0 - 4.4</v>
      </c>
      <c r="T348" s="28" t="str">
        <f t="shared" si="119"/>
        <v>2.5 - 2.9</v>
      </c>
      <c r="U348" s="28" t="str">
        <f t="shared" si="120"/>
        <v>3.0 - 3.4</v>
      </c>
      <c r="V348" s="28" t="str">
        <f t="shared" si="121"/>
        <v>3.0 - 3.4</v>
      </c>
      <c r="W348" s="28" t="str">
        <f t="shared" si="122"/>
        <v>2.0 - 2.4</v>
      </c>
      <c r="X348" s="28" t="str">
        <f t="shared" si="123"/>
        <v>2.5 - 2.9</v>
      </c>
      <c r="Y348" s="28" t="str">
        <f t="shared" si="124"/>
        <v>1.0 - 1.4</v>
      </c>
      <c r="Z348" s="27"/>
      <c r="AA348" s="29">
        <f t="shared" si="125"/>
        <v>2.8</v>
      </c>
      <c r="AB348" s="29">
        <f>VLOOKUP($C348, EDU!C:E, 3, FALSE)</f>
        <v>4.3</v>
      </c>
      <c r="AC348" s="29">
        <f>VLOOKUP($C348, ESNFI!C:E, 3, FALSE)</f>
        <v>2.8</v>
      </c>
      <c r="AD348" s="29">
        <f>VLOOKUP($C348, Health!C:E, 3, FALSE)</f>
        <v>3</v>
      </c>
      <c r="AE348" s="29">
        <f>VLOOKUP($C348, NUT!C:E, 3, FALSE)</f>
        <v>3.4000000000000004</v>
      </c>
      <c r="AF348" s="29">
        <f>VLOOKUP($C348, PRO!C:E, 3, FALSE)</f>
        <v>2.2999999999999998</v>
      </c>
      <c r="AG348" s="29">
        <f>VLOOKUP($C348, FSC!C:E, 3, FALSE)</f>
        <v>2.8</v>
      </c>
      <c r="AH348" s="29">
        <f>VLOOKUP($C348, WASH!C:E, 3, FALSE)</f>
        <v>1</v>
      </c>
    </row>
    <row r="349" spans="1:34" ht="17" thickTop="1" thickBot="1" x14ac:dyDescent="0.35">
      <c r="A349" s="20" t="s">
        <v>831</v>
      </c>
      <c r="B349" s="20" t="s">
        <v>854</v>
      </c>
      <c r="C349" s="20" t="s">
        <v>855</v>
      </c>
      <c r="D349" s="10">
        <f>IFERROR(IF(AND($P349&gt;=2, SUM($O349:P349)&gt;=4), 5, IF(SUM($O349:$P349) &gt;= 4, 4, IF(SUM($N349:$P349) &gt;= 4, 3, IF(SUM($M349:$P349) &gt;= 4, 2, IF(SUM($L349:$P349)&gt;=4, 1, " "))))), " ")</f>
        <v>3</v>
      </c>
      <c r="E349" s="28">
        <f t="shared" si="105"/>
        <v>4</v>
      </c>
      <c r="F349" s="28">
        <f t="shared" si="106"/>
        <v>3</v>
      </c>
      <c r="G349" s="28">
        <f t="shared" si="107"/>
        <v>3</v>
      </c>
      <c r="H349" s="28">
        <f t="shared" si="108"/>
        <v>3</v>
      </c>
      <c r="I349" s="28">
        <f t="shared" si="109"/>
        <v>2</v>
      </c>
      <c r="J349" s="28">
        <f t="shared" si="110"/>
        <v>3</v>
      </c>
      <c r="K349" s="28">
        <f t="shared" si="111"/>
        <v>2</v>
      </c>
      <c r="L349" s="28">
        <f t="shared" si="112"/>
        <v>0</v>
      </c>
      <c r="M349" s="28">
        <f t="shared" si="113"/>
        <v>2</v>
      </c>
      <c r="N349" s="28">
        <f t="shared" si="114"/>
        <v>4</v>
      </c>
      <c r="O349" s="28">
        <f t="shared" si="115"/>
        <v>1</v>
      </c>
      <c r="P349" s="28">
        <f t="shared" si="116"/>
        <v>0</v>
      </c>
      <c r="Q349" s="27"/>
      <c r="R349" s="28" t="str">
        <f t="shared" si="117"/>
        <v>2.5 - 2.9</v>
      </c>
      <c r="S349" s="28" t="str">
        <f t="shared" si="118"/>
        <v>4.0 - 4.4</v>
      </c>
      <c r="T349" s="28" t="str">
        <f t="shared" si="119"/>
        <v>2.5 - 2.9</v>
      </c>
      <c r="U349" s="28" t="str">
        <f t="shared" si="120"/>
        <v>3.0 - 3.4</v>
      </c>
      <c r="V349" s="28" t="str">
        <f t="shared" si="121"/>
        <v>3.0 - 3.4</v>
      </c>
      <c r="W349" s="28" t="str">
        <f t="shared" si="122"/>
        <v>2.0 - 2.4</v>
      </c>
      <c r="X349" s="28" t="str">
        <f t="shared" si="123"/>
        <v>3.0 - 3.4</v>
      </c>
      <c r="Y349" s="28" t="str">
        <f t="shared" si="124"/>
        <v>1.5 - 1.9</v>
      </c>
      <c r="Z349" s="27"/>
      <c r="AA349" s="29">
        <f t="shared" si="125"/>
        <v>2.8</v>
      </c>
      <c r="AB349" s="29">
        <f>VLOOKUP($C349, EDU!C:E, 3, FALSE)</f>
        <v>4</v>
      </c>
      <c r="AC349" s="29">
        <f>VLOOKUP($C349, ESNFI!C:E, 3, FALSE)</f>
        <v>2.5</v>
      </c>
      <c r="AD349" s="29">
        <f>VLOOKUP($C349, Health!C:E, 3, FALSE)</f>
        <v>3</v>
      </c>
      <c r="AE349" s="29">
        <f>VLOOKUP($C349, NUT!C:E, 3, FALSE)</f>
        <v>3.2</v>
      </c>
      <c r="AF349" s="29">
        <f>VLOOKUP($C349, PRO!C:E, 3, FALSE)</f>
        <v>2.2999999999999998</v>
      </c>
      <c r="AG349" s="29">
        <f>VLOOKUP($C349, FSC!C:E, 3, FALSE)</f>
        <v>3</v>
      </c>
      <c r="AH349" s="29">
        <f>VLOOKUP($C349, WASH!C:E, 3, FALSE)</f>
        <v>1.8</v>
      </c>
    </row>
    <row r="350" spans="1:34" ht="17" thickTop="1" thickBot="1" x14ac:dyDescent="0.35">
      <c r="A350" s="20" t="s">
        <v>831</v>
      </c>
      <c r="B350" s="20" t="s">
        <v>856</v>
      </c>
      <c r="C350" s="20" t="s">
        <v>857</v>
      </c>
      <c r="D350" s="10">
        <f>IFERROR(IF(AND($P350&gt;=2, SUM($O350:P350)&gt;=4), 5, IF(SUM($O350:$P350) &gt;= 4, 4, IF(SUM($N350:$P350) &gt;= 4, 3, IF(SUM($M350:$P350) &gt;= 4, 2, IF(SUM($L350:$P350)&gt;=4, 1, " "))))), " ")</f>
        <v>3</v>
      </c>
      <c r="E350" s="28">
        <f t="shared" si="105"/>
        <v>4</v>
      </c>
      <c r="F350" s="28">
        <f t="shared" si="106"/>
        <v>3</v>
      </c>
      <c r="G350" s="28">
        <f t="shared" si="107"/>
        <v>3</v>
      </c>
      <c r="H350" s="28">
        <f t="shared" si="108"/>
        <v>3</v>
      </c>
      <c r="I350" s="28">
        <f t="shared" si="109"/>
        <v>2</v>
      </c>
      <c r="J350" s="28">
        <f t="shared" si="110"/>
        <v>3</v>
      </c>
      <c r="K350" s="28">
        <f t="shared" si="111"/>
        <v>1</v>
      </c>
      <c r="L350" s="28">
        <f t="shared" si="112"/>
        <v>1</v>
      </c>
      <c r="M350" s="28">
        <f t="shared" si="113"/>
        <v>1</v>
      </c>
      <c r="N350" s="28">
        <f t="shared" si="114"/>
        <v>4</v>
      </c>
      <c r="O350" s="28">
        <f t="shared" si="115"/>
        <v>1</v>
      </c>
      <c r="P350" s="28">
        <f t="shared" si="116"/>
        <v>0</v>
      </c>
      <c r="Q350" s="27"/>
      <c r="R350" s="28" t="str">
        <f t="shared" si="117"/>
        <v>2.5 - 2.9</v>
      </c>
      <c r="S350" s="28" t="str">
        <f t="shared" si="118"/>
        <v>4.0 - 4.4</v>
      </c>
      <c r="T350" s="28" t="str">
        <f t="shared" si="119"/>
        <v>2.5 - 2.9</v>
      </c>
      <c r="U350" s="28" t="str">
        <f t="shared" si="120"/>
        <v>2.5 - 2.9</v>
      </c>
      <c r="V350" s="28" t="str">
        <f t="shared" si="121"/>
        <v>3.0 - 3.4</v>
      </c>
      <c r="W350" s="28" t="str">
        <f t="shared" si="122"/>
        <v>2.0 - 2.4</v>
      </c>
      <c r="X350" s="28" t="str">
        <f t="shared" si="123"/>
        <v>3.0 - 3.4</v>
      </c>
      <c r="Y350" s="28" t="str">
        <f t="shared" si="124"/>
        <v>1.0 - 1.4</v>
      </c>
      <c r="Z350" s="27"/>
      <c r="AA350" s="29">
        <f t="shared" si="125"/>
        <v>2.6</v>
      </c>
      <c r="AB350" s="29">
        <f>VLOOKUP($C350, EDU!C:E, 3, FALSE)</f>
        <v>4</v>
      </c>
      <c r="AC350" s="29">
        <f>VLOOKUP($C350, ESNFI!C:E, 3, FALSE)</f>
        <v>2.5</v>
      </c>
      <c r="AD350" s="29">
        <f>VLOOKUP($C350, Health!C:E, 3, FALSE)</f>
        <v>2.5</v>
      </c>
      <c r="AE350" s="29">
        <f>VLOOKUP($C350, NUT!C:E, 3, FALSE)</f>
        <v>3.2</v>
      </c>
      <c r="AF350" s="29">
        <f>VLOOKUP($C350, PRO!C:E, 3, FALSE)</f>
        <v>2.2999999999999998</v>
      </c>
      <c r="AG350" s="29">
        <f>VLOOKUP($C350, FSC!C:E, 3, FALSE)</f>
        <v>3</v>
      </c>
      <c r="AH350" s="29">
        <f>VLOOKUP($C350, WASH!C:E, 3, FALSE)</f>
        <v>1</v>
      </c>
    </row>
    <row r="351" spans="1:34" ht="17" thickTop="1" thickBot="1" x14ac:dyDescent="0.35">
      <c r="A351" s="20" t="s">
        <v>831</v>
      </c>
      <c r="B351" s="20" t="s">
        <v>858</v>
      </c>
      <c r="C351" s="20" t="s">
        <v>859</v>
      </c>
      <c r="D351" s="10">
        <f>IFERROR(IF(AND($P351&gt;=2, SUM($O351:P351)&gt;=4), 5, IF(SUM($O351:$P351) &gt;= 4, 4, IF(SUM($N351:$P351) &gt;= 4, 3, IF(SUM($M351:$P351) &gt;= 4, 2, IF(SUM($L351:$P351)&gt;=4, 1, " "))))), " ")</f>
        <v>3</v>
      </c>
      <c r="E351" s="28">
        <f t="shared" si="105"/>
        <v>4</v>
      </c>
      <c r="F351" s="28">
        <f t="shared" si="106"/>
        <v>2</v>
      </c>
      <c r="G351" s="28">
        <f t="shared" si="107"/>
        <v>3</v>
      </c>
      <c r="H351" s="28">
        <f t="shared" si="108"/>
        <v>4</v>
      </c>
      <c r="I351" s="28">
        <f t="shared" si="109"/>
        <v>2</v>
      </c>
      <c r="J351" s="28">
        <f t="shared" si="110"/>
        <v>3</v>
      </c>
      <c r="K351" s="28">
        <f t="shared" si="111"/>
        <v>1</v>
      </c>
      <c r="L351" s="28">
        <f t="shared" si="112"/>
        <v>1</v>
      </c>
      <c r="M351" s="28">
        <f t="shared" si="113"/>
        <v>2</v>
      </c>
      <c r="N351" s="28">
        <f t="shared" si="114"/>
        <v>2</v>
      </c>
      <c r="O351" s="28">
        <f t="shared" si="115"/>
        <v>2</v>
      </c>
      <c r="P351" s="28">
        <f t="shared" si="116"/>
        <v>0</v>
      </c>
      <c r="Q351" s="27"/>
      <c r="R351" s="28" t="str">
        <f t="shared" si="117"/>
        <v>2.5 - 2.9</v>
      </c>
      <c r="S351" s="28" t="str">
        <f t="shared" si="118"/>
        <v>3.5 - 3.9</v>
      </c>
      <c r="T351" s="28" t="str">
        <f t="shared" si="119"/>
        <v>2.0 - 2.4</v>
      </c>
      <c r="U351" s="28" t="str">
        <f t="shared" si="120"/>
        <v>2.5 - 2.9</v>
      </c>
      <c r="V351" s="28" t="str">
        <f t="shared" si="121"/>
        <v>4.0 - 4.4</v>
      </c>
      <c r="W351" s="28" t="str">
        <f t="shared" si="122"/>
        <v>2.0 - 2.4</v>
      </c>
      <c r="X351" s="28" t="str">
        <f t="shared" si="123"/>
        <v>2.5 - 2.9</v>
      </c>
      <c r="Y351" s="28" t="str">
        <f t="shared" si="124"/>
        <v>1.0 - 1.4</v>
      </c>
      <c r="Z351" s="27"/>
      <c r="AA351" s="29">
        <f t="shared" si="125"/>
        <v>2.6</v>
      </c>
      <c r="AB351" s="29">
        <f>VLOOKUP($C351, EDU!C:E, 3, FALSE)</f>
        <v>3.7</v>
      </c>
      <c r="AC351" s="29">
        <f>VLOOKUP($C351, ESNFI!C:E, 3, FALSE)</f>
        <v>2</v>
      </c>
      <c r="AD351" s="29">
        <f>VLOOKUP($C351, Health!C:E, 3, FALSE)</f>
        <v>2.5</v>
      </c>
      <c r="AE351" s="29">
        <f>VLOOKUP($C351, NUT!C:E, 3, FALSE)</f>
        <v>4</v>
      </c>
      <c r="AF351" s="29">
        <f>VLOOKUP($C351, PRO!C:E, 3, FALSE)</f>
        <v>2.2999999999999998</v>
      </c>
      <c r="AG351" s="29">
        <f>VLOOKUP($C351, FSC!C:E, 3, FALSE)</f>
        <v>2.8</v>
      </c>
      <c r="AH351" s="29">
        <f>VLOOKUP($C351, WASH!C:E, 3, FALSE)</f>
        <v>1</v>
      </c>
    </row>
    <row r="352" spans="1:34" ht="17" thickTop="1" thickBot="1" x14ac:dyDescent="0.35">
      <c r="A352" s="20" t="s">
        <v>860</v>
      </c>
      <c r="B352" s="20" t="s">
        <v>861</v>
      </c>
      <c r="C352" s="20" t="s">
        <v>862</v>
      </c>
      <c r="D352" s="10">
        <f>IFERROR(IF(AND($P352&gt;=2, SUM($O352:P352)&gt;=4), 5, IF(SUM($O352:$P352) &gt;= 4, 4, IF(SUM($N352:$P352) &gt;= 4, 3, IF(SUM($M352:$P352) &gt;= 4, 2, IF(SUM($L352:$P352)&gt;=4, 1, " "))))), " ")</f>
        <v>3</v>
      </c>
      <c r="E352" s="28">
        <f t="shared" si="105"/>
        <v>4</v>
      </c>
      <c r="F352" s="28">
        <f t="shared" si="106"/>
        <v>2</v>
      </c>
      <c r="G352" s="28">
        <f t="shared" si="107"/>
        <v>3</v>
      </c>
      <c r="H352" s="28">
        <f t="shared" si="108"/>
        <v>3</v>
      </c>
      <c r="I352" s="28">
        <f t="shared" si="109"/>
        <v>3</v>
      </c>
      <c r="J352" s="28">
        <f t="shared" si="110"/>
        <v>2</v>
      </c>
      <c r="K352" s="28">
        <f t="shared" si="111"/>
        <v>2</v>
      </c>
      <c r="L352" s="28">
        <f t="shared" si="112"/>
        <v>0</v>
      </c>
      <c r="M352" s="28">
        <f t="shared" si="113"/>
        <v>3</v>
      </c>
      <c r="N352" s="28">
        <f t="shared" si="114"/>
        <v>3</v>
      </c>
      <c r="O352" s="28">
        <f t="shared" si="115"/>
        <v>1</v>
      </c>
      <c r="P352" s="28">
        <f t="shared" si="116"/>
        <v>0</v>
      </c>
      <c r="Q352" s="27"/>
      <c r="R352" s="28" t="str">
        <f t="shared" si="117"/>
        <v>2.5 - 2.9</v>
      </c>
      <c r="S352" s="28" t="str">
        <f t="shared" si="118"/>
        <v>3.5 - 3.9</v>
      </c>
      <c r="T352" s="28" t="str">
        <f t="shared" si="119"/>
        <v>1.5 - 1.9</v>
      </c>
      <c r="U352" s="28" t="str">
        <f t="shared" si="120"/>
        <v>2.5 - 2.9</v>
      </c>
      <c r="V352" s="28" t="str">
        <f t="shared" si="121"/>
        <v>3.0 - 3.4</v>
      </c>
      <c r="W352" s="28" t="str">
        <f t="shared" si="122"/>
        <v>2.5 - 2.9</v>
      </c>
      <c r="X352" s="28" t="str">
        <f t="shared" si="123"/>
        <v>2.0 - 2.4</v>
      </c>
      <c r="Y352" s="28" t="str">
        <f t="shared" si="124"/>
        <v>1.5 - 1.9</v>
      </c>
      <c r="Z352" s="27"/>
      <c r="AA352" s="29">
        <f t="shared" si="125"/>
        <v>2.6</v>
      </c>
      <c r="AB352" s="29">
        <f>VLOOKUP($C352, EDU!C:E, 3, FALSE)</f>
        <v>3.7</v>
      </c>
      <c r="AC352" s="29">
        <f>VLOOKUP($C352, ESNFI!C:E, 3, FALSE)</f>
        <v>1.8</v>
      </c>
      <c r="AD352" s="29">
        <f>VLOOKUP($C352, Health!C:E, 3, FALSE)</f>
        <v>2.8</v>
      </c>
      <c r="AE352" s="29">
        <f>VLOOKUP($C352, NUT!C:E, 3, FALSE)</f>
        <v>3</v>
      </c>
      <c r="AF352" s="29">
        <f>VLOOKUP($C352, PRO!C:E, 3, FALSE)</f>
        <v>2.5</v>
      </c>
      <c r="AG352" s="29">
        <f>VLOOKUP($C352, FSC!C:E, 3, FALSE)</f>
        <v>2.4</v>
      </c>
      <c r="AH352" s="29">
        <f>VLOOKUP($C352, WASH!C:E, 3, FALSE)</f>
        <v>1.8</v>
      </c>
    </row>
    <row r="353" spans="1:34" ht="17" thickTop="1" thickBot="1" x14ac:dyDescent="0.35">
      <c r="A353" s="20" t="s">
        <v>860</v>
      </c>
      <c r="B353" s="20" t="s">
        <v>863</v>
      </c>
      <c r="C353" s="20" t="s">
        <v>864</v>
      </c>
      <c r="D353" s="10">
        <f>IFERROR(IF(AND($P353&gt;=2, SUM($O353:P353)&gt;=4), 5, IF(SUM($O353:$P353) &gt;= 4, 4, IF(SUM($N353:$P353) &gt;= 4, 3, IF(SUM($M353:$P353) &gt;= 4, 2, IF(SUM($L353:$P353)&gt;=4, 1, " "))))), " ")</f>
        <v>3</v>
      </c>
      <c r="E353" s="28">
        <f t="shared" si="105"/>
        <v>3</v>
      </c>
      <c r="F353" s="28">
        <f t="shared" si="106"/>
        <v>3</v>
      </c>
      <c r="G353" s="28">
        <f t="shared" si="107"/>
        <v>3</v>
      </c>
      <c r="H353" s="28">
        <f t="shared" si="108"/>
        <v>4</v>
      </c>
      <c r="I353" s="28">
        <f t="shared" si="109"/>
        <v>3</v>
      </c>
      <c r="J353" s="28">
        <f t="shared" si="110"/>
        <v>3</v>
      </c>
      <c r="K353" s="28">
        <f t="shared" si="111"/>
        <v>2</v>
      </c>
      <c r="L353" s="28">
        <f t="shared" si="112"/>
        <v>0</v>
      </c>
      <c r="M353" s="28">
        <f t="shared" si="113"/>
        <v>1</v>
      </c>
      <c r="N353" s="28">
        <f t="shared" si="114"/>
        <v>5</v>
      </c>
      <c r="O353" s="28">
        <f t="shared" si="115"/>
        <v>1</v>
      </c>
      <c r="P353" s="28">
        <f t="shared" si="116"/>
        <v>0</v>
      </c>
      <c r="Q353" s="27"/>
      <c r="R353" s="28" t="str">
        <f t="shared" si="117"/>
        <v>3.0 - 3.4</v>
      </c>
      <c r="S353" s="28" t="str">
        <f t="shared" si="118"/>
        <v>3.0 - 3.4</v>
      </c>
      <c r="T353" s="28" t="str">
        <f t="shared" si="119"/>
        <v>3.0 - 3.4</v>
      </c>
      <c r="U353" s="28" t="str">
        <f t="shared" si="120"/>
        <v>3.0 - 3.4</v>
      </c>
      <c r="V353" s="28" t="str">
        <f t="shared" si="121"/>
        <v>3.5 - 3.9</v>
      </c>
      <c r="W353" s="28" t="str">
        <f t="shared" si="122"/>
        <v>3.0 - 3.4</v>
      </c>
      <c r="X353" s="28" t="str">
        <f t="shared" si="123"/>
        <v>3.0 - 3.4</v>
      </c>
      <c r="Y353" s="28" t="str">
        <f t="shared" si="124"/>
        <v>1.5 - 1.9</v>
      </c>
      <c r="Z353" s="27"/>
      <c r="AA353" s="29">
        <f t="shared" si="125"/>
        <v>3</v>
      </c>
      <c r="AB353" s="29">
        <f>VLOOKUP($C353, EDU!C:E, 3, FALSE)</f>
        <v>3.3</v>
      </c>
      <c r="AC353" s="29">
        <f>VLOOKUP($C353, ESNFI!C:E, 3, FALSE)</f>
        <v>3</v>
      </c>
      <c r="AD353" s="29">
        <f>VLOOKUP($C353, Health!C:E, 3, FALSE)</f>
        <v>3</v>
      </c>
      <c r="AE353" s="29">
        <f>VLOOKUP($C353, NUT!C:E, 3, FALSE)</f>
        <v>3.8000000000000003</v>
      </c>
      <c r="AF353" s="29">
        <f>VLOOKUP($C353, PRO!C:E, 3, FALSE)</f>
        <v>3</v>
      </c>
      <c r="AG353" s="29">
        <f>VLOOKUP($C353, FSC!C:E, 3, FALSE)</f>
        <v>3.4</v>
      </c>
      <c r="AH353" s="29">
        <f>VLOOKUP($C353, WASH!C:E, 3, FALSE)</f>
        <v>1.8</v>
      </c>
    </row>
    <row r="354" spans="1:34" ht="17" thickTop="1" thickBot="1" x14ac:dyDescent="0.35">
      <c r="A354" s="20" t="s">
        <v>860</v>
      </c>
      <c r="B354" s="20" t="s">
        <v>865</v>
      </c>
      <c r="C354" s="20" t="s">
        <v>866</v>
      </c>
      <c r="D354" s="10">
        <f>IFERROR(IF(AND($P354&gt;=2, SUM($O354:P354)&gt;=4), 5, IF(SUM($O354:$P354) &gt;= 4, 4, IF(SUM($N354:$P354) &gt;= 4, 3, IF(SUM($M354:$P354) &gt;= 4, 2, IF(SUM($L354:$P354)&gt;=4, 1, " "))))), " ")</f>
        <v>3</v>
      </c>
      <c r="E354" s="28">
        <f t="shared" si="105"/>
        <v>4</v>
      </c>
      <c r="F354" s="28">
        <f t="shared" si="106"/>
        <v>3</v>
      </c>
      <c r="G354" s="28">
        <f t="shared" si="107"/>
        <v>2</v>
      </c>
      <c r="H354" s="28">
        <f t="shared" si="108"/>
        <v>4</v>
      </c>
      <c r="I354" s="28">
        <f t="shared" si="109"/>
        <v>3</v>
      </c>
      <c r="J354" s="28">
        <f t="shared" si="110"/>
        <v>3</v>
      </c>
      <c r="K354" s="28">
        <f t="shared" si="111"/>
        <v>2</v>
      </c>
      <c r="L354" s="28">
        <f t="shared" si="112"/>
        <v>0</v>
      </c>
      <c r="M354" s="28">
        <f t="shared" si="113"/>
        <v>2</v>
      </c>
      <c r="N354" s="28">
        <f t="shared" si="114"/>
        <v>3</v>
      </c>
      <c r="O354" s="28">
        <f t="shared" si="115"/>
        <v>2</v>
      </c>
      <c r="P354" s="28">
        <f t="shared" si="116"/>
        <v>0</v>
      </c>
      <c r="Q354" s="27"/>
      <c r="R354" s="28" t="str">
        <f t="shared" si="117"/>
        <v>2.5 - 2.9</v>
      </c>
      <c r="S354" s="28" t="str">
        <f t="shared" si="118"/>
        <v>3.5 - 3.9</v>
      </c>
      <c r="T354" s="28" t="str">
        <f t="shared" si="119"/>
        <v>2.5 - 2.9</v>
      </c>
      <c r="U354" s="28" t="str">
        <f t="shared" si="120"/>
        <v>2.0 - 2.4</v>
      </c>
      <c r="V354" s="28" t="str">
        <f t="shared" si="121"/>
        <v>3.5 - 3.9</v>
      </c>
      <c r="W354" s="28" t="str">
        <f t="shared" si="122"/>
        <v>3.0 - 3.4</v>
      </c>
      <c r="X354" s="28" t="str">
        <f t="shared" si="123"/>
        <v>3.0 - 3.4</v>
      </c>
      <c r="Y354" s="28" t="str">
        <f t="shared" si="124"/>
        <v>2.0 - 2.4</v>
      </c>
      <c r="Z354" s="27"/>
      <c r="AA354" s="29">
        <f t="shared" si="125"/>
        <v>2.9</v>
      </c>
      <c r="AB354" s="29">
        <f>VLOOKUP($C354, EDU!C:E, 3, FALSE)</f>
        <v>3.7</v>
      </c>
      <c r="AC354" s="29">
        <f>VLOOKUP($C354, ESNFI!C:E, 3, FALSE)</f>
        <v>2.8</v>
      </c>
      <c r="AD354" s="29">
        <f>VLOOKUP($C354, Health!C:E, 3, FALSE)</f>
        <v>2</v>
      </c>
      <c r="AE354" s="29">
        <f>VLOOKUP($C354, NUT!C:E, 3, FALSE)</f>
        <v>3.8000000000000003</v>
      </c>
      <c r="AF354" s="29">
        <f>VLOOKUP($C354, PRO!C:E, 3, FALSE)</f>
        <v>3</v>
      </c>
      <c r="AG354" s="29">
        <f>VLOOKUP($C354, FSC!C:E, 3, FALSE)</f>
        <v>3</v>
      </c>
      <c r="AH354" s="29">
        <f>VLOOKUP($C354, WASH!C:E, 3, FALSE)</f>
        <v>2</v>
      </c>
    </row>
    <row r="355" spans="1:34" ht="17" thickTop="1" thickBot="1" x14ac:dyDescent="0.35">
      <c r="A355" s="20" t="s">
        <v>860</v>
      </c>
      <c r="B355" s="20" t="s">
        <v>867</v>
      </c>
      <c r="C355" s="20" t="s">
        <v>868</v>
      </c>
      <c r="D355" s="10">
        <f>IFERROR(IF(AND($P355&gt;=2, SUM($O355:P355)&gt;=4), 5, IF(SUM($O355:$P355) &gt;= 4, 4, IF(SUM($N355:$P355) &gt;= 4, 3, IF(SUM($M355:$P355) &gt;= 4, 2, IF(SUM($L355:$P355)&gt;=4, 1, " "))))), " ")</f>
        <v>3</v>
      </c>
      <c r="E355" s="28">
        <f t="shared" si="105"/>
        <v>4</v>
      </c>
      <c r="F355" s="28">
        <f t="shared" si="106"/>
        <v>3</v>
      </c>
      <c r="G355" s="28">
        <f t="shared" si="107"/>
        <v>3</v>
      </c>
      <c r="H355" s="28">
        <f t="shared" si="108"/>
        <v>4</v>
      </c>
      <c r="I355" s="28">
        <f t="shared" si="109"/>
        <v>3</v>
      </c>
      <c r="J355" s="28">
        <f t="shared" si="110"/>
        <v>3</v>
      </c>
      <c r="K355" s="28">
        <f t="shared" si="111"/>
        <v>2</v>
      </c>
      <c r="L355" s="28">
        <f t="shared" si="112"/>
        <v>0</v>
      </c>
      <c r="M355" s="28">
        <f t="shared" si="113"/>
        <v>1</v>
      </c>
      <c r="N355" s="28">
        <f t="shared" si="114"/>
        <v>4</v>
      </c>
      <c r="O355" s="28">
        <f t="shared" si="115"/>
        <v>2</v>
      </c>
      <c r="P355" s="28">
        <f t="shared" si="116"/>
        <v>0</v>
      </c>
      <c r="Q355" s="27"/>
      <c r="R355" s="28" t="str">
        <f t="shared" si="117"/>
        <v>3.0 - 3.4</v>
      </c>
      <c r="S355" s="28" t="str">
        <f t="shared" si="118"/>
        <v>3.5 - 3.9</v>
      </c>
      <c r="T355" s="28" t="str">
        <f t="shared" si="119"/>
        <v>2.5 - 2.9</v>
      </c>
      <c r="U355" s="28" t="str">
        <f t="shared" si="120"/>
        <v>2.5 - 2.9</v>
      </c>
      <c r="V355" s="28" t="str">
        <f t="shared" si="121"/>
        <v>4.0 - 4.4</v>
      </c>
      <c r="W355" s="28" t="str">
        <f t="shared" si="122"/>
        <v>3.0 - 3.4</v>
      </c>
      <c r="X355" s="28" t="str">
        <f t="shared" si="123"/>
        <v>3.0 - 3.4</v>
      </c>
      <c r="Y355" s="28" t="str">
        <f t="shared" si="124"/>
        <v>2.0 - 2.4</v>
      </c>
      <c r="Z355" s="27"/>
      <c r="AA355" s="29">
        <f t="shared" si="125"/>
        <v>3.1</v>
      </c>
      <c r="AB355" s="29">
        <f>VLOOKUP($C355, EDU!C:E, 3, FALSE)</f>
        <v>3.7</v>
      </c>
      <c r="AC355" s="29">
        <f>VLOOKUP($C355, ESNFI!C:E, 3, FALSE)</f>
        <v>2.8</v>
      </c>
      <c r="AD355" s="29">
        <f>VLOOKUP($C355, Health!C:E, 3, FALSE)</f>
        <v>2.8</v>
      </c>
      <c r="AE355" s="29">
        <f>VLOOKUP($C355, NUT!C:E, 3, FALSE)</f>
        <v>4</v>
      </c>
      <c r="AF355" s="29">
        <f>VLOOKUP($C355, PRO!C:E, 3, FALSE)</f>
        <v>3</v>
      </c>
      <c r="AG355" s="29">
        <f>VLOOKUP($C355, FSC!C:E, 3, FALSE)</f>
        <v>3.2</v>
      </c>
      <c r="AH355" s="29">
        <f>VLOOKUP($C355, WASH!C:E, 3, FALSE)</f>
        <v>2</v>
      </c>
    </row>
    <row r="356" spans="1:34" ht="17" thickTop="1" thickBot="1" x14ac:dyDescent="0.35">
      <c r="A356" s="20" t="s">
        <v>860</v>
      </c>
      <c r="B356" s="20" t="s">
        <v>869</v>
      </c>
      <c r="C356" s="20" t="s">
        <v>870</v>
      </c>
      <c r="D356" s="10">
        <f>IFERROR(IF(AND($P356&gt;=2, SUM($O356:P356)&gt;=4), 5, IF(SUM($O356:$P356) &gt;= 4, 4, IF(SUM($N356:$P356) &gt;= 4, 3, IF(SUM($M356:$P356) &gt;= 4, 2, IF(SUM($L356:$P356)&gt;=4, 1, " "))))), " ")</f>
        <v>3</v>
      </c>
      <c r="E356" s="28">
        <f t="shared" si="105"/>
        <v>4</v>
      </c>
      <c r="F356" s="28">
        <f t="shared" si="106"/>
        <v>3</v>
      </c>
      <c r="G356" s="28">
        <f t="shared" si="107"/>
        <v>3</v>
      </c>
      <c r="H356" s="28">
        <f t="shared" si="108"/>
        <v>4</v>
      </c>
      <c r="I356" s="28">
        <f t="shared" si="109"/>
        <v>3</v>
      </c>
      <c r="J356" s="28">
        <f t="shared" si="110"/>
        <v>3</v>
      </c>
      <c r="K356" s="28">
        <f t="shared" si="111"/>
        <v>2</v>
      </c>
      <c r="L356" s="28">
        <f t="shared" si="112"/>
        <v>0</v>
      </c>
      <c r="M356" s="28">
        <f t="shared" si="113"/>
        <v>1</v>
      </c>
      <c r="N356" s="28">
        <f t="shared" si="114"/>
        <v>4</v>
      </c>
      <c r="O356" s="28">
        <f t="shared" si="115"/>
        <v>2</v>
      </c>
      <c r="P356" s="28">
        <f t="shared" si="116"/>
        <v>0</v>
      </c>
      <c r="Q356" s="27"/>
      <c r="R356" s="28" t="str">
        <f t="shared" si="117"/>
        <v>3.0 - 3.4</v>
      </c>
      <c r="S356" s="28" t="str">
        <f t="shared" si="118"/>
        <v>4.0 - 4.4</v>
      </c>
      <c r="T356" s="28" t="str">
        <f t="shared" si="119"/>
        <v>2.5 - 2.9</v>
      </c>
      <c r="U356" s="28" t="str">
        <f t="shared" si="120"/>
        <v>3.0 - 3.4</v>
      </c>
      <c r="V356" s="28" t="str">
        <f t="shared" si="121"/>
        <v>4.0 - 4.4</v>
      </c>
      <c r="W356" s="28" t="str">
        <f t="shared" si="122"/>
        <v>2.5 - 2.9</v>
      </c>
      <c r="X356" s="28" t="str">
        <f t="shared" si="123"/>
        <v>3.0 - 3.4</v>
      </c>
      <c r="Y356" s="28" t="str">
        <f t="shared" si="124"/>
        <v>2.0 - 2.4</v>
      </c>
      <c r="Z356" s="27"/>
      <c r="AA356" s="29">
        <f t="shared" si="125"/>
        <v>3.1</v>
      </c>
      <c r="AB356" s="29">
        <f>VLOOKUP($C356, EDU!C:E, 3, FALSE)</f>
        <v>4</v>
      </c>
      <c r="AC356" s="29">
        <f>VLOOKUP($C356, ESNFI!C:E, 3, FALSE)</f>
        <v>2.5</v>
      </c>
      <c r="AD356" s="29">
        <f>VLOOKUP($C356, Health!C:E, 3, FALSE)</f>
        <v>3</v>
      </c>
      <c r="AE356" s="29">
        <f>VLOOKUP($C356, NUT!C:E, 3, FALSE)</f>
        <v>4.2</v>
      </c>
      <c r="AF356" s="29">
        <f>VLOOKUP($C356, PRO!C:E, 3, FALSE)</f>
        <v>2.8</v>
      </c>
      <c r="AG356" s="29">
        <f>VLOOKUP($C356, FSC!C:E, 3, FALSE)</f>
        <v>3.2</v>
      </c>
      <c r="AH356" s="29">
        <f>VLOOKUP($C356, WASH!C:E, 3, FALSE)</f>
        <v>2</v>
      </c>
    </row>
    <row r="357" spans="1:34" ht="17" thickTop="1" thickBot="1" x14ac:dyDescent="0.35">
      <c r="A357" s="20" t="s">
        <v>860</v>
      </c>
      <c r="B357" s="20" t="s">
        <v>871</v>
      </c>
      <c r="C357" s="20" t="s">
        <v>872</v>
      </c>
      <c r="D357" s="10">
        <f>IFERROR(IF(AND($P357&gt;=2, SUM($O357:P357)&gt;=4), 5, IF(SUM($O357:$P357) &gt;= 4, 4, IF(SUM($N357:$P357) &gt;= 4, 3, IF(SUM($M357:$P357) &gt;= 4, 2, IF(SUM($L357:$P357)&gt;=4, 1, " "))))), " ")</f>
        <v>3</v>
      </c>
      <c r="E357" s="28">
        <f t="shared" si="105"/>
        <v>4</v>
      </c>
      <c r="F357" s="28">
        <f t="shared" si="106"/>
        <v>2</v>
      </c>
      <c r="G357" s="28">
        <f t="shared" si="107"/>
        <v>2</v>
      </c>
      <c r="H357" s="28">
        <f t="shared" si="108"/>
        <v>4</v>
      </c>
      <c r="I357" s="28">
        <f t="shared" si="109"/>
        <v>3</v>
      </c>
      <c r="J357" s="28">
        <f t="shared" si="110"/>
        <v>3</v>
      </c>
      <c r="K357" s="28">
        <f t="shared" si="111"/>
        <v>2</v>
      </c>
      <c r="L357" s="28">
        <f t="shared" si="112"/>
        <v>0</v>
      </c>
      <c r="M357" s="28">
        <f t="shared" si="113"/>
        <v>3</v>
      </c>
      <c r="N357" s="28">
        <f t="shared" si="114"/>
        <v>2</v>
      </c>
      <c r="O357" s="28">
        <f t="shared" si="115"/>
        <v>2</v>
      </c>
      <c r="P357" s="28">
        <f t="shared" si="116"/>
        <v>0</v>
      </c>
      <c r="Q357" s="27"/>
      <c r="R357" s="28" t="str">
        <f t="shared" si="117"/>
        <v>3.0 - 3.4</v>
      </c>
      <c r="S357" s="28" t="str">
        <f t="shared" si="118"/>
        <v>4.0 - 4.4</v>
      </c>
      <c r="T357" s="28" t="str">
        <f t="shared" si="119"/>
        <v>2.0 - 2.4</v>
      </c>
      <c r="U357" s="28" t="str">
        <f t="shared" si="120"/>
        <v>2.0 - 2.4</v>
      </c>
      <c r="V357" s="28" t="str">
        <f t="shared" si="121"/>
        <v>3.5 - 3.9</v>
      </c>
      <c r="W357" s="28" t="str">
        <f t="shared" si="122"/>
        <v>3.0 - 3.4</v>
      </c>
      <c r="X357" s="28" t="str">
        <f t="shared" si="123"/>
        <v>3.0 - 3.4</v>
      </c>
      <c r="Y357" s="28" t="str">
        <f t="shared" si="124"/>
        <v>2.0 - 2.4</v>
      </c>
      <c r="Z357" s="27"/>
      <c r="AA357" s="29">
        <f t="shared" si="125"/>
        <v>3</v>
      </c>
      <c r="AB357" s="29">
        <f>VLOOKUP($C357, EDU!C:E, 3, FALSE)</f>
        <v>4.3</v>
      </c>
      <c r="AC357" s="29">
        <f>VLOOKUP($C357, ESNFI!C:E, 3, FALSE)</f>
        <v>2.2999999999999998</v>
      </c>
      <c r="AD357" s="29">
        <f>VLOOKUP($C357, Health!C:E, 3, FALSE)</f>
        <v>2.2999999999999998</v>
      </c>
      <c r="AE357" s="29">
        <f>VLOOKUP($C357, NUT!C:E, 3, FALSE)</f>
        <v>3.8000000000000003</v>
      </c>
      <c r="AF357" s="29">
        <f>VLOOKUP($C357, PRO!C:E, 3, FALSE)</f>
        <v>3</v>
      </c>
      <c r="AG357" s="29">
        <f>VLOOKUP($C357, FSC!C:E, 3, FALSE)</f>
        <v>3.4</v>
      </c>
      <c r="AH357" s="29">
        <f>VLOOKUP($C357, WASH!C:E, 3, FALSE)</f>
        <v>2</v>
      </c>
    </row>
    <row r="358" spans="1:34" ht="17" thickTop="1" thickBot="1" x14ac:dyDescent="0.35">
      <c r="A358" s="20" t="s">
        <v>860</v>
      </c>
      <c r="B358" s="20" t="s">
        <v>873</v>
      </c>
      <c r="C358" s="20" t="s">
        <v>874</v>
      </c>
      <c r="D358" s="10">
        <f>IFERROR(IF(AND($P358&gt;=2, SUM($O358:P358)&gt;=4), 5, IF(SUM($O358:$P358) &gt;= 4, 4, IF(SUM($N358:$P358) &gt;= 4, 3, IF(SUM($M358:$P358) &gt;= 4, 2, IF(SUM($L358:$P358)&gt;=4, 1, " "))))), " ")</f>
        <v>3</v>
      </c>
      <c r="E358" s="28">
        <f t="shared" si="105"/>
        <v>4</v>
      </c>
      <c r="F358" s="28">
        <f t="shared" si="106"/>
        <v>3</v>
      </c>
      <c r="G358" s="28">
        <f t="shared" si="107"/>
        <v>3</v>
      </c>
      <c r="H358" s="28">
        <f t="shared" si="108"/>
        <v>4</v>
      </c>
      <c r="I358" s="28">
        <f t="shared" si="109"/>
        <v>3</v>
      </c>
      <c r="J358" s="28">
        <f t="shared" si="110"/>
        <v>3</v>
      </c>
      <c r="K358" s="28">
        <f t="shared" si="111"/>
        <v>2</v>
      </c>
      <c r="L358" s="28">
        <f t="shared" si="112"/>
        <v>0</v>
      </c>
      <c r="M358" s="28">
        <f t="shared" si="113"/>
        <v>1</v>
      </c>
      <c r="N358" s="28">
        <f t="shared" si="114"/>
        <v>4</v>
      </c>
      <c r="O358" s="28">
        <f t="shared" si="115"/>
        <v>2</v>
      </c>
      <c r="P358" s="28">
        <f t="shared" si="116"/>
        <v>0</v>
      </c>
      <c r="Q358" s="27"/>
      <c r="R358" s="28" t="str">
        <f t="shared" si="117"/>
        <v>3.0 - 3.4</v>
      </c>
      <c r="S358" s="28" t="str">
        <f t="shared" si="118"/>
        <v>3.5 - 3.9</v>
      </c>
      <c r="T358" s="28" t="str">
        <f t="shared" si="119"/>
        <v>2.5 - 2.9</v>
      </c>
      <c r="U358" s="28" t="str">
        <f t="shared" si="120"/>
        <v>2.5 - 2.9</v>
      </c>
      <c r="V358" s="28" t="str">
        <f t="shared" si="121"/>
        <v>4.0 - 4.4</v>
      </c>
      <c r="W358" s="28" t="str">
        <f t="shared" si="122"/>
        <v>3.0 - 3.4</v>
      </c>
      <c r="X358" s="28" t="str">
        <f t="shared" si="123"/>
        <v>3.0 - 3.4</v>
      </c>
      <c r="Y358" s="28" t="str">
        <f t="shared" si="124"/>
        <v>1.5 - 1.9</v>
      </c>
      <c r="Z358" s="27"/>
      <c r="AA358" s="29">
        <f t="shared" si="125"/>
        <v>3</v>
      </c>
      <c r="AB358" s="29">
        <f>VLOOKUP($C358, EDU!C:E, 3, FALSE)</f>
        <v>3.7</v>
      </c>
      <c r="AC358" s="29">
        <f>VLOOKUP($C358, ESNFI!C:E, 3, FALSE)</f>
        <v>2.5</v>
      </c>
      <c r="AD358" s="29">
        <f>VLOOKUP($C358, Health!C:E, 3, FALSE)</f>
        <v>2.8</v>
      </c>
      <c r="AE358" s="29">
        <f>VLOOKUP($C358, NUT!C:E, 3, FALSE)</f>
        <v>4</v>
      </c>
      <c r="AF358" s="29">
        <f>VLOOKUP($C358, PRO!C:E, 3, FALSE)</f>
        <v>3</v>
      </c>
      <c r="AG358" s="29">
        <f>VLOOKUP($C358, FSC!C:E, 3, FALSE)</f>
        <v>3.2</v>
      </c>
      <c r="AH358" s="29">
        <f>VLOOKUP($C358, WASH!C:E, 3, FALSE)</f>
        <v>1.8</v>
      </c>
    </row>
    <row r="359" spans="1:34" ht="17" thickTop="1" thickBot="1" x14ac:dyDescent="0.35">
      <c r="A359" s="20" t="s">
        <v>860</v>
      </c>
      <c r="B359" s="20" t="s">
        <v>875</v>
      </c>
      <c r="C359" s="20" t="s">
        <v>876</v>
      </c>
      <c r="D359" s="10">
        <f>IFERROR(IF(AND($P359&gt;=2, SUM($O359:P359)&gt;=4), 5, IF(SUM($O359:$P359) &gt;= 4, 4, IF(SUM($N359:$P359) &gt;= 4, 3, IF(SUM($M359:$P359) &gt;= 4, 2, IF(SUM($L359:$P359)&gt;=4, 1, " "))))), " ")</f>
        <v>3</v>
      </c>
      <c r="E359" s="28">
        <f t="shared" si="105"/>
        <v>3</v>
      </c>
      <c r="F359" s="28">
        <f t="shared" si="106"/>
        <v>2</v>
      </c>
      <c r="G359" s="28">
        <f t="shared" si="107"/>
        <v>2</v>
      </c>
      <c r="H359" s="28">
        <f t="shared" si="108"/>
        <v>4</v>
      </c>
      <c r="I359" s="28">
        <f t="shared" si="109"/>
        <v>3</v>
      </c>
      <c r="J359" s="28">
        <f t="shared" si="110"/>
        <v>3</v>
      </c>
      <c r="K359" s="28">
        <f t="shared" si="111"/>
        <v>2</v>
      </c>
      <c r="L359" s="28">
        <f t="shared" si="112"/>
        <v>0</v>
      </c>
      <c r="M359" s="28">
        <f t="shared" si="113"/>
        <v>3</v>
      </c>
      <c r="N359" s="28">
        <f t="shared" si="114"/>
        <v>3</v>
      </c>
      <c r="O359" s="28">
        <f t="shared" si="115"/>
        <v>1</v>
      </c>
      <c r="P359" s="28">
        <f t="shared" si="116"/>
        <v>0</v>
      </c>
      <c r="Q359" s="27"/>
      <c r="R359" s="28" t="str">
        <f t="shared" si="117"/>
        <v>2.5 - 2.9</v>
      </c>
      <c r="S359" s="28" t="str">
        <f t="shared" si="118"/>
        <v>3.0 - 3.4</v>
      </c>
      <c r="T359" s="28" t="str">
        <f t="shared" si="119"/>
        <v>2.0 - 2.4</v>
      </c>
      <c r="U359" s="28" t="str">
        <f t="shared" si="120"/>
        <v>2.0 - 2.4</v>
      </c>
      <c r="V359" s="28" t="str">
        <f t="shared" si="121"/>
        <v>4.0 - 4.4</v>
      </c>
      <c r="W359" s="28" t="str">
        <f t="shared" si="122"/>
        <v>3.0 - 3.4</v>
      </c>
      <c r="X359" s="28" t="str">
        <f t="shared" si="123"/>
        <v>3.0 - 3.4</v>
      </c>
      <c r="Y359" s="28" t="str">
        <f t="shared" si="124"/>
        <v>1.5 - 1.9</v>
      </c>
      <c r="Z359" s="27"/>
      <c r="AA359" s="29">
        <f t="shared" si="125"/>
        <v>2.8</v>
      </c>
      <c r="AB359" s="29">
        <f>VLOOKUP($C359, EDU!C:E, 3, FALSE)</f>
        <v>3</v>
      </c>
      <c r="AC359" s="29">
        <f>VLOOKUP($C359, ESNFI!C:E, 3, FALSE)</f>
        <v>2.2999999999999998</v>
      </c>
      <c r="AD359" s="29">
        <f>VLOOKUP($C359, Health!C:E, 3, FALSE)</f>
        <v>2.2999999999999998</v>
      </c>
      <c r="AE359" s="29">
        <f>VLOOKUP($C359, NUT!C:E, 3, FALSE)</f>
        <v>4.2</v>
      </c>
      <c r="AF359" s="29">
        <f>VLOOKUP($C359, PRO!C:E, 3, FALSE)</f>
        <v>3</v>
      </c>
      <c r="AG359" s="29">
        <f>VLOOKUP($C359, FSC!C:E, 3, FALSE)</f>
        <v>3.2</v>
      </c>
      <c r="AH359" s="29">
        <f>VLOOKUP($C359, WASH!C:E, 3, FALSE)</f>
        <v>1.8</v>
      </c>
    </row>
    <row r="360" spans="1:34" ht="17" thickTop="1" thickBot="1" x14ac:dyDescent="0.35">
      <c r="A360" s="20" t="s">
        <v>860</v>
      </c>
      <c r="B360" s="20" t="s">
        <v>877</v>
      </c>
      <c r="C360" s="20" t="s">
        <v>878</v>
      </c>
      <c r="D360" s="10">
        <f>IFERROR(IF(AND($P360&gt;=2, SUM($O360:P360)&gt;=4), 5, IF(SUM($O360:$P360) &gt;= 4, 4, IF(SUM($N360:$P360) &gt;= 4, 3, IF(SUM($M360:$P360) &gt;= 4, 2, IF(SUM($L360:$P360)&gt;=4, 1, " "))))), " ")</f>
        <v>3</v>
      </c>
      <c r="E360" s="28">
        <f t="shared" si="105"/>
        <v>3</v>
      </c>
      <c r="F360" s="28">
        <f t="shared" si="106"/>
        <v>3</v>
      </c>
      <c r="G360" s="28">
        <f t="shared" si="107"/>
        <v>2</v>
      </c>
      <c r="H360" s="28">
        <f t="shared" si="108"/>
        <v>4</v>
      </c>
      <c r="I360" s="28">
        <f t="shared" si="109"/>
        <v>3</v>
      </c>
      <c r="J360" s="28">
        <f t="shared" si="110"/>
        <v>3</v>
      </c>
      <c r="K360" s="28">
        <f t="shared" si="111"/>
        <v>2</v>
      </c>
      <c r="L360" s="28">
        <f t="shared" si="112"/>
        <v>0</v>
      </c>
      <c r="M360" s="28">
        <f t="shared" si="113"/>
        <v>2</v>
      </c>
      <c r="N360" s="28">
        <f t="shared" si="114"/>
        <v>4</v>
      </c>
      <c r="O360" s="28">
        <f t="shared" si="115"/>
        <v>1</v>
      </c>
      <c r="P360" s="28">
        <f t="shared" si="116"/>
        <v>0</v>
      </c>
      <c r="Q360" s="27"/>
      <c r="R360" s="28" t="str">
        <f t="shared" si="117"/>
        <v>2.5 - 2.9</v>
      </c>
      <c r="S360" s="28" t="str">
        <f t="shared" si="118"/>
        <v>3.0 - 3.4</v>
      </c>
      <c r="T360" s="28" t="str">
        <f t="shared" si="119"/>
        <v>3.0 - 3.4</v>
      </c>
      <c r="U360" s="28" t="str">
        <f t="shared" si="120"/>
        <v>2.0 - 2.4</v>
      </c>
      <c r="V360" s="28" t="str">
        <f t="shared" si="121"/>
        <v>4.0 - 4.4</v>
      </c>
      <c r="W360" s="28" t="str">
        <f t="shared" si="122"/>
        <v>2.5 - 2.9</v>
      </c>
      <c r="X360" s="28" t="str">
        <f t="shared" si="123"/>
        <v>3.0 - 3.4</v>
      </c>
      <c r="Y360" s="28" t="str">
        <f t="shared" si="124"/>
        <v>2.0 - 2.4</v>
      </c>
      <c r="Z360" s="27"/>
      <c r="AA360" s="29">
        <f t="shared" si="125"/>
        <v>2.9</v>
      </c>
      <c r="AB360" s="29">
        <f>VLOOKUP($C360, EDU!C:E, 3, FALSE)</f>
        <v>3.3</v>
      </c>
      <c r="AC360" s="29">
        <f>VLOOKUP($C360, ESNFI!C:E, 3, FALSE)</f>
        <v>3</v>
      </c>
      <c r="AD360" s="29">
        <f>VLOOKUP($C360, Health!C:E, 3, FALSE)</f>
        <v>2</v>
      </c>
      <c r="AE360" s="29">
        <f>VLOOKUP($C360, NUT!C:E, 3, FALSE)</f>
        <v>4</v>
      </c>
      <c r="AF360" s="29">
        <f>VLOOKUP($C360, PRO!C:E, 3, FALSE)</f>
        <v>2.8</v>
      </c>
      <c r="AG360" s="29">
        <f>VLOOKUP($C360, FSC!C:E, 3, FALSE)</f>
        <v>3.2</v>
      </c>
      <c r="AH360" s="29">
        <f>VLOOKUP($C360, WASH!C:E, 3, FALSE)</f>
        <v>2</v>
      </c>
    </row>
    <row r="361" spans="1:34" ht="17" thickTop="1" thickBot="1" x14ac:dyDescent="0.35">
      <c r="A361" s="20" t="s">
        <v>860</v>
      </c>
      <c r="B361" s="20" t="s">
        <v>879</v>
      </c>
      <c r="C361" s="20" t="s">
        <v>880</v>
      </c>
      <c r="D361" s="10">
        <f>IFERROR(IF(AND($P361&gt;=2, SUM($O361:P361)&gt;=4), 5, IF(SUM($O361:$P361) &gt;= 4, 4, IF(SUM($N361:$P361) &gt;= 4, 3, IF(SUM($M361:$P361) &gt;= 4, 2, IF(SUM($L361:$P361)&gt;=4, 1, " "))))), " ")</f>
        <v>3</v>
      </c>
      <c r="E361" s="28">
        <f t="shared" si="105"/>
        <v>4</v>
      </c>
      <c r="F361" s="28">
        <f t="shared" si="106"/>
        <v>3</v>
      </c>
      <c r="G361" s="28">
        <f t="shared" si="107"/>
        <v>3</v>
      </c>
      <c r="H361" s="28">
        <f t="shared" si="108"/>
        <v>4</v>
      </c>
      <c r="I361" s="28">
        <f t="shared" si="109"/>
        <v>3</v>
      </c>
      <c r="J361" s="28">
        <f t="shared" si="110"/>
        <v>3</v>
      </c>
      <c r="K361" s="28">
        <f t="shared" si="111"/>
        <v>2</v>
      </c>
      <c r="L361" s="28">
        <f t="shared" si="112"/>
        <v>0</v>
      </c>
      <c r="M361" s="28">
        <f t="shared" si="113"/>
        <v>1</v>
      </c>
      <c r="N361" s="28">
        <f t="shared" si="114"/>
        <v>4</v>
      </c>
      <c r="O361" s="28">
        <f t="shared" si="115"/>
        <v>2</v>
      </c>
      <c r="P361" s="28">
        <f t="shared" si="116"/>
        <v>0</v>
      </c>
      <c r="Q361" s="27"/>
      <c r="R361" s="28" t="str">
        <f t="shared" si="117"/>
        <v>3.0 - 3.4</v>
      </c>
      <c r="S361" s="28" t="str">
        <f t="shared" si="118"/>
        <v>3.5 - 3.9</v>
      </c>
      <c r="T361" s="28" t="str">
        <f t="shared" si="119"/>
        <v>2.5 - 2.9</v>
      </c>
      <c r="U361" s="28" t="str">
        <f t="shared" si="120"/>
        <v>3.0 - 3.4</v>
      </c>
      <c r="V361" s="28" t="str">
        <f t="shared" si="121"/>
        <v>4.0 - 4.4</v>
      </c>
      <c r="W361" s="28" t="str">
        <f t="shared" si="122"/>
        <v>3.0 - 3.4</v>
      </c>
      <c r="X361" s="28" t="str">
        <f t="shared" si="123"/>
        <v>3.0 - 3.4</v>
      </c>
      <c r="Y361" s="28" t="str">
        <f t="shared" si="124"/>
        <v>1.5 - 1.9</v>
      </c>
      <c r="Z361" s="27"/>
      <c r="AA361" s="29">
        <f t="shared" si="125"/>
        <v>3.1</v>
      </c>
      <c r="AB361" s="29">
        <f>VLOOKUP($C361, EDU!C:E, 3, FALSE)</f>
        <v>3.7</v>
      </c>
      <c r="AC361" s="29">
        <f>VLOOKUP($C361, ESNFI!C:E, 3, FALSE)</f>
        <v>2.5</v>
      </c>
      <c r="AD361" s="29">
        <f>VLOOKUP($C361, Health!C:E, 3, FALSE)</f>
        <v>3</v>
      </c>
      <c r="AE361" s="29">
        <f>VLOOKUP($C361, NUT!C:E, 3, FALSE)</f>
        <v>4</v>
      </c>
      <c r="AF361" s="29">
        <f>VLOOKUP($C361, PRO!C:E, 3, FALSE)</f>
        <v>3</v>
      </c>
      <c r="AG361" s="29">
        <f>VLOOKUP($C361, FSC!C:E, 3, FALSE)</f>
        <v>3.4</v>
      </c>
      <c r="AH361" s="29">
        <f>VLOOKUP($C361, WASH!C:E, 3, FALSE)</f>
        <v>1.8</v>
      </c>
    </row>
    <row r="362" spans="1:34" ht="17" thickTop="1" thickBot="1" x14ac:dyDescent="0.35">
      <c r="A362" s="20" t="s">
        <v>860</v>
      </c>
      <c r="B362" s="20" t="s">
        <v>881</v>
      </c>
      <c r="C362" s="20" t="s">
        <v>882</v>
      </c>
      <c r="D362" s="10">
        <f>IFERROR(IF(AND($P362&gt;=2, SUM($O362:P362)&gt;=4), 5, IF(SUM($O362:$P362) &gt;= 4, 4, IF(SUM($N362:$P362) &gt;= 4, 3, IF(SUM($M362:$P362) &gt;= 4, 2, IF(SUM($L362:$P362)&gt;=4, 1, " "))))), " ")</f>
        <v>3</v>
      </c>
      <c r="E362" s="28">
        <f t="shared" si="105"/>
        <v>3</v>
      </c>
      <c r="F362" s="28">
        <f t="shared" si="106"/>
        <v>3</v>
      </c>
      <c r="G362" s="28">
        <f t="shared" si="107"/>
        <v>2</v>
      </c>
      <c r="H362" s="28">
        <f t="shared" si="108"/>
        <v>4</v>
      </c>
      <c r="I362" s="28">
        <f t="shared" si="109"/>
        <v>3</v>
      </c>
      <c r="J362" s="28">
        <f t="shared" si="110"/>
        <v>3</v>
      </c>
      <c r="K362" s="28">
        <f t="shared" si="111"/>
        <v>2</v>
      </c>
      <c r="L362" s="28">
        <f t="shared" si="112"/>
        <v>0</v>
      </c>
      <c r="M362" s="28">
        <f t="shared" si="113"/>
        <v>2</v>
      </c>
      <c r="N362" s="28">
        <f t="shared" si="114"/>
        <v>4</v>
      </c>
      <c r="O362" s="28">
        <f t="shared" si="115"/>
        <v>1</v>
      </c>
      <c r="P362" s="28">
        <f t="shared" si="116"/>
        <v>0</v>
      </c>
      <c r="Q362" s="27"/>
      <c r="R362" s="28" t="str">
        <f t="shared" si="117"/>
        <v>2.5 - 2.9</v>
      </c>
      <c r="S362" s="28" t="str">
        <f t="shared" si="118"/>
        <v>3.0 - 3.4</v>
      </c>
      <c r="T362" s="28" t="str">
        <f t="shared" si="119"/>
        <v>3.0 - 3.4</v>
      </c>
      <c r="U362" s="28" t="str">
        <f t="shared" si="120"/>
        <v>2.0 - 2.4</v>
      </c>
      <c r="V362" s="28" t="str">
        <f t="shared" si="121"/>
        <v>4.0 - 4.4</v>
      </c>
      <c r="W362" s="28" t="str">
        <f t="shared" si="122"/>
        <v>2.5 - 2.9</v>
      </c>
      <c r="X362" s="28" t="str">
        <f t="shared" si="123"/>
        <v>3.0 - 3.4</v>
      </c>
      <c r="Y362" s="28" t="str">
        <f t="shared" si="124"/>
        <v>1.5 - 1.9</v>
      </c>
      <c r="Z362" s="27"/>
      <c r="AA362" s="29">
        <f t="shared" si="125"/>
        <v>2.9</v>
      </c>
      <c r="AB362" s="29">
        <f>VLOOKUP($C362, EDU!C:E, 3, FALSE)</f>
        <v>3</v>
      </c>
      <c r="AC362" s="29">
        <f>VLOOKUP($C362, ESNFI!C:E, 3, FALSE)</f>
        <v>3</v>
      </c>
      <c r="AD362" s="29">
        <f>VLOOKUP($C362, Health!C:E, 3, FALSE)</f>
        <v>2.2999999999999998</v>
      </c>
      <c r="AE362" s="29">
        <f>VLOOKUP($C362, NUT!C:E, 3, FALSE)</f>
        <v>4</v>
      </c>
      <c r="AF362" s="29">
        <f>VLOOKUP($C362, PRO!C:E, 3, FALSE)</f>
        <v>2.8</v>
      </c>
      <c r="AG362" s="29">
        <f>VLOOKUP($C362, FSC!C:E, 3, FALSE)</f>
        <v>3.4</v>
      </c>
      <c r="AH362" s="29">
        <f>VLOOKUP($C362, WASH!C:E, 3, FALSE)</f>
        <v>1.8</v>
      </c>
    </row>
    <row r="363" spans="1:34" ht="17" thickTop="1" thickBot="1" x14ac:dyDescent="0.35">
      <c r="A363" s="20" t="s">
        <v>860</v>
      </c>
      <c r="B363" s="20" t="s">
        <v>883</v>
      </c>
      <c r="C363" s="20" t="s">
        <v>884</v>
      </c>
      <c r="D363" s="10">
        <f>IFERROR(IF(AND($P363&gt;=2, SUM($O363:P363)&gt;=4), 5, IF(SUM($O363:$P363) &gt;= 4, 4, IF(SUM($N363:$P363) &gt;= 4, 3, IF(SUM($M363:$P363) &gt;= 4, 2, IF(SUM($L363:$P363)&gt;=4, 1, " "))))), " ")</f>
        <v>3</v>
      </c>
      <c r="E363" s="28">
        <f t="shared" si="105"/>
        <v>4</v>
      </c>
      <c r="F363" s="28">
        <f t="shared" si="106"/>
        <v>4</v>
      </c>
      <c r="G363" s="28">
        <f t="shared" si="107"/>
        <v>3</v>
      </c>
      <c r="H363" s="28">
        <f t="shared" si="108"/>
        <v>3</v>
      </c>
      <c r="I363" s="28">
        <f t="shared" si="109"/>
        <v>3</v>
      </c>
      <c r="J363" s="28">
        <f t="shared" si="110"/>
        <v>4</v>
      </c>
      <c r="K363" s="28">
        <f t="shared" si="111"/>
        <v>2</v>
      </c>
      <c r="L363" s="28">
        <f t="shared" si="112"/>
        <v>0</v>
      </c>
      <c r="M363" s="28">
        <f t="shared" si="113"/>
        <v>1</v>
      </c>
      <c r="N363" s="28">
        <f t="shared" si="114"/>
        <v>3</v>
      </c>
      <c r="O363" s="28">
        <f t="shared" si="115"/>
        <v>3</v>
      </c>
      <c r="P363" s="28">
        <f t="shared" si="116"/>
        <v>0</v>
      </c>
      <c r="Q363" s="27"/>
      <c r="R363" s="28" t="str">
        <f t="shared" si="117"/>
        <v>3.0 - 3.4</v>
      </c>
      <c r="S363" s="28" t="str">
        <f t="shared" si="118"/>
        <v>4.0 - 4.4</v>
      </c>
      <c r="T363" s="28" t="str">
        <f t="shared" si="119"/>
        <v>3.5 - 3.9</v>
      </c>
      <c r="U363" s="28" t="str">
        <f t="shared" si="120"/>
        <v>2.5 - 2.9</v>
      </c>
      <c r="V363" s="28" t="str">
        <f t="shared" si="121"/>
        <v>3.0 - 3.4</v>
      </c>
      <c r="W363" s="28" t="str">
        <f t="shared" si="122"/>
        <v>3.0 - 3.4</v>
      </c>
      <c r="X363" s="28" t="str">
        <f t="shared" si="123"/>
        <v>3.5 - 3.9</v>
      </c>
      <c r="Y363" s="28" t="str">
        <f t="shared" si="124"/>
        <v>1.5 - 1.9</v>
      </c>
      <c r="Z363" s="27"/>
      <c r="AA363" s="29">
        <f t="shared" si="125"/>
        <v>3.2</v>
      </c>
      <c r="AB363" s="29">
        <f>VLOOKUP($C363, EDU!C:E, 3, FALSE)</f>
        <v>4</v>
      </c>
      <c r="AC363" s="29">
        <f>VLOOKUP($C363, ESNFI!C:E, 3, FALSE)</f>
        <v>3.8</v>
      </c>
      <c r="AD363" s="29">
        <f>VLOOKUP($C363, Health!C:E, 3, FALSE)</f>
        <v>2.8</v>
      </c>
      <c r="AE363" s="29">
        <f>VLOOKUP($C363, NUT!C:E, 3, FALSE)</f>
        <v>3.4</v>
      </c>
      <c r="AF363" s="29">
        <f>VLOOKUP($C363, PRO!C:E, 3, FALSE)</f>
        <v>3</v>
      </c>
      <c r="AG363" s="29">
        <f>VLOOKUP($C363, FSC!C:E, 3, FALSE)</f>
        <v>3.6</v>
      </c>
      <c r="AH363" s="29">
        <f>VLOOKUP($C363, WASH!C:E, 3, FALSE)</f>
        <v>1.5</v>
      </c>
    </row>
    <row r="364" spans="1:34" ht="17" thickTop="1" thickBot="1" x14ac:dyDescent="0.35">
      <c r="A364" s="20" t="s">
        <v>860</v>
      </c>
      <c r="B364" s="20" t="s">
        <v>885</v>
      </c>
      <c r="C364" s="20" t="s">
        <v>886</v>
      </c>
      <c r="D364" s="10">
        <f>IFERROR(IF(AND($P364&gt;=2, SUM($O364:P364)&gt;=4), 5, IF(SUM($O364:$P364) &gt;= 4, 4, IF(SUM($N364:$P364) &gt;= 4, 3, IF(SUM($M364:$P364) &gt;= 4, 2, IF(SUM($L364:$P364)&gt;=4, 1, " "))))), " ")</f>
        <v>4</v>
      </c>
      <c r="E364" s="28">
        <f t="shared" si="105"/>
        <v>4</v>
      </c>
      <c r="F364" s="28">
        <f t="shared" si="106"/>
        <v>4</v>
      </c>
      <c r="G364" s="28">
        <f t="shared" si="107"/>
        <v>3</v>
      </c>
      <c r="H364" s="28">
        <f t="shared" si="108"/>
        <v>4</v>
      </c>
      <c r="I364" s="28">
        <f t="shared" si="109"/>
        <v>3</v>
      </c>
      <c r="J364" s="28">
        <f t="shared" si="110"/>
        <v>4</v>
      </c>
      <c r="K364" s="28">
        <f t="shared" si="111"/>
        <v>2</v>
      </c>
      <c r="L364" s="28">
        <f t="shared" si="112"/>
        <v>0</v>
      </c>
      <c r="M364" s="28">
        <f t="shared" si="113"/>
        <v>1</v>
      </c>
      <c r="N364" s="28">
        <f t="shared" si="114"/>
        <v>2</v>
      </c>
      <c r="O364" s="28">
        <f t="shared" si="115"/>
        <v>4</v>
      </c>
      <c r="P364" s="28">
        <f t="shared" si="116"/>
        <v>0</v>
      </c>
      <c r="Q364" s="27"/>
      <c r="R364" s="28" t="str">
        <f t="shared" si="117"/>
        <v>3.0 - 3.4</v>
      </c>
      <c r="S364" s="28" t="str">
        <f t="shared" si="118"/>
        <v>4.0 - 4.4</v>
      </c>
      <c r="T364" s="28" t="str">
        <f t="shared" si="119"/>
        <v>3.5 - 3.9</v>
      </c>
      <c r="U364" s="28" t="str">
        <f t="shared" si="120"/>
        <v>2.5 - 2.9</v>
      </c>
      <c r="V364" s="28" t="str">
        <f t="shared" si="121"/>
        <v>4.0 - 4.4</v>
      </c>
      <c r="W364" s="28" t="str">
        <f t="shared" si="122"/>
        <v>3.0 - 3.4</v>
      </c>
      <c r="X364" s="28" t="str">
        <f t="shared" si="123"/>
        <v>3.5 - 3.9</v>
      </c>
      <c r="Y364" s="28" t="str">
        <f t="shared" si="124"/>
        <v>2.0 - 2.4</v>
      </c>
      <c r="Z364" s="27"/>
      <c r="AA364" s="29">
        <f t="shared" si="125"/>
        <v>3.3</v>
      </c>
      <c r="AB364" s="29">
        <f>VLOOKUP($C364, EDU!C:E, 3, FALSE)</f>
        <v>4</v>
      </c>
      <c r="AC364" s="29">
        <f>VLOOKUP($C364, ESNFI!C:E, 3, FALSE)</f>
        <v>3.5</v>
      </c>
      <c r="AD364" s="29">
        <f>VLOOKUP($C364, Health!C:E, 3, FALSE)</f>
        <v>2.5</v>
      </c>
      <c r="AE364" s="29">
        <f>VLOOKUP($C364, NUT!C:E, 3, FALSE)</f>
        <v>4.2</v>
      </c>
      <c r="AF364" s="29">
        <f>VLOOKUP($C364, PRO!C:E, 3, FALSE)</f>
        <v>3.3</v>
      </c>
      <c r="AG364" s="29">
        <f>VLOOKUP($C364, FSC!C:E, 3, FALSE)</f>
        <v>3.8</v>
      </c>
      <c r="AH364" s="29">
        <f>VLOOKUP($C364, WASH!C:E, 3, FALSE)</f>
        <v>2</v>
      </c>
    </row>
    <row r="365" spans="1:34" ht="17" thickTop="1" thickBot="1" x14ac:dyDescent="0.35">
      <c r="A365" s="20" t="s">
        <v>887</v>
      </c>
      <c r="B365" s="20" t="s">
        <v>888</v>
      </c>
      <c r="C365" s="20" t="s">
        <v>889</v>
      </c>
      <c r="D365" s="10">
        <f>IFERROR(IF(AND($P365&gt;=2, SUM($O365:P365)&gt;=4), 5, IF(SUM($O365:$P365) &gt;= 4, 4, IF(SUM($N365:$P365) &gt;= 4, 3, IF(SUM($M365:$P365) &gt;= 4, 2, IF(SUM($L365:$P365)&gt;=4, 1, " "))))), " ")</f>
        <v>3</v>
      </c>
      <c r="E365" s="28">
        <f t="shared" si="105"/>
        <v>3</v>
      </c>
      <c r="F365" s="28">
        <f t="shared" si="106"/>
        <v>3</v>
      </c>
      <c r="G365" s="28">
        <f t="shared" si="107"/>
        <v>3</v>
      </c>
      <c r="H365" s="28">
        <f t="shared" si="108"/>
        <v>3</v>
      </c>
      <c r="I365" s="28">
        <f t="shared" si="109"/>
        <v>3</v>
      </c>
      <c r="J365" s="28">
        <f t="shared" si="110"/>
        <v>3</v>
      </c>
      <c r="K365" s="28">
        <f t="shared" si="111"/>
        <v>2</v>
      </c>
      <c r="L365" s="28">
        <f t="shared" si="112"/>
        <v>0</v>
      </c>
      <c r="M365" s="28">
        <f t="shared" si="113"/>
        <v>1</v>
      </c>
      <c r="N365" s="28">
        <f t="shared" si="114"/>
        <v>6</v>
      </c>
      <c r="O365" s="28">
        <f t="shared" si="115"/>
        <v>0</v>
      </c>
      <c r="P365" s="28">
        <f t="shared" si="116"/>
        <v>0</v>
      </c>
      <c r="Q365" s="27"/>
      <c r="R365" s="28" t="str">
        <f t="shared" si="117"/>
        <v>2.5 - 2.9</v>
      </c>
      <c r="S365" s="28" t="str">
        <f t="shared" si="118"/>
        <v>3.0 - 3.4</v>
      </c>
      <c r="T365" s="28" t="str">
        <f t="shared" si="119"/>
        <v>3.0 - 3.4</v>
      </c>
      <c r="U365" s="28" t="str">
        <f t="shared" si="120"/>
        <v>2.5 - 2.9</v>
      </c>
      <c r="V365" s="28" t="str">
        <f t="shared" si="121"/>
        <v>3.0 - 3.4</v>
      </c>
      <c r="W365" s="28" t="str">
        <f t="shared" si="122"/>
        <v>3.0 - 3.4</v>
      </c>
      <c r="X365" s="28" t="str">
        <f t="shared" si="123"/>
        <v>3.0 - 3.4</v>
      </c>
      <c r="Y365" s="28" t="str">
        <f t="shared" si="124"/>
        <v>1.5 - 1.9</v>
      </c>
      <c r="Z365" s="27"/>
      <c r="AA365" s="29">
        <f t="shared" si="125"/>
        <v>2.9</v>
      </c>
      <c r="AB365" s="29">
        <f>VLOOKUP($C365, EDU!C:E, 3, FALSE)</f>
        <v>3.3</v>
      </c>
      <c r="AC365" s="29">
        <f>VLOOKUP($C365, ESNFI!C:E, 3, FALSE)</f>
        <v>3</v>
      </c>
      <c r="AD365" s="29">
        <f>VLOOKUP($C365, Health!C:E, 3, FALSE)</f>
        <v>2.5</v>
      </c>
      <c r="AE365" s="29">
        <f>VLOOKUP($C365, NUT!C:E, 3, FALSE)</f>
        <v>3.4000000000000004</v>
      </c>
      <c r="AF365" s="29">
        <f>VLOOKUP($C365, PRO!C:E, 3, FALSE)</f>
        <v>3.3</v>
      </c>
      <c r="AG365" s="29">
        <f>VLOOKUP($C365, FSC!C:E, 3, FALSE)</f>
        <v>3.2</v>
      </c>
      <c r="AH365" s="29">
        <f>VLOOKUP($C365, WASH!C:E, 3, FALSE)</f>
        <v>1.5</v>
      </c>
    </row>
    <row r="366" spans="1:34" ht="17" thickTop="1" thickBot="1" x14ac:dyDescent="0.35">
      <c r="A366" s="20" t="s">
        <v>887</v>
      </c>
      <c r="B366" s="20" t="s">
        <v>890</v>
      </c>
      <c r="C366" s="20" t="s">
        <v>891</v>
      </c>
      <c r="D366" s="10">
        <f>IFERROR(IF(AND($P366&gt;=2, SUM($O366:P366)&gt;=4), 5, IF(SUM($O366:$P366) &gt;= 4, 4, IF(SUM($N366:$P366) &gt;= 4, 3, IF(SUM($M366:$P366) &gt;= 4, 2, IF(SUM($L366:$P366)&gt;=4, 1, " "))))), " ")</f>
        <v>3</v>
      </c>
      <c r="E366" s="28">
        <f t="shared" si="105"/>
        <v>4</v>
      </c>
      <c r="F366" s="28">
        <f t="shared" si="106"/>
        <v>4</v>
      </c>
      <c r="G366" s="28">
        <f t="shared" si="107"/>
        <v>2</v>
      </c>
      <c r="H366" s="28">
        <f t="shared" si="108"/>
        <v>4</v>
      </c>
      <c r="I366" s="28">
        <f t="shared" si="109"/>
        <v>3</v>
      </c>
      <c r="J366" s="28">
        <f t="shared" si="110"/>
        <v>3</v>
      </c>
      <c r="K366" s="28">
        <f t="shared" si="111"/>
        <v>2</v>
      </c>
      <c r="L366" s="28">
        <f t="shared" si="112"/>
        <v>0</v>
      </c>
      <c r="M366" s="28">
        <f t="shared" si="113"/>
        <v>2</v>
      </c>
      <c r="N366" s="28">
        <f t="shared" si="114"/>
        <v>2</v>
      </c>
      <c r="O366" s="28">
        <f t="shared" si="115"/>
        <v>3</v>
      </c>
      <c r="P366" s="28">
        <f t="shared" si="116"/>
        <v>0</v>
      </c>
      <c r="Q366" s="27"/>
      <c r="R366" s="28" t="str">
        <f t="shared" si="117"/>
        <v>3.0 - 3.4</v>
      </c>
      <c r="S366" s="28" t="str">
        <f t="shared" si="118"/>
        <v>4.0 - 4.4</v>
      </c>
      <c r="T366" s="28" t="str">
        <f t="shared" si="119"/>
        <v>3.5 - 3.9</v>
      </c>
      <c r="U366" s="28" t="str">
        <f t="shared" si="120"/>
        <v>2.0 - 2.4</v>
      </c>
      <c r="V366" s="28" t="str">
        <f t="shared" si="121"/>
        <v>4.0 - 4.4</v>
      </c>
      <c r="W366" s="28" t="str">
        <f t="shared" si="122"/>
        <v>3.0 - 3.4</v>
      </c>
      <c r="X366" s="28" t="str">
        <f t="shared" si="123"/>
        <v>3.0 - 3.4</v>
      </c>
      <c r="Y366" s="28" t="str">
        <f t="shared" si="124"/>
        <v>1.5 - 1.9</v>
      </c>
      <c r="Z366" s="27"/>
      <c r="AA366" s="29">
        <f t="shared" si="125"/>
        <v>3</v>
      </c>
      <c r="AB366" s="29">
        <f>VLOOKUP($C366, EDU!C:E, 3, FALSE)</f>
        <v>4</v>
      </c>
      <c r="AC366" s="29">
        <f>VLOOKUP($C366, ESNFI!C:E, 3, FALSE)</f>
        <v>3.5</v>
      </c>
      <c r="AD366" s="29">
        <f>VLOOKUP($C366, Health!C:E, 3, FALSE)</f>
        <v>2</v>
      </c>
      <c r="AE366" s="29">
        <f>VLOOKUP($C366, NUT!C:E, 3, FALSE)</f>
        <v>4</v>
      </c>
      <c r="AF366" s="29">
        <f>VLOOKUP($C366, PRO!C:E, 3, FALSE)</f>
        <v>3</v>
      </c>
      <c r="AG366" s="29">
        <f>VLOOKUP($C366, FSC!C:E, 3, FALSE)</f>
        <v>3.2</v>
      </c>
      <c r="AH366" s="29">
        <f>VLOOKUP($C366, WASH!C:E, 3, FALSE)</f>
        <v>1.5</v>
      </c>
    </row>
    <row r="367" spans="1:34" ht="17" thickTop="1" thickBot="1" x14ac:dyDescent="0.35">
      <c r="A367" s="20" t="s">
        <v>887</v>
      </c>
      <c r="B367" s="20" t="s">
        <v>892</v>
      </c>
      <c r="C367" s="20" t="s">
        <v>893</v>
      </c>
      <c r="D367" s="10">
        <f>IFERROR(IF(AND($P367&gt;=2, SUM($O367:P367)&gt;=4), 5, IF(SUM($O367:$P367) &gt;= 4, 4, IF(SUM($N367:$P367) &gt;= 4, 3, IF(SUM($M367:$P367) &gt;= 4, 2, IF(SUM($L367:$P367)&gt;=4, 1, " "))))), " ")</f>
        <v>3</v>
      </c>
      <c r="E367" s="28">
        <f t="shared" si="105"/>
        <v>3</v>
      </c>
      <c r="F367" s="28">
        <f t="shared" si="106"/>
        <v>3</v>
      </c>
      <c r="G367" s="28">
        <f t="shared" si="107"/>
        <v>2</v>
      </c>
      <c r="H367" s="28">
        <f t="shared" si="108"/>
        <v>4</v>
      </c>
      <c r="I367" s="28">
        <f t="shared" si="109"/>
        <v>3</v>
      </c>
      <c r="J367" s="28">
        <f t="shared" si="110"/>
        <v>3</v>
      </c>
      <c r="K367" s="28">
        <f t="shared" si="111"/>
        <v>2</v>
      </c>
      <c r="L367" s="28">
        <f t="shared" si="112"/>
        <v>0</v>
      </c>
      <c r="M367" s="28">
        <f t="shared" si="113"/>
        <v>2</v>
      </c>
      <c r="N367" s="28">
        <f t="shared" si="114"/>
        <v>4</v>
      </c>
      <c r="O367" s="28">
        <f t="shared" si="115"/>
        <v>1</v>
      </c>
      <c r="P367" s="28">
        <f t="shared" si="116"/>
        <v>0</v>
      </c>
      <c r="Q367" s="27"/>
      <c r="R367" s="28" t="str">
        <f t="shared" si="117"/>
        <v>2.5 - 2.9</v>
      </c>
      <c r="S367" s="28" t="str">
        <f t="shared" si="118"/>
        <v>3.0 - 3.4</v>
      </c>
      <c r="T367" s="28" t="str">
        <f t="shared" si="119"/>
        <v>3.0 - 3.4</v>
      </c>
      <c r="U367" s="28" t="str">
        <f t="shared" si="120"/>
        <v>2.0 - 2.4</v>
      </c>
      <c r="V367" s="28" t="str">
        <f t="shared" si="121"/>
        <v>3.5 - 3.9</v>
      </c>
      <c r="W367" s="28" t="str">
        <f t="shared" si="122"/>
        <v>2.5 - 2.9</v>
      </c>
      <c r="X367" s="28" t="str">
        <f t="shared" si="123"/>
        <v>3.0 - 3.4</v>
      </c>
      <c r="Y367" s="28" t="str">
        <f t="shared" si="124"/>
        <v>2.0 - 2.4</v>
      </c>
      <c r="Z367" s="27"/>
      <c r="AA367" s="29">
        <f t="shared" si="125"/>
        <v>2.8</v>
      </c>
      <c r="AB367" s="29">
        <f>VLOOKUP($C367, EDU!C:E, 3, FALSE)</f>
        <v>3</v>
      </c>
      <c r="AC367" s="29">
        <f>VLOOKUP($C367, ESNFI!C:E, 3, FALSE)</f>
        <v>3.3</v>
      </c>
      <c r="AD367" s="29">
        <f>VLOOKUP($C367, Health!C:E, 3, FALSE)</f>
        <v>2</v>
      </c>
      <c r="AE367" s="29">
        <f>VLOOKUP($C367, NUT!C:E, 3, FALSE)</f>
        <v>3.8000000000000003</v>
      </c>
      <c r="AF367" s="29">
        <f>VLOOKUP($C367, PRO!C:E, 3, FALSE)</f>
        <v>2.8</v>
      </c>
      <c r="AG367" s="29">
        <f>VLOOKUP($C367, FSC!C:E, 3, FALSE)</f>
        <v>3</v>
      </c>
      <c r="AH367" s="29">
        <f>VLOOKUP($C367, WASH!C:E, 3, FALSE)</f>
        <v>2</v>
      </c>
    </row>
    <row r="368" spans="1:34" ht="17" thickTop="1" thickBot="1" x14ac:dyDescent="0.35">
      <c r="A368" s="20" t="s">
        <v>887</v>
      </c>
      <c r="B368" s="20" t="s">
        <v>894</v>
      </c>
      <c r="C368" s="20" t="s">
        <v>895</v>
      </c>
      <c r="D368" s="10">
        <f>IFERROR(IF(AND($P368&gt;=2, SUM($O368:P368)&gt;=4), 5, IF(SUM($O368:$P368) &gt;= 4, 4, IF(SUM($N368:$P368) &gt;= 4, 3, IF(SUM($M368:$P368) &gt;= 4, 2, IF(SUM($L368:$P368)&gt;=4, 1, " "))))), " ")</f>
        <v>3</v>
      </c>
      <c r="E368" s="28">
        <f t="shared" si="105"/>
        <v>4</v>
      </c>
      <c r="F368" s="28">
        <f t="shared" si="106"/>
        <v>3</v>
      </c>
      <c r="G368" s="28">
        <f t="shared" si="107"/>
        <v>3</v>
      </c>
      <c r="H368" s="28">
        <f t="shared" si="108"/>
        <v>4</v>
      </c>
      <c r="I368" s="28">
        <f t="shared" si="109"/>
        <v>3</v>
      </c>
      <c r="J368" s="28">
        <f t="shared" si="110"/>
        <v>4</v>
      </c>
      <c r="K368" s="28">
        <f t="shared" si="111"/>
        <v>2</v>
      </c>
      <c r="L368" s="28">
        <f t="shared" si="112"/>
        <v>0</v>
      </c>
      <c r="M368" s="28">
        <f t="shared" si="113"/>
        <v>1</v>
      </c>
      <c r="N368" s="28">
        <f t="shared" si="114"/>
        <v>3</v>
      </c>
      <c r="O368" s="28">
        <f t="shared" si="115"/>
        <v>3</v>
      </c>
      <c r="P368" s="28">
        <f t="shared" si="116"/>
        <v>0</v>
      </c>
      <c r="Q368" s="27"/>
      <c r="R368" s="28" t="str">
        <f t="shared" si="117"/>
        <v>3.0 - 3.4</v>
      </c>
      <c r="S368" s="28" t="str">
        <f t="shared" si="118"/>
        <v>4.0 - 4.4</v>
      </c>
      <c r="T368" s="28" t="str">
        <f t="shared" si="119"/>
        <v>3.0 - 3.4</v>
      </c>
      <c r="U368" s="28" t="str">
        <f t="shared" si="120"/>
        <v>2.5 - 2.9</v>
      </c>
      <c r="V368" s="28" t="str">
        <f t="shared" si="121"/>
        <v>4.0 - 4.4</v>
      </c>
      <c r="W368" s="28" t="str">
        <f t="shared" si="122"/>
        <v>3.0 - 3.4</v>
      </c>
      <c r="X368" s="28" t="str">
        <f t="shared" si="123"/>
        <v>3.5 - 3.9</v>
      </c>
      <c r="Y368" s="28" t="str">
        <f t="shared" si="124"/>
        <v>1.5 - 1.9</v>
      </c>
      <c r="Z368" s="27"/>
      <c r="AA368" s="29">
        <f t="shared" si="125"/>
        <v>3.2</v>
      </c>
      <c r="AB368" s="29">
        <f>VLOOKUP($C368, EDU!C:E, 3, FALSE)</f>
        <v>4.3</v>
      </c>
      <c r="AC368" s="29">
        <f>VLOOKUP($C368, ESNFI!C:E, 3, FALSE)</f>
        <v>3</v>
      </c>
      <c r="AD368" s="29">
        <f>VLOOKUP($C368, Health!C:E, 3, FALSE)</f>
        <v>2.5</v>
      </c>
      <c r="AE368" s="29">
        <f>VLOOKUP($C368, NUT!C:E, 3, FALSE)</f>
        <v>4</v>
      </c>
      <c r="AF368" s="29">
        <f>VLOOKUP($C368, PRO!C:E, 3, FALSE)</f>
        <v>3.3</v>
      </c>
      <c r="AG368" s="29">
        <f>VLOOKUP($C368, FSC!C:E, 3, FALSE)</f>
        <v>3.6</v>
      </c>
      <c r="AH368" s="29">
        <f>VLOOKUP($C368, WASH!C:E, 3, FALSE)</f>
        <v>1.8</v>
      </c>
    </row>
    <row r="369" spans="1:34" ht="17" thickTop="1" thickBot="1" x14ac:dyDescent="0.35">
      <c r="A369" s="20" t="s">
        <v>887</v>
      </c>
      <c r="B369" s="20" t="s">
        <v>896</v>
      </c>
      <c r="C369" s="20" t="s">
        <v>897</v>
      </c>
      <c r="D369" s="10">
        <f>IFERROR(IF(AND($P369&gt;=2, SUM($O369:P369)&gt;=4), 5, IF(SUM($O369:$P369) &gt;= 4, 4, IF(SUM($N369:$P369) &gt;= 4, 3, IF(SUM($M369:$P369) &gt;= 4, 2, IF(SUM($L369:$P369)&gt;=4, 1, " "))))), " ")</f>
        <v>3</v>
      </c>
      <c r="E369" s="28">
        <f t="shared" si="105"/>
        <v>3</v>
      </c>
      <c r="F369" s="28">
        <f t="shared" si="106"/>
        <v>2</v>
      </c>
      <c r="G369" s="28">
        <f t="shared" si="107"/>
        <v>3</v>
      </c>
      <c r="H369" s="28">
        <f t="shared" si="108"/>
        <v>4</v>
      </c>
      <c r="I369" s="28">
        <f t="shared" si="109"/>
        <v>3</v>
      </c>
      <c r="J369" s="28">
        <f t="shared" si="110"/>
        <v>3</v>
      </c>
      <c r="K369" s="28">
        <f t="shared" si="111"/>
        <v>2</v>
      </c>
      <c r="L369" s="28">
        <f t="shared" si="112"/>
        <v>0</v>
      </c>
      <c r="M369" s="28">
        <f t="shared" si="113"/>
        <v>2</v>
      </c>
      <c r="N369" s="28">
        <f t="shared" si="114"/>
        <v>4</v>
      </c>
      <c r="O369" s="28">
        <f t="shared" si="115"/>
        <v>1</v>
      </c>
      <c r="P369" s="28">
        <f t="shared" si="116"/>
        <v>0</v>
      </c>
      <c r="Q369" s="27"/>
      <c r="R369" s="28" t="str">
        <f t="shared" si="117"/>
        <v>2.5 - 2.9</v>
      </c>
      <c r="S369" s="28" t="str">
        <f t="shared" si="118"/>
        <v>2.5 - 2.9</v>
      </c>
      <c r="T369" s="28" t="str">
        <f t="shared" si="119"/>
        <v>2.0 - 2.4</v>
      </c>
      <c r="U369" s="28" t="str">
        <f t="shared" si="120"/>
        <v>2.5 - 2.9</v>
      </c>
      <c r="V369" s="28" t="str">
        <f t="shared" si="121"/>
        <v>4.0 - 4.4</v>
      </c>
      <c r="W369" s="28" t="str">
        <f t="shared" si="122"/>
        <v>3.0 - 3.4</v>
      </c>
      <c r="X369" s="28" t="str">
        <f t="shared" si="123"/>
        <v>3.0 - 3.4</v>
      </c>
      <c r="Y369" s="28" t="str">
        <f t="shared" si="124"/>
        <v>1.5 - 1.9</v>
      </c>
      <c r="Z369" s="27"/>
      <c r="AA369" s="29">
        <f t="shared" si="125"/>
        <v>2.8</v>
      </c>
      <c r="AB369" s="29">
        <f>VLOOKUP($C369, EDU!C:E, 3, FALSE)</f>
        <v>2.7</v>
      </c>
      <c r="AC369" s="29">
        <f>VLOOKUP($C369, ESNFI!C:E, 3, FALSE)</f>
        <v>2</v>
      </c>
      <c r="AD369" s="29">
        <f>VLOOKUP($C369, Health!C:E, 3, FALSE)</f>
        <v>2.8</v>
      </c>
      <c r="AE369" s="29">
        <f>VLOOKUP($C369, NUT!C:E, 3, FALSE)</f>
        <v>4</v>
      </c>
      <c r="AF369" s="29">
        <f>VLOOKUP($C369, PRO!C:E, 3, FALSE)</f>
        <v>3</v>
      </c>
      <c r="AG369" s="29">
        <f>VLOOKUP($C369, FSC!C:E, 3, FALSE)</f>
        <v>3.4</v>
      </c>
      <c r="AH369" s="29">
        <f>VLOOKUP($C369, WASH!C:E, 3, FALSE)</f>
        <v>1.8</v>
      </c>
    </row>
    <row r="370" spans="1:34" ht="17" thickTop="1" thickBot="1" x14ac:dyDescent="0.35">
      <c r="A370" s="20" t="s">
        <v>887</v>
      </c>
      <c r="B370" s="20" t="s">
        <v>898</v>
      </c>
      <c r="C370" s="20" t="s">
        <v>899</v>
      </c>
      <c r="D370" s="10">
        <f>IFERROR(IF(AND($P370&gt;=2, SUM($O370:P370)&gt;=4), 5, IF(SUM($O370:$P370) &gt;= 4, 4, IF(SUM($N370:$P370) &gt;= 4, 3, IF(SUM($M370:$P370) &gt;= 4, 2, IF(SUM($L370:$P370)&gt;=4, 1, " "))))), " ")</f>
        <v>3</v>
      </c>
      <c r="E370" s="28">
        <f t="shared" si="105"/>
        <v>4</v>
      </c>
      <c r="F370" s="28">
        <f t="shared" si="106"/>
        <v>4</v>
      </c>
      <c r="G370" s="28">
        <f t="shared" si="107"/>
        <v>3</v>
      </c>
      <c r="H370" s="28">
        <f t="shared" si="108"/>
        <v>4</v>
      </c>
      <c r="I370" s="28">
        <f t="shared" si="109"/>
        <v>3</v>
      </c>
      <c r="J370" s="28">
        <f t="shared" si="110"/>
        <v>3</v>
      </c>
      <c r="K370" s="28">
        <f t="shared" si="111"/>
        <v>2</v>
      </c>
      <c r="L370" s="28">
        <f t="shared" si="112"/>
        <v>0</v>
      </c>
      <c r="M370" s="28">
        <f t="shared" si="113"/>
        <v>1</v>
      </c>
      <c r="N370" s="28">
        <f t="shared" si="114"/>
        <v>3</v>
      </c>
      <c r="O370" s="28">
        <f t="shared" si="115"/>
        <v>3</v>
      </c>
      <c r="P370" s="28">
        <f t="shared" si="116"/>
        <v>0</v>
      </c>
      <c r="Q370" s="27"/>
      <c r="R370" s="28" t="str">
        <f t="shared" si="117"/>
        <v>3.0 - 3.4</v>
      </c>
      <c r="S370" s="28" t="str">
        <f t="shared" si="118"/>
        <v>4.0 - 4.4</v>
      </c>
      <c r="T370" s="28" t="str">
        <f t="shared" si="119"/>
        <v>4.0 - 4.4</v>
      </c>
      <c r="U370" s="28" t="str">
        <f t="shared" si="120"/>
        <v>2.5 - 2.9</v>
      </c>
      <c r="V370" s="28" t="str">
        <f t="shared" si="121"/>
        <v>3.5 - 3.9</v>
      </c>
      <c r="W370" s="28" t="str">
        <f t="shared" si="122"/>
        <v>2.5 - 2.9</v>
      </c>
      <c r="X370" s="28" t="str">
        <f t="shared" si="123"/>
        <v>3.0 - 3.4</v>
      </c>
      <c r="Y370" s="28" t="str">
        <f t="shared" si="124"/>
        <v>1.5 - 1.9</v>
      </c>
      <c r="Z370" s="27"/>
      <c r="AA370" s="29">
        <f t="shared" si="125"/>
        <v>3.2</v>
      </c>
      <c r="AB370" s="29">
        <f>VLOOKUP($C370, EDU!C:E, 3, FALSE)</f>
        <v>4</v>
      </c>
      <c r="AC370" s="29">
        <f>VLOOKUP($C370, ESNFI!C:E, 3, FALSE)</f>
        <v>4.3</v>
      </c>
      <c r="AD370" s="29">
        <f>VLOOKUP($C370, Health!C:E, 3, FALSE)</f>
        <v>2.8</v>
      </c>
      <c r="AE370" s="29">
        <f>VLOOKUP($C370, NUT!C:E, 3, FALSE)</f>
        <v>3.8000000000000003</v>
      </c>
      <c r="AF370" s="29">
        <f>VLOOKUP($C370, PRO!C:E, 3, FALSE)</f>
        <v>2.5</v>
      </c>
      <c r="AG370" s="29">
        <f>VLOOKUP($C370, FSC!C:E, 3, FALSE)</f>
        <v>3.4</v>
      </c>
      <c r="AH370" s="29">
        <f>VLOOKUP($C370, WASH!C:E, 3, FALSE)</f>
        <v>1.8</v>
      </c>
    </row>
    <row r="371" spans="1:34" ht="17" thickTop="1" thickBot="1" x14ac:dyDescent="0.35">
      <c r="A371" s="20" t="s">
        <v>887</v>
      </c>
      <c r="B371" s="20" t="s">
        <v>900</v>
      </c>
      <c r="C371" s="20" t="s">
        <v>901</v>
      </c>
      <c r="D371" s="10">
        <f>IFERROR(IF(AND($P371&gt;=2, SUM($O371:P371)&gt;=4), 5, IF(SUM($O371:$P371) &gt;= 4, 4, IF(SUM($N371:$P371) &gt;= 4, 3, IF(SUM($M371:$P371) &gt;= 4, 2, IF(SUM($L371:$P371)&gt;=4, 1, " "))))), " ")</f>
        <v>3</v>
      </c>
      <c r="E371" s="28">
        <f t="shared" si="105"/>
        <v>3</v>
      </c>
      <c r="F371" s="28">
        <f t="shared" si="106"/>
        <v>2</v>
      </c>
      <c r="G371" s="28">
        <f t="shared" si="107"/>
        <v>3</v>
      </c>
      <c r="H371" s="28">
        <f t="shared" si="108"/>
        <v>4</v>
      </c>
      <c r="I371" s="28">
        <f t="shared" si="109"/>
        <v>3</v>
      </c>
      <c r="J371" s="28">
        <f t="shared" si="110"/>
        <v>4</v>
      </c>
      <c r="K371" s="28">
        <f t="shared" si="111"/>
        <v>3</v>
      </c>
      <c r="L371" s="28">
        <f t="shared" si="112"/>
        <v>0</v>
      </c>
      <c r="M371" s="28">
        <f t="shared" si="113"/>
        <v>1</v>
      </c>
      <c r="N371" s="28">
        <f t="shared" si="114"/>
        <v>4</v>
      </c>
      <c r="O371" s="28">
        <f t="shared" si="115"/>
        <v>2</v>
      </c>
      <c r="P371" s="28">
        <f t="shared" si="116"/>
        <v>0</v>
      </c>
      <c r="Q371" s="27"/>
      <c r="R371" s="28" t="str">
        <f t="shared" si="117"/>
        <v>2.5 - 2.9</v>
      </c>
      <c r="S371" s="28" t="str">
        <f t="shared" si="118"/>
        <v>2.5 - 2.9</v>
      </c>
      <c r="T371" s="28" t="str">
        <f t="shared" si="119"/>
        <v>1.5 - 1.9</v>
      </c>
      <c r="U371" s="28" t="str">
        <f t="shared" si="120"/>
        <v>3.0 - 3.4</v>
      </c>
      <c r="V371" s="28" t="str">
        <f t="shared" si="121"/>
        <v>4.0 - 4.4</v>
      </c>
      <c r="W371" s="28" t="str">
        <f t="shared" si="122"/>
        <v>3.0 - 3.4</v>
      </c>
      <c r="X371" s="28" t="str">
        <f t="shared" si="123"/>
        <v>3.5 - 3.9</v>
      </c>
      <c r="Y371" s="28" t="str">
        <f t="shared" si="124"/>
        <v>2.5 - 2.9</v>
      </c>
      <c r="Z371" s="27"/>
      <c r="AA371" s="29">
        <f t="shared" si="125"/>
        <v>2.9</v>
      </c>
      <c r="AB371" s="29">
        <f>VLOOKUP($C371, EDU!C:E, 3, FALSE)</f>
        <v>2.7</v>
      </c>
      <c r="AC371" s="29">
        <f>VLOOKUP($C371, ESNFI!C:E, 3, FALSE)</f>
        <v>1.5</v>
      </c>
      <c r="AD371" s="29">
        <f>VLOOKUP($C371, Health!C:E, 3, FALSE)</f>
        <v>3</v>
      </c>
      <c r="AE371" s="29">
        <f>VLOOKUP($C371, NUT!C:E, 3, FALSE)</f>
        <v>4</v>
      </c>
      <c r="AF371" s="29">
        <f>VLOOKUP($C371, PRO!C:E, 3, FALSE)</f>
        <v>3</v>
      </c>
      <c r="AG371" s="29">
        <f>VLOOKUP($C371, FSC!C:E, 3, FALSE)</f>
        <v>3.6</v>
      </c>
      <c r="AH371" s="29">
        <f>VLOOKUP($C371, WASH!C:E, 3, FALSE)</f>
        <v>2.8</v>
      </c>
    </row>
    <row r="372" spans="1:34" ht="17" thickTop="1" thickBot="1" x14ac:dyDescent="0.35">
      <c r="A372" s="20" t="s">
        <v>902</v>
      </c>
      <c r="B372" s="20" t="s">
        <v>902</v>
      </c>
      <c r="C372" s="20" t="s">
        <v>903</v>
      </c>
      <c r="D372" s="10">
        <f>IFERROR(IF(AND($P372&gt;=2, SUM($O372:P372)&gt;=4), 5, IF(SUM($O372:$P372) &gt;= 4, 4, IF(SUM($N372:$P372) &gt;= 4, 3, IF(SUM($M372:$P372) &gt;= 4, 2, IF(SUM($L372:$P372)&gt;=4, 1, " "))))), " ")</f>
        <v>2</v>
      </c>
      <c r="E372" s="28">
        <f t="shared" si="105"/>
        <v>4</v>
      </c>
      <c r="F372" s="28">
        <f t="shared" si="106"/>
        <v>2</v>
      </c>
      <c r="G372" s="28">
        <f t="shared" si="107"/>
        <v>2</v>
      </c>
      <c r="H372" s="28">
        <f t="shared" si="108"/>
        <v>3</v>
      </c>
      <c r="I372" s="28">
        <f t="shared" si="109"/>
        <v>2</v>
      </c>
      <c r="J372" s="28">
        <f t="shared" si="110"/>
        <v>1</v>
      </c>
      <c r="K372" s="28">
        <f t="shared" si="111"/>
        <v>1</v>
      </c>
      <c r="L372" s="28">
        <f t="shared" si="112"/>
        <v>2</v>
      </c>
      <c r="M372" s="28">
        <f t="shared" si="113"/>
        <v>3</v>
      </c>
      <c r="N372" s="28">
        <f t="shared" si="114"/>
        <v>1</v>
      </c>
      <c r="O372" s="28">
        <f t="shared" si="115"/>
        <v>1</v>
      </c>
      <c r="P372" s="28">
        <f t="shared" si="116"/>
        <v>0</v>
      </c>
      <c r="Q372" s="27"/>
      <c r="R372" s="28" t="str">
        <f t="shared" si="117"/>
        <v>2.0 - 2.4</v>
      </c>
      <c r="S372" s="28" t="str">
        <f t="shared" si="118"/>
        <v>3.5 - 3.9</v>
      </c>
      <c r="T372" s="28" t="str">
        <f t="shared" si="119"/>
        <v>1.5 - 1.9</v>
      </c>
      <c r="U372" s="28" t="str">
        <f t="shared" si="120"/>
        <v>2.0 - 2.4</v>
      </c>
      <c r="V372" s="28" t="str">
        <f t="shared" si="121"/>
        <v>2.5 - 2.9</v>
      </c>
      <c r="W372" s="28" t="str">
        <f t="shared" si="122"/>
        <v>2.0 - 2.4</v>
      </c>
      <c r="X372" s="28" t="str">
        <f t="shared" si="123"/>
        <v>1.0 - 1.4</v>
      </c>
      <c r="Y372" s="28" t="str">
        <f t="shared" si="124"/>
        <v>1.0 - 1.4</v>
      </c>
      <c r="Z372" s="27"/>
      <c r="AA372" s="29">
        <f t="shared" si="125"/>
        <v>2.1</v>
      </c>
      <c r="AB372" s="29">
        <f>VLOOKUP($C372, EDU!C:E, 3, FALSE)</f>
        <v>3.7</v>
      </c>
      <c r="AC372" s="29">
        <f>VLOOKUP($C372, ESNFI!C:E, 3, FALSE)</f>
        <v>1.8</v>
      </c>
      <c r="AD372" s="29">
        <f>VLOOKUP($C372, Health!C:E, 3, FALSE)</f>
        <v>2</v>
      </c>
      <c r="AE372" s="29">
        <f>VLOOKUP($C372, NUT!C:E, 3, FALSE)</f>
        <v>2.6</v>
      </c>
      <c r="AF372" s="29">
        <f>VLOOKUP($C372, PRO!C:E, 3, FALSE)</f>
        <v>2</v>
      </c>
      <c r="AG372" s="29">
        <f>VLOOKUP($C372, FSC!C:E, 3, FALSE)</f>
        <v>1.4</v>
      </c>
      <c r="AH372" s="29">
        <f>VLOOKUP($C372, WASH!C:E, 3, FALSE)</f>
        <v>1</v>
      </c>
    </row>
    <row r="373" spans="1:34" ht="17" thickTop="1" thickBot="1" x14ac:dyDescent="0.35">
      <c r="A373" s="20" t="s">
        <v>902</v>
      </c>
      <c r="B373" s="20" t="s">
        <v>904</v>
      </c>
      <c r="C373" s="20" t="s">
        <v>905</v>
      </c>
      <c r="D373" s="10">
        <f>IFERROR(IF(AND($P373&gt;=2, SUM($O373:P373)&gt;=4), 5, IF(SUM($O373:$P373) &gt;= 4, 4, IF(SUM($N373:$P373) &gt;= 4, 3, IF(SUM($M373:$P373) &gt;= 4, 2, IF(SUM($L373:$P373)&gt;=4, 1, " "))))), " ")</f>
        <v>2</v>
      </c>
      <c r="E373" s="28">
        <f t="shared" si="105"/>
        <v>4</v>
      </c>
      <c r="F373" s="28">
        <f t="shared" si="106"/>
        <v>2</v>
      </c>
      <c r="G373" s="28">
        <f t="shared" si="107"/>
        <v>2</v>
      </c>
      <c r="H373" s="28">
        <f t="shared" si="108"/>
        <v>2</v>
      </c>
      <c r="I373" s="28">
        <f t="shared" si="109"/>
        <v>3</v>
      </c>
      <c r="J373" s="28">
        <f t="shared" si="110"/>
        <v>3</v>
      </c>
      <c r="K373" s="28">
        <f t="shared" si="111"/>
        <v>1</v>
      </c>
      <c r="L373" s="28">
        <f t="shared" si="112"/>
        <v>1</v>
      </c>
      <c r="M373" s="28">
        <f t="shared" si="113"/>
        <v>3</v>
      </c>
      <c r="N373" s="28">
        <f t="shared" si="114"/>
        <v>2</v>
      </c>
      <c r="O373" s="28">
        <f t="shared" si="115"/>
        <v>1</v>
      </c>
      <c r="P373" s="28">
        <f t="shared" si="116"/>
        <v>0</v>
      </c>
      <c r="Q373" s="27"/>
      <c r="R373" s="28" t="str">
        <f t="shared" si="117"/>
        <v>2.0 - 2.4</v>
      </c>
      <c r="S373" s="28" t="str">
        <f t="shared" si="118"/>
        <v>3.5 - 3.9</v>
      </c>
      <c r="T373" s="28" t="str">
        <f t="shared" si="119"/>
        <v>2.0 - 2.4</v>
      </c>
      <c r="U373" s="28" t="str">
        <f t="shared" si="120"/>
        <v>2.0 - 2.4</v>
      </c>
      <c r="V373" s="28" t="str">
        <f t="shared" si="121"/>
        <v>2.0 - 2.4</v>
      </c>
      <c r="W373" s="28" t="str">
        <f t="shared" si="122"/>
        <v>2.5 - 2.9</v>
      </c>
      <c r="X373" s="28" t="str">
        <f t="shared" si="123"/>
        <v>2.5 - 2.9</v>
      </c>
      <c r="Y373" s="28" t="str">
        <f t="shared" si="124"/>
        <v>1.0 - 1.4</v>
      </c>
      <c r="Z373" s="27"/>
      <c r="AA373" s="29">
        <f t="shared" si="125"/>
        <v>2.4</v>
      </c>
      <c r="AB373" s="29">
        <f>VLOOKUP($C373, EDU!C:E, 3, FALSE)</f>
        <v>3.7</v>
      </c>
      <c r="AC373" s="29">
        <f>VLOOKUP($C373, ESNFI!C:E, 3, FALSE)</f>
        <v>2.2999999999999998</v>
      </c>
      <c r="AD373" s="29">
        <f>VLOOKUP($C373, Health!C:E, 3, FALSE)</f>
        <v>2.2999999999999998</v>
      </c>
      <c r="AE373" s="29">
        <f>VLOOKUP($C373, NUT!C:E, 3, FALSE)</f>
        <v>2.4</v>
      </c>
      <c r="AF373" s="29">
        <f>VLOOKUP($C373, PRO!C:E, 3, FALSE)</f>
        <v>2.5</v>
      </c>
      <c r="AG373" s="29">
        <f>VLOOKUP($C373, FSC!C:E, 3, FALSE)</f>
        <v>2.6</v>
      </c>
      <c r="AH373" s="29">
        <f>VLOOKUP($C373, WASH!C:E, 3, FALSE)</f>
        <v>1.3</v>
      </c>
    </row>
    <row r="374" spans="1:34" ht="17" thickTop="1" thickBot="1" x14ac:dyDescent="0.35">
      <c r="A374" s="20" t="s">
        <v>902</v>
      </c>
      <c r="B374" s="20" t="s">
        <v>906</v>
      </c>
      <c r="C374" s="20" t="s">
        <v>907</v>
      </c>
      <c r="D374" s="10">
        <f>IFERROR(IF(AND($P374&gt;=2, SUM($O374:P374)&gt;=4), 5, IF(SUM($O374:$P374) &gt;= 4, 4, IF(SUM($N374:$P374) &gt;= 4, 3, IF(SUM($M374:$P374) &gt;= 4, 2, IF(SUM($L374:$P374)&gt;=4, 1, " "))))), " ")</f>
        <v>3</v>
      </c>
      <c r="E374" s="28">
        <f t="shared" si="105"/>
        <v>4</v>
      </c>
      <c r="F374" s="28">
        <f t="shared" si="106"/>
        <v>2</v>
      </c>
      <c r="G374" s="28">
        <f t="shared" si="107"/>
        <v>3</v>
      </c>
      <c r="H374" s="28">
        <f t="shared" si="108"/>
        <v>3</v>
      </c>
      <c r="I374" s="28">
        <f t="shared" si="109"/>
        <v>3</v>
      </c>
      <c r="J374" s="28">
        <f t="shared" si="110"/>
        <v>3</v>
      </c>
      <c r="K374" s="28">
        <f t="shared" si="111"/>
        <v>2</v>
      </c>
      <c r="L374" s="28">
        <f t="shared" si="112"/>
        <v>0</v>
      </c>
      <c r="M374" s="28">
        <f t="shared" si="113"/>
        <v>2</v>
      </c>
      <c r="N374" s="28">
        <f t="shared" si="114"/>
        <v>4</v>
      </c>
      <c r="O374" s="28">
        <f t="shared" si="115"/>
        <v>1</v>
      </c>
      <c r="P374" s="28">
        <f t="shared" si="116"/>
        <v>0</v>
      </c>
      <c r="Q374" s="27"/>
      <c r="R374" s="28" t="str">
        <f t="shared" si="117"/>
        <v>2.5 - 2.9</v>
      </c>
      <c r="S374" s="28" t="str">
        <f t="shared" si="118"/>
        <v>3.5 - 3.9</v>
      </c>
      <c r="T374" s="28" t="str">
        <f t="shared" si="119"/>
        <v>2.0 - 2.4</v>
      </c>
      <c r="U374" s="28" t="str">
        <f t="shared" si="120"/>
        <v>2.5 - 2.9</v>
      </c>
      <c r="V374" s="28" t="str">
        <f t="shared" si="121"/>
        <v>3.0 - 3.4</v>
      </c>
      <c r="W374" s="28" t="str">
        <f t="shared" si="122"/>
        <v>2.5 - 2.9</v>
      </c>
      <c r="X374" s="28" t="str">
        <f t="shared" si="123"/>
        <v>2.5 - 2.9</v>
      </c>
      <c r="Y374" s="28" t="str">
        <f t="shared" si="124"/>
        <v>1.5 - 1.9</v>
      </c>
      <c r="Z374" s="27"/>
      <c r="AA374" s="29">
        <f t="shared" si="125"/>
        <v>2.7</v>
      </c>
      <c r="AB374" s="29">
        <f>VLOOKUP($C374, EDU!C:E, 3, FALSE)</f>
        <v>3.7</v>
      </c>
      <c r="AC374" s="29">
        <f>VLOOKUP($C374, ESNFI!C:E, 3, FALSE)</f>
        <v>2.2999999999999998</v>
      </c>
      <c r="AD374" s="29">
        <f>VLOOKUP($C374, Health!C:E, 3, FALSE)</f>
        <v>2.8</v>
      </c>
      <c r="AE374" s="29">
        <f>VLOOKUP($C374, NUT!C:E, 3, FALSE)</f>
        <v>3.2</v>
      </c>
      <c r="AF374" s="29">
        <f>VLOOKUP($C374, PRO!C:E, 3, FALSE)</f>
        <v>2.8</v>
      </c>
      <c r="AG374" s="29">
        <f>VLOOKUP($C374, FSC!C:E, 3, FALSE)</f>
        <v>2.8</v>
      </c>
      <c r="AH374" s="29">
        <f>VLOOKUP($C374, WASH!C:E, 3, FALSE)</f>
        <v>1.5</v>
      </c>
    </row>
    <row r="375" spans="1:34" ht="17" thickTop="1" thickBot="1" x14ac:dyDescent="0.35">
      <c r="A375" s="20" t="s">
        <v>902</v>
      </c>
      <c r="B375" s="20" t="s">
        <v>908</v>
      </c>
      <c r="C375" s="20" t="s">
        <v>909</v>
      </c>
      <c r="D375" s="10">
        <f>IFERROR(IF(AND($P375&gt;=2, SUM($O375:P375)&gt;=4), 5, IF(SUM($O375:$P375) &gt;= 4, 4, IF(SUM($N375:$P375) &gt;= 4, 3, IF(SUM($M375:$P375) &gt;= 4, 2, IF(SUM($L375:$P375)&gt;=4, 1, " "))))), " ")</f>
        <v>3</v>
      </c>
      <c r="E375" s="28">
        <f t="shared" si="105"/>
        <v>4</v>
      </c>
      <c r="F375" s="28">
        <f t="shared" si="106"/>
        <v>2</v>
      </c>
      <c r="G375" s="28">
        <f t="shared" si="107"/>
        <v>3</v>
      </c>
      <c r="H375" s="28">
        <f t="shared" si="108"/>
        <v>2</v>
      </c>
      <c r="I375" s="28">
        <f t="shared" si="109"/>
        <v>3</v>
      </c>
      <c r="J375" s="28">
        <f t="shared" si="110"/>
        <v>4</v>
      </c>
      <c r="K375" s="28">
        <f t="shared" si="111"/>
        <v>1</v>
      </c>
      <c r="L375" s="28">
        <f t="shared" si="112"/>
        <v>1</v>
      </c>
      <c r="M375" s="28">
        <f t="shared" si="113"/>
        <v>2</v>
      </c>
      <c r="N375" s="28">
        <f t="shared" si="114"/>
        <v>2</v>
      </c>
      <c r="O375" s="28">
        <f t="shared" si="115"/>
        <v>2</v>
      </c>
      <c r="P375" s="28">
        <f t="shared" si="116"/>
        <v>0</v>
      </c>
      <c r="Q375" s="27"/>
      <c r="R375" s="28" t="str">
        <f t="shared" si="117"/>
        <v>2.5 - 2.9</v>
      </c>
      <c r="S375" s="28" t="str">
        <f t="shared" si="118"/>
        <v>4.0 - 4.4</v>
      </c>
      <c r="T375" s="28" t="str">
        <f t="shared" si="119"/>
        <v>1.5 - 1.9</v>
      </c>
      <c r="U375" s="28" t="str">
        <f t="shared" si="120"/>
        <v>2.5 - 2.9</v>
      </c>
      <c r="V375" s="28" t="str">
        <f t="shared" si="121"/>
        <v>2.0 - 2.4</v>
      </c>
      <c r="W375" s="28" t="str">
        <f t="shared" si="122"/>
        <v>3.0 - 3.4</v>
      </c>
      <c r="X375" s="28" t="str">
        <f t="shared" si="123"/>
        <v>3.5 - 3.9</v>
      </c>
      <c r="Y375" s="28" t="str">
        <f t="shared" si="124"/>
        <v>1.0 - 1.4</v>
      </c>
      <c r="Z375" s="27"/>
      <c r="AA375" s="29">
        <f t="shared" si="125"/>
        <v>2.6</v>
      </c>
      <c r="AB375" s="29">
        <f>VLOOKUP($C375, EDU!C:E, 3, FALSE)</f>
        <v>4</v>
      </c>
      <c r="AC375" s="29">
        <f>VLOOKUP($C375, ESNFI!C:E, 3, FALSE)</f>
        <v>1.8</v>
      </c>
      <c r="AD375" s="29">
        <f>VLOOKUP($C375, Health!C:E, 3, FALSE)</f>
        <v>2.5</v>
      </c>
      <c r="AE375" s="29">
        <f>VLOOKUP($C375, NUT!C:E, 3, FALSE)</f>
        <v>2.4</v>
      </c>
      <c r="AF375" s="29">
        <f>VLOOKUP($C375, PRO!C:E, 3, FALSE)</f>
        <v>3</v>
      </c>
      <c r="AG375" s="29">
        <f>VLOOKUP($C375, FSC!C:E, 3, FALSE)</f>
        <v>3.6</v>
      </c>
      <c r="AH375" s="29">
        <f>VLOOKUP($C375, WASH!C:E, 3, FALSE)</f>
        <v>1</v>
      </c>
    </row>
    <row r="376" spans="1:34" ht="17" thickTop="1" thickBot="1" x14ac:dyDescent="0.35">
      <c r="A376" s="20" t="s">
        <v>902</v>
      </c>
      <c r="B376" s="20" t="s">
        <v>910</v>
      </c>
      <c r="C376" s="20" t="s">
        <v>911</v>
      </c>
      <c r="D376" s="10">
        <f>IFERROR(IF(AND($P376&gt;=2, SUM($O376:P376)&gt;=4), 5, IF(SUM($O376:$P376) &gt;= 4, 4, IF(SUM($N376:$P376) &gt;= 4, 3, IF(SUM($M376:$P376) &gt;= 4, 2, IF(SUM($L376:$P376)&gt;=4, 1, " "))))), " ")</f>
        <v>3</v>
      </c>
      <c r="E376" s="28">
        <f t="shared" si="105"/>
        <v>4</v>
      </c>
      <c r="F376" s="28">
        <f t="shared" si="106"/>
        <v>3</v>
      </c>
      <c r="G376" s="28">
        <f t="shared" si="107"/>
        <v>2</v>
      </c>
      <c r="H376" s="28">
        <f t="shared" si="108"/>
        <v>3</v>
      </c>
      <c r="I376" s="28">
        <f t="shared" si="109"/>
        <v>3</v>
      </c>
      <c r="J376" s="28">
        <f t="shared" si="110"/>
        <v>4</v>
      </c>
      <c r="K376" s="28">
        <f t="shared" si="111"/>
        <v>1</v>
      </c>
      <c r="L376" s="28">
        <f t="shared" si="112"/>
        <v>1</v>
      </c>
      <c r="M376" s="28">
        <f t="shared" si="113"/>
        <v>1</v>
      </c>
      <c r="N376" s="28">
        <f t="shared" si="114"/>
        <v>3</v>
      </c>
      <c r="O376" s="28">
        <f t="shared" si="115"/>
        <v>2</v>
      </c>
      <c r="P376" s="28">
        <f t="shared" si="116"/>
        <v>0</v>
      </c>
      <c r="Q376" s="27"/>
      <c r="R376" s="28" t="str">
        <f t="shared" si="117"/>
        <v>2.5 - 2.9</v>
      </c>
      <c r="S376" s="28" t="str">
        <f t="shared" si="118"/>
        <v>3.5 - 3.9</v>
      </c>
      <c r="T376" s="28" t="str">
        <f t="shared" si="119"/>
        <v>3.0 - 3.4</v>
      </c>
      <c r="U376" s="28" t="str">
        <f t="shared" si="120"/>
        <v>2.0 - 2.4</v>
      </c>
      <c r="V376" s="28" t="str">
        <f t="shared" si="121"/>
        <v>3.0 - 3.4</v>
      </c>
      <c r="W376" s="28" t="str">
        <f t="shared" si="122"/>
        <v>2.5 - 2.9</v>
      </c>
      <c r="X376" s="28" t="str">
        <f t="shared" si="123"/>
        <v>3.5 - 3.9</v>
      </c>
      <c r="Y376" s="28" t="str">
        <f t="shared" si="124"/>
        <v>1.0 - 1.4</v>
      </c>
      <c r="Z376" s="27"/>
      <c r="AA376" s="29">
        <f t="shared" si="125"/>
        <v>2.8</v>
      </c>
      <c r="AB376" s="29">
        <f>VLOOKUP($C376, EDU!C:E, 3, FALSE)</f>
        <v>3.7</v>
      </c>
      <c r="AC376" s="29">
        <f>VLOOKUP($C376, ESNFI!C:E, 3, FALSE)</f>
        <v>3.3</v>
      </c>
      <c r="AD376" s="29">
        <f>VLOOKUP($C376, Health!C:E, 3, FALSE)</f>
        <v>2.2999999999999998</v>
      </c>
      <c r="AE376" s="29">
        <f>VLOOKUP($C376, NUT!C:E, 3, FALSE)</f>
        <v>3.2</v>
      </c>
      <c r="AF376" s="29">
        <f>VLOOKUP($C376, PRO!C:E, 3, FALSE)</f>
        <v>2.8</v>
      </c>
      <c r="AG376" s="29">
        <f>VLOOKUP($C376, FSC!C:E, 3, FALSE)</f>
        <v>3.6</v>
      </c>
      <c r="AH376" s="29">
        <f>VLOOKUP($C376, WASH!C:E, 3, FALSE)</f>
        <v>1</v>
      </c>
    </row>
    <row r="377" spans="1:34" ht="17" thickTop="1" thickBot="1" x14ac:dyDescent="0.35">
      <c r="A377" s="20" t="s">
        <v>902</v>
      </c>
      <c r="B377" s="20" t="s">
        <v>912</v>
      </c>
      <c r="C377" s="20" t="s">
        <v>913</v>
      </c>
      <c r="D377" s="10">
        <f>IFERROR(IF(AND($P377&gt;=2, SUM($O377:P377)&gt;=4), 5, IF(SUM($O377:$P377) &gt;= 4, 4, IF(SUM($N377:$P377) &gt;= 4, 3, IF(SUM($M377:$P377) &gt;= 4, 2, IF(SUM($L377:$P377)&gt;=4, 1, " "))))), " ")</f>
        <v>3</v>
      </c>
      <c r="E377" s="28">
        <f t="shared" si="105"/>
        <v>4</v>
      </c>
      <c r="F377" s="28">
        <f t="shared" si="106"/>
        <v>3</v>
      </c>
      <c r="G377" s="28">
        <f t="shared" si="107"/>
        <v>2</v>
      </c>
      <c r="H377" s="28">
        <f t="shared" si="108"/>
        <v>4</v>
      </c>
      <c r="I377" s="28">
        <f t="shared" si="109"/>
        <v>3</v>
      </c>
      <c r="J377" s="28">
        <f t="shared" si="110"/>
        <v>4</v>
      </c>
      <c r="K377" s="28">
        <f t="shared" si="111"/>
        <v>2</v>
      </c>
      <c r="L377" s="28">
        <f t="shared" si="112"/>
        <v>0</v>
      </c>
      <c r="M377" s="28">
        <f t="shared" si="113"/>
        <v>2</v>
      </c>
      <c r="N377" s="28">
        <f t="shared" si="114"/>
        <v>2</v>
      </c>
      <c r="O377" s="28">
        <f t="shared" si="115"/>
        <v>3</v>
      </c>
      <c r="P377" s="28">
        <f t="shared" si="116"/>
        <v>0</v>
      </c>
      <c r="Q377" s="27"/>
      <c r="R377" s="28" t="str">
        <f t="shared" si="117"/>
        <v>3.0 - 3.4</v>
      </c>
      <c r="S377" s="28" t="str">
        <f t="shared" si="118"/>
        <v>4.0 - 4.4</v>
      </c>
      <c r="T377" s="28" t="str">
        <f t="shared" si="119"/>
        <v>3.0 - 3.4</v>
      </c>
      <c r="U377" s="28" t="str">
        <f t="shared" si="120"/>
        <v>2.0 - 2.4</v>
      </c>
      <c r="V377" s="28" t="str">
        <f t="shared" si="121"/>
        <v>3.5 - 3.9</v>
      </c>
      <c r="W377" s="28" t="str">
        <f t="shared" si="122"/>
        <v>2.5 - 2.9</v>
      </c>
      <c r="X377" s="28" t="str">
        <f t="shared" si="123"/>
        <v>3.5 - 3.9</v>
      </c>
      <c r="Y377" s="28" t="str">
        <f t="shared" si="124"/>
        <v>1.5 - 1.9</v>
      </c>
      <c r="Z377" s="27"/>
      <c r="AA377" s="29">
        <f t="shared" si="125"/>
        <v>3</v>
      </c>
      <c r="AB377" s="29">
        <f>VLOOKUP($C377, EDU!C:E, 3, FALSE)</f>
        <v>4</v>
      </c>
      <c r="AC377" s="29">
        <f>VLOOKUP($C377, ESNFI!C:E, 3, FALSE)</f>
        <v>3</v>
      </c>
      <c r="AD377" s="29">
        <f>VLOOKUP($C377, Health!C:E, 3, FALSE)</f>
        <v>2.2999999999999998</v>
      </c>
      <c r="AE377" s="29">
        <f>VLOOKUP($C377, NUT!C:E, 3, FALSE)</f>
        <v>3.8000000000000003</v>
      </c>
      <c r="AF377" s="29">
        <f>VLOOKUP($C377, PRO!C:E, 3, FALSE)</f>
        <v>2.5</v>
      </c>
      <c r="AG377" s="29">
        <f>VLOOKUP($C377, FSC!C:E, 3, FALSE)</f>
        <v>3.6</v>
      </c>
      <c r="AH377" s="29">
        <f>VLOOKUP($C377, WASH!C:E, 3, FALSE)</f>
        <v>1.5</v>
      </c>
    </row>
    <row r="378" spans="1:34" ht="17" thickTop="1" thickBot="1" x14ac:dyDescent="0.35">
      <c r="A378" s="20" t="s">
        <v>902</v>
      </c>
      <c r="B378" s="20" t="s">
        <v>914</v>
      </c>
      <c r="C378" s="20" t="s">
        <v>915</v>
      </c>
      <c r="D378" s="10">
        <f>IFERROR(IF(AND($P378&gt;=2, SUM($O378:P378)&gt;=4), 5, IF(SUM($O378:$P378) &gt;= 4, 4, IF(SUM($N378:$P378) &gt;= 4, 3, IF(SUM($M378:$P378) &gt;= 4, 2, IF(SUM($L378:$P378)&gt;=4, 1, " "))))), " ")</f>
        <v>3</v>
      </c>
      <c r="E378" s="28">
        <f t="shared" si="105"/>
        <v>3</v>
      </c>
      <c r="F378" s="28">
        <f t="shared" si="106"/>
        <v>3</v>
      </c>
      <c r="G378" s="28">
        <f t="shared" si="107"/>
        <v>3</v>
      </c>
      <c r="H378" s="28">
        <f t="shared" si="108"/>
        <v>3</v>
      </c>
      <c r="I378" s="28">
        <f t="shared" si="109"/>
        <v>3</v>
      </c>
      <c r="J378" s="28">
        <f t="shared" si="110"/>
        <v>3</v>
      </c>
      <c r="K378" s="28">
        <f t="shared" si="111"/>
        <v>1</v>
      </c>
      <c r="L378" s="28">
        <f t="shared" si="112"/>
        <v>1</v>
      </c>
      <c r="M378" s="28">
        <f t="shared" si="113"/>
        <v>0</v>
      </c>
      <c r="N378" s="28">
        <f t="shared" si="114"/>
        <v>6</v>
      </c>
      <c r="O378" s="28">
        <f t="shared" si="115"/>
        <v>0</v>
      </c>
      <c r="P378" s="28">
        <f t="shared" si="116"/>
        <v>0</v>
      </c>
      <c r="Q378" s="27"/>
      <c r="R378" s="28" t="str">
        <f t="shared" si="117"/>
        <v>2.5 - 2.9</v>
      </c>
      <c r="S378" s="28" t="str">
        <f t="shared" si="118"/>
        <v>3.0 - 3.4</v>
      </c>
      <c r="T378" s="28" t="str">
        <f t="shared" si="119"/>
        <v>2.5 - 2.9</v>
      </c>
      <c r="U378" s="28" t="str">
        <f t="shared" si="120"/>
        <v>3.0 - 3.4</v>
      </c>
      <c r="V378" s="28" t="str">
        <f t="shared" si="121"/>
        <v>3.0 - 3.4</v>
      </c>
      <c r="W378" s="28" t="str">
        <f t="shared" si="122"/>
        <v>2.5 - 2.9</v>
      </c>
      <c r="X378" s="28" t="str">
        <f t="shared" si="123"/>
        <v>3.0 - 3.4</v>
      </c>
      <c r="Y378" s="28" t="str">
        <f t="shared" si="124"/>
        <v>1.0 - 1.4</v>
      </c>
      <c r="Z378" s="27"/>
      <c r="AA378" s="29">
        <f t="shared" si="125"/>
        <v>2.8</v>
      </c>
      <c r="AB378" s="29">
        <f>VLOOKUP($C378, EDU!C:E, 3, FALSE)</f>
        <v>3.3</v>
      </c>
      <c r="AC378" s="29">
        <f>VLOOKUP($C378, ESNFI!C:E, 3, FALSE)</f>
        <v>2.8</v>
      </c>
      <c r="AD378" s="29">
        <f>VLOOKUP($C378, Health!C:E, 3, FALSE)</f>
        <v>3</v>
      </c>
      <c r="AE378" s="29">
        <f>VLOOKUP($C378, NUT!C:E, 3, FALSE)</f>
        <v>3.4000000000000004</v>
      </c>
      <c r="AF378" s="29">
        <f>VLOOKUP($C378, PRO!C:E, 3, FALSE)</f>
        <v>2.8</v>
      </c>
      <c r="AG378" s="29">
        <f>VLOOKUP($C378, FSC!C:E, 3, FALSE)</f>
        <v>3</v>
      </c>
      <c r="AH378" s="29">
        <f>VLOOKUP($C378, WASH!C:E, 3, FALSE)</f>
        <v>1</v>
      </c>
    </row>
    <row r="379" spans="1:34" ht="17" thickTop="1" thickBot="1" x14ac:dyDescent="0.35">
      <c r="A379" s="20" t="s">
        <v>902</v>
      </c>
      <c r="B379" s="20" t="s">
        <v>916</v>
      </c>
      <c r="C379" s="20" t="s">
        <v>917</v>
      </c>
      <c r="D379" s="10">
        <f>IFERROR(IF(AND($P379&gt;=2, SUM($O379:P379)&gt;=4), 5, IF(SUM($O379:$P379) &gt;= 4, 4, IF(SUM($N379:$P379) &gt;= 4, 3, IF(SUM($M379:$P379) &gt;= 4, 2, IF(SUM($L379:$P379)&gt;=4, 1, " "))))), " ")</f>
        <v>3</v>
      </c>
      <c r="E379" s="28">
        <f t="shared" si="105"/>
        <v>3</v>
      </c>
      <c r="F379" s="28">
        <f t="shared" si="106"/>
        <v>3</v>
      </c>
      <c r="G379" s="28">
        <f t="shared" si="107"/>
        <v>2</v>
      </c>
      <c r="H379" s="28">
        <f t="shared" si="108"/>
        <v>3</v>
      </c>
      <c r="I379" s="28">
        <f t="shared" si="109"/>
        <v>3</v>
      </c>
      <c r="J379" s="28">
        <f t="shared" si="110"/>
        <v>3</v>
      </c>
      <c r="K379" s="28">
        <f t="shared" si="111"/>
        <v>1</v>
      </c>
      <c r="L379" s="28">
        <f t="shared" si="112"/>
        <v>1</v>
      </c>
      <c r="M379" s="28">
        <f t="shared" si="113"/>
        <v>1</v>
      </c>
      <c r="N379" s="28">
        <f t="shared" si="114"/>
        <v>5</v>
      </c>
      <c r="O379" s="28">
        <f t="shared" si="115"/>
        <v>0</v>
      </c>
      <c r="P379" s="28">
        <f t="shared" si="116"/>
        <v>0</v>
      </c>
      <c r="Q379" s="27"/>
      <c r="R379" s="28" t="str">
        <f t="shared" si="117"/>
        <v>2.5 - 2.9</v>
      </c>
      <c r="S379" s="28" t="str">
        <f t="shared" si="118"/>
        <v>3.0 - 3.4</v>
      </c>
      <c r="T379" s="28" t="str">
        <f t="shared" si="119"/>
        <v>2.5 - 2.9</v>
      </c>
      <c r="U379" s="28" t="str">
        <f t="shared" si="120"/>
        <v>2.0 - 2.4</v>
      </c>
      <c r="V379" s="28" t="str">
        <f t="shared" si="121"/>
        <v>2.5 - 2.9</v>
      </c>
      <c r="W379" s="28" t="str">
        <f t="shared" si="122"/>
        <v>3.0 - 3.4</v>
      </c>
      <c r="X379" s="28" t="str">
        <f t="shared" si="123"/>
        <v>3.0 - 3.4</v>
      </c>
      <c r="Y379" s="28" t="str">
        <f t="shared" si="124"/>
        <v>1.0 - 1.4</v>
      </c>
      <c r="Z379" s="27"/>
      <c r="AA379" s="29">
        <f t="shared" si="125"/>
        <v>2.7</v>
      </c>
      <c r="AB379" s="29">
        <f>VLOOKUP($C379, EDU!C:E, 3, FALSE)</f>
        <v>3.3</v>
      </c>
      <c r="AC379" s="29">
        <f>VLOOKUP($C379, ESNFI!C:E, 3, FALSE)</f>
        <v>2.8</v>
      </c>
      <c r="AD379" s="29">
        <f>VLOOKUP($C379, Health!C:E, 3, FALSE)</f>
        <v>2</v>
      </c>
      <c r="AE379" s="29">
        <f>VLOOKUP($C379, NUT!C:E, 3, FALSE)</f>
        <v>2.8</v>
      </c>
      <c r="AF379" s="29">
        <f>VLOOKUP($C379, PRO!C:E, 3, FALSE)</f>
        <v>3.3</v>
      </c>
      <c r="AG379" s="29">
        <f>VLOOKUP($C379, FSC!C:E, 3, FALSE)</f>
        <v>3.2</v>
      </c>
      <c r="AH379" s="29">
        <f>VLOOKUP($C379, WASH!C:E, 3, FALSE)</f>
        <v>1.3</v>
      </c>
    </row>
    <row r="380" spans="1:34" ht="17" thickTop="1" thickBot="1" x14ac:dyDescent="0.35">
      <c r="A380" s="20" t="s">
        <v>902</v>
      </c>
      <c r="B380" s="20" t="s">
        <v>918</v>
      </c>
      <c r="C380" s="20" t="s">
        <v>919</v>
      </c>
      <c r="D380" s="10">
        <f>IFERROR(IF(AND($P380&gt;=2, SUM($O380:P380)&gt;=4), 5, IF(SUM($O380:$P380) &gt;= 4, 4, IF(SUM($N380:$P380) &gt;= 4, 3, IF(SUM($M380:$P380) &gt;= 4, 2, IF(SUM($L380:$P380)&gt;=4, 1, " "))))), " ")</f>
        <v>3</v>
      </c>
      <c r="E380" s="28">
        <f t="shared" si="105"/>
        <v>3</v>
      </c>
      <c r="F380" s="28">
        <f t="shared" si="106"/>
        <v>3</v>
      </c>
      <c r="G380" s="28">
        <f t="shared" si="107"/>
        <v>3</v>
      </c>
      <c r="H380" s="28">
        <f t="shared" si="108"/>
        <v>4</v>
      </c>
      <c r="I380" s="28">
        <f t="shared" si="109"/>
        <v>3</v>
      </c>
      <c r="J380" s="28">
        <f t="shared" si="110"/>
        <v>3</v>
      </c>
      <c r="K380" s="28">
        <f t="shared" si="111"/>
        <v>2</v>
      </c>
      <c r="L380" s="28">
        <f t="shared" si="112"/>
        <v>0</v>
      </c>
      <c r="M380" s="28">
        <f t="shared" si="113"/>
        <v>1</v>
      </c>
      <c r="N380" s="28">
        <f t="shared" si="114"/>
        <v>5</v>
      </c>
      <c r="O380" s="28">
        <f t="shared" si="115"/>
        <v>1</v>
      </c>
      <c r="P380" s="28">
        <f t="shared" si="116"/>
        <v>0</v>
      </c>
      <c r="Q380" s="27"/>
      <c r="R380" s="28" t="str">
        <f t="shared" si="117"/>
        <v>3.0 - 3.4</v>
      </c>
      <c r="S380" s="28" t="str">
        <f t="shared" si="118"/>
        <v>3.0 - 3.4</v>
      </c>
      <c r="T380" s="28" t="str">
        <f t="shared" si="119"/>
        <v>2.5 - 2.9</v>
      </c>
      <c r="U380" s="28" t="str">
        <f t="shared" si="120"/>
        <v>2.5 - 2.9</v>
      </c>
      <c r="V380" s="28" t="str">
        <f t="shared" si="121"/>
        <v>4.0 - 4.4</v>
      </c>
      <c r="W380" s="28" t="str">
        <f t="shared" si="122"/>
        <v>3.0 - 3.4</v>
      </c>
      <c r="X380" s="28" t="str">
        <f t="shared" si="123"/>
        <v>3.0 - 3.4</v>
      </c>
      <c r="Y380" s="28" t="str">
        <f t="shared" si="124"/>
        <v>2.0 - 2.4</v>
      </c>
      <c r="Z380" s="27"/>
      <c r="AA380" s="29">
        <f t="shared" si="125"/>
        <v>3</v>
      </c>
      <c r="AB380" s="29">
        <f>VLOOKUP($C380, EDU!C:E, 3, FALSE)</f>
        <v>3</v>
      </c>
      <c r="AC380" s="29">
        <f>VLOOKUP($C380, ESNFI!C:E, 3, FALSE)</f>
        <v>2.8</v>
      </c>
      <c r="AD380" s="29">
        <f>VLOOKUP($C380, Health!C:E, 3, FALSE)</f>
        <v>2.5</v>
      </c>
      <c r="AE380" s="29">
        <f>VLOOKUP($C380, NUT!C:E, 3, FALSE)</f>
        <v>4</v>
      </c>
      <c r="AF380" s="29">
        <f>VLOOKUP($C380, PRO!C:E, 3, FALSE)</f>
        <v>3</v>
      </c>
      <c r="AG380" s="29">
        <f>VLOOKUP($C380, FSC!C:E, 3, FALSE)</f>
        <v>3.4</v>
      </c>
      <c r="AH380" s="29">
        <f>VLOOKUP($C380, WASH!C:E, 3, FALSE)</f>
        <v>2</v>
      </c>
    </row>
    <row r="381" spans="1:34" ht="17" thickTop="1" thickBot="1" x14ac:dyDescent="0.35">
      <c r="A381" s="20" t="s">
        <v>902</v>
      </c>
      <c r="B381" s="20" t="s">
        <v>920</v>
      </c>
      <c r="C381" s="20" t="s">
        <v>921</v>
      </c>
      <c r="D381" s="10">
        <f>IFERROR(IF(AND($P381&gt;=2, SUM($O381:P381)&gt;=4), 5, IF(SUM($O381:$P381) &gt;= 4, 4, IF(SUM($N381:$P381) &gt;= 4, 3, IF(SUM($M381:$P381) &gt;= 4, 2, IF(SUM($L381:$P381)&gt;=4, 1, " "))))), " ")</f>
        <v>3</v>
      </c>
      <c r="E381" s="28">
        <f t="shared" si="105"/>
        <v>3</v>
      </c>
      <c r="F381" s="28">
        <f t="shared" si="106"/>
        <v>3</v>
      </c>
      <c r="G381" s="28">
        <f t="shared" si="107"/>
        <v>2</v>
      </c>
      <c r="H381" s="28">
        <f t="shared" si="108"/>
        <v>4</v>
      </c>
      <c r="I381" s="28">
        <f t="shared" si="109"/>
        <v>3</v>
      </c>
      <c r="J381" s="28">
        <f t="shared" si="110"/>
        <v>3</v>
      </c>
      <c r="K381" s="28">
        <f t="shared" si="111"/>
        <v>1</v>
      </c>
      <c r="L381" s="28">
        <f t="shared" si="112"/>
        <v>1</v>
      </c>
      <c r="M381" s="28">
        <f t="shared" si="113"/>
        <v>1</v>
      </c>
      <c r="N381" s="28">
        <f t="shared" si="114"/>
        <v>4</v>
      </c>
      <c r="O381" s="28">
        <f t="shared" si="115"/>
        <v>1</v>
      </c>
      <c r="P381" s="28">
        <f t="shared" si="116"/>
        <v>0</v>
      </c>
      <c r="Q381" s="27"/>
      <c r="R381" s="28" t="str">
        <f t="shared" si="117"/>
        <v>2.5 - 2.9</v>
      </c>
      <c r="S381" s="28" t="str">
        <f t="shared" si="118"/>
        <v>3.0 - 3.4</v>
      </c>
      <c r="T381" s="28" t="str">
        <f t="shared" si="119"/>
        <v>2.5 - 2.9</v>
      </c>
      <c r="U381" s="28" t="str">
        <f t="shared" si="120"/>
        <v>2.0 - 2.4</v>
      </c>
      <c r="V381" s="28" t="str">
        <f t="shared" si="121"/>
        <v>4.0 - 4.4</v>
      </c>
      <c r="W381" s="28" t="str">
        <f t="shared" si="122"/>
        <v>2.5 - 2.9</v>
      </c>
      <c r="X381" s="28" t="str">
        <f t="shared" si="123"/>
        <v>2.5 - 2.9</v>
      </c>
      <c r="Y381" s="28" t="str">
        <f t="shared" si="124"/>
        <v>1.0 - 1.4</v>
      </c>
      <c r="Z381" s="27"/>
      <c r="AA381" s="29">
        <f t="shared" si="125"/>
        <v>2.7</v>
      </c>
      <c r="AB381" s="29">
        <f>VLOOKUP($C381, EDU!C:E, 3, FALSE)</f>
        <v>3.3</v>
      </c>
      <c r="AC381" s="29">
        <f>VLOOKUP($C381, ESNFI!C:E, 3, FALSE)</f>
        <v>2.8</v>
      </c>
      <c r="AD381" s="29">
        <f>VLOOKUP($C381, Health!C:E, 3, FALSE)</f>
        <v>2.2999999999999998</v>
      </c>
      <c r="AE381" s="29">
        <f>VLOOKUP($C381, NUT!C:E, 3, FALSE)</f>
        <v>4.4000000000000004</v>
      </c>
      <c r="AF381" s="29">
        <f>VLOOKUP($C381, PRO!C:E, 3, FALSE)</f>
        <v>2.8</v>
      </c>
      <c r="AG381" s="29">
        <f>VLOOKUP($C381, FSC!C:E, 3, FALSE)</f>
        <v>2.6</v>
      </c>
      <c r="AH381" s="29">
        <f>VLOOKUP($C381, WASH!C:E, 3, FALSE)</f>
        <v>1</v>
      </c>
    </row>
    <row r="382" spans="1:34" ht="17" thickTop="1" thickBot="1" x14ac:dyDescent="0.35">
      <c r="A382" s="20" t="s">
        <v>902</v>
      </c>
      <c r="B382" s="20" t="s">
        <v>922</v>
      </c>
      <c r="C382" s="20" t="s">
        <v>923</v>
      </c>
      <c r="D382" s="10">
        <f>IFERROR(IF(AND($P382&gt;=2, SUM($O382:P382)&gt;=4), 5, IF(SUM($O382:$P382) &gt;= 4, 4, IF(SUM($N382:$P382) &gt;= 4, 3, IF(SUM($M382:$P382) &gt;= 4, 2, IF(SUM($L382:$P382)&gt;=4, 1, " "))))), " ")</f>
        <v>3</v>
      </c>
      <c r="E382" s="28">
        <f t="shared" si="105"/>
        <v>4</v>
      </c>
      <c r="F382" s="28">
        <f t="shared" si="106"/>
        <v>2</v>
      </c>
      <c r="G382" s="28">
        <f t="shared" si="107"/>
        <v>3</v>
      </c>
      <c r="H382" s="28">
        <f t="shared" si="108"/>
        <v>3</v>
      </c>
      <c r="I382" s="28">
        <f t="shared" si="109"/>
        <v>3</v>
      </c>
      <c r="J382" s="28">
        <f t="shared" si="110"/>
        <v>2</v>
      </c>
      <c r="K382" s="28">
        <f t="shared" si="111"/>
        <v>2</v>
      </c>
      <c r="L382" s="28">
        <f t="shared" si="112"/>
        <v>0</v>
      </c>
      <c r="M382" s="28">
        <f t="shared" si="113"/>
        <v>3</v>
      </c>
      <c r="N382" s="28">
        <f t="shared" si="114"/>
        <v>3</v>
      </c>
      <c r="O382" s="28">
        <f t="shared" si="115"/>
        <v>1</v>
      </c>
      <c r="P382" s="28">
        <f t="shared" si="116"/>
        <v>0</v>
      </c>
      <c r="Q382" s="27"/>
      <c r="R382" s="28" t="str">
        <f t="shared" si="117"/>
        <v>2.5 - 2.9</v>
      </c>
      <c r="S382" s="28" t="str">
        <f t="shared" si="118"/>
        <v>3.5 - 3.9</v>
      </c>
      <c r="T382" s="28" t="str">
        <f t="shared" si="119"/>
        <v>1.5 - 1.9</v>
      </c>
      <c r="U382" s="28" t="str">
        <f t="shared" si="120"/>
        <v>3.0 - 3.4</v>
      </c>
      <c r="V382" s="28" t="str">
        <f t="shared" si="121"/>
        <v>3.0 - 3.4</v>
      </c>
      <c r="W382" s="28" t="str">
        <f t="shared" si="122"/>
        <v>3.0 - 3.4</v>
      </c>
      <c r="X382" s="28" t="str">
        <f t="shared" si="123"/>
        <v>2.0 - 2.4</v>
      </c>
      <c r="Y382" s="28" t="str">
        <f t="shared" si="124"/>
        <v>2.0 - 2.4</v>
      </c>
      <c r="Z382" s="27"/>
      <c r="AA382" s="29">
        <f t="shared" si="125"/>
        <v>2.7</v>
      </c>
      <c r="AB382" s="29">
        <f>VLOOKUP($C382, EDU!C:E, 3, FALSE)</f>
        <v>3.7</v>
      </c>
      <c r="AC382" s="29">
        <f>VLOOKUP($C382, ESNFI!C:E, 3, FALSE)</f>
        <v>1.8</v>
      </c>
      <c r="AD382" s="29">
        <f>VLOOKUP($C382, Health!C:E, 3, FALSE)</f>
        <v>3</v>
      </c>
      <c r="AE382" s="29">
        <f>VLOOKUP($C382, NUT!C:E, 3, FALSE)</f>
        <v>3.2</v>
      </c>
      <c r="AF382" s="29">
        <f>VLOOKUP($C382, PRO!C:E, 3, FALSE)</f>
        <v>3</v>
      </c>
      <c r="AG382" s="29">
        <f>VLOOKUP($C382, FSC!C:E, 3, FALSE)</f>
        <v>2.4</v>
      </c>
      <c r="AH382" s="29">
        <f>VLOOKUP($C382, WASH!C:E, 3, FALSE)</f>
        <v>2</v>
      </c>
    </row>
    <row r="383" spans="1:34" ht="17" thickTop="1" thickBot="1" x14ac:dyDescent="0.35">
      <c r="A383" s="20" t="s">
        <v>902</v>
      </c>
      <c r="B383" s="20" t="s">
        <v>924</v>
      </c>
      <c r="C383" s="20" t="s">
        <v>925</v>
      </c>
      <c r="D383" s="10">
        <f>IFERROR(IF(AND($P383&gt;=2, SUM($O383:P383)&gt;=4), 5, IF(SUM($O383:$P383) &gt;= 4, 4, IF(SUM($N383:$P383) &gt;= 4, 3, IF(SUM($M383:$P383) &gt;= 4, 2, IF(SUM($L383:$P383)&gt;=4, 1, " "))))), " ")</f>
        <v>3</v>
      </c>
      <c r="E383" s="28">
        <f t="shared" si="105"/>
        <v>4</v>
      </c>
      <c r="F383" s="28">
        <f t="shared" si="106"/>
        <v>4</v>
      </c>
      <c r="G383" s="28">
        <f t="shared" si="107"/>
        <v>3</v>
      </c>
      <c r="H383" s="28">
        <f t="shared" si="108"/>
        <v>3</v>
      </c>
      <c r="I383" s="28">
        <f t="shared" si="109"/>
        <v>3</v>
      </c>
      <c r="J383" s="28">
        <f t="shared" si="110"/>
        <v>3</v>
      </c>
      <c r="K383" s="28">
        <f t="shared" si="111"/>
        <v>2</v>
      </c>
      <c r="L383" s="28">
        <f t="shared" si="112"/>
        <v>0</v>
      </c>
      <c r="M383" s="28">
        <f t="shared" si="113"/>
        <v>1</v>
      </c>
      <c r="N383" s="28">
        <f t="shared" si="114"/>
        <v>4</v>
      </c>
      <c r="O383" s="28">
        <f t="shared" si="115"/>
        <v>2</v>
      </c>
      <c r="P383" s="28">
        <f t="shared" si="116"/>
        <v>0</v>
      </c>
      <c r="Q383" s="27"/>
      <c r="R383" s="28" t="str">
        <f t="shared" si="117"/>
        <v>3.0 - 3.4</v>
      </c>
      <c r="S383" s="28" t="str">
        <f t="shared" si="118"/>
        <v>3.5 - 3.9</v>
      </c>
      <c r="T383" s="28" t="str">
        <f t="shared" si="119"/>
        <v>3.5 - 3.9</v>
      </c>
      <c r="U383" s="28" t="str">
        <f t="shared" si="120"/>
        <v>2.5 - 2.9</v>
      </c>
      <c r="V383" s="28" t="str">
        <f t="shared" si="121"/>
        <v>3.0 - 3.4</v>
      </c>
      <c r="W383" s="28" t="str">
        <f t="shared" si="122"/>
        <v>2.5 - 2.9</v>
      </c>
      <c r="X383" s="28" t="str">
        <f t="shared" si="123"/>
        <v>3.0 - 3.4</v>
      </c>
      <c r="Y383" s="28" t="str">
        <f t="shared" si="124"/>
        <v>2.0 - 2.4</v>
      </c>
      <c r="Z383" s="27"/>
      <c r="AA383" s="29">
        <f t="shared" si="125"/>
        <v>3.1</v>
      </c>
      <c r="AB383" s="29">
        <f>VLOOKUP($C383, EDU!C:E, 3, FALSE)</f>
        <v>3.7</v>
      </c>
      <c r="AC383" s="29">
        <f>VLOOKUP($C383, ESNFI!C:E, 3, FALSE)</f>
        <v>3.5</v>
      </c>
      <c r="AD383" s="29">
        <f>VLOOKUP($C383, Health!C:E, 3, FALSE)</f>
        <v>2.8</v>
      </c>
      <c r="AE383" s="29">
        <f>VLOOKUP($C383, NUT!C:E, 3, FALSE)</f>
        <v>3.2</v>
      </c>
      <c r="AF383" s="29">
        <f>VLOOKUP($C383, PRO!C:E, 3, FALSE)</f>
        <v>2.8</v>
      </c>
      <c r="AG383" s="29">
        <f>VLOOKUP($C383, FSC!C:E, 3, FALSE)</f>
        <v>3.4</v>
      </c>
      <c r="AH383" s="29">
        <f>VLOOKUP($C383, WASH!C:E, 3, FALSE)</f>
        <v>2</v>
      </c>
    </row>
    <row r="384" spans="1:34" ht="17" thickTop="1" thickBot="1" x14ac:dyDescent="0.35">
      <c r="A384" s="20" t="s">
        <v>902</v>
      </c>
      <c r="B384" s="20" t="s">
        <v>926</v>
      </c>
      <c r="C384" s="20" t="s">
        <v>927</v>
      </c>
      <c r="D384" s="10">
        <f>IFERROR(IF(AND($P384&gt;=2, SUM($O384:P384)&gt;=4), 5, IF(SUM($O384:$P384) &gt;= 4, 4, IF(SUM($N384:$P384) &gt;= 4, 3, IF(SUM($M384:$P384) &gt;= 4, 2, IF(SUM($L384:$P384)&gt;=4, 1, " "))))), " ")</f>
        <v>2</v>
      </c>
      <c r="E384" s="28">
        <f t="shared" si="105"/>
        <v>4</v>
      </c>
      <c r="F384" s="28">
        <f t="shared" si="106"/>
        <v>2</v>
      </c>
      <c r="G384" s="28">
        <f t="shared" si="107"/>
        <v>2</v>
      </c>
      <c r="H384" s="28">
        <f t="shared" si="108"/>
        <v>2</v>
      </c>
      <c r="I384" s="28">
        <f t="shared" si="109"/>
        <v>3</v>
      </c>
      <c r="J384" s="28">
        <f t="shared" si="110"/>
        <v>3</v>
      </c>
      <c r="K384" s="28">
        <f t="shared" si="111"/>
        <v>1</v>
      </c>
      <c r="L384" s="28">
        <f t="shared" si="112"/>
        <v>1</v>
      </c>
      <c r="M384" s="28">
        <f t="shared" si="113"/>
        <v>3</v>
      </c>
      <c r="N384" s="28">
        <f t="shared" si="114"/>
        <v>2</v>
      </c>
      <c r="O384" s="28">
        <f t="shared" si="115"/>
        <v>1</v>
      </c>
      <c r="P384" s="28">
        <f t="shared" si="116"/>
        <v>0</v>
      </c>
      <c r="Q384" s="27"/>
      <c r="R384" s="28" t="str">
        <f t="shared" si="117"/>
        <v>2.5 - 2.9</v>
      </c>
      <c r="S384" s="28" t="str">
        <f t="shared" si="118"/>
        <v>3.5 - 3.9</v>
      </c>
      <c r="T384" s="28" t="str">
        <f t="shared" si="119"/>
        <v>2.0 - 2.4</v>
      </c>
      <c r="U384" s="28" t="str">
        <f t="shared" si="120"/>
        <v>1.5 - 1.9</v>
      </c>
      <c r="V384" s="28" t="str">
        <f t="shared" si="121"/>
        <v>2.0 - 2.4</v>
      </c>
      <c r="W384" s="28" t="str">
        <f t="shared" si="122"/>
        <v>3.0 - 3.4</v>
      </c>
      <c r="X384" s="28" t="str">
        <f t="shared" si="123"/>
        <v>3.0 - 3.4</v>
      </c>
      <c r="Y384" s="28" t="str">
        <f t="shared" si="124"/>
        <v>1.0 - 1.4</v>
      </c>
      <c r="Z384" s="27"/>
      <c r="AA384" s="29">
        <f t="shared" si="125"/>
        <v>2.5</v>
      </c>
      <c r="AB384" s="29">
        <f>VLOOKUP($C384, EDU!C:E, 3, FALSE)</f>
        <v>3.7</v>
      </c>
      <c r="AC384" s="29">
        <f>VLOOKUP($C384, ESNFI!C:E, 3, FALSE)</f>
        <v>2.2999999999999998</v>
      </c>
      <c r="AD384" s="29">
        <f>VLOOKUP($C384, Health!C:E, 3, FALSE)</f>
        <v>1.8</v>
      </c>
      <c r="AE384" s="29">
        <f>VLOOKUP($C384, NUT!C:E, 3, FALSE)</f>
        <v>2.4</v>
      </c>
      <c r="AF384" s="29">
        <f>VLOOKUP($C384, PRO!C:E, 3, FALSE)</f>
        <v>3</v>
      </c>
      <c r="AG384" s="29">
        <f>VLOOKUP($C384, FSC!C:E, 3, FALSE)</f>
        <v>3.2</v>
      </c>
      <c r="AH384" s="29">
        <f>VLOOKUP($C384, WASH!C:E, 3, FALSE)</f>
        <v>1</v>
      </c>
    </row>
    <row r="385" spans="1:34" ht="17" thickTop="1" thickBot="1" x14ac:dyDescent="0.35">
      <c r="A385" s="20" t="s">
        <v>902</v>
      </c>
      <c r="B385" s="20" t="s">
        <v>928</v>
      </c>
      <c r="C385" s="20" t="s">
        <v>929</v>
      </c>
      <c r="D385" s="10">
        <f>IFERROR(IF(AND($P385&gt;=2, SUM($O385:P385)&gt;=4), 5, IF(SUM($O385:$P385) &gt;= 4, 4, IF(SUM($N385:$P385) &gt;= 4, 3, IF(SUM($M385:$P385) &gt;= 4, 2, IF(SUM($L385:$P385)&gt;=4, 1, " "))))), " ")</f>
        <v>3</v>
      </c>
      <c r="E385" s="28">
        <f t="shared" si="105"/>
        <v>4</v>
      </c>
      <c r="F385" s="28">
        <f t="shared" si="106"/>
        <v>3</v>
      </c>
      <c r="G385" s="28">
        <f t="shared" si="107"/>
        <v>3</v>
      </c>
      <c r="H385" s="28">
        <f t="shared" si="108"/>
        <v>4</v>
      </c>
      <c r="I385" s="28">
        <f t="shared" si="109"/>
        <v>3</v>
      </c>
      <c r="J385" s="28">
        <f t="shared" si="110"/>
        <v>4</v>
      </c>
      <c r="K385" s="28">
        <f t="shared" si="111"/>
        <v>2</v>
      </c>
      <c r="L385" s="28">
        <f t="shared" si="112"/>
        <v>0</v>
      </c>
      <c r="M385" s="28">
        <f t="shared" si="113"/>
        <v>1</v>
      </c>
      <c r="N385" s="28">
        <f t="shared" si="114"/>
        <v>3</v>
      </c>
      <c r="O385" s="28">
        <f t="shared" si="115"/>
        <v>3</v>
      </c>
      <c r="P385" s="28">
        <f t="shared" si="116"/>
        <v>0</v>
      </c>
      <c r="Q385" s="27"/>
      <c r="R385" s="28" t="str">
        <f t="shared" si="117"/>
        <v>3.0 - 3.4</v>
      </c>
      <c r="S385" s="28" t="str">
        <f t="shared" si="118"/>
        <v>3.5 - 3.9</v>
      </c>
      <c r="T385" s="28" t="str">
        <f t="shared" si="119"/>
        <v>3.0 - 3.4</v>
      </c>
      <c r="U385" s="28" t="str">
        <f t="shared" si="120"/>
        <v>2.5 - 2.9</v>
      </c>
      <c r="V385" s="28" t="str">
        <f t="shared" si="121"/>
        <v>4.0 - 4.4</v>
      </c>
      <c r="W385" s="28" t="str">
        <f t="shared" si="122"/>
        <v>2.5 - 2.9</v>
      </c>
      <c r="X385" s="28" t="str">
        <f t="shared" si="123"/>
        <v>3.5 - 3.9</v>
      </c>
      <c r="Y385" s="28" t="str">
        <f t="shared" si="124"/>
        <v>2.0 - 2.4</v>
      </c>
      <c r="Z385" s="27"/>
      <c r="AA385" s="29">
        <f t="shared" si="125"/>
        <v>3.1</v>
      </c>
      <c r="AB385" s="29">
        <f>VLOOKUP($C385, EDU!C:E, 3, FALSE)</f>
        <v>3.7</v>
      </c>
      <c r="AC385" s="29">
        <f>VLOOKUP($C385, ESNFI!C:E, 3, FALSE)</f>
        <v>3</v>
      </c>
      <c r="AD385" s="29">
        <f>VLOOKUP($C385, Health!C:E, 3, FALSE)</f>
        <v>2.5</v>
      </c>
      <c r="AE385" s="29">
        <f>VLOOKUP($C385, NUT!C:E, 3, FALSE)</f>
        <v>4</v>
      </c>
      <c r="AF385" s="29">
        <f>VLOOKUP($C385, PRO!C:E, 3, FALSE)</f>
        <v>2.5</v>
      </c>
      <c r="AG385" s="29">
        <f>VLOOKUP($C385, FSC!C:E, 3, FALSE)</f>
        <v>3.8</v>
      </c>
      <c r="AH385" s="29">
        <f>VLOOKUP($C385, WASH!C:E, 3, FALSE)</f>
        <v>2</v>
      </c>
    </row>
    <row r="386" spans="1:34" ht="17" thickTop="1" thickBot="1" x14ac:dyDescent="0.35">
      <c r="A386" s="20" t="s">
        <v>902</v>
      </c>
      <c r="B386" s="20" t="s">
        <v>930</v>
      </c>
      <c r="C386" s="20" t="s">
        <v>931</v>
      </c>
      <c r="D386" s="10">
        <f>IFERROR(IF(AND($P386&gt;=2, SUM($O386:P386)&gt;=4), 5, IF(SUM($O386:$P386) &gt;= 4, 4, IF(SUM($N386:$P386) &gt;= 4, 3, IF(SUM($M386:$P386) &gt;= 4, 2, IF(SUM($L386:$P386)&gt;=4, 1, " "))))), " ")</f>
        <v>3</v>
      </c>
      <c r="E386" s="28">
        <f t="shared" si="105"/>
        <v>3</v>
      </c>
      <c r="F386" s="28">
        <f t="shared" si="106"/>
        <v>3</v>
      </c>
      <c r="G386" s="28">
        <f t="shared" si="107"/>
        <v>2</v>
      </c>
      <c r="H386" s="28">
        <f t="shared" si="108"/>
        <v>4</v>
      </c>
      <c r="I386" s="28">
        <f t="shared" si="109"/>
        <v>3</v>
      </c>
      <c r="J386" s="28">
        <f t="shared" si="110"/>
        <v>4</v>
      </c>
      <c r="K386" s="28">
        <f t="shared" si="111"/>
        <v>1</v>
      </c>
      <c r="L386" s="28">
        <f t="shared" si="112"/>
        <v>1</v>
      </c>
      <c r="M386" s="28">
        <f t="shared" si="113"/>
        <v>1</v>
      </c>
      <c r="N386" s="28">
        <f t="shared" si="114"/>
        <v>3</v>
      </c>
      <c r="O386" s="28">
        <f t="shared" si="115"/>
        <v>2</v>
      </c>
      <c r="P386" s="28">
        <f t="shared" si="116"/>
        <v>0</v>
      </c>
      <c r="Q386" s="27"/>
      <c r="R386" s="28" t="str">
        <f t="shared" si="117"/>
        <v>2.5 - 2.9</v>
      </c>
      <c r="S386" s="28" t="str">
        <f t="shared" si="118"/>
        <v>3.0 - 3.4</v>
      </c>
      <c r="T386" s="28" t="str">
        <f t="shared" si="119"/>
        <v>2.5 - 2.9</v>
      </c>
      <c r="U386" s="28" t="str">
        <f t="shared" si="120"/>
        <v>2.0 - 2.4</v>
      </c>
      <c r="V386" s="28" t="str">
        <f t="shared" si="121"/>
        <v>3.5 - 3.9</v>
      </c>
      <c r="W386" s="28" t="str">
        <f t="shared" si="122"/>
        <v>2.5 - 2.9</v>
      </c>
      <c r="X386" s="28" t="str">
        <f t="shared" si="123"/>
        <v>3.5 - 3.9</v>
      </c>
      <c r="Y386" s="28" t="str">
        <f t="shared" si="124"/>
        <v>1.0 - 1.4</v>
      </c>
      <c r="Z386" s="27"/>
      <c r="AA386" s="29">
        <f t="shared" si="125"/>
        <v>2.8</v>
      </c>
      <c r="AB386" s="29">
        <f>VLOOKUP($C386, EDU!C:E, 3, FALSE)</f>
        <v>3.3</v>
      </c>
      <c r="AC386" s="29">
        <f>VLOOKUP($C386, ESNFI!C:E, 3, FALSE)</f>
        <v>2.8</v>
      </c>
      <c r="AD386" s="29">
        <f>VLOOKUP($C386, Health!C:E, 3, FALSE)</f>
        <v>2.2999999999999998</v>
      </c>
      <c r="AE386" s="29">
        <f>VLOOKUP($C386, NUT!C:E, 3, FALSE)</f>
        <v>3.8000000000000003</v>
      </c>
      <c r="AF386" s="29">
        <f>VLOOKUP($C386, PRO!C:E, 3, FALSE)</f>
        <v>2.5</v>
      </c>
      <c r="AG386" s="29">
        <f>VLOOKUP($C386, FSC!C:E, 3, FALSE)</f>
        <v>3.6</v>
      </c>
      <c r="AH386" s="29">
        <f>VLOOKUP($C386, WASH!C:E, 3, FALSE)</f>
        <v>1.3</v>
      </c>
    </row>
    <row r="387" spans="1:34" ht="17" thickTop="1" thickBot="1" x14ac:dyDescent="0.35">
      <c r="A387" s="20" t="s">
        <v>902</v>
      </c>
      <c r="B387" s="20" t="s">
        <v>932</v>
      </c>
      <c r="C387" s="20" t="s">
        <v>933</v>
      </c>
      <c r="D387" s="10">
        <f>IFERROR(IF(AND($P387&gt;=2, SUM($O387:P387)&gt;=4), 5, IF(SUM($O387:$P387) &gt;= 4, 4, IF(SUM($N387:$P387) &gt;= 4, 3, IF(SUM($M387:$P387) &gt;= 4, 2, IF(SUM($L387:$P387)&gt;=4, 1, " "))))), " ")</f>
        <v>3</v>
      </c>
      <c r="E387" s="28">
        <f t="shared" ref="E387:E403" si="126">ROUND(AB387, 0)</f>
        <v>4</v>
      </c>
      <c r="F387" s="28">
        <f t="shared" ref="F387:F403" si="127">ROUND(AC387, 0)</f>
        <v>4</v>
      </c>
      <c r="G387" s="28">
        <f t="shared" ref="G387:G403" si="128">ROUND(AD387, 0)</f>
        <v>3</v>
      </c>
      <c r="H387" s="28">
        <f t="shared" ref="H387:H403" si="129">ROUND(AE387, 0)</f>
        <v>3</v>
      </c>
      <c r="I387" s="28">
        <f t="shared" ref="I387:I403" si="130">ROUND(AF387, 0)</f>
        <v>3</v>
      </c>
      <c r="J387" s="28">
        <f t="shared" ref="J387:J403" si="131">ROUND(AG387, 0)</f>
        <v>3</v>
      </c>
      <c r="K387" s="28">
        <f t="shared" ref="K387:K403" si="132">ROUND(AH387, 0)</f>
        <v>2</v>
      </c>
      <c r="L387" s="28">
        <f t="shared" ref="L387:L403" si="133">COUNTIF($E387:$K387, 1)</f>
        <v>0</v>
      </c>
      <c r="M387" s="28">
        <f t="shared" ref="M387:M403" si="134">COUNTIF($E387:$K387, 2)</f>
        <v>1</v>
      </c>
      <c r="N387" s="28">
        <f t="shared" ref="N387:N403" si="135">COUNTIF($E387:$K387, 3)</f>
        <v>4</v>
      </c>
      <c r="O387" s="28">
        <f t="shared" ref="O387:O403" si="136">COUNTIF($E387:$K387, 4)</f>
        <v>2</v>
      </c>
      <c r="P387" s="28">
        <f t="shared" ref="P387:P403" si="137">COUNTIF($E387:$K387, 5)</f>
        <v>0</v>
      </c>
      <c r="Q387" s="27"/>
      <c r="R387" s="28" t="str">
        <f t="shared" ref="R387:R403" si="138">IF(AA387&gt;=4.5, "4.5 - 5.0", IF(AA387&gt;=4, "4.0 - 4.4", IF(AA387&gt;= 3.5, "3.5 - 3.9", IF(AA387&gt;=3, "3.0 - 3.4", IF(AA387&gt;= 2.5, "2.5 - 2.9", IF(AA387 &gt;=2, "2.0 - 2.4", IF(AA387&gt;=1.5, "1.5 - 1.9", IF(AA387 &gt;=1, "1.0 - 1.4"))))))))</f>
        <v>3.0 - 3.4</v>
      </c>
      <c r="S387" s="28" t="str">
        <f t="shared" ref="S387:S403" si="139">IF(AB387&gt;=4.5, "4.5 - 5.0", IF(AB387&gt;=4, "4.0 - 4.4", IF(AB387&gt;= 3.5, "3.5 - 3.9", IF(AB387&gt;=3, "3.0 - 3.4", IF(AB387&gt;= 2.5, "2.5 - 2.9", IF(AB387 &gt;=2, "2.0 - 2.4", IF(AB387&gt;=1.5, "1.5 - 1.9", IF(AB387 &gt;=1, "1.0 - 1.4"))))))))</f>
        <v>4.0 - 4.4</v>
      </c>
      <c r="T387" s="28" t="str">
        <f t="shared" ref="T387:T403" si="140">IF(AC387&gt;=4.5, "4.5 - 5.0", IF(AC387&gt;=4, "4.0 - 4.4", IF(AC387&gt;= 3.5, "3.5 - 3.9", IF(AC387&gt;=3, "3.0 - 3.4", IF(AC387&gt;= 2.5, "2.5 - 2.9", IF(AC387 &gt;=2, "2.0 - 2.4", IF(AC387&gt;=1.5, "1.5 - 1.9", IF(AC387 &gt;=1, "1.0 - 1.4"))))))))</f>
        <v>3.5 - 3.9</v>
      </c>
      <c r="U387" s="28" t="str">
        <f t="shared" ref="U387:U403" si="141">IF(AD387&gt;=4.5, "4.5 - 5.0", IF(AD387&gt;=4, "4.0 - 4.4", IF(AD387&gt;= 3.5, "3.5 - 3.9", IF(AD387&gt;=3, "3.0 - 3.4", IF(AD387&gt;= 2.5, "2.5 - 2.9", IF(AD387 &gt;=2, "2.0 - 2.4", IF(AD387&gt;=1.5, "1.5 - 1.9", IF(AD387 &gt;=1, "1.0 - 1.4"))))))))</f>
        <v>2.5 - 2.9</v>
      </c>
      <c r="V387" s="28" t="str">
        <f t="shared" ref="V387:V403" si="142">IF(AE387&gt;=4.5, "4.5 - 5.0", IF(AE387&gt;=4, "4.0 - 4.4", IF(AE387&gt;= 3.5, "3.5 - 3.9", IF(AE387&gt;=3, "3.0 - 3.4", IF(AE387&gt;= 2.5, "2.5 - 2.9", IF(AE387 &gt;=2, "2.0 - 2.4", IF(AE387&gt;=1.5, "1.5 - 1.9", IF(AE387 &gt;=1, "1.0 - 1.4"))))))))</f>
        <v>2.5 - 2.9</v>
      </c>
      <c r="W387" s="28" t="str">
        <f t="shared" ref="W387:W403" si="143">IF(AF387&gt;=4.5, "4.5 - 5.0", IF(AF387&gt;=4, "4.0 - 4.4", IF(AF387&gt;= 3.5, "3.5 - 3.9", IF(AF387&gt;=3, "3.0 - 3.4", IF(AF387&gt;= 2.5, "2.5 - 2.9", IF(AF387 &gt;=2, "2.0 - 2.4", IF(AF387&gt;=1.5, "1.5 - 1.9", IF(AF387 &gt;=1, "1.0 - 1.4"))))))))</f>
        <v>2.5 - 2.9</v>
      </c>
      <c r="X387" s="28" t="str">
        <f t="shared" ref="X387:X403" si="144">IF(AG387&gt;=4.5, "4.5 - 5.0", IF(AG387&gt;=4, "4.0 - 4.4", IF(AG387&gt;= 3.5, "3.5 - 3.9", IF(AG387&gt;=3, "3.0 - 3.4", IF(AG387&gt;= 2.5, "2.5 - 2.9", IF(AG387 &gt;=2, "2.0 - 2.4", IF(AG387&gt;=1.5, "1.5 - 1.9", IF(AG387 &gt;=1, "1.0 - 1.4"))))))))</f>
        <v>3.0 - 3.4</v>
      </c>
      <c r="Y387" s="28" t="str">
        <f t="shared" ref="Y387:Y403" si="145">IF(AH387&gt;=4.5, "4.5 - 5.0", IF(AH387&gt;=4, "4.0 - 4.4", IF(AH387&gt;= 3.5, "3.5 - 3.9", IF(AH387&gt;=3, "3.0 - 3.4", IF(AH387&gt;= 2.5, "2.5 - 2.9", IF(AH387 &gt;=2, "2.0 - 2.4", IF(AH387&gt;=1.5, "1.5 - 1.9", IF(AH387 &gt;=1, "1.0 - 1.4"))))))))</f>
        <v>2.0 - 2.4</v>
      </c>
      <c r="Z387" s="27"/>
      <c r="AA387" s="29">
        <f t="shared" ref="AA387:AA450" si="146">ROUND(AVERAGEIFS(AB387:AH387, AB387:AH387, "&lt;&gt;#N/A"), 1)</f>
        <v>3</v>
      </c>
      <c r="AB387" s="29">
        <f>VLOOKUP($C387, EDU!C:E, 3, FALSE)</f>
        <v>4</v>
      </c>
      <c r="AC387" s="29">
        <f>VLOOKUP($C387, ESNFI!C:E, 3, FALSE)</f>
        <v>3.5</v>
      </c>
      <c r="AD387" s="29">
        <f>VLOOKUP($C387, Health!C:E, 3, FALSE)</f>
        <v>2.8</v>
      </c>
      <c r="AE387" s="29">
        <f>VLOOKUP($C387, NUT!C:E, 3, FALSE)</f>
        <v>2.6</v>
      </c>
      <c r="AF387" s="29">
        <f>VLOOKUP($C387, PRO!C:E, 3, FALSE)</f>
        <v>2.8</v>
      </c>
      <c r="AG387" s="29">
        <f>VLOOKUP($C387, FSC!C:E, 3, FALSE)</f>
        <v>3.4</v>
      </c>
      <c r="AH387" s="29">
        <f>VLOOKUP($C387, WASH!C:E, 3, FALSE)</f>
        <v>2</v>
      </c>
    </row>
    <row r="388" spans="1:34" ht="17" thickTop="1" thickBot="1" x14ac:dyDescent="0.35">
      <c r="A388" s="20" t="s">
        <v>934</v>
      </c>
      <c r="B388" s="20" t="s">
        <v>934</v>
      </c>
      <c r="C388" s="20" t="s">
        <v>935</v>
      </c>
      <c r="D388" s="10">
        <f>IFERROR(IF(AND($P388&gt;=2, SUM($O388:P388)&gt;=4), 5, IF(SUM($O388:$P388) &gt;= 4, 4, IF(SUM($N388:$P388) &gt;= 4, 3, IF(SUM($M388:$P388) &gt;= 4, 2, IF(SUM($L388:$P388)&gt;=4, 1, " "))))), " ")</f>
        <v>3</v>
      </c>
      <c r="E388" s="28">
        <f t="shared" si="126"/>
        <v>4</v>
      </c>
      <c r="F388" s="28">
        <f t="shared" si="127"/>
        <v>2</v>
      </c>
      <c r="G388" s="28">
        <f t="shared" si="128"/>
        <v>3</v>
      </c>
      <c r="H388" s="28">
        <f t="shared" si="129"/>
        <v>2</v>
      </c>
      <c r="I388" s="28">
        <f t="shared" si="130"/>
        <v>3</v>
      </c>
      <c r="J388" s="28">
        <f t="shared" si="131"/>
        <v>3</v>
      </c>
      <c r="K388" s="28">
        <f t="shared" si="132"/>
        <v>2</v>
      </c>
      <c r="L388" s="28">
        <f t="shared" si="133"/>
        <v>0</v>
      </c>
      <c r="M388" s="28">
        <f t="shared" si="134"/>
        <v>3</v>
      </c>
      <c r="N388" s="28">
        <f t="shared" si="135"/>
        <v>3</v>
      </c>
      <c r="O388" s="28">
        <f t="shared" si="136"/>
        <v>1</v>
      </c>
      <c r="P388" s="28">
        <f t="shared" si="137"/>
        <v>0</v>
      </c>
      <c r="Q388" s="27"/>
      <c r="R388" s="28" t="str">
        <f t="shared" si="138"/>
        <v>2.5 - 2.9</v>
      </c>
      <c r="S388" s="28" t="str">
        <f t="shared" si="139"/>
        <v>3.5 - 3.9</v>
      </c>
      <c r="T388" s="28" t="str">
        <f t="shared" si="140"/>
        <v>1.5 - 1.9</v>
      </c>
      <c r="U388" s="28" t="str">
        <f t="shared" si="141"/>
        <v>2.5 - 2.9</v>
      </c>
      <c r="V388" s="28" t="str">
        <f t="shared" si="142"/>
        <v>2.0 - 2.4</v>
      </c>
      <c r="W388" s="28" t="str">
        <f t="shared" si="143"/>
        <v>2.5 - 2.9</v>
      </c>
      <c r="X388" s="28" t="str">
        <f t="shared" si="144"/>
        <v>2.5 - 2.9</v>
      </c>
      <c r="Y388" s="28" t="str">
        <f t="shared" si="145"/>
        <v>1.5 - 1.9</v>
      </c>
      <c r="Z388" s="27"/>
      <c r="AA388" s="29">
        <f t="shared" si="146"/>
        <v>2.6</v>
      </c>
      <c r="AB388" s="29">
        <f>VLOOKUP($C388, EDU!C:E, 3, FALSE)</f>
        <v>3.7</v>
      </c>
      <c r="AC388" s="29">
        <f>VLOOKUP($C388, ESNFI!C:E, 3, FALSE)</f>
        <v>1.8</v>
      </c>
      <c r="AD388" s="29">
        <f>VLOOKUP($C388, Health!C:E, 3, FALSE)</f>
        <v>2.8</v>
      </c>
      <c r="AE388" s="29">
        <f>VLOOKUP($C388, NUT!C:E, 3, FALSE)</f>
        <v>2.4</v>
      </c>
      <c r="AF388" s="29">
        <f>VLOOKUP($C388, PRO!C:E, 3, FALSE)</f>
        <v>2.8</v>
      </c>
      <c r="AG388" s="29">
        <f>VLOOKUP($C388, FSC!C:E, 3, FALSE)</f>
        <v>2.8</v>
      </c>
      <c r="AH388" s="29">
        <f>VLOOKUP($C388, WASH!C:E, 3, FALSE)</f>
        <v>1.8</v>
      </c>
    </row>
    <row r="389" spans="1:34" ht="17" thickTop="1" thickBot="1" x14ac:dyDescent="0.35">
      <c r="A389" s="20" t="s">
        <v>934</v>
      </c>
      <c r="B389" s="20" t="s">
        <v>936</v>
      </c>
      <c r="C389" s="20" t="s">
        <v>937</v>
      </c>
      <c r="D389" s="10">
        <f>IFERROR(IF(AND($P389&gt;=2, SUM($O389:P389)&gt;=4), 5, IF(SUM($O389:$P389) &gt;= 4, 4, IF(SUM($N389:$P389) &gt;= 4, 3, IF(SUM($M389:$P389) &gt;= 4, 2, IF(SUM($L389:$P389)&gt;=4, 1, " "))))), " ")</f>
        <v>2</v>
      </c>
      <c r="E389" s="28">
        <f t="shared" si="126"/>
        <v>3</v>
      </c>
      <c r="F389" s="28">
        <f t="shared" si="127"/>
        <v>2</v>
      </c>
      <c r="G389" s="28">
        <f t="shared" si="128"/>
        <v>2</v>
      </c>
      <c r="H389" s="28">
        <f t="shared" si="129"/>
        <v>2</v>
      </c>
      <c r="I389" s="28">
        <f t="shared" si="130"/>
        <v>2</v>
      </c>
      <c r="J389" s="28">
        <f t="shared" si="131"/>
        <v>2</v>
      </c>
      <c r="K389" s="28">
        <f t="shared" si="132"/>
        <v>2</v>
      </c>
      <c r="L389" s="28">
        <f t="shared" si="133"/>
        <v>0</v>
      </c>
      <c r="M389" s="28">
        <f t="shared" si="134"/>
        <v>6</v>
      </c>
      <c r="N389" s="28">
        <f t="shared" si="135"/>
        <v>1</v>
      </c>
      <c r="O389" s="28">
        <f t="shared" si="136"/>
        <v>0</v>
      </c>
      <c r="P389" s="28">
        <f t="shared" si="137"/>
        <v>0</v>
      </c>
      <c r="Q389" s="27"/>
      <c r="R389" s="28" t="str">
        <f t="shared" si="138"/>
        <v>2.0 - 2.4</v>
      </c>
      <c r="S389" s="28" t="str">
        <f t="shared" si="139"/>
        <v>3.0 - 3.4</v>
      </c>
      <c r="T389" s="28" t="str">
        <f t="shared" si="140"/>
        <v>2.0 - 2.4</v>
      </c>
      <c r="U389" s="28" t="str">
        <f t="shared" si="141"/>
        <v>2.0 - 2.4</v>
      </c>
      <c r="V389" s="28" t="str">
        <f t="shared" si="142"/>
        <v>1.5 - 1.9</v>
      </c>
      <c r="W389" s="28" t="str">
        <f t="shared" si="143"/>
        <v>2.0 - 2.4</v>
      </c>
      <c r="X389" s="28" t="str">
        <f t="shared" si="144"/>
        <v>2.0 - 2.4</v>
      </c>
      <c r="Y389" s="28" t="str">
        <f t="shared" si="145"/>
        <v>1.5 - 1.9</v>
      </c>
      <c r="Z389" s="27"/>
      <c r="AA389" s="29">
        <f t="shared" si="146"/>
        <v>2.1</v>
      </c>
      <c r="AB389" s="29">
        <f>VLOOKUP($C389, EDU!C:E, 3, FALSE)</f>
        <v>3</v>
      </c>
      <c r="AC389" s="29">
        <f>VLOOKUP($C389, ESNFI!C:E, 3, FALSE)</f>
        <v>2</v>
      </c>
      <c r="AD389" s="29">
        <f>VLOOKUP($C389, Health!C:E, 3, FALSE)</f>
        <v>2</v>
      </c>
      <c r="AE389" s="29">
        <f>VLOOKUP($C389, NUT!C:E, 3, FALSE)</f>
        <v>1.7999999999999998</v>
      </c>
      <c r="AF389" s="29">
        <f>VLOOKUP($C389, PRO!C:E, 3, FALSE)</f>
        <v>2.2999999999999998</v>
      </c>
      <c r="AG389" s="29">
        <f>VLOOKUP($C389, FSC!C:E, 3, FALSE)</f>
        <v>2.4</v>
      </c>
      <c r="AH389" s="29">
        <f>VLOOKUP($C389, WASH!C:E, 3, FALSE)</f>
        <v>1.5</v>
      </c>
    </row>
    <row r="390" spans="1:34" ht="17" thickTop="1" thickBot="1" x14ac:dyDescent="0.35">
      <c r="A390" s="20" t="s">
        <v>934</v>
      </c>
      <c r="B390" s="20" t="s">
        <v>938</v>
      </c>
      <c r="C390" s="20" t="s">
        <v>939</v>
      </c>
      <c r="D390" s="10">
        <f>IFERROR(IF(AND($P390&gt;=2, SUM($O390:P390)&gt;=4), 5, IF(SUM($O390:$P390) &gt;= 4, 4, IF(SUM($N390:$P390) &gt;= 4, 3, IF(SUM($M390:$P390) &gt;= 4, 2, IF(SUM($L390:$P390)&gt;=4, 1, " "))))), " ")</f>
        <v>2</v>
      </c>
      <c r="E390" s="28">
        <f t="shared" si="126"/>
        <v>4</v>
      </c>
      <c r="F390" s="28">
        <f t="shared" si="127"/>
        <v>2</v>
      </c>
      <c r="G390" s="28">
        <f t="shared" si="128"/>
        <v>3</v>
      </c>
      <c r="H390" s="28">
        <f t="shared" si="129"/>
        <v>4</v>
      </c>
      <c r="I390" s="28">
        <f t="shared" si="130"/>
        <v>2</v>
      </c>
      <c r="J390" s="28">
        <f t="shared" si="131"/>
        <v>2</v>
      </c>
      <c r="K390" s="28">
        <f t="shared" si="132"/>
        <v>2</v>
      </c>
      <c r="L390" s="28">
        <f t="shared" si="133"/>
        <v>0</v>
      </c>
      <c r="M390" s="28">
        <f t="shared" si="134"/>
        <v>4</v>
      </c>
      <c r="N390" s="28">
        <f t="shared" si="135"/>
        <v>1</v>
      </c>
      <c r="O390" s="28">
        <f t="shared" si="136"/>
        <v>2</v>
      </c>
      <c r="P390" s="28">
        <f t="shared" si="137"/>
        <v>0</v>
      </c>
      <c r="Q390" s="27"/>
      <c r="R390" s="28" t="str">
        <f t="shared" si="138"/>
        <v>2.5 - 2.9</v>
      </c>
      <c r="S390" s="28" t="str">
        <f t="shared" si="139"/>
        <v>3.5 - 3.9</v>
      </c>
      <c r="T390" s="28" t="str">
        <f t="shared" si="140"/>
        <v>2.0 - 2.4</v>
      </c>
      <c r="U390" s="28" t="str">
        <f t="shared" si="141"/>
        <v>2.5 - 2.9</v>
      </c>
      <c r="V390" s="28" t="str">
        <f t="shared" si="142"/>
        <v>3.5 - 3.9</v>
      </c>
      <c r="W390" s="28" t="str">
        <f t="shared" si="143"/>
        <v>2.0 - 2.4</v>
      </c>
      <c r="X390" s="28" t="str">
        <f t="shared" si="144"/>
        <v>2.0 - 2.4</v>
      </c>
      <c r="Y390" s="28" t="str">
        <f t="shared" si="145"/>
        <v>1.5 - 1.9</v>
      </c>
      <c r="Z390" s="27"/>
      <c r="AA390" s="29">
        <f t="shared" si="146"/>
        <v>2.6</v>
      </c>
      <c r="AB390" s="29">
        <f>VLOOKUP($C390, EDU!C:E, 3, FALSE)</f>
        <v>3.7</v>
      </c>
      <c r="AC390" s="29">
        <f>VLOOKUP($C390, ESNFI!C:E, 3, FALSE)</f>
        <v>2</v>
      </c>
      <c r="AD390" s="29">
        <f>VLOOKUP($C390, Health!C:E, 3, FALSE)</f>
        <v>2.5</v>
      </c>
      <c r="AE390" s="29">
        <f>VLOOKUP($C390, NUT!C:E, 3, FALSE)</f>
        <v>3.6</v>
      </c>
      <c r="AF390" s="29">
        <f>VLOOKUP($C390, PRO!C:E, 3, FALSE)</f>
        <v>2.2999999999999998</v>
      </c>
      <c r="AG390" s="29">
        <f>VLOOKUP($C390, FSC!C:E, 3, FALSE)</f>
        <v>2.4</v>
      </c>
      <c r="AH390" s="29">
        <f>VLOOKUP($C390, WASH!C:E, 3, FALSE)</f>
        <v>1.5</v>
      </c>
    </row>
    <row r="391" spans="1:34" ht="17" thickTop="1" thickBot="1" x14ac:dyDescent="0.35">
      <c r="A391" s="20" t="s">
        <v>934</v>
      </c>
      <c r="B391" s="20" t="s">
        <v>940</v>
      </c>
      <c r="C391" s="20" t="s">
        <v>941</v>
      </c>
      <c r="D391" s="10">
        <f>IFERROR(IF(AND($P391&gt;=2, SUM($O391:P391)&gt;=4), 5, IF(SUM($O391:$P391) &gt;= 4, 4, IF(SUM($N391:$P391) &gt;= 4, 3, IF(SUM($M391:$P391) &gt;= 4, 2, IF(SUM($L391:$P391)&gt;=4, 1, " "))))), " ")</f>
        <v>3</v>
      </c>
      <c r="E391" s="28">
        <f t="shared" si="126"/>
        <v>4</v>
      </c>
      <c r="F391" s="28">
        <f t="shared" si="127"/>
        <v>2</v>
      </c>
      <c r="G391" s="28">
        <f t="shared" si="128"/>
        <v>2</v>
      </c>
      <c r="H391" s="28">
        <f t="shared" si="129"/>
        <v>4</v>
      </c>
      <c r="I391" s="28">
        <f t="shared" si="130"/>
        <v>3</v>
      </c>
      <c r="J391" s="28">
        <f t="shared" si="131"/>
        <v>3</v>
      </c>
      <c r="K391" s="28">
        <f t="shared" si="132"/>
        <v>3</v>
      </c>
      <c r="L391" s="28">
        <f t="shared" si="133"/>
        <v>0</v>
      </c>
      <c r="M391" s="28">
        <f t="shared" si="134"/>
        <v>2</v>
      </c>
      <c r="N391" s="28">
        <f t="shared" si="135"/>
        <v>3</v>
      </c>
      <c r="O391" s="28">
        <f t="shared" si="136"/>
        <v>2</v>
      </c>
      <c r="P391" s="28">
        <f t="shared" si="137"/>
        <v>0</v>
      </c>
      <c r="Q391" s="27"/>
      <c r="R391" s="28" t="str">
        <f t="shared" si="138"/>
        <v>3.0 - 3.4</v>
      </c>
      <c r="S391" s="28" t="str">
        <f t="shared" si="139"/>
        <v>3.5 - 3.9</v>
      </c>
      <c r="T391" s="28" t="str">
        <f t="shared" si="140"/>
        <v>2.0 - 2.4</v>
      </c>
      <c r="U391" s="28" t="str">
        <f t="shared" si="141"/>
        <v>2.0 - 2.4</v>
      </c>
      <c r="V391" s="28" t="str">
        <f t="shared" si="142"/>
        <v>4.0 - 4.4</v>
      </c>
      <c r="W391" s="28" t="str">
        <f t="shared" si="143"/>
        <v>3.0 - 3.4</v>
      </c>
      <c r="X391" s="28" t="str">
        <f t="shared" si="144"/>
        <v>3.0 - 3.4</v>
      </c>
      <c r="Y391" s="28" t="str">
        <f t="shared" si="145"/>
        <v>2.5 - 2.9</v>
      </c>
      <c r="Z391" s="27"/>
      <c r="AA391" s="29">
        <f t="shared" si="146"/>
        <v>3</v>
      </c>
      <c r="AB391" s="29">
        <f>VLOOKUP($C391, EDU!C:E, 3, FALSE)</f>
        <v>3.7</v>
      </c>
      <c r="AC391" s="29">
        <f>VLOOKUP($C391, ESNFI!C:E, 3, FALSE)</f>
        <v>2.2999999999999998</v>
      </c>
      <c r="AD391" s="29">
        <f>VLOOKUP($C391, Health!C:E, 3, FALSE)</f>
        <v>2.2999999999999998</v>
      </c>
      <c r="AE391" s="29">
        <f>VLOOKUP($C391, NUT!C:E, 3, FALSE)</f>
        <v>4</v>
      </c>
      <c r="AF391" s="29">
        <f>VLOOKUP($C391, PRO!C:E, 3, FALSE)</f>
        <v>3</v>
      </c>
      <c r="AG391" s="29">
        <f>VLOOKUP($C391, FSC!C:E, 3, FALSE)</f>
        <v>3.2</v>
      </c>
      <c r="AH391" s="29">
        <f>VLOOKUP($C391, WASH!C:E, 3, FALSE)</f>
        <v>2.5</v>
      </c>
    </row>
    <row r="392" spans="1:34" ht="17" thickTop="1" thickBot="1" x14ac:dyDescent="0.35">
      <c r="A392" s="20" t="s">
        <v>934</v>
      </c>
      <c r="B392" s="20" t="s">
        <v>942</v>
      </c>
      <c r="C392" s="20" t="s">
        <v>943</v>
      </c>
      <c r="D392" s="10">
        <f>IFERROR(IF(AND($P392&gt;=2, SUM($O392:P392)&gt;=4), 5, IF(SUM($O392:$P392) &gt;= 4, 4, IF(SUM($N392:$P392) &gt;= 4, 3, IF(SUM($M392:$P392) &gt;= 4, 2, IF(SUM($L392:$P392)&gt;=4, 1, " "))))), " ")</f>
        <v>2</v>
      </c>
      <c r="E392" s="28">
        <f t="shared" si="126"/>
        <v>4</v>
      </c>
      <c r="F392" s="28">
        <f t="shared" si="127"/>
        <v>2</v>
      </c>
      <c r="G392" s="28">
        <f t="shared" si="128"/>
        <v>3</v>
      </c>
      <c r="H392" s="28">
        <f t="shared" si="129"/>
        <v>4</v>
      </c>
      <c r="I392" s="28">
        <f t="shared" si="130"/>
        <v>2</v>
      </c>
      <c r="J392" s="28">
        <f t="shared" si="131"/>
        <v>2</v>
      </c>
      <c r="K392" s="28">
        <f t="shared" si="132"/>
        <v>1</v>
      </c>
      <c r="L392" s="28">
        <f t="shared" si="133"/>
        <v>1</v>
      </c>
      <c r="M392" s="28">
        <f t="shared" si="134"/>
        <v>3</v>
      </c>
      <c r="N392" s="28">
        <f t="shared" si="135"/>
        <v>1</v>
      </c>
      <c r="O392" s="28">
        <f t="shared" si="136"/>
        <v>2</v>
      </c>
      <c r="P392" s="28">
        <f t="shared" si="137"/>
        <v>0</v>
      </c>
      <c r="Q392" s="27"/>
      <c r="R392" s="28" t="str">
        <f t="shared" si="138"/>
        <v>2.5 - 2.9</v>
      </c>
      <c r="S392" s="28" t="str">
        <f t="shared" si="139"/>
        <v>3.5 - 3.9</v>
      </c>
      <c r="T392" s="28" t="str">
        <f t="shared" si="140"/>
        <v>2.0 - 2.4</v>
      </c>
      <c r="U392" s="28" t="str">
        <f t="shared" si="141"/>
        <v>2.5 - 2.9</v>
      </c>
      <c r="V392" s="28" t="str">
        <f t="shared" si="142"/>
        <v>4.0 - 4.4</v>
      </c>
      <c r="W392" s="28" t="str">
        <f t="shared" si="143"/>
        <v>2.0 - 2.4</v>
      </c>
      <c r="X392" s="28" t="str">
        <f t="shared" si="144"/>
        <v>2.0 - 2.4</v>
      </c>
      <c r="Y392" s="28" t="str">
        <f t="shared" si="145"/>
        <v>1.0 - 1.4</v>
      </c>
      <c r="Z392" s="27"/>
      <c r="AA392" s="29">
        <f t="shared" si="146"/>
        <v>2.7</v>
      </c>
      <c r="AB392" s="29">
        <f>VLOOKUP($C392, EDU!C:E, 3, FALSE)</f>
        <v>3.7</v>
      </c>
      <c r="AC392" s="29">
        <f>VLOOKUP($C392, ESNFI!C:E, 3, FALSE)</f>
        <v>2.2999999999999998</v>
      </c>
      <c r="AD392" s="29">
        <f>VLOOKUP($C392, Health!C:E, 3, FALSE)</f>
        <v>2.8</v>
      </c>
      <c r="AE392" s="29">
        <f>VLOOKUP($C392, NUT!C:E, 3, FALSE)</f>
        <v>4</v>
      </c>
      <c r="AF392" s="29">
        <f>VLOOKUP($C392, PRO!C:E, 3, FALSE)</f>
        <v>2.2999999999999998</v>
      </c>
      <c r="AG392" s="29">
        <f>VLOOKUP($C392, FSC!C:E, 3, FALSE)</f>
        <v>2.4</v>
      </c>
      <c r="AH392" s="29">
        <f>VLOOKUP($C392, WASH!C:E, 3, FALSE)</f>
        <v>1.3</v>
      </c>
    </row>
    <row r="393" spans="1:34" ht="17" thickTop="1" thickBot="1" x14ac:dyDescent="0.35">
      <c r="A393" s="20" t="s">
        <v>934</v>
      </c>
      <c r="B393" s="20" t="s">
        <v>944</v>
      </c>
      <c r="C393" s="20" t="s">
        <v>945</v>
      </c>
      <c r="D393" s="10">
        <f>IFERROR(IF(AND($P393&gt;=2, SUM($O393:P393)&gt;=4), 5, IF(SUM($O393:$P393) &gt;= 4, 4, IF(SUM($N393:$P393) &gt;= 4, 3, IF(SUM($M393:$P393) &gt;= 4, 2, IF(SUM($L393:$P393)&gt;=4, 1, " "))))), " ")</f>
        <v>3</v>
      </c>
      <c r="E393" s="28">
        <f t="shared" si="126"/>
        <v>4</v>
      </c>
      <c r="F393" s="28">
        <f t="shared" si="127"/>
        <v>3</v>
      </c>
      <c r="G393" s="28">
        <f t="shared" si="128"/>
        <v>3</v>
      </c>
      <c r="H393" s="28">
        <f t="shared" si="129"/>
        <v>4</v>
      </c>
      <c r="I393" s="28">
        <f t="shared" si="130"/>
        <v>3</v>
      </c>
      <c r="J393" s="28">
        <f t="shared" si="131"/>
        <v>3</v>
      </c>
      <c r="K393" s="28">
        <f t="shared" si="132"/>
        <v>2</v>
      </c>
      <c r="L393" s="28">
        <f t="shared" si="133"/>
        <v>0</v>
      </c>
      <c r="M393" s="28">
        <f t="shared" si="134"/>
        <v>1</v>
      </c>
      <c r="N393" s="28">
        <f t="shared" si="135"/>
        <v>4</v>
      </c>
      <c r="O393" s="28">
        <f t="shared" si="136"/>
        <v>2</v>
      </c>
      <c r="P393" s="28">
        <f t="shared" si="137"/>
        <v>0</v>
      </c>
      <c r="Q393" s="27"/>
      <c r="R393" s="28" t="str">
        <f t="shared" si="138"/>
        <v>3.0 - 3.4</v>
      </c>
      <c r="S393" s="28" t="str">
        <f t="shared" si="139"/>
        <v>3.5 - 3.9</v>
      </c>
      <c r="T393" s="28" t="str">
        <f t="shared" si="140"/>
        <v>3.0 - 3.4</v>
      </c>
      <c r="U393" s="28" t="str">
        <f t="shared" si="141"/>
        <v>2.5 - 2.9</v>
      </c>
      <c r="V393" s="28" t="str">
        <f t="shared" si="142"/>
        <v>4.0 - 4.4</v>
      </c>
      <c r="W393" s="28" t="str">
        <f t="shared" si="143"/>
        <v>2.5 - 2.9</v>
      </c>
      <c r="X393" s="28" t="str">
        <f t="shared" si="144"/>
        <v>3.0 - 3.4</v>
      </c>
      <c r="Y393" s="28" t="str">
        <f t="shared" si="145"/>
        <v>2.0 - 2.4</v>
      </c>
      <c r="Z393" s="27"/>
      <c r="AA393" s="29">
        <f t="shared" si="146"/>
        <v>3</v>
      </c>
      <c r="AB393" s="29">
        <f>VLOOKUP($C393, EDU!C:E, 3, FALSE)</f>
        <v>3.7</v>
      </c>
      <c r="AC393" s="29">
        <f>VLOOKUP($C393, ESNFI!C:E, 3, FALSE)</f>
        <v>3.3</v>
      </c>
      <c r="AD393" s="29">
        <f>VLOOKUP($C393, Health!C:E, 3, FALSE)</f>
        <v>2.5</v>
      </c>
      <c r="AE393" s="29">
        <f>VLOOKUP($C393, NUT!C:E, 3, FALSE)</f>
        <v>4</v>
      </c>
      <c r="AF393" s="29">
        <f>VLOOKUP($C393, PRO!C:E, 3, FALSE)</f>
        <v>2.5</v>
      </c>
      <c r="AG393" s="29">
        <f>VLOOKUP($C393, FSC!C:E, 3, FALSE)</f>
        <v>3</v>
      </c>
      <c r="AH393" s="29">
        <f>VLOOKUP($C393, WASH!C:E, 3, FALSE)</f>
        <v>2</v>
      </c>
    </row>
    <row r="394" spans="1:34" ht="17" thickTop="1" thickBot="1" x14ac:dyDescent="0.35">
      <c r="A394" s="20" t="s">
        <v>934</v>
      </c>
      <c r="B394" s="20" t="s">
        <v>946</v>
      </c>
      <c r="C394" s="20" t="s">
        <v>947</v>
      </c>
      <c r="D394" s="10">
        <f>IFERROR(IF(AND($P394&gt;=2, SUM($O394:P394)&gt;=4), 5, IF(SUM($O394:$P394) &gt;= 4, 4, IF(SUM($N394:$P394) &gt;= 4, 3, IF(SUM($M394:$P394) &gt;= 4, 2, IF(SUM($L394:$P394)&gt;=4, 1, " "))))), " ")</f>
        <v>3</v>
      </c>
      <c r="E394" s="28">
        <f t="shared" si="126"/>
        <v>3</v>
      </c>
      <c r="F394" s="28">
        <f t="shared" si="127"/>
        <v>2</v>
      </c>
      <c r="G394" s="28">
        <f t="shared" si="128"/>
        <v>2</v>
      </c>
      <c r="H394" s="28">
        <f t="shared" si="129"/>
        <v>4</v>
      </c>
      <c r="I394" s="28">
        <f t="shared" si="130"/>
        <v>3</v>
      </c>
      <c r="J394" s="28">
        <f t="shared" si="131"/>
        <v>3</v>
      </c>
      <c r="K394" s="28">
        <f t="shared" si="132"/>
        <v>3</v>
      </c>
      <c r="L394" s="28">
        <f t="shared" si="133"/>
        <v>0</v>
      </c>
      <c r="M394" s="28">
        <f t="shared" si="134"/>
        <v>2</v>
      </c>
      <c r="N394" s="28">
        <f t="shared" si="135"/>
        <v>4</v>
      </c>
      <c r="O394" s="28">
        <f t="shared" si="136"/>
        <v>1</v>
      </c>
      <c r="P394" s="28">
        <f t="shared" si="137"/>
        <v>0</v>
      </c>
      <c r="Q394" s="27"/>
      <c r="R394" s="28" t="str">
        <f t="shared" si="138"/>
        <v>2.5 - 2.9</v>
      </c>
      <c r="S394" s="28" t="str">
        <f t="shared" si="139"/>
        <v>3.0 - 3.4</v>
      </c>
      <c r="T394" s="28" t="str">
        <f t="shared" si="140"/>
        <v>1.5 - 1.9</v>
      </c>
      <c r="U394" s="28" t="str">
        <f t="shared" si="141"/>
        <v>2.0 - 2.4</v>
      </c>
      <c r="V394" s="28" t="str">
        <f t="shared" si="142"/>
        <v>3.5 - 3.9</v>
      </c>
      <c r="W394" s="28" t="str">
        <f t="shared" si="143"/>
        <v>2.5 - 2.9</v>
      </c>
      <c r="X394" s="28" t="str">
        <f t="shared" si="144"/>
        <v>3.0 - 3.4</v>
      </c>
      <c r="Y394" s="28" t="str">
        <f t="shared" si="145"/>
        <v>2.5 - 2.9</v>
      </c>
      <c r="Z394" s="27"/>
      <c r="AA394" s="29">
        <f t="shared" si="146"/>
        <v>2.8</v>
      </c>
      <c r="AB394" s="29">
        <f>VLOOKUP($C394, EDU!C:E, 3, FALSE)</f>
        <v>3.3</v>
      </c>
      <c r="AC394" s="29">
        <f>VLOOKUP($C394, ESNFI!C:E, 3, FALSE)</f>
        <v>1.8</v>
      </c>
      <c r="AD394" s="29">
        <f>VLOOKUP($C394, Health!C:E, 3, FALSE)</f>
        <v>2.2999999999999998</v>
      </c>
      <c r="AE394" s="29">
        <f>VLOOKUP($C394, NUT!C:E, 3, FALSE)</f>
        <v>3.8000000000000003</v>
      </c>
      <c r="AF394" s="29">
        <f>VLOOKUP($C394, PRO!C:E, 3, FALSE)</f>
        <v>2.8</v>
      </c>
      <c r="AG394" s="29">
        <f>VLOOKUP($C394, FSC!C:E, 3, FALSE)</f>
        <v>3.4</v>
      </c>
      <c r="AH394" s="29">
        <f>VLOOKUP($C394, WASH!C:E, 3, FALSE)</f>
        <v>2.5</v>
      </c>
    </row>
    <row r="395" spans="1:34" ht="17" thickTop="1" thickBot="1" x14ac:dyDescent="0.35">
      <c r="A395" s="20" t="s">
        <v>934</v>
      </c>
      <c r="B395" s="20" t="s">
        <v>948</v>
      </c>
      <c r="C395" s="20" t="s">
        <v>949</v>
      </c>
      <c r="D395" s="10">
        <f>IFERROR(IF(AND($P395&gt;=2, SUM($O395:P395)&gt;=4), 5, IF(SUM($O395:$P395) &gt;= 4, 4, IF(SUM($N395:$P395) &gt;= 4, 3, IF(SUM($M395:$P395) &gt;= 4, 2, IF(SUM($L395:$P395)&gt;=4, 1, " "))))), " ")</f>
        <v>3</v>
      </c>
      <c r="E395" s="28">
        <f t="shared" si="126"/>
        <v>4</v>
      </c>
      <c r="F395" s="28">
        <f t="shared" si="127"/>
        <v>3</v>
      </c>
      <c r="G395" s="28">
        <f t="shared" si="128"/>
        <v>3</v>
      </c>
      <c r="H395" s="28">
        <f t="shared" si="129"/>
        <v>4</v>
      </c>
      <c r="I395" s="28">
        <f t="shared" si="130"/>
        <v>3</v>
      </c>
      <c r="J395" s="28">
        <f t="shared" si="131"/>
        <v>3</v>
      </c>
      <c r="K395" s="28">
        <f t="shared" si="132"/>
        <v>2</v>
      </c>
      <c r="L395" s="28">
        <f t="shared" si="133"/>
        <v>0</v>
      </c>
      <c r="M395" s="28">
        <f t="shared" si="134"/>
        <v>1</v>
      </c>
      <c r="N395" s="28">
        <f t="shared" si="135"/>
        <v>4</v>
      </c>
      <c r="O395" s="28">
        <f t="shared" si="136"/>
        <v>2</v>
      </c>
      <c r="P395" s="28">
        <f t="shared" si="137"/>
        <v>0</v>
      </c>
      <c r="Q395" s="27"/>
      <c r="R395" s="28" t="str">
        <f t="shared" si="138"/>
        <v>3.0 - 3.4</v>
      </c>
      <c r="S395" s="28" t="str">
        <f t="shared" si="139"/>
        <v>3.5 - 3.9</v>
      </c>
      <c r="T395" s="28" t="str">
        <f t="shared" si="140"/>
        <v>3.0 - 3.4</v>
      </c>
      <c r="U395" s="28" t="str">
        <f t="shared" si="141"/>
        <v>2.5 - 2.9</v>
      </c>
      <c r="V395" s="28" t="str">
        <f t="shared" si="142"/>
        <v>4.0 - 4.4</v>
      </c>
      <c r="W395" s="28" t="str">
        <f t="shared" si="143"/>
        <v>2.5 - 2.9</v>
      </c>
      <c r="X395" s="28" t="str">
        <f t="shared" si="144"/>
        <v>3.0 - 3.4</v>
      </c>
      <c r="Y395" s="28" t="str">
        <f t="shared" si="145"/>
        <v>2.0 - 2.4</v>
      </c>
      <c r="Z395" s="27"/>
      <c r="AA395" s="29">
        <f t="shared" si="146"/>
        <v>3</v>
      </c>
      <c r="AB395" s="29">
        <f>VLOOKUP($C395, EDU!C:E, 3, FALSE)</f>
        <v>3.7</v>
      </c>
      <c r="AC395" s="29">
        <f>VLOOKUP($C395, ESNFI!C:E, 3, FALSE)</f>
        <v>3</v>
      </c>
      <c r="AD395" s="29">
        <f>VLOOKUP($C395, Health!C:E, 3, FALSE)</f>
        <v>2.5</v>
      </c>
      <c r="AE395" s="29">
        <f>VLOOKUP($C395, NUT!C:E, 3, FALSE)</f>
        <v>4.2</v>
      </c>
      <c r="AF395" s="29">
        <f>VLOOKUP($C395, PRO!C:E, 3, FALSE)</f>
        <v>2.5</v>
      </c>
      <c r="AG395" s="29">
        <f>VLOOKUP($C395, FSC!C:E, 3, FALSE)</f>
        <v>3</v>
      </c>
      <c r="AH395" s="29">
        <f>VLOOKUP($C395, WASH!C:E, 3, FALSE)</f>
        <v>2</v>
      </c>
    </row>
    <row r="396" spans="1:34" ht="17" thickTop="1" thickBot="1" x14ac:dyDescent="0.35">
      <c r="A396" s="20" t="s">
        <v>934</v>
      </c>
      <c r="B396" s="20" t="s">
        <v>950</v>
      </c>
      <c r="C396" s="20" t="s">
        <v>951</v>
      </c>
      <c r="D396" s="10">
        <f>IFERROR(IF(AND($P396&gt;=2, SUM($O396:P396)&gt;=4), 5, IF(SUM($O396:$P396) &gt;= 4, 4, IF(SUM($N396:$P396) &gt;= 4, 3, IF(SUM($M396:$P396) &gt;= 4, 2, IF(SUM($L396:$P396)&gt;=4, 1, " "))))), " ")</f>
        <v>2</v>
      </c>
      <c r="E396" s="28">
        <f t="shared" si="126"/>
        <v>4</v>
      </c>
      <c r="F396" s="28">
        <f t="shared" si="127"/>
        <v>2</v>
      </c>
      <c r="G396" s="28">
        <f t="shared" si="128"/>
        <v>3</v>
      </c>
      <c r="H396" s="28">
        <f t="shared" si="129"/>
        <v>4</v>
      </c>
      <c r="I396" s="28">
        <f t="shared" si="130"/>
        <v>2</v>
      </c>
      <c r="J396" s="28">
        <f t="shared" si="131"/>
        <v>2</v>
      </c>
      <c r="K396" s="28">
        <f t="shared" si="132"/>
        <v>2</v>
      </c>
      <c r="L396" s="28">
        <f t="shared" si="133"/>
        <v>0</v>
      </c>
      <c r="M396" s="28">
        <f t="shared" si="134"/>
        <v>4</v>
      </c>
      <c r="N396" s="28">
        <f t="shared" si="135"/>
        <v>1</v>
      </c>
      <c r="O396" s="28">
        <f t="shared" si="136"/>
        <v>2</v>
      </c>
      <c r="P396" s="28">
        <f t="shared" si="137"/>
        <v>0</v>
      </c>
      <c r="Q396" s="27"/>
      <c r="R396" s="28" t="str">
        <f t="shared" si="138"/>
        <v>2.5 - 2.9</v>
      </c>
      <c r="S396" s="28" t="str">
        <f t="shared" si="139"/>
        <v>3.5 - 3.9</v>
      </c>
      <c r="T396" s="28" t="str">
        <f t="shared" si="140"/>
        <v>2.0 - 2.4</v>
      </c>
      <c r="U396" s="28" t="str">
        <f t="shared" si="141"/>
        <v>3.0 - 3.4</v>
      </c>
      <c r="V396" s="28" t="str">
        <f t="shared" si="142"/>
        <v>4.0 - 4.4</v>
      </c>
      <c r="W396" s="28" t="str">
        <f t="shared" si="143"/>
        <v>2.0 - 2.4</v>
      </c>
      <c r="X396" s="28" t="str">
        <f t="shared" si="144"/>
        <v>2.0 - 2.4</v>
      </c>
      <c r="Y396" s="28" t="str">
        <f t="shared" si="145"/>
        <v>1.5 - 1.9</v>
      </c>
      <c r="Z396" s="27"/>
      <c r="AA396" s="29">
        <f t="shared" si="146"/>
        <v>2.8</v>
      </c>
      <c r="AB396" s="29">
        <f>VLOOKUP($C396, EDU!C:E, 3, FALSE)</f>
        <v>3.7</v>
      </c>
      <c r="AC396" s="29">
        <f>VLOOKUP($C396, ESNFI!C:E, 3, FALSE)</f>
        <v>2.2999999999999998</v>
      </c>
      <c r="AD396" s="29">
        <f>VLOOKUP($C396, Health!C:E, 3, FALSE)</f>
        <v>3</v>
      </c>
      <c r="AE396" s="29">
        <f>VLOOKUP($C396, NUT!C:E, 3, FALSE)</f>
        <v>4.2</v>
      </c>
      <c r="AF396" s="29">
        <f>VLOOKUP($C396, PRO!C:E, 3, FALSE)</f>
        <v>2.2999999999999998</v>
      </c>
      <c r="AG396" s="29">
        <f>VLOOKUP($C396, FSC!C:E, 3, FALSE)</f>
        <v>2.4</v>
      </c>
      <c r="AH396" s="29">
        <f>VLOOKUP($C396, WASH!C:E, 3, FALSE)</f>
        <v>1.8</v>
      </c>
    </row>
    <row r="397" spans="1:34" ht="17" thickTop="1" thickBot="1" x14ac:dyDescent="0.35">
      <c r="A397" s="20" t="s">
        <v>934</v>
      </c>
      <c r="B397" s="20" t="s">
        <v>952</v>
      </c>
      <c r="C397" s="20" t="s">
        <v>953</v>
      </c>
      <c r="D397" s="10">
        <f>IFERROR(IF(AND($P397&gt;=2, SUM($O397:P397)&gt;=4), 5, IF(SUM($O397:$P397) &gt;= 4, 4, IF(SUM($N397:$P397) &gt;= 4, 3, IF(SUM($M397:$P397) &gt;= 4, 2, IF(SUM($L397:$P397)&gt;=4, 1, " "))))), " ")</f>
        <v>3</v>
      </c>
      <c r="E397" s="28">
        <f t="shared" si="126"/>
        <v>4</v>
      </c>
      <c r="F397" s="28">
        <f t="shared" si="127"/>
        <v>3</v>
      </c>
      <c r="G397" s="28">
        <f t="shared" si="128"/>
        <v>3</v>
      </c>
      <c r="H397" s="28">
        <f t="shared" si="129"/>
        <v>4</v>
      </c>
      <c r="I397" s="28">
        <f t="shared" si="130"/>
        <v>3</v>
      </c>
      <c r="J397" s="28">
        <f t="shared" si="131"/>
        <v>3</v>
      </c>
      <c r="K397" s="28">
        <f t="shared" si="132"/>
        <v>2</v>
      </c>
      <c r="L397" s="28">
        <f t="shared" si="133"/>
        <v>0</v>
      </c>
      <c r="M397" s="28">
        <f t="shared" si="134"/>
        <v>1</v>
      </c>
      <c r="N397" s="28">
        <f t="shared" si="135"/>
        <v>4</v>
      </c>
      <c r="O397" s="28">
        <f t="shared" si="136"/>
        <v>2</v>
      </c>
      <c r="P397" s="28">
        <f t="shared" si="137"/>
        <v>0</v>
      </c>
      <c r="Q397" s="27"/>
      <c r="R397" s="28" t="str">
        <f t="shared" si="138"/>
        <v>3.0 - 3.4</v>
      </c>
      <c r="S397" s="28" t="str">
        <f t="shared" si="139"/>
        <v>4.0 - 4.4</v>
      </c>
      <c r="T397" s="28" t="str">
        <f t="shared" si="140"/>
        <v>2.5 - 2.9</v>
      </c>
      <c r="U397" s="28" t="str">
        <f t="shared" si="141"/>
        <v>2.5 - 2.9</v>
      </c>
      <c r="V397" s="28" t="str">
        <f t="shared" si="142"/>
        <v>3.5 - 3.9</v>
      </c>
      <c r="W397" s="28" t="str">
        <f t="shared" si="143"/>
        <v>2.5 - 2.9</v>
      </c>
      <c r="X397" s="28" t="str">
        <f t="shared" si="144"/>
        <v>3.0 - 3.4</v>
      </c>
      <c r="Y397" s="28" t="str">
        <f t="shared" si="145"/>
        <v>2.0 - 2.4</v>
      </c>
      <c r="Z397" s="27"/>
      <c r="AA397" s="29">
        <f t="shared" si="146"/>
        <v>3</v>
      </c>
      <c r="AB397" s="29">
        <f>VLOOKUP($C397, EDU!C:E, 3, FALSE)</f>
        <v>4</v>
      </c>
      <c r="AC397" s="29">
        <f>VLOOKUP($C397, ESNFI!C:E, 3, FALSE)</f>
        <v>2.5</v>
      </c>
      <c r="AD397" s="29">
        <f>VLOOKUP($C397, Health!C:E, 3, FALSE)</f>
        <v>2.5</v>
      </c>
      <c r="AE397" s="29">
        <f>VLOOKUP($C397, NUT!C:E, 3, FALSE)</f>
        <v>3.8000000000000003</v>
      </c>
      <c r="AF397" s="29">
        <f>VLOOKUP($C397, PRO!C:E, 3, FALSE)</f>
        <v>2.5</v>
      </c>
      <c r="AG397" s="29">
        <f>VLOOKUP($C397, FSC!C:E, 3, FALSE)</f>
        <v>3.4</v>
      </c>
      <c r="AH397" s="29">
        <f>VLOOKUP($C397, WASH!C:E, 3, FALSE)</f>
        <v>2.2999999999999998</v>
      </c>
    </row>
    <row r="398" spans="1:34" ht="17" thickTop="1" thickBot="1" x14ac:dyDescent="0.35">
      <c r="A398" s="20" t="s">
        <v>934</v>
      </c>
      <c r="B398" s="20" t="s">
        <v>954</v>
      </c>
      <c r="C398" s="20" t="s">
        <v>955</v>
      </c>
      <c r="D398" s="10">
        <f>IFERROR(IF(AND($P398&gt;=2, SUM($O398:P398)&gt;=4), 5, IF(SUM($O398:$P398) &gt;= 4, 4, IF(SUM($N398:$P398) &gt;= 4, 3, IF(SUM($M398:$P398) &gt;= 4, 2, IF(SUM($L398:$P398)&gt;=4, 1, " "))))), " ")</f>
        <v>3</v>
      </c>
      <c r="E398" s="28">
        <f t="shared" si="126"/>
        <v>4</v>
      </c>
      <c r="F398" s="28">
        <f t="shared" si="127"/>
        <v>3</v>
      </c>
      <c r="G398" s="28">
        <f t="shared" si="128"/>
        <v>3</v>
      </c>
      <c r="H398" s="28">
        <f t="shared" si="129"/>
        <v>4</v>
      </c>
      <c r="I398" s="28">
        <f t="shared" si="130"/>
        <v>2</v>
      </c>
      <c r="J398" s="28">
        <f t="shared" si="131"/>
        <v>3</v>
      </c>
      <c r="K398" s="28">
        <f t="shared" si="132"/>
        <v>2</v>
      </c>
      <c r="L398" s="28">
        <f t="shared" si="133"/>
        <v>0</v>
      </c>
      <c r="M398" s="28">
        <f t="shared" si="134"/>
        <v>2</v>
      </c>
      <c r="N398" s="28">
        <f t="shared" si="135"/>
        <v>3</v>
      </c>
      <c r="O398" s="28">
        <f t="shared" si="136"/>
        <v>2</v>
      </c>
      <c r="P398" s="28">
        <f t="shared" si="137"/>
        <v>0</v>
      </c>
      <c r="Q398" s="27"/>
      <c r="R398" s="28" t="str">
        <f t="shared" si="138"/>
        <v>2.5 - 2.9</v>
      </c>
      <c r="S398" s="28" t="str">
        <f t="shared" si="139"/>
        <v>3.5 - 3.9</v>
      </c>
      <c r="T398" s="28" t="str">
        <f t="shared" si="140"/>
        <v>2.5 - 2.9</v>
      </c>
      <c r="U398" s="28" t="str">
        <f t="shared" si="141"/>
        <v>2.5 - 2.9</v>
      </c>
      <c r="V398" s="28" t="str">
        <f t="shared" si="142"/>
        <v>4.0 - 4.4</v>
      </c>
      <c r="W398" s="28" t="str">
        <f t="shared" si="143"/>
        <v>2.0 - 2.4</v>
      </c>
      <c r="X398" s="28" t="str">
        <f t="shared" si="144"/>
        <v>3.0 - 3.4</v>
      </c>
      <c r="Y398" s="28" t="str">
        <f t="shared" si="145"/>
        <v>2.0 - 2.4</v>
      </c>
      <c r="Z398" s="27"/>
      <c r="AA398" s="29">
        <f t="shared" si="146"/>
        <v>2.9</v>
      </c>
      <c r="AB398" s="29">
        <f>VLOOKUP($C398, EDU!C:E, 3, FALSE)</f>
        <v>3.7</v>
      </c>
      <c r="AC398" s="29">
        <f>VLOOKUP($C398, ESNFI!C:E, 3, FALSE)</f>
        <v>2.5</v>
      </c>
      <c r="AD398" s="29">
        <f>VLOOKUP($C398, Health!C:E, 3, FALSE)</f>
        <v>2.5</v>
      </c>
      <c r="AE398" s="29">
        <f>VLOOKUP($C398, NUT!C:E, 3, FALSE)</f>
        <v>4</v>
      </c>
      <c r="AF398" s="29">
        <f>VLOOKUP($C398, PRO!C:E, 3, FALSE)</f>
        <v>2.2999999999999998</v>
      </c>
      <c r="AG398" s="29">
        <f>VLOOKUP($C398, FSC!C:E, 3, FALSE)</f>
        <v>3.2</v>
      </c>
      <c r="AH398" s="29">
        <f>VLOOKUP($C398, WASH!C:E, 3, FALSE)</f>
        <v>2</v>
      </c>
    </row>
    <row r="399" spans="1:34" ht="17" thickTop="1" thickBot="1" x14ac:dyDescent="0.35">
      <c r="A399" s="20" t="s">
        <v>956</v>
      </c>
      <c r="B399" s="20" t="s">
        <v>957</v>
      </c>
      <c r="C399" s="20" t="s">
        <v>958</v>
      </c>
      <c r="D399" s="10">
        <f>IFERROR(IF(AND($P399&gt;=2, SUM($O399:P399)&gt;=4), 5, IF(SUM($O399:$P399) &gt;= 4, 4, IF(SUM($N399:$P399) &gt;= 4, 3, IF(SUM($M399:$P399) &gt;= 4, 2, IF(SUM($L399:$P399)&gt;=4, 1, " "))))), " ")</f>
        <v>3</v>
      </c>
      <c r="E399" s="28">
        <f t="shared" si="126"/>
        <v>4</v>
      </c>
      <c r="F399" s="28">
        <f t="shared" si="127"/>
        <v>1</v>
      </c>
      <c r="G399" s="28">
        <f t="shared" si="128"/>
        <v>3</v>
      </c>
      <c r="H399" s="28">
        <f t="shared" si="129"/>
        <v>3</v>
      </c>
      <c r="I399" s="28">
        <f t="shared" si="130"/>
        <v>3</v>
      </c>
      <c r="J399" s="28">
        <f t="shared" si="131"/>
        <v>3</v>
      </c>
      <c r="K399" s="28">
        <f t="shared" si="132"/>
        <v>1</v>
      </c>
      <c r="L399" s="28">
        <f t="shared" si="133"/>
        <v>2</v>
      </c>
      <c r="M399" s="28">
        <f t="shared" si="134"/>
        <v>0</v>
      </c>
      <c r="N399" s="28">
        <f t="shared" si="135"/>
        <v>4</v>
      </c>
      <c r="O399" s="28">
        <f t="shared" si="136"/>
        <v>1</v>
      </c>
      <c r="P399" s="28">
        <f t="shared" si="137"/>
        <v>0</v>
      </c>
      <c r="Q399" s="27"/>
      <c r="R399" s="28" t="str">
        <f t="shared" si="138"/>
        <v>2.5 - 2.9</v>
      </c>
      <c r="S399" s="28" t="str">
        <f t="shared" si="139"/>
        <v>3.5 - 3.9</v>
      </c>
      <c r="T399" s="28" t="str">
        <f t="shared" si="140"/>
        <v>1.0 - 1.4</v>
      </c>
      <c r="U399" s="28" t="str">
        <f t="shared" si="141"/>
        <v>2.5 - 2.9</v>
      </c>
      <c r="V399" s="28" t="str">
        <f t="shared" si="142"/>
        <v>2.5 - 2.9</v>
      </c>
      <c r="W399" s="28" t="str">
        <f t="shared" si="143"/>
        <v>3.0 - 3.4</v>
      </c>
      <c r="X399" s="28" t="str">
        <f t="shared" si="144"/>
        <v>2.5 - 2.9</v>
      </c>
      <c r="Y399" s="28" t="str">
        <f t="shared" si="145"/>
        <v>1.0 - 1.4</v>
      </c>
      <c r="Z399" s="27"/>
      <c r="AA399" s="29">
        <f t="shared" si="146"/>
        <v>2.5</v>
      </c>
      <c r="AB399" s="29">
        <f>VLOOKUP($C399, EDU!C:E, 3, FALSE)</f>
        <v>3.7</v>
      </c>
      <c r="AC399" s="29">
        <f>VLOOKUP($C399, ESNFI!C:E, 3, FALSE)</f>
        <v>1.3</v>
      </c>
      <c r="AD399" s="29">
        <f>VLOOKUP($C399, Health!C:E, 3, FALSE)</f>
        <v>2.8</v>
      </c>
      <c r="AE399" s="29">
        <f>VLOOKUP($C399, NUT!C:E, 3, FALSE)</f>
        <v>2.6</v>
      </c>
      <c r="AF399" s="29">
        <f>VLOOKUP($C399, PRO!C:E, 3, FALSE)</f>
        <v>3</v>
      </c>
      <c r="AG399" s="29">
        <f>VLOOKUP($C399, FSC!C:E, 3, FALSE)</f>
        <v>2.6</v>
      </c>
      <c r="AH399" s="29">
        <f>VLOOKUP($C399, WASH!C:E, 3, FALSE)</f>
        <v>1.3</v>
      </c>
    </row>
    <row r="400" spans="1:34" ht="17" thickTop="1" thickBot="1" x14ac:dyDescent="0.35">
      <c r="A400" s="20" t="s">
        <v>956</v>
      </c>
      <c r="B400" s="20" t="s">
        <v>959</v>
      </c>
      <c r="C400" s="20" t="s">
        <v>960</v>
      </c>
      <c r="D400" s="10">
        <f>IFERROR(IF(AND($P400&gt;=2, SUM($O400:P400)&gt;=4), 5, IF(SUM($O400:$P400) &gt;= 4, 4, IF(SUM($N400:$P400) &gt;= 4, 3, IF(SUM($M400:$P400) &gt;= 4, 2, IF(SUM($L400:$P400)&gt;=4, 1, " "))))), " ")</f>
        <v>3</v>
      </c>
      <c r="E400" s="28">
        <f t="shared" si="126"/>
        <v>4</v>
      </c>
      <c r="F400" s="28">
        <f t="shared" si="127"/>
        <v>2</v>
      </c>
      <c r="G400" s="28">
        <f t="shared" si="128"/>
        <v>3</v>
      </c>
      <c r="H400" s="28">
        <f t="shared" si="129"/>
        <v>3</v>
      </c>
      <c r="I400" s="28">
        <f t="shared" si="130"/>
        <v>3</v>
      </c>
      <c r="J400" s="28">
        <f t="shared" si="131"/>
        <v>3</v>
      </c>
      <c r="K400" s="28">
        <f t="shared" si="132"/>
        <v>2</v>
      </c>
      <c r="L400" s="28">
        <f t="shared" si="133"/>
        <v>0</v>
      </c>
      <c r="M400" s="28">
        <f t="shared" si="134"/>
        <v>2</v>
      </c>
      <c r="N400" s="28">
        <f t="shared" si="135"/>
        <v>4</v>
      </c>
      <c r="O400" s="28">
        <f t="shared" si="136"/>
        <v>1</v>
      </c>
      <c r="P400" s="28">
        <f t="shared" si="137"/>
        <v>0</v>
      </c>
      <c r="Q400" s="27"/>
      <c r="R400" s="28" t="str">
        <f t="shared" si="138"/>
        <v>2.5 - 2.9</v>
      </c>
      <c r="S400" s="28" t="str">
        <f t="shared" si="139"/>
        <v>3.5 - 3.9</v>
      </c>
      <c r="T400" s="28" t="str">
        <f t="shared" si="140"/>
        <v>1.5 - 1.9</v>
      </c>
      <c r="U400" s="28" t="str">
        <f t="shared" si="141"/>
        <v>2.5 - 2.9</v>
      </c>
      <c r="V400" s="28" t="str">
        <f t="shared" si="142"/>
        <v>3.0 - 3.4</v>
      </c>
      <c r="W400" s="28" t="str">
        <f t="shared" si="143"/>
        <v>2.5 - 2.9</v>
      </c>
      <c r="X400" s="28" t="str">
        <f t="shared" si="144"/>
        <v>2.5 - 2.9</v>
      </c>
      <c r="Y400" s="28" t="str">
        <f t="shared" si="145"/>
        <v>2.0 - 2.4</v>
      </c>
      <c r="Z400" s="27"/>
      <c r="AA400" s="29">
        <f t="shared" si="146"/>
        <v>2.6</v>
      </c>
      <c r="AB400" s="29">
        <f>VLOOKUP($C400, EDU!C:E, 3, FALSE)</f>
        <v>3.7</v>
      </c>
      <c r="AC400" s="29">
        <f>VLOOKUP($C400, ESNFI!C:E, 3, FALSE)</f>
        <v>1.8</v>
      </c>
      <c r="AD400" s="29">
        <f>VLOOKUP($C400, Health!C:E, 3, FALSE)</f>
        <v>2.5</v>
      </c>
      <c r="AE400" s="29">
        <f>VLOOKUP($C400, NUT!C:E, 3, FALSE)</f>
        <v>3.4000000000000004</v>
      </c>
      <c r="AF400" s="29">
        <f>VLOOKUP($C400, PRO!C:E, 3, FALSE)</f>
        <v>2.5</v>
      </c>
      <c r="AG400" s="29">
        <f>VLOOKUP($C400, FSC!C:E, 3, FALSE)</f>
        <v>2.6</v>
      </c>
      <c r="AH400" s="29">
        <f>VLOOKUP($C400, WASH!C:E, 3, FALSE)</f>
        <v>2</v>
      </c>
    </row>
    <row r="401" spans="1:34" ht="17" thickTop="1" thickBot="1" x14ac:dyDescent="0.35">
      <c r="A401" s="20" t="s">
        <v>956</v>
      </c>
      <c r="B401" s="20" t="s">
        <v>961</v>
      </c>
      <c r="C401" s="20" t="s">
        <v>962</v>
      </c>
      <c r="D401" s="10">
        <f>IFERROR(IF(AND($P401&gt;=2, SUM($O401:P401)&gt;=4), 5, IF(SUM($O401:$P401) &gt;= 4, 4, IF(SUM($N401:$P401) &gt;= 4, 3, IF(SUM($M401:$P401) &gt;= 4, 2, IF(SUM($L401:$P401)&gt;=4, 1, " "))))), " ")</f>
        <v>2</v>
      </c>
      <c r="E401" s="28">
        <f t="shared" si="126"/>
        <v>4</v>
      </c>
      <c r="F401" s="28">
        <f t="shared" si="127"/>
        <v>2</v>
      </c>
      <c r="G401" s="28">
        <f t="shared" si="128"/>
        <v>2</v>
      </c>
      <c r="H401" s="28">
        <f t="shared" si="129"/>
        <v>2</v>
      </c>
      <c r="I401" s="28">
        <f t="shared" si="130"/>
        <v>3</v>
      </c>
      <c r="J401" s="28">
        <f t="shared" si="131"/>
        <v>3</v>
      </c>
      <c r="K401" s="28">
        <f t="shared" si="132"/>
        <v>2</v>
      </c>
      <c r="L401" s="28">
        <f t="shared" si="133"/>
        <v>0</v>
      </c>
      <c r="M401" s="28">
        <f t="shared" si="134"/>
        <v>4</v>
      </c>
      <c r="N401" s="28">
        <f t="shared" si="135"/>
        <v>2</v>
      </c>
      <c r="O401" s="28">
        <f t="shared" si="136"/>
        <v>1</v>
      </c>
      <c r="P401" s="28">
        <f t="shared" si="137"/>
        <v>0</v>
      </c>
      <c r="Q401" s="27"/>
      <c r="R401" s="28" t="str">
        <f t="shared" si="138"/>
        <v>2.5 - 2.9</v>
      </c>
      <c r="S401" s="28" t="str">
        <f t="shared" si="139"/>
        <v>3.5 - 3.9</v>
      </c>
      <c r="T401" s="28" t="str">
        <f t="shared" si="140"/>
        <v>2.0 - 2.4</v>
      </c>
      <c r="U401" s="28" t="str">
        <f t="shared" si="141"/>
        <v>2.0 - 2.4</v>
      </c>
      <c r="V401" s="28" t="str">
        <f t="shared" si="142"/>
        <v>2.0 - 2.4</v>
      </c>
      <c r="W401" s="28" t="str">
        <f t="shared" si="143"/>
        <v>2.5 - 2.9</v>
      </c>
      <c r="X401" s="28" t="str">
        <f t="shared" si="144"/>
        <v>3.0 - 3.4</v>
      </c>
      <c r="Y401" s="28" t="str">
        <f t="shared" si="145"/>
        <v>1.5 - 1.9</v>
      </c>
      <c r="Z401" s="27"/>
      <c r="AA401" s="29">
        <f t="shared" si="146"/>
        <v>2.5</v>
      </c>
      <c r="AB401" s="29">
        <f>VLOOKUP($C401, EDU!C:E, 3, FALSE)</f>
        <v>3.7</v>
      </c>
      <c r="AC401" s="29">
        <f>VLOOKUP($C401, ESNFI!C:E, 3, FALSE)</f>
        <v>2</v>
      </c>
      <c r="AD401" s="29">
        <f>VLOOKUP($C401, Health!C:E, 3, FALSE)</f>
        <v>2.2999999999999998</v>
      </c>
      <c r="AE401" s="29">
        <f>VLOOKUP($C401, NUT!C:E, 3, FALSE)</f>
        <v>2.4</v>
      </c>
      <c r="AF401" s="29">
        <f>VLOOKUP($C401, PRO!C:E, 3, FALSE)</f>
        <v>2.5</v>
      </c>
      <c r="AG401" s="29">
        <f>VLOOKUP($C401, FSC!C:E, 3, FALSE)</f>
        <v>3</v>
      </c>
      <c r="AH401" s="29">
        <f>VLOOKUP($C401, WASH!C:E, 3, FALSE)</f>
        <v>1.5</v>
      </c>
    </row>
    <row r="402" spans="1:34" ht="17" thickTop="1" thickBot="1" x14ac:dyDescent="0.35">
      <c r="A402" s="20" t="s">
        <v>956</v>
      </c>
      <c r="B402" s="20" t="s">
        <v>963</v>
      </c>
      <c r="C402" s="20" t="s">
        <v>964</v>
      </c>
      <c r="D402" s="10">
        <f>IFERROR(IF(AND($P402&gt;=2, SUM($O402:P402)&gt;=4), 5, IF(SUM($O402:$P402) &gt;= 4, 4, IF(SUM($N402:$P402) &gt;= 4, 3, IF(SUM($M402:$P402) &gt;= 4, 2, IF(SUM($L402:$P402)&gt;=4, 1, " "))))), " ")</f>
        <v>2</v>
      </c>
      <c r="E402" s="28">
        <f t="shared" si="126"/>
        <v>3</v>
      </c>
      <c r="F402" s="28">
        <f t="shared" si="127"/>
        <v>2</v>
      </c>
      <c r="G402" s="28">
        <f t="shared" si="128"/>
        <v>2</v>
      </c>
      <c r="H402" s="28">
        <f t="shared" si="129"/>
        <v>2</v>
      </c>
      <c r="I402" s="28">
        <f t="shared" si="130"/>
        <v>3</v>
      </c>
      <c r="J402" s="28">
        <f t="shared" si="131"/>
        <v>3</v>
      </c>
      <c r="K402" s="28">
        <f t="shared" si="132"/>
        <v>2</v>
      </c>
      <c r="L402" s="28">
        <f t="shared" si="133"/>
        <v>0</v>
      </c>
      <c r="M402" s="28">
        <f t="shared" si="134"/>
        <v>4</v>
      </c>
      <c r="N402" s="28">
        <f t="shared" si="135"/>
        <v>3</v>
      </c>
      <c r="O402" s="28">
        <f t="shared" si="136"/>
        <v>0</v>
      </c>
      <c r="P402" s="28">
        <f t="shared" si="137"/>
        <v>0</v>
      </c>
      <c r="Q402" s="27"/>
      <c r="R402" s="28" t="str">
        <f t="shared" si="138"/>
        <v>2.0 - 2.4</v>
      </c>
      <c r="S402" s="28" t="str">
        <f t="shared" si="139"/>
        <v>3.0 - 3.4</v>
      </c>
      <c r="T402" s="28" t="str">
        <f t="shared" si="140"/>
        <v>1.5 - 1.9</v>
      </c>
      <c r="U402" s="28" t="str">
        <f t="shared" si="141"/>
        <v>2.0 - 2.4</v>
      </c>
      <c r="V402" s="28" t="str">
        <f t="shared" si="142"/>
        <v>2.0 - 2.4</v>
      </c>
      <c r="W402" s="28" t="str">
        <f t="shared" si="143"/>
        <v>2.5 - 2.9</v>
      </c>
      <c r="X402" s="28" t="str">
        <f t="shared" si="144"/>
        <v>3.0 - 3.4</v>
      </c>
      <c r="Y402" s="28" t="str">
        <f t="shared" si="145"/>
        <v>1.5 - 1.9</v>
      </c>
      <c r="Z402" s="27"/>
      <c r="AA402" s="29">
        <f t="shared" si="146"/>
        <v>2.4</v>
      </c>
      <c r="AB402" s="29">
        <f>VLOOKUP($C402, EDU!C:E, 3, FALSE)</f>
        <v>3.3</v>
      </c>
      <c r="AC402" s="29">
        <f>VLOOKUP($C402, ESNFI!C:E, 3, FALSE)</f>
        <v>1.5</v>
      </c>
      <c r="AD402" s="29">
        <f>VLOOKUP($C402, Health!C:E, 3, FALSE)</f>
        <v>2</v>
      </c>
      <c r="AE402" s="29">
        <f>VLOOKUP($C402, NUT!C:E, 3, FALSE)</f>
        <v>2.4</v>
      </c>
      <c r="AF402" s="29">
        <f>VLOOKUP($C402, PRO!C:E, 3, FALSE)</f>
        <v>2.5</v>
      </c>
      <c r="AG402" s="29">
        <f>VLOOKUP($C402, FSC!C:E, 3, FALSE)</f>
        <v>3.2</v>
      </c>
      <c r="AH402" s="29">
        <f>VLOOKUP($C402, WASH!C:E, 3, FALSE)</f>
        <v>1.8</v>
      </c>
    </row>
    <row r="403" spans="1:34" ht="16.3" thickTop="1" x14ac:dyDescent="0.3">
      <c r="A403" s="20" t="s">
        <v>956</v>
      </c>
      <c r="B403" s="20" t="s">
        <v>965</v>
      </c>
      <c r="C403" s="20" t="s">
        <v>966</v>
      </c>
      <c r="D403" s="10">
        <f>IFERROR(IF(AND($P403&gt;=2, SUM($O403:P403)&gt;=4), 5, IF(SUM($O403:$P403) &gt;= 4, 4, IF(SUM($N403:$P403) &gt;= 4, 3, IF(SUM($M403:$P403) &gt;= 4, 2, IF(SUM($L403:$P403)&gt;=4, 1, " "))))), " ")</f>
        <v>3</v>
      </c>
      <c r="E403" s="28">
        <f t="shared" si="126"/>
        <v>4</v>
      </c>
      <c r="F403" s="28">
        <f t="shared" si="127"/>
        <v>2</v>
      </c>
      <c r="G403" s="28">
        <f t="shared" si="128"/>
        <v>3</v>
      </c>
      <c r="H403" s="28">
        <f t="shared" si="129"/>
        <v>4</v>
      </c>
      <c r="I403" s="28">
        <f t="shared" si="130"/>
        <v>3</v>
      </c>
      <c r="J403" s="28">
        <f t="shared" si="131"/>
        <v>3</v>
      </c>
      <c r="K403" s="28">
        <f t="shared" si="132"/>
        <v>2</v>
      </c>
      <c r="L403" s="28">
        <f t="shared" si="133"/>
        <v>0</v>
      </c>
      <c r="M403" s="28">
        <f t="shared" si="134"/>
        <v>2</v>
      </c>
      <c r="N403" s="28">
        <f t="shared" si="135"/>
        <v>3</v>
      </c>
      <c r="O403" s="28">
        <f t="shared" si="136"/>
        <v>2</v>
      </c>
      <c r="P403" s="28">
        <f t="shared" si="137"/>
        <v>0</v>
      </c>
      <c r="Q403" s="27"/>
      <c r="R403" s="28" t="str">
        <f t="shared" si="138"/>
        <v>3.0 - 3.4</v>
      </c>
      <c r="S403" s="28" t="str">
        <f t="shared" si="139"/>
        <v>3.5 - 3.9</v>
      </c>
      <c r="T403" s="28" t="str">
        <f t="shared" si="140"/>
        <v>2.0 - 2.4</v>
      </c>
      <c r="U403" s="28" t="str">
        <f t="shared" si="141"/>
        <v>3.0 - 3.4</v>
      </c>
      <c r="V403" s="28" t="str">
        <f t="shared" si="142"/>
        <v>3.5 - 3.9</v>
      </c>
      <c r="W403" s="28" t="str">
        <f t="shared" si="143"/>
        <v>3.0 - 3.4</v>
      </c>
      <c r="X403" s="28" t="str">
        <f t="shared" si="144"/>
        <v>3.0 - 3.4</v>
      </c>
      <c r="Y403" s="28" t="str">
        <f t="shared" si="145"/>
        <v>2.0 - 2.4</v>
      </c>
      <c r="Z403" s="27"/>
      <c r="AA403" s="29">
        <f t="shared" si="146"/>
        <v>3</v>
      </c>
      <c r="AB403" s="29">
        <f>VLOOKUP($C403, EDU!C:E, 3, FALSE)</f>
        <v>3.7</v>
      </c>
      <c r="AC403" s="29">
        <f>VLOOKUP($C403, ESNFI!C:E, 3, FALSE)</f>
        <v>2.2999999999999998</v>
      </c>
      <c r="AD403" s="29">
        <f>VLOOKUP($C403, Health!C:E, 3, FALSE)</f>
        <v>3</v>
      </c>
      <c r="AE403" s="29">
        <f>VLOOKUP($C403, NUT!C:E, 3, FALSE)</f>
        <v>3.8000000000000003</v>
      </c>
      <c r="AF403" s="29">
        <f>VLOOKUP($C403, PRO!C:E, 3, FALSE)</f>
        <v>3</v>
      </c>
      <c r="AG403" s="29">
        <f>VLOOKUP($C403, FSC!C:E, 3, FALSE)</f>
        <v>3.4</v>
      </c>
      <c r="AH403" s="29">
        <f>VLOOKUP($C403, WASH!C:E, 3, FALSE)</f>
        <v>2</v>
      </c>
    </row>
  </sheetData>
  <autoFilter ref="A2:AH403" xr:uid="{B8BC6ACA-86BF-4FF7-829A-A07C7FC1F16B}">
    <sortState xmlns:xlrd2="http://schemas.microsoft.com/office/spreadsheetml/2017/richdata2" ref="A3:AH403">
      <sortCondition ref="C2:C403"/>
    </sortState>
  </autoFilter>
  <mergeCells count="3">
    <mergeCell ref="AA1:AH1"/>
    <mergeCell ref="R1:Y1"/>
    <mergeCell ref="D1:K1"/>
  </mergeCells>
  <conditionalFormatting sqref="D3:D403">
    <cfRule type="cellIs" dxfId="150" priority="1" operator="equal">
      <formula>5</formula>
    </cfRule>
    <cfRule type="cellIs" dxfId="149" priority="2" operator="equal">
      <formula>4</formula>
    </cfRule>
    <cfRule type="cellIs" dxfId="148" priority="3" operator="equal">
      <formula>3</formula>
    </cfRule>
    <cfRule type="cellIs" dxfId="147" priority="4" operator="equal">
      <formula>2</formula>
    </cfRule>
    <cfRule type="cellIs" dxfId="146" priority="5" operator="equal">
      <formula>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F915E-A7E1-4662-A8E7-60F34C0D8B93}">
  <sheetPr>
    <tabColor theme="9" tint="0.59999389629810485"/>
  </sheetPr>
  <dimension ref="A1:BY404"/>
  <sheetViews>
    <sheetView zoomScale="80" zoomScaleNormal="80" workbookViewId="0">
      <pane xSplit="5" ySplit="3" topLeftCell="F4" activePane="bottomRight" state="frozen"/>
      <selection activeCell="K4" sqref="K4"/>
      <selection pane="topRight" activeCell="K4" sqref="K4"/>
      <selection pane="bottomLeft" activeCell="K4" sqref="K4"/>
      <selection pane="bottomRight" activeCell="A2" sqref="A2:A3"/>
    </sheetView>
  </sheetViews>
  <sheetFormatPr defaultColWidth="9.125" defaultRowHeight="14.3" x14ac:dyDescent="0.25"/>
  <cols>
    <col min="2" max="2" width="23.5" bestFit="1" customWidth="1"/>
    <col min="4" max="4" width="21.5" customWidth="1"/>
    <col min="5" max="5" width="19.125" hidden="1" customWidth="1"/>
    <col min="6" max="33" width="21.5" customWidth="1"/>
    <col min="34" max="34" width="22.375" customWidth="1"/>
    <col min="35" max="41" width="26.875" bestFit="1" customWidth="1"/>
    <col min="42" max="50" width="8.5" hidden="1" customWidth="1"/>
    <col min="51" max="77" width="9.375" hidden="1" customWidth="1"/>
  </cols>
  <sheetData>
    <row r="1" spans="1:77" hidden="1" x14ac:dyDescent="0.25">
      <c r="F1" cm="1">
        <f t="array" ref="F1">_xlfn.XLOOKUP(F2,'All Indicators - Breakdown'!2:2,'All Indicators - Breakdown'!1:1+6)</f>
        <v>8</v>
      </c>
      <c r="G1" cm="1">
        <f t="array" ref="G1">_xlfn.XLOOKUP(G2,'All Indicators - Breakdown'!2:2,'All Indicators - Breakdown'!1:1+6)</f>
        <v>15</v>
      </c>
      <c r="H1" cm="1">
        <f t="array" ref="H1">_xlfn.XLOOKUP(H2,'All Indicators - Breakdown'!2:2,'All Indicators - Breakdown'!1:1+6)</f>
        <v>22</v>
      </c>
      <c r="I1" cm="1">
        <f t="array" ref="I1">_xlfn.XLOOKUP(I2,'All Indicators - Breakdown'!2:2,'All Indicators - Breakdown'!1:1+6)</f>
        <v>29</v>
      </c>
      <c r="J1" cm="1">
        <f t="array" ref="J1">_xlfn.XLOOKUP(J2,'All Indicators - Breakdown'!2:2,'All Indicators - Breakdown'!1:1+6)</f>
        <v>36</v>
      </c>
      <c r="K1" cm="1">
        <f t="array" ref="K1">_xlfn.XLOOKUP(K2,'All Indicators - Breakdown'!2:2,'All Indicators - Breakdown'!1:1+6)</f>
        <v>43</v>
      </c>
      <c r="L1" cm="1">
        <f t="array" ref="L1">_xlfn.XLOOKUP(L2,'All Indicators - Breakdown'!2:2,'All Indicators - Breakdown'!1:1+6)</f>
        <v>50</v>
      </c>
      <c r="M1" cm="1">
        <f t="array" ref="M1">_xlfn.XLOOKUP(M2,'All Indicators - Breakdown'!2:2,'All Indicators - Breakdown'!1:1+6)</f>
        <v>57</v>
      </c>
      <c r="N1" cm="1">
        <f t="array" ref="N1">_xlfn.XLOOKUP(N2,'All Indicators - Breakdown'!2:2,'All Indicators - Breakdown'!1:1+6)</f>
        <v>64</v>
      </c>
      <c r="O1" cm="1">
        <f t="array" ref="O1">_xlfn.XLOOKUP(O2,'All Indicators - Breakdown'!2:2,'All Indicators - Breakdown'!1:1+6)</f>
        <v>71</v>
      </c>
      <c r="P1" cm="1">
        <f t="array" ref="P1">_xlfn.XLOOKUP(P2,'All Indicators - Breakdown'!2:2,'All Indicators - Breakdown'!1:1+6)</f>
        <v>78</v>
      </c>
      <c r="Q1" cm="1">
        <f t="array" ref="Q1">_xlfn.XLOOKUP(Q2,'All Indicators - Breakdown'!2:2,'All Indicators - Breakdown'!1:1+6)</f>
        <v>85</v>
      </c>
      <c r="R1" cm="1">
        <f t="array" ref="R1">_xlfn.XLOOKUP(R2,'All Indicators - Breakdown'!2:2,'All Indicators - Breakdown'!1:1+6)</f>
        <v>92</v>
      </c>
      <c r="S1" cm="1">
        <f t="array" ref="S1">_xlfn.XLOOKUP(S2,'All Indicators - Breakdown'!2:2,'All Indicators - Breakdown'!1:1+6)</f>
        <v>99</v>
      </c>
      <c r="T1" cm="1">
        <f t="array" ref="T1">_xlfn.XLOOKUP(T2,'All Indicators - Breakdown'!2:2,'All Indicators - Breakdown'!1:1+6)</f>
        <v>106</v>
      </c>
      <c r="U1" cm="1">
        <f t="array" ref="U1">_xlfn.XLOOKUP(U2,'All Indicators - Breakdown'!2:2,'All Indicators - Breakdown'!1:1+6)</f>
        <v>113</v>
      </c>
      <c r="V1" cm="1">
        <f t="array" ref="V1">_xlfn.XLOOKUP(V2,'All Indicators - Breakdown'!2:2,'All Indicators - Breakdown'!1:1+6)</f>
        <v>120</v>
      </c>
      <c r="W1" cm="1">
        <f t="array" ref="W1">_xlfn.XLOOKUP(W2,'All Indicators - Breakdown'!2:2,'All Indicators - Breakdown'!1:1+6)</f>
        <v>127</v>
      </c>
      <c r="X1" cm="1">
        <f t="array" ref="X1">_xlfn.XLOOKUP(X2,'All Indicators - Breakdown'!2:2,'All Indicators - Breakdown'!1:1+6)</f>
        <v>134</v>
      </c>
      <c r="Y1" cm="1">
        <f t="array" ref="Y1">_xlfn.XLOOKUP(Y2,'All Indicators - Breakdown'!2:2,'All Indicators - Breakdown'!1:1+6)</f>
        <v>141</v>
      </c>
      <c r="Z1" cm="1">
        <f t="array" ref="Z1">_xlfn.XLOOKUP(Z2,'All Indicators - Breakdown'!2:2,'All Indicators - Breakdown'!1:1+6)</f>
        <v>148</v>
      </c>
      <c r="AA1" cm="1">
        <f t="array" ref="AA1">_xlfn.XLOOKUP(AA2,'All Indicators - Breakdown'!2:2,'All Indicators - Breakdown'!1:1+6)</f>
        <v>155</v>
      </c>
      <c r="AB1" cm="1">
        <f t="array" ref="AB1">_xlfn.XLOOKUP(AB2,'All Indicators - Breakdown'!2:2,'All Indicators - Breakdown'!1:1+6)</f>
        <v>162</v>
      </c>
      <c r="AC1" cm="1">
        <f t="array" ref="AC1">_xlfn.XLOOKUP(AC2,'All Indicators - Breakdown'!2:2,'All Indicators - Breakdown'!1:1+6)</f>
        <v>169</v>
      </c>
      <c r="AD1" cm="1">
        <f t="array" ref="AD1">_xlfn.XLOOKUP(AD2,'All Indicators - Breakdown'!2:2,'All Indicators - Breakdown'!1:1+6)</f>
        <v>176</v>
      </c>
      <c r="AE1" cm="1">
        <f t="array" ref="AE1">_xlfn.XLOOKUP(AE2,'All Indicators - Breakdown'!2:2,'All Indicators - Breakdown'!1:1+6)</f>
        <v>183</v>
      </c>
      <c r="AF1" cm="1">
        <f t="array" ref="AF1">_xlfn.XLOOKUP(AF2,'All Indicators - Breakdown'!2:2,'All Indicators - Breakdown'!1:1+6)</f>
        <v>190</v>
      </c>
      <c r="AG1" cm="1">
        <f t="array" ref="AG1">_xlfn.XLOOKUP(AG2,'All Indicators - Breakdown'!2:2,'All Indicators - Breakdown'!1:1+6)</f>
        <v>197</v>
      </c>
      <c r="AH1" cm="1">
        <f t="array" ref="AH1">_xlfn.XLOOKUP(AH2,'All Indicators - Breakdown'!2:2,'All Indicators - Breakdown'!1:1+6)</f>
        <v>211</v>
      </c>
      <c r="AI1" cm="1">
        <f t="array" ref="AI1">_xlfn.XLOOKUP(AI2,'All Indicators - Breakdown'!2:2,'All Indicators - Breakdown'!1:1+6)</f>
        <v>211</v>
      </c>
      <c r="AJ1" cm="1">
        <f t="array" ref="AJ1">_xlfn.XLOOKUP(AJ2,'All Indicators - Breakdown'!2:2,'All Indicators - Breakdown'!1:1+6)</f>
        <v>218</v>
      </c>
      <c r="AK1" cm="1">
        <f t="array" ref="AK1">_xlfn.XLOOKUP(AK2,'All Indicators - Breakdown'!2:2,'All Indicators - Breakdown'!1:1+6)</f>
        <v>225</v>
      </c>
      <c r="AL1" cm="1">
        <f t="array" ref="AL1">_xlfn.XLOOKUP(AL2,'All Indicators - Breakdown'!2:2,'All Indicators - Breakdown'!1:1+6)</f>
        <v>232</v>
      </c>
      <c r="AM1" cm="1">
        <f t="array" ref="AM1">_xlfn.XLOOKUP(AM2,'All Indicators - Breakdown'!2:2,'All Indicators - Breakdown'!1:1+6)</f>
        <v>239</v>
      </c>
      <c r="AN1" cm="1">
        <f t="array" ref="AN1">_xlfn.XLOOKUP(AN2,'All Indicators - Breakdown'!2:2,'All Indicators - Breakdown'!1:1+6)</f>
        <v>246</v>
      </c>
      <c r="AO1" cm="1">
        <f t="array" ref="AO1">_xlfn.XLOOKUP(AO2,'All Indicators - Breakdown'!2:2,'All Indicators - Breakdown'!1:1+6)</f>
        <v>253</v>
      </c>
      <c r="AP1">
        <v>1</v>
      </c>
      <c r="AQ1">
        <v>2</v>
      </c>
      <c r="AR1">
        <v>3</v>
      </c>
      <c r="AS1">
        <v>4</v>
      </c>
      <c r="AT1">
        <v>5</v>
      </c>
      <c r="AU1">
        <v>6</v>
      </c>
      <c r="AV1">
        <v>7</v>
      </c>
      <c r="AW1">
        <v>8</v>
      </c>
      <c r="AX1">
        <v>9</v>
      </c>
      <c r="AY1">
        <v>10</v>
      </c>
      <c r="AZ1">
        <v>11</v>
      </c>
      <c r="BA1">
        <v>12</v>
      </c>
      <c r="BB1">
        <v>13</v>
      </c>
      <c r="BC1">
        <v>14</v>
      </c>
      <c r="BD1">
        <v>15</v>
      </c>
      <c r="BE1">
        <v>16</v>
      </c>
      <c r="BF1">
        <v>17</v>
      </c>
      <c r="BG1">
        <v>18</v>
      </c>
      <c r="BH1">
        <v>19</v>
      </c>
      <c r="BI1">
        <v>20</v>
      </c>
      <c r="BJ1">
        <v>21</v>
      </c>
      <c r="BK1">
        <v>22</v>
      </c>
      <c r="BL1">
        <v>23</v>
      </c>
      <c r="BM1">
        <v>24</v>
      </c>
      <c r="BN1">
        <v>25</v>
      </c>
      <c r="BO1">
        <v>26</v>
      </c>
      <c r="BP1">
        <v>27</v>
      </c>
      <c r="BQ1">
        <v>28</v>
      </c>
      <c r="BR1">
        <v>29</v>
      </c>
      <c r="BS1">
        <v>30</v>
      </c>
      <c r="BT1">
        <v>31</v>
      </c>
      <c r="BU1">
        <v>32</v>
      </c>
      <c r="BV1">
        <v>33</v>
      </c>
      <c r="BW1">
        <v>34</v>
      </c>
      <c r="BX1">
        <v>35</v>
      </c>
      <c r="BY1">
        <v>36</v>
      </c>
    </row>
    <row r="2" spans="1:77" ht="14.95" x14ac:dyDescent="0.25">
      <c r="A2" s="105" t="s">
        <v>130</v>
      </c>
      <c r="B2" s="105" t="s">
        <v>131</v>
      </c>
      <c r="C2" s="105" t="s">
        <v>132</v>
      </c>
      <c r="D2" s="105" t="s">
        <v>1046</v>
      </c>
      <c r="E2" s="104" t="s">
        <v>967</v>
      </c>
      <c r="F2" s="32">
        <v>1</v>
      </c>
      <c r="G2" s="32">
        <v>2</v>
      </c>
      <c r="H2" s="32">
        <v>3</v>
      </c>
      <c r="I2" s="32">
        <v>4</v>
      </c>
      <c r="J2" s="32">
        <v>5</v>
      </c>
      <c r="K2" s="32">
        <v>6</v>
      </c>
      <c r="L2" s="32">
        <v>7</v>
      </c>
      <c r="M2" s="32">
        <v>8</v>
      </c>
      <c r="N2" s="32">
        <v>9</v>
      </c>
      <c r="O2" s="32">
        <v>10</v>
      </c>
      <c r="P2" s="32">
        <v>11</v>
      </c>
      <c r="Q2" s="32">
        <v>12</v>
      </c>
      <c r="R2" s="32">
        <v>13</v>
      </c>
      <c r="S2" s="32">
        <v>14</v>
      </c>
      <c r="T2" s="32">
        <v>15</v>
      </c>
      <c r="U2" s="32">
        <v>16</v>
      </c>
      <c r="V2" s="32">
        <v>17</v>
      </c>
      <c r="W2" s="32">
        <v>18</v>
      </c>
      <c r="X2" s="32">
        <v>19</v>
      </c>
      <c r="Y2" s="32">
        <v>20</v>
      </c>
      <c r="Z2" s="32">
        <v>21</v>
      </c>
      <c r="AA2" s="32">
        <v>22</v>
      </c>
      <c r="AB2" s="32">
        <v>23</v>
      </c>
      <c r="AC2" s="32">
        <v>24</v>
      </c>
      <c r="AD2" s="32">
        <v>25</v>
      </c>
      <c r="AE2" s="32">
        <v>26</v>
      </c>
      <c r="AF2" s="32">
        <v>27</v>
      </c>
      <c r="AG2" s="32">
        <v>28</v>
      </c>
      <c r="AH2" s="32">
        <v>29</v>
      </c>
      <c r="AI2" s="32">
        <v>30</v>
      </c>
      <c r="AJ2" s="32">
        <v>31</v>
      </c>
      <c r="AK2" s="32">
        <v>32</v>
      </c>
      <c r="AL2" s="32">
        <v>33</v>
      </c>
      <c r="AM2" s="32">
        <v>34</v>
      </c>
      <c r="AN2" s="32">
        <v>35</v>
      </c>
      <c r="AO2" s="32">
        <v>36</v>
      </c>
    </row>
    <row r="3" spans="1:77" ht="199.7" customHeight="1" thickBot="1" x14ac:dyDescent="0.3">
      <c r="A3" s="106"/>
      <c r="B3" s="106"/>
      <c r="C3" s="106"/>
      <c r="D3" s="105"/>
      <c r="E3" s="104"/>
      <c r="F3" s="30" t="str">
        <f>_xlfn.XLOOKUP(F2,'Indicator List'!$A:$A, 'Indicator List'!$C:$C)</f>
        <v>% settlements where KIs reporting on boys in the settlement currently attending school or % settlements where KIs reporting on girls in the settlement currently attending school</v>
      </c>
      <c r="G3" s="30" t="str">
        <f>_xlfn.XLOOKUP(G2,'Indicator List'!$A:$A, 'Indicator List'!$C:$C)</f>
        <v>% of settlements where early marriage was reported as a coping mechanism within 3 months of data collection</v>
      </c>
      <c r="H3" s="30" t="str">
        <f>_xlfn.XLOOKUP(H2,'Indicator List'!$A:$A, 'Indicator List'!$C:$C)</f>
        <v xml:space="preserve">% settlements where KIs reporting on food insufficiency in the settlement in the past 30 days </v>
      </c>
      <c r="I3" s="30" t="str">
        <f>_xlfn.XLOOKUP(I2,'Indicator List'!$A:$A, 'Indicator List'!$C:$C)</f>
        <v>% settlements where KIs reporting the proportion of households doing unusual things to obtain food in the past 30 days</v>
      </c>
      <c r="J3" s="30" t="str">
        <f>_xlfn.XLOOKUP(J2,'Indicator List'!$A:$A, 'Indicator List'!$C:$C)</f>
        <v>% of settlements where KIs report an sudden increase in food item prices</v>
      </c>
      <c r="K3" s="30" t="str">
        <f>_xlfn.XLOOKUP(K2,'Indicator List'!$A:$A, 'Indicator List'!$C:$C)</f>
        <v>% settlements where KIs reporting if the households have access to adequate healthcare, they need</v>
      </c>
      <c r="L3" s="30" t="str">
        <f>_xlfn.XLOOKUP(L2,'Indicator List'!$A:$A, 'Indicator List'!$C:$C)</f>
        <v>% settlements where KIs reporting on the availability of any health centre providing maternity services</v>
      </c>
      <c r="M3" s="30" t="str">
        <f>_xlfn.XLOOKUP(M2,'Indicator List'!$A:$A, 'Indicator List'!$C:$C)</f>
        <v>% settlements where KIs reporting the average time for accessing the nearest functional health facility</v>
      </c>
      <c r="N3" s="30" t="str">
        <f>_xlfn.XLOOKUP(N2,'Indicator List'!$A:$A, 'Indicator List'!$C:$C)</f>
        <v>% settlements where KIs report main safety or protection concern</v>
      </c>
      <c r="O3" s="30" t="str">
        <f>_xlfn.XLOOKUP(O2,'Indicator List'!$A:$A, 'Indicator List'!$C:$C)</f>
        <v>% of settlements where the most common tenancy agreements among households is owning or renting a shelter or being hosted for free or squatting a shelter</v>
      </c>
      <c r="P3" s="30" t="str">
        <f>_xlfn.XLOOKUP(P2,'Indicator List'!$A:$A, 'Indicator List'!$C:$C)</f>
        <v>% settlements where KIs reporting the proportion of households with at least one member have valid civil documentation</v>
      </c>
      <c r="Q3" s="30" t="str">
        <f>_xlfn.XLOOKUP(Q2,'Indicator List'!$A:$A, 'Indicator List'!$C:$C)</f>
        <v>% settlements where KIs reporting the type of shelter that the majority of people live in</v>
      </c>
      <c r="R3" s="30" t="str">
        <f>_xlfn.XLOOKUP(R2,'Indicator List'!$A:$A, 'Indicator List'!$C:$C)</f>
        <v xml:space="preserve">Which of the following responses best describes the current level of building damage or destruction in the settlement? </v>
      </c>
      <c r="S3" s="30" t="str">
        <f>_xlfn.XLOOKUP(S2,'Indicator List'!$A:$A, 'Indicator List'!$C:$C)</f>
        <v>% of settlements where households are in need of NFIs (Refer to number of items most households in settlement have access to)</v>
      </c>
      <c r="T3" s="30" t="str">
        <f>_xlfn.XLOOKUP(T2,'Indicator List'!$A:$A, 'Indicator List'!$C:$C)</f>
        <v xml:space="preserve">% of settlements where the majority of Kis reported their settlements do not have access to suffcient quantity of water for drinking, cooking, bathing, washing or other domestic use </v>
      </c>
      <c r="U3" s="30" t="str">
        <f>_xlfn.XLOOKUP(U2,'Indicator List'!$A:$A, 'Indicator List'!$C:$C)</f>
        <v>% of settlement by main source of drinking water for most people</v>
      </c>
      <c r="V3" s="30" t="str">
        <f>_xlfn.XLOOKUP(V2,'Indicator List'!$A:$A, 'Indicator List'!$C:$C)</f>
        <v>% settlements where KIs reporting the average time to the main water source</v>
      </c>
      <c r="W3" s="30" t="str">
        <f>_xlfn.XLOOKUP(W2,'Indicator List'!$A:$A, 'Indicator List'!$C:$C)</f>
        <v>% of settlements where Kis report the majority of households have access to a functional and improved sanitation facility</v>
      </c>
      <c r="X3" s="30" t="str">
        <f>_xlfn.XLOOKUP(X2,'Indicator List'!$A:$A, 'Indicator List'!$C:$C)</f>
        <v>% settlements where KIs reporting women are not allowed to access water sources alone</v>
      </c>
      <c r="Y3" s="30" t="str">
        <f>_xlfn.XLOOKUP(Y2,'Indicator List'!$A:$A, 'Indicator List'!$C:$C)</f>
        <v>% settlements where KIs reporting on access to trauma care within 24 hours</v>
      </c>
      <c r="Z3" s="30" t="str">
        <f>_xlfn.XLOOKUP(Z2,'Indicator List'!$A:$A, 'Indicator List'!$C:$C)</f>
        <v>% of settlements where KI reporting the education of school aged boys/girls disrupted by type of events</v>
      </c>
      <c r="AA3" s="30" t="str">
        <f>_xlfn.XLOOKUP(AA2,'Indicator List'!$A:$A, 'Indicator List'!$C:$C)</f>
        <v>% of KIs aware of the presence of ANY explosive hazards (mines, ERWs, PPIEDs) in or near (&lt;5km) of their settlement</v>
      </c>
      <c r="AB3" s="30" t="str">
        <f>_xlfn.XLOOKUP(AB2,'Indicator List'!$A:$A, 'Indicator List'!$C:$C)</f>
        <v>% settlements where KIs reporting on the hunger level of households</v>
      </c>
      <c r="AC3" s="30" t="str">
        <f>_xlfn.XLOOKUP(AC2,'Indicator List'!$A:$A, 'Indicator List'!$C:$C)</f>
        <v>% of settlements where Kis reporting a shock event (natural disaster, suspension of humanitarian assistance, economic shock, disease outbreak, sudden onset shock) driving limited access to food</v>
      </c>
      <c r="AD3" s="30" t="str">
        <f>_xlfn.XLOOKUP(AD2,'Indicator List'!$A:$A, 'Indicator List'!$C:$C)</f>
        <v>% settlements where KIs reporting the proportion of displaced people in the settlement</v>
      </c>
      <c r="AE3" s="30" t="str">
        <f>_xlfn.XLOOKUP(AE2,'Indicator List'!$A:$A, 'Indicator List'!$C:$C)</f>
        <v>% settlements where KIs reporting a sudden drop in the number of livestock in the past 30 days</v>
      </c>
      <c r="AF3" s="30" t="str">
        <f>_xlfn.XLOOKUP(AF2,'Indicator List'!$A:$A, 'Indicator List'!$C:$C)</f>
        <v>% settlements where KIs compare the last crop yield harvest to the previous harvest of the same crops</v>
      </c>
      <c r="AG3" s="30" t="str">
        <f>_xlfn.XLOOKUP(AG2,'Indicator List'!$A:$A, 'Indicator List'!$C:$C)</f>
        <v>% settlements where KIs reporting on coping strategies adopted by HHs due to lack of food or money to buy food in the past 30 days</v>
      </c>
      <c r="AH3" s="30" t="str">
        <f>_xlfn.XLOOKUP(AH2,'Indicator List'!$A:$A, 'Indicator List'!$C:$C)</f>
        <v>Prevalence of Global Acute Malnutrition among nutrition and health community malnutrition screening data</v>
      </c>
      <c r="AI3" s="30" t="str">
        <f>_xlfn.XLOOKUP(AI2,'Indicator List'!$A:$A, 'Indicator List'!$C:$C)</f>
        <v>% of Households with a vulnerable Head of Household (elderly (&gt;65) or HoH with a disability)</v>
      </c>
      <c r="AJ3" s="30" t="str">
        <f>_xlfn.XLOOKUP(AJ2,'Indicator List'!$A:$A, 'Indicator List'!$C:$C)</f>
        <v>Measles Coverage ( &lt; 2 years old)</v>
      </c>
      <c r="AK3" s="30" t="str">
        <f>_xlfn.XLOOKUP(AK2,'Indicator List'!$A:$A, 'Indicator List'!$C:$C)</f>
        <v>PENTA3 Coverage in &lt;1 year old)</v>
      </c>
      <c r="AL3" s="30" t="str">
        <f>_xlfn.XLOOKUP(AL2,'Indicator List'!$A:$A, 'Indicator List'!$C:$C)</f>
        <v xml:space="preserve"> % of children under 5 reported to experience AWD in the past month</v>
      </c>
      <c r="AM3" s="30" t="str">
        <f>_xlfn.XLOOKUP(AM2,'Indicator List'!$A:$A, 'Indicator List'!$C:$C)</f>
        <v xml:space="preserve"> % of children under 5 reported to experience ARI (Acute Respiratory Infection) in the past month</v>
      </c>
      <c r="AN3" s="30" t="str">
        <f>_xlfn.XLOOKUP(AN2,'Indicator List'!$A:$A, 'Indicator List'!$C:$C)</f>
        <v># of civilian casualties from mines, including VOIEDs and ERWs, in 2023 and 2024  </v>
      </c>
      <c r="AO3" s="30" t="str">
        <f>_xlfn.XLOOKUP(AO2,'Indicator List'!$A:$A, 'Indicator List'!$C:$C)</f>
        <v>Under-five Death/Mortality Rate (deaths/ 10,000 children U5/ day)</v>
      </c>
      <c r="AP3" s="26" t="s">
        <v>968</v>
      </c>
      <c r="AQ3" s="26" t="s">
        <v>969</v>
      </c>
      <c r="AR3" s="26" t="s">
        <v>970</v>
      </c>
      <c r="AS3" s="26" t="s">
        <v>971</v>
      </c>
      <c r="AT3" s="26" t="s">
        <v>972</v>
      </c>
      <c r="AU3" s="26" t="s">
        <v>973</v>
      </c>
      <c r="AV3" s="26" t="s">
        <v>974</v>
      </c>
      <c r="AW3" s="26" t="s">
        <v>975</v>
      </c>
      <c r="AX3" s="26" t="s">
        <v>976</v>
      </c>
      <c r="AY3" s="26" t="s">
        <v>977</v>
      </c>
      <c r="AZ3" s="26" t="s">
        <v>978</v>
      </c>
      <c r="BA3" s="26" t="s">
        <v>979</v>
      </c>
      <c r="BB3" s="26" t="s">
        <v>980</v>
      </c>
      <c r="BC3" s="26" t="s">
        <v>981</v>
      </c>
      <c r="BD3" s="26" t="s">
        <v>982</v>
      </c>
      <c r="BE3" s="26" t="s">
        <v>983</v>
      </c>
      <c r="BF3" s="26" t="s">
        <v>984</v>
      </c>
      <c r="BG3" s="26" t="s">
        <v>985</v>
      </c>
      <c r="BH3" s="26" t="s">
        <v>986</v>
      </c>
      <c r="BI3" s="26" t="s">
        <v>987</v>
      </c>
      <c r="BJ3" s="26" t="s">
        <v>988</v>
      </c>
      <c r="BK3" s="26" t="s">
        <v>989</v>
      </c>
      <c r="BL3" s="26" t="s">
        <v>990</v>
      </c>
      <c r="BM3" s="26" t="s">
        <v>991</v>
      </c>
      <c r="BN3" s="26" t="s">
        <v>992</v>
      </c>
      <c r="BO3" s="26" t="s">
        <v>993</v>
      </c>
      <c r="BP3" s="26" t="s">
        <v>994</v>
      </c>
      <c r="BQ3" s="26" t="s">
        <v>995</v>
      </c>
      <c r="BR3" s="26" t="s">
        <v>996</v>
      </c>
      <c r="BS3" s="26" t="s">
        <v>997</v>
      </c>
      <c r="BT3" s="26" t="s">
        <v>998</v>
      </c>
      <c r="BU3" s="26" t="s">
        <v>999</v>
      </c>
      <c r="BV3" s="26" t="s">
        <v>1000</v>
      </c>
      <c r="BW3" s="26" t="s">
        <v>1001</v>
      </c>
      <c r="BX3" s="26" t="s">
        <v>1002</v>
      </c>
      <c r="BY3" s="26" t="s">
        <v>1003</v>
      </c>
    </row>
    <row r="4" spans="1:77" ht="16.3" thickTop="1" thickBot="1" x14ac:dyDescent="0.3">
      <c r="A4" s="16" t="s">
        <v>140</v>
      </c>
      <c r="B4" s="16" t="s">
        <v>140</v>
      </c>
      <c r="C4" s="16" t="s">
        <v>141</v>
      </c>
      <c r="D4" s="10">
        <f>VLOOKUP(C4, Overview!C$3:D$403, 2, FALSE)</f>
        <v>3</v>
      </c>
      <c r="E4" s="34">
        <f>ROUND(AVERAGE(AP4:BF4), 1)</f>
        <v>2.9</v>
      </c>
      <c r="F4" s="33">
        <f>IFERROR(VLOOKUP($C4, 'All Indicators - Breakdown'!$C:$GQ, F$1, FALSE), " ")</f>
        <v>3</v>
      </c>
      <c r="G4" s="33">
        <f>IFERROR(VLOOKUP($C4, 'All Indicators - Breakdown'!$C:$GQ, G$1, FALSE), " ")</f>
        <v>3</v>
      </c>
      <c r="H4" s="33">
        <f>IFERROR(VLOOKUP($C4, 'All Indicators - Breakdown'!$C:$GQ, H$1, FALSE), " ")</f>
        <v>3</v>
      </c>
      <c r="I4" s="33">
        <f>IFERROR(VLOOKUP($C4, 'All Indicators - Breakdown'!$C:$GQ, I$1, FALSE), " ")</f>
        <v>3</v>
      </c>
      <c r="J4" s="33">
        <f>IFERROR(VLOOKUP($C4, 'All Indicators - Breakdown'!$C:$GQ, J$1, FALSE), " ")</f>
        <v>3</v>
      </c>
      <c r="K4" s="33">
        <f>IFERROR(VLOOKUP($C4, 'All Indicators - Breakdown'!$C:$GQ, K$1, FALSE), " ")</f>
        <v>1</v>
      </c>
      <c r="L4" s="33">
        <f>IFERROR(VLOOKUP($C4, 'All Indicators - Breakdown'!$C:$GQ, L$1, FALSE), " ")</f>
        <v>1</v>
      </c>
      <c r="M4" s="33">
        <f>IFERROR(VLOOKUP($C4, 'All Indicators - Breakdown'!$C:$GQ, M$1, FALSE), " ")</f>
        <v>2</v>
      </c>
      <c r="N4" s="33" t="str">
        <f>IFERROR(VLOOKUP($C4, 'All Indicators - Breakdown'!$C:$GQ, N$1, FALSE), " ")</f>
        <v>N/A</v>
      </c>
      <c r="O4" s="33">
        <f>IFERROR(VLOOKUP($C4, 'All Indicators - Breakdown'!$C:$GQ, O$1, FALSE), " ")</f>
        <v>1</v>
      </c>
      <c r="P4" s="33">
        <f>IFERROR(VLOOKUP($C4, 'All Indicators - Breakdown'!$C:$GQ, P$1, FALSE), " ")</f>
        <v>2</v>
      </c>
      <c r="Q4" s="33">
        <f>IFERROR(VLOOKUP($C4, 'All Indicators - Breakdown'!$C:$GQ, Q$1, FALSE), " ")</f>
        <v>1</v>
      </c>
      <c r="R4" s="33">
        <f>IFERROR(VLOOKUP($C4, 'All Indicators - Breakdown'!$C:$GQ, R$1, FALSE), " ")</f>
        <v>1</v>
      </c>
      <c r="S4" s="33">
        <f>IFERROR(VLOOKUP($C4, 'All Indicators - Breakdown'!$C:$GQ, S$1, FALSE), " ")</f>
        <v>3</v>
      </c>
      <c r="T4" s="33">
        <f>IFERROR(VLOOKUP($C4, 'All Indicators - Breakdown'!$C:$GQ, T$1, FALSE), " ")</f>
        <v>2</v>
      </c>
      <c r="U4" s="33">
        <f>IFERROR(VLOOKUP($C4, 'All Indicators - Breakdown'!$C:$GQ, U$1, FALSE), " ")</f>
        <v>1</v>
      </c>
      <c r="V4" s="33">
        <f>IFERROR(VLOOKUP($C4, 'All Indicators - Breakdown'!$C:$GQ, V$1, FALSE), " ")</f>
        <v>1</v>
      </c>
      <c r="W4" s="33">
        <f>IFERROR(VLOOKUP($C4, 'All Indicators - Breakdown'!$C:$GQ, W$1, FALSE), " ")</f>
        <v>2</v>
      </c>
      <c r="X4" s="33">
        <f>IFERROR(VLOOKUP($C4, 'All Indicators - Breakdown'!$C:$GQ, X$1, FALSE), " ")</f>
        <v>1</v>
      </c>
      <c r="Y4" s="33">
        <f>IFERROR(VLOOKUP($C4, 'All Indicators - Breakdown'!$C:$GQ, Y$1, FALSE), " ")</f>
        <v>1</v>
      </c>
      <c r="Z4" s="33">
        <f>IFERROR(VLOOKUP($C4, 'All Indicators - Breakdown'!$C:$GQ, Z$1, FALSE), " ")</f>
        <v>1</v>
      </c>
      <c r="AA4" s="33">
        <f>IFERROR(VLOOKUP($C4, 'All Indicators - Breakdown'!$C:$GQ, AA$1, FALSE), " ")</f>
        <v>1</v>
      </c>
      <c r="AB4" s="33">
        <f>IFERROR(VLOOKUP($C4, 'All Indicators - Breakdown'!$C:$GQ, AB$1, FALSE), " ")</f>
        <v>2</v>
      </c>
      <c r="AC4" s="33">
        <f>IFERROR(VLOOKUP($C4, 'All Indicators - Breakdown'!$C:$GQ, AC$1, FALSE), " ")</f>
        <v>4</v>
      </c>
      <c r="AD4" s="33">
        <f>IFERROR(VLOOKUP($C4, 'All Indicators - Breakdown'!$C:$GQ, AD$1, FALSE), " ")</f>
        <v>2</v>
      </c>
      <c r="AE4" s="33">
        <f>IFERROR(VLOOKUP($C4, 'All Indicators - Breakdown'!$C:$HE, AE$1, FALSE), " ")</f>
        <v>1</v>
      </c>
      <c r="AF4" s="33">
        <f>IFERROR(VLOOKUP($C4, 'All Indicators - Breakdown'!$C:$HE, AF$1, FALSE), " ")</f>
        <v>1</v>
      </c>
      <c r="AG4" s="33">
        <f>IFERROR(VLOOKUP($C4, 'All Indicators - Breakdown'!$C:$HE, AG$1, FALSE), " ")</f>
        <v>3</v>
      </c>
      <c r="AH4" s="33">
        <f>IFERROR(VLOOKUP($C4, 'All Indicators - Breakdown'!$C:$HE, AH$1, FALSE), " ")</f>
        <v>3</v>
      </c>
      <c r="AI4" s="33">
        <f>IFERROR(VLOOKUP($C4, 'All Indicators - Breakdown'!$C:$HE, AI$1, FALSE), " ")</f>
        <v>3</v>
      </c>
      <c r="AJ4" s="33">
        <f>IFERROR(VLOOKUP($C4, 'All Indicators - Breakdown'!$C:$HZ, AJ$1, FALSE), " ")</f>
        <v>4</v>
      </c>
      <c r="AK4" s="33">
        <f>IFERROR(VLOOKUP($C4, 'All Indicators - Breakdown'!$C:$HZ, AK$1, FALSE), " ")</f>
        <v>3</v>
      </c>
      <c r="AL4" s="33">
        <f>IFERROR(VLOOKUP($C4, 'All Indicators - Breakdown'!$C:$HZ, AL$1, FALSE), " ")</f>
        <v>1</v>
      </c>
      <c r="AM4" s="33">
        <f>IFERROR(VLOOKUP($C4, 'All Indicators - Breakdown'!$C:$IU, AM$1, FALSE), " ")</f>
        <v>2</v>
      </c>
      <c r="AN4" s="33">
        <f>IFERROR(VLOOKUP($C4, 'All Indicators - Breakdown'!$C:$IU, AN$1, FALSE), " ")</f>
        <v>3</v>
      </c>
      <c r="AO4" s="33">
        <f>IFERROR(VLOOKUP($C4, 'All Indicators - Breakdown'!$C:$IU, AO$1, FALSE), " ")</f>
        <v>1</v>
      </c>
      <c r="AP4">
        <f t="shared" ref="AP4" si="0">IFERROR(LARGE($F4:$AO4, AP$1), 0)</f>
        <v>4</v>
      </c>
      <c r="AQ4">
        <f t="shared" ref="AQ4:BY11" si="1">IFERROR(LARGE($F4:$AO4, AQ$1), 0)</f>
        <v>4</v>
      </c>
      <c r="AR4">
        <f t="shared" si="1"/>
        <v>3</v>
      </c>
      <c r="AS4">
        <f t="shared" si="1"/>
        <v>3</v>
      </c>
      <c r="AT4">
        <f t="shared" si="1"/>
        <v>3</v>
      </c>
      <c r="AU4">
        <f t="shared" si="1"/>
        <v>3</v>
      </c>
      <c r="AV4">
        <f t="shared" si="1"/>
        <v>3</v>
      </c>
      <c r="AW4">
        <f t="shared" si="1"/>
        <v>3</v>
      </c>
      <c r="AX4">
        <f t="shared" si="1"/>
        <v>3</v>
      </c>
      <c r="AY4">
        <f t="shared" si="1"/>
        <v>3</v>
      </c>
      <c r="AZ4">
        <f t="shared" si="1"/>
        <v>3</v>
      </c>
      <c r="BA4">
        <f t="shared" si="1"/>
        <v>3</v>
      </c>
      <c r="BB4">
        <f t="shared" si="1"/>
        <v>3</v>
      </c>
      <c r="BC4">
        <f t="shared" si="1"/>
        <v>2</v>
      </c>
      <c r="BD4">
        <f t="shared" si="1"/>
        <v>2</v>
      </c>
      <c r="BE4">
        <f t="shared" si="1"/>
        <v>2</v>
      </c>
      <c r="BF4">
        <f t="shared" si="1"/>
        <v>2</v>
      </c>
      <c r="BG4">
        <f t="shared" si="1"/>
        <v>2</v>
      </c>
      <c r="BH4">
        <f t="shared" si="1"/>
        <v>2</v>
      </c>
      <c r="BI4">
        <f t="shared" si="1"/>
        <v>2</v>
      </c>
      <c r="BJ4">
        <f t="shared" si="1"/>
        <v>1</v>
      </c>
      <c r="BK4">
        <f t="shared" si="1"/>
        <v>1</v>
      </c>
      <c r="BL4">
        <f t="shared" si="1"/>
        <v>1</v>
      </c>
      <c r="BM4">
        <f t="shared" si="1"/>
        <v>1</v>
      </c>
      <c r="BN4">
        <f t="shared" si="1"/>
        <v>1</v>
      </c>
      <c r="BO4">
        <f t="shared" si="1"/>
        <v>1</v>
      </c>
      <c r="BP4">
        <f t="shared" si="1"/>
        <v>1</v>
      </c>
      <c r="BQ4">
        <f t="shared" si="1"/>
        <v>1</v>
      </c>
      <c r="BR4">
        <f t="shared" si="1"/>
        <v>1</v>
      </c>
      <c r="BS4">
        <f t="shared" si="1"/>
        <v>1</v>
      </c>
      <c r="BT4">
        <f t="shared" si="1"/>
        <v>1</v>
      </c>
      <c r="BU4">
        <f t="shared" si="1"/>
        <v>1</v>
      </c>
      <c r="BV4">
        <f t="shared" si="1"/>
        <v>1</v>
      </c>
      <c r="BW4">
        <f t="shared" si="1"/>
        <v>1</v>
      </c>
      <c r="BX4">
        <f t="shared" si="1"/>
        <v>1</v>
      </c>
      <c r="BY4">
        <f t="shared" si="1"/>
        <v>0</v>
      </c>
    </row>
    <row r="5" spans="1:77" ht="16.3" thickTop="1" thickBot="1" x14ac:dyDescent="0.3">
      <c r="A5" s="16" t="s">
        <v>140</v>
      </c>
      <c r="B5" s="16" t="s">
        <v>142</v>
      </c>
      <c r="C5" s="16" t="s">
        <v>143</v>
      </c>
      <c r="D5" s="10">
        <f>VLOOKUP(C5, Overview!C$3:D$403, 2, FALSE)</f>
        <v>3</v>
      </c>
      <c r="E5" s="34">
        <f t="shared" ref="E5:E68" si="2">ROUND(AVERAGE(AP5:BF5), 1)</f>
        <v>2.8</v>
      </c>
      <c r="F5" s="33">
        <f>IFERROR(VLOOKUP($C5, 'All Indicators - Breakdown'!$C:$GQ, F$1, FALSE), " ")</f>
        <v>3</v>
      </c>
      <c r="G5" s="33">
        <f>IFERROR(VLOOKUP($C5, 'All Indicators - Breakdown'!$C:$GQ, G$1, FALSE), " ")</f>
        <v>1</v>
      </c>
      <c r="H5" s="33">
        <f>IFERROR(VLOOKUP($C5, 'All Indicators - Breakdown'!$C:$GQ, H$1, FALSE), " ")</f>
        <v>2</v>
      </c>
      <c r="I5" s="33">
        <f>IFERROR(VLOOKUP($C5, 'All Indicators - Breakdown'!$C:$GQ, I$1, FALSE), " ")</f>
        <v>3</v>
      </c>
      <c r="J5" s="33">
        <f>IFERROR(VLOOKUP($C5, 'All Indicators - Breakdown'!$C:$GQ, J$1, FALSE), " ")</f>
        <v>1</v>
      </c>
      <c r="K5" s="33">
        <f>IFERROR(VLOOKUP($C5, 'All Indicators - Breakdown'!$C:$GQ, K$1, FALSE), " ")</f>
        <v>1</v>
      </c>
      <c r="L5" s="33">
        <f>IFERROR(VLOOKUP($C5, 'All Indicators - Breakdown'!$C:$GQ, L$1, FALSE), " ")</f>
        <v>1</v>
      </c>
      <c r="M5" s="33">
        <f>IFERROR(VLOOKUP($C5, 'All Indicators - Breakdown'!$C:$GQ, M$1, FALSE), " ")</f>
        <v>2</v>
      </c>
      <c r="N5" s="33" t="str">
        <f>IFERROR(VLOOKUP($C5, 'All Indicators - Breakdown'!$C:$GQ, N$1, FALSE), " ")</f>
        <v>N/A</v>
      </c>
      <c r="O5" s="33">
        <f>IFERROR(VLOOKUP($C5, 'All Indicators - Breakdown'!$C:$GQ, O$1, FALSE), " ")</f>
        <v>3</v>
      </c>
      <c r="P5" s="33">
        <f>IFERROR(VLOOKUP($C5, 'All Indicators - Breakdown'!$C:$GQ, P$1, FALSE), " ")</f>
        <v>1</v>
      </c>
      <c r="Q5" s="33">
        <f>IFERROR(VLOOKUP($C5, 'All Indicators - Breakdown'!$C:$GQ, Q$1, FALSE), " ")</f>
        <v>1</v>
      </c>
      <c r="R5" s="33">
        <f>IFERROR(VLOOKUP($C5, 'All Indicators - Breakdown'!$C:$GQ, R$1, FALSE), " ")</f>
        <v>1</v>
      </c>
      <c r="S5" s="33">
        <f>IFERROR(VLOOKUP($C5, 'All Indicators - Breakdown'!$C:$GQ, S$1, FALSE), " ")</f>
        <v>3</v>
      </c>
      <c r="T5" s="33">
        <f>IFERROR(VLOOKUP($C5, 'All Indicators - Breakdown'!$C:$GQ, T$1, FALSE), " ")</f>
        <v>2</v>
      </c>
      <c r="U5" s="33">
        <f>IFERROR(VLOOKUP($C5, 'All Indicators - Breakdown'!$C:$GQ, U$1, FALSE), " ")</f>
        <v>3</v>
      </c>
      <c r="V5" s="33">
        <f>IFERROR(VLOOKUP($C5, 'All Indicators - Breakdown'!$C:$GQ, V$1, FALSE), " ")</f>
        <v>1</v>
      </c>
      <c r="W5" s="33">
        <f>IFERROR(VLOOKUP($C5, 'All Indicators - Breakdown'!$C:$GQ, W$1, FALSE), " ")</f>
        <v>1</v>
      </c>
      <c r="X5" s="33">
        <f>IFERROR(VLOOKUP($C5, 'All Indicators - Breakdown'!$C:$GQ, X$1, FALSE), " ")</f>
        <v>1</v>
      </c>
      <c r="Y5" s="33">
        <f>IFERROR(VLOOKUP($C5, 'All Indicators - Breakdown'!$C:$GQ, Y$1, FALSE), " ")</f>
        <v>1</v>
      </c>
      <c r="Z5" s="33">
        <f>IFERROR(VLOOKUP($C5, 'All Indicators - Breakdown'!$C:$GQ, Z$1, FALSE), " ")</f>
        <v>1</v>
      </c>
      <c r="AA5" s="33">
        <f>IFERROR(VLOOKUP($C5, 'All Indicators - Breakdown'!$C:$GQ, AA$1, FALSE), " ")</f>
        <v>2</v>
      </c>
      <c r="AB5" s="33">
        <f>IFERROR(VLOOKUP($C5, 'All Indicators - Breakdown'!$C:$GQ, AB$1, FALSE), " ")</f>
        <v>2</v>
      </c>
      <c r="AC5" s="33">
        <f>IFERROR(VLOOKUP($C5, 'All Indicators - Breakdown'!$C:$GQ, AC$1, FALSE), " ")</f>
        <v>4</v>
      </c>
      <c r="AD5" s="33">
        <f>IFERROR(VLOOKUP($C5, 'All Indicators - Breakdown'!$C:$GQ, AD$1, FALSE), " ")</f>
        <v>1</v>
      </c>
      <c r="AE5" s="33">
        <f>IFERROR(VLOOKUP($C5, 'All Indicators - Breakdown'!$C:$HE, AE$1, FALSE), " ")</f>
        <v>3</v>
      </c>
      <c r="AF5" s="33">
        <f>IFERROR(VLOOKUP($C5, 'All Indicators - Breakdown'!$C:$HE, AF$1, FALSE), " ")</f>
        <v>2</v>
      </c>
      <c r="AG5" s="33">
        <f>IFERROR(VLOOKUP($C5, 'All Indicators - Breakdown'!$C:$HE, AG$1, FALSE), " ")</f>
        <v>3</v>
      </c>
      <c r="AH5" s="33">
        <f>IFERROR(VLOOKUP($C5, 'All Indicators - Breakdown'!$C:$HE, AH$1, FALSE), " ")</f>
        <v>3</v>
      </c>
      <c r="AI5" s="33">
        <f>IFERROR(VLOOKUP($C5, 'All Indicators - Breakdown'!$C:$HE, AI$1, FALSE), " ")</f>
        <v>3</v>
      </c>
      <c r="AJ5" s="33">
        <f>IFERROR(VLOOKUP($C5, 'All Indicators - Breakdown'!$C:$HZ, AJ$1, FALSE), " ")</f>
        <v>4</v>
      </c>
      <c r="AK5" s="33">
        <f>IFERROR(VLOOKUP($C5, 'All Indicators - Breakdown'!$C:$HZ, AK$1, FALSE), " ")</f>
        <v>3</v>
      </c>
      <c r="AL5" s="33">
        <f>IFERROR(VLOOKUP($C5, 'All Indicators - Breakdown'!$C:$HZ, AL$1, FALSE), " ")</f>
        <v>1</v>
      </c>
      <c r="AM5" s="33">
        <f>IFERROR(VLOOKUP($C5, 'All Indicators - Breakdown'!$C:$IU, AM$1, FALSE), " ")</f>
        <v>2</v>
      </c>
      <c r="AN5" s="33">
        <f>IFERROR(VLOOKUP($C5, 'All Indicators - Breakdown'!$C:$IU, AN$1, FALSE), " ")</f>
        <v>1</v>
      </c>
      <c r="AO5" s="33">
        <f>IFERROR(VLOOKUP($C5, 'All Indicators - Breakdown'!$C:$IU, AO$1, FALSE), " ")</f>
        <v>1</v>
      </c>
      <c r="AP5">
        <f t="shared" ref="AP5:BE27" si="3">IFERROR(LARGE($F5:$AO5, AP$1), 0)</f>
        <v>4</v>
      </c>
      <c r="AQ5">
        <f t="shared" si="1"/>
        <v>4</v>
      </c>
      <c r="AR5">
        <f t="shared" si="1"/>
        <v>3</v>
      </c>
      <c r="AS5">
        <f t="shared" si="1"/>
        <v>3</v>
      </c>
      <c r="AT5">
        <f t="shared" si="1"/>
        <v>3</v>
      </c>
      <c r="AU5">
        <f t="shared" si="1"/>
        <v>3</v>
      </c>
      <c r="AV5">
        <f t="shared" si="1"/>
        <v>3</v>
      </c>
      <c r="AW5">
        <f t="shared" si="1"/>
        <v>3</v>
      </c>
      <c r="AX5">
        <f t="shared" si="1"/>
        <v>3</v>
      </c>
      <c r="AY5">
        <f t="shared" si="1"/>
        <v>3</v>
      </c>
      <c r="AZ5">
        <f t="shared" si="1"/>
        <v>3</v>
      </c>
      <c r="BA5">
        <f t="shared" si="1"/>
        <v>3</v>
      </c>
      <c r="BB5">
        <f t="shared" si="1"/>
        <v>2</v>
      </c>
      <c r="BC5">
        <f t="shared" si="1"/>
        <v>2</v>
      </c>
      <c r="BD5">
        <f t="shared" si="1"/>
        <v>2</v>
      </c>
      <c r="BE5">
        <f t="shared" si="1"/>
        <v>2</v>
      </c>
      <c r="BF5">
        <f t="shared" si="1"/>
        <v>2</v>
      </c>
      <c r="BG5">
        <f t="shared" si="1"/>
        <v>2</v>
      </c>
      <c r="BH5">
        <f t="shared" si="1"/>
        <v>2</v>
      </c>
      <c r="BI5">
        <f t="shared" si="1"/>
        <v>1</v>
      </c>
      <c r="BJ5">
        <f t="shared" si="1"/>
        <v>1</v>
      </c>
      <c r="BK5">
        <f t="shared" si="1"/>
        <v>1</v>
      </c>
      <c r="BL5">
        <f t="shared" si="1"/>
        <v>1</v>
      </c>
      <c r="BM5">
        <f t="shared" si="1"/>
        <v>1</v>
      </c>
      <c r="BN5">
        <f t="shared" si="1"/>
        <v>1</v>
      </c>
      <c r="BO5">
        <f t="shared" si="1"/>
        <v>1</v>
      </c>
      <c r="BP5">
        <f t="shared" si="1"/>
        <v>1</v>
      </c>
      <c r="BQ5">
        <f t="shared" si="1"/>
        <v>1</v>
      </c>
      <c r="BR5">
        <f t="shared" si="1"/>
        <v>1</v>
      </c>
      <c r="BS5">
        <f t="shared" si="1"/>
        <v>1</v>
      </c>
      <c r="BT5">
        <f t="shared" si="1"/>
        <v>1</v>
      </c>
      <c r="BU5">
        <f t="shared" si="1"/>
        <v>1</v>
      </c>
      <c r="BV5">
        <f t="shared" si="1"/>
        <v>1</v>
      </c>
      <c r="BW5">
        <f t="shared" si="1"/>
        <v>1</v>
      </c>
      <c r="BX5">
        <f t="shared" si="1"/>
        <v>1</v>
      </c>
      <c r="BY5">
        <f t="shared" si="1"/>
        <v>0</v>
      </c>
    </row>
    <row r="6" spans="1:77" ht="16.3" thickTop="1" thickBot="1" x14ac:dyDescent="0.3">
      <c r="A6" s="16" t="s">
        <v>140</v>
      </c>
      <c r="B6" s="16" t="s">
        <v>144</v>
      </c>
      <c r="C6" s="16" t="s">
        <v>145</v>
      </c>
      <c r="D6" s="10">
        <f>VLOOKUP(C6, Overview!C$3:D$403, 2, FALSE)</f>
        <v>3</v>
      </c>
      <c r="E6" s="34">
        <f t="shared" si="2"/>
        <v>3.3</v>
      </c>
      <c r="F6" s="33">
        <f>IFERROR(VLOOKUP($C6, 'All Indicators - Breakdown'!$C:$GQ, F$1, FALSE), " ")</f>
        <v>4</v>
      </c>
      <c r="G6" s="33">
        <f>IFERROR(VLOOKUP($C6, 'All Indicators - Breakdown'!$C:$GQ, G$1, FALSE), " ")</f>
        <v>3</v>
      </c>
      <c r="H6" s="33">
        <f>IFERROR(VLOOKUP($C6, 'All Indicators - Breakdown'!$C:$GQ, H$1, FALSE), " ")</f>
        <v>3</v>
      </c>
      <c r="I6" s="33">
        <f>IFERROR(VLOOKUP($C6, 'All Indicators - Breakdown'!$C:$GQ, I$1, FALSE), " ")</f>
        <v>4</v>
      </c>
      <c r="J6" s="33">
        <f>IFERROR(VLOOKUP($C6, 'All Indicators - Breakdown'!$C:$GQ, J$1, FALSE), " ")</f>
        <v>2</v>
      </c>
      <c r="K6" s="33">
        <f>IFERROR(VLOOKUP($C6, 'All Indicators - Breakdown'!$C:$GQ, K$1, FALSE), " ")</f>
        <v>1</v>
      </c>
      <c r="L6" s="33">
        <f>IFERROR(VLOOKUP($C6, 'All Indicators - Breakdown'!$C:$GQ, L$1, FALSE), " ")</f>
        <v>1</v>
      </c>
      <c r="M6" s="33">
        <f>IFERROR(VLOOKUP($C6, 'All Indicators - Breakdown'!$C:$GQ, M$1, FALSE), " ")</f>
        <v>3</v>
      </c>
      <c r="N6" s="33" t="str">
        <f>IFERROR(VLOOKUP($C6, 'All Indicators - Breakdown'!$C:$GQ, N$1, FALSE), " ")</f>
        <v>N/A</v>
      </c>
      <c r="O6" s="33">
        <f>IFERROR(VLOOKUP($C6, 'All Indicators - Breakdown'!$C:$GQ, O$1, FALSE), " ")</f>
        <v>2</v>
      </c>
      <c r="P6" s="33">
        <f>IFERROR(VLOOKUP($C6, 'All Indicators - Breakdown'!$C:$GQ, P$1, FALSE), " ")</f>
        <v>1</v>
      </c>
      <c r="Q6" s="33">
        <f>IFERROR(VLOOKUP($C6, 'All Indicators - Breakdown'!$C:$GQ, Q$1, FALSE), " ")</f>
        <v>1</v>
      </c>
      <c r="R6" s="33">
        <f>IFERROR(VLOOKUP($C6, 'All Indicators - Breakdown'!$C:$GQ, R$1, FALSE), " ")</f>
        <v>2</v>
      </c>
      <c r="S6" s="33">
        <f>IFERROR(VLOOKUP($C6, 'All Indicators - Breakdown'!$C:$GQ, S$1, FALSE), " ")</f>
        <v>3</v>
      </c>
      <c r="T6" s="33">
        <f>IFERROR(VLOOKUP($C6, 'All Indicators - Breakdown'!$C:$GQ, T$1, FALSE), " ")</f>
        <v>2</v>
      </c>
      <c r="U6" s="33">
        <f>IFERROR(VLOOKUP($C6, 'All Indicators - Breakdown'!$C:$GQ, U$1, FALSE), " ")</f>
        <v>1</v>
      </c>
      <c r="V6" s="33">
        <f>IFERROR(VLOOKUP($C6, 'All Indicators - Breakdown'!$C:$GQ, V$1, FALSE), " ")</f>
        <v>1</v>
      </c>
      <c r="W6" s="33">
        <f>IFERROR(VLOOKUP($C6, 'All Indicators - Breakdown'!$C:$GQ, W$1, FALSE), " ")</f>
        <v>1</v>
      </c>
      <c r="X6" s="33">
        <f>IFERROR(VLOOKUP($C6, 'All Indicators - Breakdown'!$C:$GQ, X$1, FALSE), " ")</f>
        <v>1</v>
      </c>
      <c r="Y6" s="33">
        <f>IFERROR(VLOOKUP($C6, 'All Indicators - Breakdown'!$C:$GQ, Y$1, FALSE), " ")</f>
        <v>1</v>
      </c>
      <c r="Z6" s="33">
        <f>IFERROR(VLOOKUP($C6, 'All Indicators - Breakdown'!$C:$GQ, Z$1, FALSE), " ")</f>
        <v>1</v>
      </c>
      <c r="AA6" s="33">
        <f>IFERROR(VLOOKUP($C6, 'All Indicators - Breakdown'!$C:$GQ, AA$1, FALSE), " ")</f>
        <v>1</v>
      </c>
      <c r="AB6" s="33">
        <f>IFERROR(VLOOKUP($C6, 'All Indicators - Breakdown'!$C:$GQ, AB$1, FALSE), " ")</f>
        <v>2</v>
      </c>
      <c r="AC6" s="33">
        <f>IFERROR(VLOOKUP($C6, 'All Indicators - Breakdown'!$C:$GQ, AC$1, FALSE), " ")</f>
        <v>4</v>
      </c>
      <c r="AD6" s="33">
        <f>IFERROR(VLOOKUP($C6, 'All Indicators - Breakdown'!$C:$GQ, AD$1, FALSE), " ")</f>
        <v>2</v>
      </c>
      <c r="AE6" s="33">
        <f>IFERROR(VLOOKUP($C6, 'All Indicators - Breakdown'!$C:$HE, AE$1, FALSE), " ")</f>
        <v>1</v>
      </c>
      <c r="AF6" s="33">
        <f>IFERROR(VLOOKUP($C6, 'All Indicators - Breakdown'!$C:$HE, AF$1, FALSE), " ")</f>
        <v>3</v>
      </c>
      <c r="AG6" s="33">
        <f>IFERROR(VLOOKUP($C6, 'All Indicators - Breakdown'!$C:$HE, AG$1, FALSE), " ")</f>
        <v>4</v>
      </c>
      <c r="AH6" s="33">
        <f>IFERROR(VLOOKUP($C6, 'All Indicators - Breakdown'!$C:$HE, AH$1, FALSE), " ")</f>
        <v>4</v>
      </c>
      <c r="AI6" s="33">
        <f>IFERROR(VLOOKUP($C6, 'All Indicators - Breakdown'!$C:$HE, AI$1, FALSE), " ")</f>
        <v>4</v>
      </c>
      <c r="AJ6" s="33">
        <f>IFERROR(VLOOKUP($C6, 'All Indicators - Breakdown'!$C:$HZ, AJ$1, FALSE), " ")</f>
        <v>5</v>
      </c>
      <c r="AK6" s="33">
        <f>IFERROR(VLOOKUP($C6, 'All Indicators - Breakdown'!$C:$HZ, AK$1, FALSE), " ")</f>
        <v>4</v>
      </c>
      <c r="AL6" s="33">
        <f>IFERROR(VLOOKUP($C6, 'All Indicators - Breakdown'!$C:$HZ, AL$1, FALSE), " ")</f>
        <v>1</v>
      </c>
      <c r="AM6" s="33">
        <f>IFERROR(VLOOKUP($C6, 'All Indicators - Breakdown'!$C:$IU, AM$1, FALSE), " ")</f>
        <v>2</v>
      </c>
      <c r="AN6" s="33">
        <f>IFERROR(VLOOKUP($C6, 'All Indicators - Breakdown'!$C:$IU, AN$1, FALSE), " ")</f>
        <v>1</v>
      </c>
      <c r="AO6" s="33">
        <f>IFERROR(VLOOKUP($C6, 'All Indicators - Breakdown'!$C:$IU, AO$1, FALSE), " ")</f>
        <v>1</v>
      </c>
      <c r="AP6">
        <f t="shared" si="3"/>
        <v>5</v>
      </c>
      <c r="AQ6">
        <f t="shared" si="1"/>
        <v>4</v>
      </c>
      <c r="AR6">
        <f t="shared" si="1"/>
        <v>4</v>
      </c>
      <c r="AS6">
        <f t="shared" si="1"/>
        <v>4</v>
      </c>
      <c r="AT6">
        <f t="shared" si="1"/>
        <v>4</v>
      </c>
      <c r="AU6">
        <f t="shared" si="1"/>
        <v>4</v>
      </c>
      <c r="AV6">
        <f t="shared" si="1"/>
        <v>4</v>
      </c>
      <c r="AW6">
        <f t="shared" si="1"/>
        <v>4</v>
      </c>
      <c r="AX6">
        <f t="shared" si="1"/>
        <v>3</v>
      </c>
      <c r="AY6">
        <f t="shared" si="1"/>
        <v>3</v>
      </c>
      <c r="AZ6">
        <f t="shared" si="1"/>
        <v>3</v>
      </c>
      <c r="BA6">
        <f t="shared" si="1"/>
        <v>3</v>
      </c>
      <c r="BB6">
        <f t="shared" si="1"/>
        <v>3</v>
      </c>
      <c r="BC6">
        <f t="shared" si="1"/>
        <v>2</v>
      </c>
      <c r="BD6">
        <f t="shared" si="1"/>
        <v>2</v>
      </c>
      <c r="BE6">
        <f t="shared" si="1"/>
        <v>2</v>
      </c>
      <c r="BF6">
        <f t="shared" si="1"/>
        <v>2</v>
      </c>
      <c r="BG6">
        <f t="shared" si="1"/>
        <v>2</v>
      </c>
      <c r="BH6">
        <f t="shared" si="1"/>
        <v>2</v>
      </c>
      <c r="BI6">
        <f t="shared" si="1"/>
        <v>2</v>
      </c>
      <c r="BJ6">
        <f t="shared" si="1"/>
        <v>1</v>
      </c>
      <c r="BK6">
        <f t="shared" si="1"/>
        <v>1</v>
      </c>
      <c r="BL6">
        <f t="shared" si="1"/>
        <v>1</v>
      </c>
      <c r="BM6">
        <f t="shared" si="1"/>
        <v>1</v>
      </c>
      <c r="BN6">
        <f t="shared" si="1"/>
        <v>1</v>
      </c>
      <c r="BO6">
        <f t="shared" si="1"/>
        <v>1</v>
      </c>
      <c r="BP6">
        <f t="shared" si="1"/>
        <v>1</v>
      </c>
      <c r="BQ6">
        <f t="shared" si="1"/>
        <v>1</v>
      </c>
      <c r="BR6">
        <f t="shared" si="1"/>
        <v>1</v>
      </c>
      <c r="BS6">
        <f t="shared" si="1"/>
        <v>1</v>
      </c>
      <c r="BT6">
        <f t="shared" si="1"/>
        <v>1</v>
      </c>
      <c r="BU6">
        <f t="shared" si="1"/>
        <v>1</v>
      </c>
      <c r="BV6">
        <f t="shared" si="1"/>
        <v>1</v>
      </c>
      <c r="BW6">
        <f t="shared" si="1"/>
        <v>1</v>
      </c>
      <c r="BX6">
        <f t="shared" si="1"/>
        <v>1</v>
      </c>
      <c r="BY6">
        <f t="shared" si="1"/>
        <v>0</v>
      </c>
    </row>
    <row r="7" spans="1:77" ht="16.3" thickTop="1" thickBot="1" x14ac:dyDescent="0.3">
      <c r="A7" s="16" t="s">
        <v>140</v>
      </c>
      <c r="B7" s="16" t="s">
        <v>146</v>
      </c>
      <c r="C7" s="16" t="s">
        <v>147</v>
      </c>
      <c r="D7" s="10">
        <f>VLOOKUP(C7, Overview!C$3:D$403, 2, FALSE)</f>
        <v>2</v>
      </c>
      <c r="E7" s="34">
        <f t="shared" si="2"/>
        <v>2.8</v>
      </c>
      <c r="F7" s="33">
        <f>IFERROR(VLOOKUP($C7, 'All Indicators - Breakdown'!$C:$GQ, F$1, FALSE), " ")</f>
        <v>3</v>
      </c>
      <c r="G7" s="33">
        <f>IFERROR(VLOOKUP($C7, 'All Indicators - Breakdown'!$C:$GQ, G$1, FALSE), " ")</f>
        <v>4</v>
      </c>
      <c r="H7" s="33">
        <f>IFERROR(VLOOKUP($C7, 'All Indicators - Breakdown'!$C:$GQ, H$1, FALSE), " ")</f>
        <v>4</v>
      </c>
      <c r="I7" s="33">
        <f>IFERROR(VLOOKUP($C7, 'All Indicators - Breakdown'!$C:$GQ, I$1, FALSE), " ")</f>
        <v>3</v>
      </c>
      <c r="J7" s="33">
        <f>IFERROR(VLOOKUP($C7, 'All Indicators - Breakdown'!$C:$GQ, J$1, FALSE), " ")</f>
        <v>2</v>
      </c>
      <c r="K7" s="33">
        <f>IFERROR(VLOOKUP($C7, 'All Indicators - Breakdown'!$C:$GQ, K$1, FALSE), " ")</f>
        <v>1</v>
      </c>
      <c r="L7" s="33">
        <f>IFERROR(VLOOKUP($C7, 'All Indicators - Breakdown'!$C:$GQ, L$1, FALSE), " ")</f>
        <v>1</v>
      </c>
      <c r="M7" s="33">
        <f>IFERROR(VLOOKUP($C7, 'All Indicators - Breakdown'!$C:$GQ, M$1, FALSE), " ")</f>
        <v>2</v>
      </c>
      <c r="N7" s="33" t="str">
        <f>IFERROR(VLOOKUP($C7, 'All Indicators - Breakdown'!$C:$GQ, N$1, FALSE), " ")</f>
        <v>N/A</v>
      </c>
      <c r="O7" s="33">
        <f>IFERROR(VLOOKUP($C7, 'All Indicators - Breakdown'!$C:$GQ, O$1, FALSE), " ")</f>
        <v>2</v>
      </c>
      <c r="P7" s="33">
        <f>IFERROR(VLOOKUP($C7, 'All Indicators - Breakdown'!$C:$GQ, P$1, FALSE), " ")</f>
        <v>2</v>
      </c>
      <c r="Q7" s="33">
        <f>IFERROR(VLOOKUP($C7, 'All Indicators - Breakdown'!$C:$GQ, Q$1, FALSE), " ")</f>
        <v>1</v>
      </c>
      <c r="R7" s="33">
        <f>IFERROR(VLOOKUP($C7, 'All Indicators - Breakdown'!$C:$GQ, R$1, FALSE), " ")</f>
        <v>2</v>
      </c>
      <c r="S7" s="33">
        <f>IFERROR(VLOOKUP($C7, 'All Indicators - Breakdown'!$C:$GQ, S$1, FALSE), " ")</f>
        <v>2</v>
      </c>
      <c r="T7" s="33">
        <f>IFERROR(VLOOKUP($C7, 'All Indicators - Breakdown'!$C:$GQ, T$1, FALSE), " ")</f>
        <v>2</v>
      </c>
      <c r="U7" s="33">
        <f>IFERROR(VLOOKUP($C7, 'All Indicators - Breakdown'!$C:$GQ, U$1, FALSE), " ")</f>
        <v>1</v>
      </c>
      <c r="V7" s="33">
        <f>IFERROR(VLOOKUP($C7, 'All Indicators - Breakdown'!$C:$GQ, V$1, FALSE), " ")</f>
        <v>1</v>
      </c>
      <c r="W7" s="33">
        <f>IFERROR(VLOOKUP($C7, 'All Indicators - Breakdown'!$C:$GQ, W$1, FALSE), " ")</f>
        <v>2</v>
      </c>
      <c r="X7" s="33">
        <f>IFERROR(VLOOKUP($C7, 'All Indicators - Breakdown'!$C:$GQ, X$1, FALSE), " ")</f>
        <v>1</v>
      </c>
      <c r="Y7" s="33">
        <f>IFERROR(VLOOKUP($C7, 'All Indicators - Breakdown'!$C:$GQ, Y$1, FALSE), " ")</f>
        <v>1</v>
      </c>
      <c r="Z7" s="33">
        <f>IFERROR(VLOOKUP($C7, 'All Indicators - Breakdown'!$C:$GQ, Z$1, FALSE), " ")</f>
        <v>1</v>
      </c>
      <c r="AA7" s="33">
        <f>IFERROR(VLOOKUP($C7, 'All Indicators - Breakdown'!$C:$GQ, AA$1, FALSE), " ")</f>
        <v>1</v>
      </c>
      <c r="AB7" s="33">
        <f>IFERROR(VLOOKUP($C7, 'All Indicators - Breakdown'!$C:$GQ, AB$1, FALSE), " ")</f>
        <v>2</v>
      </c>
      <c r="AC7" s="33">
        <f>IFERROR(VLOOKUP($C7, 'All Indicators - Breakdown'!$C:$GQ, AC$1, FALSE), " ")</f>
        <v>4</v>
      </c>
      <c r="AD7" s="33">
        <f>IFERROR(VLOOKUP($C7, 'All Indicators - Breakdown'!$C:$GQ, AD$1, FALSE), " ")</f>
        <v>2</v>
      </c>
      <c r="AE7" s="33">
        <f>IFERROR(VLOOKUP($C7, 'All Indicators - Breakdown'!$C:$HE, AE$1, FALSE), " ")</f>
        <v>1</v>
      </c>
      <c r="AF7" s="33">
        <f>IFERROR(VLOOKUP($C7, 'All Indicators - Breakdown'!$C:$HE, AF$1, FALSE), " ")</f>
        <v>1</v>
      </c>
      <c r="AG7" s="33">
        <f>IFERROR(VLOOKUP($C7, 'All Indicators - Breakdown'!$C:$HE, AG$1, FALSE), " ")</f>
        <v>4</v>
      </c>
      <c r="AH7" s="33">
        <f>IFERROR(VLOOKUP($C7, 'All Indicators - Breakdown'!$C:$HE, AH$1, FALSE), " ")</f>
        <v>3</v>
      </c>
      <c r="AI7" s="33">
        <f>IFERROR(VLOOKUP($C7, 'All Indicators - Breakdown'!$C:$HE, AI$1, FALSE), " ")</f>
        <v>3</v>
      </c>
      <c r="AJ7" s="33">
        <f>IFERROR(VLOOKUP($C7, 'All Indicators - Breakdown'!$C:$HZ, AJ$1, FALSE), " ")</f>
        <v>3</v>
      </c>
      <c r="AK7" s="33">
        <f>IFERROR(VLOOKUP($C7, 'All Indicators - Breakdown'!$C:$HZ, AK$1, FALSE), " ")</f>
        <v>3</v>
      </c>
      <c r="AL7" s="33">
        <f>IFERROR(VLOOKUP($C7, 'All Indicators - Breakdown'!$C:$HZ, AL$1, FALSE), " ")</f>
        <v>1</v>
      </c>
      <c r="AM7" s="33">
        <f>IFERROR(VLOOKUP($C7, 'All Indicators - Breakdown'!$C:$IU, AM$1, FALSE), " ")</f>
        <v>2</v>
      </c>
      <c r="AN7" s="33">
        <f>IFERROR(VLOOKUP($C7, 'All Indicators - Breakdown'!$C:$IU, AN$1, FALSE), " ")</f>
        <v>1</v>
      </c>
      <c r="AO7" s="33">
        <f>IFERROR(VLOOKUP($C7, 'All Indicators - Breakdown'!$C:$IU, AO$1, FALSE), " ")</f>
        <v>1</v>
      </c>
      <c r="AP7">
        <f t="shared" si="3"/>
        <v>4</v>
      </c>
      <c r="AQ7">
        <f t="shared" si="1"/>
        <v>4</v>
      </c>
      <c r="AR7">
        <f t="shared" si="1"/>
        <v>4</v>
      </c>
      <c r="AS7">
        <f t="shared" si="1"/>
        <v>4</v>
      </c>
      <c r="AT7">
        <f t="shared" si="1"/>
        <v>3</v>
      </c>
      <c r="AU7">
        <f t="shared" si="1"/>
        <v>3</v>
      </c>
      <c r="AV7">
        <f t="shared" si="1"/>
        <v>3</v>
      </c>
      <c r="AW7">
        <f t="shared" si="1"/>
        <v>3</v>
      </c>
      <c r="AX7">
        <f t="shared" si="1"/>
        <v>3</v>
      </c>
      <c r="AY7">
        <f t="shared" si="1"/>
        <v>3</v>
      </c>
      <c r="AZ7">
        <f t="shared" si="1"/>
        <v>2</v>
      </c>
      <c r="BA7">
        <f t="shared" si="1"/>
        <v>2</v>
      </c>
      <c r="BB7">
        <f t="shared" si="1"/>
        <v>2</v>
      </c>
      <c r="BC7">
        <f t="shared" si="1"/>
        <v>2</v>
      </c>
      <c r="BD7">
        <f t="shared" si="1"/>
        <v>2</v>
      </c>
      <c r="BE7">
        <f t="shared" si="1"/>
        <v>2</v>
      </c>
      <c r="BF7">
        <f t="shared" si="1"/>
        <v>2</v>
      </c>
      <c r="BG7">
        <f t="shared" si="1"/>
        <v>2</v>
      </c>
      <c r="BH7">
        <f t="shared" si="1"/>
        <v>2</v>
      </c>
      <c r="BI7">
        <f t="shared" si="1"/>
        <v>2</v>
      </c>
      <c r="BJ7">
        <f t="shared" si="1"/>
        <v>2</v>
      </c>
      <c r="BK7">
        <f t="shared" si="1"/>
        <v>1</v>
      </c>
      <c r="BL7">
        <f t="shared" si="1"/>
        <v>1</v>
      </c>
      <c r="BM7">
        <f t="shared" si="1"/>
        <v>1</v>
      </c>
      <c r="BN7">
        <f t="shared" si="1"/>
        <v>1</v>
      </c>
      <c r="BO7">
        <f t="shared" si="1"/>
        <v>1</v>
      </c>
      <c r="BP7">
        <f t="shared" si="1"/>
        <v>1</v>
      </c>
      <c r="BQ7">
        <f t="shared" si="1"/>
        <v>1</v>
      </c>
      <c r="BR7">
        <f t="shared" si="1"/>
        <v>1</v>
      </c>
      <c r="BS7">
        <f t="shared" si="1"/>
        <v>1</v>
      </c>
      <c r="BT7">
        <f t="shared" si="1"/>
        <v>1</v>
      </c>
      <c r="BU7">
        <f t="shared" si="1"/>
        <v>1</v>
      </c>
      <c r="BV7">
        <f t="shared" si="1"/>
        <v>1</v>
      </c>
      <c r="BW7">
        <f t="shared" si="1"/>
        <v>1</v>
      </c>
      <c r="BX7">
        <f t="shared" si="1"/>
        <v>1</v>
      </c>
      <c r="BY7">
        <f t="shared" si="1"/>
        <v>0</v>
      </c>
    </row>
    <row r="8" spans="1:77" ht="16.3" thickTop="1" thickBot="1" x14ac:dyDescent="0.3">
      <c r="A8" s="16" t="s">
        <v>140</v>
      </c>
      <c r="B8" s="16" t="s">
        <v>148</v>
      </c>
      <c r="C8" s="16" t="s">
        <v>149</v>
      </c>
      <c r="D8" s="10">
        <f>VLOOKUP(C8, Overview!C$3:D$403, 2, FALSE)</f>
        <v>3</v>
      </c>
      <c r="E8" s="34">
        <f t="shared" si="2"/>
        <v>3.4</v>
      </c>
      <c r="F8" s="33">
        <f>IFERROR(VLOOKUP($C8, 'All Indicators - Breakdown'!$C:$GQ, F$1, FALSE), " ")</f>
        <v>1</v>
      </c>
      <c r="G8" s="33">
        <f>IFERROR(VLOOKUP($C8, 'All Indicators - Breakdown'!$C:$GQ, G$1, FALSE), " ")</f>
        <v>4</v>
      </c>
      <c r="H8" s="33">
        <f>IFERROR(VLOOKUP($C8, 'All Indicators - Breakdown'!$C:$GQ, H$1, FALSE), " ")</f>
        <v>4</v>
      </c>
      <c r="I8" s="33">
        <f>IFERROR(VLOOKUP($C8, 'All Indicators - Breakdown'!$C:$GQ, I$1, FALSE), " ")</f>
        <v>4</v>
      </c>
      <c r="J8" s="33">
        <f>IFERROR(VLOOKUP($C8, 'All Indicators - Breakdown'!$C:$GQ, J$1, FALSE), " ")</f>
        <v>3</v>
      </c>
      <c r="K8" s="33">
        <f>IFERROR(VLOOKUP($C8, 'All Indicators - Breakdown'!$C:$GQ, K$1, FALSE), " ")</f>
        <v>3</v>
      </c>
      <c r="L8" s="33">
        <f>IFERROR(VLOOKUP($C8, 'All Indicators - Breakdown'!$C:$GQ, L$1, FALSE), " ")</f>
        <v>2</v>
      </c>
      <c r="M8" s="33">
        <f>IFERROR(VLOOKUP($C8, 'All Indicators - Breakdown'!$C:$GQ, M$1, FALSE), " ")</f>
        <v>3</v>
      </c>
      <c r="N8" s="33" t="str">
        <f>IFERROR(VLOOKUP($C8, 'All Indicators - Breakdown'!$C:$GQ, N$1, FALSE), " ")</f>
        <v>N/A</v>
      </c>
      <c r="O8" s="33">
        <f>IFERROR(VLOOKUP($C8, 'All Indicators - Breakdown'!$C:$GQ, O$1, FALSE), " ")</f>
        <v>1</v>
      </c>
      <c r="P8" s="33">
        <f>IFERROR(VLOOKUP($C8, 'All Indicators - Breakdown'!$C:$GQ, P$1, FALSE), " ")</f>
        <v>2</v>
      </c>
      <c r="Q8" s="33">
        <f>IFERROR(VLOOKUP($C8, 'All Indicators - Breakdown'!$C:$GQ, Q$1, FALSE), " ")</f>
        <v>1</v>
      </c>
      <c r="R8" s="33">
        <f>IFERROR(VLOOKUP($C8, 'All Indicators - Breakdown'!$C:$GQ, R$1, FALSE), " ")</f>
        <v>1</v>
      </c>
      <c r="S8" s="33">
        <f>IFERROR(VLOOKUP($C8, 'All Indicators - Breakdown'!$C:$GQ, S$1, FALSE), " ")</f>
        <v>2</v>
      </c>
      <c r="T8" s="33">
        <f>IFERROR(VLOOKUP($C8, 'All Indicators - Breakdown'!$C:$GQ, T$1, FALSE), " ")</f>
        <v>2</v>
      </c>
      <c r="U8" s="33">
        <f>IFERROR(VLOOKUP($C8, 'All Indicators - Breakdown'!$C:$GQ, U$1, FALSE), " ")</f>
        <v>3</v>
      </c>
      <c r="V8" s="33">
        <f>IFERROR(VLOOKUP($C8, 'All Indicators - Breakdown'!$C:$GQ, V$1, FALSE), " ")</f>
        <v>1</v>
      </c>
      <c r="W8" s="33">
        <f>IFERROR(VLOOKUP($C8, 'All Indicators - Breakdown'!$C:$GQ, W$1, FALSE), " ")</f>
        <v>4</v>
      </c>
      <c r="X8" s="33">
        <f>IFERROR(VLOOKUP($C8, 'All Indicators - Breakdown'!$C:$GQ, X$1, FALSE), " ")</f>
        <v>1</v>
      </c>
      <c r="Y8" s="33">
        <f>IFERROR(VLOOKUP($C8, 'All Indicators - Breakdown'!$C:$GQ, Y$1, FALSE), " ")</f>
        <v>1</v>
      </c>
      <c r="Z8" s="33">
        <f>IFERROR(VLOOKUP($C8, 'All Indicators - Breakdown'!$C:$GQ, Z$1, FALSE), " ")</f>
        <v>1</v>
      </c>
      <c r="AA8" s="33">
        <f>IFERROR(VLOOKUP($C8, 'All Indicators - Breakdown'!$C:$GQ, AA$1, FALSE), " ")</f>
        <v>1</v>
      </c>
      <c r="AB8" s="33">
        <f>IFERROR(VLOOKUP($C8, 'All Indicators - Breakdown'!$C:$GQ, AB$1, FALSE), " ")</f>
        <v>3</v>
      </c>
      <c r="AC8" s="33">
        <f>IFERROR(VLOOKUP($C8, 'All Indicators - Breakdown'!$C:$GQ, AC$1, FALSE), " ")</f>
        <v>5</v>
      </c>
      <c r="AD8" s="33">
        <f>IFERROR(VLOOKUP($C8, 'All Indicators - Breakdown'!$C:$GQ, AD$1, FALSE), " ")</f>
        <v>1</v>
      </c>
      <c r="AE8" s="33">
        <f>IFERROR(VLOOKUP($C8, 'All Indicators - Breakdown'!$C:$HE, AE$1, FALSE), " ")</f>
        <v>4</v>
      </c>
      <c r="AF8" s="33">
        <f>IFERROR(VLOOKUP($C8, 'All Indicators - Breakdown'!$C:$HE, AF$1, FALSE), " ")</f>
        <v>3</v>
      </c>
      <c r="AG8" s="33">
        <f>IFERROR(VLOOKUP($C8, 'All Indicators - Breakdown'!$C:$HE, AG$1, FALSE), " ")</f>
        <v>3</v>
      </c>
      <c r="AH8" s="33">
        <f>IFERROR(VLOOKUP($C8, 'All Indicators - Breakdown'!$C:$HE, AH$1, FALSE), " ")</f>
        <v>3</v>
      </c>
      <c r="AI8" s="33">
        <f>IFERROR(VLOOKUP($C8, 'All Indicators - Breakdown'!$C:$HE, AI$1, FALSE), " ")</f>
        <v>3</v>
      </c>
      <c r="AJ8" s="33">
        <f>IFERROR(VLOOKUP($C8, 'All Indicators - Breakdown'!$C:$HZ, AJ$1, FALSE), " ")</f>
        <v>3</v>
      </c>
      <c r="AK8" s="33">
        <f>IFERROR(VLOOKUP($C8, 'All Indicators - Breakdown'!$C:$HZ, AK$1, FALSE), " ")</f>
        <v>3</v>
      </c>
      <c r="AL8" s="33">
        <f>IFERROR(VLOOKUP($C8, 'All Indicators - Breakdown'!$C:$HZ, AL$1, FALSE), " ")</f>
        <v>1</v>
      </c>
      <c r="AM8" s="33">
        <f>IFERROR(VLOOKUP($C8, 'All Indicators - Breakdown'!$C:$IU, AM$1, FALSE), " ")</f>
        <v>3</v>
      </c>
      <c r="AN8" s="33">
        <f>IFERROR(VLOOKUP($C8, 'All Indicators - Breakdown'!$C:$IU, AN$1, FALSE), " ")</f>
        <v>1</v>
      </c>
      <c r="AO8" s="33">
        <f>IFERROR(VLOOKUP($C8, 'All Indicators - Breakdown'!$C:$IU, AO$1, FALSE), " ")</f>
        <v>1</v>
      </c>
      <c r="AP8">
        <f t="shared" si="3"/>
        <v>5</v>
      </c>
      <c r="AQ8">
        <f t="shared" si="1"/>
        <v>4</v>
      </c>
      <c r="AR8">
        <f t="shared" si="1"/>
        <v>4</v>
      </c>
      <c r="AS8">
        <f t="shared" si="1"/>
        <v>4</v>
      </c>
      <c r="AT8">
        <f t="shared" si="1"/>
        <v>4</v>
      </c>
      <c r="AU8">
        <f t="shared" si="1"/>
        <v>4</v>
      </c>
      <c r="AV8">
        <f t="shared" si="1"/>
        <v>3</v>
      </c>
      <c r="AW8">
        <f t="shared" si="1"/>
        <v>3</v>
      </c>
      <c r="AX8">
        <f t="shared" si="1"/>
        <v>3</v>
      </c>
      <c r="AY8">
        <f t="shared" si="1"/>
        <v>3</v>
      </c>
      <c r="AZ8">
        <f t="shared" si="1"/>
        <v>3</v>
      </c>
      <c r="BA8">
        <f t="shared" si="1"/>
        <v>3</v>
      </c>
      <c r="BB8">
        <f t="shared" si="1"/>
        <v>3</v>
      </c>
      <c r="BC8">
        <f t="shared" si="1"/>
        <v>3</v>
      </c>
      <c r="BD8">
        <f t="shared" si="1"/>
        <v>3</v>
      </c>
      <c r="BE8">
        <f t="shared" si="1"/>
        <v>3</v>
      </c>
      <c r="BF8">
        <f t="shared" si="1"/>
        <v>3</v>
      </c>
      <c r="BG8">
        <f t="shared" si="1"/>
        <v>3</v>
      </c>
      <c r="BH8">
        <f t="shared" si="1"/>
        <v>2</v>
      </c>
      <c r="BI8">
        <f t="shared" si="1"/>
        <v>2</v>
      </c>
      <c r="BJ8">
        <f t="shared" si="1"/>
        <v>2</v>
      </c>
      <c r="BK8">
        <f t="shared" si="1"/>
        <v>2</v>
      </c>
      <c r="BL8">
        <f t="shared" si="1"/>
        <v>1</v>
      </c>
      <c r="BM8">
        <f t="shared" si="1"/>
        <v>1</v>
      </c>
      <c r="BN8">
        <f t="shared" si="1"/>
        <v>1</v>
      </c>
      <c r="BO8">
        <f t="shared" si="1"/>
        <v>1</v>
      </c>
      <c r="BP8">
        <f t="shared" si="1"/>
        <v>1</v>
      </c>
      <c r="BQ8">
        <f t="shared" si="1"/>
        <v>1</v>
      </c>
      <c r="BR8">
        <f t="shared" si="1"/>
        <v>1</v>
      </c>
      <c r="BS8">
        <f t="shared" si="1"/>
        <v>1</v>
      </c>
      <c r="BT8">
        <f t="shared" si="1"/>
        <v>1</v>
      </c>
      <c r="BU8">
        <f t="shared" si="1"/>
        <v>1</v>
      </c>
      <c r="BV8">
        <f t="shared" si="1"/>
        <v>1</v>
      </c>
      <c r="BW8">
        <f t="shared" si="1"/>
        <v>1</v>
      </c>
      <c r="BX8">
        <f t="shared" si="1"/>
        <v>1</v>
      </c>
      <c r="BY8">
        <f t="shared" si="1"/>
        <v>0</v>
      </c>
    </row>
    <row r="9" spans="1:77" ht="16.3" thickTop="1" thickBot="1" x14ac:dyDescent="0.3">
      <c r="A9" s="16" t="s">
        <v>140</v>
      </c>
      <c r="B9" s="16" t="s">
        <v>150</v>
      </c>
      <c r="C9" s="16" t="s">
        <v>151</v>
      </c>
      <c r="D9" s="10">
        <f>VLOOKUP(C9, Overview!C$3:D$403, 2, FALSE)</f>
        <v>3</v>
      </c>
      <c r="E9" s="34">
        <f t="shared" si="2"/>
        <v>3.2</v>
      </c>
      <c r="F9" s="33">
        <f>IFERROR(VLOOKUP($C9, 'All Indicators - Breakdown'!$C:$GQ, F$1, FALSE), " ")</f>
        <v>3</v>
      </c>
      <c r="G9" s="33">
        <f>IFERROR(VLOOKUP($C9, 'All Indicators - Breakdown'!$C:$GQ, G$1, FALSE), " ")</f>
        <v>3</v>
      </c>
      <c r="H9" s="33">
        <f>IFERROR(VLOOKUP($C9, 'All Indicators - Breakdown'!$C:$GQ, H$1, FALSE), " ")</f>
        <v>4</v>
      </c>
      <c r="I9" s="33">
        <f>IFERROR(VLOOKUP($C9, 'All Indicators - Breakdown'!$C:$GQ, I$1, FALSE), " ")</f>
        <v>3</v>
      </c>
      <c r="J9" s="33">
        <f>IFERROR(VLOOKUP($C9, 'All Indicators - Breakdown'!$C:$GQ, J$1, FALSE), " ")</f>
        <v>2</v>
      </c>
      <c r="K9" s="33">
        <f>IFERROR(VLOOKUP($C9, 'All Indicators - Breakdown'!$C:$GQ, K$1, FALSE), " ")</f>
        <v>1</v>
      </c>
      <c r="L9" s="33">
        <f>IFERROR(VLOOKUP($C9, 'All Indicators - Breakdown'!$C:$GQ, L$1, FALSE), " ")</f>
        <v>1</v>
      </c>
      <c r="M9" s="33">
        <f>IFERROR(VLOOKUP($C9, 'All Indicators - Breakdown'!$C:$GQ, M$1, FALSE), " ")</f>
        <v>2</v>
      </c>
      <c r="N9" s="33" t="str">
        <f>IFERROR(VLOOKUP($C9, 'All Indicators - Breakdown'!$C:$GQ, N$1, FALSE), " ")</f>
        <v>N/A</v>
      </c>
      <c r="O9" s="33">
        <f>IFERROR(VLOOKUP($C9, 'All Indicators - Breakdown'!$C:$GQ, O$1, FALSE), " ")</f>
        <v>1</v>
      </c>
      <c r="P9" s="33">
        <f>IFERROR(VLOOKUP($C9, 'All Indicators - Breakdown'!$C:$GQ, P$1, FALSE), " ")</f>
        <v>1</v>
      </c>
      <c r="Q9" s="33">
        <f>IFERROR(VLOOKUP($C9, 'All Indicators - Breakdown'!$C:$GQ, Q$1, FALSE), " ")</f>
        <v>1</v>
      </c>
      <c r="R9" s="33">
        <f>IFERROR(VLOOKUP($C9, 'All Indicators - Breakdown'!$C:$GQ, R$1, FALSE), " ")</f>
        <v>2</v>
      </c>
      <c r="S9" s="33">
        <f>IFERROR(VLOOKUP($C9, 'All Indicators - Breakdown'!$C:$GQ, S$1, FALSE), " ")</f>
        <v>2</v>
      </c>
      <c r="T9" s="33">
        <f>IFERROR(VLOOKUP($C9, 'All Indicators - Breakdown'!$C:$GQ, T$1, FALSE), " ")</f>
        <v>2</v>
      </c>
      <c r="U9" s="33">
        <f>IFERROR(VLOOKUP($C9, 'All Indicators - Breakdown'!$C:$GQ, U$1, FALSE), " ")</f>
        <v>3</v>
      </c>
      <c r="V9" s="33">
        <f>IFERROR(VLOOKUP($C9, 'All Indicators - Breakdown'!$C:$GQ, V$1, FALSE), " ")</f>
        <v>1</v>
      </c>
      <c r="W9" s="33">
        <f>IFERROR(VLOOKUP($C9, 'All Indicators - Breakdown'!$C:$GQ, W$1, FALSE), " ")</f>
        <v>1</v>
      </c>
      <c r="X9" s="33">
        <f>IFERROR(VLOOKUP($C9, 'All Indicators - Breakdown'!$C:$GQ, X$1, FALSE), " ")</f>
        <v>1</v>
      </c>
      <c r="Y9" s="33">
        <f>IFERROR(VLOOKUP($C9, 'All Indicators - Breakdown'!$C:$GQ, Y$1, FALSE), " ")</f>
        <v>1</v>
      </c>
      <c r="Z9" s="33">
        <f>IFERROR(VLOOKUP($C9, 'All Indicators - Breakdown'!$C:$GQ, Z$1, FALSE), " ")</f>
        <v>1</v>
      </c>
      <c r="AA9" s="33">
        <f>IFERROR(VLOOKUP($C9, 'All Indicators - Breakdown'!$C:$GQ, AA$1, FALSE), " ")</f>
        <v>1</v>
      </c>
      <c r="AB9" s="33">
        <f>IFERROR(VLOOKUP($C9, 'All Indicators - Breakdown'!$C:$GQ, AB$1, FALSE), " ")</f>
        <v>2</v>
      </c>
      <c r="AC9" s="33">
        <f>IFERROR(VLOOKUP($C9, 'All Indicators - Breakdown'!$C:$GQ, AC$1, FALSE), " ")</f>
        <v>5</v>
      </c>
      <c r="AD9" s="33">
        <f>IFERROR(VLOOKUP($C9, 'All Indicators - Breakdown'!$C:$GQ, AD$1, FALSE), " ")</f>
        <v>1</v>
      </c>
      <c r="AE9" s="33">
        <f>IFERROR(VLOOKUP($C9, 'All Indicators - Breakdown'!$C:$HE, AE$1, FALSE), " ")</f>
        <v>3</v>
      </c>
      <c r="AF9" s="33">
        <f>IFERROR(VLOOKUP($C9, 'All Indicators - Breakdown'!$C:$HE, AF$1, FALSE), " ")</f>
        <v>3</v>
      </c>
      <c r="AG9" s="33">
        <f>IFERROR(VLOOKUP($C9, 'All Indicators - Breakdown'!$C:$HE, AG$1, FALSE), " ")</f>
        <v>4</v>
      </c>
      <c r="AH9" s="33">
        <f>IFERROR(VLOOKUP($C9, 'All Indicators - Breakdown'!$C:$HE, AH$1, FALSE), " ")</f>
        <v>4</v>
      </c>
      <c r="AI9" s="33">
        <f>IFERROR(VLOOKUP($C9, 'All Indicators - Breakdown'!$C:$HE, AI$1, FALSE), " ")</f>
        <v>4</v>
      </c>
      <c r="AJ9" s="33">
        <f>IFERROR(VLOOKUP($C9, 'All Indicators - Breakdown'!$C:$HZ, AJ$1, FALSE), " ")</f>
        <v>4</v>
      </c>
      <c r="AK9" s="33">
        <f>IFERROR(VLOOKUP($C9, 'All Indicators - Breakdown'!$C:$HZ, AK$1, FALSE), " ")</f>
        <v>4</v>
      </c>
      <c r="AL9" s="33">
        <f>IFERROR(VLOOKUP($C9, 'All Indicators - Breakdown'!$C:$HZ, AL$1, FALSE), " ")</f>
        <v>1</v>
      </c>
      <c r="AM9" s="33">
        <f>IFERROR(VLOOKUP($C9, 'All Indicators - Breakdown'!$C:$IU, AM$1, FALSE), " ")</f>
        <v>1</v>
      </c>
      <c r="AN9" s="33">
        <f>IFERROR(VLOOKUP($C9, 'All Indicators - Breakdown'!$C:$IU, AN$1, FALSE), " ")</f>
        <v>1</v>
      </c>
      <c r="AO9" s="33">
        <f>IFERROR(VLOOKUP($C9, 'All Indicators - Breakdown'!$C:$IU, AO$1, FALSE), " ")</f>
        <v>1</v>
      </c>
      <c r="AP9">
        <f t="shared" si="3"/>
        <v>5</v>
      </c>
      <c r="AQ9">
        <f t="shared" si="1"/>
        <v>4</v>
      </c>
      <c r="AR9">
        <f t="shared" si="1"/>
        <v>4</v>
      </c>
      <c r="AS9">
        <f t="shared" si="1"/>
        <v>4</v>
      </c>
      <c r="AT9">
        <f t="shared" si="1"/>
        <v>4</v>
      </c>
      <c r="AU9">
        <f t="shared" si="1"/>
        <v>4</v>
      </c>
      <c r="AV9">
        <f t="shared" si="1"/>
        <v>4</v>
      </c>
      <c r="AW9">
        <f t="shared" si="1"/>
        <v>3</v>
      </c>
      <c r="AX9">
        <f t="shared" si="1"/>
        <v>3</v>
      </c>
      <c r="AY9">
        <f t="shared" si="1"/>
        <v>3</v>
      </c>
      <c r="AZ9">
        <f t="shared" si="1"/>
        <v>3</v>
      </c>
      <c r="BA9">
        <f t="shared" si="1"/>
        <v>3</v>
      </c>
      <c r="BB9">
        <f t="shared" si="1"/>
        <v>3</v>
      </c>
      <c r="BC9">
        <f t="shared" si="1"/>
        <v>2</v>
      </c>
      <c r="BD9">
        <f t="shared" si="1"/>
        <v>2</v>
      </c>
      <c r="BE9">
        <f t="shared" si="1"/>
        <v>2</v>
      </c>
      <c r="BF9">
        <f t="shared" si="1"/>
        <v>2</v>
      </c>
      <c r="BG9">
        <f t="shared" si="1"/>
        <v>2</v>
      </c>
      <c r="BH9">
        <f t="shared" si="1"/>
        <v>2</v>
      </c>
      <c r="BI9">
        <f t="shared" si="1"/>
        <v>1</v>
      </c>
      <c r="BJ9">
        <f t="shared" si="1"/>
        <v>1</v>
      </c>
      <c r="BK9">
        <f t="shared" si="1"/>
        <v>1</v>
      </c>
      <c r="BL9">
        <f t="shared" si="1"/>
        <v>1</v>
      </c>
      <c r="BM9">
        <f t="shared" si="1"/>
        <v>1</v>
      </c>
      <c r="BN9">
        <f t="shared" si="1"/>
        <v>1</v>
      </c>
      <c r="BO9">
        <f t="shared" si="1"/>
        <v>1</v>
      </c>
      <c r="BP9">
        <f t="shared" si="1"/>
        <v>1</v>
      </c>
      <c r="BQ9">
        <f t="shared" si="1"/>
        <v>1</v>
      </c>
      <c r="BR9">
        <f t="shared" si="1"/>
        <v>1</v>
      </c>
      <c r="BS9">
        <f t="shared" si="1"/>
        <v>1</v>
      </c>
      <c r="BT9">
        <f t="shared" si="1"/>
        <v>1</v>
      </c>
      <c r="BU9">
        <f t="shared" si="1"/>
        <v>1</v>
      </c>
      <c r="BV9">
        <f t="shared" si="1"/>
        <v>1</v>
      </c>
      <c r="BW9">
        <f t="shared" si="1"/>
        <v>1</v>
      </c>
      <c r="BX9">
        <f t="shared" si="1"/>
        <v>1</v>
      </c>
      <c r="BY9">
        <f t="shared" si="1"/>
        <v>0</v>
      </c>
    </row>
    <row r="10" spans="1:77" ht="16.3" thickTop="1" thickBot="1" x14ac:dyDescent="0.3">
      <c r="A10" s="16" t="s">
        <v>140</v>
      </c>
      <c r="B10" s="16" t="s">
        <v>152</v>
      </c>
      <c r="C10" s="16" t="s">
        <v>153</v>
      </c>
      <c r="D10" s="10">
        <f>VLOOKUP(C10, Overview!C$3:D$403, 2, FALSE)</f>
        <v>3</v>
      </c>
      <c r="E10" s="34">
        <f t="shared" si="2"/>
        <v>3.3</v>
      </c>
      <c r="F10" s="33">
        <f>IFERROR(VLOOKUP($C10, 'All Indicators - Breakdown'!$C:$GQ, F$1, FALSE), " ")</f>
        <v>1</v>
      </c>
      <c r="G10" s="33">
        <f>IFERROR(VLOOKUP($C10, 'All Indicators - Breakdown'!$C:$GQ, G$1, FALSE), " ")</f>
        <v>4</v>
      </c>
      <c r="H10" s="33">
        <f>IFERROR(VLOOKUP($C10, 'All Indicators - Breakdown'!$C:$GQ, H$1, FALSE), " ")</f>
        <v>3</v>
      </c>
      <c r="I10" s="33">
        <f>IFERROR(VLOOKUP($C10, 'All Indicators - Breakdown'!$C:$GQ, I$1, FALSE), " ")</f>
        <v>3</v>
      </c>
      <c r="J10" s="33">
        <f>IFERROR(VLOOKUP($C10, 'All Indicators - Breakdown'!$C:$GQ, J$1, FALSE), " ")</f>
        <v>3</v>
      </c>
      <c r="K10" s="33">
        <f>IFERROR(VLOOKUP($C10, 'All Indicators - Breakdown'!$C:$GQ, K$1, FALSE), " ")</f>
        <v>1</v>
      </c>
      <c r="L10" s="33">
        <f>IFERROR(VLOOKUP($C10, 'All Indicators - Breakdown'!$C:$GQ, L$1, FALSE), " ")</f>
        <v>1</v>
      </c>
      <c r="M10" s="33">
        <f>IFERROR(VLOOKUP($C10, 'All Indicators - Breakdown'!$C:$GQ, M$1, FALSE), " ")</f>
        <v>2</v>
      </c>
      <c r="N10" s="33" t="str">
        <f>IFERROR(VLOOKUP($C10, 'All Indicators - Breakdown'!$C:$GQ, N$1, FALSE), " ")</f>
        <v>N/A</v>
      </c>
      <c r="O10" s="33">
        <f>IFERROR(VLOOKUP($C10, 'All Indicators - Breakdown'!$C:$GQ, O$1, FALSE), " ")</f>
        <v>3</v>
      </c>
      <c r="P10" s="33">
        <f>IFERROR(VLOOKUP($C10, 'All Indicators - Breakdown'!$C:$GQ, P$1, FALSE), " ")</f>
        <v>1</v>
      </c>
      <c r="Q10" s="33">
        <f>IFERROR(VLOOKUP($C10, 'All Indicators - Breakdown'!$C:$GQ, Q$1, FALSE), " ")</f>
        <v>1</v>
      </c>
      <c r="R10" s="33">
        <f>IFERROR(VLOOKUP($C10, 'All Indicators - Breakdown'!$C:$GQ, R$1, FALSE), " ")</f>
        <v>2</v>
      </c>
      <c r="S10" s="33">
        <f>IFERROR(VLOOKUP($C10, 'All Indicators - Breakdown'!$C:$GQ, S$1, FALSE), " ")</f>
        <v>3</v>
      </c>
      <c r="T10" s="33">
        <f>IFERROR(VLOOKUP($C10, 'All Indicators - Breakdown'!$C:$GQ, T$1, FALSE), " ")</f>
        <v>1</v>
      </c>
      <c r="U10" s="33">
        <f>IFERROR(VLOOKUP($C10, 'All Indicators - Breakdown'!$C:$GQ, U$1, FALSE), " ")</f>
        <v>1</v>
      </c>
      <c r="V10" s="33">
        <f>IFERROR(VLOOKUP($C10, 'All Indicators - Breakdown'!$C:$GQ, V$1, FALSE), " ")</f>
        <v>1</v>
      </c>
      <c r="W10" s="33">
        <f>IFERROR(VLOOKUP($C10, 'All Indicators - Breakdown'!$C:$GQ, W$1, FALSE), " ")</f>
        <v>1</v>
      </c>
      <c r="X10" s="33">
        <f>IFERROR(VLOOKUP($C10, 'All Indicators - Breakdown'!$C:$GQ, X$1, FALSE), " ")</f>
        <v>1</v>
      </c>
      <c r="Y10" s="33">
        <f>IFERROR(VLOOKUP($C10, 'All Indicators - Breakdown'!$C:$GQ, Y$1, FALSE), " ")</f>
        <v>1</v>
      </c>
      <c r="Z10" s="33">
        <f>IFERROR(VLOOKUP($C10, 'All Indicators - Breakdown'!$C:$GQ, Z$1, FALSE), " ")</f>
        <v>1</v>
      </c>
      <c r="AA10" s="33">
        <f>IFERROR(VLOOKUP($C10, 'All Indicators - Breakdown'!$C:$GQ, AA$1, FALSE), " ")</f>
        <v>2</v>
      </c>
      <c r="AB10" s="33">
        <f>IFERROR(VLOOKUP($C10, 'All Indicators - Breakdown'!$C:$GQ, AB$1, FALSE), " ")</f>
        <v>3</v>
      </c>
      <c r="AC10" s="33">
        <f>IFERROR(VLOOKUP($C10, 'All Indicators - Breakdown'!$C:$GQ, AC$1, FALSE), " ")</f>
        <v>4</v>
      </c>
      <c r="AD10" s="33">
        <f>IFERROR(VLOOKUP($C10, 'All Indicators - Breakdown'!$C:$GQ, AD$1, FALSE), " ")</f>
        <v>2</v>
      </c>
      <c r="AE10" s="33">
        <f>IFERROR(VLOOKUP($C10, 'All Indicators - Breakdown'!$C:$HE, AE$1, FALSE), " ")</f>
        <v>1</v>
      </c>
      <c r="AF10" s="33">
        <f>IFERROR(VLOOKUP($C10, 'All Indicators - Breakdown'!$C:$HE, AF$1, FALSE), " ")</f>
        <v>3</v>
      </c>
      <c r="AG10" s="33">
        <f>IFERROR(VLOOKUP($C10, 'All Indicators - Breakdown'!$C:$HE, AG$1, FALSE), " ")</f>
        <v>4</v>
      </c>
      <c r="AH10" s="33">
        <f>IFERROR(VLOOKUP($C10, 'All Indicators - Breakdown'!$C:$HE, AH$1, FALSE), " ")</f>
        <v>4</v>
      </c>
      <c r="AI10" s="33">
        <f>IFERROR(VLOOKUP($C10, 'All Indicators - Breakdown'!$C:$HE, AI$1, FALSE), " ")</f>
        <v>4</v>
      </c>
      <c r="AJ10" s="33">
        <f>IFERROR(VLOOKUP($C10, 'All Indicators - Breakdown'!$C:$HZ, AJ$1, FALSE), " ")</f>
        <v>4</v>
      </c>
      <c r="AK10" s="33">
        <f>IFERROR(VLOOKUP($C10, 'All Indicators - Breakdown'!$C:$HZ, AK$1, FALSE), " ")</f>
        <v>4</v>
      </c>
      <c r="AL10" s="33">
        <f>IFERROR(VLOOKUP($C10, 'All Indicators - Breakdown'!$C:$HZ, AL$1, FALSE), " ")</f>
        <v>1</v>
      </c>
      <c r="AM10" s="33">
        <f>IFERROR(VLOOKUP($C10, 'All Indicators - Breakdown'!$C:$IU, AM$1, FALSE), " ")</f>
        <v>3</v>
      </c>
      <c r="AN10" s="33">
        <f>IFERROR(VLOOKUP($C10, 'All Indicators - Breakdown'!$C:$IU, AN$1, FALSE), " ")</f>
        <v>1</v>
      </c>
      <c r="AO10" s="33">
        <f>IFERROR(VLOOKUP($C10, 'All Indicators - Breakdown'!$C:$IU, AO$1, FALSE), " ")</f>
        <v>1</v>
      </c>
      <c r="AP10">
        <f t="shared" si="3"/>
        <v>4</v>
      </c>
      <c r="AQ10">
        <f t="shared" si="1"/>
        <v>4</v>
      </c>
      <c r="AR10">
        <f t="shared" si="1"/>
        <v>4</v>
      </c>
      <c r="AS10">
        <f t="shared" si="1"/>
        <v>4</v>
      </c>
      <c r="AT10">
        <f t="shared" si="1"/>
        <v>4</v>
      </c>
      <c r="AU10">
        <f t="shared" si="1"/>
        <v>4</v>
      </c>
      <c r="AV10">
        <f t="shared" si="1"/>
        <v>4</v>
      </c>
      <c r="AW10">
        <f t="shared" si="1"/>
        <v>3</v>
      </c>
      <c r="AX10">
        <f t="shared" si="1"/>
        <v>3</v>
      </c>
      <c r="AY10">
        <f t="shared" si="1"/>
        <v>3</v>
      </c>
      <c r="AZ10">
        <f t="shared" si="1"/>
        <v>3</v>
      </c>
      <c r="BA10">
        <f t="shared" si="1"/>
        <v>3</v>
      </c>
      <c r="BB10">
        <f t="shared" si="1"/>
        <v>3</v>
      </c>
      <c r="BC10">
        <f t="shared" si="1"/>
        <v>3</v>
      </c>
      <c r="BD10">
        <f t="shared" si="1"/>
        <v>3</v>
      </c>
      <c r="BE10">
        <f t="shared" si="1"/>
        <v>2</v>
      </c>
      <c r="BF10">
        <f t="shared" si="1"/>
        <v>2</v>
      </c>
      <c r="BG10">
        <f t="shared" si="1"/>
        <v>2</v>
      </c>
      <c r="BH10">
        <f t="shared" si="1"/>
        <v>2</v>
      </c>
      <c r="BI10">
        <f t="shared" si="1"/>
        <v>1</v>
      </c>
      <c r="BJ10">
        <f t="shared" si="1"/>
        <v>1</v>
      </c>
      <c r="BK10">
        <f t="shared" si="1"/>
        <v>1</v>
      </c>
      <c r="BL10">
        <f t="shared" si="1"/>
        <v>1</v>
      </c>
      <c r="BM10">
        <f t="shared" si="1"/>
        <v>1</v>
      </c>
      <c r="BN10">
        <f t="shared" si="1"/>
        <v>1</v>
      </c>
      <c r="BO10">
        <f t="shared" si="1"/>
        <v>1</v>
      </c>
      <c r="BP10">
        <f t="shared" si="1"/>
        <v>1</v>
      </c>
      <c r="BQ10">
        <f t="shared" si="1"/>
        <v>1</v>
      </c>
      <c r="BR10">
        <f t="shared" si="1"/>
        <v>1</v>
      </c>
      <c r="BS10">
        <f t="shared" si="1"/>
        <v>1</v>
      </c>
      <c r="BT10">
        <f t="shared" si="1"/>
        <v>1</v>
      </c>
      <c r="BU10">
        <f t="shared" si="1"/>
        <v>1</v>
      </c>
      <c r="BV10">
        <f t="shared" si="1"/>
        <v>1</v>
      </c>
      <c r="BW10">
        <f t="shared" si="1"/>
        <v>1</v>
      </c>
      <c r="BX10">
        <f t="shared" si="1"/>
        <v>1</v>
      </c>
      <c r="BY10">
        <f t="shared" si="1"/>
        <v>0</v>
      </c>
    </row>
    <row r="11" spans="1:77" ht="16.3" thickTop="1" thickBot="1" x14ac:dyDescent="0.3">
      <c r="A11" s="16" t="s">
        <v>140</v>
      </c>
      <c r="B11" s="16" t="s">
        <v>154</v>
      </c>
      <c r="C11" s="16" t="s">
        <v>155</v>
      </c>
      <c r="D11" s="10">
        <f>VLOOKUP(C11, Overview!C$3:D$403, 2, FALSE)</f>
        <v>2</v>
      </c>
      <c r="E11" s="34">
        <f t="shared" si="2"/>
        <v>2.8</v>
      </c>
      <c r="F11" s="33">
        <f>IFERROR(VLOOKUP($C11, 'All Indicators - Breakdown'!$C:$GQ, F$1, FALSE), " ")</f>
        <v>3</v>
      </c>
      <c r="G11" s="33">
        <f>IFERROR(VLOOKUP($C11, 'All Indicators - Breakdown'!$C:$GQ, G$1, FALSE), " ")</f>
        <v>1</v>
      </c>
      <c r="H11" s="33">
        <f>IFERROR(VLOOKUP($C11, 'All Indicators - Breakdown'!$C:$GQ, H$1, FALSE), " ")</f>
        <v>4</v>
      </c>
      <c r="I11" s="33">
        <f>IFERROR(VLOOKUP($C11, 'All Indicators - Breakdown'!$C:$GQ, I$1, FALSE), " ")</f>
        <v>3</v>
      </c>
      <c r="J11" s="33">
        <f>IFERROR(VLOOKUP($C11, 'All Indicators - Breakdown'!$C:$GQ, J$1, FALSE), " ")</f>
        <v>2</v>
      </c>
      <c r="K11" s="33">
        <f>IFERROR(VLOOKUP($C11, 'All Indicators - Breakdown'!$C:$GQ, K$1, FALSE), " ")</f>
        <v>1</v>
      </c>
      <c r="L11" s="33">
        <f>IFERROR(VLOOKUP($C11, 'All Indicators - Breakdown'!$C:$GQ, L$1, FALSE), " ")</f>
        <v>1</v>
      </c>
      <c r="M11" s="33">
        <f>IFERROR(VLOOKUP($C11, 'All Indicators - Breakdown'!$C:$GQ, M$1, FALSE), " ")</f>
        <v>2</v>
      </c>
      <c r="N11" s="33" t="str">
        <f>IFERROR(VLOOKUP($C11, 'All Indicators - Breakdown'!$C:$GQ, N$1, FALSE), " ")</f>
        <v>N/A</v>
      </c>
      <c r="O11" s="33">
        <f>IFERROR(VLOOKUP($C11, 'All Indicators - Breakdown'!$C:$GQ, O$1, FALSE), " ")</f>
        <v>1</v>
      </c>
      <c r="P11" s="33">
        <f>IFERROR(VLOOKUP($C11, 'All Indicators - Breakdown'!$C:$GQ, P$1, FALSE), " ")</f>
        <v>1</v>
      </c>
      <c r="Q11" s="33">
        <f>IFERROR(VLOOKUP($C11, 'All Indicators - Breakdown'!$C:$GQ, Q$1, FALSE), " ")</f>
        <v>1</v>
      </c>
      <c r="R11" s="33">
        <f>IFERROR(VLOOKUP($C11, 'All Indicators - Breakdown'!$C:$GQ, R$1, FALSE), " ")</f>
        <v>2</v>
      </c>
      <c r="S11" s="33">
        <f>IFERROR(VLOOKUP($C11, 'All Indicators - Breakdown'!$C:$GQ, S$1, FALSE), " ")</f>
        <v>2</v>
      </c>
      <c r="T11" s="33">
        <f>IFERROR(VLOOKUP($C11, 'All Indicators - Breakdown'!$C:$GQ, T$1, FALSE), " ")</f>
        <v>2</v>
      </c>
      <c r="U11" s="33">
        <f>IFERROR(VLOOKUP($C11, 'All Indicators - Breakdown'!$C:$GQ, U$1, FALSE), " ")</f>
        <v>1</v>
      </c>
      <c r="V11" s="33">
        <f>IFERROR(VLOOKUP($C11, 'All Indicators - Breakdown'!$C:$GQ, V$1, FALSE), " ")</f>
        <v>1</v>
      </c>
      <c r="W11" s="33">
        <f>IFERROR(VLOOKUP($C11, 'All Indicators - Breakdown'!$C:$GQ, W$1, FALSE), " ")</f>
        <v>1</v>
      </c>
      <c r="X11" s="33">
        <f>IFERROR(VLOOKUP($C11, 'All Indicators - Breakdown'!$C:$GQ, X$1, FALSE), " ")</f>
        <v>1</v>
      </c>
      <c r="Y11" s="33">
        <f>IFERROR(VLOOKUP($C11, 'All Indicators - Breakdown'!$C:$GQ, Y$1, FALSE), " ")</f>
        <v>1</v>
      </c>
      <c r="Z11" s="33">
        <f>IFERROR(VLOOKUP($C11, 'All Indicators - Breakdown'!$C:$GQ, Z$1, FALSE), " ")</f>
        <v>1</v>
      </c>
      <c r="AA11" s="33">
        <f>IFERROR(VLOOKUP($C11, 'All Indicators - Breakdown'!$C:$GQ, AA$1, FALSE), " ")</f>
        <v>1</v>
      </c>
      <c r="AB11" s="33">
        <f>IFERROR(VLOOKUP($C11, 'All Indicators - Breakdown'!$C:$GQ, AB$1, FALSE), " ")</f>
        <v>3</v>
      </c>
      <c r="AC11" s="33">
        <f>IFERROR(VLOOKUP($C11, 'All Indicators - Breakdown'!$C:$GQ, AC$1, FALSE), " ")</f>
        <v>5</v>
      </c>
      <c r="AD11" s="33">
        <f>IFERROR(VLOOKUP($C11, 'All Indicators - Breakdown'!$C:$GQ, AD$1, FALSE), " ")</f>
        <v>1</v>
      </c>
      <c r="AE11" s="33">
        <f>IFERROR(VLOOKUP($C11, 'All Indicators - Breakdown'!$C:$HE, AE$1, FALSE), " ")</f>
        <v>3</v>
      </c>
      <c r="AF11" s="33">
        <f>IFERROR(VLOOKUP($C11, 'All Indicators - Breakdown'!$C:$HE, AF$1, FALSE), " ")</f>
        <v>2</v>
      </c>
      <c r="AG11" s="33">
        <f>IFERROR(VLOOKUP($C11, 'All Indicators - Breakdown'!$C:$HE, AG$1, FALSE), " ")</f>
        <v>4</v>
      </c>
      <c r="AH11" s="33">
        <f>IFERROR(VLOOKUP($C11, 'All Indicators - Breakdown'!$C:$HE, AH$1, FALSE), " ")</f>
        <v>3</v>
      </c>
      <c r="AI11" s="33">
        <f>IFERROR(VLOOKUP($C11, 'All Indicators - Breakdown'!$C:$HE, AI$1, FALSE), " ")</f>
        <v>3</v>
      </c>
      <c r="AJ11" s="33">
        <f>IFERROR(VLOOKUP($C11, 'All Indicators - Breakdown'!$C:$HZ, AJ$1, FALSE), " ")</f>
        <v>2</v>
      </c>
      <c r="AK11" s="33">
        <f>IFERROR(VLOOKUP($C11, 'All Indicators - Breakdown'!$C:$HZ, AK$1, FALSE), " ")</f>
        <v>2</v>
      </c>
      <c r="AL11" s="33">
        <f>IFERROR(VLOOKUP($C11, 'All Indicators - Breakdown'!$C:$HZ, AL$1, FALSE), " ")</f>
        <v>1</v>
      </c>
      <c r="AM11" s="33">
        <f>IFERROR(VLOOKUP($C11, 'All Indicators - Breakdown'!$C:$IU, AM$1, FALSE), " ")</f>
        <v>3</v>
      </c>
      <c r="AN11" s="33">
        <f>IFERROR(VLOOKUP($C11, 'All Indicators - Breakdown'!$C:$IU, AN$1, FALSE), " ")</f>
        <v>1</v>
      </c>
      <c r="AO11" s="33">
        <f>IFERROR(VLOOKUP($C11, 'All Indicators - Breakdown'!$C:$IU, AO$1, FALSE), " ")</f>
        <v>1</v>
      </c>
      <c r="AP11">
        <f t="shared" si="3"/>
        <v>5</v>
      </c>
      <c r="AQ11">
        <f t="shared" si="1"/>
        <v>4</v>
      </c>
      <c r="AR11">
        <f t="shared" si="1"/>
        <v>4</v>
      </c>
      <c r="AS11">
        <f t="shared" si="1"/>
        <v>3</v>
      </c>
      <c r="AT11">
        <f t="shared" si="1"/>
        <v>3</v>
      </c>
      <c r="AU11">
        <f t="shared" si="1"/>
        <v>3</v>
      </c>
      <c r="AV11">
        <f t="shared" si="1"/>
        <v>3</v>
      </c>
      <c r="AW11">
        <f t="shared" si="1"/>
        <v>3</v>
      </c>
      <c r="AX11">
        <f t="shared" si="1"/>
        <v>3</v>
      </c>
      <c r="AY11">
        <f t="shared" si="1"/>
        <v>3</v>
      </c>
      <c r="AZ11">
        <f t="shared" si="1"/>
        <v>2</v>
      </c>
      <c r="BA11">
        <f t="shared" ref="BA11:BP42" si="4">IFERROR(LARGE($F11:$AO11, BA$1), 0)</f>
        <v>2</v>
      </c>
      <c r="BB11">
        <f t="shared" si="4"/>
        <v>2</v>
      </c>
      <c r="BC11">
        <f t="shared" si="4"/>
        <v>2</v>
      </c>
      <c r="BD11">
        <f t="shared" si="4"/>
        <v>2</v>
      </c>
      <c r="BE11">
        <f t="shared" si="4"/>
        <v>2</v>
      </c>
      <c r="BF11">
        <f t="shared" si="4"/>
        <v>2</v>
      </c>
      <c r="BG11">
        <f t="shared" si="4"/>
        <v>2</v>
      </c>
      <c r="BH11">
        <f t="shared" si="4"/>
        <v>1</v>
      </c>
      <c r="BI11">
        <f t="shared" si="4"/>
        <v>1</v>
      </c>
      <c r="BJ11">
        <f t="shared" si="4"/>
        <v>1</v>
      </c>
      <c r="BK11">
        <f t="shared" si="4"/>
        <v>1</v>
      </c>
      <c r="BL11">
        <f t="shared" si="4"/>
        <v>1</v>
      </c>
      <c r="BM11">
        <f t="shared" si="4"/>
        <v>1</v>
      </c>
      <c r="BN11">
        <f t="shared" si="4"/>
        <v>1</v>
      </c>
      <c r="BO11">
        <f t="shared" si="4"/>
        <v>1</v>
      </c>
      <c r="BP11">
        <f t="shared" si="4"/>
        <v>1</v>
      </c>
      <c r="BQ11">
        <f t="shared" ref="BQ11:BY39" si="5">IFERROR(LARGE($F11:$AO11, BQ$1), 0)</f>
        <v>1</v>
      </c>
      <c r="BR11">
        <f t="shared" si="5"/>
        <v>1</v>
      </c>
      <c r="BS11">
        <f t="shared" si="5"/>
        <v>1</v>
      </c>
      <c r="BT11">
        <f t="shared" si="5"/>
        <v>1</v>
      </c>
      <c r="BU11">
        <f t="shared" si="5"/>
        <v>1</v>
      </c>
      <c r="BV11">
        <f t="shared" si="5"/>
        <v>1</v>
      </c>
      <c r="BW11">
        <f t="shared" si="5"/>
        <v>1</v>
      </c>
      <c r="BX11">
        <f t="shared" si="5"/>
        <v>1</v>
      </c>
      <c r="BY11">
        <f t="shared" si="5"/>
        <v>0</v>
      </c>
    </row>
    <row r="12" spans="1:77" ht="16.3" thickTop="1" thickBot="1" x14ac:dyDescent="0.3">
      <c r="A12" s="16" t="s">
        <v>140</v>
      </c>
      <c r="B12" s="16" t="s">
        <v>156</v>
      </c>
      <c r="C12" s="16" t="s">
        <v>157</v>
      </c>
      <c r="D12" s="10">
        <f>VLOOKUP(C12, Overview!C$3:D$403, 2, FALSE)</f>
        <v>3</v>
      </c>
      <c r="E12" s="34">
        <f t="shared" si="2"/>
        <v>3.4</v>
      </c>
      <c r="F12" s="33">
        <f>IFERROR(VLOOKUP($C12, 'All Indicators - Breakdown'!$C:$GQ, F$1, FALSE), " ")</f>
        <v>3</v>
      </c>
      <c r="G12" s="33">
        <f>IFERROR(VLOOKUP($C12, 'All Indicators - Breakdown'!$C:$GQ, G$1, FALSE), " ")</f>
        <v>4</v>
      </c>
      <c r="H12" s="33">
        <f>IFERROR(VLOOKUP($C12, 'All Indicators - Breakdown'!$C:$GQ, H$1, FALSE), " ")</f>
        <v>4</v>
      </c>
      <c r="I12" s="33">
        <f>IFERROR(VLOOKUP($C12, 'All Indicators - Breakdown'!$C:$GQ, I$1, FALSE), " ")</f>
        <v>4</v>
      </c>
      <c r="J12" s="33">
        <f>IFERROR(VLOOKUP($C12, 'All Indicators - Breakdown'!$C:$GQ, J$1, FALSE), " ")</f>
        <v>3</v>
      </c>
      <c r="K12" s="33">
        <f>IFERROR(VLOOKUP($C12, 'All Indicators - Breakdown'!$C:$GQ, K$1, FALSE), " ")</f>
        <v>1</v>
      </c>
      <c r="L12" s="33">
        <f>IFERROR(VLOOKUP($C12, 'All Indicators - Breakdown'!$C:$GQ, L$1, FALSE), " ")</f>
        <v>1</v>
      </c>
      <c r="M12" s="33">
        <f>IFERROR(VLOOKUP($C12, 'All Indicators - Breakdown'!$C:$GQ, M$1, FALSE), " ")</f>
        <v>2</v>
      </c>
      <c r="N12" s="33" t="str">
        <f>IFERROR(VLOOKUP($C12, 'All Indicators - Breakdown'!$C:$GQ, N$1, FALSE), " ")</f>
        <v>N/A</v>
      </c>
      <c r="O12" s="33">
        <f>IFERROR(VLOOKUP($C12, 'All Indicators - Breakdown'!$C:$GQ, O$1, FALSE), " ")</f>
        <v>3</v>
      </c>
      <c r="P12" s="33">
        <f>IFERROR(VLOOKUP($C12, 'All Indicators - Breakdown'!$C:$GQ, P$1, FALSE), " ")</f>
        <v>1</v>
      </c>
      <c r="Q12" s="33">
        <f>IFERROR(VLOOKUP($C12, 'All Indicators - Breakdown'!$C:$GQ, Q$1, FALSE), " ")</f>
        <v>1</v>
      </c>
      <c r="R12" s="33">
        <f>IFERROR(VLOOKUP($C12, 'All Indicators - Breakdown'!$C:$GQ, R$1, FALSE), " ")</f>
        <v>2</v>
      </c>
      <c r="S12" s="33">
        <f>IFERROR(VLOOKUP($C12, 'All Indicators - Breakdown'!$C:$GQ, S$1, FALSE), " ")</f>
        <v>3</v>
      </c>
      <c r="T12" s="33">
        <f>IFERROR(VLOOKUP($C12, 'All Indicators - Breakdown'!$C:$GQ, T$1, FALSE), " ")</f>
        <v>1</v>
      </c>
      <c r="U12" s="33">
        <f>IFERROR(VLOOKUP($C12, 'All Indicators - Breakdown'!$C:$GQ, U$1, FALSE), " ")</f>
        <v>3</v>
      </c>
      <c r="V12" s="33">
        <f>IFERROR(VLOOKUP($C12, 'All Indicators - Breakdown'!$C:$GQ, V$1, FALSE), " ")</f>
        <v>1</v>
      </c>
      <c r="W12" s="33">
        <f>IFERROR(VLOOKUP($C12, 'All Indicators - Breakdown'!$C:$GQ, W$1, FALSE), " ")</f>
        <v>1</v>
      </c>
      <c r="X12" s="33">
        <f>IFERROR(VLOOKUP($C12, 'All Indicators - Breakdown'!$C:$GQ, X$1, FALSE), " ")</f>
        <v>1</v>
      </c>
      <c r="Y12" s="33">
        <f>IFERROR(VLOOKUP($C12, 'All Indicators - Breakdown'!$C:$GQ, Y$1, FALSE), " ")</f>
        <v>1</v>
      </c>
      <c r="Z12" s="33">
        <f>IFERROR(VLOOKUP($C12, 'All Indicators - Breakdown'!$C:$GQ, Z$1, FALSE), " ")</f>
        <v>1</v>
      </c>
      <c r="AA12" s="33">
        <f>IFERROR(VLOOKUP($C12, 'All Indicators - Breakdown'!$C:$GQ, AA$1, FALSE), " ")</f>
        <v>2</v>
      </c>
      <c r="AB12" s="33">
        <f>IFERROR(VLOOKUP($C12, 'All Indicators - Breakdown'!$C:$GQ, AB$1, FALSE), " ")</f>
        <v>3</v>
      </c>
      <c r="AC12" s="33">
        <f>IFERROR(VLOOKUP($C12, 'All Indicators - Breakdown'!$C:$GQ, AC$1, FALSE), " ")</f>
        <v>2</v>
      </c>
      <c r="AD12" s="33">
        <f>IFERROR(VLOOKUP($C12, 'All Indicators - Breakdown'!$C:$GQ, AD$1, FALSE), " ")</f>
        <v>2</v>
      </c>
      <c r="AE12" s="33">
        <f>IFERROR(VLOOKUP($C12, 'All Indicators - Breakdown'!$C:$HE, AE$1, FALSE), " ")</f>
        <v>1</v>
      </c>
      <c r="AF12" s="33">
        <f>IFERROR(VLOOKUP($C12, 'All Indicators - Breakdown'!$C:$HE, AF$1, FALSE), " ")</f>
        <v>3</v>
      </c>
      <c r="AG12" s="33">
        <f>IFERROR(VLOOKUP($C12, 'All Indicators - Breakdown'!$C:$HE, AG$1, FALSE), " ")</f>
        <v>4</v>
      </c>
      <c r="AH12" s="33">
        <f>IFERROR(VLOOKUP($C12, 'All Indicators - Breakdown'!$C:$HE, AH$1, FALSE), " ")</f>
        <v>4</v>
      </c>
      <c r="AI12" s="33">
        <f>IFERROR(VLOOKUP($C12, 'All Indicators - Breakdown'!$C:$HE, AI$1, FALSE), " ")</f>
        <v>4</v>
      </c>
      <c r="AJ12" s="33">
        <f>IFERROR(VLOOKUP($C12, 'All Indicators - Breakdown'!$C:$HZ, AJ$1, FALSE), " ")</f>
        <v>5</v>
      </c>
      <c r="AK12" s="33">
        <f>IFERROR(VLOOKUP($C12, 'All Indicators - Breakdown'!$C:$HZ, AK$1, FALSE), " ")</f>
        <v>4</v>
      </c>
      <c r="AL12" s="33">
        <f>IFERROR(VLOOKUP($C12, 'All Indicators - Breakdown'!$C:$HZ, AL$1, FALSE), " ")</f>
        <v>1</v>
      </c>
      <c r="AM12" s="33">
        <f>IFERROR(VLOOKUP($C12, 'All Indicators - Breakdown'!$C:$IU, AM$1, FALSE), " ")</f>
        <v>1</v>
      </c>
      <c r="AN12" s="33">
        <f>IFERROR(VLOOKUP($C12, 'All Indicators - Breakdown'!$C:$IU, AN$1, FALSE), " ")</f>
        <v>1</v>
      </c>
      <c r="AO12" s="33">
        <f>IFERROR(VLOOKUP($C12, 'All Indicators - Breakdown'!$C:$IU, AO$1, FALSE), " ")</f>
        <v>1</v>
      </c>
      <c r="AP12">
        <f t="shared" si="3"/>
        <v>5</v>
      </c>
      <c r="AQ12">
        <f t="shared" si="3"/>
        <v>4</v>
      </c>
      <c r="AR12">
        <f t="shared" si="3"/>
        <v>4</v>
      </c>
      <c r="AS12">
        <f t="shared" si="3"/>
        <v>4</v>
      </c>
      <c r="AT12">
        <f t="shared" si="3"/>
        <v>4</v>
      </c>
      <c r="AU12">
        <f t="shared" si="3"/>
        <v>4</v>
      </c>
      <c r="AV12">
        <f t="shared" si="3"/>
        <v>4</v>
      </c>
      <c r="AW12">
        <f t="shared" si="3"/>
        <v>4</v>
      </c>
      <c r="AX12">
        <f t="shared" si="3"/>
        <v>3</v>
      </c>
      <c r="AY12">
        <f t="shared" si="3"/>
        <v>3</v>
      </c>
      <c r="AZ12">
        <f t="shared" si="3"/>
        <v>3</v>
      </c>
      <c r="BA12">
        <f t="shared" si="3"/>
        <v>3</v>
      </c>
      <c r="BB12">
        <f t="shared" si="3"/>
        <v>3</v>
      </c>
      <c r="BC12">
        <f t="shared" si="3"/>
        <v>3</v>
      </c>
      <c r="BD12">
        <f t="shared" si="3"/>
        <v>3</v>
      </c>
      <c r="BE12">
        <f t="shared" si="3"/>
        <v>2</v>
      </c>
      <c r="BF12">
        <f t="shared" si="4"/>
        <v>2</v>
      </c>
      <c r="BG12">
        <f t="shared" si="4"/>
        <v>2</v>
      </c>
      <c r="BH12">
        <f t="shared" si="4"/>
        <v>2</v>
      </c>
      <c r="BI12">
        <f t="shared" si="4"/>
        <v>2</v>
      </c>
      <c r="BJ12">
        <f t="shared" si="4"/>
        <v>1</v>
      </c>
      <c r="BK12">
        <f t="shared" si="4"/>
        <v>1</v>
      </c>
      <c r="BL12">
        <f t="shared" si="4"/>
        <v>1</v>
      </c>
      <c r="BM12">
        <f t="shared" si="4"/>
        <v>1</v>
      </c>
      <c r="BN12">
        <f t="shared" si="4"/>
        <v>1</v>
      </c>
      <c r="BO12">
        <f t="shared" si="4"/>
        <v>1</v>
      </c>
      <c r="BP12">
        <f t="shared" si="4"/>
        <v>1</v>
      </c>
      <c r="BQ12">
        <f t="shared" si="5"/>
        <v>1</v>
      </c>
      <c r="BR12">
        <f t="shared" si="5"/>
        <v>1</v>
      </c>
      <c r="BS12">
        <f t="shared" si="5"/>
        <v>1</v>
      </c>
      <c r="BT12">
        <f t="shared" si="5"/>
        <v>1</v>
      </c>
      <c r="BU12">
        <f t="shared" si="5"/>
        <v>1</v>
      </c>
      <c r="BV12">
        <f t="shared" si="5"/>
        <v>1</v>
      </c>
      <c r="BW12">
        <f t="shared" si="5"/>
        <v>1</v>
      </c>
      <c r="BX12">
        <f t="shared" si="5"/>
        <v>1</v>
      </c>
      <c r="BY12">
        <f t="shared" si="5"/>
        <v>0</v>
      </c>
    </row>
    <row r="13" spans="1:77" ht="16.3" thickTop="1" thickBot="1" x14ac:dyDescent="0.3">
      <c r="A13" s="16" t="s">
        <v>140</v>
      </c>
      <c r="B13" s="16" t="s">
        <v>158</v>
      </c>
      <c r="C13" s="16" t="s">
        <v>159</v>
      </c>
      <c r="D13" s="10">
        <f>VLOOKUP(C13, Overview!C$3:D$403, 2, FALSE)</f>
        <v>3</v>
      </c>
      <c r="E13" s="34">
        <f t="shared" si="2"/>
        <v>3.4</v>
      </c>
      <c r="F13" s="33">
        <f>IFERROR(VLOOKUP($C13, 'All Indicators - Breakdown'!$C:$GQ, F$1, FALSE), " ")</f>
        <v>3</v>
      </c>
      <c r="G13" s="33">
        <f>IFERROR(VLOOKUP($C13, 'All Indicators - Breakdown'!$C:$GQ, G$1, FALSE), " ")</f>
        <v>1</v>
      </c>
      <c r="H13" s="33">
        <f>IFERROR(VLOOKUP($C13, 'All Indicators - Breakdown'!$C:$GQ, H$1, FALSE), " ")</f>
        <v>4</v>
      </c>
      <c r="I13" s="33">
        <f>IFERROR(VLOOKUP($C13, 'All Indicators - Breakdown'!$C:$GQ, I$1, FALSE), " ")</f>
        <v>4</v>
      </c>
      <c r="J13" s="33">
        <f>IFERROR(VLOOKUP($C13, 'All Indicators - Breakdown'!$C:$GQ, J$1, FALSE), " ")</f>
        <v>2</v>
      </c>
      <c r="K13" s="33">
        <f>IFERROR(VLOOKUP($C13, 'All Indicators - Breakdown'!$C:$GQ, K$1, FALSE), " ")</f>
        <v>2</v>
      </c>
      <c r="L13" s="33">
        <f>IFERROR(VLOOKUP($C13, 'All Indicators - Breakdown'!$C:$GQ, L$1, FALSE), " ")</f>
        <v>1</v>
      </c>
      <c r="M13" s="33">
        <f>IFERROR(VLOOKUP($C13, 'All Indicators - Breakdown'!$C:$GQ, M$1, FALSE), " ")</f>
        <v>3</v>
      </c>
      <c r="N13" s="33" t="str">
        <f>IFERROR(VLOOKUP($C13, 'All Indicators - Breakdown'!$C:$GQ, N$1, FALSE), " ")</f>
        <v>N/A</v>
      </c>
      <c r="O13" s="33">
        <f>IFERROR(VLOOKUP($C13, 'All Indicators - Breakdown'!$C:$GQ, O$1, FALSE), " ")</f>
        <v>3</v>
      </c>
      <c r="P13" s="33">
        <f>IFERROR(VLOOKUP($C13, 'All Indicators - Breakdown'!$C:$GQ, P$1, FALSE), " ")</f>
        <v>1</v>
      </c>
      <c r="Q13" s="33">
        <f>IFERROR(VLOOKUP($C13, 'All Indicators - Breakdown'!$C:$GQ, Q$1, FALSE), " ")</f>
        <v>1</v>
      </c>
      <c r="R13" s="33">
        <f>IFERROR(VLOOKUP($C13, 'All Indicators - Breakdown'!$C:$GQ, R$1, FALSE), " ")</f>
        <v>1</v>
      </c>
      <c r="S13" s="33">
        <f>IFERROR(VLOOKUP($C13, 'All Indicators - Breakdown'!$C:$GQ, S$1, FALSE), " ")</f>
        <v>3</v>
      </c>
      <c r="T13" s="33">
        <f>IFERROR(VLOOKUP($C13, 'All Indicators - Breakdown'!$C:$GQ, T$1, FALSE), " ")</f>
        <v>3</v>
      </c>
      <c r="U13" s="33">
        <f>IFERROR(VLOOKUP($C13, 'All Indicators - Breakdown'!$C:$GQ, U$1, FALSE), " ")</f>
        <v>1</v>
      </c>
      <c r="V13" s="33">
        <f>IFERROR(VLOOKUP($C13, 'All Indicators - Breakdown'!$C:$GQ, V$1, FALSE), " ")</f>
        <v>3</v>
      </c>
      <c r="W13" s="33">
        <f>IFERROR(VLOOKUP($C13, 'All Indicators - Breakdown'!$C:$GQ, W$1, FALSE), " ")</f>
        <v>1</v>
      </c>
      <c r="X13" s="33">
        <f>IFERROR(VLOOKUP($C13, 'All Indicators - Breakdown'!$C:$GQ, X$1, FALSE), " ")</f>
        <v>1</v>
      </c>
      <c r="Y13" s="33">
        <f>IFERROR(VLOOKUP($C13, 'All Indicators - Breakdown'!$C:$GQ, Y$1, FALSE), " ")</f>
        <v>1</v>
      </c>
      <c r="Z13" s="33">
        <f>IFERROR(VLOOKUP($C13, 'All Indicators - Breakdown'!$C:$GQ, Z$1, FALSE), " ")</f>
        <v>1</v>
      </c>
      <c r="AA13" s="33">
        <f>IFERROR(VLOOKUP($C13, 'All Indicators - Breakdown'!$C:$GQ, AA$1, FALSE), " ")</f>
        <v>1</v>
      </c>
      <c r="AB13" s="33">
        <f>IFERROR(VLOOKUP($C13, 'All Indicators - Breakdown'!$C:$GQ, AB$1, FALSE), " ")</f>
        <v>3</v>
      </c>
      <c r="AC13" s="33">
        <f>IFERROR(VLOOKUP($C13, 'All Indicators - Breakdown'!$C:$GQ, AC$1, FALSE), " ")</f>
        <v>4</v>
      </c>
      <c r="AD13" s="33">
        <f>IFERROR(VLOOKUP($C13, 'All Indicators - Breakdown'!$C:$GQ, AD$1, FALSE), " ")</f>
        <v>2</v>
      </c>
      <c r="AE13" s="33">
        <f>IFERROR(VLOOKUP($C13, 'All Indicators - Breakdown'!$C:$HE, AE$1, FALSE), " ")</f>
        <v>3</v>
      </c>
      <c r="AF13" s="33">
        <f>IFERROR(VLOOKUP($C13, 'All Indicators - Breakdown'!$C:$HE, AF$1, FALSE), " ")</f>
        <v>3</v>
      </c>
      <c r="AG13" s="33">
        <f>IFERROR(VLOOKUP($C13, 'All Indicators - Breakdown'!$C:$HE, AG$1, FALSE), " ")</f>
        <v>4</v>
      </c>
      <c r="AH13" s="33">
        <f>IFERROR(VLOOKUP($C13, 'All Indicators - Breakdown'!$C:$HE, AH$1, FALSE), " ")</f>
        <v>4</v>
      </c>
      <c r="AI13" s="33">
        <f>IFERROR(VLOOKUP($C13, 'All Indicators - Breakdown'!$C:$HE, AI$1, FALSE), " ")</f>
        <v>4</v>
      </c>
      <c r="AJ13" s="33">
        <f>IFERROR(VLOOKUP($C13, 'All Indicators - Breakdown'!$C:$HZ, AJ$1, FALSE), " ")</f>
        <v>3</v>
      </c>
      <c r="AK13" s="33">
        <f>IFERROR(VLOOKUP($C13, 'All Indicators - Breakdown'!$C:$HZ, AK$1, FALSE), " ")</f>
        <v>2</v>
      </c>
      <c r="AL13" s="33">
        <f>IFERROR(VLOOKUP($C13, 'All Indicators - Breakdown'!$C:$HZ, AL$1, FALSE), " ")</f>
        <v>1</v>
      </c>
      <c r="AM13" s="33">
        <f>IFERROR(VLOOKUP($C13, 'All Indicators - Breakdown'!$C:$IU, AM$1, FALSE), " ")</f>
        <v>4</v>
      </c>
      <c r="AN13" s="33">
        <f>IFERROR(VLOOKUP($C13, 'All Indicators - Breakdown'!$C:$IU, AN$1, FALSE), " ")</f>
        <v>1</v>
      </c>
      <c r="AO13" s="33">
        <f>IFERROR(VLOOKUP($C13, 'All Indicators - Breakdown'!$C:$IU, AO$1, FALSE), " ")</f>
        <v>1</v>
      </c>
      <c r="AP13">
        <f t="shared" si="3"/>
        <v>4</v>
      </c>
      <c r="AQ13">
        <f t="shared" si="3"/>
        <v>4</v>
      </c>
      <c r="AR13">
        <f t="shared" si="3"/>
        <v>4</v>
      </c>
      <c r="AS13">
        <f t="shared" si="3"/>
        <v>4</v>
      </c>
      <c r="AT13">
        <f t="shared" si="3"/>
        <v>4</v>
      </c>
      <c r="AU13">
        <f t="shared" si="3"/>
        <v>4</v>
      </c>
      <c r="AV13">
        <f t="shared" si="3"/>
        <v>4</v>
      </c>
      <c r="AW13">
        <f t="shared" si="3"/>
        <v>3</v>
      </c>
      <c r="AX13">
        <f t="shared" si="3"/>
        <v>3</v>
      </c>
      <c r="AY13">
        <f t="shared" si="3"/>
        <v>3</v>
      </c>
      <c r="AZ13">
        <f t="shared" si="3"/>
        <v>3</v>
      </c>
      <c r="BA13">
        <f t="shared" si="3"/>
        <v>3</v>
      </c>
      <c r="BB13">
        <f t="shared" si="3"/>
        <v>3</v>
      </c>
      <c r="BC13">
        <f t="shared" si="3"/>
        <v>3</v>
      </c>
      <c r="BD13">
        <f t="shared" si="3"/>
        <v>3</v>
      </c>
      <c r="BE13">
        <f t="shared" si="3"/>
        <v>3</v>
      </c>
      <c r="BF13">
        <f t="shared" si="4"/>
        <v>3</v>
      </c>
      <c r="BG13">
        <f t="shared" si="4"/>
        <v>2</v>
      </c>
      <c r="BH13">
        <f t="shared" si="4"/>
        <v>2</v>
      </c>
      <c r="BI13">
        <f t="shared" si="4"/>
        <v>2</v>
      </c>
      <c r="BJ13">
        <f t="shared" si="4"/>
        <v>2</v>
      </c>
      <c r="BK13">
        <f t="shared" si="4"/>
        <v>1</v>
      </c>
      <c r="BL13">
        <f t="shared" si="4"/>
        <v>1</v>
      </c>
      <c r="BM13">
        <f t="shared" si="4"/>
        <v>1</v>
      </c>
      <c r="BN13">
        <f t="shared" si="4"/>
        <v>1</v>
      </c>
      <c r="BO13">
        <f t="shared" si="4"/>
        <v>1</v>
      </c>
      <c r="BP13">
        <f t="shared" si="4"/>
        <v>1</v>
      </c>
      <c r="BQ13">
        <f t="shared" si="5"/>
        <v>1</v>
      </c>
      <c r="BR13">
        <f t="shared" si="5"/>
        <v>1</v>
      </c>
      <c r="BS13">
        <f t="shared" si="5"/>
        <v>1</v>
      </c>
      <c r="BT13">
        <f t="shared" si="5"/>
        <v>1</v>
      </c>
      <c r="BU13">
        <f t="shared" si="5"/>
        <v>1</v>
      </c>
      <c r="BV13">
        <f t="shared" si="5"/>
        <v>1</v>
      </c>
      <c r="BW13">
        <f t="shared" si="5"/>
        <v>1</v>
      </c>
      <c r="BX13">
        <f t="shared" si="5"/>
        <v>1</v>
      </c>
      <c r="BY13">
        <f t="shared" si="5"/>
        <v>0</v>
      </c>
    </row>
    <row r="14" spans="1:77" ht="16.3" thickTop="1" thickBot="1" x14ac:dyDescent="0.3">
      <c r="A14" s="16" t="s">
        <v>140</v>
      </c>
      <c r="B14" s="16" t="s">
        <v>160</v>
      </c>
      <c r="C14" s="16" t="s">
        <v>161</v>
      </c>
      <c r="D14" s="10">
        <f>VLOOKUP(C14, Overview!C$3:D$403, 2, FALSE)</f>
        <v>3</v>
      </c>
      <c r="E14" s="34">
        <f t="shared" si="2"/>
        <v>3.1</v>
      </c>
      <c r="F14" s="33">
        <f>IFERROR(VLOOKUP($C14, 'All Indicators - Breakdown'!$C:$GQ, F$1, FALSE), " ")</f>
        <v>5</v>
      </c>
      <c r="G14" s="33">
        <f>IFERROR(VLOOKUP($C14, 'All Indicators - Breakdown'!$C:$GQ, G$1, FALSE), " ")</f>
        <v>1</v>
      </c>
      <c r="H14" s="33">
        <f>IFERROR(VLOOKUP($C14, 'All Indicators - Breakdown'!$C:$GQ, H$1, FALSE), " ")</f>
        <v>3</v>
      </c>
      <c r="I14" s="33">
        <f>IFERROR(VLOOKUP($C14, 'All Indicators - Breakdown'!$C:$GQ, I$1, FALSE), " ")</f>
        <v>3</v>
      </c>
      <c r="J14" s="33">
        <f>IFERROR(VLOOKUP($C14, 'All Indicators - Breakdown'!$C:$GQ, J$1, FALSE), " ")</f>
        <v>2</v>
      </c>
      <c r="K14" s="33">
        <f>IFERROR(VLOOKUP($C14, 'All Indicators - Breakdown'!$C:$GQ, K$1, FALSE), " ")</f>
        <v>1</v>
      </c>
      <c r="L14" s="33">
        <f>IFERROR(VLOOKUP($C14, 'All Indicators - Breakdown'!$C:$GQ, L$1, FALSE), " ")</f>
        <v>1</v>
      </c>
      <c r="M14" s="33">
        <f>IFERROR(VLOOKUP($C14, 'All Indicators - Breakdown'!$C:$GQ, M$1, FALSE), " ")</f>
        <v>2</v>
      </c>
      <c r="N14" s="33" t="str">
        <f>IFERROR(VLOOKUP($C14, 'All Indicators - Breakdown'!$C:$GQ, N$1, FALSE), " ")</f>
        <v>N/A</v>
      </c>
      <c r="O14" s="33">
        <f>IFERROR(VLOOKUP($C14, 'All Indicators - Breakdown'!$C:$GQ, O$1, FALSE), " ")</f>
        <v>1</v>
      </c>
      <c r="P14" s="33">
        <f>IFERROR(VLOOKUP($C14, 'All Indicators - Breakdown'!$C:$GQ, P$1, FALSE), " ")</f>
        <v>1</v>
      </c>
      <c r="Q14" s="33">
        <f>IFERROR(VLOOKUP($C14, 'All Indicators - Breakdown'!$C:$GQ, Q$1, FALSE), " ")</f>
        <v>1</v>
      </c>
      <c r="R14" s="33">
        <f>IFERROR(VLOOKUP($C14, 'All Indicators - Breakdown'!$C:$GQ, R$1, FALSE), " ")</f>
        <v>2</v>
      </c>
      <c r="S14" s="33">
        <f>IFERROR(VLOOKUP($C14, 'All Indicators - Breakdown'!$C:$GQ, S$1, FALSE), " ")</f>
        <v>2</v>
      </c>
      <c r="T14" s="33">
        <f>IFERROR(VLOOKUP($C14, 'All Indicators - Breakdown'!$C:$GQ, T$1, FALSE), " ")</f>
        <v>2</v>
      </c>
      <c r="U14" s="33">
        <f>IFERROR(VLOOKUP($C14, 'All Indicators - Breakdown'!$C:$GQ, U$1, FALSE), " ")</f>
        <v>3</v>
      </c>
      <c r="V14" s="33">
        <f>IFERROR(VLOOKUP($C14, 'All Indicators - Breakdown'!$C:$GQ, V$1, FALSE), " ")</f>
        <v>1</v>
      </c>
      <c r="W14" s="33">
        <f>IFERROR(VLOOKUP($C14, 'All Indicators - Breakdown'!$C:$GQ, W$1, FALSE), " ")</f>
        <v>1</v>
      </c>
      <c r="X14" s="33">
        <f>IFERROR(VLOOKUP($C14, 'All Indicators - Breakdown'!$C:$GQ, X$1, FALSE), " ")</f>
        <v>1</v>
      </c>
      <c r="Y14" s="33">
        <f>IFERROR(VLOOKUP($C14, 'All Indicators - Breakdown'!$C:$GQ, Y$1, FALSE), " ")</f>
        <v>1</v>
      </c>
      <c r="Z14" s="33">
        <f>IFERROR(VLOOKUP($C14, 'All Indicators - Breakdown'!$C:$GQ, Z$1, FALSE), " ")</f>
        <v>1</v>
      </c>
      <c r="AA14" s="33">
        <f>IFERROR(VLOOKUP($C14, 'All Indicators - Breakdown'!$C:$GQ, AA$1, FALSE), " ")</f>
        <v>1</v>
      </c>
      <c r="AB14" s="33">
        <f>IFERROR(VLOOKUP($C14, 'All Indicators - Breakdown'!$C:$GQ, AB$1, FALSE), " ")</f>
        <v>2</v>
      </c>
      <c r="AC14" s="33">
        <f>IFERROR(VLOOKUP($C14, 'All Indicators - Breakdown'!$C:$GQ, AC$1, FALSE), " ")</f>
        <v>5</v>
      </c>
      <c r="AD14" s="33">
        <f>IFERROR(VLOOKUP($C14, 'All Indicators - Breakdown'!$C:$GQ, AD$1, FALSE), " ")</f>
        <v>1</v>
      </c>
      <c r="AE14" s="33">
        <f>IFERROR(VLOOKUP($C14, 'All Indicators - Breakdown'!$C:$HE, AE$1, FALSE), " ")</f>
        <v>3</v>
      </c>
      <c r="AF14" s="33">
        <f>IFERROR(VLOOKUP($C14, 'All Indicators - Breakdown'!$C:$HE, AF$1, FALSE), " ")</f>
        <v>2</v>
      </c>
      <c r="AG14" s="33">
        <f>IFERROR(VLOOKUP($C14, 'All Indicators - Breakdown'!$C:$HE, AG$1, FALSE), " ")</f>
        <v>3</v>
      </c>
      <c r="AH14" s="33">
        <f>IFERROR(VLOOKUP($C14, 'All Indicators - Breakdown'!$C:$HE, AH$1, FALSE), " ")</f>
        <v>4</v>
      </c>
      <c r="AI14" s="33">
        <f>IFERROR(VLOOKUP($C14, 'All Indicators - Breakdown'!$C:$HE, AI$1, FALSE), " ")</f>
        <v>4</v>
      </c>
      <c r="AJ14" s="33">
        <f>IFERROR(VLOOKUP($C14, 'All Indicators - Breakdown'!$C:$HZ, AJ$1, FALSE), " ")</f>
        <v>4</v>
      </c>
      <c r="AK14" s="33">
        <f>IFERROR(VLOOKUP($C14, 'All Indicators - Breakdown'!$C:$HZ, AK$1, FALSE), " ")</f>
        <v>3</v>
      </c>
      <c r="AL14" s="33">
        <f>IFERROR(VLOOKUP($C14, 'All Indicators - Breakdown'!$C:$HZ, AL$1, FALSE), " ")</f>
        <v>1</v>
      </c>
      <c r="AM14" s="33">
        <f>IFERROR(VLOOKUP($C14, 'All Indicators - Breakdown'!$C:$IU, AM$1, FALSE), " ")</f>
        <v>3</v>
      </c>
      <c r="AN14" s="33">
        <f>IFERROR(VLOOKUP($C14, 'All Indicators - Breakdown'!$C:$IU, AN$1, FALSE), " ")</f>
        <v>1</v>
      </c>
      <c r="AO14" s="33">
        <f>IFERROR(VLOOKUP($C14, 'All Indicators - Breakdown'!$C:$IU, AO$1, FALSE), " ")</f>
        <v>1</v>
      </c>
      <c r="AP14">
        <f t="shared" si="3"/>
        <v>5</v>
      </c>
      <c r="AQ14">
        <f t="shared" si="3"/>
        <v>5</v>
      </c>
      <c r="AR14">
        <f t="shared" si="3"/>
        <v>4</v>
      </c>
      <c r="AS14">
        <f t="shared" si="3"/>
        <v>4</v>
      </c>
      <c r="AT14">
        <f t="shared" si="3"/>
        <v>4</v>
      </c>
      <c r="AU14">
        <f t="shared" si="3"/>
        <v>3</v>
      </c>
      <c r="AV14">
        <f t="shared" si="3"/>
        <v>3</v>
      </c>
      <c r="AW14">
        <f t="shared" si="3"/>
        <v>3</v>
      </c>
      <c r="AX14">
        <f t="shared" si="3"/>
        <v>3</v>
      </c>
      <c r="AY14">
        <f t="shared" si="3"/>
        <v>3</v>
      </c>
      <c r="AZ14">
        <f t="shared" si="3"/>
        <v>3</v>
      </c>
      <c r="BA14">
        <f t="shared" si="3"/>
        <v>3</v>
      </c>
      <c r="BB14">
        <f t="shared" si="3"/>
        <v>2</v>
      </c>
      <c r="BC14">
        <f t="shared" si="3"/>
        <v>2</v>
      </c>
      <c r="BD14">
        <f t="shared" si="3"/>
        <v>2</v>
      </c>
      <c r="BE14">
        <f t="shared" si="3"/>
        <v>2</v>
      </c>
      <c r="BF14">
        <f t="shared" si="4"/>
        <v>2</v>
      </c>
      <c r="BG14">
        <f t="shared" si="4"/>
        <v>2</v>
      </c>
      <c r="BH14">
        <f t="shared" si="4"/>
        <v>2</v>
      </c>
      <c r="BI14">
        <f t="shared" si="4"/>
        <v>1</v>
      </c>
      <c r="BJ14">
        <f t="shared" si="4"/>
        <v>1</v>
      </c>
      <c r="BK14">
        <f t="shared" si="4"/>
        <v>1</v>
      </c>
      <c r="BL14">
        <f t="shared" si="4"/>
        <v>1</v>
      </c>
      <c r="BM14">
        <f t="shared" si="4"/>
        <v>1</v>
      </c>
      <c r="BN14">
        <f t="shared" si="4"/>
        <v>1</v>
      </c>
      <c r="BO14">
        <f t="shared" si="4"/>
        <v>1</v>
      </c>
      <c r="BP14">
        <f t="shared" si="4"/>
        <v>1</v>
      </c>
      <c r="BQ14">
        <f t="shared" si="5"/>
        <v>1</v>
      </c>
      <c r="BR14">
        <f t="shared" si="5"/>
        <v>1</v>
      </c>
      <c r="BS14">
        <f t="shared" si="5"/>
        <v>1</v>
      </c>
      <c r="BT14">
        <f t="shared" si="5"/>
        <v>1</v>
      </c>
      <c r="BU14">
        <f t="shared" si="5"/>
        <v>1</v>
      </c>
      <c r="BV14">
        <f t="shared" si="5"/>
        <v>1</v>
      </c>
      <c r="BW14">
        <f t="shared" si="5"/>
        <v>1</v>
      </c>
      <c r="BX14">
        <f t="shared" si="5"/>
        <v>1</v>
      </c>
      <c r="BY14">
        <f t="shared" si="5"/>
        <v>0</v>
      </c>
    </row>
    <row r="15" spans="1:77" ht="16.3" thickTop="1" thickBot="1" x14ac:dyDescent="0.3">
      <c r="A15" s="16" t="s">
        <v>140</v>
      </c>
      <c r="B15" s="16" t="s">
        <v>162</v>
      </c>
      <c r="C15" s="16" t="s">
        <v>163</v>
      </c>
      <c r="D15" s="10">
        <f>VLOOKUP(C15, Overview!C$3:D$403, 2, FALSE)</f>
        <v>3</v>
      </c>
      <c r="E15" s="34">
        <f t="shared" si="2"/>
        <v>3.1</v>
      </c>
      <c r="F15" s="33">
        <f>IFERROR(VLOOKUP($C15, 'All Indicators - Breakdown'!$C:$GQ, F$1, FALSE), " ")</f>
        <v>1</v>
      </c>
      <c r="G15" s="33">
        <f>IFERROR(VLOOKUP($C15, 'All Indicators - Breakdown'!$C:$GQ, G$1, FALSE), " ")</f>
        <v>5</v>
      </c>
      <c r="H15" s="33">
        <f>IFERROR(VLOOKUP($C15, 'All Indicators - Breakdown'!$C:$GQ, H$1, FALSE), " ")</f>
        <v>3</v>
      </c>
      <c r="I15" s="33">
        <f>IFERROR(VLOOKUP($C15, 'All Indicators - Breakdown'!$C:$GQ, I$1, FALSE), " ")</f>
        <v>2</v>
      </c>
      <c r="J15" s="33">
        <f>IFERROR(VLOOKUP($C15, 'All Indicators - Breakdown'!$C:$GQ, J$1, FALSE), " ")</f>
        <v>3</v>
      </c>
      <c r="K15" s="33">
        <f>IFERROR(VLOOKUP($C15, 'All Indicators - Breakdown'!$C:$GQ, K$1, FALSE), " ")</f>
        <v>2</v>
      </c>
      <c r="L15" s="33">
        <f>IFERROR(VLOOKUP($C15, 'All Indicators - Breakdown'!$C:$GQ, L$1, FALSE), " ")</f>
        <v>1</v>
      </c>
      <c r="M15" s="33">
        <f>IFERROR(VLOOKUP($C15, 'All Indicators - Breakdown'!$C:$GQ, M$1, FALSE), " ")</f>
        <v>2</v>
      </c>
      <c r="N15" s="33" t="str">
        <f>IFERROR(VLOOKUP($C15, 'All Indicators - Breakdown'!$C:$GQ, N$1, FALSE), " ")</f>
        <v>N/A</v>
      </c>
      <c r="O15" s="33">
        <f>IFERROR(VLOOKUP($C15, 'All Indicators - Breakdown'!$C:$GQ, O$1, FALSE), " ")</f>
        <v>1</v>
      </c>
      <c r="P15" s="33">
        <f>IFERROR(VLOOKUP($C15, 'All Indicators - Breakdown'!$C:$GQ, P$1, FALSE), " ")</f>
        <v>2</v>
      </c>
      <c r="Q15" s="33">
        <f>IFERROR(VLOOKUP($C15, 'All Indicators - Breakdown'!$C:$GQ, Q$1, FALSE), " ")</f>
        <v>1</v>
      </c>
      <c r="R15" s="33">
        <f>IFERROR(VLOOKUP($C15, 'All Indicators - Breakdown'!$C:$GQ, R$1, FALSE), " ")</f>
        <v>1</v>
      </c>
      <c r="S15" s="33">
        <f>IFERROR(VLOOKUP($C15, 'All Indicators - Breakdown'!$C:$GQ, S$1, FALSE), " ")</f>
        <v>2</v>
      </c>
      <c r="T15" s="33">
        <f>IFERROR(VLOOKUP($C15, 'All Indicators - Breakdown'!$C:$GQ, T$1, FALSE), " ")</f>
        <v>2</v>
      </c>
      <c r="U15" s="33">
        <f>IFERROR(VLOOKUP($C15, 'All Indicators - Breakdown'!$C:$GQ, U$1, FALSE), " ")</f>
        <v>1</v>
      </c>
      <c r="V15" s="33">
        <f>IFERROR(VLOOKUP($C15, 'All Indicators - Breakdown'!$C:$GQ, V$1, FALSE), " ")</f>
        <v>1</v>
      </c>
      <c r="W15" s="33">
        <f>IFERROR(VLOOKUP($C15, 'All Indicators - Breakdown'!$C:$GQ, W$1, FALSE), " ")</f>
        <v>2</v>
      </c>
      <c r="X15" s="33">
        <f>IFERROR(VLOOKUP($C15, 'All Indicators - Breakdown'!$C:$GQ, X$1, FALSE), " ")</f>
        <v>1</v>
      </c>
      <c r="Y15" s="33">
        <f>IFERROR(VLOOKUP($C15, 'All Indicators - Breakdown'!$C:$GQ, Y$1, FALSE), " ")</f>
        <v>1</v>
      </c>
      <c r="Z15" s="33">
        <f>IFERROR(VLOOKUP($C15, 'All Indicators - Breakdown'!$C:$GQ, Z$1, FALSE), " ")</f>
        <v>1</v>
      </c>
      <c r="AA15" s="33">
        <f>IFERROR(VLOOKUP($C15, 'All Indicators - Breakdown'!$C:$GQ, AA$1, FALSE), " ")</f>
        <v>1</v>
      </c>
      <c r="AB15" s="33">
        <f>IFERROR(VLOOKUP($C15, 'All Indicators - Breakdown'!$C:$GQ, AB$1, FALSE), " ")</f>
        <v>2</v>
      </c>
      <c r="AC15" s="33">
        <f>IFERROR(VLOOKUP($C15, 'All Indicators - Breakdown'!$C:$GQ, AC$1, FALSE), " ")</f>
        <v>1</v>
      </c>
      <c r="AD15" s="33">
        <f>IFERROR(VLOOKUP($C15, 'All Indicators - Breakdown'!$C:$GQ, AD$1, FALSE), " ")</f>
        <v>2</v>
      </c>
      <c r="AE15" s="33">
        <f>IFERROR(VLOOKUP($C15, 'All Indicators - Breakdown'!$C:$HE, AE$1, FALSE), " ")</f>
        <v>4</v>
      </c>
      <c r="AF15" s="33" t="str">
        <f>IFERROR(VLOOKUP($C15, 'All Indicators - Breakdown'!$C:$HE, AF$1, FALSE), " ")</f>
        <v>N/A</v>
      </c>
      <c r="AG15" s="33">
        <f>IFERROR(VLOOKUP($C15, 'All Indicators - Breakdown'!$C:$HE, AG$1, FALSE), " ")</f>
        <v>4</v>
      </c>
      <c r="AH15" s="33">
        <f>IFERROR(VLOOKUP($C15, 'All Indicators - Breakdown'!$C:$HE, AH$1, FALSE), " ")</f>
        <v>4</v>
      </c>
      <c r="AI15" s="33">
        <f>IFERROR(VLOOKUP($C15, 'All Indicators - Breakdown'!$C:$HE, AI$1, FALSE), " ")</f>
        <v>4</v>
      </c>
      <c r="AJ15" s="33">
        <f>IFERROR(VLOOKUP($C15, 'All Indicators - Breakdown'!$C:$HZ, AJ$1, FALSE), " ")</f>
        <v>5</v>
      </c>
      <c r="AK15" s="33">
        <f>IFERROR(VLOOKUP($C15, 'All Indicators - Breakdown'!$C:$HZ, AK$1, FALSE), " ")</f>
        <v>4</v>
      </c>
      <c r="AL15" s="33">
        <f>IFERROR(VLOOKUP($C15, 'All Indicators - Breakdown'!$C:$HZ, AL$1, FALSE), " ")</f>
        <v>1</v>
      </c>
      <c r="AM15" s="33">
        <f>IFERROR(VLOOKUP($C15, 'All Indicators - Breakdown'!$C:$IU, AM$1, FALSE), " ")</f>
        <v>2</v>
      </c>
      <c r="AN15" s="33">
        <f>IFERROR(VLOOKUP($C15, 'All Indicators - Breakdown'!$C:$IU, AN$1, FALSE), " ")</f>
        <v>1</v>
      </c>
      <c r="AO15" s="33">
        <f>IFERROR(VLOOKUP($C15, 'All Indicators - Breakdown'!$C:$IU, AO$1, FALSE), " ")</f>
        <v>1</v>
      </c>
      <c r="AP15">
        <f t="shared" si="3"/>
        <v>5</v>
      </c>
      <c r="AQ15">
        <f t="shared" si="3"/>
        <v>5</v>
      </c>
      <c r="AR15">
        <f t="shared" si="3"/>
        <v>4</v>
      </c>
      <c r="AS15">
        <f t="shared" si="3"/>
        <v>4</v>
      </c>
      <c r="AT15">
        <f t="shared" si="3"/>
        <v>4</v>
      </c>
      <c r="AU15">
        <f t="shared" si="3"/>
        <v>4</v>
      </c>
      <c r="AV15">
        <f t="shared" si="3"/>
        <v>4</v>
      </c>
      <c r="AW15">
        <f t="shared" si="3"/>
        <v>3</v>
      </c>
      <c r="AX15">
        <f t="shared" si="3"/>
        <v>3</v>
      </c>
      <c r="AY15">
        <f t="shared" si="3"/>
        <v>2</v>
      </c>
      <c r="AZ15">
        <f t="shared" si="3"/>
        <v>2</v>
      </c>
      <c r="BA15">
        <f t="shared" si="3"/>
        <v>2</v>
      </c>
      <c r="BB15">
        <f t="shared" si="3"/>
        <v>2</v>
      </c>
      <c r="BC15">
        <f t="shared" si="3"/>
        <v>2</v>
      </c>
      <c r="BD15">
        <f t="shared" si="3"/>
        <v>2</v>
      </c>
      <c r="BE15">
        <f t="shared" si="3"/>
        <v>2</v>
      </c>
      <c r="BF15">
        <f t="shared" si="4"/>
        <v>2</v>
      </c>
      <c r="BG15">
        <f t="shared" si="4"/>
        <v>2</v>
      </c>
      <c r="BH15">
        <f t="shared" si="4"/>
        <v>2</v>
      </c>
      <c r="BI15">
        <f t="shared" si="4"/>
        <v>1</v>
      </c>
      <c r="BJ15">
        <f t="shared" si="4"/>
        <v>1</v>
      </c>
      <c r="BK15">
        <f t="shared" si="4"/>
        <v>1</v>
      </c>
      <c r="BL15">
        <f t="shared" si="4"/>
        <v>1</v>
      </c>
      <c r="BM15">
        <f t="shared" si="4"/>
        <v>1</v>
      </c>
      <c r="BN15">
        <f t="shared" si="4"/>
        <v>1</v>
      </c>
      <c r="BO15">
        <f t="shared" si="4"/>
        <v>1</v>
      </c>
      <c r="BP15">
        <f t="shared" si="4"/>
        <v>1</v>
      </c>
      <c r="BQ15">
        <f t="shared" si="5"/>
        <v>1</v>
      </c>
      <c r="BR15">
        <f t="shared" si="5"/>
        <v>1</v>
      </c>
      <c r="BS15">
        <f t="shared" si="5"/>
        <v>1</v>
      </c>
      <c r="BT15">
        <f t="shared" si="5"/>
        <v>1</v>
      </c>
      <c r="BU15">
        <f t="shared" si="5"/>
        <v>1</v>
      </c>
      <c r="BV15">
        <f t="shared" si="5"/>
        <v>1</v>
      </c>
      <c r="BW15">
        <f t="shared" si="5"/>
        <v>1</v>
      </c>
      <c r="BX15">
        <f t="shared" si="5"/>
        <v>0</v>
      </c>
      <c r="BY15">
        <f t="shared" si="5"/>
        <v>0</v>
      </c>
    </row>
    <row r="16" spans="1:77" ht="16.3" thickTop="1" thickBot="1" x14ac:dyDescent="0.3">
      <c r="A16" s="16" t="s">
        <v>140</v>
      </c>
      <c r="B16" s="16" t="s">
        <v>164</v>
      </c>
      <c r="C16" s="16" t="s">
        <v>165</v>
      </c>
      <c r="D16" s="10">
        <f>VLOOKUP(C16, Overview!C$3:D$403, 2, FALSE)</f>
        <v>3</v>
      </c>
      <c r="E16" s="34">
        <f t="shared" si="2"/>
        <v>3</v>
      </c>
      <c r="F16" s="33">
        <f>IFERROR(VLOOKUP($C16, 'All Indicators - Breakdown'!$C:$GQ, F$1, FALSE), " ")</f>
        <v>1</v>
      </c>
      <c r="G16" s="33">
        <f>IFERROR(VLOOKUP($C16, 'All Indicators - Breakdown'!$C:$GQ, G$1, FALSE), " ")</f>
        <v>1</v>
      </c>
      <c r="H16" s="33">
        <f>IFERROR(VLOOKUP($C16, 'All Indicators - Breakdown'!$C:$GQ, H$1, FALSE), " ")</f>
        <v>3</v>
      </c>
      <c r="I16" s="33">
        <f>IFERROR(VLOOKUP($C16, 'All Indicators - Breakdown'!$C:$GQ, I$1, FALSE), " ")</f>
        <v>3</v>
      </c>
      <c r="J16" s="33">
        <f>IFERROR(VLOOKUP($C16, 'All Indicators - Breakdown'!$C:$GQ, J$1, FALSE), " ")</f>
        <v>2</v>
      </c>
      <c r="K16" s="33">
        <f>IFERROR(VLOOKUP($C16, 'All Indicators - Breakdown'!$C:$GQ, K$1, FALSE), " ")</f>
        <v>1</v>
      </c>
      <c r="L16" s="33">
        <f>IFERROR(VLOOKUP($C16, 'All Indicators - Breakdown'!$C:$GQ, L$1, FALSE), " ")</f>
        <v>1</v>
      </c>
      <c r="M16" s="33">
        <f>IFERROR(VLOOKUP($C16, 'All Indicators - Breakdown'!$C:$GQ, M$1, FALSE), " ")</f>
        <v>2</v>
      </c>
      <c r="N16" s="33" t="str">
        <f>IFERROR(VLOOKUP($C16, 'All Indicators - Breakdown'!$C:$GQ, N$1, FALSE), " ")</f>
        <v>N/A</v>
      </c>
      <c r="O16" s="33">
        <f>IFERROR(VLOOKUP($C16, 'All Indicators - Breakdown'!$C:$GQ, O$1, FALSE), " ")</f>
        <v>1</v>
      </c>
      <c r="P16" s="33">
        <f>IFERROR(VLOOKUP($C16, 'All Indicators - Breakdown'!$C:$GQ, P$1, FALSE), " ")</f>
        <v>1</v>
      </c>
      <c r="Q16" s="33">
        <f>IFERROR(VLOOKUP($C16, 'All Indicators - Breakdown'!$C:$GQ, Q$1, FALSE), " ")</f>
        <v>1</v>
      </c>
      <c r="R16" s="33">
        <f>IFERROR(VLOOKUP($C16, 'All Indicators - Breakdown'!$C:$GQ, R$1, FALSE), " ")</f>
        <v>2</v>
      </c>
      <c r="S16" s="33">
        <f>IFERROR(VLOOKUP($C16, 'All Indicators - Breakdown'!$C:$GQ, S$1, FALSE), " ")</f>
        <v>2</v>
      </c>
      <c r="T16" s="33">
        <f>IFERROR(VLOOKUP($C16, 'All Indicators - Breakdown'!$C:$GQ, T$1, FALSE), " ")</f>
        <v>2</v>
      </c>
      <c r="U16" s="33">
        <f>IFERROR(VLOOKUP($C16, 'All Indicators - Breakdown'!$C:$GQ, U$1, FALSE), " ")</f>
        <v>5</v>
      </c>
      <c r="V16" s="33">
        <f>IFERROR(VLOOKUP($C16, 'All Indicators - Breakdown'!$C:$GQ, V$1, FALSE), " ")</f>
        <v>1</v>
      </c>
      <c r="W16" s="33">
        <f>IFERROR(VLOOKUP($C16, 'All Indicators - Breakdown'!$C:$GQ, W$1, FALSE), " ")</f>
        <v>1</v>
      </c>
      <c r="X16" s="33">
        <f>IFERROR(VLOOKUP($C16, 'All Indicators - Breakdown'!$C:$GQ, X$1, FALSE), " ")</f>
        <v>1</v>
      </c>
      <c r="Y16" s="33">
        <f>IFERROR(VLOOKUP($C16, 'All Indicators - Breakdown'!$C:$GQ, Y$1, FALSE), " ")</f>
        <v>1</v>
      </c>
      <c r="Z16" s="33">
        <f>IFERROR(VLOOKUP($C16, 'All Indicators - Breakdown'!$C:$GQ, Z$1, FALSE), " ")</f>
        <v>1</v>
      </c>
      <c r="AA16" s="33">
        <f>IFERROR(VLOOKUP($C16, 'All Indicators - Breakdown'!$C:$GQ, AA$1, FALSE), " ")</f>
        <v>2</v>
      </c>
      <c r="AB16" s="33">
        <f>IFERROR(VLOOKUP($C16, 'All Indicators - Breakdown'!$C:$GQ, AB$1, FALSE), " ")</f>
        <v>2</v>
      </c>
      <c r="AC16" s="33">
        <f>IFERROR(VLOOKUP($C16, 'All Indicators - Breakdown'!$C:$GQ, AC$1, FALSE), " ")</f>
        <v>5</v>
      </c>
      <c r="AD16" s="33">
        <f>IFERROR(VLOOKUP($C16, 'All Indicators - Breakdown'!$C:$GQ, AD$1, FALSE), " ")</f>
        <v>2</v>
      </c>
      <c r="AE16" s="33">
        <f>IFERROR(VLOOKUP($C16, 'All Indicators - Breakdown'!$C:$HE, AE$1, FALSE), " ")</f>
        <v>1</v>
      </c>
      <c r="AF16" s="33">
        <f>IFERROR(VLOOKUP($C16, 'All Indicators - Breakdown'!$C:$HE, AF$1, FALSE), " ")</f>
        <v>2</v>
      </c>
      <c r="AG16" s="33">
        <f>IFERROR(VLOOKUP($C16, 'All Indicators - Breakdown'!$C:$HE, AG$1, FALSE), " ")</f>
        <v>4</v>
      </c>
      <c r="AH16" s="33">
        <f>IFERROR(VLOOKUP($C16, 'All Indicators - Breakdown'!$C:$HE, AH$1, FALSE), " ")</f>
        <v>4</v>
      </c>
      <c r="AI16" s="33">
        <f>IFERROR(VLOOKUP($C16, 'All Indicators - Breakdown'!$C:$HE, AI$1, FALSE), " ")</f>
        <v>4</v>
      </c>
      <c r="AJ16" s="33">
        <f>IFERROR(VLOOKUP($C16, 'All Indicators - Breakdown'!$C:$HZ, AJ$1, FALSE), " ")</f>
        <v>3</v>
      </c>
      <c r="AK16" s="33">
        <f>IFERROR(VLOOKUP($C16, 'All Indicators - Breakdown'!$C:$HZ, AK$1, FALSE), " ")</f>
        <v>3</v>
      </c>
      <c r="AL16" s="33">
        <f>IFERROR(VLOOKUP($C16, 'All Indicators - Breakdown'!$C:$HZ, AL$1, FALSE), " ")</f>
        <v>1</v>
      </c>
      <c r="AM16" s="33">
        <f>IFERROR(VLOOKUP($C16, 'All Indicators - Breakdown'!$C:$IU, AM$1, FALSE), " ")</f>
        <v>3</v>
      </c>
      <c r="AN16" s="33">
        <f>IFERROR(VLOOKUP($C16, 'All Indicators - Breakdown'!$C:$IU, AN$1, FALSE), " ")</f>
        <v>1</v>
      </c>
      <c r="AO16" s="33">
        <f>IFERROR(VLOOKUP($C16, 'All Indicators - Breakdown'!$C:$IU, AO$1, FALSE), " ")</f>
        <v>1</v>
      </c>
      <c r="AP16">
        <f t="shared" si="3"/>
        <v>5</v>
      </c>
      <c r="AQ16">
        <f t="shared" si="3"/>
        <v>5</v>
      </c>
      <c r="AR16">
        <f t="shared" si="3"/>
        <v>4</v>
      </c>
      <c r="AS16">
        <f t="shared" si="3"/>
        <v>4</v>
      </c>
      <c r="AT16">
        <f t="shared" si="3"/>
        <v>4</v>
      </c>
      <c r="AU16">
        <f t="shared" si="3"/>
        <v>3</v>
      </c>
      <c r="AV16">
        <f t="shared" si="3"/>
        <v>3</v>
      </c>
      <c r="AW16">
        <f t="shared" si="3"/>
        <v>3</v>
      </c>
      <c r="AX16">
        <f t="shared" si="3"/>
        <v>3</v>
      </c>
      <c r="AY16">
        <f t="shared" si="3"/>
        <v>3</v>
      </c>
      <c r="AZ16">
        <f t="shared" si="3"/>
        <v>2</v>
      </c>
      <c r="BA16">
        <f t="shared" si="3"/>
        <v>2</v>
      </c>
      <c r="BB16">
        <f t="shared" si="3"/>
        <v>2</v>
      </c>
      <c r="BC16">
        <f t="shared" si="3"/>
        <v>2</v>
      </c>
      <c r="BD16">
        <f t="shared" si="3"/>
        <v>2</v>
      </c>
      <c r="BE16">
        <f t="shared" si="3"/>
        <v>2</v>
      </c>
      <c r="BF16">
        <f t="shared" si="4"/>
        <v>2</v>
      </c>
      <c r="BG16">
        <f t="shared" si="4"/>
        <v>2</v>
      </c>
      <c r="BH16">
        <f t="shared" si="4"/>
        <v>2</v>
      </c>
      <c r="BI16">
        <f t="shared" si="4"/>
        <v>1</v>
      </c>
      <c r="BJ16">
        <f t="shared" si="4"/>
        <v>1</v>
      </c>
      <c r="BK16">
        <f t="shared" si="4"/>
        <v>1</v>
      </c>
      <c r="BL16">
        <f t="shared" si="4"/>
        <v>1</v>
      </c>
      <c r="BM16">
        <f t="shared" si="4"/>
        <v>1</v>
      </c>
      <c r="BN16">
        <f t="shared" si="4"/>
        <v>1</v>
      </c>
      <c r="BO16">
        <f t="shared" si="4"/>
        <v>1</v>
      </c>
      <c r="BP16">
        <f t="shared" si="4"/>
        <v>1</v>
      </c>
      <c r="BQ16">
        <f t="shared" si="5"/>
        <v>1</v>
      </c>
      <c r="BR16">
        <f t="shared" si="5"/>
        <v>1</v>
      </c>
      <c r="BS16">
        <f t="shared" si="5"/>
        <v>1</v>
      </c>
      <c r="BT16">
        <f t="shared" si="5"/>
        <v>1</v>
      </c>
      <c r="BU16">
        <f t="shared" si="5"/>
        <v>1</v>
      </c>
      <c r="BV16">
        <f t="shared" si="5"/>
        <v>1</v>
      </c>
      <c r="BW16">
        <f t="shared" si="5"/>
        <v>1</v>
      </c>
      <c r="BX16">
        <f t="shared" si="5"/>
        <v>1</v>
      </c>
      <c r="BY16">
        <f t="shared" si="5"/>
        <v>0</v>
      </c>
    </row>
    <row r="17" spans="1:77" ht="16.3" thickTop="1" thickBot="1" x14ac:dyDescent="0.3">
      <c r="A17" s="16" t="s">
        <v>140</v>
      </c>
      <c r="B17" s="16" t="s">
        <v>166</v>
      </c>
      <c r="C17" s="16" t="s">
        <v>167</v>
      </c>
      <c r="D17" s="10">
        <f>VLOOKUP(C17, Overview!C$3:D$403, 2, FALSE)</f>
        <v>2</v>
      </c>
      <c r="E17" s="34">
        <f t="shared" si="2"/>
        <v>3.1</v>
      </c>
      <c r="F17" s="33">
        <f>IFERROR(VLOOKUP($C17, 'All Indicators - Breakdown'!$C:$GQ, F$1, FALSE), " ")</f>
        <v>1</v>
      </c>
      <c r="G17" s="33">
        <f>IFERROR(VLOOKUP($C17, 'All Indicators - Breakdown'!$C:$GQ, G$1, FALSE), " ")</f>
        <v>5</v>
      </c>
      <c r="H17" s="33">
        <f>IFERROR(VLOOKUP($C17, 'All Indicators - Breakdown'!$C:$GQ, H$1, FALSE), " ")</f>
        <v>3</v>
      </c>
      <c r="I17" s="33">
        <f>IFERROR(VLOOKUP($C17, 'All Indicators - Breakdown'!$C:$GQ, I$1, FALSE), " ")</f>
        <v>3</v>
      </c>
      <c r="J17" s="33">
        <f>IFERROR(VLOOKUP($C17, 'All Indicators - Breakdown'!$C:$GQ, J$1, FALSE), " ")</f>
        <v>3</v>
      </c>
      <c r="K17" s="33">
        <f>IFERROR(VLOOKUP($C17, 'All Indicators - Breakdown'!$C:$GQ, K$1, FALSE), " ")</f>
        <v>2</v>
      </c>
      <c r="L17" s="33">
        <f>IFERROR(VLOOKUP($C17, 'All Indicators - Breakdown'!$C:$GQ, L$1, FALSE), " ")</f>
        <v>1</v>
      </c>
      <c r="M17" s="33">
        <f>IFERROR(VLOOKUP($C17, 'All Indicators - Breakdown'!$C:$GQ, M$1, FALSE), " ")</f>
        <v>2</v>
      </c>
      <c r="N17" s="33" t="str">
        <f>IFERROR(VLOOKUP($C17, 'All Indicators - Breakdown'!$C:$GQ, N$1, FALSE), " ")</f>
        <v>N/A</v>
      </c>
      <c r="O17" s="33">
        <f>IFERROR(VLOOKUP($C17, 'All Indicators - Breakdown'!$C:$GQ, O$1, FALSE), " ")</f>
        <v>1</v>
      </c>
      <c r="P17" s="33">
        <f>IFERROR(VLOOKUP($C17, 'All Indicators - Breakdown'!$C:$GQ, P$1, FALSE), " ")</f>
        <v>2</v>
      </c>
      <c r="Q17" s="33">
        <f>IFERROR(VLOOKUP($C17, 'All Indicators - Breakdown'!$C:$GQ, Q$1, FALSE), " ")</f>
        <v>1</v>
      </c>
      <c r="R17" s="33">
        <f>IFERROR(VLOOKUP($C17, 'All Indicators - Breakdown'!$C:$GQ, R$1, FALSE), " ")</f>
        <v>1</v>
      </c>
      <c r="S17" s="33">
        <f>IFERROR(VLOOKUP($C17, 'All Indicators - Breakdown'!$C:$GQ, S$1, FALSE), " ")</f>
        <v>4</v>
      </c>
      <c r="T17" s="33">
        <f>IFERROR(VLOOKUP($C17, 'All Indicators - Breakdown'!$C:$GQ, T$1, FALSE), " ")</f>
        <v>2</v>
      </c>
      <c r="U17" s="33">
        <f>IFERROR(VLOOKUP($C17, 'All Indicators - Breakdown'!$C:$GQ, U$1, FALSE), " ")</f>
        <v>1</v>
      </c>
      <c r="V17" s="33">
        <f>IFERROR(VLOOKUP($C17, 'All Indicators - Breakdown'!$C:$GQ, V$1, FALSE), " ")</f>
        <v>1</v>
      </c>
      <c r="W17" s="33">
        <f>IFERROR(VLOOKUP($C17, 'All Indicators - Breakdown'!$C:$GQ, W$1, FALSE), " ")</f>
        <v>3</v>
      </c>
      <c r="X17" s="33">
        <f>IFERROR(VLOOKUP($C17, 'All Indicators - Breakdown'!$C:$GQ, X$1, FALSE), " ")</f>
        <v>1</v>
      </c>
      <c r="Y17" s="33">
        <f>IFERROR(VLOOKUP($C17, 'All Indicators - Breakdown'!$C:$GQ, Y$1, FALSE), " ")</f>
        <v>1</v>
      </c>
      <c r="Z17" s="33">
        <f>IFERROR(VLOOKUP($C17, 'All Indicators - Breakdown'!$C:$GQ, Z$1, FALSE), " ")</f>
        <v>1</v>
      </c>
      <c r="AA17" s="33">
        <f>IFERROR(VLOOKUP($C17, 'All Indicators - Breakdown'!$C:$GQ, AA$1, FALSE), " ")</f>
        <v>1</v>
      </c>
      <c r="AB17" s="33">
        <f>IFERROR(VLOOKUP($C17, 'All Indicators - Breakdown'!$C:$GQ, AB$1, FALSE), " ")</f>
        <v>2</v>
      </c>
      <c r="AC17" s="33">
        <f>IFERROR(VLOOKUP($C17, 'All Indicators - Breakdown'!$C:$GQ, AC$1, FALSE), " ")</f>
        <v>1</v>
      </c>
      <c r="AD17" s="33">
        <f>IFERROR(VLOOKUP($C17, 'All Indicators - Breakdown'!$C:$GQ, AD$1, FALSE), " ")</f>
        <v>2</v>
      </c>
      <c r="AE17" s="33">
        <f>IFERROR(VLOOKUP($C17, 'All Indicators - Breakdown'!$C:$HE, AE$1, FALSE), " ")</f>
        <v>3</v>
      </c>
      <c r="AF17" s="33">
        <f>IFERROR(VLOOKUP($C17, 'All Indicators - Breakdown'!$C:$HE, AF$1, FALSE), " ")</f>
        <v>1</v>
      </c>
      <c r="AG17" s="33">
        <f>IFERROR(VLOOKUP($C17, 'All Indicators - Breakdown'!$C:$HE, AG$1, FALSE), " ")</f>
        <v>4</v>
      </c>
      <c r="AH17" s="33">
        <f>IFERROR(VLOOKUP($C17, 'All Indicators - Breakdown'!$C:$HE, AH$1, FALSE), " ")</f>
        <v>4</v>
      </c>
      <c r="AI17" s="33">
        <f>IFERROR(VLOOKUP($C17, 'All Indicators - Breakdown'!$C:$HE, AI$1, FALSE), " ")</f>
        <v>4</v>
      </c>
      <c r="AJ17" s="33">
        <f>IFERROR(VLOOKUP($C17, 'All Indicators - Breakdown'!$C:$HZ, AJ$1, FALSE), " ")</f>
        <v>3</v>
      </c>
      <c r="AK17" s="33">
        <f>IFERROR(VLOOKUP($C17, 'All Indicators - Breakdown'!$C:$HZ, AK$1, FALSE), " ")</f>
        <v>3</v>
      </c>
      <c r="AL17" s="33">
        <f>IFERROR(VLOOKUP($C17, 'All Indicators - Breakdown'!$C:$HZ, AL$1, FALSE), " ")</f>
        <v>1</v>
      </c>
      <c r="AM17" s="33">
        <f>IFERROR(VLOOKUP($C17, 'All Indicators - Breakdown'!$C:$IU, AM$1, FALSE), " ")</f>
        <v>1</v>
      </c>
      <c r="AN17" s="33">
        <f>IFERROR(VLOOKUP($C17, 'All Indicators - Breakdown'!$C:$IU, AN$1, FALSE), " ")</f>
        <v>1</v>
      </c>
      <c r="AO17" s="33">
        <f>IFERROR(VLOOKUP($C17, 'All Indicators - Breakdown'!$C:$IU, AO$1, FALSE), " ")</f>
        <v>1</v>
      </c>
      <c r="AP17">
        <f t="shared" si="3"/>
        <v>5</v>
      </c>
      <c r="AQ17">
        <f t="shared" si="3"/>
        <v>4</v>
      </c>
      <c r="AR17">
        <f t="shared" si="3"/>
        <v>4</v>
      </c>
      <c r="AS17">
        <f t="shared" si="3"/>
        <v>4</v>
      </c>
      <c r="AT17">
        <f t="shared" si="3"/>
        <v>4</v>
      </c>
      <c r="AU17">
        <f t="shared" si="3"/>
        <v>3</v>
      </c>
      <c r="AV17">
        <f t="shared" si="3"/>
        <v>3</v>
      </c>
      <c r="AW17">
        <f t="shared" si="3"/>
        <v>3</v>
      </c>
      <c r="AX17">
        <f t="shared" si="3"/>
        <v>3</v>
      </c>
      <c r="AY17">
        <f t="shared" si="3"/>
        <v>3</v>
      </c>
      <c r="AZ17">
        <f t="shared" si="3"/>
        <v>3</v>
      </c>
      <c r="BA17">
        <f t="shared" si="3"/>
        <v>3</v>
      </c>
      <c r="BB17">
        <f t="shared" si="3"/>
        <v>2</v>
      </c>
      <c r="BC17">
        <f t="shared" si="3"/>
        <v>2</v>
      </c>
      <c r="BD17">
        <f t="shared" si="3"/>
        <v>2</v>
      </c>
      <c r="BE17">
        <f t="shared" si="3"/>
        <v>2</v>
      </c>
      <c r="BF17">
        <f t="shared" si="4"/>
        <v>2</v>
      </c>
      <c r="BG17">
        <f t="shared" si="4"/>
        <v>2</v>
      </c>
      <c r="BH17">
        <f t="shared" si="4"/>
        <v>1</v>
      </c>
      <c r="BI17">
        <f t="shared" si="4"/>
        <v>1</v>
      </c>
      <c r="BJ17">
        <f t="shared" si="4"/>
        <v>1</v>
      </c>
      <c r="BK17">
        <f t="shared" si="4"/>
        <v>1</v>
      </c>
      <c r="BL17">
        <f t="shared" si="4"/>
        <v>1</v>
      </c>
      <c r="BM17">
        <f t="shared" si="4"/>
        <v>1</v>
      </c>
      <c r="BN17">
        <f t="shared" si="4"/>
        <v>1</v>
      </c>
      <c r="BO17">
        <f t="shared" si="4"/>
        <v>1</v>
      </c>
      <c r="BP17">
        <f t="shared" si="4"/>
        <v>1</v>
      </c>
      <c r="BQ17">
        <f t="shared" si="5"/>
        <v>1</v>
      </c>
      <c r="BR17">
        <f t="shared" si="5"/>
        <v>1</v>
      </c>
      <c r="BS17">
        <f t="shared" si="5"/>
        <v>1</v>
      </c>
      <c r="BT17">
        <f t="shared" si="5"/>
        <v>1</v>
      </c>
      <c r="BU17">
        <f t="shared" si="5"/>
        <v>1</v>
      </c>
      <c r="BV17">
        <f t="shared" si="5"/>
        <v>1</v>
      </c>
      <c r="BW17">
        <f t="shared" si="5"/>
        <v>1</v>
      </c>
      <c r="BX17">
        <f t="shared" si="5"/>
        <v>1</v>
      </c>
      <c r="BY17">
        <f t="shared" si="5"/>
        <v>0</v>
      </c>
    </row>
    <row r="18" spans="1:77" ht="16.3" thickTop="1" thickBot="1" x14ac:dyDescent="0.3">
      <c r="A18" s="16" t="s">
        <v>140</v>
      </c>
      <c r="B18" s="16" t="s">
        <v>168</v>
      </c>
      <c r="C18" s="16" t="s">
        <v>169</v>
      </c>
      <c r="D18" s="10">
        <f>VLOOKUP(C18, Overview!C$3:D$403, 2, FALSE)</f>
        <v>3</v>
      </c>
      <c r="E18" s="34">
        <f t="shared" si="2"/>
        <v>3.5</v>
      </c>
      <c r="F18" s="33">
        <f>IFERROR(VLOOKUP($C18, 'All Indicators - Breakdown'!$C:$GQ, F$1, FALSE), " ")</f>
        <v>4</v>
      </c>
      <c r="G18" s="33">
        <f>IFERROR(VLOOKUP($C18, 'All Indicators - Breakdown'!$C:$GQ, G$1, FALSE), " ")</f>
        <v>4</v>
      </c>
      <c r="H18" s="33">
        <f>IFERROR(VLOOKUP($C18, 'All Indicators - Breakdown'!$C:$GQ, H$1, FALSE), " ")</f>
        <v>4</v>
      </c>
      <c r="I18" s="33">
        <f>IFERROR(VLOOKUP($C18, 'All Indicators - Breakdown'!$C:$GQ, I$1, FALSE), " ")</f>
        <v>4</v>
      </c>
      <c r="J18" s="33">
        <f>IFERROR(VLOOKUP($C18, 'All Indicators - Breakdown'!$C:$GQ, J$1, FALSE), " ")</f>
        <v>3</v>
      </c>
      <c r="K18" s="33">
        <f>IFERROR(VLOOKUP($C18, 'All Indicators - Breakdown'!$C:$GQ, K$1, FALSE), " ")</f>
        <v>2</v>
      </c>
      <c r="L18" s="33">
        <f>IFERROR(VLOOKUP($C18, 'All Indicators - Breakdown'!$C:$GQ, L$1, FALSE), " ")</f>
        <v>1</v>
      </c>
      <c r="M18" s="33">
        <f>IFERROR(VLOOKUP($C18, 'All Indicators - Breakdown'!$C:$GQ, M$1, FALSE), " ")</f>
        <v>3</v>
      </c>
      <c r="N18" s="33" t="str">
        <f>IFERROR(VLOOKUP($C18, 'All Indicators - Breakdown'!$C:$GQ, N$1, FALSE), " ")</f>
        <v>N/A</v>
      </c>
      <c r="O18" s="33">
        <f>IFERROR(VLOOKUP($C18, 'All Indicators - Breakdown'!$C:$GQ, O$1, FALSE), " ")</f>
        <v>3</v>
      </c>
      <c r="P18" s="33">
        <f>IFERROR(VLOOKUP($C18, 'All Indicators - Breakdown'!$C:$GQ, P$1, FALSE), " ")</f>
        <v>2</v>
      </c>
      <c r="Q18" s="33">
        <f>IFERROR(VLOOKUP($C18, 'All Indicators - Breakdown'!$C:$GQ, Q$1, FALSE), " ")</f>
        <v>1</v>
      </c>
      <c r="R18" s="33">
        <f>IFERROR(VLOOKUP($C18, 'All Indicators - Breakdown'!$C:$GQ, R$1, FALSE), " ")</f>
        <v>2</v>
      </c>
      <c r="S18" s="33">
        <f>IFERROR(VLOOKUP($C18, 'All Indicators - Breakdown'!$C:$GQ, S$1, FALSE), " ")</f>
        <v>3</v>
      </c>
      <c r="T18" s="33">
        <f>IFERROR(VLOOKUP($C18, 'All Indicators - Breakdown'!$C:$GQ, T$1, FALSE), " ")</f>
        <v>2</v>
      </c>
      <c r="U18" s="33">
        <f>IFERROR(VLOOKUP($C18, 'All Indicators - Breakdown'!$C:$GQ, U$1, FALSE), " ")</f>
        <v>3</v>
      </c>
      <c r="V18" s="33">
        <f>IFERROR(VLOOKUP($C18, 'All Indicators - Breakdown'!$C:$GQ, V$1, FALSE), " ")</f>
        <v>1</v>
      </c>
      <c r="W18" s="33">
        <f>IFERROR(VLOOKUP($C18, 'All Indicators - Breakdown'!$C:$GQ, W$1, FALSE), " ")</f>
        <v>2</v>
      </c>
      <c r="X18" s="33">
        <f>IFERROR(VLOOKUP($C18, 'All Indicators - Breakdown'!$C:$GQ, X$1, FALSE), " ")</f>
        <v>1</v>
      </c>
      <c r="Y18" s="33">
        <f>IFERROR(VLOOKUP($C18, 'All Indicators - Breakdown'!$C:$GQ, Y$1, FALSE), " ")</f>
        <v>1</v>
      </c>
      <c r="Z18" s="33">
        <f>IFERROR(VLOOKUP($C18, 'All Indicators - Breakdown'!$C:$GQ, Z$1, FALSE), " ")</f>
        <v>1</v>
      </c>
      <c r="AA18" s="33">
        <f>IFERROR(VLOOKUP($C18, 'All Indicators - Breakdown'!$C:$GQ, AA$1, FALSE), " ")</f>
        <v>1</v>
      </c>
      <c r="AB18" s="33">
        <f>IFERROR(VLOOKUP($C18, 'All Indicators - Breakdown'!$C:$GQ, AB$1, FALSE), " ")</f>
        <v>2</v>
      </c>
      <c r="AC18" s="33">
        <f>IFERROR(VLOOKUP($C18, 'All Indicators - Breakdown'!$C:$GQ, AC$1, FALSE), " ")</f>
        <v>4</v>
      </c>
      <c r="AD18" s="33">
        <f>IFERROR(VLOOKUP($C18, 'All Indicators - Breakdown'!$C:$GQ, AD$1, FALSE), " ")</f>
        <v>2</v>
      </c>
      <c r="AE18" s="33">
        <f>IFERROR(VLOOKUP($C18, 'All Indicators - Breakdown'!$C:$HE, AE$1, FALSE), " ")</f>
        <v>3</v>
      </c>
      <c r="AF18" s="33">
        <f>IFERROR(VLOOKUP($C18, 'All Indicators - Breakdown'!$C:$HE, AF$1, FALSE), " ")</f>
        <v>2</v>
      </c>
      <c r="AG18" s="33">
        <f>IFERROR(VLOOKUP($C18, 'All Indicators - Breakdown'!$C:$HE, AG$1, FALSE), " ")</f>
        <v>4</v>
      </c>
      <c r="AH18" s="33">
        <f>IFERROR(VLOOKUP($C18, 'All Indicators - Breakdown'!$C:$HE, AH$1, FALSE), " ")</f>
        <v>4</v>
      </c>
      <c r="AI18" s="33">
        <f>IFERROR(VLOOKUP($C18, 'All Indicators - Breakdown'!$C:$HE, AI$1, FALSE), " ")</f>
        <v>4</v>
      </c>
      <c r="AJ18" s="33">
        <f>IFERROR(VLOOKUP($C18, 'All Indicators - Breakdown'!$C:$HZ, AJ$1, FALSE), " ")</f>
        <v>4</v>
      </c>
      <c r="AK18" s="33">
        <f>IFERROR(VLOOKUP($C18, 'All Indicators - Breakdown'!$C:$HZ, AK$1, FALSE), " ")</f>
        <v>3</v>
      </c>
      <c r="AL18" s="33">
        <f>IFERROR(VLOOKUP($C18, 'All Indicators - Breakdown'!$C:$HZ, AL$1, FALSE), " ")</f>
        <v>1</v>
      </c>
      <c r="AM18" s="33">
        <f>IFERROR(VLOOKUP($C18, 'All Indicators - Breakdown'!$C:$IU, AM$1, FALSE), " ")</f>
        <v>2</v>
      </c>
      <c r="AN18" s="33">
        <f>IFERROR(VLOOKUP($C18, 'All Indicators - Breakdown'!$C:$IU, AN$1, FALSE), " ")</f>
        <v>1</v>
      </c>
      <c r="AO18" s="33">
        <f>IFERROR(VLOOKUP($C18, 'All Indicators - Breakdown'!$C:$IU, AO$1, FALSE), " ")</f>
        <v>1</v>
      </c>
      <c r="AP18">
        <f t="shared" si="3"/>
        <v>4</v>
      </c>
      <c r="AQ18">
        <f t="shared" si="3"/>
        <v>4</v>
      </c>
      <c r="AR18">
        <f t="shared" si="3"/>
        <v>4</v>
      </c>
      <c r="AS18">
        <f t="shared" si="3"/>
        <v>4</v>
      </c>
      <c r="AT18">
        <f t="shared" si="3"/>
        <v>4</v>
      </c>
      <c r="AU18">
        <f t="shared" si="3"/>
        <v>4</v>
      </c>
      <c r="AV18">
        <f t="shared" si="3"/>
        <v>4</v>
      </c>
      <c r="AW18">
        <f t="shared" si="3"/>
        <v>4</v>
      </c>
      <c r="AX18">
        <f t="shared" si="3"/>
        <v>4</v>
      </c>
      <c r="AY18">
        <f t="shared" si="3"/>
        <v>3</v>
      </c>
      <c r="AZ18">
        <f t="shared" si="3"/>
        <v>3</v>
      </c>
      <c r="BA18">
        <f t="shared" si="3"/>
        <v>3</v>
      </c>
      <c r="BB18">
        <f t="shared" si="3"/>
        <v>3</v>
      </c>
      <c r="BC18">
        <f t="shared" si="3"/>
        <v>3</v>
      </c>
      <c r="BD18">
        <f t="shared" si="3"/>
        <v>3</v>
      </c>
      <c r="BE18">
        <f t="shared" si="3"/>
        <v>3</v>
      </c>
      <c r="BF18">
        <f t="shared" si="4"/>
        <v>2</v>
      </c>
      <c r="BG18">
        <f t="shared" si="4"/>
        <v>2</v>
      </c>
      <c r="BH18">
        <f t="shared" si="4"/>
        <v>2</v>
      </c>
      <c r="BI18">
        <f t="shared" si="4"/>
        <v>2</v>
      </c>
      <c r="BJ18">
        <f t="shared" si="4"/>
        <v>2</v>
      </c>
      <c r="BK18">
        <f t="shared" si="4"/>
        <v>2</v>
      </c>
      <c r="BL18">
        <f t="shared" si="4"/>
        <v>2</v>
      </c>
      <c r="BM18">
        <f t="shared" si="4"/>
        <v>2</v>
      </c>
      <c r="BN18">
        <f t="shared" si="4"/>
        <v>2</v>
      </c>
      <c r="BO18">
        <f t="shared" si="4"/>
        <v>1</v>
      </c>
      <c r="BP18">
        <f t="shared" si="4"/>
        <v>1</v>
      </c>
      <c r="BQ18">
        <f t="shared" si="5"/>
        <v>1</v>
      </c>
      <c r="BR18">
        <f t="shared" si="5"/>
        <v>1</v>
      </c>
      <c r="BS18">
        <f t="shared" si="5"/>
        <v>1</v>
      </c>
      <c r="BT18">
        <f t="shared" si="5"/>
        <v>1</v>
      </c>
      <c r="BU18">
        <f t="shared" si="5"/>
        <v>1</v>
      </c>
      <c r="BV18">
        <f t="shared" si="5"/>
        <v>1</v>
      </c>
      <c r="BW18">
        <f t="shared" si="5"/>
        <v>1</v>
      </c>
      <c r="BX18">
        <f t="shared" si="5"/>
        <v>1</v>
      </c>
      <c r="BY18">
        <f t="shared" si="5"/>
        <v>0</v>
      </c>
    </row>
    <row r="19" spans="1:77" ht="16.3" thickTop="1" thickBot="1" x14ac:dyDescent="0.3">
      <c r="A19" s="16" t="s">
        <v>170</v>
      </c>
      <c r="B19" s="16" t="s">
        <v>171</v>
      </c>
      <c r="C19" s="16" t="s">
        <v>172</v>
      </c>
      <c r="D19" s="10">
        <f>VLOOKUP(C19, Overview!C$3:D$403, 2, FALSE)</f>
        <v>3</v>
      </c>
      <c r="E19" s="34">
        <f t="shared" si="2"/>
        <v>3.1</v>
      </c>
      <c r="F19" s="33">
        <f>IFERROR(VLOOKUP($C19, 'All Indicators - Breakdown'!$C:$GQ, F$1, FALSE), " ")</f>
        <v>3</v>
      </c>
      <c r="G19" s="33">
        <f>IFERROR(VLOOKUP($C19, 'All Indicators - Breakdown'!$C:$GQ, G$1, FALSE), " ")</f>
        <v>3</v>
      </c>
      <c r="H19" s="33">
        <f>IFERROR(VLOOKUP($C19, 'All Indicators - Breakdown'!$C:$GQ, H$1, FALSE), " ")</f>
        <v>3</v>
      </c>
      <c r="I19" s="33">
        <f>IFERROR(VLOOKUP($C19, 'All Indicators - Breakdown'!$C:$GQ, I$1, FALSE), " ")</f>
        <v>3</v>
      </c>
      <c r="J19" s="33">
        <f>IFERROR(VLOOKUP($C19, 'All Indicators - Breakdown'!$C:$GQ, J$1, FALSE), " ")</f>
        <v>2</v>
      </c>
      <c r="K19" s="33">
        <f>IFERROR(VLOOKUP($C19, 'All Indicators - Breakdown'!$C:$GQ, K$1, FALSE), " ")</f>
        <v>1</v>
      </c>
      <c r="L19" s="33">
        <f>IFERROR(VLOOKUP($C19, 'All Indicators - Breakdown'!$C:$GQ, L$1, FALSE), " ")</f>
        <v>1</v>
      </c>
      <c r="M19" s="33">
        <f>IFERROR(VLOOKUP($C19, 'All Indicators - Breakdown'!$C:$GQ, M$1, FALSE), " ")</f>
        <v>2</v>
      </c>
      <c r="N19" s="33" t="str">
        <f>IFERROR(VLOOKUP($C19, 'All Indicators - Breakdown'!$C:$GQ, N$1, FALSE), " ")</f>
        <v>N/A</v>
      </c>
      <c r="O19" s="33">
        <f>IFERROR(VLOOKUP($C19, 'All Indicators - Breakdown'!$C:$GQ, O$1, FALSE), " ")</f>
        <v>2</v>
      </c>
      <c r="P19" s="33">
        <f>IFERROR(VLOOKUP($C19, 'All Indicators - Breakdown'!$C:$GQ, P$1, FALSE), " ")</f>
        <v>1</v>
      </c>
      <c r="Q19" s="33">
        <f>IFERROR(VLOOKUP($C19, 'All Indicators - Breakdown'!$C:$GQ, Q$1, FALSE), " ")</f>
        <v>1</v>
      </c>
      <c r="R19" s="33">
        <f>IFERROR(VLOOKUP($C19, 'All Indicators - Breakdown'!$C:$GQ, R$1, FALSE), " ")</f>
        <v>2</v>
      </c>
      <c r="S19" s="33">
        <f>IFERROR(VLOOKUP($C19, 'All Indicators - Breakdown'!$C:$GQ, S$1, FALSE), " ")</f>
        <v>4</v>
      </c>
      <c r="T19" s="33">
        <f>IFERROR(VLOOKUP($C19, 'All Indicators - Breakdown'!$C:$GQ, T$1, FALSE), " ")</f>
        <v>2</v>
      </c>
      <c r="U19" s="33">
        <f>IFERROR(VLOOKUP($C19, 'All Indicators - Breakdown'!$C:$GQ, U$1, FALSE), " ")</f>
        <v>3</v>
      </c>
      <c r="V19" s="33">
        <f>IFERROR(VLOOKUP($C19, 'All Indicators - Breakdown'!$C:$GQ, V$1, FALSE), " ")</f>
        <v>1</v>
      </c>
      <c r="W19" s="33">
        <f>IFERROR(VLOOKUP($C19, 'All Indicators - Breakdown'!$C:$GQ, W$1, FALSE), " ")</f>
        <v>2</v>
      </c>
      <c r="X19" s="33">
        <f>IFERROR(VLOOKUP($C19, 'All Indicators - Breakdown'!$C:$GQ, X$1, FALSE), " ")</f>
        <v>1</v>
      </c>
      <c r="Y19" s="33">
        <f>IFERROR(VLOOKUP($C19, 'All Indicators - Breakdown'!$C:$GQ, Y$1, FALSE), " ")</f>
        <v>1</v>
      </c>
      <c r="Z19" s="33">
        <f>IFERROR(VLOOKUP($C19, 'All Indicators - Breakdown'!$C:$GQ, Z$1, FALSE), " ")</f>
        <v>1</v>
      </c>
      <c r="AA19" s="33">
        <f>IFERROR(VLOOKUP($C19, 'All Indicators - Breakdown'!$C:$GQ, AA$1, FALSE), " ")</f>
        <v>1</v>
      </c>
      <c r="AB19" s="33">
        <f>IFERROR(VLOOKUP($C19, 'All Indicators - Breakdown'!$C:$GQ, AB$1, FALSE), " ")</f>
        <v>3</v>
      </c>
      <c r="AC19" s="33">
        <f>IFERROR(VLOOKUP($C19, 'All Indicators - Breakdown'!$C:$GQ, AC$1, FALSE), " ")</f>
        <v>5</v>
      </c>
      <c r="AD19" s="33">
        <f>IFERROR(VLOOKUP($C19, 'All Indicators - Breakdown'!$C:$GQ, AD$1, FALSE), " ")</f>
        <v>2</v>
      </c>
      <c r="AE19" s="33">
        <f>IFERROR(VLOOKUP($C19, 'All Indicators - Breakdown'!$C:$HE, AE$1, FALSE), " ")</f>
        <v>3</v>
      </c>
      <c r="AF19" s="33">
        <f>IFERROR(VLOOKUP($C19, 'All Indicators - Breakdown'!$C:$HE, AF$1, FALSE), " ")</f>
        <v>2</v>
      </c>
      <c r="AG19" s="33">
        <f>IFERROR(VLOOKUP($C19, 'All Indicators - Breakdown'!$C:$HE, AG$1, FALSE), " ")</f>
        <v>4</v>
      </c>
      <c r="AH19" s="33">
        <f>IFERROR(VLOOKUP($C19, 'All Indicators - Breakdown'!$C:$HE, AH$1, FALSE), " ")</f>
        <v>2</v>
      </c>
      <c r="AI19" s="33">
        <f>IFERROR(VLOOKUP($C19, 'All Indicators - Breakdown'!$C:$HE, AI$1, FALSE), " ")</f>
        <v>2</v>
      </c>
      <c r="AJ19" s="33">
        <f>IFERROR(VLOOKUP($C19, 'All Indicators - Breakdown'!$C:$HZ, AJ$1, FALSE), " ")</f>
        <v>5</v>
      </c>
      <c r="AK19" s="33">
        <f>IFERROR(VLOOKUP($C19, 'All Indicators - Breakdown'!$C:$HZ, AK$1, FALSE), " ")</f>
        <v>3</v>
      </c>
      <c r="AL19" s="33">
        <f>IFERROR(VLOOKUP($C19, 'All Indicators - Breakdown'!$C:$HZ, AL$1, FALSE), " ")</f>
        <v>1</v>
      </c>
      <c r="AM19" s="33">
        <f>IFERROR(VLOOKUP($C19, 'All Indicators - Breakdown'!$C:$IU, AM$1, FALSE), " ")</f>
        <v>1</v>
      </c>
      <c r="AN19" s="33">
        <f>IFERROR(VLOOKUP($C19, 'All Indicators - Breakdown'!$C:$IU, AN$1, FALSE), " ")</f>
        <v>1</v>
      </c>
      <c r="AO19" s="33">
        <f>IFERROR(VLOOKUP($C19, 'All Indicators - Breakdown'!$C:$IU, AO$1, FALSE), " ")</f>
        <v>1</v>
      </c>
      <c r="AP19">
        <f t="shared" si="3"/>
        <v>5</v>
      </c>
      <c r="AQ19">
        <f t="shared" si="3"/>
        <v>5</v>
      </c>
      <c r="AR19">
        <f t="shared" si="3"/>
        <v>4</v>
      </c>
      <c r="AS19">
        <f t="shared" si="3"/>
        <v>4</v>
      </c>
      <c r="AT19">
        <f t="shared" si="3"/>
        <v>3</v>
      </c>
      <c r="AU19">
        <f t="shared" si="3"/>
        <v>3</v>
      </c>
      <c r="AV19">
        <f t="shared" si="3"/>
        <v>3</v>
      </c>
      <c r="AW19">
        <f t="shared" si="3"/>
        <v>3</v>
      </c>
      <c r="AX19">
        <f t="shared" si="3"/>
        <v>3</v>
      </c>
      <c r="AY19">
        <f t="shared" si="3"/>
        <v>3</v>
      </c>
      <c r="AZ19">
        <f t="shared" si="3"/>
        <v>3</v>
      </c>
      <c r="BA19">
        <f t="shared" si="3"/>
        <v>3</v>
      </c>
      <c r="BB19">
        <f t="shared" si="3"/>
        <v>2</v>
      </c>
      <c r="BC19">
        <f t="shared" si="3"/>
        <v>2</v>
      </c>
      <c r="BD19">
        <f t="shared" si="3"/>
        <v>2</v>
      </c>
      <c r="BE19">
        <f t="shared" si="3"/>
        <v>2</v>
      </c>
      <c r="BF19">
        <f t="shared" si="4"/>
        <v>2</v>
      </c>
      <c r="BG19">
        <f t="shared" si="4"/>
        <v>2</v>
      </c>
      <c r="BH19">
        <f t="shared" si="4"/>
        <v>2</v>
      </c>
      <c r="BI19">
        <f t="shared" si="4"/>
        <v>2</v>
      </c>
      <c r="BJ19">
        <f t="shared" si="4"/>
        <v>2</v>
      </c>
      <c r="BK19">
        <f t="shared" si="4"/>
        <v>2</v>
      </c>
      <c r="BL19">
        <f t="shared" si="4"/>
        <v>1</v>
      </c>
      <c r="BM19">
        <f t="shared" si="4"/>
        <v>1</v>
      </c>
      <c r="BN19">
        <f t="shared" si="4"/>
        <v>1</v>
      </c>
      <c r="BO19">
        <f t="shared" si="4"/>
        <v>1</v>
      </c>
      <c r="BP19">
        <f t="shared" si="4"/>
        <v>1</v>
      </c>
      <c r="BQ19">
        <f t="shared" si="5"/>
        <v>1</v>
      </c>
      <c r="BR19">
        <f t="shared" si="5"/>
        <v>1</v>
      </c>
      <c r="BS19">
        <f t="shared" si="5"/>
        <v>1</v>
      </c>
      <c r="BT19">
        <f t="shared" si="5"/>
        <v>1</v>
      </c>
      <c r="BU19">
        <f t="shared" si="5"/>
        <v>1</v>
      </c>
      <c r="BV19">
        <f t="shared" si="5"/>
        <v>1</v>
      </c>
      <c r="BW19">
        <f t="shared" si="5"/>
        <v>1</v>
      </c>
      <c r="BX19">
        <f t="shared" si="5"/>
        <v>1</v>
      </c>
      <c r="BY19">
        <f t="shared" si="5"/>
        <v>0</v>
      </c>
    </row>
    <row r="20" spans="1:77" ht="16.3" thickTop="1" thickBot="1" x14ac:dyDescent="0.3">
      <c r="A20" s="16" t="s">
        <v>170</v>
      </c>
      <c r="B20" s="16" t="s">
        <v>173</v>
      </c>
      <c r="C20" s="16" t="s">
        <v>174</v>
      </c>
      <c r="D20" s="10">
        <f>VLOOKUP(C20, Overview!C$3:D$403, 2, FALSE)</f>
        <v>3</v>
      </c>
      <c r="E20" s="34">
        <f t="shared" si="2"/>
        <v>3.1</v>
      </c>
      <c r="F20" s="33">
        <f>IFERROR(VLOOKUP($C20, 'All Indicators - Breakdown'!$C:$GQ, F$1, FALSE), " ")</f>
        <v>3</v>
      </c>
      <c r="G20" s="33">
        <f>IFERROR(VLOOKUP($C20, 'All Indicators - Breakdown'!$C:$GQ, G$1, FALSE), " ")</f>
        <v>3</v>
      </c>
      <c r="H20" s="33">
        <f>IFERROR(VLOOKUP($C20, 'All Indicators - Breakdown'!$C:$GQ, H$1, FALSE), " ")</f>
        <v>3</v>
      </c>
      <c r="I20" s="33">
        <f>IFERROR(VLOOKUP($C20, 'All Indicators - Breakdown'!$C:$GQ, I$1, FALSE), " ")</f>
        <v>2</v>
      </c>
      <c r="J20" s="33">
        <f>IFERROR(VLOOKUP($C20, 'All Indicators - Breakdown'!$C:$GQ, J$1, FALSE), " ")</f>
        <v>3</v>
      </c>
      <c r="K20" s="33">
        <f>IFERROR(VLOOKUP($C20, 'All Indicators - Breakdown'!$C:$GQ, K$1, FALSE), " ")</f>
        <v>1</v>
      </c>
      <c r="L20" s="33">
        <f>IFERROR(VLOOKUP($C20, 'All Indicators - Breakdown'!$C:$GQ, L$1, FALSE), " ")</f>
        <v>1</v>
      </c>
      <c r="M20" s="33">
        <f>IFERROR(VLOOKUP($C20, 'All Indicators - Breakdown'!$C:$GQ, M$1, FALSE), " ")</f>
        <v>2</v>
      </c>
      <c r="N20" s="33" t="str">
        <f>IFERROR(VLOOKUP($C20, 'All Indicators - Breakdown'!$C:$GQ, N$1, FALSE), " ")</f>
        <v>N/A</v>
      </c>
      <c r="O20" s="33">
        <f>IFERROR(VLOOKUP($C20, 'All Indicators - Breakdown'!$C:$GQ, O$1, FALSE), " ")</f>
        <v>2</v>
      </c>
      <c r="P20" s="33">
        <f>IFERROR(VLOOKUP($C20, 'All Indicators - Breakdown'!$C:$GQ, P$1, FALSE), " ")</f>
        <v>1</v>
      </c>
      <c r="Q20" s="33">
        <f>IFERROR(VLOOKUP($C20, 'All Indicators - Breakdown'!$C:$GQ, Q$1, FALSE), " ")</f>
        <v>1</v>
      </c>
      <c r="R20" s="33">
        <f>IFERROR(VLOOKUP($C20, 'All Indicators - Breakdown'!$C:$GQ, R$1, FALSE), " ")</f>
        <v>2</v>
      </c>
      <c r="S20" s="33">
        <f>IFERROR(VLOOKUP($C20, 'All Indicators - Breakdown'!$C:$GQ, S$1, FALSE), " ")</f>
        <v>4</v>
      </c>
      <c r="T20" s="33">
        <f>IFERROR(VLOOKUP($C20, 'All Indicators - Breakdown'!$C:$GQ, T$1, FALSE), " ")</f>
        <v>2</v>
      </c>
      <c r="U20" s="33">
        <f>IFERROR(VLOOKUP($C20, 'All Indicators - Breakdown'!$C:$GQ, U$1, FALSE), " ")</f>
        <v>5</v>
      </c>
      <c r="V20" s="33">
        <f>IFERROR(VLOOKUP($C20, 'All Indicators - Breakdown'!$C:$GQ, V$1, FALSE), " ")</f>
        <v>1</v>
      </c>
      <c r="W20" s="33">
        <f>IFERROR(VLOOKUP($C20, 'All Indicators - Breakdown'!$C:$GQ, W$1, FALSE), " ")</f>
        <v>1</v>
      </c>
      <c r="X20" s="33">
        <f>IFERROR(VLOOKUP($C20, 'All Indicators - Breakdown'!$C:$GQ, X$1, FALSE), " ")</f>
        <v>1</v>
      </c>
      <c r="Y20" s="33">
        <f>IFERROR(VLOOKUP($C20, 'All Indicators - Breakdown'!$C:$GQ, Y$1, FALSE), " ")</f>
        <v>1</v>
      </c>
      <c r="Z20" s="33">
        <f>IFERROR(VLOOKUP($C20, 'All Indicators - Breakdown'!$C:$GQ, Z$1, FALSE), " ")</f>
        <v>1</v>
      </c>
      <c r="AA20" s="33">
        <f>IFERROR(VLOOKUP($C20, 'All Indicators - Breakdown'!$C:$GQ, AA$1, FALSE), " ")</f>
        <v>1</v>
      </c>
      <c r="AB20" s="33">
        <f>IFERROR(VLOOKUP($C20, 'All Indicators - Breakdown'!$C:$GQ, AB$1, FALSE), " ")</f>
        <v>3</v>
      </c>
      <c r="AC20" s="33">
        <f>IFERROR(VLOOKUP($C20, 'All Indicators - Breakdown'!$C:$GQ, AC$1, FALSE), " ")</f>
        <v>5</v>
      </c>
      <c r="AD20" s="33">
        <f>IFERROR(VLOOKUP($C20, 'All Indicators - Breakdown'!$C:$GQ, AD$1, FALSE), " ")</f>
        <v>2</v>
      </c>
      <c r="AE20" s="33">
        <f>IFERROR(VLOOKUP($C20, 'All Indicators - Breakdown'!$C:$HE, AE$1, FALSE), " ")</f>
        <v>3</v>
      </c>
      <c r="AF20" s="33">
        <f>IFERROR(VLOOKUP($C20, 'All Indicators - Breakdown'!$C:$HE, AF$1, FALSE), " ")</f>
        <v>2</v>
      </c>
      <c r="AG20" s="33">
        <f>IFERROR(VLOOKUP($C20, 'All Indicators - Breakdown'!$C:$HE, AG$1, FALSE), " ")</f>
        <v>4</v>
      </c>
      <c r="AH20" s="33">
        <f>IFERROR(VLOOKUP($C20, 'All Indicators - Breakdown'!$C:$HE, AH$1, FALSE), " ")</f>
        <v>2</v>
      </c>
      <c r="AI20" s="33">
        <f>IFERROR(VLOOKUP($C20, 'All Indicators - Breakdown'!$C:$HE, AI$1, FALSE), " ")</f>
        <v>2</v>
      </c>
      <c r="AJ20" s="33">
        <f>IFERROR(VLOOKUP($C20, 'All Indicators - Breakdown'!$C:$HZ, AJ$1, FALSE), " ")</f>
        <v>4</v>
      </c>
      <c r="AK20" s="33">
        <f>IFERROR(VLOOKUP($C20, 'All Indicators - Breakdown'!$C:$HZ, AK$1, FALSE), " ")</f>
        <v>2</v>
      </c>
      <c r="AL20" s="33">
        <f>IFERROR(VLOOKUP($C20, 'All Indicators - Breakdown'!$C:$HZ, AL$1, FALSE), " ")</f>
        <v>1</v>
      </c>
      <c r="AM20" s="33">
        <f>IFERROR(VLOOKUP($C20, 'All Indicators - Breakdown'!$C:$IU, AM$1, FALSE), " ")</f>
        <v>2</v>
      </c>
      <c r="AN20" s="33">
        <f>IFERROR(VLOOKUP($C20, 'All Indicators - Breakdown'!$C:$IU, AN$1, FALSE), " ")</f>
        <v>1</v>
      </c>
      <c r="AO20" s="33">
        <f>IFERROR(VLOOKUP($C20, 'All Indicators - Breakdown'!$C:$IU, AO$1, FALSE), " ")</f>
        <v>1</v>
      </c>
      <c r="AP20">
        <f t="shared" si="3"/>
        <v>5</v>
      </c>
      <c r="AQ20">
        <f t="shared" si="3"/>
        <v>5</v>
      </c>
      <c r="AR20">
        <f t="shared" si="3"/>
        <v>4</v>
      </c>
      <c r="AS20">
        <f t="shared" si="3"/>
        <v>4</v>
      </c>
      <c r="AT20">
        <f t="shared" si="3"/>
        <v>4</v>
      </c>
      <c r="AU20">
        <f t="shared" si="3"/>
        <v>3</v>
      </c>
      <c r="AV20">
        <f t="shared" si="3"/>
        <v>3</v>
      </c>
      <c r="AW20">
        <f t="shared" si="3"/>
        <v>3</v>
      </c>
      <c r="AX20">
        <f t="shared" si="3"/>
        <v>3</v>
      </c>
      <c r="AY20">
        <f t="shared" si="3"/>
        <v>3</v>
      </c>
      <c r="AZ20">
        <f t="shared" si="3"/>
        <v>3</v>
      </c>
      <c r="BA20">
        <f t="shared" si="3"/>
        <v>2</v>
      </c>
      <c r="BB20">
        <f t="shared" si="3"/>
        <v>2</v>
      </c>
      <c r="BC20">
        <f t="shared" si="3"/>
        <v>2</v>
      </c>
      <c r="BD20">
        <f t="shared" si="3"/>
        <v>2</v>
      </c>
      <c r="BE20">
        <f t="shared" si="3"/>
        <v>2</v>
      </c>
      <c r="BF20">
        <f t="shared" si="4"/>
        <v>2</v>
      </c>
      <c r="BG20">
        <f t="shared" si="4"/>
        <v>2</v>
      </c>
      <c r="BH20">
        <f t="shared" si="4"/>
        <v>2</v>
      </c>
      <c r="BI20">
        <f t="shared" si="4"/>
        <v>2</v>
      </c>
      <c r="BJ20">
        <f t="shared" si="4"/>
        <v>2</v>
      </c>
      <c r="BK20">
        <f t="shared" si="4"/>
        <v>2</v>
      </c>
      <c r="BL20">
        <f t="shared" si="4"/>
        <v>1</v>
      </c>
      <c r="BM20">
        <f t="shared" si="4"/>
        <v>1</v>
      </c>
      <c r="BN20">
        <f t="shared" si="4"/>
        <v>1</v>
      </c>
      <c r="BO20">
        <f t="shared" si="4"/>
        <v>1</v>
      </c>
      <c r="BP20">
        <f t="shared" si="4"/>
        <v>1</v>
      </c>
      <c r="BQ20">
        <f t="shared" si="5"/>
        <v>1</v>
      </c>
      <c r="BR20">
        <f t="shared" si="5"/>
        <v>1</v>
      </c>
      <c r="BS20">
        <f t="shared" si="5"/>
        <v>1</v>
      </c>
      <c r="BT20">
        <f t="shared" si="5"/>
        <v>1</v>
      </c>
      <c r="BU20">
        <f t="shared" si="5"/>
        <v>1</v>
      </c>
      <c r="BV20">
        <f t="shared" si="5"/>
        <v>1</v>
      </c>
      <c r="BW20">
        <f t="shared" si="5"/>
        <v>1</v>
      </c>
      <c r="BX20">
        <f t="shared" si="5"/>
        <v>1</v>
      </c>
      <c r="BY20">
        <f t="shared" si="5"/>
        <v>0</v>
      </c>
    </row>
    <row r="21" spans="1:77" ht="16.3" thickTop="1" thickBot="1" x14ac:dyDescent="0.3">
      <c r="A21" s="16" t="s">
        <v>170</v>
      </c>
      <c r="B21" s="16" t="s">
        <v>175</v>
      </c>
      <c r="C21" s="16" t="s">
        <v>176</v>
      </c>
      <c r="D21" s="10">
        <f>VLOOKUP(C21, Overview!C$3:D$403, 2, FALSE)</f>
        <v>2</v>
      </c>
      <c r="E21" s="34">
        <f t="shared" si="2"/>
        <v>3.1</v>
      </c>
      <c r="F21" s="33">
        <f>IFERROR(VLOOKUP($C21, 'All Indicators - Breakdown'!$C:$GQ, F$1, FALSE), " ")</f>
        <v>3</v>
      </c>
      <c r="G21" s="33">
        <f>IFERROR(VLOOKUP($C21, 'All Indicators - Breakdown'!$C:$GQ, G$1, FALSE), " ")</f>
        <v>4</v>
      </c>
      <c r="H21" s="33">
        <f>IFERROR(VLOOKUP($C21, 'All Indicators - Breakdown'!$C:$GQ, H$1, FALSE), " ")</f>
        <v>4</v>
      </c>
      <c r="I21" s="33">
        <f>IFERROR(VLOOKUP($C21, 'All Indicators - Breakdown'!$C:$GQ, I$1, FALSE), " ")</f>
        <v>2</v>
      </c>
      <c r="J21" s="33">
        <f>IFERROR(VLOOKUP($C21, 'All Indicators - Breakdown'!$C:$GQ, J$1, FALSE), " ")</f>
        <v>3</v>
      </c>
      <c r="K21" s="33">
        <f>IFERROR(VLOOKUP($C21, 'All Indicators - Breakdown'!$C:$GQ, K$1, FALSE), " ")</f>
        <v>1</v>
      </c>
      <c r="L21" s="33">
        <f>IFERROR(VLOOKUP($C21, 'All Indicators - Breakdown'!$C:$GQ, L$1, FALSE), " ")</f>
        <v>1</v>
      </c>
      <c r="M21" s="33">
        <f>IFERROR(VLOOKUP($C21, 'All Indicators - Breakdown'!$C:$GQ, M$1, FALSE), " ")</f>
        <v>2</v>
      </c>
      <c r="N21" s="33" t="str">
        <f>IFERROR(VLOOKUP($C21, 'All Indicators - Breakdown'!$C:$GQ, N$1, FALSE), " ")</f>
        <v>N/A</v>
      </c>
      <c r="O21" s="33">
        <f>IFERROR(VLOOKUP($C21, 'All Indicators - Breakdown'!$C:$GQ, O$1, FALSE), " ")</f>
        <v>2</v>
      </c>
      <c r="P21" s="33">
        <f>IFERROR(VLOOKUP($C21, 'All Indicators - Breakdown'!$C:$GQ, P$1, FALSE), " ")</f>
        <v>2</v>
      </c>
      <c r="Q21" s="33">
        <f>IFERROR(VLOOKUP($C21, 'All Indicators - Breakdown'!$C:$GQ, Q$1, FALSE), " ")</f>
        <v>1</v>
      </c>
      <c r="R21" s="33">
        <f>IFERROR(VLOOKUP($C21, 'All Indicators - Breakdown'!$C:$GQ, R$1, FALSE), " ")</f>
        <v>1</v>
      </c>
      <c r="S21" s="33">
        <f>IFERROR(VLOOKUP($C21, 'All Indicators - Breakdown'!$C:$GQ, S$1, FALSE), " ")</f>
        <v>2</v>
      </c>
      <c r="T21" s="33">
        <f>IFERROR(VLOOKUP($C21, 'All Indicators - Breakdown'!$C:$GQ, T$1, FALSE), " ")</f>
        <v>2</v>
      </c>
      <c r="U21" s="33">
        <f>IFERROR(VLOOKUP($C21, 'All Indicators - Breakdown'!$C:$GQ, U$1, FALSE), " ")</f>
        <v>5</v>
      </c>
      <c r="V21" s="33">
        <f>IFERROR(VLOOKUP($C21, 'All Indicators - Breakdown'!$C:$GQ, V$1, FALSE), " ")</f>
        <v>1</v>
      </c>
      <c r="W21" s="33">
        <f>IFERROR(VLOOKUP($C21, 'All Indicators - Breakdown'!$C:$GQ, W$1, FALSE), " ")</f>
        <v>4</v>
      </c>
      <c r="X21" s="33">
        <f>IFERROR(VLOOKUP($C21, 'All Indicators - Breakdown'!$C:$GQ, X$1, FALSE), " ")</f>
        <v>1</v>
      </c>
      <c r="Y21" s="33">
        <f>IFERROR(VLOOKUP($C21, 'All Indicators - Breakdown'!$C:$GQ, Y$1, FALSE), " ")</f>
        <v>1</v>
      </c>
      <c r="Z21" s="33">
        <f>IFERROR(VLOOKUP($C21, 'All Indicators - Breakdown'!$C:$GQ, Z$1, FALSE), " ")</f>
        <v>1</v>
      </c>
      <c r="AA21" s="33">
        <f>IFERROR(VLOOKUP($C21, 'All Indicators - Breakdown'!$C:$GQ, AA$1, FALSE), " ")</f>
        <v>2</v>
      </c>
      <c r="AB21" s="33">
        <f>IFERROR(VLOOKUP($C21, 'All Indicators - Breakdown'!$C:$GQ, AB$1, FALSE), " ")</f>
        <v>2</v>
      </c>
      <c r="AC21" s="33">
        <f>IFERROR(VLOOKUP($C21, 'All Indicators - Breakdown'!$C:$GQ, AC$1, FALSE), " ")</f>
        <v>5</v>
      </c>
      <c r="AD21" s="33">
        <f>IFERROR(VLOOKUP($C21, 'All Indicators - Breakdown'!$C:$GQ, AD$1, FALSE), " ")</f>
        <v>2</v>
      </c>
      <c r="AE21" s="33">
        <f>IFERROR(VLOOKUP($C21, 'All Indicators - Breakdown'!$C:$HE, AE$1, FALSE), " ")</f>
        <v>3</v>
      </c>
      <c r="AF21" s="33">
        <f>IFERROR(VLOOKUP($C21, 'All Indicators - Breakdown'!$C:$HE, AF$1, FALSE), " ")</f>
        <v>1</v>
      </c>
      <c r="AG21" s="33">
        <f>IFERROR(VLOOKUP($C21, 'All Indicators - Breakdown'!$C:$HE, AG$1, FALSE), " ")</f>
        <v>3</v>
      </c>
      <c r="AH21" s="33">
        <f>IFERROR(VLOOKUP($C21, 'All Indicators - Breakdown'!$C:$HE, AH$1, FALSE), " ")</f>
        <v>2</v>
      </c>
      <c r="AI21" s="33">
        <f>IFERROR(VLOOKUP($C21, 'All Indicators - Breakdown'!$C:$HE, AI$1, FALSE), " ")</f>
        <v>2</v>
      </c>
      <c r="AJ21" s="33">
        <f>IFERROR(VLOOKUP($C21, 'All Indicators - Breakdown'!$C:$HZ, AJ$1, FALSE), " ")</f>
        <v>4</v>
      </c>
      <c r="AK21" s="33">
        <f>IFERROR(VLOOKUP($C21, 'All Indicators - Breakdown'!$C:$HZ, AK$1, FALSE), " ")</f>
        <v>2</v>
      </c>
      <c r="AL21" s="33">
        <f>IFERROR(VLOOKUP($C21, 'All Indicators - Breakdown'!$C:$HZ, AL$1, FALSE), " ")</f>
        <v>1</v>
      </c>
      <c r="AM21" s="33">
        <f>IFERROR(VLOOKUP($C21, 'All Indicators - Breakdown'!$C:$IU, AM$1, FALSE), " ")</f>
        <v>2</v>
      </c>
      <c r="AN21" s="33">
        <f>IFERROR(VLOOKUP($C21, 'All Indicators - Breakdown'!$C:$IU, AN$1, FALSE), " ")</f>
        <v>1</v>
      </c>
      <c r="AO21" s="33">
        <f>IFERROR(VLOOKUP($C21, 'All Indicators - Breakdown'!$C:$IU, AO$1, FALSE), " ")</f>
        <v>1</v>
      </c>
      <c r="AP21">
        <f t="shared" si="3"/>
        <v>5</v>
      </c>
      <c r="AQ21">
        <f t="shared" si="3"/>
        <v>5</v>
      </c>
      <c r="AR21">
        <f t="shared" si="3"/>
        <v>4</v>
      </c>
      <c r="AS21">
        <f t="shared" si="3"/>
        <v>4</v>
      </c>
      <c r="AT21">
        <f t="shared" si="3"/>
        <v>4</v>
      </c>
      <c r="AU21">
        <f t="shared" si="3"/>
        <v>4</v>
      </c>
      <c r="AV21">
        <f t="shared" si="3"/>
        <v>3</v>
      </c>
      <c r="AW21">
        <f t="shared" si="3"/>
        <v>3</v>
      </c>
      <c r="AX21">
        <f t="shared" si="3"/>
        <v>3</v>
      </c>
      <c r="AY21">
        <f t="shared" si="3"/>
        <v>3</v>
      </c>
      <c r="AZ21">
        <f t="shared" si="3"/>
        <v>2</v>
      </c>
      <c r="BA21">
        <f t="shared" si="3"/>
        <v>2</v>
      </c>
      <c r="BB21">
        <f t="shared" si="3"/>
        <v>2</v>
      </c>
      <c r="BC21">
        <f t="shared" si="3"/>
        <v>2</v>
      </c>
      <c r="BD21">
        <f t="shared" si="3"/>
        <v>2</v>
      </c>
      <c r="BE21">
        <f t="shared" si="3"/>
        <v>2</v>
      </c>
      <c r="BF21">
        <f t="shared" si="4"/>
        <v>2</v>
      </c>
      <c r="BG21">
        <f t="shared" si="4"/>
        <v>2</v>
      </c>
      <c r="BH21">
        <f t="shared" si="4"/>
        <v>2</v>
      </c>
      <c r="BI21">
        <f t="shared" si="4"/>
        <v>2</v>
      </c>
      <c r="BJ21">
        <f t="shared" si="4"/>
        <v>2</v>
      </c>
      <c r="BK21">
        <f t="shared" si="4"/>
        <v>2</v>
      </c>
      <c r="BL21">
        <f t="shared" si="4"/>
        <v>2</v>
      </c>
      <c r="BM21">
        <f t="shared" si="4"/>
        <v>1</v>
      </c>
      <c r="BN21">
        <f t="shared" si="4"/>
        <v>1</v>
      </c>
      <c r="BO21">
        <f t="shared" si="4"/>
        <v>1</v>
      </c>
      <c r="BP21">
        <f t="shared" si="4"/>
        <v>1</v>
      </c>
      <c r="BQ21">
        <f t="shared" si="5"/>
        <v>1</v>
      </c>
      <c r="BR21">
        <f t="shared" si="5"/>
        <v>1</v>
      </c>
      <c r="BS21">
        <f t="shared" si="5"/>
        <v>1</v>
      </c>
      <c r="BT21">
        <f t="shared" si="5"/>
        <v>1</v>
      </c>
      <c r="BU21">
        <f t="shared" si="5"/>
        <v>1</v>
      </c>
      <c r="BV21">
        <f t="shared" si="5"/>
        <v>1</v>
      </c>
      <c r="BW21">
        <f t="shared" si="5"/>
        <v>1</v>
      </c>
      <c r="BX21">
        <f t="shared" si="5"/>
        <v>1</v>
      </c>
      <c r="BY21">
        <f t="shared" si="5"/>
        <v>0</v>
      </c>
    </row>
    <row r="22" spans="1:77" ht="16.3" thickTop="1" thickBot="1" x14ac:dyDescent="0.3">
      <c r="A22" s="16" t="s">
        <v>170</v>
      </c>
      <c r="B22" s="16" t="s">
        <v>177</v>
      </c>
      <c r="C22" s="16" t="s">
        <v>178</v>
      </c>
      <c r="D22" s="10">
        <f>VLOOKUP(C22, Overview!C$3:D$403, 2, FALSE)</f>
        <v>2</v>
      </c>
      <c r="E22" s="34">
        <f t="shared" si="2"/>
        <v>2.8</v>
      </c>
      <c r="F22" s="33">
        <f>IFERROR(VLOOKUP($C22, 'All Indicators - Breakdown'!$C:$GQ, F$1, FALSE), " ")</f>
        <v>3</v>
      </c>
      <c r="G22" s="33">
        <f>IFERROR(VLOOKUP($C22, 'All Indicators - Breakdown'!$C:$GQ, G$1, FALSE), " ")</f>
        <v>3</v>
      </c>
      <c r="H22" s="33">
        <f>IFERROR(VLOOKUP($C22, 'All Indicators - Breakdown'!$C:$GQ, H$1, FALSE), " ")</f>
        <v>3</v>
      </c>
      <c r="I22" s="33">
        <f>IFERROR(VLOOKUP($C22, 'All Indicators - Breakdown'!$C:$GQ, I$1, FALSE), " ")</f>
        <v>2</v>
      </c>
      <c r="J22" s="33">
        <f>IFERROR(VLOOKUP($C22, 'All Indicators - Breakdown'!$C:$GQ, J$1, FALSE), " ")</f>
        <v>3</v>
      </c>
      <c r="K22" s="33">
        <f>IFERROR(VLOOKUP($C22, 'All Indicators - Breakdown'!$C:$GQ, K$1, FALSE), " ")</f>
        <v>1</v>
      </c>
      <c r="L22" s="33">
        <f>IFERROR(VLOOKUP($C22, 'All Indicators - Breakdown'!$C:$GQ, L$1, FALSE), " ")</f>
        <v>1</v>
      </c>
      <c r="M22" s="33">
        <f>IFERROR(VLOOKUP($C22, 'All Indicators - Breakdown'!$C:$GQ, M$1, FALSE), " ")</f>
        <v>1</v>
      </c>
      <c r="N22" s="33" t="str">
        <f>IFERROR(VLOOKUP($C22, 'All Indicators - Breakdown'!$C:$GQ, N$1, FALSE), " ")</f>
        <v>N/A</v>
      </c>
      <c r="O22" s="33">
        <f>IFERROR(VLOOKUP($C22, 'All Indicators - Breakdown'!$C:$GQ, O$1, FALSE), " ")</f>
        <v>2</v>
      </c>
      <c r="P22" s="33">
        <f>IFERROR(VLOOKUP($C22, 'All Indicators - Breakdown'!$C:$GQ, P$1, FALSE), " ")</f>
        <v>1</v>
      </c>
      <c r="Q22" s="33">
        <f>IFERROR(VLOOKUP($C22, 'All Indicators - Breakdown'!$C:$GQ, Q$1, FALSE), " ")</f>
        <v>1</v>
      </c>
      <c r="R22" s="33">
        <f>IFERROR(VLOOKUP($C22, 'All Indicators - Breakdown'!$C:$GQ, R$1, FALSE), " ")</f>
        <v>2</v>
      </c>
      <c r="S22" s="33">
        <f>IFERROR(VLOOKUP($C22, 'All Indicators - Breakdown'!$C:$GQ, S$1, FALSE), " ")</f>
        <v>3</v>
      </c>
      <c r="T22" s="33">
        <f>IFERROR(VLOOKUP($C22, 'All Indicators - Breakdown'!$C:$GQ, T$1, FALSE), " ")</f>
        <v>1</v>
      </c>
      <c r="U22" s="33">
        <f>IFERROR(VLOOKUP($C22, 'All Indicators - Breakdown'!$C:$GQ, U$1, FALSE), " ")</f>
        <v>5</v>
      </c>
      <c r="V22" s="33">
        <f>IFERROR(VLOOKUP($C22, 'All Indicators - Breakdown'!$C:$GQ, V$1, FALSE), " ")</f>
        <v>1</v>
      </c>
      <c r="W22" s="33">
        <f>IFERROR(VLOOKUP($C22, 'All Indicators - Breakdown'!$C:$GQ, W$1, FALSE), " ")</f>
        <v>1</v>
      </c>
      <c r="X22" s="33">
        <f>IFERROR(VLOOKUP($C22, 'All Indicators - Breakdown'!$C:$GQ, X$1, FALSE), " ")</f>
        <v>1</v>
      </c>
      <c r="Y22" s="33">
        <f>IFERROR(VLOOKUP($C22, 'All Indicators - Breakdown'!$C:$GQ, Y$1, FALSE), " ")</f>
        <v>1</v>
      </c>
      <c r="Z22" s="33">
        <f>IFERROR(VLOOKUP($C22, 'All Indicators - Breakdown'!$C:$GQ, Z$1, FALSE), " ")</f>
        <v>1</v>
      </c>
      <c r="AA22" s="33">
        <f>IFERROR(VLOOKUP($C22, 'All Indicators - Breakdown'!$C:$GQ, AA$1, FALSE), " ")</f>
        <v>2</v>
      </c>
      <c r="AB22" s="33">
        <f>IFERROR(VLOOKUP($C22, 'All Indicators - Breakdown'!$C:$GQ, AB$1, FALSE), " ")</f>
        <v>2</v>
      </c>
      <c r="AC22" s="33">
        <f>IFERROR(VLOOKUP($C22, 'All Indicators - Breakdown'!$C:$GQ, AC$1, FALSE), " ")</f>
        <v>5</v>
      </c>
      <c r="AD22" s="33">
        <f>IFERROR(VLOOKUP($C22, 'All Indicators - Breakdown'!$C:$GQ, AD$1, FALSE), " ")</f>
        <v>1</v>
      </c>
      <c r="AE22" s="33">
        <f>IFERROR(VLOOKUP($C22, 'All Indicators - Breakdown'!$C:$HE, AE$1, FALSE), " ")</f>
        <v>1</v>
      </c>
      <c r="AF22" s="33">
        <f>IFERROR(VLOOKUP($C22, 'All Indicators - Breakdown'!$C:$HE, AF$1, FALSE), " ")</f>
        <v>2</v>
      </c>
      <c r="AG22" s="33">
        <f>IFERROR(VLOOKUP($C22, 'All Indicators - Breakdown'!$C:$HE, AG$1, FALSE), " ")</f>
        <v>4</v>
      </c>
      <c r="AH22" s="33">
        <f>IFERROR(VLOOKUP($C22, 'All Indicators - Breakdown'!$C:$HE, AH$1, FALSE), " ")</f>
        <v>2</v>
      </c>
      <c r="AI22" s="33">
        <f>IFERROR(VLOOKUP($C22, 'All Indicators - Breakdown'!$C:$HE, AI$1, FALSE), " ")</f>
        <v>2</v>
      </c>
      <c r="AJ22" s="33">
        <f>IFERROR(VLOOKUP($C22, 'All Indicators - Breakdown'!$C:$HZ, AJ$1, FALSE), " ")</f>
        <v>2</v>
      </c>
      <c r="AK22" s="33">
        <f>IFERROR(VLOOKUP($C22, 'All Indicators - Breakdown'!$C:$HZ, AK$1, FALSE), " ")</f>
        <v>2</v>
      </c>
      <c r="AL22" s="33">
        <f>IFERROR(VLOOKUP($C22, 'All Indicators - Breakdown'!$C:$HZ, AL$1, FALSE), " ")</f>
        <v>1</v>
      </c>
      <c r="AM22" s="33">
        <f>IFERROR(VLOOKUP($C22, 'All Indicators - Breakdown'!$C:$IU, AM$1, FALSE), " ")</f>
        <v>1</v>
      </c>
      <c r="AN22" s="33">
        <f>IFERROR(VLOOKUP($C22, 'All Indicators - Breakdown'!$C:$IU, AN$1, FALSE), " ")</f>
        <v>1</v>
      </c>
      <c r="AO22" s="33">
        <f>IFERROR(VLOOKUP($C22, 'All Indicators - Breakdown'!$C:$IU, AO$1, FALSE), " ")</f>
        <v>1</v>
      </c>
      <c r="AP22">
        <f t="shared" si="3"/>
        <v>5</v>
      </c>
      <c r="AQ22">
        <f t="shared" si="3"/>
        <v>5</v>
      </c>
      <c r="AR22">
        <f t="shared" si="3"/>
        <v>4</v>
      </c>
      <c r="AS22">
        <f t="shared" si="3"/>
        <v>3</v>
      </c>
      <c r="AT22">
        <f t="shared" si="3"/>
        <v>3</v>
      </c>
      <c r="AU22">
        <f t="shared" si="3"/>
        <v>3</v>
      </c>
      <c r="AV22">
        <f t="shared" si="3"/>
        <v>3</v>
      </c>
      <c r="AW22">
        <f t="shared" si="3"/>
        <v>3</v>
      </c>
      <c r="AX22">
        <f t="shared" si="3"/>
        <v>2</v>
      </c>
      <c r="AY22">
        <f t="shared" si="3"/>
        <v>2</v>
      </c>
      <c r="AZ22">
        <f t="shared" si="3"/>
        <v>2</v>
      </c>
      <c r="BA22">
        <f t="shared" si="3"/>
        <v>2</v>
      </c>
      <c r="BB22">
        <f t="shared" si="3"/>
        <v>2</v>
      </c>
      <c r="BC22">
        <f t="shared" si="3"/>
        <v>2</v>
      </c>
      <c r="BD22">
        <f t="shared" si="3"/>
        <v>2</v>
      </c>
      <c r="BE22">
        <f t="shared" si="3"/>
        <v>2</v>
      </c>
      <c r="BF22">
        <f t="shared" si="4"/>
        <v>2</v>
      </c>
      <c r="BG22">
        <f t="shared" si="4"/>
        <v>2</v>
      </c>
      <c r="BH22">
        <f t="shared" si="4"/>
        <v>1</v>
      </c>
      <c r="BI22">
        <f t="shared" si="4"/>
        <v>1</v>
      </c>
      <c r="BJ22">
        <f t="shared" si="4"/>
        <v>1</v>
      </c>
      <c r="BK22">
        <f t="shared" si="4"/>
        <v>1</v>
      </c>
      <c r="BL22">
        <f t="shared" si="4"/>
        <v>1</v>
      </c>
      <c r="BM22">
        <f t="shared" si="4"/>
        <v>1</v>
      </c>
      <c r="BN22">
        <f t="shared" si="4"/>
        <v>1</v>
      </c>
      <c r="BO22">
        <f t="shared" si="4"/>
        <v>1</v>
      </c>
      <c r="BP22">
        <f t="shared" si="4"/>
        <v>1</v>
      </c>
      <c r="BQ22">
        <f t="shared" si="5"/>
        <v>1</v>
      </c>
      <c r="BR22">
        <f t="shared" si="5"/>
        <v>1</v>
      </c>
      <c r="BS22">
        <f t="shared" si="5"/>
        <v>1</v>
      </c>
      <c r="BT22">
        <f t="shared" si="5"/>
        <v>1</v>
      </c>
      <c r="BU22">
        <f t="shared" si="5"/>
        <v>1</v>
      </c>
      <c r="BV22">
        <f t="shared" si="5"/>
        <v>1</v>
      </c>
      <c r="BW22">
        <f t="shared" si="5"/>
        <v>1</v>
      </c>
      <c r="BX22">
        <f t="shared" si="5"/>
        <v>1</v>
      </c>
      <c r="BY22">
        <f t="shared" si="5"/>
        <v>0</v>
      </c>
    </row>
    <row r="23" spans="1:77" ht="16.3" thickTop="1" thickBot="1" x14ac:dyDescent="0.3">
      <c r="A23" s="16" t="s">
        <v>170</v>
      </c>
      <c r="B23" s="16" t="s">
        <v>179</v>
      </c>
      <c r="C23" s="16" t="s">
        <v>180</v>
      </c>
      <c r="D23" s="10">
        <f>VLOOKUP(C23, Overview!C$3:D$403, 2, FALSE)</f>
        <v>3</v>
      </c>
      <c r="E23" s="34">
        <f t="shared" si="2"/>
        <v>3.5</v>
      </c>
      <c r="F23" s="33">
        <f>IFERROR(VLOOKUP($C23, 'All Indicators - Breakdown'!$C:$GQ, F$1, FALSE), " ")</f>
        <v>4</v>
      </c>
      <c r="G23" s="33">
        <f>IFERROR(VLOOKUP($C23, 'All Indicators - Breakdown'!$C:$GQ, G$1, FALSE), " ")</f>
        <v>3</v>
      </c>
      <c r="H23" s="33">
        <f>IFERROR(VLOOKUP($C23, 'All Indicators - Breakdown'!$C:$GQ, H$1, FALSE), " ")</f>
        <v>3</v>
      </c>
      <c r="I23" s="33">
        <f>IFERROR(VLOOKUP($C23, 'All Indicators - Breakdown'!$C:$GQ, I$1, FALSE), " ")</f>
        <v>4</v>
      </c>
      <c r="J23" s="33">
        <f>IFERROR(VLOOKUP($C23, 'All Indicators - Breakdown'!$C:$GQ, J$1, FALSE), " ")</f>
        <v>3</v>
      </c>
      <c r="K23" s="33">
        <f>IFERROR(VLOOKUP($C23, 'All Indicators - Breakdown'!$C:$GQ, K$1, FALSE), " ")</f>
        <v>1</v>
      </c>
      <c r="L23" s="33">
        <f>IFERROR(VLOOKUP($C23, 'All Indicators - Breakdown'!$C:$GQ, L$1, FALSE), " ")</f>
        <v>3</v>
      </c>
      <c r="M23" s="33">
        <f>IFERROR(VLOOKUP($C23, 'All Indicators - Breakdown'!$C:$GQ, M$1, FALSE), " ")</f>
        <v>2</v>
      </c>
      <c r="N23" s="33" t="str">
        <f>IFERROR(VLOOKUP($C23, 'All Indicators - Breakdown'!$C:$GQ, N$1, FALSE), " ")</f>
        <v>N/A</v>
      </c>
      <c r="O23" s="33">
        <f>IFERROR(VLOOKUP($C23, 'All Indicators - Breakdown'!$C:$GQ, O$1, FALSE), " ")</f>
        <v>3</v>
      </c>
      <c r="P23" s="33">
        <f>IFERROR(VLOOKUP($C23, 'All Indicators - Breakdown'!$C:$GQ, P$1, FALSE), " ")</f>
        <v>2</v>
      </c>
      <c r="Q23" s="33">
        <f>IFERROR(VLOOKUP($C23, 'All Indicators - Breakdown'!$C:$GQ, Q$1, FALSE), " ")</f>
        <v>1</v>
      </c>
      <c r="R23" s="33">
        <f>IFERROR(VLOOKUP($C23, 'All Indicators - Breakdown'!$C:$GQ, R$1, FALSE), " ")</f>
        <v>2</v>
      </c>
      <c r="S23" s="33">
        <f>IFERROR(VLOOKUP($C23, 'All Indicators - Breakdown'!$C:$GQ, S$1, FALSE), " ")</f>
        <v>3</v>
      </c>
      <c r="T23" s="33">
        <f>IFERROR(VLOOKUP($C23, 'All Indicators - Breakdown'!$C:$GQ, T$1, FALSE), " ")</f>
        <v>2</v>
      </c>
      <c r="U23" s="33">
        <f>IFERROR(VLOOKUP($C23, 'All Indicators - Breakdown'!$C:$GQ, U$1, FALSE), " ")</f>
        <v>3</v>
      </c>
      <c r="V23" s="33">
        <f>IFERROR(VLOOKUP($C23, 'All Indicators - Breakdown'!$C:$GQ, V$1, FALSE), " ")</f>
        <v>1</v>
      </c>
      <c r="W23" s="33">
        <f>IFERROR(VLOOKUP($C23, 'All Indicators - Breakdown'!$C:$GQ, W$1, FALSE), " ")</f>
        <v>2</v>
      </c>
      <c r="X23" s="33">
        <f>IFERROR(VLOOKUP($C23, 'All Indicators - Breakdown'!$C:$GQ, X$1, FALSE), " ")</f>
        <v>1</v>
      </c>
      <c r="Y23" s="33">
        <f>IFERROR(VLOOKUP($C23, 'All Indicators - Breakdown'!$C:$GQ, Y$1, FALSE), " ")</f>
        <v>5</v>
      </c>
      <c r="Z23" s="33">
        <f>IFERROR(VLOOKUP($C23, 'All Indicators - Breakdown'!$C:$GQ, Z$1, FALSE), " ")</f>
        <v>3</v>
      </c>
      <c r="AA23" s="33">
        <f>IFERROR(VLOOKUP($C23, 'All Indicators - Breakdown'!$C:$GQ, AA$1, FALSE), " ")</f>
        <v>1</v>
      </c>
      <c r="AB23" s="33">
        <f>IFERROR(VLOOKUP($C23, 'All Indicators - Breakdown'!$C:$GQ, AB$1, FALSE), " ")</f>
        <v>3</v>
      </c>
      <c r="AC23" s="33">
        <f>IFERROR(VLOOKUP($C23, 'All Indicators - Breakdown'!$C:$GQ, AC$1, FALSE), " ")</f>
        <v>5</v>
      </c>
      <c r="AD23" s="33">
        <f>IFERROR(VLOOKUP($C23, 'All Indicators - Breakdown'!$C:$GQ, AD$1, FALSE), " ")</f>
        <v>2</v>
      </c>
      <c r="AE23" s="33">
        <f>IFERROR(VLOOKUP($C23, 'All Indicators - Breakdown'!$C:$HE, AE$1, FALSE), " ")</f>
        <v>4</v>
      </c>
      <c r="AF23" s="33">
        <f>IFERROR(VLOOKUP($C23, 'All Indicators - Breakdown'!$C:$HE, AF$1, FALSE), " ")</f>
        <v>2</v>
      </c>
      <c r="AG23" s="33">
        <f>IFERROR(VLOOKUP($C23, 'All Indicators - Breakdown'!$C:$HE, AG$1, FALSE), " ")</f>
        <v>4</v>
      </c>
      <c r="AH23" s="33">
        <f>IFERROR(VLOOKUP($C23, 'All Indicators - Breakdown'!$C:$HE, AH$1, FALSE), " ")</f>
        <v>2</v>
      </c>
      <c r="AI23" s="33">
        <f>IFERROR(VLOOKUP($C23, 'All Indicators - Breakdown'!$C:$HE, AI$1, FALSE), " ")</f>
        <v>2</v>
      </c>
      <c r="AJ23" s="33">
        <f>IFERROR(VLOOKUP($C23, 'All Indicators - Breakdown'!$C:$HZ, AJ$1, FALSE), " ")</f>
        <v>4</v>
      </c>
      <c r="AK23" s="33">
        <f>IFERROR(VLOOKUP($C23, 'All Indicators - Breakdown'!$C:$HZ, AK$1, FALSE), " ")</f>
        <v>2</v>
      </c>
      <c r="AL23" s="33">
        <f>IFERROR(VLOOKUP($C23, 'All Indicators - Breakdown'!$C:$HZ, AL$1, FALSE), " ")</f>
        <v>1</v>
      </c>
      <c r="AM23" s="33">
        <f>IFERROR(VLOOKUP($C23, 'All Indicators - Breakdown'!$C:$IU, AM$1, FALSE), " ")</f>
        <v>2</v>
      </c>
      <c r="AN23" s="33">
        <f>IFERROR(VLOOKUP($C23, 'All Indicators - Breakdown'!$C:$IU, AN$1, FALSE), " ")</f>
        <v>1</v>
      </c>
      <c r="AO23" s="33">
        <f>IFERROR(VLOOKUP($C23, 'All Indicators - Breakdown'!$C:$IU, AO$1, FALSE), " ")</f>
        <v>1</v>
      </c>
      <c r="AP23">
        <f t="shared" si="3"/>
        <v>5</v>
      </c>
      <c r="AQ23">
        <f t="shared" si="3"/>
        <v>5</v>
      </c>
      <c r="AR23">
        <f t="shared" si="3"/>
        <v>4</v>
      </c>
      <c r="AS23">
        <f t="shared" si="3"/>
        <v>4</v>
      </c>
      <c r="AT23">
        <f t="shared" si="3"/>
        <v>4</v>
      </c>
      <c r="AU23">
        <f t="shared" si="3"/>
        <v>4</v>
      </c>
      <c r="AV23">
        <f t="shared" si="3"/>
        <v>4</v>
      </c>
      <c r="AW23">
        <f t="shared" si="3"/>
        <v>3</v>
      </c>
      <c r="AX23">
        <f t="shared" si="3"/>
        <v>3</v>
      </c>
      <c r="AY23">
        <f t="shared" si="3"/>
        <v>3</v>
      </c>
      <c r="AZ23">
        <f t="shared" si="3"/>
        <v>3</v>
      </c>
      <c r="BA23">
        <f t="shared" si="3"/>
        <v>3</v>
      </c>
      <c r="BB23">
        <f t="shared" si="3"/>
        <v>3</v>
      </c>
      <c r="BC23">
        <f t="shared" si="3"/>
        <v>3</v>
      </c>
      <c r="BD23">
        <f t="shared" si="3"/>
        <v>3</v>
      </c>
      <c r="BE23">
        <f t="shared" si="3"/>
        <v>3</v>
      </c>
      <c r="BF23">
        <f t="shared" si="4"/>
        <v>2</v>
      </c>
      <c r="BG23">
        <f t="shared" si="4"/>
        <v>2</v>
      </c>
      <c r="BH23">
        <f t="shared" si="4"/>
        <v>2</v>
      </c>
      <c r="BI23">
        <f t="shared" si="4"/>
        <v>2</v>
      </c>
      <c r="BJ23">
        <f t="shared" si="4"/>
        <v>2</v>
      </c>
      <c r="BK23">
        <f t="shared" si="4"/>
        <v>2</v>
      </c>
      <c r="BL23">
        <f t="shared" si="4"/>
        <v>2</v>
      </c>
      <c r="BM23">
        <f t="shared" si="4"/>
        <v>2</v>
      </c>
      <c r="BN23">
        <f t="shared" si="4"/>
        <v>2</v>
      </c>
      <c r="BO23">
        <f t="shared" si="4"/>
        <v>2</v>
      </c>
      <c r="BP23">
        <f t="shared" si="4"/>
        <v>2</v>
      </c>
      <c r="BQ23">
        <f t="shared" si="5"/>
        <v>1</v>
      </c>
      <c r="BR23">
        <f t="shared" si="5"/>
        <v>1</v>
      </c>
      <c r="BS23">
        <f t="shared" si="5"/>
        <v>1</v>
      </c>
      <c r="BT23">
        <f t="shared" si="5"/>
        <v>1</v>
      </c>
      <c r="BU23">
        <f t="shared" si="5"/>
        <v>1</v>
      </c>
      <c r="BV23">
        <f t="shared" si="5"/>
        <v>1</v>
      </c>
      <c r="BW23">
        <f t="shared" si="5"/>
        <v>1</v>
      </c>
      <c r="BX23">
        <f t="shared" si="5"/>
        <v>1</v>
      </c>
      <c r="BY23">
        <f t="shared" si="5"/>
        <v>0</v>
      </c>
    </row>
    <row r="24" spans="1:77" ht="16.3" thickTop="1" thickBot="1" x14ac:dyDescent="0.3">
      <c r="A24" s="16" t="s">
        <v>170</v>
      </c>
      <c r="B24" s="16" t="s">
        <v>181</v>
      </c>
      <c r="C24" s="16" t="s">
        <v>182</v>
      </c>
      <c r="D24" s="10">
        <f>VLOOKUP(C24, Overview!C$3:D$403, 2, FALSE)</f>
        <v>2</v>
      </c>
      <c r="E24" s="34">
        <f t="shared" si="2"/>
        <v>3.4</v>
      </c>
      <c r="F24" s="33">
        <f>IFERROR(VLOOKUP($C24, 'All Indicators - Breakdown'!$C:$GQ, F$1, FALSE), " ")</f>
        <v>5</v>
      </c>
      <c r="G24" s="33">
        <f>IFERROR(VLOOKUP($C24, 'All Indicators - Breakdown'!$C:$GQ, G$1, FALSE), " ")</f>
        <v>1</v>
      </c>
      <c r="H24" s="33">
        <f>IFERROR(VLOOKUP($C24, 'All Indicators - Breakdown'!$C:$GQ, H$1, FALSE), " ")</f>
        <v>3</v>
      </c>
      <c r="I24" s="33">
        <f>IFERROR(VLOOKUP($C24, 'All Indicators - Breakdown'!$C:$GQ, I$1, FALSE), " ")</f>
        <v>4</v>
      </c>
      <c r="J24" s="33">
        <f>IFERROR(VLOOKUP($C24, 'All Indicators - Breakdown'!$C:$GQ, J$1, FALSE), " ")</f>
        <v>2</v>
      </c>
      <c r="K24" s="33">
        <f>IFERROR(VLOOKUP($C24, 'All Indicators - Breakdown'!$C:$GQ, K$1, FALSE), " ")</f>
        <v>2</v>
      </c>
      <c r="L24" s="33">
        <f>IFERROR(VLOOKUP($C24, 'All Indicators - Breakdown'!$C:$GQ, L$1, FALSE), " ")</f>
        <v>3</v>
      </c>
      <c r="M24" s="33">
        <f>IFERROR(VLOOKUP($C24, 'All Indicators - Breakdown'!$C:$GQ, M$1, FALSE), " ")</f>
        <v>3</v>
      </c>
      <c r="N24" s="33" t="str">
        <f>IFERROR(VLOOKUP($C24, 'All Indicators - Breakdown'!$C:$GQ, N$1, FALSE), " ")</f>
        <v>N/A</v>
      </c>
      <c r="O24" s="33">
        <f>IFERROR(VLOOKUP($C24, 'All Indicators - Breakdown'!$C:$GQ, O$1, FALSE), " ")</f>
        <v>3</v>
      </c>
      <c r="P24" s="33">
        <f>IFERROR(VLOOKUP($C24, 'All Indicators - Breakdown'!$C:$GQ, P$1, FALSE), " ")</f>
        <v>2</v>
      </c>
      <c r="Q24" s="33">
        <f>IFERROR(VLOOKUP($C24, 'All Indicators - Breakdown'!$C:$GQ, Q$1, FALSE), " ")</f>
        <v>1</v>
      </c>
      <c r="R24" s="33">
        <f>IFERROR(VLOOKUP($C24, 'All Indicators - Breakdown'!$C:$GQ, R$1, FALSE), " ")</f>
        <v>2</v>
      </c>
      <c r="S24" s="33">
        <f>IFERROR(VLOOKUP($C24, 'All Indicators - Breakdown'!$C:$GQ, S$1, FALSE), " ")</f>
        <v>2</v>
      </c>
      <c r="T24" s="33">
        <f>IFERROR(VLOOKUP($C24, 'All Indicators - Breakdown'!$C:$GQ, T$1, FALSE), " ")</f>
        <v>2</v>
      </c>
      <c r="U24" s="33">
        <f>IFERROR(VLOOKUP($C24, 'All Indicators - Breakdown'!$C:$GQ, U$1, FALSE), " ")</f>
        <v>3</v>
      </c>
      <c r="V24" s="33">
        <f>IFERROR(VLOOKUP($C24, 'All Indicators - Breakdown'!$C:$GQ, V$1, FALSE), " ")</f>
        <v>1</v>
      </c>
      <c r="W24" s="33">
        <f>IFERROR(VLOOKUP($C24, 'All Indicators - Breakdown'!$C:$GQ, W$1, FALSE), " ")</f>
        <v>1</v>
      </c>
      <c r="X24" s="33">
        <f>IFERROR(VLOOKUP($C24, 'All Indicators - Breakdown'!$C:$GQ, X$1, FALSE), " ")</f>
        <v>1</v>
      </c>
      <c r="Y24" s="33">
        <f>IFERROR(VLOOKUP($C24, 'All Indicators - Breakdown'!$C:$GQ, Y$1, FALSE), " ")</f>
        <v>5</v>
      </c>
      <c r="Z24" s="33">
        <f>IFERROR(VLOOKUP($C24, 'All Indicators - Breakdown'!$C:$GQ, Z$1, FALSE), " ")</f>
        <v>3</v>
      </c>
      <c r="AA24" s="33">
        <f>IFERROR(VLOOKUP($C24, 'All Indicators - Breakdown'!$C:$GQ, AA$1, FALSE), " ")</f>
        <v>1</v>
      </c>
      <c r="AB24" s="33">
        <f>IFERROR(VLOOKUP($C24, 'All Indicators - Breakdown'!$C:$GQ, AB$1, FALSE), " ")</f>
        <v>3</v>
      </c>
      <c r="AC24" s="33">
        <f>IFERROR(VLOOKUP($C24, 'All Indicators - Breakdown'!$C:$GQ, AC$1, FALSE), " ")</f>
        <v>5</v>
      </c>
      <c r="AD24" s="33">
        <f>IFERROR(VLOOKUP($C24, 'All Indicators - Breakdown'!$C:$GQ, AD$1, FALSE), " ")</f>
        <v>2</v>
      </c>
      <c r="AE24" s="33">
        <f>IFERROR(VLOOKUP($C24, 'All Indicators - Breakdown'!$C:$HE, AE$1, FALSE), " ")</f>
        <v>3</v>
      </c>
      <c r="AF24" s="33">
        <f>IFERROR(VLOOKUP($C24, 'All Indicators - Breakdown'!$C:$HE, AF$1, FALSE), " ")</f>
        <v>3</v>
      </c>
      <c r="AG24" s="33">
        <f>IFERROR(VLOOKUP($C24, 'All Indicators - Breakdown'!$C:$HE, AG$1, FALSE), " ")</f>
        <v>4</v>
      </c>
      <c r="AH24" s="33">
        <f>IFERROR(VLOOKUP($C24, 'All Indicators - Breakdown'!$C:$HE, AH$1, FALSE), " ")</f>
        <v>2</v>
      </c>
      <c r="AI24" s="33">
        <f>IFERROR(VLOOKUP($C24, 'All Indicators - Breakdown'!$C:$HE, AI$1, FALSE), " ")</f>
        <v>2</v>
      </c>
      <c r="AJ24" s="33">
        <f>IFERROR(VLOOKUP($C24, 'All Indicators - Breakdown'!$C:$HZ, AJ$1, FALSE), " ")</f>
        <v>3</v>
      </c>
      <c r="AK24" s="33">
        <f>IFERROR(VLOOKUP($C24, 'All Indicators - Breakdown'!$C:$HZ, AK$1, FALSE), " ")</f>
        <v>2</v>
      </c>
      <c r="AL24" s="33">
        <f>IFERROR(VLOOKUP($C24, 'All Indicators - Breakdown'!$C:$HZ, AL$1, FALSE), " ")</f>
        <v>1</v>
      </c>
      <c r="AM24" s="33">
        <f>IFERROR(VLOOKUP($C24, 'All Indicators - Breakdown'!$C:$IU, AM$1, FALSE), " ")</f>
        <v>3</v>
      </c>
      <c r="AN24" s="33">
        <f>IFERROR(VLOOKUP($C24, 'All Indicators - Breakdown'!$C:$IU, AN$1, FALSE), " ")</f>
        <v>1</v>
      </c>
      <c r="AO24" s="33">
        <f>IFERROR(VLOOKUP($C24, 'All Indicators - Breakdown'!$C:$IU, AO$1, FALSE), " ")</f>
        <v>1</v>
      </c>
      <c r="AP24">
        <f t="shared" si="3"/>
        <v>5</v>
      </c>
      <c r="AQ24">
        <f t="shared" si="3"/>
        <v>5</v>
      </c>
      <c r="AR24">
        <f t="shared" si="3"/>
        <v>5</v>
      </c>
      <c r="AS24">
        <f t="shared" si="3"/>
        <v>4</v>
      </c>
      <c r="AT24">
        <f t="shared" si="3"/>
        <v>4</v>
      </c>
      <c r="AU24">
        <f t="shared" si="3"/>
        <v>3</v>
      </c>
      <c r="AV24">
        <f t="shared" si="3"/>
        <v>3</v>
      </c>
      <c r="AW24">
        <f t="shared" si="3"/>
        <v>3</v>
      </c>
      <c r="AX24">
        <f t="shared" si="3"/>
        <v>3</v>
      </c>
      <c r="AY24">
        <f t="shared" si="3"/>
        <v>3</v>
      </c>
      <c r="AZ24">
        <f t="shared" si="3"/>
        <v>3</v>
      </c>
      <c r="BA24">
        <f t="shared" si="3"/>
        <v>3</v>
      </c>
      <c r="BB24">
        <f t="shared" si="3"/>
        <v>3</v>
      </c>
      <c r="BC24">
        <f t="shared" si="3"/>
        <v>3</v>
      </c>
      <c r="BD24">
        <f t="shared" si="3"/>
        <v>3</v>
      </c>
      <c r="BE24">
        <f t="shared" si="3"/>
        <v>3</v>
      </c>
      <c r="BF24">
        <f t="shared" si="4"/>
        <v>2</v>
      </c>
      <c r="BG24">
        <f t="shared" si="4"/>
        <v>2</v>
      </c>
      <c r="BH24">
        <f t="shared" si="4"/>
        <v>2</v>
      </c>
      <c r="BI24">
        <f t="shared" si="4"/>
        <v>2</v>
      </c>
      <c r="BJ24">
        <f t="shared" si="4"/>
        <v>2</v>
      </c>
      <c r="BK24">
        <f t="shared" si="4"/>
        <v>2</v>
      </c>
      <c r="BL24">
        <f t="shared" si="4"/>
        <v>2</v>
      </c>
      <c r="BM24">
        <f t="shared" si="4"/>
        <v>2</v>
      </c>
      <c r="BN24">
        <f t="shared" si="4"/>
        <v>2</v>
      </c>
      <c r="BO24">
        <f t="shared" si="4"/>
        <v>2</v>
      </c>
      <c r="BP24">
        <f t="shared" si="4"/>
        <v>1</v>
      </c>
      <c r="BQ24">
        <f t="shared" si="5"/>
        <v>1</v>
      </c>
      <c r="BR24">
        <f t="shared" si="5"/>
        <v>1</v>
      </c>
      <c r="BS24">
        <f t="shared" si="5"/>
        <v>1</v>
      </c>
      <c r="BT24">
        <f t="shared" si="5"/>
        <v>1</v>
      </c>
      <c r="BU24">
        <f t="shared" si="5"/>
        <v>1</v>
      </c>
      <c r="BV24">
        <f t="shared" si="5"/>
        <v>1</v>
      </c>
      <c r="BW24">
        <f t="shared" si="5"/>
        <v>1</v>
      </c>
      <c r="BX24">
        <f t="shared" si="5"/>
        <v>1</v>
      </c>
      <c r="BY24">
        <f t="shared" si="5"/>
        <v>0</v>
      </c>
    </row>
    <row r="25" spans="1:77" ht="16.3" thickTop="1" thickBot="1" x14ac:dyDescent="0.3">
      <c r="A25" s="16" t="s">
        <v>170</v>
      </c>
      <c r="B25" s="16" t="s">
        <v>183</v>
      </c>
      <c r="C25" s="16" t="s">
        <v>184</v>
      </c>
      <c r="D25" s="10">
        <f>VLOOKUP(C25, Overview!C$3:D$403, 2, FALSE)</f>
        <v>3</v>
      </c>
      <c r="E25" s="34">
        <f t="shared" si="2"/>
        <v>3.5</v>
      </c>
      <c r="F25" s="33">
        <f>IFERROR(VLOOKUP($C25, 'All Indicators - Breakdown'!$C:$GQ, F$1, FALSE), " ")</f>
        <v>5</v>
      </c>
      <c r="G25" s="33">
        <f>IFERROR(VLOOKUP($C25, 'All Indicators - Breakdown'!$C:$GQ, G$1, FALSE), " ")</f>
        <v>4</v>
      </c>
      <c r="H25" s="33">
        <f>IFERROR(VLOOKUP($C25, 'All Indicators - Breakdown'!$C:$GQ, H$1, FALSE), " ")</f>
        <v>3</v>
      </c>
      <c r="I25" s="33">
        <f>IFERROR(VLOOKUP($C25, 'All Indicators - Breakdown'!$C:$GQ, I$1, FALSE), " ")</f>
        <v>4</v>
      </c>
      <c r="J25" s="33">
        <f>IFERROR(VLOOKUP($C25, 'All Indicators - Breakdown'!$C:$GQ, J$1, FALSE), " ")</f>
        <v>3</v>
      </c>
      <c r="K25" s="33">
        <f>IFERROR(VLOOKUP($C25, 'All Indicators - Breakdown'!$C:$GQ, K$1, FALSE), " ")</f>
        <v>3</v>
      </c>
      <c r="L25" s="33">
        <f>IFERROR(VLOOKUP($C25, 'All Indicators - Breakdown'!$C:$GQ, L$1, FALSE), " ")</f>
        <v>3</v>
      </c>
      <c r="M25" s="33">
        <f>IFERROR(VLOOKUP($C25, 'All Indicators - Breakdown'!$C:$GQ, M$1, FALSE), " ")</f>
        <v>2</v>
      </c>
      <c r="N25" s="33" t="str">
        <f>IFERROR(VLOOKUP($C25, 'All Indicators - Breakdown'!$C:$GQ, N$1, FALSE), " ")</f>
        <v>N/A</v>
      </c>
      <c r="O25" s="33">
        <f>IFERROR(VLOOKUP($C25, 'All Indicators - Breakdown'!$C:$GQ, O$1, FALSE), " ")</f>
        <v>3</v>
      </c>
      <c r="P25" s="33">
        <f>IFERROR(VLOOKUP($C25, 'All Indicators - Breakdown'!$C:$GQ, P$1, FALSE), " ")</f>
        <v>2</v>
      </c>
      <c r="Q25" s="33">
        <f>IFERROR(VLOOKUP($C25, 'All Indicators - Breakdown'!$C:$GQ, Q$1, FALSE), " ")</f>
        <v>1</v>
      </c>
      <c r="R25" s="33">
        <f>IFERROR(VLOOKUP($C25, 'All Indicators - Breakdown'!$C:$GQ, R$1, FALSE), " ")</f>
        <v>2</v>
      </c>
      <c r="S25" s="33">
        <f>IFERROR(VLOOKUP($C25, 'All Indicators - Breakdown'!$C:$GQ, S$1, FALSE), " ")</f>
        <v>2</v>
      </c>
      <c r="T25" s="33">
        <f>IFERROR(VLOOKUP($C25, 'All Indicators - Breakdown'!$C:$GQ, T$1, FALSE), " ")</f>
        <v>2</v>
      </c>
      <c r="U25" s="33">
        <f>IFERROR(VLOOKUP($C25, 'All Indicators - Breakdown'!$C:$GQ, U$1, FALSE), " ")</f>
        <v>3</v>
      </c>
      <c r="V25" s="33">
        <f>IFERROR(VLOOKUP($C25, 'All Indicators - Breakdown'!$C:$GQ, V$1, FALSE), " ")</f>
        <v>1</v>
      </c>
      <c r="W25" s="33">
        <f>IFERROR(VLOOKUP($C25, 'All Indicators - Breakdown'!$C:$GQ, W$1, FALSE), " ")</f>
        <v>2</v>
      </c>
      <c r="X25" s="33">
        <f>IFERROR(VLOOKUP($C25, 'All Indicators - Breakdown'!$C:$GQ, X$1, FALSE), " ")</f>
        <v>1</v>
      </c>
      <c r="Y25" s="33">
        <f>IFERROR(VLOOKUP($C25, 'All Indicators - Breakdown'!$C:$GQ, Y$1, FALSE), " ")</f>
        <v>5</v>
      </c>
      <c r="Z25" s="33">
        <f>IFERROR(VLOOKUP($C25, 'All Indicators - Breakdown'!$C:$GQ, Z$1, FALSE), " ")</f>
        <v>3</v>
      </c>
      <c r="AA25" s="33">
        <f>IFERROR(VLOOKUP($C25, 'All Indicators - Breakdown'!$C:$GQ, AA$1, FALSE), " ")</f>
        <v>2</v>
      </c>
      <c r="AB25" s="33">
        <f>IFERROR(VLOOKUP($C25, 'All Indicators - Breakdown'!$C:$GQ, AB$1, FALSE), " ")</f>
        <v>3</v>
      </c>
      <c r="AC25" s="33">
        <f>IFERROR(VLOOKUP($C25, 'All Indicators - Breakdown'!$C:$GQ, AC$1, FALSE), " ")</f>
        <v>5</v>
      </c>
      <c r="AD25" s="33">
        <f>IFERROR(VLOOKUP($C25, 'All Indicators - Breakdown'!$C:$GQ, AD$1, FALSE), " ")</f>
        <v>2</v>
      </c>
      <c r="AE25" s="33">
        <f>IFERROR(VLOOKUP($C25, 'All Indicators - Breakdown'!$C:$HE, AE$1, FALSE), " ")</f>
        <v>3</v>
      </c>
      <c r="AF25" s="33">
        <f>IFERROR(VLOOKUP($C25, 'All Indicators - Breakdown'!$C:$HE, AF$1, FALSE), " ")</f>
        <v>3</v>
      </c>
      <c r="AG25" s="33">
        <f>IFERROR(VLOOKUP($C25, 'All Indicators - Breakdown'!$C:$HE, AG$1, FALSE), " ")</f>
        <v>4</v>
      </c>
      <c r="AH25" s="33">
        <f>IFERROR(VLOOKUP($C25, 'All Indicators - Breakdown'!$C:$HE, AH$1, FALSE), " ")</f>
        <v>2</v>
      </c>
      <c r="AI25" s="33">
        <f>IFERROR(VLOOKUP($C25, 'All Indicators - Breakdown'!$C:$HE, AI$1, FALSE), " ")</f>
        <v>2</v>
      </c>
      <c r="AJ25" s="33">
        <f>IFERROR(VLOOKUP($C25, 'All Indicators - Breakdown'!$C:$HZ, AJ$1, FALSE), " ")</f>
        <v>3</v>
      </c>
      <c r="AK25" s="33">
        <f>IFERROR(VLOOKUP($C25, 'All Indicators - Breakdown'!$C:$HZ, AK$1, FALSE), " ")</f>
        <v>3</v>
      </c>
      <c r="AL25" s="33">
        <f>IFERROR(VLOOKUP($C25, 'All Indicators - Breakdown'!$C:$HZ, AL$1, FALSE), " ")</f>
        <v>1</v>
      </c>
      <c r="AM25" s="33">
        <f>IFERROR(VLOOKUP($C25, 'All Indicators - Breakdown'!$C:$IU, AM$1, FALSE), " ")</f>
        <v>3</v>
      </c>
      <c r="AN25" s="33">
        <f>IFERROR(VLOOKUP($C25, 'All Indicators - Breakdown'!$C:$IU, AN$1, FALSE), " ")</f>
        <v>1</v>
      </c>
      <c r="AO25" s="33">
        <f>IFERROR(VLOOKUP($C25, 'All Indicators - Breakdown'!$C:$IU, AO$1, FALSE), " ")</f>
        <v>1</v>
      </c>
      <c r="AP25">
        <f t="shared" si="3"/>
        <v>5</v>
      </c>
      <c r="AQ25">
        <f t="shared" si="3"/>
        <v>5</v>
      </c>
      <c r="AR25">
        <f t="shared" si="3"/>
        <v>5</v>
      </c>
      <c r="AS25">
        <f t="shared" si="3"/>
        <v>4</v>
      </c>
      <c r="AT25">
        <f t="shared" si="3"/>
        <v>4</v>
      </c>
      <c r="AU25">
        <f t="shared" si="3"/>
        <v>4</v>
      </c>
      <c r="AV25">
        <f t="shared" si="3"/>
        <v>3</v>
      </c>
      <c r="AW25">
        <f t="shared" si="3"/>
        <v>3</v>
      </c>
      <c r="AX25">
        <f t="shared" si="3"/>
        <v>3</v>
      </c>
      <c r="AY25">
        <f t="shared" si="3"/>
        <v>3</v>
      </c>
      <c r="AZ25">
        <f t="shared" si="3"/>
        <v>3</v>
      </c>
      <c r="BA25">
        <f t="shared" si="3"/>
        <v>3</v>
      </c>
      <c r="BB25">
        <f t="shared" si="3"/>
        <v>3</v>
      </c>
      <c r="BC25">
        <f t="shared" si="3"/>
        <v>3</v>
      </c>
      <c r="BD25">
        <f t="shared" si="3"/>
        <v>3</v>
      </c>
      <c r="BE25">
        <f t="shared" si="3"/>
        <v>3</v>
      </c>
      <c r="BF25">
        <f t="shared" si="4"/>
        <v>3</v>
      </c>
      <c r="BG25">
        <f t="shared" si="4"/>
        <v>3</v>
      </c>
      <c r="BH25">
        <f t="shared" si="4"/>
        <v>3</v>
      </c>
      <c r="BI25">
        <f t="shared" si="4"/>
        <v>2</v>
      </c>
      <c r="BJ25">
        <f t="shared" si="4"/>
        <v>2</v>
      </c>
      <c r="BK25">
        <f t="shared" si="4"/>
        <v>2</v>
      </c>
      <c r="BL25">
        <f t="shared" si="4"/>
        <v>2</v>
      </c>
      <c r="BM25">
        <f t="shared" si="4"/>
        <v>2</v>
      </c>
      <c r="BN25">
        <f t="shared" si="4"/>
        <v>2</v>
      </c>
      <c r="BO25">
        <f t="shared" si="4"/>
        <v>2</v>
      </c>
      <c r="BP25">
        <f t="shared" si="4"/>
        <v>2</v>
      </c>
      <c r="BQ25">
        <f t="shared" si="5"/>
        <v>2</v>
      </c>
      <c r="BR25">
        <f t="shared" si="5"/>
        <v>2</v>
      </c>
      <c r="BS25">
        <f t="shared" si="5"/>
        <v>1</v>
      </c>
      <c r="BT25">
        <f t="shared" si="5"/>
        <v>1</v>
      </c>
      <c r="BU25">
        <f t="shared" si="5"/>
        <v>1</v>
      </c>
      <c r="BV25">
        <f t="shared" si="5"/>
        <v>1</v>
      </c>
      <c r="BW25">
        <f t="shared" si="5"/>
        <v>1</v>
      </c>
      <c r="BX25">
        <f t="shared" si="5"/>
        <v>1</v>
      </c>
      <c r="BY25">
        <f t="shared" si="5"/>
        <v>0</v>
      </c>
    </row>
    <row r="26" spans="1:77" ht="16.3" thickTop="1" thickBot="1" x14ac:dyDescent="0.3">
      <c r="A26" s="16" t="s">
        <v>185</v>
      </c>
      <c r="B26" s="16" t="s">
        <v>186</v>
      </c>
      <c r="C26" s="16" t="s">
        <v>187</v>
      </c>
      <c r="D26" s="10">
        <f>VLOOKUP(C26, Overview!C$3:D$403, 2, FALSE)</f>
        <v>2</v>
      </c>
      <c r="E26" s="34">
        <f t="shared" si="2"/>
        <v>2.9</v>
      </c>
      <c r="F26" s="33">
        <f>IFERROR(VLOOKUP($C26, 'All Indicators - Breakdown'!$C:$GQ, F$1, FALSE), " ")</f>
        <v>1</v>
      </c>
      <c r="G26" s="33">
        <f>IFERROR(VLOOKUP($C26, 'All Indicators - Breakdown'!$C:$GQ, G$1, FALSE), " ")</f>
        <v>1</v>
      </c>
      <c r="H26" s="33">
        <f>IFERROR(VLOOKUP($C26, 'All Indicators - Breakdown'!$C:$GQ, H$1, FALSE), " ")</f>
        <v>3</v>
      </c>
      <c r="I26" s="33">
        <f>IFERROR(VLOOKUP($C26, 'All Indicators - Breakdown'!$C:$GQ, I$1, FALSE), " ")</f>
        <v>2</v>
      </c>
      <c r="J26" s="33">
        <f>IFERROR(VLOOKUP($C26, 'All Indicators - Breakdown'!$C:$GQ, J$1, FALSE), " ")</f>
        <v>3</v>
      </c>
      <c r="K26" s="33">
        <f>IFERROR(VLOOKUP($C26, 'All Indicators - Breakdown'!$C:$GQ, K$1, FALSE), " ")</f>
        <v>1</v>
      </c>
      <c r="L26" s="33">
        <f>IFERROR(VLOOKUP($C26, 'All Indicators - Breakdown'!$C:$GQ, L$1, FALSE), " ")</f>
        <v>1</v>
      </c>
      <c r="M26" s="33">
        <f>IFERROR(VLOOKUP($C26, 'All Indicators - Breakdown'!$C:$GQ, M$1, FALSE), " ")</f>
        <v>1</v>
      </c>
      <c r="N26" s="33" t="str">
        <f>IFERROR(VLOOKUP($C26, 'All Indicators - Breakdown'!$C:$GQ, N$1, FALSE), " ")</f>
        <v>N/A</v>
      </c>
      <c r="O26" s="33">
        <f>IFERROR(VLOOKUP($C26, 'All Indicators - Breakdown'!$C:$GQ, O$1, FALSE), " ")</f>
        <v>2</v>
      </c>
      <c r="P26" s="33">
        <f>IFERROR(VLOOKUP($C26, 'All Indicators - Breakdown'!$C:$GQ, P$1, FALSE), " ")</f>
        <v>2</v>
      </c>
      <c r="Q26" s="33">
        <f>IFERROR(VLOOKUP($C26, 'All Indicators - Breakdown'!$C:$GQ, Q$1, FALSE), " ")</f>
        <v>1</v>
      </c>
      <c r="R26" s="33">
        <f>IFERROR(VLOOKUP($C26, 'All Indicators - Breakdown'!$C:$GQ, R$1, FALSE), " ")</f>
        <v>1</v>
      </c>
      <c r="S26" s="33">
        <f>IFERROR(VLOOKUP($C26, 'All Indicators - Breakdown'!$C:$GQ, S$1, FALSE), " ")</f>
        <v>3</v>
      </c>
      <c r="T26" s="33">
        <f>IFERROR(VLOOKUP($C26, 'All Indicators - Breakdown'!$C:$GQ, T$1, FALSE), " ")</f>
        <v>2</v>
      </c>
      <c r="U26" s="33">
        <f>IFERROR(VLOOKUP($C26, 'All Indicators - Breakdown'!$C:$GQ, U$1, FALSE), " ")</f>
        <v>5</v>
      </c>
      <c r="V26" s="33">
        <f>IFERROR(VLOOKUP($C26, 'All Indicators - Breakdown'!$C:$GQ, V$1, FALSE), " ")</f>
        <v>1</v>
      </c>
      <c r="W26" s="33">
        <f>IFERROR(VLOOKUP($C26, 'All Indicators - Breakdown'!$C:$GQ, W$1, FALSE), " ")</f>
        <v>1</v>
      </c>
      <c r="X26" s="33">
        <f>IFERROR(VLOOKUP($C26, 'All Indicators - Breakdown'!$C:$GQ, X$1, FALSE), " ")</f>
        <v>1</v>
      </c>
      <c r="Y26" s="33">
        <f>IFERROR(VLOOKUP($C26, 'All Indicators - Breakdown'!$C:$GQ, Y$1, FALSE), " ")</f>
        <v>1</v>
      </c>
      <c r="Z26" s="33">
        <f>IFERROR(VLOOKUP($C26, 'All Indicators - Breakdown'!$C:$GQ, Z$1, FALSE), " ")</f>
        <v>1</v>
      </c>
      <c r="AA26" s="33">
        <f>IFERROR(VLOOKUP($C26, 'All Indicators - Breakdown'!$C:$GQ, AA$1, FALSE), " ")</f>
        <v>1</v>
      </c>
      <c r="AB26" s="33">
        <f>IFERROR(VLOOKUP($C26, 'All Indicators - Breakdown'!$C:$GQ, AB$1, FALSE), " ")</f>
        <v>2</v>
      </c>
      <c r="AC26" s="33">
        <f>IFERROR(VLOOKUP($C26, 'All Indicators - Breakdown'!$C:$GQ, AC$1, FALSE), " ")</f>
        <v>5</v>
      </c>
      <c r="AD26" s="33">
        <f>IFERROR(VLOOKUP($C26, 'All Indicators - Breakdown'!$C:$GQ, AD$1, FALSE), " ")</f>
        <v>1</v>
      </c>
      <c r="AE26" s="33">
        <f>IFERROR(VLOOKUP($C26, 'All Indicators - Breakdown'!$C:$HE, AE$1, FALSE), " ")</f>
        <v>3</v>
      </c>
      <c r="AF26" s="33">
        <f>IFERROR(VLOOKUP($C26, 'All Indicators - Breakdown'!$C:$HE, AF$1, FALSE), " ")</f>
        <v>2</v>
      </c>
      <c r="AG26" s="33">
        <f>IFERROR(VLOOKUP($C26, 'All Indicators - Breakdown'!$C:$HE, AG$1, FALSE), " ")</f>
        <v>4</v>
      </c>
      <c r="AH26" s="33">
        <f>IFERROR(VLOOKUP($C26, 'All Indicators - Breakdown'!$C:$HE, AH$1, FALSE), " ")</f>
        <v>2</v>
      </c>
      <c r="AI26" s="33">
        <f>IFERROR(VLOOKUP($C26, 'All Indicators - Breakdown'!$C:$HE, AI$1, FALSE), " ")</f>
        <v>2</v>
      </c>
      <c r="AJ26" s="33">
        <f>IFERROR(VLOOKUP($C26, 'All Indicators - Breakdown'!$C:$HZ, AJ$1, FALSE), " ")</f>
        <v>4</v>
      </c>
      <c r="AK26" s="33">
        <f>IFERROR(VLOOKUP($C26, 'All Indicators - Breakdown'!$C:$HZ, AK$1, FALSE), " ")</f>
        <v>3</v>
      </c>
      <c r="AL26" s="33">
        <f>IFERROR(VLOOKUP($C26, 'All Indicators - Breakdown'!$C:$HZ, AL$1, FALSE), " ")</f>
        <v>1</v>
      </c>
      <c r="AM26" s="33">
        <f>IFERROR(VLOOKUP($C26, 'All Indicators - Breakdown'!$C:$IU, AM$1, FALSE), " ")</f>
        <v>1</v>
      </c>
      <c r="AN26" s="33">
        <f>IFERROR(VLOOKUP($C26, 'All Indicators - Breakdown'!$C:$IU, AN$1, FALSE), " ")</f>
        <v>1</v>
      </c>
      <c r="AO26" s="33">
        <f>IFERROR(VLOOKUP($C26, 'All Indicators - Breakdown'!$C:$IU, AO$1, FALSE), " ")</f>
        <v>1</v>
      </c>
      <c r="AP26">
        <f t="shared" si="3"/>
        <v>5</v>
      </c>
      <c r="AQ26">
        <f t="shared" si="3"/>
        <v>5</v>
      </c>
      <c r="AR26">
        <f t="shared" si="3"/>
        <v>4</v>
      </c>
      <c r="AS26">
        <f t="shared" si="3"/>
        <v>4</v>
      </c>
      <c r="AT26">
        <f t="shared" si="3"/>
        <v>3</v>
      </c>
      <c r="AU26">
        <f t="shared" si="3"/>
        <v>3</v>
      </c>
      <c r="AV26">
        <f t="shared" si="3"/>
        <v>3</v>
      </c>
      <c r="AW26">
        <f t="shared" si="3"/>
        <v>3</v>
      </c>
      <c r="AX26">
        <f t="shared" si="3"/>
        <v>3</v>
      </c>
      <c r="AY26">
        <f t="shared" si="3"/>
        <v>2</v>
      </c>
      <c r="AZ26">
        <f t="shared" si="3"/>
        <v>2</v>
      </c>
      <c r="BA26">
        <f t="shared" si="3"/>
        <v>2</v>
      </c>
      <c r="BB26">
        <f t="shared" si="3"/>
        <v>2</v>
      </c>
      <c r="BC26">
        <f t="shared" si="3"/>
        <v>2</v>
      </c>
      <c r="BD26">
        <f t="shared" si="3"/>
        <v>2</v>
      </c>
      <c r="BE26">
        <f t="shared" si="3"/>
        <v>2</v>
      </c>
      <c r="BF26">
        <f t="shared" si="4"/>
        <v>2</v>
      </c>
      <c r="BG26">
        <f t="shared" si="4"/>
        <v>1</v>
      </c>
      <c r="BH26">
        <f t="shared" si="4"/>
        <v>1</v>
      </c>
      <c r="BI26">
        <f t="shared" si="4"/>
        <v>1</v>
      </c>
      <c r="BJ26">
        <f t="shared" si="4"/>
        <v>1</v>
      </c>
      <c r="BK26">
        <f t="shared" si="4"/>
        <v>1</v>
      </c>
      <c r="BL26">
        <f t="shared" si="4"/>
        <v>1</v>
      </c>
      <c r="BM26">
        <f t="shared" si="4"/>
        <v>1</v>
      </c>
      <c r="BN26">
        <f t="shared" si="4"/>
        <v>1</v>
      </c>
      <c r="BO26">
        <f t="shared" si="4"/>
        <v>1</v>
      </c>
      <c r="BP26">
        <f t="shared" si="4"/>
        <v>1</v>
      </c>
      <c r="BQ26">
        <f t="shared" si="5"/>
        <v>1</v>
      </c>
      <c r="BR26">
        <f t="shared" si="5"/>
        <v>1</v>
      </c>
      <c r="BS26">
        <f t="shared" si="5"/>
        <v>1</v>
      </c>
      <c r="BT26">
        <f t="shared" si="5"/>
        <v>1</v>
      </c>
      <c r="BU26">
        <f t="shared" si="5"/>
        <v>1</v>
      </c>
      <c r="BV26">
        <f t="shared" si="5"/>
        <v>1</v>
      </c>
      <c r="BW26">
        <f t="shared" si="5"/>
        <v>1</v>
      </c>
      <c r="BX26">
        <f t="shared" si="5"/>
        <v>1</v>
      </c>
      <c r="BY26">
        <f t="shared" si="5"/>
        <v>0</v>
      </c>
    </row>
    <row r="27" spans="1:77" ht="16.3" thickTop="1" thickBot="1" x14ac:dyDescent="0.3">
      <c r="A27" s="16" t="s">
        <v>185</v>
      </c>
      <c r="B27" s="16" t="s">
        <v>188</v>
      </c>
      <c r="C27" s="16" t="s">
        <v>189</v>
      </c>
      <c r="D27" s="10">
        <f>VLOOKUP(C27, Overview!C$3:D$403, 2, FALSE)</f>
        <v>2</v>
      </c>
      <c r="E27" s="34">
        <f t="shared" si="2"/>
        <v>2.8</v>
      </c>
      <c r="F27" s="33">
        <f>IFERROR(VLOOKUP($C27, 'All Indicators - Breakdown'!$C:$GQ, F$1, FALSE), " ")</f>
        <v>1</v>
      </c>
      <c r="G27" s="33">
        <f>IFERROR(VLOOKUP($C27, 'All Indicators - Breakdown'!$C:$GQ, G$1, FALSE), " ")</f>
        <v>1</v>
      </c>
      <c r="H27" s="33">
        <f>IFERROR(VLOOKUP($C27, 'All Indicators - Breakdown'!$C:$GQ, H$1, FALSE), " ")</f>
        <v>3</v>
      </c>
      <c r="I27" s="33">
        <f>IFERROR(VLOOKUP($C27, 'All Indicators - Breakdown'!$C:$GQ, I$1, FALSE), " ")</f>
        <v>3</v>
      </c>
      <c r="J27" s="33">
        <f>IFERROR(VLOOKUP($C27, 'All Indicators - Breakdown'!$C:$GQ, J$1, FALSE), " ")</f>
        <v>2</v>
      </c>
      <c r="K27" s="33">
        <f>IFERROR(VLOOKUP($C27, 'All Indicators - Breakdown'!$C:$GQ, K$1, FALSE), " ")</f>
        <v>2</v>
      </c>
      <c r="L27" s="33">
        <f>IFERROR(VLOOKUP($C27, 'All Indicators - Breakdown'!$C:$GQ, L$1, FALSE), " ")</f>
        <v>1</v>
      </c>
      <c r="M27" s="33">
        <f>IFERROR(VLOOKUP($C27, 'All Indicators - Breakdown'!$C:$GQ, M$1, FALSE), " ")</f>
        <v>1</v>
      </c>
      <c r="N27" s="33" t="str">
        <f>IFERROR(VLOOKUP($C27, 'All Indicators - Breakdown'!$C:$GQ, N$1, FALSE), " ")</f>
        <v>N/A</v>
      </c>
      <c r="O27" s="33">
        <f>IFERROR(VLOOKUP($C27, 'All Indicators - Breakdown'!$C:$GQ, O$1, FALSE), " ")</f>
        <v>1</v>
      </c>
      <c r="P27" s="33">
        <f>IFERROR(VLOOKUP($C27, 'All Indicators - Breakdown'!$C:$GQ, P$1, FALSE), " ")</f>
        <v>1</v>
      </c>
      <c r="Q27" s="33">
        <f>IFERROR(VLOOKUP($C27, 'All Indicators - Breakdown'!$C:$GQ, Q$1, FALSE), " ")</f>
        <v>1</v>
      </c>
      <c r="R27" s="33">
        <f>IFERROR(VLOOKUP($C27, 'All Indicators - Breakdown'!$C:$GQ, R$1, FALSE), " ")</f>
        <v>1</v>
      </c>
      <c r="S27" s="33">
        <f>IFERROR(VLOOKUP($C27, 'All Indicators - Breakdown'!$C:$GQ, S$1, FALSE), " ")</f>
        <v>1</v>
      </c>
      <c r="T27" s="33">
        <f>IFERROR(VLOOKUP($C27, 'All Indicators - Breakdown'!$C:$GQ, T$1, FALSE), " ")</f>
        <v>1</v>
      </c>
      <c r="U27" s="33">
        <f>IFERROR(VLOOKUP($C27, 'All Indicators - Breakdown'!$C:$GQ, U$1, FALSE), " ")</f>
        <v>1</v>
      </c>
      <c r="V27" s="33">
        <f>IFERROR(VLOOKUP($C27, 'All Indicators - Breakdown'!$C:$GQ, V$1, FALSE), " ")</f>
        <v>1</v>
      </c>
      <c r="W27" s="33">
        <f>IFERROR(VLOOKUP($C27, 'All Indicators - Breakdown'!$C:$GQ, W$1, FALSE), " ")</f>
        <v>2</v>
      </c>
      <c r="X27" s="33">
        <f>IFERROR(VLOOKUP($C27, 'All Indicators - Breakdown'!$C:$GQ, X$1, FALSE), " ")</f>
        <v>1</v>
      </c>
      <c r="Y27" s="33">
        <f>IFERROR(VLOOKUP($C27, 'All Indicators - Breakdown'!$C:$GQ, Y$1, FALSE), " ")</f>
        <v>1</v>
      </c>
      <c r="Z27" s="33">
        <f>IFERROR(VLOOKUP($C27, 'All Indicators - Breakdown'!$C:$GQ, Z$1, FALSE), " ")</f>
        <v>1</v>
      </c>
      <c r="AA27" s="33">
        <f>IFERROR(VLOOKUP($C27, 'All Indicators - Breakdown'!$C:$GQ, AA$1, FALSE), " ")</f>
        <v>1</v>
      </c>
      <c r="AB27" s="33">
        <f>IFERROR(VLOOKUP($C27, 'All Indicators - Breakdown'!$C:$GQ, AB$1, FALSE), " ")</f>
        <v>3</v>
      </c>
      <c r="AC27" s="33">
        <f>IFERROR(VLOOKUP($C27, 'All Indicators - Breakdown'!$C:$GQ, AC$1, FALSE), " ")</f>
        <v>5</v>
      </c>
      <c r="AD27" s="33">
        <f>IFERROR(VLOOKUP($C27, 'All Indicators - Breakdown'!$C:$GQ, AD$1, FALSE), " ")</f>
        <v>2</v>
      </c>
      <c r="AE27" s="33">
        <f>IFERROR(VLOOKUP($C27, 'All Indicators - Breakdown'!$C:$HE, AE$1, FALSE), " ")</f>
        <v>3</v>
      </c>
      <c r="AF27" s="33">
        <f>IFERROR(VLOOKUP($C27, 'All Indicators - Breakdown'!$C:$HE, AF$1, FALSE), " ")</f>
        <v>3</v>
      </c>
      <c r="AG27" s="33">
        <f>IFERROR(VLOOKUP($C27, 'All Indicators - Breakdown'!$C:$HE, AG$1, FALSE), " ")</f>
        <v>4</v>
      </c>
      <c r="AH27" s="33">
        <f>IFERROR(VLOOKUP($C27, 'All Indicators - Breakdown'!$C:$HE, AH$1, FALSE), " ")</f>
        <v>3</v>
      </c>
      <c r="AI27" s="33">
        <f>IFERROR(VLOOKUP($C27, 'All Indicators - Breakdown'!$C:$HE, AI$1, FALSE), " ")</f>
        <v>3</v>
      </c>
      <c r="AJ27" s="33">
        <f>IFERROR(VLOOKUP($C27, 'All Indicators - Breakdown'!$C:$HZ, AJ$1, FALSE), " ")</f>
        <v>5</v>
      </c>
      <c r="AK27" s="33">
        <f>IFERROR(VLOOKUP($C27, 'All Indicators - Breakdown'!$C:$HZ, AK$1, FALSE), " ")</f>
        <v>3</v>
      </c>
      <c r="AL27" s="33">
        <f>IFERROR(VLOOKUP($C27, 'All Indicators - Breakdown'!$C:$HZ, AL$1, FALSE), " ")</f>
        <v>1</v>
      </c>
      <c r="AM27" s="33">
        <f>IFERROR(VLOOKUP($C27, 'All Indicators - Breakdown'!$C:$IU, AM$1, FALSE), " ")</f>
        <v>1</v>
      </c>
      <c r="AN27" s="33">
        <f>IFERROR(VLOOKUP($C27, 'All Indicators - Breakdown'!$C:$IU, AN$1, FALSE), " ")</f>
        <v>1</v>
      </c>
      <c r="AO27" s="33">
        <f>IFERROR(VLOOKUP($C27, 'All Indicators - Breakdown'!$C:$IU, AO$1, FALSE), " ")</f>
        <v>1</v>
      </c>
      <c r="AP27">
        <f t="shared" si="3"/>
        <v>5</v>
      </c>
      <c r="AQ27">
        <f t="shared" si="3"/>
        <v>5</v>
      </c>
      <c r="AR27">
        <f t="shared" si="3"/>
        <v>4</v>
      </c>
      <c r="AS27">
        <f t="shared" si="3"/>
        <v>3</v>
      </c>
      <c r="AT27">
        <f t="shared" si="3"/>
        <v>3</v>
      </c>
      <c r="AU27">
        <f t="shared" si="3"/>
        <v>3</v>
      </c>
      <c r="AV27">
        <f t="shared" si="3"/>
        <v>3</v>
      </c>
      <c r="AW27">
        <f t="shared" si="3"/>
        <v>3</v>
      </c>
      <c r="AX27">
        <f t="shared" ref="AX27:BM42" si="6">IFERROR(LARGE($F27:$AO27, AX$1), 0)</f>
        <v>3</v>
      </c>
      <c r="AY27">
        <f t="shared" si="6"/>
        <v>3</v>
      </c>
      <c r="AZ27">
        <f t="shared" si="6"/>
        <v>3</v>
      </c>
      <c r="BA27">
        <f t="shared" si="6"/>
        <v>2</v>
      </c>
      <c r="BB27">
        <f t="shared" si="6"/>
        <v>2</v>
      </c>
      <c r="BC27">
        <f t="shared" si="6"/>
        <v>2</v>
      </c>
      <c r="BD27">
        <f t="shared" si="6"/>
        <v>2</v>
      </c>
      <c r="BE27">
        <f t="shared" si="6"/>
        <v>1</v>
      </c>
      <c r="BF27">
        <f t="shared" si="6"/>
        <v>1</v>
      </c>
      <c r="BG27">
        <f t="shared" si="6"/>
        <v>1</v>
      </c>
      <c r="BH27">
        <f t="shared" si="6"/>
        <v>1</v>
      </c>
      <c r="BI27">
        <f t="shared" si="6"/>
        <v>1</v>
      </c>
      <c r="BJ27">
        <f t="shared" si="6"/>
        <v>1</v>
      </c>
      <c r="BK27">
        <f t="shared" si="6"/>
        <v>1</v>
      </c>
      <c r="BL27">
        <f t="shared" si="6"/>
        <v>1</v>
      </c>
      <c r="BM27">
        <f t="shared" si="6"/>
        <v>1</v>
      </c>
      <c r="BN27">
        <f t="shared" si="4"/>
        <v>1</v>
      </c>
      <c r="BO27">
        <f t="shared" si="4"/>
        <v>1</v>
      </c>
      <c r="BP27">
        <f t="shared" si="4"/>
        <v>1</v>
      </c>
      <c r="BQ27">
        <f t="shared" si="5"/>
        <v>1</v>
      </c>
      <c r="BR27">
        <f t="shared" si="5"/>
        <v>1</v>
      </c>
      <c r="BS27">
        <f t="shared" si="5"/>
        <v>1</v>
      </c>
      <c r="BT27">
        <f t="shared" si="5"/>
        <v>1</v>
      </c>
      <c r="BU27">
        <f t="shared" si="5"/>
        <v>1</v>
      </c>
      <c r="BV27">
        <f t="shared" si="5"/>
        <v>1</v>
      </c>
      <c r="BW27">
        <f t="shared" si="5"/>
        <v>1</v>
      </c>
      <c r="BX27">
        <f t="shared" si="5"/>
        <v>1</v>
      </c>
      <c r="BY27">
        <f t="shared" si="5"/>
        <v>0</v>
      </c>
    </row>
    <row r="28" spans="1:77" ht="16.3" thickTop="1" thickBot="1" x14ac:dyDescent="0.3">
      <c r="A28" s="16" t="s">
        <v>185</v>
      </c>
      <c r="B28" s="16" t="s">
        <v>190</v>
      </c>
      <c r="C28" s="16" t="s">
        <v>191</v>
      </c>
      <c r="D28" s="10">
        <f>VLOOKUP(C28, Overview!C$3:D$403, 2, FALSE)</f>
        <v>3</v>
      </c>
      <c r="E28" s="34">
        <f t="shared" si="2"/>
        <v>3.2</v>
      </c>
      <c r="F28" s="33">
        <f>IFERROR(VLOOKUP($C28, 'All Indicators - Breakdown'!$C:$GQ, F$1, FALSE), " ")</f>
        <v>1</v>
      </c>
      <c r="G28" s="33">
        <f>IFERROR(VLOOKUP($C28, 'All Indicators - Breakdown'!$C:$GQ, G$1, FALSE), " ")</f>
        <v>1</v>
      </c>
      <c r="H28" s="33">
        <f>IFERROR(VLOOKUP($C28, 'All Indicators - Breakdown'!$C:$GQ, H$1, FALSE), " ")</f>
        <v>3</v>
      </c>
      <c r="I28" s="33">
        <f>IFERROR(VLOOKUP($C28, 'All Indicators - Breakdown'!$C:$GQ, I$1, FALSE), " ")</f>
        <v>3</v>
      </c>
      <c r="J28" s="33">
        <f>IFERROR(VLOOKUP($C28, 'All Indicators - Breakdown'!$C:$GQ, J$1, FALSE), " ")</f>
        <v>2</v>
      </c>
      <c r="K28" s="33">
        <f>IFERROR(VLOOKUP($C28, 'All Indicators - Breakdown'!$C:$GQ, K$1, FALSE), " ")</f>
        <v>2</v>
      </c>
      <c r="L28" s="33">
        <f>IFERROR(VLOOKUP($C28, 'All Indicators - Breakdown'!$C:$GQ, L$1, FALSE), " ")</f>
        <v>1</v>
      </c>
      <c r="M28" s="33">
        <f>IFERROR(VLOOKUP($C28, 'All Indicators - Breakdown'!$C:$GQ, M$1, FALSE), " ")</f>
        <v>2</v>
      </c>
      <c r="N28" s="33" t="str">
        <f>IFERROR(VLOOKUP($C28, 'All Indicators - Breakdown'!$C:$GQ, N$1, FALSE), " ")</f>
        <v>N/A</v>
      </c>
      <c r="O28" s="33">
        <f>IFERROR(VLOOKUP($C28, 'All Indicators - Breakdown'!$C:$GQ, O$1, FALSE), " ")</f>
        <v>1</v>
      </c>
      <c r="P28" s="33">
        <f>IFERROR(VLOOKUP($C28, 'All Indicators - Breakdown'!$C:$GQ, P$1, FALSE), " ")</f>
        <v>2</v>
      </c>
      <c r="Q28" s="33">
        <f>IFERROR(VLOOKUP($C28, 'All Indicators - Breakdown'!$C:$GQ, Q$1, FALSE), " ")</f>
        <v>1</v>
      </c>
      <c r="R28" s="33">
        <f>IFERROR(VLOOKUP($C28, 'All Indicators - Breakdown'!$C:$GQ, R$1, FALSE), " ")</f>
        <v>1</v>
      </c>
      <c r="S28" s="33">
        <f>IFERROR(VLOOKUP($C28, 'All Indicators - Breakdown'!$C:$GQ, S$1, FALSE), " ")</f>
        <v>4</v>
      </c>
      <c r="T28" s="33">
        <f>IFERROR(VLOOKUP($C28, 'All Indicators - Breakdown'!$C:$GQ, T$1, FALSE), " ")</f>
        <v>2</v>
      </c>
      <c r="U28" s="33">
        <f>IFERROR(VLOOKUP($C28, 'All Indicators - Breakdown'!$C:$GQ, U$1, FALSE), " ")</f>
        <v>5</v>
      </c>
      <c r="V28" s="33">
        <f>IFERROR(VLOOKUP($C28, 'All Indicators - Breakdown'!$C:$GQ, V$1, FALSE), " ")</f>
        <v>1</v>
      </c>
      <c r="W28" s="33">
        <f>IFERROR(VLOOKUP($C28, 'All Indicators - Breakdown'!$C:$GQ, W$1, FALSE), " ")</f>
        <v>1</v>
      </c>
      <c r="X28" s="33">
        <f>IFERROR(VLOOKUP($C28, 'All Indicators - Breakdown'!$C:$GQ, X$1, FALSE), " ")</f>
        <v>1</v>
      </c>
      <c r="Y28" s="33">
        <f>IFERROR(VLOOKUP($C28, 'All Indicators - Breakdown'!$C:$GQ, Y$1, FALSE), " ")</f>
        <v>1</v>
      </c>
      <c r="Z28" s="33">
        <f>IFERROR(VLOOKUP($C28, 'All Indicators - Breakdown'!$C:$GQ, Z$1, FALSE), " ")</f>
        <v>1</v>
      </c>
      <c r="AA28" s="33">
        <f>IFERROR(VLOOKUP($C28, 'All Indicators - Breakdown'!$C:$GQ, AA$1, FALSE), " ")</f>
        <v>2</v>
      </c>
      <c r="AB28" s="33">
        <f>IFERROR(VLOOKUP($C28, 'All Indicators - Breakdown'!$C:$GQ, AB$1, FALSE), " ")</f>
        <v>3</v>
      </c>
      <c r="AC28" s="33">
        <f>IFERROR(VLOOKUP($C28, 'All Indicators - Breakdown'!$C:$GQ, AC$1, FALSE), " ")</f>
        <v>5</v>
      </c>
      <c r="AD28" s="33">
        <f>IFERROR(VLOOKUP($C28, 'All Indicators - Breakdown'!$C:$GQ, AD$1, FALSE), " ")</f>
        <v>2</v>
      </c>
      <c r="AE28" s="33">
        <f>IFERROR(VLOOKUP($C28, 'All Indicators - Breakdown'!$C:$HE, AE$1, FALSE), " ")</f>
        <v>3</v>
      </c>
      <c r="AF28" s="33">
        <f>IFERROR(VLOOKUP($C28, 'All Indicators - Breakdown'!$C:$HE, AF$1, FALSE), " ")</f>
        <v>2</v>
      </c>
      <c r="AG28" s="33">
        <f>IFERROR(VLOOKUP($C28, 'All Indicators - Breakdown'!$C:$HE, AG$1, FALSE), " ")</f>
        <v>4</v>
      </c>
      <c r="AH28" s="33">
        <f>IFERROR(VLOOKUP($C28, 'All Indicators - Breakdown'!$C:$HE, AH$1, FALSE), " ")</f>
        <v>3</v>
      </c>
      <c r="AI28" s="33">
        <f>IFERROR(VLOOKUP($C28, 'All Indicators - Breakdown'!$C:$HE, AI$1, FALSE), " ")</f>
        <v>3</v>
      </c>
      <c r="AJ28" s="33">
        <f>IFERROR(VLOOKUP($C28, 'All Indicators - Breakdown'!$C:$HZ, AJ$1, FALSE), " ")</f>
        <v>5</v>
      </c>
      <c r="AK28" s="33">
        <f>IFERROR(VLOOKUP($C28, 'All Indicators - Breakdown'!$C:$HZ, AK$1, FALSE), " ")</f>
        <v>4</v>
      </c>
      <c r="AL28" s="33">
        <f>IFERROR(VLOOKUP($C28, 'All Indicators - Breakdown'!$C:$HZ, AL$1, FALSE), " ")</f>
        <v>1</v>
      </c>
      <c r="AM28" s="33">
        <f>IFERROR(VLOOKUP($C28, 'All Indicators - Breakdown'!$C:$IU, AM$1, FALSE), " ")</f>
        <v>1</v>
      </c>
      <c r="AN28" s="33">
        <f>IFERROR(VLOOKUP($C28, 'All Indicators - Breakdown'!$C:$IU, AN$1, FALSE), " ")</f>
        <v>1</v>
      </c>
      <c r="AO28" s="33">
        <f>IFERROR(VLOOKUP($C28, 'All Indicators - Breakdown'!$C:$IU, AO$1, FALSE), " ")</f>
        <v>1</v>
      </c>
      <c r="AP28">
        <f t="shared" ref="AP28:BE43" si="7">IFERROR(LARGE($F28:$AO28, AP$1), 0)</f>
        <v>5</v>
      </c>
      <c r="AQ28">
        <f t="shared" si="7"/>
        <v>5</v>
      </c>
      <c r="AR28">
        <f t="shared" si="7"/>
        <v>5</v>
      </c>
      <c r="AS28">
        <f t="shared" si="7"/>
        <v>4</v>
      </c>
      <c r="AT28">
        <f t="shared" si="7"/>
        <v>4</v>
      </c>
      <c r="AU28">
        <f t="shared" si="7"/>
        <v>4</v>
      </c>
      <c r="AV28">
        <f t="shared" si="7"/>
        <v>3</v>
      </c>
      <c r="AW28">
        <f t="shared" si="7"/>
        <v>3</v>
      </c>
      <c r="AX28">
        <f t="shared" si="7"/>
        <v>3</v>
      </c>
      <c r="AY28">
        <f t="shared" si="7"/>
        <v>3</v>
      </c>
      <c r="AZ28">
        <f t="shared" si="7"/>
        <v>3</v>
      </c>
      <c r="BA28">
        <f t="shared" si="7"/>
        <v>3</v>
      </c>
      <c r="BB28">
        <f t="shared" si="7"/>
        <v>2</v>
      </c>
      <c r="BC28">
        <f t="shared" si="7"/>
        <v>2</v>
      </c>
      <c r="BD28">
        <f t="shared" si="7"/>
        <v>2</v>
      </c>
      <c r="BE28">
        <f t="shared" si="7"/>
        <v>2</v>
      </c>
      <c r="BF28">
        <f t="shared" si="6"/>
        <v>2</v>
      </c>
      <c r="BG28">
        <f t="shared" si="6"/>
        <v>2</v>
      </c>
      <c r="BH28">
        <f t="shared" si="6"/>
        <v>2</v>
      </c>
      <c r="BI28">
        <f t="shared" si="6"/>
        <v>2</v>
      </c>
      <c r="BJ28">
        <f t="shared" si="6"/>
        <v>1</v>
      </c>
      <c r="BK28">
        <f t="shared" si="6"/>
        <v>1</v>
      </c>
      <c r="BL28">
        <f t="shared" si="6"/>
        <v>1</v>
      </c>
      <c r="BM28">
        <f t="shared" si="6"/>
        <v>1</v>
      </c>
      <c r="BN28">
        <f t="shared" si="4"/>
        <v>1</v>
      </c>
      <c r="BO28">
        <f t="shared" si="4"/>
        <v>1</v>
      </c>
      <c r="BP28">
        <f t="shared" si="4"/>
        <v>1</v>
      </c>
      <c r="BQ28">
        <f t="shared" si="5"/>
        <v>1</v>
      </c>
      <c r="BR28">
        <f t="shared" si="5"/>
        <v>1</v>
      </c>
      <c r="BS28">
        <f t="shared" si="5"/>
        <v>1</v>
      </c>
      <c r="BT28">
        <f t="shared" si="5"/>
        <v>1</v>
      </c>
      <c r="BU28">
        <f t="shared" si="5"/>
        <v>1</v>
      </c>
      <c r="BV28">
        <f t="shared" si="5"/>
        <v>1</v>
      </c>
      <c r="BW28">
        <f t="shared" si="5"/>
        <v>1</v>
      </c>
      <c r="BX28">
        <f t="shared" si="5"/>
        <v>1</v>
      </c>
      <c r="BY28">
        <f t="shared" si="5"/>
        <v>0</v>
      </c>
    </row>
    <row r="29" spans="1:77" ht="16.3" thickTop="1" thickBot="1" x14ac:dyDescent="0.3">
      <c r="A29" s="16" t="s">
        <v>185</v>
      </c>
      <c r="B29" s="16" t="s">
        <v>192</v>
      </c>
      <c r="C29" s="16" t="s">
        <v>193</v>
      </c>
      <c r="D29" s="10">
        <f>VLOOKUP(C29, Overview!C$3:D$403, 2, FALSE)</f>
        <v>2</v>
      </c>
      <c r="E29" s="34">
        <f t="shared" si="2"/>
        <v>2.8</v>
      </c>
      <c r="F29" s="33">
        <f>IFERROR(VLOOKUP($C29, 'All Indicators - Breakdown'!$C:$GQ, F$1, FALSE), " ")</f>
        <v>1</v>
      </c>
      <c r="G29" s="33">
        <f>IFERROR(VLOOKUP($C29, 'All Indicators - Breakdown'!$C:$GQ, G$1, FALSE), " ")</f>
        <v>3</v>
      </c>
      <c r="H29" s="33">
        <f>IFERROR(VLOOKUP($C29, 'All Indicators - Breakdown'!$C:$GQ, H$1, FALSE), " ")</f>
        <v>2</v>
      </c>
      <c r="I29" s="33">
        <f>IFERROR(VLOOKUP($C29, 'All Indicators - Breakdown'!$C:$GQ, I$1, FALSE), " ")</f>
        <v>2</v>
      </c>
      <c r="J29" s="33">
        <f>IFERROR(VLOOKUP($C29, 'All Indicators - Breakdown'!$C:$GQ, J$1, FALSE), " ")</f>
        <v>3</v>
      </c>
      <c r="K29" s="33">
        <f>IFERROR(VLOOKUP($C29, 'All Indicators - Breakdown'!$C:$GQ, K$1, FALSE), " ")</f>
        <v>1</v>
      </c>
      <c r="L29" s="33">
        <f>IFERROR(VLOOKUP($C29, 'All Indicators - Breakdown'!$C:$GQ, L$1, FALSE), " ")</f>
        <v>1</v>
      </c>
      <c r="M29" s="33">
        <f>IFERROR(VLOOKUP($C29, 'All Indicators - Breakdown'!$C:$GQ, M$1, FALSE), " ")</f>
        <v>1</v>
      </c>
      <c r="N29" s="33" t="str">
        <f>IFERROR(VLOOKUP($C29, 'All Indicators - Breakdown'!$C:$GQ, N$1, FALSE), " ")</f>
        <v>N/A</v>
      </c>
      <c r="O29" s="33">
        <f>IFERROR(VLOOKUP($C29, 'All Indicators - Breakdown'!$C:$GQ, O$1, FALSE), " ")</f>
        <v>2</v>
      </c>
      <c r="P29" s="33">
        <f>IFERROR(VLOOKUP($C29, 'All Indicators - Breakdown'!$C:$GQ, P$1, FALSE), " ")</f>
        <v>1</v>
      </c>
      <c r="Q29" s="33">
        <f>IFERROR(VLOOKUP($C29, 'All Indicators - Breakdown'!$C:$GQ, Q$1, FALSE), " ")</f>
        <v>1</v>
      </c>
      <c r="R29" s="33">
        <f>IFERROR(VLOOKUP($C29, 'All Indicators - Breakdown'!$C:$GQ, R$1, FALSE), " ")</f>
        <v>1</v>
      </c>
      <c r="S29" s="33">
        <f>IFERROR(VLOOKUP($C29, 'All Indicators - Breakdown'!$C:$GQ, S$1, FALSE), " ")</f>
        <v>2</v>
      </c>
      <c r="T29" s="33">
        <f>IFERROR(VLOOKUP($C29, 'All Indicators - Breakdown'!$C:$GQ, T$1, FALSE), " ")</f>
        <v>1</v>
      </c>
      <c r="U29" s="33">
        <f>IFERROR(VLOOKUP($C29, 'All Indicators - Breakdown'!$C:$GQ, U$1, FALSE), " ")</f>
        <v>5</v>
      </c>
      <c r="V29" s="33">
        <f>IFERROR(VLOOKUP($C29, 'All Indicators - Breakdown'!$C:$GQ, V$1, FALSE), " ")</f>
        <v>1</v>
      </c>
      <c r="W29" s="33">
        <f>IFERROR(VLOOKUP($C29, 'All Indicators - Breakdown'!$C:$GQ, W$1, FALSE), " ")</f>
        <v>1</v>
      </c>
      <c r="X29" s="33">
        <f>IFERROR(VLOOKUP($C29, 'All Indicators - Breakdown'!$C:$GQ, X$1, FALSE), " ")</f>
        <v>1</v>
      </c>
      <c r="Y29" s="33">
        <f>IFERROR(VLOOKUP($C29, 'All Indicators - Breakdown'!$C:$GQ, Y$1, FALSE), " ")</f>
        <v>1</v>
      </c>
      <c r="Z29" s="33">
        <f>IFERROR(VLOOKUP($C29, 'All Indicators - Breakdown'!$C:$GQ, Z$1, FALSE), " ")</f>
        <v>1</v>
      </c>
      <c r="AA29" s="33">
        <f>IFERROR(VLOOKUP($C29, 'All Indicators - Breakdown'!$C:$GQ, AA$1, FALSE), " ")</f>
        <v>1</v>
      </c>
      <c r="AB29" s="33">
        <f>IFERROR(VLOOKUP($C29, 'All Indicators - Breakdown'!$C:$GQ, AB$1, FALSE), " ")</f>
        <v>2</v>
      </c>
      <c r="AC29" s="33">
        <f>IFERROR(VLOOKUP($C29, 'All Indicators - Breakdown'!$C:$GQ, AC$1, FALSE), " ")</f>
        <v>5</v>
      </c>
      <c r="AD29" s="33">
        <f>IFERROR(VLOOKUP($C29, 'All Indicators - Breakdown'!$C:$GQ, AD$1, FALSE), " ")</f>
        <v>1</v>
      </c>
      <c r="AE29" s="33">
        <f>IFERROR(VLOOKUP($C29, 'All Indicators - Breakdown'!$C:$HE, AE$1, FALSE), " ")</f>
        <v>1</v>
      </c>
      <c r="AF29" s="33">
        <f>IFERROR(VLOOKUP($C29, 'All Indicators - Breakdown'!$C:$HE, AF$1, FALSE), " ")</f>
        <v>2</v>
      </c>
      <c r="AG29" s="33">
        <f>IFERROR(VLOOKUP($C29, 'All Indicators - Breakdown'!$C:$HE, AG$1, FALSE), " ")</f>
        <v>4</v>
      </c>
      <c r="AH29" s="33">
        <f>IFERROR(VLOOKUP($C29, 'All Indicators - Breakdown'!$C:$HE, AH$1, FALSE), " ")</f>
        <v>3</v>
      </c>
      <c r="AI29" s="33">
        <f>IFERROR(VLOOKUP($C29, 'All Indicators - Breakdown'!$C:$HE, AI$1, FALSE), " ")</f>
        <v>3</v>
      </c>
      <c r="AJ29" s="33">
        <f>IFERROR(VLOOKUP($C29, 'All Indicators - Breakdown'!$C:$HZ, AJ$1, FALSE), " ")</f>
        <v>4</v>
      </c>
      <c r="AK29" s="33">
        <f>IFERROR(VLOOKUP($C29, 'All Indicators - Breakdown'!$C:$HZ, AK$1, FALSE), " ")</f>
        <v>3</v>
      </c>
      <c r="AL29" s="33">
        <f>IFERROR(VLOOKUP($C29, 'All Indicators - Breakdown'!$C:$HZ, AL$1, FALSE), " ")</f>
        <v>1</v>
      </c>
      <c r="AM29" s="33">
        <f>IFERROR(VLOOKUP($C29, 'All Indicators - Breakdown'!$C:$IU, AM$1, FALSE), " ")</f>
        <v>2</v>
      </c>
      <c r="AN29" s="33">
        <f>IFERROR(VLOOKUP($C29, 'All Indicators - Breakdown'!$C:$IU, AN$1, FALSE), " ")</f>
        <v>1</v>
      </c>
      <c r="AO29" s="33">
        <f>IFERROR(VLOOKUP($C29, 'All Indicators - Breakdown'!$C:$IU, AO$1, FALSE), " ")</f>
        <v>1</v>
      </c>
      <c r="AP29">
        <f t="shared" si="7"/>
        <v>5</v>
      </c>
      <c r="AQ29">
        <f t="shared" si="7"/>
        <v>5</v>
      </c>
      <c r="AR29">
        <f t="shared" si="7"/>
        <v>4</v>
      </c>
      <c r="AS29">
        <f t="shared" si="7"/>
        <v>4</v>
      </c>
      <c r="AT29">
        <f t="shared" si="7"/>
        <v>3</v>
      </c>
      <c r="AU29">
        <f t="shared" si="7"/>
        <v>3</v>
      </c>
      <c r="AV29">
        <f t="shared" si="7"/>
        <v>3</v>
      </c>
      <c r="AW29">
        <f t="shared" si="7"/>
        <v>3</v>
      </c>
      <c r="AX29">
        <f t="shared" si="7"/>
        <v>3</v>
      </c>
      <c r="AY29">
        <f t="shared" si="7"/>
        <v>2</v>
      </c>
      <c r="AZ29">
        <f t="shared" si="7"/>
        <v>2</v>
      </c>
      <c r="BA29">
        <f t="shared" si="7"/>
        <v>2</v>
      </c>
      <c r="BB29">
        <f t="shared" si="7"/>
        <v>2</v>
      </c>
      <c r="BC29">
        <f t="shared" si="7"/>
        <v>2</v>
      </c>
      <c r="BD29">
        <f t="shared" si="7"/>
        <v>2</v>
      </c>
      <c r="BE29">
        <f t="shared" si="7"/>
        <v>2</v>
      </c>
      <c r="BF29">
        <f t="shared" si="6"/>
        <v>1</v>
      </c>
      <c r="BG29">
        <f t="shared" si="6"/>
        <v>1</v>
      </c>
      <c r="BH29">
        <f t="shared" si="6"/>
        <v>1</v>
      </c>
      <c r="BI29">
        <f t="shared" si="6"/>
        <v>1</v>
      </c>
      <c r="BJ29">
        <f t="shared" si="6"/>
        <v>1</v>
      </c>
      <c r="BK29">
        <f t="shared" si="6"/>
        <v>1</v>
      </c>
      <c r="BL29">
        <f t="shared" si="6"/>
        <v>1</v>
      </c>
      <c r="BM29">
        <f t="shared" si="6"/>
        <v>1</v>
      </c>
      <c r="BN29">
        <f t="shared" si="4"/>
        <v>1</v>
      </c>
      <c r="BO29">
        <f t="shared" si="4"/>
        <v>1</v>
      </c>
      <c r="BP29">
        <f t="shared" si="4"/>
        <v>1</v>
      </c>
      <c r="BQ29">
        <f t="shared" si="5"/>
        <v>1</v>
      </c>
      <c r="BR29">
        <f t="shared" si="5"/>
        <v>1</v>
      </c>
      <c r="BS29">
        <f t="shared" si="5"/>
        <v>1</v>
      </c>
      <c r="BT29">
        <f t="shared" si="5"/>
        <v>1</v>
      </c>
      <c r="BU29">
        <f t="shared" si="5"/>
        <v>1</v>
      </c>
      <c r="BV29">
        <f t="shared" si="5"/>
        <v>1</v>
      </c>
      <c r="BW29">
        <f t="shared" si="5"/>
        <v>1</v>
      </c>
      <c r="BX29">
        <f t="shared" si="5"/>
        <v>1</v>
      </c>
      <c r="BY29">
        <f t="shared" si="5"/>
        <v>0</v>
      </c>
    </row>
    <row r="30" spans="1:77" ht="16.3" thickTop="1" thickBot="1" x14ac:dyDescent="0.3">
      <c r="A30" s="16" t="s">
        <v>185</v>
      </c>
      <c r="B30" s="16" t="s">
        <v>194</v>
      </c>
      <c r="C30" s="16" t="s">
        <v>195</v>
      </c>
      <c r="D30" s="10">
        <f>VLOOKUP(C30, Overview!C$3:D$403, 2, FALSE)</f>
        <v>2</v>
      </c>
      <c r="E30" s="34">
        <f t="shared" si="2"/>
        <v>2.8</v>
      </c>
      <c r="F30" s="33">
        <f>IFERROR(VLOOKUP($C30, 'All Indicators - Breakdown'!$C:$GQ, F$1, FALSE), " ")</f>
        <v>1</v>
      </c>
      <c r="G30" s="33">
        <f>IFERROR(VLOOKUP($C30, 'All Indicators - Breakdown'!$C:$GQ, G$1, FALSE), " ")</f>
        <v>1</v>
      </c>
      <c r="H30" s="33">
        <f>IFERROR(VLOOKUP($C30, 'All Indicators - Breakdown'!$C:$GQ, H$1, FALSE), " ")</f>
        <v>2</v>
      </c>
      <c r="I30" s="33">
        <f>IFERROR(VLOOKUP($C30, 'All Indicators - Breakdown'!$C:$GQ, I$1, FALSE), " ")</f>
        <v>2</v>
      </c>
      <c r="J30" s="33">
        <f>IFERROR(VLOOKUP($C30, 'All Indicators - Breakdown'!$C:$GQ, J$1, FALSE), " ")</f>
        <v>3</v>
      </c>
      <c r="K30" s="33">
        <f>IFERROR(VLOOKUP($C30, 'All Indicators - Breakdown'!$C:$GQ, K$1, FALSE), " ")</f>
        <v>1</v>
      </c>
      <c r="L30" s="33">
        <f>IFERROR(VLOOKUP($C30, 'All Indicators - Breakdown'!$C:$GQ, L$1, FALSE), " ")</f>
        <v>1</v>
      </c>
      <c r="M30" s="33">
        <f>IFERROR(VLOOKUP($C30, 'All Indicators - Breakdown'!$C:$GQ, M$1, FALSE), " ")</f>
        <v>2</v>
      </c>
      <c r="N30" s="33" t="str">
        <f>IFERROR(VLOOKUP($C30, 'All Indicators - Breakdown'!$C:$GQ, N$1, FALSE), " ")</f>
        <v>N/A</v>
      </c>
      <c r="O30" s="33">
        <f>IFERROR(VLOOKUP($C30, 'All Indicators - Breakdown'!$C:$GQ, O$1, FALSE), " ")</f>
        <v>1</v>
      </c>
      <c r="P30" s="33">
        <f>IFERROR(VLOOKUP($C30, 'All Indicators - Breakdown'!$C:$GQ, P$1, FALSE), " ")</f>
        <v>1</v>
      </c>
      <c r="Q30" s="33">
        <f>IFERROR(VLOOKUP($C30, 'All Indicators - Breakdown'!$C:$GQ, Q$1, FALSE), " ")</f>
        <v>1</v>
      </c>
      <c r="R30" s="33">
        <f>IFERROR(VLOOKUP($C30, 'All Indicators - Breakdown'!$C:$GQ, R$1, FALSE), " ")</f>
        <v>1</v>
      </c>
      <c r="S30" s="33">
        <f>IFERROR(VLOOKUP($C30, 'All Indicators - Breakdown'!$C:$GQ, S$1, FALSE), " ")</f>
        <v>2</v>
      </c>
      <c r="T30" s="33">
        <f>IFERROR(VLOOKUP($C30, 'All Indicators - Breakdown'!$C:$GQ, T$1, FALSE), " ")</f>
        <v>1</v>
      </c>
      <c r="U30" s="33">
        <f>IFERROR(VLOOKUP($C30, 'All Indicators - Breakdown'!$C:$GQ, U$1, FALSE), " ")</f>
        <v>5</v>
      </c>
      <c r="V30" s="33">
        <f>IFERROR(VLOOKUP($C30, 'All Indicators - Breakdown'!$C:$GQ, V$1, FALSE), " ")</f>
        <v>1</v>
      </c>
      <c r="W30" s="33">
        <f>IFERROR(VLOOKUP($C30, 'All Indicators - Breakdown'!$C:$GQ, W$1, FALSE), " ")</f>
        <v>1</v>
      </c>
      <c r="X30" s="33">
        <f>IFERROR(VLOOKUP($C30, 'All Indicators - Breakdown'!$C:$GQ, X$1, FALSE), " ")</f>
        <v>1</v>
      </c>
      <c r="Y30" s="33">
        <f>IFERROR(VLOOKUP($C30, 'All Indicators - Breakdown'!$C:$GQ, Y$1, FALSE), " ")</f>
        <v>1</v>
      </c>
      <c r="Z30" s="33">
        <f>IFERROR(VLOOKUP($C30, 'All Indicators - Breakdown'!$C:$GQ, Z$1, FALSE), " ")</f>
        <v>1</v>
      </c>
      <c r="AA30" s="33">
        <f>IFERROR(VLOOKUP($C30, 'All Indicators - Breakdown'!$C:$GQ, AA$1, FALSE), " ")</f>
        <v>1</v>
      </c>
      <c r="AB30" s="33">
        <f>IFERROR(VLOOKUP($C30, 'All Indicators - Breakdown'!$C:$GQ, AB$1, FALSE), " ")</f>
        <v>2</v>
      </c>
      <c r="AC30" s="33">
        <f>IFERROR(VLOOKUP($C30, 'All Indicators - Breakdown'!$C:$GQ, AC$1, FALSE), " ")</f>
        <v>5</v>
      </c>
      <c r="AD30" s="33">
        <f>IFERROR(VLOOKUP($C30, 'All Indicators - Breakdown'!$C:$GQ, AD$1, FALSE), " ")</f>
        <v>1</v>
      </c>
      <c r="AE30" s="33">
        <f>IFERROR(VLOOKUP($C30, 'All Indicators - Breakdown'!$C:$HE, AE$1, FALSE), " ")</f>
        <v>1</v>
      </c>
      <c r="AF30" s="33">
        <f>IFERROR(VLOOKUP($C30, 'All Indicators - Breakdown'!$C:$HE, AF$1, FALSE), " ")</f>
        <v>2</v>
      </c>
      <c r="AG30" s="33">
        <f>IFERROR(VLOOKUP($C30, 'All Indicators - Breakdown'!$C:$HE, AG$1, FALSE), " ")</f>
        <v>4</v>
      </c>
      <c r="AH30" s="33">
        <f>IFERROR(VLOOKUP($C30, 'All Indicators - Breakdown'!$C:$HE, AH$1, FALSE), " ")</f>
        <v>3</v>
      </c>
      <c r="AI30" s="33">
        <f>IFERROR(VLOOKUP($C30, 'All Indicators - Breakdown'!$C:$HE, AI$1, FALSE), " ")</f>
        <v>3</v>
      </c>
      <c r="AJ30" s="33">
        <f>IFERROR(VLOOKUP($C30, 'All Indicators - Breakdown'!$C:$HZ, AJ$1, FALSE), " ")</f>
        <v>5</v>
      </c>
      <c r="AK30" s="33">
        <f>IFERROR(VLOOKUP($C30, 'All Indicators - Breakdown'!$C:$HZ, AK$1, FALSE), " ")</f>
        <v>3</v>
      </c>
      <c r="AL30" s="33">
        <f>IFERROR(VLOOKUP($C30, 'All Indicators - Breakdown'!$C:$HZ, AL$1, FALSE), " ")</f>
        <v>1</v>
      </c>
      <c r="AM30" s="33">
        <f>IFERROR(VLOOKUP($C30, 'All Indicators - Breakdown'!$C:$IU, AM$1, FALSE), " ")</f>
        <v>3</v>
      </c>
      <c r="AN30" s="33">
        <f>IFERROR(VLOOKUP($C30, 'All Indicators - Breakdown'!$C:$IU, AN$1, FALSE), " ")</f>
        <v>1</v>
      </c>
      <c r="AO30" s="33">
        <f>IFERROR(VLOOKUP($C30, 'All Indicators - Breakdown'!$C:$IU, AO$1, FALSE), " ")</f>
        <v>1</v>
      </c>
      <c r="AP30">
        <f t="shared" si="7"/>
        <v>5</v>
      </c>
      <c r="AQ30">
        <f t="shared" si="7"/>
        <v>5</v>
      </c>
      <c r="AR30">
        <f t="shared" si="7"/>
        <v>5</v>
      </c>
      <c r="AS30">
        <f t="shared" si="7"/>
        <v>4</v>
      </c>
      <c r="AT30">
        <f t="shared" si="7"/>
        <v>3</v>
      </c>
      <c r="AU30">
        <f t="shared" si="7"/>
        <v>3</v>
      </c>
      <c r="AV30">
        <f t="shared" si="7"/>
        <v>3</v>
      </c>
      <c r="AW30">
        <f t="shared" si="7"/>
        <v>3</v>
      </c>
      <c r="AX30">
        <f t="shared" si="7"/>
        <v>3</v>
      </c>
      <c r="AY30">
        <f t="shared" si="7"/>
        <v>2</v>
      </c>
      <c r="AZ30">
        <f t="shared" si="7"/>
        <v>2</v>
      </c>
      <c r="BA30">
        <f t="shared" si="7"/>
        <v>2</v>
      </c>
      <c r="BB30">
        <f t="shared" si="7"/>
        <v>2</v>
      </c>
      <c r="BC30">
        <f t="shared" si="7"/>
        <v>2</v>
      </c>
      <c r="BD30">
        <f t="shared" si="7"/>
        <v>2</v>
      </c>
      <c r="BE30">
        <f t="shared" si="7"/>
        <v>1</v>
      </c>
      <c r="BF30">
        <f t="shared" si="6"/>
        <v>1</v>
      </c>
      <c r="BG30">
        <f t="shared" si="6"/>
        <v>1</v>
      </c>
      <c r="BH30">
        <f t="shared" si="6"/>
        <v>1</v>
      </c>
      <c r="BI30">
        <f t="shared" si="6"/>
        <v>1</v>
      </c>
      <c r="BJ30">
        <f t="shared" si="6"/>
        <v>1</v>
      </c>
      <c r="BK30">
        <f t="shared" si="6"/>
        <v>1</v>
      </c>
      <c r="BL30">
        <f t="shared" si="6"/>
        <v>1</v>
      </c>
      <c r="BM30">
        <f t="shared" si="6"/>
        <v>1</v>
      </c>
      <c r="BN30">
        <f t="shared" si="4"/>
        <v>1</v>
      </c>
      <c r="BO30">
        <f t="shared" si="4"/>
        <v>1</v>
      </c>
      <c r="BP30">
        <f t="shared" si="4"/>
        <v>1</v>
      </c>
      <c r="BQ30">
        <f t="shared" si="5"/>
        <v>1</v>
      </c>
      <c r="BR30">
        <f t="shared" si="5"/>
        <v>1</v>
      </c>
      <c r="BS30">
        <f t="shared" si="5"/>
        <v>1</v>
      </c>
      <c r="BT30">
        <f t="shared" si="5"/>
        <v>1</v>
      </c>
      <c r="BU30">
        <f t="shared" si="5"/>
        <v>1</v>
      </c>
      <c r="BV30">
        <f t="shared" si="5"/>
        <v>1</v>
      </c>
      <c r="BW30">
        <f t="shared" si="5"/>
        <v>1</v>
      </c>
      <c r="BX30">
        <f t="shared" si="5"/>
        <v>1</v>
      </c>
      <c r="BY30">
        <f t="shared" si="5"/>
        <v>0</v>
      </c>
    </row>
    <row r="31" spans="1:77" ht="16.3" thickTop="1" thickBot="1" x14ac:dyDescent="0.3">
      <c r="A31" s="16" t="s">
        <v>185</v>
      </c>
      <c r="B31" s="16" t="s">
        <v>196</v>
      </c>
      <c r="C31" s="16" t="s">
        <v>197</v>
      </c>
      <c r="D31" s="10">
        <f>VLOOKUP(C31, Overview!C$3:D$403, 2, FALSE)</f>
        <v>2</v>
      </c>
      <c r="E31" s="34">
        <f t="shared" si="2"/>
        <v>3</v>
      </c>
      <c r="F31" s="33">
        <f>IFERROR(VLOOKUP($C31, 'All Indicators - Breakdown'!$C:$GQ, F$1, FALSE), " ")</f>
        <v>1</v>
      </c>
      <c r="G31" s="33">
        <f>IFERROR(VLOOKUP($C31, 'All Indicators - Breakdown'!$C:$GQ, G$1, FALSE), " ")</f>
        <v>1</v>
      </c>
      <c r="H31" s="33">
        <f>IFERROR(VLOOKUP($C31, 'All Indicators - Breakdown'!$C:$GQ, H$1, FALSE), " ")</f>
        <v>5</v>
      </c>
      <c r="I31" s="33">
        <f>IFERROR(VLOOKUP($C31, 'All Indicators - Breakdown'!$C:$GQ, I$1, FALSE), " ")</f>
        <v>2</v>
      </c>
      <c r="J31" s="33">
        <f>IFERROR(VLOOKUP($C31, 'All Indicators - Breakdown'!$C:$GQ, J$1, FALSE), " ")</f>
        <v>3</v>
      </c>
      <c r="K31" s="33">
        <f>IFERROR(VLOOKUP($C31, 'All Indicators - Breakdown'!$C:$GQ, K$1, FALSE), " ")</f>
        <v>1</v>
      </c>
      <c r="L31" s="33">
        <f>IFERROR(VLOOKUP($C31, 'All Indicators - Breakdown'!$C:$GQ, L$1, FALSE), " ")</f>
        <v>1</v>
      </c>
      <c r="M31" s="33">
        <f>IFERROR(VLOOKUP($C31, 'All Indicators - Breakdown'!$C:$GQ, M$1, FALSE), " ")</f>
        <v>2</v>
      </c>
      <c r="N31" s="33" t="str">
        <f>IFERROR(VLOOKUP($C31, 'All Indicators - Breakdown'!$C:$GQ, N$1, FALSE), " ")</f>
        <v>N/A</v>
      </c>
      <c r="O31" s="33">
        <f>IFERROR(VLOOKUP($C31, 'All Indicators - Breakdown'!$C:$GQ, O$1, FALSE), " ")</f>
        <v>1</v>
      </c>
      <c r="P31" s="33">
        <f>IFERROR(VLOOKUP($C31, 'All Indicators - Breakdown'!$C:$GQ, P$1, FALSE), " ")</f>
        <v>1</v>
      </c>
      <c r="Q31" s="33">
        <f>IFERROR(VLOOKUP($C31, 'All Indicators - Breakdown'!$C:$GQ, Q$1, FALSE), " ")</f>
        <v>1</v>
      </c>
      <c r="R31" s="33">
        <f>IFERROR(VLOOKUP($C31, 'All Indicators - Breakdown'!$C:$GQ, R$1, FALSE), " ")</f>
        <v>1</v>
      </c>
      <c r="S31" s="33">
        <f>IFERROR(VLOOKUP($C31, 'All Indicators - Breakdown'!$C:$GQ, S$1, FALSE), " ")</f>
        <v>3</v>
      </c>
      <c r="T31" s="33">
        <f>IFERROR(VLOOKUP($C31, 'All Indicators - Breakdown'!$C:$GQ, T$1, FALSE), " ")</f>
        <v>1</v>
      </c>
      <c r="U31" s="33">
        <f>IFERROR(VLOOKUP($C31, 'All Indicators - Breakdown'!$C:$GQ, U$1, FALSE), " ")</f>
        <v>5</v>
      </c>
      <c r="V31" s="33">
        <f>IFERROR(VLOOKUP($C31, 'All Indicators - Breakdown'!$C:$GQ, V$1, FALSE), " ")</f>
        <v>1</v>
      </c>
      <c r="W31" s="33">
        <f>IFERROR(VLOOKUP($C31, 'All Indicators - Breakdown'!$C:$GQ, W$1, FALSE), " ")</f>
        <v>1</v>
      </c>
      <c r="X31" s="33">
        <f>IFERROR(VLOOKUP($C31, 'All Indicators - Breakdown'!$C:$GQ, X$1, FALSE), " ")</f>
        <v>1</v>
      </c>
      <c r="Y31" s="33">
        <f>IFERROR(VLOOKUP($C31, 'All Indicators - Breakdown'!$C:$GQ, Y$1, FALSE), " ")</f>
        <v>1</v>
      </c>
      <c r="Z31" s="33">
        <f>IFERROR(VLOOKUP($C31, 'All Indicators - Breakdown'!$C:$GQ, Z$1, FALSE), " ")</f>
        <v>1</v>
      </c>
      <c r="AA31" s="33">
        <f>IFERROR(VLOOKUP($C31, 'All Indicators - Breakdown'!$C:$GQ, AA$1, FALSE), " ")</f>
        <v>1</v>
      </c>
      <c r="AB31" s="33">
        <f>IFERROR(VLOOKUP($C31, 'All Indicators - Breakdown'!$C:$GQ, AB$1, FALSE), " ")</f>
        <v>2</v>
      </c>
      <c r="AC31" s="33">
        <f>IFERROR(VLOOKUP($C31, 'All Indicators - Breakdown'!$C:$GQ, AC$1, FALSE), " ")</f>
        <v>5</v>
      </c>
      <c r="AD31" s="33">
        <f>IFERROR(VLOOKUP($C31, 'All Indicators - Breakdown'!$C:$GQ, AD$1, FALSE), " ")</f>
        <v>1</v>
      </c>
      <c r="AE31" s="33">
        <f>IFERROR(VLOOKUP($C31, 'All Indicators - Breakdown'!$C:$HE, AE$1, FALSE), " ")</f>
        <v>1</v>
      </c>
      <c r="AF31" s="33">
        <f>IFERROR(VLOOKUP($C31, 'All Indicators - Breakdown'!$C:$HE, AF$1, FALSE), " ")</f>
        <v>2</v>
      </c>
      <c r="AG31" s="33">
        <f>IFERROR(VLOOKUP($C31, 'All Indicators - Breakdown'!$C:$HE, AG$1, FALSE), " ")</f>
        <v>4</v>
      </c>
      <c r="AH31" s="33">
        <f>IFERROR(VLOOKUP($C31, 'All Indicators - Breakdown'!$C:$HE, AH$1, FALSE), " ")</f>
        <v>3</v>
      </c>
      <c r="AI31" s="33">
        <f>IFERROR(VLOOKUP($C31, 'All Indicators - Breakdown'!$C:$HE, AI$1, FALSE), " ")</f>
        <v>3</v>
      </c>
      <c r="AJ31" s="33">
        <f>IFERROR(VLOOKUP($C31, 'All Indicators - Breakdown'!$C:$HZ, AJ$1, FALSE), " ")</f>
        <v>5</v>
      </c>
      <c r="AK31" s="33">
        <f>IFERROR(VLOOKUP($C31, 'All Indicators - Breakdown'!$C:$HZ, AK$1, FALSE), " ")</f>
        <v>4</v>
      </c>
      <c r="AL31" s="33">
        <f>IFERROR(VLOOKUP($C31, 'All Indicators - Breakdown'!$C:$HZ, AL$1, FALSE), " ")</f>
        <v>1</v>
      </c>
      <c r="AM31" s="33">
        <f>IFERROR(VLOOKUP($C31, 'All Indicators - Breakdown'!$C:$IU, AM$1, FALSE), " ")</f>
        <v>1</v>
      </c>
      <c r="AN31" s="33">
        <f>IFERROR(VLOOKUP($C31, 'All Indicators - Breakdown'!$C:$IU, AN$1, FALSE), " ")</f>
        <v>1</v>
      </c>
      <c r="AO31" s="33">
        <f>IFERROR(VLOOKUP($C31, 'All Indicators - Breakdown'!$C:$IU, AO$1, FALSE), " ")</f>
        <v>1</v>
      </c>
      <c r="AP31">
        <f t="shared" si="7"/>
        <v>5</v>
      </c>
      <c r="AQ31">
        <f t="shared" si="7"/>
        <v>5</v>
      </c>
      <c r="AR31">
        <f t="shared" si="7"/>
        <v>5</v>
      </c>
      <c r="AS31">
        <f t="shared" si="7"/>
        <v>5</v>
      </c>
      <c r="AT31">
        <f t="shared" si="7"/>
        <v>4</v>
      </c>
      <c r="AU31">
        <f t="shared" si="7"/>
        <v>4</v>
      </c>
      <c r="AV31">
        <f t="shared" si="7"/>
        <v>3</v>
      </c>
      <c r="AW31">
        <f t="shared" si="7"/>
        <v>3</v>
      </c>
      <c r="AX31">
        <f t="shared" si="7"/>
        <v>3</v>
      </c>
      <c r="AY31">
        <f t="shared" si="7"/>
        <v>3</v>
      </c>
      <c r="AZ31">
        <f t="shared" si="7"/>
        <v>2</v>
      </c>
      <c r="BA31">
        <f t="shared" si="7"/>
        <v>2</v>
      </c>
      <c r="BB31">
        <f t="shared" si="7"/>
        <v>2</v>
      </c>
      <c r="BC31">
        <f t="shared" si="7"/>
        <v>2</v>
      </c>
      <c r="BD31">
        <f t="shared" si="7"/>
        <v>1</v>
      </c>
      <c r="BE31">
        <f t="shared" si="7"/>
        <v>1</v>
      </c>
      <c r="BF31">
        <f t="shared" si="6"/>
        <v>1</v>
      </c>
      <c r="BG31">
        <f t="shared" si="6"/>
        <v>1</v>
      </c>
      <c r="BH31">
        <f t="shared" si="6"/>
        <v>1</v>
      </c>
      <c r="BI31">
        <f t="shared" si="6"/>
        <v>1</v>
      </c>
      <c r="BJ31">
        <f t="shared" si="6"/>
        <v>1</v>
      </c>
      <c r="BK31">
        <f t="shared" si="6"/>
        <v>1</v>
      </c>
      <c r="BL31">
        <f t="shared" si="6"/>
        <v>1</v>
      </c>
      <c r="BM31">
        <f t="shared" si="6"/>
        <v>1</v>
      </c>
      <c r="BN31">
        <f t="shared" si="4"/>
        <v>1</v>
      </c>
      <c r="BO31">
        <f t="shared" si="4"/>
        <v>1</v>
      </c>
      <c r="BP31">
        <f t="shared" si="4"/>
        <v>1</v>
      </c>
      <c r="BQ31">
        <f t="shared" si="5"/>
        <v>1</v>
      </c>
      <c r="BR31">
        <f t="shared" si="5"/>
        <v>1</v>
      </c>
      <c r="BS31">
        <f t="shared" si="5"/>
        <v>1</v>
      </c>
      <c r="BT31">
        <f t="shared" si="5"/>
        <v>1</v>
      </c>
      <c r="BU31">
        <f t="shared" si="5"/>
        <v>1</v>
      </c>
      <c r="BV31">
        <f t="shared" si="5"/>
        <v>1</v>
      </c>
      <c r="BW31">
        <f t="shared" si="5"/>
        <v>1</v>
      </c>
      <c r="BX31">
        <f t="shared" si="5"/>
        <v>1</v>
      </c>
      <c r="BY31">
        <f t="shared" si="5"/>
        <v>0</v>
      </c>
    </row>
    <row r="32" spans="1:77" ht="16.3" thickTop="1" thickBot="1" x14ac:dyDescent="0.3">
      <c r="A32" s="16" t="s">
        <v>185</v>
      </c>
      <c r="B32" s="16" t="s">
        <v>198</v>
      </c>
      <c r="C32" s="16" t="s">
        <v>199</v>
      </c>
      <c r="D32" s="10">
        <f>VLOOKUP(C32, Overview!C$3:D$403, 2, FALSE)</f>
        <v>3</v>
      </c>
      <c r="E32" s="34">
        <f t="shared" si="2"/>
        <v>3.5</v>
      </c>
      <c r="F32" s="33">
        <f>IFERROR(VLOOKUP($C32, 'All Indicators - Breakdown'!$C:$GQ, F$1, FALSE), " ")</f>
        <v>1</v>
      </c>
      <c r="G32" s="33">
        <f>IFERROR(VLOOKUP($C32, 'All Indicators - Breakdown'!$C:$GQ, G$1, FALSE), " ")</f>
        <v>1</v>
      </c>
      <c r="H32" s="33">
        <f>IFERROR(VLOOKUP($C32, 'All Indicators - Breakdown'!$C:$GQ, H$1, FALSE), " ")</f>
        <v>4</v>
      </c>
      <c r="I32" s="33">
        <f>IFERROR(VLOOKUP($C32, 'All Indicators - Breakdown'!$C:$GQ, I$1, FALSE), " ")</f>
        <v>4</v>
      </c>
      <c r="J32" s="33">
        <f>IFERROR(VLOOKUP($C32, 'All Indicators - Breakdown'!$C:$GQ, J$1, FALSE), " ")</f>
        <v>2</v>
      </c>
      <c r="K32" s="33">
        <f>IFERROR(VLOOKUP($C32, 'All Indicators - Breakdown'!$C:$GQ, K$1, FALSE), " ")</f>
        <v>3</v>
      </c>
      <c r="L32" s="33">
        <f>IFERROR(VLOOKUP($C32, 'All Indicators - Breakdown'!$C:$GQ, L$1, FALSE), " ")</f>
        <v>1</v>
      </c>
      <c r="M32" s="33">
        <f>IFERROR(VLOOKUP($C32, 'All Indicators - Breakdown'!$C:$GQ, M$1, FALSE), " ")</f>
        <v>2</v>
      </c>
      <c r="N32" s="33" t="str">
        <f>IFERROR(VLOOKUP($C32, 'All Indicators - Breakdown'!$C:$GQ, N$1, FALSE), " ")</f>
        <v>N/A</v>
      </c>
      <c r="O32" s="33">
        <f>IFERROR(VLOOKUP($C32, 'All Indicators - Breakdown'!$C:$GQ, O$1, FALSE), " ")</f>
        <v>1</v>
      </c>
      <c r="P32" s="33">
        <f>IFERROR(VLOOKUP($C32, 'All Indicators - Breakdown'!$C:$GQ, P$1, FALSE), " ")</f>
        <v>2</v>
      </c>
      <c r="Q32" s="33">
        <f>IFERROR(VLOOKUP($C32, 'All Indicators - Breakdown'!$C:$GQ, Q$1, FALSE), " ")</f>
        <v>1</v>
      </c>
      <c r="R32" s="33">
        <f>IFERROR(VLOOKUP($C32, 'All Indicators - Breakdown'!$C:$GQ, R$1, FALSE), " ")</f>
        <v>3</v>
      </c>
      <c r="S32" s="33">
        <f>IFERROR(VLOOKUP($C32, 'All Indicators - Breakdown'!$C:$GQ, S$1, FALSE), " ")</f>
        <v>4</v>
      </c>
      <c r="T32" s="33">
        <f>IFERROR(VLOOKUP($C32, 'All Indicators - Breakdown'!$C:$GQ, T$1, FALSE), " ")</f>
        <v>2</v>
      </c>
      <c r="U32" s="33">
        <f>IFERROR(VLOOKUP($C32, 'All Indicators - Breakdown'!$C:$GQ, U$1, FALSE), " ")</f>
        <v>5</v>
      </c>
      <c r="V32" s="33">
        <f>IFERROR(VLOOKUP($C32, 'All Indicators - Breakdown'!$C:$GQ, V$1, FALSE), " ")</f>
        <v>1</v>
      </c>
      <c r="W32" s="33">
        <f>IFERROR(VLOOKUP($C32, 'All Indicators - Breakdown'!$C:$GQ, W$1, FALSE), " ")</f>
        <v>2</v>
      </c>
      <c r="X32" s="33">
        <f>IFERROR(VLOOKUP($C32, 'All Indicators - Breakdown'!$C:$GQ, X$1, FALSE), " ")</f>
        <v>1</v>
      </c>
      <c r="Y32" s="33">
        <f>IFERROR(VLOOKUP($C32, 'All Indicators - Breakdown'!$C:$GQ, Y$1, FALSE), " ")</f>
        <v>1</v>
      </c>
      <c r="Z32" s="33">
        <f>IFERROR(VLOOKUP($C32, 'All Indicators - Breakdown'!$C:$GQ, Z$1, FALSE), " ")</f>
        <v>3</v>
      </c>
      <c r="AA32" s="33">
        <f>IFERROR(VLOOKUP($C32, 'All Indicators - Breakdown'!$C:$GQ, AA$1, FALSE), " ")</f>
        <v>2</v>
      </c>
      <c r="AB32" s="33">
        <f>IFERROR(VLOOKUP($C32, 'All Indicators - Breakdown'!$C:$GQ, AB$1, FALSE), " ")</f>
        <v>3</v>
      </c>
      <c r="AC32" s="33">
        <f>IFERROR(VLOOKUP($C32, 'All Indicators - Breakdown'!$C:$GQ, AC$1, FALSE), " ")</f>
        <v>5</v>
      </c>
      <c r="AD32" s="33">
        <f>IFERROR(VLOOKUP($C32, 'All Indicators - Breakdown'!$C:$GQ, AD$1, FALSE), " ")</f>
        <v>1</v>
      </c>
      <c r="AE32" s="33">
        <f>IFERROR(VLOOKUP($C32, 'All Indicators - Breakdown'!$C:$HE, AE$1, FALSE), " ")</f>
        <v>3</v>
      </c>
      <c r="AF32" s="33">
        <f>IFERROR(VLOOKUP($C32, 'All Indicators - Breakdown'!$C:$HE, AF$1, FALSE), " ")</f>
        <v>3</v>
      </c>
      <c r="AG32" s="33">
        <f>IFERROR(VLOOKUP($C32, 'All Indicators - Breakdown'!$C:$HE, AG$1, FALSE), " ")</f>
        <v>4</v>
      </c>
      <c r="AH32" s="33">
        <f>IFERROR(VLOOKUP($C32, 'All Indicators - Breakdown'!$C:$HE, AH$1, FALSE), " ")</f>
        <v>3</v>
      </c>
      <c r="AI32" s="33">
        <f>IFERROR(VLOOKUP($C32, 'All Indicators - Breakdown'!$C:$HE, AI$1, FALSE), " ")</f>
        <v>3</v>
      </c>
      <c r="AJ32" s="33">
        <f>IFERROR(VLOOKUP($C32, 'All Indicators - Breakdown'!$C:$HZ, AJ$1, FALSE), " ")</f>
        <v>5</v>
      </c>
      <c r="AK32" s="33">
        <f>IFERROR(VLOOKUP($C32, 'All Indicators - Breakdown'!$C:$HZ, AK$1, FALSE), " ")</f>
        <v>3</v>
      </c>
      <c r="AL32" s="33">
        <f>IFERROR(VLOOKUP($C32, 'All Indicators - Breakdown'!$C:$HZ, AL$1, FALSE), " ")</f>
        <v>1</v>
      </c>
      <c r="AM32" s="33">
        <f>IFERROR(VLOOKUP($C32, 'All Indicators - Breakdown'!$C:$IU, AM$1, FALSE), " ")</f>
        <v>1</v>
      </c>
      <c r="AN32" s="33">
        <f>IFERROR(VLOOKUP($C32, 'All Indicators - Breakdown'!$C:$IU, AN$1, FALSE), " ")</f>
        <v>1</v>
      </c>
      <c r="AO32" s="33">
        <f>IFERROR(VLOOKUP($C32, 'All Indicators - Breakdown'!$C:$IU, AO$1, FALSE), " ")</f>
        <v>1</v>
      </c>
      <c r="AP32">
        <f t="shared" si="7"/>
        <v>5</v>
      </c>
      <c r="AQ32">
        <f t="shared" si="7"/>
        <v>5</v>
      </c>
      <c r="AR32">
        <f t="shared" si="7"/>
        <v>5</v>
      </c>
      <c r="AS32">
        <f t="shared" si="7"/>
        <v>4</v>
      </c>
      <c r="AT32">
        <f t="shared" si="7"/>
        <v>4</v>
      </c>
      <c r="AU32">
        <f t="shared" si="7"/>
        <v>4</v>
      </c>
      <c r="AV32">
        <f t="shared" si="7"/>
        <v>4</v>
      </c>
      <c r="AW32">
        <f t="shared" si="7"/>
        <v>3</v>
      </c>
      <c r="AX32">
        <f t="shared" si="7"/>
        <v>3</v>
      </c>
      <c r="AY32">
        <f t="shared" si="7"/>
        <v>3</v>
      </c>
      <c r="AZ32">
        <f t="shared" si="7"/>
        <v>3</v>
      </c>
      <c r="BA32">
        <f t="shared" si="7"/>
        <v>3</v>
      </c>
      <c r="BB32">
        <f t="shared" si="7"/>
        <v>3</v>
      </c>
      <c r="BC32">
        <f t="shared" si="7"/>
        <v>3</v>
      </c>
      <c r="BD32">
        <f t="shared" si="7"/>
        <v>3</v>
      </c>
      <c r="BE32">
        <f t="shared" si="7"/>
        <v>3</v>
      </c>
      <c r="BF32">
        <f t="shared" si="6"/>
        <v>2</v>
      </c>
      <c r="BG32">
        <f t="shared" si="6"/>
        <v>2</v>
      </c>
      <c r="BH32">
        <f t="shared" si="6"/>
        <v>2</v>
      </c>
      <c r="BI32">
        <f t="shared" si="6"/>
        <v>2</v>
      </c>
      <c r="BJ32">
        <f t="shared" si="6"/>
        <v>2</v>
      </c>
      <c r="BK32">
        <f t="shared" si="6"/>
        <v>2</v>
      </c>
      <c r="BL32">
        <f t="shared" si="6"/>
        <v>1</v>
      </c>
      <c r="BM32">
        <f t="shared" si="6"/>
        <v>1</v>
      </c>
      <c r="BN32">
        <f t="shared" si="4"/>
        <v>1</v>
      </c>
      <c r="BO32">
        <f t="shared" si="4"/>
        <v>1</v>
      </c>
      <c r="BP32">
        <f t="shared" si="4"/>
        <v>1</v>
      </c>
      <c r="BQ32">
        <f t="shared" si="5"/>
        <v>1</v>
      </c>
      <c r="BR32">
        <f t="shared" si="5"/>
        <v>1</v>
      </c>
      <c r="BS32">
        <f t="shared" si="5"/>
        <v>1</v>
      </c>
      <c r="BT32">
        <f t="shared" si="5"/>
        <v>1</v>
      </c>
      <c r="BU32">
        <f t="shared" si="5"/>
        <v>1</v>
      </c>
      <c r="BV32">
        <f t="shared" si="5"/>
        <v>1</v>
      </c>
      <c r="BW32">
        <f t="shared" si="5"/>
        <v>1</v>
      </c>
      <c r="BX32">
        <f t="shared" si="5"/>
        <v>1</v>
      </c>
      <c r="BY32">
        <f t="shared" si="5"/>
        <v>0</v>
      </c>
    </row>
    <row r="33" spans="1:77" ht="16.3" thickTop="1" thickBot="1" x14ac:dyDescent="0.3">
      <c r="A33" s="16" t="s">
        <v>185</v>
      </c>
      <c r="B33" s="16" t="s">
        <v>200</v>
      </c>
      <c r="C33" s="16" t="s">
        <v>201</v>
      </c>
      <c r="D33" s="10">
        <f>VLOOKUP(C33, Overview!C$3:D$403, 2, FALSE)</f>
        <v>3</v>
      </c>
      <c r="E33" s="34">
        <f t="shared" si="2"/>
        <v>3.4</v>
      </c>
      <c r="F33" s="33">
        <f>IFERROR(VLOOKUP($C33, 'All Indicators - Breakdown'!$C:$GQ, F$1, FALSE), " ")</f>
        <v>3</v>
      </c>
      <c r="G33" s="33">
        <f>IFERROR(VLOOKUP($C33, 'All Indicators - Breakdown'!$C:$GQ, G$1, FALSE), " ")</f>
        <v>1</v>
      </c>
      <c r="H33" s="33">
        <f>IFERROR(VLOOKUP($C33, 'All Indicators - Breakdown'!$C:$GQ, H$1, FALSE), " ")</f>
        <v>3</v>
      </c>
      <c r="I33" s="33">
        <f>IFERROR(VLOOKUP($C33, 'All Indicators - Breakdown'!$C:$GQ, I$1, FALSE), " ")</f>
        <v>3</v>
      </c>
      <c r="J33" s="33">
        <f>IFERROR(VLOOKUP($C33, 'All Indicators - Breakdown'!$C:$GQ, J$1, FALSE), " ")</f>
        <v>3</v>
      </c>
      <c r="K33" s="33">
        <f>IFERROR(VLOOKUP($C33, 'All Indicators - Breakdown'!$C:$GQ, K$1, FALSE), " ")</f>
        <v>4</v>
      </c>
      <c r="L33" s="33">
        <f>IFERROR(VLOOKUP($C33, 'All Indicators - Breakdown'!$C:$GQ, L$1, FALSE), " ")</f>
        <v>2</v>
      </c>
      <c r="M33" s="33">
        <f>IFERROR(VLOOKUP($C33, 'All Indicators - Breakdown'!$C:$GQ, M$1, FALSE), " ")</f>
        <v>2</v>
      </c>
      <c r="N33" s="33" t="str">
        <f>IFERROR(VLOOKUP($C33, 'All Indicators - Breakdown'!$C:$GQ, N$1, FALSE), " ")</f>
        <v>N/A</v>
      </c>
      <c r="O33" s="33">
        <f>IFERROR(VLOOKUP($C33, 'All Indicators - Breakdown'!$C:$GQ, O$1, FALSE), " ")</f>
        <v>1</v>
      </c>
      <c r="P33" s="33">
        <f>IFERROR(VLOOKUP($C33, 'All Indicators - Breakdown'!$C:$GQ, P$1, FALSE), " ")</f>
        <v>1</v>
      </c>
      <c r="Q33" s="33">
        <f>IFERROR(VLOOKUP($C33, 'All Indicators - Breakdown'!$C:$GQ, Q$1, FALSE), " ")</f>
        <v>1</v>
      </c>
      <c r="R33" s="33">
        <f>IFERROR(VLOOKUP($C33, 'All Indicators - Breakdown'!$C:$GQ, R$1, FALSE), " ")</f>
        <v>1</v>
      </c>
      <c r="S33" s="33">
        <f>IFERROR(VLOOKUP($C33, 'All Indicators - Breakdown'!$C:$GQ, S$1, FALSE), " ")</f>
        <v>2</v>
      </c>
      <c r="T33" s="33">
        <f>IFERROR(VLOOKUP($C33, 'All Indicators - Breakdown'!$C:$GQ, T$1, FALSE), " ")</f>
        <v>2</v>
      </c>
      <c r="U33" s="33">
        <f>IFERROR(VLOOKUP($C33, 'All Indicators - Breakdown'!$C:$GQ, U$1, FALSE), " ")</f>
        <v>3</v>
      </c>
      <c r="V33" s="33">
        <f>IFERROR(VLOOKUP($C33, 'All Indicators - Breakdown'!$C:$GQ, V$1, FALSE), " ")</f>
        <v>1</v>
      </c>
      <c r="W33" s="33">
        <f>IFERROR(VLOOKUP($C33, 'All Indicators - Breakdown'!$C:$GQ, W$1, FALSE), " ")</f>
        <v>2</v>
      </c>
      <c r="X33" s="33">
        <f>IFERROR(VLOOKUP($C33, 'All Indicators - Breakdown'!$C:$GQ, X$1, FALSE), " ")</f>
        <v>1</v>
      </c>
      <c r="Y33" s="33">
        <f>IFERROR(VLOOKUP($C33, 'All Indicators - Breakdown'!$C:$GQ, Y$1, FALSE), " ")</f>
        <v>1</v>
      </c>
      <c r="Z33" s="33">
        <f>IFERROR(VLOOKUP($C33, 'All Indicators - Breakdown'!$C:$GQ, Z$1, FALSE), " ")</f>
        <v>1</v>
      </c>
      <c r="AA33" s="33">
        <f>IFERROR(VLOOKUP($C33, 'All Indicators - Breakdown'!$C:$GQ, AA$1, FALSE), " ")</f>
        <v>4</v>
      </c>
      <c r="AB33" s="33">
        <f>IFERROR(VLOOKUP($C33, 'All Indicators - Breakdown'!$C:$GQ, AB$1, FALSE), " ")</f>
        <v>3</v>
      </c>
      <c r="AC33" s="33">
        <f>IFERROR(VLOOKUP($C33, 'All Indicators - Breakdown'!$C:$GQ, AC$1, FALSE), " ")</f>
        <v>5</v>
      </c>
      <c r="AD33" s="33">
        <f>IFERROR(VLOOKUP($C33, 'All Indicators - Breakdown'!$C:$GQ, AD$1, FALSE), " ")</f>
        <v>2</v>
      </c>
      <c r="AE33" s="33">
        <f>IFERROR(VLOOKUP($C33, 'All Indicators - Breakdown'!$C:$HE, AE$1, FALSE), " ")</f>
        <v>3</v>
      </c>
      <c r="AF33" s="33">
        <f>IFERROR(VLOOKUP($C33, 'All Indicators - Breakdown'!$C:$HE, AF$1, FALSE), " ")</f>
        <v>3</v>
      </c>
      <c r="AG33" s="33">
        <f>IFERROR(VLOOKUP($C33, 'All Indicators - Breakdown'!$C:$HE, AG$1, FALSE), " ")</f>
        <v>4</v>
      </c>
      <c r="AH33" s="33">
        <f>IFERROR(VLOOKUP($C33, 'All Indicators - Breakdown'!$C:$HE, AH$1, FALSE), " ")</f>
        <v>3</v>
      </c>
      <c r="AI33" s="33">
        <f>IFERROR(VLOOKUP($C33, 'All Indicators - Breakdown'!$C:$HE, AI$1, FALSE), " ")</f>
        <v>3</v>
      </c>
      <c r="AJ33" s="33">
        <f>IFERROR(VLOOKUP($C33, 'All Indicators - Breakdown'!$C:$HZ, AJ$1, FALSE), " ")</f>
        <v>5</v>
      </c>
      <c r="AK33" s="33">
        <f>IFERROR(VLOOKUP($C33, 'All Indicators - Breakdown'!$C:$HZ, AK$1, FALSE), " ")</f>
        <v>3</v>
      </c>
      <c r="AL33" s="33">
        <f>IFERROR(VLOOKUP($C33, 'All Indicators - Breakdown'!$C:$HZ, AL$1, FALSE), " ")</f>
        <v>1</v>
      </c>
      <c r="AM33" s="33">
        <f>IFERROR(VLOOKUP($C33, 'All Indicators - Breakdown'!$C:$IU, AM$1, FALSE), " ")</f>
        <v>1</v>
      </c>
      <c r="AN33" s="33">
        <f>IFERROR(VLOOKUP($C33, 'All Indicators - Breakdown'!$C:$IU, AN$1, FALSE), " ")</f>
        <v>1</v>
      </c>
      <c r="AO33" s="33">
        <f>IFERROR(VLOOKUP($C33, 'All Indicators - Breakdown'!$C:$IU, AO$1, FALSE), " ")</f>
        <v>1</v>
      </c>
      <c r="AP33">
        <f t="shared" si="7"/>
        <v>5</v>
      </c>
      <c r="AQ33">
        <f t="shared" si="7"/>
        <v>5</v>
      </c>
      <c r="AR33">
        <f t="shared" si="7"/>
        <v>4</v>
      </c>
      <c r="AS33">
        <f t="shared" si="7"/>
        <v>4</v>
      </c>
      <c r="AT33">
        <f t="shared" si="7"/>
        <v>4</v>
      </c>
      <c r="AU33">
        <f t="shared" si="7"/>
        <v>3</v>
      </c>
      <c r="AV33">
        <f t="shared" si="7"/>
        <v>3</v>
      </c>
      <c r="AW33">
        <f t="shared" si="7"/>
        <v>3</v>
      </c>
      <c r="AX33">
        <f t="shared" si="7"/>
        <v>3</v>
      </c>
      <c r="AY33">
        <f t="shared" si="7"/>
        <v>3</v>
      </c>
      <c r="AZ33">
        <f t="shared" si="7"/>
        <v>3</v>
      </c>
      <c r="BA33">
        <f t="shared" si="7"/>
        <v>3</v>
      </c>
      <c r="BB33">
        <f t="shared" si="7"/>
        <v>3</v>
      </c>
      <c r="BC33">
        <f t="shared" si="7"/>
        <v>3</v>
      </c>
      <c r="BD33">
        <f t="shared" si="7"/>
        <v>3</v>
      </c>
      <c r="BE33">
        <f t="shared" si="7"/>
        <v>3</v>
      </c>
      <c r="BF33">
        <f t="shared" si="6"/>
        <v>2</v>
      </c>
      <c r="BG33">
        <f t="shared" si="6"/>
        <v>2</v>
      </c>
      <c r="BH33">
        <f t="shared" si="6"/>
        <v>2</v>
      </c>
      <c r="BI33">
        <f t="shared" si="6"/>
        <v>2</v>
      </c>
      <c r="BJ33">
        <f t="shared" si="6"/>
        <v>2</v>
      </c>
      <c r="BK33">
        <f t="shared" si="6"/>
        <v>2</v>
      </c>
      <c r="BL33">
        <f t="shared" si="6"/>
        <v>1</v>
      </c>
      <c r="BM33">
        <f t="shared" si="6"/>
        <v>1</v>
      </c>
      <c r="BN33">
        <f t="shared" si="4"/>
        <v>1</v>
      </c>
      <c r="BO33">
        <f t="shared" si="4"/>
        <v>1</v>
      </c>
      <c r="BP33">
        <f t="shared" si="4"/>
        <v>1</v>
      </c>
      <c r="BQ33">
        <f t="shared" si="5"/>
        <v>1</v>
      </c>
      <c r="BR33">
        <f t="shared" si="5"/>
        <v>1</v>
      </c>
      <c r="BS33">
        <f t="shared" si="5"/>
        <v>1</v>
      </c>
      <c r="BT33">
        <f t="shared" si="5"/>
        <v>1</v>
      </c>
      <c r="BU33">
        <f t="shared" si="5"/>
        <v>1</v>
      </c>
      <c r="BV33">
        <f t="shared" si="5"/>
        <v>1</v>
      </c>
      <c r="BW33">
        <f t="shared" si="5"/>
        <v>1</v>
      </c>
      <c r="BX33">
        <f t="shared" si="5"/>
        <v>1</v>
      </c>
      <c r="BY33">
        <f t="shared" si="5"/>
        <v>0</v>
      </c>
    </row>
    <row r="34" spans="1:77" ht="16.3" thickTop="1" thickBot="1" x14ac:dyDescent="0.3">
      <c r="A34" s="16" t="s">
        <v>185</v>
      </c>
      <c r="B34" s="16" t="s">
        <v>202</v>
      </c>
      <c r="C34" s="16" t="s">
        <v>203</v>
      </c>
      <c r="D34" s="10">
        <f>VLOOKUP(C34, Overview!C$3:D$403, 2, FALSE)</f>
        <v>3</v>
      </c>
      <c r="E34" s="34">
        <f t="shared" si="2"/>
        <v>3.4</v>
      </c>
      <c r="F34" s="33">
        <f>IFERROR(VLOOKUP($C34, 'All Indicators - Breakdown'!$C:$GQ, F$1, FALSE), " ")</f>
        <v>4</v>
      </c>
      <c r="G34" s="33">
        <f>IFERROR(VLOOKUP($C34, 'All Indicators - Breakdown'!$C:$GQ, G$1, FALSE), " ")</f>
        <v>1</v>
      </c>
      <c r="H34" s="33">
        <f>IFERROR(VLOOKUP($C34, 'All Indicators - Breakdown'!$C:$GQ, H$1, FALSE), " ")</f>
        <v>4</v>
      </c>
      <c r="I34" s="33">
        <f>IFERROR(VLOOKUP($C34, 'All Indicators - Breakdown'!$C:$GQ, I$1, FALSE), " ")</f>
        <v>2</v>
      </c>
      <c r="J34" s="33">
        <f>IFERROR(VLOOKUP($C34, 'All Indicators - Breakdown'!$C:$GQ, J$1, FALSE), " ")</f>
        <v>2</v>
      </c>
      <c r="K34" s="33">
        <f>IFERROR(VLOOKUP($C34, 'All Indicators - Breakdown'!$C:$GQ, K$1, FALSE), " ")</f>
        <v>1</v>
      </c>
      <c r="L34" s="33">
        <f>IFERROR(VLOOKUP($C34, 'All Indicators - Breakdown'!$C:$GQ, L$1, FALSE), " ")</f>
        <v>2</v>
      </c>
      <c r="M34" s="33">
        <f>IFERROR(VLOOKUP($C34, 'All Indicators - Breakdown'!$C:$GQ, M$1, FALSE), " ")</f>
        <v>4</v>
      </c>
      <c r="N34" s="33" t="str">
        <f>IFERROR(VLOOKUP($C34, 'All Indicators - Breakdown'!$C:$GQ, N$1, FALSE), " ")</f>
        <v>N/A</v>
      </c>
      <c r="O34" s="33">
        <f>IFERROR(VLOOKUP($C34, 'All Indicators - Breakdown'!$C:$GQ, O$1, FALSE), " ")</f>
        <v>1</v>
      </c>
      <c r="P34" s="33">
        <f>IFERROR(VLOOKUP($C34, 'All Indicators - Breakdown'!$C:$GQ, P$1, FALSE), " ")</f>
        <v>2</v>
      </c>
      <c r="Q34" s="33">
        <f>IFERROR(VLOOKUP($C34, 'All Indicators - Breakdown'!$C:$GQ, Q$1, FALSE), " ")</f>
        <v>1</v>
      </c>
      <c r="R34" s="33">
        <f>IFERROR(VLOOKUP($C34, 'All Indicators - Breakdown'!$C:$GQ, R$1, FALSE), " ")</f>
        <v>2</v>
      </c>
      <c r="S34" s="33">
        <f>IFERROR(VLOOKUP($C34, 'All Indicators - Breakdown'!$C:$GQ, S$1, FALSE), " ")</f>
        <v>4</v>
      </c>
      <c r="T34" s="33">
        <f>IFERROR(VLOOKUP($C34, 'All Indicators - Breakdown'!$C:$GQ, T$1, FALSE), " ")</f>
        <v>2</v>
      </c>
      <c r="U34" s="33">
        <f>IFERROR(VLOOKUP($C34, 'All Indicators - Breakdown'!$C:$GQ, U$1, FALSE), " ")</f>
        <v>5</v>
      </c>
      <c r="V34" s="33">
        <f>IFERROR(VLOOKUP($C34, 'All Indicators - Breakdown'!$C:$GQ, V$1, FALSE), " ")</f>
        <v>1</v>
      </c>
      <c r="W34" s="33">
        <f>IFERROR(VLOOKUP($C34, 'All Indicators - Breakdown'!$C:$GQ, W$1, FALSE), " ")</f>
        <v>2</v>
      </c>
      <c r="X34" s="33">
        <f>IFERROR(VLOOKUP($C34, 'All Indicators - Breakdown'!$C:$GQ, X$1, FALSE), " ")</f>
        <v>1</v>
      </c>
      <c r="Y34" s="33">
        <f>IFERROR(VLOOKUP($C34, 'All Indicators - Breakdown'!$C:$GQ, Y$1, FALSE), " ")</f>
        <v>1</v>
      </c>
      <c r="Z34" s="33">
        <f>IFERROR(VLOOKUP($C34, 'All Indicators - Breakdown'!$C:$GQ, Z$1, FALSE), " ")</f>
        <v>3</v>
      </c>
      <c r="AA34" s="33">
        <f>IFERROR(VLOOKUP($C34, 'All Indicators - Breakdown'!$C:$GQ, AA$1, FALSE), " ")</f>
        <v>1</v>
      </c>
      <c r="AB34" s="33">
        <f>IFERROR(VLOOKUP($C34, 'All Indicators - Breakdown'!$C:$GQ, AB$1, FALSE), " ")</f>
        <v>3</v>
      </c>
      <c r="AC34" s="33">
        <f>IFERROR(VLOOKUP($C34, 'All Indicators - Breakdown'!$C:$GQ, AC$1, FALSE), " ")</f>
        <v>5</v>
      </c>
      <c r="AD34" s="33">
        <f>IFERROR(VLOOKUP($C34, 'All Indicators - Breakdown'!$C:$GQ, AD$1, FALSE), " ")</f>
        <v>1</v>
      </c>
      <c r="AE34" s="33">
        <f>IFERROR(VLOOKUP($C34, 'All Indicators - Breakdown'!$C:$HE, AE$1, FALSE), " ")</f>
        <v>3</v>
      </c>
      <c r="AF34" s="33">
        <f>IFERROR(VLOOKUP($C34, 'All Indicators - Breakdown'!$C:$HE, AF$1, FALSE), " ")</f>
        <v>2</v>
      </c>
      <c r="AG34" s="33">
        <f>IFERROR(VLOOKUP($C34, 'All Indicators - Breakdown'!$C:$HE, AG$1, FALSE), " ")</f>
        <v>4</v>
      </c>
      <c r="AH34" s="33">
        <f>IFERROR(VLOOKUP($C34, 'All Indicators - Breakdown'!$C:$HE, AH$1, FALSE), " ")</f>
        <v>3</v>
      </c>
      <c r="AI34" s="33">
        <f>IFERROR(VLOOKUP($C34, 'All Indicators - Breakdown'!$C:$HE, AI$1, FALSE), " ")</f>
        <v>3</v>
      </c>
      <c r="AJ34" s="33">
        <f>IFERROR(VLOOKUP($C34, 'All Indicators - Breakdown'!$C:$HZ, AJ$1, FALSE), " ")</f>
        <v>4</v>
      </c>
      <c r="AK34" s="33">
        <f>IFERROR(VLOOKUP($C34, 'All Indicators - Breakdown'!$C:$HZ, AK$1, FALSE), " ")</f>
        <v>3</v>
      </c>
      <c r="AL34" s="33">
        <f>IFERROR(VLOOKUP($C34, 'All Indicators - Breakdown'!$C:$HZ, AL$1, FALSE), " ")</f>
        <v>1</v>
      </c>
      <c r="AM34" s="33">
        <f>IFERROR(VLOOKUP($C34, 'All Indicators - Breakdown'!$C:$IU, AM$1, FALSE), " ")</f>
        <v>1</v>
      </c>
      <c r="AN34" s="33">
        <f>IFERROR(VLOOKUP($C34, 'All Indicators - Breakdown'!$C:$IU, AN$1, FALSE), " ")</f>
        <v>1</v>
      </c>
      <c r="AO34" s="33">
        <f>IFERROR(VLOOKUP($C34, 'All Indicators - Breakdown'!$C:$IU, AO$1, FALSE), " ")</f>
        <v>1</v>
      </c>
      <c r="AP34">
        <f t="shared" si="7"/>
        <v>5</v>
      </c>
      <c r="AQ34">
        <f t="shared" si="7"/>
        <v>5</v>
      </c>
      <c r="AR34">
        <f t="shared" si="7"/>
        <v>4</v>
      </c>
      <c r="AS34">
        <f t="shared" si="7"/>
        <v>4</v>
      </c>
      <c r="AT34">
        <f t="shared" si="7"/>
        <v>4</v>
      </c>
      <c r="AU34">
        <f t="shared" si="7"/>
        <v>4</v>
      </c>
      <c r="AV34">
        <f t="shared" si="7"/>
        <v>4</v>
      </c>
      <c r="AW34">
        <f t="shared" si="7"/>
        <v>4</v>
      </c>
      <c r="AX34">
        <f t="shared" si="7"/>
        <v>3</v>
      </c>
      <c r="AY34">
        <f t="shared" si="7"/>
        <v>3</v>
      </c>
      <c r="AZ34">
        <f t="shared" si="7"/>
        <v>3</v>
      </c>
      <c r="BA34">
        <f t="shared" si="7"/>
        <v>3</v>
      </c>
      <c r="BB34">
        <f t="shared" si="7"/>
        <v>3</v>
      </c>
      <c r="BC34">
        <f t="shared" si="7"/>
        <v>3</v>
      </c>
      <c r="BD34">
        <f t="shared" si="7"/>
        <v>2</v>
      </c>
      <c r="BE34">
        <f t="shared" si="7"/>
        <v>2</v>
      </c>
      <c r="BF34">
        <f t="shared" si="6"/>
        <v>2</v>
      </c>
      <c r="BG34">
        <f t="shared" si="6"/>
        <v>2</v>
      </c>
      <c r="BH34">
        <f t="shared" si="6"/>
        <v>2</v>
      </c>
      <c r="BI34">
        <f t="shared" si="6"/>
        <v>2</v>
      </c>
      <c r="BJ34">
        <f t="shared" si="6"/>
        <v>2</v>
      </c>
      <c r="BK34">
        <f t="shared" si="6"/>
        <v>2</v>
      </c>
      <c r="BL34">
        <f t="shared" si="6"/>
        <v>1</v>
      </c>
      <c r="BM34">
        <f t="shared" si="6"/>
        <v>1</v>
      </c>
      <c r="BN34">
        <f t="shared" si="4"/>
        <v>1</v>
      </c>
      <c r="BO34">
        <f t="shared" si="4"/>
        <v>1</v>
      </c>
      <c r="BP34">
        <f t="shared" si="4"/>
        <v>1</v>
      </c>
      <c r="BQ34">
        <f t="shared" si="5"/>
        <v>1</v>
      </c>
      <c r="BR34">
        <f t="shared" si="5"/>
        <v>1</v>
      </c>
      <c r="BS34">
        <f t="shared" si="5"/>
        <v>1</v>
      </c>
      <c r="BT34">
        <f t="shared" si="5"/>
        <v>1</v>
      </c>
      <c r="BU34">
        <f t="shared" si="5"/>
        <v>1</v>
      </c>
      <c r="BV34">
        <f t="shared" si="5"/>
        <v>1</v>
      </c>
      <c r="BW34">
        <f t="shared" si="5"/>
        <v>1</v>
      </c>
      <c r="BX34">
        <f t="shared" si="5"/>
        <v>1</v>
      </c>
      <c r="BY34">
        <f t="shared" si="5"/>
        <v>0</v>
      </c>
    </row>
    <row r="35" spans="1:77" ht="16.3" thickTop="1" thickBot="1" x14ac:dyDescent="0.3">
      <c r="A35" s="16" t="s">
        <v>185</v>
      </c>
      <c r="B35" s="16" t="s">
        <v>204</v>
      </c>
      <c r="C35" s="16" t="s">
        <v>205</v>
      </c>
      <c r="D35" s="10">
        <f>VLOOKUP(C35, Overview!C$3:D$403, 2, FALSE)</f>
        <v>3</v>
      </c>
      <c r="E35" s="34">
        <f t="shared" si="2"/>
        <v>3.5</v>
      </c>
      <c r="F35" s="33">
        <f>IFERROR(VLOOKUP($C35, 'All Indicators - Breakdown'!$C:$GQ, F$1, FALSE), " ")</f>
        <v>4</v>
      </c>
      <c r="G35" s="33">
        <f>IFERROR(VLOOKUP($C35, 'All Indicators - Breakdown'!$C:$GQ, G$1, FALSE), " ")</f>
        <v>1</v>
      </c>
      <c r="H35" s="33">
        <f>IFERROR(VLOOKUP($C35, 'All Indicators - Breakdown'!$C:$GQ, H$1, FALSE), " ")</f>
        <v>4</v>
      </c>
      <c r="I35" s="33">
        <f>IFERROR(VLOOKUP($C35, 'All Indicators - Breakdown'!$C:$GQ, I$1, FALSE), " ")</f>
        <v>2</v>
      </c>
      <c r="J35" s="33">
        <f>IFERROR(VLOOKUP($C35, 'All Indicators - Breakdown'!$C:$GQ, J$1, FALSE), " ")</f>
        <v>2</v>
      </c>
      <c r="K35" s="33">
        <f>IFERROR(VLOOKUP($C35, 'All Indicators - Breakdown'!$C:$GQ, K$1, FALSE), " ")</f>
        <v>1</v>
      </c>
      <c r="L35" s="33">
        <f>IFERROR(VLOOKUP($C35, 'All Indicators - Breakdown'!$C:$GQ, L$1, FALSE), " ")</f>
        <v>1</v>
      </c>
      <c r="M35" s="33">
        <f>IFERROR(VLOOKUP($C35, 'All Indicators - Breakdown'!$C:$GQ, M$1, FALSE), " ")</f>
        <v>4</v>
      </c>
      <c r="N35" s="33" t="str">
        <f>IFERROR(VLOOKUP($C35, 'All Indicators - Breakdown'!$C:$GQ, N$1, FALSE), " ")</f>
        <v>N/A</v>
      </c>
      <c r="O35" s="33">
        <f>IFERROR(VLOOKUP($C35, 'All Indicators - Breakdown'!$C:$GQ, O$1, FALSE), " ")</f>
        <v>1</v>
      </c>
      <c r="P35" s="33">
        <f>IFERROR(VLOOKUP($C35, 'All Indicators - Breakdown'!$C:$GQ, P$1, FALSE), " ")</f>
        <v>2</v>
      </c>
      <c r="Q35" s="33">
        <f>IFERROR(VLOOKUP($C35, 'All Indicators - Breakdown'!$C:$GQ, Q$1, FALSE), " ")</f>
        <v>2</v>
      </c>
      <c r="R35" s="33">
        <f>IFERROR(VLOOKUP($C35, 'All Indicators - Breakdown'!$C:$GQ, R$1, FALSE), " ")</f>
        <v>3</v>
      </c>
      <c r="S35" s="33">
        <f>IFERROR(VLOOKUP($C35, 'All Indicators - Breakdown'!$C:$GQ, S$1, FALSE), " ")</f>
        <v>4</v>
      </c>
      <c r="T35" s="33">
        <f>IFERROR(VLOOKUP($C35, 'All Indicators - Breakdown'!$C:$GQ, T$1, FALSE), " ")</f>
        <v>1</v>
      </c>
      <c r="U35" s="33">
        <f>IFERROR(VLOOKUP($C35, 'All Indicators - Breakdown'!$C:$GQ, U$1, FALSE), " ")</f>
        <v>5</v>
      </c>
      <c r="V35" s="33">
        <f>IFERROR(VLOOKUP($C35, 'All Indicators - Breakdown'!$C:$GQ, V$1, FALSE), " ")</f>
        <v>1</v>
      </c>
      <c r="W35" s="33">
        <f>IFERROR(VLOOKUP($C35, 'All Indicators - Breakdown'!$C:$GQ, W$1, FALSE), " ")</f>
        <v>1</v>
      </c>
      <c r="X35" s="33">
        <f>IFERROR(VLOOKUP($C35, 'All Indicators - Breakdown'!$C:$GQ, X$1, FALSE), " ")</f>
        <v>1</v>
      </c>
      <c r="Y35" s="33">
        <f>IFERROR(VLOOKUP($C35, 'All Indicators - Breakdown'!$C:$GQ, Y$1, FALSE), " ")</f>
        <v>1</v>
      </c>
      <c r="Z35" s="33">
        <f>IFERROR(VLOOKUP($C35, 'All Indicators - Breakdown'!$C:$GQ, Z$1, FALSE), " ")</f>
        <v>3</v>
      </c>
      <c r="AA35" s="33">
        <f>IFERROR(VLOOKUP($C35, 'All Indicators - Breakdown'!$C:$GQ, AA$1, FALSE), " ")</f>
        <v>1</v>
      </c>
      <c r="AB35" s="33">
        <f>IFERROR(VLOOKUP($C35, 'All Indicators - Breakdown'!$C:$GQ, AB$1, FALSE), " ")</f>
        <v>3</v>
      </c>
      <c r="AC35" s="33">
        <f>IFERROR(VLOOKUP($C35, 'All Indicators - Breakdown'!$C:$GQ, AC$1, FALSE), " ")</f>
        <v>5</v>
      </c>
      <c r="AD35" s="33">
        <f>IFERROR(VLOOKUP($C35, 'All Indicators - Breakdown'!$C:$GQ, AD$1, FALSE), " ")</f>
        <v>1</v>
      </c>
      <c r="AE35" s="33">
        <f>IFERROR(VLOOKUP($C35, 'All Indicators - Breakdown'!$C:$HE, AE$1, FALSE), " ")</f>
        <v>3</v>
      </c>
      <c r="AF35" s="33">
        <f>IFERROR(VLOOKUP($C35, 'All Indicators - Breakdown'!$C:$HE, AF$1, FALSE), " ")</f>
        <v>3</v>
      </c>
      <c r="AG35" s="33">
        <f>IFERROR(VLOOKUP($C35, 'All Indicators - Breakdown'!$C:$HE, AG$1, FALSE), " ")</f>
        <v>2</v>
      </c>
      <c r="AH35" s="33">
        <f>IFERROR(VLOOKUP($C35, 'All Indicators - Breakdown'!$C:$HE, AH$1, FALSE), " ")</f>
        <v>3</v>
      </c>
      <c r="AI35" s="33">
        <f>IFERROR(VLOOKUP($C35, 'All Indicators - Breakdown'!$C:$HE, AI$1, FALSE), " ")</f>
        <v>3</v>
      </c>
      <c r="AJ35" s="33">
        <f>IFERROR(VLOOKUP($C35, 'All Indicators - Breakdown'!$C:$HZ, AJ$1, FALSE), " ")</f>
        <v>4</v>
      </c>
      <c r="AK35" s="33">
        <f>IFERROR(VLOOKUP($C35, 'All Indicators - Breakdown'!$C:$HZ, AK$1, FALSE), " ")</f>
        <v>4</v>
      </c>
      <c r="AL35" s="33">
        <f>IFERROR(VLOOKUP($C35, 'All Indicators - Breakdown'!$C:$HZ, AL$1, FALSE), " ")</f>
        <v>1</v>
      </c>
      <c r="AM35" s="33">
        <f>IFERROR(VLOOKUP($C35, 'All Indicators - Breakdown'!$C:$IU, AM$1, FALSE), " ")</f>
        <v>1</v>
      </c>
      <c r="AN35" s="33">
        <f>IFERROR(VLOOKUP($C35, 'All Indicators - Breakdown'!$C:$IU, AN$1, FALSE), " ")</f>
        <v>1</v>
      </c>
      <c r="AO35" s="33">
        <f>IFERROR(VLOOKUP($C35, 'All Indicators - Breakdown'!$C:$IU, AO$1, FALSE), " ")</f>
        <v>1</v>
      </c>
      <c r="AP35">
        <f t="shared" si="7"/>
        <v>5</v>
      </c>
      <c r="AQ35">
        <f t="shared" si="7"/>
        <v>5</v>
      </c>
      <c r="AR35">
        <f t="shared" si="7"/>
        <v>4</v>
      </c>
      <c r="AS35">
        <f t="shared" si="7"/>
        <v>4</v>
      </c>
      <c r="AT35">
        <f t="shared" si="7"/>
        <v>4</v>
      </c>
      <c r="AU35">
        <f t="shared" si="7"/>
        <v>4</v>
      </c>
      <c r="AV35">
        <f t="shared" si="7"/>
        <v>4</v>
      </c>
      <c r="AW35">
        <f t="shared" si="7"/>
        <v>4</v>
      </c>
      <c r="AX35">
        <f t="shared" si="7"/>
        <v>3</v>
      </c>
      <c r="AY35">
        <f t="shared" si="7"/>
        <v>3</v>
      </c>
      <c r="AZ35">
        <f t="shared" si="7"/>
        <v>3</v>
      </c>
      <c r="BA35">
        <f t="shared" si="7"/>
        <v>3</v>
      </c>
      <c r="BB35">
        <f t="shared" si="7"/>
        <v>3</v>
      </c>
      <c r="BC35">
        <f t="shared" si="7"/>
        <v>3</v>
      </c>
      <c r="BD35">
        <f t="shared" si="7"/>
        <v>3</v>
      </c>
      <c r="BE35">
        <f t="shared" si="7"/>
        <v>2</v>
      </c>
      <c r="BF35">
        <f t="shared" si="6"/>
        <v>2</v>
      </c>
      <c r="BG35">
        <f t="shared" si="6"/>
        <v>2</v>
      </c>
      <c r="BH35">
        <f t="shared" si="6"/>
        <v>2</v>
      </c>
      <c r="BI35">
        <f t="shared" si="6"/>
        <v>2</v>
      </c>
      <c r="BJ35">
        <f t="shared" si="6"/>
        <v>1</v>
      </c>
      <c r="BK35">
        <f t="shared" si="6"/>
        <v>1</v>
      </c>
      <c r="BL35">
        <f t="shared" si="6"/>
        <v>1</v>
      </c>
      <c r="BM35">
        <f t="shared" si="6"/>
        <v>1</v>
      </c>
      <c r="BN35">
        <f t="shared" si="4"/>
        <v>1</v>
      </c>
      <c r="BO35">
        <f t="shared" si="4"/>
        <v>1</v>
      </c>
      <c r="BP35">
        <f t="shared" si="4"/>
        <v>1</v>
      </c>
      <c r="BQ35">
        <f t="shared" si="5"/>
        <v>1</v>
      </c>
      <c r="BR35">
        <f t="shared" si="5"/>
        <v>1</v>
      </c>
      <c r="BS35">
        <f t="shared" si="5"/>
        <v>1</v>
      </c>
      <c r="BT35">
        <f t="shared" si="5"/>
        <v>1</v>
      </c>
      <c r="BU35">
        <f t="shared" si="5"/>
        <v>1</v>
      </c>
      <c r="BV35">
        <f t="shared" si="5"/>
        <v>1</v>
      </c>
      <c r="BW35">
        <f t="shared" si="5"/>
        <v>1</v>
      </c>
      <c r="BX35">
        <f t="shared" si="5"/>
        <v>1</v>
      </c>
      <c r="BY35">
        <f t="shared" si="5"/>
        <v>0</v>
      </c>
    </row>
    <row r="36" spans="1:77" ht="16.3" thickTop="1" thickBot="1" x14ac:dyDescent="0.3">
      <c r="A36" s="16" t="s">
        <v>206</v>
      </c>
      <c r="B36" s="16" t="s">
        <v>207</v>
      </c>
      <c r="C36" s="16" t="s">
        <v>208</v>
      </c>
      <c r="D36" s="10">
        <f>VLOOKUP(C36, Overview!C$3:D$403, 2, FALSE)</f>
        <v>2</v>
      </c>
      <c r="E36" s="34">
        <f t="shared" si="2"/>
        <v>2.8</v>
      </c>
      <c r="F36" s="33">
        <f>IFERROR(VLOOKUP($C36, 'All Indicators - Breakdown'!$C:$GQ, F$1, FALSE), " ")</f>
        <v>3</v>
      </c>
      <c r="G36" s="33">
        <f>IFERROR(VLOOKUP($C36, 'All Indicators - Breakdown'!$C:$GQ, G$1, FALSE), " ")</f>
        <v>3</v>
      </c>
      <c r="H36" s="33">
        <f>IFERROR(VLOOKUP($C36, 'All Indicators - Breakdown'!$C:$GQ, H$1, FALSE), " ")</f>
        <v>3</v>
      </c>
      <c r="I36" s="33">
        <f>IFERROR(VLOOKUP($C36, 'All Indicators - Breakdown'!$C:$GQ, I$1, FALSE), " ")</f>
        <v>3</v>
      </c>
      <c r="J36" s="33">
        <f>IFERROR(VLOOKUP($C36, 'All Indicators - Breakdown'!$C:$GQ, J$1, FALSE), " ")</f>
        <v>2</v>
      </c>
      <c r="K36" s="33">
        <f>IFERROR(VLOOKUP($C36, 'All Indicators - Breakdown'!$C:$GQ, K$1, FALSE), " ")</f>
        <v>1</v>
      </c>
      <c r="L36" s="33">
        <f>IFERROR(VLOOKUP($C36, 'All Indicators - Breakdown'!$C:$GQ, L$1, FALSE), " ")</f>
        <v>1</v>
      </c>
      <c r="M36" s="33">
        <f>IFERROR(VLOOKUP($C36, 'All Indicators - Breakdown'!$C:$GQ, M$1, FALSE), " ")</f>
        <v>1</v>
      </c>
      <c r="N36" s="33" t="str">
        <f>IFERROR(VLOOKUP($C36, 'All Indicators - Breakdown'!$C:$GQ, N$1, FALSE), " ")</f>
        <v>N/A</v>
      </c>
      <c r="O36" s="33">
        <f>IFERROR(VLOOKUP($C36, 'All Indicators - Breakdown'!$C:$GQ, O$1, FALSE), " ")</f>
        <v>1</v>
      </c>
      <c r="P36" s="33">
        <f>IFERROR(VLOOKUP($C36, 'All Indicators - Breakdown'!$C:$GQ, P$1, FALSE), " ")</f>
        <v>2</v>
      </c>
      <c r="Q36" s="33">
        <f>IFERROR(VLOOKUP($C36, 'All Indicators - Breakdown'!$C:$GQ, Q$1, FALSE), " ")</f>
        <v>1</v>
      </c>
      <c r="R36" s="33">
        <f>IFERROR(VLOOKUP($C36, 'All Indicators - Breakdown'!$C:$GQ, R$1, FALSE), " ")</f>
        <v>1</v>
      </c>
      <c r="S36" s="33">
        <f>IFERROR(VLOOKUP($C36, 'All Indicators - Breakdown'!$C:$GQ, S$1, FALSE), " ")</f>
        <v>3</v>
      </c>
      <c r="T36" s="33">
        <f>IFERROR(VLOOKUP($C36, 'All Indicators - Breakdown'!$C:$GQ, T$1, FALSE), " ")</f>
        <v>1</v>
      </c>
      <c r="U36" s="33">
        <f>IFERROR(VLOOKUP($C36, 'All Indicators - Breakdown'!$C:$GQ, U$1, FALSE), " ")</f>
        <v>1</v>
      </c>
      <c r="V36" s="33">
        <f>IFERROR(VLOOKUP($C36, 'All Indicators - Breakdown'!$C:$GQ, V$1, FALSE), " ")</f>
        <v>1</v>
      </c>
      <c r="W36" s="33">
        <f>IFERROR(VLOOKUP($C36, 'All Indicators - Breakdown'!$C:$GQ, W$1, FALSE), " ")</f>
        <v>2</v>
      </c>
      <c r="X36" s="33">
        <f>IFERROR(VLOOKUP($C36, 'All Indicators - Breakdown'!$C:$GQ, X$1, FALSE), " ")</f>
        <v>1</v>
      </c>
      <c r="Y36" s="33">
        <f>IFERROR(VLOOKUP($C36, 'All Indicators - Breakdown'!$C:$GQ, Y$1, FALSE), " ")</f>
        <v>1</v>
      </c>
      <c r="Z36" s="33">
        <f>IFERROR(VLOOKUP($C36, 'All Indicators - Breakdown'!$C:$GQ, Z$1, FALSE), " ")</f>
        <v>1</v>
      </c>
      <c r="AA36" s="33">
        <f>IFERROR(VLOOKUP($C36, 'All Indicators - Breakdown'!$C:$GQ, AA$1, FALSE), " ")</f>
        <v>1</v>
      </c>
      <c r="AB36" s="33">
        <f>IFERROR(VLOOKUP($C36, 'All Indicators - Breakdown'!$C:$GQ, AB$1, FALSE), " ")</f>
        <v>3</v>
      </c>
      <c r="AC36" s="33">
        <f>IFERROR(VLOOKUP($C36, 'All Indicators - Breakdown'!$C:$GQ, AC$1, FALSE), " ")</f>
        <v>4</v>
      </c>
      <c r="AD36" s="33">
        <f>IFERROR(VLOOKUP($C36, 'All Indicators - Breakdown'!$C:$GQ, AD$1, FALSE), " ")</f>
        <v>1</v>
      </c>
      <c r="AE36" s="33">
        <f>IFERROR(VLOOKUP($C36, 'All Indicators - Breakdown'!$C:$HE, AE$1, FALSE), " ")</f>
        <v>3</v>
      </c>
      <c r="AF36" s="33">
        <f>IFERROR(VLOOKUP($C36, 'All Indicators - Breakdown'!$C:$HE, AF$1, FALSE), " ")</f>
        <v>2</v>
      </c>
      <c r="AG36" s="33">
        <f>IFERROR(VLOOKUP($C36, 'All Indicators - Breakdown'!$C:$HE, AG$1, FALSE), " ")</f>
        <v>4</v>
      </c>
      <c r="AH36" s="33">
        <f>IFERROR(VLOOKUP($C36, 'All Indicators - Breakdown'!$C:$HE, AH$1, FALSE), " ")</f>
        <v>2</v>
      </c>
      <c r="AI36" s="33">
        <f>IFERROR(VLOOKUP($C36, 'All Indicators - Breakdown'!$C:$HE, AI$1, FALSE), " ")</f>
        <v>2</v>
      </c>
      <c r="AJ36" s="33">
        <f>IFERROR(VLOOKUP($C36, 'All Indicators - Breakdown'!$C:$HZ, AJ$1, FALSE), " ")</f>
        <v>3</v>
      </c>
      <c r="AK36" s="33">
        <f>IFERROR(VLOOKUP($C36, 'All Indicators - Breakdown'!$C:$HZ, AK$1, FALSE), " ")</f>
        <v>3</v>
      </c>
      <c r="AL36" s="33">
        <f>IFERROR(VLOOKUP($C36, 'All Indicators - Breakdown'!$C:$HZ, AL$1, FALSE), " ")</f>
        <v>1</v>
      </c>
      <c r="AM36" s="33">
        <f>IFERROR(VLOOKUP($C36, 'All Indicators - Breakdown'!$C:$IU, AM$1, FALSE), " ")</f>
        <v>1</v>
      </c>
      <c r="AN36" s="33">
        <f>IFERROR(VLOOKUP($C36, 'All Indicators - Breakdown'!$C:$IU, AN$1, FALSE), " ")</f>
        <v>1</v>
      </c>
      <c r="AO36" s="33">
        <f>IFERROR(VLOOKUP($C36, 'All Indicators - Breakdown'!$C:$IU, AO$1, FALSE), " ")</f>
        <v>1</v>
      </c>
      <c r="AP36">
        <f t="shared" si="7"/>
        <v>4</v>
      </c>
      <c r="AQ36">
        <f t="shared" si="7"/>
        <v>4</v>
      </c>
      <c r="AR36">
        <f t="shared" si="7"/>
        <v>3</v>
      </c>
      <c r="AS36">
        <f t="shared" si="7"/>
        <v>3</v>
      </c>
      <c r="AT36">
        <f t="shared" si="7"/>
        <v>3</v>
      </c>
      <c r="AU36">
        <f t="shared" si="7"/>
        <v>3</v>
      </c>
      <c r="AV36">
        <f t="shared" si="7"/>
        <v>3</v>
      </c>
      <c r="AW36">
        <f t="shared" si="7"/>
        <v>3</v>
      </c>
      <c r="AX36">
        <f t="shared" si="7"/>
        <v>3</v>
      </c>
      <c r="AY36">
        <f t="shared" si="7"/>
        <v>3</v>
      </c>
      <c r="AZ36">
        <f t="shared" si="7"/>
        <v>3</v>
      </c>
      <c r="BA36">
        <f t="shared" si="7"/>
        <v>2</v>
      </c>
      <c r="BB36">
        <f t="shared" si="7"/>
        <v>2</v>
      </c>
      <c r="BC36">
        <f t="shared" si="7"/>
        <v>2</v>
      </c>
      <c r="BD36">
        <f t="shared" si="7"/>
        <v>2</v>
      </c>
      <c r="BE36">
        <f t="shared" si="7"/>
        <v>2</v>
      </c>
      <c r="BF36">
        <f t="shared" si="6"/>
        <v>2</v>
      </c>
      <c r="BG36">
        <f t="shared" si="6"/>
        <v>1</v>
      </c>
      <c r="BH36">
        <f t="shared" si="6"/>
        <v>1</v>
      </c>
      <c r="BI36">
        <f t="shared" si="6"/>
        <v>1</v>
      </c>
      <c r="BJ36">
        <f t="shared" si="6"/>
        <v>1</v>
      </c>
      <c r="BK36">
        <f t="shared" si="6"/>
        <v>1</v>
      </c>
      <c r="BL36">
        <f t="shared" si="6"/>
        <v>1</v>
      </c>
      <c r="BM36">
        <f t="shared" si="6"/>
        <v>1</v>
      </c>
      <c r="BN36">
        <f t="shared" si="4"/>
        <v>1</v>
      </c>
      <c r="BO36">
        <f t="shared" si="4"/>
        <v>1</v>
      </c>
      <c r="BP36">
        <f t="shared" si="4"/>
        <v>1</v>
      </c>
      <c r="BQ36">
        <f t="shared" si="5"/>
        <v>1</v>
      </c>
      <c r="BR36">
        <f t="shared" si="5"/>
        <v>1</v>
      </c>
      <c r="BS36">
        <f t="shared" si="5"/>
        <v>1</v>
      </c>
      <c r="BT36">
        <f t="shared" si="5"/>
        <v>1</v>
      </c>
      <c r="BU36">
        <f t="shared" si="5"/>
        <v>1</v>
      </c>
      <c r="BV36">
        <f t="shared" si="5"/>
        <v>1</v>
      </c>
      <c r="BW36">
        <f t="shared" si="5"/>
        <v>1</v>
      </c>
      <c r="BX36">
        <f t="shared" si="5"/>
        <v>1</v>
      </c>
      <c r="BY36">
        <f t="shared" si="5"/>
        <v>0</v>
      </c>
    </row>
    <row r="37" spans="1:77" ht="16.3" thickTop="1" thickBot="1" x14ac:dyDescent="0.3">
      <c r="A37" s="16" t="s">
        <v>206</v>
      </c>
      <c r="B37" s="16" t="s">
        <v>209</v>
      </c>
      <c r="C37" s="16" t="s">
        <v>210</v>
      </c>
      <c r="D37" s="10">
        <f>VLOOKUP(C37, Overview!C$3:D$403, 2, FALSE)</f>
        <v>2</v>
      </c>
      <c r="E37" s="34">
        <f t="shared" si="2"/>
        <v>2.9</v>
      </c>
      <c r="F37" s="33">
        <f>IFERROR(VLOOKUP($C37, 'All Indicators - Breakdown'!$C:$GQ, F$1, FALSE), " ")</f>
        <v>3</v>
      </c>
      <c r="G37" s="33">
        <f>IFERROR(VLOOKUP($C37, 'All Indicators - Breakdown'!$C:$GQ, G$1, FALSE), " ")</f>
        <v>3</v>
      </c>
      <c r="H37" s="33">
        <f>IFERROR(VLOOKUP($C37, 'All Indicators - Breakdown'!$C:$GQ, H$1, FALSE), " ")</f>
        <v>3</v>
      </c>
      <c r="I37" s="33">
        <f>IFERROR(VLOOKUP($C37, 'All Indicators - Breakdown'!$C:$GQ, I$1, FALSE), " ")</f>
        <v>3</v>
      </c>
      <c r="J37" s="33">
        <f>IFERROR(VLOOKUP($C37, 'All Indicators - Breakdown'!$C:$GQ, J$1, FALSE), " ")</f>
        <v>2</v>
      </c>
      <c r="K37" s="33">
        <f>IFERROR(VLOOKUP($C37, 'All Indicators - Breakdown'!$C:$GQ, K$1, FALSE), " ")</f>
        <v>1</v>
      </c>
      <c r="L37" s="33">
        <f>IFERROR(VLOOKUP($C37, 'All Indicators - Breakdown'!$C:$GQ, L$1, FALSE), " ")</f>
        <v>1</v>
      </c>
      <c r="M37" s="33">
        <f>IFERROR(VLOOKUP($C37, 'All Indicators - Breakdown'!$C:$GQ, M$1, FALSE), " ")</f>
        <v>2</v>
      </c>
      <c r="N37" s="33" t="str">
        <f>IFERROR(VLOOKUP($C37, 'All Indicators - Breakdown'!$C:$GQ, N$1, FALSE), " ")</f>
        <v>N/A</v>
      </c>
      <c r="O37" s="33">
        <f>IFERROR(VLOOKUP($C37, 'All Indicators - Breakdown'!$C:$GQ, O$1, FALSE), " ")</f>
        <v>2</v>
      </c>
      <c r="P37" s="33">
        <f>IFERROR(VLOOKUP($C37, 'All Indicators - Breakdown'!$C:$GQ, P$1, FALSE), " ")</f>
        <v>2</v>
      </c>
      <c r="Q37" s="33">
        <f>IFERROR(VLOOKUP($C37, 'All Indicators - Breakdown'!$C:$GQ, Q$1, FALSE), " ")</f>
        <v>1</v>
      </c>
      <c r="R37" s="33">
        <f>IFERROR(VLOOKUP($C37, 'All Indicators - Breakdown'!$C:$GQ, R$1, FALSE), " ")</f>
        <v>1</v>
      </c>
      <c r="S37" s="33">
        <f>IFERROR(VLOOKUP($C37, 'All Indicators - Breakdown'!$C:$GQ, S$1, FALSE), " ")</f>
        <v>3</v>
      </c>
      <c r="T37" s="33">
        <f>IFERROR(VLOOKUP($C37, 'All Indicators - Breakdown'!$C:$GQ, T$1, FALSE), " ")</f>
        <v>1</v>
      </c>
      <c r="U37" s="33">
        <f>IFERROR(VLOOKUP($C37, 'All Indicators - Breakdown'!$C:$GQ, U$1, FALSE), " ")</f>
        <v>1</v>
      </c>
      <c r="V37" s="33">
        <f>IFERROR(VLOOKUP($C37, 'All Indicators - Breakdown'!$C:$GQ, V$1, FALSE), " ")</f>
        <v>1</v>
      </c>
      <c r="W37" s="33">
        <f>IFERROR(VLOOKUP($C37, 'All Indicators - Breakdown'!$C:$GQ, W$1, FALSE), " ")</f>
        <v>2</v>
      </c>
      <c r="X37" s="33">
        <f>IFERROR(VLOOKUP($C37, 'All Indicators - Breakdown'!$C:$GQ, X$1, FALSE), " ")</f>
        <v>1</v>
      </c>
      <c r="Y37" s="33">
        <f>IFERROR(VLOOKUP($C37, 'All Indicators - Breakdown'!$C:$GQ, Y$1, FALSE), " ")</f>
        <v>1</v>
      </c>
      <c r="Z37" s="33">
        <f>IFERROR(VLOOKUP($C37, 'All Indicators - Breakdown'!$C:$GQ, Z$1, FALSE), " ")</f>
        <v>1</v>
      </c>
      <c r="AA37" s="33">
        <f>IFERROR(VLOOKUP($C37, 'All Indicators - Breakdown'!$C:$GQ, AA$1, FALSE), " ")</f>
        <v>2</v>
      </c>
      <c r="AB37" s="33">
        <f>IFERROR(VLOOKUP($C37, 'All Indicators - Breakdown'!$C:$GQ, AB$1, FALSE), " ")</f>
        <v>3</v>
      </c>
      <c r="AC37" s="33">
        <f>IFERROR(VLOOKUP($C37, 'All Indicators - Breakdown'!$C:$GQ, AC$1, FALSE), " ")</f>
        <v>3</v>
      </c>
      <c r="AD37" s="33">
        <f>IFERROR(VLOOKUP($C37, 'All Indicators - Breakdown'!$C:$GQ, AD$1, FALSE), " ")</f>
        <v>1</v>
      </c>
      <c r="AE37" s="33">
        <f>IFERROR(VLOOKUP($C37, 'All Indicators - Breakdown'!$C:$HE, AE$1, FALSE), " ")</f>
        <v>3</v>
      </c>
      <c r="AF37" s="33">
        <f>IFERROR(VLOOKUP($C37, 'All Indicators - Breakdown'!$C:$HE, AF$1, FALSE), " ")</f>
        <v>2</v>
      </c>
      <c r="AG37" s="33">
        <f>IFERROR(VLOOKUP($C37, 'All Indicators - Breakdown'!$C:$HE, AG$1, FALSE), " ")</f>
        <v>4</v>
      </c>
      <c r="AH37" s="33">
        <f>IFERROR(VLOOKUP($C37, 'All Indicators - Breakdown'!$C:$HE, AH$1, FALSE), " ")</f>
        <v>2</v>
      </c>
      <c r="AI37" s="33">
        <f>IFERROR(VLOOKUP($C37, 'All Indicators - Breakdown'!$C:$HE, AI$1, FALSE), " ")</f>
        <v>2</v>
      </c>
      <c r="AJ37" s="33">
        <f>IFERROR(VLOOKUP($C37, 'All Indicators - Breakdown'!$C:$HZ, AJ$1, FALSE), " ")</f>
        <v>5</v>
      </c>
      <c r="AK37" s="33">
        <f>IFERROR(VLOOKUP($C37, 'All Indicators - Breakdown'!$C:$HZ, AK$1, FALSE), " ")</f>
        <v>4</v>
      </c>
      <c r="AL37" s="33">
        <f>IFERROR(VLOOKUP($C37, 'All Indicators - Breakdown'!$C:$HZ, AL$1, FALSE), " ")</f>
        <v>1</v>
      </c>
      <c r="AM37" s="33">
        <f>IFERROR(VLOOKUP($C37, 'All Indicators - Breakdown'!$C:$IU, AM$1, FALSE), " ")</f>
        <v>1</v>
      </c>
      <c r="AN37" s="33">
        <f>IFERROR(VLOOKUP($C37, 'All Indicators - Breakdown'!$C:$IU, AN$1, FALSE), " ")</f>
        <v>1</v>
      </c>
      <c r="AO37" s="33">
        <f>IFERROR(VLOOKUP($C37, 'All Indicators - Breakdown'!$C:$IU, AO$1, FALSE), " ")</f>
        <v>1</v>
      </c>
      <c r="AP37">
        <f t="shared" si="7"/>
        <v>5</v>
      </c>
      <c r="AQ37">
        <f t="shared" si="7"/>
        <v>4</v>
      </c>
      <c r="AR37">
        <f t="shared" si="7"/>
        <v>4</v>
      </c>
      <c r="AS37">
        <f t="shared" si="7"/>
        <v>3</v>
      </c>
      <c r="AT37">
        <f t="shared" si="7"/>
        <v>3</v>
      </c>
      <c r="AU37">
        <f t="shared" si="7"/>
        <v>3</v>
      </c>
      <c r="AV37">
        <f t="shared" si="7"/>
        <v>3</v>
      </c>
      <c r="AW37">
        <f t="shared" si="7"/>
        <v>3</v>
      </c>
      <c r="AX37">
        <f t="shared" si="7"/>
        <v>3</v>
      </c>
      <c r="AY37">
        <f t="shared" si="7"/>
        <v>3</v>
      </c>
      <c r="AZ37">
        <f t="shared" si="7"/>
        <v>3</v>
      </c>
      <c r="BA37">
        <f t="shared" si="7"/>
        <v>2</v>
      </c>
      <c r="BB37">
        <f t="shared" si="7"/>
        <v>2</v>
      </c>
      <c r="BC37">
        <f t="shared" si="7"/>
        <v>2</v>
      </c>
      <c r="BD37">
        <f t="shared" si="7"/>
        <v>2</v>
      </c>
      <c r="BE37">
        <f t="shared" si="7"/>
        <v>2</v>
      </c>
      <c r="BF37">
        <f t="shared" si="6"/>
        <v>2</v>
      </c>
      <c r="BG37">
        <f t="shared" si="6"/>
        <v>2</v>
      </c>
      <c r="BH37">
        <f t="shared" si="6"/>
        <v>2</v>
      </c>
      <c r="BI37">
        <f t="shared" si="6"/>
        <v>2</v>
      </c>
      <c r="BJ37">
        <f t="shared" si="6"/>
        <v>1</v>
      </c>
      <c r="BK37">
        <f t="shared" si="6"/>
        <v>1</v>
      </c>
      <c r="BL37">
        <f t="shared" si="6"/>
        <v>1</v>
      </c>
      <c r="BM37">
        <f t="shared" si="6"/>
        <v>1</v>
      </c>
      <c r="BN37">
        <f t="shared" si="4"/>
        <v>1</v>
      </c>
      <c r="BO37">
        <f t="shared" si="4"/>
        <v>1</v>
      </c>
      <c r="BP37">
        <f t="shared" si="4"/>
        <v>1</v>
      </c>
      <c r="BQ37">
        <f t="shared" si="5"/>
        <v>1</v>
      </c>
      <c r="BR37">
        <f t="shared" si="5"/>
        <v>1</v>
      </c>
      <c r="BS37">
        <f t="shared" si="5"/>
        <v>1</v>
      </c>
      <c r="BT37">
        <f t="shared" si="5"/>
        <v>1</v>
      </c>
      <c r="BU37">
        <f t="shared" si="5"/>
        <v>1</v>
      </c>
      <c r="BV37">
        <f t="shared" si="5"/>
        <v>1</v>
      </c>
      <c r="BW37">
        <f t="shared" si="5"/>
        <v>1</v>
      </c>
      <c r="BX37">
        <f t="shared" si="5"/>
        <v>1</v>
      </c>
      <c r="BY37">
        <f t="shared" si="5"/>
        <v>0</v>
      </c>
    </row>
    <row r="38" spans="1:77" ht="16.3" thickTop="1" thickBot="1" x14ac:dyDescent="0.3">
      <c r="A38" s="16" t="s">
        <v>206</v>
      </c>
      <c r="B38" s="16" t="s">
        <v>211</v>
      </c>
      <c r="C38" s="16" t="s">
        <v>212</v>
      </c>
      <c r="D38" s="10">
        <f>VLOOKUP(C38, Overview!C$3:D$403, 2, FALSE)</f>
        <v>2</v>
      </c>
      <c r="E38" s="34">
        <f t="shared" si="2"/>
        <v>3</v>
      </c>
      <c r="F38" s="33">
        <f>IFERROR(VLOOKUP($C38, 'All Indicators - Breakdown'!$C:$GQ, F$1, FALSE), " ")</f>
        <v>3</v>
      </c>
      <c r="G38" s="33">
        <f>IFERROR(VLOOKUP($C38, 'All Indicators - Breakdown'!$C:$GQ, G$1, FALSE), " ")</f>
        <v>3</v>
      </c>
      <c r="H38" s="33">
        <f>IFERROR(VLOOKUP($C38, 'All Indicators - Breakdown'!$C:$GQ, H$1, FALSE), " ")</f>
        <v>3</v>
      </c>
      <c r="I38" s="33">
        <f>IFERROR(VLOOKUP($C38, 'All Indicators - Breakdown'!$C:$GQ, I$1, FALSE), " ")</f>
        <v>3</v>
      </c>
      <c r="J38" s="33">
        <f>IFERROR(VLOOKUP($C38, 'All Indicators - Breakdown'!$C:$GQ, J$1, FALSE), " ")</f>
        <v>2</v>
      </c>
      <c r="K38" s="33">
        <f>IFERROR(VLOOKUP($C38, 'All Indicators - Breakdown'!$C:$GQ, K$1, FALSE), " ")</f>
        <v>1</v>
      </c>
      <c r="L38" s="33">
        <f>IFERROR(VLOOKUP($C38, 'All Indicators - Breakdown'!$C:$GQ, L$1, FALSE), " ")</f>
        <v>1</v>
      </c>
      <c r="M38" s="33">
        <f>IFERROR(VLOOKUP($C38, 'All Indicators - Breakdown'!$C:$GQ, M$1, FALSE), " ")</f>
        <v>2</v>
      </c>
      <c r="N38" s="33" t="str">
        <f>IFERROR(VLOOKUP($C38, 'All Indicators - Breakdown'!$C:$GQ, N$1, FALSE), " ")</f>
        <v>N/A</v>
      </c>
      <c r="O38" s="33">
        <f>IFERROR(VLOOKUP($C38, 'All Indicators - Breakdown'!$C:$GQ, O$1, FALSE), " ")</f>
        <v>2</v>
      </c>
      <c r="P38" s="33">
        <f>IFERROR(VLOOKUP($C38, 'All Indicators - Breakdown'!$C:$GQ, P$1, FALSE), " ")</f>
        <v>2</v>
      </c>
      <c r="Q38" s="33">
        <f>IFERROR(VLOOKUP($C38, 'All Indicators - Breakdown'!$C:$GQ, Q$1, FALSE), " ")</f>
        <v>1</v>
      </c>
      <c r="R38" s="33">
        <f>IFERROR(VLOOKUP($C38, 'All Indicators - Breakdown'!$C:$GQ, R$1, FALSE), " ")</f>
        <v>1</v>
      </c>
      <c r="S38" s="33">
        <f>IFERROR(VLOOKUP($C38, 'All Indicators - Breakdown'!$C:$GQ, S$1, FALSE), " ")</f>
        <v>3</v>
      </c>
      <c r="T38" s="33">
        <f>IFERROR(VLOOKUP($C38, 'All Indicators - Breakdown'!$C:$GQ, T$1, FALSE), " ")</f>
        <v>1</v>
      </c>
      <c r="U38" s="33">
        <f>IFERROR(VLOOKUP($C38, 'All Indicators - Breakdown'!$C:$GQ, U$1, FALSE), " ")</f>
        <v>1</v>
      </c>
      <c r="V38" s="33">
        <f>IFERROR(VLOOKUP($C38, 'All Indicators - Breakdown'!$C:$GQ, V$1, FALSE), " ")</f>
        <v>1</v>
      </c>
      <c r="W38" s="33">
        <f>IFERROR(VLOOKUP($C38, 'All Indicators - Breakdown'!$C:$GQ, W$1, FALSE), " ")</f>
        <v>2</v>
      </c>
      <c r="X38" s="33">
        <f>IFERROR(VLOOKUP($C38, 'All Indicators - Breakdown'!$C:$GQ, X$1, FALSE), " ")</f>
        <v>1</v>
      </c>
      <c r="Y38" s="33">
        <f>IFERROR(VLOOKUP($C38, 'All Indicators - Breakdown'!$C:$GQ, Y$1, FALSE), " ")</f>
        <v>1</v>
      </c>
      <c r="Z38" s="33">
        <f>IFERROR(VLOOKUP($C38, 'All Indicators - Breakdown'!$C:$GQ, Z$1, FALSE), " ")</f>
        <v>1</v>
      </c>
      <c r="AA38" s="33">
        <f>IFERROR(VLOOKUP($C38, 'All Indicators - Breakdown'!$C:$GQ, AA$1, FALSE), " ")</f>
        <v>1</v>
      </c>
      <c r="AB38" s="33">
        <f>IFERROR(VLOOKUP($C38, 'All Indicators - Breakdown'!$C:$GQ, AB$1, FALSE), " ")</f>
        <v>3</v>
      </c>
      <c r="AC38" s="33">
        <f>IFERROR(VLOOKUP($C38, 'All Indicators - Breakdown'!$C:$GQ, AC$1, FALSE), " ")</f>
        <v>4</v>
      </c>
      <c r="AD38" s="33">
        <f>IFERROR(VLOOKUP($C38, 'All Indicators - Breakdown'!$C:$GQ, AD$1, FALSE), " ")</f>
        <v>1</v>
      </c>
      <c r="AE38" s="33">
        <f>IFERROR(VLOOKUP($C38, 'All Indicators - Breakdown'!$C:$HE, AE$1, FALSE), " ")</f>
        <v>3</v>
      </c>
      <c r="AF38" s="33">
        <f>IFERROR(VLOOKUP($C38, 'All Indicators - Breakdown'!$C:$HE, AF$1, FALSE), " ")</f>
        <v>2</v>
      </c>
      <c r="AG38" s="33">
        <f>IFERROR(VLOOKUP($C38, 'All Indicators - Breakdown'!$C:$HE, AG$1, FALSE), " ")</f>
        <v>4</v>
      </c>
      <c r="AH38" s="33">
        <f>IFERROR(VLOOKUP($C38, 'All Indicators - Breakdown'!$C:$HE, AH$1, FALSE), " ")</f>
        <v>2</v>
      </c>
      <c r="AI38" s="33">
        <f>IFERROR(VLOOKUP($C38, 'All Indicators - Breakdown'!$C:$HE, AI$1, FALSE), " ")</f>
        <v>2</v>
      </c>
      <c r="AJ38" s="33">
        <f>IFERROR(VLOOKUP($C38, 'All Indicators - Breakdown'!$C:$HZ, AJ$1, FALSE), " ")</f>
        <v>5</v>
      </c>
      <c r="AK38" s="33">
        <f>IFERROR(VLOOKUP($C38, 'All Indicators - Breakdown'!$C:$HZ, AK$1, FALSE), " ")</f>
        <v>5</v>
      </c>
      <c r="AL38" s="33">
        <f>IFERROR(VLOOKUP($C38, 'All Indicators - Breakdown'!$C:$HZ, AL$1, FALSE), " ")</f>
        <v>1</v>
      </c>
      <c r="AM38" s="33">
        <f>IFERROR(VLOOKUP($C38, 'All Indicators - Breakdown'!$C:$IU, AM$1, FALSE), " ")</f>
        <v>1</v>
      </c>
      <c r="AN38" s="33">
        <f>IFERROR(VLOOKUP($C38, 'All Indicators - Breakdown'!$C:$IU, AN$1, FALSE), " ")</f>
        <v>1</v>
      </c>
      <c r="AO38" s="33">
        <f>IFERROR(VLOOKUP($C38, 'All Indicators - Breakdown'!$C:$IU, AO$1, FALSE), " ")</f>
        <v>1</v>
      </c>
      <c r="AP38">
        <f t="shared" si="7"/>
        <v>5</v>
      </c>
      <c r="AQ38">
        <f t="shared" si="7"/>
        <v>5</v>
      </c>
      <c r="AR38">
        <f t="shared" si="7"/>
        <v>4</v>
      </c>
      <c r="AS38">
        <f t="shared" si="7"/>
        <v>4</v>
      </c>
      <c r="AT38">
        <f t="shared" si="7"/>
        <v>3</v>
      </c>
      <c r="AU38">
        <f t="shared" si="7"/>
        <v>3</v>
      </c>
      <c r="AV38">
        <f t="shared" si="7"/>
        <v>3</v>
      </c>
      <c r="AW38">
        <f t="shared" si="7"/>
        <v>3</v>
      </c>
      <c r="AX38">
        <f t="shared" si="7"/>
        <v>3</v>
      </c>
      <c r="AY38">
        <f t="shared" si="7"/>
        <v>3</v>
      </c>
      <c r="AZ38">
        <f t="shared" si="7"/>
        <v>3</v>
      </c>
      <c r="BA38">
        <f t="shared" si="7"/>
        <v>2</v>
      </c>
      <c r="BB38">
        <f t="shared" si="7"/>
        <v>2</v>
      </c>
      <c r="BC38">
        <f t="shared" si="7"/>
        <v>2</v>
      </c>
      <c r="BD38">
        <f t="shared" si="7"/>
        <v>2</v>
      </c>
      <c r="BE38">
        <f t="shared" si="7"/>
        <v>2</v>
      </c>
      <c r="BF38">
        <f t="shared" si="6"/>
        <v>2</v>
      </c>
      <c r="BG38">
        <f t="shared" si="6"/>
        <v>2</v>
      </c>
      <c r="BH38">
        <f t="shared" si="6"/>
        <v>2</v>
      </c>
      <c r="BI38">
        <f t="shared" si="6"/>
        <v>1</v>
      </c>
      <c r="BJ38">
        <f t="shared" si="6"/>
        <v>1</v>
      </c>
      <c r="BK38">
        <f t="shared" si="6"/>
        <v>1</v>
      </c>
      <c r="BL38">
        <f t="shared" si="6"/>
        <v>1</v>
      </c>
      <c r="BM38">
        <f t="shared" si="6"/>
        <v>1</v>
      </c>
      <c r="BN38">
        <f t="shared" si="4"/>
        <v>1</v>
      </c>
      <c r="BO38">
        <f t="shared" si="4"/>
        <v>1</v>
      </c>
      <c r="BP38">
        <f t="shared" si="4"/>
        <v>1</v>
      </c>
      <c r="BQ38">
        <f t="shared" si="5"/>
        <v>1</v>
      </c>
      <c r="BR38">
        <f t="shared" si="5"/>
        <v>1</v>
      </c>
      <c r="BS38">
        <f t="shared" si="5"/>
        <v>1</v>
      </c>
      <c r="BT38">
        <f t="shared" si="5"/>
        <v>1</v>
      </c>
      <c r="BU38">
        <f t="shared" si="5"/>
        <v>1</v>
      </c>
      <c r="BV38">
        <f t="shared" si="5"/>
        <v>1</v>
      </c>
      <c r="BW38">
        <f t="shared" si="5"/>
        <v>1</v>
      </c>
      <c r="BX38">
        <f t="shared" si="5"/>
        <v>1</v>
      </c>
      <c r="BY38">
        <f t="shared" si="5"/>
        <v>0</v>
      </c>
    </row>
    <row r="39" spans="1:77" ht="16.3" thickTop="1" thickBot="1" x14ac:dyDescent="0.3">
      <c r="A39" s="16" t="s">
        <v>206</v>
      </c>
      <c r="B39" s="16" t="s">
        <v>213</v>
      </c>
      <c r="C39" s="16" t="s">
        <v>214</v>
      </c>
      <c r="D39" s="10">
        <f>VLOOKUP(C39, Overview!C$3:D$403, 2, FALSE)</f>
        <v>2</v>
      </c>
      <c r="E39" s="34">
        <f t="shared" si="2"/>
        <v>2.9</v>
      </c>
      <c r="F39" s="33">
        <f>IFERROR(VLOOKUP($C39, 'All Indicators - Breakdown'!$C:$GQ, F$1, FALSE), " ")</f>
        <v>1</v>
      </c>
      <c r="G39" s="33">
        <f>IFERROR(VLOOKUP($C39, 'All Indicators - Breakdown'!$C:$GQ, G$1, FALSE), " ")</f>
        <v>1</v>
      </c>
      <c r="H39" s="33">
        <f>IFERROR(VLOOKUP($C39, 'All Indicators - Breakdown'!$C:$GQ, H$1, FALSE), " ")</f>
        <v>3</v>
      </c>
      <c r="I39" s="33">
        <f>IFERROR(VLOOKUP($C39, 'All Indicators - Breakdown'!$C:$GQ, I$1, FALSE), " ")</f>
        <v>3</v>
      </c>
      <c r="J39" s="33">
        <f>IFERROR(VLOOKUP($C39, 'All Indicators - Breakdown'!$C:$GQ, J$1, FALSE), " ")</f>
        <v>3</v>
      </c>
      <c r="K39" s="33">
        <f>IFERROR(VLOOKUP($C39, 'All Indicators - Breakdown'!$C:$GQ, K$1, FALSE), " ")</f>
        <v>1</v>
      </c>
      <c r="L39" s="33">
        <f>IFERROR(VLOOKUP($C39, 'All Indicators - Breakdown'!$C:$GQ, L$1, FALSE), " ")</f>
        <v>1</v>
      </c>
      <c r="M39" s="33">
        <f>IFERROR(VLOOKUP($C39, 'All Indicators - Breakdown'!$C:$GQ, M$1, FALSE), " ")</f>
        <v>2</v>
      </c>
      <c r="N39" s="33" t="str">
        <f>IFERROR(VLOOKUP($C39, 'All Indicators - Breakdown'!$C:$GQ, N$1, FALSE), " ")</f>
        <v>N/A</v>
      </c>
      <c r="O39" s="33">
        <f>IFERROR(VLOOKUP($C39, 'All Indicators - Breakdown'!$C:$GQ, O$1, FALSE), " ")</f>
        <v>2</v>
      </c>
      <c r="P39" s="33">
        <f>IFERROR(VLOOKUP($C39, 'All Indicators - Breakdown'!$C:$GQ, P$1, FALSE), " ")</f>
        <v>2</v>
      </c>
      <c r="Q39" s="33">
        <f>IFERROR(VLOOKUP($C39, 'All Indicators - Breakdown'!$C:$GQ, Q$1, FALSE), " ")</f>
        <v>1</v>
      </c>
      <c r="R39" s="33">
        <f>IFERROR(VLOOKUP($C39, 'All Indicators - Breakdown'!$C:$GQ, R$1, FALSE), " ")</f>
        <v>1</v>
      </c>
      <c r="S39" s="33">
        <f>IFERROR(VLOOKUP($C39, 'All Indicators - Breakdown'!$C:$GQ, S$1, FALSE), " ")</f>
        <v>2</v>
      </c>
      <c r="T39" s="33">
        <f>IFERROR(VLOOKUP($C39, 'All Indicators - Breakdown'!$C:$GQ, T$1, FALSE), " ")</f>
        <v>2</v>
      </c>
      <c r="U39" s="33">
        <f>IFERROR(VLOOKUP($C39, 'All Indicators - Breakdown'!$C:$GQ, U$1, FALSE), " ")</f>
        <v>3</v>
      </c>
      <c r="V39" s="33">
        <f>IFERROR(VLOOKUP($C39, 'All Indicators - Breakdown'!$C:$GQ, V$1, FALSE), " ")</f>
        <v>1</v>
      </c>
      <c r="W39" s="33">
        <f>IFERROR(VLOOKUP($C39, 'All Indicators - Breakdown'!$C:$GQ, W$1, FALSE), " ")</f>
        <v>4</v>
      </c>
      <c r="X39" s="33">
        <f>IFERROR(VLOOKUP($C39, 'All Indicators - Breakdown'!$C:$GQ, X$1, FALSE), " ")</f>
        <v>1</v>
      </c>
      <c r="Y39" s="33">
        <f>IFERROR(VLOOKUP($C39, 'All Indicators - Breakdown'!$C:$GQ, Y$1, FALSE), " ")</f>
        <v>1</v>
      </c>
      <c r="Z39" s="33">
        <f>IFERROR(VLOOKUP($C39, 'All Indicators - Breakdown'!$C:$GQ, Z$1, FALSE), " ")</f>
        <v>1</v>
      </c>
      <c r="AA39" s="33">
        <f>IFERROR(VLOOKUP($C39, 'All Indicators - Breakdown'!$C:$GQ, AA$1, FALSE), " ")</f>
        <v>1</v>
      </c>
      <c r="AB39" s="33">
        <f>IFERROR(VLOOKUP($C39, 'All Indicators - Breakdown'!$C:$GQ, AB$1, FALSE), " ")</f>
        <v>2</v>
      </c>
      <c r="AC39" s="33">
        <f>IFERROR(VLOOKUP($C39, 'All Indicators - Breakdown'!$C:$GQ, AC$1, FALSE), " ")</f>
        <v>5</v>
      </c>
      <c r="AD39" s="33">
        <f>IFERROR(VLOOKUP($C39, 'All Indicators - Breakdown'!$C:$GQ, AD$1, FALSE), " ")</f>
        <v>1</v>
      </c>
      <c r="AE39" s="33">
        <f>IFERROR(VLOOKUP($C39, 'All Indicators - Breakdown'!$C:$HE, AE$1, FALSE), " ")</f>
        <v>1</v>
      </c>
      <c r="AF39" s="33">
        <f>IFERROR(VLOOKUP($C39, 'All Indicators - Breakdown'!$C:$HE, AF$1, FALSE), " ")</f>
        <v>2</v>
      </c>
      <c r="AG39" s="33">
        <f>IFERROR(VLOOKUP($C39, 'All Indicators - Breakdown'!$C:$HE, AG$1, FALSE), " ")</f>
        <v>4</v>
      </c>
      <c r="AH39" s="33">
        <f>IFERROR(VLOOKUP($C39, 'All Indicators - Breakdown'!$C:$HE, AH$1, FALSE), " ")</f>
        <v>2</v>
      </c>
      <c r="AI39" s="33">
        <f>IFERROR(VLOOKUP($C39, 'All Indicators - Breakdown'!$C:$HE, AI$1, FALSE), " ")</f>
        <v>2</v>
      </c>
      <c r="AJ39" s="33">
        <f>IFERROR(VLOOKUP($C39, 'All Indicators - Breakdown'!$C:$HZ, AJ$1, FALSE), " ")</f>
        <v>5</v>
      </c>
      <c r="AK39" s="33">
        <f>IFERROR(VLOOKUP($C39, 'All Indicators - Breakdown'!$C:$HZ, AK$1, FALSE), " ")</f>
        <v>3</v>
      </c>
      <c r="AL39" s="33">
        <f>IFERROR(VLOOKUP($C39, 'All Indicators - Breakdown'!$C:$HZ, AL$1, FALSE), " ")</f>
        <v>1</v>
      </c>
      <c r="AM39" s="33">
        <f>IFERROR(VLOOKUP($C39, 'All Indicators - Breakdown'!$C:$IU, AM$1, FALSE), " ")</f>
        <v>1</v>
      </c>
      <c r="AN39" s="33">
        <f>IFERROR(VLOOKUP($C39, 'All Indicators - Breakdown'!$C:$IU, AN$1, FALSE), " ")</f>
        <v>1</v>
      </c>
      <c r="AO39" s="33">
        <f>IFERROR(VLOOKUP($C39, 'All Indicators - Breakdown'!$C:$IU, AO$1, FALSE), " ")</f>
        <v>1</v>
      </c>
      <c r="AP39">
        <f t="shared" si="7"/>
        <v>5</v>
      </c>
      <c r="AQ39">
        <f t="shared" si="7"/>
        <v>5</v>
      </c>
      <c r="AR39">
        <f t="shared" si="7"/>
        <v>4</v>
      </c>
      <c r="AS39">
        <f t="shared" si="7"/>
        <v>4</v>
      </c>
      <c r="AT39">
        <f t="shared" si="7"/>
        <v>3</v>
      </c>
      <c r="AU39">
        <f t="shared" si="7"/>
        <v>3</v>
      </c>
      <c r="AV39">
        <f t="shared" si="7"/>
        <v>3</v>
      </c>
      <c r="AW39">
        <f t="shared" si="7"/>
        <v>3</v>
      </c>
      <c r="AX39">
        <f t="shared" si="7"/>
        <v>3</v>
      </c>
      <c r="AY39">
        <f t="shared" si="7"/>
        <v>2</v>
      </c>
      <c r="AZ39">
        <f t="shared" si="7"/>
        <v>2</v>
      </c>
      <c r="BA39">
        <f t="shared" si="7"/>
        <v>2</v>
      </c>
      <c r="BB39">
        <f t="shared" si="7"/>
        <v>2</v>
      </c>
      <c r="BC39">
        <f t="shared" si="7"/>
        <v>2</v>
      </c>
      <c r="BD39">
        <f t="shared" si="7"/>
        <v>2</v>
      </c>
      <c r="BE39">
        <f t="shared" si="7"/>
        <v>2</v>
      </c>
      <c r="BF39">
        <f t="shared" si="6"/>
        <v>2</v>
      </c>
      <c r="BG39">
        <f t="shared" si="6"/>
        <v>2</v>
      </c>
      <c r="BH39">
        <f t="shared" si="6"/>
        <v>1</v>
      </c>
      <c r="BI39">
        <f t="shared" si="6"/>
        <v>1</v>
      </c>
      <c r="BJ39">
        <f t="shared" si="6"/>
        <v>1</v>
      </c>
      <c r="BK39">
        <f t="shared" si="6"/>
        <v>1</v>
      </c>
      <c r="BL39">
        <f t="shared" si="6"/>
        <v>1</v>
      </c>
      <c r="BM39">
        <f t="shared" si="6"/>
        <v>1</v>
      </c>
      <c r="BN39">
        <f t="shared" si="4"/>
        <v>1</v>
      </c>
      <c r="BO39">
        <f t="shared" si="4"/>
        <v>1</v>
      </c>
      <c r="BP39">
        <f t="shared" si="4"/>
        <v>1</v>
      </c>
      <c r="BQ39">
        <f t="shared" si="5"/>
        <v>1</v>
      </c>
      <c r="BR39">
        <f t="shared" si="5"/>
        <v>1</v>
      </c>
      <c r="BS39">
        <f t="shared" si="5"/>
        <v>1</v>
      </c>
      <c r="BT39">
        <f t="shared" ref="BT39:BY39" si="8">IFERROR(LARGE($F39:$AO39, BT$1), 0)</f>
        <v>1</v>
      </c>
      <c r="BU39">
        <f t="shared" si="8"/>
        <v>1</v>
      </c>
      <c r="BV39">
        <f t="shared" si="8"/>
        <v>1</v>
      </c>
      <c r="BW39">
        <f t="shared" si="8"/>
        <v>1</v>
      </c>
      <c r="BX39">
        <f t="shared" si="8"/>
        <v>1</v>
      </c>
      <c r="BY39">
        <f t="shared" si="8"/>
        <v>0</v>
      </c>
    </row>
    <row r="40" spans="1:77" ht="16.3" thickTop="1" thickBot="1" x14ac:dyDescent="0.3">
      <c r="A40" s="16" t="s">
        <v>206</v>
      </c>
      <c r="B40" s="16" t="s">
        <v>215</v>
      </c>
      <c r="C40" s="16" t="s">
        <v>216</v>
      </c>
      <c r="D40" s="10">
        <f>VLOOKUP(C40, Overview!C$3:D$403, 2, FALSE)</f>
        <v>2</v>
      </c>
      <c r="E40" s="34">
        <f t="shared" si="2"/>
        <v>2.8</v>
      </c>
      <c r="F40" s="33">
        <f>IFERROR(VLOOKUP($C40, 'All Indicators - Breakdown'!$C:$GQ, F$1, FALSE), " ")</f>
        <v>4</v>
      </c>
      <c r="G40" s="33">
        <f>IFERROR(VLOOKUP($C40, 'All Indicators - Breakdown'!$C:$GQ, G$1, FALSE), " ")</f>
        <v>1</v>
      </c>
      <c r="H40" s="33">
        <f>IFERROR(VLOOKUP($C40, 'All Indicators - Breakdown'!$C:$GQ, H$1, FALSE), " ")</f>
        <v>2</v>
      </c>
      <c r="I40" s="33">
        <f>IFERROR(VLOOKUP($C40, 'All Indicators - Breakdown'!$C:$GQ, I$1, FALSE), " ")</f>
        <v>3</v>
      </c>
      <c r="J40" s="33">
        <f>IFERROR(VLOOKUP($C40, 'All Indicators - Breakdown'!$C:$GQ, J$1, FALSE), " ")</f>
        <v>2</v>
      </c>
      <c r="K40" s="33">
        <f>IFERROR(VLOOKUP($C40, 'All Indicators - Breakdown'!$C:$GQ, K$1, FALSE), " ")</f>
        <v>1</v>
      </c>
      <c r="L40" s="33">
        <f>IFERROR(VLOOKUP($C40, 'All Indicators - Breakdown'!$C:$GQ, L$1, FALSE), " ")</f>
        <v>1</v>
      </c>
      <c r="M40" s="33">
        <f>IFERROR(VLOOKUP($C40, 'All Indicators - Breakdown'!$C:$GQ, M$1, FALSE), " ")</f>
        <v>2</v>
      </c>
      <c r="N40" s="33" t="str">
        <f>IFERROR(VLOOKUP($C40, 'All Indicators - Breakdown'!$C:$GQ, N$1, FALSE), " ")</f>
        <v>N/A</v>
      </c>
      <c r="O40" s="33">
        <f>IFERROR(VLOOKUP($C40, 'All Indicators - Breakdown'!$C:$GQ, O$1, FALSE), " ")</f>
        <v>1</v>
      </c>
      <c r="P40" s="33">
        <f>IFERROR(VLOOKUP($C40, 'All Indicators - Breakdown'!$C:$GQ, P$1, FALSE), " ")</f>
        <v>1</v>
      </c>
      <c r="Q40" s="33">
        <f>IFERROR(VLOOKUP($C40, 'All Indicators - Breakdown'!$C:$GQ, Q$1, FALSE), " ")</f>
        <v>1</v>
      </c>
      <c r="R40" s="33">
        <f>IFERROR(VLOOKUP($C40, 'All Indicators - Breakdown'!$C:$GQ, R$1, FALSE), " ")</f>
        <v>1</v>
      </c>
      <c r="S40" s="33">
        <f>IFERROR(VLOOKUP($C40, 'All Indicators - Breakdown'!$C:$GQ, S$1, FALSE), " ")</f>
        <v>4</v>
      </c>
      <c r="T40" s="33">
        <f>IFERROR(VLOOKUP($C40, 'All Indicators - Breakdown'!$C:$GQ, T$1, FALSE), " ")</f>
        <v>2</v>
      </c>
      <c r="U40" s="33">
        <f>IFERROR(VLOOKUP($C40, 'All Indicators - Breakdown'!$C:$GQ, U$1, FALSE), " ")</f>
        <v>1</v>
      </c>
      <c r="V40" s="33">
        <f>IFERROR(VLOOKUP($C40, 'All Indicators - Breakdown'!$C:$GQ, V$1, FALSE), " ")</f>
        <v>1</v>
      </c>
      <c r="W40" s="33">
        <f>IFERROR(VLOOKUP($C40, 'All Indicators - Breakdown'!$C:$GQ, W$1, FALSE), " ")</f>
        <v>2</v>
      </c>
      <c r="X40" s="33">
        <f>IFERROR(VLOOKUP($C40, 'All Indicators - Breakdown'!$C:$GQ, X$1, FALSE), " ")</f>
        <v>1</v>
      </c>
      <c r="Y40" s="33">
        <f>IFERROR(VLOOKUP($C40, 'All Indicators - Breakdown'!$C:$GQ, Y$1, FALSE), " ")</f>
        <v>1</v>
      </c>
      <c r="Z40" s="33">
        <f>IFERROR(VLOOKUP($C40, 'All Indicators - Breakdown'!$C:$GQ, Z$1, FALSE), " ")</f>
        <v>1</v>
      </c>
      <c r="AA40" s="33">
        <f>IFERROR(VLOOKUP($C40, 'All Indicators - Breakdown'!$C:$GQ, AA$1, FALSE), " ")</f>
        <v>1</v>
      </c>
      <c r="AB40" s="33">
        <f>IFERROR(VLOOKUP($C40, 'All Indicators - Breakdown'!$C:$GQ, AB$1, FALSE), " ")</f>
        <v>2</v>
      </c>
      <c r="AC40" s="33">
        <f>IFERROR(VLOOKUP($C40, 'All Indicators - Breakdown'!$C:$GQ, AC$1, FALSE), " ")</f>
        <v>4</v>
      </c>
      <c r="AD40" s="33">
        <f>IFERROR(VLOOKUP($C40, 'All Indicators - Breakdown'!$C:$GQ, AD$1, FALSE), " ")</f>
        <v>1</v>
      </c>
      <c r="AE40" s="33">
        <f>IFERROR(VLOOKUP($C40, 'All Indicators - Breakdown'!$C:$HE, AE$1, FALSE), " ")</f>
        <v>3</v>
      </c>
      <c r="AF40" s="33">
        <f>IFERROR(VLOOKUP($C40, 'All Indicators - Breakdown'!$C:$HE, AF$1, FALSE), " ")</f>
        <v>2</v>
      </c>
      <c r="AG40" s="33">
        <f>IFERROR(VLOOKUP($C40, 'All Indicators - Breakdown'!$C:$HE, AG$1, FALSE), " ")</f>
        <v>4</v>
      </c>
      <c r="AH40" s="33">
        <f>IFERROR(VLOOKUP($C40, 'All Indicators - Breakdown'!$C:$HE, AH$1, FALSE), " ")</f>
        <v>2</v>
      </c>
      <c r="AI40" s="33">
        <f>IFERROR(VLOOKUP($C40, 'All Indicators - Breakdown'!$C:$HE, AI$1, FALSE), " ")</f>
        <v>2</v>
      </c>
      <c r="AJ40" s="33">
        <f>IFERROR(VLOOKUP($C40, 'All Indicators - Breakdown'!$C:$HZ, AJ$1, FALSE), " ")</f>
        <v>4</v>
      </c>
      <c r="AK40" s="33">
        <f>IFERROR(VLOOKUP($C40, 'All Indicators - Breakdown'!$C:$HZ, AK$1, FALSE), " ")</f>
        <v>3</v>
      </c>
      <c r="AL40" s="33">
        <f>IFERROR(VLOOKUP($C40, 'All Indicators - Breakdown'!$C:$HZ, AL$1, FALSE), " ")</f>
        <v>1</v>
      </c>
      <c r="AM40" s="33">
        <f>IFERROR(VLOOKUP($C40, 'All Indicators - Breakdown'!$C:$IU, AM$1, FALSE), " ")</f>
        <v>1</v>
      </c>
      <c r="AN40" s="33">
        <f>IFERROR(VLOOKUP($C40, 'All Indicators - Breakdown'!$C:$IU, AN$1, FALSE), " ")</f>
        <v>1</v>
      </c>
      <c r="AO40" s="33">
        <f>IFERROR(VLOOKUP($C40, 'All Indicators - Breakdown'!$C:$IU, AO$1, FALSE), " ")</f>
        <v>1</v>
      </c>
      <c r="AP40">
        <f t="shared" si="7"/>
        <v>4</v>
      </c>
      <c r="AQ40">
        <f t="shared" si="7"/>
        <v>4</v>
      </c>
      <c r="AR40">
        <f t="shared" si="7"/>
        <v>4</v>
      </c>
      <c r="AS40">
        <f t="shared" si="7"/>
        <v>4</v>
      </c>
      <c r="AT40">
        <f t="shared" si="7"/>
        <v>4</v>
      </c>
      <c r="AU40">
        <f t="shared" si="7"/>
        <v>3</v>
      </c>
      <c r="AV40">
        <f t="shared" si="7"/>
        <v>3</v>
      </c>
      <c r="AW40">
        <f t="shared" si="7"/>
        <v>3</v>
      </c>
      <c r="AX40">
        <f t="shared" si="7"/>
        <v>2</v>
      </c>
      <c r="AY40">
        <f t="shared" si="7"/>
        <v>2</v>
      </c>
      <c r="AZ40">
        <f t="shared" si="7"/>
        <v>2</v>
      </c>
      <c r="BA40">
        <f t="shared" si="7"/>
        <v>2</v>
      </c>
      <c r="BB40">
        <f t="shared" si="7"/>
        <v>2</v>
      </c>
      <c r="BC40">
        <f t="shared" si="7"/>
        <v>2</v>
      </c>
      <c r="BD40">
        <f t="shared" si="7"/>
        <v>2</v>
      </c>
      <c r="BE40">
        <f t="shared" si="7"/>
        <v>2</v>
      </c>
      <c r="BF40">
        <f t="shared" si="6"/>
        <v>2</v>
      </c>
      <c r="BG40">
        <f t="shared" si="6"/>
        <v>1</v>
      </c>
      <c r="BH40">
        <f t="shared" si="6"/>
        <v>1</v>
      </c>
      <c r="BI40">
        <f t="shared" si="6"/>
        <v>1</v>
      </c>
      <c r="BJ40">
        <f t="shared" si="6"/>
        <v>1</v>
      </c>
      <c r="BK40">
        <f t="shared" si="6"/>
        <v>1</v>
      </c>
      <c r="BL40">
        <f t="shared" si="6"/>
        <v>1</v>
      </c>
      <c r="BM40">
        <f t="shared" si="6"/>
        <v>1</v>
      </c>
      <c r="BN40">
        <f t="shared" si="4"/>
        <v>1</v>
      </c>
      <c r="BO40">
        <f t="shared" si="4"/>
        <v>1</v>
      </c>
      <c r="BP40">
        <f t="shared" si="4"/>
        <v>1</v>
      </c>
      <c r="BQ40">
        <f t="shared" ref="BQ40:BY88" si="9">IFERROR(LARGE($F40:$AO40, BQ$1), 0)</f>
        <v>1</v>
      </c>
      <c r="BR40">
        <f t="shared" si="9"/>
        <v>1</v>
      </c>
      <c r="BS40">
        <f t="shared" si="9"/>
        <v>1</v>
      </c>
      <c r="BT40">
        <f t="shared" si="9"/>
        <v>1</v>
      </c>
      <c r="BU40">
        <f t="shared" si="9"/>
        <v>1</v>
      </c>
      <c r="BV40">
        <f t="shared" si="9"/>
        <v>1</v>
      </c>
      <c r="BW40">
        <f t="shared" si="9"/>
        <v>1</v>
      </c>
      <c r="BX40">
        <f t="shared" si="9"/>
        <v>1</v>
      </c>
      <c r="BY40">
        <f t="shared" si="9"/>
        <v>0</v>
      </c>
    </row>
    <row r="41" spans="1:77" ht="16.3" thickTop="1" thickBot="1" x14ac:dyDescent="0.3">
      <c r="A41" s="16" t="s">
        <v>206</v>
      </c>
      <c r="B41" s="16" t="s">
        <v>217</v>
      </c>
      <c r="C41" s="16" t="s">
        <v>218</v>
      </c>
      <c r="D41" s="10">
        <f>VLOOKUP(C41, Overview!C$3:D$403, 2, FALSE)</f>
        <v>2</v>
      </c>
      <c r="E41" s="34">
        <f t="shared" si="2"/>
        <v>3.1</v>
      </c>
      <c r="F41" s="33">
        <f>IFERROR(VLOOKUP($C41, 'All Indicators - Breakdown'!$C:$GQ, F$1, FALSE), " ")</f>
        <v>1</v>
      </c>
      <c r="G41" s="33">
        <f>IFERROR(VLOOKUP($C41, 'All Indicators - Breakdown'!$C:$GQ, G$1, FALSE), " ")</f>
        <v>1</v>
      </c>
      <c r="H41" s="33">
        <f>IFERROR(VLOOKUP($C41, 'All Indicators - Breakdown'!$C:$GQ, H$1, FALSE), " ")</f>
        <v>3</v>
      </c>
      <c r="I41" s="33">
        <f>IFERROR(VLOOKUP($C41, 'All Indicators - Breakdown'!$C:$GQ, I$1, FALSE), " ")</f>
        <v>2</v>
      </c>
      <c r="J41" s="33">
        <f>IFERROR(VLOOKUP($C41, 'All Indicators - Breakdown'!$C:$GQ, J$1, FALSE), " ")</f>
        <v>2</v>
      </c>
      <c r="K41" s="33">
        <f>IFERROR(VLOOKUP($C41, 'All Indicators - Breakdown'!$C:$GQ, K$1, FALSE), " ")</f>
        <v>1</v>
      </c>
      <c r="L41" s="33">
        <f>IFERROR(VLOOKUP($C41, 'All Indicators - Breakdown'!$C:$GQ, L$1, FALSE), " ")</f>
        <v>3</v>
      </c>
      <c r="M41" s="33">
        <f>IFERROR(VLOOKUP($C41, 'All Indicators - Breakdown'!$C:$GQ, M$1, FALSE), " ")</f>
        <v>3</v>
      </c>
      <c r="N41" s="33" t="str">
        <f>IFERROR(VLOOKUP($C41, 'All Indicators - Breakdown'!$C:$GQ, N$1, FALSE), " ")</f>
        <v>N/A</v>
      </c>
      <c r="O41" s="33">
        <f>IFERROR(VLOOKUP($C41, 'All Indicators - Breakdown'!$C:$GQ, O$1, FALSE), " ")</f>
        <v>2</v>
      </c>
      <c r="P41" s="33">
        <f>IFERROR(VLOOKUP($C41, 'All Indicators - Breakdown'!$C:$GQ, P$1, FALSE), " ")</f>
        <v>2</v>
      </c>
      <c r="Q41" s="33">
        <f>IFERROR(VLOOKUP($C41, 'All Indicators - Breakdown'!$C:$GQ, Q$1, FALSE), " ")</f>
        <v>1</v>
      </c>
      <c r="R41" s="33">
        <f>IFERROR(VLOOKUP($C41, 'All Indicators - Breakdown'!$C:$GQ, R$1, FALSE), " ")</f>
        <v>1</v>
      </c>
      <c r="S41" s="33">
        <f>IFERROR(VLOOKUP($C41, 'All Indicators - Breakdown'!$C:$GQ, S$1, FALSE), " ")</f>
        <v>2</v>
      </c>
      <c r="T41" s="33">
        <f>IFERROR(VLOOKUP($C41, 'All Indicators - Breakdown'!$C:$GQ, T$1, FALSE), " ")</f>
        <v>2</v>
      </c>
      <c r="U41" s="33">
        <f>IFERROR(VLOOKUP($C41, 'All Indicators - Breakdown'!$C:$GQ, U$1, FALSE), " ")</f>
        <v>5</v>
      </c>
      <c r="V41" s="33">
        <f>IFERROR(VLOOKUP($C41, 'All Indicators - Breakdown'!$C:$GQ, V$1, FALSE), " ")</f>
        <v>1</v>
      </c>
      <c r="W41" s="33">
        <f>IFERROR(VLOOKUP($C41, 'All Indicators - Breakdown'!$C:$GQ, W$1, FALSE), " ")</f>
        <v>4</v>
      </c>
      <c r="X41" s="33">
        <f>IFERROR(VLOOKUP($C41, 'All Indicators - Breakdown'!$C:$GQ, X$1, FALSE), " ")</f>
        <v>1</v>
      </c>
      <c r="Y41" s="33">
        <f>IFERROR(VLOOKUP($C41, 'All Indicators - Breakdown'!$C:$GQ, Y$1, FALSE), " ")</f>
        <v>1</v>
      </c>
      <c r="Z41" s="33">
        <f>IFERROR(VLOOKUP($C41, 'All Indicators - Breakdown'!$C:$GQ, Z$1, FALSE), " ")</f>
        <v>1</v>
      </c>
      <c r="AA41" s="33">
        <f>IFERROR(VLOOKUP($C41, 'All Indicators - Breakdown'!$C:$GQ, AA$1, FALSE), " ")</f>
        <v>1</v>
      </c>
      <c r="AB41" s="33">
        <f>IFERROR(VLOOKUP($C41, 'All Indicators - Breakdown'!$C:$GQ, AB$1, FALSE), " ")</f>
        <v>3</v>
      </c>
      <c r="AC41" s="33">
        <f>IFERROR(VLOOKUP($C41, 'All Indicators - Breakdown'!$C:$GQ, AC$1, FALSE), " ")</f>
        <v>5</v>
      </c>
      <c r="AD41" s="33">
        <f>IFERROR(VLOOKUP($C41, 'All Indicators - Breakdown'!$C:$GQ, AD$1, FALSE), " ")</f>
        <v>1</v>
      </c>
      <c r="AE41" s="33">
        <f>IFERROR(VLOOKUP($C41, 'All Indicators - Breakdown'!$C:$HE, AE$1, FALSE), " ")</f>
        <v>1</v>
      </c>
      <c r="AF41" s="33">
        <f>IFERROR(VLOOKUP($C41, 'All Indicators - Breakdown'!$C:$HE, AF$1, FALSE), " ")</f>
        <v>2</v>
      </c>
      <c r="AG41" s="33">
        <f>IFERROR(VLOOKUP($C41, 'All Indicators - Breakdown'!$C:$HE, AG$1, FALSE), " ")</f>
        <v>4</v>
      </c>
      <c r="AH41" s="33">
        <f>IFERROR(VLOOKUP($C41, 'All Indicators - Breakdown'!$C:$HE, AH$1, FALSE), " ")</f>
        <v>2</v>
      </c>
      <c r="AI41" s="33">
        <f>IFERROR(VLOOKUP($C41, 'All Indicators - Breakdown'!$C:$HE, AI$1, FALSE), " ")</f>
        <v>2</v>
      </c>
      <c r="AJ41" s="33">
        <f>IFERROR(VLOOKUP($C41, 'All Indicators - Breakdown'!$C:$HZ, AJ$1, FALSE), " ")</f>
        <v>5</v>
      </c>
      <c r="AK41" s="33">
        <f>IFERROR(VLOOKUP($C41, 'All Indicators - Breakdown'!$C:$HZ, AK$1, FALSE), " ")</f>
        <v>4</v>
      </c>
      <c r="AL41" s="33">
        <f>IFERROR(VLOOKUP($C41, 'All Indicators - Breakdown'!$C:$HZ, AL$1, FALSE), " ")</f>
        <v>1</v>
      </c>
      <c r="AM41" s="33">
        <f>IFERROR(VLOOKUP($C41, 'All Indicators - Breakdown'!$C:$IU, AM$1, FALSE), " ")</f>
        <v>1</v>
      </c>
      <c r="AN41" s="33">
        <f>IFERROR(VLOOKUP($C41, 'All Indicators - Breakdown'!$C:$IU, AN$1, FALSE), " ")</f>
        <v>1</v>
      </c>
      <c r="AO41" s="33">
        <f>IFERROR(VLOOKUP($C41, 'All Indicators - Breakdown'!$C:$IU, AO$1, FALSE), " ")</f>
        <v>1</v>
      </c>
      <c r="AP41">
        <f t="shared" si="7"/>
        <v>5</v>
      </c>
      <c r="AQ41">
        <f t="shared" si="7"/>
        <v>5</v>
      </c>
      <c r="AR41">
        <f t="shared" si="7"/>
        <v>5</v>
      </c>
      <c r="AS41">
        <f t="shared" si="7"/>
        <v>4</v>
      </c>
      <c r="AT41">
        <f t="shared" si="7"/>
        <v>4</v>
      </c>
      <c r="AU41">
        <f t="shared" si="7"/>
        <v>4</v>
      </c>
      <c r="AV41">
        <f t="shared" si="7"/>
        <v>3</v>
      </c>
      <c r="AW41">
        <f t="shared" si="7"/>
        <v>3</v>
      </c>
      <c r="AX41">
        <f t="shared" si="7"/>
        <v>3</v>
      </c>
      <c r="AY41">
        <f t="shared" si="7"/>
        <v>3</v>
      </c>
      <c r="AZ41">
        <f t="shared" si="7"/>
        <v>2</v>
      </c>
      <c r="BA41">
        <f t="shared" si="7"/>
        <v>2</v>
      </c>
      <c r="BB41">
        <f t="shared" si="7"/>
        <v>2</v>
      </c>
      <c r="BC41">
        <f t="shared" si="7"/>
        <v>2</v>
      </c>
      <c r="BD41">
        <f t="shared" si="7"/>
        <v>2</v>
      </c>
      <c r="BE41">
        <f t="shared" si="7"/>
        <v>2</v>
      </c>
      <c r="BF41">
        <f t="shared" si="6"/>
        <v>2</v>
      </c>
      <c r="BG41">
        <f t="shared" si="6"/>
        <v>2</v>
      </c>
      <c r="BH41">
        <f t="shared" si="6"/>
        <v>2</v>
      </c>
      <c r="BI41">
        <f t="shared" si="6"/>
        <v>1</v>
      </c>
      <c r="BJ41">
        <f t="shared" si="6"/>
        <v>1</v>
      </c>
      <c r="BK41">
        <f t="shared" si="6"/>
        <v>1</v>
      </c>
      <c r="BL41">
        <f t="shared" si="6"/>
        <v>1</v>
      </c>
      <c r="BM41">
        <f t="shared" si="6"/>
        <v>1</v>
      </c>
      <c r="BN41">
        <f t="shared" si="4"/>
        <v>1</v>
      </c>
      <c r="BO41">
        <f t="shared" si="4"/>
        <v>1</v>
      </c>
      <c r="BP41">
        <f t="shared" si="4"/>
        <v>1</v>
      </c>
      <c r="BQ41">
        <f t="shared" si="9"/>
        <v>1</v>
      </c>
      <c r="BR41">
        <f t="shared" si="9"/>
        <v>1</v>
      </c>
      <c r="BS41">
        <f t="shared" si="9"/>
        <v>1</v>
      </c>
      <c r="BT41">
        <f t="shared" si="9"/>
        <v>1</v>
      </c>
      <c r="BU41">
        <f t="shared" si="9"/>
        <v>1</v>
      </c>
      <c r="BV41">
        <f t="shared" si="9"/>
        <v>1</v>
      </c>
      <c r="BW41">
        <f t="shared" si="9"/>
        <v>1</v>
      </c>
      <c r="BX41">
        <f t="shared" si="9"/>
        <v>1</v>
      </c>
      <c r="BY41">
        <f t="shared" si="9"/>
        <v>0</v>
      </c>
    </row>
    <row r="42" spans="1:77" ht="16.3" thickTop="1" thickBot="1" x14ac:dyDescent="0.3">
      <c r="A42" s="16" t="s">
        <v>206</v>
      </c>
      <c r="B42" s="16" t="s">
        <v>219</v>
      </c>
      <c r="C42" s="16" t="s">
        <v>220</v>
      </c>
      <c r="D42" s="10">
        <f>VLOOKUP(C42, Overview!C$3:D$403, 2, FALSE)</f>
        <v>2</v>
      </c>
      <c r="E42" s="34">
        <f t="shared" si="2"/>
        <v>3.2</v>
      </c>
      <c r="F42" s="33">
        <f>IFERROR(VLOOKUP($C42, 'All Indicators - Breakdown'!$C:$GQ, F$1, FALSE), " ")</f>
        <v>3</v>
      </c>
      <c r="G42" s="33">
        <f>IFERROR(VLOOKUP($C42, 'All Indicators - Breakdown'!$C:$GQ, G$1, FALSE), " ")</f>
        <v>1</v>
      </c>
      <c r="H42" s="33">
        <f>IFERROR(VLOOKUP($C42, 'All Indicators - Breakdown'!$C:$GQ, H$1, FALSE), " ")</f>
        <v>3</v>
      </c>
      <c r="I42" s="33">
        <f>IFERROR(VLOOKUP($C42, 'All Indicators - Breakdown'!$C:$GQ, I$1, FALSE), " ")</f>
        <v>3</v>
      </c>
      <c r="J42" s="33">
        <f>IFERROR(VLOOKUP($C42, 'All Indicators - Breakdown'!$C:$GQ, J$1, FALSE), " ")</f>
        <v>2</v>
      </c>
      <c r="K42" s="33">
        <f>IFERROR(VLOOKUP($C42, 'All Indicators - Breakdown'!$C:$GQ, K$1, FALSE), " ")</f>
        <v>2</v>
      </c>
      <c r="L42" s="33">
        <f>IFERROR(VLOOKUP($C42, 'All Indicators - Breakdown'!$C:$GQ, L$1, FALSE), " ")</f>
        <v>1</v>
      </c>
      <c r="M42" s="33">
        <f>IFERROR(VLOOKUP($C42, 'All Indicators - Breakdown'!$C:$GQ, M$1, FALSE), " ")</f>
        <v>3</v>
      </c>
      <c r="N42" s="33" t="str">
        <f>IFERROR(VLOOKUP($C42, 'All Indicators - Breakdown'!$C:$GQ, N$1, FALSE), " ")</f>
        <v>N/A</v>
      </c>
      <c r="O42" s="33">
        <f>IFERROR(VLOOKUP($C42, 'All Indicators - Breakdown'!$C:$GQ, O$1, FALSE), " ")</f>
        <v>2</v>
      </c>
      <c r="P42" s="33">
        <f>IFERROR(VLOOKUP($C42, 'All Indicators - Breakdown'!$C:$GQ, P$1, FALSE), " ")</f>
        <v>2</v>
      </c>
      <c r="Q42" s="33">
        <f>IFERROR(VLOOKUP($C42, 'All Indicators - Breakdown'!$C:$GQ, Q$1, FALSE), " ")</f>
        <v>1</v>
      </c>
      <c r="R42" s="33">
        <f>IFERROR(VLOOKUP($C42, 'All Indicators - Breakdown'!$C:$GQ, R$1, FALSE), " ")</f>
        <v>1</v>
      </c>
      <c r="S42" s="33">
        <f>IFERROR(VLOOKUP($C42, 'All Indicators - Breakdown'!$C:$GQ, S$1, FALSE), " ")</f>
        <v>3</v>
      </c>
      <c r="T42" s="33">
        <f>IFERROR(VLOOKUP($C42, 'All Indicators - Breakdown'!$C:$GQ, T$1, FALSE), " ")</f>
        <v>2</v>
      </c>
      <c r="U42" s="33">
        <f>IFERROR(VLOOKUP($C42, 'All Indicators - Breakdown'!$C:$GQ, U$1, FALSE), " ")</f>
        <v>5</v>
      </c>
      <c r="V42" s="33">
        <f>IFERROR(VLOOKUP($C42, 'All Indicators - Breakdown'!$C:$GQ, V$1, FALSE), " ")</f>
        <v>1</v>
      </c>
      <c r="W42" s="33">
        <f>IFERROR(VLOOKUP($C42, 'All Indicators - Breakdown'!$C:$GQ, W$1, FALSE), " ")</f>
        <v>3</v>
      </c>
      <c r="X42" s="33">
        <f>IFERROR(VLOOKUP($C42, 'All Indicators - Breakdown'!$C:$GQ, X$1, FALSE), " ")</f>
        <v>1</v>
      </c>
      <c r="Y42" s="33">
        <f>IFERROR(VLOOKUP($C42, 'All Indicators - Breakdown'!$C:$GQ, Y$1, FALSE), " ")</f>
        <v>1</v>
      </c>
      <c r="Z42" s="33">
        <f>IFERROR(VLOOKUP($C42, 'All Indicators - Breakdown'!$C:$GQ, Z$1, FALSE), " ")</f>
        <v>1</v>
      </c>
      <c r="AA42" s="33">
        <f>IFERROR(VLOOKUP($C42, 'All Indicators - Breakdown'!$C:$GQ, AA$1, FALSE), " ")</f>
        <v>1</v>
      </c>
      <c r="AB42" s="33">
        <f>IFERROR(VLOOKUP($C42, 'All Indicators - Breakdown'!$C:$GQ, AB$1, FALSE), " ")</f>
        <v>3</v>
      </c>
      <c r="AC42" s="33">
        <f>IFERROR(VLOOKUP($C42, 'All Indicators - Breakdown'!$C:$GQ, AC$1, FALSE), " ")</f>
        <v>3</v>
      </c>
      <c r="AD42" s="33">
        <f>IFERROR(VLOOKUP($C42, 'All Indicators - Breakdown'!$C:$GQ, AD$1, FALSE), " ")</f>
        <v>1</v>
      </c>
      <c r="AE42" s="33">
        <f>IFERROR(VLOOKUP($C42, 'All Indicators - Breakdown'!$C:$HE, AE$1, FALSE), " ")</f>
        <v>3</v>
      </c>
      <c r="AF42" s="33">
        <f>IFERROR(VLOOKUP($C42, 'All Indicators - Breakdown'!$C:$HE, AF$1, FALSE), " ")</f>
        <v>2</v>
      </c>
      <c r="AG42" s="33">
        <f>IFERROR(VLOOKUP($C42, 'All Indicators - Breakdown'!$C:$HE, AG$1, FALSE), " ")</f>
        <v>4</v>
      </c>
      <c r="AH42" s="33">
        <f>IFERROR(VLOOKUP($C42, 'All Indicators - Breakdown'!$C:$HE, AH$1, FALSE), " ")</f>
        <v>2</v>
      </c>
      <c r="AI42" s="33">
        <f>IFERROR(VLOOKUP($C42, 'All Indicators - Breakdown'!$C:$HE, AI$1, FALSE), " ")</f>
        <v>2</v>
      </c>
      <c r="AJ42" s="33">
        <f>IFERROR(VLOOKUP($C42, 'All Indicators - Breakdown'!$C:$HZ, AJ$1, FALSE), " ")</f>
        <v>5</v>
      </c>
      <c r="AK42" s="33">
        <f>IFERROR(VLOOKUP($C42, 'All Indicators - Breakdown'!$C:$HZ, AK$1, FALSE), " ")</f>
        <v>5</v>
      </c>
      <c r="AL42" s="33">
        <f>IFERROR(VLOOKUP($C42, 'All Indicators - Breakdown'!$C:$HZ, AL$1, FALSE), " ")</f>
        <v>1</v>
      </c>
      <c r="AM42" s="33">
        <f>IFERROR(VLOOKUP($C42, 'All Indicators - Breakdown'!$C:$IU, AM$1, FALSE), " ")</f>
        <v>1</v>
      </c>
      <c r="AN42" s="33">
        <f>IFERROR(VLOOKUP($C42, 'All Indicators - Breakdown'!$C:$IU, AN$1, FALSE), " ")</f>
        <v>1</v>
      </c>
      <c r="AO42" s="33">
        <f>IFERROR(VLOOKUP($C42, 'All Indicators - Breakdown'!$C:$IU, AO$1, FALSE), " ")</f>
        <v>1</v>
      </c>
      <c r="AP42">
        <f t="shared" si="7"/>
        <v>5</v>
      </c>
      <c r="AQ42">
        <f t="shared" si="7"/>
        <v>5</v>
      </c>
      <c r="AR42">
        <f t="shared" si="7"/>
        <v>5</v>
      </c>
      <c r="AS42">
        <f t="shared" si="7"/>
        <v>4</v>
      </c>
      <c r="AT42">
        <f t="shared" si="7"/>
        <v>3</v>
      </c>
      <c r="AU42">
        <f t="shared" si="7"/>
        <v>3</v>
      </c>
      <c r="AV42">
        <f t="shared" si="7"/>
        <v>3</v>
      </c>
      <c r="AW42">
        <f t="shared" si="7"/>
        <v>3</v>
      </c>
      <c r="AX42">
        <f t="shared" si="7"/>
        <v>3</v>
      </c>
      <c r="AY42">
        <f t="shared" si="7"/>
        <v>3</v>
      </c>
      <c r="AZ42">
        <f t="shared" si="7"/>
        <v>3</v>
      </c>
      <c r="BA42">
        <f t="shared" si="7"/>
        <v>3</v>
      </c>
      <c r="BB42">
        <f t="shared" si="7"/>
        <v>3</v>
      </c>
      <c r="BC42">
        <f t="shared" si="7"/>
        <v>2</v>
      </c>
      <c r="BD42">
        <f t="shared" si="7"/>
        <v>2</v>
      </c>
      <c r="BE42">
        <f t="shared" si="7"/>
        <v>2</v>
      </c>
      <c r="BF42">
        <f t="shared" si="6"/>
        <v>2</v>
      </c>
      <c r="BG42">
        <f t="shared" si="6"/>
        <v>2</v>
      </c>
      <c r="BH42">
        <f t="shared" si="6"/>
        <v>2</v>
      </c>
      <c r="BI42">
        <f t="shared" si="6"/>
        <v>2</v>
      </c>
      <c r="BJ42">
        <f t="shared" si="6"/>
        <v>2</v>
      </c>
      <c r="BK42">
        <f t="shared" si="6"/>
        <v>1</v>
      </c>
      <c r="BL42">
        <f t="shared" si="6"/>
        <v>1</v>
      </c>
      <c r="BM42">
        <f t="shared" si="6"/>
        <v>1</v>
      </c>
      <c r="BN42">
        <f t="shared" si="4"/>
        <v>1</v>
      </c>
      <c r="BO42">
        <f t="shared" si="4"/>
        <v>1</v>
      </c>
      <c r="BP42">
        <f t="shared" si="4"/>
        <v>1</v>
      </c>
      <c r="BQ42">
        <f t="shared" si="9"/>
        <v>1</v>
      </c>
      <c r="BR42">
        <f t="shared" si="9"/>
        <v>1</v>
      </c>
      <c r="BS42">
        <f t="shared" si="9"/>
        <v>1</v>
      </c>
      <c r="BT42">
        <f t="shared" si="9"/>
        <v>1</v>
      </c>
      <c r="BU42">
        <f t="shared" si="9"/>
        <v>1</v>
      </c>
      <c r="BV42">
        <f t="shared" si="9"/>
        <v>1</v>
      </c>
      <c r="BW42">
        <f t="shared" si="9"/>
        <v>1</v>
      </c>
      <c r="BX42">
        <f t="shared" si="9"/>
        <v>1</v>
      </c>
      <c r="BY42">
        <f t="shared" si="9"/>
        <v>0</v>
      </c>
    </row>
    <row r="43" spans="1:77" ht="16.3" thickTop="1" thickBot="1" x14ac:dyDescent="0.3">
      <c r="A43" s="16" t="s">
        <v>206</v>
      </c>
      <c r="B43" s="16" t="s">
        <v>221</v>
      </c>
      <c r="C43" s="16" t="s">
        <v>222</v>
      </c>
      <c r="D43" s="10">
        <f>VLOOKUP(C43, Overview!C$3:D$403, 2, FALSE)</f>
        <v>2</v>
      </c>
      <c r="E43" s="34">
        <f t="shared" si="2"/>
        <v>2.9</v>
      </c>
      <c r="F43" s="33">
        <f>IFERROR(VLOOKUP($C43, 'All Indicators - Breakdown'!$C:$GQ, F$1, FALSE), " ")</f>
        <v>3</v>
      </c>
      <c r="G43" s="33">
        <f>IFERROR(VLOOKUP($C43, 'All Indicators - Breakdown'!$C:$GQ, G$1, FALSE), " ")</f>
        <v>1</v>
      </c>
      <c r="H43" s="33">
        <f>IFERROR(VLOOKUP($C43, 'All Indicators - Breakdown'!$C:$GQ, H$1, FALSE), " ")</f>
        <v>3</v>
      </c>
      <c r="I43" s="33">
        <f>IFERROR(VLOOKUP($C43, 'All Indicators - Breakdown'!$C:$GQ, I$1, FALSE), " ")</f>
        <v>4</v>
      </c>
      <c r="J43" s="33">
        <f>IFERROR(VLOOKUP($C43, 'All Indicators - Breakdown'!$C:$GQ, J$1, FALSE), " ")</f>
        <v>2</v>
      </c>
      <c r="K43" s="33">
        <f>IFERROR(VLOOKUP($C43, 'All Indicators - Breakdown'!$C:$GQ, K$1, FALSE), " ")</f>
        <v>1</v>
      </c>
      <c r="L43" s="33">
        <f>IFERROR(VLOOKUP($C43, 'All Indicators - Breakdown'!$C:$GQ, L$1, FALSE), " ")</f>
        <v>1</v>
      </c>
      <c r="M43" s="33">
        <f>IFERROR(VLOOKUP($C43, 'All Indicators - Breakdown'!$C:$GQ, M$1, FALSE), " ")</f>
        <v>2</v>
      </c>
      <c r="N43" s="33" t="str">
        <f>IFERROR(VLOOKUP($C43, 'All Indicators - Breakdown'!$C:$GQ, N$1, FALSE), " ")</f>
        <v>N/A</v>
      </c>
      <c r="O43" s="33">
        <f>IFERROR(VLOOKUP($C43, 'All Indicators - Breakdown'!$C:$GQ, O$1, FALSE), " ")</f>
        <v>2</v>
      </c>
      <c r="P43" s="33">
        <f>IFERROR(VLOOKUP($C43, 'All Indicators - Breakdown'!$C:$GQ, P$1, FALSE), " ")</f>
        <v>1</v>
      </c>
      <c r="Q43" s="33">
        <f>IFERROR(VLOOKUP($C43, 'All Indicators - Breakdown'!$C:$GQ, Q$1, FALSE), " ")</f>
        <v>1</v>
      </c>
      <c r="R43" s="33">
        <f>IFERROR(VLOOKUP($C43, 'All Indicators - Breakdown'!$C:$GQ, R$1, FALSE), " ")</f>
        <v>1</v>
      </c>
      <c r="S43" s="33">
        <f>IFERROR(VLOOKUP($C43, 'All Indicators - Breakdown'!$C:$GQ, S$1, FALSE), " ")</f>
        <v>4</v>
      </c>
      <c r="T43" s="33">
        <f>IFERROR(VLOOKUP($C43, 'All Indicators - Breakdown'!$C:$GQ, T$1, FALSE), " ")</f>
        <v>2</v>
      </c>
      <c r="U43" s="33">
        <f>IFERROR(VLOOKUP($C43, 'All Indicators - Breakdown'!$C:$GQ, U$1, FALSE), " ")</f>
        <v>3</v>
      </c>
      <c r="V43" s="33">
        <f>IFERROR(VLOOKUP($C43, 'All Indicators - Breakdown'!$C:$GQ, V$1, FALSE), " ")</f>
        <v>1</v>
      </c>
      <c r="W43" s="33">
        <f>IFERROR(VLOOKUP($C43, 'All Indicators - Breakdown'!$C:$GQ, W$1, FALSE), " ")</f>
        <v>2</v>
      </c>
      <c r="X43" s="33">
        <f>IFERROR(VLOOKUP($C43, 'All Indicators - Breakdown'!$C:$GQ, X$1, FALSE), " ")</f>
        <v>1</v>
      </c>
      <c r="Y43" s="33">
        <f>IFERROR(VLOOKUP($C43, 'All Indicators - Breakdown'!$C:$GQ, Y$1, FALSE), " ")</f>
        <v>1</v>
      </c>
      <c r="Z43" s="33">
        <f>IFERROR(VLOOKUP($C43, 'All Indicators - Breakdown'!$C:$GQ, Z$1, FALSE), " ")</f>
        <v>1</v>
      </c>
      <c r="AA43" s="33">
        <f>IFERROR(VLOOKUP($C43, 'All Indicators - Breakdown'!$C:$GQ, AA$1, FALSE), " ")</f>
        <v>1</v>
      </c>
      <c r="AB43" s="33">
        <f>IFERROR(VLOOKUP($C43, 'All Indicators - Breakdown'!$C:$GQ, AB$1, FALSE), " ")</f>
        <v>2</v>
      </c>
      <c r="AC43" s="33">
        <f>IFERROR(VLOOKUP($C43, 'All Indicators - Breakdown'!$C:$GQ, AC$1, FALSE), " ")</f>
        <v>4</v>
      </c>
      <c r="AD43" s="33">
        <f>IFERROR(VLOOKUP($C43, 'All Indicators - Breakdown'!$C:$GQ, AD$1, FALSE), " ")</f>
        <v>1</v>
      </c>
      <c r="AE43" s="33">
        <f>IFERROR(VLOOKUP($C43, 'All Indicators - Breakdown'!$C:$HE, AE$1, FALSE), " ")</f>
        <v>3</v>
      </c>
      <c r="AF43" s="33">
        <f>IFERROR(VLOOKUP($C43, 'All Indicators - Breakdown'!$C:$HE, AF$1, FALSE), " ")</f>
        <v>3</v>
      </c>
      <c r="AG43" s="33">
        <f>IFERROR(VLOOKUP($C43, 'All Indicators - Breakdown'!$C:$HE, AG$1, FALSE), " ")</f>
        <v>3</v>
      </c>
      <c r="AH43" s="33">
        <f>IFERROR(VLOOKUP($C43, 'All Indicators - Breakdown'!$C:$HE, AH$1, FALSE), " ")</f>
        <v>2</v>
      </c>
      <c r="AI43" s="33">
        <f>IFERROR(VLOOKUP($C43, 'All Indicators - Breakdown'!$C:$HE, AI$1, FALSE), " ")</f>
        <v>2</v>
      </c>
      <c r="AJ43" s="33">
        <f>IFERROR(VLOOKUP($C43, 'All Indicators - Breakdown'!$C:$HZ, AJ$1, FALSE), " ")</f>
        <v>5</v>
      </c>
      <c r="AK43" s="33">
        <f>IFERROR(VLOOKUP($C43, 'All Indicators - Breakdown'!$C:$HZ, AK$1, FALSE), " ")</f>
        <v>2</v>
      </c>
      <c r="AL43" s="33">
        <f>IFERROR(VLOOKUP($C43, 'All Indicators - Breakdown'!$C:$HZ, AL$1, FALSE), " ")</f>
        <v>1</v>
      </c>
      <c r="AM43" s="33">
        <f>IFERROR(VLOOKUP($C43, 'All Indicators - Breakdown'!$C:$IU, AM$1, FALSE), " ")</f>
        <v>1</v>
      </c>
      <c r="AN43" s="33">
        <f>IFERROR(VLOOKUP($C43, 'All Indicators - Breakdown'!$C:$IU, AN$1, FALSE), " ")</f>
        <v>1</v>
      </c>
      <c r="AO43" s="33">
        <f>IFERROR(VLOOKUP($C43, 'All Indicators - Breakdown'!$C:$IU, AO$1, FALSE), " ")</f>
        <v>1</v>
      </c>
      <c r="AP43">
        <f t="shared" si="7"/>
        <v>5</v>
      </c>
      <c r="AQ43">
        <f t="shared" si="7"/>
        <v>4</v>
      </c>
      <c r="AR43">
        <f t="shared" si="7"/>
        <v>4</v>
      </c>
      <c r="AS43">
        <f t="shared" si="7"/>
        <v>4</v>
      </c>
      <c r="AT43">
        <f t="shared" si="7"/>
        <v>3</v>
      </c>
      <c r="AU43">
        <f t="shared" si="7"/>
        <v>3</v>
      </c>
      <c r="AV43">
        <f t="shared" si="7"/>
        <v>3</v>
      </c>
      <c r="AW43">
        <f t="shared" si="7"/>
        <v>3</v>
      </c>
      <c r="AX43">
        <f t="shared" si="7"/>
        <v>3</v>
      </c>
      <c r="AY43">
        <f t="shared" si="7"/>
        <v>3</v>
      </c>
      <c r="AZ43">
        <f t="shared" si="7"/>
        <v>2</v>
      </c>
      <c r="BA43">
        <f t="shared" si="7"/>
        <v>2</v>
      </c>
      <c r="BB43">
        <f t="shared" si="7"/>
        <v>2</v>
      </c>
      <c r="BC43">
        <f t="shared" si="7"/>
        <v>2</v>
      </c>
      <c r="BD43">
        <f t="shared" si="7"/>
        <v>2</v>
      </c>
      <c r="BE43">
        <f t="shared" ref="BE43:BT58" si="10">IFERROR(LARGE($F43:$AO43, BE$1), 0)</f>
        <v>2</v>
      </c>
      <c r="BF43">
        <f t="shared" si="10"/>
        <v>2</v>
      </c>
      <c r="BG43">
        <f t="shared" si="10"/>
        <v>2</v>
      </c>
      <c r="BH43">
        <f t="shared" si="10"/>
        <v>2</v>
      </c>
      <c r="BI43">
        <f t="shared" si="10"/>
        <v>1</v>
      </c>
      <c r="BJ43">
        <f t="shared" si="10"/>
        <v>1</v>
      </c>
      <c r="BK43">
        <f t="shared" si="10"/>
        <v>1</v>
      </c>
      <c r="BL43">
        <f t="shared" si="10"/>
        <v>1</v>
      </c>
      <c r="BM43">
        <f t="shared" si="10"/>
        <v>1</v>
      </c>
      <c r="BN43">
        <f t="shared" si="10"/>
        <v>1</v>
      </c>
      <c r="BO43">
        <f t="shared" si="10"/>
        <v>1</v>
      </c>
      <c r="BP43">
        <f t="shared" si="10"/>
        <v>1</v>
      </c>
      <c r="BQ43">
        <f t="shared" si="10"/>
        <v>1</v>
      </c>
      <c r="BR43">
        <f t="shared" si="10"/>
        <v>1</v>
      </c>
      <c r="BS43">
        <f t="shared" si="10"/>
        <v>1</v>
      </c>
      <c r="BT43">
        <f t="shared" si="10"/>
        <v>1</v>
      </c>
      <c r="BU43">
        <f t="shared" si="9"/>
        <v>1</v>
      </c>
      <c r="BV43">
        <f t="shared" si="9"/>
        <v>1</v>
      </c>
      <c r="BW43">
        <f t="shared" si="9"/>
        <v>1</v>
      </c>
      <c r="BX43">
        <f t="shared" si="9"/>
        <v>1</v>
      </c>
      <c r="BY43">
        <f t="shared" si="9"/>
        <v>0</v>
      </c>
    </row>
    <row r="44" spans="1:77" ht="16.3" thickTop="1" thickBot="1" x14ac:dyDescent="0.3">
      <c r="A44" s="16" t="s">
        <v>206</v>
      </c>
      <c r="B44" s="16" t="s">
        <v>223</v>
      </c>
      <c r="C44" s="16" t="s">
        <v>224</v>
      </c>
      <c r="D44" s="10">
        <f>VLOOKUP(C44, Overview!C$3:D$403, 2, FALSE)</f>
        <v>2</v>
      </c>
      <c r="E44" s="34">
        <f t="shared" si="2"/>
        <v>2.9</v>
      </c>
      <c r="F44" s="33">
        <f>IFERROR(VLOOKUP($C44, 'All Indicators - Breakdown'!$C:$GQ, F$1, FALSE), " ")</f>
        <v>3</v>
      </c>
      <c r="G44" s="33">
        <f>IFERROR(VLOOKUP($C44, 'All Indicators - Breakdown'!$C:$GQ, G$1, FALSE), " ")</f>
        <v>1</v>
      </c>
      <c r="H44" s="33">
        <f>IFERROR(VLOOKUP($C44, 'All Indicators - Breakdown'!$C:$GQ, H$1, FALSE), " ")</f>
        <v>2</v>
      </c>
      <c r="I44" s="33">
        <f>IFERROR(VLOOKUP($C44, 'All Indicators - Breakdown'!$C:$GQ, I$1, FALSE), " ")</f>
        <v>2</v>
      </c>
      <c r="J44" s="33">
        <f>IFERROR(VLOOKUP($C44, 'All Indicators - Breakdown'!$C:$GQ, J$1, FALSE), " ")</f>
        <v>2</v>
      </c>
      <c r="K44" s="33">
        <f>IFERROR(VLOOKUP($C44, 'All Indicators - Breakdown'!$C:$GQ, K$1, FALSE), " ")</f>
        <v>2</v>
      </c>
      <c r="L44" s="33">
        <f>IFERROR(VLOOKUP($C44, 'All Indicators - Breakdown'!$C:$GQ, L$1, FALSE), " ")</f>
        <v>1</v>
      </c>
      <c r="M44" s="33">
        <f>IFERROR(VLOOKUP($C44, 'All Indicators - Breakdown'!$C:$GQ, M$1, FALSE), " ")</f>
        <v>4</v>
      </c>
      <c r="N44" s="33">
        <f>IFERROR(VLOOKUP($C44, 'All Indicators - Breakdown'!$C:$GQ, N$1, FALSE), " ")</f>
        <v>1</v>
      </c>
      <c r="O44" s="33">
        <f>IFERROR(VLOOKUP($C44, 'All Indicators - Breakdown'!$C:$GQ, O$1, FALSE), " ")</f>
        <v>3</v>
      </c>
      <c r="P44" s="33">
        <f>IFERROR(VLOOKUP($C44, 'All Indicators - Breakdown'!$C:$GQ, P$1, FALSE), " ")</f>
        <v>1</v>
      </c>
      <c r="Q44" s="33">
        <f>IFERROR(VLOOKUP($C44, 'All Indicators - Breakdown'!$C:$GQ, Q$1, FALSE), " ")</f>
        <v>1</v>
      </c>
      <c r="R44" s="33">
        <f>IFERROR(VLOOKUP($C44, 'All Indicators - Breakdown'!$C:$GQ, R$1, FALSE), " ")</f>
        <v>2</v>
      </c>
      <c r="S44" s="33">
        <f>IFERROR(VLOOKUP($C44, 'All Indicators - Breakdown'!$C:$GQ, S$1, FALSE), " ")</f>
        <v>2</v>
      </c>
      <c r="T44" s="33">
        <f>IFERROR(VLOOKUP($C44, 'All Indicators - Breakdown'!$C:$GQ, T$1, FALSE), " ")</f>
        <v>2</v>
      </c>
      <c r="U44" s="33">
        <f>IFERROR(VLOOKUP($C44, 'All Indicators - Breakdown'!$C:$GQ, U$1, FALSE), " ")</f>
        <v>3</v>
      </c>
      <c r="V44" s="33">
        <f>IFERROR(VLOOKUP($C44, 'All Indicators - Breakdown'!$C:$GQ, V$1, FALSE), " ")</f>
        <v>1</v>
      </c>
      <c r="W44" s="33">
        <f>IFERROR(VLOOKUP($C44, 'All Indicators - Breakdown'!$C:$GQ, W$1, FALSE), " ")</f>
        <v>1</v>
      </c>
      <c r="X44" s="33">
        <f>IFERROR(VLOOKUP($C44, 'All Indicators - Breakdown'!$C:$GQ, X$1, FALSE), " ")</f>
        <v>1</v>
      </c>
      <c r="Y44" s="33">
        <f>IFERROR(VLOOKUP($C44, 'All Indicators - Breakdown'!$C:$GQ, Y$1, FALSE), " ")</f>
        <v>2</v>
      </c>
      <c r="Z44" s="33">
        <f>IFERROR(VLOOKUP($C44, 'All Indicators - Breakdown'!$C:$GQ, Z$1, FALSE), " ")</f>
        <v>3</v>
      </c>
      <c r="AA44" s="33">
        <f>IFERROR(VLOOKUP($C44, 'All Indicators - Breakdown'!$C:$GQ, AA$1, FALSE), " ")</f>
        <v>1</v>
      </c>
      <c r="AB44" s="33">
        <f>IFERROR(VLOOKUP($C44, 'All Indicators - Breakdown'!$C:$GQ, AB$1, FALSE), " ")</f>
        <v>2</v>
      </c>
      <c r="AC44" s="33">
        <f>IFERROR(VLOOKUP($C44, 'All Indicators - Breakdown'!$C:$GQ, AC$1, FALSE), " ")</f>
        <v>3</v>
      </c>
      <c r="AD44" s="33">
        <f>IFERROR(VLOOKUP($C44, 'All Indicators - Breakdown'!$C:$GQ, AD$1, FALSE), " ")</f>
        <v>2</v>
      </c>
      <c r="AE44" s="33">
        <f>IFERROR(VLOOKUP($C44, 'All Indicators - Breakdown'!$C:$HE, AE$1, FALSE), " ")</f>
        <v>3</v>
      </c>
      <c r="AF44" s="33">
        <f>IFERROR(VLOOKUP($C44, 'All Indicators - Breakdown'!$C:$HE, AF$1, FALSE), " ")</f>
        <v>2</v>
      </c>
      <c r="AG44" s="33">
        <f>IFERROR(VLOOKUP($C44, 'All Indicators - Breakdown'!$C:$HE, AG$1, FALSE), " ")</f>
        <v>4</v>
      </c>
      <c r="AH44" s="33">
        <f>IFERROR(VLOOKUP($C44, 'All Indicators - Breakdown'!$C:$HE, AH$1, FALSE), " ")</f>
        <v>2</v>
      </c>
      <c r="AI44" s="33">
        <f>IFERROR(VLOOKUP($C44, 'All Indicators - Breakdown'!$C:$HE, AI$1, FALSE), " ")</f>
        <v>2</v>
      </c>
      <c r="AJ44" s="33">
        <f>IFERROR(VLOOKUP($C44, 'All Indicators - Breakdown'!$C:$HZ, AJ$1, FALSE), " ")</f>
        <v>5</v>
      </c>
      <c r="AK44" s="33">
        <f>IFERROR(VLOOKUP($C44, 'All Indicators - Breakdown'!$C:$HZ, AK$1, FALSE), " ")</f>
        <v>5</v>
      </c>
      <c r="AL44" s="33">
        <f>IFERROR(VLOOKUP($C44, 'All Indicators - Breakdown'!$C:$HZ, AL$1, FALSE), " ")</f>
        <v>1</v>
      </c>
      <c r="AM44" s="33">
        <f>IFERROR(VLOOKUP($C44, 'All Indicators - Breakdown'!$C:$IU, AM$1, FALSE), " ")</f>
        <v>1</v>
      </c>
      <c r="AN44" s="33">
        <f>IFERROR(VLOOKUP($C44, 'All Indicators - Breakdown'!$C:$IU, AN$1, FALSE), " ")</f>
        <v>1</v>
      </c>
      <c r="AO44" s="33">
        <f>IFERROR(VLOOKUP($C44, 'All Indicators - Breakdown'!$C:$IU, AO$1, FALSE), " ")</f>
        <v>1</v>
      </c>
      <c r="AP44">
        <f t="shared" ref="AP44:BE59" si="11">IFERROR(LARGE($F44:$AO44, AP$1), 0)</f>
        <v>5</v>
      </c>
      <c r="AQ44">
        <f t="shared" si="11"/>
        <v>5</v>
      </c>
      <c r="AR44">
        <f t="shared" si="11"/>
        <v>4</v>
      </c>
      <c r="AS44">
        <f t="shared" si="11"/>
        <v>4</v>
      </c>
      <c r="AT44">
        <f t="shared" si="11"/>
        <v>3</v>
      </c>
      <c r="AU44">
        <f t="shared" si="11"/>
        <v>3</v>
      </c>
      <c r="AV44">
        <f t="shared" si="11"/>
        <v>3</v>
      </c>
      <c r="AW44">
        <f t="shared" si="11"/>
        <v>3</v>
      </c>
      <c r="AX44">
        <f t="shared" si="11"/>
        <v>3</v>
      </c>
      <c r="AY44">
        <f t="shared" si="11"/>
        <v>3</v>
      </c>
      <c r="AZ44">
        <f t="shared" si="11"/>
        <v>2</v>
      </c>
      <c r="BA44">
        <f t="shared" si="11"/>
        <v>2</v>
      </c>
      <c r="BB44">
        <f t="shared" si="11"/>
        <v>2</v>
      </c>
      <c r="BC44">
        <f t="shared" si="11"/>
        <v>2</v>
      </c>
      <c r="BD44">
        <f t="shared" si="11"/>
        <v>2</v>
      </c>
      <c r="BE44">
        <f t="shared" si="11"/>
        <v>2</v>
      </c>
      <c r="BF44">
        <f t="shared" si="10"/>
        <v>2</v>
      </c>
      <c r="BG44">
        <f t="shared" si="10"/>
        <v>2</v>
      </c>
      <c r="BH44">
        <f t="shared" si="10"/>
        <v>2</v>
      </c>
      <c r="BI44">
        <f t="shared" si="10"/>
        <v>2</v>
      </c>
      <c r="BJ44">
        <f t="shared" si="10"/>
        <v>2</v>
      </c>
      <c r="BK44">
        <f t="shared" si="10"/>
        <v>2</v>
      </c>
      <c r="BL44">
        <f t="shared" si="10"/>
        <v>2</v>
      </c>
      <c r="BM44">
        <f t="shared" si="10"/>
        <v>1</v>
      </c>
      <c r="BN44">
        <f t="shared" si="10"/>
        <v>1</v>
      </c>
      <c r="BO44">
        <f t="shared" si="10"/>
        <v>1</v>
      </c>
      <c r="BP44">
        <f t="shared" si="10"/>
        <v>1</v>
      </c>
      <c r="BQ44">
        <f t="shared" si="10"/>
        <v>1</v>
      </c>
      <c r="BR44">
        <f t="shared" si="10"/>
        <v>1</v>
      </c>
      <c r="BS44">
        <f t="shared" si="10"/>
        <v>1</v>
      </c>
      <c r="BT44">
        <f t="shared" si="10"/>
        <v>1</v>
      </c>
      <c r="BU44">
        <f t="shared" si="9"/>
        <v>1</v>
      </c>
      <c r="BV44">
        <f t="shared" si="9"/>
        <v>1</v>
      </c>
      <c r="BW44">
        <f t="shared" si="9"/>
        <v>1</v>
      </c>
      <c r="BX44">
        <f t="shared" si="9"/>
        <v>1</v>
      </c>
      <c r="BY44">
        <f t="shared" si="9"/>
        <v>1</v>
      </c>
    </row>
    <row r="45" spans="1:77" ht="16.3" thickTop="1" thickBot="1" x14ac:dyDescent="0.3">
      <c r="A45" s="16" t="s">
        <v>225</v>
      </c>
      <c r="B45" s="16" t="s">
        <v>226</v>
      </c>
      <c r="C45" s="16" t="s">
        <v>227</v>
      </c>
      <c r="D45" s="10">
        <f>VLOOKUP(C45, Overview!C$3:D$403, 2, FALSE)</f>
        <v>3</v>
      </c>
      <c r="E45" s="34">
        <f t="shared" si="2"/>
        <v>3.2</v>
      </c>
      <c r="F45" s="33">
        <f>IFERROR(VLOOKUP($C45, 'All Indicators - Breakdown'!$C:$GQ, F$1, FALSE), " ")</f>
        <v>3</v>
      </c>
      <c r="G45" s="33">
        <f>IFERROR(VLOOKUP($C45, 'All Indicators - Breakdown'!$C:$GQ, G$1, FALSE), " ")</f>
        <v>3</v>
      </c>
      <c r="H45" s="33">
        <f>IFERROR(VLOOKUP($C45, 'All Indicators - Breakdown'!$C:$GQ, H$1, FALSE), " ")</f>
        <v>3</v>
      </c>
      <c r="I45" s="33">
        <f>IFERROR(VLOOKUP($C45, 'All Indicators - Breakdown'!$C:$GQ, I$1, FALSE), " ")</f>
        <v>4</v>
      </c>
      <c r="J45" s="33">
        <f>IFERROR(VLOOKUP($C45, 'All Indicators - Breakdown'!$C:$GQ, J$1, FALSE), " ")</f>
        <v>3</v>
      </c>
      <c r="K45" s="33">
        <f>IFERROR(VLOOKUP($C45, 'All Indicators - Breakdown'!$C:$GQ, K$1, FALSE), " ")</f>
        <v>2</v>
      </c>
      <c r="L45" s="33">
        <f>IFERROR(VLOOKUP($C45, 'All Indicators - Breakdown'!$C:$GQ, L$1, FALSE), " ")</f>
        <v>1</v>
      </c>
      <c r="M45" s="33">
        <f>IFERROR(VLOOKUP($C45, 'All Indicators - Breakdown'!$C:$GQ, M$1, FALSE), " ")</f>
        <v>2</v>
      </c>
      <c r="N45" s="33" t="str">
        <f>IFERROR(VLOOKUP($C45, 'All Indicators - Breakdown'!$C:$GQ, N$1, FALSE), " ")</f>
        <v>N/A</v>
      </c>
      <c r="O45" s="33">
        <f>IFERROR(VLOOKUP($C45, 'All Indicators - Breakdown'!$C:$GQ, O$1, FALSE), " ")</f>
        <v>3</v>
      </c>
      <c r="P45" s="33">
        <f>IFERROR(VLOOKUP($C45, 'All Indicators - Breakdown'!$C:$GQ, P$1, FALSE), " ")</f>
        <v>2</v>
      </c>
      <c r="Q45" s="33">
        <f>IFERROR(VLOOKUP($C45, 'All Indicators - Breakdown'!$C:$GQ, Q$1, FALSE), " ")</f>
        <v>1</v>
      </c>
      <c r="R45" s="33">
        <f>IFERROR(VLOOKUP($C45, 'All Indicators - Breakdown'!$C:$GQ, R$1, FALSE), " ")</f>
        <v>2</v>
      </c>
      <c r="S45" s="33">
        <f>IFERROR(VLOOKUP($C45, 'All Indicators - Breakdown'!$C:$GQ, S$1, FALSE), " ")</f>
        <v>3</v>
      </c>
      <c r="T45" s="33">
        <f>IFERROR(VLOOKUP($C45, 'All Indicators - Breakdown'!$C:$GQ, T$1, FALSE), " ")</f>
        <v>2</v>
      </c>
      <c r="U45" s="33">
        <f>IFERROR(VLOOKUP($C45, 'All Indicators - Breakdown'!$C:$GQ, U$1, FALSE), " ")</f>
        <v>1</v>
      </c>
      <c r="V45" s="33">
        <f>IFERROR(VLOOKUP($C45, 'All Indicators - Breakdown'!$C:$GQ, V$1, FALSE), " ")</f>
        <v>1</v>
      </c>
      <c r="W45" s="33">
        <f>IFERROR(VLOOKUP($C45, 'All Indicators - Breakdown'!$C:$GQ, W$1, FALSE), " ")</f>
        <v>1</v>
      </c>
      <c r="X45" s="33">
        <f>IFERROR(VLOOKUP($C45, 'All Indicators - Breakdown'!$C:$GQ, X$1, FALSE), " ")</f>
        <v>1</v>
      </c>
      <c r="Y45" s="33">
        <f>IFERROR(VLOOKUP($C45, 'All Indicators - Breakdown'!$C:$GQ, Y$1, FALSE), " ")</f>
        <v>3</v>
      </c>
      <c r="Z45" s="33">
        <f>IFERROR(VLOOKUP($C45, 'All Indicators - Breakdown'!$C:$GQ, Z$1, FALSE), " ")</f>
        <v>3</v>
      </c>
      <c r="AA45" s="33">
        <f>IFERROR(VLOOKUP($C45, 'All Indicators - Breakdown'!$C:$GQ, AA$1, FALSE), " ")</f>
        <v>1</v>
      </c>
      <c r="AB45" s="33">
        <f>IFERROR(VLOOKUP($C45, 'All Indicators - Breakdown'!$C:$GQ, AB$1, FALSE), " ")</f>
        <v>3</v>
      </c>
      <c r="AC45" s="33">
        <f>IFERROR(VLOOKUP($C45, 'All Indicators - Breakdown'!$C:$GQ, AC$1, FALSE), " ")</f>
        <v>3</v>
      </c>
      <c r="AD45" s="33">
        <f>IFERROR(VLOOKUP($C45, 'All Indicators - Breakdown'!$C:$GQ, AD$1, FALSE), " ")</f>
        <v>1</v>
      </c>
      <c r="AE45" s="33">
        <f>IFERROR(VLOOKUP($C45, 'All Indicators - Breakdown'!$C:$HE, AE$1, FALSE), " ")</f>
        <v>3</v>
      </c>
      <c r="AF45" s="33">
        <f>IFERROR(VLOOKUP($C45, 'All Indicators - Breakdown'!$C:$HE, AF$1, FALSE), " ")</f>
        <v>2</v>
      </c>
      <c r="AG45" s="33">
        <f>IFERROR(VLOOKUP($C45, 'All Indicators - Breakdown'!$C:$HE, AG$1, FALSE), " ")</f>
        <v>4</v>
      </c>
      <c r="AH45" s="33">
        <f>IFERROR(VLOOKUP($C45, 'All Indicators - Breakdown'!$C:$HE, AH$1, FALSE), " ")</f>
        <v>4</v>
      </c>
      <c r="AI45" s="33">
        <f>IFERROR(VLOOKUP($C45, 'All Indicators - Breakdown'!$C:$HE, AI$1, FALSE), " ")</f>
        <v>4</v>
      </c>
      <c r="AJ45" s="33">
        <f>IFERROR(VLOOKUP($C45, 'All Indicators - Breakdown'!$C:$HZ, AJ$1, FALSE), " ")</f>
        <v>3</v>
      </c>
      <c r="AK45" s="33">
        <f>IFERROR(VLOOKUP($C45, 'All Indicators - Breakdown'!$C:$HZ, AK$1, FALSE), " ")</f>
        <v>2</v>
      </c>
      <c r="AL45" s="33">
        <f>IFERROR(VLOOKUP($C45, 'All Indicators - Breakdown'!$C:$HZ, AL$1, FALSE), " ")</f>
        <v>1</v>
      </c>
      <c r="AM45" s="33">
        <f>IFERROR(VLOOKUP($C45, 'All Indicators - Breakdown'!$C:$IU, AM$1, FALSE), " ")</f>
        <v>2</v>
      </c>
      <c r="AN45" s="33">
        <f>IFERROR(VLOOKUP($C45, 'All Indicators - Breakdown'!$C:$IU, AN$1, FALSE), " ")</f>
        <v>1</v>
      </c>
      <c r="AO45" s="33">
        <f>IFERROR(VLOOKUP($C45, 'All Indicators - Breakdown'!$C:$IU, AO$1, FALSE), " ")</f>
        <v>1</v>
      </c>
      <c r="AP45">
        <f t="shared" si="11"/>
        <v>4</v>
      </c>
      <c r="AQ45">
        <f t="shared" si="11"/>
        <v>4</v>
      </c>
      <c r="AR45">
        <f t="shared" si="11"/>
        <v>4</v>
      </c>
      <c r="AS45">
        <f t="shared" si="11"/>
        <v>4</v>
      </c>
      <c r="AT45">
        <f t="shared" si="11"/>
        <v>3</v>
      </c>
      <c r="AU45">
        <f t="shared" si="11"/>
        <v>3</v>
      </c>
      <c r="AV45">
        <f t="shared" si="11"/>
        <v>3</v>
      </c>
      <c r="AW45">
        <f t="shared" si="11"/>
        <v>3</v>
      </c>
      <c r="AX45">
        <f t="shared" si="11"/>
        <v>3</v>
      </c>
      <c r="AY45">
        <f t="shared" si="11"/>
        <v>3</v>
      </c>
      <c r="AZ45">
        <f t="shared" si="11"/>
        <v>3</v>
      </c>
      <c r="BA45">
        <f t="shared" si="11"/>
        <v>3</v>
      </c>
      <c r="BB45">
        <f t="shared" si="11"/>
        <v>3</v>
      </c>
      <c r="BC45">
        <f t="shared" si="11"/>
        <v>3</v>
      </c>
      <c r="BD45">
        <f t="shared" si="11"/>
        <v>3</v>
      </c>
      <c r="BE45">
        <f t="shared" si="11"/>
        <v>3</v>
      </c>
      <c r="BF45">
        <f t="shared" si="10"/>
        <v>2</v>
      </c>
      <c r="BG45">
        <f t="shared" si="10"/>
        <v>2</v>
      </c>
      <c r="BH45">
        <f t="shared" si="10"/>
        <v>2</v>
      </c>
      <c r="BI45">
        <f t="shared" si="10"/>
        <v>2</v>
      </c>
      <c r="BJ45">
        <f t="shared" si="10"/>
        <v>2</v>
      </c>
      <c r="BK45">
        <f t="shared" si="10"/>
        <v>2</v>
      </c>
      <c r="BL45">
        <f t="shared" si="10"/>
        <v>2</v>
      </c>
      <c r="BM45">
        <f t="shared" si="10"/>
        <v>2</v>
      </c>
      <c r="BN45">
        <f t="shared" si="10"/>
        <v>1</v>
      </c>
      <c r="BO45">
        <f t="shared" si="10"/>
        <v>1</v>
      </c>
      <c r="BP45">
        <f t="shared" si="10"/>
        <v>1</v>
      </c>
      <c r="BQ45">
        <f t="shared" si="10"/>
        <v>1</v>
      </c>
      <c r="BR45">
        <f t="shared" si="10"/>
        <v>1</v>
      </c>
      <c r="BS45">
        <f t="shared" si="10"/>
        <v>1</v>
      </c>
      <c r="BT45">
        <f t="shared" si="10"/>
        <v>1</v>
      </c>
      <c r="BU45">
        <f t="shared" si="9"/>
        <v>1</v>
      </c>
      <c r="BV45">
        <f t="shared" si="9"/>
        <v>1</v>
      </c>
      <c r="BW45">
        <f t="shared" si="9"/>
        <v>1</v>
      </c>
      <c r="BX45">
        <f t="shared" si="9"/>
        <v>1</v>
      </c>
      <c r="BY45">
        <f t="shared" si="9"/>
        <v>0</v>
      </c>
    </row>
    <row r="46" spans="1:77" ht="16.3" thickTop="1" thickBot="1" x14ac:dyDescent="0.3">
      <c r="A46" s="16" t="s">
        <v>225</v>
      </c>
      <c r="B46" s="16" t="s">
        <v>228</v>
      </c>
      <c r="C46" s="16" t="s">
        <v>229</v>
      </c>
      <c r="D46" s="10">
        <f>VLOOKUP(C46, Overview!C$3:D$403, 2, FALSE)</f>
        <v>2</v>
      </c>
      <c r="E46" s="34">
        <f t="shared" si="2"/>
        <v>2.8</v>
      </c>
      <c r="F46" s="33">
        <f>IFERROR(VLOOKUP($C46, 'All Indicators - Breakdown'!$C:$GQ, F$1, FALSE), " ")</f>
        <v>1</v>
      </c>
      <c r="G46" s="33">
        <f>IFERROR(VLOOKUP($C46, 'All Indicators - Breakdown'!$C:$GQ, G$1, FALSE), " ")</f>
        <v>3</v>
      </c>
      <c r="H46" s="33">
        <f>IFERROR(VLOOKUP($C46, 'All Indicators - Breakdown'!$C:$GQ, H$1, FALSE), " ")</f>
        <v>2</v>
      </c>
      <c r="I46" s="33">
        <f>IFERROR(VLOOKUP($C46, 'All Indicators - Breakdown'!$C:$GQ, I$1, FALSE), " ")</f>
        <v>2</v>
      </c>
      <c r="J46" s="33">
        <f>IFERROR(VLOOKUP($C46, 'All Indicators - Breakdown'!$C:$GQ, J$1, FALSE), " ")</f>
        <v>3</v>
      </c>
      <c r="K46" s="33">
        <f>IFERROR(VLOOKUP($C46, 'All Indicators - Breakdown'!$C:$GQ, K$1, FALSE), " ")</f>
        <v>1</v>
      </c>
      <c r="L46" s="33">
        <f>IFERROR(VLOOKUP($C46, 'All Indicators - Breakdown'!$C:$GQ, L$1, FALSE), " ")</f>
        <v>1</v>
      </c>
      <c r="M46" s="33">
        <f>IFERROR(VLOOKUP($C46, 'All Indicators - Breakdown'!$C:$GQ, M$1, FALSE), " ")</f>
        <v>2</v>
      </c>
      <c r="N46" s="33" t="str">
        <f>IFERROR(VLOOKUP($C46, 'All Indicators - Breakdown'!$C:$GQ, N$1, FALSE), " ")</f>
        <v>N/A</v>
      </c>
      <c r="O46" s="33">
        <f>IFERROR(VLOOKUP($C46, 'All Indicators - Breakdown'!$C:$GQ, O$1, FALSE), " ")</f>
        <v>3</v>
      </c>
      <c r="P46" s="33">
        <f>IFERROR(VLOOKUP($C46, 'All Indicators - Breakdown'!$C:$GQ, P$1, FALSE), " ")</f>
        <v>2</v>
      </c>
      <c r="Q46" s="33">
        <f>IFERROR(VLOOKUP($C46, 'All Indicators - Breakdown'!$C:$GQ, Q$1, FALSE), " ")</f>
        <v>1</v>
      </c>
      <c r="R46" s="33">
        <f>IFERROR(VLOOKUP($C46, 'All Indicators - Breakdown'!$C:$GQ, R$1, FALSE), " ")</f>
        <v>2</v>
      </c>
      <c r="S46" s="33">
        <f>IFERROR(VLOOKUP($C46, 'All Indicators - Breakdown'!$C:$GQ, S$1, FALSE), " ")</f>
        <v>3</v>
      </c>
      <c r="T46" s="33">
        <f>IFERROR(VLOOKUP($C46, 'All Indicators - Breakdown'!$C:$GQ, T$1, FALSE), " ")</f>
        <v>1</v>
      </c>
      <c r="U46" s="33">
        <f>IFERROR(VLOOKUP($C46, 'All Indicators - Breakdown'!$C:$GQ, U$1, FALSE), " ")</f>
        <v>1</v>
      </c>
      <c r="V46" s="33">
        <f>IFERROR(VLOOKUP($C46, 'All Indicators - Breakdown'!$C:$GQ, V$1, FALSE), " ")</f>
        <v>1</v>
      </c>
      <c r="W46" s="33">
        <f>IFERROR(VLOOKUP($C46, 'All Indicators - Breakdown'!$C:$GQ, W$1, FALSE), " ")</f>
        <v>1</v>
      </c>
      <c r="X46" s="33">
        <f>IFERROR(VLOOKUP($C46, 'All Indicators - Breakdown'!$C:$GQ, X$1, FALSE), " ")</f>
        <v>1</v>
      </c>
      <c r="Y46" s="33">
        <f>IFERROR(VLOOKUP($C46, 'All Indicators - Breakdown'!$C:$GQ, Y$1, FALSE), " ")</f>
        <v>4</v>
      </c>
      <c r="Z46" s="33">
        <f>IFERROR(VLOOKUP($C46, 'All Indicators - Breakdown'!$C:$GQ, Z$1, FALSE), " ")</f>
        <v>1</v>
      </c>
      <c r="AA46" s="33">
        <f>IFERROR(VLOOKUP($C46, 'All Indicators - Breakdown'!$C:$GQ, AA$1, FALSE), " ")</f>
        <v>1</v>
      </c>
      <c r="AB46" s="33">
        <f>IFERROR(VLOOKUP($C46, 'All Indicators - Breakdown'!$C:$GQ, AB$1, FALSE), " ")</f>
        <v>2</v>
      </c>
      <c r="AC46" s="33">
        <f>IFERROR(VLOOKUP($C46, 'All Indicators - Breakdown'!$C:$GQ, AC$1, FALSE), " ")</f>
        <v>1</v>
      </c>
      <c r="AD46" s="33">
        <f>IFERROR(VLOOKUP($C46, 'All Indicators - Breakdown'!$C:$GQ, AD$1, FALSE), " ")</f>
        <v>1</v>
      </c>
      <c r="AE46" s="33">
        <f>IFERROR(VLOOKUP($C46, 'All Indicators - Breakdown'!$C:$HE, AE$1, FALSE), " ")</f>
        <v>3</v>
      </c>
      <c r="AF46" s="33">
        <f>IFERROR(VLOOKUP($C46, 'All Indicators - Breakdown'!$C:$HE, AF$1, FALSE), " ")</f>
        <v>2</v>
      </c>
      <c r="AG46" s="33">
        <f>IFERROR(VLOOKUP($C46, 'All Indicators - Breakdown'!$C:$HE, AG$1, FALSE), " ")</f>
        <v>4</v>
      </c>
      <c r="AH46" s="33">
        <f>IFERROR(VLOOKUP($C46, 'All Indicators - Breakdown'!$C:$HE, AH$1, FALSE), " ")</f>
        <v>4</v>
      </c>
      <c r="AI46" s="33">
        <f>IFERROR(VLOOKUP($C46, 'All Indicators - Breakdown'!$C:$HE, AI$1, FALSE), " ")</f>
        <v>4</v>
      </c>
      <c r="AJ46" s="33">
        <f>IFERROR(VLOOKUP($C46, 'All Indicators - Breakdown'!$C:$HZ, AJ$1, FALSE), " ")</f>
        <v>3</v>
      </c>
      <c r="AK46" s="33">
        <f>IFERROR(VLOOKUP($C46, 'All Indicators - Breakdown'!$C:$HZ, AK$1, FALSE), " ")</f>
        <v>2</v>
      </c>
      <c r="AL46" s="33">
        <f>IFERROR(VLOOKUP($C46, 'All Indicators - Breakdown'!$C:$HZ, AL$1, FALSE), " ")</f>
        <v>1</v>
      </c>
      <c r="AM46" s="33">
        <f>IFERROR(VLOOKUP($C46, 'All Indicators - Breakdown'!$C:$IU, AM$1, FALSE), " ")</f>
        <v>1</v>
      </c>
      <c r="AN46" s="33">
        <f>IFERROR(VLOOKUP($C46, 'All Indicators - Breakdown'!$C:$IU, AN$1, FALSE), " ")</f>
        <v>1</v>
      </c>
      <c r="AO46" s="33">
        <f>IFERROR(VLOOKUP($C46, 'All Indicators - Breakdown'!$C:$IU, AO$1, FALSE), " ")</f>
        <v>1</v>
      </c>
      <c r="AP46">
        <f t="shared" si="11"/>
        <v>4</v>
      </c>
      <c r="AQ46">
        <f t="shared" si="11"/>
        <v>4</v>
      </c>
      <c r="AR46">
        <f t="shared" si="11"/>
        <v>4</v>
      </c>
      <c r="AS46">
        <f t="shared" si="11"/>
        <v>4</v>
      </c>
      <c r="AT46">
        <f t="shared" si="11"/>
        <v>3</v>
      </c>
      <c r="AU46">
        <f t="shared" si="11"/>
        <v>3</v>
      </c>
      <c r="AV46">
        <f t="shared" si="11"/>
        <v>3</v>
      </c>
      <c r="AW46">
        <f t="shared" si="11"/>
        <v>3</v>
      </c>
      <c r="AX46">
        <f t="shared" si="11"/>
        <v>3</v>
      </c>
      <c r="AY46">
        <f t="shared" si="11"/>
        <v>3</v>
      </c>
      <c r="AZ46">
        <f t="shared" si="11"/>
        <v>2</v>
      </c>
      <c r="BA46">
        <f t="shared" si="11"/>
        <v>2</v>
      </c>
      <c r="BB46">
        <f t="shared" si="11"/>
        <v>2</v>
      </c>
      <c r="BC46">
        <f t="shared" si="11"/>
        <v>2</v>
      </c>
      <c r="BD46">
        <f t="shared" si="11"/>
        <v>2</v>
      </c>
      <c r="BE46">
        <f t="shared" si="11"/>
        <v>2</v>
      </c>
      <c r="BF46">
        <f t="shared" si="10"/>
        <v>2</v>
      </c>
      <c r="BG46">
        <f t="shared" si="10"/>
        <v>2</v>
      </c>
      <c r="BH46">
        <f t="shared" si="10"/>
        <v>1</v>
      </c>
      <c r="BI46">
        <f t="shared" si="10"/>
        <v>1</v>
      </c>
      <c r="BJ46">
        <f t="shared" si="10"/>
        <v>1</v>
      </c>
      <c r="BK46">
        <f t="shared" si="10"/>
        <v>1</v>
      </c>
      <c r="BL46">
        <f t="shared" si="10"/>
        <v>1</v>
      </c>
      <c r="BM46">
        <f t="shared" si="10"/>
        <v>1</v>
      </c>
      <c r="BN46">
        <f t="shared" si="10"/>
        <v>1</v>
      </c>
      <c r="BO46">
        <f t="shared" si="10"/>
        <v>1</v>
      </c>
      <c r="BP46">
        <f t="shared" si="10"/>
        <v>1</v>
      </c>
      <c r="BQ46">
        <f t="shared" si="10"/>
        <v>1</v>
      </c>
      <c r="BR46">
        <f t="shared" si="10"/>
        <v>1</v>
      </c>
      <c r="BS46">
        <f t="shared" si="10"/>
        <v>1</v>
      </c>
      <c r="BT46">
        <f t="shared" si="10"/>
        <v>1</v>
      </c>
      <c r="BU46">
        <f t="shared" si="9"/>
        <v>1</v>
      </c>
      <c r="BV46">
        <f t="shared" si="9"/>
        <v>1</v>
      </c>
      <c r="BW46">
        <f t="shared" si="9"/>
        <v>1</v>
      </c>
      <c r="BX46">
        <f t="shared" si="9"/>
        <v>1</v>
      </c>
      <c r="BY46">
        <f t="shared" si="9"/>
        <v>0</v>
      </c>
    </row>
    <row r="47" spans="1:77" ht="16.3" thickTop="1" thickBot="1" x14ac:dyDescent="0.3">
      <c r="A47" s="16" t="s">
        <v>225</v>
      </c>
      <c r="B47" s="16" t="s">
        <v>230</v>
      </c>
      <c r="C47" s="16" t="s">
        <v>231</v>
      </c>
      <c r="D47" s="10">
        <f>VLOOKUP(C47, Overview!C$3:D$403, 2, FALSE)</f>
        <v>3</v>
      </c>
      <c r="E47" s="34">
        <f t="shared" si="2"/>
        <v>2.9</v>
      </c>
      <c r="F47" s="33">
        <f>IFERROR(VLOOKUP($C47, 'All Indicators - Breakdown'!$C:$GQ, F$1, FALSE), " ")</f>
        <v>3</v>
      </c>
      <c r="G47" s="33">
        <f>IFERROR(VLOOKUP($C47, 'All Indicators - Breakdown'!$C:$GQ, G$1, FALSE), " ")</f>
        <v>1</v>
      </c>
      <c r="H47" s="33">
        <f>IFERROR(VLOOKUP($C47, 'All Indicators - Breakdown'!$C:$GQ, H$1, FALSE), " ")</f>
        <v>2</v>
      </c>
      <c r="I47" s="33">
        <f>IFERROR(VLOOKUP($C47, 'All Indicators - Breakdown'!$C:$GQ, I$1, FALSE), " ")</f>
        <v>3</v>
      </c>
      <c r="J47" s="33">
        <f>IFERROR(VLOOKUP($C47, 'All Indicators - Breakdown'!$C:$GQ, J$1, FALSE), " ")</f>
        <v>3</v>
      </c>
      <c r="K47" s="33">
        <f>IFERROR(VLOOKUP($C47, 'All Indicators - Breakdown'!$C:$GQ, K$1, FALSE), " ")</f>
        <v>1</v>
      </c>
      <c r="L47" s="33">
        <f>IFERROR(VLOOKUP($C47, 'All Indicators - Breakdown'!$C:$GQ, L$1, FALSE), " ")</f>
        <v>1</v>
      </c>
      <c r="M47" s="33">
        <f>IFERROR(VLOOKUP($C47, 'All Indicators - Breakdown'!$C:$GQ, M$1, FALSE), " ")</f>
        <v>2</v>
      </c>
      <c r="N47" s="33" t="str">
        <f>IFERROR(VLOOKUP($C47, 'All Indicators - Breakdown'!$C:$GQ, N$1, FALSE), " ")</f>
        <v>N/A</v>
      </c>
      <c r="O47" s="33">
        <f>IFERROR(VLOOKUP($C47, 'All Indicators - Breakdown'!$C:$GQ, O$1, FALSE), " ")</f>
        <v>3</v>
      </c>
      <c r="P47" s="33">
        <f>IFERROR(VLOOKUP($C47, 'All Indicators - Breakdown'!$C:$GQ, P$1, FALSE), " ")</f>
        <v>1</v>
      </c>
      <c r="Q47" s="33">
        <f>IFERROR(VLOOKUP($C47, 'All Indicators - Breakdown'!$C:$GQ, Q$1, FALSE), " ")</f>
        <v>1</v>
      </c>
      <c r="R47" s="33">
        <f>IFERROR(VLOOKUP($C47, 'All Indicators - Breakdown'!$C:$GQ, R$1, FALSE), " ")</f>
        <v>2</v>
      </c>
      <c r="S47" s="33">
        <f>IFERROR(VLOOKUP($C47, 'All Indicators - Breakdown'!$C:$GQ, S$1, FALSE), " ")</f>
        <v>3</v>
      </c>
      <c r="T47" s="33">
        <f>IFERROR(VLOOKUP($C47, 'All Indicators - Breakdown'!$C:$GQ, T$1, FALSE), " ")</f>
        <v>1</v>
      </c>
      <c r="U47" s="33">
        <f>IFERROR(VLOOKUP($C47, 'All Indicators - Breakdown'!$C:$GQ, U$1, FALSE), " ")</f>
        <v>1</v>
      </c>
      <c r="V47" s="33">
        <f>IFERROR(VLOOKUP($C47, 'All Indicators - Breakdown'!$C:$GQ, V$1, FALSE), " ")</f>
        <v>1</v>
      </c>
      <c r="W47" s="33">
        <f>IFERROR(VLOOKUP($C47, 'All Indicators - Breakdown'!$C:$GQ, W$1, FALSE), " ")</f>
        <v>1</v>
      </c>
      <c r="X47" s="33">
        <f>IFERROR(VLOOKUP($C47, 'All Indicators - Breakdown'!$C:$GQ, X$1, FALSE), " ")</f>
        <v>1</v>
      </c>
      <c r="Y47" s="33">
        <f>IFERROR(VLOOKUP($C47, 'All Indicators - Breakdown'!$C:$GQ, Y$1, FALSE), " ")</f>
        <v>1</v>
      </c>
      <c r="Z47" s="33">
        <f>IFERROR(VLOOKUP($C47, 'All Indicators - Breakdown'!$C:$GQ, Z$1, FALSE), " ")</f>
        <v>1</v>
      </c>
      <c r="AA47" s="33">
        <f>IFERROR(VLOOKUP($C47, 'All Indicators - Breakdown'!$C:$GQ, AA$1, FALSE), " ")</f>
        <v>2</v>
      </c>
      <c r="AB47" s="33">
        <f>IFERROR(VLOOKUP($C47, 'All Indicators - Breakdown'!$C:$GQ, AB$1, FALSE), " ")</f>
        <v>2</v>
      </c>
      <c r="AC47" s="33">
        <f>IFERROR(VLOOKUP($C47, 'All Indicators - Breakdown'!$C:$GQ, AC$1, FALSE), " ")</f>
        <v>5</v>
      </c>
      <c r="AD47" s="33">
        <f>IFERROR(VLOOKUP($C47, 'All Indicators - Breakdown'!$C:$GQ, AD$1, FALSE), " ")</f>
        <v>1</v>
      </c>
      <c r="AE47" s="33">
        <f>IFERROR(VLOOKUP($C47, 'All Indicators - Breakdown'!$C:$HE, AE$1, FALSE), " ")</f>
        <v>3</v>
      </c>
      <c r="AF47" s="33">
        <f>IFERROR(VLOOKUP($C47, 'All Indicators - Breakdown'!$C:$HE, AF$1, FALSE), " ")</f>
        <v>2</v>
      </c>
      <c r="AG47" s="33">
        <f>IFERROR(VLOOKUP($C47, 'All Indicators - Breakdown'!$C:$HE, AG$1, FALSE), " ")</f>
        <v>3</v>
      </c>
      <c r="AH47" s="33">
        <f>IFERROR(VLOOKUP($C47, 'All Indicators - Breakdown'!$C:$HE, AH$1, FALSE), " ")</f>
        <v>4</v>
      </c>
      <c r="AI47" s="33">
        <f>IFERROR(VLOOKUP($C47, 'All Indicators - Breakdown'!$C:$HE, AI$1, FALSE), " ")</f>
        <v>4</v>
      </c>
      <c r="AJ47" s="33">
        <f>IFERROR(VLOOKUP($C47, 'All Indicators - Breakdown'!$C:$HZ, AJ$1, FALSE), " ")</f>
        <v>3</v>
      </c>
      <c r="AK47" s="33">
        <f>IFERROR(VLOOKUP($C47, 'All Indicators - Breakdown'!$C:$HZ, AK$1, FALSE), " ")</f>
        <v>2</v>
      </c>
      <c r="AL47" s="33">
        <f>IFERROR(VLOOKUP($C47, 'All Indicators - Breakdown'!$C:$HZ, AL$1, FALSE), " ")</f>
        <v>1</v>
      </c>
      <c r="AM47" s="33">
        <f>IFERROR(VLOOKUP($C47, 'All Indicators - Breakdown'!$C:$IU, AM$1, FALSE), " ")</f>
        <v>1</v>
      </c>
      <c r="AN47" s="33">
        <f>IFERROR(VLOOKUP($C47, 'All Indicators - Breakdown'!$C:$IU, AN$1, FALSE), " ")</f>
        <v>1</v>
      </c>
      <c r="AO47" s="33">
        <f>IFERROR(VLOOKUP($C47, 'All Indicators - Breakdown'!$C:$IU, AO$1, FALSE), " ")</f>
        <v>1</v>
      </c>
      <c r="AP47">
        <f t="shared" si="11"/>
        <v>5</v>
      </c>
      <c r="AQ47">
        <f t="shared" si="11"/>
        <v>4</v>
      </c>
      <c r="AR47">
        <f t="shared" si="11"/>
        <v>4</v>
      </c>
      <c r="AS47">
        <f t="shared" si="11"/>
        <v>3</v>
      </c>
      <c r="AT47">
        <f t="shared" si="11"/>
        <v>3</v>
      </c>
      <c r="AU47">
        <f t="shared" si="11"/>
        <v>3</v>
      </c>
      <c r="AV47">
        <f t="shared" si="11"/>
        <v>3</v>
      </c>
      <c r="AW47">
        <f t="shared" si="11"/>
        <v>3</v>
      </c>
      <c r="AX47">
        <f t="shared" si="11"/>
        <v>3</v>
      </c>
      <c r="AY47">
        <f t="shared" si="11"/>
        <v>3</v>
      </c>
      <c r="AZ47">
        <f t="shared" si="11"/>
        <v>3</v>
      </c>
      <c r="BA47">
        <f t="shared" si="11"/>
        <v>2</v>
      </c>
      <c r="BB47">
        <f t="shared" si="11"/>
        <v>2</v>
      </c>
      <c r="BC47">
        <f t="shared" si="11"/>
        <v>2</v>
      </c>
      <c r="BD47">
        <f t="shared" si="11"/>
        <v>2</v>
      </c>
      <c r="BE47">
        <f t="shared" si="11"/>
        <v>2</v>
      </c>
      <c r="BF47">
        <f t="shared" si="10"/>
        <v>2</v>
      </c>
      <c r="BG47">
        <f t="shared" si="10"/>
        <v>2</v>
      </c>
      <c r="BH47">
        <f t="shared" si="10"/>
        <v>1</v>
      </c>
      <c r="BI47">
        <f t="shared" si="10"/>
        <v>1</v>
      </c>
      <c r="BJ47">
        <f t="shared" si="10"/>
        <v>1</v>
      </c>
      <c r="BK47">
        <f t="shared" si="10"/>
        <v>1</v>
      </c>
      <c r="BL47">
        <f t="shared" si="10"/>
        <v>1</v>
      </c>
      <c r="BM47">
        <f t="shared" si="10"/>
        <v>1</v>
      </c>
      <c r="BN47">
        <f t="shared" si="10"/>
        <v>1</v>
      </c>
      <c r="BO47">
        <f t="shared" si="10"/>
        <v>1</v>
      </c>
      <c r="BP47">
        <f t="shared" si="10"/>
        <v>1</v>
      </c>
      <c r="BQ47">
        <f t="shared" si="10"/>
        <v>1</v>
      </c>
      <c r="BR47">
        <f t="shared" si="10"/>
        <v>1</v>
      </c>
      <c r="BS47">
        <f t="shared" si="10"/>
        <v>1</v>
      </c>
      <c r="BT47">
        <f t="shared" si="10"/>
        <v>1</v>
      </c>
      <c r="BU47">
        <f t="shared" si="9"/>
        <v>1</v>
      </c>
      <c r="BV47">
        <f t="shared" si="9"/>
        <v>1</v>
      </c>
      <c r="BW47">
        <f t="shared" si="9"/>
        <v>1</v>
      </c>
      <c r="BX47">
        <f t="shared" si="9"/>
        <v>1</v>
      </c>
      <c r="BY47">
        <f t="shared" si="9"/>
        <v>0</v>
      </c>
    </row>
    <row r="48" spans="1:77" ht="16.3" thickTop="1" thickBot="1" x14ac:dyDescent="0.3">
      <c r="A48" s="16" t="s">
        <v>225</v>
      </c>
      <c r="B48" s="16" t="s">
        <v>232</v>
      </c>
      <c r="C48" s="16" t="s">
        <v>233</v>
      </c>
      <c r="D48" s="10">
        <f>VLOOKUP(C48, Overview!C$3:D$403, 2, FALSE)</f>
        <v>3</v>
      </c>
      <c r="E48" s="34">
        <f t="shared" si="2"/>
        <v>3.4</v>
      </c>
      <c r="F48" s="33">
        <f>IFERROR(VLOOKUP($C48, 'All Indicators - Breakdown'!$C:$GQ, F$1, FALSE), " ")</f>
        <v>4</v>
      </c>
      <c r="G48" s="33">
        <f>IFERROR(VLOOKUP($C48, 'All Indicators - Breakdown'!$C:$GQ, G$1, FALSE), " ")</f>
        <v>3</v>
      </c>
      <c r="H48" s="33">
        <f>IFERROR(VLOOKUP($C48, 'All Indicators - Breakdown'!$C:$GQ, H$1, FALSE), " ")</f>
        <v>3</v>
      </c>
      <c r="I48" s="33">
        <f>IFERROR(VLOOKUP($C48, 'All Indicators - Breakdown'!$C:$GQ, I$1, FALSE), " ")</f>
        <v>4</v>
      </c>
      <c r="J48" s="33">
        <f>IFERROR(VLOOKUP($C48, 'All Indicators - Breakdown'!$C:$GQ, J$1, FALSE), " ")</f>
        <v>3</v>
      </c>
      <c r="K48" s="33">
        <f>IFERROR(VLOOKUP($C48, 'All Indicators - Breakdown'!$C:$GQ, K$1, FALSE), " ")</f>
        <v>1</v>
      </c>
      <c r="L48" s="33">
        <f>IFERROR(VLOOKUP($C48, 'All Indicators - Breakdown'!$C:$GQ, L$1, FALSE), " ")</f>
        <v>1</v>
      </c>
      <c r="M48" s="33">
        <f>IFERROR(VLOOKUP($C48, 'All Indicators - Breakdown'!$C:$GQ, M$1, FALSE), " ")</f>
        <v>2</v>
      </c>
      <c r="N48" s="33" t="str">
        <f>IFERROR(VLOOKUP($C48, 'All Indicators - Breakdown'!$C:$GQ, N$1, FALSE), " ")</f>
        <v>N/A</v>
      </c>
      <c r="O48" s="33">
        <f>IFERROR(VLOOKUP($C48, 'All Indicators - Breakdown'!$C:$GQ, O$1, FALSE), " ")</f>
        <v>3</v>
      </c>
      <c r="P48" s="33">
        <f>IFERROR(VLOOKUP($C48, 'All Indicators - Breakdown'!$C:$GQ, P$1, FALSE), " ")</f>
        <v>1</v>
      </c>
      <c r="Q48" s="33">
        <f>IFERROR(VLOOKUP($C48, 'All Indicators - Breakdown'!$C:$GQ, Q$1, FALSE), " ")</f>
        <v>1</v>
      </c>
      <c r="R48" s="33">
        <f>IFERROR(VLOOKUP($C48, 'All Indicators - Breakdown'!$C:$GQ, R$1, FALSE), " ")</f>
        <v>2</v>
      </c>
      <c r="S48" s="33">
        <f>IFERROR(VLOOKUP($C48, 'All Indicators - Breakdown'!$C:$GQ, S$1, FALSE), " ")</f>
        <v>3</v>
      </c>
      <c r="T48" s="33">
        <f>IFERROR(VLOOKUP($C48, 'All Indicators - Breakdown'!$C:$GQ, T$1, FALSE), " ")</f>
        <v>1</v>
      </c>
      <c r="U48" s="33">
        <f>IFERROR(VLOOKUP($C48, 'All Indicators - Breakdown'!$C:$GQ, U$1, FALSE), " ")</f>
        <v>1</v>
      </c>
      <c r="V48" s="33">
        <f>IFERROR(VLOOKUP($C48, 'All Indicators - Breakdown'!$C:$GQ, V$1, FALSE), " ")</f>
        <v>1</v>
      </c>
      <c r="W48" s="33">
        <f>IFERROR(VLOOKUP($C48, 'All Indicators - Breakdown'!$C:$GQ, W$1, FALSE), " ")</f>
        <v>1</v>
      </c>
      <c r="X48" s="33">
        <f>IFERROR(VLOOKUP($C48, 'All Indicators - Breakdown'!$C:$GQ, X$1, FALSE), " ")</f>
        <v>1</v>
      </c>
      <c r="Y48" s="33">
        <f>IFERROR(VLOOKUP($C48, 'All Indicators - Breakdown'!$C:$GQ, Y$1, FALSE), " ")</f>
        <v>2</v>
      </c>
      <c r="Z48" s="33">
        <f>IFERROR(VLOOKUP($C48, 'All Indicators - Breakdown'!$C:$GQ, Z$1, FALSE), " ")</f>
        <v>1</v>
      </c>
      <c r="AA48" s="33">
        <f>IFERROR(VLOOKUP($C48, 'All Indicators - Breakdown'!$C:$GQ, AA$1, FALSE), " ")</f>
        <v>2</v>
      </c>
      <c r="AB48" s="33">
        <f>IFERROR(VLOOKUP($C48, 'All Indicators - Breakdown'!$C:$GQ, AB$1, FALSE), " ")</f>
        <v>2</v>
      </c>
      <c r="AC48" s="33">
        <f>IFERROR(VLOOKUP($C48, 'All Indicators - Breakdown'!$C:$GQ, AC$1, FALSE), " ")</f>
        <v>4</v>
      </c>
      <c r="AD48" s="33">
        <f>IFERROR(VLOOKUP($C48, 'All Indicators - Breakdown'!$C:$GQ, AD$1, FALSE), " ")</f>
        <v>1</v>
      </c>
      <c r="AE48" s="33">
        <f>IFERROR(VLOOKUP($C48, 'All Indicators - Breakdown'!$C:$HE, AE$1, FALSE), " ")</f>
        <v>3</v>
      </c>
      <c r="AF48" s="33">
        <f>IFERROR(VLOOKUP($C48, 'All Indicators - Breakdown'!$C:$HE, AF$1, FALSE), " ")</f>
        <v>2</v>
      </c>
      <c r="AG48" s="33">
        <f>IFERROR(VLOOKUP($C48, 'All Indicators - Breakdown'!$C:$HE, AG$1, FALSE), " ")</f>
        <v>4</v>
      </c>
      <c r="AH48" s="33">
        <f>IFERROR(VLOOKUP($C48, 'All Indicators - Breakdown'!$C:$HE, AH$1, FALSE), " ")</f>
        <v>4</v>
      </c>
      <c r="AI48" s="33">
        <f>IFERROR(VLOOKUP($C48, 'All Indicators - Breakdown'!$C:$HE, AI$1, FALSE), " ")</f>
        <v>4</v>
      </c>
      <c r="AJ48" s="33">
        <f>IFERROR(VLOOKUP($C48, 'All Indicators - Breakdown'!$C:$HZ, AJ$1, FALSE), " ")</f>
        <v>5</v>
      </c>
      <c r="AK48" s="33">
        <f>IFERROR(VLOOKUP($C48, 'All Indicators - Breakdown'!$C:$HZ, AK$1, FALSE), " ")</f>
        <v>4</v>
      </c>
      <c r="AL48" s="33">
        <f>IFERROR(VLOOKUP($C48, 'All Indicators - Breakdown'!$C:$HZ, AL$1, FALSE), " ")</f>
        <v>1</v>
      </c>
      <c r="AM48" s="33">
        <f>IFERROR(VLOOKUP($C48, 'All Indicators - Breakdown'!$C:$IU, AM$1, FALSE), " ")</f>
        <v>1</v>
      </c>
      <c r="AN48" s="33">
        <f>IFERROR(VLOOKUP($C48, 'All Indicators - Breakdown'!$C:$IU, AN$1, FALSE), " ")</f>
        <v>1</v>
      </c>
      <c r="AO48" s="33">
        <f>IFERROR(VLOOKUP($C48, 'All Indicators - Breakdown'!$C:$IU, AO$1, FALSE), " ")</f>
        <v>1</v>
      </c>
      <c r="AP48">
        <f t="shared" si="11"/>
        <v>5</v>
      </c>
      <c r="AQ48">
        <f t="shared" si="11"/>
        <v>4</v>
      </c>
      <c r="AR48">
        <f t="shared" si="11"/>
        <v>4</v>
      </c>
      <c r="AS48">
        <f t="shared" si="11"/>
        <v>4</v>
      </c>
      <c r="AT48">
        <f t="shared" si="11"/>
        <v>4</v>
      </c>
      <c r="AU48">
        <f t="shared" si="11"/>
        <v>4</v>
      </c>
      <c r="AV48">
        <f t="shared" si="11"/>
        <v>4</v>
      </c>
      <c r="AW48">
        <f t="shared" si="11"/>
        <v>4</v>
      </c>
      <c r="AX48">
        <f t="shared" si="11"/>
        <v>3</v>
      </c>
      <c r="AY48">
        <f t="shared" si="11"/>
        <v>3</v>
      </c>
      <c r="AZ48">
        <f t="shared" si="11"/>
        <v>3</v>
      </c>
      <c r="BA48">
        <f t="shared" si="11"/>
        <v>3</v>
      </c>
      <c r="BB48">
        <f t="shared" si="11"/>
        <v>3</v>
      </c>
      <c r="BC48">
        <f t="shared" si="11"/>
        <v>3</v>
      </c>
      <c r="BD48">
        <f t="shared" si="11"/>
        <v>2</v>
      </c>
      <c r="BE48">
        <f t="shared" si="11"/>
        <v>2</v>
      </c>
      <c r="BF48">
        <f t="shared" si="10"/>
        <v>2</v>
      </c>
      <c r="BG48">
        <f t="shared" si="10"/>
        <v>2</v>
      </c>
      <c r="BH48">
        <f t="shared" si="10"/>
        <v>2</v>
      </c>
      <c r="BI48">
        <f t="shared" si="10"/>
        <v>2</v>
      </c>
      <c r="BJ48">
        <f t="shared" si="10"/>
        <v>1</v>
      </c>
      <c r="BK48">
        <f t="shared" si="10"/>
        <v>1</v>
      </c>
      <c r="BL48">
        <f t="shared" si="10"/>
        <v>1</v>
      </c>
      <c r="BM48">
        <f t="shared" si="10"/>
        <v>1</v>
      </c>
      <c r="BN48">
        <f t="shared" si="10"/>
        <v>1</v>
      </c>
      <c r="BO48">
        <f t="shared" si="10"/>
        <v>1</v>
      </c>
      <c r="BP48">
        <f t="shared" si="10"/>
        <v>1</v>
      </c>
      <c r="BQ48">
        <f t="shared" si="10"/>
        <v>1</v>
      </c>
      <c r="BR48">
        <f t="shared" si="10"/>
        <v>1</v>
      </c>
      <c r="BS48">
        <f t="shared" si="10"/>
        <v>1</v>
      </c>
      <c r="BT48">
        <f t="shared" si="10"/>
        <v>1</v>
      </c>
      <c r="BU48">
        <f t="shared" si="9"/>
        <v>1</v>
      </c>
      <c r="BV48">
        <f t="shared" si="9"/>
        <v>1</v>
      </c>
      <c r="BW48">
        <f t="shared" si="9"/>
        <v>1</v>
      </c>
      <c r="BX48">
        <f t="shared" si="9"/>
        <v>1</v>
      </c>
      <c r="BY48">
        <f t="shared" si="9"/>
        <v>0</v>
      </c>
    </row>
    <row r="49" spans="1:77" ht="16.3" thickTop="1" thickBot="1" x14ac:dyDescent="0.3">
      <c r="A49" s="16" t="s">
        <v>225</v>
      </c>
      <c r="B49" s="16" t="s">
        <v>234</v>
      </c>
      <c r="C49" s="16" t="s">
        <v>235</v>
      </c>
      <c r="D49" s="10">
        <f>VLOOKUP(C49, Overview!C$3:D$403, 2, FALSE)</f>
        <v>2</v>
      </c>
      <c r="E49" s="34">
        <f t="shared" si="2"/>
        <v>3.1</v>
      </c>
      <c r="F49" s="33">
        <f>IFERROR(VLOOKUP($C49, 'All Indicators - Breakdown'!$C:$GQ, F$1, FALSE), " ")</f>
        <v>4</v>
      </c>
      <c r="G49" s="33">
        <f>IFERROR(VLOOKUP($C49, 'All Indicators - Breakdown'!$C:$GQ, G$1, FALSE), " ")</f>
        <v>3</v>
      </c>
      <c r="H49" s="33">
        <f>IFERROR(VLOOKUP($C49, 'All Indicators - Breakdown'!$C:$GQ, H$1, FALSE), " ")</f>
        <v>2</v>
      </c>
      <c r="I49" s="33">
        <f>IFERROR(VLOOKUP($C49, 'All Indicators - Breakdown'!$C:$GQ, I$1, FALSE), " ")</f>
        <v>2</v>
      </c>
      <c r="J49" s="33">
        <f>IFERROR(VLOOKUP($C49, 'All Indicators - Breakdown'!$C:$GQ, J$1, FALSE), " ")</f>
        <v>3</v>
      </c>
      <c r="K49" s="33">
        <f>IFERROR(VLOOKUP($C49, 'All Indicators - Breakdown'!$C:$GQ, K$1, FALSE), " ")</f>
        <v>1</v>
      </c>
      <c r="L49" s="33">
        <f>IFERROR(VLOOKUP($C49, 'All Indicators - Breakdown'!$C:$GQ, L$1, FALSE), " ")</f>
        <v>1</v>
      </c>
      <c r="M49" s="33">
        <f>IFERROR(VLOOKUP($C49, 'All Indicators - Breakdown'!$C:$GQ, M$1, FALSE), " ")</f>
        <v>2</v>
      </c>
      <c r="N49" s="33" t="str">
        <f>IFERROR(VLOOKUP($C49, 'All Indicators - Breakdown'!$C:$GQ, N$1, FALSE), " ")</f>
        <v>N/A</v>
      </c>
      <c r="O49" s="33">
        <f>IFERROR(VLOOKUP($C49, 'All Indicators - Breakdown'!$C:$GQ, O$1, FALSE), " ")</f>
        <v>3</v>
      </c>
      <c r="P49" s="33">
        <f>IFERROR(VLOOKUP($C49, 'All Indicators - Breakdown'!$C:$GQ, P$1, FALSE), " ")</f>
        <v>2</v>
      </c>
      <c r="Q49" s="33">
        <f>IFERROR(VLOOKUP($C49, 'All Indicators - Breakdown'!$C:$GQ, Q$1, FALSE), " ")</f>
        <v>1</v>
      </c>
      <c r="R49" s="33">
        <f>IFERROR(VLOOKUP($C49, 'All Indicators - Breakdown'!$C:$GQ, R$1, FALSE), " ")</f>
        <v>2</v>
      </c>
      <c r="S49" s="33">
        <f>IFERROR(VLOOKUP($C49, 'All Indicators - Breakdown'!$C:$GQ, S$1, FALSE), " ")</f>
        <v>3</v>
      </c>
      <c r="T49" s="33">
        <f>IFERROR(VLOOKUP($C49, 'All Indicators - Breakdown'!$C:$GQ, T$1, FALSE), " ")</f>
        <v>2</v>
      </c>
      <c r="U49" s="33">
        <f>IFERROR(VLOOKUP($C49, 'All Indicators - Breakdown'!$C:$GQ, U$1, FALSE), " ")</f>
        <v>3</v>
      </c>
      <c r="V49" s="33">
        <f>IFERROR(VLOOKUP($C49, 'All Indicators - Breakdown'!$C:$GQ, V$1, FALSE), " ")</f>
        <v>1</v>
      </c>
      <c r="W49" s="33">
        <f>IFERROR(VLOOKUP($C49, 'All Indicators - Breakdown'!$C:$GQ, W$1, FALSE), " ")</f>
        <v>1</v>
      </c>
      <c r="X49" s="33">
        <f>IFERROR(VLOOKUP($C49, 'All Indicators - Breakdown'!$C:$GQ, X$1, FALSE), " ")</f>
        <v>1</v>
      </c>
      <c r="Y49" s="33">
        <f>IFERROR(VLOOKUP($C49, 'All Indicators - Breakdown'!$C:$GQ, Y$1, FALSE), " ")</f>
        <v>5</v>
      </c>
      <c r="Z49" s="33">
        <f>IFERROR(VLOOKUP($C49, 'All Indicators - Breakdown'!$C:$GQ, Z$1, FALSE), " ")</f>
        <v>3</v>
      </c>
      <c r="AA49" s="33">
        <f>IFERROR(VLOOKUP($C49, 'All Indicators - Breakdown'!$C:$GQ, AA$1, FALSE), " ")</f>
        <v>2</v>
      </c>
      <c r="AB49" s="33">
        <f>IFERROR(VLOOKUP($C49, 'All Indicators - Breakdown'!$C:$GQ, AB$1, FALSE), " ")</f>
        <v>2</v>
      </c>
      <c r="AC49" s="33">
        <f>IFERROR(VLOOKUP($C49, 'All Indicators - Breakdown'!$C:$GQ, AC$1, FALSE), " ")</f>
        <v>1</v>
      </c>
      <c r="AD49" s="33">
        <f>IFERROR(VLOOKUP($C49, 'All Indicators - Breakdown'!$C:$GQ, AD$1, FALSE), " ")</f>
        <v>1</v>
      </c>
      <c r="AE49" s="33">
        <f>IFERROR(VLOOKUP($C49, 'All Indicators - Breakdown'!$C:$HE, AE$1, FALSE), " ")</f>
        <v>3</v>
      </c>
      <c r="AF49" s="33">
        <f>IFERROR(VLOOKUP($C49, 'All Indicators - Breakdown'!$C:$HE, AF$1, FALSE), " ")</f>
        <v>2</v>
      </c>
      <c r="AG49" s="33">
        <f>IFERROR(VLOOKUP($C49, 'All Indicators - Breakdown'!$C:$HE, AG$1, FALSE), " ")</f>
        <v>3</v>
      </c>
      <c r="AH49" s="33">
        <f>IFERROR(VLOOKUP($C49, 'All Indicators - Breakdown'!$C:$HE, AH$1, FALSE), " ")</f>
        <v>4</v>
      </c>
      <c r="AI49" s="33">
        <f>IFERROR(VLOOKUP($C49, 'All Indicators - Breakdown'!$C:$HE, AI$1, FALSE), " ")</f>
        <v>4</v>
      </c>
      <c r="AJ49" s="33">
        <f>IFERROR(VLOOKUP($C49, 'All Indicators - Breakdown'!$C:$HZ, AJ$1, FALSE), " ")</f>
        <v>2</v>
      </c>
      <c r="AK49" s="33">
        <f>IFERROR(VLOOKUP($C49, 'All Indicators - Breakdown'!$C:$HZ, AK$1, FALSE), " ")</f>
        <v>2</v>
      </c>
      <c r="AL49" s="33">
        <f>IFERROR(VLOOKUP($C49, 'All Indicators - Breakdown'!$C:$HZ, AL$1, FALSE), " ")</f>
        <v>1</v>
      </c>
      <c r="AM49" s="33">
        <f>IFERROR(VLOOKUP($C49, 'All Indicators - Breakdown'!$C:$IU, AM$1, FALSE), " ")</f>
        <v>3</v>
      </c>
      <c r="AN49" s="33">
        <f>IFERROR(VLOOKUP($C49, 'All Indicators - Breakdown'!$C:$IU, AN$1, FALSE), " ")</f>
        <v>1</v>
      </c>
      <c r="AO49" s="33">
        <f>IFERROR(VLOOKUP($C49, 'All Indicators - Breakdown'!$C:$IU, AO$1, FALSE), " ")</f>
        <v>1</v>
      </c>
      <c r="AP49">
        <f t="shared" si="11"/>
        <v>5</v>
      </c>
      <c r="AQ49">
        <f t="shared" si="11"/>
        <v>4</v>
      </c>
      <c r="AR49">
        <f t="shared" si="11"/>
        <v>4</v>
      </c>
      <c r="AS49">
        <f t="shared" si="11"/>
        <v>4</v>
      </c>
      <c r="AT49">
        <f t="shared" si="11"/>
        <v>3</v>
      </c>
      <c r="AU49">
        <f t="shared" si="11"/>
        <v>3</v>
      </c>
      <c r="AV49">
        <f t="shared" si="11"/>
        <v>3</v>
      </c>
      <c r="AW49">
        <f t="shared" si="11"/>
        <v>3</v>
      </c>
      <c r="AX49">
        <f t="shared" si="11"/>
        <v>3</v>
      </c>
      <c r="AY49">
        <f t="shared" si="11"/>
        <v>3</v>
      </c>
      <c r="AZ49">
        <f t="shared" si="11"/>
        <v>3</v>
      </c>
      <c r="BA49">
        <f t="shared" si="11"/>
        <v>3</v>
      </c>
      <c r="BB49">
        <f t="shared" si="11"/>
        <v>3</v>
      </c>
      <c r="BC49">
        <f t="shared" si="11"/>
        <v>2</v>
      </c>
      <c r="BD49">
        <f t="shared" si="11"/>
        <v>2</v>
      </c>
      <c r="BE49">
        <f t="shared" si="11"/>
        <v>2</v>
      </c>
      <c r="BF49">
        <f t="shared" si="10"/>
        <v>2</v>
      </c>
      <c r="BG49">
        <f t="shared" si="10"/>
        <v>2</v>
      </c>
      <c r="BH49">
        <f t="shared" si="10"/>
        <v>2</v>
      </c>
      <c r="BI49">
        <f t="shared" si="10"/>
        <v>2</v>
      </c>
      <c r="BJ49">
        <f t="shared" si="10"/>
        <v>2</v>
      </c>
      <c r="BK49">
        <f t="shared" si="10"/>
        <v>2</v>
      </c>
      <c r="BL49">
        <f t="shared" si="10"/>
        <v>2</v>
      </c>
      <c r="BM49">
        <f t="shared" si="10"/>
        <v>2</v>
      </c>
      <c r="BN49">
        <f t="shared" si="10"/>
        <v>1</v>
      </c>
      <c r="BO49">
        <f t="shared" si="10"/>
        <v>1</v>
      </c>
      <c r="BP49">
        <f t="shared" si="10"/>
        <v>1</v>
      </c>
      <c r="BQ49">
        <f t="shared" si="10"/>
        <v>1</v>
      </c>
      <c r="BR49">
        <f t="shared" si="10"/>
        <v>1</v>
      </c>
      <c r="BS49">
        <f t="shared" si="10"/>
        <v>1</v>
      </c>
      <c r="BT49">
        <f t="shared" si="10"/>
        <v>1</v>
      </c>
      <c r="BU49">
        <f t="shared" si="9"/>
        <v>1</v>
      </c>
      <c r="BV49">
        <f t="shared" si="9"/>
        <v>1</v>
      </c>
      <c r="BW49">
        <f t="shared" si="9"/>
        <v>1</v>
      </c>
      <c r="BX49">
        <f t="shared" si="9"/>
        <v>1</v>
      </c>
      <c r="BY49">
        <f t="shared" si="9"/>
        <v>0</v>
      </c>
    </row>
    <row r="50" spans="1:77" ht="16.3" thickTop="1" thickBot="1" x14ac:dyDescent="0.3">
      <c r="A50" s="16" t="s">
        <v>225</v>
      </c>
      <c r="B50" s="16" t="s">
        <v>236</v>
      </c>
      <c r="C50" s="16" t="s">
        <v>237</v>
      </c>
      <c r="D50" s="10">
        <f>VLOOKUP(C50, Overview!C$3:D$403, 2, FALSE)</f>
        <v>3</v>
      </c>
      <c r="E50" s="34">
        <f t="shared" si="2"/>
        <v>2.9</v>
      </c>
      <c r="F50" s="33">
        <f>IFERROR(VLOOKUP($C50, 'All Indicators - Breakdown'!$C:$GQ, F$1, FALSE), " ")</f>
        <v>3</v>
      </c>
      <c r="G50" s="33">
        <f>IFERROR(VLOOKUP($C50, 'All Indicators - Breakdown'!$C:$GQ, G$1, FALSE), " ")</f>
        <v>3</v>
      </c>
      <c r="H50" s="33">
        <f>IFERROR(VLOOKUP($C50, 'All Indicators - Breakdown'!$C:$GQ, H$1, FALSE), " ")</f>
        <v>2</v>
      </c>
      <c r="I50" s="33">
        <f>IFERROR(VLOOKUP($C50, 'All Indicators - Breakdown'!$C:$GQ, I$1, FALSE), " ")</f>
        <v>2</v>
      </c>
      <c r="J50" s="33">
        <f>IFERROR(VLOOKUP($C50, 'All Indicators - Breakdown'!$C:$GQ, J$1, FALSE), " ")</f>
        <v>3</v>
      </c>
      <c r="K50" s="33">
        <f>IFERROR(VLOOKUP($C50, 'All Indicators - Breakdown'!$C:$GQ, K$1, FALSE), " ")</f>
        <v>1</v>
      </c>
      <c r="L50" s="33">
        <f>IFERROR(VLOOKUP($C50, 'All Indicators - Breakdown'!$C:$GQ, L$1, FALSE), " ")</f>
        <v>2</v>
      </c>
      <c r="M50" s="33">
        <f>IFERROR(VLOOKUP($C50, 'All Indicators - Breakdown'!$C:$GQ, M$1, FALSE), " ")</f>
        <v>3</v>
      </c>
      <c r="N50" s="33" t="str">
        <f>IFERROR(VLOOKUP($C50, 'All Indicators - Breakdown'!$C:$GQ, N$1, FALSE), " ")</f>
        <v>N/A</v>
      </c>
      <c r="O50" s="33">
        <f>IFERROR(VLOOKUP($C50, 'All Indicators - Breakdown'!$C:$GQ, O$1, FALSE), " ")</f>
        <v>3</v>
      </c>
      <c r="P50" s="33">
        <f>IFERROR(VLOOKUP($C50, 'All Indicators - Breakdown'!$C:$GQ, P$1, FALSE), " ")</f>
        <v>1</v>
      </c>
      <c r="Q50" s="33">
        <f>IFERROR(VLOOKUP($C50, 'All Indicators - Breakdown'!$C:$GQ, Q$1, FALSE), " ")</f>
        <v>1</v>
      </c>
      <c r="R50" s="33">
        <f>IFERROR(VLOOKUP($C50, 'All Indicators - Breakdown'!$C:$GQ, R$1, FALSE), " ")</f>
        <v>2</v>
      </c>
      <c r="S50" s="33">
        <f>IFERROR(VLOOKUP($C50, 'All Indicators - Breakdown'!$C:$GQ, S$1, FALSE), " ")</f>
        <v>3</v>
      </c>
      <c r="T50" s="33">
        <f>IFERROR(VLOOKUP($C50, 'All Indicators - Breakdown'!$C:$GQ, T$1, FALSE), " ")</f>
        <v>1</v>
      </c>
      <c r="U50" s="33">
        <f>IFERROR(VLOOKUP($C50, 'All Indicators - Breakdown'!$C:$GQ, U$1, FALSE), " ")</f>
        <v>1</v>
      </c>
      <c r="V50" s="33">
        <f>IFERROR(VLOOKUP($C50, 'All Indicators - Breakdown'!$C:$GQ, V$1, FALSE), " ")</f>
        <v>1</v>
      </c>
      <c r="W50" s="33">
        <f>IFERROR(VLOOKUP($C50, 'All Indicators - Breakdown'!$C:$GQ, W$1, FALSE), " ")</f>
        <v>1</v>
      </c>
      <c r="X50" s="33">
        <f>IFERROR(VLOOKUP($C50, 'All Indicators - Breakdown'!$C:$GQ, X$1, FALSE), " ")</f>
        <v>1</v>
      </c>
      <c r="Y50" s="33">
        <f>IFERROR(VLOOKUP($C50, 'All Indicators - Breakdown'!$C:$GQ, Y$1, FALSE), " ")</f>
        <v>3</v>
      </c>
      <c r="Z50" s="33">
        <f>IFERROR(VLOOKUP($C50, 'All Indicators - Breakdown'!$C:$GQ, Z$1, FALSE), " ")</f>
        <v>1</v>
      </c>
      <c r="AA50" s="33">
        <f>IFERROR(VLOOKUP($C50, 'All Indicators - Breakdown'!$C:$GQ, AA$1, FALSE), " ")</f>
        <v>1</v>
      </c>
      <c r="AB50" s="33">
        <f>IFERROR(VLOOKUP($C50, 'All Indicators - Breakdown'!$C:$GQ, AB$1, FALSE), " ")</f>
        <v>2</v>
      </c>
      <c r="AC50" s="33">
        <f>IFERROR(VLOOKUP($C50, 'All Indicators - Breakdown'!$C:$GQ, AC$1, FALSE), " ")</f>
        <v>1</v>
      </c>
      <c r="AD50" s="33">
        <f>IFERROR(VLOOKUP($C50, 'All Indicators - Breakdown'!$C:$GQ, AD$1, FALSE), " ")</f>
        <v>1</v>
      </c>
      <c r="AE50" s="33">
        <f>IFERROR(VLOOKUP($C50, 'All Indicators - Breakdown'!$C:$HE, AE$1, FALSE), " ")</f>
        <v>3</v>
      </c>
      <c r="AF50" s="33">
        <f>IFERROR(VLOOKUP($C50, 'All Indicators - Breakdown'!$C:$HE, AF$1, FALSE), " ")</f>
        <v>2</v>
      </c>
      <c r="AG50" s="33">
        <f>IFERROR(VLOOKUP($C50, 'All Indicators - Breakdown'!$C:$HE, AG$1, FALSE), " ")</f>
        <v>3</v>
      </c>
      <c r="AH50" s="33">
        <f>IFERROR(VLOOKUP($C50, 'All Indicators - Breakdown'!$C:$HE, AH$1, FALSE), " ")</f>
        <v>4</v>
      </c>
      <c r="AI50" s="33">
        <f>IFERROR(VLOOKUP($C50, 'All Indicators - Breakdown'!$C:$HE, AI$1, FALSE), " ")</f>
        <v>4</v>
      </c>
      <c r="AJ50" s="33">
        <f>IFERROR(VLOOKUP($C50, 'All Indicators - Breakdown'!$C:$HZ, AJ$1, FALSE), " ")</f>
        <v>4</v>
      </c>
      <c r="AK50" s="33">
        <f>IFERROR(VLOOKUP($C50, 'All Indicators - Breakdown'!$C:$HZ, AK$1, FALSE), " ")</f>
        <v>3</v>
      </c>
      <c r="AL50" s="33">
        <f>IFERROR(VLOOKUP($C50, 'All Indicators - Breakdown'!$C:$HZ, AL$1, FALSE), " ")</f>
        <v>1</v>
      </c>
      <c r="AM50" s="33">
        <f>IFERROR(VLOOKUP($C50, 'All Indicators - Breakdown'!$C:$IU, AM$1, FALSE), " ")</f>
        <v>1</v>
      </c>
      <c r="AN50" s="33">
        <f>IFERROR(VLOOKUP($C50, 'All Indicators - Breakdown'!$C:$IU, AN$1, FALSE), " ")</f>
        <v>1</v>
      </c>
      <c r="AO50" s="33">
        <f>IFERROR(VLOOKUP($C50, 'All Indicators - Breakdown'!$C:$IU, AO$1, FALSE), " ")</f>
        <v>1</v>
      </c>
      <c r="AP50">
        <f t="shared" si="11"/>
        <v>4</v>
      </c>
      <c r="AQ50">
        <f t="shared" si="11"/>
        <v>4</v>
      </c>
      <c r="AR50">
        <f t="shared" si="11"/>
        <v>4</v>
      </c>
      <c r="AS50">
        <f t="shared" si="11"/>
        <v>3</v>
      </c>
      <c r="AT50">
        <f t="shared" si="11"/>
        <v>3</v>
      </c>
      <c r="AU50">
        <f t="shared" si="11"/>
        <v>3</v>
      </c>
      <c r="AV50">
        <f t="shared" si="11"/>
        <v>3</v>
      </c>
      <c r="AW50">
        <f t="shared" si="11"/>
        <v>3</v>
      </c>
      <c r="AX50">
        <f t="shared" si="11"/>
        <v>3</v>
      </c>
      <c r="AY50">
        <f t="shared" si="11"/>
        <v>3</v>
      </c>
      <c r="AZ50">
        <f t="shared" si="11"/>
        <v>3</v>
      </c>
      <c r="BA50">
        <f t="shared" si="11"/>
        <v>3</v>
      </c>
      <c r="BB50">
        <f t="shared" si="11"/>
        <v>3</v>
      </c>
      <c r="BC50">
        <f t="shared" si="11"/>
        <v>2</v>
      </c>
      <c r="BD50">
        <f t="shared" si="11"/>
        <v>2</v>
      </c>
      <c r="BE50">
        <f t="shared" si="11"/>
        <v>2</v>
      </c>
      <c r="BF50">
        <f t="shared" si="10"/>
        <v>2</v>
      </c>
      <c r="BG50">
        <f t="shared" si="10"/>
        <v>2</v>
      </c>
      <c r="BH50">
        <f t="shared" si="10"/>
        <v>2</v>
      </c>
      <c r="BI50">
        <f t="shared" si="10"/>
        <v>1</v>
      </c>
      <c r="BJ50">
        <f t="shared" si="10"/>
        <v>1</v>
      </c>
      <c r="BK50">
        <f t="shared" si="10"/>
        <v>1</v>
      </c>
      <c r="BL50">
        <f t="shared" si="10"/>
        <v>1</v>
      </c>
      <c r="BM50">
        <f t="shared" si="10"/>
        <v>1</v>
      </c>
      <c r="BN50">
        <f t="shared" si="10"/>
        <v>1</v>
      </c>
      <c r="BO50">
        <f t="shared" si="10"/>
        <v>1</v>
      </c>
      <c r="BP50">
        <f t="shared" si="10"/>
        <v>1</v>
      </c>
      <c r="BQ50">
        <f t="shared" si="10"/>
        <v>1</v>
      </c>
      <c r="BR50">
        <f t="shared" si="10"/>
        <v>1</v>
      </c>
      <c r="BS50">
        <f t="shared" si="10"/>
        <v>1</v>
      </c>
      <c r="BT50">
        <f t="shared" si="10"/>
        <v>1</v>
      </c>
      <c r="BU50">
        <f t="shared" si="9"/>
        <v>1</v>
      </c>
      <c r="BV50">
        <f t="shared" si="9"/>
        <v>1</v>
      </c>
      <c r="BW50">
        <f t="shared" si="9"/>
        <v>1</v>
      </c>
      <c r="BX50">
        <f t="shared" si="9"/>
        <v>1</v>
      </c>
      <c r="BY50">
        <f t="shared" si="9"/>
        <v>0</v>
      </c>
    </row>
    <row r="51" spans="1:77" ht="16.3" thickTop="1" thickBot="1" x14ac:dyDescent="0.3">
      <c r="A51" s="16" t="s">
        <v>225</v>
      </c>
      <c r="B51" s="16" t="s">
        <v>238</v>
      </c>
      <c r="C51" s="16" t="s">
        <v>239</v>
      </c>
      <c r="D51" s="10">
        <f>VLOOKUP(C51, Overview!C$3:D$403, 2, FALSE)</f>
        <v>3</v>
      </c>
      <c r="E51" s="34">
        <f t="shared" si="2"/>
        <v>3.4</v>
      </c>
      <c r="F51" s="33">
        <f>IFERROR(VLOOKUP($C51, 'All Indicators - Breakdown'!$C:$GQ, F$1, FALSE), " ")</f>
        <v>4</v>
      </c>
      <c r="G51" s="33">
        <f>IFERROR(VLOOKUP($C51, 'All Indicators - Breakdown'!$C:$GQ, G$1, FALSE), " ")</f>
        <v>4</v>
      </c>
      <c r="H51" s="33">
        <f>IFERROR(VLOOKUP($C51, 'All Indicators - Breakdown'!$C:$GQ, H$1, FALSE), " ")</f>
        <v>2</v>
      </c>
      <c r="I51" s="33">
        <f>IFERROR(VLOOKUP($C51, 'All Indicators - Breakdown'!$C:$GQ, I$1, FALSE), " ")</f>
        <v>2</v>
      </c>
      <c r="J51" s="33">
        <f>IFERROR(VLOOKUP($C51, 'All Indicators - Breakdown'!$C:$GQ, J$1, FALSE), " ")</f>
        <v>3</v>
      </c>
      <c r="K51" s="33">
        <f>IFERROR(VLOOKUP($C51, 'All Indicators - Breakdown'!$C:$GQ, K$1, FALSE), " ")</f>
        <v>1</v>
      </c>
      <c r="L51" s="33">
        <f>IFERROR(VLOOKUP($C51, 'All Indicators - Breakdown'!$C:$GQ, L$1, FALSE), " ")</f>
        <v>2</v>
      </c>
      <c r="M51" s="33">
        <f>IFERROR(VLOOKUP($C51, 'All Indicators - Breakdown'!$C:$GQ, M$1, FALSE), " ")</f>
        <v>2</v>
      </c>
      <c r="N51" s="33" t="str">
        <f>IFERROR(VLOOKUP($C51, 'All Indicators - Breakdown'!$C:$GQ, N$1, FALSE), " ")</f>
        <v>N/A</v>
      </c>
      <c r="O51" s="33">
        <f>IFERROR(VLOOKUP($C51, 'All Indicators - Breakdown'!$C:$GQ, O$1, FALSE), " ")</f>
        <v>3</v>
      </c>
      <c r="P51" s="33">
        <f>IFERROR(VLOOKUP($C51, 'All Indicators - Breakdown'!$C:$GQ, P$1, FALSE), " ")</f>
        <v>2</v>
      </c>
      <c r="Q51" s="33">
        <f>IFERROR(VLOOKUP($C51, 'All Indicators - Breakdown'!$C:$GQ, Q$1, FALSE), " ")</f>
        <v>1</v>
      </c>
      <c r="R51" s="33">
        <f>IFERROR(VLOOKUP($C51, 'All Indicators - Breakdown'!$C:$GQ, R$1, FALSE), " ")</f>
        <v>2</v>
      </c>
      <c r="S51" s="33">
        <f>IFERROR(VLOOKUP($C51, 'All Indicators - Breakdown'!$C:$GQ, S$1, FALSE), " ")</f>
        <v>3</v>
      </c>
      <c r="T51" s="33">
        <f>IFERROR(VLOOKUP($C51, 'All Indicators - Breakdown'!$C:$GQ, T$1, FALSE), " ")</f>
        <v>2</v>
      </c>
      <c r="U51" s="33">
        <f>IFERROR(VLOOKUP($C51, 'All Indicators - Breakdown'!$C:$GQ, U$1, FALSE), " ")</f>
        <v>3</v>
      </c>
      <c r="V51" s="33">
        <f>IFERROR(VLOOKUP($C51, 'All Indicators - Breakdown'!$C:$GQ, V$1, FALSE), " ")</f>
        <v>3</v>
      </c>
      <c r="W51" s="33">
        <f>IFERROR(VLOOKUP($C51, 'All Indicators - Breakdown'!$C:$GQ, W$1, FALSE), " ")</f>
        <v>4</v>
      </c>
      <c r="X51" s="33">
        <f>IFERROR(VLOOKUP($C51, 'All Indicators - Breakdown'!$C:$GQ, X$1, FALSE), " ")</f>
        <v>1</v>
      </c>
      <c r="Y51" s="33">
        <f>IFERROR(VLOOKUP($C51, 'All Indicators - Breakdown'!$C:$GQ, Y$1, FALSE), " ")</f>
        <v>4</v>
      </c>
      <c r="Z51" s="33">
        <f>IFERROR(VLOOKUP($C51, 'All Indicators - Breakdown'!$C:$GQ, Z$1, FALSE), " ")</f>
        <v>1</v>
      </c>
      <c r="AA51" s="33">
        <f>IFERROR(VLOOKUP($C51, 'All Indicators - Breakdown'!$C:$GQ, AA$1, FALSE), " ")</f>
        <v>1</v>
      </c>
      <c r="AB51" s="33">
        <f>IFERROR(VLOOKUP($C51, 'All Indicators - Breakdown'!$C:$GQ, AB$1, FALSE), " ")</f>
        <v>2</v>
      </c>
      <c r="AC51" s="33">
        <f>IFERROR(VLOOKUP($C51, 'All Indicators - Breakdown'!$C:$GQ, AC$1, FALSE), " ")</f>
        <v>1</v>
      </c>
      <c r="AD51" s="33">
        <f>IFERROR(VLOOKUP($C51, 'All Indicators - Breakdown'!$C:$GQ, AD$1, FALSE), " ")</f>
        <v>2</v>
      </c>
      <c r="AE51" s="33">
        <f>IFERROR(VLOOKUP($C51, 'All Indicators - Breakdown'!$C:$HE, AE$1, FALSE), " ")</f>
        <v>3</v>
      </c>
      <c r="AF51" s="33">
        <f>IFERROR(VLOOKUP($C51, 'All Indicators - Breakdown'!$C:$HE, AF$1, FALSE), " ")</f>
        <v>3</v>
      </c>
      <c r="AG51" s="33">
        <f>IFERROR(VLOOKUP($C51, 'All Indicators - Breakdown'!$C:$HE, AG$1, FALSE), " ")</f>
        <v>3</v>
      </c>
      <c r="AH51" s="33">
        <f>IFERROR(VLOOKUP($C51, 'All Indicators - Breakdown'!$C:$HE, AH$1, FALSE), " ")</f>
        <v>4</v>
      </c>
      <c r="AI51" s="33">
        <f>IFERROR(VLOOKUP($C51, 'All Indicators - Breakdown'!$C:$HE, AI$1, FALSE), " ")</f>
        <v>4</v>
      </c>
      <c r="AJ51" s="33">
        <f>IFERROR(VLOOKUP($C51, 'All Indicators - Breakdown'!$C:$HZ, AJ$1, FALSE), " ")</f>
        <v>4</v>
      </c>
      <c r="AK51" s="33">
        <f>IFERROR(VLOOKUP($C51, 'All Indicators - Breakdown'!$C:$HZ, AK$1, FALSE), " ")</f>
        <v>3</v>
      </c>
      <c r="AL51" s="33">
        <f>IFERROR(VLOOKUP($C51, 'All Indicators - Breakdown'!$C:$HZ, AL$1, FALSE), " ")</f>
        <v>1</v>
      </c>
      <c r="AM51" s="33">
        <f>IFERROR(VLOOKUP($C51, 'All Indicators - Breakdown'!$C:$IU, AM$1, FALSE), " ")</f>
        <v>2</v>
      </c>
      <c r="AN51" s="33">
        <f>IFERROR(VLOOKUP($C51, 'All Indicators - Breakdown'!$C:$IU, AN$1, FALSE), " ")</f>
        <v>1</v>
      </c>
      <c r="AO51" s="33">
        <f>IFERROR(VLOOKUP($C51, 'All Indicators - Breakdown'!$C:$IU, AO$1, FALSE), " ")</f>
        <v>1</v>
      </c>
      <c r="AP51">
        <f t="shared" si="11"/>
        <v>4</v>
      </c>
      <c r="AQ51">
        <f t="shared" si="11"/>
        <v>4</v>
      </c>
      <c r="AR51">
        <f t="shared" si="11"/>
        <v>4</v>
      </c>
      <c r="AS51">
        <f t="shared" si="11"/>
        <v>4</v>
      </c>
      <c r="AT51">
        <f t="shared" si="11"/>
        <v>4</v>
      </c>
      <c r="AU51">
        <f t="shared" si="11"/>
        <v>4</v>
      </c>
      <c r="AV51">
        <f t="shared" si="11"/>
        <v>4</v>
      </c>
      <c r="AW51">
        <f t="shared" si="11"/>
        <v>3</v>
      </c>
      <c r="AX51">
        <f t="shared" si="11"/>
        <v>3</v>
      </c>
      <c r="AY51">
        <f t="shared" si="11"/>
        <v>3</v>
      </c>
      <c r="AZ51">
        <f t="shared" si="11"/>
        <v>3</v>
      </c>
      <c r="BA51">
        <f t="shared" si="11"/>
        <v>3</v>
      </c>
      <c r="BB51">
        <f t="shared" si="11"/>
        <v>3</v>
      </c>
      <c r="BC51">
        <f t="shared" si="11"/>
        <v>3</v>
      </c>
      <c r="BD51">
        <f t="shared" si="11"/>
        <v>3</v>
      </c>
      <c r="BE51">
        <f t="shared" si="11"/>
        <v>3</v>
      </c>
      <c r="BF51">
        <f t="shared" si="10"/>
        <v>2</v>
      </c>
      <c r="BG51">
        <f t="shared" si="10"/>
        <v>2</v>
      </c>
      <c r="BH51">
        <f t="shared" si="10"/>
        <v>2</v>
      </c>
      <c r="BI51">
        <f t="shared" si="10"/>
        <v>2</v>
      </c>
      <c r="BJ51">
        <f t="shared" si="10"/>
        <v>2</v>
      </c>
      <c r="BK51">
        <f t="shared" si="10"/>
        <v>2</v>
      </c>
      <c r="BL51">
        <f t="shared" si="10"/>
        <v>2</v>
      </c>
      <c r="BM51">
        <f t="shared" si="10"/>
        <v>2</v>
      </c>
      <c r="BN51">
        <f t="shared" si="10"/>
        <v>2</v>
      </c>
      <c r="BO51">
        <f t="shared" si="10"/>
        <v>2</v>
      </c>
      <c r="BP51">
        <f t="shared" si="10"/>
        <v>1</v>
      </c>
      <c r="BQ51">
        <f t="shared" si="10"/>
        <v>1</v>
      </c>
      <c r="BR51">
        <f t="shared" si="10"/>
        <v>1</v>
      </c>
      <c r="BS51">
        <f t="shared" si="10"/>
        <v>1</v>
      </c>
      <c r="BT51">
        <f t="shared" si="10"/>
        <v>1</v>
      </c>
      <c r="BU51">
        <f t="shared" si="9"/>
        <v>1</v>
      </c>
      <c r="BV51">
        <f t="shared" si="9"/>
        <v>1</v>
      </c>
      <c r="BW51">
        <f t="shared" si="9"/>
        <v>1</v>
      </c>
      <c r="BX51">
        <f t="shared" si="9"/>
        <v>1</v>
      </c>
      <c r="BY51">
        <f t="shared" si="9"/>
        <v>0</v>
      </c>
    </row>
    <row r="52" spans="1:77" ht="16.3" thickTop="1" thickBot="1" x14ac:dyDescent="0.3">
      <c r="A52" s="16" t="s">
        <v>240</v>
      </c>
      <c r="B52" s="16" t="s">
        <v>241</v>
      </c>
      <c r="C52" s="16" t="s">
        <v>242</v>
      </c>
      <c r="D52" s="10">
        <f>VLOOKUP(C52, Overview!C$3:D$403, 2, FALSE)</f>
        <v>2</v>
      </c>
      <c r="E52" s="34">
        <f t="shared" si="2"/>
        <v>2.6</v>
      </c>
      <c r="F52" s="33">
        <f>IFERROR(VLOOKUP($C52, 'All Indicators - Breakdown'!$C:$GQ, F$1, FALSE), " ")</f>
        <v>3</v>
      </c>
      <c r="G52" s="33">
        <f>IFERROR(VLOOKUP($C52, 'All Indicators - Breakdown'!$C:$GQ, G$1, FALSE), " ")</f>
        <v>4</v>
      </c>
      <c r="H52" s="33">
        <f>IFERROR(VLOOKUP($C52, 'All Indicators - Breakdown'!$C:$GQ, H$1, FALSE), " ")</f>
        <v>3</v>
      </c>
      <c r="I52" s="33">
        <f>IFERROR(VLOOKUP($C52, 'All Indicators - Breakdown'!$C:$GQ, I$1, FALSE), " ")</f>
        <v>3</v>
      </c>
      <c r="J52" s="33">
        <f>IFERROR(VLOOKUP($C52, 'All Indicators - Breakdown'!$C:$GQ, J$1, FALSE), " ")</f>
        <v>3</v>
      </c>
      <c r="K52" s="33">
        <f>IFERROR(VLOOKUP($C52, 'All Indicators - Breakdown'!$C:$GQ, K$1, FALSE), " ")</f>
        <v>1</v>
      </c>
      <c r="L52" s="33">
        <f>IFERROR(VLOOKUP($C52, 'All Indicators - Breakdown'!$C:$GQ, L$1, FALSE), " ")</f>
        <v>1</v>
      </c>
      <c r="M52" s="33">
        <f>IFERROR(VLOOKUP($C52, 'All Indicators - Breakdown'!$C:$GQ, M$1, FALSE), " ")</f>
        <v>1</v>
      </c>
      <c r="N52" s="33" t="str">
        <f>IFERROR(VLOOKUP($C52, 'All Indicators - Breakdown'!$C:$GQ, N$1, FALSE), " ")</f>
        <v>N/A</v>
      </c>
      <c r="O52" s="33">
        <f>IFERROR(VLOOKUP($C52, 'All Indicators - Breakdown'!$C:$GQ, O$1, FALSE), " ")</f>
        <v>1</v>
      </c>
      <c r="P52" s="33">
        <f>IFERROR(VLOOKUP($C52, 'All Indicators - Breakdown'!$C:$GQ, P$1, FALSE), " ")</f>
        <v>1</v>
      </c>
      <c r="Q52" s="33">
        <f>IFERROR(VLOOKUP($C52, 'All Indicators - Breakdown'!$C:$GQ, Q$1, FALSE), " ")</f>
        <v>1</v>
      </c>
      <c r="R52" s="33">
        <f>IFERROR(VLOOKUP($C52, 'All Indicators - Breakdown'!$C:$GQ, R$1, FALSE), " ")</f>
        <v>1</v>
      </c>
      <c r="S52" s="33">
        <f>IFERROR(VLOOKUP($C52, 'All Indicators - Breakdown'!$C:$GQ, S$1, FALSE), " ")</f>
        <v>2</v>
      </c>
      <c r="T52" s="33">
        <f>IFERROR(VLOOKUP($C52, 'All Indicators - Breakdown'!$C:$GQ, T$1, FALSE), " ")</f>
        <v>2</v>
      </c>
      <c r="U52" s="33">
        <f>IFERROR(VLOOKUP($C52, 'All Indicators - Breakdown'!$C:$GQ, U$1, FALSE), " ")</f>
        <v>1</v>
      </c>
      <c r="V52" s="33">
        <f>IFERROR(VLOOKUP($C52, 'All Indicators - Breakdown'!$C:$GQ, V$1, FALSE), " ")</f>
        <v>1</v>
      </c>
      <c r="W52" s="33">
        <f>IFERROR(VLOOKUP($C52, 'All Indicators - Breakdown'!$C:$GQ, W$1, FALSE), " ")</f>
        <v>1</v>
      </c>
      <c r="X52" s="33">
        <f>IFERROR(VLOOKUP($C52, 'All Indicators - Breakdown'!$C:$GQ, X$1, FALSE), " ")</f>
        <v>1</v>
      </c>
      <c r="Y52" s="33">
        <f>IFERROR(VLOOKUP($C52, 'All Indicators - Breakdown'!$C:$GQ, Y$1, FALSE), " ")</f>
        <v>1</v>
      </c>
      <c r="Z52" s="33">
        <f>IFERROR(VLOOKUP($C52, 'All Indicators - Breakdown'!$C:$GQ, Z$1, FALSE), " ")</f>
        <v>3</v>
      </c>
      <c r="AA52" s="33">
        <f>IFERROR(VLOOKUP($C52, 'All Indicators - Breakdown'!$C:$GQ, AA$1, FALSE), " ")</f>
        <v>1</v>
      </c>
      <c r="AB52" s="33">
        <f>IFERROR(VLOOKUP($C52, 'All Indicators - Breakdown'!$C:$GQ, AB$1, FALSE), " ")</f>
        <v>2</v>
      </c>
      <c r="AC52" s="33">
        <f>IFERROR(VLOOKUP($C52, 'All Indicators - Breakdown'!$C:$GQ, AC$1, FALSE), " ")</f>
        <v>4</v>
      </c>
      <c r="AD52" s="33">
        <f>IFERROR(VLOOKUP($C52, 'All Indicators - Breakdown'!$C:$GQ, AD$1, FALSE), " ")</f>
        <v>1</v>
      </c>
      <c r="AE52" s="33">
        <f>IFERROR(VLOOKUP($C52, 'All Indicators - Breakdown'!$C:$HE, AE$1, FALSE), " ")</f>
        <v>1</v>
      </c>
      <c r="AF52" s="33">
        <f>IFERROR(VLOOKUP($C52, 'All Indicators - Breakdown'!$C:$HE, AF$1, FALSE), " ")</f>
        <v>1</v>
      </c>
      <c r="AG52" s="33">
        <f>IFERROR(VLOOKUP($C52, 'All Indicators - Breakdown'!$C:$HE, AG$1, FALSE), " ")</f>
        <v>3</v>
      </c>
      <c r="AH52" s="33">
        <f>IFERROR(VLOOKUP($C52, 'All Indicators - Breakdown'!$C:$HE, AH$1, FALSE), " ")</f>
        <v>2</v>
      </c>
      <c r="AI52" s="33">
        <f>IFERROR(VLOOKUP($C52, 'All Indicators - Breakdown'!$C:$HE, AI$1, FALSE), " ")</f>
        <v>2</v>
      </c>
      <c r="AJ52" s="33">
        <f>IFERROR(VLOOKUP($C52, 'All Indicators - Breakdown'!$C:$HZ, AJ$1, FALSE), " ")</f>
        <v>3</v>
      </c>
      <c r="AK52" s="33">
        <f>IFERROR(VLOOKUP($C52, 'All Indicators - Breakdown'!$C:$HZ, AK$1, FALSE), " ")</f>
        <v>2</v>
      </c>
      <c r="AL52" s="33">
        <f>IFERROR(VLOOKUP($C52, 'All Indicators - Breakdown'!$C:$HZ, AL$1, FALSE), " ")</f>
        <v>1</v>
      </c>
      <c r="AM52" s="33">
        <f>IFERROR(VLOOKUP($C52, 'All Indicators - Breakdown'!$C:$IU, AM$1, FALSE), " ")</f>
        <v>2</v>
      </c>
      <c r="AN52" s="33">
        <f>IFERROR(VLOOKUP($C52, 'All Indicators - Breakdown'!$C:$IU, AN$1, FALSE), " ")</f>
        <v>1</v>
      </c>
      <c r="AO52" s="33">
        <f>IFERROR(VLOOKUP($C52, 'All Indicators - Breakdown'!$C:$IU, AO$1, FALSE), " ")</f>
        <v>1</v>
      </c>
      <c r="AP52">
        <f t="shared" si="11"/>
        <v>4</v>
      </c>
      <c r="AQ52">
        <f t="shared" si="11"/>
        <v>4</v>
      </c>
      <c r="AR52">
        <f t="shared" si="11"/>
        <v>3</v>
      </c>
      <c r="AS52">
        <f t="shared" si="11"/>
        <v>3</v>
      </c>
      <c r="AT52">
        <f t="shared" si="11"/>
        <v>3</v>
      </c>
      <c r="AU52">
        <f t="shared" si="11"/>
        <v>3</v>
      </c>
      <c r="AV52">
        <f t="shared" si="11"/>
        <v>3</v>
      </c>
      <c r="AW52">
        <f t="shared" si="11"/>
        <v>3</v>
      </c>
      <c r="AX52">
        <f t="shared" si="11"/>
        <v>3</v>
      </c>
      <c r="AY52">
        <f t="shared" si="11"/>
        <v>2</v>
      </c>
      <c r="AZ52">
        <f t="shared" si="11"/>
        <v>2</v>
      </c>
      <c r="BA52">
        <f t="shared" si="11"/>
        <v>2</v>
      </c>
      <c r="BB52">
        <f t="shared" si="11"/>
        <v>2</v>
      </c>
      <c r="BC52">
        <f t="shared" si="11"/>
        <v>2</v>
      </c>
      <c r="BD52">
        <f t="shared" si="11"/>
        <v>2</v>
      </c>
      <c r="BE52">
        <f t="shared" si="11"/>
        <v>2</v>
      </c>
      <c r="BF52">
        <f t="shared" si="10"/>
        <v>1</v>
      </c>
      <c r="BG52">
        <f t="shared" si="10"/>
        <v>1</v>
      </c>
      <c r="BH52">
        <f t="shared" si="10"/>
        <v>1</v>
      </c>
      <c r="BI52">
        <f t="shared" si="10"/>
        <v>1</v>
      </c>
      <c r="BJ52">
        <f t="shared" si="10"/>
        <v>1</v>
      </c>
      <c r="BK52">
        <f t="shared" si="10"/>
        <v>1</v>
      </c>
      <c r="BL52">
        <f t="shared" si="10"/>
        <v>1</v>
      </c>
      <c r="BM52">
        <f t="shared" si="10"/>
        <v>1</v>
      </c>
      <c r="BN52">
        <f t="shared" si="10"/>
        <v>1</v>
      </c>
      <c r="BO52">
        <f t="shared" si="10"/>
        <v>1</v>
      </c>
      <c r="BP52">
        <f t="shared" si="10"/>
        <v>1</v>
      </c>
      <c r="BQ52">
        <f t="shared" si="10"/>
        <v>1</v>
      </c>
      <c r="BR52">
        <f t="shared" si="10"/>
        <v>1</v>
      </c>
      <c r="BS52">
        <f t="shared" si="10"/>
        <v>1</v>
      </c>
      <c r="BT52">
        <f t="shared" si="10"/>
        <v>1</v>
      </c>
      <c r="BU52">
        <f t="shared" si="9"/>
        <v>1</v>
      </c>
      <c r="BV52">
        <f t="shared" si="9"/>
        <v>1</v>
      </c>
      <c r="BW52">
        <f t="shared" si="9"/>
        <v>1</v>
      </c>
      <c r="BX52">
        <f t="shared" si="9"/>
        <v>1</v>
      </c>
      <c r="BY52">
        <f t="shared" si="9"/>
        <v>0</v>
      </c>
    </row>
    <row r="53" spans="1:77" ht="16.3" thickTop="1" thickBot="1" x14ac:dyDescent="0.3">
      <c r="A53" s="16" t="s">
        <v>240</v>
      </c>
      <c r="B53" s="16" t="s">
        <v>243</v>
      </c>
      <c r="C53" s="16" t="s">
        <v>244</v>
      </c>
      <c r="D53" s="10">
        <f>VLOOKUP(C53, Overview!C$3:D$403, 2, FALSE)</f>
        <v>2</v>
      </c>
      <c r="E53" s="34">
        <f t="shared" si="2"/>
        <v>2.8</v>
      </c>
      <c r="F53" s="33">
        <f>IFERROR(VLOOKUP($C53, 'All Indicators - Breakdown'!$C:$GQ, F$1, FALSE), " ")</f>
        <v>3</v>
      </c>
      <c r="G53" s="33">
        <f>IFERROR(VLOOKUP($C53, 'All Indicators - Breakdown'!$C:$GQ, G$1, FALSE), " ")</f>
        <v>3</v>
      </c>
      <c r="H53" s="33">
        <f>IFERROR(VLOOKUP($C53, 'All Indicators - Breakdown'!$C:$GQ, H$1, FALSE), " ")</f>
        <v>2</v>
      </c>
      <c r="I53" s="33">
        <f>IFERROR(VLOOKUP($C53, 'All Indicators - Breakdown'!$C:$GQ, I$1, FALSE), " ")</f>
        <v>4</v>
      </c>
      <c r="J53" s="33">
        <f>IFERROR(VLOOKUP($C53, 'All Indicators - Breakdown'!$C:$GQ, J$1, FALSE), " ")</f>
        <v>2</v>
      </c>
      <c r="K53" s="33">
        <f>IFERROR(VLOOKUP($C53, 'All Indicators - Breakdown'!$C:$GQ, K$1, FALSE), " ")</f>
        <v>1</v>
      </c>
      <c r="L53" s="33">
        <f>IFERROR(VLOOKUP($C53, 'All Indicators - Breakdown'!$C:$GQ, L$1, FALSE), " ")</f>
        <v>1</v>
      </c>
      <c r="M53" s="33">
        <f>IFERROR(VLOOKUP($C53, 'All Indicators - Breakdown'!$C:$GQ, M$1, FALSE), " ")</f>
        <v>2</v>
      </c>
      <c r="N53" s="33">
        <f>IFERROR(VLOOKUP($C53, 'All Indicators - Breakdown'!$C:$GQ, N$1, FALSE), " ")</f>
        <v>3</v>
      </c>
      <c r="O53" s="33">
        <f>IFERROR(VLOOKUP($C53, 'All Indicators - Breakdown'!$C:$GQ, O$1, FALSE), " ")</f>
        <v>2</v>
      </c>
      <c r="P53" s="33">
        <f>IFERROR(VLOOKUP($C53, 'All Indicators - Breakdown'!$C:$GQ, P$1, FALSE), " ")</f>
        <v>1</v>
      </c>
      <c r="Q53" s="33">
        <f>IFERROR(VLOOKUP($C53, 'All Indicators - Breakdown'!$C:$GQ, Q$1, FALSE), " ")</f>
        <v>1</v>
      </c>
      <c r="R53" s="33">
        <f>IFERROR(VLOOKUP($C53, 'All Indicators - Breakdown'!$C:$GQ, R$1, FALSE), " ")</f>
        <v>2</v>
      </c>
      <c r="S53" s="33">
        <f>IFERROR(VLOOKUP($C53, 'All Indicators - Breakdown'!$C:$GQ, S$1, FALSE), " ")</f>
        <v>2</v>
      </c>
      <c r="T53" s="33">
        <f>IFERROR(VLOOKUP($C53, 'All Indicators - Breakdown'!$C:$GQ, T$1, FALSE), " ")</f>
        <v>2</v>
      </c>
      <c r="U53" s="33">
        <f>IFERROR(VLOOKUP($C53, 'All Indicators - Breakdown'!$C:$GQ, U$1, FALSE), " ")</f>
        <v>1</v>
      </c>
      <c r="V53" s="33">
        <f>IFERROR(VLOOKUP($C53, 'All Indicators - Breakdown'!$C:$GQ, V$1, FALSE), " ")</f>
        <v>1</v>
      </c>
      <c r="W53" s="33">
        <f>IFERROR(VLOOKUP($C53, 'All Indicators - Breakdown'!$C:$GQ, W$1, FALSE), " ")</f>
        <v>2</v>
      </c>
      <c r="X53" s="33">
        <f>IFERROR(VLOOKUP($C53, 'All Indicators - Breakdown'!$C:$GQ, X$1, FALSE), " ")</f>
        <v>1</v>
      </c>
      <c r="Y53" s="33">
        <f>IFERROR(VLOOKUP($C53, 'All Indicators - Breakdown'!$C:$GQ, Y$1, FALSE), " ")</f>
        <v>1</v>
      </c>
      <c r="Z53" s="33">
        <f>IFERROR(VLOOKUP($C53, 'All Indicators - Breakdown'!$C:$GQ, Z$1, FALSE), " ")</f>
        <v>3</v>
      </c>
      <c r="AA53" s="33">
        <f>IFERROR(VLOOKUP($C53, 'All Indicators - Breakdown'!$C:$GQ, AA$1, FALSE), " ")</f>
        <v>2</v>
      </c>
      <c r="AB53" s="33">
        <f>IFERROR(VLOOKUP($C53, 'All Indicators - Breakdown'!$C:$GQ, AB$1, FALSE), " ")</f>
        <v>2</v>
      </c>
      <c r="AC53" s="33">
        <f>IFERROR(VLOOKUP($C53, 'All Indicators - Breakdown'!$C:$GQ, AC$1, FALSE), " ")</f>
        <v>4</v>
      </c>
      <c r="AD53" s="33">
        <f>IFERROR(VLOOKUP($C53, 'All Indicators - Breakdown'!$C:$GQ, AD$1, FALSE), " ")</f>
        <v>1</v>
      </c>
      <c r="AE53" s="33">
        <f>IFERROR(VLOOKUP($C53, 'All Indicators - Breakdown'!$C:$HE, AE$1, FALSE), " ")</f>
        <v>3</v>
      </c>
      <c r="AF53" s="33">
        <f>IFERROR(VLOOKUP($C53, 'All Indicators - Breakdown'!$C:$HE, AF$1, FALSE), " ")</f>
        <v>2</v>
      </c>
      <c r="AG53" s="33">
        <f>IFERROR(VLOOKUP($C53, 'All Indicators - Breakdown'!$C:$HE, AG$1, FALSE), " ")</f>
        <v>4</v>
      </c>
      <c r="AH53" s="33">
        <f>IFERROR(VLOOKUP($C53, 'All Indicators - Breakdown'!$C:$HE, AH$1, FALSE), " ")</f>
        <v>2</v>
      </c>
      <c r="AI53" s="33">
        <f>IFERROR(VLOOKUP($C53, 'All Indicators - Breakdown'!$C:$HE, AI$1, FALSE), " ")</f>
        <v>2</v>
      </c>
      <c r="AJ53" s="33">
        <f>IFERROR(VLOOKUP($C53, 'All Indicators - Breakdown'!$C:$HZ, AJ$1, FALSE), " ")</f>
        <v>3</v>
      </c>
      <c r="AK53" s="33">
        <f>IFERROR(VLOOKUP($C53, 'All Indicators - Breakdown'!$C:$HZ, AK$1, FALSE), " ")</f>
        <v>2</v>
      </c>
      <c r="AL53" s="33">
        <f>IFERROR(VLOOKUP($C53, 'All Indicators - Breakdown'!$C:$HZ, AL$1, FALSE), " ")</f>
        <v>1</v>
      </c>
      <c r="AM53" s="33">
        <f>IFERROR(VLOOKUP($C53, 'All Indicators - Breakdown'!$C:$IU, AM$1, FALSE), " ")</f>
        <v>4</v>
      </c>
      <c r="AN53" s="33">
        <f>IFERROR(VLOOKUP($C53, 'All Indicators - Breakdown'!$C:$IU, AN$1, FALSE), " ")</f>
        <v>1</v>
      </c>
      <c r="AO53" s="33">
        <f>IFERROR(VLOOKUP($C53, 'All Indicators - Breakdown'!$C:$IU, AO$1, FALSE), " ")</f>
        <v>1</v>
      </c>
      <c r="AP53">
        <f t="shared" si="11"/>
        <v>4</v>
      </c>
      <c r="AQ53">
        <f t="shared" si="11"/>
        <v>4</v>
      </c>
      <c r="AR53">
        <f t="shared" si="11"/>
        <v>4</v>
      </c>
      <c r="AS53">
        <f t="shared" si="11"/>
        <v>4</v>
      </c>
      <c r="AT53">
        <f t="shared" si="11"/>
        <v>3</v>
      </c>
      <c r="AU53">
        <f t="shared" si="11"/>
        <v>3</v>
      </c>
      <c r="AV53">
        <f t="shared" si="11"/>
        <v>3</v>
      </c>
      <c r="AW53">
        <f t="shared" si="11"/>
        <v>3</v>
      </c>
      <c r="AX53">
        <f t="shared" si="11"/>
        <v>3</v>
      </c>
      <c r="AY53">
        <f t="shared" si="11"/>
        <v>3</v>
      </c>
      <c r="AZ53">
        <f t="shared" si="11"/>
        <v>2</v>
      </c>
      <c r="BA53">
        <f t="shared" si="11"/>
        <v>2</v>
      </c>
      <c r="BB53">
        <f t="shared" si="11"/>
        <v>2</v>
      </c>
      <c r="BC53">
        <f t="shared" si="11"/>
        <v>2</v>
      </c>
      <c r="BD53">
        <f t="shared" si="11"/>
        <v>2</v>
      </c>
      <c r="BE53">
        <f t="shared" si="11"/>
        <v>2</v>
      </c>
      <c r="BF53">
        <f t="shared" si="10"/>
        <v>2</v>
      </c>
      <c r="BG53">
        <f t="shared" si="10"/>
        <v>2</v>
      </c>
      <c r="BH53">
        <f t="shared" si="10"/>
        <v>2</v>
      </c>
      <c r="BI53">
        <f t="shared" si="10"/>
        <v>2</v>
      </c>
      <c r="BJ53">
        <f t="shared" si="10"/>
        <v>2</v>
      </c>
      <c r="BK53">
        <f t="shared" si="10"/>
        <v>2</v>
      </c>
      <c r="BL53">
        <f t="shared" si="10"/>
        <v>2</v>
      </c>
      <c r="BM53">
        <f t="shared" si="10"/>
        <v>2</v>
      </c>
      <c r="BN53">
        <f t="shared" si="10"/>
        <v>1</v>
      </c>
      <c r="BO53">
        <f t="shared" si="10"/>
        <v>1</v>
      </c>
      <c r="BP53">
        <f t="shared" si="10"/>
        <v>1</v>
      </c>
      <c r="BQ53">
        <f t="shared" si="10"/>
        <v>1</v>
      </c>
      <c r="BR53">
        <f t="shared" si="10"/>
        <v>1</v>
      </c>
      <c r="BS53">
        <f t="shared" si="10"/>
        <v>1</v>
      </c>
      <c r="BT53">
        <f t="shared" si="10"/>
        <v>1</v>
      </c>
      <c r="BU53">
        <f t="shared" si="9"/>
        <v>1</v>
      </c>
      <c r="BV53">
        <f t="shared" si="9"/>
        <v>1</v>
      </c>
      <c r="BW53">
        <f t="shared" si="9"/>
        <v>1</v>
      </c>
      <c r="BX53">
        <f t="shared" si="9"/>
        <v>1</v>
      </c>
      <c r="BY53">
        <f t="shared" si="9"/>
        <v>1</v>
      </c>
    </row>
    <row r="54" spans="1:77" ht="16.3" thickTop="1" thickBot="1" x14ac:dyDescent="0.3">
      <c r="A54" s="16" t="s">
        <v>240</v>
      </c>
      <c r="B54" s="16" t="s">
        <v>245</v>
      </c>
      <c r="C54" s="16" t="s">
        <v>246</v>
      </c>
      <c r="D54" s="10">
        <f>VLOOKUP(C54, Overview!C$3:D$403, 2, FALSE)</f>
        <v>3</v>
      </c>
      <c r="E54" s="34">
        <f t="shared" si="2"/>
        <v>3.1</v>
      </c>
      <c r="F54" s="33">
        <f>IFERROR(VLOOKUP($C54, 'All Indicators - Breakdown'!$C:$GQ, F$1, FALSE), " ")</f>
        <v>4</v>
      </c>
      <c r="G54" s="33">
        <f>IFERROR(VLOOKUP($C54, 'All Indicators - Breakdown'!$C:$GQ, G$1, FALSE), " ")</f>
        <v>4</v>
      </c>
      <c r="H54" s="33">
        <f>IFERROR(VLOOKUP($C54, 'All Indicators - Breakdown'!$C:$GQ, H$1, FALSE), " ")</f>
        <v>3</v>
      </c>
      <c r="I54" s="33">
        <f>IFERROR(VLOOKUP($C54, 'All Indicators - Breakdown'!$C:$GQ, I$1, FALSE), " ")</f>
        <v>3</v>
      </c>
      <c r="J54" s="33">
        <f>IFERROR(VLOOKUP($C54, 'All Indicators - Breakdown'!$C:$GQ, J$1, FALSE), " ")</f>
        <v>3</v>
      </c>
      <c r="K54" s="33">
        <f>IFERROR(VLOOKUP($C54, 'All Indicators - Breakdown'!$C:$GQ, K$1, FALSE), " ")</f>
        <v>1</v>
      </c>
      <c r="L54" s="33">
        <f>IFERROR(VLOOKUP($C54, 'All Indicators - Breakdown'!$C:$GQ, L$1, FALSE), " ")</f>
        <v>1</v>
      </c>
      <c r="M54" s="33">
        <f>IFERROR(VLOOKUP($C54, 'All Indicators - Breakdown'!$C:$GQ, M$1, FALSE), " ")</f>
        <v>1</v>
      </c>
      <c r="N54" s="33" t="str">
        <f>IFERROR(VLOOKUP($C54, 'All Indicators - Breakdown'!$C:$GQ, N$1, FALSE), " ")</f>
        <v>N/A</v>
      </c>
      <c r="O54" s="33">
        <f>IFERROR(VLOOKUP($C54, 'All Indicators - Breakdown'!$C:$GQ, O$1, FALSE), " ")</f>
        <v>2</v>
      </c>
      <c r="P54" s="33">
        <f>IFERROR(VLOOKUP($C54, 'All Indicators - Breakdown'!$C:$GQ, P$1, FALSE), " ")</f>
        <v>1</v>
      </c>
      <c r="Q54" s="33">
        <f>IFERROR(VLOOKUP($C54, 'All Indicators - Breakdown'!$C:$GQ, Q$1, FALSE), " ")</f>
        <v>1</v>
      </c>
      <c r="R54" s="33">
        <f>IFERROR(VLOOKUP($C54, 'All Indicators - Breakdown'!$C:$GQ, R$1, FALSE), " ")</f>
        <v>2</v>
      </c>
      <c r="S54" s="33">
        <f>IFERROR(VLOOKUP($C54, 'All Indicators - Breakdown'!$C:$GQ, S$1, FALSE), " ")</f>
        <v>2</v>
      </c>
      <c r="T54" s="33">
        <f>IFERROR(VLOOKUP($C54, 'All Indicators - Breakdown'!$C:$GQ, T$1, FALSE), " ")</f>
        <v>2</v>
      </c>
      <c r="U54" s="33">
        <f>IFERROR(VLOOKUP($C54, 'All Indicators - Breakdown'!$C:$GQ, U$1, FALSE), " ")</f>
        <v>1</v>
      </c>
      <c r="V54" s="33">
        <f>IFERROR(VLOOKUP($C54, 'All Indicators - Breakdown'!$C:$GQ, V$1, FALSE), " ")</f>
        <v>1</v>
      </c>
      <c r="W54" s="33">
        <f>IFERROR(VLOOKUP($C54, 'All Indicators - Breakdown'!$C:$GQ, W$1, FALSE), " ")</f>
        <v>3</v>
      </c>
      <c r="X54" s="33">
        <f>IFERROR(VLOOKUP($C54, 'All Indicators - Breakdown'!$C:$GQ, X$1, FALSE), " ")</f>
        <v>1</v>
      </c>
      <c r="Y54" s="33">
        <f>IFERROR(VLOOKUP($C54, 'All Indicators - Breakdown'!$C:$GQ, Y$1, FALSE), " ")</f>
        <v>1</v>
      </c>
      <c r="Z54" s="33">
        <f>IFERROR(VLOOKUP($C54, 'All Indicators - Breakdown'!$C:$GQ, Z$1, FALSE), " ")</f>
        <v>3</v>
      </c>
      <c r="AA54" s="33">
        <f>IFERROR(VLOOKUP($C54, 'All Indicators - Breakdown'!$C:$GQ, AA$1, FALSE), " ")</f>
        <v>4</v>
      </c>
      <c r="AB54" s="33">
        <f>IFERROR(VLOOKUP($C54, 'All Indicators - Breakdown'!$C:$GQ, AB$1, FALSE), " ")</f>
        <v>3</v>
      </c>
      <c r="AC54" s="33">
        <f>IFERROR(VLOOKUP($C54, 'All Indicators - Breakdown'!$C:$GQ, AC$1, FALSE), " ")</f>
        <v>4</v>
      </c>
      <c r="AD54" s="33">
        <f>IFERROR(VLOOKUP($C54, 'All Indicators - Breakdown'!$C:$GQ, AD$1, FALSE), " ")</f>
        <v>1</v>
      </c>
      <c r="AE54" s="33">
        <f>IFERROR(VLOOKUP($C54, 'All Indicators - Breakdown'!$C:$HE, AE$1, FALSE), " ")</f>
        <v>3</v>
      </c>
      <c r="AF54" s="33">
        <f>IFERROR(VLOOKUP($C54, 'All Indicators - Breakdown'!$C:$HE, AF$1, FALSE), " ")</f>
        <v>3</v>
      </c>
      <c r="AG54" s="33">
        <f>IFERROR(VLOOKUP($C54, 'All Indicators - Breakdown'!$C:$HE, AG$1, FALSE), " ")</f>
        <v>4</v>
      </c>
      <c r="AH54" s="33">
        <f>IFERROR(VLOOKUP($C54, 'All Indicators - Breakdown'!$C:$HE, AH$1, FALSE), " ")</f>
        <v>2</v>
      </c>
      <c r="AI54" s="33">
        <f>IFERROR(VLOOKUP($C54, 'All Indicators - Breakdown'!$C:$HE, AI$1, FALSE), " ")</f>
        <v>2</v>
      </c>
      <c r="AJ54" s="33">
        <f>IFERROR(VLOOKUP($C54, 'All Indicators - Breakdown'!$C:$HZ, AJ$1, FALSE), " ")</f>
        <v>2</v>
      </c>
      <c r="AK54" s="33">
        <f>IFERROR(VLOOKUP($C54, 'All Indicators - Breakdown'!$C:$HZ, AK$1, FALSE), " ")</f>
        <v>2</v>
      </c>
      <c r="AL54" s="33">
        <f>IFERROR(VLOOKUP($C54, 'All Indicators - Breakdown'!$C:$HZ, AL$1, FALSE), " ")</f>
        <v>1</v>
      </c>
      <c r="AM54" s="33">
        <f>IFERROR(VLOOKUP($C54, 'All Indicators - Breakdown'!$C:$IU, AM$1, FALSE), " ")</f>
        <v>3</v>
      </c>
      <c r="AN54" s="33">
        <f>IFERROR(VLOOKUP($C54, 'All Indicators - Breakdown'!$C:$IU, AN$1, FALSE), " ")</f>
        <v>1</v>
      </c>
      <c r="AO54" s="33">
        <f>IFERROR(VLOOKUP($C54, 'All Indicators - Breakdown'!$C:$IU, AO$1, FALSE), " ")</f>
        <v>1</v>
      </c>
      <c r="AP54">
        <f t="shared" si="11"/>
        <v>4</v>
      </c>
      <c r="AQ54">
        <f t="shared" si="11"/>
        <v>4</v>
      </c>
      <c r="AR54">
        <f t="shared" si="11"/>
        <v>4</v>
      </c>
      <c r="AS54">
        <f t="shared" si="11"/>
        <v>4</v>
      </c>
      <c r="AT54">
        <f t="shared" si="11"/>
        <v>4</v>
      </c>
      <c r="AU54">
        <f t="shared" si="11"/>
        <v>3</v>
      </c>
      <c r="AV54">
        <f t="shared" si="11"/>
        <v>3</v>
      </c>
      <c r="AW54">
        <f t="shared" si="11"/>
        <v>3</v>
      </c>
      <c r="AX54">
        <f t="shared" si="11"/>
        <v>3</v>
      </c>
      <c r="AY54">
        <f t="shared" si="11"/>
        <v>3</v>
      </c>
      <c r="AZ54">
        <f t="shared" si="11"/>
        <v>3</v>
      </c>
      <c r="BA54">
        <f t="shared" si="11"/>
        <v>3</v>
      </c>
      <c r="BB54">
        <f t="shared" si="11"/>
        <v>3</v>
      </c>
      <c r="BC54">
        <f t="shared" si="11"/>
        <v>3</v>
      </c>
      <c r="BD54">
        <f t="shared" si="11"/>
        <v>2</v>
      </c>
      <c r="BE54">
        <f t="shared" si="11"/>
        <v>2</v>
      </c>
      <c r="BF54">
        <f t="shared" si="10"/>
        <v>2</v>
      </c>
      <c r="BG54">
        <f t="shared" si="10"/>
        <v>2</v>
      </c>
      <c r="BH54">
        <f t="shared" si="10"/>
        <v>2</v>
      </c>
      <c r="BI54">
        <f t="shared" si="10"/>
        <v>2</v>
      </c>
      <c r="BJ54">
        <f t="shared" si="10"/>
        <v>2</v>
      </c>
      <c r="BK54">
        <f t="shared" si="10"/>
        <v>2</v>
      </c>
      <c r="BL54">
        <f t="shared" si="10"/>
        <v>1</v>
      </c>
      <c r="BM54">
        <f t="shared" si="10"/>
        <v>1</v>
      </c>
      <c r="BN54">
        <f t="shared" si="10"/>
        <v>1</v>
      </c>
      <c r="BO54">
        <f t="shared" si="10"/>
        <v>1</v>
      </c>
      <c r="BP54">
        <f t="shared" si="10"/>
        <v>1</v>
      </c>
      <c r="BQ54">
        <f t="shared" si="10"/>
        <v>1</v>
      </c>
      <c r="BR54">
        <f t="shared" si="10"/>
        <v>1</v>
      </c>
      <c r="BS54">
        <f t="shared" si="10"/>
        <v>1</v>
      </c>
      <c r="BT54">
        <f t="shared" si="10"/>
        <v>1</v>
      </c>
      <c r="BU54">
        <f t="shared" si="9"/>
        <v>1</v>
      </c>
      <c r="BV54">
        <f t="shared" si="9"/>
        <v>1</v>
      </c>
      <c r="BW54">
        <f t="shared" si="9"/>
        <v>1</v>
      </c>
      <c r="BX54">
        <f t="shared" si="9"/>
        <v>1</v>
      </c>
      <c r="BY54">
        <f t="shared" si="9"/>
        <v>0</v>
      </c>
    </row>
    <row r="55" spans="1:77" ht="16.3" thickTop="1" thickBot="1" x14ac:dyDescent="0.3">
      <c r="A55" s="16" t="s">
        <v>240</v>
      </c>
      <c r="B55" s="16" t="s">
        <v>247</v>
      </c>
      <c r="C55" s="16" t="s">
        <v>248</v>
      </c>
      <c r="D55" s="10">
        <f>VLOOKUP(C55, Overview!C$3:D$403, 2, FALSE)</f>
        <v>2</v>
      </c>
      <c r="E55" s="34">
        <f t="shared" si="2"/>
        <v>2.8</v>
      </c>
      <c r="F55" s="33">
        <f>IFERROR(VLOOKUP($C55, 'All Indicators - Breakdown'!$C:$GQ, F$1, FALSE), " ")</f>
        <v>3</v>
      </c>
      <c r="G55" s="33">
        <f>IFERROR(VLOOKUP($C55, 'All Indicators - Breakdown'!$C:$GQ, G$1, FALSE), " ")</f>
        <v>3</v>
      </c>
      <c r="H55" s="33">
        <f>IFERROR(VLOOKUP($C55, 'All Indicators - Breakdown'!$C:$GQ, H$1, FALSE), " ")</f>
        <v>3</v>
      </c>
      <c r="I55" s="33">
        <f>IFERROR(VLOOKUP($C55, 'All Indicators - Breakdown'!$C:$GQ, I$1, FALSE), " ")</f>
        <v>3</v>
      </c>
      <c r="J55" s="33">
        <f>IFERROR(VLOOKUP($C55, 'All Indicators - Breakdown'!$C:$GQ, J$1, FALSE), " ")</f>
        <v>2</v>
      </c>
      <c r="K55" s="33">
        <f>IFERROR(VLOOKUP($C55, 'All Indicators - Breakdown'!$C:$GQ, K$1, FALSE), " ")</f>
        <v>1</v>
      </c>
      <c r="L55" s="33">
        <f>IFERROR(VLOOKUP($C55, 'All Indicators - Breakdown'!$C:$GQ, L$1, FALSE), " ")</f>
        <v>1</v>
      </c>
      <c r="M55" s="33">
        <f>IFERROR(VLOOKUP($C55, 'All Indicators - Breakdown'!$C:$GQ, M$1, FALSE), " ")</f>
        <v>2</v>
      </c>
      <c r="N55" s="33" t="str">
        <f>IFERROR(VLOOKUP($C55, 'All Indicators - Breakdown'!$C:$GQ, N$1, FALSE), " ")</f>
        <v>N/A</v>
      </c>
      <c r="O55" s="33">
        <f>IFERROR(VLOOKUP($C55, 'All Indicators - Breakdown'!$C:$GQ, O$1, FALSE), " ")</f>
        <v>2</v>
      </c>
      <c r="P55" s="33">
        <f>IFERROR(VLOOKUP($C55, 'All Indicators - Breakdown'!$C:$GQ, P$1, FALSE), " ")</f>
        <v>1</v>
      </c>
      <c r="Q55" s="33">
        <f>IFERROR(VLOOKUP($C55, 'All Indicators - Breakdown'!$C:$GQ, Q$1, FALSE), " ")</f>
        <v>1</v>
      </c>
      <c r="R55" s="33">
        <f>IFERROR(VLOOKUP($C55, 'All Indicators - Breakdown'!$C:$GQ, R$1, FALSE), " ")</f>
        <v>2</v>
      </c>
      <c r="S55" s="33">
        <f>IFERROR(VLOOKUP($C55, 'All Indicators - Breakdown'!$C:$GQ, S$1, FALSE), " ")</f>
        <v>2</v>
      </c>
      <c r="T55" s="33">
        <f>IFERROR(VLOOKUP($C55, 'All Indicators - Breakdown'!$C:$GQ, T$1, FALSE), " ")</f>
        <v>2</v>
      </c>
      <c r="U55" s="33">
        <f>IFERROR(VLOOKUP($C55, 'All Indicators - Breakdown'!$C:$GQ, U$1, FALSE), " ")</f>
        <v>1</v>
      </c>
      <c r="V55" s="33">
        <f>IFERROR(VLOOKUP($C55, 'All Indicators - Breakdown'!$C:$GQ, V$1, FALSE), " ")</f>
        <v>1</v>
      </c>
      <c r="W55" s="33">
        <f>IFERROR(VLOOKUP($C55, 'All Indicators - Breakdown'!$C:$GQ, W$1, FALSE), " ")</f>
        <v>2</v>
      </c>
      <c r="X55" s="33">
        <f>IFERROR(VLOOKUP($C55, 'All Indicators - Breakdown'!$C:$GQ, X$1, FALSE), " ")</f>
        <v>1</v>
      </c>
      <c r="Y55" s="33">
        <f>IFERROR(VLOOKUP($C55, 'All Indicators - Breakdown'!$C:$GQ, Y$1, FALSE), " ")</f>
        <v>1</v>
      </c>
      <c r="Z55" s="33">
        <f>IFERROR(VLOOKUP($C55, 'All Indicators - Breakdown'!$C:$GQ, Z$1, FALSE), " ")</f>
        <v>3</v>
      </c>
      <c r="AA55" s="33">
        <f>IFERROR(VLOOKUP($C55, 'All Indicators - Breakdown'!$C:$GQ, AA$1, FALSE), " ")</f>
        <v>2</v>
      </c>
      <c r="AB55" s="33">
        <f>IFERROR(VLOOKUP($C55, 'All Indicators - Breakdown'!$C:$GQ, AB$1, FALSE), " ")</f>
        <v>3</v>
      </c>
      <c r="AC55" s="33">
        <f>IFERROR(VLOOKUP($C55, 'All Indicators - Breakdown'!$C:$GQ, AC$1, FALSE), " ")</f>
        <v>5</v>
      </c>
      <c r="AD55" s="33">
        <f>IFERROR(VLOOKUP($C55, 'All Indicators - Breakdown'!$C:$GQ, AD$1, FALSE), " ")</f>
        <v>1</v>
      </c>
      <c r="AE55" s="33">
        <f>IFERROR(VLOOKUP($C55, 'All Indicators - Breakdown'!$C:$HE, AE$1, FALSE), " ")</f>
        <v>3</v>
      </c>
      <c r="AF55" s="33">
        <f>IFERROR(VLOOKUP($C55, 'All Indicators - Breakdown'!$C:$HE, AF$1, FALSE), " ")</f>
        <v>2</v>
      </c>
      <c r="AG55" s="33">
        <f>IFERROR(VLOOKUP($C55, 'All Indicators - Breakdown'!$C:$HE, AG$1, FALSE), " ")</f>
        <v>3</v>
      </c>
      <c r="AH55" s="33">
        <f>IFERROR(VLOOKUP($C55, 'All Indicators - Breakdown'!$C:$HE, AH$1, FALSE), " ")</f>
        <v>2</v>
      </c>
      <c r="AI55" s="33">
        <f>IFERROR(VLOOKUP($C55, 'All Indicators - Breakdown'!$C:$HE, AI$1, FALSE), " ")</f>
        <v>2</v>
      </c>
      <c r="AJ55" s="33">
        <f>IFERROR(VLOOKUP($C55, 'All Indicators - Breakdown'!$C:$HZ, AJ$1, FALSE), " ")</f>
        <v>3</v>
      </c>
      <c r="AK55" s="33">
        <f>IFERROR(VLOOKUP($C55, 'All Indicators - Breakdown'!$C:$HZ, AK$1, FALSE), " ")</f>
        <v>2</v>
      </c>
      <c r="AL55" s="33">
        <f>IFERROR(VLOOKUP($C55, 'All Indicators - Breakdown'!$C:$HZ, AL$1, FALSE), " ")</f>
        <v>1</v>
      </c>
      <c r="AM55" s="33">
        <f>IFERROR(VLOOKUP($C55, 'All Indicators - Breakdown'!$C:$IU, AM$1, FALSE), " ")</f>
        <v>4</v>
      </c>
      <c r="AN55" s="33">
        <f>IFERROR(VLOOKUP($C55, 'All Indicators - Breakdown'!$C:$IU, AN$1, FALSE), " ")</f>
        <v>1</v>
      </c>
      <c r="AO55" s="33">
        <f>IFERROR(VLOOKUP($C55, 'All Indicators - Breakdown'!$C:$IU, AO$1, FALSE), " ")</f>
        <v>1</v>
      </c>
      <c r="AP55">
        <f t="shared" si="11"/>
        <v>5</v>
      </c>
      <c r="AQ55">
        <f t="shared" si="11"/>
        <v>4</v>
      </c>
      <c r="AR55">
        <f t="shared" si="11"/>
        <v>3</v>
      </c>
      <c r="AS55">
        <f t="shared" si="11"/>
        <v>3</v>
      </c>
      <c r="AT55">
        <f t="shared" si="11"/>
        <v>3</v>
      </c>
      <c r="AU55">
        <f t="shared" si="11"/>
        <v>3</v>
      </c>
      <c r="AV55">
        <f t="shared" si="11"/>
        <v>3</v>
      </c>
      <c r="AW55">
        <f t="shared" si="11"/>
        <v>3</v>
      </c>
      <c r="AX55">
        <f t="shared" si="11"/>
        <v>3</v>
      </c>
      <c r="AY55">
        <f t="shared" si="11"/>
        <v>3</v>
      </c>
      <c r="AZ55">
        <f t="shared" si="11"/>
        <v>3</v>
      </c>
      <c r="BA55">
        <f t="shared" si="11"/>
        <v>2</v>
      </c>
      <c r="BB55">
        <f t="shared" si="11"/>
        <v>2</v>
      </c>
      <c r="BC55">
        <f t="shared" si="11"/>
        <v>2</v>
      </c>
      <c r="BD55">
        <f t="shared" si="11"/>
        <v>2</v>
      </c>
      <c r="BE55">
        <f t="shared" si="11"/>
        <v>2</v>
      </c>
      <c r="BF55">
        <f t="shared" si="10"/>
        <v>2</v>
      </c>
      <c r="BG55">
        <f t="shared" si="10"/>
        <v>2</v>
      </c>
      <c r="BH55">
        <f t="shared" si="10"/>
        <v>2</v>
      </c>
      <c r="BI55">
        <f t="shared" si="10"/>
        <v>2</v>
      </c>
      <c r="BJ55">
        <f t="shared" si="10"/>
        <v>2</v>
      </c>
      <c r="BK55">
        <f t="shared" si="10"/>
        <v>2</v>
      </c>
      <c r="BL55">
        <f t="shared" si="10"/>
        <v>2</v>
      </c>
      <c r="BM55">
        <f t="shared" si="10"/>
        <v>1</v>
      </c>
      <c r="BN55">
        <f t="shared" si="10"/>
        <v>1</v>
      </c>
      <c r="BO55">
        <f t="shared" si="10"/>
        <v>1</v>
      </c>
      <c r="BP55">
        <f t="shared" si="10"/>
        <v>1</v>
      </c>
      <c r="BQ55">
        <f t="shared" si="10"/>
        <v>1</v>
      </c>
      <c r="BR55">
        <f t="shared" si="10"/>
        <v>1</v>
      </c>
      <c r="BS55">
        <f t="shared" si="10"/>
        <v>1</v>
      </c>
      <c r="BT55">
        <f t="shared" si="10"/>
        <v>1</v>
      </c>
      <c r="BU55">
        <f t="shared" si="9"/>
        <v>1</v>
      </c>
      <c r="BV55">
        <f t="shared" si="9"/>
        <v>1</v>
      </c>
      <c r="BW55">
        <f t="shared" si="9"/>
        <v>1</v>
      </c>
      <c r="BX55">
        <f t="shared" si="9"/>
        <v>1</v>
      </c>
      <c r="BY55">
        <f t="shared" si="9"/>
        <v>0</v>
      </c>
    </row>
    <row r="56" spans="1:77" ht="16.3" thickTop="1" thickBot="1" x14ac:dyDescent="0.3">
      <c r="A56" s="16" t="s">
        <v>240</v>
      </c>
      <c r="B56" s="16" t="s">
        <v>249</v>
      </c>
      <c r="C56" s="16" t="s">
        <v>250</v>
      </c>
      <c r="D56" s="10">
        <f>VLOOKUP(C56, Overview!C$3:D$403, 2, FALSE)</f>
        <v>2</v>
      </c>
      <c r="E56" s="34">
        <f t="shared" si="2"/>
        <v>2.8</v>
      </c>
      <c r="F56" s="33">
        <f>IFERROR(VLOOKUP($C56, 'All Indicators - Breakdown'!$C:$GQ, F$1, FALSE), " ")</f>
        <v>4</v>
      </c>
      <c r="G56" s="33">
        <f>IFERROR(VLOOKUP($C56, 'All Indicators - Breakdown'!$C:$GQ, G$1, FALSE), " ")</f>
        <v>1</v>
      </c>
      <c r="H56" s="33">
        <f>IFERROR(VLOOKUP($C56, 'All Indicators - Breakdown'!$C:$GQ, H$1, FALSE), " ")</f>
        <v>2</v>
      </c>
      <c r="I56" s="33">
        <f>IFERROR(VLOOKUP($C56, 'All Indicators - Breakdown'!$C:$GQ, I$1, FALSE), " ")</f>
        <v>3</v>
      </c>
      <c r="J56" s="33">
        <f>IFERROR(VLOOKUP($C56, 'All Indicators - Breakdown'!$C:$GQ, J$1, FALSE), " ")</f>
        <v>2</v>
      </c>
      <c r="K56" s="33">
        <f>IFERROR(VLOOKUP($C56, 'All Indicators - Breakdown'!$C:$GQ, K$1, FALSE), " ")</f>
        <v>1</v>
      </c>
      <c r="L56" s="33">
        <f>IFERROR(VLOOKUP($C56, 'All Indicators - Breakdown'!$C:$GQ, L$1, FALSE), " ")</f>
        <v>1</v>
      </c>
      <c r="M56" s="33">
        <f>IFERROR(VLOOKUP($C56, 'All Indicators - Breakdown'!$C:$GQ, M$1, FALSE), " ")</f>
        <v>1</v>
      </c>
      <c r="N56" s="33" t="str">
        <f>IFERROR(VLOOKUP($C56, 'All Indicators - Breakdown'!$C:$GQ, N$1, FALSE), " ")</f>
        <v>N/A</v>
      </c>
      <c r="O56" s="33">
        <f>IFERROR(VLOOKUP($C56, 'All Indicators - Breakdown'!$C:$GQ, O$1, FALSE), " ")</f>
        <v>1</v>
      </c>
      <c r="P56" s="33">
        <f>IFERROR(VLOOKUP($C56, 'All Indicators - Breakdown'!$C:$GQ, P$1, FALSE), " ")</f>
        <v>2</v>
      </c>
      <c r="Q56" s="33">
        <f>IFERROR(VLOOKUP($C56, 'All Indicators - Breakdown'!$C:$GQ, Q$1, FALSE), " ")</f>
        <v>1</v>
      </c>
      <c r="R56" s="33">
        <f>IFERROR(VLOOKUP($C56, 'All Indicators - Breakdown'!$C:$GQ, R$1, FALSE), " ")</f>
        <v>2</v>
      </c>
      <c r="S56" s="33">
        <f>IFERROR(VLOOKUP($C56, 'All Indicators - Breakdown'!$C:$GQ, S$1, FALSE), " ")</f>
        <v>2</v>
      </c>
      <c r="T56" s="33">
        <f>IFERROR(VLOOKUP($C56, 'All Indicators - Breakdown'!$C:$GQ, T$1, FALSE), " ")</f>
        <v>2</v>
      </c>
      <c r="U56" s="33">
        <f>IFERROR(VLOOKUP($C56, 'All Indicators - Breakdown'!$C:$GQ, U$1, FALSE), " ")</f>
        <v>3</v>
      </c>
      <c r="V56" s="33">
        <f>IFERROR(VLOOKUP($C56, 'All Indicators - Breakdown'!$C:$GQ, V$1, FALSE), " ")</f>
        <v>1</v>
      </c>
      <c r="W56" s="33">
        <f>IFERROR(VLOOKUP($C56, 'All Indicators - Breakdown'!$C:$GQ, W$1, FALSE), " ")</f>
        <v>2</v>
      </c>
      <c r="X56" s="33">
        <f>IFERROR(VLOOKUP($C56, 'All Indicators - Breakdown'!$C:$GQ, X$1, FALSE), " ")</f>
        <v>1</v>
      </c>
      <c r="Y56" s="33">
        <f>IFERROR(VLOOKUP($C56, 'All Indicators - Breakdown'!$C:$GQ, Y$1, FALSE), " ")</f>
        <v>1</v>
      </c>
      <c r="Z56" s="33">
        <f>IFERROR(VLOOKUP($C56, 'All Indicators - Breakdown'!$C:$GQ, Z$1, FALSE), " ")</f>
        <v>3</v>
      </c>
      <c r="AA56" s="33">
        <f>IFERROR(VLOOKUP($C56, 'All Indicators - Breakdown'!$C:$GQ, AA$1, FALSE), " ")</f>
        <v>2</v>
      </c>
      <c r="AB56" s="33">
        <f>IFERROR(VLOOKUP($C56, 'All Indicators - Breakdown'!$C:$GQ, AB$1, FALSE), " ")</f>
        <v>2</v>
      </c>
      <c r="AC56" s="33">
        <f>IFERROR(VLOOKUP($C56, 'All Indicators - Breakdown'!$C:$GQ, AC$1, FALSE), " ")</f>
        <v>4</v>
      </c>
      <c r="AD56" s="33">
        <f>IFERROR(VLOOKUP($C56, 'All Indicators - Breakdown'!$C:$GQ, AD$1, FALSE), " ")</f>
        <v>1</v>
      </c>
      <c r="AE56" s="33">
        <f>IFERROR(VLOOKUP($C56, 'All Indicators - Breakdown'!$C:$HE, AE$1, FALSE), " ")</f>
        <v>3</v>
      </c>
      <c r="AF56" s="33">
        <f>IFERROR(VLOOKUP($C56, 'All Indicators - Breakdown'!$C:$HE, AF$1, FALSE), " ")</f>
        <v>2</v>
      </c>
      <c r="AG56" s="33">
        <f>IFERROR(VLOOKUP($C56, 'All Indicators - Breakdown'!$C:$HE, AG$1, FALSE), " ")</f>
        <v>4</v>
      </c>
      <c r="AH56" s="33">
        <f>IFERROR(VLOOKUP($C56, 'All Indicators - Breakdown'!$C:$HE, AH$1, FALSE), " ")</f>
        <v>2</v>
      </c>
      <c r="AI56" s="33">
        <f>IFERROR(VLOOKUP($C56, 'All Indicators - Breakdown'!$C:$HE, AI$1, FALSE), " ")</f>
        <v>2</v>
      </c>
      <c r="AJ56" s="33">
        <f>IFERROR(VLOOKUP($C56, 'All Indicators - Breakdown'!$C:$HZ, AJ$1, FALSE), " ")</f>
        <v>4</v>
      </c>
      <c r="AK56" s="33">
        <f>IFERROR(VLOOKUP($C56, 'All Indicators - Breakdown'!$C:$HZ, AK$1, FALSE), " ")</f>
        <v>2</v>
      </c>
      <c r="AL56" s="33">
        <f>IFERROR(VLOOKUP($C56, 'All Indicators - Breakdown'!$C:$HZ, AL$1, FALSE), " ")</f>
        <v>1</v>
      </c>
      <c r="AM56" s="33">
        <f>IFERROR(VLOOKUP($C56, 'All Indicators - Breakdown'!$C:$IU, AM$1, FALSE), " ")</f>
        <v>3</v>
      </c>
      <c r="AN56" s="33">
        <f>IFERROR(VLOOKUP($C56, 'All Indicators - Breakdown'!$C:$IU, AN$1, FALSE), " ")</f>
        <v>1</v>
      </c>
      <c r="AO56" s="33">
        <f>IFERROR(VLOOKUP($C56, 'All Indicators - Breakdown'!$C:$IU, AO$1, FALSE), " ")</f>
        <v>1</v>
      </c>
      <c r="AP56">
        <f t="shared" si="11"/>
        <v>4</v>
      </c>
      <c r="AQ56">
        <f t="shared" si="11"/>
        <v>4</v>
      </c>
      <c r="AR56">
        <f t="shared" si="11"/>
        <v>4</v>
      </c>
      <c r="AS56">
        <f t="shared" si="11"/>
        <v>4</v>
      </c>
      <c r="AT56">
        <f t="shared" si="11"/>
        <v>3</v>
      </c>
      <c r="AU56">
        <f t="shared" si="11"/>
        <v>3</v>
      </c>
      <c r="AV56">
        <f t="shared" si="11"/>
        <v>3</v>
      </c>
      <c r="AW56">
        <f t="shared" si="11"/>
        <v>3</v>
      </c>
      <c r="AX56">
        <f t="shared" si="11"/>
        <v>3</v>
      </c>
      <c r="AY56">
        <f t="shared" si="11"/>
        <v>2</v>
      </c>
      <c r="AZ56">
        <f t="shared" si="11"/>
        <v>2</v>
      </c>
      <c r="BA56">
        <f t="shared" si="11"/>
        <v>2</v>
      </c>
      <c r="BB56">
        <f t="shared" si="11"/>
        <v>2</v>
      </c>
      <c r="BC56">
        <f t="shared" si="11"/>
        <v>2</v>
      </c>
      <c r="BD56">
        <f t="shared" si="11"/>
        <v>2</v>
      </c>
      <c r="BE56">
        <f t="shared" si="11"/>
        <v>2</v>
      </c>
      <c r="BF56">
        <f t="shared" si="10"/>
        <v>2</v>
      </c>
      <c r="BG56">
        <f t="shared" si="10"/>
        <v>2</v>
      </c>
      <c r="BH56">
        <f t="shared" si="10"/>
        <v>2</v>
      </c>
      <c r="BI56">
        <f t="shared" si="10"/>
        <v>2</v>
      </c>
      <c r="BJ56">
        <f t="shared" si="10"/>
        <v>2</v>
      </c>
      <c r="BK56">
        <f t="shared" si="10"/>
        <v>2</v>
      </c>
      <c r="BL56">
        <f t="shared" si="10"/>
        <v>1</v>
      </c>
      <c r="BM56">
        <f t="shared" si="10"/>
        <v>1</v>
      </c>
      <c r="BN56">
        <f t="shared" si="10"/>
        <v>1</v>
      </c>
      <c r="BO56">
        <f t="shared" si="10"/>
        <v>1</v>
      </c>
      <c r="BP56">
        <f t="shared" si="10"/>
        <v>1</v>
      </c>
      <c r="BQ56">
        <f t="shared" si="10"/>
        <v>1</v>
      </c>
      <c r="BR56">
        <f t="shared" si="10"/>
        <v>1</v>
      </c>
      <c r="BS56">
        <f t="shared" si="10"/>
        <v>1</v>
      </c>
      <c r="BT56">
        <f t="shared" si="10"/>
        <v>1</v>
      </c>
      <c r="BU56">
        <f t="shared" si="9"/>
        <v>1</v>
      </c>
      <c r="BV56">
        <f t="shared" si="9"/>
        <v>1</v>
      </c>
      <c r="BW56">
        <f t="shared" si="9"/>
        <v>1</v>
      </c>
      <c r="BX56">
        <f t="shared" si="9"/>
        <v>1</v>
      </c>
      <c r="BY56">
        <f t="shared" si="9"/>
        <v>0</v>
      </c>
    </row>
    <row r="57" spans="1:77" ht="16.3" thickTop="1" thickBot="1" x14ac:dyDescent="0.3">
      <c r="A57" s="16" t="s">
        <v>240</v>
      </c>
      <c r="B57" s="16" t="s">
        <v>251</v>
      </c>
      <c r="C57" s="16" t="s">
        <v>252</v>
      </c>
      <c r="D57" s="10">
        <f>VLOOKUP(C57, Overview!C$3:D$403, 2, FALSE)</f>
        <v>2</v>
      </c>
      <c r="E57" s="34">
        <f t="shared" si="2"/>
        <v>2.7</v>
      </c>
      <c r="F57" s="33">
        <f>IFERROR(VLOOKUP($C57, 'All Indicators - Breakdown'!$C:$GQ, F$1, FALSE), " ")</f>
        <v>3</v>
      </c>
      <c r="G57" s="33">
        <f>IFERROR(VLOOKUP($C57, 'All Indicators - Breakdown'!$C:$GQ, G$1, FALSE), " ")</f>
        <v>3</v>
      </c>
      <c r="H57" s="33">
        <f>IFERROR(VLOOKUP($C57, 'All Indicators - Breakdown'!$C:$GQ, H$1, FALSE), " ")</f>
        <v>3</v>
      </c>
      <c r="I57" s="33">
        <f>IFERROR(VLOOKUP($C57, 'All Indicators - Breakdown'!$C:$GQ, I$1, FALSE), " ")</f>
        <v>2</v>
      </c>
      <c r="J57" s="33">
        <f>IFERROR(VLOOKUP($C57, 'All Indicators - Breakdown'!$C:$GQ, J$1, FALSE), " ")</f>
        <v>2</v>
      </c>
      <c r="K57" s="33">
        <f>IFERROR(VLOOKUP($C57, 'All Indicators - Breakdown'!$C:$GQ, K$1, FALSE), " ")</f>
        <v>1</v>
      </c>
      <c r="L57" s="33">
        <f>IFERROR(VLOOKUP($C57, 'All Indicators - Breakdown'!$C:$GQ, L$1, FALSE), " ")</f>
        <v>1</v>
      </c>
      <c r="M57" s="33">
        <f>IFERROR(VLOOKUP($C57, 'All Indicators - Breakdown'!$C:$GQ, M$1, FALSE), " ")</f>
        <v>1</v>
      </c>
      <c r="N57" s="33" t="str">
        <f>IFERROR(VLOOKUP($C57, 'All Indicators - Breakdown'!$C:$GQ, N$1, FALSE), " ")</f>
        <v>N/A</v>
      </c>
      <c r="O57" s="33">
        <f>IFERROR(VLOOKUP($C57, 'All Indicators - Breakdown'!$C:$GQ, O$1, FALSE), " ")</f>
        <v>3</v>
      </c>
      <c r="P57" s="33">
        <f>IFERROR(VLOOKUP($C57, 'All Indicators - Breakdown'!$C:$GQ, P$1, FALSE), " ")</f>
        <v>1</v>
      </c>
      <c r="Q57" s="33">
        <f>IFERROR(VLOOKUP($C57, 'All Indicators - Breakdown'!$C:$GQ, Q$1, FALSE), " ")</f>
        <v>1</v>
      </c>
      <c r="R57" s="33">
        <f>IFERROR(VLOOKUP($C57, 'All Indicators - Breakdown'!$C:$GQ, R$1, FALSE), " ")</f>
        <v>2</v>
      </c>
      <c r="S57" s="33">
        <f>IFERROR(VLOOKUP($C57, 'All Indicators - Breakdown'!$C:$GQ, S$1, FALSE), " ")</f>
        <v>2</v>
      </c>
      <c r="T57" s="33">
        <f>IFERROR(VLOOKUP($C57, 'All Indicators - Breakdown'!$C:$GQ, T$1, FALSE), " ")</f>
        <v>2</v>
      </c>
      <c r="U57" s="33">
        <f>IFERROR(VLOOKUP($C57, 'All Indicators - Breakdown'!$C:$GQ, U$1, FALSE), " ")</f>
        <v>1</v>
      </c>
      <c r="V57" s="33">
        <f>IFERROR(VLOOKUP($C57, 'All Indicators - Breakdown'!$C:$GQ, V$1, FALSE), " ")</f>
        <v>1</v>
      </c>
      <c r="W57" s="33">
        <f>IFERROR(VLOOKUP($C57, 'All Indicators - Breakdown'!$C:$GQ, W$1, FALSE), " ")</f>
        <v>2</v>
      </c>
      <c r="X57" s="33">
        <f>IFERROR(VLOOKUP($C57, 'All Indicators - Breakdown'!$C:$GQ, X$1, FALSE), " ")</f>
        <v>1</v>
      </c>
      <c r="Y57" s="33">
        <f>IFERROR(VLOOKUP($C57, 'All Indicators - Breakdown'!$C:$GQ, Y$1, FALSE), " ")</f>
        <v>1</v>
      </c>
      <c r="Z57" s="33">
        <f>IFERROR(VLOOKUP($C57, 'All Indicators - Breakdown'!$C:$GQ, Z$1, FALSE), " ")</f>
        <v>3</v>
      </c>
      <c r="AA57" s="33">
        <f>IFERROR(VLOOKUP($C57, 'All Indicators - Breakdown'!$C:$GQ, AA$1, FALSE), " ")</f>
        <v>2</v>
      </c>
      <c r="AB57" s="33">
        <f>IFERROR(VLOOKUP($C57, 'All Indicators - Breakdown'!$C:$GQ, AB$1, FALSE), " ")</f>
        <v>3</v>
      </c>
      <c r="AC57" s="33">
        <f>IFERROR(VLOOKUP($C57, 'All Indicators - Breakdown'!$C:$GQ, AC$1, FALSE), " ")</f>
        <v>4</v>
      </c>
      <c r="AD57" s="33">
        <f>IFERROR(VLOOKUP($C57, 'All Indicators - Breakdown'!$C:$GQ, AD$1, FALSE), " ")</f>
        <v>1</v>
      </c>
      <c r="AE57" s="33">
        <f>IFERROR(VLOOKUP($C57, 'All Indicators - Breakdown'!$C:$HE, AE$1, FALSE), " ")</f>
        <v>3</v>
      </c>
      <c r="AF57" s="33">
        <f>IFERROR(VLOOKUP($C57, 'All Indicators - Breakdown'!$C:$HE, AF$1, FALSE), " ")</f>
        <v>2</v>
      </c>
      <c r="AG57" s="33">
        <f>IFERROR(VLOOKUP($C57, 'All Indicators - Breakdown'!$C:$HE, AG$1, FALSE), " ")</f>
        <v>3</v>
      </c>
      <c r="AH57" s="33">
        <f>IFERROR(VLOOKUP($C57, 'All Indicators - Breakdown'!$C:$HE, AH$1, FALSE), " ")</f>
        <v>2</v>
      </c>
      <c r="AI57" s="33">
        <f>IFERROR(VLOOKUP($C57, 'All Indicators - Breakdown'!$C:$HE, AI$1, FALSE), " ")</f>
        <v>2</v>
      </c>
      <c r="AJ57" s="33">
        <f>IFERROR(VLOOKUP($C57, 'All Indicators - Breakdown'!$C:$HZ, AJ$1, FALSE), " ")</f>
        <v>3</v>
      </c>
      <c r="AK57" s="33">
        <f>IFERROR(VLOOKUP($C57, 'All Indicators - Breakdown'!$C:$HZ, AK$1, FALSE), " ")</f>
        <v>1</v>
      </c>
      <c r="AL57" s="33">
        <f>IFERROR(VLOOKUP($C57, 'All Indicators - Breakdown'!$C:$HZ, AL$1, FALSE), " ")</f>
        <v>1</v>
      </c>
      <c r="AM57" s="33">
        <f>IFERROR(VLOOKUP($C57, 'All Indicators - Breakdown'!$C:$IU, AM$1, FALSE), " ")</f>
        <v>3</v>
      </c>
      <c r="AN57" s="33">
        <f>IFERROR(VLOOKUP($C57, 'All Indicators - Breakdown'!$C:$IU, AN$1, FALSE), " ")</f>
        <v>1</v>
      </c>
      <c r="AO57" s="33">
        <f>IFERROR(VLOOKUP($C57, 'All Indicators - Breakdown'!$C:$IU, AO$1, FALSE), " ")</f>
        <v>1</v>
      </c>
      <c r="AP57">
        <f t="shared" si="11"/>
        <v>4</v>
      </c>
      <c r="AQ57">
        <f t="shared" si="11"/>
        <v>3</v>
      </c>
      <c r="AR57">
        <f t="shared" si="11"/>
        <v>3</v>
      </c>
      <c r="AS57">
        <f t="shared" si="11"/>
        <v>3</v>
      </c>
      <c r="AT57">
        <f t="shared" si="11"/>
        <v>3</v>
      </c>
      <c r="AU57">
        <f t="shared" si="11"/>
        <v>3</v>
      </c>
      <c r="AV57">
        <f t="shared" si="11"/>
        <v>3</v>
      </c>
      <c r="AW57">
        <f t="shared" si="11"/>
        <v>3</v>
      </c>
      <c r="AX57">
        <f t="shared" si="11"/>
        <v>3</v>
      </c>
      <c r="AY57">
        <f t="shared" si="11"/>
        <v>3</v>
      </c>
      <c r="AZ57">
        <f t="shared" si="11"/>
        <v>3</v>
      </c>
      <c r="BA57">
        <f t="shared" si="11"/>
        <v>2</v>
      </c>
      <c r="BB57">
        <f t="shared" si="11"/>
        <v>2</v>
      </c>
      <c r="BC57">
        <f t="shared" si="11"/>
        <v>2</v>
      </c>
      <c r="BD57">
        <f t="shared" si="11"/>
        <v>2</v>
      </c>
      <c r="BE57">
        <f t="shared" si="11"/>
        <v>2</v>
      </c>
      <c r="BF57">
        <f t="shared" si="10"/>
        <v>2</v>
      </c>
      <c r="BG57">
        <f t="shared" si="10"/>
        <v>2</v>
      </c>
      <c r="BH57">
        <f t="shared" si="10"/>
        <v>2</v>
      </c>
      <c r="BI57">
        <f t="shared" si="10"/>
        <v>2</v>
      </c>
      <c r="BJ57">
        <f t="shared" si="10"/>
        <v>2</v>
      </c>
      <c r="BK57">
        <f t="shared" si="10"/>
        <v>1</v>
      </c>
      <c r="BL57">
        <f t="shared" si="10"/>
        <v>1</v>
      </c>
      <c r="BM57">
        <f t="shared" si="10"/>
        <v>1</v>
      </c>
      <c r="BN57">
        <f t="shared" si="10"/>
        <v>1</v>
      </c>
      <c r="BO57">
        <f t="shared" si="10"/>
        <v>1</v>
      </c>
      <c r="BP57">
        <f t="shared" si="10"/>
        <v>1</v>
      </c>
      <c r="BQ57">
        <f t="shared" si="10"/>
        <v>1</v>
      </c>
      <c r="BR57">
        <f t="shared" si="10"/>
        <v>1</v>
      </c>
      <c r="BS57">
        <f t="shared" si="10"/>
        <v>1</v>
      </c>
      <c r="BT57">
        <f t="shared" si="10"/>
        <v>1</v>
      </c>
      <c r="BU57">
        <f t="shared" si="9"/>
        <v>1</v>
      </c>
      <c r="BV57">
        <f t="shared" si="9"/>
        <v>1</v>
      </c>
      <c r="BW57">
        <f t="shared" si="9"/>
        <v>1</v>
      </c>
      <c r="BX57">
        <f t="shared" si="9"/>
        <v>1</v>
      </c>
      <c r="BY57">
        <f t="shared" si="9"/>
        <v>0</v>
      </c>
    </row>
    <row r="58" spans="1:77" ht="16.3" thickTop="1" thickBot="1" x14ac:dyDescent="0.3">
      <c r="A58" s="16" t="s">
        <v>240</v>
      </c>
      <c r="B58" s="16" t="s">
        <v>253</v>
      </c>
      <c r="C58" s="16" t="s">
        <v>254</v>
      </c>
      <c r="D58" s="10">
        <f>VLOOKUP(C58, Overview!C$3:D$403, 2, FALSE)</f>
        <v>2</v>
      </c>
      <c r="E58" s="34">
        <f t="shared" si="2"/>
        <v>2.9</v>
      </c>
      <c r="F58" s="33">
        <f>IFERROR(VLOOKUP($C58, 'All Indicators - Breakdown'!$C:$GQ, F$1, FALSE), " ")</f>
        <v>4</v>
      </c>
      <c r="G58" s="33">
        <f>IFERROR(VLOOKUP($C58, 'All Indicators - Breakdown'!$C:$GQ, G$1, FALSE), " ")</f>
        <v>3</v>
      </c>
      <c r="H58" s="33">
        <f>IFERROR(VLOOKUP($C58, 'All Indicators - Breakdown'!$C:$GQ, H$1, FALSE), " ")</f>
        <v>2</v>
      </c>
      <c r="I58" s="33">
        <f>IFERROR(VLOOKUP($C58, 'All Indicators - Breakdown'!$C:$GQ, I$1, FALSE), " ")</f>
        <v>4</v>
      </c>
      <c r="J58" s="33">
        <f>IFERROR(VLOOKUP($C58, 'All Indicators - Breakdown'!$C:$GQ, J$1, FALSE), " ")</f>
        <v>2</v>
      </c>
      <c r="K58" s="33">
        <f>IFERROR(VLOOKUP($C58, 'All Indicators - Breakdown'!$C:$GQ, K$1, FALSE), " ")</f>
        <v>1</v>
      </c>
      <c r="L58" s="33">
        <f>IFERROR(VLOOKUP($C58, 'All Indicators - Breakdown'!$C:$GQ, L$1, FALSE), " ")</f>
        <v>1</v>
      </c>
      <c r="M58" s="33">
        <f>IFERROR(VLOOKUP($C58, 'All Indicators - Breakdown'!$C:$GQ, M$1, FALSE), " ")</f>
        <v>2</v>
      </c>
      <c r="N58" s="33" t="str">
        <f>IFERROR(VLOOKUP($C58, 'All Indicators - Breakdown'!$C:$GQ, N$1, FALSE), " ")</f>
        <v>N/A</v>
      </c>
      <c r="O58" s="33">
        <f>IFERROR(VLOOKUP($C58, 'All Indicators - Breakdown'!$C:$GQ, O$1, FALSE), " ")</f>
        <v>3</v>
      </c>
      <c r="P58" s="33">
        <f>IFERROR(VLOOKUP($C58, 'All Indicators - Breakdown'!$C:$GQ, P$1, FALSE), " ")</f>
        <v>1</v>
      </c>
      <c r="Q58" s="33">
        <f>IFERROR(VLOOKUP($C58, 'All Indicators - Breakdown'!$C:$GQ, Q$1, FALSE), " ")</f>
        <v>1</v>
      </c>
      <c r="R58" s="33">
        <f>IFERROR(VLOOKUP($C58, 'All Indicators - Breakdown'!$C:$GQ, R$1, FALSE), " ")</f>
        <v>2</v>
      </c>
      <c r="S58" s="33">
        <f>IFERROR(VLOOKUP($C58, 'All Indicators - Breakdown'!$C:$GQ, S$1, FALSE), " ")</f>
        <v>2</v>
      </c>
      <c r="T58" s="33">
        <f>IFERROR(VLOOKUP($C58, 'All Indicators - Breakdown'!$C:$GQ, T$1, FALSE), " ")</f>
        <v>2</v>
      </c>
      <c r="U58" s="33">
        <f>IFERROR(VLOOKUP($C58, 'All Indicators - Breakdown'!$C:$GQ, U$1, FALSE), " ")</f>
        <v>1</v>
      </c>
      <c r="V58" s="33">
        <f>IFERROR(VLOOKUP($C58, 'All Indicators - Breakdown'!$C:$GQ, V$1, FALSE), " ")</f>
        <v>1</v>
      </c>
      <c r="W58" s="33">
        <f>IFERROR(VLOOKUP($C58, 'All Indicators - Breakdown'!$C:$GQ, W$1, FALSE), " ")</f>
        <v>3</v>
      </c>
      <c r="X58" s="33">
        <f>IFERROR(VLOOKUP($C58, 'All Indicators - Breakdown'!$C:$GQ, X$1, FALSE), " ")</f>
        <v>1</v>
      </c>
      <c r="Y58" s="33">
        <f>IFERROR(VLOOKUP($C58, 'All Indicators - Breakdown'!$C:$GQ, Y$1, FALSE), " ")</f>
        <v>1</v>
      </c>
      <c r="Z58" s="33">
        <f>IFERROR(VLOOKUP($C58, 'All Indicators - Breakdown'!$C:$GQ, Z$1, FALSE), " ")</f>
        <v>3</v>
      </c>
      <c r="AA58" s="33">
        <f>IFERROR(VLOOKUP($C58, 'All Indicators - Breakdown'!$C:$GQ, AA$1, FALSE), " ")</f>
        <v>1</v>
      </c>
      <c r="AB58" s="33">
        <f>IFERROR(VLOOKUP($C58, 'All Indicators - Breakdown'!$C:$GQ, AB$1, FALSE), " ")</f>
        <v>3</v>
      </c>
      <c r="AC58" s="33">
        <f>IFERROR(VLOOKUP($C58, 'All Indicators - Breakdown'!$C:$GQ, AC$1, FALSE), " ")</f>
        <v>5</v>
      </c>
      <c r="AD58" s="33">
        <f>IFERROR(VLOOKUP($C58, 'All Indicators - Breakdown'!$C:$GQ, AD$1, FALSE), " ")</f>
        <v>1</v>
      </c>
      <c r="AE58" s="33">
        <f>IFERROR(VLOOKUP($C58, 'All Indicators - Breakdown'!$C:$HE, AE$1, FALSE), " ")</f>
        <v>3</v>
      </c>
      <c r="AF58" s="33">
        <f>IFERROR(VLOOKUP($C58, 'All Indicators - Breakdown'!$C:$HE, AF$1, FALSE), " ")</f>
        <v>2</v>
      </c>
      <c r="AG58" s="33">
        <f>IFERROR(VLOOKUP($C58, 'All Indicators - Breakdown'!$C:$HE, AG$1, FALSE), " ")</f>
        <v>4</v>
      </c>
      <c r="AH58" s="33">
        <f>IFERROR(VLOOKUP($C58, 'All Indicators - Breakdown'!$C:$HE, AH$1, FALSE), " ")</f>
        <v>2</v>
      </c>
      <c r="AI58" s="33">
        <f>IFERROR(VLOOKUP($C58, 'All Indicators - Breakdown'!$C:$HE, AI$1, FALSE), " ")</f>
        <v>2</v>
      </c>
      <c r="AJ58" s="33">
        <f>IFERROR(VLOOKUP($C58, 'All Indicators - Breakdown'!$C:$HZ, AJ$1, FALSE), " ")</f>
        <v>3</v>
      </c>
      <c r="AK58" s="33">
        <f>IFERROR(VLOOKUP($C58, 'All Indicators - Breakdown'!$C:$HZ, AK$1, FALSE), " ")</f>
        <v>2</v>
      </c>
      <c r="AL58" s="33">
        <f>IFERROR(VLOOKUP($C58, 'All Indicators - Breakdown'!$C:$HZ, AL$1, FALSE), " ")</f>
        <v>1</v>
      </c>
      <c r="AM58" s="33">
        <f>IFERROR(VLOOKUP($C58, 'All Indicators - Breakdown'!$C:$IU, AM$1, FALSE), " ")</f>
        <v>2</v>
      </c>
      <c r="AN58" s="33">
        <f>IFERROR(VLOOKUP($C58, 'All Indicators - Breakdown'!$C:$IU, AN$1, FALSE), " ")</f>
        <v>1</v>
      </c>
      <c r="AO58" s="33">
        <f>IFERROR(VLOOKUP($C58, 'All Indicators - Breakdown'!$C:$IU, AO$1, FALSE), " ")</f>
        <v>1</v>
      </c>
      <c r="AP58">
        <f t="shared" si="11"/>
        <v>5</v>
      </c>
      <c r="AQ58">
        <f t="shared" si="11"/>
        <v>4</v>
      </c>
      <c r="AR58">
        <f t="shared" si="11"/>
        <v>4</v>
      </c>
      <c r="AS58">
        <f t="shared" si="11"/>
        <v>4</v>
      </c>
      <c r="AT58">
        <f t="shared" si="11"/>
        <v>3</v>
      </c>
      <c r="AU58">
        <f t="shared" si="11"/>
        <v>3</v>
      </c>
      <c r="AV58">
        <f t="shared" si="11"/>
        <v>3</v>
      </c>
      <c r="AW58">
        <f t="shared" si="11"/>
        <v>3</v>
      </c>
      <c r="AX58">
        <f t="shared" si="11"/>
        <v>3</v>
      </c>
      <c r="AY58">
        <f t="shared" si="11"/>
        <v>3</v>
      </c>
      <c r="AZ58">
        <f t="shared" si="11"/>
        <v>3</v>
      </c>
      <c r="BA58">
        <f t="shared" si="11"/>
        <v>2</v>
      </c>
      <c r="BB58">
        <f t="shared" si="11"/>
        <v>2</v>
      </c>
      <c r="BC58">
        <f t="shared" si="11"/>
        <v>2</v>
      </c>
      <c r="BD58">
        <f t="shared" si="11"/>
        <v>2</v>
      </c>
      <c r="BE58">
        <f t="shared" si="11"/>
        <v>2</v>
      </c>
      <c r="BF58">
        <f t="shared" si="10"/>
        <v>2</v>
      </c>
      <c r="BG58">
        <f t="shared" si="10"/>
        <v>2</v>
      </c>
      <c r="BH58">
        <f t="shared" si="10"/>
        <v>2</v>
      </c>
      <c r="BI58">
        <f t="shared" si="10"/>
        <v>2</v>
      </c>
      <c r="BJ58">
        <f t="shared" si="10"/>
        <v>2</v>
      </c>
      <c r="BK58">
        <f t="shared" si="10"/>
        <v>2</v>
      </c>
      <c r="BL58">
        <f t="shared" si="10"/>
        <v>1</v>
      </c>
      <c r="BM58">
        <f t="shared" si="10"/>
        <v>1</v>
      </c>
      <c r="BN58">
        <f t="shared" si="10"/>
        <v>1</v>
      </c>
      <c r="BO58">
        <f t="shared" si="10"/>
        <v>1</v>
      </c>
      <c r="BP58">
        <f t="shared" si="10"/>
        <v>1</v>
      </c>
      <c r="BQ58">
        <f t="shared" si="10"/>
        <v>1</v>
      </c>
      <c r="BR58">
        <f t="shared" si="10"/>
        <v>1</v>
      </c>
      <c r="BS58">
        <f t="shared" si="10"/>
        <v>1</v>
      </c>
      <c r="BT58">
        <f t="shared" si="10"/>
        <v>1</v>
      </c>
      <c r="BU58">
        <f t="shared" si="9"/>
        <v>1</v>
      </c>
      <c r="BV58">
        <f t="shared" si="9"/>
        <v>1</v>
      </c>
      <c r="BW58">
        <f t="shared" si="9"/>
        <v>1</v>
      </c>
      <c r="BX58">
        <f t="shared" si="9"/>
        <v>1</v>
      </c>
      <c r="BY58">
        <f t="shared" si="9"/>
        <v>0</v>
      </c>
    </row>
    <row r="59" spans="1:77" ht="16.3" thickTop="1" thickBot="1" x14ac:dyDescent="0.3">
      <c r="A59" s="16" t="s">
        <v>240</v>
      </c>
      <c r="B59" s="16" t="s">
        <v>255</v>
      </c>
      <c r="C59" s="16" t="s">
        <v>256</v>
      </c>
      <c r="D59" s="10">
        <f>VLOOKUP(C59, Overview!C$3:D$403, 2, FALSE)</f>
        <v>2</v>
      </c>
      <c r="E59" s="34">
        <f t="shared" si="2"/>
        <v>2.9</v>
      </c>
      <c r="F59" s="33">
        <f>IFERROR(VLOOKUP($C59, 'All Indicators - Breakdown'!$C:$GQ, F$1, FALSE), " ")</f>
        <v>4</v>
      </c>
      <c r="G59" s="33">
        <f>IFERROR(VLOOKUP($C59, 'All Indicators - Breakdown'!$C:$GQ, G$1, FALSE), " ")</f>
        <v>3</v>
      </c>
      <c r="H59" s="33">
        <f>IFERROR(VLOOKUP($C59, 'All Indicators - Breakdown'!$C:$GQ, H$1, FALSE), " ")</f>
        <v>2</v>
      </c>
      <c r="I59" s="33">
        <f>IFERROR(VLOOKUP($C59, 'All Indicators - Breakdown'!$C:$GQ, I$1, FALSE), " ")</f>
        <v>2</v>
      </c>
      <c r="J59" s="33">
        <f>IFERROR(VLOOKUP($C59, 'All Indicators - Breakdown'!$C:$GQ, J$1, FALSE), " ")</f>
        <v>3</v>
      </c>
      <c r="K59" s="33">
        <f>IFERROR(VLOOKUP($C59, 'All Indicators - Breakdown'!$C:$GQ, K$1, FALSE), " ")</f>
        <v>1</v>
      </c>
      <c r="L59" s="33">
        <f>IFERROR(VLOOKUP($C59, 'All Indicators - Breakdown'!$C:$GQ, L$1, FALSE), " ")</f>
        <v>1</v>
      </c>
      <c r="M59" s="33">
        <f>IFERROR(VLOOKUP($C59, 'All Indicators - Breakdown'!$C:$GQ, M$1, FALSE), " ")</f>
        <v>2</v>
      </c>
      <c r="N59" s="33" t="str">
        <f>IFERROR(VLOOKUP($C59, 'All Indicators - Breakdown'!$C:$GQ, N$1, FALSE), " ")</f>
        <v>N/A</v>
      </c>
      <c r="O59" s="33">
        <f>IFERROR(VLOOKUP($C59, 'All Indicators - Breakdown'!$C:$GQ, O$1, FALSE), " ")</f>
        <v>2</v>
      </c>
      <c r="P59" s="33">
        <f>IFERROR(VLOOKUP($C59, 'All Indicators - Breakdown'!$C:$GQ, P$1, FALSE), " ")</f>
        <v>1</v>
      </c>
      <c r="Q59" s="33">
        <f>IFERROR(VLOOKUP($C59, 'All Indicators - Breakdown'!$C:$GQ, Q$1, FALSE), " ")</f>
        <v>1</v>
      </c>
      <c r="R59" s="33">
        <f>IFERROR(VLOOKUP($C59, 'All Indicators - Breakdown'!$C:$GQ, R$1, FALSE), " ")</f>
        <v>2</v>
      </c>
      <c r="S59" s="33">
        <f>IFERROR(VLOOKUP($C59, 'All Indicators - Breakdown'!$C:$GQ, S$1, FALSE), " ")</f>
        <v>2</v>
      </c>
      <c r="T59" s="33">
        <f>IFERROR(VLOOKUP($C59, 'All Indicators - Breakdown'!$C:$GQ, T$1, FALSE), " ")</f>
        <v>2</v>
      </c>
      <c r="U59" s="33">
        <f>IFERROR(VLOOKUP($C59, 'All Indicators - Breakdown'!$C:$GQ, U$1, FALSE), " ")</f>
        <v>3</v>
      </c>
      <c r="V59" s="33">
        <f>IFERROR(VLOOKUP($C59, 'All Indicators - Breakdown'!$C:$GQ, V$1, FALSE), " ")</f>
        <v>1</v>
      </c>
      <c r="W59" s="33">
        <f>IFERROR(VLOOKUP($C59, 'All Indicators - Breakdown'!$C:$GQ, W$1, FALSE), " ")</f>
        <v>3</v>
      </c>
      <c r="X59" s="33">
        <f>IFERROR(VLOOKUP($C59, 'All Indicators - Breakdown'!$C:$GQ, X$1, FALSE), " ")</f>
        <v>1</v>
      </c>
      <c r="Y59" s="33">
        <f>IFERROR(VLOOKUP($C59, 'All Indicators - Breakdown'!$C:$GQ, Y$1, FALSE), " ")</f>
        <v>1</v>
      </c>
      <c r="Z59" s="33">
        <f>IFERROR(VLOOKUP($C59, 'All Indicators - Breakdown'!$C:$GQ, Z$1, FALSE), " ")</f>
        <v>3</v>
      </c>
      <c r="AA59" s="33">
        <f>IFERROR(VLOOKUP($C59, 'All Indicators - Breakdown'!$C:$GQ, AA$1, FALSE), " ")</f>
        <v>3</v>
      </c>
      <c r="AB59" s="33">
        <f>IFERROR(VLOOKUP($C59, 'All Indicators - Breakdown'!$C:$GQ, AB$1, FALSE), " ")</f>
        <v>3</v>
      </c>
      <c r="AC59" s="33">
        <f>IFERROR(VLOOKUP($C59, 'All Indicators - Breakdown'!$C:$GQ, AC$1, FALSE), " ")</f>
        <v>4</v>
      </c>
      <c r="AD59" s="33">
        <f>IFERROR(VLOOKUP($C59, 'All Indicators - Breakdown'!$C:$GQ, AD$1, FALSE), " ")</f>
        <v>1</v>
      </c>
      <c r="AE59" s="33">
        <f>IFERROR(VLOOKUP($C59, 'All Indicators - Breakdown'!$C:$HE, AE$1, FALSE), " ")</f>
        <v>3</v>
      </c>
      <c r="AF59" s="33">
        <f>IFERROR(VLOOKUP($C59, 'All Indicators - Breakdown'!$C:$HE, AF$1, FALSE), " ")</f>
        <v>3</v>
      </c>
      <c r="AG59" s="33">
        <f>IFERROR(VLOOKUP($C59, 'All Indicators - Breakdown'!$C:$HE, AG$1, FALSE), " ")</f>
        <v>4</v>
      </c>
      <c r="AH59" s="33">
        <f>IFERROR(VLOOKUP($C59, 'All Indicators - Breakdown'!$C:$HE, AH$1, FALSE), " ")</f>
        <v>2</v>
      </c>
      <c r="AI59" s="33">
        <f>IFERROR(VLOOKUP($C59, 'All Indicators - Breakdown'!$C:$HE, AI$1, FALSE), " ")</f>
        <v>2</v>
      </c>
      <c r="AJ59" s="33">
        <f>IFERROR(VLOOKUP($C59, 'All Indicators - Breakdown'!$C:$HZ, AJ$1, FALSE), " ")</f>
        <v>3</v>
      </c>
      <c r="AK59" s="33">
        <f>IFERROR(VLOOKUP($C59, 'All Indicators - Breakdown'!$C:$HZ, AK$1, FALSE), " ")</f>
        <v>2</v>
      </c>
      <c r="AL59" s="33">
        <f>IFERROR(VLOOKUP($C59, 'All Indicators - Breakdown'!$C:$HZ, AL$1, FALSE), " ")</f>
        <v>1</v>
      </c>
      <c r="AM59" s="33">
        <f>IFERROR(VLOOKUP($C59, 'All Indicators - Breakdown'!$C:$IU, AM$1, FALSE), " ")</f>
        <v>2</v>
      </c>
      <c r="AN59" s="33">
        <f>IFERROR(VLOOKUP($C59, 'All Indicators - Breakdown'!$C:$IU, AN$1, FALSE), " ")</f>
        <v>1</v>
      </c>
      <c r="AO59" s="33">
        <f>IFERROR(VLOOKUP($C59, 'All Indicators - Breakdown'!$C:$IU, AO$1, FALSE), " ")</f>
        <v>1</v>
      </c>
      <c r="AP59">
        <f t="shared" si="11"/>
        <v>4</v>
      </c>
      <c r="AQ59">
        <f t="shared" si="11"/>
        <v>4</v>
      </c>
      <c r="AR59">
        <f t="shared" si="11"/>
        <v>4</v>
      </c>
      <c r="AS59">
        <f t="shared" si="11"/>
        <v>3</v>
      </c>
      <c r="AT59">
        <f t="shared" si="11"/>
        <v>3</v>
      </c>
      <c r="AU59">
        <f t="shared" si="11"/>
        <v>3</v>
      </c>
      <c r="AV59">
        <f t="shared" si="11"/>
        <v>3</v>
      </c>
      <c r="AW59">
        <f t="shared" si="11"/>
        <v>3</v>
      </c>
      <c r="AX59">
        <f t="shared" si="11"/>
        <v>3</v>
      </c>
      <c r="AY59">
        <f t="shared" si="11"/>
        <v>3</v>
      </c>
      <c r="AZ59">
        <f t="shared" si="11"/>
        <v>3</v>
      </c>
      <c r="BA59">
        <f t="shared" si="11"/>
        <v>3</v>
      </c>
      <c r="BB59">
        <f t="shared" si="11"/>
        <v>3</v>
      </c>
      <c r="BC59">
        <f t="shared" si="11"/>
        <v>2</v>
      </c>
      <c r="BD59">
        <f t="shared" si="11"/>
        <v>2</v>
      </c>
      <c r="BE59">
        <f t="shared" ref="BE59:BT74" si="12">IFERROR(LARGE($F59:$AO59, BE$1), 0)</f>
        <v>2</v>
      </c>
      <c r="BF59">
        <f t="shared" si="12"/>
        <v>2</v>
      </c>
      <c r="BG59">
        <f t="shared" si="12"/>
        <v>2</v>
      </c>
      <c r="BH59">
        <f t="shared" si="12"/>
        <v>2</v>
      </c>
      <c r="BI59">
        <f t="shared" si="12"/>
        <v>2</v>
      </c>
      <c r="BJ59">
        <f t="shared" si="12"/>
        <v>2</v>
      </c>
      <c r="BK59">
        <f t="shared" si="12"/>
        <v>2</v>
      </c>
      <c r="BL59">
        <f t="shared" si="12"/>
        <v>2</v>
      </c>
      <c r="BM59">
        <f t="shared" si="12"/>
        <v>2</v>
      </c>
      <c r="BN59">
        <f t="shared" si="12"/>
        <v>1</v>
      </c>
      <c r="BO59">
        <f t="shared" si="12"/>
        <v>1</v>
      </c>
      <c r="BP59">
        <f t="shared" si="12"/>
        <v>1</v>
      </c>
      <c r="BQ59">
        <f t="shared" si="12"/>
        <v>1</v>
      </c>
      <c r="BR59">
        <f t="shared" si="12"/>
        <v>1</v>
      </c>
      <c r="BS59">
        <f t="shared" si="12"/>
        <v>1</v>
      </c>
      <c r="BT59">
        <f t="shared" si="12"/>
        <v>1</v>
      </c>
      <c r="BU59">
        <f t="shared" si="9"/>
        <v>1</v>
      </c>
      <c r="BV59">
        <f t="shared" si="9"/>
        <v>1</v>
      </c>
      <c r="BW59">
        <f t="shared" si="9"/>
        <v>1</v>
      </c>
      <c r="BX59">
        <f t="shared" si="9"/>
        <v>1</v>
      </c>
      <c r="BY59">
        <f t="shared" si="9"/>
        <v>0</v>
      </c>
    </row>
    <row r="60" spans="1:77" ht="16.3" thickTop="1" thickBot="1" x14ac:dyDescent="0.3">
      <c r="A60" s="16" t="s">
        <v>240</v>
      </c>
      <c r="B60" s="16" t="s">
        <v>257</v>
      </c>
      <c r="C60" s="16" t="s">
        <v>258</v>
      </c>
      <c r="D60" s="10">
        <f>VLOOKUP(C60, Overview!C$3:D$403, 2, FALSE)</f>
        <v>2</v>
      </c>
      <c r="E60" s="34">
        <f t="shared" si="2"/>
        <v>3.1</v>
      </c>
      <c r="F60" s="33">
        <f>IFERROR(VLOOKUP($C60, 'All Indicators - Breakdown'!$C:$GQ, F$1, FALSE), " ")</f>
        <v>4</v>
      </c>
      <c r="G60" s="33">
        <f>IFERROR(VLOOKUP($C60, 'All Indicators - Breakdown'!$C:$GQ, G$1, FALSE), " ")</f>
        <v>3</v>
      </c>
      <c r="H60" s="33">
        <f>IFERROR(VLOOKUP($C60, 'All Indicators - Breakdown'!$C:$GQ, H$1, FALSE), " ")</f>
        <v>3</v>
      </c>
      <c r="I60" s="33">
        <f>IFERROR(VLOOKUP($C60, 'All Indicators - Breakdown'!$C:$GQ, I$1, FALSE), " ")</f>
        <v>4</v>
      </c>
      <c r="J60" s="33">
        <f>IFERROR(VLOOKUP($C60, 'All Indicators - Breakdown'!$C:$GQ, J$1, FALSE), " ")</f>
        <v>2</v>
      </c>
      <c r="K60" s="33">
        <f>IFERROR(VLOOKUP($C60, 'All Indicators - Breakdown'!$C:$GQ, K$1, FALSE), " ")</f>
        <v>1</v>
      </c>
      <c r="L60" s="33">
        <f>IFERROR(VLOOKUP($C60, 'All Indicators - Breakdown'!$C:$GQ, L$1, FALSE), " ")</f>
        <v>1</v>
      </c>
      <c r="M60" s="33">
        <f>IFERROR(VLOOKUP($C60, 'All Indicators - Breakdown'!$C:$GQ, M$1, FALSE), " ")</f>
        <v>3</v>
      </c>
      <c r="N60" s="33" t="str">
        <f>IFERROR(VLOOKUP($C60, 'All Indicators - Breakdown'!$C:$GQ, N$1, FALSE), " ")</f>
        <v>N/A</v>
      </c>
      <c r="O60" s="33">
        <f>IFERROR(VLOOKUP($C60, 'All Indicators - Breakdown'!$C:$GQ, O$1, FALSE), " ")</f>
        <v>3</v>
      </c>
      <c r="P60" s="33">
        <f>IFERROR(VLOOKUP($C60, 'All Indicators - Breakdown'!$C:$GQ, P$1, FALSE), " ")</f>
        <v>1</v>
      </c>
      <c r="Q60" s="33">
        <f>IFERROR(VLOOKUP($C60, 'All Indicators - Breakdown'!$C:$GQ, Q$1, FALSE), " ")</f>
        <v>1</v>
      </c>
      <c r="R60" s="33">
        <f>IFERROR(VLOOKUP($C60, 'All Indicators - Breakdown'!$C:$GQ, R$1, FALSE), " ")</f>
        <v>2</v>
      </c>
      <c r="S60" s="33">
        <f>IFERROR(VLOOKUP($C60, 'All Indicators - Breakdown'!$C:$GQ, S$1, FALSE), " ")</f>
        <v>2</v>
      </c>
      <c r="T60" s="33">
        <f>IFERROR(VLOOKUP($C60, 'All Indicators - Breakdown'!$C:$GQ, T$1, FALSE), " ")</f>
        <v>2</v>
      </c>
      <c r="U60" s="33">
        <f>IFERROR(VLOOKUP($C60, 'All Indicators - Breakdown'!$C:$GQ, U$1, FALSE), " ")</f>
        <v>1</v>
      </c>
      <c r="V60" s="33">
        <f>IFERROR(VLOOKUP($C60, 'All Indicators - Breakdown'!$C:$GQ, V$1, FALSE), " ")</f>
        <v>1</v>
      </c>
      <c r="W60" s="33">
        <f>IFERROR(VLOOKUP($C60, 'All Indicators - Breakdown'!$C:$GQ, W$1, FALSE), " ")</f>
        <v>3</v>
      </c>
      <c r="X60" s="33">
        <f>IFERROR(VLOOKUP($C60, 'All Indicators - Breakdown'!$C:$GQ, X$1, FALSE), " ")</f>
        <v>1</v>
      </c>
      <c r="Y60" s="33">
        <f>IFERROR(VLOOKUP($C60, 'All Indicators - Breakdown'!$C:$GQ, Y$1, FALSE), " ")</f>
        <v>1</v>
      </c>
      <c r="Z60" s="33">
        <f>IFERROR(VLOOKUP($C60, 'All Indicators - Breakdown'!$C:$GQ, Z$1, FALSE), " ")</f>
        <v>3</v>
      </c>
      <c r="AA60" s="33">
        <f>IFERROR(VLOOKUP($C60, 'All Indicators - Breakdown'!$C:$GQ, AA$1, FALSE), " ")</f>
        <v>1</v>
      </c>
      <c r="AB60" s="33">
        <f>IFERROR(VLOOKUP($C60, 'All Indicators - Breakdown'!$C:$GQ, AB$1, FALSE), " ")</f>
        <v>3</v>
      </c>
      <c r="AC60" s="33">
        <f>IFERROR(VLOOKUP($C60, 'All Indicators - Breakdown'!$C:$GQ, AC$1, FALSE), " ")</f>
        <v>4</v>
      </c>
      <c r="AD60" s="33">
        <f>IFERROR(VLOOKUP($C60, 'All Indicators - Breakdown'!$C:$GQ, AD$1, FALSE), " ")</f>
        <v>1</v>
      </c>
      <c r="AE60" s="33">
        <f>IFERROR(VLOOKUP($C60, 'All Indicators - Breakdown'!$C:$HE, AE$1, FALSE), " ")</f>
        <v>3</v>
      </c>
      <c r="AF60" s="33">
        <f>IFERROR(VLOOKUP($C60, 'All Indicators - Breakdown'!$C:$HE, AF$1, FALSE), " ")</f>
        <v>2</v>
      </c>
      <c r="AG60" s="33">
        <f>IFERROR(VLOOKUP($C60, 'All Indicators - Breakdown'!$C:$HE, AG$1, FALSE), " ")</f>
        <v>4</v>
      </c>
      <c r="AH60" s="33">
        <f>IFERROR(VLOOKUP($C60, 'All Indicators - Breakdown'!$C:$HE, AH$1, FALSE), " ")</f>
        <v>2</v>
      </c>
      <c r="AI60" s="33">
        <f>IFERROR(VLOOKUP($C60, 'All Indicators - Breakdown'!$C:$HE, AI$1, FALSE), " ")</f>
        <v>2</v>
      </c>
      <c r="AJ60" s="33">
        <f>IFERROR(VLOOKUP($C60, 'All Indicators - Breakdown'!$C:$HZ, AJ$1, FALSE), " ")</f>
        <v>3</v>
      </c>
      <c r="AK60" s="33">
        <f>IFERROR(VLOOKUP($C60, 'All Indicators - Breakdown'!$C:$HZ, AK$1, FALSE), " ")</f>
        <v>2</v>
      </c>
      <c r="AL60" s="33">
        <f>IFERROR(VLOOKUP($C60, 'All Indicators - Breakdown'!$C:$HZ, AL$1, FALSE), " ")</f>
        <v>1</v>
      </c>
      <c r="AM60" s="33">
        <f>IFERROR(VLOOKUP($C60, 'All Indicators - Breakdown'!$C:$IU, AM$1, FALSE), " ")</f>
        <v>3</v>
      </c>
      <c r="AN60" s="33">
        <f>IFERROR(VLOOKUP($C60, 'All Indicators - Breakdown'!$C:$IU, AN$1, FALSE), " ")</f>
        <v>1</v>
      </c>
      <c r="AO60" s="33">
        <f>IFERROR(VLOOKUP($C60, 'All Indicators - Breakdown'!$C:$IU, AO$1, FALSE), " ")</f>
        <v>1</v>
      </c>
      <c r="AP60">
        <f t="shared" ref="AP60:BE75" si="13">IFERROR(LARGE($F60:$AO60, AP$1), 0)</f>
        <v>4</v>
      </c>
      <c r="AQ60">
        <f t="shared" si="13"/>
        <v>4</v>
      </c>
      <c r="AR60">
        <f t="shared" si="13"/>
        <v>4</v>
      </c>
      <c r="AS60">
        <f t="shared" si="13"/>
        <v>4</v>
      </c>
      <c r="AT60">
        <f t="shared" si="13"/>
        <v>3</v>
      </c>
      <c r="AU60">
        <f t="shared" si="13"/>
        <v>3</v>
      </c>
      <c r="AV60">
        <f t="shared" si="13"/>
        <v>3</v>
      </c>
      <c r="AW60">
        <f t="shared" si="13"/>
        <v>3</v>
      </c>
      <c r="AX60">
        <f t="shared" si="13"/>
        <v>3</v>
      </c>
      <c r="AY60">
        <f t="shared" si="13"/>
        <v>3</v>
      </c>
      <c r="AZ60">
        <f t="shared" si="13"/>
        <v>3</v>
      </c>
      <c r="BA60">
        <f t="shared" si="13"/>
        <v>3</v>
      </c>
      <c r="BB60">
        <f t="shared" si="13"/>
        <v>3</v>
      </c>
      <c r="BC60">
        <f t="shared" si="13"/>
        <v>3</v>
      </c>
      <c r="BD60">
        <f t="shared" si="13"/>
        <v>2</v>
      </c>
      <c r="BE60">
        <f t="shared" si="13"/>
        <v>2</v>
      </c>
      <c r="BF60">
        <f t="shared" si="12"/>
        <v>2</v>
      </c>
      <c r="BG60">
        <f t="shared" si="12"/>
        <v>2</v>
      </c>
      <c r="BH60">
        <f t="shared" si="12"/>
        <v>2</v>
      </c>
      <c r="BI60">
        <f t="shared" si="12"/>
        <v>2</v>
      </c>
      <c r="BJ60">
        <f t="shared" si="12"/>
        <v>2</v>
      </c>
      <c r="BK60">
        <f t="shared" si="12"/>
        <v>2</v>
      </c>
      <c r="BL60">
        <f t="shared" si="12"/>
        <v>1</v>
      </c>
      <c r="BM60">
        <f t="shared" si="12"/>
        <v>1</v>
      </c>
      <c r="BN60">
        <f t="shared" si="12"/>
        <v>1</v>
      </c>
      <c r="BO60">
        <f t="shared" si="12"/>
        <v>1</v>
      </c>
      <c r="BP60">
        <f t="shared" si="12"/>
        <v>1</v>
      </c>
      <c r="BQ60">
        <f t="shared" si="12"/>
        <v>1</v>
      </c>
      <c r="BR60">
        <f t="shared" si="12"/>
        <v>1</v>
      </c>
      <c r="BS60">
        <f t="shared" si="12"/>
        <v>1</v>
      </c>
      <c r="BT60">
        <f t="shared" si="12"/>
        <v>1</v>
      </c>
      <c r="BU60">
        <f t="shared" si="9"/>
        <v>1</v>
      </c>
      <c r="BV60">
        <f t="shared" si="9"/>
        <v>1</v>
      </c>
      <c r="BW60">
        <f t="shared" si="9"/>
        <v>1</v>
      </c>
      <c r="BX60">
        <f t="shared" si="9"/>
        <v>1</v>
      </c>
      <c r="BY60">
        <f t="shared" si="9"/>
        <v>0</v>
      </c>
    </row>
    <row r="61" spans="1:77" ht="16.3" thickTop="1" thickBot="1" x14ac:dyDescent="0.3">
      <c r="A61" s="16" t="s">
        <v>240</v>
      </c>
      <c r="B61" s="16" t="s">
        <v>259</v>
      </c>
      <c r="C61" s="16" t="s">
        <v>260</v>
      </c>
      <c r="D61" s="10">
        <f>VLOOKUP(C61, Overview!C$3:D$403, 2, FALSE)</f>
        <v>3</v>
      </c>
      <c r="E61" s="34">
        <f t="shared" si="2"/>
        <v>3</v>
      </c>
      <c r="F61" s="33">
        <f>IFERROR(VLOOKUP($C61, 'All Indicators - Breakdown'!$C:$GQ, F$1, FALSE), " ")</f>
        <v>4</v>
      </c>
      <c r="G61" s="33">
        <f>IFERROR(VLOOKUP($C61, 'All Indicators - Breakdown'!$C:$GQ, G$1, FALSE), " ")</f>
        <v>3</v>
      </c>
      <c r="H61" s="33">
        <f>IFERROR(VLOOKUP($C61, 'All Indicators - Breakdown'!$C:$GQ, H$1, FALSE), " ")</f>
        <v>3</v>
      </c>
      <c r="I61" s="33">
        <f>IFERROR(VLOOKUP($C61, 'All Indicators - Breakdown'!$C:$GQ, I$1, FALSE), " ")</f>
        <v>3</v>
      </c>
      <c r="J61" s="33">
        <f>IFERROR(VLOOKUP($C61, 'All Indicators - Breakdown'!$C:$GQ, J$1, FALSE), " ")</f>
        <v>3</v>
      </c>
      <c r="K61" s="33">
        <f>IFERROR(VLOOKUP($C61, 'All Indicators - Breakdown'!$C:$GQ, K$1, FALSE), " ")</f>
        <v>1</v>
      </c>
      <c r="L61" s="33">
        <f>IFERROR(VLOOKUP($C61, 'All Indicators - Breakdown'!$C:$GQ, L$1, FALSE), " ")</f>
        <v>1</v>
      </c>
      <c r="M61" s="33">
        <f>IFERROR(VLOOKUP($C61, 'All Indicators - Breakdown'!$C:$GQ, M$1, FALSE), " ")</f>
        <v>2</v>
      </c>
      <c r="N61" s="33" t="str">
        <f>IFERROR(VLOOKUP($C61, 'All Indicators - Breakdown'!$C:$GQ, N$1, FALSE), " ")</f>
        <v>N/A</v>
      </c>
      <c r="O61" s="33">
        <f>IFERROR(VLOOKUP($C61, 'All Indicators - Breakdown'!$C:$GQ, O$1, FALSE), " ")</f>
        <v>3</v>
      </c>
      <c r="P61" s="33">
        <f>IFERROR(VLOOKUP($C61, 'All Indicators - Breakdown'!$C:$GQ, P$1, FALSE), " ")</f>
        <v>3</v>
      </c>
      <c r="Q61" s="33">
        <f>IFERROR(VLOOKUP($C61, 'All Indicators - Breakdown'!$C:$GQ, Q$1, FALSE), " ")</f>
        <v>1</v>
      </c>
      <c r="R61" s="33">
        <f>IFERROR(VLOOKUP($C61, 'All Indicators - Breakdown'!$C:$GQ, R$1, FALSE), " ")</f>
        <v>2</v>
      </c>
      <c r="S61" s="33">
        <f>IFERROR(VLOOKUP($C61, 'All Indicators - Breakdown'!$C:$GQ, S$1, FALSE), " ")</f>
        <v>2</v>
      </c>
      <c r="T61" s="33">
        <f>IFERROR(VLOOKUP($C61, 'All Indicators - Breakdown'!$C:$GQ, T$1, FALSE), " ")</f>
        <v>2</v>
      </c>
      <c r="U61" s="33">
        <f>IFERROR(VLOOKUP($C61, 'All Indicators - Breakdown'!$C:$GQ, U$1, FALSE), " ")</f>
        <v>1</v>
      </c>
      <c r="V61" s="33">
        <f>IFERROR(VLOOKUP($C61, 'All Indicators - Breakdown'!$C:$GQ, V$1, FALSE), " ")</f>
        <v>1</v>
      </c>
      <c r="W61" s="33">
        <f>IFERROR(VLOOKUP($C61, 'All Indicators - Breakdown'!$C:$GQ, W$1, FALSE), " ")</f>
        <v>3</v>
      </c>
      <c r="X61" s="33">
        <f>IFERROR(VLOOKUP($C61, 'All Indicators - Breakdown'!$C:$GQ, X$1, FALSE), " ")</f>
        <v>1</v>
      </c>
      <c r="Y61" s="33">
        <f>IFERROR(VLOOKUP($C61, 'All Indicators - Breakdown'!$C:$GQ, Y$1, FALSE), " ")</f>
        <v>1</v>
      </c>
      <c r="Z61" s="33">
        <f>IFERROR(VLOOKUP($C61, 'All Indicators - Breakdown'!$C:$GQ, Z$1, FALSE), " ")</f>
        <v>3</v>
      </c>
      <c r="AA61" s="33">
        <f>IFERROR(VLOOKUP($C61, 'All Indicators - Breakdown'!$C:$GQ, AA$1, FALSE), " ")</f>
        <v>2</v>
      </c>
      <c r="AB61" s="33">
        <f>IFERROR(VLOOKUP($C61, 'All Indicators - Breakdown'!$C:$GQ, AB$1, FALSE), " ")</f>
        <v>3</v>
      </c>
      <c r="AC61" s="33">
        <f>IFERROR(VLOOKUP($C61, 'All Indicators - Breakdown'!$C:$GQ, AC$1, FALSE), " ")</f>
        <v>3</v>
      </c>
      <c r="AD61" s="33">
        <f>IFERROR(VLOOKUP($C61, 'All Indicators - Breakdown'!$C:$GQ, AD$1, FALSE), " ")</f>
        <v>2</v>
      </c>
      <c r="AE61" s="33">
        <f>IFERROR(VLOOKUP($C61, 'All Indicators - Breakdown'!$C:$HE, AE$1, FALSE), " ")</f>
        <v>3</v>
      </c>
      <c r="AF61" s="33">
        <f>IFERROR(VLOOKUP($C61, 'All Indicators - Breakdown'!$C:$HE, AF$1, FALSE), " ")</f>
        <v>3</v>
      </c>
      <c r="AG61" s="33">
        <f>IFERROR(VLOOKUP($C61, 'All Indicators - Breakdown'!$C:$HE, AG$1, FALSE), " ")</f>
        <v>4</v>
      </c>
      <c r="AH61" s="33">
        <f>IFERROR(VLOOKUP($C61, 'All Indicators - Breakdown'!$C:$HE, AH$1, FALSE), " ")</f>
        <v>2</v>
      </c>
      <c r="AI61" s="33">
        <f>IFERROR(VLOOKUP($C61, 'All Indicators - Breakdown'!$C:$HE, AI$1, FALSE), " ")</f>
        <v>2</v>
      </c>
      <c r="AJ61" s="33">
        <f>IFERROR(VLOOKUP($C61, 'All Indicators - Breakdown'!$C:$HZ, AJ$1, FALSE), " ")</f>
        <v>3</v>
      </c>
      <c r="AK61" s="33">
        <f>IFERROR(VLOOKUP($C61, 'All Indicators - Breakdown'!$C:$HZ, AK$1, FALSE), " ")</f>
        <v>1</v>
      </c>
      <c r="AL61" s="33">
        <f>IFERROR(VLOOKUP($C61, 'All Indicators - Breakdown'!$C:$HZ, AL$1, FALSE), " ")</f>
        <v>1</v>
      </c>
      <c r="AM61" s="33">
        <f>IFERROR(VLOOKUP($C61, 'All Indicators - Breakdown'!$C:$IU, AM$1, FALSE), " ")</f>
        <v>2</v>
      </c>
      <c r="AN61" s="33">
        <f>IFERROR(VLOOKUP($C61, 'All Indicators - Breakdown'!$C:$IU, AN$1, FALSE), " ")</f>
        <v>1</v>
      </c>
      <c r="AO61" s="33">
        <f>IFERROR(VLOOKUP($C61, 'All Indicators - Breakdown'!$C:$IU, AO$1, FALSE), " ")</f>
        <v>1</v>
      </c>
      <c r="AP61">
        <f t="shared" si="13"/>
        <v>4</v>
      </c>
      <c r="AQ61">
        <f t="shared" si="13"/>
        <v>4</v>
      </c>
      <c r="AR61">
        <f t="shared" si="13"/>
        <v>3</v>
      </c>
      <c r="AS61">
        <f t="shared" si="13"/>
        <v>3</v>
      </c>
      <c r="AT61">
        <f t="shared" si="13"/>
        <v>3</v>
      </c>
      <c r="AU61">
        <f t="shared" si="13"/>
        <v>3</v>
      </c>
      <c r="AV61">
        <f t="shared" si="13"/>
        <v>3</v>
      </c>
      <c r="AW61">
        <f t="shared" si="13"/>
        <v>3</v>
      </c>
      <c r="AX61">
        <f t="shared" si="13"/>
        <v>3</v>
      </c>
      <c r="AY61">
        <f t="shared" si="13"/>
        <v>3</v>
      </c>
      <c r="AZ61">
        <f t="shared" si="13"/>
        <v>3</v>
      </c>
      <c r="BA61">
        <f t="shared" si="13"/>
        <v>3</v>
      </c>
      <c r="BB61">
        <f t="shared" si="13"/>
        <v>3</v>
      </c>
      <c r="BC61">
        <f t="shared" si="13"/>
        <v>3</v>
      </c>
      <c r="BD61">
        <f t="shared" si="13"/>
        <v>3</v>
      </c>
      <c r="BE61">
        <f t="shared" si="13"/>
        <v>2</v>
      </c>
      <c r="BF61">
        <f t="shared" si="12"/>
        <v>2</v>
      </c>
      <c r="BG61">
        <f t="shared" si="12"/>
        <v>2</v>
      </c>
      <c r="BH61">
        <f t="shared" si="12"/>
        <v>2</v>
      </c>
      <c r="BI61">
        <f t="shared" si="12"/>
        <v>2</v>
      </c>
      <c r="BJ61">
        <f t="shared" si="12"/>
        <v>2</v>
      </c>
      <c r="BK61">
        <f t="shared" si="12"/>
        <v>2</v>
      </c>
      <c r="BL61">
        <f t="shared" si="12"/>
        <v>2</v>
      </c>
      <c r="BM61">
        <f t="shared" si="12"/>
        <v>2</v>
      </c>
      <c r="BN61">
        <f t="shared" si="12"/>
        <v>1</v>
      </c>
      <c r="BO61">
        <f t="shared" si="12"/>
        <v>1</v>
      </c>
      <c r="BP61">
        <f t="shared" si="12"/>
        <v>1</v>
      </c>
      <c r="BQ61">
        <f t="shared" si="12"/>
        <v>1</v>
      </c>
      <c r="BR61">
        <f t="shared" si="12"/>
        <v>1</v>
      </c>
      <c r="BS61">
        <f t="shared" si="12"/>
        <v>1</v>
      </c>
      <c r="BT61">
        <f t="shared" si="12"/>
        <v>1</v>
      </c>
      <c r="BU61">
        <f t="shared" si="9"/>
        <v>1</v>
      </c>
      <c r="BV61">
        <f t="shared" si="9"/>
        <v>1</v>
      </c>
      <c r="BW61">
        <f t="shared" si="9"/>
        <v>1</v>
      </c>
      <c r="BX61">
        <f t="shared" si="9"/>
        <v>1</v>
      </c>
      <c r="BY61">
        <f t="shared" si="9"/>
        <v>0</v>
      </c>
    </row>
    <row r="62" spans="1:77" ht="16.3" thickTop="1" thickBot="1" x14ac:dyDescent="0.3">
      <c r="A62" s="16" t="s">
        <v>240</v>
      </c>
      <c r="B62" s="16" t="s">
        <v>261</v>
      </c>
      <c r="C62" s="16" t="s">
        <v>262</v>
      </c>
      <c r="D62" s="10">
        <f>VLOOKUP(C62, Overview!C$3:D$403, 2, FALSE)</f>
        <v>3</v>
      </c>
      <c r="E62" s="34">
        <f t="shared" si="2"/>
        <v>3.1</v>
      </c>
      <c r="F62" s="33">
        <f>IFERROR(VLOOKUP($C62, 'All Indicators - Breakdown'!$C:$GQ, F$1, FALSE), " ")</f>
        <v>4</v>
      </c>
      <c r="G62" s="33">
        <f>IFERROR(VLOOKUP($C62, 'All Indicators - Breakdown'!$C:$GQ, G$1, FALSE), " ")</f>
        <v>3</v>
      </c>
      <c r="H62" s="33">
        <f>IFERROR(VLOOKUP($C62, 'All Indicators - Breakdown'!$C:$GQ, H$1, FALSE), " ")</f>
        <v>3</v>
      </c>
      <c r="I62" s="33">
        <f>IFERROR(VLOOKUP($C62, 'All Indicators - Breakdown'!$C:$GQ, I$1, FALSE), " ")</f>
        <v>3</v>
      </c>
      <c r="J62" s="33">
        <f>IFERROR(VLOOKUP($C62, 'All Indicators - Breakdown'!$C:$GQ, J$1, FALSE), " ")</f>
        <v>3</v>
      </c>
      <c r="K62" s="33">
        <f>IFERROR(VLOOKUP($C62, 'All Indicators - Breakdown'!$C:$GQ, K$1, FALSE), " ")</f>
        <v>1</v>
      </c>
      <c r="L62" s="33">
        <f>IFERROR(VLOOKUP($C62, 'All Indicators - Breakdown'!$C:$GQ, L$1, FALSE), " ")</f>
        <v>1</v>
      </c>
      <c r="M62" s="33">
        <f>IFERROR(VLOOKUP($C62, 'All Indicators - Breakdown'!$C:$GQ, M$1, FALSE), " ")</f>
        <v>2</v>
      </c>
      <c r="N62" s="33" t="str">
        <f>IFERROR(VLOOKUP($C62, 'All Indicators - Breakdown'!$C:$GQ, N$1, FALSE), " ")</f>
        <v>N/A</v>
      </c>
      <c r="O62" s="33">
        <f>IFERROR(VLOOKUP($C62, 'All Indicators - Breakdown'!$C:$GQ, O$1, FALSE), " ")</f>
        <v>2</v>
      </c>
      <c r="P62" s="33">
        <f>IFERROR(VLOOKUP($C62, 'All Indicators - Breakdown'!$C:$GQ, P$1, FALSE), " ")</f>
        <v>1</v>
      </c>
      <c r="Q62" s="33">
        <f>IFERROR(VLOOKUP($C62, 'All Indicators - Breakdown'!$C:$GQ, Q$1, FALSE), " ")</f>
        <v>1</v>
      </c>
      <c r="R62" s="33">
        <f>IFERROR(VLOOKUP($C62, 'All Indicators - Breakdown'!$C:$GQ, R$1, FALSE), " ")</f>
        <v>2</v>
      </c>
      <c r="S62" s="33">
        <f>IFERROR(VLOOKUP($C62, 'All Indicators - Breakdown'!$C:$GQ, S$1, FALSE), " ")</f>
        <v>3</v>
      </c>
      <c r="T62" s="33">
        <f>IFERROR(VLOOKUP($C62, 'All Indicators - Breakdown'!$C:$GQ, T$1, FALSE), " ")</f>
        <v>2</v>
      </c>
      <c r="U62" s="33">
        <f>IFERROR(VLOOKUP($C62, 'All Indicators - Breakdown'!$C:$GQ, U$1, FALSE), " ")</f>
        <v>5</v>
      </c>
      <c r="V62" s="33">
        <f>IFERROR(VLOOKUP($C62, 'All Indicators - Breakdown'!$C:$GQ, V$1, FALSE), " ")</f>
        <v>1</v>
      </c>
      <c r="W62" s="33">
        <f>IFERROR(VLOOKUP($C62, 'All Indicators - Breakdown'!$C:$GQ, W$1, FALSE), " ")</f>
        <v>3</v>
      </c>
      <c r="X62" s="33">
        <f>IFERROR(VLOOKUP($C62, 'All Indicators - Breakdown'!$C:$GQ, X$1, FALSE), " ")</f>
        <v>1</v>
      </c>
      <c r="Y62" s="33">
        <f>IFERROR(VLOOKUP($C62, 'All Indicators - Breakdown'!$C:$GQ, Y$1, FALSE), " ")</f>
        <v>1</v>
      </c>
      <c r="Z62" s="33">
        <f>IFERROR(VLOOKUP($C62, 'All Indicators - Breakdown'!$C:$GQ, Z$1, FALSE), " ")</f>
        <v>3</v>
      </c>
      <c r="AA62" s="33">
        <f>IFERROR(VLOOKUP($C62, 'All Indicators - Breakdown'!$C:$GQ, AA$1, FALSE), " ")</f>
        <v>3</v>
      </c>
      <c r="AB62" s="33">
        <f>IFERROR(VLOOKUP($C62, 'All Indicators - Breakdown'!$C:$GQ, AB$1, FALSE), " ")</f>
        <v>3</v>
      </c>
      <c r="AC62" s="33">
        <f>IFERROR(VLOOKUP($C62, 'All Indicators - Breakdown'!$C:$GQ, AC$1, FALSE), " ")</f>
        <v>4</v>
      </c>
      <c r="AD62" s="33">
        <f>IFERROR(VLOOKUP($C62, 'All Indicators - Breakdown'!$C:$GQ, AD$1, FALSE), " ")</f>
        <v>1</v>
      </c>
      <c r="AE62" s="33">
        <f>IFERROR(VLOOKUP($C62, 'All Indicators - Breakdown'!$C:$HE, AE$1, FALSE), " ")</f>
        <v>3</v>
      </c>
      <c r="AF62" s="33">
        <f>IFERROR(VLOOKUP($C62, 'All Indicators - Breakdown'!$C:$HE, AF$1, FALSE), " ")</f>
        <v>2</v>
      </c>
      <c r="AG62" s="33">
        <f>IFERROR(VLOOKUP($C62, 'All Indicators - Breakdown'!$C:$HE, AG$1, FALSE), " ")</f>
        <v>3</v>
      </c>
      <c r="AH62" s="33">
        <f>IFERROR(VLOOKUP($C62, 'All Indicators - Breakdown'!$C:$HE, AH$1, FALSE), " ")</f>
        <v>2</v>
      </c>
      <c r="AI62" s="33">
        <f>IFERROR(VLOOKUP($C62, 'All Indicators - Breakdown'!$C:$HE, AI$1, FALSE), " ")</f>
        <v>2</v>
      </c>
      <c r="AJ62" s="33">
        <f>IFERROR(VLOOKUP($C62, 'All Indicators - Breakdown'!$C:$HZ, AJ$1, FALSE), " ")</f>
        <v>2</v>
      </c>
      <c r="AK62" s="33">
        <f>IFERROR(VLOOKUP($C62, 'All Indicators - Breakdown'!$C:$HZ, AK$1, FALSE), " ")</f>
        <v>2</v>
      </c>
      <c r="AL62" s="33">
        <f>IFERROR(VLOOKUP($C62, 'All Indicators - Breakdown'!$C:$HZ, AL$1, FALSE), " ")</f>
        <v>1</v>
      </c>
      <c r="AM62" s="33">
        <f>IFERROR(VLOOKUP($C62, 'All Indicators - Breakdown'!$C:$IU, AM$1, FALSE), " ")</f>
        <v>2</v>
      </c>
      <c r="AN62" s="33">
        <f>IFERROR(VLOOKUP($C62, 'All Indicators - Breakdown'!$C:$IU, AN$1, FALSE), " ")</f>
        <v>1</v>
      </c>
      <c r="AO62" s="33">
        <f>IFERROR(VLOOKUP($C62, 'All Indicators - Breakdown'!$C:$IU, AO$1, FALSE), " ")</f>
        <v>1</v>
      </c>
      <c r="AP62">
        <f t="shared" si="13"/>
        <v>5</v>
      </c>
      <c r="AQ62">
        <f t="shared" si="13"/>
        <v>4</v>
      </c>
      <c r="AR62">
        <f t="shared" si="13"/>
        <v>4</v>
      </c>
      <c r="AS62">
        <f t="shared" si="13"/>
        <v>3</v>
      </c>
      <c r="AT62">
        <f t="shared" si="13"/>
        <v>3</v>
      </c>
      <c r="AU62">
        <f t="shared" si="13"/>
        <v>3</v>
      </c>
      <c r="AV62">
        <f t="shared" si="13"/>
        <v>3</v>
      </c>
      <c r="AW62">
        <f t="shared" si="13"/>
        <v>3</v>
      </c>
      <c r="AX62">
        <f t="shared" si="13"/>
        <v>3</v>
      </c>
      <c r="AY62">
        <f t="shared" si="13"/>
        <v>3</v>
      </c>
      <c r="AZ62">
        <f t="shared" si="13"/>
        <v>3</v>
      </c>
      <c r="BA62">
        <f t="shared" si="13"/>
        <v>3</v>
      </c>
      <c r="BB62">
        <f t="shared" si="13"/>
        <v>3</v>
      </c>
      <c r="BC62">
        <f t="shared" si="13"/>
        <v>3</v>
      </c>
      <c r="BD62">
        <f t="shared" si="13"/>
        <v>2</v>
      </c>
      <c r="BE62">
        <f t="shared" si="13"/>
        <v>2</v>
      </c>
      <c r="BF62">
        <f t="shared" si="12"/>
        <v>2</v>
      </c>
      <c r="BG62">
        <f t="shared" si="12"/>
        <v>2</v>
      </c>
      <c r="BH62">
        <f t="shared" si="12"/>
        <v>2</v>
      </c>
      <c r="BI62">
        <f t="shared" si="12"/>
        <v>2</v>
      </c>
      <c r="BJ62">
        <f t="shared" si="12"/>
        <v>2</v>
      </c>
      <c r="BK62">
        <f t="shared" si="12"/>
        <v>2</v>
      </c>
      <c r="BL62">
        <f t="shared" si="12"/>
        <v>2</v>
      </c>
      <c r="BM62">
        <f t="shared" si="12"/>
        <v>2</v>
      </c>
      <c r="BN62">
        <f t="shared" si="12"/>
        <v>1</v>
      </c>
      <c r="BO62">
        <f t="shared" si="12"/>
        <v>1</v>
      </c>
      <c r="BP62">
        <f t="shared" si="12"/>
        <v>1</v>
      </c>
      <c r="BQ62">
        <f t="shared" si="12"/>
        <v>1</v>
      </c>
      <c r="BR62">
        <f t="shared" si="12"/>
        <v>1</v>
      </c>
      <c r="BS62">
        <f t="shared" si="12"/>
        <v>1</v>
      </c>
      <c r="BT62">
        <f t="shared" si="12"/>
        <v>1</v>
      </c>
      <c r="BU62">
        <f t="shared" si="9"/>
        <v>1</v>
      </c>
      <c r="BV62">
        <f t="shared" si="9"/>
        <v>1</v>
      </c>
      <c r="BW62">
        <f t="shared" si="9"/>
        <v>1</v>
      </c>
      <c r="BX62">
        <f t="shared" si="9"/>
        <v>1</v>
      </c>
      <c r="BY62">
        <f t="shared" si="9"/>
        <v>0</v>
      </c>
    </row>
    <row r="63" spans="1:77" ht="16.3" thickTop="1" thickBot="1" x14ac:dyDescent="0.3">
      <c r="A63" s="16" t="s">
        <v>240</v>
      </c>
      <c r="B63" s="16" t="s">
        <v>263</v>
      </c>
      <c r="C63" s="16" t="s">
        <v>264</v>
      </c>
      <c r="D63" s="10">
        <f>VLOOKUP(C63, Overview!C$3:D$403, 2, FALSE)</f>
        <v>3</v>
      </c>
      <c r="E63" s="34">
        <f t="shared" si="2"/>
        <v>3</v>
      </c>
      <c r="F63" s="33">
        <f>IFERROR(VLOOKUP($C63, 'All Indicators - Breakdown'!$C:$GQ, F$1, FALSE), " ")</f>
        <v>3</v>
      </c>
      <c r="G63" s="33">
        <f>IFERROR(VLOOKUP($C63, 'All Indicators - Breakdown'!$C:$GQ, G$1, FALSE), " ")</f>
        <v>3</v>
      </c>
      <c r="H63" s="33">
        <f>IFERROR(VLOOKUP($C63, 'All Indicators - Breakdown'!$C:$GQ, H$1, FALSE), " ")</f>
        <v>3</v>
      </c>
      <c r="I63" s="33">
        <f>IFERROR(VLOOKUP($C63, 'All Indicators - Breakdown'!$C:$GQ, I$1, FALSE), " ")</f>
        <v>3</v>
      </c>
      <c r="J63" s="33">
        <f>IFERROR(VLOOKUP($C63, 'All Indicators - Breakdown'!$C:$GQ, J$1, FALSE), " ")</f>
        <v>2</v>
      </c>
      <c r="K63" s="33">
        <f>IFERROR(VLOOKUP($C63, 'All Indicators - Breakdown'!$C:$GQ, K$1, FALSE), " ")</f>
        <v>1</v>
      </c>
      <c r="L63" s="33">
        <f>IFERROR(VLOOKUP($C63, 'All Indicators - Breakdown'!$C:$GQ, L$1, FALSE), " ")</f>
        <v>1</v>
      </c>
      <c r="M63" s="33">
        <f>IFERROR(VLOOKUP($C63, 'All Indicators - Breakdown'!$C:$GQ, M$1, FALSE), " ")</f>
        <v>3</v>
      </c>
      <c r="N63" s="33" t="str">
        <f>IFERROR(VLOOKUP($C63, 'All Indicators - Breakdown'!$C:$GQ, N$1, FALSE), " ")</f>
        <v>N/A</v>
      </c>
      <c r="O63" s="33">
        <f>IFERROR(VLOOKUP($C63, 'All Indicators - Breakdown'!$C:$GQ, O$1, FALSE), " ")</f>
        <v>3</v>
      </c>
      <c r="P63" s="33">
        <f>IFERROR(VLOOKUP($C63, 'All Indicators - Breakdown'!$C:$GQ, P$1, FALSE), " ")</f>
        <v>1</v>
      </c>
      <c r="Q63" s="33">
        <f>IFERROR(VLOOKUP($C63, 'All Indicators - Breakdown'!$C:$GQ, Q$1, FALSE), " ")</f>
        <v>1</v>
      </c>
      <c r="R63" s="33">
        <f>IFERROR(VLOOKUP($C63, 'All Indicators - Breakdown'!$C:$GQ, R$1, FALSE), " ")</f>
        <v>2</v>
      </c>
      <c r="S63" s="33">
        <f>IFERROR(VLOOKUP($C63, 'All Indicators - Breakdown'!$C:$GQ, S$1, FALSE), " ")</f>
        <v>2</v>
      </c>
      <c r="T63" s="33">
        <f>IFERROR(VLOOKUP($C63, 'All Indicators - Breakdown'!$C:$GQ, T$1, FALSE), " ")</f>
        <v>2</v>
      </c>
      <c r="U63" s="33">
        <f>IFERROR(VLOOKUP($C63, 'All Indicators - Breakdown'!$C:$GQ, U$1, FALSE), " ")</f>
        <v>3</v>
      </c>
      <c r="V63" s="33">
        <f>IFERROR(VLOOKUP($C63, 'All Indicators - Breakdown'!$C:$GQ, V$1, FALSE), " ")</f>
        <v>1</v>
      </c>
      <c r="W63" s="33">
        <f>IFERROR(VLOOKUP($C63, 'All Indicators - Breakdown'!$C:$GQ, W$1, FALSE), " ")</f>
        <v>2</v>
      </c>
      <c r="X63" s="33">
        <f>IFERROR(VLOOKUP($C63, 'All Indicators - Breakdown'!$C:$GQ, X$1, FALSE), " ")</f>
        <v>1</v>
      </c>
      <c r="Y63" s="33">
        <f>IFERROR(VLOOKUP($C63, 'All Indicators - Breakdown'!$C:$GQ, Y$1, FALSE), " ")</f>
        <v>1</v>
      </c>
      <c r="Z63" s="33">
        <f>IFERROR(VLOOKUP($C63, 'All Indicators - Breakdown'!$C:$GQ, Z$1, FALSE), " ")</f>
        <v>3</v>
      </c>
      <c r="AA63" s="33">
        <f>IFERROR(VLOOKUP($C63, 'All Indicators - Breakdown'!$C:$GQ, AA$1, FALSE), " ")</f>
        <v>2</v>
      </c>
      <c r="AB63" s="33">
        <f>IFERROR(VLOOKUP($C63, 'All Indicators - Breakdown'!$C:$GQ, AB$1, FALSE), " ")</f>
        <v>3</v>
      </c>
      <c r="AC63" s="33">
        <f>IFERROR(VLOOKUP($C63, 'All Indicators - Breakdown'!$C:$GQ, AC$1, FALSE), " ")</f>
        <v>4</v>
      </c>
      <c r="AD63" s="33">
        <f>IFERROR(VLOOKUP($C63, 'All Indicators - Breakdown'!$C:$GQ, AD$1, FALSE), " ")</f>
        <v>1</v>
      </c>
      <c r="AE63" s="33">
        <f>IFERROR(VLOOKUP($C63, 'All Indicators - Breakdown'!$C:$HE, AE$1, FALSE), " ")</f>
        <v>4</v>
      </c>
      <c r="AF63" s="33">
        <f>IFERROR(VLOOKUP($C63, 'All Indicators - Breakdown'!$C:$HE, AF$1, FALSE), " ")</f>
        <v>3</v>
      </c>
      <c r="AG63" s="33">
        <f>IFERROR(VLOOKUP($C63, 'All Indicators - Breakdown'!$C:$HE, AG$1, FALSE), " ")</f>
        <v>3</v>
      </c>
      <c r="AH63" s="33">
        <f>IFERROR(VLOOKUP($C63, 'All Indicators - Breakdown'!$C:$HE, AH$1, FALSE), " ")</f>
        <v>2</v>
      </c>
      <c r="AI63" s="33">
        <f>IFERROR(VLOOKUP($C63, 'All Indicators - Breakdown'!$C:$HE, AI$1, FALSE), " ")</f>
        <v>2</v>
      </c>
      <c r="AJ63" s="33">
        <f>IFERROR(VLOOKUP($C63, 'All Indicators - Breakdown'!$C:$HZ, AJ$1, FALSE), " ")</f>
        <v>3</v>
      </c>
      <c r="AK63" s="33">
        <f>IFERROR(VLOOKUP($C63, 'All Indicators - Breakdown'!$C:$HZ, AK$1, FALSE), " ")</f>
        <v>2</v>
      </c>
      <c r="AL63" s="33">
        <f>IFERROR(VLOOKUP($C63, 'All Indicators - Breakdown'!$C:$HZ, AL$1, FALSE), " ")</f>
        <v>2</v>
      </c>
      <c r="AM63" s="33">
        <f>IFERROR(VLOOKUP($C63, 'All Indicators - Breakdown'!$C:$IU, AM$1, FALSE), " ")</f>
        <v>3</v>
      </c>
      <c r="AN63" s="33">
        <f>IFERROR(VLOOKUP($C63, 'All Indicators - Breakdown'!$C:$IU, AN$1, FALSE), " ")</f>
        <v>1</v>
      </c>
      <c r="AO63" s="33">
        <f>IFERROR(VLOOKUP($C63, 'All Indicators - Breakdown'!$C:$IU, AO$1, FALSE), " ")</f>
        <v>1</v>
      </c>
      <c r="AP63">
        <f t="shared" si="13"/>
        <v>4</v>
      </c>
      <c r="AQ63">
        <f t="shared" si="13"/>
        <v>4</v>
      </c>
      <c r="AR63">
        <f t="shared" si="13"/>
        <v>3</v>
      </c>
      <c r="AS63">
        <f t="shared" si="13"/>
        <v>3</v>
      </c>
      <c r="AT63">
        <f t="shared" si="13"/>
        <v>3</v>
      </c>
      <c r="AU63">
        <f t="shared" si="13"/>
        <v>3</v>
      </c>
      <c r="AV63">
        <f t="shared" si="13"/>
        <v>3</v>
      </c>
      <c r="AW63">
        <f t="shared" si="13"/>
        <v>3</v>
      </c>
      <c r="AX63">
        <f t="shared" si="13"/>
        <v>3</v>
      </c>
      <c r="AY63">
        <f t="shared" si="13"/>
        <v>3</v>
      </c>
      <c r="AZ63">
        <f t="shared" si="13"/>
        <v>3</v>
      </c>
      <c r="BA63">
        <f t="shared" si="13"/>
        <v>3</v>
      </c>
      <c r="BB63">
        <f t="shared" si="13"/>
        <v>3</v>
      </c>
      <c r="BC63">
        <f t="shared" si="13"/>
        <v>3</v>
      </c>
      <c r="BD63">
        <f t="shared" si="13"/>
        <v>3</v>
      </c>
      <c r="BE63">
        <f t="shared" si="13"/>
        <v>2</v>
      </c>
      <c r="BF63">
        <f t="shared" si="12"/>
        <v>2</v>
      </c>
      <c r="BG63">
        <f t="shared" si="12"/>
        <v>2</v>
      </c>
      <c r="BH63">
        <f t="shared" si="12"/>
        <v>2</v>
      </c>
      <c r="BI63">
        <f t="shared" si="12"/>
        <v>2</v>
      </c>
      <c r="BJ63">
        <f t="shared" si="12"/>
        <v>2</v>
      </c>
      <c r="BK63">
        <f t="shared" si="12"/>
        <v>2</v>
      </c>
      <c r="BL63">
        <f t="shared" si="12"/>
        <v>2</v>
      </c>
      <c r="BM63">
        <f t="shared" si="12"/>
        <v>2</v>
      </c>
      <c r="BN63">
        <f t="shared" si="12"/>
        <v>2</v>
      </c>
      <c r="BO63">
        <f t="shared" si="12"/>
        <v>1</v>
      </c>
      <c r="BP63">
        <f t="shared" si="12"/>
        <v>1</v>
      </c>
      <c r="BQ63">
        <f t="shared" si="12"/>
        <v>1</v>
      </c>
      <c r="BR63">
        <f t="shared" si="12"/>
        <v>1</v>
      </c>
      <c r="BS63">
        <f t="shared" si="12"/>
        <v>1</v>
      </c>
      <c r="BT63">
        <f t="shared" si="12"/>
        <v>1</v>
      </c>
      <c r="BU63">
        <f t="shared" si="9"/>
        <v>1</v>
      </c>
      <c r="BV63">
        <f t="shared" si="9"/>
        <v>1</v>
      </c>
      <c r="BW63">
        <f t="shared" si="9"/>
        <v>1</v>
      </c>
      <c r="BX63">
        <f t="shared" si="9"/>
        <v>1</v>
      </c>
      <c r="BY63">
        <f t="shared" si="9"/>
        <v>0</v>
      </c>
    </row>
    <row r="64" spans="1:77" ht="16.3" thickTop="1" thickBot="1" x14ac:dyDescent="0.3">
      <c r="A64" s="16" t="s">
        <v>240</v>
      </c>
      <c r="B64" s="16" t="s">
        <v>265</v>
      </c>
      <c r="C64" s="16" t="s">
        <v>266</v>
      </c>
      <c r="D64" s="10">
        <f>VLOOKUP(C64, Overview!C$3:D$403, 2, FALSE)</f>
        <v>3</v>
      </c>
      <c r="E64" s="34">
        <f t="shared" si="2"/>
        <v>3.4</v>
      </c>
      <c r="F64" s="33">
        <f>IFERROR(VLOOKUP($C64, 'All Indicators - Breakdown'!$C:$GQ, F$1, FALSE), " ")</f>
        <v>4</v>
      </c>
      <c r="G64" s="33">
        <f>IFERROR(VLOOKUP($C64, 'All Indicators - Breakdown'!$C:$GQ, G$1, FALSE), " ")</f>
        <v>3</v>
      </c>
      <c r="H64" s="33">
        <f>IFERROR(VLOOKUP($C64, 'All Indicators - Breakdown'!$C:$GQ, H$1, FALSE), " ")</f>
        <v>3</v>
      </c>
      <c r="I64" s="33">
        <f>IFERROR(VLOOKUP($C64, 'All Indicators - Breakdown'!$C:$GQ, I$1, FALSE), " ")</f>
        <v>4</v>
      </c>
      <c r="J64" s="33">
        <f>IFERROR(VLOOKUP($C64, 'All Indicators - Breakdown'!$C:$GQ, J$1, FALSE), " ")</f>
        <v>3</v>
      </c>
      <c r="K64" s="33">
        <f>IFERROR(VLOOKUP($C64, 'All Indicators - Breakdown'!$C:$GQ, K$1, FALSE), " ")</f>
        <v>1</v>
      </c>
      <c r="L64" s="33">
        <f>IFERROR(VLOOKUP($C64, 'All Indicators - Breakdown'!$C:$GQ, L$1, FALSE), " ")</f>
        <v>1</v>
      </c>
      <c r="M64" s="33">
        <f>IFERROR(VLOOKUP($C64, 'All Indicators - Breakdown'!$C:$GQ, M$1, FALSE), " ")</f>
        <v>2</v>
      </c>
      <c r="N64" s="33" t="str">
        <f>IFERROR(VLOOKUP($C64, 'All Indicators - Breakdown'!$C:$GQ, N$1, FALSE), " ")</f>
        <v>N/A</v>
      </c>
      <c r="O64" s="33">
        <f>IFERROR(VLOOKUP($C64, 'All Indicators - Breakdown'!$C:$GQ, O$1, FALSE), " ")</f>
        <v>3</v>
      </c>
      <c r="P64" s="33">
        <f>IFERROR(VLOOKUP($C64, 'All Indicators - Breakdown'!$C:$GQ, P$1, FALSE), " ")</f>
        <v>2</v>
      </c>
      <c r="Q64" s="33">
        <f>IFERROR(VLOOKUP($C64, 'All Indicators - Breakdown'!$C:$GQ, Q$1, FALSE), " ")</f>
        <v>1</v>
      </c>
      <c r="R64" s="33">
        <f>IFERROR(VLOOKUP($C64, 'All Indicators - Breakdown'!$C:$GQ, R$1, FALSE), " ")</f>
        <v>2</v>
      </c>
      <c r="S64" s="33">
        <f>IFERROR(VLOOKUP($C64, 'All Indicators - Breakdown'!$C:$GQ, S$1, FALSE), " ")</f>
        <v>3</v>
      </c>
      <c r="T64" s="33">
        <f>IFERROR(VLOOKUP($C64, 'All Indicators - Breakdown'!$C:$GQ, T$1, FALSE), " ")</f>
        <v>2</v>
      </c>
      <c r="U64" s="33">
        <f>IFERROR(VLOOKUP($C64, 'All Indicators - Breakdown'!$C:$GQ, U$1, FALSE), " ")</f>
        <v>5</v>
      </c>
      <c r="V64" s="33">
        <f>IFERROR(VLOOKUP($C64, 'All Indicators - Breakdown'!$C:$GQ, V$1, FALSE), " ")</f>
        <v>1</v>
      </c>
      <c r="W64" s="33">
        <f>IFERROR(VLOOKUP($C64, 'All Indicators - Breakdown'!$C:$GQ, W$1, FALSE), " ")</f>
        <v>3</v>
      </c>
      <c r="X64" s="33">
        <f>IFERROR(VLOOKUP($C64, 'All Indicators - Breakdown'!$C:$GQ, X$1, FALSE), " ")</f>
        <v>1</v>
      </c>
      <c r="Y64" s="33">
        <f>IFERROR(VLOOKUP($C64, 'All Indicators - Breakdown'!$C:$GQ, Y$1, FALSE), " ")</f>
        <v>1</v>
      </c>
      <c r="Z64" s="33">
        <f>IFERROR(VLOOKUP($C64, 'All Indicators - Breakdown'!$C:$GQ, Z$1, FALSE), " ")</f>
        <v>3</v>
      </c>
      <c r="AA64" s="33">
        <f>IFERROR(VLOOKUP($C64, 'All Indicators - Breakdown'!$C:$GQ, AA$1, FALSE), " ")</f>
        <v>1</v>
      </c>
      <c r="AB64" s="33">
        <f>IFERROR(VLOOKUP($C64, 'All Indicators - Breakdown'!$C:$GQ, AB$1, FALSE), " ")</f>
        <v>3</v>
      </c>
      <c r="AC64" s="33">
        <f>IFERROR(VLOOKUP($C64, 'All Indicators - Breakdown'!$C:$GQ, AC$1, FALSE), " ")</f>
        <v>5</v>
      </c>
      <c r="AD64" s="33">
        <f>IFERROR(VLOOKUP($C64, 'All Indicators - Breakdown'!$C:$GQ, AD$1, FALSE), " ")</f>
        <v>2</v>
      </c>
      <c r="AE64" s="33">
        <f>IFERROR(VLOOKUP($C64, 'All Indicators - Breakdown'!$C:$HE, AE$1, FALSE), " ")</f>
        <v>3</v>
      </c>
      <c r="AF64" s="33">
        <f>IFERROR(VLOOKUP($C64, 'All Indicators - Breakdown'!$C:$HE, AF$1, FALSE), " ")</f>
        <v>2</v>
      </c>
      <c r="AG64" s="33">
        <f>IFERROR(VLOOKUP($C64, 'All Indicators - Breakdown'!$C:$HE, AG$1, FALSE), " ")</f>
        <v>4</v>
      </c>
      <c r="AH64" s="33">
        <f>IFERROR(VLOOKUP($C64, 'All Indicators - Breakdown'!$C:$HE, AH$1, FALSE), " ")</f>
        <v>2</v>
      </c>
      <c r="AI64" s="33">
        <f>IFERROR(VLOOKUP($C64, 'All Indicators - Breakdown'!$C:$HE, AI$1, FALSE), " ")</f>
        <v>2</v>
      </c>
      <c r="AJ64" s="33">
        <f>IFERROR(VLOOKUP($C64, 'All Indicators - Breakdown'!$C:$HZ, AJ$1, FALSE), " ")</f>
        <v>4</v>
      </c>
      <c r="AK64" s="33">
        <f>IFERROR(VLOOKUP($C64, 'All Indicators - Breakdown'!$C:$HZ, AK$1, FALSE), " ")</f>
        <v>2</v>
      </c>
      <c r="AL64" s="33">
        <f>IFERROR(VLOOKUP($C64, 'All Indicators - Breakdown'!$C:$HZ, AL$1, FALSE), " ")</f>
        <v>1</v>
      </c>
      <c r="AM64" s="33">
        <f>IFERROR(VLOOKUP($C64, 'All Indicators - Breakdown'!$C:$IU, AM$1, FALSE), " ")</f>
        <v>1</v>
      </c>
      <c r="AN64" s="33">
        <f>IFERROR(VLOOKUP($C64, 'All Indicators - Breakdown'!$C:$IU, AN$1, FALSE), " ")</f>
        <v>1</v>
      </c>
      <c r="AO64" s="33">
        <f>IFERROR(VLOOKUP($C64, 'All Indicators - Breakdown'!$C:$IU, AO$1, FALSE), " ")</f>
        <v>1</v>
      </c>
      <c r="AP64">
        <f t="shared" si="13"/>
        <v>5</v>
      </c>
      <c r="AQ64">
        <f t="shared" si="13"/>
        <v>5</v>
      </c>
      <c r="AR64">
        <f t="shared" si="13"/>
        <v>4</v>
      </c>
      <c r="AS64">
        <f t="shared" si="13"/>
        <v>4</v>
      </c>
      <c r="AT64">
        <f t="shared" si="13"/>
        <v>4</v>
      </c>
      <c r="AU64">
        <f t="shared" si="13"/>
        <v>4</v>
      </c>
      <c r="AV64">
        <f t="shared" si="13"/>
        <v>3</v>
      </c>
      <c r="AW64">
        <f t="shared" si="13"/>
        <v>3</v>
      </c>
      <c r="AX64">
        <f t="shared" si="13"/>
        <v>3</v>
      </c>
      <c r="AY64">
        <f t="shared" si="13"/>
        <v>3</v>
      </c>
      <c r="AZ64">
        <f t="shared" si="13"/>
        <v>3</v>
      </c>
      <c r="BA64">
        <f t="shared" si="13"/>
        <v>3</v>
      </c>
      <c r="BB64">
        <f t="shared" si="13"/>
        <v>3</v>
      </c>
      <c r="BC64">
        <f t="shared" si="13"/>
        <v>3</v>
      </c>
      <c r="BD64">
        <f t="shared" si="13"/>
        <v>3</v>
      </c>
      <c r="BE64">
        <f t="shared" si="13"/>
        <v>2</v>
      </c>
      <c r="BF64">
        <f t="shared" si="12"/>
        <v>2</v>
      </c>
      <c r="BG64">
        <f t="shared" si="12"/>
        <v>2</v>
      </c>
      <c r="BH64">
        <f t="shared" si="12"/>
        <v>2</v>
      </c>
      <c r="BI64">
        <f t="shared" si="12"/>
        <v>2</v>
      </c>
      <c r="BJ64">
        <f t="shared" si="12"/>
        <v>2</v>
      </c>
      <c r="BK64">
        <f t="shared" si="12"/>
        <v>2</v>
      </c>
      <c r="BL64">
        <f t="shared" si="12"/>
        <v>2</v>
      </c>
      <c r="BM64">
        <f t="shared" si="12"/>
        <v>2</v>
      </c>
      <c r="BN64">
        <f t="shared" si="12"/>
        <v>1</v>
      </c>
      <c r="BO64">
        <f t="shared" si="12"/>
        <v>1</v>
      </c>
      <c r="BP64">
        <f t="shared" si="12"/>
        <v>1</v>
      </c>
      <c r="BQ64">
        <f t="shared" si="12"/>
        <v>1</v>
      </c>
      <c r="BR64">
        <f t="shared" si="12"/>
        <v>1</v>
      </c>
      <c r="BS64">
        <f t="shared" si="12"/>
        <v>1</v>
      </c>
      <c r="BT64">
        <f t="shared" si="12"/>
        <v>1</v>
      </c>
      <c r="BU64">
        <f t="shared" si="9"/>
        <v>1</v>
      </c>
      <c r="BV64">
        <f t="shared" si="9"/>
        <v>1</v>
      </c>
      <c r="BW64">
        <f t="shared" si="9"/>
        <v>1</v>
      </c>
      <c r="BX64">
        <f t="shared" si="9"/>
        <v>1</v>
      </c>
      <c r="BY64">
        <f t="shared" si="9"/>
        <v>0</v>
      </c>
    </row>
    <row r="65" spans="1:77" ht="16.3" thickTop="1" thickBot="1" x14ac:dyDescent="0.3">
      <c r="A65" s="16" t="s">
        <v>240</v>
      </c>
      <c r="B65" s="16" t="s">
        <v>267</v>
      </c>
      <c r="C65" s="16" t="s">
        <v>268</v>
      </c>
      <c r="D65" s="10">
        <f>VLOOKUP(C65, Overview!C$3:D$403, 2, FALSE)</f>
        <v>3</v>
      </c>
      <c r="E65" s="34">
        <f t="shared" si="2"/>
        <v>3.1</v>
      </c>
      <c r="F65" s="33">
        <f>IFERROR(VLOOKUP($C65, 'All Indicators - Breakdown'!$C:$GQ, F$1, FALSE), " ")</f>
        <v>4</v>
      </c>
      <c r="G65" s="33">
        <f>IFERROR(VLOOKUP($C65, 'All Indicators - Breakdown'!$C:$GQ, G$1, FALSE), " ")</f>
        <v>3</v>
      </c>
      <c r="H65" s="33">
        <f>IFERROR(VLOOKUP($C65, 'All Indicators - Breakdown'!$C:$GQ, H$1, FALSE), " ")</f>
        <v>2</v>
      </c>
      <c r="I65" s="33">
        <f>IFERROR(VLOOKUP($C65, 'All Indicators - Breakdown'!$C:$GQ, I$1, FALSE), " ")</f>
        <v>3</v>
      </c>
      <c r="J65" s="33">
        <f>IFERROR(VLOOKUP($C65, 'All Indicators - Breakdown'!$C:$GQ, J$1, FALSE), " ")</f>
        <v>2</v>
      </c>
      <c r="K65" s="33">
        <f>IFERROR(VLOOKUP($C65, 'All Indicators - Breakdown'!$C:$GQ, K$1, FALSE), " ")</f>
        <v>1</v>
      </c>
      <c r="L65" s="33">
        <f>IFERROR(VLOOKUP($C65, 'All Indicators - Breakdown'!$C:$GQ, L$1, FALSE), " ")</f>
        <v>1</v>
      </c>
      <c r="M65" s="33">
        <f>IFERROR(VLOOKUP($C65, 'All Indicators - Breakdown'!$C:$GQ, M$1, FALSE), " ")</f>
        <v>2</v>
      </c>
      <c r="N65" s="33" t="str">
        <f>IFERROR(VLOOKUP($C65, 'All Indicators - Breakdown'!$C:$GQ, N$1, FALSE), " ")</f>
        <v>N/A</v>
      </c>
      <c r="O65" s="33">
        <f>IFERROR(VLOOKUP($C65, 'All Indicators - Breakdown'!$C:$GQ, O$1, FALSE), " ")</f>
        <v>3</v>
      </c>
      <c r="P65" s="33">
        <f>IFERROR(VLOOKUP($C65, 'All Indicators - Breakdown'!$C:$GQ, P$1, FALSE), " ")</f>
        <v>1</v>
      </c>
      <c r="Q65" s="33">
        <f>IFERROR(VLOOKUP($C65, 'All Indicators - Breakdown'!$C:$GQ, Q$1, FALSE), " ")</f>
        <v>1</v>
      </c>
      <c r="R65" s="33">
        <f>IFERROR(VLOOKUP($C65, 'All Indicators - Breakdown'!$C:$GQ, R$1, FALSE), " ")</f>
        <v>1</v>
      </c>
      <c r="S65" s="33">
        <f>IFERROR(VLOOKUP($C65, 'All Indicators - Breakdown'!$C:$GQ, S$1, FALSE), " ")</f>
        <v>2</v>
      </c>
      <c r="T65" s="33">
        <f>IFERROR(VLOOKUP($C65, 'All Indicators - Breakdown'!$C:$GQ, T$1, FALSE), " ")</f>
        <v>3</v>
      </c>
      <c r="U65" s="33">
        <f>IFERROR(VLOOKUP($C65, 'All Indicators - Breakdown'!$C:$GQ, U$1, FALSE), " ")</f>
        <v>3</v>
      </c>
      <c r="V65" s="33">
        <f>IFERROR(VLOOKUP($C65, 'All Indicators - Breakdown'!$C:$GQ, V$1, FALSE), " ")</f>
        <v>1</v>
      </c>
      <c r="W65" s="33">
        <f>IFERROR(VLOOKUP($C65, 'All Indicators - Breakdown'!$C:$GQ, W$1, FALSE), " ")</f>
        <v>3</v>
      </c>
      <c r="X65" s="33">
        <f>IFERROR(VLOOKUP($C65, 'All Indicators - Breakdown'!$C:$GQ, X$1, FALSE), " ")</f>
        <v>1</v>
      </c>
      <c r="Y65" s="33">
        <f>IFERROR(VLOOKUP($C65, 'All Indicators - Breakdown'!$C:$GQ, Y$1, FALSE), " ")</f>
        <v>1</v>
      </c>
      <c r="Z65" s="33">
        <f>IFERROR(VLOOKUP($C65, 'All Indicators - Breakdown'!$C:$GQ, Z$1, FALSE), " ")</f>
        <v>3</v>
      </c>
      <c r="AA65" s="33">
        <f>IFERROR(VLOOKUP($C65, 'All Indicators - Breakdown'!$C:$GQ, AA$1, FALSE), " ")</f>
        <v>1</v>
      </c>
      <c r="AB65" s="33">
        <f>IFERROR(VLOOKUP($C65, 'All Indicators - Breakdown'!$C:$GQ, AB$1, FALSE), " ")</f>
        <v>3</v>
      </c>
      <c r="AC65" s="33">
        <f>IFERROR(VLOOKUP($C65, 'All Indicators - Breakdown'!$C:$GQ, AC$1, FALSE), " ")</f>
        <v>5</v>
      </c>
      <c r="AD65" s="33">
        <f>IFERROR(VLOOKUP($C65, 'All Indicators - Breakdown'!$C:$GQ, AD$1, FALSE), " ")</f>
        <v>1</v>
      </c>
      <c r="AE65" s="33">
        <f>IFERROR(VLOOKUP($C65, 'All Indicators - Breakdown'!$C:$HE, AE$1, FALSE), " ")</f>
        <v>4</v>
      </c>
      <c r="AF65" s="33">
        <f>IFERROR(VLOOKUP($C65, 'All Indicators - Breakdown'!$C:$HE, AF$1, FALSE), " ")</f>
        <v>3</v>
      </c>
      <c r="AG65" s="33">
        <f>IFERROR(VLOOKUP($C65, 'All Indicators - Breakdown'!$C:$HE, AG$1, FALSE), " ")</f>
        <v>3</v>
      </c>
      <c r="AH65" s="33">
        <f>IFERROR(VLOOKUP($C65, 'All Indicators - Breakdown'!$C:$HE, AH$1, FALSE), " ")</f>
        <v>2</v>
      </c>
      <c r="AI65" s="33">
        <f>IFERROR(VLOOKUP($C65, 'All Indicators - Breakdown'!$C:$HE, AI$1, FALSE), " ")</f>
        <v>2</v>
      </c>
      <c r="AJ65" s="33">
        <f>IFERROR(VLOOKUP($C65, 'All Indicators - Breakdown'!$C:$HZ, AJ$1, FALSE), " ")</f>
        <v>3</v>
      </c>
      <c r="AK65" s="33">
        <f>IFERROR(VLOOKUP($C65, 'All Indicators - Breakdown'!$C:$HZ, AK$1, FALSE), " ")</f>
        <v>2</v>
      </c>
      <c r="AL65" s="33">
        <f>IFERROR(VLOOKUP($C65, 'All Indicators - Breakdown'!$C:$HZ, AL$1, FALSE), " ")</f>
        <v>1</v>
      </c>
      <c r="AM65" s="33">
        <f>IFERROR(VLOOKUP($C65, 'All Indicators - Breakdown'!$C:$IU, AM$1, FALSE), " ")</f>
        <v>2</v>
      </c>
      <c r="AN65" s="33">
        <f>IFERROR(VLOOKUP($C65, 'All Indicators - Breakdown'!$C:$IU, AN$1, FALSE), " ")</f>
        <v>1</v>
      </c>
      <c r="AO65" s="33">
        <f>IFERROR(VLOOKUP($C65, 'All Indicators - Breakdown'!$C:$IU, AO$1, FALSE), " ")</f>
        <v>1</v>
      </c>
      <c r="AP65">
        <f t="shared" si="13"/>
        <v>5</v>
      </c>
      <c r="AQ65">
        <f t="shared" si="13"/>
        <v>4</v>
      </c>
      <c r="AR65">
        <f t="shared" si="13"/>
        <v>4</v>
      </c>
      <c r="AS65">
        <f t="shared" si="13"/>
        <v>3</v>
      </c>
      <c r="AT65">
        <f t="shared" si="13"/>
        <v>3</v>
      </c>
      <c r="AU65">
        <f t="shared" si="13"/>
        <v>3</v>
      </c>
      <c r="AV65">
        <f t="shared" si="13"/>
        <v>3</v>
      </c>
      <c r="AW65">
        <f t="shared" si="13"/>
        <v>3</v>
      </c>
      <c r="AX65">
        <f t="shared" si="13"/>
        <v>3</v>
      </c>
      <c r="AY65">
        <f t="shared" si="13"/>
        <v>3</v>
      </c>
      <c r="AZ65">
        <f t="shared" si="13"/>
        <v>3</v>
      </c>
      <c r="BA65">
        <f t="shared" si="13"/>
        <v>3</v>
      </c>
      <c r="BB65">
        <f t="shared" si="13"/>
        <v>3</v>
      </c>
      <c r="BC65">
        <f t="shared" si="13"/>
        <v>3</v>
      </c>
      <c r="BD65">
        <f t="shared" si="13"/>
        <v>2</v>
      </c>
      <c r="BE65">
        <f t="shared" si="13"/>
        <v>2</v>
      </c>
      <c r="BF65">
        <f t="shared" si="12"/>
        <v>2</v>
      </c>
      <c r="BG65">
        <f t="shared" si="12"/>
        <v>2</v>
      </c>
      <c r="BH65">
        <f t="shared" si="12"/>
        <v>2</v>
      </c>
      <c r="BI65">
        <f t="shared" si="12"/>
        <v>2</v>
      </c>
      <c r="BJ65">
        <f t="shared" si="12"/>
        <v>2</v>
      </c>
      <c r="BK65">
        <f t="shared" si="12"/>
        <v>2</v>
      </c>
      <c r="BL65">
        <f t="shared" si="12"/>
        <v>1</v>
      </c>
      <c r="BM65">
        <f t="shared" si="12"/>
        <v>1</v>
      </c>
      <c r="BN65">
        <f t="shared" si="12"/>
        <v>1</v>
      </c>
      <c r="BO65">
        <f t="shared" si="12"/>
        <v>1</v>
      </c>
      <c r="BP65">
        <f t="shared" si="12"/>
        <v>1</v>
      </c>
      <c r="BQ65">
        <f t="shared" si="12"/>
        <v>1</v>
      </c>
      <c r="BR65">
        <f t="shared" si="12"/>
        <v>1</v>
      </c>
      <c r="BS65">
        <f t="shared" si="12"/>
        <v>1</v>
      </c>
      <c r="BT65">
        <f t="shared" si="12"/>
        <v>1</v>
      </c>
      <c r="BU65">
        <f t="shared" si="9"/>
        <v>1</v>
      </c>
      <c r="BV65">
        <f t="shared" si="9"/>
        <v>1</v>
      </c>
      <c r="BW65">
        <f t="shared" si="9"/>
        <v>1</v>
      </c>
      <c r="BX65">
        <f t="shared" si="9"/>
        <v>1</v>
      </c>
      <c r="BY65">
        <f t="shared" si="9"/>
        <v>0</v>
      </c>
    </row>
    <row r="66" spans="1:77" ht="16.3" thickTop="1" thickBot="1" x14ac:dyDescent="0.3">
      <c r="A66" s="16" t="s">
        <v>240</v>
      </c>
      <c r="B66" s="16" t="s">
        <v>269</v>
      </c>
      <c r="C66" s="16" t="s">
        <v>270</v>
      </c>
      <c r="D66" s="10">
        <f>VLOOKUP(C66, Overview!C$3:D$403, 2, FALSE)</f>
        <v>3</v>
      </c>
      <c r="E66" s="34">
        <f t="shared" si="2"/>
        <v>3.5</v>
      </c>
      <c r="F66" s="33">
        <f>IFERROR(VLOOKUP($C66, 'All Indicators - Breakdown'!$C:$GQ, F$1, FALSE), " ")</f>
        <v>4</v>
      </c>
      <c r="G66" s="33">
        <f>IFERROR(VLOOKUP($C66, 'All Indicators - Breakdown'!$C:$GQ, G$1, FALSE), " ")</f>
        <v>3</v>
      </c>
      <c r="H66" s="33">
        <f>IFERROR(VLOOKUP($C66, 'All Indicators - Breakdown'!$C:$GQ, H$1, FALSE), " ")</f>
        <v>3</v>
      </c>
      <c r="I66" s="33">
        <f>IFERROR(VLOOKUP($C66, 'All Indicators - Breakdown'!$C:$GQ, I$1, FALSE), " ")</f>
        <v>4</v>
      </c>
      <c r="J66" s="33">
        <f>IFERROR(VLOOKUP($C66, 'All Indicators - Breakdown'!$C:$GQ, J$1, FALSE), " ")</f>
        <v>3</v>
      </c>
      <c r="K66" s="33">
        <f>IFERROR(VLOOKUP($C66, 'All Indicators - Breakdown'!$C:$GQ, K$1, FALSE), " ")</f>
        <v>1</v>
      </c>
      <c r="L66" s="33">
        <f>IFERROR(VLOOKUP($C66, 'All Indicators - Breakdown'!$C:$GQ, L$1, FALSE), " ")</f>
        <v>1</v>
      </c>
      <c r="M66" s="33">
        <f>IFERROR(VLOOKUP($C66, 'All Indicators - Breakdown'!$C:$GQ, M$1, FALSE), " ")</f>
        <v>2</v>
      </c>
      <c r="N66" s="33" t="str">
        <f>IFERROR(VLOOKUP($C66, 'All Indicators - Breakdown'!$C:$GQ, N$1, FALSE), " ")</f>
        <v>N/A</v>
      </c>
      <c r="O66" s="33">
        <f>IFERROR(VLOOKUP($C66, 'All Indicators - Breakdown'!$C:$GQ, O$1, FALSE), " ")</f>
        <v>3</v>
      </c>
      <c r="P66" s="33">
        <f>IFERROR(VLOOKUP($C66, 'All Indicators - Breakdown'!$C:$GQ, P$1, FALSE), " ")</f>
        <v>2</v>
      </c>
      <c r="Q66" s="33">
        <f>IFERROR(VLOOKUP($C66, 'All Indicators - Breakdown'!$C:$GQ, Q$1, FALSE), " ")</f>
        <v>1</v>
      </c>
      <c r="R66" s="33">
        <f>IFERROR(VLOOKUP($C66, 'All Indicators - Breakdown'!$C:$GQ, R$1, FALSE), " ")</f>
        <v>2</v>
      </c>
      <c r="S66" s="33">
        <f>IFERROR(VLOOKUP($C66, 'All Indicators - Breakdown'!$C:$GQ, S$1, FALSE), " ")</f>
        <v>2</v>
      </c>
      <c r="T66" s="33">
        <f>IFERROR(VLOOKUP($C66, 'All Indicators - Breakdown'!$C:$GQ, T$1, FALSE), " ")</f>
        <v>2</v>
      </c>
      <c r="U66" s="33">
        <f>IFERROR(VLOOKUP($C66, 'All Indicators - Breakdown'!$C:$GQ, U$1, FALSE), " ")</f>
        <v>5</v>
      </c>
      <c r="V66" s="33">
        <f>IFERROR(VLOOKUP($C66, 'All Indicators - Breakdown'!$C:$GQ, V$1, FALSE), " ")</f>
        <v>1</v>
      </c>
      <c r="W66" s="33">
        <f>IFERROR(VLOOKUP($C66, 'All Indicators - Breakdown'!$C:$GQ, W$1, FALSE), " ")</f>
        <v>4</v>
      </c>
      <c r="X66" s="33">
        <f>IFERROR(VLOOKUP($C66, 'All Indicators - Breakdown'!$C:$GQ, X$1, FALSE), " ")</f>
        <v>1</v>
      </c>
      <c r="Y66" s="33">
        <f>IFERROR(VLOOKUP($C66, 'All Indicators - Breakdown'!$C:$GQ, Y$1, FALSE), " ")</f>
        <v>1</v>
      </c>
      <c r="Z66" s="33">
        <f>IFERROR(VLOOKUP($C66, 'All Indicators - Breakdown'!$C:$GQ, Z$1, FALSE), " ")</f>
        <v>3</v>
      </c>
      <c r="AA66" s="33">
        <f>IFERROR(VLOOKUP($C66, 'All Indicators - Breakdown'!$C:$GQ, AA$1, FALSE), " ")</f>
        <v>2</v>
      </c>
      <c r="AB66" s="33">
        <f>IFERROR(VLOOKUP($C66, 'All Indicators - Breakdown'!$C:$GQ, AB$1, FALSE), " ")</f>
        <v>3</v>
      </c>
      <c r="AC66" s="33">
        <f>IFERROR(VLOOKUP($C66, 'All Indicators - Breakdown'!$C:$GQ, AC$1, FALSE), " ")</f>
        <v>3</v>
      </c>
      <c r="AD66" s="33">
        <f>IFERROR(VLOOKUP($C66, 'All Indicators - Breakdown'!$C:$GQ, AD$1, FALSE), " ")</f>
        <v>2</v>
      </c>
      <c r="AE66" s="33">
        <f>IFERROR(VLOOKUP($C66, 'All Indicators - Breakdown'!$C:$HE, AE$1, FALSE), " ")</f>
        <v>4</v>
      </c>
      <c r="AF66" s="33">
        <f>IFERROR(VLOOKUP($C66, 'All Indicators - Breakdown'!$C:$HE, AF$1, FALSE), " ")</f>
        <v>3</v>
      </c>
      <c r="AG66" s="33">
        <f>IFERROR(VLOOKUP($C66, 'All Indicators - Breakdown'!$C:$HE, AG$1, FALSE), " ")</f>
        <v>4</v>
      </c>
      <c r="AH66" s="33">
        <f>IFERROR(VLOOKUP($C66, 'All Indicators - Breakdown'!$C:$HE, AH$1, FALSE), " ")</f>
        <v>2</v>
      </c>
      <c r="AI66" s="33">
        <f>IFERROR(VLOOKUP($C66, 'All Indicators - Breakdown'!$C:$HE, AI$1, FALSE), " ")</f>
        <v>2</v>
      </c>
      <c r="AJ66" s="33">
        <f>IFERROR(VLOOKUP($C66, 'All Indicators - Breakdown'!$C:$HZ, AJ$1, FALSE), " ")</f>
        <v>3</v>
      </c>
      <c r="AK66" s="33">
        <f>IFERROR(VLOOKUP($C66, 'All Indicators - Breakdown'!$C:$HZ, AK$1, FALSE), " ")</f>
        <v>2</v>
      </c>
      <c r="AL66" s="33">
        <f>IFERROR(VLOOKUP($C66, 'All Indicators - Breakdown'!$C:$HZ, AL$1, FALSE), " ")</f>
        <v>1</v>
      </c>
      <c r="AM66" s="33">
        <f>IFERROR(VLOOKUP($C66, 'All Indicators - Breakdown'!$C:$IU, AM$1, FALSE), " ")</f>
        <v>5</v>
      </c>
      <c r="AN66" s="33">
        <f>IFERROR(VLOOKUP($C66, 'All Indicators - Breakdown'!$C:$IU, AN$1, FALSE), " ")</f>
        <v>1</v>
      </c>
      <c r="AO66" s="33">
        <f>IFERROR(VLOOKUP($C66, 'All Indicators - Breakdown'!$C:$IU, AO$1, FALSE), " ")</f>
        <v>1</v>
      </c>
      <c r="AP66">
        <f t="shared" si="13"/>
        <v>5</v>
      </c>
      <c r="AQ66">
        <f t="shared" si="13"/>
        <v>5</v>
      </c>
      <c r="AR66">
        <f t="shared" si="13"/>
        <v>4</v>
      </c>
      <c r="AS66">
        <f t="shared" si="13"/>
        <v>4</v>
      </c>
      <c r="AT66">
        <f t="shared" si="13"/>
        <v>4</v>
      </c>
      <c r="AU66">
        <f t="shared" si="13"/>
        <v>4</v>
      </c>
      <c r="AV66">
        <f t="shared" si="13"/>
        <v>4</v>
      </c>
      <c r="AW66">
        <f t="shared" si="13"/>
        <v>3</v>
      </c>
      <c r="AX66">
        <f t="shared" si="13"/>
        <v>3</v>
      </c>
      <c r="AY66">
        <f t="shared" si="13"/>
        <v>3</v>
      </c>
      <c r="AZ66">
        <f t="shared" si="13"/>
        <v>3</v>
      </c>
      <c r="BA66">
        <f t="shared" si="13"/>
        <v>3</v>
      </c>
      <c r="BB66">
        <f t="shared" si="13"/>
        <v>3</v>
      </c>
      <c r="BC66">
        <f t="shared" si="13"/>
        <v>3</v>
      </c>
      <c r="BD66">
        <f t="shared" si="13"/>
        <v>3</v>
      </c>
      <c r="BE66">
        <f t="shared" si="13"/>
        <v>3</v>
      </c>
      <c r="BF66">
        <f t="shared" si="12"/>
        <v>2</v>
      </c>
      <c r="BG66">
        <f t="shared" si="12"/>
        <v>2</v>
      </c>
      <c r="BH66">
        <f t="shared" si="12"/>
        <v>2</v>
      </c>
      <c r="BI66">
        <f t="shared" si="12"/>
        <v>2</v>
      </c>
      <c r="BJ66">
        <f t="shared" si="12"/>
        <v>2</v>
      </c>
      <c r="BK66">
        <f t="shared" si="12"/>
        <v>2</v>
      </c>
      <c r="BL66">
        <f t="shared" si="12"/>
        <v>2</v>
      </c>
      <c r="BM66">
        <f t="shared" si="12"/>
        <v>2</v>
      </c>
      <c r="BN66">
        <f t="shared" si="12"/>
        <v>2</v>
      </c>
      <c r="BO66">
        <f t="shared" si="12"/>
        <v>2</v>
      </c>
      <c r="BP66">
        <f t="shared" si="12"/>
        <v>1</v>
      </c>
      <c r="BQ66">
        <f t="shared" si="12"/>
        <v>1</v>
      </c>
      <c r="BR66">
        <f t="shared" si="12"/>
        <v>1</v>
      </c>
      <c r="BS66">
        <f t="shared" si="12"/>
        <v>1</v>
      </c>
      <c r="BT66">
        <f t="shared" si="12"/>
        <v>1</v>
      </c>
      <c r="BU66">
        <f t="shared" si="9"/>
        <v>1</v>
      </c>
      <c r="BV66">
        <f t="shared" si="9"/>
        <v>1</v>
      </c>
      <c r="BW66">
        <f t="shared" si="9"/>
        <v>1</v>
      </c>
      <c r="BX66">
        <f t="shared" si="9"/>
        <v>1</v>
      </c>
      <c r="BY66">
        <f t="shared" si="9"/>
        <v>0</v>
      </c>
    </row>
    <row r="67" spans="1:77" ht="16.3" thickTop="1" thickBot="1" x14ac:dyDescent="0.3">
      <c r="A67" s="16" t="s">
        <v>240</v>
      </c>
      <c r="B67" s="16" t="s">
        <v>271</v>
      </c>
      <c r="C67" s="16" t="s">
        <v>272</v>
      </c>
      <c r="D67" s="10">
        <f>VLOOKUP(C67, Overview!C$3:D$403, 2, FALSE)</f>
        <v>3</v>
      </c>
      <c r="E67" s="34">
        <f t="shared" si="2"/>
        <v>3.1</v>
      </c>
      <c r="F67" s="33">
        <f>IFERROR(VLOOKUP($C67, 'All Indicators - Breakdown'!$C:$GQ, F$1, FALSE), " ")</f>
        <v>4</v>
      </c>
      <c r="G67" s="33">
        <f>IFERROR(VLOOKUP($C67, 'All Indicators - Breakdown'!$C:$GQ, G$1, FALSE), " ")</f>
        <v>3</v>
      </c>
      <c r="H67" s="33">
        <f>IFERROR(VLOOKUP($C67, 'All Indicators - Breakdown'!$C:$GQ, H$1, FALSE), " ")</f>
        <v>3</v>
      </c>
      <c r="I67" s="33">
        <f>IFERROR(VLOOKUP($C67, 'All Indicators - Breakdown'!$C:$GQ, I$1, FALSE), " ")</f>
        <v>3</v>
      </c>
      <c r="J67" s="33">
        <f>IFERROR(VLOOKUP($C67, 'All Indicators - Breakdown'!$C:$GQ, J$1, FALSE), " ")</f>
        <v>3</v>
      </c>
      <c r="K67" s="33">
        <f>IFERROR(VLOOKUP($C67, 'All Indicators - Breakdown'!$C:$GQ, K$1, FALSE), " ")</f>
        <v>1</v>
      </c>
      <c r="L67" s="33">
        <f>IFERROR(VLOOKUP($C67, 'All Indicators - Breakdown'!$C:$GQ, L$1, FALSE), " ")</f>
        <v>1</v>
      </c>
      <c r="M67" s="33">
        <f>IFERROR(VLOOKUP($C67, 'All Indicators - Breakdown'!$C:$GQ, M$1, FALSE), " ")</f>
        <v>2</v>
      </c>
      <c r="N67" s="33" t="str">
        <f>IFERROR(VLOOKUP($C67, 'All Indicators - Breakdown'!$C:$GQ, N$1, FALSE), " ")</f>
        <v>N/A</v>
      </c>
      <c r="O67" s="33">
        <f>IFERROR(VLOOKUP($C67, 'All Indicators - Breakdown'!$C:$GQ, O$1, FALSE), " ")</f>
        <v>2</v>
      </c>
      <c r="P67" s="33">
        <f>IFERROR(VLOOKUP($C67, 'All Indicators - Breakdown'!$C:$GQ, P$1, FALSE), " ")</f>
        <v>3</v>
      </c>
      <c r="Q67" s="33">
        <f>IFERROR(VLOOKUP($C67, 'All Indicators - Breakdown'!$C:$GQ, Q$1, FALSE), " ")</f>
        <v>1</v>
      </c>
      <c r="R67" s="33">
        <f>IFERROR(VLOOKUP($C67, 'All Indicators - Breakdown'!$C:$GQ, R$1, FALSE), " ")</f>
        <v>2</v>
      </c>
      <c r="S67" s="33">
        <f>IFERROR(VLOOKUP($C67, 'All Indicators - Breakdown'!$C:$GQ, S$1, FALSE), " ")</f>
        <v>3</v>
      </c>
      <c r="T67" s="33">
        <f>IFERROR(VLOOKUP($C67, 'All Indicators - Breakdown'!$C:$GQ, T$1, FALSE), " ")</f>
        <v>2</v>
      </c>
      <c r="U67" s="33">
        <f>IFERROR(VLOOKUP($C67, 'All Indicators - Breakdown'!$C:$GQ, U$1, FALSE), " ")</f>
        <v>1</v>
      </c>
      <c r="V67" s="33">
        <f>IFERROR(VLOOKUP($C67, 'All Indicators - Breakdown'!$C:$GQ, V$1, FALSE), " ")</f>
        <v>1</v>
      </c>
      <c r="W67" s="33">
        <f>IFERROR(VLOOKUP($C67, 'All Indicators - Breakdown'!$C:$GQ, W$1, FALSE), " ")</f>
        <v>3</v>
      </c>
      <c r="X67" s="33">
        <f>IFERROR(VLOOKUP($C67, 'All Indicators - Breakdown'!$C:$GQ, X$1, FALSE), " ")</f>
        <v>1</v>
      </c>
      <c r="Y67" s="33">
        <f>IFERROR(VLOOKUP($C67, 'All Indicators - Breakdown'!$C:$GQ, Y$1, FALSE), " ")</f>
        <v>1</v>
      </c>
      <c r="Z67" s="33">
        <f>IFERROR(VLOOKUP($C67, 'All Indicators - Breakdown'!$C:$GQ, Z$1, FALSE), " ")</f>
        <v>3</v>
      </c>
      <c r="AA67" s="33">
        <f>IFERROR(VLOOKUP($C67, 'All Indicators - Breakdown'!$C:$GQ, AA$1, FALSE), " ")</f>
        <v>1</v>
      </c>
      <c r="AB67" s="33">
        <f>IFERROR(VLOOKUP($C67, 'All Indicators - Breakdown'!$C:$GQ, AB$1, FALSE), " ")</f>
        <v>3</v>
      </c>
      <c r="AC67" s="33">
        <f>IFERROR(VLOOKUP($C67, 'All Indicators - Breakdown'!$C:$GQ, AC$1, FALSE), " ")</f>
        <v>3</v>
      </c>
      <c r="AD67" s="33">
        <f>IFERROR(VLOOKUP($C67, 'All Indicators - Breakdown'!$C:$GQ, AD$1, FALSE), " ")</f>
        <v>2</v>
      </c>
      <c r="AE67" s="33">
        <f>IFERROR(VLOOKUP($C67, 'All Indicators - Breakdown'!$C:$HE, AE$1, FALSE), " ")</f>
        <v>3</v>
      </c>
      <c r="AF67" s="33">
        <f>IFERROR(VLOOKUP($C67, 'All Indicators - Breakdown'!$C:$HE, AF$1, FALSE), " ")</f>
        <v>3</v>
      </c>
      <c r="AG67" s="33">
        <f>IFERROR(VLOOKUP($C67, 'All Indicators - Breakdown'!$C:$HE, AG$1, FALSE), " ")</f>
        <v>4</v>
      </c>
      <c r="AH67" s="33">
        <f>IFERROR(VLOOKUP($C67, 'All Indicators - Breakdown'!$C:$HE, AH$1, FALSE), " ")</f>
        <v>2</v>
      </c>
      <c r="AI67" s="33">
        <f>IFERROR(VLOOKUP($C67, 'All Indicators - Breakdown'!$C:$HE, AI$1, FALSE), " ")</f>
        <v>2</v>
      </c>
      <c r="AJ67" s="33">
        <f>IFERROR(VLOOKUP($C67, 'All Indicators - Breakdown'!$C:$HZ, AJ$1, FALSE), " ")</f>
        <v>3</v>
      </c>
      <c r="AK67" s="33">
        <f>IFERROR(VLOOKUP($C67, 'All Indicators - Breakdown'!$C:$HZ, AK$1, FALSE), " ")</f>
        <v>2</v>
      </c>
      <c r="AL67" s="33">
        <f>IFERROR(VLOOKUP($C67, 'All Indicators - Breakdown'!$C:$HZ, AL$1, FALSE), " ")</f>
        <v>1</v>
      </c>
      <c r="AM67" s="33">
        <f>IFERROR(VLOOKUP($C67, 'All Indicators - Breakdown'!$C:$IU, AM$1, FALSE), " ")</f>
        <v>3</v>
      </c>
      <c r="AN67" s="33">
        <f>IFERROR(VLOOKUP($C67, 'All Indicators - Breakdown'!$C:$IU, AN$1, FALSE), " ")</f>
        <v>1</v>
      </c>
      <c r="AO67" s="33">
        <f>IFERROR(VLOOKUP($C67, 'All Indicators - Breakdown'!$C:$IU, AO$1, FALSE), " ")</f>
        <v>1</v>
      </c>
      <c r="AP67">
        <f t="shared" si="13"/>
        <v>4</v>
      </c>
      <c r="AQ67">
        <f t="shared" si="13"/>
        <v>4</v>
      </c>
      <c r="AR67">
        <f t="shared" si="13"/>
        <v>3</v>
      </c>
      <c r="AS67">
        <f t="shared" si="13"/>
        <v>3</v>
      </c>
      <c r="AT67">
        <f t="shared" si="13"/>
        <v>3</v>
      </c>
      <c r="AU67">
        <f t="shared" si="13"/>
        <v>3</v>
      </c>
      <c r="AV67">
        <f t="shared" si="13"/>
        <v>3</v>
      </c>
      <c r="AW67">
        <f t="shared" si="13"/>
        <v>3</v>
      </c>
      <c r="AX67">
        <f t="shared" si="13"/>
        <v>3</v>
      </c>
      <c r="AY67">
        <f t="shared" si="13"/>
        <v>3</v>
      </c>
      <c r="AZ67">
        <f t="shared" si="13"/>
        <v>3</v>
      </c>
      <c r="BA67">
        <f t="shared" si="13"/>
        <v>3</v>
      </c>
      <c r="BB67">
        <f t="shared" si="13"/>
        <v>3</v>
      </c>
      <c r="BC67">
        <f t="shared" si="13"/>
        <v>3</v>
      </c>
      <c r="BD67">
        <f t="shared" si="13"/>
        <v>3</v>
      </c>
      <c r="BE67">
        <f t="shared" si="13"/>
        <v>3</v>
      </c>
      <c r="BF67">
        <f t="shared" si="12"/>
        <v>2</v>
      </c>
      <c r="BG67">
        <f t="shared" si="12"/>
        <v>2</v>
      </c>
      <c r="BH67">
        <f t="shared" si="12"/>
        <v>2</v>
      </c>
      <c r="BI67">
        <f t="shared" si="12"/>
        <v>2</v>
      </c>
      <c r="BJ67">
        <f t="shared" si="12"/>
        <v>2</v>
      </c>
      <c r="BK67">
        <f t="shared" si="12"/>
        <v>2</v>
      </c>
      <c r="BL67">
        <f t="shared" si="12"/>
        <v>2</v>
      </c>
      <c r="BM67">
        <f t="shared" si="12"/>
        <v>2</v>
      </c>
      <c r="BN67">
        <f t="shared" si="12"/>
        <v>1</v>
      </c>
      <c r="BO67">
        <f t="shared" si="12"/>
        <v>1</v>
      </c>
      <c r="BP67">
        <f t="shared" si="12"/>
        <v>1</v>
      </c>
      <c r="BQ67">
        <f t="shared" si="12"/>
        <v>1</v>
      </c>
      <c r="BR67">
        <f t="shared" si="12"/>
        <v>1</v>
      </c>
      <c r="BS67">
        <f t="shared" si="12"/>
        <v>1</v>
      </c>
      <c r="BT67">
        <f t="shared" si="12"/>
        <v>1</v>
      </c>
      <c r="BU67">
        <f t="shared" si="9"/>
        <v>1</v>
      </c>
      <c r="BV67">
        <f t="shared" si="9"/>
        <v>1</v>
      </c>
      <c r="BW67">
        <f t="shared" si="9"/>
        <v>1</v>
      </c>
      <c r="BX67">
        <f t="shared" si="9"/>
        <v>1</v>
      </c>
      <c r="BY67">
        <f t="shared" si="9"/>
        <v>0</v>
      </c>
    </row>
    <row r="68" spans="1:77" ht="16.3" thickTop="1" thickBot="1" x14ac:dyDescent="0.3">
      <c r="A68" s="16" t="s">
        <v>240</v>
      </c>
      <c r="B68" s="16" t="s">
        <v>273</v>
      </c>
      <c r="C68" s="16" t="s">
        <v>274</v>
      </c>
      <c r="D68" s="10">
        <f>VLOOKUP(C68, Overview!C$3:D$403, 2, FALSE)</f>
        <v>2</v>
      </c>
      <c r="E68" s="34">
        <f t="shared" si="2"/>
        <v>3.1</v>
      </c>
      <c r="F68" s="33">
        <f>IFERROR(VLOOKUP($C68, 'All Indicators - Breakdown'!$C:$GQ, F$1, FALSE), " ")</f>
        <v>4</v>
      </c>
      <c r="G68" s="33">
        <f>IFERROR(VLOOKUP($C68, 'All Indicators - Breakdown'!$C:$GQ, G$1, FALSE), " ")</f>
        <v>3</v>
      </c>
      <c r="H68" s="33">
        <f>IFERROR(VLOOKUP($C68, 'All Indicators - Breakdown'!$C:$GQ, H$1, FALSE), " ")</f>
        <v>3</v>
      </c>
      <c r="I68" s="33">
        <f>IFERROR(VLOOKUP($C68, 'All Indicators - Breakdown'!$C:$GQ, I$1, FALSE), " ")</f>
        <v>4</v>
      </c>
      <c r="J68" s="33">
        <f>IFERROR(VLOOKUP($C68, 'All Indicators - Breakdown'!$C:$GQ, J$1, FALSE), " ")</f>
        <v>2</v>
      </c>
      <c r="K68" s="33">
        <f>IFERROR(VLOOKUP($C68, 'All Indicators - Breakdown'!$C:$GQ, K$1, FALSE), " ")</f>
        <v>1</v>
      </c>
      <c r="L68" s="33">
        <f>IFERROR(VLOOKUP($C68, 'All Indicators - Breakdown'!$C:$GQ, L$1, FALSE), " ")</f>
        <v>1</v>
      </c>
      <c r="M68" s="33">
        <f>IFERROR(VLOOKUP($C68, 'All Indicators - Breakdown'!$C:$GQ, M$1, FALSE), " ")</f>
        <v>2</v>
      </c>
      <c r="N68" s="33" t="str">
        <f>IFERROR(VLOOKUP($C68, 'All Indicators - Breakdown'!$C:$GQ, N$1, FALSE), " ")</f>
        <v>N/A</v>
      </c>
      <c r="O68" s="33">
        <f>IFERROR(VLOOKUP($C68, 'All Indicators - Breakdown'!$C:$GQ, O$1, FALSE), " ")</f>
        <v>3</v>
      </c>
      <c r="P68" s="33">
        <f>IFERROR(VLOOKUP($C68, 'All Indicators - Breakdown'!$C:$GQ, P$1, FALSE), " ")</f>
        <v>1</v>
      </c>
      <c r="Q68" s="33">
        <f>IFERROR(VLOOKUP($C68, 'All Indicators - Breakdown'!$C:$GQ, Q$1, FALSE), " ")</f>
        <v>1</v>
      </c>
      <c r="R68" s="33">
        <f>IFERROR(VLOOKUP($C68, 'All Indicators - Breakdown'!$C:$GQ, R$1, FALSE), " ")</f>
        <v>2</v>
      </c>
      <c r="S68" s="33">
        <f>IFERROR(VLOOKUP($C68, 'All Indicators - Breakdown'!$C:$GQ, S$1, FALSE), " ")</f>
        <v>4</v>
      </c>
      <c r="T68" s="33">
        <f>IFERROR(VLOOKUP($C68, 'All Indicators - Breakdown'!$C:$GQ, T$1, FALSE), " ")</f>
        <v>3</v>
      </c>
      <c r="U68" s="33">
        <f>IFERROR(VLOOKUP($C68, 'All Indicators - Breakdown'!$C:$GQ, U$1, FALSE), " ")</f>
        <v>1</v>
      </c>
      <c r="V68" s="33">
        <f>IFERROR(VLOOKUP($C68, 'All Indicators - Breakdown'!$C:$GQ, V$1, FALSE), " ")</f>
        <v>1</v>
      </c>
      <c r="W68" s="33">
        <f>IFERROR(VLOOKUP($C68, 'All Indicators - Breakdown'!$C:$GQ, W$1, FALSE), " ")</f>
        <v>3</v>
      </c>
      <c r="X68" s="33">
        <f>IFERROR(VLOOKUP($C68, 'All Indicators - Breakdown'!$C:$GQ, X$1, FALSE), " ")</f>
        <v>1</v>
      </c>
      <c r="Y68" s="33">
        <f>IFERROR(VLOOKUP($C68, 'All Indicators - Breakdown'!$C:$GQ, Y$1, FALSE), " ")</f>
        <v>1</v>
      </c>
      <c r="Z68" s="33">
        <f>IFERROR(VLOOKUP($C68, 'All Indicators - Breakdown'!$C:$GQ, Z$1, FALSE), " ")</f>
        <v>3</v>
      </c>
      <c r="AA68" s="33">
        <f>IFERROR(VLOOKUP($C68, 'All Indicators - Breakdown'!$C:$GQ, AA$1, FALSE), " ")</f>
        <v>3</v>
      </c>
      <c r="AB68" s="33">
        <f>IFERROR(VLOOKUP($C68, 'All Indicators - Breakdown'!$C:$GQ, AB$1, FALSE), " ")</f>
        <v>3</v>
      </c>
      <c r="AC68" s="33">
        <f>IFERROR(VLOOKUP($C68, 'All Indicators - Breakdown'!$C:$GQ, AC$1, FALSE), " ")</f>
        <v>4</v>
      </c>
      <c r="AD68" s="33">
        <f>IFERROR(VLOOKUP($C68, 'All Indicators - Breakdown'!$C:$GQ, AD$1, FALSE), " ")</f>
        <v>1</v>
      </c>
      <c r="AE68" s="33">
        <f>IFERROR(VLOOKUP($C68, 'All Indicators - Breakdown'!$C:$HE, AE$1, FALSE), " ")</f>
        <v>1</v>
      </c>
      <c r="AF68" s="33">
        <f>IFERROR(VLOOKUP($C68, 'All Indicators - Breakdown'!$C:$HE, AF$1, FALSE), " ")</f>
        <v>2</v>
      </c>
      <c r="AG68" s="33">
        <f>IFERROR(VLOOKUP($C68, 'All Indicators - Breakdown'!$C:$HE, AG$1, FALSE), " ")</f>
        <v>3</v>
      </c>
      <c r="AH68" s="33">
        <f>IFERROR(VLOOKUP($C68, 'All Indicators - Breakdown'!$C:$HE, AH$1, FALSE), " ")</f>
        <v>2</v>
      </c>
      <c r="AI68" s="33">
        <f>IFERROR(VLOOKUP($C68, 'All Indicators - Breakdown'!$C:$HE, AI$1, FALSE), " ")</f>
        <v>2</v>
      </c>
      <c r="AJ68" s="33">
        <f>IFERROR(VLOOKUP($C68, 'All Indicators - Breakdown'!$C:$HZ, AJ$1, FALSE), " ")</f>
        <v>2</v>
      </c>
      <c r="AK68" s="33">
        <f>IFERROR(VLOOKUP($C68, 'All Indicators - Breakdown'!$C:$HZ, AK$1, FALSE), " ")</f>
        <v>2</v>
      </c>
      <c r="AL68" s="33">
        <f>IFERROR(VLOOKUP($C68, 'All Indicators - Breakdown'!$C:$HZ, AL$1, FALSE), " ")</f>
        <v>1</v>
      </c>
      <c r="AM68" s="33">
        <f>IFERROR(VLOOKUP($C68, 'All Indicators - Breakdown'!$C:$IU, AM$1, FALSE), " ")</f>
        <v>3</v>
      </c>
      <c r="AN68" s="33">
        <f>IFERROR(VLOOKUP($C68, 'All Indicators - Breakdown'!$C:$IU, AN$1, FALSE), " ")</f>
        <v>1</v>
      </c>
      <c r="AO68" s="33">
        <f>IFERROR(VLOOKUP($C68, 'All Indicators - Breakdown'!$C:$IU, AO$1, FALSE), " ")</f>
        <v>1</v>
      </c>
      <c r="AP68">
        <f t="shared" si="13"/>
        <v>4</v>
      </c>
      <c r="AQ68">
        <f t="shared" si="13"/>
        <v>4</v>
      </c>
      <c r="AR68">
        <f t="shared" si="13"/>
        <v>4</v>
      </c>
      <c r="AS68">
        <f t="shared" si="13"/>
        <v>4</v>
      </c>
      <c r="AT68">
        <f t="shared" si="13"/>
        <v>3</v>
      </c>
      <c r="AU68">
        <f t="shared" si="13"/>
        <v>3</v>
      </c>
      <c r="AV68">
        <f t="shared" si="13"/>
        <v>3</v>
      </c>
      <c r="AW68">
        <f t="shared" si="13"/>
        <v>3</v>
      </c>
      <c r="AX68">
        <f t="shared" si="13"/>
        <v>3</v>
      </c>
      <c r="AY68">
        <f t="shared" si="13"/>
        <v>3</v>
      </c>
      <c r="AZ68">
        <f t="shared" si="13"/>
        <v>3</v>
      </c>
      <c r="BA68">
        <f t="shared" si="13"/>
        <v>3</v>
      </c>
      <c r="BB68">
        <f t="shared" si="13"/>
        <v>3</v>
      </c>
      <c r="BC68">
        <f t="shared" si="13"/>
        <v>3</v>
      </c>
      <c r="BD68">
        <f t="shared" si="13"/>
        <v>2</v>
      </c>
      <c r="BE68">
        <f t="shared" si="13"/>
        <v>2</v>
      </c>
      <c r="BF68">
        <f t="shared" si="12"/>
        <v>2</v>
      </c>
      <c r="BG68">
        <f t="shared" si="12"/>
        <v>2</v>
      </c>
      <c r="BH68">
        <f t="shared" si="12"/>
        <v>2</v>
      </c>
      <c r="BI68">
        <f t="shared" si="12"/>
        <v>2</v>
      </c>
      <c r="BJ68">
        <f t="shared" si="12"/>
        <v>2</v>
      </c>
      <c r="BK68">
        <f t="shared" si="12"/>
        <v>2</v>
      </c>
      <c r="BL68">
        <f t="shared" si="12"/>
        <v>1</v>
      </c>
      <c r="BM68">
        <f t="shared" si="12"/>
        <v>1</v>
      </c>
      <c r="BN68">
        <f t="shared" si="12"/>
        <v>1</v>
      </c>
      <c r="BO68">
        <f t="shared" si="12"/>
        <v>1</v>
      </c>
      <c r="BP68">
        <f t="shared" si="12"/>
        <v>1</v>
      </c>
      <c r="BQ68">
        <f t="shared" si="12"/>
        <v>1</v>
      </c>
      <c r="BR68">
        <f t="shared" si="12"/>
        <v>1</v>
      </c>
      <c r="BS68">
        <f t="shared" si="12"/>
        <v>1</v>
      </c>
      <c r="BT68">
        <f t="shared" si="12"/>
        <v>1</v>
      </c>
      <c r="BU68">
        <f t="shared" si="9"/>
        <v>1</v>
      </c>
      <c r="BV68">
        <f t="shared" si="9"/>
        <v>1</v>
      </c>
      <c r="BW68">
        <f t="shared" si="9"/>
        <v>1</v>
      </c>
      <c r="BX68">
        <f t="shared" si="9"/>
        <v>1</v>
      </c>
      <c r="BY68">
        <f t="shared" si="9"/>
        <v>0</v>
      </c>
    </row>
    <row r="69" spans="1:77" ht="16.3" thickTop="1" thickBot="1" x14ac:dyDescent="0.3">
      <c r="A69" s="16" t="s">
        <v>240</v>
      </c>
      <c r="B69" s="16" t="s">
        <v>275</v>
      </c>
      <c r="C69" s="16" t="s">
        <v>276</v>
      </c>
      <c r="D69" s="10">
        <f>VLOOKUP(C69, Overview!C$3:D$403, 2, FALSE)</f>
        <v>3</v>
      </c>
      <c r="E69" s="34">
        <f t="shared" ref="E69:E132" si="14">ROUND(AVERAGE(AP69:BF69), 1)</f>
        <v>3.2</v>
      </c>
      <c r="F69" s="33">
        <f>IFERROR(VLOOKUP($C69, 'All Indicators - Breakdown'!$C:$GQ, F$1, FALSE), " ")</f>
        <v>5</v>
      </c>
      <c r="G69" s="33">
        <f>IFERROR(VLOOKUP($C69, 'All Indicators - Breakdown'!$C:$GQ, G$1, FALSE), " ")</f>
        <v>3</v>
      </c>
      <c r="H69" s="33">
        <f>IFERROR(VLOOKUP($C69, 'All Indicators - Breakdown'!$C:$GQ, H$1, FALSE), " ")</f>
        <v>3</v>
      </c>
      <c r="I69" s="33">
        <f>IFERROR(VLOOKUP($C69, 'All Indicators - Breakdown'!$C:$GQ, I$1, FALSE), " ")</f>
        <v>4</v>
      </c>
      <c r="J69" s="33">
        <f>IFERROR(VLOOKUP($C69, 'All Indicators - Breakdown'!$C:$GQ, J$1, FALSE), " ")</f>
        <v>2</v>
      </c>
      <c r="K69" s="33">
        <f>IFERROR(VLOOKUP($C69, 'All Indicators - Breakdown'!$C:$GQ, K$1, FALSE), " ")</f>
        <v>1</v>
      </c>
      <c r="L69" s="33">
        <f>IFERROR(VLOOKUP($C69, 'All Indicators - Breakdown'!$C:$GQ, L$1, FALSE), " ")</f>
        <v>1</v>
      </c>
      <c r="M69" s="33">
        <f>IFERROR(VLOOKUP($C69, 'All Indicators - Breakdown'!$C:$GQ, M$1, FALSE), " ")</f>
        <v>3</v>
      </c>
      <c r="N69" s="33" t="str">
        <f>IFERROR(VLOOKUP($C69, 'All Indicators - Breakdown'!$C:$GQ, N$1, FALSE), " ")</f>
        <v>N/A</v>
      </c>
      <c r="O69" s="33">
        <f>IFERROR(VLOOKUP($C69, 'All Indicators - Breakdown'!$C:$GQ, O$1, FALSE), " ")</f>
        <v>3</v>
      </c>
      <c r="P69" s="33">
        <f>IFERROR(VLOOKUP($C69, 'All Indicators - Breakdown'!$C:$GQ, P$1, FALSE), " ")</f>
        <v>1</v>
      </c>
      <c r="Q69" s="33">
        <f>IFERROR(VLOOKUP($C69, 'All Indicators - Breakdown'!$C:$GQ, Q$1, FALSE), " ")</f>
        <v>1</v>
      </c>
      <c r="R69" s="33">
        <f>IFERROR(VLOOKUP($C69, 'All Indicators - Breakdown'!$C:$GQ, R$1, FALSE), " ")</f>
        <v>2</v>
      </c>
      <c r="S69" s="33">
        <f>IFERROR(VLOOKUP($C69, 'All Indicators - Breakdown'!$C:$GQ, S$1, FALSE), " ")</f>
        <v>2</v>
      </c>
      <c r="T69" s="33">
        <f>IFERROR(VLOOKUP($C69, 'All Indicators - Breakdown'!$C:$GQ, T$1, FALSE), " ")</f>
        <v>3</v>
      </c>
      <c r="U69" s="33">
        <f>IFERROR(VLOOKUP($C69, 'All Indicators - Breakdown'!$C:$GQ, U$1, FALSE), " ")</f>
        <v>3</v>
      </c>
      <c r="V69" s="33">
        <f>IFERROR(VLOOKUP($C69, 'All Indicators - Breakdown'!$C:$GQ, V$1, FALSE), " ")</f>
        <v>1</v>
      </c>
      <c r="W69" s="33">
        <f>IFERROR(VLOOKUP($C69, 'All Indicators - Breakdown'!$C:$GQ, W$1, FALSE), " ")</f>
        <v>3</v>
      </c>
      <c r="X69" s="33">
        <f>IFERROR(VLOOKUP($C69, 'All Indicators - Breakdown'!$C:$GQ, X$1, FALSE), " ")</f>
        <v>1</v>
      </c>
      <c r="Y69" s="33">
        <f>IFERROR(VLOOKUP($C69, 'All Indicators - Breakdown'!$C:$GQ, Y$1, FALSE), " ")</f>
        <v>1</v>
      </c>
      <c r="Z69" s="33">
        <f>IFERROR(VLOOKUP($C69, 'All Indicators - Breakdown'!$C:$GQ, Z$1, FALSE), " ")</f>
        <v>3</v>
      </c>
      <c r="AA69" s="33">
        <f>IFERROR(VLOOKUP($C69, 'All Indicators - Breakdown'!$C:$GQ, AA$1, FALSE), " ")</f>
        <v>2</v>
      </c>
      <c r="AB69" s="33">
        <f>IFERROR(VLOOKUP($C69, 'All Indicators - Breakdown'!$C:$GQ, AB$1, FALSE), " ")</f>
        <v>3</v>
      </c>
      <c r="AC69" s="33">
        <f>IFERROR(VLOOKUP($C69, 'All Indicators - Breakdown'!$C:$GQ, AC$1, FALSE), " ")</f>
        <v>4</v>
      </c>
      <c r="AD69" s="33">
        <f>IFERROR(VLOOKUP($C69, 'All Indicators - Breakdown'!$C:$GQ, AD$1, FALSE), " ")</f>
        <v>1</v>
      </c>
      <c r="AE69" s="33">
        <f>IFERROR(VLOOKUP($C69, 'All Indicators - Breakdown'!$C:$HE, AE$1, FALSE), " ")</f>
        <v>3</v>
      </c>
      <c r="AF69" s="33">
        <f>IFERROR(VLOOKUP($C69, 'All Indicators - Breakdown'!$C:$HE, AF$1, FALSE), " ")</f>
        <v>3</v>
      </c>
      <c r="AG69" s="33">
        <f>IFERROR(VLOOKUP($C69, 'All Indicators - Breakdown'!$C:$HE, AG$1, FALSE), " ")</f>
        <v>4</v>
      </c>
      <c r="AH69" s="33">
        <f>IFERROR(VLOOKUP($C69, 'All Indicators - Breakdown'!$C:$HE, AH$1, FALSE), " ")</f>
        <v>2</v>
      </c>
      <c r="AI69" s="33">
        <f>IFERROR(VLOOKUP($C69, 'All Indicators - Breakdown'!$C:$HE, AI$1, FALSE), " ")</f>
        <v>2</v>
      </c>
      <c r="AJ69" s="33">
        <f>IFERROR(VLOOKUP($C69, 'All Indicators - Breakdown'!$C:$HZ, AJ$1, FALSE), " ")</f>
        <v>1</v>
      </c>
      <c r="AK69" s="33">
        <f>IFERROR(VLOOKUP($C69, 'All Indicators - Breakdown'!$C:$HZ, AK$1, FALSE), " ")</f>
        <v>1</v>
      </c>
      <c r="AL69" s="33">
        <f>IFERROR(VLOOKUP($C69, 'All Indicators - Breakdown'!$C:$HZ, AL$1, FALSE), " ")</f>
        <v>1</v>
      </c>
      <c r="AM69" s="33">
        <f>IFERROR(VLOOKUP($C69, 'All Indicators - Breakdown'!$C:$IU, AM$1, FALSE), " ")</f>
        <v>3</v>
      </c>
      <c r="AN69" s="33">
        <f>IFERROR(VLOOKUP($C69, 'All Indicators - Breakdown'!$C:$IU, AN$1, FALSE), " ")</f>
        <v>1</v>
      </c>
      <c r="AO69" s="33">
        <f>IFERROR(VLOOKUP($C69, 'All Indicators - Breakdown'!$C:$IU, AO$1, FALSE), " ")</f>
        <v>1</v>
      </c>
      <c r="AP69">
        <f t="shared" si="13"/>
        <v>5</v>
      </c>
      <c r="AQ69">
        <f t="shared" si="13"/>
        <v>4</v>
      </c>
      <c r="AR69">
        <f t="shared" si="13"/>
        <v>4</v>
      </c>
      <c r="AS69">
        <f t="shared" si="13"/>
        <v>4</v>
      </c>
      <c r="AT69">
        <f t="shared" si="13"/>
        <v>3</v>
      </c>
      <c r="AU69">
        <f t="shared" si="13"/>
        <v>3</v>
      </c>
      <c r="AV69">
        <f t="shared" si="13"/>
        <v>3</v>
      </c>
      <c r="AW69">
        <f t="shared" si="13"/>
        <v>3</v>
      </c>
      <c r="AX69">
        <f t="shared" si="13"/>
        <v>3</v>
      </c>
      <c r="AY69">
        <f t="shared" si="13"/>
        <v>3</v>
      </c>
      <c r="AZ69">
        <f t="shared" si="13"/>
        <v>3</v>
      </c>
      <c r="BA69">
        <f t="shared" si="13"/>
        <v>3</v>
      </c>
      <c r="BB69">
        <f t="shared" si="13"/>
        <v>3</v>
      </c>
      <c r="BC69">
        <f t="shared" si="13"/>
        <v>3</v>
      </c>
      <c r="BD69">
        <f t="shared" si="13"/>
        <v>3</v>
      </c>
      <c r="BE69">
        <f t="shared" si="13"/>
        <v>3</v>
      </c>
      <c r="BF69">
        <f t="shared" si="12"/>
        <v>2</v>
      </c>
      <c r="BG69">
        <f t="shared" si="12"/>
        <v>2</v>
      </c>
      <c r="BH69">
        <f t="shared" si="12"/>
        <v>2</v>
      </c>
      <c r="BI69">
        <f t="shared" si="12"/>
        <v>2</v>
      </c>
      <c r="BJ69">
        <f t="shared" si="12"/>
        <v>2</v>
      </c>
      <c r="BK69">
        <f t="shared" si="12"/>
        <v>2</v>
      </c>
      <c r="BL69">
        <f t="shared" si="12"/>
        <v>1</v>
      </c>
      <c r="BM69">
        <f t="shared" si="12"/>
        <v>1</v>
      </c>
      <c r="BN69">
        <f t="shared" si="12"/>
        <v>1</v>
      </c>
      <c r="BO69">
        <f t="shared" si="12"/>
        <v>1</v>
      </c>
      <c r="BP69">
        <f t="shared" si="12"/>
        <v>1</v>
      </c>
      <c r="BQ69">
        <f t="shared" si="12"/>
        <v>1</v>
      </c>
      <c r="BR69">
        <f t="shared" si="12"/>
        <v>1</v>
      </c>
      <c r="BS69">
        <f t="shared" si="12"/>
        <v>1</v>
      </c>
      <c r="BT69">
        <f t="shared" si="12"/>
        <v>1</v>
      </c>
      <c r="BU69">
        <f t="shared" si="9"/>
        <v>1</v>
      </c>
      <c r="BV69">
        <f t="shared" si="9"/>
        <v>1</v>
      </c>
      <c r="BW69">
        <f t="shared" si="9"/>
        <v>1</v>
      </c>
      <c r="BX69">
        <f t="shared" si="9"/>
        <v>1</v>
      </c>
      <c r="BY69">
        <f t="shared" si="9"/>
        <v>0</v>
      </c>
    </row>
    <row r="70" spans="1:77" ht="16.3" thickTop="1" thickBot="1" x14ac:dyDescent="0.3">
      <c r="A70" s="16" t="s">
        <v>240</v>
      </c>
      <c r="B70" s="16" t="s">
        <v>277</v>
      </c>
      <c r="C70" s="16" t="s">
        <v>278</v>
      </c>
      <c r="D70" s="10">
        <f>VLOOKUP(C70, Overview!C$3:D$403, 2, FALSE)</f>
        <v>3</v>
      </c>
      <c r="E70" s="34">
        <f t="shared" si="14"/>
        <v>3.3</v>
      </c>
      <c r="F70" s="33">
        <f>IFERROR(VLOOKUP($C70, 'All Indicators - Breakdown'!$C:$GQ, F$1, FALSE), " ")</f>
        <v>4</v>
      </c>
      <c r="G70" s="33">
        <f>IFERROR(VLOOKUP($C70, 'All Indicators - Breakdown'!$C:$GQ, G$1, FALSE), " ")</f>
        <v>3</v>
      </c>
      <c r="H70" s="33">
        <f>IFERROR(VLOOKUP($C70, 'All Indicators - Breakdown'!$C:$GQ, H$1, FALSE), " ")</f>
        <v>2</v>
      </c>
      <c r="I70" s="33">
        <f>IFERROR(VLOOKUP($C70, 'All Indicators - Breakdown'!$C:$GQ, I$1, FALSE), " ")</f>
        <v>2</v>
      </c>
      <c r="J70" s="33">
        <f>IFERROR(VLOOKUP($C70, 'All Indicators - Breakdown'!$C:$GQ, J$1, FALSE), " ")</f>
        <v>3</v>
      </c>
      <c r="K70" s="33">
        <f>IFERROR(VLOOKUP($C70, 'All Indicators - Breakdown'!$C:$GQ, K$1, FALSE), " ")</f>
        <v>1</v>
      </c>
      <c r="L70" s="33">
        <f>IFERROR(VLOOKUP($C70, 'All Indicators - Breakdown'!$C:$GQ, L$1, FALSE), " ")</f>
        <v>1</v>
      </c>
      <c r="M70" s="33">
        <f>IFERROR(VLOOKUP($C70, 'All Indicators - Breakdown'!$C:$GQ, M$1, FALSE), " ")</f>
        <v>2</v>
      </c>
      <c r="N70" s="33" t="str">
        <f>IFERROR(VLOOKUP($C70, 'All Indicators - Breakdown'!$C:$GQ, N$1, FALSE), " ")</f>
        <v>N/A</v>
      </c>
      <c r="O70" s="33">
        <f>IFERROR(VLOOKUP($C70, 'All Indicators - Breakdown'!$C:$GQ, O$1, FALSE), " ")</f>
        <v>2</v>
      </c>
      <c r="P70" s="33">
        <f>IFERROR(VLOOKUP($C70, 'All Indicators - Breakdown'!$C:$GQ, P$1, FALSE), " ")</f>
        <v>1</v>
      </c>
      <c r="Q70" s="33">
        <f>IFERROR(VLOOKUP($C70, 'All Indicators - Breakdown'!$C:$GQ, Q$1, FALSE), " ")</f>
        <v>1</v>
      </c>
      <c r="R70" s="33">
        <f>IFERROR(VLOOKUP($C70, 'All Indicators - Breakdown'!$C:$GQ, R$1, FALSE), " ")</f>
        <v>2</v>
      </c>
      <c r="S70" s="33">
        <f>IFERROR(VLOOKUP($C70, 'All Indicators - Breakdown'!$C:$GQ, S$1, FALSE), " ")</f>
        <v>2</v>
      </c>
      <c r="T70" s="33">
        <f>IFERROR(VLOOKUP($C70, 'All Indicators - Breakdown'!$C:$GQ, T$1, FALSE), " ")</f>
        <v>2</v>
      </c>
      <c r="U70" s="33">
        <f>IFERROR(VLOOKUP($C70, 'All Indicators - Breakdown'!$C:$GQ, U$1, FALSE), " ")</f>
        <v>3</v>
      </c>
      <c r="V70" s="33">
        <f>IFERROR(VLOOKUP($C70, 'All Indicators - Breakdown'!$C:$GQ, V$1, FALSE), " ")</f>
        <v>1</v>
      </c>
      <c r="W70" s="33">
        <f>IFERROR(VLOOKUP($C70, 'All Indicators - Breakdown'!$C:$GQ, W$1, FALSE), " ")</f>
        <v>3</v>
      </c>
      <c r="X70" s="33">
        <f>IFERROR(VLOOKUP($C70, 'All Indicators - Breakdown'!$C:$GQ, X$1, FALSE), " ")</f>
        <v>1</v>
      </c>
      <c r="Y70" s="33">
        <f>IFERROR(VLOOKUP($C70, 'All Indicators - Breakdown'!$C:$GQ, Y$1, FALSE), " ")</f>
        <v>1</v>
      </c>
      <c r="Z70" s="33">
        <f>IFERROR(VLOOKUP($C70, 'All Indicators - Breakdown'!$C:$GQ, Z$1, FALSE), " ")</f>
        <v>3</v>
      </c>
      <c r="AA70" s="33">
        <f>IFERROR(VLOOKUP($C70, 'All Indicators - Breakdown'!$C:$GQ, AA$1, FALSE), " ")</f>
        <v>3</v>
      </c>
      <c r="AB70" s="33">
        <f>IFERROR(VLOOKUP($C70, 'All Indicators - Breakdown'!$C:$GQ, AB$1, FALSE), " ")</f>
        <v>3</v>
      </c>
      <c r="AC70" s="33">
        <f>IFERROR(VLOOKUP($C70, 'All Indicators - Breakdown'!$C:$GQ, AC$1, FALSE), " ")</f>
        <v>5</v>
      </c>
      <c r="AD70" s="33">
        <f>IFERROR(VLOOKUP($C70, 'All Indicators - Breakdown'!$C:$GQ, AD$1, FALSE), " ")</f>
        <v>1</v>
      </c>
      <c r="AE70" s="33">
        <f>IFERROR(VLOOKUP($C70, 'All Indicators - Breakdown'!$C:$HE, AE$1, FALSE), " ")</f>
        <v>3</v>
      </c>
      <c r="AF70" s="33">
        <f>IFERROR(VLOOKUP($C70, 'All Indicators - Breakdown'!$C:$HE, AF$1, FALSE), " ")</f>
        <v>3</v>
      </c>
      <c r="AG70" s="33">
        <f>IFERROR(VLOOKUP($C70, 'All Indicators - Breakdown'!$C:$HE, AG$1, FALSE), " ")</f>
        <v>4</v>
      </c>
      <c r="AH70" s="33">
        <f>IFERROR(VLOOKUP($C70, 'All Indicators - Breakdown'!$C:$HE, AH$1, FALSE), " ")</f>
        <v>2</v>
      </c>
      <c r="AI70" s="33">
        <f>IFERROR(VLOOKUP($C70, 'All Indicators - Breakdown'!$C:$HE, AI$1, FALSE), " ")</f>
        <v>2</v>
      </c>
      <c r="AJ70" s="33">
        <f>IFERROR(VLOOKUP($C70, 'All Indicators - Breakdown'!$C:$HZ, AJ$1, FALSE), " ")</f>
        <v>5</v>
      </c>
      <c r="AK70" s="33">
        <f>IFERROR(VLOOKUP($C70, 'All Indicators - Breakdown'!$C:$HZ, AK$1, FALSE), " ")</f>
        <v>3</v>
      </c>
      <c r="AL70" s="33">
        <f>IFERROR(VLOOKUP($C70, 'All Indicators - Breakdown'!$C:$HZ, AL$1, FALSE), " ")</f>
        <v>2</v>
      </c>
      <c r="AM70" s="33">
        <f>IFERROR(VLOOKUP($C70, 'All Indicators - Breakdown'!$C:$IU, AM$1, FALSE), " ")</f>
        <v>4</v>
      </c>
      <c r="AN70" s="33">
        <f>IFERROR(VLOOKUP($C70, 'All Indicators - Breakdown'!$C:$IU, AN$1, FALSE), " ")</f>
        <v>1</v>
      </c>
      <c r="AO70" s="33">
        <f>IFERROR(VLOOKUP($C70, 'All Indicators - Breakdown'!$C:$IU, AO$1, FALSE), " ")</f>
        <v>1</v>
      </c>
      <c r="AP70">
        <f t="shared" si="13"/>
        <v>5</v>
      </c>
      <c r="AQ70">
        <f t="shared" si="13"/>
        <v>5</v>
      </c>
      <c r="AR70">
        <f t="shared" si="13"/>
        <v>4</v>
      </c>
      <c r="AS70">
        <f t="shared" si="13"/>
        <v>4</v>
      </c>
      <c r="AT70">
        <f t="shared" si="13"/>
        <v>4</v>
      </c>
      <c r="AU70">
        <f t="shared" si="13"/>
        <v>3</v>
      </c>
      <c r="AV70">
        <f t="shared" si="13"/>
        <v>3</v>
      </c>
      <c r="AW70">
        <f t="shared" si="13"/>
        <v>3</v>
      </c>
      <c r="AX70">
        <f t="shared" si="13"/>
        <v>3</v>
      </c>
      <c r="AY70">
        <f t="shared" si="13"/>
        <v>3</v>
      </c>
      <c r="AZ70">
        <f t="shared" si="13"/>
        <v>3</v>
      </c>
      <c r="BA70">
        <f t="shared" si="13"/>
        <v>3</v>
      </c>
      <c r="BB70">
        <f t="shared" si="13"/>
        <v>3</v>
      </c>
      <c r="BC70">
        <f t="shared" si="13"/>
        <v>3</v>
      </c>
      <c r="BD70">
        <f t="shared" si="13"/>
        <v>3</v>
      </c>
      <c r="BE70">
        <f t="shared" si="13"/>
        <v>2</v>
      </c>
      <c r="BF70">
        <f t="shared" si="12"/>
        <v>2</v>
      </c>
      <c r="BG70">
        <f t="shared" si="12"/>
        <v>2</v>
      </c>
      <c r="BH70">
        <f t="shared" si="12"/>
        <v>2</v>
      </c>
      <c r="BI70">
        <f t="shared" si="12"/>
        <v>2</v>
      </c>
      <c r="BJ70">
        <f t="shared" si="12"/>
        <v>2</v>
      </c>
      <c r="BK70">
        <f t="shared" si="12"/>
        <v>2</v>
      </c>
      <c r="BL70">
        <f t="shared" si="12"/>
        <v>2</v>
      </c>
      <c r="BM70">
        <f t="shared" si="12"/>
        <v>2</v>
      </c>
      <c r="BN70">
        <f t="shared" si="12"/>
        <v>2</v>
      </c>
      <c r="BO70">
        <f t="shared" si="12"/>
        <v>1</v>
      </c>
      <c r="BP70">
        <f t="shared" si="12"/>
        <v>1</v>
      </c>
      <c r="BQ70">
        <f t="shared" si="12"/>
        <v>1</v>
      </c>
      <c r="BR70">
        <f t="shared" si="12"/>
        <v>1</v>
      </c>
      <c r="BS70">
        <f t="shared" si="12"/>
        <v>1</v>
      </c>
      <c r="BT70">
        <f t="shared" si="12"/>
        <v>1</v>
      </c>
      <c r="BU70">
        <f t="shared" si="9"/>
        <v>1</v>
      </c>
      <c r="BV70">
        <f t="shared" si="9"/>
        <v>1</v>
      </c>
      <c r="BW70">
        <f t="shared" si="9"/>
        <v>1</v>
      </c>
      <c r="BX70">
        <f t="shared" si="9"/>
        <v>1</v>
      </c>
      <c r="BY70">
        <f t="shared" si="9"/>
        <v>0</v>
      </c>
    </row>
    <row r="71" spans="1:77" ht="16.3" thickTop="1" thickBot="1" x14ac:dyDescent="0.3">
      <c r="A71" s="16" t="s">
        <v>240</v>
      </c>
      <c r="B71" s="16" t="s">
        <v>279</v>
      </c>
      <c r="C71" s="16" t="s">
        <v>280</v>
      </c>
      <c r="D71" s="10">
        <f>VLOOKUP(C71, Overview!C$3:D$403, 2, FALSE)</f>
        <v>3</v>
      </c>
      <c r="E71" s="34">
        <f t="shared" si="14"/>
        <v>3.3</v>
      </c>
      <c r="F71" s="33">
        <f>IFERROR(VLOOKUP($C71, 'All Indicators - Breakdown'!$C:$GQ, F$1, FALSE), " ")</f>
        <v>4</v>
      </c>
      <c r="G71" s="33">
        <f>IFERROR(VLOOKUP($C71, 'All Indicators - Breakdown'!$C:$GQ, G$1, FALSE), " ")</f>
        <v>4</v>
      </c>
      <c r="H71" s="33">
        <f>IFERROR(VLOOKUP($C71, 'All Indicators - Breakdown'!$C:$GQ, H$1, FALSE), " ")</f>
        <v>3</v>
      </c>
      <c r="I71" s="33">
        <f>IFERROR(VLOOKUP($C71, 'All Indicators - Breakdown'!$C:$GQ, I$1, FALSE), " ")</f>
        <v>3</v>
      </c>
      <c r="J71" s="33">
        <f>IFERROR(VLOOKUP($C71, 'All Indicators - Breakdown'!$C:$GQ, J$1, FALSE), " ")</f>
        <v>3</v>
      </c>
      <c r="K71" s="33">
        <f>IFERROR(VLOOKUP($C71, 'All Indicators - Breakdown'!$C:$GQ, K$1, FALSE), " ")</f>
        <v>1</v>
      </c>
      <c r="L71" s="33">
        <f>IFERROR(VLOOKUP($C71, 'All Indicators - Breakdown'!$C:$GQ, L$1, FALSE), " ")</f>
        <v>1</v>
      </c>
      <c r="M71" s="33">
        <f>IFERROR(VLOOKUP($C71, 'All Indicators - Breakdown'!$C:$GQ, M$1, FALSE), " ")</f>
        <v>2</v>
      </c>
      <c r="N71" s="33" t="str">
        <f>IFERROR(VLOOKUP($C71, 'All Indicators - Breakdown'!$C:$GQ, N$1, FALSE), " ")</f>
        <v>N/A</v>
      </c>
      <c r="O71" s="33">
        <f>IFERROR(VLOOKUP($C71, 'All Indicators - Breakdown'!$C:$GQ, O$1, FALSE), " ")</f>
        <v>3</v>
      </c>
      <c r="P71" s="33">
        <f>IFERROR(VLOOKUP($C71, 'All Indicators - Breakdown'!$C:$GQ, P$1, FALSE), " ")</f>
        <v>2</v>
      </c>
      <c r="Q71" s="33">
        <f>IFERROR(VLOOKUP($C71, 'All Indicators - Breakdown'!$C:$GQ, Q$1, FALSE), " ")</f>
        <v>1</v>
      </c>
      <c r="R71" s="33">
        <f>IFERROR(VLOOKUP($C71, 'All Indicators - Breakdown'!$C:$GQ, R$1, FALSE), " ")</f>
        <v>2</v>
      </c>
      <c r="S71" s="33">
        <f>IFERROR(VLOOKUP($C71, 'All Indicators - Breakdown'!$C:$GQ, S$1, FALSE), " ")</f>
        <v>2</v>
      </c>
      <c r="T71" s="33">
        <f>IFERROR(VLOOKUP($C71, 'All Indicators - Breakdown'!$C:$GQ, T$1, FALSE), " ")</f>
        <v>2</v>
      </c>
      <c r="U71" s="33">
        <f>IFERROR(VLOOKUP($C71, 'All Indicators - Breakdown'!$C:$GQ, U$1, FALSE), " ")</f>
        <v>5</v>
      </c>
      <c r="V71" s="33">
        <f>IFERROR(VLOOKUP($C71, 'All Indicators - Breakdown'!$C:$GQ, V$1, FALSE), " ")</f>
        <v>1</v>
      </c>
      <c r="W71" s="33">
        <f>IFERROR(VLOOKUP($C71, 'All Indicators - Breakdown'!$C:$GQ, W$1, FALSE), " ")</f>
        <v>4</v>
      </c>
      <c r="X71" s="33">
        <f>IFERROR(VLOOKUP($C71, 'All Indicators - Breakdown'!$C:$GQ, X$1, FALSE), " ")</f>
        <v>1</v>
      </c>
      <c r="Y71" s="33">
        <f>IFERROR(VLOOKUP($C71, 'All Indicators - Breakdown'!$C:$GQ, Y$1, FALSE), " ")</f>
        <v>1</v>
      </c>
      <c r="Z71" s="33">
        <f>IFERROR(VLOOKUP($C71, 'All Indicators - Breakdown'!$C:$GQ, Z$1, FALSE), " ")</f>
        <v>3</v>
      </c>
      <c r="AA71" s="33">
        <f>IFERROR(VLOOKUP($C71, 'All Indicators - Breakdown'!$C:$GQ, AA$1, FALSE), " ")</f>
        <v>3</v>
      </c>
      <c r="AB71" s="33">
        <f>IFERROR(VLOOKUP($C71, 'All Indicators - Breakdown'!$C:$GQ, AB$1, FALSE), " ")</f>
        <v>3</v>
      </c>
      <c r="AC71" s="33">
        <f>IFERROR(VLOOKUP($C71, 'All Indicators - Breakdown'!$C:$GQ, AC$1, FALSE), " ")</f>
        <v>4</v>
      </c>
      <c r="AD71" s="33">
        <f>IFERROR(VLOOKUP($C71, 'All Indicators - Breakdown'!$C:$GQ, AD$1, FALSE), " ")</f>
        <v>2</v>
      </c>
      <c r="AE71" s="33">
        <f>IFERROR(VLOOKUP($C71, 'All Indicators - Breakdown'!$C:$HE, AE$1, FALSE), " ")</f>
        <v>3</v>
      </c>
      <c r="AF71" s="33">
        <f>IFERROR(VLOOKUP($C71, 'All Indicators - Breakdown'!$C:$HE, AF$1, FALSE), " ")</f>
        <v>3</v>
      </c>
      <c r="AG71" s="33">
        <f>IFERROR(VLOOKUP($C71, 'All Indicators - Breakdown'!$C:$HE, AG$1, FALSE), " ")</f>
        <v>3</v>
      </c>
      <c r="AH71" s="33">
        <f>IFERROR(VLOOKUP($C71, 'All Indicators - Breakdown'!$C:$HE, AH$1, FALSE), " ")</f>
        <v>2</v>
      </c>
      <c r="AI71" s="33">
        <f>IFERROR(VLOOKUP($C71, 'All Indicators - Breakdown'!$C:$HE, AI$1, FALSE), " ")</f>
        <v>2</v>
      </c>
      <c r="AJ71" s="33">
        <f>IFERROR(VLOOKUP($C71, 'All Indicators - Breakdown'!$C:$HZ, AJ$1, FALSE), " ")</f>
        <v>3</v>
      </c>
      <c r="AK71" s="33">
        <f>IFERROR(VLOOKUP($C71, 'All Indicators - Breakdown'!$C:$HZ, AK$1, FALSE), " ")</f>
        <v>2</v>
      </c>
      <c r="AL71" s="33">
        <f>IFERROR(VLOOKUP($C71, 'All Indicators - Breakdown'!$C:$HZ, AL$1, FALSE), " ")</f>
        <v>1</v>
      </c>
      <c r="AM71" s="33">
        <f>IFERROR(VLOOKUP($C71, 'All Indicators - Breakdown'!$C:$IU, AM$1, FALSE), " ")</f>
        <v>2</v>
      </c>
      <c r="AN71" s="33">
        <f>IFERROR(VLOOKUP($C71, 'All Indicators - Breakdown'!$C:$IU, AN$1, FALSE), " ")</f>
        <v>1</v>
      </c>
      <c r="AO71" s="33">
        <f>IFERROR(VLOOKUP($C71, 'All Indicators - Breakdown'!$C:$IU, AO$1, FALSE), " ")</f>
        <v>1</v>
      </c>
      <c r="AP71">
        <f t="shared" si="13"/>
        <v>5</v>
      </c>
      <c r="AQ71">
        <f t="shared" si="13"/>
        <v>4</v>
      </c>
      <c r="AR71">
        <f t="shared" si="13"/>
        <v>4</v>
      </c>
      <c r="AS71">
        <f t="shared" si="13"/>
        <v>4</v>
      </c>
      <c r="AT71">
        <f t="shared" si="13"/>
        <v>4</v>
      </c>
      <c r="AU71">
        <f t="shared" si="13"/>
        <v>3</v>
      </c>
      <c r="AV71">
        <f t="shared" si="13"/>
        <v>3</v>
      </c>
      <c r="AW71">
        <f t="shared" si="13"/>
        <v>3</v>
      </c>
      <c r="AX71">
        <f t="shared" si="13"/>
        <v>3</v>
      </c>
      <c r="AY71">
        <f t="shared" si="13"/>
        <v>3</v>
      </c>
      <c r="AZ71">
        <f t="shared" si="13"/>
        <v>3</v>
      </c>
      <c r="BA71">
        <f t="shared" si="13"/>
        <v>3</v>
      </c>
      <c r="BB71">
        <f t="shared" si="13"/>
        <v>3</v>
      </c>
      <c r="BC71">
        <f t="shared" si="13"/>
        <v>3</v>
      </c>
      <c r="BD71">
        <f t="shared" si="13"/>
        <v>3</v>
      </c>
      <c r="BE71">
        <f t="shared" si="13"/>
        <v>3</v>
      </c>
      <c r="BF71">
        <f t="shared" si="12"/>
        <v>2</v>
      </c>
      <c r="BG71">
        <f t="shared" si="12"/>
        <v>2</v>
      </c>
      <c r="BH71">
        <f t="shared" si="12"/>
        <v>2</v>
      </c>
      <c r="BI71">
        <f t="shared" si="12"/>
        <v>2</v>
      </c>
      <c r="BJ71">
        <f t="shared" si="12"/>
        <v>2</v>
      </c>
      <c r="BK71">
        <f t="shared" si="12"/>
        <v>2</v>
      </c>
      <c r="BL71">
        <f t="shared" si="12"/>
        <v>2</v>
      </c>
      <c r="BM71">
        <f t="shared" si="12"/>
        <v>2</v>
      </c>
      <c r="BN71">
        <f t="shared" si="12"/>
        <v>2</v>
      </c>
      <c r="BO71">
        <f t="shared" si="12"/>
        <v>2</v>
      </c>
      <c r="BP71">
        <f t="shared" si="12"/>
        <v>1</v>
      </c>
      <c r="BQ71">
        <f t="shared" si="12"/>
        <v>1</v>
      </c>
      <c r="BR71">
        <f t="shared" si="12"/>
        <v>1</v>
      </c>
      <c r="BS71">
        <f t="shared" si="12"/>
        <v>1</v>
      </c>
      <c r="BT71">
        <f t="shared" si="12"/>
        <v>1</v>
      </c>
      <c r="BU71">
        <f t="shared" si="9"/>
        <v>1</v>
      </c>
      <c r="BV71">
        <f t="shared" si="9"/>
        <v>1</v>
      </c>
      <c r="BW71">
        <f t="shared" si="9"/>
        <v>1</v>
      </c>
      <c r="BX71">
        <f t="shared" si="9"/>
        <v>1</v>
      </c>
      <c r="BY71">
        <f t="shared" si="9"/>
        <v>0</v>
      </c>
    </row>
    <row r="72" spans="1:77" ht="16.3" thickTop="1" thickBot="1" x14ac:dyDescent="0.3">
      <c r="A72" s="16" t="s">
        <v>240</v>
      </c>
      <c r="B72" s="16" t="s">
        <v>281</v>
      </c>
      <c r="C72" s="16" t="s">
        <v>282</v>
      </c>
      <c r="D72" s="10">
        <f>VLOOKUP(C72, Overview!C$3:D$403, 2, FALSE)</f>
        <v>3</v>
      </c>
      <c r="E72" s="34">
        <f t="shared" si="14"/>
        <v>3.2</v>
      </c>
      <c r="F72" s="33">
        <f>IFERROR(VLOOKUP($C72, 'All Indicators - Breakdown'!$C:$GQ, F$1, FALSE), " ")</f>
        <v>4</v>
      </c>
      <c r="G72" s="33">
        <f>IFERROR(VLOOKUP($C72, 'All Indicators - Breakdown'!$C:$GQ, G$1, FALSE), " ")</f>
        <v>3</v>
      </c>
      <c r="H72" s="33">
        <f>IFERROR(VLOOKUP($C72, 'All Indicators - Breakdown'!$C:$GQ, H$1, FALSE), " ")</f>
        <v>2</v>
      </c>
      <c r="I72" s="33">
        <f>IFERROR(VLOOKUP($C72, 'All Indicators - Breakdown'!$C:$GQ, I$1, FALSE), " ")</f>
        <v>2</v>
      </c>
      <c r="J72" s="33">
        <f>IFERROR(VLOOKUP($C72, 'All Indicators - Breakdown'!$C:$GQ, J$1, FALSE), " ")</f>
        <v>3</v>
      </c>
      <c r="K72" s="33">
        <f>IFERROR(VLOOKUP($C72, 'All Indicators - Breakdown'!$C:$GQ, K$1, FALSE), " ")</f>
        <v>1</v>
      </c>
      <c r="L72" s="33">
        <f>IFERROR(VLOOKUP($C72, 'All Indicators - Breakdown'!$C:$GQ, L$1, FALSE), " ")</f>
        <v>1</v>
      </c>
      <c r="M72" s="33">
        <f>IFERROR(VLOOKUP($C72, 'All Indicators - Breakdown'!$C:$GQ, M$1, FALSE), " ")</f>
        <v>2</v>
      </c>
      <c r="N72" s="33" t="str">
        <f>IFERROR(VLOOKUP($C72, 'All Indicators - Breakdown'!$C:$GQ, N$1, FALSE), " ")</f>
        <v>N/A</v>
      </c>
      <c r="O72" s="33">
        <f>IFERROR(VLOOKUP($C72, 'All Indicators - Breakdown'!$C:$GQ, O$1, FALSE), " ")</f>
        <v>2</v>
      </c>
      <c r="P72" s="33">
        <f>IFERROR(VLOOKUP($C72, 'All Indicators - Breakdown'!$C:$GQ, P$1, FALSE), " ")</f>
        <v>1</v>
      </c>
      <c r="Q72" s="33">
        <f>IFERROR(VLOOKUP($C72, 'All Indicators - Breakdown'!$C:$GQ, Q$1, FALSE), " ")</f>
        <v>1</v>
      </c>
      <c r="R72" s="33">
        <f>IFERROR(VLOOKUP($C72, 'All Indicators - Breakdown'!$C:$GQ, R$1, FALSE), " ")</f>
        <v>2</v>
      </c>
      <c r="S72" s="33">
        <f>IFERROR(VLOOKUP($C72, 'All Indicators - Breakdown'!$C:$GQ, S$1, FALSE), " ")</f>
        <v>2</v>
      </c>
      <c r="T72" s="33">
        <f>IFERROR(VLOOKUP($C72, 'All Indicators - Breakdown'!$C:$GQ, T$1, FALSE), " ")</f>
        <v>2</v>
      </c>
      <c r="U72" s="33">
        <f>IFERROR(VLOOKUP($C72, 'All Indicators - Breakdown'!$C:$GQ, U$1, FALSE), " ")</f>
        <v>5</v>
      </c>
      <c r="V72" s="33">
        <f>IFERROR(VLOOKUP($C72, 'All Indicators - Breakdown'!$C:$GQ, V$1, FALSE), " ")</f>
        <v>1</v>
      </c>
      <c r="W72" s="33">
        <f>IFERROR(VLOOKUP($C72, 'All Indicators - Breakdown'!$C:$GQ, W$1, FALSE), " ")</f>
        <v>3</v>
      </c>
      <c r="X72" s="33">
        <f>IFERROR(VLOOKUP($C72, 'All Indicators - Breakdown'!$C:$GQ, X$1, FALSE), " ")</f>
        <v>1</v>
      </c>
      <c r="Y72" s="33">
        <f>IFERROR(VLOOKUP($C72, 'All Indicators - Breakdown'!$C:$GQ, Y$1, FALSE), " ")</f>
        <v>1</v>
      </c>
      <c r="Z72" s="33">
        <f>IFERROR(VLOOKUP($C72, 'All Indicators - Breakdown'!$C:$GQ, Z$1, FALSE), " ")</f>
        <v>3</v>
      </c>
      <c r="AA72" s="33">
        <f>IFERROR(VLOOKUP($C72, 'All Indicators - Breakdown'!$C:$GQ, AA$1, FALSE), " ")</f>
        <v>4</v>
      </c>
      <c r="AB72" s="33">
        <f>IFERROR(VLOOKUP($C72, 'All Indicators - Breakdown'!$C:$GQ, AB$1, FALSE), " ")</f>
        <v>3</v>
      </c>
      <c r="AC72" s="33">
        <f>IFERROR(VLOOKUP($C72, 'All Indicators - Breakdown'!$C:$GQ, AC$1, FALSE), " ")</f>
        <v>5</v>
      </c>
      <c r="AD72" s="33">
        <f>IFERROR(VLOOKUP($C72, 'All Indicators - Breakdown'!$C:$GQ, AD$1, FALSE), " ")</f>
        <v>2</v>
      </c>
      <c r="AE72" s="33">
        <f>IFERROR(VLOOKUP($C72, 'All Indicators - Breakdown'!$C:$HE, AE$1, FALSE), " ")</f>
        <v>3</v>
      </c>
      <c r="AF72" s="33">
        <f>IFERROR(VLOOKUP($C72, 'All Indicators - Breakdown'!$C:$HE, AF$1, FALSE), " ")</f>
        <v>3</v>
      </c>
      <c r="AG72" s="33">
        <f>IFERROR(VLOOKUP($C72, 'All Indicators - Breakdown'!$C:$HE, AG$1, FALSE), " ")</f>
        <v>4</v>
      </c>
      <c r="AH72" s="33">
        <f>IFERROR(VLOOKUP($C72, 'All Indicators - Breakdown'!$C:$HE, AH$1, FALSE), " ")</f>
        <v>2</v>
      </c>
      <c r="AI72" s="33">
        <f>IFERROR(VLOOKUP($C72, 'All Indicators - Breakdown'!$C:$HE, AI$1, FALSE), " ")</f>
        <v>2</v>
      </c>
      <c r="AJ72" s="33">
        <f>IFERROR(VLOOKUP($C72, 'All Indicators - Breakdown'!$C:$HZ, AJ$1, FALSE), " ")</f>
        <v>3</v>
      </c>
      <c r="AK72" s="33">
        <f>IFERROR(VLOOKUP($C72, 'All Indicators - Breakdown'!$C:$HZ, AK$1, FALSE), " ")</f>
        <v>1</v>
      </c>
      <c r="AL72" s="33">
        <f>IFERROR(VLOOKUP($C72, 'All Indicators - Breakdown'!$C:$HZ, AL$1, FALSE), " ")</f>
        <v>1</v>
      </c>
      <c r="AM72" s="33">
        <f>IFERROR(VLOOKUP($C72, 'All Indicators - Breakdown'!$C:$IU, AM$1, FALSE), " ")</f>
        <v>1</v>
      </c>
      <c r="AN72" s="33">
        <f>IFERROR(VLOOKUP($C72, 'All Indicators - Breakdown'!$C:$IU, AN$1, FALSE), " ")</f>
        <v>1</v>
      </c>
      <c r="AO72" s="33">
        <f>IFERROR(VLOOKUP($C72, 'All Indicators - Breakdown'!$C:$IU, AO$1, FALSE), " ")</f>
        <v>1</v>
      </c>
      <c r="AP72">
        <f t="shared" si="13"/>
        <v>5</v>
      </c>
      <c r="AQ72">
        <f t="shared" si="13"/>
        <v>5</v>
      </c>
      <c r="AR72">
        <f t="shared" si="13"/>
        <v>4</v>
      </c>
      <c r="AS72">
        <f t="shared" si="13"/>
        <v>4</v>
      </c>
      <c r="AT72">
        <f t="shared" si="13"/>
        <v>4</v>
      </c>
      <c r="AU72">
        <f t="shared" si="13"/>
        <v>3</v>
      </c>
      <c r="AV72">
        <f t="shared" si="13"/>
        <v>3</v>
      </c>
      <c r="AW72">
        <f t="shared" si="13"/>
        <v>3</v>
      </c>
      <c r="AX72">
        <f t="shared" si="13"/>
        <v>3</v>
      </c>
      <c r="AY72">
        <f t="shared" si="13"/>
        <v>3</v>
      </c>
      <c r="AZ72">
        <f t="shared" si="13"/>
        <v>3</v>
      </c>
      <c r="BA72">
        <f t="shared" si="13"/>
        <v>3</v>
      </c>
      <c r="BB72">
        <f t="shared" si="13"/>
        <v>3</v>
      </c>
      <c r="BC72">
        <f t="shared" si="13"/>
        <v>2</v>
      </c>
      <c r="BD72">
        <f t="shared" si="13"/>
        <v>2</v>
      </c>
      <c r="BE72">
        <f t="shared" si="13"/>
        <v>2</v>
      </c>
      <c r="BF72">
        <f t="shared" si="12"/>
        <v>2</v>
      </c>
      <c r="BG72">
        <f t="shared" si="12"/>
        <v>2</v>
      </c>
      <c r="BH72">
        <f t="shared" si="12"/>
        <v>2</v>
      </c>
      <c r="BI72">
        <f t="shared" si="12"/>
        <v>2</v>
      </c>
      <c r="BJ72">
        <f t="shared" si="12"/>
        <v>2</v>
      </c>
      <c r="BK72">
        <f t="shared" si="12"/>
        <v>2</v>
      </c>
      <c r="BL72">
        <f t="shared" si="12"/>
        <v>2</v>
      </c>
      <c r="BM72">
        <f t="shared" si="12"/>
        <v>1</v>
      </c>
      <c r="BN72">
        <f t="shared" si="12"/>
        <v>1</v>
      </c>
      <c r="BO72">
        <f t="shared" si="12"/>
        <v>1</v>
      </c>
      <c r="BP72">
        <f t="shared" si="12"/>
        <v>1</v>
      </c>
      <c r="BQ72">
        <f t="shared" si="12"/>
        <v>1</v>
      </c>
      <c r="BR72">
        <f t="shared" si="12"/>
        <v>1</v>
      </c>
      <c r="BS72">
        <f t="shared" si="12"/>
        <v>1</v>
      </c>
      <c r="BT72">
        <f t="shared" si="12"/>
        <v>1</v>
      </c>
      <c r="BU72">
        <f t="shared" si="9"/>
        <v>1</v>
      </c>
      <c r="BV72">
        <f t="shared" si="9"/>
        <v>1</v>
      </c>
      <c r="BW72">
        <f t="shared" si="9"/>
        <v>1</v>
      </c>
      <c r="BX72">
        <f t="shared" si="9"/>
        <v>1</v>
      </c>
      <c r="BY72">
        <f t="shared" si="9"/>
        <v>0</v>
      </c>
    </row>
    <row r="73" spans="1:77" ht="16.3" thickTop="1" thickBot="1" x14ac:dyDescent="0.3">
      <c r="A73" s="16" t="s">
        <v>240</v>
      </c>
      <c r="B73" s="16" t="s">
        <v>283</v>
      </c>
      <c r="C73" s="16" t="s">
        <v>284</v>
      </c>
      <c r="D73" s="10">
        <f>VLOOKUP(C73, Overview!C$3:D$403, 2, FALSE)</f>
        <v>3</v>
      </c>
      <c r="E73" s="34">
        <f t="shared" si="14"/>
        <v>3.3</v>
      </c>
      <c r="F73" s="33">
        <f>IFERROR(VLOOKUP($C73, 'All Indicators - Breakdown'!$C:$GQ, F$1, FALSE), " ")</f>
        <v>4</v>
      </c>
      <c r="G73" s="33">
        <f>IFERROR(VLOOKUP($C73, 'All Indicators - Breakdown'!$C:$GQ, G$1, FALSE), " ")</f>
        <v>3</v>
      </c>
      <c r="H73" s="33">
        <f>IFERROR(VLOOKUP($C73, 'All Indicators - Breakdown'!$C:$GQ, H$1, FALSE), " ")</f>
        <v>3</v>
      </c>
      <c r="I73" s="33">
        <f>IFERROR(VLOOKUP($C73, 'All Indicators - Breakdown'!$C:$GQ, I$1, FALSE), " ")</f>
        <v>3</v>
      </c>
      <c r="J73" s="33">
        <f>IFERROR(VLOOKUP($C73, 'All Indicators - Breakdown'!$C:$GQ, J$1, FALSE), " ")</f>
        <v>3</v>
      </c>
      <c r="K73" s="33">
        <f>IFERROR(VLOOKUP($C73, 'All Indicators - Breakdown'!$C:$GQ, K$1, FALSE), " ")</f>
        <v>1</v>
      </c>
      <c r="L73" s="33">
        <f>IFERROR(VLOOKUP($C73, 'All Indicators - Breakdown'!$C:$GQ, L$1, FALSE), " ")</f>
        <v>1</v>
      </c>
      <c r="M73" s="33">
        <f>IFERROR(VLOOKUP($C73, 'All Indicators - Breakdown'!$C:$GQ, M$1, FALSE), " ")</f>
        <v>2</v>
      </c>
      <c r="N73" s="33" t="str">
        <f>IFERROR(VLOOKUP($C73, 'All Indicators - Breakdown'!$C:$GQ, N$1, FALSE), " ")</f>
        <v>N/A</v>
      </c>
      <c r="O73" s="33">
        <f>IFERROR(VLOOKUP($C73, 'All Indicators - Breakdown'!$C:$GQ, O$1, FALSE), " ")</f>
        <v>3</v>
      </c>
      <c r="P73" s="33">
        <f>IFERROR(VLOOKUP($C73, 'All Indicators - Breakdown'!$C:$GQ, P$1, FALSE), " ")</f>
        <v>3</v>
      </c>
      <c r="Q73" s="33">
        <f>IFERROR(VLOOKUP($C73, 'All Indicators - Breakdown'!$C:$GQ, Q$1, FALSE), " ")</f>
        <v>1</v>
      </c>
      <c r="R73" s="33">
        <f>IFERROR(VLOOKUP($C73, 'All Indicators - Breakdown'!$C:$GQ, R$1, FALSE), " ")</f>
        <v>2</v>
      </c>
      <c r="S73" s="33">
        <f>IFERROR(VLOOKUP($C73, 'All Indicators - Breakdown'!$C:$GQ, S$1, FALSE), " ")</f>
        <v>2</v>
      </c>
      <c r="T73" s="33">
        <f>IFERROR(VLOOKUP($C73, 'All Indicators - Breakdown'!$C:$GQ, T$1, FALSE), " ")</f>
        <v>2</v>
      </c>
      <c r="U73" s="33">
        <f>IFERROR(VLOOKUP($C73, 'All Indicators - Breakdown'!$C:$GQ, U$1, FALSE), " ")</f>
        <v>5</v>
      </c>
      <c r="V73" s="33">
        <f>IFERROR(VLOOKUP($C73, 'All Indicators - Breakdown'!$C:$GQ, V$1, FALSE), " ")</f>
        <v>1</v>
      </c>
      <c r="W73" s="33">
        <f>IFERROR(VLOOKUP($C73, 'All Indicators - Breakdown'!$C:$GQ, W$1, FALSE), " ")</f>
        <v>4</v>
      </c>
      <c r="X73" s="33">
        <f>IFERROR(VLOOKUP($C73, 'All Indicators - Breakdown'!$C:$GQ, X$1, FALSE), " ")</f>
        <v>1</v>
      </c>
      <c r="Y73" s="33">
        <f>IFERROR(VLOOKUP($C73, 'All Indicators - Breakdown'!$C:$GQ, Y$1, FALSE), " ")</f>
        <v>1</v>
      </c>
      <c r="Z73" s="33">
        <f>IFERROR(VLOOKUP($C73, 'All Indicators - Breakdown'!$C:$GQ, Z$1, FALSE), " ")</f>
        <v>3</v>
      </c>
      <c r="AA73" s="33">
        <f>IFERROR(VLOOKUP($C73, 'All Indicators - Breakdown'!$C:$GQ, AA$1, FALSE), " ")</f>
        <v>2</v>
      </c>
      <c r="AB73" s="33">
        <f>IFERROR(VLOOKUP($C73, 'All Indicators - Breakdown'!$C:$GQ, AB$1, FALSE), " ")</f>
        <v>3</v>
      </c>
      <c r="AC73" s="33">
        <f>IFERROR(VLOOKUP($C73, 'All Indicators - Breakdown'!$C:$GQ, AC$1, FALSE), " ")</f>
        <v>3</v>
      </c>
      <c r="AD73" s="33">
        <f>IFERROR(VLOOKUP($C73, 'All Indicators - Breakdown'!$C:$GQ, AD$1, FALSE), " ")</f>
        <v>2</v>
      </c>
      <c r="AE73" s="33">
        <f>IFERROR(VLOOKUP($C73, 'All Indicators - Breakdown'!$C:$HE, AE$1, FALSE), " ")</f>
        <v>3</v>
      </c>
      <c r="AF73" s="33">
        <f>IFERROR(VLOOKUP($C73, 'All Indicators - Breakdown'!$C:$HE, AF$1, FALSE), " ")</f>
        <v>3</v>
      </c>
      <c r="AG73" s="33">
        <f>IFERROR(VLOOKUP($C73, 'All Indicators - Breakdown'!$C:$HE, AG$1, FALSE), " ")</f>
        <v>3</v>
      </c>
      <c r="AH73" s="33">
        <f>IFERROR(VLOOKUP($C73, 'All Indicators - Breakdown'!$C:$HE, AH$1, FALSE), " ")</f>
        <v>2</v>
      </c>
      <c r="AI73" s="33">
        <f>IFERROR(VLOOKUP($C73, 'All Indicators - Breakdown'!$C:$HE, AI$1, FALSE), " ")</f>
        <v>2</v>
      </c>
      <c r="AJ73" s="33">
        <f>IFERROR(VLOOKUP($C73, 'All Indicators - Breakdown'!$C:$HZ, AJ$1, FALSE), " ")</f>
        <v>3</v>
      </c>
      <c r="AK73" s="33">
        <f>IFERROR(VLOOKUP($C73, 'All Indicators - Breakdown'!$C:$HZ, AK$1, FALSE), " ")</f>
        <v>2</v>
      </c>
      <c r="AL73" s="33">
        <f>IFERROR(VLOOKUP($C73, 'All Indicators - Breakdown'!$C:$HZ, AL$1, FALSE), " ")</f>
        <v>1</v>
      </c>
      <c r="AM73" s="33">
        <f>IFERROR(VLOOKUP($C73, 'All Indicators - Breakdown'!$C:$IU, AM$1, FALSE), " ")</f>
        <v>4</v>
      </c>
      <c r="AN73" s="33">
        <f>IFERROR(VLOOKUP($C73, 'All Indicators - Breakdown'!$C:$IU, AN$1, FALSE), " ")</f>
        <v>1</v>
      </c>
      <c r="AO73" s="33">
        <f>IFERROR(VLOOKUP($C73, 'All Indicators - Breakdown'!$C:$IU, AO$1, FALSE), " ")</f>
        <v>1</v>
      </c>
      <c r="AP73">
        <f t="shared" si="13"/>
        <v>5</v>
      </c>
      <c r="AQ73">
        <f t="shared" si="13"/>
        <v>4</v>
      </c>
      <c r="AR73">
        <f t="shared" si="13"/>
        <v>4</v>
      </c>
      <c r="AS73">
        <f t="shared" si="13"/>
        <v>4</v>
      </c>
      <c r="AT73">
        <f t="shared" si="13"/>
        <v>3</v>
      </c>
      <c r="AU73">
        <f t="shared" si="13"/>
        <v>3</v>
      </c>
      <c r="AV73">
        <f t="shared" si="13"/>
        <v>3</v>
      </c>
      <c r="AW73">
        <f t="shared" si="13"/>
        <v>3</v>
      </c>
      <c r="AX73">
        <f t="shared" si="13"/>
        <v>3</v>
      </c>
      <c r="AY73">
        <f t="shared" si="13"/>
        <v>3</v>
      </c>
      <c r="AZ73">
        <f t="shared" si="13"/>
        <v>3</v>
      </c>
      <c r="BA73">
        <f t="shared" si="13"/>
        <v>3</v>
      </c>
      <c r="BB73">
        <f t="shared" si="13"/>
        <v>3</v>
      </c>
      <c r="BC73">
        <f t="shared" si="13"/>
        <v>3</v>
      </c>
      <c r="BD73">
        <f t="shared" si="13"/>
        <v>3</v>
      </c>
      <c r="BE73">
        <f t="shared" si="13"/>
        <v>3</v>
      </c>
      <c r="BF73">
        <f t="shared" si="12"/>
        <v>3</v>
      </c>
      <c r="BG73">
        <f t="shared" si="12"/>
        <v>2</v>
      </c>
      <c r="BH73">
        <f t="shared" si="12"/>
        <v>2</v>
      </c>
      <c r="BI73">
        <f t="shared" si="12"/>
        <v>2</v>
      </c>
      <c r="BJ73">
        <f t="shared" si="12"/>
        <v>2</v>
      </c>
      <c r="BK73">
        <f t="shared" si="12"/>
        <v>2</v>
      </c>
      <c r="BL73">
        <f t="shared" si="12"/>
        <v>2</v>
      </c>
      <c r="BM73">
        <f t="shared" si="12"/>
        <v>2</v>
      </c>
      <c r="BN73">
        <f t="shared" si="12"/>
        <v>2</v>
      </c>
      <c r="BO73">
        <f t="shared" si="12"/>
        <v>2</v>
      </c>
      <c r="BP73">
        <f t="shared" si="12"/>
        <v>1</v>
      </c>
      <c r="BQ73">
        <f t="shared" si="12"/>
        <v>1</v>
      </c>
      <c r="BR73">
        <f t="shared" si="12"/>
        <v>1</v>
      </c>
      <c r="BS73">
        <f t="shared" si="12"/>
        <v>1</v>
      </c>
      <c r="BT73">
        <f t="shared" si="12"/>
        <v>1</v>
      </c>
      <c r="BU73">
        <f t="shared" si="9"/>
        <v>1</v>
      </c>
      <c r="BV73">
        <f t="shared" si="9"/>
        <v>1</v>
      </c>
      <c r="BW73">
        <f t="shared" si="9"/>
        <v>1</v>
      </c>
      <c r="BX73">
        <f t="shared" si="9"/>
        <v>1</v>
      </c>
      <c r="BY73">
        <f t="shared" si="9"/>
        <v>0</v>
      </c>
    </row>
    <row r="74" spans="1:77" ht="16.3" thickTop="1" thickBot="1" x14ac:dyDescent="0.3">
      <c r="A74" s="16" t="s">
        <v>285</v>
      </c>
      <c r="B74" s="16" t="s">
        <v>286</v>
      </c>
      <c r="C74" s="16" t="s">
        <v>287</v>
      </c>
      <c r="D74" s="10">
        <f>VLOOKUP(C74, Overview!C$3:D$403, 2, FALSE)</f>
        <v>3</v>
      </c>
      <c r="E74" s="34">
        <f t="shared" si="14"/>
        <v>3.1</v>
      </c>
      <c r="F74" s="33">
        <f>IFERROR(VLOOKUP($C74, 'All Indicators - Breakdown'!$C:$GQ, F$1, FALSE), " ")</f>
        <v>4</v>
      </c>
      <c r="G74" s="33">
        <f>IFERROR(VLOOKUP($C74, 'All Indicators - Breakdown'!$C:$GQ, G$1, FALSE), " ")</f>
        <v>4</v>
      </c>
      <c r="H74" s="33">
        <f>IFERROR(VLOOKUP($C74, 'All Indicators - Breakdown'!$C:$GQ, H$1, FALSE), " ")</f>
        <v>3</v>
      </c>
      <c r="I74" s="33">
        <f>IFERROR(VLOOKUP($C74, 'All Indicators - Breakdown'!$C:$GQ, I$1, FALSE), " ")</f>
        <v>3</v>
      </c>
      <c r="J74" s="33">
        <f>IFERROR(VLOOKUP($C74, 'All Indicators - Breakdown'!$C:$GQ, J$1, FALSE), " ")</f>
        <v>3</v>
      </c>
      <c r="K74" s="33">
        <f>IFERROR(VLOOKUP($C74, 'All Indicators - Breakdown'!$C:$GQ, K$1, FALSE), " ")</f>
        <v>1</v>
      </c>
      <c r="L74" s="33">
        <f>IFERROR(VLOOKUP($C74, 'All Indicators - Breakdown'!$C:$GQ, L$1, FALSE), " ")</f>
        <v>1</v>
      </c>
      <c r="M74" s="33">
        <f>IFERROR(VLOOKUP($C74, 'All Indicators - Breakdown'!$C:$GQ, M$1, FALSE), " ")</f>
        <v>2</v>
      </c>
      <c r="N74" s="33" t="str">
        <f>IFERROR(VLOOKUP($C74, 'All Indicators - Breakdown'!$C:$GQ, N$1, FALSE), " ")</f>
        <v>N/A</v>
      </c>
      <c r="O74" s="33">
        <f>IFERROR(VLOOKUP($C74, 'All Indicators - Breakdown'!$C:$GQ, O$1, FALSE), " ")</f>
        <v>3</v>
      </c>
      <c r="P74" s="33">
        <f>IFERROR(VLOOKUP($C74, 'All Indicators - Breakdown'!$C:$GQ, P$1, FALSE), " ")</f>
        <v>2</v>
      </c>
      <c r="Q74" s="33">
        <f>IFERROR(VLOOKUP($C74, 'All Indicators - Breakdown'!$C:$GQ, Q$1, FALSE), " ")</f>
        <v>1</v>
      </c>
      <c r="R74" s="33">
        <f>IFERROR(VLOOKUP($C74, 'All Indicators - Breakdown'!$C:$GQ, R$1, FALSE), " ")</f>
        <v>2</v>
      </c>
      <c r="S74" s="33">
        <f>IFERROR(VLOOKUP($C74, 'All Indicators - Breakdown'!$C:$GQ, S$1, FALSE), " ")</f>
        <v>2</v>
      </c>
      <c r="T74" s="33">
        <f>IFERROR(VLOOKUP($C74, 'All Indicators - Breakdown'!$C:$GQ, T$1, FALSE), " ")</f>
        <v>2</v>
      </c>
      <c r="U74" s="33">
        <f>IFERROR(VLOOKUP($C74, 'All Indicators - Breakdown'!$C:$GQ, U$1, FALSE), " ")</f>
        <v>3</v>
      </c>
      <c r="V74" s="33">
        <f>IFERROR(VLOOKUP($C74, 'All Indicators - Breakdown'!$C:$GQ, V$1, FALSE), " ")</f>
        <v>1</v>
      </c>
      <c r="W74" s="33">
        <f>IFERROR(VLOOKUP($C74, 'All Indicators - Breakdown'!$C:$GQ, W$1, FALSE), " ")</f>
        <v>4</v>
      </c>
      <c r="X74" s="33">
        <f>IFERROR(VLOOKUP($C74, 'All Indicators - Breakdown'!$C:$GQ, X$1, FALSE), " ")</f>
        <v>1</v>
      </c>
      <c r="Y74" s="33">
        <f>IFERROR(VLOOKUP($C74, 'All Indicators - Breakdown'!$C:$GQ, Y$1, FALSE), " ")</f>
        <v>2</v>
      </c>
      <c r="Z74" s="33">
        <f>IFERROR(VLOOKUP($C74, 'All Indicators - Breakdown'!$C:$GQ, Z$1, FALSE), " ")</f>
        <v>3</v>
      </c>
      <c r="AA74" s="33">
        <f>IFERROR(VLOOKUP($C74, 'All Indicators - Breakdown'!$C:$GQ, AA$1, FALSE), " ")</f>
        <v>2</v>
      </c>
      <c r="AB74" s="33">
        <f>IFERROR(VLOOKUP($C74, 'All Indicators - Breakdown'!$C:$GQ, AB$1, FALSE), " ")</f>
        <v>3</v>
      </c>
      <c r="AC74" s="33">
        <f>IFERROR(VLOOKUP($C74, 'All Indicators - Breakdown'!$C:$GQ, AC$1, FALSE), " ")</f>
        <v>2</v>
      </c>
      <c r="AD74" s="33">
        <f>IFERROR(VLOOKUP($C74, 'All Indicators - Breakdown'!$C:$GQ, AD$1, FALSE), " ")</f>
        <v>2</v>
      </c>
      <c r="AE74" s="33">
        <f>IFERROR(VLOOKUP($C74, 'All Indicators - Breakdown'!$C:$HE, AE$1, FALSE), " ")</f>
        <v>3</v>
      </c>
      <c r="AF74" s="33">
        <f>IFERROR(VLOOKUP($C74, 'All Indicators - Breakdown'!$C:$HE, AF$1, FALSE), " ")</f>
        <v>3</v>
      </c>
      <c r="AG74" s="33">
        <f>IFERROR(VLOOKUP($C74, 'All Indicators - Breakdown'!$C:$HE, AG$1, FALSE), " ")</f>
        <v>4</v>
      </c>
      <c r="AH74" s="33">
        <f>IFERROR(VLOOKUP($C74, 'All Indicators - Breakdown'!$C:$HE, AH$1, FALSE), " ")</f>
        <v>2</v>
      </c>
      <c r="AI74" s="33">
        <f>IFERROR(VLOOKUP($C74, 'All Indicators - Breakdown'!$C:$HE, AI$1, FALSE), " ")</f>
        <v>2</v>
      </c>
      <c r="AJ74" s="33">
        <f>IFERROR(VLOOKUP($C74, 'All Indicators - Breakdown'!$C:$HZ, AJ$1, FALSE), " ")</f>
        <v>3</v>
      </c>
      <c r="AK74" s="33">
        <f>IFERROR(VLOOKUP($C74, 'All Indicators - Breakdown'!$C:$HZ, AK$1, FALSE), " ")</f>
        <v>2</v>
      </c>
      <c r="AL74" s="33">
        <f>IFERROR(VLOOKUP($C74, 'All Indicators - Breakdown'!$C:$HZ, AL$1, FALSE), " ")</f>
        <v>1</v>
      </c>
      <c r="AM74" s="33">
        <f>IFERROR(VLOOKUP($C74, 'All Indicators - Breakdown'!$C:$IU, AM$1, FALSE), " ")</f>
        <v>2</v>
      </c>
      <c r="AN74" s="33">
        <f>IFERROR(VLOOKUP($C74, 'All Indicators - Breakdown'!$C:$IU, AN$1, FALSE), " ")</f>
        <v>1</v>
      </c>
      <c r="AO74" s="33">
        <f>IFERROR(VLOOKUP($C74, 'All Indicators - Breakdown'!$C:$IU, AO$1, FALSE), " ")</f>
        <v>1</v>
      </c>
      <c r="AP74">
        <f t="shared" si="13"/>
        <v>4</v>
      </c>
      <c r="AQ74">
        <f t="shared" si="13"/>
        <v>4</v>
      </c>
      <c r="AR74">
        <f t="shared" si="13"/>
        <v>4</v>
      </c>
      <c r="AS74">
        <f t="shared" si="13"/>
        <v>4</v>
      </c>
      <c r="AT74">
        <f t="shared" si="13"/>
        <v>3</v>
      </c>
      <c r="AU74">
        <f t="shared" si="13"/>
        <v>3</v>
      </c>
      <c r="AV74">
        <f t="shared" si="13"/>
        <v>3</v>
      </c>
      <c r="AW74">
        <f t="shared" si="13"/>
        <v>3</v>
      </c>
      <c r="AX74">
        <f t="shared" si="13"/>
        <v>3</v>
      </c>
      <c r="AY74">
        <f t="shared" si="13"/>
        <v>3</v>
      </c>
      <c r="AZ74">
        <f t="shared" si="13"/>
        <v>3</v>
      </c>
      <c r="BA74">
        <f t="shared" si="13"/>
        <v>3</v>
      </c>
      <c r="BB74">
        <f t="shared" si="13"/>
        <v>3</v>
      </c>
      <c r="BC74">
        <f t="shared" si="13"/>
        <v>3</v>
      </c>
      <c r="BD74">
        <f t="shared" si="13"/>
        <v>2</v>
      </c>
      <c r="BE74">
        <f t="shared" si="13"/>
        <v>2</v>
      </c>
      <c r="BF74">
        <f t="shared" si="12"/>
        <v>2</v>
      </c>
      <c r="BG74">
        <f t="shared" si="12"/>
        <v>2</v>
      </c>
      <c r="BH74">
        <f t="shared" si="12"/>
        <v>2</v>
      </c>
      <c r="BI74">
        <f t="shared" si="12"/>
        <v>2</v>
      </c>
      <c r="BJ74">
        <f t="shared" si="12"/>
        <v>2</v>
      </c>
      <c r="BK74">
        <f t="shared" si="12"/>
        <v>2</v>
      </c>
      <c r="BL74">
        <f t="shared" si="12"/>
        <v>2</v>
      </c>
      <c r="BM74">
        <f t="shared" si="12"/>
        <v>2</v>
      </c>
      <c r="BN74">
        <f t="shared" si="12"/>
        <v>2</v>
      </c>
      <c r="BO74">
        <f t="shared" si="12"/>
        <v>2</v>
      </c>
      <c r="BP74">
        <f t="shared" si="12"/>
        <v>2</v>
      </c>
      <c r="BQ74">
        <f t="shared" si="12"/>
        <v>1</v>
      </c>
      <c r="BR74">
        <f t="shared" si="12"/>
        <v>1</v>
      </c>
      <c r="BS74">
        <f t="shared" si="12"/>
        <v>1</v>
      </c>
      <c r="BT74">
        <f t="shared" si="12"/>
        <v>1</v>
      </c>
      <c r="BU74">
        <f t="shared" si="9"/>
        <v>1</v>
      </c>
      <c r="BV74">
        <f t="shared" si="9"/>
        <v>1</v>
      </c>
      <c r="BW74">
        <f t="shared" si="9"/>
        <v>1</v>
      </c>
      <c r="BX74">
        <f t="shared" si="9"/>
        <v>1</v>
      </c>
      <c r="BY74">
        <f t="shared" si="9"/>
        <v>0</v>
      </c>
    </row>
    <row r="75" spans="1:77" ht="16.3" thickTop="1" thickBot="1" x14ac:dyDescent="0.3">
      <c r="A75" s="16" t="s">
        <v>285</v>
      </c>
      <c r="B75" s="16" t="s">
        <v>288</v>
      </c>
      <c r="C75" s="16" t="s">
        <v>289</v>
      </c>
      <c r="D75" s="10">
        <f>VLOOKUP(C75, Overview!C$3:D$403, 2, FALSE)</f>
        <v>2</v>
      </c>
      <c r="E75" s="34">
        <f t="shared" si="14"/>
        <v>2.7</v>
      </c>
      <c r="F75" s="33">
        <f>IFERROR(VLOOKUP($C75, 'All Indicators - Breakdown'!$C:$GQ, F$1, FALSE), " ")</f>
        <v>4</v>
      </c>
      <c r="G75" s="33">
        <f>IFERROR(VLOOKUP($C75, 'All Indicators - Breakdown'!$C:$GQ, G$1, FALSE), " ")</f>
        <v>1</v>
      </c>
      <c r="H75" s="33">
        <f>IFERROR(VLOOKUP($C75, 'All Indicators - Breakdown'!$C:$GQ, H$1, FALSE), " ")</f>
        <v>2</v>
      </c>
      <c r="I75" s="33">
        <f>IFERROR(VLOOKUP($C75, 'All Indicators - Breakdown'!$C:$GQ, I$1, FALSE), " ")</f>
        <v>3</v>
      </c>
      <c r="J75" s="33">
        <f>IFERROR(VLOOKUP($C75, 'All Indicators - Breakdown'!$C:$GQ, J$1, FALSE), " ")</f>
        <v>3</v>
      </c>
      <c r="K75" s="33">
        <f>IFERROR(VLOOKUP($C75, 'All Indicators - Breakdown'!$C:$GQ, K$1, FALSE), " ")</f>
        <v>1</v>
      </c>
      <c r="L75" s="33">
        <f>IFERROR(VLOOKUP($C75, 'All Indicators - Breakdown'!$C:$GQ, L$1, FALSE), " ")</f>
        <v>1</v>
      </c>
      <c r="M75" s="33">
        <f>IFERROR(VLOOKUP($C75, 'All Indicators - Breakdown'!$C:$GQ, M$1, FALSE), " ")</f>
        <v>2</v>
      </c>
      <c r="N75" s="33" t="str">
        <f>IFERROR(VLOOKUP($C75, 'All Indicators - Breakdown'!$C:$GQ, N$1, FALSE), " ")</f>
        <v>N/A</v>
      </c>
      <c r="O75" s="33">
        <f>IFERROR(VLOOKUP($C75, 'All Indicators - Breakdown'!$C:$GQ, O$1, FALSE), " ")</f>
        <v>3</v>
      </c>
      <c r="P75" s="33">
        <f>IFERROR(VLOOKUP($C75, 'All Indicators - Breakdown'!$C:$GQ, P$1, FALSE), " ")</f>
        <v>2</v>
      </c>
      <c r="Q75" s="33">
        <f>IFERROR(VLOOKUP($C75, 'All Indicators - Breakdown'!$C:$GQ, Q$1, FALSE), " ")</f>
        <v>1</v>
      </c>
      <c r="R75" s="33">
        <f>IFERROR(VLOOKUP($C75, 'All Indicators - Breakdown'!$C:$GQ, R$1, FALSE), " ")</f>
        <v>2</v>
      </c>
      <c r="S75" s="33">
        <f>IFERROR(VLOOKUP($C75, 'All Indicators - Breakdown'!$C:$GQ, S$1, FALSE), " ")</f>
        <v>1</v>
      </c>
      <c r="T75" s="33">
        <f>IFERROR(VLOOKUP($C75, 'All Indicators - Breakdown'!$C:$GQ, T$1, FALSE), " ")</f>
        <v>2</v>
      </c>
      <c r="U75" s="33">
        <f>IFERROR(VLOOKUP($C75, 'All Indicators - Breakdown'!$C:$GQ, U$1, FALSE), " ")</f>
        <v>1</v>
      </c>
      <c r="V75" s="33">
        <f>IFERROR(VLOOKUP($C75, 'All Indicators - Breakdown'!$C:$GQ, V$1, FALSE), " ")</f>
        <v>1</v>
      </c>
      <c r="W75" s="33">
        <f>IFERROR(VLOOKUP($C75, 'All Indicators - Breakdown'!$C:$GQ, W$1, FALSE), " ")</f>
        <v>2</v>
      </c>
      <c r="X75" s="33">
        <f>IFERROR(VLOOKUP($C75, 'All Indicators - Breakdown'!$C:$GQ, X$1, FALSE), " ")</f>
        <v>1</v>
      </c>
      <c r="Y75" s="33">
        <f>IFERROR(VLOOKUP($C75, 'All Indicators - Breakdown'!$C:$GQ, Y$1, FALSE), " ")</f>
        <v>1</v>
      </c>
      <c r="Z75" s="33">
        <f>IFERROR(VLOOKUP($C75, 'All Indicators - Breakdown'!$C:$GQ, Z$1, FALSE), " ")</f>
        <v>3</v>
      </c>
      <c r="AA75" s="33">
        <f>IFERROR(VLOOKUP($C75, 'All Indicators - Breakdown'!$C:$GQ, AA$1, FALSE), " ")</f>
        <v>1</v>
      </c>
      <c r="AB75" s="33">
        <f>IFERROR(VLOOKUP($C75, 'All Indicators - Breakdown'!$C:$GQ, AB$1, FALSE), " ")</f>
        <v>2</v>
      </c>
      <c r="AC75" s="33">
        <f>IFERROR(VLOOKUP($C75, 'All Indicators - Breakdown'!$C:$GQ, AC$1, FALSE), " ")</f>
        <v>1</v>
      </c>
      <c r="AD75" s="33">
        <f>IFERROR(VLOOKUP($C75, 'All Indicators - Breakdown'!$C:$GQ, AD$1, FALSE), " ")</f>
        <v>1</v>
      </c>
      <c r="AE75" s="33">
        <f>IFERROR(VLOOKUP($C75, 'All Indicators - Breakdown'!$C:$HE, AE$1, FALSE), " ")</f>
        <v>1</v>
      </c>
      <c r="AF75" s="33">
        <f>IFERROR(VLOOKUP($C75, 'All Indicators - Breakdown'!$C:$HE, AF$1, FALSE), " ")</f>
        <v>3</v>
      </c>
      <c r="AG75" s="33">
        <f>IFERROR(VLOOKUP($C75, 'All Indicators - Breakdown'!$C:$HE, AG$1, FALSE), " ")</f>
        <v>4</v>
      </c>
      <c r="AH75" s="33">
        <f>IFERROR(VLOOKUP($C75, 'All Indicators - Breakdown'!$C:$HE, AH$1, FALSE), " ")</f>
        <v>2</v>
      </c>
      <c r="AI75" s="33">
        <f>IFERROR(VLOOKUP($C75, 'All Indicators - Breakdown'!$C:$HE, AI$1, FALSE), " ")</f>
        <v>2</v>
      </c>
      <c r="AJ75" s="33">
        <f>IFERROR(VLOOKUP($C75, 'All Indicators - Breakdown'!$C:$HZ, AJ$1, FALSE), " ")</f>
        <v>4</v>
      </c>
      <c r="AK75" s="33">
        <f>IFERROR(VLOOKUP($C75, 'All Indicators - Breakdown'!$C:$HZ, AK$1, FALSE), " ")</f>
        <v>3</v>
      </c>
      <c r="AL75" s="33">
        <f>IFERROR(VLOOKUP($C75, 'All Indicators - Breakdown'!$C:$HZ, AL$1, FALSE), " ")</f>
        <v>1</v>
      </c>
      <c r="AM75" s="33">
        <f>IFERROR(VLOOKUP($C75, 'All Indicators - Breakdown'!$C:$IU, AM$1, FALSE), " ")</f>
        <v>2</v>
      </c>
      <c r="AN75" s="33">
        <f>IFERROR(VLOOKUP($C75, 'All Indicators - Breakdown'!$C:$IU, AN$1, FALSE), " ")</f>
        <v>1</v>
      </c>
      <c r="AO75" s="33">
        <f>IFERROR(VLOOKUP($C75, 'All Indicators - Breakdown'!$C:$IU, AO$1, FALSE), " ")</f>
        <v>1</v>
      </c>
      <c r="AP75">
        <f t="shared" si="13"/>
        <v>4</v>
      </c>
      <c r="AQ75">
        <f t="shared" si="13"/>
        <v>4</v>
      </c>
      <c r="AR75">
        <f t="shared" si="13"/>
        <v>4</v>
      </c>
      <c r="AS75">
        <f t="shared" si="13"/>
        <v>3</v>
      </c>
      <c r="AT75">
        <f t="shared" si="13"/>
        <v>3</v>
      </c>
      <c r="AU75">
        <f t="shared" si="13"/>
        <v>3</v>
      </c>
      <c r="AV75">
        <f t="shared" si="13"/>
        <v>3</v>
      </c>
      <c r="AW75">
        <f t="shared" si="13"/>
        <v>3</v>
      </c>
      <c r="AX75">
        <f t="shared" si="13"/>
        <v>3</v>
      </c>
      <c r="AY75">
        <f t="shared" si="13"/>
        <v>2</v>
      </c>
      <c r="AZ75">
        <f t="shared" si="13"/>
        <v>2</v>
      </c>
      <c r="BA75">
        <f t="shared" si="13"/>
        <v>2</v>
      </c>
      <c r="BB75">
        <f t="shared" si="13"/>
        <v>2</v>
      </c>
      <c r="BC75">
        <f t="shared" si="13"/>
        <v>2</v>
      </c>
      <c r="BD75">
        <f t="shared" si="13"/>
        <v>2</v>
      </c>
      <c r="BE75">
        <f t="shared" ref="BE75:BT90" si="15">IFERROR(LARGE($F75:$AO75, BE$1), 0)</f>
        <v>2</v>
      </c>
      <c r="BF75">
        <f t="shared" si="15"/>
        <v>2</v>
      </c>
      <c r="BG75">
        <f t="shared" si="15"/>
        <v>2</v>
      </c>
      <c r="BH75">
        <f t="shared" si="15"/>
        <v>2</v>
      </c>
      <c r="BI75">
        <f t="shared" si="15"/>
        <v>1</v>
      </c>
      <c r="BJ75">
        <f t="shared" si="15"/>
        <v>1</v>
      </c>
      <c r="BK75">
        <f t="shared" si="15"/>
        <v>1</v>
      </c>
      <c r="BL75">
        <f t="shared" si="15"/>
        <v>1</v>
      </c>
      <c r="BM75">
        <f t="shared" si="15"/>
        <v>1</v>
      </c>
      <c r="BN75">
        <f t="shared" si="15"/>
        <v>1</v>
      </c>
      <c r="BO75">
        <f t="shared" si="15"/>
        <v>1</v>
      </c>
      <c r="BP75">
        <f t="shared" si="15"/>
        <v>1</v>
      </c>
      <c r="BQ75">
        <f t="shared" si="15"/>
        <v>1</v>
      </c>
      <c r="BR75">
        <f t="shared" si="15"/>
        <v>1</v>
      </c>
      <c r="BS75">
        <f t="shared" si="15"/>
        <v>1</v>
      </c>
      <c r="BT75">
        <f t="shared" si="15"/>
        <v>1</v>
      </c>
      <c r="BU75">
        <f t="shared" si="9"/>
        <v>1</v>
      </c>
      <c r="BV75">
        <f t="shared" si="9"/>
        <v>1</v>
      </c>
      <c r="BW75">
        <f t="shared" si="9"/>
        <v>1</v>
      </c>
      <c r="BX75">
        <f t="shared" si="9"/>
        <v>1</v>
      </c>
      <c r="BY75">
        <f t="shared" si="9"/>
        <v>0</v>
      </c>
    </row>
    <row r="76" spans="1:77" ht="16.3" thickTop="1" thickBot="1" x14ac:dyDescent="0.3">
      <c r="A76" s="16" t="s">
        <v>285</v>
      </c>
      <c r="B76" s="16" t="s">
        <v>290</v>
      </c>
      <c r="C76" s="16" t="s">
        <v>291</v>
      </c>
      <c r="D76" s="10">
        <f>VLOOKUP(C76, Overview!C$3:D$403, 2, FALSE)</f>
        <v>3</v>
      </c>
      <c r="E76" s="34">
        <f t="shared" si="14"/>
        <v>3.1</v>
      </c>
      <c r="F76" s="33">
        <f>IFERROR(VLOOKUP($C76, 'All Indicators - Breakdown'!$C:$GQ, F$1, FALSE), " ")</f>
        <v>4</v>
      </c>
      <c r="G76" s="33">
        <f>IFERROR(VLOOKUP($C76, 'All Indicators - Breakdown'!$C:$GQ, G$1, FALSE), " ")</f>
        <v>4</v>
      </c>
      <c r="H76" s="33">
        <f>IFERROR(VLOOKUP($C76, 'All Indicators - Breakdown'!$C:$GQ, H$1, FALSE), " ")</f>
        <v>3</v>
      </c>
      <c r="I76" s="33">
        <f>IFERROR(VLOOKUP($C76, 'All Indicators - Breakdown'!$C:$GQ, I$1, FALSE), " ")</f>
        <v>4</v>
      </c>
      <c r="J76" s="33">
        <f>IFERROR(VLOOKUP($C76, 'All Indicators - Breakdown'!$C:$GQ, J$1, FALSE), " ")</f>
        <v>3</v>
      </c>
      <c r="K76" s="33">
        <f>IFERROR(VLOOKUP($C76, 'All Indicators - Breakdown'!$C:$GQ, K$1, FALSE), " ")</f>
        <v>1</v>
      </c>
      <c r="L76" s="33">
        <f>IFERROR(VLOOKUP($C76, 'All Indicators - Breakdown'!$C:$GQ, L$1, FALSE), " ")</f>
        <v>1</v>
      </c>
      <c r="M76" s="33">
        <f>IFERROR(VLOOKUP($C76, 'All Indicators - Breakdown'!$C:$GQ, M$1, FALSE), " ")</f>
        <v>2</v>
      </c>
      <c r="N76" s="33" t="str">
        <f>IFERROR(VLOOKUP($C76, 'All Indicators - Breakdown'!$C:$GQ, N$1, FALSE), " ")</f>
        <v>N/A</v>
      </c>
      <c r="O76" s="33">
        <f>IFERROR(VLOOKUP($C76, 'All Indicators - Breakdown'!$C:$GQ, O$1, FALSE), " ")</f>
        <v>1</v>
      </c>
      <c r="P76" s="33">
        <f>IFERROR(VLOOKUP($C76, 'All Indicators - Breakdown'!$C:$GQ, P$1, FALSE), " ")</f>
        <v>1</v>
      </c>
      <c r="Q76" s="33">
        <f>IFERROR(VLOOKUP($C76, 'All Indicators - Breakdown'!$C:$GQ, Q$1, FALSE), " ")</f>
        <v>1</v>
      </c>
      <c r="R76" s="33">
        <f>IFERROR(VLOOKUP($C76, 'All Indicators - Breakdown'!$C:$GQ, R$1, FALSE), " ")</f>
        <v>2</v>
      </c>
      <c r="S76" s="33">
        <f>IFERROR(VLOOKUP($C76, 'All Indicators - Breakdown'!$C:$GQ, S$1, FALSE), " ")</f>
        <v>2</v>
      </c>
      <c r="T76" s="33">
        <f>IFERROR(VLOOKUP($C76, 'All Indicators - Breakdown'!$C:$GQ, T$1, FALSE), " ")</f>
        <v>2</v>
      </c>
      <c r="U76" s="33">
        <f>IFERROR(VLOOKUP($C76, 'All Indicators - Breakdown'!$C:$GQ, U$1, FALSE), " ")</f>
        <v>3</v>
      </c>
      <c r="V76" s="33">
        <f>IFERROR(VLOOKUP($C76, 'All Indicators - Breakdown'!$C:$GQ, V$1, FALSE), " ")</f>
        <v>1</v>
      </c>
      <c r="W76" s="33">
        <f>IFERROR(VLOOKUP($C76, 'All Indicators - Breakdown'!$C:$GQ, W$1, FALSE), " ")</f>
        <v>4</v>
      </c>
      <c r="X76" s="33">
        <f>IFERROR(VLOOKUP($C76, 'All Indicators - Breakdown'!$C:$GQ, X$1, FALSE), " ")</f>
        <v>1</v>
      </c>
      <c r="Y76" s="33">
        <f>IFERROR(VLOOKUP($C76, 'All Indicators - Breakdown'!$C:$GQ, Y$1, FALSE), " ")</f>
        <v>1</v>
      </c>
      <c r="Z76" s="33">
        <f>IFERROR(VLOOKUP($C76, 'All Indicators - Breakdown'!$C:$GQ, Z$1, FALSE), " ")</f>
        <v>3</v>
      </c>
      <c r="AA76" s="33">
        <f>IFERROR(VLOOKUP($C76, 'All Indicators - Breakdown'!$C:$GQ, AA$1, FALSE), " ")</f>
        <v>3</v>
      </c>
      <c r="AB76" s="33">
        <f>IFERROR(VLOOKUP($C76, 'All Indicators - Breakdown'!$C:$GQ, AB$1, FALSE), " ")</f>
        <v>2</v>
      </c>
      <c r="AC76" s="33">
        <f>IFERROR(VLOOKUP($C76, 'All Indicators - Breakdown'!$C:$GQ, AC$1, FALSE), " ")</f>
        <v>3</v>
      </c>
      <c r="AD76" s="33">
        <f>IFERROR(VLOOKUP($C76, 'All Indicators - Breakdown'!$C:$GQ, AD$1, FALSE), " ")</f>
        <v>2</v>
      </c>
      <c r="AE76" s="33">
        <f>IFERROR(VLOOKUP($C76, 'All Indicators - Breakdown'!$C:$HE, AE$1, FALSE), " ")</f>
        <v>3</v>
      </c>
      <c r="AF76" s="33">
        <f>IFERROR(VLOOKUP($C76, 'All Indicators - Breakdown'!$C:$HE, AF$1, FALSE), " ")</f>
        <v>2</v>
      </c>
      <c r="AG76" s="33">
        <f>IFERROR(VLOOKUP($C76, 'All Indicators - Breakdown'!$C:$HE, AG$1, FALSE), " ")</f>
        <v>4</v>
      </c>
      <c r="AH76" s="33">
        <f>IFERROR(VLOOKUP($C76, 'All Indicators - Breakdown'!$C:$HE, AH$1, FALSE), " ")</f>
        <v>2</v>
      </c>
      <c r="AI76" s="33">
        <f>IFERROR(VLOOKUP($C76, 'All Indicators - Breakdown'!$C:$HE, AI$1, FALSE), " ")</f>
        <v>2</v>
      </c>
      <c r="AJ76" s="33">
        <f>IFERROR(VLOOKUP($C76, 'All Indicators - Breakdown'!$C:$HZ, AJ$1, FALSE), " ")</f>
        <v>3</v>
      </c>
      <c r="AK76" s="33">
        <f>IFERROR(VLOOKUP($C76, 'All Indicators - Breakdown'!$C:$HZ, AK$1, FALSE), " ")</f>
        <v>2</v>
      </c>
      <c r="AL76" s="33">
        <f>IFERROR(VLOOKUP($C76, 'All Indicators - Breakdown'!$C:$HZ, AL$1, FALSE), " ")</f>
        <v>1</v>
      </c>
      <c r="AM76" s="33">
        <f>IFERROR(VLOOKUP($C76, 'All Indicators - Breakdown'!$C:$IU, AM$1, FALSE), " ")</f>
        <v>2</v>
      </c>
      <c r="AN76" s="33">
        <f>IFERROR(VLOOKUP($C76, 'All Indicators - Breakdown'!$C:$IU, AN$1, FALSE), " ")</f>
        <v>1</v>
      </c>
      <c r="AO76" s="33">
        <f>IFERROR(VLOOKUP($C76, 'All Indicators - Breakdown'!$C:$IU, AO$1, FALSE), " ")</f>
        <v>1</v>
      </c>
      <c r="AP76">
        <f t="shared" ref="AP76:BE91" si="16">IFERROR(LARGE($F76:$AO76, AP$1), 0)</f>
        <v>4</v>
      </c>
      <c r="AQ76">
        <f t="shared" si="16"/>
        <v>4</v>
      </c>
      <c r="AR76">
        <f t="shared" si="16"/>
        <v>4</v>
      </c>
      <c r="AS76">
        <f t="shared" si="16"/>
        <v>4</v>
      </c>
      <c r="AT76">
        <f t="shared" si="16"/>
        <v>4</v>
      </c>
      <c r="AU76">
        <f t="shared" si="16"/>
        <v>3</v>
      </c>
      <c r="AV76">
        <f t="shared" si="16"/>
        <v>3</v>
      </c>
      <c r="AW76">
        <f t="shared" si="16"/>
        <v>3</v>
      </c>
      <c r="AX76">
        <f t="shared" si="16"/>
        <v>3</v>
      </c>
      <c r="AY76">
        <f t="shared" si="16"/>
        <v>3</v>
      </c>
      <c r="AZ76">
        <f t="shared" si="16"/>
        <v>3</v>
      </c>
      <c r="BA76">
        <f t="shared" si="16"/>
        <v>3</v>
      </c>
      <c r="BB76">
        <f t="shared" si="16"/>
        <v>3</v>
      </c>
      <c r="BC76">
        <f t="shared" si="16"/>
        <v>2</v>
      </c>
      <c r="BD76">
        <f t="shared" si="16"/>
        <v>2</v>
      </c>
      <c r="BE76">
        <f t="shared" si="16"/>
        <v>2</v>
      </c>
      <c r="BF76">
        <f t="shared" si="15"/>
        <v>2</v>
      </c>
      <c r="BG76">
        <f t="shared" si="15"/>
        <v>2</v>
      </c>
      <c r="BH76">
        <f t="shared" si="15"/>
        <v>2</v>
      </c>
      <c r="BI76">
        <f t="shared" si="15"/>
        <v>2</v>
      </c>
      <c r="BJ76">
        <f t="shared" si="15"/>
        <v>2</v>
      </c>
      <c r="BK76">
        <f t="shared" si="15"/>
        <v>2</v>
      </c>
      <c r="BL76">
        <f t="shared" si="15"/>
        <v>2</v>
      </c>
      <c r="BM76">
        <f t="shared" si="15"/>
        <v>2</v>
      </c>
      <c r="BN76">
        <f t="shared" si="15"/>
        <v>1</v>
      </c>
      <c r="BO76">
        <f t="shared" si="15"/>
        <v>1</v>
      </c>
      <c r="BP76">
        <f t="shared" si="15"/>
        <v>1</v>
      </c>
      <c r="BQ76">
        <f t="shared" si="15"/>
        <v>1</v>
      </c>
      <c r="BR76">
        <f t="shared" si="15"/>
        <v>1</v>
      </c>
      <c r="BS76">
        <f t="shared" si="15"/>
        <v>1</v>
      </c>
      <c r="BT76">
        <f t="shared" si="15"/>
        <v>1</v>
      </c>
      <c r="BU76">
        <f t="shared" si="9"/>
        <v>1</v>
      </c>
      <c r="BV76">
        <f t="shared" si="9"/>
        <v>1</v>
      </c>
      <c r="BW76">
        <f t="shared" si="9"/>
        <v>1</v>
      </c>
      <c r="BX76">
        <f t="shared" si="9"/>
        <v>1</v>
      </c>
      <c r="BY76">
        <f t="shared" si="9"/>
        <v>0</v>
      </c>
    </row>
    <row r="77" spans="1:77" ht="16.3" thickTop="1" thickBot="1" x14ac:dyDescent="0.3">
      <c r="A77" s="16" t="s">
        <v>285</v>
      </c>
      <c r="B77" s="16" t="s">
        <v>292</v>
      </c>
      <c r="C77" s="16" t="s">
        <v>293</v>
      </c>
      <c r="D77" s="10">
        <f>VLOOKUP(C77, Overview!C$3:D$403, 2, FALSE)</f>
        <v>3</v>
      </c>
      <c r="E77" s="34">
        <f t="shared" si="14"/>
        <v>3.3</v>
      </c>
      <c r="F77" s="33">
        <f>IFERROR(VLOOKUP($C77, 'All Indicators - Breakdown'!$C:$GQ, F$1, FALSE), " ")</f>
        <v>4</v>
      </c>
      <c r="G77" s="33">
        <f>IFERROR(VLOOKUP($C77, 'All Indicators - Breakdown'!$C:$GQ, G$1, FALSE), " ")</f>
        <v>3</v>
      </c>
      <c r="H77" s="33">
        <f>IFERROR(VLOOKUP($C77, 'All Indicators - Breakdown'!$C:$GQ, H$1, FALSE), " ")</f>
        <v>2</v>
      </c>
      <c r="I77" s="33">
        <f>IFERROR(VLOOKUP($C77, 'All Indicators - Breakdown'!$C:$GQ, I$1, FALSE), " ")</f>
        <v>2</v>
      </c>
      <c r="J77" s="33">
        <f>IFERROR(VLOOKUP($C77, 'All Indicators - Breakdown'!$C:$GQ, J$1, FALSE), " ")</f>
        <v>2</v>
      </c>
      <c r="K77" s="33">
        <f>IFERROR(VLOOKUP($C77, 'All Indicators - Breakdown'!$C:$GQ, K$1, FALSE), " ")</f>
        <v>1</v>
      </c>
      <c r="L77" s="33">
        <f>IFERROR(VLOOKUP($C77, 'All Indicators - Breakdown'!$C:$GQ, L$1, FALSE), " ")</f>
        <v>2</v>
      </c>
      <c r="M77" s="33">
        <f>IFERROR(VLOOKUP($C77, 'All Indicators - Breakdown'!$C:$GQ, M$1, FALSE), " ")</f>
        <v>2</v>
      </c>
      <c r="N77" s="33" t="str">
        <f>IFERROR(VLOOKUP($C77, 'All Indicators - Breakdown'!$C:$GQ, N$1, FALSE), " ")</f>
        <v>N/A</v>
      </c>
      <c r="O77" s="33">
        <f>IFERROR(VLOOKUP($C77, 'All Indicators - Breakdown'!$C:$GQ, O$1, FALSE), " ")</f>
        <v>3</v>
      </c>
      <c r="P77" s="33">
        <f>IFERROR(VLOOKUP($C77, 'All Indicators - Breakdown'!$C:$GQ, P$1, FALSE), " ")</f>
        <v>1</v>
      </c>
      <c r="Q77" s="33">
        <f>IFERROR(VLOOKUP($C77, 'All Indicators - Breakdown'!$C:$GQ, Q$1, FALSE), " ")</f>
        <v>1</v>
      </c>
      <c r="R77" s="33">
        <f>IFERROR(VLOOKUP($C77, 'All Indicators - Breakdown'!$C:$GQ, R$1, FALSE), " ")</f>
        <v>2</v>
      </c>
      <c r="S77" s="33">
        <f>IFERROR(VLOOKUP($C77, 'All Indicators - Breakdown'!$C:$GQ, S$1, FALSE), " ")</f>
        <v>2</v>
      </c>
      <c r="T77" s="33">
        <f>IFERROR(VLOOKUP($C77, 'All Indicators - Breakdown'!$C:$GQ, T$1, FALSE), " ")</f>
        <v>3</v>
      </c>
      <c r="U77" s="33">
        <f>IFERROR(VLOOKUP($C77, 'All Indicators - Breakdown'!$C:$GQ, U$1, FALSE), " ")</f>
        <v>1</v>
      </c>
      <c r="V77" s="33">
        <f>IFERROR(VLOOKUP($C77, 'All Indicators - Breakdown'!$C:$GQ, V$1, FALSE), " ")</f>
        <v>1</v>
      </c>
      <c r="W77" s="33">
        <f>IFERROR(VLOOKUP($C77, 'All Indicators - Breakdown'!$C:$GQ, W$1, FALSE), " ")</f>
        <v>4</v>
      </c>
      <c r="X77" s="33">
        <f>IFERROR(VLOOKUP($C77, 'All Indicators - Breakdown'!$C:$GQ, X$1, FALSE), " ")</f>
        <v>1</v>
      </c>
      <c r="Y77" s="33">
        <f>IFERROR(VLOOKUP($C77, 'All Indicators - Breakdown'!$C:$GQ, Y$1, FALSE), " ")</f>
        <v>5</v>
      </c>
      <c r="Z77" s="33">
        <f>IFERROR(VLOOKUP($C77, 'All Indicators - Breakdown'!$C:$GQ, Z$1, FALSE), " ")</f>
        <v>3</v>
      </c>
      <c r="AA77" s="33">
        <f>IFERROR(VLOOKUP($C77, 'All Indicators - Breakdown'!$C:$GQ, AA$1, FALSE), " ")</f>
        <v>2</v>
      </c>
      <c r="AB77" s="33">
        <f>IFERROR(VLOOKUP($C77, 'All Indicators - Breakdown'!$C:$GQ, AB$1, FALSE), " ")</f>
        <v>3</v>
      </c>
      <c r="AC77" s="33">
        <f>IFERROR(VLOOKUP($C77, 'All Indicators - Breakdown'!$C:$GQ, AC$1, FALSE), " ")</f>
        <v>5</v>
      </c>
      <c r="AD77" s="33">
        <f>IFERROR(VLOOKUP($C77, 'All Indicators - Breakdown'!$C:$GQ, AD$1, FALSE), " ")</f>
        <v>2</v>
      </c>
      <c r="AE77" s="33">
        <f>IFERROR(VLOOKUP($C77, 'All Indicators - Breakdown'!$C:$HE, AE$1, FALSE), " ")</f>
        <v>3</v>
      </c>
      <c r="AF77" s="33">
        <f>IFERROR(VLOOKUP($C77, 'All Indicators - Breakdown'!$C:$HE, AF$1, FALSE), " ")</f>
        <v>2</v>
      </c>
      <c r="AG77" s="33">
        <f>IFERROR(VLOOKUP($C77, 'All Indicators - Breakdown'!$C:$HE, AG$1, FALSE), " ")</f>
        <v>4</v>
      </c>
      <c r="AH77" s="33">
        <f>IFERROR(VLOOKUP($C77, 'All Indicators - Breakdown'!$C:$HE, AH$1, FALSE), " ")</f>
        <v>2</v>
      </c>
      <c r="AI77" s="33">
        <f>IFERROR(VLOOKUP($C77, 'All Indicators - Breakdown'!$C:$HE, AI$1, FALSE), " ")</f>
        <v>2</v>
      </c>
      <c r="AJ77" s="33">
        <f>IFERROR(VLOOKUP($C77, 'All Indicators - Breakdown'!$C:$HZ, AJ$1, FALSE), " ")</f>
        <v>4</v>
      </c>
      <c r="AK77" s="33">
        <f>IFERROR(VLOOKUP($C77, 'All Indicators - Breakdown'!$C:$HZ, AK$1, FALSE), " ")</f>
        <v>2</v>
      </c>
      <c r="AL77" s="33">
        <f>IFERROR(VLOOKUP($C77, 'All Indicators - Breakdown'!$C:$HZ, AL$1, FALSE), " ")</f>
        <v>1</v>
      </c>
      <c r="AM77" s="33">
        <f>IFERROR(VLOOKUP($C77, 'All Indicators - Breakdown'!$C:$IU, AM$1, FALSE), " ")</f>
        <v>4</v>
      </c>
      <c r="AN77" s="33">
        <f>IFERROR(VLOOKUP($C77, 'All Indicators - Breakdown'!$C:$IU, AN$1, FALSE), " ")</f>
        <v>1</v>
      </c>
      <c r="AO77" s="33">
        <f>IFERROR(VLOOKUP($C77, 'All Indicators - Breakdown'!$C:$IU, AO$1, FALSE), " ")</f>
        <v>1</v>
      </c>
      <c r="AP77">
        <f t="shared" si="16"/>
        <v>5</v>
      </c>
      <c r="AQ77">
        <f t="shared" si="16"/>
        <v>5</v>
      </c>
      <c r="AR77">
        <f t="shared" si="16"/>
        <v>4</v>
      </c>
      <c r="AS77">
        <f t="shared" si="16"/>
        <v>4</v>
      </c>
      <c r="AT77">
        <f t="shared" si="16"/>
        <v>4</v>
      </c>
      <c r="AU77">
        <f t="shared" si="16"/>
        <v>4</v>
      </c>
      <c r="AV77">
        <f t="shared" si="16"/>
        <v>4</v>
      </c>
      <c r="AW77">
        <f t="shared" si="16"/>
        <v>3</v>
      </c>
      <c r="AX77">
        <f t="shared" si="16"/>
        <v>3</v>
      </c>
      <c r="AY77">
        <f t="shared" si="16"/>
        <v>3</v>
      </c>
      <c r="AZ77">
        <f t="shared" si="16"/>
        <v>3</v>
      </c>
      <c r="BA77">
        <f t="shared" si="16"/>
        <v>3</v>
      </c>
      <c r="BB77">
        <f t="shared" si="16"/>
        <v>3</v>
      </c>
      <c r="BC77">
        <f t="shared" si="16"/>
        <v>2</v>
      </c>
      <c r="BD77">
        <f t="shared" si="16"/>
        <v>2</v>
      </c>
      <c r="BE77">
        <f t="shared" si="16"/>
        <v>2</v>
      </c>
      <c r="BF77">
        <f t="shared" si="15"/>
        <v>2</v>
      </c>
      <c r="BG77">
        <f t="shared" si="15"/>
        <v>2</v>
      </c>
      <c r="BH77">
        <f t="shared" si="15"/>
        <v>2</v>
      </c>
      <c r="BI77">
        <f t="shared" si="15"/>
        <v>2</v>
      </c>
      <c r="BJ77">
        <f t="shared" si="15"/>
        <v>2</v>
      </c>
      <c r="BK77">
        <f t="shared" si="15"/>
        <v>2</v>
      </c>
      <c r="BL77">
        <f t="shared" si="15"/>
        <v>2</v>
      </c>
      <c r="BM77">
        <f t="shared" si="15"/>
        <v>2</v>
      </c>
      <c r="BN77">
        <f t="shared" si="15"/>
        <v>2</v>
      </c>
      <c r="BO77">
        <f t="shared" si="15"/>
        <v>2</v>
      </c>
      <c r="BP77">
        <f t="shared" si="15"/>
        <v>1</v>
      </c>
      <c r="BQ77">
        <f t="shared" si="15"/>
        <v>1</v>
      </c>
      <c r="BR77">
        <f t="shared" si="15"/>
        <v>1</v>
      </c>
      <c r="BS77">
        <f t="shared" si="15"/>
        <v>1</v>
      </c>
      <c r="BT77">
        <f t="shared" si="15"/>
        <v>1</v>
      </c>
      <c r="BU77">
        <f t="shared" si="9"/>
        <v>1</v>
      </c>
      <c r="BV77">
        <f t="shared" si="9"/>
        <v>1</v>
      </c>
      <c r="BW77">
        <f t="shared" si="9"/>
        <v>1</v>
      </c>
      <c r="BX77">
        <f t="shared" si="9"/>
        <v>1</v>
      </c>
      <c r="BY77">
        <f t="shared" si="9"/>
        <v>0</v>
      </c>
    </row>
    <row r="78" spans="1:77" ht="16.3" thickTop="1" thickBot="1" x14ac:dyDescent="0.3">
      <c r="A78" s="16" t="s">
        <v>285</v>
      </c>
      <c r="B78" s="16" t="s">
        <v>294</v>
      </c>
      <c r="C78" s="16" t="s">
        <v>295</v>
      </c>
      <c r="D78" s="10">
        <f>VLOOKUP(C78, Overview!C$3:D$403, 2, FALSE)</f>
        <v>3</v>
      </c>
      <c r="E78" s="34">
        <f t="shared" si="14"/>
        <v>3.4</v>
      </c>
      <c r="F78" s="33">
        <f>IFERROR(VLOOKUP($C78, 'All Indicators - Breakdown'!$C:$GQ, F$1, FALSE), " ")</f>
        <v>4</v>
      </c>
      <c r="G78" s="33">
        <f>IFERROR(VLOOKUP($C78, 'All Indicators - Breakdown'!$C:$GQ, G$1, FALSE), " ")</f>
        <v>5</v>
      </c>
      <c r="H78" s="33">
        <f>IFERROR(VLOOKUP($C78, 'All Indicators - Breakdown'!$C:$GQ, H$1, FALSE), " ")</f>
        <v>3</v>
      </c>
      <c r="I78" s="33">
        <f>IFERROR(VLOOKUP($C78, 'All Indicators - Breakdown'!$C:$GQ, I$1, FALSE), " ")</f>
        <v>3</v>
      </c>
      <c r="J78" s="33">
        <f>IFERROR(VLOOKUP($C78, 'All Indicators - Breakdown'!$C:$GQ, J$1, FALSE), " ")</f>
        <v>3</v>
      </c>
      <c r="K78" s="33">
        <f>IFERROR(VLOOKUP($C78, 'All Indicators - Breakdown'!$C:$GQ, K$1, FALSE), " ")</f>
        <v>1</v>
      </c>
      <c r="L78" s="33">
        <f>IFERROR(VLOOKUP($C78, 'All Indicators - Breakdown'!$C:$GQ, L$1, FALSE), " ")</f>
        <v>2</v>
      </c>
      <c r="M78" s="33">
        <f>IFERROR(VLOOKUP($C78, 'All Indicators - Breakdown'!$C:$GQ, M$1, FALSE), " ")</f>
        <v>2</v>
      </c>
      <c r="N78" s="33" t="str">
        <f>IFERROR(VLOOKUP($C78, 'All Indicators - Breakdown'!$C:$GQ, N$1, FALSE), " ")</f>
        <v>N/A</v>
      </c>
      <c r="O78" s="33">
        <f>IFERROR(VLOOKUP($C78, 'All Indicators - Breakdown'!$C:$GQ, O$1, FALSE), " ")</f>
        <v>3</v>
      </c>
      <c r="P78" s="33">
        <f>IFERROR(VLOOKUP($C78, 'All Indicators - Breakdown'!$C:$GQ, P$1, FALSE), " ")</f>
        <v>2</v>
      </c>
      <c r="Q78" s="33">
        <f>IFERROR(VLOOKUP($C78, 'All Indicators - Breakdown'!$C:$GQ, Q$1, FALSE), " ")</f>
        <v>1</v>
      </c>
      <c r="R78" s="33">
        <f>IFERROR(VLOOKUP($C78, 'All Indicators - Breakdown'!$C:$GQ, R$1, FALSE), " ")</f>
        <v>2</v>
      </c>
      <c r="S78" s="33">
        <f>IFERROR(VLOOKUP($C78, 'All Indicators - Breakdown'!$C:$GQ, S$1, FALSE), " ")</f>
        <v>2</v>
      </c>
      <c r="T78" s="33">
        <f>IFERROR(VLOOKUP($C78, 'All Indicators - Breakdown'!$C:$GQ, T$1, FALSE), " ")</f>
        <v>2</v>
      </c>
      <c r="U78" s="33">
        <f>IFERROR(VLOOKUP($C78, 'All Indicators - Breakdown'!$C:$GQ, U$1, FALSE), " ")</f>
        <v>5</v>
      </c>
      <c r="V78" s="33">
        <f>IFERROR(VLOOKUP($C78, 'All Indicators - Breakdown'!$C:$GQ, V$1, FALSE), " ")</f>
        <v>3</v>
      </c>
      <c r="W78" s="33">
        <f>IFERROR(VLOOKUP($C78, 'All Indicators - Breakdown'!$C:$GQ, W$1, FALSE), " ")</f>
        <v>4</v>
      </c>
      <c r="X78" s="33">
        <f>IFERROR(VLOOKUP($C78, 'All Indicators - Breakdown'!$C:$GQ, X$1, FALSE), " ")</f>
        <v>1</v>
      </c>
      <c r="Y78" s="33">
        <f>IFERROR(VLOOKUP($C78, 'All Indicators - Breakdown'!$C:$GQ, Y$1, FALSE), " ")</f>
        <v>3</v>
      </c>
      <c r="Z78" s="33">
        <f>IFERROR(VLOOKUP($C78, 'All Indicators - Breakdown'!$C:$GQ, Z$1, FALSE), " ")</f>
        <v>3</v>
      </c>
      <c r="AA78" s="33">
        <f>IFERROR(VLOOKUP($C78, 'All Indicators - Breakdown'!$C:$GQ, AA$1, FALSE), " ")</f>
        <v>1</v>
      </c>
      <c r="AB78" s="33">
        <f>IFERROR(VLOOKUP($C78, 'All Indicators - Breakdown'!$C:$GQ, AB$1, FALSE), " ")</f>
        <v>3</v>
      </c>
      <c r="AC78" s="33">
        <f>IFERROR(VLOOKUP($C78, 'All Indicators - Breakdown'!$C:$GQ, AC$1, FALSE), " ")</f>
        <v>3</v>
      </c>
      <c r="AD78" s="33">
        <f>IFERROR(VLOOKUP($C78, 'All Indicators - Breakdown'!$C:$GQ, AD$1, FALSE), " ")</f>
        <v>2</v>
      </c>
      <c r="AE78" s="33">
        <f>IFERROR(VLOOKUP($C78, 'All Indicators - Breakdown'!$C:$HE, AE$1, FALSE), " ")</f>
        <v>3</v>
      </c>
      <c r="AF78" s="33">
        <f>IFERROR(VLOOKUP($C78, 'All Indicators - Breakdown'!$C:$HE, AF$1, FALSE), " ")</f>
        <v>3</v>
      </c>
      <c r="AG78" s="33">
        <f>IFERROR(VLOOKUP($C78, 'All Indicators - Breakdown'!$C:$HE, AG$1, FALSE), " ")</f>
        <v>4</v>
      </c>
      <c r="AH78" s="33">
        <f>IFERROR(VLOOKUP($C78, 'All Indicators - Breakdown'!$C:$HE, AH$1, FALSE), " ")</f>
        <v>2</v>
      </c>
      <c r="AI78" s="33">
        <f>IFERROR(VLOOKUP($C78, 'All Indicators - Breakdown'!$C:$HE, AI$1, FALSE), " ")</f>
        <v>2</v>
      </c>
      <c r="AJ78" s="33">
        <f>IFERROR(VLOOKUP($C78, 'All Indicators - Breakdown'!$C:$HZ, AJ$1, FALSE), " ")</f>
        <v>3</v>
      </c>
      <c r="AK78" s="33">
        <f>IFERROR(VLOOKUP($C78, 'All Indicators - Breakdown'!$C:$HZ, AK$1, FALSE), " ")</f>
        <v>2</v>
      </c>
      <c r="AL78" s="33">
        <f>IFERROR(VLOOKUP($C78, 'All Indicators - Breakdown'!$C:$HZ, AL$1, FALSE), " ")</f>
        <v>1</v>
      </c>
      <c r="AM78" s="33">
        <f>IFERROR(VLOOKUP($C78, 'All Indicators - Breakdown'!$C:$IU, AM$1, FALSE), " ")</f>
        <v>3</v>
      </c>
      <c r="AN78" s="33">
        <f>IFERROR(VLOOKUP($C78, 'All Indicators - Breakdown'!$C:$IU, AN$1, FALSE), " ")</f>
        <v>1</v>
      </c>
      <c r="AO78" s="33">
        <f>IFERROR(VLOOKUP($C78, 'All Indicators - Breakdown'!$C:$IU, AO$1, FALSE), " ")</f>
        <v>1</v>
      </c>
      <c r="AP78">
        <f t="shared" si="16"/>
        <v>5</v>
      </c>
      <c r="AQ78">
        <f t="shared" si="16"/>
        <v>5</v>
      </c>
      <c r="AR78">
        <f t="shared" si="16"/>
        <v>4</v>
      </c>
      <c r="AS78">
        <f t="shared" si="16"/>
        <v>4</v>
      </c>
      <c r="AT78">
        <f t="shared" si="16"/>
        <v>4</v>
      </c>
      <c r="AU78">
        <f t="shared" si="16"/>
        <v>3</v>
      </c>
      <c r="AV78">
        <f t="shared" si="16"/>
        <v>3</v>
      </c>
      <c r="AW78">
        <f t="shared" si="16"/>
        <v>3</v>
      </c>
      <c r="AX78">
        <f t="shared" si="16"/>
        <v>3</v>
      </c>
      <c r="AY78">
        <f t="shared" si="16"/>
        <v>3</v>
      </c>
      <c r="AZ78">
        <f t="shared" si="16"/>
        <v>3</v>
      </c>
      <c r="BA78">
        <f t="shared" si="16"/>
        <v>3</v>
      </c>
      <c r="BB78">
        <f t="shared" si="16"/>
        <v>3</v>
      </c>
      <c r="BC78">
        <f t="shared" si="16"/>
        <v>3</v>
      </c>
      <c r="BD78">
        <f t="shared" si="16"/>
        <v>3</v>
      </c>
      <c r="BE78">
        <f t="shared" si="16"/>
        <v>3</v>
      </c>
      <c r="BF78">
        <f t="shared" si="15"/>
        <v>3</v>
      </c>
      <c r="BG78">
        <f t="shared" si="15"/>
        <v>3</v>
      </c>
      <c r="BH78">
        <f t="shared" si="15"/>
        <v>2</v>
      </c>
      <c r="BI78">
        <f t="shared" si="15"/>
        <v>2</v>
      </c>
      <c r="BJ78">
        <f t="shared" si="15"/>
        <v>2</v>
      </c>
      <c r="BK78">
        <f t="shared" si="15"/>
        <v>2</v>
      </c>
      <c r="BL78">
        <f t="shared" si="15"/>
        <v>2</v>
      </c>
      <c r="BM78">
        <f t="shared" si="15"/>
        <v>2</v>
      </c>
      <c r="BN78">
        <f t="shared" si="15"/>
        <v>2</v>
      </c>
      <c r="BO78">
        <f t="shared" si="15"/>
        <v>2</v>
      </c>
      <c r="BP78">
        <f t="shared" si="15"/>
        <v>2</v>
      </c>
      <c r="BQ78">
        <f t="shared" si="15"/>
        <v>2</v>
      </c>
      <c r="BR78">
        <f t="shared" si="15"/>
        <v>1</v>
      </c>
      <c r="BS78">
        <f t="shared" si="15"/>
        <v>1</v>
      </c>
      <c r="BT78">
        <f t="shared" si="15"/>
        <v>1</v>
      </c>
      <c r="BU78">
        <f t="shared" si="9"/>
        <v>1</v>
      </c>
      <c r="BV78">
        <f t="shared" si="9"/>
        <v>1</v>
      </c>
      <c r="BW78">
        <f t="shared" si="9"/>
        <v>1</v>
      </c>
      <c r="BX78">
        <f t="shared" si="9"/>
        <v>1</v>
      </c>
      <c r="BY78">
        <f t="shared" si="9"/>
        <v>0</v>
      </c>
    </row>
    <row r="79" spans="1:77" ht="16.3" thickTop="1" thickBot="1" x14ac:dyDescent="0.3">
      <c r="A79" s="16" t="s">
        <v>296</v>
      </c>
      <c r="B79" s="16" t="s">
        <v>297</v>
      </c>
      <c r="C79" s="16" t="s">
        <v>298</v>
      </c>
      <c r="D79" s="10">
        <f>VLOOKUP(C79, Overview!C$3:D$403, 2, FALSE)</f>
        <v>2</v>
      </c>
      <c r="E79" s="34">
        <f t="shared" si="14"/>
        <v>3.2</v>
      </c>
      <c r="F79" s="33">
        <f>IFERROR(VLOOKUP($C79, 'All Indicators - Breakdown'!$C:$GQ, F$1, FALSE), " ")</f>
        <v>1</v>
      </c>
      <c r="G79" s="33">
        <f>IFERROR(VLOOKUP($C79, 'All Indicators - Breakdown'!$C:$GQ, G$1, FALSE), " ")</f>
        <v>1</v>
      </c>
      <c r="H79" s="33">
        <f>IFERROR(VLOOKUP($C79, 'All Indicators - Breakdown'!$C:$GQ, H$1, FALSE), " ")</f>
        <v>4</v>
      </c>
      <c r="I79" s="33">
        <f>IFERROR(VLOOKUP($C79, 'All Indicators - Breakdown'!$C:$GQ, I$1, FALSE), " ")</f>
        <v>3</v>
      </c>
      <c r="J79" s="33">
        <f>IFERROR(VLOOKUP($C79, 'All Indicators - Breakdown'!$C:$GQ, J$1, FALSE), " ")</f>
        <v>3</v>
      </c>
      <c r="K79" s="33">
        <f>IFERROR(VLOOKUP($C79, 'All Indicators - Breakdown'!$C:$GQ, K$1, FALSE), " ")</f>
        <v>1</v>
      </c>
      <c r="L79" s="33">
        <f>IFERROR(VLOOKUP($C79, 'All Indicators - Breakdown'!$C:$GQ, L$1, FALSE), " ")</f>
        <v>1</v>
      </c>
      <c r="M79" s="33">
        <f>IFERROR(VLOOKUP($C79, 'All Indicators - Breakdown'!$C:$GQ, M$1, FALSE), " ")</f>
        <v>2</v>
      </c>
      <c r="N79" s="33" t="str">
        <f>IFERROR(VLOOKUP($C79, 'All Indicators - Breakdown'!$C:$GQ, N$1, FALSE), " ")</f>
        <v>N/A</v>
      </c>
      <c r="O79" s="33">
        <f>IFERROR(VLOOKUP($C79, 'All Indicators - Breakdown'!$C:$GQ, O$1, FALSE), " ")</f>
        <v>3</v>
      </c>
      <c r="P79" s="33">
        <f>IFERROR(VLOOKUP($C79, 'All Indicators - Breakdown'!$C:$GQ, P$1, FALSE), " ")</f>
        <v>1</v>
      </c>
      <c r="Q79" s="33">
        <f>IFERROR(VLOOKUP($C79, 'All Indicators - Breakdown'!$C:$GQ, Q$1, FALSE), " ")</f>
        <v>1</v>
      </c>
      <c r="R79" s="33">
        <f>IFERROR(VLOOKUP($C79, 'All Indicators - Breakdown'!$C:$GQ, R$1, FALSE), " ")</f>
        <v>2</v>
      </c>
      <c r="S79" s="33">
        <f>IFERROR(VLOOKUP($C79, 'All Indicators - Breakdown'!$C:$GQ, S$1, FALSE), " ")</f>
        <v>1</v>
      </c>
      <c r="T79" s="33">
        <f>IFERROR(VLOOKUP($C79, 'All Indicators - Breakdown'!$C:$GQ, T$1, FALSE), " ")</f>
        <v>2</v>
      </c>
      <c r="U79" s="33">
        <f>IFERROR(VLOOKUP($C79, 'All Indicators - Breakdown'!$C:$GQ, U$1, FALSE), " ")</f>
        <v>3</v>
      </c>
      <c r="V79" s="33">
        <f>IFERROR(VLOOKUP($C79, 'All Indicators - Breakdown'!$C:$GQ, V$1, FALSE), " ")</f>
        <v>1</v>
      </c>
      <c r="W79" s="33">
        <f>IFERROR(VLOOKUP($C79, 'All Indicators - Breakdown'!$C:$GQ, W$1, FALSE), " ")</f>
        <v>1</v>
      </c>
      <c r="X79" s="33">
        <f>IFERROR(VLOOKUP($C79, 'All Indicators - Breakdown'!$C:$GQ, X$1, FALSE), " ")</f>
        <v>1</v>
      </c>
      <c r="Y79" s="33">
        <f>IFERROR(VLOOKUP($C79, 'All Indicators - Breakdown'!$C:$GQ, Y$1, FALSE), " ")</f>
        <v>1</v>
      </c>
      <c r="Z79" s="33">
        <f>IFERROR(VLOOKUP($C79, 'All Indicators - Breakdown'!$C:$GQ, Z$1, FALSE), " ")</f>
        <v>1</v>
      </c>
      <c r="AA79" s="33">
        <f>IFERROR(VLOOKUP($C79, 'All Indicators - Breakdown'!$C:$GQ, AA$1, FALSE), " ")</f>
        <v>1</v>
      </c>
      <c r="AB79" s="33">
        <f>IFERROR(VLOOKUP($C79, 'All Indicators - Breakdown'!$C:$GQ, AB$1, FALSE), " ")</f>
        <v>2</v>
      </c>
      <c r="AC79" s="33">
        <f>IFERROR(VLOOKUP($C79, 'All Indicators - Breakdown'!$C:$GQ, AC$1, FALSE), " ")</f>
        <v>5</v>
      </c>
      <c r="AD79" s="33">
        <f>IFERROR(VLOOKUP($C79, 'All Indicators - Breakdown'!$C:$GQ, AD$1, FALSE), " ")</f>
        <v>1</v>
      </c>
      <c r="AE79" s="33">
        <f>IFERROR(VLOOKUP($C79, 'All Indicators - Breakdown'!$C:$HE, AE$1, FALSE), " ")</f>
        <v>3</v>
      </c>
      <c r="AF79" s="33">
        <f>IFERROR(VLOOKUP($C79, 'All Indicators - Breakdown'!$C:$HE, AF$1, FALSE), " ")</f>
        <v>2</v>
      </c>
      <c r="AG79" s="33">
        <f>IFERROR(VLOOKUP($C79, 'All Indicators - Breakdown'!$C:$HE, AG$1, FALSE), " ")</f>
        <v>4</v>
      </c>
      <c r="AH79" s="33">
        <f>IFERROR(VLOOKUP($C79, 'All Indicators - Breakdown'!$C:$HE, AH$1, FALSE), " ")</f>
        <v>3</v>
      </c>
      <c r="AI79" s="33">
        <f>IFERROR(VLOOKUP($C79, 'All Indicators - Breakdown'!$C:$HE, AI$1, FALSE), " ")</f>
        <v>3</v>
      </c>
      <c r="AJ79" s="33">
        <f>IFERROR(VLOOKUP($C79, 'All Indicators - Breakdown'!$C:$HZ, AJ$1, FALSE), " ")</f>
        <v>5</v>
      </c>
      <c r="AK79" s="33">
        <f>IFERROR(VLOOKUP($C79, 'All Indicators - Breakdown'!$C:$HZ, AK$1, FALSE), " ")</f>
        <v>5</v>
      </c>
      <c r="AL79" s="33">
        <f>IFERROR(VLOOKUP($C79, 'All Indicators - Breakdown'!$C:$HZ, AL$1, FALSE), " ")</f>
        <v>1</v>
      </c>
      <c r="AM79" s="33">
        <f>IFERROR(VLOOKUP($C79, 'All Indicators - Breakdown'!$C:$IU, AM$1, FALSE), " ")</f>
        <v>2</v>
      </c>
      <c r="AN79" s="33">
        <f>IFERROR(VLOOKUP($C79, 'All Indicators - Breakdown'!$C:$IU, AN$1, FALSE), " ")</f>
        <v>1</v>
      </c>
      <c r="AO79" s="33">
        <f>IFERROR(VLOOKUP($C79, 'All Indicators - Breakdown'!$C:$IU, AO$1, FALSE), " ")</f>
        <v>1</v>
      </c>
      <c r="AP79">
        <f t="shared" si="16"/>
        <v>5</v>
      </c>
      <c r="AQ79">
        <f t="shared" si="16"/>
        <v>5</v>
      </c>
      <c r="AR79">
        <f t="shared" si="16"/>
        <v>5</v>
      </c>
      <c r="AS79">
        <f t="shared" si="16"/>
        <v>4</v>
      </c>
      <c r="AT79">
        <f t="shared" si="16"/>
        <v>4</v>
      </c>
      <c r="AU79">
        <f t="shared" si="16"/>
        <v>3</v>
      </c>
      <c r="AV79">
        <f t="shared" si="16"/>
        <v>3</v>
      </c>
      <c r="AW79">
        <f t="shared" si="16"/>
        <v>3</v>
      </c>
      <c r="AX79">
        <f t="shared" si="16"/>
        <v>3</v>
      </c>
      <c r="AY79">
        <f t="shared" si="16"/>
        <v>3</v>
      </c>
      <c r="AZ79">
        <f t="shared" si="16"/>
        <v>3</v>
      </c>
      <c r="BA79">
        <f t="shared" si="16"/>
        <v>3</v>
      </c>
      <c r="BB79">
        <f t="shared" si="16"/>
        <v>2</v>
      </c>
      <c r="BC79">
        <f t="shared" si="16"/>
        <v>2</v>
      </c>
      <c r="BD79">
        <f t="shared" si="16"/>
        <v>2</v>
      </c>
      <c r="BE79">
        <f t="shared" si="16"/>
        <v>2</v>
      </c>
      <c r="BF79">
        <f t="shared" si="15"/>
        <v>2</v>
      </c>
      <c r="BG79">
        <f t="shared" si="15"/>
        <v>2</v>
      </c>
      <c r="BH79">
        <f t="shared" si="15"/>
        <v>1</v>
      </c>
      <c r="BI79">
        <f t="shared" si="15"/>
        <v>1</v>
      </c>
      <c r="BJ79">
        <f t="shared" si="15"/>
        <v>1</v>
      </c>
      <c r="BK79">
        <f t="shared" si="15"/>
        <v>1</v>
      </c>
      <c r="BL79">
        <f t="shared" si="15"/>
        <v>1</v>
      </c>
      <c r="BM79">
        <f t="shared" si="15"/>
        <v>1</v>
      </c>
      <c r="BN79">
        <f t="shared" si="15"/>
        <v>1</v>
      </c>
      <c r="BO79">
        <f t="shared" si="15"/>
        <v>1</v>
      </c>
      <c r="BP79">
        <f t="shared" si="15"/>
        <v>1</v>
      </c>
      <c r="BQ79">
        <f t="shared" si="15"/>
        <v>1</v>
      </c>
      <c r="BR79">
        <f t="shared" si="15"/>
        <v>1</v>
      </c>
      <c r="BS79">
        <f t="shared" si="15"/>
        <v>1</v>
      </c>
      <c r="BT79">
        <f t="shared" si="15"/>
        <v>1</v>
      </c>
      <c r="BU79">
        <f t="shared" si="9"/>
        <v>1</v>
      </c>
      <c r="BV79">
        <f t="shared" si="9"/>
        <v>1</v>
      </c>
      <c r="BW79">
        <f t="shared" si="9"/>
        <v>1</v>
      </c>
      <c r="BX79">
        <f t="shared" si="9"/>
        <v>1</v>
      </c>
      <c r="BY79">
        <f t="shared" si="9"/>
        <v>0</v>
      </c>
    </row>
    <row r="80" spans="1:77" ht="16.3" thickTop="1" thickBot="1" x14ac:dyDescent="0.3">
      <c r="A80" s="16" t="s">
        <v>296</v>
      </c>
      <c r="B80" s="16" t="s">
        <v>299</v>
      </c>
      <c r="C80" s="16" t="s">
        <v>300</v>
      </c>
      <c r="D80" s="10">
        <f>VLOOKUP(C80, Overview!C$3:D$403, 2, FALSE)</f>
        <v>3</v>
      </c>
      <c r="E80" s="34">
        <f t="shared" si="14"/>
        <v>3.2</v>
      </c>
      <c r="F80" s="33">
        <f>IFERROR(VLOOKUP($C80, 'All Indicators - Breakdown'!$C:$GQ, F$1, FALSE), " ")</f>
        <v>1</v>
      </c>
      <c r="G80" s="33">
        <f>IFERROR(VLOOKUP($C80, 'All Indicators - Breakdown'!$C:$GQ, G$1, FALSE), " ")</f>
        <v>1</v>
      </c>
      <c r="H80" s="33">
        <f>IFERROR(VLOOKUP($C80, 'All Indicators - Breakdown'!$C:$GQ, H$1, FALSE), " ")</f>
        <v>4</v>
      </c>
      <c r="I80" s="33">
        <f>IFERROR(VLOOKUP($C80, 'All Indicators - Breakdown'!$C:$GQ, I$1, FALSE), " ")</f>
        <v>3</v>
      </c>
      <c r="J80" s="33">
        <f>IFERROR(VLOOKUP($C80, 'All Indicators - Breakdown'!$C:$GQ, J$1, FALSE), " ")</f>
        <v>3</v>
      </c>
      <c r="K80" s="33">
        <f>IFERROR(VLOOKUP($C80, 'All Indicators - Breakdown'!$C:$GQ, K$1, FALSE), " ")</f>
        <v>1</v>
      </c>
      <c r="L80" s="33">
        <f>IFERROR(VLOOKUP($C80, 'All Indicators - Breakdown'!$C:$GQ, L$1, FALSE), " ")</f>
        <v>1</v>
      </c>
      <c r="M80" s="33">
        <f>IFERROR(VLOOKUP($C80, 'All Indicators - Breakdown'!$C:$GQ, M$1, FALSE), " ")</f>
        <v>2</v>
      </c>
      <c r="N80" s="33" t="str">
        <f>IFERROR(VLOOKUP($C80, 'All Indicators - Breakdown'!$C:$GQ, N$1, FALSE), " ")</f>
        <v>N/A</v>
      </c>
      <c r="O80" s="33">
        <f>IFERROR(VLOOKUP($C80, 'All Indicators - Breakdown'!$C:$GQ, O$1, FALSE), " ")</f>
        <v>3</v>
      </c>
      <c r="P80" s="33">
        <f>IFERROR(VLOOKUP($C80, 'All Indicators - Breakdown'!$C:$GQ, P$1, FALSE), " ")</f>
        <v>1</v>
      </c>
      <c r="Q80" s="33">
        <f>IFERROR(VLOOKUP($C80, 'All Indicators - Breakdown'!$C:$GQ, Q$1, FALSE), " ")</f>
        <v>1</v>
      </c>
      <c r="R80" s="33">
        <f>IFERROR(VLOOKUP($C80, 'All Indicators - Breakdown'!$C:$GQ, R$1, FALSE), " ")</f>
        <v>2</v>
      </c>
      <c r="S80" s="33">
        <f>IFERROR(VLOOKUP($C80, 'All Indicators - Breakdown'!$C:$GQ, S$1, FALSE), " ")</f>
        <v>1</v>
      </c>
      <c r="T80" s="33">
        <f>IFERROR(VLOOKUP($C80, 'All Indicators - Breakdown'!$C:$GQ, T$1, FALSE), " ")</f>
        <v>2</v>
      </c>
      <c r="U80" s="33">
        <f>IFERROR(VLOOKUP($C80, 'All Indicators - Breakdown'!$C:$GQ, U$1, FALSE), " ")</f>
        <v>5</v>
      </c>
      <c r="V80" s="33">
        <f>IFERROR(VLOOKUP($C80, 'All Indicators - Breakdown'!$C:$GQ, V$1, FALSE), " ")</f>
        <v>1</v>
      </c>
      <c r="W80" s="33">
        <f>IFERROR(VLOOKUP($C80, 'All Indicators - Breakdown'!$C:$GQ, W$1, FALSE), " ")</f>
        <v>1</v>
      </c>
      <c r="X80" s="33">
        <f>IFERROR(VLOOKUP($C80, 'All Indicators - Breakdown'!$C:$GQ, X$1, FALSE), " ")</f>
        <v>1</v>
      </c>
      <c r="Y80" s="33">
        <f>IFERROR(VLOOKUP($C80, 'All Indicators - Breakdown'!$C:$GQ, Y$1, FALSE), " ")</f>
        <v>1</v>
      </c>
      <c r="Z80" s="33">
        <f>IFERROR(VLOOKUP($C80, 'All Indicators - Breakdown'!$C:$GQ, Z$1, FALSE), " ")</f>
        <v>1</v>
      </c>
      <c r="AA80" s="33">
        <f>IFERROR(VLOOKUP($C80, 'All Indicators - Breakdown'!$C:$GQ, AA$1, FALSE), " ")</f>
        <v>2</v>
      </c>
      <c r="AB80" s="33">
        <f>IFERROR(VLOOKUP($C80, 'All Indicators - Breakdown'!$C:$GQ, AB$1, FALSE), " ")</f>
        <v>3</v>
      </c>
      <c r="AC80" s="33">
        <f>IFERROR(VLOOKUP($C80, 'All Indicators - Breakdown'!$C:$GQ, AC$1, FALSE), " ")</f>
        <v>5</v>
      </c>
      <c r="AD80" s="33">
        <f>IFERROR(VLOOKUP($C80, 'All Indicators - Breakdown'!$C:$GQ, AD$1, FALSE), " ")</f>
        <v>1</v>
      </c>
      <c r="AE80" s="33">
        <f>IFERROR(VLOOKUP($C80, 'All Indicators - Breakdown'!$C:$HE, AE$1, FALSE), " ")</f>
        <v>3</v>
      </c>
      <c r="AF80" s="33">
        <f>IFERROR(VLOOKUP($C80, 'All Indicators - Breakdown'!$C:$HE, AF$1, FALSE), " ")</f>
        <v>3</v>
      </c>
      <c r="AG80" s="33">
        <f>IFERROR(VLOOKUP($C80, 'All Indicators - Breakdown'!$C:$HE, AG$1, FALSE), " ")</f>
        <v>4</v>
      </c>
      <c r="AH80" s="33">
        <f>IFERROR(VLOOKUP($C80, 'All Indicators - Breakdown'!$C:$HE, AH$1, FALSE), " ")</f>
        <v>3</v>
      </c>
      <c r="AI80" s="33">
        <f>IFERROR(VLOOKUP($C80, 'All Indicators - Breakdown'!$C:$HE, AI$1, FALSE), " ")</f>
        <v>3</v>
      </c>
      <c r="AJ80" s="33">
        <f>IFERROR(VLOOKUP($C80, 'All Indicators - Breakdown'!$C:$HZ, AJ$1, FALSE), " ")</f>
        <v>4</v>
      </c>
      <c r="AK80" s="33">
        <f>IFERROR(VLOOKUP($C80, 'All Indicators - Breakdown'!$C:$HZ, AK$1, FALSE), " ")</f>
        <v>3</v>
      </c>
      <c r="AL80" s="33">
        <f>IFERROR(VLOOKUP($C80, 'All Indicators - Breakdown'!$C:$HZ, AL$1, FALSE), " ")</f>
        <v>1</v>
      </c>
      <c r="AM80" s="33">
        <f>IFERROR(VLOOKUP($C80, 'All Indicators - Breakdown'!$C:$IU, AM$1, FALSE), " ")</f>
        <v>1</v>
      </c>
      <c r="AN80" s="33">
        <f>IFERROR(VLOOKUP($C80, 'All Indicators - Breakdown'!$C:$IU, AN$1, FALSE), " ")</f>
        <v>1</v>
      </c>
      <c r="AO80" s="33">
        <f>IFERROR(VLOOKUP($C80, 'All Indicators - Breakdown'!$C:$IU, AO$1, FALSE), " ")</f>
        <v>1</v>
      </c>
      <c r="AP80">
        <f t="shared" si="16"/>
        <v>5</v>
      </c>
      <c r="AQ80">
        <f t="shared" si="16"/>
        <v>5</v>
      </c>
      <c r="AR80">
        <f t="shared" si="16"/>
        <v>4</v>
      </c>
      <c r="AS80">
        <f t="shared" si="16"/>
        <v>4</v>
      </c>
      <c r="AT80">
        <f t="shared" si="16"/>
        <v>4</v>
      </c>
      <c r="AU80">
        <f t="shared" si="16"/>
        <v>3</v>
      </c>
      <c r="AV80">
        <f t="shared" si="16"/>
        <v>3</v>
      </c>
      <c r="AW80">
        <f t="shared" si="16"/>
        <v>3</v>
      </c>
      <c r="AX80">
        <f t="shared" si="16"/>
        <v>3</v>
      </c>
      <c r="AY80">
        <f t="shared" si="16"/>
        <v>3</v>
      </c>
      <c r="AZ80">
        <f t="shared" si="16"/>
        <v>3</v>
      </c>
      <c r="BA80">
        <f t="shared" si="16"/>
        <v>3</v>
      </c>
      <c r="BB80">
        <f t="shared" si="16"/>
        <v>3</v>
      </c>
      <c r="BC80">
        <f t="shared" si="16"/>
        <v>3</v>
      </c>
      <c r="BD80">
        <f t="shared" si="16"/>
        <v>2</v>
      </c>
      <c r="BE80">
        <f t="shared" si="16"/>
        <v>2</v>
      </c>
      <c r="BF80">
        <f t="shared" si="15"/>
        <v>2</v>
      </c>
      <c r="BG80">
        <f t="shared" si="15"/>
        <v>2</v>
      </c>
      <c r="BH80">
        <f t="shared" si="15"/>
        <v>1</v>
      </c>
      <c r="BI80">
        <f t="shared" si="15"/>
        <v>1</v>
      </c>
      <c r="BJ80">
        <f t="shared" si="15"/>
        <v>1</v>
      </c>
      <c r="BK80">
        <f t="shared" si="15"/>
        <v>1</v>
      </c>
      <c r="BL80">
        <f t="shared" si="15"/>
        <v>1</v>
      </c>
      <c r="BM80">
        <f t="shared" si="15"/>
        <v>1</v>
      </c>
      <c r="BN80">
        <f t="shared" si="15"/>
        <v>1</v>
      </c>
      <c r="BO80">
        <f t="shared" si="15"/>
        <v>1</v>
      </c>
      <c r="BP80">
        <f t="shared" si="15"/>
        <v>1</v>
      </c>
      <c r="BQ80">
        <f t="shared" si="15"/>
        <v>1</v>
      </c>
      <c r="BR80">
        <f t="shared" si="15"/>
        <v>1</v>
      </c>
      <c r="BS80">
        <f t="shared" si="15"/>
        <v>1</v>
      </c>
      <c r="BT80">
        <f t="shared" si="15"/>
        <v>1</v>
      </c>
      <c r="BU80">
        <f t="shared" si="9"/>
        <v>1</v>
      </c>
      <c r="BV80">
        <f t="shared" si="9"/>
        <v>1</v>
      </c>
      <c r="BW80">
        <f t="shared" si="9"/>
        <v>1</v>
      </c>
      <c r="BX80">
        <f t="shared" si="9"/>
        <v>1</v>
      </c>
      <c r="BY80">
        <f t="shared" si="9"/>
        <v>0</v>
      </c>
    </row>
    <row r="81" spans="1:77" ht="16.3" thickTop="1" thickBot="1" x14ac:dyDescent="0.3">
      <c r="A81" s="16" t="s">
        <v>296</v>
      </c>
      <c r="B81" s="16" t="s">
        <v>301</v>
      </c>
      <c r="C81" s="16" t="s">
        <v>302</v>
      </c>
      <c r="D81" s="10">
        <f>VLOOKUP(C81, Overview!C$3:D$403, 2, FALSE)</f>
        <v>3</v>
      </c>
      <c r="E81" s="34">
        <f t="shared" si="14"/>
        <v>3.2</v>
      </c>
      <c r="F81" s="33">
        <f>IFERROR(VLOOKUP($C81, 'All Indicators - Breakdown'!$C:$GQ, F$1, FALSE), " ")</f>
        <v>1</v>
      </c>
      <c r="G81" s="33">
        <f>IFERROR(VLOOKUP($C81, 'All Indicators - Breakdown'!$C:$GQ, G$1, FALSE), " ")</f>
        <v>1</v>
      </c>
      <c r="H81" s="33">
        <f>IFERROR(VLOOKUP($C81, 'All Indicators - Breakdown'!$C:$GQ, H$1, FALSE), " ")</f>
        <v>3</v>
      </c>
      <c r="I81" s="33">
        <f>IFERROR(VLOOKUP($C81, 'All Indicators - Breakdown'!$C:$GQ, I$1, FALSE), " ")</f>
        <v>3</v>
      </c>
      <c r="J81" s="33">
        <f>IFERROR(VLOOKUP($C81, 'All Indicators - Breakdown'!$C:$GQ, J$1, FALSE), " ")</f>
        <v>3</v>
      </c>
      <c r="K81" s="33">
        <f>IFERROR(VLOOKUP($C81, 'All Indicators - Breakdown'!$C:$GQ, K$1, FALSE), " ")</f>
        <v>1</v>
      </c>
      <c r="L81" s="33">
        <f>IFERROR(VLOOKUP($C81, 'All Indicators - Breakdown'!$C:$GQ, L$1, FALSE), " ")</f>
        <v>1</v>
      </c>
      <c r="M81" s="33">
        <f>IFERROR(VLOOKUP($C81, 'All Indicators - Breakdown'!$C:$GQ, M$1, FALSE), " ")</f>
        <v>3</v>
      </c>
      <c r="N81" s="33">
        <f>IFERROR(VLOOKUP($C81, 'All Indicators - Breakdown'!$C:$GQ, N$1, FALSE), " ")</f>
        <v>4</v>
      </c>
      <c r="O81" s="33">
        <f>IFERROR(VLOOKUP($C81, 'All Indicators - Breakdown'!$C:$GQ, O$1, FALSE), " ")</f>
        <v>1</v>
      </c>
      <c r="P81" s="33">
        <f>IFERROR(VLOOKUP($C81, 'All Indicators - Breakdown'!$C:$GQ, P$1, FALSE), " ")</f>
        <v>1</v>
      </c>
      <c r="Q81" s="33">
        <f>IFERROR(VLOOKUP($C81, 'All Indicators - Breakdown'!$C:$GQ, Q$1, FALSE), " ")</f>
        <v>1</v>
      </c>
      <c r="R81" s="33">
        <f>IFERROR(VLOOKUP($C81, 'All Indicators - Breakdown'!$C:$GQ, R$1, FALSE), " ")</f>
        <v>2</v>
      </c>
      <c r="S81" s="33">
        <f>IFERROR(VLOOKUP($C81, 'All Indicators - Breakdown'!$C:$GQ, S$1, FALSE), " ")</f>
        <v>1</v>
      </c>
      <c r="T81" s="33">
        <f>IFERROR(VLOOKUP($C81, 'All Indicators - Breakdown'!$C:$GQ, T$1, FALSE), " ")</f>
        <v>1</v>
      </c>
      <c r="U81" s="33">
        <f>IFERROR(VLOOKUP($C81, 'All Indicators - Breakdown'!$C:$GQ, U$1, FALSE), " ")</f>
        <v>3</v>
      </c>
      <c r="V81" s="33">
        <f>IFERROR(VLOOKUP($C81, 'All Indicators - Breakdown'!$C:$GQ, V$1, FALSE), " ")</f>
        <v>1</v>
      </c>
      <c r="W81" s="33">
        <f>IFERROR(VLOOKUP($C81, 'All Indicators - Breakdown'!$C:$GQ, W$1, FALSE), " ")</f>
        <v>4</v>
      </c>
      <c r="X81" s="33">
        <f>IFERROR(VLOOKUP($C81, 'All Indicators - Breakdown'!$C:$GQ, X$1, FALSE), " ")</f>
        <v>1</v>
      </c>
      <c r="Y81" s="33">
        <f>IFERROR(VLOOKUP($C81, 'All Indicators - Breakdown'!$C:$GQ, Y$1, FALSE), " ")</f>
        <v>1</v>
      </c>
      <c r="Z81" s="33">
        <f>IFERROR(VLOOKUP($C81, 'All Indicators - Breakdown'!$C:$GQ, Z$1, FALSE), " ")</f>
        <v>1</v>
      </c>
      <c r="AA81" s="33">
        <f>IFERROR(VLOOKUP($C81, 'All Indicators - Breakdown'!$C:$GQ, AA$1, FALSE), " ")</f>
        <v>1</v>
      </c>
      <c r="AB81" s="33">
        <f>IFERROR(VLOOKUP($C81, 'All Indicators - Breakdown'!$C:$GQ, AB$1, FALSE), " ")</f>
        <v>3</v>
      </c>
      <c r="AC81" s="33">
        <f>IFERROR(VLOOKUP($C81, 'All Indicators - Breakdown'!$C:$GQ, AC$1, FALSE), " ")</f>
        <v>4</v>
      </c>
      <c r="AD81" s="33">
        <f>IFERROR(VLOOKUP($C81, 'All Indicators - Breakdown'!$C:$GQ, AD$1, FALSE), " ")</f>
        <v>2</v>
      </c>
      <c r="AE81" s="33">
        <f>IFERROR(VLOOKUP($C81, 'All Indicators - Breakdown'!$C:$HE, AE$1, FALSE), " ")</f>
        <v>3</v>
      </c>
      <c r="AF81" s="33">
        <f>IFERROR(VLOOKUP($C81, 'All Indicators - Breakdown'!$C:$HE, AF$1, FALSE), " ")</f>
        <v>2</v>
      </c>
      <c r="AG81" s="33">
        <f>IFERROR(VLOOKUP($C81, 'All Indicators - Breakdown'!$C:$HE, AG$1, FALSE), " ")</f>
        <v>4</v>
      </c>
      <c r="AH81" s="33">
        <f>IFERROR(VLOOKUP($C81, 'All Indicators - Breakdown'!$C:$HE, AH$1, FALSE), " ")</f>
        <v>3</v>
      </c>
      <c r="AI81" s="33">
        <f>IFERROR(VLOOKUP($C81, 'All Indicators - Breakdown'!$C:$HE, AI$1, FALSE), " ")</f>
        <v>3</v>
      </c>
      <c r="AJ81" s="33">
        <f>IFERROR(VLOOKUP($C81, 'All Indicators - Breakdown'!$C:$HZ, AJ$1, FALSE), " ")</f>
        <v>4</v>
      </c>
      <c r="AK81" s="33">
        <f>IFERROR(VLOOKUP($C81, 'All Indicators - Breakdown'!$C:$HZ, AK$1, FALSE), " ")</f>
        <v>4</v>
      </c>
      <c r="AL81" s="33">
        <f>IFERROR(VLOOKUP($C81, 'All Indicators - Breakdown'!$C:$HZ, AL$1, FALSE), " ")</f>
        <v>1</v>
      </c>
      <c r="AM81" s="33">
        <f>IFERROR(VLOOKUP($C81, 'All Indicators - Breakdown'!$C:$IU, AM$1, FALSE), " ")</f>
        <v>1</v>
      </c>
      <c r="AN81" s="33">
        <f>IFERROR(VLOOKUP($C81, 'All Indicators - Breakdown'!$C:$IU, AN$1, FALSE), " ")</f>
        <v>1</v>
      </c>
      <c r="AO81" s="33">
        <f>IFERROR(VLOOKUP($C81, 'All Indicators - Breakdown'!$C:$IU, AO$1, FALSE), " ")</f>
        <v>1</v>
      </c>
      <c r="AP81">
        <f t="shared" si="16"/>
        <v>4</v>
      </c>
      <c r="AQ81">
        <f t="shared" si="16"/>
        <v>4</v>
      </c>
      <c r="AR81">
        <f t="shared" si="16"/>
        <v>4</v>
      </c>
      <c r="AS81">
        <f t="shared" si="16"/>
        <v>4</v>
      </c>
      <c r="AT81">
        <f t="shared" si="16"/>
        <v>4</v>
      </c>
      <c r="AU81">
        <f t="shared" si="16"/>
        <v>4</v>
      </c>
      <c r="AV81">
        <f t="shared" si="16"/>
        <v>3</v>
      </c>
      <c r="AW81">
        <f t="shared" si="16"/>
        <v>3</v>
      </c>
      <c r="AX81">
        <f t="shared" si="16"/>
        <v>3</v>
      </c>
      <c r="AY81">
        <f t="shared" si="16"/>
        <v>3</v>
      </c>
      <c r="AZ81">
        <f t="shared" si="16"/>
        <v>3</v>
      </c>
      <c r="BA81">
        <f t="shared" si="16"/>
        <v>3</v>
      </c>
      <c r="BB81">
        <f t="shared" si="16"/>
        <v>3</v>
      </c>
      <c r="BC81">
        <f t="shared" si="16"/>
        <v>3</v>
      </c>
      <c r="BD81">
        <f t="shared" si="16"/>
        <v>3</v>
      </c>
      <c r="BE81">
        <f t="shared" si="16"/>
        <v>2</v>
      </c>
      <c r="BF81">
        <f t="shared" si="15"/>
        <v>2</v>
      </c>
      <c r="BG81">
        <f t="shared" si="15"/>
        <v>2</v>
      </c>
      <c r="BH81">
        <f t="shared" si="15"/>
        <v>1</v>
      </c>
      <c r="BI81">
        <f t="shared" si="15"/>
        <v>1</v>
      </c>
      <c r="BJ81">
        <f t="shared" si="15"/>
        <v>1</v>
      </c>
      <c r="BK81">
        <f t="shared" si="15"/>
        <v>1</v>
      </c>
      <c r="BL81">
        <f t="shared" si="15"/>
        <v>1</v>
      </c>
      <c r="BM81">
        <f t="shared" si="15"/>
        <v>1</v>
      </c>
      <c r="BN81">
        <f t="shared" si="15"/>
        <v>1</v>
      </c>
      <c r="BO81">
        <f t="shared" si="15"/>
        <v>1</v>
      </c>
      <c r="BP81">
        <f t="shared" si="15"/>
        <v>1</v>
      </c>
      <c r="BQ81">
        <f t="shared" si="15"/>
        <v>1</v>
      </c>
      <c r="BR81">
        <f t="shared" si="15"/>
        <v>1</v>
      </c>
      <c r="BS81">
        <f t="shared" si="15"/>
        <v>1</v>
      </c>
      <c r="BT81">
        <f t="shared" si="15"/>
        <v>1</v>
      </c>
      <c r="BU81">
        <f t="shared" si="9"/>
        <v>1</v>
      </c>
      <c r="BV81">
        <f t="shared" si="9"/>
        <v>1</v>
      </c>
      <c r="BW81">
        <f t="shared" si="9"/>
        <v>1</v>
      </c>
      <c r="BX81">
        <f t="shared" si="9"/>
        <v>1</v>
      </c>
      <c r="BY81">
        <f t="shared" si="9"/>
        <v>1</v>
      </c>
    </row>
    <row r="82" spans="1:77" ht="16.3" thickTop="1" thickBot="1" x14ac:dyDescent="0.3">
      <c r="A82" s="16" t="s">
        <v>296</v>
      </c>
      <c r="B82" s="16" t="s">
        <v>303</v>
      </c>
      <c r="C82" s="16" t="s">
        <v>304</v>
      </c>
      <c r="D82" s="10">
        <f>VLOOKUP(C82, Overview!C$3:D$403, 2, FALSE)</f>
        <v>2</v>
      </c>
      <c r="E82" s="34">
        <f t="shared" si="14"/>
        <v>3.1</v>
      </c>
      <c r="F82" s="33">
        <f>IFERROR(VLOOKUP($C82, 'All Indicators - Breakdown'!$C:$GQ, F$1, FALSE), " ")</f>
        <v>1</v>
      </c>
      <c r="G82" s="33">
        <f>IFERROR(VLOOKUP($C82, 'All Indicators - Breakdown'!$C:$GQ, G$1, FALSE), " ")</f>
        <v>3</v>
      </c>
      <c r="H82" s="33">
        <f>IFERROR(VLOOKUP($C82, 'All Indicators - Breakdown'!$C:$GQ, H$1, FALSE), " ")</f>
        <v>3</v>
      </c>
      <c r="I82" s="33">
        <f>IFERROR(VLOOKUP($C82, 'All Indicators - Breakdown'!$C:$GQ, I$1, FALSE), " ")</f>
        <v>2</v>
      </c>
      <c r="J82" s="33">
        <f>IFERROR(VLOOKUP($C82, 'All Indicators - Breakdown'!$C:$GQ, J$1, FALSE), " ")</f>
        <v>2</v>
      </c>
      <c r="K82" s="33">
        <f>IFERROR(VLOOKUP($C82, 'All Indicators - Breakdown'!$C:$GQ, K$1, FALSE), " ")</f>
        <v>1</v>
      </c>
      <c r="L82" s="33">
        <f>IFERROR(VLOOKUP($C82, 'All Indicators - Breakdown'!$C:$GQ, L$1, FALSE), " ")</f>
        <v>1</v>
      </c>
      <c r="M82" s="33">
        <f>IFERROR(VLOOKUP($C82, 'All Indicators - Breakdown'!$C:$GQ, M$1, FALSE), " ")</f>
        <v>3</v>
      </c>
      <c r="N82" s="33" t="str">
        <f>IFERROR(VLOOKUP($C82, 'All Indicators - Breakdown'!$C:$GQ, N$1, FALSE), " ")</f>
        <v>N/A</v>
      </c>
      <c r="O82" s="33">
        <f>IFERROR(VLOOKUP($C82, 'All Indicators - Breakdown'!$C:$GQ, O$1, FALSE), " ")</f>
        <v>1</v>
      </c>
      <c r="P82" s="33">
        <f>IFERROR(VLOOKUP($C82, 'All Indicators - Breakdown'!$C:$GQ, P$1, FALSE), " ")</f>
        <v>1</v>
      </c>
      <c r="Q82" s="33">
        <f>IFERROR(VLOOKUP($C82, 'All Indicators - Breakdown'!$C:$GQ, Q$1, FALSE), " ")</f>
        <v>1</v>
      </c>
      <c r="R82" s="33">
        <f>IFERROR(VLOOKUP($C82, 'All Indicators - Breakdown'!$C:$GQ, R$1, FALSE), " ")</f>
        <v>2</v>
      </c>
      <c r="S82" s="33">
        <f>IFERROR(VLOOKUP($C82, 'All Indicators - Breakdown'!$C:$GQ, S$1, FALSE), " ")</f>
        <v>1</v>
      </c>
      <c r="T82" s="33">
        <f>IFERROR(VLOOKUP($C82, 'All Indicators - Breakdown'!$C:$GQ, T$1, FALSE), " ")</f>
        <v>2</v>
      </c>
      <c r="U82" s="33">
        <f>IFERROR(VLOOKUP($C82, 'All Indicators - Breakdown'!$C:$GQ, U$1, FALSE), " ")</f>
        <v>3</v>
      </c>
      <c r="V82" s="33">
        <f>IFERROR(VLOOKUP($C82, 'All Indicators - Breakdown'!$C:$GQ, V$1, FALSE), " ")</f>
        <v>1</v>
      </c>
      <c r="W82" s="33">
        <f>IFERROR(VLOOKUP($C82, 'All Indicators - Breakdown'!$C:$GQ, W$1, FALSE), " ")</f>
        <v>4</v>
      </c>
      <c r="X82" s="33">
        <f>IFERROR(VLOOKUP($C82, 'All Indicators - Breakdown'!$C:$GQ, X$1, FALSE), " ")</f>
        <v>1</v>
      </c>
      <c r="Y82" s="33">
        <f>IFERROR(VLOOKUP($C82, 'All Indicators - Breakdown'!$C:$GQ, Y$1, FALSE), " ")</f>
        <v>1</v>
      </c>
      <c r="Z82" s="33">
        <f>IFERROR(VLOOKUP($C82, 'All Indicators - Breakdown'!$C:$GQ, Z$1, FALSE), " ")</f>
        <v>1</v>
      </c>
      <c r="AA82" s="33">
        <f>IFERROR(VLOOKUP($C82, 'All Indicators - Breakdown'!$C:$GQ, AA$1, FALSE), " ")</f>
        <v>1</v>
      </c>
      <c r="AB82" s="33">
        <f>IFERROR(VLOOKUP($C82, 'All Indicators - Breakdown'!$C:$GQ, AB$1, FALSE), " ")</f>
        <v>2</v>
      </c>
      <c r="AC82" s="33">
        <f>IFERROR(VLOOKUP($C82, 'All Indicators - Breakdown'!$C:$GQ, AC$1, FALSE), " ")</f>
        <v>3</v>
      </c>
      <c r="AD82" s="33">
        <f>IFERROR(VLOOKUP($C82, 'All Indicators - Breakdown'!$C:$GQ, AD$1, FALSE), " ")</f>
        <v>2</v>
      </c>
      <c r="AE82" s="33">
        <f>IFERROR(VLOOKUP($C82, 'All Indicators - Breakdown'!$C:$HE, AE$1, FALSE), " ")</f>
        <v>3</v>
      </c>
      <c r="AF82" s="33">
        <f>IFERROR(VLOOKUP($C82, 'All Indicators - Breakdown'!$C:$HE, AF$1, FALSE), " ")</f>
        <v>2</v>
      </c>
      <c r="AG82" s="33">
        <f>IFERROR(VLOOKUP($C82, 'All Indicators - Breakdown'!$C:$HE, AG$1, FALSE), " ")</f>
        <v>4</v>
      </c>
      <c r="AH82" s="33">
        <f>IFERROR(VLOOKUP($C82, 'All Indicators - Breakdown'!$C:$HE, AH$1, FALSE), " ")</f>
        <v>3</v>
      </c>
      <c r="AI82" s="33">
        <f>IFERROR(VLOOKUP($C82, 'All Indicators - Breakdown'!$C:$HE, AI$1, FALSE), " ")</f>
        <v>3</v>
      </c>
      <c r="AJ82" s="33">
        <f>IFERROR(VLOOKUP($C82, 'All Indicators - Breakdown'!$C:$HZ, AJ$1, FALSE), " ")</f>
        <v>5</v>
      </c>
      <c r="AK82" s="33">
        <f>IFERROR(VLOOKUP($C82, 'All Indicators - Breakdown'!$C:$HZ, AK$1, FALSE), " ")</f>
        <v>5</v>
      </c>
      <c r="AL82" s="33">
        <f>IFERROR(VLOOKUP($C82, 'All Indicators - Breakdown'!$C:$HZ, AL$1, FALSE), " ")</f>
        <v>1</v>
      </c>
      <c r="AM82" s="33">
        <f>IFERROR(VLOOKUP($C82, 'All Indicators - Breakdown'!$C:$IU, AM$1, FALSE), " ")</f>
        <v>1</v>
      </c>
      <c r="AN82" s="33">
        <f>IFERROR(VLOOKUP($C82, 'All Indicators - Breakdown'!$C:$IU, AN$1, FALSE), " ")</f>
        <v>1</v>
      </c>
      <c r="AO82" s="33">
        <f>IFERROR(VLOOKUP($C82, 'All Indicators - Breakdown'!$C:$IU, AO$1, FALSE), " ")</f>
        <v>1</v>
      </c>
      <c r="AP82">
        <f t="shared" si="16"/>
        <v>5</v>
      </c>
      <c r="AQ82">
        <f t="shared" si="16"/>
        <v>5</v>
      </c>
      <c r="AR82">
        <f t="shared" si="16"/>
        <v>4</v>
      </c>
      <c r="AS82">
        <f t="shared" si="16"/>
        <v>4</v>
      </c>
      <c r="AT82">
        <f t="shared" si="16"/>
        <v>3</v>
      </c>
      <c r="AU82">
        <f t="shared" si="16"/>
        <v>3</v>
      </c>
      <c r="AV82">
        <f t="shared" si="16"/>
        <v>3</v>
      </c>
      <c r="AW82">
        <f t="shared" si="16"/>
        <v>3</v>
      </c>
      <c r="AX82">
        <f t="shared" si="16"/>
        <v>3</v>
      </c>
      <c r="AY82">
        <f t="shared" si="16"/>
        <v>3</v>
      </c>
      <c r="AZ82">
        <f t="shared" si="16"/>
        <v>3</v>
      </c>
      <c r="BA82">
        <f t="shared" si="16"/>
        <v>3</v>
      </c>
      <c r="BB82">
        <f t="shared" si="16"/>
        <v>2</v>
      </c>
      <c r="BC82">
        <f t="shared" si="16"/>
        <v>2</v>
      </c>
      <c r="BD82">
        <f t="shared" si="16"/>
        <v>2</v>
      </c>
      <c r="BE82">
        <f t="shared" si="16"/>
        <v>2</v>
      </c>
      <c r="BF82">
        <f t="shared" si="15"/>
        <v>2</v>
      </c>
      <c r="BG82">
        <f t="shared" si="15"/>
        <v>2</v>
      </c>
      <c r="BH82">
        <f t="shared" si="15"/>
        <v>2</v>
      </c>
      <c r="BI82">
        <f t="shared" si="15"/>
        <v>1</v>
      </c>
      <c r="BJ82">
        <f t="shared" si="15"/>
        <v>1</v>
      </c>
      <c r="BK82">
        <f t="shared" si="15"/>
        <v>1</v>
      </c>
      <c r="BL82">
        <f t="shared" si="15"/>
        <v>1</v>
      </c>
      <c r="BM82">
        <f t="shared" si="15"/>
        <v>1</v>
      </c>
      <c r="BN82">
        <f t="shared" si="15"/>
        <v>1</v>
      </c>
      <c r="BO82">
        <f t="shared" si="15"/>
        <v>1</v>
      </c>
      <c r="BP82">
        <f t="shared" si="15"/>
        <v>1</v>
      </c>
      <c r="BQ82">
        <f t="shared" si="15"/>
        <v>1</v>
      </c>
      <c r="BR82">
        <f t="shared" si="15"/>
        <v>1</v>
      </c>
      <c r="BS82">
        <f t="shared" si="15"/>
        <v>1</v>
      </c>
      <c r="BT82">
        <f t="shared" si="15"/>
        <v>1</v>
      </c>
      <c r="BU82">
        <f t="shared" si="9"/>
        <v>1</v>
      </c>
      <c r="BV82">
        <f t="shared" si="9"/>
        <v>1</v>
      </c>
      <c r="BW82">
        <f t="shared" si="9"/>
        <v>1</v>
      </c>
      <c r="BX82">
        <f t="shared" si="9"/>
        <v>1</v>
      </c>
      <c r="BY82">
        <f t="shared" si="9"/>
        <v>0</v>
      </c>
    </row>
    <row r="83" spans="1:77" ht="16.3" thickTop="1" thickBot="1" x14ac:dyDescent="0.3">
      <c r="A83" s="16" t="s">
        <v>296</v>
      </c>
      <c r="B83" s="16" t="s">
        <v>305</v>
      </c>
      <c r="C83" s="16" t="s">
        <v>306</v>
      </c>
      <c r="D83" s="10">
        <f>VLOOKUP(C83, Overview!C$3:D$403, 2, FALSE)</f>
        <v>2</v>
      </c>
      <c r="E83" s="34">
        <f t="shared" si="14"/>
        <v>3.3</v>
      </c>
      <c r="F83" s="33">
        <f>IFERROR(VLOOKUP($C83, 'All Indicators - Breakdown'!$C:$GQ, F$1, FALSE), " ")</f>
        <v>1</v>
      </c>
      <c r="G83" s="33">
        <f>IFERROR(VLOOKUP($C83, 'All Indicators - Breakdown'!$C:$GQ, G$1, FALSE), " ")</f>
        <v>1</v>
      </c>
      <c r="H83" s="33">
        <f>IFERROR(VLOOKUP($C83, 'All Indicators - Breakdown'!$C:$GQ, H$1, FALSE), " ")</f>
        <v>4</v>
      </c>
      <c r="I83" s="33">
        <f>IFERROR(VLOOKUP($C83, 'All Indicators - Breakdown'!$C:$GQ, I$1, FALSE), " ")</f>
        <v>4</v>
      </c>
      <c r="J83" s="33">
        <f>IFERROR(VLOOKUP($C83, 'All Indicators - Breakdown'!$C:$GQ, J$1, FALSE), " ")</f>
        <v>3</v>
      </c>
      <c r="K83" s="33">
        <f>IFERROR(VLOOKUP($C83, 'All Indicators - Breakdown'!$C:$GQ, K$1, FALSE), " ")</f>
        <v>1</v>
      </c>
      <c r="L83" s="33">
        <f>IFERROR(VLOOKUP($C83, 'All Indicators - Breakdown'!$C:$GQ, L$1, FALSE), " ")</f>
        <v>1</v>
      </c>
      <c r="M83" s="33">
        <f>IFERROR(VLOOKUP($C83, 'All Indicators - Breakdown'!$C:$GQ, M$1, FALSE), " ")</f>
        <v>2</v>
      </c>
      <c r="N83" s="33">
        <f>IFERROR(VLOOKUP($C83, 'All Indicators - Breakdown'!$C:$GQ, N$1, FALSE), " ")</f>
        <v>4</v>
      </c>
      <c r="O83" s="33">
        <f>IFERROR(VLOOKUP($C83, 'All Indicators - Breakdown'!$C:$GQ, O$1, FALSE), " ")</f>
        <v>3</v>
      </c>
      <c r="P83" s="33">
        <f>IFERROR(VLOOKUP($C83, 'All Indicators - Breakdown'!$C:$GQ, P$1, FALSE), " ")</f>
        <v>1</v>
      </c>
      <c r="Q83" s="33">
        <f>IFERROR(VLOOKUP($C83, 'All Indicators - Breakdown'!$C:$GQ, Q$1, FALSE), " ")</f>
        <v>1</v>
      </c>
      <c r="R83" s="33">
        <f>IFERROR(VLOOKUP($C83, 'All Indicators - Breakdown'!$C:$GQ, R$1, FALSE), " ")</f>
        <v>2</v>
      </c>
      <c r="S83" s="33">
        <f>IFERROR(VLOOKUP($C83, 'All Indicators - Breakdown'!$C:$GQ, S$1, FALSE), " ")</f>
        <v>1</v>
      </c>
      <c r="T83" s="33">
        <f>IFERROR(VLOOKUP($C83, 'All Indicators - Breakdown'!$C:$GQ, T$1, FALSE), " ")</f>
        <v>1</v>
      </c>
      <c r="U83" s="33">
        <f>IFERROR(VLOOKUP($C83, 'All Indicators - Breakdown'!$C:$GQ, U$1, FALSE), " ")</f>
        <v>3</v>
      </c>
      <c r="V83" s="33">
        <f>IFERROR(VLOOKUP($C83, 'All Indicators - Breakdown'!$C:$GQ, V$1, FALSE), " ")</f>
        <v>1</v>
      </c>
      <c r="W83" s="33">
        <f>IFERROR(VLOOKUP($C83, 'All Indicators - Breakdown'!$C:$GQ, W$1, FALSE), " ")</f>
        <v>1</v>
      </c>
      <c r="X83" s="33">
        <f>IFERROR(VLOOKUP($C83, 'All Indicators - Breakdown'!$C:$GQ, X$1, FALSE), " ")</f>
        <v>1</v>
      </c>
      <c r="Y83" s="33">
        <f>IFERROR(VLOOKUP($C83, 'All Indicators - Breakdown'!$C:$GQ, Y$1, FALSE), " ")</f>
        <v>1</v>
      </c>
      <c r="Z83" s="33">
        <f>IFERROR(VLOOKUP($C83, 'All Indicators - Breakdown'!$C:$GQ, Z$1, FALSE), " ")</f>
        <v>1</v>
      </c>
      <c r="AA83" s="33">
        <f>IFERROR(VLOOKUP($C83, 'All Indicators - Breakdown'!$C:$GQ, AA$1, FALSE), " ")</f>
        <v>1</v>
      </c>
      <c r="AB83" s="33">
        <f>IFERROR(VLOOKUP($C83, 'All Indicators - Breakdown'!$C:$GQ, AB$1, FALSE), " ")</f>
        <v>3</v>
      </c>
      <c r="AC83" s="33">
        <f>IFERROR(VLOOKUP($C83, 'All Indicators - Breakdown'!$C:$GQ, AC$1, FALSE), " ")</f>
        <v>5</v>
      </c>
      <c r="AD83" s="33">
        <f>IFERROR(VLOOKUP($C83, 'All Indicators - Breakdown'!$C:$GQ, AD$1, FALSE), " ")</f>
        <v>1</v>
      </c>
      <c r="AE83" s="33">
        <f>IFERROR(VLOOKUP($C83, 'All Indicators - Breakdown'!$C:$HE, AE$1, FALSE), " ")</f>
        <v>3</v>
      </c>
      <c r="AF83" s="33">
        <f>IFERROR(VLOOKUP($C83, 'All Indicators - Breakdown'!$C:$HE, AF$1, FALSE), " ")</f>
        <v>2</v>
      </c>
      <c r="AG83" s="33">
        <f>IFERROR(VLOOKUP($C83, 'All Indicators - Breakdown'!$C:$HE, AG$1, FALSE), " ")</f>
        <v>4</v>
      </c>
      <c r="AH83" s="33">
        <f>IFERROR(VLOOKUP($C83, 'All Indicators - Breakdown'!$C:$HE, AH$1, FALSE), " ")</f>
        <v>3</v>
      </c>
      <c r="AI83" s="33">
        <f>IFERROR(VLOOKUP($C83, 'All Indicators - Breakdown'!$C:$HE, AI$1, FALSE), " ")</f>
        <v>3</v>
      </c>
      <c r="AJ83" s="33">
        <f>IFERROR(VLOOKUP($C83, 'All Indicators - Breakdown'!$C:$HZ, AJ$1, FALSE), " ")</f>
        <v>4</v>
      </c>
      <c r="AK83" s="33">
        <f>IFERROR(VLOOKUP($C83, 'All Indicators - Breakdown'!$C:$HZ, AK$1, FALSE), " ")</f>
        <v>4</v>
      </c>
      <c r="AL83" s="33">
        <f>IFERROR(VLOOKUP($C83, 'All Indicators - Breakdown'!$C:$HZ, AL$1, FALSE), " ")</f>
        <v>1</v>
      </c>
      <c r="AM83" s="33">
        <f>IFERROR(VLOOKUP($C83, 'All Indicators - Breakdown'!$C:$IU, AM$1, FALSE), " ")</f>
        <v>1</v>
      </c>
      <c r="AN83" s="33">
        <f>IFERROR(VLOOKUP($C83, 'All Indicators - Breakdown'!$C:$IU, AN$1, FALSE), " ")</f>
        <v>1</v>
      </c>
      <c r="AO83" s="33">
        <f>IFERROR(VLOOKUP($C83, 'All Indicators - Breakdown'!$C:$IU, AO$1, FALSE), " ")</f>
        <v>1</v>
      </c>
      <c r="AP83">
        <f t="shared" si="16"/>
        <v>5</v>
      </c>
      <c r="AQ83">
        <f t="shared" si="16"/>
        <v>4</v>
      </c>
      <c r="AR83">
        <f t="shared" si="16"/>
        <v>4</v>
      </c>
      <c r="AS83">
        <f t="shared" si="16"/>
        <v>4</v>
      </c>
      <c r="AT83">
        <f t="shared" si="16"/>
        <v>4</v>
      </c>
      <c r="AU83">
        <f t="shared" si="16"/>
        <v>4</v>
      </c>
      <c r="AV83">
        <f t="shared" si="16"/>
        <v>4</v>
      </c>
      <c r="AW83">
        <f t="shared" si="16"/>
        <v>3</v>
      </c>
      <c r="AX83">
        <f t="shared" si="16"/>
        <v>3</v>
      </c>
      <c r="AY83">
        <f t="shared" si="16"/>
        <v>3</v>
      </c>
      <c r="AZ83">
        <f t="shared" si="16"/>
        <v>3</v>
      </c>
      <c r="BA83">
        <f t="shared" si="16"/>
        <v>3</v>
      </c>
      <c r="BB83">
        <f t="shared" si="16"/>
        <v>3</v>
      </c>
      <c r="BC83">
        <f t="shared" si="16"/>
        <v>3</v>
      </c>
      <c r="BD83">
        <f t="shared" si="16"/>
        <v>2</v>
      </c>
      <c r="BE83">
        <f t="shared" si="16"/>
        <v>2</v>
      </c>
      <c r="BF83">
        <f t="shared" si="15"/>
        <v>2</v>
      </c>
      <c r="BG83">
        <f t="shared" si="15"/>
        <v>1</v>
      </c>
      <c r="BH83">
        <f t="shared" si="15"/>
        <v>1</v>
      </c>
      <c r="BI83">
        <f t="shared" si="15"/>
        <v>1</v>
      </c>
      <c r="BJ83">
        <f t="shared" si="15"/>
        <v>1</v>
      </c>
      <c r="BK83">
        <f t="shared" si="15"/>
        <v>1</v>
      </c>
      <c r="BL83">
        <f t="shared" si="15"/>
        <v>1</v>
      </c>
      <c r="BM83">
        <f t="shared" si="15"/>
        <v>1</v>
      </c>
      <c r="BN83">
        <f t="shared" si="15"/>
        <v>1</v>
      </c>
      <c r="BO83">
        <f t="shared" si="15"/>
        <v>1</v>
      </c>
      <c r="BP83">
        <f t="shared" si="15"/>
        <v>1</v>
      </c>
      <c r="BQ83">
        <f t="shared" si="15"/>
        <v>1</v>
      </c>
      <c r="BR83">
        <f t="shared" si="15"/>
        <v>1</v>
      </c>
      <c r="BS83">
        <f t="shared" si="15"/>
        <v>1</v>
      </c>
      <c r="BT83">
        <f t="shared" si="15"/>
        <v>1</v>
      </c>
      <c r="BU83">
        <f t="shared" si="9"/>
        <v>1</v>
      </c>
      <c r="BV83">
        <f t="shared" si="9"/>
        <v>1</v>
      </c>
      <c r="BW83">
        <f t="shared" si="9"/>
        <v>1</v>
      </c>
      <c r="BX83">
        <f t="shared" si="9"/>
        <v>1</v>
      </c>
      <c r="BY83">
        <f t="shared" si="9"/>
        <v>1</v>
      </c>
    </row>
    <row r="84" spans="1:77" ht="16.3" thickTop="1" thickBot="1" x14ac:dyDescent="0.3">
      <c r="A84" s="16" t="s">
        <v>296</v>
      </c>
      <c r="B84" s="16" t="s">
        <v>307</v>
      </c>
      <c r="C84" s="16" t="s">
        <v>308</v>
      </c>
      <c r="D84" s="10">
        <f>VLOOKUP(C84, Overview!C$3:D$403, 2, FALSE)</f>
        <v>2</v>
      </c>
      <c r="E84" s="34">
        <f t="shared" si="14"/>
        <v>3.2</v>
      </c>
      <c r="F84" s="33">
        <f>IFERROR(VLOOKUP($C84, 'All Indicators - Breakdown'!$C:$GQ, F$1, FALSE), " ")</f>
        <v>1</v>
      </c>
      <c r="G84" s="33">
        <f>IFERROR(VLOOKUP($C84, 'All Indicators - Breakdown'!$C:$GQ, G$1, FALSE), " ")</f>
        <v>1</v>
      </c>
      <c r="H84" s="33">
        <f>IFERROR(VLOOKUP($C84, 'All Indicators - Breakdown'!$C:$GQ, H$1, FALSE), " ")</f>
        <v>4</v>
      </c>
      <c r="I84" s="33">
        <f>IFERROR(VLOOKUP($C84, 'All Indicators - Breakdown'!$C:$GQ, I$1, FALSE), " ")</f>
        <v>3</v>
      </c>
      <c r="J84" s="33">
        <f>IFERROR(VLOOKUP($C84, 'All Indicators - Breakdown'!$C:$GQ, J$1, FALSE), " ")</f>
        <v>3</v>
      </c>
      <c r="K84" s="33">
        <f>IFERROR(VLOOKUP($C84, 'All Indicators - Breakdown'!$C:$GQ, K$1, FALSE), " ")</f>
        <v>1</v>
      </c>
      <c r="L84" s="33">
        <f>IFERROR(VLOOKUP($C84, 'All Indicators - Breakdown'!$C:$GQ, L$1, FALSE), " ")</f>
        <v>1</v>
      </c>
      <c r="M84" s="33">
        <f>IFERROR(VLOOKUP($C84, 'All Indicators - Breakdown'!$C:$GQ, M$1, FALSE), " ")</f>
        <v>2</v>
      </c>
      <c r="N84" s="33" t="str">
        <f>IFERROR(VLOOKUP($C84, 'All Indicators - Breakdown'!$C:$GQ, N$1, FALSE), " ")</f>
        <v>N/A</v>
      </c>
      <c r="O84" s="33">
        <f>IFERROR(VLOOKUP($C84, 'All Indicators - Breakdown'!$C:$GQ, O$1, FALSE), " ")</f>
        <v>3</v>
      </c>
      <c r="P84" s="33">
        <f>IFERROR(VLOOKUP($C84, 'All Indicators - Breakdown'!$C:$GQ, P$1, FALSE), " ")</f>
        <v>1</v>
      </c>
      <c r="Q84" s="33">
        <f>IFERROR(VLOOKUP($C84, 'All Indicators - Breakdown'!$C:$GQ, Q$1, FALSE), " ")</f>
        <v>1</v>
      </c>
      <c r="R84" s="33">
        <f>IFERROR(VLOOKUP($C84, 'All Indicators - Breakdown'!$C:$GQ, R$1, FALSE), " ")</f>
        <v>2</v>
      </c>
      <c r="S84" s="33">
        <f>IFERROR(VLOOKUP($C84, 'All Indicators - Breakdown'!$C:$GQ, S$1, FALSE), " ")</f>
        <v>2</v>
      </c>
      <c r="T84" s="33">
        <f>IFERROR(VLOOKUP($C84, 'All Indicators - Breakdown'!$C:$GQ, T$1, FALSE), " ")</f>
        <v>1</v>
      </c>
      <c r="U84" s="33">
        <f>IFERROR(VLOOKUP($C84, 'All Indicators - Breakdown'!$C:$GQ, U$1, FALSE), " ")</f>
        <v>5</v>
      </c>
      <c r="V84" s="33">
        <f>IFERROR(VLOOKUP($C84, 'All Indicators - Breakdown'!$C:$GQ, V$1, FALSE), " ")</f>
        <v>1</v>
      </c>
      <c r="W84" s="33">
        <f>IFERROR(VLOOKUP($C84, 'All Indicators - Breakdown'!$C:$GQ, W$1, FALSE), " ")</f>
        <v>1</v>
      </c>
      <c r="X84" s="33">
        <f>IFERROR(VLOOKUP($C84, 'All Indicators - Breakdown'!$C:$GQ, X$1, FALSE), " ")</f>
        <v>1</v>
      </c>
      <c r="Y84" s="33">
        <f>IFERROR(VLOOKUP($C84, 'All Indicators - Breakdown'!$C:$GQ, Y$1, FALSE), " ")</f>
        <v>1</v>
      </c>
      <c r="Z84" s="33">
        <f>IFERROR(VLOOKUP($C84, 'All Indicators - Breakdown'!$C:$GQ, Z$1, FALSE), " ")</f>
        <v>1</v>
      </c>
      <c r="AA84" s="33">
        <f>IFERROR(VLOOKUP($C84, 'All Indicators - Breakdown'!$C:$GQ, AA$1, FALSE), " ")</f>
        <v>1</v>
      </c>
      <c r="AB84" s="33">
        <f>IFERROR(VLOOKUP($C84, 'All Indicators - Breakdown'!$C:$GQ, AB$1, FALSE), " ")</f>
        <v>2</v>
      </c>
      <c r="AC84" s="33">
        <f>IFERROR(VLOOKUP($C84, 'All Indicators - Breakdown'!$C:$GQ, AC$1, FALSE), " ")</f>
        <v>5</v>
      </c>
      <c r="AD84" s="33">
        <f>IFERROR(VLOOKUP($C84, 'All Indicators - Breakdown'!$C:$GQ, AD$1, FALSE), " ")</f>
        <v>1</v>
      </c>
      <c r="AE84" s="33">
        <f>IFERROR(VLOOKUP($C84, 'All Indicators - Breakdown'!$C:$HE, AE$1, FALSE), " ")</f>
        <v>3</v>
      </c>
      <c r="AF84" s="33">
        <f>IFERROR(VLOOKUP($C84, 'All Indicators - Breakdown'!$C:$HE, AF$1, FALSE), " ")</f>
        <v>2</v>
      </c>
      <c r="AG84" s="33">
        <f>IFERROR(VLOOKUP($C84, 'All Indicators - Breakdown'!$C:$HE, AG$1, FALSE), " ")</f>
        <v>4</v>
      </c>
      <c r="AH84" s="33">
        <f>IFERROR(VLOOKUP($C84, 'All Indicators - Breakdown'!$C:$HE, AH$1, FALSE), " ")</f>
        <v>3</v>
      </c>
      <c r="AI84" s="33">
        <f>IFERROR(VLOOKUP($C84, 'All Indicators - Breakdown'!$C:$HE, AI$1, FALSE), " ")</f>
        <v>3</v>
      </c>
      <c r="AJ84" s="33">
        <f>IFERROR(VLOOKUP($C84, 'All Indicators - Breakdown'!$C:$HZ, AJ$1, FALSE), " ")</f>
        <v>4</v>
      </c>
      <c r="AK84" s="33">
        <f>IFERROR(VLOOKUP($C84, 'All Indicators - Breakdown'!$C:$HZ, AK$1, FALSE), " ")</f>
        <v>4</v>
      </c>
      <c r="AL84" s="33">
        <f>IFERROR(VLOOKUP($C84, 'All Indicators - Breakdown'!$C:$HZ, AL$1, FALSE), " ")</f>
        <v>1</v>
      </c>
      <c r="AM84" s="33">
        <f>IFERROR(VLOOKUP($C84, 'All Indicators - Breakdown'!$C:$IU, AM$1, FALSE), " ")</f>
        <v>1</v>
      </c>
      <c r="AN84" s="33">
        <f>IFERROR(VLOOKUP($C84, 'All Indicators - Breakdown'!$C:$IU, AN$1, FALSE), " ")</f>
        <v>1</v>
      </c>
      <c r="AO84" s="33">
        <f>IFERROR(VLOOKUP($C84, 'All Indicators - Breakdown'!$C:$IU, AO$1, FALSE), " ")</f>
        <v>1</v>
      </c>
      <c r="AP84">
        <f t="shared" si="16"/>
        <v>5</v>
      </c>
      <c r="AQ84">
        <f t="shared" si="16"/>
        <v>5</v>
      </c>
      <c r="AR84">
        <f t="shared" si="16"/>
        <v>4</v>
      </c>
      <c r="AS84">
        <f t="shared" si="16"/>
        <v>4</v>
      </c>
      <c r="AT84">
        <f t="shared" si="16"/>
        <v>4</v>
      </c>
      <c r="AU84">
        <f t="shared" si="16"/>
        <v>4</v>
      </c>
      <c r="AV84">
        <f t="shared" si="16"/>
        <v>3</v>
      </c>
      <c r="AW84">
        <f t="shared" si="16"/>
        <v>3</v>
      </c>
      <c r="AX84">
        <f t="shared" si="16"/>
        <v>3</v>
      </c>
      <c r="AY84">
        <f t="shared" si="16"/>
        <v>3</v>
      </c>
      <c r="AZ84">
        <f t="shared" si="16"/>
        <v>3</v>
      </c>
      <c r="BA84">
        <f t="shared" si="16"/>
        <v>3</v>
      </c>
      <c r="BB84">
        <f t="shared" si="16"/>
        <v>2</v>
      </c>
      <c r="BC84">
        <f t="shared" si="16"/>
        <v>2</v>
      </c>
      <c r="BD84">
        <f t="shared" si="16"/>
        <v>2</v>
      </c>
      <c r="BE84">
        <f t="shared" si="16"/>
        <v>2</v>
      </c>
      <c r="BF84">
        <f t="shared" si="15"/>
        <v>2</v>
      </c>
      <c r="BG84">
        <f t="shared" si="15"/>
        <v>1</v>
      </c>
      <c r="BH84">
        <f t="shared" si="15"/>
        <v>1</v>
      </c>
      <c r="BI84">
        <f t="shared" si="15"/>
        <v>1</v>
      </c>
      <c r="BJ84">
        <f t="shared" si="15"/>
        <v>1</v>
      </c>
      <c r="BK84">
        <f t="shared" si="15"/>
        <v>1</v>
      </c>
      <c r="BL84">
        <f t="shared" si="15"/>
        <v>1</v>
      </c>
      <c r="BM84">
        <f t="shared" si="15"/>
        <v>1</v>
      </c>
      <c r="BN84">
        <f t="shared" si="15"/>
        <v>1</v>
      </c>
      <c r="BO84">
        <f t="shared" si="15"/>
        <v>1</v>
      </c>
      <c r="BP84">
        <f t="shared" si="15"/>
        <v>1</v>
      </c>
      <c r="BQ84">
        <f t="shared" si="15"/>
        <v>1</v>
      </c>
      <c r="BR84">
        <f t="shared" si="15"/>
        <v>1</v>
      </c>
      <c r="BS84">
        <f t="shared" si="15"/>
        <v>1</v>
      </c>
      <c r="BT84">
        <f t="shared" si="15"/>
        <v>1</v>
      </c>
      <c r="BU84">
        <f t="shared" si="9"/>
        <v>1</v>
      </c>
      <c r="BV84">
        <f t="shared" si="9"/>
        <v>1</v>
      </c>
      <c r="BW84">
        <f t="shared" si="9"/>
        <v>1</v>
      </c>
      <c r="BX84">
        <f t="shared" si="9"/>
        <v>1</v>
      </c>
      <c r="BY84">
        <f t="shared" si="9"/>
        <v>0</v>
      </c>
    </row>
    <row r="85" spans="1:77" ht="16.3" thickTop="1" thickBot="1" x14ac:dyDescent="0.3">
      <c r="A85" s="16" t="s">
        <v>296</v>
      </c>
      <c r="B85" s="16" t="s">
        <v>309</v>
      </c>
      <c r="C85" s="16" t="s">
        <v>310</v>
      </c>
      <c r="D85" s="10">
        <f>VLOOKUP(C85, Overview!C$3:D$403, 2, FALSE)</f>
        <v>3</v>
      </c>
      <c r="E85" s="34">
        <f t="shared" si="14"/>
        <v>2.9</v>
      </c>
      <c r="F85" s="33">
        <f>IFERROR(VLOOKUP($C85, 'All Indicators - Breakdown'!$C:$GQ, F$1, FALSE), " ")</f>
        <v>1</v>
      </c>
      <c r="G85" s="33">
        <f>IFERROR(VLOOKUP($C85, 'All Indicators - Breakdown'!$C:$GQ, G$1, FALSE), " ")</f>
        <v>1</v>
      </c>
      <c r="H85" s="33">
        <f>IFERROR(VLOOKUP($C85, 'All Indicators - Breakdown'!$C:$GQ, H$1, FALSE), " ")</f>
        <v>3</v>
      </c>
      <c r="I85" s="33">
        <f>IFERROR(VLOOKUP($C85, 'All Indicators - Breakdown'!$C:$GQ, I$1, FALSE), " ")</f>
        <v>3</v>
      </c>
      <c r="J85" s="33">
        <f>IFERROR(VLOOKUP($C85, 'All Indicators - Breakdown'!$C:$GQ, J$1, FALSE), " ")</f>
        <v>3</v>
      </c>
      <c r="K85" s="33">
        <f>IFERROR(VLOOKUP($C85, 'All Indicators - Breakdown'!$C:$GQ, K$1, FALSE), " ")</f>
        <v>1</v>
      </c>
      <c r="L85" s="33">
        <f>IFERROR(VLOOKUP($C85, 'All Indicators - Breakdown'!$C:$GQ, L$1, FALSE), " ")</f>
        <v>1</v>
      </c>
      <c r="M85" s="33">
        <f>IFERROR(VLOOKUP($C85, 'All Indicators - Breakdown'!$C:$GQ, M$1, FALSE), " ")</f>
        <v>3</v>
      </c>
      <c r="N85" s="33" t="str">
        <f>IFERROR(VLOOKUP($C85, 'All Indicators - Breakdown'!$C:$GQ, N$1, FALSE), " ")</f>
        <v>N/A</v>
      </c>
      <c r="O85" s="33">
        <f>IFERROR(VLOOKUP($C85, 'All Indicators - Breakdown'!$C:$GQ, O$1, FALSE), " ")</f>
        <v>1</v>
      </c>
      <c r="P85" s="33">
        <f>IFERROR(VLOOKUP($C85, 'All Indicators - Breakdown'!$C:$GQ, P$1, FALSE), " ")</f>
        <v>1</v>
      </c>
      <c r="Q85" s="33">
        <f>IFERROR(VLOOKUP($C85, 'All Indicators - Breakdown'!$C:$GQ, Q$1, FALSE), " ")</f>
        <v>1</v>
      </c>
      <c r="R85" s="33">
        <f>IFERROR(VLOOKUP($C85, 'All Indicators - Breakdown'!$C:$GQ, R$1, FALSE), " ")</f>
        <v>2</v>
      </c>
      <c r="S85" s="33">
        <f>IFERROR(VLOOKUP($C85, 'All Indicators - Breakdown'!$C:$GQ, S$1, FALSE), " ")</f>
        <v>1</v>
      </c>
      <c r="T85" s="33">
        <f>IFERROR(VLOOKUP($C85, 'All Indicators - Breakdown'!$C:$GQ, T$1, FALSE), " ")</f>
        <v>1</v>
      </c>
      <c r="U85" s="33">
        <f>IFERROR(VLOOKUP($C85, 'All Indicators - Breakdown'!$C:$GQ, U$1, FALSE), " ")</f>
        <v>3</v>
      </c>
      <c r="V85" s="33">
        <f>IFERROR(VLOOKUP($C85, 'All Indicators - Breakdown'!$C:$GQ, V$1, FALSE), " ")</f>
        <v>1</v>
      </c>
      <c r="W85" s="33">
        <f>IFERROR(VLOOKUP($C85, 'All Indicators - Breakdown'!$C:$GQ, W$1, FALSE), " ")</f>
        <v>4</v>
      </c>
      <c r="X85" s="33">
        <f>IFERROR(VLOOKUP($C85, 'All Indicators - Breakdown'!$C:$GQ, X$1, FALSE), " ")</f>
        <v>1</v>
      </c>
      <c r="Y85" s="33">
        <f>IFERROR(VLOOKUP($C85, 'All Indicators - Breakdown'!$C:$GQ, Y$1, FALSE), " ")</f>
        <v>1</v>
      </c>
      <c r="Z85" s="33">
        <f>IFERROR(VLOOKUP($C85, 'All Indicators - Breakdown'!$C:$GQ, Z$1, FALSE), " ")</f>
        <v>1</v>
      </c>
      <c r="AA85" s="33">
        <f>IFERROR(VLOOKUP($C85, 'All Indicators - Breakdown'!$C:$GQ, AA$1, FALSE), " ")</f>
        <v>1</v>
      </c>
      <c r="AB85" s="33">
        <f>IFERROR(VLOOKUP($C85, 'All Indicators - Breakdown'!$C:$GQ, AB$1, FALSE), " ")</f>
        <v>3</v>
      </c>
      <c r="AC85" s="33">
        <f>IFERROR(VLOOKUP($C85, 'All Indicators - Breakdown'!$C:$GQ, AC$1, FALSE), " ")</f>
        <v>3</v>
      </c>
      <c r="AD85" s="33">
        <f>IFERROR(VLOOKUP($C85, 'All Indicators - Breakdown'!$C:$GQ, AD$1, FALSE), " ")</f>
        <v>2</v>
      </c>
      <c r="AE85" s="33">
        <f>IFERROR(VLOOKUP($C85, 'All Indicators - Breakdown'!$C:$HE, AE$1, FALSE), " ")</f>
        <v>3</v>
      </c>
      <c r="AF85" s="33">
        <f>IFERROR(VLOOKUP($C85, 'All Indicators - Breakdown'!$C:$HE, AF$1, FALSE), " ")</f>
        <v>2</v>
      </c>
      <c r="AG85" s="33">
        <f>IFERROR(VLOOKUP($C85, 'All Indicators - Breakdown'!$C:$HE, AG$1, FALSE), " ")</f>
        <v>4</v>
      </c>
      <c r="AH85" s="33">
        <f>IFERROR(VLOOKUP($C85, 'All Indicators - Breakdown'!$C:$HE, AH$1, FALSE), " ")</f>
        <v>3</v>
      </c>
      <c r="AI85" s="33">
        <f>IFERROR(VLOOKUP($C85, 'All Indicators - Breakdown'!$C:$HE, AI$1, FALSE), " ")</f>
        <v>3</v>
      </c>
      <c r="AJ85" s="33">
        <f>IFERROR(VLOOKUP($C85, 'All Indicators - Breakdown'!$C:$HZ, AJ$1, FALSE), " ")</f>
        <v>3</v>
      </c>
      <c r="AK85" s="33">
        <f>IFERROR(VLOOKUP($C85, 'All Indicators - Breakdown'!$C:$HZ, AK$1, FALSE), " ")</f>
        <v>3</v>
      </c>
      <c r="AL85" s="33">
        <f>IFERROR(VLOOKUP($C85, 'All Indicators - Breakdown'!$C:$HZ, AL$1, FALSE), " ")</f>
        <v>1</v>
      </c>
      <c r="AM85" s="33">
        <f>IFERROR(VLOOKUP($C85, 'All Indicators - Breakdown'!$C:$IU, AM$1, FALSE), " ")</f>
        <v>1</v>
      </c>
      <c r="AN85" s="33">
        <f>IFERROR(VLOOKUP($C85, 'All Indicators - Breakdown'!$C:$IU, AN$1, FALSE), " ")</f>
        <v>1</v>
      </c>
      <c r="AO85" s="33">
        <f>IFERROR(VLOOKUP($C85, 'All Indicators - Breakdown'!$C:$IU, AO$1, FALSE), " ")</f>
        <v>1</v>
      </c>
      <c r="AP85">
        <f t="shared" si="16"/>
        <v>4</v>
      </c>
      <c r="AQ85">
        <f t="shared" si="16"/>
        <v>4</v>
      </c>
      <c r="AR85">
        <f t="shared" si="16"/>
        <v>3</v>
      </c>
      <c r="AS85">
        <f t="shared" si="16"/>
        <v>3</v>
      </c>
      <c r="AT85">
        <f t="shared" si="16"/>
        <v>3</v>
      </c>
      <c r="AU85">
        <f t="shared" si="16"/>
        <v>3</v>
      </c>
      <c r="AV85">
        <f t="shared" si="16"/>
        <v>3</v>
      </c>
      <c r="AW85">
        <f t="shared" si="16"/>
        <v>3</v>
      </c>
      <c r="AX85">
        <f t="shared" si="16"/>
        <v>3</v>
      </c>
      <c r="AY85">
        <f t="shared" si="16"/>
        <v>3</v>
      </c>
      <c r="AZ85">
        <f t="shared" si="16"/>
        <v>3</v>
      </c>
      <c r="BA85">
        <f t="shared" si="16"/>
        <v>3</v>
      </c>
      <c r="BB85">
        <f t="shared" si="16"/>
        <v>3</v>
      </c>
      <c r="BC85">
        <f t="shared" si="16"/>
        <v>3</v>
      </c>
      <c r="BD85">
        <f t="shared" si="16"/>
        <v>2</v>
      </c>
      <c r="BE85">
        <f t="shared" si="16"/>
        <v>2</v>
      </c>
      <c r="BF85">
        <f t="shared" si="15"/>
        <v>2</v>
      </c>
      <c r="BG85">
        <f t="shared" si="15"/>
        <v>1</v>
      </c>
      <c r="BH85">
        <f t="shared" si="15"/>
        <v>1</v>
      </c>
      <c r="BI85">
        <f t="shared" si="15"/>
        <v>1</v>
      </c>
      <c r="BJ85">
        <f t="shared" si="15"/>
        <v>1</v>
      </c>
      <c r="BK85">
        <f t="shared" si="15"/>
        <v>1</v>
      </c>
      <c r="BL85">
        <f t="shared" si="15"/>
        <v>1</v>
      </c>
      <c r="BM85">
        <f t="shared" si="15"/>
        <v>1</v>
      </c>
      <c r="BN85">
        <f t="shared" si="15"/>
        <v>1</v>
      </c>
      <c r="BO85">
        <f t="shared" si="15"/>
        <v>1</v>
      </c>
      <c r="BP85">
        <f t="shared" si="15"/>
        <v>1</v>
      </c>
      <c r="BQ85">
        <f t="shared" si="15"/>
        <v>1</v>
      </c>
      <c r="BR85">
        <f t="shared" si="15"/>
        <v>1</v>
      </c>
      <c r="BS85">
        <f t="shared" si="15"/>
        <v>1</v>
      </c>
      <c r="BT85">
        <f t="shared" si="15"/>
        <v>1</v>
      </c>
      <c r="BU85">
        <f t="shared" si="9"/>
        <v>1</v>
      </c>
      <c r="BV85">
        <f t="shared" si="9"/>
        <v>1</v>
      </c>
      <c r="BW85">
        <f t="shared" si="9"/>
        <v>1</v>
      </c>
      <c r="BX85">
        <f t="shared" si="9"/>
        <v>1</v>
      </c>
      <c r="BY85">
        <f t="shared" si="9"/>
        <v>0</v>
      </c>
    </row>
    <row r="86" spans="1:77" ht="16.3" thickTop="1" thickBot="1" x14ac:dyDescent="0.3">
      <c r="A86" s="16" t="s">
        <v>311</v>
      </c>
      <c r="B86" s="16" t="s">
        <v>312</v>
      </c>
      <c r="C86" s="16" t="s">
        <v>313</v>
      </c>
      <c r="D86" s="10">
        <f>VLOOKUP(C86, Overview!C$3:D$403, 2, FALSE)</f>
        <v>3</v>
      </c>
      <c r="E86" s="34">
        <f t="shared" si="14"/>
        <v>3.6</v>
      </c>
      <c r="F86" s="33">
        <f>IFERROR(VLOOKUP($C86, 'All Indicators - Breakdown'!$C:$GQ, F$1, FALSE), " ")</f>
        <v>4</v>
      </c>
      <c r="G86" s="33">
        <f>IFERROR(VLOOKUP($C86, 'All Indicators - Breakdown'!$C:$GQ, G$1, FALSE), " ")</f>
        <v>3</v>
      </c>
      <c r="H86" s="33">
        <f>IFERROR(VLOOKUP($C86, 'All Indicators - Breakdown'!$C:$GQ, H$1, FALSE), " ")</f>
        <v>4</v>
      </c>
      <c r="I86" s="33">
        <f>IFERROR(VLOOKUP($C86, 'All Indicators - Breakdown'!$C:$GQ, I$1, FALSE), " ")</f>
        <v>4</v>
      </c>
      <c r="J86" s="33">
        <f>IFERROR(VLOOKUP($C86, 'All Indicators - Breakdown'!$C:$GQ, J$1, FALSE), " ")</f>
        <v>3</v>
      </c>
      <c r="K86" s="33">
        <f>IFERROR(VLOOKUP($C86, 'All Indicators - Breakdown'!$C:$GQ, K$1, FALSE), " ")</f>
        <v>1</v>
      </c>
      <c r="L86" s="33">
        <f>IFERROR(VLOOKUP($C86, 'All Indicators - Breakdown'!$C:$GQ, L$1, FALSE), " ")</f>
        <v>1</v>
      </c>
      <c r="M86" s="33">
        <f>IFERROR(VLOOKUP($C86, 'All Indicators - Breakdown'!$C:$GQ, M$1, FALSE), " ")</f>
        <v>2</v>
      </c>
      <c r="N86" s="33">
        <f>IFERROR(VLOOKUP($C86, 'All Indicators - Breakdown'!$C:$GQ, N$1, FALSE), " ")</f>
        <v>3</v>
      </c>
      <c r="O86" s="33">
        <f>IFERROR(VLOOKUP($C86, 'All Indicators - Breakdown'!$C:$GQ, O$1, FALSE), " ")</f>
        <v>2</v>
      </c>
      <c r="P86" s="33">
        <f>IFERROR(VLOOKUP($C86, 'All Indicators - Breakdown'!$C:$GQ, P$1, FALSE), " ")</f>
        <v>2</v>
      </c>
      <c r="Q86" s="33">
        <f>IFERROR(VLOOKUP($C86, 'All Indicators - Breakdown'!$C:$GQ, Q$1, FALSE), " ")</f>
        <v>1</v>
      </c>
      <c r="R86" s="33">
        <f>IFERROR(VLOOKUP($C86, 'All Indicators - Breakdown'!$C:$GQ, R$1, FALSE), " ")</f>
        <v>3</v>
      </c>
      <c r="S86" s="33">
        <f>IFERROR(VLOOKUP($C86, 'All Indicators - Breakdown'!$C:$GQ, S$1, FALSE), " ")</f>
        <v>2</v>
      </c>
      <c r="T86" s="33">
        <f>IFERROR(VLOOKUP($C86, 'All Indicators - Breakdown'!$C:$GQ, T$1, FALSE), " ")</f>
        <v>4</v>
      </c>
      <c r="U86" s="33">
        <f>IFERROR(VLOOKUP($C86, 'All Indicators - Breakdown'!$C:$GQ, U$1, FALSE), " ")</f>
        <v>3</v>
      </c>
      <c r="V86" s="33">
        <f>IFERROR(VLOOKUP($C86, 'All Indicators - Breakdown'!$C:$GQ, V$1, FALSE), " ")</f>
        <v>1</v>
      </c>
      <c r="W86" s="33">
        <f>IFERROR(VLOOKUP($C86, 'All Indicators - Breakdown'!$C:$GQ, W$1, FALSE), " ")</f>
        <v>3</v>
      </c>
      <c r="X86" s="33">
        <f>IFERROR(VLOOKUP($C86, 'All Indicators - Breakdown'!$C:$GQ, X$1, FALSE), " ")</f>
        <v>1</v>
      </c>
      <c r="Y86" s="33">
        <f>IFERROR(VLOOKUP($C86, 'All Indicators - Breakdown'!$C:$GQ, Y$1, FALSE), " ")</f>
        <v>5</v>
      </c>
      <c r="Z86" s="33">
        <f>IFERROR(VLOOKUP($C86, 'All Indicators - Breakdown'!$C:$GQ, Z$1, FALSE), " ")</f>
        <v>3</v>
      </c>
      <c r="AA86" s="33">
        <f>IFERROR(VLOOKUP($C86, 'All Indicators - Breakdown'!$C:$GQ, AA$1, FALSE), " ")</f>
        <v>1</v>
      </c>
      <c r="AB86" s="33">
        <f>IFERROR(VLOOKUP($C86, 'All Indicators - Breakdown'!$C:$GQ, AB$1, FALSE), " ")</f>
        <v>3</v>
      </c>
      <c r="AC86" s="33">
        <f>IFERROR(VLOOKUP($C86, 'All Indicators - Breakdown'!$C:$GQ, AC$1, FALSE), " ")</f>
        <v>5</v>
      </c>
      <c r="AD86" s="33">
        <f>IFERROR(VLOOKUP($C86, 'All Indicators - Breakdown'!$C:$GQ, AD$1, FALSE), " ")</f>
        <v>2</v>
      </c>
      <c r="AE86" s="33">
        <f>IFERROR(VLOOKUP($C86, 'All Indicators - Breakdown'!$C:$HE, AE$1, FALSE), " ")</f>
        <v>3</v>
      </c>
      <c r="AF86" s="33">
        <f>IFERROR(VLOOKUP($C86, 'All Indicators - Breakdown'!$C:$HE, AF$1, FALSE), " ")</f>
        <v>2</v>
      </c>
      <c r="AG86" s="33">
        <f>IFERROR(VLOOKUP($C86, 'All Indicators - Breakdown'!$C:$HE, AG$1, FALSE), " ")</f>
        <v>4</v>
      </c>
      <c r="AH86" s="33">
        <f>IFERROR(VLOOKUP($C86, 'All Indicators - Breakdown'!$C:$HE, AH$1, FALSE), " ")</f>
        <v>3</v>
      </c>
      <c r="AI86" s="33">
        <f>IFERROR(VLOOKUP($C86, 'All Indicators - Breakdown'!$C:$HE, AI$1, FALSE), " ")</f>
        <v>3</v>
      </c>
      <c r="AJ86" s="33">
        <f>IFERROR(VLOOKUP($C86, 'All Indicators - Breakdown'!$C:$HZ, AJ$1, FALSE), " ")</f>
        <v>4</v>
      </c>
      <c r="AK86" s="33">
        <f>IFERROR(VLOOKUP($C86, 'All Indicators - Breakdown'!$C:$HZ, AK$1, FALSE), " ")</f>
        <v>3</v>
      </c>
      <c r="AL86" s="33">
        <f>IFERROR(VLOOKUP($C86, 'All Indicators - Breakdown'!$C:$HZ, AL$1, FALSE), " ")</f>
        <v>1</v>
      </c>
      <c r="AM86" s="33">
        <f>IFERROR(VLOOKUP($C86, 'All Indicators - Breakdown'!$C:$IU, AM$1, FALSE), " ")</f>
        <v>2</v>
      </c>
      <c r="AN86" s="33">
        <f>IFERROR(VLOOKUP($C86, 'All Indicators - Breakdown'!$C:$IU, AN$1, FALSE), " ")</f>
        <v>1</v>
      </c>
      <c r="AO86" s="33">
        <f>IFERROR(VLOOKUP($C86, 'All Indicators - Breakdown'!$C:$IU, AO$1, FALSE), " ")</f>
        <v>1</v>
      </c>
      <c r="AP86">
        <f t="shared" si="16"/>
        <v>5</v>
      </c>
      <c r="AQ86">
        <f t="shared" si="16"/>
        <v>5</v>
      </c>
      <c r="AR86">
        <f t="shared" si="16"/>
        <v>4</v>
      </c>
      <c r="AS86">
        <f t="shared" si="16"/>
        <v>4</v>
      </c>
      <c r="AT86">
        <f t="shared" si="16"/>
        <v>4</v>
      </c>
      <c r="AU86">
        <f t="shared" si="16"/>
        <v>4</v>
      </c>
      <c r="AV86">
        <f t="shared" si="16"/>
        <v>4</v>
      </c>
      <c r="AW86">
        <f t="shared" si="16"/>
        <v>4</v>
      </c>
      <c r="AX86">
        <f t="shared" si="16"/>
        <v>3</v>
      </c>
      <c r="AY86">
        <f t="shared" si="16"/>
        <v>3</v>
      </c>
      <c r="AZ86">
        <f t="shared" si="16"/>
        <v>3</v>
      </c>
      <c r="BA86">
        <f t="shared" si="16"/>
        <v>3</v>
      </c>
      <c r="BB86">
        <f t="shared" si="16"/>
        <v>3</v>
      </c>
      <c r="BC86">
        <f t="shared" si="16"/>
        <v>3</v>
      </c>
      <c r="BD86">
        <f t="shared" si="16"/>
        <v>3</v>
      </c>
      <c r="BE86">
        <f t="shared" si="16"/>
        <v>3</v>
      </c>
      <c r="BF86">
        <f t="shared" si="15"/>
        <v>3</v>
      </c>
      <c r="BG86">
        <f t="shared" si="15"/>
        <v>3</v>
      </c>
      <c r="BH86">
        <f t="shared" si="15"/>
        <v>3</v>
      </c>
      <c r="BI86">
        <f t="shared" si="15"/>
        <v>3</v>
      </c>
      <c r="BJ86">
        <f t="shared" si="15"/>
        <v>2</v>
      </c>
      <c r="BK86">
        <f t="shared" si="15"/>
        <v>2</v>
      </c>
      <c r="BL86">
        <f t="shared" si="15"/>
        <v>2</v>
      </c>
      <c r="BM86">
        <f t="shared" si="15"/>
        <v>2</v>
      </c>
      <c r="BN86">
        <f t="shared" si="15"/>
        <v>2</v>
      </c>
      <c r="BO86">
        <f t="shared" si="15"/>
        <v>2</v>
      </c>
      <c r="BP86">
        <f t="shared" si="15"/>
        <v>2</v>
      </c>
      <c r="BQ86">
        <f t="shared" si="15"/>
        <v>1</v>
      </c>
      <c r="BR86">
        <f t="shared" si="15"/>
        <v>1</v>
      </c>
      <c r="BS86">
        <f t="shared" si="15"/>
        <v>1</v>
      </c>
      <c r="BT86">
        <f t="shared" si="15"/>
        <v>1</v>
      </c>
      <c r="BU86">
        <f t="shared" si="9"/>
        <v>1</v>
      </c>
      <c r="BV86">
        <f t="shared" si="9"/>
        <v>1</v>
      </c>
      <c r="BW86">
        <f t="shared" si="9"/>
        <v>1</v>
      </c>
      <c r="BX86">
        <f t="shared" si="9"/>
        <v>1</v>
      </c>
      <c r="BY86">
        <f t="shared" si="9"/>
        <v>1</v>
      </c>
    </row>
    <row r="87" spans="1:77" ht="16.3" thickTop="1" thickBot="1" x14ac:dyDescent="0.3">
      <c r="A87" s="16" t="s">
        <v>311</v>
      </c>
      <c r="B87" s="16" t="s">
        <v>314</v>
      </c>
      <c r="C87" s="16" t="s">
        <v>315</v>
      </c>
      <c r="D87" s="10">
        <f>VLOOKUP(C87, Overview!C$3:D$403, 2, FALSE)</f>
        <v>4</v>
      </c>
      <c r="E87" s="34">
        <f t="shared" si="14"/>
        <v>3.8</v>
      </c>
      <c r="F87" s="33">
        <f>IFERROR(VLOOKUP($C87, 'All Indicators - Breakdown'!$C:$GQ, F$1, FALSE), " ")</f>
        <v>4</v>
      </c>
      <c r="G87" s="33">
        <f>IFERROR(VLOOKUP($C87, 'All Indicators - Breakdown'!$C:$GQ, G$1, FALSE), " ")</f>
        <v>4</v>
      </c>
      <c r="H87" s="33">
        <f>IFERROR(VLOOKUP($C87, 'All Indicators - Breakdown'!$C:$GQ, H$1, FALSE), " ")</f>
        <v>4</v>
      </c>
      <c r="I87" s="33">
        <f>IFERROR(VLOOKUP($C87, 'All Indicators - Breakdown'!$C:$GQ, I$1, FALSE), " ")</f>
        <v>4</v>
      </c>
      <c r="J87" s="33">
        <f>IFERROR(VLOOKUP($C87, 'All Indicators - Breakdown'!$C:$GQ, J$1, FALSE), " ")</f>
        <v>3</v>
      </c>
      <c r="K87" s="33">
        <f>IFERROR(VLOOKUP($C87, 'All Indicators - Breakdown'!$C:$GQ, K$1, FALSE), " ")</f>
        <v>1</v>
      </c>
      <c r="L87" s="33">
        <f>IFERROR(VLOOKUP($C87, 'All Indicators - Breakdown'!$C:$GQ, L$1, FALSE), " ")</f>
        <v>1</v>
      </c>
      <c r="M87" s="33">
        <f>IFERROR(VLOOKUP($C87, 'All Indicators - Breakdown'!$C:$GQ, M$1, FALSE), " ")</f>
        <v>3</v>
      </c>
      <c r="N87" s="33" t="str">
        <f>IFERROR(VLOOKUP($C87, 'All Indicators - Breakdown'!$C:$GQ, N$1, FALSE), " ")</f>
        <v>N/A</v>
      </c>
      <c r="O87" s="33">
        <f>IFERROR(VLOOKUP($C87, 'All Indicators - Breakdown'!$C:$GQ, O$1, FALSE), " ")</f>
        <v>1</v>
      </c>
      <c r="P87" s="33">
        <f>IFERROR(VLOOKUP($C87, 'All Indicators - Breakdown'!$C:$GQ, P$1, FALSE), " ")</f>
        <v>2</v>
      </c>
      <c r="Q87" s="33">
        <f>IFERROR(VLOOKUP($C87, 'All Indicators - Breakdown'!$C:$GQ, Q$1, FALSE), " ")</f>
        <v>1</v>
      </c>
      <c r="R87" s="33">
        <f>IFERROR(VLOOKUP($C87, 'All Indicators - Breakdown'!$C:$GQ, R$1, FALSE), " ")</f>
        <v>2</v>
      </c>
      <c r="S87" s="33">
        <f>IFERROR(VLOOKUP($C87, 'All Indicators - Breakdown'!$C:$GQ, S$1, FALSE), " ")</f>
        <v>3</v>
      </c>
      <c r="T87" s="33">
        <f>IFERROR(VLOOKUP($C87, 'All Indicators - Breakdown'!$C:$GQ, T$1, FALSE), " ")</f>
        <v>4</v>
      </c>
      <c r="U87" s="33">
        <f>IFERROR(VLOOKUP($C87, 'All Indicators - Breakdown'!$C:$GQ, U$1, FALSE), " ")</f>
        <v>3</v>
      </c>
      <c r="V87" s="33">
        <f>IFERROR(VLOOKUP($C87, 'All Indicators - Breakdown'!$C:$GQ, V$1, FALSE), " ")</f>
        <v>3</v>
      </c>
      <c r="W87" s="33">
        <f>IFERROR(VLOOKUP($C87, 'All Indicators - Breakdown'!$C:$GQ, W$1, FALSE), " ")</f>
        <v>3</v>
      </c>
      <c r="X87" s="33">
        <f>IFERROR(VLOOKUP($C87, 'All Indicators - Breakdown'!$C:$GQ, X$1, FALSE), " ")</f>
        <v>1</v>
      </c>
      <c r="Y87" s="33">
        <f>IFERROR(VLOOKUP($C87, 'All Indicators - Breakdown'!$C:$GQ, Y$1, FALSE), " ")</f>
        <v>5</v>
      </c>
      <c r="Z87" s="33">
        <f>IFERROR(VLOOKUP($C87, 'All Indicators - Breakdown'!$C:$GQ, Z$1, FALSE), " ")</f>
        <v>3</v>
      </c>
      <c r="AA87" s="33">
        <f>IFERROR(VLOOKUP($C87, 'All Indicators - Breakdown'!$C:$GQ, AA$1, FALSE), " ")</f>
        <v>1</v>
      </c>
      <c r="AB87" s="33">
        <f>IFERROR(VLOOKUP($C87, 'All Indicators - Breakdown'!$C:$GQ, AB$1, FALSE), " ")</f>
        <v>3</v>
      </c>
      <c r="AC87" s="33">
        <f>IFERROR(VLOOKUP($C87, 'All Indicators - Breakdown'!$C:$GQ, AC$1, FALSE), " ")</f>
        <v>5</v>
      </c>
      <c r="AD87" s="33">
        <f>IFERROR(VLOOKUP($C87, 'All Indicators - Breakdown'!$C:$GQ, AD$1, FALSE), " ")</f>
        <v>2</v>
      </c>
      <c r="AE87" s="33">
        <f>IFERROR(VLOOKUP($C87, 'All Indicators - Breakdown'!$C:$HE, AE$1, FALSE), " ")</f>
        <v>3</v>
      </c>
      <c r="AF87" s="33">
        <f>IFERROR(VLOOKUP($C87, 'All Indicators - Breakdown'!$C:$HE, AF$1, FALSE), " ")</f>
        <v>2</v>
      </c>
      <c r="AG87" s="33">
        <f>IFERROR(VLOOKUP($C87, 'All Indicators - Breakdown'!$C:$HE, AG$1, FALSE), " ")</f>
        <v>4</v>
      </c>
      <c r="AH87" s="33">
        <f>IFERROR(VLOOKUP($C87, 'All Indicators - Breakdown'!$C:$HE, AH$1, FALSE), " ")</f>
        <v>3</v>
      </c>
      <c r="AI87" s="33">
        <f>IFERROR(VLOOKUP($C87, 'All Indicators - Breakdown'!$C:$HE, AI$1, FALSE), " ")</f>
        <v>3</v>
      </c>
      <c r="AJ87" s="33">
        <f>IFERROR(VLOOKUP($C87, 'All Indicators - Breakdown'!$C:$HZ, AJ$1, FALSE), " ")</f>
        <v>5</v>
      </c>
      <c r="AK87" s="33">
        <f>IFERROR(VLOOKUP($C87, 'All Indicators - Breakdown'!$C:$HZ, AK$1, FALSE), " ")</f>
        <v>4</v>
      </c>
      <c r="AL87" s="33">
        <f>IFERROR(VLOOKUP($C87, 'All Indicators - Breakdown'!$C:$HZ, AL$1, FALSE), " ")</f>
        <v>1</v>
      </c>
      <c r="AM87" s="33">
        <f>IFERROR(VLOOKUP($C87, 'All Indicators - Breakdown'!$C:$IU, AM$1, FALSE), " ")</f>
        <v>4</v>
      </c>
      <c r="AN87" s="33">
        <f>IFERROR(VLOOKUP($C87, 'All Indicators - Breakdown'!$C:$IU, AN$1, FALSE), " ")</f>
        <v>1</v>
      </c>
      <c r="AO87" s="33">
        <f>IFERROR(VLOOKUP($C87, 'All Indicators - Breakdown'!$C:$IU, AO$1, FALSE), " ")</f>
        <v>1</v>
      </c>
      <c r="AP87">
        <f t="shared" si="16"/>
        <v>5</v>
      </c>
      <c r="AQ87">
        <f t="shared" si="16"/>
        <v>5</v>
      </c>
      <c r="AR87">
        <f t="shared" si="16"/>
        <v>5</v>
      </c>
      <c r="AS87">
        <f t="shared" si="16"/>
        <v>4</v>
      </c>
      <c r="AT87">
        <f t="shared" si="16"/>
        <v>4</v>
      </c>
      <c r="AU87">
        <f t="shared" si="16"/>
        <v>4</v>
      </c>
      <c r="AV87">
        <f t="shared" si="16"/>
        <v>4</v>
      </c>
      <c r="AW87">
        <f t="shared" si="16"/>
        <v>4</v>
      </c>
      <c r="AX87">
        <f t="shared" si="16"/>
        <v>4</v>
      </c>
      <c r="AY87">
        <f t="shared" si="16"/>
        <v>4</v>
      </c>
      <c r="AZ87">
        <f t="shared" si="16"/>
        <v>4</v>
      </c>
      <c r="BA87">
        <f t="shared" si="16"/>
        <v>3</v>
      </c>
      <c r="BB87">
        <f t="shared" si="16"/>
        <v>3</v>
      </c>
      <c r="BC87">
        <f t="shared" si="16"/>
        <v>3</v>
      </c>
      <c r="BD87">
        <f t="shared" si="16"/>
        <v>3</v>
      </c>
      <c r="BE87">
        <f t="shared" si="16"/>
        <v>3</v>
      </c>
      <c r="BF87">
        <f t="shared" si="15"/>
        <v>3</v>
      </c>
      <c r="BG87">
        <f t="shared" si="15"/>
        <v>3</v>
      </c>
      <c r="BH87">
        <f t="shared" si="15"/>
        <v>3</v>
      </c>
      <c r="BI87">
        <f t="shared" si="15"/>
        <v>3</v>
      </c>
      <c r="BJ87">
        <f t="shared" si="15"/>
        <v>3</v>
      </c>
      <c r="BK87">
        <f t="shared" si="15"/>
        <v>3</v>
      </c>
      <c r="BL87">
        <f t="shared" si="15"/>
        <v>2</v>
      </c>
      <c r="BM87">
        <f t="shared" si="15"/>
        <v>2</v>
      </c>
      <c r="BN87">
        <f t="shared" si="15"/>
        <v>2</v>
      </c>
      <c r="BO87">
        <f t="shared" si="15"/>
        <v>2</v>
      </c>
      <c r="BP87">
        <f t="shared" si="15"/>
        <v>1</v>
      </c>
      <c r="BQ87">
        <f t="shared" si="15"/>
        <v>1</v>
      </c>
      <c r="BR87">
        <f t="shared" si="15"/>
        <v>1</v>
      </c>
      <c r="BS87">
        <f t="shared" si="15"/>
        <v>1</v>
      </c>
      <c r="BT87">
        <f t="shared" si="15"/>
        <v>1</v>
      </c>
      <c r="BU87">
        <f t="shared" si="9"/>
        <v>1</v>
      </c>
      <c r="BV87">
        <f t="shared" si="9"/>
        <v>1</v>
      </c>
      <c r="BW87">
        <f t="shared" si="9"/>
        <v>1</v>
      </c>
      <c r="BX87">
        <f t="shared" si="9"/>
        <v>1</v>
      </c>
      <c r="BY87">
        <f t="shared" si="9"/>
        <v>0</v>
      </c>
    </row>
    <row r="88" spans="1:77" ht="16.3" thickTop="1" thickBot="1" x14ac:dyDescent="0.3">
      <c r="A88" s="16" t="s">
        <v>311</v>
      </c>
      <c r="B88" s="16" t="s">
        <v>316</v>
      </c>
      <c r="C88" s="16" t="s">
        <v>317</v>
      </c>
      <c r="D88" s="10">
        <f>VLOOKUP(C88, Overview!C$3:D$403, 2, FALSE)</f>
        <v>3</v>
      </c>
      <c r="E88" s="34">
        <f t="shared" si="14"/>
        <v>3.6</v>
      </c>
      <c r="F88" s="33">
        <f>IFERROR(VLOOKUP($C88, 'All Indicators - Breakdown'!$C:$GQ, F$1, FALSE), " ")</f>
        <v>4</v>
      </c>
      <c r="G88" s="33">
        <f>IFERROR(VLOOKUP($C88, 'All Indicators - Breakdown'!$C:$GQ, G$1, FALSE), " ")</f>
        <v>3</v>
      </c>
      <c r="H88" s="33">
        <f>IFERROR(VLOOKUP($C88, 'All Indicators - Breakdown'!$C:$GQ, H$1, FALSE), " ")</f>
        <v>4</v>
      </c>
      <c r="I88" s="33">
        <f>IFERROR(VLOOKUP($C88, 'All Indicators - Breakdown'!$C:$GQ, I$1, FALSE), " ")</f>
        <v>4</v>
      </c>
      <c r="J88" s="33">
        <f>IFERROR(VLOOKUP($C88, 'All Indicators - Breakdown'!$C:$GQ, J$1, FALSE), " ")</f>
        <v>3</v>
      </c>
      <c r="K88" s="33">
        <f>IFERROR(VLOOKUP($C88, 'All Indicators - Breakdown'!$C:$GQ, K$1, FALSE), " ")</f>
        <v>2</v>
      </c>
      <c r="L88" s="33">
        <f>IFERROR(VLOOKUP($C88, 'All Indicators - Breakdown'!$C:$GQ, L$1, FALSE), " ")</f>
        <v>2</v>
      </c>
      <c r="M88" s="33">
        <f>IFERROR(VLOOKUP($C88, 'All Indicators - Breakdown'!$C:$GQ, M$1, FALSE), " ")</f>
        <v>3</v>
      </c>
      <c r="N88" s="33" t="str">
        <f>IFERROR(VLOOKUP($C88, 'All Indicators - Breakdown'!$C:$GQ, N$1, FALSE), " ")</f>
        <v>N/A</v>
      </c>
      <c r="O88" s="33">
        <f>IFERROR(VLOOKUP($C88, 'All Indicators - Breakdown'!$C:$GQ, O$1, FALSE), " ")</f>
        <v>2</v>
      </c>
      <c r="P88" s="33">
        <f>IFERROR(VLOOKUP($C88, 'All Indicators - Breakdown'!$C:$GQ, P$1, FALSE), " ")</f>
        <v>2</v>
      </c>
      <c r="Q88" s="33">
        <f>IFERROR(VLOOKUP($C88, 'All Indicators - Breakdown'!$C:$GQ, Q$1, FALSE), " ")</f>
        <v>1</v>
      </c>
      <c r="R88" s="33">
        <f>IFERROR(VLOOKUP($C88, 'All Indicators - Breakdown'!$C:$GQ, R$1, FALSE), " ")</f>
        <v>2</v>
      </c>
      <c r="S88" s="33">
        <f>IFERROR(VLOOKUP($C88, 'All Indicators - Breakdown'!$C:$GQ, S$1, FALSE), " ")</f>
        <v>3</v>
      </c>
      <c r="T88" s="33">
        <f>IFERROR(VLOOKUP($C88, 'All Indicators - Breakdown'!$C:$GQ, T$1, FALSE), " ")</f>
        <v>3</v>
      </c>
      <c r="U88" s="33">
        <f>IFERROR(VLOOKUP($C88, 'All Indicators - Breakdown'!$C:$GQ, U$1, FALSE), " ")</f>
        <v>3</v>
      </c>
      <c r="V88" s="33">
        <f>IFERROR(VLOOKUP($C88, 'All Indicators - Breakdown'!$C:$GQ, V$1, FALSE), " ")</f>
        <v>1</v>
      </c>
      <c r="W88" s="33">
        <f>IFERROR(VLOOKUP($C88, 'All Indicators - Breakdown'!$C:$GQ, W$1, FALSE), " ")</f>
        <v>3</v>
      </c>
      <c r="X88" s="33">
        <f>IFERROR(VLOOKUP($C88, 'All Indicators - Breakdown'!$C:$GQ, X$1, FALSE), " ")</f>
        <v>1</v>
      </c>
      <c r="Y88" s="33">
        <f>IFERROR(VLOOKUP($C88, 'All Indicators - Breakdown'!$C:$GQ, Y$1, FALSE), " ")</f>
        <v>5</v>
      </c>
      <c r="Z88" s="33">
        <f>IFERROR(VLOOKUP($C88, 'All Indicators - Breakdown'!$C:$GQ, Z$1, FALSE), " ")</f>
        <v>1</v>
      </c>
      <c r="AA88" s="33">
        <f>IFERROR(VLOOKUP($C88, 'All Indicators - Breakdown'!$C:$GQ, AA$1, FALSE), " ")</f>
        <v>1</v>
      </c>
      <c r="AB88" s="33">
        <f>IFERROR(VLOOKUP($C88, 'All Indicators - Breakdown'!$C:$GQ, AB$1, FALSE), " ")</f>
        <v>4</v>
      </c>
      <c r="AC88" s="33">
        <f>IFERROR(VLOOKUP($C88, 'All Indicators - Breakdown'!$C:$GQ, AC$1, FALSE), " ")</f>
        <v>5</v>
      </c>
      <c r="AD88" s="33">
        <f>IFERROR(VLOOKUP($C88, 'All Indicators - Breakdown'!$C:$GQ, AD$1, FALSE), " ")</f>
        <v>1</v>
      </c>
      <c r="AE88" s="33">
        <f>IFERROR(VLOOKUP($C88, 'All Indicators - Breakdown'!$C:$HE, AE$1, FALSE), " ")</f>
        <v>3</v>
      </c>
      <c r="AF88" s="33">
        <f>IFERROR(VLOOKUP($C88, 'All Indicators - Breakdown'!$C:$HE, AF$1, FALSE), " ")</f>
        <v>3</v>
      </c>
      <c r="AG88" s="33">
        <f>IFERROR(VLOOKUP($C88, 'All Indicators - Breakdown'!$C:$HE, AG$1, FALSE), " ")</f>
        <v>4</v>
      </c>
      <c r="AH88" s="33">
        <f>IFERROR(VLOOKUP($C88, 'All Indicators - Breakdown'!$C:$HE, AH$1, FALSE), " ")</f>
        <v>3</v>
      </c>
      <c r="AI88" s="33">
        <f>IFERROR(VLOOKUP($C88, 'All Indicators - Breakdown'!$C:$HE, AI$1, FALSE), " ")</f>
        <v>3</v>
      </c>
      <c r="AJ88" s="33">
        <f>IFERROR(VLOOKUP($C88, 'All Indicators - Breakdown'!$C:$HZ, AJ$1, FALSE), " ")</f>
        <v>4</v>
      </c>
      <c r="AK88" s="33">
        <f>IFERROR(VLOOKUP($C88, 'All Indicators - Breakdown'!$C:$HZ, AK$1, FALSE), " ")</f>
        <v>3</v>
      </c>
      <c r="AL88" s="33">
        <f>IFERROR(VLOOKUP($C88, 'All Indicators - Breakdown'!$C:$HZ, AL$1, FALSE), " ")</f>
        <v>1</v>
      </c>
      <c r="AM88" s="33">
        <f>IFERROR(VLOOKUP($C88, 'All Indicators - Breakdown'!$C:$IU, AM$1, FALSE), " ")</f>
        <v>2</v>
      </c>
      <c r="AN88" s="33">
        <f>IFERROR(VLOOKUP($C88, 'All Indicators - Breakdown'!$C:$IU, AN$1, FALSE), " ")</f>
        <v>1</v>
      </c>
      <c r="AO88" s="33">
        <f>IFERROR(VLOOKUP($C88, 'All Indicators - Breakdown'!$C:$IU, AO$1, FALSE), " ")</f>
        <v>1</v>
      </c>
      <c r="AP88">
        <f t="shared" si="16"/>
        <v>5</v>
      </c>
      <c r="AQ88">
        <f t="shared" si="16"/>
        <v>5</v>
      </c>
      <c r="AR88">
        <f t="shared" si="16"/>
        <v>4</v>
      </c>
      <c r="AS88">
        <f t="shared" si="16"/>
        <v>4</v>
      </c>
      <c r="AT88">
        <f t="shared" si="16"/>
        <v>4</v>
      </c>
      <c r="AU88">
        <f t="shared" si="16"/>
        <v>4</v>
      </c>
      <c r="AV88">
        <f t="shared" si="16"/>
        <v>4</v>
      </c>
      <c r="AW88">
        <f t="shared" si="16"/>
        <v>4</v>
      </c>
      <c r="AX88">
        <f t="shared" si="16"/>
        <v>3</v>
      </c>
      <c r="AY88">
        <f t="shared" si="16"/>
        <v>3</v>
      </c>
      <c r="AZ88">
        <f t="shared" si="16"/>
        <v>3</v>
      </c>
      <c r="BA88">
        <f t="shared" si="16"/>
        <v>3</v>
      </c>
      <c r="BB88">
        <f t="shared" si="16"/>
        <v>3</v>
      </c>
      <c r="BC88">
        <f t="shared" si="16"/>
        <v>3</v>
      </c>
      <c r="BD88">
        <f t="shared" si="16"/>
        <v>3</v>
      </c>
      <c r="BE88">
        <f t="shared" si="16"/>
        <v>3</v>
      </c>
      <c r="BF88">
        <f t="shared" si="15"/>
        <v>3</v>
      </c>
      <c r="BG88">
        <f t="shared" si="15"/>
        <v>3</v>
      </c>
      <c r="BH88">
        <f t="shared" si="15"/>
        <v>3</v>
      </c>
      <c r="BI88">
        <f t="shared" si="15"/>
        <v>3</v>
      </c>
      <c r="BJ88">
        <f t="shared" si="15"/>
        <v>2</v>
      </c>
      <c r="BK88">
        <f t="shared" si="15"/>
        <v>2</v>
      </c>
      <c r="BL88">
        <f t="shared" si="15"/>
        <v>2</v>
      </c>
      <c r="BM88">
        <f t="shared" si="15"/>
        <v>2</v>
      </c>
      <c r="BN88">
        <f t="shared" si="15"/>
        <v>2</v>
      </c>
      <c r="BO88">
        <f t="shared" si="15"/>
        <v>2</v>
      </c>
      <c r="BP88">
        <f t="shared" si="15"/>
        <v>1</v>
      </c>
      <c r="BQ88">
        <f t="shared" si="15"/>
        <v>1</v>
      </c>
      <c r="BR88">
        <f t="shared" si="15"/>
        <v>1</v>
      </c>
      <c r="BS88">
        <f t="shared" si="15"/>
        <v>1</v>
      </c>
      <c r="BT88">
        <f t="shared" si="15"/>
        <v>1</v>
      </c>
      <c r="BU88">
        <f t="shared" si="9"/>
        <v>1</v>
      </c>
      <c r="BV88">
        <f t="shared" si="9"/>
        <v>1</v>
      </c>
      <c r="BW88">
        <f t="shared" si="9"/>
        <v>1</v>
      </c>
      <c r="BX88">
        <f t="shared" ref="BX88:BY88" si="17">IFERROR(LARGE($F88:$AO88, BX$1), 0)</f>
        <v>1</v>
      </c>
      <c r="BY88">
        <f t="shared" si="17"/>
        <v>0</v>
      </c>
    </row>
    <row r="89" spans="1:77" ht="16.3" thickTop="1" thickBot="1" x14ac:dyDescent="0.3">
      <c r="A89" s="16" t="s">
        <v>311</v>
      </c>
      <c r="B89" s="16" t="s">
        <v>318</v>
      </c>
      <c r="C89" s="16" t="s">
        <v>319</v>
      </c>
      <c r="D89" s="10">
        <f>VLOOKUP(C89, Overview!C$3:D$403, 2, FALSE)</f>
        <v>3</v>
      </c>
      <c r="E89" s="34">
        <f t="shared" si="14"/>
        <v>3.8</v>
      </c>
      <c r="F89" s="33">
        <f>IFERROR(VLOOKUP($C89, 'All Indicators - Breakdown'!$C:$GQ, F$1, FALSE), " ")</f>
        <v>4</v>
      </c>
      <c r="G89" s="33">
        <f>IFERROR(VLOOKUP($C89, 'All Indicators - Breakdown'!$C:$GQ, G$1, FALSE), " ")</f>
        <v>4</v>
      </c>
      <c r="H89" s="33">
        <f>IFERROR(VLOOKUP($C89, 'All Indicators - Breakdown'!$C:$GQ, H$1, FALSE), " ")</f>
        <v>4</v>
      </c>
      <c r="I89" s="33">
        <f>IFERROR(VLOOKUP($C89, 'All Indicators - Breakdown'!$C:$GQ, I$1, FALSE), " ")</f>
        <v>4</v>
      </c>
      <c r="J89" s="33">
        <f>IFERROR(VLOOKUP($C89, 'All Indicators - Breakdown'!$C:$GQ, J$1, FALSE), " ")</f>
        <v>3</v>
      </c>
      <c r="K89" s="33">
        <f>IFERROR(VLOOKUP($C89, 'All Indicators - Breakdown'!$C:$GQ, K$1, FALSE), " ")</f>
        <v>1</v>
      </c>
      <c r="L89" s="33">
        <f>IFERROR(VLOOKUP($C89, 'All Indicators - Breakdown'!$C:$GQ, L$1, FALSE), " ")</f>
        <v>1</v>
      </c>
      <c r="M89" s="33">
        <f>IFERROR(VLOOKUP($C89, 'All Indicators - Breakdown'!$C:$GQ, M$1, FALSE), " ")</f>
        <v>2</v>
      </c>
      <c r="N89" s="33" t="str">
        <f>IFERROR(VLOOKUP($C89, 'All Indicators - Breakdown'!$C:$GQ, N$1, FALSE), " ")</f>
        <v>N/A</v>
      </c>
      <c r="O89" s="33">
        <f>IFERROR(VLOOKUP($C89, 'All Indicators - Breakdown'!$C:$GQ, O$1, FALSE), " ")</f>
        <v>1</v>
      </c>
      <c r="P89" s="33">
        <f>IFERROR(VLOOKUP($C89, 'All Indicators - Breakdown'!$C:$GQ, P$1, FALSE), " ")</f>
        <v>2</v>
      </c>
      <c r="Q89" s="33">
        <f>IFERROR(VLOOKUP($C89, 'All Indicators - Breakdown'!$C:$GQ, Q$1, FALSE), " ")</f>
        <v>1</v>
      </c>
      <c r="R89" s="33">
        <f>IFERROR(VLOOKUP($C89, 'All Indicators - Breakdown'!$C:$GQ, R$1, FALSE), " ")</f>
        <v>3</v>
      </c>
      <c r="S89" s="33">
        <f>IFERROR(VLOOKUP($C89, 'All Indicators - Breakdown'!$C:$GQ, S$1, FALSE), " ")</f>
        <v>3</v>
      </c>
      <c r="T89" s="33">
        <f>IFERROR(VLOOKUP($C89, 'All Indicators - Breakdown'!$C:$GQ, T$1, FALSE), " ")</f>
        <v>4</v>
      </c>
      <c r="U89" s="33">
        <f>IFERROR(VLOOKUP($C89, 'All Indicators - Breakdown'!$C:$GQ, U$1, FALSE), " ")</f>
        <v>5</v>
      </c>
      <c r="V89" s="33">
        <f>IFERROR(VLOOKUP($C89, 'All Indicators - Breakdown'!$C:$GQ, V$1, FALSE), " ")</f>
        <v>4</v>
      </c>
      <c r="W89" s="33">
        <f>IFERROR(VLOOKUP($C89, 'All Indicators - Breakdown'!$C:$GQ, W$1, FALSE), " ")</f>
        <v>3</v>
      </c>
      <c r="X89" s="33">
        <f>IFERROR(VLOOKUP($C89, 'All Indicators - Breakdown'!$C:$GQ, X$1, FALSE), " ")</f>
        <v>1</v>
      </c>
      <c r="Y89" s="33">
        <f>IFERROR(VLOOKUP($C89, 'All Indicators - Breakdown'!$C:$GQ, Y$1, FALSE), " ")</f>
        <v>5</v>
      </c>
      <c r="Z89" s="33">
        <f>IFERROR(VLOOKUP($C89, 'All Indicators - Breakdown'!$C:$GQ, Z$1, FALSE), " ")</f>
        <v>3</v>
      </c>
      <c r="AA89" s="33">
        <f>IFERROR(VLOOKUP($C89, 'All Indicators - Breakdown'!$C:$GQ, AA$1, FALSE), " ")</f>
        <v>1</v>
      </c>
      <c r="AB89" s="33">
        <f>IFERROR(VLOOKUP($C89, 'All Indicators - Breakdown'!$C:$GQ, AB$1, FALSE), " ")</f>
        <v>3</v>
      </c>
      <c r="AC89" s="33">
        <f>IFERROR(VLOOKUP($C89, 'All Indicators - Breakdown'!$C:$GQ, AC$1, FALSE), " ")</f>
        <v>5</v>
      </c>
      <c r="AD89" s="33">
        <f>IFERROR(VLOOKUP($C89, 'All Indicators - Breakdown'!$C:$GQ, AD$1, FALSE), " ")</f>
        <v>2</v>
      </c>
      <c r="AE89" s="33">
        <f>IFERROR(VLOOKUP($C89, 'All Indicators - Breakdown'!$C:$HE, AE$1, FALSE), " ")</f>
        <v>3</v>
      </c>
      <c r="AF89" s="33">
        <f>IFERROR(VLOOKUP($C89, 'All Indicators - Breakdown'!$C:$HE, AF$1, FALSE), " ")</f>
        <v>2</v>
      </c>
      <c r="AG89" s="33">
        <f>IFERROR(VLOOKUP($C89, 'All Indicators - Breakdown'!$C:$HE, AG$1, FALSE), " ")</f>
        <v>4</v>
      </c>
      <c r="AH89" s="33">
        <f>IFERROR(VLOOKUP($C89, 'All Indicators - Breakdown'!$C:$HE, AH$1, FALSE), " ")</f>
        <v>3</v>
      </c>
      <c r="AI89" s="33">
        <f>IFERROR(VLOOKUP($C89, 'All Indicators - Breakdown'!$C:$HE, AI$1, FALSE), " ")</f>
        <v>3</v>
      </c>
      <c r="AJ89" s="33">
        <f>IFERROR(VLOOKUP($C89, 'All Indicators - Breakdown'!$C:$HZ, AJ$1, FALSE), " ")</f>
        <v>4</v>
      </c>
      <c r="AK89" s="33">
        <f>IFERROR(VLOOKUP($C89, 'All Indicators - Breakdown'!$C:$HZ, AK$1, FALSE), " ")</f>
        <v>3</v>
      </c>
      <c r="AL89" s="33">
        <f>IFERROR(VLOOKUP($C89, 'All Indicators - Breakdown'!$C:$HZ, AL$1, FALSE), " ")</f>
        <v>1</v>
      </c>
      <c r="AM89" s="33">
        <f>IFERROR(VLOOKUP($C89, 'All Indicators - Breakdown'!$C:$IU, AM$1, FALSE), " ")</f>
        <v>1</v>
      </c>
      <c r="AN89" s="33">
        <f>IFERROR(VLOOKUP($C89, 'All Indicators - Breakdown'!$C:$IU, AN$1, FALSE), " ")</f>
        <v>1</v>
      </c>
      <c r="AO89" s="33">
        <f>IFERROR(VLOOKUP($C89, 'All Indicators - Breakdown'!$C:$IU, AO$1, FALSE), " ")</f>
        <v>1</v>
      </c>
      <c r="AP89">
        <f t="shared" si="16"/>
        <v>5</v>
      </c>
      <c r="AQ89">
        <f t="shared" si="16"/>
        <v>5</v>
      </c>
      <c r="AR89">
        <f t="shared" si="16"/>
        <v>5</v>
      </c>
      <c r="AS89">
        <f t="shared" si="16"/>
        <v>4</v>
      </c>
      <c r="AT89">
        <f t="shared" si="16"/>
        <v>4</v>
      </c>
      <c r="AU89">
        <f t="shared" si="16"/>
        <v>4</v>
      </c>
      <c r="AV89">
        <f t="shared" si="16"/>
        <v>4</v>
      </c>
      <c r="AW89">
        <f t="shared" si="16"/>
        <v>4</v>
      </c>
      <c r="AX89">
        <f t="shared" si="16"/>
        <v>4</v>
      </c>
      <c r="AY89">
        <f t="shared" si="16"/>
        <v>4</v>
      </c>
      <c r="AZ89">
        <f t="shared" si="16"/>
        <v>4</v>
      </c>
      <c r="BA89">
        <f t="shared" si="16"/>
        <v>3</v>
      </c>
      <c r="BB89">
        <f t="shared" si="16"/>
        <v>3</v>
      </c>
      <c r="BC89">
        <f t="shared" si="16"/>
        <v>3</v>
      </c>
      <c r="BD89">
        <f t="shared" si="16"/>
        <v>3</v>
      </c>
      <c r="BE89">
        <f t="shared" si="16"/>
        <v>3</v>
      </c>
      <c r="BF89">
        <f t="shared" si="15"/>
        <v>3</v>
      </c>
      <c r="BG89">
        <f t="shared" si="15"/>
        <v>3</v>
      </c>
      <c r="BH89">
        <f t="shared" si="15"/>
        <v>3</v>
      </c>
      <c r="BI89">
        <f t="shared" si="15"/>
        <v>3</v>
      </c>
      <c r="BJ89">
        <f t="shared" si="15"/>
        <v>3</v>
      </c>
      <c r="BK89">
        <f t="shared" si="15"/>
        <v>2</v>
      </c>
      <c r="BL89">
        <f t="shared" si="15"/>
        <v>2</v>
      </c>
      <c r="BM89">
        <f t="shared" si="15"/>
        <v>2</v>
      </c>
      <c r="BN89">
        <f t="shared" si="15"/>
        <v>2</v>
      </c>
      <c r="BO89">
        <f t="shared" si="15"/>
        <v>1</v>
      </c>
      <c r="BP89">
        <f t="shared" si="15"/>
        <v>1</v>
      </c>
      <c r="BQ89">
        <f t="shared" si="15"/>
        <v>1</v>
      </c>
      <c r="BR89">
        <f t="shared" si="15"/>
        <v>1</v>
      </c>
      <c r="BS89">
        <f t="shared" si="15"/>
        <v>1</v>
      </c>
      <c r="BT89">
        <f t="shared" si="15"/>
        <v>1</v>
      </c>
      <c r="BU89">
        <f t="shared" ref="BU89:BY139" si="18">IFERROR(LARGE($F89:$AO89, BU$1), 0)</f>
        <v>1</v>
      </c>
      <c r="BV89">
        <f t="shared" si="18"/>
        <v>1</v>
      </c>
      <c r="BW89">
        <f t="shared" si="18"/>
        <v>1</v>
      </c>
      <c r="BX89">
        <f t="shared" si="18"/>
        <v>1</v>
      </c>
      <c r="BY89">
        <f t="shared" si="18"/>
        <v>0</v>
      </c>
    </row>
    <row r="90" spans="1:77" ht="16.3" thickTop="1" thickBot="1" x14ac:dyDescent="0.3">
      <c r="A90" s="16" t="s">
        <v>311</v>
      </c>
      <c r="B90" s="16" t="s">
        <v>320</v>
      </c>
      <c r="C90" s="16" t="s">
        <v>321</v>
      </c>
      <c r="D90" s="10">
        <f>VLOOKUP(C90, Overview!C$3:D$403, 2, FALSE)</f>
        <v>4</v>
      </c>
      <c r="E90" s="34">
        <f t="shared" si="14"/>
        <v>3.9</v>
      </c>
      <c r="F90" s="33">
        <f>IFERROR(VLOOKUP($C90, 'All Indicators - Breakdown'!$C:$GQ, F$1, FALSE), " ")</f>
        <v>4</v>
      </c>
      <c r="G90" s="33">
        <f>IFERROR(VLOOKUP($C90, 'All Indicators - Breakdown'!$C:$GQ, G$1, FALSE), " ")</f>
        <v>4</v>
      </c>
      <c r="H90" s="33">
        <f>IFERROR(VLOOKUP($C90, 'All Indicators - Breakdown'!$C:$GQ, H$1, FALSE), " ")</f>
        <v>4</v>
      </c>
      <c r="I90" s="33">
        <f>IFERROR(VLOOKUP($C90, 'All Indicators - Breakdown'!$C:$GQ, I$1, FALSE), " ")</f>
        <v>4</v>
      </c>
      <c r="J90" s="33">
        <f>IFERROR(VLOOKUP($C90, 'All Indicators - Breakdown'!$C:$GQ, J$1, FALSE), " ")</f>
        <v>3</v>
      </c>
      <c r="K90" s="33">
        <f>IFERROR(VLOOKUP($C90, 'All Indicators - Breakdown'!$C:$GQ, K$1, FALSE), " ")</f>
        <v>1</v>
      </c>
      <c r="L90" s="33">
        <f>IFERROR(VLOOKUP($C90, 'All Indicators - Breakdown'!$C:$GQ, L$1, FALSE), " ")</f>
        <v>2</v>
      </c>
      <c r="M90" s="33">
        <f>IFERROR(VLOOKUP($C90, 'All Indicators - Breakdown'!$C:$GQ, M$1, FALSE), " ")</f>
        <v>3</v>
      </c>
      <c r="N90" s="33" t="str">
        <f>IFERROR(VLOOKUP($C90, 'All Indicators - Breakdown'!$C:$GQ, N$1, FALSE), " ")</f>
        <v>N/A</v>
      </c>
      <c r="O90" s="33">
        <f>IFERROR(VLOOKUP($C90, 'All Indicators - Breakdown'!$C:$GQ, O$1, FALSE), " ")</f>
        <v>2</v>
      </c>
      <c r="P90" s="33">
        <f>IFERROR(VLOOKUP($C90, 'All Indicators - Breakdown'!$C:$GQ, P$1, FALSE), " ")</f>
        <v>2</v>
      </c>
      <c r="Q90" s="33">
        <f>IFERROR(VLOOKUP($C90, 'All Indicators - Breakdown'!$C:$GQ, Q$1, FALSE), " ")</f>
        <v>1</v>
      </c>
      <c r="R90" s="33">
        <f>IFERROR(VLOOKUP($C90, 'All Indicators - Breakdown'!$C:$GQ, R$1, FALSE), " ")</f>
        <v>2</v>
      </c>
      <c r="S90" s="33">
        <f>IFERROR(VLOOKUP($C90, 'All Indicators - Breakdown'!$C:$GQ, S$1, FALSE), " ")</f>
        <v>4</v>
      </c>
      <c r="T90" s="33">
        <f>IFERROR(VLOOKUP($C90, 'All Indicators - Breakdown'!$C:$GQ, T$1, FALSE), " ")</f>
        <v>3</v>
      </c>
      <c r="U90" s="33">
        <f>IFERROR(VLOOKUP($C90, 'All Indicators - Breakdown'!$C:$GQ, U$1, FALSE), " ")</f>
        <v>5</v>
      </c>
      <c r="V90" s="33">
        <f>IFERROR(VLOOKUP($C90, 'All Indicators - Breakdown'!$C:$GQ, V$1, FALSE), " ")</f>
        <v>4</v>
      </c>
      <c r="W90" s="33">
        <f>IFERROR(VLOOKUP($C90, 'All Indicators - Breakdown'!$C:$GQ, W$1, FALSE), " ")</f>
        <v>3</v>
      </c>
      <c r="X90" s="33">
        <f>IFERROR(VLOOKUP($C90, 'All Indicators - Breakdown'!$C:$GQ, X$1, FALSE), " ")</f>
        <v>1</v>
      </c>
      <c r="Y90" s="33">
        <f>IFERROR(VLOOKUP($C90, 'All Indicators - Breakdown'!$C:$GQ, Y$1, FALSE), " ")</f>
        <v>5</v>
      </c>
      <c r="Z90" s="33">
        <f>IFERROR(VLOOKUP($C90, 'All Indicators - Breakdown'!$C:$GQ, Z$1, FALSE), " ")</f>
        <v>1</v>
      </c>
      <c r="AA90" s="33">
        <f>IFERROR(VLOOKUP($C90, 'All Indicators - Breakdown'!$C:$GQ, AA$1, FALSE), " ")</f>
        <v>1</v>
      </c>
      <c r="AB90" s="33">
        <f>IFERROR(VLOOKUP($C90, 'All Indicators - Breakdown'!$C:$GQ, AB$1, FALSE), " ")</f>
        <v>4</v>
      </c>
      <c r="AC90" s="33">
        <f>IFERROR(VLOOKUP($C90, 'All Indicators - Breakdown'!$C:$GQ, AC$1, FALSE), " ")</f>
        <v>5</v>
      </c>
      <c r="AD90" s="33">
        <f>IFERROR(VLOOKUP($C90, 'All Indicators - Breakdown'!$C:$GQ, AD$1, FALSE), " ")</f>
        <v>1</v>
      </c>
      <c r="AE90" s="33">
        <f>IFERROR(VLOOKUP($C90, 'All Indicators - Breakdown'!$C:$HE, AE$1, FALSE), " ")</f>
        <v>4</v>
      </c>
      <c r="AF90" s="33">
        <f>IFERROR(VLOOKUP($C90, 'All Indicators - Breakdown'!$C:$HE, AF$1, FALSE), " ")</f>
        <v>3</v>
      </c>
      <c r="AG90" s="33">
        <f>IFERROR(VLOOKUP($C90, 'All Indicators - Breakdown'!$C:$HE, AG$1, FALSE), " ")</f>
        <v>4</v>
      </c>
      <c r="AH90" s="33">
        <f>IFERROR(VLOOKUP($C90, 'All Indicators - Breakdown'!$C:$HE, AH$1, FALSE), " ")</f>
        <v>3</v>
      </c>
      <c r="AI90" s="33">
        <f>IFERROR(VLOOKUP($C90, 'All Indicators - Breakdown'!$C:$HE, AI$1, FALSE), " ")</f>
        <v>3</v>
      </c>
      <c r="AJ90" s="33">
        <f>IFERROR(VLOOKUP($C90, 'All Indicators - Breakdown'!$C:$HZ, AJ$1, FALSE), " ")</f>
        <v>3</v>
      </c>
      <c r="AK90" s="33">
        <f>IFERROR(VLOOKUP($C90, 'All Indicators - Breakdown'!$C:$HZ, AK$1, FALSE), " ")</f>
        <v>2</v>
      </c>
      <c r="AL90" s="33">
        <f>IFERROR(VLOOKUP($C90, 'All Indicators - Breakdown'!$C:$HZ, AL$1, FALSE), " ")</f>
        <v>1</v>
      </c>
      <c r="AM90" s="33">
        <f>IFERROR(VLOOKUP($C90, 'All Indicators - Breakdown'!$C:$IU, AM$1, FALSE), " ")</f>
        <v>3</v>
      </c>
      <c r="AN90" s="33">
        <f>IFERROR(VLOOKUP($C90, 'All Indicators - Breakdown'!$C:$IU, AN$1, FALSE), " ")</f>
        <v>1</v>
      </c>
      <c r="AO90" s="33">
        <f>IFERROR(VLOOKUP($C90, 'All Indicators - Breakdown'!$C:$IU, AO$1, FALSE), " ")</f>
        <v>1</v>
      </c>
      <c r="AP90">
        <f t="shared" si="16"/>
        <v>5</v>
      </c>
      <c r="AQ90">
        <f t="shared" si="16"/>
        <v>5</v>
      </c>
      <c r="AR90">
        <f t="shared" si="16"/>
        <v>5</v>
      </c>
      <c r="AS90">
        <f t="shared" si="16"/>
        <v>4</v>
      </c>
      <c r="AT90">
        <f t="shared" si="16"/>
        <v>4</v>
      </c>
      <c r="AU90">
        <f t="shared" si="16"/>
        <v>4</v>
      </c>
      <c r="AV90">
        <f t="shared" si="16"/>
        <v>4</v>
      </c>
      <c r="AW90">
        <f t="shared" si="16"/>
        <v>4</v>
      </c>
      <c r="AX90">
        <f t="shared" si="16"/>
        <v>4</v>
      </c>
      <c r="AY90">
        <f t="shared" si="16"/>
        <v>4</v>
      </c>
      <c r="AZ90">
        <f t="shared" si="16"/>
        <v>4</v>
      </c>
      <c r="BA90">
        <f t="shared" si="16"/>
        <v>4</v>
      </c>
      <c r="BB90">
        <f t="shared" si="16"/>
        <v>3</v>
      </c>
      <c r="BC90">
        <f t="shared" si="16"/>
        <v>3</v>
      </c>
      <c r="BD90">
        <f t="shared" si="16"/>
        <v>3</v>
      </c>
      <c r="BE90">
        <f t="shared" si="16"/>
        <v>3</v>
      </c>
      <c r="BF90">
        <f t="shared" si="15"/>
        <v>3</v>
      </c>
      <c r="BG90">
        <f t="shared" si="15"/>
        <v>3</v>
      </c>
      <c r="BH90">
        <f t="shared" si="15"/>
        <v>3</v>
      </c>
      <c r="BI90">
        <f t="shared" si="15"/>
        <v>3</v>
      </c>
      <c r="BJ90">
        <f t="shared" si="15"/>
        <v>3</v>
      </c>
      <c r="BK90">
        <f t="shared" si="15"/>
        <v>2</v>
      </c>
      <c r="BL90">
        <f t="shared" si="15"/>
        <v>2</v>
      </c>
      <c r="BM90">
        <f t="shared" si="15"/>
        <v>2</v>
      </c>
      <c r="BN90">
        <f t="shared" si="15"/>
        <v>2</v>
      </c>
      <c r="BO90">
        <f t="shared" si="15"/>
        <v>2</v>
      </c>
      <c r="BP90">
        <f t="shared" si="15"/>
        <v>1</v>
      </c>
      <c r="BQ90">
        <f t="shared" si="15"/>
        <v>1</v>
      </c>
      <c r="BR90">
        <f t="shared" si="15"/>
        <v>1</v>
      </c>
      <c r="BS90">
        <f t="shared" si="15"/>
        <v>1</v>
      </c>
      <c r="BT90">
        <f t="shared" si="15"/>
        <v>1</v>
      </c>
      <c r="BU90">
        <f t="shared" si="18"/>
        <v>1</v>
      </c>
      <c r="BV90">
        <f t="shared" si="18"/>
        <v>1</v>
      </c>
      <c r="BW90">
        <f t="shared" si="18"/>
        <v>1</v>
      </c>
      <c r="BX90">
        <f t="shared" si="18"/>
        <v>1</v>
      </c>
      <c r="BY90">
        <f t="shared" si="18"/>
        <v>0</v>
      </c>
    </row>
    <row r="91" spans="1:77" ht="16.3" thickTop="1" thickBot="1" x14ac:dyDescent="0.3">
      <c r="A91" s="16" t="s">
        <v>311</v>
      </c>
      <c r="B91" s="16" t="s">
        <v>322</v>
      </c>
      <c r="C91" s="16" t="s">
        <v>323</v>
      </c>
      <c r="D91" s="10">
        <f>VLOOKUP(C91, Overview!C$3:D$403, 2, FALSE)</f>
        <v>3</v>
      </c>
      <c r="E91" s="34">
        <f t="shared" si="14"/>
        <v>3.8</v>
      </c>
      <c r="F91" s="33">
        <f>IFERROR(VLOOKUP($C91, 'All Indicators - Breakdown'!$C:$GQ, F$1, FALSE), " ")</f>
        <v>4</v>
      </c>
      <c r="G91" s="33">
        <f>IFERROR(VLOOKUP($C91, 'All Indicators - Breakdown'!$C:$GQ, G$1, FALSE), " ")</f>
        <v>4</v>
      </c>
      <c r="H91" s="33">
        <f>IFERROR(VLOOKUP($C91, 'All Indicators - Breakdown'!$C:$GQ, H$1, FALSE), " ")</f>
        <v>4</v>
      </c>
      <c r="I91" s="33">
        <f>IFERROR(VLOOKUP($C91, 'All Indicators - Breakdown'!$C:$GQ, I$1, FALSE), " ")</f>
        <v>3</v>
      </c>
      <c r="J91" s="33">
        <f>IFERROR(VLOOKUP($C91, 'All Indicators - Breakdown'!$C:$GQ, J$1, FALSE), " ")</f>
        <v>3</v>
      </c>
      <c r="K91" s="33">
        <f>IFERROR(VLOOKUP($C91, 'All Indicators - Breakdown'!$C:$GQ, K$1, FALSE), " ")</f>
        <v>1</v>
      </c>
      <c r="L91" s="33">
        <f>IFERROR(VLOOKUP($C91, 'All Indicators - Breakdown'!$C:$GQ, L$1, FALSE), " ")</f>
        <v>1</v>
      </c>
      <c r="M91" s="33">
        <f>IFERROR(VLOOKUP($C91, 'All Indicators - Breakdown'!$C:$GQ, M$1, FALSE), " ")</f>
        <v>2</v>
      </c>
      <c r="N91" s="33">
        <f>IFERROR(VLOOKUP($C91, 'All Indicators - Breakdown'!$C:$GQ, N$1, FALSE), " ")</f>
        <v>3</v>
      </c>
      <c r="O91" s="33">
        <f>IFERROR(VLOOKUP($C91, 'All Indicators - Breakdown'!$C:$GQ, O$1, FALSE), " ")</f>
        <v>1</v>
      </c>
      <c r="P91" s="33">
        <f>IFERROR(VLOOKUP($C91, 'All Indicators - Breakdown'!$C:$GQ, P$1, FALSE), " ")</f>
        <v>2</v>
      </c>
      <c r="Q91" s="33">
        <f>IFERROR(VLOOKUP($C91, 'All Indicators - Breakdown'!$C:$GQ, Q$1, FALSE), " ")</f>
        <v>1</v>
      </c>
      <c r="R91" s="33">
        <f>IFERROR(VLOOKUP($C91, 'All Indicators - Breakdown'!$C:$GQ, R$1, FALSE), " ")</f>
        <v>3</v>
      </c>
      <c r="S91" s="33">
        <f>IFERROR(VLOOKUP($C91, 'All Indicators - Breakdown'!$C:$GQ, S$1, FALSE), " ")</f>
        <v>4</v>
      </c>
      <c r="T91" s="33">
        <f>IFERROR(VLOOKUP($C91, 'All Indicators - Breakdown'!$C:$GQ, T$1, FALSE), " ")</f>
        <v>4</v>
      </c>
      <c r="U91" s="33">
        <f>IFERROR(VLOOKUP($C91, 'All Indicators - Breakdown'!$C:$GQ, U$1, FALSE), " ")</f>
        <v>5</v>
      </c>
      <c r="V91" s="33">
        <f>IFERROR(VLOOKUP($C91, 'All Indicators - Breakdown'!$C:$GQ, V$1, FALSE), " ")</f>
        <v>4</v>
      </c>
      <c r="W91" s="33">
        <f>IFERROR(VLOOKUP($C91, 'All Indicators - Breakdown'!$C:$GQ, W$1, FALSE), " ")</f>
        <v>3</v>
      </c>
      <c r="X91" s="33">
        <f>IFERROR(VLOOKUP($C91, 'All Indicators - Breakdown'!$C:$GQ, X$1, FALSE), " ")</f>
        <v>1</v>
      </c>
      <c r="Y91" s="33">
        <f>IFERROR(VLOOKUP($C91, 'All Indicators - Breakdown'!$C:$GQ, Y$1, FALSE), " ")</f>
        <v>5</v>
      </c>
      <c r="Z91" s="33">
        <f>IFERROR(VLOOKUP($C91, 'All Indicators - Breakdown'!$C:$GQ, Z$1, FALSE), " ")</f>
        <v>3</v>
      </c>
      <c r="AA91" s="33">
        <f>IFERROR(VLOOKUP($C91, 'All Indicators - Breakdown'!$C:$GQ, AA$1, FALSE), " ")</f>
        <v>2</v>
      </c>
      <c r="AB91" s="33">
        <f>IFERROR(VLOOKUP($C91, 'All Indicators - Breakdown'!$C:$GQ, AB$1, FALSE), " ")</f>
        <v>3</v>
      </c>
      <c r="AC91" s="33">
        <f>IFERROR(VLOOKUP($C91, 'All Indicators - Breakdown'!$C:$GQ, AC$1, FALSE), " ")</f>
        <v>5</v>
      </c>
      <c r="AD91" s="33">
        <f>IFERROR(VLOOKUP($C91, 'All Indicators - Breakdown'!$C:$GQ, AD$1, FALSE), " ")</f>
        <v>2</v>
      </c>
      <c r="AE91" s="33">
        <f>IFERROR(VLOOKUP($C91, 'All Indicators - Breakdown'!$C:$HE, AE$1, FALSE), " ")</f>
        <v>3</v>
      </c>
      <c r="AF91" s="33">
        <f>IFERROR(VLOOKUP($C91, 'All Indicators - Breakdown'!$C:$HE, AF$1, FALSE), " ")</f>
        <v>2</v>
      </c>
      <c r="AG91" s="33">
        <f>IFERROR(VLOOKUP($C91, 'All Indicators - Breakdown'!$C:$HE, AG$1, FALSE), " ")</f>
        <v>4</v>
      </c>
      <c r="AH91" s="33">
        <f>IFERROR(VLOOKUP($C91, 'All Indicators - Breakdown'!$C:$HE, AH$1, FALSE), " ")</f>
        <v>3</v>
      </c>
      <c r="AI91" s="33">
        <f>IFERROR(VLOOKUP($C91, 'All Indicators - Breakdown'!$C:$HE, AI$1, FALSE), " ")</f>
        <v>3</v>
      </c>
      <c r="AJ91" s="33">
        <f>IFERROR(VLOOKUP($C91, 'All Indicators - Breakdown'!$C:$HZ, AJ$1, FALSE), " ")</f>
        <v>4</v>
      </c>
      <c r="AK91" s="33">
        <f>IFERROR(VLOOKUP($C91, 'All Indicators - Breakdown'!$C:$HZ, AK$1, FALSE), " ")</f>
        <v>3</v>
      </c>
      <c r="AL91" s="33">
        <f>IFERROR(VLOOKUP($C91, 'All Indicators - Breakdown'!$C:$HZ, AL$1, FALSE), " ")</f>
        <v>1</v>
      </c>
      <c r="AM91" s="33">
        <f>IFERROR(VLOOKUP($C91, 'All Indicators - Breakdown'!$C:$IU, AM$1, FALSE), " ")</f>
        <v>3</v>
      </c>
      <c r="AN91" s="33">
        <f>IFERROR(VLOOKUP($C91, 'All Indicators - Breakdown'!$C:$IU, AN$1, FALSE), " ")</f>
        <v>1</v>
      </c>
      <c r="AO91" s="33">
        <f>IFERROR(VLOOKUP($C91, 'All Indicators - Breakdown'!$C:$IU, AO$1, FALSE), " ")</f>
        <v>1</v>
      </c>
      <c r="AP91">
        <f t="shared" si="16"/>
        <v>5</v>
      </c>
      <c r="AQ91">
        <f t="shared" si="16"/>
        <v>5</v>
      </c>
      <c r="AR91">
        <f t="shared" si="16"/>
        <v>5</v>
      </c>
      <c r="AS91">
        <f t="shared" si="16"/>
        <v>4</v>
      </c>
      <c r="AT91">
        <f t="shared" si="16"/>
        <v>4</v>
      </c>
      <c r="AU91">
        <f t="shared" si="16"/>
        <v>4</v>
      </c>
      <c r="AV91">
        <f t="shared" si="16"/>
        <v>4</v>
      </c>
      <c r="AW91">
        <f t="shared" si="16"/>
        <v>4</v>
      </c>
      <c r="AX91">
        <f t="shared" si="16"/>
        <v>4</v>
      </c>
      <c r="AY91">
        <f t="shared" si="16"/>
        <v>4</v>
      </c>
      <c r="AZ91">
        <f t="shared" si="16"/>
        <v>4</v>
      </c>
      <c r="BA91">
        <f t="shared" si="16"/>
        <v>3</v>
      </c>
      <c r="BB91">
        <f t="shared" si="16"/>
        <v>3</v>
      </c>
      <c r="BC91">
        <f t="shared" si="16"/>
        <v>3</v>
      </c>
      <c r="BD91">
        <f t="shared" si="16"/>
        <v>3</v>
      </c>
      <c r="BE91">
        <f t="shared" ref="BE91:BT106" si="19">IFERROR(LARGE($F91:$AO91, BE$1), 0)</f>
        <v>3</v>
      </c>
      <c r="BF91">
        <f t="shared" si="19"/>
        <v>3</v>
      </c>
      <c r="BG91">
        <f t="shared" si="19"/>
        <v>3</v>
      </c>
      <c r="BH91">
        <f t="shared" si="19"/>
        <v>3</v>
      </c>
      <c r="BI91">
        <f t="shared" si="19"/>
        <v>3</v>
      </c>
      <c r="BJ91">
        <f t="shared" si="19"/>
        <v>3</v>
      </c>
      <c r="BK91">
        <f t="shared" si="19"/>
        <v>3</v>
      </c>
      <c r="BL91">
        <f t="shared" si="19"/>
        <v>3</v>
      </c>
      <c r="BM91">
        <f t="shared" si="19"/>
        <v>2</v>
      </c>
      <c r="BN91">
        <f t="shared" si="19"/>
        <v>2</v>
      </c>
      <c r="BO91">
        <f t="shared" si="19"/>
        <v>2</v>
      </c>
      <c r="BP91">
        <f t="shared" si="19"/>
        <v>2</v>
      </c>
      <c r="BQ91">
        <f t="shared" si="19"/>
        <v>2</v>
      </c>
      <c r="BR91">
        <f t="shared" si="19"/>
        <v>1</v>
      </c>
      <c r="BS91">
        <f t="shared" si="19"/>
        <v>1</v>
      </c>
      <c r="BT91">
        <f t="shared" si="19"/>
        <v>1</v>
      </c>
      <c r="BU91">
        <f t="shared" si="18"/>
        <v>1</v>
      </c>
      <c r="BV91">
        <f t="shared" si="18"/>
        <v>1</v>
      </c>
      <c r="BW91">
        <f t="shared" si="18"/>
        <v>1</v>
      </c>
      <c r="BX91">
        <f t="shared" si="18"/>
        <v>1</v>
      </c>
      <c r="BY91">
        <f t="shared" si="18"/>
        <v>1</v>
      </c>
    </row>
    <row r="92" spans="1:77" ht="16.3" thickTop="1" thickBot="1" x14ac:dyDescent="0.3">
      <c r="A92" s="16" t="s">
        <v>311</v>
      </c>
      <c r="B92" s="16" t="s">
        <v>324</v>
      </c>
      <c r="C92" s="16" t="s">
        <v>325</v>
      </c>
      <c r="D92" s="10">
        <f>VLOOKUP(C92, Overview!C$3:D$403, 2, FALSE)</f>
        <v>3</v>
      </c>
      <c r="E92" s="34">
        <f t="shared" si="14"/>
        <v>3.8</v>
      </c>
      <c r="F92" s="33">
        <f>IFERROR(VLOOKUP($C92, 'All Indicators - Breakdown'!$C:$GQ, F$1, FALSE), " ")</f>
        <v>3</v>
      </c>
      <c r="G92" s="33">
        <f>IFERROR(VLOOKUP($C92, 'All Indicators - Breakdown'!$C:$GQ, G$1, FALSE), " ")</f>
        <v>5</v>
      </c>
      <c r="H92" s="33">
        <f>IFERROR(VLOOKUP($C92, 'All Indicators - Breakdown'!$C:$GQ, H$1, FALSE), " ")</f>
        <v>4</v>
      </c>
      <c r="I92" s="33">
        <f>IFERROR(VLOOKUP($C92, 'All Indicators - Breakdown'!$C:$GQ, I$1, FALSE), " ")</f>
        <v>4</v>
      </c>
      <c r="J92" s="33">
        <f>IFERROR(VLOOKUP($C92, 'All Indicators - Breakdown'!$C:$GQ, J$1, FALSE), " ")</f>
        <v>3</v>
      </c>
      <c r="K92" s="33">
        <f>IFERROR(VLOOKUP($C92, 'All Indicators - Breakdown'!$C:$GQ, K$1, FALSE), " ")</f>
        <v>1</v>
      </c>
      <c r="L92" s="33">
        <f>IFERROR(VLOOKUP($C92, 'All Indicators - Breakdown'!$C:$GQ, L$1, FALSE), " ")</f>
        <v>3</v>
      </c>
      <c r="M92" s="33">
        <f>IFERROR(VLOOKUP($C92, 'All Indicators - Breakdown'!$C:$GQ, M$1, FALSE), " ")</f>
        <v>2</v>
      </c>
      <c r="N92" s="33" t="str">
        <f>IFERROR(VLOOKUP($C92, 'All Indicators - Breakdown'!$C:$GQ, N$1, FALSE), " ")</f>
        <v>N/A</v>
      </c>
      <c r="O92" s="33">
        <f>IFERROR(VLOOKUP($C92, 'All Indicators - Breakdown'!$C:$GQ, O$1, FALSE), " ")</f>
        <v>1</v>
      </c>
      <c r="P92" s="33">
        <f>IFERROR(VLOOKUP($C92, 'All Indicators - Breakdown'!$C:$GQ, P$1, FALSE), " ")</f>
        <v>1</v>
      </c>
      <c r="Q92" s="33">
        <f>IFERROR(VLOOKUP($C92, 'All Indicators - Breakdown'!$C:$GQ, Q$1, FALSE), " ")</f>
        <v>1</v>
      </c>
      <c r="R92" s="33">
        <f>IFERROR(VLOOKUP($C92, 'All Indicators - Breakdown'!$C:$GQ, R$1, FALSE), " ")</f>
        <v>2</v>
      </c>
      <c r="S92" s="33">
        <f>IFERROR(VLOOKUP($C92, 'All Indicators - Breakdown'!$C:$GQ, S$1, FALSE), " ")</f>
        <v>2</v>
      </c>
      <c r="T92" s="33">
        <f>IFERROR(VLOOKUP($C92, 'All Indicators - Breakdown'!$C:$GQ, T$1, FALSE), " ")</f>
        <v>4</v>
      </c>
      <c r="U92" s="33">
        <f>IFERROR(VLOOKUP($C92, 'All Indicators - Breakdown'!$C:$GQ, U$1, FALSE), " ")</f>
        <v>5</v>
      </c>
      <c r="V92" s="33">
        <f>IFERROR(VLOOKUP($C92, 'All Indicators - Breakdown'!$C:$GQ, V$1, FALSE), " ")</f>
        <v>1</v>
      </c>
      <c r="W92" s="33">
        <f>IFERROR(VLOOKUP($C92, 'All Indicators - Breakdown'!$C:$GQ, W$1, FALSE), " ")</f>
        <v>4</v>
      </c>
      <c r="X92" s="33">
        <f>IFERROR(VLOOKUP($C92, 'All Indicators - Breakdown'!$C:$GQ, X$1, FALSE), " ")</f>
        <v>1</v>
      </c>
      <c r="Y92" s="33">
        <f>IFERROR(VLOOKUP($C92, 'All Indicators - Breakdown'!$C:$GQ, Y$1, FALSE), " ")</f>
        <v>5</v>
      </c>
      <c r="Z92" s="33">
        <f>IFERROR(VLOOKUP($C92, 'All Indicators - Breakdown'!$C:$GQ, Z$1, FALSE), " ")</f>
        <v>3</v>
      </c>
      <c r="AA92" s="33">
        <f>IFERROR(VLOOKUP($C92, 'All Indicators - Breakdown'!$C:$GQ, AA$1, FALSE), " ")</f>
        <v>2</v>
      </c>
      <c r="AB92" s="33">
        <f>IFERROR(VLOOKUP($C92, 'All Indicators - Breakdown'!$C:$GQ, AB$1, FALSE), " ")</f>
        <v>3</v>
      </c>
      <c r="AC92" s="33">
        <f>IFERROR(VLOOKUP($C92, 'All Indicators - Breakdown'!$C:$GQ, AC$1, FALSE), " ")</f>
        <v>5</v>
      </c>
      <c r="AD92" s="33">
        <f>IFERROR(VLOOKUP($C92, 'All Indicators - Breakdown'!$C:$GQ, AD$1, FALSE), " ")</f>
        <v>2</v>
      </c>
      <c r="AE92" s="33">
        <f>IFERROR(VLOOKUP($C92, 'All Indicators - Breakdown'!$C:$HE, AE$1, FALSE), " ")</f>
        <v>4</v>
      </c>
      <c r="AF92" s="33">
        <f>IFERROR(VLOOKUP($C92, 'All Indicators - Breakdown'!$C:$HE, AF$1, FALSE), " ")</f>
        <v>3</v>
      </c>
      <c r="AG92" s="33">
        <f>IFERROR(VLOOKUP($C92, 'All Indicators - Breakdown'!$C:$HE, AG$1, FALSE), " ")</f>
        <v>4</v>
      </c>
      <c r="AH92" s="33">
        <f>IFERROR(VLOOKUP($C92, 'All Indicators - Breakdown'!$C:$HE, AH$1, FALSE), " ")</f>
        <v>3</v>
      </c>
      <c r="AI92" s="33">
        <f>IFERROR(VLOOKUP($C92, 'All Indicators - Breakdown'!$C:$HE, AI$1, FALSE), " ")</f>
        <v>3</v>
      </c>
      <c r="AJ92" s="33">
        <f>IFERROR(VLOOKUP($C92, 'All Indicators - Breakdown'!$C:$HZ, AJ$1, FALSE), " ")</f>
        <v>3</v>
      </c>
      <c r="AK92" s="33">
        <f>IFERROR(VLOOKUP($C92, 'All Indicators - Breakdown'!$C:$HZ, AK$1, FALSE), " ")</f>
        <v>2</v>
      </c>
      <c r="AL92" s="33">
        <f>IFERROR(VLOOKUP($C92, 'All Indicators - Breakdown'!$C:$HZ, AL$1, FALSE), " ")</f>
        <v>1</v>
      </c>
      <c r="AM92" s="33">
        <f>IFERROR(VLOOKUP($C92, 'All Indicators - Breakdown'!$C:$IU, AM$1, FALSE), " ")</f>
        <v>2</v>
      </c>
      <c r="AN92" s="33">
        <f>IFERROR(VLOOKUP($C92, 'All Indicators - Breakdown'!$C:$IU, AN$1, FALSE), " ")</f>
        <v>1</v>
      </c>
      <c r="AO92" s="33">
        <f>IFERROR(VLOOKUP($C92, 'All Indicators - Breakdown'!$C:$IU, AO$1, FALSE), " ")</f>
        <v>1</v>
      </c>
      <c r="AP92">
        <f t="shared" ref="AP92:BE107" si="20">IFERROR(LARGE($F92:$AO92, AP$1), 0)</f>
        <v>5</v>
      </c>
      <c r="AQ92">
        <f t="shared" si="20"/>
        <v>5</v>
      </c>
      <c r="AR92">
        <f t="shared" si="20"/>
        <v>5</v>
      </c>
      <c r="AS92">
        <f t="shared" si="20"/>
        <v>5</v>
      </c>
      <c r="AT92">
        <f t="shared" si="20"/>
        <v>4</v>
      </c>
      <c r="AU92">
        <f t="shared" si="20"/>
        <v>4</v>
      </c>
      <c r="AV92">
        <f t="shared" si="20"/>
        <v>4</v>
      </c>
      <c r="AW92">
        <f t="shared" si="20"/>
        <v>4</v>
      </c>
      <c r="AX92">
        <f t="shared" si="20"/>
        <v>4</v>
      </c>
      <c r="AY92">
        <f t="shared" si="20"/>
        <v>4</v>
      </c>
      <c r="AZ92">
        <f t="shared" si="20"/>
        <v>3</v>
      </c>
      <c r="BA92">
        <f t="shared" si="20"/>
        <v>3</v>
      </c>
      <c r="BB92">
        <f t="shared" si="20"/>
        <v>3</v>
      </c>
      <c r="BC92">
        <f t="shared" si="20"/>
        <v>3</v>
      </c>
      <c r="BD92">
        <f t="shared" si="20"/>
        <v>3</v>
      </c>
      <c r="BE92">
        <f t="shared" si="20"/>
        <v>3</v>
      </c>
      <c r="BF92">
        <f t="shared" si="19"/>
        <v>3</v>
      </c>
      <c r="BG92">
        <f t="shared" si="19"/>
        <v>3</v>
      </c>
      <c r="BH92">
        <f t="shared" si="19"/>
        <v>3</v>
      </c>
      <c r="BI92">
        <f t="shared" si="19"/>
        <v>2</v>
      </c>
      <c r="BJ92">
        <f t="shared" si="19"/>
        <v>2</v>
      </c>
      <c r="BK92">
        <f t="shared" si="19"/>
        <v>2</v>
      </c>
      <c r="BL92">
        <f t="shared" si="19"/>
        <v>2</v>
      </c>
      <c r="BM92">
        <f t="shared" si="19"/>
        <v>2</v>
      </c>
      <c r="BN92">
        <f t="shared" si="19"/>
        <v>2</v>
      </c>
      <c r="BO92">
        <f t="shared" si="19"/>
        <v>2</v>
      </c>
      <c r="BP92">
        <f t="shared" si="19"/>
        <v>1</v>
      </c>
      <c r="BQ92">
        <f t="shared" si="19"/>
        <v>1</v>
      </c>
      <c r="BR92">
        <f t="shared" si="19"/>
        <v>1</v>
      </c>
      <c r="BS92">
        <f t="shared" si="19"/>
        <v>1</v>
      </c>
      <c r="BT92">
        <f t="shared" si="19"/>
        <v>1</v>
      </c>
      <c r="BU92">
        <f t="shared" si="18"/>
        <v>1</v>
      </c>
      <c r="BV92">
        <f t="shared" si="18"/>
        <v>1</v>
      </c>
      <c r="BW92">
        <f t="shared" si="18"/>
        <v>1</v>
      </c>
      <c r="BX92">
        <f t="shared" si="18"/>
        <v>1</v>
      </c>
      <c r="BY92">
        <f t="shared" si="18"/>
        <v>0</v>
      </c>
    </row>
    <row r="93" spans="1:77" ht="16.3" thickTop="1" thickBot="1" x14ac:dyDescent="0.3">
      <c r="A93" s="16" t="s">
        <v>311</v>
      </c>
      <c r="B93" s="16" t="s">
        <v>326</v>
      </c>
      <c r="C93" s="16" t="s">
        <v>327</v>
      </c>
      <c r="D93" s="10">
        <f>VLOOKUP(C93, Overview!C$3:D$403, 2, FALSE)</f>
        <v>3</v>
      </c>
      <c r="E93" s="34">
        <f t="shared" si="14"/>
        <v>3.9</v>
      </c>
      <c r="F93" s="33">
        <f>IFERROR(VLOOKUP($C93, 'All Indicators - Breakdown'!$C:$GQ, F$1, FALSE), " ")</f>
        <v>4</v>
      </c>
      <c r="G93" s="33">
        <f>IFERROR(VLOOKUP($C93, 'All Indicators - Breakdown'!$C:$GQ, G$1, FALSE), " ")</f>
        <v>3</v>
      </c>
      <c r="H93" s="33">
        <f>IFERROR(VLOOKUP($C93, 'All Indicators - Breakdown'!$C:$GQ, H$1, FALSE), " ")</f>
        <v>4</v>
      </c>
      <c r="I93" s="33">
        <f>IFERROR(VLOOKUP($C93, 'All Indicators - Breakdown'!$C:$GQ, I$1, FALSE), " ")</f>
        <v>4</v>
      </c>
      <c r="J93" s="33">
        <f>IFERROR(VLOOKUP($C93, 'All Indicators - Breakdown'!$C:$GQ, J$1, FALSE), " ")</f>
        <v>3</v>
      </c>
      <c r="K93" s="33">
        <f>IFERROR(VLOOKUP($C93, 'All Indicators - Breakdown'!$C:$GQ, K$1, FALSE), " ")</f>
        <v>1</v>
      </c>
      <c r="L93" s="33">
        <f>IFERROR(VLOOKUP($C93, 'All Indicators - Breakdown'!$C:$GQ, L$1, FALSE), " ")</f>
        <v>2</v>
      </c>
      <c r="M93" s="33">
        <f>IFERROR(VLOOKUP($C93, 'All Indicators - Breakdown'!$C:$GQ, M$1, FALSE), " ")</f>
        <v>2</v>
      </c>
      <c r="N93" s="33" t="str">
        <f>IFERROR(VLOOKUP($C93, 'All Indicators - Breakdown'!$C:$GQ, N$1, FALSE), " ")</f>
        <v>N/A</v>
      </c>
      <c r="O93" s="33">
        <f>IFERROR(VLOOKUP($C93, 'All Indicators - Breakdown'!$C:$GQ, O$1, FALSE), " ")</f>
        <v>1</v>
      </c>
      <c r="P93" s="33">
        <f>IFERROR(VLOOKUP($C93, 'All Indicators - Breakdown'!$C:$GQ, P$1, FALSE), " ")</f>
        <v>2</v>
      </c>
      <c r="Q93" s="33">
        <f>IFERROR(VLOOKUP($C93, 'All Indicators - Breakdown'!$C:$GQ, Q$1, FALSE), " ")</f>
        <v>1</v>
      </c>
      <c r="R93" s="33">
        <f>IFERROR(VLOOKUP($C93, 'All Indicators - Breakdown'!$C:$GQ, R$1, FALSE), " ")</f>
        <v>2</v>
      </c>
      <c r="S93" s="33">
        <f>IFERROR(VLOOKUP($C93, 'All Indicators - Breakdown'!$C:$GQ, S$1, FALSE), " ")</f>
        <v>2</v>
      </c>
      <c r="T93" s="33">
        <f>IFERROR(VLOOKUP($C93, 'All Indicators - Breakdown'!$C:$GQ, T$1, FALSE), " ")</f>
        <v>4</v>
      </c>
      <c r="U93" s="33">
        <f>IFERROR(VLOOKUP($C93, 'All Indicators - Breakdown'!$C:$GQ, U$1, FALSE), " ")</f>
        <v>5</v>
      </c>
      <c r="V93" s="33">
        <f>IFERROR(VLOOKUP($C93, 'All Indicators - Breakdown'!$C:$GQ, V$1, FALSE), " ")</f>
        <v>3</v>
      </c>
      <c r="W93" s="33">
        <f>IFERROR(VLOOKUP($C93, 'All Indicators - Breakdown'!$C:$GQ, W$1, FALSE), " ")</f>
        <v>4</v>
      </c>
      <c r="X93" s="33">
        <f>IFERROR(VLOOKUP($C93, 'All Indicators - Breakdown'!$C:$GQ, X$1, FALSE), " ")</f>
        <v>1</v>
      </c>
      <c r="Y93" s="33">
        <f>IFERROR(VLOOKUP($C93, 'All Indicators - Breakdown'!$C:$GQ, Y$1, FALSE), " ")</f>
        <v>5</v>
      </c>
      <c r="Z93" s="33">
        <f>IFERROR(VLOOKUP($C93, 'All Indicators - Breakdown'!$C:$GQ, Z$1, FALSE), " ")</f>
        <v>3</v>
      </c>
      <c r="AA93" s="33">
        <f>IFERROR(VLOOKUP($C93, 'All Indicators - Breakdown'!$C:$GQ, AA$1, FALSE), " ")</f>
        <v>2</v>
      </c>
      <c r="AB93" s="33">
        <f>IFERROR(VLOOKUP($C93, 'All Indicators - Breakdown'!$C:$GQ, AB$1, FALSE), " ")</f>
        <v>3</v>
      </c>
      <c r="AC93" s="33">
        <f>IFERROR(VLOOKUP($C93, 'All Indicators - Breakdown'!$C:$GQ, AC$1, FALSE), " ")</f>
        <v>5</v>
      </c>
      <c r="AD93" s="33">
        <f>IFERROR(VLOOKUP($C93, 'All Indicators - Breakdown'!$C:$GQ, AD$1, FALSE), " ")</f>
        <v>4</v>
      </c>
      <c r="AE93" s="33">
        <f>IFERROR(VLOOKUP($C93, 'All Indicators - Breakdown'!$C:$HE, AE$1, FALSE), " ")</f>
        <v>4</v>
      </c>
      <c r="AF93" s="33">
        <f>IFERROR(VLOOKUP($C93, 'All Indicators - Breakdown'!$C:$HE, AF$1, FALSE), " ")</f>
        <v>3</v>
      </c>
      <c r="AG93" s="33">
        <f>IFERROR(VLOOKUP($C93, 'All Indicators - Breakdown'!$C:$HE, AG$1, FALSE), " ")</f>
        <v>4</v>
      </c>
      <c r="AH93" s="33">
        <f>IFERROR(VLOOKUP($C93, 'All Indicators - Breakdown'!$C:$HE, AH$1, FALSE), " ")</f>
        <v>3</v>
      </c>
      <c r="AI93" s="33">
        <f>IFERROR(VLOOKUP($C93, 'All Indicators - Breakdown'!$C:$HE, AI$1, FALSE), " ")</f>
        <v>3</v>
      </c>
      <c r="AJ93" s="33">
        <f>IFERROR(VLOOKUP($C93, 'All Indicators - Breakdown'!$C:$HZ, AJ$1, FALSE), " ")</f>
        <v>4</v>
      </c>
      <c r="AK93" s="33">
        <f>IFERROR(VLOOKUP($C93, 'All Indicators - Breakdown'!$C:$HZ, AK$1, FALSE), " ")</f>
        <v>2</v>
      </c>
      <c r="AL93" s="33">
        <f>IFERROR(VLOOKUP($C93, 'All Indicators - Breakdown'!$C:$HZ, AL$1, FALSE), " ")</f>
        <v>1</v>
      </c>
      <c r="AM93" s="33">
        <f>IFERROR(VLOOKUP($C93, 'All Indicators - Breakdown'!$C:$IU, AM$1, FALSE), " ")</f>
        <v>2</v>
      </c>
      <c r="AN93" s="33">
        <f>IFERROR(VLOOKUP($C93, 'All Indicators - Breakdown'!$C:$IU, AN$1, FALSE), " ")</f>
        <v>1</v>
      </c>
      <c r="AO93" s="33">
        <f>IFERROR(VLOOKUP($C93, 'All Indicators - Breakdown'!$C:$IU, AO$1, FALSE), " ")</f>
        <v>1</v>
      </c>
      <c r="AP93">
        <f t="shared" si="20"/>
        <v>5</v>
      </c>
      <c r="AQ93">
        <f t="shared" si="20"/>
        <v>5</v>
      </c>
      <c r="AR93">
        <f t="shared" si="20"/>
        <v>5</v>
      </c>
      <c r="AS93">
        <f t="shared" si="20"/>
        <v>4</v>
      </c>
      <c r="AT93">
        <f t="shared" si="20"/>
        <v>4</v>
      </c>
      <c r="AU93">
        <f t="shared" si="20"/>
        <v>4</v>
      </c>
      <c r="AV93">
        <f t="shared" si="20"/>
        <v>4</v>
      </c>
      <c r="AW93">
        <f t="shared" si="20"/>
        <v>4</v>
      </c>
      <c r="AX93">
        <f t="shared" si="20"/>
        <v>4</v>
      </c>
      <c r="AY93">
        <f t="shared" si="20"/>
        <v>4</v>
      </c>
      <c r="AZ93">
        <f t="shared" si="20"/>
        <v>4</v>
      </c>
      <c r="BA93">
        <f t="shared" si="20"/>
        <v>4</v>
      </c>
      <c r="BB93">
        <f t="shared" si="20"/>
        <v>3</v>
      </c>
      <c r="BC93">
        <f t="shared" si="20"/>
        <v>3</v>
      </c>
      <c r="BD93">
        <f t="shared" si="20"/>
        <v>3</v>
      </c>
      <c r="BE93">
        <f t="shared" si="20"/>
        <v>3</v>
      </c>
      <c r="BF93">
        <f t="shared" si="19"/>
        <v>3</v>
      </c>
      <c r="BG93">
        <f t="shared" si="19"/>
        <v>3</v>
      </c>
      <c r="BH93">
        <f t="shared" si="19"/>
        <v>3</v>
      </c>
      <c r="BI93">
        <f t="shared" si="19"/>
        <v>3</v>
      </c>
      <c r="BJ93">
        <f t="shared" si="19"/>
        <v>2</v>
      </c>
      <c r="BK93">
        <f t="shared" si="19"/>
        <v>2</v>
      </c>
      <c r="BL93">
        <f t="shared" si="19"/>
        <v>2</v>
      </c>
      <c r="BM93">
        <f t="shared" si="19"/>
        <v>2</v>
      </c>
      <c r="BN93">
        <f t="shared" si="19"/>
        <v>2</v>
      </c>
      <c r="BO93">
        <f t="shared" si="19"/>
        <v>2</v>
      </c>
      <c r="BP93">
        <f t="shared" si="19"/>
        <v>2</v>
      </c>
      <c r="BQ93">
        <f t="shared" si="19"/>
        <v>2</v>
      </c>
      <c r="BR93">
        <f t="shared" si="19"/>
        <v>1</v>
      </c>
      <c r="BS93">
        <f t="shared" si="19"/>
        <v>1</v>
      </c>
      <c r="BT93">
        <f t="shared" si="19"/>
        <v>1</v>
      </c>
      <c r="BU93">
        <f t="shared" si="18"/>
        <v>1</v>
      </c>
      <c r="BV93">
        <f t="shared" si="18"/>
        <v>1</v>
      </c>
      <c r="BW93">
        <f t="shared" si="18"/>
        <v>1</v>
      </c>
      <c r="BX93">
        <f t="shared" si="18"/>
        <v>1</v>
      </c>
      <c r="BY93">
        <f t="shared" si="18"/>
        <v>0</v>
      </c>
    </row>
    <row r="94" spans="1:77" ht="16.3" thickTop="1" thickBot="1" x14ac:dyDescent="0.3">
      <c r="A94" s="16" t="s">
        <v>311</v>
      </c>
      <c r="B94" s="16" t="s">
        <v>328</v>
      </c>
      <c r="C94" s="16" t="s">
        <v>329</v>
      </c>
      <c r="D94" s="10">
        <f>VLOOKUP(C94, Overview!C$3:D$403, 2, FALSE)</f>
        <v>3</v>
      </c>
      <c r="E94" s="34">
        <f t="shared" si="14"/>
        <v>3.6</v>
      </c>
      <c r="F94" s="33">
        <f>IFERROR(VLOOKUP($C94, 'All Indicators - Breakdown'!$C:$GQ, F$1, FALSE), " ")</f>
        <v>4</v>
      </c>
      <c r="G94" s="33">
        <f>IFERROR(VLOOKUP($C94, 'All Indicators - Breakdown'!$C:$GQ, G$1, FALSE), " ")</f>
        <v>4</v>
      </c>
      <c r="H94" s="33">
        <f>IFERROR(VLOOKUP($C94, 'All Indicators - Breakdown'!$C:$GQ, H$1, FALSE), " ")</f>
        <v>4</v>
      </c>
      <c r="I94" s="33">
        <f>IFERROR(VLOOKUP($C94, 'All Indicators - Breakdown'!$C:$GQ, I$1, FALSE), " ")</f>
        <v>4</v>
      </c>
      <c r="J94" s="33">
        <f>IFERROR(VLOOKUP($C94, 'All Indicators - Breakdown'!$C:$GQ, J$1, FALSE), " ")</f>
        <v>3</v>
      </c>
      <c r="K94" s="33">
        <f>IFERROR(VLOOKUP($C94, 'All Indicators - Breakdown'!$C:$GQ, K$1, FALSE), " ")</f>
        <v>2</v>
      </c>
      <c r="L94" s="33">
        <f>IFERROR(VLOOKUP($C94, 'All Indicators - Breakdown'!$C:$GQ, L$1, FALSE), " ")</f>
        <v>1</v>
      </c>
      <c r="M94" s="33">
        <f>IFERROR(VLOOKUP($C94, 'All Indicators - Breakdown'!$C:$GQ, M$1, FALSE), " ")</f>
        <v>3</v>
      </c>
      <c r="N94" s="33" t="str">
        <f>IFERROR(VLOOKUP($C94, 'All Indicators - Breakdown'!$C:$GQ, N$1, FALSE), " ")</f>
        <v>N/A</v>
      </c>
      <c r="O94" s="33">
        <f>IFERROR(VLOOKUP($C94, 'All Indicators - Breakdown'!$C:$GQ, O$1, FALSE), " ")</f>
        <v>1</v>
      </c>
      <c r="P94" s="33">
        <f>IFERROR(VLOOKUP($C94, 'All Indicators - Breakdown'!$C:$GQ, P$1, FALSE), " ")</f>
        <v>2</v>
      </c>
      <c r="Q94" s="33">
        <f>IFERROR(VLOOKUP($C94, 'All Indicators - Breakdown'!$C:$GQ, Q$1, FALSE), " ")</f>
        <v>1</v>
      </c>
      <c r="R94" s="33">
        <f>IFERROR(VLOOKUP($C94, 'All Indicators - Breakdown'!$C:$GQ, R$1, FALSE), " ")</f>
        <v>2</v>
      </c>
      <c r="S94" s="33">
        <f>IFERROR(VLOOKUP($C94, 'All Indicators - Breakdown'!$C:$GQ, S$1, FALSE), " ")</f>
        <v>3</v>
      </c>
      <c r="T94" s="33">
        <f>IFERROR(VLOOKUP($C94, 'All Indicators - Breakdown'!$C:$GQ, T$1, FALSE), " ")</f>
        <v>3</v>
      </c>
      <c r="U94" s="33">
        <f>IFERROR(VLOOKUP($C94, 'All Indicators - Breakdown'!$C:$GQ, U$1, FALSE), " ")</f>
        <v>5</v>
      </c>
      <c r="V94" s="33">
        <f>IFERROR(VLOOKUP($C94, 'All Indicators - Breakdown'!$C:$GQ, V$1, FALSE), " ")</f>
        <v>3</v>
      </c>
      <c r="W94" s="33">
        <f>IFERROR(VLOOKUP($C94, 'All Indicators - Breakdown'!$C:$GQ, W$1, FALSE), " ")</f>
        <v>3</v>
      </c>
      <c r="X94" s="33">
        <f>IFERROR(VLOOKUP($C94, 'All Indicators - Breakdown'!$C:$GQ, X$1, FALSE), " ")</f>
        <v>1</v>
      </c>
      <c r="Y94" s="33">
        <f>IFERROR(VLOOKUP($C94, 'All Indicators - Breakdown'!$C:$GQ, Y$1, FALSE), " ")</f>
        <v>5</v>
      </c>
      <c r="Z94" s="33">
        <f>IFERROR(VLOOKUP($C94, 'All Indicators - Breakdown'!$C:$GQ, Z$1, FALSE), " ")</f>
        <v>3</v>
      </c>
      <c r="AA94" s="33">
        <f>IFERROR(VLOOKUP($C94, 'All Indicators - Breakdown'!$C:$GQ, AA$1, FALSE), " ")</f>
        <v>1</v>
      </c>
      <c r="AB94" s="33">
        <f>IFERROR(VLOOKUP($C94, 'All Indicators - Breakdown'!$C:$GQ, AB$1, FALSE), " ")</f>
        <v>3</v>
      </c>
      <c r="AC94" s="33">
        <f>IFERROR(VLOOKUP($C94, 'All Indicators - Breakdown'!$C:$GQ, AC$1, FALSE), " ")</f>
        <v>4</v>
      </c>
      <c r="AD94" s="33">
        <f>IFERROR(VLOOKUP($C94, 'All Indicators - Breakdown'!$C:$GQ, AD$1, FALSE), " ")</f>
        <v>2</v>
      </c>
      <c r="AE94" s="33">
        <f>IFERROR(VLOOKUP($C94, 'All Indicators - Breakdown'!$C:$HE, AE$1, FALSE), " ")</f>
        <v>3</v>
      </c>
      <c r="AF94" s="33">
        <f>IFERROR(VLOOKUP($C94, 'All Indicators - Breakdown'!$C:$HE, AF$1, FALSE), " ")</f>
        <v>2</v>
      </c>
      <c r="AG94" s="33">
        <f>IFERROR(VLOOKUP($C94, 'All Indicators - Breakdown'!$C:$HE, AG$1, FALSE), " ")</f>
        <v>4</v>
      </c>
      <c r="AH94" s="33">
        <f>IFERROR(VLOOKUP($C94, 'All Indicators - Breakdown'!$C:$HE, AH$1, FALSE), " ")</f>
        <v>3</v>
      </c>
      <c r="AI94" s="33">
        <f>IFERROR(VLOOKUP($C94, 'All Indicators - Breakdown'!$C:$HE, AI$1, FALSE), " ")</f>
        <v>3</v>
      </c>
      <c r="AJ94" s="33">
        <f>IFERROR(VLOOKUP($C94, 'All Indicators - Breakdown'!$C:$HZ, AJ$1, FALSE), " ")</f>
        <v>3</v>
      </c>
      <c r="AK94" s="33">
        <f>IFERROR(VLOOKUP($C94, 'All Indicators - Breakdown'!$C:$HZ, AK$1, FALSE), " ")</f>
        <v>2</v>
      </c>
      <c r="AL94" s="33" t="str">
        <f>IFERROR(VLOOKUP($C94, 'All Indicators - Breakdown'!$C:$HZ, AL$1, FALSE), " ")</f>
        <v>N/A</v>
      </c>
      <c r="AM94" s="33" t="str">
        <f>IFERROR(VLOOKUP($C94, 'All Indicators - Breakdown'!$C:$IU, AM$1, FALSE), " ")</f>
        <v>N/A</v>
      </c>
      <c r="AN94" s="33">
        <f>IFERROR(VLOOKUP($C94, 'All Indicators - Breakdown'!$C:$IU, AN$1, FALSE), " ")</f>
        <v>1</v>
      </c>
      <c r="AO94" s="33">
        <f>IFERROR(VLOOKUP($C94, 'All Indicators - Breakdown'!$C:$IU, AO$1, FALSE), " ")</f>
        <v>1</v>
      </c>
      <c r="AP94">
        <f t="shared" si="20"/>
        <v>5</v>
      </c>
      <c r="AQ94">
        <f t="shared" si="20"/>
        <v>5</v>
      </c>
      <c r="AR94">
        <f t="shared" si="20"/>
        <v>4</v>
      </c>
      <c r="AS94">
        <f t="shared" si="20"/>
        <v>4</v>
      </c>
      <c r="AT94">
        <f t="shared" si="20"/>
        <v>4</v>
      </c>
      <c r="AU94">
        <f t="shared" si="20"/>
        <v>4</v>
      </c>
      <c r="AV94">
        <f t="shared" si="20"/>
        <v>4</v>
      </c>
      <c r="AW94">
        <f t="shared" si="20"/>
        <v>4</v>
      </c>
      <c r="AX94">
        <f t="shared" si="20"/>
        <v>3</v>
      </c>
      <c r="AY94">
        <f t="shared" si="20"/>
        <v>3</v>
      </c>
      <c r="AZ94">
        <f t="shared" si="20"/>
        <v>3</v>
      </c>
      <c r="BA94">
        <f t="shared" si="20"/>
        <v>3</v>
      </c>
      <c r="BB94">
        <f t="shared" si="20"/>
        <v>3</v>
      </c>
      <c r="BC94">
        <f t="shared" si="20"/>
        <v>3</v>
      </c>
      <c r="BD94">
        <f t="shared" si="20"/>
        <v>3</v>
      </c>
      <c r="BE94">
        <f t="shared" si="20"/>
        <v>3</v>
      </c>
      <c r="BF94">
        <f t="shared" si="19"/>
        <v>3</v>
      </c>
      <c r="BG94">
        <f t="shared" si="19"/>
        <v>3</v>
      </c>
      <c r="BH94">
        <f t="shared" si="19"/>
        <v>3</v>
      </c>
      <c r="BI94">
        <f t="shared" si="19"/>
        <v>3</v>
      </c>
      <c r="BJ94">
        <f t="shared" si="19"/>
        <v>2</v>
      </c>
      <c r="BK94">
        <f t="shared" si="19"/>
        <v>2</v>
      </c>
      <c r="BL94">
        <f t="shared" si="19"/>
        <v>2</v>
      </c>
      <c r="BM94">
        <f t="shared" si="19"/>
        <v>2</v>
      </c>
      <c r="BN94">
        <f t="shared" si="19"/>
        <v>2</v>
      </c>
      <c r="BO94">
        <f t="shared" si="19"/>
        <v>2</v>
      </c>
      <c r="BP94">
        <f t="shared" si="19"/>
        <v>1</v>
      </c>
      <c r="BQ94">
        <f t="shared" si="19"/>
        <v>1</v>
      </c>
      <c r="BR94">
        <f t="shared" si="19"/>
        <v>1</v>
      </c>
      <c r="BS94">
        <f t="shared" si="19"/>
        <v>1</v>
      </c>
      <c r="BT94">
        <f t="shared" si="19"/>
        <v>1</v>
      </c>
      <c r="BU94">
        <f t="shared" si="18"/>
        <v>1</v>
      </c>
      <c r="BV94">
        <f t="shared" si="18"/>
        <v>1</v>
      </c>
      <c r="BW94">
        <f t="shared" si="18"/>
        <v>0</v>
      </c>
      <c r="BX94">
        <f t="shared" si="18"/>
        <v>0</v>
      </c>
      <c r="BY94">
        <f t="shared" si="18"/>
        <v>0</v>
      </c>
    </row>
    <row r="95" spans="1:77" ht="16.3" thickTop="1" thickBot="1" x14ac:dyDescent="0.3">
      <c r="A95" s="16" t="s">
        <v>311</v>
      </c>
      <c r="B95" s="16" t="s">
        <v>330</v>
      </c>
      <c r="C95" s="16" t="s">
        <v>331</v>
      </c>
      <c r="D95" s="10">
        <f>VLOOKUP(C95, Overview!C$3:D$403, 2, FALSE)</f>
        <v>3</v>
      </c>
      <c r="E95" s="34">
        <f t="shared" si="14"/>
        <v>3.6</v>
      </c>
      <c r="F95" s="33">
        <f>IFERROR(VLOOKUP($C95, 'All Indicators - Breakdown'!$C:$GQ, F$1, FALSE), " ")</f>
        <v>4</v>
      </c>
      <c r="G95" s="33">
        <f>IFERROR(VLOOKUP($C95, 'All Indicators - Breakdown'!$C:$GQ, G$1, FALSE), " ")</f>
        <v>4</v>
      </c>
      <c r="H95" s="33">
        <f>IFERROR(VLOOKUP($C95, 'All Indicators - Breakdown'!$C:$GQ, H$1, FALSE), " ")</f>
        <v>4</v>
      </c>
      <c r="I95" s="33">
        <f>IFERROR(VLOOKUP($C95, 'All Indicators - Breakdown'!$C:$GQ, I$1, FALSE), " ")</f>
        <v>4</v>
      </c>
      <c r="J95" s="33">
        <f>IFERROR(VLOOKUP($C95, 'All Indicators - Breakdown'!$C:$GQ, J$1, FALSE), " ")</f>
        <v>3</v>
      </c>
      <c r="K95" s="33">
        <f>IFERROR(VLOOKUP($C95, 'All Indicators - Breakdown'!$C:$GQ, K$1, FALSE), " ")</f>
        <v>1</v>
      </c>
      <c r="L95" s="33">
        <f>IFERROR(VLOOKUP($C95, 'All Indicators - Breakdown'!$C:$GQ, L$1, FALSE), " ")</f>
        <v>1</v>
      </c>
      <c r="M95" s="33">
        <f>IFERROR(VLOOKUP($C95, 'All Indicators - Breakdown'!$C:$GQ, M$1, FALSE), " ")</f>
        <v>3</v>
      </c>
      <c r="N95" s="33" t="str">
        <f>IFERROR(VLOOKUP($C95, 'All Indicators - Breakdown'!$C:$GQ, N$1, FALSE), " ")</f>
        <v>N/A</v>
      </c>
      <c r="O95" s="33">
        <f>IFERROR(VLOOKUP($C95, 'All Indicators - Breakdown'!$C:$GQ, O$1, FALSE), " ")</f>
        <v>1</v>
      </c>
      <c r="P95" s="33">
        <f>IFERROR(VLOOKUP($C95, 'All Indicators - Breakdown'!$C:$GQ, P$1, FALSE), " ")</f>
        <v>2</v>
      </c>
      <c r="Q95" s="33">
        <f>IFERROR(VLOOKUP($C95, 'All Indicators - Breakdown'!$C:$GQ, Q$1, FALSE), " ")</f>
        <v>1</v>
      </c>
      <c r="R95" s="33">
        <f>IFERROR(VLOOKUP($C95, 'All Indicators - Breakdown'!$C:$GQ, R$1, FALSE), " ")</f>
        <v>2</v>
      </c>
      <c r="S95" s="33">
        <f>IFERROR(VLOOKUP($C95, 'All Indicators - Breakdown'!$C:$GQ, S$1, FALSE), " ")</f>
        <v>3</v>
      </c>
      <c r="T95" s="33">
        <f>IFERROR(VLOOKUP($C95, 'All Indicators - Breakdown'!$C:$GQ, T$1, FALSE), " ")</f>
        <v>4</v>
      </c>
      <c r="U95" s="33">
        <f>IFERROR(VLOOKUP($C95, 'All Indicators - Breakdown'!$C:$GQ, U$1, FALSE), " ")</f>
        <v>3</v>
      </c>
      <c r="V95" s="33">
        <f>IFERROR(VLOOKUP($C95, 'All Indicators - Breakdown'!$C:$GQ, V$1, FALSE), " ")</f>
        <v>3</v>
      </c>
      <c r="W95" s="33">
        <f>IFERROR(VLOOKUP($C95, 'All Indicators - Breakdown'!$C:$GQ, W$1, FALSE), " ")</f>
        <v>3</v>
      </c>
      <c r="X95" s="33">
        <f>IFERROR(VLOOKUP($C95, 'All Indicators - Breakdown'!$C:$GQ, X$1, FALSE), " ")</f>
        <v>1</v>
      </c>
      <c r="Y95" s="33">
        <f>IFERROR(VLOOKUP($C95, 'All Indicators - Breakdown'!$C:$GQ, Y$1, FALSE), " ")</f>
        <v>5</v>
      </c>
      <c r="Z95" s="33">
        <f>IFERROR(VLOOKUP($C95, 'All Indicators - Breakdown'!$C:$GQ, Z$1, FALSE), " ")</f>
        <v>3</v>
      </c>
      <c r="AA95" s="33">
        <f>IFERROR(VLOOKUP($C95, 'All Indicators - Breakdown'!$C:$GQ, AA$1, FALSE), " ")</f>
        <v>1</v>
      </c>
      <c r="AB95" s="33">
        <f>IFERROR(VLOOKUP($C95, 'All Indicators - Breakdown'!$C:$GQ, AB$1, FALSE), " ")</f>
        <v>3</v>
      </c>
      <c r="AC95" s="33">
        <f>IFERROR(VLOOKUP($C95, 'All Indicators - Breakdown'!$C:$GQ, AC$1, FALSE), " ")</f>
        <v>4</v>
      </c>
      <c r="AD95" s="33">
        <f>IFERROR(VLOOKUP($C95, 'All Indicators - Breakdown'!$C:$GQ, AD$1, FALSE), " ")</f>
        <v>2</v>
      </c>
      <c r="AE95" s="33">
        <f>IFERROR(VLOOKUP($C95, 'All Indicators - Breakdown'!$C:$HE, AE$1, FALSE), " ")</f>
        <v>3</v>
      </c>
      <c r="AF95" s="33">
        <f>IFERROR(VLOOKUP($C95, 'All Indicators - Breakdown'!$C:$HE, AF$1, FALSE), " ")</f>
        <v>2</v>
      </c>
      <c r="AG95" s="33">
        <f>IFERROR(VLOOKUP($C95, 'All Indicators - Breakdown'!$C:$HE, AG$1, FALSE), " ")</f>
        <v>4</v>
      </c>
      <c r="AH95" s="33">
        <f>IFERROR(VLOOKUP($C95, 'All Indicators - Breakdown'!$C:$HE, AH$1, FALSE), " ")</f>
        <v>3</v>
      </c>
      <c r="AI95" s="33">
        <f>IFERROR(VLOOKUP($C95, 'All Indicators - Breakdown'!$C:$HE, AI$1, FALSE), " ")</f>
        <v>3</v>
      </c>
      <c r="AJ95" s="33">
        <f>IFERROR(VLOOKUP($C95, 'All Indicators - Breakdown'!$C:$HZ, AJ$1, FALSE), " ")</f>
        <v>4</v>
      </c>
      <c r="AK95" s="33">
        <f>IFERROR(VLOOKUP($C95, 'All Indicators - Breakdown'!$C:$HZ, AK$1, FALSE), " ")</f>
        <v>2</v>
      </c>
      <c r="AL95" s="33">
        <f>IFERROR(VLOOKUP($C95, 'All Indicators - Breakdown'!$C:$HZ, AL$1, FALSE), " ")</f>
        <v>1</v>
      </c>
      <c r="AM95" s="33">
        <f>IFERROR(VLOOKUP($C95, 'All Indicators - Breakdown'!$C:$IU, AM$1, FALSE), " ")</f>
        <v>2</v>
      </c>
      <c r="AN95" s="33">
        <f>IFERROR(VLOOKUP($C95, 'All Indicators - Breakdown'!$C:$IU, AN$1, FALSE), " ")</f>
        <v>1</v>
      </c>
      <c r="AO95" s="33">
        <f>IFERROR(VLOOKUP($C95, 'All Indicators - Breakdown'!$C:$IU, AO$1, FALSE), " ")</f>
        <v>1</v>
      </c>
      <c r="AP95">
        <f t="shared" si="20"/>
        <v>5</v>
      </c>
      <c r="AQ95">
        <f t="shared" si="20"/>
        <v>4</v>
      </c>
      <c r="AR95">
        <f t="shared" si="20"/>
        <v>4</v>
      </c>
      <c r="AS95">
        <f t="shared" si="20"/>
        <v>4</v>
      </c>
      <c r="AT95">
        <f t="shared" si="20"/>
        <v>4</v>
      </c>
      <c r="AU95">
        <f t="shared" si="20"/>
        <v>4</v>
      </c>
      <c r="AV95">
        <f t="shared" si="20"/>
        <v>4</v>
      </c>
      <c r="AW95">
        <f t="shared" si="20"/>
        <v>4</v>
      </c>
      <c r="AX95">
        <f t="shared" si="20"/>
        <v>4</v>
      </c>
      <c r="AY95">
        <f t="shared" si="20"/>
        <v>3</v>
      </c>
      <c r="AZ95">
        <f t="shared" si="20"/>
        <v>3</v>
      </c>
      <c r="BA95">
        <f t="shared" si="20"/>
        <v>3</v>
      </c>
      <c r="BB95">
        <f t="shared" si="20"/>
        <v>3</v>
      </c>
      <c r="BC95">
        <f t="shared" si="20"/>
        <v>3</v>
      </c>
      <c r="BD95">
        <f t="shared" si="20"/>
        <v>3</v>
      </c>
      <c r="BE95">
        <f t="shared" si="20"/>
        <v>3</v>
      </c>
      <c r="BF95">
        <f t="shared" si="19"/>
        <v>3</v>
      </c>
      <c r="BG95">
        <f t="shared" si="19"/>
        <v>3</v>
      </c>
      <c r="BH95">
        <f t="shared" si="19"/>
        <v>3</v>
      </c>
      <c r="BI95">
        <f t="shared" si="19"/>
        <v>3</v>
      </c>
      <c r="BJ95">
        <f t="shared" si="19"/>
        <v>2</v>
      </c>
      <c r="BK95">
        <f t="shared" si="19"/>
        <v>2</v>
      </c>
      <c r="BL95">
        <f t="shared" si="19"/>
        <v>2</v>
      </c>
      <c r="BM95">
        <f t="shared" si="19"/>
        <v>2</v>
      </c>
      <c r="BN95">
        <f t="shared" si="19"/>
        <v>2</v>
      </c>
      <c r="BO95">
        <f t="shared" si="19"/>
        <v>2</v>
      </c>
      <c r="BP95">
        <f t="shared" si="19"/>
        <v>1</v>
      </c>
      <c r="BQ95">
        <f t="shared" si="19"/>
        <v>1</v>
      </c>
      <c r="BR95">
        <f t="shared" si="19"/>
        <v>1</v>
      </c>
      <c r="BS95">
        <f t="shared" si="19"/>
        <v>1</v>
      </c>
      <c r="BT95">
        <f t="shared" si="19"/>
        <v>1</v>
      </c>
      <c r="BU95">
        <f t="shared" si="18"/>
        <v>1</v>
      </c>
      <c r="BV95">
        <f t="shared" si="18"/>
        <v>1</v>
      </c>
      <c r="BW95">
        <f t="shared" si="18"/>
        <v>1</v>
      </c>
      <c r="BX95">
        <f t="shared" si="18"/>
        <v>1</v>
      </c>
      <c r="BY95">
        <f t="shared" si="18"/>
        <v>0</v>
      </c>
    </row>
    <row r="96" spans="1:77" ht="16.3" thickTop="1" thickBot="1" x14ac:dyDescent="0.3">
      <c r="A96" s="16" t="s">
        <v>311</v>
      </c>
      <c r="B96" s="16" t="s">
        <v>332</v>
      </c>
      <c r="C96" s="16" t="s">
        <v>333</v>
      </c>
      <c r="D96" s="10">
        <f>VLOOKUP(C96, Overview!C$3:D$403, 2, FALSE)</f>
        <v>3</v>
      </c>
      <c r="E96" s="34">
        <f t="shared" si="14"/>
        <v>3.8</v>
      </c>
      <c r="F96" s="33">
        <f>IFERROR(VLOOKUP($C96, 'All Indicators - Breakdown'!$C:$GQ, F$1, FALSE), " ")</f>
        <v>4</v>
      </c>
      <c r="G96" s="33">
        <f>IFERROR(VLOOKUP($C96, 'All Indicators - Breakdown'!$C:$GQ, G$1, FALSE), " ")</f>
        <v>3</v>
      </c>
      <c r="H96" s="33">
        <f>IFERROR(VLOOKUP($C96, 'All Indicators - Breakdown'!$C:$GQ, H$1, FALSE), " ")</f>
        <v>4</v>
      </c>
      <c r="I96" s="33">
        <f>IFERROR(VLOOKUP($C96, 'All Indicators - Breakdown'!$C:$GQ, I$1, FALSE), " ")</f>
        <v>3</v>
      </c>
      <c r="J96" s="33">
        <f>IFERROR(VLOOKUP($C96, 'All Indicators - Breakdown'!$C:$GQ, J$1, FALSE), " ")</f>
        <v>3</v>
      </c>
      <c r="K96" s="33">
        <f>IFERROR(VLOOKUP($C96, 'All Indicators - Breakdown'!$C:$GQ, K$1, FALSE), " ")</f>
        <v>2</v>
      </c>
      <c r="L96" s="33">
        <f>IFERROR(VLOOKUP($C96, 'All Indicators - Breakdown'!$C:$GQ, L$1, FALSE), " ")</f>
        <v>3</v>
      </c>
      <c r="M96" s="33">
        <f>IFERROR(VLOOKUP($C96, 'All Indicators - Breakdown'!$C:$GQ, M$1, FALSE), " ")</f>
        <v>3</v>
      </c>
      <c r="N96" s="33" t="str">
        <f>IFERROR(VLOOKUP($C96, 'All Indicators - Breakdown'!$C:$GQ, N$1, FALSE), " ")</f>
        <v>N/A</v>
      </c>
      <c r="O96" s="33">
        <f>IFERROR(VLOOKUP($C96, 'All Indicators - Breakdown'!$C:$GQ, O$1, FALSE), " ")</f>
        <v>1</v>
      </c>
      <c r="P96" s="33">
        <f>IFERROR(VLOOKUP($C96, 'All Indicators - Breakdown'!$C:$GQ, P$1, FALSE), " ")</f>
        <v>2</v>
      </c>
      <c r="Q96" s="33">
        <f>IFERROR(VLOOKUP($C96, 'All Indicators - Breakdown'!$C:$GQ, Q$1, FALSE), " ")</f>
        <v>1</v>
      </c>
      <c r="R96" s="33">
        <f>IFERROR(VLOOKUP($C96, 'All Indicators - Breakdown'!$C:$GQ, R$1, FALSE), " ")</f>
        <v>2</v>
      </c>
      <c r="S96" s="33">
        <f>IFERROR(VLOOKUP($C96, 'All Indicators - Breakdown'!$C:$GQ, S$1, FALSE), " ")</f>
        <v>2</v>
      </c>
      <c r="T96" s="33">
        <f>IFERROR(VLOOKUP($C96, 'All Indicators - Breakdown'!$C:$GQ, T$1, FALSE), " ")</f>
        <v>4</v>
      </c>
      <c r="U96" s="33">
        <f>IFERROR(VLOOKUP($C96, 'All Indicators - Breakdown'!$C:$GQ, U$1, FALSE), " ")</f>
        <v>5</v>
      </c>
      <c r="V96" s="33">
        <f>IFERROR(VLOOKUP($C96, 'All Indicators - Breakdown'!$C:$GQ, V$1, FALSE), " ")</f>
        <v>1</v>
      </c>
      <c r="W96" s="33">
        <f>IFERROR(VLOOKUP($C96, 'All Indicators - Breakdown'!$C:$GQ, W$1, FALSE), " ")</f>
        <v>4</v>
      </c>
      <c r="X96" s="33">
        <f>IFERROR(VLOOKUP($C96, 'All Indicators - Breakdown'!$C:$GQ, X$1, FALSE), " ")</f>
        <v>1</v>
      </c>
      <c r="Y96" s="33">
        <f>IFERROR(VLOOKUP($C96, 'All Indicators - Breakdown'!$C:$GQ, Y$1, FALSE), " ")</f>
        <v>5</v>
      </c>
      <c r="Z96" s="33">
        <f>IFERROR(VLOOKUP($C96, 'All Indicators - Breakdown'!$C:$GQ, Z$1, FALSE), " ")</f>
        <v>3</v>
      </c>
      <c r="AA96" s="33">
        <f>IFERROR(VLOOKUP($C96, 'All Indicators - Breakdown'!$C:$GQ, AA$1, FALSE), " ")</f>
        <v>2</v>
      </c>
      <c r="AB96" s="33">
        <f>IFERROR(VLOOKUP($C96, 'All Indicators - Breakdown'!$C:$GQ, AB$1, FALSE), " ")</f>
        <v>3</v>
      </c>
      <c r="AC96" s="33">
        <f>IFERROR(VLOOKUP($C96, 'All Indicators - Breakdown'!$C:$GQ, AC$1, FALSE), " ")</f>
        <v>5</v>
      </c>
      <c r="AD96" s="33">
        <f>IFERROR(VLOOKUP($C96, 'All Indicators - Breakdown'!$C:$GQ, AD$1, FALSE), " ")</f>
        <v>2</v>
      </c>
      <c r="AE96" s="33">
        <f>IFERROR(VLOOKUP($C96, 'All Indicators - Breakdown'!$C:$HE, AE$1, FALSE), " ")</f>
        <v>4</v>
      </c>
      <c r="AF96" s="33">
        <f>IFERROR(VLOOKUP($C96, 'All Indicators - Breakdown'!$C:$HE, AF$1, FALSE), " ")</f>
        <v>3</v>
      </c>
      <c r="AG96" s="33">
        <f>IFERROR(VLOOKUP($C96, 'All Indicators - Breakdown'!$C:$HE, AG$1, FALSE), " ")</f>
        <v>4</v>
      </c>
      <c r="AH96" s="33">
        <f>IFERROR(VLOOKUP($C96, 'All Indicators - Breakdown'!$C:$HE, AH$1, FALSE), " ")</f>
        <v>3</v>
      </c>
      <c r="AI96" s="33">
        <f>IFERROR(VLOOKUP($C96, 'All Indicators - Breakdown'!$C:$HE, AI$1, FALSE), " ")</f>
        <v>3</v>
      </c>
      <c r="AJ96" s="33">
        <f>IFERROR(VLOOKUP($C96, 'All Indicators - Breakdown'!$C:$HZ, AJ$1, FALSE), " ")</f>
        <v>5</v>
      </c>
      <c r="AK96" s="33">
        <f>IFERROR(VLOOKUP($C96, 'All Indicators - Breakdown'!$C:$HZ, AK$1, FALSE), " ")</f>
        <v>3</v>
      </c>
      <c r="AL96" s="33">
        <f>IFERROR(VLOOKUP($C96, 'All Indicators - Breakdown'!$C:$HZ, AL$1, FALSE), " ")</f>
        <v>1</v>
      </c>
      <c r="AM96" s="33">
        <f>IFERROR(VLOOKUP($C96, 'All Indicators - Breakdown'!$C:$IU, AM$1, FALSE), " ")</f>
        <v>1</v>
      </c>
      <c r="AN96" s="33">
        <f>IFERROR(VLOOKUP($C96, 'All Indicators - Breakdown'!$C:$IU, AN$1, FALSE), " ")</f>
        <v>1</v>
      </c>
      <c r="AO96" s="33">
        <f>IFERROR(VLOOKUP($C96, 'All Indicators - Breakdown'!$C:$IU, AO$1, FALSE), " ")</f>
        <v>1</v>
      </c>
      <c r="AP96">
        <f t="shared" si="20"/>
        <v>5</v>
      </c>
      <c r="AQ96">
        <f t="shared" si="20"/>
        <v>5</v>
      </c>
      <c r="AR96">
        <f t="shared" si="20"/>
        <v>5</v>
      </c>
      <c r="AS96">
        <f t="shared" si="20"/>
        <v>5</v>
      </c>
      <c r="AT96">
        <f t="shared" si="20"/>
        <v>4</v>
      </c>
      <c r="AU96">
        <f t="shared" si="20"/>
        <v>4</v>
      </c>
      <c r="AV96">
        <f t="shared" si="20"/>
        <v>4</v>
      </c>
      <c r="AW96">
        <f t="shared" si="20"/>
        <v>4</v>
      </c>
      <c r="AX96">
        <f t="shared" si="20"/>
        <v>4</v>
      </c>
      <c r="AY96">
        <f t="shared" si="20"/>
        <v>4</v>
      </c>
      <c r="AZ96">
        <f t="shared" si="20"/>
        <v>3</v>
      </c>
      <c r="BA96">
        <f t="shared" si="20"/>
        <v>3</v>
      </c>
      <c r="BB96">
        <f t="shared" si="20"/>
        <v>3</v>
      </c>
      <c r="BC96">
        <f t="shared" si="20"/>
        <v>3</v>
      </c>
      <c r="BD96">
        <f t="shared" si="20"/>
        <v>3</v>
      </c>
      <c r="BE96">
        <f t="shared" si="20"/>
        <v>3</v>
      </c>
      <c r="BF96">
        <f t="shared" si="19"/>
        <v>3</v>
      </c>
      <c r="BG96">
        <f t="shared" si="19"/>
        <v>3</v>
      </c>
      <c r="BH96">
        <f t="shared" si="19"/>
        <v>3</v>
      </c>
      <c r="BI96">
        <f t="shared" si="19"/>
        <v>3</v>
      </c>
      <c r="BJ96">
        <f t="shared" si="19"/>
        <v>3</v>
      </c>
      <c r="BK96">
        <f t="shared" si="19"/>
        <v>2</v>
      </c>
      <c r="BL96">
        <f t="shared" si="19"/>
        <v>2</v>
      </c>
      <c r="BM96">
        <f t="shared" si="19"/>
        <v>2</v>
      </c>
      <c r="BN96">
        <f t="shared" si="19"/>
        <v>2</v>
      </c>
      <c r="BO96">
        <f t="shared" si="19"/>
        <v>2</v>
      </c>
      <c r="BP96">
        <f t="shared" si="19"/>
        <v>2</v>
      </c>
      <c r="BQ96">
        <f t="shared" si="19"/>
        <v>1</v>
      </c>
      <c r="BR96">
        <f t="shared" si="19"/>
        <v>1</v>
      </c>
      <c r="BS96">
        <f t="shared" si="19"/>
        <v>1</v>
      </c>
      <c r="BT96">
        <f t="shared" si="19"/>
        <v>1</v>
      </c>
      <c r="BU96">
        <f t="shared" si="18"/>
        <v>1</v>
      </c>
      <c r="BV96">
        <f t="shared" si="18"/>
        <v>1</v>
      </c>
      <c r="BW96">
        <f t="shared" si="18"/>
        <v>1</v>
      </c>
      <c r="BX96">
        <f t="shared" si="18"/>
        <v>1</v>
      </c>
      <c r="BY96">
        <f t="shared" si="18"/>
        <v>0</v>
      </c>
    </row>
    <row r="97" spans="1:77" ht="16.3" thickTop="1" thickBot="1" x14ac:dyDescent="0.3">
      <c r="A97" s="16" t="s">
        <v>311</v>
      </c>
      <c r="B97" s="16" t="s">
        <v>334</v>
      </c>
      <c r="C97" s="16" t="s">
        <v>335</v>
      </c>
      <c r="D97" s="10">
        <f>VLOOKUP(C97, Overview!C$3:D$403, 2, FALSE)</f>
        <v>3</v>
      </c>
      <c r="E97" s="34">
        <f t="shared" si="14"/>
        <v>4</v>
      </c>
      <c r="F97" s="33">
        <f>IFERROR(VLOOKUP($C97, 'All Indicators - Breakdown'!$C:$GQ, F$1, FALSE), " ")</f>
        <v>3</v>
      </c>
      <c r="G97" s="33">
        <f>IFERROR(VLOOKUP($C97, 'All Indicators - Breakdown'!$C:$GQ, G$1, FALSE), " ")</f>
        <v>4</v>
      </c>
      <c r="H97" s="33">
        <f>IFERROR(VLOOKUP($C97, 'All Indicators - Breakdown'!$C:$GQ, H$1, FALSE), " ")</f>
        <v>4</v>
      </c>
      <c r="I97" s="33">
        <f>IFERROR(VLOOKUP($C97, 'All Indicators - Breakdown'!$C:$GQ, I$1, FALSE), " ")</f>
        <v>4</v>
      </c>
      <c r="J97" s="33">
        <f>IFERROR(VLOOKUP($C97, 'All Indicators - Breakdown'!$C:$GQ, J$1, FALSE), " ")</f>
        <v>3</v>
      </c>
      <c r="K97" s="33">
        <f>IFERROR(VLOOKUP($C97, 'All Indicators - Breakdown'!$C:$GQ, K$1, FALSE), " ")</f>
        <v>1</v>
      </c>
      <c r="L97" s="33">
        <f>IFERROR(VLOOKUP($C97, 'All Indicators - Breakdown'!$C:$GQ, L$1, FALSE), " ")</f>
        <v>3</v>
      </c>
      <c r="M97" s="33">
        <f>IFERROR(VLOOKUP($C97, 'All Indicators - Breakdown'!$C:$GQ, M$1, FALSE), " ")</f>
        <v>2</v>
      </c>
      <c r="N97" s="33" t="str">
        <f>IFERROR(VLOOKUP($C97, 'All Indicators - Breakdown'!$C:$GQ, N$1, FALSE), " ")</f>
        <v>N/A</v>
      </c>
      <c r="O97" s="33">
        <f>IFERROR(VLOOKUP($C97, 'All Indicators - Breakdown'!$C:$GQ, O$1, FALSE), " ")</f>
        <v>1</v>
      </c>
      <c r="P97" s="33">
        <f>IFERROR(VLOOKUP($C97, 'All Indicators - Breakdown'!$C:$GQ, P$1, FALSE), " ")</f>
        <v>2</v>
      </c>
      <c r="Q97" s="33">
        <f>IFERROR(VLOOKUP($C97, 'All Indicators - Breakdown'!$C:$GQ, Q$1, FALSE), " ")</f>
        <v>1</v>
      </c>
      <c r="R97" s="33">
        <f>IFERROR(VLOOKUP($C97, 'All Indicators - Breakdown'!$C:$GQ, R$1, FALSE), " ")</f>
        <v>2</v>
      </c>
      <c r="S97" s="33">
        <f>IFERROR(VLOOKUP($C97, 'All Indicators - Breakdown'!$C:$GQ, S$1, FALSE), " ")</f>
        <v>2</v>
      </c>
      <c r="T97" s="33">
        <f>IFERROR(VLOOKUP($C97, 'All Indicators - Breakdown'!$C:$GQ, T$1, FALSE), " ")</f>
        <v>4</v>
      </c>
      <c r="U97" s="33">
        <f>IFERROR(VLOOKUP($C97, 'All Indicators - Breakdown'!$C:$GQ, U$1, FALSE), " ")</f>
        <v>5</v>
      </c>
      <c r="V97" s="33">
        <f>IFERROR(VLOOKUP($C97, 'All Indicators - Breakdown'!$C:$GQ, V$1, FALSE), " ")</f>
        <v>1</v>
      </c>
      <c r="W97" s="33">
        <f>IFERROR(VLOOKUP($C97, 'All Indicators - Breakdown'!$C:$GQ, W$1, FALSE), " ")</f>
        <v>4</v>
      </c>
      <c r="X97" s="33">
        <f>IFERROR(VLOOKUP($C97, 'All Indicators - Breakdown'!$C:$GQ, X$1, FALSE), " ")</f>
        <v>1</v>
      </c>
      <c r="Y97" s="33">
        <f>IFERROR(VLOOKUP($C97, 'All Indicators - Breakdown'!$C:$GQ, Y$1, FALSE), " ")</f>
        <v>5</v>
      </c>
      <c r="Z97" s="33">
        <f>IFERROR(VLOOKUP($C97, 'All Indicators - Breakdown'!$C:$GQ, Z$1, FALSE), " ")</f>
        <v>3</v>
      </c>
      <c r="AA97" s="33">
        <f>IFERROR(VLOOKUP($C97, 'All Indicators - Breakdown'!$C:$GQ, AA$1, FALSE), " ")</f>
        <v>1</v>
      </c>
      <c r="AB97" s="33">
        <f>IFERROR(VLOOKUP($C97, 'All Indicators - Breakdown'!$C:$GQ, AB$1, FALSE), " ")</f>
        <v>3</v>
      </c>
      <c r="AC97" s="33">
        <f>IFERROR(VLOOKUP($C97, 'All Indicators - Breakdown'!$C:$GQ, AC$1, FALSE), " ")</f>
        <v>5</v>
      </c>
      <c r="AD97" s="33">
        <f>IFERROR(VLOOKUP($C97, 'All Indicators - Breakdown'!$C:$GQ, AD$1, FALSE), " ")</f>
        <v>2</v>
      </c>
      <c r="AE97" s="33">
        <f>IFERROR(VLOOKUP($C97, 'All Indicators - Breakdown'!$C:$HE, AE$1, FALSE), " ")</f>
        <v>4</v>
      </c>
      <c r="AF97" s="33">
        <f>IFERROR(VLOOKUP($C97, 'All Indicators - Breakdown'!$C:$HE, AF$1, FALSE), " ")</f>
        <v>3</v>
      </c>
      <c r="AG97" s="33">
        <f>IFERROR(VLOOKUP($C97, 'All Indicators - Breakdown'!$C:$HE, AG$1, FALSE), " ")</f>
        <v>4</v>
      </c>
      <c r="AH97" s="33">
        <f>IFERROR(VLOOKUP($C97, 'All Indicators - Breakdown'!$C:$HE, AH$1, FALSE), " ")</f>
        <v>3</v>
      </c>
      <c r="AI97" s="33">
        <f>IFERROR(VLOOKUP($C97, 'All Indicators - Breakdown'!$C:$HE, AI$1, FALSE), " ")</f>
        <v>3</v>
      </c>
      <c r="AJ97" s="33">
        <f>IFERROR(VLOOKUP($C97, 'All Indicators - Breakdown'!$C:$HZ, AJ$1, FALSE), " ")</f>
        <v>5</v>
      </c>
      <c r="AK97" s="33">
        <f>IFERROR(VLOOKUP($C97, 'All Indicators - Breakdown'!$C:$HZ, AK$1, FALSE), " ")</f>
        <v>5</v>
      </c>
      <c r="AL97" s="33">
        <f>IFERROR(VLOOKUP($C97, 'All Indicators - Breakdown'!$C:$HZ, AL$1, FALSE), " ")</f>
        <v>1</v>
      </c>
      <c r="AM97" s="33">
        <f>IFERROR(VLOOKUP($C97, 'All Indicators - Breakdown'!$C:$IU, AM$1, FALSE), " ")</f>
        <v>2</v>
      </c>
      <c r="AN97" s="33">
        <f>IFERROR(VLOOKUP($C97, 'All Indicators - Breakdown'!$C:$IU, AN$1, FALSE), " ")</f>
        <v>1</v>
      </c>
      <c r="AO97" s="33">
        <f>IFERROR(VLOOKUP($C97, 'All Indicators - Breakdown'!$C:$IU, AO$1, FALSE), " ")</f>
        <v>1</v>
      </c>
      <c r="AP97">
        <f t="shared" si="20"/>
        <v>5</v>
      </c>
      <c r="AQ97">
        <f t="shared" si="20"/>
        <v>5</v>
      </c>
      <c r="AR97">
        <f t="shared" si="20"/>
        <v>5</v>
      </c>
      <c r="AS97">
        <f t="shared" si="20"/>
        <v>5</v>
      </c>
      <c r="AT97">
        <f t="shared" si="20"/>
        <v>5</v>
      </c>
      <c r="AU97">
        <f t="shared" si="20"/>
        <v>4</v>
      </c>
      <c r="AV97">
        <f t="shared" si="20"/>
        <v>4</v>
      </c>
      <c r="AW97">
        <f t="shared" si="20"/>
        <v>4</v>
      </c>
      <c r="AX97">
        <f t="shared" si="20"/>
        <v>4</v>
      </c>
      <c r="AY97">
        <f t="shared" si="20"/>
        <v>4</v>
      </c>
      <c r="AZ97">
        <f t="shared" si="20"/>
        <v>4</v>
      </c>
      <c r="BA97">
        <f t="shared" si="20"/>
        <v>4</v>
      </c>
      <c r="BB97">
        <f t="shared" si="20"/>
        <v>3</v>
      </c>
      <c r="BC97">
        <f t="shared" si="20"/>
        <v>3</v>
      </c>
      <c r="BD97">
        <f t="shared" si="20"/>
        <v>3</v>
      </c>
      <c r="BE97">
        <f t="shared" si="20"/>
        <v>3</v>
      </c>
      <c r="BF97">
        <f t="shared" si="19"/>
        <v>3</v>
      </c>
      <c r="BG97">
        <f t="shared" si="19"/>
        <v>3</v>
      </c>
      <c r="BH97">
        <f t="shared" si="19"/>
        <v>3</v>
      </c>
      <c r="BI97">
        <f t="shared" si="19"/>
        <v>3</v>
      </c>
      <c r="BJ97">
        <f t="shared" si="19"/>
        <v>2</v>
      </c>
      <c r="BK97">
        <f t="shared" si="19"/>
        <v>2</v>
      </c>
      <c r="BL97">
        <f t="shared" si="19"/>
        <v>2</v>
      </c>
      <c r="BM97">
        <f t="shared" si="19"/>
        <v>2</v>
      </c>
      <c r="BN97">
        <f t="shared" si="19"/>
        <v>2</v>
      </c>
      <c r="BO97">
        <f t="shared" si="19"/>
        <v>2</v>
      </c>
      <c r="BP97">
        <f t="shared" si="19"/>
        <v>1</v>
      </c>
      <c r="BQ97">
        <f t="shared" si="19"/>
        <v>1</v>
      </c>
      <c r="BR97">
        <f t="shared" si="19"/>
        <v>1</v>
      </c>
      <c r="BS97">
        <f t="shared" si="19"/>
        <v>1</v>
      </c>
      <c r="BT97">
        <f t="shared" si="19"/>
        <v>1</v>
      </c>
      <c r="BU97">
        <f t="shared" si="18"/>
        <v>1</v>
      </c>
      <c r="BV97">
        <f t="shared" si="18"/>
        <v>1</v>
      </c>
      <c r="BW97">
        <f t="shared" si="18"/>
        <v>1</v>
      </c>
      <c r="BX97">
        <f t="shared" si="18"/>
        <v>1</v>
      </c>
      <c r="BY97">
        <f t="shared" si="18"/>
        <v>0</v>
      </c>
    </row>
    <row r="98" spans="1:77" ht="16.3" thickTop="1" thickBot="1" x14ac:dyDescent="0.3">
      <c r="A98" s="16" t="s">
        <v>311</v>
      </c>
      <c r="B98" s="16" t="s">
        <v>336</v>
      </c>
      <c r="C98" s="16" t="s">
        <v>337</v>
      </c>
      <c r="D98" s="10">
        <f>VLOOKUP(C98, Overview!C$3:D$403, 2, FALSE)</f>
        <v>3</v>
      </c>
      <c r="E98" s="34">
        <f t="shared" si="14"/>
        <v>3.8</v>
      </c>
      <c r="F98" s="33">
        <f>IFERROR(VLOOKUP($C98, 'All Indicators - Breakdown'!$C:$GQ, F$1, FALSE), " ")</f>
        <v>4</v>
      </c>
      <c r="G98" s="33">
        <f>IFERROR(VLOOKUP($C98, 'All Indicators - Breakdown'!$C:$GQ, G$1, FALSE), " ")</f>
        <v>1</v>
      </c>
      <c r="H98" s="33">
        <f>IFERROR(VLOOKUP($C98, 'All Indicators - Breakdown'!$C:$GQ, H$1, FALSE), " ")</f>
        <v>4</v>
      </c>
      <c r="I98" s="33">
        <f>IFERROR(VLOOKUP($C98, 'All Indicators - Breakdown'!$C:$GQ, I$1, FALSE), " ")</f>
        <v>4</v>
      </c>
      <c r="J98" s="33">
        <f>IFERROR(VLOOKUP($C98, 'All Indicators - Breakdown'!$C:$GQ, J$1, FALSE), " ")</f>
        <v>3</v>
      </c>
      <c r="K98" s="33">
        <f>IFERROR(VLOOKUP($C98, 'All Indicators - Breakdown'!$C:$GQ, K$1, FALSE), " ")</f>
        <v>3</v>
      </c>
      <c r="L98" s="33">
        <f>IFERROR(VLOOKUP($C98, 'All Indicators - Breakdown'!$C:$GQ, L$1, FALSE), " ")</f>
        <v>2</v>
      </c>
      <c r="M98" s="33">
        <f>IFERROR(VLOOKUP($C98, 'All Indicators - Breakdown'!$C:$GQ, M$1, FALSE), " ")</f>
        <v>2</v>
      </c>
      <c r="N98" s="33">
        <f>IFERROR(VLOOKUP($C98, 'All Indicators - Breakdown'!$C:$GQ, N$1, FALSE), " ")</f>
        <v>2</v>
      </c>
      <c r="O98" s="33">
        <f>IFERROR(VLOOKUP($C98, 'All Indicators - Breakdown'!$C:$GQ, O$1, FALSE), " ")</f>
        <v>1</v>
      </c>
      <c r="P98" s="33">
        <f>IFERROR(VLOOKUP($C98, 'All Indicators - Breakdown'!$C:$GQ, P$1, FALSE), " ")</f>
        <v>2</v>
      </c>
      <c r="Q98" s="33">
        <f>IFERROR(VLOOKUP($C98, 'All Indicators - Breakdown'!$C:$GQ, Q$1, FALSE), " ")</f>
        <v>1</v>
      </c>
      <c r="R98" s="33">
        <f>IFERROR(VLOOKUP($C98, 'All Indicators - Breakdown'!$C:$GQ, R$1, FALSE), " ")</f>
        <v>2</v>
      </c>
      <c r="S98" s="33">
        <f>IFERROR(VLOOKUP($C98, 'All Indicators - Breakdown'!$C:$GQ, S$1, FALSE), " ")</f>
        <v>3</v>
      </c>
      <c r="T98" s="33">
        <f>IFERROR(VLOOKUP($C98, 'All Indicators - Breakdown'!$C:$GQ, T$1, FALSE), " ")</f>
        <v>3</v>
      </c>
      <c r="U98" s="33">
        <f>IFERROR(VLOOKUP($C98, 'All Indicators - Breakdown'!$C:$GQ, U$1, FALSE), " ")</f>
        <v>5</v>
      </c>
      <c r="V98" s="33">
        <f>IFERROR(VLOOKUP($C98, 'All Indicators - Breakdown'!$C:$GQ, V$1, FALSE), " ")</f>
        <v>3</v>
      </c>
      <c r="W98" s="33">
        <f>IFERROR(VLOOKUP($C98, 'All Indicators - Breakdown'!$C:$GQ, W$1, FALSE), " ")</f>
        <v>3</v>
      </c>
      <c r="X98" s="33">
        <f>IFERROR(VLOOKUP($C98, 'All Indicators - Breakdown'!$C:$GQ, X$1, FALSE), " ")</f>
        <v>1</v>
      </c>
      <c r="Y98" s="33">
        <f>IFERROR(VLOOKUP($C98, 'All Indicators - Breakdown'!$C:$GQ, Y$1, FALSE), " ")</f>
        <v>5</v>
      </c>
      <c r="Z98" s="33">
        <f>IFERROR(VLOOKUP($C98, 'All Indicators - Breakdown'!$C:$GQ, Z$1, FALSE), " ")</f>
        <v>1</v>
      </c>
      <c r="AA98" s="33">
        <f>IFERROR(VLOOKUP($C98, 'All Indicators - Breakdown'!$C:$GQ, AA$1, FALSE), " ")</f>
        <v>1</v>
      </c>
      <c r="AB98" s="33">
        <f>IFERROR(VLOOKUP($C98, 'All Indicators - Breakdown'!$C:$GQ, AB$1, FALSE), " ")</f>
        <v>4</v>
      </c>
      <c r="AC98" s="33">
        <f>IFERROR(VLOOKUP($C98, 'All Indicators - Breakdown'!$C:$GQ, AC$1, FALSE), " ")</f>
        <v>5</v>
      </c>
      <c r="AD98" s="33">
        <f>IFERROR(VLOOKUP($C98, 'All Indicators - Breakdown'!$C:$GQ, AD$1, FALSE), " ")</f>
        <v>1</v>
      </c>
      <c r="AE98" s="33">
        <f>IFERROR(VLOOKUP($C98, 'All Indicators - Breakdown'!$C:$HE, AE$1, FALSE), " ")</f>
        <v>4</v>
      </c>
      <c r="AF98" s="33">
        <f>IFERROR(VLOOKUP($C98, 'All Indicators - Breakdown'!$C:$HE, AF$1, FALSE), " ")</f>
        <v>2</v>
      </c>
      <c r="AG98" s="33">
        <f>IFERROR(VLOOKUP($C98, 'All Indicators - Breakdown'!$C:$HE, AG$1, FALSE), " ")</f>
        <v>4</v>
      </c>
      <c r="AH98" s="33">
        <f>IFERROR(VLOOKUP($C98, 'All Indicators - Breakdown'!$C:$HE, AH$1, FALSE), " ")</f>
        <v>3</v>
      </c>
      <c r="AI98" s="33">
        <f>IFERROR(VLOOKUP($C98, 'All Indicators - Breakdown'!$C:$HE, AI$1, FALSE), " ")</f>
        <v>3</v>
      </c>
      <c r="AJ98" s="33">
        <f>IFERROR(VLOOKUP($C98, 'All Indicators - Breakdown'!$C:$HZ, AJ$1, FALSE), " ")</f>
        <v>5</v>
      </c>
      <c r="AK98" s="33">
        <f>IFERROR(VLOOKUP($C98, 'All Indicators - Breakdown'!$C:$HZ, AK$1, FALSE), " ")</f>
        <v>2</v>
      </c>
      <c r="AL98" s="33">
        <f>IFERROR(VLOOKUP($C98, 'All Indicators - Breakdown'!$C:$HZ, AL$1, FALSE), " ")</f>
        <v>1</v>
      </c>
      <c r="AM98" s="33">
        <f>IFERROR(VLOOKUP($C98, 'All Indicators - Breakdown'!$C:$IU, AM$1, FALSE), " ")</f>
        <v>1</v>
      </c>
      <c r="AN98" s="33">
        <f>IFERROR(VLOOKUP($C98, 'All Indicators - Breakdown'!$C:$IU, AN$1, FALSE), " ")</f>
        <v>1</v>
      </c>
      <c r="AO98" s="33">
        <f>IFERROR(VLOOKUP($C98, 'All Indicators - Breakdown'!$C:$IU, AO$1, FALSE), " ")</f>
        <v>1</v>
      </c>
      <c r="AP98">
        <f t="shared" si="20"/>
        <v>5</v>
      </c>
      <c r="AQ98">
        <f t="shared" si="20"/>
        <v>5</v>
      </c>
      <c r="AR98">
        <f t="shared" si="20"/>
        <v>5</v>
      </c>
      <c r="AS98">
        <f t="shared" si="20"/>
        <v>5</v>
      </c>
      <c r="AT98">
        <f t="shared" si="20"/>
        <v>4</v>
      </c>
      <c r="AU98">
        <f t="shared" si="20"/>
        <v>4</v>
      </c>
      <c r="AV98">
        <f t="shared" si="20"/>
        <v>4</v>
      </c>
      <c r="AW98">
        <f t="shared" si="20"/>
        <v>4</v>
      </c>
      <c r="AX98">
        <f t="shared" si="20"/>
        <v>4</v>
      </c>
      <c r="AY98">
        <f t="shared" si="20"/>
        <v>4</v>
      </c>
      <c r="AZ98">
        <f t="shared" si="20"/>
        <v>3</v>
      </c>
      <c r="BA98">
        <f t="shared" si="20"/>
        <v>3</v>
      </c>
      <c r="BB98">
        <f t="shared" si="20"/>
        <v>3</v>
      </c>
      <c r="BC98">
        <f t="shared" si="20"/>
        <v>3</v>
      </c>
      <c r="BD98">
        <f t="shared" si="20"/>
        <v>3</v>
      </c>
      <c r="BE98">
        <f t="shared" si="20"/>
        <v>3</v>
      </c>
      <c r="BF98">
        <f t="shared" si="19"/>
        <v>3</v>
      </c>
      <c r="BG98">
        <f t="shared" si="19"/>
        <v>3</v>
      </c>
      <c r="BH98">
        <f t="shared" si="19"/>
        <v>2</v>
      </c>
      <c r="BI98">
        <f t="shared" si="19"/>
        <v>2</v>
      </c>
      <c r="BJ98">
        <f t="shared" si="19"/>
        <v>2</v>
      </c>
      <c r="BK98">
        <f t="shared" si="19"/>
        <v>2</v>
      </c>
      <c r="BL98">
        <f t="shared" si="19"/>
        <v>2</v>
      </c>
      <c r="BM98">
        <f t="shared" si="19"/>
        <v>2</v>
      </c>
      <c r="BN98">
        <f t="shared" si="19"/>
        <v>2</v>
      </c>
      <c r="BO98">
        <f t="shared" si="19"/>
        <v>1</v>
      </c>
      <c r="BP98">
        <f t="shared" si="19"/>
        <v>1</v>
      </c>
      <c r="BQ98">
        <f t="shared" si="19"/>
        <v>1</v>
      </c>
      <c r="BR98">
        <f t="shared" si="19"/>
        <v>1</v>
      </c>
      <c r="BS98">
        <f t="shared" si="19"/>
        <v>1</v>
      </c>
      <c r="BT98">
        <f t="shared" si="19"/>
        <v>1</v>
      </c>
      <c r="BU98">
        <f t="shared" si="18"/>
        <v>1</v>
      </c>
      <c r="BV98">
        <f t="shared" si="18"/>
        <v>1</v>
      </c>
      <c r="BW98">
        <f t="shared" si="18"/>
        <v>1</v>
      </c>
      <c r="BX98">
        <f t="shared" si="18"/>
        <v>1</v>
      </c>
      <c r="BY98">
        <f t="shared" si="18"/>
        <v>1</v>
      </c>
    </row>
    <row r="99" spans="1:77" ht="16.3" thickTop="1" thickBot="1" x14ac:dyDescent="0.3">
      <c r="A99" s="16" t="s">
        <v>311</v>
      </c>
      <c r="B99" s="16" t="s">
        <v>338</v>
      </c>
      <c r="C99" s="16" t="s">
        <v>339</v>
      </c>
      <c r="D99" s="10">
        <f>VLOOKUP(C99, Overview!C$3:D$403, 2, FALSE)</f>
        <v>4</v>
      </c>
      <c r="E99" s="34">
        <f t="shared" si="14"/>
        <v>3.9</v>
      </c>
      <c r="F99" s="33">
        <f>IFERROR(VLOOKUP($C99, 'All Indicators - Breakdown'!$C:$GQ, F$1, FALSE), " ")</f>
        <v>4</v>
      </c>
      <c r="G99" s="33">
        <f>IFERROR(VLOOKUP($C99, 'All Indicators - Breakdown'!$C:$GQ, G$1, FALSE), " ")</f>
        <v>4</v>
      </c>
      <c r="H99" s="33">
        <f>IFERROR(VLOOKUP($C99, 'All Indicators - Breakdown'!$C:$GQ, H$1, FALSE), " ")</f>
        <v>4</v>
      </c>
      <c r="I99" s="33">
        <f>IFERROR(VLOOKUP($C99, 'All Indicators - Breakdown'!$C:$GQ, I$1, FALSE), " ")</f>
        <v>4</v>
      </c>
      <c r="J99" s="33">
        <f>IFERROR(VLOOKUP($C99, 'All Indicators - Breakdown'!$C:$GQ, J$1, FALSE), " ")</f>
        <v>3</v>
      </c>
      <c r="K99" s="33">
        <f>IFERROR(VLOOKUP($C99, 'All Indicators - Breakdown'!$C:$GQ, K$1, FALSE), " ")</f>
        <v>3</v>
      </c>
      <c r="L99" s="33">
        <f>IFERROR(VLOOKUP($C99, 'All Indicators - Breakdown'!$C:$GQ, L$1, FALSE), " ")</f>
        <v>2</v>
      </c>
      <c r="M99" s="33">
        <f>IFERROR(VLOOKUP($C99, 'All Indicators - Breakdown'!$C:$GQ, M$1, FALSE), " ")</f>
        <v>3</v>
      </c>
      <c r="N99" s="33" t="str">
        <f>IFERROR(VLOOKUP($C99, 'All Indicators - Breakdown'!$C:$GQ, N$1, FALSE), " ")</f>
        <v>N/A</v>
      </c>
      <c r="O99" s="33">
        <f>IFERROR(VLOOKUP($C99, 'All Indicators - Breakdown'!$C:$GQ, O$1, FALSE), " ")</f>
        <v>4</v>
      </c>
      <c r="P99" s="33">
        <f>IFERROR(VLOOKUP($C99, 'All Indicators - Breakdown'!$C:$GQ, P$1, FALSE), " ")</f>
        <v>2</v>
      </c>
      <c r="Q99" s="33">
        <f>IFERROR(VLOOKUP($C99, 'All Indicators - Breakdown'!$C:$GQ, Q$1, FALSE), " ")</f>
        <v>1</v>
      </c>
      <c r="R99" s="33">
        <f>IFERROR(VLOOKUP($C99, 'All Indicators - Breakdown'!$C:$GQ, R$1, FALSE), " ")</f>
        <v>2</v>
      </c>
      <c r="S99" s="33">
        <f>IFERROR(VLOOKUP($C99, 'All Indicators - Breakdown'!$C:$GQ, S$1, FALSE), " ")</f>
        <v>4</v>
      </c>
      <c r="T99" s="33">
        <f>IFERROR(VLOOKUP($C99, 'All Indicators - Breakdown'!$C:$GQ, T$1, FALSE), " ")</f>
        <v>3</v>
      </c>
      <c r="U99" s="33">
        <f>IFERROR(VLOOKUP($C99, 'All Indicators - Breakdown'!$C:$GQ, U$1, FALSE), " ")</f>
        <v>5</v>
      </c>
      <c r="V99" s="33">
        <f>IFERROR(VLOOKUP($C99, 'All Indicators - Breakdown'!$C:$GQ, V$1, FALSE), " ")</f>
        <v>3</v>
      </c>
      <c r="W99" s="33">
        <f>IFERROR(VLOOKUP($C99, 'All Indicators - Breakdown'!$C:$GQ, W$1, FALSE), " ")</f>
        <v>3</v>
      </c>
      <c r="X99" s="33">
        <f>IFERROR(VLOOKUP($C99, 'All Indicators - Breakdown'!$C:$GQ, X$1, FALSE), " ")</f>
        <v>1</v>
      </c>
      <c r="Y99" s="33">
        <f>IFERROR(VLOOKUP($C99, 'All Indicators - Breakdown'!$C:$GQ, Y$1, FALSE), " ")</f>
        <v>5</v>
      </c>
      <c r="Z99" s="33">
        <f>IFERROR(VLOOKUP($C99, 'All Indicators - Breakdown'!$C:$GQ, Z$1, FALSE), " ")</f>
        <v>1</v>
      </c>
      <c r="AA99" s="33">
        <f>IFERROR(VLOOKUP($C99, 'All Indicators - Breakdown'!$C:$GQ, AA$1, FALSE), " ")</f>
        <v>2</v>
      </c>
      <c r="AB99" s="33">
        <f>IFERROR(VLOOKUP($C99, 'All Indicators - Breakdown'!$C:$GQ, AB$1, FALSE), " ")</f>
        <v>4</v>
      </c>
      <c r="AC99" s="33">
        <f>IFERROR(VLOOKUP($C99, 'All Indicators - Breakdown'!$C:$GQ, AC$1, FALSE), " ")</f>
        <v>5</v>
      </c>
      <c r="AD99" s="33">
        <f>IFERROR(VLOOKUP($C99, 'All Indicators - Breakdown'!$C:$GQ, AD$1, FALSE), " ")</f>
        <v>1</v>
      </c>
      <c r="AE99" s="33">
        <f>IFERROR(VLOOKUP($C99, 'All Indicators - Breakdown'!$C:$HE, AE$1, FALSE), " ")</f>
        <v>4</v>
      </c>
      <c r="AF99" s="33">
        <f>IFERROR(VLOOKUP($C99, 'All Indicators - Breakdown'!$C:$HE, AF$1, FALSE), " ")</f>
        <v>2</v>
      </c>
      <c r="AG99" s="33">
        <f>IFERROR(VLOOKUP($C99, 'All Indicators - Breakdown'!$C:$HE, AG$1, FALSE), " ")</f>
        <v>4</v>
      </c>
      <c r="AH99" s="33">
        <f>IFERROR(VLOOKUP($C99, 'All Indicators - Breakdown'!$C:$HE, AH$1, FALSE), " ")</f>
        <v>3</v>
      </c>
      <c r="AI99" s="33">
        <f>IFERROR(VLOOKUP($C99, 'All Indicators - Breakdown'!$C:$HE, AI$1, FALSE), " ")</f>
        <v>3</v>
      </c>
      <c r="AJ99" s="33">
        <f>IFERROR(VLOOKUP($C99, 'All Indicators - Breakdown'!$C:$HZ, AJ$1, FALSE), " ")</f>
        <v>4</v>
      </c>
      <c r="AK99" s="33">
        <f>IFERROR(VLOOKUP($C99, 'All Indicators - Breakdown'!$C:$HZ, AK$1, FALSE), " ")</f>
        <v>3</v>
      </c>
      <c r="AL99" s="33">
        <f>IFERROR(VLOOKUP($C99, 'All Indicators - Breakdown'!$C:$HZ, AL$1, FALSE), " ")</f>
        <v>1</v>
      </c>
      <c r="AM99" s="33">
        <f>IFERROR(VLOOKUP($C99, 'All Indicators - Breakdown'!$C:$IU, AM$1, FALSE), " ")</f>
        <v>1</v>
      </c>
      <c r="AN99" s="33">
        <f>IFERROR(VLOOKUP($C99, 'All Indicators - Breakdown'!$C:$IU, AN$1, FALSE), " ")</f>
        <v>1</v>
      </c>
      <c r="AO99" s="33">
        <f>IFERROR(VLOOKUP($C99, 'All Indicators - Breakdown'!$C:$IU, AO$1, FALSE), " ")</f>
        <v>1</v>
      </c>
      <c r="AP99">
        <f t="shared" si="20"/>
        <v>5</v>
      </c>
      <c r="AQ99">
        <f t="shared" si="20"/>
        <v>5</v>
      </c>
      <c r="AR99">
        <f t="shared" si="20"/>
        <v>5</v>
      </c>
      <c r="AS99">
        <f t="shared" si="20"/>
        <v>4</v>
      </c>
      <c r="AT99">
        <f t="shared" si="20"/>
        <v>4</v>
      </c>
      <c r="AU99">
        <f t="shared" si="20"/>
        <v>4</v>
      </c>
      <c r="AV99">
        <f t="shared" si="20"/>
        <v>4</v>
      </c>
      <c r="AW99">
        <f t="shared" si="20"/>
        <v>4</v>
      </c>
      <c r="AX99">
        <f t="shared" si="20"/>
        <v>4</v>
      </c>
      <c r="AY99">
        <f t="shared" si="20"/>
        <v>4</v>
      </c>
      <c r="AZ99">
        <f t="shared" si="20"/>
        <v>4</v>
      </c>
      <c r="BA99">
        <f t="shared" si="20"/>
        <v>4</v>
      </c>
      <c r="BB99">
        <f t="shared" si="20"/>
        <v>4</v>
      </c>
      <c r="BC99">
        <f t="shared" si="20"/>
        <v>3</v>
      </c>
      <c r="BD99">
        <f t="shared" si="20"/>
        <v>3</v>
      </c>
      <c r="BE99">
        <f t="shared" si="20"/>
        <v>3</v>
      </c>
      <c r="BF99">
        <f t="shared" si="19"/>
        <v>3</v>
      </c>
      <c r="BG99">
        <f t="shared" si="19"/>
        <v>3</v>
      </c>
      <c r="BH99">
        <f t="shared" si="19"/>
        <v>3</v>
      </c>
      <c r="BI99">
        <f t="shared" si="19"/>
        <v>3</v>
      </c>
      <c r="BJ99">
        <f t="shared" si="19"/>
        <v>3</v>
      </c>
      <c r="BK99">
        <f t="shared" si="19"/>
        <v>3</v>
      </c>
      <c r="BL99">
        <f t="shared" si="19"/>
        <v>2</v>
      </c>
      <c r="BM99">
        <f t="shared" si="19"/>
        <v>2</v>
      </c>
      <c r="BN99">
        <f t="shared" si="19"/>
        <v>2</v>
      </c>
      <c r="BO99">
        <f t="shared" si="19"/>
        <v>2</v>
      </c>
      <c r="BP99">
        <f t="shared" si="19"/>
        <v>2</v>
      </c>
      <c r="BQ99">
        <f t="shared" si="19"/>
        <v>1</v>
      </c>
      <c r="BR99">
        <f t="shared" si="19"/>
        <v>1</v>
      </c>
      <c r="BS99">
        <f t="shared" si="19"/>
        <v>1</v>
      </c>
      <c r="BT99">
        <f t="shared" si="19"/>
        <v>1</v>
      </c>
      <c r="BU99">
        <f t="shared" si="18"/>
        <v>1</v>
      </c>
      <c r="BV99">
        <f t="shared" si="18"/>
        <v>1</v>
      </c>
      <c r="BW99">
        <f t="shared" si="18"/>
        <v>1</v>
      </c>
      <c r="BX99">
        <f t="shared" si="18"/>
        <v>1</v>
      </c>
      <c r="BY99">
        <f t="shared" si="18"/>
        <v>0</v>
      </c>
    </row>
    <row r="100" spans="1:77" ht="16.3" thickTop="1" thickBot="1" x14ac:dyDescent="0.3">
      <c r="A100" s="16" t="s">
        <v>311</v>
      </c>
      <c r="B100" s="16" t="s">
        <v>340</v>
      </c>
      <c r="C100" s="16" t="s">
        <v>341</v>
      </c>
      <c r="D100" s="10">
        <f>VLOOKUP(C100, Overview!C$3:D$403, 2, FALSE)</f>
        <v>4</v>
      </c>
      <c r="E100" s="34">
        <f t="shared" si="14"/>
        <v>3.8</v>
      </c>
      <c r="F100" s="33">
        <f>IFERROR(VLOOKUP($C100, 'All Indicators - Breakdown'!$C:$GQ, F$1, FALSE), " ")</f>
        <v>4</v>
      </c>
      <c r="G100" s="33">
        <f>IFERROR(VLOOKUP($C100, 'All Indicators - Breakdown'!$C:$GQ, G$1, FALSE), " ")</f>
        <v>4</v>
      </c>
      <c r="H100" s="33">
        <f>IFERROR(VLOOKUP($C100, 'All Indicators - Breakdown'!$C:$GQ, H$1, FALSE), " ")</f>
        <v>4</v>
      </c>
      <c r="I100" s="33">
        <f>IFERROR(VLOOKUP($C100, 'All Indicators - Breakdown'!$C:$GQ, I$1, FALSE), " ")</f>
        <v>4</v>
      </c>
      <c r="J100" s="33">
        <f>IFERROR(VLOOKUP($C100, 'All Indicators - Breakdown'!$C:$GQ, J$1, FALSE), " ")</f>
        <v>3</v>
      </c>
      <c r="K100" s="33">
        <f>IFERROR(VLOOKUP($C100, 'All Indicators - Breakdown'!$C:$GQ, K$1, FALSE), " ")</f>
        <v>3</v>
      </c>
      <c r="L100" s="33">
        <f>IFERROR(VLOOKUP($C100, 'All Indicators - Breakdown'!$C:$GQ, L$1, FALSE), " ")</f>
        <v>2</v>
      </c>
      <c r="M100" s="33">
        <f>IFERROR(VLOOKUP($C100, 'All Indicators - Breakdown'!$C:$GQ, M$1, FALSE), " ")</f>
        <v>3</v>
      </c>
      <c r="N100" s="33">
        <f>IFERROR(VLOOKUP($C100, 'All Indicators - Breakdown'!$C:$GQ, N$1, FALSE), " ")</f>
        <v>1</v>
      </c>
      <c r="O100" s="33">
        <f>IFERROR(VLOOKUP($C100, 'All Indicators - Breakdown'!$C:$GQ, O$1, FALSE), " ")</f>
        <v>4</v>
      </c>
      <c r="P100" s="33">
        <f>IFERROR(VLOOKUP($C100, 'All Indicators - Breakdown'!$C:$GQ, P$1, FALSE), " ")</f>
        <v>2</v>
      </c>
      <c r="Q100" s="33">
        <f>IFERROR(VLOOKUP($C100, 'All Indicators - Breakdown'!$C:$GQ, Q$1, FALSE), " ")</f>
        <v>1</v>
      </c>
      <c r="R100" s="33">
        <f>IFERROR(VLOOKUP($C100, 'All Indicators - Breakdown'!$C:$GQ, R$1, FALSE), " ")</f>
        <v>2</v>
      </c>
      <c r="S100" s="33">
        <f>IFERROR(VLOOKUP($C100, 'All Indicators - Breakdown'!$C:$GQ, S$1, FALSE), " ")</f>
        <v>3</v>
      </c>
      <c r="T100" s="33">
        <f>IFERROR(VLOOKUP($C100, 'All Indicators - Breakdown'!$C:$GQ, T$1, FALSE), " ")</f>
        <v>3</v>
      </c>
      <c r="U100" s="33">
        <f>IFERROR(VLOOKUP($C100, 'All Indicators - Breakdown'!$C:$GQ, U$1, FALSE), " ")</f>
        <v>5</v>
      </c>
      <c r="V100" s="33">
        <f>IFERROR(VLOOKUP($C100, 'All Indicators - Breakdown'!$C:$GQ, V$1, FALSE), " ")</f>
        <v>3</v>
      </c>
      <c r="W100" s="33">
        <f>IFERROR(VLOOKUP($C100, 'All Indicators - Breakdown'!$C:$GQ, W$1, FALSE), " ")</f>
        <v>3</v>
      </c>
      <c r="X100" s="33">
        <f>IFERROR(VLOOKUP($C100, 'All Indicators - Breakdown'!$C:$GQ, X$1, FALSE), " ")</f>
        <v>1</v>
      </c>
      <c r="Y100" s="33">
        <f>IFERROR(VLOOKUP($C100, 'All Indicators - Breakdown'!$C:$GQ, Y$1, FALSE), " ")</f>
        <v>5</v>
      </c>
      <c r="Z100" s="33">
        <f>IFERROR(VLOOKUP($C100, 'All Indicators - Breakdown'!$C:$GQ, Z$1, FALSE), " ")</f>
        <v>1</v>
      </c>
      <c r="AA100" s="33">
        <f>IFERROR(VLOOKUP($C100, 'All Indicators - Breakdown'!$C:$GQ, AA$1, FALSE), " ")</f>
        <v>1</v>
      </c>
      <c r="AB100" s="33">
        <f>IFERROR(VLOOKUP($C100, 'All Indicators - Breakdown'!$C:$GQ, AB$1, FALSE), " ")</f>
        <v>4</v>
      </c>
      <c r="AC100" s="33">
        <f>IFERROR(VLOOKUP($C100, 'All Indicators - Breakdown'!$C:$GQ, AC$1, FALSE), " ")</f>
        <v>5</v>
      </c>
      <c r="AD100" s="33">
        <f>IFERROR(VLOOKUP($C100, 'All Indicators - Breakdown'!$C:$GQ, AD$1, FALSE), " ")</f>
        <v>2</v>
      </c>
      <c r="AE100" s="33">
        <f>IFERROR(VLOOKUP($C100, 'All Indicators - Breakdown'!$C:$HE, AE$1, FALSE), " ")</f>
        <v>4</v>
      </c>
      <c r="AF100" s="33">
        <f>IFERROR(VLOOKUP($C100, 'All Indicators - Breakdown'!$C:$HE, AF$1, FALSE), " ")</f>
        <v>2</v>
      </c>
      <c r="AG100" s="33">
        <f>IFERROR(VLOOKUP($C100, 'All Indicators - Breakdown'!$C:$HE, AG$1, FALSE), " ")</f>
        <v>4</v>
      </c>
      <c r="AH100" s="33">
        <f>IFERROR(VLOOKUP($C100, 'All Indicators - Breakdown'!$C:$HE, AH$1, FALSE), " ")</f>
        <v>3</v>
      </c>
      <c r="AI100" s="33">
        <f>IFERROR(VLOOKUP($C100, 'All Indicators - Breakdown'!$C:$HE, AI$1, FALSE), " ")</f>
        <v>3</v>
      </c>
      <c r="AJ100" s="33">
        <f>IFERROR(VLOOKUP($C100, 'All Indicators - Breakdown'!$C:$HZ, AJ$1, FALSE), " ")</f>
        <v>3</v>
      </c>
      <c r="AK100" s="33">
        <f>IFERROR(VLOOKUP($C100, 'All Indicators - Breakdown'!$C:$HZ, AK$1, FALSE), " ")</f>
        <v>2</v>
      </c>
      <c r="AL100" s="33">
        <f>IFERROR(VLOOKUP($C100, 'All Indicators - Breakdown'!$C:$HZ, AL$1, FALSE), " ")</f>
        <v>1</v>
      </c>
      <c r="AM100" s="33">
        <f>IFERROR(VLOOKUP($C100, 'All Indicators - Breakdown'!$C:$IU, AM$1, FALSE), " ")</f>
        <v>1</v>
      </c>
      <c r="AN100" s="33">
        <f>IFERROR(VLOOKUP($C100, 'All Indicators - Breakdown'!$C:$IU, AN$1, FALSE), " ")</f>
        <v>1</v>
      </c>
      <c r="AO100" s="33">
        <f>IFERROR(VLOOKUP($C100, 'All Indicators - Breakdown'!$C:$IU, AO$1, FALSE), " ")</f>
        <v>1</v>
      </c>
      <c r="AP100">
        <f t="shared" si="20"/>
        <v>5</v>
      </c>
      <c r="AQ100">
        <f t="shared" si="20"/>
        <v>5</v>
      </c>
      <c r="AR100">
        <f t="shared" si="20"/>
        <v>5</v>
      </c>
      <c r="AS100">
        <f t="shared" si="20"/>
        <v>4</v>
      </c>
      <c r="AT100">
        <f t="shared" si="20"/>
        <v>4</v>
      </c>
      <c r="AU100">
        <f t="shared" si="20"/>
        <v>4</v>
      </c>
      <c r="AV100">
        <f t="shared" si="20"/>
        <v>4</v>
      </c>
      <c r="AW100">
        <f t="shared" si="20"/>
        <v>4</v>
      </c>
      <c r="AX100">
        <f t="shared" si="20"/>
        <v>4</v>
      </c>
      <c r="AY100">
        <f t="shared" si="20"/>
        <v>4</v>
      </c>
      <c r="AZ100">
        <f t="shared" si="20"/>
        <v>4</v>
      </c>
      <c r="BA100">
        <f t="shared" si="20"/>
        <v>3</v>
      </c>
      <c r="BB100">
        <f t="shared" si="20"/>
        <v>3</v>
      </c>
      <c r="BC100">
        <f t="shared" si="20"/>
        <v>3</v>
      </c>
      <c r="BD100">
        <f t="shared" si="20"/>
        <v>3</v>
      </c>
      <c r="BE100">
        <f t="shared" si="20"/>
        <v>3</v>
      </c>
      <c r="BF100">
        <f t="shared" si="19"/>
        <v>3</v>
      </c>
      <c r="BG100">
        <f t="shared" si="19"/>
        <v>3</v>
      </c>
      <c r="BH100">
        <f t="shared" si="19"/>
        <v>3</v>
      </c>
      <c r="BI100">
        <f t="shared" si="19"/>
        <v>3</v>
      </c>
      <c r="BJ100">
        <f t="shared" si="19"/>
        <v>3</v>
      </c>
      <c r="BK100">
        <f t="shared" si="19"/>
        <v>2</v>
      </c>
      <c r="BL100">
        <f t="shared" si="19"/>
        <v>2</v>
      </c>
      <c r="BM100">
        <f t="shared" si="19"/>
        <v>2</v>
      </c>
      <c r="BN100">
        <f t="shared" si="19"/>
        <v>2</v>
      </c>
      <c r="BO100">
        <f t="shared" si="19"/>
        <v>2</v>
      </c>
      <c r="BP100">
        <f t="shared" si="19"/>
        <v>2</v>
      </c>
      <c r="BQ100">
        <f t="shared" si="19"/>
        <v>1</v>
      </c>
      <c r="BR100">
        <f t="shared" si="19"/>
        <v>1</v>
      </c>
      <c r="BS100">
        <f t="shared" si="19"/>
        <v>1</v>
      </c>
      <c r="BT100">
        <f t="shared" si="19"/>
        <v>1</v>
      </c>
      <c r="BU100">
        <f t="shared" si="18"/>
        <v>1</v>
      </c>
      <c r="BV100">
        <f t="shared" si="18"/>
        <v>1</v>
      </c>
      <c r="BW100">
        <f t="shared" si="18"/>
        <v>1</v>
      </c>
      <c r="BX100">
        <f t="shared" si="18"/>
        <v>1</v>
      </c>
      <c r="BY100">
        <f t="shared" si="18"/>
        <v>1</v>
      </c>
    </row>
    <row r="101" spans="1:77" ht="16.3" thickTop="1" thickBot="1" x14ac:dyDescent="0.3">
      <c r="A101" s="16" t="s">
        <v>342</v>
      </c>
      <c r="B101" s="16" t="s">
        <v>342</v>
      </c>
      <c r="C101" s="16" t="s">
        <v>343</v>
      </c>
      <c r="D101" s="10">
        <f>VLOOKUP(C101, Overview!C$3:D$403, 2, FALSE)</f>
        <v>3</v>
      </c>
      <c r="E101" s="34">
        <f t="shared" si="14"/>
        <v>3.3</v>
      </c>
      <c r="F101" s="33">
        <f>IFERROR(VLOOKUP($C101, 'All Indicators - Breakdown'!$C:$GQ, F$1, FALSE), " ")</f>
        <v>4</v>
      </c>
      <c r="G101" s="33">
        <f>IFERROR(VLOOKUP($C101, 'All Indicators - Breakdown'!$C:$GQ, G$1, FALSE), " ")</f>
        <v>3</v>
      </c>
      <c r="H101" s="33">
        <f>IFERROR(VLOOKUP($C101, 'All Indicators - Breakdown'!$C:$GQ, H$1, FALSE), " ")</f>
        <v>4</v>
      </c>
      <c r="I101" s="33">
        <f>IFERROR(VLOOKUP($C101, 'All Indicators - Breakdown'!$C:$GQ, I$1, FALSE), " ")</f>
        <v>4</v>
      </c>
      <c r="J101" s="33">
        <f>IFERROR(VLOOKUP($C101, 'All Indicators - Breakdown'!$C:$GQ, J$1, FALSE), " ")</f>
        <v>3</v>
      </c>
      <c r="K101" s="33">
        <f>IFERROR(VLOOKUP($C101, 'All Indicators - Breakdown'!$C:$GQ, K$1, FALSE), " ")</f>
        <v>1</v>
      </c>
      <c r="L101" s="33">
        <f>IFERROR(VLOOKUP($C101, 'All Indicators - Breakdown'!$C:$GQ, L$1, FALSE), " ")</f>
        <v>1</v>
      </c>
      <c r="M101" s="33">
        <f>IFERROR(VLOOKUP($C101, 'All Indicators - Breakdown'!$C:$GQ, M$1, FALSE), " ")</f>
        <v>2</v>
      </c>
      <c r="N101" s="33" t="str">
        <f>IFERROR(VLOOKUP($C101, 'All Indicators - Breakdown'!$C:$GQ, N$1, FALSE), " ")</f>
        <v>N/A</v>
      </c>
      <c r="O101" s="33">
        <f>IFERROR(VLOOKUP($C101, 'All Indicators - Breakdown'!$C:$GQ, O$1, FALSE), " ")</f>
        <v>3</v>
      </c>
      <c r="P101" s="33">
        <f>IFERROR(VLOOKUP($C101, 'All Indicators - Breakdown'!$C:$GQ, P$1, FALSE), " ")</f>
        <v>2</v>
      </c>
      <c r="Q101" s="33">
        <f>IFERROR(VLOOKUP($C101, 'All Indicators - Breakdown'!$C:$GQ, Q$1, FALSE), " ")</f>
        <v>1</v>
      </c>
      <c r="R101" s="33">
        <f>IFERROR(VLOOKUP($C101, 'All Indicators - Breakdown'!$C:$GQ, R$1, FALSE), " ")</f>
        <v>2</v>
      </c>
      <c r="S101" s="33">
        <f>IFERROR(VLOOKUP($C101, 'All Indicators - Breakdown'!$C:$GQ, S$1, FALSE), " ")</f>
        <v>2</v>
      </c>
      <c r="T101" s="33">
        <f>IFERROR(VLOOKUP($C101, 'All Indicators - Breakdown'!$C:$GQ, T$1, FALSE), " ")</f>
        <v>1</v>
      </c>
      <c r="U101" s="33">
        <f>IFERROR(VLOOKUP($C101, 'All Indicators - Breakdown'!$C:$GQ, U$1, FALSE), " ")</f>
        <v>3</v>
      </c>
      <c r="V101" s="33">
        <f>IFERROR(VLOOKUP($C101, 'All Indicators - Breakdown'!$C:$GQ, V$1, FALSE), " ")</f>
        <v>1</v>
      </c>
      <c r="W101" s="33">
        <f>IFERROR(VLOOKUP($C101, 'All Indicators - Breakdown'!$C:$GQ, W$1, FALSE), " ")</f>
        <v>2</v>
      </c>
      <c r="X101" s="33">
        <f>IFERROR(VLOOKUP($C101, 'All Indicators - Breakdown'!$C:$GQ, X$1, FALSE), " ")</f>
        <v>1</v>
      </c>
      <c r="Y101" s="33">
        <f>IFERROR(VLOOKUP($C101, 'All Indicators - Breakdown'!$C:$GQ, Y$1, FALSE), " ")</f>
        <v>1</v>
      </c>
      <c r="Z101" s="33">
        <f>IFERROR(VLOOKUP($C101, 'All Indicators - Breakdown'!$C:$GQ, Z$1, FALSE), " ")</f>
        <v>3</v>
      </c>
      <c r="AA101" s="33">
        <f>IFERROR(VLOOKUP($C101, 'All Indicators - Breakdown'!$C:$GQ, AA$1, FALSE), " ")</f>
        <v>1</v>
      </c>
      <c r="AB101" s="33">
        <f>IFERROR(VLOOKUP($C101, 'All Indicators - Breakdown'!$C:$GQ, AB$1, FALSE), " ")</f>
        <v>3</v>
      </c>
      <c r="AC101" s="33">
        <f>IFERROR(VLOOKUP($C101, 'All Indicators - Breakdown'!$C:$GQ, AC$1, FALSE), " ")</f>
        <v>4</v>
      </c>
      <c r="AD101" s="33">
        <f>IFERROR(VLOOKUP($C101, 'All Indicators - Breakdown'!$C:$GQ, AD$1, FALSE), " ")</f>
        <v>1</v>
      </c>
      <c r="AE101" s="33">
        <f>IFERROR(VLOOKUP($C101, 'All Indicators - Breakdown'!$C:$HE, AE$1, FALSE), " ")</f>
        <v>4</v>
      </c>
      <c r="AF101" s="33">
        <f>IFERROR(VLOOKUP($C101, 'All Indicators - Breakdown'!$C:$HE, AF$1, FALSE), " ")</f>
        <v>2</v>
      </c>
      <c r="AG101" s="33">
        <f>IFERROR(VLOOKUP($C101, 'All Indicators - Breakdown'!$C:$HE, AG$1, FALSE), " ")</f>
        <v>4</v>
      </c>
      <c r="AH101" s="33">
        <f>IFERROR(VLOOKUP($C101, 'All Indicators - Breakdown'!$C:$HE, AH$1, FALSE), " ")</f>
        <v>3</v>
      </c>
      <c r="AI101" s="33">
        <f>IFERROR(VLOOKUP($C101, 'All Indicators - Breakdown'!$C:$HE, AI$1, FALSE), " ")</f>
        <v>3</v>
      </c>
      <c r="AJ101" s="33">
        <f>IFERROR(VLOOKUP($C101, 'All Indicators - Breakdown'!$C:$HZ, AJ$1, FALSE), " ")</f>
        <v>3</v>
      </c>
      <c r="AK101" s="33">
        <f>IFERROR(VLOOKUP($C101, 'All Indicators - Breakdown'!$C:$HZ, AK$1, FALSE), " ")</f>
        <v>3</v>
      </c>
      <c r="AL101" s="33">
        <f>IFERROR(VLOOKUP($C101, 'All Indicators - Breakdown'!$C:$HZ, AL$1, FALSE), " ")</f>
        <v>1</v>
      </c>
      <c r="AM101" s="33">
        <f>IFERROR(VLOOKUP($C101, 'All Indicators - Breakdown'!$C:$IU, AM$1, FALSE), " ")</f>
        <v>1</v>
      </c>
      <c r="AN101" s="33">
        <f>IFERROR(VLOOKUP($C101, 'All Indicators - Breakdown'!$C:$IU, AN$1, FALSE), " ")</f>
        <v>1</v>
      </c>
      <c r="AO101" s="33">
        <f>IFERROR(VLOOKUP($C101, 'All Indicators - Breakdown'!$C:$IU, AO$1, FALSE), " ")</f>
        <v>1</v>
      </c>
      <c r="AP101">
        <f t="shared" si="20"/>
        <v>4</v>
      </c>
      <c r="AQ101">
        <f t="shared" si="20"/>
        <v>4</v>
      </c>
      <c r="AR101">
        <f t="shared" si="20"/>
        <v>4</v>
      </c>
      <c r="AS101">
        <f t="shared" si="20"/>
        <v>4</v>
      </c>
      <c r="AT101">
        <f t="shared" si="20"/>
        <v>4</v>
      </c>
      <c r="AU101">
        <f t="shared" si="20"/>
        <v>4</v>
      </c>
      <c r="AV101">
        <f t="shared" si="20"/>
        <v>3</v>
      </c>
      <c r="AW101">
        <f t="shared" si="20"/>
        <v>3</v>
      </c>
      <c r="AX101">
        <f t="shared" si="20"/>
        <v>3</v>
      </c>
      <c r="AY101">
        <f t="shared" si="20"/>
        <v>3</v>
      </c>
      <c r="AZ101">
        <f t="shared" si="20"/>
        <v>3</v>
      </c>
      <c r="BA101">
        <f t="shared" si="20"/>
        <v>3</v>
      </c>
      <c r="BB101">
        <f t="shared" si="20"/>
        <v>3</v>
      </c>
      <c r="BC101">
        <f t="shared" si="20"/>
        <v>3</v>
      </c>
      <c r="BD101">
        <f t="shared" si="20"/>
        <v>3</v>
      </c>
      <c r="BE101">
        <f t="shared" si="20"/>
        <v>3</v>
      </c>
      <c r="BF101">
        <f t="shared" si="19"/>
        <v>2</v>
      </c>
      <c r="BG101">
        <f t="shared" si="19"/>
        <v>2</v>
      </c>
      <c r="BH101">
        <f t="shared" si="19"/>
        <v>2</v>
      </c>
      <c r="BI101">
        <f t="shared" si="19"/>
        <v>2</v>
      </c>
      <c r="BJ101">
        <f t="shared" si="19"/>
        <v>2</v>
      </c>
      <c r="BK101">
        <f t="shared" si="19"/>
        <v>2</v>
      </c>
      <c r="BL101">
        <f t="shared" si="19"/>
        <v>1</v>
      </c>
      <c r="BM101">
        <f t="shared" si="19"/>
        <v>1</v>
      </c>
      <c r="BN101">
        <f t="shared" si="19"/>
        <v>1</v>
      </c>
      <c r="BO101">
        <f t="shared" si="19"/>
        <v>1</v>
      </c>
      <c r="BP101">
        <f t="shared" si="19"/>
        <v>1</v>
      </c>
      <c r="BQ101">
        <f t="shared" si="19"/>
        <v>1</v>
      </c>
      <c r="BR101">
        <f t="shared" si="19"/>
        <v>1</v>
      </c>
      <c r="BS101">
        <f t="shared" si="19"/>
        <v>1</v>
      </c>
      <c r="BT101">
        <f t="shared" si="19"/>
        <v>1</v>
      </c>
      <c r="BU101">
        <f t="shared" si="18"/>
        <v>1</v>
      </c>
      <c r="BV101">
        <f t="shared" si="18"/>
        <v>1</v>
      </c>
      <c r="BW101">
        <f t="shared" si="18"/>
        <v>1</v>
      </c>
      <c r="BX101">
        <f t="shared" si="18"/>
        <v>1</v>
      </c>
      <c r="BY101">
        <f t="shared" si="18"/>
        <v>0</v>
      </c>
    </row>
    <row r="102" spans="1:77" ht="16.3" thickTop="1" thickBot="1" x14ac:dyDescent="0.3">
      <c r="A102" s="16" t="s">
        <v>342</v>
      </c>
      <c r="B102" s="16" t="s">
        <v>344</v>
      </c>
      <c r="C102" s="16" t="s">
        <v>345</v>
      </c>
      <c r="D102" s="10">
        <f>VLOOKUP(C102, Overview!C$3:D$403, 2, FALSE)</f>
        <v>3</v>
      </c>
      <c r="E102" s="34">
        <f t="shared" si="14"/>
        <v>3.7</v>
      </c>
      <c r="F102" s="33">
        <f>IFERROR(VLOOKUP($C102, 'All Indicators - Breakdown'!$C:$GQ, F$1, FALSE), " ")</f>
        <v>4</v>
      </c>
      <c r="G102" s="33">
        <f>IFERROR(VLOOKUP($C102, 'All Indicators - Breakdown'!$C:$GQ, G$1, FALSE), " ")</f>
        <v>4</v>
      </c>
      <c r="H102" s="33">
        <f>IFERROR(VLOOKUP($C102, 'All Indicators - Breakdown'!$C:$GQ, H$1, FALSE), " ")</f>
        <v>4</v>
      </c>
      <c r="I102" s="33">
        <f>IFERROR(VLOOKUP($C102, 'All Indicators - Breakdown'!$C:$GQ, I$1, FALSE), " ")</f>
        <v>3</v>
      </c>
      <c r="J102" s="33">
        <f>IFERROR(VLOOKUP($C102, 'All Indicators - Breakdown'!$C:$GQ, J$1, FALSE), " ")</f>
        <v>3</v>
      </c>
      <c r="K102" s="33">
        <f>IFERROR(VLOOKUP($C102, 'All Indicators - Breakdown'!$C:$GQ, K$1, FALSE), " ")</f>
        <v>1</v>
      </c>
      <c r="L102" s="33">
        <f>IFERROR(VLOOKUP($C102, 'All Indicators - Breakdown'!$C:$GQ, L$1, FALSE), " ")</f>
        <v>1</v>
      </c>
      <c r="M102" s="33">
        <f>IFERROR(VLOOKUP($C102, 'All Indicators - Breakdown'!$C:$GQ, M$1, FALSE), " ")</f>
        <v>3</v>
      </c>
      <c r="N102" s="33" t="str">
        <f>IFERROR(VLOOKUP($C102, 'All Indicators - Breakdown'!$C:$GQ, N$1, FALSE), " ")</f>
        <v>N/A</v>
      </c>
      <c r="O102" s="33">
        <f>IFERROR(VLOOKUP($C102, 'All Indicators - Breakdown'!$C:$GQ, O$1, FALSE), " ")</f>
        <v>1</v>
      </c>
      <c r="P102" s="33">
        <f>IFERROR(VLOOKUP($C102, 'All Indicators - Breakdown'!$C:$GQ, P$1, FALSE), " ")</f>
        <v>2</v>
      </c>
      <c r="Q102" s="33">
        <f>IFERROR(VLOOKUP($C102, 'All Indicators - Breakdown'!$C:$GQ, Q$1, FALSE), " ")</f>
        <v>1</v>
      </c>
      <c r="R102" s="33">
        <f>IFERROR(VLOOKUP($C102, 'All Indicators - Breakdown'!$C:$GQ, R$1, FALSE), " ")</f>
        <v>1</v>
      </c>
      <c r="S102" s="33">
        <f>IFERROR(VLOOKUP($C102, 'All Indicators - Breakdown'!$C:$GQ, S$1, FALSE), " ")</f>
        <v>2</v>
      </c>
      <c r="T102" s="33">
        <f>IFERROR(VLOOKUP($C102, 'All Indicators - Breakdown'!$C:$GQ, T$1, FALSE), " ")</f>
        <v>2</v>
      </c>
      <c r="U102" s="33">
        <f>IFERROR(VLOOKUP($C102, 'All Indicators - Breakdown'!$C:$GQ, U$1, FALSE), " ")</f>
        <v>5</v>
      </c>
      <c r="V102" s="33">
        <f>IFERROR(VLOOKUP($C102, 'All Indicators - Breakdown'!$C:$GQ, V$1, FALSE), " ")</f>
        <v>1</v>
      </c>
      <c r="W102" s="33">
        <f>IFERROR(VLOOKUP($C102, 'All Indicators - Breakdown'!$C:$GQ, W$1, FALSE), " ")</f>
        <v>3</v>
      </c>
      <c r="X102" s="33">
        <f>IFERROR(VLOOKUP($C102, 'All Indicators - Breakdown'!$C:$GQ, X$1, FALSE), " ")</f>
        <v>1</v>
      </c>
      <c r="Y102" s="33">
        <f>IFERROR(VLOOKUP($C102, 'All Indicators - Breakdown'!$C:$GQ, Y$1, FALSE), " ")</f>
        <v>1</v>
      </c>
      <c r="Z102" s="33">
        <f>IFERROR(VLOOKUP($C102, 'All Indicators - Breakdown'!$C:$GQ, Z$1, FALSE), " ")</f>
        <v>3</v>
      </c>
      <c r="AA102" s="33">
        <f>IFERROR(VLOOKUP($C102, 'All Indicators - Breakdown'!$C:$GQ, AA$1, FALSE), " ")</f>
        <v>1</v>
      </c>
      <c r="AB102" s="33">
        <f>IFERROR(VLOOKUP($C102, 'All Indicators - Breakdown'!$C:$GQ, AB$1, FALSE), " ")</f>
        <v>3</v>
      </c>
      <c r="AC102" s="33">
        <f>IFERROR(VLOOKUP($C102, 'All Indicators - Breakdown'!$C:$GQ, AC$1, FALSE), " ")</f>
        <v>4</v>
      </c>
      <c r="AD102" s="33">
        <f>IFERROR(VLOOKUP($C102, 'All Indicators - Breakdown'!$C:$GQ, AD$1, FALSE), " ")</f>
        <v>1</v>
      </c>
      <c r="AE102" s="33">
        <f>IFERROR(VLOOKUP($C102, 'All Indicators - Breakdown'!$C:$HE, AE$1, FALSE), " ")</f>
        <v>4</v>
      </c>
      <c r="AF102" s="33">
        <f>IFERROR(VLOOKUP($C102, 'All Indicators - Breakdown'!$C:$HE, AF$1, FALSE), " ")</f>
        <v>3</v>
      </c>
      <c r="AG102" s="33">
        <f>IFERROR(VLOOKUP($C102, 'All Indicators - Breakdown'!$C:$HE, AG$1, FALSE), " ")</f>
        <v>4</v>
      </c>
      <c r="AH102" s="33">
        <f>IFERROR(VLOOKUP($C102, 'All Indicators - Breakdown'!$C:$HE, AH$1, FALSE), " ")</f>
        <v>4</v>
      </c>
      <c r="AI102" s="33">
        <f>IFERROR(VLOOKUP($C102, 'All Indicators - Breakdown'!$C:$HE, AI$1, FALSE), " ")</f>
        <v>4</v>
      </c>
      <c r="AJ102" s="33">
        <f>IFERROR(VLOOKUP($C102, 'All Indicators - Breakdown'!$C:$HZ, AJ$1, FALSE), " ")</f>
        <v>4</v>
      </c>
      <c r="AK102" s="33">
        <f>IFERROR(VLOOKUP($C102, 'All Indicators - Breakdown'!$C:$HZ, AK$1, FALSE), " ")</f>
        <v>4</v>
      </c>
      <c r="AL102" s="33">
        <f>IFERROR(VLOOKUP($C102, 'All Indicators - Breakdown'!$C:$HZ, AL$1, FALSE), " ")</f>
        <v>1</v>
      </c>
      <c r="AM102" s="33">
        <f>IFERROR(VLOOKUP($C102, 'All Indicators - Breakdown'!$C:$IU, AM$1, FALSE), " ")</f>
        <v>1</v>
      </c>
      <c r="AN102" s="33">
        <f>IFERROR(VLOOKUP($C102, 'All Indicators - Breakdown'!$C:$IU, AN$1, FALSE), " ")</f>
        <v>1</v>
      </c>
      <c r="AO102" s="33">
        <f>IFERROR(VLOOKUP($C102, 'All Indicators - Breakdown'!$C:$IU, AO$1, FALSE), " ")</f>
        <v>1</v>
      </c>
      <c r="AP102">
        <f t="shared" si="20"/>
        <v>5</v>
      </c>
      <c r="AQ102">
        <f t="shared" si="20"/>
        <v>4</v>
      </c>
      <c r="AR102">
        <f t="shared" si="20"/>
        <v>4</v>
      </c>
      <c r="AS102">
        <f t="shared" si="20"/>
        <v>4</v>
      </c>
      <c r="AT102">
        <f t="shared" si="20"/>
        <v>4</v>
      </c>
      <c r="AU102">
        <f t="shared" si="20"/>
        <v>4</v>
      </c>
      <c r="AV102">
        <f t="shared" si="20"/>
        <v>4</v>
      </c>
      <c r="AW102">
        <f t="shared" si="20"/>
        <v>4</v>
      </c>
      <c r="AX102">
        <f t="shared" si="20"/>
        <v>4</v>
      </c>
      <c r="AY102">
        <f t="shared" si="20"/>
        <v>4</v>
      </c>
      <c r="AZ102">
        <f t="shared" si="20"/>
        <v>4</v>
      </c>
      <c r="BA102">
        <f t="shared" si="20"/>
        <v>3</v>
      </c>
      <c r="BB102">
        <f t="shared" si="20"/>
        <v>3</v>
      </c>
      <c r="BC102">
        <f t="shared" si="20"/>
        <v>3</v>
      </c>
      <c r="BD102">
        <f t="shared" si="20"/>
        <v>3</v>
      </c>
      <c r="BE102">
        <f t="shared" si="20"/>
        <v>3</v>
      </c>
      <c r="BF102">
        <f t="shared" si="19"/>
        <v>3</v>
      </c>
      <c r="BG102">
        <f t="shared" si="19"/>
        <v>3</v>
      </c>
      <c r="BH102">
        <f t="shared" si="19"/>
        <v>2</v>
      </c>
      <c r="BI102">
        <f t="shared" si="19"/>
        <v>2</v>
      </c>
      <c r="BJ102">
        <f t="shared" si="19"/>
        <v>2</v>
      </c>
      <c r="BK102">
        <f t="shared" si="19"/>
        <v>1</v>
      </c>
      <c r="BL102">
        <f t="shared" si="19"/>
        <v>1</v>
      </c>
      <c r="BM102">
        <f t="shared" si="19"/>
        <v>1</v>
      </c>
      <c r="BN102">
        <f t="shared" si="19"/>
        <v>1</v>
      </c>
      <c r="BO102">
        <f t="shared" si="19"/>
        <v>1</v>
      </c>
      <c r="BP102">
        <f t="shared" si="19"/>
        <v>1</v>
      </c>
      <c r="BQ102">
        <f t="shared" si="19"/>
        <v>1</v>
      </c>
      <c r="BR102">
        <f t="shared" si="19"/>
        <v>1</v>
      </c>
      <c r="BS102">
        <f t="shared" si="19"/>
        <v>1</v>
      </c>
      <c r="BT102">
        <f t="shared" si="19"/>
        <v>1</v>
      </c>
      <c r="BU102">
        <f t="shared" si="18"/>
        <v>1</v>
      </c>
      <c r="BV102">
        <f t="shared" si="18"/>
        <v>1</v>
      </c>
      <c r="BW102">
        <f t="shared" si="18"/>
        <v>1</v>
      </c>
      <c r="BX102">
        <f t="shared" si="18"/>
        <v>1</v>
      </c>
      <c r="BY102">
        <f t="shared" si="18"/>
        <v>0</v>
      </c>
    </row>
    <row r="103" spans="1:77" ht="16.3" thickTop="1" thickBot="1" x14ac:dyDescent="0.3">
      <c r="A103" s="16" t="s">
        <v>342</v>
      </c>
      <c r="B103" s="16" t="s">
        <v>346</v>
      </c>
      <c r="C103" s="16" t="s">
        <v>347</v>
      </c>
      <c r="D103" s="10">
        <f>VLOOKUP(C103, Overview!C$3:D$403, 2, FALSE)</f>
        <v>3</v>
      </c>
      <c r="E103" s="34">
        <f t="shared" si="14"/>
        <v>3.4</v>
      </c>
      <c r="F103" s="33">
        <f>IFERROR(VLOOKUP($C103, 'All Indicators - Breakdown'!$C:$GQ, F$1, FALSE), " ")</f>
        <v>4</v>
      </c>
      <c r="G103" s="33">
        <f>IFERROR(VLOOKUP($C103, 'All Indicators - Breakdown'!$C:$GQ, G$1, FALSE), " ")</f>
        <v>4</v>
      </c>
      <c r="H103" s="33">
        <f>IFERROR(VLOOKUP($C103, 'All Indicators - Breakdown'!$C:$GQ, H$1, FALSE), " ")</f>
        <v>4</v>
      </c>
      <c r="I103" s="33">
        <f>IFERROR(VLOOKUP($C103, 'All Indicators - Breakdown'!$C:$GQ, I$1, FALSE), " ")</f>
        <v>3</v>
      </c>
      <c r="J103" s="33">
        <f>IFERROR(VLOOKUP($C103, 'All Indicators - Breakdown'!$C:$GQ, J$1, FALSE), " ")</f>
        <v>3</v>
      </c>
      <c r="K103" s="33">
        <f>IFERROR(VLOOKUP($C103, 'All Indicators - Breakdown'!$C:$GQ, K$1, FALSE), " ")</f>
        <v>1</v>
      </c>
      <c r="L103" s="33">
        <f>IFERROR(VLOOKUP($C103, 'All Indicators - Breakdown'!$C:$GQ, L$1, FALSE), " ")</f>
        <v>1</v>
      </c>
      <c r="M103" s="33">
        <f>IFERROR(VLOOKUP($C103, 'All Indicators - Breakdown'!$C:$GQ, M$1, FALSE), " ")</f>
        <v>3</v>
      </c>
      <c r="N103" s="33" t="str">
        <f>IFERROR(VLOOKUP($C103, 'All Indicators - Breakdown'!$C:$GQ, N$1, FALSE), " ")</f>
        <v>N/A</v>
      </c>
      <c r="O103" s="33">
        <f>IFERROR(VLOOKUP($C103, 'All Indicators - Breakdown'!$C:$GQ, O$1, FALSE), " ")</f>
        <v>1</v>
      </c>
      <c r="P103" s="33">
        <f>IFERROR(VLOOKUP($C103, 'All Indicators - Breakdown'!$C:$GQ, P$1, FALSE), " ")</f>
        <v>2</v>
      </c>
      <c r="Q103" s="33">
        <f>IFERROR(VLOOKUP($C103, 'All Indicators - Breakdown'!$C:$GQ, Q$1, FALSE), " ")</f>
        <v>1</v>
      </c>
      <c r="R103" s="33">
        <f>IFERROR(VLOOKUP($C103, 'All Indicators - Breakdown'!$C:$GQ, R$1, FALSE), " ")</f>
        <v>1</v>
      </c>
      <c r="S103" s="33">
        <f>IFERROR(VLOOKUP($C103, 'All Indicators - Breakdown'!$C:$GQ, S$1, FALSE), " ")</f>
        <v>2</v>
      </c>
      <c r="T103" s="33">
        <f>IFERROR(VLOOKUP($C103, 'All Indicators - Breakdown'!$C:$GQ, T$1, FALSE), " ")</f>
        <v>2</v>
      </c>
      <c r="U103" s="33">
        <f>IFERROR(VLOOKUP($C103, 'All Indicators - Breakdown'!$C:$GQ, U$1, FALSE), " ")</f>
        <v>3</v>
      </c>
      <c r="V103" s="33">
        <f>IFERROR(VLOOKUP($C103, 'All Indicators - Breakdown'!$C:$GQ, V$1, FALSE), " ")</f>
        <v>1</v>
      </c>
      <c r="W103" s="33">
        <f>IFERROR(VLOOKUP($C103, 'All Indicators - Breakdown'!$C:$GQ, W$1, FALSE), " ")</f>
        <v>2</v>
      </c>
      <c r="X103" s="33">
        <f>IFERROR(VLOOKUP($C103, 'All Indicators - Breakdown'!$C:$GQ, X$1, FALSE), " ")</f>
        <v>1</v>
      </c>
      <c r="Y103" s="33">
        <f>IFERROR(VLOOKUP($C103, 'All Indicators - Breakdown'!$C:$GQ, Y$1, FALSE), " ")</f>
        <v>1</v>
      </c>
      <c r="Z103" s="33">
        <f>IFERROR(VLOOKUP($C103, 'All Indicators - Breakdown'!$C:$GQ, Z$1, FALSE), " ")</f>
        <v>3</v>
      </c>
      <c r="AA103" s="33">
        <f>IFERROR(VLOOKUP($C103, 'All Indicators - Breakdown'!$C:$GQ, AA$1, FALSE), " ")</f>
        <v>1</v>
      </c>
      <c r="AB103" s="33">
        <f>IFERROR(VLOOKUP($C103, 'All Indicators - Breakdown'!$C:$GQ, AB$1, FALSE), " ")</f>
        <v>3</v>
      </c>
      <c r="AC103" s="33">
        <f>IFERROR(VLOOKUP($C103, 'All Indicators - Breakdown'!$C:$GQ, AC$1, FALSE), " ")</f>
        <v>4</v>
      </c>
      <c r="AD103" s="33">
        <f>IFERROR(VLOOKUP($C103, 'All Indicators - Breakdown'!$C:$GQ, AD$1, FALSE), " ")</f>
        <v>1</v>
      </c>
      <c r="AE103" s="33">
        <f>IFERROR(VLOOKUP($C103, 'All Indicators - Breakdown'!$C:$HE, AE$1, FALSE), " ")</f>
        <v>4</v>
      </c>
      <c r="AF103" s="33">
        <f>IFERROR(VLOOKUP($C103, 'All Indicators - Breakdown'!$C:$HE, AF$1, FALSE), " ")</f>
        <v>3</v>
      </c>
      <c r="AG103" s="33">
        <f>IFERROR(VLOOKUP($C103, 'All Indicators - Breakdown'!$C:$HE, AG$1, FALSE), " ")</f>
        <v>4</v>
      </c>
      <c r="AH103" s="33">
        <f>IFERROR(VLOOKUP($C103, 'All Indicators - Breakdown'!$C:$HE, AH$1, FALSE), " ")</f>
        <v>4</v>
      </c>
      <c r="AI103" s="33">
        <f>IFERROR(VLOOKUP($C103, 'All Indicators - Breakdown'!$C:$HE, AI$1, FALSE), " ")</f>
        <v>4</v>
      </c>
      <c r="AJ103" s="33">
        <f>IFERROR(VLOOKUP($C103, 'All Indicators - Breakdown'!$C:$HZ, AJ$1, FALSE), " ")</f>
        <v>3</v>
      </c>
      <c r="AK103" s="33">
        <f>IFERROR(VLOOKUP($C103, 'All Indicators - Breakdown'!$C:$HZ, AK$1, FALSE), " ")</f>
        <v>2</v>
      </c>
      <c r="AL103" s="33">
        <f>IFERROR(VLOOKUP($C103, 'All Indicators - Breakdown'!$C:$HZ, AL$1, FALSE), " ")</f>
        <v>1</v>
      </c>
      <c r="AM103" s="33">
        <f>IFERROR(VLOOKUP($C103, 'All Indicators - Breakdown'!$C:$IU, AM$1, FALSE), " ")</f>
        <v>1</v>
      </c>
      <c r="AN103" s="33">
        <f>IFERROR(VLOOKUP($C103, 'All Indicators - Breakdown'!$C:$IU, AN$1, FALSE), " ")</f>
        <v>1</v>
      </c>
      <c r="AO103" s="33">
        <f>IFERROR(VLOOKUP($C103, 'All Indicators - Breakdown'!$C:$IU, AO$1, FALSE), " ")</f>
        <v>1</v>
      </c>
      <c r="AP103">
        <f t="shared" si="20"/>
        <v>4</v>
      </c>
      <c r="AQ103">
        <f t="shared" si="20"/>
        <v>4</v>
      </c>
      <c r="AR103">
        <f t="shared" si="20"/>
        <v>4</v>
      </c>
      <c r="AS103">
        <f t="shared" si="20"/>
        <v>4</v>
      </c>
      <c r="AT103">
        <f t="shared" si="20"/>
        <v>4</v>
      </c>
      <c r="AU103">
        <f t="shared" si="20"/>
        <v>4</v>
      </c>
      <c r="AV103">
        <f t="shared" si="20"/>
        <v>4</v>
      </c>
      <c r="AW103">
        <f t="shared" si="20"/>
        <v>4</v>
      </c>
      <c r="AX103">
        <f t="shared" si="20"/>
        <v>3</v>
      </c>
      <c r="AY103">
        <f t="shared" si="20"/>
        <v>3</v>
      </c>
      <c r="AZ103">
        <f t="shared" si="20"/>
        <v>3</v>
      </c>
      <c r="BA103">
        <f t="shared" si="20"/>
        <v>3</v>
      </c>
      <c r="BB103">
        <f t="shared" si="20"/>
        <v>3</v>
      </c>
      <c r="BC103">
        <f t="shared" si="20"/>
        <v>3</v>
      </c>
      <c r="BD103">
        <f t="shared" si="20"/>
        <v>3</v>
      </c>
      <c r="BE103">
        <f t="shared" si="20"/>
        <v>3</v>
      </c>
      <c r="BF103">
        <f t="shared" si="19"/>
        <v>2</v>
      </c>
      <c r="BG103">
        <f t="shared" si="19"/>
        <v>2</v>
      </c>
      <c r="BH103">
        <f t="shared" si="19"/>
        <v>2</v>
      </c>
      <c r="BI103">
        <f t="shared" si="19"/>
        <v>2</v>
      </c>
      <c r="BJ103">
        <f t="shared" si="19"/>
        <v>2</v>
      </c>
      <c r="BK103">
        <f t="shared" si="19"/>
        <v>1</v>
      </c>
      <c r="BL103">
        <f t="shared" si="19"/>
        <v>1</v>
      </c>
      <c r="BM103">
        <f t="shared" si="19"/>
        <v>1</v>
      </c>
      <c r="BN103">
        <f t="shared" si="19"/>
        <v>1</v>
      </c>
      <c r="BO103">
        <f t="shared" si="19"/>
        <v>1</v>
      </c>
      <c r="BP103">
        <f t="shared" si="19"/>
        <v>1</v>
      </c>
      <c r="BQ103">
        <f t="shared" si="19"/>
        <v>1</v>
      </c>
      <c r="BR103">
        <f t="shared" si="19"/>
        <v>1</v>
      </c>
      <c r="BS103">
        <f t="shared" si="19"/>
        <v>1</v>
      </c>
      <c r="BT103">
        <f t="shared" si="19"/>
        <v>1</v>
      </c>
      <c r="BU103">
        <f t="shared" si="18"/>
        <v>1</v>
      </c>
      <c r="BV103">
        <f t="shared" si="18"/>
        <v>1</v>
      </c>
      <c r="BW103">
        <f t="shared" si="18"/>
        <v>1</v>
      </c>
      <c r="BX103">
        <f t="shared" si="18"/>
        <v>1</v>
      </c>
      <c r="BY103">
        <f t="shared" si="18"/>
        <v>0</v>
      </c>
    </row>
    <row r="104" spans="1:77" ht="16.3" thickTop="1" thickBot="1" x14ac:dyDescent="0.3">
      <c r="A104" s="16" t="s">
        <v>342</v>
      </c>
      <c r="B104" s="16" t="s">
        <v>348</v>
      </c>
      <c r="C104" s="16" t="s">
        <v>349</v>
      </c>
      <c r="D104" s="10">
        <f>VLOOKUP(C104, Overview!C$3:D$403, 2, FALSE)</f>
        <v>3</v>
      </c>
      <c r="E104" s="34">
        <f t="shared" si="14"/>
        <v>3.6</v>
      </c>
      <c r="F104" s="33">
        <f>IFERROR(VLOOKUP($C104, 'All Indicators - Breakdown'!$C:$GQ, F$1, FALSE), " ")</f>
        <v>4</v>
      </c>
      <c r="G104" s="33">
        <f>IFERROR(VLOOKUP($C104, 'All Indicators - Breakdown'!$C:$GQ, G$1, FALSE), " ")</f>
        <v>5</v>
      </c>
      <c r="H104" s="33">
        <f>IFERROR(VLOOKUP($C104, 'All Indicators - Breakdown'!$C:$GQ, H$1, FALSE), " ")</f>
        <v>4</v>
      </c>
      <c r="I104" s="33">
        <f>IFERROR(VLOOKUP($C104, 'All Indicators - Breakdown'!$C:$GQ, I$1, FALSE), " ")</f>
        <v>3</v>
      </c>
      <c r="J104" s="33">
        <f>IFERROR(VLOOKUP($C104, 'All Indicators - Breakdown'!$C:$GQ, J$1, FALSE), " ")</f>
        <v>3</v>
      </c>
      <c r="K104" s="33">
        <f>IFERROR(VLOOKUP($C104, 'All Indicators - Breakdown'!$C:$GQ, K$1, FALSE), " ")</f>
        <v>1</v>
      </c>
      <c r="L104" s="33">
        <f>IFERROR(VLOOKUP($C104, 'All Indicators - Breakdown'!$C:$GQ, L$1, FALSE), " ")</f>
        <v>1</v>
      </c>
      <c r="M104" s="33">
        <f>IFERROR(VLOOKUP($C104, 'All Indicators - Breakdown'!$C:$GQ, M$1, FALSE), " ")</f>
        <v>3</v>
      </c>
      <c r="N104" s="33" t="str">
        <f>IFERROR(VLOOKUP($C104, 'All Indicators - Breakdown'!$C:$GQ, N$1, FALSE), " ")</f>
        <v>N/A</v>
      </c>
      <c r="O104" s="33">
        <f>IFERROR(VLOOKUP($C104, 'All Indicators - Breakdown'!$C:$GQ, O$1, FALSE), " ")</f>
        <v>1</v>
      </c>
      <c r="P104" s="33">
        <f>IFERROR(VLOOKUP($C104, 'All Indicators - Breakdown'!$C:$GQ, P$1, FALSE), " ")</f>
        <v>2</v>
      </c>
      <c r="Q104" s="33">
        <f>IFERROR(VLOOKUP($C104, 'All Indicators - Breakdown'!$C:$GQ, Q$1, FALSE), " ")</f>
        <v>1</v>
      </c>
      <c r="R104" s="33">
        <f>IFERROR(VLOOKUP($C104, 'All Indicators - Breakdown'!$C:$GQ, R$1, FALSE), " ")</f>
        <v>1</v>
      </c>
      <c r="S104" s="33">
        <f>IFERROR(VLOOKUP($C104, 'All Indicators - Breakdown'!$C:$GQ, S$1, FALSE), " ")</f>
        <v>2</v>
      </c>
      <c r="T104" s="33">
        <f>IFERROR(VLOOKUP($C104, 'All Indicators - Breakdown'!$C:$GQ, T$1, FALSE), " ")</f>
        <v>2</v>
      </c>
      <c r="U104" s="33">
        <f>IFERROR(VLOOKUP($C104, 'All Indicators - Breakdown'!$C:$GQ, U$1, FALSE), " ")</f>
        <v>5</v>
      </c>
      <c r="V104" s="33">
        <f>IFERROR(VLOOKUP($C104, 'All Indicators - Breakdown'!$C:$GQ, V$1, FALSE), " ")</f>
        <v>1</v>
      </c>
      <c r="W104" s="33">
        <f>IFERROR(VLOOKUP($C104, 'All Indicators - Breakdown'!$C:$GQ, W$1, FALSE), " ")</f>
        <v>3</v>
      </c>
      <c r="X104" s="33">
        <f>IFERROR(VLOOKUP($C104, 'All Indicators - Breakdown'!$C:$GQ, X$1, FALSE), " ")</f>
        <v>1</v>
      </c>
      <c r="Y104" s="33">
        <f>IFERROR(VLOOKUP($C104, 'All Indicators - Breakdown'!$C:$GQ, Y$1, FALSE), " ")</f>
        <v>1</v>
      </c>
      <c r="Z104" s="33">
        <f>IFERROR(VLOOKUP($C104, 'All Indicators - Breakdown'!$C:$GQ, Z$1, FALSE), " ")</f>
        <v>3</v>
      </c>
      <c r="AA104" s="33">
        <f>IFERROR(VLOOKUP($C104, 'All Indicators - Breakdown'!$C:$GQ, AA$1, FALSE), " ")</f>
        <v>1</v>
      </c>
      <c r="AB104" s="33">
        <f>IFERROR(VLOOKUP($C104, 'All Indicators - Breakdown'!$C:$GQ, AB$1, FALSE), " ")</f>
        <v>3</v>
      </c>
      <c r="AC104" s="33">
        <f>IFERROR(VLOOKUP($C104, 'All Indicators - Breakdown'!$C:$GQ, AC$1, FALSE), " ")</f>
        <v>4</v>
      </c>
      <c r="AD104" s="33">
        <f>IFERROR(VLOOKUP($C104, 'All Indicators - Breakdown'!$C:$GQ, AD$1, FALSE), " ")</f>
        <v>1</v>
      </c>
      <c r="AE104" s="33">
        <f>IFERROR(VLOOKUP($C104, 'All Indicators - Breakdown'!$C:$HE, AE$1, FALSE), " ")</f>
        <v>4</v>
      </c>
      <c r="AF104" s="33">
        <f>IFERROR(VLOOKUP($C104, 'All Indicators - Breakdown'!$C:$HE, AF$1, FALSE), " ")</f>
        <v>3</v>
      </c>
      <c r="AG104" s="33">
        <f>IFERROR(VLOOKUP($C104, 'All Indicators - Breakdown'!$C:$HE, AG$1, FALSE), " ")</f>
        <v>4</v>
      </c>
      <c r="AH104" s="33">
        <f>IFERROR(VLOOKUP($C104, 'All Indicators - Breakdown'!$C:$HE, AH$1, FALSE), " ")</f>
        <v>4</v>
      </c>
      <c r="AI104" s="33">
        <f>IFERROR(VLOOKUP($C104, 'All Indicators - Breakdown'!$C:$HE, AI$1, FALSE), " ")</f>
        <v>4</v>
      </c>
      <c r="AJ104" s="33">
        <f>IFERROR(VLOOKUP($C104, 'All Indicators - Breakdown'!$C:$HZ, AJ$1, FALSE), " ")</f>
        <v>3</v>
      </c>
      <c r="AK104" s="33">
        <f>IFERROR(VLOOKUP($C104, 'All Indicators - Breakdown'!$C:$HZ, AK$1, FALSE), " ")</f>
        <v>1</v>
      </c>
      <c r="AL104" s="33">
        <f>IFERROR(VLOOKUP($C104, 'All Indicators - Breakdown'!$C:$HZ, AL$1, FALSE), " ")</f>
        <v>2</v>
      </c>
      <c r="AM104" s="33">
        <f>IFERROR(VLOOKUP($C104, 'All Indicators - Breakdown'!$C:$IU, AM$1, FALSE), " ")</f>
        <v>2</v>
      </c>
      <c r="AN104" s="33">
        <f>IFERROR(VLOOKUP($C104, 'All Indicators - Breakdown'!$C:$IU, AN$1, FALSE), " ")</f>
        <v>1</v>
      </c>
      <c r="AO104" s="33">
        <f>IFERROR(VLOOKUP($C104, 'All Indicators - Breakdown'!$C:$IU, AO$1, FALSE), " ")</f>
        <v>1</v>
      </c>
      <c r="AP104">
        <f t="shared" si="20"/>
        <v>5</v>
      </c>
      <c r="AQ104">
        <f t="shared" si="20"/>
        <v>5</v>
      </c>
      <c r="AR104">
        <f t="shared" si="20"/>
        <v>4</v>
      </c>
      <c r="AS104">
        <f t="shared" si="20"/>
        <v>4</v>
      </c>
      <c r="AT104">
        <f t="shared" si="20"/>
        <v>4</v>
      </c>
      <c r="AU104">
        <f t="shared" si="20"/>
        <v>4</v>
      </c>
      <c r="AV104">
        <f t="shared" si="20"/>
        <v>4</v>
      </c>
      <c r="AW104">
        <f t="shared" si="20"/>
        <v>4</v>
      </c>
      <c r="AX104">
        <f t="shared" si="20"/>
        <v>4</v>
      </c>
      <c r="AY104">
        <f t="shared" si="20"/>
        <v>3</v>
      </c>
      <c r="AZ104">
        <f t="shared" si="20"/>
        <v>3</v>
      </c>
      <c r="BA104">
        <f t="shared" si="20"/>
        <v>3</v>
      </c>
      <c r="BB104">
        <f t="shared" si="20"/>
        <v>3</v>
      </c>
      <c r="BC104">
        <f t="shared" si="20"/>
        <v>3</v>
      </c>
      <c r="BD104">
        <f t="shared" si="20"/>
        <v>3</v>
      </c>
      <c r="BE104">
        <f t="shared" si="20"/>
        <v>3</v>
      </c>
      <c r="BF104">
        <f t="shared" si="19"/>
        <v>3</v>
      </c>
      <c r="BG104">
        <f t="shared" si="19"/>
        <v>2</v>
      </c>
      <c r="BH104">
        <f t="shared" si="19"/>
        <v>2</v>
      </c>
      <c r="BI104">
        <f t="shared" si="19"/>
        <v>2</v>
      </c>
      <c r="BJ104">
        <f t="shared" si="19"/>
        <v>2</v>
      </c>
      <c r="BK104">
        <f t="shared" si="19"/>
        <v>2</v>
      </c>
      <c r="BL104">
        <f t="shared" si="19"/>
        <v>1</v>
      </c>
      <c r="BM104">
        <f t="shared" si="19"/>
        <v>1</v>
      </c>
      <c r="BN104">
        <f t="shared" si="19"/>
        <v>1</v>
      </c>
      <c r="BO104">
        <f t="shared" si="19"/>
        <v>1</v>
      </c>
      <c r="BP104">
        <f t="shared" si="19"/>
        <v>1</v>
      </c>
      <c r="BQ104">
        <f t="shared" si="19"/>
        <v>1</v>
      </c>
      <c r="BR104">
        <f t="shared" si="19"/>
        <v>1</v>
      </c>
      <c r="BS104">
        <f t="shared" si="19"/>
        <v>1</v>
      </c>
      <c r="BT104">
        <f t="shared" si="19"/>
        <v>1</v>
      </c>
      <c r="BU104">
        <f t="shared" si="18"/>
        <v>1</v>
      </c>
      <c r="BV104">
        <f t="shared" si="18"/>
        <v>1</v>
      </c>
      <c r="BW104">
        <f t="shared" si="18"/>
        <v>1</v>
      </c>
      <c r="BX104">
        <f t="shared" si="18"/>
        <v>1</v>
      </c>
      <c r="BY104">
        <f t="shared" si="18"/>
        <v>0</v>
      </c>
    </row>
    <row r="105" spans="1:77" ht="16.3" thickTop="1" thickBot="1" x14ac:dyDescent="0.3">
      <c r="A105" s="16" t="s">
        <v>342</v>
      </c>
      <c r="B105" s="16" t="s">
        <v>350</v>
      </c>
      <c r="C105" s="16" t="s">
        <v>351</v>
      </c>
      <c r="D105" s="10">
        <f>VLOOKUP(C105, Overview!C$3:D$403, 2, FALSE)</f>
        <v>3</v>
      </c>
      <c r="E105" s="34">
        <f t="shared" si="14"/>
        <v>3.4</v>
      </c>
      <c r="F105" s="33">
        <f>IFERROR(VLOOKUP($C105, 'All Indicators - Breakdown'!$C:$GQ, F$1, FALSE), " ")</f>
        <v>4</v>
      </c>
      <c r="G105" s="33">
        <f>IFERROR(VLOOKUP($C105, 'All Indicators - Breakdown'!$C:$GQ, G$1, FALSE), " ")</f>
        <v>3</v>
      </c>
      <c r="H105" s="33">
        <f>IFERROR(VLOOKUP($C105, 'All Indicators - Breakdown'!$C:$GQ, H$1, FALSE), " ")</f>
        <v>3</v>
      </c>
      <c r="I105" s="33">
        <f>IFERROR(VLOOKUP($C105, 'All Indicators - Breakdown'!$C:$GQ, I$1, FALSE), " ")</f>
        <v>3</v>
      </c>
      <c r="J105" s="33">
        <f>IFERROR(VLOOKUP($C105, 'All Indicators - Breakdown'!$C:$GQ, J$1, FALSE), " ")</f>
        <v>3</v>
      </c>
      <c r="K105" s="33">
        <f>IFERROR(VLOOKUP($C105, 'All Indicators - Breakdown'!$C:$GQ, K$1, FALSE), " ")</f>
        <v>1</v>
      </c>
      <c r="L105" s="33">
        <f>IFERROR(VLOOKUP($C105, 'All Indicators - Breakdown'!$C:$GQ, L$1, FALSE), " ")</f>
        <v>1</v>
      </c>
      <c r="M105" s="33">
        <f>IFERROR(VLOOKUP($C105, 'All Indicators - Breakdown'!$C:$GQ, M$1, FALSE), " ")</f>
        <v>3</v>
      </c>
      <c r="N105" s="33" t="str">
        <f>IFERROR(VLOOKUP($C105, 'All Indicators - Breakdown'!$C:$GQ, N$1, FALSE), " ")</f>
        <v>N/A</v>
      </c>
      <c r="O105" s="33">
        <f>IFERROR(VLOOKUP($C105, 'All Indicators - Breakdown'!$C:$GQ, O$1, FALSE), " ")</f>
        <v>3</v>
      </c>
      <c r="P105" s="33">
        <f>IFERROR(VLOOKUP($C105, 'All Indicators - Breakdown'!$C:$GQ, P$1, FALSE), " ")</f>
        <v>1</v>
      </c>
      <c r="Q105" s="33">
        <f>IFERROR(VLOOKUP($C105, 'All Indicators - Breakdown'!$C:$GQ, Q$1, FALSE), " ")</f>
        <v>1</v>
      </c>
      <c r="R105" s="33">
        <f>IFERROR(VLOOKUP($C105, 'All Indicators - Breakdown'!$C:$GQ, R$1, FALSE), " ")</f>
        <v>2</v>
      </c>
      <c r="S105" s="33">
        <f>IFERROR(VLOOKUP($C105, 'All Indicators - Breakdown'!$C:$GQ, S$1, FALSE), " ")</f>
        <v>2</v>
      </c>
      <c r="T105" s="33">
        <f>IFERROR(VLOOKUP($C105, 'All Indicators - Breakdown'!$C:$GQ, T$1, FALSE), " ")</f>
        <v>1</v>
      </c>
      <c r="U105" s="33">
        <f>IFERROR(VLOOKUP($C105, 'All Indicators - Breakdown'!$C:$GQ, U$1, FALSE), " ")</f>
        <v>3</v>
      </c>
      <c r="V105" s="33">
        <f>IFERROR(VLOOKUP($C105, 'All Indicators - Breakdown'!$C:$GQ, V$1, FALSE), " ")</f>
        <v>1</v>
      </c>
      <c r="W105" s="33">
        <f>IFERROR(VLOOKUP($C105, 'All Indicators - Breakdown'!$C:$GQ, W$1, FALSE), " ")</f>
        <v>2</v>
      </c>
      <c r="X105" s="33">
        <f>IFERROR(VLOOKUP($C105, 'All Indicators - Breakdown'!$C:$GQ, X$1, FALSE), " ")</f>
        <v>1</v>
      </c>
      <c r="Y105" s="33">
        <f>IFERROR(VLOOKUP($C105, 'All Indicators - Breakdown'!$C:$GQ, Y$1, FALSE), " ")</f>
        <v>3</v>
      </c>
      <c r="Z105" s="33">
        <f>IFERROR(VLOOKUP($C105, 'All Indicators - Breakdown'!$C:$GQ, Z$1, FALSE), " ")</f>
        <v>3</v>
      </c>
      <c r="AA105" s="33">
        <f>IFERROR(VLOOKUP($C105, 'All Indicators - Breakdown'!$C:$GQ, AA$1, FALSE), " ")</f>
        <v>1</v>
      </c>
      <c r="AB105" s="33">
        <f>IFERROR(VLOOKUP($C105, 'All Indicators - Breakdown'!$C:$GQ, AB$1, FALSE), " ")</f>
        <v>3</v>
      </c>
      <c r="AC105" s="33">
        <f>IFERROR(VLOOKUP($C105, 'All Indicators - Breakdown'!$C:$GQ, AC$1, FALSE), " ")</f>
        <v>5</v>
      </c>
      <c r="AD105" s="33">
        <f>IFERROR(VLOOKUP($C105, 'All Indicators - Breakdown'!$C:$GQ, AD$1, FALSE), " ")</f>
        <v>2</v>
      </c>
      <c r="AE105" s="33">
        <f>IFERROR(VLOOKUP($C105, 'All Indicators - Breakdown'!$C:$HE, AE$1, FALSE), " ")</f>
        <v>3</v>
      </c>
      <c r="AF105" s="33">
        <f>IFERROR(VLOOKUP($C105, 'All Indicators - Breakdown'!$C:$HE, AF$1, FALSE), " ")</f>
        <v>3</v>
      </c>
      <c r="AG105" s="33">
        <f>IFERROR(VLOOKUP($C105, 'All Indicators - Breakdown'!$C:$HE, AG$1, FALSE), " ")</f>
        <v>4</v>
      </c>
      <c r="AH105" s="33">
        <f>IFERROR(VLOOKUP($C105, 'All Indicators - Breakdown'!$C:$HE, AH$1, FALSE), " ")</f>
        <v>4</v>
      </c>
      <c r="AI105" s="33">
        <f>IFERROR(VLOOKUP($C105, 'All Indicators - Breakdown'!$C:$HE, AI$1, FALSE), " ")</f>
        <v>4</v>
      </c>
      <c r="AJ105" s="33">
        <f>IFERROR(VLOOKUP($C105, 'All Indicators - Breakdown'!$C:$HZ, AJ$1, FALSE), " ")</f>
        <v>3</v>
      </c>
      <c r="AK105" s="33">
        <f>IFERROR(VLOOKUP($C105, 'All Indicators - Breakdown'!$C:$HZ, AK$1, FALSE), " ")</f>
        <v>2</v>
      </c>
      <c r="AL105" s="33">
        <f>IFERROR(VLOOKUP($C105, 'All Indicators - Breakdown'!$C:$HZ, AL$1, FALSE), " ")</f>
        <v>1</v>
      </c>
      <c r="AM105" s="33">
        <f>IFERROR(VLOOKUP($C105, 'All Indicators - Breakdown'!$C:$IU, AM$1, FALSE), " ")</f>
        <v>1</v>
      </c>
      <c r="AN105" s="33">
        <f>IFERROR(VLOOKUP($C105, 'All Indicators - Breakdown'!$C:$IU, AN$1, FALSE), " ")</f>
        <v>1</v>
      </c>
      <c r="AO105" s="33">
        <f>IFERROR(VLOOKUP($C105, 'All Indicators - Breakdown'!$C:$IU, AO$1, FALSE), " ")</f>
        <v>1</v>
      </c>
      <c r="AP105">
        <f t="shared" si="20"/>
        <v>5</v>
      </c>
      <c r="AQ105">
        <f t="shared" si="20"/>
        <v>4</v>
      </c>
      <c r="AR105">
        <f t="shared" si="20"/>
        <v>4</v>
      </c>
      <c r="AS105">
        <f t="shared" si="20"/>
        <v>4</v>
      </c>
      <c r="AT105">
        <f t="shared" si="20"/>
        <v>4</v>
      </c>
      <c r="AU105">
        <f t="shared" si="20"/>
        <v>3</v>
      </c>
      <c r="AV105">
        <f t="shared" si="20"/>
        <v>3</v>
      </c>
      <c r="AW105">
        <f t="shared" si="20"/>
        <v>3</v>
      </c>
      <c r="AX105">
        <f t="shared" si="20"/>
        <v>3</v>
      </c>
      <c r="AY105">
        <f t="shared" si="20"/>
        <v>3</v>
      </c>
      <c r="AZ105">
        <f t="shared" si="20"/>
        <v>3</v>
      </c>
      <c r="BA105">
        <f t="shared" si="20"/>
        <v>3</v>
      </c>
      <c r="BB105">
        <f t="shared" si="20"/>
        <v>3</v>
      </c>
      <c r="BC105">
        <f t="shared" si="20"/>
        <v>3</v>
      </c>
      <c r="BD105">
        <f t="shared" si="20"/>
        <v>3</v>
      </c>
      <c r="BE105">
        <f t="shared" si="20"/>
        <v>3</v>
      </c>
      <c r="BF105">
        <f t="shared" si="19"/>
        <v>3</v>
      </c>
      <c r="BG105">
        <f t="shared" si="19"/>
        <v>3</v>
      </c>
      <c r="BH105">
        <f t="shared" si="19"/>
        <v>2</v>
      </c>
      <c r="BI105">
        <f t="shared" si="19"/>
        <v>2</v>
      </c>
      <c r="BJ105">
        <f t="shared" si="19"/>
        <v>2</v>
      </c>
      <c r="BK105">
        <f t="shared" si="19"/>
        <v>2</v>
      </c>
      <c r="BL105">
        <f t="shared" si="19"/>
        <v>2</v>
      </c>
      <c r="BM105">
        <f t="shared" si="19"/>
        <v>1</v>
      </c>
      <c r="BN105">
        <f t="shared" si="19"/>
        <v>1</v>
      </c>
      <c r="BO105">
        <f t="shared" si="19"/>
        <v>1</v>
      </c>
      <c r="BP105">
        <f t="shared" si="19"/>
        <v>1</v>
      </c>
      <c r="BQ105">
        <f t="shared" si="19"/>
        <v>1</v>
      </c>
      <c r="BR105">
        <f t="shared" si="19"/>
        <v>1</v>
      </c>
      <c r="BS105">
        <f t="shared" si="19"/>
        <v>1</v>
      </c>
      <c r="BT105">
        <f t="shared" si="19"/>
        <v>1</v>
      </c>
      <c r="BU105">
        <f t="shared" si="18"/>
        <v>1</v>
      </c>
      <c r="BV105">
        <f t="shared" si="18"/>
        <v>1</v>
      </c>
      <c r="BW105">
        <f t="shared" si="18"/>
        <v>1</v>
      </c>
      <c r="BX105">
        <f t="shared" si="18"/>
        <v>1</v>
      </c>
      <c r="BY105">
        <f t="shared" si="18"/>
        <v>0</v>
      </c>
    </row>
    <row r="106" spans="1:77" ht="16.3" thickTop="1" thickBot="1" x14ac:dyDescent="0.3">
      <c r="A106" s="16" t="s">
        <v>342</v>
      </c>
      <c r="B106" s="16" t="s">
        <v>352</v>
      </c>
      <c r="C106" s="16" t="s">
        <v>353</v>
      </c>
      <c r="D106" s="10">
        <f>VLOOKUP(C106, Overview!C$3:D$403, 2, FALSE)</f>
        <v>3</v>
      </c>
      <c r="E106" s="34">
        <f t="shared" si="14"/>
        <v>3.4</v>
      </c>
      <c r="F106" s="33">
        <f>IFERROR(VLOOKUP($C106, 'All Indicators - Breakdown'!$C:$GQ, F$1, FALSE), " ")</f>
        <v>4</v>
      </c>
      <c r="G106" s="33">
        <f>IFERROR(VLOOKUP($C106, 'All Indicators - Breakdown'!$C:$GQ, G$1, FALSE), " ")</f>
        <v>3</v>
      </c>
      <c r="H106" s="33">
        <f>IFERROR(VLOOKUP($C106, 'All Indicators - Breakdown'!$C:$GQ, H$1, FALSE), " ")</f>
        <v>3</v>
      </c>
      <c r="I106" s="33">
        <f>IFERROR(VLOOKUP($C106, 'All Indicators - Breakdown'!$C:$GQ, I$1, FALSE), " ")</f>
        <v>3</v>
      </c>
      <c r="J106" s="33">
        <f>IFERROR(VLOOKUP($C106, 'All Indicators - Breakdown'!$C:$GQ, J$1, FALSE), " ")</f>
        <v>3</v>
      </c>
      <c r="K106" s="33">
        <f>IFERROR(VLOOKUP($C106, 'All Indicators - Breakdown'!$C:$GQ, K$1, FALSE), " ")</f>
        <v>1</v>
      </c>
      <c r="L106" s="33">
        <f>IFERROR(VLOOKUP($C106, 'All Indicators - Breakdown'!$C:$GQ, L$1, FALSE), " ")</f>
        <v>1</v>
      </c>
      <c r="M106" s="33">
        <f>IFERROR(VLOOKUP($C106, 'All Indicators - Breakdown'!$C:$GQ, M$1, FALSE), " ")</f>
        <v>3</v>
      </c>
      <c r="N106" s="33" t="str">
        <f>IFERROR(VLOOKUP($C106, 'All Indicators - Breakdown'!$C:$GQ, N$1, FALSE), " ")</f>
        <v>N/A</v>
      </c>
      <c r="O106" s="33">
        <f>IFERROR(VLOOKUP($C106, 'All Indicators - Breakdown'!$C:$GQ, O$1, FALSE), " ")</f>
        <v>1</v>
      </c>
      <c r="P106" s="33">
        <f>IFERROR(VLOOKUP($C106, 'All Indicators - Breakdown'!$C:$GQ, P$1, FALSE), " ")</f>
        <v>2</v>
      </c>
      <c r="Q106" s="33">
        <f>IFERROR(VLOOKUP($C106, 'All Indicators - Breakdown'!$C:$GQ, Q$1, FALSE), " ")</f>
        <v>1</v>
      </c>
      <c r="R106" s="33">
        <f>IFERROR(VLOOKUP($C106, 'All Indicators - Breakdown'!$C:$GQ, R$1, FALSE), " ")</f>
        <v>2</v>
      </c>
      <c r="S106" s="33">
        <f>IFERROR(VLOOKUP($C106, 'All Indicators - Breakdown'!$C:$GQ, S$1, FALSE), " ")</f>
        <v>1</v>
      </c>
      <c r="T106" s="33">
        <f>IFERROR(VLOOKUP($C106, 'All Indicators - Breakdown'!$C:$GQ, T$1, FALSE), " ")</f>
        <v>3</v>
      </c>
      <c r="U106" s="33">
        <f>IFERROR(VLOOKUP($C106, 'All Indicators - Breakdown'!$C:$GQ, U$1, FALSE), " ")</f>
        <v>3</v>
      </c>
      <c r="V106" s="33">
        <f>IFERROR(VLOOKUP($C106, 'All Indicators - Breakdown'!$C:$GQ, V$1, FALSE), " ")</f>
        <v>1</v>
      </c>
      <c r="W106" s="33">
        <f>IFERROR(VLOOKUP($C106, 'All Indicators - Breakdown'!$C:$GQ, W$1, FALSE), " ")</f>
        <v>3</v>
      </c>
      <c r="X106" s="33">
        <f>IFERROR(VLOOKUP($C106, 'All Indicators - Breakdown'!$C:$GQ, X$1, FALSE), " ")</f>
        <v>1</v>
      </c>
      <c r="Y106" s="33">
        <f>IFERROR(VLOOKUP($C106, 'All Indicators - Breakdown'!$C:$GQ, Y$1, FALSE), " ")</f>
        <v>3</v>
      </c>
      <c r="Z106" s="33">
        <f>IFERROR(VLOOKUP($C106, 'All Indicators - Breakdown'!$C:$GQ, Z$1, FALSE), " ")</f>
        <v>3</v>
      </c>
      <c r="AA106" s="33">
        <f>IFERROR(VLOOKUP($C106, 'All Indicators - Breakdown'!$C:$GQ, AA$1, FALSE), " ")</f>
        <v>1</v>
      </c>
      <c r="AB106" s="33">
        <f>IFERROR(VLOOKUP($C106, 'All Indicators - Breakdown'!$C:$GQ, AB$1, FALSE), " ")</f>
        <v>3</v>
      </c>
      <c r="AC106" s="33">
        <f>IFERROR(VLOOKUP($C106, 'All Indicators - Breakdown'!$C:$GQ, AC$1, FALSE), " ")</f>
        <v>4</v>
      </c>
      <c r="AD106" s="33">
        <f>IFERROR(VLOOKUP($C106, 'All Indicators - Breakdown'!$C:$GQ, AD$1, FALSE), " ")</f>
        <v>2</v>
      </c>
      <c r="AE106" s="33">
        <f>IFERROR(VLOOKUP($C106, 'All Indicators - Breakdown'!$C:$HE, AE$1, FALSE), " ")</f>
        <v>4</v>
      </c>
      <c r="AF106" s="33">
        <f>IFERROR(VLOOKUP($C106, 'All Indicators - Breakdown'!$C:$HE, AF$1, FALSE), " ")</f>
        <v>3</v>
      </c>
      <c r="AG106" s="33">
        <f>IFERROR(VLOOKUP($C106, 'All Indicators - Breakdown'!$C:$HE, AG$1, FALSE), " ")</f>
        <v>4</v>
      </c>
      <c r="AH106" s="33">
        <f>IFERROR(VLOOKUP($C106, 'All Indicators - Breakdown'!$C:$HE, AH$1, FALSE), " ")</f>
        <v>4</v>
      </c>
      <c r="AI106" s="33">
        <f>IFERROR(VLOOKUP($C106, 'All Indicators - Breakdown'!$C:$HE, AI$1, FALSE), " ")</f>
        <v>4</v>
      </c>
      <c r="AJ106" s="33">
        <f>IFERROR(VLOOKUP($C106, 'All Indicators - Breakdown'!$C:$HZ, AJ$1, FALSE), " ")</f>
        <v>3</v>
      </c>
      <c r="AK106" s="33">
        <f>IFERROR(VLOOKUP($C106, 'All Indicators - Breakdown'!$C:$HZ, AK$1, FALSE), " ")</f>
        <v>3</v>
      </c>
      <c r="AL106" s="33">
        <f>IFERROR(VLOOKUP($C106, 'All Indicators - Breakdown'!$C:$HZ, AL$1, FALSE), " ")</f>
        <v>1</v>
      </c>
      <c r="AM106" s="33">
        <f>IFERROR(VLOOKUP($C106, 'All Indicators - Breakdown'!$C:$IU, AM$1, FALSE), " ")</f>
        <v>1</v>
      </c>
      <c r="AN106" s="33">
        <f>IFERROR(VLOOKUP($C106, 'All Indicators - Breakdown'!$C:$IU, AN$1, FALSE), " ")</f>
        <v>1</v>
      </c>
      <c r="AO106" s="33">
        <f>IFERROR(VLOOKUP($C106, 'All Indicators - Breakdown'!$C:$IU, AO$1, FALSE), " ")</f>
        <v>1</v>
      </c>
      <c r="AP106">
        <f t="shared" si="20"/>
        <v>4</v>
      </c>
      <c r="AQ106">
        <f t="shared" si="20"/>
        <v>4</v>
      </c>
      <c r="AR106">
        <f t="shared" si="20"/>
        <v>4</v>
      </c>
      <c r="AS106">
        <f t="shared" si="20"/>
        <v>4</v>
      </c>
      <c r="AT106">
        <f t="shared" si="20"/>
        <v>4</v>
      </c>
      <c r="AU106">
        <f t="shared" si="20"/>
        <v>4</v>
      </c>
      <c r="AV106">
        <f t="shared" si="20"/>
        <v>3</v>
      </c>
      <c r="AW106">
        <f t="shared" si="20"/>
        <v>3</v>
      </c>
      <c r="AX106">
        <f t="shared" si="20"/>
        <v>3</v>
      </c>
      <c r="AY106">
        <f t="shared" si="20"/>
        <v>3</v>
      </c>
      <c r="AZ106">
        <f t="shared" si="20"/>
        <v>3</v>
      </c>
      <c r="BA106">
        <f t="shared" si="20"/>
        <v>3</v>
      </c>
      <c r="BB106">
        <f t="shared" si="20"/>
        <v>3</v>
      </c>
      <c r="BC106">
        <f t="shared" si="20"/>
        <v>3</v>
      </c>
      <c r="BD106">
        <f t="shared" si="20"/>
        <v>3</v>
      </c>
      <c r="BE106">
        <f t="shared" si="20"/>
        <v>3</v>
      </c>
      <c r="BF106">
        <f t="shared" si="19"/>
        <v>3</v>
      </c>
      <c r="BG106">
        <f t="shared" si="19"/>
        <v>3</v>
      </c>
      <c r="BH106">
        <f t="shared" si="19"/>
        <v>3</v>
      </c>
      <c r="BI106">
        <f t="shared" si="19"/>
        <v>3</v>
      </c>
      <c r="BJ106">
        <f t="shared" si="19"/>
        <v>2</v>
      </c>
      <c r="BK106">
        <f t="shared" si="19"/>
        <v>2</v>
      </c>
      <c r="BL106">
        <f t="shared" si="19"/>
        <v>2</v>
      </c>
      <c r="BM106">
        <f t="shared" si="19"/>
        <v>1</v>
      </c>
      <c r="BN106">
        <f t="shared" si="19"/>
        <v>1</v>
      </c>
      <c r="BO106">
        <f t="shared" si="19"/>
        <v>1</v>
      </c>
      <c r="BP106">
        <f t="shared" si="19"/>
        <v>1</v>
      </c>
      <c r="BQ106">
        <f t="shared" si="19"/>
        <v>1</v>
      </c>
      <c r="BR106">
        <f t="shared" si="19"/>
        <v>1</v>
      </c>
      <c r="BS106">
        <f t="shared" si="19"/>
        <v>1</v>
      </c>
      <c r="BT106">
        <f t="shared" si="19"/>
        <v>1</v>
      </c>
      <c r="BU106">
        <f t="shared" si="18"/>
        <v>1</v>
      </c>
      <c r="BV106">
        <f t="shared" si="18"/>
        <v>1</v>
      </c>
      <c r="BW106">
        <f t="shared" si="18"/>
        <v>1</v>
      </c>
      <c r="BX106">
        <f t="shared" si="18"/>
        <v>1</v>
      </c>
      <c r="BY106">
        <f t="shared" si="18"/>
        <v>0</v>
      </c>
    </row>
    <row r="107" spans="1:77" ht="16.3" thickTop="1" thickBot="1" x14ac:dyDescent="0.3">
      <c r="A107" s="16" t="s">
        <v>342</v>
      </c>
      <c r="B107" s="16" t="s">
        <v>354</v>
      </c>
      <c r="C107" s="16" t="s">
        <v>355</v>
      </c>
      <c r="D107" s="10">
        <f>VLOOKUP(C107, Overview!C$3:D$403, 2, FALSE)</f>
        <v>3</v>
      </c>
      <c r="E107" s="34">
        <f t="shared" si="14"/>
        <v>3.8</v>
      </c>
      <c r="F107" s="33">
        <f>IFERROR(VLOOKUP($C107, 'All Indicators - Breakdown'!$C:$GQ, F$1, FALSE), " ")</f>
        <v>4</v>
      </c>
      <c r="G107" s="33">
        <f>IFERROR(VLOOKUP($C107, 'All Indicators - Breakdown'!$C:$GQ, G$1, FALSE), " ")</f>
        <v>3</v>
      </c>
      <c r="H107" s="33">
        <f>IFERROR(VLOOKUP($C107, 'All Indicators - Breakdown'!$C:$GQ, H$1, FALSE), " ")</f>
        <v>4</v>
      </c>
      <c r="I107" s="33">
        <f>IFERROR(VLOOKUP($C107, 'All Indicators - Breakdown'!$C:$GQ, I$1, FALSE), " ")</f>
        <v>5</v>
      </c>
      <c r="J107" s="33">
        <f>IFERROR(VLOOKUP($C107, 'All Indicators - Breakdown'!$C:$GQ, J$1, FALSE), " ")</f>
        <v>3</v>
      </c>
      <c r="K107" s="33">
        <f>IFERROR(VLOOKUP($C107, 'All Indicators - Breakdown'!$C:$GQ, K$1, FALSE), " ")</f>
        <v>1</v>
      </c>
      <c r="L107" s="33">
        <f>IFERROR(VLOOKUP($C107, 'All Indicators - Breakdown'!$C:$GQ, L$1, FALSE), " ")</f>
        <v>1</v>
      </c>
      <c r="M107" s="33">
        <f>IFERROR(VLOOKUP($C107, 'All Indicators - Breakdown'!$C:$GQ, M$1, FALSE), " ")</f>
        <v>4</v>
      </c>
      <c r="N107" s="33" t="str">
        <f>IFERROR(VLOOKUP($C107, 'All Indicators - Breakdown'!$C:$GQ, N$1, FALSE), " ")</f>
        <v>N/A</v>
      </c>
      <c r="O107" s="33">
        <f>IFERROR(VLOOKUP($C107, 'All Indicators - Breakdown'!$C:$GQ, O$1, FALSE), " ")</f>
        <v>1</v>
      </c>
      <c r="P107" s="33">
        <f>IFERROR(VLOOKUP($C107, 'All Indicators - Breakdown'!$C:$GQ, P$1, FALSE), " ")</f>
        <v>2</v>
      </c>
      <c r="Q107" s="33">
        <f>IFERROR(VLOOKUP($C107, 'All Indicators - Breakdown'!$C:$GQ, Q$1, FALSE), " ")</f>
        <v>1</v>
      </c>
      <c r="R107" s="33">
        <f>IFERROR(VLOOKUP($C107, 'All Indicators - Breakdown'!$C:$GQ, R$1, FALSE), " ")</f>
        <v>2</v>
      </c>
      <c r="S107" s="33">
        <f>IFERROR(VLOOKUP($C107, 'All Indicators - Breakdown'!$C:$GQ, S$1, FALSE), " ")</f>
        <v>2</v>
      </c>
      <c r="T107" s="33">
        <f>IFERROR(VLOOKUP($C107, 'All Indicators - Breakdown'!$C:$GQ, T$1, FALSE), " ")</f>
        <v>3</v>
      </c>
      <c r="U107" s="33">
        <f>IFERROR(VLOOKUP($C107, 'All Indicators - Breakdown'!$C:$GQ, U$1, FALSE), " ")</f>
        <v>3</v>
      </c>
      <c r="V107" s="33">
        <f>IFERROR(VLOOKUP($C107, 'All Indicators - Breakdown'!$C:$GQ, V$1, FALSE), " ")</f>
        <v>1</v>
      </c>
      <c r="W107" s="33">
        <f>IFERROR(VLOOKUP($C107, 'All Indicators - Breakdown'!$C:$GQ, W$1, FALSE), " ")</f>
        <v>3</v>
      </c>
      <c r="X107" s="33">
        <f>IFERROR(VLOOKUP($C107, 'All Indicators - Breakdown'!$C:$GQ, X$1, FALSE), " ")</f>
        <v>1</v>
      </c>
      <c r="Y107" s="33">
        <f>IFERROR(VLOOKUP($C107, 'All Indicators - Breakdown'!$C:$GQ, Y$1, FALSE), " ")</f>
        <v>3</v>
      </c>
      <c r="Z107" s="33">
        <f>IFERROR(VLOOKUP($C107, 'All Indicators - Breakdown'!$C:$GQ, Z$1, FALSE), " ")</f>
        <v>1</v>
      </c>
      <c r="AA107" s="33">
        <f>IFERROR(VLOOKUP($C107, 'All Indicators - Breakdown'!$C:$GQ, AA$1, FALSE), " ")</f>
        <v>1</v>
      </c>
      <c r="AB107" s="33">
        <f>IFERROR(VLOOKUP($C107, 'All Indicators - Breakdown'!$C:$GQ, AB$1, FALSE), " ")</f>
        <v>3</v>
      </c>
      <c r="AC107" s="33">
        <f>IFERROR(VLOOKUP($C107, 'All Indicators - Breakdown'!$C:$GQ, AC$1, FALSE), " ")</f>
        <v>5</v>
      </c>
      <c r="AD107" s="33">
        <f>IFERROR(VLOOKUP($C107, 'All Indicators - Breakdown'!$C:$GQ, AD$1, FALSE), " ")</f>
        <v>2</v>
      </c>
      <c r="AE107" s="33">
        <f>IFERROR(VLOOKUP($C107, 'All Indicators - Breakdown'!$C:$HE, AE$1, FALSE), " ")</f>
        <v>4</v>
      </c>
      <c r="AF107" s="33">
        <f>IFERROR(VLOOKUP($C107, 'All Indicators - Breakdown'!$C:$HE, AF$1, FALSE), " ")</f>
        <v>3</v>
      </c>
      <c r="AG107" s="33">
        <f>IFERROR(VLOOKUP($C107, 'All Indicators - Breakdown'!$C:$HE, AG$1, FALSE), " ")</f>
        <v>4</v>
      </c>
      <c r="AH107" s="33">
        <f>IFERROR(VLOOKUP($C107, 'All Indicators - Breakdown'!$C:$HE, AH$1, FALSE), " ")</f>
        <v>4</v>
      </c>
      <c r="AI107" s="33">
        <f>IFERROR(VLOOKUP($C107, 'All Indicators - Breakdown'!$C:$HE, AI$1, FALSE), " ")</f>
        <v>4</v>
      </c>
      <c r="AJ107" s="33">
        <f>IFERROR(VLOOKUP($C107, 'All Indicators - Breakdown'!$C:$HZ, AJ$1, FALSE), " ")</f>
        <v>4</v>
      </c>
      <c r="AK107" s="33">
        <f>IFERROR(VLOOKUP($C107, 'All Indicators - Breakdown'!$C:$HZ, AK$1, FALSE), " ")</f>
        <v>4</v>
      </c>
      <c r="AL107" s="33">
        <f>IFERROR(VLOOKUP($C107, 'All Indicators - Breakdown'!$C:$HZ, AL$1, FALSE), " ")</f>
        <v>1</v>
      </c>
      <c r="AM107" s="33">
        <f>IFERROR(VLOOKUP($C107, 'All Indicators - Breakdown'!$C:$IU, AM$1, FALSE), " ")</f>
        <v>1</v>
      </c>
      <c r="AN107" s="33">
        <f>IFERROR(VLOOKUP($C107, 'All Indicators - Breakdown'!$C:$IU, AN$1, FALSE), " ")</f>
        <v>1</v>
      </c>
      <c r="AO107" s="33">
        <f>IFERROR(VLOOKUP($C107, 'All Indicators - Breakdown'!$C:$IU, AO$1, FALSE), " ")</f>
        <v>1</v>
      </c>
      <c r="AP107">
        <f t="shared" si="20"/>
        <v>5</v>
      </c>
      <c r="AQ107">
        <f t="shared" si="20"/>
        <v>5</v>
      </c>
      <c r="AR107">
        <f t="shared" si="20"/>
        <v>4</v>
      </c>
      <c r="AS107">
        <f t="shared" si="20"/>
        <v>4</v>
      </c>
      <c r="AT107">
        <f t="shared" si="20"/>
        <v>4</v>
      </c>
      <c r="AU107">
        <f t="shared" si="20"/>
        <v>4</v>
      </c>
      <c r="AV107">
        <f t="shared" si="20"/>
        <v>4</v>
      </c>
      <c r="AW107">
        <f t="shared" si="20"/>
        <v>4</v>
      </c>
      <c r="AX107">
        <f t="shared" si="20"/>
        <v>4</v>
      </c>
      <c r="AY107">
        <f t="shared" si="20"/>
        <v>4</v>
      </c>
      <c r="AZ107">
        <f t="shared" si="20"/>
        <v>4</v>
      </c>
      <c r="BA107">
        <f t="shared" si="20"/>
        <v>3</v>
      </c>
      <c r="BB107">
        <f t="shared" si="20"/>
        <v>3</v>
      </c>
      <c r="BC107">
        <f t="shared" si="20"/>
        <v>3</v>
      </c>
      <c r="BD107">
        <f t="shared" si="20"/>
        <v>3</v>
      </c>
      <c r="BE107">
        <f t="shared" ref="BE107:BT122" si="21">IFERROR(LARGE($F107:$AO107, BE$1), 0)</f>
        <v>3</v>
      </c>
      <c r="BF107">
        <f t="shared" si="21"/>
        <v>3</v>
      </c>
      <c r="BG107">
        <f t="shared" si="21"/>
        <v>3</v>
      </c>
      <c r="BH107">
        <f t="shared" si="21"/>
        <v>3</v>
      </c>
      <c r="BI107">
        <f t="shared" si="21"/>
        <v>2</v>
      </c>
      <c r="BJ107">
        <f t="shared" si="21"/>
        <v>2</v>
      </c>
      <c r="BK107">
        <f t="shared" si="21"/>
        <v>2</v>
      </c>
      <c r="BL107">
        <f t="shared" si="21"/>
        <v>2</v>
      </c>
      <c r="BM107">
        <f t="shared" si="21"/>
        <v>1</v>
      </c>
      <c r="BN107">
        <f t="shared" si="21"/>
        <v>1</v>
      </c>
      <c r="BO107">
        <f t="shared" si="21"/>
        <v>1</v>
      </c>
      <c r="BP107">
        <f t="shared" si="21"/>
        <v>1</v>
      </c>
      <c r="BQ107">
        <f t="shared" si="21"/>
        <v>1</v>
      </c>
      <c r="BR107">
        <f t="shared" si="21"/>
        <v>1</v>
      </c>
      <c r="BS107">
        <f t="shared" si="21"/>
        <v>1</v>
      </c>
      <c r="BT107">
        <f t="shared" si="21"/>
        <v>1</v>
      </c>
      <c r="BU107">
        <f t="shared" si="18"/>
        <v>1</v>
      </c>
      <c r="BV107">
        <f t="shared" si="18"/>
        <v>1</v>
      </c>
      <c r="BW107">
        <f t="shared" si="18"/>
        <v>1</v>
      </c>
      <c r="BX107">
        <f t="shared" si="18"/>
        <v>1</v>
      </c>
      <c r="BY107">
        <f t="shared" si="18"/>
        <v>0</v>
      </c>
    </row>
    <row r="108" spans="1:77" ht="16.3" thickTop="1" thickBot="1" x14ac:dyDescent="0.3">
      <c r="A108" s="16" t="s">
        <v>356</v>
      </c>
      <c r="B108" s="16" t="s">
        <v>356</v>
      </c>
      <c r="C108" s="16" t="s">
        <v>357</v>
      </c>
      <c r="D108" s="10">
        <f>VLOOKUP(C108, Overview!C$3:D$403, 2, FALSE)</f>
        <v>3</v>
      </c>
      <c r="E108" s="34">
        <f t="shared" si="14"/>
        <v>3.4</v>
      </c>
      <c r="F108" s="33">
        <f>IFERROR(VLOOKUP($C108, 'All Indicators - Breakdown'!$C:$GQ, F$1, FALSE), " ")</f>
        <v>3</v>
      </c>
      <c r="G108" s="33">
        <f>IFERROR(VLOOKUP($C108, 'All Indicators - Breakdown'!$C:$GQ, G$1, FALSE), " ")</f>
        <v>5</v>
      </c>
      <c r="H108" s="33">
        <f>IFERROR(VLOOKUP($C108, 'All Indicators - Breakdown'!$C:$GQ, H$1, FALSE), " ")</f>
        <v>3</v>
      </c>
      <c r="I108" s="33">
        <f>IFERROR(VLOOKUP($C108, 'All Indicators - Breakdown'!$C:$GQ, I$1, FALSE), " ")</f>
        <v>4</v>
      </c>
      <c r="J108" s="33">
        <f>IFERROR(VLOOKUP($C108, 'All Indicators - Breakdown'!$C:$GQ, J$1, FALSE), " ")</f>
        <v>2</v>
      </c>
      <c r="K108" s="33">
        <f>IFERROR(VLOOKUP($C108, 'All Indicators - Breakdown'!$C:$GQ, K$1, FALSE), " ")</f>
        <v>1</v>
      </c>
      <c r="L108" s="33">
        <f>IFERROR(VLOOKUP($C108, 'All Indicators - Breakdown'!$C:$GQ, L$1, FALSE), " ")</f>
        <v>1</v>
      </c>
      <c r="M108" s="33">
        <f>IFERROR(VLOOKUP($C108, 'All Indicators - Breakdown'!$C:$GQ, M$1, FALSE), " ")</f>
        <v>2</v>
      </c>
      <c r="N108" s="33">
        <f>IFERROR(VLOOKUP($C108, 'All Indicators - Breakdown'!$C:$GQ, N$1, FALSE), " ")</f>
        <v>3</v>
      </c>
      <c r="O108" s="33">
        <f>IFERROR(VLOOKUP($C108, 'All Indicators - Breakdown'!$C:$GQ, O$1, FALSE), " ")</f>
        <v>3</v>
      </c>
      <c r="P108" s="33">
        <f>IFERROR(VLOOKUP($C108, 'All Indicators - Breakdown'!$C:$GQ, P$1, FALSE), " ")</f>
        <v>1</v>
      </c>
      <c r="Q108" s="33">
        <f>IFERROR(VLOOKUP($C108, 'All Indicators - Breakdown'!$C:$GQ, Q$1, FALSE), " ")</f>
        <v>1</v>
      </c>
      <c r="R108" s="33">
        <f>IFERROR(VLOOKUP($C108, 'All Indicators - Breakdown'!$C:$GQ, R$1, FALSE), " ")</f>
        <v>2</v>
      </c>
      <c r="S108" s="33">
        <f>IFERROR(VLOOKUP($C108, 'All Indicators - Breakdown'!$C:$GQ, S$1, FALSE), " ")</f>
        <v>4</v>
      </c>
      <c r="T108" s="33">
        <f>IFERROR(VLOOKUP($C108, 'All Indicators - Breakdown'!$C:$GQ, T$1, FALSE), " ")</f>
        <v>2</v>
      </c>
      <c r="U108" s="33">
        <f>IFERROR(VLOOKUP($C108, 'All Indicators - Breakdown'!$C:$GQ, U$1, FALSE), " ")</f>
        <v>1</v>
      </c>
      <c r="V108" s="33">
        <f>IFERROR(VLOOKUP($C108, 'All Indicators - Breakdown'!$C:$GQ, V$1, FALSE), " ")</f>
        <v>1</v>
      </c>
      <c r="W108" s="33">
        <f>IFERROR(VLOOKUP($C108, 'All Indicators - Breakdown'!$C:$GQ, W$1, FALSE), " ")</f>
        <v>1</v>
      </c>
      <c r="X108" s="33">
        <f>IFERROR(VLOOKUP($C108, 'All Indicators - Breakdown'!$C:$GQ, X$1, FALSE), " ")</f>
        <v>1</v>
      </c>
      <c r="Y108" s="33">
        <f>IFERROR(VLOOKUP($C108, 'All Indicators - Breakdown'!$C:$GQ, Y$1, FALSE), " ")</f>
        <v>1</v>
      </c>
      <c r="Z108" s="33">
        <f>IFERROR(VLOOKUP($C108, 'All Indicators - Breakdown'!$C:$GQ, Z$1, FALSE), " ")</f>
        <v>1</v>
      </c>
      <c r="AA108" s="33">
        <f>IFERROR(VLOOKUP($C108, 'All Indicators - Breakdown'!$C:$GQ, AA$1, FALSE), " ")</f>
        <v>3</v>
      </c>
      <c r="AB108" s="33">
        <f>IFERROR(VLOOKUP($C108, 'All Indicators - Breakdown'!$C:$GQ, AB$1, FALSE), " ")</f>
        <v>2</v>
      </c>
      <c r="AC108" s="33">
        <f>IFERROR(VLOOKUP($C108, 'All Indicators - Breakdown'!$C:$GQ, AC$1, FALSE), " ")</f>
        <v>5</v>
      </c>
      <c r="AD108" s="33">
        <f>IFERROR(VLOOKUP($C108, 'All Indicators - Breakdown'!$C:$GQ, AD$1, FALSE), " ")</f>
        <v>1</v>
      </c>
      <c r="AE108" s="33">
        <f>IFERROR(VLOOKUP($C108, 'All Indicators - Breakdown'!$C:$HE, AE$1, FALSE), " ")</f>
        <v>3</v>
      </c>
      <c r="AF108" s="33">
        <f>IFERROR(VLOOKUP($C108, 'All Indicators - Breakdown'!$C:$HE, AF$1, FALSE), " ")</f>
        <v>2</v>
      </c>
      <c r="AG108" s="33">
        <f>IFERROR(VLOOKUP($C108, 'All Indicators - Breakdown'!$C:$HE, AG$1, FALSE), " ")</f>
        <v>3</v>
      </c>
      <c r="AH108" s="33">
        <f>IFERROR(VLOOKUP($C108, 'All Indicators - Breakdown'!$C:$HE, AH$1, FALSE), " ")</f>
        <v>4</v>
      </c>
      <c r="AI108" s="33">
        <f>IFERROR(VLOOKUP($C108, 'All Indicators - Breakdown'!$C:$HE, AI$1, FALSE), " ")</f>
        <v>4</v>
      </c>
      <c r="AJ108" s="33">
        <f>IFERROR(VLOOKUP($C108, 'All Indicators - Breakdown'!$C:$HZ, AJ$1, FALSE), " ")</f>
        <v>4</v>
      </c>
      <c r="AK108" s="33">
        <f>IFERROR(VLOOKUP($C108, 'All Indicators - Breakdown'!$C:$HZ, AK$1, FALSE), " ")</f>
        <v>2</v>
      </c>
      <c r="AL108" s="33">
        <f>IFERROR(VLOOKUP($C108, 'All Indicators - Breakdown'!$C:$HZ, AL$1, FALSE), " ")</f>
        <v>1</v>
      </c>
      <c r="AM108" s="33">
        <f>IFERROR(VLOOKUP($C108, 'All Indicators - Breakdown'!$C:$IU, AM$1, FALSE), " ")</f>
        <v>2</v>
      </c>
      <c r="AN108" s="33">
        <f>IFERROR(VLOOKUP($C108, 'All Indicators - Breakdown'!$C:$IU, AN$1, FALSE), " ")</f>
        <v>1</v>
      </c>
      <c r="AO108" s="33">
        <f>IFERROR(VLOOKUP($C108, 'All Indicators - Breakdown'!$C:$IU, AO$1, FALSE), " ")</f>
        <v>1</v>
      </c>
      <c r="AP108">
        <f t="shared" ref="AP108:BE123" si="22">IFERROR(LARGE($F108:$AO108, AP$1), 0)</f>
        <v>5</v>
      </c>
      <c r="AQ108">
        <f t="shared" si="22"/>
        <v>5</v>
      </c>
      <c r="AR108">
        <f t="shared" si="22"/>
        <v>4</v>
      </c>
      <c r="AS108">
        <f t="shared" si="22"/>
        <v>4</v>
      </c>
      <c r="AT108">
        <f t="shared" si="22"/>
        <v>4</v>
      </c>
      <c r="AU108">
        <f t="shared" si="22"/>
        <v>4</v>
      </c>
      <c r="AV108">
        <f t="shared" si="22"/>
        <v>4</v>
      </c>
      <c r="AW108">
        <f t="shared" si="22"/>
        <v>3</v>
      </c>
      <c r="AX108">
        <f t="shared" si="22"/>
        <v>3</v>
      </c>
      <c r="AY108">
        <f t="shared" si="22"/>
        <v>3</v>
      </c>
      <c r="AZ108">
        <f t="shared" si="22"/>
        <v>3</v>
      </c>
      <c r="BA108">
        <f t="shared" si="22"/>
        <v>3</v>
      </c>
      <c r="BB108">
        <f t="shared" si="22"/>
        <v>3</v>
      </c>
      <c r="BC108">
        <f t="shared" si="22"/>
        <v>3</v>
      </c>
      <c r="BD108">
        <f t="shared" si="22"/>
        <v>2</v>
      </c>
      <c r="BE108">
        <f t="shared" si="22"/>
        <v>2</v>
      </c>
      <c r="BF108">
        <f t="shared" si="21"/>
        <v>2</v>
      </c>
      <c r="BG108">
        <f t="shared" si="21"/>
        <v>2</v>
      </c>
      <c r="BH108">
        <f t="shared" si="21"/>
        <v>2</v>
      </c>
      <c r="BI108">
        <f t="shared" si="21"/>
        <v>2</v>
      </c>
      <c r="BJ108">
        <f t="shared" si="21"/>
        <v>2</v>
      </c>
      <c r="BK108">
        <f t="shared" si="21"/>
        <v>2</v>
      </c>
      <c r="BL108">
        <f t="shared" si="21"/>
        <v>1</v>
      </c>
      <c r="BM108">
        <f t="shared" si="21"/>
        <v>1</v>
      </c>
      <c r="BN108">
        <f t="shared" si="21"/>
        <v>1</v>
      </c>
      <c r="BO108">
        <f t="shared" si="21"/>
        <v>1</v>
      </c>
      <c r="BP108">
        <f t="shared" si="21"/>
        <v>1</v>
      </c>
      <c r="BQ108">
        <f t="shared" si="21"/>
        <v>1</v>
      </c>
      <c r="BR108">
        <f t="shared" si="21"/>
        <v>1</v>
      </c>
      <c r="BS108">
        <f t="shared" si="21"/>
        <v>1</v>
      </c>
      <c r="BT108">
        <f t="shared" si="21"/>
        <v>1</v>
      </c>
      <c r="BU108">
        <f t="shared" si="18"/>
        <v>1</v>
      </c>
      <c r="BV108">
        <f t="shared" si="18"/>
        <v>1</v>
      </c>
      <c r="BW108">
        <f t="shared" si="18"/>
        <v>1</v>
      </c>
      <c r="BX108">
        <f t="shared" si="18"/>
        <v>1</v>
      </c>
      <c r="BY108">
        <f t="shared" si="18"/>
        <v>1</v>
      </c>
    </row>
    <row r="109" spans="1:77" ht="16.3" thickTop="1" thickBot="1" x14ac:dyDescent="0.3">
      <c r="A109" s="16" t="s">
        <v>356</v>
      </c>
      <c r="B109" s="16" t="s">
        <v>358</v>
      </c>
      <c r="C109" s="16" t="s">
        <v>359</v>
      </c>
      <c r="D109" s="10">
        <f>VLOOKUP(C109, Overview!C$3:D$403, 2, FALSE)</f>
        <v>3</v>
      </c>
      <c r="E109" s="34">
        <f t="shared" si="14"/>
        <v>3.4</v>
      </c>
      <c r="F109" s="33">
        <f>IFERROR(VLOOKUP($C109, 'All Indicators - Breakdown'!$C:$GQ, F$1, FALSE), " ")</f>
        <v>3</v>
      </c>
      <c r="G109" s="33">
        <f>IFERROR(VLOOKUP($C109, 'All Indicators - Breakdown'!$C:$GQ, G$1, FALSE), " ")</f>
        <v>5</v>
      </c>
      <c r="H109" s="33">
        <f>IFERROR(VLOOKUP($C109, 'All Indicators - Breakdown'!$C:$GQ, H$1, FALSE), " ")</f>
        <v>3</v>
      </c>
      <c r="I109" s="33">
        <f>IFERROR(VLOOKUP($C109, 'All Indicators - Breakdown'!$C:$GQ, I$1, FALSE), " ")</f>
        <v>4</v>
      </c>
      <c r="J109" s="33">
        <f>IFERROR(VLOOKUP($C109, 'All Indicators - Breakdown'!$C:$GQ, J$1, FALSE), " ")</f>
        <v>2</v>
      </c>
      <c r="K109" s="33">
        <f>IFERROR(VLOOKUP($C109, 'All Indicators - Breakdown'!$C:$GQ, K$1, FALSE), " ")</f>
        <v>2</v>
      </c>
      <c r="L109" s="33">
        <f>IFERROR(VLOOKUP($C109, 'All Indicators - Breakdown'!$C:$GQ, L$1, FALSE), " ")</f>
        <v>2</v>
      </c>
      <c r="M109" s="33">
        <f>IFERROR(VLOOKUP($C109, 'All Indicators - Breakdown'!$C:$GQ, M$1, FALSE), " ")</f>
        <v>2</v>
      </c>
      <c r="N109" s="33" t="str">
        <f>IFERROR(VLOOKUP($C109, 'All Indicators - Breakdown'!$C:$GQ, N$1, FALSE), " ")</f>
        <v>N/A</v>
      </c>
      <c r="O109" s="33">
        <f>IFERROR(VLOOKUP($C109, 'All Indicators - Breakdown'!$C:$GQ, O$1, FALSE), " ")</f>
        <v>3</v>
      </c>
      <c r="P109" s="33">
        <f>IFERROR(VLOOKUP($C109, 'All Indicators - Breakdown'!$C:$GQ, P$1, FALSE), " ")</f>
        <v>1</v>
      </c>
      <c r="Q109" s="33">
        <f>IFERROR(VLOOKUP($C109, 'All Indicators - Breakdown'!$C:$GQ, Q$1, FALSE), " ")</f>
        <v>1</v>
      </c>
      <c r="R109" s="33">
        <f>IFERROR(VLOOKUP($C109, 'All Indicators - Breakdown'!$C:$GQ, R$1, FALSE), " ")</f>
        <v>2</v>
      </c>
      <c r="S109" s="33">
        <f>IFERROR(VLOOKUP($C109, 'All Indicators - Breakdown'!$C:$GQ, S$1, FALSE), " ")</f>
        <v>4</v>
      </c>
      <c r="T109" s="33">
        <f>IFERROR(VLOOKUP($C109, 'All Indicators - Breakdown'!$C:$GQ, T$1, FALSE), " ")</f>
        <v>2</v>
      </c>
      <c r="U109" s="33">
        <f>IFERROR(VLOOKUP($C109, 'All Indicators - Breakdown'!$C:$GQ, U$1, FALSE), " ")</f>
        <v>3</v>
      </c>
      <c r="V109" s="33">
        <f>IFERROR(VLOOKUP($C109, 'All Indicators - Breakdown'!$C:$GQ, V$1, FALSE), " ")</f>
        <v>1</v>
      </c>
      <c r="W109" s="33">
        <f>IFERROR(VLOOKUP($C109, 'All Indicators - Breakdown'!$C:$GQ, W$1, FALSE), " ")</f>
        <v>1</v>
      </c>
      <c r="X109" s="33">
        <f>IFERROR(VLOOKUP($C109, 'All Indicators - Breakdown'!$C:$GQ, X$1, FALSE), " ")</f>
        <v>1</v>
      </c>
      <c r="Y109" s="33">
        <f>IFERROR(VLOOKUP($C109, 'All Indicators - Breakdown'!$C:$GQ, Y$1, FALSE), " ")</f>
        <v>1</v>
      </c>
      <c r="Z109" s="33">
        <f>IFERROR(VLOOKUP($C109, 'All Indicators - Breakdown'!$C:$GQ, Z$1, FALSE), " ")</f>
        <v>3</v>
      </c>
      <c r="AA109" s="33">
        <f>IFERROR(VLOOKUP($C109, 'All Indicators - Breakdown'!$C:$GQ, AA$1, FALSE), " ")</f>
        <v>3</v>
      </c>
      <c r="AB109" s="33">
        <f>IFERROR(VLOOKUP($C109, 'All Indicators - Breakdown'!$C:$GQ, AB$1, FALSE), " ")</f>
        <v>3</v>
      </c>
      <c r="AC109" s="33">
        <f>IFERROR(VLOOKUP($C109, 'All Indicators - Breakdown'!$C:$GQ, AC$1, FALSE), " ")</f>
        <v>4</v>
      </c>
      <c r="AD109" s="33">
        <f>IFERROR(VLOOKUP($C109, 'All Indicators - Breakdown'!$C:$GQ, AD$1, FALSE), " ")</f>
        <v>1</v>
      </c>
      <c r="AE109" s="33">
        <f>IFERROR(VLOOKUP($C109, 'All Indicators - Breakdown'!$C:$HE, AE$1, FALSE), " ")</f>
        <v>3</v>
      </c>
      <c r="AF109" s="33">
        <f>IFERROR(VLOOKUP($C109, 'All Indicators - Breakdown'!$C:$HE, AF$1, FALSE), " ")</f>
        <v>2</v>
      </c>
      <c r="AG109" s="33">
        <f>IFERROR(VLOOKUP($C109, 'All Indicators - Breakdown'!$C:$HE, AG$1, FALSE), " ")</f>
        <v>4</v>
      </c>
      <c r="AH109" s="33">
        <f>IFERROR(VLOOKUP($C109, 'All Indicators - Breakdown'!$C:$HE, AH$1, FALSE), " ")</f>
        <v>2</v>
      </c>
      <c r="AI109" s="33">
        <f>IFERROR(VLOOKUP($C109, 'All Indicators - Breakdown'!$C:$HE, AI$1, FALSE), " ")</f>
        <v>2</v>
      </c>
      <c r="AJ109" s="33">
        <f>IFERROR(VLOOKUP($C109, 'All Indicators - Breakdown'!$C:$HZ, AJ$1, FALSE), " ")</f>
        <v>5</v>
      </c>
      <c r="AK109" s="33">
        <f>IFERROR(VLOOKUP($C109, 'All Indicators - Breakdown'!$C:$HZ, AK$1, FALSE), " ")</f>
        <v>3</v>
      </c>
      <c r="AL109" s="33">
        <f>IFERROR(VLOOKUP($C109, 'All Indicators - Breakdown'!$C:$HZ, AL$1, FALSE), " ")</f>
        <v>1</v>
      </c>
      <c r="AM109" s="33">
        <f>IFERROR(VLOOKUP($C109, 'All Indicators - Breakdown'!$C:$IU, AM$1, FALSE), " ")</f>
        <v>1</v>
      </c>
      <c r="AN109" s="33">
        <f>IFERROR(VLOOKUP($C109, 'All Indicators - Breakdown'!$C:$IU, AN$1, FALSE), " ")</f>
        <v>1</v>
      </c>
      <c r="AO109" s="33">
        <f>IFERROR(VLOOKUP($C109, 'All Indicators - Breakdown'!$C:$IU, AO$1, FALSE), " ")</f>
        <v>1</v>
      </c>
      <c r="AP109">
        <f t="shared" si="22"/>
        <v>5</v>
      </c>
      <c r="AQ109">
        <f t="shared" si="22"/>
        <v>5</v>
      </c>
      <c r="AR109">
        <f t="shared" si="22"/>
        <v>4</v>
      </c>
      <c r="AS109">
        <f t="shared" si="22"/>
        <v>4</v>
      </c>
      <c r="AT109">
        <f t="shared" si="22"/>
        <v>4</v>
      </c>
      <c r="AU109">
        <f t="shared" si="22"/>
        <v>4</v>
      </c>
      <c r="AV109">
        <f t="shared" si="22"/>
        <v>3</v>
      </c>
      <c r="AW109">
        <f t="shared" si="22"/>
        <v>3</v>
      </c>
      <c r="AX109">
        <f t="shared" si="22"/>
        <v>3</v>
      </c>
      <c r="AY109">
        <f t="shared" si="22"/>
        <v>3</v>
      </c>
      <c r="AZ109">
        <f t="shared" si="22"/>
        <v>3</v>
      </c>
      <c r="BA109">
        <f t="shared" si="22"/>
        <v>3</v>
      </c>
      <c r="BB109">
        <f t="shared" si="22"/>
        <v>3</v>
      </c>
      <c r="BC109">
        <f t="shared" si="22"/>
        <v>3</v>
      </c>
      <c r="BD109">
        <f t="shared" si="22"/>
        <v>3</v>
      </c>
      <c r="BE109">
        <f t="shared" si="22"/>
        <v>2</v>
      </c>
      <c r="BF109">
        <f t="shared" si="21"/>
        <v>2</v>
      </c>
      <c r="BG109">
        <f t="shared" si="21"/>
        <v>2</v>
      </c>
      <c r="BH109">
        <f t="shared" si="21"/>
        <v>2</v>
      </c>
      <c r="BI109">
        <f t="shared" si="21"/>
        <v>2</v>
      </c>
      <c r="BJ109">
        <f t="shared" si="21"/>
        <v>2</v>
      </c>
      <c r="BK109">
        <f t="shared" si="21"/>
        <v>2</v>
      </c>
      <c r="BL109">
        <f t="shared" si="21"/>
        <v>2</v>
      </c>
      <c r="BM109">
        <f t="shared" si="21"/>
        <v>2</v>
      </c>
      <c r="BN109">
        <f t="shared" si="21"/>
        <v>1</v>
      </c>
      <c r="BO109">
        <f t="shared" si="21"/>
        <v>1</v>
      </c>
      <c r="BP109">
        <f t="shared" si="21"/>
        <v>1</v>
      </c>
      <c r="BQ109">
        <f t="shared" si="21"/>
        <v>1</v>
      </c>
      <c r="BR109">
        <f t="shared" si="21"/>
        <v>1</v>
      </c>
      <c r="BS109">
        <f t="shared" si="21"/>
        <v>1</v>
      </c>
      <c r="BT109">
        <f t="shared" si="21"/>
        <v>1</v>
      </c>
      <c r="BU109">
        <f t="shared" si="18"/>
        <v>1</v>
      </c>
      <c r="BV109">
        <f t="shared" si="18"/>
        <v>1</v>
      </c>
      <c r="BW109">
        <f t="shared" si="18"/>
        <v>1</v>
      </c>
      <c r="BX109">
        <f t="shared" si="18"/>
        <v>1</v>
      </c>
      <c r="BY109">
        <f t="shared" si="18"/>
        <v>0</v>
      </c>
    </row>
    <row r="110" spans="1:77" ht="16.3" thickTop="1" thickBot="1" x14ac:dyDescent="0.3">
      <c r="A110" s="16" t="s">
        <v>356</v>
      </c>
      <c r="B110" s="16" t="s">
        <v>360</v>
      </c>
      <c r="C110" s="16" t="s">
        <v>361</v>
      </c>
      <c r="D110" s="10">
        <f>VLOOKUP(C110, Overview!C$3:D$403, 2, FALSE)</f>
        <v>2</v>
      </c>
      <c r="E110" s="34">
        <f t="shared" si="14"/>
        <v>2.4</v>
      </c>
      <c r="F110" s="33">
        <f>IFERROR(VLOOKUP($C110, 'All Indicators - Breakdown'!$C:$GQ, F$1, FALSE), " ")</f>
        <v>3</v>
      </c>
      <c r="G110" s="33">
        <f>IFERROR(VLOOKUP($C110, 'All Indicators - Breakdown'!$C:$GQ, G$1, FALSE), " ")</f>
        <v>3</v>
      </c>
      <c r="H110" s="33">
        <f>IFERROR(VLOOKUP($C110, 'All Indicators - Breakdown'!$C:$GQ, H$1, FALSE), " ")</f>
        <v>3</v>
      </c>
      <c r="I110" s="33">
        <f>IFERROR(VLOOKUP($C110, 'All Indicators - Breakdown'!$C:$GQ, I$1, FALSE), " ")</f>
        <v>3</v>
      </c>
      <c r="J110" s="33">
        <f>IFERROR(VLOOKUP($C110, 'All Indicators - Breakdown'!$C:$GQ, J$1, FALSE), " ")</f>
        <v>2</v>
      </c>
      <c r="K110" s="33">
        <f>IFERROR(VLOOKUP($C110, 'All Indicators - Breakdown'!$C:$GQ, K$1, FALSE), " ")</f>
        <v>1</v>
      </c>
      <c r="L110" s="33">
        <f>IFERROR(VLOOKUP($C110, 'All Indicators - Breakdown'!$C:$GQ, L$1, FALSE), " ")</f>
        <v>1</v>
      </c>
      <c r="M110" s="33">
        <f>IFERROR(VLOOKUP($C110, 'All Indicators - Breakdown'!$C:$GQ, M$1, FALSE), " ")</f>
        <v>2</v>
      </c>
      <c r="N110" s="33" t="str">
        <f>IFERROR(VLOOKUP($C110, 'All Indicators - Breakdown'!$C:$GQ, N$1, FALSE), " ")</f>
        <v>N/A</v>
      </c>
      <c r="O110" s="33">
        <f>IFERROR(VLOOKUP($C110, 'All Indicators - Breakdown'!$C:$GQ, O$1, FALSE), " ")</f>
        <v>1</v>
      </c>
      <c r="P110" s="33">
        <f>IFERROR(VLOOKUP($C110, 'All Indicators - Breakdown'!$C:$GQ, P$1, FALSE), " ")</f>
        <v>1</v>
      </c>
      <c r="Q110" s="33">
        <f>IFERROR(VLOOKUP($C110, 'All Indicators - Breakdown'!$C:$GQ, Q$1, FALSE), " ")</f>
        <v>2</v>
      </c>
      <c r="R110" s="33">
        <f>IFERROR(VLOOKUP($C110, 'All Indicators - Breakdown'!$C:$GQ, R$1, FALSE), " ")</f>
        <v>1</v>
      </c>
      <c r="S110" s="33">
        <f>IFERROR(VLOOKUP($C110, 'All Indicators - Breakdown'!$C:$GQ, S$1, FALSE), " ")</f>
        <v>2</v>
      </c>
      <c r="T110" s="33">
        <f>IFERROR(VLOOKUP($C110, 'All Indicators - Breakdown'!$C:$GQ, T$1, FALSE), " ")</f>
        <v>2</v>
      </c>
      <c r="U110" s="33">
        <f>IFERROR(VLOOKUP($C110, 'All Indicators - Breakdown'!$C:$GQ, U$1, FALSE), " ")</f>
        <v>3</v>
      </c>
      <c r="V110" s="33">
        <f>IFERROR(VLOOKUP($C110, 'All Indicators - Breakdown'!$C:$GQ, V$1, FALSE), " ")</f>
        <v>1</v>
      </c>
      <c r="W110" s="33">
        <f>IFERROR(VLOOKUP($C110, 'All Indicators - Breakdown'!$C:$GQ, W$1, FALSE), " ")</f>
        <v>1</v>
      </c>
      <c r="X110" s="33">
        <f>IFERROR(VLOOKUP($C110, 'All Indicators - Breakdown'!$C:$GQ, X$1, FALSE), " ")</f>
        <v>1</v>
      </c>
      <c r="Y110" s="33">
        <f>IFERROR(VLOOKUP($C110, 'All Indicators - Breakdown'!$C:$GQ, Y$1, FALSE), " ")</f>
        <v>1</v>
      </c>
      <c r="Z110" s="33">
        <f>IFERROR(VLOOKUP($C110, 'All Indicators - Breakdown'!$C:$GQ, Z$1, FALSE), " ")</f>
        <v>3</v>
      </c>
      <c r="AA110" s="33">
        <f>IFERROR(VLOOKUP($C110, 'All Indicators - Breakdown'!$C:$GQ, AA$1, FALSE), " ")</f>
        <v>2</v>
      </c>
      <c r="AB110" s="33">
        <f>IFERROR(VLOOKUP($C110, 'All Indicators - Breakdown'!$C:$GQ, AB$1, FALSE), " ")</f>
        <v>2</v>
      </c>
      <c r="AC110" s="33">
        <f>IFERROR(VLOOKUP($C110, 'All Indicators - Breakdown'!$C:$GQ, AC$1, FALSE), " ")</f>
        <v>2</v>
      </c>
      <c r="AD110" s="33">
        <f>IFERROR(VLOOKUP($C110, 'All Indicators - Breakdown'!$C:$GQ, AD$1, FALSE), " ")</f>
        <v>1</v>
      </c>
      <c r="AE110" s="33">
        <f>IFERROR(VLOOKUP($C110, 'All Indicators - Breakdown'!$C:$HE, AE$1, FALSE), " ")</f>
        <v>3</v>
      </c>
      <c r="AF110" s="33">
        <f>IFERROR(VLOOKUP($C110, 'All Indicators - Breakdown'!$C:$HE, AF$1, FALSE), " ")</f>
        <v>2</v>
      </c>
      <c r="AG110" s="33">
        <f>IFERROR(VLOOKUP($C110, 'All Indicators - Breakdown'!$C:$HE, AG$1, FALSE), " ")</f>
        <v>2</v>
      </c>
      <c r="AH110" s="33">
        <f>IFERROR(VLOOKUP($C110, 'All Indicators - Breakdown'!$C:$HE, AH$1, FALSE), " ")</f>
        <v>2</v>
      </c>
      <c r="AI110" s="33">
        <f>IFERROR(VLOOKUP($C110, 'All Indicators - Breakdown'!$C:$HE, AI$1, FALSE), " ")</f>
        <v>2</v>
      </c>
      <c r="AJ110" s="33">
        <f>IFERROR(VLOOKUP($C110, 'All Indicators - Breakdown'!$C:$HZ, AJ$1, FALSE), " ")</f>
        <v>2</v>
      </c>
      <c r="AK110" s="33">
        <f>IFERROR(VLOOKUP($C110, 'All Indicators - Breakdown'!$C:$HZ, AK$1, FALSE), " ")</f>
        <v>2</v>
      </c>
      <c r="AL110" s="33">
        <f>IFERROR(VLOOKUP($C110, 'All Indicators - Breakdown'!$C:$HZ, AL$1, FALSE), " ")</f>
        <v>1</v>
      </c>
      <c r="AM110" s="33">
        <f>IFERROR(VLOOKUP($C110, 'All Indicators - Breakdown'!$C:$IU, AM$1, FALSE), " ")</f>
        <v>2</v>
      </c>
      <c r="AN110" s="33">
        <f>IFERROR(VLOOKUP($C110, 'All Indicators - Breakdown'!$C:$IU, AN$1, FALSE), " ")</f>
        <v>1</v>
      </c>
      <c r="AO110" s="33">
        <f>IFERROR(VLOOKUP($C110, 'All Indicators - Breakdown'!$C:$IU, AO$1, FALSE), " ")</f>
        <v>1</v>
      </c>
      <c r="AP110">
        <f t="shared" si="22"/>
        <v>3</v>
      </c>
      <c r="AQ110">
        <f t="shared" si="22"/>
        <v>3</v>
      </c>
      <c r="AR110">
        <f t="shared" si="22"/>
        <v>3</v>
      </c>
      <c r="AS110">
        <f t="shared" si="22"/>
        <v>3</v>
      </c>
      <c r="AT110">
        <f t="shared" si="22"/>
        <v>3</v>
      </c>
      <c r="AU110">
        <f t="shared" si="22"/>
        <v>3</v>
      </c>
      <c r="AV110">
        <f t="shared" si="22"/>
        <v>3</v>
      </c>
      <c r="AW110">
        <f t="shared" si="22"/>
        <v>2</v>
      </c>
      <c r="AX110">
        <f t="shared" si="22"/>
        <v>2</v>
      </c>
      <c r="AY110">
        <f t="shared" si="22"/>
        <v>2</v>
      </c>
      <c r="AZ110">
        <f t="shared" si="22"/>
        <v>2</v>
      </c>
      <c r="BA110">
        <f t="shared" si="22"/>
        <v>2</v>
      </c>
      <c r="BB110">
        <f t="shared" si="22"/>
        <v>2</v>
      </c>
      <c r="BC110">
        <f t="shared" si="22"/>
        <v>2</v>
      </c>
      <c r="BD110">
        <f t="shared" si="22"/>
        <v>2</v>
      </c>
      <c r="BE110">
        <f t="shared" si="22"/>
        <v>2</v>
      </c>
      <c r="BF110">
        <f t="shared" si="21"/>
        <v>2</v>
      </c>
      <c r="BG110">
        <f t="shared" si="21"/>
        <v>2</v>
      </c>
      <c r="BH110">
        <f t="shared" si="21"/>
        <v>2</v>
      </c>
      <c r="BI110">
        <f t="shared" si="21"/>
        <v>2</v>
      </c>
      <c r="BJ110">
        <f t="shared" si="21"/>
        <v>2</v>
      </c>
      <c r="BK110">
        <f t="shared" si="21"/>
        <v>2</v>
      </c>
      <c r="BL110">
        <f t="shared" si="21"/>
        <v>1</v>
      </c>
      <c r="BM110">
        <f t="shared" si="21"/>
        <v>1</v>
      </c>
      <c r="BN110">
        <f t="shared" si="21"/>
        <v>1</v>
      </c>
      <c r="BO110">
        <f t="shared" si="21"/>
        <v>1</v>
      </c>
      <c r="BP110">
        <f t="shared" si="21"/>
        <v>1</v>
      </c>
      <c r="BQ110">
        <f t="shared" si="21"/>
        <v>1</v>
      </c>
      <c r="BR110">
        <f t="shared" si="21"/>
        <v>1</v>
      </c>
      <c r="BS110">
        <f t="shared" si="21"/>
        <v>1</v>
      </c>
      <c r="BT110">
        <f t="shared" si="21"/>
        <v>1</v>
      </c>
      <c r="BU110">
        <f t="shared" si="18"/>
        <v>1</v>
      </c>
      <c r="BV110">
        <f t="shared" si="18"/>
        <v>1</v>
      </c>
      <c r="BW110">
        <f t="shared" si="18"/>
        <v>1</v>
      </c>
      <c r="BX110">
        <f t="shared" si="18"/>
        <v>1</v>
      </c>
      <c r="BY110">
        <f t="shared" si="18"/>
        <v>0</v>
      </c>
    </row>
    <row r="111" spans="1:77" ht="16.3" thickTop="1" thickBot="1" x14ac:dyDescent="0.3">
      <c r="A111" s="16" t="s">
        <v>356</v>
      </c>
      <c r="B111" s="16" t="s">
        <v>362</v>
      </c>
      <c r="C111" s="16" t="s">
        <v>363</v>
      </c>
      <c r="D111" s="10">
        <f>VLOOKUP(C111, Overview!C$3:D$403, 2, FALSE)</f>
        <v>3</v>
      </c>
      <c r="E111" s="34">
        <f t="shared" si="14"/>
        <v>3.1</v>
      </c>
      <c r="F111" s="33">
        <f>IFERROR(VLOOKUP($C111, 'All Indicators - Breakdown'!$C:$GQ, F$1, FALSE), " ")</f>
        <v>4</v>
      </c>
      <c r="G111" s="33">
        <f>IFERROR(VLOOKUP($C111, 'All Indicators - Breakdown'!$C:$GQ, G$1, FALSE), " ")</f>
        <v>4</v>
      </c>
      <c r="H111" s="33">
        <f>IFERROR(VLOOKUP($C111, 'All Indicators - Breakdown'!$C:$GQ, H$1, FALSE), " ")</f>
        <v>3</v>
      </c>
      <c r="I111" s="33">
        <f>IFERROR(VLOOKUP($C111, 'All Indicators - Breakdown'!$C:$GQ, I$1, FALSE), " ")</f>
        <v>3</v>
      </c>
      <c r="J111" s="33">
        <f>IFERROR(VLOOKUP($C111, 'All Indicators - Breakdown'!$C:$GQ, J$1, FALSE), " ")</f>
        <v>2</v>
      </c>
      <c r="K111" s="33">
        <f>IFERROR(VLOOKUP($C111, 'All Indicators - Breakdown'!$C:$GQ, K$1, FALSE), " ")</f>
        <v>1</v>
      </c>
      <c r="L111" s="33">
        <f>IFERROR(VLOOKUP($C111, 'All Indicators - Breakdown'!$C:$GQ, L$1, FALSE), " ")</f>
        <v>1</v>
      </c>
      <c r="M111" s="33">
        <f>IFERROR(VLOOKUP($C111, 'All Indicators - Breakdown'!$C:$GQ, M$1, FALSE), " ")</f>
        <v>2</v>
      </c>
      <c r="N111" s="33">
        <f>IFERROR(VLOOKUP($C111, 'All Indicators - Breakdown'!$C:$GQ, N$1, FALSE), " ")</f>
        <v>1</v>
      </c>
      <c r="O111" s="33">
        <f>IFERROR(VLOOKUP($C111, 'All Indicators - Breakdown'!$C:$GQ, O$1, FALSE), " ")</f>
        <v>1</v>
      </c>
      <c r="P111" s="33">
        <f>IFERROR(VLOOKUP($C111, 'All Indicators - Breakdown'!$C:$GQ, P$1, FALSE), " ")</f>
        <v>1</v>
      </c>
      <c r="Q111" s="33">
        <f>IFERROR(VLOOKUP($C111, 'All Indicators - Breakdown'!$C:$GQ, Q$1, FALSE), " ")</f>
        <v>2</v>
      </c>
      <c r="R111" s="33">
        <f>IFERROR(VLOOKUP($C111, 'All Indicators - Breakdown'!$C:$GQ, R$1, FALSE), " ")</f>
        <v>2</v>
      </c>
      <c r="S111" s="33">
        <f>IFERROR(VLOOKUP($C111, 'All Indicators - Breakdown'!$C:$GQ, S$1, FALSE), " ")</f>
        <v>3</v>
      </c>
      <c r="T111" s="33">
        <f>IFERROR(VLOOKUP($C111, 'All Indicators - Breakdown'!$C:$GQ, T$1, FALSE), " ")</f>
        <v>2</v>
      </c>
      <c r="U111" s="33">
        <f>IFERROR(VLOOKUP($C111, 'All Indicators - Breakdown'!$C:$GQ, U$1, FALSE), " ")</f>
        <v>3</v>
      </c>
      <c r="V111" s="33">
        <f>IFERROR(VLOOKUP($C111, 'All Indicators - Breakdown'!$C:$GQ, V$1, FALSE), " ")</f>
        <v>1</v>
      </c>
      <c r="W111" s="33">
        <f>IFERROR(VLOOKUP($C111, 'All Indicators - Breakdown'!$C:$GQ, W$1, FALSE), " ")</f>
        <v>1</v>
      </c>
      <c r="X111" s="33">
        <f>IFERROR(VLOOKUP($C111, 'All Indicators - Breakdown'!$C:$GQ, X$1, FALSE), " ")</f>
        <v>1</v>
      </c>
      <c r="Y111" s="33">
        <f>IFERROR(VLOOKUP($C111, 'All Indicators - Breakdown'!$C:$GQ, Y$1, FALSE), " ")</f>
        <v>1</v>
      </c>
      <c r="Z111" s="33">
        <f>IFERROR(VLOOKUP($C111, 'All Indicators - Breakdown'!$C:$GQ, Z$1, FALSE), " ")</f>
        <v>3</v>
      </c>
      <c r="AA111" s="33">
        <f>IFERROR(VLOOKUP($C111, 'All Indicators - Breakdown'!$C:$GQ, AA$1, FALSE), " ")</f>
        <v>2</v>
      </c>
      <c r="AB111" s="33">
        <f>IFERROR(VLOOKUP($C111, 'All Indicators - Breakdown'!$C:$GQ, AB$1, FALSE), " ")</f>
        <v>3</v>
      </c>
      <c r="AC111" s="33">
        <f>IFERROR(VLOOKUP($C111, 'All Indicators - Breakdown'!$C:$GQ, AC$1, FALSE), " ")</f>
        <v>4</v>
      </c>
      <c r="AD111" s="33">
        <f>IFERROR(VLOOKUP($C111, 'All Indicators - Breakdown'!$C:$GQ, AD$1, FALSE), " ")</f>
        <v>1</v>
      </c>
      <c r="AE111" s="33">
        <f>IFERROR(VLOOKUP($C111, 'All Indicators - Breakdown'!$C:$HE, AE$1, FALSE), " ")</f>
        <v>4</v>
      </c>
      <c r="AF111" s="33">
        <f>IFERROR(VLOOKUP($C111, 'All Indicators - Breakdown'!$C:$HE, AF$1, FALSE), " ")</f>
        <v>2</v>
      </c>
      <c r="AG111" s="33">
        <f>IFERROR(VLOOKUP($C111, 'All Indicators - Breakdown'!$C:$HE, AG$1, FALSE), " ")</f>
        <v>2</v>
      </c>
      <c r="AH111" s="33">
        <f>IFERROR(VLOOKUP($C111, 'All Indicators - Breakdown'!$C:$HE, AH$1, FALSE), " ")</f>
        <v>2</v>
      </c>
      <c r="AI111" s="33">
        <f>IFERROR(VLOOKUP($C111, 'All Indicators - Breakdown'!$C:$HE, AI$1, FALSE), " ")</f>
        <v>2</v>
      </c>
      <c r="AJ111" s="33">
        <f>IFERROR(VLOOKUP($C111, 'All Indicators - Breakdown'!$C:$HZ, AJ$1, FALSE), " ")</f>
        <v>5</v>
      </c>
      <c r="AK111" s="33">
        <f>IFERROR(VLOOKUP($C111, 'All Indicators - Breakdown'!$C:$HZ, AK$1, FALSE), " ")</f>
        <v>4</v>
      </c>
      <c r="AL111" s="33">
        <f>IFERROR(VLOOKUP($C111, 'All Indicators - Breakdown'!$C:$HZ, AL$1, FALSE), " ")</f>
        <v>1</v>
      </c>
      <c r="AM111" s="33">
        <f>IFERROR(VLOOKUP($C111, 'All Indicators - Breakdown'!$C:$IU, AM$1, FALSE), " ")</f>
        <v>1</v>
      </c>
      <c r="AN111" s="33">
        <f>IFERROR(VLOOKUP($C111, 'All Indicators - Breakdown'!$C:$IU, AN$1, FALSE), " ")</f>
        <v>1</v>
      </c>
      <c r="AO111" s="33">
        <f>IFERROR(VLOOKUP($C111, 'All Indicators - Breakdown'!$C:$IU, AO$1, FALSE), " ")</f>
        <v>1</v>
      </c>
      <c r="AP111">
        <f t="shared" si="22"/>
        <v>5</v>
      </c>
      <c r="AQ111">
        <f t="shared" si="22"/>
        <v>4</v>
      </c>
      <c r="AR111">
        <f t="shared" si="22"/>
        <v>4</v>
      </c>
      <c r="AS111">
        <f t="shared" si="22"/>
        <v>4</v>
      </c>
      <c r="AT111">
        <f t="shared" si="22"/>
        <v>4</v>
      </c>
      <c r="AU111">
        <f t="shared" si="22"/>
        <v>4</v>
      </c>
      <c r="AV111">
        <f t="shared" si="22"/>
        <v>3</v>
      </c>
      <c r="AW111">
        <f t="shared" si="22"/>
        <v>3</v>
      </c>
      <c r="AX111">
        <f t="shared" si="22"/>
        <v>3</v>
      </c>
      <c r="AY111">
        <f t="shared" si="22"/>
        <v>3</v>
      </c>
      <c r="AZ111">
        <f t="shared" si="22"/>
        <v>3</v>
      </c>
      <c r="BA111">
        <f t="shared" si="22"/>
        <v>3</v>
      </c>
      <c r="BB111">
        <f t="shared" si="22"/>
        <v>2</v>
      </c>
      <c r="BC111">
        <f t="shared" si="22"/>
        <v>2</v>
      </c>
      <c r="BD111">
        <f t="shared" si="22"/>
        <v>2</v>
      </c>
      <c r="BE111">
        <f t="shared" si="22"/>
        <v>2</v>
      </c>
      <c r="BF111">
        <f t="shared" si="21"/>
        <v>2</v>
      </c>
      <c r="BG111">
        <f t="shared" si="21"/>
        <v>2</v>
      </c>
      <c r="BH111">
        <f t="shared" si="21"/>
        <v>2</v>
      </c>
      <c r="BI111">
        <f t="shared" si="21"/>
        <v>2</v>
      </c>
      <c r="BJ111">
        <f t="shared" si="21"/>
        <v>2</v>
      </c>
      <c r="BK111">
        <f t="shared" si="21"/>
        <v>2</v>
      </c>
      <c r="BL111">
        <f t="shared" si="21"/>
        <v>1</v>
      </c>
      <c r="BM111">
        <f t="shared" si="21"/>
        <v>1</v>
      </c>
      <c r="BN111">
        <f t="shared" si="21"/>
        <v>1</v>
      </c>
      <c r="BO111">
        <f t="shared" si="21"/>
        <v>1</v>
      </c>
      <c r="BP111">
        <f t="shared" si="21"/>
        <v>1</v>
      </c>
      <c r="BQ111">
        <f t="shared" si="21"/>
        <v>1</v>
      </c>
      <c r="BR111">
        <f t="shared" si="21"/>
        <v>1</v>
      </c>
      <c r="BS111">
        <f t="shared" si="21"/>
        <v>1</v>
      </c>
      <c r="BT111">
        <f t="shared" si="21"/>
        <v>1</v>
      </c>
      <c r="BU111">
        <f t="shared" si="18"/>
        <v>1</v>
      </c>
      <c r="BV111">
        <f t="shared" si="18"/>
        <v>1</v>
      </c>
      <c r="BW111">
        <f t="shared" si="18"/>
        <v>1</v>
      </c>
      <c r="BX111">
        <f t="shared" si="18"/>
        <v>1</v>
      </c>
      <c r="BY111">
        <f t="shared" si="18"/>
        <v>1</v>
      </c>
    </row>
    <row r="112" spans="1:77" ht="16.3" thickTop="1" thickBot="1" x14ac:dyDescent="0.3">
      <c r="A112" s="16" t="s">
        <v>356</v>
      </c>
      <c r="B112" s="16" t="s">
        <v>364</v>
      </c>
      <c r="C112" s="16" t="s">
        <v>365</v>
      </c>
      <c r="D112" s="10">
        <f>VLOOKUP(C112, Overview!C$3:D$403, 2, FALSE)</f>
        <v>3</v>
      </c>
      <c r="E112" s="34">
        <f t="shared" si="14"/>
        <v>2.9</v>
      </c>
      <c r="F112" s="33">
        <f>IFERROR(VLOOKUP($C112, 'All Indicators - Breakdown'!$C:$GQ, F$1, FALSE), " ")</f>
        <v>4</v>
      </c>
      <c r="G112" s="33">
        <f>IFERROR(VLOOKUP($C112, 'All Indicators - Breakdown'!$C:$GQ, G$1, FALSE), " ")</f>
        <v>4</v>
      </c>
      <c r="H112" s="33">
        <f>IFERROR(VLOOKUP($C112, 'All Indicators - Breakdown'!$C:$GQ, H$1, FALSE), " ")</f>
        <v>3</v>
      </c>
      <c r="I112" s="33">
        <f>IFERROR(VLOOKUP($C112, 'All Indicators - Breakdown'!$C:$GQ, I$1, FALSE), " ")</f>
        <v>3</v>
      </c>
      <c r="J112" s="33">
        <f>IFERROR(VLOOKUP($C112, 'All Indicators - Breakdown'!$C:$GQ, J$1, FALSE), " ")</f>
        <v>2</v>
      </c>
      <c r="K112" s="33">
        <f>IFERROR(VLOOKUP($C112, 'All Indicators - Breakdown'!$C:$GQ, K$1, FALSE), " ")</f>
        <v>1</v>
      </c>
      <c r="L112" s="33">
        <f>IFERROR(VLOOKUP($C112, 'All Indicators - Breakdown'!$C:$GQ, L$1, FALSE), " ")</f>
        <v>1</v>
      </c>
      <c r="M112" s="33">
        <f>IFERROR(VLOOKUP($C112, 'All Indicators - Breakdown'!$C:$GQ, M$1, FALSE), " ")</f>
        <v>2</v>
      </c>
      <c r="N112" s="33" t="str">
        <f>IFERROR(VLOOKUP($C112, 'All Indicators - Breakdown'!$C:$GQ, N$1, FALSE), " ")</f>
        <v>N/A</v>
      </c>
      <c r="O112" s="33">
        <f>IFERROR(VLOOKUP($C112, 'All Indicators - Breakdown'!$C:$GQ, O$1, FALSE), " ")</f>
        <v>1</v>
      </c>
      <c r="P112" s="33">
        <f>IFERROR(VLOOKUP($C112, 'All Indicators - Breakdown'!$C:$GQ, P$1, FALSE), " ")</f>
        <v>1</v>
      </c>
      <c r="Q112" s="33">
        <f>IFERROR(VLOOKUP($C112, 'All Indicators - Breakdown'!$C:$GQ, Q$1, FALSE), " ")</f>
        <v>2</v>
      </c>
      <c r="R112" s="33">
        <f>IFERROR(VLOOKUP($C112, 'All Indicators - Breakdown'!$C:$GQ, R$1, FALSE), " ")</f>
        <v>1</v>
      </c>
      <c r="S112" s="33">
        <f>IFERROR(VLOOKUP($C112, 'All Indicators - Breakdown'!$C:$GQ, S$1, FALSE), " ")</f>
        <v>5</v>
      </c>
      <c r="T112" s="33">
        <f>IFERROR(VLOOKUP($C112, 'All Indicators - Breakdown'!$C:$GQ, T$1, FALSE), " ")</f>
        <v>3</v>
      </c>
      <c r="U112" s="33">
        <f>IFERROR(VLOOKUP($C112, 'All Indicators - Breakdown'!$C:$GQ, U$1, FALSE), " ")</f>
        <v>1</v>
      </c>
      <c r="V112" s="33">
        <f>IFERROR(VLOOKUP($C112, 'All Indicators - Breakdown'!$C:$GQ, V$1, FALSE), " ")</f>
        <v>1</v>
      </c>
      <c r="W112" s="33">
        <f>IFERROR(VLOOKUP($C112, 'All Indicators - Breakdown'!$C:$GQ, W$1, FALSE), " ")</f>
        <v>1</v>
      </c>
      <c r="X112" s="33">
        <f>IFERROR(VLOOKUP($C112, 'All Indicators - Breakdown'!$C:$GQ, X$1, FALSE), " ")</f>
        <v>1</v>
      </c>
      <c r="Y112" s="33">
        <f>IFERROR(VLOOKUP($C112, 'All Indicators - Breakdown'!$C:$GQ, Y$1, FALSE), " ")</f>
        <v>1</v>
      </c>
      <c r="Z112" s="33">
        <f>IFERROR(VLOOKUP($C112, 'All Indicators - Breakdown'!$C:$GQ, Z$1, FALSE), " ")</f>
        <v>3</v>
      </c>
      <c r="AA112" s="33">
        <f>IFERROR(VLOOKUP($C112, 'All Indicators - Breakdown'!$C:$GQ, AA$1, FALSE), " ")</f>
        <v>1</v>
      </c>
      <c r="AB112" s="33">
        <f>IFERROR(VLOOKUP($C112, 'All Indicators - Breakdown'!$C:$GQ, AB$1, FALSE), " ")</f>
        <v>2</v>
      </c>
      <c r="AC112" s="33">
        <f>IFERROR(VLOOKUP($C112, 'All Indicators - Breakdown'!$C:$GQ, AC$1, FALSE), " ")</f>
        <v>3</v>
      </c>
      <c r="AD112" s="33">
        <f>IFERROR(VLOOKUP($C112, 'All Indicators - Breakdown'!$C:$GQ, AD$1, FALSE), " ")</f>
        <v>1</v>
      </c>
      <c r="AE112" s="33">
        <f>IFERROR(VLOOKUP($C112, 'All Indicators - Breakdown'!$C:$HE, AE$1, FALSE), " ")</f>
        <v>3</v>
      </c>
      <c r="AF112" s="33">
        <f>IFERROR(VLOOKUP($C112, 'All Indicators - Breakdown'!$C:$HE, AF$1, FALSE), " ")</f>
        <v>2</v>
      </c>
      <c r="AG112" s="33">
        <f>IFERROR(VLOOKUP($C112, 'All Indicators - Breakdown'!$C:$HE, AG$1, FALSE), " ")</f>
        <v>2</v>
      </c>
      <c r="AH112" s="33">
        <f>IFERROR(VLOOKUP($C112, 'All Indicators - Breakdown'!$C:$HE, AH$1, FALSE), " ")</f>
        <v>2</v>
      </c>
      <c r="AI112" s="33">
        <f>IFERROR(VLOOKUP($C112, 'All Indicators - Breakdown'!$C:$HE, AI$1, FALSE), " ")</f>
        <v>2</v>
      </c>
      <c r="AJ112" s="33">
        <f>IFERROR(VLOOKUP($C112, 'All Indicators - Breakdown'!$C:$HZ, AJ$1, FALSE), " ")</f>
        <v>4</v>
      </c>
      <c r="AK112" s="33">
        <f>IFERROR(VLOOKUP($C112, 'All Indicators - Breakdown'!$C:$HZ, AK$1, FALSE), " ")</f>
        <v>2</v>
      </c>
      <c r="AL112" s="33">
        <f>IFERROR(VLOOKUP($C112, 'All Indicators - Breakdown'!$C:$HZ, AL$1, FALSE), " ")</f>
        <v>1</v>
      </c>
      <c r="AM112" s="33">
        <f>IFERROR(VLOOKUP($C112, 'All Indicators - Breakdown'!$C:$IU, AM$1, FALSE), " ")</f>
        <v>1</v>
      </c>
      <c r="AN112" s="33">
        <f>IFERROR(VLOOKUP($C112, 'All Indicators - Breakdown'!$C:$IU, AN$1, FALSE), " ")</f>
        <v>1</v>
      </c>
      <c r="AO112" s="33">
        <f>IFERROR(VLOOKUP($C112, 'All Indicators - Breakdown'!$C:$IU, AO$1, FALSE), " ")</f>
        <v>1</v>
      </c>
      <c r="AP112">
        <f t="shared" si="22"/>
        <v>5</v>
      </c>
      <c r="AQ112">
        <f t="shared" si="22"/>
        <v>4</v>
      </c>
      <c r="AR112">
        <f t="shared" si="22"/>
        <v>4</v>
      </c>
      <c r="AS112">
        <f t="shared" si="22"/>
        <v>4</v>
      </c>
      <c r="AT112">
        <f t="shared" si="22"/>
        <v>3</v>
      </c>
      <c r="AU112">
        <f t="shared" si="22"/>
        <v>3</v>
      </c>
      <c r="AV112">
        <f t="shared" si="22"/>
        <v>3</v>
      </c>
      <c r="AW112">
        <f t="shared" si="22"/>
        <v>3</v>
      </c>
      <c r="AX112">
        <f t="shared" si="22"/>
        <v>3</v>
      </c>
      <c r="AY112">
        <f t="shared" si="22"/>
        <v>3</v>
      </c>
      <c r="AZ112">
        <f t="shared" si="22"/>
        <v>2</v>
      </c>
      <c r="BA112">
        <f t="shared" si="22"/>
        <v>2</v>
      </c>
      <c r="BB112">
        <f t="shared" si="22"/>
        <v>2</v>
      </c>
      <c r="BC112">
        <f t="shared" si="22"/>
        <v>2</v>
      </c>
      <c r="BD112">
        <f t="shared" si="22"/>
        <v>2</v>
      </c>
      <c r="BE112">
        <f t="shared" si="22"/>
        <v>2</v>
      </c>
      <c r="BF112">
        <f t="shared" si="21"/>
        <v>2</v>
      </c>
      <c r="BG112">
        <f t="shared" si="21"/>
        <v>2</v>
      </c>
      <c r="BH112">
        <f t="shared" si="21"/>
        <v>2</v>
      </c>
      <c r="BI112">
        <f t="shared" si="21"/>
        <v>1</v>
      </c>
      <c r="BJ112">
        <f t="shared" si="21"/>
        <v>1</v>
      </c>
      <c r="BK112">
        <f t="shared" si="21"/>
        <v>1</v>
      </c>
      <c r="BL112">
        <f t="shared" si="21"/>
        <v>1</v>
      </c>
      <c r="BM112">
        <f t="shared" si="21"/>
        <v>1</v>
      </c>
      <c r="BN112">
        <f t="shared" si="21"/>
        <v>1</v>
      </c>
      <c r="BO112">
        <f t="shared" si="21"/>
        <v>1</v>
      </c>
      <c r="BP112">
        <f t="shared" si="21"/>
        <v>1</v>
      </c>
      <c r="BQ112">
        <f t="shared" si="21"/>
        <v>1</v>
      </c>
      <c r="BR112">
        <f t="shared" si="21"/>
        <v>1</v>
      </c>
      <c r="BS112">
        <f t="shared" si="21"/>
        <v>1</v>
      </c>
      <c r="BT112">
        <f t="shared" si="21"/>
        <v>1</v>
      </c>
      <c r="BU112">
        <f t="shared" si="18"/>
        <v>1</v>
      </c>
      <c r="BV112">
        <f t="shared" si="18"/>
        <v>1</v>
      </c>
      <c r="BW112">
        <f t="shared" si="18"/>
        <v>1</v>
      </c>
      <c r="BX112">
        <f t="shared" si="18"/>
        <v>1</v>
      </c>
      <c r="BY112">
        <f t="shared" si="18"/>
        <v>0</v>
      </c>
    </row>
    <row r="113" spans="1:77" ht="16.3" thickTop="1" thickBot="1" x14ac:dyDescent="0.3">
      <c r="A113" s="16" t="s">
        <v>356</v>
      </c>
      <c r="B113" s="16" t="s">
        <v>366</v>
      </c>
      <c r="C113" s="16" t="s">
        <v>367</v>
      </c>
      <c r="D113" s="10">
        <f>VLOOKUP(C113, Overview!C$3:D$403, 2, FALSE)</f>
        <v>3</v>
      </c>
      <c r="E113" s="34">
        <f t="shared" si="14"/>
        <v>3.6</v>
      </c>
      <c r="F113" s="33">
        <f>IFERROR(VLOOKUP($C113, 'All Indicators - Breakdown'!$C:$GQ, F$1, FALSE), " ")</f>
        <v>4</v>
      </c>
      <c r="G113" s="33">
        <f>IFERROR(VLOOKUP($C113, 'All Indicators - Breakdown'!$C:$GQ, G$1, FALSE), " ")</f>
        <v>4</v>
      </c>
      <c r="H113" s="33">
        <f>IFERROR(VLOOKUP($C113, 'All Indicators - Breakdown'!$C:$GQ, H$1, FALSE), " ")</f>
        <v>3</v>
      </c>
      <c r="I113" s="33">
        <f>IFERROR(VLOOKUP($C113, 'All Indicators - Breakdown'!$C:$GQ, I$1, FALSE), " ")</f>
        <v>4</v>
      </c>
      <c r="J113" s="33">
        <f>IFERROR(VLOOKUP($C113, 'All Indicators - Breakdown'!$C:$GQ, J$1, FALSE), " ")</f>
        <v>2</v>
      </c>
      <c r="K113" s="33">
        <f>IFERROR(VLOOKUP($C113, 'All Indicators - Breakdown'!$C:$GQ, K$1, FALSE), " ")</f>
        <v>1</v>
      </c>
      <c r="L113" s="33">
        <f>IFERROR(VLOOKUP($C113, 'All Indicators - Breakdown'!$C:$GQ, L$1, FALSE), " ")</f>
        <v>1</v>
      </c>
      <c r="M113" s="33">
        <f>IFERROR(VLOOKUP($C113, 'All Indicators - Breakdown'!$C:$GQ, M$1, FALSE), " ")</f>
        <v>2</v>
      </c>
      <c r="N113" s="33">
        <f>IFERROR(VLOOKUP($C113, 'All Indicators - Breakdown'!$C:$GQ, N$1, FALSE), " ")</f>
        <v>4</v>
      </c>
      <c r="O113" s="33">
        <f>IFERROR(VLOOKUP($C113, 'All Indicators - Breakdown'!$C:$GQ, O$1, FALSE), " ")</f>
        <v>3</v>
      </c>
      <c r="P113" s="33">
        <f>IFERROR(VLOOKUP($C113, 'All Indicators - Breakdown'!$C:$GQ, P$1, FALSE), " ")</f>
        <v>1</v>
      </c>
      <c r="Q113" s="33">
        <f>IFERROR(VLOOKUP($C113, 'All Indicators - Breakdown'!$C:$GQ, Q$1, FALSE), " ")</f>
        <v>1</v>
      </c>
      <c r="R113" s="33">
        <f>IFERROR(VLOOKUP($C113, 'All Indicators - Breakdown'!$C:$GQ, R$1, FALSE), " ")</f>
        <v>2</v>
      </c>
      <c r="S113" s="33">
        <f>IFERROR(VLOOKUP($C113, 'All Indicators - Breakdown'!$C:$GQ, S$1, FALSE), " ")</f>
        <v>4</v>
      </c>
      <c r="T113" s="33">
        <f>IFERROR(VLOOKUP($C113, 'All Indicators - Breakdown'!$C:$GQ, T$1, FALSE), " ")</f>
        <v>2</v>
      </c>
      <c r="U113" s="33">
        <f>IFERROR(VLOOKUP($C113, 'All Indicators - Breakdown'!$C:$GQ, U$1, FALSE), " ")</f>
        <v>3</v>
      </c>
      <c r="V113" s="33">
        <f>IFERROR(VLOOKUP($C113, 'All Indicators - Breakdown'!$C:$GQ, V$1, FALSE), " ")</f>
        <v>1</v>
      </c>
      <c r="W113" s="33">
        <f>IFERROR(VLOOKUP($C113, 'All Indicators - Breakdown'!$C:$GQ, W$1, FALSE), " ")</f>
        <v>3</v>
      </c>
      <c r="X113" s="33">
        <f>IFERROR(VLOOKUP($C113, 'All Indicators - Breakdown'!$C:$GQ, X$1, FALSE), " ")</f>
        <v>1</v>
      </c>
      <c r="Y113" s="33">
        <f>IFERROR(VLOOKUP($C113, 'All Indicators - Breakdown'!$C:$GQ, Y$1, FALSE), " ")</f>
        <v>1</v>
      </c>
      <c r="Z113" s="33">
        <f>IFERROR(VLOOKUP($C113, 'All Indicators - Breakdown'!$C:$GQ, Z$1, FALSE), " ")</f>
        <v>3</v>
      </c>
      <c r="AA113" s="33">
        <f>IFERROR(VLOOKUP($C113, 'All Indicators - Breakdown'!$C:$GQ, AA$1, FALSE), " ")</f>
        <v>2</v>
      </c>
      <c r="AB113" s="33">
        <f>IFERROR(VLOOKUP($C113, 'All Indicators - Breakdown'!$C:$GQ, AB$1, FALSE), " ")</f>
        <v>3</v>
      </c>
      <c r="AC113" s="33">
        <f>IFERROR(VLOOKUP($C113, 'All Indicators - Breakdown'!$C:$GQ, AC$1, FALSE), " ")</f>
        <v>5</v>
      </c>
      <c r="AD113" s="33">
        <f>IFERROR(VLOOKUP($C113, 'All Indicators - Breakdown'!$C:$GQ, AD$1, FALSE), " ")</f>
        <v>1</v>
      </c>
      <c r="AE113" s="33">
        <f>IFERROR(VLOOKUP($C113, 'All Indicators - Breakdown'!$C:$HE, AE$1, FALSE), " ")</f>
        <v>3</v>
      </c>
      <c r="AF113" s="33">
        <f>IFERROR(VLOOKUP($C113, 'All Indicators - Breakdown'!$C:$HE, AF$1, FALSE), " ")</f>
        <v>3</v>
      </c>
      <c r="AG113" s="33">
        <f>IFERROR(VLOOKUP($C113, 'All Indicators - Breakdown'!$C:$HE, AG$1, FALSE), " ")</f>
        <v>4</v>
      </c>
      <c r="AH113" s="33">
        <f>IFERROR(VLOOKUP($C113, 'All Indicators - Breakdown'!$C:$HE, AH$1, FALSE), " ")</f>
        <v>2</v>
      </c>
      <c r="AI113" s="33">
        <f>IFERROR(VLOOKUP($C113, 'All Indicators - Breakdown'!$C:$HE, AI$1, FALSE), " ")</f>
        <v>2</v>
      </c>
      <c r="AJ113" s="33">
        <f>IFERROR(VLOOKUP($C113, 'All Indicators - Breakdown'!$C:$HZ, AJ$1, FALSE), " ")</f>
        <v>5</v>
      </c>
      <c r="AK113" s="33">
        <f>IFERROR(VLOOKUP($C113, 'All Indicators - Breakdown'!$C:$HZ, AK$1, FALSE), " ")</f>
        <v>4</v>
      </c>
      <c r="AL113" s="33">
        <f>IFERROR(VLOOKUP($C113, 'All Indicators - Breakdown'!$C:$HZ, AL$1, FALSE), " ")</f>
        <v>1</v>
      </c>
      <c r="AM113" s="33">
        <f>IFERROR(VLOOKUP($C113, 'All Indicators - Breakdown'!$C:$IU, AM$1, FALSE), " ")</f>
        <v>1</v>
      </c>
      <c r="AN113" s="33">
        <f>IFERROR(VLOOKUP($C113, 'All Indicators - Breakdown'!$C:$IU, AN$1, FALSE), " ")</f>
        <v>1</v>
      </c>
      <c r="AO113" s="33">
        <f>IFERROR(VLOOKUP($C113, 'All Indicators - Breakdown'!$C:$IU, AO$1, FALSE), " ")</f>
        <v>1</v>
      </c>
      <c r="AP113">
        <f t="shared" si="22"/>
        <v>5</v>
      </c>
      <c r="AQ113">
        <f t="shared" si="22"/>
        <v>5</v>
      </c>
      <c r="AR113">
        <f t="shared" si="22"/>
        <v>4</v>
      </c>
      <c r="AS113">
        <f t="shared" si="22"/>
        <v>4</v>
      </c>
      <c r="AT113">
        <f t="shared" si="22"/>
        <v>4</v>
      </c>
      <c r="AU113">
        <f t="shared" si="22"/>
        <v>4</v>
      </c>
      <c r="AV113">
        <f t="shared" si="22"/>
        <v>4</v>
      </c>
      <c r="AW113">
        <f t="shared" si="22"/>
        <v>4</v>
      </c>
      <c r="AX113">
        <f t="shared" si="22"/>
        <v>4</v>
      </c>
      <c r="AY113">
        <f t="shared" si="22"/>
        <v>3</v>
      </c>
      <c r="AZ113">
        <f t="shared" si="22"/>
        <v>3</v>
      </c>
      <c r="BA113">
        <f t="shared" si="22"/>
        <v>3</v>
      </c>
      <c r="BB113">
        <f t="shared" si="22"/>
        <v>3</v>
      </c>
      <c r="BC113">
        <f t="shared" si="22"/>
        <v>3</v>
      </c>
      <c r="BD113">
        <f t="shared" si="22"/>
        <v>3</v>
      </c>
      <c r="BE113">
        <f t="shared" si="22"/>
        <v>3</v>
      </c>
      <c r="BF113">
        <f t="shared" si="21"/>
        <v>3</v>
      </c>
      <c r="BG113">
        <f t="shared" si="21"/>
        <v>2</v>
      </c>
      <c r="BH113">
        <f t="shared" si="21"/>
        <v>2</v>
      </c>
      <c r="BI113">
        <f t="shared" si="21"/>
        <v>2</v>
      </c>
      <c r="BJ113">
        <f t="shared" si="21"/>
        <v>2</v>
      </c>
      <c r="BK113">
        <f t="shared" si="21"/>
        <v>2</v>
      </c>
      <c r="BL113">
        <f t="shared" si="21"/>
        <v>2</v>
      </c>
      <c r="BM113">
        <f t="shared" si="21"/>
        <v>2</v>
      </c>
      <c r="BN113">
        <f t="shared" si="21"/>
        <v>1</v>
      </c>
      <c r="BO113">
        <f t="shared" si="21"/>
        <v>1</v>
      </c>
      <c r="BP113">
        <f t="shared" si="21"/>
        <v>1</v>
      </c>
      <c r="BQ113">
        <f t="shared" si="21"/>
        <v>1</v>
      </c>
      <c r="BR113">
        <f t="shared" si="21"/>
        <v>1</v>
      </c>
      <c r="BS113">
        <f t="shared" si="21"/>
        <v>1</v>
      </c>
      <c r="BT113">
        <f t="shared" si="21"/>
        <v>1</v>
      </c>
      <c r="BU113">
        <f t="shared" si="18"/>
        <v>1</v>
      </c>
      <c r="BV113">
        <f t="shared" si="18"/>
        <v>1</v>
      </c>
      <c r="BW113">
        <f t="shared" si="18"/>
        <v>1</v>
      </c>
      <c r="BX113">
        <f t="shared" si="18"/>
        <v>1</v>
      </c>
      <c r="BY113">
        <f t="shared" si="18"/>
        <v>1</v>
      </c>
    </row>
    <row r="114" spans="1:77" ht="16.3" thickTop="1" thickBot="1" x14ac:dyDescent="0.3">
      <c r="A114" s="16" t="s">
        <v>356</v>
      </c>
      <c r="B114" s="16" t="s">
        <v>368</v>
      </c>
      <c r="C114" s="16" t="s">
        <v>369</v>
      </c>
      <c r="D114" s="10">
        <f>VLOOKUP(C114, Overview!C$3:D$403, 2, FALSE)</f>
        <v>2</v>
      </c>
      <c r="E114" s="34">
        <f t="shared" si="14"/>
        <v>3</v>
      </c>
      <c r="F114" s="33">
        <f>IFERROR(VLOOKUP($C114, 'All Indicators - Breakdown'!$C:$GQ, F$1, FALSE), " ")</f>
        <v>4</v>
      </c>
      <c r="G114" s="33">
        <f>IFERROR(VLOOKUP($C114, 'All Indicators - Breakdown'!$C:$GQ, G$1, FALSE), " ")</f>
        <v>3</v>
      </c>
      <c r="H114" s="33">
        <f>IFERROR(VLOOKUP($C114, 'All Indicators - Breakdown'!$C:$GQ, H$1, FALSE), " ")</f>
        <v>3</v>
      </c>
      <c r="I114" s="33">
        <f>IFERROR(VLOOKUP($C114, 'All Indicators - Breakdown'!$C:$GQ, I$1, FALSE), " ")</f>
        <v>3</v>
      </c>
      <c r="J114" s="33">
        <f>IFERROR(VLOOKUP($C114, 'All Indicators - Breakdown'!$C:$GQ, J$1, FALSE), " ")</f>
        <v>2</v>
      </c>
      <c r="K114" s="33">
        <f>IFERROR(VLOOKUP($C114, 'All Indicators - Breakdown'!$C:$GQ, K$1, FALSE), " ")</f>
        <v>2</v>
      </c>
      <c r="L114" s="33">
        <f>IFERROR(VLOOKUP($C114, 'All Indicators - Breakdown'!$C:$GQ, L$1, FALSE), " ")</f>
        <v>2</v>
      </c>
      <c r="M114" s="33">
        <f>IFERROR(VLOOKUP($C114, 'All Indicators - Breakdown'!$C:$GQ, M$1, FALSE), " ")</f>
        <v>2</v>
      </c>
      <c r="N114" s="33" t="str">
        <f>IFERROR(VLOOKUP($C114, 'All Indicators - Breakdown'!$C:$GQ, N$1, FALSE), " ")</f>
        <v>N/A</v>
      </c>
      <c r="O114" s="33">
        <f>IFERROR(VLOOKUP($C114, 'All Indicators - Breakdown'!$C:$GQ, O$1, FALSE), " ")</f>
        <v>2</v>
      </c>
      <c r="P114" s="33">
        <f>IFERROR(VLOOKUP($C114, 'All Indicators - Breakdown'!$C:$GQ, P$1, FALSE), " ")</f>
        <v>1</v>
      </c>
      <c r="Q114" s="33">
        <f>IFERROR(VLOOKUP($C114, 'All Indicators - Breakdown'!$C:$GQ, Q$1, FALSE), " ")</f>
        <v>1</v>
      </c>
      <c r="R114" s="33">
        <f>IFERROR(VLOOKUP($C114, 'All Indicators - Breakdown'!$C:$GQ, R$1, FALSE), " ")</f>
        <v>2</v>
      </c>
      <c r="S114" s="33">
        <f>IFERROR(VLOOKUP($C114, 'All Indicators - Breakdown'!$C:$GQ, S$1, FALSE), " ")</f>
        <v>3</v>
      </c>
      <c r="T114" s="33">
        <f>IFERROR(VLOOKUP($C114, 'All Indicators - Breakdown'!$C:$GQ, T$1, FALSE), " ")</f>
        <v>2</v>
      </c>
      <c r="U114" s="33">
        <f>IFERROR(VLOOKUP($C114, 'All Indicators - Breakdown'!$C:$GQ, U$1, FALSE), " ")</f>
        <v>3</v>
      </c>
      <c r="V114" s="33">
        <f>IFERROR(VLOOKUP($C114, 'All Indicators - Breakdown'!$C:$GQ, V$1, FALSE), " ")</f>
        <v>1</v>
      </c>
      <c r="W114" s="33">
        <f>IFERROR(VLOOKUP($C114, 'All Indicators - Breakdown'!$C:$GQ, W$1, FALSE), " ")</f>
        <v>2</v>
      </c>
      <c r="X114" s="33">
        <f>IFERROR(VLOOKUP($C114, 'All Indicators - Breakdown'!$C:$GQ, X$1, FALSE), " ")</f>
        <v>1</v>
      </c>
      <c r="Y114" s="33">
        <f>IFERROR(VLOOKUP($C114, 'All Indicators - Breakdown'!$C:$GQ, Y$1, FALSE), " ")</f>
        <v>1</v>
      </c>
      <c r="Z114" s="33">
        <f>IFERROR(VLOOKUP($C114, 'All Indicators - Breakdown'!$C:$GQ, Z$1, FALSE), " ")</f>
        <v>1</v>
      </c>
      <c r="AA114" s="33">
        <f>IFERROR(VLOOKUP($C114, 'All Indicators - Breakdown'!$C:$GQ, AA$1, FALSE), " ")</f>
        <v>2</v>
      </c>
      <c r="AB114" s="33">
        <f>IFERROR(VLOOKUP($C114, 'All Indicators - Breakdown'!$C:$GQ, AB$1, FALSE), " ")</f>
        <v>3</v>
      </c>
      <c r="AC114" s="33">
        <f>IFERROR(VLOOKUP($C114, 'All Indicators - Breakdown'!$C:$GQ, AC$1, FALSE), " ")</f>
        <v>5</v>
      </c>
      <c r="AD114" s="33">
        <f>IFERROR(VLOOKUP($C114, 'All Indicators - Breakdown'!$C:$GQ, AD$1, FALSE), " ")</f>
        <v>1</v>
      </c>
      <c r="AE114" s="33">
        <f>IFERROR(VLOOKUP($C114, 'All Indicators - Breakdown'!$C:$HE, AE$1, FALSE), " ")</f>
        <v>3</v>
      </c>
      <c r="AF114" s="33">
        <f>IFERROR(VLOOKUP($C114, 'All Indicators - Breakdown'!$C:$HE, AF$1, FALSE), " ")</f>
        <v>2</v>
      </c>
      <c r="AG114" s="33">
        <f>IFERROR(VLOOKUP($C114, 'All Indicators - Breakdown'!$C:$HE, AG$1, FALSE), " ")</f>
        <v>4</v>
      </c>
      <c r="AH114" s="33">
        <f>IFERROR(VLOOKUP($C114, 'All Indicators - Breakdown'!$C:$HE, AH$1, FALSE), " ")</f>
        <v>2</v>
      </c>
      <c r="AI114" s="33">
        <f>IFERROR(VLOOKUP($C114, 'All Indicators - Breakdown'!$C:$HE, AI$1, FALSE), " ")</f>
        <v>2</v>
      </c>
      <c r="AJ114" s="33">
        <f>IFERROR(VLOOKUP($C114, 'All Indicators - Breakdown'!$C:$HZ, AJ$1, FALSE), " ")</f>
        <v>5</v>
      </c>
      <c r="AK114" s="33">
        <f>IFERROR(VLOOKUP($C114, 'All Indicators - Breakdown'!$C:$HZ, AK$1, FALSE), " ")</f>
        <v>2</v>
      </c>
      <c r="AL114" s="33">
        <f>IFERROR(VLOOKUP($C114, 'All Indicators - Breakdown'!$C:$HZ, AL$1, FALSE), " ")</f>
        <v>1</v>
      </c>
      <c r="AM114" s="33">
        <f>IFERROR(VLOOKUP($C114, 'All Indicators - Breakdown'!$C:$IU, AM$1, FALSE), " ")</f>
        <v>2</v>
      </c>
      <c r="AN114" s="33">
        <f>IFERROR(VLOOKUP($C114, 'All Indicators - Breakdown'!$C:$IU, AN$1, FALSE), " ")</f>
        <v>1</v>
      </c>
      <c r="AO114" s="33">
        <f>IFERROR(VLOOKUP($C114, 'All Indicators - Breakdown'!$C:$IU, AO$1, FALSE), " ")</f>
        <v>1</v>
      </c>
      <c r="AP114">
        <f t="shared" si="22"/>
        <v>5</v>
      </c>
      <c r="AQ114">
        <f t="shared" si="22"/>
        <v>5</v>
      </c>
      <c r="AR114">
        <f t="shared" si="22"/>
        <v>4</v>
      </c>
      <c r="AS114">
        <f t="shared" si="22"/>
        <v>4</v>
      </c>
      <c r="AT114">
        <f t="shared" si="22"/>
        <v>3</v>
      </c>
      <c r="AU114">
        <f t="shared" si="22"/>
        <v>3</v>
      </c>
      <c r="AV114">
        <f t="shared" si="22"/>
        <v>3</v>
      </c>
      <c r="AW114">
        <f t="shared" si="22"/>
        <v>3</v>
      </c>
      <c r="AX114">
        <f t="shared" si="22"/>
        <v>3</v>
      </c>
      <c r="AY114">
        <f t="shared" si="22"/>
        <v>3</v>
      </c>
      <c r="AZ114">
        <f t="shared" si="22"/>
        <v>3</v>
      </c>
      <c r="BA114">
        <f t="shared" si="22"/>
        <v>2</v>
      </c>
      <c r="BB114">
        <f t="shared" si="22"/>
        <v>2</v>
      </c>
      <c r="BC114">
        <f t="shared" si="22"/>
        <v>2</v>
      </c>
      <c r="BD114">
        <f t="shared" si="22"/>
        <v>2</v>
      </c>
      <c r="BE114">
        <f t="shared" si="22"/>
        <v>2</v>
      </c>
      <c r="BF114">
        <f t="shared" si="21"/>
        <v>2</v>
      </c>
      <c r="BG114">
        <f t="shared" si="21"/>
        <v>2</v>
      </c>
      <c r="BH114">
        <f t="shared" si="21"/>
        <v>2</v>
      </c>
      <c r="BI114">
        <f t="shared" si="21"/>
        <v>2</v>
      </c>
      <c r="BJ114">
        <f t="shared" si="21"/>
        <v>2</v>
      </c>
      <c r="BK114">
        <f t="shared" si="21"/>
        <v>2</v>
      </c>
      <c r="BL114">
        <f t="shared" si="21"/>
        <v>2</v>
      </c>
      <c r="BM114">
        <f t="shared" si="21"/>
        <v>2</v>
      </c>
      <c r="BN114">
        <f t="shared" si="21"/>
        <v>2</v>
      </c>
      <c r="BO114">
        <f t="shared" si="21"/>
        <v>1</v>
      </c>
      <c r="BP114">
        <f t="shared" si="21"/>
        <v>1</v>
      </c>
      <c r="BQ114">
        <f t="shared" si="21"/>
        <v>1</v>
      </c>
      <c r="BR114">
        <f t="shared" si="21"/>
        <v>1</v>
      </c>
      <c r="BS114">
        <f t="shared" si="21"/>
        <v>1</v>
      </c>
      <c r="BT114">
        <f t="shared" si="21"/>
        <v>1</v>
      </c>
      <c r="BU114">
        <f t="shared" si="18"/>
        <v>1</v>
      </c>
      <c r="BV114">
        <f t="shared" si="18"/>
        <v>1</v>
      </c>
      <c r="BW114">
        <f t="shared" si="18"/>
        <v>1</v>
      </c>
      <c r="BX114">
        <f t="shared" si="18"/>
        <v>1</v>
      </c>
      <c r="BY114">
        <f t="shared" si="18"/>
        <v>0</v>
      </c>
    </row>
    <row r="115" spans="1:77" ht="16.3" thickTop="1" thickBot="1" x14ac:dyDescent="0.3">
      <c r="A115" s="16" t="s">
        <v>356</v>
      </c>
      <c r="B115" s="16" t="s">
        <v>370</v>
      </c>
      <c r="C115" s="16" t="s">
        <v>371</v>
      </c>
      <c r="D115" s="10">
        <f>VLOOKUP(C115, Overview!C$3:D$403, 2, FALSE)</f>
        <v>3</v>
      </c>
      <c r="E115" s="34">
        <f t="shared" si="14"/>
        <v>2.9</v>
      </c>
      <c r="F115" s="33">
        <f>IFERROR(VLOOKUP($C115, 'All Indicators - Breakdown'!$C:$GQ, F$1, FALSE), " ")</f>
        <v>4</v>
      </c>
      <c r="G115" s="33">
        <f>IFERROR(VLOOKUP($C115, 'All Indicators - Breakdown'!$C:$GQ, G$1, FALSE), " ")</f>
        <v>4</v>
      </c>
      <c r="H115" s="33">
        <f>IFERROR(VLOOKUP($C115, 'All Indicators - Breakdown'!$C:$GQ, H$1, FALSE), " ")</f>
        <v>3</v>
      </c>
      <c r="I115" s="33">
        <f>IFERROR(VLOOKUP($C115, 'All Indicators - Breakdown'!$C:$GQ, I$1, FALSE), " ")</f>
        <v>3</v>
      </c>
      <c r="J115" s="33">
        <f>IFERROR(VLOOKUP($C115, 'All Indicators - Breakdown'!$C:$GQ, J$1, FALSE), " ")</f>
        <v>2</v>
      </c>
      <c r="K115" s="33">
        <f>IFERROR(VLOOKUP($C115, 'All Indicators - Breakdown'!$C:$GQ, K$1, FALSE), " ")</f>
        <v>1</v>
      </c>
      <c r="L115" s="33">
        <f>IFERROR(VLOOKUP($C115, 'All Indicators - Breakdown'!$C:$GQ, L$1, FALSE), " ")</f>
        <v>1</v>
      </c>
      <c r="M115" s="33">
        <f>IFERROR(VLOOKUP($C115, 'All Indicators - Breakdown'!$C:$GQ, M$1, FALSE), " ")</f>
        <v>2</v>
      </c>
      <c r="N115" s="33" t="str">
        <f>IFERROR(VLOOKUP($C115, 'All Indicators - Breakdown'!$C:$GQ, N$1, FALSE), " ")</f>
        <v>N/A</v>
      </c>
      <c r="O115" s="33">
        <f>IFERROR(VLOOKUP($C115, 'All Indicators - Breakdown'!$C:$GQ, O$1, FALSE), " ")</f>
        <v>2</v>
      </c>
      <c r="P115" s="33">
        <f>IFERROR(VLOOKUP($C115, 'All Indicators - Breakdown'!$C:$GQ, P$1, FALSE), " ")</f>
        <v>1</v>
      </c>
      <c r="Q115" s="33">
        <f>IFERROR(VLOOKUP($C115, 'All Indicators - Breakdown'!$C:$GQ, Q$1, FALSE), " ")</f>
        <v>2</v>
      </c>
      <c r="R115" s="33">
        <f>IFERROR(VLOOKUP($C115, 'All Indicators - Breakdown'!$C:$GQ, R$1, FALSE), " ")</f>
        <v>1</v>
      </c>
      <c r="S115" s="33">
        <f>IFERROR(VLOOKUP($C115, 'All Indicators - Breakdown'!$C:$GQ, S$1, FALSE), " ")</f>
        <v>2</v>
      </c>
      <c r="T115" s="33">
        <f>IFERROR(VLOOKUP($C115, 'All Indicators - Breakdown'!$C:$GQ, T$1, FALSE), " ")</f>
        <v>3</v>
      </c>
      <c r="U115" s="33">
        <f>IFERROR(VLOOKUP($C115, 'All Indicators - Breakdown'!$C:$GQ, U$1, FALSE), " ")</f>
        <v>3</v>
      </c>
      <c r="V115" s="33">
        <f>IFERROR(VLOOKUP($C115, 'All Indicators - Breakdown'!$C:$GQ, V$1, FALSE), " ")</f>
        <v>1</v>
      </c>
      <c r="W115" s="33">
        <f>IFERROR(VLOOKUP($C115, 'All Indicators - Breakdown'!$C:$GQ, W$1, FALSE), " ")</f>
        <v>1</v>
      </c>
      <c r="X115" s="33">
        <f>IFERROR(VLOOKUP($C115, 'All Indicators - Breakdown'!$C:$GQ, X$1, FALSE), " ")</f>
        <v>1</v>
      </c>
      <c r="Y115" s="33">
        <f>IFERROR(VLOOKUP($C115, 'All Indicators - Breakdown'!$C:$GQ, Y$1, FALSE), " ")</f>
        <v>1</v>
      </c>
      <c r="Z115" s="33">
        <f>IFERROR(VLOOKUP($C115, 'All Indicators - Breakdown'!$C:$GQ, Z$1, FALSE), " ")</f>
        <v>3</v>
      </c>
      <c r="AA115" s="33">
        <f>IFERROR(VLOOKUP($C115, 'All Indicators - Breakdown'!$C:$GQ, AA$1, FALSE), " ")</f>
        <v>2</v>
      </c>
      <c r="AB115" s="33">
        <f>IFERROR(VLOOKUP($C115, 'All Indicators - Breakdown'!$C:$GQ, AB$1, FALSE), " ")</f>
        <v>2</v>
      </c>
      <c r="AC115" s="33">
        <f>IFERROR(VLOOKUP($C115, 'All Indicators - Breakdown'!$C:$GQ, AC$1, FALSE), " ")</f>
        <v>3</v>
      </c>
      <c r="AD115" s="33">
        <f>IFERROR(VLOOKUP($C115, 'All Indicators - Breakdown'!$C:$GQ, AD$1, FALSE), " ")</f>
        <v>2</v>
      </c>
      <c r="AE115" s="33">
        <f>IFERROR(VLOOKUP($C115, 'All Indicators - Breakdown'!$C:$HE, AE$1, FALSE), " ")</f>
        <v>3</v>
      </c>
      <c r="AF115" s="33">
        <f>IFERROR(VLOOKUP($C115, 'All Indicators - Breakdown'!$C:$HE, AF$1, FALSE), " ")</f>
        <v>2</v>
      </c>
      <c r="AG115" s="33">
        <f>IFERROR(VLOOKUP($C115, 'All Indicators - Breakdown'!$C:$HE, AG$1, FALSE), " ")</f>
        <v>2</v>
      </c>
      <c r="AH115" s="33">
        <f>IFERROR(VLOOKUP($C115, 'All Indicators - Breakdown'!$C:$HE, AH$1, FALSE), " ")</f>
        <v>2</v>
      </c>
      <c r="AI115" s="33">
        <f>IFERROR(VLOOKUP($C115, 'All Indicators - Breakdown'!$C:$HE, AI$1, FALSE), " ")</f>
        <v>2</v>
      </c>
      <c r="AJ115" s="33">
        <f>IFERROR(VLOOKUP($C115, 'All Indicators - Breakdown'!$C:$HZ, AJ$1, FALSE), " ")</f>
        <v>5</v>
      </c>
      <c r="AK115" s="33">
        <f>IFERROR(VLOOKUP($C115, 'All Indicators - Breakdown'!$C:$HZ, AK$1, FALSE), " ")</f>
        <v>4</v>
      </c>
      <c r="AL115" s="33">
        <f>IFERROR(VLOOKUP($C115, 'All Indicators - Breakdown'!$C:$HZ, AL$1, FALSE), " ")</f>
        <v>1</v>
      </c>
      <c r="AM115" s="33">
        <f>IFERROR(VLOOKUP($C115, 'All Indicators - Breakdown'!$C:$IU, AM$1, FALSE), " ")</f>
        <v>2</v>
      </c>
      <c r="AN115" s="33">
        <f>IFERROR(VLOOKUP($C115, 'All Indicators - Breakdown'!$C:$IU, AN$1, FALSE), " ")</f>
        <v>1</v>
      </c>
      <c r="AO115" s="33">
        <f>IFERROR(VLOOKUP($C115, 'All Indicators - Breakdown'!$C:$IU, AO$1, FALSE), " ")</f>
        <v>1</v>
      </c>
      <c r="AP115">
        <f t="shared" si="22"/>
        <v>5</v>
      </c>
      <c r="AQ115">
        <f t="shared" si="22"/>
        <v>4</v>
      </c>
      <c r="AR115">
        <f t="shared" si="22"/>
        <v>4</v>
      </c>
      <c r="AS115">
        <f t="shared" si="22"/>
        <v>4</v>
      </c>
      <c r="AT115">
        <f t="shared" si="22"/>
        <v>3</v>
      </c>
      <c r="AU115">
        <f t="shared" si="22"/>
        <v>3</v>
      </c>
      <c r="AV115">
        <f t="shared" si="22"/>
        <v>3</v>
      </c>
      <c r="AW115">
        <f t="shared" si="22"/>
        <v>3</v>
      </c>
      <c r="AX115">
        <f t="shared" si="22"/>
        <v>3</v>
      </c>
      <c r="AY115">
        <f t="shared" si="22"/>
        <v>3</v>
      </c>
      <c r="AZ115">
        <f t="shared" si="22"/>
        <v>3</v>
      </c>
      <c r="BA115">
        <f t="shared" si="22"/>
        <v>2</v>
      </c>
      <c r="BB115">
        <f t="shared" si="22"/>
        <v>2</v>
      </c>
      <c r="BC115">
        <f t="shared" si="22"/>
        <v>2</v>
      </c>
      <c r="BD115">
        <f t="shared" si="22"/>
        <v>2</v>
      </c>
      <c r="BE115">
        <f t="shared" si="22"/>
        <v>2</v>
      </c>
      <c r="BF115">
        <f t="shared" si="21"/>
        <v>2</v>
      </c>
      <c r="BG115">
        <f t="shared" si="21"/>
        <v>2</v>
      </c>
      <c r="BH115">
        <f t="shared" si="21"/>
        <v>2</v>
      </c>
      <c r="BI115">
        <f t="shared" si="21"/>
        <v>2</v>
      </c>
      <c r="BJ115">
        <f t="shared" si="21"/>
        <v>2</v>
      </c>
      <c r="BK115">
        <f t="shared" si="21"/>
        <v>2</v>
      </c>
      <c r="BL115">
        <f t="shared" si="21"/>
        <v>2</v>
      </c>
      <c r="BM115">
        <f t="shared" si="21"/>
        <v>2</v>
      </c>
      <c r="BN115">
        <f t="shared" si="21"/>
        <v>1</v>
      </c>
      <c r="BO115">
        <f t="shared" si="21"/>
        <v>1</v>
      </c>
      <c r="BP115">
        <f t="shared" si="21"/>
        <v>1</v>
      </c>
      <c r="BQ115">
        <f t="shared" si="21"/>
        <v>1</v>
      </c>
      <c r="BR115">
        <f t="shared" si="21"/>
        <v>1</v>
      </c>
      <c r="BS115">
        <f t="shared" si="21"/>
        <v>1</v>
      </c>
      <c r="BT115">
        <f t="shared" si="21"/>
        <v>1</v>
      </c>
      <c r="BU115">
        <f t="shared" si="18"/>
        <v>1</v>
      </c>
      <c r="BV115">
        <f t="shared" si="18"/>
        <v>1</v>
      </c>
      <c r="BW115">
        <f t="shared" si="18"/>
        <v>1</v>
      </c>
      <c r="BX115">
        <f t="shared" si="18"/>
        <v>1</v>
      </c>
      <c r="BY115">
        <f t="shared" si="18"/>
        <v>0</v>
      </c>
    </row>
    <row r="116" spans="1:77" ht="16.3" thickTop="1" thickBot="1" x14ac:dyDescent="0.3">
      <c r="A116" s="16" t="s">
        <v>356</v>
      </c>
      <c r="B116" s="16" t="s">
        <v>372</v>
      </c>
      <c r="C116" s="16" t="s">
        <v>373</v>
      </c>
      <c r="D116" s="10">
        <f>VLOOKUP(C116, Overview!C$3:D$403, 2, FALSE)</f>
        <v>3</v>
      </c>
      <c r="E116" s="34">
        <f t="shared" si="14"/>
        <v>3.5</v>
      </c>
      <c r="F116" s="33">
        <f>IFERROR(VLOOKUP($C116, 'All Indicators - Breakdown'!$C:$GQ, F$1, FALSE), " ")</f>
        <v>5</v>
      </c>
      <c r="G116" s="33">
        <f>IFERROR(VLOOKUP($C116, 'All Indicators - Breakdown'!$C:$GQ, G$1, FALSE), " ")</f>
        <v>4</v>
      </c>
      <c r="H116" s="33">
        <f>IFERROR(VLOOKUP($C116, 'All Indicators - Breakdown'!$C:$GQ, H$1, FALSE), " ")</f>
        <v>3</v>
      </c>
      <c r="I116" s="33">
        <f>IFERROR(VLOOKUP($C116, 'All Indicators - Breakdown'!$C:$GQ, I$1, FALSE), " ")</f>
        <v>4</v>
      </c>
      <c r="J116" s="33">
        <f>IFERROR(VLOOKUP($C116, 'All Indicators - Breakdown'!$C:$GQ, J$1, FALSE), " ")</f>
        <v>2</v>
      </c>
      <c r="K116" s="33">
        <f>IFERROR(VLOOKUP($C116, 'All Indicators - Breakdown'!$C:$GQ, K$1, FALSE), " ")</f>
        <v>2</v>
      </c>
      <c r="L116" s="33">
        <f>IFERROR(VLOOKUP($C116, 'All Indicators - Breakdown'!$C:$GQ, L$1, FALSE), " ")</f>
        <v>2</v>
      </c>
      <c r="M116" s="33">
        <f>IFERROR(VLOOKUP($C116, 'All Indicators - Breakdown'!$C:$GQ, M$1, FALSE), " ")</f>
        <v>2</v>
      </c>
      <c r="N116" s="33" t="str">
        <f>IFERROR(VLOOKUP($C116, 'All Indicators - Breakdown'!$C:$GQ, N$1, FALSE), " ")</f>
        <v>N/A</v>
      </c>
      <c r="O116" s="33">
        <f>IFERROR(VLOOKUP($C116, 'All Indicators - Breakdown'!$C:$GQ, O$1, FALSE), " ")</f>
        <v>2</v>
      </c>
      <c r="P116" s="33">
        <f>IFERROR(VLOOKUP($C116, 'All Indicators - Breakdown'!$C:$GQ, P$1, FALSE), " ")</f>
        <v>2</v>
      </c>
      <c r="Q116" s="33">
        <f>IFERROR(VLOOKUP($C116, 'All Indicators - Breakdown'!$C:$GQ, Q$1, FALSE), " ")</f>
        <v>1</v>
      </c>
      <c r="R116" s="33">
        <f>IFERROR(VLOOKUP($C116, 'All Indicators - Breakdown'!$C:$GQ, R$1, FALSE), " ")</f>
        <v>2</v>
      </c>
      <c r="S116" s="33">
        <f>IFERROR(VLOOKUP($C116, 'All Indicators - Breakdown'!$C:$GQ, S$1, FALSE), " ")</f>
        <v>3</v>
      </c>
      <c r="T116" s="33">
        <f>IFERROR(VLOOKUP($C116, 'All Indicators - Breakdown'!$C:$GQ, T$1, FALSE), " ")</f>
        <v>2</v>
      </c>
      <c r="U116" s="33">
        <f>IFERROR(VLOOKUP($C116, 'All Indicators - Breakdown'!$C:$GQ, U$1, FALSE), " ")</f>
        <v>5</v>
      </c>
      <c r="V116" s="33">
        <f>IFERROR(VLOOKUP($C116, 'All Indicators - Breakdown'!$C:$GQ, V$1, FALSE), " ")</f>
        <v>1</v>
      </c>
      <c r="W116" s="33">
        <f>IFERROR(VLOOKUP($C116, 'All Indicators - Breakdown'!$C:$GQ, W$1, FALSE), " ")</f>
        <v>2</v>
      </c>
      <c r="X116" s="33">
        <f>IFERROR(VLOOKUP($C116, 'All Indicators - Breakdown'!$C:$GQ, X$1, FALSE), " ")</f>
        <v>1</v>
      </c>
      <c r="Y116" s="33">
        <f>IFERROR(VLOOKUP($C116, 'All Indicators - Breakdown'!$C:$GQ, Y$1, FALSE), " ")</f>
        <v>1</v>
      </c>
      <c r="Z116" s="33">
        <f>IFERROR(VLOOKUP($C116, 'All Indicators - Breakdown'!$C:$GQ, Z$1, FALSE), " ")</f>
        <v>3</v>
      </c>
      <c r="AA116" s="33">
        <f>IFERROR(VLOOKUP($C116, 'All Indicators - Breakdown'!$C:$GQ, AA$1, FALSE), " ")</f>
        <v>1</v>
      </c>
      <c r="AB116" s="33">
        <f>IFERROR(VLOOKUP($C116, 'All Indicators - Breakdown'!$C:$GQ, AB$1, FALSE), " ")</f>
        <v>3</v>
      </c>
      <c r="AC116" s="33">
        <f>IFERROR(VLOOKUP($C116, 'All Indicators - Breakdown'!$C:$GQ, AC$1, FALSE), " ")</f>
        <v>5</v>
      </c>
      <c r="AD116" s="33">
        <f>IFERROR(VLOOKUP($C116, 'All Indicators - Breakdown'!$C:$GQ, AD$1, FALSE), " ")</f>
        <v>1</v>
      </c>
      <c r="AE116" s="33">
        <f>IFERROR(VLOOKUP($C116, 'All Indicators - Breakdown'!$C:$HE, AE$1, FALSE), " ")</f>
        <v>3</v>
      </c>
      <c r="AF116" s="33">
        <f>IFERROR(VLOOKUP($C116, 'All Indicators - Breakdown'!$C:$HE, AF$1, FALSE), " ")</f>
        <v>3</v>
      </c>
      <c r="AG116" s="33">
        <f>IFERROR(VLOOKUP($C116, 'All Indicators - Breakdown'!$C:$HE, AG$1, FALSE), " ")</f>
        <v>4</v>
      </c>
      <c r="AH116" s="33">
        <f>IFERROR(VLOOKUP($C116, 'All Indicators - Breakdown'!$C:$HE, AH$1, FALSE), " ")</f>
        <v>2</v>
      </c>
      <c r="AI116" s="33">
        <f>IFERROR(VLOOKUP($C116, 'All Indicators - Breakdown'!$C:$HE, AI$1, FALSE), " ")</f>
        <v>2</v>
      </c>
      <c r="AJ116" s="33">
        <f>IFERROR(VLOOKUP($C116, 'All Indicators - Breakdown'!$C:$HZ, AJ$1, FALSE), " ")</f>
        <v>5</v>
      </c>
      <c r="AK116" s="33">
        <f>IFERROR(VLOOKUP($C116, 'All Indicators - Breakdown'!$C:$HZ, AK$1, FALSE), " ")</f>
        <v>4</v>
      </c>
      <c r="AL116" s="33">
        <f>IFERROR(VLOOKUP($C116, 'All Indicators - Breakdown'!$C:$HZ, AL$1, FALSE), " ")</f>
        <v>1</v>
      </c>
      <c r="AM116" s="33">
        <f>IFERROR(VLOOKUP($C116, 'All Indicators - Breakdown'!$C:$IU, AM$1, FALSE), " ")</f>
        <v>2</v>
      </c>
      <c r="AN116" s="33">
        <f>IFERROR(VLOOKUP($C116, 'All Indicators - Breakdown'!$C:$IU, AN$1, FALSE), " ")</f>
        <v>1</v>
      </c>
      <c r="AO116" s="33">
        <f>IFERROR(VLOOKUP($C116, 'All Indicators - Breakdown'!$C:$IU, AO$1, FALSE), " ")</f>
        <v>1</v>
      </c>
      <c r="AP116">
        <f t="shared" si="22"/>
        <v>5</v>
      </c>
      <c r="AQ116">
        <f t="shared" si="22"/>
        <v>5</v>
      </c>
      <c r="AR116">
        <f t="shared" si="22"/>
        <v>5</v>
      </c>
      <c r="AS116">
        <f t="shared" si="22"/>
        <v>5</v>
      </c>
      <c r="AT116">
        <f t="shared" si="22"/>
        <v>4</v>
      </c>
      <c r="AU116">
        <f t="shared" si="22"/>
        <v>4</v>
      </c>
      <c r="AV116">
        <f t="shared" si="22"/>
        <v>4</v>
      </c>
      <c r="AW116">
        <f t="shared" si="22"/>
        <v>4</v>
      </c>
      <c r="AX116">
        <f t="shared" si="22"/>
        <v>3</v>
      </c>
      <c r="AY116">
        <f t="shared" si="22"/>
        <v>3</v>
      </c>
      <c r="AZ116">
        <f t="shared" si="22"/>
        <v>3</v>
      </c>
      <c r="BA116">
        <f t="shared" si="22"/>
        <v>3</v>
      </c>
      <c r="BB116">
        <f t="shared" si="22"/>
        <v>3</v>
      </c>
      <c r="BC116">
        <f t="shared" si="22"/>
        <v>3</v>
      </c>
      <c r="BD116">
        <f t="shared" si="22"/>
        <v>2</v>
      </c>
      <c r="BE116">
        <f t="shared" si="22"/>
        <v>2</v>
      </c>
      <c r="BF116">
        <f t="shared" si="21"/>
        <v>2</v>
      </c>
      <c r="BG116">
        <f t="shared" si="21"/>
        <v>2</v>
      </c>
      <c r="BH116">
        <f t="shared" si="21"/>
        <v>2</v>
      </c>
      <c r="BI116">
        <f t="shared" si="21"/>
        <v>2</v>
      </c>
      <c r="BJ116">
        <f t="shared" si="21"/>
        <v>2</v>
      </c>
      <c r="BK116">
        <f t="shared" si="21"/>
        <v>2</v>
      </c>
      <c r="BL116">
        <f t="shared" si="21"/>
        <v>2</v>
      </c>
      <c r="BM116">
        <f t="shared" si="21"/>
        <v>2</v>
      </c>
      <c r="BN116">
        <f t="shared" si="21"/>
        <v>2</v>
      </c>
      <c r="BO116">
        <f t="shared" si="21"/>
        <v>2</v>
      </c>
      <c r="BP116">
        <f t="shared" si="21"/>
        <v>1</v>
      </c>
      <c r="BQ116">
        <f t="shared" si="21"/>
        <v>1</v>
      </c>
      <c r="BR116">
        <f t="shared" si="21"/>
        <v>1</v>
      </c>
      <c r="BS116">
        <f t="shared" si="21"/>
        <v>1</v>
      </c>
      <c r="BT116">
        <f t="shared" si="21"/>
        <v>1</v>
      </c>
      <c r="BU116">
        <f t="shared" si="18"/>
        <v>1</v>
      </c>
      <c r="BV116">
        <f t="shared" si="18"/>
        <v>1</v>
      </c>
      <c r="BW116">
        <f t="shared" si="18"/>
        <v>1</v>
      </c>
      <c r="BX116">
        <f t="shared" si="18"/>
        <v>1</v>
      </c>
      <c r="BY116">
        <f t="shared" si="18"/>
        <v>0</v>
      </c>
    </row>
    <row r="117" spans="1:77" ht="16.3" thickTop="1" thickBot="1" x14ac:dyDescent="0.3">
      <c r="A117" s="16" t="s">
        <v>356</v>
      </c>
      <c r="B117" s="16" t="s">
        <v>374</v>
      </c>
      <c r="C117" s="16" t="s">
        <v>375</v>
      </c>
      <c r="D117" s="10">
        <f>VLOOKUP(C117, Overview!C$3:D$403, 2, FALSE)</f>
        <v>3</v>
      </c>
      <c r="E117" s="34">
        <f t="shared" si="14"/>
        <v>3.6</v>
      </c>
      <c r="F117" s="33">
        <f>IFERROR(VLOOKUP($C117, 'All Indicators - Breakdown'!$C:$GQ, F$1, FALSE), " ")</f>
        <v>4</v>
      </c>
      <c r="G117" s="33">
        <f>IFERROR(VLOOKUP($C117, 'All Indicators - Breakdown'!$C:$GQ, G$1, FALSE), " ")</f>
        <v>3</v>
      </c>
      <c r="H117" s="33">
        <f>IFERROR(VLOOKUP($C117, 'All Indicators - Breakdown'!$C:$GQ, H$1, FALSE), " ")</f>
        <v>4</v>
      </c>
      <c r="I117" s="33">
        <f>IFERROR(VLOOKUP($C117, 'All Indicators - Breakdown'!$C:$GQ, I$1, FALSE), " ")</f>
        <v>4</v>
      </c>
      <c r="J117" s="33">
        <f>IFERROR(VLOOKUP($C117, 'All Indicators - Breakdown'!$C:$GQ, J$1, FALSE), " ")</f>
        <v>3</v>
      </c>
      <c r="K117" s="33">
        <f>IFERROR(VLOOKUP($C117, 'All Indicators - Breakdown'!$C:$GQ, K$1, FALSE), " ")</f>
        <v>2</v>
      </c>
      <c r="L117" s="33">
        <f>IFERROR(VLOOKUP($C117, 'All Indicators - Breakdown'!$C:$GQ, L$1, FALSE), " ")</f>
        <v>3</v>
      </c>
      <c r="M117" s="33">
        <f>IFERROR(VLOOKUP($C117, 'All Indicators - Breakdown'!$C:$GQ, M$1, FALSE), " ")</f>
        <v>3</v>
      </c>
      <c r="N117" s="33" t="str">
        <f>IFERROR(VLOOKUP($C117, 'All Indicators - Breakdown'!$C:$GQ, N$1, FALSE), " ")</f>
        <v>N/A</v>
      </c>
      <c r="O117" s="33">
        <f>IFERROR(VLOOKUP($C117, 'All Indicators - Breakdown'!$C:$GQ, O$1, FALSE), " ")</f>
        <v>3</v>
      </c>
      <c r="P117" s="33">
        <f>IFERROR(VLOOKUP($C117, 'All Indicators - Breakdown'!$C:$GQ, P$1, FALSE), " ")</f>
        <v>2</v>
      </c>
      <c r="Q117" s="33">
        <f>IFERROR(VLOOKUP($C117, 'All Indicators - Breakdown'!$C:$GQ, Q$1, FALSE), " ")</f>
        <v>1</v>
      </c>
      <c r="R117" s="33">
        <f>IFERROR(VLOOKUP($C117, 'All Indicators - Breakdown'!$C:$GQ, R$1, FALSE), " ")</f>
        <v>2</v>
      </c>
      <c r="S117" s="33">
        <f>IFERROR(VLOOKUP($C117, 'All Indicators - Breakdown'!$C:$GQ, S$1, FALSE), " ")</f>
        <v>5</v>
      </c>
      <c r="T117" s="33">
        <f>IFERROR(VLOOKUP($C117, 'All Indicators - Breakdown'!$C:$GQ, T$1, FALSE), " ")</f>
        <v>3</v>
      </c>
      <c r="U117" s="33">
        <f>IFERROR(VLOOKUP($C117, 'All Indicators - Breakdown'!$C:$GQ, U$1, FALSE), " ")</f>
        <v>3</v>
      </c>
      <c r="V117" s="33">
        <f>IFERROR(VLOOKUP($C117, 'All Indicators - Breakdown'!$C:$GQ, V$1, FALSE), " ")</f>
        <v>1</v>
      </c>
      <c r="W117" s="33">
        <f>IFERROR(VLOOKUP($C117, 'All Indicators - Breakdown'!$C:$GQ, W$1, FALSE), " ")</f>
        <v>3</v>
      </c>
      <c r="X117" s="33">
        <f>IFERROR(VLOOKUP($C117, 'All Indicators - Breakdown'!$C:$GQ, X$1, FALSE), " ")</f>
        <v>1</v>
      </c>
      <c r="Y117" s="33">
        <f>IFERROR(VLOOKUP($C117, 'All Indicators - Breakdown'!$C:$GQ, Y$1, FALSE), " ")</f>
        <v>1</v>
      </c>
      <c r="Z117" s="33">
        <f>IFERROR(VLOOKUP($C117, 'All Indicators - Breakdown'!$C:$GQ, Z$1, FALSE), " ")</f>
        <v>3</v>
      </c>
      <c r="AA117" s="33">
        <f>IFERROR(VLOOKUP($C117, 'All Indicators - Breakdown'!$C:$GQ, AA$1, FALSE), " ")</f>
        <v>1</v>
      </c>
      <c r="AB117" s="33">
        <f>IFERROR(VLOOKUP($C117, 'All Indicators - Breakdown'!$C:$GQ, AB$1, FALSE), " ")</f>
        <v>3</v>
      </c>
      <c r="AC117" s="33">
        <f>IFERROR(VLOOKUP($C117, 'All Indicators - Breakdown'!$C:$GQ, AC$1, FALSE), " ")</f>
        <v>5</v>
      </c>
      <c r="AD117" s="33">
        <f>IFERROR(VLOOKUP($C117, 'All Indicators - Breakdown'!$C:$GQ, AD$1, FALSE), " ")</f>
        <v>1</v>
      </c>
      <c r="AE117" s="33">
        <f>IFERROR(VLOOKUP($C117, 'All Indicators - Breakdown'!$C:$HE, AE$1, FALSE), " ")</f>
        <v>3</v>
      </c>
      <c r="AF117" s="33">
        <f>IFERROR(VLOOKUP($C117, 'All Indicators - Breakdown'!$C:$HE, AF$1, FALSE), " ")</f>
        <v>2</v>
      </c>
      <c r="AG117" s="33">
        <f>IFERROR(VLOOKUP($C117, 'All Indicators - Breakdown'!$C:$HE, AG$1, FALSE), " ")</f>
        <v>3</v>
      </c>
      <c r="AH117" s="33">
        <f>IFERROR(VLOOKUP($C117, 'All Indicators - Breakdown'!$C:$HE, AH$1, FALSE), " ")</f>
        <v>2</v>
      </c>
      <c r="AI117" s="33">
        <f>IFERROR(VLOOKUP($C117, 'All Indicators - Breakdown'!$C:$HE, AI$1, FALSE), " ")</f>
        <v>2</v>
      </c>
      <c r="AJ117" s="33">
        <f>IFERROR(VLOOKUP($C117, 'All Indicators - Breakdown'!$C:$HZ, AJ$1, FALSE), " ")</f>
        <v>5</v>
      </c>
      <c r="AK117" s="33">
        <f>IFERROR(VLOOKUP($C117, 'All Indicators - Breakdown'!$C:$HZ, AK$1, FALSE), " ")</f>
        <v>4</v>
      </c>
      <c r="AL117" s="33" t="str">
        <f>IFERROR(VLOOKUP($C117, 'All Indicators - Breakdown'!$C:$HZ, AL$1, FALSE), " ")</f>
        <v>N/A</v>
      </c>
      <c r="AM117" s="33">
        <f>IFERROR(VLOOKUP($C117, 'All Indicators - Breakdown'!$C:$IU, AM$1, FALSE), " ")</f>
        <v>1</v>
      </c>
      <c r="AN117" s="33">
        <f>IFERROR(VLOOKUP($C117, 'All Indicators - Breakdown'!$C:$IU, AN$1, FALSE), " ")</f>
        <v>1</v>
      </c>
      <c r="AO117" s="33">
        <f>IFERROR(VLOOKUP($C117, 'All Indicators - Breakdown'!$C:$IU, AO$1, FALSE), " ")</f>
        <v>1</v>
      </c>
      <c r="AP117">
        <f t="shared" si="22"/>
        <v>5</v>
      </c>
      <c r="AQ117">
        <f t="shared" si="22"/>
        <v>5</v>
      </c>
      <c r="AR117">
        <f t="shared" si="22"/>
        <v>5</v>
      </c>
      <c r="AS117">
        <f t="shared" si="22"/>
        <v>4</v>
      </c>
      <c r="AT117">
        <f t="shared" si="22"/>
        <v>4</v>
      </c>
      <c r="AU117">
        <f t="shared" si="22"/>
        <v>4</v>
      </c>
      <c r="AV117">
        <f t="shared" si="22"/>
        <v>4</v>
      </c>
      <c r="AW117">
        <f t="shared" si="22"/>
        <v>3</v>
      </c>
      <c r="AX117">
        <f t="shared" si="22"/>
        <v>3</v>
      </c>
      <c r="AY117">
        <f t="shared" si="22"/>
        <v>3</v>
      </c>
      <c r="AZ117">
        <f t="shared" si="22"/>
        <v>3</v>
      </c>
      <c r="BA117">
        <f t="shared" si="22"/>
        <v>3</v>
      </c>
      <c r="BB117">
        <f t="shared" si="22"/>
        <v>3</v>
      </c>
      <c r="BC117">
        <f t="shared" si="22"/>
        <v>3</v>
      </c>
      <c r="BD117">
        <f t="shared" si="22"/>
        <v>3</v>
      </c>
      <c r="BE117">
        <f t="shared" si="22"/>
        <v>3</v>
      </c>
      <c r="BF117">
        <f t="shared" si="21"/>
        <v>3</v>
      </c>
      <c r="BG117">
        <f t="shared" si="21"/>
        <v>3</v>
      </c>
      <c r="BH117">
        <f t="shared" si="21"/>
        <v>3</v>
      </c>
      <c r="BI117">
        <f t="shared" si="21"/>
        <v>2</v>
      </c>
      <c r="BJ117">
        <f t="shared" si="21"/>
        <v>2</v>
      </c>
      <c r="BK117">
        <f t="shared" si="21"/>
        <v>2</v>
      </c>
      <c r="BL117">
        <f t="shared" si="21"/>
        <v>2</v>
      </c>
      <c r="BM117">
        <f t="shared" si="21"/>
        <v>2</v>
      </c>
      <c r="BN117">
        <f t="shared" si="21"/>
        <v>2</v>
      </c>
      <c r="BO117">
        <f t="shared" si="21"/>
        <v>1</v>
      </c>
      <c r="BP117">
        <f t="shared" si="21"/>
        <v>1</v>
      </c>
      <c r="BQ117">
        <f t="shared" si="21"/>
        <v>1</v>
      </c>
      <c r="BR117">
        <f t="shared" si="21"/>
        <v>1</v>
      </c>
      <c r="BS117">
        <f t="shared" si="21"/>
        <v>1</v>
      </c>
      <c r="BT117">
        <f t="shared" si="21"/>
        <v>1</v>
      </c>
      <c r="BU117">
        <f t="shared" si="18"/>
        <v>1</v>
      </c>
      <c r="BV117">
        <f t="shared" si="18"/>
        <v>1</v>
      </c>
      <c r="BW117">
        <f t="shared" si="18"/>
        <v>1</v>
      </c>
      <c r="BX117">
        <f t="shared" si="18"/>
        <v>0</v>
      </c>
      <c r="BY117">
        <f t="shared" si="18"/>
        <v>0</v>
      </c>
    </row>
    <row r="118" spans="1:77" ht="16.3" thickTop="1" thickBot="1" x14ac:dyDescent="0.3">
      <c r="A118" s="16" t="s">
        <v>356</v>
      </c>
      <c r="B118" s="16" t="s">
        <v>376</v>
      </c>
      <c r="C118" s="16" t="s">
        <v>377</v>
      </c>
      <c r="D118" s="10">
        <f>VLOOKUP(C118, Overview!C$3:D$403, 2, FALSE)</f>
        <v>3</v>
      </c>
      <c r="E118" s="34">
        <f t="shared" si="14"/>
        <v>3.8</v>
      </c>
      <c r="F118" s="33">
        <f>IFERROR(VLOOKUP($C118, 'All Indicators - Breakdown'!$C:$GQ, F$1, FALSE), " ")</f>
        <v>5</v>
      </c>
      <c r="G118" s="33">
        <f>IFERROR(VLOOKUP($C118, 'All Indicators - Breakdown'!$C:$GQ, G$1, FALSE), " ")</f>
        <v>5</v>
      </c>
      <c r="H118" s="33">
        <f>IFERROR(VLOOKUP($C118, 'All Indicators - Breakdown'!$C:$GQ, H$1, FALSE), " ")</f>
        <v>4</v>
      </c>
      <c r="I118" s="33">
        <f>IFERROR(VLOOKUP($C118, 'All Indicators - Breakdown'!$C:$GQ, I$1, FALSE), " ")</f>
        <v>4</v>
      </c>
      <c r="J118" s="33">
        <f>IFERROR(VLOOKUP($C118, 'All Indicators - Breakdown'!$C:$GQ, J$1, FALSE), " ")</f>
        <v>2</v>
      </c>
      <c r="K118" s="33">
        <f>IFERROR(VLOOKUP($C118, 'All Indicators - Breakdown'!$C:$GQ, K$1, FALSE), " ")</f>
        <v>1</v>
      </c>
      <c r="L118" s="33">
        <f>IFERROR(VLOOKUP($C118, 'All Indicators - Breakdown'!$C:$GQ, L$1, FALSE), " ")</f>
        <v>1</v>
      </c>
      <c r="M118" s="33">
        <f>IFERROR(VLOOKUP($C118, 'All Indicators - Breakdown'!$C:$GQ, M$1, FALSE), " ")</f>
        <v>2</v>
      </c>
      <c r="N118" s="33">
        <f>IFERROR(VLOOKUP($C118, 'All Indicators - Breakdown'!$C:$GQ, N$1, FALSE), " ")</f>
        <v>3</v>
      </c>
      <c r="O118" s="33">
        <f>IFERROR(VLOOKUP($C118, 'All Indicators - Breakdown'!$C:$GQ, O$1, FALSE), " ")</f>
        <v>3</v>
      </c>
      <c r="P118" s="33">
        <f>IFERROR(VLOOKUP($C118, 'All Indicators - Breakdown'!$C:$GQ, P$1, FALSE), " ")</f>
        <v>2</v>
      </c>
      <c r="Q118" s="33">
        <f>IFERROR(VLOOKUP($C118, 'All Indicators - Breakdown'!$C:$GQ, Q$1, FALSE), " ")</f>
        <v>1</v>
      </c>
      <c r="R118" s="33">
        <f>IFERROR(VLOOKUP($C118, 'All Indicators - Breakdown'!$C:$GQ, R$1, FALSE), " ")</f>
        <v>2</v>
      </c>
      <c r="S118" s="33">
        <f>IFERROR(VLOOKUP($C118, 'All Indicators - Breakdown'!$C:$GQ, S$1, FALSE), " ")</f>
        <v>4</v>
      </c>
      <c r="T118" s="33">
        <f>IFERROR(VLOOKUP($C118, 'All Indicators - Breakdown'!$C:$GQ, T$1, FALSE), " ")</f>
        <v>2</v>
      </c>
      <c r="U118" s="33">
        <f>IFERROR(VLOOKUP($C118, 'All Indicators - Breakdown'!$C:$GQ, U$1, FALSE), " ")</f>
        <v>3</v>
      </c>
      <c r="V118" s="33">
        <f>IFERROR(VLOOKUP($C118, 'All Indicators - Breakdown'!$C:$GQ, V$1, FALSE), " ")</f>
        <v>1</v>
      </c>
      <c r="W118" s="33">
        <f>IFERROR(VLOOKUP($C118, 'All Indicators - Breakdown'!$C:$GQ, W$1, FALSE), " ")</f>
        <v>4</v>
      </c>
      <c r="X118" s="33">
        <f>IFERROR(VLOOKUP($C118, 'All Indicators - Breakdown'!$C:$GQ, X$1, FALSE), " ")</f>
        <v>1</v>
      </c>
      <c r="Y118" s="33">
        <f>IFERROR(VLOOKUP($C118, 'All Indicators - Breakdown'!$C:$GQ, Y$1, FALSE), " ")</f>
        <v>1</v>
      </c>
      <c r="Z118" s="33">
        <f>IFERROR(VLOOKUP($C118, 'All Indicators - Breakdown'!$C:$GQ, Z$1, FALSE), " ")</f>
        <v>3</v>
      </c>
      <c r="AA118" s="33">
        <f>IFERROR(VLOOKUP($C118, 'All Indicators - Breakdown'!$C:$GQ, AA$1, FALSE), " ")</f>
        <v>2</v>
      </c>
      <c r="AB118" s="33">
        <f>IFERROR(VLOOKUP($C118, 'All Indicators - Breakdown'!$C:$GQ, AB$1, FALSE), " ")</f>
        <v>3</v>
      </c>
      <c r="AC118" s="33">
        <f>IFERROR(VLOOKUP($C118, 'All Indicators - Breakdown'!$C:$GQ, AC$1, FALSE), " ")</f>
        <v>5</v>
      </c>
      <c r="AD118" s="33">
        <f>IFERROR(VLOOKUP($C118, 'All Indicators - Breakdown'!$C:$GQ, AD$1, FALSE), " ")</f>
        <v>1</v>
      </c>
      <c r="AE118" s="33">
        <f>IFERROR(VLOOKUP($C118, 'All Indicators - Breakdown'!$C:$HE, AE$1, FALSE), " ")</f>
        <v>3</v>
      </c>
      <c r="AF118" s="33">
        <f>IFERROR(VLOOKUP($C118, 'All Indicators - Breakdown'!$C:$HE, AF$1, FALSE), " ")</f>
        <v>3</v>
      </c>
      <c r="AG118" s="33">
        <f>IFERROR(VLOOKUP($C118, 'All Indicators - Breakdown'!$C:$HE, AG$1, FALSE), " ")</f>
        <v>4</v>
      </c>
      <c r="AH118" s="33">
        <f>IFERROR(VLOOKUP($C118, 'All Indicators - Breakdown'!$C:$HE, AH$1, FALSE), " ")</f>
        <v>2</v>
      </c>
      <c r="AI118" s="33">
        <f>IFERROR(VLOOKUP($C118, 'All Indicators - Breakdown'!$C:$HE, AI$1, FALSE), " ")</f>
        <v>2</v>
      </c>
      <c r="AJ118" s="33">
        <f>IFERROR(VLOOKUP($C118, 'All Indicators - Breakdown'!$C:$HZ, AJ$1, FALSE), " ")</f>
        <v>5</v>
      </c>
      <c r="AK118" s="33">
        <f>IFERROR(VLOOKUP($C118, 'All Indicators - Breakdown'!$C:$HZ, AK$1, FALSE), " ")</f>
        <v>3</v>
      </c>
      <c r="AL118" s="33">
        <f>IFERROR(VLOOKUP($C118, 'All Indicators - Breakdown'!$C:$HZ, AL$1, FALSE), " ")</f>
        <v>1</v>
      </c>
      <c r="AM118" s="33">
        <f>IFERROR(VLOOKUP($C118, 'All Indicators - Breakdown'!$C:$IU, AM$1, FALSE), " ")</f>
        <v>1</v>
      </c>
      <c r="AN118" s="33">
        <f>IFERROR(VLOOKUP($C118, 'All Indicators - Breakdown'!$C:$IU, AN$1, FALSE), " ")</f>
        <v>1</v>
      </c>
      <c r="AO118" s="33">
        <f>IFERROR(VLOOKUP($C118, 'All Indicators - Breakdown'!$C:$IU, AO$1, FALSE), " ")</f>
        <v>1</v>
      </c>
      <c r="AP118">
        <f t="shared" si="22"/>
        <v>5</v>
      </c>
      <c r="AQ118">
        <f t="shared" si="22"/>
        <v>5</v>
      </c>
      <c r="AR118">
        <f t="shared" si="22"/>
        <v>5</v>
      </c>
      <c r="AS118">
        <f t="shared" si="22"/>
        <v>5</v>
      </c>
      <c r="AT118">
        <f t="shared" si="22"/>
        <v>4</v>
      </c>
      <c r="AU118">
        <f t="shared" si="22"/>
        <v>4</v>
      </c>
      <c r="AV118">
        <f t="shared" si="22"/>
        <v>4</v>
      </c>
      <c r="AW118">
        <f t="shared" si="22"/>
        <v>4</v>
      </c>
      <c r="AX118">
        <f t="shared" si="22"/>
        <v>4</v>
      </c>
      <c r="AY118">
        <f t="shared" si="22"/>
        <v>3</v>
      </c>
      <c r="AZ118">
        <f t="shared" si="22"/>
        <v>3</v>
      </c>
      <c r="BA118">
        <f t="shared" si="22"/>
        <v>3</v>
      </c>
      <c r="BB118">
        <f t="shared" si="22"/>
        <v>3</v>
      </c>
      <c r="BC118">
        <f t="shared" si="22"/>
        <v>3</v>
      </c>
      <c r="BD118">
        <f t="shared" si="22"/>
        <v>3</v>
      </c>
      <c r="BE118">
        <f t="shared" si="22"/>
        <v>3</v>
      </c>
      <c r="BF118">
        <f t="shared" si="21"/>
        <v>3</v>
      </c>
      <c r="BG118">
        <f t="shared" si="21"/>
        <v>2</v>
      </c>
      <c r="BH118">
        <f t="shared" si="21"/>
        <v>2</v>
      </c>
      <c r="BI118">
        <f t="shared" si="21"/>
        <v>2</v>
      </c>
      <c r="BJ118">
        <f t="shared" si="21"/>
        <v>2</v>
      </c>
      <c r="BK118">
        <f t="shared" si="21"/>
        <v>2</v>
      </c>
      <c r="BL118">
        <f t="shared" si="21"/>
        <v>2</v>
      </c>
      <c r="BM118">
        <f t="shared" si="21"/>
        <v>2</v>
      </c>
      <c r="BN118">
        <f t="shared" si="21"/>
        <v>2</v>
      </c>
      <c r="BO118">
        <f t="shared" si="21"/>
        <v>1</v>
      </c>
      <c r="BP118">
        <f t="shared" si="21"/>
        <v>1</v>
      </c>
      <c r="BQ118">
        <f t="shared" si="21"/>
        <v>1</v>
      </c>
      <c r="BR118">
        <f t="shared" si="21"/>
        <v>1</v>
      </c>
      <c r="BS118">
        <f t="shared" si="21"/>
        <v>1</v>
      </c>
      <c r="BT118">
        <f t="shared" si="21"/>
        <v>1</v>
      </c>
      <c r="BU118">
        <f t="shared" si="18"/>
        <v>1</v>
      </c>
      <c r="BV118">
        <f t="shared" si="18"/>
        <v>1</v>
      </c>
      <c r="BW118">
        <f t="shared" si="18"/>
        <v>1</v>
      </c>
      <c r="BX118">
        <f t="shared" si="18"/>
        <v>1</v>
      </c>
      <c r="BY118">
        <f t="shared" si="18"/>
        <v>1</v>
      </c>
    </row>
    <row r="119" spans="1:77" ht="16.3" thickTop="1" thickBot="1" x14ac:dyDescent="0.3">
      <c r="A119" s="16" t="s">
        <v>356</v>
      </c>
      <c r="B119" s="16" t="s">
        <v>378</v>
      </c>
      <c r="C119" s="16" t="s">
        <v>379</v>
      </c>
      <c r="D119" s="10">
        <f>VLOOKUP(C119, Overview!C$3:D$403, 2, FALSE)</f>
        <v>3</v>
      </c>
      <c r="E119" s="34">
        <f t="shared" si="14"/>
        <v>3.4</v>
      </c>
      <c r="F119" s="33">
        <f>IFERROR(VLOOKUP($C119, 'All Indicators - Breakdown'!$C:$GQ, F$1, FALSE), " ")</f>
        <v>4</v>
      </c>
      <c r="G119" s="33">
        <f>IFERROR(VLOOKUP($C119, 'All Indicators - Breakdown'!$C:$GQ, G$1, FALSE), " ")</f>
        <v>4</v>
      </c>
      <c r="H119" s="33">
        <f>IFERROR(VLOOKUP($C119, 'All Indicators - Breakdown'!$C:$GQ, H$1, FALSE), " ")</f>
        <v>3</v>
      </c>
      <c r="I119" s="33">
        <f>IFERROR(VLOOKUP($C119, 'All Indicators - Breakdown'!$C:$GQ, I$1, FALSE), " ")</f>
        <v>4</v>
      </c>
      <c r="J119" s="33">
        <f>IFERROR(VLOOKUP($C119, 'All Indicators - Breakdown'!$C:$GQ, J$1, FALSE), " ")</f>
        <v>2</v>
      </c>
      <c r="K119" s="33">
        <f>IFERROR(VLOOKUP($C119, 'All Indicators - Breakdown'!$C:$GQ, K$1, FALSE), " ")</f>
        <v>3</v>
      </c>
      <c r="L119" s="33">
        <f>IFERROR(VLOOKUP($C119, 'All Indicators - Breakdown'!$C:$GQ, L$1, FALSE), " ")</f>
        <v>3</v>
      </c>
      <c r="M119" s="33">
        <f>IFERROR(VLOOKUP($C119, 'All Indicators - Breakdown'!$C:$GQ, M$1, FALSE), " ")</f>
        <v>2</v>
      </c>
      <c r="N119" s="33" t="str">
        <f>IFERROR(VLOOKUP($C119, 'All Indicators - Breakdown'!$C:$GQ, N$1, FALSE), " ")</f>
        <v>N/A</v>
      </c>
      <c r="O119" s="33">
        <f>IFERROR(VLOOKUP($C119, 'All Indicators - Breakdown'!$C:$GQ, O$1, FALSE), " ")</f>
        <v>2</v>
      </c>
      <c r="P119" s="33">
        <f>IFERROR(VLOOKUP($C119, 'All Indicators - Breakdown'!$C:$GQ, P$1, FALSE), " ")</f>
        <v>2</v>
      </c>
      <c r="Q119" s="33">
        <f>IFERROR(VLOOKUP($C119, 'All Indicators - Breakdown'!$C:$GQ, Q$1, FALSE), " ")</f>
        <v>1</v>
      </c>
      <c r="R119" s="33">
        <f>IFERROR(VLOOKUP($C119, 'All Indicators - Breakdown'!$C:$GQ, R$1, FALSE), " ")</f>
        <v>2</v>
      </c>
      <c r="S119" s="33">
        <f>IFERROR(VLOOKUP($C119, 'All Indicators - Breakdown'!$C:$GQ, S$1, FALSE), " ")</f>
        <v>3</v>
      </c>
      <c r="T119" s="33">
        <f>IFERROR(VLOOKUP($C119, 'All Indicators - Breakdown'!$C:$GQ, T$1, FALSE), " ")</f>
        <v>3</v>
      </c>
      <c r="U119" s="33">
        <f>IFERROR(VLOOKUP($C119, 'All Indicators - Breakdown'!$C:$GQ, U$1, FALSE), " ")</f>
        <v>3</v>
      </c>
      <c r="V119" s="33">
        <f>IFERROR(VLOOKUP($C119, 'All Indicators - Breakdown'!$C:$GQ, V$1, FALSE), " ")</f>
        <v>1</v>
      </c>
      <c r="W119" s="33">
        <f>IFERROR(VLOOKUP($C119, 'All Indicators - Breakdown'!$C:$GQ, W$1, FALSE), " ")</f>
        <v>2</v>
      </c>
      <c r="X119" s="33">
        <f>IFERROR(VLOOKUP($C119, 'All Indicators - Breakdown'!$C:$GQ, X$1, FALSE), " ")</f>
        <v>1</v>
      </c>
      <c r="Y119" s="33">
        <f>IFERROR(VLOOKUP($C119, 'All Indicators - Breakdown'!$C:$GQ, Y$1, FALSE), " ")</f>
        <v>1</v>
      </c>
      <c r="Z119" s="33">
        <f>IFERROR(VLOOKUP($C119, 'All Indicators - Breakdown'!$C:$GQ, Z$1, FALSE), " ")</f>
        <v>3</v>
      </c>
      <c r="AA119" s="33">
        <f>IFERROR(VLOOKUP($C119, 'All Indicators - Breakdown'!$C:$GQ, AA$1, FALSE), " ")</f>
        <v>3</v>
      </c>
      <c r="AB119" s="33">
        <f>IFERROR(VLOOKUP($C119, 'All Indicators - Breakdown'!$C:$GQ, AB$1, FALSE), " ")</f>
        <v>3</v>
      </c>
      <c r="AC119" s="33">
        <f>IFERROR(VLOOKUP($C119, 'All Indicators - Breakdown'!$C:$GQ, AC$1, FALSE), " ")</f>
        <v>4</v>
      </c>
      <c r="AD119" s="33">
        <f>IFERROR(VLOOKUP($C119, 'All Indicators - Breakdown'!$C:$GQ, AD$1, FALSE), " ")</f>
        <v>1</v>
      </c>
      <c r="AE119" s="33">
        <f>IFERROR(VLOOKUP($C119, 'All Indicators - Breakdown'!$C:$HE, AE$1, FALSE), " ")</f>
        <v>3</v>
      </c>
      <c r="AF119" s="33">
        <f>IFERROR(VLOOKUP($C119, 'All Indicators - Breakdown'!$C:$HE, AF$1, FALSE), " ")</f>
        <v>3</v>
      </c>
      <c r="AG119" s="33">
        <f>IFERROR(VLOOKUP($C119, 'All Indicators - Breakdown'!$C:$HE, AG$1, FALSE), " ")</f>
        <v>4</v>
      </c>
      <c r="AH119" s="33">
        <f>IFERROR(VLOOKUP($C119, 'All Indicators - Breakdown'!$C:$HE, AH$1, FALSE), " ")</f>
        <v>2</v>
      </c>
      <c r="AI119" s="33">
        <f>IFERROR(VLOOKUP($C119, 'All Indicators - Breakdown'!$C:$HE, AI$1, FALSE), " ")</f>
        <v>2</v>
      </c>
      <c r="AJ119" s="33">
        <f>IFERROR(VLOOKUP($C119, 'All Indicators - Breakdown'!$C:$HZ, AJ$1, FALSE), " ")</f>
        <v>5</v>
      </c>
      <c r="AK119" s="33">
        <f>IFERROR(VLOOKUP($C119, 'All Indicators - Breakdown'!$C:$HZ, AK$1, FALSE), " ")</f>
        <v>3</v>
      </c>
      <c r="AL119" s="33">
        <f>IFERROR(VLOOKUP($C119, 'All Indicators - Breakdown'!$C:$HZ, AL$1, FALSE), " ")</f>
        <v>1</v>
      </c>
      <c r="AM119" s="33">
        <f>IFERROR(VLOOKUP($C119, 'All Indicators - Breakdown'!$C:$IU, AM$1, FALSE), " ")</f>
        <v>1</v>
      </c>
      <c r="AN119" s="33">
        <f>IFERROR(VLOOKUP($C119, 'All Indicators - Breakdown'!$C:$IU, AN$1, FALSE), " ")</f>
        <v>1</v>
      </c>
      <c r="AO119" s="33">
        <f>IFERROR(VLOOKUP($C119, 'All Indicators - Breakdown'!$C:$IU, AO$1, FALSE), " ")</f>
        <v>1</v>
      </c>
      <c r="AP119">
        <f t="shared" si="22"/>
        <v>5</v>
      </c>
      <c r="AQ119">
        <f t="shared" si="22"/>
        <v>4</v>
      </c>
      <c r="AR119">
        <f t="shared" si="22"/>
        <v>4</v>
      </c>
      <c r="AS119">
        <f t="shared" si="22"/>
        <v>4</v>
      </c>
      <c r="AT119">
        <f t="shared" si="22"/>
        <v>4</v>
      </c>
      <c r="AU119">
        <f t="shared" si="22"/>
        <v>4</v>
      </c>
      <c r="AV119">
        <f t="shared" si="22"/>
        <v>3</v>
      </c>
      <c r="AW119">
        <f t="shared" si="22"/>
        <v>3</v>
      </c>
      <c r="AX119">
        <f t="shared" si="22"/>
        <v>3</v>
      </c>
      <c r="AY119">
        <f t="shared" si="22"/>
        <v>3</v>
      </c>
      <c r="AZ119">
        <f t="shared" si="22"/>
        <v>3</v>
      </c>
      <c r="BA119">
        <f t="shared" si="22"/>
        <v>3</v>
      </c>
      <c r="BB119">
        <f t="shared" si="22"/>
        <v>3</v>
      </c>
      <c r="BC119">
        <f t="shared" si="22"/>
        <v>3</v>
      </c>
      <c r="BD119">
        <f t="shared" si="22"/>
        <v>3</v>
      </c>
      <c r="BE119">
        <f t="shared" si="22"/>
        <v>3</v>
      </c>
      <c r="BF119">
        <f t="shared" si="21"/>
        <v>3</v>
      </c>
      <c r="BG119">
        <f t="shared" si="21"/>
        <v>3</v>
      </c>
      <c r="BH119">
        <f t="shared" si="21"/>
        <v>2</v>
      </c>
      <c r="BI119">
        <f t="shared" si="21"/>
        <v>2</v>
      </c>
      <c r="BJ119">
        <f t="shared" si="21"/>
        <v>2</v>
      </c>
      <c r="BK119">
        <f t="shared" si="21"/>
        <v>2</v>
      </c>
      <c r="BL119">
        <f t="shared" si="21"/>
        <v>2</v>
      </c>
      <c r="BM119">
        <f t="shared" si="21"/>
        <v>2</v>
      </c>
      <c r="BN119">
        <f t="shared" si="21"/>
        <v>2</v>
      </c>
      <c r="BO119">
        <f t="shared" si="21"/>
        <v>2</v>
      </c>
      <c r="BP119">
        <f t="shared" si="21"/>
        <v>1</v>
      </c>
      <c r="BQ119">
        <f t="shared" si="21"/>
        <v>1</v>
      </c>
      <c r="BR119">
        <f t="shared" si="21"/>
        <v>1</v>
      </c>
      <c r="BS119">
        <f t="shared" si="21"/>
        <v>1</v>
      </c>
      <c r="BT119">
        <f t="shared" si="21"/>
        <v>1</v>
      </c>
      <c r="BU119">
        <f t="shared" si="18"/>
        <v>1</v>
      </c>
      <c r="BV119">
        <f t="shared" si="18"/>
        <v>1</v>
      </c>
      <c r="BW119">
        <f t="shared" si="18"/>
        <v>1</v>
      </c>
      <c r="BX119">
        <f t="shared" si="18"/>
        <v>1</v>
      </c>
      <c r="BY119">
        <f t="shared" si="18"/>
        <v>0</v>
      </c>
    </row>
    <row r="120" spans="1:77" ht="16.3" thickTop="1" thickBot="1" x14ac:dyDescent="0.3">
      <c r="A120" s="16" t="s">
        <v>356</v>
      </c>
      <c r="B120" s="16" t="s">
        <v>380</v>
      </c>
      <c r="C120" s="16" t="s">
        <v>381</v>
      </c>
      <c r="D120" s="10">
        <f>VLOOKUP(C120, Overview!C$3:D$403, 2, FALSE)</f>
        <v>3</v>
      </c>
      <c r="E120" s="34">
        <f t="shared" si="14"/>
        <v>3.6</v>
      </c>
      <c r="F120" s="33">
        <f>IFERROR(VLOOKUP($C120, 'All Indicators - Breakdown'!$C:$GQ, F$1, FALSE), " ")</f>
        <v>5</v>
      </c>
      <c r="G120" s="33">
        <f>IFERROR(VLOOKUP($C120, 'All Indicators - Breakdown'!$C:$GQ, G$1, FALSE), " ")</f>
        <v>4</v>
      </c>
      <c r="H120" s="33">
        <f>IFERROR(VLOOKUP($C120, 'All Indicators - Breakdown'!$C:$GQ, H$1, FALSE), " ")</f>
        <v>3</v>
      </c>
      <c r="I120" s="33">
        <f>IFERROR(VLOOKUP($C120, 'All Indicators - Breakdown'!$C:$GQ, I$1, FALSE), " ")</f>
        <v>4</v>
      </c>
      <c r="J120" s="33">
        <f>IFERROR(VLOOKUP($C120, 'All Indicators - Breakdown'!$C:$GQ, J$1, FALSE), " ")</f>
        <v>3</v>
      </c>
      <c r="K120" s="33">
        <f>IFERROR(VLOOKUP($C120, 'All Indicators - Breakdown'!$C:$GQ, K$1, FALSE), " ")</f>
        <v>3</v>
      </c>
      <c r="L120" s="33">
        <f>IFERROR(VLOOKUP($C120, 'All Indicators - Breakdown'!$C:$GQ, L$1, FALSE), " ")</f>
        <v>3</v>
      </c>
      <c r="M120" s="33">
        <f>IFERROR(VLOOKUP($C120, 'All Indicators - Breakdown'!$C:$GQ, M$1, FALSE), " ")</f>
        <v>3</v>
      </c>
      <c r="N120" s="33">
        <f>IFERROR(VLOOKUP($C120, 'All Indicators - Breakdown'!$C:$GQ, N$1, FALSE), " ")</f>
        <v>1</v>
      </c>
      <c r="O120" s="33">
        <f>IFERROR(VLOOKUP($C120, 'All Indicators - Breakdown'!$C:$GQ, O$1, FALSE), " ")</f>
        <v>2</v>
      </c>
      <c r="P120" s="33">
        <f>IFERROR(VLOOKUP($C120, 'All Indicators - Breakdown'!$C:$GQ, P$1, FALSE), " ")</f>
        <v>2</v>
      </c>
      <c r="Q120" s="33">
        <f>IFERROR(VLOOKUP($C120, 'All Indicators - Breakdown'!$C:$GQ, Q$1, FALSE), " ")</f>
        <v>1</v>
      </c>
      <c r="R120" s="33">
        <f>IFERROR(VLOOKUP($C120, 'All Indicators - Breakdown'!$C:$GQ, R$1, FALSE), " ")</f>
        <v>2</v>
      </c>
      <c r="S120" s="33">
        <f>IFERROR(VLOOKUP($C120, 'All Indicators - Breakdown'!$C:$GQ, S$1, FALSE), " ")</f>
        <v>4</v>
      </c>
      <c r="T120" s="33">
        <f>IFERROR(VLOOKUP($C120, 'All Indicators - Breakdown'!$C:$GQ, T$1, FALSE), " ")</f>
        <v>2</v>
      </c>
      <c r="U120" s="33">
        <f>IFERROR(VLOOKUP($C120, 'All Indicators - Breakdown'!$C:$GQ, U$1, FALSE), " ")</f>
        <v>3</v>
      </c>
      <c r="V120" s="33">
        <f>IFERROR(VLOOKUP($C120, 'All Indicators - Breakdown'!$C:$GQ, V$1, FALSE), " ")</f>
        <v>1</v>
      </c>
      <c r="W120" s="33">
        <f>IFERROR(VLOOKUP($C120, 'All Indicators - Breakdown'!$C:$GQ, W$1, FALSE), " ")</f>
        <v>2</v>
      </c>
      <c r="X120" s="33">
        <f>IFERROR(VLOOKUP($C120, 'All Indicators - Breakdown'!$C:$GQ, X$1, FALSE), " ")</f>
        <v>1</v>
      </c>
      <c r="Y120" s="33">
        <f>IFERROR(VLOOKUP($C120, 'All Indicators - Breakdown'!$C:$GQ, Y$1, FALSE), " ")</f>
        <v>1</v>
      </c>
      <c r="Z120" s="33">
        <f>IFERROR(VLOOKUP($C120, 'All Indicators - Breakdown'!$C:$GQ, Z$1, FALSE), " ")</f>
        <v>3</v>
      </c>
      <c r="AA120" s="33">
        <f>IFERROR(VLOOKUP($C120, 'All Indicators - Breakdown'!$C:$GQ, AA$1, FALSE), " ")</f>
        <v>2</v>
      </c>
      <c r="AB120" s="33">
        <f>IFERROR(VLOOKUP($C120, 'All Indicators - Breakdown'!$C:$GQ, AB$1, FALSE), " ")</f>
        <v>3</v>
      </c>
      <c r="AC120" s="33">
        <f>IFERROR(VLOOKUP($C120, 'All Indicators - Breakdown'!$C:$GQ, AC$1, FALSE), " ")</f>
        <v>4</v>
      </c>
      <c r="AD120" s="33">
        <f>IFERROR(VLOOKUP($C120, 'All Indicators - Breakdown'!$C:$GQ, AD$1, FALSE), " ")</f>
        <v>1</v>
      </c>
      <c r="AE120" s="33">
        <f>IFERROR(VLOOKUP($C120, 'All Indicators - Breakdown'!$C:$HE, AE$1, FALSE), " ")</f>
        <v>4</v>
      </c>
      <c r="AF120" s="33">
        <f>IFERROR(VLOOKUP($C120, 'All Indicators - Breakdown'!$C:$HE, AF$1, FALSE), " ")</f>
        <v>3</v>
      </c>
      <c r="AG120" s="33">
        <f>IFERROR(VLOOKUP($C120, 'All Indicators - Breakdown'!$C:$HE, AG$1, FALSE), " ")</f>
        <v>4</v>
      </c>
      <c r="AH120" s="33">
        <f>IFERROR(VLOOKUP($C120, 'All Indicators - Breakdown'!$C:$HE, AH$1, FALSE), " ")</f>
        <v>2</v>
      </c>
      <c r="AI120" s="33">
        <f>IFERROR(VLOOKUP($C120, 'All Indicators - Breakdown'!$C:$HE, AI$1, FALSE), " ")</f>
        <v>2</v>
      </c>
      <c r="AJ120" s="33">
        <f>IFERROR(VLOOKUP($C120, 'All Indicators - Breakdown'!$C:$HZ, AJ$1, FALSE), " ")</f>
        <v>5</v>
      </c>
      <c r="AK120" s="33">
        <f>IFERROR(VLOOKUP($C120, 'All Indicators - Breakdown'!$C:$HZ, AK$1, FALSE), " ")</f>
        <v>3</v>
      </c>
      <c r="AL120" s="33">
        <f>IFERROR(VLOOKUP($C120, 'All Indicators - Breakdown'!$C:$HZ, AL$1, FALSE), " ")</f>
        <v>1</v>
      </c>
      <c r="AM120" s="33">
        <f>IFERROR(VLOOKUP($C120, 'All Indicators - Breakdown'!$C:$IU, AM$1, FALSE), " ")</f>
        <v>2</v>
      </c>
      <c r="AN120" s="33">
        <f>IFERROR(VLOOKUP($C120, 'All Indicators - Breakdown'!$C:$IU, AN$1, FALSE), " ")</f>
        <v>1</v>
      </c>
      <c r="AO120" s="33">
        <f>IFERROR(VLOOKUP($C120, 'All Indicators - Breakdown'!$C:$IU, AO$1, FALSE), " ")</f>
        <v>1</v>
      </c>
      <c r="AP120">
        <f t="shared" si="22"/>
        <v>5</v>
      </c>
      <c r="AQ120">
        <f t="shared" si="22"/>
        <v>5</v>
      </c>
      <c r="AR120">
        <f t="shared" si="22"/>
        <v>4</v>
      </c>
      <c r="AS120">
        <f t="shared" si="22"/>
        <v>4</v>
      </c>
      <c r="AT120">
        <f t="shared" si="22"/>
        <v>4</v>
      </c>
      <c r="AU120">
        <f t="shared" si="22"/>
        <v>4</v>
      </c>
      <c r="AV120">
        <f t="shared" si="22"/>
        <v>4</v>
      </c>
      <c r="AW120">
        <f t="shared" si="22"/>
        <v>4</v>
      </c>
      <c r="AX120">
        <f t="shared" si="22"/>
        <v>3</v>
      </c>
      <c r="AY120">
        <f t="shared" si="22"/>
        <v>3</v>
      </c>
      <c r="AZ120">
        <f t="shared" si="22"/>
        <v>3</v>
      </c>
      <c r="BA120">
        <f t="shared" si="22"/>
        <v>3</v>
      </c>
      <c r="BB120">
        <f t="shared" si="22"/>
        <v>3</v>
      </c>
      <c r="BC120">
        <f t="shared" si="22"/>
        <v>3</v>
      </c>
      <c r="BD120">
        <f t="shared" si="22"/>
        <v>3</v>
      </c>
      <c r="BE120">
        <f t="shared" si="22"/>
        <v>3</v>
      </c>
      <c r="BF120">
        <f t="shared" si="21"/>
        <v>3</v>
      </c>
      <c r="BG120">
        <f t="shared" si="21"/>
        <v>3</v>
      </c>
      <c r="BH120">
        <f t="shared" si="21"/>
        <v>2</v>
      </c>
      <c r="BI120">
        <f t="shared" si="21"/>
        <v>2</v>
      </c>
      <c r="BJ120">
        <f t="shared" si="21"/>
        <v>2</v>
      </c>
      <c r="BK120">
        <f t="shared" si="21"/>
        <v>2</v>
      </c>
      <c r="BL120">
        <f t="shared" si="21"/>
        <v>2</v>
      </c>
      <c r="BM120">
        <f t="shared" si="21"/>
        <v>2</v>
      </c>
      <c r="BN120">
        <f t="shared" si="21"/>
        <v>2</v>
      </c>
      <c r="BO120">
        <f t="shared" si="21"/>
        <v>2</v>
      </c>
      <c r="BP120">
        <f t="shared" si="21"/>
        <v>2</v>
      </c>
      <c r="BQ120">
        <f t="shared" si="21"/>
        <v>1</v>
      </c>
      <c r="BR120">
        <f t="shared" si="21"/>
        <v>1</v>
      </c>
      <c r="BS120">
        <f t="shared" si="21"/>
        <v>1</v>
      </c>
      <c r="BT120">
        <f t="shared" si="21"/>
        <v>1</v>
      </c>
      <c r="BU120">
        <f t="shared" si="18"/>
        <v>1</v>
      </c>
      <c r="BV120">
        <f t="shared" si="18"/>
        <v>1</v>
      </c>
      <c r="BW120">
        <f t="shared" si="18"/>
        <v>1</v>
      </c>
      <c r="BX120">
        <f t="shared" si="18"/>
        <v>1</v>
      </c>
      <c r="BY120">
        <f t="shared" si="18"/>
        <v>1</v>
      </c>
    </row>
    <row r="121" spans="1:77" ht="16.3" thickTop="1" thickBot="1" x14ac:dyDescent="0.3">
      <c r="A121" s="16" t="s">
        <v>356</v>
      </c>
      <c r="B121" s="16" t="s">
        <v>382</v>
      </c>
      <c r="C121" s="16" t="s">
        <v>383</v>
      </c>
      <c r="D121" s="10">
        <f>VLOOKUP(C121, Overview!C$3:D$403, 2, FALSE)</f>
        <v>3</v>
      </c>
      <c r="E121" s="34">
        <f t="shared" si="14"/>
        <v>3.5</v>
      </c>
      <c r="F121" s="33">
        <f>IFERROR(VLOOKUP($C121, 'All Indicators - Breakdown'!$C:$GQ, F$1, FALSE), " ")</f>
        <v>3</v>
      </c>
      <c r="G121" s="33">
        <f>IFERROR(VLOOKUP($C121, 'All Indicators - Breakdown'!$C:$GQ, G$1, FALSE), " ")</f>
        <v>1</v>
      </c>
      <c r="H121" s="33">
        <f>IFERROR(VLOOKUP($C121, 'All Indicators - Breakdown'!$C:$GQ, H$1, FALSE), " ")</f>
        <v>4</v>
      </c>
      <c r="I121" s="33">
        <f>IFERROR(VLOOKUP($C121, 'All Indicators - Breakdown'!$C:$GQ, I$1, FALSE), " ")</f>
        <v>5</v>
      </c>
      <c r="J121" s="33">
        <f>IFERROR(VLOOKUP($C121, 'All Indicators - Breakdown'!$C:$GQ, J$1, FALSE), " ")</f>
        <v>3</v>
      </c>
      <c r="K121" s="33">
        <f>IFERROR(VLOOKUP($C121, 'All Indicators - Breakdown'!$C:$GQ, K$1, FALSE), " ")</f>
        <v>1</v>
      </c>
      <c r="L121" s="33">
        <f>IFERROR(VLOOKUP($C121, 'All Indicators - Breakdown'!$C:$GQ, L$1, FALSE), " ")</f>
        <v>1</v>
      </c>
      <c r="M121" s="33">
        <f>IFERROR(VLOOKUP($C121, 'All Indicators - Breakdown'!$C:$GQ, M$1, FALSE), " ")</f>
        <v>2</v>
      </c>
      <c r="N121" s="33" t="str">
        <f>IFERROR(VLOOKUP($C121, 'All Indicators - Breakdown'!$C:$GQ, N$1, FALSE), " ")</f>
        <v>N/A</v>
      </c>
      <c r="O121" s="33">
        <f>IFERROR(VLOOKUP($C121, 'All Indicators - Breakdown'!$C:$GQ, O$1, FALSE), " ")</f>
        <v>1</v>
      </c>
      <c r="P121" s="33">
        <f>IFERROR(VLOOKUP($C121, 'All Indicators - Breakdown'!$C:$GQ, P$1, FALSE), " ")</f>
        <v>1</v>
      </c>
      <c r="Q121" s="33">
        <f>IFERROR(VLOOKUP($C121, 'All Indicators - Breakdown'!$C:$GQ, Q$1, FALSE), " ")</f>
        <v>1</v>
      </c>
      <c r="R121" s="33">
        <f>IFERROR(VLOOKUP($C121, 'All Indicators - Breakdown'!$C:$GQ, R$1, FALSE), " ")</f>
        <v>2</v>
      </c>
      <c r="S121" s="33">
        <f>IFERROR(VLOOKUP($C121, 'All Indicators - Breakdown'!$C:$GQ, S$1, FALSE), " ")</f>
        <v>3</v>
      </c>
      <c r="T121" s="33">
        <f>IFERROR(VLOOKUP($C121, 'All Indicators - Breakdown'!$C:$GQ, T$1, FALSE), " ")</f>
        <v>2</v>
      </c>
      <c r="U121" s="33">
        <f>IFERROR(VLOOKUP($C121, 'All Indicators - Breakdown'!$C:$GQ, U$1, FALSE), " ")</f>
        <v>3</v>
      </c>
      <c r="V121" s="33">
        <f>IFERROR(VLOOKUP($C121, 'All Indicators - Breakdown'!$C:$GQ, V$1, FALSE), " ")</f>
        <v>1</v>
      </c>
      <c r="W121" s="33">
        <f>IFERROR(VLOOKUP($C121, 'All Indicators - Breakdown'!$C:$GQ, W$1, FALSE), " ")</f>
        <v>1</v>
      </c>
      <c r="X121" s="33">
        <f>IFERROR(VLOOKUP($C121, 'All Indicators - Breakdown'!$C:$GQ, X$1, FALSE), " ")</f>
        <v>1</v>
      </c>
      <c r="Y121" s="33">
        <f>IFERROR(VLOOKUP($C121, 'All Indicators - Breakdown'!$C:$GQ, Y$1, FALSE), " ")</f>
        <v>5</v>
      </c>
      <c r="Z121" s="33">
        <f>IFERROR(VLOOKUP($C121, 'All Indicators - Breakdown'!$C:$GQ, Z$1, FALSE), " ")</f>
        <v>3</v>
      </c>
      <c r="AA121" s="33">
        <f>IFERROR(VLOOKUP($C121, 'All Indicators - Breakdown'!$C:$GQ, AA$1, FALSE), " ")</f>
        <v>1</v>
      </c>
      <c r="AB121" s="33">
        <f>IFERROR(VLOOKUP($C121, 'All Indicators - Breakdown'!$C:$GQ, AB$1, FALSE), " ")</f>
        <v>3</v>
      </c>
      <c r="AC121" s="33">
        <f>IFERROR(VLOOKUP($C121, 'All Indicators - Breakdown'!$C:$GQ, AC$1, FALSE), " ")</f>
        <v>5</v>
      </c>
      <c r="AD121" s="33">
        <f>IFERROR(VLOOKUP($C121, 'All Indicators - Breakdown'!$C:$GQ, AD$1, FALSE), " ")</f>
        <v>2</v>
      </c>
      <c r="AE121" s="33">
        <f>IFERROR(VLOOKUP($C121, 'All Indicators - Breakdown'!$C:$HE, AE$1, FALSE), " ")</f>
        <v>3</v>
      </c>
      <c r="AF121" s="33">
        <f>IFERROR(VLOOKUP($C121, 'All Indicators - Breakdown'!$C:$HE, AF$1, FALSE), " ")</f>
        <v>3</v>
      </c>
      <c r="AG121" s="33">
        <f>IFERROR(VLOOKUP($C121, 'All Indicators - Breakdown'!$C:$HE, AG$1, FALSE), " ")</f>
        <v>4</v>
      </c>
      <c r="AH121" s="33">
        <f>IFERROR(VLOOKUP($C121, 'All Indicators - Breakdown'!$C:$HE, AH$1, FALSE), " ")</f>
        <v>2</v>
      </c>
      <c r="AI121" s="33">
        <f>IFERROR(VLOOKUP($C121, 'All Indicators - Breakdown'!$C:$HE, AI$1, FALSE), " ")</f>
        <v>2</v>
      </c>
      <c r="AJ121" s="33">
        <f>IFERROR(VLOOKUP($C121, 'All Indicators - Breakdown'!$C:$HZ, AJ$1, FALSE), " ")</f>
        <v>5</v>
      </c>
      <c r="AK121" s="33">
        <f>IFERROR(VLOOKUP($C121, 'All Indicators - Breakdown'!$C:$HZ, AK$1, FALSE), " ")</f>
        <v>3</v>
      </c>
      <c r="AL121" s="33">
        <f>IFERROR(VLOOKUP($C121, 'All Indicators - Breakdown'!$C:$HZ, AL$1, FALSE), " ")</f>
        <v>1</v>
      </c>
      <c r="AM121" s="33">
        <f>IFERROR(VLOOKUP($C121, 'All Indicators - Breakdown'!$C:$IU, AM$1, FALSE), " ")</f>
        <v>1</v>
      </c>
      <c r="AN121" s="33">
        <f>IFERROR(VLOOKUP($C121, 'All Indicators - Breakdown'!$C:$IU, AN$1, FALSE), " ")</f>
        <v>1</v>
      </c>
      <c r="AO121" s="33">
        <f>IFERROR(VLOOKUP($C121, 'All Indicators - Breakdown'!$C:$IU, AO$1, FALSE), " ")</f>
        <v>1</v>
      </c>
      <c r="AP121">
        <f t="shared" si="22"/>
        <v>5</v>
      </c>
      <c r="AQ121">
        <f t="shared" si="22"/>
        <v>5</v>
      </c>
      <c r="AR121">
        <f t="shared" si="22"/>
        <v>5</v>
      </c>
      <c r="AS121">
        <f t="shared" si="22"/>
        <v>5</v>
      </c>
      <c r="AT121">
        <f t="shared" si="22"/>
        <v>4</v>
      </c>
      <c r="AU121">
        <f t="shared" si="22"/>
        <v>4</v>
      </c>
      <c r="AV121">
        <f t="shared" si="22"/>
        <v>3</v>
      </c>
      <c r="AW121">
        <f t="shared" si="22"/>
        <v>3</v>
      </c>
      <c r="AX121">
        <f t="shared" si="22"/>
        <v>3</v>
      </c>
      <c r="AY121">
        <f t="shared" si="22"/>
        <v>3</v>
      </c>
      <c r="AZ121">
        <f t="shared" si="22"/>
        <v>3</v>
      </c>
      <c r="BA121">
        <f t="shared" si="22"/>
        <v>3</v>
      </c>
      <c r="BB121">
        <f t="shared" si="22"/>
        <v>3</v>
      </c>
      <c r="BC121">
        <f t="shared" si="22"/>
        <v>3</v>
      </c>
      <c r="BD121">
        <f t="shared" si="22"/>
        <v>3</v>
      </c>
      <c r="BE121">
        <f t="shared" si="22"/>
        <v>2</v>
      </c>
      <c r="BF121">
        <f t="shared" si="21"/>
        <v>2</v>
      </c>
      <c r="BG121">
        <f t="shared" si="21"/>
        <v>2</v>
      </c>
      <c r="BH121">
        <f t="shared" si="21"/>
        <v>2</v>
      </c>
      <c r="BI121">
        <f t="shared" si="21"/>
        <v>2</v>
      </c>
      <c r="BJ121">
        <f t="shared" si="21"/>
        <v>2</v>
      </c>
      <c r="BK121">
        <f t="shared" si="21"/>
        <v>1</v>
      </c>
      <c r="BL121">
        <f t="shared" si="21"/>
        <v>1</v>
      </c>
      <c r="BM121">
        <f t="shared" si="21"/>
        <v>1</v>
      </c>
      <c r="BN121">
        <f t="shared" si="21"/>
        <v>1</v>
      </c>
      <c r="BO121">
        <f t="shared" si="21"/>
        <v>1</v>
      </c>
      <c r="BP121">
        <f t="shared" si="21"/>
        <v>1</v>
      </c>
      <c r="BQ121">
        <f t="shared" si="21"/>
        <v>1</v>
      </c>
      <c r="BR121">
        <f t="shared" si="21"/>
        <v>1</v>
      </c>
      <c r="BS121">
        <f t="shared" si="21"/>
        <v>1</v>
      </c>
      <c r="BT121">
        <f t="shared" si="21"/>
        <v>1</v>
      </c>
      <c r="BU121">
        <f t="shared" si="18"/>
        <v>1</v>
      </c>
      <c r="BV121">
        <f t="shared" si="18"/>
        <v>1</v>
      </c>
      <c r="BW121">
        <f t="shared" si="18"/>
        <v>1</v>
      </c>
      <c r="BX121">
        <f t="shared" si="18"/>
        <v>1</v>
      </c>
      <c r="BY121">
        <f t="shared" si="18"/>
        <v>0</v>
      </c>
    </row>
    <row r="122" spans="1:77" ht="16.3" thickTop="1" thickBot="1" x14ac:dyDescent="0.3">
      <c r="A122" s="16" t="s">
        <v>356</v>
      </c>
      <c r="B122" s="16" t="s">
        <v>384</v>
      </c>
      <c r="C122" s="16" t="s">
        <v>385</v>
      </c>
      <c r="D122" s="10">
        <f>VLOOKUP(C122, Overview!C$3:D$403, 2, FALSE)</f>
        <v>3</v>
      </c>
      <c r="E122" s="34">
        <f t="shared" si="14"/>
        <v>3.6</v>
      </c>
      <c r="F122" s="33">
        <f>IFERROR(VLOOKUP($C122, 'All Indicators - Breakdown'!$C:$GQ, F$1, FALSE), " ")</f>
        <v>5</v>
      </c>
      <c r="G122" s="33">
        <f>IFERROR(VLOOKUP($C122, 'All Indicators - Breakdown'!$C:$GQ, G$1, FALSE), " ")</f>
        <v>5</v>
      </c>
      <c r="H122" s="33">
        <f>IFERROR(VLOOKUP($C122, 'All Indicators - Breakdown'!$C:$GQ, H$1, FALSE), " ")</f>
        <v>4</v>
      </c>
      <c r="I122" s="33">
        <f>IFERROR(VLOOKUP($C122, 'All Indicators - Breakdown'!$C:$GQ, I$1, FALSE), " ")</f>
        <v>4</v>
      </c>
      <c r="J122" s="33">
        <f>IFERROR(VLOOKUP($C122, 'All Indicators - Breakdown'!$C:$GQ, J$1, FALSE), " ")</f>
        <v>2</v>
      </c>
      <c r="K122" s="33">
        <f>IFERROR(VLOOKUP($C122, 'All Indicators - Breakdown'!$C:$GQ, K$1, FALSE), " ")</f>
        <v>2</v>
      </c>
      <c r="L122" s="33">
        <f>IFERROR(VLOOKUP($C122, 'All Indicators - Breakdown'!$C:$GQ, L$1, FALSE), " ")</f>
        <v>1</v>
      </c>
      <c r="M122" s="33">
        <f>IFERROR(VLOOKUP($C122, 'All Indicators - Breakdown'!$C:$GQ, M$1, FALSE), " ")</f>
        <v>2</v>
      </c>
      <c r="N122" s="33" t="str">
        <f>IFERROR(VLOOKUP($C122, 'All Indicators - Breakdown'!$C:$GQ, N$1, FALSE), " ")</f>
        <v>N/A</v>
      </c>
      <c r="O122" s="33">
        <f>IFERROR(VLOOKUP($C122, 'All Indicators - Breakdown'!$C:$GQ, O$1, FALSE), " ")</f>
        <v>3</v>
      </c>
      <c r="P122" s="33">
        <f>IFERROR(VLOOKUP($C122, 'All Indicators - Breakdown'!$C:$GQ, P$1, FALSE), " ")</f>
        <v>2</v>
      </c>
      <c r="Q122" s="33">
        <f>IFERROR(VLOOKUP($C122, 'All Indicators - Breakdown'!$C:$GQ, Q$1, FALSE), " ")</f>
        <v>1</v>
      </c>
      <c r="R122" s="33">
        <f>IFERROR(VLOOKUP($C122, 'All Indicators - Breakdown'!$C:$GQ, R$1, FALSE), " ")</f>
        <v>2</v>
      </c>
      <c r="S122" s="33">
        <f>IFERROR(VLOOKUP($C122, 'All Indicators - Breakdown'!$C:$GQ, S$1, FALSE), " ")</f>
        <v>4</v>
      </c>
      <c r="T122" s="33">
        <f>IFERROR(VLOOKUP($C122, 'All Indicators - Breakdown'!$C:$GQ, T$1, FALSE), " ")</f>
        <v>2</v>
      </c>
      <c r="U122" s="33">
        <f>IFERROR(VLOOKUP($C122, 'All Indicators - Breakdown'!$C:$GQ, U$1, FALSE), " ")</f>
        <v>3</v>
      </c>
      <c r="V122" s="33">
        <f>IFERROR(VLOOKUP($C122, 'All Indicators - Breakdown'!$C:$GQ, V$1, FALSE), " ")</f>
        <v>1</v>
      </c>
      <c r="W122" s="33">
        <f>IFERROR(VLOOKUP($C122, 'All Indicators - Breakdown'!$C:$GQ, W$1, FALSE), " ")</f>
        <v>5</v>
      </c>
      <c r="X122" s="33">
        <f>IFERROR(VLOOKUP($C122, 'All Indicators - Breakdown'!$C:$GQ, X$1, FALSE), " ")</f>
        <v>1</v>
      </c>
      <c r="Y122" s="33">
        <f>IFERROR(VLOOKUP($C122, 'All Indicators - Breakdown'!$C:$GQ, Y$1, FALSE), " ")</f>
        <v>1</v>
      </c>
      <c r="Z122" s="33">
        <f>IFERROR(VLOOKUP($C122, 'All Indicators - Breakdown'!$C:$GQ, Z$1, FALSE), " ")</f>
        <v>3</v>
      </c>
      <c r="AA122" s="33">
        <f>IFERROR(VLOOKUP($C122, 'All Indicators - Breakdown'!$C:$GQ, AA$1, FALSE), " ")</f>
        <v>1</v>
      </c>
      <c r="AB122" s="33">
        <f>IFERROR(VLOOKUP($C122, 'All Indicators - Breakdown'!$C:$GQ, AB$1, FALSE), " ")</f>
        <v>4</v>
      </c>
      <c r="AC122" s="33">
        <f>IFERROR(VLOOKUP($C122, 'All Indicators - Breakdown'!$C:$GQ, AC$1, FALSE), " ")</f>
        <v>5</v>
      </c>
      <c r="AD122" s="33">
        <f>IFERROR(VLOOKUP($C122, 'All Indicators - Breakdown'!$C:$GQ, AD$1, FALSE), " ")</f>
        <v>1</v>
      </c>
      <c r="AE122" s="33">
        <f>IFERROR(VLOOKUP($C122, 'All Indicators - Breakdown'!$C:$HE, AE$1, FALSE), " ")</f>
        <v>3</v>
      </c>
      <c r="AF122" s="33">
        <f>IFERROR(VLOOKUP($C122, 'All Indicators - Breakdown'!$C:$HE, AF$1, FALSE), " ")</f>
        <v>2</v>
      </c>
      <c r="AG122" s="33">
        <f>IFERROR(VLOOKUP($C122, 'All Indicators - Breakdown'!$C:$HE, AG$1, FALSE), " ")</f>
        <v>4</v>
      </c>
      <c r="AH122" s="33">
        <f>IFERROR(VLOOKUP($C122, 'All Indicators - Breakdown'!$C:$HE, AH$1, FALSE), " ")</f>
        <v>2</v>
      </c>
      <c r="AI122" s="33">
        <f>IFERROR(VLOOKUP($C122, 'All Indicators - Breakdown'!$C:$HE, AI$1, FALSE), " ")</f>
        <v>2</v>
      </c>
      <c r="AJ122" s="33">
        <f>IFERROR(VLOOKUP($C122, 'All Indicators - Breakdown'!$C:$HZ, AJ$1, FALSE), " ")</f>
        <v>3</v>
      </c>
      <c r="AK122" s="33">
        <f>IFERROR(VLOOKUP($C122, 'All Indicators - Breakdown'!$C:$HZ, AK$1, FALSE), " ")</f>
        <v>3</v>
      </c>
      <c r="AL122" s="33">
        <f>IFERROR(VLOOKUP($C122, 'All Indicators - Breakdown'!$C:$HZ, AL$1, FALSE), " ")</f>
        <v>1</v>
      </c>
      <c r="AM122" s="33">
        <f>IFERROR(VLOOKUP($C122, 'All Indicators - Breakdown'!$C:$IU, AM$1, FALSE), " ")</f>
        <v>2</v>
      </c>
      <c r="AN122" s="33">
        <f>IFERROR(VLOOKUP($C122, 'All Indicators - Breakdown'!$C:$IU, AN$1, FALSE), " ")</f>
        <v>1</v>
      </c>
      <c r="AO122" s="33">
        <f>IFERROR(VLOOKUP($C122, 'All Indicators - Breakdown'!$C:$IU, AO$1, FALSE), " ")</f>
        <v>1</v>
      </c>
      <c r="AP122">
        <f t="shared" si="22"/>
        <v>5</v>
      </c>
      <c r="AQ122">
        <f t="shared" si="22"/>
        <v>5</v>
      </c>
      <c r="AR122">
        <f t="shared" si="22"/>
        <v>5</v>
      </c>
      <c r="AS122">
        <f t="shared" si="22"/>
        <v>5</v>
      </c>
      <c r="AT122">
        <f t="shared" si="22"/>
        <v>4</v>
      </c>
      <c r="AU122">
        <f t="shared" si="22"/>
        <v>4</v>
      </c>
      <c r="AV122">
        <f t="shared" si="22"/>
        <v>4</v>
      </c>
      <c r="AW122">
        <f t="shared" si="22"/>
        <v>4</v>
      </c>
      <c r="AX122">
        <f t="shared" si="22"/>
        <v>4</v>
      </c>
      <c r="AY122">
        <f t="shared" si="22"/>
        <v>3</v>
      </c>
      <c r="AZ122">
        <f t="shared" si="22"/>
        <v>3</v>
      </c>
      <c r="BA122">
        <f t="shared" si="22"/>
        <v>3</v>
      </c>
      <c r="BB122">
        <f t="shared" si="22"/>
        <v>3</v>
      </c>
      <c r="BC122">
        <f t="shared" si="22"/>
        <v>3</v>
      </c>
      <c r="BD122">
        <f t="shared" si="22"/>
        <v>3</v>
      </c>
      <c r="BE122">
        <f t="shared" si="22"/>
        <v>2</v>
      </c>
      <c r="BF122">
        <f t="shared" si="21"/>
        <v>2</v>
      </c>
      <c r="BG122">
        <f t="shared" si="21"/>
        <v>2</v>
      </c>
      <c r="BH122">
        <f t="shared" si="21"/>
        <v>2</v>
      </c>
      <c r="BI122">
        <f t="shared" si="21"/>
        <v>2</v>
      </c>
      <c r="BJ122">
        <f t="shared" si="21"/>
        <v>2</v>
      </c>
      <c r="BK122">
        <f t="shared" si="21"/>
        <v>2</v>
      </c>
      <c r="BL122">
        <f t="shared" si="21"/>
        <v>2</v>
      </c>
      <c r="BM122">
        <f t="shared" si="21"/>
        <v>2</v>
      </c>
      <c r="BN122">
        <f t="shared" si="21"/>
        <v>2</v>
      </c>
      <c r="BO122">
        <f t="shared" si="21"/>
        <v>1</v>
      </c>
      <c r="BP122">
        <f t="shared" si="21"/>
        <v>1</v>
      </c>
      <c r="BQ122">
        <f t="shared" si="21"/>
        <v>1</v>
      </c>
      <c r="BR122">
        <f t="shared" si="21"/>
        <v>1</v>
      </c>
      <c r="BS122">
        <f t="shared" si="21"/>
        <v>1</v>
      </c>
      <c r="BT122">
        <f t="shared" si="21"/>
        <v>1</v>
      </c>
      <c r="BU122">
        <f t="shared" si="18"/>
        <v>1</v>
      </c>
      <c r="BV122">
        <f t="shared" si="18"/>
        <v>1</v>
      </c>
      <c r="BW122">
        <f t="shared" si="18"/>
        <v>1</v>
      </c>
      <c r="BX122">
        <f t="shared" si="18"/>
        <v>1</v>
      </c>
      <c r="BY122">
        <f t="shared" si="18"/>
        <v>0</v>
      </c>
    </row>
    <row r="123" spans="1:77" ht="16.3" thickTop="1" thickBot="1" x14ac:dyDescent="0.3">
      <c r="A123" s="16" t="s">
        <v>356</v>
      </c>
      <c r="B123" s="16" t="s">
        <v>386</v>
      </c>
      <c r="C123" s="16" t="s">
        <v>387</v>
      </c>
      <c r="D123" s="10">
        <f>VLOOKUP(C123, Overview!C$3:D$403, 2, FALSE)</f>
        <v>3</v>
      </c>
      <c r="E123" s="34">
        <f t="shared" si="14"/>
        <v>3.6</v>
      </c>
      <c r="F123" s="33">
        <f>IFERROR(VLOOKUP($C123, 'All Indicators - Breakdown'!$C:$GQ, F$1, FALSE), " ")</f>
        <v>3</v>
      </c>
      <c r="G123" s="33">
        <f>IFERROR(VLOOKUP($C123, 'All Indicators - Breakdown'!$C:$GQ, G$1, FALSE), " ")</f>
        <v>1</v>
      </c>
      <c r="H123" s="33">
        <f>IFERROR(VLOOKUP($C123, 'All Indicators - Breakdown'!$C:$GQ, H$1, FALSE), " ")</f>
        <v>3</v>
      </c>
      <c r="I123" s="33">
        <f>IFERROR(VLOOKUP($C123, 'All Indicators - Breakdown'!$C:$GQ, I$1, FALSE), " ")</f>
        <v>4</v>
      </c>
      <c r="J123" s="33">
        <f>IFERROR(VLOOKUP($C123, 'All Indicators - Breakdown'!$C:$GQ, J$1, FALSE), " ")</f>
        <v>3</v>
      </c>
      <c r="K123" s="33">
        <f>IFERROR(VLOOKUP($C123, 'All Indicators - Breakdown'!$C:$GQ, K$1, FALSE), " ")</f>
        <v>1</v>
      </c>
      <c r="L123" s="33">
        <f>IFERROR(VLOOKUP($C123, 'All Indicators - Breakdown'!$C:$GQ, L$1, FALSE), " ")</f>
        <v>3</v>
      </c>
      <c r="M123" s="33">
        <f>IFERROR(VLOOKUP($C123, 'All Indicators - Breakdown'!$C:$GQ, M$1, FALSE), " ")</f>
        <v>3</v>
      </c>
      <c r="N123" s="33" t="str">
        <f>IFERROR(VLOOKUP($C123, 'All Indicators - Breakdown'!$C:$GQ, N$1, FALSE), " ")</f>
        <v>N/A</v>
      </c>
      <c r="O123" s="33">
        <f>IFERROR(VLOOKUP($C123, 'All Indicators - Breakdown'!$C:$GQ, O$1, FALSE), " ")</f>
        <v>1</v>
      </c>
      <c r="P123" s="33">
        <f>IFERROR(VLOOKUP($C123, 'All Indicators - Breakdown'!$C:$GQ, P$1, FALSE), " ")</f>
        <v>1</v>
      </c>
      <c r="Q123" s="33">
        <f>IFERROR(VLOOKUP($C123, 'All Indicators - Breakdown'!$C:$GQ, Q$1, FALSE), " ")</f>
        <v>1</v>
      </c>
      <c r="R123" s="33">
        <f>IFERROR(VLOOKUP($C123, 'All Indicators - Breakdown'!$C:$GQ, R$1, FALSE), " ")</f>
        <v>2</v>
      </c>
      <c r="S123" s="33">
        <f>IFERROR(VLOOKUP($C123, 'All Indicators - Breakdown'!$C:$GQ, S$1, FALSE), " ")</f>
        <v>3</v>
      </c>
      <c r="T123" s="33">
        <f>IFERROR(VLOOKUP($C123, 'All Indicators - Breakdown'!$C:$GQ, T$1, FALSE), " ")</f>
        <v>3</v>
      </c>
      <c r="U123" s="33">
        <f>IFERROR(VLOOKUP($C123, 'All Indicators - Breakdown'!$C:$GQ, U$1, FALSE), " ")</f>
        <v>3</v>
      </c>
      <c r="V123" s="33">
        <f>IFERROR(VLOOKUP($C123, 'All Indicators - Breakdown'!$C:$GQ, V$1, FALSE), " ")</f>
        <v>1</v>
      </c>
      <c r="W123" s="33">
        <f>IFERROR(VLOOKUP($C123, 'All Indicators - Breakdown'!$C:$GQ, W$1, FALSE), " ")</f>
        <v>1</v>
      </c>
      <c r="X123" s="33">
        <f>IFERROR(VLOOKUP($C123, 'All Indicators - Breakdown'!$C:$GQ, X$1, FALSE), " ")</f>
        <v>1</v>
      </c>
      <c r="Y123" s="33">
        <f>IFERROR(VLOOKUP($C123, 'All Indicators - Breakdown'!$C:$GQ, Y$1, FALSE), " ")</f>
        <v>5</v>
      </c>
      <c r="Z123" s="33">
        <f>IFERROR(VLOOKUP($C123, 'All Indicators - Breakdown'!$C:$GQ, Z$1, FALSE), " ")</f>
        <v>3</v>
      </c>
      <c r="AA123" s="33">
        <f>IFERROR(VLOOKUP($C123, 'All Indicators - Breakdown'!$C:$GQ, AA$1, FALSE), " ")</f>
        <v>1</v>
      </c>
      <c r="AB123" s="33">
        <f>IFERROR(VLOOKUP($C123, 'All Indicators - Breakdown'!$C:$GQ, AB$1, FALSE), " ")</f>
        <v>3</v>
      </c>
      <c r="AC123" s="33">
        <f>IFERROR(VLOOKUP($C123, 'All Indicators - Breakdown'!$C:$GQ, AC$1, FALSE), " ")</f>
        <v>5</v>
      </c>
      <c r="AD123" s="33">
        <f>IFERROR(VLOOKUP($C123, 'All Indicators - Breakdown'!$C:$GQ, AD$1, FALSE), " ")</f>
        <v>2</v>
      </c>
      <c r="AE123" s="33">
        <f>IFERROR(VLOOKUP($C123, 'All Indicators - Breakdown'!$C:$HE, AE$1, FALSE), " ")</f>
        <v>4</v>
      </c>
      <c r="AF123" s="33">
        <f>IFERROR(VLOOKUP($C123, 'All Indicators - Breakdown'!$C:$HE, AF$1, FALSE), " ")</f>
        <v>2</v>
      </c>
      <c r="AG123" s="33">
        <f>IFERROR(VLOOKUP($C123, 'All Indicators - Breakdown'!$C:$HE, AG$1, FALSE), " ")</f>
        <v>4</v>
      </c>
      <c r="AH123" s="33">
        <f>IFERROR(VLOOKUP($C123, 'All Indicators - Breakdown'!$C:$HE, AH$1, FALSE), " ")</f>
        <v>2</v>
      </c>
      <c r="AI123" s="33">
        <f>IFERROR(VLOOKUP($C123, 'All Indicators - Breakdown'!$C:$HE, AI$1, FALSE), " ")</f>
        <v>2</v>
      </c>
      <c r="AJ123" s="33">
        <f>IFERROR(VLOOKUP($C123, 'All Indicators - Breakdown'!$C:$HZ, AJ$1, FALSE), " ")</f>
        <v>5</v>
      </c>
      <c r="AK123" s="33">
        <f>IFERROR(VLOOKUP($C123, 'All Indicators - Breakdown'!$C:$HZ, AK$1, FALSE), " ")</f>
        <v>4</v>
      </c>
      <c r="AL123" s="33">
        <f>IFERROR(VLOOKUP($C123, 'All Indicators - Breakdown'!$C:$HZ, AL$1, FALSE), " ")</f>
        <v>1</v>
      </c>
      <c r="AM123" s="33">
        <f>IFERROR(VLOOKUP($C123, 'All Indicators - Breakdown'!$C:$IU, AM$1, FALSE), " ")</f>
        <v>1</v>
      </c>
      <c r="AN123" s="33">
        <f>IFERROR(VLOOKUP($C123, 'All Indicators - Breakdown'!$C:$IU, AN$1, FALSE), " ")</f>
        <v>1</v>
      </c>
      <c r="AO123" s="33">
        <f>IFERROR(VLOOKUP($C123, 'All Indicators - Breakdown'!$C:$IU, AO$1, FALSE), " ")</f>
        <v>1</v>
      </c>
      <c r="AP123">
        <f t="shared" si="22"/>
        <v>5</v>
      </c>
      <c r="AQ123">
        <f t="shared" si="22"/>
        <v>5</v>
      </c>
      <c r="AR123">
        <f t="shared" si="22"/>
        <v>5</v>
      </c>
      <c r="AS123">
        <f t="shared" si="22"/>
        <v>4</v>
      </c>
      <c r="AT123">
        <f t="shared" si="22"/>
        <v>4</v>
      </c>
      <c r="AU123">
        <f t="shared" si="22"/>
        <v>4</v>
      </c>
      <c r="AV123">
        <f t="shared" si="22"/>
        <v>4</v>
      </c>
      <c r="AW123">
        <f t="shared" si="22"/>
        <v>3</v>
      </c>
      <c r="AX123">
        <f t="shared" si="22"/>
        <v>3</v>
      </c>
      <c r="AY123">
        <f t="shared" si="22"/>
        <v>3</v>
      </c>
      <c r="AZ123">
        <f t="shared" si="22"/>
        <v>3</v>
      </c>
      <c r="BA123">
        <f t="shared" si="22"/>
        <v>3</v>
      </c>
      <c r="BB123">
        <f t="shared" si="22"/>
        <v>3</v>
      </c>
      <c r="BC123">
        <f t="shared" si="22"/>
        <v>3</v>
      </c>
      <c r="BD123">
        <f t="shared" si="22"/>
        <v>3</v>
      </c>
      <c r="BE123">
        <f t="shared" ref="BE123:BT138" si="23">IFERROR(LARGE($F123:$AO123, BE$1), 0)</f>
        <v>3</v>
      </c>
      <c r="BF123">
        <f t="shared" si="23"/>
        <v>3</v>
      </c>
      <c r="BG123">
        <f t="shared" si="23"/>
        <v>2</v>
      </c>
      <c r="BH123">
        <f t="shared" si="23"/>
        <v>2</v>
      </c>
      <c r="BI123">
        <f t="shared" si="23"/>
        <v>2</v>
      </c>
      <c r="BJ123">
        <f t="shared" si="23"/>
        <v>2</v>
      </c>
      <c r="BK123">
        <f t="shared" si="23"/>
        <v>2</v>
      </c>
      <c r="BL123">
        <f t="shared" si="23"/>
        <v>1</v>
      </c>
      <c r="BM123">
        <f t="shared" si="23"/>
        <v>1</v>
      </c>
      <c r="BN123">
        <f t="shared" si="23"/>
        <v>1</v>
      </c>
      <c r="BO123">
        <f t="shared" si="23"/>
        <v>1</v>
      </c>
      <c r="BP123">
        <f t="shared" si="23"/>
        <v>1</v>
      </c>
      <c r="BQ123">
        <f t="shared" si="23"/>
        <v>1</v>
      </c>
      <c r="BR123">
        <f t="shared" si="23"/>
        <v>1</v>
      </c>
      <c r="BS123">
        <f t="shared" si="23"/>
        <v>1</v>
      </c>
      <c r="BT123">
        <f t="shared" si="23"/>
        <v>1</v>
      </c>
      <c r="BU123">
        <f t="shared" si="18"/>
        <v>1</v>
      </c>
      <c r="BV123">
        <f t="shared" si="18"/>
        <v>1</v>
      </c>
      <c r="BW123">
        <f t="shared" si="18"/>
        <v>1</v>
      </c>
      <c r="BX123">
        <f t="shared" si="18"/>
        <v>1</v>
      </c>
      <c r="BY123">
        <f t="shared" si="18"/>
        <v>0</v>
      </c>
    </row>
    <row r="124" spans="1:77" ht="16.3" thickTop="1" thickBot="1" x14ac:dyDescent="0.3">
      <c r="A124" s="16" t="s">
        <v>356</v>
      </c>
      <c r="B124" s="16" t="s">
        <v>388</v>
      </c>
      <c r="C124" s="16" t="s">
        <v>389</v>
      </c>
      <c r="D124" s="10">
        <f>VLOOKUP(C124, Overview!C$3:D$403, 2, FALSE)</f>
        <v>3</v>
      </c>
      <c r="E124" s="34">
        <f t="shared" si="14"/>
        <v>4.0999999999999996</v>
      </c>
      <c r="F124" s="33">
        <f>IFERROR(VLOOKUP($C124, 'All Indicators - Breakdown'!$C:$GQ, F$1, FALSE), " ")</f>
        <v>4</v>
      </c>
      <c r="G124" s="33">
        <f>IFERROR(VLOOKUP($C124, 'All Indicators - Breakdown'!$C:$GQ, G$1, FALSE), " ")</f>
        <v>5</v>
      </c>
      <c r="H124" s="33">
        <f>IFERROR(VLOOKUP($C124, 'All Indicators - Breakdown'!$C:$GQ, H$1, FALSE), " ")</f>
        <v>5</v>
      </c>
      <c r="I124" s="33">
        <f>IFERROR(VLOOKUP($C124, 'All Indicators - Breakdown'!$C:$GQ, I$1, FALSE), " ")</f>
        <v>5</v>
      </c>
      <c r="J124" s="33">
        <f>IFERROR(VLOOKUP($C124, 'All Indicators - Breakdown'!$C:$GQ, J$1, FALSE), " ")</f>
        <v>2</v>
      </c>
      <c r="K124" s="33">
        <f>IFERROR(VLOOKUP($C124, 'All Indicators - Breakdown'!$C:$GQ, K$1, FALSE), " ")</f>
        <v>3</v>
      </c>
      <c r="L124" s="33">
        <f>IFERROR(VLOOKUP($C124, 'All Indicators - Breakdown'!$C:$GQ, L$1, FALSE), " ")</f>
        <v>1</v>
      </c>
      <c r="M124" s="33">
        <f>IFERROR(VLOOKUP($C124, 'All Indicators - Breakdown'!$C:$GQ, M$1, FALSE), " ")</f>
        <v>3</v>
      </c>
      <c r="N124" s="33" t="str">
        <f>IFERROR(VLOOKUP($C124, 'All Indicators - Breakdown'!$C:$GQ, N$1, FALSE), " ")</f>
        <v>N/A</v>
      </c>
      <c r="O124" s="33">
        <f>IFERROR(VLOOKUP($C124, 'All Indicators - Breakdown'!$C:$GQ, O$1, FALSE), " ")</f>
        <v>3</v>
      </c>
      <c r="P124" s="33">
        <f>IFERROR(VLOOKUP($C124, 'All Indicators - Breakdown'!$C:$GQ, P$1, FALSE), " ")</f>
        <v>2</v>
      </c>
      <c r="Q124" s="33">
        <f>IFERROR(VLOOKUP($C124, 'All Indicators - Breakdown'!$C:$GQ, Q$1, FALSE), " ")</f>
        <v>1</v>
      </c>
      <c r="R124" s="33">
        <f>IFERROR(VLOOKUP($C124, 'All Indicators - Breakdown'!$C:$GQ, R$1, FALSE), " ")</f>
        <v>1</v>
      </c>
      <c r="S124" s="33">
        <f>IFERROR(VLOOKUP($C124, 'All Indicators - Breakdown'!$C:$GQ, S$1, FALSE), " ")</f>
        <v>4</v>
      </c>
      <c r="T124" s="33">
        <f>IFERROR(VLOOKUP($C124, 'All Indicators - Breakdown'!$C:$GQ, T$1, FALSE), " ")</f>
        <v>2</v>
      </c>
      <c r="U124" s="33">
        <f>IFERROR(VLOOKUP($C124, 'All Indicators - Breakdown'!$C:$GQ, U$1, FALSE), " ")</f>
        <v>3</v>
      </c>
      <c r="V124" s="33">
        <f>IFERROR(VLOOKUP($C124, 'All Indicators - Breakdown'!$C:$GQ, V$1, FALSE), " ")</f>
        <v>1</v>
      </c>
      <c r="W124" s="33">
        <f>IFERROR(VLOOKUP($C124, 'All Indicators - Breakdown'!$C:$GQ, W$1, FALSE), " ")</f>
        <v>5</v>
      </c>
      <c r="X124" s="33">
        <f>IFERROR(VLOOKUP($C124, 'All Indicators - Breakdown'!$C:$GQ, X$1, FALSE), " ")</f>
        <v>1</v>
      </c>
      <c r="Y124" s="33">
        <f>IFERROR(VLOOKUP($C124, 'All Indicators - Breakdown'!$C:$GQ, Y$1, FALSE), " ")</f>
        <v>1</v>
      </c>
      <c r="Z124" s="33">
        <f>IFERROR(VLOOKUP($C124, 'All Indicators - Breakdown'!$C:$GQ, Z$1, FALSE), " ")</f>
        <v>3</v>
      </c>
      <c r="AA124" s="33">
        <f>IFERROR(VLOOKUP($C124, 'All Indicators - Breakdown'!$C:$GQ, AA$1, FALSE), " ")</f>
        <v>1</v>
      </c>
      <c r="AB124" s="33">
        <f>IFERROR(VLOOKUP($C124, 'All Indicators - Breakdown'!$C:$GQ, AB$1, FALSE), " ")</f>
        <v>4</v>
      </c>
      <c r="AC124" s="33">
        <f>IFERROR(VLOOKUP($C124, 'All Indicators - Breakdown'!$C:$GQ, AC$1, FALSE), " ")</f>
        <v>5</v>
      </c>
      <c r="AD124" s="33">
        <f>IFERROR(VLOOKUP($C124, 'All Indicators - Breakdown'!$C:$GQ, AD$1, FALSE), " ")</f>
        <v>1</v>
      </c>
      <c r="AE124" s="33">
        <f>IFERROR(VLOOKUP($C124, 'All Indicators - Breakdown'!$C:$HE, AE$1, FALSE), " ")</f>
        <v>4</v>
      </c>
      <c r="AF124" s="33">
        <f>IFERROR(VLOOKUP($C124, 'All Indicators - Breakdown'!$C:$HE, AF$1, FALSE), " ")</f>
        <v>3</v>
      </c>
      <c r="AG124" s="33">
        <f>IFERROR(VLOOKUP($C124, 'All Indicators - Breakdown'!$C:$HE, AG$1, FALSE), " ")</f>
        <v>4</v>
      </c>
      <c r="AH124" s="33">
        <f>IFERROR(VLOOKUP($C124, 'All Indicators - Breakdown'!$C:$HE, AH$1, FALSE), " ")</f>
        <v>2</v>
      </c>
      <c r="AI124" s="33">
        <f>IFERROR(VLOOKUP($C124, 'All Indicators - Breakdown'!$C:$HE, AI$1, FALSE), " ")</f>
        <v>2</v>
      </c>
      <c r="AJ124" s="33">
        <f>IFERROR(VLOOKUP($C124, 'All Indicators - Breakdown'!$C:$HZ, AJ$1, FALSE), " ")</f>
        <v>5</v>
      </c>
      <c r="AK124" s="33">
        <f>IFERROR(VLOOKUP($C124, 'All Indicators - Breakdown'!$C:$HZ, AK$1, FALSE), " ")</f>
        <v>4</v>
      </c>
      <c r="AL124" s="33">
        <f>IFERROR(VLOOKUP($C124, 'All Indicators - Breakdown'!$C:$HZ, AL$1, FALSE), " ")</f>
        <v>1</v>
      </c>
      <c r="AM124" s="33">
        <f>IFERROR(VLOOKUP($C124, 'All Indicators - Breakdown'!$C:$IU, AM$1, FALSE), " ")</f>
        <v>1</v>
      </c>
      <c r="AN124" s="33">
        <f>IFERROR(VLOOKUP($C124, 'All Indicators - Breakdown'!$C:$IU, AN$1, FALSE), " ")</f>
        <v>1</v>
      </c>
      <c r="AO124" s="33">
        <f>IFERROR(VLOOKUP($C124, 'All Indicators - Breakdown'!$C:$IU, AO$1, FALSE), " ")</f>
        <v>1</v>
      </c>
      <c r="AP124">
        <f t="shared" ref="AP124:BE139" si="24">IFERROR(LARGE($F124:$AO124, AP$1), 0)</f>
        <v>5</v>
      </c>
      <c r="AQ124">
        <f t="shared" si="24"/>
        <v>5</v>
      </c>
      <c r="AR124">
        <f t="shared" si="24"/>
        <v>5</v>
      </c>
      <c r="AS124">
        <f t="shared" si="24"/>
        <v>5</v>
      </c>
      <c r="AT124">
        <f t="shared" si="24"/>
        <v>5</v>
      </c>
      <c r="AU124">
        <f t="shared" si="24"/>
        <v>5</v>
      </c>
      <c r="AV124">
        <f t="shared" si="24"/>
        <v>4</v>
      </c>
      <c r="AW124">
        <f t="shared" si="24"/>
        <v>4</v>
      </c>
      <c r="AX124">
        <f t="shared" si="24"/>
        <v>4</v>
      </c>
      <c r="AY124">
        <f t="shared" si="24"/>
        <v>4</v>
      </c>
      <c r="AZ124">
        <f t="shared" si="24"/>
        <v>4</v>
      </c>
      <c r="BA124">
        <f t="shared" si="24"/>
        <v>4</v>
      </c>
      <c r="BB124">
        <f t="shared" si="24"/>
        <v>3</v>
      </c>
      <c r="BC124">
        <f t="shared" si="24"/>
        <v>3</v>
      </c>
      <c r="BD124">
        <f t="shared" si="24"/>
        <v>3</v>
      </c>
      <c r="BE124">
        <f t="shared" si="24"/>
        <v>3</v>
      </c>
      <c r="BF124">
        <f t="shared" si="23"/>
        <v>3</v>
      </c>
      <c r="BG124">
        <f t="shared" si="23"/>
        <v>3</v>
      </c>
      <c r="BH124">
        <f t="shared" si="23"/>
        <v>2</v>
      </c>
      <c r="BI124">
        <f t="shared" si="23"/>
        <v>2</v>
      </c>
      <c r="BJ124">
        <f t="shared" si="23"/>
        <v>2</v>
      </c>
      <c r="BK124">
        <f t="shared" si="23"/>
        <v>2</v>
      </c>
      <c r="BL124">
        <f t="shared" si="23"/>
        <v>2</v>
      </c>
      <c r="BM124">
        <f t="shared" si="23"/>
        <v>1</v>
      </c>
      <c r="BN124">
        <f t="shared" si="23"/>
        <v>1</v>
      </c>
      <c r="BO124">
        <f t="shared" si="23"/>
        <v>1</v>
      </c>
      <c r="BP124">
        <f t="shared" si="23"/>
        <v>1</v>
      </c>
      <c r="BQ124">
        <f t="shared" si="23"/>
        <v>1</v>
      </c>
      <c r="BR124">
        <f t="shared" si="23"/>
        <v>1</v>
      </c>
      <c r="BS124">
        <f t="shared" si="23"/>
        <v>1</v>
      </c>
      <c r="BT124">
        <f t="shared" si="23"/>
        <v>1</v>
      </c>
      <c r="BU124">
        <f t="shared" si="18"/>
        <v>1</v>
      </c>
      <c r="BV124">
        <f t="shared" si="18"/>
        <v>1</v>
      </c>
      <c r="BW124">
        <f t="shared" si="18"/>
        <v>1</v>
      </c>
      <c r="BX124">
        <f t="shared" si="18"/>
        <v>1</v>
      </c>
      <c r="BY124">
        <f t="shared" si="18"/>
        <v>0</v>
      </c>
    </row>
    <row r="125" spans="1:77" ht="16.3" thickTop="1" thickBot="1" x14ac:dyDescent="0.3">
      <c r="A125" s="16" t="s">
        <v>356</v>
      </c>
      <c r="B125" s="16" t="s">
        <v>390</v>
      </c>
      <c r="C125" s="16" t="s">
        <v>391</v>
      </c>
      <c r="D125" s="10">
        <f>VLOOKUP(C125, Overview!C$3:D$403, 2, FALSE)</f>
        <v>3</v>
      </c>
      <c r="E125" s="34">
        <f t="shared" si="14"/>
        <v>3.6</v>
      </c>
      <c r="F125" s="33">
        <f>IFERROR(VLOOKUP($C125, 'All Indicators - Breakdown'!$C:$GQ, F$1, FALSE), " ")</f>
        <v>4</v>
      </c>
      <c r="G125" s="33">
        <f>IFERROR(VLOOKUP($C125, 'All Indicators - Breakdown'!$C:$GQ, G$1, FALSE), " ")</f>
        <v>1</v>
      </c>
      <c r="H125" s="33">
        <f>IFERROR(VLOOKUP($C125, 'All Indicators - Breakdown'!$C:$GQ, H$1, FALSE), " ")</f>
        <v>4</v>
      </c>
      <c r="I125" s="33">
        <f>IFERROR(VLOOKUP($C125, 'All Indicators - Breakdown'!$C:$GQ, I$1, FALSE), " ")</f>
        <v>5</v>
      </c>
      <c r="J125" s="33">
        <f>IFERROR(VLOOKUP($C125, 'All Indicators - Breakdown'!$C:$GQ, J$1, FALSE), " ")</f>
        <v>3</v>
      </c>
      <c r="K125" s="33">
        <f>IFERROR(VLOOKUP($C125, 'All Indicators - Breakdown'!$C:$GQ, K$1, FALSE), " ")</f>
        <v>1</v>
      </c>
      <c r="L125" s="33">
        <f>IFERROR(VLOOKUP($C125, 'All Indicators - Breakdown'!$C:$GQ, L$1, FALSE), " ")</f>
        <v>3</v>
      </c>
      <c r="M125" s="33">
        <f>IFERROR(VLOOKUP($C125, 'All Indicators - Breakdown'!$C:$GQ, M$1, FALSE), " ")</f>
        <v>3</v>
      </c>
      <c r="N125" s="33" t="str">
        <f>IFERROR(VLOOKUP($C125, 'All Indicators - Breakdown'!$C:$GQ, N$1, FALSE), " ")</f>
        <v>N/A</v>
      </c>
      <c r="O125" s="33">
        <f>IFERROR(VLOOKUP($C125, 'All Indicators - Breakdown'!$C:$GQ, O$1, FALSE), " ")</f>
        <v>1</v>
      </c>
      <c r="P125" s="33">
        <f>IFERROR(VLOOKUP($C125, 'All Indicators - Breakdown'!$C:$GQ, P$1, FALSE), " ")</f>
        <v>2</v>
      </c>
      <c r="Q125" s="33">
        <f>IFERROR(VLOOKUP($C125, 'All Indicators - Breakdown'!$C:$GQ, Q$1, FALSE), " ")</f>
        <v>1</v>
      </c>
      <c r="R125" s="33">
        <f>IFERROR(VLOOKUP($C125, 'All Indicators - Breakdown'!$C:$GQ, R$1, FALSE), " ")</f>
        <v>2</v>
      </c>
      <c r="S125" s="33">
        <f>IFERROR(VLOOKUP($C125, 'All Indicators - Breakdown'!$C:$GQ, S$1, FALSE), " ")</f>
        <v>3</v>
      </c>
      <c r="T125" s="33">
        <f>IFERROR(VLOOKUP($C125, 'All Indicators - Breakdown'!$C:$GQ, T$1, FALSE), " ")</f>
        <v>3</v>
      </c>
      <c r="U125" s="33">
        <f>IFERROR(VLOOKUP($C125, 'All Indicators - Breakdown'!$C:$GQ, U$1, FALSE), " ")</f>
        <v>3</v>
      </c>
      <c r="V125" s="33">
        <f>IFERROR(VLOOKUP($C125, 'All Indicators - Breakdown'!$C:$GQ, V$1, FALSE), " ")</f>
        <v>1</v>
      </c>
      <c r="W125" s="33">
        <f>IFERROR(VLOOKUP($C125, 'All Indicators - Breakdown'!$C:$GQ, W$1, FALSE), " ")</f>
        <v>2</v>
      </c>
      <c r="X125" s="33">
        <f>IFERROR(VLOOKUP($C125, 'All Indicators - Breakdown'!$C:$GQ, X$1, FALSE), " ")</f>
        <v>1</v>
      </c>
      <c r="Y125" s="33">
        <f>IFERROR(VLOOKUP($C125, 'All Indicators - Breakdown'!$C:$GQ, Y$1, FALSE), " ")</f>
        <v>5</v>
      </c>
      <c r="Z125" s="33">
        <f>IFERROR(VLOOKUP($C125, 'All Indicators - Breakdown'!$C:$GQ, Z$1, FALSE), " ")</f>
        <v>3</v>
      </c>
      <c r="AA125" s="33">
        <f>IFERROR(VLOOKUP($C125, 'All Indicators - Breakdown'!$C:$GQ, AA$1, FALSE), " ")</f>
        <v>1</v>
      </c>
      <c r="AB125" s="33">
        <f>IFERROR(VLOOKUP($C125, 'All Indicators - Breakdown'!$C:$GQ, AB$1, FALSE), " ")</f>
        <v>3</v>
      </c>
      <c r="AC125" s="33">
        <f>IFERROR(VLOOKUP($C125, 'All Indicators - Breakdown'!$C:$GQ, AC$1, FALSE), " ")</f>
        <v>5</v>
      </c>
      <c r="AD125" s="33">
        <f>IFERROR(VLOOKUP($C125, 'All Indicators - Breakdown'!$C:$GQ, AD$1, FALSE), " ")</f>
        <v>1</v>
      </c>
      <c r="AE125" s="33">
        <f>IFERROR(VLOOKUP($C125, 'All Indicators - Breakdown'!$C:$HE, AE$1, FALSE), " ")</f>
        <v>3</v>
      </c>
      <c r="AF125" s="33">
        <f>IFERROR(VLOOKUP($C125, 'All Indicators - Breakdown'!$C:$HE, AF$1, FALSE), " ")</f>
        <v>2</v>
      </c>
      <c r="AG125" s="33">
        <f>IFERROR(VLOOKUP($C125, 'All Indicators - Breakdown'!$C:$HE, AG$1, FALSE), " ")</f>
        <v>4</v>
      </c>
      <c r="AH125" s="33">
        <f>IFERROR(VLOOKUP($C125, 'All Indicators - Breakdown'!$C:$HE, AH$1, FALSE), " ")</f>
        <v>2</v>
      </c>
      <c r="AI125" s="33">
        <f>IFERROR(VLOOKUP($C125, 'All Indicators - Breakdown'!$C:$HE, AI$1, FALSE), " ")</f>
        <v>2</v>
      </c>
      <c r="AJ125" s="33">
        <f>IFERROR(VLOOKUP($C125, 'All Indicators - Breakdown'!$C:$HZ, AJ$1, FALSE), " ")</f>
        <v>4</v>
      </c>
      <c r="AK125" s="33">
        <f>IFERROR(VLOOKUP($C125, 'All Indicators - Breakdown'!$C:$HZ, AK$1, FALSE), " ")</f>
        <v>4</v>
      </c>
      <c r="AL125" s="33">
        <f>IFERROR(VLOOKUP($C125, 'All Indicators - Breakdown'!$C:$HZ, AL$1, FALSE), " ")</f>
        <v>1</v>
      </c>
      <c r="AM125" s="33">
        <f>IFERROR(VLOOKUP($C125, 'All Indicators - Breakdown'!$C:$IU, AM$1, FALSE), " ")</f>
        <v>1</v>
      </c>
      <c r="AN125" s="33">
        <f>IFERROR(VLOOKUP($C125, 'All Indicators - Breakdown'!$C:$IU, AN$1, FALSE), " ")</f>
        <v>1</v>
      </c>
      <c r="AO125" s="33">
        <f>IFERROR(VLOOKUP($C125, 'All Indicators - Breakdown'!$C:$IU, AO$1, FALSE), " ")</f>
        <v>1</v>
      </c>
      <c r="AP125">
        <f t="shared" si="24"/>
        <v>5</v>
      </c>
      <c r="AQ125">
        <f t="shared" si="24"/>
        <v>5</v>
      </c>
      <c r="AR125">
        <f t="shared" si="24"/>
        <v>5</v>
      </c>
      <c r="AS125">
        <f t="shared" si="24"/>
        <v>4</v>
      </c>
      <c r="AT125">
        <f t="shared" si="24"/>
        <v>4</v>
      </c>
      <c r="AU125">
        <f t="shared" si="24"/>
        <v>4</v>
      </c>
      <c r="AV125">
        <f t="shared" si="24"/>
        <v>4</v>
      </c>
      <c r="AW125">
        <f t="shared" si="24"/>
        <v>4</v>
      </c>
      <c r="AX125">
        <f t="shared" si="24"/>
        <v>3</v>
      </c>
      <c r="AY125">
        <f t="shared" si="24"/>
        <v>3</v>
      </c>
      <c r="AZ125">
        <f t="shared" si="24"/>
        <v>3</v>
      </c>
      <c r="BA125">
        <f t="shared" si="24"/>
        <v>3</v>
      </c>
      <c r="BB125">
        <f t="shared" si="24"/>
        <v>3</v>
      </c>
      <c r="BC125">
        <f t="shared" si="24"/>
        <v>3</v>
      </c>
      <c r="BD125">
        <f t="shared" si="24"/>
        <v>3</v>
      </c>
      <c r="BE125">
        <f t="shared" si="24"/>
        <v>3</v>
      </c>
      <c r="BF125">
        <f t="shared" si="23"/>
        <v>3</v>
      </c>
      <c r="BG125">
        <f t="shared" si="23"/>
        <v>2</v>
      </c>
      <c r="BH125">
        <f t="shared" si="23"/>
        <v>2</v>
      </c>
      <c r="BI125">
        <f t="shared" si="23"/>
        <v>2</v>
      </c>
      <c r="BJ125">
        <f t="shared" si="23"/>
        <v>2</v>
      </c>
      <c r="BK125">
        <f t="shared" si="23"/>
        <v>2</v>
      </c>
      <c r="BL125">
        <f t="shared" si="23"/>
        <v>2</v>
      </c>
      <c r="BM125">
        <f t="shared" si="23"/>
        <v>1</v>
      </c>
      <c r="BN125">
        <f t="shared" si="23"/>
        <v>1</v>
      </c>
      <c r="BO125">
        <f t="shared" si="23"/>
        <v>1</v>
      </c>
      <c r="BP125">
        <f t="shared" si="23"/>
        <v>1</v>
      </c>
      <c r="BQ125">
        <f t="shared" si="23"/>
        <v>1</v>
      </c>
      <c r="BR125">
        <f t="shared" si="23"/>
        <v>1</v>
      </c>
      <c r="BS125">
        <f t="shared" si="23"/>
        <v>1</v>
      </c>
      <c r="BT125">
        <f t="shared" si="23"/>
        <v>1</v>
      </c>
      <c r="BU125">
        <f t="shared" si="18"/>
        <v>1</v>
      </c>
      <c r="BV125">
        <f t="shared" si="18"/>
        <v>1</v>
      </c>
      <c r="BW125">
        <f t="shared" si="18"/>
        <v>1</v>
      </c>
      <c r="BX125">
        <f t="shared" si="18"/>
        <v>1</v>
      </c>
      <c r="BY125">
        <f t="shared" si="18"/>
        <v>0</v>
      </c>
    </row>
    <row r="126" spans="1:77" ht="16.3" thickTop="1" thickBot="1" x14ac:dyDescent="0.3">
      <c r="A126" s="16" t="s">
        <v>356</v>
      </c>
      <c r="B126" s="16" t="s">
        <v>392</v>
      </c>
      <c r="C126" s="16" t="s">
        <v>393</v>
      </c>
      <c r="D126" s="10">
        <f>VLOOKUP(C126, Overview!C$3:D$403, 2, FALSE)</f>
        <v>3</v>
      </c>
      <c r="E126" s="34">
        <f t="shared" si="14"/>
        <v>4</v>
      </c>
      <c r="F126" s="33">
        <f>IFERROR(VLOOKUP($C126, 'All Indicators - Breakdown'!$C:$GQ, F$1, FALSE), " ")</f>
        <v>5</v>
      </c>
      <c r="G126" s="33">
        <f>IFERROR(VLOOKUP($C126, 'All Indicators - Breakdown'!$C:$GQ, G$1, FALSE), " ")</f>
        <v>5</v>
      </c>
      <c r="H126" s="33">
        <f>IFERROR(VLOOKUP($C126, 'All Indicators - Breakdown'!$C:$GQ, H$1, FALSE), " ")</f>
        <v>5</v>
      </c>
      <c r="I126" s="33">
        <f>IFERROR(VLOOKUP($C126, 'All Indicators - Breakdown'!$C:$GQ, I$1, FALSE), " ")</f>
        <v>5</v>
      </c>
      <c r="J126" s="33">
        <f>IFERROR(VLOOKUP($C126, 'All Indicators - Breakdown'!$C:$GQ, J$1, FALSE), " ")</f>
        <v>3</v>
      </c>
      <c r="K126" s="33">
        <f>IFERROR(VLOOKUP($C126, 'All Indicators - Breakdown'!$C:$GQ, K$1, FALSE), " ")</f>
        <v>3</v>
      </c>
      <c r="L126" s="33">
        <f>IFERROR(VLOOKUP($C126, 'All Indicators - Breakdown'!$C:$GQ, L$1, FALSE), " ")</f>
        <v>2</v>
      </c>
      <c r="M126" s="33">
        <f>IFERROR(VLOOKUP($C126, 'All Indicators - Breakdown'!$C:$GQ, M$1, FALSE), " ")</f>
        <v>3</v>
      </c>
      <c r="N126" s="33" t="str">
        <f>IFERROR(VLOOKUP($C126, 'All Indicators - Breakdown'!$C:$GQ, N$1, FALSE), " ")</f>
        <v>N/A</v>
      </c>
      <c r="O126" s="33">
        <f>IFERROR(VLOOKUP($C126, 'All Indicators - Breakdown'!$C:$GQ, O$1, FALSE), " ")</f>
        <v>3</v>
      </c>
      <c r="P126" s="33">
        <f>IFERROR(VLOOKUP($C126, 'All Indicators - Breakdown'!$C:$GQ, P$1, FALSE), " ")</f>
        <v>2</v>
      </c>
      <c r="Q126" s="33">
        <f>IFERROR(VLOOKUP($C126, 'All Indicators - Breakdown'!$C:$GQ, Q$1, FALSE), " ")</f>
        <v>1</v>
      </c>
      <c r="R126" s="33">
        <f>IFERROR(VLOOKUP($C126, 'All Indicators - Breakdown'!$C:$GQ, R$1, FALSE), " ")</f>
        <v>2</v>
      </c>
      <c r="S126" s="33">
        <f>IFERROR(VLOOKUP($C126, 'All Indicators - Breakdown'!$C:$GQ, S$1, FALSE), " ")</f>
        <v>4</v>
      </c>
      <c r="T126" s="33">
        <f>IFERROR(VLOOKUP($C126, 'All Indicators - Breakdown'!$C:$GQ, T$1, FALSE), " ")</f>
        <v>2</v>
      </c>
      <c r="U126" s="33">
        <f>IFERROR(VLOOKUP($C126, 'All Indicators - Breakdown'!$C:$GQ, U$1, FALSE), " ")</f>
        <v>3</v>
      </c>
      <c r="V126" s="33">
        <f>IFERROR(VLOOKUP($C126, 'All Indicators - Breakdown'!$C:$GQ, V$1, FALSE), " ")</f>
        <v>1</v>
      </c>
      <c r="W126" s="33">
        <f>IFERROR(VLOOKUP($C126, 'All Indicators - Breakdown'!$C:$GQ, W$1, FALSE), " ")</f>
        <v>5</v>
      </c>
      <c r="X126" s="33">
        <f>IFERROR(VLOOKUP($C126, 'All Indicators - Breakdown'!$C:$GQ, X$1, FALSE), " ")</f>
        <v>1</v>
      </c>
      <c r="Y126" s="33">
        <f>IFERROR(VLOOKUP($C126, 'All Indicators - Breakdown'!$C:$GQ, Y$1, FALSE), " ")</f>
        <v>1</v>
      </c>
      <c r="Z126" s="33">
        <f>IFERROR(VLOOKUP($C126, 'All Indicators - Breakdown'!$C:$GQ, Z$1, FALSE), " ")</f>
        <v>3</v>
      </c>
      <c r="AA126" s="33">
        <f>IFERROR(VLOOKUP($C126, 'All Indicators - Breakdown'!$C:$GQ, AA$1, FALSE), " ")</f>
        <v>2</v>
      </c>
      <c r="AB126" s="33">
        <f>IFERROR(VLOOKUP($C126, 'All Indicators - Breakdown'!$C:$GQ, AB$1, FALSE), " ")</f>
        <v>4</v>
      </c>
      <c r="AC126" s="33">
        <f>IFERROR(VLOOKUP($C126, 'All Indicators - Breakdown'!$C:$GQ, AC$1, FALSE), " ")</f>
        <v>5</v>
      </c>
      <c r="AD126" s="33">
        <f>IFERROR(VLOOKUP($C126, 'All Indicators - Breakdown'!$C:$GQ, AD$1, FALSE), " ")</f>
        <v>1</v>
      </c>
      <c r="AE126" s="33">
        <f>IFERROR(VLOOKUP($C126, 'All Indicators - Breakdown'!$C:$HE, AE$1, FALSE), " ")</f>
        <v>3</v>
      </c>
      <c r="AF126" s="33">
        <f>IFERROR(VLOOKUP($C126, 'All Indicators - Breakdown'!$C:$HE, AF$1, FALSE), " ")</f>
        <v>2</v>
      </c>
      <c r="AG126" s="33">
        <f>IFERROR(VLOOKUP($C126, 'All Indicators - Breakdown'!$C:$HE, AG$1, FALSE), " ")</f>
        <v>4</v>
      </c>
      <c r="AH126" s="33">
        <f>IFERROR(VLOOKUP($C126, 'All Indicators - Breakdown'!$C:$HE, AH$1, FALSE), " ")</f>
        <v>2</v>
      </c>
      <c r="AI126" s="33">
        <f>IFERROR(VLOOKUP($C126, 'All Indicators - Breakdown'!$C:$HE, AI$1, FALSE), " ")</f>
        <v>2</v>
      </c>
      <c r="AJ126" s="33">
        <f>IFERROR(VLOOKUP($C126, 'All Indicators - Breakdown'!$C:$HZ, AJ$1, FALSE), " ")</f>
        <v>5</v>
      </c>
      <c r="AK126" s="33">
        <f>IFERROR(VLOOKUP($C126, 'All Indicators - Breakdown'!$C:$HZ, AK$1, FALSE), " ")</f>
        <v>3</v>
      </c>
      <c r="AL126" s="33">
        <f>IFERROR(VLOOKUP($C126, 'All Indicators - Breakdown'!$C:$HZ, AL$1, FALSE), " ")</f>
        <v>1</v>
      </c>
      <c r="AM126" s="33">
        <f>IFERROR(VLOOKUP($C126, 'All Indicators - Breakdown'!$C:$IU, AM$1, FALSE), " ")</f>
        <v>2</v>
      </c>
      <c r="AN126" s="33">
        <f>IFERROR(VLOOKUP($C126, 'All Indicators - Breakdown'!$C:$IU, AN$1, FALSE), " ")</f>
        <v>1</v>
      </c>
      <c r="AO126" s="33">
        <f>IFERROR(VLOOKUP($C126, 'All Indicators - Breakdown'!$C:$IU, AO$1, FALSE), " ")</f>
        <v>1</v>
      </c>
      <c r="AP126">
        <f t="shared" si="24"/>
        <v>5</v>
      </c>
      <c r="AQ126">
        <f t="shared" si="24"/>
        <v>5</v>
      </c>
      <c r="AR126">
        <f t="shared" si="24"/>
        <v>5</v>
      </c>
      <c r="AS126">
        <f t="shared" si="24"/>
        <v>5</v>
      </c>
      <c r="AT126">
        <f t="shared" si="24"/>
        <v>5</v>
      </c>
      <c r="AU126">
        <f t="shared" si="24"/>
        <v>5</v>
      </c>
      <c r="AV126">
        <f t="shared" si="24"/>
        <v>5</v>
      </c>
      <c r="AW126">
        <f t="shared" si="24"/>
        <v>4</v>
      </c>
      <c r="AX126">
        <f t="shared" si="24"/>
        <v>4</v>
      </c>
      <c r="AY126">
        <f t="shared" si="24"/>
        <v>4</v>
      </c>
      <c r="AZ126">
        <f t="shared" si="24"/>
        <v>3</v>
      </c>
      <c r="BA126">
        <f t="shared" si="24"/>
        <v>3</v>
      </c>
      <c r="BB126">
        <f t="shared" si="24"/>
        <v>3</v>
      </c>
      <c r="BC126">
        <f t="shared" si="24"/>
        <v>3</v>
      </c>
      <c r="BD126">
        <f t="shared" si="24"/>
        <v>3</v>
      </c>
      <c r="BE126">
        <f t="shared" si="24"/>
        <v>3</v>
      </c>
      <c r="BF126">
        <f t="shared" si="23"/>
        <v>3</v>
      </c>
      <c r="BG126">
        <f t="shared" si="23"/>
        <v>3</v>
      </c>
      <c r="BH126">
        <f t="shared" si="23"/>
        <v>2</v>
      </c>
      <c r="BI126">
        <f t="shared" si="23"/>
        <v>2</v>
      </c>
      <c r="BJ126">
        <f t="shared" si="23"/>
        <v>2</v>
      </c>
      <c r="BK126">
        <f t="shared" si="23"/>
        <v>2</v>
      </c>
      <c r="BL126">
        <f t="shared" si="23"/>
        <v>2</v>
      </c>
      <c r="BM126">
        <f t="shared" si="23"/>
        <v>2</v>
      </c>
      <c r="BN126">
        <f t="shared" si="23"/>
        <v>2</v>
      </c>
      <c r="BO126">
        <f t="shared" si="23"/>
        <v>2</v>
      </c>
      <c r="BP126">
        <f t="shared" si="23"/>
        <v>2</v>
      </c>
      <c r="BQ126">
        <f t="shared" si="23"/>
        <v>1</v>
      </c>
      <c r="BR126">
        <f t="shared" si="23"/>
        <v>1</v>
      </c>
      <c r="BS126">
        <f t="shared" si="23"/>
        <v>1</v>
      </c>
      <c r="BT126">
        <f t="shared" si="23"/>
        <v>1</v>
      </c>
      <c r="BU126">
        <f t="shared" si="18"/>
        <v>1</v>
      </c>
      <c r="BV126">
        <f t="shared" si="18"/>
        <v>1</v>
      </c>
      <c r="BW126">
        <f t="shared" si="18"/>
        <v>1</v>
      </c>
      <c r="BX126">
        <f t="shared" si="18"/>
        <v>1</v>
      </c>
      <c r="BY126">
        <f t="shared" si="18"/>
        <v>0</v>
      </c>
    </row>
    <row r="127" spans="1:77" ht="16.3" thickTop="1" thickBot="1" x14ac:dyDescent="0.3">
      <c r="A127" s="16" t="s">
        <v>394</v>
      </c>
      <c r="B127" s="16" t="s">
        <v>395</v>
      </c>
      <c r="C127" s="16" t="s">
        <v>396</v>
      </c>
      <c r="D127" s="10">
        <f>VLOOKUP(C127, Overview!C$3:D$403, 2, FALSE)</f>
        <v>3</v>
      </c>
      <c r="E127" s="34">
        <f t="shared" si="14"/>
        <v>3.4</v>
      </c>
      <c r="F127" s="33">
        <f>IFERROR(VLOOKUP($C127, 'All Indicators - Breakdown'!$C:$GQ, F$1, FALSE), " ")</f>
        <v>4</v>
      </c>
      <c r="G127" s="33">
        <f>IFERROR(VLOOKUP($C127, 'All Indicators - Breakdown'!$C:$GQ, G$1, FALSE), " ")</f>
        <v>3</v>
      </c>
      <c r="H127" s="33">
        <f>IFERROR(VLOOKUP($C127, 'All Indicators - Breakdown'!$C:$GQ, H$1, FALSE), " ")</f>
        <v>4</v>
      </c>
      <c r="I127" s="33">
        <f>IFERROR(VLOOKUP($C127, 'All Indicators - Breakdown'!$C:$GQ, I$1, FALSE), " ")</f>
        <v>3</v>
      </c>
      <c r="J127" s="33">
        <f>IFERROR(VLOOKUP($C127, 'All Indicators - Breakdown'!$C:$GQ, J$1, FALSE), " ")</f>
        <v>2</v>
      </c>
      <c r="K127" s="33">
        <f>IFERROR(VLOOKUP($C127, 'All Indicators - Breakdown'!$C:$GQ, K$1, FALSE), " ")</f>
        <v>1</v>
      </c>
      <c r="L127" s="33">
        <f>IFERROR(VLOOKUP($C127, 'All Indicators - Breakdown'!$C:$GQ, L$1, FALSE), " ")</f>
        <v>1</v>
      </c>
      <c r="M127" s="33">
        <f>IFERROR(VLOOKUP($C127, 'All Indicators - Breakdown'!$C:$GQ, M$1, FALSE), " ")</f>
        <v>2</v>
      </c>
      <c r="N127" s="33">
        <f>IFERROR(VLOOKUP($C127, 'All Indicators - Breakdown'!$C:$GQ, N$1, FALSE), " ")</f>
        <v>3</v>
      </c>
      <c r="O127" s="33">
        <f>IFERROR(VLOOKUP($C127, 'All Indicators - Breakdown'!$C:$GQ, O$1, FALSE), " ")</f>
        <v>3</v>
      </c>
      <c r="P127" s="33">
        <f>IFERROR(VLOOKUP($C127, 'All Indicators - Breakdown'!$C:$GQ, P$1, FALSE), " ")</f>
        <v>2</v>
      </c>
      <c r="Q127" s="33">
        <f>IFERROR(VLOOKUP($C127, 'All Indicators - Breakdown'!$C:$GQ, Q$1, FALSE), " ")</f>
        <v>1</v>
      </c>
      <c r="R127" s="33">
        <f>IFERROR(VLOOKUP($C127, 'All Indicators - Breakdown'!$C:$GQ, R$1, FALSE), " ")</f>
        <v>1</v>
      </c>
      <c r="S127" s="33">
        <f>IFERROR(VLOOKUP($C127, 'All Indicators - Breakdown'!$C:$GQ, S$1, FALSE), " ")</f>
        <v>4</v>
      </c>
      <c r="T127" s="33">
        <f>IFERROR(VLOOKUP($C127, 'All Indicators - Breakdown'!$C:$GQ, T$1, FALSE), " ")</f>
        <v>2</v>
      </c>
      <c r="U127" s="33">
        <f>IFERROR(VLOOKUP($C127, 'All Indicators - Breakdown'!$C:$GQ, U$1, FALSE), " ")</f>
        <v>1</v>
      </c>
      <c r="V127" s="33">
        <f>IFERROR(VLOOKUP($C127, 'All Indicators - Breakdown'!$C:$GQ, V$1, FALSE), " ")</f>
        <v>1</v>
      </c>
      <c r="W127" s="33">
        <f>IFERROR(VLOOKUP($C127, 'All Indicators - Breakdown'!$C:$GQ, W$1, FALSE), " ")</f>
        <v>4</v>
      </c>
      <c r="X127" s="33">
        <f>IFERROR(VLOOKUP($C127, 'All Indicators - Breakdown'!$C:$GQ, X$1, FALSE), " ")</f>
        <v>1</v>
      </c>
      <c r="Y127" s="33">
        <f>IFERROR(VLOOKUP($C127, 'All Indicators - Breakdown'!$C:$GQ, Y$1, FALSE), " ")</f>
        <v>1</v>
      </c>
      <c r="Z127" s="33">
        <f>IFERROR(VLOOKUP($C127, 'All Indicators - Breakdown'!$C:$GQ, Z$1, FALSE), " ")</f>
        <v>3</v>
      </c>
      <c r="AA127" s="33">
        <f>IFERROR(VLOOKUP($C127, 'All Indicators - Breakdown'!$C:$GQ, AA$1, FALSE), " ")</f>
        <v>2</v>
      </c>
      <c r="AB127" s="33">
        <f>IFERROR(VLOOKUP($C127, 'All Indicators - Breakdown'!$C:$GQ, AB$1, FALSE), " ")</f>
        <v>3</v>
      </c>
      <c r="AC127" s="33">
        <f>IFERROR(VLOOKUP($C127, 'All Indicators - Breakdown'!$C:$GQ, AC$1, FALSE), " ")</f>
        <v>5</v>
      </c>
      <c r="AD127" s="33">
        <f>IFERROR(VLOOKUP($C127, 'All Indicators - Breakdown'!$C:$GQ, AD$1, FALSE), " ")</f>
        <v>1</v>
      </c>
      <c r="AE127" s="33">
        <f>IFERROR(VLOOKUP($C127, 'All Indicators - Breakdown'!$C:$HE, AE$1, FALSE), " ")</f>
        <v>3</v>
      </c>
      <c r="AF127" s="33">
        <f>IFERROR(VLOOKUP($C127, 'All Indicators - Breakdown'!$C:$HE, AF$1, FALSE), " ")</f>
        <v>2</v>
      </c>
      <c r="AG127" s="33">
        <f>IFERROR(VLOOKUP($C127, 'All Indicators - Breakdown'!$C:$HE, AG$1, FALSE), " ")</f>
        <v>3</v>
      </c>
      <c r="AH127" s="33">
        <f>IFERROR(VLOOKUP($C127, 'All Indicators - Breakdown'!$C:$HE, AH$1, FALSE), " ")</f>
        <v>3</v>
      </c>
      <c r="AI127" s="33">
        <f>IFERROR(VLOOKUP($C127, 'All Indicators - Breakdown'!$C:$HE, AI$1, FALSE), " ")</f>
        <v>3</v>
      </c>
      <c r="AJ127" s="33">
        <f>IFERROR(VLOOKUP($C127, 'All Indicators - Breakdown'!$C:$HZ, AJ$1, FALSE), " ")</f>
        <v>5</v>
      </c>
      <c r="AK127" s="33">
        <f>IFERROR(VLOOKUP($C127, 'All Indicators - Breakdown'!$C:$HZ, AK$1, FALSE), " ")</f>
        <v>2</v>
      </c>
      <c r="AL127" s="33">
        <f>IFERROR(VLOOKUP($C127, 'All Indicators - Breakdown'!$C:$HZ, AL$1, FALSE), " ")</f>
        <v>1</v>
      </c>
      <c r="AM127" s="33">
        <f>IFERROR(VLOOKUP($C127, 'All Indicators - Breakdown'!$C:$IU, AM$1, FALSE), " ")</f>
        <v>1</v>
      </c>
      <c r="AN127" s="33">
        <f>IFERROR(VLOOKUP($C127, 'All Indicators - Breakdown'!$C:$IU, AN$1, FALSE), " ")</f>
        <v>1</v>
      </c>
      <c r="AO127" s="33">
        <f>IFERROR(VLOOKUP($C127, 'All Indicators - Breakdown'!$C:$IU, AO$1, FALSE), " ")</f>
        <v>1</v>
      </c>
      <c r="AP127">
        <f t="shared" si="24"/>
        <v>5</v>
      </c>
      <c r="AQ127">
        <f t="shared" si="24"/>
        <v>5</v>
      </c>
      <c r="AR127">
        <f t="shared" si="24"/>
        <v>4</v>
      </c>
      <c r="AS127">
        <f t="shared" si="24"/>
        <v>4</v>
      </c>
      <c r="AT127">
        <f t="shared" si="24"/>
        <v>4</v>
      </c>
      <c r="AU127">
        <f t="shared" si="24"/>
        <v>4</v>
      </c>
      <c r="AV127">
        <f t="shared" si="24"/>
        <v>3</v>
      </c>
      <c r="AW127">
        <f t="shared" si="24"/>
        <v>3</v>
      </c>
      <c r="AX127">
        <f t="shared" si="24"/>
        <v>3</v>
      </c>
      <c r="AY127">
        <f t="shared" si="24"/>
        <v>3</v>
      </c>
      <c r="AZ127">
        <f t="shared" si="24"/>
        <v>3</v>
      </c>
      <c r="BA127">
        <f t="shared" si="24"/>
        <v>3</v>
      </c>
      <c r="BB127">
        <f t="shared" si="24"/>
        <v>3</v>
      </c>
      <c r="BC127">
        <f t="shared" si="24"/>
        <v>3</v>
      </c>
      <c r="BD127">
        <f t="shared" si="24"/>
        <v>3</v>
      </c>
      <c r="BE127">
        <f t="shared" si="24"/>
        <v>3</v>
      </c>
      <c r="BF127">
        <f t="shared" si="23"/>
        <v>2</v>
      </c>
      <c r="BG127">
        <f t="shared" si="23"/>
        <v>2</v>
      </c>
      <c r="BH127">
        <f t="shared" si="23"/>
        <v>2</v>
      </c>
      <c r="BI127">
        <f t="shared" si="23"/>
        <v>2</v>
      </c>
      <c r="BJ127">
        <f t="shared" si="23"/>
        <v>2</v>
      </c>
      <c r="BK127">
        <f t="shared" si="23"/>
        <v>2</v>
      </c>
      <c r="BL127">
        <f t="shared" si="23"/>
        <v>2</v>
      </c>
      <c r="BM127">
        <f t="shared" si="23"/>
        <v>1</v>
      </c>
      <c r="BN127">
        <f t="shared" si="23"/>
        <v>1</v>
      </c>
      <c r="BO127">
        <f t="shared" si="23"/>
        <v>1</v>
      </c>
      <c r="BP127">
        <f t="shared" si="23"/>
        <v>1</v>
      </c>
      <c r="BQ127">
        <f t="shared" si="23"/>
        <v>1</v>
      </c>
      <c r="BR127">
        <f t="shared" si="23"/>
        <v>1</v>
      </c>
      <c r="BS127">
        <f t="shared" si="23"/>
        <v>1</v>
      </c>
      <c r="BT127">
        <f t="shared" si="23"/>
        <v>1</v>
      </c>
      <c r="BU127">
        <f t="shared" si="18"/>
        <v>1</v>
      </c>
      <c r="BV127">
        <f t="shared" si="18"/>
        <v>1</v>
      </c>
      <c r="BW127">
        <f t="shared" si="18"/>
        <v>1</v>
      </c>
      <c r="BX127">
        <f t="shared" si="18"/>
        <v>1</v>
      </c>
      <c r="BY127">
        <f t="shared" si="18"/>
        <v>1</v>
      </c>
    </row>
    <row r="128" spans="1:77" ht="16.3" thickTop="1" thickBot="1" x14ac:dyDescent="0.3">
      <c r="A128" s="16" t="s">
        <v>394</v>
      </c>
      <c r="B128" s="16" t="s">
        <v>397</v>
      </c>
      <c r="C128" s="16" t="s">
        <v>398</v>
      </c>
      <c r="D128" s="10">
        <f>VLOOKUP(C128, Overview!C$3:D$403, 2, FALSE)</f>
        <v>3</v>
      </c>
      <c r="E128" s="34">
        <f t="shared" si="14"/>
        <v>3.5</v>
      </c>
      <c r="F128" s="33">
        <f>IFERROR(VLOOKUP($C128, 'All Indicators - Breakdown'!$C:$GQ, F$1, FALSE), " ")</f>
        <v>4</v>
      </c>
      <c r="G128" s="33">
        <f>IFERROR(VLOOKUP($C128, 'All Indicators - Breakdown'!$C:$GQ, G$1, FALSE), " ")</f>
        <v>3</v>
      </c>
      <c r="H128" s="33">
        <f>IFERROR(VLOOKUP($C128, 'All Indicators - Breakdown'!$C:$GQ, H$1, FALSE), " ")</f>
        <v>4</v>
      </c>
      <c r="I128" s="33">
        <f>IFERROR(VLOOKUP($C128, 'All Indicators - Breakdown'!$C:$GQ, I$1, FALSE), " ")</f>
        <v>3</v>
      </c>
      <c r="J128" s="33">
        <f>IFERROR(VLOOKUP($C128, 'All Indicators - Breakdown'!$C:$GQ, J$1, FALSE), " ")</f>
        <v>3</v>
      </c>
      <c r="K128" s="33">
        <f>IFERROR(VLOOKUP($C128, 'All Indicators - Breakdown'!$C:$GQ, K$1, FALSE), " ")</f>
        <v>1</v>
      </c>
      <c r="L128" s="33">
        <f>IFERROR(VLOOKUP($C128, 'All Indicators - Breakdown'!$C:$GQ, L$1, FALSE), " ")</f>
        <v>1</v>
      </c>
      <c r="M128" s="33">
        <f>IFERROR(VLOOKUP($C128, 'All Indicators - Breakdown'!$C:$GQ, M$1, FALSE), " ")</f>
        <v>1</v>
      </c>
      <c r="N128" s="33">
        <f>IFERROR(VLOOKUP($C128, 'All Indicators - Breakdown'!$C:$GQ, N$1, FALSE), " ")</f>
        <v>3</v>
      </c>
      <c r="O128" s="33">
        <f>IFERROR(VLOOKUP($C128, 'All Indicators - Breakdown'!$C:$GQ, O$1, FALSE), " ")</f>
        <v>3</v>
      </c>
      <c r="P128" s="33">
        <f>IFERROR(VLOOKUP($C128, 'All Indicators - Breakdown'!$C:$GQ, P$1, FALSE), " ")</f>
        <v>1</v>
      </c>
      <c r="Q128" s="33">
        <f>IFERROR(VLOOKUP($C128, 'All Indicators - Breakdown'!$C:$GQ, Q$1, FALSE), " ")</f>
        <v>1</v>
      </c>
      <c r="R128" s="33">
        <f>IFERROR(VLOOKUP($C128, 'All Indicators - Breakdown'!$C:$GQ, R$1, FALSE), " ")</f>
        <v>2</v>
      </c>
      <c r="S128" s="33">
        <f>IFERROR(VLOOKUP($C128, 'All Indicators - Breakdown'!$C:$GQ, S$1, FALSE), " ")</f>
        <v>1</v>
      </c>
      <c r="T128" s="33">
        <f>IFERROR(VLOOKUP($C128, 'All Indicators - Breakdown'!$C:$GQ, T$1, FALSE), " ")</f>
        <v>2</v>
      </c>
      <c r="U128" s="33">
        <f>IFERROR(VLOOKUP($C128, 'All Indicators - Breakdown'!$C:$GQ, U$1, FALSE), " ")</f>
        <v>1</v>
      </c>
      <c r="V128" s="33">
        <f>IFERROR(VLOOKUP($C128, 'All Indicators - Breakdown'!$C:$GQ, V$1, FALSE), " ")</f>
        <v>1</v>
      </c>
      <c r="W128" s="33">
        <f>IFERROR(VLOOKUP($C128, 'All Indicators - Breakdown'!$C:$GQ, W$1, FALSE), " ")</f>
        <v>5</v>
      </c>
      <c r="X128" s="33">
        <f>IFERROR(VLOOKUP($C128, 'All Indicators - Breakdown'!$C:$GQ, X$1, FALSE), " ")</f>
        <v>1</v>
      </c>
      <c r="Y128" s="33">
        <f>IFERROR(VLOOKUP($C128, 'All Indicators - Breakdown'!$C:$GQ, Y$1, FALSE), " ")</f>
        <v>1</v>
      </c>
      <c r="Z128" s="33">
        <f>IFERROR(VLOOKUP($C128, 'All Indicators - Breakdown'!$C:$GQ, Z$1, FALSE), " ")</f>
        <v>3</v>
      </c>
      <c r="AA128" s="33">
        <f>IFERROR(VLOOKUP($C128, 'All Indicators - Breakdown'!$C:$GQ, AA$1, FALSE), " ")</f>
        <v>1</v>
      </c>
      <c r="AB128" s="33">
        <f>IFERROR(VLOOKUP($C128, 'All Indicators - Breakdown'!$C:$GQ, AB$1, FALSE), " ")</f>
        <v>3</v>
      </c>
      <c r="AC128" s="33">
        <f>IFERROR(VLOOKUP($C128, 'All Indicators - Breakdown'!$C:$GQ, AC$1, FALSE), " ")</f>
        <v>5</v>
      </c>
      <c r="AD128" s="33">
        <f>IFERROR(VLOOKUP($C128, 'All Indicators - Breakdown'!$C:$GQ, AD$1, FALSE), " ")</f>
        <v>1</v>
      </c>
      <c r="AE128" s="33">
        <f>IFERROR(VLOOKUP($C128, 'All Indicators - Breakdown'!$C:$HE, AE$1, FALSE), " ")</f>
        <v>1</v>
      </c>
      <c r="AF128" s="33">
        <f>IFERROR(VLOOKUP($C128, 'All Indicators - Breakdown'!$C:$HE, AF$1, FALSE), " ")</f>
        <v>2</v>
      </c>
      <c r="AG128" s="33">
        <f>IFERROR(VLOOKUP($C128, 'All Indicators - Breakdown'!$C:$HE, AG$1, FALSE), " ")</f>
        <v>4</v>
      </c>
      <c r="AH128" s="33">
        <f>IFERROR(VLOOKUP($C128, 'All Indicators - Breakdown'!$C:$HE, AH$1, FALSE), " ")</f>
        <v>3</v>
      </c>
      <c r="AI128" s="33">
        <f>IFERROR(VLOOKUP($C128, 'All Indicators - Breakdown'!$C:$HE, AI$1, FALSE), " ")</f>
        <v>3</v>
      </c>
      <c r="AJ128" s="33">
        <f>IFERROR(VLOOKUP($C128, 'All Indicators - Breakdown'!$C:$HZ, AJ$1, FALSE), " ")</f>
        <v>5</v>
      </c>
      <c r="AK128" s="33">
        <f>IFERROR(VLOOKUP($C128, 'All Indicators - Breakdown'!$C:$HZ, AK$1, FALSE), " ")</f>
        <v>3</v>
      </c>
      <c r="AL128" s="33">
        <f>IFERROR(VLOOKUP($C128, 'All Indicators - Breakdown'!$C:$HZ, AL$1, FALSE), " ")</f>
        <v>1</v>
      </c>
      <c r="AM128" s="33">
        <f>IFERROR(VLOOKUP($C128, 'All Indicators - Breakdown'!$C:$IU, AM$1, FALSE), " ")</f>
        <v>2</v>
      </c>
      <c r="AN128" s="33">
        <f>IFERROR(VLOOKUP($C128, 'All Indicators - Breakdown'!$C:$IU, AN$1, FALSE), " ")</f>
        <v>1</v>
      </c>
      <c r="AO128" s="33">
        <f>IFERROR(VLOOKUP($C128, 'All Indicators - Breakdown'!$C:$IU, AO$1, FALSE), " ")</f>
        <v>1</v>
      </c>
      <c r="AP128">
        <f t="shared" si="24"/>
        <v>5</v>
      </c>
      <c r="AQ128">
        <f t="shared" si="24"/>
        <v>5</v>
      </c>
      <c r="AR128">
        <f t="shared" si="24"/>
        <v>5</v>
      </c>
      <c r="AS128">
        <f t="shared" si="24"/>
        <v>4</v>
      </c>
      <c r="AT128">
        <f t="shared" si="24"/>
        <v>4</v>
      </c>
      <c r="AU128">
        <f t="shared" si="24"/>
        <v>4</v>
      </c>
      <c r="AV128">
        <f t="shared" si="24"/>
        <v>3</v>
      </c>
      <c r="AW128">
        <f t="shared" si="24"/>
        <v>3</v>
      </c>
      <c r="AX128">
        <f t="shared" si="24"/>
        <v>3</v>
      </c>
      <c r="AY128">
        <f t="shared" si="24"/>
        <v>3</v>
      </c>
      <c r="AZ128">
        <f t="shared" si="24"/>
        <v>3</v>
      </c>
      <c r="BA128">
        <f t="shared" si="24"/>
        <v>3</v>
      </c>
      <c r="BB128">
        <f t="shared" si="24"/>
        <v>3</v>
      </c>
      <c r="BC128">
        <f t="shared" si="24"/>
        <v>3</v>
      </c>
      <c r="BD128">
        <f t="shared" si="24"/>
        <v>3</v>
      </c>
      <c r="BE128">
        <f t="shared" si="24"/>
        <v>3</v>
      </c>
      <c r="BF128">
        <f t="shared" si="23"/>
        <v>2</v>
      </c>
      <c r="BG128">
        <f t="shared" si="23"/>
        <v>2</v>
      </c>
      <c r="BH128">
        <f t="shared" si="23"/>
        <v>2</v>
      </c>
      <c r="BI128">
        <f t="shared" si="23"/>
        <v>2</v>
      </c>
      <c r="BJ128">
        <f t="shared" si="23"/>
        <v>1</v>
      </c>
      <c r="BK128">
        <f t="shared" si="23"/>
        <v>1</v>
      </c>
      <c r="BL128">
        <f t="shared" si="23"/>
        <v>1</v>
      </c>
      <c r="BM128">
        <f t="shared" si="23"/>
        <v>1</v>
      </c>
      <c r="BN128">
        <f t="shared" si="23"/>
        <v>1</v>
      </c>
      <c r="BO128">
        <f t="shared" si="23"/>
        <v>1</v>
      </c>
      <c r="BP128">
        <f t="shared" si="23"/>
        <v>1</v>
      </c>
      <c r="BQ128">
        <f t="shared" si="23"/>
        <v>1</v>
      </c>
      <c r="BR128">
        <f t="shared" si="23"/>
        <v>1</v>
      </c>
      <c r="BS128">
        <f t="shared" si="23"/>
        <v>1</v>
      </c>
      <c r="BT128">
        <f t="shared" si="23"/>
        <v>1</v>
      </c>
      <c r="BU128">
        <f t="shared" si="18"/>
        <v>1</v>
      </c>
      <c r="BV128">
        <f t="shared" si="18"/>
        <v>1</v>
      </c>
      <c r="BW128">
        <f t="shared" si="18"/>
        <v>1</v>
      </c>
      <c r="BX128">
        <f t="shared" si="18"/>
        <v>1</v>
      </c>
      <c r="BY128">
        <f t="shared" si="18"/>
        <v>1</v>
      </c>
    </row>
    <row r="129" spans="1:77" ht="16.3" thickTop="1" thickBot="1" x14ac:dyDescent="0.3">
      <c r="A129" s="16" t="s">
        <v>394</v>
      </c>
      <c r="B129" s="16" t="s">
        <v>399</v>
      </c>
      <c r="C129" s="16" t="s">
        <v>400</v>
      </c>
      <c r="D129" s="10">
        <f>VLOOKUP(C129, Overview!C$3:D$403, 2, FALSE)</f>
        <v>3</v>
      </c>
      <c r="E129" s="34">
        <f t="shared" si="14"/>
        <v>3.6</v>
      </c>
      <c r="F129" s="33">
        <f>IFERROR(VLOOKUP($C129, 'All Indicators - Breakdown'!$C:$GQ, F$1, FALSE), " ")</f>
        <v>4</v>
      </c>
      <c r="G129" s="33">
        <f>IFERROR(VLOOKUP($C129, 'All Indicators - Breakdown'!$C:$GQ, G$1, FALSE), " ")</f>
        <v>5</v>
      </c>
      <c r="H129" s="33">
        <f>IFERROR(VLOOKUP($C129, 'All Indicators - Breakdown'!$C:$GQ, H$1, FALSE), " ")</f>
        <v>3</v>
      </c>
      <c r="I129" s="33">
        <f>IFERROR(VLOOKUP($C129, 'All Indicators - Breakdown'!$C:$GQ, I$1, FALSE), " ")</f>
        <v>4</v>
      </c>
      <c r="J129" s="33">
        <f>IFERROR(VLOOKUP($C129, 'All Indicators - Breakdown'!$C:$GQ, J$1, FALSE), " ")</f>
        <v>3</v>
      </c>
      <c r="K129" s="33">
        <f>IFERROR(VLOOKUP($C129, 'All Indicators - Breakdown'!$C:$GQ, K$1, FALSE), " ")</f>
        <v>1</v>
      </c>
      <c r="L129" s="33">
        <f>IFERROR(VLOOKUP($C129, 'All Indicators - Breakdown'!$C:$GQ, L$1, FALSE), " ")</f>
        <v>1</v>
      </c>
      <c r="M129" s="33">
        <f>IFERROR(VLOOKUP($C129, 'All Indicators - Breakdown'!$C:$GQ, M$1, FALSE), " ")</f>
        <v>1</v>
      </c>
      <c r="N129" s="33" t="str">
        <f>IFERROR(VLOOKUP($C129, 'All Indicators - Breakdown'!$C:$GQ, N$1, FALSE), " ")</f>
        <v>N/A</v>
      </c>
      <c r="O129" s="33">
        <f>IFERROR(VLOOKUP($C129, 'All Indicators - Breakdown'!$C:$GQ, O$1, FALSE), " ")</f>
        <v>2</v>
      </c>
      <c r="P129" s="33">
        <f>IFERROR(VLOOKUP($C129, 'All Indicators - Breakdown'!$C:$GQ, P$1, FALSE), " ")</f>
        <v>2</v>
      </c>
      <c r="Q129" s="33">
        <f>IFERROR(VLOOKUP($C129, 'All Indicators - Breakdown'!$C:$GQ, Q$1, FALSE), " ")</f>
        <v>3</v>
      </c>
      <c r="R129" s="33">
        <f>IFERROR(VLOOKUP($C129, 'All Indicators - Breakdown'!$C:$GQ, R$1, FALSE), " ")</f>
        <v>2</v>
      </c>
      <c r="S129" s="33">
        <f>IFERROR(VLOOKUP($C129, 'All Indicators - Breakdown'!$C:$GQ, S$1, FALSE), " ")</f>
        <v>3</v>
      </c>
      <c r="T129" s="33">
        <f>IFERROR(VLOOKUP($C129, 'All Indicators - Breakdown'!$C:$GQ, T$1, FALSE), " ")</f>
        <v>2</v>
      </c>
      <c r="U129" s="33">
        <f>IFERROR(VLOOKUP($C129, 'All Indicators - Breakdown'!$C:$GQ, U$1, FALSE), " ")</f>
        <v>3</v>
      </c>
      <c r="V129" s="33">
        <f>IFERROR(VLOOKUP($C129, 'All Indicators - Breakdown'!$C:$GQ, V$1, FALSE), " ")</f>
        <v>1</v>
      </c>
      <c r="W129" s="33">
        <f>IFERROR(VLOOKUP($C129, 'All Indicators - Breakdown'!$C:$GQ, W$1, FALSE), " ")</f>
        <v>5</v>
      </c>
      <c r="X129" s="33">
        <f>IFERROR(VLOOKUP($C129, 'All Indicators - Breakdown'!$C:$GQ, X$1, FALSE), " ")</f>
        <v>1</v>
      </c>
      <c r="Y129" s="33">
        <f>IFERROR(VLOOKUP($C129, 'All Indicators - Breakdown'!$C:$GQ, Y$1, FALSE), " ")</f>
        <v>1</v>
      </c>
      <c r="Z129" s="33">
        <f>IFERROR(VLOOKUP($C129, 'All Indicators - Breakdown'!$C:$GQ, Z$1, FALSE), " ")</f>
        <v>3</v>
      </c>
      <c r="AA129" s="33">
        <f>IFERROR(VLOOKUP($C129, 'All Indicators - Breakdown'!$C:$GQ, AA$1, FALSE), " ")</f>
        <v>1</v>
      </c>
      <c r="AB129" s="33">
        <f>IFERROR(VLOOKUP($C129, 'All Indicators - Breakdown'!$C:$GQ, AB$1, FALSE), " ")</f>
        <v>3</v>
      </c>
      <c r="AC129" s="33">
        <f>IFERROR(VLOOKUP($C129, 'All Indicators - Breakdown'!$C:$GQ, AC$1, FALSE), " ")</f>
        <v>5</v>
      </c>
      <c r="AD129" s="33">
        <f>IFERROR(VLOOKUP($C129, 'All Indicators - Breakdown'!$C:$GQ, AD$1, FALSE), " ")</f>
        <v>1</v>
      </c>
      <c r="AE129" s="33">
        <f>IFERROR(VLOOKUP($C129, 'All Indicators - Breakdown'!$C:$HE, AE$1, FALSE), " ")</f>
        <v>3</v>
      </c>
      <c r="AF129" s="33">
        <f>IFERROR(VLOOKUP($C129, 'All Indicators - Breakdown'!$C:$HE, AF$1, FALSE), " ")</f>
        <v>3</v>
      </c>
      <c r="AG129" s="33">
        <f>IFERROR(VLOOKUP($C129, 'All Indicators - Breakdown'!$C:$HE, AG$1, FALSE), " ")</f>
        <v>4</v>
      </c>
      <c r="AH129" s="33">
        <f>IFERROR(VLOOKUP($C129, 'All Indicators - Breakdown'!$C:$HE, AH$1, FALSE), " ")</f>
        <v>3</v>
      </c>
      <c r="AI129" s="33">
        <f>IFERROR(VLOOKUP($C129, 'All Indicators - Breakdown'!$C:$HE, AI$1, FALSE), " ")</f>
        <v>3</v>
      </c>
      <c r="AJ129" s="33">
        <f>IFERROR(VLOOKUP($C129, 'All Indicators - Breakdown'!$C:$HZ, AJ$1, FALSE), " ")</f>
        <v>5</v>
      </c>
      <c r="AK129" s="33">
        <f>IFERROR(VLOOKUP($C129, 'All Indicators - Breakdown'!$C:$HZ, AK$1, FALSE), " ")</f>
        <v>3</v>
      </c>
      <c r="AL129" s="33">
        <f>IFERROR(VLOOKUP($C129, 'All Indicators - Breakdown'!$C:$HZ, AL$1, FALSE), " ")</f>
        <v>1</v>
      </c>
      <c r="AM129" s="33">
        <f>IFERROR(VLOOKUP($C129, 'All Indicators - Breakdown'!$C:$IU, AM$1, FALSE), " ")</f>
        <v>2</v>
      </c>
      <c r="AN129" s="33">
        <f>IFERROR(VLOOKUP($C129, 'All Indicators - Breakdown'!$C:$IU, AN$1, FALSE), " ")</f>
        <v>1</v>
      </c>
      <c r="AO129" s="33">
        <f>IFERROR(VLOOKUP($C129, 'All Indicators - Breakdown'!$C:$IU, AO$1, FALSE), " ")</f>
        <v>1</v>
      </c>
      <c r="AP129">
        <f t="shared" si="24"/>
        <v>5</v>
      </c>
      <c r="AQ129">
        <f t="shared" si="24"/>
        <v>5</v>
      </c>
      <c r="AR129">
        <f t="shared" si="24"/>
        <v>5</v>
      </c>
      <c r="AS129">
        <f t="shared" si="24"/>
        <v>5</v>
      </c>
      <c r="AT129">
        <f t="shared" si="24"/>
        <v>4</v>
      </c>
      <c r="AU129">
        <f t="shared" si="24"/>
        <v>4</v>
      </c>
      <c r="AV129">
        <f t="shared" si="24"/>
        <v>4</v>
      </c>
      <c r="AW129">
        <f t="shared" si="24"/>
        <v>3</v>
      </c>
      <c r="AX129">
        <f t="shared" si="24"/>
        <v>3</v>
      </c>
      <c r="AY129">
        <f t="shared" si="24"/>
        <v>3</v>
      </c>
      <c r="AZ129">
        <f t="shared" si="24"/>
        <v>3</v>
      </c>
      <c r="BA129">
        <f t="shared" si="24"/>
        <v>3</v>
      </c>
      <c r="BB129">
        <f t="shared" si="24"/>
        <v>3</v>
      </c>
      <c r="BC129">
        <f t="shared" si="24"/>
        <v>3</v>
      </c>
      <c r="BD129">
        <f t="shared" si="24"/>
        <v>3</v>
      </c>
      <c r="BE129">
        <f t="shared" si="24"/>
        <v>3</v>
      </c>
      <c r="BF129">
        <f t="shared" si="23"/>
        <v>3</v>
      </c>
      <c r="BG129">
        <f t="shared" si="23"/>
        <v>3</v>
      </c>
      <c r="BH129">
        <f t="shared" si="23"/>
        <v>3</v>
      </c>
      <c r="BI129">
        <f t="shared" si="23"/>
        <v>2</v>
      </c>
      <c r="BJ129">
        <f t="shared" si="23"/>
        <v>2</v>
      </c>
      <c r="BK129">
        <f t="shared" si="23"/>
        <v>2</v>
      </c>
      <c r="BL129">
        <f t="shared" si="23"/>
        <v>2</v>
      </c>
      <c r="BM129">
        <f t="shared" si="23"/>
        <v>2</v>
      </c>
      <c r="BN129">
        <f t="shared" si="23"/>
        <v>1</v>
      </c>
      <c r="BO129">
        <f t="shared" si="23"/>
        <v>1</v>
      </c>
      <c r="BP129">
        <f t="shared" si="23"/>
        <v>1</v>
      </c>
      <c r="BQ129">
        <f t="shared" si="23"/>
        <v>1</v>
      </c>
      <c r="BR129">
        <f t="shared" si="23"/>
        <v>1</v>
      </c>
      <c r="BS129">
        <f t="shared" si="23"/>
        <v>1</v>
      </c>
      <c r="BT129">
        <f t="shared" si="23"/>
        <v>1</v>
      </c>
      <c r="BU129">
        <f t="shared" si="18"/>
        <v>1</v>
      </c>
      <c r="BV129">
        <f t="shared" si="18"/>
        <v>1</v>
      </c>
      <c r="BW129">
        <f t="shared" si="18"/>
        <v>1</v>
      </c>
      <c r="BX129">
        <f t="shared" si="18"/>
        <v>1</v>
      </c>
      <c r="BY129">
        <f t="shared" si="18"/>
        <v>0</v>
      </c>
    </row>
    <row r="130" spans="1:77" ht="16.3" thickTop="1" thickBot="1" x14ac:dyDescent="0.3">
      <c r="A130" s="16" t="s">
        <v>394</v>
      </c>
      <c r="B130" s="16" t="s">
        <v>401</v>
      </c>
      <c r="C130" s="16" t="s">
        <v>402</v>
      </c>
      <c r="D130" s="10">
        <f>VLOOKUP(C130, Overview!C$3:D$403, 2, FALSE)</f>
        <v>3</v>
      </c>
      <c r="E130" s="34">
        <f t="shared" si="14"/>
        <v>3.5</v>
      </c>
      <c r="F130" s="33">
        <f>IFERROR(VLOOKUP($C130, 'All Indicators - Breakdown'!$C:$GQ, F$1, FALSE), " ")</f>
        <v>5</v>
      </c>
      <c r="G130" s="33">
        <f>IFERROR(VLOOKUP($C130, 'All Indicators - Breakdown'!$C:$GQ, G$1, FALSE), " ")</f>
        <v>4</v>
      </c>
      <c r="H130" s="33">
        <f>IFERROR(VLOOKUP($C130, 'All Indicators - Breakdown'!$C:$GQ, H$1, FALSE), " ")</f>
        <v>4</v>
      </c>
      <c r="I130" s="33">
        <f>IFERROR(VLOOKUP($C130, 'All Indicators - Breakdown'!$C:$GQ, I$1, FALSE), " ")</f>
        <v>3</v>
      </c>
      <c r="J130" s="33">
        <f>IFERROR(VLOOKUP($C130, 'All Indicators - Breakdown'!$C:$GQ, J$1, FALSE), " ")</f>
        <v>3</v>
      </c>
      <c r="K130" s="33">
        <f>IFERROR(VLOOKUP($C130, 'All Indicators - Breakdown'!$C:$GQ, K$1, FALSE), " ")</f>
        <v>1</v>
      </c>
      <c r="L130" s="33">
        <f>IFERROR(VLOOKUP($C130, 'All Indicators - Breakdown'!$C:$GQ, L$1, FALSE), " ")</f>
        <v>1</v>
      </c>
      <c r="M130" s="33">
        <f>IFERROR(VLOOKUP($C130, 'All Indicators - Breakdown'!$C:$GQ, M$1, FALSE), " ")</f>
        <v>2</v>
      </c>
      <c r="N130" s="33" t="str">
        <f>IFERROR(VLOOKUP($C130, 'All Indicators - Breakdown'!$C:$GQ, N$1, FALSE), " ")</f>
        <v>N/A</v>
      </c>
      <c r="O130" s="33">
        <f>IFERROR(VLOOKUP($C130, 'All Indicators - Breakdown'!$C:$GQ, O$1, FALSE), " ")</f>
        <v>3</v>
      </c>
      <c r="P130" s="33">
        <f>IFERROR(VLOOKUP($C130, 'All Indicators - Breakdown'!$C:$GQ, P$1, FALSE), " ")</f>
        <v>1</v>
      </c>
      <c r="Q130" s="33">
        <f>IFERROR(VLOOKUP($C130, 'All Indicators - Breakdown'!$C:$GQ, Q$1, FALSE), " ")</f>
        <v>1</v>
      </c>
      <c r="R130" s="33">
        <f>IFERROR(VLOOKUP($C130, 'All Indicators - Breakdown'!$C:$GQ, R$1, FALSE), " ")</f>
        <v>2</v>
      </c>
      <c r="S130" s="33">
        <f>IFERROR(VLOOKUP($C130, 'All Indicators - Breakdown'!$C:$GQ, S$1, FALSE), " ")</f>
        <v>4</v>
      </c>
      <c r="T130" s="33">
        <f>IFERROR(VLOOKUP($C130, 'All Indicators - Breakdown'!$C:$GQ, T$1, FALSE), " ")</f>
        <v>2</v>
      </c>
      <c r="U130" s="33">
        <f>IFERROR(VLOOKUP($C130, 'All Indicators - Breakdown'!$C:$GQ, U$1, FALSE), " ")</f>
        <v>1</v>
      </c>
      <c r="V130" s="33">
        <f>IFERROR(VLOOKUP($C130, 'All Indicators - Breakdown'!$C:$GQ, V$1, FALSE), " ")</f>
        <v>1</v>
      </c>
      <c r="W130" s="33">
        <f>IFERROR(VLOOKUP($C130, 'All Indicators - Breakdown'!$C:$GQ, W$1, FALSE), " ")</f>
        <v>5</v>
      </c>
      <c r="X130" s="33">
        <f>IFERROR(VLOOKUP($C130, 'All Indicators - Breakdown'!$C:$GQ, X$1, FALSE), " ")</f>
        <v>1</v>
      </c>
      <c r="Y130" s="33">
        <f>IFERROR(VLOOKUP($C130, 'All Indicators - Breakdown'!$C:$GQ, Y$1, FALSE), " ")</f>
        <v>1</v>
      </c>
      <c r="Z130" s="33">
        <f>IFERROR(VLOOKUP($C130, 'All Indicators - Breakdown'!$C:$GQ, Z$1, FALSE), " ")</f>
        <v>3</v>
      </c>
      <c r="AA130" s="33">
        <f>IFERROR(VLOOKUP($C130, 'All Indicators - Breakdown'!$C:$GQ, AA$1, FALSE), " ")</f>
        <v>1</v>
      </c>
      <c r="AB130" s="33">
        <f>IFERROR(VLOOKUP($C130, 'All Indicators - Breakdown'!$C:$GQ, AB$1, FALSE), " ")</f>
        <v>3</v>
      </c>
      <c r="AC130" s="33">
        <f>IFERROR(VLOOKUP($C130, 'All Indicators - Breakdown'!$C:$GQ, AC$1, FALSE), " ")</f>
        <v>4</v>
      </c>
      <c r="AD130" s="33">
        <f>IFERROR(VLOOKUP($C130, 'All Indicators - Breakdown'!$C:$GQ, AD$1, FALSE), " ")</f>
        <v>1</v>
      </c>
      <c r="AE130" s="33">
        <f>IFERROR(VLOOKUP($C130, 'All Indicators - Breakdown'!$C:$HE, AE$1, FALSE), " ")</f>
        <v>1</v>
      </c>
      <c r="AF130" s="33">
        <f>IFERROR(VLOOKUP($C130, 'All Indicators - Breakdown'!$C:$HE, AF$1, FALSE), " ")</f>
        <v>2</v>
      </c>
      <c r="AG130" s="33">
        <f>IFERROR(VLOOKUP($C130, 'All Indicators - Breakdown'!$C:$HE, AG$1, FALSE), " ")</f>
        <v>3</v>
      </c>
      <c r="AH130" s="33">
        <f>IFERROR(VLOOKUP($C130, 'All Indicators - Breakdown'!$C:$HE, AH$1, FALSE), " ")</f>
        <v>3</v>
      </c>
      <c r="AI130" s="33">
        <f>IFERROR(VLOOKUP($C130, 'All Indicators - Breakdown'!$C:$HE, AI$1, FALSE), " ")</f>
        <v>3</v>
      </c>
      <c r="AJ130" s="33">
        <f>IFERROR(VLOOKUP($C130, 'All Indicators - Breakdown'!$C:$HZ, AJ$1, FALSE), " ")</f>
        <v>4</v>
      </c>
      <c r="AK130" s="33">
        <f>IFERROR(VLOOKUP($C130, 'All Indicators - Breakdown'!$C:$HZ, AK$1, FALSE), " ")</f>
        <v>3</v>
      </c>
      <c r="AL130" s="33">
        <f>IFERROR(VLOOKUP($C130, 'All Indicators - Breakdown'!$C:$HZ, AL$1, FALSE), " ")</f>
        <v>1</v>
      </c>
      <c r="AM130" s="33">
        <f>IFERROR(VLOOKUP($C130, 'All Indicators - Breakdown'!$C:$IU, AM$1, FALSE), " ")</f>
        <v>3</v>
      </c>
      <c r="AN130" s="33">
        <f>IFERROR(VLOOKUP($C130, 'All Indicators - Breakdown'!$C:$IU, AN$1, FALSE), " ")</f>
        <v>1</v>
      </c>
      <c r="AO130" s="33">
        <f>IFERROR(VLOOKUP($C130, 'All Indicators - Breakdown'!$C:$IU, AO$1, FALSE), " ")</f>
        <v>1</v>
      </c>
      <c r="AP130">
        <f t="shared" si="24"/>
        <v>5</v>
      </c>
      <c r="AQ130">
        <f t="shared" si="24"/>
        <v>5</v>
      </c>
      <c r="AR130">
        <f t="shared" si="24"/>
        <v>4</v>
      </c>
      <c r="AS130">
        <f t="shared" si="24"/>
        <v>4</v>
      </c>
      <c r="AT130">
        <f t="shared" si="24"/>
        <v>4</v>
      </c>
      <c r="AU130">
        <f t="shared" si="24"/>
        <v>4</v>
      </c>
      <c r="AV130">
        <f t="shared" si="24"/>
        <v>4</v>
      </c>
      <c r="AW130">
        <f t="shared" si="24"/>
        <v>3</v>
      </c>
      <c r="AX130">
        <f t="shared" si="24"/>
        <v>3</v>
      </c>
      <c r="AY130">
        <f t="shared" si="24"/>
        <v>3</v>
      </c>
      <c r="AZ130">
        <f t="shared" si="24"/>
        <v>3</v>
      </c>
      <c r="BA130">
        <f t="shared" si="24"/>
        <v>3</v>
      </c>
      <c r="BB130">
        <f t="shared" si="24"/>
        <v>3</v>
      </c>
      <c r="BC130">
        <f t="shared" si="24"/>
        <v>3</v>
      </c>
      <c r="BD130">
        <f t="shared" si="24"/>
        <v>3</v>
      </c>
      <c r="BE130">
        <f t="shared" si="24"/>
        <v>3</v>
      </c>
      <c r="BF130">
        <f t="shared" si="23"/>
        <v>3</v>
      </c>
      <c r="BG130">
        <f t="shared" si="23"/>
        <v>2</v>
      </c>
      <c r="BH130">
        <f t="shared" si="23"/>
        <v>2</v>
      </c>
      <c r="BI130">
        <f t="shared" si="23"/>
        <v>2</v>
      </c>
      <c r="BJ130">
        <f t="shared" si="23"/>
        <v>2</v>
      </c>
      <c r="BK130">
        <f t="shared" si="23"/>
        <v>1</v>
      </c>
      <c r="BL130">
        <f t="shared" si="23"/>
        <v>1</v>
      </c>
      <c r="BM130">
        <f t="shared" si="23"/>
        <v>1</v>
      </c>
      <c r="BN130">
        <f t="shared" si="23"/>
        <v>1</v>
      </c>
      <c r="BO130">
        <f t="shared" si="23"/>
        <v>1</v>
      </c>
      <c r="BP130">
        <f t="shared" si="23"/>
        <v>1</v>
      </c>
      <c r="BQ130">
        <f t="shared" si="23"/>
        <v>1</v>
      </c>
      <c r="BR130">
        <f t="shared" si="23"/>
        <v>1</v>
      </c>
      <c r="BS130">
        <f t="shared" si="23"/>
        <v>1</v>
      </c>
      <c r="BT130">
        <f t="shared" si="23"/>
        <v>1</v>
      </c>
      <c r="BU130">
        <f t="shared" si="18"/>
        <v>1</v>
      </c>
      <c r="BV130">
        <f t="shared" si="18"/>
        <v>1</v>
      </c>
      <c r="BW130">
        <f t="shared" si="18"/>
        <v>1</v>
      </c>
      <c r="BX130">
        <f t="shared" si="18"/>
        <v>1</v>
      </c>
      <c r="BY130">
        <f t="shared" si="18"/>
        <v>0</v>
      </c>
    </row>
    <row r="131" spans="1:77" ht="16.3" thickTop="1" thickBot="1" x14ac:dyDescent="0.3">
      <c r="A131" s="16" t="s">
        <v>394</v>
      </c>
      <c r="B131" s="16" t="s">
        <v>403</v>
      </c>
      <c r="C131" s="16" t="s">
        <v>404</v>
      </c>
      <c r="D131" s="10">
        <f>VLOOKUP(C131, Overview!C$3:D$403, 2, FALSE)</f>
        <v>3</v>
      </c>
      <c r="E131" s="34">
        <f t="shared" si="14"/>
        <v>3.5</v>
      </c>
      <c r="F131" s="33">
        <f>IFERROR(VLOOKUP($C131, 'All Indicators - Breakdown'!$C:$GQ, F$1, FALSE), " ")</f>
        <v>4</v>
      </c>
      <c r="G131" s="33">
        <f>IFERROR(VLOOKUP($C131, 'All Indicators - Breakdown'!$C:$GQ, G$1, FALSE), " ")</f>
        <v>5</v>
      </c>
      <c r="H131" s="33">
        <f>IFERROR(VLOOKUP($C131, 'All Indicators - Breakdown'!$C:$GQ, H$1, FALSE), " ")</f>
        <v>4</v>
      </c>
      <c r="I131" s="33">
        <f>IFERROR(VLOOKUP($C131, 'All Indicators - Breakdown'!$C:$GQ, I$1, FALSE), " ")</f>
        <v>3</v>
      </c>
      <c r="J131" s="33">
        <f>IFERROR(VLOOKUP($C131, 'All Indicators - Breakdown'!$C:$GQ, J$1, FALSE), " ")</f>
        <v>2</v>
      </c>
      <c r="K131" s="33">
        <f>IFERROR(VLOOKUP($C131, 'All Indicators - Breakdown'!$C:$GQ, K$1, FALSE), " ")</f>
        <v>2</v>
      </c>
      <c r="L131" s="33">
        <f>IFERROR(VLOOKUP($C131, 'All Indicators - Breakdown'!$C:$GQ, L$1, FALSE), " ")</f>
        <v>1</v>
      </c>
      <c r="M131" s="33">
        <f>IFERROR(VLOOKUP($C131, 'All Indicators - Breakdown'!$C:$GQ, M$1, FALSE), " ")</f>
        <v>2</v>
      </c>
      <c r="N131" s="33" t="str">
        <f>IFERROR(VLOOKUP($C131, 'All Indicators - Breakdown'!$C:$GQ, N$1, FALSE), " ")</f>
        <v>N/A</v>
      </c>
      <c r="O131" s="33">
        <f>IFERROR(VLOOKUP($C131, 'All Indicators - Breakdown'!$C:$GQ, O$1, FALSE), " ")</f>
        <v>2</v>
      </c>
      <c r="P131" s="33">
        <f>IFERROR(VLOOKUP($C131, 'All Indicators - Breakdown'!$C:$GQ, P$1, FALSE), " ")</f>
        <v>2</v>
      </c>
      <c r="Q131" s="33">
        <f>IFERROR(VLOOKUP($C131, 'All Indicators - Breakdown'!$C:$GQ, Q$1, FALSE), " ")</f>
        <v>1</v>
      </c>
      <c r="R131" s="33">
        <f>IFERROR(VLOOKUP($C131, 'All Indicators - Breakdown'!$C:$GQ, R$1, FALSE), " ")</f>
        <v>1</v>
      </c>
      <c r="S131" s="33">
        <f>IFERROR(VLOOKUP($C131, 'All Indicators - Breakdown'!$C:$GQ, S$1, FALSE), " ")</f>
        <v>5</v>
      </c>
      <c r="T131" s="33">
        <f>IFERROR(VLOOKUP($C131, 'All Indicators - Breakdown'!$C:$GQ, T$1, FALSE), " ")</f>
        <v>3</v>
      </c>
      <c r="U131" s="33">
        <f>IFERROR(VLOOKUP($C131, 'All Indicators - Breakdown'!$C:$GQ, U$1, FALSE), " ")</f>
        <v>1</v>
      </c>
      <c r="V131" s="33">
        <f>IFERROR(VLOOKUP($C131, 'All Indicators - Breakdown'!$C:$GQ, V$1, FALSE), " ")</f>
        <v>1</v>
      </c>
      <c r="W131" s="33">
        <f>IFERROR(VLOOKUP($C131, 'All Indicators - Breakdown'!$C:$GQ, W$1, FALSE), " ")</f>
        <v>5</v>
      </c>
      <c r="X131" s="33">
        <f>IFERROR(VLOOKUP($C131, 'All Indicators - Breakdown'!$C:$GQ, X$1, FALSE), " ")</f>
        <v>1</v>
      </c>
      <c r="Y131" s="33">
        <f>IFERROR(VLOOKUP($C131, 'All Indicators - Breakdown'!$C:$GQ, Y$1, FALSE), " ")</f>
        <v>1</v>
      </c>
      <c r="Z131" s="33">
        <f>IFERROR(VLOOKUP($C131, 'All Indicators - Breakdown'!$C:$GQ, Z$1, FALSE), " ")</f>
        <v>3</v>
      </c>
      <c r="AA131" s="33">
        <f>IFERROR(VLOOKUP($C131, 'All Indicators - Breakdown'!$C:$GQ, AA$1, FALSE), " ")</f>
        <v>1</v>
      </c>
      <c r="AB131" s="33">
        <f>IFERROR(VLOOKUP($C131, 'All Indicators - Breakdown'!$C:$GQ, AB$1, FALSE), " ")</f>
        <v>3</v>
      </c>
      <c r="AC131" s="33">
        <f>IFERROR(VLOOKUP($C131, 'All Indicators - Breakdown'!$C:$GQ, AC$1, FALSE), " ")</f>
        <v>1</v>
      </c>
      <c r="AD131" s="33">
        <f>IFERROR(VLOOKUP($C131, 'All Indicators - Breakdown'!$C:$GQ, AD$1, FALSE), " ")</f>
        <v>2</v>
      </c>
      <c r="AE131" s="33">
        <f>IFERROR(VLOOKUP($C131, 'All Indicators - Breakdown'!$C:$HE, AE$1, FALSE), " ")</f>
        <v>3</v>
      </c>
      <c r="AF131" s="33">
        <f>IFERROR(VLOOKUP($C131, 'All Indicators - Breakdown'!$C:$HE, AF$1, FALSE), " ")</f>
        <v>3</v>
      </c>
      <c r="AG131" s="33">
        <f>IFERROR(VLOOKUP($C131, 'All Indicators - Breakdown'!$C:$HE, AG$1, FALSE), " ")</f>
        <v>4</v>
      </c>
      <c r="AH131" s="33">
        <f>IFERROR(VLOOKUP($C131, 'All Indicators - Breakdown'!$C:$HE, AH$1, FALSE), " ")</f>
        <v>3</v>
      </c>
      <c r="AI131" s="33">
        <f>IFERROR(VLOOKUP($C131, 'All Indicators - Breakdown'!$C:$HE, AI$1, FALSE), " ")</f>
        <v>3</v>
      </c>
      <c r="AJ131" s="33">
        <f>IFERROR(VLOOKUP($C131, 'All Indicators - Breakdown'!$C:$HZ, AJ$1, FALSE), " ")</f>
        <v>4</v>
      </c>
      <c r="AK131" s="33">
        <f>IFERROR(VLOOKUP($C131, 'All Indicators - Breakdown'!$C:$HZ, AK$1, FALSE), " ")</f>
        <v>3</v>
      </c>
      <c r="AL131" s="33">
        <f>IFERROR(VLOOKUP($C131, 'All Indicators - Breakdown'!$C:$HZ, AL$1, FALSE), " ")</f>
        <v>1</v>
      </c>
      <c r="AM131" s="33">
        <f>IFERROR(VLOOKUP($C131, 'All Indicators - Breakdown'!$C:$IU, AM$1, FALSE), " ")</f>
        <v>1</v>
      </c>
      <c r="AN131" s="33">
        <f>IFERROR(VLOOKUP($C131, 'All Indicators - Breakdown'!$C:$IU, AN$1, FALSE), " ")</f>
        <v>1</v>
      </c>
      <c r="AO131" s="33">
        <f>IFERROR(VLOOKUP($C131, 'All Indicators - Breakdown'!$C:$IU, AO$1, FALSE), " ")</f>
        <v>1</v>
      </c>
      <c r="AP131">
        <f t="shared" si="24"/>
        <v>5</v>
      </c>
      <c r="AQ131">
        <f t="shared" si="24"/>
        <v>5</v>
      </c>
      <c r="AR131">
        <f t="shared" si="24"/>
        <v>5</v>
      </c>
      <c r="AS131">
        <f t="shared" si="24"/>
        <v>4</v>
      </c>
      <c r="AT131">
        <f t="shared" si="24"/>
        <v>4</v>
      </c>
      <c r="AU131">
        <f t="shared" si="24"/>
        <v>4</v>
      </c>
      <c r="AV131">
        <f t="shared" si="24"/>
        <v>4</v>
      </c>
      <c r="AW131">
        <f t="shared" si="24"/>
        <v>3</v>
      </c>
      <c r="AX131">
        <f t="shared" si="24"/>
        <v>3</v>
      </c>
      <c r="AY131">
        <f t="shared" si="24"/>
        <v>3</v>
      </c>
      <c r="AZ131">
        <f t="shared" si="24"/>
        <v>3</v>
      </c>
      <c r="BA131">
        <f t="shared" si="24"/>
        <v>3</v>
      </c>
      <c r="BB131">
        <f t="shared" si="24"/>
        <v>3</v>
      </c>
      <c r="BC131">
        <f t="shared" si="24"/>
        <v>3</v>
      </c>
      <c r="BD131">
        <f t="shared" si="24"/>
        <v>3</v>
      </c>
      <c r="BE131">
        <f t="shared" si="24"/>
        <v>3</v>
      </c>
      <c r="BF131">
        <f t="shared" si="23"/>
        <v>2</v>
      </c>
      <c r="BG131">
        <f t="shared" si="23"/>
        <v>2</v>
      </c>
      <c r="BH131">
        <f t="shared" si="23"/>
        <v>2</v>
      </c>
      <c r="BI131">
        <f t="shared" si="23"/>
        <v>2</v>
      </c>
      <c r="BJ131">
        <f t="shared" si="23"/>
        <v>2</v>
      </c>
      <c r="BK131">
        <f t="shared" si="23"/>
        <v>2</v>
      </c>
      <c r="BL131">
        <f t="shared" si="23"/>
        <v>1</v>
      </c>
      <c r="BM131">
        <f t="shared" si="23"/>
        <v>1</v>
      </c>
      <c r="BN131">
        <f t="shared" si="23"/>
        <v>1</v>
      </c>
      <c r="BO131">
        <f t="shared" si="23"/>
        <v>1</v>
      </c>
      <c r="BP131">
        <f t="shared" si="23"/>
        <v>1</v>
      </c>
      <c r="BQ131">
        <f t="shared" si="23"/>
        <v>1</v>
      </c>
      <c r="BR131">
        <f t="shared" si="23"/>
        <v>1</v>
      </c>
      <c r="BS131">
        <f t="shared" si="23"/>
        <v>1</v>
      </c>
      <c r="BT131">
        <f t="shared" si="23"/>
        <v>1</v>
      </c>
      <c r="BU131">
        <f t="shared" si="18"/>
        <v>1</v>
      </c>
      <c r="BV131">
        <f t="shared" si="18"/>
        <v>1</v>
      </c>
      <c r="BW131">
        <f t="shared" si="18"/>
        <v>1</v>
      </c>
      <c r="BX131">
        <f t="shared" si="18"/>
        <v>1</v>
      </c>
      <c r="BY131">
        <f t="shared" si="18"/>
        <v>0</v>
      </c>
    </row>
    <row r="132" spans="1:77" ht="16.3" thickTop="1" thickBot="1" x14ac:dyDescent="0.3">
      <c r="A132" s="16" t="s">
        <v>394</v>
      </c>
      <c r="B132" s="16" t="s">
        <v>405</v>
      </c>
      <c r="C132" s="16" t="s">
        <v>406</v>
      </c>
      <c r="D132" s="10">
        <f>VLOOKUP(C132, Overview!C$3:D$403, 2, FALSE)</f>
        <v>3</v>
      </c>
      <c r="E132" s="34">
        <f t="shared" si="14"/>
        <v>3.9</v>
      </c>
      <c r="F132" s="33">
        <f>IFERROR(VLOOKUP($C132, 'All Indicators - Breakdown'!$C:$GQ, F$1, FALSE), " ")</f>
        <v>5</v>
      </c>
      <c r="G132" s="33">
        <f>IFERROR(VLOOKUP($C132, 'All Indicators - Breakdown'!$C:$GQ, G$1, FALSE), " ")</f>
        <v>5</v>
      </c>
      <c r="H132" s="33">
        <f>IFERROR(VLOOKUP($C132, 'All Indicators - Breakdown'!$C:$GQ, H$1, FALSE), " ")</f>
        <v>4</v>
      </c>
      <c r="I132" s="33">
        <f>IFERROR(VLOOKUP($C132, 'All Indicators - Breakdown'!$C:$GQ, I$1, FALSE), " ")</f>
        <v>4</v>
      </c>
      <c r="J132" s="33">
        <f>IFERROR(VLOOKUP($C132, 'All Indicators - Breakdown'!$C:$GQ, J$1, FALSE), " ")</f>
        <v>3</v>
      </c>
      <c r="K132" s="33">
        <f>IFERROR(VLOOKUP($C132, 'All Indicators - Breakdown'!$C:$GQ, K$1, FALSE), " ")</f>
        <v>1</v>
      </c>
      <c r="L132" s="33">
        <f>IFERROR(VLOOKUP($C132, 'All Indicators - Breakdown'!$C:$GQ, L$1, FALSE), " ")</f>
        <v>3</v>
      </c>
      <c r="M132" s="33">
        <f>IFERROR(VLOOKUP($C132, 'All Indicators - Breakdown'!$C:$GQ, M$1, FALSE), " ")</f>
        <v>2</v>
      </c>
      <c r="N132" s="33" t="str">
        <f>IFERROR(VLOOKUP($C132, 'All Indicators - Breakdown'!$C:$GQ, N$1, FALSE), " ")</f>
        <v>N/A</v>
      </c>
      <c r="O132" s="33">
        <f>IFERROR(VLOOKUP($C132, 'All Indicators - Breakdown'!$C:$GQ, O$1, FALSE), " ")</f>
        <v>3</v>
      </c>
      <c r="P132" s="33">
        <f>IFERROR(VLOOKUP($C132, 'All Indicators - Breakdown'!$C:$GQ, P$1, FALSE), " ")</f>
        <v>2</v>
      </c>
      <c r="Q132" s="33">
        <f>IFERROR(VLOOKUP($C132, 'All Indicators - Breakdown'!$C:$GQ, Q$1, FALSE), " ")</f>
        <v>3</v>
      </c>
      <c r="R132" s="33">
        <f>IFERROR(VLOOKUP($C132, 'All Indicators - Breakdown'!$C:$GQ, R$1, FALSE), " ")</f>
        <v>2</v>
      </c>
      <c r="S132" s="33">
        <f>IFERROR(VLOOKUP($C132, 'All Indicators - Breakdown'!$C:$GQ, S$1, FALSE), " ")</f>
        <v>4</v>
      </c>
      <c r="T132" s="33">
        <f>IFERROR(VLOOKUP($C132, 'All Indicators - Breakdown'!$C:$GQ, T$1, FALSE), " ")</f>
        <v>3</v>
      </c>
      <c r="U132" s="33">
        <f>IFERROR(VLOOKUP($C132, 'All Indicators - Breakdown'!$C:$GQ, U$1, FALSE), " ")</f>
        <v>5</v>
      </c>
      <c r="V132" s="33">
        <f>IFERROR(VLOOKUP($C132, 'All Indicators - Breakdown'!$C:$GQ, V$1, FALSE), " ")</f>
        <v>1</v>
      </c>
      <c r="W132" s="33">
        <f>IFERROR(VLOOKUP($C132, 'All Indicators - Breakdown'!$C:$GQ, W$1, FALSE), " ")</f>
        <v>5</v>
      </c>
      <c r="X132" s="33">
        <f>IFERROR(VLOOKUP($C132, 'All Indicators - Breakdown'!$C:$GQ, X$1, FALSE), " ")</f>
        <v>1</v>
      </c>
      <c r="Y132" s="33">
        <f>IFERROR(VLOOKUP($C132, 'All Indicators - Breakdown'!$C:$GQ, Y$1, FALSE), " ")</f>
        <v>1</v>
      </c>
      <c r="Z132" s="33">
        <f>IFERROR(VLOOKUP($C132, 'All Indicators - Breakdown'!$C:$GQ, Z$1, FALSE), " ")</f>
        <v>3</v>
      </c>
      <c r="AA132" s="33">
        <f>IFERROR(VLOOKUP($C132, 'All Indicators - Breakdown'!$C:$GQ, AA$1, FALSE), " ")</f>
        <v>1</v>
      </c>
      <c r="AB132" s="33">
        <f>IFERROR(VLOOKUP($C132, 'All Indicators - Breakdown'!$C:$GQ, AB$1, FALSE), " ")</f>
        <v>3</v>
      </c>
      <c r="AC132" s="33">
        <f>IFERROR(VLOOKUP($C132, 'All Indicators - Breakdown'!$C:$GQ, AC$1, FALSE), " ")</f>
        <v>4</v>
      </c>
      <c r="AD132" s="33">
        <f>IFERROR(VLOOKUP($C132, 'All Indicators - Breakdown'!$C:$GQ, AD$1, FALSE), " ")</f>
        <v>1</v>
      </c>
      <c r="AE132" s="33">
        <f>IFERROR(VLOOKUP($C132, 'All Indicators - Breakdown'!$C:$HE, AE$1, FALSE), " ")</f>
        <v>1</v>
      </c>
      <c r="AF132" s="33">
        <f>IFERROR(VLOOKUP($C132, 'All Indicators - Breakdown'!$C:$HE, AF$1, FALSE), " ")</f>
        <v>2</v>
      </c>
      <c r="AG132" s="33">
        <f>IFERROR(VLOOKUP($C132, 'All Indicators - Breakdown'!$C:$HE, AG$1, FALSE), " ")</f>
        <v>4</v>
      </c>
      <c r="AH132" s="33">
        <f>IFERROR(VLOOKUP($C132, 'All Indicators - Breakdown'!$C:$HE, AH$1, FALSE), " ")</f>
        <v>3</v>
      </c>
      <c r="AI132" s="33">
        <f>IFERROR(VLOOKUP($C132, 'All Indicators - Breakdown'!$C:$HE, AI$1, FALSE), " ")</f>
        <v>3</v>
      </c>
      <c r="AJ132" s="33">
        <f>IFERROR(VLOOKUP($C132, 'All Indicators - Breakdown'!$C:$HZ, AJ$1, FALSE), " ")</f>
        <v>5</v>
      </c>
      <c r="AK132" s="33">
        <f>IFERROR(VLOOKUP($C132, 'All Indicators - Breakdown'!$C:$HZ, AK$1, FALSE), " ")</f>
        <v>4</v>
      </c>
      <c r="AL132" s="33" t="str">
        <f>IFERROR(VLOOKUP($C132, 'All Indicators - Breakdown'!$C:$HZ, AL$1, FALSE), " ")</f>
        <v>N/A</v>
      </c>
      <c r="AM132" s="33" t="str">
        <f>IFERROR(VLOOKUP($C132, 'All Indicators - Breakdown'!$C:$IU, AM$1, FALSE), " ")</f>
        <v>N/A</v>
      </c>
      <c r="AN132" s="33">
        <f>IFERROR(VLOOKUP($C132, 'All Indicators - Breakdown'!$C:$IU, AN$1, FALSE), " ")</f>
        <v>1</v>
      </c>
      <c r="AO132" s="33">
        <f>IFERROR(VLOOKUP($C132, 'All Indicators - Breakdown'!$C:$IU, AO$1, FALSE), " ")</f>
        <v>1</v>
      </c>
      <c r="AP132">
        <f t="shared" si="24"/>
        <v>5</v>
      </c>
      <c r="AQ132">
        <f t="shared" si="24"/>
        <v>5</v>
      </c>
      <c r="AR132">
        <f t="shared" si="24"/>
        <v>5</v>
      </c>
      <c r="AS132">
        <f t="shared" si="24"/>
        <v>5</v>
      </c>
      <c r="AT132">
        <f t="shared" si="24"/>
        <v>5</v>
      </c>
      <c r="AU132">
        <f t="shared" si="24"/>
        <v>4</v>
      </c>
      <c r="AV132">
        <f t="shared" si="24"/>
        <v>4</v>
      </c>
      <c r="AW132">
        <f t="shared" si="24"/>
        <v>4</v>
      </c>
      <c r="AX132">
        <f t="shared" si="24"/>
        <v>4</v>
      </c>
      <c r="AY132">
        <f t="shared" si="24"/>
        <v>4</v>
      </c>
      <c r="AZ132">
        <f t="shared" si="24"/>
        <v>4</v>
      </c>
      <c r="BA132">
        <f t="shared" si="24"/>
        <v>3</v>
      </c>
      <c r="BB132">
        <f t="shared" si="24"/>
        <v>3</v>
      </c>
      <c r="BC132">
        <f t="shared" si="24"/>
        <v>3</v>
      </c>
      <c r="BD132">
        <f t="shared" si="24"/>
        <v>3</v>
      </c>
      <c r="BE132">
        <f t="shared" si="24"/>
        <v>3</v>
      </c>
      <c r="BF132">
        <f t="shared" si="23"/>
        <v>3</v>
      </c>
      <c r="BG132">
        <f t="shared" si="23"/>
        <v>3</v>
      </c>
      <c r="BH132">
        <f t="shared" si="23"/>
        <v>3</v>
      </c>
      <c r="BI132">
        <f t="shared" si="23"/>
        <v>3</v>
      </c>
      <c r="BJ132">
        <f t="shared" si="23"/>
        <v>2</v>
      </c>
      <c r="BK132">
        <f t="shared" si="23"/>
        <v>2</v>
      </c>
      <c r="BL132">
        <f t="shared" si="23"/>
        <v>2</v>
      </c>
      <c r="BM132">
        <f t="shared" si="23"/>
        <v>2</v>
      </c>
      <c r="BN132">
        <f t="shared" si="23"/>
        <v>1</v>
      </c>
      <c r="BO132">
        <f t="shared" si="23"/>
        <v>1</v>
      </c>
      <c r="BP132">
        <f t="shared" si="23"/>
        <v>1</v>
      </c>
      <c r="BQ132">
        <f t="shared" si="23"/>
        <v>1</v>
      </c>
      <c r="BR132">
        <f t="shared" si="23"/>
        <v>1</v>
      </c>
      <c r="BS132">
        <f t="shared" si="23"/>
        <v>1</v>
      </c>
      <c r="BT132">
        <f t="shared" si="23"/>
        <v>1</v>
      </c>
      <c r="BU132">
        <f t="shared" si="18"/>
        <v>1</v>
      </c>
      <c r="BV132">
        <f t="shared" si="18"/>
        <v>1</v>
      </c>
      <c r="BW132">
        <f t="shared" si="18"/>
        <v>0</v>
      </c>
      <c r="BX132">
        <f t="shared" si="18"/>
        <v>0</v>
      </c>
      <c r="BY132">
        <f t="shared" si="18"/>
        <v>0</v>
      </c>
    </row>
    <row r="133" spans="1:77" ht="16.3" thickTop="1" thickBot="1" x14ac:dyDescent="0.3">
      <c r="A133" s="16" t="s">
        <v>394</v>
      </c>
      <c r="B133" s="16" t="s">
        <v>407</v>
      </c>
      <c r="C133" s="16" t="s">
        <v>408</v>
      </c>
      <c r="D133" s="10">
        <f>VLOOKUP(C133, Overview!C$3:D$403, 2, FALSE)</f>
        <v>3</v>
      </c>
      <c r="E133" s="34">
        <f t="shared" ref="E133:E196" si="25">ROUND(AVERAGE(AP133:BF133), 1)</f>
        <v>3.5</v>
      </c>
      <c r="F133" s="33">
        <f>IFERROR(VLOOKUP($C133, 'All Indicators - Breakdown'!$C:$GQ, F$1, FALSE), " ")</f>
        <v>4</v>
      </c>
      <c r="G133" s="33">
        <f>IFERROR(VLOOKUP($C133, 'All Indicators - Breakdown'!$C:$GQ, G$1, FALSE), " ")</f>
        <v>4</v>
      </c>
      <c r="H133" s="33">
        <f>IFERROR(VLOOKUP($C133, 'All Indicators - Breakdown'!$C:$GQ, H$1, FALSE), " ")</f>
        <v>4</v>
      </c>
      <c r="I133" s="33">
        <f>IFERROR(VLOOKUP($C133, 'All Indicators - Breakdown'!$C:$GQ, I$1, FALSE), " ")</f>
        <v>3</v>
      </c>
      <c r="J133" s="33">
        <f>IFERROR(VLOOKUP($C133, 'All Indicators - Breakdown'!$C:$GQ, J$1, FALSE), " ")</f>
        <v>3</v>
      </c>
      <c r="K133" s="33">
        <f>IFERROR(VLOOKUP($C133, 'All Indicators - Breakdown'!$C:$GQ, K$1, FALSE), " ")</f>
        <v>1</v>
      </c>
      <c r="L133" s="33">
        <f>IFERROR(VLOOKUP($C133, 'All Indicators - Breakdown'!$C:$GQ, L$1, FALSE), " ")</f>
        <v>1</v>
      </c>
      <c r="M133" s="33">
        <f>IFERROR(VLOOKUP($C133, 'All Indicators - Breakdown'!$C:$GQ, M$1, FALSE), " ")</f>
        <v>2</v>
      </c>
      <c r="N133" s="33" t="str">
        <f>IFERROR(VLOOKUP($C133, 'All Indicators - Breakdown'!$C:$GQ, N$1, FALSE), " ")</f>
        <v>N/A</v>
      </c>
      <c r="O133" s="33">
        <f>IFERROR(VLOOKUP($C133, 'All Indicators - Breakdown'!$C:$GQ, O$1, FALSE), " ")</f>
        <v>3</v>
      </c>
      <c r="P133" s="33">
        <f>IFERROR(VLOOKUP($C133, 'All Indicators - Breakdown'!$C:$GQ, P$1, FALSE), " ")</f>
        <v>1</v>
      </c>
      <c r="Q133" s="33">
        <f>IFERROR(VLOOKUP($C133, 'All Indicators - Breakdown'!$C:$GQ, Q$1, FALSE), " ")</f>
        <v>1</v>
      </c>
      <c r="R133" s="33">
        <f>IFERROR(VLOOKUP($C133, 'All Indicators - Breakdown'!$C:$GQ, R$1, FALSE), " ")</f>
        <v>2</v>
      </c>
      <c r="S133" s="33">
        <f>IFERROR(VLOOKUP($C133, 'All Indicators - Breakdown'!$C:$GQ, S$1, FALSE), " ")</f>
        <v>4</v>
      </c>
      <c r="T133" s="33">
        <f>IFERROR(VLOOKUP($C133, 'All Indicators - Breakdown'!$C:$GQ, T$1, FALSE), " ")</f>
        <v>2</v>
      </c>
      <c r="U133" s="33">
        <f>IFERROR(VLOOKUP($C133, 'All Indicators - Breakdown'!$C:$GQ, U$1, FALSE), " ")</f>
        <v>1</v>
      </c>
      <c r="V133" s="33">
        <f>IFERROR(VLOOKUP($C133, 'All Indicators - Breakdown'!$C:$GQ, V$1, FALSE), " ")</f>
        <v>1</v>
      </c>
      <c r="W133" s="33">
        <f>IFERROR(VLOOKUP($C133, 'All Indicators - Breakdown'!$C:$GQ, W$1, FALSE), " ")</f>
        <v>5</v>
      </c>
      <c r="X133" s="33">
        <f>IFERROR(VLOOKUP($C133, 'All Indicators - Breakdown'!$C:$GQ, X$1, FALSE), " ")</f>
        <v>1</v>
      </c>
      <c r="Y133" s="33">
        <f>IFERROR(VLOOKUP($C133, 'All Indicators - Breakdown'!$C:$GQ, Y$1, FALSE), " ")</f>
        <v>1</v>
      </c>
      <c r="Z133" s="33">
        <f>IFERROR(VLOOKUP($C133, 'All Indicators - Breakdown'!$C:$GQ, Z$1, FALSE), " ")</f>
        <v>3</v>
      </c>
      <c r="AA133" s="33">
        <f>IFERROR(VLOOKUP($C133, 'All Indicators - Breakdown'!$C:$GQ, AA$1, FALSE), " ")</f>
        <v>1</v>
      </c>
      <c r="AB133" s="33">
        <f>IFERROR(VLOOKUP($C133, 'All Indicators - Breakdown'!$C:$GQ, AB$1, FALSE), " ")</f>
        <v>3</v>
      </c>
      <c r="AC133" s="33">
        <f>IFERROR(VLOOKUP($C133, 'All Indicators - Breakdown'!$C:$GQ, AC$1, FALSE), " ")</f>
        <v>4</v>
      </c>
      <c r="AD133" s="33">
        <f>IFERROR(VLOOKUP($C133, 'All Indicators - Breakdown'!$C:$GQ, AD$1, FALSE), " ")</f>
        <v>1</v>
      </c>
      <c r="AE133" s="33">
        <f>IFERROR(VLOOKUP($C133, 'All Indicators - Breakdown'!$C:$HE, AE$1, FALSE), " ")</f>
        <v>1</v>
      </c>
      <c r="AF133" s="33">
        <f>IFERROR(VLOOKUP($C133, 'All Indicators - Breakdown'!$C:$HE, AF$1, FALSE), " ")</f>
        <v>2</v>
      </c>
      <c r="AG133" s="33">
        <f>IFERROR(VLOOKUP($C133, 'All Indicators - Breakdown'!$C:$HE, AG$1, FALSE), " ")</f>
        <v>3</v>
      </c>
      <c r="AH133" s="33">
        <f>IFERROR(VLOOKUP($C133, 'All Indicators - Breakdown'!$C:$HE, AH$1, FALSE), " ")</f>
        <v>3</v>
      </c>
      <c r="AI133" s="33">
        <f>IFERROR(VLOOKUP($C133, 'All Indicators - Breakdown'!$C:$HE, AI$1, FALSE), " ")</f>
        <v>3</v>
      </c>
      <c r="AJ133" s="33">
        <f>IFERROR(VLOOKUP($C133, 'All Indicators - Breakdown'!$C:$HZ, AJ$1, FALSE), " ")</f>
        <v>5</v>
      </c>
      <c r="AK133" s="33">
        <f>IFERROR(VLOOKUP($C133, 'All Indicators - Breakdown'!$C:$HZ, AK$1, FALSE), " ")</f>
        <v>3</v>
      </c>
      <c r="AL133" s="33">
        <f>IFERROR(VLOOKUP($C133, 'All Indicators - Breakdown'!$C:$HZ, AL$1, FALSE), " ")</f>
        <v>1</v>
      </c>
      <c r="AM133" s="33">
        <f>IFERROR(VLOOKUP($C133, 'All Indicators - Breakdown'!$C:$IU, AM$1, FALSE), " ")</f>
        <v>1</v>
      </c>
      <c r="AN133" s="33">
        <f>IFERROR(VLOOKUP($C133, 'All Indicators - Breakdown'!$C:$IU, AN$1, FALSE), " ")</f>
        <v>1</v>
      </c>
      <c r="AO133" s="33">
        <f>IFERROR(VLOOKUP($C133, 'All Indicators - Breakdown'!$C:$IU, AO$1, FALSE), " ")</f>
        <v>1</v>
      </c>
      <c r="AP133">
        <f t="shared" si="24"/>
        <v>5</v>
      </c>
      <c r="AQ133">
        <f t="shared" si="24"/>
        <v>5</v>
      </c>
      <c r="AR133">
        <f t="shared" si="24"/>
        <v>4</v>
      </c>
      <c r="AS133">
        <f t="shared" si="24"/>
        <v>4</v>
      </c>
      <c r="AT133">
        <f t="shared" si="24"/>
        <v>4</v>
      </c>
      <c r="AU133">
        <f t="shared" si="24"/>
        <v>4</v>
      </c>
      <c r="AV133">
        <f t="shared" si="24"/>
        <v>4</v>
      </c>
      <c r="AW133">
        <f t="shared" si="24"/>
        <v>3</v>
      </c>
      <c r="AX133">
        <f t="shared" si="24"/>
        <v>3</v>
      </c>
      <c r="AY133">
        <f t="shared" si="24"/>
        <v>3</v>
      </c>
      <c r="AZ133">
        <f t="shared" si="24"/>
        <v>3</v>
      </c>
      <c r="BA133">
        <f t="shared" si="24"/>
        <v>3</v>
      </c>
      <c r="BB133">
        <f t="shared" si="24"/>
        <v>3</v>
      </c>
      <c r="BC133">
        <f t="shared" si="24"/>
        <v>3</v>
      </c>
      <c r="BD133">
        <f t="shared" si="24"/>
        <v>3</v>
      </c>
      <c r="BE133">
        <f t="shared" si="24"/>
        <v>3</v>
      </c>
      <c r="BF133">
        <f t="shared" si="23"/>
        <v>2</v>
      </c>
      <c r="BG133">
        <f t="shared" si="23"/>
        <v>2</v>
      </c>
      <c r="BH133">
        <f t="shared" si="23"/>
        <v>2</v>
      </c>
      <c r="BI133">
        <f t="shared" si="23"/>
        <v>2</v>
      </c>
      <c r="BJ133">
        <f t="shared" si="23"/>
        <v>1</v>
      </c>
      <c r="BK133">
        <f t="shared" si="23"/>
        <v>1</v>
      </c>
      <c r="BL133">
        <f t="shared" si="23"/>
        <v>1</v>
      </c>
      <c r="BM133">
        <f t="shared" si="23"/>
        <v>1</v>
      </c>
      <c r="BN133">
        <f t="shared" si="23"/>
        <v>1</v>
      </c>
      <c r="BO133">
        <f t="shared" si="23"/>
        <v>1</v>
      </c>
      <c r="BP133">
        <f t="shared" si="23"/>
        <v>1</v>
      </c>
      <c r="BQ133">
        <f t="shared" si="23"/>
        <v>1</v>
      </c>
      <c r="BR133">
        <f t="shared" si="23"/>
        <v>1</v>
      </c>
      <c r="BS133">
        <f t="shared" si="23"/>
        <v>1</v>
      </c>
      <c r="BT133">
        <f t="shared" si="23"/>
        <v>1</v>
      </c>
      <c r="BU133">
        <f t="shared" si="18"/>
        <v>1</v>
      </c>
      <c r="BV133">
        <f t="shared" si="18"/>
        <v>1</v>
      </c>
      <c r="BW133">
        <f t="shared" si="18"/>
        <v>1</v>
      </c>
      <c r="BX133">
        <f t="shared" si="18"/>
        <v>1</v>
      </c>
      <c r="BY133">
        <f t="shared" si="18"/>
        <v>0</v>
      </c>
    </row>
    <row r="134" spans="1:77" ht="16.3" thickTop="1" thickBot="1" x14ac:dyDescent="0.3">
      <c r="A134" s="16" t="s">
        <v>394</v>
      </c>
      <c r="B134" s="16" t="s">
        <v>409</v>
      </c>
      <c r="C134" s="16" t="s">
        <v>410</v>
      </c>
      <c r="D134" s="10">
        <f>VLOOKUP(C134, Overview!C$3:D$403, 2, FALSE)</f>
        <v>3</v>
      </c>
      <c r="E134" s="34">
        <f t="shared" si="25"/>
        <v>3.8</v>
      </c>
      <c r="F134" s="33">
        <f>IFERROR(VLOOKUP($C134, 'All Indicators - Breakdown'!$C:$GQ, F$1, FALSE), " ")</f>
        <v>4</v>
      </c>
      <c r="G134" s="33">
        <f>IFERROR(VLOOKUP($C134, 'All Indicators - Breakdown'!$C:$GQ, G$1, FALSE), " ")</f>
        <v>5</v>
      </c>
      <c r="H134" s="33">
        <f>IFERROR(VLOOKUP($C134, 'All Indicators - Breakdown'!$C:$GQ, H$1, FALSE), " ")</f>
        <v>4</v>
      </c>
      <c r="I134" s="33">
        <f>IFERROR(VLOOKUP($C134, 'All Indicators - Breakdown'!$C:$GQ, I$1, FALSE), " ")</f>
        <v>4</v>
      </c>
      <c r="J134" s="33">
        <f>IFERROR(VLOOKUP($C134, 'All Indicators - Breakdown'!$C:$GQ, J$1, FALSE), " ")</f>
        <v>2</v>
      </c>
      <c r="K134" s="33">
        <f>IFERROR(VLOOKUP($C134, 'All Indicators - Breakdown'!$C:$GQ, K$1, FALSE), " ")</f>
        <v>1</v>
      </c>
      <c r="L134" s="33">
        <f>IFERROR(VLOOKUP($C134, 'All Indicators - Breakdown'!$C:$GQ, L$1, FALSE), " ")</f>
        <v>2</v>
      </c>
      <c r="M134" s="33">
        <f>IFERROR(VLOOKUP($C134, 'All Indicators - Breakdown'!$C:$GQ, M$1, FALSE), " ")</f>
        <v>2</v>
      </c>
      <c r="N134" s="33">
        <f>IFERROR(VLOOKUP($C134, 'All Indicators - Breakdown'!$C:$GQ, N$1, FALSE), " ")</f>
        <v>2</v>
      </c>
      <c r="O134" s="33">
        <f>IFERROR(VLOOKUP($C134, 'All Indicators - Breakdown'!$C:$GQ, O$1, FALSE), " ")</f>
        <v>3</v>
      </c>
      <c r="P134" s="33">
        <f>IFERROR(VLOOKUP($C134, 'All Indicators - Breakdown'!$C:$GQ, P$1, FALSE), " ")</f>
        <v>1</v>
      </c>
      <c r="Q134" s="33">
        <f>IFERROR(VLOOKUP($C134, 'All Indicators - Breakdown'!$C:$GQ, Q$1, FALSE), " ")</f>
        <v>1</v>
      </c>
      <c r="R134" s="33">
        <f>IFERROR(VLOOKUP($C134, 'All Indicators - Breakdown'!$C:$GQ, R$1, FALSE), " ")</f>
        <v>1</v>
      </c>
      <c r="S134" s="33">
        <f>IFERROR(VLOOKUP($C134, 'All Indicators - Breakdown'!$C:$GQ, S$1, FALSE), " ")</f>
        <v>5</v>
      </c>
      <c r="T134" s="33">
        <f>IFERROR(VLOOKUP($C134, 'All Indicators - Breakdown'!$C:$GQ, T$1, FALSE), " ")</f>
        <v>2</v>
      </c>
      <c r="U134" s="33">
        <f>IFERROR(VLOOKUP($C134, 'All Indicators - Breakdown'!$C:$GQ, U$1, FALSE), " ")</f>
        <v>3</v>
      </c>
      <c r="V134" s="33">
        <f>IFERROR(VLOOKUP($C134, 'All Indicators - Breakdown'!$C:$GQ, V$1, FALSE), " ")</f>
        <v>1</v>
      </c>
      <c r="W134" s="33">
        <f>IFERROR(VLOOKUP($C134, 'All Indicators - Breakdown'!$C:$GQ, W$1, FALSE), " ")</f>
        <v>5</v>
      </c>
      <c r="X134" s="33">
        <f>IFERROR(VLOOKUP($C134, 'All Indicators - Breakdown'!$C:$GQ, X$1, FALSE), " ")</f>
        <v>1</v>
      </c>
      <c r="Y134" s="33">
        <f>IFERROR(VLOOKUP($C134, 'All Indicators - Breakdown'!$C:$GQ, Y$1, FALSE), " ")</f>
        <v>1</v>
      </c>
      <c r="Z134" s="33">
        <f>IFERROR(VLOOKUP($C134, 'All Indicators - Breakdown'!$C:$GQ, Z$1, FALSE), " ")</f>
        <v>3</v>
      </c>
      <c r="AA134" s="33">
        <f>IFERROR(VLOOKUP($C134, 'All Indicators - Breakdown'!$C:$GQ, AA$1, FALSE), " ")</f>
        <v>3</v>
      </c>
      <c r="AB134" s="33">
        <f>IFERROR(VLOOKUP($C134, 'All Indicators - Breakdown'!$C:$GQ, AB$1, FALSE), " ")</f>
        <v>3</v>
      </c>
      <c r="AC134" s="33">
        <f>IFERROR(VLOOKUP($C134, 'All Indicators - Breakdown'!$C:$GQ, AC$1, FALSE), " ")</f>
        <v>4</v>
      </c>
      <c r="AD134" s="33">
        <f>IFERROR(VLOOKUP($C134, 'All Indicators - Breakdown'!$C:$GQ, AD$1, FALSE), " ")</f>
        <v>2</v>
      </c>
      <c r="AE134" s="33">
        <f>IFERROR(VLOOKUP($C134, 'All Indicators - Breakdown'!$C:$HE, AE$1, FALSE), " ")</f>
        <v>1</v>
      </c>
      <c r="AF134" s="33">
        <f>IFERROR(VLOOKUP($C134, 'All Indicators - Breakdown'!$C:$HE, AF$1, FALSE), " ")</f>
        <v>5</v>
      </c>
      <c r="AG134" s="33">
        <f>IFERROR(VLOOKUP($C134, 'All Indicators - Breakdown'!$C:$HE, AG$1, FALSE), " ")</f>
        <v>3</v>
      </c>
      <c r="AH134" s="33">
        <f>IFERROR(VLOOKUP($C134, 'All Indicators - Breakdown'!$C:$HE, AH$1, FALSE), " ")</f>
        <v>3</v>
      </c>
      <c r="AI134" s="33">
        <f>IFERROR(VLOOKUP($C134, 'All Indicators - Breakdown'!$C:$HE, AI$1, FALSE), " ")</f>
        <v>3</v>
      </c>
      <c r="AJ134" s="33">
        <f>IFERROR(VLOOKUP($C134, 'All Indicators - Breakdown'!$C:$HZ, AJ$1, FALSE), " ")</f>
        <v>5</v>
      </c>
      <c r="AK134" s="33">
        <f>IFERROR(VLOOKUP($C134, 'All Indicators - Breakdown'!$C:$HZ, AK$1, FALSE), " ")</f>
        <v>3</v>
      </c>
      <c r="AL134" s="33">
        <f>IFERROR(VLOOKUP($C134, 'All Indicators - Breakdown'!$C:$HZ, AL$1, FALSE), " ")</f>
        <v>1</v>
      </c>
      <c r="AM134" s="33">
        <f>IFERROR(VLOOKUP($C134, 'All Indicators - Breakdown'!$C:$IU, AM$1, FALSE), " ")</f>
        <v>2</v>
      </c>
      <c r="AN134" s="33">
        <f>IFERROR(VLOOKUP($C134, 'All Indicators - Breakdown'!$C:$IU, AN$1, FALSE), " ")</f>
        <v>1</v>
      </c>
      <c r="AO134" s="33">
        <f>IFERROR(VLOOKUP($C134, 'All Indicators - Breakdown'!$C:$IU, AO$1, FALSE), " ")</f>
        <v>1</v>
      </c>
      <c r="AP134">
        <f t="shared" si="24"/>
        <v>5</v>
      </c>
      <c r="AQ134">
        <f t="shared" si="24"/>
        <v>5</v>
      </c>
      <c r="AR134">
        <f t="shared" si="24"/>
        <v>5</v>
      </c>
      <c r="AS134">
        <f t="shared" si="24"/>
        <v>5</v>
      </c>
      <c r="AT134">
        <f t="shared" si="24"/>
        <v>5</v>
      </c>
      <c r="AU134">
        <f t="shared" si="24"/>
        <v>4</v>
      </c>
      <c r="AV134">
        <f t="shared" si="24"/>
        <v>4</v>
      </c>
      <c r="AW134">
        <f t="shared" si="24"/>
        <v>4</v>
      </c>
      <c r="AX134">
        <f t="shared" si="24"/>
        <v>4</v>
      </c>
      <c r="AY134">
        <f t="shared" si="24"/>
        <v>3</v>
      </c>
      <c r="AZ134">
        <f t="shared" si="24"/>
        <v>3</v>
      </c>
      <c r="BA134">
        <f t="shared" si="24"/>
        <v>3</v>
      </c>
      <c r="BB134">
        <f t="shared" si="24"/>
        <v>3</v>
      </c>
      <c r="BC134">
        <f t="shared" si="24"/>
        <v>3</v>
      </c>
      <c r="BD134">
        <f t="shared" si="24"/>
        <v>3</v>
      </c>
      <c r="BE134">
        <f t="shared" si="24"/>
        <v>3</v>
      </c>
      <c r="BF134">
        <f t="shared" si="23"/>
        <v>3</v>
      </c>
      <c r="BG134">
        <f t="shared" si="23"/>
        <v>3</v>
      </c>
      <c r="BH134">
        <f t="shared" si="23"/>
        <v>2</v>
      </c>
      <c r="BI134">
        <f t="shared" si="23"/>
        <v>2</v>
      </c>
      <c r="BJ134">
        <f t="shared" si="23"/>
        <v>2</v>
      </c>
      <c r="BK134">
        <f t="shared" si="23"/>
        <v>2</v>
      </c>
      <c r="BL134">
        <f t="shared" si="23"/>
        <v>2</v>
      </c>
      <c r="BM134">
        <f t="shared" si="23"/>
        <v>2</v>
      </c>
      <c r="BN134">
        <f t="shared" si="23"/>
        <v>2</v>
      </c>
      <c r="BO134">
        <f t="shared" si="23"/>
        <v>1</v>
      </c>
      <c r="BP134">
        <f t="shared" si="23"/>
        <v>1</v>
      </c>
      <c r="BQ134">
        <f t="shared" si="23"/>
        <v>1</v>
      </c>
      <c r="BR134">
        <f t="shared" si="23"/>
        <v>1</v>
      </c>
      <c r="BS134">
        <f t="shared" si="23"/>
        <v>1</v>
      </c>
      <c r="BT134">
        <f t="shared" si="23"/>
        <v>1</v>
      </c>
      <c r="BU134">
        <f t="shared" si="18"/>
        <v>1</v>
      </c>
      <c r="BV134">
        <f t="shared" si="18"/>
        <v>1</v>
      </c>
      <c r="BW134">
        <f t="shared" si="18"/>
        <v>1</v>
      </c>
      <c r="BX134">
        <f t="shared" si="18"/>
        <v>1</v>
      </c>
      <c r="BY134">
        <f t="shared" si="18"/>
        <v>1</v>
      </c>
    </row>
    <row r="135" spans="1:77" ht="16.3" thickTop="1" thickBot="1" x14ac:dyDescent="0.3">
      <c r="A135" s="16" t="s">
        <v>394</v>
      </c>
      <c r="B135" s="16" t="s">
        <v>411</v>
      </c>
      <c r="C135" s="16" t="s">
        <v>412</v>
      </c>
      <c r="D135" s="10">
        <f>VLOOKUP(C135, Overview!C$3:D$403, 2, FALSE)</f>
        <v>3</v>
      </c>
      <c r="E135" s="34">
        <f t="shared" si="25"/>
        <v>3.6</v>
      </c>
      <c r="F135" s="33">
        <f>IFERROR(VLOOKUP($C135, 'All Indicators - Breakdown'!$C:$GQ, F$1, FALSE), " ")</f>
        <v>5</v>
      </c>
      <c r="G135" s="33">
        <f>IFERROR(VLOOKUP($C135, 'All Indicators - Breakdown'!$C:$GQ, G$1, FALSE), " ")</f>
        <v>4</v>
      </c>
      <c r="H135" s="33">
        <f>IFERROR(VLOOKUP($C135, 'All Indicators - Breakdown'!$C:$GQ, H$1, FALSE), " ")</f>
        <v>4</v>
      </c>
      <c r="I135" s="33">
        <f>IFERROR(VLOOKUP($C135, 'All Indicators - Breakdown'!$C:$GQ, I$1, FALSE), " ")</f>
        <v>3</v>
      </c>
      <c r="J135" s="33">
        <f>IFERROR(VLOOKUP($C135, 'All Indicators - Breakdown'!$C:$GQ, J$1, FALSE), " ")</f>
        <v>2</v>
      </c>
      <c r="K135" s="33">
        <f>IFERROR(VLOOKUP($C135, 'All Indicators - Breakdown'!$C:$GQ, K$1, FALSE), " ")</f>
        <v>1</v>
      </c>
      <c r="L135" s="33">
        <f>IFERROR(VLOOKUP($C135, 'All Indicators - Breakdown'!$C:$GQ, L$1, FALSE), " ")</f>
        <v>1</v>
      </c>
      <c r="M135" s="33">
        <f>IFERROR(VLOOKUP($C135, 'All Indicators - Breakdown'!$C:$GQ, M$1, FALSE), " ")</f>
        <v>2</v>
      </c>
      <c r="N135" s="33" t="str">
        <f>IFERROR(VLOOKUP($C135, 'All Indicators - Breakdown'!$C:$GQ, N$1, FALSE), " ")</f>
        <v>N/A</v>
      </c>
      <c r="O135" s="33">
        <f>IFERROR(VLOOKUP($C135, 'All Indicators - Breakdown'!$C:$GQ, O$1, FALSE), " ")</f>
        <v>3</v>
      </c>
      <c r="P135" s="33">
        <f>IFERROR(VLOOKUP($C135, 'All Indicators - Breakdown'!$C:$GQ, P$1, FALSE), " ")</f>
        <v>2</v>
      </c>
      <c r="Q135" s="33">
        <f>IFERROR(VLOOKUP($C135, 'All Indicators - Breakdown'!$C:$GQ, Q$1, FALSE), " ")</f>
        <v>1</v>
      </c>
      <c r="R135" s="33">
        <f>IFERROR(VLOOKUP($C135, 'All Indicators - Breakdown'!$C:$GQ, R$1, FALSE), " ")</f>
        <v>2</v>
      </c>
      <c r="S135" s="33">
        <f>IFERROR(VLOOKUP($C135, 'All Indicators - Breakdown'!$C:$GQ, S$1, FALSE), " ")</f>
        <v>5</v>
      </c>
      <c r="T135" s="33">
        <f>IFERROR(VLOOKUP($C135, 'All Indicators - Breakdown'!$C:$GQ, T$1, FALSE), " ")</f>
        <v>2</v>
      </c>
      <c r="U135" s="33">
        <f>IFERROR(VLOOKUP($C135, 'All Indicators - Breakdown'!$C:$GQ, U$1, FALSE), " ")</f>
        <v>3</v>
      </c>
      <c r="V135" s="33">
        <f>IFERROR(VLOOKUP($C135, 'All Indicators - Breakdown'!$C:$GQ, V$1, FALSE), " ")</f>
        <v>1</v>
      </c>
      <c r="W135" s="33">
        <f>IFERROR(VLOOKUP($C135, 'All Indicators - Breakdown'!$C:$GQ, W$1, FALSE), " ")</f>
        <v>5</v>
      </c>
      <c r="X135" s="33">
        <f>IFERROR(VLOOKUP($C135, 'All Indicators - Breakdown'!$C:$GQ, X$1, FALSE), " ")</f>
        <v>1</v>
      </c>
      <c r="Y135" s="33">
        <f>IFERROR(VLOOKUP($C135, 'All Indicators - Breakdown'!$C:$GQ, Y$1, FALSE), " ")</f>
        <v>1</v>
      </c>
      <c r="Z135" s="33">
        <f>IFERROR(VLOOKUP($C135, 'All Indicators - Breakdown'!$C:$GQ, Z$1, FALSE), " ")</f>
        <v>3</v>
      </c>
      <c r="AA135" s="33">
        <f>IFERROR(VLOOKUP($C135, 'All Indicators - Breakdown'!$C:$GQ, AA$1, FALSE), " ")</f>
        <v>1</v>
      </c>
      <c r="AB135" s="33">
        <f>IFERROR(VLOOKUP($C135, 'All Indicators - Breakdown'!$C:$GQ, AB$1, FALSE), " ")</f>
        <v>3</v>
      </c>
      <c r="AC135" s="33">
        <f>IFERROR(VLOOKUP($C135, 'All Indicators - Breakdown'!$C:$GQ, AC$1, FALSE), " ")</f>
        <v>5</v>
      </c>
      <c r="AD135" s="33">
        <f>IFERROR(VLOOKUP($C135, 'All Indicators - Breakdown'!$C:$GQ, AD$1, FALSE), " ")</f>
        <v>1</v>
      </c>
      <c r="AE135" s="33">
        <f>IFERROR(VLOOKUP($C135, 'All Indicators - Breakdown'!$C:$HE, AE$1, FALSE), " ")</f>
        <v>1</v>
      </c>
      <c r="AF135" s="33">
        <f>IFERROR(VLOOKUP($C135, 'All Indicators - Breakdown'!$C:$HE, AF$1, FALSE), " ")</f>
        <v>2</v>
      </c>
      <c r="AG135" s="33">
        <f>IFERROR(VLOOKUP($C135, 'All Indicators - Breakdown'!$C:$HE, AG$1, FALSE), " ")</f>
        <v>3</v>
      </c>
      <c r="AH135" s="33">
        <f>IFERROR(VLOOKUP($C135, 'All Indicators - Breakdown'!$C:$HE, AH$1, FALSE), " ")</f>
        <v>3</v>
      </c>
      <c r="AI135" s="33">
        <f>IFERROR(VLOOKUP($C135, 'All Indicators - Breakdown'!$C:$HE, AI$1, FALSE), " ")</f>
        <v>3</v>
      </c>
      <c r="AJ135" s="33">
        <f>IFERROR(VLOOKUP($C135, 'All Indicators - Breakdown'!$C:$HZ, AJ$1, FALSE), " ")</f>
        <v>4</v>
      </c>
      <c r="AK135" s="33">
        <f>IFERROR(VLOOKUP($C135, 'All Indicators - Breakdown'!$C:$HZ, AK$1, FALSE), " ")</f>
        <v>3</v>
      </c>
      <c r="AL135" s="33">
        <f>IFERROR(VLOOKUP($C135, 'All Indicators - Breakdown'!$C:$HZ, AL$1, FALSE), " ")</f>
        <v>1</v>
      </c>
      <c r="AM135" s="33">
        <f>IFERROR(VLOOKUP($C135, 'All Indicators - Breakdown'!$C:$IU, AM$1, FALSE), " ")</f>
        <v>3</v>
      </c>
      <c r="AN135" s="33">
        <f>IFERROR(VLOOKUP($C135, 'All Indicators - Breakdown'!$C:$IU, AN$1, FALSE), " ")</f>
        <v>1</v>
      </c>
      <c r="AO135" s="33">
        <f>IFERROR(VLOOKUP($C135, 'All Indicators - Breakdown'!$C:$IU, AO$1, FALSE), " ")</f>
        <v>1</v>
      </c>
      <c r="AP135">
        <f t="shared" si="24"/>
        <v>5</v>
      </c>
      <c r="AQ135">
        <f t="shared" si="24"/>
        <v>5</v>
      </c>
      <c r="AR135">
        <f t="shared" si="24"/>
        <v>5</v>
      </c>
      <c r="AS135">
        <f t="shared" si="24"/>
        <v>5</v>
      </c>
      <c r="AT135">
        <f t="shared" si="24"/>
        <v>4</v>
      </c>
      <c r="AU135">
        <f t="shared" si="24"/>
        <v>4</v>
      </c>
      <c r="AV135">
        <f t="shared" si="24"/>
        <v>4</v>
      </c>
      <c r="AW135">
        <f t="shared" si="24"/>
        <v>3</v>
      </c>
      <c r="AX135">
        <f t="shared" si="24"/>
        <v>3</v>
      </c>
      <c r="AY135">
        <f t="shared" si="24"/>
        <v>3</v>
      </c>
      <c r="AZ135">
        <f t="shared" si="24"/>
        <v>3</v>
      </c>
      <c r="BA135">
        <f t="shared" si="24"/>
        <v>3</v>
      </c>
      <c r="BB135">
        <f t="shared" si="24"/>
        <v>3</v>
      </c>
      <c r="BC135">
        <f t="shared" si="24"/>
        <v>3</v>
      </c>
      <c r="BD135">
        <f t="shared" si="24"/>
        <v>3</v>
      </c>
      <c r="BE135">
        <f t="shared" si="24"/>
        <v>3</v>
      </c>
      <c r="BF135">
        <f t="shared" si="23"/>
        <v>3</v>
      </c>
      <c r="BG135">
        <f t="shared" si="23"/>
        <v>2</v>
      </c>
      <c r="BH135">
        <f t="shared" si="23"/>
        <v>2</v>
      </c>
      <c r="BI135">
        <f t="shared" si="23"/>
        <v>2</v>
      </c>
      <c r="BJ135">
        <f t="shared" si="23"/>
        <v>2</v>
      </c>
      <c r="BK135">
        <f t="shared" si="23"/>
        <v>2</v>
      </c>
      <c r="BL135">
        <f t="shared" si="23"/>
        <v>2</v>
      </c>
      <c r="BM135">
        <f t="shared" si="23"/>
        <v>1</v>
      </c>
      <c r="BN135">
        <f t="shared" si="23"/>
        <v>1</v>
      </c>
      <c r="BO135">
        <f t="shared" si="23"/>
        <v>1</v>
      </c>
      <c r="BP135">
        <f t="shared" si="23"/>
        <v>1</v>
      </c>
      <c r="BQ135">
        <f t="shared" si="23"/>
        <v>1</v>
      </c>
      <c r="BR135">
        <f t="shared" si="23"/>
        <v>1</v>
      </c>
      <c r="BS135">
        <f t="shared" si="23"/>
        <v>1</v>
      </c>
      <c r="BT135">
        <f t="shared" si="23"/>
        <v>1</v>
      </c>
      <c r="BU135">
        <f t="shared" si="18"/>
        <v>1</v>
      </c>
      <c r="BV135">
        <f t="shared" si="18"/>
        <v>1</v>
      </c>
      <c r="BW135">
        <f t="shared" si="18"/>
        <v>1</v>
      </c>
      <c r="BX135">
        <f t="shared" si="18"/>
        <v>1</v>
      </c>
      <c r="BY135">
        <f t="shared" si="18"/>
        <v>0</v>
      </c>
    </row>
    <row r="136" spans="1:77" ht="16.3" thickTop="1" thickBot="1" x14ac:dyDescent="0.3">
      <c r="A136" s="16" t="s">
        <v>394</v>
      </c>
      <c r="B136" s="16" t="s">
        <v>413</v>
      </c>
      <c r="C136" s="16" t="s">
        <v>414</v>
      </c>
      <c r="D136" s="10">
        <f>VLOOKUP(C136, Overview!C$3:D$403, 2, FALSE)</f>
        <v>3</v>
      </c>
      <c r="E136" s="34">
        <f t="shared" si="25"/>
        <v>3.6</v>
      </c>
      <c r="F136" s="33">
        <f>IFERROR(VLOOKUP($C136, 'All Indicators - Breakdown'!$C:$GQ, F$1, FALSE), " ")</f>
        <v>4</v>
      </c>
      <c r="G136" s="33">
        <f>IFERROR(VLOOKUP($C136, 'All Indicators - Breakdown'!$C:$GQ, G$1, FALSE), " ")</f>
        <v>4</v>
      </c>
      <c r="H136" s="33">
        <f>IFERROR(VLOOKUP($C136, 'All Indicators - Breakdown'!$C:$GQ, H$1, FALSE), " ")</f>
        <v>4</v>
      </c>
      <c r="I136" s="33">
        <f>IFERROR(VLOOKUP($C136, 'All Indicators - Breakdown'!$C:$GQ, I$1, FALSE), " ")</f>
        <v>4</v>
      </c>
      <c r="J136" s="33">
        <f>IFERROR(VLOOKUP($C136, 'All Indicators - Breakdown'!$C:$GQ, J$1, FALSE), " ")</f>
        <v>2</v>
      </c>
      <c r="K136" s="33">
        <f>IFERROR(VLOOKUP($C136, 'All Indicators - Breakdown'!$C:$GQ, K$1, FALSE), " ")</f>
        <v>1</v>
      </c>
      <c r="L136" s="33">
        <f>IFERROR(VLOOKUP($C136, 'All Indicators - Breakdown'!$C:$GQ, L$1, FALSE), " ")</f>
        <v>2</v>
      </c>
      <c r="M136" s="33">
        <f>IFERROR(VLOOKUP($C136, 'All Indicators - Breakdown'!$C:$GQ, M$1, FALSE), " ")</f>
        <v>2</v>
      </c>
      <c r="N136" s="33" t="str">
        <f>IFERROR(VLOOKUP($C136, 'All Indicators - Breakdown'!$C:$GQ, N$1, FALSE), " ")</f>
        <v>N/A</v>
      </c>
      <c r="O136" s="33">
        <f>IFERROR(VLOOKUP($C136, 'All Indicators - Breakdown'!$C:$GQ, O$1, FALSE), " ")</f>
        <v>2</v>
      </c>
      <c r="P136" s="33">
        <f>IFERROR(VLOOKUP($C136, 'All Indicators - Breakdown'!$C:$GQ, P$1, FALSE), " ")</f>
        <v>1</v>
      </c>
      <c r="Q136" s="33">
        <f>IFERROR(VLOOKUP($C136, 'All Indicators - Breakdown'!$C:$GQ, Q$1, FALSE), " ")</f>
        <v>1</v>
      </c>
      <c r="R136" s="33">
        <f>IFERROR(VLOOKUP($C136, 'All Indicators - Breakdown'!$C:$GQ, R$1, FALSE), " ")</f>
        <v>1</v>
      </c>
      <c r="S136" s="33">
        <f>IFERROR(VLOOKUP($C136, 'All Indicators - Breakdown'!$C:$GQ, S$1, FALSE), " ")</f>
        <v>3</v>
      </c>
      <c r="T136" s="33">
        <f>IFERROR(VLOOKUP($C136, 'All Indicators - Breakdown'!$C:$GQ, T$1, FALSE), " ")</f>
        <v>2</v>
      </c>
      <c r="U136" s="33">
        <f>IFERROR(VLOOKUP($C136, 'All Indicators - Breakdown'!$C:$GQ, U$1, FALSE), " ")</f>
        <v>3</v>
      </c>
      <c r="V136" s="33">
        <f>IFERROR(VLOOKUP($C136, 'All Indicators - Breakdown'!$C:$GQ, V$1, FALSE), " ")</f>
        <v>1</v>
      </c>
      <c r="W136" s="33">
        <f>IFERROR(VLOOKUP($C136, 'All Indicators - Breakdown'!$C:$GQ, W$1, FALSE), " ")</f>
        <v>5</v>
      </c>
      <c r="X136" s="33">
        <f>IFERROR(VLOOKUP($C136, 'All Indicators - Breakdown'!$C:$GQ, X$1, FALSE), " ")</f>
        <v>1</v>
      </c>
      <c r="Y136" s="33">
        <f>IFERROR(VLOOKUP($C136, 'All Indicators - Breakdown'!$C:$GQ, Y$1, FALSE), " ")</f>
        <v>1</v>
      </c>
      <c r="Z136" s="33">
        <f>IFERROR(VLOOKUP($C136, 'All Indicators - Breakdown'!$C:$GQ, Z$1, FALSE), " ")</f>
        <v>3</v>
      </c>
      <c r="AA136" s="33">
        <f>IFERROR(VLOOKUP($C136, 'All Indicators - Breakdown'!$C:$GQ, AA$1, FALSE), " ")</f>
        <v>2</v>
      </c>
      <c r="AB136" s="33">
        <f>IFERROR(VLOOKUP($C136, 'All Indicators - Breakdown'!$C:$GQ, AB$1, FALSE), " ")</f>
        <v>3</v>
      </c>
      <c r="AC136" s="33">
        <f>IFERROR(VLOOKUP($C136, 'All Indicators - Breakdown'!$C:$GQ, AC$1, FALSE), " ")</f>
        <v>5</v>
      </c>
      <c r="AD136" s="33">
        <f>IFERROR(VLOOKUP($C136, 'All Indicators - Breakdown'!$C:$GQ, AD$1, FALSE), " ")</f>
        <v>2</v>
      </c>
      <c r="AE136" s="33">
        <f>IFERROR(VLOOKUP($C136, 'All Indicators - Breakdown'!$C:$HE, AE$1, FALSE), " ")</f>
        <v>1</v>
      </c>
      <c r="AF136" s="33">
        <f>IFERROR(VLOOKUP($C136, 'All Indicators - Breakdown'!$C:$HE, AF$1, FALSE), " ")</f>
        <v>5</v>
      </c>
      <c r="AG136" s="33">
        <f>IFERROR(VLOOKUP($C136, 'All Indicators - Breakdown'!$C:$HE, AG$1, FALSE), " ")</f>
        <v>3</v>
      </c>
      <c r="AH136" s="33">
        <f>IFERROR(VLOOKUP($C136, 'All Indicators - Breakdown'!$C:$HE, AH$1, FALSE), " ")</f>
        <v>3</v>
      </c>
      <c r="AI136" s="33">
        <f>IFERROR(VLOOKUP($C136, 'All Indicators - Breakdown'!$C:$HE, AI$1, FALSE), " ")</f>
        <v>3</v>
      </c>
      <c r="AJ136" s="33">
        <f>IFERROR(VLOOKUP($C136, 'All Indicators - Breakdown'!$C:$HZ, AJ$1, FALSE), " ")</f>
        <v>5</v>
      </c>
      <c r="AK136" s="33">
        <f>IFERROR(VLOOKUP($C136, 'All Indicators - Breakdown'!$C:$HZ, AK$1, FALSE), " ")</f>
        <v>3</v>
      </c>
      <c r="AL136" s="33">
        <f>IFERROR(VLOOKUP($C136, 'All Indicators - Breakdown'!$C:$HZ, AL$1, FALSE), " ")</f>
        <v>1</v>
      </c>
      <c r="AM136" s="33">
        <f>IFERROR(VLOOKUP($C136, 'All Indicators - Breakdown'!$C:$IU, AM$1, FALSE), " ")</f>
        <v>1</v>
      </c>
      <c r="AN136" s="33">
        <f>IFERROR(VLOOKUP($C136, 'All Indicators - Breakdown'!$C:$IU, AN$1, FALSE), " ")</f>
        <v>1</v>
      </c>
      <c r="AO136" s="33">
        <f>IFERROR(VLOOKUP($C136, 'All Indicators - Breakdown'!$C:$IU, AO$1, FALSE), " ")</f>
        <v>1</v>
      </c>
      <c r="AP136">
        <f t="shared" si="24"/>
        <v>5</v>
      </c>
      <c r="AQ136">
        <f t="shared" si="24"/>
        <v>5</v>
      </c>
      <c r="AR136">
        <f t="shared" si="24"/>
        <v>5</v>
      </c>
      <c r="AS136">
        <f t="shared" si="24"/>
        <v>5</v>
      </c>
      <c r="AT136">
        <f t="shared" si="24"/>
        <v>4</v>
      </c>
      <c r="AU136">
        <f t="shared" si="24"/>
        <v>4</v>
      </c>
      <c r="AV136">
        <f t="shared" si="24"/>
        <v>4</v>
      </c>
      <c r="AW136">
        <f t="shared" si="24"/>
        <v>4</v>
      </c>
      <c r="AX136">
        <f t="shared" si="24"/>
        <v>3</v>
      </c>
      <c r="AY136">
        <f t="shared" si="24"/>
        <v>3</v>
      </c>
      <c r="AZ136">
        <f t="shared" si="24"/>
        <v>3</v>
      </c>
      <c r="BA136">
        <f t="shared" si="24"/>
        <v>3</v>
      </c>
      <c r="BB136">
        <f t="shared" si="24"/>
        <v>3</v>
      </c>
      <c r="BC136">
        <f t="shared" si="24"/>
        <v>3</v>
      </c>
      <c r="BD136">
        <f t="shared" si="24"/>
        <v>3</v>
      </c>
      <c r="BE136">
        <f t="shared" si="24"/>
        <v>3</v>
      </c>
      <c r="BF136">
        <f t="shared" si="23"/>
        <v>2</v>
      </c>
      <c r="BG136">
        <f t="shared" si="23"/>
        <v>2</v>
      </c>
      <c r="BH136">
        <f t="shared" si="23"/>
        <v>2</v>
      </c>
      <c r="BI136">
        <f t="shared" si="23"/>
        <v>2</v>
      </c>
      <c r="BJ136">
        <f t="shared" si="23"/>
        <v>2</v>
      </c>
      <c r="BK136">
        <f t="shared" si="23"/>
        <v>2</v>
      </c>
      <c r="BL136">
        <f t="shared" si="23"/>
        <v>2</v>
      </c>
      <c r="BM136">
        <f t="shared" si="23"/>
        <v>1</v>
      </c>
      <c r="BN136">
        <f t="shared" si="23"/>
        <v>1</v>
      </c>
      <c r="BO136">
        <f t="shared" si="23"/>
        <v>1</v>
      </c>
      <c r="BP136">
        <f t="shared" si="23"/>
        <v>1</v>
      </c>
      <c r="BQ136">
        <f t="shared" si="23"/>
        <v>1</v>
      </c>
      <c r="BR136">
        <f t="shared" si="23"/>
        <v>1</v>
      </c>
      <c r="BS136">
        <f t="shared" si="23"/>
        <v>1</v>
      </c>
      <c r="BT136">
        <f t="shared" si="23"/>
        <v>1</v>
      </c>
      <c r="BU136">
        <f t="shared" si="18"/>
        <v>1</v>
      </c>
      <c r="BV136">
        <f t="shared" si="18"/>
        <v>1</v>
      </c>
      <c r="BW136">
        <f t="shared" si="18"/>
        <v>1</v>
      </c>
      <c r="BX136">
        <f t="shared" si="18"/>
        <v>1</v>
      </c>
      <c r="BY136">
        <f t="shared" si="18"/>
        <v>0</v>
      </c>
    </row>
    <row r="137" spans="1:77" ht="16.3" thickTop="1" thickBot="1" x14ac:dyDescent="0.3">
      <c r="A137" s="16" t="s">
        <v>394</v>
      </c>
      <c r="B137" s="16" t="s">
        <v>415</v>
      </c>
      <c r="C137" s="16" t="s">
        <v>416</v>
      </c>
      <c r="D137" s="10">
        <f>VLOOKUP(C137, Overview!C$3:D$403, 2, FALSE)</f>
        <v>3</v>
      </c>
      <c r="E137" s="34">
        <f t="shared" si="25"/>
        <v>3.5</v>
      </c>
      <c r="F137" s="33">
        <f>IFERROR(VLOOKUP($C137, 'All Indicators - Breakdown'!$C:$GQ, F$1, FALSE), " ")</f>
        <v>4</v>
      </c>
      <c r="G137" s="33">
        <f>IFERROR(VLOOKUP($C137, 'All Indicators - Breakdown'!$C:$GQ, G$1, FALSE), " ")</f>
        <v>4</v>
      </c>
      <c r="H137" s="33">
        <f>IFERROR(VLOOKUP($C137, 'All Indicators - Breakdown'!$C:$GQ, H$1, FALSE), " ")</f>
        <v>4</v>
      </c>
      <c r="I137" s="33">
        <f>IFERROR(VLOOKUP($C137, 'All Indicators - Breakdown'!$C:$GQ, I$1, FALSE), " ")</f>
        <v>4</v>
      </c>
      <c r="J137" s="33">
        <f>IFERROR(VLOOKUP($C137, 'All Indicators - Breakdown'!$C:$GQ, J$1, FALSE), " ")</f>
        <v>2</v>
      </c>
      <c r="K137" s="33">
        <f>IFERROR(VLOOKUP($C137, 'All Indicators - Breakdown'!$C:$GQ, K$1, FALSE), " ")</f>
        <v>1</v>
      </c>
      <c r="L137" s="33">
        <f>IFERROR(VLOOKUP($C137, 'All Indicators - Breakdown'!$C:$GQ, L$1, FALSE), " ")</f>
        <v>2</v>
      </c>
      <c r="M137" s="33">
        <f>IFERROR(VLOOKUP($C137, 'All Indicators - Breakdown'!$C:$GQ, M$1, FALSE), " ")</f>
        <v>2</v>
      </c>
      <c r="N137" s="33" t="str">
        <f>IFERROR(VLOOKUP($C137, 'All Indicators - Breakdown'!$C:$GQ, N$1, FALSE), " ")</f>
        <v>N/A</v>
      </c>
      <c r="O137" s="33">
        <f>IFERROR(VLOOKUP($C137, 'All Indicators - Breakdown'!$C:$GQ, O$1, FALSE), " ")</f>
        <v>3</v>
      </c>
      <c r="P137" s="33">
        <f>IFERROR(VLOOKUP($C137, 'All Indicators - Breakdown'!$C:$GQ, P$1, FALSE), " ")</f>
        <v>1</v>
      </c>
      <c r="Q137" s="33">
        <f>IFERROR(VLOOKUP($C137, 'All Indicators - Breakdown'!$C:$GQ, Q$1, FALSE), " ")</f>
        <v>1</v>
      </c>
      <c r="R137" s="33">
        <f>IFERROR(VLOOKUP($C137, 'All Indicators - Breakdown'!$C:$GQ, R$1, FALSE), " ")</f>
        <v>1</v>
      </c>
      <c r="S137" s="33">
        <f>IFERROR(VLOOKUP($C137, 'All Indicators - Breakdown'!$C:$GQ, S$1, FALSE), " ")</f>
        <v>4</v>
      </c>
      <c r="T137" s="33">
        <f>IFERROR(VLOOKUP($C137, 'All Indicators - Breakdown'!$C:$GQ, T$1, FALSE), " ")</f>
        <v>2</v>
      </c>
      <c r="U137" s="33">
        <f>IFERROR(VLOOKUP($C137, 'All Indicators - Breakdown'!$C:$GQ, U$1, FALSE), " ")</f>
        <v>3</v>
      </c>
      <c r="V137" s="33">
        <f>IFERROR(VLOOKUP($C137, 'All Indicators - Breakdown'!$C:$GQ, V$1, FALSE), " ")</f>
        <v>1</v>
      </c>
      <c r="W137" s="33">
        <f>IFERROR(VLOOKUP($C137, 'All Indicators - Breakdown'!$C:$GQ, W$1, FALSE), " ")</f>
        <v>5</v>
      </c>
      <c r="X137" s="33">
        <f>IFERROR(VLOOKUP($C137, 'All Indicators - Breakdown'!$C:$GQ, X$1, FALSE), " ")</f>
        <v>1</v>
      </c>
      <c r="Y137" s="33">
        <f>IFERROR(VLOOKUP($C137, 'All Indicators - Breakdown'!$C:$GQ, Y$1, FALSE), " ")</f>
        <v>1</v>
      </c>
      <c r="Z137" s="33">
        <f>IFERROR(VLOOKUP($C137, 'All Indicators - Breakdown'!$C:$GQ, Z$1, FALSE), " ")</f>
        <v>3</v>
      </c>
      <c r="AA137" s="33">
        <f>IFERROR(VLOOKUP($C137, 'All Indicators - Breakdown'!$C:$GQ, AA$1, FALSE), " ")</f>
        <v>2</v>
      </c>
      <c r="AB137" s="33">
        <f>IFERROR(VLOOKUP($C137, 'All Indicators - Breakdown'!$C:$GQ, AB$1, FALSE), " ")</f>
        <v>3</v>
      </c>
      <c r="AC137" s="33">
        <f>IFERROR(VLOOKUP($C137, 'All Indicators - Breakdown'!$C:$GQ, AC$1, FALSE), " ")</f>
        <v>4</v>
      </c>
      <c r="AD137" s="33">
        <f>IFERROR(VLOOKUP($C137, 'All Indicators - Breakdown'!$C:$GQ, AD$1, FALSE), " ")</f>
        <v>2</v>
      </c>
      <c r="AE137" s="33">
        <f>IFERROR(VLOOKUP($C137, 'All Indicators - Breakdown'!$C:$HE, AE$1, FALSE), " ")</f>
        <v>1</v>
      </c>
      <c r="AF137" s="33">
        <f>IFERROR(VLOOKUP($C137, 'All Indicators - Breakdown'!$C:$HE, AF$1, FALSE), " ")</f>
        <v>2</v>
      </c>
      <c r="AG137" s="33">
        <f>IFERROR(VLOOKUP($C137, 'All Indicators - Breakdown'!$C:$HE, AG$1, FALSE), " ")</f>
        <v>4</v>
      </c>
      <c r="AH137" s="33">
        <f>IFERROR(VLOOKUP($C137, 'All Indicators - Breakdown'!$C:$HE, AH$1, FALSE), " ")</f>
        <v>3</v>
      </c>
      <c r="AI137" s="33">
        <f>IFERROR(VLOOKUP($C137, 'All Indicators - Breakdown'!$C:$HE, AI$1, FALSE), " ")</f>
        <v>3</v>
      </c>
      <c r="AJ137" s="33">
        <f>IFERROR(VLOOKUP($C137, 'All Indicators - Breakdown'!$C:$HZ, AJ$1, FALSE), " ")</f>
        <v>5</v>
      </c>
      <c r="AK137" s="33">
        <f>IFERROR(VLOOKUP($C137, 'All Indicators - Breakdown'!$C:$HZ, AK$1, FALSE), " ")</f>
        <v>2</v>
      </c>
      <c r="AL137" s="33">
        <f>IFERROR(VLOOKUP($C137, 'All Indicators - Breakdown'!$C:$HZ, AL$1, FALSE), " ")</f>
        <v>1</v>
      </c>
      <c r="AM137" s="33">
        <f>IFERROR(VLOOKUP($C137, 'All Indicators - Breakdown'!$C:$IU, AM$1, FALSE), " ")</f>
        <v>2</v>
      </c>
      <c r="AN137" s="33">
        <f>IFERROR(VLOOKUP($C137, 'All Indicators - Breakdown'!$C:$IU, AN$1, FALSE), " ")</f>
        <v>1</v>
      </c>
      <c r="AO137" s="33">
        <f>IFERROR(VLOOKUP($C137, 'All Indicators - Breakdown'!$C:$IU, AO$1, FALSE), " ")</f>
        <v>1</v>
      </c>
      <c r="AP137">
        <f t="shared" si="24"/>
        <v>5</v>
      </c>
      <c r="AQ137">
        <f t="shared" si="24"/>
        <v>5</v>
      </c>
      <c r="AR137">
        <f t="shared" si="24"/>
        <v>4</v>
      </c>
      <c r="AS137">
        <f t="shared" si="24"/>
        <v>4</v>
      </c>
      <c r="AT137">
        <f t="shared" si="24"/>
        <v>4</v>
      </c>
      <c r="AU137">
        <f t="shared" si="24"/>
        <v>4</v>
      </c>
      <c r="AV137">
        <f t="shared" si="24"/>
        <v>4</v>
      </c>
      <c r="AW137">
        <f t="shared" si="24"/>
        <v>4</v>
      </c>
      <c r="AX137">
        <f t="shared" si="24"/>
        <v>4</v>
      </c>
      <c r="AY137">
        <f t="shared" si="24"/>
        <v>3</v>
      </c>
      <c r="AZ137">
        <f t="shared" si="24"/>
        <v>3</v>
      </c>
      <c r="BA137">
        <f t="shared" si="24"/>
        <v>3</v>
      </c>
      <c r="BB137">
        <f t="shared" si="24"/>
        <v>3</v>
      </c>
      <c r="BC137">
        <f t="shared" si="24"/>
        <v>3</v>
      </c>
      <c r="BD137">
        <f t="shared" si="24"/>
        <v>3</v>
      </c>
      <c r="BE137">
        <f t="shared" si="24"/>
        <v>2</v>
      </c>
      <c r="BF137">
        <f t="shared" si="23"/>
        <v>2</v>
      </c>
      <c r="BG137">
        <f t="shared" si="23"/>
        <v>2</v>
      </c>
      <c r="BH137">
        <f t="shared" si="23"/>
        <v>2</v>
      </c>
      <c r="BI137">
        <f t="shared" si="23"/>
        <v>2</v>
      </c>
      <c r="BJ137">
        <f t="shared" si="23"/>
        <v>2</v>
      </c>
      <c r="BK137">
        <f t="shared" si="23"/>
        <v>2</v>
      </c>
      <c r="BL137">
        <f t="shared" si="23"/>
        <v>2</v>
      </c>
      <c r="BM137">
        <f t="shared" si="23"/>
        <v>2</v>
      </c>
      <c r="BN137">
        <f t="shared" si="23"/>
        <v>1</v>
      </c>
      <c r="BO137">
        <f t="shared" si="23"/>
        <v>1</v>
      </c>
      <c r="BP137">
        <f t="shared" si="23"/>
        <v>1</v>
      </c>
      <c r="BQ137">
        <f t="shared" si="23"/>
        <v>1</v>
      </c>
      <c r="BR137">
        <f t="shared" si="23"/>
        <v>1</v>
      </c>
      <c r="BS137">
        <f t="shared" si="23"/>
        <v>1</v>
      </c>
      <c r="BT137">
        <f t="shared" si="23"/>
        <v>1</v>
      </c>
      <c r="BU137">
        <f t="shared" si="18"/>
        <v>1</v>
      </c>
      <c r="BV137">
        <f t="shared" si="18"/>
        <v>1</v>
      </c>
      <c r="BW137">
        <f t="shared" si="18"/>
        <v>1</v>
      </c>
      <c r="BX137">
        <f t="shared" si="18"/>
        <v>1</v>
      </c>
      <c r="BY137">
        <f t="shared" si="18"/>
        <v>0</v>
      </c>
    </row>
    <row r="138" spans="1:77" ht="16.3" thickTop="1" thickBot="1" x14ac:dyDescent="0.3">
      <c r="A138" s="16" t="s">
        <v>394</v>
      </c>
      <c r="B138" s="16" t="s">
        <v>417</v>
      </c>
      <c r="C138" s="16" t="s">
        <v>418</v>
      </c>
      <c r="D138" s="10">
        <f>VLOOKUP(C138, Overview!C$3:D$403, 2, FALSE)</f>
        <v>3</v>
      </c>
      <c r="E138" s="34">
        <f t="shared" si="25"/>
        <v>3.4</v>
      </c>
      <c r="F138" s="33">
        <f>IFERROR(VLOOKUP($C138, 'All Indicators - Breakdown'!$C:$GQ, F$1, FALSE), " ")</f>
        <v>4</v>
      </c>
      <c r="G138" s="33">
        <f>IFERROR(VLOOKUP($C138, 'All Indicators - Breakdown'!$C:$GQ, G$1, FALSE), " ")</f>
        <v>1</v>
      </c>
      <c r="H138" s="33">
        <f>IFERROR(VLOOKUP($C138, 'All Indicators - Breakdown'!$C:$GQ, H$1, FALSE), " ")</f>
        <v>3</v>
      </c>
      <c r="I138" s="33">
        <f>IFERROR(VLOOKUP($C138, 'All Indicators - Breakdown'!$C:$GQ, I$1, FALSE), " ")</f>
        <v>3</v>
      </c>
      <c r="J138" s="33">
        <f>IFERROR(VLOOKUP($C138, 'All Indicators - Breakdown'!$C:$GQ, J$1, FALSE), " ")</f>
        <v>3</v>
      </c>
      <c r="K138" s="33">
        <f>IFERROR(VLOOKUP($C138, 'All Indicators - Breakdown'!$C:$GQ, K$1, FALSE), " ")</f>
        <v>1</v>
      </c>
      <c r="L138" s="33">
        <f>IFERROR(VLOOKUP($C138, 'All Indicators - Breakdown'!$C:$GQ, L$1, FALSE), " ")</f>
        <v>1</v>
      </c>
      <c r="M138" s="33">
        <f>IFERROR(VLOOKUP($C138, 'All Indicators - Breakdown'!$C:$GQ, M$1, FALSE), " ")</f>
        <v>2</v>
      </c>
      <c r="N138" s="33" t="str">
        <f>IFERROR(VLOOKUP($C138, 'All Indicators - Breakdown'!$C:$GQ, N$1, FALSE), " ")</f>
        <v>N/A</v>
      </c>
      <c r="O138" s="33">
        <f>IFERROR(VLOOKUP($C138, 'All Indicators - Breakdown'!$C:$GQ, O$1, FALSE), " ")</f>
        <v>2</v>
      </c>
      <c r="P138" s="33">
        <f>IFERROR(VLOOKUP($C138, 'All Indicators - Breakdown'!$C:$GQ, P$1, FALSE), " ")</f>
        <v>2</v>
      </c>
      <c r="Q138" s="33">
        <f>IFERROR(VLOOKUP($C138, 'All Indicators - Breakdown'!$C:$GQ, Q$1, FALSE), " ")</f>
        <v>1</v>
      </c>
      <c r="R138" s="33">
        <f>IFERROR(VLOOKUP($C138, 'All Indicators - Breakdown'!$C:$GQ, R$1, FALSE), " ")</f>
        <v>1</v>
      </c>
      <c r="S138" s="33">
        <f>IFERROR(VLOOKUP($C138, 'All Indicators - Breakdown'!$C:$GQ, S$1, FALSE), " ")</f>
        <v>4</v>
      </c>
      <c r="T138" s="33">
        <f>IFERROR(VLOOKUP($C138, 'All Indicators - Breakdown'!$C:$GQ, T$1, FALSE), " ")</f>
        <v>2</v>
      </c>
      <c r="U138" s="33">
        <f>IFERROR(VLOOKUP($C138, 'All Indicators - Breakdown'!$C:$GQ, U$1, FALSE), " ")</f>
        <v>1</v>
      </c>
      <c r="V138" s="33">
        <f>IFERROR(VLOOKUP($C138, 'All Indicators - Breakdown'!$C:$GQ, V$1, FALSE), " ")</f>
        <v>1</v>
      </c>
      <c r="W138" s="33">
        <f>IFERROR(VLOOKUP($C138, 'All Indicators - Breakdown'!$C:$GQ, W$1, FALSE), " ")</f>
        <v>5</v>
      </c>
      <c r="X138" s="33">
        <f>IFERROR(VLOOKUP($C138, 'All Indicators - Breakdown'!$C:$GQ, X$1, FALSE), " ")</f>
        <v>1</v>
      </c>
      <c r="Y138" s="33">
        <f>IFERROR(VLOOKUP($C138, 'All Indicators - Breakdown'!$C:$GQ, Y$1, FALSE), " ")</f>
        <v>1</v>
      </c>
      <c r="Z138" s="33">
        <f>IFERROR(VLOOKUP($C138, 'All Indicators - Breakdown'!$C:$GQ, Z$1, FALSE), " ")</f>
        <v>3</v>
      </c>
      <c r="AA138" s="33">
        <f>IFERROR(VLOOKUP($C138, 'All Indicators - Breakdown'!$C:$GQ, AA$1, FALSE), " ")</f>
        <v>1</v>
      </c>
      <c r="AB138" s="33">
        <f>IFERROR(VLOOKUP($C138, 'All Indicators - Breakdown'!$C:$GQ, AB$1, FALSE), " ")</f>
        <v>3</v>
      </c>
      <c r="AC138" s="33">
        <f>IFERROR(VLOOKUP($C138, 'All Indicators - Breakdown'!$C:$GQ, AC$1, FALSE), " ")</f>
        <v>5</v>
      </c>
      <c r="AD138" s="33">
        <f>IFERROR(VLOOKUP($C138, 'All Indicators - Breakdown'!$C:$GQ, AD$1, FALSE), " ")</f>
        <v>1</v>
      </c>
      <c r="AE138" s="33">
        <f>IFERROR(VLOOKUP($C138, 'All Indicators - Breakdown'!$C:$HE, AE$1, FALSE), " ")</f>
        <v>3</v>
      </c>
      <c r="AF138" s="33">
        <f>IFERROR(VLOOKUP($C138, 'All Indicators - Breakdown'!$C:$HE, AF$1, FALSE), " ")</f>
        <v>2</v>
      </c>
      <c r="AG138" s="33">
        <f>IFERROR(VLOOKUP($C138, 'All Indicators - Breakdown'!$C:$HE, AG$1, FALSE), " ")</f>
        <v>4</v>
      </c>
      <c r="AH138" s="33">
        <f>IFERROR(VLOOKUP($C138, 'All Indicators - Breakdown'!$C:$HE, AH$1, FALSE), " ")</f>
        <v>3</v>
      </c>
      <c r="AI138" s="33">
        <f>IFERROR(VLOOKUP($C138, 'All Indicators - Breakdown'!$C:$HE, AI$1, FALSE), " ")</f>
        <v>3</v>
      </c>
      <c r="AJ138" s="33">
        <f>IFERROR(VLOOKUP($C138, 'All Indicators - Breakdown'!$C:$HZ, AJ$1, FALSE), " ")</f>
        <v>5</v>
      </c>
      <c r="AK138" s="33">
        <f>IFERROR(VLOOKUP($C138, 'All Indicators - Breakdown'!$C:$HZ, AK$1, FALSE), " ")</f>
        <v>3</v>
      </c>
      <c r="AL138" s="33">
        <f>IFERROR(VLOOKUP($C138, 'All Indicators - Breakdown'!$C:$HZ, AL$1, FALSE), " ")</f>
        <v>1</v>
      </c>
      <c r="AM138" s="33">
        <f>IFERROR(VLOOKUP($C138, 'All Indicators - Breakdown'!$C:$IU, AM$1, FALSE), " ")</f>
        <v>1</v>
      </c>
      <c r="AN138" s="33">
        <f>IFERROR(VLOOKUP($C138, 'All Indicators - Breakdown'!$C:$IU, AN$1, FALSE), " ")</f>
        <v>1</v>
      </c>
      <c r="AO138" s="33">
        <f>IFERROR(VLOOKUP($C138, 'All Indicators - Breakdown'!$C:$IU, AO$1, FALSE), " ")</f>
        <v>1</v>
      </c>
      <c r="AP138">
        <f t="shared" si="24"/>
        <v>5</v>
      </c>
      <c r="AQ138">
        <f t="shared" si="24"/>
        <v>5</v>
      </c>
      <c r="AR138">
        <f t="shared" si="24"/>
        <v>5</v>
      </c>
      <c r="AS138">
        <f t="shared" si="24"/>
        <v>4</v>
      </c>
      <c r="AT138">
        <f t="shared" si="24"/>
        <v>4</v>
      </c>
      <c r="AU138">
        <f t="shared" si="24"/>
        <v>4</v>
      </c>
      <c r="AV138">
        <f t="shared" si="24"/>
        <v>3</v>
      </c>
      <c r="AW138">
        <f t="shared" si="24"/>
        <v>3</v>
      </c>
      <c r="AX138">
        <f t="shared" si="24"/>
        <v>3</v>
      </c>
      <c r="AY138">
        <f t="shared" si="24"/>
        <v>3</v>
      </c>
      <c r="AZ138">
        <f t="shared" si="24"/>
        <v>3</v>
      </c>
      <c r="BA138">
        <f t="shared" si="24"/>
        <v>3</v>
      </c>
      <c r="BB138">
        <f t="shared" si="24"/>
        <v>3</v>
      </c>
      <c r="BC138">
        <f t="shared" si="24"/>
        <v>3</v>
      </c>
      <c r="BD138">
        <f t="shared" si="24"/>
        <v>3</v>
      </c>
      <c r="BE138">
        <f t="shared" si="24"/>
        <v>2</v>
      </c>
      <c r="BF138">
        <f t="shared" si="23"/>
        <v>2</v>
      </c>
      <c r="BG138">
        <f t="shared" si="23"/>
        <v>2</v>
      </c>
      <c r="BH138">
        <f t="shared" si="23"/>
        <v>2</v>
      </c>
      <c r="BI138">
        <f t="shared" si="23"/>
        <v>2</v>
      </c>
      <c r="BJ138">
        <f t="shared" si="23"/>
        <v>1</v>
      </c>
      <c r="BK138">
        <f t="shared" si="23"/>
        <v>1</v>
      </c>
      <c r="BL138">
        <f t="shared" si="23"/>
        <v>1</v>
      </c>
      <c r="BM138">
        <f t="shared" si="23"/>
        <v>1</v>
      </c>
      <c r="BN138">
        <f t="shared" si="23"/>
        <v>1</v>
      </c>
      <c r="BO138">
        <f t="shared" si="23"/>
        <v>1</v>
      </c>
      <c r="BP138">
        <f t="shared" si="23"/>
        <v>1</v>
      </c>
      <c r="BQ138">
        <f t="shared" si="23"/>
        <v>1</v>
      </c>
      <c r="BR138">
        <f t="shared" si="23"/>
        <v>1</v>
      </c>
      <c r="BS138">
        <f t="shared" si="23"/>
        <v>1</v>
      </c>
      <c r="BT138">
        <f t="shared" si="23"/>
        <v>1</v>
      </c>
      <c r="BU138">
        <f t="shared" si="18"/>
        <v>1</v>
      </c>
      <c r="BV138">
        <f t="shared" si="18"/>
        <v>1</v>
      </c>
      <c r="BW138">
        <f t="shared" si="18"/>
        <v>1</v>
      </c>
      <c r="BX138">
        <f t="shared" si="18"/>
        <v>1</v>
      </c>
      <c r="BY138">
        <f t="shared" si="18"/>
        <v>0</v>
      </c>
    </row>
    <row r="139" spans="1:77" ht="16.3" thickTop="1" thickBot="1" x14ac:dyDescent="0.3">
      <c r="A139" s="16" t="s">
        <v>394</v>
      </c>
      <c r="B139" s="16" t="s">
        <v>419</v>
      </c>
      <c r="C139" s="16" t="s">
        <v>420</v>
      </c>
      <c r="D139" s="10">
        <f>VLOOKUP(C139, Overview!C$3:D$403, 2, FALSE)</f>
        <v>3</v>
      </c>
      <c r="E139" s="34">
        <f t="shared" si="25"/>
        <v>3.6</v>
      </c>
      <c r="F139" s="33">
        <f>IFERROR(VLOOKUP($C139, 'All Indicators - Breakdown'!$C:$GQ, F$1, FALSE), " ")</f>
        <v>4</v>
      </c>
      <c r="G139" s="33">
        <f>IFERROR(VLOOKUP($C139, 'All Indicators - Breakdown'!$C:$GQ, G$1, FALSE), " ")</f>
        <v>1</v>
      </c>
      <c r="H139" s="33">
        <f>IFERROR(VLOOKUP($C139, 'All Indicators - Breakdown'!$C:$GQ, H$1, FALSE), " ")</f>
        <v>3</v>
      </c>
      <c r="I139" s="33">
        <f>IFERROR(VLOOKUP($C139, 'All Indicators - Breakdown'!$C:$GQ, I$1, FALSE), " ")</f>
        <v>3</v>
      </c>
      <c r="J139" s="33">
        <f>IFERROR(VLOOKUP($C139, 'All Indicators - Breakdown'!$C:$GQ, J$1, FALSE), " ")</f>
        <v>3</v>
      </c>
      <c r="K139" s="33">
        <f>IFERROR(VLOOKUP($C139, 'All Indicators - Breakdown'!$C:$GQ, K$1, FALSE), " ")</f>
        <v>1</v>
      </c>
      <c r="L139" s="33">
        <f>IFERROR(VLOOKUP($C139, 'All Indicators - Breakdown'!$C:$GQ, L$1, FALSE), " ")</f>
        <v>1</v>
      </c>
      <c r="M139" s="33">
        <f>IFERROR(VLOOKUP($C139, 'All Indicators - Breakdown'!$C:$GQ, M$1, FALSE), " ")</f>
        <v>2</v>
      </c>
      <c r="N139" s="33" t="str">
        <f>IFERROR(VLOOKUP($C139, 'All Indicators - Breakdown'!$C:$GQ, N$1, FALSE), " ")</f>
        <v>N/A</v>
      </c>
      <c r="O139" s="33">
        <f>IFERROR(VLOOKUP($C139, 'All Indicators - Breakdown'!$C:$GQ, O$1, FALSE), " ")</f>
        <v>2</v>
      </c>
      <c r="P139" s="33">
        <f>IFERROR(VLOOKUP($C139, 'All Indicators - Breakdown'!$C:$GQ, P$1, FALSE), " ")</f>
        <v>2</v>
      </c>
      <c r="Q139" s="33">
        <f>IFERROR(VLOOKUP($C139, 'All Indicators - Breakdown'!$C:$GQ, Q$1, FALSE), " ")</f>
        <v>1</v>
      </c>
      <c r="R139" s="33">
        <f>IFERROR(VLOOKUP($C139, 'All Indicators - Breakdown'!$C:$GQ, R$1, FALSE), " ")</f>
        <v>1</v>
      </c>
      <c r="S139" s="33">
        <f>IFERROR(VLOOKUP($C139, 'All Indicators - Breakdown'!$C:$GQ, S$1, FALSE), " ")</f>
        <v>5</v>
      </c>
      <c r="T139" s="33">
        <f>IFERROR(VLOOKUP($C139, 'All Indicators - Breakdown'!$C:$GQ, T$1, FALSE), " ")</f>
        <v>4</v>
      </c>
      <c r="U139" s="33">
        <f>IFERROR(VLOOKUP($C139, 'All Indicators - Breakdown'!$C:$GQ, U$1, FALSE), " ")</f>
        <v>1</v>
      </c>
      <c r="V139" s="33">
        <f>IFERROR(VLOOKUP($C139, 'All Indicators - Breakdown'!$C:$GQ, V$1, FALSE), " ")</f>
        <v>1</v>
      </c>
      <c r="W139" s="33">
        <f>IFERROR(VLOOKUP($C139, 'All Indicators - Breakdown'!$C:$GQ, W$1, FALSE), " ")</f>
        <v>5</v>
      </c>
      <c r="X139" s="33">
        <f>IFERROR(VLOOKUP($C139, 'All Indicators - Breakdown'!$C:$GQ, X$1, FALSE), " ")</f>
        <v>1</v>
      </c>
      <c r="Y139" s="33">
        <f>IFERROR(VLOOKUP($C139, 'All Indicators - Breakdown'!$C:$GQ, Y$1, FALSE), " ")</f>
        <v>1</v>
      </c>
      <c r="Z139" s="33">
        <f>IFERROR(VLOOKUP($C139, 'All Indicators - Breakdown'!$C:$GQ, Z$1, FALSE), " ")</f>
        <v>3</v>
      </c>
      <c r="AA139" s="33">
        <f>IFERROR(VLOOKUP($C139, 'All Indicators - Breakdown'!$C:$GQ, AA$1, FALSE), " ")</f>
        <v>1</v>
      </c>
      <c r="AB139" s="33">
        <f>IFERROR(VLOOKUP($C139, 'All Indicators - Breakdown'!$C:$GQ, AB$1, FALSE), " ")</f>
        <v>3</v>
      </c>
      <c r="AC139" s="33">
        <f>IFERROR(VLOOKUP($C139, 'All Indicators - Breakdown'!$C:$GQ, AC$1, FALSE), " ")</f>
        <v>5</v>
      </c>
      <c r="AD139" s="33">
        <f>IFERROR(VLOOKUP($C139, 'All Indicators - Breakdown'!$C:$GQ, AD$1, FALSE), " ")</f>
        <v>1</v>
      </c>
      <c r="AE139" s="33">
        <f>IFERROR(VLOOKUP($C139, 'All Indicators - Breakdown'!$C:$HE, AE$1, FALSE), " ")</f>
        <v>1</v>
      </c>
      <c r="AF139" s="33">
        <f>IFERROR(VLOOKUP($C139, 'All Indicators - Breakdown'!$C:$HE, AF$1, FALSE), " ")</f>
        <v>3</v>
      </c>
      <c r="AG139" s="33">
        <f>IFERROR(VLOOKUP($C139, 'All Indicators - Breakdown'!$C:$HE, AG$1, FALSE), " ")</f>
        <v>4</v>
      </c>
      <c r="AH139" s="33">
        <f>IFERROR(VLOOKUP($C139, 'All Indicators - Breakdown'!$C:$HE, AH$1, FALSE), " ")</f>
        <v>3</v>
      </c>
      <c r="AI139" s="33">
        <f>IFERROR(VLOOKUP($C139, 'All Indicators - Breakdown'!$C:$HE, AI$1, FALSE), " ")</f>
        <v>3</v>
      </c>
      <c r="AJ139" s="33">
        <f>IFERROR(VLOOKUP($C139, 'All Indicators - Breakdown'!$C:$HZ, AJ$1, FALSE), " ")</f>
        <v>5</v>
      </c>
      <c r="AK139" s="33">
        <f>IFERROR(VLOOKUP($C139, 'All Indicators - Breakdown'!$C:$HZ, AK$1, FALSE), " ")</f>
        <v>4</v>
      </c>
      <c r="AL139" s="33" t="str">
        <f>IFERROR(VLOOKUP($C139, 'All Indicators - Breakdown'!$C:$HZ, AL$1, FALSE), " ")</f>
        <v>N/A</v>
      </c>
      <c r="AM139" s="33" t="str">
        <f>IFERROR(VLOOKUP($C139, 'All Indicators - Breakdown'!$C:$IU, AM$1, FALSE), " ")</f>
        <v>N/A</v>
      </c>
      <c r="AN139" s="33">
        <f>IFERROR(VLOOKUP($C139, 'All Indicators - Breakdown'!$C:$IU, AN$1, FALSE), " ")</f>
        <v>1</v>
      </c>
      <c r="AO139" s="33">
        <f>IFERROR(VLOOKUP($C139, 'All Indicators - Breakdown'!$C:$IU, AO$1, FALSE), " ")</f>
        <v>1</v>
      </c>
      <c r="AP139">
        <f t="shared" si="24"/>
        <v>5</v>
      </c>
      <c r="AQ139">
        <f t="shared" si="24"/>
        <v>5</v>
      </c>
      <c r="AR139">
        <f t="shared" si="24"/>
        <v>5</v>
      </c>
      <c r="AS139">
        <f t="shared" si="24"/>
        <v>5</v>
      </c>
      <c r="AT139">
        <f t="shared" si="24"/>
        <v>4</v>
      </c>
      <c r="AU139">
        <f t="shared" si="24"/>
        <v>4</v>
      </c>
      <c r="AV139">
        <f t="shared" si="24"/>
        <v>4</v>
      </c>
      <c r="AW139">
        <f t="shared" si="24"/>
        <v>4</v>
      </c>
      <c r="AX139">
        <f t="shared" si="24"/>
        <v>3</v>
      </c>
      <c r="AY139">
        <f t="shared" si="24"/>
        <v>3</v>
      </c>
      <c r="AZ139">
        <f t="shared" si="24"/>
        <v>3</v>
      </c>
      <c r="BA139">
        <f t="shared" si="24"/>
        <v>3</v>
      </c>
      <c r="BB139">
        <f t="shared" si="24"/>
        <v>3</v>
      </c>
      <c r="BC139">
        <f t="shared" si="24"/>
        <v>3</v>
      </c>
      <c r="BD139">
        <f t="shared" si="24"/>
        <v>3</v>
      </c>
      <c r="BE139">
        <f t="shared" ref="BE139:BT154" si="26">IFERROR(LARGE($F139:$AO139, BE$1), 0)</f>
        <v>3</v>
      </c>
      <c r="BF139">
        <f t="shared" si="26"/>
        <v>2</v>
      </c>
      <c r="BG139">
        <f t="shared" si="26"/>
        <v>2</v>
      </c>
      <c r="BH139">
        <f t="shared" si="26"/>
        <v>2</v>
      </c>
      <c r="BI139">
        <f t="shared" si="26"/>
        <v>1</v>
      </c>
      <c r="BJ139">
        <f t="shared" si="26"/>
        <v>1</v>
      </c>
      <c r="BK139">
        <f t="shared" si="26"/>
        <v>1</v>
      </c>
      <c r="BL139">
        <f t="shared" si="26"/>
        <v>1</v>
      </c>
      <c r="BM139">
        <f t="shared" si="26"/>
        <v>1</v>
      </c>
      <c r="BN139">
        <f t="shared" si="26"/>
        <v>1</v>
      </c>
      <c r="BO139">
        <f t="shared" si="26"/>
        <v>1</v>
      </c>
      <c r="BP139">
        <f t="shared" si="26"/>
        <v>1</v>
      </c>
      <c r="BQ139">
        <f t="shared" si="26"/>
        <v>1</v>
      </c>
      <c r="BR139">
        <f t="shared" si="26"/>
        <v>1</v>
      </c>
      <c r="BS139">
        <f t="shared" si="26"/>
        <v>1</v>
      </c>
      <c r="BT139">
        <f t="shared" si="26"/>
        <v>1</v>
      </c>
      <c r="BU139">
        <f t="shared" si="18"/>
        <v>1</v>
      </c>
      <c r="BV139">
        <f t="shared" si="18"/>
        <v>1</v>
      </c>
      <c r="BW139">
        <f t="shared" si="18"/>
        <v>0</v>
      </c>
      <c r="BX139">
        <f t="shared" si="18"/>
        <v>0</v>
      </c>
      <c r="BY139">
        <f t="shared" si="18"/>
        <v>0</v>
      </c>
    </row>
    <row r="140" spans="1:77" ht="16.3" thickTop="1" thickBot="1" x14ac:dyDescent="0.3">
      <c r="A140" s="16" t="s">
        <v>394</v>
      </c>
      <c r="B140" s="16" t="s">
        <v>421</v>
      </c>
      <c r="C140" s="16" t="s">
        <v>422</v>
      </c>
      <c r="D140" s="10">
        <f>VLOOKUP(C140, Overview!C$3:D$403, 2, FALSE)</f>
        <v>3</v>
      </c>
      <c r="E140" s="34">
        <f t="shared" si="25"/>
        <v>3.6</v>
      </c>
      <c r="F140" s="33">
        <f>IFERROR(VLOOKUP($C140, 'All Indicators - Breakdown'!$C:$GQ, F$1, FALSE), " ")</f>
        <v>5</v>
      </c>
      <c r="G140" s="33">
        <f>IFERROR(VLOOKUP($C140, 'All Indicators - Breakdown'!$C:$GQ, G$1, FALSE), " ")</f>
        <v>5</v>
      </c>
      <c r="H140" s="33">
        <f>IFERROR(VLOOKUP($C140, 'All Indicators - Breakdown'!$C:$GQ, H$1, FALSE), " ")</f>
        <v>3</v>
      </c>
      <c r="I140" s="33">
        <f>IFERROR(VLOOKUP($C140, 'All Indicators - Breakdown'!$C:$GQ, I$1, FALSE), " ")</f>
        <v>3</v>
      </c>
      <c r="J140" s="33">
        <f>IFERROR(VLOOKUP($C140, 'All Indicators - Breakdown'!$C:$GQ, J$1, FALSE), " ")</f>
        <v>2</v>
      </c>
      <c r="K140" s="33">
        <f>IFERROR(VLOOKUP($C140, 'All Indicators - Breakdown'!$C:$GQ, K$1, FALSE), " ")</f>
        <v>3</v>
      </c>
      <c r="L140" s="33">
        <f>IFERROR(VLOOKUP($C140, 'All Indicators - Breakdown'!$C:$GQ, L$1, FALSE), " ")</f>
        <v>1</v>
      </c>
      <c r="M140" s="33">
        <f>IFERROR(VLOOKUP($C140, 'All Indicators - Breakdown'!$C:$GQ, M$1, FALSE), " ")</f>
        <v>3</v>
      </c>
      <c r="N140" s="33" t="str">
        <f>IFERROR(VLOOKUP($C140, 'All Indicators - Breakdown'!$C:$GQ, N$1, FALSE), " ")</f>
        <v>N/A</v>
      </c>
      <c r="O140" s="33">
        <f>IFERROR(VLOOKUP($C140, 'All Indicators - Breakdown'!$C:$GQ, O$1, FALSE), " ")</f>
        <v>2</v>
      </c>
      <c r="P140" s="33">
        <f>IFERROR(VLOOKUP($C140, 'All Indicators - Breakdown'!$C:$GQ, P$1, FALSE), " ")</f>
        <v>2</v>
      </c>
      <c r="Q140" s="33">
        <f>IFERROR(VLOOKUP($C140, 'All Indicators - Breakdown'!$C:$GQ, Q$1, FALSE), " ")</f>
        <v>1</v>
      </c>
      <c r="R140" s="33">
        <f>IFERROR(VLOOKUP($C140, 'All Indicators - Breakdown'!$C:$GQ, R$1, FALSE), " ")</f>
        <v>1</v>
      </c>
      <c r="S140" s="33">
        <f>IFERROR(VLOOKUP($C140, 'All Indicators - Breakdown'!$C:$GQ, S$1, FALSE), " ")</f>
        <v>4</v>
      </c>
      <c r="T140" s="33">
        <f>IFERROR(VLOOKUP($C140, 'All Indicators - Breakdown'!$C:$GQ, T$1, FALSE), " ")</f>
        <v>3</v>
      </c>
      <c r="U140" s="33">
        <f>IFERROR(VLOOKUP($C140, 'All Indicators - Breakdown'!$C:$GQ, U$1, FALSE), " ")</f>
        <v>1</v>
      </c>
      <c r="V140" s="33">
        <f>IFERROR(VLOOKUP($C140, 'All Indicators - Breakdown'!$C:$GQ, V$1, FALSE), " ")</f>
        <v>1</v>
      </c>
      <c r="W140" s="33">
        <f>IFERROR(VLOOKUP($C140, 'All Indicators - Breakdown'!$C:$GQ, W$1, FALSE), " ")</f>
        <v>5</v>
      </c>
      <c r="X140" s="33">
        <f>IFERROR(VLOOKUP($C140, 'All Indicators - Breakdown'!$C:$GQ, X$1, FALSE), " ")</f>
        <v>1</v>
      </c>
      <c r="Y140" s="33">
        <f>IFERROR(VLOOKUP($C140, 'All Indicators - Breakdown'!$C:$GQ, Y$1, FALSE), " ")</f>
        <v>1</v>
      </c>
      <c r="Z140" s="33">
        <f>IFERROR(VLOOKUP($C140, 'All Indicators - Breakdown'!$C:$GQ, Z$1, FALSE), " ")</f>
        <v>3</v>
      </c>
      <c r="AA140" s="33">
        <f>IFERROR(VLOOKUP($C140, 'All Indicators - Breakdown'!$C:$GQ, AA$1, FALSE), " ")</f>
        <v>1</v>
      </c>
      <c r="AB140" s="33">
        <f>IFERROR(VLOOKUP($C140, 'All Indicators - Breakdown'!$C:$GQ, AB$1, FALSE), " ")</f>
        <v>3</v>
      </c>
      <c r="AC140" s="33">
        <f>IFERROR(VLOOKUP($C140, 'All Indicators - Breakdown'!$C:$GQ, AC$1, FALSE), " ")</f>
        <v>1</v>
      </c>
      <c r="AD140" s="33">
        <f>IFERROR(VLOOKUP($C140, 'All Indicators - Breakdown'!$C:$GQ, AD$1, FALSE), " ")</f>
        <v>1</v>
      </c>
      <c r="AE140" s="33">
        <f>IFERROR(VLOOKUP($C140, 'All Indicators - Breakdown'!$C:$HE, AE$1, FALSE), " ")</f>
        <v>3</v>
      </c>
      <c r="AF140" s="33">
        <f>IFERROR(VLOOKUP($C140, 'All Indicators - Breakdown'!$C:$HE, AF$1, FALSE), " ")</f>
        <v>3</v>
      </c>
      <c r="AG140" s="33">
        <f>IFERROR(VLOOKUP($C140, 'All Indicators - Breakdown'!$C:$HE, AG$1, FALSE), " ")</f>
        <v>4</v>
      </c>
      <c r="AH140" s="33">
        <f>IFERROR(VLOOKUP($C140, 'All Indicators - Breakdown'!$C:$HE, AH$1, FALSE), " ")</f>
        <v>3</v>
      </c>
      <c r="AI140" s="33">
        <f>IFERROR(VLOOKUP($C140, 'All Indicators - Breakdown'!$C:$HE, AI$1, FALSE), " ")</f>
        <v>3</v>
      </c>
      <c r="AJ140" s="33">
        <f>IFERROR(VLOOKUP($C140, 'All Indicators - Breakdown'!$C:$HZ, AJ$1, FALSE), " ")</f>
        <v>5</v>
      </c>
      <c r="AK140" s="33">
        <f>IFERROR(VLOOKUP($C140, 'All Indicators - Breakdown'!$C:$HZ, AK$1, FALSE), " ")</f>
        <v>2</v>
      </c>
      <c r="AL140" s="33">
        <f>IFERROR(VLOOKUP($C140, 'All Indicators - Breakdown'!$C:$HZ, AL$1, FALSE), " ")</f>
        <v>1</v>
      </c>
      <c r="AM140" s="33">
        <f>IFERROR(VLOOKUP($C140, 'All Indicators - Breakdown'!$C:$IU, AM$1, FALSE), " ")</f>
        <v>2</v>
      </c>
      <c r="AN140" s="33">
        <f>IFERROR(VLOOKUP($C140, 'All Indicators - Breakdown'!$C:$IU, AN$1, FALSE), " ")</f>
        <v>1</v>
      </c>
      <c r="AO140" s="33">
        <f>IFERROR(VLOOKUP($C140, 'All Indicators - Breakdown'!$C:$IU, AO$1, FALSE), " ")</f>
        <v>1</v>
      </c>
      <c r="AP140">
        <f t="shared" ref="AP140:BE155" si="27">IFERROR(LARGE($F140:$AO140, AP$1), 0)</f>
        <v>5</v>
      </c>
      <c r="AQ140">
        <f t="shared" si="27"/>
        <v>5</v>
      </c>
      <c r="AR140">
        <f t="shared" si="27"/>
        <v>5</v>
      </c>
      <c r="AS140">
        <f t="shared" si="27"/>
        <v>5</v>
      </c>
      <c r="AT140">
        <f t="shared" si="27"/>
        <v>4</v>
      </c>
      <c r="AU140">
        <f t="shared" si="27"/>
        <v>4</v>
      </c>
      <c r="AV140">
        <f t="shared" si="27"/>
        <v>3</v>
      </c>
      <c r="AW140">
        <f t="shared" si="27"/>
        <v>3</v>
      </c>
      <c r="AX140">
        <f t="shared" si="27"/>
        <v>3</v>
      </c>
      <c r="AY140">
        <f t="shared" si="27"/>
        <v>3</v>
      </c>
      <c r="AZ140">
        <f t="shared" si="27"/>
        <v>3</v>
      </c>
      <c r="BA140">
        <f t="shared" si="27"/>
        <v>3</v>
      </c>
      <c r="BB140">
        <f t="shared" si="27"/>
        <v>3</v>
      </c>
      <c r="BC140">
        <f t="shared" si="27"/>
        <v>3</v>
      </c>
      <c r="BD140">
        <f t="shared" si="27"/>
        <v>3</v>
      </c>
      <c r="BE140">
        <f t="shared" si="27"/>
        <v>3</v>
      </c>
      <c r="BF140">
        <f t="shared" si="26"/>
        <v>3</v>
      </c>
      <c r="BG140">
        <f t="shared" si="26"/>
        <v>2</v>
      </c>
      <c r="BH140">
        <f t="shared" si="26"/>
        <v>2</v>
      </c>
      <c r="BI140">
        <f t="shared" si="26"/>
        <v>2</v>
      </c>
      <c r="BJ140">
        <f t="shared" si="26"/>
        <v>2</v>
      </c>
      <c r="BK140">
        <f t="shared" si="26"/>
        <v>2</v>
      </c>
      <c r="BL140">
        <f t="shared" si="26"/>
        <v>1</v>
      </c>
      <c r="BM140">
        <f t="shared" si="26"/>
        <v>1</v>
      </c>
      <c r="BN140">
        <f t="shared" si="26"/>
        <v>1</v>
      </c>
      <c r="BO140">
        <f t="shared" si="26"/>
        <v>1</v>
      </c>
      <c r="BP140">
        <f t="shared" si="26"/>
        <v>1</v>
      </c>
      <c r="BQ140">
        <f t="shared" si="26"/>
        <v>1</v>
      </c>
      <c r="BR140">
        <f t="shared" si="26"/>
        <v>1</v>
      </c>
      <c r="BS140">
        <f t="shared" si="26"/>
        <v>1</v>
      </c>
      <c r="BT140">
        <f t="shared" si="26"/>
        <v>1</v>
      </c>
      <c r="BU140">
        <f t="shared" ref="BU140:BY190" si="28">IFERROR(LARGE($F140:$AO140, BU$1), 0)</f>
        <v>1</v>
      </c>
      <c r="BV140">
        <f t="shared" si="28"/>
        <v>1</v>
      </c>
      <c r="BW140">
        <f t="shared" si="28"/>
        <v>1</v>
      </c>
      <c r="BX140">
        <f t="shared" si="28"/>
        <v>1</v>
      </c>
      <c r="BY140">
        <f t="shared" si="28"/>
        <v>0</v>
      </c>
    </row>
    <row r="141" spans="1:77" ht="16.3" thickTop="1" thickBot="1" x14ac:dyDescent="0.3">
      <c r="A141" s="16" t="s">
        <v>394</v>
      </c>
      <c r="B141" s="16" t="s">
        <v>423</v>
      </c>
      <c r="C141" s="16" t="s">
        <v>424</v>
      </c>
      <c r="D141" s="10">
        <f>VLOOKUP(C141, Overview!C$3:D$403, 2, FALSE)</f>
        <v>3</v>
      </c>
      <c r="E141" s="34">
        <f t="shared" si="25"/>
        <v>3.6</v>
      </c>
      <c r="F141" s="33">
        <f>IFERROR(VLOOKUP($C141, 'All Indicators - Breakdown'!$C:$GQ, F$1, FALSE), " ")</f>
        <v>4</v>
      </c>
      <c r="G141" s="33">
        <f>IFERROR(VLOOKUP($C141, 'All Indicators - Breakdown'!$C:$GQ, G$1, FALSE), " ")</f>
        <v>5</v>
      </c>
      <c r="H141" s="33">
        <f>IFERROR(VLOOKUP($C141, 'All Indicators - Breakdown'!$C:$GQ, H$1, FALSE), " ")</f>
        <v>3</v>
      </c>
      <c r="I141" s="33">
        <f>IFERROR(VLOOKUP($C141, 'All Indicators - Breakdown'!$C:$GQ, I$1, FALSE), " ")</f>
        <v>3</v>
      </c>
      <c r="J141" s="33">
        <f>IFERROR(VLOOKUP($C141, 'All Indicators - Breakdown'!$C:$GQ, J$1, FALSE), " ")</f>
        <v>3</v>
      </c>
      <c r="K141" s="33">
        <f>IFERROR(VLOOKUP($C141, 'All Indicators - Breakdown'!$C:$GQ, K$1, FALSE), " ")</f>
        <v>2</v>
      </c>
      <c r="L141" s="33">
        <f>IFERROR(VLOOKUP($C141, 'All Indicators - Breakdown'!$C:$GQ, L$1, FALSE), " ")</f>
        <v>1</v>
      </c>
      <c r="M141" s="33">
        <f>IFERROR(VLOOKUP($C141, 'All Indicators - Breakdown'!$C:$GQ, M$1, FALSE), " ")</f>
        <v>2</v>
      </c>
      <c r="N141" s="33" t="str">
        <f>IFERROR(VLOOKUP($C141, 'All Indicators - Breakdown'!$C:$GQ, N$1, FALSE), " ")</f>
        <v>N/A</v>
      </c>
      <c r="O141" s="33">
        <f>IFERROR(VLOOKUP($C141, 'All Indicators - Breakdown'!$C:$GQ, O$1, FALSE), " ")</f>
        <v>2</v>
      </c>
      <c r="P141" s="33">
        <f>IFERROR(VLOOKUP($C141, 'All Indicators - Breakdown'!$C:$GQ, P$1, FALSE), " ")</f>
        <v>2</v>
      </c>
      <c r="Q141" s="33">
        <f>IFERROR(VLOOKUP($C141, 'All Indicators - Breakdown'!$C:$GQ, Q$1, FALSE), " ")</f>
        <v>1</v>
      </c>
      <c r="R141" s="33">
        <f>IFERROR(VLOOKUP($C141, 'All Indicators - Breakdown'!$C:$GQ, R$1, FALSE), " ")</f>
        <v>1</v>
      </c>
      <c r="S141" s="33">
        <f>IFERROR(VLOOKUP($C141, 'All Indicators - Breakdown'!$C:$GQ, S$1, FALSE), " ")</f>
        <v>4</v>
      </c>
      <c r="T141" s="33">
        <f>IFERROR(VLOOKUP($C141, 'All Indicators - Breakdown'!$C:$GQ, T$1, FALSE), " ")</f>
        <v>3</v>
      </c>
      <c r="U141" s="33">
        <f>IFERROR(VLOOKUP($C141, 'All Indicators - Breakdown'!$C:$GQ, U$1, FALSE), " ")</f>
        <v>1</v>
      </c>
      <c r="V141" s="33">
        <f>IFERROR(VLOOKUP($C141, 'All Indicators - Breakdown'!$C:$GQ, V$1, FALSE), " ")</f>
        <v>1</v>
      </c>
      <c r="W141" s="33">
        <f>IFERROR(VLOOKUP($C141, 'All Indicators - Breakdown'!$C:$GQ, W$1, FALSE), " ")</f>
        <v>5</v>
      </c>
      <c r="X141" s="33">
        <f>IFERROR(VLOOKUP($C141, 'All Indicators - Breakdown'!$C:$GQ, X$1, FALSE), " ")</f>
        <v>1</v>
      </c>
      <c r="Y141" s="33">
        <f>IFERROR(VLOOKUP($C141, 'All Indicators - Breakdown'!$C:$GQ, Y$1, FALSE), " ")</f>
        <v>1</v>
      </c>
      <c r="Z141" s="33">
        <f>IFERROR(VLOOKUP($C141, 'All Indicators - Breakdown'!$C:$GQ, Z$1, FALSE), " ")</f>
        <v>3</v>
      </c>
      <c r="AA141" s="33">
        <f>IFERROR(VLOOKUP($C141, 'All Indicators - Breakdown'!$C:$GQ, AA$1, FALSE), " ")</f>
        <v>1</v>
      </c>
      <c r="AB141" s="33">
        <f>IFERROR(VLOOKUP($C141, 'All Indicators - Breakdown'!$C:$GQ, AB$1, FALSE), " ")</f>
        <v>3</v>
      </c>
      <c r="AC141" s="33">
        <f>IFERROR(VLOOKUP($C141, 'All Indicators - Breakdown'!$C:$GQ, AC$1, FALSE), " ")</f>
        <v>1</v>
      </c>
      <c r="AD141" s="33">
        <f>IFERROR(VLOOKUP($C141, 'All Indicators - Breakdown'!$C:$GQ, AD$1, FALSE), " ")</f>
        <v>1</v>
      </c>
      <c r="AE141" s="33">
        <f>IFERROR(VLOOKUP($C141, 'All Indicators - Breakdown'!$C:$HE, AE$1, FALSE), " ")</f>
        <v>4</v>
      </c>
      <c r="AF141" s="33">
        <f>IFERROR(VLOOKUP($C141, 'All Indicators - Breakdown'!$C:$HE, AF$1, FALSE), " ")</f>
        <v>3</v>
      </c>
      <c r="AG141" s="33">
        <f>IFERROR(VLOOKUP($C141, 'All Indicators - Breakdown'!$C:$HE, AG$1, FALSE), " ")</f>
        <v>4</v>
      </c>
      <c r="AH141" s="33">
        <f>IFERROR(VLOOKUP($C141, 'All Indicators - Breakdown'!$C:$HE, AH$1, FALSE), " ")</f>
        <v>3</v>
      </c>
      <c r="AI141" s="33">
        <f>IFERROR(VLOOKUP($C141, 'All Indicators - Breakdown'!$C:$HE, AI$1, FALSE), " ")</f>
        <v>3</v>
      </c>
      <c r="AJ141" s="33">
        <f>IFERROR(VLOOKUP($C141, 'All Indicators - Breakdown'!$C:$HZ, AJ$1, FALSE), " ")</f>
        <v>5</v>
      </c>
      <c r="AK141" s="33">
        <f>IFERROR(VLOOKUP($C141, 'All Indicators - Breakdown'!$C:$HZ, AK$1, FALSE), " ")</f>
        <v>4</v>
      </c>
      <c r="AL141" s="33">
        <f>IFERROR(VLOOKUP($C141, 'All Indicators - Breakdown'!$C:$HZ, AL$1, FALSE), " ")</f>
        <v>1</v>
      </c>
      <c r="AM141" s="33">
        <f>IFERROR(VLOOKUP($C141, 'All Indicators - Breakdown'!$C:$IU, AM$1, FALSE), " ")</f>
        <v>3</v>
      </c>
      <c r="AN141" s="33">
        <f>IFERROR(VLOOKUP($C141, 'All Indicators - Breakdown'!$C:$IU, AN$1, FALSE), " ")</f>
        <v>1</v>
      </c>
      <c r="AO141" s="33">
        <f>IFERROR(VLOOKUP($C141, 'All Indicators - Breakdown'!$C:$IU, AO$1, FALSE), " ")</f>
        <v>1</v>
      </c>
      <c r="AP141">
        <f t="shared" si="27"/>
        <v>5</v>
      </c>
      <c r="AQ141">
        <f t="shared" si="27"/>
        <v>5</v>
      </c>
      <c r="AR141">
        <f t="shared" si="27"/>
        <v>5</v>
      </c>
      <c r="AS141">
        <f t="shared" si="27"/>
        <v>4</v>
      </c>
      <c r="AT141">
        <f t="shared" si="27"/>
        <v>4</v>
      </c>
      <c r="AU141">
        <f t="shared" si="27"/>
        <v>4</v>
      </c>
      <c r="AV141">
        <f t="shared" si="27"/>
        <v>4</v>
      </c>
      <c r="AW141">
        <f t="shared" si="27"/>
        <v>4</v>
      </c>
      <c r="AX141">
        <f t="shared" si="27"/>
        <v>3</v>
      </c>
      <c r="AY141">
        <f t="shared" si="27"/>
        <v>3</v>
      </c>
      <c r="AZ141">
        <f t="shared" si="27"/>
        <v>3</v>
      </c>
      <c r="BA141">
        <f t="shared" si="27"/>
        <v>3</v>
      </c>
      <c r="BB141">
        <f t="shared" si="27"/>
        <v>3</v>
      </c>
      <c r="BC141">
        <f t="shared" si="27"/>
        <v>3</v>
      </c>
      <c r="BD141">
        <f t="shared" si="27"/>
        <v>3</v>
      </c>
      <c r="BE141">
        <f t="shared" si="27"/>
        <v>3</v>
      </c>
      <c r="BF141">
        <f t="shared" si="26"/>
        <v>3</v>
      </c>
      <c r="BG141">
        <f t="shared" si="26"/>
        <v>3</v>
      </c>
      <c r="BH141">
        <f t="shared" si="26"/>
        <v>2</v>
      </c>
      <c r="BI141">
        <f t="shared" si="26"/>
        <v>2</v>
      </c>
      <c r="BJ141">
        <f t="shared" si="26"/>
        <v>2</v>
      </c>
      <c r="BK141">
        <f t="shared" si="26"/>
        <v>2</v>
      </c>
      <c r="BL141">
        <f t="shared" si="26"/>
        <v>1</v>
      </c>
      <c r="BM141">
        <f t="shared" si="26"/>
        <v>1</v>
      </c>
      <c r="BN141">
        <f t="shared" si="26"/>
        <v>1</v>
      </c>
      <c r="BO141">
        <f t="shared" si="26"/>
        <v>1</v>
      </c>
      <c r="BP141">
        <f t="shared" si="26"/>
        <v>1</v>
      </c>
      <c r="BQ141">
        <f t="shared" si="26"/>
        <v>1</v>
      </c>
      <c r="BR141">
        <f t="shared" si="26"/>
        <v>1</v>
      </c>
      <c r="BS141">
        <f t="shared" si="26"/>
        <v>1</v>
      </c>
      <c r="BT141">
        <f t="shared" si="26"/>
        <v>1</v>
      </c>
      <c r="BU141">
        <f t="shared" si="28"/>
        <v>1</v>
      </c>
      <c r="BV141">
        <f t="shared" si="28"/>
        <v>1</v>
      </c>
      <c r="BW141">
        <f t="shared" si="28"/>
        <v>1</v>
      </c>
      <c r="BX141">
        <f t="shared" si="28"/>
        <v>1</v>
      </c>
      <c r="BY141">
        <f t="shared" si="28"/>
        <v>0</v>
      </c>
    </row>
    <row r="142" spans="1:77" ht="16.3" thickTop="1" thickBot="1" x14ac:dyDescent="0.3">
      <c r="A142" s="16" t="s">
        <v>394</v>
      </c>
      <c r="B142" s="16" t="s">
        <v>425</v>
      </c>
      <c r="C142" s="16" t="s">
        <v>426</v>
      </c>
      <c r="D142" s="10">
        <f>VLOOKUP(C142, Overview!C$3:D$403, 2, FALSE)</f>
        <v>3</v>
      </c>
      <c r="E142" s="34">
        <f t="shared" si="25"/>
        <v>3.8</v>
      </c>
      <c r="F142" s="33">
        <f>IFERROR(VLOOKUP($C142, 'All Indicators - Breakdown'!$C:$GQ, F$1, FALSE), " ")</f>
        <v>5</v>
      </c>
      <c r="G142" s="33">
        <f>IFERROR(VLOOKUP($C142, 'All Indicators - Breakdown'!$C:$GQ, G$1, FALSE), " ")</f>
        <v>5</v>
      </c>
      <c r="H142" s="33">
        <f>IFERROR(VLOOKUP($C142, 'All Indicators - Breakdown'!$C:$GQ, H$1, FALSE), " ")</f>
        <v>4</v>
      </c>
      <c r="I142" s="33">
        <f>IFERROR(VLOOKUP($C142, 'All Indicators - Breakdown'!$C:$GQ, I$1, FALSE), " ")</f>
        <v>3</v>
      </c>
      <c r="J142" s="33">
        <f>IFERROR(VLOOKUP($C142, 'All Indicators - Breakdown'!$C:$GQ, J$1, FALSE), " ")</f>
        <v>3</v>
      </c>
      <c r="K142" s="33">
        <f>IFERROR(VLOOKUP($C142, 'All Indicators - Breakdown'!$C:$GQ, K$1, FALSE), " ")</f>
        <v>1</v>
      </c>
      <c r="L142" s="33">
        <f>IFERROR(VLOOKUP($C142, 'All Indicators - Breakdown'!$C:$GQ, L$1, FALSE), " ")</f>
        <v>1</v>
      </c>
      <c r="M142" s="33">
        <f>IFERROR(VLOOKUP($C142, 'All Indicators - Breakdown'!$C:$GQ, M$1, FALSE), " ")</f>
        <v>2</v>
      </c>
      <c r="N142" s="33" t="str">
        <f>IFERROR(VLOOKUP($C142, 'All Indicators - Breakdown'!$C:$GQ, N$1, FALSE), " ")</f>
        <v>N/A</v>
      </c>
      <c r="O142" s="33">
        <f>IFERROR(VLOOKUP($C142, 'All Indicators - Breakdown'!$C:$GQ, O$1, FALSE), " ")</f>
        <v>3</v>
      </c>
      <c r="P142" s="33">
        <f>IFERROR(VLOOKUP($C142, 'All Indicators - Breakdown'!$C:$GQ, P$1, FALSE), " ")</f>
        <v>2</v>
      </c>
      <c r="Q142" s="33">
        <f>IFERROR(VLOOKUP($C142, 'All Indicators - Breakdown'!$C:$GQ, Q$1, FALSE), " ")</f>
        <v>1</v>
      </c>
      <c r="R142" s="33">
        <f>IFERROR(VLOOKUP($C142, 'All Indicators - Breakdown'!$C:$GQ, R$1, FALSE), " ")</f>
        <v>2</v>
      </c>
      <c r="S142" s="33">
        <f>IFERROR(VLOOKUP($C142, 'All Indicators - Breakdown'!$C:$GQ, S$1, FALSE), " ")</f>
        <v>5</v>
      </c>
      <c r="T142" s="33">
        <f>IFERROR(VLOOKUP($C142, 'All Indicators - Breakdown'!$C:$GQ, T$1, FALSE), " ")</f>
        <v>2</v>
      </c>
      <c r="U142" s="33">
        <f>IFERROR(VLOOKUP($C142, 'All Indicators - Breakdown'!$C:$GQ, U$1, FALSE), " ")</f>
        <v>3</v>
      </c>
      <c r="V142" s="33">
        <f>IFERROR(VLOOKUP($C142, 'All Indicators - Breakdown'!$C:$GQ, V$1, FALSE), " ")</f>
        <v>1</v>
      </c>
      <c r="W142" s="33">
        <f>IFERROR(VLOOKUP($C142, 'All Indicators - Breakdown'!$C:$GQ, W$1, FALSE), " ")</f>
        <v>5</v>
      </c>
      <c r="X142" s="33">
        <f>IFERROR(VLOOKUP($C142, 'All Indicators - Breakdown'!$C:$GQ, X$1, FALSE), " ")</f>
        <v>1</v>
      </c>
      <c r="Y142" s="33">
        <f>IFERROR(VLOOKUP($C142, 'All Indicators - Breakdown'!$C:$GQ, Y$1, FALSE), " ")</f>
        <v>1</v>
      </c>
      <c r="Z142" s="33">
        <f>IFERROR(VLOOKUP($C142, 'All Indicators - Breakdown'!$C:$GQ, Z$1, FALSE), " ")</f>
        <v>3</v>
      </c>
      <c r="AA142" s="33">
        <f>IFERROR(VLOOKUP($C142, 'All Indicators - Breakdown'!$C:$GQ, AA$1, FALSE), " ")</f>
        <v>2</v>
      </c>
      <c r="AB142" s="33">
        <f>IFERROR(VLOOKUP($C142, 'All Indicators - Breakdown'!$C:$GQ, AB$1, FALSE), " ")</f>
        <v>3</v>
      </c>
      <c r="AC142" s="33">
        <f>IFERROR(VLOOKUP($C142, 'All Indicators - Breakdown'!$C:$GQ, AC$1, FALSE), " ")</f>
        <v>5</v>
      </c>
      <c r="AD142" s="33">
        <f>IFERROR(VLOOKUP($C142, 'All Indicators - Breakdown'!$C:$GQ, AD$1, FALSE), " ")</f>
        <v>1</v>
      </c>
      <c r="AE142" s="33">
        <f>IFERROR(VLOOKUP($C142, 'All Indicators - Breakdown'!$C:$HE, AE$1, FALSE), " ")</f>
        <v>1</v>
      </c>
      <c r="AF142" s="33">
        <f>IFERROR(VLOOKUP($C142, 'All Indicators - Breakdown'!$C:$HE, AF$1, FALSE), " ")</f>
        <v>2</v>
      </c>
      <c r="AG142" s="33">
        <f>IFERROR(VLOOKUP($C142, 'All Indicators - Breakdown'!$C:$HE, AG$1, FALSE), " ")</f>
        <v>4</v>
      </c>
      <c r="AH142" s="33">
        <f>IFERROR(VLOOKUP($C142, 'All Indicators - Breakdown'!$C:$HE, AH$1, FALSE), " ")</f>
        <v>3</v>
      </c>
      <c r="AI142" s="33">
        <f>IFERROR(VLOOKUP($C142, 'All Indicators - Breakdown'!$C:$HE, AI$1, FALSE), " ")</f>
        <v>3</v>
      </c>
      <c r="AJ142" s="33">
        <f>IFERROR(VLOOKUP($C142, 'All Indicators - Breakdown'!$C:$HZ, AJ$1, FALSE), " ")</f>
        <v>5</v>
      </c>
      <c r="AK142" s="33">
        <f>IFERROR(VLOOKUP($C142, 'All Indicators - Breakdown'!$C:$HZ, AK$1, FALSE), " ")</f>
        <v>3</v>
      </c>
      <c r="AL142" s="33">
        <f>IFERROR(VLOOKUP($C142, 'All Indicators - Breakdown'!$C:$HZ, AL$1, FALSE), " ")</f>
        <v>1</v>
      </c>
      <c r="AM142" s="33">
        <f>IFERROR(VLOOKUP($C142, 'All Indicators - Breakdown'!$C:$IU, AM$1, FALSE), " ")</f>
        <v>2</v>
      </c>
      <c r="AN142" s="33">
        <f>IFERROR(VLOOKUP($C142, 'All Indicators - Breakdown'!$C:$IU, AN$1, FALSE), " ")</f>
        <v>1</v>
      </c>
      <c r="AO142" s="33">
        <f>IFERROR(VLOOKUP($C142, 'All Indicators - Breakdown'!$C:$IU, AO$1, FALSE), " ")</f>
        <v>1</v>
      </c>
      <c r="AP142">
        <f t="shared" si="27"/>
        <v>5</v>
      </c>
      <c r="AQ142">
        <f t="shared" si="27"/>
        <v>5</v>
      </c>
      <c r="AR142">
        <f t="shared" si="27"/>
        <v>5</v>
      </c>
      <c r="AS142">
        <f t="shared" si="27"/>
        <v>5</v>
      </c>
      <c r="AT142">
        <f t="shared" si="27"/>
        <v>5</v>
      </c>
      <c r="AU142">
        <f t="shared" si="27"/>
        <v>5</v>
      </c>
      <c r="AV142">
        <f t="shared" si="27"/>
        <v>4</v>
      </c>
      <c r="AW142">
        <f t="shared" si="27"/>
        <v>4</v>
      </c>
      <c r="AX142">
        <f t="shared" si="27"/>
        <v>3</v>
      </c>
      <c r="AY142">
        <f t="shared" si="27"/>
        <v>3</v>
      </c>
      <c r="AZ142">
        <f t="shared" si="27"/>
        <v>3</v>
      </c>
      <c r="BA142">
        <f t="shared" si="27"/>
        <v>3</v>
      </c>
      <c r="BB142">
        <f t="shared" si="27"/>
        <v>3</v>
      </c>
      <c r="BC142">
        <f t="shared" si="27"/>
        <v>3</v>
      </c>
      <c r="BD142">
        <f t="shared" si="27"/>
        <v>3</v>
      </c>
      <c r="BE142">
        <f t="shared" si="27"/>
        <v>3</v>
      </c>
      <c r="BF142">
        <f t="shared" si="26"/>
        <v>3</v>
      </c>
      <c r="BG142">
        <f t="shared" si="26"/>
        <v>2</v>
      </c>
      <c r="BH142">
        <f t="shared" si="26"/>
        <v>2</v>
      </c>
      <c r="BI142">
        <f t="shared" si="26"/>
        <v>2</v>
      </c>
      <c r="BJ142">
        <f t="shared" si="26"/>
        <v>2</v>
      </c>
      <c r="BK142">
        <f t="shared" si="26"/>
        <v>2</v>
      </c>
      <c r="BL142">
        <f t="shared" si="26"/>
        <v>2</v>
      </c>
      <c r="BM142">
        <f t="shared" si="26"/>
        <v>2</v>
      </c>
      <c r="BN142">
        <f t="shared" si="26"/>
        <v>1</v>
      </c>
      <c r="BO142">
        <f t="shared" si="26"/>
        <v>1</v>
      </c>
      <c r="BP142">
        <f t="shared" si="26"/>
        <v>1</v>
      </c>
      <c r="BQ142">
        <f t="shared" si="26"/>
        <v>1</v>
      </c>
      <c r="BR142">
        <f t="shared" si="26"/>
        <v>1</v>
      </c>
      <c r="BS142">
        <f t="shared" si="26"/>
        <v>1</v>
      </c>
      <c r="BT142">
        <f t="shared" si="26"/>
        <v>1</v>
      </c>
      <c r="BU142">
        <f t="shared" si="28"/>
        <v>1</v>
      </c>
      <c r="BV142">
        <f t="shared" si="28"/>
        <v>1</v>
      </c>
      <c r="BW142">
        <f t="shared" si="28"/>
        <v>1</v>
      </c>
      <c r="BX142">
        <f t="shared" si="28"/>
        <v>1</v>
      </c>
      <c r="BY142">
        <f t="shared" si="28"/>
        <v>0</v>
      </c>
    </row>
    <row r="143" spans="1:77" ht="16.3" thickTop="1" thickBot="1" x14ac:dyDescent="0.3">
      <c r="A143" s="16" t="s">
        <v>394</v>
      </c>
      <c r="B143" s="16" t="s">
        <v>427</v>
      </c>
      <c r="C143" s="16" t="s">
        <v>428</v>
      </c>
      <c r="D143" s="10">
        <f>VLOOKUP(C143, Overview!C$3:D$403, 2, FALSE)</f>
        <v>3</v>
      </c>
      <c r="E143" s="34">
        <f t="shared" si="25"/>
        <v>3.5</v>
      </c>
      <c r="F143" s="33">
        <f>IFERROR(VLOOKUP($C143, 'All Indicators - Breakdown'!$C:$GQ, F$1, FALSE), " ")</f>
        <v>4</v>
      </c>
      <c r="G143" s="33">
        <f>IFERROR(VLOOKUP($C143, 'All Indicators - Breakdown'!$C:$GQ, G$1, FALSE), " ")</f>
        <v>4</v>
      </c>
      <c r="H143" s="33">
        <f>IFERROR(VLOOKUP($C143, 'All Indicators - Breakdown'!$C:$GQ, H$1, FALSE), " ")</f>
        <v>3</v>
      </c>
      <c r="I143" s="33">
        <f>IFERROR(VLOOKUP($C143, 'All Indicators - Breakdown'!$C:$GQ, I$1, FALSE), " ")</f>
        <v>3</v>
      </c>
      <c r="J143" s="33">
        <f>IFERROR(VLOOKUP($C143, 'All Indicators - Breakdown'!$C:$GQ, J$1, FALSE), " ")</f>
        <v>3</v>
      </c>
      <c r="K143" s="33">
        <f>IFERROR(VLOOKUP($C143, 'All Indicators - Breakdown'!$C:$GQ, K$1, FALSE), " ")</f>
        <v>1</v>
      </c>
      <c r="L143" s="33">
        <f>IFERROR(VLOOKUP($C143, 'All Indicators - Breakdown'!$C:$GQ, L$1, FALSE), " ")</f>
        <v>1</v>
      </c>
      <c r="M143" s="33">
        <f>IFERROR(VLOOKUP($C143, 'All Indicators - Breakdown'!$C:$GQ, M$1, FALSE), " ")</f>
        <v>2</v>
      </c>
      <c r="N143" s="33" t="str">
        <f>IFERROR(VLOOKUP($C143, 'All Indicators - Breakdown'!$C:$GQ, N$1, FALSE), " ")</f>
        <v>N/A</v>
      </c>
      <c r="O143" s="33">
        <f>IFERROR(VLOOKUP($C143, 'All Indicators - Breakdown'!$C:$GQ, O$1, FALSE), " ")</f>
        <v>2</v>
      </c>
      <c r="P143" s="33">
        <f>IFERROR(VLOOKUP($C143, 'All Indicators - Breakdown'!$C:$GQ, P$1, FALSE), " ")</f>
        <v>2</v>
      </c>
      <c r="Q143" s="33">
        <f>IFERROR(VLOOKUP($C143, 'All Indicators - Breakdown'!$C:$GQ, Q$1, FALSE), " ")</f>
        <v>1</v>
      </c>
      <c r="R143" s="33">
        <f>IFERROR(VLOOKUP($C143, 'All Indicators - Breakdown'!$C:$GQ, R$1, FALSE), " ")</f>
        <v>2</v>
      </c>
      <c r="S143" s="33">
        <f>IFERROR(VLOOKUP($C143, 'All Indicators - Breakdown'!$C:$GQ, S$1, FALSE), " ")</f>
        <v>4</v>
      </c>
      <c r="T143" s="33">
        <f>IFERROR(VLOOKUP($C143, 'All Indicators - Breakdown'!$C:$GQ, T$1, FALSE), " ")</f>
        <v>2</v>
      </c>
      <c r="U143" s="33">
        <f>IFERROR(VLOOKUP($C143, 'All Indicators - Breakdown'!$C:$GQ, U$1, FALSE), " ")</f>
        <v>1</v>
      </c>
      <c r="V143" s="33">
        <f>IFERROR(VLOOKUP($C143, 'All Indicators - Breakdown'!$C:$GQ, V$1, FALSE), " ")</f>
        <v>1</v>
      </c>
      <c r="W143" s="33">
        <f>IFERROR(VLOOKUP($C143, 'All Indicators - Breakdown'!$C:$GQ, W$1, FALSE), " ")</f>
        <v>5</v>
      </c>
      <c r="X143" s="33">
        <f>IFERROR(VLOOKUP($C143, 'All Indicators - Breakdown'!$C:$GQ, X$1, FALSE), " ")</f>
        <v>1</v>
      </c>
      <c r="Y143" s="33">
        <f>IFERROR(VLOOKUP($C143, 'All Indicators - Breakdown'!$C:$GQ, Y$1, FALSE), " ")</f>
        <v>1</v>
      </c>
      <c r="Z143" s="33">
        <f>IFERROR(VLOOKUP($C143, 'All Indicators - Breakdown'!$C:$GQ, Z$1, FALSE), " ")</f>
        <v>3</v>
      </c>
      <c r="AA143" s="33">
        <f>IFERROR(VLOOKUP($C143, 'All Indicators - Breakdown'!$C:$GQ, AA$1, FALSE), " ")</f>
        <v>1</v>
      </c>
      <c r="AB143" s="33">
        <f>IFERROR(VLOOKUP($C143, 'All Indicators - Breakdown'!$C:$GQ, AB$1, FALSE), " ")</f>
        <v>3</v>
      </c>
      <c r="AC143" s="33">
        <f>IFERROR(VLOOKUP($C143, 'All Indicators - Breakdown'!$C:$GQ, AC$1, FALSE), " ")</f>
        <v>5</v>
      </c>
      <c r="AD143" s="33">
        <f>IFERROR(VLOOKUP($C143, 'All Indicators - Breakdown'!$C:$GQ, AD$1, FALSE), " ")</f>
        <v>1</v>
      </c>
      <c r="AE143" s="33">
        <f>IFERROR(VLOOKUP($C143, 'All Indicators - Breakdown'!$C:$HE, AE$1, FALSE), " ")</f>
        <v>3</v>
      </c>
      <c r="AF143" s="33">
        <f>IFERROR(VLOOKUP($C143, 'All Indicators - Breakdown'!$C:$HE, AF$1, FALSE), " ")</f>
        <v>3</v>
      </c>
      <c r="AG143" s="33">
        <f>IFERROR(VLOOKUP($C143, 'All Indicators - Breakdown'!$C:$HE, AG$1, FALSE), " ")</f>
        <v>4</v>
      </c>
      <c r="AH143" s="33">
        <f>IFERROR(VLOOKUP($C143, 'All Indicators - Breakdown'!$C:$HE, AH$1, FALSE), " ")</f>
        <v>3</v>
      </c>
      <c r="AI143" s="33">
        <f>IFERROR(VLOOKUP($C143, 'All Indicators - Breakdown'!$C:$HE, AI$1, FALSE), " ")</f>
        <v>3</v>
      </c>
      <c r="AJ143" s="33">
        <f>IFERROR(VLOOKUP($C143, 'All Indicators - Breakdown'!$C:$HZ, AJ$1, FALSE), " ")</f>
        <v>5</v>
      </c>
      <c r="AK143" s="33">
        <f>IFERROR(VLOOKUP($C143, 'All Indicators - Breakdown'!$C:$HZ, AK$1, FALSE), " ")</f>
        <v>2</v>
      </c>
      <c r="AL143" s="33">
        <f>IFERROR(VLOOKUP($C143, 'All Indicators - Breakdown'!$C:$HZ, AL$1, FALSE), " ")</f>
        <v>1</v>
      </c>
      <c r="AM143" s="33">
        <f>IFERROR(VLOOKUP($C143, 'All Indicators - Breakdown'!$C:$IU, AM$1, FALSE), " ")</f>
        <v>1</v>
      </c>
      <c r="AN143" s="33">
        <f>IFERROR(VLOOKUP($C143, 'All Indicators - Breakdown'!$C:$IU, AN$1, FALSE), " ")</f>
        <v>1</v>
      </c>
      <c r="AO143" s="33">
        <f>IFERROR(VLOOKUP($C143, 'All Indicators - Breakdown'!$C:$IU, AO$1, FALSE), " ")</f>
        <v>1</v>
      </c>
      <c r="AP143">
        <f t="shared" si="27"/>
        <v>5</v>
      </c>
      <c r="AQ143">
        <f t="shared" si="27"/>
        <v>5</v>
      </c>
      <c r="AR143">
        <f t="shared" si="27"/>
        <v>5</v>
      </c>
      <c r="AS143">
        <f t="shared" si="27"/>
        <v>4</v>
      </c>
      <c r="AT143">
        <f t="shared" si="27"/>
        <v>4</v>
      </c>
      <c r="AU143">
        <f t="shared" si="27"/>
        <v>4</v>
      </c>
      <c r="AV143">
        <f t="shared" si="27"/>
        <v>4</v>
      </c>
      <c r="AW143">
        <f t="shared" si="27"/>
        <v>3</v>
      </c>
      <c r="AX143">
        <f t="shared" si="27"/>
        <v>3</v>
      </c>
      <c r="AY143">
        <f t="shared" si="27"/>
        <v>3</v>
      </c>
      <c r="AZ143">
        <f t="shared" si="27"/>
        <v>3</v>
      </c>
      <c r="BA143">
        <f t="shared" si="27"/>
        <v>3</v>
      </c>
      <c r="BB143">
        <f t="shared" si="27"/>
        <v>3</v>
      </c>
      <c r="BC143">
        <f t="shared" si="27"/>
        <v>3</v>
      </c>
      <c r="BD143">
        <f t="shared" si="27"/>
        <v>3</v>
      </c>
      <c r="BE143">
        <f t="shared" si="27"/>
        <v>3</v>
      </c>
      <c r="BF143">
        <f t="shared" si="26"/>
        <v>2</v>
      </c>
      <c r="BG143">
        <f t="shared" si="26"/>
        <v>2</v>
      </c>
      <c r="BH143">
        <f t="shared" si="26"/>
        <v>2</v>
      </c>
      <c r="BI143">
        <f t="shared" si="26"/>
        <v>2</v>
      </c>
      <c r="BJ143">
        <f t="shared" si="26"/>
        <v>2</v>
      </c>
      <c r="BK143">
        <f t="shared" si="26"/>
        <v>2</v>
      </c>
      <c r="BL143">
        <f t="shared" si="26"/>
        <v>1</v>
      </c>
      <c r="BM143">
        <f t="shared" si="26"/>
        <v>1</v>
      </c>
      <c r="BN143">
        <f t="shared" si="26"/>
        <v>1</v>
      </c>
      <c r="BO143">
        <f t="shared" si="26"/>
        <v>1</v>
      </c>
      <c r="BP143">
        <f t="shared" si="26"/>
        <v>1</v>
      </c>
      <c r="BQ143">
        <f t="shared" si="26"/>
        <v>1</v>
      </c>
      <c r="BR143">
        <f t="shared" si="26"/>
        <v>1</v>
      </c>
      <c r="BS143">
        <f t="shared" si="26"/>
        <v>1</v>
      </c>
      <c r="BT143">
        <f t="shared" si="26"/>
        <v>1</v>
      </c>
      <c r="BU143">
        <f t="shared" si="28"/>
        <v>1</v>
      </c>
      <c r="BV143">
        <f t="shared" si="28"/>
        <v>1</v>
      </c>
      <c r="BW143">
        <f t="shared" si="28"/>
        <v>1</v>
      </c>
      <c r="BX143">
        <f t="shared" si="28"/>
        <v>1</v>
      </c>
      <c r="BY143">
        <f t="shared" si="28"/>
        <v>0</v>
      </c>
    </row>
    <row r="144" spans="1:77" ht="16.3" thickTop="1" thickBot="1" x14ac:dyDescent="0.3">
      <c r="A144" s="16" t="s">
        <v>394</v>
      </c>
      <c r="B144" s="16" t="s">
        <v>429</v>
      </c>
      <c r="C144" s="16" t="s">
        <v>430</v>
      </c>
      <c r="D144" s="10">
        <f>VLOOKUP(C144, Overview!C$3:D$403, 2, FALSE)</f>
        <v>3</v>
      </c>
      <c r="E144" s="34">
        <f t="shared" si="25"/>
        <v>3.5</v>
      </c>
      <c r="F144" s="33">
        <f>IFERROR(VLOOKUP($C144, 'All Indicators - Breakdown'!$C:$GQ, F$1, FALSE), " ")</f>
        <v>4</v>
      </c>
      <c r="G144" s="33">
        <f>IFERROR(VLOOKUP($C144, 'All Indicators - Breakdown'!$C:$GQ, G$1, FALSE), " ")</f>
        <v>4</v>
      </c>
      <c r="H144" s="33">
        <f>IFERROR(VLOOKUP($C144, 'All Indicators - Breakdown'!$C:$GQ, H$1, FALSE), " ")</f>
        <v>3</v>
      </c>
      <c r="I144" s="33">
        <f>IFERROR(VLOOKUP($C144, 'All Indicators - Breakdown'!$C:$GQ, I$1, FALSE), " ")</f>
        <v>3</v>
      </c>
      <c r="J144" s="33">
        <f>IFERROR(VLOOKUP($C144, 'All Indicators - Breakdown'!$C:$GQ, J$1, FALSE), " ")</f>
        <v>3</v>
      </c>
      <c r="K144" s="33">
        <f>IFERROR(VLOOKUP($C144, 'All Indicators - Breakdown'!$C:$GQ, K$1, FALSE), " ")</f>
        <v>1</v>
      </c>
      <c r="L144" s="33">
        <f>IFERROR(VLOOKUP($C144, 'All Indicators - Breakdown'!$C:$GQ, L$1, FALSE), " ")</f>
        <v>1</v>
      </c>
      <c r="M144" s="33">
        <f>IFERROR(VLOOKUP($C144, 'All Indicators - Breakdown'!$C:$GQ, M$1, FALSE), " ")</f>
        <v>2</v>
      </c>
      <c r="N144" s="33" t="str">
        <f>IFERROR(VLOOKUP($C144, 'All Indicators - Breakdown'!$C:$GQ, N$1, FALSE), " ")</f>
        <v>N/A</v>
      </c>
      <c r="O144" s="33">
        <f>IFERROR(VLOOKUP($C144, 'All Indicators - Breakdown'!$C:$GQ, O$1, FALSE), " ")</f>
        <v>2</v>
      </c>
      <c r="P144" s="33">
        <f>IFERROR(VLOOKUP($C144, 'All Indicators - Breakdown'!$C:$GQ, P$1, FALSE), " ")</f>
        <v>2</v>
      </c>
      <c r="Q144" s="33">
        <f>IFERROR(VLOOKUP($C144, 'All Indicators - Breakdown'!$C:$GQ, Q$1, FALSE), " ")</f>
        <v>1</v>
      </c>
      <c r="R144" s="33">
        <f>IFERROR(VLOOKUP($C144, 'All Indicators - Breakdown'!$C:$GQ, R$1, FALSE), " ")</f>
        <v>2</v>
      </c>
      <c r="S144" s="33">
        <f>IFERROR(VLOOKUP($C144, 'All Indicators - Breakdown'!$C:$GQ, S$1, FALSE), " ")</f>
        <v>4</v>
      </c>
      <c r="T144" s="33">
        <f>IFERROR(VLOOKUP($C144, 'All Indicators - Breakdown'!$C:$GQ, T$1, FALSE), " ")</f>
        <v>2</v>
      </c>
      <c r="U144" s="33">
        <f>IFERROR(VLOOKUP($C144, 'All Indicators - Breakdown'!$C:$GQ, U$1, FALSE), " ")</f>
        <v>1</v>
      </c>
      <c r="V144" s="33">
        <f>IFERROR(VLOOKUP($C144, 'All Indicators - Breakdown'!$C:$GQ, V$1, FALSE), " ")</f>
        <v>1</v>
      </c>
      <c r="W144" s="33">
        <f>IFERROR(VLOOKUP($C144, 'All Indicators - Breakdown'!$C:$GQ, W$1, FALSE), " ")</f>
        <v>5</v>
      </c>
      <c r="X144" s="33">
        <f>IFERROR(VLOOKUP($C144, 'All Indicators - Breakdown'!$C:$GQ, X$1, FALSE), " ")</f>
        <v>1</v>
      </c>
      <c r="Y144" s="33">
        <f>IFERROR(VLOOKUP($C144, 'All Indicators - Breakdown'!$C:$GQ, Y$1, FALSE), " ")</f>
        <v>1</v>
      </c>
      <c r="Z144" s="33">
        <f>IFERROR(VLOOKUP($C144, 'All Indicators - Breakdown'!$C:$GQ, Z$1, FALSE), " ")</f>
        <v>3</v>
      </c>
      <c r="AA144" s="33">
        <f>IFERROR(VLOOKUP($C144, 'All Indicators - Breakdown'!$C:$GQ, AA$1, FALSE), " ")</f>
        <v>1</v>
      </c>
      <c r="AB144" s="33">
        <f>IFERROR(VLOOKUP($C144, 'All Indicators - Breakdown'!$C:$GQ, AB$1, FALSE), " ")</f>
        <v>3</v>
      </c>
      <c r="AC144" s="33">
        <f>IFERROR(VLOOKUP($C144, 'All Indicators - Breakdown'!$C:$GQ, AC$1, FALSE), " ")</f>
        <v>5</v>
      </c>
      <c r="AD144" s="33">
        <f>IFERROR(VLOOKUP($C144, 'All Indicators - Breakdown'!$C:$GQ, AD$1, FALSE), " ")</f>
        <v>1</v>
      </c>
      <c r="AE144" s="33">
        <f>IFERROR(VLOOKUP($C144, 'All Indicators - Breakdown'!$C:$HE, AE$1, FALSE), " ")</f>
        <v>3</v>
      </c>
      <c r="AF144" s="33">
        <f>IFERROR(VLOOKUP($C144, 'All Indicators - Breakdown'!$C:$HE, AF$1, FALSE), " ")</f>
        <v>3</v>
      </c>
      <c r="AG144" s="33">
        <f>IFERROR(VLOOKUP($C144, 'All Indicators - Breakdown'!$C:$HE, AG$1, FALSE), " ")</f>
        <v>4</v>
      </c>
      <c r="AH144" s="33">
        <f>IFERROR(VLOOKUP($C144, 'All Indicators - Breakdown'!$C:$HE, AH$1, FALSE), " ")</f>
        <v>3</v>
      </c>
      <c r="AI144" s="33">
        <f>IFERROR(VLOOKUP($C144, 'All Indicators - Breakdown'!$C:$HE, AI$1, FALSE), " ")</f>
        <v>3</v>
      </c>
      <c r="AJ144" s="33">
        <f>IFERROR(VLOOKUP($C144, 'All Indicators - Breakdown'!$C:$HZ, AJ$1, FALSE), " ")</f>
        <v>5</v>
      </c>
      <c r="AK144" s="33">
        <f>IFERROR(VLOOKUP($C144, 'All Indicators - Breakdown'!$C:$HZ, AK$1, FALSE), " ")</f>
        <v>2</v>
      </c>
      <c r="AL144" s="33" t="str">
        <f>IFERROR(VLOOKUP($C144, 'All Indicators - Breakdown'!$C:$HZ, AL$1, FALSE), " ")</f>
        <v>N/A</v>
      </c>
      <c r="AM144" s="33" t="str">
        <f>IFERROR(VLOOKUP($C144, 'All Indicators - Breakdown'!$C:$IU, AM$1, FALSE), " ")</f>
        <v>N/A</v>
      </c>
      <c r="AN144" s="33">
        <f>IFERROR(VLOOKUP($C144, 'All Indicators - Breakdown'!$C:$IU, AN$1, FALSE), " ")</f>
        <v>1</v>
      </c>
      <c r="AO144" s="33">
        <f>IFERROR(VLOOKUP($C144, 'All Indicators - Breakdown'!$C:$IU, AO$1, FALSE), " ")</f>
        <v>1</v>
      </c>
      <c r="AP144">
        <f t="shared" si="27"/>
        <v>5</v>
      </c>
      <c r="AQ144">
        <f t="shared" si="27"/>
        <v>5</v>
      </c>
      <c r="AR144">
        <f t="shared" si="27"/>
        <v>5</v>
      </c>
      <c r="AS144">
        <f t="shared" si="27"/>
        <v>4</v>
      </c>
      <c r="AT144">
        <f t="shared" si="27"/>
        <v>4</v>
      </c>
      <c r="AU144">
        <f t="shared" si="27"/>
        <v>4</v>
      </c>
      <c r="AV144">
        <f t="shared" si="27"/>
        <v>4</v>
      </c>
      <c r="AW144">
        <f t="shared" si="27"/>
        <v>3</v>
      </c>
      <c r="AX144">
        <f t="shared" si="27"/>
        <v>3</v>
      </c>
      <c r="AY144">
        <f t="shared" si="27"/>
        <v>3</v>
      </c>
      <c r="AZ144">
        <f t="shared" si="27"/>
        <v>3</v>
      </c>
      <c r="BA144">
        <f t="shared" si="27"/>
        <v>3</v>
      </c>
      <c r="BB144">
        <f t="shared" si="27"/>
        <v>3</v>
      </c>
      <c r="BC144">
        <f t="shared" si="27"/>
        <v>3</v>
      </c>
      <c r="BD144">
        <f t="shared" si="27"/>
        <v>3</v>
      </c>
      <c r="BE144">
        <f t="shared" si="27"/>
        <v>3</v>
      </c>
      <c r="BF144">
        <f t="shared" si="26"/>
        <v>2</v>
      </c>
      <c r="BG144">
        <f t="shared" si="26"/>
        <v>2</v>
      </c>
      <c r="BH144">
        <f t="shared" si="26"/>
        <v>2</v>
      </c>
      <c r="BI144">
        <f t="shared" si="26"/>
        <v>2</v>
      </c>
      <c r="BJ144">
        <f t="shared" si="26"/>
        <v>2</v>
      </c>
      <c r="BK144">
        <f t="shared" si="26"/>
        <v>2</v>
      </c>
      <c r="BL144">
        <f t="shared" si="26"/>
        <v>1</v>
      </c>
      <c r="BM144">
        <f t="shared" si="26"/>
        <v>1</v>
      </c>
      <c r="BN144">
        <f t="shared" si="26"/>
        <v>1</v>
      </c>
      <c r="BO144">
        <f t="shared" si="26"/>
        <v>1</v>
      </c>
      <c r="BP144">
        <f t="shared" si="26"/>
        <v>1</v>
      </c>
      <c r="BQ144">
        <f t="shared" si="26"/>
        <v>1</v>
      </c>
      <c r="BR144">
        <f t="shared" si="26"/>
        <v>1</v>
      </c>
      <c r="BS144">
        <f t="shared" si="26"/>
        <v>1</v>
      </c>
      <c r="BT144">
        <f t="shared" si="26"/>
        <v>1</v>
      </c>
      <c r="BU144">
        <f t="shared" si="28"/>
        <v>1</v>
      </c>
      <c r="BV144">
        <f t="shared" si="28"/>
        <v>1</v>
      </c>
      <c r="BW144">
        <f t="shared" si="28"/>
        <v>0</v>
      </c>
      <c r="BX144">
        <f t="shared" si="28"/>
        <v>0</v>
      </c>
      <c r="BY144">
        <f t="shared" si="28"/>
        <v>0</v>
      </c>
    </row>
    <row r="145" spans="1:77" ht="16.3" thickTop="1" thickBot="1" x14ac:dyDescent="0.3">
      <c r="A145" s="16" t="s">
        <v>394</v>
      </c>
      <c r="B145" s="16" t="s">
        <v>431</v>
      </c>
      <c r="C145" s="16" t="s">
        <v>432</v>
      </c>
      <c r="D145" s="10">
        <f>VLOOKUP(C145, Overview!C$3:D$403, 2, FALSE)</f>
        <v>3</v>
      </c>
      <c r="E145" s="34">
        <f t="shared" si="25"/>
        <v>3.6</v>
      </c>
      <c r="F145" s="33">
        <f>IFERROR(VLOOKUP($C145, 'All Indicators - Breakdown'!$C:$GQ, F$1, FALSE), " ")</f>
        <v>4</v>
      </c>
      <c r="G145" s="33">
        <f>IFERROR(VLOOKUP($C145, 'All Indicators - Breakdown'!$C:$GQ, G$1, FALSE), " ")</f>
        <v>4</v>
      </c>
      <c r="H145" s="33">
        <f>IFERROR(VLOOKUP($C145, 'All Indicators - Breakdown'!$C:$GQ, H$1, FALSE), " ")</f>
        <v>3</v>
      </c>
      <c r="I145" s="33">
        <f>IFERROR(VLOOKUP($C145, 'All Indicators - Breakdown'!$C:$GQ, I$1, FALSE), " ")</f>
        <v>3</v>
      </c>
      <c r="J145" s="33">
        <f>IFERROR(VLOOKUP($C145, 'All Indicators - Breakdown'!$C:$GQ, J$1, FALSE), " ")</f>
        <v>3</v>
      </c>
      <c r="K145" s="33">
        <f>IFERROR(VLOOKUP($C145, 'All Indicators - Breakdown'!$C:$GQ, K$1, FALSE), " ")</f>
        <v>1</v>
      </c>
      <c r="L145" s="33">
        <f>IFERROR(VLOOKUP($C145, 'All Indicators - Breakdown'!$C:$GQ, L$1, FALSE), " ")</f>
        <v>1</v>
      </c>
      <c r="M145" s="33">
        <f>IFERROR(VLOOKUP($C145, 'All Indicators - Breakdown'!$C:$GQ, M$1, FALSE), " ")</f>
        <v>2</v>
      </c>
      <c r="N145" s="33" t="str">
        <f>IFERROR(VLOOKUP($C145, 'All Indicators - Breakdown'!$C:$GQ, N$1, FALSE), " ")</f>
        <v>N/A</v>
      </c>
      <c r="O145" s="33">
        <f>IFERROR(VLOOKUP($C145, 'All Indicators - Breakdown'!$C:$GQ, O$1, FALSE), " ")</f>
        <v>2</v>
      </c>
      <c r="P145" s="33">
        <f>IFERROR(VLOOKUP($C145, 'All Indicators - Breakdown'!$C:$GQ, P$1, FALSE), " ")</f>
        <v>2</v>
      </c>
      <c r="Q145" s="33">
        <f>IFERROR(VLOOKUP($C145, 'All Indicators - Breakdown'!$C:$GQ, Q$1, FALSE), " ")</f>
        <v>3</v>
      </c>
      <c r="R145" s="33">
        <f>IFERROR(VLOOKUP($C145, 'All Indicators - Breakdown'!$C:$GQ, R$1, FALSE), " ")</f>
        <v>2</v>
      </c>
      <c r="S145" s="33">
        <f>IFERROR(VLOOKUP($C145, 'All Indicators - Breakdown'!$C:$GQ, S$1, FALSE), " ")</f>
        <v>4</v>
      </c>
      <c r="T145" s="33">
        <f>IFERROR(VLOOKUP($C145, 'All Indicators - Breakdown'!$C:$GQ, T$1, FALSE), " ")</f>
        <v>2</v>
      </c>
      <c r="U145" s="33">
        <f>IFERROR(VLOOKUP($C145, 'All Indicators - Breakdown'!$C:$GQ, U$1, FALSE), " ")</f>
        <v>1</v>
      </c>
      <c r="V145" s="33">
        <f>IFERROR(VLOOKUP($C145, 'All Indicators - Breakdown'!$C:$GQ, V$1, FALSE), " ")</f>
        <v>1</v>
      </c>
      <c r="W145" s="33">
        <f>IFERROR(VLOOKUP($C145, 'All Indicators - Breakdown'!$C:$GQ, W$1, FALSE), " ")</f>
        <v>5</v>
      </c>
      <c r="X145" s="33">
        <f>IFERROR(VLOOKUP($C145, 'All Indicators - Breakdown'!$C:$GQ, X$1, FALSE), " ")</f>
        <v>1</v>
      </c>
      <c r="Y145" s="33">
        <f>IFERROR(VLOOKUP($C145, 'All Indicators - Breakdown'!$C:$GQ, Y$1, FALSE), " ")</f>
        <v>1</v>
      </c>
      <c r="Z145" s="33">
        <f>IFERROR(VLOOKUP($C145, 'All Indicators - Breakdown'!$C:$GQ, Z$1, FALSE), " ")</f>
        <v>3</v>
      </c>
      <c r="AA145" s="33">
        <f>IFERROR(VLOOKUP($C145, 'All Indicators - Breakdown'!$C:$GQ, AA$1, FALSE), " ")</f>
        <v>1</v>
      </c>
      <c r="AB145" s="33">
        <f>IFERROR(VLOOKUP($C145, 'All Indicators - Breakdown'!$C:$GQ, AB$1, FALSE), " ")</f>
        <v>3</v>
      </c>
      <c r="AC145" s="33">
        <f>IFERROR(VLOOKUP($C145, 'All Indicators - Breakdown'!$C:$GQ, AC$1, FALSE), " ")</f>
        <v>5</v>
      </c>
      <c r="AD145" s="33">
        <f>IFERROR(VLOOKUP($C145, 'All Indicators - Breakdown'!$C:$GQ, AD$1, FALSE), " ")</f>
        <v>2</v>
      </c>
      <c r="AE145" s="33">
        <f>IFERROR(VLOOKUP($C145, 'All Indicators - Breakdown'!$C:$HE, AE$1, FALSE), " ")</f>
        <v>3</v>
      </c>
      <c r="AF145" s="33">
        <f>IFERROR(VLOOKUP($C145, 'All Indicators - Breakdown'!$C:$HE, AF$1, FALSE), " ")</f>
        <v>3</v>
      </c>
      <c r="AG145" s="33">
        <f>IFERROR(VLOOKUP($C145, 'All Indicators - Breakdown'!$C:$HE, AG$1, FALSE), " ")</f>
        <v>4</v>
      </c>
      <c r="AH145" s="33">
        <f>IFERROR(VLOOKUP($C145, 'All Indicators - Breakdown'!$C:$HE, AH$1, FALSE), " ")</f>
        <v>3</v>
      </c>
      <c r="AI145" s="33">
        <f>IFERROR(VLOOKUP($C145, 'All Indicators - Breakdown'!$C:$HE, AI$1, FALSE), " ")</f>
        <v>3</v>
      </c>
      <c r="AJ145" s="33">
        <f>IFERROR(VLOOKUP($C145, 'All Indicators - Breakdown'!$C:$HZ, AJ$1, FALSE), " ")</f>
        <v>5</v>
      </c>
      <c r="AK145" s="33">
        <f>IFERROR(VLOOKUP($C145, 'All Indicators - Breakdown'!$C:$HZ, AK$1, FALSE), " ")</f>
        <v>3</v>
      </c>
      <c r="AL145" s="33">
        <f>IFERROR(VLOOKUP($C145, 'All Indicators - Breakdown'!$C:$HZ, AL$1, FALSE), " ")</f>
        <v>1</v>
      </c>
      <c r="AM145" s="33">
        <f>IFERROR(VLOOKUP($C145, 'All Indicators - Breakdown'!$C:$IU, AM$1, FALSE), " ")</f>
        <v>2</v>
      </c>
      <c r="AN145" s="33">
        <f>IFERROR(VLOOKUP($C145, 'All Indicators - Breakdown'!$C:$IU, AN$1, FALSE), " ")</f>
        <v>1</v>
      </c>
      <c r="AO145" s="33">
        <f>IFERROR(VLOOKUP($C145, 'All Indicators - Breakdown'!$C:$IU, AO$1, FALSE), " ")</f>
        <v>1</v>
      </c>
      <c r="AP145">
        <f t="shared" si="27"/>
        <v>5</v>
      </c>
      <c r="AQ145">
        <f t="shared" si="27"/>
        <v>5</v>
      </c>
      <c r="AR145">
        <f t="shared" si="27"/>
        <v>5</v>
      </c>
      <c r="AS145">
        <f t="shared" si="27"/>
        <v>4</v>
      </c>
      <c r="AT145">
        <f t="shared" si="27"/>
        <v>4</v>
      </c>
      <c r="AU145">
        <f t="shared" si="27"/>
        <v>4</v>
      </c>
      <c r="AV145">
        <f t="shared" si="27"/>
        <v>4</v>
      </c>
      <c r="AW145">
        <f t="shared" si="27"/>
        <v>3</v>
      </c>
      <c r="AX145">
        <f t="shared" si="27"/>
        <v>3</v>
      </c>
      <c r="AY145">
        <f t="shared" si="27"/>
        <v>3</v>
      </c>
      <c r="AZ145">
        <f t="shared" si="27"/>
        <v>3</v>
      </c>
      <c r="BA145">
        <f t="shared" si="27"/>
        <v>3</v>
      </c>
      <c r="BB145">
        <f t="shared" si="27"/>
        <v>3</v>
      </c>
      <c r="BC145">
        <f t="shared" si="27"/>
        <v>3</v>
      </c>
      <c r="BD145">
        <f t="shared" si="27"/>
        <v>3</v>
      </c>
      <c r="BE145">
        <f t="shared" si="27"/>
        <v>3</v>
      </c>
      <c r="BF145">
        <f t="shared" si="26"/>
        <v>3</v>
      </c>
      <c r="BG145">
        <f t="shared" si="26"/>
        <v>3</v>
      </c>
      <c r="BH145">
        <f t="shared" si="26"/>
        <v>2</v>
      </c>
      <c r="BI145">
        <f t="shared" si="26"/>
        <v>2</v>
      </c>
      <c r="BJ145">
        <f t="shared" si="26"/>
        <v>2</v>
      </c>
      <c r="BK145">
        <f t="shared" si="26"/>
        <v>2</v>
      </c>
      <c r="BL145">
        <f t="shared" si="26"/>
        <v>2</v>
      </c>
      <c r="BM145">
        <f t="shared" si="26"/>
        <v>2</v>
      </c>
      <c r="BN145">
        <f t="shared" si="26"/>
        <v>2</v>
      </c>
      <c r="BO145">
        <f t="shared" si="26"/>
        <v>1</v>
      </c>
      <c r="BP145">
        <f t="shared" si="26"/>
        <v>1</v>
      </c>
      <c r="BQ145">
        <f t="shared" si="26"/>
        <v>1</v>
      </c>
      <c r="BR145">
        <f t="shared" si="26"/>
        <v>1</v>
      </c>
      <c r="BS145">
        <f t="shared" si="26"/>
        <v>1</v>
      </c>
      <c r="BT145">
        <f t="shared" si="26"/>
        <v>1</v>
      </c>
      <c r="BU145">
        <f t="shared" si="28"/>
        <v>1</v>
      </c>
      <c r="BV145">
        <f t="shared" si="28"/>
        <v>1</v>
      </c>
      <c r="BW145">
        <f t="shared" si="28"/>
        <v>1</v>
      </c>
      <c r="BX145">
        <f t="shared" si="28"/>
        <v>1</v>
      </c>
      <c r="BY145">
        <f t="shared" si="28"/>
        <v>0</v>
      </c>
    </row>
    <row r="146" spans="1:77" ht="16.3" thickTop="1" thickBot="1" x14ac:dyDescent="0.3">
      <c r="A146" s="16" t="s">
        <v>433</v>
      </c>
      <c r="B146" s="16" t="s">
        <v>434</v>
      </c>
      <c r="C146" s="16" t="s">
        <v>435</v>
      </c>
      <c r="D146" s="10">
        <f>VLOOKUP(C146, Overview!C$3:D$403, 2, FALSE)</f>
        <v>3</v>
      </c>
      <c r="E146" s="34">
        <f t="shared" si="25"/>
        <v>3.1</v>
      </c>
      <c r="F146" s="33">
        <f>IFERROR(VLOOKUP($C146, 'All Indicators - Breakdown'!$C:$GQ, F$1, FALSE), " ")</f>
        <v>4</v>
      </c>
      <c r="G146" s="33" t="str">
        <f>IFERROR(VLOOKUP($C146, 'All Indicators - Breakdown'!$C:$GQ, G$1, FALSE), " ")</f>
        <v>N/A</v>
      </c>
      <c r="H146" s="33">
        <f>IFERROR(VLOOKUP($C146, 'All Indicators - Breakdown'!$C:$GQ, H$1, FALSE), " ")</f>
        <v>2</v>
      </c>
      <c r="I146" s="33">
        <f>IFERROR(VLOOKUP($C146, 'All Indicators - Breakdown'!$C:$GQ, I$1, FALSE), " ")</f>
        <v>2</v>
      </c>
      <c r="J146" s="33">
        <f>IFERROR(VLOOKUP($C146, 'All Indicators - Breakdown'!$C:$GQ, J$1, FALSE), " ")</f>
        <v>3</v>
      </c>
      <c r="K146" s="33">
        <f>IFERROR(VLOOKUP($C146, 'All Indicators - Breakdown'!$C:$GQ, K$1, FALSE), " ")</f>
        <v>1</v>
      </c>
      <c r="L146" s="33">
        <f>IFERROR(VLOOKUP($C146, 'All Indicators - Breakdown'!$C:$GQ, L$1, FALSE), " ")</f>
        <v>1</v>
      </c>
      <c r="M146" s="33">
        <f>IFERROR(VLOOKUP($C146, 'All Indicators - Breakdown'!$C:$GQ, M$1, FALSE), " ")</f>
        <v>1</v>
      </c>
      <c r="N146" s="33" t="str">
        <f>IFERROR(VLOOKUP($C146, 'All Indicators - Breakdown'!$C:$GQ, N$1, FALSE), " ")</f>
        <v>N/A</v>
      </c>
      <c r="O146" s="33">
        <f>IFERROR(VLOOKUP($C146, 'All Indicators - Breakdown'!$C:$GQ, O$1, FALSE), " ")</f>
        <v>2</v>
      </c>
      <c r="P146" s="33">
        <f>IFERROR(VLOOKUP($C146, 'All Indicators - Breakdown'!$C:$GQ, P$1, FALSE), " ")</f>
        <v>2</v>
      </c>
      <c r="Q146" s="33">
        <f>IFERROR(VLOOKUP($C146, 'All Indicators - Breakdown'!$C:$GQ, Q$1, FALSE), " ")</f>
        <v>1</v>
      </c>
      <c r="R146" s="33" t="str">
        <f>IFERROR(VLOOKUP($C146, 'All Indicators - Breakdown'!$C:$GQ, R$1, FALSE), " ")</f>
        <v>N/A</v>
      </c>
      <c r="S146" s="33">
        <f>IFERROR(VLOOKUP($C146, 'All Indicators - Breakdown'!$C:$GQ, S$1, FALSE), " ")</f>
        <v>3</v>
      </c>
      <c r="T146" s="33">
        <f>IFERROR(VLOOKUP($C146, 'All Indicators - Breakdown'!$C:$GQ, T$1, FALSE), " ")</f>
        <v>2</v>
      </c>
      <c r="U146" s="33">
        <f>IFERROR(VLOOKUP($C146, 'All Indicators - Breakdown'!$C:$GQ, U$1, FALSE), " ")</f>
        <v>1</v>
      </c>
      <c r="V146" s="33">
        <f>IFERROR(VLOOKUP($C146, 'All Indicators - Breakdown'!$C:$GQ, V$1, FALSE), " ")</f>
        <v>1</v>
      </c>
      <c r="W146" s="33">
        <f>IFERROR(VLOOKUP($C146, 'All Indicators - Breakdown'!$C:$GQ, W$1, FALSE), " ")</f>
        <v>2</v>
      </c>
      <c r="X146" s="33" t="str">
        <f>IFERROR(VLOOKUP($C146, 'All Indicators - Breakdown'!$C:$GQ, X$1, FALSE), " ")</f>
        <v>N/A</v>
      </c>
      <c r="Y146" s="33">
        <f>IFERROR(VLOOKUP($C146, 'All Indicators - Breakdown'!$C:$GQ, Y$1, FALSE), " ")</f>
        <v>1</v>
      </c>
      <c r="Z146" s="33">
        <f>IFERROR(VLOOKUP($C146, 'All Indicators - Breakdown'!$C:$GQ, Z$1, FALSE), " ")</f>
        <v>3</v>
      </c>
      <c r="AA146" s="33">
        <f>IFERROR(VLOOKUP($C146, 'All Indicators - Breakdown'!$C:$GQ, AA$1, FALSE), " ")</f>
        <v>2</v>
      </c>
      <c r="AB146" s="33">
        <f>IFERROR(VLOOKUP($C146, 'All Indicators - Breakdown'!$C:$GQ, AB$1, FALSE), " ")</f>
        <v>3</v>
      </c>
      <c r="AC146" s="33">
        <f>IFERROR(VLOOKUP($C146, 'All Indicators - Breakdown'!$C:$GQ, AC$1, FALSE), " ")</f>
        <v>5</v>
      </c>
      <c r="AD146" s="33">
        <f>IFERROR(VLOOKUP($C146, 'All Indicators - Breakdown'!$C:$GQ, AD$1, FALSE), " ")</f>
        <v>1</v>
      </c>
      <c r="AE146" s="33">
        <f>IFERROR(VLOOKUP($C146, 'All Indicators - Breakdown'!$C:$HE, AE$1, FALSE), " ")</f>
        <v>4</v>
      </c>
      <c r="AF146" s="33">
        <f>IFERROR(VLOOKUP($C146, 'All Indicators - Breakdown'!$C:$HE, AF$1, FALSE), " ")</f>
        <v>3</v>
      </c>
      <c r="AG146" s="33">
        <f>IFERROR(VLOOKUP($C146, 'All Indicators - Breakdown'!$C:$HE, AG$1, FALSE), " ")</f>
        <v>4</v>
      </c>
      <c r="AH146" s="33">
        <f>IFERROR(VLOOKUP($C146, 'All Indicators - Breakdown'!$C:$HE, AH$1, FALSE), " ")</f>
        <v>3</v>
      </c>
      <c r="AI146" s="33">
        <f>IFERROR(VLOOKUP($C146, 'All Indicators - Breakdown'!$C:$HE, AI$1, FALSE), " ")</f>
        <v>3</v>
      </c>
      <c r="AJ146" s="33">
        <f>IFERROR(VLOOKUP($C146, 'All Indicators - Breakdown'!$C:$HZ, AJ$1, FALSE), " ")</f>
        <v>4</v>
      </c>
      <c r="AK146" s="33">
        <f>IFERROR(VLOOKUP($C146, 'All Indicators - Breakdown'!$C:$HZ, AK$1, FALSE), " ")</f>
        <v>3</v>
      </c>
      <c r="AL146" s="33">
        <f>IFERROR(VLOOKUP($C146, 'All Indicators - Breakdown'!$C:$HZ, AL$1, FALSE), " ")</f>
        <v>1</v>
      </c>
      <c r="AM146" s="33">
        <f>IFERROR(VLOOKUP($C146, 'All Indicators - Breakdown'!$C:$IU, AM$1, FALSE), " ")</f>
        <v>2</v>
      </c>
      <c r="AN146" s="33">
        <f>IFERROR(VLOOKUP($C146, 'All Indicators - Breakdown'!$C:$IU, AN$1, FALSE), " ")</f>
        <v>1</v>
      </c>
      <c r="AO146" s="33">
        <f>IFERROR(VLOOKUP($C146, 'All Indicators - Breakdown'!$C:$IU, AO$1, FALSE), " ")</f>
        <v>1</v>
      </c>
      <c r="AP146">
        <f t="shared" si="27"/>
        <v>5</v>
      </c>
      <c r="AQ146">
        <f t="shared" si="27"/>
        <v>4</v>
      </c>
      <c r="AR146">
        <f t="shared" si="27"/>
        <v>4</v>
      </c>
      <c r="AS146">
        <f t="shared" si="27"/>
        <v>4</v>
      </c>
      <c r="AT146">
        <f t="shared" si="27"/>
        <v>4</v>
      </c>
      <c r="AU146">
        <f t="shared" si="27"/>
        <v>3</v>
      </c>
      <c r="AV146">
        <f t="shared" si="27"/>
        <v>3</v>
      </c>
      <c r="AW146">
        <f t="shared" si="27"/>
        <v>3</v>
      </c>
      <c r="AX146">
        <f t="shared" si="27"/>
        <v>3</v>
      </c>
      <c r="AY146">
        <f t="shared" si="27"/>
        <v>3</v>
      </c>
      <c r="AZ146">
        <f t="shared" si="27"/>
        <v>3</v>
      </c>
      <c r="BA146">
        <f t="shared" si="27"/>
        <v>3</v>
      </c>
      <c r="BB146">
        <f t="shared" si="27"/>
        <v>3</v>
      </c>
      <c r="BC146">
        <f t="shared" si="27"/>
        <v>2</v>
      </c>
      <c r="BD146">
        <f t="shared" si="27"/>
        <v>2</v>
      </c>
      <c r="BE146">
        <f t="shared" si="27"/>
        <v>2</v>
      </c>
      <c r="BF146">
        <f t="shared" si="26"/>
        <v>2</v>
      </c>
      <c r="BG146">
        <f t="shared" si="26"/>
        <v>2</v>
      </c>
      <c r="BH146">
        <f t="shared" si="26"/>
        <v>2</v>
      </c>
      <c r="BI146">
        <f t="shared" si="26"/>
        <v>2</v>
      </c>
      <c r="BJ146">
        <f t="shared" si="26"/>
        <v>2</v>
      </c>
      <c r="BK146">
        <f t="shared" si="26"/>
        <v>1</v>
      </c>
      <c r="BL146">
        <f t="shared" si="26"/>
        <v>1</v>
      </c>
      <c r="BM146">
        <f t="shared" si="26"/>
        <v>1</v>
      </c>
      <c r="BN146">
        <f t="shared" si="26"/>
        <v>1</v>
      </c>
      <c r="BO146">
        <f t="shared" si="26"/>
        <v>1</v>
      </c>
      <c r="BP146">
        <f t="shared" si="26"/>
        <v>1</v>
      </c>
      <c r="BQ146">
        <f t="shared" si="26"/>
        <v>1</v>
      </c>
      <c r="BR146">
        <f t="shared" si="26"/>
        <v>1</v>
      </c>
      <c r="BS146">
        <f t="shared" si="26"/>
        <v>1</v>
      </c>
      <c r="BT146">
        <f t="shared" si="26"/>
        <v>1</v>
      </c>
      <c r="BU146">
        <f t="shared" si="28"/>
        <v>1</v>
      </c>
      <c r="BV146">
        <f t="shared" si="28"/>
        <v>0</v>
      </c>
      <c r="BW146">
        <f t="shared" si="28"/>
        <v>0</v>
      </c>
      <c r="BX146">
        <f t="shared" si="28"/>
        <v>0</v>
      </c>
      <c r="BY146">
        <f t="shared" si="28"/>
        <v>0</v>
      </c>
    </row>
    <row r="147" spans="1:77" ht="16.3" thickTop="1" thickBot="1" x14ac:dyDescent="0.3">
      <c r="A147" s="16" t="s">
        <v>433</v>
      </c>
      <c r="B147" s="16" t="s">
        <v>436</v>
      </c>
      <c r="C147" s="16" t="s">
        <v>437</v>
      </c>
      <c r="D147" s="10">
        <f>VLOOKUP(C147, Overview!C$3:D$403, 2, FALSE)</f>
        <v>3</v>
      </c>
      <c r="E147" s="34">
        <f t="shared" si="25"/>
        <v>3.2</v>
      </c>
      <c r="F147" s="33">
        <f>IFERROR(VLOOKUP($C147, 'All Indicators - Breakdown'!$C:$GQ, F$1, FALSE), " ")</f>
        <v>5</v>
      </c>
      <c r="G147" s="33" t="str">
        <f>IFERROR(VLOOKUP($C147, 'All Indicators - Breakdown'!$C:$GQ, G$1, FALSE), " ")</f>
        <v>N/A</v>
      </c>
      <c r="H147" s="33">
        <f>IFERROR(VLOOKUP($C147, 'All Indicators - Breakdown'!$C:$GQ, H$1, FALSE), " ")</f>
        <v>2</v>
      </c>
      <c r="I147" s="33">
        <f>IFERROR(VLOOKUP($C147, 'All Indicators - Breakdown'!$C:$GQ, I$1, FALSE), " ")</f>
        <v>2</v>
      </c>
      <c r="J147" s="33">
        <f>IFERROR(VLOOKUP($C147, 'All Indicators - Breakdown'!$C:$GQ, J$1, FALSE), " ")</f>
        <v>2</v>
      </c>
      <c r="K147" s="33">
        <f>IFERROR(VLOOKUP($C147, 'All Indicators - Breakdown'!$C:$GQ, K$1, FALSE), " ")</f>
        <v>1</v>
      </c>
      <c r="L147" s="33">
        <f>IFERROR(VLOOKUP($C147, 'All Indicators - Breakdown'!$C:$GQ, L$1, FALSE), " ")</f>
        <v>1</v>
      </c>
      <c r="M147" s="33">
        <f>IFERROR(VLOOKUP($C147, 'All Indicators - Breakdown'!$C:$GQ, M$1, FALSE), " ")</f>
        <v>2</v>
      </c>
      <c r="N147" s="33" t="str">
        <f>IFERROR(VLOOKUP($C147, 'All Indicators - Breakdown'!$C:$GQ, N$1, FALSE), " ")</f>
        <v>N/A</v>
      </c>
      <c r="O147" s="33">
        <f>IFERROR(VLOOKUP($C147, 'All Indicators - Breakdown'!$C:$GQ, O$1, FALSE), " ")</f>
        <v>2</v>
      </c>
      <c r="P147" s="33">
        <f>IFERROR(VLOOKUP($C147, 'All Indicators - Breakdown'!$C:$GQ, P$1, FALSE), " ")</f>
        <v>2</v>
      </c>
      <c r="Q147" s="33">
        <f>IFERROR(VLOOKUP($C147, 'All Indicators - Breakdown'!$C:$GQ, Q$1, FALSE), " ")</f>
        <v>1</v>
      </c>
      <c r="R147" s="33" t="str">
        <f>IFERROR(VLOOKUP($C147, 'All Indicators - Breakdown'!$C:$GQ, R$1, FALSE), " ")</f>
        <v>N/A</v>
      </c>
      <c r="S147" s="33">
        <f>IFERROR(VLOOKUP($C147, 'All Indicators - Breakdown'!$C:$GQ, S$1, FALSE), " ")</f>
        <v>2</v>
      </c>
      <c r="T147" s="33">
        <f>IFERROR(VLOOKUP($C147, 'All Indicators - Breakdown'!$C:$GQ, T$1, FALSE), " ")</f>
        <v>1</v>
      </c>
      <c r="U147" s="33">
        <f>IFERROR(VLOOKUP($C147, 'All Indicators - Breakdown'!$C:$GQ, U$1, FALSE), " ")</f>
        <v>1</v>
      </c>
      <c r="V147" s="33">
        <f>IFERROR(VLOOKUP($C147, 'All Indicators - Breakdown'!$C:$GQ, V$1, FALSE), " ")</f>
        <v>1</v>
      </c>
      <c r="W147" s="33">
        <f>IFERROR(VLOOKUP($C147, 'All Indicators - Breakdown'!$C:$GQ, W$1, FALSE), " ")</f>
        <v>1</v>
      </c>
      <c r="X147" s="33" t="str">
        <f>IFERROR(VLOOKUP($C147, 'All Indicators - Breakdown'!$C:$GQ, X$1, FALSE), " ")</f>
        <v>N/A</v>
      </c>
      <c r="Y147" s="33">
        <f>IFERROR(VLOOKUP($C147, 'All Indicators - Breakdown'!$C:$GQ, Y$1, FALSE), " ")</f>
        <v>1</v>
      </c>
      <c r="Z147" s="33">
        <f>IFERROR(VLOOKUP($C147, 'All Indicators - Breakdown'!$C:$GQ, Z$1, FALSE), " ")</f>
        <v>1</v>
      </c>
      <c r="AA147" s="33">
        <f>IFERROR(VLOOKUP($C147, 'All Indicators - Breakdown'!$C:$GQ, AA$1, FALSE), " ")</f>
        <v>4</v>
      </c>
      <c r="AB147" s="33">
        <f>IFERROR(VLOOKUP($C147, 'All Indicators - Breakdown'!$C:$GQ, AB$1, FALSE), " ")</f>
        <v>2</v>
      </c>
      <c r="AC147" s="33">
        <f>IFERROR(VLOOKUP($C147, 'All Indicators - Breakdown'!$C:$GQ, AC$1, FALSE), " ")</f>
        <v>5</v>
      </c>
      <c r="AD147" s="33">
        <f>IFERROR(VLOOKUP($C147, 'All Indicators - Breakdown'!$C:$GQ, AD$1, FALSE), " ")</f>
        <v>2</v>
      </c>
      <c r="AE147" s="33">
        <f>IFERROR(VLOOKUP($C147, 'All Indicators - Breakdown'!$C:$HE, AE$1, FALSE), " ")</f>
        <v>1</v>
      </c>
      <c r="AF147" s="33">
        <f>IFERROR(VLOOKUP($C147, 'All Indicators - Breakdown'!$C:$HE, AF$1, FALSE), " ")</f>
        <v>1</v>
      </c>
      <c r="AG147" s="33">
        <f>IFERROR(VLOOKUP($C147, 'All Indicators - Breakdown'!$C:$HE, AG$1, FALSE), " ")</f>
        <v>4</v>
      </c>
      <c r="AH147" s="33">
        <f>IFERROR(VLOOKUP($C147, 'All Indicators - Breakdown'!$C:$HE, AH$1, FALSE), " ")</f>
        <v>4</v>
      </c>
      <c r="AI147" s="33">
        <f>IFERROR(VLOOKUP($C147, 'All Indicators - Breakdown'!$C:$HE, AI$1, FALSE), " ")</f>
        <v>4</v>
      </c>
      <c r="AJ147" s="33">
        <f>IFERROR(VLOOKUP($C147, 'All Indicators - Breakdown'!$C:$HZ, AJ$1, FALSE), " ")</f>
        <v>5</v>
      </c>
      <c r="AK147" s="33">
        <f>IFERROR(VLOOKUP($C147, 'All Indicators - Breakdown'!$C:$HZ, AK$1, FALSE), " ")</f>
        <v>5</v>
      </c>
      <c r="AL147" s="33">
        <f>IFERROR(VLOOKUP($C147, 'All Indicators - Breakdown'!$C:$HZ, AL$1, FALSE), " ")</f>
        <v>1</v>
      </c>
      <c r="AM147" s="33">
        <f>IFERROR(VLOOKUP($C147, 'All Indicators - Breakdown'!$C:$IU, AM$1, FALSE), " ")</f>
        <v>2</v>
      </c>
      <c r="AN147" s="33">
        <f>IFERROR(VLOOKUP($C147, 'All Indicators - Breakdown'!$C:$IU, AN$1, FALSE), " ")</f>
        <v>1</v>
      </c>
      <c r="AO147" s="33">
        <f>IFERROR(VLOOKUP($C147, 'All Indicators - Breakdown'!$C:$IU, AO$1, FALSE), " ")</f>
        <v>1</v>
      </c>
      <c r="AP147">
        <f t="shared" si="27"/>
        <v>5</v>
      </c>
      <c r="AQ147">
        <f t="shared" si="27"/>
        <v>5</v>
      </c>
      <c r="AR147">
        <f t="shared" si="27"/>
        <v>5</v>
      </c>
      <c r="AS147">
        <f t="shared" si="27"/>
        <v>5</v>
      </c>
      <c r="AT147">
        <f t="shared" si="27"/>
        <v>4</v>
      </c>
      <c r="AU147">
        <f t="shared" si="27"/>
        <v>4</v>
      </c>
      <c r="AV147">
        <f t="shared" si="27"/>
        <v>4</v>
      </c>
      <c r="AW147">
        <f t="shared" si="27"/>
        <v>4</v>
      </c>
      <c r="AX147">
        <f t="shared" si="27"/>
        <v>2</v>
      </c>
      <c r="AY147">
        <f t="shared" si="27"/>
        <v>2</v>
      </c>
      <c r="AZ147">
        <f t="shared" si="27"/>
        <v>2</v>
      </c>
      <c r="BA147">
        <f t="shared" si="27"/>
        <v>2</v>
      </c>
      <c r="BB147">
        <f t="shared" si="27"/>
        <v>2</v>
      </c>
      <c r="BC147">
        <f t="shared" si="27"/>
        <v>2</v>
      </c>
      <c r="BD147">
        <f t="shared" si="27"/>
        <v>2</v>
      </c>
      <c r="BE147">
        <f t="shared" si="27"/>
        <v>2</v>
      </c>
      <c r="BF147">
        <f t="shared" si="26"/>
        <v>2</v>
      </c>
      <c r="BG147">
        <f t="shared" si="26"/>
        <v>2</v>
      </c>
      <c r="BH147">
        <f t="shared" si="26"/>
        <v>1</v>
      </c>
      <c r="BI147">
        <f t="shared" si="26"/>
        <v>1</v>
      </c>
      <c r="BJ147">
        <f t="shared" si="26"/>
        <v>1</v>
      </c>
      <c r="BK147">
        <f t="shared" si="26"/>
        <v>1</v>
      </c>
      <c r="BL147">
        <f t="shared" si="26"/>
        <v>1</v>
      </c>
      <c r="BM147">
        <f t="shared" si="26"/>
        <v>1</v>
      </c>
      <c r="BN147">
        <f t="shared" si="26"/>
        <v>1</v>
      </c>
      <c r="BO147">
        <f t="shared" si="26"/>
        <v>1</v>
      </c>
      <c r="BP147">
        <f t="shared" si="26"/>
        <v>1</v>
      </c>
      <c r="BQ147">
        <f t="shared" si="26"/>
        <v>1</v>
      </c>
      <c r="BR147">
        <f t="shared" si="26"/>
        <v>1</v>
      </c>
      <c r="BS147">
        <f t="shared" si="26"/>
        <v>1</v>
      </c>
      <c r="BT147">
        <f t="shared" si="26"/>
        <v>1</v>
      </c>
      <c r="BU147">
        <f t="shared" si="28"/>
        <v>1</v>
      </c>
      <c r="BV147">
        <f t="shared" si="28"/>
        <v>0</v>
      </c>
      <c r="BW147">
        <f t="shared" si="28"/>
        <v>0</v>
      </c>
      <c r="BX147">
        <f t="shared" si="28"/>
        <v>0</v>
      </c>
      <c r="BY147">
        <f t="shared" si="28"/>
        <v>0</v>
      </c>
    </row>
    <row r="148" spans="1:77" ht="16.3" thickTop="1" thickBot="1" x14ac:dyDescent="0.3">
      <c r="A148" s="16" t="s">
        <v>433</v>
      </c>
      <c r="B148" s="16" t="s">
        <v>438</v>
      </c>
      <c r="C148" s="16" t="s">
        <v>439</v>
      </c>
      <c r="D148" s="10">
        <f>VLOOKUP(C148, Overview!C$3:D$403, 2, FALSE)</f>
        <v>3</v>
      </c>
      <c r="E148" s="34">
        <f t="shared" si="25"/>
        <v>3.7</v>
      </c>
      <c r="F148" s="33">
        <f>IFERROR(VLOOKUP($C148, 'All Indicators - Breakdown'!$C:$GQ, F$1, FALSE), " ")</f>
        <v>5</v>
      </c>
      <c r="G148" s="33" t="str">
        <f>IFERROR(VLOOKUP($C148, 'All Indicators - Breakdown'!$C:$GQ, G$1, FALSE), " ")</f>
        <v>N/A</v>
      </c>
      <c r="H148" s="33">
        <f>IFERROR(VLOOKUP($C148, 'All Indicators - Breakdown'!$C:$GQ, H$1, FALSE), " ")</f>
        <v>4</v>
      </c>
      <c r="I148" s="33">
        <f>IFERROR(VLOOKUP($C148, 'All Indicators - Breakdown'!$C:$GQ, I$1, FALSE), " ")</f>
        <v>4</v>
      </c>
      <c r="J148" s="33">
        <f>IFERROR(VLOOKUP($C148, 'All Indicators - Breakdown'!$C:$GQ, J$1, FALSE), " ")</f>
        <v>2</v>
      </c>
      <c r="K148" s="33">
        <f>IFERROR(VLOOKUP($C148, 'All Indicators - Breakdown'!$C:$GQ, K$1, FALSE), " ")</f>
        <v>1</v>
      </c>
      <c r="L148" s="33">
        <f>IFERROR(VLOOKUP($C148, 'All Indicators - Breakdown'!$C:$GQ, L$1, FALSE), " ")</f>
        <v>1</v>
      </c>
      <c r="M148" s="33">
        <f>IFERROR(VLOOKUP($C148, 'All Indicators - Breakdown'!$C:$GQ, M$1, FALSE), " ")</f>
        <v>2</v>
      </c>
      <c r="N148" s="33" t="str">
        <f>IFERROR(VLOOKUP($C148, 'All Indicators - Breakdown'!$C:$GQ, N$1, FALSE), " ")</f>
        <v>N/A</v>
      </c>
      <c r="O148" s="33">
        <f>IFERROR(VLOOKUP($C148, 'All Indicators - Breakdown'!$C:$GQ, O$1, FALSE), " ")</f>
        <v>1</v>
      </c>
      <c r="P148" s="33">
        <f>IFERROR(VLOOKUP($C148, 'All Indicators - Breakdown'!$C:$GQ, P$1, FALSE), " ")</f>
        <v>2</v>
      </c>
      <c r="Q148" s="33">
        <f>IFERROR(VLOOKUP($C148, 'All Indicators - Breakdown'!$C:$GQ, Q$1, FALSE), " ")</f>
        <v>1</v>
      </c>
      <c r="R148" s="33" t="str">
        <f>IFERROR(VLOOKUP($C148, 'All Indicators - Breakdown'!$C:$GQ, R$1, FALSE), " ")</f>
        <v>N/A</v>
      </c>
      <c r="S148" s="33">
        <f>IFERROR(VLOOKUP($C148, 'All Indicators - Breakdown'!$C:$GQ, S$1, FALSE), " ")</f>
        <v>4</v>
      </c>
      <c r="T148" s="33">
        <f>IFERROR(VLOOKUP($C148, 'All Indicators - Breakdown'!$C:$GQ, T$1, FALSE), " ")</f>
        <v>3</v>
      </c>
      <c r="U148" s="33">
        <f>IFERROR(VLOOKUP($C148, 'All Indicators - Breakdown'!$C:$GQ, U$1, FALSE), " ")</f>
        <v>5</v>
      </c>
      <c r="V148" s="33">
        <f>IFERROR(VLOOKUP($C148, 'All Indicators - Breakdown'!$C:$GQ, V$1, FALSE), " ")</f>
        <v>1</v>
      </c>
      <c r="W148" s="33">
        <f>IFERROR(VLOOKUP($C148, 'All Indicators - Breakdown'!$C:$GQ, W$1, FALSE), " ")</f>
        <v>3</v>
      </c>
      <c r="X148" s="33" t="str">
        <f>IFERROR(VLOOKUP($C148, 'All Indicators - Breakdown'!$C:$GQ, X$1, FALSE), " ")</f>
        <v>N/A</v>
      </c>
      <c r="Y148" s="33">
        <f>IFERROR(VLOOKUP($C148, 'All Indicators - Breakdown'!$C:$GQ, Y$1, FALSE), " ")</f>
        <v>1</v>
      </c>
      <c r="Z148" s="33">
        <f>IFERROR(VLOOKUP($C148, 'All Indicators - Breakdown'!$C:$GQ, Z$1, FALSE), " ")</f>
        <v>3</v>
      </c>
      <c r="AA148" s="33">
        <f>IFERROR(VLOOKUP($C148, 'All Indicators - Breakdown'!$C:$GQ, AA$1, FALSE), " ")</f>
        <v>2</v>
      </c>
      <c r="AB148" s="33">
        <f>IFERROR(VLOOKUP($C148, 'All Indicators - Breakdown'!$C:$GQ, AB$1, FALSE), " ")</f>
        <v>3</v>
      </c>
      <c r="AC148" s="33">
        <f>IFERROR(VLOOKUP($C148, 'All Indicators - Breakdown'!$C:$GQ, AC$1, FALSE), " ")</f>
        <v>5</v>
      </c>
      <c r="AD148" s="33">
        <f>IFERROR(VLOOKUP($C148, 'All Indicators - Breakdown'!$C:$GQ, AD$1, FALSE), " ")</f>
        <v>1</v>
      </c>
      <c r="AE148" s="33">
        <f>IFERROR(VLOOKUP($C148, 'All Indicators - Breakdown'!$C:$HE, AE$1, FALSE), " ")</f>
        <v>3</v>
      </c>
      <c r="AF148" s="33">
        <f>IFERROR(VLOOKUP($C148, 'All Indicators - Breakdown'!$C:$HE, AF$1, FALSE), " ")</f>
        <v>3</v>
      </c>
      <c r="AG148" s="33">
        <f>IFERROR(VLOOKUP($C148, 'All Indicators - Breakdown'!$C:$HE, AG$1, FALSE), " ")</f>
        <v>3</v>
      </c>
      <c r="AH148" s="33">
        <f>IFERROR(VLOOKUP($C148, 'All Indicators - Breakdown'!$C:$HE, AH$1, FALSE), " ")</f>
        <v>4</v>
      </c>
      <c r="AI148" s="33">
        <f>IFERROR(VLOOKUP($C148, 'All Indicators - Breakdown'!$C:$HE, AI$1, FALSE), " ")</f>
        <v>4</v>
      </c>
      <c r="AJ148" s="33">
        <f>IFERROR(VLOOKUP($C148, 'All Indicators - Breakdown'!$C:$HZ, AJ$1, FALSE), " ")</f>
        <v>4</v>
      </c>
      <c r="AK148" s="33">
        <f>IFERROR(VLOOKUP($C148, 'All Indicators - Breakdown'!$C:$HZ, AK$1, FALSE), " ")</f>
        <v>3</v>
      </c>
      <c r="AL148" s="33">
        <f>IFERROR(VLOOKUP($C148, 'All Indicators - Breakdown'!$C:$HZ, AL$1, FALSE), " ")</f>
        <v>1</v>
      </c>
      <c r="AM148" s="33">
        <f>IFERROR(VLOOKUP($C148, 'All Indicators - Breakdown'!$C:$IU, AM$1, FALSE), " ")</f>
        <v>2</v>
      </c>
      <c r="AN148" s="33">
        <f>IFERROR(VLOOKUP($C148, 'All Indicators - Breakdown'!$C:$IU, AN$1, FALSE), " ")</f>
        <v>1</v>
      </c>
      <c r="AO148" s="33">
        <f>IFERROR(VLOOKUP($C148, 'All Indicators - Breakdown'!$C:$IU, AO$1, FALSE), " ")</f>
        <v>1</v>
      </c>
      <c r="AP148">
        <f t="shared" si="27"/>
        <v>5</v>
      </c>
      <c r="AQ148">
        <f t="shared" si="27"/>
        <v>5</v>
      </c>
      <c r="AR148">
        <f t="shared" si="27"/>
        <v>5</v>
      </c>
      <c r="AS148">
        <f t="shared" si="27"/>
        <v>4</v>
      </c>
      <c r="AT148">
        <f t="shared" si="27"/>
        <v>4</v>
      </c>
      <c r="AU148">
        <f t="shared" si="27"/>
        <v>4</v>
      </c>
      <c r="AV148">
        <f t="shared" si="27"/>
        <v>4</v>
      </c>
      <c r="AW148">
        <f t="shared" si="27"/>
        <v>4</v>
      </c>
      <c r="AX148">
        <f t="shared" si="27"/>
        <v>4</v>
      </c>
      <c r="AY148">
        <f t="shared" si="27"/>
        <v>3</v>
      </c>
      <c r="AZ148">
        <f t="shared" si="27"/>
        <v>3</v>
      </c>
      <c r="BA148">
        <f t="shared" si="27"/>
        <v>3</v>
      </c>
      <c r="BB148">
        <f t="shared" si="27"/>
        <v>3</v>
      </c>
      <c r="BC148">
        <f t="shared" si="27"/>
        <v>3</v>
      </c>
      <c r="BD148">
        <f t="shared" si="27"/>
        <v>3</v>
      </c>
      <c r="BE148">
        <f t="shared" si="27"/>
        <v>3</v>
      </c>
      <c r="BF148">
        <f t="shared" si="26"/>
        <v>3</v>
      </c>
      <c r="BG148">
        <f t="shared" si="26"/>
        <v>2</v>
      </c>
      <c r="BH148">
        <f t="shared" si="26"/>
        <v>2</v>
      </c>
      <c r="BI148">
        <f t="shared" si="26"/>
        <v>2</v>
      </c>
      <c r="BJ148">
        <f t="shared" si="26"/>
        <v>2</v>
      </c>
      <c r="BK148">
        <f t="shared" si="26"/>
        <v>2</v>
      </c>
      <c r="BL148">
        <f t="shared" si="26"/>
        <v>1</v>
      </c>
      <c r="BM148">
        <f t="shared" si="26"/>
        <v>1</v>
      </c>
      <c r="BN148">
        <f t="shared" si="26"/>
        <v>1</v>
      </c>
      <c r="BO148">
        <f t="shared" si="26"/>
        <v>1</v>
      </c>
      <c r="BP148">
        <f t="shared" si="26"/>
        <v>1</v>
      </c>
      <c r="BQ148">
        <f t="shared" si="26"/>
        <v>1</v>
      </c>
      <c r="BR148">
        <f t="shared" si="26"/>
        <v>1</v>
      </c>
      <c r="BS148">
        <f t="shared" si="26"/>
        <v>1</v>
      </c>
      <c r="BT148">
        <f t="shared" si="26"/>
        <v>1</v>
      </c>
      <c r="BU148">
        <f t="shared" si="28"/>
        <v>1</v>
      </c>
      <c r="BV148">
        <f t="shared" si="28"/>
        <v>0</v>
      </c>
      <c r="BW148">
        <f t="shared" si="28"/>
        <v>0</v>
      </c>
      <c r="BX148">
        <f t="shared" si="28"/>
        <v>0</v>
      </c>
      <c r="BY148">
        <f t="shared" si="28"/>
        <v>0</v>
      </c>
    </row>
    <row r="149" spans="1:77" ht="16.3" thickTop="1" thickBot="1" x14ac:dyDescent="0.3">
      <c r="A149" s="16" t="s">
        <v>433</v>
      </c>
      <c r="B149" s="16" t="s">
        <v>440</v>
      </c>
      <c r="C149" s="16" t="s">
        <v>441</v>
      </c>
      <c r="D149" s="10">
        <f>VLOOKUP(C149, Overview!C$3:D$403, 2, FALSE)</f>
        <v>3</v>
      </c>
      <c r="E149" s="34">
        <f t="shared" si="25"/>
        <v>3.6</v>
      </c>
      <c r="F149" s="33">
        <f>IFERROR(VLOOKUP($C149, 'All Indicators - Breakdown'!$C:$GQ, F$1, FALSE), " ")</f>
        <v>5</v>
      </c>
      <c r="G149" s="33" t="str">
        <f>IFERROR(VLOOKUP($C149, 'All Indicators - Breakdown'!$C:$GQ, G$1, FALSE), " ")</f>
        <v>N/A</v>
      </c>
      <c r="H149" s="33">
        <f>IFERROR(VLOOKUP($C149, 'All Indicators - Breakdown'!$C:$GQ, H$1, FALSE), " ")</f>
        <v>3</v>
      </c>
      <c r="I149" s="33">
        <f>IFERROR(VLOOKUP($C149, 'All Indicators - Breakdown'!$C:$GQ, I$1, FALSE), " ")</f>
        <v>3</v>
      </c>
      <c r="J149" s="33">
        <f>IFERROR(VLOOKUP($C149, 'All Indicators - Breakdown'!$C:$GQ, J$1, FALSE), " ")</f>
        <v>3</v>
      </c>
      <c r="K149" s="33">
        <f>IFERROR(VLOOKUP($C149, 'All Indicators - Breakdown'!$C:$GQ, K$1, FALSE), " ")</f>
        <v>1</v>
      </c>
      <c r="L149" s="33">
        <f>IFERROR(VLOOKUP($C149, 'All Indicators - Breakdown'!$C:$GQ, L$1, FALSE), " ")</f>
        <v>1</v>
      </c>
      <c r="M149" s="33">
        <f>IFERROR(VLOOKUP($C149, 'All Indicators - Breakdown'!$C:$GQ, M$1, FALSE), " ")</f>
        <v>3</v>
      </c>
      <c r="N149" s="33" t="str">
        <f>IFERROR(VLOOKUP($C149, 'All Indicators - Breakdown'!$C:$GQ, N$1, FALSE), " ")</f>
        <v>N/A</v>
      </c>
      <c r="O149" s="33">
        <f>IFERROR(VLOOKUP($C149, 'All Indicators - Breakdown'!$C:$GQ, O$1, FALSE), " ")</f>
        <v>3</v>
      </c>
      <c r="P149" s="33">
        <f>IFERROR(VLOOKUP($C149, 'All Indicators - Breakdown'!$C:$GQ, P$1, FALSE), " ")</f>
        <v>2</v>
      </c>
      <c r="Q149" s="33">
        <f>IFERROR(VLOOKUP($C149, 'All Indicators - Breakdown'!$C:$GQ, Q$1, FALSE), " ")</f>
        <v>1</v>
      </c>
      <c r="R149" s="33" t="str">
        <f>IFERROR(VLOOKUP($C149, 'All Indicators - Breakdown'!$C:$GQ, R$1, FALSE), " ")</f>
        <v>N/A</v>
      </c>
      <c r="S149" s="33">
        <f>IFERROR(VLOOKUP($C149, 'All Indicators - Breakdown'!$C:$GQ, S$1, FALSE), " ")</f>
        <v>3</v>
      </c>
      <c r="T149" s="33">
        <f>IFERROR(VLOOKUP($C149, 'All Indicators - Breakdown'!$C:$GQ, T$1, FALSE), " ")</f>
        <v>2</v>
      </c>
      <c r="U149" s="33">
        <f>IFERROR(VLOOKUP($C149, 'All Indicators - Breakdown'!$C:$GQ, U$1, FALSE), " ")</f>
        <v>3</v>
      </c>
      <c r="V149" s="33">
        <f>IFERROR(VLOOKUP($C149, 'All Indicators - Breakdown'!$C:$GQ, V$1, FALSE), " ")</f>
        <v>1</v>
      </c>
      <c r="W149" s="33">
        <f>IFERROR(VLOOKUP($C149, 'All Indicators - Breakdown'!$C:$GQ, W$1, FALSE), " ")</f>
        <v>4</v>
      </c>
      <c r="X149" s="33" t="str">
        <f>IFERROR(VLOOKUP($C149, 'All Indicators - Breakdown'!$C:$GQ, X$1, FALSE), " ")</f>
        <v>N/A</v>
      </c>
      <c r="Y149" s="33">
        <f>IFERROR(VLOOKUP($C149, 'All Indicators - Breakdown'!$C:$GQ, Y$1, FALSE), " ")</f>
        <v>5</v>
      </c>
      <c r="Z149" s="33">
        <f>IFERROR(VLOOKUP($C149, 'All Indicators - Breakdown'!$C:$GQ, Z$1, FALSE), " ")</f>
        <v>3</v>
      </c>
      <c r="AA149" s="33">
        <f>IFERROR(VLOOKUP($C149, 'All Indicators - Breakdown'!$C:$GQ, AA$1, FALSE), " ")</f>
        <v>2</v>
      </c>
      <c r="AB149" s="33">
        <f>IFERROR(VLOOKUP($C149, 'All Indicators - Breakdown'!$C:$GQ, AB$1, FALSE), " ")</f>
        <v>2</v>
      </c>
      <c r="AC149" s="33">
        <f>IFERROR(VLOOKUP($C149, 'All Indicators - Breakdown'!$C:$GQ, AC$1, FALSE), " ")</f>
        <v>4</v>
      </c>
      <c r="AD149" s="33">
        <f>IFERROR(VLOOKUP($C149, 'All Indicators - Breakdown'!$C:$GQ, AD$1, FALSE), " ")</f>
        <v>1</v>
      </c>
      <c r="AE149" s="33">
        <f>IFERROR(VLOOKUP($C149, 'All Indicators - Breakdown'!$C:$HE, AE$1, FALSE), " ")</f>
        <v>1</v>
      </c>
      <c r="AF149" s="33">
        <f>IFERROR(VLOOKUP($C149, 'All Indicators - Breakdown'!$C:$HE, AF$1, FALSE), " ")</f>
        <v>2</v>
      </c>
      <c r="AG149" s="33">
        <f>IFERROR(VLOOKUP($C149, 'All Indicators - Breakdown'!$C:$HE, AG$1, FALSE), " ")</f>
        <v>4</v>
      </c>
      <c r="AH149" s="33">
        <f>IFERROR(VLOOKUP($C149, 'All Indicators - Breakdown'!$C:$HE, AH$1, FALSE), " ")</f>
        <v>4</v>
      </c>
      <c r="AI149" s="33">
        <f>IFERROR(VLOOKUP($C149, 'All Indicators - Breakdown'!$C:$HE, AI$1, FALSE), " ")</f>
        <v>4</v>
      </c>
      <c r="AJ149" s="33">
        <f>IFERROR(VLOOKUP($C149, 'All Indicators - Breakdown'!$C:$HZ, AJ$1, FALSE), " ")</f>
        <v>4</v>
      </c>
      <c r="AK149" s="33">
        <f>IFERROR(VLOOKUP($C149, 'All Indicators - Breakdown'!$C:$HZ, AK$1, FALSE), " ")</f>
        <v>2</v>
      </c>
      <c r="AL149" s="33">
        <f>IFERROR(VLOOKUP($C149, 'All Indicators - Breakdown'!$C:$HZ, AL$1, FALSE), " ")</f>
        <v>1</v>
      </c>
      <c r="AM149" s="33">
        <f>IFERROR(VLOOKUP($C149, 'All Indicators - Breakdown'!$C:$IU, AM$1, FALSE), " ")</f>
        <v>3</v>
      </c>
      <c r="AN149" s="33">
        <f>IFERROR(VLOOKUP($C149, 'All Indicators - Breakdown'!$C:$IU, AN$1, FALSE), " ")</f>
        <v>1</v>
      </c>
      <c r="AO149" s="33">
        <f>IFERROR(VLOOKUP($C149, 'All Indicators - Breakdown'!$C:$IU, AO$1, FALSE), " ")</f>
        <v>1</v>
      </c>
      <c r="AP149">
        <f t="shared" si="27"/>
        <v>5</v>
      </c>
      <c r="AQ149">
        <f t="shared" si="27"/>
        <v>5</v>
      </c>
      <c r="AR149">
        <f t="shared" si="27"/>
        <v>4</v>
      </c>
      <c r="AS149">
        <f t="shared" si="27"/>
        <v>4</v>
      </c>
      <c r="AT149">
        <f t="shared" si="27"/>
        <v>4</v>
      </c>
      <c r="AU149">
        <f t="shared" si="27"/>
        <v>4</v>
      </c>
      <c r="AV149">
        <f t="shared" si="27"/>
        <v>4</v>
      </c>
      <c r="AW149">
        <f t="shared" si="27"/>
        <v>4</v>
      </c>
      <c r="AX149">
        <f t="shared" si="27"/>
        <v>3</v>
      </c>
      <c r="AY149">
        <f t="shared" si="27"/>
        <v>3</v>
      </c>
      <c r="AZ149">
        <f t="shared" si="27"/>
        <v>3</v>
      </c>
      <c r="BA149">
        <f t="shared" si="27"/>
        <v>3</v>
      </c>
      <c r="BB149">
        <f t="shared" si="27"/>
        <v>3</v>
      </c>
      <c r="BC149">
        <f t="shared" si="27"/>
        <v>3</v>
      </c>
      <c r="BD149">
        <f t="shared" si="27"/>
        <v>3</v>
      </c>
      <c r="BE149">
        <f t="shared" si="27"/>
        <v>3</v>
      </c>
      <c r="BF149">
        <f t="shared" si="26"/>
        <v>3</v>
      </c>
      <c r="BG149">
        <f t="shared" si="26"/>
        <v>2</v>
      </c>
      <c r="BH149">
        <f t="shared" si="26"/>
        <v>2</v>
      </c>
      <c r="BI149">
        <f t="shared" si="26"/>
        <v>2</v>
      </c>
      <c r="BJ149">
        <f t="shared" si="26"/>
        <v>2</v>
      </c>
      <c r="BK149">
        <f t="shared" si="26"/>
        <v>2</v>
      </c>
      <c r="BL149">
        <f t="shared" si="26"/>
        <v>2</v>
      </c>
      <c r="BM149">
        <f t="shared" si="26"/>
        <v>1</v>
      </c>
      <c r="BN149">
        <f t="shared" si="26"/>
        <v>1</v>
      </c>
      <c r="BO149">
        <f t="shared" si="26"/>
        <v>1</v>
      </c>
      <c r="BP149">
        <f t="shared" si="26"/>
        <v>1</v>
      </c>
      <c r="BQ149">
        <f t="shared" si="26"/>
        <v>1</v>
      </c>
      <c r="BR149">
        <f t="shared" si="26"/>
        <v>1</v>
      </c>
      <c r="BS149">
        <f t="shared" si="26"/>
        <v>1</v>
      </c>
      <c r="BT149">
        <f t="shared" si="26"/>
        <v>1</v>
      </c>
      <c r="BU149">
        <f t="shared" si="28"/>
        <v>1</v>
      </c>
      <c r="BV149">
        <f t="shared" si="28"/>
        <v>0</v>
      </c>
      <c r="BW149">
        <f t="shared" si="28"/>
        <v>0</v>
      </c>
      <c r="BX149">
        <f t="shared" si="28"/>
        <v>0</v>
      </c>
      <c r="BY149">
        <f t="shared" si="28"/>
        <v>0</v>
      </c>
    </row>
    <row r="150" spans="1:77" ht="16.3" thickTop="1" thickBot="1" x14ac:dyDescent="0.3">
      <c r="A150" s="16" t="s">
        <v>433</v>
      </c>
      <c r="B150" s="16" t="s">
        <v>442</v>
      </c>
      <c r="C150" s="16" t="s">
        <v>443</v>
      </c>
      <c r="D150" s="10">
        <f>VLOOKUP(C150, Overview!C$3:D$403, 2, FALSE)</f>
        <v>3</v>
      </c>
      <c r="E150" s="34">
        <f t="shared" si="25"/>
        <v>3.6</v>
      </c>
      <c r="F150" s="33">
        <f>IFERROR(VLOOKUP($C150, 'All Indicators - Breakdown'!$C:$GQ, F$1, FALSE), " ")</f>
        <v>5</v>
      </c>
      <c r="G150" s="33" t="str">
        <f>IFERROR(VLOOKUP($C150, 'All Indicators - Breakdown'!$C:$GQ, G$1, FALSE), " ")</f>
        <v>N/A</v>
      </c>
      <c r="H150" s="33">
        <f>IFERROR(VLOOKUP($C150, 'All Indicators - Breakdown'!$C:$GQ, H$1, FALSE), " ")</f>
        <v>2</v>
      </c>
      <c r="I150" s="33">
        <f>IFERROR(VLOOKUP($C150, 'All Indicators - Breakdown'!$C:$GQ, I$1, FALSE), " ")</f>
        <v>2</v>
      </c>
      <c r="J150" s="33">
        <f>IFERROR(VLOOKUP($C150, 'All Indicators - Breakdown'!$C:$GQ, J$1, FALSE), " ")</f>
        <v>3</v>
      </c>
      <c r="K150" s="33">
        <f>IFERROR(VLOOKUP($C150, 'All Indicators - Breakdown'!$C:$GQ, K$1, FALSE), " ")</f>
        <v>1</v>
      </c>
      <c r="L150" s="33">
        <f>IFERROR(VLOOKUP($C150, 'All Indicators - Breakdown'!$C:$GQ, L$1, FALSE), " ")</f>
        <v>1</v>
      </c>
      <c r="M150" s="33">
        <f>IFERROR(VLOOKUP($C150, 'All Indicators - Breakdown'!$C:$GQ, M$1, FALSE), " ")</f>
        <v>2</v>
      </c>
      <c r="N150" s="33" t="str">
        <f>IFERROR(VLOOKUP($C150, 'All Indicators - Breakdown'!$C:$GQ, N$1, FALSE), " ")</f>
        <v>N/A</v>
      </c>
      <c r="O150" s="33">
        <f>IFERROR(VLOOKUP($C150, 'All Indicators - Breakdown'!$C:$GQ, O$1, FALSE), " ")</f>
        <v>4</v>
      </c>
      <c r="P150" s="33">
        <f>IFERROR(VLOOKUP($C150, 'All Indicators - Breakdown'!$C:$GQ, P$1, FALSE), " ")</f>
        <v>2</v>
      </c>
      <c r="Q150" s="33">
        <f>IFERROR(VLOOKUP($C150, 'All Indicators - Breakdown'!$C:$GQ, Q$1, FALSE), " ")</f>
        <v>1</v>
      </c>
      <c r="R150" s="33" t="str">
        <f>IFERROR(VLOOKUP($C150, 'All Indicators - Breakdown'!$C:$GQ, R$1, FALSE), " ")</f>
        <v>N/A</v>
      </c>
      <c r="S150" s="33">
        <f>IFERROR(VLOOKUP($C150, 'All Indicators - Breakdown'!$C:$GQ, S$1, FALSE), " ")</f>
        <v>3</v>
      </c>
      <c r="T150" s="33">
        <f>IFERROR(VLOOKUP($C150, 'All Indicators - Breakdown'!$C:$GQ, T$1, FALSE), " ")</f>
        <v>2</v>
      </c>
      <c r="U150" s="33">
        <f>IFERROR(VLOOKUP($C150, 'All Indicators - Breakdown'!$C:$GQ, U$1, FALSE), " ")</f>
        <v>3</v>
      </c>
      <c r="V150" s="33">
        <f>IFERROR(VLOOKUP($C150, 'All Indicators - Breakdown'!$C:$GQ, V$1, FALSE), " ")</f>
        <v>1</v>
      </c>
      <c r="W150" s="33">
        <f>IFERROR(VLOOKUP($C150, 'All Indicators - Breakdown'!$C:$GQ, W$1, FALSE), " ")</f>
        <v>4</v>
      </c>
      <c r="X150" s="33" t="str">
        <f>IFERROR(VLOOKUP($C150, 'All Indicators - Breakdown'!$C:$GQ, X$1, FALSE), " ")</f>
        <v>N/A</v>
      </c>
      <c r="Y150" s="33">
        <f>IFERROR(VLOOKUP($C150, 'All Indicators - Breakdown'!$C:$GQ, Y$1, FALSE), " ")</f>
        <v>4</v>
      </c>
      <c r="Z150" s="33">
        <f>IFERROR(VLOOKUP($C150, 'All Indicators - Breakdown'!$C:$GQ, Z$1, FALSE), " ")</f>
        <v>3</v>
      </c>
      <c r="AA150" s="33">
        <f>IFERROR(VLOOKUP($C150, 'All Indicators - Breakdown'!$C:$GQ, AA$1, FALSE), " ")</f>
        <v>2</v>
      </c>
      <c r="AB150" s="33">
        <f>IFERROR(VLOOKUP($C150, 'All Indicators - Breakdown'!$C:$GQ, AB$1, FALSE), " ")</f>
        <v>2</v>
      </c>
      <c r="AC150" s="33">
        <f>IFERROR(VLOOKUP($C150, 'All Indicators - Breakdown'!$C:$GQ, AC$1, FALSE), " ")</f>
        <v>4</v>
      </c>
      <c r="AD150" s="33">
        <f>IFERROR(VLOOKUP($C150, 'All Indicators - Breakdown'!$C:$GQ, AD$1, FALSE), " ")</f>
        <v>1</v>
      </c>
      <c r="AE150" s="33">
        <f>IFERROR(VLOOKUP($C150, 'All Indicators - Breakdown'!$C:$HE, AE$1, FALSE), " ")</f>
        <v>3</v>
      </c>
      <c r="AF150" s="33">
        <f>IFERROR(VLOOKUP($C150, 'All Indicators - Breakdown'!$C:$HE, AF$1, FALSE), " ")</f>
        <v>3</v>
      </c>
      <c r="AG150" s="33">
        <f>IFERROR(VLOOKUP($C150, 'All Indicators - Breakdown'!$C:$HE, AG$1, FALSE), " ")</f>
        <v>4</v>
      </c>
      <c r="AH150" s="33">
        <f>IFERROR(VLOOKUP($C150, 'All Indicators - Breakdown'!$C:$HE, AH$1, FALSE), " ")</f>
        <v>4</v>
      </c>
      <c r="AI150" s="33">
        <f>IFERROR(VLOOKUP($C150, 'All Indicators - Breakdown'!$C:$HE, AI$1, FALSE), " ")</f>
        <v>4</v>
      </c>
      <c r="AJ150" s="33">
        <f>IFERROR(VLOOKUP($C150, 'All Indicators - Breakdown'!$C:$HZ, AJ$1, FALSE), " ")</f>
        <v>5</v>
      </c>
      <c r="AK150" s="33">
        <f>IFERROR(VLOOKUP($C150, 'All Indicators - Breakdown'!$C:$HZ, AK$1, FALSE), " ")</f>
        <v>3</v>
      </c>
      <c r="AL150" s="33">
        <f>IFERROR(VLOOKUP($C150, 'All Indicators - Breakdown'!$C:$HZ, AL$1, FALSE), " ")</f>
        <v>1</v>
      </c>
      <c r="AM150" s="33">
        <f>IFERROR(VLOOKUP($C150, 'All Indicators - Breakdown'!$C:$IU, AM$1, FALSE), " ")</f>
        <v>2</v>
      </c>
      <c r="AN150" s="33">
        <f>IFERROR(VLOOKUP($C150, 'All Indicators - Breakdown'!$C:$IU, AN$1, FALSE), " ")</f>
        <v>1</v>
      </c>
      <c r="AO150" s="33">
        <f>IFERROR(VLOOKUP($C150, 'All Indicators - Breakdown'!$C:$IU, AO$1, FALSE), " ")</f>
        <v>1</v>
      </c>
      <c r="AP150">
        <f t="shared" si="27"/>
        <v>5</v>
      </c>
      <c r="AQ150">
        <f t="shared" si="27"/>
        <v>5</v>
      </c>
      <c r="AR150">
        <f t="shared" si="27"/>
        <v>4</v>
      </c>
      <c r="AS150">
        <f t="shared" si="27"/>
        <v>4</v>
      </c>
      <c r="AT150">
        <f t="shared" si="27"/>
        <v>4</v>
      </c>
      <c r="AU150">
        <f t="shared" si="27"/>
        <v>4</v>
      </c>
      <c r="AV150">
        <f t="shared" si="27"/>
        <v>4</v>
      </c>
      <c r="AW150">
        <f t="shared" si="27"/>
        <v>4</v>
      </c>
      <c r="AX150">
        <f t="shared" si="27"/>
        <v>4</v>
      </c>
      <c r="AY150">
        <f t="shared" si="27"/>
        <v>3</v>
      </c>
      <c r="AZ150">
        <f t="shared" si="27"/>
        <v>3</v>
      </c>
      <c r="BA150">
        <f t="shared" si="27"/>
        <v>3</v>
      </c>
      <c r="BB150">
        <f t="shared" si="27"/>
        <v>3</v>
      </c>
      <c r="BC150">
        <f t="shared" si="27"/>
        <v>3</v>
      </c>
      <c r="BD150">
        <f t="shared" si="27"/>
        <v>3</v>
      </c>
      <c r="BE150">
        <f t="shared" si="27"/>
        <v>3</v>
      </c>
      <c r="BF150">
        <f t="shared" si="26"/>
        <v>2</v>
      </c>
      <c r="BG150">
        <f t="shared" si="26"/>
        <v>2</v>
      </c>
      <c r="BH150">
        <f t="shared" si="26"/>
        <v>2</v>
      </c>
      <c r="BI150">
        <f t="shared" si="26"/>
        <v>2</v>
      </c>
      <c r="BJ150">
        <f t="shared" si="26"/>
        <v>2</v>
      </c>
      <c r="BK150">
        <f t="shared" si="26"/>
        <v>2</v>
      </c>
      <c r="BL150">
        <f t="shared" si="26"/>
        <v>2</v>
      </c>
      <c r="BM150">
        <f t="shared" si="26"/>
        <v>2</v>
      </c>
      <c r="BN150">
        <f t="shared" si="26"/>
        <v>1</v>
      </c>
      <c r="BO150">
        <f t="shared" si="26"/>
        <v>1</v>
      </c>
      <c r="BP150">
        <f t="shared" si="26"/>
        <v>1</v>
      </c>
      <c r="BQ150">
        <f t="shared" si="26"/>
        <v>1</v>
      </c>
      <c r="BR150">
        <f t="shared" si="26"/>
        <v>1</v>
      </c>
      <c r="BS150">
        <f t="shared" si="26"/>
        <v>1</v>
      </c>
      <c r="BT150">
        <f t="shared" si="26"/>
        <v>1</v>
      </c>
      <c r="BU150">
        <f t="shared" si="28"/>
        <v>1</v>
      </c>
      <c r="BV150">
        <f t="shared" si="28"/>
        <v>0</v>
      </c>
      <c r="BW150">
        <f t="shared" si="28"/>
        <v>0</v>
      </c>
      <c r="BX150">
        <f t="shared" si="28"/>
        <v>0</v>
      </c>
      <c r="BY150">
        <f t="shared" si="28"/>
        <v>0</v>
      </c>
    </row>
    <row r="151" spans="1:77" ht="16.3" thickTop="1" thickBot="1" x14ac:dyDescent="0.3">
      <c r="A151" s="16" t="s">
        <v>433</v>
      </c>
      <c r="B151" s="16" t="s">
        <v>444</v>
      </c>
      <c r="C151" s="16" t="s">
        <v>445</v>
      </c>
      <c r="D151" s="10">
        <f>VLOOKUP(C151, Overview!C$3:D$403, 2, FALSE)</f>
        <v>3</v>
      </c>
      <c r="E151" s="34">
        <f t="shared" si="25"/>
        <v>3.5</v>
      </c>
      <c r="F151" s="33">
        <f>IFERROR(VLOOKUP($C151, 'All Indicators - Breakdown'!$C:$GQ, F$1, FALSE), " ")</f>
        <v>4</v>
      </c>
      <c r="G151" s="33" t="str">
        <f>IFERROR(VLOOKUP($C151, 'All Indicators - Breakdown'!$C:$GQ, G$1, FALSE), " ")</f>
        <v>N/A</v>
      </c>
      <c r="H151" s="33">
        <f>IFERROR(VLOOKUP($C151, 'All Indicators - Breakdown'!$C:$GQ, H$1, FALSE), " ")</f>
        <v>3</v>
      </c>
      <c r="I151" s="33">
        <f>IFERROR(VLOOKUP($C151, 'All Indicators - Breakdown'!$C:$GQ, I$1, FALSE), " ")</f>
        <v>3</v>
      </c>
      <c r="J151" s="33">
        <f>IFERROR(VLOOKUP($C151, 'All Indicators - Breakdown'!$C:$GQ, J$1, FALSE), " ")</f>
        <v>3</v>
      </c>
      <c r="K151" s="33">
        <f>IFERROR(VLOOKUP($C151, 'All Indicators - Breakdown'!$C:$GQ, K$1, FALSE), " ")</f>
        <v>2</v>
      </c>
      <c r="L151" s="33">
        <f>IFERROR(VLOOKUP($C151, 'All Indicators - Breakdown'!$C:$GQ, L$1, FALSE), " ")</f>
        <v>2</v>
      </c>
      <c r="M151" s="33">
        <f>IFERROR(VLOOKUP($C151, 'All Indicators - Breakdown'!$C:$GQ, M$1, FALSE), " ")</f>
        <v>2</v>
      </c>
      <c r="N151" s="33" t="str">
        <f>IFERROR(VLOOKUP($C151, 'All Indicators - Breakdown'!$C:$GQ, N$1, FALSE), " ")</f>
        <v>N/A</v>
      </c>
      <c r="O151" s="33">
        <f>IFERROR(VLOOKUP($C151, 'All Indicators - Breakdown'!$C:$GQ, O$1, FALSE), " ")</f>
        <v>3</v>
      </c>
      <c r="P151" s="33">
        <f>IFERROR(VLOOKUP($C151, 'All Indicators - Breakdown'!$C:$GQ, P$1, FALSE), " ")</f>
        <v>2</v>
      </c>
      <c r="Q151" s="33">
        <f>IFERROR(VLOOKUP($C151, 'All Indicators - Breakdown'!$C:$GQ, Q$1, FALSE), " ")</f>
        <v>1</v>
      </c>
      <c r="R151" s="33" t="str">
        <f>IFERROR(VLOOKUP($C151, 'All Indicators - Breakdown'!$C:$GQ, R$1, FALSE), " ")</f>
        <v>N/A</v>
      </c>
      <c r="S151" s="33">
        <f>IFERROR(VLOOKUP($C151, 'All Indicators - Breakdown'!$C:$GQ, S$1, FALSE), " ")</f>
        <v>3</v>
      </c>
      <c r="T151" s="33">
        <f>IFERROR(VLOOKUP($C151, 'All Indicators - Breakdown'!$C:$GQ, T$1, FALSE), " ")</f>
        <v>2</v>
      </c>
      <c r="U151" s="33">
        <f>IFERROR(VLOOKUP($C151, 'All Indicators - Breakdown'!$C:$GQ, U$1, FALSE), " ")</f>
        <v>3</v>
      </c>
      <c r="V151" s="33">
        <f>IFERROR(VLOOKUP($C151, 'All Indicators - Breakdown'!$C:$GQ, V$1, FALSE), " ")</f>
        <v>1</v>
      </c>
      <c r="W151" s="33">
        <f>IFERROR(VLOOKUP($C151, 'All Indicators - Breakdown'!$C:$GQ, W$1, FALSE), " ")</f>
        <v>4</v>
      </c>
      <c r="X151" s="33" t="str">
        <f>IFERROR(VLOOKUP($C151, 'All Indicators - Breakdown'!$C:$GQ, X$1, FALSE), " ")</f>
        <v>N/A</v>
      </c>
      <c r="Y151" s="33">
        <f>IFERROR(VLOOKUP($C151, 'All Indicators - Breakdown'!$C:$GQ, Y$1, FALSE), " ")</f>
        <v>3</v>
      </c>
      <c r="Z151" s="33">
        <f>IFERROR(VLOOKUP($C151, 'All Indicators - Breakdown'!$C:$GQ, Z$1, FALSE), " ")</f>
        <v>3</v>
      </c>
      <c r="AA151" s="33">
        <f>IFERROR(VLOOKUP($C151, 'All Indicators - Breakdown'!$C:$GQ, AA$1, FALSE), " ")</f>
        <v>1</v>
      </c>
      <c r="AB151" s="33">
        <f>IFERROR(VLOOKUP($C151, 'All Indicators - Breakdown'!$C:$GQ, AB$1, FALSE), " ")</f>
        <v>3</v>
      </c>
      <c r="AC151" s="33">
        <f>IFERROR(VLOOKUP($C151, 'All Indicators - Breakdown'!$C:$GQ, AC$1, FALSE), " ")</f>
        <v>4</v>
      </c>
      <c r="AD151" s="33">
        <f>IFERROR(VLOOKUP($C151, 'All Indicators - Breakdown'!$C:$GQ, AD$1, FALSE), " ")</f>
        <v>1</v>
      </c>
      <c r="AE151" s="33">
        <f>IFERROR(VLOOKUP($C151, 'All Indicators - Breakdown'!$C:$HE, AE$1, FALSE), " ")</f>
        <v>4</v>
      </c>
      <c r="AF151" s="33">
        <f>IFERROR(VLOOKUP($C151, 'All Indicators - Breakdown'!$C:$HE, AF$1, FALSE), " ")</f>
        <v>3</v>
      </c>
      <c r="AG151" s="33">
        <f>IFERROR(VLOOKUP($C151, 'All Indicators - Breakdown'!$C:$HE, AG$1, FALSE), " ")</f>
        <v>4</v>
      </c>
      <c r="AH151" s="33">
        <f>IFERROR(VLOOKUP($C151, 'All Indicators - Breakdown'!$C:$HE, AH$1, FALSE), " ")</f>
        <v>4</v>
      </c>
      <c r="AI151" s="33">
        <f>IFERROR(VLOOKUP($C151, 'All Indicators - Breakdown'!$C:$HE, AI$1, FALSE), " ")</f>
        <v>4</v>
      </c>
      <c r="AJ151" s="33">
        <f>IFERROR(VLOOKUP($C151, 'All Indicators - Breakdown'!$C:$HZ, AJ$1, FALSE), " ")</f>
        <v>3</v>
      </c>
      <c r="AK151" s="33">
        <f>IFERROR(VLOOKUP($C151, 'All Indicators - Breakdown'!$C:$HZ, AK$1, FALSE), " ")</f>
        <v>3</v>
      </c>
      <c r="AL151" s="33">
        <f>IFERROR(VLOOKUP($C151, 'All Indicators - Breakdown'!$C:$HZ, AL$1, FALSE), " ")</f>
        <v>1</v>
      </c>
      <c r="AM151" s="33">
        <f>IFERROR(VLOOKUP($C151, 'All Indicators - Breakdown'!$C:$IU, AM$1, FALSE), " ")</f>
        <v>4</v>
      </c>
      <c r="AN151" s="33">
        <f>IFERROR(VLOOKUP($C151, 'All Indicators - Breakdown'!$C:$IU, AN$1, FALSE), " ")</f>
        <v>1</v>
      </c>
      <c r="AO151" s="33">
        <f>IFERROR(VLOOKUP($C151, 'All Indicators - Breakdown'!$C:$IU, AO$1, FALSE), " ")</f>
        <v>1</v>
      </c>
      <c r="AP151">
        <f t="shared" si="27"/>
        <v>4</v>
      </c>
      <c r="AQ151">
        <f t="shared" si="27"/>
        <v>4</v>
      </c>
      <c r="AR151">
        <f t="shared" si="27"/>
        <v>4</v>
      </c>
      <c r="AS151">
        <f t="shared" si="27"/>
        <v>4</v>
      </c>
      <c r="AT151">
        <f t="shared" si="27"/>
        <v>4</v>
      </c>
      <c r="AU151">
        <f t="shared" si="27"/>
        <v>4</v>
      </c>
      <c r="AV151">
        <f t="shared" si="27"/>
        <v>4</v>
      </c>
      <c r="AW151">
        <f t="shared" si="27"/>
        <v>4</v>
      </c>
      <c r="AX151">
        <f t="shared" si="27"/>
        <v>3</v>
      </c>
      <c r="AY151">
        <f t="shared" si="27"/>
        <v>3</v>
      </c>
      <c r="AZ151">
        <f t="shared" si="27"/>
        <v>3</v>
      </c>
      <c r="BA151">
        <f t="shared" si="27"/>
        <v>3</v>
      </c>
      <c r="BB151">
        <f t="shared" si="27"/>
        <v>3</v>
      </c>
      <c r="BC151">
        <f t="shared" si="27"/>
        <v>3</v>
      </c>
      <c r="BD151">
        <f t="shared" si="27"/>
        <v>3</v>
      </c>
      <c r="BE151">
        <f t="shared" si="27"/>
        <v>3</v>
      </c>
      <c r="BF151">
        <f t="shared" si="26"/>
        <v>3</v>
      </c>
      <c r="BG151">
        <f t="shared" si="26"/>
        <v>3</v>
      </c>
      <c r="BH151">
        <f t="shared" si="26"/>
        <v>3</v>
      </c>
      <c r="BI151">
        <f t="shared" si="26"/>
        <v>3</v>
      </c>
      <c r="BJ151">
        <f t="shared" si="26"/>
        <v>2</v>
      </c>
      <c r="BK151">
        <f t="shared" si="26"/>
        <v>2</v>
      </c>
      <c r="BL151">
        <f t="shared" si="26"/>
        <v>2</v>
      </c>
      <c r="BM151">
        <f t="shared" si="26"/>
        <v>2</v>
      </c>
      <c r="BN151">
        <f t="shared" si="26"/>
        <v>2</v>
      </c>
      <c r="BO151">
        <f t="shared" si="26"/>
        <v>1</v>
      </c>
      <c r="BP151">
        <f t="shared" si="26"/>
        <v>1</v>
      </c>
      <c r="BQ151">
        <f t="shared" si="26"/>
        <v>1</v>
      </c>
      <c r="BR151">
        <f t="shared" si="26"/>
        <v>1</v>
      </c>
      <c r="BS151">
        <f t="shared" si="26"/>
        <v>1</v>
      </c>
      <c r="BT151">
        <f t="shared" si="26"/>
        <v>1</v>
      </c>
      <c r="BU151">
        <f t="shared" si="28"/>
        <v>1</v>
      </c>
      <c r="BV151">
        <f t="shared" si="28"/>
        <v>0</v>
      </c>
      <c r="BW151">
        <f t="shared" si="28"/>
        <v>0</v>
      </c>
      <c r="BX151">
        <f t="shared" si="28"/>
        <v>0</v>
      </c>
      <c r="BY151">
        <f t="shared" si="28"/>
        <v>0</v>
      </c>
    </row>
    <row r="152" spans="1:77" ht="16.3" thickTop="1" thickBot="1" x14ac:dyDescent="0.3">
      <c r="A152" s="16" t="s">
        <v>433</v>
      </c>
      <c r="B152" s="16" t="s">
        <v>446</v>
      </c>
      <c r="C152" s="16" t="s">
        <v>447</v>
      </c>
      <c r="D152" s="10">
        <f>VLOOKUP(C152, Overview!C$3:D$403, 2, FALSE)</f>
        <v>3</v>
      </c>
      <c r="E152" s="34">
        <f t="shared" si="25"/>
        <v>3.4</v>
      </c>
      <c r="F152" s="33">
        <f>IFERROR(VLOOKUP($C152, 'All Indicators - Breakdown'!$C:$GQ, F$1, FALSE), " ")</f>
        <v>4</v>
      </c>
      <c r="G152" s="33" t="str">
        <f>IFERROR(VLOOKUP($C152, 'All Indicators - Breakdown'!$C:$GQ, G$1, FALSE), " ")</f>
        <v>N/A</v>
      </c>
      <c r="H152" s="33">
        <f>IFERROR(VLOOKUP($C152, 'All Indicators - Breakdown'!$C:$GQ, H$1, FALSE), " ")</f>
        <v>3</v>
      </c>
      <c r="I152" s="33">
        <f>IFERROR(VLOOKUP($C152, 'All Indicators - Breakdown'!$C:$GQ, I$1, FALSE), " ")</f>
        <v>2</v>
      </c>
      <c r="J152" s="33">
        <f>IFERROR(VLOOKUP($C152, 'All Indicators - Breakdown'!$C:$GQ, J$1, FALSE), " ")</f>
        <v>3</v>
      </c>
      <c r="K152" s="33">
        <f>IFERROR(VLOOKUP($C152, 'All Indicators - Breakdown'!$C:$GQ, K$1, FALSE), " ")</f>
        <v>2</v>
      </c>
      <c r="L152" s="33">
        <f>IFERROR(VLOOKUP($C152, 'All Indicators - Breakdown'!$C:$GQ, L$1, FALSE), " ")</f>
        <v>1</v>
      </c>
      <c r="M152" s="33">
        <f>IFERROR(VLOOKUP($C152, 'All Indicators - Breakdown'!$C:$GQ, M$1, FALSE), " ")</f>
        <v>2</v>
      </c>
      <c r="N152" s="33" t="str">
        <f>IFERROR(VLOOKUP($C152, 'All Indicators - Breakdown'!$C:$GQ, N$1, FALSE), " ")</f>
        <v>N/A</v>
      </c>
      <c r="O152" s="33">
        <f>IFERROR(VLOOKUP($C152, 'All Indicators - Breakdown'!$C:$GQ, O$1, FALSE), " ")</f>
        <v>1</v>
      </c>
      <c r="P152" s="33">
        <f>IFERROR(VLOOKUP($C152, 'All Indicators - Breakdown'!$C:$GQ, P$1, FALSE), " ")</f>
        <v>2</v>
      </c>
      <c r="Q152" s="33">
        <f>IFERROR(VLOOKUP($C152, 'All Indicators - Breakdown'!$C:$GQ, Q$1, FALSE), " ")</f>
        <v>1</v>
      </c>
      <c r="R152" s="33" t="str">
        <f>IFERROR(VLOOKUP($C152, 'All Indicators - Breakdown'!$C:$GQ, R$1, FALSE), " ")</f>
        <v>N/A</v>
      </c>
      <c r="S152" s="33">
        <f>IFERROR(VLOOKUP($C152, 'All Indicators - Breakdown'!$C:$GQ, S$1, FALSE), " ")</f>
        <v>2</v>
      </c>
      <c r="T152" s="33">
        <f>IFERROR(VLOOKUP($C152, 'All Indicators - Breakdown'!$C:$GQ, T$1, FALSE), " ")</f>
        <v>3</v>
      </c>
      <c r="U152" s="33">
        <f>IFERROR(VLOOKUP($C152, 'All Indicators - Breakdown'!$C:$GQ, U$1, FALSE), " ")</f>
        <v>1</v>
      </c>
      <c r="V152" s="33">
        <f>IFERROR(VLOOKUP($C152, 'All Indicators - Breakdown'!$C:$GQ, V$1, FALSE), " ")</f>
        <v>1</v>
      </c>
      <c r="W152" s="33">
        <f>IFERROR(VLOOKUP($C152, 'All Indicators - Breakdown'!$C:$GQ, W$1, FALSE), " ")</f>
        <v>3</v>
      </c>
      <c r="X152" s="33" t="str">
        <f>IFERROR(VLOOKUP($C152, 'All Indicators - Breakdown'!$C:$GQ, X$1, FALSE), " ")</f>
        <v>N/A</v>
      </c>
      <c r="Y152" s="33">
        <f>IFERROR(VLOOKUP($C152, 'All Indicators - Breakdown'!$C:$GQ, Y$1, FALSE), " ")</f>
        <v>2</v>
      </c>
      <c r="Z152" s="33">
        <f>IFERROR(VLOOKUP($C152, 'All Indicators - Breakdown'!$C:$GQ, Z$1, FALSE), " ")</f>
        <v>3</v>
      </c>
      <c r="AA152" s="33">
        <f>IFERROR(VLOOKUP($C152, 'All Indicators - Breakdown'!$C:$GQ, AA$1, FALSE), " ")</f>
        <v>2</v>
      </c>
      <c r="AB152" s="33">
        <f>IFERROR(VLOOKUP($C152, 'All Indicators - Breakdown'!$C:$GQ, AB$1, FALSE), " ")</f>
        <v>3</v>
      </c>
      <c r="AC152" s="33">
        <f>IFERROR(VLOOKUP($C152, 'All Indicators - Breakdown'!$C:$GQ, AC$1, FALSE), " ")</f>
        <v>5</v>
      </c>
      <c r="AD152" s="33">
        <f>IFERROR(VLOOKUP($C152, 'All Indicators - Breakdown'!$C:$GQ, AD$1, FALSE), " ")</f>
        <v>2</v>
      </c>
      <c r="AE152" s="33">
        <f>IFERROR(VLOOKUP($C152, 'All Indicators - Breakdown'!$C:$HE, AE$1, FALSE), " ")</f>
        <v>3</v>
      </c>
      <c r="AF152" s="33">
        <f>IFERROR(VLOOKUP($C152, 'All Indicators - Breakdown'!$C:$HE, AF$1, FALSE), " ")</f>
        <v>3</v>
      </c>
      <c r="AG152" s="33">
        <f>IFERROR(VLOOKUP($C152, 'All Indicators - Breakdown'!$C:$HE, AG$1, FALSE), " ")</f>
        <v>4</v>
      </c>
      <c r="AH152" s="33">
        <f>IFERROR(VLOOKUP($C152, 'All Indicators - Breakdown'!$C:$HE, AH$1, FALSE), " ")</f>
        <v>4</v>
      </c>
      <c r="AI152" s="33">
        <f>IFERROR(VLOOKUP($C152, 'All Indicators - Breakdown'!$C:$HE, AI$1, FALSE), " ")</f>
        <v>4</v>
      </c>
      <c r="AJ152" s="33">
        <f>IFERROR(VLOOKUP($C152, 'All Indicators - Breakdown'!$C:$HZ, AJ$1, FALSE), " ")</f>
        <v>3</v>
      </c>
      <c r="AK152" s="33">
        <f>IFERROR(VLOOKUP($C152, 'All Indicators - Breakdown'!$C:$HZ, AK$1, FALSE), " ")</f>
        <v>2</v>
      </c>
      <c r="AL152" s="33">
        <f>IFERROR(VLOOKUP($C152, 'All Indicators - Breakdown'!$C:$HZ, AL$1, FALSE), " ")</f>
        <v>1</v>
      </c>
      <c r="AM152" s="33">
        <f>IFERROR(VLOOKUP($C152, 'All Indicators - Breakdown'!$C:$IU, AM$1, FALSE), " ")</f>
        <v>5</v>
      </c>
      <c r="AN152" s="33">
        <f>IFERROR(VLOOKUP($C152, 'All Indicators - Breakdown'!$C:$IU, AN$1, FALSE), " ")</f>
        <v>1</v>
      </c>
      <c r="AO152" s="33">
        <f>IFERROR(VLOOKUP($C152, 'All Indicators - Breakdown'!$C:$IU, AO$1, FALSE), " ")</f>
        <v>1</v>
      </c>
      <c r="AP152">
        <f t="shared" si="27"/>
        <v>5</v>
      </c>
      <c r="AQ152">
        <f t="shared" si="27"/>
        <v>5</v>
      </c>
      <c r="AR152">
        <f t="shared" si="27"/>
        <v>4</v>
      </c>
      <c r="AS152">
        <f t="shared" si="27"/>
        <v>4</v>
      </c>
      <c r="AT152">
        <f t="shared" si="27"/>
        <v>4</v>
      </c>
      <c r="AU152">
        <f t="shared" si="27"/>
        <v>4</v>
      </c>
      <c r="AV152">
        <f t="shared" si="27"/>
        <v>3</v>
      </c>
      <c r="AW152">
        <f t="shared" si="27"/>
        <v>3</v>
      </c>
      <c r="AX152">
        <f t="shared" si="27"/>
        <v>3</v>
      </c>
      <c r="AY152">
        <f t="shared" si="27"/>
        <v>3</v>
      </c>
      <c r="AZ152">
        <f t="shared" si="27"/>
        <v>3</v>
      </c>
      <c r="BA152">
        <f t="shared" si="27"/>
        <v>3</v>
      </c>
      <c r="BB152">
        <f t="shared" si="27"/>
        <v>3</v>
      </c>
      <c r="BC152">
        <f t="shared" si="27"/>
        <v>3</v>
      </c>
      <c r="BD152">
        <f t="shared" si="27"/>
        <v>3</v>
      </c>
      <c r="BE152">
        <f t="shared" si="27"/>
        <v>2</v>
      </c>
      <c r="BF152">
        <f t="shared" si="26"/>
        <v>2</v>
      </c>
      <c r="BG152">
        <f t="shared" si="26"/>
        <v>2</v>
      </c>
      <c r="BH152">
        <f t="shared" si="26"/>
        <v>2</v>
      </c>
      <c r="BI152">
        <f t="shared" si="26"/>
        <v>2</v>
      </c>
      <c r="BJ152">
        <f t="shared" si="26"/>
        <v>2</v>
      </c>
      <c r="BK152">
        <f t="shared" si="26"/>
        <v>2</v>
      </c>
      <c r="BL152">
        <f t="shared" si="26"/>
        <v>2</v>
      </c>
      <c r="BM152">
        <f t="shared" si="26"/>
        <v>2</v>
      </c>
      <c r="BN152">
        <f t="shared" si="26"/>
        <v>1</v>
      </c>
      <c r="BO152">
        <f t="shared" si="26"/>
        <v>1</v>
      </c>
      <c r="BP152">
        <f t="shared" si="26"/>
        <v>1</v>
      </c>
      <c r="BQ152">
        <f t="shared" si="26"/>
        <v>1</v>
      </c>
      <c r="BR152">
        <f t="shared" si="26"/>
        <v>1</v>
      </c>
      <c r="BS152">
        <f t="shared" si="26"/>
        <v>1</v>
      </c>
      <c r="BT152">
        <f t="shared" si="26"/>
        <v>1</v>
      </c>
      <c r="BU152">
        <f t="shared" si="28"/>
        <v>1</v>
      </c>
      <c r="BV152">
        <f t="shared" si="28"/>
        <v>0</v>
      </c>
      <c r="BW152">
        <f t="shared" si="28"/>
        <v>0</v>
      </c>
      <c r="BX152">
        <f t="shared" si="28"/>
        <v>0</v>
      </c>
      <c r="BY152">
        <f t="shared" si="28"/>
        <v>0</v>
      </c>
    </row>
    <row r="153" spans="1:77" ht="16.3" thickTop="1" thickBot="1" x14ac:dyDescent="0.3">
      <c r="A153" s="16" t="s">
        <v>433</v>
      </c>
      <c r="B153" s="16" t="s">
        <v>448</v>
      </c>
      <c r="C153" s="16" t="s">
        <v>449</v>
      </c>
      <c r="D153" s="10">
        <f>VLOOKUP(C153, Overview!C$3:D$403, 2, FALSE)</f>
        <v>3</v>
      </c>
      <c r="E153" s="34">
        <f t="shared" si="25"/>
        <v>3.5</v>
      </c>
      <c r="F153" s="33">
        <f>IFERROR(VLOOKUP($C153, 'All Indicators - Breakdown'!$C:$GQ, F$1, FALSE), " ")</f>
        <v>5</v>
      </c>
      <c r="G153" s="33" t="str">
        <f>IFERROR(VLOOKUP($C153, 'All Indicators - Breakdown'!$C:$GQ, G$1, FALSE), " ")</f>
        <v>N/A</v>
      </c>
      <c r="H153" s="33">
        <f>IFERROR(VLOOKUP($C153, 'All Indicators - Breakdown'!$C:$GQ, H$1, FALSE), " ")</f>
        <v>3</v>
      </c>
      <c r="I153" s="33">
        <f>IFERROR(VLOOKUP($C153, 'All Indicators - Breakdown'!$C:$GQ, I$1, FALSE), " ")</f>
        <v>3</v>
      </c>
      <c r="J153" s="33">
        <f>IFERROR(VLOOKUP($C153, 'All Indicators - Breakdown'!$C:$GQ, J$1, FALSE), " ")</f>
        <v>3</v>
      </c>
      <c r="K153" s="33">
        <f>IFERROR(VLOOKUP($C153, 'All Indicators - Breakdown'!$C:$GQ, K$1, FALSE), " ")</f>
        <v>1</v>
      </c>
      <c r="L153" s="33">
        <f>IFERROR(VLOOKUP($C153, 'All Indicators - Breakdown'!$C:$GQ, L$1, FALSE), " ")</f>
        <v>1</v>
      </c>
      <c r="M153" s="33">
        <f>IFERROR(VLOOKUP($C153, 'All Indicators - Breakdown'!$C:$GQ, M$1, FALSE), " ")</f>
        <v>2</v>
      </c>
      <c r="N153" s="33" t="str">
        <f>IFERROR(VLOOKUP($C153, 'All Indicators - Breakdown'!$C:$GQ, N$1, FALSE), " ")</f>
        <v>N/A</v>
      </c>
      <c r="O153" s="33">
        <f>IFERROR(VLOOKUP($C153, 'All Indicators - Breakdown'!$C:$GQ, O$1, FALSE), " ")</f>
        <v>3</v>
      </c>
      <c r="P153" s="33">
        <f>IFERROR(VLOOKUP($C153, 'All Indicators - Breakdown'!$C:$GQ, P$1, FALSE), " ")</f>
        <v>2</v>
      </c>
      <c r="Q153" s="33">
        <f>IFERROR(VLOOKUP($C153, 'All Indicators - Breakdown'!$C:$GQ, Q$1, FALSE), " ")</f>
        <v>1</v>
      </c>
      <c r="R153" s="33" t="str">
        <f>IFERROR(VLOOKUP($C153, 'All Indicators - Breakdown'!$C:$GQ, R$1, FALSE), " ")</f>
        <v>N/A</v>
      </c>
      <c r="S153" s="33">
        <f>IFERROR(VLOOKUP($C153, 'All Indicators - Breakdown'!$C:$GQ, S$1, FALSE), " ")</f>
        <v>4</v>
      </c>
      <c r="T153" s="33">
        <f>IFERROR(VLOOKUP($C153, 'All Indicators - Breakdown'!$C:$GQ, T$1, FALSE), " ")</f>
        <v>3</v>
      </c>
      <c r="U153" s="33">
        <f>IFERROR(VLOOKUP($C153, 'All Indicators - Breakdown'!$C:$GQ, U$1, FALSE), " ")</f>
        <v>3</v>
      </c>
      <c r="V153" s="33">
        <f>IFERROR(VLOOKUP($C153, 'All Indicators - Breakdown'!$C:$GQ, V$1, FALSE), " ")</f>
        <v>1</v>
      </c>
      <c r="W153" s="33">
        <f>IFERROR(VLOOKUP($C153, 'All Indicators - Breakdown'!$C:$GQ, W$1, FALSE), " ")</f>
        <v>5</v>
      </c>
      <c r="X153" s="33" t="str">
        <f>IFERROR(VLOOKUP($C153, 'All Indicators - Breakdown'!$C:$GQ, X$1, FALSE), " ")</f>
        <v>N/A</v>
      </c>
      <c r="Y153" s="33">
        <f>IFERROR(VLOOKUP($C153, 'All Indicators - Breakdown'!$C:$GQ, Y$1, FALSE), " ")</f>
        <v>2</v>
      </c>
      <c r="Z153" s="33">
        <f>IFERROR(VLOOKUP($C153, 'All Indicators - Breakdown'!$C:$GQ, Z$1, FALSE), " ")</f>
        <v>3</v>
      </c>
      <c r="AA153" s="33">
        <f>IFERROR(VLOOKUP($C153, 'All Indicators - Breakdown'!$C:$GQ, AA$1, FALSE), " ")</f>
        <v>2</v>
      </c>
      <c r="AB153" s="33">
        <f>IFERROR(VLOOKUP($C153, 'All Indicators - Breakdown'!$C:$GQ, AB$1, FALSE), " ")</f>
        <v>3</v>
      </c>
      <c r="AC153" s="33">
        <f>IFERROR(VLOOKUP($C153, 'All Indicators - Breakdown'!$C:$GQ, AC$1, FALSE), " ")</f>
        <v>4</v>
      </c>
      <c r="AD153" s="33">
        <f>IFERROR(VLOOKUP($C153, 'All Indicators - Breakdown'!$C:$GQ, AD$1, FALSE), " ")</f>
        <v>2</v>
      </c>
      <c r="AE153" s="33">
        <f>IFERROR(VLOOKUP($C153, 'All Indicators - Breakdown'!$C:$HE, AE$1, FALSE), " ")</f>
        <v>3</v>
      </c>
      <c r="AF153" s="33">
        <f>IFERROR(VLOOKUP($C153, 'All Indicators - Breakdown'!$C:$HE, AF$1, FALSE), " ")</f>
        <v>3</v>
      </c>
      <c r="AG153" s="33">
        <f>IFERROR(VLOOKUP($C153, 'All Indicators - Breakdown'!$C:$HE, AG$1, FALSE), " ")</f>
        <v>4</v>
      </c>
      <c r="AH153" s="33">
        <f>IFERROR(VLOOKUP($C153, 'All Indicators - Breakdown'!$C:$HE, AH$1, FALSE), " ")</f>
        <v>4</v>
      </c>
      <c r="AI153" s="33">
        <f>IFERROR(VLOOKUP($C153, 'All Indicators - Breakdown'!$C:$HE, AI$1, FALSE), " ")</f>
        <v>4</v>
      </c>
      <c r="AJ153" s="33">
        <f>IFERROR(VLOOKUP($C153, 'All Indicators - Breakdown'!$C:$HZ, AJ$1, FALSE), " ")</f>
        <v>2</v>
      </c>
      <c r="AK153" s="33">
        <f>IFERROR(VLOOKUP($C153, 'All Indicators - Breakdown'!$C:$HZ, AK$1, FALSE), " ")</f>
        <v>2</v>
      </c>
      <c r="AL153" s="33">
        <f>IFERROR(VLOOKUP($C153, 'All Indicators - Breakdown'!$C:$HZ, AL$1, FALSE), " ")</f>
        <v>1</v>
      </c>
      <c r="AM153" s="33">
        <f>IFERROR(VLOOKUP($C153, 'All Indicators - Breakdown'!$C:$IU, AM$1, FALSE), " ")</f>
        <v>1</v>
      </c>
      <c r="AN153" s="33">
        <f>IFERROR(VLOOKUP($C153, 'All Indicators - Breakdown'!$C:$IU, AN$1, FALSE), " ")</f>
        <v>1</v>
      </c>
      <c r="AO153" s="33">
        <f>IFERROR(VLOOKUP($C153, 'All Indicators - Breakdown'!$C:$IU, AO$1, FALSE), " ")</f>
        <v>1</v>
      </c>
      <c r="AP153">
        <f t="shared" si="27"/>
        <v>5</v>
      </c>
      <c r="AQ153">
        <f t="shared" si="27"/>
        <v>5</v>
      </c>
      <c r="AR153">
        <f t="shared" si="27"/>
        <v>4</v>
      </c>
      <c r="AS153">
        <f t="shared" si="27"/>
        <v>4</v>
      </c>
      <c r="AT153">
        <f t="shared" si="27"/>
        <v>4</v>
      </c>
      <c r="AU153">
        <f t="shared" si="27"/>
        <v>4</v>
      </c>
      <c r="AV153">
        <f t="shared" si="27"/>
        <v>4</v>
      </c>
      <c r="AW153">
        <f t="shared" si="27"/>
        <v>3</v>
      </c>
      <c r="AX153">
        <f t="shared" si="27"/>
        <v>3</v>
      </c>
      <c r="AY153">
        <f t="shared" si="27"/>
        <v>3</v>
      </c>
      <c r="AZ153">
        <f t="shared" si="27"/>
        <v>3</v>
      </c>
      <c r="BA153">
        <f t="shared" si="27"/>
        <v>3</v>
      </c>
      <c r="BB153">
        <f t="shared" si="27"/>
        <v>3</v>
      </c>
      <c r="BC153">
        <f t="shared" si="27"/>
        <v>3</v>
      </c>
      <c r="BD153">
        <f t="shared" si="27"/>
        <v>3</v>
      </c>
      <c r="BE153">
        <f t="shared" si="27"/>
        <v>3</v>
      </c>
      <c r="BF153">
        <f t="shared" si="26"/>
        <v>3</v>
      </c>
      <c r="BG153">
        <f t="shared" si="26"/>
        <v>2</v>
      </c>
      <c r="BH153">
        <f t="shared" si="26"/>
        <v>2</v>
      </c>
      <c r="BI153">
        <f t="shared" si="26"/>
        <v>2</v>
      </c>
      <c r="BJ153">
        <f t="shared" si="26"/>
        <v>2</v>
      </c>
      <c r="BK153">
        <f t="shared" si="26"/>
        <v>2</v>
      </c>
      <c r="BL153">
        <f t="shared" si="26"/>
        <v>2</v>
      </c>
      <c r="BM153">
        <f t="shared" si="26"/>
        <v>2</v>
      </c>
      <c r="BN153">
        <f t="shared" si="26"/>
        <v>1</v>
      </c>
      <c r="BO153">
        <f t="shared" si="26"/>
        <v>1</v>
      </c>
      <c r="BP153">
        <f t="shared" si="26"/>
        <v>1</v>
      </c>
      <c r="BQ153">
        <f t="shared" si="26"/>
        <v>1</v>
      </c>
      <c r="BR153">
        <f t="shared" si="26"/>
        <v>1</v>
      </c>
      <c r="BS153">
        <f t="shared" si="26"/>
        <v>1</v>
      </c>
      <c r="BT153">
        <f t="shared" si="26"/>
        <v>1</v>
      </c>
      <c r="BU153">
        <f t="shared" si="28"/>
        <v>1</v>
      </c>
      <c r="BV153">
        <f t="shared" si="28"/>
        <v>0</v>
      </c>
      <c r="BW153">
        <f t="shared" si="28"/>
        <v>0</v>
      </c>
      <c r="BX153">
        <f t="shared" si="28"/>
        <v>0</v>
      </c>
      <c r="BY153">
        <f t="shared" si="28"/>
        <v>0</v>
      </c>
    </row>
    <row r="154" spans="1:77" ht="16.3" thickTop="1" thickBot="1" x14ac:dyDescent="0.3">
      <c r="A154" s="16" t="s">
        <v>433</v>
      </c>
      <c r="B154" s="16" t="s">
        <v>450</v>
      </c>
      <c r="C154" s="16" t="s">
        <v>451</v>
      </c>
      <c r="D154" s="10">
        <f>VLOOKUP(C154, Overview!C$3:D$403, 2, FALSE)</f>
        <v>3</v>
      </c>
      <c r="E154" s="34">
        <f t="shared" si="25"/>
        <v>3.6</v>
      </c>
      <c r="F154" s="33">
        <f>IFERROR(VLOOKUP($C154, 'All Indicators - Breakdown'!$C:$GQ, F$1, FALSE), " ")</f>
        <v>5</v>
      </c>
      <c r="G154" s="33" t="str">
        <f>IFERROR(VLOOKUP($C154, 'All Indicators - Breakdown'!$C:$GQ, G$1, FALSE), " ")</f>
        <v>N/A</v>
      </c>
      <c r="H154" s="33">
        <f>IFERROR(VLOOKUP($C154, 'All Indicators - Breakdown'!$C:$GQ, H$1, FALSE), " ")</f>
        <v>3</v>
      </c>
      <c r="I154" s="33">
        <f>IFERROR(VLOOKUP($C154, 'All Indicators - Breakdown'!$C:$GQ, I$1, FALSE), " ")</f>
        <v>2</v>
      </c>
      <c r="J154" s="33">
        <f>IFERROR(VLOOKUP($C154, 'All Indicators - Breakdown'!$C:$GQ, J$1, FALSE), " ")</f>
        <v>3</v>
      </c>
      <c r="K154" s="33">
        <f>IFERROR(VLOOKUP($C154, 'All Indicators - Breakdown'!$C:$GQ, K$1, FALSE), " ")</f>
        <v>2</v>
      </c>
      <c r="L154" s="33">
        <f>IFERROR(VLOOKUP($C154, 'All Indicators - Breakdown'!$C:$GQ, L$1, FALSE), " ")</f>
        <v>3</v>
      </c>
      <c r="M154" s="33">
        <f>IFERROR(VLOOKUP($C154, 'All Indicators - Breakdown'!$C:$GQ, M$1, FALSE), " ")</f>
        <v>3</v>
      </c>
      <c r="N154" s="33" t="str">
        <f>IFERROR(VLOOKUP($C154, 'All Indicators - Breakdown'!$C:$GQ, N$1, FALSE), " ")</f>
        <v>N/A</v>
      </c>
      <c r="O154" s="33">
        <f>IFERROR(VLOOKUP($C154, 'All Indicators - Breakdown'!$C:$GQ, O$1, FALSE), " ")</f>
        <v>3</v>
      </c>
      <c r="P154" s="33">
        <f>IFERROR(VLOOKUP($C154, 'All Indicators - Breakdown'!$C:$GQ, P$1, FALSE), " ")</f>
        <v>2</v>
      </c>
      <c r="Q154" s="33">
        <f>IFERROR(VLOOKUP($C154, 'All Indicators - Breakdown'!$C:$GQ, Q$1, FALSE), " ")</f>
        <v>1</v>
      </c>
      <c r="R154" s="33" t="str">
        <f>IFERROR(VLOOKUP($C154, 'All Indicators - Breakdown'!$C:$GQ, R$1, FALSE), " ")</f>
        <v>N/A</v>
      </c>
      <c r="S154" s="33">
        <f>IFERROR(VLOOKUP($C154, 'All Indicators - Breakdown'!$C:$GQ, S$1, FALSE), " ")</f>
        <v>4</v>
      </c>
      <c r="T154" s="33">
        <f>IFERROR(VLOOKUP($C154, 'All Indicators - Breakdown'!$C:$GQ, T$1, FALSE), " ")</f>
        <v>2</v>
      </c>
      <c r="U154" s="33">
        <f>IFERROR(VLOOKUP($C154, 'All Indicators - Breakdown'!$C:$GQ, U$1, FALSE), " ")</f>
        <v>3</v>
      </c>
      <c r="V154" s="33">
        <f>IFERROR(VLOOKUP($C154, 'All Indicators - Breakdown'!$C:$GQ, V$1, FALSE), " ")</f>
        <v>3</v>
      </c>
      <c r="W154" s="33">
        <f>IFERROR(VLOOKUP($C154, 'All Indicators - Breakdown'!$C:$GQ, W$1, FALSE), " ")</f>
        <v>5</v>
      </c>
      <c r="X154" s="33" t="str">
        <f>IFERROR(VLOOKUP($C154, 'All Indicators - Breakdown'!$C:$GQ, X$1, FALSE), " ")</f>
        <v>N/A</v>
      </c>
      <c r="Y154" s="33">
        <f>IFERROR(VLOOKUP($C154, 'All Indicators - Breakdown'!$C:$GQ, Y$1, FALSE), " ")</f>
        <v>3</v>
      </c>
      <c r="Z154" s="33">
        <f>IFERROR(VLOOKUP($C154, 'All Indicators - Breakdown'!$C:$GQ, Z$1, FALSE), " ")</f>
        <v>3</v>
      </c>
      <c r="AA154" s="33">
        <f>IFERROR(VLOOKUP($C154, 'All Indicators - Breakdown'!$C:$GQ, AA$1, FALSE), " ")</f>
        <v>2</v>
      </c>
      <c r="AB154" s="33">
        <f>IFERROR(VLOOKUP($C154, 'All Indicators - Breakdown'!$C:$GQ, AB$1, FALSE), " ")</f>
        <v>3</v>
      </c>
      <c r="AC154" s="33">
        <f>IFERROR(VLOOKUP($C154, 'All Indicators - Breakdown'!$C:$GQ, AC$1, FALSE), " ")</f>
        <v>3</v>
      </c>
      <c r="AD154" s="33">
        <f>IFERROR(VLOOKUP($C154, 'All Indicators - Breakdown'!$C:$GQ, AD$1, FALSE), " ")</f>
        <v>1</v>
      </c>
      <c r="AE154" s="33">
        <f>IFERROR(VLOOKUP($C154, 'All Indicators - Breakdown'!$C:$HE, AE$1, FALSE), " ")</f>
        <v>4</v>
      </c>
      <c r="AF154" s="33">
        <f>IFERROR(VLOOKUP($C154, 'All Indicators - Breakdown'!$C:$HE, AF$1, FALSE), " ")</f>
        <v>3</v>
      </c>
      <c r="AG154" s="33">
        <f>IFERROR(VLOOKUP($C154, 'All Indicators - Breakdown'!$C:$HE, AG$1, FALSE), " ")</f>
        <v>3</v>
      </c>
      <c r="AH154" s="33">
        <f>IFERROR(VLOOKUP($C154, 'All Indicators - Breakdown'!$C:$HE, AH$1, FALSE), " ")</f>
        <v>4</v>
      </c>
      <c r="AI154" s="33">
        <f>IFERROR(VLOOKUP($C154, 'All Indicators - Breakdown'!$C:$HE, AI$1, FALSE), " ")</f>
        <v>4</v>
      </c>
      <c r="AJ154" s="33">
        <f>IFERROR(VLOOKUP($C154, 'All Indicators - Breakdown'!$C:$HZ, AJ$1, FALSE), " ")</f>
        <v>5</v>
      </c>
      <c r="AK154" s="33">
        <f>IFERROR(VLOOKUP($C154, 'All Indicators - Breakdown'!$C:$HZ, AK$1, FALSE), " ")</f>
        <v>3</v>
      </c>
      <c r="AL154" s="33">
        <f>IFERROR(VLOOKUP($C154, 'All Indicators - Breakdown'!$C:$HZ, AL$1, FALSE), " ")</f>
        <v>1</v>
      </c>
      <c r="AM154" s="33">
        <f>IFERROR(VLOOKUP($C154, 'All Indicators - Breakdown'!$C:$IU, AM$1, FALSE), " ")</f>
        <v>1</v>
      </c>
      <c r="AN154" s="33">
        <f>IFERROR(VLOOKUP($C154, 'All Indicators - Breakdown'!$C:$IU, AN$1, FALSE), " ")</f>
        <v>1</v>
      </c>
      <c r="AO154" s="33">
        <f>IFERROR(VLOOKUP($C154, 'All Indicators - Breakdown'!$C:$IU, AO$1, FALSE), " ")</f>
        <v>1</v>
      </c>
      <c r="AP154">
        <f t="shared" si="27"/>
        <v>5</v>
      </c>
      <c r="AQ154">
        <f t="shared" si="27"/>
        <v>5</v>
      </c>
      <c r="AR154">
        <f t="shared" si="27"/>
        <v>5</v>
      </c>
      <c r="AS154">
        <f t="shared" si="27"/>
        <v>4</v>
      </c>
      <c r="AT154">
        <f t="shared" si="27"/>
        <v>4</v>
      </c>
      <c r="AU154">
        <f t="shared" si="27"/>
        <v>4</v>
      </c>
      <c r="AV154">
        <f t="shared" si="27"/>
        <v>4</v>
      </c>
      <c r="AW154">
        <f t="shared" si="27"/>
        <v>3</v>
      </c>
      <c r="AX154">
        <f t="shared" si="27"/>
        <v>3</v>
      </c>
      <c r="AY154">
        <f t="shared" si="27"/>
        <v>3</v>
      </c>
      <c r="AZ154">
        <f t="shared" si="27"/>
        <v>3</v>
      </c>
      <c r="BA154">
        <f t="shared" si="27"/>
        <v>3</v>
      </c>
      <c r="BB154">
        <f t="shared" si="27"/>
        <v>3</v>
      </c>
      <c r="BC154">
        <f t="shared" si="27"/>
        <v>3</v>
      </c>
      <c r="BD154">
        <f t="shared" si="27"/>
        <v>3</v>
      </c>
      <c r="BE154">
        <f t="shared" si="27"/>
        <v>3</v>
      </c>
      <c r="BF154">
        <f t="shared" si="26"/>
        <v>3</v>
      </c>
      <c r="BG154">
        <f t="shared" si="26"/>
        <v>3</v>
      </c>
      <c r="BH154">
        <f t="shared" si="26"/>
        <v>3</v>
      </c>
      <c r="BI154">
        <f t="shared" si="26"/>
        <v>3</v>
      </c>
      <c r="BJ154">
        <f t="shared" si="26"/>
        <v>3</v>
      </c>
      <c r="BK154">
        <f t="shared" si="26"/>
        <v>2</v>
      </c>
      <c r="BL154">
        <f t="shared" si="26"/>
        <v>2</v>
      </c>
      <c r="BM154">
        <f t="shared" si="26"/>
        <v>2</v>
      </c>
      <c r="BN154">
        <f t="shared" si="26"/>
        <v>2</v>
      </c>
      <c r="BO154">
        <f t="shared" si="26"/>
        <v>2</v>
      </c>
      <c r="BP154">
        <f t="shared" si="26"/>
        <v>1</v>
      </c>
      <c r="BQ154">
        <f t="shared" si="26"/>
        <v>1</v>
      </c>
      <c r="BR154">
        <f t="shared" si="26"/>
        <v>1</v>
      </c>
      <c r="BS154">
        <f t="shared" si="26"/>
        <v>1</v>
      </c>
      <c r="BT154">
        <f t="shared" si="26"/>
        <v>1</v>
      </c>
      <c r="BU154">
        <f t="shared" si="28"/>
        <v>1</v>
      </c>
      <c r="BV154">
        <f t="shared" si="28"/>
        <v>0</v>
      </c>
      <c r="BW154">
        <f t="shared" si="28"/>
        <v>0</v>
      </c>
      <c r="BX154">
        <f t="shared" si="28"/>
        <v>0</v>
      </c>
      <c r="BY154">
        <f t="shared" si="28"/>
        <v>0</v>
      </c>
    </row>
    <row r="155" spans="1:77" ht="16.3" thickTop="1" thickBot="1" x14ac:dyDescent="0.3">
      <c r="A155" s="16" t="s">
        <v>433</v>
      </c>
      <c r="B155" s="16" t="s">
        <v>452</v>
      </c>
      <c r="C155" s="16" t="s">
        <v>453</v>
      </c>
      <c r="D155" s="10">
        <f>VLOOKUP(C155, Overview!C$3:D$403, 2, FALSE)</f>
        <v>4</v>
      </c>
      <c r="E155" s="34">
        <f t="shared" si="25"/>
        <v>3.8</v>
      </c>
      <c r="F155" s="33">
        <f>IFERROR(VLOOKUP($C155, 'All Indicators - Breakdown'!$C:$GQ, F$1, FALSE), " ")</f>
        <v>5</v>
      </c>
      <c r="G155" s="33" t="str">
        <f>IFERROR(VLOOKUP($C155, 'All Indicators - Breakdown'!$C:$GQ, G$1, FALSE), " ")</f>
        <v>N/A</v>
      </c>
      <c r="H155" s="33">
        <f>IFERROR(VLOOKUP($C155, 'All Indicators - Breakdown'!$C:$GQ, H$1, FALSE), " ")</f>
        <v>4</v>
      </c>
      <c r="I155" s="33">
        <f>IFERROR(VLOOKUP($C155, 'All Indicators - Breakdown'!$C:$GQ, I$1, FALSE), " ")</f>
        <v>3</v>
      </c>
      <c r="J155" s="33">
        <f>IFERROR(VLOOKUP($C155, 'All Indicators - Breakdown'!$C:$GQ, J$1, FALSE), " ")</f>
        <v>3</v>
      </c>
      <c r="K155" s="33">
        <f>IFERROR(VLOOKUP($C155, 'All Indicators - Breakdown'!$C:$GQ, K$1, FALSE), " ")</f>
        <v>3</v>
      </c>
      <c r="L155" s="33">
        <f>IFERROR(VLOOKUP($C155, 'All Indicators - Breakdown'!$C:$GQ, L$1, FALSE), " ")</f>
        <v>1</v>
      </c>
      <c r="M155" s="33">
        <f>IFERROR(VLOOKUP($C155, 'All Indicators - Breakdown'!$C:$GQ, M$1, FALSE), " ")</f>
        <v>2</v>
      </c>
      <c r="N155" s="33" t="str">
        <f>IFERROR(VLOOKUP($C155, 'All Indicators - Breakdown'!$C:$GQ, N$1, FALSE), " ")</f>
        <v>N/A</v>
      </c>
      <c r="O155" s="33">
        <f>IFERROR(VLOOKUP($C155, 'All Indicators - Breakdown'!$C:$GQ, O$1, FALSE), " ")</f>
        <v>4</v>
      </c>
      <c r="P155" s="33">
        <f>IFERROR(VLOOKUP($C155, 'All Indicators - Breakdown'!$C:$GQ, P$1, FALSE), " ")</f>
        <v>2</v>
      </c>
      <c r="Q155" s="33">
        <f>IFERROR(VLOOKUP($C155, 'All Indicators - Breakdown'!$C:$GQ, Q$1, FALSE), " ")</f>
        <v>3</v>
      </c>
      <c r="R155" s="33" t="str">
        <f>IFERROR(VLOOKUP($C155, 'All Indicators - Breakdown'!$C:$GQ, R$1, FALSE), " ")</f>
        <v>N/A</v>
      </c>
      <c r="S155" s="33">
        <f>IFERROR(VLOOKUP($C155, 'All Indicators - Breakdown'!$C:$GQ, S$1, FALSE), " ")</f>
        <v>4</v>
      </c>
      <c r="T155" s="33">
        <f>IFERROR(VLOOKUP($C155, 'All Indicators - Breakdown'!$C:$GQ, T$1, FALSE), " ")</f>
        <v>1</v>
      </c>
      <c r="U155" s="33">
        <f>IFERROR(VLOOKUP($C155, 'All Indicators - Breakdown'!$C:$GQ, U$1, FALSE), " ")</f>
        <v>3</v>
      </c>
      <c r="V155" s="33">
        <f>IFERROR(VLOOKUP($C155, 'All Indicators - Breakdown'!$C:$GQ, V$1, FALSE), " ")</f>
        <v>1</v>
      </c>
      <c r="W155" s="33">
        <f>IFERROR(VLOOKUP($C155, 'All Indicators - Breakdown'!$C:$GQ, W$1, FALSE), " ")</f>
        <v>5</v>
      </c>
      <c r="X155" s="33" t="str">
        <f>IFERROR(VLOOKUP($C155, 'All Indicators - Breakdown'!$C:$GQ, X$1, FALSE), " ")</f>
        <v>N/A</v>
      </c>
      <c r="Y155" s="33">
        <f>IFERROR(VLOOKUP($C155, 'All Indicators - Breakdown'!$C:$GQ, Y$1, FALSE), " ")</f>
        <v>2</v>
      </c>
      <c r="Z155" s="33">
        <f>IFERROR(VLOOKUP($C155, 'All Indicators - Breakdown'!$C:$GQ, Z$1, FALSE), " ")</f>
        <v>3</v>
      </c>
      <c r="AA155" s="33">
        <f>IFERROR(VLOOKUP($C155, 'All Indicators - Breakdown'!$C:$GQ, AA$1, FALSE), " ")</f>
        <v>1</v>
      </c>
      <c r="AB155" s="33">
        <f>IFERROR(VLOOKUP($C155, 'All Indicators - Breakdown'!$C:$GQ, AB$1, FALSE), " ")</f>
        <v>3</v>
      </c>
      <c r="AC155" s="33">
        <f>IFERROR(VLOOKUP($C155, 'All Indicators - Breakdown'!$C:$GQ, AC$1, FALSE), " ")</f>
        <v>4</v>
      </c>
      <c r="AD155" s="33">
        <f>IFERROR(VLOOKUP($C155, 'All Indicators - Breakdown'!$C:$GQ, AD$1, FALSE), " ")</f>
        <v>1</v>
      </c>
      <c r="AE155" s="33">
        <f>IFERROR(VLOOKUP($C155, 'All Indicators - Breakdown'!$C:$HE, AE$1, FALSE), " ")</f>
        <v>4</v>
      </c>
      <c r="AF155" s="33">
        <f>IFERROR(VLOOKUP($C155, 'All Indicators - Breakdown'!$C:$HE, AF$1, FALSE), " ")</f>
        <v>3</v>
      </c>
      <c r="AG155" s="33">
        <f>IFERROR(VLOOKUP($C155, 'All Indicators - Breakdown'!$C:$HE, AG$1, FALSE), " ")</f>
        <v>4</v>
      </c>
      <c r="AH155" s="33">
        <f>IFERROR(VLOOKUP($C155, 'All Indicators - Breakdown'!$C:$HE, AH$1, FALSE), " ")</f>
        <v>4</v>
      </c>
      <c r="AI155" s="33">
        <f>IFERROR(VLOOKUP($C155, 'All Indicators - Breakdown'!$C:$HE, AI$1, FALSE), " ")</f>
        <v>4</v>
      </c>
      <c r="AJ155" s="33">
        <f>IFERROR(VLOOKUP($C155, 'All Indicators - Breakdown'!$C:$HZ, AJ$1, FALSE), " ")</f>
        <v>5</v>
      </c>
      <c r="AK155" s="33">
        <f>IFERROR(VLOOKUP($C155, 'All Indicators - Breakdown'!$C:$HZ, AK$1, FALSE), " ")</f>
        <v>3</v>
      </c>
      <c r="AL155" s="33">
        <f>IFERROR(VLOOKUP($C155, 'All Indicators - Breakdown'!$C:$HZ, AL$1, FALSE), " ")</f>
        <v>1</v>
      </c>
      <c r="AM155" s="33">
        <f>IFERROR(VLOOKUP($C155, 'All Indicators - Breakdown'!$C:$IU, AM$1, FALSE), " ")</f>
        <v>2</v>
      </c>
      <c r="AN155" s="33">
        <f>IFERROR(VLOOKUP($C155, 'All Indicators - Breakdown'!$C:$IU, AN$1, FALSE), " ")</f>
        <v>1</v>
      </c>
      <c r="AO155" s="33">
        <f>IFERROR(VLOOKUP($C155, 'All Indicators - Breakdown'!$C:$IU, AO$1, FALSE), " ")</f>
        <v>1</v>
      </c>
      <c r="AP155">
        <f t="shared" si="27"/>
        <v>5</v>
      </c>
      <c r="AQ155">
        <f t="shared" si="27"/>
        <v>5</v>
      </c>
      <c r="AR155">
        <f t="shared" si="27"/>
        <v>5</v>
      </c>
      <c r="AS155">
        <f t="shared" si="27"/>
        <v>4</v>
      </c>
      <c r="AT155">
        <f t="shared" si="27"/>
        <v>4</v>
      </c>
      <c r="AU155">
        <f t="shared" si="27"/>
        <v>4</v>
      </c>
      <c r="AV155">
        <f t="shared" si="27"/>
        <v>4</v>
      </c>
      <c r="AW155">
        <f t="shared" si="27"/>
        <v>4</v>
      </c>
      <c r="AX155">
        <f t="shared" si="27"/>
        <v>4</v>
      </c>
      <c r="AY155">
        <f t="shared" si="27"/>
        <v>4</v>
      </c>
      <c r="AZ155">
        <f t="shared" si="27"/>
        <v>4</v>
      </c>
      <c r="BA155">
        <f t="shared" si="27"/>
        <v>3</v>
      </c>
      <c r="BB155">
        <f t="shared" si="27"/>
        <v>3</v>
      </c>
      <c r="BC155">
        <f t="shared" si="27"/>
        <v>3</v>
      </c>
      <c r="BD155">
        <f t="shared" si="27"/>
        <v>3</v>
      </c>
      <c r="BE155">
        <f t="shared" ref="BE155:BT170" si="29">IFERROR(LARGE($F155:$AO155, BE$1), 0)</f>
        <v>3</v>
      </c>
      <c r="BF155">
        <f t="shared" si="29"/>
        <v>3</v>
      </c>
      <c r="BG155">
        <f t="shared" si="29"/>
        <v>3</v>
      </c>
      <c r="BH155">
        <f t="shared" si="29"/>
        <v>3</v>
      </c>
      <c r="BI155">
        <f t="shared" si="29"/>
        <v>3</v>
      </c>
      <c r="BJ155">
        <f t="shared" si="29"/>
        <v>2</v>
      </c>
      <c r="BK155">
        <f t="shared" si="29"/>
        <v>2</v>
      </c>
      <c r="BL155">
        <f t="shared" si="29"/>
        <v>2</v>
      </c>
      <c r="BM155">
        <f t="shared" si="29"/>
        <v>2</v>
      </c>
      <c r="BN155">
        <f t="shared" si="29"/>
        <v>1</v>
      </c>
      <c r="BO155">
        <f t="shared" si="29"/>
        <v>1</v>
      </c>
      <c r="BP155">
        <f t="shared" si="29"/>
        <v>1</v>
      </c>
      <c r="BQ155">
        <f t="shared" si="29"/>
        <v>1</v>
      </c>
      <c r="BR155">
        <f t="shared" si="29"/>
        <v>1</v>
      </c>
      <c r="BS155">
        <f t="shared" si="29"/>
        <v>1</v>
      </c>
      <c r="BT155">
        <f t="shared" si="29"/>
        <v>1</v>
      </c>
      <c r="BU155">
        <f t="shared" si="28"/>
        <v>1</v>
      </c>
      <c r="BV155">
        <f t="shared" si="28"/>
        <v>0</v>
      </c>
      <c r="BW155">
        <f t="shared" si="28"/>
        <v>0</v>
      </c>
      <c r="BX155">
        <f t="shared" si="28"/>
        <v>0</v>
      </c>
      <c r="BY155">
        <f t="shared" si="28"/>
        <v>0</v>
      </c>
    </row>
    <row r="156" spans="1:77" ht="16.3" thickTop="1" thickBot="1" x14ac:dyDescent="0.3">
      <c r="A156" s="16" t="s">
        <v>433</v>
      </c>
      <c r="B156" s="16" t="s">
        <v>454</v>
      </c>
      <c r="C156" s="16" t="s">
        <v>455</v>
      </c>
      <c r="D156" s="10">
        <f>VLOOKUP(C156, Overview!C$3:D$403, 2, FALSE)</f>
        <v>3</v>
      </c>
      <c r="E156" s="34">
        <f t="shared" si="25"/>
        <v>3.6</v>
      </c>
      <c r="F156" s="33">
        <f>IFERROR(VLOOKUP($C156, 'All Indicators - Breakdown'!$C:$GQ, F$1, FALSE), " ")</f>
        <v>4</v>
      </c>
      <c r="G156" s="33" t="str">
        <f>IFERROR(VLOOKUP($C156, 'All Indicators - Breakdown'!$C:$GQ, G$1, FALSE), " ")</f>
        <v>N/A</v>
      </c>
      <c r="H156" s="33">
        <f>IFERROR(VLOOKUP($C156, 'All Indicators - Breakdown'!$C:$GQ, H$1, FALSE), " ")</f>
        <v>3</v>
      </c>
      <c r="I156" s="33">
        <f>IFERROR(VLOOKUP($C156, 'All Indicators - Breakdown'!$C:$GQ, I$1, FALSE), " ")</f>
        <v>3</v>
      </c>
      <c r="J156" s="33">
        <f>IFERROR(VLOOKUP($C156, 'All Indicators - Breakdown'!$C:$GQ, J$1, FALSE), " ")</f>
        <v>3</v>
      </c>
      <c r="K156" s="33">
        <f>IFERROR(VLOOKUP($C156, 'All Indicators - Breakdown'!$C:$GQ, K$1, FALSE), " ")</f>
        <v>4</v>
      </c>
      <c r="L156" s="33">
        <f>IFERROR(VLOOKUP($C156, 'All Indicators - Breakdown'!$C:$GQ, L$1, FALSE), " ")</f>
        <v>3</v>
      </c>
      <c r="M156" s="33">
        <f>IFERROR(VLOOKUP($C156, 'All Indicators - Breakdown'!$C:$GQ, M$1, FALSE), " ")</f>
        <v>3</v>
      </c>
      <c r="N156" s="33" t="str">
        <f>IFERROR(VLOOKUP($C156, 'All Indicators - Breakdown'!$C:$GQ, N$1, FALSE), " ")</f>
        <v>N/A</v>
      </c>
      <c r="O156" s="33">
        <f>IFERROR(VLOOKUP($C156, 'All Indicators - Breakdown'!$C:$GQ, O$1, FALSE), " ")</f>
        <v>4</v>
      </c>
      <c r="P156" s="33">
        <f>IFERROR(VLOOKUP($C156, 'All Indicators - Breakdown'!$C:$GQ, P$1, FALSE), " ")</f>
        <v>2</v>
      </c>
      <c r="Q156" s="33">
        <f>IFERROR(VLOOKUP($C156, 'All Indicators - Breakdown'!$C:$GQ, Q$1, FALSE), " ")</f>
        <v>3</v>
      </c>
      <c r="R156" s="33" t="str">
        <f>IFERROR(VLOOKUP($C156, 'All Indicators - Breakdown'!$C:$GQ, R$1, FALSE), " ")</f>
        <v>N/A</v>
      </c>
      <c r="S156" s="33">
        <f>IFERROR(VLOOKUP($C156, 'All Indicators - Breakdown'!$C:$GQ, S$1, FALSE), " ")</f>
        <v>4</v>
      </c>
      <c r="T156" s="33">
        <f>IFERROR(VLOOKUP($C156, 'All Indicators - Breakdown'!$C:$GQ, T$1, FALSE), " ")</f>
        <v>2</v>
      </c>
      <c r="U156" s="33">
        <f>IFERROR(VLOOKUP($C156, 'All Indicators - Breakdown'!$C:$GQ, U$1, FALSE), " ")</f>
        <v>3</v>
      </c>
      <c r="V156" s="33">
        <f>IFERROR(VLOOKUP($C156, 'All Indicators - Breakdown'!$C:$GQ, V$1, FALSE), " ")</f>
        <v>1</v>
      </c>
      <c r="W156" s="33">
        <f>IFERROR(VLOOKUP($C156, 'All Indicators - Breakdown'!$C:$GQ, W$1, FALSE), " ")</f>
        <v>4</v>
      </c>
      <c r="X156" s="33" t="str">
        <f>IFERROR(VLOOKUP($C156, 'All Indicators - Breakdown'!$C:$GQ, X$1, FALSE), " ")</f>
        <v>N/A</v>
      </c>
      <c r="Y156" s="33">
        <f>IFERROR(VLOOKUP($C156, 'All Indicators - Breakdown'!$C:$GQ, Y$1, FALSE), " ")</f>
        <v>3</v>
      </c>
      <c r="Z156" s="33">
        <f>IFERROR(VLOOKUP($C156, 'All Indicators - Breakdown'!$C:$GQ, Z$1, FALSE), " ")</f>
        <v>3</v>
      </c>
      <c r="AA156" s="33">
        <f>IFERROR(VLOOKUP($C156, 'All Indicators - Breakdown'!$C:$GQ, AA$1, FALSE), " ")</f>
        <v>2</v>
      </c>
      <c r="AB156" s="33">
        <f>IFERROR(VLOOKUP($C156, 'All Indicators - Breakdown'!$C:$GQ, AB$1, FALSE), " ")</f>
        <v>3</v>
      </c>
      <c r="AC156" s="33">
        <f>IFERROR(VLOOKUP($C156, 'All Indicators - Breakdown'!$C:$GQ, AC$1, FALSE), " ")</f>
        <v>4</v>
      </c>
      <c r="AD156" s="33">
        <f>IFERROR(VLOOKUP($C156, 'All Indicators - Breakdown'!$C:$GQ, AD$1, FALSE), " ")</f>
        <v>2</v>
      </c>
      <c r="AE156" s="33">
        <f>IFERROR(VLOOKUP($C156, 'All Indicators - Breakdown'!$C:$HE, AE$1, FALSE), " ")</f>
        <v>3</v>
      </c>
      <c r="AF156" s="33">
        <f>IFERROR(VLOOKUP($C156, 'All Indicators - Breakdown'!$C:$HE, AF$1, FALSE), " ")</f>
        <v>3</v>
      </c>
      <c r="AG156" s="33">
        <f>IFERROR(VLOOKUP($C156, 'All Indicators - Breakdown'!$C:$HE, AG$1, FALSE), " ")</f>
        <v>4</v>
      </c>
      <c r="AH156" s="33">
        <f>IFERROR(VLOOKUP($C156, 'All Indicators - Breakdown'!$C:$HE, AH$1, FALSE), " ")</f>
        <v>4</v>
      </c>
      <c r="AI156" s="33">
        <f>IFERROR(VLOOKUP($C156, 'All Indicators - Breakdown'!$C:$HE, AI$1, FALSE), " ")</f>
        <v>4</v>
      </c>
      <c r="AJ156" s="33">
        <f>IFERROR(VLOOKUP($C156, 'All Indicators - Breakdown'!$C:$HZ, AJ$1, FALSE), " ")</f>
        <v>4</v>
      </c>
      <c r="AK156" s="33">
        <f>IFERROR(VLOOKUP($C156, 'All Indicators - Breakdown'!$C:$HZ, AK$1, FALSE), " ")</f>
        <v>3</v>
      </c>
      <c r="AL156" s="33">
        <f>IFERROR(VLOOKUP($C156, 'All Indicators - Breakdown'!$C:$HZ, AL$1, FALSE), " ")</f>
        <v>1</v>
      </c>
      <c r="AM156" s="33">
        <f>IFERROR(VLOOKUP($C156, 'All Indicators - Breakdown'!$C:$IU, AM$1, FALSE), " ")</f>
        <v>4</v>
      </c>
      <c r="AN156" s="33">
        <f>IFERROR(VLOOKUP($C156, 'All Indicators - Breakdown'!$C:$IU, AN$1, FALSE), " ")</f>
        <v>1</v>
      </c>
      <c r="AO156" s="33">
        <f>IFERROR(VLOOKUP($C156, 'All Indicators - Breakdown'!$C:$IU, AO$1, FALSE), " ")</f>
        <v>1</v>
      </c>
      <c r="AP156">
        <f t="shared" ref="AP156:BE171" si="30">IFERROR(LARGE($F156:$AO156, AP$1), 0)</f>
        <v>4</v>
      </c>
      <c r="AQ156">
        <f t="shared" si="30"/>
        <v>4</v>
      </c>
      <c r="AR156">
        <f t="shared" si="30"/>
        <v>4</v>
      </c>
      <c r="AS156">
        <f t="shared" si="30"/>
        <v>4</v>
      </c>
      <c r="AT156">
        <f t="shared" si="30"/>
        <v>4</v>
      </c>
      <c r="AU156">
        <f t="shared" si="30"/>
        <v>4</v>
      </c>
      <c r="AV156">
        <f t="shared" si="30"/>
        <v>4</v>
      </c>
      <c r="AW156">
        <f t="shared" si="30"/>
        <v>4</v>
      </c>
      <c r="AX156">
        <f t="shared" si="30"/>
        <v>4</v>
      </c>
      <c r="AY156">
        <f t="shared" si="30"/>
        <v>4</v>
      </c>
      <c r="AZ156">
        <f t="shared" si="30"/>
        <v>4</v>
      </c>
      <c r="BA156">
        <f t="shared" si="30"/>
        <v>3</v>
      </c>
      <c r="BB156">
        <f t="shared" si="30"/>
        <v>3</v>
      </c>
      <c r="BC156">
        <f t="shared" si="30"/>
        <v>3</v>
      </c>
      <c r="BD156">
        <f t="shared" si="30"/>
        <v>3</v>
      </c>
      <c r="BE156">
        <f t="shared" si="30"/>
        <v>3</v>
      </c>
      <c r="BF156">
        <f t="shared" si="29"/>
        <v>3</v>
      </c>
      <c r="BG156">
        <f t="shared" si="29"/>
        <v>3</v>
      </c>
      <c r="BH156">
        <f t="shared" si="29"/>
        <v>3</v>
      </c>
      <c r="BI156">
        <f t="shared" si="29"/>
        <v>3</v>
      </c>
      <c r="BJ156">
        <f t="shared" si="29"/>
        <v>3</v>
      </c>
      <c r="BK156">
        <f t="shared" si="29"/>
        <v>3</v>
      </c>
      <c r="BL156">
        <f t="shared" si="29"/>
        <v>3</v>
      </c>
      <c r="BM156">
        <f t="shared" si="29"/>
        <v>3</v>
      </c>
      <c r="BN156">
        <f t="shared" si="29"/>
        <v>2</v>
      </c>
      <c r="BO156">
        <f t="shared" si="29"/>
        <v>2</v>
      </c>
      <c r="BP156">
        <f t="shared" si="29"/>
        <v>2</v>
      </c>
      <c r="BQ156">
        <f t="shared" si="29"/>
        <v>2</v>
      </c>
      <c r="BR156">
        <f t="shared" si="29"/>
        <v>1</v>
      </c>
      <c r="BS156">
        <f t="shared" si="29"/>
        <v>1</v>
      </c>
      <c r="BT156">
        <f t="shared" si="29"/>
        <v>1</v>
      </c>
      <c r="BU156">
        <f t="shared" si="28"/>
        <v>1</v>
      </c>
      <c r="BV156">
        <f t="shared" si="28"/>
        <v>0</v>
      </c>
      <c r="BW156">
        <f t="shared" si="28"/>
        <v>0</v>
      </c>
      <c r="BX156">
        <f t="shared" si="28"/>
        <v>0</v>
      </c>
      <c r="BY156">
        <f t="shared" si="28"/>
        <v>0</v>
      </c>
    </row>
    <row r="157" spans="1:77" ht="16.3" thickTop="1" thickBot="1" x14ac:dyDescent="0.3">
      <c r="A157" s="16" t="s">
        <v>456</v>
      </c>
      <c r="B157" s="16" t="s">
        <v>457</v>
      </c>
      <c r="C157" s="16" t="s">
        <v>458</v>
      </c>
      <c r="D157" s="10">
        <f>VLOOKUP(C157, Overview!C$3:D$403, 2, FALSE)</f>
        <v>3</v>
      </c>
      <c r="E157" s="34">
        <f t="shared" si="25"/>
        <v>3.1</v>
      </c>
      <c r="F157" s="33">
        <f>IFERROR(VLOOKUP($C157, 'All Indicators - Breakdown'!$C:$GQ, F$1, FALSE), " ")</f>
        <v>4</v>
      </c>
      <c r="G157" s="33">
        <f>IFERROR(VLOOKUP($C157, 'All Indicators - Breakdown'!$C:$GQ, G$1, FALSE), " ")</f>
        <v>3</v>
      </c>
      <c r="H157" s="33">
        <f>IFERROR(VLOOKUP($C157, 'All Indicators - Breakdown'!$C:$GQ, H$1, FALSE), " ")</f>
        <v>3</v>
      </c>
      <c r="I157" s="33">
        <f>IFERROR(VLOOKUP($C157, 'All Indicators - Breakdown'!$C:$GQ, I$1, FALSE), " ")</f>
        <v>2</v>
      </c>
      <c r="J157" s="33">
        <f>IFERROR(VLOOKUP($C157, 'All Indicators - Breakdown'!$C:$GQ, J$1, FALSE), " ")</f>
        <v>3</v>
      </c>
      <c r="K157" s="33">
        <f>IFERROR(VLOOKUP($C157, 'All Indicators - Breakdown'!$C:$GQ, K$1, FALSE), " ")</f>
        <v>2</v>
      </c>
      <c r="L157" s="33">
        <f>IFERROR(VLOOKUP($C157, 'All Indicators - Breakdown'!$C:$GQ, L$1, FALSE), " ")</f>
        <v>1</v>
      </c>
      <c r="M157" s="33">
        <f>IFERROR(VLOOKUP($C157, 'All Indicators - Breakdown'!$C:$GQ, M$1, FALSE), " ")</f>
        <v>2</v>
      </c>
      <c r="N157" s="33" t="str">
        <f>IFERROR(VLOOKUP($C157, 'All Indicators - Breakdown'!$C:$GQ, N$1, FALSE), " ")</f>
        <v>N/A</v>
      </c>
      <c r="O157" s="33">
        <f>IFERROR(VLOOKUP($C157, 'All Indicators - Breakdown'!$C:$GQ, O$1, FALSE), " ")</f>
        <v>3</v>
      </c>
      <c r="P157" s="33">
        <f>IFERROR(VLOOKUP($C157, 'All Indicators - Breakdown'!$C:$GQ, P$1, FALSE), " ")</f>
        <v>2</v>
      </c>
      <c r="Q157" s="33">
        <f>IFERROR(VLOOKUP($C157, 'All Indicators - Breakdown'!$C:$GQ, Q$1, FALSE), " ")</f>
        <v>2</v>
      </c>
      <c r="R157" s="33">
        <f>IFERROR(VLOOKUP($C157, 'All Indicators - Breakdown'!$C:$GQ, R$1, FALSE), " ")</f>
        <v>2</v>
      </c>
      <c r="S157" s="33">
        <f>IFERROR(VLOOKUP($C157, 'All Indicators - Breakdown'!$C:$GQ, S$1, FALSE), " ")</f>
        <v>2</v>
      </c>
      <c r="T157" s="33">
        <f>IFERROR(VLOOKUP($C157, 'All Indicators - Breakdown'!$C:$GQ, T$1, FALSE), " ")</f>
        <v>1</v>
      </c>
      <c r="U157" s="33">
        <f>IFERROR(VLOOKUP($C157, 'All Indicators - Breakdown'!$C:$GQ, U$1, FALSE), " ")</f>
        <v>3</v>
      </c>
      <c r="V157" s="33">
        <f>IFERROR(VLOOKUP($C157, 'All Indicators - Breakdown'!$C:$GQ, V$1, FALSE), " ")</f>
        <v>1</v>
      </c>
      <c r="W157" s="33">
        <f>IFERROR(VLOOKUP($C157, 'All Indicators - Breakdown'!$C:$GQ, W$1, FALSE), " ")</f>
        <v>4</v>
      </c>
      <c r="X157" s="33">
        <f>IFERROR(VLOOKUP($C157, 'All Indicators - Breakdown'!$C:$GQ, X$1, FALSE), " ")</f>
        <v>1</v>
      </c>
      <c r="Y157" s="33">
        <f>IFERROR(VLOOKUP($C157, 'All Indicators - Breakdown'!$C:$GQ, Y$1, FALSE), " ")</f>
        <v>2</v>
      </c>
      <c r="Z157" s="33">
        <f>IFERROR(VLOOKUP($C157, 'All Indicators - Breakdown'!$C:$GQ, Z$1, FALSE), " ")</f>
        <v>3</v>
      </c>
      <c r="AA157" s="33">
        <f>IFERROR(VLOOKUP($C157, 'All Indicators - Breakdown'!$C:$GQ, AA$1, FALSE), " ")</f>
        <v>1</v>
      </c>
      <c r="AB157" s="33">
        <f>IFERROR(VLOOKUP($C157, 'All Indicators - Breakdown'!$C:$GQ, AB$1, FALSE), " ")</f>
        <v>2</v>
      </c>
      <c r="AC157" s="33">
        <f>IFERROR(VLOOKUP($C157, 'All Indicators - Breakdown'!$C:$GQ, AC$1, FALSE), " ")</f>
        <v>4</v>
      </c>
      <c r="AD157" s="33">
        <f>IFERROR(VLOOKUP($C157, 'All Indicators - Breakdown'!$C:$GQ, AD$1, FALSE), " ")</f>
        <v>1</v>
      </c>
      <c r="AE157" s="33">
        <f>IFERROR(VLOOKUP($C157, 'All Indicators - Breakdown'!$C:$HE, AE$1, FALSE), " ")</f>
        <v>3</v>
      </c>
      <c r="AF157" s="33">
        <f>IFERROR(VLOOKUP($C157, 'All Indicators - Breakdown'!$C:$HE, AF$1, FALSE), " ")</f>
        <v>3</v>
      </c>
      <c r="AG157" s="33">
        <f>IFERROR(VLOOKUP($C157, 'All Indicators - Breakdown'!$C:$HE, AG$1, FALSE), " ")</f>
        <v>3</v>
      </c>
      <c r="AH157" s="33">
        <f>IFERROR(VLOOKUP($C157, 'All Indicators - Breakdown'!$C:$HE, AH$1, FALSE), " ")</f>
        <v>2</v>
      </c>
      <c r="AI157" s="33">
        <f>IFERROR(VLOOKUP($C157, 'All Indicators - Breakdown'!$C:$HE, AI$1, FALSE), " ")</f>
        <v>2</v>
      </c>
      <c r="AJ157" s="33">
        <f>IFERROR(VLOOKUP($C157, 'All Indicators - Breakdown'!$C:$HZ, AJ$1, FALSE), " ")</f>
        <v>5</v>
      </c>
      <c r="AK157" s="33">
        <f>IFERROR(VLOOKUP($C157, 'All Indicators - Breakdown'!$C:$HZ, AK$1, FALSE), " ")</f>
        <v>3</v>
      </c>
      <c r="AL157" s="33">
        <f>IFERROR(VLOOKUP($C157, 'All Indicators - Breakdown'!$C:$HZ, AL$1, FALSE), " ")</f>
        <v>1</v>
      </c>
      <c r="AM157" s="33">
        <f>IFERROR(VLOOKUP($C157, 'All Indicators - Breakdown'!$C:$IU, AM$1, FALSE), " ")</f>
        <v>1</v>
      </c>
      <c r="AN157" s="33">
        <f>IFERROR(VLOOKUP($C157, 'All Indicators - Breakdown'!$C:$IU, AN$1, FALSE), " ")</f>
        <v>1</v>
      </c>
      <c r="AO157" s="33">
        <f>IFERROR(VLOOKUP($C157, 'All Indicators - Breakdown'!$C:$IU, AO$1, FALSE), " ")</f>
        <v>1</v>
      </c>
      <c r="AP157">
        <f t="shared" si="30"/>
        <v>5</v>
      </c>
      <c r="AQ157">
        <f t="shared" si="30"/>
        <v>4</v>
      </c>
      <c r="AR157">
        <f t="shared" si="30"/>
        <v>4</v>
      </c>
      <c r="AS157">
        <f t="shared" si="30"/>
        <v>4</v>
      </c>
      <c r="AT157">
        <f t="shared" si="30"/>
        <v>3</v>
      </c>
      <c r="AU157">
        <f t="shared" si="30"/>
        <v>3</v>
      </c>
      <c r="AV157">
        <f t="shared" si="30"/>
        <v>3</v>
      </c>
      <c r="AW157">
        <f t="shared" si="30"/>
        <v>3</v>
      </c>
      <c r="AX157">
        <f t="shared" si="30"/>
        <v>3</v>
      </c>
      <c r="AY157">
        <f t="shared" si="30"/>
        <v>3</v>
      </c>
      <c r="AZ157">
        <f t="shared" si="30"/>
        <v>3</v>
      </c>
      <c r="BA157">
        <f t="shared" si="30"/>
        <v>3</v>
      </c>
      <c r="BB157">
        <f t="shared" si="30"/>
        <v>3</v>
      </c>
      <c r="BC157">
        <f t="shared" si="30"/>
        <v>3</v>
      </c>
      <c r="BD157">
        <f t="shared" si="30"/>
        <v>2</v>
      </c>
      <c r="BE157">
        <f t="shared" si="30"/>
        <v>2</v>
      </c>
      <c r="BF157">
        <f t="shared" si="29"/>
        <v>2</v>
      </c>
      <c r="BG157">
        <f t="shared" si="29"/>
        <v>2</v>
      </c>
      <c r="BH157">
        <f t="shared" si="29"/>
        <v>2</v>
      </c>
      <c r="BI157">
        <f t="shared" si="29"/>
        <v>2</v>
      </c>
      <c r="BJ157">
        <f t="shared" si="29"/>
        <v>2</v>
      </c>
      <c r="BK157">
        <f t="shared" si="29"/>
        <v>2</v>
      </c>
      <c r="BL157">
        <f t="shared" si="29"/>
        <v>2</v>
      </c>
      <c r="BM157">
        <f t="shared" si="29"/>
        <v>2</v>
      </c>
      <c r="BN157">
        <f t="shared" si="29"/>
        <v>2</v>
      </c>
      <c r="BO157">
        <f t="shared" si="29"/>
        <v>1</v>
      </c>
      <c r="BP157">
        <f t="shared" si="29"/>
        <v>1</v>
      </c>
      <c r="BQ157">
        <f t="shared" si="29"/>
        <v>1</v>
      </c>
      <c r="BR157">
        <f t="shared" si="29"/>
        <v>1</v>
      </c>
      <c r="BS157">
        <f t="shared" si="29"/>
        <v>1</v>
      </c>
      <c r="BT157">
        <f t="shared" si="29"/>
        <v>1</v>
      </c>
      <c r="BU157">
        <f t="shared" si="28"/>
        <v>1</v>
      </c>
      <c r="BV157">
        <f t="shared" si="28"/>
        <v>1</v>
      </c>
      <c r="BW157">
        <f t="shared" si="28"/>
        <v>1</v>
      </c>
      <c r="BX157">
        <f t="shared" si="28"/>
        <v>1</v>
      </c>
      <c r="BY157">
        <f t="shared" si="28"/>
        <v>0</v>
      </c>
    </row>
    <row r="158" spans="1:77" ht="16.3" thickTop="1" thickBot="1" x14ac:dyDescent="0.3">
      <c r="A158" s="16" t="s">
        <v>456</v>
      </c>
      <c r="B158" s="16" t="s">
        <v>459</v>
      </c>
      <c r="C158" s="16" t="s">
        <v>460</v>
      </c>
      <c r="D158" s="10">
        <f>VLOOKUP(C158, Overview!C$3:D$403, 2, FALSE)</f>
        <v>3</v>
      </c>
      <c r="E158" s="34">
        <f t="shared" si="25"/>
        <v>3.4</v>
      </c>
      <c r="F158" s="33">
        <f>IFERROR(VLOOKUP($C158, 'All Indicators - Breakdown'!$C:$GQ, F$1, FALSE), " ")</f>
        <v>4</v>
      </c>
      <c r="G158" s="33">
        <f>IFERROR(VLOOKUP($C158, 'All Indicators - Breakdown'!$C:$GQ, G$1, FALSE), " ")</f>
        <v>1</v>
      </c>
      <c r="H158" s="33">
        <f>IFERROR(VLOOKUP($C158, 'All Indicators - Breakdown'!$C:$GQ, H$1, FALSE), " ")</f>
        <v>3</v>
      </c>
      <c r="I158" s="33">
        <f>IFERROR(VLOOKUP($C158, 'All Indicators - Breakdown'!$C:$GQ, I$1, FALSE), " ")</f>
        <v>3</v>
      </c>
      <c r="J158" s="33">
        <f>IFERROR(VLOOKUP($C158, 'All Indicators - Breakdown'!$C:$GQ, J$1, FALSE), " ")</f>
        <v>3</v>
      </c>
      <c r="K158" s="33">
        <f>IFERROR(VLOOKUP($C158, 'All Indicators - Breakdown'!$C:$GQ, K$1, FALSE), " ")</f>
        <v>1</v>
      </c>
      <c r="L158" s="33">
        <f>IFERROR(VLOOKUP($C158, 'All Indicators - Breakdown'!$C:$GQ, L$1, FALSE), " ")</f>
        <v>1</v>
      </c>
      <c r="M158" s="33">
        <f>IFERROR(VLOOKUP($C158, 'All Indicators - Breakdown'!$C:$GQ, M$1, FALSE), " ")</f>
        <v>2</v>
      </c>
      <c r="N158" s="33" t="str">
        <f>IFERROR(VLOOKUP($C158, 'All Indicators - Breakdown'!$C:$GQ, N$1, FALSE), " ")</f>
        <v>N/A</v>
      </c>
      <c r="O158" s="33">
        <f>IFERROR(VLOOKUP($C158, 'All Indicators - Breakdown'!$C:$GQ, O$1, FALSE), " ")</f>
        <v>2</v>
      </c>
      <c r="P158" s="33">
        <f>IFERROR(VLOOKUP($C158, 'All Indicators - Breakdown'!$C:$GQ, P$1, FALSE), " ")</f>
        <v>2</v>
      </c>
      <c r="Q158" s="33">
        <f>IFERROR(VLOOKUP($C158, 'All Indicators - Breakdown'!$C:$GQ, Q$1, FALSE), " ")</f>
        <v>2</v>
      </c>
      <c r="R158" s="33">
        <f>IFERROR(VLOOKUP($C158, 'All Indicators - Breakdown'!$C:$GQ, R$1, FALSE), " ")</f>
        <v>2</v>
      </c>
      <c r="S158" s="33">
        <f>IFERROR(VLOOKUP($C158, 'All Indicators - Breakdown'!$C:$GQ, S$1, FALSE), " ")</f>
        <v>2</v>
      </c>
      <c r="T158" s="33">
        <f>IFERROR(VLOOKUP($C158, 'All Indicators - Breakdown'!$C:$GQ, T$1, FALSE), " ")</f>
        <v>1</v>
      </c>
      <c r="U158" s="33">
        <f>IFERROR(VLOOKUP($C158, 'All Indicators - Breakdown'!$C:$GQ, U$1, FALSE), " ")</f>
        <v>3</v>
      </c>
      <c r="V158" s="33">
        <f>IFERROR(VLOOKUP($C158, 'All Indicators - Breakdown'!$C:$GQ, V$1, FALSE), " ")</f>
        <v>1</v>
      </c>
      <c r="W158" s="33">
        <f>IFERROR(VLOOKUP($C158, 'All Indicators - Breakdown'!$C:$GQ, W$1, FALSE), " ")</f>
        <v>4</v>
      </c>
      <c r="X158" s="33">
        <f>IFERROR(VLOOKUP($C158, 'All Indicators - Breakdown'!$C:$GQ, X$1, FALSE), " ")</f>
        <v>1</v>
      </c>
      <c r="Y158" s="33">
        <f>IFERROR(VLOOKUP($C158, 'All Indicators - Breakdown'!$C:$GQ, Y$1, FALSE), " ")</f>
        <v>1</v>
      </c>
      <c r="Z158" s="33">
        <f>IFERROR(VLOOKUP($C158, 'All Indicators - Breakdown'!$C:$GQ, Z$1, FALSE), " ")</f>
        <v>3</v>
      </c>
      <c r="AA158" s="33">
        <f>IFERROR(VLOOKUP($C158, 'All Indicators - Breakdown'!$C:$GQ, AA$1, FALSE), " ")</f>
        <v>1</v>
      </c>
      <c r="AB158" s="33">
        <f>IFERROR(VLOOKUP($C158, 'All Indicators - Breakdown'!$C:$GQ, AB$1, FALSE), " ")</f>
        <v>3</v>
      </c>
      <c r="AC158" s="33">
        <f>IFERROR(VLOOKUP($C158, 'All Indicators - Breakdown'!$C:$GQ, AC$1, FALSE), " ")</f>
        <v>5</v>
      </c>
      <c r="AD158" s="33">
        <f>IFERROR(VLOOKUP($C158, 'All Indicators - Breakdown'!$C:$GQ, AD$1, FALSE), " ")</f>
        <v>1</v>
      </c>
      <c r="AE158" s="33">
        <f>IFERROR(VLOOKUP($C158, 'All Indicators - Breakdown'!$C:$HE, AE$1, FALSE), " ")</f>
        <v>3</v>
      </c>
      <c r="AF158" s="33">
        <f>IFERROR(VLOOKUP($C158, 'All Indicators - Breakdown'!$C:$HE, AF$1, FALSE), " ")</f>
        <v>3</v>
      </c>
      <c r="AG158" s="33">
        <f>IFERROR(VLOOKUP($C158, 'All Indicators - Breakdown'!$C:$HE, AG$1, FALSE), " ")</f>
        <v>3</v>
      </c>
      <c r="AH158" s="33">
        <f>IFERROR(VLOOKUP($C158, 'All Indicators - Breakdown'!$C:$HE, AH$1, FALSE), " ")</f>
        <v>3</v>
      </c>
      <c r="AI158" s="33">
        <f>IFERROR(VLOOKUP($C158, 'All Indicators - Breakdown'!$C:$HE, AI$1, FALSE), " ")</f>
        <v>3</v>
      </c>
      <c r="AJ158" s="33">
        <f>IFERROR(VLOOKUP($C158, 'All Indicators - Breakdown'!$C:$HZ, AJ$1, FALSE), " ")</f>
        <v>3</v>
      </c>
      <c r="AK158" s="33">
        <f>IFERROR(VLOOKUP($C158, 'All Indicators - Breakdown'!$C:$HZ, AK$1, FALSE), " ")</f>
        <v>3</v>
      </c>
      <c r="AL158" s="33">
        <f>IFERROR(VLOOKUP($C158, 'All Indicators - Breakdown'!$C:$HZ, AL$1, FALSE), " ")</f>
        <v>1</v>
      </c>
      <c r="AM158" s="33">
        <f>IFERROR(VLOOKUP($C158, 'All Indicators - Breakdown'!$C:$IU, AM$1, FALSE), " ")</f>
        <v>5</v>
      </c>
      <c r="AN158" s="33">
        <f>IFERROR(VLOOKUP($C158, 'All Indicators - Breakdown'!$C:$IU, AN$1, FALSE), " ")</f>
        <v>1</v>
      </c>
      <c r="AO158" s="33">
        <f>IFERROR(VLOOKUP($C158, 'All Indicators - Breakdown'!$C:$IU, AO$1, FALSE), " ")</f>
        <v>1</v>
      </c>
      <c r="AP158">
        <f t="shared" si="30"/>
        <v>5</v>
      </c>
      <c r="AQ158">
        <f t="shared" si="30"/>
        <v>5</v>
      </c>
      <c r="AR158">
        <f t="shared" si="30"/>
        <v>4</v>
      </c>
      <c r="AS158">
        <f t="shared" si="30"/>
        <v>4</v>
      </c>
      <c r="AT158">
        <f t="shared" si="30"/>
        <v>3</v>
      </c>
      <c r="AU158">
        <f t="shared" si="30"/>
        <v>3</v>
      </c>
      <c r="AV158">
        <f t="shared" si="30"/>
        <v>3</v>
      </c>
      <c r="AW158">
        <f t="shared" si="30"/>
        <v>3</v>
      </c>
      <c r="AX158">
        <f t="shared" si="30"/>
        <v>3</v>
      </c>
      <c r="AY158">
        <f t="shared" si="30"/>
        <v>3</v>
      </c>
      <c r="AZ158">
        <f t="shared" si="30"/>
        <v>3</v>
      </c>
      <c r="BA158">
        <f t="shared" si="30"/>
        <v>3</v>
      </c>
      <c r="BB158">
        <f t="shared" si="30"/>
        <v>3</v>
      </c>
      <c r="BC158">
        <f t="shared" si="30"/>
        <v>3</v>
      </c>
      <c r="BD158">
        <f t="shared" si="30"/>
        <v>3</v>
      </c>
      <c r="BE158">
        <f t="shared" si="30"/>
        <v>3</v>
      </c>
      <c r="BF158">
        <f t="shared" si="29"/>
        <v>3</v>
      </c>
      <c r="BG158">
        <f t="shared" si="29"/>
        <v>2</v>
      </c>
      <c r="BH158">
        <f t="shared" si="29"/>
        <v>2</v>
      </c>
      <c r="BI158">
        <f t="shared" si="29"/>
        <v>2</v>
      </c>
      <c r="BJ158">
        <f t="shared" si="29"/>
        <v>2</v>
      </c>
      <c r="BK158">
        <f t="shared" si="29"/>
        <v>2</v>
      </c>
      <c r="BL158">
        <f t="shared" si="29"/>
        <v>2</v>
      </c>
      <c r="BM158">
        <f t="shared" si="29"/>
        <v>1</v>
      </c>
      <c r="BN158">
        <f t="shared" si="29"/>
        <v>1</v>
      </c>
      <c r="BO158">
        <f t="shared" si="29"/>
        <v>1</v>
      </c>
      <c r="BP158">
        <f t="shared" si="29"/>
        <v>1</v>
      </c>
      <c r="BQ158">
        <f t="shared" si="29"/>
        <v>1</v>
      </c>
      <c r="BR158">
        <f t="shared" si="29"/>
        <v>1</v>
      </c>
      <c r="BS158">
        <f t="shared" si="29"/>
        <v>1</v>
      </c>
      <c r="BT158">
        <f t="shared" si="29"/>
        <v>1</v>
      </c>
      <c r="BU158">
        <f t="shared" si="28"/>
        <v>1</v>
      </c>
      <c r="BV158">
        <f t="shared" si="28"/>
        <v>1</v>
      </c>
      <c r="BW158">
        <f t="shared" si="28"/>
        <v>1</v>
      </c>
      <c r="BX158">
        <f t="shared" si="28"/>
        <v>1</v>
      </c>
      <c r="BY158">
        <f t="shared" si="28"/>
        <v>0</v>
      </c>
    </row>
    <row r="159" spans="1:77" ht="16.3" thickTop="1" thickBot="1" x14ac:dyDescent="0.3">
      <c r="A159" s="16" t="s">
        <v>456</v>
      </c>
      <c r="B159" s="16" t="s">
        <v>461</v>
      </c>
      <c r="C159" s="16" t="s">
        <v>462</v>
      </c>
      <c r="D159" s="10">
        <f>VLOOKUP(C159, Overview!C$3:D$403, 2, FALSE)</f>
        <v>3</v>
      </c>
      <c r="E159" s="34">
        <f t="shared" si="25"/>
        <v>3.6</v>
      </c>
      <c r="F159" s="33">
        <f>IFERROR(VLOOKUP($C159, 'All Indicators - Breakdown'!$C:$GQ, F$1, FALSE), " ")</f>
        <v>5</v>
      </c>
      <c r="G159" s="33">
        <f>IFERROR(VLOOKUP($C159, 'All Indicators - Breakdown'!$C:$GQ, G$1, FALSE), " ")</f>
        <v>1</v>
      </c>
      <c r="H159" s="33">
        <f>IFERROR(VLOOKUP($C159, 'All Indicators - Breakdown'!$C:$GQ, H$1, FALSE), " ")</f>
        <v>3</v>
      </c>
      <c r="I159" s="33">
        <f>IFERROR(VLOOKUP($C159, 'All Indicators - Breakdown'!$C:$GQ, I$1, FALSE), " ")</f>
        <v>3</v>
      </c>
      <c r="J159" s="33">
        <f>IFERROR(VLOOKUP($C159, 'All Indicators - Breakdown'!$C:$GQ, J$1, FALSE), " ")</f>
        <v>3</v>
      </c>
      <c r="K159" s="33">
        <f>IFERROR(VLOOKUP($C159, 'All Indicators - Breakdown'!$C:$GQ, K$1, FALSE), " ")</f>
        <v>1</v>
      </c>
      <c r="L159" s="33">
        <f>IFERROR(VLOOKUP($C159, 'All Indicators - Breakdown'!$C:$GQ, L$1, FALSE), " ")</f>
        <v>1</v>
      </c>
      <c r="M159" s="33">
        <f>IFERROR(VLOOKUP($C159, 'All Indicators - Breakdown'!$C:$GQ, M$1, FALSE), " ")</f>
        <v>2</v>
      </c>
      <c r="N159" s="33">
        <f>IFERROR(VLOOKUP($C159, 'All Indicators - Breakdown'!$C:$GQ, N$1, FALSE), " ")</f>
        <v>5</v>
      </c>
      <c r="O159" s="33">
        <f>IFERROR(VLOOKUP($C159, 'All Indicators - Breakdown'!$C:$GQ, O$1, FALSE), " ")</f>
        <v>3</v>
      </c>
      <c r="P159" s="33">
        <f>IFERROR(VLOOKUP($C159, 'All Indicators - Breakdown'!$C:$GQ, P$1, FALSE), " ")</f>
        <v>2</v>
      </c>
      <c r="Q159" s="33">
        <f>IFERROR(VLOOKUP($C159, 'All Indicators - Breakdown'!$C:$GQ, Q$1, FALSE), " ")</f>
        <v>2</v>
      </c>
      <c r="R159" s="33">
        <f>IFERROR(VLOOKUP($C159, 'All Indicators - Breakdown'!$C:$GQ, R$1, FALSE), " ")</f>
        <v>2</v>
      </c>
      <c r="S159" s="33">
        <f>IFERROR(VLOOKUP($C159, 'All Indicators - Breakdown'!$C:$GQ, S$1, FALSE), " ")</f>
        <v>2</v>
      </c>
      <c r="T159" s="33">
        <f>IFERROR(VLOOKUP($C159, 'All Indicators - Breakdown'!$C:$GQ, T$1, FALSE), " ")</f>
        <v>2</v>
      </c>
      <c r="U159" s="33">
        <f>IFERROR(VLOOKUP($C159, 'All Indicators - Breakdown'!$C:$GQ, U$1, FALSE), " ")</f>
        <v>3</v>
      </c>
      <c r="V159" s="33">
        <f>IFERROR(VLOOKUP($C159, 'All Indicators - Breakdown'!$C:$GQ, V$1, FALSE), " ")</f>
        <v>1</v>
      </c>
      <c r="W159" s="33">
        <f>IFERROR(VLOOKUP($C159, 'All Indicators - Breakdown'!$C:$GQ, W$1, FALSE), " ")</f>
        <v>5</v>
      </c>
      <c r="X159" s="33">
        <f>IFERROR(VLOOKUP($C159, 'All Indicators - Breakdown'!$C:$GQ, X$1, FALSE), " ")</f>
        <v>1</v>
      </c>
      <c r="Y159" s="33">
        <f>IFERROR(VLOOKUP($C159, 'All Indicators - Breakdown'!$C:$GQ, Y$1, FALSE), " ")</f>
        <v>1</v>
      </c>
      <c r="Z159" s="33">
        <f>IFERROR(VLOOKUP($C159, 'All Indicators - Breakdown'!$C:$GQ, Z$1, FALSE), " ")</f>
        <v>3</v>
      </c>
      <c r="AA159" s="33">
        <f>IFERROR(VLOOKUP($C159, 'All Indicators - Breakdown'!$C:$GQ, AA$1, FALSE), " ")</f>
        <v>2</v>
      </c>
      <c r="AB159" s="33">
        <f>IFERROR(VLOOKUP($C159, 'All Indicators - Breakdown'!$C:$GQ, AB$1, FALSE), " ")</f>
        <v>3</v>
      </c>
      <c r="AC159" s="33">
        <f>IFERROR(VLOOKUP($C159, 'All Indicators - Breakdown'!$C:$GQ, AC$1, FALSE), " ")</f>
        <v>5</v>
      </c>
      <c r="AD159" s="33">
        <f>IFERROR(VLOOKUP($C159, 'All Indicators - Breakdown'!$C:$GQ, AD$1, FALSE), " ")</f>
        <v>1</v>
      </c>
      <c r="AE159" s="33">
        <f>IFERROR(VLOOKUP($C159, 'All Indicators - Breakdown'!$C:$HE, AE$1, FALSE), " ")</f>
        <v>1</v>
      </c>
      <c r="AF159" s="33">
        <f>IFERROR(VLOOKUP($C159, 'All Indicators - Breakdown'!$C:$HE, AF$1, FALSE), " ")</f>
        <v>3</v>
      </c>
      <c r="AG159" s="33">
        <f>IFERROR(VLOOKUP($C159, 'All Indicators - Breakdown'!$C:$HE, AG$1, FALSE), " ")</f>
        <v>4</v>
      </c>
      <c r="AH159" s="33">
        <f>IFERROR(VLOOKUP($C159, 'All Indicators - Breakdown'!$C:$HE, AH$1, FALSE), " ")</f>
        <v>3</v>
      </c>
      <c r="AI159" s="33">
        <f>IFERROR(VLOOKUP($C159, 'All Indicators - Breakdown'!$C:$HE, AI$1, FALSE), " ")</f>
        <v>3</v>
      </c>
      <c r="AJ159" s="33">
        <f>IFERROR(VLOOKUP($C159, 'All Indicators - Breakdown'!$C:$HZ, AJ$1, FALSE), " ")</f>
        <v>4</v>
      </c>
      <c r="AK159" s="33">
        <f>IFERROR(VLOOKUP($C159, 'All Indicators - Breakdown'!$C:$HZ, AK$1, FALSE), " ")</f>
        <v>2</v>
      </c>
      <c r="AL159" s="33">
        <f>IFERROR(VLOOKUP($C159, 'All Indicators - Breakdown'!$C:$HZ, AL$1, FALSE), " ")</f>
        <v>1</v>
      </c>
      <c r="AM159" s="33">
        <f>IFERROR(VLOOKUP($C159, 'All Indicators - Breakdown'!$C:$IU, AM$1, FALSE), " ")</f>
        <v>4</v>
      </c>
      <c r="AN159" s="33">
        <f>IFERROR(VLOOKUP($C159, 'All Indicators - Breakdown'!$C:$IU, AN$1, FALSE), " ")</f>
        <v>1</v>
      </c>
      <c r="AO159" s="33">
        <f>IFERROR(VLOOKUP($C159, 'All Indicators - Breakdown'!$C:$IU, AO$1, FALSE), " ")</f>
        <v>1</v>
      </c>
      <c r="AP159">
        <f t="shared" si="30"/>
        <v>5</v>
      </c>
      <c r="AQ159">
        <f t="shared" si="30"/>
        <v>5</v>
      </c>
      <c r="AR159">
        <f t="shared" si="30"/>
        <v>5</v>
      </c>
      <c r="AS159">
        <f t="shared" si="30"/>
        <v>5</v>
      </c>
      <c r="AT159">
        <f t="shared" si="30"/>
        <v>4</v>
      </c>
      <c r="AU159">
        <f t="shared" si="30"/>
        <v>4</v>
      </c>
      <c r="AV159">
        <f t="shared" si="30"/>
        <v>4</v>
      </c>
      <c r="AW159">
        <f t="shared" si="30"/>
        <v>3</v>
      </c>
      <c r="AX159">
        <f t="shared" si="30"/>
        <v>3</v>
      </c>
      <c r="AY159">
        <f t="shared" si="30"/>
        <v>3</v>
      </c>
      <c r="AZ159">
        <f t="shared" si="30"/>
        <v>3</v>
      </c>
      <c r="BA159">
        <f t="shared" si="30"/>
        <v>3</v>
      </c>
      <c r="BB159">
        <f t="shared" si="30"/>
        <v>3</v>
      </c>
      <c r="BC159">
        <f t="shared" si="30"/>
        <v>3</v>
      </c>
      <c r="BD159">
        <f t="shared" si="30"/>
        <v>3</v>
      </c>
      <c r="BE159">
        <f t="shared" si="30"/>
        <v>3</v>
      </c>
      <c r="BF159">
        <f t="shared" si="29"/>
        <v>3</v>
      </c>
      <c r="BG159">
        <f t="shared" si="29"/>
        <v>2</v>
      </c>
      <c r="BH159">
        <f t="shared" si="29"/>
        <v>2</v>
      </c>
      <c r="BI159">
        <f t="shared" si="29"/>
        <v>2</v>
      </c>
      <c r="BJ159">
        <f t="shared" si="29"/>
        <v>2</v>
      </c>
      <c r="BK159">
        <f t="shared" si="29"/>
        <v>2</v>
      </c>
      <c r="BL159">
        <f t="shared" si="29"/>
        <v>2</v>
      </c>
      <c r="BM159">
        <f t="shared" si="29"/>
        <v>2</v>
      </c>
      <c r="BN159">
        <f t="shared" si="29"/>
        <v>2</v>
      </c>
      <c r="BO159">
        <f t="shared" si="29"/>
        <v>1</v>
      </c>
      <c r="BP159">
        <f t="shared" si="29"/>
        <v>1</v>
      </c>
      <c r="BQ159">
        <f t="shared" si="29"/>
        <v>1</v>
      </c>
      <c r="BR159">
        <f t="shared" si="29"/>
        <v>1</v>
      </c>
      <c r="BS159">
        <f t="shared" si="29"/>
        <v>1</v>
      </c>
      <c r="BT159">
        <f t="shared" si="29"/>
        <v>1</v>
      </c>
      <c r="BU159">
        <f t="shared" si="28"/>
        <v>1</v>
      </c>
      <c r="BV159">
        <f t="shared" si="28"/>
        <v>1</v>
      </c>
      <c r="BW159">
        <f t="shared" si="28"/>
        <v>1</v>
      </c>
      <c r="BX159">
        <f t="shared" si="28"/>
        <v>1</v>
      </c>
      <c r="BY159">
        <f t="shared" si="28"/>
        <v>1</v>
      </c>
    </row>
    <row r="160" spans="1:77" ht="16.3" thickTop="1" thickBot="1" x14ac:dyDescent="0.3">
      <c r="A160" s="16" t="s">
        <v>456</v>
      </c>
      <c r="B160" s="16" t="s">
        <v>463</v>
      </c>
      <c r="C160" s="16" t="s">
        <v>464</v>
      </c>
      <c r="D160" s="10">
        <f>VLOOKUP(C160, Overview!C$3:D$403, 2, FALSE)</f>
        <v>3</v>
      </c>
      <c r="E160" s="34">
        <f t="shared" si="25"/>
        <v>3.4</v>
      </c>
      <c r="F160" s="33">
        <f>IFERROR(VLOOKUP($C160, 'All Indicators - Breakdown'!$C:$GQ, F$1, FALSE), " ")</f>
        <v>5</v>
      </c>
      <c r="G160" s="33">
        <f>IFERROR(VLOOKUP($C160, 'All Indicators - Breakdown'!$C:$GQ, G$1, FALSE), " ")</f>
        <v>1</v>
      </c>
      <c r="H160" s="33">
        <f>IFERROR(VLOOKUP($C160, 'All Indicators - Breakdown'!$C:$GQ, H$1, FALSE), " ")</f>
        <v>3</v>
      </c>
      <c r="I160" s="33">
        <f>IFERROR(VLOOKUP($C160, 'All Indicators - Breakdown'!$C:$GQ, I$1, FALSE), " ")</f>
        <v>3</v>
      </c>
      <c r="J160" s="33">
        <f>IFERROR(VLOOKUP($C160, 'All Indicators - Breakdown'!$C:$GQ, J$1, FALSE), " ")</f>
        <v>3</v>
      </c>
      <c r="K160" s="33">
        <f>IFERROR(VLOOKUP($C160, 'All Indicators - Breakdown'!$C:$GQ, K$1, FALSE), " ")</f>
        <v>1</v>
      </c>
      <c r="L160" s="33">
        <f>IFERROR(VLOOKUP($C160, 'All Indicators - Breakdown'!$C:$GQ, L$1, FALSE), " ")</f>
        <v>1</v>
      </c>
      <c r="M160" s="33">
        <f>IFERROR(VLOOKUP($C160, 'All Indicators - Breakdown'!$C:$GQ, M$1, FALSE), " ")</f>
        <v>2</v>
      </c>
      <c r="N160" s="33" t="str">
        <f>IFERROR(VLOOKUP($C160, 'All Indicators - Breakdown'!$C:$GQ, N$1, FALSE), " ")</f>
        <v>N/A</v>
      </c>
      <c r="O160" s="33">
        <f>IFERROR(VLOOKUP($C160, 'All Indicators - Breakdown'!$C:$GQ, O$1, FALSE), " ")</f>
        <v>4</v>
      </c>
      <c r="P160" s="33">
        <f>IFERROR(VLOOKUP($C160, 'All Indicators - Breakdown'!$C:$GQ, P$1, FALSE), " ")</f>
        <v>2</v>
      </c>
      <c r="Q160" s="33">
        <f>IFERROR(VLOOKUP($C160, 'All Indicators - Breakdown'!$C:$GQ, Q$1, FALSE), " ")</f>
        <v>2</v>
      </c>
      <c r="R160" s="33">
        <f>IFERROR(VLOOKUP($C160, 'All Indicators - Breakdown'!$C:$GQ, R$1, FALSE), " ")</f>
        <v>2</v>
      </c>
      <c r="S160" s="33">
        <f>IFERROR(VLOOKUP($C160, 'All Indicators - Breakdown'!$C:$GQ, S$1, FALSE), " ")</f>
        <v>2</v>
      </c>
      <c r="T160" s="33">
        <f>IFERROR(VLOOKUP($C160, 'All Indicators - Breakdown'!$C:$GQ, T$1, FALSE), " ")</f>
        <v>2</v>
      </c>
      <c r="U160" s="33">
        <f>IFERROR(VLOOKUP($C160, 'All Indicators - Breakdown'!$C:$GQ, U$1, FALSE), " ")</f>
        <v>3</v>
      </c>
      <c r="V160" s="33">
        <f>IFERROR(VLOOKUP($C160, 'All Indicators - Breakdown'!$C:$GQ, V$1, FALSE), " ")</f>
        <v>1</v>
      </c>
      <c r="W160" s="33">
        <f>IFERROR(VLOOKUP($C160, 'All Indicators - Breakdown'!$C:$GQ, W$1, FALSE), " ")</f>
        <v>4</v>
      </c>
      <c r="X160" s="33">
        <f>IFERROR(VLOOKUP($C160, 'All Indicators - Breakdown'!$C:$GQ, X$1, FALSE), " ")</f>
        <v>1</v>
      </c>
      <c r="Y160" s="33">
        <f>IFERROR(VLOOKUP($C160, 'All Indicators - Breakdown'!$C:$GQ, Y$1, FALSE), " ")</f>
        <v>1</v>
      </c>
      <c r="Z160" s="33">
        <f>IFERROR(VLOOKUP($C160, 'All Indicators - Breakdown'!$C:$GQ, Z$1, FALSE), " ")</f>
        <v>3</v>
      </c>
      <c r="AA160" s="33">
        <f>IFERROR(VLOOKUP($C160, 'All Indicators - Breakdown'!$C:$GQ, AA$1, FALSE), " ")</f>
        <v>1</v>
      </c>
      <c r="AB160" s="33">
        <f>IFERROR(VLOOKUP($C160, 'All Indicators - Breakdown'!$C:$GQ, AB$1, FALSE), " ")</f>
        <v>2</v>
      </c>
      <c r="AC160" s="33">
        <f>IFERROR(VLOOKUP($C160, 'All Indicators - Breakdown'!$C:$GQ, AC$1, FALSE), " ")</f>
        <v>5</v>
      </c>
      <c r="AD160" s="33">
        <f>IFERROR(VLOOKUP($C160, 'All Indicators - Breakdown'!$C:$GQ, AD$1, FALSE), " ")</f>
        <v>1</v>
      </c>
      <c r="AE160" s="33">
        <f>IFERROR(VLOOKUP($C160, 'All Indicators - Breakdown'!$C:$HE, AE$1, FALSE), " ")</f>
        <v>3</v>
      </c>
      <c r="AF160" s="33">
        <f>IFERROR(VLOOKUP($C160, 'All Indicators - Breakdown'!$C:$HE, AF$1, FALSE), " ")</f>
        <v>3</v>
      </c>
      <c r="AG160" s="33">
        <f>IFERROR(VLOOKUP($C160, 'All Indicators - Breakdown'!$C:$HE, AG$1, FALSE), " ")</f>
        <v>4</v>
      </c>
      <c r="AH160" s="33">
        <f>IFERROR(VLOOKUP($C160, 'All Indicators - Breakdown'!$C:$HE, AH$1, FALSE), " ")</f>
        <v>3</v>
      </c>
      <c r="AI160" s="33">
        <f>IFERROR(VLOOKUP($C160, 'All Indicators - Breakdown'!$C:$HE, AI$1, FALSE), " ")</f>
        <v>3</v>
      </c>
      <c r="AJ160" s="33">
        <f>IFERROR(VLOOKUP($C160, 'All Indicators - Breakdown'!$C:$HZ, AJ$1, FALSE), " ")</f>
        <v>4</v>
      </c>
      <c r="AK160" s="33">
        <f>IFERROR(VLOOKUP($C160, 'All Indicators - Breakdown'!$C:$HZ, AK$1, FALSE), " ")</f>
        <v>2</v>
      </c>
      <c r="AL160" s="33">
        <f>IFERROR(VLOOKUP($C160, 'All Indicators - Breakdown'!$C:$HZ, AL$1, FALSE), " ")</f>
        <v>1</v>
      </c>
      <c r="AM160" s="33">
        <f>IFERROR(VLOOKUP($C160, 'All Indicators - Breakdown'!$C:$IU, AM$1, FALSE), " ")</f>
        <v>1</v>
      </c>
      <c r="AN160" s="33">
        <f>IFERROR(VLOOKUP($C160, 'All Indicators - Breakdown'!$C:$IU, AN$1, FALSE), " ")</f>
        <v>1</v>
      </c>
      <c r="AO160" s="33">
        <f>IFERROR(VLOOKUP($C160, 'All Indicators - Breakdown'!$C:$IU, AO$1, FALSE), " ")</f>
        <v>1</v>
      </c>
      <c r="AP160">
        <f t="shared" si="30"/>
        <v>5</v>
      </c>
      <c r="AQ160">
        <f t="shared" si="30"/>
        <v>5</v>
      </c>
      <c r="AR160">
        <f t="shared" si="30"/>
        <v>4</v>
      </c>
      <c r="AS160">
        <f t="shared" si="30"/>
        <v>4</v>
      </c>
      <c r="AT160">
        <f t="shared" si="30"/>
        <v>4</v>
      </c>
      <c r="AU160">
        <f t="shared" si="30"/>
        <v>4</v>
      </c>
      <c r="AV160">
        <f t="shared" si="30"/>
        <v>3</v>
      </c>
      <c r="AW160">
        <f t="shared" si="30"/>
        <v>3</v>
      </c>
      <c r="AX160">
        <f t="shared" si="30"/>
        <v>3</v>
      </c>
      <c r="AY160">
        <f t="shared" si="30"/>
        <v>3</v>
      </c>
      <c r="AZ160">
        <f t="shared" si="30"/>
        <v>3</v>
      </c>
      <c r="BA160">
        <f t="shared" si="30"/>
        <v>3</v>
      </c>
      <c r="BB160">
        <f t="shared" si="30"/>
        <v>3</v>
      </c>
      <c r="BC160">
        <f t="shared" si="30"/>
        <v>3</v>
      </c>
      <c r="BD160">
        <f t="shared" si="30"/>
        <v>3</v>
      </c>
      <c r="BE160">
        <f t="shared" si="30"/>
        <v>2</v>
      </c>
      <c r="BF160">
        <f t="shared" si="29"/>
        <v>2</v>
      </c>
      <c r="BG160">
        <f t="shared" si="29"/>
        <v>2</v>
      </c>
      <c r="BH160">
        <f t="shared" si="29"/>
        <v>2</v>
      </c>
      <c r="BI160">
        <f t="shared" si="29"/>
        <v>2</v>
      </c>
      <c r="BJ160">
        <f t="shared" si="29"/>
        <v>2</v>
      </c>
      <c r="BK160">
        <f t="shared" si="29"/>
        <v>2</v>
      </c>
      <c r="BL160">
        <f t="shared" si="29"/>
        <v>2</v>
      </c>
      <c r="BM160">
        <f t="shared" si="29"/>
        <v>1</v>
      </c>
      <c r="BN160">
        <f t="shared" si="29"/>
        <v>1</v>
      </c>
      <c r="BO160">
        <f t="shared" si="29"/>
        <v>1</v>
      </c>
      <c r="BP160">
        <f t="shared" si="29"/>
        <v>1</v>
      </c>
      <c r="BQ160">
        <f t="shared" si="29"/>
        <v>1</v>
      </c>
      <c r="BR160">
        <f t="shared" si="29"/>
        <v>1</v>
      </c>
      <c r="BS160">
        <f t="shared" si="29"/>
        <v>1</v>
      </c>
      <c r="BT160">
        <f t="shared" si="29"/>
        <v>1</v>
      </c>
      <c r="BU160">
        <f t="shared" si="28"/>
        <v>1</v>
      </c>
      <c r="BV160">
        <f t="shared" si="28"/>
        <v>1</v>
      </c>
      <c r="BW160">
        <f t="shared" si="28"/>
        <v>1</v>
      </c>
      <c r="BX160">
        <f t="shared" si="28"/>
        <v>1</v>
      </c>
      <c r="BY160">
        <f t="shared" si="28"/>
        <v>0</v>
      </c>
    </row>
    <row r="161" spans="1:77" ht="16.3" thickTop="1" thickBot="1" x14ac:dyDescent="0.3">
      <c r="A161" s="16" t="s">
        <v>456</v>
      </c>
      <c r="B161" s="16" t="s">
        <v>465</v>
      </c>
      <c r="C161" s="16" t="s">
        <v>466</v>
      </c>
      <c r="D161" s="10">
        <f>VLOOKUP(C161, Overview!C$3:D$403, 2, FALSE)</f>
        <v>3</v>
      </c>
      <c r="E161" s="34">
        <f t="shared" si="25"/>
        <v>3.7</v>
      </c>
      <c r="F161" s="33">
        <f>IFERROR(VLOOKUP($C161, 'All Indicators - Breakdown'!$C:$GQ, F$1, FALSE), " ")</f>
        <v>5</v>
      </c>
      <c r="G161" s="33">
        <f>IFERROR(VLOOKUP($C161, 'All Indicators - Breakdown'!$C:$GQ, G$1, FALSE), " ")</f>
        <v>1</v>
      </c>
      <c r="H161" s="33">
        <f>IFERROR(VLOOKUP($C161, 'All Indicators - Breakdown'!$C:$GQ, H$1, FALSE), " ")</f>
        <v>3</v>
      </c>
      <c r="I161" s="33">
        <f>IFERROR(VLOOKUP($C161, 'All Indicators - Breakdown'!$C:$GQ, I$1, FALSE), " ")</f>
        <v>3</v>
      </c>
      <c r="J161" s="33">
        <f>IFERROR(VLOOKUP($C161, 'All Indicators - Breakdown'!$C:$GQ, J$1, FALSE), " ")</f>
        <v>3</v>
      </c>
      <c r="K161" s="33">
        <f>IFERROR(VLOOKUP($C161, 'All Indicators - Breakdown'!$C:$GQ, K$1, FALSE), " ")</f>
        <v>1</v>
      </c>
      <c r="L161" s="33">
        <f>IFERROR(VLOOKUP($C161, 'All Indicators - Breakdown'!$C:$GQ, L$1, FALSE), " ")</f>
        <v>3</v>
      </c>
      <c r="M161" s="33">
        <f>IFERROR(VLOOKUP($C161, 'All Indicators - Breakdown'!$C:$GQ, M$1, FALSE), " ")</f>
        <v>3</v>
      </c>
      <c r="N161" s="33">
        <f>IFERROR(VLOOKUP($C161, 'All Indicators - Breakdown'!$C:$GQ, N$1, FALSE), " ")</f>
        <v>5</v>
      </c>
      <c r="O161" s="33">
        <f>IFERROR(VLOOKUP($C161, 'All Indicators - Breakdown'!$C:$GQ, O$1, FALSE), " ")</f>
        <v>3</v>
      </c>
      <c r="P161" s="33">
        <f>IFERROR(VLOOKUP($C161, 'All Indicators - Breakdown'!$C:$GQ, P$1, FALSE), " ")</f>
        <v>2</v>
      </c>
      <c r="Q161" s="33">
        <f>IFERROR(VLOOKUP($C161, 'All Indicators - Breakdown'!$C:$GQ, Q$1, FALSE), " ")</f>
        <v>2</v>
      </c>
      <c r="R161" s="33">
        <f>IFERROR(VLOOKUP($C161, 'All Indicators - Breakdown'!$C:$GQ, R$1, FALSE), " ")</f>
        <v>2</v>
      </c>
      <c r="S161" s="33">
        <f>IFERROR(VLOOKUP($C161, 'All Indicators - Breakdown'!$C:$GQ, S$1, FALSE), " ")</f>
        <v>2</v>
      </c>
      <c r="T161" s="33">
        <f>IFERROR(VLOOKUP($C161, 'All Indicators - Breakdown'!$C:$GQ, T$1, FALSE), " ")</f>
        <v>3</v>
      </c>
      <c r="U161" s="33">
        <f>IFERROR(VLOOKUP($C161, 'All Indicators - Breakdown'!$C:$GQ, U$1, FALSE), " ")</f>
        <v>5</v>
      </c>
      <c r="V161" s="33">
        <f>IFERROR(VLOOKUP($C161, 'All Indicators - Breakdown'!$C:$GQ, V$1, FALSE), " ")</f>
        <v>3</v>
      </c>
      <c r="W161" s="33">
        <f>IFERROR(VLOOKUP($C161, 'All Indicators - Breakdown'!$C:$GQ, W$1, FALSE), " ")</f>
        <v>5</v>
      </c>
      <c r="X161" s="33">
        <f>IFERROR(VLOOKUP($C161, 'All Indicators - Breakdown'!$C:$GQ, X$1, FALSE), " ")</f>
        <v>1</v>
      </c>
      <c r="Y161" s="33">
        <f>IFERROR(VLOOKUP($C161, 'All Indicators - Breakdown'!$C:$GQ, Y$1, FALSE), " ")</f>
        <v>1</v>
      </c>
      <c r="Z161" s="33">
        <f>IFERROR(VLOOKUP($C161, 'All Indicators - Breakdown'!$C:$GQ, Z$1, FALSE), " ")</f>
        <v>3</v>
      </c>
      <c r="AA161" s="33">
        <f>IFERROR(VLOOKUP($C161, 'All Indicators - Breakdown'!$C:$GQ, AA$1, FALSE), " ")</f>
        <v>2</v>
      </c>
      <c r="AB161" s="33">
        <f>IFERROR(VLOOKUP($C161, 'All Indicators - Breakdown'!$C:$GQ, AB$1, FALSE), " ")</f>
        <v>2</v>
      </c>
      <c r="AC161" s="33">
        <f>IFERROR(VLOOKUP($C161, 'All Indicators - Breakdown'!$C:$GQ, AC$1, FALSE), " ")</f>
        <v>5</v>
      </c>
      <c r="AD161" s="33">
        <f>IFERROR(VLOOKUP($C161, 'All Indicators - Breakdown'!$C:$GQ, AD$1, FALSE), " ")</f>
        <v>1</v>
      </c>
      <c r="AE161" s="33">
        <f>IFERROR(VLOOKUP($C161, 'All Indicators - Breakdown'!$C:$HE, AE$1, FALSE), " ")</f>
        <v>3</v>
      </c>
      <c r="AF161" s="33">
        <f>IFERROR(VLOOKUP($C161, 'All Indicators - Breakdown'!$C:$HE, AF$1, FALSE), " ")</f>
        <v>3</v>
      </c>
      <c r="AG161" s="33">
        <f>IFERROR(VLOOKUP($C161, 'All Indicators - Breakdown'!$C:$HE, AG$1, FALSE), " ")</f>
        <v>4</v>
      </c>
      <c r="AH161" s="33">
        <f>IFERROR(VLOOKUP($C161, 'All Indicators - Breakdown'!$C:$HE, AH$1, FALSE), " ")</f>
        <v>3</v>
      </c>
      <c r="AI161" s="33">
        <f>IFERROR(VLOOKUP($C161, 'All Indicators - Breakdown'!$C:$HE, AI$1, FALSE), " ")</f>
        <v>3</v>
      </c>
      <c r="AJ161" s="33">
        <f>IFERROR(VLOOKUP($C161, 'All Indicators - Breakdown'!$C:$HZ, AJ$1, FALSE), " ")</f>
        <v>4</v>
      </c>
      <c r="AK161" s="33">
        <f>IFERROR(VLOOKUP($C161, 'All Indicators - Breakdown'!$C:$HZ, AK$1, FALSE), " ")</f>
        <v>3</v>
      </c>
      <c r="AL161" s="33">
        <f>IFERROR(VLOOKUP($C161, 'All Indicators - Breakdown'!$C:$HZ, AL$1, FALSE), " ")</f>
        <v>1</v>
      </c>
      <c r="AM161" s="33">
        <f>IFERROR(VLOOKUP($C161, 'All Indicators - Breakdown'!$C:$IU, AM$1, FALSE), " ")</f>
        <v>1</v>
      </c>
      <c r="AN161" s="33">
        <f>IFERROR(VLOOKUP($C161, 'All Indicators - Breakdown'!$C:$IU, AN$1, FALSE), " ")</f>
        <v>1</v>
      </c>
      <c r="AO161" s="33">
        <f>IFERROR(VLOOKUP($C161, 'All Indicators - Breakdown'!$C:$IU, AO$1, FALSE), " ")</f>
        <v>1</v>
      </c>
      <c r="AP161">
        <f t="shared" si="30"/>
        <v>5</v>
      </c>
      <c r="AQ161">
        <f t="shared" si="30"/>
        <v>5</v>
      </c>
      <c r="AR161">
        <f t="shared" si="30"/>
        <v>5</v>
      </c>
      <c r="AS161">
        <f t="shared" si="30"/>
        <v>5</v>
      </c>
      <c r="AT161">
        <f t="shared" si="30"/>
        <v>5</v>
      </c>
      <c r="AU161">
        <f t="shared" si="30"/>
        <v>4</v>
      </c>
      <c r="AV161">
        <f t="shared" si="30"/>
        <v>4</v>
      </c>
      <c r="AW161">
        <f t="shared" si="30"/>
        <v>3</v>
      </c>
      <c r="AX161">
        <f t="shared" si="30"/>
        <v>3</v>
      </c>
      <c r="AY161">
        <f t="shared" si="30"/>
        <v>3</v>
      </c>
      <c r="AZ161">
        <f t="shared" si="30"/>
        <v>3</v>
      </c>
      <c r="BA161">
        <f t="shared" si="30"/>
        <v>3</v>
      </c>
      <c r="BB161">
        <f t="shared" si="30"/>
        <v>3</v>
      </c>
      <c r="BC161">
        <f t="shared" si="30"/>
        <v>3</v>
      </c>
      <c r="BD161">
        <f t="shared" si="30"/>
        <v>3</v>
      </c>
      <c r="BE161">
        <f t="shared" si="30"/>
        <v>3</v>
      </c>
      <c r="BF161">
        <f t="shared" si="29"/>
        <v>3</v>
      </c>
      <c r="BG161">
        <f t="shared" si="29"/>
        <v>3</v>
      </c>
      <c r="BH161">
        <f t="shared" si="29"/>
        <v>3</v>
      </c>
      <c r="BI161">
        <f t="shared" si="29"/>
        <v>3</v>
      </c>
      <c r="BJ161">
        <f t="shared" si="29"/>
        <v>3</v>
      </c>
      <c r="BK161">
        <f t="shared" si="29"/>
        <v>2</v>
      </c>
      <c r="BL161">
        <f t="shared" si="29"/>
        <v>2</v>
      </c>
      <c r="BM161">
        <f t="shared" si="29"/>
        <v>2</v>
      </c>
      <c r="BN161">
        <f t="shared" si="29"/>
        <v>2</v>
      </c>
      <c r="BO161">
        <f t="shared" si="29"/>
        <v>2</v>
      </c>
      <c r="BP161">
        <f t="shared" si="29"/>
        <v>2</v>
      </c>
      <c r="BQ161">
        <f t="shared" si="29"/>
        <v>1</v>
      </c>
      <c r="BR161">
        <f t="shared" si="29"/>
        <v>1</v>
      </c>
      <c r="BS161">
        <f t="shared" si="29"/>
        <v>1</v>
      </c>
      <c r="BT161">
        <f t="shared" si="29"/>
        <v>1</v>
      </c>
      <c r="BU161">
        <f t="shared" si="28"/>
        <v>1</v>
      </c>
      <c r="BV161">
        <f t="shared" si="28"/>
        <v>1</v>
      </c>
      <c r="BW161">
        <f t="shared" si="28"/>
        <v>1</v>
      </c>
      <c r="BX161">
        <f t="shared" si="28"/>
        <v>1</v>
      </c>
      <c r="BY161">
        <f t="shared" si="28"/>
        <v>1</v>
      </c>
    </row>
    <row r="162" spans="1:77" ht="16.3" thickTop="1" thickBot="1" x14ac:dyDescent="0.3">
      <c r="A162" s="16" t="s">
        <v>456</v>
      </c>
      <c r="B162" s="16" t="s">
        <v>467</v>
      </c>
      <c r="C162" s="16" t="s">
        <v>468</v>
      </c>
      <c r="D162" s="10">
        <f>VLOOKUP(C162, Overview!C$3:D$403, 2, FALSE)</f>
        <v>3</v>
      </c>
      <c r="E162" s="34">
        <f t="shared" si="25"/>
        <v>3.5</v>
      </c>
      <c r="F162" s="33">
        <f>IFERROR(VLOOKUP($C162, 'All Indicators - Breakdown'!$C:$GQ, F$1, FALSE), " ")</f>
        <v>5</v>
      </c>
      <c r="G162" s="33">
        <f>IFERROR(VLOOKUP($C162, 'All Indicators - Breakdown'!$C:$GQ, G$1, FALSE), " ")</f>
        <v>1</v>
      </c>
      <c r="H162" s="33">
        <f>IFERROR(VLOOKUP($C162, 'All Indicators - Breakdown'!$C:$GQ, H$1, FALSE), " ")</f>
        <v>3</v>
      </c>
      <c r="I162" s="33">
        <f>IFERROR(VLOOKUP($C162, 'All Indicators - Breakdown'!$C:$GQ, I$1, FALSE), " ")</f>
        <v>3</v>
      </c>
      <c r="J162" s="33">
        <f>IFERROR(VLOOKUP($C162, 'All Indicators - Breakdown'!$C:$GQ, J$1, FALSE), " ")</f>
        <v>3</v>
      </c>
      <c r="K162" s="33">
        <f>IFERROR(VLOOKUP($C162, 'All Indicators - Breakdown'!$C:$GQ, K$1, FALSE), " ")</f>
        <v>1</v>
      </c>
      <c r="L162" s="33">
        <f>IFERROR(VLOOKUP($C162, 'All Indicators - Breakdown'!$C:$GQ, L$1, FALSE), " ")</f>
        <v>2</v>
      </c>
      <c r="M162" s="33">
        <f>IFERROR(VLOOKUP($C162, 'All Indicators - Breakdown'!$C:$GQ, M$1, FALSE), " ")</f>
        <v>3</v>
      </c>
      <c r="N162" s="33" t="str">
        <f>IFERROR(VLOOKUP($C162, 'All Indicators - Breakdown'!$C:$GQ, N$1, FALSE), " ")</f>
        <v>N/A</v>
      </c>
      <c r="O162" s="33">
        <f>IFERROR(VLOOKUP($C162, 'All Indicators - Breakdown'!$C:$GQ, O$1, FALSE), " ")</f>
        <v>3</v>
      </c>
      <c r="P162" s="33">
        <f>IFERROR(VLOOKUP($C162, 'All Indicators - Breakdown'!$C:$GQ, P$1, FALSE), " ")</f>
        <v>2</v>
      </c>
      <c r="Q162" s="33">
        <f>IFERROR(VLOOKUP($C162, 'All Indicators - Breakdown'!$C:$GQ, Q$1, FALSE), " ")</f>
        <v>2</v>
      </c>
      <c r="R162" s="33">
        <f>IFERROR(VLOOKUP($C162, 'All Indicators - Breakdown'!$C:$GQ, R$1, FALSE), " ")</f>
        <v>2</v>
      </c>
      <c r="S162" s="33">
        <f>IFERROR(VLOOKUP($C162, 'All Indicators - Breakdown'!$C:$GQ, S$1, FALSE), " ")</f>
        <v>3</v>
      </c>
      <c r="T162" s="33">
        <f>IFERROR(VLOOKUP($C162, 'All Indicators - Breakdown'!$C:$GQ, T$1, FALSE), " ")</f>
        <v>2</v>
      </c>
      <c r="U162" s="33">
        <f>IFERROR(VLOOKUP($C162, 'All Indicators - Breakdown'!$C:$GQ, U$1, FALSE), " ")</f>
        <v>3</v>
      </c>
      <c r="V162" s="33">
        <f>IFERROR(VLOOKUP($C162, 'All Indicators - Breakdown'!$C:$GQ, V$1, FALSE), " ")</f>
        <v>1</v>
      </c>
      <c r="W162" s="33">
        <f>IFERROR(VLOOKUP($C162, 'All Indicators - Breakdown'!$C:$GQ, W$1, FALSE), " ")</f>
        <v>5</v>
      </c>
      <c r="X162" s="33">
        <f>IFERROR(VLOOKUP($C162, 'All Indicators - Breakdown'!$C:$GQ, X$1, FALSE), " ")</f>
        <v>1</v>
      </c>
      <c r="Y162" s="33">
        <f>IFERROR(VLOOKUP($C162, 'All Indicators - Breakdown'!$C:$GQ, Y$1, FALSE), " ")</f>
        <v>1</v>
      </c>
      <c r="Z162" s="33">
        <f>IFERROR(VLOOKUP($C162, 'All Indicators - Breakdown'!$C:$GQ, Z$1, FALSE), " ")</f>
        <v>3</v>
      </c>
      <c r="AA162" s="33">
        <f>IFERROR(VLOOKUP($C162, 'All Indicators - Breakdown'!$C:$GQ, AA$1, FALSE), " ")</f>
        <v>2</v>
      </c>
      <c r="AB162" s="33">
        <f>IFERROR(VLOOKUP($C162, 'All Indicators - Breakdown'!$C:$GQ, AB$1, FALSE), " ")</f>
        <v>2</v>
      </c>
      <c r="AC162" s="33">
        <f>IFERROR(VLOOKUP($C162, 'All Indicators - Breakdown'!$C:$GQ, AC$1, FALSE), " ")</f>
        <v>5</v>
      </c>
      <c r="AD162" s="33">
        <f>IFERROR(VLOOKUP($C162, 'All Indicators - Breakdown'!$C:$GQ, AD$1, FALSE), " ")</f>
        <v>1</v>
      </c>
      <c r="AE162" s="33">
        <f>IFERROR(VLOOKUP($C162, 'All Indicators - Breakdown'!$C:$HE, AE$1, FALSE), " ")</f>
        <v>3</v>
      </c>
      <c r="AF162" s="33">
        <f>IFERROR(VLOOKUP($C162, 'All Indicators - Breakdown'!$C:$HE, AF$1, FALSE), " ")</f>
        <v>3</v>
      </c>
      <c r="AG162" s="33">
        <f>IFERROR(VLOOKUP($C162, 'All Indicators - Breakdown'!$C:$HE, AG$1, FALSE), " ")</f>
        <v>3</v>
      </c>
      <c r="AH162" s="33">
        <f>IFERROR(VLOOKUP($C162, 'All Indicators - Breakdown'!$C:$HE, AH$1, FALSE), " ")</f>
        <v>3</v>
      </c>
      <c r="AI162" s="33">
        <f>IFERROR(VLOOKUP($C162, 'All Indicators - Breakdown'!$C:$HE, AI$1, FALSE), " ")</f>
        <v>3</v>
      </c>
      <c r="AJ162" s="33">
        <f>IFERROR(VLOOKUP($C162, 'All Indicators - Breakdown'!$C:$HZ, AJ$1, FALSE), " ")</f>
        <v>5</v>
      </c>
      <c r="AK162" s="33">
        <f>IFERROR(VLOOKUP($C162, 'All Indicators - Breakdown'!$C:$HZ, AK$1, FALSE), " ")</f>
        <v>2</v>
      </c>
      <c r="AL162" s="33">
        <f>IFERROR(VLOOKUP($C162, 'All Indicators - Breakdown'!$C:$HZ, AL$1, FALSE), " ")</f>
        <v>1</v>
      </c>
      <c r="AM162" s="33">
        <f>IFERROR(VLOOKUP($C162, 'All Indicators - Breakdown'!$C:$IU, AM$1, FALSE), " ")</f>
        <v>1</v>
      </c>
      <c r="AN162" s="33">
        <f>IFERROR(VLOOKUP($C162, 'All Indicators - Breakdown'!$C:$IU, AN$1, FALSE), " ")</f>
        <v>1</v>
      </c>
      <c r="AO162" s="33">
        <f>IFERROR(VLOOKUP($C162, 'All Indicators - Breakdown'!$C:$IU, AO$1, FALSE), " ")</f>
        <v>1</v>
      </c>
      <c r="AP162">
        <f t="shared" si="30"/>
        <v>5</v>
      </c>
      <c r="AQ162">
        <f t="shared" si="30"/>
        <v>5</v>
      </c>
      <c r="AR162">
        <f t="shared" si="30"/>
        <v>5</v>
      </c>
      <c r="AS162">
        <f t="shared" si="30"/>
        <v>5</v>
      </c>
      <c r="AT162">
        <f t="shared" si="30"/>
        <v>3</v>
      </c>
      <c r="AU162">
        <f t="shared" si="30"/>
        <v>3</v>
      </c>
      <c r="AV162">
        <f t="shared" si="30"/>
        <v>3</v>
      </c>
      <c r="AW162">
        <f t="shared" si="30"/>
        <v>3</v>
      </c>
      <c r="AX162">
        <f t="shared" si="30"/>
        <v>3</v>
      </c>
      <c r="AY162">
        <f t="shared" si="30"/>
        <v>3</v>
      </c>
      <c r="AZ162">
        <f t="shared" si="30"/>
        <v>3</v>
      </c>
      <c r="BA162">
        <f t="shared" si="30"/>
        <v>3</v>
      </c>
      <c r="BB162">
        <f t="shared" si="30"/>
        <v>3</v>
      </c>
      <c r="BC162">
        <f t="shared" si="30"/>
        <v>3</v>
      </c>
      <c r="BD162">
        <f t="shared" si="30"/>
        <v>3</v>
      </c>
      <c r="BE162">
        <f t="shared" si="30"/>
        <v>3</v>
      </c>
      <c r="BF162">
        <f t="shared" si="29"/>
        <v>3</v>
      </c>
      <c r="BG162">
        <f t="shared" si="29"/>
        <v>2</v>
      </c>
      <c r="BH162">
        <f t="shared" si="29"/>
        <v>2</v>
      </c>
      <c r="BI162">
        <f t="shared" si="29"/>
        <v>2</v>
      </c>
      <c r="BJ162">
        <f t="shared" si="29"/>
        <v>2</v>
      </c>
      <c r="BK162">
        <f t="shared" si="29"/>
        <v>2</v>
      </c>
      <c r="BL162">
        <f t="shared" si="29"/>
        <v>2</v>
      </c>
      <c r="BM162">
        <f t="shared" si="29"/>
        <v>2</v>
      </c>
      <c r="BN162">
        <f t="shared" si="29"/>
        <v>2</v>
      </c>
      <c r="BO162">
        <f t="shared" si="29"/>
        <v>1</v>
      </c>
      <c r="BP162">
        <f t="shared" si="29"/>
        <v>1</v>
      </c>
      <c r="BQ162">
        <f t="shared" si="29"/>
        <v>1</v>
      </c>
      <c r="BR162">
        <f t="shared" si="29"/>
        <v>1</v>
      </c>
      <c r="BS162">
        <f t="shared" si="29"/>
        <v>1</v>
      </c>
      <c r="BT162">
        <f t="shared" si="29"/>
        <v>1</v>
      </c>
      <c r="BU162">
        <f t="shared" si="28"/>
        <v>1</v>
      </c>
      <c r="BV162">
        <f t="shared" si="28"/>
        <v>1</v>
      </c>
      <c r="BW162">
        <f t="shared" si="28"/>
        <v>1</v>
      </c>
      <c r="BX162">
        <f t="shared" si="28"/>
        <v>1</v>
      </c>
      <c r="BY162">
        <f t="shared" si="28"/>
        <v>0</v>
      </c>
    </row>
    <row r="163" spans="1:77" ht="16.3" thickTop="1" thickBot="1" x14ac:dyDescent="0.3">
      <c r="A163" s="16" t="s">
        <v>456</v>
      </c>
      <c r="B163" s="16" t="s">
        <v>469</v>
      </c>
      <c r="C163" s="16" t="s">
        <v>470</v>
      </c>
      <c r="D163" s="10">
        <f>VLOOKUP(C163, Overview!C$3:D$403, 2, FALSE)</f>
        <v>3</v>
      </c>
      <c r="E163" s="34">
        <f t="shared" si="25"/>
        <v>3.6</v>
      </c>
      <c r="F163" s="33">
        <f>IFERROR(VLOOKUP($C163, 'All Indicators - Breakdown'!$C:$GQ, F$1, FALSE), " ")</f>
        <v>5</v>
      </c>
      <c r="G163" s="33">
        <f>IFERROR(VLOOKUP($C163, 'All Indicators - Breakdown'!$C:$GQ, G$1, FALSE), " ")</f>
        <v>3</v>
      </c>
      <c r="H163" s="33">
        <f>IFERROR(VLOOKUP($C163, 'All Indicators - Breakdown'!$C:$GQ, H$1, FALSE), " ")</f>
        <v>3</v>
      </c>
      <c r="I163" s="33">
        <f>IFERROR(VLOOKUP($C163, 'All Indicators - Breakdown'!$C:$GQ, I$1, FALSE), " ")</f>
        <v>3</v>
      </c>
      <c r="J163" s="33">
        <f>IFERROR(VLOOKUP($C163, 'All Indicators - Breakdown'!$C:$GQ, J$1, FALSE), " ")</f>
        <v>3</v>
      </c>
      <c r="K163" s="33">
        <f>IFERROR(VLOOKUP($C163, 'All Indicators - Breakdown'!$C:$GQ, K$1, FALSE), " ")</f>
        <v>1</v>
      </c>
      <c r="L163" s="33">
        <f>IFERROR(VLOOKUP($C163, 'All Indicators - Breakdown'!$C:$GQ, L$1, FALSE), " ")</f>
        <v>1</v>
      </c>
      <c r="M163" s="33">
        <f>IFERROR(VLOOKUP($C163, 'All Indicators - Breakdown'!$C:$GQ, M$1, FALSE), " ")</f>
        <v>2</v>
      </c>
      <c r="N163" s="33">
        <f>IFERROR(VLOOKUP($C163, 'All Indicators - Breakdown'!$C:$GQ, N$1, FALSE), " ")</f>
        <v>5</v>
      </c>
      <c r="O163" s="33">
        <f>IFERROR(VLOOKUP($C163, 'All Indicators - Breakdown'!$C:$GQ, O$1, FALSE), " ")</f>
        <v>3</v>
      </c>
      <c r="P163" s="33">
        <f>IFERROR(VLOOKUP($C163, 'All Indicators - Breakdown'!$C:$GQ, P$1, FALSE), " ")</f>
        <v>2</v>
      </c>
      <c r="Q163" s="33">
        <f>IFERROR(VLOOKUP($C163, 'All Indicators - Breakdown'!$C:$GQ, Q$1, FALSE), " ")</f>
        <v>2</v>
      </c>
      <c r="R163" s="33">
        <f>IFERROR(VLOOKUP($C163, 'All Indicators - Breakdown'!$C:$GQ, R$1, FALSE), " ")</f>
        <v>2</v>
      </c>
      <c r="S163" s="33">
        <f>IFERROR(VLOOKUP($C163, 'All Indicators - Breakdown'!$C:$GQ, S$1, FALSE), " ")</f>
        <v>2</v>
      </c>
      <c r="T163" s="33">
        <f>IFERROR(VLOOKUP($C163, 'All Indicators - Breakdown'!$C:$GQ, T$1, FALSE), " ")</f>
        <v>3</v>
      </c>
      <c r="U163" s="33">
        <f>IFERROR(VLOOKUP($C163, 'All Indicators - Breakdown'!$C:$GQ, U$1, FALSE), " ")</f>
        <v>3</v>
      </c>
      <c r="V163" s="33">
        <f>IFERROR(VLOOKUP($C163, 'All Indicators - Breakdown'!$C:$GQ, V$1, FALSE), " ")</f>
        <v>3</v>
      </c>
      <c r="W163" s="33">
        <f>IFERROR(VLOOKUP($C163, 'All Indicators - Breakdown'!$C:$GQ, W$1, FALSE), " ")</f>
        <v>5</v>
      </c>
      <c r="X163" s="33">
        <f>IFERROR(VLOOKUP($C163, 'All Indicators - Breakdown'!$C:$GQ, X$1, FALSE), " ")</f>
        <v>1</v>
      </c>
      <c r="Y163" s="33">
        <f>IFERROR(VLOOKUP($C163, 'All Indicators - Breakdown'!$C:$GQ, Y$1, FALSE), " ")</f>
        <v>1</v>
      </c>
      <c r="Z163" s="33">
        <f>IFERROR(VLOOKUP($C163, 'All Indicators - Breakdown'!$C:$GQ, Z$1, FALSE), " ")</f>
        <v>3</v>
      </c>
      <c r="AA163" s="33">
        <f>IFERROR(VLOOKUP($C163, 'All Indicators - Breakdown'!$C:$GQ, AA$1, FALSE), " ")</f>
        <v>1</v>
      </c>
      <c r="AB163" s="33">
        <f>IFERROR(VLOOKUP($C163, 'All Indicators - Breakdown'!$C:$GQ, AB$1, FALSE), " ")</f>
        <v>3</v>
      </c>
      <c r="AC163" s="33">
        <f>IFERROR(VLOOKUP($C163, 'All Indicators - Breakdown'!$C:$GQ, AC$1, FALSE), " ")</f>
        <v>5</v>
      </c>
      <c r="AD163" s="33">
        <f>IFERROR(VLOOKUP($C163, 'All Indicators - Breakdown'!$C:$GQ, AD$1, FALSE), " ")</f>
        <v>1</v>
      </c>
      <c r="AE163" s="33">
        <f>IFERROR(VLOOKUP($C163, 'All Indicators - Breakdown'!$C:$HE, AE$1, FALSE), " ")</f>
        <v>1</v>
      </c>
      <c r="AF163" s="33">
        <f>IFERROR(VLOOKUP($C163, 'All Indicators - Breakdown'!$C:$HE, AF$1, FALSE), " ")</f>
        <v>3</v>
      </c>
      <c r="AG163" s="33">
        <f>IFERROR(VLOOKUP($C163, 'All Indicators - Breakdown'!$C:$HE, AG$1, FALSE), " ")</f>
        <v>4</v>
      </c>
      <c r="AH163" s="33">
        <f>IFERROR(VLOOKUP($C163, 'All Indicators - Breakdown'!$C:$HE, AH$1, FALSE), " ")</f>
        <v>3</v>
      </c>
      <c r="AI163" s="33">
        <f>IFERROR(VLOOKUP($C163, 'All Indicators - Breakdown'!$C:$HE, AI$1, FALSE), " ")</f>
        <v>3</v>
      </c>
      <c r="AJ163" s="33">
        <f>IFERROR(VLOOKUP($C163, 'All Indicators - Breakdown'!$C:$HZ, AJ$1, FALSE), " ")</f>
        <v>4</v>
      </c>
      <c r="AK163" s="33">
        <f>IFERROR(VLOOKUP($C163, 'All Indicators - Breakdown'!$C:$HZ, AK$1, FALSE), " ")</f>
        <v>2</v>
      </c>
      <c r="AL163" s="33">
        <f>IFERROR(VLOOKUP($C163, 'All Indicators - Breakdown'!$C:$HZ, AL$1, FALSE), " ")</f>
        <v>1</v>
      </c>
      <c r="AM163" s="33">
        <f>IFERROR(VLOOKUP($C163, 'All Indicators - Breakdown'!$C:$IU, AM$1, FALSE), " ")</f>
        <v>4</v>
      </c>
      <c r="AN163" s="33">
        <f>IFERROR(VLOOKUP($C163, 'All Indicators - Breakdown'!$C:$IU, AN$1, FALSE), " ")</f>
        <v>1</v>
      </c>
      <c r="AO163" s="33">
        <f>IFERROR(VLOOKUP($C163, 'All Indicators - Breakdown'!$C:$IU, AO$1, FALSE), " ")</f>
        <v>1</v>
      </c>
      <c r="AP163">
        <f t="shared" si="30"/>
        <v>5</v>
      </c>
      <c r="AQ163">
        <f t="shared" si="30"/>
        <v>5</v>
      </c>
      <c r="AR163">
        <f t="shared" si="30"/>
        <v>5</v>
      </c>
      <c r="AS163">
        <f t="shared" si="30"/>
        <v>5</v>
      </c>
      <c r="AT163">
        <f t="shared" si="30"/>
        <v>4</v>
      </c>
      <c r="AU163">
        <f t="shared" si="30"/>
        <v>4</v>
      </c>
      <c r="AV163">
        <f t="shared" si="30"/>
        <v>4</v>
      </c>
      <c r="AW163">
        <f t="shared" si="30"/>
        <v>3</v>
      </c>
      <c r="AX163">
        <f t="shared" si="30"/>
        <v>3</v>
      </c>
      <c r="AY163">
        <f t="shared" si="30"/>
        <v>3</v>
      </c>
      <c r="AZ163">
        <f t="shared" si="30"/>
        <v>3</v>
      </c>
      <c r="BA163">
        <f t="shared" si="30"/>
        <v>3</v>
      </c>
      <c r="BB163">
        <f t="shared" si="30"/>
        <v>3</v>
      </c>
      <c r="BC163">
        <f t="shared" si="30"/>
        <v>3</v>
      </c>
      <c r="BD163">
        <f t="shared" si="30"/>
        <v>3</v>
      </c>
      <c r="BE163">
        <f t="shared" si="30"/>
        <v>3</v>
      </c>
      <c r="BF163">
        <f t="shared" si="29"/>
        <v>3</v>
      </c>
      <c r="BG163">
        <f t="shared" si="29"/>
        <v>3</v>
      </c>
      <c r="BH163">
        <f t="shared" si="29"/>
        <v>3</v>
      </c>
      <c r="BI163">
        <f t="shared" si="29"/>
        <v>3</v>
      </c>
      <c r="BJ163">
        <f t="shared" si="29"/>
        <v>2</v>
      </c>
      <c r="BK163">
        <f t="shared" si="29"/>
        <v>2</v>
      </c>
      <c r="BL163">
        <f t="shared" si="29"/>
        <v>2</v>
      </c>
      <c r="BM163">
        <f t="shared" si="29"/>
        <v>2</v>
      </c>
      <c r="BN163">
        <f t="shared" si="29"/>
        <v>2</v>
      </c>
      <c r="BO163">
        <f t="shared" si="29"/>
        <v>2</v>
      </c>
      <c r="BP163">
        <f t="shared" si="29"/>
        <v>1</v>
      </c>
      <c r="BQ163">
        <f t="shared" si="29"/>
        <v>1</v>
      </c>
      <c r="BR163">
        <f t="shared" si="29"/>
        <v>1</v>
      </c>
      <c r="BS163">
        <f t="shared" si="29"/>
        <v>1</v>
      </c>
      <c r="BT163">
        <f t="shared" si="29"/>
        <v>1</v>
      </c>
      <c r="BU163">
        <f t="shared" si="28"/>
        <v>1</v>
      </c>
      <c r="BV163">
        <f t="shared" si="28"/>
        <v>1</v>
      </c>
      <c r="BW163">
        <f t="shared" si="28"/>
        <v>1</v>
      </c>
      <c r="BX163">
        <f t="shared" si="28"/>
        <v>1</v>
      </c>
      <c r="BY163">
        <f t="shared" si="28"/>
        <v>1</v>
      </c>
    </row>
    <row r="164" spans="1:77" ht="16.3" thickTop="1" thickBot="1" x14ac:dyDescent="0.3">
      <c r="A164" s="16" t="s">
        <v>456</v>
      </c>
      <c r="B164" s="16" t="s">
        <v>471</v>
      </c>
      <c r="C164" s="16" t="s">
        <v>472</v>
      </c>
      <c r="D164" s="10">
        <f>VLOOKUP(C164, Overview!C$3:D$403, 2, FALSE)</f>
        <v>3</v>
      </c>
      <c r="E164" s="34">
        <f t="shared" si="25"/>
        <v>3.5</v>
      </c>
      <c r="F164" s="33">
        <f>IFERROR(VLOOKUP($C164, 'All Indicators - Breakdown'!$C:$GQ, F$1, FALSE), " ")</f>
        <v>4</v>
      </c>
      <c r="G164" s="33">
        <f>IFERROR(VLOOKUP($C164, 'All Indicators - Breakdown'!$C:$GQ, G$1, FALSE), " ")</f>
        <v>1</v>
      </c>
      <c r="H164" s="33">
        <f>IFERROR(VLOOKUP($C164, 'All Indicators - Breakdown'!$C:$GQ, H$1, FALSE), " ")</f>
        <v>4</v>
      </c>
      <c r="I164" s="33">
        <f>IFERROR(VLOOKUP($C164, 'All Indicators - Breakdown'!$C:$GQ, I$1, FALSE), " ")</f>
        <v>3</v>
      </c>
      <c r="J164" s="33">
        <f>IFERROR(VLOOKUP($C164, 'All Indicators - Breakdown'!$C:$GQ, J$1, FALSE), " ")</f>
        <v>2</v>
      </c>
      <c r="K164" s="33">
        <f>IFERROR(VLOOKUP($C164, 'All Indicators - Breakdown'!$C:$GQ, K$1, FALSE), " ")</f>
        <v>1</v>
      </c>
      <c r="L164" s="33">
        <f>IFERROR(VLOOKUP($C164, 'All Indicators - Breakdown'!$C:$GQ, L$1, FALSE), " ")</f>
        <v>1</v>
      </c>
      <c r="M164" s="33">
        <f>IFERROR(VLOOKUP($C164, 'All Indicators - Breakdown'!$C:$GQ, M$1, FALSE), " ")</f>
        <v>2</v>
      </c>
      <c r="N164" s="33" t="str">
        <f>IFERROR(VLOOKUP($C164, 'All Indicators - Breakdown'!$C:$GQ, N$1, FALSE), " ")</f>
        <v>N/A</v>
      </c>
      <c r="O164" s="33">
        <f>IFERROR(VLOOKUP($C164, 'All Indicators - Breakdown'!$C:$GQ, O$1, FALSE), " ")</f>
        <v>1</v>
      </c>
      <c r="P164" s="33">
        <f>IFERROR(VLOOKUP($C164, 'All Indicators - Breakdown'!$C:$GQ, P$1, FALSE), " ")</f>
        <v>1</v>
      </c>
      <c r="Q164" s="33">
        <f>IFERROR(VLOOKUP($C164, 'All Indicators - Breakdown'!$C:$GQ, Q$1, FALSE), " ")</f>
        <v>1</v>
      </c>
      <c r="R164" s="33">
        <f>IFERROR(VLOOKUP($C164, 'All Indicators - Breakdown'!$C:$GQ, R$1, FALSE), " ")</f>
        <v>2</v>
      </c>
      <c r="S164" s="33">
        <f>IFERROR(VLOOKUP($C164, 'All Indicators - Breakdown'!$C:$GQ, S$1, FALSE), " ")</f>
        <v>5</v>
      </c>
      <c r="T164" s="33">
        <f>IFERROR(VLOOKUP($C164, 'All Indicators - Breakdown'!$C:$GQ, T$1, FALSE), " ")</f>
        <v>2</v>
      </c>
      <c r="U164" s="33">
        <f>IFERROR(VLOOKUP($C164, 'All Indicators - Breakdown'!$C:$GQ, U$1, FALSE), " ")</f>
        <v>1</v>
      </c>
      <c r="V164" s="33">
        <f>IFERROR(VLOOKUP($C164, 'All Indicators - Breakdown'!$C:$GQ, V$1, FALSE), " ")</f>
        <v>1</v>
      </c>
      <c r="W164" s="33">
        <f>IFERROR(VLOOKUP($C164, 'All Indicators - Breakdown'!$C:$GQ, W$1, FALSE), " ")</f>
        <v>5</v>
      </c>
      <c r="X164" s="33">
        <f>IFERROR(VLOOKUP($C164, 'All Indicators - Breakdown'!$C:$GQ, X$1, FALSE), " ")</f>
        <v>1</v>
      </c>
      <c r="Y164" s="33">
        <f>IFERROR(VLOOKUP($C164, 'All Indicators - Breakdown'!$C:$GQ, Y$1, FALSE), " ")</f>
        <v>1</v>
      </c>
      <c r="Z164" s="33">
        <f>IFERROR(VLOOKUP($C164, 'All Indicators - Breakdown'!$C:$GQ, Z$1, FALSE), " ")</f>
        <v>3</v>
      </c>
      <c r="AA164" s="33">
        <f>IFERROR(VLOOKUP($C164, 'All Indicators - Breakdown'!$C:$GQ, AA$1, FALSE), " ")</f>
        <v>2</v>
      </c>
      <c r="AB164" s="33">
        <f>IFERROR(VLOOKUP($C164, 'All Indicators - Breakdown'!$C:$GQ, AB$1, FALSE), " ")</f>
        <v>4</v>
      </c>
      <c r="AC164" s="33">
        <f>IFERROR(VLOOKUP($C164, 'All Indicators - Breakdown'!$C:$GQ, AC$1, FALSE), " ")</f>
        <v>5</v>
      </c>
      <c r="AD164" s="33">
        <f>IFERROR(VLOOKUP($C164, 'All Indicators - Breakdown'!$C:$GQ, AD$1, FALSE), " ")</f>
        <v>1</v>
      </c>
      <c r="AE164" s="33">
        <f>IFERROR(VLOOKUP($C164, 'All Indicators - Breakdown'!$C:$HE, AE$1, FALSE), " ")</f>
        <v>3</v>
      </c>
      <c r="AF164" s="33">
        <f>IFERROR(VLOOKUP($C164, 'All Indicators - Breakdown'!$C:$HE, AF$1, FALSE), " ")</f>
        <v>2</v>
      </c>
      <c r="AG164" s="33">
        <f>IFERROR(VLOOKUP($C164, 'All Indicators - Breakdown'!$C:$HE, AG$1, FALSE), " ")</f>
        <v>4</v>
      </c>
      <c r="AH164" s="33">
        <f>IFERROR(VLOOKUP($C164, 'All Indicators - Breakdown'!$C:$HE, AH$1, FALSE), " ")</f>
        <v>3</v>
      </c>
      <c r="AI164" s="33">
        <f>IFERROR(VLOOKUP($C164, 'All Indicators - Breakdown'!$C:$HE, AI$1, FALSE), " ")</f>
        <v>3</v>
      </c>
      <c r="AJ164" s="33">
        <f>IFERROR(VLOOKUP($C164, 'All Indicators - Breakdown'!$C:$HZ, AJ$1, FALSE), " ")</f>
        <v>5</v>
      </c>
      <c r="AK164" s="33">
        <f>IFERROR(VLOOKUP($C164, 'All Indicators - Breakdown'!$C:$HZ, AK$1, FALSE), " ")</f>
        <v>2</v>
      </c>
      <c r="AL164" s="33">
        <f>IFERROR(VLOOKUP($C164, 'All Indicators - Breakdown'!$C:$HZ, AL$1, FALSE), " ")</f>
        <v>1</v>
      </c>
      <c r="AM164" s="33">
        <f>IFERROR(VLOOKUP($C164, 'All Indicators - Breakdown'!$C:$IU, AM$1, FALSE), " ")</f>
        <v>1</v>
      </c>
      <c r="AN164" s="33">
        <f>IFERROR(VLOOKUP($C164, 'All Indicators - Breakdown'!$C:$IU, AN$1, FALSE), " ")</f>
        <v>1</v>
      </c>
      <c r="AO164" s="33">
        <f>IFERROR(VLOOKUP($C164, 'All Indicators - Breakdown'!$C:$IU, AO$1, FALSE), " ")</f>
        <v>1</v>
      </c>
      <c r="AP164">
        <f t="shared" si="30"/>
        <v>5</v>
      </c>
      <c r="AQ164">
        <f t="shared" si="30"/>
        <v>5</v>
      </c>
      <c r="AR164">
        <f t="shared" si="30"/>
        <v>5</v>
      </c>
      <c r="AS164">
        <f t="shared" si="30"/>
        <v>5</v>
      </c>
      <c r="AT164">
        <f t="shared" si="30"/>
        <v>4</v>
      </c>
      <c r="AU164">
        <f t="shared" si="30"/>
        <v>4</v>
      </c>
      <c r="AV164">
        <f t="shared" si="30"/>
        <v>4</v>
      </c>
      <c r="AW164">
        <f t="shared" si="30"/>
        <v>4</v>
      </c>
      <c r="AX164">
        <f t="shared" si="30"/>
        <v>3</v>
      </c>
      <c r="AY164">
        <f t="shared" si="30"/>
        <v>3</v>
      </c>
      <c r="AZ164">
        <f t="shared" si="30"/>
        <v>3</v>
      </c>
      <c r="BA164">
        <f t="shared" si="30"/>
        <v>3</v>
      </c>
      <c r="BB164">
        <f t="shared" si="30"/>
        <v>3</v>
      </c>
      <c r="BC164">
        <f t="shared" si="30"/>
        <v>2</v>
      </c>
      <c r="BD164">
        <f t="shared" si="30"/>
        <v>2</v>
      </c>
      <c r="BE164">
        <f t="shared" si="30"/>
        <v>2</v>
      </c>
      <c r="BF164">
        <f t="shared" si="29"/>
        <v>2</v>
      </c>
      <c r="BG164">
        <f t="shared" si="29"/>
        <v>2</v>
      </c>
      <c r="BH164">
        <f t="shared" si="29"/>
        <v>2</v>
      </c>
      <c r="BI164">
        <f t="shared" si="29"/>
        <v>2</v>
      </c>
      <c r="BJ164">
        <f t="shared" si="29"/>
        <v>1</v>
      </c>
      <c r="BK164">
        <f t="shared" si="29"/>
        <v>1</v>
      </c>
      <c r="BL164">
        <f t="shared" si="29"/>
        <v>1</v>
      </c>
      <c r="BM164">
        <f t="shared" si="29"/>
        <v>1</v>
      </c>
      <c r="BN164">
        <f t="shared" si="29"/>
        <v>1</v>
      </c>
      <c r="BO164">
        <f t="shared" si="29"/>
        <v>1</v>
      </c>
      <c r="BP164">
        <f t="shared" si="29"/>
        <v>1</v>
      </c>
      <c r="BQ164">
        <f t="shared" si="29"/>
        <v>1</v>
      </c>
      <c r="BR164">
        <f t="shared" si="29"/>
        <v>1</v>
      </c>
      <c r="BS164">
        <f t="shared" si="29"/>
        <v>1</v>
      </c>
      <c r="BT164">
        <f t="shared" si="29"/>
        <v>1</v>
      </c>
      <c r="BU164">
        <f t="shared" si="28"/>
        <v>1</v>
      </c>
      <c r="BV164">
        <f t="shared" si="28"/>
        <v>1</v>
      </c>
      <c r="BW164">
        <f t="shared" si="28"/>
        <v>1</v>
      </c>
      <c r="BX164">
        <f t="shared" si="28"/>
        <v>1</v>
      </c>
      <c r="BY164">
        <f t="shared" si="28"/>
        <v>0</v>
      </c>
    </row>
    <row r="165" spans="1:77" ht="16.3" thickTop="1" thickBot="1" x14ac:dyDescent="0.3">
      <c r="A165" s="16" t="s">
        <v>456</v>
      </c>
      <c r="B165" s="16" t="s">
        <v>473</v>
      </c>
      <c r="C165" s="16" t="s">
        <v>474</v>
      </c>
      <c r="D165" s="10">
        <f>VLOOKUP(C165, Overview!C$3:D$403, 2, FALSE)</f>
        <v>3</v>
      </c>
      <c r="E165" s="34">
        <f t="shared" si="25"/>
        <v>3.2</v>
      </c>
      <c r="F165" s="33">
        <f>IFERROR(VLOOKUP($C165, 'All Indicators - Breakdown'!$C:$GQ, F$1, FALSE), " ")</f>
        <v>4</v>
      </c>
      <c r="G165" s="33">
        <f>IFERROR(VLOOKUP($C165, 'All Indicators - Breakdown'!$C:$GQ, G$1, FALSE), " ")</f>
        <v>3</v>
      </c>
      <c r="H165" s="33">
        <f>IFERROR(VLOOKUP($C165, 'All Indicators - Breakdown'!$C:$GQ, H$1, FALSE), " ")</f>
        <v>3</v>
      </c>
      <c r="I165" s="33">
        <f>IFERROR(VLOOKUP($C165, 'All Indicators - Breakdown'!$C:$GQ, I$1, FALSE), " ")</f>
        <v>3</v>
      </c>
      <c r="J165" s="33">
        <f>IFERROR(VLOOKUP($C165, 'All Indicators - Breakdown'!$C:$GQ, J$1, FALSE), " ")</f>
        <v>3</v>
      </c>
      <c r="K165" s="33">
        <f>IFERROR(VLOOKUP($C165, 'All Indicators - Breakdown'!$C:$GQ, K$1, FALSE), " ")</f>
        <v>1</v>
      </c>
      <c r="L165" s="33">
        <f>IFERROR(VLOOKUP($C165, 'All Indicators - Breakdown'!$C:$GQ, L$1, FALSE), " ")</f>
        <v>1</v>
      </c>
      <c r="M165" s="33">
        <f>IFERROR(VLOOKUP($C165, 'All Indicators - Breakdown'!$C:$GQ, M$1, FALSE), " ")</f>
        <v>2</v>
      </c>
      <c r="N165" s="33" t="str">
        <f>IFERROR(VLOOKUP($C165, 'All Indicators - Breakdown'!$C:$GQ, N$1, FALSE), " ")</f>
        <v>N/A</v>
      </c>
      <c r="O165" s="33">
        <f>IFERROR(VLOOKUP($C165, 'All Indicators - Breakdown'!$C:$GQ, O$1, FALSE), " ")</f>
        <v>3</v>
      </c>
      <c r="P165" s="33">
        <f>IFERROR(VLOOKUP($C165, 'All Indicators - Breakdown'!$C:$GQ, P$1, FALSE), " ")</f>
        <v>2</v>
      </c>
      <c r="Q165" s="33">
        <f>IFERROR(VLOOKUP($C165, 'All Indicators - Breakdown'!$C:$GQ, Q$1, FALSE), " ")</f>
        <v>2</v>
      </c>
      <c r="R165" s="33">
        <f>IFERROR(VLOOKUP($C165, 'All Indicators - Breakdown'!$C:$GQ, R$1, FALSE), " ")</f>
        <v>2</v>
      </c>
      <c r="S165" s="33">
        <f>IFERROR(VLOOKUP($C165, 'All Indicators - Breakdown'!$C:$GQ, S$1, FALSE), " ")</f>
        <v>2</v>
      </c>
      <c r="T165" s="33">
        <f>IFERROR(VLOOKUP($C165, 'All Indicators - Breakdown'!$C:$GQ, T$1, FALSE), " ")</f>
        <v>1</v>
      </c>
      <c r="U165" s="33">
        <f>IFERROR(VLOOKUP($C165, 'All Indicators - Breakdown'!$C:$GQ, U$1, FALSE), " ")</f>
        <v>3</v>
      </c>
      <c r="V165" s="33">
        <f>IFERROR(VLOOKUP($C165, 'All Indicators - Breakdown'!$C:$GQ, V$1, FALSE), " ")</f>
        <v>1</v>
      </c>
      <c r="W165" s="33">
        <f>IFERROR(VLOOKUP($C165, 'All Indicators - Breakdown'!$C:$GQ, W$1, FALSE), " ")</f>
        <v>3</v>
      </c>
      <c r="X165" s="33">
        <f>IFERROR(VLOOKUP($C165, 'All Indicators - Breakdown'!$C:$GQ, X$1, FALSE), " ")</f>
        <v>1</v>
      </c>
      <c r="Y165" s="33">
        <f>IFERROR(VLOOKUP($C165, 'All Indicators - Breakdown'!$C:$GQ, Y$1, FALSE), " ")</f>
        <v>1</v>
      </c>
      <c r="Z165" s="33">
        <f>IFERROR(VLOOKUP($C165, 'All Indicators - Breakdown'!$C:$GQ, Z$1, FALSE), " ")</f>
        <v>3</v>
      </c>
      <c r="AA165" s="33">
        <f>IFERROR(VLOOKUP($C165, 'All Indicators - Breakdown'!$C:$GQ, AA$1, FALSE), " ")</f>
        <v>1</v>
      </c>
      <c r="AB165" s="33">
        <f>IFERROR(VLOOKUP($C165, 'All Indicators - Breakdown'!$C:$GQ, AB$1, FALSE), " ")</f>
        <v>2</v>
      </c>
      <c r="AC165" s="33">
        <f>IFERROR(VLOOKUP($C165, 'All Indicators - Breakdown'!$C:$GQ, AC$1, FALSE), " ")</f>
        <v>5</v>
      </c>
      <c r="AD165" s="33">
        <f>IFERROR(VLOOKUP($C165, 'All Indicators - Breakdown'!$C:$GQ, AD$1, FALSE), " ")</f>
        <v>1</v>
      </c>
      <c r="AE165" s="33">
        <f>IFERROR(VLOOKUP($C165, 'All Indicators - Breakdown'!$C:$HE, AE$1, FALSE), " ")</f>
        <v>3</v>
      </c>
      <c r="AF165" s="33">
        <f>IFERROR(VLOOKUP($C165, 'All Indicators - Breakdown'!$C:$HE, AF$1, FALSE), " ")</f>
        <v>3</v>
      </c>
      <c r="AG165" s="33">
        <f>IFERROR(VLOOKUP($C165, 'All Indicators - Breakdown'!$C:$HE, AG$1, FALSE), " ")</f>
        <v>3</v>
      </c>
      <c r="AH165" s="33">
        <f>IFERROR(VLOOKUP($C165, 'All Indicators - Breakdown'!$C:$HE, AH$1, FALSE), " ")</f>
        <v>3</v>
      </c>
      <c r="AI165" s="33">
        <f>IFERROR(VLOOKUP($C165, 'All Indicators - Breakdown'!$C:$HE, AI$1, FALSE), " ")</f>
        <v>3</v>
      </c>
      <c r="AJ165" s="33">
        <f>IFERROR(VLOOKUP($C165, 'All Indicators - Breakdown'!$C:$HZ, AJ$1, FALSE), " ")</f>
        <v>4</v>
      </c>
      <c r="AK165" s="33">
        <f>IFERROR(VLOOKUP($C165, 'All Indicators - Breakdown'!$C:$HZ, AK$1, FALSE), " ")</f>
        <v>3</v>
      </c>
      <c r="AL165" s="33">
        <f>IFERROR(VLOOKUP($C165, 'All Indicators - Breakdown'!$C:$HZ, AL$1, FALSE), " ")</f>
        <v>1</v>
      </c>
      <c r="AM165" s="33">
        <f>IFERROR(VLOOKUP($C165, 'All Indicators - Breakdown'!$C:$IU, AM$1, FALSE), " ")</f>
        <v>1</v>
      </c>
      <c r="AN165" s="33">
        <f>IFERROR(VLOOKUP($C165, 'All Indicators - Breakdown'!$C:$IU, AN$1, FALSE), " ")</f>
        <v>1</v>
      </c>
      <c r="AO165" s="33">
        <f>IFERROR(VLOOKUP($C165, 'All Indicators - Breakdown'!$C:$IU, AO$1, FALSE), " ")</f>
        <v>1</v>
      </c>
      <c r="AP165">
        <f t="shared" si="30"/>
        <v>5</v>
      </c>
      <c r="AQ165">
        <f t="shared" si="30"/>
        <v>4</v>
      </c>
      <c r="AR165">
        <f t="shared" si="30"/>
        <v>4</v>
      </c>
      <c r="AS165">
        <f t="shared" si="30"/>
        <v>3</v>
      </c>
      <c r="AT165">
        <f t="shared" si="30"/>
        <v>3</v>
      </c>
      <c r="AU165">
        <f t="shared" si="30"/>
        <v>3</v>
      </c>
      <c r="AV165">
        <f t="shared" si="30"/>
        <v>3</v>
      </c>
      <c r="AW165">
        <f t="shared" si="30"/>
        <v>3</v>
      </c>
      <c r="AX165">
        <f t="shared" si="30"/>
        <v>3</v>
      </c>
      <c r="AY165">
        <f t="shared" si="30"/>
        <v>3</v>
      </c>
      <c r="AZ165">
        <f t="shared" si="30"/>
        <v>3</v>
      </c>
      <c r="BA165">
        <f t="shared" si="30"/>
        <v>3</v>
      </c>
      <c r="BB165">
        <f t="shared" si="30"/>
        <v>3</v>
      </c>
      <c r="BC165">
        <f t="shared" si="30"/>
        <v>3</v>
      </c>
      <c r="BD165">
        <f t="shared" si="30"/>
        <v>3</v>
      </c>
      <c r="BE165">
        <f t="shared" si="30"/>
        <v>3</v>
      </c>
      <c r="BF165">
        <f t="shared" si="29"/>
        <v>3</v>
      </c>
      <c r="BG165">
        <f t="shared" si="29"/>
        <v>2</v>
      </c>
      <c r="BH165">
        <f t="shared" si="29"/>
        <v>2</v>
      </c>
      <c r="BI165">
        <f t="shared" si="29"/>
        <v>2</v>
      </c>
      <c r="BJ165">
        <f t="shared" si="29"/>
        <v>2</v>
      </c>
      <c r="BK165">
        <f t="shared" si="29"/>
        <v>2</v>
      </c>
      <c r="BL165">
        <f t="shared" si="29"/>
        <v>2</v>
      </c>
      <c r="BM165">
        <f t="shared" si="29"/>
        <v>1</v>
      </c>
      <c r="BN165">
        <f t="shared" si="29"/>
        <v>1</v>
      </c>
      <c r="BO165">
        <f t="shared" si="29"/>
        <v>1</v>
      </c>
      <c r="BP165">
        <f t="shared" si="29"/>
        <v>1</v>
      </c>
      <c r="BQ165">
        <f t="shared" si="29"/>
        <v>1</v>
      </c>
      <c r="BR165">
        <f t="shared" si="29"/>
        <v>1</v>
      </c>
      <c r="BS165">
        <f t="shared" si="29"/>
        <v>1</v>
      </c>
      <c r="BT165">
        <f t="shared" si="29"/>
        <v>1</v>
      </c>
      <c r="BU165">
        <f t="shared" si="28"/>
        <v>1</v>
      </c>
      <c r="BV165">
        <f t="shared" si="28"/>
        <v>1</v>
      </c>
      <c r="BW165">
        <f t="shared" si="28"/>
        <v>1</v>
      </c>
      <c r="BX165">
        <f t="shared" si="28"/>
        <v>1</v>
      </c>
      <c r="BY165">
        <f t="shared" si="28"/>
        <v>0</v>
      </c>
    </row>
    <row r="166" spans="1:77" ht="16.3" thickTop="1" thickBot="1" x14ac:dyDescent="0.3">
      <c r="A166" s="16" t="s">
        <v>456</v>
      </c>
      <c r="B166" s="16" t="s">
        <v>475</v>
      </c>
      <c r="C166" s="16" t="s">
        <v>476</v>
      </c>
      <c r="D166" s="10">
        <f>VLOOKUP(C166, Overview!C$3:D$403, 2, FALSE)</f>
        <v>3</v>
      </c>
      <c r="E166" s="34">
        <f t="shared" si="25"/>
        <v>3.6</v>
      </c>
      <c r="F166" s="33">
        <f>IFERROR(VLOOKUP($C166, 'All Indicators - Breakdown'!$C:$GQ, F$1, FALSE), " ")</f>
        <v>5</v>
      </c>
      <c r="G166" s="33">
        <f>IFERROR(VLOOKUP($C166, 'All Indicators - Breakdown'!$C:$GQ, G$1, FALSE), " ")</f>
        <v>3</v>
      </c>
      <c r="H166" s="33">
        <f>IFERROR(VLOOKUP($C166, 'All Indicators - Breakdown'!$C:$GQ, H$1, FALSE), " ")</f>
        <v>4</v>
      </c>
      <c r="I166" s="33">
        <f>IFERROR(VLOOKUP($C166, 'All Indicators - Breakdown'!$C:$GQ, I$1, FALSE), " ")</f>
        <v>4</v>
      </c>
      <c r="J166" s="33">
        <f>IFERROR(VLOOKUP($C166, 'All Indicators - Breakdown'!$C:$GQ, J$1, FALSE), " ")</f>
        <v>3</v>
      </c>
      <c r="K166" s="33">
        <f>IFERROR(VLOOKUP($C166, 'All Indicators - Breakdown'!$C:$GQ, K$1, FALSE), " ")</f>
        <v>1</v>
      </c>
      <c r="L166" s="33">
        <f>IFERROR(VLOOKUP($C166, 'All Indicators - Breakdown'!$C:$GQ, L$1, FALSE), " ")</f>
        <v>3</v>
      </c>
      <c r="M166" s="33">
        <f>IFERROR(VLOOKUP($C166, 'All Indicators - Breakdown'!$C:$GQ, M$1, FALSE), " ")</f>
        <v>2</v>
      </c>
      <c r="N166" s="33" t="str">
        <f>IFERROR(VLOOKUP($C166, 'All Indicators - Breakdown'!$C:$GQ, N$1, FALSE), " ")</f>
        <v>N/A</v>
      </c>
      <c r="O166" s="33">
        <f>IFERROR(VLOOKUP($C166, 'All Indicators - Breakdown'!$C:$GQ, O$1, FALSE), " ")</f>
        <v>3</v>
      </c>
      <c r="P166" s="33">
        <f>IFERROR(VLOOKUP($C166, 'All Indicators - Breakdown'!$C:$GQ, P$1, FALSE), " ")</f>
        <v>2</v>
      </c>
      <c r="Q166" s="33">
        <f>IFERROR(VLOOKUP($C166, 'All Indicators - Breakdown'!$C:$GQ, Q$1, FALSE), " ")</f>
        <v>2</v>
      </c>
      <c r="R166" s="33">
        <f>IFERROR(VLOOKUP($C166, 'All Indicators - Breakdown'!$C:$GQ, R$1, FALSE), " ")</f>
        <v>2</v>
      </c>
      <c r="S166" s="33">
        <f>IFERROR(VLOOKUP($C166, 'All Indicators - Breakdown'!$C:$GQ, S$1, FALSE), " ")</f>
        <v>2</v>
      </c>
      <c r="T166" s="33">
        <f>IFERROR(VLOOKUP($C166, 'All Indicators - Breakdown'!$C:$GQ, T$1, FALSE), " ")</f>
        <v>3</v>
      </c>
      <c r="U166" s="33">
        <f>IFERROR(VLOOKUP($C166, 'All Indicators - Breakdown'!$C:$GQ, U$1, FALSE), " ")</f>
        <v>5</v>
      </c>
      <c r="V166" s="33">
        <f>IFERROR(VLOOKUP($C166, 'All Indicators - Breakdown'!$C:$GQ, V$1, FALSE), " ")</f>
        <v>1</v>
      </c>
      <c r="W166" s="33">
        <f>IFERROR(VLOOKUP($C166, 'All Indicators - Breakdown'!$C:$GQ, W$1, FALSE), " ")</f>
        <v>5</v>
      </c>
      <c r="X166" s="33">
        <f>IFERROR(VLOOKUP($C166, 'All Indicators - Breakdown'!$C:$GQ, X$1, FALSE), " ")</f>
        <v>1</v>
      </c>
      <c r="Y166" s="33">
        <f>IFERROR(VLOOKUP($C166, 'All Indicators - Breakdown'!$C:$GQ, Y$1, FALSE), " ")</f>
        <v>1</v>
      </c>
      <c r="Z166" s="33">
        <f>IFERROR(VLOOKUP($C166, 'All Indicators - Breakdown'!$C:$GQ, Z$1, FALSE), " ")</f>
        <v>3</v>
      </c>
      <c r="AA166" s="33">
        <f>IFERROR(VLOOKUP($C166, 'All Indicators - Breakdown'!$C:$GQ, AA$1, FALSE), " ")</f>
        <v>1</v>
      </c>
      <c r="AB166" s="33">
        <f>IFERROR(VLOOKUP($C166, 'All Indicators - Breakdown'!$C:$GQ, AB$1, FALSE), " ")</f>
        <v>2</v>
      </c>
      <c r="AC166" s="33">
        <f>IFERROR(VLOOKUP($C166, 'All Indicators - Breakdown'!$C:$GQ, AC$1, FALSE), " ")</f>
        <v>5</v>
      </c>
      <c r="AD166" s="33">
        <f>IFERROR(VLOOKUP($C166, 'All Indicators - Breakdown'!$C:$GQ, AD$1, FALSE), " ")</f>
        <v>1</v>
      </c>
      <c r="AE166" s="33">
        <f>IFERROR(VLOOKUP($C166, 'All Indicators - Breakdown'!$C:$HE, AE$1, FALSE), " ")</f>
        <v>3</v>
      </c>
      <c r="AF166" s="33">
        <f>IFERROR(VLOOKUP($C166, 'All Indicators - Breakdown'!$C:$HE, AF$1, FALSE), " ")</f>
        <v>3</v>
      </c>
      <c r="AG166" s="33">
        <f>IFERROR(VLOOKUP($C166, 'All Indicators - Breakdown'!$C:$HE, AG$1, FALSE), " ")</f>
        <v>3</v>
      </c>
      <c r="AH166" s="33">
        <f>IFERROR(VLOOKUP($C166, 'All Indicators - Breakdown'!$C:$HE, AH$1, FALSE), " ")</f>
        <v>3</v>
      </c>
      <c r="AI166" s="33">
        <f>IFERROR(VLOOKUP($C166, 'All Indicators - Breakdown'!$C:$HE, AI$1, FALSE), " ")</f>
        <v>3</v>
      </c>
      <c r="AJ166" s="33">
        <f>IFERROR(VLOOKUP($C166, 'All Indicators - Breakdown'!$C:$HZ, AJ$1, FALSE), " ")</f>
        <v>4</v>
      </c>
      <c r="AK166" s="33">
        <f>IFERROR(VLOOKUP($C166, 'All Indicators - Breakdown'!$C:$HZ, AK$1, FALSE), " ")</f>
        <v>3</v>
      </c>
      <c r="AL166" s="33">
        <f>IFERROR(VLOOKUP($C166, 'All Indicators - Breakdown'!$C:$HZ, AL$1, FALSE), " ")</f>
        <v>1</v>
      </c>
      <c r="AM166" s="33">
        <f>IFERROR(VLOOKUP($C166, 'All Indicators - Breakdown'!$C:$IU, AM$1, FALSE), " ")</f>
        <v>3</v>
      </c>
      <c r="AN166" s="33">
        <f>IFERROR(VLOOKUP($C166, 'All Indicators - Breakdown'!$C:$IU, AN$1, FALSE), " ")</f>
        <v>1</v>
      </c>
      <c r="AO166" s="33">
        <f>IFERROR(VLOOKUP($C166, 'All Indicators - Breakdown'!$C:$IU, AO$1, FALSE), " ")</f>
        <v>1</v>
      </c>
      <c r="AP166">
        <f t="shared" si="30"/>
        <v>5</v>
      </c>
      <c r="AQ166">
        <f t="shared" si="30"/>
        <v>5</v>
      </c>
      <c r="AR166">
        <f t="shared" si="30"/>
        <v>5</v>
      </c>
      <c r="AS166">
        <f t="shared" si="30"/>
        <v>5</v>
      </c>
      <c r="AT166">
        <f t="shared" si="30"/>
        <v>4</v>
      </c>
      <c r="AU166">
        <f t="shared" si="30"/>
        <v>4</v>
      </c>
      <c r="AV166">
        <f t="shared" si="30"/>
        <v>4</v>
      </c>
      <c r="AW166">
        <f t="shared" si="30"/>
        <v>3</v>
      </c>
      <c r="AX166">
        <f t="shared" si="30"/>
        <v>3</v>
      </c>
      <c r="AY166">
        <f t="shared" si="30"/>
        <v>3</v>
      </c>
      <c r="AZ166">
        <f t="shared" si="30"/>
        <v>3</v>
      </c>
      <c r="BA166">
        <f t="shared" si="30"/>
        <v>3</v>
      </c>
      <c r="BB166">
        <f t="shared" si="30"/>
        <v>3</v>
      </c>
      <c r="BC166">
        <f t="shared" si="30"/>
        <v>3</v>
      </c>
      <c r="BD166">
        <f t="shared" si="30"/>
        <v>3</v>
      </c>
      <c r="BE166">
        <f t="shared" si="30"/>
        <v>3</v>
      </c>
      <c r="BF166">
        <f t="shared" si="29"/>
        <v>3</v>
      </c>
      <c r="BG166">
        <f t="shared" si="29"/>
        <v>3</v>
      </c>
      <c r="BH166">
        <f t="shared" si="29"/>
        <v>3</v>
      </c>
      <c r="BI166">
        <f t="shared" si="29"/>
        <v>3</v>
      </c>
      <c r="BJ166">
        <f t="shared" si="29"/>
        <v>2</v>
      </c>
      <c r="BK166">
        <f t="shared" si="29"/>
        <v>2</v>
      </c>
      <c r="BL166">
        <f t="shared" si="29"/>
        <v>2</v>
      </c>
      <c r="BM166">
        <f t="shared" si="29"/>
        <v>2</v>
      </c>
      <c r="BN166">
        <f t="shared" si="29"/>
        <v>2</v>
      </c>
      <c r="BO166">
        <f t="shared" si="29"/>
        <v>2</v>
      </c>
      <c r="BP166">
        <f t="shared" si="29"/>
        <v>1</v>
      </c>
      <c r="BQ166">
        <f t="shared" si="29"/>
        <v>1</v>
      </c>
      <c r="BR166">
        <f t="shared" si="29"/>
        <v>1</v>
      </c>
      <c r="BS166">
        <f t="shared" si="29"/>
        <v>1</v>
      </c>
      <c r="BT166">
        <f t="shared" si="29"/>
        <v>1</v>
      </c>
      <c r="BU166">
        <f t="shared" si="28"/>
        <v>1</v>
      </c>
      <c r="BV166">
        <f t="shared" si="28"/>
        <v>1</v>
      </c>
      <c r="BW166">
        <f t="shared" si="28"/>
        <v>1</v>
      </c>
      <c r="BX166">
        <f t="shared" si="28"/>
        <v>1</v>
      </c>
      <c r="BY166">
        <f t="shared" si="28"/>
        <v>0</v>
      </c>
    </row>
    <row r="167" spans="1:77" ht="16.3" thickTop="1" thickBot="1" x14ac:dyDescent="0.3">
      <c r="A167" s="16" t="s">
        <v>456</v>
      </c>
      <c r="B167" s="16" t="s">
        <v>477</v>
      </c>
      <c r="C167" s="16" t="s">
        <v>478</v>
      </c>
      <c r="D167" s="10">
        <f>VLOOKUP(C167, Overview!C$3:D$403, 2, FALSE)</f>
        <v>3</v>
      </c>
      <c r="E167" s="34">
        <f t="shared" si="25"/>
        <v>3.6</v>
      </c>
      <c r="F167" s="33">
        <f>IFERROR(VLOOKUP($C167, 'All Indicators - Breakdown'!$C:$GQ, F$1, FALSE), " ")</f>
        <v>4</v>
      </c>
      <c r="G167" s="33">
        <f>IFERROR(VLOOKUP($C167, 'All Indicators - Breakdown'!$C:$GQ, G$1, FALSE), " ")</f>
        <v>1</v>
      </c>
      <c r="H167" s="33">
        <f>IFERROR(VLOOKUP($C167, 'All Indicators - Breakdown'!$C:$GQ, H$1, FALSE), " ")</f>
        <v>4</v>
      </c>
      <c r="I167" s="33">
        <f>IFERROR(VLOOKUP($C167, 'All Indicators - Breakdown'!$C:$GQ, I$1, FALSE), " ")</f>
        <v>3</v>
      </c>
      <c r="J167" s="33">
        <f>IFERROR(VLOOKUP($C167, 'All Indicators - Breakdown'!$C:$GQ, J$1, FALSE), " ")</f>
        <v>2</v>
      </c>
      <c r="K167" s="33">
        <f>IFERROR(VLOOKUP($C167, 'All Indicators - Breakdown'!$C:$GQ, K$1, FALSE), " ")</f>
        <v>1</v>
      </c>
      <c r="L167" s="33">
        <f>IFERROR(VLOOKUP($C167, 'All Indicators - Breakdown'!$C:$GQ, L$1, FALSE), " ")</f>
        <v>1</v>
      </c>
      <c r="M167" s="33">
        <f>IFERROR(VLOOKUP($C167, 'All Indicators - Breakdown'!$C:$GQ, M$1, FALSE), " ")</f>
        <v>3</v>
      </c>
      <c r="N167" s="33" t="str">
        <f>IFERROR(VLOOKUP($C167, 'All Indicators - Breakdown'!$C:$GQ, N$1, FALSE), " ")</f>
        <v>N/A</v>
      </c>
      <c r="O167" s="33">
        <f>IFERROR(VLOOKUP($C167, 'All Indicators - Breakdown'!$C:$GQ, O$1, FALSE), " ")</f>
        <v>1</v>
      </c>
      <c r="P167" s="33">
        <f>IFERROR(VLOOKUP($C167, 'All Indicators - Breakdown'!$C:$GQ, P$1, FALSE), " ")</f>
        <v>2</v>
      </c>
      <c r="Q167" s="33">
        <f>IFERROR(VLOOKUP($C167, 'All Indicators - Breakdown'!$C:$GQ, Q$1, FALSE), " ")</f>
        <v>1</v>
      </c>
      <c r="R167" s="33">
        <f>IFERROR(VLOOKUP($C167, 'All Indicators - Breakdown'!$C:$GQ, R$1, FALSE), " ")</f>
        <v>2</v>
      </c>
      <c r="S167" s="33">
        <f>IFERROR(VLOOKUP($C167, 'All Indicators - Breakdown'!$C:$GQ, S$1, FALSE), " ")</f>
        <v>4</v>
      </c>
      <c r="T167" s="33">
        <f>IFERROR(VLOOKUP($C167, 'All Indicators - Breakdown'!$C:$GQ, T$1, FALSE), " ")</f>
        <v>2</v>
      </c>
      <c r="U167" s="33">
        <f>IFERROR(VLOOKUP($C167, 'All Indicators - Breakdown'!$C:$GQ, U$1, FALSE), " ")</f>
        <v>3</v>
      </c>
      <c r="V167" s="33">
        <f>IFERROR(VLOOKUP($C167, 'All Indicators - Breakdown'!$C:$GQ, V$1, FALSE), " ")</f>
        <v>3</v>
      </c>
      <c r="W167" s="33">
        <f>IFERROR(VLOOKUP($C167, 'All Indicators - Breakdown'!$C:$GQ, W$1, FALSE), " ")</f>
        <v>5</v>
      </c>
      <c r="X167" s="33">
        <f>IFERROR(VLOOKUP($C167, 'All Indicators - Breakdown'!$C:$GQ, X$1, FALSE), " ")</f>
        <v>1</v>
      </c>
      <c r="Y167" s="33">
        <f>IFERROR(VLOOKUP($C167, 'All Indicators - Breakdown'!$C:$GQ, Y$1, FALSE), " ")</f>
        <v>1</v>
      </c>
      <c r="Z167" s="33">
        <f>IFERROR(VLOOKUP($C167, 'All Indicators - Breakdown'!$C:$GQ, Z$1, FALSE), " ")</f>
        <v>3</v>
      </c>
      <c r="AA167" s="33">
        <f>IFERROR(VLOOKUP($C167, 'All Indicators - Breakdown'!$C:$GQ, AA$1, FALSE), " ")</f>
        <v>1</v>
      </c>
      <c r="AB167" s="33">
        <f>IFERROR(VLOOKUP($C167, 'All Indicators - Breakdown'!$C:$GQ, AB$1, FALSE), " ")</f>
        <v>3</v>
      </c>
      <c r="AC167" s="33">
        <f>IFERROR(VLOOKUP($C167, 'All Indicators - Breakdown'!$C:$GQ, AC$1, FALSE), " ")</f>
        <v>5</v>
      </c>
      <c r="AD167" s="33">
        <f>IFERROR(VLOOKUP($C167, 'All Indicators - Breakdown'!$C:$GQ, AD$1, FALSE), " ")</f>
        <v>2</v>
      </c>
      <c r="AE167" s="33">
        <f>IFERROR(VLOOKUP($C167, 'All Indicators - Breakdown'!$C:$HE, AE$1, FALSE), " ")</f>
        <v>3</v>
      </c>
      <c r="AF167" s="33">
        <f>IFERROR(VLOOKUP($C167, 'All Indicators - Breakdown'!$C:$HE, AF$1, FALSE), " ")</f>
        <v>3</v>
      </c>
      <c r="AG167" s="33">
        <f>IFERROR(VLOOKUP($C167, 'All Indicators - Breakdown'!$C:$HE, AG$1, FALSE), " ")</f>
        <v>4</v>
      </c>
      <c r="AH167" s="33">
        <f>IFERROR(VLOOKUP($C167, 'All Indicators - Breakdown'!$C:$HE, AH$1, FALSE), " ")</f>
        <v>3</v>
      </c>
      <c r="AI167" s="33">
        <f>IFERROR(VLOOKUP($C167, 'All Indicators - Breakdown'!$C:$HE, AI$1, FALSE), " ")</f>
        <v>3</v>
      </c>
      <c r="AJ167" s="33">
        <f>IFERROR(VLOOKUP($C167, 'All Indicators - Breakdown'!$C:$HZ, AJ$1, FALSE), " ")</f>
        <v>5</v>
      </c>
      <c r="AK167" s="33">
        <f>IFERROR(VLOOKUP($C167, 'All Indicators - Breakdown'!$C:$HZ, AK$1, FALSE), " ")</f>
        <v>3</v>
      </c>
      <c r="AL167" s="33" t="str">
        <f>IFERROR(VLOOKUP($C167, 'All Indicators - Breakdown'!$C:$HZ, AL$1, FALSE), " ")</f>
        <v>N/A</v>
      </c>
      <c r="AM167" s="33">
        <f>IFERROR(VLOOKUP($C167, 'All Indicators - Breakdown'!$C:$IU, AM$1, FALSE), " ")</f>
        <v>1</v>
      </c>
      <c r="AN167" s="33">
        <f>IFERROR(VLOOKUP($C167, 'All Indicators - Breakdown'!$C:$IU, AN$1, FALSE), " ")</f>
        <v>1</v>
      </c>
      <c r="AO167" s="33">
        <f>IFERROR(VLOOKUP($C167, 'All Indicators - Breakdown'!$C:$IU, AO$1, FALSE), " ")</f>
        <v>1</v>
      </c>
      <c r="AP167">
        <f t="shared" si="30"/>
        <v>5</v>
      </c>
      <c r="AQ167">
        <f t="shared" si="30"/>
        <v>5</v>
      </c>
      <c r="AR167">
        <f t="shared" si="30"/>
        <v>5</v>
      </c>
      <c r="AS167">
        <f t="shared" si="30"/>
        <v>4</v>
      </c>
      <c r="AT167">
        <f t="shared" si="30"/>
        <v>4</v>
      </c>
      <c r="AU167">
        <f t="shared" si="30"/>
        <v>4</v>
      </c>
      <c r="AV167">
        <f t="shared" si="30"/>
        <v>4</v>
      </c>
      <c r="AW167">
        <f t="shared" si="30"/>
        <v>3</v>
      </c>
      <c r="AX167">
        <f t="shared" si="30"/>
        <v>3</v>
      </c>
      <c r="AY167">
        <f t="shared" si="30"/>
        <v>3</v>
      </c>
      <c r="AZ167">
        <f t="shared" si="30"/>
        <v>3</v>
      </c>
      <c r="BA167">
        <f t="shared" si="30"/>
        <v>3</v>
      </c>
      <c r="BB167">
        <f t="shared" si="30"/>
        <v>3</v>
      </c>
      <c r="BC167">
        <f t="shared" si="30"/>
        <v>3</v>
      </c>
      <c r="BD167">
        <f t="shared" si="30"/>
        <v>3</v>
      </c>
      <c r="BE167">
        <f t="shared" si="30"/>
        <v>3</v>
      </c>
      <c r="BF167">
        <f t="shared" si="29"/>
        <v>3</v>
      </c>
      <c r="BG167">
        <f t="shared" si="29"/>
        <v>3</v>
      </c>
      <c r="BH167">
        <f t="shared" si="29"/>
        <v>2</v>
      </c>
      <c r="BI167">
        <f t="shared" si="29"/>
        <v>2</v>
      </c>
      <c r="BJ167">
        <f t="shared" si="29"/>
        <v>2</v>
      </c>
      <c r="BK167">
        <f t="shared" si="29"/>
        <v>2</v>
      </c>
      <c r="BL167">
        <f t="shared" si="29"/>
        <v>2</v>
      </c>
      <c r="BM167">
        <f t="shared" si="29"/>
        <v>1</v>
      </c>
      <c r="BN167">
        <f t="shared" si="29"/>
        <v>1</v>
      </c>
      <c r="BO167">
        <f t="shared" si="29"/>
        <v>1</v>
      </c>
      <c r="BP167">
        <f t="shared" si="29"/>
        <v>1</v>
      </c>
      <c r="BQ167">
        <f t="shared" si="29"/>
        <v>1</v>
      </c>
      <c r="BR167">
        <f t="shared" si="29"/>
        <v>1</v>
      </c>
      <c r="BS167">
        <f t="shared" si="29"/>
        <v>1</v>
      </c>
      <c r="BT167">
        <f t="shared" si="29"/>
        <v>1</v>
      </c>
      <c r="BU167">
        <f t="shared" si="28"/>
        <v>1</v>
      </c>
      <c r="BV167">
        <f t="shared" si="28"/>
        <v>1</v>
      </c>
      <c r="BW167">
        <f t="shared" si="28"/>
        <v>1</v>
      </c>
      <c r="BX167">
        <f t="shared" si="28"/>
        <v>0</v>
      </c>
      <c r="BY167">
        <f t="shared" si="28"/>
        <v>0</v>
      </c>
    </row>
    <row r="168" spans="1:77" ht="16.3" thickTop="1" thickBot="1" x14ac:dyDescent="0.3">
      <c r="A168" s="16" t="s">
        <v>456</v>
      </c>
      <c r="B168" s="16" t="s">
        <v>479</v>
      </c>
      <c r="C168" s="16" t="s">
        <v>480</v>
      </c>
      <c r="D168" s="10">
        <f>VLOOKUP(C168, Overview!C$3:D$403, 2, FALSE)</f>
        <v>3</v>
      </c>
      <c r="E168" s="34">
        <f t="shared" si="25"/>
        <v>3.7</v>
      </c>
      <c r="F168" s="33">
        <f>IFERROR(VLOOKUP($C168, 'All Indicators - Breakdown'!$C:$GQ, F$1, FALSE), " ")</f>
        <v>4</v>
      </c>
      <c r="G168" s="33">
        <f>IFERROR(VLOOKUP($C168, 'All Indicators - Breakdown'!$C:$GQ, G$1, FALSE), " ")</f>
        <v>1</v>
      </c>
      <c r="H168" s="33">
        <f>IFERROR(VLOOKUP($C168, 'All Indicators - Breakdown'!$C:$GQ, H$1, FALSE), " ")</f>
        <v>4</v>
      </c>
      <c r="I168" s="33">
        <f>IFERROR(VLOOKUP($C168, 'All Indicators - Breakdown'!$C:$GQ, I$1, FALSE), " ")</f>
        <v>3</v>
      </c>
      <c r="J168" s="33">
        <f>IFERROR(VLOOKUP($C168, 'All Indicators - Breakdown'!$C:$GQ, J$1, FALSE), " ")</f>
        <v>2</v>
      </c>
      <c r="K168" s="33">
        <f>IFERROR(VLOOKUP($C168, 'All Indicators - Breakdown'!$C:$GQ, K$1, FALSE), " ")</f>
        <v>1</v>
      </c>
      <c r="L168" s="33">
        <f>IFERROR(VLOOKUP($C168, 'All Indicators - Breakdown'!$C:$GQ, L$1, FALSE), " ")</f>
        <v>1</v>
      </c>
      <c r="M168" s="33">
        <f>IFERROR(VLOOKUP($C168, 'All Indicators - Breakdown'!$C:$GQ, M$1, FALSE), " ")</f>
        <v>2</v>
      </c>
      <c r="N168" s="33" t="str">
        <f>IFERROR(VLOOKUP($C168, 'All Indicators - Breakdown'!$C:$GQ, N$1, FALSE), " ")</f>
        <v>N/A</v>
      </c>
      <c r="O168" s="33">
        <f>IFERROR(VLOOKUP($C168, 'All Indicators - Breakdown'!$C:$GQ, O$1, FALSE), " ")</f>
        <v>1</v>
      </c>
      <c r="P168" s="33">
        <f>IFERROR(VLOOKUP($C168, 'All Indicators - Breakdown'!$C:$GQ, P$1, FALSE), " ")</f>
        <v>1</v>
      </c>
      <c r="Q168" s="33">
        <f>IFERROR(VLOOKUP($C168, 'All Indicators - Breakdown'!$C:$GQ, Q$1, FALSE), " ")</f>
        <v>1</v>
      </c>
      <c r="R168" s="33">
        <f>IFERROR(VLOOKUP($C168, 'All Indicators - Breakdown'!$C:$GQ, R$1, FALSE), " ")</f>
        <v>2</v>
      </c>
      <c r="S168" s="33">
        <f>IFERROR(VLOOKUP($C168, 'All Indicators - Breakdown'!$C:$GQ, S$1, FALSE), " ")</f>
        <v>4</v>
      </c>
      <c r="T168" s="33">
        <f>IFERROR(VLOOKUP($C168, 'All Indicators - Breakdown'!$C:$GQ, T$1, FALSE), " ")</f>
        <v>2</v>
      </c>
      <c r="U168" s="33">
        <f>IFERROR(VLOOKUP($C168, 'All Indicators - Breakdown'!$C:$GQ, U$1, FALSE), " ")</f>
        <v>3</v>
      </c>
      <c r="V168" s="33">
        <f>IFERROR(VLOOKUP($C168, 'All Indicators - Breakdown'!$C:$GQ, V$1, FALSE), " ")</f>
        <v>3</v>
      </c>
      <c r="W168" s="33">
        <f>IFERROR(VLOOKUP($C168, 'All Indicators - Breakdown'!$C:$GQ, W$1, FALSE), " ")</f>
        <v>5</v>
      </c>
      <c r="X168" s="33">
        <f>IFERROR(VLOOKUP($C168, 'All Indicators - Breakdown'!$C:$GQ, X$1, FALSE), " ")</f>
        <v>1</v>
      </c>
      <c r="Y168" s="33">
        <f>IFERROR(VLOOKUP($C168, 'All Indicators - Breakdown'!$C:$GQ, Y$1, FALSE), " ")</f>
        <v>1</v>
      </c>
      <c r="Z168" s="33">
        <f>IFERROR(VLOOKUP($C168, 'All Indicators - Breakdown'!$C:$GQ, Z$1, FALSE), " ")</f>
        <v>3</v>
      </c>
      <c r="AA168" s="33">
        <f>IFERROR(VLOOKUP($C168, 'All Indicators - Breakdown'!$C:$GQ, AA$1, FALSE), " ")</f>
        <v>1</v>
      </c>
      <c r="AB168" s="33">
        <f>IFERROR(VLOOKUP($C168, 'All Indicators - Breakdown'!$C:$GQ, AB$1, FALSE), " ")</f>
        <v>3</v>
      </c>
      <c r="AC168" s="33">
        <f>IFERROR(VLOOKUP($C168, 'All Indicators - Breakdown'!$C:$GQ, AC$1, FALSE), " ")</f>
        <v>5</v>
      </c>
      <c r="AD168" s="33">
        <f>IFERROR(VLOOKUP($C168, 'All Indicators - Breakdown'!$C:$GQ, AD$1, FALSE), " ")</f>
        <v>2</v>
      </c>
      <c r="AE168" s="33">
        <f>IFERROR(VLOOKUP($C168, 'All Indicators - Breakdown'!$C:$HE, AE$1, FALSE), " ")</f>
        <v>3</v>
      </c>
      <c r="AF168" s="33">
        <f>IFERROR(VLOOKUP($C168, 'All Indicators - Breakdown'!$C:$HE, AF$1, FALSE), " ")</f>
        <v>3</v>
      </c>
      <c r="AG168" s="33">
        <f>IFERROR(VLOOKUP($C168, 'All Indicators - Breakdown'!$C:$HE, AG$1, FALSE), " ")</f>
        <v>4</v>
      </c>
      <c r="AH168" s="33">
        <f>IFERROR(VLOOKUP($C168, 'All Indicators - Breakdown'!$C:$HE, AH$1, FALSE), " ")</f>
        <v>3</v>
      </c>
      <c r="AI168" s="33">
        <f>IFERROR(VLOOKUP($C168, 'All Indicators - Breakdown'!$C:$HE, AI$1, FALSE), " ")</f>
        <v>3</v>
      </c>
      <c r="AJ168" s="33">
        <f>IFERROR(VLOOKUP($C168, 'All Indicators - Breakdown'!$C:$HZ, AJ$1, FALSE), " ")</f>
        <v>5</v>
      </c>
      <c r="AK168" s="33">
        <f>IFERROR(VLOOKUP($C168, 'All Indicators - Breakdown'!$C:$HZ, AK$1, FALSE), " ")</f>
        <v>4</v>
      </c>
      <c r="AL168" s="33">
        <f>IFERROR(VLOOKUP($C168, 'All Indicators - Breakdown'!$C:$HZ, AL$1, FALSE), " ")</f>
        <v>1</v>
      </c>
      <c r="AM168" s="33">
        <f>IFERROR(VLOOKUP($C168, 'All Indicators - Breakdown'!$C:$IU, AM$1, FALSE), " ")</f>
        <v>4</v>
      </c>
      <c r="AN168" s="33">
        <f>IFERROR(VLOOKUP($C168, 'All Indicators - Breakdown'!$C:$IU, AN$1, FALSE), " ")</f>
        <v>1</v>
      </c>
      <c r="AO168" s="33">
        <f>IFERROR(VLOOKUP($C168, 'All Indicators - Breakdown'!$C:$IU, AO$1, FALSE), " ")</f>
        <v>1</v>
      </c>
      <c r="AP168">
        <f t="shared" si="30"/>
        <v>5</v>
      </c>
      <c r="AQ168">
        <f t="shared" si="30"/>
        <v>5</v>
      </c>
      <c r="AR168">
        <f t="shared" si="30"/>
        <v>5</v>
      </c>
      <c r="AS168">
        <f t="shared" si="30"/>
        <v>4</v>
      </c>
      <c r="AT168">
        <f t="shared" si="30"/>
        <v>4</v>
      </c>
      <c r="AU168">
        <f t="shared" si="30"/>
        <v>4</v>
      </c>
      <c r="AV168">
        <f t="shared" si="30"/>
        <v>4</v>
      </c>
      <c r="AW168">
        <f t="shared" si="30"/>
        <v>4</v>
      </c>
      <c r="AX168">
        <f t="shared" si="30"/>
        <v>4</v>
      </c>
      <c r="AY168">
        <f t="shared" si="30"/>
        <v>3</v>
      </c>
      <c r="AZ168">
        <f t="shared" si="30"/>
        <v>3</v>
      </c>
      <c r="BA168">
        <f t="shared" si="30"/>
        <v>3</v>
      </c>
      <c r="BB168">
        <f t="shared" si="30"/>
        <v>3</v>
      </c>
      <c r="BC168">
        <f t="shared" si="30"/>
        <v>3</v>
      </c>
      <c r="BD168">
        <f t="shared" si="30"/>
        <v>3</v>
      </c>
      <c r="BE168">
        <f t="shared" si="30"/>
        <v>3</v>
      </c>
      <c r="BF168">
        <f t="shared" si="29"/>
        <v>3</v>
      </c>
      <c r="BG168">
        <f t="shared" si="29"/>
        <v>3</v>
      </c>
      <c r="BH168">
        <f t="shared" si="29"/>
        <v>2</v>
      </c>
      <c r="BI168">
        <f t="shared" si="29"/>
        <v>2</v>
      </c>
      <c r="BJ168">
        <f t="shared" si="29"/>
        <v>2</v>
      </c>
      <c r="BK168">
        <f t="shared" si="29"/>
        <v>2</v>
      </c>
      <c r="BL168">
        <f t="shared" si="29"/>
        <v>2</v>
      </c>
      <c r="BM168">
        <f t="shared" si="29"/>
        <v>1</v>
      </c>
      <c r="BN168">
        <f t="shared" si="29"/>
        <v>1</v>
      </c>
      <c r="BO168">
        <f t="shared" si="29"/>
        <v>1</v>
      </c>
      <c r="BP168">
        <f t="shared" si="29"/>
        <v>1</v>
      </c>
      <c r="BQ168">
        <f t="shared" si="29"/>
        <v>1</v>
      </c>
      <c r="BR168">
        <f t="shared" si="29"/>
        <v>1</v>
      </c>
      <c r="BS168">
        <f t="shared" si="29"/>
        <v>1</v>
      </c>
      <c r="BT168">
        <f t="shared" si="29"/>
        <v>1</v>
      </c>
      <c r="BU168">
        <f t="shared" si="28"/>
        <v>1</v>
      </c>
      <c r="BV168">
        <f t="shared" si="28"/>
        <v>1</v>
      </c>
      <c r="BW168">
        <f t="shared" si="28"/>
        <v>1</v>
      </c>
      <c r="BX168">
        <f t="shared" si="28"/>
        <v>1</v>
      </c>
      <c r="BY168">
        <f t="shared" si="28"/>
        <v>0</v>
      </c>
    </row>
    <row r="169" spans="1:77" ht="16.3" thickTop="1" thickBot="1" x14ac:dyDescent="0.3">
      <c r="A169" s="16" t="s">
        <v>456</v>
      </c>
      <c r="B169" s="16" t="s">
        <v>481</v>
      </c>
      <c r="C169" s="16" t="s">
        <v>482</v>
      </c>
      <c r="D169" s="10">
        <f>VLOOKUP(C169, Overview!C$3:D$403, 2, FALSE)</f>
        <v>2</v>
      </c>
      <c r="E169" s="34">
        <f t="shared" si="25"/>
        <v>3.3</v>
      </c>
      <c r="F169" s="33">
        <f>IFERROR(VLOOKUP($C169, 'All Indicators - Breakdown'!$C:$GQ, F$1, FALSE), " ")</f>
        <v>4</v>
      </c>
      <c r="G169" s="33">
        <f>IFERROR(VLOOKUP($C169, 'All Indicators - Breakdown'!$C:$GQ, G$1, FALSE), " ")</f>
        <v>1</v>
      </c>
      <c r="H169" s="33">
        <f>IFERROR(VLOOKUP($C169, 'All Indicators - Breakdown'!$C:$GQ, H$1, FALSE), " ")</f>
        <v>4</v>
      </c>
      <c r="I169" s="33">
        <f>IFERROR(VLOOKUP($C169, 'All Indicators - Breakdown'!$C:$GQ, I$1, FALSE), " ")</f>
        <v>3</v>
      </c>
      <c r="J169" s="33">
        <f>IFERROR(VLOOKUP($C169, 'All Indicators - Breakdown'!$C:$GQ, J$1, FALSE), " ")</f>
        <v>2</v>
      </c>
      <c r="K169" s="33">
        <f>IFERROR(VLOOKUP($C169, 'All Indicators - Breakdown'!$C:$GQ, K$1, FALSE), " ")</f>
        <v>1</v>
      </c>
      <c r="L169" s="33">
        <f>IFERROR(VLOOKUP($C169, 'All Indicators - Breakdown'!$C:$GQ, L$1, FALSE), " ")</f>
        <v>1</v>
      </c>
      <c r="M169" s="33">
        <f>IFERROR(VLOOKUP($C169, 'All Indicators - Breakdown'!$C:$GQ, M$1, FALSE), " ")</f>
        <v>2</v>
      </c>
      <c r="N169" s="33" t="str">
        <f>IFERROR(VLOOKUP($C169, 'All Indicators - Breakdown'!$C:$GQ, N$1, FALSE), " ")</f>
        <v>N/A</v>
      </c>
      <c r="O169" s="33">
        <f>IFERROR(VLOOKUP($C169, 'All Indicators - Breakdown'!$C:$GQ, O$1, FALSE), " ")</f>
        <v>1</v>
      </c>
      <c r="P169" s="33">
        <f>IFERROR(VLOOKUP($C169, 'All Indicators - Breakdown'!$C:$GQ, P$1, FALSE), " ")</f>
        <v>1</v>
      </c>
      <c r="Q169" s="33">
        <f>IFERROR(VLOOKUP($C169, 'All Indicators - Breakdown'!$C:$GQ, Q$1, FALSE), " ")</f>
        <v>1</v>
      </c>
      <c r="R169" s="33">
        <f>IFERROR(VLOOKUP($C169, 'All Indicators - Breakdown'!$C:$GQ, R$1, FALSE), " ")</f>
        <v>2</v>
      </c>
      <c r="S169" s="33">
        <f>IFERROR(VLOOKUP($C169, 'All Indicators - Breakdown'!$C:$GQ, S$1, FALSE), " ")</f>
        <v>4</v>
      </c>
      <c r="T169" s="33">
        <f>IFERROR(VLOOKUP($C169, 'All Indicators - Breakdown'!$C:$GQ, T$1, FALSE), " ")</f>
        <v>2</v>
      </c>
      <c r="U169" s="33">
        <f>IFERROR(VLOOKUP($C169, 'All Indicators - Breakdown'!$C:$GQ, U$1, FALSE), " ")</f>
        <v>3</v>
      </c>
      <c r="V169" s="33">
        <f>IFERROR(VLOOKUP($C169, 'All Indicators - Breakdown'!$C:$GQ, V$1, FALSE), " ")</f>
        <v>3</v>
      </c>
      <c r="W169" s="33">
        <f>IFERROR(VLOOKUP($C169, 'All Indicators - Breakdown'!$C:$GQ, W$1, FALSE), " ")</f>
        <v>5</v>
      </c>
      <c r="X169" s="33">
        <f>IFERROR(VLOOKUP($C169, 'All Indicators - Breakdown'!$C:$GQ, X$1, FALSE), " ")</f>
        <v>1</v>
      </c>
      <c r="Y169" s="33">
        <f>IFERROR(VLOOKUP($C169, 'All Indicators - Breakdown'!$C:$GQ, Y$1, FALSE), " ")</f>
        <v>1</v>
      </c>
      <c r="Z169" s="33">
        <f>IFERROR(VLOOKUP($C169, 'All Indicators - Breakdown'!$C:$GQ, Z$1, FALSE), " ")</f>
        <v>3</v>
      </c>
      <c r="AA169" s="33">
        <f>IFERROR(VLOOKUP($C169, 'All Indicators - Breakdown'!$C:$GQ, AA$1, FALSE), " ")</f>
        <v>1</v>
      </c>
      <c r="AB169" s="33">
        <f>IFERROR(VLOOKUP($C169, 'All Indicators - Breakdown'!$C:$GQ, AB$1, FALSE), " ")</f>
        <v>3</v>
      </c>
      <c r="AC169" s="33">
        <f>IFERROR(VLOOKUP($C169, 'All Indicators - Breakdown'!$C:$GQ, AC$1, FALSE), " ")</f>
        <v>5</v>
      </c>
      <c r="AD169" s="33">
        <f>IFERROR(VLOOKUP($C169, 'All Indicators - Breakdown'!$C:$GQ, AD$1, FALSE), " ")</f>
        <v>2</v>
      </c>
      <c r="AE169" s="33">
        <f>IFERROR(VLOOKUP($C169, 'All Indicators - Breakdown'!$C:$HE, AE$1, FALSE), " ")</f>
        <v>3</v>
      </c>
      <c r="AF169" s="33">
        <f>IFERROR(VLOOKUP($C169, 'All Indicators - Breakdown'!$C:$HE, AF$1, FALSE), " ")</f>
        <v>2</v>
      </c>
      <c r="AG169" s="33">
        <f>IFERROR(VLOOKUP($C169, 'All Indicators - Breakdown'!$C:$HE, AG$1, FALSE), " ")</f>
        <v>4</v>
      </c>
      <c r="AH169" s="33">
        <f>IFERROR(VLOOKUP($C169, 'All Indicators - Breakdown'!$C:$HE, AH$1, FALSE), " ")</f>
        <v>3</v>
      </c>
      <c r="AI169" s="33">
        <f>IFERROR(VLOOKUP($C169, 'All Indicators - Breakdown'!$C:$HE, AI$1, FALSE), " ")</f>
        <v>3</v>
      </c>
      <c r="AJ169" s="33">
        <f>IFERROR(VLOOKUP($C169, 'All Indicators - Breakdown'!$C:$HZ, AJ$1, FALSE), " ")</f>
        <v>2</v>
      </c>
      <c r="AK169" s="33">
        <f>IFERROR(VLOOKUP($C169, 'All Indicators - Breakdown'!$C:$HZ, AK$1, FALSE), " ")</f>
        <v>2</v>
      </c>
      <c r="AL169" s="33">
        <f>IFERROR(VLOOKUP($C169, 'All Indicators - Breakdown'!$C:$HZ, AL$1, FALSE), " ")</f>
        <v>1</v>
      </c>
      <c r="AM169" s="33">
        <f>IFERROR(VLOOKUP($C169, 'All Indicators - Breakdown'!$C:$IU, AM$1, FALSE), " ")</f>
        <v>1</v>
      </c>
      <c r="AN169" s="33">
        <f>IFERROR(VLOOKUP($C169, 'All Indicators - Breakdown'!$C:$IU, AN$1, FALSE), " ")</f>
        <v>1</v>
      </c>
      <c r="AO169" s="33">
        <f>IFERROR(VLOOKUP($C169, 'All Indicators - Breakdown'!$C:$IU, AO$1, FALSE), " ")</f>
        <v>1</v>
      </c>
      <c r="AP169">
        <f t="shared" si="30"/>
        <v>5</v>
      </c>
      <c r="AQ169">
        <f t="shared" si="30"/>
        <v>5</v>
      </c>
      <c r="AR169">
        <f t="shared" si="30"/>
        <v>4</v>
      </c>
      <c r="AS169">
        <f t="shared" si="30"/>
        <v>4</v>
      </c>
      <c r="AT169">
        <f t="shared" si="30"/>
        <v>4</v>
      </c>
      <c r="AU169">
        <f t="shared" si="30"/>
        <v>4</v>
      </c>
      <c r="AV169">
        <f t="shared" si="30"/>
        <v>3</v>
      </c>
      <c r="AW169">
        <f t="shared" si="30"/>
        <v>3</v>
      </c>
      <c r="AX169">
        <f t="shared" si="30"/>
        <v>3</v>
      </c>
      <c r="AY169">
        <f t="shared" si="30"/>
        <v>3</v>
      </c>
      <c r="AZ169">
        <f t="shared" si="30"/>
        <v>3</v>
      </c>
      <c r="BA169">
        <f t="shared" si="30"/>
        <v>3</v>
      </c>
      <c r="BB169">
        <f t="shared" si="30"/>
        <v>3</v>
      </c>
      <c r="BC169">
        <f t="shared" si="30"/>
        <v>3</v>
      </c>
      <c r="BD169">
        <f t="shared" si="30"/>
        <v>2</v>
      </c>
      <c r="BE169">
        <f t="shared" si="30"/>
        <v>2</v>
      </c>
      <c r="BF169">
        <f t="shared" si="29"/>
        <v>2</v>
      </c>
      <c r="BG169">
        <f t="shared" si="29"/>
        <v>2</v>
      </c>
      <c r="BH169">
        <f t="shared" si="29"/>
        <v>2</v>
      </c>
      <c r="BI169">
        <f t="shared" si="29"/>
        <v>2</v>
      </c>
      <c r="BJ169">
        <f t="shared" si="29"/>
        <v>2</v>
      </c>
      <c r="BK169">
        <f t="shared" si="29"/>
        <v>2</v>
      </c>
      <c r="BL169">
        <f t="shared" si="29"/>
        <v>1</v>
      </c>
      <c r="BM169">
        <f t="shared" si="29"/>
        <v>1</v>
      </c>
      <c r="BN169">
        <f t="shared" si="29"/>
        <v>1</v>
      </c>
      <c r="BO169">
        <f t="shared" si="29"/>
        <v>1</v>
      </c>
      <c r="BP169">
        <f t="shared" si="29"/>
        <v>1</v>
      </c>
      <c r="BQ169">
        <f t="shared" si="29"/>
        <v>1</v>
      </c>
      <c r="BR169">
        <f t="shared" si="29"/>
        <v>1</v>
      </c>
      <c r="BS169">
        <f t="shared" si="29"/>
        <v>1</v>
      </c>
      <c r="BT169">
        <f t="shared" si="29"/>
        <v>1</v>
      </c>
      <c r="BU169">
        <f t="shared" si="28"/>
        <v>1</v>
      </c>
      <c r="BV169">
        <f t="shared" si="28"/>
        <v>1</v>
      </c>
      <c r="BW169">
        <f t="shared" si="28"/>
        <v>1</v>
      </c>
      <c r="BX169">
        <f t="shared" si="28"/>
        <v>1</v>
      </c>
      <c r="BY169">
        <f t="shared" si="28"/>
        <v>0</v>
      </c>
    </row>
    <row r="170" spans="1:77" ht="16.3" thickTop="1" thickBot="1" x14ac:dyDescent="0.3">
      <c r="A170" s="16" t="s">
        <v>483</v>
      </c>
      <c r="B170" s="16" t="s">
        <v>484</v>
      </c>
      <c r="C170" s="16" t="s">
        <v>485</v>
      </c>
      <c r="D170" s="10">
        <f>VLOOKUP(C170, Overview!C$3:D$403, 2, FALSE)</f>
        <v>3</v>
      </c>
      <c r="E170" s="34">
        <f t="shared" si="25"/>
        <v>3.1</v>
      </c>
      <c r="F170" s="33">
        <f>IFERROR(VLOOKUP($C170, 'All Indicators - Breakdown'!$C:$GQ, F$1, FALSE), " ")</f>
        <v>3</v>
      </c>
      <c r="G170" s="33">
        <f>IFERROR(VLOOKUP($C170, 'All Indicators - Breakdown'!$C:$GQ, G$1, FALSE), " ")</f>
        <v>1</v>
      </c>
      <c r="H170" s="33">
        <f>IFERROR(VLOOKUP($C170, 'All Indicators - Breakdown'!$C:$GQ, H$1, FALSE), " ")</f>
        <v>3</v>
      </c>
      <c r="I170" s="33">
        <f>IFERROR(VLOOKUP($C170, 'All Indicators - Breakdown'!$C:$GQ, I$1, FALSE), " ")</f>
        <v>3</v>
      </c>
      <c r="J170" s="33">
        <f>IFERROR(VLOOKUP($C170, 'All Indicators - Breakdown'!$C:$GQ, J$1, FALSE), " ")</f>
        <v>3</v>
      </c>
      <c r="K170" s="33">
        <f>IFERROR(VLOOKUP($C170, 'All Indicators - Breakdown'!$C:$GQ, K$1, FALSE), " ")</f>
        <v>1</v>
      </c>
      <c r="L170" s="33">
        <f>IFERROR(VLOOKUP($C170, 'All Indicators - Breakdown'!$C:$GQ, L$1, FALSE), " ")</f>
        <v>1</v>
      </c>
      <c r="M170" s="33">
        <f>IFERROR(VLOOKUP($C170, 'All Indicators - Breakdown'!$C:$GQ, M$1, FALSE), " ")</f>
        <v>2</v>
      </c>
      <c r="N170" s="33" t="str">
        <f>IFERROR(VLOOKUP($C170, 'All Indicators - Breakdown'!$C:$GQ, N$1, FALSE), " ")</f>
        <v>N/A</v>
      </c>
      <c r="O170" s="33">
        <f>IFERROR(VLOOKUP($C170, 'All Indicators - Breakdown'!$C:$GQ, O$1, FALSE), " ")</f>
        <v>3</v>
      </c>
      <c r="P170" s="33">
        <f>IFERROR(VLOOKUP($C170, 'All Indicators - Breakdown'!$C:$GQ, P$1, FALSE), " ")</f>
        <v>2</v>
      </c>
      <c r="Q170" s="33">
        <f>IFERROR(VLOOKUP($C170, 'All Indicators - Breakdown'!$C:$GQ, Q$1, FALSE), " ")</f>
        <v>1</v>
      </c>
      <c r="R170" s="33">
        <f>IFERROR(VLOOKUP($C170, 'All Indicators - Breakdown'!$C:$GQ, R$1, FALSE), " ")</f>
        <v>2</v>
      </c>
      <c r="S170" s="33">
        <f>IFERROR(VLOOKUP($C170, 'All Indicators - Breakdown'!$C:$GQ, S$1, FALSE), " ")</f>
        <v>3</v>
      </c>
      <c r="T170" s="33">
        <f>IFERROR(VLOOKUP($C170, 'All Indicators - Breakdown'!$C:$GQ, T$1, FALSE), " ")</f>
        <v>3</v>
      </c>
      <c r="U170" s="33">
        <f>IFERROR(VLOOKUP($C170, 'All Indicators - Breakdown'!$C:$GQ, U$1, FALSE), " ")</f>
        <v>1</v>
      </c>
      <c r="V170" s="33">
        <f>IFERROR(VLOOKUP($C170, 'All Indicators - Breakdown'!$C:$GQ, V$1, FALSE), " ")</f>
        <v>3</v>
      </c>
      <c r="W170" s="33">
        <f>IFERROR(VLOOKUP($C170, 'All Indicators - Breakdown'!$C:$GQ, W$1, FALSE), " ")</f>
        <v>3</v>
      </c>
      <c r="X170" s="33">
        <f>IFERROR(VLOOKUP($C170, 'All Indicators - Breakdown'!$C:$GQ, X$1, FALSE), " ")</f>
        <v>1</v>
      </c>
      <c r="Y170" s="33">
        <f>IFERROR(VLOOKUP($C170, 'All Indicators - Breakdown'!$C:$GQ, Y$1, FALSE), " ")</f>
        <v>1</v>
      </c>
      <c r="Z170" s="33">
        <f>IFERROR(VLOOKUP($C170, 'All Indicators - Breakdown'!$C:$GQ, Z$1, FALSE), " ")</f>
        <v>3</v>
      </c>
      <c r="AA170" s="33">
        <f>IFERROR(VLOOKUP($C170, 'All Indicators - Breakdown'!$C:$GQ, AA$1, FALSE), " ")</f>
        <v>1</v>
      </c>
      <c r="AB170" s="33">
        <f>IFERROR(VLOOKUP($C170, 'All Indicators - Breakdown'!$C:$GQ, AB$1, FALSE), " ")</f>
        <v>3</v>
      </c>
      <c r="AC170" s="33">
        <f>IFERROR(VLOOKUP($C170, 'All Indicators - Breakdown'!$C:$GQ, AC$1, FALSE), " ")</f>
        <v>4</v>
      </c>
      <c r="AD170" s="33">
        <f>IFERROR(VLOOKUP($C170, 'All Indicators - Breakdown'!$C:$GQ, AD$1, FALSE), " ")</f>
        <v>1</v>
      </c>
      <c r="AE170" s="33">
        <f>IFERROR(VLOOKUP($C170, 'All Indicators - Breakdown'!$C:$HE, AE$1, FALSE), " ")</f>
        <v>1</v>
      </c>
      <c r="AF170" s="33">
        <f>IFERROR(VLOOKUP($C170, 'All Indicators - Breakdown'!$C:$HE, AF$1, FALSE), " ")</f>
        <v>3</v>
      </c>
      <c r="AG170" s="33">
        <f>IFERROR(VLOOKUP($C170, 'All Indicators - Breakdown'!$C:$HE, AG$1, FALSE), " ")</f>
        <v>4</v>
      </c>
      <c r="AH170" s="33">
        <f>IFERROR(VLOOKUP($C170, 'All Indicators - Breakdown'!$C:$HE, AH$1, FALSE), " ")</f>
        <v>2</v>
      </c>
      <c r="AI170" s="33">
        <f>IFERROR(VLOOKUP($C170, 'All Indicators - Breakdown'!$C:$HE, AI$1, FALSE), " ")</f>
        <v>2</v>
      </c>
      <c r="AJ170" s="33">
        <f>IFERROR(VLOOKUP($C170, 'All Indicators - Breakdown'!$C:$HZ, AJ$1, FALSE), " ")</f>
        <v>4</v>
      </c>
      <c r="AK170" s="33">
        <f>IFERROR(VLOOKUP($C170, 'All Indicators - Breakdown'!$C:$HZ, AK$1, FALSE), " ")</f>
        <v>2</v>
      </c>
      <c r="AL170" s="33">
        <f>IFERROR(VLOOKUP($C170, 'All Indicators - Breakdown'!$C:$HZ, AL$1, FALSE), " ")</f>
        <v>1</v>
      </c>
      <c r="AM170" s="33">
        <f>IFERROR(VLOOKUP($C170, 'All Indicators - Breakdown'!$C:$IU, AM$1, FALSE), " ")</f>
        <v>1</v>
      </c>
      <c r="AN170" s="33">
        <f>IFERROR(VLOOKUP($C170, 'All Indicators - Breakdown'!$C:$IU, AN$1, FALSE), " ")</f>
        <v>1</v>
      </c>
      <c r="AO170" s="33">
        <f>IFERROR(VLOOKUP($C170, 'All Indicators - Breakdown'!$C:$IU, AO$1, FALSE), " ")</f>
        <v>1</v>
      </c>
      <c r="AP170">
        <f t="shared" si="30"/>
        <v>4</v>
      </c>
      <c r="AQ170">
        <f t="shared" si="30"/>
        <v>4</v>
      </c>
      <c r="AR170">
        <f t="shared" si="30"/>
        <v>4</v>
      </c>
      <c r="AS170">
        <f t="shared" si="30"/>
        <v>3</v>
      </c>
      <c r="AT170">
        <f t="shared" si="30"/>
        <v>3</v>
      </c>
      <c r="AU170">
        <f t="shared" si="30"/>
        <v>3</v>
      </c>
      <c r="AV170">
        <f t="shared" si="30"/>
        <v>3</v>
      </c>
      <c r="AW170">
        <f t="shared" si="30"/>
        <v>3</v>
      </c>
      <c r="AX170">
        <f t="shared" si="30"/>
        <v>3</v>
      </c>
      <c r="AY170">
        <f t="shared" si="30"/>
        <v>3</v>
      </c>
      <c r="AZ170">
        <f t="shared" si="30"/>
        <v>3</v>
      </c>
      <c r="BA170">
        <f t="shared" si="30"/>
        <v>3</v>
      </c>
      <c r="BB170">
        <f t="shared" si="30"/>
        <v>3</v>
      </c>
      <c r="BC170">
        <f t="shared" si="30"/>
        <v>3</v>
      </c>
      <c r="BD170">
        <f t="shared" si="30"/>
        <v>3</v>
      </c>
      <c r="BE170">
        <f t="shared" si="30"/>
        <v>2</v>
      </c>
      <c r="BF170">
        <f t="shared" si="29"/>
        <v>2</v>
      </c>
      <c r="BG170">
        <f t="shared" si="29"/>
        <v>2</v>
      </c>
      <c r="BH170">
        <f t="shared" si="29"/>
        <v>2</v>
      </c>
      <c r="BI170">
        <f t="shared" si="29"/>
        <v>2</v>
      </c>
      <c r="BJ170">
        <f t="shared" si="29"/>
        <v>2</v>
      </c>
      <c r="BK170">
        <f t="shared" si="29"/>
        <v>1</v>
      </c>
      <c r="BL170">
        <f t="shared" si="29"/>
        <v>1</v>
      </c>
      <c r="BM170">
        <f t="shared" si="29"/>
        <v>1</v>
      </c>
      <c r="BN170">
        <f t="shared" si="29"/>
        <v>1</v>
      </c>
      <c r="BO170">
        <f t="shared" si="29"/>
        <v>1</v>
      </c>
      <c r="BP170">
        <f t="shared" si="29"/>
        <v>1</v>
      </c>
      <c r="BQ170">
        <f t="shared" si="29"/>
        <v>1</v>
      </c>
      <c r="BR170">
        <f t="shared" si="29"/>
        <v>1</v>
      </c>
      <c r="BS170">
        <f t="shared" si="29"/>
        <v>1</v>
      </c>
      <c r="BT170">
        <f t="shared" si="29"/>
        <v>1</v>
      </c>
      <c r="BU170">
        <f t="shared" si="28"/>
        <v>1</v>
      </c>
      <c r="BV170">
        <f t="shared" si="28"/>
        <v>1</v>
      </c>
      <c r="BW170">
        <f t="shared" si="28"/>
        <v>1</v>
      </c>
      <c r="BX170">
        <f t="shared" si="28"/>
        <v>1</v>
      </c>
      <c r="BY170">
        <f t="shared" si="28"/>
        <v>0</v>
      </c>
    </row>
    <row r="171" spans="1:77" ht="16.3" thickTop="1" thickBot="1" x14ac:dyDescent="0.3">
      <c r="A171" s="16" t="s">
        <v>483</v>
      </c>
      <c r="B171" s="16" t="s">
        <v>486</v>
      </c>
      <c r="C171" s="16" t="s">
        <v>487</v>
      </c>
      <c r="D171" s="10">
        <f>VLOOKUP(C171, Overview!C$3:D$403, 2, FALSE)</f>
        <v>3</v>
      </c>
      <c r="E171" s="34">
        <f t="shared" si="25"/>
        <v>3.6</v>
      </c>
      <c r="F171" s="33">
        <f>IFERROR(VLOOKUP($C171, 'All Indicators - Breakdown'!$C:$GQ, F$1, FALSE), " ")</f>
        <v>4</v>
      </c>
      <c r="G171" s="33">
        <f>IFERROR(VLOOKUP($C171, 'All Indicators - Breakdown'!$C:$GQ, G$1, FALSE), " ")</f>
        <v>3</v>
      </c>
      <c r="H171" s="33">
        <f>IFERROR(VLOOKUP($C171, 'All Indicators - Breakdown'!$C:$GQ, H$1, FALSE), " ")</f>
        <v>3</v>
      </c>
      <c r="I171" s="33">
        <f>IFERROR(VLOOKUP($C171, 'All Indicators - Breakdown'!$C:$GQ, I$1, FALSE), " ")</f>
        <v>4</v>
      </c>
      <c r="J171" s="33">
        <f>IFERROR(VLOOKUP($C171, 'All Indicators - Breakdown'!$C:$GQ, J$1, FALSE), " ")</f>
        <v>3</v>
      </c>
      <c r="K171" s="33">
        <f>IFERROR(VLOOKUP($C171, 'All Indicators - Breakdown'!$C:$GQ, K$1, FALSE), " ")</f>
        <v>1</v>
      </c>
      <c r="L171" s="33">
        <f>IFERROR(VLOOKUP($C171, 'All Indicators - Breakdown'!$C:$GQ, L$1, FALSE), " ")</f>
        <v>1</v>
      </c>
      <c r="M171" s="33">
        <f>IFERROR(VLOOKUP($C171, 'All Indicators - Breakdown'!$C:$GQ, M$1, FALSE), " ")</f>
        <v>2</v>
      </c>
      <c r="N171" s="33" t="str">
        <f>IFERROR(VLOOKUP($C171, 'All Indicators - Breakdown'!$C:$GQ, N$1, FALSE), " ")</f>
        <v>N/A</v>
      </c>
      <c r="O171" s="33">
        <f>IFERROR(VLOOKUP($C171, 'All Indicators - Breakdown'!$C:$GQ, O$1, FALSE), " ")</f>
        <v>3</v>
      </c>
      <c r="P171" s="33">
        <f>IFERROR(VLOOKUP($C171, 'All Indicators - Breakdown'!$C:$GQ, P$1, FALSE), " ")</f>
        <v>1</v>
      </c>
      <c r="Q171" s="33">
        <f>IFERROR(VLOOKUP($C171, 'All Indicators - Breakdown'!$C:$GQ, Q$1, FALSE), " ")</f>
        <v>3</v>
      </c>
      <c r="R171" s="33">
        <f>IFERROR(VLOOKUP($C171, 'All Indicators - Breakdown'!$C:$GQ, R$1, FALSE), " ")</f>
        <v>2</v>
      </c>
      <c r="S171" s="33">
        <f>IFERROR(VLOOKUP($C171, 'All Indicators - Breakdown'!$C:$GQ, S$1, FALSE), " ")</f>
        <v>2</v>
      </c>
      <c r="T171" s="33">
        <f>IFERROR(VLOOKUP($C171, 'All Indicators - Breakdown'!$C:$GQ, T$1, FALSE), " ")</f>
        <v>2</v>
      </c>
      <c r="U171" s="33">
        <f>IFERROR(VLOOKUP($C171, 'All Indicators - Breakdown'!$C:$GQ, U$1, FALSE), " ")</f>
        <v>3</v>
      </c>
      <c r="V171" s="33">
        <f>IFERROR(VLOOKUP($C171, 'All Indicators - Breakdown'!$C:$GQ, V$1, FALSE), " ")</f>
        <v>1</v>
      </c>
      <c r="W171" s="33">
        <f>IFERROR(VLOOKUP($C171, 'All Indicators - Breakdown'!$C:$GQ, W$1, FALSE), " ")</f>
        <v>5</v>
      </c>
      <c r="X171" s="33">
        <f>IFERROR(VLOOKUP($C171, 'All Indicators - Breakdown'!$C:$GQ, X$1, FALSE), " ")</f>
        <v>1</v>
      </c>
      <c r="Y171" s="33">
        <f>IFERROR(VLOOKUP($C171, 'All Indicators - Breakdown'!$C:$GQ, Y$1, FALSE), " ")</f>
        <v>1</v>
      </c>
      <c r="Z171" s="33">
        <f>IFERROR(VLOOKUP($C171, 'All Indicators - Breakdown'!$C:$GQ, Z$1, FALSE), " ")</f>
        <v>3</v>
      </c>
      <c r="AA171" s="33">
        <f>IFERROR(VLOOKUP($C171, 'All Indicators - Breakdown'!$C:$GQ, AA$1, FALSE), " ")</f>
        <v>2</v>
      </c>
      <c r="AB171" s="33">
        <f>IFERROR(VLOOKUP($C171, 'All Indicators - Breakdown'!$C:$GQ, AB$1, FALSE), " ")</f>
        <v>3</v>
      </c>
      <c r="AC171" s="33">
        <f>IFERROR(VLOOKUP($C171, 'All Indicators - Breakdown'!$C:$GQ, AC$1, FALSE), " ")</f>
        <v>5</v>
      </c>
      <c r="AD171" s="33">
        <f>IFERROR(VLOOKUP($C171, 'All Indicators - Breakdown'!$C:$GQ, AD$1, FALSE), " ")</f>
        <v>1</v>
      </c>
      <c r="AE171" s="33">
        <f>IFERROR(VLOOKUP($C171, 'All Indicators - Breakdown'!$C:$HE, AE$1, FALSE), " ")</f>
        <v>1</v>
      </c>
      <c r="AF171" s="33">
        <f>IFERROR(VLOOKUP($C171, 'All Indicators - Breakdown'!$C:$HE, AF$1, FALSE), " ")</f>
        <v>3</v>
      </c>
      <c r="AG171" s="33">
        <f>IFERROR(VLOOKUP($C171, 'All Indicators - Breakdown'!$C:$HE, AG$1, FALSE), " ")</f>
        <v>4</v>
      </c>
      <c r="AH171" s="33">
        <f>IFERROR(VLOOKUP($C171, 'All Indicators - Breakdown'!$C:$HE, AH$1, FALSE), " ")</f>
        <v>2</v>
      </c>
      <c r="AI171" s="33">
        <f>IFERROR(VLOOKUP($C171, 'All Indicators - Breakdown'!$C:$HE, AI$1, FALSE), " ")</f>
        <v>2</v>
      </c>
      <c r="AJ171" s="33">
        <f>IFERROR(VLOOKUP($C171, 'All Indicators - Breakdown'!$C:$HZ, AJ$1, FALSE), " ")</f>
        <v>4</v>
      </c>
      <c r="AK171" s="33">
        <f>IFERROR(VLOOKUP($C171, 'All Indicators - Breakdown'!$C:$HZ, AK$1, FALSE), " ")</f>
        <v>4</v>
      </c>
      <c r="AL171" s="33">
        <f>IFERROR(VLOOKUP($C171, 'All Indicators - Breakdown'!$C:$HZ, AL$1, FALSE), " ")</f>
        <v>2</v>
      </c>
      <c r="AM171" s="33">
        <f>IFERROR(VLOOKUP($C171, 'All Indicators - Breakdown'!$C:$IU, AM$1, FALSE), " ")</f>
        <v>4</v>
      </c>
      <c r="AN171" s="33">
        <f>IFERROR(VLOOKUP($C171, 'All Indicators - Breakdown'!$C:$IU, AN$1, FALSE), " ")</f>
        <v>1</v>
      </c>
      <c r="AO171" s="33">
        <f>IFERROR(VLOOKUP($C171, 'All Indicators - Breakdown'!$C:$IU, AO$1, FALSE), " ")</f>
        <v>1</v>
      </c>
      <c r="AP171">
        <f t="shared" si="30"/>
        <v>5</v>
      </c>
      <c r="AQ171">
        <f t="shared" si="30"/>
        <v>5</v>
      </c>
      <c r="AR171">
        <f t="shared" si="30"/>
        <v>4</v>
      </c>
      <c r="AS171">
        <f t="shared" si="30"/>
        <v>4</v>
      </c>
      <c r="AT171">
        <f t="shared" si="30"/>
        <v>4</v>
      </c>
      <c r="AU171">
        <f t="shared" si="30"/>
        <v>4</v>
      </c>
      <c r="AV171">
        <f t="shared" si="30"/>
        <v>4</v>
      </c>
      <c r="AW171">
        <f t="shared" si="30"/>
        <v>4</v>
      </c>
      <c r="AX171">
        <f t="shared" si="30"/>
        <v>3</v>
      </c>
      <c r="AY171">
        <f t="shared" si="30"/>
        <v>3</v>
      </c>
      <c r="AZ171">
        <f t="shared" si="30"/>
        <v>3</v>
      </c>
      <c r="BA171">
        <f t="shared" si="30"/>
        <v>3</v>
      </c>
      <c r="BB171">
        <f t="shared" si="30"/>
        <v>3</v>
      </c>
      <c r="BC171">
        <f t="shared" si="30"/>
        <v>3</v>
      </c>
      <c r="BD171">
        <f t="shared" si="30"/>
        <v>3</v>
      </c>
      <c r="BE171">
        <f t="shared" ref="BE171:BT186" si="31">IFERROR(LARGE($F171:$AO171, BE$1), 0)</f>
        <v>3</v>
      </c>
      <c r="BF171">
        <f t="shared" si="31"/>
        <v>3</v>
      </c>
      <c r="BG171">
        <f t="shared" si="31"/>
        <v>2</v>
      </c>
      <c r="BH171">
        <f t="shared" si="31"/>
        <v>2</v>
      </c>
      <c r="BI171">
        <f t="shared" si="31"/>
        <v>2</v>
      </c>
      <c r="BJ171">
        <f t="shared" si="31"/>
        <v>2</v>
      </c>
      <c r="BK171">
        <f t="shared" si="31"/>
        <v>2</v>
      </c>
      <c r="BL171">
        <f t="shared" si="31"/>
        <v>2</v>
      </c>
      <c r="BM171">
        <f t="shared" si="31"/>
        <v>2</v>
      </c>
      <c r="BN171">
        <f t="shared" si="31"/>
        <v>2</v>
      </c>
      <c r="BO171">
        <f t="shared" si="31"/>
        <v>1</v>
      </c>
      <c r="BP171">
        <f t="shared" si="31"/>
        <v>1</v>
      </c>
      <c r="BQ171">
        <f t="shared" si="31"/>
        <v>1</v>
      </c>
      <c r="BR171">
        <f t="shared" si="31"/>
        <v>1</v>
      </c>
      <c r="BS171">
        <f t="shared" si="31"/>
        <v>1</v>
      </c>
      <c r="BT171">
        <f t="shared" si="31"/>
        <v>1</v>
      </c>
      <c r="BU171">
        <f t="shared" si="28"/>
        <v>1</v>
      </c>
      <c r="BV171">
        <f t="shared" si="28"/>
        <v>1</v>
      </c>
      <c r="BW171">
        <f t="shared" si="28"/>
        <v>1</v>
      </c>
      <c r="BX171">
        <f t="shared" si="28"/>
        <v>1</v>
      </c>
      <c r="BY171">
        <f t="shared" si="28"/>
        <v>0</v>
      </c>
    </row>
    <row r="172" spans="1:77" ht="16.3" thickTop="1" thickBot="1" x14ac:dyDescent="0.3">
      <c r="A172" s="16" t="s">
        <v>483</v>
      </c>
      <c r="B172" s="16" t="s">
        <v>488</v>
      </c>
      <c r="C172" s="16" t="s">
        <v>489</v>
      </c>
      <c r="D172" s="10">
        <f>VLOOKUP(C172, Overview!C$3:D$403, 2, FALSE)</f>
        <v>3</v>
      </c>
      <c r="E172" s="34">
        <f t="shared" si="25"/>
        <v>3.5</v>
      </c>
      <c r="F172" s="33">
        <f>IFERROR(VLOOKUP($C172, 'All Indicators - Breakdown'!$C:$GQ, F$1, FALSE), " ")</f>
        <v>4</v>
      </c>
      <c r="G172" s="33">
        <f>IFERROR(VLOOKUP($C172, 'All Indicators - Breakdown'!$C:$GQ, G$1, FALSE), " ")</f>
        <v>4</v>
      </c>
      <c r="H172" s="33">
        <f>IFERROR(VLOOKUP($C172, 'All Indicators - Breakdown'!$C:$GQ, H$1, FALSE), " ")</f>
        <v>4</v>
      </c>
      <c r="I172" s="33">
        <f>IFERROR(VLOOKUP($C172, 'All Indicators - Breakdown'!$C:$GQ, I$1, FALSE), " ")</f>
        <v>4</v>
      </c>
      <c r="J172" s="33">
        <f>IFERROR(VLOOKUP($C172, 'All Indicators - Breakdown'!$C:$GQ, J$1, FALSE), " ")</f>
        <v>3</v>
      </c>
      <c r="K172" s="33">
        <f>IFERROR(VLOOKUP($C172, 'All Indicators - Breakdown'!$C:$GQ, K$1, FALSE), " ")</f>
        <v>1</v>
      </c>
      <c r="L172" s="33">
        <f>IFERROR(VLOOKUP($C172, 'All Indicators - Breakdown'!$C:$GQ, L$1, FALSE), " ")</f>
        <v>1</v>
      </c>
      <c r="M172" s="33">
        <f>IFERROR(VLOOKUP($C172, 'All Indicators - Breakdown'!$C:$GQ, M$1, FALSE), " ")</f>
        <v>3</v>
      </c>
      <c r="N172" s="33" t="str">
        <f>IFERROR(VLOOKUP($C172, 'All Indicators - Breakdown'!$C:$GQ, N$1, FALSE), " ")</f>
        <v>N/A</v>
      </c>
      <c r="O172" s="33">
        <f>IFERROR(VLOOKUP($C172, 'All Indicators - Breakdown'!$C:$GQ, O$1, FALSE), " ")</f>
        <v>3</v>
      </c>
      <c r="P172" s="33">
        <f>IFERROR(VLOOKUP($C172, 'All Indicators - Breakdown'!$C:$GQ, P$1, FALSE), " ")</f>
        <v>1</v>
      </c>
      <c r="Q172" s="33">
        <f>IFERROR(VLOOKUP($C172, 'All Indicators - Breakdown'!$C:$GQ, Q$1, FALSE), " ")</f>
        <v>3</v>
      </c>
      <c r="R172" s="33">
        <f>IFERROR(VLOOKUP($C172, 'All Indicators - Breakdown'!$C:$GQ, R$1, FALSE), " ")</f>
        <v>2</v>
      </c>
      <c r="S172" s="33">
        <f>IFERROR(VLOOKUP($C172, 'All Indicators - Breakdown'!$C:$GQ, S$1, FALSE), " ")</f>
        <v>2</v>
      </c>
      <c r="T172" s="33">
        <f>IFERROR(VLOOKUP($C172, 'All Indicators - Breakdown'!$C:$GQ, T$1, FALSE), " ")</f>
        <v>2</v>
      </c>
      <c r="U172" s="33">
        <f>IFERROR(VLOOKUP($C172, 'All Indicators - Breakdown'!$C:$GQ, U$1, FALSE), " ")</f>
        <v>3</v>
      </c>
      <c r="V172" s="33">
        <f>IFERROR(VLOOKUP($C172, 'All Indicators - Breakdown'!$C:$GQ, V$1, FALSE), " ")</f>
        <v>1</v>
      </c>
      <c r="W172" s="33">
        <f>IFERROR(VLOOKUP($C172, 'All Indicators - Breakdown'!$C:$GQ, W$1, FALSE), " ")</f>
        <v>5</v>
      </c>
      <c r="X172" s="33">
        <f>IFERROR(VLOOKUP($C172, 'All Indicators - Breakdown'!$C:$GQ, X$1, FALSE), " ")</f>
        <v>1</v>
      </c>
      <c r="Y172" s="33">
        <f>IFERROR(VLOOKUP($C172, 'All Indicators - Breakdown'!$C:$GQ, Y$1, FALSE), " ")</f>
        <v>1</v>
      </c>
      <c r="Z172" s="33">
        <f>IFERROR(VLOOKUP($C172, 'All Indicators - Breakdown'!$C:$GQ, Z$1, FALSE), " ")</f>
        <v>1</v>
      </c>
      <c r="AA172" s="33">
        <f>IFERROR(VLOOKUP($C172, 'All Indicators - Breakdown'!$C:$GQ, AA$1, FALSE), " ")</f>
        <v>2</v>
      </c>
      <c r="AB172" s="33">
        <f>IFERROR(VLOOKUP($C172, 'All Indicators - Breakdown'!$C:$GQ, AB$1, FALSE), " ")</f>
        <v>3</v>
      </c>
      <c r="AC172" s="33">
        <f>IFERROR(VLOOKUP($C172, 'All Indicators - Breakdown'!$C:$GQ, AC$1, FALSE), " ")</f>
        <v>5</v>
      </c>
      <c r="AD172" s="33">
        <f>IFERROR(VLOOKUP($C172, 'All Indicators - Breakdown'!$C:$GQ, AD$1, FALSE), " ")</f>
        <v>2</v>
      </c>
      <c r="AE172" s="33">
        <f>IFERROR(VLOOKUP($C172, 'All Indicators - Breakdown'!$C:$HE, AE$1, FALSE), " ")</f>
        <v>3</v>
      </c>
      <c r="AF172" s="33">
        <f>IFERROR(VLOOKUP($C172, 'All Indicators - Breakdown'!$C:$HE, AF$1, FALSE), " ")</f>
        <v>3</v>
      </c>
      <c r="AG172" s="33">
        <f>IFERROR(VLOOKUP($C172, 'All Indicators - Breakdown'!$C:$HE, AG$1, FALSE), " ")</f>
        <v>4</v>
      </c>
      <c r="AH172" s="33">
        <f>IFERROR(VLOOKUP($C172, 'All Indicators - Breakdown'!$C:$HE, AH$1, FALSE), " ")</f>
        <v>2</v>
      </c>
      <c r="AI172" s="33">
        <f>IFERROR(VLOOKUP($C172, 'All Indicators - Breakdown'!$C:$HE, AI$1, FALSE), " ")</f>
        <v>2</v>
      </c>
      <c r="AJ172" s="33">
        <f>IFERROR(VLOOKUP($C172, 'All Indicators - Breakdown'!$C:$HZ, AJ$1, FALSE), " ")</f>
        <v>3</v>
      </c>
      <c r="AK172" s="33">
        <f>IFERROR(VLOOKUP($C172, 'All Indicators - Breakdown'!$C:$HZ, AK$1, FALSE), " ")</f>
        <v>3</v>
      </c>
      <c r="AL172" s="33">
        <f>IFERROR(VLOOKUP($C172, 'All Indicators - Breakdown'!$C:$HZ, AL$1, FALSE), " ")</f>
        <v>1</v>
      </c>
      <c r="AM172" s="33">
        <f>IFERROR(VLOOKUP($C172, 'All Indicators - Breakdown'!$C:$IU, AM$1, FALSE), " ")</f>
        <v>3</v>
      </c>
      <c r="AN172" s="33">
        <f>IFERROR(VLOOKUP($C172, 'All Indicators - Breakdown'!$C:$IU, AN$1, FALSE), " ")</f>
        <v>1</v>
      </c>
      <c r="AO172" s="33">
        <f>IFERROR(VLOOKUP($C172, 'All Indicators - Breakdown'!$C:$IU, AO$1, FALSE), " ")</f>
        <v>1</v>
      </c>
      <c r="AP172">
        <f t="shared" ref="AP172:BE187" si="32">IFERROR(LARGE($F172:$AO172, AP$1), 0)</f>
        <v>5</v>
      </c>
      <c r="AQ172">
        <f t="shared" si="32"/>
        <v>5</v>
      </c>
      <c r="AR172">
        <f t="shared" si="32"/>
        <v>4</v>
      </c>
      <c r="AS172">
        <f t="shared" si="32"/>
        <v>4</v>
      </c>
      <c r="AT172">
        <f t="shared" si="32"/>
        <v>4</v>
      </c>
      <c r="AU172">
        <f t="shared" si="32"/>
        <v>4</v>
      </c>
      <c r="AV172">
        <f t="shared" si="32"/>
        <v>4</v>
      </c>
      <c r="AW172">
        <f t="shared" si="32"/>
        <v>3</v>
      </c>
      <c r="AX172">
        <f t="shared" si="32"/>
        <v>3</v>
      </c>
      <c r="AY172">
        <f t="shared" si="32"/>
        <v>3</v>
      </c>
      <c r="AZ172">
        <f t="shared" si="32"/>
        <v>3</v>
      </c>
      <c r="BA172">
        <f t="shared" si="32"/>
        <v>3</v>
      </c>
      <c r="BB172">
        <f t="shared" si="32"/>
        <v>3</v>
      </c>
      <c r="BC172">
        <f t="shared" si="32"/>
        <v>3</v>
      </c>
      <c r="BD172">
        <f t="shared" si="32"/>
        <v>3</v>
      </c>
      <c r="BE172">
        <f t="shared" si="32"/>
        <v>3</v>
      </c>
      <c r="BF172">
        <f t="shared" si="31"/>
        <v>3</v>
      </c>
      <c r="BG172">
        <f t="shared" si="31"/>
        <v>3</v>
      </c>
      <c r="BH172">
        <f t="shared" si="31"/>
        <v>2</v>
      </c>
      <c r="BI172">
        <f t="shared" si="31"/>
        <v>2</v>
      </c>
      <c r="BJ172">
        <f t="shared" si="31"/>
        <v>2</v>
      </c>
      <c r="BK172">
        <f t="shared" si="31"/>
        <v>2</v>
      </c>
      <c r="BL172">
        <f t="shared" si="31"/>
        <v>2</v>
      </c>
      <c r="BM172">
        <f t="shared" si="31"/>
        <v>2</v>
      </c>
      <c r="BN172">
        <f t="shared" si="31"/>
        <v>2</v>
      </c>
      <c r="BO172">
        <f t="shared" si="31"/>
        <v>1</v>
      </c>
      <c r="BP172">
        <f t="shared" si="31"/>
        <v>1</v>
      </c>
      <c r="BQ172">
        <f t="shared" si="31"/>
        <v>1</v>
      </c>
      <c r="BR172">
        <f t="shared" si="31"/>
        <v>1</v>
      </c>
      <c r="BS172">
        <f t="shared" si="31"/>
        <v>1</v>
      </c>
      <c r="BT172">
        <f t="shared" si="31"/>
        <v>1</v>
      </c>
      <c r="BU172">
        <f t="shared" si="28"/>
        <v>1</v>
      </c>
      <c r="BV172">
        <f t="shared" si="28"/>
        <v>1</v>
      </c>
      <c r="BW172">
        <f t="shared" si="28"/>
        <v>1</v>
      </c>
      <c r="BX172">
        <f t="shared" si="28"/>
        <v>1</v>
      </c>
      <c r="BY172">
        <f t="shared" si="28"/>
        <v>0</v>
      </c>
    </row>
    <row r="173" spans="1:77" ht="16.3" thickTop="1" thickBot="1" x14ac:dyDescent="0.3">
      <c r="A173" s="16" t="s">
        <v>483</v>
      </c>
      <c r="B173" s="16" t="s">
        <v>490</v>
      </c>
      <c r="C173" s="16" t="s">
        <v>491</v>
      </c>
      <c r="D173" s="10">
        <f>VLOOKUP(C173, Overview!C$3:D$403, 2, FALSE)</f>
        <v>3</v>
      </c>
      <c r="E173" s="34">
        <f t="shared" si="25"/>
        <v>3.4</v>
      </c>
      <c r="F173" s="33">
        <f>IFERROR(VLOOKUP($C173, 'All Indicators - Breakdown'!$C:$GQ, F$1, FALSE), " ")</f>
        <v>4</v>
      </c>
      <c r="G173" s="33">
        <f>IFERROR(VLOOKUP($C173, 'All Indicators - Breakdown'!$C:$GQ, G$1, FALSE), " ")</f>
        <v>3</v>
      </c>
      <c r="H173" s="33">
        <f>IFERROR(VLOOKUP($C173, 'All Indicators - Breakdown'!$C:$GQ, H$1, FALSE), " ")</f>
        <v>4</v>
      </c>
      <c r="I173" s="33">
        <f>IFERROR(VLOOKUP($C173, 'All Indicators - Breakdown'!$C:$GQ, I$1, FALSE), " ")</f>
        <v>3</v>
      </c>
      <c r="J173" s="33">
        <f>IFERROR(VLOOKUP($C173, 'All Indicators - Breakdown'!$C:$GQ, J$1, FALSE), " ")</f>
        <v>3</v>
      </c>
      <c r="K173" s="33">
        <f>IFERROR(VLOOKUP($C173, 'All Indicators - Breakdown'!$C:$GQ, K$1, FALSE), " ")</f>
        <v>1</v>
      </c>
      <c r="L173" s="33">
        <f>IFERROR(VLOOKUP($C173, 'All Indicators - Breakdown'!$C:$GQ, L$1, FALSE), " ")</f>
        <v>1</v>
      </c>
      <c r="M173" s="33">
        <f>IFERROR(VLOOKUP($C173, 'All Indicators - Breakdown'!$C:$GQ, M$1, FALSE), " ")</f>
        <v>3</v>
      </c>
      <c r="N173" s="33" t="str">
        <f>IFERROR(VLOOKUP($C173, 'All Indicators - Breakdown'!$C:$GQ, N$1, FALSE), " ")</f>
        <v>N/A</v>
      </c>
      <c r="O173" s="33">
        <f>IFERROR(VLOOKUP($C173, 'All Indicators - Breakdown'!$C:$GQ, O$1, FALSE), " ")</f>
        <v>3</v>
      </c>
      <c r="P173" s="33">
        <f>IFERROR(VLOOKUP($C173, 'All Indicators - Breakdown'!$C:$GQ, P$1, FALSE), " ")</f>
        <v>2</v>
      </c>
      <c r="Q173" s="33">
        <f>IFERROR(VLOOKUP($C173, 'All Indicators - Breakdown'!$C:$GQ, Q$1, FALSE), " ")</f>
        <v>3</v>
      </c>
      <c r="R173" s="33">
        <f>IFERROR(VLOOKUP($C173, 'All Indicators - Breakdown'!$C:$GQ, R$1, FALSE), " ")</f>
        <v>2</v>
      </c>
      <c r="S173" s="33">
        <f>IFERROR(VLOOKUP($C173, 'All Indicators - Breakdown'!$C:$GQ, S$1, FALSE), " ")</f>
        <v>3</v>
      </c>
      <c r="T173" s="33">
        <f>IFERROR(VLOOKUP($C173, 'All Indicators - Breakdown'!$C:$GQ, T$1, FALSE), " ")</f>
        <v>3</v>
      </c>
      <c r="U173" s="33">
        <f>IFERROR(VLOOKUP($C173, 'All Indicators - Breakdown'!$C:$GQ, U$1, FALSE), " ")</f>
        <v>3</v>
      </c>
      <c r="V173" s="33">
        <f>IFERROR(VLOOKUP($C173, 'All Indicators - Breakdown'!$C:$GQ, V$1, FALSE), " ")</f>
        <v>3</v>
      </c>
      <c r="W173" s="33">
        <f>IFERROR(VLOOKUP($C173, 'All Indicators - Breakdown'!$C:$GQ, W$1, FALSE), " ")</f>
        <v>5</v>
      </c>
      <c r="X173" s="33">
        <f>IFERROR(VLOOKUP($C173, 'All Indicators - Breakdown'!$C:$GQ, X$1, FALSE), " ")</f>
        <v>1</v>
      </c>
      <c r="Y173" s="33">
        <f>IFERROR(VLOOKUP($C173, 'All Indicators - Breakdown'!$C:$GQ, Y$1, FALSE), " ")</f>
        <v>1</v>
      </c>
      <c r="Z173" s="33">
        <f>IFERROR(VLOOKUP($C173, 'All Indicators - Breakdown'!$C:$GQ, Z$1, FALSE), " ")</f>
        <v>3</v>
      </c>
      <c r="AA173" s="33">
        <f>IFERROR(VLOOKUP($C173, 'All Indicators - Breakdown'!$C:$GQ, AA$1, FALSE), " ")</f>
        <v>1</v>
      </c>
      <c r="AB173" s="33">
        <f>IFERROR(VLOOKUP($C173, 'All Indicators - Breakdown'!$C:$GQ, AB$1, FALSE), " ")</f>
        <v>3</v>
      </c>
      <c r="AC173" s="33">
        <f>IFERROR(VLOOKUP($C173, 'All Indicators - Breakdown'!$C:$GQ, AC$1, FALSE), " ")</f>
        <v>4</v>
      </c>
      <c r="AD173" s="33">
        <f>IFERROR(VLOOKUP($C173, 'All Indicators - Breakdown'!$C:$GQ, AD$1, FALSE), " ")</f>
        <v>1</v>
      </c>
      <c r="AE173" s="33">
        <f>IFERROR(VLOOKUP($C173, 'All Indicators - Breakdown'!$C:$HE, AE$1, FALSE), " ")</f>
        <v>3</v>
      </c>
      <c r="AF173" s="33">
        <f>IFERROR(VLOOKUP($C173, 'All Indicators - Breakdown'!$C:$HE, AF$1, FALSE), " ")</f>
        <v>3</v>
      </c>
      <c r="AG173" s="33">
        <f>IFERROR(VLOOKUP($C173, 'All Indicators - Breakdown'!$C:$HE, AG$1, FALSE), " ")</f>
        <v>4</v>
      </c>
      <c r="AH173" s="33">
        <f>IFERROR(VLOOKUP($C173, 'All Indicators - Breakdown'!$C:$HE, AH$1, FALSE), " ")</f>
        <v>2</v>
      </c>
      <c r="AI173" s="33">
        <f>IFERROR(VLOOKUP($C173, 'All Indicators - Breakdown'!$C:$HE, AI$1, FALSE), " ")</f>
        <v>2</v>
      </c>
      <c r="AJ173" s="33">
        <f>IFERROR(VLOOKUP($C173, 'All Indicators - Breakdown'!$C:$HZ, AJ$1, FALSE), " ")</f>
        <v>2</v>
      </c>
      <c r="AK173" s="33">
        <f>IFERROR(VLOOKUP($C173, 'All Indicators - Breakdown'!$C:$HZ, AK$1, FALSE), " ")</f>
        <v>2</v>
      </c>
      <c r="AL173" s="33">
        <f>IFERROR(VLOOKUP($C173, 'All Indicators - Breakdown'!$C:$HZ, AL$1, FALSE), " ")</f>
        <v>1</v>
      </c>
      <c r="AM173" s="33">
        <f>IFERROR(VLOOKUP($C173, 'All Indicators - Breakdown'!$C:$IU, AM$1, FALSE), " ")</f>
        <v>1</v>
      </c>
      <c r="AN173" s="33">
        <f>IFERROR(VLOOKUP($C173, 'All Indicators - Breakdown'!$C:$IU, AN$1, FALSE), " ")</f>
        <v>1</v>
      </c>
      <c r="AO173" s="33">
        <f>IFERROR(VLOOKUP($C173, 'All Indicators - Breakdown'!$C:$IU, AO$1, FALSE), " ")</f>
        <v>1</v>
      </c>
      <c r="AP173">
        <f t="shared" si="32"/>
        <v>5</v>
      </c>
      <c r="AQ173">
        <f t="shared" si="32"/>
        <v>4</v>
      </c>
      <c r="AR173">
        <f t="shared" si="32"/>
        <v>4</v>
      </c>
      <c r="AS173">
        <f t="shared" si="32"/>
        <v>4</v>
      </c>
      <c r="AT173">
        <f t="shared" si="32"/>
        <v>4</v>
      </c>
      <c r="AU173">
        <f t="shared" si="32"/>
        <v>3</v>
      </c>
      <c r="AV173">
        <f t="shared" si="32"/>
        <v>3</v>
      </c>
      <c r="AW173">
        <f t="shared" si="32"/>
        <v>3</v>
      </c>
      <c r="AX173">
        <f t="shared" si="32"/>
        <v>3</v>
      </c>
      <c r="AY173">
        <f t="shared" si="32"/>
        <v>3</v>
      </c>
      <c r="AZ173">
        <f t="shared" si="32"/>
        <v>3</v>
      </c>
      <c r="BA173">
        <f t="shared" si="32"/>
        <v>3</v>
      </c>
      <c r="BB173">
        <f t="shared" si="32"/>
        <v>3</v>
      </c>
      <c r="BC173">
        <f t="shared" si="32"/>
        <v>3</v>
      </c>
      <c r="BD173">
        <f t="shared" si="32"/>
        <v>3</v>
      </c>
      <c r="BE173">
        <f t="shared" si="32"/>
        <v>3</v>
      </c>
      <c r="BF173">
        <f t="shared" si="31"/>
        <v>3</v>
      </c>
      <c r="BG173">
        <f t="shared" si="31"/>
        <v>3</v>
      </c>
      <c r="BH173">
        <f t="shared" si="31"/>
        <v>3</v>
      </c>
      <c r="BI173">
        <f t="shared" si="31"/>
        <v>2</v>
      </c>
      <c r="BJ173">
        <f t="shared" si="31"/>
        <v>2</v>
      </c>
      <c r="BK173">
        <f t="shared" si="31"/>
        <v>2</v>
      </c>
      <c r="BL173">
        <f t="shared" si="31"/>
        <v>2</v>
      </c>
      <c r="BM173">
        <f t="shared" si="31"/>
        <v>2</v>
      </c>
      <c r="BN173">
        <f t="shared" si="31"/>
        <v>2</v>
      </c>
      <c r="BO173">
        <f t="shared" si="31"/>
        <v>1</v>
      </c>
      <c r="BP173">
        <f t="shared" si="31"/>
        <v>1</v>
      </c>
      <c r="BQ173">
        <f t="shared" si="31"/>
        <v>1</v>
      </c>
      <c r="BR173">
        <f t="shared" si="31"/>
        <v>1</v>
      </c>
      <c r="BS173">
        <f t="shared" si="31"/>
        <v>1</v>
      </c>
      <c r="BT173">
        <f t="shared" si="31"/>
        <v>1</v>
      </c>
      <c r="BU173">
        <f t="shared" si="28"/>
        <v>1</v>
      </c>
      <c r="BV173">
        <f t="shared" si="28"/>
        <v>1</v>
      </c>
      <c r="BW173">
        <f t="shared" si="28"/>
        <v>1</v>
      </c>
      <c r="BX173">
        <f t="shared" si="28"/>
        <v>1</v>
      </c>
      <c r="BY173">
        <f t="shared" si="28"/>
        <v>0</v>
      </c>
    </row>
    <row r="174" spans="1:77" ht="16.3" thickTop="1" thickBot="1" x14ac:dyDescent="0.3">
      <c r="A174" s="16" t="s">
        <v>483</v>
      </c>
      <c r="B174" s="16" t="s">
        <v>492</v>
      </c>
      <c r="C174" s="16" t="s">
        <v>493</v>
      </c>
      <c r="D174" s="10">
        <f>VLOOKUP(C174, Overview!C$3:D$403, 2, FALSE)</f>
        <v>3</v>
      </c>
      <c r="E174" s="34">
        <f t="shared" si="25"/>
        <v>3.4</v>
      </c>
      <c r="F174" s="33">
        <f>IFERROR(VLOOKUP($C174, 'All Indicators - Breakdown'!$C:$GQ, F$1, FALSE), " ")</f>
        <v>4</v>
      </c>
      <c r="G174" s="33">
        <f>IFERROR(VLOOKUP($C174, 'All Indicators - Breakdown'!$C:$GQ, G$1, FALSE), " ")</f>
        <v>1</v>
      </c>
      <c r="H174" s="33">
        <f>IFERROR(VLOOKUP($C174, 'All Indicators - Breakdown'!$C:$GQ, H$1, FALSE), " ")</f>
        <v>4</v>
      </c>
      <c r="I174" s="33">
        <f>IFERROR(VLOOKUP($C174, 'All Indicators - Breakdown'!$C:$GQ, I$1, FALSE), " ")</f>
        <v>3</v>
      </c>
      <c r="J174" s="33">
        <f>IFERROR(VLOOKUP($C174, 'All Indicators - Breakdown'!$C:$GQ, J$1, FALSE), " ")</f>
        <v>3</v>
      </c>
      <c r="K174" s="33">
        <f>IFERROR(VLOOKUP($C174, 'All Indicators - Breakdown'!$C:$GQ, K$1, FALSE), " ")</f>
        <v>1</v>
      </c>
      <c r="L174" s="33">
        <f>IFERROR(VLOOKUP($C174, 'All Indicators - Breakdown'!$C:$GQ, L$1, FALSE), " ")</f>
        <v>1</v>
      </c>
      <c r="M174" s="33">
        <f>IFERROR(VLOOKUP($C174, 'All Indicators - Breakdown'!$C:$GQ, M$1, FALSE), " ")</f>
        <v>3</v>
      </c>
      <c r="N174" s="33" t="str">
        <f>IFERROR(VLOOKUP($C174, 'All Indicators - Breakdown'!$C:$GQ, N$1, FALSE), " ")</f>
        <v>N/A</v>
      </c>
      <c r="O174" s="33">
        <f>IFERROR(VLOOKUP($C174, 'All Indicators - Breakdown'!$C:$GQ, O$1, FALSE), " ")</f>
        <v>3</v>
      </c>
      <c r="P174" s="33">
        <f>IFERROR(VLOOKUP($C174, 'All Indicators - Breakdown'!$C:$GQ, P$1, FALSE), " ")</f>
        <v>2</v>
      </c>
      <c r="Q174" s="33">
        <f>IFERROR(VLOOKUP($C174, 'All Indicators - Breakdown'!$C:$GQ, Q$1, FALSE), " ")</f>
        <v>3</v>
      </c>
      <c r="R174" s="33">
        <f>IFERROR(VLOOKUP($C174, 'All Indicators - Breakdown'!$C:$GQ, R$1, FALSE), " ")</f>
        <v>2</v>
      </c>
      <c r="S174" s="33">
        <f>IFERROR(VLOOKUP($C174, 'All Indicators - Breakdown'!$C:$GQ, S$1, FALSE), " ")</f>
        <v>3</v>
      </c>
      <c r="T174" s="33">
        <f>IFERROR(VLOOKUP($C174, 'All Indicators - Breakdown'!$C:$GQ, T$1, FALSE), " ")</f>
        <v>3</v>
      </c>
      <c r="U174" s="33">
        <f>IFERROR(VLOOKUP($C174, 'All Indicators - Breakdown'!$C:$GQ, U$1, FALSE), " ")</f>
        <v>3</v>
      </c>
      <c r="V174" s="33">
        <f>IFERROR(VLOOKUP($C174, 'All Indicators - Breakdown'!$C:$GQ, V$1, FALSE), " ")</f>
        <v>3</v>
      </c>
      <c r="W174" s="33">
        <f>IFERROR(VLOOKUP($C174, 'All Indicators - Breakdown'!$C:$GQ, W$1, FALSE), " ")</f>
        <v>5</v>
      </c>
      <c r="X174" s="33">
        <f>IFERROR(VLOOKUP($C174, 'All Indicators - Breakdown'!$C:$GQ, X$1, FALSE), " ")</f>
        <v>1</v>
      </c>
      <c r="Y174" s="33">
        <f>IFERROR(VLOOKUP($C174, 'All Indicators - Breakdown'!$C:$GQ, Y$1, FALSE), " ")</f>
        <v>1</v>
      </c>
      <c r="Z174" s="33">
        <f>IFERROR(VLOOKUP($C174, 'All Indicators - Breakdown'!$C:$GQ, Z$1, FALSE), " ")</f>
        <v>3</v>
      </c>
      <c r="AA174" s="33">
        <f>IFERROR(VLOOKUP($C174, 'All Indicators - Breakdown'!$C:$GQ, AA$1, FALSE), " ")</f>
        <v>1</v>
      </c>
      <c r="AB174" s="33">
        <f>IFERROR(VLOOKUP($C174, 'All Indicators - Breakdown'!$C:$GQ, AB$1, FALSE), " ")</f>
        <v>3</v>
      </c>
      <c r="AC174" s="33">
        <f>IFERROR(VLOOKUP($C174, 'All Indicators - Breakdown'!$C:$GQ, AC$1, FALSE), " ")</f>
        <v>4</v>
      </c>
      <c r="AD174" s="33">
        <f>IFERROR(VLOOKUP($C174, 'All Indicators - Breakdown'!$C:$GQ, AD$1, FALSE), " ")</f>
        <v>1</v>
      </c>
      <c r="AE174" s="33">
        <f>IFERROR(VLOOKUP($C174, 'All Indicators - Breakdown'!$C:$HE, AE$1, FALSE), " ")</f>
        <v>1</v>
      </c>
      <c r="AF174" s="33">
        <f>IFERROR(VLOOKUP($C174, 'All Indicators - Breakdown'!$C:$HE, AF$1, FALSE), " ")</f>
        <v>3</v>
      </c>
      <c r="AG174" s="33">
        <f>IFERROR(VLOOKUP($C174, 'All Indicators - Breakdown'!$C:$HE, AG$1, FALSE), " ")</f>
        <v>4</v>
      </c>
      <c r="AH174" s="33">
        <f>IFERROR(VLOOKUP($C174, 'All Indicators - Breakdown'!$C:$HE, AH$1, FALSE), " ")</f>
        <v>2</v>
      </c>
      <c r="AI174" s="33">
        <f>IFERROR(VLOOKUP($C174, 'All Indicators - Breakdown'!$C:$HE, AI$1, FALSE), " ")</f>
        <v>2</v>
      </c>
      <c r="AJ174" s="33">
        <f>IFERROR(VLOOKUP($C174, 'All Indicators - Breakdown'!$C:$HZ, AJ$1, FALSE), " ")</f>
        <v>3</v>
      </c>
      <c r="AK174" s="33">
        <f>IFERROR(VLOOKUP($C174, 'All Indicators - Breakdown'!$C:$HZ, AK$1, FALSE), " ")</f>
        <v>2</v>
      </c>
      <c r="AL174" s="33">
        <f>IFERROR(VLOOKUP($C174, 'All Indicators - Breakdown'!$C:$HZ, AL$1, FALSE), " ")</f>
        <v>1</v>
      </c>
      <c r="AM174" s="33">
        <f>IFERROR(VLOOKUP($C174, 'All Indicators - Breakdown'!$C:$IU, AM$1, FALSE), " ")</f>
        <v>3</v>
      </c>
      <c r="AN174" s="33">
        <f>IFERROR(VLOOKUP($C174, 'All Indicators - Breakdown'!$C:$IU, AN$1, FALSE), " ")</f>
        <v>1</v>
      </c>
      <c r="AO174" s="33">
        <f>IFERROR(VLOOKUP($C174, 'All Indicators - Breakdown'!$C:$IU, AO$1, FALSE), " ")</f>
        <v>1</v>
      </c>
      <c r="AP174">
        <f t="shared" si="32"/>
        <v>5</v>
      </c>
      <c r="AQ174">
        <f t="shared" si="32"/>
        <v>4</v>
      </c>
      <c r="AR174">
        <f t="shared" si="32"/>
        <v>4</v>
      </c>
      <c r="AS174">
        <f t="shared" si="32"/>
        <v>4</v>
      </c>
      <c r="AT174">
        <f t="shared" si="32"/>
        <v>4</v>
      </c>
      <c r="AU174">
        <f t="shared" si="32"/>
        <v>3</v>
      </c>
      <c r="AV174">
        <f t="shared" si="32"/>
        <v>3</v>
      </c>
      <c r="AW174">
        <f t="shared" si="32"/>
        <v>3</v>
      </c>
      <c r="AX174">
        <f t="shared" si="32"/>
        <v>3</v>
      </c>
      <c r="AY174">
        <f t="shared" si="32"/>
        <v>3</v>
      </c>
      <c r="AZ174">
        <f t="shared" si="32"/>
        <v>3</v>
      </c>
      <c r="BA174">
        <f t="shared" si="32"/>
        <v>3</v>
      </c>
      <c r="BB174">
        <f t="shared" si="32"/>
        <v>3</v>
      </c>
      <c r="BC174">
        <f t="shared" si="32"/>
        <v>3</v>
      </c>
      <c r="BD174">
        <f t="shared" si="32"/>
        <v>3</v>
      </c>
      <c r="BE174">
        <f t="shared" si="32"/>
        <v>3</v>
      </c>
      <c r="BF174">
        <f t="shared" si="31"/>
        <v>3</v>
      </c>
      <c r="BG174">
        <f t="shared" si="31"/>
        <v>3</v>
      </c>
      <c r="BH174">
        <f t="shared" si="31"/>
        <v>3</v>
      </c>
      <c r="BI174">
        <f t="shared" si="31"/>
        <v>2</v>
      </c>
      <c r="BJ174">
        <f t="shared" si="31"/>
        <v>2</v>
      </c>
      <c r="BK174">
        <f t="shared" si="31"/>
        <v>2</v>
      </c>
      <c r="BL174">
        <f t="shared" si="31"/>
        <v>2</v>
      </c>
      <c r="BM174">
        <f t="shared" si="31"/>
        <v>2</v>
      </c>
      <c r="BN174">
        <f t="shared" si="31"/>
        <v>1</v>
      </c>
      <c r="BO174">
        <f t="shared" si="31"/>
        <v>1</v>
      </c>
      <c r="BP174">
        <f t="shared" si="31"/>
        <v>1</v>
      </c>
      <c r="BQ174">
        <f t="shared" si="31"/>
        <v>1</v>
      </c>
      <c r="BR174">
        <f t="shared" si="31"/>
        <v>1</v>
      </c>
      <c r="BS174">
        <f t="shared" si="31"/>
        <v>1</v>
      </c>
      <c r="BT174">
        <f t="shared" si="31"/>
        <v>1</v>
      </c>
      <c r="BU174">
        <f t="shared" si="28"/>
        <v>1</v>
      </c>
      <c r="BV174">
        <f t="shared" si="28"/>
        <v>1</v>
      </c>
      <c r="BW174">
        <f t="shared" si="28"/>
        <v>1</v>
      </c>
      <c r="BX174">
        <f t="shared" si="28"/>
        <v>1</v>
      </c>
      <c r="BY174">
        <f t="shared" si="28"/>
        <v>0</v>
      </c>
    </row>
    <row r="175" spans="1:77" ht="16.3" thickTop="1" thickBot="1" x14ac:dyDescent="0.3">
      <c r="A175" s="16" t="s">
        <v>483</v>
      </c>
      <c r="B175" s="16" t="s">
        <v>494</v>
      </c>
      <c r="C175" s="16" t="s">
        <v>495</v>
      </c>
      <c r="D175" s="10">
        <f>VLOOKUP(C175, Overview!C$3:D$403, 2, FALSE)</f>
        <v>3</v>
      </c>
      <c r="E175" s="34">
        <f t="shared" si="25"/>
        <v>3.4</v>
      </c>
      <c r="F175" s="33">
        <f>IFERROR(VLOOKUP($C175, 'All Indicators - Breakdown'!$C:$GQ, F$1, FALSE), " ")</f>
        <v>4</v>
      </c>
      <c r="G175" s="33">
        <f>IFERROR(VLOOKUP($C175, 'All Indicators - Breakdown'!$C:$GQ, G$1, FALSE), " ")</f>
        <v>4</v>
      </c>
      <c r="H175" s="33">
        <f>IFERROR(VLOOKUP($C175, 'All Indicators - Breakdown'!$C:$GQ, H$1, FALSE), " ")</f>
        <v>3</v>
      </c>
      <c r="I175" s="33">
        <f>IFERROR(VLOOKUP($C175, 'All Indicators - Breakdown'!$C:$GQ, I$1, FALSE), " ")</f>
        <v>4</v>
      </c>
      <c r="J175" s="33">
        <f>IFERROR(VLOOKUP($C175, 'All Indicators - Breakdown'!$C:$GQ, J$1, FALSE), " ")</f>
        <v>3</v>
      </c>
      <c r="K175" s="33">
        <f>IFERROR(VLOOKUP($C175, 'All Indicators - Breakdown'!$C:$GQ, K$1, FALSE), " ")</f>
        <v>2</v>
      </c>
      <c r="L175" s="33">
        <f>IFERROR(VLOOKUP($C175, 'All Indicators - Breakdown'!$C:$GQ, L$1, FALSE), " ")</f>
        <v>3</v>
      </c>
      <c r="M175" s="33">
        <f>IFERROR(VLOOKUP($C175, 'All Indicators - Breakdown'!$C:$GQ, M$1, FALSE), " ")</f>
        <v>2</v>
      </c>
      <c r="N175" s="33" t="str">
        <f>IFERROR(VLOOKUP($C175, 'All Indicators - Breakdown'!$C:$GQ, N$1, FALSE), " ")</f>
        <v>N/A</v>
      </c>
      <c r="O175" s="33">
        <f>IFERROR(VLOOKUP($C175, 'All Indicators - Breakdown'!$C:$GQ, O$1, FALSE), " ")</f>
        <v>3</v>
      </c>
      <c r="P175" s="33">
        <f>IFERROR(VLOOKUP($C175, 'All Indicators - Breakdown'!$C:$GQ, P$1, FALSE), " ")</f>
        <v>1</v>
      </c>
      <c r="Q175" s="33">
        <f>IFERROR(VLOOKUP($C175, 'All Indicators - Breakdown'!$C:$GQ, Q$1, FALSE), " ")</f>
        <v>3</v>
      </c>
      <c r="R175" s="33">
        <f>IFERROR(VLOOKUP($C175, 'All Indicators - Breakdown'!$C:$GQ, R$1, FALSE), " ")</f>
        <v>2</v>
      </c>
      <c r="S175" s="33">
        <f>IFERROR(VLOOKUP($C175, 'All Indicators - Breakdown'!$C:$GQ, S$1, FALSE), " ")</f>
        <v>2</v>
      </c>
      <c r="T175" s="33">
        <f>IFERROR(VLOOKUP($C175, 'All Indicators - Breakdown'!$C:$GQ, T$1, FALSE), " ")</f>
        <v>2</v>
      </c>
      <c r="U175" s="33">
        <f>IFERROR(VLOOKUP($C175, 'All Indicators - Breakdown'!$C:$GQ, U$1, FALSE), " ")</f>
        <v>3</v>
      </c>
      <c r="V175" s="33">
        <f>IFERROR(VLOOKUP($C175, 'All Indicators - Breakdown'!$C:$GQ, V$1, FALSE), " ")</f>
        <v>1</v>
      </c>
      <c r="W175" s="33">
        <f>IFERROR(VLOOKUP($C175, 'All Indicators - Breakdown'!$C:$GQ, W$1, FALSE), " ")</f>
        <v>4</v>
      </c>
      <c r="X175" s="33">
        <f>IFERROR(VLOOKUP($C175, 'All Indicators - Breakdown'!$C:$GQ, X$1, FALSE), " ")</f>
        <v>1</v>
      </c>
      <c r="Y175" s="33">
        <f>IFERROR(VLOOKUP($C175, 'All Indicators - Breakdown'!$C:$GQ, Y$1, FALSE), " ")</f>
        <v>1</v>
      </c>
      <c r="Z175" s="33">
        <f>IFERROR(VLOOKUP($C175, 'All Indicators - Breakdown'!$C:$GQ, Z$1, FALSE), " ")</f>
        <v>3</v>
      </c>
      <c r="AA175" s="33">
        <f>IFERROR(VLOOKUP($C175, 'All Indicators - Breakdown'!$C:$GQ, AA$1, FALSE), " ")</f>
        <v>2</v>
      </c>
      <c r="AB175" s="33">
        <f>IFERROR(VLOOKUP($C175, 'All Indicators - Breakdown'!$C:$GQ, AB$1, FALSE), " ")</f>
        <v>3</v>
      </c>
      <c r="AC175" s="33">
        <f>IFERROR(VLOOKUP($C175, 'All Indicators - Breakdown'!$C:$GQ, AC$1, FALSE), " ")</f>
        <v>4</v>
      </c>
      <c r="AD175" s="33">
        <f>IFERROR(VLOOKUP($C175, 'All Indicators - Breakdown'!$C:$GQ, AD$1, FALSE), " ")</f>
        <v>1</v>
      </c>
      <c r="AE175" s="33">
        <f>IFERROR(VLOOKUP($C175, 'All Indicators - Breakdown'!$C:$HE, AE$1, FALSE), " ")</f>
        <v>3</v>
      </c>
      <c r="AF175" s="33">
        <f>IFERROR(VLOOKUP($C175, 'All Indicators - Breakdown'!$C:$HE, AF$1, FALSE), " ")</f>
        <v>3</v>
      </c>
      <c r="AG175" s="33">
        <f>IFERROR(VLOOKUP($C175, 'All Indicators - Breakdown'!$C:$HE, AG$1, FALSE), " ")</f>
        <v>4</v>
      </c>
      <c r="AH175" s="33">
        <f>IFERROR(VLOOKUP($C175, 'All Indicators - Breakdown'!$C:$HE, AH$1, FALSE), " ")</f>
        <v>2</v>
      </c>
      <c r="AI175" s="33">
        <f>IFERROR(VLOOKUP($C175, 'All Indicators - Breakdown'!$C:$HE, AI$1, FALSE), " ")</f>
        <v>2</v>
      </c>
      <c r="AJ175" s="33">
        <f>IFERROR(VLOOKUP($C175, 'All Indicators - Breakdown'!$C:$HZ, AJ$1, FALSE), " ")</f>
        <v>4</v>
      </c>
      <c r="AK175" s="33">
        <f>IFERROR(VLOOKUP($C175, 'All Indicators - Breakdown'!$C:$HZ, AK$1, FALSE), " ")</f>
        <v>3</v>
      </c>
      <c r="AL175" s="33">
        <f>IFERROR(VLOOKUP($C175, 'All Indicators - Breakdown'!$C:$HZ, AL$1, FALSE), " ")</f>
        <v>1</v>
      </c>
      <c r="AM175" s="33">
        <f>IFERROR(VLOOKUP($C175, 'All Indicators - Breakdown'!$C:$IU, AM$1, FALSE), " ")</f>
        <v>3</v>
      </c>
      <c r="AN175" s="33">
        <f>IFERROR(VLOOKUP($C175, 'All Indicators - Breakdown'!$C:$IU, AN$1, FALSE), " ")</f>
        <v>1</v>
      </c>
      <c r="AO175" s="33">
        <f>IFERROR(VLOOKUP($C175, 'All Indicators - Breakdown'!$C:$IU, AO$1, FALSE), " ")</f>
        <v>1</v>
      </c>
      <c r="AP175">
        <f t="shared" si="32"/>
        <v>4</v>
      </c>
      <c r="AQ175">
        <f t="shared" si="32"/>
        <v>4</v>
      </c>
      <c r="AR175">
        <f t="shared" si="32"/>
        <v>4</v>
      </c>
      <c r="AS175">
        <f t="shared" si="32"/>
        <v>4</v>
      </c>
      <c r="AT175">
        <f t="shared" si="32"/>
        <v>4</v>
      </c>
      <c r="AU175">
        <f t="shared" si="32"/>
        <v>4</v>
      </c>
      <c r="AV175">
        <f t="shared" si="32"/>
        <v>4</v>
      </c>
      <c r="AW175">
        <f t="shared" si="32"/>
        <v>3</v>
      </c>
      <c r="AX175">
        <f t="shared" si="32"/>
        <v>3</v>
      </c>
      <c r="AY175">
        <f t="shared" si="32"/>
        <v>3</v>
      </c>
      <c r="AZ175">
        <f t="shared" si="32"/>
        <v>3</v>
      </c>
      <c r="BA175">
        <f t="shared" si="32"/>
        <v>3</v>
      </c>
      <c r="BB175">
        <f t="shared" si="32"/>
        <v>3</v>
      </c>
      <c r="BC175">
        <f t="shared" si="32"/>
        <v>3</v>
      </c>
      <c r="BD175">
        <f t="shared" si="32"/>
        <v>3</v>
      </c>
      <c r="BE175">
        <f t="shared" si="32"/>
        <v>3</v>
      </c>
      <c r="BF175">
        <f t="shared" si="31"/>
        <v>3</v>
      </c>
      <c r="BG175">
        <f t="shared" si="31"/>
        <v>3</v>
      </c>
      <c r="BH175">
        <f t="shared" si="31"/>
        <v>3</v>
      </c>
      <c r="BI175">
        <f t="shared" si="31"/>
        <v>2</v>
      </c>
      <c r="BJ175">
        <f t="shared" si="31"/>
        <v>2</v>
      </c>
      <c r="BK175">
        <f t="shared" si="31"/>
        <v>2</v>
      </c>
      <c r="BL175">
        <f t="shared" si="31"/>
        <v>2</v>
      </c>
      <c r="BM175">
        <f t="shared" si="31"/>
        <v>2</v>
      </c>
      <c r="BN175">
        <f t="shared" si="31"/>
        <v>2</v>
      </c>
      <c r="BO175">
        <f t="shared" si="31"/>
        <v>2</v>
      </c>
      <c r="BP175">
        <f t="shared" si="31"/>
        <v>2</v>
      </c>
      <c r="BQ175">
        <f t="shared" si="31"/>
        <v>1</v>
      </c>
      <c r="BR175">
        <f t="shared" si="31"/>
        <v>1</v>
      </c>
      <c r="BS175">
        <f t="shared" si="31"/>
        <v>1</v>
      </c>
      <c r="BT175">
        <f t="shared" si="31"/>
        <v>1</v>
      </c>
      <c r="BU175">
        <f t="shared" si="28"/>
        <v>1</v>
      </c>
      <c r="BV175">
        <f t="shared" si="28"/>
        <v>1</v>
      </c>
      <c r="BW175">
        <f t="shared" si="28"/>
        <v>1</v>
      </c>
      <c r="BX175">
        <f t="shared" si="28"/>
        <v>1</v>
      </c>
      <c r="BY175">
        <f t="shared" si="28"/>
        <v>0</v>
      </c>
    </row>
    <row r="176" spans="1:77" ht="16.3" thickTop="1" thickBot="1" x14ac:dyDescent="0.3">
      <c r="A176" s="16" t="s">
        <v>483</v>
      </c>
      <c r="B176" s="16" t="s">
        <v>496</v>
      </c>
      <c r="C176" s="16" t="s">
        <v>497</v>
      </c>
      <c r="D176" s="10">
        <f>VLOOKUP(C176, Overview!C$3:D$403, 2, FALSE)</f>
        <v>3</v>
      </c>
      <c r="E176" s="34">
        <f t="shared" si="25"/>
        <v>3.4</v>
      </c>
      <c r="F176" s="33">
        <f>IFERROR(VLOOKUP($C176, 'All Indicators - Breakdown'!$C:$GQ, F$1, FALSE), " ")</f>
        <v>4</v>
      </c>
      <c r="G176" s="33">
        <f>IFERROR(VLOOKUP($C176, 'All Indicators - Breakdown'!$C:$GQ, G$1, FALSE), " ")</f>
        <v>3</v>
      </c>
      <c r="H176" s="33">
        <f>IFERROR(VLOOKUP($C176, 'All Indicators - Breakdown'!$C:$GQ, H$1, FALSE), " ")</f>
        <v>4</v>
      </c>
      <c r="I176" s="33">
        <f>IFERROR(VLOOKUP($C176, 'All Indicators - Breakdown'!$C:$GQ, I$1, FALSE), " ")</f>
        <v>3</v>
      </c>
      <c r="J176" s="33">
        <f>IFERROR(VLOOKUP($C176, 'All Indicators - Breakdown'!$C:$GQ, J$1, FALSE), " ")</f>
        <v>3</v>
      </c>
      <c r="K176" s="33">
        <f>IFERROR(VLOOKUP($C176, 'All Indicators - Breakdown'!$C:$GQ, K$1, FALSE), " ")</f>
        <v>1</v>
      </c>
      <c r="L176" s="33">
        <f>IFERROR(VLOOKUP($C176, 'All Indicators - Breakdown'!$C:$GQ, L$1, FALSE), " ")</f>
        <v>3</v>
      </c>
      <c r="M176" s="33">
        <f>IFERROR(VLOOKUP($C176, 'All Indicators - Breakdown'!$C:$GQ, M$1, FALSE), " ")</f>
        <v>3</v>
      </c>
      <c r="N176" s="33" t="str">
        <f>IFERROR(VLOOKUP($C176, 'All Indicators - Breakdown'!$C:$GQ, N$1, FALSE), " ")</f>
        <v>N/A</v>
      </c>
      <c r="O176" s="33">
        <f>IFERROR(VLOOKUP($C176, 'All Indicators - Breakdown'!$C:$GQ, O$1, FALSE), " ")</f>
        <v>3</v>
      </c>
      <c r="P176" s="33">
        <f>IFERROR(VLOOKUP($C176, 'All Indicators - Breakdown'!$C:$GQ, P$1, FALSE), " ")</f>
        <v>2</v>
      </c>
      <c r="Q176" s="33">
        <f>IFERROR(VLOOKUP($C176, 'All Indicators - Breakdown'!$C:$GQ, Q$1, FALSE), " ")</f>
        <v>3</v>
      </c>
      <c r="R176" s="33">
        <f>IFERROR(VLOOKUP($C176, 'All Indicators - Breakdown'!$C:$GQ, R$1, FALSE), " ")</f>
        <v>2</v>
      </c>
      <c r="S176" s="33">
        <f>IFERROR(VLOOKUP($C176, 'All Indicators - Breakdown'!$C:$GQ, S$1, FALSE), " ")</f>
        <v>3</v>
      </c>
      <c r="T176" s="33">
        <f>IFERROR(VLOOKUP($C176, 'All Indicators - Breakdown'!$C:$GQ, T$1, FALSE), " ")</f>
        <v>3</v>
      </c>
      <c r="U176" s="33">
        <f>IFERROR(VLOOKUP($C176, 'All Indicators - Breakdown'!$C:$GQ, U$1, FALSE), " ")</f>
        <v>3</v>
      </c>
      <c r="V176" s="33">
        <f>IFERROR(VLOOKUP($C176, 'All Indicators - Breakdown'!$C:$GQ, V$1, FALSE), " ")</f>
        <v>3</v>
      </c>
      <c r="W176" s="33">
        <f>IFERROR(VLOOKUP($C176, 'All Indicators - Breakdown'!$C:$GQ, W$1, FALSE), " ")</f>
        <v>4</v>
      </c>
      <c r="X176" s="33">
        <f>IFERROR(VLOOKUP($C176, 'All Indicators - Breakdown'!$C:$GQ, X$1, FALSE), " ")</f>
        <v>1</v>
      </c>
      <c r="Y176" s="33">
        <f>IFERROR(VLOOKUP($C176, 'All Indicators - Breakdown'!$C:$GQ, Y$1, FALSE), " ")</f>
        <v>1</v>
      </c>
      <c r="Z176" s="33">
        <f>IFERROR(VLOOKUP($C176, 'All Indicators - Breakdown'!$C:$GQ, Z$1, FALSE), " ")</f>
        <v>3</v>
      </c>
      <c r="AA176" s="33">
        <f>IFERROR(VLOOKUP($C176, 'All Indicators - Breakdown'!$C:$GQ, AA$1, FALSE), " ")</f>
        <v>1</v>
      </c>
      <c r="AB176" s="33">
        <f>IFERROR(VLOOKUP($C176, 'All Indicators - Breakdown'!$C:$GQ, AB$1, FALSE), " ")</f>
        <v>3</v>
      </c>
      <c r="AC176" s="33">
        <f>IFERROR(VLOOKUP($C176, 'All Indicators - Breakdown'!$C:$GQ, AC$1, FALSE), " ")</f>
        <v>5</v>
      </c>
      <c r="AD176" s="33">
        <f>IFERROR(VLOOKUP($C176, 'All Indicators - Breakdown'!$C:$GQ, AD$1, FALSE), " ")</f>
        <v>2</v>
      </c>
      <c r="AE176" s="33">
        <f>IFERROR(VLOOKUP($C176, 'All Indicators - Breakdown'!$C:$HE, AE$1, FALSE), " ")</f>
        <v>1</v>
      </c>
      <c r="AF176" s="33">
        <f>IFERROR(VLOOKUP($C176, 'All Indicators - Breakdown'!$C:$HE, AF$1, FALSE), " ")</f>
        <v>3</v>
      </c>
      <c r="AG176" s="33">
        <f>IFERROR(VLOOKUP($C176, 'All Indicators - Breakdown'!$C:$HE, AG$1, FALSE), " ")</f>
        <v>4</v>
      </c>
      <c r="AH176" s="33">
        <f>IFERROR(VLOOKUP($C176, 'All Indicators - Breakdown'!$C:$HE, AH$1, FALSE), " ")</f>
        <v>2</v>
      </c>
      <c r="AI176" s="33">
        <f>IFERROR(VLOOKUP($C176, 'All Indicators - Breakdown'!$C:$HE, AI$1, FALSE), " ")</f>
        <v>2</v>
      </c>
      <c r="AJ176" s="33">
        <f>IFERROR(VLOOKUP($C176, 'All Indicators - Breakdown'!$C:$HZ, AJ$1, FALSE), " ")</f>
        <v>4</v>
      </c>
      <c r="AK176" s="33">
        <f>IFERROR(VLOOKUP($C176, 'All Indicators - Breakdown'!$C:$HZ, AK$1, FALSE), " ")</f>
        <v>3</v>
      </c>
      <c r="AL176" s="33">
        <f>IFERROR(VLOOKUP($C176, 'All Indicators - Breakdown'!$C:$HZ, AL$1, FALSE), " ")</f>
        <v>1</v>
      </c>
      <c r="AM176" s="33">
        <f>IFERROR(VLOOKUP($C176, 'All Indicators - Breakdown'!$C:$IU, AM$1, FALSE), " ")</f>
        <v>3</v>
      </c>
      <c r="AN176" s="33">
        <f>IFERROR(VLOOKUP($C176, 'All Indicators - Breakdown'!$C:$IU, AN$1, FALSE), " ")</f>
        <v>1</v>
      </c>
      <c r="AO176" s="33">
        <f>IFERROR(VLOOKUP($C176, 'All Indicators - Breakdown'!$C:$IU, AO$1, FALSE), " ")</f>
        <v>1</v>
      </c>
      <c r="AP176">
        <f t="shared" si="32"/>
        <v>5</v>
      </c>
      <c r="AQ176">
        <f t="shared" si="32"/>
        <v>4</v>
      </c>
      <c r="AR176">
        <f t="shared" si="32"/>
        <v>4</v>
      </c>
      <c r="AS176">
        <f t="shared" si="32"/>
        <v>4</v>
      </c>
      <c r="AT176">
        <f t="shared" si="32"/>
        <v>4</v>
      </c>
      <c r="AU176">
        <f t="shared" si="32"/>
        <v>4</v>
      </c>
      <c r="AV176">
        <f t="shared" si="32"/>
        <v>3</v>
      </c>
      <c r="AW176">
        <f t="shared" si="32"/>
        <v>3</v>
      </c>
      <c r="AX176">
        <f t="shared" si="32"/>
        <v>3</v>
      </c>
      <c r="AY176">
        <f t="shared" si="32"/>
        <v>3</v>
      </c>
      <c r="AZ176">
        <f t="shared" si="32"/>
        <v>3</v>
      </c>
      <c r="BA176">
        <f t="shared" si="32"/>
        <v>3</v>
      </c>
      <c r="BB176">
        <f t="shared" si="32"/>
        <v>3</v>
      </c>
      <c r="BC176">
        <f t="shared" si="32"/>
        <v>3</v>
      </c>
      <c r="BD176">
        <f t="shared" si="32"/>
        <v>3</v>
      </c>
      <c r="BE176">
        <f t="shared" si="32"/>
        <v>3</v>
      </c>
      <c r="BF176">
        <f t="shared" si="31"/>
        <v>3</v>
      </c>
      <c r="BG176">
        <f t="shared" si="31"/>
        <v>3</v>
      </c>
      <c r="BH176">
        <f t="shared" si="31"/>
        <v>3</v>
      </c>
      <c r="BI176">
        <f t="shared" si="31"/>
        <v>3</v>
      </c>
      <c r="BJ176">
        <f t="shared" si="31"/>
        <v>3</v>
      </c>
      <c r="BK176">
        <f t="shared" si="31"/>
        <v>3</v>
      </c>
      <c r="BL176">
        <f t="shared" si="31"/>
        <v>2</v>
      </c>
      <c r="BM176">
        <f t="shared" si="31"/>
        <v>2</v>
      </c>
      <c r="BN176">
        <f t="shared" si="31"/>
        <v>2</v>
      </c>
      <c r="BO176">
        <f t="shared" si="31"/>
        <v>2</v>
      </c>
      <c r="BP176">
        <f t="shared" si="31"/>
        <v>2</v>
      </c>
      <c r="BQ176">
        <f t="shared" si="31"/>
        <v>1</v>
      </c>
      <c r="BR176">
        <f t="shared" si="31"/>
        <v>1</v>
      </c>
      <c r="BS176">
        <f t="shared" si="31"/>
        <v>1</v>
      </c>
      <c r="BT176">
        <f t="shared" si="31"/>
        <v>1</v>
      </c>
      <c r="BU176">
        <f t="shared" si="28"/>
        <v>1</v>
      </c>
      <c r="BV176">
        <f t="shared" si="28"/>
        <v>1</v>
      </c>
      <c r="BW176">
        <f t="shared" si="28"/>
        <v>1</v>
      </c>
      <c r="BX176">
        <f t="shared" si="28"/>
        <v>1</v>
      </c>
      <c r="BY176">
        <f t="shared" si="28"/>
        <v>0</v>
      </c>
    </row>
    <row r="177" spans="1:77" ht="16.3" thickTop="1" thickBot="1" x14ac:dyDescent="0.3">
      <c r="A177" s="16" t="s">
        <v>483</v>
      </c>
      <c r="B177" s="16" t="s">
        <v>498</v>
      </c>
      <c r="C177" s="16" t="s">
        <v>499</v>
      </c>
      <c r="D177" s="10">
        <f>VLOOKUP(C177, Overview!C$3:D$403, 2, FALSE)</f>
        <v>3</v>
      </c>
      <c r="E177" s="34">
        <f t="shared" si="25"/>
        <v>3.4</v>
      </c>
      <c r="F177" s="33">
        <f>IFERROR(VLOOKUP($C177, 'All Indicators - Breakdown'!$C:$GQ, F$1, FALSE), " ")</f>
        <v>4</v>
      </c>
      <c r="G177" s="33">
        <f>IFERROR(VLOOKUP($C177, 'All Indicators - Breakdown'!$C:$GQ, G$1, FALSE), " ")</f>
        <v>3</v>
      </c>
      <c r="H177" s="33">
        <f>IFERROR(VLOOKUP($C177, 'All Indicators - Breakdown'!$C:$GQ, H$1, FALSE), " ")</f>
        <v>4</v>
      </c>
      <c r="I177" s="33">
        <f>IFERROR(VLOOKUP($C177, 'All Indicators - Breakdown'!$C:$GQ, I$1, FALSE), " ")</f>
        <v>4</v>
      </c>
      <c r="J177" s="33">
        <f>IFERROR(VLOOKUP($C177, 'All Indicators - Breakdown'!$C:$GQ, J$1, FALSE), " ")</f>
        <v>3</v>
      </c>
      <c r="K177" s="33">
        <f>IFERROR(VLOOKUP($C177, 'All Indicators - Breakdown'!$C:$GQ, K$1, FALSE), " ")</f>
        <v>2</v>
      </c>
      <c r="L177" s="33">
        <f>IFERROR(VLOOKUP($C177, 'All Indicators - Breakdown'!$C:$GQ, L$1, FALSE), " ")</f>
        <v>2</v>
      </c>
      <c r="M177" s="33">
        <f>IFERROR(VLOOKUP($C177, 'All Indicators - Breakdown'!$C:$GQ, M$1, FALSE), " ")</f>
        <v>2</v>
      </c>
      <c r="N177" s="33" t="str">
        <f>IFERROR(VLOOKUP($C177, 'All Indicators - Breakdown'!$C:$GQ, N$1, FALSE), " ")</f>
        <v>N/A</v>
      </c>
      <c r="O177" s="33">
        <f>IFERROR(VLOOKUP($C177, 'All Indicators - Breakdown'!$C:$GQ, O$1, FALSE), " ")</f>
        <v>3</v>
      </c>
      <c r="P177" s="33">
        <f>IFERROR(VLOOKUP($C177, 'All Indicators - Breakdown'!$C:$GQ, P$1, FALSE), " ")</f>
        <v>1</v>
      </c>
      <c r="Q177" s="33">
        <f>IFERROR(VLOOKUP($C177, 'All Indicators - Breakdown'!$C:$GQ, Q$1, FALSE), " ")</f>
        <v>3</v>
      </c>
      <c r="R177" s="33">
        <f>IFERROR(VLOOKUP($C177, 'All Indicators - Breakdown'!$C:$GQ, R$1, FALSE), " ")</f>
        <v>2</v>
      </c>
      <c r="S177" s="33">
        <f>IFERROR(VLOOKUP($C177, 'All Indicators - Breakdown'!$C:$GQ, S$1, FALSE), " ")</f>
        <v>2</v>
      </c>
      <c r="T177" s="33">
        <f>IFERROR(VLOOKUP($C177, 'All Indicators - Breakdown'!$C:$GQ, T$1, FALSE), " ")</f>
        <v>2</v>
      </c>
      <c r="U177" s="33">
        <f>IFERROR(VLOOKUP($C177, 'All Indicators - Breakdown'!$C:$GQ, U$1, FALSE), " ")</f>
        <v>3</v>
      </c>
      <c r="V177" s="33">
        <f>IFERROR(VLOOKUP($C177, 'All Indicators - Breakdown'!$C:$GQ, V$1, FALSE), " ")</f>
        <v>1</v>
      </c>
      <c r="W177" s="33">
        <f>IFERROR(VLOOKUP($C177, 'All Indicators - Breakdown'!$C:$GQ, W$1, FALSE), " ")</f>
        <v>4</v>
      </c>
      <c r="X177" s="33">
        <f>IFERROR(VLOOKUP($C177, 'All Indicators - Breakdown'!$C:$GQ, X$1, FALSE), " ")</f>
        <v>1</v>
      </c>
      <c r="Y177" s="33">
        <f>IFERROR(VLOOKUP($C177, 'All Indicators - Breakdown'!$C:$GQ, Y$1, FALSE), " ")</f>
        <v>1</v>
      </c>
      <c r="Z177" s="33">
        <f>IFERROR(VLOOKUP($C177, 'All Indicators - Breakdown'!$C:$GQ, Z$1, FALSE), " ")</f>
        <v>3</v>
      </c>
      <c r="AA177" s="33">
        <f>IFERROR(VLOOKUP($C177, 'All Indicators - Breakdown'!$C:$GQ, AA$1, FALSE), " ")</f>
        <v>2</v>
      </c>
      <c r="AB177" s="33">
        <f>IFERROR(VLOOKUP($C177, 'All Indicators - Breakdown'!$C:$GQ, AB$1, FALSE), " ")</f>
        <v>3</v>
      </c>
      <c r="AC177" s="33">
        <f>IFERROR(VLOOKUP($C177, 'All Indicators - Breakdown'!$C:$GQ, AC$1, FALSE), " ")</f>
        <v>5</v>
      </c>
      <c r="AD177" s="33">
        <f>IFERROR(VLOOKUP($C177, 'All Indicators - Breakdown'!$C:$GQ, AD$1, FALSE), " ")</f>
        <v>1</v>
      </c>
      <c r="AE177" s="33">
        <f>IFERROR(VLOOKUP($C177, 'All Indicators - Breakdown'!$C:$HE, AE$1, FALSE), " ")</f>
        <v>1</v>
      </c>
      <c r="AF177" s="33">
        <f>IFERROR(VLOOKUP($C177, 'All Indicators - Breakdown'!$C:$HE, AF$1, FALSE), " ")</f>
        <v>3</v>
      </c>
      <c r="AG177" s="33">
        <f>IFERROR(VLOOKUP($C177, 'All Indicators - Breakdown'!$C:$HE, AG$1, FALSE), " ")</f>
        <v>4</v>
      </c>
      <c r="AH177" s="33">
        <f>IFERROR(VLOOKUP($C177, 'All Indicators - Breakdown'!$C:$HE, AH$1, FALSE), " ")</f>
        <v>2</v>
      </c>
      <c r="AI177" s="33">
        <f>IFERROR(VLOOKUP($C177, 'All Indicators - Breakdown'!$C:$HE, AI$1, FALSE), " ")</f>
        <v>2</v>
      </c>
      <c r="AJ177" s="33">
        <f>IFERROR(VLOOKUP($C177, 'All Indicators - Breakdown'!$C:$HZ, AJ$1, FALSE), " ")</f>
        <v>4</v>
      </c>
      <c r="AK177" s="33">
        <f>IFERROR(VLOOKUP($C177, 'All Indicators - Breakdown'!$C:$HZ, AK$1, FALSE), " ")</f>
        <v>3</v>
      </c>
      <c r="AL177" s="33">
        <f>IFERROR(VLOOKUP($C177, 'All Indicators - Breakdown'!$C:$HZ, AL$1, FALSE), " ")</f>
        <v>1</v>
      </c>
      <c r="AM177" s="33">
        <f>IFERROR(VLOOKUP($C177, 'All Indicators - Breakdown'!$C:$IU, AM$1, FALSE), " ")</f>
        <v>2</v>
      </c>
      <c r="AN177" s="33">
        <f>IFERROR(VLOOKUP($C177, 'All Indicators - Breakdown'!$C:$IU, AN$1, FALSE), " ")</f>
        <v>1</v>
      </c>
      <c r="AO177" s="33">
        <f>IFERROR(VLOOKUP($C177, 'All Indicators - Breakdown'!$C:$IU, AO$1, FALSE), " ")</f>
        <v>1</v>
      </c>
      <c r="AP177">
        <f t="shared" si="32"/>
        <v>5</v>
      </c>
      <c r="AQ177">
        <f t="shared" si="32"/>
        <v>4</v>
      </c>
      <c r="AR177">
        <f t="shared" si="32"/>
        <v>4</v>
      </c>
      <c r="AS177">
        <f t="shared" si="32"/>
        <v>4</v>
      </c>
      <c r="AT177">
        <f t="shared" si="32"/>
        <v>4</v>
      </c>
      <c r="AU177">
        <f t="shared" si="32"/>
        <v>4</v>
      </c>
      <c r="AV177">
        <f t="shared" si="32"/>
        <v>4</v>
      </c>
      <c r="AW177">
        <f t="shared" si="32"/>
        <v>3</v>
      </c>
      <c r="AX177">
        <f t="shared" si="32"/>
        <v>3</v>
      </c>
      <c r="AY177">
        <f t="shared" si="32"/>
        <v>3</v>
      </c>
      <c r="AZ177">
        <f t="shared" si="32"/>
        <v>3</v>
      </c>
      <c r="BA177">
        <f t="shared" si="32"/>
        <v>3</v>
      </c>
      <c r="BB177">
        <f t="shared" si="32"/>
        <v>3</v>
      </c>
      <c r="BC177">
        <f t="shared" si="32"/>
        <v>3</v>
      </c>
      <c r="BD177">
        <f t="shared" si="32"/>
        <v>3</v>
      </c>
      <c r="BE177">
        <f t="shared" si="32"/>
        <v>3</v>
      </c>
      <c r="BF177">
        <f t="shared" si="31"/>
        <v>2</v>
      </c>
      <c r="BG177">
        <f t="shared" si="31"/>
        <v>2</v>
      </c>
      <c r="BH177">
        <f t="shared" si="31"/>
        <v>2</v>
      </c>
      <c r="BI177">
        <f t="shared" si="31"/>
        <v>2</v>
      </c>
      <c r="BJ177">
        <f t="shared" si="31"/>
        <v>2</v>
      </c>
      <c r="BK177">
        <f t="shared" si="31"/>
        <v>2</v>
      </c>
      <c r="BL177">
        <f t="shared" si="31"/>
        <v>2</v>
      </c>
      <c r="BM177">
        <f t="shared" si="31"/>
        <v>2</v>
      </c>
      <c r="BN177">
        <f t="shared" si="31"/>
        <v>2</v>
      </c>
      <c r="BO177">
        <f t="shared" si="31"/>
        <v>2</v>
      </c>
      <c r="BP177">
        <f t="shared" si="31"/>
        <v>1</v>
      </c>
      <c r="BQ177">
        <f t="shared" si="31"/>
        <v>1</v>
      </c>
      <c r="BR177">
        <f t="shared" si="31"/>
        <v>1</v>
      </c>
      <c r="BS177">
        <f t="shared" si="31"/>
        <v>1</v>
      </c>
      <c r="BT177">
        <f t="shared" si="31"/>
        <v>1</v>
      </c>
      <c r="BU177">
        <f t="shared" si="28"/>
        <v>1</v>
      </c>
      <c r="BV177">
        <f t="shared" si="28"/>
        <v>1</v>
      </c>
      <c r="BW177">
        <f t="shared" si="28"/>
        <v>1</v>
      </c>
      <c r="BX177">
        <f t="shared" si="28"/>
        <v>1</v>
      </c>
      <c r="BY177">
        <f t="shared" si="28"/>
        <v>0</v>
      </c>
    </row>
    <row r="178" spans="1:77" ht="16.3" thickTop="1" thickBot="1" x14ac:dyDescent="0.3">
      <c r="A178" s="16" t="s">
        <v>483</v>
      </c>
      <c r="B178" s="16" t="s">
        <v>500</v>
      </c>
      <c r="C178" s="16" t="s">
        <v>501</v>
      </c>
      <c r="D178" s="10">
        <f>VLOOKUP(C178, Overview!C$3:D$403, 2, FALSE)</f>
        <v>3</v>
      </c>
      <c r="E178" s="34">
        <f t="shared" si="25"/>
        <v>3.4</v>
      </c>
      <c r="F178" s="33">
        <f>IFERROR(VLOOKUP($C178, 'All Indicators - Breakdown'!$C:$GQ, F$1, FALSE), " ")</f>
        <v>4</v>
      </c>
      <c r="G178" s="33">
        <f>IFERROR(VLOOKUP($C178, 'All Indicators - Breakdown'!$C:$GQ, G$1, FALSE), " ")</f>
        <v>3</v>
      </c>
      <c r="H178" s="33">
        <f>IFERROR(VLOOKUP($C178, 'All Indicators - Breakdown'!$C:$GQ, H$1, FALSE), " ")</f>
        <v>4</v>
      </c>
      <c r="I178" s="33">
        <f>IFERROR(VLOOKUP($C178, 'All Indicators - Breakdown'!$C:$GQ, I$1, FALSE), " ")</f>
        <v>3</v>
      </c>
      <c r="J178" s="33">
        <f>IFERROR(VLOOKUP($C178, 'All Indicators - Breakdown'!$C:$GQ, J$1, FALSE), " ")</f>
        <v>3</v>
      </c>
      <c r="K178" s="33">
        <f>IFERROR(VLOOKUP($C178, 'All Indicators - Breakdown'!$C:$GQ, K$1, FALSE), " ")</f>
        <v>1</v>
      </c>
      <c r="L178" s="33">
        <f>IFERROR(VLOOKUP($C178, 'All Indicators - Breakdown'!$C:$GQ, L$1, FALSE), " ")</f>
        <v>3</v>
      </c>
      <c r="M178" s="33">
        <f>IFERROR(VLOOKUP($C178, 'All Indicators - Breakdown'!$C:$GQ, M$1, FALSE), " ")</f>
        <v>3</v>
      </c>
      <c r="N178" s="33" t="str">
        <f>IFERROR(VLOOKUP($C178, 'All Indicators - Breakdown'!$C:$GQ, N$1, FALSE), " ")</f>
        <v>N/A</v>
      </c>
      <c r="O178" s="33">
        <f>IFERROR(VLOOKUP($C178, 'All Indicators - Breakdown'!$C:$GQ, O$1, FALSE), " ")</f>
        <v>3</v>
      </c>
      <c r="P178" s="33">
        <f>IFERROR(VLOOKUP($C178, 'All Indicators - Breakdown'!$C:$GQ, P$1, FALSE), " ")</f>
        <v>2</v>
      </c>
      <c r="Q178" s="33">
        <f>IFERROR(VLOOKUP($C178, 'All Indicators - Breakdown'!$C:$GQ, Q$1, FALSE), " ")</f>
        <v>3</v>
      </c>
      <c r="R178" s="33">
        <f>IFERROR(VLOOKUP($C178, 'All Indicators - Breakdown'!$C:$GQ, R$1, FALSE), " ")</f>
        <v>3</v>
      </c>
      <c r="S178" s="33">
        <f>IFERROR(VLOOKUP($C178, 'All Indicators - Breakdown'!$C:$GQ, S$1, FALSE), " ")</f>
        <v>2</v>
      </c>
      <c r="T178" s="33">
        <f>IFERROR(VLOOKUP($C178, 'All Indicators - Breakdown'!$C:$GQ, T$1, FALSE), " ")</f>
        <v>2</v>
      </c>
      <c r="U178" s="33">
        <f>IFERROR(VLOOKUP($C178, 'All Indicators - Breakdown'!$C:$GQ, U$1, FALSE), " ")</f>
        <v>3</v>
      </c>
      <c r="V178" s="33">
        <f>IFERROR(VLOOKUP($C178, 'All Indicators - Breakdown'!$C:$GQ, V$1, FALSE), " ")</f>
        <v>3</v>
      </c>
      <c r="W178" s="33">
        <f>IFERROR(VLOOKUP($C178, 'All Indicators - Breakdown'!$C:$GQ, W$1, FALSE), " ")</f>
        <v>4</v>
      </c>
      <c r="X178" s="33">
        <f>IFERROR(VLOOKUP($C178, 'All Indicators - Breakdown'!$C:$GQ, X$1, FALSE), " ")</f>
        <v>1</v>
      </c>
      <c r="Y178" s="33">
        <f>IFERROR(VLOOKUP($C178, 'All Indicators - Breakdown'!$C:$GQ, Y$1, FALSE), " ")</f>
        <v>1</v>
      </c>
      <c r="Z178" s="33">
        <f>IFERROR(VLOOKUP($C178, 'All Indicators - Breakdown'!$C:$GQ, Z$1, FALSE), " ")</f>
        <v>3</v>
      </c>
      <c r="AA178" s="33">
        <f>IFERROR(VLOOKUP($C178, 'All Indicators - Breakdown'!$C:$GQ, AA$1, FALSE), " ")</f>
        <v>1</v>
      </c>
      <c r="AB178" s="33">
        <f>IFERROR(VLOOKUP($C178, 'All Indicators - Breakdown'!$C:$GQ, AB$1, FALSE), " ")</f>
        <v>3</v>
      </c>
      <c r="AC178" s="33">
        <f>IFERROR(VLOOKUP($C178, 'All Indicators - Breakdown'!$C:$GQ, AC$1, FALSE), " ")</f>
        <v>5</v>
      </c>
      <c r="AD178" s="33">
        <f>IFERROR(VLOOKUP($C178, 'All Indicators - Breakdown'!$C:$GQ, AD$1, FALSE), " ")</f>
        <v>2</v>
      </c>
      <c r="AE178" s="33">
        <f>IFERROR(VLOOKUP($C178, 'All Indicators - Breakdown'!$C:$HE, AE$1, FALSE), " ")</f>
        <v>1</v>
      </c>
      <c r="AF178" s="33">
        <f>IFERROR(VLOOKUP($C178, 'All Indicators - Breakdown'!$C:$HE, AF$1, FALSE), " ")</f>
        <v>3</v>
      </c>
      <c r="AG178" s="33">
        <f>IFERROR(VLOOKUP($C178, 'All Indicators - Breakdown'!$C:$HE, AG$1, FALSE), " ")</f>
        <v>4</v>
      </c>
      <c r="AH178" s="33">
        <f>IFERROR(VLOOKUP($C178, 'All Indicators - Breakdown'!$C:$HE, AH$1, FALSE), " ")</f>
        <v>2</v>
      </c>
      <c r="AI178" s="33">
        <f>IFERROR(VLOOKUP($C178, 'All Indicators - Breakdown'!$C:$HE, AI$1, FALSE), " ")</f>
        <v>2</v>
      </c>
      <c r="AJ178" s="33">
        <f>IFERROR(VLOOKUP($C178, 'All Indicators - Breakdown'!$C:$HZ, AJ$1, FALSE), " ")</f>
        <v>3</v>
      </c>
      <c r="AK178" s="33">
        <f>IFERROR(VLOOKUP($C178, 'All Indicators - Breakdown'!$C:$HZ, AK$1, FALSE), " ")</f>
        <v>2</v>
      </c>
      <c r="AL178" s="33">
        <f>IFERROR(VLOOKUP($C178, 'All Indicators - Breakdown'!$C:$HZ, AL$1, FALSE), " ")</f>
        <v>1</v>
      </c>
      <c r="AM178" s="33">
        <f>IFERROR(VLOOKUP($C178, 'All Indicators - Breakdown'!$C:$IU, AM$1, FALSE), " ")</f>
        <v>1</v>
      </c>
      <c r="AN178" s="33">
        <f>IFERROR(VLOOKUP($C178, 'All Indicators - Breakdown'!$C:$IU, AN$1, FALSE), " ")</f>
        <v>1</v>
      </c>
      <c r="AO178" s="33">
        <f>IFERROR(VLOOKUP($C178, 'All Indicators - Breakdown'!$C:$IU, AO$1, FALSE), " ")</f>
        <v>1</v>
      </c>
      <c r="AP178">
        <f t="shared" si="32"/>
        <v>5</v>
      </c>
      <c r="AQ178">
        <f t="shared" si="32"/>
        <v>4</v>
      </c>
      <c r="AR178">
        <f t="shared" si="32"/>
        <v>4</v>
      </c>
      <c r="AS178">
        <f t="shared" si="32"/>
        <v>4</v>
      </c>
      <c r="AT178">
        <f t="shared" si="32"/>
        <v>4</v>
      </c>
      <c r="AU178">
        <f t="shared" si="32"/>
        <v>3</v>
      </c>
      <c r="AV178">
        <f t="shared" si="32"/>
        <v>3</v>
      </c>
      <c r="AW178">
        <f t="shared" si="32"/>
        <v>3</v>
      </c>
      <c r="AX178">
        <f t="shared" si="32"/>
        <v>3</v>
      </c>
      <c r="AY178">
        <f t="shared" si="32"/>
        <v>3</v>
      </c>
      <c r="AZ178">
        <f t="shared" si="32"/>
        <v>3</v>
      </c>
      <c r="BA178">
        <f t="shared" si="32"/>
        <v>3</v>
      </c>
      <c r="BB178">
        <f t="shared" si="32"/>
        <v>3</v>
      </c>
      <c r="BC178">
        <f t="shared" si="32"/>
        <v>3</v>
      </c>
      <c r="BD178">
        <f t="shared" si="32"/>
        <v>3</v>
      </c>
      <c r="BE178">
        <f t="shared" si="32"/>
        <v>3</v>
      </c>
      <c r="BF178">
        <f t="shared" si="31"/>
        <v>3</v>
      </c>
      <c r="BG178">
        <f t="shared" si="31"/>
        <v>3</v>
      </c>
      <c r="BH178">
        <f t="shared" si="31"/>
        <v>3</v>
      </c>
      <c r="BI178">
        <f t="shared" si="31"/>
        <v>2</v>
      </c>
      <c r="BJ178">
        <f t="shared" si="31"/>
        <v>2</v>
      </c>
      <c r="BK178">
        <f t="shared" si="31"/>
        <v>2</v>
      </c>
      <c r="BL178">
        <f t="shared" si="31"/>
        <v>2</v>
      </c>
      <c r="BM178">
        <f t="shared" si="31"/>
        <v>2</v>
      </c>
      <c r="BN178">
        <f t="shared" si="31"/>
        <v>2</v>
      </c>
      <c r="BO178">
        <f t="shared" si="31"/>
        <v>2</v>
      </c>
      <c r="BP178">
        <f t="shared" si="31"/>
        <v>1</v>
      </c>
      <c r="BQ178">
        <f t="shared" si="31"/>
        <v>1</v>
      </c>
      <c r="BR178">
        <f t="shared" si="31"/>
        <v>1</v>
      </c>
      <c r="BS178">
        <f t="shared" si="31"/>
        <v>1</v>
      </c>
      <c r="BT178">
        <f t="shared" si="31"/>
        <v>1</v>
      </c>
      <c r="BU178">
        <f t="shared" si="28"/>
        <v>1</v>
      </c>
      <c r="BV178">
        <f t="shared" si="28"/>
        <v>1</v>
      </c>
      <c r="BW178">
        <f t="shared" si="28"/>
        <v>1</v>
      </c>
      <c r="BX178">
        <f t="shared" si="28"/>
        <v>1</v>
      </c>
      <c r="BY178">
        <f t="shared" si="28"/>
        <v>0</v>
      </c>
    </row>
    <row r="179" spans="1:77" ht="16.3" thickTop="1" thickBot="1" x14ac:dyDescent="0.3">
      <c r="A179" s="16" t="s">
        <v>483</v>
      </c>
      <c r="B179" s="16" t="s">
        <v>502</v>
      </c>
      <c r="C179" s="16" t="s">
        <v>503</v>
      </c>
      <c r="D179" s="10">
        <f>VLOOKUP(C179, Overview!C$3:D$403, 2, FALSE)</f>
        <v>3</v>
      </c>
      <c r="E179" s="34">
        <f t="shared" si="25"/>
        <v>3.4</v>
      </c>
      <c r="F179" s="33">
        <f>IFERROR(VLOOKUP($C179, 'All Indicators - Breakdown'!$C:$GQ, F$1, FALSE), " ")</f>
        <v>3</v>
      </c>
      <c r="G179" s="33">
        <f>IFERROR(VLOOKUP($C179, 'All Indicators - Breakdown'!$C:$GQ, G$1, FALSE), " ")</f>
        <v>3</v>
      </c>
      <c r="H179" s="33">
        <f>IFERROR(VLOOKUP($C179, 'All Indicators - Breakdown'!$C:$GQ, H$1, FALSE), " ")</f>
        <v>4</v>
      </c>
      <c r="I179" s="33">
        <f>IFERROR(VLOOKUP($C179, 'All Indicators - Breakdown'!$C:$GQ, I$1, FALSE), " ")</f>
        <v>3</v>
      </c>
      <c r="J179" s="33">
        <f>IFERROR(VLOOKUP($C179, 'All Indicators - Breakdown'!$C:$GQ, J$1, FALSE), " ")</f>
        <v>3</v>
      </c>
      <c r="K179" s="33">
        <f>IFERROR(VLOOKUP($C179, 'All Indicators - Breakdown'!$C:$GQ, K$1, FALSE), " ")</f>
        <v>1</v>
      </c>
      <c r="L179" s="33">
        <f>IFERROR(VLOOKUP($C179, 'All Indicators - Breakdown'!$C:$GQ, L$1, FALSE), " ")</f>
        <v>1</v>
      </c>
      <c r="M179" s="33">
        <f>IFERROR(VLOOKUP($C179, 'All Indicators - Breakdown'!$C:$GQ, M$1, FALSE), " ")</f>
        <v>2</v>
      </c>
      <c r="N179" s="33" t="str">
        <f>IFERROR(VLOOKUP($C179, 'All Indicators - Breakdown'!$C:$GQ, N$1, FALSE), " ")</f>
        <v>N/A</v>
      </c>
      <c r="O179" s="33">
        <f>IFERROR(VLOOKUP($C179, 'All Indicators - Breakdown'!$C:$GQ, O$1, FALSE), " ")</f>
        <v>3</v>
      </c>
      <c r="P179" s="33">
        <f>IFERROR(VLOOKUP($C179, 'All Indicators - Breakdown'!$C:$GQ, P$1, FALSE), " ")</f>
        <v>2</v>
      </c>
      <c r="Q179" s="33">
        <f>IFERROR(VLOOKUP($C179, 'All Indicators - Breakdown'!$C:$GQ, Q$1, FALSE), " ")</f>
        <v>1</v>
      </c>
      <c r="R179" s="33">
        <f>IFERROR(VLOOKUP($C179, 'All Indicators - Breakdown'!$C:$GQ, R$1, FALSE), " ")</f>
        <v>2</v>
      </c>
      <c r="S179" s="33">
        <f>IFERROR(VLOOKUP($C179, 'All Indicators - Breakdown'!$C:$GQ, S$1, FALSE), " ")</f>
        <v>3</v>
      </c>
      <c r="T179" s="33">
        <f>IFERROR(VLOOKUP($C179, 'All Indicators - Breakdown'!$C:$GQ, T$1, FALSE), " ")</f>
        <v>2</v>
      </c>
      <c r="U179" s="33">
        <f>IFERROR(VLOOKUP($C179, 'All Indicators - Breakdown'!$C:$GQ, U$1, FALSE), " ")</f>
        <v>3</v>
      </c>
      <c r="V179" s="33">
        <f>IFERROR(VLOOKUP($C179, 'All Indicators - Breakdown'!$C:$GQ, V$1, FALSE), " ")</f>
        <v>1</v>
      </c>
      <c r="W179" s="33">
        <f>IFERROR(VLOOKUP($C179, 'All Indicators - Breakdown'!$C:$GQ, W$1, FALSE), " ")</f>
        <v>4</v>
      </c>
      <c r="X179" s="33">
        <f>IFERROR(VLOOKUP($C179, 'All Indicators - Breakdown'!$C:$GQ, X$1, FALSE), " ")</f>
        <v>1</v>
      </c>
      <c r="Y179" s="33">
        <f>IFERROR(VLOOKUP($C179, 'All Indicators - Breakdown'!$C:$GQ, Y$1, FALSE), " ")</f>
        <v>1</v>
      </c>
      <c r="Z179" s="33">
        <f>IFERROR(VLOOKUP($C179, 'All Indicators - Breakdown'!$C:$GQ, Z$1, FALSE), " ")</f>
        <v>3</v>
      </c>
      <c r="AA179" s="33">
        <f>IFERROR(VLOOKUP($C179, 'All Indicators - Breakdown'!$C:$GQ, AA$1, FALSE), " ")</f>
        <v>1</v>
      </c>
      <c r="AB179" s="33">
        <f>IFERROR(VLOOKUP($C179, 'All Indicators - Breakdown'!$C:$GQ, AB$1, FALSE), " ")</f>
        <v>3</v>
      </c>
      <c r="AC179" s="33">
        <f>IFERROR(VLOOKUP($C179, 'All Indicators - Breakdown'!$C:$GQ, AC$1, FALSE), " ")</f>
        <v>5</v>
      </c>
      <c r="AD179" s="33">
        <f>IFERROR(VLOOKUP($C179, 'All Indicators - Breakdown'!$C:$GQ, AD$1, FALSE), " ")</f>
        <v>2</v>
      </c>
      <c r="AE179" s="33">
        <f>IFERROR(VLOOKUP($C179, 'All Indicators - Breakdown'!$C:$HE, AE$1, FALSE), " ")</f>
        <v>1</v>
      </c>
      <c r="AF179" s="33">
        <f>IFERROR(VLOOKUP($C179, 'All Indicators - Breakdown'!$C:$HE, AF$1, FALSE), " ")</f>
        <v>3</v>
      </c>
      <c r="AG179" s="33">
        <f>IFERROR(VLOOKUP($C179, 'All Indicators - Breakdown'!$C:$HE, AG$1, FALSE), " ")</f>
        <v>4</v>
      </c>
      <c r="AH179" s="33">
        <f>IFERROR(VLOOKUP($C179, 'All Indicators - Breakdown'!$C:$HE, AH$1, FALSE), " ")</f>
        <v>2</v>
      </c>
      <c r="AI179" s="33">
        <f>IFERROR(VLOOKUP($C179, 'All Indicators - Breakdown'!$C:$HE, AI$1, FALSE), " ")</f>
        <v>2</v>
      </c>
      <c r="AJ179" s="33">
        <f>IFERROR(VLOOKUP($C179, 'All Indicators - Breakdown'!$C:$HZ, AJ$1, FALSE), " ")</f>
        <v>4</v>
      </c>
      <c r="AK179" s="33">
        <f>IFERROR(VLOOKUP($C179, 'All Indicators - Breakdown'!$C:$HZ, AK$1, FALSE), " ")</f>
        <v>3</v>
      </c>
      <c r="AL179" s="33">
        <f>IFERROR(VLOOKUP($C179, 'All Indicators - Breakdown'!$C:$HZ, AL$1, FALSE), " ")</f>
        <v>1</v>
      </c>
      <c r="AM179" s="33">
        <f>IFERROR(VLOOKUP($C179, 'All Indicators - Breakdown'!$C:$IU, AM$1, FALSE), " ")</f>
        <v>3</v>
      </c>
      <c r="AN179" s="33">
        <f>IFERROR(VLOOKUP($C179, 'All Indicators - Breakdown'!$C:$IU, AN$1, FALSE), " ")</f>
        <v>1</v>
      </c>
      <c r="AO179" s="33">
        <f>IFERROR(VLOOKUP($C179, 'All Indicators - Breakdown'!$C:$IU, AO$1, FALSE), " ")</f>
        <v>1</v>
      </c>
      <c r="AP179">
        <f t="shared" si="32"/>
        <v>5</v>
      </c>
      <c r="AQ179">
        <f t="shared" si="32"/>
        <v>4</v>
      </c>
      <c r="AR179">
        <f t="shared" si="32"/>
        <v>4</v>
      </c>
      <c r="AS179">
        <f t="shared" si="32"/>
        <v>4</v>
      </c>
      <c r="AT179">
        <f t="shared" si="32"/>
        <v>4</v>
      </c>
      <c r="AU179">
        <f t="shared" si="32"/>
        <v>3</v>
      </c>
      <c r="AV179">
        <f t="shared" si="32"/>
        <v>3</v>
      </c>
      <c r="AW179">
        <f t="shared" si="32"/>
        <v>3</v>
      </c>
      <c r="AX179">
        <f t="shared" si="32"/>
        <v>3</v>
      </c>
      <c r="AY179">
        <f t="shared" si="32"/>
        <v>3</v>
      </c>
      <c r="AZ179">
        <f t="shared" si="32"/>
        <v>3</v>
      </c>
      <c r="BA179">
        <f t="shared" si="32"/>
        <v>3</v>
      </c>
      <c r="BB179">
        <f t="shared" si="32"/>
        <v>3</v>
      </c>
      <c r="BC179">
        <f t="shared" si="32"/>
        <v>3</v>
      </c>
      <c r="BD179">
        <f t="shared" si="32"/>
        <v>3</v>
      </c>
      <c r="BE179">
        <f t="shared" si="32"/>
        <v>3</v>
      </c>
      <c r="BF179">
        <f t="shared" si="31"/>
        <v>3</v>
      </c>
      <c r="BG179">
        <f t="shared" si="31"/>
        <v>2</v>
      </c>
      <c r="BH179">
        <f t="shared" si="31"/>
        <v>2</v>
      </c>
      <c r="BI179">
        <f t="shared" si="31"/>
        <v>2</v>
      </c>
      <c r="BJ179">
        <f t="shared" si="31"/>
        <v>2</v>
      </c>
      <c r="BK179">
        <f t="shared" si="31"/>
        <v>2</v>
      </c>
      <c r="BL179">
        <f t="shared" si="31"/>
        <v>2</v>
      </c>
      <c r="BM179">
        <f t="shared" si="31"/>
        <v>2</v>
      </c>
      <c r="BN179">
        <f t="shared" si="31"/>
        <v>1</v>
      </c>
      <c r="BO179">
        <f t="shared" si="31"/>
        <v>1</v>
      </c>
      <c r="BP179">
        <f t="shared" si="31"/>
        <v>1</v>
      </c>
      <c r="BQ179">
        <f t="shared" si="31"/>
        <v>1</v>
      </c>
      <c r="BR179">
        <f t="shared" si="31"/>
        <v>1</v>
      </c>
      <c r="BS179">
        <f t="shared" si="31"/>
        <v>1</v>
      </c>
      <c r="BT179">
        <f t="shared" si="31"/>
        <v>1</v>
      </c>
      <c r="BU179">
        <f t="shared" si="28"/>
        <v>1</v>
      </c>
      <c r="BV179">
        <f t="shared" si="28"/>
        <v>1</v>
      </c>
      <c r="BW179">
        <f t="shared" si="28"/>
        <v>1</v>
      </c>
      <c r="BX179">
        <f t="shared" si="28"/>
        <v>1</v>
      </c>
      <c r="BY179">
        <f t="shared" si="28"/>
        <v>0</v>
      </c>
    </row>
    <row r="180" spans="1:77" ht="16.3" thickTop="1" thickBot="1" x14ac:dyDescent="0.3">
      <c r="A180" s="16" t="s">
        <v>483</v>
      </c>
      <c r="B180" s="16" t="s">
        <v>504</v>
      </c>
      <c r="C180" s="16" t="s">
        <v>505</v>
      </c>
      <c r="D180" s="10">
        <f>VLOOKUP(C180, Overview!C$3:D$403, 2, FALSE)</f>
        <v>3</v>
      </c>
      <c r="E180" s="34">
        <f t="shared" si="25"/>
        <v>3.7</v>
      </c>
      <c r="F180" s="33">
        <f>IFERROR(VLOOKUP($C180, 'All Indicators - Breakdown'!$C:$GQ, F$1, FALSE), " ")</f>
        <v>4</v>
      </c>
      <c r="G180" s="33">
        <f>IFERROR(VLOOKUP($C180, 'All Indicators - Breakdown'!$C:$GQ, G$1, FALSE), " ")</f>
        <v>3</v>
      </c>
      <c r="H180" s="33">
        <f>IFERROR(VLOOKUP($C180, 'All Indicators - Breakdown'!$C:$GQ, H$1, FALSE), " ")</f>
        <v>4</v>
      </c>
      <c r="I180" s="33">
        <f>IFERROR(VLOOKUP($C180, 'All Indicators - Breakdown'!$C:$GQ, I$1, FALSE), " ")</f>
        <v>4</v>
      </c>
      <c r="J180" s="33">
        <f>IFERROR(VLOOKUP($C180, 'All Indicators - Breakdown'!$C:$GQ, J$1, FALSE), " ")</f>
        <v>3</v>
      </c>
      <c r="K180" s="33">
        <f>IFERROR(VLOOKUP($C180, 'All Indicators - Breakdown'!$C:$GQ, K$1, FALSE), " ")</f>
        <v>3</v>
      </c>
      <c r="L180" s="33">
        <f>IFERROR(VLOOKUP($C180, 'All Indicators - Breakdown'!$C:$GQ, L$1, FALSE), " ")</f>
        <v>3</v>
      </c>
      <c r="M180" s="33">
        <f>IFERROR(VLOOKUP($C180, 'All Indicators - Breakdown'!$C:$GQ, M$1, FALSE), " ")</f>
        <v>3</v>
      </c>
      <c r="N180" s="33" t="str">
        <f>IFERROR(VLOOKUP($C180, 'All Indicators - Breakdown'!$C:$GQ, N$1, FALSE), " ")</f>
        <v>N/A</v>
      </c>
      <c r="O180" s="33">
        <f>IFERROR(VLOOKUP($C180, 'All Indicators - Breakdown'!$C:$GQ, O$1, FALSE), " ")</f>
        <v>3</v>
      </c>
      <c r="P180" s="33">
        <f>IFERROR(VLOOKUP($C180, 'All Indicators - Breakdown'!$C:$GQ, P$1, FALSE), " ")</f>
        <v>1</v>
      </c>
      <c r="Q180" s="33">
        <f>IFERROR(VLOOKUP($C180, 'All Indicators - Breakdown'!$C:$GQ, Q$1, FALSE), " ")</f>
        <v>3</v>
      </c>
      <c r="R180" s="33">
        <f>IFERROR(VLOOKUP($C180, 'All Indicators - Breakdown'!$C:$GQ, R$1, FALSE), " ")</f>
        <v>2</v>
      </c>
      <c r="S180" s="33">
        <f>IFERROR(VLOOKUP($C180, 'All Indicators - Breakdown'!$C:$GQ, S$1, FALSE), " ")</f>
        <v>2</v>
      </c>
      <c r="T180" s="33">
        <f>IFERROR(VLOOKUP($C180, 'All Indicators - Breakdown'!$C:$GQ, T$1, FALSE), " ")</f>
        <v>2</v>
      </c>
      <c r="U180" s="33">
        <f>IFERROR(VLOOKUP($C180, 'All Indicators - Breakdown'!$C:$GQ, U$1, FALSE), " ")</f>
        <v>3</v>
      </c>
      <c r="V180" s="33">
        <f>IFERROR(VLOOKUP($C180, 'All Indicators - Breakdown'!$C:$GQ, V$1, FALSE), " ")</f>
        <v>1</v>
      </c>
      <c r="W180" s="33">
        <f>IFERROR(VLOOKUP($C180, 'All Indicators - Breakdown'!$C:$GQ, W$1, FALSE), " ")</f>
        <v>5</v>
      </c>
      <c r="X180" s="33">
        <f>IFERROR(VLOOKUP($C180, 'All Indicators - Breakdown'!$C:$GQ, X$1, FALSE), " ")</f>
        <v>1</v>
      </c>
      <c r="Y180" s="33">
        <f>IFERROR(VLOOKUP($C180, 'All Indicators - Breakdown'!$C:$GQ, Y$1, FALSE), " ")</f>
        <v>4</v>
      </c>
      <c r="Z180" s="33">
        <f>IFERROR(VLOOKUP($C180, 'All Indicators - Breakdown'!$C:$GQ, Z$1, FALSE), " ")</f>
        <v>3</v>
      </c>
      <c r="AA180" s="33">
        <f>IFERROR(VLOOKUP($C180, 'All Indicators - Breakdown'!$C:$GQ, AA$1, FALSE), " ")</f>
        <v>1</v>
      </c>
      <c r="AB180" s="33">
        <f>IFERROR(VLOOKUP($C180, 'All Indicators - Breakdown'!$C:$GQ, AB$1, FALSE), " ")</f>
        <v>3</v>
      </c>
      <c r="AC180" s="33">
        <f>IFERROR(VLOOKUP($C180, 'All Indicators - Breakdown'!$C:$GQ, AC$1, FALSE), " ")</f>
        <v>5</v>
      </c>
      <c r="AD180" s="33">
        <f>IFERROR(VLOOKUP($C180, 'All Indicators - Breakdown'!$C:$GQ, AD$1, FALSE), " ")</f>
        <v>1</v>
      </c>
      <c r="AE180" s="33">
        <f>IFERROR(VLOOKUP($C180, 'All Indicators - Breakdown'!$C:$HE, AE$1, FALSE), " ")</f>
        <v>3</v>
      </c>
      <c r="AF180" s="33">
        <f>IFERROR(VLOOKUP($C180, 'All Indicators - Breakdown'!$C:$HE, AF$1, FALSE), " ")</f>
        <v>3</v>
      </c>
      <c r="AG180" s="33">
        <f>IFERROR(VLOOKUP($C180, 'All Indicators - Breakdown'!$C:$HE, AG$1, FALSE), " ")</f>
        <v>4</v>
      </c>
      <c r="AH180" s="33">
        <f>IFERROR(VLOOKUP($C180, 'All Indicators - Breakdown'!$C:$HE, AH$1, FALSE), " ")</f>
        <v>2</v>
      </c>
      <c r="AI180" s="33">
        <f>IFERROR(VLOOKUP($C180, 'All Indicators - Breakdown'!$C:$HE, AI$1, FALSE), " ")</f>
        <v>2</v>
      </c>
      <c r="AJ180" s="33">
        <f>IFERROR(VLOOKUP($C180, 'All Indicators - Breakdown'!$C:$HZ, AJ$1, FALSE), " ")</f>
        <v>5</v>
      </c>
      <c r="AK180" s="33">
        <f>IFERROR(VLOOKUP($C180, 'All Indicators - Breakdown'!$C:$HZ, AK$1, FALSE), " ")</f>
        <v>4</v>
      </c>
      <c r="AL180" s="33">
        <f>IFERROR(VLOOKUP($C180, 'All Indicators - Breakdown'!$C:$HZ, AL$1, FALSE), " ")</f>
        <v>1</v>
      </c>
      <c r="AM180" s="33">
        <f>IFERROR(VLOOKUP($C180, 'All Indicators - Breakdown'!$C:$IU, AM$1, FALSE), " ")</f>
        <v>2</v>
      </c>
      <c r="AN180" s="33">
        <f>IFERROR(VLOOKUP($C180, 'All Indicators - Breakdown'!$C:$IU, AN$1, FALSE), " ")</f>
        <v>1</v>
      </c>
      <c r="AO180" s="33">
        <f>IFERROR(VLOOKUP($C180, 'All Indicators - Breakdown'!$C:$IU, AO$1, FALSE), " ")</f>
        <v>1</v>
      </c>
      <c r="AP180">
        <f t="shared" si="32"/>
        <v>5</v>
      </c>
      <c r="AQ180">
        <f t="shared" si="32"/>
        <v>5</v>
      </c>
      <c r="AR180">
        <f t="shared" si="32"/>
        <v>5</v>
      </c>
      <c r="AS180">
        <f t="shared" si="32"/>
        <v>4</v>
      </c>
      <c r="AT180">
        <f t="shared" si="32"/>
        <v>4</v>
      </c>
      <c r="AU180">
        <f t="shared" si="32"/>
        <v>4</v>
      </c>
      <c r="AV180">
        <f t="shared" si="32"/>
        <v>4</v>
      </c>
      <c r="AW180">
        <f t="shared" si="32"/>
        <v>4</v>
      </c>
      <c r="AX180">
        <f t="shared" si="32"/>
        <v>4</v>
      </c>
      <c r="AY180">
        <f t="shared" si="32"/>
        <v>3</v>
      </c>
      <c r="AZ180">
        <f t="shared" si="32"/>
        <v>3</v>
      </c>
      <c r="BA180">
        <f t="shared" si="32"/>
        <v>3</v>
      </c>
      <c r="BB180">
        <f t="shared" si="32"/>
        <v>3</v>
      </c>
      <c r="BC180">
        <f t="shared" si="32"/>
        <v>3</v>
      </c>
      <c r="BD180">
        <f t="shared" si="32"/>
        <v>3</v>
      </c>
      <c r="BE180">
        <f t="shared" si="32"/>
        <v>3</v>
      </c>
      <c r="BF180">
        <f t="shared" si="31"/>
        <v>3</v>
      </c>
      <c r="BG180">
        <f t="shared" si="31"/>
        <v>3</v>
      </c>
      <c r="BH180">
        <f t="shared" si="31"/>
        <v>3</v>
      </c>
      <c r="BI180">
        <f t="shared" si="31"/>
        <v>3</v>
      </c>
      <c r="BJ180">
        <f t="shared" si="31"/>
        <v>3</v>
      </c>
      <c r="BK180">
        <f t="shared" si="31"/>
        <v>2</v>
      </c>
      <c r="BL180">
        <f t="shared" si="31"/>
        <v>2</v>
      </c>
      <c r="BM180">
        <f t="shared" si="31"/>
        <v>2</v>
      </c>
      <c r="BN180">
        <f t="shared" si="31"/>
        <v>2</v>
      </c>
      <c r="BO180">
        <f t="shared" si="31"/>
        <v>2</v>
      </c>
      <c r="BP180">
        <f t="shared" si="31"/>
        <v>2</v>
      </c>
      <c r="BQ180">
        <f t="shared" si="31"/>
        <v>1</v>
      </c>
      <c r="BR180">
        <f t="shared" si="31"/>
        <v>1</v>
      </c>
      <c r="BS180">
        <f t="shared" si="31"/>
        <v>1</v>
      </c>
      <c r="BT180">
        <f t="shared" si="31"/>
        <v>1</v>
      </c>
      <c r="BU180">
        <f t="shared" si="28"/>
        <v>1</v>
      </c>
      <c r="BV180">
        <f t="shared" si="28"/>
        <v>1</v>
      </c>
      <c r="BW180">
        <f t="shared" si="28"/>
        <v>1</v>
      </c>
      <c r="BX180">
        <f t="shared" si="28"/>
        <v>1</v>
      </c>
      <c r="BY180">
        <f t="shared" si="28"/>
        <v>0</v>
      </c>
    </row>
    <row r="181" spans="1:77" ht="16.3" thickTop="1" thickBot="1" x14ac:dyDescent="0.3">
      <c r="A181" s="16" t="s">
        <v>483</v>
      </c>
      <c r="B181" s="16" t="s">
        <v>506</v>
      </c>
      <c r="C181" s="16" t="s">
        <v>507</v>
      </c>
      <c r="D181" s="10">
        <f>VLOOKUP(C181, Overview!C$3:D$403, 2, FALSE)</f>
        <v>3</v>
      </c>
      <c r="E181" s="34">
        <f t="shared" si="25"/>
        <v>3.6</v>
      </c>
      <c r="F181" s="33">
        <f>IFERROR(VLOOKUP($C181, 'All Indicators - Breakdown'!$C:$GQ, F$1, FALSE), " ")</f>
        <v>4</v>
      </c>
      <c r="G181" s="33">
        <f>IFERROR(VLOOKUP($C181, 'All Indicators - Breakdown'!$C:$GQ, G$1, FALSE), " ")</f>
        <v>4</v>
      </c>
      <c r="H181" s="33">
        <f>IFERROR(VLOOKUP($C181, 'All Indicators - Breakdown'!$C:$GQ, H$1, FALSE), " ")</f>
        <v>4</v>
      </c>
      <c r="I181" s="33">
        <f>IFERROR(VLOOKUP($C181, 'All Indicators - Breakdown'!$C:$GQ, I$1, FALSE), " ")</f>
        <v>4</v>
      </c>
      <c r="J181" s="33">
        <f>IFERROR(VLOOKUP($C181, 'All Indicators - Breakdown'!$C:$GQ, J$1, FALSE), " ")</f>
        <v>3</v>
      </c>
      <c r="K181" s="33">
        <f>IFERROR(VLOOKUP($C181, 'All Indicators - Breakdown'!$C:$GQ, K$1, FALSE), " ")</f>
        <v>2</v>
      </c>
      <c r="L181" s="33">
        <f>IFERROR(VLOOKUP($C181, 'All Indicators - Breakdown'!$C:$GQ, L$1, FALSE), " ")</f>
        <v>3</v>
      </c>
      <c r="M181" s="33">
        <f>IFERROR(VLOOKUP($C181, 'All Indicators - Breakdown'!$C:$GQ, M$1, FALSE), " ")</f>
        <v>3</v>
      </c>
      <c r="N181" s="33" t="str">
        <f>IFERROR(VLOOKUP($C181, 'All Indicators - Breakdown'!$C:$GQ, N$1, FALSE), " ")</f>
        <v>N/A</v>
      </c>
      <c r="O181" s="33">
        <f>IFERROR(VLOOKUP($C181, 'All Indicators - Breakdown'!$C:$GQ, O$1, FALSE), " ")</f>
        <v>3</v>
      </c>
      <c r="P181" s="33">
        <f>IFERROR(VLOOKUP($C181, 'All Indicators - Breakdown'!$C:$GQ, P$1, FALSE), " ")</f>
        <v>1</v>
      </c>
      <c r="Q181" s="33">
        <f>IFERROR(VLOOKUP($C181, 'All Indicators - Breakdown'!$C:$GQ, Q$1, FALSE), " ")</f>
        <v>3</v>
      </c>
      <c r="R181" s="33">
        <f>IFERROR(VLOOKUP($C181, 'All Indicators - Breakdown'!$C:$GQ, R$1, FALSE), " ")</f>
        <v>2</v>
      </c>
      <c r="S181" s="33">
        <f>IFERROR(VLOOKUP($C181, 'All Indicators - Breakdown'!$C:$GQ, S$1, FALSE), " ")</f>
        <v>3</v>
      </c>
      <c r="T181" s="33">
        <f>IFERROR(VLOOKUP($C181, 'All Indicators - Breakdown'!$C:$GQ, T$1, FALSE), " ")</f>
        <v>2</v>
      </c>
      <c r="U181" s="33">
        <f>IFERROR(VLOOKUP($C181, 'All Indicators - Breakdown'!$C:$GQ, U$1, FALSE), " ")</f>
        <v>3</v>
      </c>
      <c r="V181" s="33">
        <f>IFERROR(VLOOKUP($C181, 'All Indicators - Breakdown'!$C:$GQ, V$1, FALSE), " ")</f>
        <v>1</v>
      </c>
      <c r="W181" s="33">
        <f>IFERROR(VLOOKUP($C181, 'All Indicators - Breakdown'!$C:$GQ, W$1, FALSE), " ")</f>
        <v>5</v>
      </c>
      <c r="X181" s="33">
        <f>IFERROR(VLOOKUP($C181, 'All Indicators - Breakdown'!$C:$GQ, X$1, FALSE), " ")</f>
        <v>1</v>
      </c>
      <c r="Y181" s="33">
        <f>IFERROR(VLOOKUP($C181, 'All Indicators - Breakdown'!$C:$GQ, Y$1, FALSE), " ")</f>
        <v>3</v>
      </c>
      <c r="Z181" s="33">
        <f>IFERROR(VLOOKUP($C181, 'All Indicators - Breakdown'!$C:$GQ, Z$1, FALSE), " ")</f>
        <v>3</v>
      </c>
      <c r="AA181" s="33">
        <f>IFERROR(VLOOKUP($C181, 'All Indicators - Breakdown'!$C:$GQ, AA$1, FALSE), " ")</f>
        <v>2</v>
      </c>
      <c r="AB181" s="33">
        <f>IFERROR(VLOOKUP($C181, 'All Indicators - Breakdown'!$C:$GQ, AB$1, FALSE), " ")</f>
        <v>3</v>
      </c>
      <c r="AC181" s="33">
        <f>IFERROR(VLOOKUP($C181, 'All Indicators - Breakdown'!$C:$GQ, AC$1, FALSE), " ")</f>
        <v>5</v>
      </c>
      <c r="AD181" s="33">
        <f>IFERROR(VLOOKUP($C181, 'All Indicators - Breakdown'!$C:$GQ, AD$1, FALSE), " ")</f>
        <v>1</v>
      </c>
      <c r="AE181" s="33">
        <f>IFERROR(VLOOKUP($C181, 'All Indicators - Breakdown'!$C:$HE, AE$1, FALSE), " ")</f>
        <v>3</v>
      </c>
      <c r="AF181" s="33">
        <f>IFERROR(VLOOKUP($C181, 'All Indicators - Breakdown'!$C:$HE, AF$1, FALSE), " ")</f>
        <v>3</v>
      </c>
      <c r="AG181" s="33">
        <f>IFERROR(VLOOKUP($C181, 'All Indicators - Breakdown'!$C:$HE, AG$1, FALSE), " ")</f>
        <v>4</v>
      </c>
      <c r="AH181" s="33">
        <f>IFERROR(VLOOKUP($C181, 'All Indicators - Breakdown'!$C:$HE, AH$1, FALSE), " ")</f>
        <v>2</v>
      </c>
      <c r="AI181" s="33">
        <f>IFERROR(VLOOKUP($C181, 'All Indicators - Breakdown'!$C:$HE, AI$1, FALSE), " ")</f>
        <v>2</v>
      </c>
      <c r="AJ181" s="33">
        <f>IFERROR(VLOOKUP($C181, 'All Indicators - Breakdown'!$C:$HZ, AJ$1, FALSE), " ")</f>
        <v>4</v>
      </c>
      <c r="AK181" s="33">
        <f>IFERROR(VLOOKUP($C181, 'All Indicators - Breakdown'!$C:$HZ, AK$1, FALSE), " ")</f>
        <v>3</v>
      </c>
      <c r="AL181" s="33">
        <f>IFERROR(VLOOKUP($C181, 'All Indicators - Breakdown'!$C:$HZ, AL$1, FALSE), " ")</f>
        <v>1</v>
      </c>
      <c r="AM181" s="33">
        <f>IFERROR(VLOOKUP($C181, 'All Indicators - Breakdown'!$C:$IU, AM$1, FALSE), " ")</f>
        <v>4</v>
      </c>
      <c r="AN181" s="33">
        <f>IFERROR(VLOOKUP($C181, 'All Indicators - Breakdown'!$C:$IU, AN$1, FALSE), " ")</f>
        <v>1</v>
      </c>
      <c r="AO181" s="33">
        <f>IFERROR(VLOOKUP($C181, 'All Indicators - Breakdown'!$C:$IU, AO$1, FALSE), " ")</f>
        <v>1</v>
      </c>
      <c r="AP181">
        <f t="shared" si="32"/>
        <v>5</v>
      </c>
      <c r="AQ181">
        <f t="shared" si="32"/>
        <v>5</v>
      </c>
      <c r="AR181">
        <f t="shared" si="32"/>
        <v>4</v>
      </c>
      <c r="AS181">
        <f t="shared" si="32"/>
        <v>4</v>
      </c>
      <c r="AT181">
        <f t="shared" si="32"/>
        <v>4</v>
      </c>
      <c r="AU181">
        <f t="shared" si="32"/>
        <v>4</v>
      </c>
      <c r="AV181">
        <f t="shared" si="32"/>
        <v>4</v>
      </c>
      <c r="AW181">
        <f t="shared" si="32"/>
        <v>4</v>
      </c>
      <c r="AX181">
        <f t="shared" si="32"/>
        <v>4</v>
      </c>
      <c r="AY181">
        <f t="shared" si="32"/>
        <v>3</v>
      </c>
      <c r="AZ181">
        <f t="shared" si="32"/>
        <v>3</v>
      </c>
      <c r="BA181">
        <f t="shared" si="32"/>
        <v>3</v>
      </c>
      <c r="BB181">
        <f t="shared" si="32"/>
        <v>3</v>
      </c>
      <c r="BC181">
        <f t="shared" si="32"/>
        <v>3</v>
      </c>
      <c r="BD181">
        <f t="shared" si="32"/>
        <v>3</v>
      </c>
      <c r="BE181">
        <f t="shared" si="32"/>
        <v>3</v>
      </c>
      <c r="BF181">
        <f t="shared" si="31"/>
        <v>3</v>
      </c>
      <c r="BG181">
        <f t="shared" si="31"/>
        <v>3</v>
      </c>
      <c r="BH181">
        <f t="shared" si="31"/>
        <v>3</v>
      </c>
      <c r="BI181">
        <f t="shared" si="31"/>
        <v>3</v>
      </c>
      <c r="BJ181">
        <f t="shared" si="31"/>
        <v>3</v>
      </c>
      <c r="BK181">
        <f t="shared" si="31"/>
        <v>3</v>
      </c>
      <c r="BL181">
        <f t="shared" si="31"/>
        <v>2</v>
      </c>
      <c r="BM181">
        <f t="shared" si="31"/>
        <v>2</v>
      </c>
      <c r="BN181">
        <f t="shared" si="31"/>
        <v>2</v>
      </c>
      <c r="BO181">
        <f t="shared" si="31"/>
        <v>2</v>
      </c>
      <c r="BP181">
        <f t="shared" si="31"/>
        <v>2</v>
      </c>
      <c r="BQ181">
        <f t="shared" si="31"/>
        <v>2</v>
      </c>
      <c r="BR181">
        <f t="shared" si="31"/>
        <v>1</v>
      </c>
      <c r="BS181">
        <f t="shared" si="31"/>
        <v>1</v>
      </c>
      <c r="BT181">
        <f t="shared" si="31"/>
        <v>1</v>
      </c>
      <c r="BU181">
        <f t="shared" si="28"/>
        <v>1</v>
      </c>
      <c r="BV181">
        <f t="shared" si="28"/>
        <v>1</v>
      </c>
      <c r="BW181">
        <f t="shared" si="28"/>
        <v>1</v>
      </c>
      <c r="BX181">
        <f t="shared" si="28"/>
        <v>1</v>
      </c>
      <c r="BY181">
        <f t="shared" si="28"/>
        <v>0</v>
      </c>
    </row>
    <row r="182" spans="1:77" ht="16.3" thickTop="1" thickBot="1" x14ac:dyDescent="0.3">
      <c r="A182" s="16" t="s">
        <v>483</v>
      </c>
      <c r="B182" s="16" t="s">
        <v>508</v>
      </c>
      <c r="C182" s="16" t="s">
        <v>509</v>
      </c>
      <c r="D182" s="10">
        <f>VLOOKUP(C182, Overview!C$3:D$403, 2, FALSE)</f>
        <v>3</v>
      </c>
      <c r="E182" s="34">
        <f t="shared" si="25"/>
        <v>3.4</v>
      </c>
      <c r="F182" s="33">
        <f>IFERROR(VLOOKUP($C182, 'All Indicators - Breakdown'!$C:$GQ, F$1, FALSE), " ")</f>
        <v>4</v>
      </c>
      <c r="G182" s="33">
        <f>IFERROR(VLOOKUP($C182, 'All Indicators - Breakdown'!$C:$GQ, G$1, FALSE), " ")</f>
        <v>3</v>
      </c>
      <c r="H182" s="33">
        <f>IFERROR(VLOOKUP($C182, 'All Indicators - Breakdown'!$C:$GQ, H$1, FALSE), " ")</f>
        <v>4</v>
      </c>
      <c r="I182" s="33">
        <f>IFERROR(VLOOKUP($C182, 'All Indicators - Breakdown'!$C:$GQ, I$1, FALSE), " ")</f>
        <v>3</v>
      </c>
      <c r="J182" s="33">
        <f>IFERROR(VLOOKUP($C182, 'All Indicators - Breakdown'!$C:$GQ, J$1, FALSE), " ")</f>
        <v>3</v>
      </c>
      <c r="K182" s="33">
        <f>IFERROR(VLOOKUP($C182, 'All Indicators - Breakdown'!$C:$GQ, K$1, FALSE), " ")</f>
        <v>1</v>
      </c>
      <c r="L182" s="33">
        <f>IFERROR(VLOOKUP($C182, 'All Indicators - Breakdown'!$C:$GQ, L$1, FALSE), " ")</f>
        <v>1</v>
      </c>
      <c r="M182" s="33">
        <f>IFERROR(VLOOKUP($C182, 'All Indicators - Breakdown'!$C:$GQ, M$1, FALSE), " ")</f>
        <v>3</v>
      </c>
      <c r="N182" s="33" t="str">
        <f>IFERROR(VLOOKUP($C182, 'All Indicators - Breakdown'!$C:$GQ, N$1, FALSE), " ")</f>
        <v>N/A</v>
      </c>
      <c r="O182" s="33">
        <f>IFERROR(VLOOKUP($C182, 'All Indicators - Breakdown'!$C:$GQ, O$1, FALSE), " ")</f>
        <v>3</v>
      </c>
      <c r="P182" s="33">
        <f>IFERROR(VLOOKUP($C182, 'All Indicators - Breakdown'!$C:$GQ, P$1, FALSE), " ")</f>
        <v>2</v>
      </c>
      <c r="Q182" s="33">
        <f>IFERROR(VLOOKUP($C182, 'All Indicators - Breakdown'!$C:$GQ, Q$1, FALSE), " ")</f>
        <v>3</v>
      </c>
      <c r="R182" s="33">
        <f>IFERROR(VLOOKUP($C182, 'All Indicators - Breakdown'!$C:$GQ, R$1, FALSE), " ")</f>
        <v>2</v>
      </c>
      <c r="S182" s="33">
        <f>IFERROR(VLOOKUP($C182, 'All Indicators - Breakdown'!$C:$GQ, S$1, FALSE), " ")</f>
        <v>3</v>
      </c>
      <c r="T182" s="33">
        <f>IFERROR(VLOOKUP($C182, 'All Indicators - Breakdown'!$C:$GQ, T$1, FALSE), " ")</f>
        <v>3</v>
      </c>
      <c r="U182" s="33">
        <f>IFERROR(VLOOKUP($C182, 'All Indicators - Breakdown'!$C:$GQ, U$1, FALSE), " ")</f>
        <v>3</v>
      </c>
      <c r="V182" s="33">
        <f>IFERROR(VLOOKUP($C182, 'All Indicators - Breakdown'!$C:$GQ, V$1, FALSE), " ")</f>
        <v>3</v>
      </c>
      <c r="W182" s="33">
        <f>IFERROR(VLOOKUP($C182, 'All Indicators - Breakdown'!$C:$GQ, W$1, FALSE), " ")</f>
        <v>5</v>
      </c>
      <c r="X182" s="33">
        <f>IFERROR(VLOOKUP($C182, 'All Indicators - Breakdown'!$C:$GQ, X$1, FALSE), " ")</f>
        <v>1</v>
      </c>
      <c r="Y182" s="33">
        <f>IFERROR(VLOOKUP($C182, 'All Indicators - Breakdown'!$C:$GQ, Y$1, FALSE), " ")</f>
        <v>1</v>
      </c>
      <c r="Z182" s="33">
        <f>IFERROR(VLOOKUP($C182, 'All Indicators - Breakdown'!$C:$GQ, Z$1, FALSE), " ")</f>
        <v>3</v>
      </c>
      <c r="AA182" s="33">
        <f>IFERROR(VLOOKUP($C182, 'All Indicators - Breakdown'!$C:$GQ, AA$1, FALSE), " ")</f>
        <v>2</v>
      </c>
      <c r="AB182" s="33">
        <f>IFERROR(VLOOKUP($C182, 'All Indicators - Breakdown'!$C:$GQ, AB$1, FALSE), " ")</f>
        <v>3</v>
      </c>
      <c r="AC182" s="33">
        <f>IFERROR(VLOOKUP($C182, 'All Indicators - Breakdown'!$C:$GQ, AC$1, FALSE), " ")</f>
        <v>5</v>
      </c>
      <c r="AD182" s="33">
        <f>IFERROR(VLOOKUP($C182, 'All Indicators - Breakdown'!$C:$GQ, AD$1, FALSE), " ")</f>
        <v>2</v>
      </c>
      <c r="AE182" s="33">
        <f>IFERROR(VLOOKUP($C182, 'All Indicators - Breakdown'!$C:$HE, AE$1, FALSE), " ")</f>
        <v>1</v>
      </c>
      <c r="AF182" s="33">
        <f>IFERROR(VLOOKUP($C182, 'All Indicators - Breakdown'!$C:$HE, AF$1, FALSE), " ")</f>
        <v>3</v>
      </c>
      <c r="AG182" s="33">
        <f>IFERROR(VLOOKUP($C182, 'All Indicators - Breakdown'!$C:$HE, AG$1, FALSE), " ")</f>
        <v>4</v>
      </c>
      <c r="AH182" s="33">
        <f>IFERROR(VLOOKUP($C182, 'All Indicators - Breakdown'!$C:$HE, AH$1, FALSE), " ")</f>
        <v>2</v>
      </c>
      <c r="AI182" s="33">
        <f>IFERROR(VLOOKUP($C182, 'All Indicators - Breakdown'!$C:$HE, AI$1, FALSE), " ")</f>
        <v>2</v>
      </c>
      <c r="AJ182" s="33">
        <f>IFERROR(VLOOKUP($C182, 'All Indicators - Breakdown'!$C:$HZ, AJ$1, FALSE), " ")</f>
        <v>3</v>
      </c>
      <c r="AK182" s="33">
        <f>IFERROR(VLOOKUP($C182, 'All Indicators - Breakdown'!$C:$HZ, AK$1, FALSE), " ")</f>
        <v>2</v>
      </c>
      <c r="AL182" s="33">
        <f>IFERROR(VLOOKUP($C182, 'All Indicators - Breakdown'!$C:$HZ, AL$1, FALSE), " ")</f>
        <v>1</v>
      </c>
      <c r="AM182" s="33">
        <f>IFERROR(VLOOKUP($C182, 'All Indicators - Breakdown'!$C:$IU, AM$1, FALSE), " ")</f>
        <v>2</v>
      </c>
      <c r="AN182" s="33">
        <f>IFERROR(VLOOKUP($C182, 'All Indicators - Breakdown'!$C:$IU, AN$1, FALSE), " ")</f>
        <v>1</v>
      </c>
      <c r="AO182" s="33">
        <f>IFERROR(VLOOKUP($C182, 'All Indicators - Breakdown'!$C:$IU, AO$1, FALSE), " ")</f>
        <v>1</v>
      </c>
      <c r="AP182">
        <f t="shared" si="32"/>
        <v>5</v>
      </c>
      <c r="AQ182">
        <f t="shared" si="32"/>
        <v>5</v>
      </c>
      <c r="AR182">
        <f t="shared" si="32"/>
        <v>4</v>
      </c>
      <c r="AS182">
        <f t="shared" si="32"/>
        <v>4</v>
      </c>
      <c r="AT182">
        <f t="shared" si="32"/>
        <v>4</v>
      </c>
      <c r="AU182">
        <f t="shared" si="32"/>
        <v>3</v>
      </c>
      <c r="AV182">
        <f t="shared" si="32"/>
        <v>3</v>
      </c>
      <c r="AW182">
        <f t="shared" si="32"/>
        <v>3</v>
      </c>
      <c r="AX182">
        <f t="shared" si="32"/>
        <v>3</v>
      </c>
      <c r="AY182">
        <f t="shared" si="32"/>
        <v>3</v>
      </c>
      <c r="AZ182">
        <f t="shared" si="32"/>
        <v>3</v>
      </c>
      <c r="BA182">
        <f t="shared" si="32"/>
        <v>3</v>
      </c>
      <c r="BB182">
        <f t="shared" si="32"/>
        <v>3</v>
      </c>
      <c r="BC182">
        <f t="shared" si="32"/>
        <v>3</v>
      </c>
      <c r="BD182">
        <f t="shared" si="32"/>
        <v>3</v>
      </c>
      <c r="BE182">
        <f t="shared" si="32"/>
        <v>3</v>
      </c>
      <c r="BF182">
        <f t="shared" si="31"/>
        <v>3</v>
      </c>
      <c r="BG182">
        <f t="shared" si="31"/>
        <v>3</v>
      </c>
      <c r="BH182">
        <f t="shared" si="31"/>
        <v>3</v>
      </c>
      <c r="BI182">
        <f t="shared" si="31"/>
        <v>2</v>
      </c>
      <c r="BJ182">
        <f t="shared" si="31"/>
        <v>2</v>
      </c>
      <c r="BK182">
        <f t="shared" si="31"/>
        <v>2</v>
      </c>
      <c r="BL182">
        <f t="shared" si="31"/>
        <v>2</v>
      </c>
      <c r="BM182">
        <f t="shared" si="31"/>
        <v>2</v>
      </c>
      <c r="BN182">
        <f t="shared" si="31"/>
        <v>2</v>
      </c>
      <c r="BO182">
        <f t="shared" si="31"/>
        <v>2</v>
      </c>
      <c r="BP182">
        <f t="shared" si="31"/>
        <v>2</v>
      </c>
      <c r="BQ182">
        <f t="shared" si="31"/>
        <v>1</v>
      </c>
      <c r="BR182">
        <f t="shared" si="31"/>
        <v>1</v>
      </c>
      <c r="BS182">
        <f t="shared" si="31"/>
        <v>1</v>
      </c>
      <c r="BT182">
        <f t="shared" si="31"/>
        <v>1</v>
      </c>
      <c r="BU182">
        <f t="shared" si="28"/>
        <v>1</v>
      </c>
      <c r="BV182">
        <f t="shared" si="28"/>
        <v>1</v>
      </c>
      <c r="BW182">
        <f t="shared" si="28"/>
        <v>1</v>
      </c>
      <c r="BX182">
        <f t="shared" si="28"/>
        <v>1</v>
      </c>
      <c r="BY182">
        <f t="shared" si="28"/>
        <v>0</v>
      </c>
    </row>
    <row r="183" spans="1:77" ht="16.3" thickTop="1" thickBot="1" x14ac:dyDescent="0.3">
      <c r="A183" s="16" t="s">
        <v>483</v>
      </c>
      <c r="B183" s="16" t="s">
        <v>510</v>
      </c>
      <c r="C183" s="16" t="s">
        <v>511</v>
      </c>
      <c r="D183" s="10">
        <f>VLOOKUP(C183, Overview!C$3:D$403, 2, FALSE)</f>
        <v>3</v>
      </c>
      <c r="E183" s="34">
        <f t="shared" si="25"/>
        <v>3.5</v>
      </c>
      <c r="F183" s="33">
        <f>IFERROR(VLOOKUP($C183, 'All Indicators - Breakdown'!$C:$GQ, F$1, FALSE), " ")</f>
        <v>4</v>
      </c>
      <c r="G183" s="33">
        <f>IFERROR(VLOOKUP($C183, 'All Indicators - Breakdown'!$C:$GQ, G$1, FALSE), " ")</f>
        <v>4</v>
      </c>
      <c r="H183" s="33">
        <f>IFERROR(VLOOKUP($C183, 'All Indicators - Breakdown'!$C:$GQ, H$1, FALSE), " ")</f>
        <v>4</v>
      </c>
      <c r="I183" s="33">
        <f>IFERROR(VLOOKUP($C183, 'All Indicators - Breakdown'!$C:$GQ, I$1, FALSE), " ")</f>
        <v>3</v>
      </c>
      <c r="J183" s="33">
        <f>IFERROR(VLOOKUP($C183, 'All Indicators - Breakdown'!$C:$GQ, J$1, FALSE), " ")</f>
        <v>3</v>
      </c>
      <c r="K183" s="33">
        <f>IFERROR(VLOOKUP($C183, 'All Indicators - Breakdown'!$C:$GQ, K$1, FALSE), " ")</f>
        <v>1</v>
      </c>
      <c r="L183" s="33">
        <f>IFERROR(VLOOKUP($C183, 'All Indicators - Breakdown'!$C:$GQ, L$1, FALSE), " ")</f>
        <v>3</v>
      </c>
      <c r="M183" s="33">
        <f>IFERROR(VLOOKUP($C183, 'All Indicators - Breakdown'!$C:$GQ, M$1, FALSE), " ")</f>
        <v>3</v>
      </c>
      <c r="N183" s="33" t="str">
        <f>IFERROR(VLOOKUP($C183, 'All Indicators - Breakdown'!$C:$GQ, N$1, FALSE), " ")</f>
        <v>N/A</v>
      </c>
      <c r="O183" s="33">
        <f>IFERROR(VLOOKUP($C183, 'All Indicators - Breakdown'!$C:$GQ, O$1, FALSE), " ")</f>
        <v>3</v>
      </c>
      <c r="P183" s="33">
        <f>IFERROR(VLOOKUP($C183, 'All Indicators - Breakdown'!$C:$GQ, P$1, FALSE), " ")</f>
        <v>2</v>
      </c>
      <c r="Q183" s="33">
        <f>IFERROR(VLOOKUP($C183, 'All Indicators - Breakdown'!$C:$GQ, Q$1, FALSE), " ")</f>
        <v>3</v>
      </c>
      <c r="R183" s="33">
        <f>IFERROR(VLOOKUP($C183, 'All Indicators - Breakdown'!$C:$GQ, R$1, FALSE), " ")</f>
        <v>3</v>
      </c>
      <c r="S183" s="33">
        <f>IFERROR(VLOOKUP($C183, 'All Indicators - Breakdown'!$C:$GQ, S$1, FALSE), " ")</f>
        <v>2</v>
      </c>
      <c r="T183" s="33">
        <f>IFERROR(VLOOKUP($C183, 'All Indicators - Breakdown'!$C:$GQ, T$1, FALSE), " ")</f>
        <v>2</v>
      </c>
      <c r="U183" s="33">
        <f>IFERROR(VLOOKUP($C183, 'All Indicators - Breakdown'!$C:$GQ, U$1, FALSE), " ")</f>
        <v>3</v>
      </c>
      <c r="V183" s="33">
        <f>IFERROR(VLOOKUP($C183, 'All Indicators - Breakdown'!$C:$GQ, V$1, FALSE), " ")</f>
        <v>1</v>
      </c>
      <c r="W183" s="33">
        <f>IFERROR(VLOOKUP($C183, 'All Indicators - Breakdown'!$C:$GQ, W$1, FALSE), " ")</f>
        <v>4</v>
      </c>
      <c r="X183" s="33">
        <f>IFERROR(VLOOKUP($C183, 'All Indicators - Breakdown'!$C:$GQ, X$1, FALSE), " ")</f>
        <v>1</v>
      </c>
      <c r="Y183" s="33">
        <f>IFERROR(VLOOKUP($C183, 'All Indicators - Breakdown'!$C:$GQ, Y$1, FALSE), " ")</f>
        <v>1</v>
      </c>
      <c r="Z183" s="33">
        <f>IFERROR(VLOOKUP($C183, 'All Indicators - Breakdown'!$C:$GQ, Z$1, FALSE), " ")</f>
        <v>3</v>
      </c>
      <c r="AA183" s="33">
        <f>IFERROR(VLOOKUP($C183, 'All Indicators - Breakdown'!$C:$GQ, AA$1, FALSE), " ")</f>
        <v>1</v>
      </c>
      <c r="AB183" s="33">
        <f>IFERROR(VLOOKUP($C183, 'All Indicators - Breakdown'!$C:$GQ, AB$1, FALSE), " ")</f>
        <v>3</v>
      </c>
      <c r="AC183" s="33">
        <f>IFERROR(VLOOKUP($C183, 'All Indicators - Breakdown'!$C:$GQ, AC$1, FALSE), " ")</f>
        <v>5</v>
      </c>
      <c r="AD183" s="33">
        <f>IFERROR(VLOOKUP($C183, 'All Indicators - Breakdown'!$C:$GQ, AD$1, FALSE), " ")</f>
        <v>2</v>
      </c>
      <c r="AE183" s="33">
        <f>IFERROR(VLOOKUP($C183, 'All Indicators - Breakdown'!$C:$HE, AE$1, FALSE), " ")</f>
        <v>3</v>
      </c>
      <c r="AF183" s="33">
        <f>IFERROR(VLOOKUP($C183, 'All Indicators - Breakdown'!$C:$HE, AF$1, FALSE), " ")</f>
        <v>3</v>
      </c>
      <c r="AG183" s="33">
        <f>IFERROR(VLOOKUP($C183, 'All Indicators - Breakdown'!$C:$HE, AG$1, FALSE), " ")</f>
        <v>4</v>
      </c>
      <c r="AH183" s="33">
        <f>IFERROR(VLOOKUP($C183, 'All Indicators - Breakdown'!$C:$HE, AH$1, FALSE), " ")</f>
        <v>2</v>
      </c>
      <c r="AI183" s="33">
        <f>IFERROR(VLOOKUP($C183, 'All Indicators - Breakdown'!$C:$HE, AI$1, FALSE), " ")</f>
        <v>2</v>
      </c>
      <c r="AJ183" s="33">
        <f>IFERROR(VLOOKUP($C183, 'All Indicators - Breakdown'!$C:$HZ, AJ$1, FALSE), " ")</f>
        <v>4</v>
      </c>
      <c r="AK183" s="33">
        <f>IFERROR(VLOOKUP($C183, 'All Indicators - Breakdown'!$C:$HZ, AK$1, FALSE), " ")</f>
        <v>3</v>
      </c>
      <c r="AL183" s="33">
        <f>IFERROR(VLOOKUP($C183, 'All Indicators - Breakdown'!$C:$HZ, AL$1, FALSE), " ")</f>
        <v>1</v>
      </c>
      <c r="AM183" s="33">
        <f>IFERROR(VLOOKUP($C183, 'All Indicators - Breakdown'!$C:$IU, AM$1, FALSE), " ")</f>
        <v>2</v>
      </c>
      <c r="AN183" s="33">
        <f>IFERROR(VLOOKUP($C183, 'All Indicators - Breakdown'!$C:$IU, AN$1, FALSE), " ")</f>
        <v>1</v>
      </c>
      <c r="AO183" s="33">
        <f>IFERROR(VLOOKUP($C183, 'All Indicators - Breakdown'!$C:$IU, AO$1, FALSE), " ")</f>
        <v>1</v>
      </c>
      <c r="AP183">
        <f t="shared" si="32"/>
        <v>5</v>
      </c>
      <c r="AQ183">
        <f t="shared" si="32"/>
        <v>4</v>
      </c>
      <c r="AR183">
        <f t="shared" si="32"/>
        <v>4</v>
      </c>
      <c r="AS183">
        <f t="shared" si="32"/>
        <v>4</v>
      </c>
      <c r="AT183">
        <f t="shared" si="32"/>
        <v>4</v>
      </c>
      <c r="AU183">
        <f t="shared" si="32"/>
        <v>4</v>
      </c>
      <c r="AV183">
        <f t="shared" si="32"/>
        <v>4</v>
      </c>
      <c r="AW183">
        <f t="shared" si="32"/>
        <v>3</v>
      </c>
      <c r="AX183">
        <f t="shared" si="32"/>
        <v>3</v>
      </c>
      <c r="AY183">
        <f t="shared" si="32"/>
        <v>3</v>
      </c>
      <c r="AZ183">
        <f t="shared" si="32"/>
        <v>3</v>
      </c>
      <c r="BA183">
        <f t="shared" si="32"/>
        <v>3</v>
      </c>
      <c r="BB183">
        <f t="shared" si="32"/>
        <v>3</v>
      </c>
      <c r="BC183">
        <f t="shared" si="32"/>
        <v>3</v>
      </c>
      <c r="BD183">
        <f t="shared" si="32"/>
        <v>3</v>
      </c>
      <c r="BE183">
        <f t="shared" si="32"/>
        <v>3</v>
      </c>
      <c r="BF183">
        <f t="shared" si="31"/>
        <v>3</v>
      </c>
      <c r="BG183">
        <f t="shared" si="31"/>
        <v>3</v>
      </c>
      <c r="BH183">
        <f t="shared" si="31"/>
        <v>3</v>
      </c>
      <c r="BI183">
        <f t="shared" si="31"/>
        <v>3</v>
      </c>
      <c r="BJ183">
        <f t="shared" si="31"/>
        <v>2</v>
      </c>
      <c r="BK183">
        <f t="shared" si="31"/>
        <v>2</v>
      </c>
      <c r="BL183">
        <f t="shared" si="31"/>
        <v>2</v>
      </c>
      <c r="BM183">
        <f t="shared" si="31"/>
        <v>2</v>
      </c>
      <c r="BN183">
        <f t="shared" si="31"/>
        <v>2</v>
      </c>
      <c r="BO183">
        <f t="shared" si="31"/>
        <v>2</v>
      </c>
      <c r="BP183">
        <f t="shared" si="31"/>
        <v>2</v>
      </c>
      <c r="BQ183">
        <f t="shared" si="31"/>
        <v>1</v>
      </c>
      <c r="BR183">
        <f t="shared" si="31"/>
        <v>1</v>
      </c>
      <c r="BS183">
        <f t="shared" si="31"/>
        <v>1</v>
      </c>
      <c r="BT183">
        <f t="shared" si="31"/>
        <v>1</v>
      </c>
      <c r="BU183">
        <f t="shared" si="28"/>
        <v>1</v>
      </c>
      <c r="BV183">
        <f t="shared" si="28"/>
        <v>1</v>
      </c>
      <c r="BW183">
        <f t="shared" si="28"/>
        <v>1</v>
      </c>
      <c r="BX183">
        <f t="shared" si="28"/>
        <v>1</v>
      </c>
      <c r="BY183">
        <f t="shared" si="28"/>
        <v>0</v>
      </c>
    </row>
    <row r="184" spans="1:77" ht="16.3" thickTop="1" thickBot="1" x14ac:dyDescent="0.3">
      <c r="A184" s="16" t="s">
        <v>483</v>
      </c>
      <c r="B184" s="16" t="s">
        <v>512</v>
      </c>
      <c r="C184" s="16" t="s">
        <v>513</v>
      </c>
      <c r="D184" s="10">
        <f>VLOOKUP(C184, Overview!C$3:D$403, 2, FALSE)</f>
        <v>3</v>
      </c>
      <c r="E184" s="34">
        <f t="shared" si="25"/>
        <v>3.5</v>
      </c>
      <c r="F184" s="33">
        <f>IFERROR(VLOOKUP($C184, 'All Indicators - Breakdown'!$C:$GQ, F$1, FALSE), " ")</f>
        <v>4</v>
      </c>
      <c r="G184" s="33">
        <f>IFERROR(VLOOKUP($C184, 'All Indicators - Breakdown'!$C:$GQ, G$1, FALSE), " ")</f>
        <v>4</v>
      </c>
      <c r="H184" s="33">
        <f>IFERROR(VLOOKUP($C184, 'All Indicators - Breakdown'!$C:$GQ, H$1, FALSE), " ")</f>
        <v>3</v>
      </c>
      <c r="I184" s="33">
        <f>IFERROR(VLOOKUP($C184, 'All Indicators - Breakdown'!$C:$GQ, I$1, FALSE), " ")</f>
        <v>4</v>
      </c>
      <c r="J184" s="33">
        <f>IFERROR(VLOOKUP($C184, 'All Indicators - Breakdown'!$C:$GQ, J$1, FALSE), " ")</f>
        <v>3</v>
      </c>
      <c r="K184" s="33">
        <f>IFERROR(VLOOKUP($C184, 'All Indicators - Breakdown'!$C:$GQ, K$1, FALSE), " ")</f>
        <v>1</v>
      </c>
      <c r="L184" s="33">
        <f>IFERROR(VLOOKUP($C184, 'All Indicators - Breakdown'!$C:$GQ, L$1, FALSE), " ")</f>
        <v>1</v>
      </c>
      <c r="M184" s="33">
        <f>IFERROR(VLOOKUP($C184, 'All Indicators - Breakdown'!$C:$GQ, M$1, FALSE), " ")</f>
        <v>2</v>
      </c>
      <c r="N184" s="33" t="str">
        <f>IFERROR(VLOOKUP($C184, 'All Indicators - Breakdown'!$C:$GQ, N$1, FALSE), " ")</f>
        <v>N/A</v>
      </c>
      <c r="O184" s="33">
        <f>IFERROR(VLOOKUP($C184, 'All Indicators - Breakdown'!$C:$GQ, O$1, FALSE), " ")</f>
        <v>3</v>
      </c>
      <c r="P184" s="33">
        <f>IFERROR(VLOOKUP($C184, 'All Indicators - Breakdown'!$C:$GQ, P$1, FALSE), " ")</f>
        <v>1</v>
      </c>
      <c r="Q184" s="33">
        <f>IFERROR(VLOOKUP($C184, 'All Indicators - Breakdown'!$C:$GQ, Q$1, FALSE), " ")</f>
        <v>3</v>
      </c>
      <c r="R184" s="33">
        <f>IFERROR(VLOOKUP($C184, 'All Indicators - Breakdown'!$C:$GQ, R$1, FALSE), " ")</f>
        <v>2</v>
      </c>
      <c r="S184" s="33">
        <f>IFERROR(VLOOKUP($C184, 'All Indicators - Breakdown'!$C:$GQ, S$1, FALSE), " ")</f>
        <v>2</v>
      </c>
      <c r="T184" s="33">
        <f>IFERROR(VLOOKUP($C184, 'All Indicators - Breakdown'!$C:$GQ, T$1, FALSE), " ")</f>
        <v>2</v>
      </c>
      <c r="U184" s="33">
        <f>IFERROR(VLOOKUP($C184, 'All Indicators - Breakdown'!$C:$GQ, U$1, FALSE), " ")</f>
        <v>3</v>
      </c>
      <c r="V184" s="33">
        <f>IFERROR(VLOOKUP($C184, 'All Indicators - Breakdown'!$C:$GQ, V$1, FALSE), " ")</f>
        <v>1</v>
      </c>
      <c r="W184" s="33">
        <f>IFERROR(VLOOKUP($C184, 'All Indicators - Breakdown'!$C:$GQ, W$1, FALSE), " ")</f>
        <v>5</v>
      </c>
      <c r="X184" s="33">
        <f>IFERROR(VLOOKUP($C184, 'All Indicators - Breakdown'!$C:$GQ, X$1, FALSE), " ")</f>
        <v>1</v>
      </c>
      <c r="Y184" s="33">
        <f>IFERROR(VLOOKUP($C184, 'All Indicators - Breakdown'!$C:$GQ, Y$1, FALSE), " ")</f>
        <v>1</v>
      </c>
      <c r="Z184" s="33">
        <f>IFERROR(VLOOKUP($C184, 'All Indicators - Breakdown'!$C:$GQ, Z$1, FALSE), " ")</f>
        <v>3</v>
      </c>
      <c r="AA184" s="33">
        <f>IFERROR(VLOOKUP($C184, 'All Indicators - Breakdown'!$C:$GQ, AA$1, FALSE), " ")</f>
        <v>2</v>
      </c>
      <c r="AB184" s="33">
        <f>IFERROR(VLOOKUP($C184, 'All Indicators - Breakdown'!$C:$GQ, AB$1, FALSE), " ")</f>
        <v>3</v>
      </c>
      <c r="AC184" s="33">
        <f>IFERROR(VLOOKUP($C184, 'All Indicators - Breakdown'!$C:$GQ, AC$1, FALSE), " ")</f>
        <v>5</v>
      </c>
      <c r="AD184" s="33">
        <f>IFERROR(VLOOKUP($C184, 'All Indicators - Breakdown'!$C:$GQ, AD$1, FALSE), " ")</f>
        <v>2</v>
      </c>
      <c r="AE184" s="33">
        <f>IFERROR(VLOOKUP($C184, 'All Indicators - Breakdown'!$C:$HE, AE$1, FALSE), " ")</f>
        <v>3</v>
      </c>
      <c r="AF184" s="33">
        <f>IFERROR(VLOOKUP($C184, 'All Indicators - Breakdown'!$C:$HE, AF$1, FALSE), " ")</f>
        <v>3</v>
      </c>
      <c r="AG184" s="33">
        <f>IFERROR(VLOOKUP($C184, 'All Indicators - Breakdown'!$C:$HE, AG$1, FALSE), " ")</f>
        <v>4</v>
      </c>
      <c r="AH184" s="33">
        <f>IFERROR(VLOOKUP($C184, 'All Indicators - Breakdown'!$C:$HE, AH$1, FALSE), " ")</f>
        <v>2</v>
      </c>
      <c r="AI184" s="33">
        <f>IFERROR(VLOOKUP($C184, 'All Indicators - Breakdown'!$C:$HE, AI$1, FALSE), " ")</f>
        <v>2</v>
      </c>
      <c r="AJ184" s="33">
        <f>IFERROR(VLOOKUP($C184, 'All Indicators - Breakdown'!$C:$HZ, AJ$1, FALSE), " ")</f>
        <v>2</v>
      </c>
      <c r="AK184" s="33">
        <f>IFERROR(VLOOKUP($C184, 'All Indicators - Breakdown'!$C:$HZ, AK$1, FALSE), " ")</f>
        <v>2</v>
      </c>
      <c r="AL184" s="33">
        <f>IFERROR(VLOOKUP($C184, 'All Indicators - Breakdown'!$C:$HZ, AL$1, FALSE), " ")</f>
        <v>1</v>
      </c>
      <c r="AM184" s="33">
        <f>IFERROR(VLOOKUP($C184, 'All Indicators - Breakdown'!$C:$IU, AM$1, FALSE), " ")</f>
        <v>4</v>
      </c>
      <c r="AN184" s="33">
        <f>IFERROR(VLOOKUP($C184, 'All Indicators - Breakdown'!$C:$IU, AN$1, FALSE), " ")</f>
        <v>1</v>
      </c>
      <c r="AO184" s="33">
        <f>IFERROR(VLOOKUP($C184, 'All Indicators - Breakdown'!$C:$IU, AO$1, FALSE), " ")</f>
        <v>1</v>
      </c>
      <c r="AP184">
        <f t="shared" si="32"/>
        <v>5</v>
      </c>
      <c r="AQ184">
        <f t="shared" si="32"/>
        <v>5</v>
      </c>
      <c r="AR184">
        <f t="shared" si="32"/>
        <v>4</v>
      </c>
      <c r="AS184">
        <f t="shared" si="32"/>
        <v>4</v>
      </c>
      <c r="AT184">
        <f t="shared" si="32"/>
        <v>4</v>
      </c>
      <c r="AU184">
        <f t="shared" si="32"/>
        <v>4</v>
      </c>
      <c r="AV184">
        <f t="shared" si="32"/>
        <v>4</v>
      </c>
      <c r="AW184">
        <f t="shared" si="32"/>
        <v>3</v>
      </c>
      <c r="AX184">
        <f t="shared" si="32"/>
        <v>3</v>
      </c>
      <c r="AY184">
        <f t="shared" si="32"/>
        <v>3</v>
      </c>
      <c r="AZ184">
        <f t="shared" si="32"/>
        <v>3</v>
      </c>
      <c r="BA184">
        <f t="shared" si="32"/>
        <v>3</v>
      </c>
      <c r="BB184">
        <f t="shared" si="32"/>
        <v>3</v>
      </c>
      <c r="BC184">
        <f t="shared" si="32"/>
        <v>3</v>
      </c>
      <c r="BD184">
        <f t="shared" si="32"/>
        <v>3</v>
      </c>
      <c r="BE184">
        <f t="shared" si="32"/>
        <v>3</v>
      </c>
      <c r="BF184">
        <f t="shared" si="31"/>
        <v>2</v>
      </c>
      <c r="BG184">
        <f t="shared" si="31"/>
        <v>2</v>
      </c>
      <c r="BH184">
        <f t="shared" si="31"/>
        <v>2</v>
      </c>
      <c r="BI184">
        <f t="shared" si="31"/>
        <v>2</v>
      </c>
      <c r="BJ184">
        <f t="shared" si="31"/>
        <v>2</v>
      </c>
      <c r="BK184">
        <f t="shared" si="31"/>
        <v>2</v>
      </c>
      <c r="BL184">
        <f t="shared" si="31"/>
        <v>2</v>
      </c>
      <c r="BM184">
        <f t="shared" si="31"/>
        <v>2</v>
      </c>
      <c r="BN184">
        <f t="shared" si="31"/>
        <v>2</v>
      </c>
      <c r="BO184">
        <f t="shared" si="31"/>
        <v>2</v>
      </c>
      <c r="BP184">
        <f t="shared" si="31"/>
        <v>1</v>
      </c>
      <c r="BQ184">
        <f t="shared" si="31"/>
        <v>1</v>
      </c>
      <c r="BR184">
        <f t="shared" si="31"/>
        <v>1</v>
      </c>
      <c r="BS184">
        <f t="shared" si="31"/>
        <v>1</v>
      </c>
      <c r="BT184">
        <f t="shared" si="31"/>
        <v>1</v>
      </c>
      <c r="BU184">
        <f t="shared" si="28"/>
        <v>1</v>
      </c>
      <c r="BV184">
        <f t="shared" si="28"/>
        <v>1</v>
      </c>
      <c r="BW184">
        <f t="shared" si="28"/>
        <v>1</v>
      </c>
      <c r="BX184">
        <f t="shared" si="28"/>
        <v>1</v>
      </c>
      <c r="BY184">
        <f t="shared" si="28"/>
        <v>0</v>
      </c>
    </row>
    <row r="185" spans="1:77" ht="16.3" thickTop="1" thickBot="1" x14ac:dyDescent="0.3">
      <c r="A185" s="16" t="s">
        <v>514</v>
      </c>
      <c r="B185" s="16" t="s">
        <v>515</v>
      </c>
      <c r="C185" s="16" t="s">
        <v>516</v>
      </c>
      <c r="D185" s="10">
        <f>VLOOKUP(C185, Overview!C$3:D$403, 2, FALSE)</f>
        <v>3</v>
      </c>
      <c r="E185" s="34">
        <f t="shared" si="25"/>
        <v>3.5</v>
      </c>
      <c r="F185" s="33">
        <f>IFERROR(VLOOKUP($C185, 'All Indicators - Breakdown'!$C:$GQ, F$1, FALSE), " ")</f>
        <v>4</v>
      </c>
      <c r="G185" s="33">
        <f>IFERROR(VLOOKUP($C185, 'All Indicators - Breakdown'!$C:$GQ, G$1, FALSE), " ")</f>
        <v>3</v>
      </c>
      <c r="H185" s="33">
        <f>IFERROR(VLOOKUP($C185, 'All Indicators - Breakdown'!$C:$GQ, H$1, FALSE), " ")</f>
        <v>3</v>
      </c>
      <c r="I185" s="33">
        <f>IFERROR(VLOOKUP($C185, 'All Indicators - Breakdown'!$C:$GQ, I$1, FALSE), " ")</f>
        <v>3</v>
      </c>
      <c r="J185" s="33">
        <f>IFERROR(VLOOKUP($C185, 'All Indicators - Breakdown'!$C:$GQ, J$1, FALSE), " ")</f>
        <v>2</v>
      </c>
      <c r="K185" s="33">
        <f>IFERROR(VLOOKUP($C185, 'All Indicators - Breakdown'!$C:$GQ, K$1, FALSE), " ")</f>
        <v>1</v>
      </c>
      <c r="L185" s="33">
        <f>IFERROR(VLOOKUP($C185, 'All Indicators - Breakdown'!$C:$GQ, L$1, FALSE), " ")</f>
        <v>3</v>
      </c>
      <c r="M185" s="33">
        <f>IFERROR(VLOOKUP($C185, 'All Indicators - Breakdown'!$C:$GQ, M$1, FALSE), " ")</f>
        <v>2</v>
      </c>
      <c r="N185" s="33" t="str">
        <f>IFERROR(VLOOKUP($C185, 'All Indicators - Breakdown'!$C:$GQ, N$1, FALSE), " ")</f>
        <v>N/A</v>
      </c>
      <c r="O185" s="33">
        <f>IFERROR(VLOOKUP($C185, 'All Indicators - Breakdown'!$C:$GQ, O$1, FALSE), " ")</f>
        <v>2</v>
      </c>
      <c r="P185" s="33">
        <f>IFERROR(VLOOKUP($C185, 'All Indicators - Breakdown'!$C:$GQ, P$1, FALSE), " ")</f>
        <v>2</v>
      </c>
      <c r="Q185" s="33">
        <f>IFERROR(VLOOKUP($C185, 'All Indicators - Breakdown'!$C:$GQ, Q$1, FALSE), " ")</f>
        <v>3</v>
      </c>
      <c r="R185" s="33">
        <f>IFERROR(VLOOKUP($C185, 'All Indicators - Breakdown'!$C:$GQ, R$1, FALSE), " ")</f>
        <v>2</v>
      </c>
      <c r="S185" s="33">
        <f>IFERROR(VLOOKUP($C185, 'All Indicators - Breakdown'!$C:$GQ, S$1, FALSE), " ")</f>
        <v>1</v>
      </c>
      <c r="T185" s="33">
        <f>IFERROR(VLOOKUP($C185, 'All Indicators - Breakdown'!$C:$GQ, T$1, FALSE), " ")</f>
        <v>3</v>
      </c>
      <c r="U185" s="33">
        <f>IFERROR(VLOOKUP($C185, 'All Indicators - Breakdown'!$C:$GQ, U$1, FALSE), " ")</f>
        <v>3</v>
      </c>
      <c r="V185" s="33">
        <f>IFERROR(VLOOKUP($C185, 'All Indicators - Breakdown'!$C:$GQ, V$1, FALSE), " ")</f>
        <v>1</v>
      </c>
      <c r="W185" s="33">
        <f>IFERROR(VLOOKUP($C185, 'All Indicators - Breakdown'!$C:$GQ, W$1, FALSE), " ")</f>
        <v>4</v>
      </c>
      <c r="X185" s="33">
        <f>IFERROR(VLOOKUP($C185, 'All Indicators - Breakdown'!$C:$GQ, X$1, FALSE), " ")</f>
        <v>1</v>
      </c>
      <c r="Y185" s="33">
        <f>IFERROR(VLOOKUP($C185, 'All Indicators - Breakdown'!$C:$GQ, Y$1, FALSE), " ")</f>
        <v>1</v>
      </c>
      <c r="Z185" s="33">
        <f>IFERROR(VLOOKUP($C185, 'All Indicators - Breakdown'!$C:$GQ, Z$1, FALSE), " ")</f>
        <v>3</v>
      </c>
      <c r="AA185" s="33">
        <f>IFERROR(VLOOKUP($C185, 'All Indicators - Breakdown'!$C:$GQ, AA$1, FALSE), " ")</f>
        <v>1</v>
      </c>
      <c r="AB185" s="33">
        <f>IFERROR(VLOOKUP($C185, 'All Indicators - Breakdown'!$C:$GQ, AB$1, FALSE), " ")</f>
        <v>3</v>
      </c>
      <c r="AC185" s="33">
        <f>IFERROR(VLOOKUP($C185, 'All Indicators - Breakdown'!$C:$GQ, AC$1, FALSE), " ")</f>
        <v>5</v>
      </c>
      <c r="AD185" s="33">
        <f>IFERROR(VLOOKUP($C185, 'All Indicators - Breakdown'!$C:$GQ, AD$1, FALSE), " ")</f>
        <v>1</v>
      </c>
      <c r="AE185" s="33">
        <f>IFERROR(VLOOKUP($C185, 'All Indicators - Breakdown'!$C:$HE, AE$1, FALSE), " ")</f>
        <v>3</v>
      </c>
      <c r="AF185" s="33">
        <f>IFERROR(VLOOKUP($C185, 'All Indicators - Breakdown'!$C:$HE, AF$1, FALSE), " ")</f>
        <v>2</v>
      </c>
      <c r="AG185" s="33">
        <f>IFERROR(VLOOKUP($C185, 'All Indicators - Breakdown'!$C:$HE, AG$1, FALSE), " ")</f>
        <v>4</v>
      </c>
      <c r="AH185" s="33">
        <f>IFERROR(VLOOKUP($C185, 'All Indicators - Breakdown'!$C:$HE, AH$1, FALSE), " ")</f>
        <v>4</v>
      </c>
      <c r="AI185" s="33">
        <f>IFERROR(VLOOKUP($C185, 'All Indicators - Breakdown'!$C:$HE, AI$1, FALSE), " ")</f>
        <v>4</v>
      </c>
      <c r="AJ185" s="33">
        <f>IFERROR(VLOOKUP($C185, 'All Indicators - Breakdown'!$C:$HZ, AJ$1, FALSE), " ")</f>
        <v>4</v>
      </c>
      <c r="AK185" s="33">
        <f>IFERROR(VLOOKUP($C185, 'All Indicators - Breakdown'!$C:$HZ, AK$1, FALSE), " ")</f>
        <v>2</v>
      </c>
      <c r="AL185" s="33">
        <f>IFERROR(VLOOKUP($C185, 'All Indicators - Breakdown'!$C:$HZ, AL$1, FALSE), " ")</f>
        <v>1</v>
      </c>
      <c r="AM185" s="33">
        <f>IFERROR(VLOOKUP($C185, 'All Indicators - Breakdown'!$C:$IU, AM$1, FALSE), " ")</f>
        <v>2</v>
      </c>
      <c r="AN185" s="33">
        <f>IFERROR(VLOOKUP($C185, 'All Indicators - Breakdown'!$C:$IU, AN$1, FALSE), " ")</f>
        <v>1</v>
      </c>
      <c r="AO185" s="33">
        <f>IFERROR(VLOOKUP($C185, 'All Indicators - Breakdown'!$C:$IU, AO$1, FALSE), " ")</f>
        <v>1</v>
      </c>
      <c r="AP185">
        <f t="shared" si="32"/>
        <v>5</v>
      </c>
      <c r="AQ185">
        <f t="shared" si="32"/>
        <v>4</v>
      </c>
      <c r="AR185">
        <f t="shared" si="32"/>
        <v>4</v>
      </c>
      <c r="AS185">
        <f t="shared" si="32"/>
        <v>4</v>
      </c>
      <c r="AT185">
        <f t="shared" si="32"/>
        <v>4</v>
      </c>
      <c r="AU185">
        <f t="shared" si="32"/>
        <v>4</v>
      </c>
      <c r="AV185">
        <f t="shared" si="32"/>
        <v>4</v>
      </c>
      <c r="AW185">
        <f t="shared" si="32"/>
        <v>3</v>
      </c>
      <c r="AX185">
        <f t="shared" si="32"/>
        <v>3</v>
      </c>
      <c r="AY185">
        <f t="shared" si="32"/>
        <v>3</v>
      </c>
      <c r="AZ185">
        <f t="shared" si="32"/>
        <v>3</v>
      </c>
      <c r="BA185">
        <f t="shared" si="32"/>
        <v>3</v>
      </c>
      <c r="BB185">
        <f t="shared" si="32"/>
        <v>3</v>
      </c>
      <c r="BC185">
        <f t="shared" si="32"/>
        <v>3</v>
      </c>
      <c r="BD185">
        <f t="shared" si="32"/>
        <v>3</v>
      </c>
      <c r="BE185">
        <f t="shared" si="32"/>
        <v>3</v>
      </c>
      <c r="BF185">
        <f t="shared" si="31"/>
        <v>3</v>
      </c>
      <c r="BG185">
        <f t="shared" si="31"/>
        <v>2</v>
      </c>
      <c r="BH185">
        <f t="shared" si="31"/>
        <v>2</v>
      </c>
      <c r="BI185">
        <f t="shared" si="31"/>
        <v>2</v>
      </c>
      <c r="BJ185">
        <f t="shared" si="31"/>
        <v>2</v>
      </c>
      <c r="BK185">
        <f t="shared" si="31"/>
        <v>2</v>
      </c>
      <c r="BL185">
        <f t="shared" si="31"/>
        <v>2</v>
      </c>
      <c r="BM185">
        <f t="shared" si="31"/>
        <v>2</v>
      </c>
      <c r="BN185">
        <f t="shared" si="31"/>
        <v>2</v>
      </c>
      <c r="BO185">
        <f t="shared" si="31"/>
        <v>1</v>
      </c>
      <c r="BP185">
        <f t="shared" si="31"/>
        <v>1</v>
      </c>
      <c r="BQ185">
        <f t="shared" si="31"/>
        <v>1</v>
      </c>
      <c r="BR185">
        <f t="shared" si="31"/>
        <v>1</v>
      </c>
      <c r="BS185">
        <f t="shared" si="31"/>
        <v>1</v>
      </c>
      <c r="BT185">
        <f t="shared" si="31"/>
        <v>1</v>
      </c>
      <c r="BU185">
        <f t="shared" si="28"/>
        <v>1</v>
      </c>
      <c r="BV185">
        <f t="shared" si="28"/>
        <v>1</v>
      </c>
      <c r="BW185">
        <f t="shared" si="28"/>
        <v>1</v>
      </c>
      <c r="BX185">
        <f t="shared" si="28"/>
        <v>1</v>
      </c>
      <c r="BY185">
        <f t="shared" si="28"/>
        <v>0</v>
      </c>
    </row>
    <row r="186" spans="1:77" ht="16.3" thickTop="1" thickBot="1" x14ac:dyDescent="0.3">
      <c r="A186" s="16" t="s">
        <v>514</v>
      </c>
      <c r="B186" s="16" t="s">
        <v>517</v>
      </c>
      <c r="C186" s="16" t="s">
        <v>518</v>
      </c>
      <c r="D186" s="10">
        <f>VLOOKUP(C186, Overview!C$3:D$403, 2, FALSE)</f>
        <v>3</v>
      </c>
      <c r="E186" s="34">
        <f t="shared" si="25"/>
        <v>3.5</v>
      </c>
      <c r="F186" s="33">
        <f>IFERROR(VLOOKUP($C186, 'All Indicators - Breakdown'!$C:$GQ, F$1, FALSE), " ")</f>
        <v>3</v>
      </c>
      <c r="G186" s="33">
        <f>IFERROR(VLOOKUP($C186, 'All Indicators - Breakdown'!$C:$GQ, G$1, FALSE), " ")</f>
        <v>3</v>
      </c>
      <c r="H186" s="33">
        <f>IFERROR(VLOOKUP($C186, 'All Indicators - Breakdown'!$C:$GQ, H$1, FALSE), " ")</f>
        <v>2</v>
      </c>
      <c r="I186" s="33">
        <f>IFERROR(VLOOKUP($C186, 'All Indicators - Breakdown'!$C:$GQ, I$1, FALSE), " ")</f>
        <v>3</v>
      </c>
      <c r="J186" s="33">
        <f>IFERROR(VLOOKUP($C186, 'All Indicators - Breakdown'!$C:$GQ, J$1, FALSE), " ")</f>
        <v>2</v>
      </c>
      <c r="K186" s="33">
        <f>IFERROR(VLOOKUP($C186, 'All Indicators - Breakdown'!$C:$GQ, K$1, FALSE), " ")</f>
        <v>1</v>
      </c>
      <c r="L186" s="33">
        <f>IFERROR(VLOOKUP($C186, 'All Indicators - Breakdown'!$C:$GQ, L$1, FALSE), " ")</f>
        <v>3</v>
      </c>
      <c r="M186" s="33">
        <f>IFERROR(VLOOKUP($C186, 'All Indicators - Breakdown'!$C:$GQ, M$1, FALSE), " ")</f>
        <v>2</v>
      </c>
      <c r="N186" s="33" t="str">
        <f>IFERROR(VLOOKUP($C186, 'All Indicators - Breakdown'!$C:$GQ, N$1, FALSE), " ")</f>
        <v>N/A</v>
      </c>
      <c r="O186" s="33">
        <f>IFERROR(VLOOKUP($C186, 'All Indicators - Breakdown'!$C:$GQ, O$1, FALSE), " ")</f>
        <v>2</v>
      </c>
      <c r="P186" s="33">
        <f>IFERROR(VLOOKUP($C186, 'All Indicators - Breakdown'!$C:$GQ, P$1, FALSE), " ")</f>
        <v>2</v>
      </c>
      <c r="Q186" s="33">
        <f>IFERROR(VLOOKUP($C186, 'All Indicators - Breakdown'!$C:$GQ, Q$1, FALSE), " ")</f>
        <v>3</v>
      </c>
      <c r="R186" s="33">
        <f>IFERROR(VLOOKUP($C186, 'All Indicators - Breakdown'!$C:$GQ, R$1, FALSE), " ")</f>
        <v>2</v>
      </c>
      <c r="S186" s="33">
        <f>IFERROR(VLOOKUP($C186, 'All Indicators - Breakdown'!$C:$GQ, S$1, FALSE), " ")</f>
        <v>1</v>
      </c>
      <c r="T186" s="33">
        <f>IFERROR(VLOOKUP($C186, 'All Indicators - Breakdown'!$C:$GQ, T$1, FALSE), " ")</f>
        <v>3</v>
      </c>
      <c r="U186" s="33">
        <f>IFERROR(VLOOKUP($C186, 'All Indicators - Breakdown'!$C:$GQ, U$1, FALSE), " ")</f>
        <v>3</v>
      </c>
      <c r="V186" s="33">
        <f>IFERROR(VLOOKUP($C186, 'All Indicators - Breakdown'!$C:$GQ, V$1, FALSE), " ")</f>
        <v>1</v>
      </c>
      <c r="W186" s="33">
        <f>IFERROR(VLOOKUP($C186, 'All Indicators - Breakdown'!$C:$GQ, W$1, FALSE), " ")</f>
        <v>4</v>
      </c>
      <c r="X186" s="33">
        <f>IFERROR(VLOOKUP($C186, 'All Indicators - Breakdown'!$C:$GQ, X$1, FALSE), " ")</f>
        <v>1</v>
      </c>
      <c r="Y186" s="33">
        <f>IFERROR(VLOOKUP($C186, 'All Indicators - Breakdown'!$C:$GQ, Y$1, FALSE), " ")</f>
        <v>1</v>
      </c>
      <c r="Z186" s="33">
        <f>IFERROR(VLOOKUP($C186, 'All Indicators - Breakdown'!$C:$GQ, Z$1, FALSE), " ")</f>
        <v>3</v>
      </c>
      <c r="AA186" s="33">
        <f>IFERROR(VLOOKUP($C186, 'All Indicators - Breakdown'!$C:$GQ, AA$1, FALSE), " ")</f>
        <v>1</v>
      </c>
      <c r="AB186" s="33">
        <f>IFERROR(VLOOKUP($C186, 'All Indicators - Breakdown'!$C:$GQ, AB$1, FALSE), " ")</f>
        <v>3</v>
      </c>
      <c r="AC186" s="33">
        <f>IFERROR(VLOOKUP($C186, 'All Indicators - Breakdown'!$C:$GQ, AC$1, FALSE), " ")</f>
        <v>5</v>
      </c>
      <c r="AD186" s="33">
        <f>IFERROR(VLOOKUP($C186, 'All Indicators - Breakdown'!$C:$GQ, AD$1, FALSE), " ")</f>
        <v>1</v>
      </c>
      <c r="AE186" s="33">
        <f>IFERROR(VLOOKUP($C186, 'All Indicators - Breakdown'!$C:$HE, AE$1, FALSE), " ")</f>
        <v>3</v>
      </c>
      <c r="AF186" s="33">
        <f>IFERROR(VLOOKUP($C186, 'All Indicators - Breakdown'!$C:$HE, AF$1, FALSE), " ")</f>
        <v>2</v>
      </c>
      <c r="AG186" s="33">
        <f>IFERROR(VLOOKUP($C186, 'All Indicators - Breakdown'!$C:$HE, AG$1, FALSE), " ")</f>
        <v>4</v>
      </c>
      <c r="AH186" s="33">
        <f>IFERROR(VLOOKUP($C186, 'All Indicators - Breakdown'!$C:$HE, AH$1, FALSE), " ")</f>
        <v>4</v>
      </c>
      <c r="AI186" s="33">
        <f>IFERROR(VLOOKUP($C186, 'All Indicators - Breakdown'!$C:$HE, AI$1, FALSE), " ")</f>
        <v>4</v>
      </c>
      <c r="AJ186" s="33">
        <f>IFERROR(VLOOKUP($C186, 'All Indicators - Breakdown'!$C:$HZ, AJ$1, FALSE), " ")</f>
        <v>5</v>
      </c>
      <c r="AK186" s="33">
        <f>IFERROR(VLOOKUP($C186, 'All Indicators - Breakdown'!$C:$HZ, AK$1, FALSE), " ")</f>
        <v>3</v>
      </c>
      <c r="AL186" s="33">
        <f>IFERROR(VLOOKUP($C186, 'All Indicators - Breakdown'!$C:$HZ, AL$1, FALSE), " ")</f>
        <v>1</v>
      </c>
      <c r="AM186" s="33">
        <f>IFERROR(VLOOKUP($C186, 'All Indicators - Breakdown'!$C:$IU, AM$1, FALSE), " ")</f>
        <v>1</v>
      </c>
      <c r="AN186" s="33">
        <f>IFERROR(VLOOKUP($C186, 'All Indicators - Breakdown'!$C:$IU, AN$1, FALSE), " ")</f>
        <v>1</v>
      </c>
      <c r="AO186" s="33">
        <f>IFERROR(VLOOKUP($C186, 'All Indicators - Breakdown'!$C:$IU, AO$1, FALSE), " ")</f>
        <v>1</v>
      </c>
      <c r="AP186">
        <f t="shared" si="32"/>
        <v>5</v>
      </c>
      <c r="AQ186">
        <f t="shared" si="32"/>
        <v>5</v>
      </c>
      <c r="AR186">
        <f t="shared" si="32"/>
        <v>4</v>
      </c>
      <c r="AS186">
        <f t="shared" si="32"/>
        <v>4</v>
      </c>
      <c r="AT186">
        <f t="shared" si="32"/>
        <v>4</v>
      </c>
      <c r="AU186">
        <f t="shared" si="32"/>
        <v>4</v>
      </c>
      <c r="AV186">
        <f t="shared" si="32"/>
        <v>3</v>
      </c>
      <c r="AW186">
        <f t="shared" si="32"/>
        <v>3</v>
      </c>
      <c r="AX186">
        <f t="shared" si="32"/>
        <v>3</v>
      </c>
      <c r="AY186">
        <f t="shared" si="32"/>
        <v>3</v>
      </c>
      <c r="AZ186">
        <f t="shared" si="32"/>
        <v>3</v>
      </c>
      <c r="BA186">
        <f t="shared" si="32"/>
        <v>3</v>
      </c>
      <c r="BB186">
        <f t="shared" si="32"/>
        <v>3</v>
      </c>
      <c r="BC186">
        <f t="shared" si="32"/>
        <v>3</v>
      </c>
      <c r="BD186">
        <f t="shared" si="32"/>
        <v>3</v>
      </c>
      <c r="BE186">
        <f t="shared" si="32"/>
        <v>3</v>
      </c>
      <c r="BF186">
        <f t="shared" si="31"/>
        <v>3</v>
      </c>
      <c r="BG186">
        <f t="shared" si="31"/>
        <v>2</v>
      </c>
      <c r="BH186">
        <f t="shared" si="31"/>
        <v>2</v>
      </c>
      <c r="BI186">
        <f t="shared" si="31"/>
        <v>2</v>
      </c>
      <c r="BJ186">
        <f t="shared" si="31"/>
        <v>2</v>
      </c>
      <c r="BK186">
        <f t="shared" si="31"/>
        <v>2</v>
      </c>
      <c r="BL186">
        <f t="shared" si="31"/>
        <v>2</v>
      </c>
      <c r="BM186">
        <f t="shared" si="31"/>
        <v>2</v>
      </c>
      <c r="BN186">
        <f t="shared" si="31"/>
        <v>1</v>
      </c>
      <c r="BO186">
        <f t="shared" si="31"/>
        <v>1</v>
      </c>
      <c r="BP186">
        <f t="shared" si="31"/>
        <v>1</v>
      </c>
      <c r="BQ186">
        <f t="shared" si="31"/>
        <v>1</v>
      </c>
      <c r="BR186">
        <f t="shared" si="31"/>
        <v>1</v>
      </c>
      <c r="BS186">
        <f t="shared" si="31"/>
        <v>1</v>
      </c>
      <c r="BT186">
        <f t="shared" si="31"/>
        <v>1</v>
      </c>
      <c r="BU186">
        <f t="shared" si="28"/>
        <v>1</v>
      </c>
      <c r="BV186">
        <f t="shared" si="28"/>
        <v>1</v>
      </c>
      <c r="BW186">
        <f t="shared" si="28"/>
        <v>1</v>
      </c>
      <c r="BX186">
        <f t="shared" si="28"/>
        <v>1</v>
      </c>
      <c r="BY186">
        <f t="shared" si="28"/>
        <v>0</v>
      </c>
    </row>
    <row r="187" spans="1:77" ht="16.3" thickTop="1" thickBot="1" x14ac:dyDescent="0.3">
      <c r="A187" s="16" t="s">
        <v>514</v>
      </c>
      <c r="B187" s="16" t="s">
        <v>519</v>
      </c>
      <c r="C187" s="16" t="s">
        <v>520</v>
      </c>
      <c r="D187" s="10">
        <f>VLOOKUP(C187, Overview!C$3:D$403, 2, FALSE)</f>
        <v>3</v>
      </c>
      <c r="E187" s="34">
        <f t="shared" si="25"/>
        <v>3.4</v>
      </c>
      <c r="F187" s="33">
        <f>IFERROR(VLOOKUP($C187, 'All Indicators - Breakdown'!$C:$GQ, F$1, FALSE), " ")</f>
        <v>4</v>
      </c>
      <c r="G187" s="33">
        <f>IFERROR(VLOOKUP($C187, 'All Indicators - Breakdown'!$C:$GQ, G$1, FALSE), " ")</f>
        <v>3</v>
      </c>
      <c r="H187" s="33">
        <f>IFERROR(VLOOKUP($C187, 'All Indicators - Breakdown'!$C:$GQ, H$1, FALSE), " ")</f>
        <v>2</v>
      </c>
      <c r="I187" s="33">
        <f>IFERROR(VLOOKUP($C187, 'All Indicators - Breakdown'!$C:$GQ, I$1, FALSE), " ")</f>
        <v>3</v>
      </c>
      <c r="J187" s="33">
        <f>IFERROR(VLOOKUP($C187, 'All Indicators - Breakdown'!$C:$GQ, J$1, FALSE), " ")</f>
        <v>2</v>
      </c>
      <c r="K187" s="33">
        <f>IFERROR(VLOOKUP($C187, 'All Indicators - Breakdown'!$C:$GQ, K$1, FALSE), " ")</f>
        <v>1</v>
      </c>
      <c r="L187" s="33">
        <f>IFERROR(VLOOKUP($C187, 'All Indicators - Breakdown'!$C:$GQ, L$1, FALSE), " ")</f>
        <v>3</v>
      </c>
      <c r="M187" s="33">
        <f>IFERROR(VLOOKUP($C187, 'All Indicators - Breakdown'!$C:$GQ, M$1, FALSE), " ")</f>
        <v>2</v>
      </c>
      <c r="N187" s="33" t="str">
        <f>IFERROR(VLOOKUP($C187, 'All Indicators - Breakdown'!$C:$GQ, N$1, FALSE), " ")</f>
        <v>N/A</v>
      </c>
      <c r="O187" s="33">
        <f>IFERROR(VLOOKUP($C187, 'All Indicators - Breakdown'!$C:$GQ, O$1, FALSE), " ")</f>
        <v>2</v>
      </c>
      <c r="P187" s="33">
        <f>IFERROR(VLOOKUP($C187, 'All Indicators - Breakdown'!$C:$GQ, P$1, FALSE), " ")</f>
        <v>2</v>
      </c>
      <c r="Q187" s="33">
        <f>IFERROR(VLOOKUP($C187, 'All Indicators - Breakdown'!$C:$GQ, Q$1, FALSE), " ")</f>
        <v>3</v>
      </c>
      <c r="R187" s="33">
        <f>IFERROR(VLOOKUP($C187, 'All Indicators - Breakdown'!$C:$GQ, R$1, FALSE), " ")</f>
        <v>2</v>
      </c>
      <c r="S187" s="33">
        <f>IFERROR(VLOOKUP($C187, 'All Indicators - Breakdown'!$C:$GQ, S$1, FALSE), " ")</f>
        <v>1</v>
      </c>
      <c r="T187" s="33">
        <f>IFERROR(VLOOKUP($C187, 'All Indicators - Breakdown'!$C:$GQ, T$1, FALSE), " ")</f>
        <v>3</v>
      </c>
      <c r="U187" s="33">
        <f>IFERROR(VLOOKUP($C187, 'All Indicators - Breakdown'!$C:$GQ, U$1, FALSE), " ")</f>
        <v>3</v>
      </c>
      <c r="V187" s="33">
        <f>IFERROR(VLOOKUP($C187, 'All Indicators - Breakdown'!$C:$GQ, V$1, FALSE), " ")</f>
        <v>1</v>
      </c>
      <c r="W187" s="33">
        <f>IFERROR(VLOOKUP($C187, 'All Indicators - Breakdown'!$C:$GQ, W$1, FALSE), " ")</f>
        <v>4</v>
      </c>
      <c r="X187" s="33">
        <f>IFERROR(VLOOKUP($C187, 'All Indicators - Breakdown'!$C:$GQ, X$1, FALSE), " ")</f>
        <v>1</v>
      </c>
      <c r="Y187" s="33">
        <f>IFERROR(VLOOKUP($C187, 'All Indicators - Breakdown'!$C:$GQ, Y$1, FALSE), " ")</f>
        <v>1</v>
      </c>
      <c r="Z187" s="33">
        <f>IFERROR(VLOOKUP($C187, 'All Indicators - Breakdown'!$C:$GQ, Z$1, FALSE), " ")</f>
        <v>3</v>
      </c>
      <c r="AA187" s="33">
        <f>IFERROR(VLOOKUP($C187, 'All Indicators - Breakdown'!$C:$GQ, AA$1, FALSE), " ")</f>
        <v>2</v>
      </c>
      <c r="AB187" s="33">
        <f>IFERROR(VLOOKUP($C187, 'All Indicators - Breakdown'!$C:$GQ, AB$1, FALSE), " ")</f>
        <v>3</v>
      </c>
      <c r="AC187" s="33">
        <f>IFERROR(VLOOKUP($C187, 'All Indicators - Breakdown'!$C:$GQ, AC$1, FALSE), " ")</f>
        <v>5</v>
      </c>
      <c r="AD187" s="33">
        <f>IFERROR(VLOOKUP($C187, 'All Indicators - Breakdown'!$C:$GQ, AD$1, FALSE), " ")</f>
        <v>1</v>
      </c>
      <c r="AE187" s="33">
        <f>IFERROR(VLOOKUP($C187, 'All Indicators - Breakdown'!$C:$HE, AE$1, FALSE), " ")</f>
        <v>3</v>
      </c>
      <c r="AF187" s="33">
        <f>IFERROR(VLOOKUP($C187, 'All Indicators - Breakdown'!$C:$HE, AF$1, FALSE), " ")</f>
        <v>2</v>
      </c>
      <c r="AG187" s="33">
        <f>IFERROR(VLOOKUP($C187, 'All Indicators - Breakdown'!$C:$HE, AG$1, FALSE), " ")</f>
        <v>4</v>
      </c>
      <c r="AH187" s="33">
        <f>IFERROR(VLOOKUP($C187, 'All Indicators - Breakdown'!$C:$HE, AH$1, FALSE), " ")</f>
        <v>4</v>
      </c>
      <c r="AI187" s="33">
        <f>IFERROR(VLOOKUP($C187, 'All Indicators - Breakdown'!$C:$HE, AI$1, FALSE), " ")</f>
        <v>4</v>
      </c>
      <c r="AJ187" s="33">
        <f>IFERROR(VLOOKUP($C187, 'All Indicators - Breakdown'!$C:$HZ, AJ$1, FALSE), " ")</f>
        <v>4</v>
      </c>
      <c r="AK187" s="33">
        <f>IFERROR(VLOOKUP($C187, 'All Indicators - Breakdown'!$C:$HZ, AK$1, FALSE), " ")</f>
        <v>2</v>
      </c>
      <c r="AL187" s="33">
        <f>IFERROR(VLOOKUP($C187, 'All Indicators - Breakdown'!$C:$HZ, AL$1, FALSE), " ")</f>
        <v>1</v>
      </c>
      <c r="AM187" s="33">
        <f>IFERROR(VLOOKUP($C187, 'All Indicators - Breakdown'!$C:$IU, AM$1, FALSE), " ")</f>
        <v>2</v>
      </c>
      <c r="AN187" s="33">
        <f>IFERROR(VLOOKUP($C187, 'All Indicators - Breakdown'!$C:$IU, AN$1, FALSE), " ")</f>
        <v>1</v>
      </c>
      <c r="AO187" s="33">
        <f>IFERROR(VLOOKUP($C187, 'All Indicators - Breakdown'!$C:$IU, AO$1, FALSE), " ")</f>
        <v>1</v>
      </c>
      <c r="AP187">
        <f t="shared" si="32"/>
        <v>5</v>
      </c>
      <c r="AQ187">
        <f t="shared" si="32"/>
        <v>4</v>
      </c>
      <c r="AR187">
        <f t="shared" si="32"/>
        <v>4</v>
      </c>
      <c r="AS187">
        <f t="shared" si="32"/>
        <v>4</v>
      </c>
      <c r="AT187">
        <f t="shared" si="32"/>
        <v>4</v>
      </c>
      <c r="AU187">
        <f t="shared" si="32"/>
        <v>4</v>
      </c>
      <c r="AV187">
        <f t="shared" si="32"/>
        <v>4</v>
      </c>
      <c r="AW187">
        <f t="shared" si="32"/>
        <v>3</v>
      </c>
      <c r="AX187">
        <f t="shared" si="32"/>
        <v>3</v>
      </c>
      <c r="AY187">
        <f t="shared" si="32"/>
        <v>3</v>
      </c>
      <c r="AZ187">
        <f t="shared" si="32"/>
        <v>3</v>
      </c>
      <c r="BA187">
        <f t="shared" si="32"/>
        <v>3</v>
      </c>
      <c r="BB187">
        <f t="shared" si="32"/>
        <v>3</v>
      </c>
      <c r="BC187">
        <f t="shared" si="32"/>
        <v>3</v>
      </c>
      <c r="BD187">
        <f t="shared" si="32"/>
        <v>3</v>
      </c>
      <c r="BE187">
        <f t="shared" ref="BE187:BT202" si="33">IFERROR(LARGE($F187:$AO187, BE$1), 0)</f>
        <v>3</v>
      </c>
      <c r="BF187">
        <f t="shared" si="33"/>
        <v>2</v>
      </c>
      <c r="BG187">
        <f t="shared" si="33"/>
        <v>2</v>
      </c>
      <c r="BH187">
        <f t="shared" si="33"/>
        <v>2</v>
      </c>
      <c r="BI187">
        <f t="shared" si="33"/>
        <v>2</v>
      </c>
      <c r="BJ187">
        <f t="shared" si="33"/>
        <v>2</v>
      </c>
      <c r="BK187">
        <f t="shared" si="33"/>
        <v>2</v>
      </c>
      <c r="BL187">
        <f t="shared" si="33"/>
        <v>2</v>
      </c>
      <c r="BM187">
        <f t="shared" si="33"/>
        <v>2</v>
      </c>
      <c r="BN187">
        <f t="shared" si="33"/>
        <v>2</v>
      </c>
      <c r="BO187">
        <f t="shared" si="33"/>
        <v>2</v>
      </c>
      <c r="BP187">
        <f t="shared" si="33"/>
        <v>1</v>
      </c>
      <c r="BQ187">
        <f t="shared" si="33"/>
        <v>1</v>
      </c>
      <c r="BR187">
        <f t="shared" si="33"/>
        <v>1</v>
      </c>
      <c r="BS187">
        <f t="shared" si="33"/>
        <v>1</v>
      </c>
      <c r="BT187">
        <f t="shared" si="33"/>
        <v>1</v>
      </c>
      <c r="BU187">
        <f t="shared" si="28"/>
        <v>1</v>
      </c>
      <c r="BV187">
        <f t="shared" si="28"/>
        <v>1</v>
      </c>
      <c r="BW187">
        <f t="shared" si="28"/>
        <v>1</v>
      </c>
      <c r="BX187">
        <f t="shared" si="28"/>
        <v>1</v>
      </c>
      <c r="BY187">
        <f t="shared" si="28"/>
        <v>0</v>
      </c>
    </row>
    <row r="188" spans="1:77" ht="16.3" thickTop="1" thickBot="1" x14ac:dyDescent="0.3">
      <c r="A188" s="16" t="s">
        <v>514</v>
      </c>
      <c r="B188" s="16" t="s">
        <v>521</v>
      </c>
      <c r="C188" s="16" t="s">
        <v>522</v>
      </c>
      <c r="D188" s="10">
        <f>VLOOKUP(C188, Overview!C$3:D$403, 2, FALSE)</f>
        <v>3</v>
      </c>
      <c r="E188" s="34">
        <f t="shared" si="25"/>
        <v>3.8</v>
      </c>
      <c r="F188" s="33">
        <f>IFERROR(VLOOKUP($C188, 'All Indicators - Breakdown'!$C:$GQ, F$1, FALSE), " ")</f>
        <v>4</v>
      </c>
      <c r="G188" s="33">
        <f>IFERROR(VLOOKUP($C188, 'All Indicators - Breakdown'!$C:$GQ, G$1, FALSE), " ")</f>
        <v>5</v>
      </c>
      <c r="H188" s="33">
        <f>IFERROR(VLOOKUP($C188, 'All Indicators - Breakdown'!$C:$GQ, H$1, FALSE), " ")</f>
        <v>3</v>
      </c>
      <c r="I188" s="33">
        <f>IFERROR(VLOOKUP($C188, 'All Indicators - Breakdown'!$C:$GQ, I$1, FALSE), " ")</f>
        <v>3</v>
      </c>
      <c r="J188" s="33">
        <f>IFERROR(VLOOKUP($C188, 'All Indicators - Breakdown'!$C:$GQ, J$1, FALSE), " ")</f>
        <v>3</v>
      </c>
      <c r="K188" s="33">
        <f>IFERROR(VLOOKUP($C188, 'All Indicators - Breakdown'!$C:$GQ, K$1, FALSE), " ")</f>
        <v>3</v>
      </c>
      <c r="L188" s="33">
        <f>IFERROR(VLOOKUP($C188, 'All Indicators - Breakdown'!$C:$GQ, L$1, FALSE), " ")</f>
        <v>3</v>
      </c>
      <c r="M188" s="33">
        <f>IFERROR(VLOOKUP($C188, 'All Indicators - Breakdown'!$C:$GQ, M$1, FALSE), " ")</f>
        <v>3</v>
      </c>
      <c r="N188" s="33" t="str">
        <f>IFERROR(VLOOKUP($C188, 'All Indicators - Breakdown'!$C:$GQ, N$1, FALSE), " ")</f>
        <v>N/A</v>
      </c>
      <c r="O188" s="33">
        <f>IFERROR(VLOOKUP($C188, 'All Indicators - Breakdown'!$C:$GQ, O$1, FALSE), " ")</f>
        <v>2</v>
      </c>
      <c r="P188" s="33">
        <f>IFERROR(VLOOKUP($C188, 'All Indicators - Breakdown'!$C:$GQ, P$1, FALSE), " ")</f>
        <v>2</v>
      </c>
      <c r="Q188" s="33">
        <f>IFERROR(VLOOKUP($C188, 'All Indicators - Breakdown'!$C:$GQ, Q$1, FALSE), " ")</f>
        <v>2</v>
      </c>
      <c r="R188" s="33">
        <f>IFERROR(VLOOKUP($C188, 'All Indicators - Breakdown'!$C:$GQ, R$1, FALSE), " ")</f>
        <v>2</v>
      </c>
      <c r="S188" s="33">
        <f>IFERROR(VLOOKUP($C188, 'All Indicators - Breakdown'!$C:$GQ, S$1, FALSE), " ")</f>
        <v>4</v>
      </c>
      <c r="T188" s="33">
        <f>IFERROR(VLOOKUP($C188, 'All Indicators - Breakdown'!$C:$GQ, T$1, FALSE), " ")</f>
        <v>2</v>
      </c>
      <c r="U188" s="33">
        <f>IFERROR(VLOOKUP($C188, 'All Indicators - Breakdown'!$C:$GQ, U$1, FALSE), " ")</f>
        <v>1</v>
      </c>
      <c r="V188" s="33">
        <f>IFERROR(VLOOKUP($C188, 'All Indicators - Breakdown'!$C:$GQ, V$1, FALSE), " ")</f>
        <v>1</v>
      </c>
      <c r="W188" s="33">
        <f>IFERROR(VLOOKUP($C188, 'All Indicators - Breakdown'!$C:$GQ, W$1, FALSE), " ")</f>
        <v>4</v>
      </c>
      <c r="X188" s="33">
        <f>IFERROR(VLOOKUP($C188, 'All Indicators - Breakdown'!$C:$GQ, X$1, FALSE), " ")</f>
        <v>1</v>
      </c>
      <c r="Y188" s="33">
        <f>IFERROR(VLOOKUP($C188, 'All Indicators - Breakdown'!$C:$GQ, Y$1, FALSE), " ")</f>
        <v>1</v>
      </c>
      <c r="Z188" s="33">
        <f>IFERROR(VLOOKUP($C188, 'All Indicators - Breakdown'!$C:$GQ, Z$1, FALSE), " ")</f>
        <v>3</v>
      </c>
      <c r="AA188" s="33">
        <f>IFERROR(VLOOKUP($C188, 'All Indicators - Breakdown'!$C:$GQ, AA$1, FALSE), " ")</f>
        <v>5</v>
      </c>
      <c r="AB188" s="33">
        <f>IFERROR(VLOOKUP($C188, 'All Indicators - Breakdown'!$C:$GQ, AB$1, FALSE), " ")</f>
        <v>3</v>
      </c>
      <c r="AC188" s="33">
        <f>IFERROR(VLOOKUP($C188, 'All Indicators - Breakdown'!$C:$GQ, AC$1, FALSE), " ")</f>
        <v>4</v>
      </c>
      <c r="AD188" s="33">
        <f>IFERROR(VLOOKUP($C188, 'All Indicators - Breakdown'!$C:$GQ, AD$1, FALSE), " ")</f>
        <v>2</v>
      </c>
      <c r="AE188" s="33">
        <f>IFERROR(VLOOKUP($C188, 'All Indicators - Breakdown'!$C:$HE, AE$1, FALSE), " ")</f>
        <v>4</v>
      </c>
      <c r="AF188" s="33">
        <f>IFERROR(VLOOKUP($C188, 'All Indicators - Breakdown'!$C:$HE, AF$1, FALSE), " ")</f>
        <v>3</v>
      </c>
      <c r="AG188" s="33">
        <f>IFERROR(VLOOKUP($C188, 'All Indicators - Breakdown'!$C:$HE, AG$1, FALSE), " ")</f>
        <v>4</v>
      </c>
      <c r="AH188" s="33">
        <f>IFERROR(VLOOKUP($C188, 'All Indicators - Breakdown'!$C:$HE, AH$1, FALSE), " ")</f>
        <v>4</v>
      </c>
      <c r="AI188" s="33">
        <f>IFERROR(VLOOKUP($C188, 'All Indicators - Breakdown'!$C:$HE, AI$1, FALSE), " ")</f>
        <v>4</v>
      </c>
      <c r="AJ188" s="33">
        <f>IFERROR(VLOOKUP($C188, 'All Indicators - Breakdown'!$C:$HZ, AJ$1, FALSE), " ")</f>
        <v>4</v>
      </c>
      <c r="AK188" s="33">
        <f>IFERROR(VLOOKUP($C188, 'All Indicators - Breakdown'!$C:$HZ, AK$1, FALSE), " ")</f>
        <v>2</v>
      </c>
      <c r="AL188" s="33">
        <f>IFERROR(VLOOKUP($C188, 'All Indicators - Breakdown'!$C:$HZ, AL$1, FALSE), " ")</f>
        <v>1</v>
      </c>
      <c r="AM188" s="33">
        <f>IFERROR(VLOOKUP($C188, 'All Indicators - Breakdown'!$C:$IU, AM$1, FALSE), " ")</f>
        <v>2</v>
      </c>
      <c r="AN188" s="33">
        <f>IFERROR(VLOOKUP($C188, 'All Indicators - Breakdown'!$C:$IU, AN$1, FALSE), " ")</f>
        <v>1</v>
      </c>
      <c r="AO188" s="33">
        <f>IFERROR(VLOOKUP($C188, 'All Indicators - Breakdown'!$C:$IU, AO$1, FALSE), " ")</f>
        <v>1</v>
      </c>
      <c r="AP188">
        <f t="shared" ref="AP188:BE203" si="34">IFERROR(LARGE($F188:$AO188, AP$1), 0)</f>
        <v>5</v>
      </c>
      <c r="AQ188">
        <f t="shared" si="34"/>
        <v>5</v>
      </c>
      <c r="AR188">
        <f t="shared" si="34"/>
        <v>4</v>
      </c>
      <c r="AS188">
        <f t="shared" si="34"/>
        <v>4</v>
      </c>
      <c r="AT188">
        <f t="shared" si="34"/>
        <v>4</v>
      </c>
      <c r="AU188">
        <f t="shared" si="34"/>
        <v>4</v>
      </c>
      <c r="AV188">
        <f t="shared" si="34"/>
        <v>4</v>
      </c>
      <c r="AW188">
        <f t="shared" si="34"/>
        <v>4</v>
      </c>
      <c r="AX188">
        <f t="shared" si="34"/>
        <v>4</v>
      </c>
      <c r="AY188">
        <f t="shared" si="34"/>
        <v>4</v>
      </c>
      <c r="AZ188">
        <f t="shared" si="34"/>
        <v>4</v>
      </c>
      <c r="BA188">
        <f t="shared" si="34"/>
        <v>3</v>
      </c>
      <c r="BB188">
        <f t="shared" si="34"/>
        <v>3</v>
      </c>
      <c r="BC188">
        <f t="shared" si="34"/>
        <v>3</v>
      </c>
      <c r="BD188">
        <f t="shared" si="34"/>
        <v>3</v>
      </c>
      <c r="BE188">
        <f t="shared" si="34"/>
        <v>3</v>
      </c>
      <c r="BF188">
        <f t="shared" si="33"/>
        <v>3</v>
      </c>
      <c r="BG188">
        <f t="shared" si="33"/>
        <v>3</v>
      </c>
      <c r="BH188">
        <f t="shared" si="33"/>
        <v>3</v>
      </c>
      <c r="BI188">
        <f t="shared" si="33"/>
        <v>3</v>
      </c>
      <c r="BJ188">
        <f t="shared" si="33"/>
        <v>2</v>
      </c>
      <c r="BK188">
        <f t="shared" si="33"/>
        <v>2</v>
      </c>
      <c r="BL188">
        <f t="shared" si="33"/>
        <v>2</v>
      </c>
      <c r="BM188">
        <f t="shared" si="33"/>
        <v>2</v>
      </c>
      <c r="BN188">
        <f t="shared" si="33"/>
        <v>2</v>
      </c>
      <c r="BO188">
        <f t="shared" si="33"/>
        <v>2</v>
      </c>
      <c r="BP188">
        <f t="shared" si="33"/>
        <v>2</v>
      </c>
      <c r="BQ188">
        <f t="shared" si="33"/>
        <v>2</v>
      </c>
      <c r="BR188">
        <f t="shared" si="33"/>
        <v>1</v>
      </c>
      <c r="BS188">
        <f t="shared" si="33"/>
        <v>1</v>
      </c>
      <c r="BT188">
        <f t="shared" si="33"/>
        <v>1</v>
      </c>
      <c r="BU188">
        <f t="shared" si="28"/>
        <v>1</v>
      </c>
      <c r="BV188">
        <f t="shared" si="28"/>
        <v>1</v>
      </c>
      <c r="BW188">
        <f t="shared" si="28"/>
        <v>1</v>
      </c>
      <c r="BX188">
        <f t="shared" si="28"/>
        <v>1</v>
      </c>
      <c r="BY188">
        <f t="shared" si="28"/>
        <v>0</v>
      </c>
    </row>
    <row r="189" spans="1:77" ht="16.3" thickTop="1" thickBot="1" x14ac:dyDescent="0.3">
      <c r="A189" s="16" t="s">
        <v>514</v>
      </c>
      <c r="B189" s="16" t="s">
        <v>523</v>
      </c>
      <c r="C189" s="16" t="s">
        <v>524</v>
      </c>
      <c r="D189" s="10">
        <f>VLOOKUP(C189, Overview!C$3:D$403, 2, FALSE)</f>
        <v>3</v>
      </c>
      <c r="E189" s="34">
        <f t="shared" si="25"/>
        <v>3.9</v>
      </c>
      <c r="F189" s="33">
        <f>IFERROR(VLOOKUP($C189, 'All Indicators - Breakdown'!$C:$GQ, F$1, FALSE), " ")</f>
        <v>4</v>
      </c>
      <c r="G189" s="33">
        <f>IFERROR(VLOOKUP($C189, 'All Indicators - Breakdown'!$C:$GQ, G$1, FALSE), " ")</f>
        <v>5</v>
      </c>
      <c r="H189" s="33">
        <f>IFERROR(VLOOKUP($C189, 'All Indicators - Breakdown'!$C:$GQ, H$1, FALSE), " ")</f>
        <v>2</v>
      </c>
      <c r="I189" s="33">
        <f>IFERROR(VLOOKUP($C189, 'All Indicators - Breakdown'!$C:$GQ, I$1, FALSE), " ")</f>
        <v>2</v>
      </c>
      <c r="J189" s="33">
        <f>IFERROR(VLOOKUP($C189, 'All Indicators - Breakdown'!$C:$GQ, J$1, FALSE), " ")</f>
        <v>3</v>
      </c>
      <c r="K189" s="33">
        <f>IFERROR(VLOOKUP($C189, 'All Indicators - Breakdown'!$C:$GQ, K$1, FALSE), " ")</f>
        <v>2</v>
      </c>
      <c r="L189" s="33">
        <f>IFERROR(VLOOKUP($C189, 'All Indicators - Breakdown'!$C:$GQ, L$1, FALSE), " ")</f>
        <v>3</v>
      </c>
      <c r="M189" s="33">
        <f>IFERROR(VLOOKUP($C189, 'All Indicators - Breakdown'!$C:$GQ, M$1, FALSE), " ")</f>
        <v>3</v>
      </c>
      <c r="N189" s="33" t="str">
        <f>IFERROR(VLOOKUP($C189, 'All Indicators - Breakdown'!$C:$GQ, N$1, FALSE), " ")</f>
        <v>N/A</v>
      </c>
      <c r="O189" s="33">
        <f>IFERROR(VLOOKUP($C189, 'All Indicators - Breakdown'!$C:$GQ, O$1, FALSE), " ")</f>
        <v>2</v>
      </c>
      <c r="P189" s="33">
        <f>IFERROR(VLOOKUP($C189, 'All Indicators - Breakdown'!$C:$GQ, P$1, FALSE), " ")</f>
        <v>2</v>
      </c>
      <c r="Q189" s="33">
        <f>IFERROR(VLOOKUP($C189, 'All Indicators - Breakdown'!$C:$GQ, Q$1, FALSE), " ")</f>
        <v>2</v>
      </c>
      <c r="R189" s="33">
        <f>IFERROR(VLOOKUP($C189, 'All Indicators - Breakdown'!$C:$GQ, R$1, FALSE), " ")</f>
        <v>2</v>
      </c>
      <c r="S189" s="33">
        <f>IFERROR(VLOOKUP($C189, 'All Indicators - Breakdown'!$C:$GQ, S$1, FALSE), " ")</f>
        <v>4</v>
      </c>
      <c r="T189" s="33">
        <f>IFERROR(VLOOKUP($C189, 'All Indicators - Breakdown'!$C:$GQ, T$1, FALSE), " ")</f>
        <v>2</v>
      </c>
      <c r="U189" s="33">
        <f>IFERROR(VLOOKUP($C189, 'All Indicators - Breakdown'!$C:$GQ, U$1, FALSE), " ")</f>
        <v>1</v>
      </c>
      <c r="V189" s="33">
        <f>IFERROR(VLOOKUP($C189, 'All Indicators - Breakdown'!$C:$GQ, V$1, FALSE), " ")</f>
        <v>1</v>
      </c>
      <c r="W189" s="33">
        <f>IFERROR(VLOOKUP($C189, 'All Indicators - Breakdown'!$C:$GQ, W$1, FALSE), " ")</f>
        <v>4</v>
      </c>
      <c r="X189" s="33">
        <f>IFERROR(VLOOKUP($C189, 'All Indicators - Breakdown'!$C:$GQ, X$1, FALSE), " ")</f>
        <v>1</v>
      </c>
      <c r="Y189" s="33">
        <f>IFERROR(VLOOKUP($C189, 'All Indicators - Breakdown'!$C:$GQ, Y$1, FALSE), " ")</f>
        <v>1</v>
      </c>
      <c r="Z189" s="33">
        <f>IFERROR(VLOOKUP($C189, 'All Indicators - Breakdown'!$C:$GQ, Z$1, FALSE), " ")</f>
        <v>3</v>
      </c>
      <c r="AA189" s="33">
        <f>IFERROR(VLOOKUP($C189, 'All Indicators - Breakdown'!$C:$GQ, AA$1, FALSE), " ")</f>
        <v>5</v>
      </c>
      <c r="AB189" s="33">
        <f>IFERROR(VLOOKUP($C189, 'All Indicators - Breakdown'!$C:$GQ, AB$1, FALSE), " ")</f>
        <v>3</v>
      </c>
      <c r="AC189" s="33">
        <f>IFERROR(VLOOKUP($C189, 'All Indicators - Breakdown'!$C:$GQ, AC$1, FALSE), " ")</f>
        <v>5</v>
      </c>
      <c r="AD189" s="33">
        <f>IFERROR(VLOOKUP($C189, 'All Indicators - Breakdown'!$C:$GQ, AD$1, FALSE), " ")</f>
        <v>2</v>
      </c>
      <c r="AE189" s="33">
        <f>IFERROR(VLOOKUP($C189, 'All Indicators - Breakdown'!$C:$HE, AE$1, FALSE), " ")</f>
        <v>4</v>
      </c>
      <c r="AF189" s="33">
        <f>IFERROR(VLOOKUP($C189, 'All Indicators - Breakdown'!$C:$HE, AF$1, FALSE), " ")</f>
        <v>3</v>
      </c>
      <c r="AG189" s="33">
        <f>IFERROR(VLOOKUP($C189, 'All Indicators - Breakdown'!$C:$HE, AG$1, FALSE), " ")</f>
        <v>4</v>
      </c>
      <c r="AH189" s="33">
        <f>IFERROR(VLOOKUP($C189, 'All Indicators - Breakdown'!$C:$HE, AH$1, FALSE), " ")</f>
        <v>4</v>
      </c>
      <c r="AI189" s="33">
        <f>IFERROR(VLOOKUP($C189, 'All Indicators - Breakdown'!$C:$HE, AI$1, FALSE), " ")</f>
        <v>4</v>
      </c>
      <c r="AJ189" s="33">
        <f>IFERROR(VLOOKUP($C189, 'All Indicators - Breakdown'!$C:$HZ, AJ$1, FALSE), " ")</f>
        <v>5</v>
      </c>
      <c r="AK189" s="33">
        <f>IFERROR(VLOOKUP($C189, 'All Indicators - Breakdown'!$C:$HZ, AK$1, FALSE), " ")</f>
        <v>3</v>
      </c>
      <c r="AL189" s="33">
        <f>IFERROR(VLOOKUP($C189, 'All Indicators - Breakdown'!$C:$HZ, AL$1, FALSE), " ")</f>
        <v>1</v>
      </c>
      <c r="AM189" s="33">
        <f>IFERROR(VLOOKUP($C189, 'All Indicators - Breakdown'!$C:$IU, AM$1, FALSE), " ")</f>
        <v>2</v>
      </c>
      <c r="AN189" s="33">
        <f>IFERROR(VLOOKUP($C189, 'All Indicators - Breakdown'!$C:$IU, AN$1, FALSE), " ")</f>
        <v>1</v>
      </c>
      <c r="AO189" s="33">
        <f>IFERROR(VLOOKUP($C189, 'All Indicators - Breakdown'!$C:$IU, AO$1, FALSE), " ")</f>
        <v>1</v>
      </c>
      <c r="AP189">
        <f t="shared" si="34"/>
        <v>5</v>
      </c>
      <c r="AQ189">
        <f t="shared" si="34"/>
        <v>5</v>
      </c>
      <c r="AR189">
        <f t="shared" si="34"/>
        <v>5</v>
      </c>
      <c r="AS189">
        <f t="shared" si="34"/>
        <v>5</v>
      </c>
      <c r="AT189">
        <f t="shared" si="34"/>
        <v>4</v>
      </c>
      <c r="AU189">
        <f t="shared" si="34"/>
        <v>4</v>
      </c>
      <c r="AV189">
        <f t="shared" si="34"/>
        <v>4</v>
      </c>
      <c r="AW189">
        <f t="shared" si="34"/>
        <v>4</v>
      </c>
      <c r="AX189">
        <f t="shared" si="34"/>
        <v>4</v>
      </c>
      <c r="AY189">
        <f t="shared" si="34"/>
        <v>4</v>
      </c>
      <c r="AZ189">
        <f t="shared" si="34"/>
        <v>4</v>
      </c>
      <c r="BA189">
        <f t="shared" si="34"/>
        <v>3</v>
      </c>
      <c r="BB189">
        <f t="shared" si="34"/>
        <v>3</v>
      </c>
      <c r="BC189">
        <f t="shared" si="34"/>
        <v>3</v>
      </c>
      <c r="BD189">
        <f t="shared" si="34"/>
        <v>3</v>
      </c>
      <c r="BE189">
        <f t="shared" si="34"/>
        <v>3</v>
      </c>
      <c r="BF189">
        <f t="shared" si="33"/>
        <v>3</v>
      </c>
      <c r="BG189">
        <f t="shared" si="33"/>
        <v>3</v>
      </c>
      <c r="BH189">
        <f t="shared" si="33"/>
        <v>2</v>
      </c>
      <c r="BI189">
        <f t="shared" si="33"/>
        <v>2</v>
      </c>
      <c r="BJ189">
        <f t="shared" si="33"/>
        <v>2</v>
      </c>
      <c r="BK189">
        <f t="shared" si="33"/>
        <v>2</v>
      </c>
      <c r="BL189">
        <f t="shared" si="33"/>
        <v>2</v>
      </c>
      <c r="BM189">
        <f t="shared" si="33"/>
        <v>2</v>
      </c>
      <c r="BN189">
        <f t="shared" si="33"/>
        <v>2</v>
      </c>
      <c r="BO189">
        <f t="shared" si="33"/>
        <v>2</v>
      </c>
      <c r="BP189">
        <f t="shared" si="33"/>
        <v>2</v>
      </c>
      <c r="BQ189">
        <f t="shared" si="33"/>
        <v>2</v>
      </c>
      <c r="BR189">
        <f t="shared" si="33"/>
        <v>1</v>
      </c>
      <c r="BS189">
        <f t="shared" si="33"/>
        <v>1</v>
      </c>
      <c r="BT189">
        <f t="shared" si="33"/>
        <v>1</v>
      </c>
      <c r="BU189">
        <f t="shared" si="28"/>
        <v>1</v>
      </c>
      <c r="BV189">
        <f t="shared" si="28"/>
        <v>1</v>
      </c>
      <c r="BW189">
        <f t="shared" si="28"/>
        <v>1</v>
      </c>
      <c r="BX189">
        <f t="shared" si="28"/>
        <v>1</v>
      </c>
      <c r="BY189">
        <f t="shared" si="28"/>
        <v>0</v>
      </c>
    </row>
    <row r="190" spans="1:77" ht="16.3" thickTop="1" thickBot="1" x14ac:dyDescent="0.3">
      <c r="A190" s="16" t="s">
        <v>514</v>
      </c>
      <c r="B190" s="16" t="s">
        <v>525</v>
      </c>
      <c r="C190" s="16" t="s">
        <v>526</v>
      </c>
      <c r="D190" s="10">
        <f>VLOOKUP(C190, Overview!C$3:D$403, 2, FALSE)</f>
        <v>3</v>
      </c>
      <c r="E190" s="34">
        <f t="shared" si="25"/>
        <v>3.6</v>
      </c>
      <c r="F190" s="33">
        <f>IFERROR(VLOOKUP($C190, 'All Indicators - Breakdown'!$C:$GQ, F$1, FALSE), " ")</f>
        <v>4</v>
      </c>
      <c r="G190" s="33">
        <f>IFERROR(VLOOKUP($C190, 'All Indicators - Breakdown'!$C:$GQ, G$1, FALSE), " ")</f>
        <v>1</v>
      </c>
      <c r="H190" s="33">
        <f>IFERROR(VLOOKUP($C190, 'All Indicators - Breakdown'!$C:$GQ, H$1, FALSE), " ")</f>
        <v>4</v>
      </c>
      <c r="I190" s="33">
        <f>IFERROR(VLOOKUP($C190, 'All Indicators - Breakdown'!$C:$GQ, I$1, FALSE), " ")</f>
        <v>4</v>
      </c>
      <c r="J190" s="33">
        <f>IFERROR(VLOOKUP($C190, 'All Indicators - Breakdown'!$C:$GQ, J$1, FALSE), " ")</f>
        <v>3</v>
      </c>
      <c r="K190" s="33">
        <f>IFERROR(VLOOKUP($C190, 'All Indicators - Breakdown'!$C:$GQ, K$1, FALSE), " ")</f>
        <v>1</v>
      </c>
      <c r="L190" s="33">
        <f>IFERROR(VLOOKUP($C190, 'All Indicators - Breakdown'!$C:$GQ, L$1, FALSE), " ")</f>
        <v>3</v>
      </c>
      <c r="M190" s="33">
        <f>IFERROR(VLOOKUP($C190, 'All Indicators - Breakdown'!$C:$GQ, M$1, FALSE), " ")</f>
        <v>3</v>
      </c>
      <c r="N190" s="33" t="str">
        <f>IFERROR(VLOOKUP($C190, 'All Indicators - Breakdown'!$C:$GQ, N$1, FALSE), " ")</f>
        <v>N/A</v>
      </c>
      <c r="O190" s="33">
        <f>IFERROR(VLOOKUP($C190, 'All Indicators - Breakdown'!$C:$GQ, O$1, FALSE), " ")</f>
        <v>3</v>
      </c>
      <c r="P190" s="33">
        <f>IFERROR(VLOOKUP($C190, 'All Indicators - Breakdown'!$C:$GQ, P$1, FALSE), " ")</f>
        <v>2</v>
      </c>
      <c r="Q190" s="33">
        <f>IFERROR(VLOOKUP($C190, 'All Indicators - Breakdown'!$C:$GQ, Q$1, FALSE), " ")</f>
        <v>3</v>
      </c>
      <c r="R190" s="33">
        <f>IFERROR(VLOOKUP($C190, 'All Indicators - Breakdown'!$C:$GQ, R$1, FALSE), " ")</f>
        <v>2</v>
      </c>
      <c r="S190" s="33">
        <f>IFERROR(VLOOKUP($C190, 'All Indicators - Breakdown'!$C:$GQ, S$1, FALSE), " ")</f>
        <v>2</v>
      </c>
      <c r="T190" s="33">
        <f>IFERROR(VLOOKUP($C190, 'All Indicators - Breakdown'!$C:$GQ, T$1, FALSE), " ")</f>
        <v>2</v>
      </c>
      <c r="U190" s="33">
        <f>IFERROR(VLOOKUP($C190, 'All Indicators - Breakdown'!$C:$GQ, U$1, FALSE), " ")</f>
        <v>5</v>
      </c>
      <c r="V190" s="33">
        <f>IFERROR(VLOOKUP($C190, 'All Indicators - Breakdown'!$C:$GQ, V$1, FALSE), " ")</f>
        <v>3</v>
      </c>
      <c r="W190" s="33">
        <f>IFERROR(VLOOKUP($C190, 'All Indicators - Breakdown'!$C:$GQ, W$1, FALSE), " ")</f>
        <v>4</v>
      </c>
      <c r="X190" s="33">
        <f>IFERROR(VLOOKUP($C190, 'All Indicators - Breakdown'!$C:$GQ, X$1, FALSE), " ")</f>
        <v>1</v>
      </c>
      <c r="Y190" s="33">
        <f>IFERROR(VLOOKUP($C190, 'All Indicators - Breakdown'!$C:$GQ, Y$1, FALSE), " ")</f>
        <v>1</v>
      </c>
      <c r="Z190" s="33">
        <f>IFERROR(VLOOKUP($C190, 'All Indicators - Breakdown'!$C:$GQ, Z$1, FALSE), " ")</f>
        <v>3</v>
      </c>
      <c r="AA190" s="33">
        <f>IFERROR(VLOOKUP($C190, 'All Indicators - Breakdown'!$C:$GQ, AA$1, FALSE), " ")</f>
        <v>2</v>
      </c>
      <c r="AB190" s="33">
        <f>IFERROR(VLOOKUP($C190, 'All Indicators - Breakdown'!$C:$GQ, AB$1, FALSE), " ")</f>
        <v>3</v>
      </c>
      <c r="AC190" s="33">
        <f>IFERROR(VLOOKUP($C190, 'All Indicators - Breakdown'!$C:$GQ, AC$1, FALSE), " ")</f>
        <v>3</v>
      </c>
      <c r="AD190" s="33">
        <f>IFERROR(VLOOKUP($C190, 'All Indicators - Breakdown'!$C:$GQ, AD$1, FALSE), " ")</f>
        <v>1</v>
      </c>
      <c r="AE190" s="33">
        <f>IFERROR(VLOOKUP($C190, 'All Indicators - Breakdown'!$C:$HE, AE$1, FALSE), " ")</f>
        <v>3</v>
      </c>
      <c r="AF190" s="33">
        <f>IFERROR(VLOOKUP($C190, 'All Indicators - Breakdown'!$C:$HE, AF$1, FALSE), " ")</f>
        <v>3</v>
      </c>
      <c r="AG190" s="33">
        <f>IFERROR(VLOOKUP($C190, 'All Indicators - Breakdown'!$C:$HE, AG$1, FALSE), " ")</f>
        <v>4</v>
      </c>
      <c r="AH190" s="33">
        <f>IFERROR(VLOOKUP($C190, 'All Indicators - Breakdown'!$C:$HE, AH$1, FALSE), " ")</f>
        <v>4</v>
      </c>
      <c r="AI190" s="33">
        <f>IFERROR(VLOOKUP($C190, 'All Indicators - Breakdown'!$C:$HE, AI$1, FALSE), " ")</f>
        <v>4</v>
      </c>
      <c r="AJ190" s="33">
        <f>IFERROR(VLOOKUP($C190, 'All Indicators - Breakdown'!$C:$HZ, AJ$1, FALSE), " ")</f>
        <v>4</v>
      </c>
      <c r="AK190" s="33">
        <f>IFERROR(VLOOKUP($C190, 'All Indicators - Breakdown'!$C:$HZ, AK$1, FALSE), " ")</f>
        <v>3</v>
      </c>
      <c r="AL190" s="33">
        <f>IFERROR(VLOOKUP($C190, 'All Indicators - Breakdown'!$C:$HZ, AL$1, FALSE), " ")</f>
        <v>2</v>
      </c>
      <c r="AM190" s="33">
        <f>IFERROR(VLOOKUP($C190, 'All Indicators - Breakdown'!$C:$IU, AM$1, FALSE), " ")</f>
        <v>1</v>
      </c>
      <c r="AN190" s="33">
        <f>IFERROR(VLOOKUP($C190, 'All Indicators - Breakdown'!$C:$IU, AN$1, FALSE), " ")</f>
        <v>1</v>
      </c>
      <c r="AO190" s="33">
        <f>IFERROR(VLOOKUP($C190, 'All Indicators - Breakdown'!$C:$IU, AO$1, FALSE), " ")</f>
        <v>1</v>
      </c>
      <c r="AP190">
        <f t="shared" si="34"/>
        <v>5</v>
      </c>
      <c r="AQ190">
        <f t="shared" si="34"/>
        <v>4</v>
      </c>
      <c r="AR190">
        <f t="shared" si="34"/>
        <v>4</v>
      </c>
      <c r="AS190">
        <f t="shared" si="34"/>
        <v>4</v>
      </c>
      <c r="AT190">
        <f t="shared" si="34"/>
        <v>4</v>
      </c>
      <c r="AU190">
        <f t="shared" si="34"/>
        <v>4</v>
      </c>
      <c r="AV190">
        <f t="shared" si="34"/>
        <v>4</v>
      </c>
      <c r="AW190">
        <f t="shared" si="34"/>
        <v>4</v>
      </c>
      <c r="AX190">
        <f t="shared" si="34"/>
        <v>4</v>
      </c>
      <c r="AY190">
        <f t="shared" si="34"/>
        <v>3</v>
      </c>
      <c r="AZ190">
        <f t="shared" si="34"/>
        <v>3</v>
      </c>
      <c r="BA190">
        <f t="shared" si="34"/>
        <v>3</v>
      </c>
      <c r="BB190">
        <f t="shared" si="34"/>
        <v>3</v>
      </c>
      <c r="BC190">
        <f t="shared" si="34"/>
        <v>3</v>
      </c>
      <c r="BD190">
        <f t="shared" si="34"/>
        <v>3</v>
      </c>
      <c r="BE190">
        <f t="shared" si="34"/>
        <v>3</v>
      </c>
      <c r="BF190">
        <f t="shared" si="33"/>
        <v>3</v>
      </c>
      <c r="BG190">
        <f t="shared" si="33"/>
        <v>3</v>
      </c>
      <c r="BH190">
        <f t="shared" si="33"/>
        <v>3</v>
      </c>
      <c r="BI190">
        <f t="shared" si="33"/>
        <v>3</v>
      </c>
      <c r="BJ190">
        <f t="shared" si="33"/>
        <v>3</v>
      </c>
      <c r="BK190">
        <f t="shared" si="33"/>
        <v>2</v>
      </c>
      <c r="BL190">
        <f t="shared" si="33"/>
        <v>2</v>
      </c>
      <c r="BM190">
        <f t="shared" si="33"/>
        <v>2</v>
      </c>
      <c r="BN190">
        <f t="shared" si="33"/>
        <v>2</v>
      </c>
      <c r="BO190">
        <f t="shared" si="33"/>
        <v>2</v>
      </c>
      <c r="BP190">
        <f t="shared" si="33"/>
        <v>2</v>
      </c>
      <c r="BQ190">
        <f t="shared" si="33"/>
        <v>1</v>
      </c>
      <c r="BR190">
        <f t="shared" si="33"/>
        <v>1</v>
      </c>
      <c r="BS190">
        <f t="shared" si="33"/>
        <v>1</v>
      </c>
      <c r="BT190">
        <f t="shared" si="33"/>
        <v>1</v>
      </c>
      <c r="BU190">
        <f t="shared" si="28"/>
        <v>1</v>
      </c>
      <c r="BV190">
        <f t="shared" si="28"/>
        <v>1</v>
      </c>
      <c r="BW190">
        <f t="shared" si="28"/>
        <v>1</v>
      </c>
      <c r="BX190">
        <f t="shared" si="28"/>
        <v>1</v>
      </c>
      <c r="BY190">
        <f t="shared" si="28"/>
        <v>0</v>
      </c>
    </row>
    <row r="191" spans="1:77" ht="16.3" thickTop="1" thickBot="1" x14ac:dyDescent="0.3">
      <c r="A191" s="16" t="s">
        <v>514</v>
      </c>
      <c r="B191" s="16" t="s">
        <v>527</v>
      </c>
      <c r="C191" s="16" t="s">
        <v>528</v>
      </c>
      <c r="D191" s="10">
        <f>VLOOKUP(C191, Overview!C$3:D$403, 2, FALSE)</f>
        <v>4</v>
      </c>
      <c r="E191" s="34">
        <f t="shared" si="25"/>
        <v>4.0999999999999996</v>
      </c>
      <c r="F191" s="33">
        <f>IFERROR(VLOOKUP($C191, 'All Indicators - Breakdown'!$C:$GQ, F$1, FALSE), " ")</f>
        <v>4</v>
      </c>
      <c r="G191" s="33">
        <f>IFERROR(VLOOKUP($C191, 'All Indicators - Breakdown'!$C:$GQ, G$1, FALSE), " ")</f>
        <v>5</v>
      </c>
      <c r="H191" s="33">
        <f>IFERROR(VLOOKUP($C191, 'All Indicators - Breakdown'!$C:$GQ, H$1, FALSE), " ")</f>
        <v>3</v>
      </c>
      <c r="I191" s="33">
        <f>IFERROR(VLOOKUP($C191, 'All Indicators - Breakdown'!$C:$GQ, I$1, FALSE), " ")</f>
        <v>3</v>
      </c>
      <c r="J191" s="33">
        <f>IFERROR(VLOOKUP($C191, 'All Indicators - Breakdown'!$C:$GQ, J$1, FALSE), " ")</f>
        <v>3</v>
      </c>
      <c r="K191" s="33">
        <f>IFERROR(VLOOKUP($C191, 'All Indicators - Breakdown'!$C:$GQ, K$1, FALSE), " ")</f>
        <v>2</v>
      </c>
      <c r="L191" s="33">
        <f>IFERROR(VLOOKUP($C191, 'All Indicators - Breakdown'!$C:$GQ, L$1, FALSE), " ")</f>
        <v>3</v>
      </c>
      <c r="M191" s="33">
        <f>IFERROR(VLOOKUP($C191, 'All Indicators - Breakdown'!$C:$GQ, M$1, FALSE), " ")</f>
        <v>3</v>
      </c>
      <c r="N191" s="33" t="str">
        <f>IFERROR(VLOOKUP($C191, 'All Indicators - Breakdown'!$C:$GQ, N$1, FALSE), " ")</f>
        <v>N/A</v>
      </c>
      <c r="O191" s="33">
        <f>IFERROR(VLOOKUP($C191, 'All Indicators - Breakdown'!$C:$GQ, O$1, FALSE), " ")</f>
        <v>2</v>
      </c>
      <c r="P191" s="33">
        <f>IFERROR(VLOOKUP($C191, 'All Indicators - Breakdown'!$C:$GQ, P$1, FALSE), " ")</f>
        <v>2</v>
      </c>
      <c r="Q191" s="33">
        <f>IFERROR(VLOOKUP($C191, 'All Indicators - Breakdown'!$C:$GQ, Q$1, FALSE), " ")</f>
        <v>2</v>
      </c>
      <c r="R191" s="33">
        <f>IFERROR(VLOOKUP($C191, 'All Indicators - Breakdown'!$C:$GQ, R$1, FALSE), " ")</f>
        <v>2</v>
      </c>
      <c r="S191" s="33">
        <f>IFERROR(VLOOKUP($C191, 'All Indicators - Breakdown'!$C:$GQ, S$1, FALSE), " ")</f>
        <v>4</v>
      </c>
      <c r="T191" s="33">
        <f>IFERROR(VLOOKUP($C191, 'All Indicators - Breakdown'!$C:$GQ, T$1, FALSE), " ")</f>
        <v>2</v>
      </c>
      <c r="U191" s="33">
        <f>IFERROR(VLOOKUP($C191, 'All Indicators - Breakdown'!$C:$GQ, U$1, FALSE), " ")</f>
        <v>5</v>
      </c>
      <c r="V191" s="33">
        <f>IFERROR(VLOOKUP($C191, 'All Indicators - Breakdown'!$C:$GQ, V$1, FALSE), " ")</f>
        <v>1</v>
      </c>
      <c r="W191" s="33">
        <f>IFERROR(VLOOKUP($C191, 'All Indicators - Breakdown'!$C:$GQ, W$1, FALSE), " ")</f>
        <v>4</v>
      </c>
      <c r="X191" s="33">
        <f>IFERROR(VLOOKUP($C191, 'All Indicators - Breakdown'!$C:$GQ, X$1, FALSE), " ")</f>
        <v>1</v>
      </c>
      <c r="Y191" s="33">
        <f>IFERROR(VLOOKUP($C191, 'All Indicators - Breakdown'!$C:$GQ, Y$1, FALSE), " ")</f>
        <v>1</v>
      </c>
      <c r="Z191" s="33">
        <f>IFERROR(VLOOKUP($C191, 'All Indicators - Breakdown'!$C:$GQ, Z$1, FALSE), " ")</f>
        <v>3</v>
      </c>
      <c r="AA191" s="33">
        <f>IFERROR(VLOOKUP($C191, 'All Indicators - Breakdown'!$C:$GQ, AA$1, FALSE), " ")</f>
        <v>5</v>
      </c>
      <c r="AB191" s="33">
        <f>IFERROR(VLOOKUP($C191, 'All Indicators - Breakdown'!$C:$GQ, AB$1, FALSE), " ")</f>
        <v>3</v>
      </c>
      <c r="AC191" s="33">
        <f>IFERROR(VLOOKUP($C191, 'All Indicators - Breakdown'!$C:$GQ, AC$1, FALSE), " ")</f>
        <v>5</v>
      </c>
      <c r="AD191" s="33">
        <f>IFERROR(VLOOKUP($C191, 'All Indicators - Breakdown'!$C:$GQ, AD$1, FALSE), " ")</f>
        <v>2</v>
      </c>
      <c r="AE191" s="33">
        <f>IFERROR(VLOOKUP($C191, 'All Indicators - Breakdown'!$C:$HE, AE$1, FALSE), " ")</f>
        <v>4</v>
      </c>
      <c r="AF191" s="33">
        <f>IFERROR(VLOOKUP($C191, 'All Indicators - Breakdown'!$C:$HE, AF$1, FALSE), " ")</f>
        <v>3</v>
      </c>
      <c r="AG191" s="33">
        <f>IFERROR(VLOOKUP($C191, 'All Indicators - Breakdown'!$C:$HE, AG$1, FALSE), " ")</f>
        <v>4</v>
      </c>
      <c r="AH191" s="33">
        <f>IFERROR(VLOOKUP($C191, 'All Indicators - Breakdown'!$C:$HE, AH$1, FALSE), " ")</f>
        <v>4</v>
      </c>
      <c r="AI191" s="33">
        <f>IFERROR(VLOOKUP($C191, 'All Indicators - Breakdown'!$C:$HE, AI$1, FALSE), " ")</f>
        <v>4</v>
      </c>
      <c r="AJ191" s="33">
        <f>IFERROR(VLOOKUP($C191, 'All Indicators - Breakdown'!$C:$HZ, AJ$1, FALSE), " ")</f>
        <v>5</v>
      </c>
      <c r="AK191" s="33">
        <f>IFERROR(VLOOKUP($C191, 'All Indicators - Breakdown'!$C:$HZ, AK$1, FALSE), " ")</f>
        <v>4</v>
      </c>
      <c r="AL191" s="33">
        <f>IFERROR(VLOOKUP($C191, 'All Indicators - Breakdown'!$C:$HZ, AL$1, FALSE), " ")</f>
        <v>1</v>
      </c>
      <c r="AM191" s="33">
        <f>IFERROR(VLOOKUP($C191, 'All Indicators - Breakdown'!$C:$IU, AM$1, FALSE), " ")</f>
        <v>1</v>
      </c>
      <c r="AN191" s="33">
        <f>IFERROR(VLOOKUP($C191, 'All Indicators - Breakdown'!$C:$IU, AN$1, FALSE), " ")</f>
        <v>1</v>
      </c>
      <c r="AO191" s="33">
        <f>IFERROR(VLOOKUP($C191, 'All Indicators - Breakdown'!$C:$IU, AO$1, FALSE), " ")</f>
        <v>1</v>
      </c>
      <c r="AP191">
        <f t="shared" si="34"/>
        <v>5</v>
      </c>
      <c r="AQ191">
        <f t="shared" si="34"/>
        <v>5</v>
      </c>
      <c r="AR191">
        <f t="shared" si="34"/>
        <v>5</v>
      </c>
      <c r="AS191">
        <f t="shared" si="34"/>
        <v>5</v>
      </c>
      <c r="AT191">
        <f t="shared" si="34"/>
        <v>5</v>
      </c>
      <c r="AU191">
        <f t="shared" si="34"/>
        <v>4</v>
      </c>
      <c r="AV191">
        <f t="shared" si="34"/>
        <v>4</v>
      </c>
      <c r="AW191">
        <f t="shared" si="34"/>
        <v>4</v>
      </c>
      <c r="AX191">
        <f t="shared" si="34"/>
        <v>4</v>
      </c>
      <c r="AY191">
        <f t="shared" si="34"/>
        <v>4</v>
      </c>
      <c r="AZ191">
        <f t="shared" si="34"/>
        <v>4</v>
      </c>
      <c r="BA191">
        <f t="shared" si="34"/>
        <v>4</v>
      </c>
      <c r="BB191">
        <f t="shared" si="34"/>
        <v>4</v>
      </c>
      <c r="BC191">
        <f t="shared" si="34"/>
        <v>3</v>
      </c>
      <c r="BD191">
        <f t="shared" si="34"/>
        <v>3</v>
      </c>
      <c r="BE191">
        <f t="shared" si="34"/>
        <v>3</v>
      </c>
      <c r="BF191">
        <f t="shared" si="33"/>
        <v>3</v>
      </c>
      <c r="BG191">
        <f t="shared" si="33"/>
        <v>3</v>
      </c>
      <c r="BH191">
        <f t="shared" si="33"/>
        <v>3</v>
      </c>
      <c r="BI191">
        <f t="shared" si="33"/>
        <v>3</v>
      </c>
      <c r="BJ191">
        <f t="shared" si="33"/>
        <v>3</v>
      </c>
      <c r="BK191">
        <f t="shared" si="33"/>
        <v>2</v>
      </c>
      <c r="BL191">
        <f t="shared" si="33"/>
        <v>2</v>
      </c>
      <c r="BM191">
        <f t="shared" si="33"/>
        <v>2</v>
      </c>
      <c r="BN191">
        <f t="shared" si="33"/>
        <v>2</v>
      </c>
      <c r="BO191">
        <f t="shared" si="33"/>
        <v>2</v>
      </c>
      <c r="BP191">
        <f t="shared" si="33"/>
        <v>2</v>
      </c>
      <c r="BQ191">
        <f t="shared" si="33"/>
        <v>2</v>
      </c>
      <c r="BR191">
        <f t="shared" si="33"/>
        <v>1</v>
      </c>
      <c r="BS191">
        <f t="shared" si="33"/>
        <v>1</v>
      </c>
      <c r="BT191">
        <f t="shared" si="33"/>
        <v>1</v>
      </c>
      <c r="BU191">
        <f t="shared" ref="BU191:BY241" si="35">IFERROR(LARGE($F191:$AO191, BU$1), 0)</f>
        <v>1</v>
      </c>
      <c r="BV191">
        <f t="shared" si="35"/>
        <v>1</v>
      </c>
      <c r="BW191">
        <f t="shared" si="35"/>
        <v>1</v>
      </c>
      <c r="BX191">
        <f t="shared" si="35"/>
        <v>1</v>
      </c>
      <c r="BY191">
        <f t="shared" si="35"/>
        <v>0</v>
      </c>
    </row>
    <row r="192" spans="1:77" ht="16.3" thickTop="1" thickBot="1" x14ac:dyDescent="0.3">
      <c r="A192" s="16" t="s">
        <v>514</v>
      </c>
      <c r="B192" s="16" t="s">
        <v>529</v>
      </c>
      <c r="C192" s="16" t="s">
        <v>530</v>
      </c>
      <c r="D192" s="10">
        <f>VLOOKUP(C192, Overview!C$3:D$403, 2, FALSE)</f>
        <v>3</v>
      </c>
      <c r="E192" s="34">
        <f t="shared" si="25"/>
        <v>3.7</v>
      </c>
      <c r="F192" s="33">
        <f>IFERROR(VLOOKUP($C192, 'All Indicators - Breakdown'!$C:$GQ, F$1, FALSE), " ")</f>
        <v>4</v>
      </c>
      <c r="G192" s="33">
        <f>IFERROR(VLOOKUP($C192, 'All Indicators - Breakdown'!$C:$GQ, G$1, FALSE), " ")</f>
        <v>3</v>
      </c>
      <c r="H192" s="33">
        <f>IFERROR(VLOOKUP($C192, 'All Indicators - Breakdown'!$C:$GQ, H$1, FALSE), " ")</f>
        <v>4</v>
      </c>
      <c r="I192" s="33">
        <f>IFERROR(VLOOKUP($C192, 'All Indicators - Breakdown'!$C:$GQ, I$1, FALSE), " ")</f>
        <v>4</v>
      </c>
      <c r="J192" s="33">
        <f>IFERROR(VLOOKUP($C192, 'All Indicators - Breakdown'!$C:$GQ, J$1, FALSE), " ")</f>
        <v>2</v>
      </c>
      <c r="K192" s="33">
        <f>IFERROR(VLOOKUP($C192, 'All Indicators - Breakdown'!$C:$GQ, K$1, FALSE), " ")</f>
        <v>1</v>
      </c>
      <c r="L192" s="33">
        <f>IFERROR(VLOOKUP($C192, 'All Indicators - Breakdown'!$C:$GQ, L$1, FALSE), " ")</f>
        <v>3</v>
      </c>
      <c r="M192" s="33">
        <f>IFERROR(VLOOKUP($C192, 'All Indicators - Breakdown'!$C:$GQ, M$1, FALSE), " ")</f>
        <v>3</v>
      </c>
      <c r="N192" s="33" t="str">
        <f>IFERROR(VLOOKUP($C192, 'All Indicators - Breakdown'!$C:$GQ, N$1, FALSE), " ")</f>
        <v>N/A</v>
      </c>
      <c r="O192" s="33">
        <f>IFERROR(VLOOKUP($C192, 'All Indicators - Breakdown'!$C:$GQ, O$1, FALSE), " ")</f>
        <v>3</v>
      </c>
      <c r="P192" s="33">
        <f>IFERROR(VLOOKUP($C192, 'All Indicators - Breakdown'!$C:$GQ, P$1, FALSE), " ")</f>
        <v>2</v>
      </c>
      <c r="Q192" s="33">
        <f>IFERROR(VLOOKUP($C192, 'All Indicators - Breakdown'!$C:$GQ, Q$1, FALSE), " ")</f>
        <v>3</v>
      </c>
      <c r="R192" s="33">
        <f>IFERROR(VLOOKUP($C192, 'All Indicators - Breakdown'!$C:$GQ, R$1, FALSE), " ")</f>
        <v>2</v>
      </c>
      <c r="S192" s="33">
        <f>IFERROR(VLOOKUP($C192, 'All Indicators - Breakdown'!$C:$GQ, S$1, FALSE), " ")</f>
        <v>3</v>
      </c>
      <c r="T192" s="33">
        <f>IFERROR(VLOOKUP($C192, 'All Indicators - Breakdown'!$C:$GQ, T$1, FALSE), " ")</f>
        <v>2</v>
      </c>
      <c r="U192" s="33">
        <f>IFERROR(VLOOKUP($C192, 'All Indicators - Breakdown'!$C:$GQ, U$1, FALSE), " ")</f>
        <v>5</v>
      </c>
      <c r="V192" s="33">
        <f>IFERROR(VLOOKUP($C192, 'All Indicators - Breakdown'!$C:$GQ, V$1, FALSE), " ")</f>
        <v>1</v>
      </c>
      <c r="W192" s="33">
        <f>IFERROR(VLOOKUP($C192, 'All Indicators - Breakdown'!$C:$GQ, W$1, FALSE), " ")</f>
        <v>4</v>
      </c>
      <c r="X192" s="33">
        <f>IFERROR(VLOOKUP($C192, 'All Indicators - Breakdown'!$C:$GQ, X$1, FALSE), " ")</f>
        <v>1</v>
      </c>
      <c r="Y192" s="33">
        <f>IFERROR(VLOOKUP($C192, 'All Indicators - Breakdown'!$C:$GQ, Y$1, FALSE), " ")</f>
        <v>1</v>
      </c>
      <c r="Z192" s="33">
        <f>IFERROR(VLOOKUP($C192, 'All Indicators - Breakdown'!$C:$GQ, Z$1, FALSE), " ")</f>
        <v>3</v>
      </c>
      <c r="AA192" s="33">
        <f>IFERROR(VLOOKUP($C192, 'All Indicators - Breakdown'!$C:$GQ, AA$1, FALSE), " ")</f>
        <v>2</v>
      </c>
      <c r="AB192" s="33">
        <f>IFERROR(VLOOKUP($C192, 'All Indicators - Breakdown'!$C:$GQ, AB$1, FALSE), " ")</f>
        <v>3</v>
      </c>
      <c r="AC192" s="33">
        <f>IFERROR(VLOOKUP($C192, 'All Indicators - Breakdown'!$C:$GQ, AC$1, FALSE), " ")</f>
        <v>4</v>
      </c>
      <c r="AD192" s="33">
        <f>IFERROR(VLOOKUP($C192, 'All Indicators - Breakdown'!$C:$GQ, AD$1, FALSE), " ")</f>
        <v>1</v>
      </c>
      <c r="AE192" s="33">
        <f>IFERROR(VLOOKUP($C192, 'All Indicators - Breakdown'!$C:$HE, AE$1, FALSE), " ")</f>
        <v>1</v>
      </c>
      <c r="AF192" s="33">
        <f>IFERROR(VLOOKUP($C192, 'All Indicators - Breakdown'!$C:$HE, AF$1, FALSE), " ")</f>
        <v>2</v>
      </c>
      <c r="AG192" s="33">
        <f>IFERROR(VLOOKUP($C192, 'All Indicators - Breakdown'!$C:$HE, AG$1, FALSE), " ")</f>
        <v>4</v>
      </c>
      <c r="AH192" s="33">
        <f>IFERROR(VLOOKUP($C192, 'All Indicators - Breakdown'!$C:$HE, AH$1, FALSE), " ")</f>
        <v>4</v>
      </c>
      <c r="AI192" s="33">
        <f>IFERROR(VLOOKUP($C192, 'All Indicators - Breakdown'!$C:$HE, AI$1, FALSE), " ")</f>
        <v>4</v>
      </c>
      <c r="AJ192" s="33">
        <f>IFERROR(VLOOKUP($C192, 'All Indicators - Breakdown'!$C:$HZ, AJ$1, FALSE), " ")</f>
        <v>4</v>
      </c>
      <c r="AK192" s="33">
        <f>IFERROR(VLOOKUP($C192, 'All Indicators - Breakdown'!$C:$HZ, AK$1, FALSE), " ")</f>
        <v>2</v>
      </c>
      <c r="AL192" s="33">
        <f>IFERROR(VLOOKUP($C192, 'All Indicators - Breakdown'!$C:$HZ, AL$1, FALSE), " ")</f>
        <v>1</v>
      </c>
      <c r="AM192" s="33">
        <f>IFERROR(VLOOKUP($C192, 'All Indicators - Breakdown'!$C:$IU, AM$1, FALSE), " ")</f>
        <v>4</v>
      </c>
      <c r="AN192" s="33">
        <f>IFERROR(VLOOKUP($C192, 'All Indicators - Breakdown'!$C:$IU, AN$1, FALSE), " ")</f>
        <v>1</v>
      </c>
      <c r="AO192" s="33">
        <f>IFERROR(VLOOKUP($C192, 'All Indicators - Breakdown'!$C:$IU, AO$1, FALSE), " ")</f>
        <v>1</v>
      </c>
      <c r="AP192">
        <f t="shared" si="34"/>
        <v>5</v>
      </c>
      <c r="AQ192">
        <f t="shared" si="34"/>
        <v>4</v>
      </c>
      <c r="AR192">
        <f t="shared" si="34"/>
        <v>4</v>
      </c>
      <c r="AS192">
        <f t="shared" si="34"/>
        <v>4</v>
      </c>
      <c r="AT192">
        <f t="shared" si="34"/>
        <v>4</v>
      </c>
      <c r="AU192">
        <f t="shared" si="34"/>
        <v>4</v>
      </c>
      <c r="AV192">
        <f t="shared" si="34"/>
        <v>4</v>
      </c>
      <c r="AW192">
        <f t="shared" si="34"/>
        <v>4</v>
      </c>
      <c r="AX192">
        <f t="shared" si="34"/>
        <v>4</v>
      </c>
      <c r="AY192">
        <f t="shared" si="34"/>
        <v>4</v>
      </c>
      <c r="AZ192">
        <f t="shared" si="34"/>
        <v>4</v>
      </c>
      <c r="BA192">
        <f t="shared" si="34"/>
        <v>3</v>
      </c>
      <c r="BB192">
        <f t="shared" si="34"/>
        <v>3</v>
      </c>
      <c r="BC192">
        <f t="shared" si="34"/>
        <v>3</v>
      </c>
      <c r="BD192">
        <f t="shared" si="34"/>
        <v>3</v>
      </c>
      <c r="BE192">
        <f t="shared" si="34"/>
        <v>3</v>
      </c>
      <c r="BF192">
        <f t="shared" si="33"/>
        <v>3</v>
      </c>
      <c r="BG192">
        <f t="shared" si="33"/>
        <v>3</v>
      </c>
      <c r="BH192">
        <f t="shared" si="33"/>
        <v>3</v>
      </c>
      <c r="BI192">
        <f t="shared" si="33"/>
        <v>2</v>
      </c>
      <c r="BJ192">
        <f t="shared" si="33"/>
        <v>2</v>
      </c>
      <c r="BK192">
        <f t="shared" si="33"/>
        <v>2</v>
      </c>
      <c r="BL192">
        <f t="shared" si="33"/>
        <v>2</v>
      </c>
      <c r="BM192">
        <f t="shared" si="33"/>
        <v>2</v>
      </c>
      <c r="BN192">
        <f t="shared" si="33"/>
        <v>2</v>
      </c>
      <c r="BO192">
        <f t="shared" si="33"/>
        <v>2</v>
      </c>
      <c r="BP192">
        <f t="shared" si="33"/>
        <v>1</v>
      </c>
      <c r="BQ192">
        <f t="shared" si="33"/>
        <v>1</v>
      </c>
      <c r="BR192">
        <f t="shared" si="33"/>
        <v>1</v>
      </c>
      <c r="BS192">
        <f t="shared" si="33"/>
        <v>1</v>
      </c>
      <c r="BT192">
        <f t="shared" si="33"/>
        <v>1</v>
      </c>
      <c r="BU192">
        <f t="shared" si="35"/>
        <v>1</v>
      </c>
      <c r="BV192">
        <f t="shared" si="35"/>
        <v>1</v>
      </c>
      <c r="BW192">
        <f t="shared" si="35"/>
        <v>1</v>
      </c>
      <c r="BX192">
        <f t="shared" si="35"/>
        <v>1</v>
      </c>
      <c r="BY192">
        <f t="shared" si="35"/>
        <v>0</v>
      </c>
    </row>
    <row r="193" spans="1:77" ht="16.3" thickTop="1" thickBot="1" x14ac:dyDescent="0.3">
      <c r="A193" s="16" t="s">
        <v>531</v>
      </c>
      <c r="B193" s="16" t="s">
        <v>532</v>
      </c>
      <c r="C193" s="16" t="s">
        <v>533</v>
      </c>
      <c r="D193" s="10">
        <f>VLOOKUP(C193, Overview!C$3:D$403, 2, FALSE)</f>
        <v>3</v>
      </c>
      <c r="E193" s="34">
        <f t="shared" si="25"/>
        <v>3.4</v>
      </c>
      <c r="F193" s="33">
        <f>IFERROR(VLOOKUP($C193, 'All Indicators - Breakdown'!$C:$GQ, F$1, FALSE), " ")</f>
        <v>1</v>
      </c>
      <c r="G193" s="33">
        <f>IFERROR(VLOOKUP($C193, 'All Indicators - Breakdown'!$C:$GQ, G$1, FALSE), " ")</f>
        <v>3</v>
      </c>
      <c r="H193" s="33">
        <f>IFERROR(VLOOKUP($C193, 'All Indicators - Breakdown'!$C:$GQ, H$1, FALSE), " ")</f>
        <v>4</v>
      </c>
      <c r="I193" s="33">
        <f>IFERROR(VLOOKUP($C193, 'All Indicators - Breakdown'!$C:$GQ, I$1, FALSE), " ")</f>
        <v>4</v>
      </c>
      <c r="J193" s="33">
        <f>IFERROR(VLOOKUP($C193, 'All Indicators - Breakdown'!$C:$GQ, J$1, FALSE), " ")</f>
        <v>2</v>
      </c>
      <c r="K193" s="33">
        <f>IFERROR(VLOOKUP($C193, 'All Indicators - Breakdown'!$C:$GQ, K$1, FALSE), " ")</f>
        <v>1</v>
      </c>
      <c r="L193" s="33">
        <f>IFERROR(VLOOKUP($C193, 'All Indicators - Breakdown'!$C:$GQ, L$1, FALSE), " ")</f>
        <v>1</v>
      </c>
      <c r="M193" s="33">
        <f>IFERROR(VLOOKUP($C193, 'All Indicators - Breakdown'!$C:$GQ, M$1, FALSE), " ")</f>
        <v>3</v>
      </c>
      <c r="N193" s="33" t="str">
        <f>IFERROR(VLOOKUP($C193, 'All Indicators - Breakdown'!$C:$GQ, N$1, FALSE), " ")</f>
        <v>N/A</v>
      </c>
      <c r="O193" s="33">
        <f>IFERROR(VLOOKUP($C193, 'All Indicators - Breakdown'!$C:$GQ, O$1, FALSE), " ")</f>
        <v>2</v>
      </c>
      <c r="P193" s="33">
        <f>IFERROR(VLOOKUP($C193, 'All Indicators - Breakdown'!$C:$GQ, P$1, FALSE), " ")</f>
        <v>1</v>
      </c>
      <c r="Q193" s="33">
        <f>IFERROR(VLOOKUP($C193, 'All Indicators - Breakdown'!$C:$GQ, Q$1, FALSE), " ")</f>
        <v>1</v>
      </c>
      <c r="R193" s="33">
        <f>IFERROR(VLOOKUP($C193, 'All Indicators - Breakdown'!$C:$GQ, R$1, FALSE), " ")</f>
        <v>2</v>
      </c>
      <c r="S193" s="33">
        <f>IFERROR(VLOOKUP($C193, 'All Indicators - Breakdown'!$C:$GQ, S$1, FALSE), " ")</f>
        <v>4</v>
      </c>
      <c r="T193" s="33">
        <f>IFERROR(VLOOKUP($C193, 'All Indicators - Breakdown'!$C:$GQ, T$1, FALSE), " ")</f>
        <v>3</v>
      </c>
      <c r="U193" s="33">
        <f>IFERROR(VLOOKUP($C193, 'All Indicators - Breakdown'!$C:$GQ, U$1, FALSE), " ")</f>
        <v>3</v>
      </c>
      <c r="V193" s="33">
        <f>IFERROR(VLOOKUP($C193, 'All Indicators - Breakdown'!$C:$GQ, V$1, FALSE), " ")</f>
        <v>1</v>
      </c>
      <c r="W193" s="33">
        <f>IFERROR(VLOOKUP($C193, 'All Indicators - Breakdown'!$C:$GQ, W$1, FALSE), " ")</f>
        <v>1</v>
      </c>
      <c r="X193" s="33">
        <f>IFERROR(VLOOKUP($C193, 'All Indicators - Breakdown'!$C:$GQ, X$1, FALSE), " ")</f>
        <v>1</v>
      </c>
      <c r="Y193" s="33">
        <f>IFERROR(VLOOKUP($C193, 'All Indicators - Breakdown'!$C:$GQ, Y$1, FALSE), " ")</f>
        <v>2</v>
      </c>
      <c r="Z193" s="33">
        <f>IFERROR(VLOOKUP($C193, 'All Indicators - Breakdown'!$C:$GQ, Z$1, FALSE), " ")</f>
        <v>3</v>
      </c>
      <c r="AA193" s="33">
        <f>IFERROR(VLOOKUP($C193, 'All Indicators - Breakdown'!$C:$GQ, AA$1, FALSE), " ")</f>
        <v>1</v>
      </c>
      <c r="AB193" s="33">
        <f>IFERROR(VLOOKUP($C193, 'All Indicators - Breakdown'!$C:$GQ, AB$1, FALSE), " ")</f>
        <v>3</v>
      </c>
      <c r="AC193" s="33">
        <f>IFERROR(VLOOKUP($C193, 'All Indicators - Breakdown'!$C:$GQ, AC$1, FALSE), " ")</f>
        <v>5</v>
      </c>
      <c r="AD193" s="33">
        <f>IFERROR(VLOOKUP($C193, 'All Indicators - Breakdown'!$C:$GQ, AD$1, FALSE), " ")</f>
        <v>1</v>
      </c>
      <c r="AE193" s="33">
        <f>IFERROR(VLOOKUP($C193, 'All Indicators - Breakdown'!$C:$HE, AE$1, FALSE), " ")</f>
        <v>4</v>
      </c>
      <c r="AF193" s="33">
        <f>IFERROR(VLOOKUP($C193, 'All Indicators - Breakdown'!$C:$HE, AF$1, FALSE), " ")</f>
        <v>2</v>
      </c>
      <c r="AG193" s="33">
        <f>IFERROR(VLOOKUP($C193, 'All Indicators - Breakdown'!$C:$HE, AG$1, FALSE), " ")</f>
        <v>4</v>
      </c>
      <c r="AH193" s="33">
        <f>IFERROR(VLOOKUP($C193, 'All Indicators - Breakdown'!$C:$HE, AH$1, FALSE), " ")</f>
        <v>4</v>
      </c>
      <c r="AI193" s="33">
        <f>IFERROR(VLOOKUP($C193, 'All Indicators - Breakdown'!$C:$HE, AI$1, FALSE), " ")</f>
        <v>4</v>
      </c>
      <c r="AJ193" s="33">
        <f>IFERROR(VLOOKUP($C193, 'All Indicators - Breakdown'!$C:$HZ, AJ$1, FALSE), " ")</f>
        <v>3</v>
      </c>
      <c r="AK193" s="33">
        <f>IFERROR(VLOOKUP($C193, 'All Indicators - Breakdown'!$C:$HZ, AK$1, FALSE), " ")</f>
        <v>2</v>
      </c>
      <c r="AL193" s="33">
        <f>IFERROR(VLOOKUP($C193, 'All Indicators - Breakdown'!$C:$HZ, AL$1, FALSE), " ")</f>
        <v>1</v>
      </c>
      <c r="AM193" s="33">
        <f>IFERROR(VLOOKUP($C193, 'All Indicators - Breakdown'!$C:$IU, AM$1, FALSE), " ")</f>
        <v>1</v>
      </c>
      <c r="AN193" s="33">
        <f>IFERROR(VLOOKUP($C193, 'All Indicators - Breakdown'!$C:$IU, AN$1, FALSE), " ")</f>
        <v>1</v>
      </c>
      <c r="AO193" s="33">
        <f>IFERROR(VLOOKUP($C193, 'All Indicators - Breakdown'!$C:$IU, AO$1, FALSE), " ")</f>
        <v>1</v>
      </c>
      <c r="AP193">
        <f t="shared" si="34"/>
        <v>5</v>
      </c>
      <c r="AQ193">
        <f t="shared" si="34"/>
        <v>4</v>
      </c>
      <c r="AR193">
        <f t="shared" si="34"/>
        <v>4</v>
      </c>
      <c r="AS193">
        <f t="shared" si="34"/>
        <v>4</v>
      </c>
      <c r="AT193">
        <f t="shared" si="34"/>
        <v>4</v>
      </c>
      <c r="AU193">
        <f t="shared" si="34"/>
        <v>4</v>
      </c>
      <c r="AV193">
        <f t="shared" si="34"/>
        <v>4</v>
      </c>
      <c r="AW193">
        <f t="shared" si="34"/>
        <v>4</v>
      </c>
      <c r="AX193">
        <f t="shared" si="34"/>
        <v>3</v>
      </c>
      <c r="AY193">
        <f t="shared" si="34"/>
        <v>3</v>
      </c>
      <c r="AZ193">
        <f t="shared" si="34"/>
        <v>3</v>
      </c>
      <c r="BA193">
        <f t="shared" si="34"/>
        <v>3</v>
      </c>
      <c r="BB193">
        <f t="shared" si="34"/>
        <v>3</v>
      </c>
      <c r="BC193">
        <f t="shared" si="34"/>
        <v>3</v>
      </c>
      <c r="BD193">
        <f t="shared" si="34"/>
        <v>3</v>
      </c>
      <c r="BE193">
        <f t="shared" si="34"/>
        <v>2</v>
      </c>
      <c r="BF193">
        <f t="shared" si="33"/>
        <v>2</v>
      </c>
      <c r="BG193">
        <f t="shared" si="33"/>
        <v>2</v>
      </c>
      <c r="BH193">
        <f t="shared" si="33"/>
        <v>2</v>
      </c>
      <c r="BI193">
        <f t="shared" si="33"/>
        <v>2</v>
      </c>
      <c r="BJ193">
        <f t="shared" si="33"/>
        <v>2</v>
      </c>
      <c r="BK193">
        <f t="shared" si="33"/>
        <v>1</v>
      </c>
      <c r="BL193">
        <f t="shared" si="33"/>
        <v>1</v>
      </c>
      <c r="BM193">
        <f t="shared" si="33"/>
        <v>1</v>
      </c>
      <c r="BN193">
        <f t="shared" si="33"/>
        <v>1</v>
      </c>
      <c r="BO193">
        <f t="shared" si="33"/>
        <v>1</v>
      </c>
      <c r="BP193">
        <f t="shared" si="33"/>
        <v>1</v>
      </c>
      <c r="BQ193">
        <f t="shared" si="33"/>
        <v>1</v>
      </c>
      <c r="BR193">
        <f t="shared" si="33"/>
        <v>1</v>
      </c>
      <c r="BS193">
        <f t="shared" si="33"/>
        <v>1</v>
      </c>
      <c r="BT193">
        <f t="shared" si="33"/>
        <v>1</v>
      </c>
      <c r="BU193">
        <f t="shared" si="35"/>
        <v>1</v>
      </c>
      <c r="BV193">
        <f t="shared" si="35"/>
        <v>1</v>
      </c>
      <c r="BW193">
        <f t="shared" si="35"/>
        <v>1</v>
      </c>
      <c r="BX193">
        <f t="shared" si="35"/>
        <v>1</v>
      </c>
      <c r="BY193">
        <f t="shared" si="35"/>
        <v>0</v>
      </c>
    </row>
    <row r="194" spans="1:77" ht="16.3" thickTop="1" thickBot="1" x14ac:dyDescent="0.3">
      <c r="A194" s="16" t="s">
        <v>531</v>
      </c>
      <c r="B194" s="16" t="s">
        <v>534</v>
      </c>
      <c r="C194" s="16" t="s">
        <v>535</v>
      </c>
      <c r="D194" s="10">
        <f>VLOOKUP(C194, Overview!C$3:D$403, 2, FALSE)</f>
        <v>3</v>
      </c>
      <c r="E194" s="34">
        <f t="shared" si="25"/>
        <v>3.2</v>
      </c>
      <c r="F194" s="33">
        <f>IFERROR(VLOOKUP($C194, 'All Indicators - Breakdown'!$C:$GQ, F$1, FALSE), " ")</f>
        <v>3</v>
      </c>
      <c r="G194" s="33">
        <f>IFERROR(VLOOKUP($C194, 'All Indicators - Breakdown'!$C:$GQ, G$1, FALSE), " ")</f>
        <v>5</v>
      </c>
      <c r="H194" s="33">
        <f>IFERROR(VLOOKUP($C194, 'All Indicators - Breakdown'!$C:$GQ, H$1, FALSE), " ")</f>
        <v>3</v>
      </c>
      <c r="I194" s="33">
        <f>IFERROR(VLOOKUP($C194, 'All Indicators - Breakdown'!$C:$GQ, I$1, FALSE), " ")</f>
        <v>3</v>
      </c>
      <c r="J194" s="33">
        <f>IFERROR(VLOOKUP($C194, 'All Indicators - Breakdown'!$C:$GQ, J$1, FALSE), " ")</f>
        <v>3</v>
      </c>
      <c r="K194" s="33">
        <f>IFERROR(VLOOKUP($C194, 'All Indicators - Breakdown'!$C:$GQ, K$1, FALSE), " ")</f>
        <v>1</v>
      </c>
      <c r="L194" s="33">
        <f>IFERROR(VLOOKUP($C194, 'All Indicators - Breakdown'!$C:$GQ, L$1, FALSE), " ")</f>
        <v>1</v>
      </c>
      <c r="M194" s="33">
        <f>IFERROR(VLOOKUP($C194, 'All Indicators - Breakdown'!$C:$GQ, M$1, FALSE), " ")</f>
        <v>2</v>
      </c>
      <c r="N194" s="33" t="str">
        <f>IFERROR(VLOOKUP($C194, 'All Indicators - Breakdown'!$C:$GQ, N$1, FALSE), " ")</f>
        <v>N/A</v>
      </c>
      <c r="O194" s="33">
        <f>IFERROR(VLOOKUP($C194, 'All Indicators - Breakdown'!$C:$GQ, O$1, FALSE), " ")</f>
        <v>2</v>
      </c>
      <c r="P194" s="33">
        <f>IFERROR(VLOOKUP($C194, 'All Indicators - Breakdown'!$C:$GQ, P$1, FALSE), " ")</f>
        <v>2</v>
      </c>
      <c r="Q194" s="33">
        <f>IFERROR(VLOOKUP($C194, 'All Indicators - Breakdown'!$C:$GQ, Q$1, FALSE), " ")</f>
        <v>1</v>
      </c>
      <c r="R194" s="33">
        <f>IFERROR(VLOOKUP($C194, 'All Indicators - Breakdown'!$C:$GQ, R$1, FALSE), " ")</f>
        <v>2</v>
      </c>
      <c r="S194" s="33">
        <f>IFERROR(VLOOKUP($C194, 'All Indicators - Breakdown'!$C:$GQ, S$1, FALSE), " ")</f>
        <v>2</v>
      </c>
      <c r="T194" s="33">
        <f>IFERROR(VLOOKUP($C194, 'All Indicators - Breakdown'!$C:$GQ, T$1, FALSE), " ")</f>
        <v>2</v>
      </c>
      <c r="U194" s="33">
        <f>IFERROR(VLOOKUP($C194, 'All Indicators - Breakdown'!$C:$GQ, U$1, FALSE), " ")</f>
        <v>1</v>
      </c>
      <c r="V194" s="33">
        <f>IFERROR(VLOOKUP($C194, 'All Indicators - Breakdown'!$C:$GQ, V$1, FALSE), " ")</f>
        <v>1</v>
      </c>
      <c r="W194" s="33">
        <f>IFERROR(VLOOKUP($C194, 'All Indicators - Breakdown'!$C:$GQ, W$1, FALSE), " ")</f>
        <v>3</v>
      </c>
      <c r="X194" s="33">
        <f>IFERROR(VLOOKUP($C194, 'All Indicators - Breakdown'!$C:$GQ, X$1, FALSE), " ")</f>
        <v>1</v>
      </c>
      <c r="Y194" s="33">
        <f>IFERROR(VLOOKUP($C194, 'All Indicators - Breakdown'!$C:$GQ, Y$1, FALSE), " ")</f>
        <v>2</v>
      </c>
      <c r="Z194" s="33">
        <f>IFERROR(VLOOKUP($C194, 'All Indicators - Breakdown'!$C:$GQ, Z$1, FALSE), " ")</f>
        <v>3</v>
      </c>
      <c r="AA194" s="33">
        <f>IFERROR(VLOOKUP($C194, 'All Indicators - Breakdown'!$C:$GQ, AA$1, FALSE), " ")</f>
        <v>1</v>
      </c>
      <c r="AB194" s="33">
        <f>IFERROR(VLOOKUP($C194, 'All Indicators - Breakdown'!$C:$GQ, AB$1, FALSE), " ")</f>
        <v>3</v>
      </c>
      <c r="AC194" s="33">
        <f>IFERROR(VLOOKUP($C194, 'All Indicators - Breakdown'!$C:$GQ, AC$1, FALSE), " ")</f>
        <v>2</v>
      </c>
      <c r="AD194" s="33">
        <f>IFERROR(VLOOKUP($C194, 'All Indicators - Breakdown'!$C:$GQ, AD$1, FALSE), " ")</f>
        <v>1</v>
      </c>
      <c r="AE194" s="33">
        <f>IFERROR(VLOOKUP($C194, 'All Indicators - Breakdown'!$C:$HE, AE$1, FALSE), " ")</f>
        <v>4</v>
      </c>
      <c r="AF194" s="33">
        <f>IFERROR(VLOOKUP($C194, 'All Indicators - Breakdown'!$C:$HE, AF$1, FALSE), " ")</f>
        <v>1</v>
      </c>
      <c r="AG194" s="33">
        <f>IFERROR(VLOOKUP($C194, 'All Indicators - Breakdown'!$C:$HE, AG$1, FALSE), " ")</f>
        <v>4</v>
      </c>
      <c r="AH194" s="33">
        <f>IFERROR(VLOOKUP($C194, 'All Indicators - Breakdown'!$C:$HE, AH$1, FALSE), " ")</f>
        <v>4</v>
      </c>
      <c r="AI194" s="33">
        <f>IFERROR(VLOOKUP($C194, 'All Indicators - Breakdown'!$C:$HE, AI$1, FALSE), " ")</f>
        <v>4</v>
      </c>
      <c r="AJ194" s="33">
        <f>IFERROR(VLOOKUP($C194, 'All Indicators - Breakdown'!$C:$HZ, AJ$1, FALSE), " ")</f>
        <v>4</v>
      </c>
      <c r="AK194" s="33">
        <f>IFERROR(VLOOKUP($C194, 'All Indicators - Breakdown'!$C:$HZ, AK$1, FALSE), " ")</f>
        <v>2</v>
      </c>
      <c r="AL194" s="33">
        <f>IFERROR(VLOOKUP($C194, 'All Indicators - Breakdown'!$C:$HZ, AL$1, FALSE), " ")</f>
        <v>1</v>
      </c>
      <c r="AM194" s="33">
        <f>IFERROR(VLOOKUP($C194, 'All Indicators - Breakdown'!$C:$IU, AM$1, FALSE), " ")</f>
        <v>1</v>
      </c>
      <c r="AN194" s="33">
        <f>IFERROR(VLOOKUP($C194, 'All Indicators - Breakdown'!$C:$IU, AN$1, FALSE), " ")</f>
        <v>1</v>
      </c>
      <c r="AO194" s="33">
        <f>IFERROR(VLOOKUP($C194, 'All Indicators - Breakdown'!$C:$IU, AO$1, FALSE), " ")</f>
        <v>1</v>
      </c>
      <c r="AP194">
        <f t="shared" si="34"/>
        <v>5</v>
      </c>
      <c r="AQ194">
        <f t="shared" si="34"/>
        <v>4</v>
      </c>
      <c r="AR194">
        <f t="shared" si="34"/>
        <v>4</v>
      </c>
      <c r="AS194">
        <f t="shared" si="34"/>
        <v>4</v>
      </c>
      <c r="AT194">
        <f t="shared" si="34"/>
        <v>4</v>
      </c>
      <c r="AU194">
        <f t="shared" si="34"/>
        <v>4</v>
      </c>
      <c r="AV194">
        <f t="shared" si="34"/>
        <v>3</v>
      </c>
      <c r="AW194">
        <f t="shared" si="34"/>
        <v>3</v>
      </c>
      <c r="AX194">
        <f t="shared" si="34"/>
        <v>3</v>
      </c>
      <c r="AY194">
        <f t="shared" si="34"/>
        <v>3</v>
      </c>
      <c r="AZ194">
        <f t="shared" si="34"/>
        <v>3</v>
      </c>
      <c r="BA194">
        <f t="shared" si="34"/>
        <v>3</v>
      </c>
      <c r="BB194">
        <f t="shared" si="34"/>
        <v>3</v>
      </c>
      <c r="BC194">
        <f t="shared" si="34"/>
        <v>2</v>
      </c>
      <c r="BD194">
        <f t="shared" si="34"/>
        <v>2</v>
      </c>
      <c r="BE194">
        <f t="shared" si="34"/>
        <v>2</v>
      </c>
      <c r="BF194">
        <f t="shared" si="33"/>
        <v>2</v>
      </c>
      <c r="BG194">
        <f t="shared" si="33"/>
        <v>2</v>
      </c>
      <c r="BH194">
        <f t="shared" si="33"/>
        <v>2</v>
      </c>
      <c r="BI194">
        <f t="shared" si="33"/>
        <v>2</v>
      </c>
      <c r="BJ194">
        <f t="shared" si="33"/>
        <v>2</v>
      </c>
      <c r="BK194">
        <f t="shared" si="33"/>
        <v>2</v>
      </c>
      <c r="BL194">
        <f t="shared" si="33"/>
        <v>1</v>
      </c>
      <c r="BM194">
        <f t="shared" si="33"/>
        <v>1</v>
      </c>
      <c r="BN194">
        <f t="shared" si="33"/>
        <v>1</v>
      </c>
      <c r="BO194">
        <f t="shared" si="33"/>
        <v>1</v>
      </c>
      <c r="BP194">
        <f t="shared" si="33"/>
        <v>1</v>
      </c>
      <c r="BQ194">
        <f t="shared" si="33"/>
        <v>1</v>
      </c>
      <c r="BR194">
        <f t="shared" si="33"/>
        <v>1</v>
      </c>
      <c r="BS194">
        <f t="shared" si="33"/>
        <v>1</v>
      </c>
      <c r="BT194">
        <f t="shared" si="33"/>
        <v>1</v>
      </c>
      <c r="BU194">
        <f t="shared" si="35"/>
        <v>1</v>
      </c>
      <c r="BV194">
        <f t="shared" si="35"/>
        <v>1</v>
      </c>
      <c r="BW194">
        <f t="shared" si="35"/>
        <v>1</v>
      </c>
      <c r="BX194">
        <f t="shared" si="35"/>
        <v>1</v>
      </c>
      <c r="BY194">
        <f t="shared" si="35"/>
        <v>0</v>
      </c>
    </row>
    <row r="195" spans="1:77" ht="16.3" thickTop="1" thickBot="1" x14ac:dyDescent="0.3">
      <c r="A195" s="16" t="s">
        <v>531</v>
      </c>
      <c r="B195" s="16" t="s">
        <v>536</v>
      </c>
      <c r="C195" s="16" t="s">
        <v>537</v>
      </c>
      <c r="D195" s="10">
        <f>VLOOKUP(C195, Overview!C$3:D$403, 2, FALSE)</f>
        <v>3</v>
      </c>
      <c r="E195" s="34">
        <f t="shared" si="25"/>
        <v>4.0999999999999996</v>
      </c>
      <c r="F195" s="33">
        <f>IFERROR(VLOOKUP($C195, 'All Indicators - Breakdown'!$C:$GQ, F$1, FALSE), " ")</f>
        <v>5</v>
      </c>
      <c r="G195" s="33">
        <f>IFERROR(VLOOKUP($C195, 'All Indicators - Breakdown'!$C:$GQ, G$1, FALSE), " ")</f>
        <v>5</v>
      </c>
      <c r="H195" s="33">
        <f>IFERROR(VLOOKUP($C195, 'All Indicators - Breakdown'!$C:$GQ, H$1, FALSE), " ")</f>
        <v>4</v>
      </c>
      <c r="I195" s="33">
        <f>IFERROR(VLOOKUP($C195, 'All Indicators - Breakdown'!$C:$GQ, I$1, FALSE), " ")</f>
        <v>3</v>
      </c>
      <c r="J195" s="33">
        <f>IFERROR(VLOOKUP($C195, 'All Indicators - Breakdown'!$C:$GQ, J$1, FALSE), " ")</f>
        <v>3</v>
      </c>
      <c r="K195" s="33">
        <f>IFERROR(VLOOKUP($C195, 'All Indicators - Breakdown'!$C:$GQ, K$1, FALSE), " ")</f>
        <v>3</v>
      </c>
      <c r="L195" s="33">
        <f>IFERROR(VLOOKUP($C195, 'All Indicators - Breakdown'!$C:$GQ, L$1, FALSE), " ")</f>
        <v>2</v>
      </c>
      <c r="M195" s="33">
        <f>IFERROR(VLOOKUP($C195, 'All Indicators - Breakdown'!$C:$GQ, M$1, FALSE), " ")</f>
        <v>4</v>
      </c>
      <c r="N195" s="33">
        <f>IFERROR(VLOOKUP($C195, 'All Indicators - Breakdown'!$C:$GQ, N$1, FALSE), " ")</f>
        <v>1</v>
      </c>
      <c r="O195" s="33">
        <f>IFERROR(VLOOKUP($C195, 'All Indicators - Breakdown'!$C:$GQ, O$1, FALSE), " ")</f>
        <v>1</v>
      </c>
      <c r="P195" s="33">
        <f>IFERROR(VLOOKUP($C195, 'All Indicators - Breakdown'!$C:$GQ, P$1, FALSE), " ")</f>
        <v>2</v>
      </c>
      <c r="Q195" s="33">
        <f>IFERROR(VLOOKUP($C195, 'All Indicators - Breakdown'!$C:$GQ, Q$1, FALSE), " ")</f>
        <v>1</v>
      </c>
      <c r="R195" s="33">
        <f>IFERROR(VLOOKUP($C195, 'All Indicators - Breakdown'!$C:$GQ, R$1, FALSE), " ")</f>
        <v>3</v>
      </c>
      <c r="S195" s="33">
        <f>IFERROR(VLOOKUP($C195, 'All Indicators - Breakdown'!$C:$GQ, S$1, FALSE), " ")</f>
        <v>3</v>
      </c>
      <c r="T195" s="33">
        <f>IFERROR(VLOOKUP($C195, 'All Indicators - Breakdown'!$C:$GQ, T$1, FALSE), " ")</f>
        <v>2</v>
      </c>
      <c r="U195" s="33">
        <f>IFERROR(VLOOKUP($C195, 'All Indicators - Breakdown'!$C:$GQ, U$1, FALSE), " ")</f>
        <v>5</v>
      </c>
      <c r="V195" s="33">
        <f>IFERROR(VLOOKUP($C195, 'All Indicators - Breakdown'!$C:$GQ, V$1, FALSE), " ")</f>
        <v>1</v>
      </c>
      <c r="W195" s="33">
        <f>IFERROR(VLOOKUP($C195, 'All Indicators - Breakdown'!$C:$GQ, W$1, FALSE), " ")</f>
        <v>5</v>
      </c>
      <c r="X195" s="33">
        <f>IFERROR(VLOOKUP($C195, 'All Indicators - Breakdown'!$C:$GQ, X$1, FALSE), " ")</f>
        <v>1</v>
      </c>
      <c r="Y195" s="33">
        <f>IFERROR(VLOOKUP($C195, 'All Indicators - Breakdown'!$C:$GQ, Y$1, FALSE), " ")</f>
        <v>5</v>
      </c>
      <c r="Z195" s="33">
        <f>IFERROR(VLOOKUP($C195, 'All Indicators - Breakdown'!$C:$GQ, Z$1, FALSE), " ")</f>
        <v>3</v>
      </c>
      <c r="AA195" s="33">
        <f>IFERROR(VLOOKUP($C195, 'All Indicators - Breakdown'!$C:$GQ, AA$1, FALSE), " ")</f>
        <v>1</v>
      </c>
      <c r="AB195" s="33">
        <f>IFERROR(VLOOKUP($C195, 'All Indicators - Breakdown'!$C:$GQ, AB$1, FALSE), " ")</f>
        <v>3</v>
      </c>
      <c r="AC195" s="33">
        <f>IFERROR(VLOOKUP($C195, 'All Indicators - Breakdown'!$C:$GQ, AC$1, FALSE), " ")</f>
        <v>5</v>
      </c>
      <c r="AD195" s="33">
        <f>IFERROR(VLOOKUP($C195, 'All Indicators - Breakdown'!$C:$GQ, AD$1, FALSE), " ")</f>
        <v>2</v>
      </c>
      <c r="AE195" s="33">
        <f>IFERROR(VLOOKUP($C195, 'All Indicators - Breakdown'!$C:$HE, AE$1, FALSE), " ")</f>
        <v>4</v>
      </c>
      <c r="AF195" s="33">
        <f>IFERROR(VLOOKUP($C195, 'All Indicators - Breakdown'!$C:$HE, AF$1, FALSE), " ")</f>
        <v>3</v>
      </c>
      <c r="AG195" s="33">
        <f>IFERROR(VLOOKUP($C195, 'All Indicators - Breakdown'!$C:$HE, AG$1, FALSE), " ")</f>
        <v>4</v>
      </c>
      <c r="AH195" s="33">
        <f>IFERROR(VLOOKUP($C195, 'All Indicators - Breakdown'!$C:$HE, AH$1, FALSE), " ")</f>
        <v>4</v>
      </c>
      <c r="AI195" s="33">
        <f>IFERROR(VLOOKUP($C195, 'All Indicators - Breakdown'!$C:$HE, AI$1, FALSE), " ")</f>
        <v>4</v>
      </c>
      <c r="AJ195" s="33">
        <f>IFERROR(VLOOKUP($C195, 'All Indicators - Breakdown'!$C:$HZ, AJ$1, FALSE), " ")</f>
        <v>3</v>
      </c>
      <c r="AK195" s="33">
        <f>IFERROR(VLOOKUP($C195, 'All Indicators - Breakdown'!$C:$HZ, AK$1, FALSE), " ")</f>
        <v>2</v>
      </c>
      <c r="AL195" s="33">
        <f>IFERROR(VLOOKUP($C195, 'All Indicators - Breakdown'!$C:$HZ, AL$1, FALSE), " ")</f>
        <v>1</v>
      </c>
      <c r="AM195" s="33">
        <f>IFERROR(VLOOKUP($C195, 'All Indicators - Breakdown'!$C:$IU, AM$1, FALSE), " ")</f>
        <v>3</v>
      </c>
      <c r="AN195" s="33">
        <f>IFERROR(VLOOKUP($C195, 'All Indicators - Breakdown'!$C:$IU, AN$1, FALSE), " ")</f>
        <v>1</v>
      </c>
      <c r="AO195" s="33">
        <f>IFERROR(VLOOKUP($C195, 'All Indicators - Breakdown'!$C:$IU, AO$1, FALSE), " ")</f>
        <v>1</v>
      </c>
      <c r="AP195">
        <f t="shared" si="34"/>
        <v>5</v>
      </c>
      <c r="AQ195">
        <f t="shared" si="34"/>
        <v>5</v>
      </c>
      <c r="AR195">
        <f t="shared" si="34"/>
        <v>5</v>
      </c>
      <c r="AS195">
        <f t="shared" si="34"/>
        <v>5</v>
      </c>
      <c r="AT195">
        <f t="shared" si="34"/>
        <v>5</v>
      </c>
      <c r="AU195">
        <f t="shared" si="34"/>
        <v>5</v>
      </c>
      <c r="AV195">
        <f t="shared" si="34"/>
        <v>4</v>
      </c>
      <c r="AW195">
        <f t="shared" si="34"/>
        <v>4</v>
      </c>
      <c r="AX195">
        <f t="shared" si="34"/>
        <v>4</v>
      </c>
      <c r="AY195">
        <f t="shared" si="34"/>
        <v>4</v>
      </c>
      <c r="AZ195">
        <f t="shared" si="34"/>
        <v>4</v>
      </c>
      <c r="BA195">
        <f t="shared" si="34"/>
        <v>4</v>
      </c>
      <c r="BB195">
        <f t="shared" si="34"/>
        <v>3</v>
      </c>
      <c r="BC195">
        <f t="shared" si="34"/>
        <v>3</v>
      </c>
      <c r="BD195">
        <f t="shared" si="34"/>
        <v>3</v>
      </c>
      <c r="BE195">
        <f t="shared" si="34"/>
        <v>3</v>
      </c>
      <c r="BF195">
        <f t="shared" si="33"/>
        <v>3</v>
      </c>
      <c r="BG195">
        <f t="shared" si="33"/>
        <v>3</v>
      </c>
      <c r="BH195">
        <f t="shared" si="33"/>
        <v>3</v>
      </c>
      <c r="BI195">
        <f t="shared" si="33"/>
        <v>3</v>
      </c>
      <c r="BJ195">
        <f t="shared" si="33"/>
        <v>3</v>
      </c>
      <c r="BK195">
        <f t="shared" si="33"/>
        <v>3</v>
      </c>
      <c r="BL195">
        <f t="shared" si="33"/>
        <v>2</v>
      </c>
      <c r="BM195">
        <f t="shared" si="33"/>
        <v>2</v>
      </c>
      <c r="BN195">
        <f t="shared" si="33"/>
        <v>2</v>
      </c>
      <c r="BO195">
        <f t="shared" si="33"/>
        <v>2</v>
      </c>
      <c r="BP195">
        <f t="shared" si="33"/>
        <v>2</v>
      </c>
      <c r="BQ195">
        <f t="shared" si="33"/>
        <v>1</v>
      </c>
      <c r="BR195">
        <f t="shared" si="33"/>
        <v>1</v>
      </c>
      <c r="BS195">
        <f t="shared" si="33"/>
        <v>1</v>
      </c>
      <c r="BT195">
        <f t="shared" si="33"/>
        <v>1</v>
      </c>
      <c r="BU195">
        <f t="shared" si="35"/>
        <v>1</v>
      </c>
      <c r="BV195">
        <f t="shared" si="35"/>
        <v>1</v>
      </c>
      <c r="BW195">
        <f t="shared" si="35"/>
        <v>1</v>
      </c>
      <c r="BX195">
        <f t="shared" si="35"/>
        <v>1</v>
      </c>
      <c r="BY195">
        <f t="shared" si="35"/>
        <v>1</v>
      </c>
    </row>
    <row r="196" spans="1:77" ht="16.3" thickTop="1" thickBot="1" x14ac:dyDescent="0.3">
      <c r="A196" s="16" t="s">
        <v>531</v>
      </c>
      <c r="B196" s="16" t="s">
        <v>538</v>
      </c>
      <c r="C196" s="16" t="s">
        <v>539</v>
      </c>
      <c r="D196" s="10">
        <f>VLOOKUP(C196, Overview!C$3:D$403, 2, FALSE)</f>
        <v>4</v>
      </c>
      <c r="E196" s="34">
        <f t="shared" si="25"/>
        <v>3.9</v>
      </c>
      <c r="F196" s="33">
        <f>IFERROR(VLOOKUP($C196, 'All Indicators - Breakdown'!$C:$GQ, F$1, FALSE), " ")</f>
        <v>4</v>
      </c>
      <c r="G196" s="33">
        <f>IFERROR(VLOOKUP($C196, 'All Indicators - Breakdown'!$C:$GQ, G$1, FALSE), " ")</f>
        <v>5</v>
      </c>
      <c r="H196" s="33">
        <f>IFERROR(VLOOKUP($C196, 'All Indicators - Breakdown'!$C:$GQ, H$1, FALSE), " ")</f>
        <v>4</v>
      </c>
      <c r="I196" s="33">
        <f>IFERROR(VLOOKUP($C196, 'All Indicators - Breakdown'!$C:$GQ, I$1, FALSE), " ")</f>
        <v>3</v>
      </c>
      <c r="J196" s="33">
        <f>IFERROR(VLOOKUP($C196, 'All Indicators - Breakdown'!$C:$GQ, J$1, FALSE), " ")</f>
        <v>3</v>
      </c>
      <c r="K196" s="33">
        <f>IFERROR(VLOOKUP($C196, 'All Indicators - Breakdown'!$C:$GQ, K$1, FALSE), " ")</f>
        <v>3</v>
      </c>
      <c r="L196" s="33">
        <f>IFERROR(VLOOKUP($C196, 'All Indicators - Breakdown'!$C:$GQ, L$1, FALSE), " ")</f>
        <v>1</v>
      </c>
      <c r="M196" s="33">
        <f>IFERROR(VLOOKUP($C196, 'All Indicators - Breakdown'!$C:$GQ, M$1, FALSE), " ")</f>
        <v>3</v>
      </c>
      <c r="N196" s="33" t="str">
        <f>IFERROR(VLOOKUP($C196, 'All Indicators - Breakdown'!$C:$GQ, N$1, FALSE), " ")</f>
        <v>N/A</v>
      </c>
      <c r="O196" s="33">
        <f>IFERROR(VLOOKUP($C196, 'All Indicators - Breakdown'!$C:$GQ, O$1, FALSE), " ")</f>
        <v>1</v>
      </c>
      <c r="P196" s="33">
        <f>IFERROR(VLOOKUP($C196, 'All Indicators - Breakdown'!$C:$GQ, P$1, FALSE), " ")</f>
        <v>2</v>
      </c>
      <c r="Q196" s="33">
        <f>IFERROR(VLOOKUP($C196, 'All Indicators - Breakdown'!$C:$GQ, Q$1, FALSE), " ")</f>
        <v>1</v>
      </c>
      <c r="R196" s="33">
        <f>IFERROR(VLOOKUP($C196, 'All Indicators - Breakdown'!$C:$GQ, R$1, FALSE), " ")</f>
        <v>3</v>
      </c>
      <c r="S196" s="33">
        <f>IFERROR(VLOOKUP($C196, 'All Indicators - Breakdown'!$C:$GQ, S$1, FALSE), " ")</f>
        <v>4</v>
      </c>
      <c r="T196" s="33">
        <f>IFERROR(VLOOKUP($C196, 'All Indicators - Breakdown'!$C:$GQ, T$1, FALSE), " ")</f>
        <v>2</v>
      </c>
      <c r="U196" s="33">
        <f>IFERROR(VLOOKUP($C196, 'All Indicators - Breakdown'!$C:$GQ, U$1, FALSE), " ")</f>
        <v>3</v>
      </c>
      <c r="V196" s="33">
        <f>IFERROR(VLOOKUP($C196, 'All Indicators - Breakdown'!$C:$GQ, V$1, FALSE), " ")</f>
        <v>1</v>
      </c>
      <c r="W196" s="33">
        <f>IFERROR(VLOOKUP($C196, 'All Indicators - Breakdown'!$C:$GQ, W$1, FALSE), " ")</f>
        <v>5</v>
      </c>
      <c r="X196" s="33">
        <f>IFERROR(VLOOKUP($C196, 'All Indicators - Breakdown'!$C:$GQ, X$1, FALSE), " ")</f>
        <v>1</v>
      </c>
      <c r="Y196" s="33">
        <f>IFERROR(VLOOKUP($C196, 'All Indicators - Breakdown'!$C:$GQ, Y$1, FALSE), " ")</f>
        <v>5</v>
      </c>
      <c r="Z196" s="33">
        <f>IFERROR(VLOOKUP($C196, 'All Indicators - Breakdown'!$C:$GQ, Z$1, FALSE), " ")</f>
        <v>3</v>
      </c>
      <c r="AA196" s="33">
        <f>IFERROR(VLOOKUP($C196, 'All Indicators - Breakdown'!$C:$GQ, AA$1, FALSE), " ")</f>
        <v>1</v>
      </c>
      <c r="AB196" s="33">
        <f>IFERROR(VLOOKUP($C196, 'All Indicators - Breakdown'!$C:$GQ, AB$1, FALSE), " ")</f>
        <v>3</v>
      </c>
      <c r="AC196" s="33">
        <f>IFERROR(VLOOKUP($C196, 'All Indicators - Breakdown'!$C:$GQ, AC$1, FALSE), " ")</f>
        <v>5</v>
      </c>
      <c r="AD196" s="33">
        <f>IFERROR(VLOOKUP($C196, 'All Indicators - Breakdown'!$C:$GQ, AD$1, FALSE), " ")</f>
        <v>2</v>
      </c>
      <c r="AE196" s="33">
        <f>IFERROR(VLOOKUP($C196, 'All Indicators - Breakdown'!$C:$HE, AE$1, FALSE), " ")</f>
        <v>4</v>
      </c>
      <c r="AF196" s="33">
        <f>IFERROR(VLOOKUP($C196, 'All Indicators - Breakdown'!$C:$HE, AF$1, FALSE), " ")</f>
        <v>3</v>
      </c>
      <c r="AG196" s="33">
        <f>IFERROR(VLOOKUP($C196, 'All Indicators - Breakdown'!$C:$HE, AG$1, FALSE), " ")</f>
        <v>4</v>
      </c>
      <c r="AH196" s="33">
        <f>IFERROR(VLOOKUP($C196, 'All Indicators - Breakdown'!$C:$HE, AH$1, FALSE), " ")</f>
        <v>4</v>
      </c>
      <c r="AI196" s="33">
        <f>IFERROR(VLOOKUP($C196, 'All Indicators - Breakdown'!$C:$HE, AI$1, FALSE), " ")</f>
        <v>4</v>
      </c>
      <c r="AJ196" s="33">
        <f>IFERROR(VLOOKUP($C196, 'All Indicators - Breakdown'!$C:$HZ, AJ$1, FALSE), " ")</f>
        <v>3</v>
      </c>
      <c r="AK196" s="33">
        <f>IFERROR(VLOOKUP($C196, 'All Indicators - Breakdown'!$C:$HZ, AK$1, FALSE), " ")</f>
        <v>2</v>
      </c>
      <c r="AL196" s="33">
        <f>IFERROR(VLOOKUP($C196, 'All Indicators - Breakdown'!$C:$HZ, AL$1, FALSE), " ")</f>
        <v>1</v>
      </c>
      <c r="AM196" s="33">
        <f>IFERROR(VLOOKUP($C196, 'All Indicators - Breakdown'!$C:$IU, AM$1, FALSE), " ")</f>
        <v>2</v>
      </c>
      <c r="AN196" s="33">
        <f>IFERROR(VLOOKUP($C196, 'All Indicators - Breakdown'!$C:$IU, AN$1, FALSE), " ")</f>
        <v>1</v>
      </c>
      <c r="AO196" s="33">
        <f>IFERROR(VLOOKUP($C196, 'All Indicators - Breakdown'!$C:$IU, AO$1, FALSE), " ")</f>
        <v>1</v>
      </c>
      <c r="AP196">
        <f t="shared" si="34"/>
        <v>5</v>
      </c>
      <c r="AQ196">
        <f t="shared" si="34"/>
        <v>5</v>
      </c>
      <c r="AR196">
        <f t="shared" si="34"/>
        <v>5</v>
      </c>
      <c r="AS196">
        <f t="shared" si="34"/>
        <v>5</v>
      </c>
      <c r="AT196">
        <f t="shared" si="34"/>
        <v>4</v>
      </c>
      <c r="AU196">
        <f t="shared" si="34"/>
        <v>4</v>
      </c>
      <c r="AV196">
        <f t="shared" si="34"/>
        <v>4</v>
      </c>
      <c r="AW196">
        <f t="shared" si="34"/>
        <v>4</v>
      </c>
      <c r="AX196">
        <f t="shared" si="34"/>
        <v>4</v>
      </c>
      <c r="AY196">
        <f t="shared" si="34"/>
        <v>4</v>
      </c>
      <c r="AZ196">
        <f t="shared" si="34"/>
        <v>4</v>
      </c>
      <c r="BA196">
        <f t="shared" si="34"/>
        <v>3</v>
      </c>
      <c r="BB196">
        <f t="shared" si="34"/>
        <v>3</v>
      </c>
      <c r="BC196">
        <f t="shared" si="34"/>
        <v>3</v>
      </c>
      <c r="BD196">
        <f t="shared" si="34"/>
        <v>3</v>
      </c>
      <c r="BE196">
        <f t="shared" si="34"/>
        <v>3</v>
      </c>
      <c r="BF196">
        <f t="shared" si="33"/>
        <v>3</v>
      </c>
      <c r="BG196">
        <f t="shared" si="33"/>
        <v>3</v>
      </c>
      <c r="BH196">
        <f t="shared" si="33"/>
        <v>3</v>
      </c>
      <c r="BI196">
        <f t="shared" si="33"/>
        <v>3</v>
      </c>
      <c r="BJ196">
        <f t="shared" si="33"/>
        <v>3</v>
      </c>
      <c r="BK196">
        <f t="shared" si="33"/>
        <v>2</v>
      </c>
      <c r="BL196">
        <f t="shared" si="33"/>
        <v>2</v>
      </c>
      <c r="BM196">
        <f t="shared" si="33"/>
        <v>2</v>
      </c>
      <c r="BN196">
        <f t="shared" si="33"/>
        <v>2</v>
      </c>
      <c r="BO196">
        <f t="shared" si="33"/>
        <v>2</v>
      </c>
      <c r="BP196">
        <f t="shared" si="33"/>
        <v>1</v>
      </c>
      <c r="BQ196">
        <f t="shared" si="33"/>
        <v>1</v>
      </c>
      <c r="BR196">
        <f t="shared" si="33"/>
        <v>1</v>
      </c>
      <c r="BS196">
        <f t="shared" si="33"/>
        <v>1</v>
      </c>
      <c r="BT196">
        <f t="shared" si="33"/>
        <v>1</v>
      </c>
      <c r="BU196">
        <f t="shared" si="35"/>
        <v>1</v>
      </c>
      <c r="BV196">
        <f t="shared" si="35"/>
        <v>1</v>
      </c>
      <c r="BW196">
        <f t="shared" si="35"/>
        <v>1</v>
      </c>
      <c r="BX196">
        <f t="shared" si="35"/>
        <v>1</v>
      </c>
      <c r="BY196">
        <f t="shared" si="35"/>
        <v>0</v>
      </c>
    </row>
    <row r="197" spans="1:77" ht="16.3" thickTop="1" thickBot="1" x14ac:dyDescent="0.3">
      <c r="A197" s="16" t="s">
        <v>531</v>
      </c>
      <c r="B197" s="16" t="s">
        <v>540</v>
      </c>
      <c r="C197" s="16" t="s">
        <v>541</v>
      </c>
      <c r="D197" s="10">
        <f>VLOOKUP(C197, Overview!C$3:D$403, 2, FALSE)</f>
        <v>2</v>
      </c>
      <c r="E197" s="34">
        <f t="shared" ref="E197:E260" si="36">ROUND(AVERAGE(AP197:BF197), 1)</f>
        <v>3</v>
      </c>
      <c r="F197" s="33">
        <f>IFERROR(VLOOKUP($C197, 'All Indicators - Breakdown'!$C:$GQ, F$1, FALSE), " ")</f>
        <v>3</v>
      </c>
      <c r="G197" s="33">
        <f>IFERROR(VLOOKUP($C197, 'All Indicators - Breakdown'!$C:$GQ, G$1, FALSE), " ")</f>
        <v>5</v>
      </c>
      <c r="H197" s="33">
        <f>IFERROR(VLOOKUP($C197, 'All Indicators - Breakdown'!$C:$GQ, H$1, FALSE), " ")</f>
        <v>3</v>
      </c>
      <c r="I197" s="33">
        <f>IFERROR(VLOOKUP($C197, 'All Indicators - Breakdown'!$C:$GQ, I$1, FALSE), " ")</f>
        <v>2</v>
      </c>
      <c r="J197" s="33">
        <f>IFERROR(VLOOKUP($C197, 'All Indicators - Breakdown'!$C:$GQ, J$1, FALSE), " ")</f>
        <v>2</v>
      </c>
      <c r="K197" s="33">
        <f>IFERROR(VLOOKUP($C197, 'All Indicators - Breakdown'!$C:$GQ, K$1, FALSE), " ")</f>
        <v>1</v>
      </c>
      <c r="L197" s="33">
        <f>IFERROR(VLOOKUP($C197, 'All Indicators - Breakdown'!$C:$GQ, L$1, FALSE), " ")</f>
        <v>1</v>
      </c>
      <c r="M197" s="33">
        <f>IFERROR(VLOOKUP($C197, 'All Indicators - Breakdown'!$C:$GQ, M$1, FALSE), " ")</f>
        <v>2</v>
      </c>
      <c r="N197" s="33" t="str">
        <f>IFERROR(VLOOKUP($C197, 'All Indicators - Breakdown'!$C:$GQ, N$1, FALSE), " ")</f>
        <v>N/A</v>
      </c>
      <c r="O197" s="33">
        <f>IFERROR(VLOOKUP($C197, 'All Indicators - Breakdown'!$C:$GQ, O$1, FALSE), " ")</f>
        <v>2</v>
      </c>
      <c r="P197" s="33">
        <f>IFERROR(VLOOKUP($C197, 'All Indicators - Breakdown'!$C:$GQ, P$1, FALSE), " ")</f>
        <v>2</v>
      </c>
      <c r="Q197" s="33">
        <f>IFERROR(VLOOKUP($C197, 'All Indicators - Breakdown'!$C:$GQ, Q$1, FALSE), " ")</f>
        <v>1</v>
      </c>
      <c r="R197" s="33">
        <f>IFERROR(VLOOKUP($C197, 'All Indicators - Breakdown'!$C:$GQ, R$1, FALSE), " ")</f>
        <v>2</v>
      </c>
      <c r="S197" s="33">
        <f>IFERROR(VLOOKUP($C197, 'All Indicators - Breakdown'!$C:$GQ, S$1, FALSE), " ")</f>
        <v>2</v>
      </c>
      <c r="T197" s="33">
        <f>IFERROR(VLOOKUP($C197, 'All Indicators - Breakdown'!$C:$GQ, T$1, FALSE), " ")</f>
        <v>2</v>
      </c>
      <c r="U197" s="33">
        <f>IFERROR(VLOOKUP($C197, 'All Indicators - Breakdown'!$C:$GQ, U$1, FALSE), " ")</f>
        <v>1</v>
      </c>
      <c r="V197" s="33">
        <f>IFERROR(VLOOKUP($C197, 'All Indicators - Breakdown'!$C:$GQ, V$1, FALSE), " ")</f>
        <v>1</v>
      </c>
      <c r="W197" s="33">
        <f>IFERROR(VLOOKUP($C197, 'All Indicators - Breakdown'!$C:$GQ, W$1, FALSE), " ")</f>
        <v>2</v>
      </c>
      <c r="X197" s="33">
        <f>IFERROR(VLOOKUP($C197, 'All Indicators - Breakdown'!$C:$GQ, X$1, FALSE), " ")</f>
        <v>1</v>
      </c>
      <c r="Y197" s="33">
        <f>IFERROR(VLOOKUP($C197, 'All Indicators - Breakdown'!$C:$GQ, Y$1, FALSE), " ")</f>
        <v>2</v>
      </c>
      <c r="Z197" s="33">
        <f>IFERROR(VLOOKUP($C197, 'All Indicators - Breakdown'!$C:$GQ, Z$1, FALSE), " ")</f>
        <v>3</v>
      </c>
      <c r="AA197" s="33">
        <f>IFERROR(VLOOKUP($C197, 'All Indicators - Breakdown'!$C:$GQ, AA$1, FALSE), " ")</f>
        <v>1</v>
      </c>
      <c r="AB197" s="33">
        <f>IFERROR(VLOOKUP($C197, 'All Indicators - Breakdown'!$C:$GQ, AB$1, FALSE), " ")</f>
        <v>3</v>
      </c>
      <c r="AC197" s="33">
        <f>IFERROR(VLOOKUP($C197, 'All Indicators - Breakdown'!$C:$GQ, AC$1, FALSE), " ")</f>
        <v>1</v>
      </c>
      <c r="AD197" s="33">
        <f>IFERROR(VLOOKUP($C197, 'All Indicators - Breakdown'!$C:$GQ, AD$1, FALSE), " ")</f>
        <v>1</v>
      </c>
      <c r="AE197" s="33">
        <f>IFERROR(VLOOKUP($C197, 'All Indicators - Breakdown'!$C:$HE, AE$1, FALSE), " ")</f>
        <v>4</v>
      </c>
      <c r="AF197" s="33">
        <f>IFERROR(VLOOKUP($C197, 'All Indicators - Breakdown'!$C:$HE, AF$1, FALSE), " ")</f>
        <v>1</v>
      </c>
      <c r="AG197" s="33">
        <f>IFERROR(VLOOKUP($C197, 'All Indicators - Breakdown'!$C:$HE, AG$1, FALSE), " ")</f>
        <v>4</v>
      </c>
      <c r="AH197" s="33">
        <f>IFERROR(VLOOKUP($C197, 'All Indicators - Breakdown'!$C:$HE, AH$1, FALSE), " ")</f>
        <v>4</v>
      </c>
      <c r="AI197" s="33">
        <f>IFERROR(VLOOKUP($C197, 'All Indicators - Breakdown'!$C:$HE, AI$1, FALSE), " ")</f>
        <v>4</v>
      </c>
      <c r="AJ197" s="33">
        <f>IFERROR(VLOOKUP($C197, 'All Indicators - Breakdown'!$C:$HZ, AJ$1, FALSE), " ")</f>
        <v>3</v>
      </c>
      <c r="AK197" s="33">
        <f>IFERROR(VLOOKUP($C197, 'All Indicators - Breakdown'!$C:$HZ, AK$1, FALSE), " ")</f>
        <v>1</v>
      </c>
      <c r="AL197" s="33">
        <f>IFERROR(VLOOKUP($C197, 'All Indicators - Breakdown'!$C:$HZ, AL$1, FALSE), " ")</f>
        <v>1</v>
      </c>
      <c r="AM197" s="33">
        <f>IFERROR(VLOOKUP($C197, 'All Indicators - Breakdown'!$C:$IU, AM$1, FALSE), " ")</f>
        <v>3</v>
      </c>
      <c r="AN197" s="33">
        <f>IFERROR(VLOOKUP($C197, 'All Indicators - Breakdown'!$C:$IU, AN$1, FALSE), " ")</f>
        <v>1</v>
      </c>
      <c r="AO197" s="33">
        <f>IFERROR(VLOOKUP($C197, 'All Indicators - Breakdown'!$C:$IU, AO$1, FALSE), " ")</f>
        <v>1</v>
      </c>
      <c r="AP197">
        <f t="shared" si="34"/>
        <v>5</v>
      </c>
      <c r="AQ197">
        <f t="shared" si="34"/>
        <v>4</v>
      </c>
      <c r="AR197">
        <f t="shared" si="34"/>
        <v>4</v>
      </c>
      <c r="AS197">
        <f t="shared" si="34"/>
        <v>4</v>
      </c>
      <c r="AT197">
        <f t="shared" si="34"/>
        <v>4</v>
      </c>
      <c r="AU197">
        <f t="shared" si="34"/>
        <v>3</v>
      </c>
      <c r="AV197">
        <f t="shared" si="34"/>
        <v>3</v>
      </c>
      <c r="AW197">
        <f t="shared" si="34"/>
        <v>3</v>
      </c>
      <c r="AX197">
        <f t="shared" si="34"/>
        <v>3</v>
      </c>
      <c r="AY197">
        <f t="shared" si="34"/>
        <v>3</v>
      </c>
      <c r="AZ197">
        <f t="shared" si="34"/>
        <v>3</v>
      </c>
      <c r="BA197">
        <f t="shared" si="34"/>
        <v>2</v>
      </c>
      <c r="BB197">
        <f t="shared" si="34"/>
        <v>2</v>
      </c>
      <c r="BC197">
        <f t="shared" si="34"/>
        <v>2</v>
      </c>
      <c r="BD197">
        <f t="shared" si="34"/>
        <v>2</v>
      </c>
      <c r="BE197">
        <f t="shared" si="34"/>
        <v>2</v>
      </c>
      <c r="BF197">
        <f t="shared" si="33"/>
        <v>2</v>
      </c>
      <c r="BG197">
        <f t="shared" si="33"/>
        <v>2</v>
      </c>
      <c r="BH197">
        <f t="shared" si="33"/>
        <v>2</v>
      </c>
      <c r="BI197">
        <f t="shared" si="33"/>
        <v>2</v>
      </c>
      <c r="BJ197">
        <f t="shared" si="33"/>
        <v>2</v>
      </c>
      <c r="BK197">
        <f t="shared" si="33"/>
        <v>1</v>
      </c>
      <c r="BL197">
        <f t="shared" si="33"/>
        <v>1</v>
      </c>
      <c r="BM197">
        <f t="shared" si="33"/>
        <v>1</v>
      </c>
      <c r="BN197">
        <f t="shared" si="33"/>
        <v>1</v>
      </c>
      <c r="BO197">
        <f t="shared" si="33"/>
        <v>1</v>
      </c>
      <c r="BP197">
        <f t="shared" si="33"/>
        <v>1</v>
      </c>
      <c r="BQ197">
        <f t="shared" si="33"/>
        <v>1</v>
      </c>
      <c r="BR197">
        <f t="shared" si="33"/>
        <v>1</v>
      </c>
      <c r="BS197">
        <f t="shared" si="33"/>
        <v>1</v>
      </c>
      <c r="BT197">
        <f t="shared" si="33"/>
        <v>1</v>
      </c>
      <c r="BU197">
        <f t="shared" si="35"/>
        <v>1</v>
      </c>
      <c r="BV197">
        <f t="shared" si="35"/>
        <v>1</v>
      </c>
      <c r="BW197">
        <f t="shared" si="35"/>
        <v>1</v>
      </c>
      <c r="BX197">
        <f t="shared" si="35"/>
        <v>1</v>
      </c>
      <c r="BY197">
        <f t="shared" si="35"/>
        <v>0</v>
      </c>
    </row>
    <row r="198" spans="1:77" ht="16.3" thickTop="1" thickBot="1" x14ac:dyDescent="0.3">
      <c r="A198" s="16" t="s">
        <v>531</v>
      </c>
      <c r="B198" s="16" t="s">
        <v>542</v>
      </c>
      <c r="C198" s="16" t="s">
        <v>543</v>
      </c>
      <c r="D198" s="10">
        <f>VLOOKUP(C198, Overview!C$3:D$403, 2, FALSE)</f>
        <v>3</v>
      </c>
      <c r="E198" s="34">
        <f t="shared" si="36"/>
        <v>3.3</v>
      </c>
      <c r="F198" s="33">
        <f>IFERROR(VLOOKUP($C198, 'All Indicators - Breakdown'!$C:$GQ, F$1, FALSE), " ")</f>
        <v>1</v>
      </c>
      <c r="G198" s="33">
        <f>IFERROR(VLOOKUP($C198, 'All Indicators - Breakdown'!$C:$GQ, G$1, FALSE), " ")</f>
        <v>3</v>
      </c>
      <c r="H198" s="33">
        <f>IFERROR(VLOOKUP($C198, 'All Indicators - Breakdown'!$C:$GQ, H$1, FALSE), " ")</f>
        <v>4</v>
      </c>
      <c r="I198" s="33">
        <f>IFERROR(VLOOKUP($C198, 'All Indicators - Breakdown'!$C:$GQ, I$1, FALSE), " ")</f>
        <v>4</v>
      </c>
      <c r="J198" s="33">
        <f>IFERROR(VLOOKUP($C198, 'All Indicators - Breakdown'!$C:$GQ, J$1, FALSE), " ")</f>
        <v>2</v>
      </c>
      <c r="K198" s="33">
        <f>IFERROR(VLOOKUP($C198, 'All Indicators - Breakdown'!$C:$GQ, K$1, FALSE), " ")</f>
        <v>1</v>
      </c>
      <c r="L198" s="33">
        <f>IFERROR(VLOOKUP($C198, 'All Indicators - Breakdown'!$C:$GQ, L$1, FALSE), " ")</f>
        <v>1</v>
      </c>
      <c r="M198" s="33">
        <f>IFERROR(VLOOKUP($C198, 'All Indicators - Breakdown'!$C:$GQ, M$1, FALSE), " ")</f>
        <v>2</v>
      </c>
      <c r="N198" s="33" t="str">
        <f>IFERROR(VLOOKUP($C198, 'All Indicators - Breakdown'!$C:$GQ, N$1, FALSE), " ")</f>
        <v>N/A</v>
      </c>
      <c r="O198" s="33">
        <f>IFERROR(VLOOKUP($C198, 'All Indicators - Breakdown'!$C:$GQ, O$1, FALSE), " ")</f>
        <v>2</v>
      </c>
      <c r="P198" s="33">
        <f>IFERROR(VLOOKUP($C198, 'All Indicators - Breakdown'!$C:$GQ, P$1, FALSE), " ")</f>
        <v>1</v>
      </c>
      <c r="Q198" s="33">
        <f>IFERROR(VLOOKUP($C198, 'All Indicators - Breakdown'!$C:$GQ, Q$1, FALSE), " ")</f>
        <v>1</v>
      </c>
      <c r="R198" s="33">
        <f>IFERROR(VLOOKUP($C198, 'All Indicators - Breakdown'!$C:$GQ, R$1, FALSE), " ")</f>
        <v>2</v>
      </c>
      <c r="S198" s="33">
        <f>IFERROR(VLOOKUP($C198, 'All Indicators - Breakdown'!$C:$GQ, S$1, FALSE), " ")</f>
        <v>3</v>
      </c>
      <c r="T198" s="33">
        <f>IFERROR(VLOOKUP($C198, 'All Indicators - Breakdown'!$C:$GQ, T$1, FALSE), " ")</f>
        <v>3</v>
      </c>
      <c r="U198" s="33">
        <f>IFERROR(VLOOKUP($C198, 'All Indicators - Breakdown'!$C:$GQ, U$1, FALSE), " ")</f>
        <v>3</v>
      </c>
      <c r="V198" s="33">
        <f>IFERROR(VLOOKUP($C198, 'All Indicators - Breakdown'!$C:$GQ, V$1, FALSE), " ")</f>
        <v>1</v>
      </c>
      <c r="W198" s="33">
        <f>IFERROR(VLOOKUP($C198, 'All Indicators - Breakdown'!$C:$GQ, W$1, FALSE), " ")</f>
        <v>2</v>
      </c>
      <c r="X198" s="33">
        <f>IFERROR(VLOOKUP($C198, 'All Indicators - Breakdown'!$C:$GQ, X$1, FALSE), " ")</f>
        <v>1</v>
      </c>
      <c r="Y198" s="33">
        <f>IFERROR(VLOOKUP($C198, 'All Indicators - Breakdown'!$C:$GQ, Y$1, FALSE), " ")</f>
        <v>1</v>
      </c>
      <c r="Z198" s="33">
        <f>IFERROR(VLOOKUP($C198, 'All Indicators - Breakdown'!$C:$GQ, Z$1, FALSE), " ")</f>
        <v>3</v>
      </c>
      <c r="AA198" s="33">
        <f>IFERROR(VLOOKUP($C198, 'All Indicators - Breakdown'!$C:$GQ, AA$1, FALSE), " ")</f>
        <v>1</v>
      </c>
      <c r="AB198" s="33">
        <f>IFERROR(VLOOKUP($C198, 'All Indicators - Breakdown'!$C:$GQ, AB$1, FALSE), " ")</f>
        <v>3</v>
      </c>
      <c r="AC198" s="33">
        <f>IFERROR(VLOOKUP($C198, 'All Indicators - Breakdown'!$C:$GQ, AC$1, FALSE), " ")</f>
        <v>5</v>
      </c>
      <c r="AD198" s="33">
        <f>IFERROR(VLOOKUP($C198, 'All Indicators - Breakdown'!$C:$GQ, AD$1, FALSE), " ")</f>
        <v>1</v>
      </c>
      <c r="AE198" s="33">
        <f>IFERROR(VLOOKUP($C198, 'All Indicators - Breakdown'!$C:$HE, AE$1, FALSE), " ")</f>
        <v>4</v>
      </c>
      <c r="AF198" s="33">
        <f>IFERROR(VLOOKUP($C198, 'All Indicators - Breakdown'!$C:$HE, AF$1, FALSE), " ")</f>
        <v>3</v>
      </c>
      <c r="AG198" s="33">
        <f>IFERROR(VLOOKUP($C198, 'All Indicators - Breakdown'!$C:$HE, AG$1, FALSE), " ")</f>
        <v>4</v>
      </c>
      <c r="AH198" s="33">
        <f>IFERROR(VLOOKUP($C198, 'All Indicators - Breakdown'!$C:$HE, AH$1, FALSE), " ")</f>
        <v>4</v>
      </c>
      <c r="AI198" s="33">
        <f>IFERROR(VLOOKUP($C198, 'All Indicators - Breakdown'!$C:$HE, AI$1, FALSE), " ")</f>
        <v>4</v>
      </c>
      <c r="AJ198" s="33">
        <f>IFERROR(VLOOKUP($C198, 'All Indicators - Breakdown'!$C:$HZ, AJ$1, FALSE), " ")</f>
        <v>1</v>
      </c>
      <c r="AK198" s="33">
        <f>IFERROR(VLOOKUP($C198, 'All Indicators - Breakdown'!$C:$HZ, AK$1, FALSE), " ")</f>
        <v>2</v>
      </c>
      <c r="AL198" s="33">
        <f>IFERROR(VLOOKUP($C198, 'All Indicators - Breakdown'!$C:$HZ, AL$1, FALSE), " ")</f>
        <v>1</v>
      </c>
      <c r="AM198" s="33">
        <f>IFERROR(VLOOKUP($C198, 'All Indicators - Breakdown'!$C:$IU, AM$1, FALSE), " ")</f>
        <v>1</v>
      </c>
      <c r="AN198" s="33">
        <f>IFERROR(VLOOKUP($C198, 'All Indicators - Breakdown'!$C:$IU, AN$1, FALSE), " ")</f>
        <v>1</v>
      </c>
      <c r="AO198" s="33">
        <f>IFERROR(VLOOKUP($C198, 'All Indicators - Breakdown'!$C:$IU, AO$1, FALSE), " ")</f>
        <v>1</v>
      </c>
      <c r="AP198">
        <f t="shared" si="34"/>
        <v>5</v>
      </c>
      <c r="AQ198">
        <f t="shared" si="34"/>
        <v>4</v>
      </c>
      <c r="AR198">
        <f t="shared" si="34"/>
        <v>4</v>
      </c>
      <c r="AS198">
        <f t="shared" si="34"/>
        <v>4</v>
      </c>
      <c r="AT198">
        <f t="shared" si="34"/>
        <v>4</v>
      </c>
      <c r="AU198">
        <f t="shared" si="34"/>
        <v>4</v>
      </c>
      <c r="AV198">
        <f t="shared" si="34"/>
        <v>4</v>
      </c>
      <c r="AW198">
        <f t="shared" si="34"/>
        <v>3</v>
      </c>
      <c r="AX198">
        <f t="shared" si="34"/>
        <v>3</v>
      </c>
      <c r="AY198">
        <f t="shared" si="34"/>
        <v>3</v>
      </c>
      <c r="AZ198">
        <f t="shared" si="34"/>
        <v>3</v>
      </c>
      <c r="BA198">
        <f t="shared" si="34"/>
        <v>3</v>
      </c>
      <c r="BB198">
        <f t="shared" si="34"/>
        <v>3</v>
      </c>
      <c r="BC198">
        <f t="shared" si="34"/>
        <v>3</v>
      </c>
      <c r="BD198">
        <f t="shared" si="34"/>
        <v>2</v>
      </c>
      <c r="BE198">
        <f t="shared" si="34"/>
        <v>2</v>
      </c>
      <c r="BF198">
        <f t="shared" si="33"/>
        <v>2</v>
      </c>
      <c r="BG198">
        <f t="shared" si="33"/>
        <v>2</v>
      </c>
      <c r="BH198">
        <f t="shared" si="33"/>
        <v>2</v>
      </c>
      <c r="BI198">
        <f t="shared" si="33"/>
        <v>2</v>
      </c>
      <c r="BJ198">
        <f t="shared" si="33"/>
        <v>1</v>
      </c>
      <c r="BK198">
        <f t="shared" si="33"/>
        <v>1</v>
      </c>
      <c r="BL198">
        <f t="shared" si="33"/>
        <v>1</v>
      </c>
      <c r="BM198">
        <f t="shared" si="33"/>
        <v>1</v>
      </c>
      <c r="BN198">
        <f t="shared" si="33"/>
        <v>1</v>
      </c>
      <c r="BO198">
        <f t="shared" si="33"/>
        <v>1</v>
      </c>
      <c r="BP198">
        <f t="shared" si="33"/>
        <v>1</v>
      </c>
      <c r="BQ198">
        <f t="shared" si="33"/>
        <v>1</v>
      </c>
      <c r="BR198">
        <f t="shared" si="33"/>
        <v>1</v>
      </c>
      <c r="BS198">
        <f t="shared" si="33"/>
        <v>1</v>
      </c>
      <c r="BT198">
        <f t="shared" si="33"/>
        <v>1</v>
      </c>
      <c r="BU198">
        <f t="shared" si="35"/>
        <v>1</v>
      </c>
      <c r="BV198">
        <f t="shared" si="35"/>
        <v>1</v>
      </c>
      <c r="BW198">
        <f t="shared" si="35"/>
        <v>1</v>
      </c>
      <c r="BX198">
        <f t="shared" si="35"/>
        <v>1</v>
      </c>
      <c r="BY198">
        <f t="shared" si="35"/>
        <v>0</v>
      </c>
    </row>
    <row r="199" spans="1:77" ht="16.3" thickTop="1" thickBot="1" x14ac:dyDescent="0.3">
      <c r="A199" s="16" t="s">
        <v>531</v>
      </c>
      <c r="B199" s="16" t="s">
        <v>544</v>
      </c>
      <c r="C199" s="16" t="s">
        <v>545</v>
      </c>
      <c r="D199" s="10">
        <f>VLOOKUP(C199, Overview!C$3:D$403, 2, FALSE)</f>
        <v>3</v>
      </c>
      <c r="E199" s="34">
        <f t="shared" si="36"/>
        <v>3.4</v>
      </c>
      <c r="F199" s="33">
        <f>IFERROR(VLOOKUP($C199, 'All Indicators - Breakdown'!$C:$GQ, F$1, FALSE), " ")</f>
        <v>4</v>
      </c>
      <c r="G199" s="33">
        <f>IFERROR(VLOOKUP($C199, 'All Indicators - Breakdown'!$C:$GQ, G$1, FALSE), " ")</f>
        <v>4</v>
      </c>
      <c r="H199" s="33">
        <f>IFERROR(VLOOKUP($C199, 'All Indicators - Breakdown'!$C:$GQ, H$1, FALSE), " ")</f>
        <v>4</v>
      </c>
      <c r="I199" s="33">
        <f>IFERROR(VLOOKUP($C199, 'All Indicators - Breakdown'!$C:$GQ, I$1, FALSE), " ")</f>
        <v>3</v>
      </c>
      <c r="J199" s="33">
        <f>IFERROR(VLOOKUP($C199, 'All Indicators - Breakdown'!$C:$GQ, J$1, FALSE), " ")</f>
        <v>3</v>
      </c>
      <c r="K199" s="33">
        <f>IFERROR(VLOOKUP($C199, 'All Indicators - Breakdown'!$C:$GQ, K$1, FALSE), " ")</f>
        <v>1</v>
      </c>
      <c r="L199" s="33">
        <f>IFERROR(VLOOKUP($C199, 'All Indicators - Breakdown'!$C:$GQ, L$1, FALSE), " ")</f>
        <v>1</v>
      </c>
      <c r="M199" s="33">
        <f>IFERROR(VLOOKUP($C199, 'All Indicators - Breakdown'!$C:$GQ, M$1, FALSE), " ")</f>
        <v>2</v>
      </c>
      <c r="N199" s="33" t="str">
        <f>IFERROR(VLOOKUP($C199, 'All Indicators - Breakdown'!$C:$GQ, N$1, FALSE), " ")</f>
        <v>N/A</v>
      </c>
      <c r="O199" s="33">
        <f>IFERROR(VLOOKUP($C199, 'All Indicators - Breakdown'!$C:$GQ, O$1, FALSE), " ")</f>
        <v>2</v>
      </c>
      <c r="P199" s="33">
        <f>IFERROR(VLOOKUP($C199, 'All Indicators - Breakdown'!$C:$GQ, P$1, FALSE), " ")</f>
        <v>2</v>
      </c>
      <c r="Q199" s="33">
        <f>IFERROR(VLOOKUP($C199, 'All Indicators - Breakdown'!$C:$GQ, Q$1, FALSE), " ")</f>
        <v>1</v>
      </c>
      <c r="R199" s="33">
        <f>IFERROR(VLOOKUP($C199, 'All Indicators - Breakdown'!$C:$GQ, R$1, FALSE), " ")</f>
        <v>2</v>
      </c>
      <c r="S199" s="33">
        <f>IFERROR(VLOOKUP($C199, 'All Indicators - Breakdown'!$C:$GQ, S$1, FALSE), " ")</f>
        <v>2</v>
      </c>
      <c r="T199" s="33">
        <f>IFERROR(VLOOKUP($C199, 'All Indicators - Breakdown'!$C:$GQ, T$1, FALSE), " ")</f>
        <v>3</v>
      </c>
      <c r="U199" s="33">
        <f>IFERROR(VLOOKUP($C199, 'All Indicators - Breakdown'!$C:$GQ, U$1, FALSE), " ")</f>
        <v>1</v>
      </c>
      <c r="V199" s="33">
        <f>IFERROR(VLOOKUP($C199, 'All Indicators - Breakdown'!$C:$GQ, V$1, FALSE), " ")</f>
        <v>1</v>
      </c>
      <c r="W199" s="33">
        <f>IFERROR(VLOOKUP($C199, 'All Indicators - Breakdown'!$C:$GQ, W$1, FALSE), " ")</f>
        <v>4</v>
      </c>
      <c r="X199" s="33">
        <f>IFERROR(VLOOKUP($C199, 'All Indicators - Breakdown'!$C:$GQ, X$1, FALSE), " ")</f>
        <v>1</v>
      </c>
      <c r="Y199" s="33">
        <f>IFERROR(VLOOKUP($C199, 'All Indicators - Breakdown'!$C:$GQ, Y$1, FALSE), " ")</f>
        <v>2</v>
      </c>
      <c r="Z199" s="33">
        <f>IFERROR(VLOOKUP($C199, 'All Indicators - Breakdown'!$C:$GQ, Z$1, FALSE), " ")</f>
        <v>3</v>
      </c>
      <c r="AA199" s="33">
        <f>IFERROR(VLOOKUP($C199, 'All Indicators - Breakdown'!$C:$GQ, AA$1, FALSE), " ")</f>
        <v>1</v>
      </c>
      <c r="AB199" s="33">
        <f>IFERROR(VLOOKUP($C199, 'All Indicators - Breakdown'!$C:$GQ, AB$1, FALSE), " ")</f>
        <v>3</v>
      </c>
      <c r="AC199" s="33">
        <f>IFERROR(VLOOKUP($C199, 'All Indicators - Breakdown'!$C:$GQ, AC$1, FALSE), " ")</f>
        <v>4</v>
      </c>
      <c r="AD199" s="33">
        <f>IFERROR(VLOOKUP($C199, 'All Indicators - Breakdown'!$C:$GQ, AD$1, FALSE), " ")</f>
        <v>2</v>
      </c>
      <c r="AE199" s="33">
        <f>IFERROR(VLOOKUP($C199, 'All Indicators - Breakdown'!$C:$HE, AE$1, FALSE), " ")</f>
        <v>4</v>
      </c>
      <c r="AF199" s="33">
        <f>IFERROR(VLOOKUP($C199, 'All Indicators - Breakdown'!$C:$HE, AF$1, FALSE), " ")</f>
        <v>1</v>
      </c>
      <c r="AG199" s="33">
        <f>IFERROR(VLOOKUP($C199, 'All Indicators - Breakdown'!$C:$HE, AG$1, FALSE), " ")</f>
        <v>4</v>
      </c>
      <c r="AH199" s="33">
        <f>IFERROR(VLOOKUP($C199, 'All Indicators - Breakdown'!$C:$HE, AH$1, FALSE), " ")</f>
        <v>4</v>
      </c>
      <c r="AI199" s="33">
        <f>IFERROR(VLOOKUP($C199, 'All Indicators - Breakdown'!$C:$HE, AI$1, FALSE), " ")</f>
        <v>4</v>
      </c>
      <c r="AJ199" s="33">
        <f>IFERROR(VLOOKUP($C199, 'All Indicators - Breakdown'!$C:$HZ, AJ$1, FALSE), " ")</f>
        <v>3</v>
      </c>
      <c r="AK199" s="33">
        <f>IFERROR(VLOOKUP($C199, 'All Indicators - Breakdown'!$C:$HZ, AK$1, FALSE), " ")</f>
        <v>2</v>
      </c>
      <c r="AL199" s="33">
        <f>IFERROR(VLOOKUP($C199, 'All Indicators - Breakdown'!$C:$HZ, AL$1, FALSE), " ")</f>
        <v>1</v>
      </c>
      <c r="AM199" s="33">
        <f>IFERROR(VLOOKUP($C199, 'All Indicators - Breakdown'!$C:$IU, AM$1, FALSE), " ")</f>
        <v>1</v>
      </c>
      <c r="AN199" s="33">
        <f>IFERROR(VLOOKUP($C199, 'All Indicators - Breakdown'!$C:$IU, AN$1, FALSE), " ")</f>
        <v>1</v>
      </c>
      <c r="AO199" s="33">
        <f>IFERROR(VLOOKUP($C199, 'All Indicators - Breakdown'!$C:$IU, AO$1, FALSE), " ")</f>
        <v>1</v>
      </c>
      <c r="AP199">
        <f t="shared" si="34"/>
        <v>4</v>
      </c>
      <c r="AQ199">
        <f t="shared" si="34"/>
        <v>4</v>
      </c>
      <c r="AR199">
        <f t="shared" si="34"/>
        <v>4</v>
      </c>
      <c r="AS199">
        <f t="shared" si="34"/>
        <v>4</v>
      </c>
      <c r="AT199">
        <f t="shared" si="34"/>
        <v>4</v>
      </c>
      <c r="AU199">
        <f t="shared" si="34"/>
        <v>4</v>
      </c>
      <c r="AV199">
        <f t="shared" si="34"/>
        <v>4</v>
      </c>
      <c r="AW199">
        <f t="shared" si="34"/>
        <v>4</v>
      </c>
      <c r="AX199">
        <f t="shared" si="34"/>
        <v>4</v>
      </c>
      <c r="AY199">
        <f t="shared" si="34"/>
        <v>3</v>
      </c>
      <c r="AZ199">
        <f t="shared" si="34"/>
        <v>3</v>
      </c>
      <c r="BA199">
        <f t="shared" si="34"/>
        <v>3</v>
      </c>
      <c r="BB199">
        <f t="shared" si="34"/>
        <v>3</v>
      </c>
      <c r="BC199">
        <f t="shared" si="34"/>
        <v>3</v>
      </c>
      <c r="BD199">
        <f t="shared" si="34"/>
        <v>3</v>
      </c>
      <c r="BE199">
        <f t="shared" si="34"/>
        <v>2</v>
      </c>
      <c r="BF199">
        <f t="shared" si="33"/>
        <v>2</v>
      </c>
      <c r="BG199">
        <f t="shared" si="33"/>
        <v>2</v>
      </c>
      <c r="BH199">
        <f t="shared" si="33"/>
        <v>2</v>
      </c>
      <c r="BI199">
        <f t="shared" si="33"/>
        <v>2</v>
      </c>
      <c r="BJ199">
        <f t="shared" si="33"/>
        <v>2</v>
      </c>
      <c r="BK199">
        <f t="shared" si="33"/>
        <v>2</v>
      </c>
      <c r="BL199">
        <f t="shared" si="33"/>
        <v>2</v>
      </c>
      <c r="BM199">
        <f t="shared" si="33"/>
        <v>1</v>
      </c>
      <c r="BN199">
        <f t="shared" si="33"/>
        <v>1</v>
      </c>
      <c r="BO199">
        <f t="shared" si="33"/>
        <v>1</v>
      </c>
      <c r="BP199">
        <f t="shared" si="33"/>
        <v>1</v>
      </c>
      <c r="BQ199">
        <f t="shared" si="33"/>
        <v>1</v>
      </c>
      <c r="BR199">
        <f t="shared" si="33"/>
        <v>1</v>
      </c>
      <c r="BS199">
        <f t="shared" si="33"/>
        <v>1</v>
      </c>
      <c r="BT199">
        <f t="shared" si="33"/>
        <v>1</v>
      </c>
      <c r="BU199">
        <f t="shared" si="35"/>
        <v>1</v>
      </c>
      <c r="BV199">
        <f t="shared" si="35"/>
        <v>1</v>
      </c>
      <c r="BW199">
        <f t="shared" si="35"/>
        <v>1</v>
      </c>
      <c r="BX199">
        <f t="shared" si="35"/>
        <v>1</v>
      </c>
      <c r="BY199">
        <f t="shared" si="35"/>
        <v>0</v>
      </c>
    </row>
    <row r="200" spans="1:77" ht="16.3" thickTop="1" thickBot="1" x14ac:dyDescent="0.3">
      <c r="A200" s="16" t="s">
        <v>531</v>
      </c>
      <c r="B200" s="16" t="s">
        <v>546</v>
      </c>
      <c r="C200" s="16" t="s">
        <v>547</v>
      </c>
      <c r="D200" s="10">
        <f>VLOOKUP(C200, Overview!C$3:D$403, 2, FALSE)</f>
        <v>3</v>
      </c>
      <c r="E200" s="34">
        <f t="shared" si="36"/>
        <v>3.2</v>
      </c>
      <c r="F200" s="33">
        <f>IFERROR(VLOOKUP($C200, 'All Indicators - Breakdown'!$C:$GQ, F$1, FALSE), " ")</f>
        <v>4</v>
      </c>
      <c r="G200" s="33">
        <f>IFERROR(VLOOKUP($C200, 'All Indicators - Breakdown'!$C:$GQ, G$1, FALSE), " ")</f>
        <v>3</v>
      </c>
      <c r="H200" s="33">
        <f>IFERROR(VLOOKUP($C200, 'All Indicators - Breakdown'!$C:$GQ, H$1, FALSE), " ")</f>
        <v>2</v>
      </c>
      <c r="I200" s="33">
        <f>IFERROR(VLOOKUP($C200, 'All Indicators - Breakdown'!$C:$GQ, I$1, FALSE), " ")</f>
        <v>4</v>
      </c>
      <c r="J200" s="33">
        <f>IFERROR(VLOOKUP($C200, 'All Indicators - Breakdown'!$C:$GQ, J$1, FALSE), " ")</f>
        <v>3</v>
      </c>
      <c r="K200" s="33">
        <f>IFERROR(VLOOKUP($C200, 'All Indicators - Breakdown'!$C:$GQ, K$1, FALSE), " ")</f>
        <v>1</v>
      </c>
      <c r="L200" s="33">
        <f>IFERROR(VLOOKUP($C200, 'All Indicators - Breakdown'!$C:$GQ, L$1, FALSE), " ")</f>
        <v>2</v>
      </c>
      <c r="M200" s="33">
        <f>IFERROR(VLOOKUP($C200, 'All Indicators - Breakdown'!$C:$GQ, M$1, FALSE), " ")</f>
        <v>3</v>
      </c>
      <c r="N200" s="33" t="str">
        <f>IFERROR(VLOOKUP($C200, 'All Indicators - Breakdown'!$C:$GQ, N$1, FALSE), " ")</f>
        <v>N/A</v>
      </c>
      <c r="O200" s="33">
        <f>IFERROR(VLOOKUP($C200, 'All Indicators - Breakdown'!$C:$GQ, O$1, FALSE), " ")</f>
        <v>1</v>
      </c>
      <c r="P200" s="33">
        <f>IFERROR(VLOOKUP($C200, 'All Indicators - Breakdown'!$C:$GQ, P$1, FALSE), " ")</f>
        <v>2</v>
      </c>
      <c r="Q200" s="33">
        <f>IFERROR(VLOOKUP($C200, 'All Indicators - Breakdown'!$C:$GQ, Q$1, FALSE), " ")</f>
        <v>1</v>
      </c>
      <c r="R200" s="33">
        <f>IFERROR(VLOOKUP($C200, 'All Indicators - Breakdown'!$C:$GQ, R$1, FALSE), " ")</f>
        <v>2</v>
      </c>
      <c r="S200" s="33">
        <f>IFERROR(VLOOKUP($C200, 'All Indicators - Breakdown'!$C:$GQ, S$1, FALSE), " ")</f>
        <v>3</v>
      </c>
      <c r="T200" s="33">
        <f>IFERROR(VLOOKUP($C200, 'All Indicators - Breakdown'!$C:$GQ, T$1, FALSE), " ")</f>
        <v>2</v>
      </c>
      <c r="U200" s="33">
        <f>IFERROR(VLOOKUP($C200, 'All Indicators - Breakdown'!$C:$GQ, U$1, FALSE), " ")</f>
        <v>1</v>
      </c>
      <c r="V200" s="33">
        <f>IFERROR(VLOOKUP($C200, 'All Indicators - Breakdown'!$C:$GQ, V$1, FALSE), " ")</f>
        <v>1</v>
      </c>
      <c r="W200" s="33">
        <f>IFERROR(VLOOKUP($C200, 'All Indicators - Breakdown'!$C:$GQ, W$1, FALSE), " ")</f>
        <v>2</v>
      </c>
      <c r="X200" s="33">
        <f>IFERROR(VLOOKUP($C200, 'All Indicators - Breakdown'!$C:$GQ, X$1, FALSE), " ")</f>
        <v>1</v>
      </c>
      <c r="Y200" s="33">
        <f>IFERROR(VLOOKUP($C200, 'All Indicators - Breakdown'!$C:$GQ, Y$1, FALSE), " ")</f>
        <v>1</v>
      </c>
      <c r="Z200" s="33">
        <f>IFERROR(VLOOKUP($C200, 'All Indicators - Breakdown'!$C:$GQ, Z$1, FALSE), " ")</f>
        <v>3</v>
      </c>
      <c r="AA200" s="33">
        <f>IFERROR(VLOOKUP($C200, 'All Indicators - Breakdown'!$C:$GQ, AA$1, FALSE), " ")</f>
        <v>1</v>
      </c>
      <c r="AB200" s="33">
        <f>IFERROR(VLOOKUP($C200, 'All Indicators - Breakdown'!$C:$GQ, AB$1, FALSE), " ")</f>
        <v>2</v>
      </c>
      <c r="AC200" s="33">
        <f>IFERROR(VLOOKUP($C200, 'All Indicators - Breakdown'!$C:$GQ, AC$1, FALSE), " ")</f>
        <v>1</v>
      </c>
      <c r="AD200" s="33">
        <f>IFERROR(VLOOKUP($C200, 'All Indicators - Breakdown'!$C:$GQ, AD$1, FALSE), " ")</f>
        <v>1</v>
      </c>
      <c r="AE200" s="33">
        <f>IFERROR(VLOOKUP($C200, 'All Indicators - Breakdown'!$C:$HE, AE$1, FALSE), " ")</f>
        <v>3</v>
      </c>
      <c r="AF200" s="33">
        <f>IFERROR(VLOOKUP($C200, 'All Indicators - Breakdown'!$C:$HE, AF$1, FALSE), " ")</f>
        <v>2</v>
      </c>
      <c r="AG200" s="33">
        <f>IFERROR(VLOOKUP($C200, 'All Indicators - Breakdown'!$C:$HE, AG$1, FALSE), " ")</f>
        <v>4</v>
      </c>
      <c r="AH200" s="33">
        <f>IFERROR(VLOOKUP($C200, 'All Indicators - Breakdown'!$C:$HE, AH$1, FALSE), " ")</f>
        <v>4</v>
      </c>
      <c r="AI200" s="33">
        <f>IFERROR(VLOOKUP($C200, 'All Indicators - Breakdown'!$C:$HE, AI$1, FALSE), " ")</f>
        <v>4</v>
      </c>
      <c r="AJ200" s="33">
        <f>IFERROR(VLOOKUP($C200, 'All Indicators - Breakdown'!$C:$HZ, AJ$1, FALSE), " ")</f>
        <v>5</v>
      </c>
      <c r="AK200" s="33">
        <f>IFERROR(VLOOKUP($C200, 'All Indicators - Breakdown'!$C:$HZ, AK$1, FALSE), " ")</f>
        <v>3</v>
      </c>
      <c r="AL200" s="33">
        <f>IFERROR(VLOOKUP($C200, 'All Indicators - Breakdown'!$C:$HZ, AL$1, FALSE), " ")</f>
        <v>1</v>
      </c>
      <c r="AM200" s="33">
        <f>IFERROR(VLOOKUP($C200, 'All Indicators - Breakdown'!$C:$IU, AM$1, FALSE), " ")</f>
        <v>2</v>
      </c>
      <c r="AN200" s="33">
        <f>IFERROR(VLOOKUP($C200, 'All Indicators - Breakdown'!$C:$IU, AN$1, FALSE), " ")</f>
        <v>1</v>
      </c>
      <c r="AO200" s="33">
        <f>IFERROR(VLOOKUP($C200, 'All Indicators - Breakdown'!$C:$IU, AO$1, FALSE), " ")</f>
        <v>1</v>
      </c>
      <c r="AP200">
        <f t="shared" si="34"/>
        <v>5</v>
      </c>
      <c r="AQ200">
        <f t="shared" si="34"/>
        <v>4</v>
      </c>
      <c r="AR200">
        <f t="shared" si="34"/>
        <v>4</v>
      </c>
      <c r="AS200">
        <f t="shared" si="34"/>
        <v>4</v>
      </c>
      <c r="AT200">
        <f t="shared" si="34"/>
        <v>4</v>
      </c>
      <c r="AU200">
        <f t="shared" si="34"/>
        <v>4</v>
      </c>
      <c r="AV200">
        <f t="shared" si="34"/>
        <v>3</v>
      </c>
      <c r="AW200">
        <f t="shared" si="34"/>
        <v>3</v>
      </c>
      <c r="AX200">
        <f t="shared" si="34"/>
        <v>3</v>
      </c>
      <c r="AY200">
        <f t="shared" si="34"/>
        <v>3</v>
      </c>
      <c r="AZ200">
        <f t="shared" si="34"/>
        <v>3</v>
      </c>
      <c r="BA200">
        <f t="shared" si="34"/>
        <v>3</v>
      </c>
      <c r="BB200">
        <f t="shared" si="34"/>
        <v>3</v>
      </c>
      <c r="BC200">
        <f t="shared" si="34"/>
        <v>2</v>
      </c>
      <c r="BD200">
        <f t="shared" si="34"/>
        <v>2</v>
      </c>
      <c r="BE200">
        <f t="shared" si="34"/>
        <v>2</v>
      </c>
      <c r="BF200">
        <f t="shared" si="33"/>
        <v>2</v>
      </c>
      <c r="BG200">
        <f t="shared" si="33"/>
        <v>2</v>
      </c>
      <c r="BH200">
        <f t="shared" si="33"/>
        <v>2</v>
      </c>
      <c r="BI200">
        <f t="shared" si="33"/>
        <v>2</v>
      </c>
      <c r="BJ200">
        <f t="shared" si="33"/>
        <v>2</v>
      </c>
      <c r="BK200">
        <f t="shared" si="33"/>
        <v>2</v>
      </c>
      <c r="BL200">
        <f t="shared" si="33"/>
        <v>1</v>
      </c>
      <c r="BM200">
        <f t="shared" si="33"/>
        <v>1</v>
      </c>
      <c r="BN200">
        <f t="shared" si="33"/>
        <v>1</v>
      </c>
      <c r="BO200">
        <f t="shared" si="33"/>
        <v>1</v>
      </c>
      <c r="BP200">
        <f t="shared" si="33"/>
        <v>1</v>
      </c>
      <c r="BQ200">
        <f t="shared" si="33"/>
        <v>1</v>
      </c>
      <c r="BR200">
        <f t="shared" si="33"/>
        <v>1</v>
      </c>
      <c r="BS200">
        <f t="shared" si="33"/>
        <v>1</v>
      </c>
      <c r="BT200">
        <f t="shared" si="33"/>
        <v>1</v>
      </c>
      <c r="BU200">
        <f t="shared" si="35"/>
        <v>1</v>
      </c>
      <c r="BV200">
        <f t="shared" si="35"/>
        <v>1</v>
      </c>
      <c r="BW200">
        <f t="shared" si="35"/>
        <v>1</v>
      </c>
      <c r="BX200">
        <f t="shared" si="35"/>
        <v>1</v>
      </c>
      <c r="BY200">
        <f t="shared" si="35"/>
        <v>0</v>
      </c>
    </row>
    <row r="201" spans="1:77" ht="16.3" thickTop="1" thickBot="1" x14ac:dyDescent="0.3">
      <c r="A201" s="16" t="s">
        <v>531</v>
      </c>
      <c r="B201" s="16" t="s">
        <v>548</v>
      </c>
      <c r="C201" s="16" t="s">
        <v>549</v>
      </c>
      <c r="D201" s="10">
        <f>VLOOKUP(C201, Overview!C$3:D$403, 2, FALSE)</f>
        <v>3</v>
      </c>
      <c r="E201" s="34">
        <f t="shared" si="36"/>
        <v>3.2</v>
      </c>
      <c r="F201" s="33">
        <f>IFERROR(VLOOKUP($C201, 'All Indicators - Breakdown'!$C:$GQ, F$1, FALSE), " ")</f>
        <v>4</v>
      </c>
      <c r="G201" s="33">
        <f>IFERROR(VLOOKUP($C201, 'All Indicators - Breakdown'!$C:$GQ, G$1, FALSE), " ")</f>
        <v>3</v>
      </c>
      <c r="H201" s="33">
        <f>IFERROR(VLOOKUP($C201, 'All Indicators - Breakdown'!$C:$GQ, H$1, FALSE), " ")</f>
        <v>2</v>
      </c>
      <c r="I201" s="33">
        <f>IFERROR(VLOOKUP($C201, 'All Indicators - Breakdown'!$C:$GQ, I$1, FALSE), " ")</f>
        <v>3</v>
      </c>
      <c r="J201" s="33">
        <f>IFERROR(VLOOKUP($C201, 'All Indicators - Breakdown'!$C:$GQ, J$1, FALSE), " ")</f>
        <v>3</v>
      </c>
      <c r="K201" s="33">
        <f>IFERROR(VLOOKUP($C201, 'All Indicators - Breakdown'!$C:$GQ, K$1, FALSE), " ")</f>
        <v>1</v>
      </c>
      <c r="L201" s="33">
        <f>IFERROR(VLOOKUP($C201, 'All Indicators - Breakdown'!$C:$GQ, L$1, FALSE), " ")</f>
        <v>2</v>
      </c>
      <c r="M201" s="33">
        <f>IFERROR(VLOOKUP($C201, 'All Indicators - Breakdown'!$C:$GQ, M$1, FALSE), " ")</f>
        <v>3</v>
      </c>
      <c r="N201" s="33" t="str">
        <f>IFERROR(VLOOKUP($C201, 'All Indicators - Breakdown'!$C:$GQ, N$1, FALSE), " ")</f>
        <v>N/A</v>
      </c>
      <c r="O201" s="33">
        <f>IFERROR(VLOOKUP($C201, 'All Indicators - Breakdown'!$C:$GQ, O$1, FALSE), " ")</f>
        <v>1</v>
      </c>
      <c r="P201" s="33">
        <f>IFERROR(VLOOKUP($C201, 'All Indicators - Breakdown'!$C:$GQ, P$1, FALSE), " ")</f>
        <v>2</v>
      </c>
      <c r="Q201" s="33">
        <f>IFERROR(VLOOKUP($C201, 'All Indicators - Breakdown'!$C:$GQ, Q$1, FALSE), " ")</f>
        <v>1</v>
      </c>
      <c r="R201" s="33">
        <f>IFERROR(VLOOKUP($C201, 'All Indicators - Breakdown'!$C:$GQ, R$1, FALSE), " ")</f>
        <v>2</v>
      </c>
      <c r="S201" s="33">
        <f>IFERROR(VLOOKUP($C201, 'All Indicators - Breakdown'!$C:$GQ, S$1, FALSE), " ")</f>
        <v>3</v>
      </c>
      <c r="T201" s="33">
        <f>IFERROR(VLOOKUP($C201, 'All Indicators - Breakdown'!$C:$GQ, T$1, FALSE), " ")</f>
        <v>2</v>
      </c>
      <c r="U201" s="33">
        <f>IFERROR(VLOOKUP($C201, 'All Indicators - Breakdown'!$C:$GQ, U$1, FALSE), " ")</f>
        <v>5</v>
      </c>
      <c r="V201" s="33">
        <f>IFERROR(VLOOKUP($C201, 'All Indicators - Breakdown'!$C:$GQ, V$1, FALSE), " ")</f>
        <v>1</v>
      </c>
      <c r="W201" s="33">
        <f>IFERROR(VLOOKUP($C201, 'All Indicators - Breakdown'!$C:$GQ, W$1, FALSE), " ")</f>
        <v>3</v>
      </c>
      <c r="X201" s="33">
        <f>IFERROR(VLOOKUP($C201, 'All Indicators - Breakdown'!$C:$GQ, X$1, FALSE), " ")</f>
        <v>1</v>
      </c>
      <c r="Y201" s="33">
        <f>IFERROR(VLOOKUP($C201, 'All Indicators - Breakdown'!$C:$GQ, Y$1, FALSE), " ")</f>
        <v>1</v>
      </c>
      <c r="Z201" s="33">
        <f>IFERROR(VLOOKUP($C201, 'All Indicators - Breakdown'!$C:$GQ, Z$1, FALSE), " ")</f>
        <v>3</v>
      </c>
      <c r="AA201" s="33">
        <f>IFERROR(VLOOKUP($C201, 'All Indicators - Breakdown'!$C:$GQ, AA$1, FALSE), " ")</f>
        <v>1</v>
      </c>
      <c r="AB201" s="33">
        <f>IFERROR(VLOOKUP($C201, 'All Indicators - Breakdown'!$C:$GQ, AB$1, FALSE), " ")</f>
        <v>2</v>
      </c>
      <c r="AC201" s="33">
        <f>IFERROR(VLOOKUP($C201, 'All Indicators - Breakdown'!$C:$GQ, AC$1, FALSE), " ")</f>
        <v>1</v>
      </c>
      <c r="AD201" s="33">
        <f>IFERROR(VLOOKUP($C201, 'All Indicators - Breakdown'!$C:$GQ, AD$1, FALSE), " ")</f>
        <v>2</v>
      </c>
      <c r="AE201" s="33">
        <f>IFERROR(VLOOKUP($C201, 'All Indicators - Breakdown'!$C:$HE, AE$1, FALSE), " ")</f>
        <v>3</v>
      </c>
      <c r="AF201" s="33">
        <f>IFERROR(VLOOKUP($C201, 'All Indicators - Breakdown'!$C:$HE, AF$1, FALSE), " ")</f>
        <v>2</v>
      </c>
      <c r="AG201" s="33">
        <f>IFERROR(VLOOKUP($C201, 'All Indicators - Breakdown'!$C:$HE, AG$1, FALSE), " ")</f>
        <v>4</v>
      </c>
      <c r="AH201" s="33">
        <f>IFERROR(VLOOKUP($C201, 'All Indicators - Breakdown'!$C:$HE, AH$1, FALSE), " ")</f>
        <v>4</v>
      </c>
      <c r="AI201" s="33">
        <f>IFERROR(VLOOKUP($C201, 'All Indicators - Breakdown'!$C:$HE, AI$1, FALSE), " ")</f>
        <v>4</v>
      </c>
      <c r="AJ201" s="33">
        <f>IFERROR(VLOOKUP($C201, 'All Indicators - Breakdown'!$C:$HZ, AJ$1, FALSE), " ")</f>
        <v>3</v>
      </c>
      <c r="AK201" s="33">
        <f>IFERROR(VLOOKUP($C201, 'All Indicators - Breakdown'!$C:$HZ, AK$1, FALSE), " ")</f>
        <v>1</v>
      </c>
      <c r="AL201" s="33">
        <f>IFERROR(VLOOKUP($C201, 'All Indicators - Breakdown'!$C:$HZ, AL$1, FALSE), " ")</f>
        <v>1</v>
      </c>
      <c r="AM201" s="33">
        <f>IFERROR(VLOOKUP($C201, 'All Indicators - Breakdown'!$C:$IU, AM$1, FALSE), " ")</f>
        <v>2</v>
      </c>
      <c r="AN201" s="33">
        <f>IFERROR(VLOOKUP($C201, 'All Indicators - Breakdown'!$C:$IU, AN$1, FALSE), " ")</f>
        <v>1</v>
      </c>
      <c r="AO201" s="33">
        <f>IFERROR(VLOOKUP($C201, 'All Indicators - Breakdown'!$C:$IU, AO$1, FALSE), " ")</f>
        <v>1</v>
      </c>
      <c r="AP201">
        <f t="shared" si="34"/>
        <v>5</v>
      </c>
      <c r="AQ201">
        <f t="shared" si="34"/>
        <v>4</v>
      </c>
      <c r="AR201">
        <f t="shared" si="34"/>
        <v>4</v>
      </c>
      <c r="AS201">
        <f t="shared" si="34"/>
        <v>4</v>
      </c>
      <c r="AT201">
        <f t="shared" si="34"/>
        <v>4</v>
      </c>
      <c r="AU201">
        <f t="shared" si="34"/>
        <v>3</v>
      </c>
      <c r="AV201">
        <f t="shared" si="34"/>
        <v>3</v>
      </c>
      <c r="AW201">
        <f t="shared" si="34"/>
        <v>3</v>
      </c>
      <c r="AX201">
        <f t="shared" si="34"/>
        <v>3</v>
      </c>
      <c r="AY201">
        <f t="shared" si="34"/>
        <v>3</v>
      </c>
      <c r="AZ201">
        <f t="shared" si="34"/>
        <v>3</v>
      </c>
      <c r="BA201">
        <f t="shared" si="34"/>
        <v>3</v>
      </c>
      <c r="BB201">
        <f t="shared" si="34"/>
        <v>3</v>
      </c>
      <c r="BC201">
        <f t="shared" si="34"/>
        <v>3</v>
      </c>
      <c r="BD201">
        <f t="shared" si="34"/>
        <v>2</v>
      </c>
      <c r="BE201">
        <f t="shared" si="34"/>
        <v>2</v>
      </c>
      <c r="BF201">
        <f t="shared" si="33"/>
        <v>2</v>
      </c>
      <c r="BG201">
        <f t="shared" si="33"/>
        <v>2</v>
      </c>
      <c r="BH201">
        <f t="shared" si="33"/>
        <v>2</v>
      </c>
      <c r="BI201">
        <f t="shared" si="33"/>
        <v>2</v>
      </c>
      <c r="BJ201">
        <f t="shared" si="33"/>
        <v>2</v>
      </c>
      <c r="BK201">
        <f t="shared" si="33"/>
        <v>2</v>
      </c>
      <c r="BL201">
        <f t="shared" si="33"/>
        <v>2</v>
      </c>
      <c r="BM201">
        <f t="shared" si="33"/>
        <v>1</v>
      </c>
      <c r="BN201">
        <f t="shared" si="33"/>
        <v>1</v>
      </c>
      <c r="BO201">
        <f t="shared" si="33"/>
        <v>1</v>
      </c>
      <c r="BP201">
        <f t="shared" si="33"/>
        <v>1</v>
      </c>
      <c r="BQ201">
        <f t="shared" si="33"/>
        <v>1</v>
      </c>
      <c r="BR201">
        <f t="shared" si="33"/>
        <v>1</v>
      </c>
      <c r="BS201">
        <f t="shared" si="33"/>
        <v>1</v>
      </c>
      <c r="BT201">
        <f t="shared" si="33"/>
        <v>1</v>
      </c>
      <c r="BU201">
        <f t="shared" si="35"/>
        <v>1</v>
      </c>
      <c r="BV201">
        <f t="shared" si="35"/>
        <v>1</v>
      </c>
      <c r="BW201">
        <f t="shared" si="35"/>
        <v>1</v>
      </c>
      <c r="BX201">
        <f t="shared" si="35"/>
        <v>1</v>
      </c>
      <c r="BY201">
        <f t="shared" si="35"/>
        <v>0</v>
      </c>
    </row>
    <row r="202" spans="1:77" ht="16.3" thickTop="1" thickBot="1" x14ac:dyDescent="0.3">
      <c r="A202" s="16" t="s">
        <v>531</v>
      </c>
      <c r="B202" s="16" t="s">
        <v>550</v>
      </c>
      <c r="C202" s="16" t="s">
        <v>551</v>
      </c>
      <c r="D202" s="10">
        <f>VLOOKUP(C202, Overview!C$3:D$403, 2, FALSE)</f>
        <v>4</v>
      </c>
      <c r="E202" s="34">
        <f t="shared" si="36"/>
        <v>4.0999999999999996</v>
      </c>
      <c r="F202" s="33">
        <f>IFERROR(VLOOKUP($C202, 'All Indicators - Breakdown'!$C:$GQ, F$1, FALSE), " ")</f>
        <v>4</v>
      </c>
      <c r="G202" s="33">
        <f>IFERROR(VLOOKUP($C202, 'All Indicators - Breakdown'!$C:$GQ, G$1, FALSE), " ")</f>
        <v>5</v>
      </c>
      <c r="H202" s="33">
        <f>IFERROR(VLOOKUP($C202, 'All Indicators - Breakdown'!$C:$GQ, H$1, FALSE), " ")</f>
        <v>4</v>
      </c>
      <c r="I202" s="33">
        <f>IFERROR(VLOOKUP($C202, 'All Indicators - Breakdown'!$C:$GQ, I$1, FALSE), " ")</f>
        <v>4</v>
      </c>
      <c r="J202" s="33">
        <f>IFERROR(VLOOKUP($C202, 'All Indicators - Breakdown'!$C:$GQ, J$1, FALSE), " ")</f>
        <v>3</v>
      </c>
      <c r="K202" s="33">
        <f>IFERROR(VLOOKUP($C202, 'All Indicators - Breakdown'!$C:$GQ, K$1, FALSE), " ")</f>
        <v>2</v>
      </c>
      <c r="L202" s="33">
        <f>IFERROR(VLOOKUP($C202, 'All Indicators - Breakdown'!$C:$GQ, L$1, FALSE), " ")</f>
        <v>3</v>
      </c>
      <c r="M202" s="33">
        <f>IFERROR(VLOOKUP($C202, 'All Indicators - Breakdown'!$C:$GQ, M$1, FALSE), " ")</f>
        <v>3</v>
      </c>
      <c r="N202" s="33" t="str">
        <f>IFERROR(VLOOKUP($C202, 'All Indicators - Breakdown'!$C:$GQ, N$1, FALSE), " ")</f>
        <v>N/A</v>
      </c>
      <c r="O202" s="33">
        <f>IFERROR(VLOOKUP($C202, 'All Indicators - Breakdown'!$C:$GQ, O$1, FALSE), " ")</f>
        <v>2</v>
      </c>
      <c r="P202" s="33">
        <f>IFERROR(VLOOKUP($C202, 'All Indicators - Breakdown'!$C:$GQ, P$1, FALSE), " ")</f>
        <v>2</v>
      </c>
      <c r="Q202" s="33">
        <f>IFERROR(VLOOKUP($C202, 'All Indicators - Breakdown'!$C:$GQ, Q$1, FALSE), " ")</f>
        <v>1</v>
      </c>
      <c r="R202" s="33">
        <f>IFERROR(VLOOKUP($C202, 'All Indicators - Breakdown'!$C:$GQ, R$1, FALSE), " ")</f>
        <v>2</v>
      </c>
      <c r="S202" s="33">
        <f>IFERROR(VLOOKUP($C202, 'All Indicators - Breakdown'!$C:$GQ, S$1, FALSE), " ")</f>
        <v>2</v>
      </c>
      <c r="T202" s="33">
        <f>IFERROR(VLOOKUP($C202, 'All Indicators - Breakdown'!$C:$GQ, T$1, FALSE), " ")</f>
        <v>3</v>
      </c>
      <c r="U202" s="33">
        <f>IFERROR(VLOOKUP($C202, 'All Indicators - Breakdown'!$C:$GQ, U$1, FALSE), " ")</f>
        <v>5</v>
      </c>
      <c r="V202" s="33">
        <f>IFERROR(VLOOKUP($C202, 'All Indicators - Breakdown'!$C:$GQ, V$1, FALSE), " ")</f>
        <v>1</v>
      </c>
      <c r="W202" s="33">
        <f>IFERROR(VLOOKUP($C202, 'All Indicators - Breakdown'!$C:$GQ, W$1, FALSE), " ")</f>
        <v>5</v>
      </c>
      <c r="X202" s="33">
        <f>IFERROR(VLOOKUP($C202, 'All Indicators - Breakdown'!$C:$GQ, X$1, FALSE), " ")</f>
        <v>1</v>
      </c>
      <c r="Y202" s="33">
        <f>IFERROR(VLOOKUP($C202, 'All Indicators - Breakdown'!$C:$GQ, Y$1, FALSE), " ")</f>
        <v>5</v>
      </c>
      <c r="Z202" s="33">
        <f>IFERROR(VLOOKUP($C202, 'All Indicators - Breakdown'!$C:$GQ, Z$1, FALSE), " ")</f>
        <v>1</v>
      </c>
      <c r="AA202" s="33">
        <f>IFERROR(VLOOKUP($C202, 'All Indicators - Breakdown'!$C:$GQ, AA$1, FALSE), " ")</f>
        <v>2</v>
      </c>
      <c r="AB202" s="33">
        <f>IFERROR(VLOOKUP($C202, 'All Indicators - Breakdown'!$C:$GQ, AB$1, FALSE), " ")</f>
        <v>4</v>
      </c>
      <c r="AC202" s="33">
        <f>IFERROR(VLOOKUP($C202, 'All Indicators - Breakdown'!$C:$GQ, AC$1, FALSE), " ")</f>
        <v>5</v>
      </c>
      <c r="AD202" s="33">
        <f>IFERROR(VLOOKUP($C202, 'All Indicators - Breakdown'!$C:$GQ, AD$1, FALSE), " ")</f>
        <v>2</v>
      </c>
      <c r="AE202" s="33">
        <f>IFERROR(VLOOKUP($C202, 'All Indicators - Breakdown'!$C:$HE, AE$1, FALSE), " ")</f>
        <v>4</v>
      </c>
      <c r="AF202" s="33">
        <f>IFERROR(VLOOKUP($C202, 'All Indicators - Breakdown'!$C:$HE, AF$1, FALSE), " ")</f>
        <v>3</v>
      </c>
      <c r="AG202" s="33">
        <f>IFERROR(VLOOKUP($C202, 'All Indicators - Breakdown'!$C:$HE, AG$1, FALSE), " ")</f>
        <v>4</v>
      </c>
      <c r="AH202" s="33">
        <f>IFERROR(VLOOKUP($C202, 'All Indicators - Breakdown'!$C:$HE, AH$1, FALSE), " ")</f>
        <v>4</v>
      </c>
      <c r="AI202" s="33">
        <f>IFERROR(VLOOKUP($C202, 'All Indicators - Breakdown'!$C:$HE, AI$1, FALSE), " ")</f>
        <v>4</v>
      </c>
      <c r="AJ202" s="33">
        <f>IFERROR(VLOOKUP($C202, 'All Indicators - Breakdown'!$C:$HZ, AJ$1, FALSE), " ")</f>
        <v>2</v>
      </c>
      <c r="AK202" s="33">
        <f>IFERROR(VLOOKUP($C202, 'All Indicators - Breakdown'!$C:$HZ, AK$1, FALSE), " ")</f>
        <v>2</v>
      </c>
      <c r="AL202" s="33">
        <f>IFERROR(VLOOKUP($C202, 'All Indicators - Breakdown'!$C:$HZ, AL$1, FALSE), " ")</f>
        <v>1</v>
      </c>
      <c r="AM202" s="33">
        <f>IFERROR(VLOOKUP($C202, 'All Indicators - Breakdown'!$C:$IU, AM$1, FALSE), " ")</f>
        <v>1</v>
      </c>
      <c r="AN202" s="33">
        <f>IFERROR(VLOOKUP($C202, 'All Indicators - Breakdown'!$C:$IU, AN$1, FALSE), " ")</f>
        <v>1</v>
      </c>
      <c r="AO202" s="33">
        <f>IFERROR(VLOOKUP($C202, 'All Indicators - Breakdown'!$C:$IU, AO$1, FALSE), " ")</f>
        <v>1</v>
      </c>
      <c r="AP202">
        <f t="shared" si="34"/>
        <v>5</v>
      </c>
      <c r="AQ202">
        <f t="shared" si="34"/>
        <v>5</v>
      </c>
      <c r="AR202">
        <f t="shared" si="34"/>
        <v>5</v>
      </c>
      <c r="AS202">
        <f t="shared" si="34"/>
        <v>5</v>
      </c>
      <c r="AT202">
        <f t="shared" si="34"/>
        <v>5</v>
      </c>
      <c r="AU202">
        <f t="shared" si="34"/>
        <v>4</v>
      </c>
      <c r="AV202">
        <f t="shared" si="34"/>
        <v>4</v>
      </c>
      <c r="AW202">
        <f t="shared" si="34"/>
        <v>4</v>
      </c>
      <c r="AX202">
        <f t="shared" si="34"/>
        <v>4</v>
      </c>
      <c r="AY202">
        <f t="shared" si="34"/>
        <v>4</v>
      </c>
      <c r="AZ202">
        <f t="shared" si="34"/>
        <v>4</v>
      </c>
      <c r="BA202">
        <f t="shared" si="34"/>
        <v>4</v>
      </c>
      <c r="BB202">
        <f t="shared" si="34"/>
        <v>4</v>
      </c>
      <c r="BC202">
        <f t="shared" si="34"/>
        <v>3</v>
      </c>
      <c r="BD202">
        <f t="shared" si="34"/>
        <v>3</v>
      </c>
      <c r="BE202">
        <f t="shared" si="34"/>
        <v>3</v>
      </c>
      <c r="BF202">
        <f t="shared" si="33"/>
        <v>3</v>
      </c>
      <c r="BG202">
        <f t="shared" si="33"/>
        <v>3</v>
      </c>
      <c r="BH202">
        <f t="shared" si="33"/>
        <v>2</v>
      </c>
      <c r="BI202">
        <f t="shared" si="33"/>
        <v>2</v>
      </c>
      <c r="BJ202">
        <f t="shared" si="33"/>
        <v>2</v>
      </c>
      <c r="BK202">
        <f t="shared" si="33"/>
        <v>2</v>
      </c>
      <c r="BL202">
        <f t="shared" si="33"/>
        <v>2</v>
      </c>
      <c r="BM202">
        <f t="shared" si="33"/>
        <v>2</v>
      </c>
      <c r="BN202">
        <f t="shared" si="33"/>
        <v>2</v>
      </c>
      <c r="BO202">
        <f t="shared" si="33"/>
        <v>2</v>
      </c>
      <c r="BP202">
        <f t="shared" si="33"/>
        <v>2</v>
      </c>
      <c r="BQ202">
        <f t="shared" si="33"/>
        <v>1</v>
      </c>
      <c r="BR202">
        <f t="shared" si="33"/>
        <v>1</v>
      </c>
      <c r="BS202">
        <f t="shared" si="33"/>
        <v>1</v>
      </c>
      <c r="BT202">
        <f t="shared" si="33"/>
        <v>1</v>
      </c>
      <c r="BU202">
        <f t="shared" si="35"/>
        <v>1</v>
      </c>
      <c r="BV202">
        <f t="shared" si="35"/>
        <v>1</v>
      </c>
      <c r="BW202">
        <f t="shared" si="35"/>
        <v>1</v>
      </c>
      <c r="BX202">
        <f t="shared" si="35"/>
        <v>1</v>
      </c>
      <c r="BY202">
        <f t="shared" si="35"/>
        <v>0</v>
      </c>
    </row>
    <row r="203" spans="1:77" ht="16.3" thickTop="1" thickBot="1" x14ac:dyDescent="0.3">
      <c r="A203" s="16" t="s">
        <v>531</v>
      </c>
      <c r="B203" s="16" t="s">
        <v>552</v>
      </c>
      <c r="C203" s="16" t="s">
        <v>553</v>
      </c>
      <c r="D203" s="10">
        <f>VLOOKUP(C203, Overview!C$3:D$403, 2, FALSE)</f>
        <v>4</v>
      </c>
      <c r="E203" s="34">
        <f t="shared" si="36"/>
        <v>3.9</v>
      </c>
      <c r="F203" s="33">
        <f>IFERROR(VLOOKUP($C203, 'All Indicators - Breakdown'!$C:$GQ, F$1, FALSE), " ")</f>
        <v>4</v>
      </c>
      <c r="G203" s="33">
        <f>IFERROR(VLOOKUP($C203, 'All Indicators - Breakdown'!$C:$GQ, G$1, FALSE), " ")</f>
        <v>3</v>
      </c>
      <c r="H203" s="33">
        <f>IFERROR(VLOOKUP($C203, 'All Indicators - Breakdown'!$C:$GQ, H$1, FALSE), " ")</f>
        <v>3</v>
      </c>
      <c r="I203" s="33">
        <f>IFERROR(VLOOKUP($C203, 'All Indicators - Breakdown'!$C:$GQ, I$1, FALSE), " ")</f>
        <v>3</v>
      </c>
      <c r="J203" s="33">
        <f>IFERROR(VLOOKUP($C203, 'All Indicators - Breakdown'!$C:$GQ, J$1, FALSE), " ")</f>
        <v>3</v>
      </c>
      <c r="K203" s="33">
        <f>IFERROR(VLOOKUP($C203, 'All Indicators - Breakdown'!$C:$GQ, K$1, FALSE), " ")</f>
        <v>2</v>
      </c>
      <c r="L203" s="33">
        <f>IFERROR(VLOOKUP($C203, 'All Indicators - Breakdown'!$C:$GQ, L$1, FALSE), " ")</f>
        <v>3</v>
      </c>
      <c r="M203" s="33">
        <f>IFERROR(VLOOKUP($C203, 'All Indicators - Breakdown'!$C:$GQ, M$1, FALSE), " ")</f>
        <v>3</v>
      </c>
      <c r="N203" s="33" t="str">
        <f>IFERROR(VLOOKUP($C203, 'All Indicators - Breakdown'!$C:$GQ, N$1, FALSE), " ")</f>
        <v>N/A</v>
      </c>
      <c r="O203" s="33">
        <f>IFERROR(VLOOKUP($C203, 'All Indicators - Breakdown'!$C:$GQ, O$1, FALSE), " ")</f>
        <v>2</v>
      </c>
      <c r="P203" s="33">
        <f>IFERROR(VLOOKUP($C203, 'All Indicators - Breakdown'!$C:$GQ, P$1, FALSE), " ")</f>
        <v>2</v>
      </c>
      <c r="Q203" s="33">
        <f>IFERROR(VLOOKUP($C203, 'All Indicators - Breakdown'!$C:$GQ, Q$1, FALSE), " ")</f>
        <v>1</v>
      </c>
      <c r="R203" s="33">
        <f>IFERROR(VLOOKUP($C203, 'All Indicators - Breakdown'!$C:$GQ, R$1, FALSE), " ")</f>
        <v>2</v>
      </c>
      <c r="S203" s="33">
        <f>IFERROR(VLOOKUP($C203, 'All Indicators - Breakdown'!$C:$GQ, S$1, FALSE), " ")</f>
        <v>1</v>
      </c>
      <c r="T203" s="33">
        <f>IFERROR(VLOOKUP($C203, 'All Indicators - Breakdown'!$C:$GQ, T$1, FALSE), " ")</f>
        <v>5</v>
      </c>
      <c r="U203" s="33">
        <f>IFERROR(VLOOKUP($C203, 'All Indicators - Breakdown'!$C:$GQ, U$1, FALSE), " ")</f>
        <v>5</v>
      </c>
      <c r="V203" s="33">
        <f>IFERROR(VLOOKUP($C203, 'All Indicators - Breakdown'!$C:$GQ, V$1, FALSE), " ")</f>
        <v>3</v>
      </c>
      <c r="W203" s="33">
        <f>IFERROR(VLOOKUP($C203, 'All Indicators - Breakdown'!$C:$GQ, W$1, FALSE), " ")</f>
        <v>4</v>
      </c>
      <c r="X203" s="33">
        <f>IFERROR(VLOOKUP($C203, 'All Indicators - Breakdown'!$C:$GQ, X$1, FALSE), " ")</f>
        <v>1</v>
      </c>
      <c r="Y203" s="33">
        <f>IFERROR(VLOOKUP($C203, 'All Indicators - Breakdown'!$C:$GQ, Y$1, FALSE), " ")</f>
        <v>5</v>
      </c>
      <c r="Z203" s="33">
        <f>IFERROR(VLOOKUP($C203, 'All Indicators - Breakdown'!$C:$GQ, Z$1, FALSE), " ")</f>
        <v>1</v>
      </c>
      <c r="AA203" s="33">
        <f>IFERROR(VLOOKUP($C203, 'All Indicators - Breakdown'!$C:$GQ, AA$1, FALSE), " ")</f>
        <v>1</v>
      </c>
      <c r="AB203" s="33">
        <f>IFERROR(VLOOKUP($C203, 'All Indicators - Breakdown'!$C:$GQ, AB$1, FALSE), " ")</f>
        <v>3</v>
      </c>
      <c r="AC203" s="33">
        <f>IFERROR(VLOOKUP($C203, 'All Indicators - Breakdown'!$C:$GQ, AC$1, FALSE), " ")</f>
        <v>5</v>
      </c>
      <c r="AD203" s="33">
        <f>IFERROR(VLOOKUP($C203, 'All Indicators - Breakdown'!$C:$GQ, AD$1, FALSE), " ")</f>
        <v>2</v>
      </c>
      <c r="AE203" s="33">
        <f>IFERROR(VLOOKUP($C203, 'All Indicators - Breakdown'!$C:$HE, AE$1, FALSE), " ")</f>
        <v>4</v>
      </c>
      <c r="AF203" s="33">
        <f>IFERROR(VLOOKUP($C203, 'All Indicators - Breakdown'!$C:$HE, AF$1, FALSE), " ")</f>
        <v>3</v>
      </c>
      <c r="AG203" s="33">
        <f>IFERROR(VLOOKUP($C203, 'All Indicators - Breakdown'!$C:$HE, AG$1, FALSE), " ")</f>
        <v>4</v>
      </c>
      <c r="AH203" s="33">
        <f>IFERROR(VLOOKUP($C203, 'All Indicators - Breakdown'!$C:$HE, AH$1, FALSE), " ")</f>
        <v>4</v>
      </c>
      <c r="AI203" s="33">
        <f>IFERROR(VLOOKUP($C203, 'All Indicators - Breakdown'!$C:$HE, AI$1, FALSE), " ")</f>
        <v>4</v>
      </c>
      <c r="AJ203" s="33">
        <f>IFERROR(VLOOKUP($C203, 'All Indicators - Breakdown'!$C:$HZ, AJ$1, FALSE), " ")</f>
        <v>4</v>
      </c>
      <c r="AK203" s="33">
        <f>IFERROR(VLOOKUP($C203, 'All Indicators - Breakdown'!$C:$HZ, AK$1, FALSE), " ")</f>
        <v>1</v>
      </c>
      <c r="AL203" s="33">
        <f>IFERROR(VLOOKUP($C203, 'All Indicators - Breakdown'!$C:$HZ, AL$1, FALSE), " ")</f>
        <v>1</v>
      </c>
      <c r="AM203" s="33">
        <f>IFERROR(VLOOKUP($C203, 'All Indicators - Breakdown'!$C:$IU, AM$1, FALSE), " ")</f>
        <v>2</v>
      </c>
      <c r="AN203" s="33">
        <f>IFERROR(VLOOKUP($C203, 'All Indicators - Breakdown'!$C:$IU, AN$1, FALSE), " ")</f>
        <v>1</v>
      </c>
      <c r="AO203" s="33">
        <f>IFERROR(VLOOKUP($C203, 'All Indicators - Breakdown'!$C:$IU, AO$1, FALSE), " ")</f>
        <v>1</v>
      </c>
      <c r="AP203">
        <f t="shared" si="34"/>
        <v>5</v>
      </c>
      <c r="AQ203">
        <f t="shared" si="34"/>
        <v>5</v>
      </c>
      <c r="AR203">
        <f t="shared" si="34"/>
        <v>5</v>
      </c>
      <c r="AS203">
        <f t="shared" si="34"/>
        <v>5</v>
      </c>
      <c r="AT203">
        <f t="shared" si="34"/>
        <v>4</v>
      </c>
      <c r="AU203">
        <f t="shared" si="34"/>
        <v>4</v>
      </c>
      <c r="AV203">
        <f t="shared" si="34"/>
        <v>4</v>
      </c>
      <c r="AW203">
        <f t="shared" si="34"/>
        <v>4</v>
      </c>
      <c r="AX203">
        <f t="shared" si="34"/>
        <v>4</v>
      </c>
      <c r="AY203">
        <f t="shared" si="34"/>
        <v>4</v>
      </c>
      <c r="AZ203">
        <f t="shared" si="34"/>
        <v>4</v>
      </c>
      <c r="BA203">
        <f t="shared" si="34"/>
        <v>3</v>
      </c>
      <c r="BB203">
        <f t="shared" si="34"/>
        <v>3</v>
      </c>
      <c r="BC203">
        <f t="shared" si="34"/>
        <v>3</v>
      </c>
      <c r="BD203">
        <f t="shared" si="34"/>
        <v>3</v>
      </c>
      <c r="BE203">
        <f t="shared" ref="BE203:BT218" si="37">IFERROR(LARGE($F203:$AO203, BE$1), 0)</f>
        <v>3</v>
      </c>
      <c r="BF203">
        <f t="shared" si="37"/>
        <v>3</v>
      </c>
      <c r="BG203">
        <f t="shared" si="37"/>
        <v>3</v>
      </c>
      <c r="BH203">
        <f t="shared" si="37"/>
        <v>3</v>
      </c>
      <c r="BI203">
        <f t="shared" si="37"/>
        <v>3</v>
      </c>
      <c r="BJ203">
        <f t="shared" si="37"/>
        <v>2</v>
      </c>
      <c r="BK203">
        <f t="shared" si="37"/>
        <v>2</v>
      </c>
      <c r="BL203">
        <f t="shared" si="37"/>
        <v>2</v>
      </c>
      <c r="BM203">
        <f t="shared" si="37"/>
        <v>2</v>
      </c>
      <c r="BN203">
        <f t="shared" si="37"/>
        <v>2</v>
      </c>
      <c r="BO203">
        <f t="shared" si="37"/>
        <v>2</v>
      </c>
      <c r="BP203">
        <f t="shared" si="37"/>
        <v>1</v>
      </c>
      <c r="BQ203">
        <f t="shared" si="37"/>
        <v>1</v>
      </c>
      <c r="BR203">
        <f t="shared" si="37"/>
        <v>1</v>
      </c>
      <c r="BS203">
        <f t="shared" si="37"/>
        <v>1</v>
      </c>
      <c r="BT203">
        <f t="shared" si="37"/>
        <v>1</v>
      </c>
      <c r="BU203">
        <f t="shared" si="35"/>
        <v>1</v>
      </c>
      <c r="BV203">
        <f t="shared" si="35"/>
        <v>1</v>
      </c>
      <c r="BW203">
        <f t="shared" si="35"/>
        <v>1</v>
      </c>
      <c r="BX203">
        <f t="shared" si="35"/>
        <v>1</v>
      </c>
      <c r="BY203">
        <f t="shared" si="35"/>
        <v>0</v>
      </c>
    </row>
    <row r="204" spans="1:77" ht="16.3" thickTop="1" thickBot="1" x14ac:dyDescent="0.3">
      <c r="A204" s="16" t="s">
        <v>531</v>
      </c>
      <c r="B204" s="16" t="s">
        <v>554</v>
      </c>
      <c r="C204" s="16" t="s">
        <v>555</v>
      </c>
      <c r="D204" s="10">
        <f>VLOOKUP(C204, Overview!C$3:D$403, 2, FALSE)</f>
        <v>3</v>
      </c>
      <c r="E204" s="34">
        <f t="shared" si="36"/>
        <v>3.3</v>
      </c>
      <c r="F204" s="33">
        <f>IFERROR(VLOOKUP($C204, 'All Indicators - Breakdown'!$C:$GQ, F$1, FALSE), " ")</f>
        <v>1</v>
      </c>
      <c r="G204" s="33">
        <f>IFERROR(VLOOKUP($C204, 'All Indicators - Breakdown'!$C:$GQ, G$1, FALSE), " ")</f>
        <v>3</v>
      </c>
      <c r="H204" s="33">
        <f>IFERROR(VLOOKUP($C204, 'All Indicators - Breakdown'!$C:$GQ, H$1, FALSE), " ")</f>
        <v>4</v>
      </c>
      <c r="I204" s="33">
        <f>IFERROR(VLOOKUP($C204, 'All Indicators - Breakdown'!$C:$GQ, I$1, FALSE), " ")</f>
        <v>4</v>
      </c>
      <c r="J204" s="33">
        <f>IFERROR(VLOOKUP($C204, 'All Indicators - Breakdown'!$C:$GQ, J$1, FALSE), " ")</f>
        <v>2</v>
      </c>
      <c r="K204" s="33">
        <f>IFERROR(VLOOKUP($C204, 'All Indicators - Breakdown'!$C:$GQ, K$1, FALSE), " ")</f>
        <v>1</v>
      </c>
      <c r="L204" s="33">
        <f>IFERROR(VLOOKUP($C204, 'All Indicators - Breakdown'!$C:$GQ, L$1, FALSE), " ")</f>
        <v>1</v>
      </c>
      <c r="M204" s="33">
        <f>IFERROR(VLOOKUP($C204, 'All Indicators - Breakdown'!$C:$GQ, M$1, FALSE), " ")</f>
        <v>2</v>
      </c>
      <c r="N204" s="33" t="str">
        <f>IFERROR(VLOOKUP($C204, 'All Indicators - Breakdown'!$C:$GQ, N$1, FALSE), " ")</f>
        <v>N/A</v>
      </c>
      <c r="O204" s="33">
        <f>IFERROR(VLOOKUP($C204, 'All Indicators - Breakdown'!$C:$GQ, O$1, FALSE), " ")</f>
        <v>2</v>
      </c>
      <c r="P204" s="33">
        <f>IFERROR(VLOOKUP($C204, 'All Indicators - Breakdown'!$C:$GQ, P$1, FALSE), " ")</f>
        <v>1</v>
      </c>
      <c r="Q204" s="33">
        <f>IFERROR(VLOOKUP($C204, 'All Indicators - Breakdown'!$C:$GQ, Q$1, FALSE), " ")</f>
        <v>1</v>
      </c>
      <c r="R204" s="33">
        <f>IFERROR(VLOOKUP($C204, 'All Indicators - Breakdown'!$C:$GQ, R$1, FALSE), " ")</f>
        <v>2</v>
      </c>
      <c r="S204" s="33">
        <f>IFERROR(VLOOKUP($C204, 'All Indicators - Breakdown'!$C:$GQ, S$1, FALSE), " ")</f>
        <v>4</v>
      </c>
      <c r="T204" s="33">
        <f>IFERROR(VLOOKUP($C204, 'All Indicators - Breakdown'!$C:$GQ, T$1, FALSE), " ")</f>
        <v>2</v>
      </c>
      <c r="U204" s="33">
        <f>IFERROR(VLOOKUP($C204, 'All Indicators - Breakdown'!$C:$GQ, U$1, FALSE), " ")</f>
        <v>3</v>
      </c>
      <c r="V204" s="33">
        <f>IFERROR(VLOOKUP($C204, 'All Indicators - Breakdown'!$C:$GQ, V$1, FALSE), " ")</f>
        <v>1</v>
      </c>
      <c r="W204" s="33">
        <f>IFERROR(VLOOKUP($C204, 'All Indicators - Breakdown'!$C:$GQ, W$1, FALSE), " ")</f>
        <v>2</v>
      </c>
      <c r="X204" s="33">
        <f>IFERROR(VLOOKUP($C204, 'All Indicators - Breakdown'!$C:$GQ, X$1, FALSE), " ")</f>
        <v>1</v>
      </c>
      <c r="Y204" s="33">
        <f>IFERROR(VLOOKUP($C204, 'All Indicators - Breakdown'!$C:$GQ, Y$1, FALSE), " ")</f>
        <v>1</v>
      </c>
      <c r="Z204" s="33">
        <f>IFERROR(VLOOKUP($C204, 'All Indicators - Breakdown'!$C:$GQ, Z$1, FALSE), " ")</f>
        <v>3</v>
      </c>
      <c r="AA204" s="33">
        <f>IFERROR(VLOOKUP($C204, 'All Indicators - Breakdown'!$C:$GQ, AA$1, FALSE), " ")</f>
        <v>1</v>
      </c>
      <c r="AB204" s="33">
        <f>IFERROR(VLOOKUP($C204, 'All Indicators - Breakdown'!$C:$GQ, AB$1, FALSE), " ")</f>
        <v>3</v>
      </c>
      <c r="AC204" s="33">
        <f>IFERROR(VLOOKUP($C204, 'All Indicators - Breakdown'!$C:$GQ, AC$1, FALSE), " ")</f>
        <v>4</v>
      </c>
      <c r="AD204" s="33">
        <f>IFERROR(VLOOKUP($C204, 'All Indicators - Breakdown'!$C:$GQ, AD$1, FALSE), " ")</f>
        <v>1</v>
      </c>
      <c r="AE204" s="33">
        <f>IFERROR(VLOOKUP($C204, 'All Indicators - Breakdown'!$C:$HE, AE$1, FALSE), " ")</f>
        <v>4</v>
      </c>
      <c r="AF204" s="33">
        <f>IFERROR(VLOOKUP($C204, 'All Indicators - Breakdown'!$C:$HE, AF$1, FALSE), " ")</f>
        <v>3</v>
      </c>
      <c r="AG204" s="33">
        <f>IFERROR(VLOOKUP($C204, 'All Indicators - Breakdown'!$C:$HE, AG$1, FALSE), " ")</f>
        <v>4</v>
      </c>
      <c r="AH204" s="33">
        <f>IFERROR(VLOOKUP($C204, 'All Indicators - Breakdown'!$C:$HE, AH$1, FALSE), " ")</f>
        <v>4</v>
      </c>
      <c r="AI204" s="33">
        <f>IFERROR(VLOOKUP($C204, 'All Indicators - Breakdown'!$C:$HE, AI$1, FALSE), " ")</f>
        <v>4</v>
      </c>
      <c r="AJ204" s="33">
        <f>IFERROR(VLOOKUP($C204, 'All Indicators - Breakdown'!$C:$HZ, AJ$1, FALSE), " ")</f>
        <v>3</v>
      </c>
      <c r="AK204" s="33">
        <f>IFERROR(VLOOKUP($C204, 'All Indicators - Breakdown'!$C:$HZ, AK$1, FALSE), " ")</f>
        <v>2</v>
      </c>
      <c r="AL204" s="33">
        <f>IFERROR(VLOOKUP($C204, 'All Indicators - Breakdown'!$C:$HZ, AL$1, FALSE), " ")</f>
        <v>1</v>
      </c>
      <c r="AM204" s="33">
        <f>IFERROR(VLOOKUP($C204, 'All Indicators - Breakdown'!$C:$IU, AM$1, FALSE), " ")</f>
        <v>1</v>
      </c>
      <c r="AN204" s="33">
        <f>IFERROR(VLOOKUP($C204, 'All Indicators - Breakdown'!$C:$IU, AN$1, FALSE), " ")</f>
        <v>1</v>
      </c>
      <c r="AO204" s="33">
        <f>IFERROR(VLOOKUP($C204, 'All Indicators - Breakdown'!$C:$IU, AO$1, FALSE), " ")</f>
        <v>1</v>
      </c>
      <c r="AP204">
        <f t="shared" ref="AP204:BE219" si="38">IFERROR(LARGE($F204:$AO204, AP$1), 0)</f>
        <v>4</v>
      </c>
      <c r="AQ204">
        <f t="shared" si="38"/>
        <v>4</v>
      </c>
      <c r="AR204">
        <f t="shared" si="38"/>
        <v>4</v>
      </c>
      <c r="AS204">
        <f t="shared" si="38"/>
        <v>4</v>
      </c>
      <c r="AT204">
        <f t="shared" si="38"/>
        <v>4</v>
      </c>
      <c r="AU204">
        <f t="shared" si="38"/>
        <v>4</v>
      </c>
      <c r="AV204">
        <f t="shared" si="38"/>
        <v>4</v>
      </c>
      <c r="AW204">
        <f t="shared" si="38"/>
        <v>4</v>
      </c>
      <c r="AX204">
        <f t="shared" si="38"/>
        <v>3</v>
      </c>
      <c r="AY204">
        <f t="shared" si="38"/>
        <v>3</v>
      </c>
      <c r="AZ204">
        <f t="shared" si="38"/>
        <v>3</v>
      </c>
      <c r="BA204">
        <f t="shared" si="38"/>
        <v>3</v>
      </c>
      <c r="BB204">
        <f t="shared" si="38"/>
        <v>3</v>
      </c>
      <c r="BC204">
        <f t="shared" si="38"/>
        <v>3</v>
      </c>
      <c r="BD204">
        <f t="shared" si="38"/>
        <v>2</v>
      </c>
      <c r="BE204">
        <f t="shared" si="38"/>
        <v>2</v>
      </c>
      <c r="BF204">
        <f t="shared" si="37"/>
        <v>2</v>
      </c>
      <c r="BG204">
        <f t="shared" si="37"/>
        <v>2</v>
      </c>
      <c r="BH204">
        <f t="shared" si="37"/>
        <v>2</v>
      </c>
      <c r="BI204">
        <f t="shared" si="37"/>
        <v>2</v>
      </c>
      <c r="BJ204">
        <f t="shared" si="37"/>
        <v>2</v>
      </c>
      <c r="BK204">
        <f t="shared" si="37"/>
        <v>1</v>
      </c>
      <c r="BL204">
        <f t="shared" si="37"/>
        <v>1</v>
      </c>
      <c r="BM204">
        <f t="shared" si="37"/>
        <v>1</v>
      </c>
      <c r="BN204">
        <f t="shared" si="37"/>
        <v>1</v>
      </c>
      <c r="BO204">
        <f t="shared" si="37"/>
        <v>1</v>
      </c>
      <c r="BP204">
        <f t="shared" si="37"/>
        <v>1</v>
      </c>
      <c r="BQ204">
        <f t="shared" si="37"/>
        <v>1</v>
      </c>
      <c r="BR204">
        <f t="shared" si="37"/>
        <v>1</v>
      </c>
      <c r="BS204">
        <f t="shared" si="37"/>
        <v>1</v>
      </c>
      <c r="BT204">
        <f t="shared" si="37"/>
        <v>1</v>
      </c>
      <c r="BU204">
        <f t="shared" si="35"/>
        <v>1</v>
      </c>
      <c r="BV204">
        <f t="shared" si="35"/>
        <v>1</v>
      </c>
      <c r="BW204">
        <f t="shared" si="35"/>
        <v>1</v>
      </c>
      <c r="BX204">
        <f t="shared" si="35"/>
        <v>1</v>
      </c>
      <c r="BY204">
        <f t="shared" si="35"/>
        <v>0</v>
      </c>
    </row>
    <row r="205" spans="1:77" ht="16.3" thickTop="1" thickBot="1" x14ac:dyDescent="0.3">
      <c r="A205" s="16" t="s">
        <v>531</v>
      </c>
      <c r="B205" s="16" t="s">
        <v>556</v>
      </c>
      <c r="C205" s="16" t="s">
        <v>557</v>
      </c>
      <c r="D205" s="10">
        <f>VLOOKUP(C205, Overview!C$3:D$403, 2, FALSE)</f>
        <v>4</v>
      </c>
      <c r="E205" s="34">
        <f t="shared" si="36"/>
        <v>4</v>
      </c>
      <c r="F205" s="33">
        <f>IFERROR(VLOOKUP($C205, 'All Indicators - Breakdown'!$C:$GQ, F$1, FALSE), " ")</f>
        <v>4</v>
      </c>
      <c r="G205" s="33">
        <f>IFERROR(VLOOKUP($C205, 'All Indicators - Breakdown'!$C:$GQ, G$1, FALSE), " ")</f>
        <v>4</v>
      </c>
      <c r="H205" s="33">
        <f>IFERROR(VLOOKUP($C205, 'All Indicators - Breakdown'!$C:$GQ, H$1, FALSE), " ")</f>
        <v>3</v>
      </c>
      <c r="I205" s="33">
        <f>IFERROR(VLOOKUP($C205, 'All Indicators - Breakdown'!$C:$GQ, I$1, FALSE), " ")</f>
        <v>4</v>
      </c>
      <c r="J205" s="33">
        <f>IFERROR(VLOOKUP($C205, 'All Indicators - Breakdown'!$C:$GQ, J$1, FALSE), " ")</f>
        <v>3</v>
      </c>
      <c r="K205" s="33">
        <f>IFERROR(VLOOKUP($C205, 'All Indicators - Breakdown'!$C:$GQ, K$1, FALSE), " ")</f>
        <v>2</v>
      </c>
      <c r="L205" s="33">
        <f>IFERROR(VLOOKUP($C205, 'All Indicators - Breakdown'!$C:$GQ, L$1, FALSE), " ")</f>
        <v>3</v>
      </c>
      <c r="M205" s="33">
        <f>IFERROR(VLOOKUP($C205, 'All Indicators - Breakdown'!$C:$GQ, M$1, FALSE), " ")</f>
        <v>4</v>
      </c>
      <c r="N205" s="33" t="str">
        <f>IFERROR(VLOOKUP($C205, 'All Indicators - Breakdown'!$C:$GQ, N$1, FALSE), " ")</f>
        <v>N/A</v>
      </c>
      <c r="O205" s="33">
        <f>IFERROR(VLOOKUP($C205, 'All Indicators - Breakdown'!$C:$GQ, O$1, FALSE), " ")</f>
        <v>2</v>
      </c>
      <c r="P205" s="33">
        <f>IFERROR(VLOOKUP($C205, 'All Indicators - Breakdown'!$C:$GQ, P$1, FALSE), " ")</f>
        <v>2</v>
      </c>
      <c r="Q205" s="33">
        <f>IFERROR(VLOOKUP($C205, 'All Indicators - Breakdown'!$C:$GQ, Q$1, FALSE), " ")</f>
        <v>1</v>
      </c>
      <c r="R205" s="33">
        <f>IFERROR(VLOOKUP($C205, 'All Indicators - Breakdown'!$C:$GQ, R$1, FALSE), " ")</f>
        <v>2</v>
      </c>
      <c r="S205" s="33">
        <f>IFERROR(VLOOKUP($C205, 'All Indicators - Breakdown'!$C:$GQ, S$1, FALSE), " ")</f>
        <v>1</v>
      </c>
      <c r="T205" s="33">
        <f>IFERROR(VLOOKUP($C205, 'All Indicators - Breakdown'!$C:$GQ, T$1, FALSE), " ")</f>
        <v>4</v>
      </c>
      <c r="U205" s="33">
        <f>IFERROR(VLOOKUP($C205, 'All Indicators - Breakdown'!$C:$GQ, U$1, FALSE), " ")</f>
        <v>5</v>
      </c>
      <c r="V205" s="33">
        <f>IFERROR(VLOOKUP($C205, 'All Indicators - Breakdown'!$C:$GQ, V$1, FALSE), " ")</f>
        <v>3</v>
      </c>
      <c r="W205" s="33">
        <f>IFERROR(VLOOKUP($C205, 'All Indicators - Breakdown'!$C:$GQ, W$1, FALSE), " ")</f>
        <v>4</v>
      </c>
      <c r="X205" s="33">
        <f>IFERROR(VLOOKUP($C205, 'All Indicators - Breakdown'!$C:$GQ, X$1, FALSE), " ")</f>
        <v>1</v>
      </c>
      <c r="Y205" s="33">
        <f>IFERROR(VLOOKUP($C205, 'All Indicators - Breakdown'!$C:$GQ, Y$1, FALSE), " ")</f>
        <v>5</v>
      </c>
      <c r="Z205" s="33">
        <f>IFERROR(VLOOKUP($C205, 'All Indicators - Breakdown'!$C:$GQ, Z$1, FALSE), " ")</f>
        <v>1</v>
      </c>
      <c r="AA205" s="33">
        <f>IFERROR(VLOOKUP($C205, 'All Indicators - Breakdown'!$C:$GQ, AA$1, FALSE), " ")</f>
        <v>1</v>
      </c>
      <c r="AB205" s="33">
        <f>IFERROR(VLOOKUP($C205, 'All Indicators - Breakdown'!$C:$GQ, AB$1, FALSE), " ")</f>
        <v>3</v>
      </c>
      <c r="AC205" s="33">
        <f>IFERROR(VLOOKUP($C205, 'All Indicators - Breakdown'!$C:$GQ, AC$1, FALSE), " ")</f>
        <v>4</v>
      </c>
      <c r="AD205" s="33">
        <f>IFERROR(VLOOKUP($C205, 'All Indicators - Breakdown'!$C:$GQ, AD$1, FALSE), " ")</f>
        <v>2</v>
      </c>
      <c r="AE205" s="33">
        <f>IFERROR(VLOOKUP($C205, 'All Indicators - Breakdown'!$C:$HE, AE$1, FALSE), " ")</f>
        <v>4</v>
      </c>
      <c r="AF205" s="33">
        <f>IFERROR(VLOOKUP($C205, 'All Indicators - Breakdown'!$C:$HE, AF$1, FALSE), " ")</f>
        <v>2</v>
      </c>
      <c r="AG205" s="33">
        <f>IFERROR(VLOOKUP($C205, 'All Indicators - Breakdown'!$C:$HE, AG$1, FALSE), " ")</f>
        <v>4</v>
      </c>
      <c r="AH205" s="33">
        <f>IFERROR(VLOOKUP($C205, 'All Indicators - Breakdown'!$C:$HE, AH$1, FALSE), " ")</f>
        <v>4</v>
      </c>
      <c r="AI205" s="33">
        <f>IFERROR(VLOOKUP($C205, 'All Indicators - Breakdown'!$C:$HE, AI$1, FALSE), " ")</f>
        <v>4</v>
      </c>
      <c r="AJ205" s="33">
        <f>IFERROR(VLOOKUP($C205, 'All Indicators - Breakdown'!$C:$HZ, AJ$1, FALSE), " ")</f>
        <v>5</v>
      </c>
      <c r="AK205" s="33">
        <f>IFERROR(VLOOKUP($C205, 'All Indicators - Breakdown'!$C:$HZ, AK$1, FALSE), " ")</f>
        <v>3</v>
      </c>
      <c r="AL205" s="33">
        <f>IFERROR(VLOOKUP($C205, 'All Indicators - Breakdown'!$C:$HZ, AL$1, FALSE), " ")</f>
        <v>1</v>
      </c>
      <c r="AM205" s="33">
        <f>IFERROR(VLOOKUP($C205, 'All Indicators - Breakdown'!$C:$IU, AM$1, FALSE), " ")</f>
        <v>1</v>
      </c>
      <c r="AN205" s="33">
        <f>IFERROR(VLOOKUP($C205, 'All Indicators - Breakdown'!$C:$IU, AN$1, FALSE), " ")</f>
        <v>1</v>
      </c>
      <c r="AO205" s="33">
        <f>IFERROR(VLOOKUP($C205, 'All Indicators - Breakdown'!$C:$IU, AO$1, FALSE), " ")</f>
        <v>1</v>
      </c>
      <c r="AP205">
        <f t="shared" si="38"/>
        <v>5</v>
      </c>
      <c r="AQ205">
        <f t="shared" si="38"/>
        <v>5</v>
      </c>
      <c r="AR205">
        <f t="shared" si="38"/>
        <v>5</v>
      </c>
      <c r="AS205">
        <f t="shared" si="38"/>
        <v>4</v>
      </c>
      <c r="AT205">
        <f t="shared" si="38"/>
        <v>4</v>
      </c>
      <c r="AU205">
        <f t="shared" si="38"/>
        <v>4</v>
      </c>
      <c r="AV205">
        <f t="shared" si="38"/>
        <v>4</v>
      </c>
      <c r="AW205">
        <f t="shared" si="38"/>
        <v>4</v>
      </c>
      <c r="AX205">
        <f t="shared" si="38"/>
        <v>4</v>
      </c>
      <c r="AY205">
        <f t="shared" si="38"/>
        <v>4</v>
      </c>
      <c r="AZ205">
        <f t="shared" si="38"/>
        <v>4</v>
      </c>
      <c r="BA205">
        <f t="shared" si="38"/>
        <v>4</v>
      </c>
      <c r="BB205">
        <f t="shared" si="38"/>
        <v>4</v>
      </c>
      <c r="BC205">
        <f t="shared" si="38"/>
        <v>4</v>
      </c>
      <c r="BD205">
        <f t="shared" si="38"/>
        <v>3</v>
      </c>
      <c r="BE205">
        <f t="shared" si="38"/>
        <v>3</v>
      </c>
      <c r="BF205">
        <f t="shared" si="37"/>
        <v>3</v>
      </c>
      <c r="BG205">
        <f t="shared" si="37"/>
        <v>3</v>
      </c>
      <c r="BH205">
        <f t="shared" si="37"/>
        <v>3</v>
      </c>
      <c r="BI205">
        <f t="shared" si="37"/>
        <v>3</v>
      </c>
      <c r="BJ205">
        <f t="shared" si="37"/>
        <v>2</v>
      </c>
      <c r="BK205">
        <f t="shared" si="37"/>
        <v>2</v>
      </c>
      <c r="BL205">
        <f t="shared" si="37"/>
        <v>2</v>
      </c>
      <c r="BM205">
        <f t="shared" si="37"/>
        <v>2</v>
      </c>
      <c r="BN205">
        <f t="shared" si="37"/>
        <v>2</v>
      </c>
      <c r="BO205">
        <f t="shared" si="37"/>
        <v>2</v>
      </c>
      <c r="BP205">
        <f t="shared" si="37"/>
        <v>1</v>
      </c>
      <c r="BQ205">
        <f t="shared" si="37"/>
        <v>1</v>
      </c>
      <c r="BR205">
        <f t="shared" si="37"/>
        <v>1</v>
      </c>
      <c r="BS205">
        <f t="shared" si="37"/>
        <v>1</v>
      </c>
      <c r="BT205">
        <f t="shared" si="37"/>
        <v>1</v>
      </c>
      <c r="BU205">
        <f t="shared" si="35"/>
        <v>1</v>
      </c>
      <c r="BV205">
        <f t="shared" si="35"/>
        <v>1</v>
      </c>
      <c r="BW205">
        <f t="shared" si="35"/>
        <v>1</v>
      </c>
      <c r="BX205">
        <f t="shared" si="35"/>
        <v>1</v>
      </c>
      <c r="BY205">
        <f t="shared" si="35"/>
        <v>0</v>
      </c>
    </row>
    <row r="206" spans="1:77" ht="16.3" thickTop="1" thickBot="1" x14ac:dyDescent="0.3">
      <c r="A206" s="16" t="s">
        <v>531</v>
      </c>
      <c r="B206" s="16" t="s">
        <v>558</v>
      </c>
      <c r="C206" s="16" t="s">
        <v>559</v>
      </c>
      <c r="D206" s="10">
        <f>VLOOKUP(C206, Overview!C$3:D$403, 2, FALSE)</f>
        <v>3</v>
      </c>
      <c r="E206" s="34">
        <f t="shared" si="36"/>
        <v>3.7</v>
      </c>
      <c r="F206" s="33">
        <f>IFERROR(VLOOKUP($C206, 'All Indicators - Breakdown'!$C:$GQ, F$1, FALSE), " ")</f>
        <v>4</v>
      </c>
      <c r="G206" s="33">
        <f>IFERROR(VLOOKUP($C206, 'All Indicators - Breakdown'!$C:$GQ, G$1, FALSE), " ")</f>
        <v>4</v>
      </c>
      <c r="H206" s="33">
        <f>IFERROR(VLOOKUP($C206, 'All Indicators - Breakdown'!$C:$GQ, H$1, FALSE), " ")</f>
        <v>3</v>
      </c>
      <c r="I206" s="33">
        <f>IFERROR(VLOOKUP($C206, 'All Indicators - Breakdown'!$C:$GQ, I$1, FALSE), " ")</f>
        <v>4</v>
      </c>
      <c r="J206" s="33">
        <f>IFERROR(VLOOKUP($C206, 'All Indicators - Breakdown'!$C:$GQ, J$1, FALSE), " ")</f>
        <v>3</v>
      </c>
      <c r="K206" s="33">
        <f>IFERROR(VLOOKUP($C206, 'All Indicators - Breakdown'!$C:$GQ, K$1, FALSE), " ")</f>
        <v>1</v>
      </c>
      <c r="L206" s="33">
        <f>IFERROR(VLOOKUP($C206, 'All Indicators - Breakdown'!$C:$GQ, L$1, FALSE), " ")</f>
        <v>2</v>
      </c>
      <c r="M206" s="33">
        <f>IFERROR(VLOOKUP($C206, 'All Indicators - Breakdown'!$C:$GQ, M$1, FALSE), " ")</f>
        <v>3</v>
      </c>
      <c r="N206" s="33" t="str">
        <f>IFERROR(VLOOKUP($C206, 'All Indicators - Breakdown'!$C:$GQ, N$1, FALSE), " ")</f>
        <v>N/A</v>
      </c>
      <c r="O206" s="33">
        <f>IFERROR(VLOOKUP($C206, 'All Indicators - Breakdown'!$C:$GQ, O$1, FALSE), " ")</f>
        <v>1</v>
      </c>
      <c r="P206" s="33">
        <f>IFERROR(VLOOKUP($C206, 'All Indicators - Breakdown'!$C:$GQ, P$1, FALSE), " ")</f>
        <v>2</v>
      </c>
      <c r="Q206" s="33">
        <f>IFERROR(VLOOKUP($C206, 'All Indicators - Breakdown'!$C:$GQ, Q$1, FALSE), " ")</f>
        <v>1</v>
      </c>
      <c r="R206" s="33">
        <f>IFERROR(VLOOKUP($C206, 'All Indicators - Breakdown'!$C:$GQ, R$1, FALSE), " ")</f>
        <v>2</v>
      </c>
      <c r="S206" s="33">
        <f>IFERROR(VLOOKUP($C206, 'All Indicators - Breakdown'!$C:$GQ, S$1, FALSE), " ")</f>
        <v>3</v>
      </c>
      <c r="T206" s="33">
        <f>IFERROR(VLOOKUP($C206, 'All Indicators - Breakdown'!$C:$GQ, T$1, FALSE), " ")</f>
        <v>2</v>
      </c>
      <c r="U206" s="33">
        <f>IFERROR(VLOOKUP($C206, 'All Indicators - Breakdown'!$C:$GQ, U$1, FALSE), " ")</f>
        <v>5</v>
      </c>
      <c r="V206" s="33">
        <f>IFERROR(VLOOKUP($C206, 'All Indicators - Breakdown'!$C:$GQ, V$1, FALSE), " ")</f>
        <v>1</v>
      </c>
      <c r="W206" s="33">
        <f>IFERROR(VLOOKUP($C206, 'All Indicators - Breakdown'!$C:$GQ, W$1, FALSE), " ")</f>
        <v>3</v>
      </c>
      <c r="X206" s="33">
        <f>IFERROR(VLOOKUP($C206, 'All Indicators - Breakdown'!$C:$GQ, X$1, FALSE), " ")</f>
        <v>1</v>
      </c>
      <c r="Y206" s="33">
        <f>IFERROR(VLOOKUP($C206, 'All Indicators - Breakdown'!$C:$GQ, Y$1, FALSE), " ")</f>
        <v>1</v>
      </c>
      <c r="Z206" s="33">
        <f>IFERROR(VLOOKUP($C206, 'All Indicators - Breakdown'!$C:$GQ, Z$1, FALSE), " ")</f>
        <v>3</v>
      </c>
      <c r="AA206" s="33">
        <f>IFERROR(VLOOKUP($C206, 'All Indicators - Breakdown'!$C:$GQ, AA$1, FALSE), " ")</f>
        <v>1</v>
      </c>
      <c r="AB206" s="33">
        <f>IFERROR(VLOOKUP($C206, 'All Indicators - Breakdown'!$C:$GQ, AB$1, FALSE), " ")</f>
        <v>3</v>
      </c>
      <c r="AC206" s="33">
        <f>IFERROR(VLOOKUP($C206, 'All Indicators - Breakdown'!$C:$GQ, AC$1, FALSE), " ")</f>
        <v>2</v>
      </c>
      <c r="AD206" s="33">
        <f>IFERROR(VLOOKUP($C206, 'All Indicators - Breakdown'!$C:$GQ, AD$1, FALSE), " ")</f>
        <v>1</v>
      </c>
      <c r="AE206" s="33">
        <f>IFERROR(VLOOKUP($C206, 'All Indicators - Breakdown'!$C:$HE, AE$1, FALSE), " ")</f>
        <v>3</v>
      </c>
      <c r="AF206" s="33">
        <f>IFERROR(VLOOKUP($C206, 'All Indicators - Breakdown'!$C:$HE, AF$1, FALSE), " ")</f>
        <v>2</v>
      </c>
      <c r="AG206" s="33">
        <f>IFERROR(VLOOKUP($C206, 'All Indicators - Breakdown'!$C:$HE, AG$1, FALSE), " ")</f>
        <v>4</v>
      </c>
      <c r="AH206" s="33">
        <f>IFERROR(VLOOKUP($C206, 'All Indicators - Breakdown'!$C:$HE, AH$1, FALSE), " ")</f>
        <v>4</v>
      </c>
      <c r="AI206" s="33">
        <f>IFERROR(VLOOKUP($C206, 'All Indicators - Breakdown'!$C:$HE, AI$1, FALSE), " ")</f>
        <v>4</v>
      </c>
      <c r="AJ206" s="33">
        <f>IFERROR(VLOOKUP($C206, 'All Indicators - Breakdown'!$C:$HZ, AJ$1, FALSE), " ")</f>
        <v>5</v>
      </c>
      <c r="AK206" s="33">
        <f>IFERROR(VLOOKUP($C206, 'All Indicators - Breakdown'!$C:$HZ, AK$1, FALSE), " ")</f>
        <v>5</v>
      </c>
      <c r="AL206" s="33">
        <f>IFERROR(VLOOKUP($C206, 'All Indicators - Breakdown'!$C:$HZ, AL$1, FALSE), " ")</f>
        <v>1</v>
      </c>
      <c r="AM206" s="33">
        <f>IFERROR(VLOOKUP($C206, 'All Indicators - Breakdown'!$C:$IU, AM$1, FALSE), " ")</f>
        <v>2</v>
      </c>
      <c r="AN206" s="33">
        <f>IFERROR(VLOOKUP($C206, 'All Indicators - Breakdown'!$C:$IU, AN$1, FALSE), " ")</f>
        <v>1</v>
      </c>
      <c r="AO206" s="33">
        <f>IFERROR(VLOOKUP($C206, 'All Indicators - Breakdown'!$C:$IU, AO$1, FALSE), " ")</f>
        <v>1</v>
      </c>
      <c r="AP206">
        <f t="shared" si="38"/>
        <v>5</v>
      </c>
      <c r="AQ206">
        <f t="shared" si="38"/>
        <v>5</v>
      </c>
      <c r="AR206">
        <f t="shared" si="38"/>
        <v>5</v>
      </c>
      <c r="AS206">
        <f t="shared" si="38"/>
        <v>4</v>
      </c>
      <c r="AT206">
        <f t="shared" si="38"/>
        <v>4</v>
      </c>
      <c r="AU206">
        <f t="shared" si="38"/>
        <v>4</v>
      </c>
      <c r="AV206">
        <f t="shared" si="38"/>
        <v>4</v>
      </c>
      <c r="AW206">
        <f t="shared" si="38"/>
        <v>4</v>
      </c>
      <c r="AX206">
        <f t="shared" si="38"/>
        <v>4</v>
      </c>
      <c r="AY206">
        <f t="shared" si="38"/>
        <v>3</v>
      </c>
      <c r="AZ206">
        <f t="shared" si="38"/>
        <v>3</v>
      </c>
      <c r="BA206">
        <f t="shared" si="38"/>
        <v>3</v>
      </c>
      <c r="BB206">
        <f t="shared" si="38"/>
        <v>3</v>
      </c>
      <c r="BC206">
        <f t="shared" si="38"/>
        <v>3</v>
      </c>
      <c r="BD206">
        <f t="shared" si="38"/>
        <v>3</v>
      </c>
      <c r="BE206">
        <f t="shared" si="38"/>
        <v>3</v>
      </c>
      <c r="BF206">
        <f t="shared" si="37"/>
        <v>3</v>
      </c>
      <c r="BG206">
        <f t="shared" si="37"/>
        <v>2</v>
      </c>
      <c r="BH206">
        <f t="shared" si="37"/>
        <v>2</v>
      </c>
      <c r="BI206">
        <f t="shared" si="37"/>
        <v>2</v>
      </c>
      <c r="BJ206">
        <f t="shared" si="37"/>
        <v>2</v>
      </c>
      <c r="BK206">
        <f t="shared" si="37"/>
        <v>2</v>
      </c>
      <c r="BL206">
        <f t="shared" si="37"/>
        <v>2</v>
      </c>
      <c r="BM206">
        <f t="shared" si="37"/>
        <v>2</v>
      </c>
      <c r="BN206">
        <f t="shared" si="37"/>
        <v>1</v>
      </c>
      <c r="BO206">
        <f t="shared" si="37"/>
        <v>1</v>
      </c>
      <c r="BP206">
        <f t="shared" si="37"/>
        <v>1</v>
      </c>
      <c r="BQ206">
        <f t="shared" si="37"/>
        <v>1</v>
      </c>
      <c r="BR206">
        <f t="shared" si="37"/>
        <v>1</v>
      </c>
      <c r="BS206">
        <f t="shared" si="37"/>
        <v>1</v>
      </c>
      <c r="BT206">
        <f t="shared" si="37"/>
        <v>1</v>
      </c>
      <c r="BU206">
        <f t="shared" si="35"/>
        <v>1</v>
      </c>
      <c r="BV206">
        <f t="shared" si="35"/>
        <v>1</v>
      </c>
      <c r="BW206">
        <f t="shared" si="35"/>
        <v>1</v>
      </c>
      <c r="BX206">
        <f t="shared" si="35"/>
        <v>1</v>
      </c>
      <c r="BY206">
        <f t="shared" si="35"/>
        <v>0</v>
      </c>
    </row>
    <row r="207" spans="1:77" ht="16.3" thickTop="1" thickBot="1" x14ac:dyDescent="0.3">
      <c r="A207" s="16" t="s">
        <v>531</v>
      </c>
      <c r="B207" s="16" t="s">
        <v>560</v>
      </c>
      <c r="C207" s="16" t="s">
        <v>561</v>
      </c>
      <c r="D207" s="10">
        <f>VLOOKUP(C207, Overview!C$3:D$403, 2, FALSE)</f>
        <v>3</v>
      </c>
      <c r="E207" s="34">
        <f t="shared" si="36"/>
        <v>3.5</v>
      </c>
      <c r="F207" s="33">
        <f>IFERROR(VLOOKUP($C207, 'All Indicators - Breakdown'!$C:$GQ, F$1, FALSE), " ")</f>
        <v>3</v>
      </c>
      <c r="G207" s="33">
        <f>IFERROR(VLOOKUP($C207, 'All Indicators - Breakdown'!$C:$GQ, G$1, FALSE), " ")</f>
        <v>4</v>
      </c>
      <c r="H207" s="33">
        <f>IFERROR(VLOOKUP($C207, 'All Indicators - Breakdown'!$C:$GQ, H$1, FALSE), " ")</f>
        <v>3</v>
      </c>
      <c r="I207" s="33">
        <f>IFERROR(VLOOKUP($C207, 'All Indicators - Breakdown'!$C:$GQ, I$1, FALSE), " ")</f>
        <v>3</v>
      </c>
      <c r="J207" s="33">
        <f>IFERROR(VLOOKUP($C207, 'All Indicators - Breakdown'!$C:$GQ, J$1, FALSE), " ")</f>
        <v>3</v>
      </c>
      <c r="K207" s="33">
        <f>IFERROR(VLOOKUP($C207, 'All Indicators - Breakdown'!$C:$GQ, K$1, FALSE), " ")</f>
        <v>2</v>
      </c>
      <c r="L207" s="33">
        <f>IFERROR(VLOOKUP($C207, 'All Indicators - Breakdown'!$C:$GQ, L$1, FALSE), " ")</f>
        <v>1</v>
      </c>
      <c r="M207" s="33">
        <f>IFERROR(VLOOKUP($C207, 'All Indicators - Breakdown'!$C:$GQ, M$1, FALSE), " ")</f>
        <v>2</v>
      </c>
      <c r="N207" s="33" t="str">
        <f>IFERROR(VLOOKUP($C207, 'All Indicators - Breakdown'!$C:$GQ, N$1, FALSE), " ")</f>
        <v>N/A</v>
      </c>
      <c r="O207" s="33">
        <f>IFERROR(VLOOKUP($C207, 'All Indicators - Breakdown'!$C:$GQ, O$1, FALSE), " ")</f>
        <v>1</v>
      </c>
      <c r="P207" s="33">
        <f>IFERROR(VLOOKUP($C207, 'All Indicators - Breakdown'!$C:$GQ, P$1, FALSE), " ")</f>
        <v>2</v>
      </c>
      <c r="Q207" s="33">
        <f>IFERROR(VLOOKUP($C207, 'All Indicators - Breakdown'!$C:$GQ, Q$1, FALSE), " ")</f>
        <v>1</v>
      </c>
      <c r="R207" s="33">
        <f>IFERROR(VLOOKUP($C207, 'All Indicators - Breakdown'!$C:$GQ, R$1, FALSE), " ")</f>
        <v>2</v>
      </c>
      <c r="S207" s="33">
        <f>IFERROR(VLOOKUP($C207, 'All Indicators - Breakdown'!$C:$GQ, S$1, FALSE), " ")</f>
        <v>4</v>
      </c>
      <c r="T207" s="33">
        <f>IFERROR(VLOOKUP($C207, 'All Indicators - Breakdown'!$C:$GQ, T$1, FALSE), " ")</f>
        <v>3</v>
      </c>
      <c r="U207" s="33">
        <f>IFERROR(VLOOKUP($C207, 'All Indicators - Breakdown'!$C:$GQ, U$1, FALSE), " ")</f>
        <v>5</v>
      </c>
      <c r="V207" s="33">
        <f>IFERROR(VLOOKUP($C207, 'All Indicators - Breakdown'!$C:$GQ, V$1, FALSE), " ")</f>
        <v>1</v>
      </c>
      <c r="W207" s="33">
        <f>IFERROR(VLOOKUP($C207, 'All Indicators - Breakdown'!$C:$GQ, W$1, FALSE), " ")</f>
        <v>4</v>
      </c>
      <c r="X207" s="33">
        <f>IFERROR(VLOOKUP($C207, 'All Indicators - Breakdown'!$C:$GQ, X$1, FALSE), " ")</f>
        <v>1</v>
      </c>
      <c r="Y207" s="33">
        <f>IFERROR(VLOOKUP($C207, 'All Indicators - Breakdown'!$C:$GQ, Y$1, FALSE), " ")</f>
        <v>1</v>
      </c>
      <c r="Z207" s="33">
        <f>IFERROR(VLOOKUP($C207, 'All Indicators - Breakdown'!$C:$GQ, Z$1, FALSE), " ")</f>
        <v>3</v>
      </c>
      <c r="AA207" s="33">
        <f>IFERROR(VLOOKUP($C207, 'All Indicators - Breakdown'!$C:$GQ, AA$1, FALSE), " ")</f>
        <v>1</v>
      </c>
      <c r="AB207" s="33">
        <f>IFERROR(VLOOKUP($C207, 'All Indicators - Breakdown'!$C:$GQ, AB$1, FALSE), " ")</f>
        <v>3</v>
      </c>
      <c r="AC207" s="33">
        <f>IFERROR(VLOOKUP($C207, 'All Indicators - Breakdown'!$C:$GQ, AC$1, FALSE), " ")</f>
        <v>4</v>
      </c>
      <c r="AD207" s="33">
        <f>IFERROR(VLOOKUP($C207, 'All Indicators - Breakdown'!$C:$GQ, AD$1, FALSE), " ")</f>
        <v>1</v>
      </c>
      <c r="AE207" s="33">
        <f>IFERROR(VLOOKUP($C207, 'All Indicators - Breakdown'!$C:$HE, AE$1, FALSE), " ")</f>
        <v>3</v>
      </c>
      <c r="AF207" s="33">
        <f>IFERROR(VLOOKUP($C207, 'All Indicators - Breakdown'!$C:$HE, AF$1, FALSE), " ")</f>
        <v>2</v>
      </c>
      <c r="AG207" s="33">
        <f>IFERROR(VLOOKUP($C207, 'All Indicators - Breakdown'!$C:$HE, AG$1, FALSE), " ")</f>
        <v>4</v>
      </c>
      <c r="AH207" s="33">
        <f>IFERROR(VLOOKUP($C207, 'All Indicators - Breakdown'!$C:$HE, AH$1, FALSE), " ")</f>
        <v>4</v>
      </c>
      <c r="AI207" s="33">
        <f>IFERROR(VLOOKUP($C207, 'All Indicators - Breakdown'!$C:$HE, AI$1, FALSE), " ")</f>
        <v>4</v>
      </c>
      <c r="AJ207" s="33">
        <f>IFERROR(VLOOKUP($C207, 'All Indicators - Breakdown'!$C:$HZ, AJ$1, FALSE), " ")</f>
        <v>3</v>
      </c>
      <c r="AK207" s="33">
        <f>IFERROR(VLOOKUP($C207, 'All Indicators - Breakdown'!$C:$HZ, AK$1, FALSE), " ")</f>
        <v>2</v>
      </c>
      <c r="AL207" s="33">
        <f>IFERROR(VLOOKUP($C207, 'All Indicators - Breakdown'!$C:$HZ, AL$1, FALSE), " ")</f>
        <v>1</v>
      </c>
      <c r="AM207" s="33">
        <f>IFERROR(VLOOKUP($C207, 'All Indicators - Breakdown'!$C:$IU, AM$1, FALSE), " ")</f>
        <v>2</v>
      </c>
      <c r="AN207" s="33">
        <f>IFERROR(VLOOKUP($C207, 'All Indicators - Breakdown'!$C:$IU, AN$1, FALSE), " ")</f>
        <v>1</v>
      </c>
      <c r="AO207" s="33">
        <f>IFERROR(VLOOKUP($C207, 'All Indicators - Breakdown'!$C:$IU, AO$1, FALSE), " ")</f>
        <v>1</v>
      </c>
      <c r="AP207">
        <f t="shared" si="38"/>
        <v>5</v>
      </c>
      <c r="AQ207">
        <f t="shared" si="38"/>
        <v>4</v>
      </c>
      <c r="AR207">
        <f t="shared" si="38"/>
        <v>4</v>
      </c>
      <c r="AS207">
        <f t="shared" si="38"/>
        <v>4</v>
      </c>
      <c r="AT207">
        <f t="shared" si="38"/>
        <v>4</v>
      </c>
      <c r="AU207">
        <f t="shared" si="38"/>
        <v>4</v>
      </c>
      <c r="AV207">
        <f t="shared" si="38"/>
        <v>4</v>
      </c>
      <c r="AW207">
        <f t="shared" si="38"/>
        <v>4</v>
      </c>
      <c r="AX207">
        <f t="shared" si="38"/>
        <v>3</v>
      </c>
      <c r="AY207">
        <f t="shared" si="38"/>
        <v>3</v>
      </c>
      <c r="AZ207">
        <f t="shared" si="38"/>
        <v>3</v>
      </c>
      <c r="BA207">
        <f t="shared" si="38"/>
        <v>3</v>
      </c>
      <c r="BB207">
        <f t="shared" si="38"/>
        <v>3</v>
      </c>
      <c r="BC207">
        <f t="shared" si="38"/>
        <v>3</v>
      </c>
      <c r="BD207">
        <f t="shared" si="38"/>
        <v>3</v>
      </c>
      <c r="BE207">
        <f t="shared" si="38"/>
        <v>3</v>
      </c>
      <c r="BF207">
        <f t="shared" si="37"/>
        <v>3</v>
      </c>
      <c r="BG207">
        <f t="shared" si="37"/>
        <v>2</v>
      </c>
      <c r="BH207">
        <f t="shared" si="37"/>
        <v>2</v>
      </c>
      <c r="BI207">
        <f t="shared" si="37"/>
        <v>2</v>
      </c>
      <c r="BJ207">
        <f t="shared" si="37"/>
        <v>2</v>
      </c>
      <c r="BK207">
        <f t="shared" si="37"/>
        <v>2</v>
      </c>
      <c r="BL207">
        <f t="shared" si="37"/>
        <v>2</v>
      </c>
      <c r="BM207">
        <f t="shared" si="37"/>
        <v>2</v>
      </c>
      <c r="BN207">
        <f t="shared" si="37"/>
        <v>1</v>
      </c>
      <c r="BO207">
        <f t="shared" si="37"/>
        <v>1</v>
      </c>
      <c r="BP207">
        <f t="shared" si="37"/>
        <v>1</v>
      </c>
      <c r="BQ207">
        <f t="shared" si="37"/>
        <v>1</v>
      </c>
      <c r="BR207">
        <f t="shared" si="37"/>
        <v>1</v>
      </c>
      <c r="BS207">
        <f t="shared" si="37"/>
        <v>1</v>
      </c>
      <c r="BT207">
        <f t="shared" si="37"/>
        <v>1</v>
      </c>
      <c r="BU207">
        <f t="shared" si="35"/>
        <v>1</v>
      </c>
      <c r="BV207">
        <f t="shared" si="35"/>
        <v>1</v>
      </c>
      <c r="BW207">
        <f t="shared" si="35"/>
        <v>1</v>
      </c>
      <c r="BX207">
        <f t="shared" si="35"/>
        <v>1</v>
      </c>
      <c r="BY207">
        <f t="shared" si="35"/>
        <v>0</v>
      </c>
    </row>
    <row r="208" spans="1:77" ht="16.3" thickTop="1" thickBot="1" x14ac:dyDescent="0.3">
      <c r="A208" s="16" t="s">
        <v>531</v>
      </c>
      <c r="B208" s="16" t="s">
        <v>562</v>
      </c>
      <c r="C208" s="16" t="s">
        <v>563</v>
      </c>
      <c r="D208" s="10">
        <f>VLOOKUP(C208, Overview!C$3:D$403, 2, FALSE)</f>
        <v>3</v>
      </c>
      <c r="E208" s="34">
        <f t="shared" si="36"/>
        <v>3.4</v>
      </c>
      <c r="F208" s="33">
        <f>IFERROR(VLOOKUP($C208, 'All Indicators - Breakdown'!$C:$GQ, F$1, FALSE), " ")</f>
        <v>1</v>
      </c>
      <c r="G208" s="33">
        <f>IFERROR(VLOOKUP($C208, 'All Indicators - Breakdown'!$C:$GQ, G$1, FALSE), " ")</f>
        <v>1</v>
      </c>
      <c r="H208" s="33">
        <f>IFERROR(VLOOKUP($C208, 'All Indicators - Breakdown'!$C:$GQ, H$1, FALSE), " ")</f>
        <v>4</v>
      </c>
      <c r="I208" s="33">
        <f>IFERROR(VLOOKUP($C208, 'All Indicators - Breakdown'!$C:$GQ, I$1, FALSE), " ")</f>
        <v>4</v>
      </c>
      <c r="J208" s="33">
        <f>IFERROR(VLOOKUP($C208, 'All Indicators - Breakdown'!$C:$GQ, J$1, FALSE), " ")</f>
        <v>2</v>
      </c>
      <c r="K208" s="33">
        <f>IFERROR(VLOOKUP($C208, 'All Indicators - Breakdown'!$C:$GQ, K$1, FALSE), " ")</f>
        <v>1</v>
      </c>
      <c r="L208" s="33">
        <f>IFERROR(VLOOKUP($C208, 'All Indicators - Breakdown'!$C:$GQ, L$1, FALSE), " ")</f>
        <v>2</v>
      </c>
      <c r="M208" s="33">
        <f>IFERROR(VLOOKUP($C208, 'All Indicators - Breakdown'!$C:$GQ, M$1, FALSE), " ")</f>
        <v>3</v>
      </c>
      <c r="N208" s="33" t="str">
        <f>IFERROR(VLOOKUP($C208, 'All Indicators - Breakdown'!$C:$GQ, N$1, FALSE), " ")</f>
        <v>N/A</v>
      </c>
      <c r="O208" s="33">
        <f>IFERROR(VLOOKUP($C208, 'All Indicators - Breakdown'!$C:$GQ, O$1, FALSE), " ")</f>
        <v>2</v>
      </c>
      <c r="P208" s="33">
        <f>IFERROR(VLOOKUP($C208, 'All Indicators - Breakdown'!$C:$GQ, P$1, FALSE), " ")</f>
        <v>1</v>
      </c>
      <c r="Q208" s="33">
        <f>IFERROR(VLOOKUP($C208, 'All Indicators - Breakdown'!$C:$GQ, Q$1, FALSE), " ")</f>
        <v>1</v>
      </c>
      <c r="R208" s="33">
        <f>IFERROR(VLOOKUP($C208, 'All Indicators - Breakdown'!$C:$GQ, R$1, FALSE), " ")</f>
        <v>2</v>
      </c>
      <c r="S208" s="33">
        <f>IFERROR(VLOOKUP($C208, 'All Indicators - Breakdown'!$C:$GQ, S$1, FALSE), " ")</f>
        <v>4</v>
      </c>
      <c r="T208" s="33">
        <f>IFERROR(VLOOKUP($C208, 'All Indicators - Breakdown'!$C:$GQ, T$1, FALSE), " ")</f>
        <v>3</v>
      </c>
      <c r="U208" s="33">
        <f>IFERROR(VLOOKUP($C208, 'All Indicators - Breakdown'!$C:$GQ, U$1, FALSE), " ")</f>
        <v>3</v>
      </c>
      <c r="V208" s="33">
        <f>IFERROR(VLOOKUP($C208, 'All Indicators - Breakdown'!$C:$GQ, V$1, FALSE), " ")</f>
        <v>1</v>
      </c>
      <c r="W208" s="33">
        <f>IFERROR(VLOOKUP($C208, 'All Indicators - Breakdown'!$C:$GQ, W$1, FALSE), " ")</f>
        <v>1</v>
      </c>
      <c r="X208" s="33">
        <f>IFERROR(VLOOKUP($C208, 'All Indicators - Breakdown'!$C:$GQ, X$1, FALSE), " ")</f>
        <v>1</v>
      </c>
      <c r="Y208" s="33">
        <f>IFERROR(VLOOKUP($C208, 'All Indicators - Breakdown'!$C:$GQ, Y$1, FALSE), " ")</f>
        <v>1</v>
      </c>
      <c r="Z208" s="33">
        <f>IFERROR(VLOOKUP($C208, 'All Indicators - Breakdown'!$C:$GQ, Z$1, FALSE), " ")</f>
        <v>3</v>
      </c>
      <c r="AA208" s="33">
        <f>IFERROR(VLOOKUP($C208, 'All Indicators - Breakdown'!$C:$GQ, AA$1, FALSE), " ")</f>
        <v>1</v>
      </c>
      <c r="AB208" s="33">
        <f>IFERROR(VLOOKUP($C208, 'All Indicators - Breakdown'!$C:$GQ, AB$1, FALSE), " ")</f>
        <v>3</v>
      </c>
      <c r="AC208" s="33">
        <f>IFERROR(VLOOKUP($C208, 'All Indicators - Breakdown'!$C:$GQ, AC$1, FALSE), " ")</f>
        <v>5</v>
      </c>
      <c r="AD208" s="33">
        <f>IFERROR(VLOOKUP($C208, 'All Indicators - Breakdown'!$C:$GQ, AD$1, FALSE), " ")</f>
        <v>1</v>
      </c>
      <c r="AE208" s="33">
        <f>IFERROR(VLOOKUP($C208, 'All Indicators - Breakdown'!$C:$HE, AE$1, FALSE), " ")</f>
        <v>4</v>
      </c>
      <c r="AF208" s="33">
        <f>IFERROR(VLOOKUP($C208, 'All Indicators - Breakdown'!$C:$HE, AF$1, FALSE), " ")</f>
        <v>3</v>
      </c>
      <c r="AG208" s="33">
        <f>IFERROR(VLOOKUP($C208, 'All Indicators - Breakdown'!$C:$HE, AG$1, FALSE), " ")</f>
        <v>4</v>
      </c>
      <c r="AH208" s="33">
        <f>IFERROR(VLOOKUP($C208, 'All Indicators - Breakdown'!$C:$HE, AH$1, FALSE), " ")</f>
        <v>4</v>
      </c>
      <c r="AI208" s="33">
        <f>IFERROR(VLOOKUP($C208, 'All Indicators - Breakdown'!$C:$HE, AI$1, FALSE), " ")</f>
        <v>4</v>
      </c>
      <c r="AJ208" s="33">
        <f>IFERROR(VLOOKUP($C208, 'All Indicators - Breakdown'!$C:$HZ, AJ$1, FALSE), " ")</f>
        <v>3</v>
      </c>
      <c r="AK208" s="33">
        <f>IFERROR(VLOOKUP($C208, 'All Indicators - Breakdown'!$C:$HZ, AK$1, FALSE), " ")</f>
        <v>2</v>
      </c>
      <c r="AL208" s="33">
        <f>IFERROR(VLOOKUP($C208, 'All Indicators - Breakdown'!$C:$HZ, AL$1, FALSE), " ")</f>
        <v>1</v>
      </c>
      <c r="AM208" s="33">
        <f>IFERROR(VLOOKUP($C208, 'All Indicators - Breakdown'!$C:$IU, AM$1, FALSE), " ")</f>
        <v>1</v>
      </c>
      <c r="AN208" s="33">
        <f>IFERROR(VLOOKUP($C208, 'All Indicators - Breakdown'!$C:$IU, AN$1, FALSE), " ")</f>
        <v>1</v>
      </c>
      <c r="AO208" s="33">
        <f>IFERROR(VLOOKUP($C208, 'All Indicators - Breakdown'!$C:$IU, AO$1, FALSE), " ")</f>
        <v>1</v>
      </c>
      <c r="AP208">
        <f t="shared" si="38"/>
        <v>5</v>
      </c>
      <c r="AQ208">
        <f t="shared" si="38"/>
        <v>4</v>
      </c>
      <c r="AR208">
        <f t="shared" si="38"/>
        <v>4</v>
      </c>
      <c r="AS208">
        <f t="shared" si="38"/>
        <v>4</v>
      </c>
      <c r="AT208">
        <f t="shared" si="38"/>
        <v>4</v>
      </c>
      <c r="AU208">
        <f t="shared" si="38"/>
        <v>4</v>
      </c>
      <c r="AV208">
        <f t="shared" si="38"/>
        <v>4</v>
      </c>
      <c r="AW208">
        <f t="shared" si="38"/>
        <v>4</v>
      </c>
      <c r="AX208">
        <f t="shared" si="38"/>
        <v>3</v>
      </c>
      <c r="AY208">
        <f t="shared" si="38"/>
        <v>3</v>
      </c>
      <c r="AZ208">
        <f t="shared" si="38"/>
        <v>3</v>
      </c>
      <c r="BA208">
        <f t="shared" si="38"/>
        <v>3</v>
      </c>
      <c r="BB208">
        <f t="shared" si="38"/>
        <v>3</v>
      </c>
      <c r="BC208">
        <f t="shared" si="38"/>
        <v>3</v>
      </c>
      <c r="BD208">
        <f t="shared" si="38"/>
        <v>3</v>
      </c>
      <c r="BE208">
        <f t="shared" si="38"/>
        <v>2</v>
      </c>
      <c r="BF208">
        <f t="shared" si="37"/>
        <v>2</v>
      </c>
      <c r="BG208">
        <f t="shared" si="37"/>
        <v>2</v>
      </c>
      <c r="BH208">
        <f t="shared" si="37"/>
        <v>2</v>
      </c>
      <c r="BI208">
        <f t="shared" si="37"/>
        <v>2</v>
      </c>
      <c r="BJ208">
        <f t="shared" si="37"/>
        <v>1</v>
      </c>
      <c r="BK208">
        <f t="shared" si="37"/>
        <v>1</v>
      </c>
      <c r="BL208">
        <f t="shared" si="37"/>
        <v>1</v>
      </c>
      <c r="BM208">
        <f t="shared" si="37"/>
        <v>1</v>
      </c>
      <c r="BN208">
        <f t="shared" si="37"/>
        <v>1</v>
      </c>
      <c r="BO208">
        <f t="shared" si="37"/>
        <v>1</v>
      </c>
      <c r="BP208">
        <f t="shared" si="37"/>
        <v>1</v>
      </c>
      <c r="BQ208">
        <f t="shared" si="37"/>
        <v>1</v>
      </c>
      <c r="BR208">
        <f t="shared" si="37"/>
        <v>1</v>
      </c>
      <c r="BS208">
        <f t="shared" si="37"/>
        <v>1</v>
      </c>
      <c r="BT208">
        <f t="shared" si="37"/>
        <v>1</v>
      </c>
      <c r="BU208">
        <f t="shared" si="35"/>
        <v>1</v>
      </c>
      <c r="BV208">
        <f t="shared" si="35"/>
        <v>1</v>
      </c>
      <c r="BW208">
        <f t="shared" si="35"/>
        <v>1</v>
      </c>
      <c r="BX208">
        <f t="shared" si="35"/>
        <v>1</v>
      </c>
      <c r="BY208">
        <f t="shared" si="35"/>
        <v>0</v>
      </c>
    </row>
    <row r="209" spans="1:77" ht="16.3" thickTop="1" thickBot="1" x14ac:dyDescent="0.3">
      <c r="A209" s="16" t="s">
        <v>531</v>
      </c>
      <c r="B209" s="16" t="s">
        <v>564</v>
      </c>
      <c r="C209" s="16" t="s">
        <v>565</v>
      </c>
      <c r="D209" s="10">
        <f>VLOOKUP(C209, Overview!C$3:D$403, 2, FALSE)</f>
        <v>3</v>
      </c>
      <c r="E209" s="34">
        <f t="shared" si="36"/>
        <v>3.8</v>
      </c>
      <c r="F209" s="33">
        <f>IFERROR(VLOOKUP($C209, 'All Indicators - Breakdown'!$C:$GQ, F$1, FALSE), " ")</f>
        <v>3</v>
      </c>
      <c r="G209" s="33">
        <f>IFERROR(VLOOKUP($C209, 'All Indicators - Breakdown'!$C:$GQ, G$1, FALSE), " ")</f>
        <v>5</v>
      </c>
      <c r="H209" s="33">
        <f>IFERROR(VLOOKUP($C209, 'All Indicators - Breakdown'!$C:$GQ, H$1, FALSE), " ")</f>
        <v>3</v>
      </c>
      <c r="I209" s="33">
        <f>IFERROR(VLOOKUP($C209, 'All Indicators - Breakdown'!$C:$GQ, I$1, FALSE), " ")</f>
        <v>3</v>
      </c>
      <c r="J209" s="33">
        <f>IFERROR(VLOOKUP($C209, 'All Indicators - Breakdown'!$C:$GQ, J$1, FALSE), " ")</f>
        <v>2</v>
      </c>
      <c r="K209" s="33">
        <f>IFERROR(VLOOKUP($C209, 'All Indicators - Breakdown'!$C:$GQ, K$1, FALSE), " ")</f>
        <v>1</v>
      </c>
      <c r="L209" s="33">
        <f>IFERROR(VLOOKUP($C209, 'All Indicators - Breakdown'!$C:$GQ, L$1, FALSE), " ")</f>
        <v>3</v>
      </c>
      <c r="M209" s="33">
        <f>IFERROR(VLOOKUP($C209, 'All Indicators - Breakdown'!$C:$GQ, M$1, FALSE), " ")</f>
        <v>3</v>
      </c>
      <c r="N209" s="33" t="str">
        <f>IFERROR(VLOOKUP($C209, 'All Indicators - Breakdown'!$C:$GQ, N$1, FALSE), " ")</f>
        <v>N/A</v>
      </c>
      <c r="O209" s="33">
        <f>IFERROR(VLOOKUP($C209, 'All Indicators - Breakdown'!$C:$GQ, O$1, FALSE), " ")</f>
        <v>1</v>
      </c>
      <c r="P209" s="33">
        <f>IFERROR(VLOOKUP($C209, 'All Indicators - Breakdown'!$C:$GQ, P$1, FALSE), " ")</f>
        <v>2</v>
      </c>
      <c r="Q209" s="33">
        <f>IFERROR(VLOOKUP($C209, 'All Indicators - Breakdown'!$C:$GQ, Q$1, FALSE), " ")</f>
        <v>1</v>
      </c>
      <c r="R209" s="33">
        <f>IFERROR(VLOOKUP($C209, 'All Indicators - Breakdown'!$C:$GQ, R$1, FALSE), " ")</f>
        <v>2</v>
      </c>
      <c r="S209" s="33">
        <f>IFERROR(VLOOKUP($C209, 'All Indicators - Breakdown'!$C:$GQ, S$1, FALSE), " ")</f>
        <v>5</v>
      </c>
      <c r="T209" s="33">
        <f>IFERROR(VLOOKUP($C209, 'All Indicators - Breakdown'!$C:$GQ, T$1, FALSE), " ")</f>
        <v>2</v>
      </c>
      <c r="U209" s="33">
        <f>IFERROR(VLOOKUP($C209, 'All Indicators - Breakdown'!$C:$GQ, U$1, FALSE), " ")</f>
        <v>5</v>
      </c>
      <c r="V209" s="33">
        <f>IFERROR(VLOOKUP($C209, 'All Indicators - Breakdown'!$C:$GQ, V$1, FALSE), " ")</f>
        <v>1</v>
      </c>
      <c r="W209" s="33">
        <f>IFERROR(VLOOKUP($C209, 'All Indicators - Breakdown'!$C:$GQ, W$1, FALSE), " ")</f>
        <v>5</v>
      </c>
      <c r="X209" s="33">
        <f>IFERROR(VLOOKUP($C209, 'All Indicators - Breakdown'!$C:$GQ, X$1, FALSE), " ")</f>
        <v>1</v>
      </c>
      <c r="Y209" s="33">
        <f>IFERROR(VLOOKUP($C209, 'All Indicators - Breakdown'!$C:$GQ, Y$1, FALSE), " ")</f>
        <v>1</v>
      </c>
      <c r="Z209" s="33">
        <f>IFERROR(VLOOKUP($C209, 'All Indicators - Breakdown'!$C:$GQ, Z$1, FALSE), " ")</f>
        <v>3</v>
      </c>
      <c r="AA209" s="33">
        <f>IFERROR(VLOOKUP($C209, 'All Indicators - Breakdown'!$C:$GQ, AA$1, FALSE), " ")</f>
        <v>1</v>
      </c>
      <c r="AB209" s="33">
        <f>IFERROR(VLOOKUP($C209, 'All Indicators - Breakdown'!$C:$GQ, AB$1, FALSE), " ")</f>
        <v>3</v>
      </c>
      <c r="AC209" s="33">
        <f>IFERROR(VLOOKUP($C209, 'All Indicators - Breakdown'!$C:$GQ, AC$1, FALSE), " ")</f>
        <v>4</v>
      </c>
      <c r="AD209" s="33">
        <f>IFERROR(VLOOKUP($C209, 'All Indicators - Breakdown'!$C:$GQ, AD$1, FALSE), " ")</f>
        <v>1</v>
      </c>
      <c r="AE209" s="33">
        <f>IFERROR(VLOOKUP($C209, 'All Indicators - Breakdown'!$C:$HE, AE$1, FALSE), " ")</f>
        <v>3</v>
      </c>
      <c r="AF209" s="33">
        <f>IFERROR(VLOOKUP($C209, 'All Indicators - Breakdown'!$C:$HE, AF$1, FALSE), " ")</f>
        <v>2</v>
      </c>
      <c r="AG209" s="33">
        <f>IFERROR(VLOOKUP($C209, 'All Indicators - Breakdown'!$C:$HE, AG$1, FALSE), " ")</f>
        <v>4</v>
      </c>
      <c r="AH209" s="33">
        <f>IFERROR(VLOOKUP($C209, 'All Indicators - Breakdown'!$C:$HE, AH$1, FALSE), " ")</f>
        <v>4</v>
      </c>
      <c r="AI209" s="33">
        <f>IFERROR(VLOOKUP($C209, 'All Indicators - Breakdown'!$C:$HE, AI$1, FALSE), " ")</f>
        <v>4</v>
      </c>
      <c r="AJ209" s="33">
        <f>IFERROR(VLOOKUP($C209, 'All Indicators - Breakdown'!$C:$HZ, AJ$1, FALSE), " ")</f>
        <v>4</v>
      </c>
      <c r="AK209" s="33">
        <f>IFERROR(VLOOKUP($C209, 'All Indicators - Breakdown'!$C:$HZ, AK$1, FALSE), " ")</f>
        <v>2</v>
      </c>
      <c r="AL209" s="33">
        <f>IFERROR(VLOOKUP($C209, 'All Indicators - Breakdown'!$C:$HZ, AL$1, FALSE), " ")</f>
        <v>1</v>
      </c>
      <c r="AM209" s="33">
        <f>IFERROR(VLOOKUP($C209, 'All Indicators - Breakdown'!$C:$IU, AM$1, FALSE), " ")</f>
        <v>2</v>
      </c>
      <c r="AN209" s="33">
        <f>IFERROR(VLOOKUP($C209, 'All Indicators - Breakdown'!$C:$IU, AN$1, FALSE), " ")</f>
        <v>1</v>
      </c>
      <c r="AO209" s="33">
        <f>IFERROR(VLOOKUP($C209, 'All Indicators - Breakdown'!$C:$IU, AO$1, FALSE), " ")</f>
        <v>1</v>
      </c>
      <c r="AP209">
        <f t="shared" si="38"/>
        <v>5</v>
      </c>
      <c r="AQ209">
        <f t="shared" si="38"/>
        <v>5</v>
      </c>
      <c r="AR209">
        <f t="shared" si="38"/>
        <v>5</v>
      </c>
      <c r="AS209">
        <f t="shared" si="38"/>
        <v>5</v>
      </c>
      <c r="AT209">
        <f t="shared" si="38"/>
        <v>4</v>
      </c>
      <c r="AU209">
        <f t="shared" si="38"/>
        <v>4</v>
      </c>
      <c r="AV209">
        <f t="shared" si="38"/>
        <v>4</v>
      </c>
      <c r="AW209">
        <f t="shared" si="38"/>
        <v>4</v>
      </c>
      <c r="AX209">
        <f t="shared" si="38"/>
        <v>4</v>
      </c>
      <c r="AY209">
        <f t="shared" si="38"/>
        <v>3</v>
      </c>
      <c r="AZ209">
        <f t="shared" si="38"/>
        <v>3</v>
      </c>
      <c r="BA209">
        <f t="shared" si="38"/>
        <v>3</v>
      </c>
      <c r="BB209">
        <f t="shared" si="38"/>
        <v>3</v>
      </c>
      <c r="BC209">
        <f t="shared" si="38"/>
        <v>3</v>
      </c>
      <c r="BD209">
        <f t="shared" si="38"/>
        <v>3</v>
      </c>
      <c r="BE209">
        <f t="shared" si="38"/>
        <v>3</v>
      </c>
      <c r="BF209">
        <f t="shared" si="37"/>
        <v>3</v>
      </c>
      <c r="BG209">
        <f t="shared" si="37"/>
        <v>2</v>
      </c>
      <c r="BH209">
        <f t="shared" si="37"/>
        <v>2</v>
      </c>
      <c r="BI209">
        <f t="shared" si="37"/>
        <v>2</v>
      </c>
      <c r="BJ209">
        <f t="shared" si="37"/>
        <v>2</v>
      </c>
      <c r="BK209">
        <f t="shared" si="37"/>
        <v>2</v>
      </c>
      <c r="BL209">
        <f t="shared" si="37"/>
        <v>2</v>
      </c>
      <c r="BM209">
        <f t="shared" si="37"/>
        <v>2</v>
      </c>
      <c r="BN209">
        <f t="shared" si="37"/>
        <v>1</v>
      </c>
      <c r="BO209">
        <f t="shared" si="37"/>
        <v>1</v>
      </c>
      <c r="BP209">
        <f t="shared" si="37"/>
        <v>1</v>
      </c>
      <c r="BQ209">
        <f t="shared" si="37"/>
        <v>1</v>
      </c>
      <c r="BR209">
        <f t="shared" si="37"/>
        <v>1</v>
      </c>
      <c r="BS209">
        <f t="shared" si="37"/>
        <v>1</v>
      </c>
      <c r="BT209">
        <f t="shared" si="37"/>
        <v>1</v>
      </c>
      <c r="BU209">
        <f t="shared" si="35"/>
        <v>1</v>
      </c>
      <c r="BV209">
        <f t="shared" si="35"/>
        <v>1</v>
      </c>
      <c r="BW209">
        <f t="shared" si="35"/>
        <v>1</v>
      </c>
      <c r="BX209">
        <f t="shared" si="35"/>
        <v>1</v>
      </c>
      <c r="BY209">
        <f t="shared" si="35"/>
        <v>0</v>
      </c>
    </row>
    <row r="210" spans="1:77" ht="16.3" thickTop="1" thickBot="1" x14ac:dyDescent="0.3">
      <c r="A210" s="16" t="s">
        <v>531</v>
      </c>
      <c r="B210" s="16" t="s">
        <v>566</v>
      </c>
      <c r="C210" s="16" t="s">
        <v>567</v>
      </c>
      <c r="D210" s="10">
        <f>VLOOKUP(C210, Overview!C$3:D$403, 2, FALSE)</f>
        <v>4</v>
      </c>
      <c r="E210" s="34">
        <f t="shared" si="36"/>
        <v>4.2</v>
      </c>
      <c r="F210" s="33">
        <f>IFERROR(VLOOKUP($C210, 'All Indicators - Breakdown'!$C:$GQ, F$1, FALSE), " ")</f>
        <v>4</v>
      </c>
      <c r="G210" s="33">
        <f>IFERROR(VLOOKUP($C210, 'All Indicators - Breakdown'!$C:$GQ, G$1, FALSE), " ")</f>
        <v>4</v>
      </c>
      <c r="H210" s="33">
        <f>IFERROR(VLOOKUP($C210, 'All Indicators - Breakdown'!$C:$GQ, H$1, FALSE), " ")</f>
        <v>4</v>
      </c>
      <c r="I210" s="33">
        <f>IFERROR(VLOOKUP($C210, 'All Indicators - Breakdown'!$C:$GQ, I$1, FALSE), " ")</f>
        <v>4</v>
      </c>
      <c r="J210" s="33">
        <f>IFERROR(VLOOKUP($C210, 'All Indicators - Breakdown'!$C:$GQ, J$1, FALSE), " ")</f>
        <v>3</v>
      </c>
      <c r="K210" s="33">
        <f>IFERROR(VLOOKUP($C210, 'All Indicators - Breakdown'!$C:$GQ, K$1, FALSE), " ")</f>
        <v>3</v>
      </c>
      <c r="L210" s="33">
        <f>IFERROR(VLOOKUP($C210, 'All Indicators - Breakdown'!$C:$GQ, L$1, FALSE), " ")</f>
        <v>3</v>
      </c>
      <c r="M210" s="33">
        <f>IFERROR(VLOOKUP($C210, 'All Indicators - Breakdown'!$C:$GQ, M$1, FALSE), " ")</f>
        <v>4</v>
      </c>
      <c r="N210" s="33" t="str">
        <f>IFERROR(VLOOKUP($C210, 'All Indicators - Breakdown'!$C:$GQ, N$1, FALSE), " ")</f>
        <v>N/A</v>
      </c>
      <c r="O210" s="33">
        <f>IFERROR(VLOOKUP($C210, 'All Indicators - Breakdown'!$C:$GQ, O$1, FALSE), " ")</f>
        <v>2</v>
      </c>
      <c r="P210" s="33">
        <f>IFERROR(VLOOKUP($C210, 'All Indicators - Breakdown'!$C:$GQ, P$1, FALSE), " ")</f>
        <v>2</v>
      </c>
      <c r="Q210" s="33">
        <f>IFERROR(VLOOKUP($C210, 'All Indicators - Breakdown'!$C:$GQ, Q$1, FALSE), " ")</f>
        <v>1</v>
      </c>
      <c r="R210" s="33">
        <f>IFERROR(VLOOKUP($C210, 'All Indicators - Breakdown'!$C:$GQ, R$1, FALSE), " ")</f>
        <v>3</v>
      </c>
      <c r="S210" s="33">
        <f>IFERROR(VLOOKUP($C210, 'All Indicators - Breakdown'!$C:$GQ, S$1, FALSE), " ")</f>
        <v>3</v>
      </c>
      <c r="T210" s="33">
        <f>IFERROR(VLOOKUP($C210, 'All Indicators - Breakdown'!$C:$GQ, T$1, FALSE), " ")</f>
        <v>5</v>
      </c>
      <c r="U210" s="33">
        <f>IFERROR(VLOOKUP($C210, 'All Indicators - Breakdown'!$C:$GQ, U$1, FALSE), " ")</f>
        <v>5</v>
      </c>
      <c r="V210" s="33">
        <f>IFERROR(VLOOKUP($C210, 'All Indicators - Breakdown'!$C:$GQ, V$1, FALSE), " ")</f>
        <v>3</v>
      </c>
      <c r="W210" s="33">
        <f>IFERROR(VLOOKUP($C210, 'All Indicators - Breakdown'!$C:$GQ, W$1, FALSE), " ")</f>
        <v>4</v>
      </c>
      <c r="X210" s="33">
        <f>IFERROR(VLOOKUP($C210, 'All Indicators - Breakdown'!$C:$GQ, X$1, FALSE), " ")</f>
        <v>1</v>
      </c>
      <c r="Y210" s="33">
        <f>IFERROR(VLOOKUP($C210, 'All Indicators - Breakdown'!$C:$GQ, Y$1, FALSE), " ")</f>
        <v>5</v>
      </c>
      <c r="Z210" s="33">
        <f>IFERROR(VLOOKUP($C210, 'All Indicators - Breakdown'!$C:$GQ, Z$1, FALSE), " ")</f>
        <v>1</v>
      </c>
      <c r="AA210" s="33">
        <f>IFERROR(VLOOKUP($C210, 'All Indicators - Breakdown'!$C:$GQ, AA$1, FALSE), " ")</f>
        <v>1</v>
      </c>
      <c r="AB210" s="33">
        <f>IFERROR(VLOOKUP($C210, 'All Indicators - Breakdown'!$C:$GQ, AB$1, FALSE), " ")</f>
        <v>4</v>
      </c>
      <c r="AC210" s="33">
        <f>IFERROR(VLOOKUP($C210, 'All Indicators - Breakdown'!$C:$GQ, AC$1, FALSE), " ")</f>
        <v>5</v>
      </c>
      <c r="AD210" s="33">
        <f>IFERROR(VLOOKUP($C210, 'All Indicators - Breakdown'!$C:$GQ, AD$1, FALSE), " ")</f>
        <v>1</v>
      </c>
      <c r="AE210" s="33">
        <f>IFERROR(VLOOKUP($C210, 'All Indicators - Breakdown'!$C:$HE, AE$1, FALSE), " ")</f>
        <v>4</v>
      </c>
      <c r="AF210" s="33">
        <f>IFERROR(VLOOKUP($C210, 'All Indicators - Breakdown'!$C:$HE, AF$1, FALSE), " ")</f>
        <v>3</v>
      </c>
      <c r="AG210" s="33">
        <f>IFERROR(VLOOKUP($C210, 'All Indicators - Breakdown'!$C:$HE, AG$1, FALSE), " ")</f>
        <v>4</v>
      </c>
      <c r="AH210" s="33">
        <f>IFERROR(VLOOKUP($C210, 'All Indicators - Breakdown'!$C:$HE, AH$1, FALSE), " ")</f>
        <v>4</v>
      </c>
      <c r="AI210" s="33">
        <f>IFERROR(VLOOKUP($C210, 'All Indicators - Breakdown'!$C:$HE, AI$1, FALSE), " ")</f>
        <v>4</v>
      </c>
      <c r="AJ210" s="33">
        <f>IFERROR(VLOOKUP($C210, 'All Indicators - Breakdown'!$C:$HZ, AJ$1, FALSE), " ")</f>
        <v>5</v>
      </c>
      <c r="AK210" s="33">
        <f>IFERROR(VLOOKUP($C210, 'All Indicators - Breakdown'!$C:$HZ, AK$1, FALSE), " ")</f>
        <v>2</v>
      </c>
      <c r="AL210" s="33">
        <f>IFERROR(VLOOKUP($C210, 'All Indicators - Breakdown'!$C:$HZ, AL$1, FALSE), " ")</f>
        <v>1</v>
      </c>
      <c r="AM210" s="33">
        <f>IFERROR(VLOOKUP($C210, 'All Indicators - Breakdown'!$C:$IU, AM$1, FALSE), " ")</f>
        <v>2</v>
      </c>
      <c r="AN210" s="33">
        <f>IFERROR(VLOOKUP($C210, 'All Indicators - Breakdown'!$C:$IU, AN$1, FALSE), " ")</f>
        <v>1</v>
      </c>
      <c r="AO210" s="33">
        <f>IFERROR(VLOOKUP($C210, 'All Indicators - Breakdown'!$C:$IU, AO$1, FALSE), " ")</f>
        <v>1</v>
      </c>
      <c r="AP210">
        <f t="shared" si="38"/>
        <v>5</v>
      </c>
      <c r="AQ210">
        <f t="shared" si="38"/>
        <v>5</v>
      </c>
      <c r="AR210">
        <f t="shared" si="38"/>
        <v>5</v>
      </c>
      <c r="AS210">
        <f t="shared" si="38"/>
        <v>5</v>
      </c>
      <c r="AT210">
        <f t="shared" si="38"/>
        <v>5</v>
      </c>
      <c r="AU210">
        <f t="shared" si="38"/>
        <v>4</v>
      </c>
      <c r="AV210">
        <f t="shared" si="38"/>
        <v>4</v>
      </c>
      <c r="AW210">
        <f t="shared" si="38"/>
        <v>4</v>
      </c>
      <c r="AX210">
        <f t="shared" si="38"/>
        <v>4</v>
      </c>
      <c r="AY210">
        <f t="shared" si="38"/>
        <v>4</v>
      </c>
      <c r="AZ210">
        <f t="shared" si="38"/>
        <v>4</v>
      </c>
      <c r="BA210">
        <f t="shared" si="38"/>
        <v>4</v>
      </c>
      <c r="BB210">
        <f t="shared" si="38"/>
        <v>4</v>
      </c>
      <c r="BC210">
        <f t="shared" si="38"/>
        <v>4</v>
      </c>
      <c r="BD210">
        <f t="shared" si="38"/>
        <v>4</v>
      </c>
      <c r="BE210">
        <f t="shared" si="38"/>
        <v>4</v>
      </c>
      <c r="BF210">
        <f t="shared" si="37"/>
        <v>3</v>
      </c>
      <c r="BG210">
        <f t="shared" si="37"/>
        <v>3</v>
      </c>
      <c r="BH210">
        <f t="shared" si="37"/>
        <v>3</v>
      </c>
      <c r="BI210">
        <f t="shared" si="37"/>
        <v>3</v>
      </c>
      <c r="BJ210">
        <f t="shared" si="37"/>
        <v>3</v>
      </c>
      <c r="BK210">
        <f t="shared" si="37"/>
        <v>3</v>
      </c>
      <c r="BL210">
        <f t="shared" si="37"/>
        <v>3</v>
      </c>
      <c r="BM210">
        <f t="shared" si="37"/>
        <v>2</v>
      </c>
      <c r="BN210">
        <f t="shared" si="37"/>
        <v>2</v>
      </c>
      <c r="BO210">
        <f t="shared" si="37"/>
        <v>2</v>
      </c>
      <c r="BP210">
        <f t="shared" si="37"/>
        <v>2</v>
      </c>
      <c r="BQ210">
        <f t="shared" si="37"/>
        <v>1</v>
      </c>
      <c r="BR210">
        <f t="shared" si="37"/>
        <v>1</v>
      </c>
      <c r="BS210">
        <f t="shared" si="37"/>
        <v>1</v>
      </c>
      <c r="BT210">
        <f t="shared" si="37"/>
        <v>1</v>
      </c>
      <c r="BU210">
        <f t="shared" si="35"/>
        <v>1</v>
      </c>
      <c r="BV210">
        <f t="shared" si="35"/>
        <v>1</v>
      </c>
      <c r="BW210">
        <f t="shared" si="35"/>
        <v>1</v>
      </c>
      <c r="BX210">
        <f t="shared" si="35"/>
        <v>1</v>
      </c>
      <c r="BY210">
        <f t="shared" si="35"/>
        <v>0</v>
      </c>
    </row>
    <row r="211" spans="1:77" ht="16.3" thickTop="1" thickBot="1" x14ac:dyDescent="0.3">
      <c r="A211" s="16" t="s">
        <v>531</v>
      </c>
      <c r="B211" s="16" t="s">
        <v>568</v>
      </c>
      <c r="C211" s="16" t="s">
        <v>569</v>
      </c>
      <c r="D211" s="10">
        <f>VLOOKUP(C211, Overview!C$3:D$403, 2, FALSE)</f>
        <v>3</v>
      </c>
      <c r="E211" s="34">
        <f t="shared" si="36"/>
        <v>3.8</v>
      </c>
      <c r="F211" s="33">
        <f>IFERROR(VLOOKUP($C211, 'All Indicators - Breakdown'!$C:$GQ, F$1, FALSE), " ")</f>
        <v>4</v>
      </c>
      <c r="G211" s="33">
        <f>IFERROR(VLOOKUP($C211, 'All Indicators - Breakdown'!$C:$GQ, G$1, FALSE), " ")</f>
        <v>3</v>
      </c>
      <c r="H211" s="33">
        <f>IFERROR(VLOOKUP($C211, 'All Indicators - Breakdown'!$C:$GQ, H$1, FALSE), " ")</f>
        <v>3</v>
      </c>
      <c r="I211" s="33">
        <f>IFERROR(VLOOKUP($C211, 'All Indicators - Breakdown'!$C:$GQ, I$1, FALSE), " ")</f>
        <v>4</v>
      </c>
      <c r="J211" s="33">
        <f>IFERROR(VLOOKUP($C211, 'All Indicators - Breakdown'!$C:$GQ, J$1, FALSE), " ")</f>
        <v>3</v>
      </c>
      <c r="K211" s="33">
        <f>IFERROR(VLOOKUP($C211, 'All Indicators - Breakdown'!$C:$GQ, K$1, FALSE), " ")</f>
        <v>3</v>
      </c>
      <c r="L211" s="33">
        <f>IFERROR(VLOOKUP($C211, 'All Indicators - Breakdown'!$C:$GQ, L$1, FALSE), " ")</f>
        <v>3</v>
      </c>
      <c r="M211" s="33">
        <f>IFERROR(VLOOKUP($C211, 'All Indicators - Breakdown'!$C:$GQ, M$1, FALSE), " ")</f>
        <v>4</v>
      </c>
      <c r="N211" s="33" t="str">
        <f>IFERROR(VLOOKUP($C211, 'All Indicators - Breakdown'!$C:$GQ, N$1, FALSE), " ")</f>
        <v>N/A</v>
      </c>
      <c r="O211" s="33">
        <f>IFERROR(VLOOKUP($C211, 'All Indicators - Breakdown'!$C:$GQ, O$1, FALSE), " ")</f>
        <v>1</v>
      </c>
      <c r="P211" s="33">
        <f>IFERROR(VLOOKUP($C211, 'All Indicators - Breakdown'!$C:$GQ, P$1, FALSE), " ")</f>
        <v>2</v>
      </c>
      <c r="Q211" s="33">
        <f>IFERROR(VLOOKUP($C211, 'All Indicators - Breakdown'!$C:$GQ, Q$1, FALSE), " ")</f>
        <v>1</v>
      </c>
      <c r="R211" s="33">
        <f>IFERROR(VLOOKUP($C211, 'All Indicators - Breakdown'!$C:$GQ, R$1, FALSE), " ")</f>
        <v>1</v>
      </c>
      <c r="S211" s="33">
        <f>IFERROR(VLOOKUP($C211, 'All Indicators - Breakdown'!$C:$GQ, S$1, FALSE), " ")</f>
        <v>3</v>
      </c>
      <c r="T211" s="33">
        <f>IFERROR(VLOOKUP($C211, 'All Indicators - Breakdown'!$C:$GQ, T$1, FALSE), " ")</f>
        <v>2</v>
      </c>
      <c r="U211" s="33">
        <f>IFERROR(VLOOKUP($C211, 'All Indicators - Breakdown'!$C:$GQ, U$1, FALSE), " ")</f>
        <v>5</v>
      </c>
      <c r="V211" s="33">
        <f>IFERROR(VLOOKUP($C211, 'All Indicators - Breakdown'!$C:$GQ, V$1, FALSE), " ")</f>
        <v>1</v>
      </c>
      <c r="W211" s="33">
        <f>IFERROR(VLOOKUP($C211, 'All Indicators - Breakdown'!$C:$GQ, W$1, FALSE), " ")</f>
        <v>2</v>
      </c>
      <c r="X211" s="33">
        <f>IFERROR(VLOOKUP($C211, 'All Indicators - Breakdown'!$C:$GQ, X$1, FALSE), " ")</f>
        <v>1</v>
      </c>
      <c r="Y211" s="33">
        <f>IFERROR(VLOOKUP($C211, 'All Indicators - Breakdown'!$C:$GQ, Y$1, FALSE), " ")</f>
        <v>5</v>
      </c>
      <c r="Z211" s="33">
        <f>IFERROR(VLOOKUP($C211, 'All Indicators - Breakdown'!$C:$GQ, Z$1, FALSE), " ")</f>
        <v>1</v>
      </c>
      <c r="AA211" s="33">
        <f>IFERROR(VLOOKUP($C211, 'All Indicators - Breakdown'!$C:$GQ, AA$1, FALSE), " ")</f>
        <v>1</v>
      </c>
      <c r="AB211" s="33">
        <f>IFERROR(VLOOKUP($C211, 'All Indicators - Breakdown'!$C:$GQ, AB$1, FALSE), " ")</f>
        <v>3</v>
      </c>
      <c r="AC211" s="33">
        <f>IFERROR(VLOOKUP($C211, 'All Indicators - Breakdown'!$C:$GQ, AC$1, FALSE), " ")</f>
        <v>5</v>
      </c>
      <c r="AD211" s="33">
        <f>IFERROR(VLOOKUP($C211, 'All Indicators - Breakdown'!$C:$GQ, AD$1, FALSE), " ")</f>
        <v>1</v>
      </c>
      <c r="AE211" s="33">
        <f>IFERROR(VLOOKUP($C211, 'All Indicators - Breakdown'!$C:$HE, AE$1, FALSE), " ")</f>
        <v>4</v>
      </c>
      <c r="AF211" s="33">
        <f>IFERROR(VLOOKUP($C211, 'All Indicators - Breakdown'!$C:$HE, AF$1, FALSE), " ")</f>
        <v>3</v>
      </c>
      <c r="AG211" s="33">
        <f>IFERROR(VLOOKUP($C211, 'All Indicators - Breakdown'!$C:$HE, AG$1, FALSE), " ")</f>
        <v>4</v>
      </c>
      <c r="AH211" s="33">
        <f>IFERROR(VLOOKUP($C211, 'All Indicators - Breakdown'!$C:$HE, AH$1, FALSE), " ")</f>
        <v>4</v>
      </c>
      <c r="AI211" s="33">
        <f>IFERROR(VLOOKUP($C211, 'All Indicators - Breakdown'!$C:$HE, AI$1, FALSE), " ")</f>
        <v>4</v>
      </c>
      <c r="AJ211" s="33">
        <f>IFERROR(VLOOKUP($C211, 'All Indicators - Breakdown'!$C:$HZ, AJ$1, FALSE), " ")</f>
        <v>4</v>
      </c>
      <c r="AK211" s="33">
        <f>IFERROR(VLOOKUP($C211, 'All Indicators - Breakdown'!$C:$HZ, AK$1, FALSE), " ")</f>
        <v>3</v>
      </c>
      <c r="AL211" s="33">
        <f>IFERROR(VLOOKUP($C211, 'All Indicators - Breakdown'!$C:$HZ, AL$1, FALSE), " ")</f>
        <v>1</v>
      </c>
      <c r="AM211" s="33">
        <f>IFERROR(VLOOKUP($C211, 'All Indicators - Breakdown'!$C:$IU, AM$1, FALSE), " ")</f>
        <v>1</v>
      </c>
      <c r="AN211" s="33">
        <f>IFERROR(VLOOKUP($C211, 'All Indicators - Breakdown'!$C:$IU, AN$1, FALSE), " ")</f>
        <v>1</v>
      </c>
      <c r="AO211" s="33">
        <f>IFERROR(VLOOKUP($C211, 'All Indicators - Breakdown'!$C:$IU, AO$1, FALSE), " ")</f>
        <v>1</v>
      </c>
      <c r="AP211">
        <f t="shared" si="38"/>
        <v>5</v>
      </c>
      <c r="AQ211">
        <f t="shared" si="38"/>
        <v>5</v>
      </c>
      <c r="AR211">
        <f t="shared" si="38"/>
        <v>5</v>
      </c>
      <c r="AS211">
        <f t="shared" si="38"/>
        <v>4</v>
      </c>
      <c r="AT211">
        <f t="shared" si="38"/>
        <v>4</v>
      </c>
      <c r="AU211">
        <f t="shared" si="38"/>
        <v>4</v>
      </c>
      <c r="AV211">
        <f t="shared" si="38"/>
        <v>4</v>
      </c>
      <c r="AW211">
        <f t="shared" si="38"/>
        <v>4</v>
      </c>
      <c r="AX211">
        <f t="shared" si="38"/>
        <v>4</v>
      </c>
      <c r="AY211">
        <f t="shared" si="38"/>
        <v>4</v>
      </c>
      <c r="AZ211">
        <f t="shared" si="38"/>
        <v>4</v>
      </c>
      <c r="BA211">
        <f t="shared" si="38"/>
        <v>3</v>
      </c>
      <c r="BB211">
        <f t="shared" si="38"/>
        <v>3</v>
      </c>
      <c r="BC211">
        <f t="shared" si="38"/>
        <v>3</v>
      </c>
      <c r="BD211">
        <f t="shared" si="38"/>
        <v>3</v>
      </c>
      <c r="BE211">
        <f t="shared" si="38"/>
        <v>3</v>
      </c>
      <c r="BF211">
        <f t="shared" si="37"/>
        <v>3</v>
      </c>
      <c r="BG211">
        <f t="shared" si="37"/>
        <v>3</v>
      </c>
      <c r="BH211">
        <f t="shared" si="37"/>
        <v>3</v>
      </c>
      <c r="BI211">
        <f t="shared" si="37"/>
        <v>3</v>
      </c>
      <c r="BJ211">
        <f t="shared" si="37"/>
        <v>2</v>
      </c>
      <c r="BK211">
        <f t="shared" si="37"/>
        <v>2</v>
      </c>
      <c r="BL211">
        <f t="shared" si="37"/>
        <v>2</v>
      </c>
      <c r="BM211">
        <f t="shared" si="37"/>
        <v>1</v>
      </c>
      <c r="BN211">
        <f t="shared" si="37"/>
        <v>1</v>
      </c>
      <c r="BO211">
        <f t="shared" si="37"/>
        <v>1</v>
      </c>
      <c r="BP211">
        <f t="shared" si="37"/>
        <v>1</v>
      </c>
      <c r="BQ211">
        <f t="shared" si="37"/>
        <v>1</v>
      </c>
      <c r="BR211">
        <f t="shared" si="37"/>
        <v>1</v>
      </c>
      <c r="BS211">
        <f t="shared" si="37"/>
        <v>1</v>
      </c>
      <c r="BT211">
        <f t="shared" si="37"/>
        <v>1</v>
      </c>
      <c r="BU211">
        <f t="shared" si="35"/>
        <v>1</v>
      </c>
      <c r="BV211">
        <f t="shared" si="35"/>
        <v>1</v>
      </c>
      <c r="BW211">
        <f t="shared" si="35"/>
        <v>1</v>
      </c>
      <c r="BX211">
        <f t="shared" si="35"/>
        <v>1</v>
      </c>
      <c r="BY211">
        <f t="shared" si="35"/>
        <v>0</v>
      </c>
    </row>
    <row r="212" spans="1:77" ht="16.3" thickTop="1" thickBot="1" x14ac:dyDescent="0.3">
      <c r="A212" s="16" t="s">
        <v>531</v>
      </c>
      <c r="B212" s="16" t="s">
        <v>570</v>
      </c>
      <c r="C212" s="16" t="s">
        <v>571</v>
      </c>
      <c r="D212" s="10">
        <f>VLOOKUP(C212, Overview!C$3:D$403, 2, FALSE)</f>
        <v>3</v>
      </c>
      <c r="E212" s="34">
        <f t="shared" si="36"/>
        <v>3.6</v>
      </c>
      <c r="F212" s="33">
        <f>IFERROR(VLOOKUP($C212, 'All Indicators - Breakdown'!$C:$GQ, F$1, FALSE), " ")</f>
        <v>4</v>
      </c>
      <c r="G212" s="33">
        <f>IFERROR(VLOOKUP($C212, 'All Indicators - Breakdown'!$C:$GQ, G$1, FALSE), " ")</f>
        <v>3</v>
      </c>
      <c r="H212" s="33">
        <f>IFERROR(VLOOKUP($C212, 'All Indicators - Breakdown'!$C:$GQ, H$1, FALSE), " ")</f>
        <v>3</v>
      </c>
      <c r="I212" s="33">
        <f>IFERROR(VLOOKUP($C212, 'All Indicators - Breakdown'!$C:$GQ, I$1, FALSE), " ")</f>
        <v>3</v>
      </c>
      <c r="J212" s="33">
        <f>IFERROR(VLOOKUP($C212, 'All Indicators - Breakdown'!$C:$GQ, J$1, FALSE), " ")</f>
        <v>3</v>
      </c>
      <c r="K212" s="33">
        <f>IFERROR(VLOOKUP($C212, 'All Indicators - Breakdown'!$C:$GQ, K$1, FALSE), " ")</f>
        <v>1</v>
      </c>
      <c r="L212" s="33">
        <f>IFERROR(VLOOKUP($C212, 'All Indicators - Breakdown'!$C:$GQ, L$1, FALSE), " ")</f>
        <v>3</v>
      </c>
      <c r="M212" s="33">
        <f>IFERROR(VLOOKUP($C212, 'All Indicators - Breakdown'!$C:$GQ, M$1, FALSE), " ")</f>
        <v>2</v>
      </c>
      <c r="N212" s="33" t="str">
        <f>IFERROR(VLOOKUP($C212, 'All Indicators - Breakdown'!$C:$GQ, N$1, FALSE), " ")</f>
        <v>N/A</v>
      </c>
      <c r="O212" s="33">
        <f>IFERROR(VLOOKUP($C212, 'All Indicators - Breakdown'!$C:$GQ, O$1, FALSE), " ")</f>
        <v>1</v>
      </c>
      <c r="P212" s="33">
        <f>IFERROR(VLOOKUP($C212, 'All Indicators - Breakdown'!$C:$GQ, P$1, FALSE), " ")</f>
        <v>2</v>
      </c>
      <c r="Q212" s="33">
        <f>IFERROR(VLOOKUP($C212, 'All Indicators - Breakdown'!$C:$GQ, Q$1, FALSE), " ")</f>
        <v>1</v>
      </c>
      <c r="R212" s="33">
        <f>IFERROR(VLOOKUP($C212, 'All Indicators - Breakdown'!$C:$GQ, R$1, FALSE), " ")</f>
        <v>2</v>
      </c>
      <c r="S212" s="33">
        <f>IFERROR(VLOOKUP($C212, 'All Indicators - Breakdown'!$C:$GQ, S$1, FALSE), " ")</f>
        <v>3</v>
      </c>
      <c r="T212" s="33">
        <f>IFERROR(VLOOKUP($C212, 'All Indicators - Breakdown'!$C:$GQ, T$1, FALSE), " ")</f>
        <v>2</v>
      </c>
      <c r="U212" s="33">
        <f>IFERROR(VLOOKUP($C212, 'All Indicators - Breakdown'!$C:$GQ, U$1, FALSE), " ")</f>
        <v>3</v>
      </c>
      <c r="V212" s="33">
        <f>IFERROR(VLOOKUP($C212, 'All Indicators - Breakdown'!$C:$GQ, V$1, FALSE), " ")</f>
        <v>1</v>
      </c>
      <c r="W212" s="33">
        <f>IFERROR(VLOOKUP($C212, 'All Indicators - Breakdown'!$C:$GQ, W$1, FALSE), " ")</f>
        <v>3</v>
      </c>
      <c r="X212" s="33">
        <f>IFERROR(VLOOKUP($C212, 'All Indicators - Breakdown'!$C:$GQ, X$1, FALSE), " ")</f>
        <v>1</v>
      </c>
      <c r="Y212" s="33">
        <f>IFERROR(VLOOKUP($C212, 'All Indicators - Breakdown'!$C:$GQ, Y$1, FALSE), " ")</f>
        <v>5</v>
      </c>
      <c r="Z212" s="33">
        <f>IFERROR(VLOOKUP($C212, 'All Indicators - Breakdown'!$C:$GQ, Z$1, FALSE), " ")</f>
        <v>3</v>
      </c>
      <c r="AA212" s="33">
        <f>IFERROR(VLOOKUP($C212, 'All Indicators - Breakdown'!$C:$GQ, AA$1, FALSE), " ")</f>
        <v>1</v>
      </c>
      <c r="AB212" s="33">
        <f>IFERROR(VLOOKUP($C212, 'All Indicators - Breakdown'!$C:$GQ, AB$1, FALSE), " ")</f>
        <v>3</v>
      </c>
      <c r="AC212" s="33">
        <f>IFERROR(VLOOKUP($C212, 'All Indicators - Breakdown'!$C:$GQ, AC$1, FALSE), " ")</f>
        <v>5</v>
      </c>
      <c r="AD212" s="33">
        <f>IFERROR(VLOOKUP($C212, 'All Indicators - Breakdown'!$C:$GQ, AD$1, FALSE), " ")</f>
        <v>1</v>
      </c>
      <c r="AE212" s="33">
        <f>IFERROR(VLOOKUP($C212, 'All Indicators - Breakdown'!$C:$HE, AE$1, FALSE), " ")</f>
        <v>4</v>
      </c>
      <c r="AF212" s="33">
        <f>IFERROR(VLOOKUP($C212, 'All Indicators - Breakdown'!$C:$HE, AF$1, FALSE), " ")</f>
        <v>3</v>
      </c>
      <c r="AG212" s="33">
        <f>IFERROR(VLOOKUP($C212, 'All Indicators - Breakdown'!$C:$HE, AG$1, FALSE), " ")</f>
        <v>4</v>
      </c>
      <c r="AH212" s="33">
        <f>IFERROR(VLOOKUP($C212, 'All Indicators - Breakdown'!$C:$HE, AH$1, FALSE), " ")</f>
        <v>4</v>
      </c>
      <c r="AI212" s="33">
        <f>IFERROR(VLOOKUP($C212, 'All Indicators - Breakdown'!$C:$HE, AI$1, FALSE), " ")</f>
        <v>4</v>
      </c>
      <c r="AJ212" s="33">
        <f>IFERROR(VLOOKUP($C212, 'All Indicators - Breakdown'!$C:$HZ, AJ$1, FALSE), " ")</f>
        <v>4</v>
      </c>
      <c r="AK212" s="33">
        <f>IFERROR(VLOOKUP($C212, 'All Indicators - Breakdown'!$C:$HZ, AK$1, FALSE), " ")</f>
        <v>3</v>
      </c>
      <c r="AL212" s="33">
        <f>IFERROR(VLOOKUP($C212, 'All Indicators - Breakdown'!$C:$HZ, AL$1, FALSE), " ")</f>
        <v>2</v>
      </c>
      <c r="AM212" s="33">
        <f>IFERROR(VLOOKUP($C212, 'All Indicators - Breakdown'!$C:$IU, AM$1, FALSE), " ")</f>
        <v>1</v>
      </c>
      <c r="AN212" s="33">
        <f>IFERROR(VLOOKUP($C212, 'All Indicators - Breakdown'!$C:$IU, AN$1, FALSE), " ")</f>
        <v>1</v>
      </c>
      <c r="AO212" s="33">
        <f>IFERROR(VLOOKUP($C212, 'All Indicators - Breakdown'!$C:$IU, AO$1, FALSE), " ")</f>
        <v>1</v>
      </c>
      <c r="AP212">
        <f t="shared" si="38"/>
        <v>5</v>
      </c>
      <c r="AQ212">
        <f t="shared" si="38"/>
        <v>5</v>
      </c>
      <c r="AR212">
        <f t="shared" si="38"/>
        <v>4</v>
      </c>
      <c r="AS212">
        <f t="shared" si="38"/>
        <v>4</v>
      </c>
      <c r="AT212">
        <f t="shared" si="38"/>
        <v>4</v>
      </c>
      <c r="AU212">
        <f t="shared" si="38"/>
        <v>4</v>
      </c>
      <c r="AV212">
        <f t="shared" si="38"/>
        <v>4</v>
      </c>
      <c r="AW212">
        <f t="shared" si="38"/>
        <v>4</v>
      </c>
      <c r="AX212">
        <f t="shared" si="38"/>
        <v>3</v>
      </c>
      <c r="AY212">
        <f t="shared" si="38"/>
        <v>3</v>
      </c>
      <c r="AZ212">
        <f t="shared" si="38"/>
        <v>3</v>
      </c>
      <c r="BA212">
        <f t="shared" si="38"/>
        <v>3</v>
      </c>
      <c r="BB212">
        <f t="shared" si="38"/>
        <v>3</v>
      </c>
      <c r="BC212">
        <f t="shared" si="38"/>
        <v>3</v>
      </c>
      <c r="BD212">
        <f t="shared" si="38"/>
        <v>3</v>
      </c>
      <c r="BE212">
        <f t="shared" si="38"/>
        <v>3</v>
      </c>
      <c r="BF212">
        <f t="shared" si="37"/>
        <v>3</v>
      </c>
      <c r="BG212">
        <f t="shared" si="37"/>
        <v>3</v>
      </c>
      <c r="BH212">
        <f t="shared" si="37"/>
        <v>3</v>
      </c>
      <c r="BI212">
        <f t="shared" si="37"/>
        <v>3</v>
      </c>
      <c r="BJ212">
        <f t="shared" si="37"/>
        <v>2</v>
      </c>
      <c r="BK212">
        <f t="shared" si="37"/>
        <v>2</v>
      </c>
      <c r="BL212">
        <f t="shared" si="37"/>
        <v>2</v>
      </c>
      <c r="BM212">
        <f t="shared" si="37"/>
        <v>2</v>
      </c>
      <c r="BN212">
        <f t="shared" si="37"/>
        <v>2</v>
      </c>
      <c r="BO212">
        <f t="shared" si="37"/>
        <v>1</v>
      </c>
      <c r="BP212">
        <f t="shared" si="37"/>
        <v>1</v>
      </c>
      <c r="BQ212">
        <f t="shared" si="37"/>
        <v>1</v>
      </c>
      <c r="BR212">
        <f t="shared" si="37"/>
        <v>1</v>
      </c>
      <c r="BS212">
        <f t="shared" si="37"/>
        <v>1</v>
      </c>
      <c r="BT212">
        <f t="shared" si="37"/>
        <v>1</v>
      </c>
      <c r="BU212">
        <f t="shared" si="35"/>
        <v>1</v>
      </c>
      <c r="BV212">
        <f t="shared" si="35"/>
        <v>1</v>
      </c>
      <c r="BW212">
        <f t="shared" si="35"/>
        <v>1</v>
      </c>
      <c r="BX212">
        <f t="shared" si="35"/>
        <v>1</v>
      </c>
      <c r="BY212">
        <f t="shared" si="35"/>
        <v>0</v>
      </c>
    </row>
    <row r="213" spans="1:77" ht="16.3" thickTop="1" thickBot="1" x14ac:dyDescent="0.3">
      <c r="A213" s="16" t="s">
        <v>531</v>
      </c>
      <c r="B213" s="16" t="s">
        <v>572</v>
      </c>
      <c r="C213" s="16" t="s">
        <v>573</v>
      </c>
      <c r="D213" s="10">
        <f>VLOOKUP(C213, Overview!C$3:D$403, 2, FALSE)</f>
        <v>3</v>
      </c>
      <c r="E213" s="34">
        <f t="shared" si="36"/>
        <v>3.5</v>
      </c>
      <c r="F213" s="33">
        <f>IFERROR(VLOOKUP($C213, 'All Indicators - Breakdown'!$C:$GQ, F$1, FALSE), " ")</f>
        <v>4</v>
      </c>
      <c r="G213" s="33">
        <f>IFERROR(VLOOKUP($C213, 'All Indicators - Breakdown'!$C:$GQ, G$1, FALSE), " ")</f>
        <v>3</v>
      </c>
      <c r="H213" s="33">
        <f>IFERROR(VLOOKUP($C213, 'All Indicators - Breakdown'!$C:$GQ, H$1, FALSE), " ")</f>
        <v>3</v>
      </c>
      <c r="I213" s="33">
        <f>IFERROR(VLOOKUP($C213, 'All Indicators - Breakdown'!$C:$GQ, I$1, FALSE), " ")</f>
        <v>3</v>
      </c>
      <c r="J213" s="33">
        <f>IFERROR(VLOOKUP($C213, 'All Indicators - Breakdown'!$C:$GQ, J$1, FALSE), " ")</f>
        <v>2</v>
      </c>
      <c r="K213" s="33">
        <f>IFERROR(VLOOKUP($C213, 'All Indicators - Breakdown'!$C:$GQ, K$1, FALSE), " ")</f>
        <v>1</v>
      </c>
      <c r="L213" s="33">
        <f>IFERROR(VLOOKUP($C213, 'All Indicators - Breakdown'!$C:$GQ, L$1, FALSE), " ")</f>
        <v>3</v>
      </c>
      <c r="M213" s="33">
        <f>IFERROR(VLOOKUP($C213, 'All Indicators - Breakdown'!$C:$GQ, M$1, FALSE), " ")</f>
        <v>2</v>
      </c>
      <c r="N213" s="33" t="str">
        <f>IFERROR(VLOOKUP($C213, 'All Indicators - Breakdown'!$C:$GQ, N$1, FALSE), " ")</f>
        <v>N/A</v>
      </c>
      <c r="O213" s="33">
        <f>IFERROR(VLOOKUP($C213, 'All Indicators - Breakdown'!$C:$GQ, O$1, FALSE), " ")</f>
        <v>1</v>
      </c>
      <c r="P213" s="33">
        <f>IFERROR(VLOOKUP($C213, 'All Indicators - Breakdown'!$C:$GQ, P$1, FALSE), " ")</f>
        <v>2</v>
      </c>
      <c r="Q213" s="33">
        <f>IFERROR(VLOOKUP($C213, 'All Indicators - Breakdown'!$C:$GQ, Q$1, FALSE), " ")</f>
        <v>1</v>
      </c>
      <c r="R213" s="33">
        <f>IFERROR(VLOOKUP($C213, 'All Indicators - Breakdown'!$C:$GQ, R$1, FALSE), " ")</f>
        <v>2</v>
      </c>
      <c r="S213" s="33">
        <f>IFERROR(VLOOKUP($C213, 'All Indicators - Breakdown'!$C:$GQ, S$1, FALSE), " ")</f>
        <v>1</v>
      </c>
      <c r="T213" s="33">
        <f>IFERROR(VLOOKUP($C213, 'All Indicators - Breakdown'!$C:$GQ, T$1, FALSE), " ")</f>
        <v>2</v>
      </c>
      <c r="U213" s="33">
        <f>IFERROR(VLOOKUP($C213, 'All Indicators - Breakdown'!$C:$GQ, U$1, FALSE), " ")</f>
        <v>3</v>
      </c>
      <c r="V213" s="33">
        <f>IFERROR(VLOOKUP($C213, 'All Indicators - Breakdown'!$C:$GQ, V$1, FALSE), " ")</f>
        <v>1</v>
      </c>
      <c r="W213" s="33">
        <f>IFERROR(VLOOKUP($C213, 'All Indicators - Breakdown'!$C:$GQ, W$1, FALSE), " ")</f>
        <v>3</v>
      </c>
      <c r="X213" s="33">
        <f>IFERROR(VLOOKUP($C213, 'All Indicators - Breakdown'!$C:$GQ, X$1, FALSE), " ")</f>
        <v>1</v>
      </c>
      <c r="Y213" s="33">
        <f>IFERROR(VLOOKUP($C213, 'All Indicators - Breakdown'!$C:$GQ, Y$1, FALSE), " ")</f>
        <v>5</v>
      </c>
      <c r="Z213" s="33">
        <f>IFERROR(VLOOKUP($C213, 'All Indicators - Breakdown'!$C:$GQ, Z$1, FALSE), " ")</f>
        <v>3</v>
      </c>
      <c r="AA213" s="33">
        <f>IFERROR(VLOOKUP($C213, 'All Indicators - Breakdown'!$C:$GQ, AA$1, FALSE), " ")</f>
        <v>1</v>
      </c>
      <c r="AB213" s="33">
        <f>IFERROR(VLOOKUP($C213, 'All Indicators - Breakdown'!$C:$GQ, AB$1, FALSE), " ")</f>
        <v>3</v>
      </c>
      <c r="AC213" s="33">
        <f>IFERROR(VLOOKUP($C213, 'All Indicators - Breakdown'!$C:$GQ, AC$1, FALSE), " ")</f>
        <v>5</v>
      </c>
      <c r="AD213" s="33">
        <f>IFERROR(VLOOKUP($C213, 'All Indicators - Breakdown'!$C:$GQ, AD$1, FALSE), " ")</f>
        <v>1</v>
      </c>
      <c r="AE213" s="33">
        <f>IFERROR(VLOOKUP($C213, 'All Indicators - Breakdown'!$C:$HE, AE$1, FALSE), " ")</f>
        <v>3</v>
      </c>
      <c r="AF213" s="33">
        <f>IFERROR(VLOOKUP($C213, 'All Indicators - Breakdown'!$C:$HE, AF$1, FALSE), " ")</f>
        <v>2</v>
      </c>
      <c r="AG213" s="33">
        <f>IFERROR(VLOOKUP($C213, 'All Indicators - Breakdown'!$C:$HE, AG$1, FALSE), " ")</f>
        <v>4</v>
      </c>
      <c r="AH213" s="33">
        <f>IFERROR(VLOOKUP($C213, 'All Indicators - Breakdown'!$C:$HE, AH$1, FALSE), " ")</f>
        <v>4</v>
      </c>
      <c r="AI213" s="33">
        <f>IFERROR(VLOOKUP($C213, 'All Indicators - Breakdown'!$C:$HE, AI$1, FALSE), " ")</f>
        <v>4</v>
      </c>
      <c r="AJ213" s="33">
        <f>IFERROR(VLOOKUP($C213, 'All Indicators - Breakdown'!$C:$HZ, AJ$1, FALSE), " ")</f>
        <v>3</v>
      </c>
      <c r="AK213" s="33">
        <f>IFERROR(VLOOKUP($C213, 'All Indicators - Breakdown'!$C:$HZ, AK$1, FALSE), " ")</f>
        <v>3</v>
      </c>
      <c r="AL213" s="33">
        <f>IFERROR(VLOOKUP($C213, 'All Indicators - Breakdown'!$C:$HZ, AL$1, FALSE), " ")</f>
        <v>1</v>
      </c>
      <c r="AM213" s="33">
        <f>IFERROR(VLOOKUP($C213, 'All Indicators - Breakdown'!$C:$IU, AM$1, FALSE), " ")</f>
        <v>1</v>
      </c>
      <c r="AN213" s="33">
        <f>IFERROR(VLOOKUP($C213, 'All Indicators - Breakdown'!$C:$IU, AN$1, FALSE), " ")</f>
        <v>1</v>
      </c>
      <c r="AO213" s="33">
        <f>IFERROR(VLOOKUP($C213, 'All Indicators - Breakdown'!$C:$IU, AO$1, FALSE), " ")</f>
        <v>1</v>
      </c>
      <c r="AP213">
        <f t="shared" si="38"/>
        <v>5</v>
      </c>
      <c r="AQ213">
        <f t="shared" si="38"/>
        <v>5</v>
      </c>
      <c r="AR213">
        <f t="shared" si="38"/>
        <v>4</v>
      </c>
      <c r="AS213">
        <f t="shared" si="38"/>
        <v>4</v>
      </c>
      <c r="AT213">
        <f t="shared" si="38"/>
        <v>4</v>
      </c>
      <c r="AU213">
        <f t="shared" si="38"/>
        <v>4</v>
      </c>
      <c r="AV213">
        <f t="shared" si="38"/>
        <v>3</v>
      </c>
      <c r="AW213">
        <f t="shared" si="38"/>
        <v>3</v>
      </c>
      <c r="AX213">
        <f t="shared" si="38"/>
        <v>3</v>
      </c>
      <c r="AY213">
        <f t="shared" si="38"/>
        <v>3</v>
      </c>
      <c r="AZ213">
        <f t="shared" si="38"/>
        <v>3</v>
      </c>
      <c r="BA213">
        <f t="shared" si="38"/>
        <v>3</v>
      </c>
      <c r="BB213">
        <f t="shared" si="38"/>
        <v>3</v>
      </c>
      <c r="BC213">
        <f t="shared" si="38"/>
        <v>3</v>
      </c>
      <c r="BD213">
        <f t="shared" si="38"/>
        <v>3</v>
      </c>
      <c r="BE213">
        <f t="shared" si="38"/>
        <v>3</v>
      </c>
      <c r="BF213">
        <f t="shared" si="37"/>
        <v>3</v>
      </c>
      <c r="BG213">
        <f t="shared" si="37"/>
        <v>2</v>
      </c>
      <c r="BH213">
        <f t="shared" si="37"/>
        <v>2</v>
      </c>
      <c r="BI213">
        <f t="shared" si="37"/>
        <v>2</v>
      </c>
      <c r="BJ213">
        <f t="shared" si="37"/>
        <v>2</v>
      </c>
      <c r="BK213">
        <f t="shared" si="37"/>
        <v>2</v>
      </c>
      <c r="BL213">
        <f t="shared" si="37"/>
        <v>2</v>
      </c>
      <c r="BM213">
        <f t="shared" si="37"/>
        <v>1</v>
      </c>
      <c r="BN213">
        <f t="shared" si="37"/>
        <v>1</v>
      </c>
      <c r="BO213">
        <f t="shared" si="37"/>
        <v>1</v>
      </c>
      <c r="BP213">
        <f t="shared" si="37"/>
        <v>1</v>
      </c>
      <c r="BQ213">
        <f t="shared" si="37"/>
        <v>1</v>
      </c>
      <c r="BR213">
        <f t="shared" si="37"/>
        <v>1</v>
      </c>
      <c r="BS213">
        <f t="shared" si="37"/>
        <v>1</v>
      </c>
      <c r="BT213">
        <f t="shared" si="37"/>
        <v>1</v>
      </c>
      <c r="BU213">
        <f t="shared" si="35"/>
        <v>1</v>
      </c>
      <c r="BV213">
        <f t="shared" si="35"/>
        <v>1</v>
      </c>
      <c r="BW213">
        <f t="shared" si="35"/>
        <v>1</v>
      </c>
      <c r="BX213">
        <f t="shared" si="35"/>
        <v>1</v>
      </c>
      <c r="BY213">
        <f t="shared" si="35"/>
        <v>0</v>
      </c>
    </row>
    <row r="214" spans="1:77" ht="16.3" thickTop="1" thickBot="1" x14ac:dyDescent="0.3">
      <c r="A214" s="16" t="s">
        <v>531</v>
      </c>
      <c r="B214" s="16" t="s">
        <v>574</v>
      </c>
      <c r="C214" s="16" t="s">
        <v>575</v>
      </c>
      <c r="D214" s="10">
        <f>VLOOKUP(C214, Overview!C$3:D$403, 2, FALSE)</f>
        <v>3</v>
      </c>
      <c r="E214" s="34">
        <f t="shared" si="36"/>
        <v>3.6</v>
      </c>
      <c r="F214" s="33">
        <f>IFERROR(VLOOKUP($C214, 'All Indicators - Breakdown'!$C:$GQ, F$1, FALSE), " ")</f>
        <v>4</v>
      </c>
      <c r="G214" s="33">
        <f>IFERROR(VLOOKUP($C214, 'All Indicators - Breakdown'!$C:$GQ, G$1, FALSE), " ")</f>
        <v>4</v>
      </c>
      <c r="H214" s="33">
        <f>IFERROR(VLOOKUP($C214, 'All Indicators - Breakdown'!$C:$GQ, H$1, FALSE), " ")</f>
        <v>3</v>
      </c>
      <c r="I214" s="33">
        <f>IFERROR(VLOOKUP($C214, 'All Indicators - Breakdown'!$C:$GQ, I$1, FALSE), " ")</f>
        <v>3</v>
      </c>
      <c r="J214" s="33">
        <f>IFERROR(VLOOKUP($C214, 'All Indicators - Breakdown'!$C:$GQ, J$1, FALSE), " ")</f>
        <v>2</v>
      </c>
      <c r="K214" s="33">
        <f>IFERROR(VLOOKUP($C214, 'All Indicators - Breakdown'!$C:$GQ, K$1, FALSE), " ")</f>
        <v>3</v>
      </c>
      <c r="L214" s="33">
        <f>IFERROR(VLOOKUP($C214, 'All Indicators - Breakdown'!$C:$GQ, L$1, FALSE), " ")</f>
        <v>2</v>
      </c>
      <c r="M214" s="33">
        <f>IFERROR(VLOOKUP($C214, 'All Indicators - Breakdown'!$C:$GQ, M$1, FALSE), " ")</f>
        <v>3</v>
      </c>
      <c r="N214" s="33">
        <f>IFERROR(VLOOKUP($C214, 'All Indicators - Breakdown'!$C:$GQ, N$1, FALSE), " ")</f>
        <v>3</v>
      </c>
      <c r="O214" s="33">
        <f>IFERROR(VLOOKUP($C214, 'All Indicators - Breakdown'!$C:$GQ, O$1, FALSE), " ")</f>
        <v>1</v>
      </c>
      <c r="P214" s="33">
        <f>IFERROR(VLOOKUP($C214, 'All Indicators - Breakdown'!$C:$GQ, P$1, FALSE), " ")</f>
        <v>2</v>
      </c>
      <c r="Q214" s="33">
        <f>IFERROR(VLOOKUP($C214, 'All Indicators - Breakdown'!$C:$GQ, Q$1, FALSE), " ")</f>
        <v>1</v>
      </c>
      <c r="R214" s="33">
        <f>IFERROR(VLOOKUP($C214, 'All Indicators - Breakdown'!$C:$GQ, R$1, FALSE), " ")</f>
        <v>3</v>
      </c>
      <c r="S214" s="33">
        <f>IFERROR(VLOOKUP($C214, 'All Indicators - Breakdown'!$C:$GQ, S$1, FALSE), " ")</f>
        <v>3</v>
      </c>
      <c r="T214" s="33">
        <f>IFERROR(VLOOKUP($C214, 'All Indicators - Breakdown'!$C:$GQ, T$1, FALSE), " ")</f>
        <v>2</v>
      </c>
      <c r="U214" s="33">
        <f>IFERROR(VLOOKUP($C214, 'All Indicators - Breakdown'!$C:$GQ, U$1, FALSE), " ")</f>
        <v>3</v>
      </c>
      <c r="V214" s="33">
        <f>IFERROR(VLOOKUP($C214, 'All Indicators - Breakdown'!$C:$GQ, V$1, FALSE), " ")</f>
        <v>3</v>
      </c>
      <c r="W214" s="33">
        <f>IFERROR(VLOOKUP($C214, 'All Indicators - Breakdown'!$C:$GQ, W$1, FALSE), " ")</f>
        <v>4</v>
      </c>
      <c r="X214" s="33">
        <f>IFERROR(VLOOKUP($C214, 'All Indicators - Breakdown'!$C:$GQ, X$1, FALSE), " ")</f>
        <v>1</v>
      </c>
      <c r="Y214" s="33">
        <f>IFERROR(VLOOKUP($C214, 'All Indicators - Breakdown'!$C:$GQ, Y$1, FALSE), " ")</f>
        <v>5</v>
      </c>
      <c r="Z214" s="33">
        <f>IFERROR(VLOOKUP($C214, 'All Indicators - Breakdown'!$C:$GQ, Z$1, FALSE), " ")</f>
        <v>3</v>
      </c>
      <c r="AA214" s="33">
        <f>IFERROR(VLOOKUP($C214, 'All Indicators - Breakdown'!$C:$GQ, AA$1, FALSE), " ")</f>
        <v>2</v>
      </c>
      <c r="AB214" s="33">
        <f>IFERROR(VLOOKUP($C214, 'All Indicators - Breakdown'!$C:$GQ, AB$1, FALSE), " ")</f>
        <v>3</v>
      </c>
      <c r="AC214" s="33">
        <f>IFERROR(VLOOKUP($C214, 'All Indicators - Breakdown'!$C:$GQ, AC$1, FALSE), " ")</f>
        <v>5</v>
      </c>
      <c r="AD214" s="33">
        <f>IFERROR(VLOOKUP($C214, 'All Indicators - Breakdown'!$C:$GQ, AD$1, FALSE), " ")</f>
        <v>1</v>
      </c>
      <c r="AE214" s="33">
        <f>IFERROR(VLOOKUP($C214, 'All Indicators - Breakdown'!$C:$HE, AE$1, FALSE), " ")</f>
        <v>3</v>
      </c>
      <c r="AF214" s="33">
        <f>IFERROR(VLOOKUP($C214, 'All Indicators - Breakdown'!$C:$HE, AF$1, FALSE), " ")</f>
        <v>2</v>
      </c>
      <c r="AG214" s="33">
        <f>IFERROR(VLOOKUP($C214, 'All Indicators - Breakdown'!$C:$HE, AG$1, FALSE), " ")</f>
        <v>4</v>
      </c>
      <c r="AH214" s="33">
        <f>IFERROR(VLOOKUP($C214, 'All Indicators - Breakdown'!$C:$HE, AH$1, FALSE), " ")</f>
        <v>4</v>
      </c>
      <c r="AI214" s="33">
        <f>IFERROR(VLOOKUP($C214, 'All Indicators - Breakdown'!$C:$HE, AI$1, FALSE), " ")</f>
        <v>4</v>
      </c>
      <c r="AJ214" s="33">
        <f>IFERROR(VLOOKUP($C214, 'All Indicators - Breakdown'!$C:$HZ, AJ$1, FALSE), " ")</f>
        <v>3</v>
      </c>
      <c r="AK214" s="33">
        <f>IFERROR(VLOOKUP($C214, 'All Indicators - Breakdown'!$C:$HZ, AK$1, FALSE), " ")</f>
        <v>2</v>
      </c>
      <c r="AL214" s="33">
        <f>IFERROR(VLOOKUP($C214, 'All Indicators - Breakdown'!$C:$HZ, AL$1, FALSE), " ")</f>
        <v>1</v>
      </c>
      <c r="AM214" s="33">
        <f>IFERROR(VLOOKUP($C214, 'All Indicators - Breakdown'!$C:$IU, AM$1, FALSE), " ")</f>
        <v>1</v>
      </c>
      <c r="AN214" s="33">
        <f>IFERROR(VLOOKUP($C214, 'All Indicators - Breakdown'!$C:$IU, AN$1, FALSE), " ")</f>
        <v>1</v>
      </c>
      <c r="AO214" s="33">
        <f>IFERROR(VLOOKUP($C214, 'All Indicators - Breakdown'!$C:$IU, AO$1, FALSE), " ")</f>
        <v>1</v>
      </c>
      <c r="AP214">
        <f t="shared" si="38"/>
        <v>5</v>
      </c>
      <c r="AQ214">
        <f t="shared" si="38"/>
        <v>5</v>
      </c>
      <c r="AR214">
        <f t="shared" si="38"/>
        <v>4</v>
      </c>
      <c r="AS214">
        <f t="shared" si="38"/>
        <v>4</v>
      </c>
      <c r="AT214">
        <f t="shared" si="38"/>
        <v>4</v>
      </c>
      <c r="AU214">
        <f t="shared" si="38"/>
        <v>4</v>
      </c>
      <c r="AV214">
        <f t="shared" si="38"/>
        <v>4</v>
      </c>
      <c r="AW214">
        <f t="shared" si="38"/>
        <v>4</v>
      </c>
      <c r="AX214">
        <f t="shared" si="38"/>
        <v>3</v>
      </c>
      <c r="AY214">
        <f t="shared" si="38"/>
        <v>3</v>
      </c>
      <c r="AZ214">
        <f t="shared" si="38"/>
        <v>3</v>
      </c>
      <c r="BA214">
        <f t="shared" si="38"/>
        <v>3</v>
      </c>
      <c r="BB214">
        <f t="shared" si="38"/>
        <v>3</v>
      </c>
      <c r="BC214">
        <f t="shared" si="38"/>
        <v>3</v>
      </c>
      <c r="BD214">
        <f t="shared" si="38"/>
        <v>3</v>
      </c>
      <c r="BE214">
        <f t="shared" si="38"/>
        <v>3</v>
      </c>
      <c r="BF214">
        <f t="shared" si="37"/>
        <v>3</v>
      </c>
      <c r="BG214">
        <f t="shared" si="37"/>
        <v>3</v>
      </c>
      <c r="BH214">
        <f t="shared" si="37"/>
        <v>3</v>
      </c>
      <c r="BI214">
        <f t="shared" si="37"/>
        <v>3</v>
      </c>
      <c r="BJ214">
        <f t="shared" si="37"/>
        <v>3</v>
      </c>
      <c r="BK214">
        <f t="shared" si="37"/>
        <v>2</v>
      </c>
      <c r="BL214">
        <f t="shared" si="37"/>
        <v>2</v>
      </c>
      <c r="BM214">
        <f t="shared" si="37"/>
        <v>2</v>
      </c>
      <c r="BN214">
        <f t="shared" si="37"/>
        <v>2</v>
      </c>
      <c r="BO214">
        <f t="shared" si="37"/>
        <v>2</v>
      </c>
      <c r="BP214">
        <f t="shared" si="37"/>
        <v>2</v>
      </c>
      <c r="BQ214">
        <f t="shared" si="37"/>
        <v>2</v>
      </c>
      <c r="BR214">
        <f t="shared" si="37"/>
        <v>1</v>
      </c>
      <c r="BS214">
        <f t="shared" si="37"/>
        <v>1</v>
      </c>
      <c r="BT214">
        <f t="shared" si="37"/>
        <v>1</v>
      </c>
      <c r="BU214">
        <f t="shared" si="35"/>
        <v>1</v>
      </c>
      <c r="BV214">
        <f t="shared" si="35"/>
        <v>1</v>
      </c>
      <c r="BW214">
        <f t="shared" si="35"/>
        <v>1</v>
      </c>
      <c r="BX214">
        <f t="shared" si="35"/>
        <v>1</v>
      </c>
      <c r="BY214">
        <f t="shared" si="35"/>
        <v>1</v>
      </c>
    </row>
    <row r="215" spans="1:77" ht="16.3" thickTop="1" thickBot="1" x14ac:dyDescent="0.3">
      <c r="A215" s="16" t="s">
        <v>531</v>
      </c>
      <c r="B215" s="16" t="s">
        <v>576</v>
      </c>
      <c r="C215" s="16" t="s">
        <v>577</v>
      </c>
      <c r="D215" s="10">
        <f>VLOOKUP(C215, Overview!C$3:D$403, 2, FALSE)</f>
        <v>4</v>
      </c>
      <c r="E215" s="34">
        <f t="shared" si="36"/>
        <v>3.9</v>
      </c>
      <c r="F215" s="33">
        <f>IFERROR(VLOOKUP($C215, 'All Indicators - Breakdown'!$C:$GQ, F$1, FALSE), " ")</f>
        <v>3</v>
      </c>
      <c r="G215" s="33">
        <f>IFERROR(VLOOKUP($C215, 'All Indicators - Breakdown'!$C:$GQ, G$1, FALSE), " ")</f>
        <v>1</v>
      </c>
      <c r="H215" s="33">
        <f>IFERROR(VLOOKUP($C215, 'All Indicators - Breakdown'!$C:$GQ, H$1, FALSE), " ")</f>
        <v>4</v>
      </c>
      <c r="I215" s="33">
        <f>IFERROR(VLOOKUP($C215, 'All Indicators - Breakdown'!$C:$GQ, I$1, FALSE), " ")</f>
        <v>4</v>
      </c>
      <c r="J215" s="33">
        <f>IFERROR(VLOOKUP($C215, 'All Indicators - Breakdown'!$C:$GQ, J$1, FALSE), " ")</f>
        <v>3</v>
      </c>
      <c r="K215" s="33">
        <f>IFERROR(VLOOKUP($C215, 'All Indicators - Breakdown'!$C:$GQ, K$1, FALSE), " ")</f>
        <v>4</v>
      </c>
      <c r="L215" s="33">
        <f>IFERROR(VLOOKUP($C215, 'All Indicators - Breakdown'!$C:$GQ, L$1, FALSE), " ")</f>
        <v>3</v>
      </c>
      <c r="M215" s="33">
        <f>IFERROR(VLOOKUP($C215, 'All Indicators - Breakdown'!$C:$GQ, M$1, FALSE), " ")</f>
        <v>4</v>
      </c>
      <c r="N215" s="33" t="str">
        <f>IFERROR(VLOOKUP($C215, 'All Indicators - Breakdown'!$C:$GQ, N$1, FALSE), " ")</f>
        <v>N/A</v>
      </c>
      <c r="O215" s="33">
        <f>IFERROR(VLOOKUP($C215, 'All Indicators - Breakdown'!$C:$GQ, O$1, FALSE), " ")</f>
        <v>2</v>
      </c>
      <c r="P215" s="33">
        <f>IFERROR(VLOOKUP($C215, 'All Indicators - Breakdown'!$C:$GQ, P$1, FALSE), " ")</f>
        <v>2</v>
      </c>
      <c r="Q215" s="33">
        <f>IFERROR(VLOOKUP($C215, 'All Indicators - Breakdown'!$C:$GQ, Q$1, FALSE), " ")</f>
        <v>1</v>
      </c>
      <c r="R215" s="33">
        <f>IFERROR(VLOOKUP($C215, 'All Indicators - Breakdown'!$C:$GQ, R$1, FALSE), " ")</f>
        <v>1</v>
      </c>
      <c r="S215" s="33">
        <f>IFERROR(VLOOKUP($C215, 'All Indicators - Breakdown'!$C:$GQ, S$1, FALSE), " ")</f>
        <v>5</v>
      </c>
      <c r="T215" s="33">
        <f>IFERROR(VLOOKUP($C215, 'All Indicators - Breakdown'!$C:$GQ, T$1, FALSE), " ")</f>
        <v>1</v>
      </c>
      <c r="U215" s="33">
        <f>IFERROR(VLOOKUP($C215, 'All Indicators - Breakdown'!$C:$GQ, U$1, FALSE), " ")</f>
        <v>3</v>
      </c>
      <c r="V215" s="33">
        <f>IFERROR(VLOOKUP($C215, 'All Indicators - Breakdown'!$C:$GQ, V$1, FALSE), " ")</f>
        <v>1</v>
      </c>
      <c r="W215" s="33">
        <f>IFERROR(VLOOKUP($C215, 'All Indicators - Breakdown'!$C:$GQ, W$1, FALSE), " ")</f>
        <v>4</v>
      </c>
      <c r="X215" s="33">
        <f>IFERROR(VLOOKUP($C215, 'All Indicators - Breakdown'!$C:$GQ, X$1, FALSE), " ")</f>
        <v>1</v>
      </c>
      <c r="Y215" s="33">
        <f>IFERROR(VLOOKUP($C215, 'All Indicators - Breakdown'!$C:$GQ, Y$1, FALSE), " ")</f>
        <v>5</v>
      </c>
      <c r="Z215" s="33">
        <f>IFERROR(VLOOKUP($C215, 'All Indicators - Breakdown'!$C:$GQ, Z$1, FALSE), " ")</f>
        <v>3</v>
      </c>
      <c r="AA215" s="33">
        <f>IFERROR(VLOOKUP($C215, 'All Indicators - Breakdown'!$C:$GQ, AA$1, FALSE), " ")</f>
        <v>1</v>
      </c>
      <c r="AB215" s="33">
        <f>IFERROR(VLOOKUP($C215, 'All Indicators - Breakdown'!$C:$GQ, AB$1, FALSE), " ")</f>
        <v>3</v>
      </c>
      <c r="AC215" s="33">
        <f>IFERROR(VLOOKUP($C215, 'All Indicators - Breakdown'!$C:$GQ, AC$1, FALSE), " ")</f>
        <v>5</v>
      </c>
      <c r="AD215" s="33">
        <f>IFERROR(VLOOKUP($C215, 'All Indicators - Breakdown'!$C:$GQ, AD$1, FALSE), " ")</f>
        <v>1</v>
      </c>
      <c r="AE215" s="33">
        <f>IFERROR(VLOOKUP($C215, 'All Indicators - Breakdown'!$C:$HE, AE$1, FALSE), " ")</f>
        <v>4</v>
      </c>
      <c r="AF215" s="33">
        <f>IFERROR(VLOOKUP($C215, 'All Indicators - Breakdown'!$C:$HE, AF$1, FALSE), " ")</f>
        <v>3</v>
      </c>
      <c r="AG215" s="33">
        <f>IFERROR(VLOOKUP($C215, 'All Indicators - Breakdown'!$C:$HE, AG$1, FALSE), " ")</f>
        <v>4</v>
      </c>
      <c r="AH215" s="33">
        <f>IFERROR(VLOOKUP($C215, 'All Indicators - Breakdown'!$C:$HE, AH$1, FALSE), " ")</f>
        <v>4</v>
      </c>
      <c r="AI215" s="33">
        <f>IFERROR(VLOOKUP($C215, 'All Indicators - Breakdown'!$C:$HE, AI$1, FALSE), " ")</f>
        <v>4</v>
      </c>
      <c r="AJ215" s="33">
        <f>IFERROR(VLOOKUP($C215, 'All Indicators - Breakdown'!$C:$HZ, AJ$1, FALSE), " ")</f>
        <v>2</v>
      </c>
      <c r="AK215" s="33">
        <f>IFERROR(VLOOKUP($C215, 'All Indicators - Breakdown'!$C:$HZ, AK$1, FALSE), " ")</f>
        <v>3</v>
      </c>
      <c r="AL215" s="33">
        <f>IFERROR(VLOOKUP($C215, 'All Indicators - Breakdown'!$C:$HZ, AL$1, FALSE), " ")</f>
        <v>1</v>
      </c>
      <c r="AM215" s="33">
        <f>IFERROR(VLOOKUP($C215, 'All Indicators - Breakdown'!$C:$IU, AM$1, FALSE), " ")</f>
        <v>1</v>
      </c>
      <c r="AN215" s="33">
        <f>IFERROR(VLOOKUP($C215, 'All Indicators - Breakdown'!$C:$IU, AN$1, FALSE), " ")</f>
        <v>1</v>
      </c>
      <c r="AO215" s="33">
        <f>IFERROR(VLOOKUP($C215, 'All Indicators - Breakdown'!$C:$IU, AO$1, FALSE), " ")</f>
        <v>1</v>
      </c>
      <c r="AP215">
        <f t="shared" si="38"/>
        <v>5</v>
      </c>
      <c r="AQ215">
        <f t="shared" si="38"/>
        <v>5</v>
      </c>
      <c r="AR215">
        <f t="shared" si="38"/>
        <v>5</v>
      </c>
      <c r="AS215">
        <f t="shared" si="38"/>
        <v>4</v>
      </c>
      <c r="AT215">
        <f t="shared" si="38"/>
        <v>4</v>
      </c>
      <c r="AU215">
        <f t="shared" si="38"/>
        <v>4</v>
      </c>
      <c r="AV215">
        <f t="shared" si="38"/>
        <v>4</v>
      </c>
      <c r="AW215">
        <f t="shared" si="38"/>
        <v>4</v>
      </c>
      <c r="AX215">
        <f t="shared" si="38"/>
        <v>4</v>
      </c>
      <c r="AY215">
        <f t="shared" si="38"/>
        <v>4</v>
      </c>
      <c r="AZ215">
        <f t="shared" si="38"/>
        <v>4</v>
      </c>
      <c r="BA215">
        <f t="shared" si="38"/>
        <v>4</v>
      </c>
      <c r="BB215">
        <f t="shared" si="38"/>
        <v>3</v>
      </c>
      <c r="BC215">
        <f t="shared" si="38"/>
        <v>3</v>
      </c>
      <c r="BD215">
        <f t="shared" si="38"/>
        <v>3</v>
      </c>
      <c r="BE215">
        <f t="shared" si="38"/>
        <v>3</v>
      </c>
      <c r="BF215">
        <f t="shared" si="37"/>
        <v>3</v>
      </c>
      <c r="BG215">
        <f t="shared" si="37"/>
        <v>3</v>
      </c>
      <c r="BH215">
        <f t="shared" si="37"/>
        <v>3</v>
      </c>
      <c r="BI215">
        <f t="shared" si="37"/>
        <v>3</v>
      </c>
      <c r="BJ215">
        <f t="shared" si="37"/>
        <v>2</v>
      </c>
      <c r="BK215">
        <f t="shared" si="37"/>
        <v>2</v>
      </c>
      <c r="BL215">
        <f t="shared" si="37"/>
        <v>2</v>
      </c>
      <c r="BM215">
        <f t="shared" si="37"/>
        <v>1</v>
      </c>
      <c r="BN215">
        <f t="shared" si="37"/>
        <v>1</v>
      </c>
      <c r="BO215">
        <f t="shared" si="37"/>
        <v>1</v>
      </c>
      <c r="BP215">
        <f t="shared" si="37"/>
        <v>1</v>
      </c>
      <c r="BQ215">
        <f t="shared" si="37"/>
        <v>1</v>
      </c>
      <c r="BR215">
        <f t="shared" si="37"/>
        <v>1</v>
      </c>
      <c r="BS215">
        <f t="shared" si="37"/>
        <v>1</v>
      </c>
      <c r="BT215">
        <f t="shared" si="37"/>
        <v>1</v>
      </c>
      <c r="BU215">
        <f t="shared" si="35"/>
        <v>1</v>
      </c>
      <c r="BV215">
        <f t="shared" si="35"/>
        <v>1</v>
      </c>
      <c r="BW215">
        <f t="shared" si="35"/>
        <v>1</v>
      </c>
      <c r="BX215">
        <f t="shared" si="35"/>
        <v>1</v>
      </c>
      <c r="BY215">
        <f t="shared" si="35"/>
        <v>0</v>
      </c>
    </row>
    <row r="216" spans="1:77" ht="16.3" thickTop="1" thickBot="1" x14ac:dyDescent="0.3">
      <c r="A216" s="16" t="s">
        <v>531</v>
      </c>
      <c r="B216" s="16" t="s">
        <v>578</v>
      </c>
      <c r="C216" s="16" t="s">
        <v>579</v>
      </c>
      <c r="D216" s="10">
        <f>VLOOKUP(C216, Overview!C$3:D$403, 2, FALSE)</f>
        <v>3</v>
      </c>
      <c r="E216" s="34">
        <f t="shared" si="36"/>
        <v>3.4</v>
      </c>
      <c r="F216" s="33">
        <f>IFERROR(VLOOKUP($C216, 'All Indicators - Breakdown'!$C:$GQ, F$1, FALSE), " ")</f>
        <v>4</v>
      </c>
      <c r="G216" s="33">
        <f>IFERROR(VLOOKUP($C216, 'All Indicators - Breakdown'!$C:$GQ, G$1, FALSE), " ")</f>
        <v>3</v>
      </c>
      <c r="H216" s="33">
        <f>IFERROR(VLOOKUP($C216, 'All Indicators - Breakdown'!$C:$GQ, H$1, FALSE), " ")</f>
        <v>3</v>
      </c>
      <c r="I216" s="33">
        <f>IFERROR(VLOOKUP($C216, 'All Indicators - Breakdown'!$C:$GQ, I$1, FALSE), " ")</f>
        <v>3</v>
      </c>
      <c r="J216" s="33">
        <f>IFERROR(VLOOKUP($C216, 'All Indicators - Breakdown'!$C:$GQ, J$1, FALSE), " ")</f>
        <v>2</v>
      </c>
      <c r="K216" s="33">
        <f>IFERROR(VLOOKUP($C216, 'All Indicators - Breakdown'!$C:$GQ, K$1, FALSE), " ")</f>
        <v>1</v>
      </c>
      <c r="L216" s="33">
        <f>IFERROR(VLOOKUP($C216, 'All Indicators - Breakdown'!$C:$GQ, L$1, FALSE), " ")</f>
        <v>2</v>
      </c>
      <c r="M216" s="33">
        <f>IFERROR(VLOOKUP($C216, 'All Indicators - Breakdown'!$C:$GQ, M$1, FALSE), " ")</f>
        <v>2</v>
      </c>
      <c r="N216" s="33" t="str">
        <f>IFERROR(VLOOKUP($C216, 'All Indicators - Breakdown'!$C:$GQ, N$1, FALSE), " ")</f>
        <v>N/A</v>
      </c>
      <c r="O216" s="33">
        <f>IFERROR(VLOOKUP($C216, 'All Indicators - Breakdown'!$C:$GQ, O$1, FALSE), " ")</f>
        <v>1</v>
      </c>
      <c r="P216" s="33">
        <f>IFERROR(VLOOKUP($C216, 'All Indicators - Breakdown'!$C:$GQ, P$1, FALSE), " ")</f>
        <v>2</v>
      </c>
      <c r="Q216" s="33">
        <f>IFERROR(VLOOKUP($C216, 'All Indicators - Breakdown'!$C:$GQ, Q$1, FALSE), " ")</f>
        <v>1</v>
      </c>
      <c r="R216" s="33">
        <f>IFERROR(VLOOKUP($C216, 'All Indicators - Breakdown'!$C:$GQ, R$1, FALSE), " ")</f>
        <v>2</v>
      </c>
      <c r="S216" s="33">
        <f>IFERROR(VLOOKUP($C216, 'All Indicators - Breakdown'!$C:$GQ, S$1, FALSE), " ")</f>
        <v>1</v>
      </c>
      <c r="T216" s="33">
        <f>IFERROR(VLOOKUP($C216, 'All Indicators - Breakdown'!$C:$GQ, T$1, FALSE), " ")</f>
        <v>2</v>
      </c>
      <c r="U216" s="33">
        <f>IFERROR(VLOOKUP($C216, 'All Indicators - Breakdown'!$C:$GQ, U$1, FALSE), " ")</f>
        <v>3</v>
      </c>
      <c r="V216" s="33">
        <f>IFERROR(VLOOKUP($C216, 'All Indicators - Breakdown'!$C:$GQ, V$1, FALSE), " ")</f>
        <v>1</v>
      </c>
      <c r="W216" s="33">
        <f>IFERROR(VLOOKUP($C216, 'All Indicators - Breakdown'!$C:$GQ, W$1, FALSE), " ")</f>
        <v>2</v>
      </c>
      <c r="X216" s="33">
        <f>IFERROR(VLOOKUP($C216, 'All Indicators - Breakdown'!$C:$GQ, X$1, FALSE), " ")</f>
        <v>1</v>
      </c>
      <c r="Y216" s="33">
        <f>IFERROR(VLOOKUP($C216, 'All Indicators - Breakdown'!$C:$GQ, Y$1, FALSE), " ")</f>
        <v>5</v>
      </c>
      <c r="Z216" s="33">
        <f>IFERROR(VLOOKUP($C216, 'All Indicators - Breakdown'!$C:$GQ, Z$1, FALSE), " ")</f>
        <v>3</v>
      </c>
      <c r="AA216" s="33">
        <f>IFERROR(VLOOKUP($C216, 'All Indicators - Breakdown'!$C:$GQ, AA$1, FALSE), " ")</f>
        <v>1</v>
      </c>
      <c r="AB216" s="33">
        <f>IFERROR(VLOOKUP($C216, 'All Indicators - Breakdown'!$C:$GQ, AB$1, FALSE), " ")</f>
        <v>3</v>
      </c>
      <c r="AC216" s="33">
        <f>IFERROR(VLOOKUP($C216, 'All Indicators - Breakdown'!$C:$GQ, AC$1, FALSE), " ")</f>
        <v>4</v>
      </c>
      <c r="AD216" s="33">
        <f>IFERROR(VLOOKUP($C216, 'All Indicators - Breakdown'!$C:$GQ, AD$1, FALSE), " ")</f>
        <v>1</v>
      </c>
      <c r="AE216" s="33">
        <f>IFERROR(VLOOKUP($C216, 'All Indicators - Breakdown'!$C:$HE, AE$1, FALSE), " ")</f>
        <v>3</v>
      </c>
      <c r="AF216" s="33">
        <f>IFERROR(VLOOKUP($C216, 'All Indicators - Breakdown'!$C:$HE, AF$1, FALSE), " ")</f>
        <v>2</v>
      </c>
      <c r="AG216" s="33">
        <f>IFERROR(VLOOKUP($C216, 'All Indicators - Breakdown'!$C:$HE, AG$1, FALSE), " ")</f>
        <v>4</v>
      </c>
      <c r="AH216" s="33">
        <f>IFERROR(VLOOKUP($C216, 'All Indicators - Breakdown'!$C:$HE, AH$1, FALSE), " ")</f>
        <v>4</v>
      </c>
      <c r="AI216" s="33">
        <f>IFERROR(VLOOKUP($C216, 'All Indicators - Breakdown'!$C:$HE, AI$1, FALSE), " ")</f>
        <v>4</v>
      </c>
      <c r="AJ216" s="33">
        <f>IFERROR(VLOOKUP($C216, 'All Indicators - Breakdown'!$C:$HZ, AJ$1, FALSE), " ")</f>
        <v>4</v>
      </c>
      <c r="AK216" s="33">
        <f>IFERROR(VLOOKUP($C216, 'All Indicators - Breakdown'!$C:$HZ, AK$1, FALSE), " ")</f>
        <v>3</v>
      </c>
      <c r="AL216" s="33">
        <f>IFERROR(VLOOKUP($C216, 'All Indicators - Breakdown'!$C:$HZ, AL$1, FALSE), " ")</f>
        <v>1</v>
      </c>
      <c r="AM216" s="33">
        <f>IFERROR(VLOOKUP($C216, 'All Indicators - Breakdown'!$C:$IU, AM$1, FALSE), " ")</f>
        <v>1</v>
      </c>
      <c r="AN216" s="33">
        <f>IFERROR(VLOOKUP($C216, 'All Indicators - Breakdown'!$C:$IU, AN$1, FALSE), " ")</f>
        <v>1</v>
      </c>
      <c r="AO216" s="33">
        <f>IFERROR(VLOOKUP($C216, 'All Indicators - Breakdown'!$C:$IU, AO$1, FALSE), " ")</f>
        <v>1</v>
      </c>
      <c r="AP216">
        <f t="shared" si="38"/>
        <v>5</v>
      </c>
      <c r="AQ216">
        <f t="shared" si="38"/>
        <v>4</v>
      </c>
      <c r="AR216">
        <f t="shared" si="38"/>
        <v>4</v>
      </c>
      <c r="AS216">
        <f t="shared" si="38"/>
        <v>4</v>
      </c>
      <c r="AT216">
        <f t="shared" si="38"/>
        <v>4</v>
      </c>
      <c r="AU216">
        <f t="shared" si="38"/>
        <v>4</v>
      </c>
      <c r="AV216">
        <f t="shared" si="38"/>
        <v>4</v>
      </c>
      <c r="AW216">
        <f t="shared" si="38"/>
        <v>3</v>
      </c>
      <c r="AX216">
        <f t="shared" si="38"/>
        <v>3</v>
      </c>
      <c r="AY216">
        <f t="shared" si="38"/>
        <v>3</v>
      </c>
      <c r="AZ216">
        <f t="shared" si="38"/>
        <v>3</v>
      </c>
      <c r="BA216">
        <f t="shared" si="38"/>
        <v>3</v>
      </c>
      <c r="BB216">
        <f t="shared" si="38"/>
        <v>3</v>
      </c>
      <c r="BC216">
        <f t="shared" si="38"/>
        <v>3</v>
      </c>
      <c r="BD216">
        <f t="shared" si="38"/>
        <v>3</v>
      </c>
      <c r="BE216">
        <f t="shared" si="38"/>
        <v>2</v>
      </c>
      <c r="BF216">
        <f t="shared" si="37"/>
        <v>2</v>
      </c>
      <c r="BG216">
        <f t="shared" si="37"/>
        <v>2</v>
      </c>
      <c r="BH216">
        <f t="shared" si="37"/>
        <v>2</v>
      </c>
      <c r="BI216">
        <f t="shared" si="37"/>
        <v>2</v>
      </c>
      <c r="BJ216">
        <f t="shared" si="37"/>
        <v>2</v>
      </c>
      <c r="BK216">
        <f t="shared" si="37"/>
        <v>2</v>
      </c>
      <c r="BL216">
        <f t="shared" si="37"/>
        <v>2</v>
      </c>
      <c r="BM216">
        <f t="shared" si="37"/>
        <v>1</v>
      </c>
      <c r="BN216">
        <f t="shared" si="37"/>
        <v>1</v>
      </c>
      <c r="BO216">
        <f t="shared" si="37"/>
        <v>1</v>
      </c>
      <c r="BP216">
        <f t="shared" si="37"/>
        <v>1</v>
      </c>
      <c r="BQ216">
        <f t="shared" si="37"/>
        <v>1</v>
      </c>
      <c r="BR216">
        <f t="shared" si="37"/>
        <v>1</v>
      </c>
      <c r="BS216">
        <f t="shared" si="37"/>
        <v>1</v>
      </c>
      <c r="BT216">
        <f t="shared" si="37"/>
        <v>1</v>
      </c>
      <c r="BU216">
        <f t="shared" si="35"/>
        <v>1</v>
      </c>
      <c r="BV216">
        <f t="shared" si="35"/>
        <v>1</v>
      </c>
      <c r="BW216">
        <f t="shared" si="35"/>
        <v>1</v>
      </c>
      <c r="BX216">
        <f t="shared" si="35"/>
        <v>1</v>
      </c>
      <c r="BY216">
        <f t="shared" si="35"/>
        <v>0</v>
      </c>
    </row>
    <row r="217" spans="1:77" ht="16.3" thickTop="1" thickBot="1" x14ac:dyDescent="0.3">
      <c r="A217" s="16" t="s">
        <v>531</v>
      </c>
      <c r="B217" s="16" t="s">
        <v>580</v>
      </c>
      <c r="C217" s="16" t="s">
        <v>581</v>
      </c>
      <c r="D217" s="10">
        <f>VLOOKUP(C217, Overview!C$3:D$403, 2, FALSE)</f>
        <v>3</v>
      </c>
      <c r="E217" s="34">
        <f t="shared" si="36"/>
        <v>3.5</v>
      </c>
      <c r="F217" s="33">
        <f>IFERROR(VLOOKUP($C217, 'All Indicators - Breakdown'!$C:$GQ, F$1, FALSE), " ")</f>
        <v>1</v>
      </c>
      <c r="G217" s="33">
        <f>IFERROR(VLOOKUP($C217, 'All Indicators - Breakdown'!$C:$GQ, G$1, FALSE), " ")</f>
        <v>1</v>
      </c>
      <c r="H217" s="33">
        <f>IFERROR(VLOOKUP($C217, 'All Indicators - Breakdown'!$C:$GQ, H$1, FALSE), " ")</f>
        <v>4</v>
      </c>
      <c r="I217" s="33">
        <f>IFERROR(VLOOKUP($C217, 'All Indicators - Breakdown'!$C:$GQ, I$1, FALSE), " ")</f>
        <v>4</v>
      </c>
      <c r="J217" s="33">
        <f>IFERROR(VLOOKUP($C217, 'All Indicators - Breakdown'!$C:$GQ, J$1, FALSE), " ")</f>
        <v>3</v>
      </c>
      <c r="K217" s="33">
        <f>IFERROR(VLOOKUP($C217, 'All Indicators - Breakdown'!$C:$GQ, K$1, FALSE), " ")</f>
        <v>2</v>
      </c>
      <c r="L217" s="33">
        <f>IFERROR(VLOOKUP($C217, 'All Indicators - Breakdown'!$C:$GQ, L$1, FALSE), " ")</f>
        <v>3</v>
      </c>
      <c r="M217" s="33">
        <f>IFERROR(VLOOKUP($C217, 'All Indicators - Breakdown'!$C:$GQ, M$1, FALSE), " ")</f>
        <v>3</v>
      </c>
      <c r="N217" s="33" t="str">
        <f>IFERROR(VLOOKUP($C217, 'All Indicators - Breakdown'!$C:$GQ, N$1, FALSE), " ")</f>
        <v>N/A</v>
      </c>
      <c r="O217" s="33">
        <f>IFERROR(VLOOKUP($C217, 'All Indicators - Breakdown'!$C:$GQ, O$1, FALSE), " ")</f>
        <v>2</v>
      </c>
      <c r="P217" s="33">
        <f>IFERROR(VLOOKUP($C217, 'All Indicators - Breakdown'!$C:$GQ, P$1, FALSE), " ")</f>
        <v>1</v>
      </c>
      <c r="Q217" s="33">
        <f>IFERROR(VLOOKUP($C217, 'All Indicators - Breakdown'!$C:$GQ, Q$1, FALSE), " ")</f>
        <v>1</v>
      </c>
      <c r="R217" s="33">
        <f>IFERROR(VLOOKUP($C217, 'All Indicators - Breakdown'!$C:$GQ, R$1, FALSE), " ")</f>
        <v>2</v>
      </c>
      <c r="S217" s="33">
        <f>IFERROR(VLOOKUP($C217, 'All Indicators - Breakdown'!$C:$GQ, S$1, FALSE), " ")</f>
        <v>4</v>
      </c>
      <c r="T217" s="33">
        <f>IFERROR(VLOOKUP($C217, 'All Indicators - Breakdown'!$C:$GQ, T$1, FALSE), " ")</f>
        <v>3</v>
      </c>
      <c r="U217" s="33">
        <f>IFERROR(VLOOKUP($C217, 'All Indicators - Breakdown'!$C:$GQ, U$1, FALSE), " ")</f>
        <v>1</v>
      </c>
      <c r="V217" s="33">
        <f>IFERROR(VLOOKUP($C217, 'All Indicators - Breakdown'!$C:$GQ, V$1, FALSE), " ")</f>
        <v>1</v>
      </c>
      <c r="W217" s="33">
        <f>IFERROR(VLOOKUP($C217, 'All Indicators - Breakdown'!$C:$GQ, W$1, FALSE), " ")</f>
        <v>1</v>
      </c>
      <c r="X217" s="33">
        <f>IFERROR(VLOOKUP($C217, 'All Indicators - Breakdown'!$C:$GQ, X$1, FALSE), " ")</f>
        <v>1</v>
      </c>
      <c r="Y217" s="33">
        <f>IFERROR(VLOOKUP($C217, 'All Indicators - Breakdown'!$C:$GQ, Y$1, FALSE), " ")</f>
        <v>4</v>
      </c>
      <c r="Z217" s="33">
        <f>IFERROR(VLOOKUP($C217, 'All Indicators - Breakdown'!$C:$GQ, Z$1, FALSE), " ")</f>
        <v>3</v>
      </c>
      <c r="AA217" s="33">
        <f>IFERROR(VLOOKUP($C217, 'All Indicators - Breakdown'!$C:$GQ, AA$1, FALSE), " ")</f>
        <v>1</v>
      </c>
      <c r="AB217" s="33">
        <f>IFERROR(VLOOKUP($C217, 'All Indicators - Breakdown'!$C:$GQ, AB$1, FALSE), " ")</f>
        <v>3</v>
      </c>
      <c r="AC217" s="33">
        <f>IFERROR(VLOOKUP($C217, 'All Indicators - Breakdown'!$C:$GQ, AC$1, FALSE), " ")</f>
        <v>3</v>
      </c>
      <c r="AD217" s="33">
        <f>IFERROR(VLOOKUP($C217, 'All Indicators - Breakdown'!$C:$GQ, AD$1, FALSE), " ")</f>
        <v>1</v>
      </c>
      <c r="AE217" s="33">
        <f>IFERROR(VLOOKUP($C217, 'All Indicators - Breakdown'!$C:$HE, AE$1, FALSE), " ")</f>
        <v>4</v>
      </c>
      <c r="AF217" s="33">
        <f>IFERROR(VLOOKUP($C217, 'All Indicators - Breakdown'!$C:$HE, AF$1, FALSE), " ")</f>
        <v>3</v>
      </c>
      <c r="AG217" s="33">
        <f>IFERROR(VLOOKUP($C217, 'All Indicators - Breakdown'!$C:$HE, AG$1, FALSE), " ")</f>
        <v>4</v>
      </c>
      <c r="AH217" s="33">
        <f>IFERROR(VLOOKUP($C217, 'All Indicators - Breakdown'!$C:$HE, AH$1, FALSE), " ")</f>
        <v>4</v>
      </c>
      <c r="AI217" s="33">
        <f>IFERROR(VLOOKUP($C217, 'All Indicators - Breakdown'!$C:$HE, AI$1, FALSE), " ")</f>
        <v>4</v>
      </c>
      <c r="AJ217" s="33">
        <f>IFERROR(VLOOKUP($C217, 'All Indicators - Breakdown'!$C:$HZ, AJ$1, FALSE), " ")</f>
        <v>2</v>
      </c>
      <c r="AK217" s="33">
        <f>IFERROR(VLOOKUP($C217, 'All Indicators - Breakdown'!$C:$HZ, AK$1, FALSE), " ")</f>
        <v>4</v>
      </c>
      <c r="AL217" s="33">
        <f>IFERROR(VLOOKUP($C217, 'All Indicators - Breakdown'!$C:$HZ, AL$1, FALSE), " ")</f>
        <v>1</v>
      </c>
      <c r="AM217" s="33">
        <f>IFERROR(VLOOKUP($C217, 'All Indicators - Breakdown'!$C:$IU, AM$1, FALSE), " ")</f>
        <v>1</v>
      </c>
      <c r="AN217" s="33">
        <f>IFERROR(VLOOKUP($C217, 'All Indicators - Breakdown'!$C:$IU, AN$1, FALSE), " ")</f>
        <v>1</v>
      </c>
      <c r="AO217" s="33">
        <f>IFERROR(VLOOKUP($C217, 'All Indicators - Breakdown'!$C:$IU, AO$1, FALSE), " ")</f>
        <v>1</v>
      </c>
      <c r="AP217">
        <f t="shared" si="38"/>
        <v>4</v>
      </c>
      <c r="AQ217">
        <f t="shared" si="38"/>
        <v>4</v>
      </c>
      <c r="AR217">
        <f t="shared" si="38"/>
        <v>4</v>
      </c>
      <c r="AS217">
        <f t="shared" si="38"/>
        <v>4</v>
      </c>
      <c r="AT217">
        <f t="shared" si="38"/>
        <v>4</v>
      </c>
      <c r="AU217">
        <f t="shared" si="38"/>
        <v>4</v>
      </c>
      <c r="AV217">
        <f t="shared" si="38"/>
        <v>4</v>
      </c>
      <c r="AW217">
        <f t="shared" si="38"/>
        <v>4</v>
      </c>
      <c r="AX217">
        <f t="shared" si="38"/>
        <v>4</v>
      </c>
      <c r="AY217">
        <f t="shared" si="38"/>
        <v>3</v>
      </c>
      <c r="AZ217">
        <f t="shared" si="38"/>
        <v>3</v>
      </c>
      <c r="BA217">
        <f t="shared" si="38"/>
        <v>3</v>
      </c>
      <c r="BB217">
        <f t="shared" si="38"/>
        <v>3</v>
      </c>
      <c r="BC217">
        <f t="shared" si="38"/>
        <v>3</v>
      </c>
      <c r="BD217">
        <f t="shared" si="38"/>
        <v>3</v>
      </c>
      <c r="BE217">
        <f t="shared" si="38"/>
        <v>3</v>
      </c>
      <c r="BF217">
        <f t="shared" si="37"/>
        <v>3</v>
      </c>
      <c r="BG217">
        <f t="shared" si="37"/>
        <v>2</v>
      </c>
      <c r="BH217">
        <f t="shared" si="37"/>
        <v>2</v>
      </c>
      <c r="BI217">
        <f t="shared" si="37"/>
        <v>2</v>
      </c>
      <c r="BJ217">
        <f t="shared" si="37"/>
        <v>2</v>
      </c>
      <c r="BK217">
        <f t="shared" si="37"/>
        <v>1</v>
      </c>
      <c r="BL217">
        <f t="shared" si="37"/>
        <v>1</v>
      </c>
      <c r="BM217">
        <f t="shared" si="37"/>
        <v>1</v>
      </c>
      <c r="BN217">
        <f t="shared" si="37"/>
        <v>1</v>
      </c>
      <c r="BO217">
        <f t="shared" si="37"/>
        <v>1</v>
      </c>
      <c r="BP217">
        <f t="shared" si="37"/>
        <v>1</v>
      </c>
      <c r="BQ217">
        <f t="shared" si="37"/>
        <v>1</v>
      </c>
      <c r="BR217">
        <f t="shared" si="37"/>
        <v>1</v>
      </c>
      <c r="BS217">
        <f t="shared" si="37"/>
        <v>1</v>
      </c>
      <c r="BT217">
        <f t="shared" si="37"/>
        <v>1</v>
      </c>
      <c r="BU217">
        <f t="shared" si="35"/>
        <v>1</v>
      </c>
      <c r="BV217">
        <f t="shared" si="35"/>
        <v>1</v>
      </c>
      <c r="BW217">
        <f t="shared" si="35"/>
        <v>1</v>
      </c>
      <c r="BX217">
        <f t="shared" si="35"/>
        <v>1</v>
      </c>
      <c r="BY217">
        <f t="shared" si="35"/>
        <v>0</v>
      </c>
    </row>
    <row r="218" spans="1:77" ht="16.3" thickTop="1" thickBot="1" x14ac:dyDescent="0.3">
      <c r="A218" s="16" t="s">
        <v>531</v>
      </c>
      <c r="B218" s="16" t="s">
        <v>582</v>
      </c>
      <c r="C218" s="16" t="s">
        <v>583</v>
      </c>
      <c r="D218" s="10">
        <f>VLOOKUP(C218, Overview!C$3:D$403, 2, FALSE)</f>
        <v>4</v>
      </c>
      <c r="E218" s="34">
        <f t="shared" si="36"/>
        <v>4.2</v>
      </c>
      <c r="F218" s="33">
        <f>IFERROR(VLOOKUP($C218, 'All Indicators - Breakdown'!$C:$GQ, F$1, FALSE), " ")</f>
        <v>4</v>
      </c>
      <c r="G218" s="33">
        <f>IFERROR(VLOOKUP($C218, 'All Indicators - Breakdown'!$C:$GQ, G$1, FALSE), " ")</f>
        <v>3</v>
      </c>
      <c r="H218" s="33">
        <f>IFERROR(VLOOKUP($C218, 'All Indicators - Breakdown'!$C:$GQ, H$1, FALSE), " ")</f>
        <v>4</v>
      </c>
      <c r="I218" s="33">
        <f>IFERROR(VLOOKUP($C218, 'All Indicators - Breakdown'!$C:$GQ, I$1, FALSE), " ")</f>
        <v>4</v>
      </c>
      <c r="J218" s="33">
        <f>IFERROR(VLOOKUP($C218, 'All Indicators - Breakdown'!$C:$GQ, J$1, FALSE), " ")</f>
        <v>3</v>
      </c>
      <c r="K218" s="33">
        <f>IFERROR(VLOOKUP($C218, 'All Indicators - Breakdown'!$C:$GQ, K$1, FALSE), " ")</f>
        <v>4</v>
      </c>
      <c r="L218" s="33">
        <f>IFERROR(VLOOKUP($C218, 'All Indicators - Breakdown'!$C:$GQ, L$1, FALSE), " ")</f>
        <v>3</v>
      </c>
      <c r="M218" s="33">
        <f>IFERROR(VLOOKUP($C218, 'All Indicators - Breakdown'!$C:$GQ, M$1, FALSE), " ")</f>
        <v>4</v>
      </c>
      <c r="N218" s="33" t="str">
        <f>IFERROR(VLOOKUP($C218, 'All Indicators - Breakdown'!$C:$GQ, N$1, FALSE), " ")</f>
        <v>N/A</v>
      </c>
      <c r="O218" s="33">
        <f>IFERROR(VLOOKUP($C218, 'All Indicators - Breakdown'!$C:$GQ, O$1, FALSE), " ")</f>
        <v>2</v>
      </c>
      <c r="P218" s="33">
        <f>IFERROR(VLOOKUP($C218, 'All Indicators - Breakdown'!$C:$GQ, P$1, FALSE), " ")</f>
        <v>2</v>
      </c>
      <c r="Q218" s="33">
        <f>IFERROR(VLOOKUP($C218, 'All Indicators - Breakdown'!$C:$GQ, Q$1, FALSE), " ")</f>
        <v>1</v>
      </c>
      <c r="R218" s="33">
        <f>IFERROR(VLOOKUP($C218, 'All Indicators - Breakdown'!$C:$GQ, R$1, FALSE), " ")</f>
        <v>2</v>
      </c>
      <c r="S218" s="33">
        <f>IFERROR(VLOOKUP($C218, 'All Indicators - Breakdown'!$C:$GQ, S$1, FALSE), " ")</f>
        <v>3</v>
      </c>
      <c r="T218" s="33">
        <f>IFERROR(VLOOKUP($C218, 'All Indicators - Breakdown'!$C:$GQ, T$1, FALSE), " ")</f>
        <v>5</v>
      </c>
      <c r="U218" s="33">
        <f>IFERROR(VLOOKUP($C218, 'All Indicators - Breakdown'!$C:$GQ, U$1, FALSE), " ")</f>
        <v>5</v>
      </c>
      <c r="V218" s="33">
        <f>IFERROR(VLOOKUP($C218, 'All Indicators - Breakdown'!$C:$GQ, V$1, FALSE), " ")</f>
        <v>1</v>
      </c>
      <c r="W218" s="33">
        <f>IFERROR(VLOOKUP($C218, 'All Indicators - Breakdown'!$C:$GQ, W$1, FALSE), " ")</f>
        <v>5</v>
      </c>
      <c r="X218" s="33">
        <f>IFERROR(VLOOKUP($C218, 'All Indicators - Breakdown'!$C:$GQ, X$1, FALSE), " ")</f>
        <v>1</v>
      </c>
      <c r="Y218" s="33">
        <f>IFERROR(VLOOKUP($C218, 'All Indicators - Breakdown'!$C:$GQ, Y$1, FALSE), " ")</f>
        <v>5</v>
      </c>
      <c r="Z218" s="33">
        <f>IFERROR(VLOOKUP($C218, 'All Indicators - Breakdown'!$C:$GQ, Z$1, FALSE), " ")</f>
        <v>1</v>
      </c>
      <c r="AA218" s="33">
        <f>IFERROR(VLOOKUP($C218, 'All Indicators - Breakdown'!$C:$GQ, AA$1, FALSE), " ")</f>
        <v>1</v>
      </c>
      <c r="AB218" s="33">
        <f>IFERROR(VLOOKUP($C218, 'All Indicators - Breakdown'!$C:$GQ, AB$1, FALSE), " ")</f>
        <v>4</v>
      </c>
      <c r="AC218" s="33">
        <f>IFERROR(VLOOKUP($C218, 'All Indicators - Breakdown'!$C:$GQ, AC$1, FALSE), " ")</f>
        <v>5</v>
      </c>
      <c r="AD218" s="33">
        <f>IFERROR(VLOOKUP($C218, 'All Indicators - Breakdown'!$C:$GQ, AD$1, FALSE), " ")</f>
        <v>1</v>
      </c>
      <c r="AE218" s="33">
        <f>IFERROR(VLOOKUP($C218, 'All Indicators - Breakdown'!$C:$HE, AE$1, FALSE), " ")</f>
        <v>4</v>
      </c>
      <c r="AF218" s="33">
        <f>IFERROR(VLOOKUP($C218, 'All Indicators - Breakdown'!$C:$HE, AF$1, FALSE), " ")</f>
        <v>3</v>
      </c>
      <c r="AG218" s="33">
        <f>IFERROR(VLOOKUP($C218, 'All Indicators - Breakdown'!$C:$HE, AG$1, FALSE), " ")</f>
        <v>4</v>
      </c>
      <c r="AH218" s="33">
        <f>IFERROR(VLOOKUP($C218, 'All Indicators - Breakdown'!$C:$HE, AH$1, FALSE), " ")</f>
        <v>4</v>
      </c>
      <c r="AI218" s="33">
        <f>IFERROR(VLOOKUP($C218, 'All Indicators - Breakdown'!$C:$HE, AI$1, FALSE), " ")</f>
        <v>4</v>
      </c>
      <c r="AJ218" s="33">
        <f>IFERROR(VLOOKUP($C218, 'All Indicators - Breakdown'!$C:$HZ, AJ$1, FALSE), " ")</f>
        <v>3</v>
      </c>
      <c r="AK218" s="33">
        <f>IFERROR(VLOOKUP($C218, 'All Indicators - Breakdown'!$C:$HZ, AK$1, FALSE), " ")</f>
        <v>2</v>
      </c>
      <c r="AL218" s="33">
        <f>IFERROR(VLOOKUP($C218, 'All Indicators - Breakdown'!$C:$HZ, AL$1, FALSE), " ")</f>
        <v>1</v>
      </c>
      <c r="AM218" s="33">
        <f>IFERROR(VLOOKUP($C218, 'All Indicators - Breakdown'!$C:$IU, AM$1, FALSE), " ")</f>
        <v>3</v>
      </c>
      <c r="AN218" s="33">
        <f>IFERROR(VLOOKUP($C218, 'All Indicators - Breakdown'!$C:$IU, AN$1, FALSE), " ")</f>
        <v>1</v>
      </c>
      <c r="AO218" s="33">
        <f>IFERROR(VLOOKUP($C218, 'All Indicators - Breakdown'!$C:$IU, AO$1, FALSE), " ")</f>
        <v>1</v>
      </c>
      <c r="AP218">
        <f t="shared" si="38"/>
        <v>5</v>
      </c>
      <c r="AQ218">
        <f t="shared" si="38"/>
        <v>5</v>
      </c>
      <c r="AR218">
        <f t="shared" si="38"/>
        <v>5</v>
      </c>
      <c r="AS218">
        <f t="shared" si="38"/>
        <v>5</v>
      </c>
      <c r="AT218">
        <f t="shared" si="38"/>
        <v>5</v>
      </c>
      <c r="AU218">
        <f t="shared" si="38"/>
        <v>4</v>
      </c>
      <c r="AV218">
        <f t="shared" si="38"/>
        <v>4</v>
      </c>
      <c r="AW218">
        <f t="shared" si="38"/>
        <v>4</v>
      </c>
      <c r="AX218">
        <f t="shared" si="38"/>
        <v>4</v>
      </c>
      <c r="AY218">
        <f t="shared" si="38"/>
        <v>4</v>
      </c>
      <c r="AZ218">
        <f t="shared" si="38"/>
        <v>4</v>
      </c>
      <c r="BA218">
        <f t="shared" si="38"/>
        <v>4</v>
      </c>
      <c r="BB218">
        <f t="shared" si="38"/>
        <v>4</v>
      </c>
      <c r="BC218">
        <f t="shared" si="38"/>
        <v>4</v>
      </c>
      <c r="BD218">
        <f t="shared" si="38"/>
        <v>4</v>
      </c>
      <c r="BE218">
        <f t="shared" si="38"/>
        <v>3</v>
      </c>
      <c r="BF218">
        <f t="shared" si="37"/>
        <v>3</v>
      </c>
      <c r="BG218">
        <f t="shared" si="37"/>
        <v>3</v>
      </c>
      <c r="BH218">
        <f t="shared" si="37"/>
        <v>3</v>
      </c>
      <c r="BI218">
        <f t="shared" si="37"/>
        <v>3</v>
      </c>
      <c r="BJ218">
        <f t="shared" si="37"/>
        <v>3</v>
      </c>
      <c r="BK218">
        <f t="shared" si="37"/>
        <v>3</v>
      </c>
      <c r="BL218">
        <f t="shared" si="37"/>
        <v>2</v>
      </c>
      <c r="BM218">
        <f t="shared" si="37"/>
        <v>2</v>
      </c>
      <c r="BN218">
        <f t="shared" si="37"/>
        <v>2</v>
      </c>
      <c r="BO218">
        <f t="shared" si="37"/>
        <v>2</v>
      </c>
      <c r="BP218">
        <f t="shared" si="37"/>
        <v>1</v>
      </c>
      <c r="BQ218">
        <f t="shared" si="37"/>
        <v>1</v>
      </c>
      <c r="BR218">
        <f t="shared" si="37"/>
        <v>1</v>
      </c>
      <c r="BS218">
        <f t="shared" si="37"/>
        <v>1</v>
      </c>
      <c r="BT218">
        <f t="shared" si="37"/>
        <v>1</v>
      </c>
      <c r="BU218">
        <f t="shared" si="35"/>
        <v>1</v>
      </c>
      <c r="BV218">
        <f t="shared" si="35"/>
        <v>1</v>
      </c>
      <c r="BW218">
        <f t="shared" si="35"/>
        <v>1</v>
      </c>
      <c r="BX218">
        <f t="shared" si="35"/>
        <v>1</v>
      </c>
      <c r="BY218">
        <f t="shared" si="35"/>
        <v>0</v>
      </c>
    </row>
    <row r="219" spans="1:77" ht="16.3" thickTop="1" thickBot="1" x14ac:dyDescent="0.3">
      <c r="A219" s="16" t="s">
        <v>531</v>
      </c>
      <c r="B219" s="16" t="s">
        <v>584</v>
      </c>
      <c r="C219" s="16" t="s">
        <v>585</v>
      </c>
      <c r="D219" s="10">
        <f>VLOOKUP(C219, Overview!C$3:D$403, 2, FALSE)</f>
        <v>3</v>
      </c>
      <c r="E219" s="34">
        <f t="shared" si="36"/>
        <v>3.6</v>
      </c>
      <c r="F219" s="33">
        <f>IFERROR(VLOOKUP($C219, 'All Indicators - Breakdown'!$C:$GQ, F$1, FALSE), " ")</f>
        <v>4</v>
      </c>
      <c r="G219" s="33">
        <f>IFERROR(VLOOKUP($C219, 'All Indicators - Breakdown'!$C:$GQ, G$1, FALSE), " ")</f>
        <v>3</v>
      </c>
      <c r="H219" s="33">
        <f>IFERROR(VLOOKUP($C219, 'All Indicators - Breakdown'!$C:$GQ, H$1, FALSE), " ")</f>
        <v>3</v>
      </c>
      <c r="I219" s="33">
        <f>IFERROR(VLOOKUP($C219, 'All Indicators - Breakdown'!$C:$GQ, I$1, FALSE), " ")</f>
        <v>3</v>
      </c>
      <c r="J219" s="33">
        <f>IFERROR(VLOOKUP($C219, 'All Indicators - Breakdown'!$C:$GQ, J$1, FALSE), " ")</f>
        <v>2</v>
      </c>
      <c r="K219" s="33">
        <f>IFERROR(VLOOKUP($C219, 'All Indicators - Breakdown'!$C:$GQ, K$1, FALSE), " ")</f>
        <v>1</v>
      </c>
      <c r="L219" s="33">
        <f>IFERROR(VLOOKUP($C219, 'All Indicators - Breakdown'!$C:$GQ, L$1, FALSE), " ")</f>
        <v>2</v>
      </c>
      <c r="M219" s="33">
        <f>IFERROR(VLOOKUP($C219, 'All Indicators - Breakdown'!$C:$GQ, M$1, FALSE), " ")</f>
        <v>3</v>
      </c>
      <c r="N219" s="33" t="str">
        <f>IFERROR(VLOOKUP($C219, 'All Indicators - Breakdown'!$C:$GQ, N$1, FALSE), " ")</f>
        <v>N/A</v>
      </c>
      <c r="O219" s="33">
        <f>IFERROR(VLOOKUP($C219, 'All Indicators - Breakdown'!$C:$GQ, O$1, FALSE), " ")</f>
        <v>2</v>
      </c>
      <c r="P219" s="33">
        <f>IFERROR(VLOOKUP($C219, 'All Indicators - Breakdown'!$C:$GQ, P$1, FALSE), " ")</f>
        <v>2</v>
      </c>
      <c r="Q219" s="33">
        <f>IFERROR(VLOOKUP($C219, 'All Indicators - Breakdown'!$C:$GQ, Q$1, FALSE), " ")</f>
        <v>1</v>
      </c>
      <c r="R219" s="33">
        <f>IFERROR(VLOOKUP($C219, 'All Indicators - Breakdown'!$C:$GQ, R$1, FALSE), " ")</f>
        <v>3</v>
      </c>
      <c r="S219" s="33">
        <f>IFERROR(VLOOKUP($C219, 'All Indicators - Breakdown'!$C:$GQ, S$1, FALSE), " ")</f>
        <v>2</v>
      </c>
      <c r="T219" s="33">
        <f>IFERROR(VLOOKUP($C219, 'All Indicators - Breakdown'!$C:$GQ, T$1, FALSE), " ")</f>
        <v>2</v>
      </c>
      <c r="U219" s="33">
        <f>IFERROR(VLOOKUP($C219, 'All Indicators - Breakdown'!$C:$GQ, U$1, FALSE), " ")</f>
        <v>1</v>
      </c>
      <c r="V219" s="33">
        <f>IFERROR(VLOOKUP($C219, 'All Indicators - Breakdown'!$C:$GQ, V$1, FALSE), " ")</f>
        <v>1</v>
      </c>
      <c r="W219" s="33">
        <f>IFERROR(VLOOKUP($C219, 'All Indicators - Breakdown'!$C:$GQ, W$1, FALSE), " ")</f>
        <v>4</v>
      </c>
      <c r="X219" s="33">
        <f>IFERROR(VLOOKUP($C219, 'All Indicators - Breakdown'!$C:$GQ, X$1, FALSE), " ")</f>
        <v>1</v>
      </c>
      <c r="Y219" s="33">
        <f>IFERROR(VLOOKUP($C219, 'All Indicators - Breakdown'!$C:$GQ, Y$1, FALSE), " ")</f>
        <v>5</v>
      </c>
      <c r="Z219" s="33">
        <f>IFERROR(VLOOKUP($C219, 'All Indicators - Breakdown'!$C:$GQ, Z$1, FALSE), " ")</f>
        <v>3</v>
      </c>
      <c r="AA219" s="33">
        <f>IFERROR(VLOOKUP($C219, 'All Indicators - Breakdown'!$C:$GQ, AA$1, FALSE), " ")</f>
        <v>2</v>
      </c>
      <c r="AB219" s="33">
        <f>IFERROR(VLOOKUP($C219, 'All Indicators - Breakdown'!$C:$GQ, AB$1, FALSE), " ")</f>
        <v>3</v>
      </c>
      <c r="AC219" s="33">
        <f>IFERROR(VLOOKUP($C219, 'All Indicators - Breakdown'!$C:$GQ, AC$1, FALSE), " ")</f>
        <v>5</v>
      </c>
      <c r="AD219" s="33">
        <f>IFERROR(VLOOKUP($C219, 'All Indicators - Breakdown'!$C:$GQ, AD$1, FALSE), " ")</f>
        <v>1</v>
      </c>
      <c r="AE219" s="33">
        <f>IFERROR(VLOOKUP($C219, 'All Indicators - Breakdown'!$C:$HE, AE$1, FALSE), " ")</f>
        <v>3</v>
      </c>
      <c r="AF219" s="33">
        <f>IFERROR(VLOOKUP($C219, 'All Indicators - Breakdown'!$C:$HE, AF$1, FALSE), " ")</f>
        <v>2</v>
      </c>
      <c r="AG219" s="33">
        <f>IFERROR(VLOOKUP($C219, 'All Indicators - Breakdown'!$C:$HE, AG$1, FALSE), " ")</f>
        <v>4</v>
      </c>
      <c r="AH219" s="33">
        <f>IFERROR(VLOOKUP($C219, 'All Indicators - Breakdown'!$C:$HE, AH$1, FALSE), " ")</f>
        <v>4</v>
      </c>
      <c r="AI219" s="33">
        <f>IFERROR(VLOOKUP($C219, 'All Indicators - Breakdown'!$C:$HE, AI$1, FALSE), " ")</f>
        <v>4</v>
      </c>
      <c r="AJ219" s="33">
        <f>IFERROR(VLOOKUP($C219, 'All Indicators - Breakdown'!$C:$HZ, AJ$1, FALSE), " ")</f>
        <v>4</v>
      </c>
      <c r="AK219" s="33">
        <f>IFERROR(VLOOKUP($C219, 'All Indicators - Breakdown'!$C:$HZ, AK$1, FALSE), " ")</f>
        <v>3</v>
      </c>
      <c r="AL219" s="33">
        <f>IFERROR(VLOOKUP($C219, 'All Indicators - Breakdown'!$C:$HZ, AL$1, FALSE), " ")</f>
        <v>1</v>
      </c>
      <c r="AM219" s="33">
        <f>IFERROR(VLOOKUP($C219, 'All Indicators - Breakdown'!$C:$IU, AM$1, FALSE), " ")</f>
        <v>1</v>
      </c>
      <c r="AN219" s="33">
        <f>IFERROR(VLOOKUP($C219, 'All Indicators - Breakdown'!$C:$IU, AN$1, FALSE), " ")</f>
        <v>1</v>
      </c>
      <c r="AO219" s="33">
        <f>IFERROR(VLOOKUP($C219, 'All Indicators - Breakdown'!$C:$IU, AO$1, FALSE), " ")</f>
        <v>1</v>
      </c>
      <c r="AP219">
        <f t="shared" si="38"/>
        <v>5</v>
      </c>
      <c r="AQ219">
        <f t="shared" si="38"/>
        <v>5</v>
      </c>
      <c r="AR219">
        <f t="shared" si="38"/>
        <v>4</v>
      </c>
      <c r="AS219">
        <f t="shared" si="38"/>
        <v>4</v>
      </c>
      <c r="AT219">
        <f t="shared" si="38"/>
        <v>4</v>
      </c>
      <c r="AU219">
        <f t="shared" si="38"/>
        <v>4</v>
      </c>
      <c r="AV219">
        <f t="shared" si="38"/>
        <v>4</v>
      </c>
      <c r="AW219">
        <f t="shared" si="38"/>
        <v>4</v>
      </c>
      <c r="AX219">
        <f t="shared" si="38"/>
        <v>3</v>
      </c>
      <c r="AY219">
        <f t="shared" si="38"/>
        <v>3</v>
      </c>
      <c r="AZ219">
        <f t="shared" si="38"/>
        <v>3</v>
      </c>
      <c r="BA219">
        <f t="shared" si="38"/>
        <v>3</v>
      </c>
      <c r="BB219">
        <f t="shared" si="38"/>
        <v>3</v>
      </c>
      <c r="BC219">
        <f t="shared" si="38"/>
        <v>3</v>
      </c>
      <c r="BD219">
        <f t="shared" si="38"/>
        <v>3</v>
      </c>
      <c r="BE219">
        <f t="shared" ref="BE219:BT234" si="39">IFERROR(LARGE($F219:$AO219, BE$1), 0)</f>
        <v>3</v>
      </c>
      <c r="BF219">
        <f t="shared" si="39"/>
        <v>3</v>
      </c>
      <c r="BG219">
        <f t="shared" si="39"/>
        <v>2</v>
      </c>
      <c r="BH219">
        <f t="shared" si="39"/>
        <v>2</v>
      </c>
      <c r="BI219">
        <f t="shared" si="39"/>
        <v>2</v>
      </c>
      <c r="BJ219">
        <f t="shared" si="39"/>
        <v>2</v>
      </c>
      <c r="BK219">
        <f t="shared" si="39"/>
        <v>2</v>
      </c>
      <c r="BL219">
        <f t="shared" si="39"/>
        <v>2</v>
      </c>
      <c r="BM219">
        <f t="shared" si="39"/>
        <v>2</v>
      </c>
      <c r="BN219">
        <f t="shared" si="39"/>
        <v>2</v>
      </c>
      <c r="BO219">
        <f t="shared" si="39"/>
        <v>1</v>
      </c>
      <c r="BP219">
        <f t="shared" si="39"/>
        <v>1</v>
      </c>
      <c r="BQ219">
        <f t="shared" si="39"/>
        <v>1</v>
      </c>
      <c r="BR219">
        <f t="shared" si="39"/>
        <v>1</v>
      </c>
      <c r="BS219">
        <f t="shared" si="39"/>
        <v>1</v>
      </c>
      <c r="BT219">
        <f t="shared" si="39"/>
        <v>1</v>
      </c>
      <c r="BU219">
        <f t="shared" si="35"/>
        <v>1</v>
      </c>
      <c r="BV219">
        <f t="shared" si="35"/>
        <v>1</v>
      </c>
      <c r="BW219">
        <f t="shared" si="35"/>
        <v>1</v>
      </c>
      <c r="BX219">
        <f t="shared" si="35"/>
        <v>1</v>
      </c>
      <c r="BY219">
        <f t="shared" si="35"/>
        <v>0</v>
      </c>
    </row>
    <row r="220" spans="1:77" ht="16.3" thickTop="1" thickBot="1" x14ac:dyDescent="0.3">
      <c r="A220" s="16" t="s">
        <v>531</v>
      </c>
      <c r="B220" s="16" t="s">
        <v>586</v>
      </c>
      <c r="C220" s="16" t="s">
        <v>587</v>
      </c>
      <c r="D220" s="10">
        <f>VLOOKUP(C220, Overview!C$3:D$403, 2, FALSE)</f>
        <v>3</v>
      </c>
      <c r="E220" s="34">
        <f t="shared" si="36"/>
        <v>3.8</v>
      </c>
      <c r="F220" s="33">
        <f>IFERROR(VLOOKUP($C220, 'All Indicators - Breakdown'!$C:$GQ, F$1, FALSE), " ")</f>
        <v>3</v>
      </c>
      <c r="G220" s="33">
        <f>IFERROR(VLOOKUP($C220, 'All Indicators - Breakdown'!$C:$GQ, G$1, FALSE), " ")</f>
        <v>3</v>
      </c>
      <c r="H220" s="33">
        <f>IFERROR(VLOOKUP($C220, 'All Indicators - Breakdown'!$C:$GQ, H$1, FALSE), " ")</f>
        <v>3</v>
      </c>
      <c r="I220" s="33">
        <f>IFERROR(VLOOKUP($C220, 'All Indicators - Breakdown'!$C:$GQ, I$1, FALSE), " ")</f>
        <v>3</v>
      </c>
      <c r="J220" s="33">
        <f>IFERROR(VLOOKUP($C220, 'All Indicators - Breakdown'!$C:$GQ, J$1, FALSE), " ")</f>
        <v>3</v>
      </c>
      <c r="K220" s="33">
        <f>IFERROR(VLOOKUP($C220, 'All Indicators - Breakdown'!$C:$GQ, K$1, FALSE), " ")</f>
        <v>3</v>
      </c>
      <c r="L220" s="33">
        <f>IFERROR(VLOOKUP($C220, 'All Indicators - Breakdown'!$C:$GQ, L$1, FALSE), " ")</f>
        <v>3</v>
      </c>
      <c r="M220" s="33">
        <f>IFERROR(VLOOKUP($C220, 'All Indicators - Breakdown'!$C:$GQ, M$1, FALSE), " ")</f>
        <v>4</v>
      </c>
      <c r="N220" s="33" t="str">
        <f>IFERROR(VLOOKUP($C220, 'All Indicators - Breakdown'!$C:$GQ, N$1, FALSE), " ")</f>
        <v>N/A</v>
      </c>
      <c r="O220" s="33">
        <f>IFERROR(VLOOKUP($C220, 'All Indicators - Breakdown'!$C:$GQ, O$1, FALSE), " ")</f>
        <v>2</v>
      </c>
      <c r="P220" s="33">
        <f>IFERROR(VLOOKUP($C220, 'All Indicators - Breakdown'!$C:$GQ, P$1, FALSE), " ")</f>
        <v>2</v>
      </c>
      <c r="Q220" s="33">
        <f>IFERROR(VLOOKUP($C220, 'All Indicators - Breakdown'!$C:$GQ, Q$1, FALSE), " ")</f>
        <v>1</v>
      </c>
      <c r="R220" s="33">
        <f>IFERROR(VLOOKUP($C220, 'All Indicators - Breakdown'!$C:$GQ, R$1, FALSE), " ")</f>
        <v>1</v>
      </c>
      <c r="S220" s="33">
        <f>IFERROR(VLOOKUP($C220, 'All Indicators - Breakdown'!$C:$GQ, S$1, FALSE), " ")</f>
        <v>2</v>
      </c>
      <c r="T220" s="33">
        <f>IFERROR(VLOOKUP($C220, 'All Indicators - Breakdown'!$C:$GQ, T$1, FALSE), " ")</f>
        <v>2</v>
      </c>
      <c r="U220" s="33">
        <f>IFERROR(VLOOKUP($C220, 'All Indicators - Breakdown'!$C:$GQ, U$1, FALSE), " ")</f>
        <v>5</v>
      </c>
      <c r="V220" s="33">
        <f>IFERROR(VLOOKUP($C220, 'All Indicators - Breakdown'!$C:$GQ, V$1, FALSE), " ")</f>
        <v>3</v>
      </c>
      <c r="W220" s="33">
        <f>IFERROR(VLOOKUP($C220, 'All Indicators - Breakdown'!$C:$GQ, W$1, FALSE), " ")</f>
        <v>4</v>
      </c>
      <c r="X220" s="33">
        <f>IFERROR(VLOOKUP($C220, 'All Indicators - Breakdown'!$C:$GQ, X$1, FALSE), " ")</f>
        <v>1</v>
      </c>
      <c r="Y220" s="33">
        <f>IFERROR(VLOOKUP($C220, 'All Indicators - Breakdown'!$C:$GQ, Y$1, FALSE), " ")</f>
        <v>5</v>
      </c>
      <c r="Z220" s="33">
        <f>IFERROR(VLOOKUP($C220, 'All Indicators - Breakdown'!$C:$GQ, Z$1, FALSE), " ")</f>
        <v>1</v>
      </c>
      <c r="AA220" s="33">
        <f>IFERROR(VLOOKUP($C220, 'All Indicators - Breakdown'!$C:$GQ, AA$1, FALSE), " ")</f>
        <v>1</v>
      </c>
      <c r="AB220" s="33">
        <f>IFERROR(VLOOKUP($C220, 'All Indicators - Breakdown'!$C:$GQ, AB$1, FALSE), " ")</f>
        <v>3</v>
      </c>
      <c r="AC220" s="33">
        <f>IFERROR(VLOOKUP($C220, 'All Indicators - Breakdown'!$C:$GQ, AC$1, FALSE), " ")</f>
        <v>4</v>
      </c>
      <c r="AD220" s="33">
        <f>IFERROR(VLOOKUP($C220, 'All Indicators - Breakdown'!$C:$GQ, AD$1, FALSE), " ")</f>
        <v>1</v>
      </c>
      <c r="AE220" s="33">
        <f>IFERROR(VLOOKUP($C220, 'All Indicators - Breakdown'!$C:$HE, AE$1, FALSE), " ")</f>
        <v>4</v>
      </c>
      <c r="AF220" s="33">
        <f>IFERROR(VLOOKUP($C220, 'All Indicators - Breakdown'!$C:$HE, AF$1, FALSE), " ")</f>
        <v>3</v>
      </c>
      <c r="AG220" s="33">
        <f>IFERROR(VLOOKUP($C220, 'All Indicators - Breakdown'!$C:$HE, AG$1, FALSE), " ")</f>
        <v>4</v>
      </c>
      <c r="AH220" s="33">
        <f>IFERROR(VLOOKUP($C220, 'All Indicators - Breakdown'!$C:$HE, AH$1, FALSE), " ")</f>
        <v>4</v>
      </c>
      <c r="AI220" s="33">
        <f>IFERROR(VLOOKUP($C220, 'All Indicators - Breakdown'!$C:$HE, AI$1, FALSE), " ")</f>
        <v>4</v>
      </c>
      <c r="AJ220" s="33">
        <f>IFERROR(VLOOKUP($C220, 'All Indicators - Breakdown'!$C:$HZ, AJ$1, FALSE), " ")</f>
        <v>4</v>
      </c>
      <c r="AK220" s="33">
        <f>IFERROR(VLOOKUP($C220, 'All Indicators - Breakdown'!$C:$HZ, AK$1, FALSE), " ")</f>
        <v>5</v>
      </c>
      <c r="AL220" s="33">
        <f>IFERROR(VLOOKUP($C220, 'All Indicators - Breakdown'!$C:$HZ, AL$1, FALSE), " ")</f>
        <v>1</v>
      </c>
      <c r="AM220" s="33">
        <f>IFERROR(VLOOKUP($C220, 'All Indicators - Breakdown'!$C:$IU, AM$1, FALSE), " ")</f>
        <v>1</v>
      </c>
      <c r="AN220" s="33">
        <f>IFERROR(VLOOKUP($C220, 'All Indicators - Breakdown'!$C:$IU, AN$1, FALSE), " ")</f>
        <v>1</v>
      </c>
      <c r="AO220" s="33">
        <f>IFERROR(VLOOKUP($C220, 'All Indicators - Breakdown'!$C:$IU, AO$1, FALSE), " ")</f>
        <v>1</v>
      </c>
      <c r="AP220">
        <f t="shared" ref="AP220:BE235" si="40">IFERROR(LARGE($F220:$AO220, AP$1), 0)</f>
        <v>5</v>
      </c>
      <c r="AQ220">
        <f t="shared" si="40"/>
        <v>5</v>
      </c>
      <c r="AR220">
        <f t="shared" si="40"/>
        <v>5</v>
      </c>
      <c r="AS220">
        <f t="shared" si="40"/>
        <v>4</v>
      </c>
      <c r="AT220">
        <f t="shared" si="40"/>
        <v>4</v>
      </c>
      <c r="AU220">
        <f t="shared" si="40"/>
        <v>4</v>
      </c>
      <c r="AV220">
        <f t="shared" si="40"/>
        <v>4</v>
      </c>
      <c r="AW220">
        <f t="shared" si="40"/>
        <v>4</v>
      </c>
      <c r="AX220">
        <f t="shared" si="40"/>
        <v>4</v>
      </c>
      <c r="AY220">
        <f t="shared" si="40"/>
        <v>4</v>
      </c>
      <c r="AZ220">
        <f t="shared" si="40"/>
        <v>4</v>
      </c>
      <c r="BA220">
        <f t="shared" si="40"/>
        <v>3</v>
      </c>
      <c r="BB220">
        <f t="shared" si="40"/>
        <v>3</v>
      </c>
      <c r="BC220">
        <f t="shared" si="40"/>
        <v>3</v>
      </c>
      <c r="BD220">
        <f t="shared" si="40"/>
        <v>3</v>
      </c>
      <c r="BE220">
        <f t="shared" si="40"/>
        <v>3</v>
      </c>
      <c r="BF220">
        <f t="shared" si="39"/>
        <v>3</v>
      </c>
      <c r="BG220">
        <f t="shared" si="39"/>
        <v>3</v>
      </c>
      <c r="BH220">
        <f t="shared" si="39"/>
        <v>3</v>
      </c>
      <c r="BI220">
        <f t="shared" si="39"/>
        <v>3</v>
      </c>
      <c r="BJ220">
        <f t="shared" si="39"/>
        <v>3</v>
      </c>
      <c r="BK220">
        <f t="shared" si="39"/>
        <v>2</v>
      </c>
      <c r="BL220">
        <f t="shared" si="39"/>
        <v>2</v>
      </c>
      <c r="BM220">
        <f t="shared" si="39"/>
        <v>2</v>
      </c>
      <c r="BN220">
        <f t="shared" si="39"/>
        <v>2</v>
      </c>
      <c r="BO220">
        <f t="shared" si="39"/>
        <v>1</v>
      </c>
      <c r="BP220">
        <f t="shared" si="39"/>
        <v>1</v>
      </c>
      <c r="BQ220">
        <f t="shared" si="39"/>
        <v>1</v>
      </c>
      <c r="BR220">
        <f t="shared" si="39"/>
        <v>1</v>
      </c>
      <c r="BS220">
        <f t="shared" si="39"/>
        <v>1</v>
      </c>
      <c r="BT220">
        <f t="shared" si="39"/>
        <v>1</v>
      </c>
      <c r="BU220">
        <f t="shared" si="35"/>
        <v>1</v>
      </c>
      <c r="BV220">
        <f t="shared" si="35"/>
        <v>1</v>
      </c>
      <c r="BW220">
        <f t="shared" si="35"/>
        <v>1</v>
      </c>
      <c r="BX220">
        <f t="shared" si="35"/>
        <v>1</v>
      </c>
      <c r="BY220">
        <f t="shared" si="35"/>
        <v>0</v>
      </c>
    </row>
    <row r="221" spans="1:77" ht="16.3" thickTop="1" thickBot="1" x14ac:dyDescent="0.3">
      <c r="A221" s="16" t="s">
        <v>588</v>
      </c>
      <c r="B221" s="16" t="s">
        <v>589</v>
      </c>
      <c r="C221" s="16" t="s">
        <v>590</v>
      </c>
      <c r="D221" s="10">
        <f>VLOOKUP(C221, Overview!C$3:D$403, 2, FALSE)</f>
        <v>3</v>
      </c>
      <c r="E221" s="34">
        <f t="shared" si="36"/>
        <v>3.7</v>
      </c>
      <c r="F221" s="33">
        <f>IFERROR(VLOOKUP($C221, 'All Indicators - Breakdown'!$C:$GQ, F$1, FALSE), " ")</f>
        <v>4</v>
      </c>
      <c r="G221" s="33">
        <f>IFERROR(VLOOKUP($C221, 'All Indicators - Breakdown'!$C:$GQ, G$1, FALSE), " ")</f>
        <v>3</v>
      </c>
      <c r="H221" s="33">
        <f>IFERROR(VLOOKUP($C221, 'All Indicators - Breakdown'!$C:$GQ, H$1, FALSE), " ")</f>
        <v>4</v>
      </c>
      <c r="I221" s="33">
        <f>IFERROR(VLOOKUP($C221, 'All Indicators - Breakdown'!$C:$GQ, I$1, FALSE), " ")</f>
        <v>4</v>
      </c>
      <c r="J221" s="33">
        <f>IFERROR(VLOOKUP($C221, 'All Indicators - Breakdown'!$C:$GQ, J$1, FALSE), " ")</f>
        <v>3</v>
      </c>
      <c r="K221" s="33">
        <f>IFERROR(VLOOKUP($C221, 'All Indicators - Breakdown'!$C:$GQ, K$1, FALSE), " ")</f>
        <v>1</v>
      </c>
      <c r="L221" s="33">
        <f>IFERROR(VLOOKUP($C221, 'All Indicators - Breakdown'!$C:$GQ, L$1, FALSE), " ")</f>
        <v>1</v>
      </c>
      <c r="M221" s="33">
        <f>IFERROR(VLOOKUP($C221, 'All Indicators - Breakdown'!$C:$GQ, M$1, FALSE), " ")</f>
        <v>2</v>
      </c>
      <c r="N221" s="33">
        <f>IFERROR(VLOOKUP($C221, 'All Indicators - Breakdown'!$C:$GQ, N$1, FALSE), " ")</f>
        <v>3</v>
      </c>
      <c r="O221" s="33">
        <f>IFERROR(VLOOKUP($C221, 'All Indicators - Breakdown'!$C:$GQ, O$1, FALSE), " ")</f>
        <v>3</v>
      </c>
      <c r="P221" s="33">
        <f>IFERROR(VLOOKUP($C221, 'All Indicators - Breakdown'!$C:$GQ, P$1, FALSE), " ")</f>
        <v>2</v>
      </c>
      <c r="Q221" s="33">
        <f>IFERROR(VLOOKUP($C221, 'All Indicators - Breakdown'!$C:$GQ, Q$1, FALSE), " ")</f>
        <v>1</v>
      </c>
      <c r="R221" s="33">
        <f>IFERROR(VLOOKUP($C221, 'All Indicators - Breakdown'!$C:$GQ, R$1, FALSE), " ")</f>
        <v>2</v>
      </c>
      <c r="S221" s="33">
        <f>IFERROR(VLOOKUP($C221, 'All Indicators - Breakdown'!$C:$GQ, S$1, FALSE), " ")</f>
        <v>3</v>
      </c>
      <c r="T221" s="33">
        <f>IFERROR(VLOOKUP($C221, 'All Indicators - Breakdown'!$C:$GQ, T$1, FALSE), " ")</f>
        <v>3</v>
      </c>
      <c r="U221" s="33">
        <f>IFERROR(VLOOKUP($C221, 'All Indicators - Breakdown'!$C:$GQ, U$1, FALSE), " ")</f>
        <v>3</v>
      </c>
      <c r="V221" s="33">
        <f>IFERROR(VLOOKUP($C221, 'All Indicators - Breakdown'!$C:$GQ, V$1, FALSE), " ")</f>
        <v>1</v>
      </c>
      <c r="W221" s="33">
        <f>IFERROR(VLOOKUP($C221, 'All Indicators - Breakdown'!$C:$GQ, W$1, FALSE), " ")</f>
        <v>4</v>
      </c>
      <c r="X221" s="33">
        <f>IFERROR(VLOOKUP($C221, 'All Indicators - Breakdown'!$C:$GQ, X$1, FALSE), " ")</f>
        <v>1</v>
      </c>
      <c r="Y221" s="33">
        <f>IFERROR(VLOOKUP($C221, 'All Indicators - Breakdown'!$C:$GQ, Y$1, FALSE), " ")</f>
        <v>4</v>
      </c>
      <c r="Z221" s="33">
        <f>IFERROR(VLOOKUP($C221, 'All Indicators - Breakdown'!$C:$GQ, Z$1, FALSE), " ")</f>
        <v>3</v>
      </c>
      <c r="AA221" s="33">
        <f>IFERROR(VLOOKUP($C221, 'All Indicators - Breakdown'!$C:$GQ, AA$1, FALSE), " ")</f>
        <v>1</v>
      </c>
      <c r="AB221" s="33">
        <f>IFERROR(VLOOKUP($C221, 'All Indicators - Breakdown'!$C:$GQ, AB$1, FALSE), " ")</f>
        <v>3</v>
      </c>
      <c r="AC221" s="33">
        <f>IFERROR(VLOOKUP($C221, 'All Indicators - Breakdown'!$C:$GQ, AC$1, FALSE), " ")</f>
        <v>5</v>
      </c>
      <c r="AD221" s="33">
        <f>IFERROR(VLOOKUP($C221, 'All Indicators - Breakdown'!$C:$GQ, AD$1, FALSE), " ")</f>
        <v>2</v>
      </c>
      <c r="AE221" s="33">
        <f>IFERROR(VLOOKUP($C221, 'All Indicators - Breakdown'!$C:$HE, AE$1, FALSE), " ")</f>
        <v>4</v>
      </c>
      <c r="AF221" s="33">
        <f>IFERROR(VLOOKUP($C221, 'All Indicators - Breakdown'!$C:$HE, AF$1, FALSE), " ")</f>
        <v>3</v>
      </c>
      <c r="AG221" s="33">
        <f>IFERROR(VLOOKUP($C221, 'All Indicators - Breakdown'!$C:$HE, AG$1, FALSE), " ")</f>
        <v>4</v>
      </c>
      <c r="AH221" s="33">
        <f>IFERROR(VLOOKUP($C221, 'All Indicators - Breakdown'!$C:$HE, AH$1, FALSE), " ")</f>
        <v>4</v>
      </c>
      <c r="AI221" s="33">
        <f>IFERROR(VLOOKUP($C221, 'All Indicators - Breakdown'!$C:$HE, AI$1, FALSE), " ")</f>
        <v>4</v>
      </c>
      <c r="AJ221" s="33">
        <f>IFERROR(VLOOKUP($C221, 'All Indicators - Breakdown'!$C:$HZ, AJ$1, FALSE), " ")</f>
        <v>4</v>
      </c>
      <c r="AK221" s="33">
        <f>IFERROR(VLOOKUP($C221, 'All Indicators - Breakdown'!$C:$HZ, AK$1, FALSE), " ")</f>
        <v>2</v>
      </c>
      <c r="AL221" s="33">
        <f>IFERROR(VLOOKUP($C221, 'All Indicators - Breakdown'!$C:$HZ, AL$1, FALSE), " ")</f>
        <v>1</v>
      </c>
      <c r="AM221" s="33">
        <f>IFERROR(VLOOKUP($C221, 'All Indicators - Breakdown'!$C:$IU, AM$1, FALSE), " ")</f>
        <v>2</v>
      </c>
      <c r="AN221" s="33">
        <f>IFERROR(VLOOKUP($C221, 'All Indicators - Breakdown'!$C:$IU, AN$1, FALSE), " ")</f>
        <v>1</v>
      </c>
      <c r="AO221" s="33">
        <f>IFERROR(VLOOKUP($C221, 'All Indicators - Breakdown'!$C:$IU, AO$1, FALSE), " ")</f>
        <v>1</v>
      </c>
      <c r="AP221">
        <f t="shared" si="40"/>
        <v>5</v>
      </c>
      <c r="AQ221">
        <f t="shared" si="40"/>
        <v>4</v>
      </c>
      <c r="AR221">
        <f t="shared" si="40"/>
        <v>4</v>
      </c>
      <c r="AS221">
        <f t="shared" si="40"/>
        <v>4</v>
      </c>
      <c r="AT221">
        <f t="shared" si="40"/>
        <v>4</v>
      </c>
      <c r="AU221">
        <f t="shared" si="40"/>
        <v>4</v>
      </c>
      <c r="AV221">
        <f t="shared" si="40"/>
        <v>4</v>
      </c>
      <c r="AW221">
        <f t="shared" si="40"/>
        <v>4</v>
      </c>
      <c r="AX221">
        <f t="shared" si="40"/>
        <v>4</v>
      </c>
      <c r="AY221">
        <f t="shared" si="40"/>
        <v>4</v>
      </c>
      <c r="AZ221">
        <f t="shared" si="40"/>
        <v>4</v>
      </c>
      <c r="BA221">
        <f t="shared" si="40"/>
        <v>3</v>
      </c>
      <c r="BB221">
        <f t="shared" si="40"/>
        <v>3</v>
      </c>
      <c r="BC221">
        <f t="shared" si="40"/>
        <v>3</v>
      </c>
      <c r="BD221">
        <f t="shared" si="40"/>
        <v>3</v>
      </c>
      <c r="BE221">
        <f t="shared" si="40"/>
        <v>3</v>
      </c>
      <c r="BF221">
        <f t="shared" si="39"/>
        <v>3</v>
      </c>
      <c r="BG221">
        <f t="shared" si="39"/>
        <v>3</v>
      </c>
      <c r="BH221">
        <f t="shared" si="39"/>
        <v>3</v>
      </c>
      <c r="BI221">
        <f t="shared" si="39"/>
        <v>3</v>
      </c>
      <c r="BJ221">
        <f t="shared" si="39"/>
        <v>3</v>
      </c>
      <c r="BK221">
        <f t="shared" si="39"/>
        <v>2</v>
      </c>
      <c r="BL221">
        <f t="shared" si="39"/>
        <v>2</v>
      </c>
      <c r="BM221">
        <f t="shared" si="39"/>
        <v>2</v>
      </c>
      <c r="BN221">
        <f t="shared" si="39"/>
        <v>2</v>
      </c>
      <c r="BO221">
        <f t="shared" si="39"/>
        <v>2</v>
      </c>
      <c r="BP221">
        <f t="shared" si="39"/>
        <v>2</v>
      </c>
      <c r="BQ221">
        <f t="shared" si="39"/>
        <v>1</v>
      </c>
      <c r="BR221">
        <f t="shared" si="39"/>
        <v>1</v>
      </c>
      <c r="BS221">
        <f t="shared" si="39"/>
        <v>1</v>
      </c>
      <c r="BT221">
        <f t="shared" si="39"/>
        <v>1</v>
      </c>
      <c r="BU221">
        <f t="shared" si="35"/>
        <v>1</v>
      </c>
      <c r="BV221">
        <f t="shared" si="35"/>
        <v>1</v>
      </c>
      <c r="BW221">
        <f t="shared" si="35"/>
        <v>1</v>
      </c>
      <c r="BX221">
        <f t="shared" si="35"/>
        <v>1</v>
      </c>
      <c r="BY221">
        <f t="shared" si="35"/>
        <v>1</v>
      </c>
    </row>
    <row r="222" spans="1:77" ht="16.3" thickTop="1" thickBot="1" x14ac:dyDescent="0.3">
      <c r="A222" s="16" t="s">
        <v>588</v>
      </c>
      <c r="B222" s="16" t="s">
        <v>591</v>
      </c>
      <c r="C222" s="16" t="s">
        <v>592</v>
      </c>
      <c r="D222" s="10">
        <f>VLOOKUP(C222, Overview!C$3:D$403, 2, FALSE)</f>
        <v>3</v>
      </c>
      <c r="E222" s="34">
        <f t="shared" si="36"/>
        <v>3.8</v>
      </c>
      <c r="F222" s="33">
        <f>IFERROR(VLOOKUP($C222, 'All Indicators - Breakdown'!$C:$GQ, F$1, FALSE), " ")</f>
        <v>4</v>
      </c>
      <c r="G222" s="33">
        <f>IFERROR(VLOOKUP($C222, 'All Indicators - Breakdown'!$C:$GQ, G$1, FALSE), " ")</f>
        <v>4</v>
      </c>
      <c r="H222" s="33">
        <f>IFERROR(VLOOKUP($C222, 'All Indicators - Breakdown'!$C:$GQ, H$1, FALSE), " ")</f>
        <v>4</v>
      </c>
      <c r="I222" s="33">
        <f>IFERROR(VLOOKUP($C222, 'All Indicators - Breakdown'!$C:$GQ, I$1, FALSE), " ")</f>
        <v>4</v>
      </c>
      <c r="J222" s="33">
        <f>IFERROR(VLOOKUP($C222, 'All Indicators - Breakdown'!$C:$GQ, J$1, FALSE), " ")</f>
        <v>2</v>
      </c>
      <c r="K222" s="33">
        <f>IFERROR(VLOOKUP($C222, 'All Indicators - Breakdown'!$C:$GQ, K$1, FALSE), " ")</f>
        <v>1</v>
      </c>
      <c r="L222" s="33">
        <f>IFERROR(VLOOKUP($C222, 'All Indicators - Breakdown'!$C:$GQ, L$1, FALSE), " ")</f>
        <v>2</v>
      </c>
      <c r="M222" s="33">
        <f>IFERROR(VLOOKUP($C222, 'All Indicators - Breakdown'!$C:$GQ, M$1, FALSE), " ")</f>
        <v>3</v>
      </c>
      <c r="N222" s="33" t="str">
        <f>IFERROR(VLOOKUP($C222, 'All Indicators - Breakdown'!$C:$GQ, N$1, FALSE), " ")</f>
        <v>N/A</v>
      </c>
      <c r="O222" s="33">
        <f>IFERROR(VLOOKUP($C222, 'All Indicators - Breakdown'!$C:$GQ, O$1, FALSE), " ")</f>
        <v>3</v>
      </c>
      <c r="P222" s="33">
        <f>IFERROR(VLOOKUP($C222, 'All Indicators - Breakdown'!$C:$GQ, P$1, FALSE), " ")</f>
        <v>2</v>
      </c>
      <c r="Q222" s="33">
        <f>IFERROR(VLOOKUP($C222, 'All Indicators - Breakdown'!$C:$GQ, Q$1, FALSE), " ")</f>
        <v>1</v>
      </c>
      <c r="R222" s="33">
        <f>IFERROR(VLOOKUP($C222, 'All Indicators - Breakdown'!$C:$GQ, R$1, FALSE), " ")</f>
        <v>2</v>
      </c>
      <c r="S222" s="33">
        <f>IFERROR(VLOOKUP($C222, 'All Indicators - Breakdown'!$C:$GQ, S$1, FALSE), " ")</f>
        <v>3</v>
      </c>
      <c r="T222" s="33">
        <f>IFERROR(VLOOKUP($C222, 'All Indicators - Breakdown'!$C:$GQ, T$1, FALSE), " ")</f>
        <v>3</v>
      </c>
      <c r="U222" s="33">
        <f>IFERROR(VLOOKUP($C222, 'All Indicators - Breakdown'!$C:$GQ, U$1, FALSE), " ")</f>
        <v>3</v>
      </c>
      <c r="V222" s="33">
        <f>IFERROR(VLOOKUP($C222, 'All Indicators - Breakdown'!$C:$GQ, V$1, FALSE), " ")</f>
        <v>1</v>
      </c>
      <c r="W222" s="33">
        <f>IFERROR(VLOOKUP($C222, 'All Indicators - Breakdown'!$C:$GQ, W$1, FALSE), " ")</f>
        <v>5</v>
      </c>
      <c r="X222" s="33">
        <f>IFERROR(VLOOKUP($C222, 'All Indicators - Breakdown'!$C:$GQ, X$1, FALSE), " ")</f>
        <v>1</v>
      </c>
      <c r="Y222" s="33">
        <f>IFERROR(VLOOKUP($C222, 'All Indicators - Breakdown'!$C:$GQ, Y$1, FALSE), " ")</f>
        <v>5</v>
      </c>
      <c r="Z222" s="33">
        <f>IFERROR(VLOOKUP($C222, 'All Indicators - Breakdown'!$C:$GQ, Z$1, FALSE), " ")</f>
        <v>1</v>
      </c>
      <c r="AA222" s="33">
        <f>IFERROR(VLOOKUP($C222, 'All Indicators - Breakdown'!$C:$GQ, AA$1, FALSE), " ")</f>
        <v>1</v>
      </c>
      <c r="AB222" s="33">
        <f>IFERROR(VLOOKUP($C222, 'All Indicators - Breakdown'!$C:$GQ, AB$1, FALSE), " ")</f>
        <v>3</v>
      </c>
      <c r="AC222" s="33">
        <f>IFERROR(VLOOKUP($C222, 'All Indicators - Breakdown'!$C:$GQ, AC$1, FALSE), " ")</f>
        <v>5</v>
      </c>
      <c r="AD222" s="33">
        <f>IFERROR(VLOOKUP($C222, 'All Indicators - Breakdown'!$C:$GQ, AD$1, FALSE), " ")</f>
        <v>2</v>
      </c>
      <c r="AE222" s="33">
        <f>IFERROR(VLOOKUP($C222, 'All Indicators - Breakdown'!$C:$HE, AE$1, FALSE), " ")</f>
        <v>3</v>
      </c>
      <c r="AF222" s="33">
        <f>IFERROR(VLOOKUP($C222, 'All Indicators - Breakdown'!$C:$HE, AF$1, FALSE), " ")</f>
        <v>2</v>
      </c>
      <c r="AG222" s="33">
        <f>IFERROR(VLOOKUP($C222, 'All Indicators - Breakdown'!$C:$HE, AG$1, FALSE), " ")</f>
        <v>4</v>
      </c>
      <c r="AH222" s="33">
        <f>IFERROR(VLOOKUP($C222, 'All Indicators - Breakdown'!$C:$HE, AH$1, FALSE), " ")</f>
        <v>4</v>
      </c>
      <c r="AI222" s="33">
        <f>IFERROR(VLOOKUP($C222, 'All Indicators - Breakdown'!$C:$HE, AI$1, FALSE), " ")</f>
        <v>4</v>
      </c>
      <c r="AJ222" s="33">
        <f>IFERROR(VLOOKUP($C222, 'All Indicators - Breakdown'!$C:$HZ, AJ$1, FALSE), " ")</f>
        <v>2</v>
      </c>
      <c r="AK222" s="33">
        <f>IFERROR(VLOOKUP($C222, 'All Indicators - Breakdown'!$C:$HZ, AK$1, FALSE), " ")</f>
        <v>1</v>
      </c>
      <c r="AL222" s="33">
        <f>IFERROR(VLOOKUP($C222, 'All Indicators - Breakdown'!$C:$HZ, AL$1, FALSE), " ")</f>
        <v>1</v>
      </c>
      <c r="AM222" s="33">
        <f>IFERROR(VLOOKUP($C222, 'All Indicators - Breakdown'!$C:$IU, AM$1, FALSE), " ")</f>
        <v>3</v>
      </c>
      <c r="AN222" s="33">
        <f>IFERROR(VLOOKUP($C222, 'All Indicators - Breakdown'!$C:$IU, AN$1, FALSE), " ")</f>
        <v>1</v>
      </c>
      <c r="AO222" s="33">
        <f>IFERROR(VLOOKUP($C222, 'All Indicators - Breakdown'!$C:$IU, AO$1, FALSE), " ")</f>
        <v>1</v>
      </c>
      <c r="AP222">
        <f t="shared" si="40"/>
        <v>5</v>
      </c>
      <c r="AQ222">
        <f t="shared" si="40"/>
        <v>5</v>
      </c>
      <c r="AR222">
        <f t="shared" si="40"/>
        <v>5</v>
      </c>
      <c r="AS222">
        <f t="shared" si="40"/>
        <v>4</v>
      </c>
      <c r="AT222">
        <f t="shared" si="40"/>
        <v>4</v>
      </c>
      <c r="AU222">
        <f t="shared" si="40"/>
        <v>4</v>
      </c>
      <c r="AV222">
        <f t="shared" si="40"/>
        <v>4</v>
      </c>
      <c r="AW222">
        <f t="shared" si="40"/>
        <v>4</v>
      </c>
      <c r="AX222">
        <f t="shared" si="40"/>
        <v>4</v>
      </c>
      <c r="AY222">
        <f t="shared" si="40"/>
        <v>4</v>
      </c>
      <c r="AZ222">
        <f t="shared" si="40"/>
        <v>3</v>
      </c>
      <c r="BA222">
        <f t="shared" si="40"/>
        <v>3</v>
      </c>
      <c r="BB222">
        <f t="shared" si="40"/>
        <v>3</v>
      </c>
      <c r="BC222">
        <f t="shared" si="40"/>
        <v>3</v>
      </c>
      <c r="BD222">
        <f t="shared" si="40"/>
        <v>3</v>
      </c>
      <c r="BE222">
        <f t="shared" si="40"/>
        <v>3</v>
      </c>
      <c r="BF222">
        <f t="shared" si="39"/>
        <v>3</v>
      </c>
      <c r="BG222">
        <f t="shared" si="39"/>
        <v>3</v>
      </c>
      <c r="BH222">
        <f t="shared" si="39"/>
        <v>2</v>
      </c>
      <c r="BI222">
        <f t="shared" si="39"/>
        <v>2</v>
      </c>
      <c r="BJ222">
        <f t="shared" si="39"/>
        <v>2</v>
      </c>
      <c r="BK222">
        <f t="shared" si="39"/>
        <v>2</v>
      </c>
      <c r="BL222">
        <f t="shared" si="39"/>
        <v>2</v>
      </c>
      <c r="BM222">
        <f t="shared" si="39"/>
        <v>2</v>
      </c>
      <c r="BN222">
        <f t="shared" si="39"/>
        <v>2</v>
      </c>
      <c r="BO222">
        <f t="shared" si="39"/>
        <v>1</v>
      </c>
      <c r="BP222">
        <f t="shared" si="39"/>
        <v>1</v>
      </c>
      <c r="BQ222">
        <f t="shared" si="39"/>
        <v>1</v>
      </c>
      <c r="BR222">
        <f t="shared" si="39"/>
        <v>1</v>
      </c>
      <c r="BS222">
        <f t="shared" si="39"/>
        <v>1</v>
      </c>
      <c r="BT222">
        <f t="shared" si="39"/>
        <v>1</v>
      </c>
      <c r="BU222">
        <f t="shared" si="35"/>
        <v>1</v>
      </c>
      <c r="BV222">
        <f t="shared" si="35"/>
        <v>1</v>
      </c>
      <c r="BW222">
        <f t="shared" si="35"/>
        <v>1</v>
      </c>
      <c r="BX222">
        <f t="shared" si="35"/>
        <v>1</v>
      </c>
      <c r="BY222">
        <f t="shared" si="35"/>
        <v>0</v>
      </c>
    </row>
    <row r="223" spans="1:77" ht="16.3" thickTop="1" thickBot="1" x14ac:dyDescent="0.3">
      <c r="A223" s="16" t="s">
        <v>588</v>
      </c>
      <c r="B223" s="16" t="s">
        <v>593</v>
      </c>
      <c r="C223" s="16" t="s">
        <v>594</v>
      </c>
      <c r="D223" s="10">
        <f>VLOOKUP(C223, Overview!C$3:D$403, 2, FALSE)</f>
        <v>3</v>
      </c>
      <c r="E223" s="34">
        <f t="shared" si="36"/>
        <v>4.0999999999999996</v>
      </c>
      <c r="F223" s="33">
        <f>IFERROR(VLOOKUP($C223, 'All Indicators - Breakdown'!$C:$GQ, F$1, FALSE), " ")</f>
        <v>4</v>
      </c>
      <c r="G223" s="33">
        <f>IFERROR(VLOOKUP($C223, 'All Indicators - Breakdown'!$C:$GQ, G$1, FALSE), " ")</f>
        <v>3</v>
      </c>
      <c r="H223" s="33">
        <f>IFERROR(VLOOKUP($C223, 'All Indicators - Breakdown'!$C:$GQ, H$1, FALSE), " ")</f>
        <v>4</v>
      </c>
      <c r="I223" s="33">
        <f>IFERROR(VLOOKUP($C223, 'All Indicators - Breakdown'!$C:$GQ, I$1, FALSE), " ")</f>
        <v>4</v>
      </c>
      <c r="J223" s="33">
        <f>IFERROR(VLOOKUP($C223, 'All Indicators - Breakdown'!$C:$GQ, J$1, FALSE), " ")</f>
        <v>3</v>
      </c>
      <c r="K223" s="33">
        <f>IFERROR(VLOOKUP($C223, 'All Indicators - Breakdown'!$C:$GQ, K$1, FALSE), " ")</f>
        <v>1</v>
      </c>
      <c r="L223" s="33">
        <f>IFERROR(VLOOKUP($C223, 'All Indicators - Breakdown'!$C:$GQ, L$1, FALSE), " ")</f>
        <v>1</v>
      </c>
      <c r="M223" s="33">
        <f>IFERROR(VLOOKUP($C223, 'All Indicators - Breakdown'!$C:$GQ, M$1, FALSE), " ")</f>
        <v>2</v>
      </c>
      <c r="N223" s="33" t="str">
        <f>IFERROR(VLOOKUP($C223, 'All Indicators - Breakdown'!$C:$GQ, N$1, FALSE), " ")</f>
        <v>N/A</v>
      </c>
      <c r="O223" s="33">
        <f>IFERROR(VLOOKUP($C223, 'All Indicators - Breakdown'!$C:$GQ, O$1, FALSE), " ")</f>
        <v>2</v>
      </c>
      <c r="P223" s="33">
        <f>IFERROR(VLOOKUP($C223, 'All Indicators - Breakdown'!$C:$GQ, P$1, FALSE), " ")</f>
        <v>2</v>
      </c>
      <c r="Q223" s="33">
        <f>IFERROR(VLOOKUP($C223, 'All Indicators - Breakdown'!$C:$GQ, Q$1, FALSE), " ")</f>
        <v>1</v>
      </c>
      <c r="R223" s="33">
        <f>IFERROR(VLOOKUP($C223, 'All Indicators - Breakdown'!$C:$GQ, R$1, FALSE), " ")</f>
        <v>2</v>
      </c>
      <c r="S223" s="33">
        <f>IFERROR(VLOOKUP($C223, 'All Indicators - Breakdown'!$C:$GQ, S$1, FALSE), " ")</f>
        <v>4</v>
      </c>
      <c r="T223" s="33">
        <f>IFERROR(VLOOKUP($C223, 'All Indicators - Breakdown'!$C:$GQ, T$1, FALSE), " ")</f>
        <v>3</v>
      </c>
      <c r="U223" s="33">
        <f>IFERROR(VLOOKUP($C223, 'All Indicators - Breakdown'!$C:$GQ, U$1, FALSE), " ")</f>
        <v>5</v>
      </c>
      <c r="V223" s="33">
        <f>IFERROR(VLOOKUP($C223, 'All Indicators - Breakdown'!$C:$GQ, V$1, FALSE), " ")</f>
        <v>1</v>
      </c>
      <c r="W223" s="33">
        <f>IFERROR(VLOOKUP($C223, 'All Indicators - Breakdown'!$C:$GQ, W$1, FALSE), " ")</f>
        <v>4</v>
      </c>
      <c r="X223" s="33">
        <f>IFERROR(VLOOKUP($C223, 'All Indicators - Breakdown'!$C:$GQ, X$1, FALSE), " ")</f>
        <v>1</v>
      </c>
      <c r="Y223" s="33">
        <f>IFERROR(VLOOKUP($C223, 'All Indicators - Breakdown'!$C:$GQ, Y$1, FALSE), " ")</f>
        <v>5</v>
      </c>
      <c r="Z223" s="33">
        <f>IFERROR(VLOOKUP($C223, 'All Indicators - Breakdown'!$C:$GQ, Z$1, FALSE), " ")</f>
        <v>1</v>
      </c>
      <c r="AA223" s="33">
        <f>IFERROR(VLOOKUP($C223, 'All Indicators - Breakdown'!$C:$GQ, AA$1, FALSE), " ")</f>
        <v>1</v>
      </c>
      <c r="AB223" s="33">
        <f>IFERROR(VLOOKUP($C223, 'All Indicators - Breakdown'!$C:$GQ, AB$1, FALSE), " ")</f>
        <v>3</v>
      </c>
      <c r="AC223" s="33">
        <f>IFERROR(VLOOKUP($C223, 'All Indicators - Breakdown'!$C:$GQ, AC$1, FALSE), " ")</f>
        <v>5</v>
      </c>
      <c r="AD223" s="33">
        <f>IFERROR(VLOOKUP($C223, 'All Indicators - Breakdown'!$C:$GQ, AD$1, FALSE), " ")</f>
        <v>2</v>
      </c>
      <c r="AE223" s="33">
        <f>IFERROR(VLOOKUP($C223, 'All Indicators - Breakdown'!$C:$HE, AE$1, FALSE), " ")</f>
        <v>3</v>
      </c>
      <c r="AF223" s="33">
        <f>IFERROR(VLOOKUP($C223, 'All Indicators - Breakdown'!$C:$HE, AF$1, FALSE), " ")</f>
        <v>2</v>
      </c>
      <c r="AG223" s="33">
        <f>IFERROR(VLOOKUP($C223, 'All Indicators - Breakdown'!$C:$HE, AG$1, FALSE), " ")</f>
        <v>4</v>
      </c>
      <c r="AH223" s="33">
        <f>IFERROR(VLOOKUP($C223, 'All Indicators - Breakdown'!$C:$HE, AH$1, FALSE), " ")</f>
        <v>4</v>
      </c>
      <c r="AI223" s="33">
        <f>IFERROR(VLOOKUP($C223, 'All Indicators - Breakdown'!$C:$HE, AI$1, FALSE), " ")</f>
        <v>4</v>
      </c>
      <c r="AJ223" s="33">
        <f>IFERROR(VLOOKUP($C223, 'All Indicators - Breakdown'!$C:$HZ, AJ$1, FALSE), " ")</f>
        <v>4</v>
      </c>
      <c r="AK223" s="33">
        <f>IFERROR(VLOOKUP($C223, 'All Indicators - Breakdown'!$C:$HZ, AK$1, FALSE), " ")</f>
        <v>4</v>
      </c>
      <c r="AL223" s="33">
        <f>IFERROR(VLOOKUP($C223, 'All Indicators - Breakdown'!$C:$HZ, AL$1, FALSE), " ")</f>
        <v>1</v>
      </c>
      <c r="AM223" s="33">
        <f>IFERROR(VLOOKUP($C223, 'All Indicators - Breakdown'!$C:$IU, AM$1, FALSE), " ")</f>
        <v>5</v>
      </c>
      <c r="AN223" s="33">
        <f>IFERROR(VLOOKUP($C223, 'All Indicators - Breakdown'!$C:$IU, AN$1, FALSE), " ")</f>
        <v>1</v>
      </c>
      <c r="AO223" s="33">
        <f>IFERROR(VLOOKUP($C223, 'All Indicators - Breakdown'!$C:$IU, AO$1, FALSE), " ")</f>
        <v>1</v>
      </c>
      <c r="AP223">
        <f t="shared" si="40"/>
        <v>5</v>
      </c>
      <c r="AQ223">
        <f t="shared" si="40"/>
        <v>5</v>
      </c>
      <c r="AR223">
        <f t="shared" si="40"/>
        <v>5</v>
      </c>
      <c r="AS223">
        <f t="shared" si="40"/>
        <v>5</v>
      </c>
      <c r="AT223">
        <f t="shared" si="40"/>
        <v>4</v>
      </c>
      <c r="AU223">
        <f t="shared" si="40"/>
        <v>4</v>
      </c>
      <c r="AV223">
        <f t="shared" si="40"/>
        <v>4</v>
      </c>
      <c r="AW223">
        <f t="shared" si="40"/>
        <v>4</v>
      </c>
      <c r="AX223">
        <f t="shared" si="40"/>
        <v>4</v>
      </c>
      <c r="AY223">
        <f t="shared" si="40"/>
        <v>4</v>
      </c>
      <c r="AZ223">
        <f t="shared" si="40"/>
        <v>4</v>
      </c>
      <c r="BA223">
        <f t="shared" si="40"/>
        <v>4</v>
      </c>
      <c r="BB223">
        <f t="shared" si="40"/>
        <v>4</v>
      </c>
      <c r="BC223">
        <f t="shared" si="40"/>
        <v>4</v>
      </c>
      <c r="BD223">
        <f t="shared" si="40"/>
        <v>3</v>
      </c>
      <c r="BE223">
        <f t="shared" si="40"/>
        <v>3</v>
      </c>
      <c r="BF223">
        <f t="shared" si="39"/>
        <v>3</v>
      </c>
      <c r="BG223">
        <f t="shared" si="39"/>
        <v>3</v>
      </c>
      <c r="BH223">
        <f t="shared" si="39"/>
        <v>3</v>
      </c>
      <c r="BI223">
        <f t="shared" si="39"/>
        <v>2</v>
      </c>
      <c r="BJ223">
        <f t="shared" si="39"/>
        <v>2</v>
      </c>
      <c r="BK223">
        <f t="shared" si="39"/>
        <v>2</v>
      </c>
      <c r="BL223">
        <f t="shared" si="39"/>
        <v>2</v>
      </c>
      <c r="BM223">
        <f t="shared" si="39"/>
        <v>2</v>
      </c>
      <c r="BN223">
        <f t="shared" si="39"/>
        <v>2</v>
      </c>
      <c r="BO223">
        <f t="shared" si="39"/>
        <v>1</v>
      </c>
      <c r="BP223">
        <f t="shared" si="39"/>
        <v>1</v>
      </c>
      <c r="BQ223">
        <f t="shared" si="39"/>
        <v>1</v>
      </c>
      <c r="BR223">
        <f t="shared" si="39"/>
        <v>1</v>
      </c>
      <c r="BS223">
        <f t="shared" si="39"/>
        <v>1</v>
      </c>
      <c r="BT223">
        <f t="shared" si="39"/>
        <v>1</v>
      </c>
      <c r="BU223">
        <f t="shared" si="35"/>
        <v>1</v>
      </c>
      <c r="BV223">
        <f t="shared" si="35"/>
        <v>1</v>
      </c>
      <c r="BW223">
        <f t="shared" si="35"/>
        <v>1</v>
      </c>
      <c r="BX223">
        <f t="shared" si="35"/>
        <v>1</v>
      </c>
      <c r="BY223">
        <f t="shared" si="35"/>
        <v>0</v>
      </c>
    </row>
    <row r="224" spans="1:77" ht="16.3" thickTop="1" thickBot="1" x14ac:dyDescent="0.3">
      <c r="A224" s="16" t="s">
        <v>588</v>
      </c>
      <c r="B224" s="16" t="s">
        <v>595</v>
      </c>
      <c r="C224" s="16" t="s">
        <v>596</v>
      </c>
      <c r="D224" s="10">
        <f>VLOOKUP(C224, Overview!C$3:D$403, 2, FALSE)</f>
        <v>4</v>
      </c>
      <c r="E224" s="34">
        <f t="shared" si="36"/>
        <v>4.0999999999999996</v>
      </c>
      <c r="F224" s="33">
        <f>IFERROR(VLOOKUP($C224, 'All Indicators - Breakdown'!$C:$GQ, F$1, FALSE), " ")</f>
        <v>4</v>
      </c>
      <c r="G224" s="33">
        <f>IFERROR(VLOOKUP($C224, 'All Indicators - Breakdown'!$C:$GQ, G$1, FALSE), " ")</f>
        <v>3</v>
      </c>
      <c r="H224" s="33">
        <f>IFERROR(VLOOKUP($C224, 'All Indicators - Breakdown'!$C:$GQ, H$1, FALSE), " ")</f>
        <v>4</v>
      </c>
      <c r="I224" s="33">
        <f>IFERROR(VLOOKUP($C224, 'All Indicators - Breakdown'!$C:$GQ, I$1, FALSE), " ")</f>
        <v>4</v>
      </c>
      <c r="J224" s="33">
        <f>IFERROR(VLOOKUP($C224, 'All Indicators - Breakdown'!$C:$GQ, J$1, FALSE), " ")</f>
        <v>3</v>
      </c>
      <c r="K224" s="33">
        <f>IFERROR(VLOOKUP($C224, 'All Indicators - Breakdown'!$C:$GQ, K$1, FALSE), " ")</f>
        <v>4</v>
      </c>
      <c r="L224" s="33">
        <f>IFERROR(VLOOKUP($C224, 'All Indicators - Breakdown'!$C:$GQ, L$1, FALSE), " ")</f>
        <v>2</v>
      </c>
      <c r="M224" s="33">
        <f>IFERROR(VLOOKUP($C224, 'All Indicators - Breakdown'!$C:$GQ, M$1, FALSE), " ")</f>
        <v>3</v>
      </c>
      <c r="N224" s="33" t="str">
        <f>IFERROR(VLOOKUP($C224, 'All Indicators - Breakdown'!$C:$GQ, N$1, FALSE), " ")</f>
        <v>N/A</v>
      </c>
      <c r="O224" s="33">
        <f>IFERROR(VLOOKUP($C224, 'All Indicators - Breakdown'!$C:$GQ, O$1, FALSE), " ")</f>
        <v>1</v>
      </c>
      <c r="P224" s="33">
        <f>IFERROR(VLOOKUP($C224, 'All Indicators - Breakdown'!$C:$GQ, P$1, FALSE), " ")</f>
        <v>1</v>
      </c>
      <c r="Q224" s="33">
        <f>IFERROR(VLOOKUP($C224, 'All Indicators - Breakdown'!$C:$GQ, Q$1, FALSE), " ")</f>
        <v>1</v>
      </c>
      <c r="R224" s="33">
        <f>IFERROR(VLOOKUP($C224, 'All Indicators - Breakdown'!$C:$GQ, R$1, FALSE), " ")</f>
        <v>2</v>
      </c>
      <c r="S224" s="33">
        <f>IFERROR(VLOOKUP($C224, 'All Indicators - Breakdown'!$C:$GQ, S$1, FALSE), " ")</f>
        <v>5</v>
      </c>
      <c r="T224" s="33">
        <f>IFERROR(VLOOKUP($C224, 'All Indicators - Breakdown'!$C:$GQ, T$1, FALSE), " ")</f>
        <v>5</v>
      </c>
      <c r="U224" s="33">
        <f>IFERROR(VLOOKUP($C224, 'All Indicators - Breakdown'!$C:$GQ, U$1, FALSE), " ")</f>
        <v>5</v>
      </c>
      <c r="V224" s="33">
        <f>IFERROR(VLOOKUP($C224, 'All Indicators - Breakdown'!$C:$GQ, V$1, FALSE), " ")</f>
        <v>3</v>
      </c>
      <c r="W224" s="33">
        <f>IFERROR(VLOOKUP($C224, 'All Indicators - Breakdown'!$C:$GQ, W$1, FALSE), " ")</f>
        <v>3</v>
      </c>
      <c r="X224" s="33">
        <f>IFERROR(VLOOKUP($C224, 'All Indicators - Breakdown'!$C:$GQ, X$1, FALSE), " ")</f>
        <v>1</v>
      </c>
      <c r="Y224" s="33">
        <f>IFERROR(VLOOKUP($C224, 'All Indicators - Breakdown'!$C:$GQ, Y$1, FALSE), " ")</f>
        <v>5</v>
      </c>
      <c r="Z224" s="33">
        <f>IFERROR(VLOOKUP($C224, 'All Indicators - Breakdown'!$C:$GQ, Z$1, FALSE), " ")</f>
        <v>3</v>
      </c>
      <c r="AA224" s="33">
        <f>IFERROR(VLOOKUP($C224, 'All Indicators - Breakdown'!$C:$GQ, AA$1, FALSE), " ")</f>
        <v>1</v>
      </c>
      <c r="AB224" s="33">
        <f>IFERROR(VLOOKUP($C224, 'All Indicators - Breakdown'!$C:$GQ, AB$1, FALSE), " ")</f>
        <v>3</v>
      </c>
      <c r="AC224" s="33">
        <f>IFERROR(VLOOKUP($C224, 'All Indicators - Breakdown'!$C:$GQ, AC$1, FALSE), " ")</f>
        <v>5</v>
      </c>
      <c r="AD224" s="33">
        <f>IFERROR(VLOOKUP($C224, 'All Indicators - Breakdown'!$C:$GQ, AD$1, FALSE), " ")</f>
        <v>2</v>
      </c>
      <c r="AE224" s="33">
        <f>IFERROR(VLOOKUP($C224, 'All Indicators - Breakdown'!$C:$HE, AE$1, FALSE), " ")</f>
        <v>3</v>
      </c>
      <c r="AF224" s="33">
        <f>IFERROR(VLOOKUP($C224, 'All Indicators - Breakdown'!$C:$HE, AF$1, FALSE), " ")</f>
        <v>3</v>
      </c>
      <c r="AG224" s="33">
        <f>IFERROR(VLOOKUP($C224, 'All Indicators - Breakdown'!$C:$HE, AG$1, FALSE), " ")</f>
        <v>4</v>
      </c>
      <c r="AH224" s="33">
        <f>IFERROR(VLOOKUP($C224, 'All Indicators - Breakdown'!$C:$HE, AH$1, FALSE), " ")</f>
        <v>4</v>
      </c>
      <c r="AI224" s="33">
        <f>IFERROR(VLOOKUP($C224, 'All Indicators - Breakdown'!$C:$HE, AI$1, FALSE), " ")</f>
        <v>4</v>
      </c>
      <c r="AJ224" s="33">
        <f>IFERROR(VLOOKUP($C224, 'All Indicators - Breakdown'!$C:$HZ, AJ$1, FALSE), " ")</f>
        <v>4</v>
      </c>
      <c r="AK224" s="33">
        <f>IFERROR(VLOOKUP($C224, 'All Indicators - Breakdown'!$C:$HZ, AK$1, FALSE), " ")</f>
        <v>3</v>
      </c>
      <c r="AL224" s="33">
        <f>IFERROR(VLOOKUP($C224, 'All Indicators - Breakdown'!$C:$HZ, AL$1, FALSE), " ")</f>
        <v>1</v>
      </c>
      <c r="AM224" s="33">
        <f>IFERROR(VLOOKUP($C224, 'All Indicators - Breakdown'!$C:$IU, AM$1, FALSE), " ")</f>
        <v>3</v>
      </c>
      <c r="AN224" s="33">
        <f>IFERROR(VLOOKUP($C224, 'All Indicators - Breakdown'!$C:$IU, AN$1, FALSE), " ")</f>
        <v>1</v>
      </c>
      <c r="AO224" s="33">
        <f>IFERROR(VLOOKUP($C224, 'All Indicators - Breakdown'!$C:$IU, AO$1, FALSE), " ")</f>
        <v>1</v>
      </c>
      <c r="AP224">
        <f t="shared" si="40"/>
        <v>5</v>
      </c>
      <c r="AQ224">
        <f t="shared" si="40"/>
        <v>5</v>
      </c>
      <c r="AR224">
        <f t="shared" si="40"/>
        <v>5</v>
      </c>
      <c r="AS224">
        <f t="shared" si="40"/>
        <v>5</v>
      </c>
      <c r="AT224">
        <f t="shared" si="40"/>
        <v>5</v>
      </c>
      <c r="AU224">
        <f t="shared" si="40"/>
        <v>4</v>
      </c>
      <c r="AV224">
        <f t="shared" si="40"/>
        <v>4</v>
      </c>
      <c r="AW224">
        <f t="shared" si="40"/>
        <v>4</v>
      </c>
      <c r="AX224">
        <f t="shared" si="40"/>
        <v>4</v>
      </c>
      <c r="AY224">
        <f t="shared" si="40"/>
        <v>4</v>
      </c>
      <c r="AZ224">
        <f t="shared" si="40"/>
        <v>4</v>
      </c>
      <c r="BA224">
        <f t="shared" si="40"/>
        <v>4</v>
      </c>
      <c r="BB224">
        <f t="shared" si="40"/>
        <v>4</v>
      </c>
      <c r="BC224">
        <f t="shared" si="40"/>
        <v>3</v>
      </c>
      <c r="BD224">
        <f t="shared" si="40"/>
        <v>3</v>
      </c>
      <c r="BE224">
        <f t="shared" si="40"/>
        <v>3</v>
      </c>
      <c r="BF224">
        <f t="shared" si="39"/>
        <v>3</v>
      </c>
      <c r="BG224">
        <f t="shared" si="39"/>
        <v>3</v>
      </c>
      <c r="BH224">
        <f t="shared" si="39"/>
        <v>3</v>
      </c>
      <c r="BI224">
        <f t="shared" si="39"/>
        <v>3</v>
      </c>
      <c r="BJ224">
        <f t="shared" si="39"/>
        <v>3</v>
      </c>
      <c r="BK224">
        <f t="shared" si="39"/>
        <v>3</v>
      </c>
      <c r="BL224">
        <f t="shared" si="39"/>
        <v>3</v>
      </c>
      <c r="BM224">
        <f t="shared" si="39"/>
        <v>3</v>
      </c>
      <c r="BN224">
        <f t="shared" si="39"/>
        <v>2</v>
      </c>
      <c r="BO224">
        <f t="shared" si="39"/>
        <v>2</v>
      </c>
      <c r="BP224">
        <f t="shared" si="39"/>
        <v>2</v>
      </c>
      <c r="BQ224">
        <f t="shared" si="39"/>
        <v>1</v>
      </c>
      <c r="BR224">
        <f t="shared" si="39"/>
        <v>1</v>
      </c>
      <c r="BS224">
        <f t="shared" si="39"/>
        <v>1</v>
      </c>
      <c r="BT224">
        <f t="shared" si="39"/>
        <v>1</v>
      </c>
      <c r="BU224">
        <f t="shared" si="35"/>
        <v>1</v>
      </c>
      <c r="BV224">
        <f t="shared" si="35"/>
        <v>1</v>
      </c>
      <c r="BW224">
        <f t="shared" si="35"/>
        <v>1</v>
      </c>
      <c r="BX224">
        <f t="shared" si="35"/>
        <v>1</v>
      </c>
      <c r="BY224">
        <f t="shared" si="35"/>
        <v>0</v>
      </c>
    </row>
    <row r="225" spans="1:77" ht="16.3" thickTop="1" thickBot="1" x14ac:dyDescent="0.3">
      <c r="A225" s="16" t="s">
        <v>588</v>
      </c>
      <c r="B225" s="16" t="s">
        <v>597</v>
      </c>
      <c r="C225" s="16" t="s">
        <v>598</v>
      </c>
      <c r="D225" s="10">
        <f>VLOOKUP(C225, Overview!C$3:D$403, 2, FALSE)</f>
        <v>4</v>
      </c>
      <c r="E225" s="34">
        <f t="shared" si="36"/>
        <v>4.3</v>
      </c>
      <c r="F225" s="33">
        <f>IFERROR(VLOOKUP($C225, 'All Indicators - Breakdown'!$C:$GQ, F$1, FALSE), " ")</f>
        <v>4</v>
      </c>
      <c r="G225" s="33">
        <f>IFERROR(VLOOKUP($C225, 'All Indicators - Breakdown'!$C:$GQ, G$1, FALSE), " ")</f>
        <v>3</v>
      </c>
      <c r="H225" s="33">
        <f>IFERROR(VLOOKUP($C225, 'All Indicators - Breakdown'!$C:$GQ, H$1, FALSE), " ")</f>
        <v>4</v>
      </c>
      <c r="I225" s="33">
        <f>IFERROR(VLOOKUP($C225, 'All Indicators - Breakdown'!$C:$GQ, I$1, FALSE), " ")</f>
        <v>3</v>
      </c>
      <c r="J225" s="33">
        <f>IFERROR(VLOOKUP($C225, 'All Indicators - Breakdown'!$C:$GQ, J$1, FALSE), " ")</f>
        <v>2</v>
      </c>
      <c r="K225" s="33">
        <f>IFERROR(VLOOKUP($C225, 'All Indicators - Breakdown'!$C:$GQ, K$1, FALSE), " ")</f>
        <v>4</v>
      </c>
      <c r="L225" s="33">
        <f>IFERROR(VLOOKUP($C225, 'All Indicators - Breakdown'!$C:$GQ, L$1, FALSE), " ")</f>
        <v>1</v>
      </c>
      <c r="M225" s="33">
        <f>IFERROR(VLOOKUP($C225, 'All Indicators - Breakdown'!$C:$GQ, M$1, FALSE), " ")</f>
        <v>3</v>
      </c>
      <c r="N225" s="33">
        <f>IFERROR(VLOOKUP($C225, 'All Indicators - Breakdown'!$C:$GQ, N$1, FALSE), " ")</f>
        <v>1</v>
      </c>
      <c r="O225" s="33">
        <f>IFERROR(VLOOKUP($C225, 'All Indicators - Breakdown'!$C:$GQ, O$1, FALSE), " ")</f>
        <v>4</v>
      </c>
      <c r="P225" s="33">
        <f>IFERROR(VLOOKUP($C225, 'All Indicators - Breakdown'!$C:$GQ, P$1, FALSE), " ")</f>
        <v>2</v>
      </c>
      <c r="Q225" s="33">
        <f>IFERROR(VLOOKUP($C225, 'All Indicators - Breakdown'!$C:$GQ, Q$1, FALSE), " ")</f>
        <v>1</v>
      </c>
      <c r="R225" s="33">
        <f>IFERROR(VLOOKUP($C225, 'All Indicators - Breakdown'!$C:$GQ, R$1, FALSE), " ")</f>
        <v>2</v>
      </c>
      <c r="S225" s="33">
        <f>IFERROR(VLOOKUP($C225, 'All Indicators - Breakdown'!$C:$GQ, S$1, FALSE), " ")</f>
        <v>5</v>
      </c>
      <c r="T225" s="33">
        <f>IFERROR(VLOOKUP($C225, 'All Indicators - Breakdown'!$C:$GQ, T$1, FALSE), " ")</f>
        <v>3</v>
      </c>
      <c r="U225" s="33">
        <f>IFERROR(VLOOKUP($C225, 'All Indicators - Breakdown'!$C:$GQ, U$1, FALSE), " ")</f>
        <v>5</v>
      </c>
      <c r="V225" s="33">
        <f>IFERROR(VLOOKUP($C225, 'All Indicators - Breakdown'!$C:$GQ, V$1, FALSE), " ")</f>
        <v>4</v>
      </c>
      <c r="W225" s="33">
        <f>IFERROR(VLOOKUP($C225, 'All Indicators - Breakdown'!$C:$GQ, W$1, FALSE), " ")</f>
        <v>4</v>
      </c>
      <c r="X225" s="33">
        <f>IFERROR(VLOOKUP($C225, 'All Indicators - Breakdown'!$C:$GQ, X$1, FALSE), " ")</f>
        <v>1</v>
      </c>
      <c r="Y225" s="33">
        <f>IFERROR(VLOOKUP($C225, 'All Indicators - Breakdown'!$C:$GQ, Y$1, FALSE), " ")</f>
        <v>5</v>
      </c>
      <c r="Z225" s="33">
        <f>IFERROR(VLOOKUP($C225, 'All Indicators - Breakdown'!$C:$GQ, Z$1, FALSE), " ")</f>
        <v>3</v>
      </c>
      <c r="AA225" s="33">
        <f>IFERROR(VLOOKUP($C225, 'All Indicators - Breakdown'!$C:$GQ, AA$1, FALSE), " ")</f>
        <v>2</v>
      </c>
      <c r="AB225" s="33">
        <f>IFERROR(VLOOKUP($C225, 'All Indicators - Breakdown'!$C:$GQ, AB$1, FALSE), " ")</f>
        <v>4</v>
      </c>
      <c r="AC225" s="33">
        <f>IFERROR(VLOOKUP($C225, 'All Indicators - Breakdown'!$C:$GQ, AC$1, FALSE), " ")</f>
        <v>5</v>
      </c>
      <c r="AD225" s="33">
        <f>IFERROR(VLOOKUP($C225, 'All Indicators - Breakdown'!$C:$GQ, AD$1, FALSE), " ")</f>
        <v>2</v>
      </c>
      <c r="AE225" s="33">
        <f>IFERROR(VLOOKUP($C225, 'All Indicators - Breakdown'!$C:$HE, AE$1, FALSE), " ")</f>
        <v>4</v>
      </c>
      <c r="AF225" s="33">
        <f>IFERROR(VLOOKUP($C225, 'All Indicators - Breakdown'!$C:$HE, AF$1, FALSE), " ")</f>
        <v>5</v>
      </c>
      <c r="AG225" s="33">
        <f>IFERROR(VLOOKUP($C225, 'All Indicators - Breakdown'!$C:$HE, AG$1, FALSE), " ")</f>
        <v>4</v>
      </c>
      <c r="AH225" s="33">
        <f>IFERROR(VLOOKUP($C225, 'All Indicators - Breakdown'!$C:$HE, AH$1, FALSE), " ")</f>
        <v>4</v>
      </c>
      <c r="AI225" s="33">
        <f>IFERROR(VLOOKUP($C225, 'All Indicators - Breakdown'!$C:$HE, AI$1, FALSE), " ")</f>
        <v>4</v>
      </c>
      <c r="AJ225" s="33">
        <f>IFERROR(VLOOKUP($C225, 'All Indicators - Breakdown'!$C:$HZ, AJ$1, FALSE), " ")</f>
        <v>4</v>
      </c>
      <c r="AK225" s="33">
        <f>IFERROR(VLOOKUP($C225, 'All Indicators - Breakdown'!$C:$HZ, AK$1, FALSE), " ")</f>
        <v>2</v>
      </c>
      <c r="AL225" s="33">
        <f>IFERROR(VLOOKUP($C225, 'All Indicators - Breakdown'!$C:$HZ, AL$1, FALSE), " ")</f>
        <v>1</v>
      </c>
      <c r="AM225" s="33">
        <f>IFERROR(VLOOKUP($C225, 'All Indicators - Breakdown'!$C:$IU, AM$1, FALSE), " ")</f>
        <v>2</v>
      </c>
      <c r="AN225" s="33">
        <f>IFERROR(VLOOKUP($C225, 'All Indicators - Breakdown'!$C:$IU, AN$1, FALSE), " ")</f>
        <v>1</v>
      </c>
      <c r="AO225" s="33">
        <f>IFERROR(VLOOKUP($C225, 'All Indicators - Breakdown'!$C:$IU, AO$1, FALSE), " ")</f>
        <v>1</v>
      </c>
      <c r="AP225">
        <f t="shared" si="40"/>
        <v>5</v>
      </c>
      <c r="AQ225">
        <f t="shared" si="40"/>
        <v>5</v>
      </c>
      <c r="AR225">
        <f t="shared" si="40"/>
        <v>5</v>
      </c>
      <c r="AS225">
        <f t="shared" si="40"/>
        <v>5</v>
      </c>
      <c r="AT225">
        <f t="shared" si="40"/>
        <v>5</v>
      </c>
      <c r="AU225">
        <f t="shared" si="40"/>
        <v>4</v>
      </c>
      <c r="AV225">
        <f t="shared" si="40"/>
        <v>4</v>
      </c>
      <c r="AW225">
        <f t="shared" si="40"/>
        <v>4</v>
      </c>
      <c r="AX225">
        <f t="shared" si="40"/>
        <v>4</v>
      </c>
      <c r="AY225">
        <f t="shared" si="40"/>
        <v>4</v>
      </c>
      <c r="AZ225">
        <f t="shared" si="40"/>
        <v>4</v>
      </c>
      <c r="BA225">
        <f t="shared" si="40"/>
        <v>4</v>
      </c>
      <c r="BB225">
        <f t="shared" si="40"/>
        <v>4</v>
      </c>
      <c r="BC225">
        <f t="shared" si="40"/>
        <v>4</v>
      </c>
      <c r="BD225">
        <f t="shared" si="40"/>
        <v>4</v>
      </c>
      <c r="BE225">
        <f t="shared" si="40"/>
        <v>4</v>
      </c>
      <c r="BF225">
        <f t="shared" si="39"/>
        <v>4</v>
      </c>
      <c r="BG225">
        <f t="shared" si="39"/>
        <v>3</v>
      </c>
      <c r="BH225">
        <f t="shared" si="39"/>
        <v>3</v>
      </c>
      <c r="BI225">
        <f t="shared" si="39"/>
        <v>3</v>
      </c>
      <c r="BJ225">
        <f t="shared" si="39"/>
        <v>3</v>
      </c>
      <c r="BK225">
        <f t="shared" si="39"/>
        <v>3</v>
      </c>
      <c r="BL225">
        <f t="shared" si="39"/>
        <v>2</v>
      </c>
      <c r="BM225">
        <f t="shared" si="39"/>
        <v>2</v>
      </c>
      <c r="BN225">
        <f t="shared" si="39"/>
        <v>2</v>
      </c>
      <c r="BO225">
        <f t="shared" si="39"/>
        <v>2</v>
      </c>
      <c r="BP225">
        <f t="shared" si="39"/>
        <v>2</v>
      </c>
      <c r="BQ225">
        <f t="shared" si="39"/>
        <v>2</v>
      </c>
      <c r="BR225">
        <f t="shared" si="39"/>
        <v>2</v>
      </c>
      <c r="BS225">
        <f t="shared" si="39"/>
        <v>1</v>
      </c>
      <c r="BT225">
        <f t="shared" si="39"/>
        <v>1</v>
      </c>
      <c r="BU225">
        <f t="shared" si="35"/>
        <v>1</v>
      </c>
      <c r="BV225">
        <f t="shared" si="35"/>
        <v>1</v>
      </c>
      <c r="BW225">
        <f t="shared" si="35"/>
        <v>1</v>
      </c>
      <c r="BX225">
        <f t="shared" si="35"/>
        <v>1</v>
      </c>
      <c r="BY225">
        <f t="shared" si="35"/>
        <v>1</v>
      </c>
    </row>
    <row r="226" spans="1:77" ht="16.3" thickTop="1" thickBot="1" x14ac:dyDescent="0.3">
      <c r="A226" s="16" t="s">
        <v>588</v>
      </c>
      <c r="B226" s="16" t="s">
        <v>599</v>
      </c>
      <c r="C226" s="16" t="s">
        <v>600</v>
      </c>
      <c r="D226" s="10">
        <f>VLOOKUP(C226, Overview!C$3:D$403, 2, FALSE)</f>
        <v>4</v>
      </c>
      <c r="E226" s="34">
        <f t="shared" si="36"/>
        <v>4.2</v>
      </c>
      <c r="F226" s="33">
        <f>IFERROR(VLOOKUP($C226, 'All Indicators - Breakdown'!$C:$GQ, F$1, FALSE), " ")</f>
        <v>4</v>
      </c>
      <c r="G226" s="33">
        <f>IFERROR(VLOOKUP($C226, 'All Indicators - Breakdown'!$C:$GQ, G$1, FALSE), " ")</f>
        <v>4</v>
      </c>
      <c r="H226" s="33">
        <f>IFERROR(VLOOKUP($C226, 'All Indicators - Breakdown'!$C:$GQ, H$1, FALSE), " ")</f>
        <v>3</v>
      </c>
      <c r="I226" s="33">
        <f>IFERROR(VLOOKUP($C226, 'All Indicators - Breakdown'!$C:$GQ, I$1, FALSE), " ")</f>
        <v>3</v>
      </c>
      <c r="J226" s="33">
        <f>IFERROR(VLOOKUP($C226, 'All Indicators - Breakdown'!$C:$GQ, J$1, FALSE), " ")</f>
        <v>2</v>
      </c>
      <c r="K226" s="33">
        <f>IFERROR(VLOOKUP($C226, 'All Indicators - Breakdown'!$C:$GQ, K$1, FALSE), " ")</f>
        <v>4</v>
      </c>
      <c r="L226" s="33">
        <f>IFERROR(VLOOKUP($C226, 'All Indicators - Breakdown'!$C:$GQ, L$1, FALSE), " ")</f>
        <v>1</v>
      </c>
      <c r="M226" s="33">
        <f>IFERROR(VLOOKUP($C226, 'All Indicators - Breakdown'!$C:$GQ, M$1, FALSE), " ")</f>
        <v>4</v>
      </c>
      <c r="N226" s="33" t="str">
        <f>IFERROR(VLOOKUP($C226, 'All Indicators - Breakdown'!$C:$GQ, N$1, FALSE), " ")</f>
        <v>N/A</v>
      </c>
      <c r="O226" s="33">
        <f>IFERROR(VLOOKUP($C226, 'All Indicators - Breakdown'!$C:$GQ, O$1, FALSE), " ")</f>
        <v>4</v>
      </c>
      <c r="P226" s="33">
        <f>IFERROR(VLOOKUP($C226, 'All Indicators - Breakdown'!$C:$GQ, P$1, FALSE), " ")</f>
        <v>2</v>
      </c>
      <c r="Q226" s="33">
        <f>IFERROR(VLOOKUP($C226, 'All Indicators - Breakdown'!$C:$GQ, Q$1, FALSE), " ")</f>
        <v>1</v>
      </c>
      <c r="R226" s="33">
        <f>IFERROR(VLOOKUP($C226, 'All Indicators - Breakdown'!$C:$GQ, R$1, FALSE), " ")</f>
        <v>2</v>
      </c>
      <c r="S226" s="33">
        <f>IFERROR(VLOOKUP($C226, 'All Indicators - Breakdown'!$C:$GQ, S$1, FALSE), " ")</f>
        <v>5</v>
      </c>
      <c r="T226" s="33">
        <f>IFERROR(VLOOKUP($C226, 'All Indicators - Breakdown'!$C:$GQ, T$1, FALSE), " ")</f>
        <v>3</v>
      </c>
      <c r="U226" s="33">
        <f>IFERROR(VLOOKUP($C226, 'All Indicators - Breakdown'!$C:$GQ, U$1, FALSE), " ")</f>
        <v>5</v>
      </c>
      <c r="V226" s="33">
        <f>IFERROR(VLOOKUP($C226, 'All Indicators - Breakdown'!$C:$GQ, V$1, FALSE), " ")</f>
        <v>4</v>
      </c>
      <c r="W226" s="33">
        <f>IFERROR(VLOOKUP($C226, 'All Indicators - Breakdown'!$C:$GQ, W$1, FALSE), " ")</f>
        <v>4</v>
      </c>
      <c r="X226" s="33">
        <f>IFERROR(VLOOKUP($C226, 'All Indicators - Breakdown'!$C:$GQ, X$1, FALSE), " ")</f>
        <v>1</v>
      </c>
      <c r="Y226" s="33">
        <f>IFERROR(VLOOKUP($C226, 'All Indicators - Breakdown'!$C:$GQ, Y$1, FALSE), " ")</f>
        <v>5</v>
      </c>
      <c r="Z226" s="33">
        <f>IFERROR(VLOOKUP($C226, 'All Indicators - Breakdown'!$C:$GQ, Z$1, FALSE), " ")</f>
        <v>3</v>
      </c>
      <c r="AA226" s="33">
        <f>IFERROR(VLOOKUP($C226, 'All Indicators - Breakdown'!$C:$GQ, AA$1, FALSE), " ")</f>
        <v>2</v>
      </c>
      <c r="AB226" s="33">
        <f>IFERROR(VLOOKUP($C226, 'All Indicators - Breakdown'!$C:$GQ, AB$1, FALSE), " ")</f>
        <v>4</v>
      </c>
      <c r="AC226" s="33">
        <f>IFERROR(VLOOKUP($C226, 'All Indicators - Breakdown'!$C:$GQ, AC$1, FALSE), " ")</f>
        <v>5</v>
      </c>
      <c r="AD226" s="33">
        <f>IFERROR(VLOOKUP($C226, 'All Indicators - Breakdown'!$C:$GQ, AD$1, FALSE), " ")</f>
        <v>2</v>
      </c>
      <c r="AE226" s="33">
        <f>IFERROR(VLOOKUP($C226, 'All Indicators - Breakdown'!$C:$HE, AE$1, FALSE), " ")</f>
        <v>4</v>
      </c>
      <c r="AF226" s="33">
        <f>IFERROR(VLOOKUP($C226, 'All Indicators - Breakdown'!$C:$HE, AF$1, FALSE), " ")</f>
        <v>3</v>
      </c>
      <c r="AG226" s="33">
        <f>IFERROR(VLOOKUP($C226, 'All Indicators - Breakdown'!$C:$HE, AG$1, FALSE), " ")</f>
        <v>4</v>
      </c>
      <c r="AH226" s="33">
        <f>IFERROR(VLOOKUP($C226, 'All Indicators - Breakdown'!$C:$HE, AH$1, FALSE), " ")</f>
        <v>4</v>
      </c>
      <c r="AI226" s="33">
        <f>IFERROR(VLOOKUP($C226, 'All Indicators - Breakdown'!$C:$HE, AI$1, FALSE), " ")</f>
        <v>4</v>
      </c>
      <c r="AJ226" s="33">
        <f>IFERROR(VLOOKUP($C226, 'All Indicators - Breakdown'!$C:$HZ, AJ$1, FALSE), " ")</f>
        <v>3</v>
      </c>
      <c r="AK226" s="33">
        <f>IFERROR(VLOOKUP($C226, 'All Indicators - Breakdown'!$C:$HZ, AK$1, FALSE), " ")</f>
        <v>2</v>
      </c>
      <c r="AL226" s="33">
        <f>IFERROR(VLOOKUP($C226, 'All Indicators - Breakdown'!$C:$HZ, AL$1, FALSE), " ")</f>
        <v>1</v>
      </c>
      <c r="AM226" s="33">
        <f>IFERROR(VLOOKUP($C226, 'All Indicators - Breakdown'!$C:$IU, AM$1, FALSE), " ")</f>
        <v>1</v>
      </c>
      <c r="AN226" s="33">
        <f>IFERROR(VLOOKUP($C226, 'All Indicators - Breakdown'!$C:$IU, AN$1, FALSE), " ")</f>
        <v>1</v>
      </c>
      <c r="AO226" s="33">
        <f>IFERROR(VLOOKUP($C226, 'All Indicators - Breakdown'!$C:$IU, AO$1, FALSE), " ")</f>
        <v>1</v>
      </c>
      <c r="AP226">
        <f t="shared" si="40"/>
        <v>5</v>
      </c>
      <c r="AQ226">
        <f t="shared" si="40"/>
        <v>5</v>
      </c>
      <c r="AR226">
        <f t="shared" si="40"/>
        <v>5</v>
      </c>
      <c r="AS226">
        <f t="shared" si="40"/>
        <v>5</v>
      </c>
      <c r="AT226">
        <f t="shared" si="40"/>
        <v>4</v>
      </c>
      <c r="AU226">
        <f t="shared" si="40"/>
        <v>4</v>
      </c>
      <c r="AV226">
        <f t="shared" si="40"/>
        <v>4</v>
      </c>
      <c r="AW226">
        <f t="shared" si="40"/>
        <v>4</v>
      </c>
      <c r="AX226">
        <f t="shared" si="40"/>
        <v>4</v>
      </c>
      <c r="AY226">
        <f t="shared" si="40"/>
        <v>4</v>
      </c>
      <c r="AZ226">
        <f t="shared" si="40"/>
        <v>4</v>
      </c>
      <c r="BA226">
        <f t="shared" si="40"/>
        <v>4</v>
      </c>
      <c r="BB226">
        <f t="shared" si="40"/>
        <v>4</v>
      </c>
      <c r="BC226">
        <f t="shared" si="40"/>
        <v>4</v>
      </c>
      <c r="BD226">
        <f t="shared" si="40"/>
        <v>4</v>
      </c>
      <c r="BE226">
        <f t="shared" si="40"/>
        <v>4</v>
      </c>
      <c r="BF226">
        <f t="shared" si="39"/>
        <v>3</v>
      </c>
      <c r="BG226">
        <f t="shared" si="39"/>
        <v>3</v>
      </c>
      <c r="BH226">
        <f t="shared" si="39"/>
        <v>3</v>
      </c>
      <c r="BI226">
        <f t="shared" si="39"/>
        <v>3</v>
      </c>
      <c r="BJ226">
        <f t="shared" si="39"/>
        <v>3</v>
      </c>
      <c r="BK226">
        <f t="shared" si="39"/>
        <v>3</v>
      </c>
      <c r="BL226">
        <f t="shared" si="39"/>
        <v>2</v>
      </c>
      <c r="BM226">
        <f t="shared" si="39"/>
        <v>2</v>
      </c>
      <c r="BN226">
        <f t="shared" si="39"/>
        <v>2</v>
      </c>
      <c r="BO226">
        <f t="shared" si="39"/>
        <v>2</v>
      </c>
      <c r="BP226">
        <f t="shared" si="39"/>
        <v>2</v>
      </c>
      <c r="BQ226">
        <f t="shared" si="39"/>
        <v>2</v>
      </c>
      <c r="BR226">
        <f t="shared" si="39"/>
        <v>1</v>
      </c>
      <c r="BS226">
        <f t="shared" si="39"/>
        <v>1</v>
      </c>
      <c r="BT226">
        <f t="shared" si="39"/>
        <v>1</v>
      </c>
      <c r="BU226">
        <f t="shared" si="35"/>
        <v>1</v>
      </c>
      <c r="BV226">
        <f t="shared" si="35"/>
        <v>1</v>
      </c>
      <c r="BW226">
        <f t="shared" si="35"/>
        <v>1</v>
      </c>
      <c r="BX226">
        <f t="shared" si="35"/>
        <v>1</v>
      </c>
      <c r="BY226">
        <f t="shared" si="35"/>
        <v>0</v>
      </c>
    </row>
    <row r="227" spans="1:77" ht="16.3" thickTop="1" thickBot="1" x14ac:dyDescent="0.3">
      <c r="A227" s="16" t="s">
        <v>588</v>
      </c>
      <c r="B227" s="16" t="s">
        <v>601</v>
      </c>
      <c r="C227" s="16" t="s">
        <v>602</v>
      </c>
      <c r="D227" s="10">
        <f>VLOOKUP(C227, Overview!C$3:D$403, 2, FALSE)</f>
        <v>3</v>
      </c>
      <c r="E227" s="34">
        <f t="shared" si="36"/>
        <v>3.8</v>
      </c>
      <c r="F227" s="33">
        <f>IFERROR(VLOOKUP($C227, 'All Indicators - Breakdown'!$C:$GQ, F$1, FALSE), " ")</f>
        <v>4</v>
      </c>
      <c r="G227" s="33">
        <f>IFERROR(VLOOKUP($C227, 'All Indicators - Breakdown'!$C:$GQ, G$1, FALSE), " ")</f>
        <v>5</v>
      </c>
      <c r="H227" s="33">
        <f>IFERROR(VLOOKUP($C227, 'All Indicators - Breakdown'!$C:$GQ, H$1, FALSE), " ")</f>
        <v>4</v>
      </c>
      <c r="I227" s="33">
        <f>IFERROR(VLOOKUP($C227, 'All Indicators - Breakdown'!$C:$GQ, I$1, FALSE), " ")</f>
        <v>3</v>
      </c>
      <c r="J227" s="33">
        <f>IFERROR(VLOOKUP($C227, 'All Indicators - Breakdown'!$C:$GQ, J$1, FALSE), " ")</f>
        <v>3</v>
      </c>
      <c r="K227" s="33">
        <f>IFERROR(VLOOKUP($C227, 'All Indicators - Breakdown'!$C:$GQ, K$1, FALSE), " ")</f>
        <v>2</v>
      </c>
      <c r="L227" s="33">
        <f>IFERROR(VLOOKUP($C227, 'All Indicators - Breakdown'!$C:$GQ, L$1, FALSE), " ")</f>
        <v>3</v>
      </c>
      <c r="M227" s="33">
        <f>IFERROR(VLOOKUP($C227, 'All Indicators - Breakdown'!$C:$GQ, M$1, FALSE), " ")</f>
        <v>2</v>
      </c>
      <c r="N227" s="33" t="str">
        <f>IFERROR(VLOOKUP($C227, 'All Indicators - Breakdown'!$C:$GQ, N$1, FALSE), " ")</f>
        <v>N/A</v>
      </c>
      <c r="O227" s="33">
        <f>IFERROR(VLOOKUP($C227, 'All Indicators - Breakdown'!$C:$GQ, O$1, FALSE), " ")</f>
        <v>1</v>
      </c>
      <c r="P227" s="33">
        <f>IFERROR(VLOOKUP($C227, 'All Indicators - Breakdown'!$C:$GQ, P$1, FALSE), " ")</f>
        <v>2</v>
      </c>
      <c r="Q227" s="33">
        <f>IFERROR(VLOOKUP($C227, 'All Indicators - Breakdown'!$C:$GQ, Q$1, FALSE), " ")</f>
        <v>1</v>
      </c>
      <c r="R227" s="33">
        <f>IFERROR(VLOOKUP($C227, 'All Indicators - Breakdown'!$C:$GQ, R$1, FALSE), " ")</f>
        <v>2</v>
      </c>
      <c r="S227" s="33">
        <f>IFERROR(VLOOKUP($C227, 'All Indicators - Breakdown'!$C:$GQ, S$1, FALSE), " ")</f>
        <v>3</v>
      </c>
      <c r="T227" s="33">
        <f>IFERROR(VLOOKUP($C227, 'All Indicators - Breakdown'!$C:$GQ, T$1, FALSE), " ")</f>
        <v>2</v>
      </c>
      <c r="U227" s="33">
        <f>IFERROR(VLOOKUP($C227, 'All Indicators - Breakdown'!$C:$GQ, U$1, FALSE), " ")</f>
        <v>3</v>
      </c>
      <c r="V227" s="33">
        <f>IFERROR(VLOOKUP($C227, 'All Indicators - Breakdown'!$C:$GQ, V$1, FALSE), " ")</f>
        <v>1</v>
      </c>
      <c r="W227" s="33">
        <f>IFERROR(VLOOKUP($C227, 'All Indicators - Breakdown'!$C:$GQ, W$1, FALSE), " ")</f>
        <v>5</v>
      </c>
      <c r="X227" s="33">
        <f>IFERROR(VLOOKUP($C227, 'All Indicators - Breakdown'!$C:$GQ, X$1, FALSE), " ")</f>
        <v>1</v>
      </c>
      <c r="Y227" s="33">
        <f>IFERROR(VLOOKUP($C227, 'All Indicators - Breakdown'!$C:$GQ, Y$1, FALSE), " ")</f>
        <v>5</v>
      </c>
      <c r="Z227" s="33">
        <f>IFERROR(VLOOKUP($C227, 'All Indicators - Breakdown'!$C:$GQ, Z$1, FALSE), " ")</f>
        <v>3</v>
      </c>
      <c r="AA227" s="33">
        <f>IFERROR(VLOOKUP($C227, 'All Indicators - Breakdown'!$C:$GQ, AA$1, FALSE), " ")</f>
        <v>1</v>
      </c>
      <c r="AB227" s="33">
        <f>IFERROR(VLOOKUP($C227, 'All Indicators - Breakdown'!$C:$GQ, AB$1, FALSE), " ")</f>
        <v>4</v>
      </c>
      <c r="AC227" s="33">
        <f>IFERROR(VLOOKUP($C227, 'All Indicators - Breakdown'!$C:$GQ, AC$1, FALSE), " ")</f>
        <v>5</v>
      </c>
      <c r="AD227" s="33">
        <f>IFERROR(VLOOKUP($C227, 'All Indicators - Breakdown'!$C:$GQ, AD$1, FALSE), " ")</f>
        <v>1</v>
      </c>
      <c r="AE227" s="33">
        <f>IFERROR(VLOOKUP($C227, 'All Indicators - Breakdown'!$C:$HE, AE$1, FALSE), " ")</f>
        <v>3</v>
      </c>
      <c r="AF227" s="33">
        <f>IFERROR(VLOOKUP($C227, 'All Indicators - Breakdown'!$C:$HE, AF$1, FALSE), " ")</f>
        <v>2</v>
      </c>
      <c r="AG227" s="33">
        <f>IFERROR(VLOOKUP($C227, 'All Indicators - Breakdown'!$C:$HE, AG$1, FALSE), " ")</f>
        <v>4</v>
      </c>
      <c r="AH227" s="33">
        <f>IFERROR(VLOOKUP($C227, 'All Indicators - Breakdown'!$C:$HE, AH$1, FALSE), " ")</f>
        <v>4</v>
      </c>
      <c r="AI227" s="33">
        <f>IFERROR(VLOOKUP($C227, 'All Indicators - Breakdown'!$C:$HE, AI$1, FALSE), " ")</f>
        <v>4</v>
      </c>
      <c r="AJ227" s="33">
        <f>IFERROR(VLOOKUP($C227, 'All Indicators - Breakdown'!$C:$HZ, AJ$1, FALSE), " ")</f>
        <v>3</v>
      </c>
      <c r="AK227" s="33">
        <f>IFERROR(VLOOKUP($C227, 'All Indicators - Breakdown'!$C:$HZ, AK$1, FALSE), " ")</f>
        <v>2</v>
      </c>
      <c r="AL227" s="33">
        <f>IFERROR(VLOOKUP($C227, 'All Indicators - Breakdown'!$C:$HZ, AL$1, FALSE), " ")</f>
        <v>1</v>
      </c>
      <c r="AM227" s="33">
        <f>IFERROR(VLOOKUP($C227, 'All Indicators - Breakdown'!$C:$IU, AM$1, FALSE), " ")</f>
        <v>2</v>
      </c>
      <c r="AN227" s="33">
        <f>IFERROR(VLOOKUP($C227, 'All Indicators - Breakdown'!$C:$IU, AN$1, FALSE), " ")</f>
        <v>1</v>
      </c>
      <c r="AO227" s="33">
        <f>IFERROR(VLOOKUP($C227, 'All Indicators - Breakdown'!$C:$IU, AO$1, FALSE), " ")</f>
        <v>1</v>
      </c>
      <c r="AP227">
        <f t="shared" si="40"/>
        <v>5</v>
      </c>
      <c r="AQ227">
        <f t="shared" si="40"/>
        <v>5</v>
      </c>
      <c r="AR227">
        <f t="shared" si="40"/>
        <v>5</v>
      </c>
      <c r="AS227">
        <f t="shared" si="40"/>
        <v>5</v>
      </c>
      <c r="AT227">
        <f t="shared" si="40"/>
        <v>4</v>
      </c>
      <c r="AU227">
        <f t="shared" si="40"/>
        <v>4</v>
      </c>
      <c r="AV227">
        <f t="shared" si="40"/>
        <v>4</v>
      </c>
      <c r="AW227">
        <f t="shared" si="40"/>
        <v>4</v>
      </c>
      <c r="AX227">
        <f t="shared" si="40"/>
        <v>4</v>
      </c>
      <c r="AY227">
        <f t="shared" si="40"/>
        <v>4</v>
      </c>
      <c r="AZ227">
        <f t="shared" si="40"/>
        <v>3</v>
      </c>
      <c r="BA227">
        <f t="shared" si="40"/>
        <v>3</v>
      </c>
      <c r="BB227">
        <f t="shared" si="40"/>
        <v>3</v>
      </c>
      <c r="BC227">
        <f t="shared" si="40"/>
        <v>3</v>
      </c>
      <c r="BD227">
        <f t="shared" si="40"/>
        <v>3</v>
      </c>
      <c r="BE227">
        <f t="shared" si="40"/>
        <v>3</v>
      </c>
      <c r="BF227">
        <f t="shared" si="39"/>
        <v>3</v>
      </c>
      <c r="BG227">
        <f t="shared" si="39"/>
        <v>3</v>
      </c>
      <c r="BH227">
        <f t="shared" si="39"/>
        <v>2</v>
      </c>
      <c r="BI227">
        <f t="shared" si="39"/>
        <v>2</v>
      </c>
      <c r="BJ227">
        <f t="shared" si="39"/>
        <v>2</v>
      </c>
      <c r="BK227">
        <f t="shared" si="39"/>
        <v>2</v>
      </c>
      <c r="BL227">
        <f t="shared" si="39"/>
        <v>2</v>
      </c>
      <c r="BM227">
        <f t="shared" si="39"/>
        <v>2</v>
      </c>
      <c r="BN227">
        <f t="shared" si="39"/>
        <v>2</v>
      </c>
      <c r="BO227">
        <f t="shared" si="39"/>
        <v>2</v>
      </c>
      <c r="BP227">
        <f t="shared" si="39"/>
        <v>1</v>
      </c>
      <c r="BQ227">
        <f t="shared" si="39"/>
        <v>1</v>
      </c>
      <c r="BR227">
        <f t="shared" si="39"/>
        <v>1</v>
      </c>
      <c r="BS227">
        <f t="shared" si="39"/>
        <v>1</v>
      </c>
      <c r="BT227">
        <f t="shared" si="39"/>
        <v>1</v>
      </c>
      <c r="BU227">
        <f t="shared" si="35"/>
        <v>1</v>
      </c>
      <c r="BV227">
        <f t="shared" si="35"/>
        <v>1</v>
      </c>
      <c r="BW227">
        <f t="shared" si="35"/>
        <v>1</v>
      </c>
      <c r="BX227">
        <f t="shared" si="35"/>
        <v>1</v>
      </c>
      <c r="BY227">
        <f t="shared" si="35"/>
        <v>0</v>
      </c>
    </row>
    <row r="228" spans="1:77" ht="16.3" thickTop="1" thickBot="1" x14ac:dyDescent="0.3">
      <c r="A228" s="16" t="s">
        <v>588</v>
      </c>
      <c r="B228" s="16" t="s">
        <v>603</v>
      </c>
      <c r="C228" s="16" t="s">
        <v>604</v>
      </c>
      <c r="D228" s="10">
        <f>VLOOKUP(C228, Overview!C$3:D$403, 2, FALSE)</f>
        <v>3</v>
      </c>
      <c r="E228" s="34">
        <f t="shared" si="36"/>
        <v>3.5</v>
      </c>
      <c r="F228" s="33">
        <f>IFERROR(VLOOKUP($C228, 'All Indicators - Breakdown'!$C:$GQ, F$1, FALSE), " ")</f>
        <v>4</v>
      </c>
      <c r="G228" s="33">
        <f>IFERROR(VLOOKUP($C228, 'All Indicators - Breakdown'!$C:$GQ, G$1, FALSE), " ")</f>
        <v>3</v>
      </c>
      <c r="H228" s="33">
        <f>IFERROR(VLOOKUP($C228, 'All Indicators - Breakdown'!$C:$GQ, H$1, FALSE), " ")</f>
        <v>4</v>
      </c>
      <c r="I228" s="33">
        <f>IFERROR(VLOOKUP($C228, 'All Indicators - Breakdown'!$C:$GQ, I$1, FALSE), " ")</f>
        <v>3</v>
      </c>
      <c r="J228" s="33">
        <f>IFERROR(VLOOKUP($C228, 'All Indicators - Breakdown'!$C:$GQ, J$1, FALSE), " ")</f>
        <v>3</v>
      </c>
      <c r="K228" s="33">
        <f>IFERROR(VLOOKUP($C228, 'All Indicators - Breakdown'!$C:$GQ, K$1, FALSE), " ")</f>
        <v>3</v>
      </c>
      <c r="L228" s="33">
        <f>IFERROR(VLOOKUP($C228, 'All Indicators - Breakdown'!$C:$GQ, L$1, FALSE), " ")</f>
        <v>1</v>
      </c>
      <c r="M228" s="33">
        <f>IFERROR(VLOOKUP($C228, 'All Indicators - Breakdown'!$C:$GQ, M$1, FALSE), " ")</f>
        <v>3</v>
      </c>
      <c r="N228" s="33" t="str">
        <f>IFERROR(VLOOKUP($C228, 'All Indicators - Breakdown'!$C:$GQ, N$1, FALSE), " ")</f>
        <v>N/A</v>
      </c>
      <c r="O228" s="33">
        <f>IFERROR(VLOOKUP($C228, 'All Indicators - Breakdown'!$C:$GQ, O$1, FALSE), " ")</f>
        <v>3</v>
      </c>
      <c r="P228" s="33">
        <f>IFERROR(VLOOKUP($C228, 'All Indicators - Breakdown'!$C:$GQ, P$1, FALSE), " ")</f>
        <v>3</v>
      </c>
      <c r="Q228" s="33">
        <f>IFERROR(VLOOKUP($C228, 'All Indicators - Breakdown'!$C:$GQ, Q$1, FALSE), " ")</f>
        <v>1</v>
      </c>
      <c r="R228" s="33">
        <f>IFERROR(VLOOKUP($C228, 'All Indicators - Breakdown'!$C:$GQ, R$1, FALSE), " ")</f>
        <v>2</v>
      </c>
      <c r="S228" s="33">
        <f>IFERROR(VLOOKUP($C228, 'All Indicators - Breakdown'!$C:$GQ, S$1, FALSE), " ")</f>
        <v>3</v>
      </c>
      <c r="T228" s="33">
        <f>IFERROR(VLOOKUP($C228, 'All Indicators - Breakdown'!$C:$GQ, T$1, FALSE), " ")</f>
        <v>2</v>
      </c>
      <c r="U228" s="33">
        <f>IFERROR(VLOOKUP($C228, 'All Indicators - Breakdown'!$C:$GQ, U$1, FALSE), " ")</f>
        <v>3</v>
      </c>
      <c r="V228" s="33">
        <f>IFERROR(VLOOKUP($C228, 'All Indicators - Breakdown'!$C:$GQ, V$1, FALSE), " ")</f>
        <v>3</v>
      </c>
      <c r="W228" s="33">
        <f>IFERROR(VLOOKUP($C228, 'All Indicators - Breakdown'!$C:$GQ, W$1, FALSE), " ")</f>
        <v>4</v>
      </c>
      <c r="X228" s="33">
        <f>IFERROR(VLOOKUP($C228, 'All Indicators - Breakdown'!$C:$GQ, X$1, FALSE), " ")</f>
        <v>1</v>
      </c>
      <c r="Y228" s="33">
        <f>IFERROR(VLOOKUP($C228, 'All Indicators - Breakdown'!$C:$GQ, Y$1, FALSE), " ")</f>
        <v>5</v>
      </c>
      <c r="Z228" s="33">
        <f>IFERROR(VLOOKUP($C228, 'All Indicators - Breakdown'!$C:$GQ, Z$1, FALSE), " ")</f>
        <v>3</v>
      </c>
      <c r="AA228" s="33">
        <f>IFERROR(VLOOKUP($C228, 'All Indicators - Breakdown'!$C:$GQ, AA$1, FALSE), " ")</f>
        <v>3</v>
      </c>
      <c r="AB228" s="33">
        <f>IFERROR(VLOOKUP($C228, 'All Indicators - Breakdown'!$C:$GQ, AB$1, FALSE), " ")</f>
        <v>3</v>
      </c>
      <c r="AC228" s="33">
        <f>IFERROR(VLOOKUP($C228, 'All Indicators - Breakdown'!$C:$GQ, AC$1, FALSE), " ")</f>
        <v>5</v>
      </c>
      <c r="AD228" s="33">
        <f>IFERROR(VLOOKUP($C228, 'All Indicators - Breakdown'!$C:$GQ, AD$1, FALSE), " ")</f>
        <v>2</v>
      </c>
      <c r="AE228" s="33">
        <f>IFERROR(VLOOKUP($C228, 'All Indicators - Breakdown'!$C:$HE, AE$1, FALSE), " ")</f>
        <v>3</v>
      </c>
      <c r="AF228" s="33">
        <f>IFERROR(VLOOKUP($C228, 'All Indicators - Breakdown'!$C:$HE, AF$1, FALSE), " ")</f>
        <v>2</v>
      </c>
      <c r="AG228" s="33">
        <f>IFERROR(VLOOKUP($C228, 'All Indicators - Breakdown'!$C:$HE, AG$1, FALSE), " ")</f>
        <v>3</v>
      </c>
      <c r="AH228" s="33">
        <f>IFERROR(VLOOKUP($C228, 'All Indicators - Breakdown'!$C:$HE, AH$1, FALSE), " ")</f>
        <v>4</v>
      </c>
      <c r="AI228" s="33">
        <f>IFERROR(VLOOKUP($C228, 'All Indicators - Breakdown'!$C:$HE, AI$1, FALSE), " ")</f>
        <v>4</v>
      </c>
      <c r="AJ228" s="33">
        <f>IFERROR(VLOOKUP($C228, 'All Indicators - Breakdown'!$C:$HZ, AJ$1, FALSE), " ")</f>
        <v>3</v>
      </c>
      <c r="AK228" s="33">
        <f>IFERROR(VLOOKUP($C228, 'All Indicators - Breakdown'!$C:$HZ, AK$1, FALSE), " ")</f>
        <v>3</v>
      </c>
      <c r="AL228" s="33">
        <f>IFERROR(VLOOKUP($C228, 'All Indicators - Breakdown'!$C:$HZ, AL$1, FALSE), " ")</f>
        <v>1</v>
      </c>
      <c r="AM228" s="33">
        <f>IFERROR(VLOOKUP($C228, 'All Indicators - Breakdown'!$C:$IU, AM$1, FALSE), " ")</f>
        <v>3</v>
      </c>
      <c r="AN228" s="33">
        <f>IFERROR(VLOOKUP($C228, 'All Indicators - Breakdown'!$C:$IU, AN$1, FALSE), " ")</f>
        <v>1</v>
      </c>
      <c r="AO228" s="33">
        <f>IFERROR(VLOOKUP($C228, 'All Indicators - Breakdown'!$C:$IU, AO$1, FALSE), " ")</f>
        <v>1</v>
      </c>
      <c r="AP228">
        <f t="shared" si="40"/>
        <v>5</v>
      </c>
      <c r="AQ228">
        <f t="shared" si="40"/>
        <v>5</v>
      </c>
      <c r="AR228">
        <f t="shared" si="40"/>
        <v>4</v>
      </c>
      <c r="AS228">
        <f t="shared" si="40"/>
        <v>4</v>
      </c>
      <c r="AT228">
        <f t="shared" si="40"/>
        <v>4</v>
      </c>
      <c r="AU228">
        <f t="shared" si="40"/>
        <v>4</v>
      </c>
      <c r="AV228">
        <f t="shared" si="40"/>
        <v>4</v>
      </c>
      <c r="AW228">
        <f t="shared" si="40"/>
        <v>3</v>
      </c>
      <c r="AX228">
        <f t="shared" si="40"/>
        <v>3</v>
      </c>
      <c r="AY228">
        <f t="shared" si="40"/>
        <v>3</v>
      </c>
      <c r="AZ228">
        <f t="shared" si="40"/>
        <v>3</v>
      </c>
      <c r="BA228">
        <f t="shared" si="40"/>
        <v>3</v>
      </c>
      <c r="BB228">
        <f t="shared" si="40"/>
        <v>3</v>
      </c>
      <c r="BC228">
        <f t="shared" si="40"/>
        <v>3</v>
      </c>
      <c r="BD228">
        <f t="shared" si="40"/>
        <v>3</v>
      </c>
      <c r="BE228">
        <f t="shared" si="40"/>
        <v>3</v>
      </c>
      <c r="BF228">
        <f t="shared" si="39"/>
        <v>3</v>
      </c>
      <c r="BG228">
        <f t="shared" si="39"/>
        <v>3</v>
      </c>
      <c r="BH228">
        <f t="shared" si="39"/>
        <v>3</v>
      </c>
      <c r="BI228">
        <f t="shared" si="39"/>
        <v>3</v>
      </c>
      <c r="BJ228">
        <f t="shared" si="39"/>
        <v>3</v>
      </c>
      <c r="BK228">
        <f t="shared" si="39"/>
        <v>3</v>
      </c>
      <c r="BL228">
        <f t="shared" si="39"/>
        <v>3</v>
      </c>
      <c r="BM228">
        <f t="shared" si="39"/>
        <v>3</v>
      </c>
      <c r="BN228">
        <f t="shared" si="39"/>
        <v>3</v>
      </c>
      <c r="BO228">
        <f t="shared" si="39"/>
        <v>2</v>
      </c>
      <c r="BP228">
        <f t="shared" si="39"/>
        <v>2</v>
      </c>
      <c r="BQ228">
        <f t="shared" si="39"/>
        <v>2</v>
      </c>
      <c r="BR228">
        <f t="shared" si="39"/>
        <v>2</v>
      </c>
      <c r="BS228">
        <f t="shared" si="39"/>
        <v>1</v>
      </c>
      <c r="BT228">
        <f t="shared" si="39"/>
        <v>1</v>
      </c>
      <c r="BU228">
        <f t="shared" si="35"/>
        <v>1</v>
      </c>
      <c r="BV228">
        <f t="shared" si="35"/>
        <v>1</v>
      </c>
      <c r="BW228">
        <f t="shared" si="35"/>
        <v>1</v>
      </c>
      <c r="BX228">
        <f t="shared" si="35"/>
        <v>1</v>
      </c>
      <c r="BY228">
        <f t="shared" si="35"/>
        <v>0</v>
      </c>
    </row>
    <row r="229" spans="1:77" ht="16.3" thickTop="1" thickBot="1" x14ac:dyDescent="0.3">
      <c r="A229" s="16" t="s">
        <v>588</v>
      </c>
      <c r="B229" s="16" t="s">
        <v>605</v>
      </c>
      <c r="C229" s="16" t="s">
        <v>606</v>
      </c>
      <c r="D229" s="10">
        <f>VLOOKUP(C229, Overview!C$3:D$403, 2, FALSE)</f>
        <v>3</v>
      </c>
      <c r="E229" s="34">
        <f t="shared" si="36"/>
        <v>3.9</v>
      </c>
      <c r="F229" s="33">
        <f>IFERROR(VLOOKUP($C229, 'All Indicators - Breakdown'!$C:$GQ, F$1, FALSE), " ")</f>
        <v>4</v>
      </c>
      <c r="G229" s="33">
        <f>IFERROR(VLOOKUP($C229, 'All Indicators - Breakdown'!$C:$GQ, G$1, FALSE), " ")</f>
        <v>1</v>
      </c>
      <c r="H229" s="33">
        <f>IFERROR(VLOOKUP($C229, 'All Indicators - Breakdown'!$C:$GQ, H$1, FALSE), " ")</f>
        <v>4</v>
      </c>
      <c r="I229" s="33">
        <f>IFERROR(VLOOKUP($C229, 'All Indicators - Breakdown'!$C:$GQ, I$1, FALSE), " ")</f>
        <v>4</v>
      </c>
      <c r="J229" s="33">
        <f>IFERROR(VLOOKUP($C229, 'All Indicators - Breakdown'!$C:$GQ, J$1, FALSE), " ")</f>
        <v>3</v>
      </c>
      <c r="K229" s="33">
        <f>IFERROR(VLOOKUP($C229, 'All Indicators - Breakdown'!$C:$GQ, K$1, FALSE), " ")</f>
        <v>1</v>
      </c>
      <c r="L229" s="33">
        <f>IFERROR(VLOOKUP($C229, 'All Indicators - Breakdown'!$C:$GQ, L$1, FALSE), " ")</f>
        <v>1</v>
      </c>
      <c r="M229" s="33">
        <f>IFERROR(VLOOKUP($C229, 'All Indicators - Breakdown'!$C:$GQ, M$1, FALSE), " ")</f>
        <v>2</v>
      </c>
      <c r="N229" s="33" t="str">
        <f>IFERROR(VLOOKUP($C229, 'All Indicators - Breakdown'!$C:$GQ, N$1, FALSE), " ")</f>
        <v>N/A</v>
      </c>
      <c r="O229" s="33">
        <f>IFERROR(VLOOKUP($C229, 'All Indicators - Breakdown'!$C:$GQ, O$1, FALSE), " ")</f>
        <v>1</v>
      </c>
      <c r="P229" s="33">
        <f>IFERROR(VLOOKUP($C229, 'All Indicators - Breakdown'!$C:$GQ, P$1, FALSE), " ")</f>
        <v>1</v>
      </c>
      <c r="Q229" s="33">
        <f>IFERROR(VLOOKUP($C229, 'All Indicators - Breakdown'!$C:$GQ, Q$1, FALSE), " ")</f>
        <v>1</v>
      </c>
      <c r="R229" s="33">
        <f>IFERROR(VLOOKUP($C229, 'All Indicators - Breakdown'!$C:$GQ, R$1, FALSE), " ")</f>
        <v>2</v>
      </c>
      <c r="S229" s="33">
        <f>IFERROR(VLOOKUP($C229, 'All Indicators - Breakdown'!$C:$GQ, S$1, FALSE), " ")</f>
        <v>4</v>
      </c>
      <c r="T229" s="33">
        <f>IFERROR(VLOOKUP($C229, 'All Indicators - Breakdown'!$C:$GQ, T$1, FALSE), " ")</f>
        <v>4</v>
      </c>
      <c r="U229" s="33">
        <f>IFERROR(VLOOKUP($C229, 'All Indicators - Breakdown'!$C:$GQ, U$1, FALSE), " ")</f>
        <v>5</v>
      </c>
      <c r="V229" s="33">
        <f>IFERROR(VLOOKUP($C229, 'All Indicators - Breakdown'!$C:$GQ, V$1, FALSE), " ")</f>
        <v>1</v>
      </c>
      <c r="W229" s="33">
        <f>IFERROR(VLOOKUP($C229, 'All Indicators - Breakdown'!$C:$GQ, W$1, FALSE), " ")</f>
        <v>4</v>
      </c>
      <c r="X229" s="33">
        <f>IFERROR(VLOOKUP($C229, 'All Indicators - Breakdown'!$C:$GQ, X$1, FALSE), " ")</f>
        <v>1</v>
      </c>
      <c r="Y229" s="33">
        <f>IFERROR(VLOOKUP($C229, 'All Indicators - Breakdown'!$C:$GQ, Y$1, FALSE), " ")</f>
        <v>5</v>
      </c>
      <c r="Z229" s="33">
        <f>IFERROR(VLOOKUP($C229, 'All Indicators - Breakdown'!$C:$GQ, Z$1, FALSE), " ")</f>
        <v>1</v>
      </c>
      <c r="AA229" s="33">
        <f>IFERROR(VLOOKUP($C229, 'All Indicators - Breakdown'!$C:$GQ, AA$1, FALSE), " ")</f>
        <v>2</v>
      </c>
      <c r="AB229" s="33">
        <f>IFERROR(VLOOKUP($C229, 'All Indicators - Breakdown'!$C:$GQ, AB$1, FALSE), " ")</f>
        <v>3</v>
      </c>
      <c r="AC229" s="33">
        <f>IFERROR(VLOOKUP($C229, 'All Indicators - Breakdown'!$C:$GQ, AC$1, FALSE), " ")</f>
        <v>5</v>
      </c>
      <c r="AD229" s="33">
        <f>IFERROR(VLOOKUP($C229, 'All Indicators - Breakdown'!$C:$GQ, AD$1, FALSE), " ")</f>
        <v>1</v>
      </c>
      <c r="AE229" s="33">
        <f>IFERROR(VLOOKUP($C229, 'All Indicators - Breakdown'!$C:$HE, AE$1, FALSE), " ")</f>
        <v>1</v>
      </c>
      <c r="AF229" s="33">
        <f>IFERROR(VLOOKUP($C229, 'All Indicators - Breakdown'!$C:$HE, AF$1, FALSE), " ")</f>
        <v>3</v>
      </c>
      <c r="AG229" s="33">
        <f>IFERROR(VLOOKUP($C229, 'All Indicators - Breakdown'!$C:$HE, AG$1, FALSE), " ")</f>
        <v>4</v>
      </c>
      <c r="AH229" s="33">
        <f>IFERROR(VLOOKUP($C229, 'All Indicators - Breakdown'!$C:$HE, AH$1, FALSE), " ")</f>
        <v>4</v>
      </c>
      <c r="AI229" s="33">
        <f>IFERROR(VLOOKUP($C229, 'All Indicators - Breakdown'!$C:$HE, AI$1, FALSE), " ")</f>
        <v>4</v>
      </c>
      <c r="AJ229" s="33">
        <f>IFERROR(VLOOKUP($C229, 'All Indicators - Breakdown'!$C:$HZ, AJ$1, FALSE), " ")</f>
        <v>4</v>
      </c>
      <c r="AK229" s="33">
        <f>IFERROR(VLOOKUP($C229, 'All Indicators - Breakdown'!$C:$HZ, AK$1, FALSE), " ")</f>
        <v>2</v>
      </c>
      <c r="AL229" s="33">
        <f>IFERROR(VLOOKUP($C229, 'All Indicators - Breakdown'!$C:$HZ, AL$1, FALSE), " ")</f>
        <v>1</v>
      </c>
      <c r="AM229" s="33">
        <f>IFERROR(VLOOKUP($C229, 'All Indicators - Breakdown'!$C:$IU, AM$1, FALSE), " ")</f>
        <v>3</v>
      </c>
      <c r="AN229" s="33">
        <f>IFERROR(VLOOKUP($C229, 'All Indicators - Breakdown'!$C:$IU, AN$1, FALSE), " ")</f>
        <v>1</v>
      </c>
      <c r="AO229" s="33">
        <f>IFERROR(VLOOKUP($C229, 'All Indicators - Breakdown'!$C:$IU, AO$1, FALSE), " ")</f>
        <v>1</v>
      </c>
      <c r="AP229">
        <f t="shared" si="40"/>
        <v>5</v>
      </c>
      <c r="AQ229">
        <f t="shared" si="40"/>
        <v>5</v>
      </c>
      <c r="AR229">
        <f t="shared" si="40"/>
        <v>5</v>
      </c>
      <c r="AS229">
        <f t="shared" si="40"/>
        <v>4</v>
      </c>
      <c r="AT229">
        <f t="shared" si="40"/>
        <v>4</v>
      </c>
      <c r="AU229">
        <f t="shared" si="40"/>
        <v>4</v>
      </c>
      <c r="AV229">
        <f t="shared" si="40"/>
        <v>4</v>
      </c>
      <c r="AW229">
        <f t="shared" si="40"/>
        <v>4</v>
      </c>
      <c r="AX229">
        <f t="shared" si="40"/>
        <v>4</v>
      </c>
      <c r="AY229">
        <f t="shared" si="40"/>
        <v>4</v>
      </c>
      <c r="AZ229">
        <f t="shared" si="40"/>
        <v>4</v>
      </c>
      <c r="BA229">
        <f t="shared" si="40"/>
        <v>4</v>
      </c>
      <c r="BB229">
        <f t="shared" si="40"/>
        <v>4</v>
      </c>
      <c r="BC229">
        <f t="shared" si="40"/>
        <v>3</v>
      </c>
      <c r="BD229">
        <f t="shared" si="40"/>
        <v>3</v>
      </c>
      <c r="BE229">
        <f t="shared" si="40"/>
        <v>3</v>
      </c>
      <c r="BF229">
        <f t="shared" si="39"/>
        <v>3</v>
      </c>
      <c r="BG229">
        <f t="shared" si="39"/>
        <v>2</v>
      </c>
      <c r="BH229">
        <f t="shared" si="39"/>
        <v>2</v>
      </c>
      <c r="BI229">
        <f t="shared" si="39"/>
        <v>2</v>
      </c>
      <c r="BJ229">
        <f t="shared" si="39"/>
        <v>2</v>
      </c>
      <c r="BK229">
        <f t="shared" si="39"/>
        <v>1</v>
      </c>
      <c r="BL229">
        <f t="shared" si="39"/>
        <v>1</v>
      </c>
      <c r="BM229">
        <f t="shared" si="39"/>
        <v>1</v>
      </c>
      <c r="BN229">
        <f t="shared" si="39"/>
        <v>1</v>
      </c>
      <c r="BO229">
        <f t="shared" si="39"/>
        <v>1</v>
      </c>
      <c r="BP229">
        <f t="shared" si="39"/>
        <v>1</v>
      </c>
      <c r="BQ229">
        <f t="shared" si="39"/>
        <v>1</v>
      </c>
      <c r="BR229">
        <f t="shared" si="39"/>
        <v>1</v>
      </c>
      <c r="BS229">
        <f t="shared" si="39"/>
        <v>1</v>
      </c>
      <c r="BT229">
        <f t="shared" si="39"/>
        <v>1</v>
      </c>
      <c r="BU229">
        <f t="shared" si="35"/>
        <v>1</v>
      </c>
      <c r="BV229">
        <f t="shared" si="35"/>
        <v>1</v>
      </c>
      <c r="BW229">
        <f t="shared" si="35"/>
        <v>1</v>
      </c>
      <c r="BX229">
        <f t="shared" si="35"/>
        <v>1</v>
      </c>
      <c r="BY229">
        <f t="shared" si="35"/>
        <v>0</v>
      </c>
    </row>
    <row r="230" spans="1:77" ht="16.3" thickTop="1" thickBot="1" x14ac:dyDescent="0.3">
      <c r="A230" s="16" t="s">
        <v>588</v>
      </c>
      <c r="B230" s="16" t="s">
        <v>607</v>
      </c>
      <c r="C230" s="16" t="s">
        <v>608</v>
      </c>
      <c r="D230" s="10">
        <f>VLOOKUP(C230, Overview!C$3:D$403, 2, FALSE)</f>
        <v>3</v>
      </c>
      <c r="E230" s="34">
        <f t="shared" si="36"/>
        <v>3.6</v>
      </c>
      <c r="F230" s="33">
        <f>IFERROR(VLOOKUP($C230, 'All Indicators - Breakdown'!$C:$GQ, F$1, FALSE), " ")</f>
        <v>3</v>
      </c>
      <c r="G230" s="33">
        <f>IFERROR(VLOOKUP($C230, 'All Indicators - Breakdown'!$C:$GQ, G$1, FALSE), " ")</f>
        <v>1</v>
      </c>
      <c r="H230" s="33">
        <f>IFERROR(VLOOKUP($C230, 'All Indicators - Breakdown'!$C:$GQ, H$1, FALSE), " ")</f>
        <v>3</v>
      </c>
      <c r="I230" s="33">
        <f>IFERROR(VLOOKUP($C230, 'All Indicators - Breakdown'!$C:$GQ, I$1, FALSE), " ")</f>
        <v>3</v>
      </c>
      <c r="J230" s="33">
        <f>IFERROR(VLOOKUP($C230, 'All Indicators - Breakdown'!$C:$GQ, J$1, FALSE), " ")</f>
        <v>2</v>
      </c>
      <c r="K230" s="33">
        <f>IFERROR(VLOOKUP($C230, 'All Indicators - Breakdown'!$C:$GQ, K$1, FALSE), " ")</f>
        <v>2</v>
      </c>
      <c r="L230" s="33">
        <f>IFERROR(VLOOKUP($C230, 'All Indicators - Breakdown'!$C:$GQ, L$1, FALSE), " ")</f>
        <v>1</v>
      </c>
      <c r="M230" s="33">
        <f>IFERROR(VLOOKUP($C230, 'All Indicators - Breakdown'!$C:$GQ, M$1, FALSE), " ")</f>
        <v>3</v>
      </c>
      <c r="N230" s="33" t="str">
        <f>IFERROR(VLOOKUP($C230, 'All Indicators - Breakdown'!$C:$GQ, N$1, FALSE), " ")</f>
        <v>N/A</v>
      </c>
      <c r="O230" s="33">
        <f>IFERROR(VLOOKUP($C230, 'All Indicators - Breakdown'!$C:$GQ, O$1, FALSE), " ")</f>
        <v>1</v>
      </c>
      <c r="P230" s="33">
        <f>IFERROR(VLOOKUP($C230, 'All Indicators - Breakdown'!$C:$GQ, P$1, FALSE), " ")</f>
        <v>2</v>
      </c>
      <c r="Q230" s="33">
        <f>IFERROR(VLOOKUP($C230, 'All Indicators - Breakdown'!$C:$GQ, Q$1, FALSE), " ")</f>
        <v>1</v>
      </c>
      <c r="R230" s="33">
        <f>IFERROR(VLOOKUP($C230, 'All Indicators - Breakdown'!$C:$GQ, R$1, FALSE), " ")</f>
        <v>2</v>
      </c>
      <c r="S230" s="33">
        <f>IFERROR(VLOOKUP($C230, 'All Indicators - Breakdown'!$C:$GQ, S$1, FALSE), " ")</f>
        <v>3</v>
      </c>
      <c r="T230" s="33">
        <f>IFERROR(VLOOKUP($C230, 'All Indicators - Breakdown'!$C:$GQ, T$1, FALSE), " ")</f>
        <v>5</v>
      </c>
      <c r="U230" s="33">
        <f>IFERROR(VLOOKUP($C230, 'All Indicators - Breakdown'!$C:$GQ, U$1, FALSE), " ")</f>
        <v>3</v>
      </c>
      <c r="V230" s="33">
        <f>IFERROR(VLOOKUP($C230, 'All Indicators - Breakdown'!$C:$GQ, V$1, FALSE), " ")</f>
        <v>1</v>
      </c>
      <c r="W230" s="33">
        <f>IFERROR(VLOOKUP($C230, 'All Indicators - Breakdown'!$C:$GQ, W$1, FALSE), " ")</f>
        <v>5</v>
      </c>
      <c r="X230" s="33">
        <f>IFERROR(VLOOKUP($C230, 'All Indicators - Breakdown'!$C:$GQ, X$1, FALSE), " ")</f>
        <v>1</v>
      </c>
      <c r="Y230" s="33">
        <f>IFERROR(VLOOKUP($C230, 'All Indicators - Breakdown'!$C:$GQ, Y$1, FALSE), " ")</f>
        <v>2</v>
      </c>
      <c r="Z230" s="33">
        <f>IFERROR(VLOOKUP($C230, 'All Indicators - Breakdown'!$C:$GQ, Z$1, FALSE), " ")</f>
        <v>1</v>
      </c>
      <c r="AA230" s="33">
        <f>IFERROR(VLOOKUP($C230, 'All Indicators - Breakdown'!$C:$GQ, AA$1, FALSE), " ")</f>
        <v>1</v>
      </c>
      <c r="AB230" s="33">
        <f>IFERROR(VLOOKUP($C230, 'All Indicators - Breakdown'!$C:$GQ, AB$1, FALSE), " ")</f>
        <v>3</v>
      </c>
      <c r="AC230" s="33">
        <f>IFERROR(VLOOKUP($C230, 'All Indicators - Breakdown'!$C:$GQ, AC$1, FALSE), " ")</f>
        <v>4</v>
      </c>
      <c r="AD230" s="33">
        <f>IFERROR(VLOOKUP($C230, 'All Indicators - Breakdown'!$C:$GQ, AD$1, FALSE), " ")</f>
        <v>2</v>
      </c>
      <c r="AE230" s="33">
        <f>IFERROR(VLOOKUP($C230, 'All Indicators - Breakdown'!$C:$HE, AE$1, FALSE), " ")</f>
        <v>3</v>
      </c>
      <c r="AF230" s="33">
        <f>IFERROR(VLOOKUP($C230, 'All Indicators - Breakdown'!$C:$HE, AF$1, FALSE), " ")</f>
        <v>2</v>
      </c>
      <c r="AG230" s="33">
        <f>IFERROR(VLOOKUP($C230, 'All Indicators - Breakdown'!$C:$HE, AG$1, FALSE), " ")</f>
        <v>4</v>
      </c>
      <c r="AH230" s="33">
        <f>IFERROR(VLOOKUP($C230, 'All Indicators - Breakdown'!$C:$HE, AH$1, FALSE), " ")</f>
        <v>4</v>
      </c>
      <c r="AI230" s="33">
        <f>IFERROR(VLOOKUP($C230, 'All Indicators - Breakdown'!$C:$HE, AI$1, FALSE), " ")</f>
        <v>4</v>
      </c>
      <c r="AJ230" s="33">
        <f>IFERROR(VLOOKUP($C230, 'All Indicators - Breakdown'!$C:$HZ, AJ$1, FALSE), " ")</f>
        <v>4</v>
      </c>
      <c r="AK230" s="33">
        <f>IFERROR(VLOOKUP($C230, 'All Indicators - Breakdown'!$C:$HZ, AK$1, FALSE), " ")</f>
        <v>3</v>
      </c>
      <c r="AL230" s="33">
        <f>IFERROR(VLOOKUP($C230, 'All Indicators - Breakdown'!$C:$HZ, AL$1, FALSE), " ")</f>
        <v>1</v>
      </c>
      <c r="AM230" s="33">
        <f>IFERROR(VLOOKUP($C230, 'All Indicators - Breakdown'!$C:$IU, AM$1, FALSE), " ")</f>
        <v>4</v>
      </c>
      <c r="AN230" s="33">
        <f>IFERROR(VLOOKUP($C230, 'All Indicators - Breakdown'!$C:$IU, AN$1, FALSE), " ")</f>
        <v>1</v>
      </c>
      <c r="AO230" s="33">
        <f>IFERROR(VLOOKUP($C230, 'All Indicators - Breakdown'!$C:$IU, AO$1, FALSE), " ")</f>
        <v>1</v>
      </c>
      <c r="AP230">
        <f t="shared" si="40"/>
        <v>5</v>
      </c>
      <c r="AQ230">
        <f t="shared" si="40"/>
        <v>5</v>
      </c>
      <c r="AR230">
        <f t="shared" si="40"/>
        <v>4</v>
      </c>
      <c r="AS230">
        <f t="shared" si="40"/>
        <v>4</v>
      </c>
      <c r="AT230">
        <f t="shared" si="40"/>
        <v>4</v>
      </c>
      <c r="AU230">
        <f t="shared" si="40"/>
        <v>4</v>
      </c>
      <c r="AV230">
        <f t="shared" si="40"/>
        <v>4</v>
      </c>
      <c r="AW230">
        <f t="shared" si="40"/>
        <v>4</v>
      </c>
      <c r="AX230">
        <f t="shared" si="40"/>
        <v>3</v>
      </c>
      <c r="AY230">
        <f t="shared" si="40"/>
        <v>3</v>
      </c>
      <c r="AZ230">
        <f t="shared" si="40"/>
        <v>3</v>
      </c>
      <c r="BA230">
        <f t="shared" si="40"/>
        <v>3</v>
      </c>
      <c r="BB230">
        <f t="shared" si="40"/>
        <v>3</v>
      </c>
      <c r="BC230">
        <f t="shared" si="40"/>
        <v>3</v>
      </c>
      <c r="BD230">
        <f t="shared" si="40"/>
        <v>3</v>
      </c>
      <c r="BE230">
        <f t="shared" si="40"/>
        <v>3</v>
      </c>
      <c r="BF230">
        <f t="shared" si="39"/>
        <v>3</v>
      </c>
      <c r="BG230">
        <f t="shared" si="39"/>
        <v>2</v>
      </c>
      <c r="BH230">
        <f t="shared" si="39"/>
        <v>2</v>
      </c>
      <c r="BI230">
        <f t="shared" si="39"/>
        <v>2</v>
      </c>
      <c r="BJ230">
        <f t="shared" si="39"/>
        <v>2</v>
      </c>
      <c r="BK230">
        <f t="shared" si="39"/>
        <v>2</v>
      </c>
      <c r="BL230">
        <f t="shared" si="39"/>
        <v>2</v>
      </c>
      <c r="BM230">
        <f t="shared" si="39"/>
        <v>2</v>
      </c>
      <c r="BN230">
        <f t="shared" si="39"/>
        <v>1</v>
      </c>
      <c r="BO230">
        <f t="shared" si="39"/>
        <v>1</v>
      </c>
      <c r="BP230">
        <f t="shared" si="39"/>
        <v>1</v>
      </c>
      <c r="BQ230">
        <f t="shared" si="39"/>
        <v>1</v>
      </c>
      <c r="BR230">
        <f t="shared" si="39"/>
        <v>1</v>
      </c>
      <c r="BS230">
        <f t="shared" si="39"/>
        <v>1</v>
      </c>
      <c r="BT230">
        <f t="shared" si="39"/>
        <v>1</v>
      </c>
      <c r="BU230">
        <f t="shared" si="35"/>
        <v>1</v>
      </c>
      <c r="BV230">
        <f t="shared" si="35"/>
        <v>1</v>
      </c>
      <c r="BW230">
        <f t="shared" si="35"/>
        <v>1</v>
      </c>
      <c r="BX230">
        <f t="shared" si="35"/>
        <v>1</v>
      </c>
      <c r="BY230">
        <f t="shared" si="35"/>
        <v>0</v>
      </c>
    </row>
    <row r="231" spans="1:77" ht="16.3" thickTop="1" thickBot="1" x14ac:dyDescent="0.3">
      <c r="A231" s="16" t="s">
        <v>588</v>
      </c>
      <c r="B231" s="16" t="s">
        <v>609</v>
      </c>
      <c r="C231" s="16" t="s">
        <v>610</v>
      </c>
      <c r="D231" s="10">
        <f>VLOOKUP(C231, Overview!C$3:D$403, 2, FALSE)</f>
        <v>4</v>
      </c>
      <c r="E231" s="34">
        <f t="shared" si="36"/>
        <v>4</v>
      </c>
      <c r="F231" s="33">
        <f>IFERROR(VLOOKUP($C231, 'All Indicators - Breakdown'!$C:$GQ, F$1, FALSE), " ")</f>
        <v>4</v>
      </c>
      <c r="G231" s="33">
        <f>IFERROR(VLOOKUP($C231, 'All Indicators - Breakdown'!$C:$GQ, G$1, FALSE), " ")</f>
        <v>1</v>
      </c>
      <c r="H231" s="33">
        <f>IFERROR(VLOOKUP($C231, 'All Indicators - Breakdown'!$C:$GQ, H$1, FALSE), " ")</f>
        <v>5</v>
      </c>
      <c r="I231" s="33">
        <f>IFERROR(VLOOKUP($C231, 'All Indicators - Breakdown'!$C:$GQ, I$1, FALSE), " ")</f>
        <v>4</v>
      </c>
      <c r="J231" s="33">
        <f>IFERROR(VLOOKUP($C231, 'All Indicators - Breakdown'!$C:$GQ, J$1, FALSE), " ")</f>
        <v>3</v>
      </c>
      <c r="K231" s="33">
        <f>IFERROR(VLOOKUP($C231, 'All Indicators - Breakdown'!$C:$GQ, K$1, FALSE), " ")</f>
        <v>4</v>
      </c>
      <c r="L231" s="33">
        <f>IFERROR(VLOOKUP($C231, 'All Indicators - Breakdown'!$C:$GQ, L$1, FALSE), " ")</f>
        <v>3</v>
      </c>
      <c r="M231" s="33">
        <f>IFERROR(VLOOKUP($C231, 'All Indicators - Breakdown'!$C:$GQ, M$1, FALSE), " ")</f>
        <v>3</v>
      </c>
      <c r="N231" s="33" t="str">
        <f>IFERROR(VLOOKUP($C231, 'All Indicators - Breakdown'!$C:$GQ, N$1, FALSE), " ")</f>
        <v>N/A</v>
      </c>
      <c r="O231" s="33">
        <f>IFERROR(VLOOKUP($C231, 'All Indicators - Breakdown'!$C:$GQ, O$1, FALSE), " ")</f>
        <v>1</v>
      </c>
      <c r="P231" s="33">
        <f>IFERROR(VLOOKUP($C231, 'All Indicators - Breakdown'!$C:$GQ, P$1, FALSE), " ")</f>
        <v>1</v>
      </c>
      <c r="Q231" s="33">
        <f>IFERROR(VLOOKUP($C231, 'All Indicators - Breakdown'!$C:$GQ, Q$1, FALSE), " ")</f>
        <v>1</v>
      </c>
      <c r="R231" s="33">
        <f>IFERROR(VLOOKUP($C231, 'All Indicators - Breakdown'!$C:$GQ, R$1, FALSE), " ")</f>
        <v>3</v>
      </c>
      <c r="S231" s="33">
        <f>IFERROR(VLOOKUP($C231, 'All Indicators - Breakdown'!$C:$GQ, S$1, FALSE), " ")</f>
        <v>4</v>
      </c>
      <c r="T231" s="33">
        <f>IFERROR(VLOOKUP($C231, 'All Indicators - Breakdown'!$C:$GQ, T$1, FALSE), " ")</f>
        <v>4</v>
      </c>
      <c r="U231" s="33">
        <f>IFERROR(VLOOKUP($C231, 'All Indicators - Breakdown'!$C:$GQ, U$1, FALSE), " ")</f>
        <v>3</v>
      </c>
      <c r="V231" s="33">
        <f>IFERROR(VLOOKUP($C231, 'All Indicators - Breakdown'!$C:$GQ, V$1, FALSE), " ")</f>
        <v>3</v>
      </c>
      <c r="W231" s="33">
        <f>IFERROR(VLOOKUP($C231, 'All Indicators - Breakdown'!$C:$GQ, W$1, FALSE), " ")</f>
        <v>3</v>
      </c>
      <c r="X231" s="33">
        <f>IFERROR(VLOOKUP($C231, 'All Indicators - Breakdown'!$C:$GQ, X$1, FALSE), " ")</f>
        <v>1</v>
      </c>
      <c r="Y231" s="33">
        <f>IFERROR(VLOOKUP($C231, 'All Indicators - Breakdown'!$C:$GQ, Y$1, FALSE), " ")</f>
        <v>5</v>
      </c>
      <c r="Z231" s="33">
        <f>IFERROR(VLOOKUP($C231, 'All Indicators - Breakdown'!$C:$GQ, Z$1, FALSE), " ")</f>
        <v>3</v>
      </c>
      <c r="AA231" s="33">
        <f>IFERROR(VLOOKUP($C231, 'All Indicators - Breakdown'!$C:$GQ, AA$1, FALSE), " ")</f>
        <v>1</v>
      </c>
      <c r="AB231" s="33">
        <f>IFERROR(VLOOKUP($C231, 'All Indicators - Breakdown'!$C:$GQ, AB$1, FALSE), " ")</f>
        <v>4</v>
      </c>
      <c r="AC231" s="33">
        <f>IFERROR(VLOOKUP($C231, 'All Indicators - Breakdown'!$C:$GQ, AC$1, FALSE), " ")</f>
        <v>5</v>
      </c>
      <c r="AD231" s="33">
        <f>IFERROR(VLOOKUP($C231, 'All Indicators - Breakdown'!$C:$GQ, AD$1, FALSE), " ")</f>
        <v>2</v>
      </c>
      <c r="AE231" s="33">
        <f>IFERROR(VLOOKUP($C231, 'All Indicators - Breakdown'!$C:$HE, AE$1, FALSE), " ")</f>
        <v>3</v>
      </c>
      <c r="AF231" s="33">
        <f>IFERROR(VLOOKUP($C231, 'All Indicators - Breakdown'!$C:$HE, AF$1, FALSE), " ")</f>
        <v>3</v>
      </c>
      <c r="AG231" s="33">
        <f>IFERROR(VLOOKUP($C231, 'All Indicators - Breakdown'!$C:$HE, AG$1, FALSE), " ")</f>
        <v>4</v>
      </c>
      <c r="AH231" s="33">
        <f>IFERROR(VLOOKUP($C231, 'All Indicators - Breakdown'!$C:$HE, AH$1, FALSE), " ")</f>
        <v>4</v>
      </c>
      <c r="AI231" s="33">
        <f>IFERROR(VLOOKUP($C231, 'All Indicators - Breakdown'!$C:$HE, AI$1, FALSE), " ")</f>
        <v>4</v>
      </c>
      <c r="AJ231" s="33">
        <f>IFERROR(VLOOKUP($C231, 'All Indicators - Breakdown'!$C:$HZ, AJ$1, FALSE), " ")</f>
        <v>5</v>
      </c>
      <c r="AK231" s="33">
        <f>IFERROR(VLOOKUP($C231, 'All Indicators - Breakdown'!$C:$HZ, AK$1, FALSE), " ")</f>
        <v>3</v>
      </c>
      <c r="AL231" s="33">
        <f>IFERROR(VLOOKUP($C231, 'All Indicators - Breakdown'!$C:$HZ, AL$1, FALSE), " ")</f>
        <v>1</v>
      </c>
      <c r="AM231" s="33">
        <f>IFERROR(VLOOKUP($C231, 'All Indicators - Breakdown'!$C:$IU, AM$1, FALSE), " ")</f>
        <v>1</v>
      </c>
      <c r="AN231" s="33">
        <f>IFERROR(VLOOKUP($C231, 'All Indicators - Breakdown'!$C:$IU, AN$1, FALSE), " ")</f>
        <v>1</v>
      </c>
      <c r="AO231" s="33">
        <f>IFERROR(VLOOKUP($C231, 'All Indicators - Breakdown'!$C:$IU, AO$1, FALSE), " ")</f>
        <v>1</v>
      </c>
      <c r="AP231">
        <f t="shared" si="40"/>
        <v>5</v>
      </c>
      <c r="AQ231">
        <f t="shared" si="40"/>
        <v>5</v>
      </c>
      <c r="AR231">
        <f t="shared" si="40"/>
        <v>5</v>
      </c>
      <c r="AS231">
        <f t="shared" si="40"/>
        <v>5</v>
      </c>
      <c r="AT231">
        <f t="shared" si="40"/>
        <v>4</v>
      </c>
      <c r="AU231">
        <f t="shared" si="40"/>
        <v>4</v>
      </c>
      <c r="AV231">
        <f t="shared" si="40"/>
        <v>4</v>
      </c>
      <c r="AW231">
        <f t="shared" si="40"/>
        <v>4</v>
      </c>
      <c r="AX231">
        <f t="shared" si="40"/>
        <v>4</v>
      </c>
      <c r="AY231">
        <f t="shared" si="40"/>
        <v>4</v>
      </c>
      <c r="AZ231">
        <f t="shared" si="40"/>
        <v>4</v>
      </c>
      <c r="BA231">
        <f t="shared" si="40"/>
        <v>4</v>
      </c>
      <c r="BB231">
        <f t="shared" si="40"/>
        <v>4</v>
      </c>
      <c r="BC231">
        <f t="shared" si="40"/>
        <v>3</v>
      </c>
      <c r="BD231">
        <f t="shared" si="40"/>
        <v>3</v>
      </c>
      <c r="BE231">
        <f t="shared" si="40"/>
        <v>3</v>
      </c>
      <c r="BF231">
        <f t="shared" si="39"/>
        <v>3</v>
      </c>
      <c r="BG231">
        <f t="shared" si="39"/>
        <v>3</v>
      </c>
      <c r="BH231">
        <f t="shared" si="39"/>
        <v>3</v>
      </c>
      <c r="BI231">
        <f t="shared" si="39"/>
        <v>3</v>
      </c>
      <c r="BJ231">
        <f t="shared" si="39"/>
        <v>3</v>
      </c>
      <c r="BK231">
        <f t="shared" si="39"/>
        <v>3</v>
      </c>
      <c r="BL231">
        <f t="shared" si="39"/>
        <v>3</v>
      </c>
      <c r="BM231">
        <f t="shared" si="39"/>
        <v>3</v>
      </c>
      <c r="BN231">
        <f t="shared" si="39"/>
        <v>2</v>
      </c>
      <c r="BO231">
        <f t="shared" si="39"/>
        <v>1</v>
      </c>
      <c r="BP231">
        <f t="shared" si="39"/>
        <v>1</v>
      </c>
      <c r="BQ231">
        <f t="shared" si="39"/>
        <v>1</v>
      </c>
      <c r="BR231">
        <f t="shared" si="39"/>
        <v>1</v>
      </c>
      <c r="BS231">
        <f t="shared" si="39"/>
        <v>1</v>
      </c>
      <c r="BT231">
        <f t="shared" si="39"/>
        <v>1</v>
      </c>
      <c r="BU231">
        <f t="shared" si="35"/>
        <v>1</v>
      </c>
      <c r="BV231">
        <f t="shared" si="35"/>
        <v>1</v>
      </c>
      <c r="BW231">
        <f t="shared" si="35"/>
        <v>1</v>
      </c>
      <c r="BX231">
        <f t="shared" si="35"/>
        <v>1</v>
      </c>
      <c r="BY231">
        <f t="shared" si="35"/>
        <v>0</v>
      </c>
    </row>
    <row r="232" spans="1:77" ht="16.3" thickTop="1" thickBot="1" x14ac:dyDescent="0.3">
      <c r="A232" s="16" t="s">
        <v>588</v>
      </c>
      <c r="B232" s="16" t="s">
        <v>611</v>
      </c>
      <c r="C232" s="16" t="s">
        <v>612</v>
      </c>
      <c r="D232" s="10">
        <f>VLOOKUP(C232, Overview!C$3:D$403, 2, FALSE)</f>
        <v>3</v>
      </c>
      <c r="E232" s="34">
        <f t="shared" si="36"/>
        <v>3.9</v>
      </c>
      <c r="F232" s="33">
        <f>IFERROR(VLOOKUP($C232, 'All Indicators - Breakdown'!$C:$GQ, F$1, FALSE), " ")</f>
        <v>4</v>
      </c>
      <c r="G232" s="33">
        <f>IFERROR(VLOOKUP($C232, 'All Indicators - Breakdown'!$C:$GQ, G$1, FALSE), " ")</f>
        <v>3</v>
      </c>
      <c r="H232" s="33">
        <f>IFERROR(VLOOKUP($C232, 'All Indicators - Breakdown'!$C:$GQ, H$1, FALSE), " ")</f>
        <v>4</v>
      </c>
      <c r="I232" s="33">
        <f>IFERROR(VLOOKUP($C232, 'All Indicators - Breakdown'!$C:$GQ, I$1, FALSE), " ")</f>
        <v>4</v>
      </c>
      <c r="J232" s="33">
        <f>IFERROR(VLOOKUP($C232, 'All Indicators - Breakdown'!$C:$GQ, J$1, FALSE), " ")</f>
        <v>2</v>
      </c>
      <c r="K232" s="33">
        <f>IFERROR(VLOOKUP($C232, 'All Indicators - Breakdown'!$C:$GQ, K$1, FALSE), " ")</f>
        <v>3</v>
      </c>
      <c r="L232" s="33">
        <f>IFERROR(VLOOKUP($C232, 'All Indicators - Breakdown'!$C:$GQ, L$1, FALSE), " ")</f>
        <v>2</v>
      </c>
      <c r="M232" s="33">
        <f>IFERROR(VLOOKUP($C232, 'All Indicators - Breakdown'!$C:$GQ, M$1, FALSE), " ")</f>
        <v>3</v>
      </c>
      <c r="N232" s="33" t="str">
        <f>IFERROR(VLOOKUP($C232, 'All Indicators - Breakdown'!$C:$GQ, N$1, FALSE), " ")</f>
        <v>N/A</v>
      </c>
      <c r="O232" s="33">
        <f>IFERROR(VLOOKUP($C232, 'All Indicators - Breakdown'!$C:$GQ, O$1, FALSE), " ")</f>
        <v>2</v>
      </c>
      <c r="P232" s="33">
        <f>IFERROR(VLOOKUP($C232, 'All Indicators - Breakdown'!$C:$GQ, P$1, FALSE), " ")</f>
        <v>2</v>
      </c>
      <c r="Q232" s="33">
        <f>IFERROR(VLOOKUP($C232, 'All Indicators - Breakdown'!$C:$GQ, Q$1, FALSE), " ")</f>
        <v>1</v>
      </c>
      <c r="R232" s="33">
        <f>IFERROR(VLOOKUP($C232, 'All Indicators - Breakdown'!$C:$GQ, R$1, FALSE), " ")</f>
        <v>2</v>
      </c>
      <c r="S232" s="33">
        <f>IFERROR(VLOOKUP($C232, 'All Indicators - Breakdown'!$C:$GQ, S$1, FALSE), " ")</f>
        <v>4</v>
      </c>
      <c r="T232" s="33">
        <f>IFERROR(VLOOKUP($C232, 'All Indicators - Breakdown'!$C:$GQ, T$1, FALSE), " ")</f>
        <v>2</v>
      </c>
      <c r="U232" s="33">
        <f>IFERROR(VLOOKUP($C232, 'All Indicators - Breakdown'!$C:$GQ, U$1, FALSE), " ")</f>
        <v>3</v>
      </c>
      <c r="V232" s="33">
        <f>IFERROR(VLOOKUP($C232, 'All Indicators - Breakdown'!$C:$GQ, V$1, FALSE), " ")</f>
        <v>1</v>
      </c>
      <c r="W232" s="33">
        <f>IFERROR(VLOOKUP($C232, 'All Indicators - Breakdown'!$C:$GQ, W$1, FALSE), " ")</f>
        <v>5</v>
      </c>
      <c r="X232" s="33">
        <f>IFERROR(VLOOKUP($C232, 'All Indicators - Breakdown'!$C:$GQ, X$1, FALSE), " ")</f>
        <v>1</v>
      </c>
      <c r="Y232" s="33">
        <f>IFERROR(VLOOKUP($C232, 'All Indicators - Breakdown'!$C:$GQ, Y$1, FALSE), " ")</f>
        <v>5</v>
      </c>
      <c r="Z232" s="33">
        <f>IFERROR(VLOOKUP($C232, 'All Indicators - Breakdown'!$C:$GQ, Z$1, FALSE), " ")</f>
        <v>1</v>
      </c>
      <c r="AA232" s="33">
        <f>IFERROR(VLOOKUP($C232, 'All Indicators - Breakdown'!$C:$GQ, AA$1, FALSE), " ")</f>
        <v>1</v>
      </c>
      <c r="AB232" s="33">
        <f>IFERROR(VLOOKUP($C232, 'All Indicators - Breakdown'!$C:$GQ, AB$1, FALSE), " ")</f>
        <v>3</v>
      </c>
      <c r="AC232" s="33">
        <f>IFERROR(VLOOKUP($C232, 'All Indicators - Breakdown'!$C:$GQ, AC$1, FALSE), " ")</f>
        <v>5</v>
      </c>
      <c r="AD232" s="33">
        <f>IFERROR(VLOOKUP($C232, 'All Indicators - Breakdown'!$C:$GQ, AD$1, FALSE), " ")</f>
        <v>2</v>
      </c>
      <c r="AE232" s="33">
        <f>IFERROR(VLOOKUP($C232, 'All Indicators - Breakdown'!$C:$HE, AE$1, FALSE), " ")</f>
        <v>3</v>
      </c>
      <c r="AF232" s="33">
        <f>IFERROR(VLOOKUP($C232, 'All Indicators - Breakdown'!$C:$HE, AF$1, FALSE), " ")</f>
        <v>3</v>
      </c>
      <c r="AG232" s="33">
        <f>IFERROR(VLOOKUP($C232, 'All Indicators - Breakdown'!$C:$HE, AG$1, FALSE), " ")</f>
        <v>4</v>
      </c>
      <c r="AH232" s="33">
        <f>IFERROR(VLOOKUP($C232, 'All Indicators - Breakdown'!$C:$HE, AH$1, FALSE), " ")</f>
        <v>4</v>
      </c>
      <c r="AI232" s="33">
        <f>IFERROR(VLOOKUP($C232, 'All Indicators - Breakdown'!$C:$HE, AI$1, FALSE), " ")</f>
        <v>4</v>
      </c>
      <c r="AJ232" s="33">
        <f>IFERROR(VLOOKUP($C232, 'All Indicators - Breakdown'!$C:$HZ, AJ$1, FALSE), " ")</f>
        <v>5</v>
      </c>
      <c r="AK232" s="33">
        <f>IFERROR(VLOOKUP($C232, 'All Indicators - Breakdown'!$C:$HZ, AK$1, FALSE), " ")</f>
        <v>2</v>
      </c>
      <c r="AL232" s="33">
        <f>IFERROR(VLOOKUP($C232, 'All Indicators - Breakdown'!$C:$HZ, AL$1, FALSE), " ")</f>
        <v>1</v>
      </c>
      <c r="AM232" s="33">
        <f>IFERROR(VLOOKUP($C232, 'All Indicators - Breakdown'!$C:$IU, AM$1, FALSE), " ")</f>
        <v>4</v>
      </c>
      <c r="AN232" s="33">
        <f>IFERROR(VLOOKUP($C232, 'All Indicators - Breakdown'!$C:$IU, AN$1, FALSE), " ")</f>
        <v>1</v>
      </c>
      <c r="AO232" s="33">
        <f>IFERROR(VLOOKUP($C232, 'All Indicators - Breakdown'!$C:$IU, AO$1, FALSE), " ")</f>
        <v>1</v>
      </c>
      <c r="AP232">
        <f t="shared" si="40"/>
        <v>5</v>
      </c>
      <c r="AQ232">
        <f t="shared" si="40"/>
        <v>5</v>
      </c>
      <c r="AR232">
        <f t="shared" si="40"/>
        <v>5</v>
      </c>
      <c r="AS232">
        <f t="shared" si="40"/>
        <v>5</v>
      </c>
      <c r="AT232">
        <f t="shared" si="40"/>
        <v>4</v>
      </c>
      <c r="AU232">
        <f t="shared" si="40"/>
        <v>4</v>
      </c>
      <c r="AV232">
        <f t="shared" si="40"/>
        <v>4</v>
      </c>
      <c r="AW232">
        <f t="shared" si="40"/>
        <v>4</v>
      </c>
      <c r="AX232">
        <f t="shared" si="40"/>
        <v>4</v>
      </c>
      <c r="AY232">
        <f t="shared" si="40"/>
        <v>4</v>
      </c>
      <c r="AZ232">
        <f t="shared" si="40"/>
        <v>4</v>
      </c>
      <c r="BA232">
        <f t="shared" si="40"/>
        <v>4</v>
      </c>
      <c r="BB232">
        <f t="shared" si="40"/>
        <v>3</v>
      </c>
      <c r="BC232">
        <f t="shared" si="40"/>
        <v>3</v>
      </c>
      <c r="BD232">
        <f t="shared" si="40"/>
        <v>3</v>
      </c>
      <c r="BE232">
        <f t="shared" si="40"/>
        <v>3</v>
      </c>
      <c r="BF232">
        <f t="shared" si="39"/>
        <v>3</v>
      </c>
      <c r="BG232">
        <f t="shared" si="39"/>
        <v>3</v>
      </c>
      <c r="BH232">
        <f t="shared" si="39"/>
        <v>3</v>
      </c>
      <c r="BI232">
        <f t="shared" si="39"/>
        <v>2</v>
      </c>
      <c r="BJ232">
        <f t="shared" si="39"/>
        <v>2</v>
      </c>
      <c r="BK232">
        <f t="shared" si="39"/>
        <v>2</v>
      </c>
      <c r="BL232">
        <f t="shared" si="39"/>
        <v>2</v>
      </c>
      <c r="BM232">
        <f t="shared" si="39"/>
        <v>2</v>
      </c>
      <c r="BN232">
        <f t="shared" si="39"/>
        <v>2</v>
      </c>
      <c r="BO232">
        <f t="shared" si="39"/>
        <v>2</v>
      </c>
      <c r="BP232">
        <f t="shared" si="39"/>
        <v>2</v>
      </c>
      <c r="BQ232">
        <f t="shared" si="39"/>
        <v>1</v>
      </c>
      <c r="BR232">
        <f t="shared" si="39"/>
        <v>1</v>
      </c>
      <c r="BS232">
        <f t="shared" si="39"/>
        <v>1</v>
      </c>
      <c r="BT232">
        <f t="shared" si="39"/>
        <v>1</v>
      </c>
      <c r="BU232">
        <f t="shared" si="35"/>
        <v>1</v>
      </c>
      <c r="BV232">
        <f t="shared" si="35"/>
        <v>1</v>
      </c>
      <c r="BW232">
        <f t="shared" si="35"/>
        <v>1</v>
      </c>
      <c r="BX232">
        <f t="shared" si="35"/>
        <v>1</v>
      </c>
      <c r="BY232">
        <f t="shared" si="35"/>
        <v>0</v>
      </c>
    </row>
    <row r="233" spans="1:77" ht="16.3" thickTop="1" thickBot="1" x14ac:dyDescent="0.3">
      <c r="A233" s="16" t="s">
        <v>588</v>
      </c>
      <c r="B233" s="16" t="s">
        <v>613</v>
      </c>
      <c r="C233" s="16" t="s">
        <v>614</v>
      </c>
      <c r="D233" s="10">
        <f>VLOOKUP(C233, Overview!C$3:D$403, 2, FALSE)</f>
        <v>3</v>
      </c>
      <c r="E233" s="34">
        <f t="shared" si="36"/>
        <v>3.4</v>
      </c>
      <c r="F233" s="33">
        <f>IFERROR(VLOOKUP($C233, 'All Indicators - Breakdown'!$C:$GQ, F$1, FALSE), " ")</f>
        <v>4</v>
      </c>
      <c r="G233" s="33">
        <f>IFERROR(VLOOKUP($C233, 'All Indicators - Breakdown'!$C:$GQ, G$1, FALSE), " ")</f>
        <v>3</v>
      </c>
      <c r="H233" s="33">
        <f>IFERROR(VLOOKUP($C233, 'All Indicators - Breakdown'!$C:$GQ, H$1, FALSE), " ")</f>
        <v>3</v>
      </c>
      <c r="I233" s="33">
        <f>IFERROR(VLOOKUP($C233, 'All Indicators - Breakdown'!$C:$GQ, I$1, FALSE), " ")</f>
        <v>3</v>
      </c>
      <c r="J233" s="33">
        <f>IFERROR(VLOOKUP($C233, 'All Indicators - Breakdown'!$C:$GQ, J$1, FALSE), " ")</f>
        <v>2</v>
      </c>
      <c r="K233" s="33">
        <f>IFERROR(VLOOKUP($C233, 'All Indicators - Breakdown'!$C:$GQ, K$1, FALSE), " ")</f>
        <v>1</v>
      </c>
      <c r="L233" s="33">
        <f>IFERROR(VLOOKUP($C233, 'All Indicators - Breakdown'!$C:$GQ, L$1, FALSE), " ")</f>
        <v>1</v>
      </c>
      <c r="M233" s="33">
        <f>IFERROR(VLOOKUP($C233, 'All Indicators - Breakdown'!$C:$GQ, M$1, FALSE), " ")</f>
        <v>2</v>
      </c>
      <c r="N233" s="33" t="str">
        <f>IFERROR(VLOOKUP($C233, 'All Indicators - Breakdown'!$C:$GQ, N$1, FALSE), " ")</f>
        <v>N/A</v>
      </c>
      <c r="O233" s="33">
        <f>IFERROR(VLOOKUP($C233, 'All Indicators - Breakdown'!$C:$GQ, O$1, FALSE), " ")</f>
        <v>1</v>
      </c>
      <c r="P233" s="33">
        <f>IFERROR(VLOOKUP($C233, 'All Indicators - Breakdown'!$C:$GQ, P$1, FALSE), " ")</f>
        <v>2</v>
      </c>
      <c r="Q233" s="33">
        <f>IFERROR(VLOOKUP($C233, 'All Indicators - Breakdown'!$C:$GQ, Q$1, FALSE), " ")</f>
        <v>1</v>
      </c>
      <c r="R233" s="33">
        <f>IFERROR(VLOOKUP($C233, 'All Indicators - Breakdown'!$C:$GQ, R$1, FALSE), " ")</f>
        <v>2</v>
      </c>
      <c r="S233" s="33">
        <f>IFERROR(VLOOKUP($C233, 'All Indicators - Breakdown'!$C:$GQ, S$1, FALSE), " ")</f>
        <v>2</v>
      </c>
      <c r="T233" s="33">
        <f>IFERROR(VLOOKUP($C233, 'All Indicators - Breakdown'!$C:$GQ, T$1, FALSE), " ")</f>
        <v>2</v>
      </c>
      <c r="U233" s="33">
        <f>IFERROR(VLOOKUP($C233, 'All Indicators - Breakdown'!$C:$GQ, U$1, FALSE), " ")</f>
        <v>3</v>
      </c>
      <c r="V233" s="33">
        <f>IFERROR(VLOOKUP($C233, 'All Indicators - Breakdown'!$C:$GQ, V$1, FALSE), " ")</f>
        <v>1</v>
      </c>
      <c r="W233" s="33">
        <f>IFERROR(VLOOKUP($C233, 'All Indicators - Breakdown'!$C:$GQ, W$1, FALSE), " ")</f>
        <v>4</v>
      </c>
      <c r="X233" s="33">
        <f>IFERROR(VLOOKUP($C233, 'All Indicators - Breakdown'!$C:$GQ, X$1, FALSE), " ")</f>
        <v>1</v>
      </c>
      <c r="Y233" s="33">
        <f>IFERROR(VLOOKUP($C233, 'All Indicators - Breakdown'!$C:$GQ, Y$1, FALSE), " ")</f>
        <v>2</v>
      </c>
      <c r="Z233" s="33">
        <f>IFERROR(VLOOKUP($C233, 'All Indicators - Breakdown'!$C:$GQ, Z$1, FALSE), " ")</f>
        <v>3</v>
      </c>
      <c r="AA233" s="33">
        <f>IFERROR(VLOOKUP($C233, 'All Indicators - Breakdown'!$C:$GQ, AA$1, FALSE), " ")</f>
        <v>1</v>
      </c>
      <c r="AB233" s="33">
        <f>IFERROR(VLOOKUP($C233, 'All Indicators - Breakdown'!$C:$GQ, AB$1, FALSE), " ")</f>
        <v>3</v>
      </c>
      <c r="AC233" s="33">
        <f>IFERROR(VLOOKUP($C233, 'All Indicators - Breakdown'!$C:$GQ, AC$1, FALSE), " ")</f>
        <v>5</v>
      </c>
      <c r="AD233" s="33">
        <f>IFERROR(VLOOKUP($C233, 'All Indicators - Breakdown'!$C:$GQ, AD$1, FALSE), " ")</f>
        <v>2</v>
      </c>
      <c r="AE233" s="33">
        <f>IFERROR(VLOOKUP($C233, 'All Indicators - Breakdown'!$C:$HE, AE$1, FALSE), " ")</f>
        <v>4</v>
      </c>
      <c r="AF233" s="33">
        <f>IFERROR(VLOOKUP($C233, 'All Indicators - Breakdown'!$C:$HE, AF$1, FALSE), " ")</f>
        <v>2</v>
      </c>
      <c r="AG233" s="33">
        <f>IFERROR(VLOOKUP($C233, 'All Indicators - Breakdown'!$C:$HE, AG$1, FALSE), " ")</f>
        <v>4</v>
      </c>
      <c r="AH233" s="33">
        <f>IFERROR(VLOOKUP($C233, 'All Indicators - Breakdown'!$C:$HE, AH$1, FALSE), " ")</f>
        <v>4</v>
      </c>
      <c r="AI233" s="33">
        <f>IFERROR(VLOOKUP($C233, 'All Indicators - Breakdown'!$C:$HE, AI$1, FALSE), " ")</f>
        <v>4</v>
      </c>
      <c r="AJ233" s="33">
        <f>IFERROR(VLOOKUP($C233, 'All Indicators - Breakdown'!$C:$HZ, AJ$1, FALSE), " ")</f>
        <v>4</v>
      </c>
      <c r="AK233" s="33">
        <f>IFERROR(VLOOKUP($C233, 'All Indicators - Breakdown'!$C:$HZ, AK$1, FALSE), " ")</f>
        <v>3</v>
      </c>
      <c r="AL233" s="33">
        <f>IFERROR(VLOOKUP($C233, 'All Indicators - Breakdown'!$C:$HZ, AL$1, FALSE), " ")</f>
        <v>1</v>
      </c>
      <c r="AM233" s="33">
        <f>IFERROR(VLOOKUP($C233, 'All Indicators - Breakdown'!$C:$IU, AM$1, FALSE), " ")</f>
        <v>2</v>
      </c>
      <c r="AN233" s="33">
        <f>IFERROR(VLOOKUP($C233, 'All Indicators - Breakdown'!$C:$IU, AN$1, FALSE), " ")</f>
        <v>1</v>
      </c>
      <c r="AO233" s="33">
        <f>IFERROR(VLOOKUP($C233, 'All Indicators - Breakdown'!$C:$IU, AO$1, FALSE), " ")</f>
        <v>1</v>
      </c>
      <c r="AP233">
        <f t="shared" si="40"/>
        <v>5</v>
      </c>
      <c r="AQ233">
        <f t="shared" si="40"/>
        <v>4</v>
      </c>
      <c r="AR233">
        <f t="shared" si="40"/>
        <v>4</v>
      </c>
      <c r="AS233">
        <f t="shared" si="40"/>
        <v>4</v>
      </c>
      <c r="AT233">
        <f t="shared" si="40"/>
        <v>4</v>
      </c>
      <c r="AU233">
        <f t="shared" si="40"/>
        <v>4</v>
      </c>
      <c r="AV233">
        <f t="shared" si="40"/>
        <v>4</v>
      </c>
      <c r="AW233">
        <f t="shared" si="40"/>
        <v>4</v>
      </c>
      <c r="AX233">
        <f t="shared" si="40"/>
        <v>3</v>
      </c>
      <c r="AY233">
        <f t="shared" si="40"/>
        <v>3</v>
      </c>
      <c r="AZ233">
        <f t="shared" si="40"/>
        <v>3</v>
      </c>
      <c r="BA233">
        <f t="shared" si="40"/>
        <v>3</v>
      </c>
      <c r="BB233">
        <f t="shared" si="40"/>
        <v>3</v>
      </c>
      <c r="BC233">
        <f t="shared" si="40"/>
        <v>3</v>
      </c>
      <c r="BD233">
        <f t="shared" si="40"/>
        <v>3</v>
      </c>
      <c r="BE233">
        <f t="shared" si="40"/>
        <v>2</v>
      </c>
      <c r="BF233">
        <f t="shared" si="39"/>
        <v>2</v>
      </c>
      <c r="BG233">
        <f t="shared" si="39"/>
        <v>2</v>
      </c>
      <c r="BH233">
        <f t="shared" si="39"/>
        <v>2</v>
      </c>
      <c r="BI233">
        <f t="shared" si="39"/>
        <v>2</v>
      </c>
      <c r="BJ233">
        <f t="shared" si="39"/>
        <v>2</v>
      </c>
      <c r="BK233">
        <f t="shared" si="39"/>
        <v>2</v>
      </c>
      <c r="BL233">
        <f t="shared" si="39"/>
        <v>2</v>
      </c>
      <c r="BM233">
        <f t="shared" si="39"/>
        <v>2</v>
      </c>
      <c r="BN233">
        <f t="shared" si="39"/>
        <v>2</v>
      </c>
      <c r="BO233">
        <f t="shared" si="39"/>
        <v>1</v>
      </c>
      <c r="BP233">
        <f t="shared" si="39"/>
        <v>1</v>
      </c>
      <c r="BQ233">
        <f t="shared" si="39"/>
        <v>1</v>
      </c>
      <c r="BR233">
        <f t="shared" si="39"/>
        <v>1</v>
      </c>
      <c r="BS233">
        <f t="shared" si="39"/>
        <v>1</v>
      </c>
      <c r="BT233">
        <f t="shared" si="39"/>
        <v>1</v>
      </c>
      <c r="BU233">
        <f t="shared" si="35"/>
        <v>1</v>
      </c>
      <c r="BV233">
        <f t="shared" si="35"/>
        <v>1</v>
      </c>
      <c r="BW233">
        <f t="shared" si="35"/>
        <v>1</v>
      </c>
      <c r="BX233">
        <f t="shared" si="35"/>
        <v>1</v>
      </c>
      <c r="BY233">
        <f t="shared" si="35"/>
        <v>0</v>
      </c>
    </row>
    <row r="234" spans="1:77" ht="16.3" thickTop="1" thickBot="1" x14ac:dyDescent="0.3">
      <c r="A234" s="16" t="s">
        <v>588</v>
      </c>
      <c r="B234" s="16" t="s">
        <v>615</v>
      </c>
      <c r="C234" s="16" t="s">
        <v>616</v>
      </c>
      <c r="D234" s="10">
        <f>VLOOKUP(C234, Overview!C$3:D$403, 2, FALSE)</f>
        <v>4</v>
      </c>
      <c r="E234" s="34">
        <f t="shared" si="36"/>
        <v>4.0999999999999996</v>
      </c>
      <c r="F234" s="33">
        <f>IFERROR(VLOOKUP($C234, 'All Indicators - Breakdown'!$C:$GQ, F$1, FALSE), " ")</f>
        <v>4</v>
      </c>
      <c r="G234" s="33">
        <f>IFERROR(VLOOKUP($C234, 'All Indicators - Breakdown'!$C:$GQ, G$1, FALSE), " ")</f>
        <v>3</v>
      </c>
      <c r="H234" s="33">
        <f>IFERROR(VLOOKUP($C234, 'All Indicators - Breakdown'!$C:$GQ, H$1, FALSE), " ")</f>
        <v>4</v>
      </c>
      <c r="I234" s="33">
        <f>IFERROR(VLOOKUP($C234, 'All Indicators - Breakdown'!$C:$GQ, I$1, FALSE), " ")</f>
        <v>4</v>
      </c>
      <c r="J234" s="33">
        <f>IFERROR(VLOOKUP($C234, 'All Indicators - Breakdown'!$C:$GQ, J$1, FALSE), " ")</f>
        <v>2</v>
      </c>
      <c r="K234" s="33">
        <f>IFERROR(VLOOKUP($C234, 'All Indicators - Breakdown'!$C:$GQ, K$1, FALSE), " ")</f>
        <v>4</v>
      </c>
      <c r="L234" s="33">
        <f>IFERROR(VLOOKUP($C234, 'All Indicators - Breakdown'!$C:$GQ, L$1, FALSE), " ")</f>
        <v>2</v>
      </c>
      <c r="M234" s="33">
        <f>IFERROR(VLOOKUP($C234, 'All Indicators - Breakdown'!$C:$GQ, M$1, FALSE), " ")</f>
        <v>3</v>
      </c>
      <c r="N234" s="33" t="str">
        <f>IFERROR(VLOOKUP($C234, 'All Indicators - Breakdown'!$C:$GQ, N$1, FALSE), " ")</f>
        <v>N/A</v>
      </c>
      <c r="O234" s="33">
        <f>IFERROR(VLOOKUP($C234, 'All Indicators - Breakdown'!$C:$GQ, O$1, FALSE), " ")</f>
        <v>3</v>
      </c>
      <c r="P234" s="33">
        <f>IFERROR(VLOOKUP($C234, 'All Indicators - Breakdown'!$C:$GQ, P$1, FALSE), " ")</f>
        <v>1</v>
      </c>
      <c r="Q234" s="33">
        <f>IFERROR(VLOOKUP($C234, 'All Indicators - Breakdown'!$C:$GQ, Q$1, FALSE), " ")</f>
        <v>1</v>
      </c>
      <c r="R234" s="33">
        <f>IFERROR(VLOOKUP($C234, 'All Indicators - Breakdown'!$C:$GQ, R$1, FALSE), " ")</f>
        <v>2</v>
      </c>
      <c r="S234" s="33">
        <f>IFERROR(VLOOKUP($C234, 'All Indicators - Breakdown'!$C:$GQ, S$1, FALSE), " ")</f>
        <v>5</v>
      </c>
      <c r="T234" s="33">
        <f>IFERROR(VLOOKUP($C234, 'All Indicators - Breakdown'!$C:$GQ, T$1, FALSE), " ")</f>
        <v>4</v>
      </c>
      <c r="U234" s="33">
        <f>IFERROR(VLOOKUP($C234, 'All Indicators - Breakdown'!$C:$GQ, U$1, FALSE), " ")</f>
        <v>3</v>
      </c>
      <c r="V234" s="33">
        <f>IFERROR(VLOOKUP($C234, 'All Indicators - Breakdown'!$C:$GQ, V$1, FALSE), " ")</f>
        <v>4</v>
      </c>
      <c r="W234" s="33">
        <f>IFERROR(VLOOKUP($C234, 'All Indicators - Breakdown'!$C:$GQ, W$1, FALSE), " ")</f>
        <v>5</v>
      </c>
      <c r="X234" s="33">
        <f>IFERROR(VLOOKUP($C234, 'All Indicators - Breakdown'!$C:$GQ, X$1, FALSE), " ")</f>
        <v>1</v>
      </c>
      <c r="Y234" s="33">
        <f>IFERROR(VLOOKUP($C234, 'All Indicators - Breakdown'!$C:$GQ, Y$1, FALSE), " ")</f>
        <v>5</v>
      </c>
      <c r="Z234" s="33">
        <f>IFERROR(VLOOKUP($C234, 'All Indicators - Breakdown'!$C:$GQ, Z$1, FALSE), " ")</f>
        <v>3</v>
      </c>
      <c r="AA234" s="33">
        <f>IFERROR(VLOOKUP($C234, 'All Indicators - Breakdown'!$C:$GQ, AA$1, FALSE), " ")</f>
        <v>1</v>
      </c>
      <c r="AB234" s="33">
        <f>IFERROR(VLOOKUP($C234, 'All Indicators - Breakdown'!$C:$GQ, AB$1, FALSE), " ")</f>
        <v>3</v>
      </c>
      <c r="AC234" s="33">
        <f>IFERROR(VLOOKUP($C234, 'All Indicators - Breakdown'!$C:$GQ, AC$1, FALSE), " ")</f>
        <v>5</v>
      </c>
      <c r="AD234" s="33">
        <f>IFERROR(VLOOKUP($C234, 'All Indicators - Breakdown'!$C:$GQ, AD$1, FALSE), " ")</f>
        <v>1</v>
      </c>
      <c r="AE234" s="33">
        <f>IFERROR(VLOOKUP($C234, 'All Indicators - Breakdown'!$C:$HE, AE$1, FALSE), " ")</f>
        <v>4</v>
      </c>
      <c r="AF234" s="33">
        <f>IFERROR(VLOOKUP($C234, 'All Indicators - Breakdown'!$C:$HE, AF$1, FALSE), " ")</f>
        <v>3</v>
      </c>
      <c r="AG234" s="33">
        <f>IFERROR(VLOOKUP($C234, 'All Indicators - Breakdown'!$C:$HE, AG$1, FALSE), " ")</f>
        <v>4</v>
      </c>
      <c r="AH234" s="33">
        <f>IFERROR(VLOOKUP($C234, 'All Indicators - Breakdown'!$C:$HE, AH$1, FALSE), " ")</f>
        <v>4</v>
      </c>
      <c r="AI234" s="33">
        <f>IFERROR(VLOOKUP($C234, 'All Indicators - Breakdown'!$C:$HE, AI$1, FALSE), " ")</f>
        <v>4</v>
      </c>
      <c r="AJ234" s="33">
        <f>IFERROR(VLOOKUP($C234, 'All Indicators - Breakdown'!$C:$HZ, AJ$1, FALSE), " ")</f>
        <v>4</v>
      </c>
      <c r="AK234" s="33">
        <f>IFERROR(VLOOKUP($C234, 'All Indicators - Breakdown'!$C:$HZ, AK$1, FALSE), " ")</f>
        <v>2</v>
      </c>
      <c r="AL234" s="33">
        <f>IFERROR(VLOOKUP($C234, 'All Indicators - Breakdown'!$C:$HZ, AL$1, FALSE), " ")</f>
        <v>1</v>
      </c>
      <c r="AM234" s="33">
        <f>IFERROR(VLOOKUP($C234, 'All Indicators - Breakdown'!$C:$IU, AM$1, FALSE), " ")</f>
        <v>2</v>
      </c>
      <c r="AN234" s="33">
        <f>IFERROR(VLOOKUP($C234, 'All Indicators - Breakdown'!$C:$IU, AN$1, FALSE), " ")</f>
        <v>1</v>
      </c>
      <c r="AO234" s="33">
        <f>IFERROR(VLOOKUP($C234, 'All Indicators - Breakdown'!$C:$IU, AO$1, FALSE), " ")</f>
        <v>1</v>
      </c>
      <c r="AP234">
        <f t="shared" si="40"/>
        <v>5</v>
      </c>
      <c r="AQ234">
        <f t="shared" si="40"/>
        <v>5</v>
      </c>
      <c r="AR234">
        <f t="shared" si="40"/>
        <v>5</v>
      </c>
      <c r="AS234">
        <f t="shared" si="40"/>
        <v>5</v>
      </c>
      <c r="AT234">
        <f t="shared" si="40"/>
        <v>4</v>
      </c>
      <c r="AU234">
        <f t="shared" si="40"/>
        <v>4</v>
      </c>
      <c r="AV234">
        <f t="shared" si="40"/>
        <v>4</v>
      </c>
      <c r="AW234">
        <f t="shared" si="40"/>
        <v>4</v>
      </c>
      <c r="AX234">
        <f t="shared" si="40"/>
        <v>4</v>
      </c>
      <c r="AY234">
        <f t="shared" si="40"/>
        <v>4</v>
      </c>
      <c r="AZ234">
        <f t="shared" si="40"/>
        <v>4</v>
      </c>
      <c r="BA234">
        <f t="shared" si="40"/>
        <v>4</v>
      </c>
      <c r="BB234">
        <f t="shared" si="40"/>
        <v>4</v>
      </c>
      <c r="BC234">
        <f t="shared" si="40"/>
        <v>4</v>
      </c>
      <c r="BD234">
        <f t="shared" si="40"/>
        <v>4</v>
      </c>
      <c r="BE234">
        <f t="shared" si="40"/>
        <v>3</v>
      </c>
      <c r="BF234">
        <f t="shared" si="39"/>
        <v>3</v>
      </c>
      <c r="BG234">
        <f t="shared" si="39"/>
        <v>3</v>
      </c>
      <c r="BH234">
        <f t="shared" si="39"/>
        <v>3</v>
      </c>
      <c r="BI234">
        <f t="shared" si="39"/>
        <v>3</v>
      </c>
      <c r="BJ234">
        <f t="shared" si="39"/>
        <v>3</v>
      </c>
      <c r="BK234">
        <f t="shared" si="39"/>
        <v>3</v>
      </c>
      <c r="BL234">
        <f t="shared" si="39"/>
        <v>2</v>
      </c>
      <c r="BM234">
        <f t="shared" si="39"/>
        <v>2</v>
      </c>
      <c r="BN234">
        <f t="shared" si="39"/>
        <v>2</v>
      </c>
      <c r="BO234">
        <f t="shared" si="39"/>
        <v>2</v>
      </c>
      <c r="BP234">
        <f t="shared" si="39"/>
        <v>2</v>
      </c>
      <c r="BQ234">
        <f t="shared" si="39"/>
        <v>1</v>
      </c>
      <c r="BR234">
        <f t="shared" si="39"/>
        <v>1</v>
      </c>
      <c r="BS234">
        <f t="shared" si="39"/>
        <v>1</v>
      </c>
      <c r="BT234">
        <f t="shared" si="39"/>
        <v>1</v>
      </c>
      <c r="BU234">
        <f t="shared" si="35"/>
        <v>1</v>
      </c>
      <c r="BV234">
        <f t="shared" si="35"/>
        <v>1</v>
      </c>
      <c r="BW234">
        <f t="shared" si="35"/>
        <v>1</v>
      </c>
      <c r="BX234">
        <f t="shared" si="35"/>
        <v>1</v>
      </c>
      <c r="BY234">
        <f t="shared" si="35"/>
        <v>0</v>
      </c>
    </row>
    <row r="235" spans="1:77" ht="16.3" thickTop="1" thickBot="1" x14ac:dyDescent="0.3">
      <c r="A235" s="16" t="s">
        <v>588</v>
      </c>
      <c r="B235" s="16" t="s">
        <v>617</v>
      </c>
      <c r="C235" s="16" t="s">
        <v>618</v>
      </c>
      <c r="D235" s="10">
        <f>VLOOKUP(C235, Overview!C$3:D$403, 2, FALSE)</f>
        <v>3</v>
      </c>
      <c r="E235" s="34">
        <f t="shared" si="36"/>
        <v>3.2</v>
      </c>
      <c r="F235" s="33">
        <f>IFERROR(VLOOKUP($C235, 'All Indicators - Breakdown'!$C:$GQ, F$1, FALSE), " ")</f>
        <v>3</v>
      </c>
      <c r="G235" s="33">
        <f>IFERROR(VLOOKUP($C235, 'All Indicators - Breakdown'!$C:$GQ, G$1, FALSE), " ")</f>
        <v>1</v>
      </c>
      <c r="H235" s="33">
        <f>IFERROR(VLOOKUP($C235, 'All Indicators - Breakdown'!$C:$GQ, H$1, FALSE), " ")</f>
        <v>3</v>
      </c>
      <c r="I235" s="33">
        <f>IFERROR(VLOOKUP($C235, 'All Indicators - Breakdown'!$C:$GQ, I$1, FALSE), " ")</f>
        <v>2</v>
      </c>
      <c r="J235" s="33">
        <f>IFERROR(VLOOKUP($C235, 'All Indicators - Breakdown'!$C:$GQ, J$1, FALSE), " ")</f>
        <v>2</v>
      </c>
      <c r="K235" s="33">
        <f>IFERROR(VLOOKUP($C235, 'All Indicators - Breakdown'!$C:$GQ, K$1, FALSE), " ")</f>
        <v>2</v>
      </c>
      <c r="L235" s="33">
        <f>IFERROR(VLOOKUP($C235, 'All Indicators - Breakdown'!$C:$GQ, L$1, FALSE), " ")</f>
        <v>1</v>
      </c>
      <c r="M235" s="33">
        <f>IFERROR(VLOOKUP($C235, 'All Indicators - Breakdown'!$C:$GQ, M$1, FALSE), " ")</f>
        <v>2</v>
      </c>
      <c r="N235" s="33" t="str">
        <f>IFERROR(VLOOKUP($C235, 'All Indicators - Breakdown'!$C:$GQ, N$1, FALSE), " ")</f>
        <v>N/A</v>
      </c>
      <c r="O235" s="33">
        <f>IFERROR(VLOOKUP($C235, 'All Indicators - Breakdown'!$C:$GQ, O$1, FALSE), " ")</f>
        <v>1</v>
      </c>
      <c r="P235" s="33">
        <f>IFERROR(VLOOKUP($C235, 'All Indicators - Breakdown'!$C:$GQ, P$1, FALSE), " ")</f>
        <v>2</v>
      </c>
      <c r="Q235" s="33">
        <f>IFERROR(VLOOKUP($C235, 'All Indicators - Breakdown'!$C:$GQ, Q$1, FALSE), " ")</f>
        <v>1</v>
      </c>
      <c r="R235" s="33">
        <f>IFERROR(VLOOKUP($C235, 'All Indicators - Breakdown'!$C:$GQ, R$1, FALSE), " ")</f>
        <v>2</v>
      </c>
      <c r="S235" s="33">
        <f>IFERROR(VLOOKUP($C235, 'All Indicators - Breakdown'!$C:$GQ, S$1, FALSE), " ")</f>
        <v>3</v>
      </c>
      <c r="T235" s="33">
        <f>IFERROR(VLOOKUP($C235, 'All Indicators - Breakdown'!$C:$GQ, T$1, FALSE), " ")</f>
        <v>4</v>
      </c>
      <c r="U235" s="33">
        <f>IFERROR(VLOOKUP($C235, 'All Indicators - Breakdown'!$C:$GQ, U$1, FALSE), " ")</f>
        <v>5</v>
      </c>
      <c r="V235" s="33">
        <f>IFERROR(VLOOKUP($C235, 'All Indicators - Breakdown'!$C:$GQ, V$1, FALSE), " ")</f>
        <v>1</v>
      </c>
      <c r="W235" s="33">
        <f>IFERROR(VLOOKUP($C235, 'All Indicators - Breakdown'!$C:$GQ, W$1, FALSE), " ")</f>
        <v>5</v>
      </c>
      <c r="X235" s="33">
        <f>IFERROR(VLOOKUP($C235, 'All Indicators - Breakdown'!$C:$GQ, X$1, FALSE), " ")</f>
        <v>1</v>
      </c>
      <c r="Y235" s="33">
        <f>IFERROR(VLOOKUP($C235, 'All Indicators - Breakdown'!$C:$GQ, Y$1, FALSE), " ")</f>
        <v>1</v>
      </c>
      <c r="Z235" s="33">
        <f>IFERROR(VLOOKUP($C235, 'All Indicators - Breakdown'!$C:$GQ, Z$1, FALSE), " ")</f>
        <v>1</v>
      </c>
      <c r="AA235" s="33">
        <f>IFERROR(VLOOKUP($C235, 'All Indicators - Breakdown'!$C:$GQ, AA$1, FALSE), " ")</f>
        <v>1</v>
      </c>
      <c r="AB235" s="33">
        <f>IFERROR(VLOOKUP($C235, 'All Indicators - Breakdown'!$C:$GQ, AB$1, FALSE), " ")</f>
        <v>3</v>
      </c>
      <c r="AC235" s="33">
        <f>IFERROR(VLOOKUP($C235, 'All Indicators - Breakdown'!$C:$GQ, AC$1, FALSE), " ")</f>
        <v>1</v>
      </c>
      <c r="AD235" s="33">
        <f>IFERROR(VLOOKUP($C235, 'All Indicators - Breakdown'!$C:$GQ, AD$1, FALSE), " ")</f>
        <v>1</v>
      </c>
      <c r="AE235" s="33">
        <f>IFERROR(VLOOKUP($C235, 'All Indicators - Breakdown'!$C:$HE, AE$1, FALSE), " ")</f>
        <v>3</v>
      </c>
      <c r="AF235" s="33">
        <f>IFERROR(VLOOKUP($C235, 'All Indicators - Breakdown'!$C:$HE, AF$1, FALSE), " ")</f>
        <v>2</v>
      </c>
      <c r="AG235" s="33">
        <f>IFERROR(VLOOKUP($C235, 'All Indicators - Breakdown'!$C:$HE, AG$1, FALSE), " ")</f>
        <v>4</v>
      </c>
      <c r="AH235" s="33">
        <f>IFERROR(VLOOKUP($C235, 'All Indicators - Breakdown'!$C:$HE, AH$1, FALSE), " ")</f>
        <v>4</v>
      </c>
      <c r="AI235" s="33">
        <f>IFERROR(VLOOKUP($C235, 'All Indicators - Breakdown'!$C:$HE, AI$1, FALSE), " ")</f>
        <v>4</v>
      </c>
      <c r="AJ235" s="33">
        <f>IFERROR(VLOOKUP($C235, 'All Indicators - Breakdown'!$C:$HZ, AJ$1, FALSE), " ")</f>
        <v>3</v>
      </c>
      <c r="AK235" s="33">
        <f>IFERROR(VLOOKUP($C235, 'All Indicators - Breakdown'!$C:$HZ, AK$1, FALSE), " ")</f>
        <v>3</v>
      </c>
      <c r="AL235" s="33">
        <f>IFERROR(VLOOKUP($C235, 'All Indicators - Breakdown'!$C:$HZ, AL$1, FALSE), " ")</f>
        <v>1</v>
      </c>
      <c r="AM235" s="33">
        <f>IFERROR(VLOOKUP($C235, 'All Indicators - Breakdown'!$C:$IU, AM$1, FALSE), " ")</f>
        <v>1</v>
      </c>
      <c r="AN235" s="33">
        <f>IFERROR(VLOOKUP($C235, 'All Indicators - Breakdown'!$C:$IU, AN$1, FALSE), " ")</f>
        <v>1</v>
      </c>
      <c r="AO235" s="33">
        <f>IFERROR(VLOOKUP($C235, 'All Indicators - Breakdown'!$C:$IU, AO$1, FALSE), " ")</f>
        <v>1</v>
      </c>
      <c r="AP235">
        <f t="shared" si="40"/>
        <v>5</v>
      </c>
      <c r="AQ235">
        <f t="shared" si="40"/>
        <v>5</v>
      </c>
      <c r="AR235">
        <f t="shared" si="40"/>
        <v>4</v>
      </c>
      <c r="AS235">
        <f t="shared" si="40"/>
        <v>4</v>
      </c>
      <c r="AT235">
        <f t="shared" si="40"/>
        <v>4</v>
      </c>
      <c r="AU235">
        <f t="shared" si="40"/>
        <v>4</v>
      </c>
      <c r="AV235">
        <f t="shared" si="40"/>
        <v>3</v>
      </c>
      <c r="AW235">
        <f t="shared" si="40"/>
        <v>3</v>
      </c>
      <c r="AX235">
        <f t="shared" si="40"/>
        <v>3</v>
      </c>
      <c r="AY235">
        <f t="shared" si="40"/>
        <v>3</v>
      </c>
      <c r="AZ235">
        <f t="shared" si="40"/>
        <v>3</v>
      </c>
      <c r="BA235">
        <f t="shared" si="40"/>
        <v>3</v>
      </c>
      <c r="BB235">
        <f t="shared" si="40"/>
        <v>3</v>
      </c>
      <c r="BC235">
        <f t="shared" si="40"/>
        <v>2</v>
      </c>
      <c r="BD235">
        <f t="shared" si="40"/>
        <v>2</v>
      </c>
      <c r="BE235">
        <f t="shared" ref="BE235:BT250" si="41">IFERROR(LARGE($F235:$AO235, BE$1), 0)</f>
        <v>2</v>
      </c>
      <c r="BF235">
        <f t="shared" si="41"/>
        <v>2</v>
      </c>
      <c r="BG235">
        <f t="shared" si="41"/>
        <v>2</v>
      </c>
      <c r="BH235">
        <f t="shared" si="41"/>
        <v>2</v>
      </c>
      <c r="BI235">
        <f t="shared" si="41"/>
        <v>2</v>
      </c>
      <c r="BJ235">
        <f t="shared" si="41"/>
        <v>1</v>
      </c>
      <c r="BK235">
        <f t="shared" si="41"/>
        <v>1</v>
      </c>
      <c r="BL235">
        <f t="shared" si="41"/>
        <v>1</v>
      </c>
      <c r="BM235">
        <f t="shared" si="41"/>
        <v>1</v>
      </c>
      <c r="BN235">
        <f t="shared" si="41"/>
        <v>1</v>
      </c>
      <c r="BO235">
        <f t="shared" si="41"/>
        <v>1</v>
      </c>
      <c r="BP235">
        <f t="shared" si="41"/>
        <v>1</v>
      </c>
      <c r="BQ235">
        <f t="shared" si="41"/>
        <v>1</v>
      </c>
      <c r="BR235">
        <f t="shared" si="41"/>
        <v>1</v>
      </c>
      <c r="BS235">
        <f t="shared" si="41"/>
        <v>1</v>
      </c>
      <c r="BT235">
        <f t="shared" si="41"/>
        <v>1</v>
      </c>
      <c r="BU235">
        <f t="shared" si="35"/>
        <v>1</v>
      </c>
      <c r="BV235">
        <f t="shared" si="35"/>
        <v>1</v>
      </c>
      <c r="BW235">
        <f t="shared" si="35"/>
        <v>1</v>
      </c>
      <c r="BX235">
        <f t="shared" si="35"/>
        <v>1</v>
      </c>
      <c r="BY235">
        <f t="shared" si="35"/>
        <v>0</v>
      </c>
    </row>
    <row r="236" spans="1:77" ht="16.3" thickTop="1" thickBot="1" x14ac:dyDescent="0.3">
      <c r="A236" s="16" t="s">
        <v>588</v>
      </c>
      <c r="B236" s="16" t="s">
        <v>619</v>
      </c>
      <c r="C236" s="16" t="s">
        <v>620</v>
      </c>
      <c r="D236" s="10">
        <f>VLOOKUP(C236, Overview!C$3:D$403, 2, FALSE)</f>
        <v>3</v>
      </c>
      <c r="E236" s="34">
        <f t="shared" si="36"/>
        <v>3.6</v>
      </c>
      <c r="F236" s="33">
        <f>IFERROR(VLOOKUP($C236, 'All Indicators - Breakdown'!$C:$GQ, F$1, FALSE), " ")</f>
        <v>4</v>
      </c>
      <c r="G236" s="33">
        <f>IFERROR(VLOOKUP($C236, 'All Indicators - Breakdown'!$C:$GQ, G$1, FALSE), " ")</f>
        <v>4</v>
      </c>
      <c r="H236" s="33">
        <f>IFERROR(VLOOKUP($C236, 'All Indicators - Breakdown'!$C:$GQ, H$1, FALSE), " ")</f>
        <v>3</v>
      </c>
      <c r="I236" s="33">
        <f>IFERROR(VLOOKUP($C236, 'All Indicators - Breakdown'!$C:$GQ, I$1, FALSE), " ")</f>
        <v>4</v>
      </c>
      <c r="J236" s="33">
        <f>IFERROR(VLOOKUP($C236, 'All Indicators - Breakdown'!$C:$GQ, J$1, FALSE), " ")</f>
        <v>3</v>
      </c>
      <c r="K236" s="33">
        <f>IFERROR(VLOOKUP($C236, 'All Indicators - Breakdown'!$C:$GQ, K$1, FALSE), " ")</f>
        <v>2</v>
      </c>
      <c r="L236" s="33">
        <f>IFERROR(VLOOKUP($C236, 'All Indicators - Breakdown'!$C:$GQ, L$1, FALSE), " ")</f>
        <v>2</v>
      </c>
      <c r="M236" s="33">
        <f>IFERROR(VLOOKUP($C236, 'All Indicators - Breakdown'!$C:$GQ, M$1, FALSE), " ")</f>
        <v>3</v>
      </c>
      <c r="N236" s="33" t="str">
        <f>IFERROR(VLOOKUP($C236, 'All Indicators - Breakdown'!$C:$GQ, N$1, FALSE), " ")</f>
        <v>N/A</v>
      </c>
      <c r="O236" s="33">
        <f>IFERROR(VLOOKUP($C236, 'All Indicators - Breakdown'!$C:$GQ, O$1, FALSE), " ")</f>
        <v>3</v>
      </c>
      <c r="P236" s="33">
        <f>IFERROR(VLOOKUP($C236, 'All Indicators - Breakdown'!$C:$GQ, P$1, FALSE), " ")</f>
        <v>2</v>
      </c>
      <c r="Q236" s="33">
        <f>IFERROR(VLOOKUP($C236, 'All Indicators - Breakdown'!$C:$GQ, Q$1, FALSE), " ")</f>
        <v>1</v>
      </c>
      <c r="R236" s="33">
        <f>IFERROR(VLOOKUP($C236, 'All Indicators - Breakdown'!$C:$GQ, R$1, FALSE), " ")</f>
        <v>1</v>
      </c>
      <c r="S236" s="33">
        <f>IFERROR(VLOOKUP($C236, 'All Indicators - Breakdown'!$C:$GQ, S$1, FALSE), " ")</f>
        <v>4</v>
      </c>
      <c r="T236" s="33">
        <f>IFERROR(VLOOKUP($C236, 'All Indicators - Breakdown'!$C:$GQ, T$1, FALSE), " ")</f>
        <v>3</v>
      </c>
      <c r="U236" s="33">
        <f>IFERROR(VLOOKUP($C236, 'All Indicators - Breakdown'!$C:$GQ, U$1, FALSE), " ")</f>
        <v>3</v>
      </c>
      <c r="V236" s="33">
        <f>IFERROR(VLOOKUP($C236, 'All Indicators - Breakdown'!$C:$GQ, V$1, FALSE), " ")</f>
        <v>3</v>
      </c>
      <c r="W236" s="33">
        <f>IFERROR(VLOOKUP($C236, 'All Indicators - Breakdown'!$C:$GQ, W$1, FALSE), " ")</f>
        <v>4</v>
      </c>
      <c r="X236" s="33">
        <f>IFERROR(VLOOKUP($C236, 'All Indicators - Breakdown'!$C:$GQ, X$1, FALSE), " ")</f>
        <v>1</v>
      </c>
      <c r="Y236" s="33">
        <f>IFERROR(VLOOKUP($C236, 'All Indicators - Breakdown'!$C:$GQ, Y$1, FALSE), " ")</f>
        <v>3</v>
      </c>
      <c r="Z236" s="33">
        <f>IFERROR(VLOOKUP($C236, 'All Indicators - Breakdown'!$C:$GQ, Z$1, FALSE), " ")</f>
        <v>3</v>
      </c>
      <c r="AA236" s="33">
        <f>IFERROR(VLOOKUP($C236, 'All Indicators - Breakdown'!$C:$GQ, AA$1, FALSE), " ")</f>
        <v>1</v>
      </c>
      <c r="AB236" s="33">
        <f>IFERROR(VLOOKUP($C236, 'All Indicators - Breakdown'!$C:$GQ, AB$1, FALSE), " ")</f>
        <v>3</v>
      </c>
      <c r="AC236" s="33">
        <f>IFERROR(VLOOKUP($C236, 'All Indicators - Breakdown'!$C:$GQ, AC$1, FALSE), " ")</f>
        <v>5</v>
      </c>
      <c r="AD236" s="33">
        <f>IFERROR(VLOOKUP($C236, 'All Indicators - Breakdown'!$C:$GQ, AD$1, FALSE), " ")</f>
        <v>2</v>
      </c>
      <c r="AE236" s="33">
        <f>IFERROR(VLOOKUP($C236, 'All Indicators - Breakdown'!$C:$HE, AE$1, FALSE), " ")</f>
        <v>3</v>
      </c>
      <c r="AF236" s="33">
        <f>IFERROR(VLOOKUP($C236, 'All Indicators - Breakdown'!$C:$HE, AF$1, FALSE), " ")</f>
        <v>3</v>
      </c>
      <c r="AG236" s="33">
        <f>IFERROR(VLOOKUP($C236, 'All Indicators - Breakdown'!$C:$HE, AG$1, FALSE), " ")</f>
        <v>4</v>
      </c>
      <c r="AH236" s="33">
        <f>IFERROR(VLOOKUP($C236, 'All Indicators - Breakdown'!$C:$HE, AH$1, FALSE), " ")</f>
        <v>4</v>
      </c>
      <c r="AI236" s="33">
        <f>IFERROR(VLOOKUP($C236, 'All Indicators - Breakdown'!$C:$HE, AI$1, FALSE), " ")</f>
        <v>4</v>
      </c>
      <c r="AJ236" s="33">
        <f>IFERROR(VLOOKUP($C236, 'All Indicators - Breakdown'!$C:$HZ, AJ$1, FALSE), " ")</f>
        <v>3</v>
      </c>
      <c r="AK236" s="33">
        <f>IFERROR(VLOOKUP($C236, 'All Indicators - Breakdown'!$C:$HZ, AK$1, FALSE), " ")</f>
        <v>3</v>
      </c>
      <c r="AL236" s="33">
        <f>IFERROR(VLOOKUP($C236, 'All Indicators - Breakdown'!$C:$HZ, AL$1, FALSE), " ")</f>
        <v>1</v>
      </c>
      <c r="AM236" s="33">
        <f>IFERROR(VLOOKUP($C236, 'All Indicators - Breakdown'!$C:$IU, AM$1, FALSE), " ")</f>
        <v>2</v>
      </c>
      <c r="AN236" s="33">
        <f>IFERROR(VLOOKUP($C236, 'All Indicators - Breakdown'!$C:$IU, AN$1, FALSE), " ")</f>
        <v>1</v>
      </c>
      <c r="AO236" s="33">
        <f>IFERROR(VLOOKUP($C236, 'All Indicators - Breakdown'!$C:$IU, AO$1, FALSE), " ")</f>
        <v>1</v>
      </c>
      <c r="AP236">
        <f t="shared" ref="AP236:BE251" si="42">IFERROR(LARGE($F236:$AO236, AP$1), 0)</f>
        <v>5</v>
      </c>
      <c r="AQ236">
        <f t="shared" si="42"/>
        <v>4</v>
      </c>
      <c r="AR236">
        <f t="shared" si="42"/>
        <v>4</v>
      </c>
      <c r="AS236">
        <f t="shared" si="42"/>
        <v>4</v>
      </c>
      <c r="AT236">
        <f t="shared" si="42"/>
        <v>4</v>
      </c>
      <c r="AU236">
        <f t="shared" si="42"/>
        <v>4</v>
      </c>
      <c r="AV236">
        <f t="shared" si="42"/>
        <v>4</v>
      </c>
      <c r="AW236">
        <f t="shared" si="42"/>
        <v>4</v>
      </c>
      <c r="AX236">
        <f t="shared" si="42"/>
        <v>4</v>
      </c>
      <c r="AY236">
        <f t="shared" si="42"/>
        <v>3</v>
      </c>
      <c r="AZ236">
        <f t="shared" si="42"/>
        <v>3</v>
      </c>
      <c r="BA236">
        <f t="shared" si="42"/>
        <v>3</v>
      </c>
      <c r="BB236">
        <f t="shared" si="42"/>
        <v>3</v>
      </c>
      <c r="BC236">
        <f t="shared" si="42"/>
        <v>3</v>
      </c>
      <c r="BD236">
        <f t="shared" si="42"/>
        <v>3</v>
      </c>
      <c r="BE236">
        <f t="shared" si="42"/>
        <v>3</v>
      </c>
      <c r="BF236">
        <f t="shared" si="41"/>
        <v>3</v>
      </c>
      <c r="BG236">
        <f t="shared" si="41"/>
        <v>3</v>
      </c>
      <c r="BH236">
        <f t="shared" si="41"/>
        <v>3</v>
      </c>
      <c r="BI236">
        <f t="shared" si="41"/>
        <v>3</v>
      </c>
      <c r="BJ236">
        <f t="shared" si="41"/>
        <v>3</v>
      </c>
      <c r="BK236">
        <f t="shared" si="41"/>
        <v>3</v>
      </c>
      <c r="BL236">
        <f t="shared" si="41"/>
        <v>3</v>
      </c>
      <c r="BM236">
        <f t="shared" si="41"/>
        <v>2</v>
      </c>
      <c r="BN236">
        <f t="shared" si="41"/>
        <v>2</v>
      </c>
      <c r="BO236">
        <f t="shared" si="41"/>
        <v>2</v>
      </c>
      <c r="BP236">
        <f t="shared" si="41"/>
        <v>2</v>
      </c>
      <c r="BQ236">
        <f t="shared" si="41"/>
        <v>2</v>
      </c>
      <c r="BR236">
        <f t="shared" si="41"/>
        <v>1</v>
      </c>
      <c r="BS236">
        <f t="shared" si="41"/>
        <v>1</v>
      </c>
      <c r="BT236">
        <f t="shared" si="41"/>
        <v>1</v>
      </c>
      <c r="BU236">
        <f t="shared" si="35"/>
        <v>1</v>
      </c>
      <c r="BV236">
        <f t="shared" si="35"/>
        <v>1</v>
      </c>
      <c r="BW236">
        <f t="shared" si="35"/>
        <v>1</v>
      </c>
      <c r="BX236">
        <f t="shared" si="35"/>
        <v>1</v>
      </c>
      <c r="BY236">
        <f t="shared" si="35"/>
        <v>0</v>
      </c>
    </row>
    <row r="237" spans="1:77" ht="16.3" thickTop="1" thickBot="1" x14ac:dyDescent="0.3">
      <c r="A237" s="16" t="s">
        <v>588</v>
      </c>
      <c r="B237" s="16" t="s">
        <v>621</v>
      </c>
      <c r="C237" s="16" t="s">
        <v>622</v>
      </c>
      <c r="D237" s="10">
        <f>VLOOKUP(C237, Overview!C$3:D$403, 2, FALSE)</f>
        <v>4</v>
      </c>
      <c r="E237" s="34">
        <f t="shared" si="36"/>
        <v>4.4000000000000004</v>
      </c>
      <c r="F237" s="33">
        <f>IFERROR(VLOOKUP($C237, 'All Indicators - Breakdown'!$C:$GQ, F$1, FALSE), " ")</f>
        <v>4</v>
      </c>
      <c r="G237" s="33">
        <f>IFERROR(VLOOKUP($C237, 'All Indicators - Breakdown'!$C:$GQ, G$1, FALSE), " ")</f>
        <v>3</v>
      </c>
      <c r="H237" s="33">
        <f>IFERROR(VLOOKUP($C237, 'All Indicators - Breakdown'!$C:$GQ, H$1, FALSE), " ")</f>
        <v>5</v>
      </c>
      <c r="I237" s="33">
        <f>IFERROR(VLOOKUP($C237, 'All Indicators - Breakdown'!$C:$GQ, I$1, FALSE), " ")</f>
        <v>4</v>
      </c>
      <c r="J237" s="33">
        <f>IFERROR(VLOOKUP($C237, 'All Indicators - Breakdown'!$C:$GQ, J$1, FALSE), " ")</f>
        <v>2</v>
      </c>
      <c r="K237" s="33">
        <f>IFERROR(VLOOKUP($C237, 'All Indicators - Breakdown'!$C:$GQ, K$1, FALSE), " ")</f>
        <v>4</v>
      </c>
      <c r="L237" s="33">
        <f>IFERROR(VLOOKUP($C237, 'All Indicators - Breakdown'!$C:$GQ, L$1, FALSE), " ")</f>
        <v>2</v>
      </c>
      <c r="M237" s="33">
        <f>IFERROR(VLOOKUP($C237, 'All Indicators - Breakdown'!$C:$GQ, M$1, FALSE), " ")</f>
        <v>3</v>
      </c>
      <c r="N237" s="33" t="str">
        <f>IFERROR(VLOOKUP($C237, 'All Indicators - Breakdown'!$C:$GQ, N$1, FALSE), " ")</f>
        <v>N/A</v>
      </c>
      <c r="O237" s="33">
        <f>IFERROR(VLOOKUP($C237, 'All Indicators - Breakdown'!$C:$GQ, O$1, FALSE), " ")</f>
        <v>3</v>
      </c>
      <c r="P237" s="33">
        <f>IFERROR(VLOOKUP($C237, 'All Indicators - Breakdown'!$C:$GQ, P$1, FALSE), " ")</f>
        <v>2</v>
      </c>
      <c r="Q237" s="33">
        <f>IFERROR(VLOOKUP($C237, 'All Indicators - Breakdown'!$C:$GQ, Q$1, FALSE), " ")</f>
        <v>1</v>
      </c>
      <c r="R237" s="33">
        <f>IFERROR(VLOOKUP($C237, 'All Indicators - Breakdown'!$C:$GQ, R$1, FALSE), " ")</f>
        <v>3</v>
      </c>
      <c r="S237" s="33">
        <f>IFERROR(VLOOKUP($C237, 'All Indicators - Breakdown'!$C:$GQ, S$1, FALSE), " ")</f>
        <v>5</v>
      </c>
      <c r="T237" s="33">
        <f>IFERROR(VLOOKUP($C237, 'All Indicators - Breakdown'!$C:$GQ, T$1, FALSE), " ")</f>
        <v>5</v>
      </c>
      <c r="U237" s="33">
        <f>IFERROR(VLOOKUP($C237, 'All Indicators - Breakdown'!$C:$GQ, U$1, FALSE), " ")</f>
        <v>5</v>
      </c>
      <c r="V237" s="33">
        <f>IFERROR(VLOOKUP($C237, 'All Indicators - Breakdown'!$C:$GQ, V$1, FALSE), " ")</f>
        <v>4</v>
      </c>
      <c r="W237" s="33">
        <f>IFERROR(VLOOKUP($C237, 'All Indicators - Breakdown'!$C:$GQ, W$1, FALSE), " ")</f>
        <v>5</v>
      </c>
      <c r="X237" s="33">
        <f>IFERROR(VLOOKUP($C237, 'All Indicators - Breakdown'!$C:$GQ, X$1, FALSE), " ")</f>
        <v>1</v>
      </c>
      <c r="Y237" s="33">
        <f>IFERROR(VLOOKUP($C237, 'All Indicators - Breakdown'!$C:$GQ, Y$1, FALSE), " ")</f>
        <v>5</v>
      </c>
      <c r="Z237" s="33">
        <f>IFERROR(VLOOKUP($C237, 'All Indicators - Breakdown'!$C:$GQ, Z$1, FALSE), " ")</f>
        <v>3</v>
      </c>
      <c r="AA237" s="33">
        <f>IFERROR(VLOOKUP($C237, 'All Indicators - Breakdown'!$C:$GQ, AA$1, FALSE), " ")</f>
        <v>1</v>
      </c>
      <c r="AB237" s="33">
        <f>IFERROR(VLOOKUP($C237, 'All Indicators - Breakdown'!$C:$GQ, AB$1, FALSE), " ")</f>
        <v>3</v>
      </c>
      <c r="AC237" s="33">
        <f>IFERROR(VLOOKUP($C237, 'All Indicators - Breakdown'!$C:$GQ, AC$1, FALSE), " ")</f>
        <v>5</v>
      </c>
      <c r="AD237" s="33">
        <f>IFERROR(VLOOKUP($C237, 'All Indicators - Breakdown'!$C:$GQ, AD$1, FALSE), " ")</f>
        <v>1</v>
      </c>
      <c r="AE237" s="33">
        <f>IFERROR(VLOOKUP($C237, 'All Indicators - Breakdown'!$C:$HE, AE$1, FALSE), " ")</f>
        <v>4</v>
      </c>
      <c r="AF237" s="33">
        <f>IFERROR(VLOOKUP($C237, 'All Indicators - Breakdown'!$C:$HE, AF$1, FALSE), " ")</f>
        <v>3</v>
      </c>
      <c r="AG237" s="33">
        <f>IFERROR(VLOOKUP($C237, 'All Indicators - Breakdown'!$C:$HE, AG$1, FALSE), " ")</f>
        <v>4</v>
      </c>
      <c r="AH237" s="33">
        <f>IFERROR(VLOOKUP($C237, 'All Indicators - Breakdown'!$C:$HE, AH$1, FALSE), " ")</f>
        <v>4</v>
      </c>
      <c r="AI237" s="33">
        <f>IFERROR(VLOOKUP($C237, 'All Indicators - Breakdown'!$C:$HE, AI$1, FALSE), " ")</f>
        <v>4</v>
      </c>
      <c r="AJ237" s="33">
        <f>IFERROR(VLOOKUP($C237, 'All Indicators - Breakdown'!$C:$HZ, AJ$1, FALSE), " ")</f>
        <v>4</v>
      </c>
      <c r="AK237" s="33">
        <f>IFERROR(VLOOKUP($C237, 'All Indicators - Breakdown'!$C:$HZ, AK$1, FALSE), " ")</f>
        <v>3</v>
      </c>
      <c r="AL237" s="33">
        <f>IFERROR(VLOOKUP($C237, 'All Indicators - Breakdown'!$C:$HZ, AL$1, FALSE), " ")</f>
        <v>1</v>
      </c>
      <c r="AM237" s="33">
        <f>IFERROR(VLOOKUP($C237, 'All Indicators - Breakdown'!$C:$IU, AM$1, FALSE), " ")</f>
        <v>3</v>
      </c>
      <c r="AN237" s="33">
        <f>IFERROR(VLOOKUP($C237, 'All Indicators - Breakdown'!$C:$IU, AN$1, FALSE), " ")</f>
        <v>1</v>
      </c>
      <c r="AO237" s="33">
        <f>IFERROR(VLOOKUP($C237, 'All Indicators - Breakdown'!$C:$IU, AO$1, FALSE), " ")</f>
        <v>1</v>
      </c>
      <c r="AP237">
        <f t="shared" si="42"/>
        <v>5</v>
      </c>
      <c r="AQ237">
        <f t="shared" si="42"/>
        <v>5</v>
      </c>
      <c r="AR237">
        <f t="shared" si="42"/>
        <v>5</v>
      </c>
      <c r="AS237">
        <f t="shared" si="42"/>
        <v>5</v>
      </c>
      <c r="AT237">
        <f t="shared" si="42"/>
        <v>5</v>
      </c>
      <c r="AU237">
        <f t="shared" si="42"/>
        <v>5</v>
      </c>
      <c r="AV237">
        <f t="shared" si="42"/>
        <v>5</v>
      </c>
      <c r="AW237">
        <f t="shared" si="42"/>
        <v>4</v>
      </c>
      <c r="AX237">
        <f t="shared" si="42"/>
        <v>4</v>
      </c>
      <c r="AY237">
        <f t="shared" si="42"/>
        <v>4</v>
      </c>
      <c r="AZ237">
        <f t="shared" si="42"/>
        <v>4</v>
      </c>
      <c r="BA237">
        <f t="shared" si="42"/>
        <v>4</v>
      </c>
      <c r="BB237">
        <f t="shared" si="42"/>
        <v>4</v>
      </c>
      <c r="BC237">
        <f t="shared" si="42"/>
        <v>4</v>
      </c>
      <c r="BD237">
        <f t="shared" si="42"/>
        <v>4</v>
      </c>
      <c r="BE237">
        <f t="shared" si="42"/>
        <v>4</v>
      </c>
      <c r="BF237">
        <f t="shared" si="41"/>
        <v>3</v>
      </c>
      <c r="BG237">
        <f t="shared" si="41"/>
        <v>3</v>
      </c>
      <c r="BH237">
        <f t="shared" si="41"/>
        <v>3</v>
      </c>
      <c r="BI237">
        <f t="shared" si="41"/>
        <v>3</v>
      </c>
      <c r="BJ237">
        <f t="shared" si="41"/>
        <v>3</v>
      </c>
      <c r="BK237">
        <f t="shared" si="41"/>
        <v>3</v>
      </c>
      <c r="BL237">
        <f t="shared" si="41"/>
        <v>3</v>
      </c>
      <c r="BM237">
        <f t="shared" si="41"/>
        <v>3</v>
      </c>
      <c r="BN237">
        <f t="shared" si="41"/>
        <v>3</v>
      </c>
      <c r="BO237">
        <f t="shared" si="41"/>
        <v>2</v>
      </c>
      <c r="BP237">
        <f t="shared" si="41"/>
        <v>2</v>
      </c>
      <c r="BQ237">
        <f t="shared" si="41"/>
        <v>2</v>
      </c>
      <c r="BR237">
        <f t="shared" si="41"/>
        <v>1</v>
      </c>
      <c r="BS237">
        <f t="shared" si="41"/>
        <v>1</v>
      </c>
      <c r="BT237">
        <f t="shared" si="41"/>
        <v>1</v>
      </c>
      <c r="BU237">
        <f t="shared" si="35"/>
        <v>1</v>
      </c>
      <c r="BV237">
        <f t="shared" si="35"/>
        <v>1</v>
      </c>
      <c r="BW237">
        <f t="shared" si="35"/>
        <v>1</v>
      </c>
      <c r="BX237">
        <f t="shared" si="35"/>
        <v>1</v>
      </c>
      <c r="BY237">
        <f t="shared" si="35"/>
        <v>0</v>
      </c>
    </row>
    <row r="238" spans="1:77" ht="16.3" thickTop="1" thickBot="1" x14ac:dyDescent="0.3">
      <c r="A238" s="16" t="s">
        <v>623</v>
      </c>
      <c r="B238" s="16" t="s">
        <v>623</v>
      </c>
      <c r="C238" s="16" t="s">
        <v>624</v>
      </c>
      <c r="D238" s="10">
        <f>VLOOKUP(C238, Overview!C$3:D$403, 2, FALSE)</f>
        <v>3</v>
      </c>
      <c r="E238" s="34">
        <f t="shared" si="36"/>
        <v>3.8</v>
      </c>
      <c r="F238" s="33">
        <f>IFERROR(VLOOKUP($C238, 'All Indicators - Breakdown'!$C:$GQ, F$1, FALSE), " ")</f>
        <v>4</v>
      </c>
      <c r="G238" s="33">
        <f>IFERROR(VLOOKUP($C238, 'All Indicators - Breakdown'!$C:$GQ, G$1, FALSE), " ")</f>
        <v>4</v>
      </c>
      <c r="H238" s="33">
        <f>IFERROR(VLOOKUP($C238, 'All Indicators - Breakdown'!$C:$GQ, H$1, FALSE), " ")</f>
        <v>4</v>
      </c>
      <c r="I238" s="33">
        <f>IFERROR(VLOOKUP($C238, 'All Indicators - Breakdown'!$C:$GQ, I$1, FALSE), " ")</f>
        <v>4</v>
      </c>
      <c r="J238" s="33">
        <f>IFERROR(VLOOKUP($C238, 'All Indicators - Breakdown'!$C:$GQ, J$1, FALSE), " ")</f>
        <v>3</v>
      </c>
      <c r="K238" s="33">
        <f>IFERROR(VLOOKUP($C238, 'All Indicators - Breakdown'!$C:$GQ, K$1, FALSE), " ")</f>
        <v>2</v>
      </c>
      <c r="L238" s="33">
        <f>IFERROR(VLOOKUP($C238, 'All Indicators - Breakdown'!$C:$GQ, L$1, FALSE), " ")</f>
        <v>2</v>
      </c>
      <c r="M238" s="33">
        <f>IFERROR(VLOOKUP($C238, 'All Indicators - Breakdown'!$C:$GQ, M$1, FALSE), " ")</f>
        <v>3</v>
      </c>
      <c r="N238" s="33" t="str">
        <f>IFERROR(VLOOKUP($C238, 'All Indicators - Breakdown'!$C:$GQ, N$1, FALSE), " ")</f>
        <v>N/A</v>
      </c>
      <c r="O238" s="33">
        <f>IFERROR(VLOOKUP($C238, 'All Indicators - Breakdown'!$C:$GQ, O$1, FALSE), " ")</f>
        <v>1</v>
      </c>
      <c r="P238" s="33">
        <f>IFERROR(VLOOKUP($C238, 'All Indicators - Breakdown'!$C:$GQ, P$1, FALSE), " ")</f>
        <v>2</v>
      </c>
      <c r="Q238" s="33">
        <f>IFERROR(VLOOKUP($C238, 'All Indicators - Breakdown'!$C:$GQ, Q$1, FALSE), " ")</f>
        <v>1</v>
      </c>
      <c r="R238" s="33">
        <f>IFERROR(VLOOKUP($C238, 'All Indicators - Breakdown'!$C:$GQ, R$1, FALSE), " ")</f>
        <v>2</v>
      </c>
      <c r="S238" s="33">
        <f>IFERROR(VLOOKUP($C238, 'All Indicators - Breakdown'!$C:$GQ, S$1, FALSE), " ")</f>
        <v>4</v>
      </c>
      <c r="T238" s="33">
        <f>IFERROR(VLOOKUP($C238, 'All Indicators - Breakdown'!$C:$GQ, T$1, FALSE), " ")</f>
        <v>3</v>
      </c>
      <c r="U238" s="33">
        <f>IFERROR(VLOOKUP($C238, 'All Indicators - Breakdown'!$C:$GQ, U$1, FALSE), " ")</f>
        <v>3</v>
      </c>
      <c r="V238" s="33">
        <f>IFERROR(VLOOKUP($C238, 'All Indicators - Breakdown'!$C:$GQ, V$1, FALSE), " ")</f>
        <v>1</v>
      </c>
      <c r="W238" s="33">
        <f>IFERROR(VLOOKUP($C238, 'All Indicators - Breakdown'!$C:$GQ, W$1, FALSE), " ")</f>
        <v>4</v>
      </c>
      <c r="X238" s="33">
        <f>IFERROR(VLOOKUP($C238, 'All Indicators - Breakdown'!$C:$GQ, X$1, FALSE), " ")</f>
        <v>1</v>
      </c>
      <c r="Y238" s="33">
        <f>IFERROR(VLOOKUP($C238, 'All Indicators - Breakdown'!$C:$GQ, Y$1, FALSE), " ")</f>
        <v>5</v>
      </c>
      <c r="Z238" s="33">
        <f>IFERROR(VLOOKUP($C238, 'All Indicators - Breakdown'!$C:$GQ, Z$1, FALSE), " ")</f>
        <v>3</v>
      </c>
      <c r="AA238" s="33">
        <f>IFERROR(VLOOKUP($C238, 'All Indicators - Breakdown'!$C:$GQ, AA$1, FALSE), " ")</f>
        <v>2</v>
      </c>
      <c r="AB238" s="33">
        <f>IFERROR(VLOOKUP($C238, 'All Indicators - Breakdown'!$C:$GQ, AB$1, FALSE), " ")</f>
        <v>3</v>
      </c>
      <c r="AC238" s="33">
        <f>IFERROR(VLOOKUP($C238, 'All Indicators - Breakdown'!$C:$GQ, AC$1, FALSE), " ")</f>
        <v>5</v>
      </c>
      <c r="AD238" s="33">
        <f>IFERROR(VLOOKUP($C238, 'All Indicators - Breakdown'!$C:$GQ, AD$1, FALSE), " ")</f>
        <v>2</v>
      </c>
      <c r="AE238" s="33">
        <f>IFERROR(VLOOKUP($C238, 'All Indicators - Breakdown'!$C:$HE, AE$1, FALSE), " ")</f>
        <v>3</v>
      </c>
      <c r="AF238" s="33">
        <f>IFERROR(VLOOKUP($C238, 'All Indicators - Breakdown'!$C:$HE, AF$1, FALSE), " ")</f>
        <v>3</v>
      </c>
      <c r="AG238" s="33">
        <f>IFERROR(VLOOKUP($C238, 'All Indicators - Breakdown'!$C:$HE, AG$1, FALSE), " ")</f>
        <v>4</v>
      </c>
      <c r="AH238" s="33">
        <f>IFERROR(VLOOKUP($C238, 'All Indicators - Breakdown'!$C:$HE, AH$1, FALSE), " ")</f>
        <v>3</v>
      </c>
      <c r="AI238" s="33">
        <f>IFERROR(VLOOKUP($C238, 'All Indicators - Breakdown'!$C:$HE, AI$1, FALSE), " ")</f>
        <v>3</v>
      </c>
      <c r="AJ238" s="33">
        <f>IFERROR(VLOOKUP($C238, 'All Indicators - Breakdown'!$C:$HZ, AJ$1, FALSE), " ")</f>
        <v>5</v>
      </c>
      <c r="AK238" s="33">
        <f>IFERROR(VLOOKUP($C238, 'All Indicators - Breakdown'!$C:$HZ, AK$1, FALSE), " ")</f>
        <v>4</v>
      </c>
      <c r="AL238" s="33">
        <f>IFERROR(VLOOKUP($C238, 'All Indicators - Breakdown'!$C:$HZ, AL$1, FALSE), " ")</f>
        <v>1</v>
      </c>
      <c r="AM238" s="33">
        <f>IFERROR(VLOOKUP($C238, 'All Indicators - Breakdown'!$C:$IU, AM$1, FALSE), " ")</f>
        <v>1</v>
      </c>
      <c r="AN238" s="33">
        <f>IFERROR(VLOOKUP($C238, 'All Indicators - Breakdown'!$C:$IU, AN$1, FALSE), " ")</f>
        <v>1</v>
      </c>
      <c r="AO238" s="33">
        <f>IFERROR(VLOOKUP($C238, 'All Indicators - Breakdown'!$C:$IU, AO$1, FALSE), " ")</f>
        <v>1</v>
      </c>
      <c r="AP238">
        <f t="shared" si="42"/>
        <v>5</v>
      </c>
      <c r="AQ238">
        <f t="shared" si="42"/>
        <v>5</v>
      </c>
      <c r="AR238">
        <f t="shared" si="42"/>
        <v>5</v>
      </c>
      <c r="AS238">
        <f t="shared" si="42"/>
        <v>4</v>
      </c>
      <c r="AT238">
        <f t="shared" si="42"/>
        <v>4</v>
      </c>
      <c r="AU238">
        <f t="shared" si="42"/>
        <v>4</v>
      </c>
      <c r="AV238">
        <f t="shared" si="42"/>
        <v>4</v>
      </c>
      <c r="AW238">
        <f t="shared" si="42"/>
        <v>4</v>
      </c>
      <c r="AX238">
        <f t="shared" si="42"/>
        <v>4</v>
      </c>
      <c r="AY238">
        <f t="shared" si="42"/>
        <v>4</v>
      </c>
      <c r="AZ238">
        <f t="shared" si="42"/>
        <v>4</v>
      </c>
      <c r="BA238">
        <f t="shared" si="42"/>
        <v>3</v>
      </c>
      <c r="BB238">
        <f t="shared" si="42"/>
        <v>3</v>
      </c>
      <c r="BC238">
        <f t="shared" si="42"/>
        <v>3</v>
      </c>
      <c r="BD238">
        <f t="shared" si="42"/>
        <v>3</v>
      </c>
      <c r="BE238">
        <f t="shared" si="42"/>
        <v>3</v>
      </c>
      <c r="BF238">
        <f t="shared" si="41"/>
        <v>3</v>
      </c>
      <c r="BG238">
        <f t="shared" si="41"/>
        <v>3</v>
      </c>
      <c r="BH238">
        <f t="shared" si="41"/>
        <v>3</v>
      </c>
      <c r="BI238">
        <f t="shared" si="41"/>
        <v>3</v>
      </c>
      <c r="BJ238">
        <f t="shared" si="41"/>
        <v>3</v>
      </c>
      <c r="BK238">
        <f t="shared" si="41"/>
        <v>2</v>
      </c>
      <c r="BL238">
        <f t="shared" si="41"/>
        <v>2</v>
      </c>
      <c r="BM238">
        <f t="shared" si="41"/>
        <v>2</v>
      </c>
      <c r="BN238">
        <f t="shared" si="41"/>
        <v>2</v>
      </c>
      <c r="BO238">
        <f t="shared" si="41"/>
        <v>2</v>
      </c>
      <c r="BP238">
        <f t="shared" si="41"/>
        <v>2</v>
      </c>
      <c r="BQ238">
        <f t="shared" si="41"/>
        <v>1</v>
      </c>
      <c r="BR238">
        <f t="shared" si="41"/>
        <v>1</v>
      </c>
      <c r="BS238">
        <f t="shared" si="41"/>
        <v>1</v>
      </c>
      <c r="BT238">
        <f t="shared" si="41"/>
        <v>1</v>
      </c>
      <c r="BU238">
        <f t="shared" si="35"/>
        <v>1</v>
      </c>
      <c r="BV238">
        <f t="shared" si="35"/>
        <v>1</v>
      </c>
      <c r="BW238">
        <f t="shared" si="35"/>
        <v>1</v>
      </c>
      <c r="BX238">
        <f t="shared" si="35"/>
        <v>1</v>
      </c>
      <c r="BY238">
        <f t="shared" si="35"/>
        <v>0</v>
      </c>
    </row>
    <row r="239" spans="1:77" ht="16.3" thickTop="1" thickBot="1" x14ac:dyDescent="0.3">
      <c r="A239" s="16" t="s">
        <v>623</v>
      </c>
      <c r="B239" s="16" t="s">
        <v>625</v>
      </c>
      <c r="C239" s="16" t="s">
        <v>626</v>
      </c>
      <c r="D239" s="10">
        <f>VLOOKUP(C239, Overview!C$3:D$403, 2, FALSE)</f>
        <v>3</v>
      </c>
      <c r="E239" s="34">
        <f t="shared" si="36"/>
        <v>3.8</v>
      </c>
      <c r="F239" s="33">
        <f>IFERROR(VLOOKUP($C239, 'All Indicators - Breakdown'!$C:$GQ, F$1, FALSE), " ")</f>
        <v>4</v>
      </c>
      <c r="G239" s="33">
        <f>IFERROR(VLOOKUP($C239, 'All Indicators - Breakdown'!$C:$GQ, G$1, FALSE), " ")</f>
        <v>4</v>
      </c>
      <c r="H239" s="33">
        <f>IFERROR(VLOOKUP($C239, 'All Indicators - Breakdown'!$C:$GQ, H$1, FALSE), " ")</f>
        <v>4</v>
      </c>
      <c r="I239" s="33">
        <f>IFERROR(VLOOKUP($C239, 'All Indicators - Breakdown'!$C:$GQ, I$1, FALSE), " ")</f>
        <v>3</v>
      </c>
      <c r="J239" s="33">
        <f>IFERROR(VLOOKUP($C239, 'All Indicators - Breakdown'!$C:$GQ, J$1, FALSE), " ")</f>
        <v>3</v>
      </c>
      <c r="K239" s="33">
        <f>IFERROR(VLOOKUP($C239, 'All Indicators - Breakdown'!$C:$GQ, K$1, FALSE), " ")</f>
        <v>2</v>
      </c>
      <c r="L239" s="33">
        <f>IFERROR(VLOOKUP($C239, 'All Indicators - Breakdown'!$C:$GQ, L$1, FALSE), " ")</f>
        <v>3</v>
      </c>
      <c r="M239" s="33">
        <f>IFERROR(VLOOKUP($C239, 'All Indicators - Breakdown'!$C:$GQ, M$1, FALSE), " ")</f>
        <v>2</v>
      </c>
      <c r="N239" s="33">
        <f>IFERROR(VLOOKUP($C239, 'All Indicators - Breakdown'!$C:$GQ, N$1, FALSE), " ")</f>
        <v>3</v>
      </c>
      <c r="O239" s="33">
        <f>IFERROR(VLOOKUP($C239, 'All Indicators - Breakdown'!$C:$GQ, O$1, FALSE), " ")</f>
        <v>1</v>
      </c>
      <c r="P239" s="33">
        <f>IFERROR(VLOOKUP($C239, 'All Indicators - Breakdown'!$C:$GQ, P$1, FALSE), " ")</f>
        <v>2</v>
      </c>
      <c r="Q239" s="33">
        <f>IFERROR(VLOOKUP($C239, 'All Indicators - Breakdown'!$C:$GQ, Q$1, FALSE), " ")</f>
        <v>1</v>
      </c>
      <c r="R239" s="33">
        <f>IFERROR(VLOOKUP($C239, 'All Indicators - Breakdown'!$C:$GQ, R$1, FALSE), " ")</f>
        <v>2</v>
      </c>
      <c r="S239" s="33">
        <f>IFERROR(VLOOKUP($C239, 'All Indicators - Breakdown'!$C:$GQ, S$1, FALSE), " ")</f>
        <v>4</v>
      </c>
      <c r="T239" s="33">
        <f>IFERROR(VLOOKUP($C239, 'All Indicators - Breakdown'!$C:$GQ, T$1, FALSE), " ")</f>
        <v>3</v>
      </c>
      <c r="U239" s="33">
        <f>IFERROR(VLOOKUP($C239, 'All Indicators - Breakdown'!$C:$GQ, U$1, FALSE), " ")</f>
        <v>3</v>
      </c>
      <c r="V239" s="33">
        <f>IFERROR(VLOOKUP($C239, 'All Indicators - Breakdown'!$C:$GQ, V$1, FALSE), " ")</f>
        <v>1</v>
      </c>
      <c r="W239" s="33">
        <f>IFERROR(VLOOKUP($C239, 'All Indicators - Breakdown'!$C:$GQ, W$1, FALSE), " ")</f>
        <v>4</v>
      </c>
      <c r="X239" s="33">
        <f>IFERROR(VLOOKUP($C239, 'All Indicators - Breakdown'!$C:$GQ, X$1, FALSE), " ")</f>
        <v>1</v>
      </c>
      <c r="Y239" s="33">
        <f>IFERROR(VLOOKUP($C239, 'All Indicators - Breakdown'!$C:$GQ, Y$1, FALSE), " ")</f>
        <v>5</v>
      </c>
      <c r="Z239" s="33">
        <f>IFERROR(VLOOKUP($C239, 'All Indicators - Breakdown'!$C:$GQ, Z$1, FALSE), " ")</f>
        <v>3</v>
      </c>
      <c r="AA239" s="33">
        <f>IFERROR(VLOOKUP($C239, 'All Indicators - Breakdown'!$C:$GQ, AA$1, FALSE), " ")</f>
        <v>2</v>
      </c>
      <c r="AB239" s="33">
        <f>IFERROR(VLOOKUP($C239, 'All Indicators - Breakdown'!$C:$GQ, AB$1, FALSE), " ")</f>
        <v>3</v>
      </c>
      <c r="AC239" s="33">
        <f>IFERROR(VLOOKUP($C239, 'All Indicators - Breakdown'!$C:$GQ, AC$1, FALSE), " ")</f>
        <v>5</v>
      </c>
      <c r="AD239" s="33">
        <f>IFERROR(VLOOKUP($C239, 'All Indicators - Breakdown'!$C:$GQ, AD$1, FALSE), " ")</f>
        <v>2</v>
      </c>
      <c r="AE239" s="33">
        <f>IFERROR(VLOOKUP($C239, 'All Indicators - Breakdown'!$C:$HE, AE$1, FALSE), " ")</f>
        <v>3</v>
      </c>
      <c r="AF239" s="33">
        <f>IFERROR(VLOOKUP($C239, 'All Indicators - Breakdown'!$C:$HE, AF$1, FALSE), " ")</f>
        <v>3</v>
      </c>
      <c r="AG239" s="33">
        <f>IFERROR(VLOOKUP($C239, 'All Indicators - Breakdown'!$C:$HE, AG$1, FALSE), " ")</f>
        <v>4</v>
      </c>
      <c r="AH239" s="33">
        <f>IFERROR(VLOOKUP($C239, 'All Indicators - Breakdown'!$C:$HE, AH$1, FALSE), " ")</f>
        <v>3</v>
      </c>
      <c r="AI239" s="33">
        <f>IFERROR(VLOOKUP($C239, 'All Indicators - Breakdown'!$C:$HE, AI$1, FALSE), " ")</f>
        <v>3</v>
      </c>
      <c r="AJ239" s="33">
        <f>IFERROR(VLOOKUP($C239, 'All Indicators - Breakdown'!$C:$HZ, AJ$1, FALSE), " ")</f>
        <v>5</v>
      </c>
      <c r="AK239" s="33">
        <f>IFERROR(VLOOKUP($C239, 'All Indicators - Breakdown'!$C:$HZ, AK$1, FALSE), " ")</f>
        <v>4</v>
      </c>
      <c r="AL239" s="33">
        <f>IFERROR(VLOOKUP($C239, 'All Indicators - Breakdown'!$C:$HZ, AL$1, FALSE), " ")</f>
        <v>1</v>
      </c>
      <c r="AM239" s="33">
        <f>IFERROR(VLOOKUP($C239, 'All Indicators - Breakdown'!$C:$IU, AM$1, FALSE), " ")</f>
        <v>1</v>
      </c>
      <c r="AN239" s="33">
        <f>IFERROR(VLOOKUP($C239, 'All Indicators - Breakdown'!$C:$IU, AN$1, FALSE), " ")</f>
        <v>1</v>
      </c>
      <c r="AO239" s="33">
        <f>IFERROR(VLOOKUP($C239, 'All Indicators - Breakdown'!$C:$IU, AO$1, FALSE), " ")</f>
        <v>1</v>
      </c>
      <c r="AP239">
        <f t="shared" si="42"/>
        <v>5</v>
      </c>
      <c r="AQ239">
        <f t="shared" si="42"/>
        <v>5</v>
      </c>
      <c r="AR239">
        <f t="shared" si="42"/>
        <v>5</v>
      </c>
      <c r="AS239">
        <f t="shared" si="42"/>
        <v>4</v>
      </c>
      <c r="AT239">
        <f t="shared" si="42"/>
        <v>4</v>
      </c>
      <c r="AU239">
        <f t="shared" si="42"/>
        <v>4</v>
      </c>
      <c r="AV239">
        <f t="shared" si="42"/>
        <v>4</v>
      </c>
      <c r="AW239">
        <f t="shared" si="42"/>
        <v>4</v>
      </c>
      <c r="AX239">
        <f t="shared" si="42"/>
        <v>4</v>
      </c>
      <c r="AY239">
        <f t="shared" si="42"/>
        <v>4</v>
      </c>
      <c r="AZ239">
        <f t="shared" si="42"/>
        <v>3</v>
      </c>
      <c r="BA239">
        <f t="shared" si="42"/>
        <v>3</v>
      </c>
      <c r="BB239">
        <f t="shared" si="42"/>
        <v>3</v>
      </c>
      <c r="BC239">
        <f t="shared" si="42"/>
        <v>3</v>
      </c>
      <c r="BD239">
        <f t="shared" si="42"/>
        <v>3</v>
      </c>
      <c r="BE239">
        <f t="shared" si="42"/>
        <v>3</v>
      </c>
      <c r="BF239">
        <f t="shared" si="41"/>
        <v>3</v>
      </c>
      <c r="BG239">
        <f t="shared" si="41"/>
        <v>3</v>
      </c>
      <c r="BH239">
        <f t="shared" si="41"/>
        <v>3</v>
      </c>
      <c r="BI239">
        <f t="shared" si="41"/>
        <v>3</v>
      </c>
      <c r="BJ239">
        <f t="shared" si="41"/>
        <v>3</v>
      </c>
      <c r="BK239">
        <f t="shared" si="41"/>
        <v>3</v>
      </c>
      <c r="BL239">
        <f t="shared" si="41"/>
        <v>2</v>
      </c>
      <c r="BM239">
        <f t="shared" si="41"/>
        <v>2</v>
      </c>
      <c r="BN239">
        <f t="shared" si="41"/>
        <v>2</v>
      </c>
      <c r="BO239">
        <f t="shared" si="41"/>
        <v>2</v>
      </c>
      <c r="BP239">
        <f t="shared" si="41"/>
        <v>2</v>
      </c>
      <c r="BQ239">
        <f t="shared" si="41"/>
        <v>2</v>
      </c>
      <c r="BR239">
        <f t="shared" si="41"/>
        <v>1</v>
      </c>
      <c r="BS239">
        <f t="shared" si="41"/>
        <v>1</v>
      </c>
      <c r="BT239">
        <f t="shared" si="41"/>
        <v>1</v>
      </c>
      <c r="BU239">
        <f t="shared" si="35"/>
        <v>1</v>
      </c>
      <c r="BV239">
        <f t="shared" si="35"/>
        <v>1</v>
      </c>
      <c r="BW239">
        <f t="shared" si="35"/>
        <v>1</v>
      </c>
      <c r="BX239">
        <f t="shared" si="35"/>
        <v>1</v>
      </c>
      <c r="BY239">
        <f t="shared" si="35"/>
        <v>1</v>
      </c>
    </row>
    <row r="240" spans="1:77" ht="16.3" thickTop="1" thickBot="1" x14ac:dyDescent="0.3">
      <c r="A240" s="16" t="s">
        <v>623</v>
      </c>
      <c r="B240" s="16" t="s">
        <v>627</v>
      </c>
      <c r="C240" s="16" t="s">
        <v>628</v>
      </c>
      <c r="D240" s="10">
        <f>VLOOKUP(C240, Overview!C$3:D$403, 2, FALSE)</f>
        <v>3</v>
      </c>
      <c r="E240" s="34">
        <f t="shared" si="36"/>
        <v>4.0999999999999996</v>
      </c>
      <c r="F240" s="33">
        <f>IFERROR(VLOOKUP($C240, 'All Indicators - Breakdown'!$C:$GQ, F$1, FALSE), " ")</f>
        <v>4</v>
      </c>
      <c r="G240" s="33">
        <f>IFERROR(VLOOKUP($C240, 'All Indicators - Breakdown'!$C:$GQ, G$1, FALSE), " ")</f>
        <v>3</v>
      </c>
      <c r="H240" s="33">
        <f>IFERROR(VLOOKUP($C240, 'All Indicators - Breakdown'!$C:$GQ, H$1, FALSE), " ")</f>
        <v>4</v>
      </c>
      <c r="I240" s="33">
        <f>IFERROR(VLOOKUP($C240, 'All Indicators - Breakdown'!$C:$GQ, I$1, FALSE), " ")</f>
        <v>4</v>
      </c>
      <c r="J240" s="33">
        <f>IFERROR(VLOOKUP($C240, 'All Indicators - Breakdown'!$C:$GQ, J$1, FALSE), " ")</f>
        <v>3</v>
      </c>
      <c r="K240" s="33">
        <f>IFERROR(VLOOKUP($C240, 'All Indicators - Breakdown'!$C:$GQ, K$1, FALSE), " ")</f>
        <v>4</v>
      </c>
      <c r="L240" s="33">
        <f>IFERROR(VLOOKUP($C240, 'All Indicators - Breakdown'!$C:$GQ, L$1, FALSE), " ")</f>
        <v>3</v>
      </c>
      <c r="M240" s="33">
        <f>IFERROR(VLOOKUP($C240, 'All Indicators - Breakdown'!$C:$GQ, M$1, FALSE), " ")</f>
        <v>4</v>
      </c>
      <c r="N240" s="33" t="str">
        <f>IFERROR(VLOOKUP($C240, 'All Indicators - Breakdown'!$C:$GQ, N$1, FALSE), " ")</f>
        <v>N/A</v>
      </c>
      <c r="O240" s="33">
        <f>IFERROR(VLOOKUP($C240, 'All Indicators - Breakdown'!$C:$GQ, O$1, FALSE), " ")</f>
        <v>1</v>
      </c>
      <c r="P240" s="33">
        <f>IFERROR(VLOOKUP($C240, 'All Indicators - Breakdown'!$C:$GQ, P$1, FALSE), " ")</f>
        <v>2</v>
      </c>
      <c r="Q240" s="33">
        <f>IFERROR(VLOOKUP($C240, 'All Indicators - Breakdown'!$C:$GQ, Q$1, FALSE), " ")</f>
        <v>1</v>
      </c>
      <c r="R240" s="33">
        <f>IFERROR(VLOOKUP($C240, 'All Indicators - Breakdown'!$C:$GQ, R$1, FALSE), " ")</f>
        <v>2</v>
      </c>
      <c r="S240" s="33">
        <f>IFERROR(VLOOKUP($C240, 'All Indicators - Breakdown'!$C:$GQ, S$1, FALSE), " ")</f>
        <v>4</v>
      </c>
      <c r="T240" s="33">
        <f>IFERROR(VLOOKUP($C240, 'All Indicators - Breakdown'!$C:$GQ, T$1, FALSE), " ")</f>
        <v>5</v>
      </c>
      <c r="U240" s="33">
        <f>IFERROR(VLOOKUP($C240, 'All Indicators - Breakdown'!$C:$GQ, U$1, FALSE), " ")</f>
        <v>5</v>
      </c>
      <c r="V240" s="33">
        <f>IFERROR(VLOOKUP($C240, 'All Indicators - Breakdown'!$C:$GQ, V$1, FALSE), " ")</f>
        <v>4</v>
      </c>
      <c r="W240" s="33">
        <f>IFERROR(VLOOKUP($C240, 'All Indicators - Breakdown'!$C:$GQ, W$1, FALSE), " ")</f>
        <v>5</v>
      </c>
      <c r="X240" s="33">
        <f>IFERROR(VLOOKUP($C240, 'All Indicators - Breakdown'!$C:$GQ, X$1, FALSE), " ")</f>
        <v>1</v>
      </c>
      <c r="Y240" s="33">
        <f>IFERROR(VLOOKUP($C240, 'All Indicators - Breakdown'!$C:$GQ, Y$1, FALSE), " ")</f>
        <v>5</v>
      </c>
      <c r="Z240" s="33">
        <f>IFERROR(VLOOKUP($C240, 'All Indicators - Breakdown'!$C:$GQ, Z$1, FALSE), " ")</f>
        <v>3</v>
      </c>
      <c r="AA240" s="33">
        <f>IFERROR(VLOOKUP($C240, 'All Indicators - Breakdown'!$C:$GQ, AA$1, FALSE), " ")</f>
        <v>2</v>
      </c>
      <c r="AB240" s="33">
        <f>IFERROR(VLOOKUP($C240, 'All Indicators - Breakdown'!$C:$GQ, AB$1, FALSE), " ")</f>
        <v>3</v>
      </c>
      <c r="AC240" s="33">
        <f>IFERROR(VLOOKUP($C240, 'All Indicators - Breakdown'!$C:$GQ, AC$1, FALSE), " ")</f>
        <v>5</v>
      </c>
      <c r="AD240" s="33">
        <f>IFERROR(VLOOKUP($C240, 'All Indicators - Breakdown'!$C:$GQ, AD$1, FALSE), " ")</f>
        <v>2</v>
      </c>
      <c r="AE240" s="33">
        <f>IFERROR(VLOOKUP($C240, 'All Indicators - Breakdown'!$C:$HE, AE$1, FALSE), " ")</f>
        <v>3</v>
      </c>
      <c r="AF240" s="33">
        <f>IFERROR(VLOOKUP($C240, 'All Indicators - Breakdown'!$C:$HE, AF$1, FALSE), " ")</f>
        <v>3</v>
      </c>
      <c r="AG240" s="33">
        <f>IFERROR(VLOOKUP($C240, 'All Indicators - Breakdown'!$C:$HE, AG$1, FALSE), " ")</f>
        <v>4</v>
      </c>
      <c r="AH240" s="33">
        <f>IFERROR(VLOOKUP($C240, 'All Indicators - Breakdown'!$C:$HE, AH$1, FALSE), " ")</f>
        <v>3</v>
      </c>
      <c r="AI240" s="33">
        <f>IFERROR(VLOOKUP($C240, 'All Indicators - Breakdown'!$C:$HE, AI$1, FALSE), " ")</f>
        <v>3</v>
      </c>
      <c r="AJ240" s="33">
        <f>IFERROR(VLOOKUP($C240, 'All Indicators - Breakdown'!$C:$HZ, AJ$1, FALSE), " ")</f>
        <v>3</v>
      </c>
      <c r="AK240" s="33">
        <f>IFERROR(VLOOKUP($C240, 'All Indicators - Breakdown'!$C:$HZ, AK$1, FALSE), " ")</f>
        <v>2</v>
      </c>
      <c r="AL240" s="33">
        <f>IFERROR(VLOOKUP($C240, 'All Indicators - Breakdown'!$C:$HZ, AL$1, FALSE), " ")</f>
        <v>1</v>
      </c>
      <c r="AM240" s="33">
        <f>IFERROR(VLOOKUP($C240, 'All Indicators - Breakdown'!$C:$IU, AM$1, FALSE), " ")</f>
        <v>2</v>
      </c>
      <c r="AN240" s="33">
        <f>IFERROR(VLOOKUP($C240, 'All Indicators - Breakdown'!$C:$IU, AN$1, FALSE), " ")</f>
        <v>1</v>
      </c>
      <c r="AO240" s="33">
        <f>IFERROR(VLOOKUP($C240, 'All Indicators - Breakdown'!$C:$IU, AO$1, FALSE), " ")</f>
        <v>1</v>
      </c>
      <c r="AP240">
        <f t="shared" si="42"/>
        <v>5</v>
      </c>
      <c r="AQ240">
        <f t="shared" si="42"/>
        <v>5</v>
      </c>
      <c r="AR240">
        <f t="shared" si="42"/>
        <v>5</v>
      </c>
      <c r="AS240">
        <f t="shared" si="42"/>
        <v>5</v>
      </c>
      <c r="AT240">
        <f t="shared" si="42"/>
        <v>5</v>
      </c>
      <c r="AU240">
        <f t="shared" si="42"/>
        <v>4</v>
      </c>
      <c r="AV240">
        <f t="shared" si="42"/>
        <v>4</v>
      </c>
      <c r="AW240">
        <f t="shared" si="42"/>
        <v>4</v>
      </c>
      <c r="AX240">
        <f t="shared" si="42"/>
        <v>4</v>
      </c>
      <c r="AY240">
        <f t="shared" si="42"/>
        <v>4</v>
      </c>
      <c r="AZ240">
        <f t="shared" si="42"/>
        <v>4</v>
      </c>
      <c r="BA240">
        <f t="shared" si="42"/>
        <v>4</v>
      </c>
      <c r="BB240">
        <f t="shared" si="42"/>
        <v>4</v>
      </c>
      <c r="BC240">
        <f t="shared" si="42"/>
        <v>3</v>
      </c>
      <c r="BD240">
        <f t="shared" si="42"/>
        <v>3</v>
      </c>
      <c r="BE240">
        <f t="shared" si="42"/>
        <v>3</v>
      </c>
      <c r="BF240">
        <f t="shared" si="41"/>
        <v>3</v>
      </c>
      <c r="BG240">
        <f t="shared" si="41"/>
        <v>3</v>
      </c>
      <c r="BH240">
        <f t="shared" si="41"/>
        <v>3</v>
      </c>
      <c r="BI240">
        <f t="shared" si="41"/>
        <v>3</v>
      </c>
      <c r="BJ240">
        <f t="shared" si="41"/>
        <v>3</v>
      </c>
      <c r="BK240">
        <f t="shared" si="41"/>
        <v>3</v>
      </c>
      <c r="BL240">
        <f t="shared" si="41"/>
        <v>3</v>
      </c>
      <c r="BM240">
        <f t="shared" si="41"/>
        <v>2</v>
      </c>
      <c r="BN240">
        <f t="shared" si="41"/>
        <v>2</v>
      </c>
      <c r="BO240">
        <f t="shared" si="41"/>
        <v>2</v>
      </c>
      <c r="BP240">
        <f t="shared" si="41"/>
        <v>2</v>
      </c>
      <c r="BQ240">
        <f t="shared" si="41"/>
        <v>2</v>
      </c>
      <c r="BR240">
        <f t="shared" si="41"/>
        <v>2</v>
      </c>
      <c r="BS240">
        <f t="shared" si="41"/>
        <v>1</v>
      </c>
      <c r="BT240">
        <f t="shared" si="41"/>
        <v>1</v>
      </c>
      <c r="BU240">
        <f t="shared" si="35"/>
        <v>1</v>
      </c>
      <c r="BV240">
        <f t="shared" si="35"/>
        <v>1</v>
      </c>
      <c r="BW240">
        <f t="shared" si="35"/>
        <v>1</v>
      </c>
      <c r="BX240">
        <f t="shared" si="35"/>
        <v>1</v>
      </c>
      <c r="BY240">
        <f t="shared" si="35"/>
        <v>0</v>
      </c>
    </row>
    <row r="241" spans="1:77" ht="16.3" thickTop="1" thickBot="1" x14ac:dyDescent="0.3">
      <c r="A241" s="16" t="s">
        <v>623</v>
      </c>
      <c r="B241" s="16" t="s">
        <v>629</v>
      </c>
      <c r="C241" s="16" t="s">
        <v>630</v>
      </c>
      <c r="D241" s="10">
        <f>VLOOKUP(C241, Overview!C$3:D$403, 2, FALSE)</f>
        <v>4</v>
      </c>
      <c r="E241" s="34">
        <f t="shared" si="36"/>
        <v>4.0999999999999996</v>
      </c>
      <c r="F241" s="33">
        <f>IFERROR(VLOOKUP($C241, 'All Indicators - Breakdown'!$C:$GQ, F$1, FALSE), " ")</f>
        <v>4</v>
      </c>
      <c r="G241" s="33">
        <f>IFERROR(VLOOKUP($C241, 'All Indicators - Breakdown'!$C:$GQ, G$1, FALSE), " ")</f>
        <v>5</v>
      </c>
      <c r="H241" s="33">
        <f>IFERROR(VLOOKUP($C241, 'All Indicators - Breakdown'!$C:$GQ, H$1, FALSE), " ")</f>
        <v>4</v>
      </c>
      <c r="I241" s="33">
        <f>IFERROR(VLOOKUP($C241, 'All Indicators - Breakdown'!$C:$GQ, I$1, FALSE), " ")</f>
        <v>4</v>
      </c>
      <c r="J241" s="33">
        <f>IFERROR(VLOOKUP($C241, 'All Indicators - Breakdown'!$C:$GQ, J$1, FALSE), " ")</f>
        <v>3</v>
      </c>
      <c r="K241" s="33">
        <f>IFERROR(VLOOKUP($C241, 'All Indicators - Breakdown'!$C:$GQ, K$1, FALSE), " ")</f>
        <v>1</v>
      </c>
      <c r="L241" s="33">
        <f>IFERROR(VLOOKUP($C241, 'All Indicators - Breakdown'!$C:$GQ, L$1, FALSE), " ")</f>
        <v>1</v>
      </c>
      <c r="M241" s="33">
        <f>IFERROR(VLOOKUP($C241, 'All Indicators - Breakdown'!$C:$GQ, M$1, FALSE), " ")</f>
        <v>2</v>
      </c>
      <c r="N241" s="33" t="str">
        <f>IFERROR(VLOOKUP($C241, 'All Indicators - Breakdown'!$C:$GQ, N$1, FALSE), " ")</f>
        <v>N/A</v>
      </c>
      <c r="O241" s="33">
        <f>IFERROR(VLOOKUP($C241, 'All Indicators - Breakdown'!$C:$GQ, O$1, FALSE), " ")</f>
        <v>3</v>
      </c>
      <c r="P241" s="33">
        <f>IFERROR(VLOOKUP($C241, 'All Indicators - Breakdown'!$C:$GQ, P$1, FALSE), " ")</f>
        <v>2</v>
      </c>
      <c r="Q241" s="33">
        <f>IFERROR(VLOOKUP($C241, 'All Indicators - Breakdown'!$C:$GQ, Q$1, FALSE), " ")</f>
        <v>1</v>
      </c>
      <c r="R241" s="33">
        <f>IFERROR(VLOOKUP($C241, 'All Indicators - Breakdown'!$C:$GQ, R$1, FALSE), " ")</f>
        <v>3</v>
      </c>
      <c r="S241" s="33">
        <f>IFERROR(VLOOKUP($C241, 'All Indicators - Breakdown'!$C:$GQ, S$1, FALSE), " ")</f>
        <v>5</v>
      </c>
      <c r="T241" s="33">
        <f>IFERROR(VLOOKUP($C241, 'All Indicators - Breakdown'!$C:$GQ, T$1, FALSE), " ")</f>
        <v>3</v>
      </c>
      <c r="U241" s="33">
        <f>IFERROR(VLOOKUP($C241, 'All Indicators - Breakdown'!$C:$GQ, U$1, FALSE), " ")</f>
        <v>5</v>
      </c>
      <c r="V241" s="33">
        <f>IFERROR(VLOOKUP($C241, 'All Indicators - Breakdown'!$C:$GQ, V$1, FALSE), " ")</f>
        <v>1</v>
      </c>
      <c r="W241" s="33">
        <f>IFERROR(VLOOKUP($C241, 'All Indicators - Breakdown'!$C:$GQ, W$1, FALSE), " ")</f>
        <v>4</v>
      </c>
      <c r="X241" s="33">
        <f>IFERROR(VLOOKUP($C241, 'All Indicators - Breakdown'!$C:$GQ, X$1, FALSE), " ")</f>
        <v>1</v>
      </c>
      <c r="Y241" s="33">
        <f>IFERROR(VLOOKUP($C241, 'All Indicators - Breakdown'!$C:$GQ, Y$1, FALSE), " ")</f>
        <v>5</v>
      </c>
      <c r="Z241" s="33">
        <f>IFERROR(VLOOKUP($C241, 'All Indicators - Breakdown'!$C:$GQ, Z$1, FALSE), " ")</f>
        <v>1</v>
      </c>
      <c r="AA241" s="33">
        <f>IFERROR(VLOOKUP($C241, 'All Indicators - Breakdown'!$C:$GQ, AA$1, FALSE), " ")</f>
        <v>1</v>
      </c>
      <c r="AB241" s="33">
        <f>IFERROR(VLOOKUP($C241, 'All Indicators - Breakdown'!$C:$GQ, AB$1, FALSE), " ")</f>
        <v>4</v>
      </c>
      <c r="AC241" s="33">
        <f>IFERROR(VLOOKUP($C241, 'All Indicators - Breakdown'!$C:$GQ, AC$1, FALSE), " ")</f>
        <v>5</v>
      </c>
      <c r="AD241" s="33">
        <f>IFERROR(VLOOKUP($C241, 'All Indicators - Breakdown'!$C:$GQ, AD$1, FALSE), " ")</f>
        <v>2</v>
      </c>
      <c r="AE241" s="33">
        <f>IFERROR(VLOOKUP($C241, 'All Indicators - Breakdown'!$C:$HE, AE$1, FALSE), " ")</f>
        <v>4</v>
      </c>
      <c r="AF241" s="33">
        <f>IFERROR(VLOOKUP($C241, 'All Indicators - Breakdown'!$C:$HE, AF$1, FALSE), " ")</f>
        <v>3</v>
      </c>
      <c r="AG241" s="33">
        <f>IFERROR(VLOOKUP($C241, 'All Indicators - Breakdown'!$C:$HE, AG$1, FALSE), " ")</f>
        <v>4</v>
      </c>
      <c r="AH241" s="33">
        <f>IFERROR(VLOOKUP($C241, 'All Indicators - Breakdown'!$C:$HE, AH$1, FALSE), " ")</f>
        <v>3</v>
      </c>
      <c r="AI241" s="33">
        <f>IFERROR(VLOOKUP($C241, 'All Indicators - Breakdown'!$C:$HE, AI$1, FALSE), " ")</f>
        <v>3</v>
      </c>
      <c r="AJ241" s="33">
        <f>IFERROR(VLOOKUP($C241, 'All Indicators - Breakdown'!$C:$HZ, AJ$1, FALSE), " ")</f>
        <v>5</v>
      </c>
      <c r="AK241" s="33">
        <f>IFERROR(VLOOKUP($C241, 'All Indicators - Breakdown'!$C:$HZ, AK$1, FALSE), " ")</f>
        <v>3</v>
      </c>
      <c r="AL241" s="33">
        <f>IFERROR(VLOOKUP($C241, 'All Indicators - Breakdown'!$C:$HZ, AL$1, FALSE), " ")</f>
        <v>1</v>
      </c>
      <c r="AM241" s="33">
        <f>IFERROR(VLOOKUP($C241, 'All Indicators - Breakdown'!$C:$IU, AM$1, FALSE), " ")</f>
        <v>2</v>
      </c>
      <c r="AN241" s="33">
        <f>IFERROR(VLOOKUP($C241, 'All Indicators - Breakdown'!$C:$IU, AN$1, FALSE), " ")</f>
        <v>1</v>
      </c>
      <c r="AO241" s="33">
        <f>IFERROR(VLOOKUP($C241, 'All Indicators - Breakdown'!$C:$IU, AO$1, FALSE), " ")</f>
        <v>1</v>
      </c>
      <c r="AP241">
        <f t="shared" si="42"/>
        <v>5</v>
      </c>
      <c r="AQ241">
        <f t="shared" si="42"/>
        <v>5</v>
      </c>
      <c r="AR241">
        <f t="shared" si="42"/>
        <v>5</v>
      </c>
      <c r="AS241">
        <f t="shared" si="42"/>
        <v>5</v>
      </c>
      <c r="AT241">
        <f t="shared" si="42"/>
        <v>5</v>
      </c>
      <c r="AU241">
        <f t="shared" si="42"/>
        <v>5</v>
      </c>
      <c r="AV241">
        <f t="shared" si="42"/>
        <v>4</v>
      </c>
      <c r="AW241">
        <f t="shared" si="42"/>
        <v>4</v>
      </c>
      <c r="AX241">
        <f t="shared" si="42"/>
        <v>4</v>
      </c>
      <c r="AY241">
        <f t="shared" si="42"/>
        <v>4</v>
      </c>
      <c r="AZ241">
        <f t="shared" si="42"/>
        <v>4</v>
      </c>
      <c r="BA241">
        <f t="shared" si="42"/>
        <v>4</v>
      </c>
      <c r="BB241">
        <f t="shared" si="42"/>
        <v>4</v>
      </c>
      <c r="BC241">
        <f t="shared" si="42"/>
        <v>3</v>
      </c>
      <c r="BD241">
        <f t="shared" si="42"/>
        <v>3</v>
      </c>
      <c r="BE241">
        <f t="shared" si="42"/>
        <v>3</v>
      </c>
      <c r="BF241">
        <f t="shared" si="41"/>
        <v>3</v>
      </c>
      <c r="BG241">
        <f t="shared" si="41"/>
        <v>3</v>
      </c>
      <c r="BH241">
        <f t="shared" si="41"/>
        <v>3</v>
      </c>
      <c r="BI241">
        <f t="shared" si="41"/>
        <v>3</v>
      </c>
      <c r="BJ241">
        <f t="shared" si="41"/>
        <v>3</v>
      </c>
      <c r="BK241">
        <f t="shared" si="41"/>
        <v>2</v>
      </c>
      <c r="BL241">
        <f t="shared" si="41"/>
        <v>2</v>
      </c>
      <c r="BM241">
        <f t="shared" si="41"/>
        <v>2</v>
      </c>
      <c r="BN241">
        <f t="shared" si="41"/>
        <v>2</v>
      </c>
      <c r="BO241">
        <f t="shared" si="41"/>
        <v>1</v>
      </c>
      <c r="BP241">
        <f t="shared" si="41"/>
        <v>1</v>
      </c>
      <c r="BQ241">
        <f t="shared" si="41"/>
        <v>1</v>
      </c>
      <c r="BR241">
        <f t="shared" si="41"/>
        <v>1</v>
      </c>
      <c r="BS241">
        <f t="shared" si="41"/>
        <v>1</v>
      </c>
      <c r="BT241">
        <f t="shared" si="41"/>
        <v>1</v>
      </c>
      <c r="BU241">
        <f t="shared" si="35"/>
        <v>1</v>
      </c>
      <c r="BV241">
        <f t="shared" si="35"/>
        <v>1</v>
      </c>
      <c r="BW241">
        <f t="shared" si="35"/>
        <v>1</v>
      </c>
      <c r="BX241">
        <f t="shared" si="35"/>
        <v>1</v>
      </c>
      <c r="BY241">
        <f t="shared" si="35"/>
        <v>0</v>
      </c>
    </row>
    <row r="242" spans="1:77" ht="16.3" thickTop="1" thickBot="1" x14ac:dyDescent="0.3">
      <c r="A242" s="16" t="s">
        <v>623</v>
      </c>
      <c r="B242" s="16" t="s">
        <v>631</v>
      </c>
      <c r="C242" s="16" t="s">
        <v>632</v>
      </c>
      <c r="D242" s="10">
        <f>VLOOKUP(C242, Overview!C$3:D$403, 2, FALSE)</f>
        <v>3</v>
      </c>
      <c r="E242" s="34">
        <f t="shared" si="36"/>
        <v>3.7</v>
      </c>
      <c r="F242" s="33">
        <f>IFERROR(VLOOKUP($C242, 'All Indicators - Breakdown'!$C:$GQ, F$1, FALSE), " ")</f>
        <v>4</v>
      </c>
      <c r="G242" s="33">
        <f>IFERROR(VLOOKUP($C242, 'All Indicators - Breakdown'!$C:$GQ, G$1, FALSE), " ")</f>
        <v>5</v>
      </c>
      <c r="H242" s="33">
        <f>IFERROR(VLOOKUP($C242, 'All Indicators - Breakdown'!$C:$GQ, H$1, FALSE), " ")</f>
        <v>4</v>
      </c>
      <c r="I242" s="33">
        <f>IFERROR(VLOOKUP($C242, 'All Indicators - Breakdown'!$C:$GQ, I$1, FALSE), " ")</f>
        <v>4</v>
      </c>
      <c r="J242" s="33">
        <f>IFERROR(VLOOKUP($C242, 'All Indicators - Breakdown'!$C:$GQ, J$1, FALSE), " ")</f>
        <v>3</v>
      </c>
      <c r="K242" s="33">
        <f>IFERROR(VLOOKUP($C242, 'All Indicators - Breakdown'!$C:$GQ, K$1, FALSE), " ")</f>
        <v>2</v>
      </c>
      <c r="L242" s="33">
        <f>IFERROR(VLOOKUP($C242, 'All Indicators - Breakdown'!$C:$GQ, L$1, FALSE), " ")</f>
        <v>2</v>
      </c>
      <c r="M242" s="33">
        <f>IFERROR(VLOOKUP($C242, 'All Indicators - Breakdown'!$C:$GQ, M$1, FALSE), " ")</f>
        <v>3</v>
      </c>
      <c r="N242" s="33" t="str">
        <f>IFERROR(VLOOKUP($C242, 'All Indicators - Breakdown'!$C:$GQ, N$1, FALSE), " ")</f>
        <v>N/A</v>
      </c>
      <c r="O242" s="33">
        <f>IFERROR(VLOOKUP($C242, 'All Indicators - Breakdown'!$C:$GQ, O$1, FALSE), " ")</f>
        <v>1</v>
      </c>
      <c r="P242" s="33">
        <f>IFERROR(VLOOKUP($C242, 'All Indicators - Breakdown'!$C:$GQ, P$1, FALSE), " ")</f>
        <v>2</v>
      </c>
      <c r="Q242" s="33">
        <f>IFERROR(VLOOKUP($C242, 'All Indicators - Breakdown'!$C:$GQ, Q$1, FALSE), " ")</f>
        <v>1</v>
      </c>
      <c r="R242" s="33">
        <f>IFERROR(VLOOKUP($C242, 'All Indicators - Breakdown'!$C:$GQ, R$1, FALSE), " ")</f>
        <v>2</v>
      </c>
      <c r="S242" s="33">
        <f>IFERROR(VLOOKUP($C242, 'All Indicators - Breakdown'!$C:$GQ, S$1, FALSE), " ")</f>
        <v>4</v>
      </c>
      <c r="T242" s="33">
        <f>IFERROR(VLOOKUP($C242, 'All Indicators - Breakdown'!$C:$GQ, T$1, FALSE), " ")</f>
        <v>3</v>
      </c>
      <c r="U242" s="33">
        <f>IFERROR(VLOOKUP($C242, 'All Indicators - Breakdown'!$C:$GQ, U$1, FALSE), " ")</f>
        <v>3</v>
      </c>
      <c r="V242" s="33">
        <f>IFERROR(VLOOKUP($C242, 'All Indicators - Breakdown'!$C:$GQ, V$1, FALSE), " ")</f>
        <v>1</v>
      </c>
      <c r="W242" s="33">
        <f>IFERROR(VLOOKUP($C242, 'All Indicators - Breakdown'!$C:$GQ, W$1, FALSE), " ")</f>
        <v>4</v>
      </c>
      <c r="X242" s="33">
        <f>IFERROR(VLOOKUP($C242, 'All Indicators - Breakdown'!$C:$GQ, X$1, FALSE), " ")</f>
        <v>1</v>
      </c>
      <c r="Y242" s="33">
        <f>IFERROR(VLOOKUP($C242, 'All Indicators - Breakdown'!$C:$GQ, Y$1, FALSE), " ")</f>
        <v>5</v>
      </c>
      <c r="Z242" s="33">
        <f>IFERROR(VLOOKUP($C242, 'All Indicators - Breakdown'!$C:$GQ, Z$1, FALSE), " ")</f>
        <v>1</v>
      </c>
      <c r="AA242" s="33">
        <f>IFERROR(VLOOKUP($C242, 'All Indicators - Breakdown'!$C:$GQ, AA$1, FALSE), " ")</f>
        <v>1</v>
      </c>
      <c r="AB242" s="33">
        <f>IFERROR(VLOOKUP($C242, 'All Indicators - Breakdown'!$C:$GQ, AB$1, FALSE), " ")</f>
        <v>3</v>
      </c>
      <c r="AC242" s="33">
        <f>IFERROR(VLOOKUP($C242, 'All Indicators - Breakdown'!$C:$GQ, AC$1, FALSE), " ")</f>
        <v>4</v>
      </c>
      <c r="AD242" s="33">
        <f>IFERROR(VLOOKUP($C242, 'All Indicators - Breakdown'!$C:$GQ, AD$1, FALSE), " ")</f>
        <v>2</v>
      </c>
      <c r="AE242" s="33">
        <f>IFERROR(VLOOKUP($C242, 'All Indicators - Breakdown'!$C:$HE, AE$1, FALSE), " ")</f>
        <v>3</v>
      </c>
      <c r="AF242" s="33">
        <f>IFERROR(VLOOKUP($C242, 'All Indicators - Breakdown'!$C:$HE, AF$1, FALSE), " ")</f>
        <v>3</v>
      </c>
      <c r="AG242" s="33">
        <f>IFERROR(VLOOKUP($C242, 'All Indicators - Breakdown'!$C:$HE, AG$1, FALSE), " ")</f>
        <v>4</v>
      </c>
      <c r="AH242" s="33">
        <f>IFERROR(VLOOKUP($C242, 'All Indicators - Breakdown'!$C:$HE, AH$1, FALSE), " ")</f>
        <v>3</v>
      </c>
      <c r="AI242" s="33">
        <f>IFERROR(VLOOKUP($C242, 'All Indicators - Breakdown'!$C:$HE, AI$1, FALSE), " ")</f>
        <v>3</v>
      </c>
      <c r="AJ242" s="33">
        <f>IFERROR(VLOOKUP($C242, 'All Indicators - Breakdown'!$C:$HZ, AJ$1, FALSE), " ")</f>
        <v>4</v>
      </c>
      <c r="AK242" s="33">
        <f>IFERROR(VLOOKUP($C242, 'All Indicators - Breakdown'!$C:$HZ, AK$1, FALSE), " ")</f>
        <v>3</v>
      </c>
      <c r="AL242" s="33">
        <f>IFERROR(VLOOKUP($C242, 'All Indicators - Breakdown'!$C:$HZ, AL$1, FALSE), " ")</f>
        <v>1</v>
      </c>
      <c r="AM242" s="33">
        <f>IFERROR(VLOOKUP($C242, 'All Indicators - Breakdown'!$C:$IU, AM$1, FALSE), " ")</f>
        <v>3</v>
      </c>
      <c r="AN242" s="33">
        <f>IFERROR(VLOOKUP($C242, 'All Indicators - Breakdown'!$C:$IU, AN$1, FALSE), " ")</f>
        <v>1</v>
      </c>
      <c r="AO242" s="33">
        <f>IFERROR(VLOOKUP($C242, 'All Indicators - Breakdown'!$C:$IU, AO$1, FALSE), " ")</f>
        <v>1</v>
      </c>
      <c r="AP242">
        <f t="shared" si="42"/>
        <v>5</v>
      </c>
      <c r="AQ242">
        <f t="shared" si="42"/>
        <v>5</v>
      </c>
      <c r="AR242">
        <f t="shared" si="42"/>
        <v>4</v>
      </c>
      <c r="AS242">
        <f t="shared" si="42"/>
        <v>4</v>
      </c>
      <c r="AT242">
        <f t="shared" si="42"/>
        <v>4</v>
      </c>
      <c r="AU242">
        <f t="shared" si="42"/>
        <v>4</v>
      </c>
      <c r="AV242">
        <f t="shared" si="42"/>
        <v>4</v>
      </c>
      <c r="AW242">
        <f t="shared" si="42"/>
        <v>4</v>
      </c>
      <c r="AX242">
        <f t="shared" si="42"/>
        <v>4</v>
      </c>
      <c r="AY242">
        <f t="shared" si="42"/>
        <v>4</v>
      </c>
      <c r="AZ242">
        <f t="shared" si="42"/>
        <v>3</v>
      </c>
      <c r="BA242">
        <f t="shared" si="42"/>
        <v>3</v>
      </c>
      <c r="BB242">
        <f t="shared" si="42"/>
        <v>3</v>
      </c>
      <c r="BC242">
        <f t="shared" si="42"/>
        <v>3</v>
      </c>
      <c r="BD242">
        <f t="shared" si="42"/>
        <v>3</v>
      </c>
      <c r="BE242">
        <f t="shared" si="42"/>
        <v>3</v>
      </c>
      <c r="BF242">
        <f t="shared" si="41"/>
        <v>3</v>
      </c>
      <c r="BG242">
        <f t="shared" si="41"/>
        <v>3</v>
      </c>
      <c r="BH242">
        <f t="shared" si="41"/>
        <v>3</v>
      </c>
      <c r="BI242">
        <f t="shared" si="41"/>
        <v>3</v>
      </c>
      <c r="BJ242">
        <f t="shared" si="41"/>
        <v>3</v>
      </c>
      <c r="BK242">
        <f t="shared" si="41"/>
        <v>2</v>
      </c>
      <c r="BL242">
        <f t="shared" si="41"/>
        <v>2</v>
      </c>
      <c r="BM242">
        <f t="shared" si="41"/>
        <v>2</v>
      </c>
      <c r="BN242">
        <f t="shared" si="41"/>
        <v>2</v>
      </c>
      <c r="BO242">
        <f t="shared" si="41"/>
        <v>2</v>
      </c>
      <c r="BP242">
        <f t="shared" si="41"/>
        <v>1</v>
      </c>
      <c r="BQ242">
        <f t="shared" si="41"/>
        <v>1</v>
      </c>
      <c r="BR242">
        <f t="shared" si="41"/>
        <v>1</v>
      </c>
      <c r="BS242">
        <f t="shared" si="41"/>
        <v>1</v>
      </c>
      <c r="BT242">
        <f t="shared" si="41"/>
        <v>1</v>
      </c>
      <c r="BU242">
        <f t="shared" ref="BU242:BY292" si="43">IFERROR(LARGE($F242:$AO242, BU$1), 0)</f>
        <v>1</v>
      </c>
      <c r="BV242">
        <f t="shared" si="43"/>
        <v>1</v>
      </c>
      <c r="BW242">
        <f t="shared" si="43"/>
        <v>1</v>
      </c>
      <c r="BX242">
        <f t="shared" si="43"/>
        <v>1</v>
      </c>
      <c r="BY242">
        <f t="shared" si="43"/>
        <v>0</v>
      </c>
    </row>
    <row r="243" spans="1:77" ht="16.3" thickTop="1" thickBot="1" x14ac:dyDescent="0.3">
      <c r="A243" s="16" t="s">
        <v>623</v>
      </c>
      <c r="B243" s="16" t="s">
        <v>633</v>
      </c>
      <c r="C243" s="16" t="s">
        <v>634</v>
      </c>
      <c r="D243" s="10">
        <f>VLOOKUP(C243, Overview!C$3:D$403, 2, FALSE)</f>
        <v>4</v>
      </c>
      <c r="E243" s="34">
        <f t="shared" si="36"/>
        <v>4.0999999999999996</v>
      </c>
      <c r="F243" s="33">
        <f>IFERROR(VLOOKUP($C243, 'All Indicators - Breakdown'!$C:$GQ, F$1, FALSE), " ")</f>
        <v>4</v>
      </c>
      <c r="G243" s="33">
        <f>IFERROR(VLOOKUP($C243, 'All Indicators - Breakdown'!$C:$GQ, G$1, FALSE), " ")</f>
        <v>4</v>
      </c>
      <c r="H243" s="33">
        <f>IFERROR(VLOOKUP($C243, 'All Indicators - Breakdown'!$C:$GQ, H$1, FALSE), " ")</f>
        <v>4</v>
      </c>
      <c r="I243" s="33">
        <f>IFERROR(VLOOKUP($C243, 'All Indicators - Breakdown'!$C:$GQ, I$1, FALSE), " ")</f>
        <v>3</v>
      </c>
      <c r="J243" s="33">
        <f>IFERROR(VLOOKUP($C243, 'All Indicators - Breakdown'!$C:$GQ, J$1, FALSE), " ")</f>
        <v>3</v>
      </c>
      <c r="K243" s="33">
        <f>IFERROR(VLOOKUP($C243, 'All Indicators - Breakdown'!$C:$GQ, K$1, FALSE), " ")</f>
        <v>3</v>
      </c>
      <c r="L243" s="33">
        <f>IFERROR(VLOOKUP($C243, 'All Indicators - Breakdown'!$C:$GQ, L$1, FALSE), " ")</f>
        <v>2</v>
      </c>
      <c r="M243" s="33">
        <f>IFERROR(VLOOKUP($C243, 'All Indicators - Breakdown'!$C:$GQ, M$1, FALSE), " ")</f>
        <v>3</v>
      </c>
      <c r="N243" s="33">
        <f>IFERROR(VLOOKUP($C243, 'All Indicators - Breakdown'!$C:$GQ, N$1, FALSE), " ")</f>
        <v>1</v>
      </c>
      <c r="O243" s="33">
        <f>IFERROR(VLOOKUP($C243, 'All Indicators - Breakdown'!$C:$GQ, O$1, FALSE), " ")</f>
        <v>1</v>
      </c>
      <c r="P243" s="33">
        <f>IFERROR(VLOOKUP($C243, 'All Indicators - Breakdown'!$C:$GQ, P$1, FALSE), " ")</f>
        <v>2</v>
      </c>
      <c r="Q243" s="33">
        <f>IFERROR(VLOOKUP($C243, 'All Indicators - Breakdown'!$C:$GQ, Q$1, FALSE), " ")</f>
        <v>1</v>
      </c>
      <c r="R243" s="33">
        <f>IFERROR(VLOOKUP($C243, 'All Indicators - Breakdown'!$C:$GQ, R$1, FALSE), " ")</f>
        <v>3</v>
      </c>
      <c r="S243" s="33">
        <f>IFERROR(VLOOKUP($C243, 'All Indicators - Breakdown'!$C:$GQ, S$1, FALSE), " ")</f>
        <v>5</v>
      </c>
      <c r="T243" s="33">
        <f>IFERROR(VLOOKUP($C243, 'All Indicators - Breakdown'!$C:$GQ, T$1, FALSE), " ")</f>
        <v>4</v>
      </c>
      <c r="U243" s="33">
        <f>IFERROR(VLOOKUP($C243, 'All Indicators - Breakdown'!$C:$GQ, U$1, FALSE), " ")</f>
        <v>5</v>
      </c>
      <c r="V243" s="33">
        <f>IFERROR(VLOOKUP($C243, 'All Indicators - Breakdown'!$C:$GQ, V$1, FALSE), " ")</f>
        <v>4</v>
      </c>
      <c r="W243" s="33">
        <f>IFERROR(VLOOKUP($C243, 'All Indicators - Breakdown'!$C:$GQ, W$1, FALSE), " ")</f>
        <v>4</v>
      </c>
      <c r="X243" s="33">
        <f>IFERROR(VLOOKUP($C243, 'All Indicators - Breakdown'!$C:$GQ, X$1, FALSE), " ")</f>
        <v>1</v>
      </c>
      <c r="Y243" s="33">
        <f>IFERROR(VLOOKUP($C243, 'All Indicators - Breakdown'!$C:$GQ, Y$1, FALSE), " ")</f>
        <v>5</v>
      </c>
      <c r="Z243" s="33">
        <f>IFERROR(VLOOKUP($C243, 'All Indicators - Breakdown'!$C:$GQ, Z$1, FALSE), " ")</f>
        <v>3</v>
      </c>
      <c r="AA243" s="33">
        <f>IFERROR(VLOOKUP($C243, 'All Indicators - Breakdown'!$C:$GQ, AA$1, FALSE), " ")</f>
        <v>2</v>
      </c>
      <c r="AB243" s="33">
        <f>IFERROR(VLOOKUP($C243, 'All Indicators - Breakdown'!$C:$GQ, AB$1, FALSE), " ")</f>
        <v>4</v>
      </c>
      <c r="AC243" s="33">
        <f>IFERROR(VLOOKUP($C243, 'All Indicators - Breakdown'!$C:$GQ, AC$1, FALSE), " ")</f>
        <v>5</v>
      </c>
      <c r="AD243" s="33">
        <f>IFERROR(VLOOKUP($C243, 'All Indicators - Breakdown'!$C:$GQ, AD$1, FALSE), " ")</f>
        <v>1</v>
      </c>
      <c r="AE243" s="33">
        <f>IFERROR(VLOOKUP($C243, 'All Indicators - Breakdown'!$C:$HE, AE$1, FALSE), " ")</f>
        <v>3</v>
      </c>
      <c r="AF243" s="33">
        <f>IFERROR(VLOOKUP($C243, 'All Indicators - Breakdown'!$C:$HE, AF$1, FALSE), " ")</f>
        <v>3</v>
      </c>
      <c r="AG243" s="33">
        <f>IFERROR(VLOOKUP($C243, 'All Indicators - Breakdown'!$C:$HE, AG$1, FALSE), " ")</f>
        <v>4</v>
      </c>
      <c r="AH243" s="33">
        <f>IFERROR(VLOOKUP($C243, 'All Indicators - Breakdown'!$C:$HE, AH$1, FALSE), " ")</f>
        <v>3</v>
      </c>
      <c r="AI243" s="33">
        <f>IFERROR(VLOOKUP($C243, 'All Indicators - Breakdown'!$C:$HE, AI$1, FALSE), " ")</f>
        <v>3</v>
      </c>
      <c r="AJ243" s="33">
        <f>IFERROR(VLOOKUP($C243, 'All Indicators - Breakdown'!$C:$HZ, AJ$1, FALSE), " ")</f>
        <v>5</v>
      </c>
      <c r="AK243" s="33">
        <f>IFERROR(VLOOKUP($C243, 'All Indicators - Breakdown'!$C:$HZ, AK$1, FALSE), " ")</f>
        <v>3</v>
      </c>
      <c r="AL243" s="33">
        <f>IFERROR(VLOOKUP($C243, 'All Indicators - Breakdown'!$C:$HZ, AL$1, FALSE), " ")</f>
        <v>1</v>
      </c>
      <c r="AM243" s="33">
        <f>IFERROR(VLOOKUP($C243, 'All Indicators - Breakdown'!$C:$IU, AM$1, FALSE), " ")</f>
        <v>2</v>
      </c>
      <c r="AN243" s="33">
        <f>IFERROR(VLOOKUP($C243, 'All Indicators - Breakdown'!$C:$IU, AN$1, FALSE), " ")</f>
        <v>1</v>
      </c>
      <c r="AO243" s="33">
        <f>IFERROR(VLOOKUP($C243, 'All Indicators - Breakdown'!$C:$IU, AO$1, FALSE), " ")</f>
        <v>1</v>
      </c>
      <c r="AP243">
        <f t="shared" si="42"/>
        <v>5</v>
      </c>
      <c r="AQ243">
        <f t="shared" si="42"/>
        <v>5</v>
      </c>
      <c r="AR243">
        <f t="shared" si="42"/>
        <v>5</v>
      </c>
      <c r="AS243">
        <f t="shared" si="42"/>
        <v>5</v>
      </c>
      <c r="AT243">
        <f t="shared" si="42"/>
        <v>5</v>
      </c>
      <c r="AU243">
        <f t="shared" si="42"/>
        <v>4</v>
      </c>
      <c r="AV243">
        <f t="shared" si="42"/>
        <v>4</v>
      </c>
      <c r="AW243">
        <f t="shared" si="42"/>
        <v>4</v>
      </c>
      <c r="AX243">
        <f t="shared" si="42"/>
        <v>4</v>
      </c>
      <c r="AY243">
        <f t="shared" si="42"/>
        <v>4</v>
      </c>
      <c r="AZ243">
        <f t="shared" si="42"/>
        <v>4</v>
      </c>
      <c r="BA243">
        <f t="shared" si="42"/>
        <v>4</v>
      </c>
      <c r="BB243">
        <f t="shared" si="42"/>
        <v>4</v>
      </c>
      <c r="BC243">
        <f t="shared" si="42"/>
        <v>3</v>
      </c>
      <c r="BD243">
        <f t="shared" si="42"/>
        <v>3</v>
      </c>
      <c r="BE243">
        <f t="shared" si="42"/>
        <v>3</v>
      </c>
      <c r="BF243">
        <f t="shared" si="41"/>
        <v>3</v>
      </c>
      <c r="BG243">
        <f t="shared" si="41"/>
        <v>3</v>
      </c>
      <c r="BH243">
        <f t="shared" si="41"/>
        <v>3</v>
      </c>
      <c r="BI243">
        <f t="shared" si="41"/>
        <v>3</v>
      </c>
      <c r="BJ243">
        <f t="shared" si="41"/>
        <v>3</v>
      </c>
      <c r="BK243">
        <f t="shared" si="41"/>
        <v>3</v>
      </c>
      <c r="BL243">
        <f t="shared" si="41"/>
        <v>3</v>
      </c>
      <c r="BM243">
        <f t="shared" si="41"/>
        <v>3</v>
      </c>
      <c r="BN243">
        <f t="shared" si="41"/>
        <v>2</v>
      </c>
      <c r="BO243">
        <f t="shared" si="41"/>
        <v>2</v>
      </c>
      <c r="BP243">
        <f t="shared" si="41"/>
        <v>2</v>
      </c>
      <c r="BQ243">
        <f t="shared" si="41"/>
        <v>2</v>
      </c>
      <c r="BR243">
        <f t="shared" si="41"/>
        <v>1</v>
      </c>
      <c r="BS243">
        <f t="shared" si="41"/>
        <v>1</v>
      </c>
      <c r="BT243">
        <f t="shared" si="41"/>
        <v>1</v>
      </c>
      <c r="BU243">
        <f t="shared" si="43"/>
        <v>1</v>
      </c>
      <c r="BV243">
        <f t="shared" si="43"/>
        <v>1</v>
      </c>
      <c r="BW243">
        <f t="shared" si="43"/>
        <v>1</v>
      </c>
      <c r="BX243">
        <f t="shared" si="43"/>
        <v>1</v>
      </c>
      <c r="BY243">
        <f t="shared" si="43"/>
        <v>1</v>
      </c>
    </row>
    <row r="244" spans="1:77" ht="16.3" thickTop="1" thickBot="1" x14ac:dyDescent="0.3">
      <c r="A244" s="16" t="s">
        <v>623</v>
      </c>
      <c r="B244" s="16" t="s">
        <v>635</v>
      </c>
      <c r="C244" s="16" t="s">
        <v>636</v>
      </c>
      <c r="D244" s="10">
        <f>VLOOKUP(C244, Overview!C$3:D$403, 2, FALSE)</f>
        <v>4</v>
      </c>
      <c r="E244" s="34">
        <f t="shared" si="36"/>
        <v>3.9</v>
      </c>
      <c r="F244" s="33">
        <f>IFERROR(VLOOKUP($C244, 'All Indicators - Breakdown'!$C:$GQ, F$1, FALSE), " ")</f>
        <v>4</v>
      </c>
      <c r="G244" s="33">
        <f>IFERROR(VLOOKUP($C244, 'All Indicators - Breakdown'!$C:$GQ, G$1, FALSE), " ")</f>
        <v>4</v>
      </c>
      <c r="H244" s="33">
        <f>IFERROR(VLOOKUP($C244, 'All Indicators - Breakdown'!$C:$GQ, H$1, FALSE), " ")</f>
        <v>4</v>
      </c>
      <c r="I244" s="33">
        <f>IFERROR(VLOOKUP($C244, 'All Indicators - Breakdown'!$C:$GQ, I$1, FALSE), " ")</f>
        <v>3</v>
      </c>
      <c r="J244" s="33">
        <f>IFERROR(VLOOKUP($C244, 'All Indicators - Breakdown'!$C:$GQ, J$1, FALSE), " ")</f>
        <v>3</v>
      </c>
      <c r="K244" s="33">
        <f>IFERROR(VLOOKUP($C244, 'All Indicators - Breakdown'!$C:$GQ, K$1, FALSE), " ")</f>
        <v>2</v>
      </c>
      <c r="L244" s="33">
        <f>IFERROR(VLOOKUP($C244, 'All Indicators - Breakdown'!$C:$GQ, L$1, FALSE), " ")</f>
        <v>3</v>
      </c>
      <c r="M244" s="33">
        <f>IFERROR(VLOOKUP($C244, 'All Indicators - Breakdown'!$C:$GQ, M$1, FALSE), " ")</f>
        <v>3</v>
      </c>
      <c r="N244" s="33" t="str">
        <f>IFERROR(VLOOKUP($C244, 'All Indicators - Breakdown'!$C:$GQ, N$1, FALSE), " ")</f>
        <v>N/A</v>
      </c>
      <c r="O244" s="33">
        <f>IFERROR(VLOOKUP($C244, 'All Indicators - Breakdown'!$C:$GQ, O$1, FALSE), " ")</f>
        <v>1</v>
      </c>
      <c r="P244" s="33">
        <f>IFERROR(VLOOKUP($C244, 'All Indicators - Breakdown'!$C:$GQ, P$1, FALSE), " ")</f>
        <v>2</v>
      </c>
      <c r="Q244" s="33">
        <f>IFERROR(VLOOKUP($C244, 'All Indicators - Breakdown'!$C:$GQ, Q$1, FALSE), " ")</f>
        <v>1</v>
      </c>
      <c r="R244" s="33">
        <f>IFERROR(VLOOKUP($C244, 'All Indicators - Breakdown'!$C:$GQ, R$1, FALSE), " ")</f>
        <v>2</v>
      </c>
      <c r="S244" s="33">
        <f>IFERROR(VLOOKUP($C244, 'All Indicators - Breakdown'!$C:$GQ, S$1, FALSE), " ")</f>
        <v>5</v>
      </c>
      <c r="T244" s="33">
        <f>IFERROR(VLOOKUP($C244, 'All Indicators - Breakdown'!$C:$GQ, T$1, FALSE), " ")</f>
        <v>3</v>
      </c>
      <c r="U244" s="33">
        <f>IFERROR(VLOOKUP($C244, 'All Indicators - Breakdown'!$C:$GQ, U$1, FALSE), " ")</f>
        <v>5</v>
      </c>
      <c r="V244" s="33">
        <f>IFERROR(VLOOKUP($C244, 'All Indicators - Breakdown'!$C:$GQ, V$1, FALSE), " ")</f>
        <v>1</v>
      </c>
      <c r="W244" s="33">
        <f>IFERROR(VLOOKUP($C244, 'All Indicators - Breakdown'!$C:$GQ, W$1, FALSE), " ")</f>
        <v>4</v>
      </c>
      <c r="X244" s="33">
        <f>IFERROR(VLOOKUP($C244, 'All Indicators - Breakdown'!$C:$GQ, X$1, FALSE), " ")</f>
        <v>1</v>
      </c>
      <c r="Y244" s="33">
        <f>IFERROR(VLOOKUP($C244, 'All Indicators - Breakdown'!$C:$GQ, Y$1, FALSE), " ")</f>
        <v>5</v>
      </c>
      <c r="Z244" s="33">
        <f>IFERROR(VLOOKUP($C244, 'All Indicators - Breakdown'!$C:$GQ, Z$1, FALSE), " ")</f>
        <v>3</v>
      </c>
      <c r="AA244" s="33">
        <f>IFERROR(VLOOKUP($C244, 'All Indicators - Breakdown'!$C:$GQ, AA$1, FALSE), " ")</f>
        <v>1</v>
      </c>
      <c r="AB244" s="33">
        <f>IFERROR(VLOOKUP($C244, 'All Indicators - Breakdown'!$C:$GQ, AB$1, FALSE), " ")</f>
        <v>3</v>
      </c>
      <c r="AC244" s="33">
        <f>IFERROR(VLOOKUP($C244, 'All Indicators - Breakdown'!$C:$GQ, AC$1, FALSE), " ")</f>
        <v>5</v>
      </c>
      <c r="AD244" s="33">
        <f>IFERROR(VLOOKUP($C244, 'All Indicators - Breakdown'!$C:$GQ, AD$1, FALSE), " ")</f>
        <v>2</v>
      </c>
      <c r="AE244" s="33">
        <f>IFERROR(VLOOKUP($C244, 'All Indicators - Breakdown'!$C:$HE, AE$1, FALSE), " ")</f>
        <v>4</v>
      </c>
      <c r="AF244" s="33">
        <f>IFERROR(VLOOKUP($C244, 'All Indicators - Breakdown'!$C:$HE, AF$1, FALSE), " ")</f>
        <v>3</v>
      </c>
      <c r="AG244" s="33">
        <f>IFERROR(VLOOKUP($C244, 'All Indicators - Breakdown'!$C:$HE, AG$1, FALSE), " ")</f>
        <v>4</v>
      </c>
      <c r="AH244" s="33">
        <f>IFERROR(VLOOKUP($C244, 'All Indicators - Breakdown'!$C:$HE, AH$1, FALSE), " ")</f>
        <v>3</v>
      </c>
      <c r="AI244" s="33">
        <f>IFERROR(VLOOKUP($C244, 'All Indicators - Breakdown'!$C:$HE, AI$1, FALSE), " ")</f>
        <v>3</v>
      </c>
      <c r="AJ244" s="33">
        <f>IFERROR(VLOOKUP($C244, 'All Indicators - Breakdown'!$C:$HZ, AJ$1, FALSE), " ")</f>
        <v>5</v>
      </c>
      <c r="AK244" s="33">
        <f>IFERROR(VLOOKUP($C244, 'All Indicators - Breakdown'!$C:$HZ, AK$1, FALSE), " ")</f>
        <v>3</v>
      </c>
      <c r="AL244" s="33">
        <f>IFERROR(VLOOKUP($C244, 'All Indicators - Breakdown'!$C:$HZ, AL$1, FALSE), " ")</f>
        <v>1</v>
      </c>
      <c r="AM244" s="33">
        <f>IFERROR(VLOOKUP($C244, 'All Indicators - Breakdown'!$C:$IU, AM$1, FALSE), " ")</f>
        <v>2</v>
      </c>
      <c r="AN244" s="33">
        <f>IFERROR(VLOOKUP($C244, 'All Indicators - Breakdown'!$C:$IU, AN$1, FALSE), " ")</f>
        <v>1</v>
      </c>
      <c r="AO244" s="33">
        <f>IFERROR(VLOOKUP($C244, 'All Indicators - Breakdown'!$C:$IU, AO$1, FALSE), " ")</f>
        <v>1</v>
      </c>
      <c r="AP244">
        <f t="shared" si="42"/>
        <v>5</v>
      </c>
      <c r="AQ244">
        <f t="shared" si="42"/>
        <v>5</v>
      </c>
      <c r="AR244">
        <f t="shared" si="42"/>
        <v>5</v>
      </c>
      <c r="AS244">
        <f t="shared" si="42"/>
        <v>5</v>
      </c>
      <c r="AT244">
        <f t="shared" si="42"/>
        <v>5</v>
      </c>
      <c r="AU244">
        <f t="shared" si="42"/>
        <v>4</v>
      </c>
      <c r="AV244">
        <f t="shared" si="42"/>
        <v>4</v>
      </c>
      <c r="AW244">
        <f t="shared" si="42"/>
        <v>4</v>
      </c>
      <c r="AX244">
        <f t="shared" si="42"/>
        <v>4</v>
      </c>
      <c r="AY244">
        <f t="shared" si="42"/>
        <v>4</v>
      </c>
      <c r="AZ244">
        <f t="shared" si="42"/>
        <v>4</v>
      </c>
      <c r="BA244">
        <f t="shared" si="42"/>
        <v>3</v>
      </c>
      <c r="BB244">
        <f t="shared" si="42"/>
        <v>3</v>
      </c>
      <c r="BC244">
        <f t="shared" si="42"/>
        <v>3</v>
      </c>
      <c r="BD244">
        <f t="shared" si="42"/>
        <v>3</v>
      </c>
      <c r="BE244">
        <f t="shared" si="42"/>
        <v>3</v>
      </c>
      <c r="BF244">
        <f t="shared" si="41"/>
        <v>3</v>
      </c>
      <c r="BG244">
        <f t="shared" si="41"/>
        <v>3</v>
      </c>
      <c r="BH244">
        <f t="shared" si="41"/>
        <v>3</v>
      </c>
      <c r="BI244">
        <f t="shared" si="41"/>
        <v>3</v>
      </c>
      <c r="BJ244">
        <f t="shared" si="41"/>
        <v>3</v>
      </c>
      <c r="BK244">
        <f t="shared" si="41"/>
        <v>3</v>
      </c>
      <c r="BL244">
        <f t="shared" si="41"/>
        <v>2</v>
      </c>
      <c r="BM244">
        <f t="shared" si="41"/>
        <v>2</v>
      </c>
      <c r="BN244">
        <f t="shared" si="41"/>
        <v>2</v>
      </c>
      <c r="BO244">
        <f t="shared" si="41"/>
        <v>2</v>
      </c>
      <c r="BP244">
        <f t="shared" si="41"/>
        <v>2</v>
      </c>
      <c r="BQ244">
        <f t="shared" si="41"/>
        <v>1</v>
      </c>
      <c r="BR244">
        <f t="shared" si="41"/>
        <v>1</v>
      </c>
      <c r="BS244">
        <f t="shared" si="41"/>
        <v>1</v>
      </c>
      <c r="BT244">
        <f t="shared" si="41"/>
        <v>1</v>
      </c>
      <c r="BU244">
        <f t="shared" si="43"/>
        <v>1</v>
      </c>
      <c r="BV244">
        <f t="shared" si="43"/>
        <v>1</v>
      </c>
      <c r="BW244">
        <f t="shared" si="43"/>
        <v>1</v>
      </c>
      <c r="BX244">
        <f t="shared" si="43"/>
        <v>1</v>
      </c>
      <c r="BY244">
        <f t="shared" si="43"/>
        <v>0</v>
      </c>
    </row>
    <row r="245" spans="1:77" ht="16.3" thickTop="1" thickBot="1" x14ac:dyDescent="0.3">
      <c r="A245" s="16" t="s">
        <v>637</v>
      </c>
      <c r="B245" s="16" t="s">
        <v>638</v>
      </c>
      <c r="C245" s="16" t="s">
        <v>639</v>
      </c>
      <c r="D245" s="10">
        <f>VLOOKUP(C245, Overview!C$3:D$403, 2, FALSE)</f>
        <v>3</v>
      </c>
      <c r="E245" s="34">
        <f t="shared" si="36"/>
        <v>3.4</v>
      </c>
      <c r="F245" s="33">
        <f>IFERROR(VLOOKUP($C245, 'All Indicators - Breakdown'!$C:$GQ, F$1, FALSE), " ")</f>
        <v>3</v>
      </c>
      <c r="G245" s="33">
        <f>IFERROR(VLOOKUP($C245, 'All Indicators - Breakdown'!$C:$GQ, G$1, FALSE), " ")</f>
        <v>3</v>
      </c>
      <c r="H245" s="33">
        <f>IFERROR(VLOOKUP($C245, 'All Indicators - Breakdown'!$C:$GQ, H$1, FALSE), " ")</f>
        <v>3</v>
      </c>
      <c r="I245" s="33">
        <f>IFERROR(VLOOKUP($C245, 'All Indicators - Breakdown'!$C:$GQ, I$1, FALSE), " ")</f>
        <v>4</v>
      </c>
      <c r="J245" s="33">
        <f>IFERROR(VLOOKUP($C245, 'All Indicators - Breakdown'!$C:$GQ, J$1, FALSE), " ")</f>
        <v>3</v>
      </c>
      <c r="K245" s="33">
        <f>IFERROR(VLOOKUP($C245, 'All Indicators - Breakdown'!$C:$GQ, K$1, FALSE), " ")</f>
        <v>2</v>
      </c>
      <c r="L245" s="33">
        <f>IFERROR(VLOOKUP($C245, 'All Indicators - Breakdown'!$C:$GQ, L$1, FALSE), " ")</f>
        <v>2</v>
      </c>
      <c r="M245" s="33">
        <f>IFERROR(VLOOKUP($C245, 'All Indicators - Breakdown'!$C:$GQ, M$1, FALSE), " ")</f>
        <v>2</v>
      </c>
      <c r="N245" s="33" t="str">
        <f>IFERROR(VLOOKUP($C245, 'All Indicators - Breakdown'!$C:$GQ, N$1, FALSE), " ")</f>
        <v>N/A</v>
      </c>
      <c r="O245" s="33">
        <f>IFERROR(VLOOKUP($C245, 'All Indicators - Breakdown'!$C:$GQ, O$1, FALSE), " ")</f>
        <v>1</v>
      </c>
      <c r="P245" s="33">
        <f>IFERROR(VLOOKUP($C245, 'All Indicators - Breakdown'!$C:$GQ, P$1, FALSE), " ")</f>
        <v>2</v>
      </c>
      <c r="Q245" s="33">
        <f>IFERROR(VLOOKUP($C245, 'All Indicators - Breakdown'!$C:$GQ, Q$1, FALSE), " ")</f>
        <v>1</v>
      </c>
      <c r="R245" s="33">
        <f>IFERROR(VLOOKUP($C245, 'All Indicators - Breakdown'!$C:$GQ, R$1, FALSE), " ")</f>
        <v>2</v>
      </c>
      <c r="S245" s="33">
        <f>IFERROR(VLOOKUP($C245, 'All Indicators - Breakdown'!$C:$GQ, S$1, FALSE), " ")</f>
        <v>2</v>
      </c>
      <c r="T245" s="33">
        <f>IFERROR(VLOOKUP($C245, 'All Indicators - Breakdown'!$C:$GQ, T$1, FALSE), " ")</f>
        <v>3</v>
      </c>
      <c r="U245" s="33">
        <f>IFERROR(VLOOKUP($C245, 'All Indicators - Breakdown'!$C:$GQ, U$1, FALSE), " ")</f>
        <v>3</v>
      </c>
      <c r="V245" s="33">
        <f>IFERROR(VLOOKUP($C245, 'All Indicators - Breakdown'!$C:$GQ, V$1, FALSE), " ")</f>
        <v>1</v>
      </c>
      <c r="W245" s="33">
        <f>IFERROR(VLOOKUP($C245, 'All Indicators - Breakdown'!$C:$GQ, W$1, FALSE), " ")</f>
        <v>4</v>
      </c>
      <c r="X245" s="33">
        <f>IFERROR(VLOOKUP($C245, 'All Indicators - Breakdown'!$C:$GQ, X$1, FALSE), " ")</f>
        <v>1</v>
      </c>
      <c r="Y245" s="33">
        <f>IFERROR(VLOOKUP($C245, 'All Indicators - Breakdown'!$C:$GQ, Y$1, FALSE), " ")</f>
        <v>1</v>
      </c>
      <c r="Z245" s="33">
        <f>IFERROR(VLOOKUP($C245, 'All Indicators - Breakdown'!$C:$GQ, Z$1, FALSE), " ")</f>
        <v>3</v>
      </c>
      <c r="AA245" s="33">
        <f>IFERROR(VLOOKUP($C245, 'All Indicators - Breakdown'!$C:$GQ, AA$1, FALSE), " ")</f>
        <v>1</v>
      </c>
      <c r="AB245" s="33">
        <f>IFERROR(VLOOKUP($C245, 'All Indicators - Breakdown'!$C:$GQ, AB$1, FALSE), " ")</f>
        <v>3</v>
      </c>
      <c r="AC245" s="33">
        <f>IFERROR(VLOOKUP($C245, 'All Indicators - Breakdown'!$C:$GQ, AC$1, FALSE), " ")</f>
        <v>5</v>
      </c>
      <c r="AD245" s="33">
        <f>IFERROR(VLOOKUP($C245, 'All Indicators - Breakdown'!$C:$GQ, AD$1, FALSE), " ")</f>
        <v>1</v>
      </c>
      <c r="AE245" s="33">
        <f>IFERROR(VLOOKUP($C245, 'All Indicators - Breakdown'!$C:$HE, AE$1, FALSE), " ")</f>
        <v>4</v>
      </c>
      <c r="AF245" s="33">
        <f>IFERROR(VLOOKUP($C245, 'All Indicators - Breakdown'!$C:$HE, AF$1, FALSE), " ")</f>
        <v>3</v>
      </c>
      <c r="AG245" s="33">
        <f>IFERROR(VLOOKUP($C245, 'All Indicators - Breakdown'!$C:$HE, AG$1, FALSE), " ")</f>
        <v>4</v>
      </c>
      <c r="AH245" s="33">
        <f>IFERROR(VLOOKUP($C245, 'All Indicators - Breakdown'!$C:$HE, AH$1, FALSE), " ")</f>
        <v>3</v>
      </c>
      <c r="AI245" s="33">
        <f>IFERROR(VLOOKUP($C245, 'All Indicators - Breakdown'!$C:$HE, AI$1, FALSE), " ")</f>
        <v>3</v>
      </c>
      <c r="AJ245" s="33">
        <f>IFERROR(VLOOKUP($C245, 'All Indicators - Breakdown'!$C:$HZ, AJ$1, FALSE), " ")</f>
        <v>4</v>
      </c>
      <c r="AK245" s="33">
        <f>IFERROR(VLOOKUP($C245, 'All Indicators - Breakdown'!$C:$HZ, AK$1, FALSE), " ")</f>
        <v>3</v>
      </c>
      <c r="AL245" s="33">
        <f>IFERROR(VLOOKUP($C245, 'All Indicators - Breakdown'!$C:$HZ, AL$1, FALSE), " ")</f>
        <v>1</v>
      </c>
      <c r="AM245" s="33">
        <f>IFERROR(VLOOKUP($C245, 'All Indicators - Breakdown'!$C:$IU, AM$1, FALSE), " ")</f>
        <v>2</v>
      </c>
      <c r="AN245" s="33">
        <f>IFERROR(VLOOKUP($C245, 'All Indicators - Breakdown'!$C:$IU, AN$1, FALSE), " ")</f>
        <v>1</v>
      </c>
      <c r="AO245" s="33">
        <f>IFERROR(VLOOKUP($C245, 'All Indicators - Breakdown'!$C:$IU, AO$1, FALSE), " ")</f>
        <v>1</v>
      </c>
      <c r="AP245">
        <f t="shared" si="42"/>
        <v>5</v>
      </c>
      <c r="AQ245">
        <f t="shared" si="42"/>
        <v>4</v>
      </c>
      <c r="AR245">
        <f t="shared" si="42"/>
        <v>4</v>
      </c>
      <c r="AS245">
        <f t="shared" si="42"/>
        <v>4</v>
      </c>
      <c r="AT245">
        <f t="shared" si="42"/>
        <v>4</v>
      </c>
      <c r="AU245">
        <f t="shared" si="42"/>
        <v>4</v>
      </c>
      <c r="AV245">
        <f t="shared" si="42"/>
        <v>3</v>
      </c>
      <c r="AW245">
        <f t="shared" si="42"/>
        <v>3</v>
      </c>
      <c r="AX245">
        <f t="shared" si="42"/>
        <v>3</v>
      </c>
      <c r="AY245">
        <f t="shared" si="42"/>
        <v>3</v>
      </c>
      <c r="AZ245">
        <f t="shared" si="42"/>
        <v>3</v>
      </c>
      <c r="BA245">
        <f t="shared" si="42"/>
        <v>3</v>
      </c>
      <c r="BB245">
        <f t="shared" si="42"/>
        <v>3</v>
      </c>
      <c r="BC245">
        <f t="shared" si="42"/>
        <v>3</v>
      </c>
      <c r="BD245">
        <f t="shared" si="42"/>
        <v>3</v>
      </c>
      <c r="BE245">
        <f t="shared" si="42"/>
        <v>3</v>
      </c>
      <c r="BF245">
        <f t="shared" si="41"/>
        <v>3</v>
      </c>
      <c r="BG245">
        <f t="shared" si="41"/>
        <v>3</v>
      </c>
      <c r="BH245">
        <f t="shared" si="41"/>
        <v>2</v>
      </c>
      <c r="BI245">
        <f t="shared" si="41"/>
        <v>2</v>
      </c>
      <c r="BJ245">
        <f t="shared" si="41"/>
        <v>2</v>
      </c>
      <c r="BK245">
        <f t="shared" si="41"/>
        <v>2</v>
      </c>
      <c r="BL245">
        <f t="shared" si="41"/>
        <v>2</v>
      </c>
      <c r="BM245">
        <f t="shared" si="41"/>
        <v>2</v>
      </c>
      <c r="BN245">
        <f t="shared" si="41"/>
        <v>2</v>
      </c>
      <c r="BO245">
        <f t="shared" si="41"/>
        <v>1</v>
      </c>
      <c r="BP245">
        <f t="shared" si="41"/>
        <v>1</v>
      </c>
      <c r="BQ245">
        <f t="shared" si="41"/>
        <v>1</v>
      </c>
      <c r="BR245">
        <f t="shared" si="41"/>
        <v>1</v>
      </c>
      <c r="BS245">
        <f t="shared" si="41"/>
        <v>1</v>
      </c>
      <c r="BT245">
        <f t="shared" si="41"/>
        <v>1</v>
      </c>
      <c r="BU245">
        <f t="shared" si="43"/>
        <v>1</v>
      </c>
      <c r="BV245">
        <f t="shared" si="43"/>
        <v>1</v>
      </c>
      <c r="BW245">
        <f t="shared" si="43"/>
        <v>1</v>
      </c>
      <c r="BX245">
        <f t="shared" si="43"/>
        <v>1</v>
      </c>
      <c r="BY245">
        <f t="shared" si="43"/>
        <v>0</v>
      </c>
    </row>
    <row r="246" spans="1:77" ht="16.3" thickTop="1" thickBot="1" x14ac:dyDescent="0.3">
      <c r="A246" s="16" t="s">
        <v>637</v>
      </c>
      <c r="B246" s="16" t="s">
        <v>640</v>
      </c>
      <c r="C246" s="16" t="s">
        <v>641</v>
      </c>
      <c r="D246" s="10">
        <f>VLOOKUP(C246, Overview!C$3:D$403, 2, FALSE)</f>
        <v>3</v>
      </c>
      <c r="E246" s="34">
        <f t="shared" si="36"/>
        <v>3.3</v>
      </c>
      <c r="F246" s="33">
        <f>IFERROR(VLOOKUP($C246, 'All Indicators - Breakdown'!$C:$GQ, F$1, FALSE), " ")</f>
        <v>3</v>
      </c>
      <c r="G246" s="33">
        <f>IFERROR(VLOOKUP($C246, 'All Indicators - Breakdown'!$C:$GQ, G$1, FALSE), " ")</f>
        <v>3</v>
      </c>
      <c r="H246" s="33">
        <f>IFERROR(VLOOKUP($C246, 'All Indicators - Breakdown'!$C:$GQ, H$1, FALSE), " ")</f>
        <v>3</v>
      </c>
      <c r="I246" s="33">
        <f>IFERROR(VLOOKUP($C246, 'All Indicators - Breakdown'!$C:$GQ, I$1, FALSE), " ")</f>
        <v>3</v>
      </c>
      <c r="J246" s="33">
        <f>IFERROR(VLOOKUP($C246, 'All Indicators - Breakdown'!$C:$GQ, J$1, FALSE), " ")</f>
        <v>3</v>
      </c>
      <c r="K246" s="33">
        <f>IFERROR(VLOOKUP($C246, 'All Indicators - Breakdown'!$C:$GQ, K$1, FALSE), " ")</f>
        <v>1</v>
      </c>
      <c r="L246" s="33">
        <f>IFERROR(VLOOKUP($C246, 'All Indicators - Breakdown'!$C:$GQ, L$1, FALSE), " ")</f>
        <v>1</v>
      </c>
      <c r="M246" s="33">
        <f>IFERROR(VLOOKUP($C246, 'All Indicators - Breakdown'!$C:$GQ, M$1, FALSE), " ")</f>
        <v>2</v>
      </c>
      <c r="N246" s="33" t="str">
        <f>IFERROR(VLOOKUP($C246, 'All Indicators - Breakdown'!$C:$GQ, N$1, FALSE), " ")</f>
        <v>N/A</v>
      </c>
      <c r="O246" s="33">
        <f>IFERROR(VLOOKUP($C246, 'All Indicators - Breakdown'!$C:$GQ, O$1, FALSE), " ")</f>
        <v>1</v>
      </c>
      <c r="P246" s="33">
        <f>IFERROR(VLOOKUP($C246, 'All Indicators - Breakdown'!$C:$GQ, P$1, FALSE), " ")</f>
        <v>1</v>
      </c>
      <c r="Q246" s="33">
        <f>IFERROR(VLOOKUP($C246, 'All Indicators - Breakdown'!$C:$GQ, Q$1, FALSE), " ")</f>
        <v>1</v>
      </c>
      <c r="R246" s="33">
        <f>IFERROR(VLOOKUP($C246, 'All Indicators - Breakdown'!$C:$GQ, R$1, FALSE), " ")</f>
        <v>2</v>
      </c>
      <c r="S246" s="33">
        <f>IFERROR(VLOOKUP($C246, 'All Indicators - Breakdown'!$C:$GQ, S$1, FALSE), " ")</f>
        <v>2</v>
      </c>
      <c r="T246" s="33">
        <f>IFERROR(VLOOKUP($C246, 'All Indicators - Breakdown'!$C:$GQ, T$1, FALSE), " ")</f>
        <v>3</v>
      </c>
      <c r="U246" s="33">
        <f>IFERROR(VLOOKUP($C246, 'All Indicators - Breakdown'!$C:$GQ, U$1, FALSE), " ")</f>
        <v>5</v>
      </c>
      <c r="V246" s="33">
        <f>IFERROR(VLOOKUP($C246, 'All Indicators - Breakdown'!$C:$GQ, V$1, FALSE), " ")</f>
        <v>1</v>
      </c>
      <c r="W246" s="33">
        <f>IFERROR(VLOOKUP($C246, 'All Indicators - Breakdown'!$C:$GQ, W$1, FALSE), " ")</f>
        <v>4</v>
      </c>
      <c r="X246" s="33">
        <f>IFERROR(VLOOKUP($C246, 'All Indicators - Breakdown'!$C:$GQ, X$1, FALSE), " ")</f>
        <v>1</v>
      </c>
      <c r="Y246" s="33">
        <f>IFERROR(VLOOKUP($C246, 'All Indicators - Breakdown'!$C:$GQ, Y$1, FALSE), " ")</f>
        <v>1</v>
      </c>
      <c r="Z246" s="33">
        <f>IFERROR(VLOOKUP($C246, 'All Indicators - Breakdown'!$C:$GQ, Z$1, FALSE), " ")</f>
        <v>1</v>
      </c>
      <c r="AA246" s="33">
        <f>IFERROR(VLOOKUP($C246, 'All Indicators - Breakdown'!$C:$GQ, AA$1, FALSE), " ")</f>
        <v>1</v>
      </c>
      <c r="AB246" s="33">
        <f>IFERROR(VLOOKUP($C246, 'All Indicators - Breakdown'!$C:$GQ, AB$1, FALSE), " ")</f>
        <v>3</v>
      </c>
      <c r="AC246" s="33">
        <f>IFERROR(VLOOKUP($C246, 'All Indicators - Breakdown'!$C:$GQ, AC$1, FALSE), " ")</f>
        <v>5</v>
      </c>
      <c r="AD246" s="33">
        <f>IFERROR(VLOOKUP($C246, 'All Indicators - Breakdown'!$C:$GQ, AD$1, FALSE), " ")</f>
        <v>1</v>
      </c>
      <c r="AE246" s="33">
        <f>IFERROR(VLOOKUP($C246, 'All Indicators - Breakdown'!$C:$HE, AE$1, FALSE), " ")</f>
        <v>3</v>
      </c>
      <c r="AF246" s="33">
        <f>IFERROR(VLOOKUP($C246, 'All Indicators - Breakdown'!$C:$HE, AF$1, FALSE), " ")</f>
        <v>2</v>
      </c>
      <c r="AG246" s="33">
        <f>IFERROR(VLOOKUP($C246, 'All Indicators - Breakdown'!$C:$HE, AG$1, FALSE), " ")</f>
        <v>4</v>
      </c>
      <c r="AH246" s="33">
        <f>IFERROR(VLOOKUP($C246, 'All Indicators - Breakdown'!$C:$HE, AH$1, FALSE), " ")</f>
        <v>3</v>
      </c>
      <c r="AI246" s="33">
        <f>IFERROR(VLOOKUP($C246, 'All Indicators - Breakdown'!$C:$HE, AI$1, FALSE), " ")</f>
        <v>3</v>
      </c>
      <c r="AJ246" s="33">
        <f>IFERROR(VLOOKUP($C246, 'All Indicators - Breakdown'!$C:$HZ, AJ$1, FALSE), " ")</f>
        <v>4</v>
      </c>
      <c r="AK246" s="33">
        <f>IFERROR(VLOOKUP($C246, 'All Indicators - Breakdown'!$C:$HZ, AK$1, FALSE), " ")</f>
        <v>2</v>
      </c>
      <c r="AL246" s="33">
        <f>IFERROR(VLOOKUP($C246, 'All Indicators - Breakdown'!$C:$HZ, AL$1, FALSE), " ")</f>
        <v>1</v>
      </c>
      <c r="AM246" s="33">
        <f>IFERROR(VLOOKUP($C246, 'All Indicators - Breakdown'!$C:$IU, AM$1, FALSE), " ")</f>
        <v>2</v>
      </c>
      <c r="AN246" s="33">
        <f>IFERROR(VLOOKUP($C246, 'All Indicators - Breakdown'!$C:$IU, AN$1, FALSE), " ")</f>
        <v>1</v>
      </c>
      <c r="AO246" s="33">
        <f>IFERROR(VLOOKUP($C246, 'All Indicators - Breakdown'!$C:$IU, AO$1, FALSE), " ")</f>
        <v>1</v>
      </c>
      <c r="AP246">
        <f t="shared" si="42"/>
        <v>5</v>
      </c>
      <c r="AQ246">
        <f t="shared" si="42"/>
        <v>5</v>
      </c>
      <c r="AR246">
        <f t="shared" si="42"/>
        <v>4</v>
      </c>
      <c r="AS246">
        <f t="shared" si="42"/>
        <v>4</v>
      </c>
      <c r="AT246">
        <f t="shared" si="42"/>
        <v>4</v>
      </c>
      <c r="AU246">
        <f t="shared" si="42"/>
        <v>3</v>
      </c>
      <c r="AV246">
        <f t="shared" si="42"/>
        <v>3</v>
      </c>
      <c r="AW246">
        <f t="shared" si="42"/>
        <v>3</v>
      </c>
      <c r="AX246">
        <f t="shared" si="42"/>
        <v>3</v>
      </c>
      <c r="AY246">
        <f t="shared" si="42"/>
        <v>3</v>
      </c>
      <c r="AZ246">
        <f t="shared" si="42"/>
        <v>3</v>
      </c>
      <c r="BA246">
        <f t="shared" si="42"/>
        <v>3</v>
      </c>
      <c r="BB246">
        <f t="shared" si="42"/>
        <v>3</v>
      </c>
      <c r="BC246">
        <f t="shared" si="42"/>
        <v>3</v>
      </c>
      <c r="BD246">
        <f t="shared" si="42"/>
        <v>3</v>
      </c>
      <c r="BE246">
        <f t="shared" si="42"/>
        <v>2</v>
      </c>
      <c r="BF246">
        <f t="shared" si="41"/>
        <v>2</v>
      </c>
      <c r="BG246">
        <f t="shared" si="41"/>
        <v>2</v>
      </c>
      <c r="BH246">
        <f t="shared" si="41"/>
        <v>2</v>
      </c>
      <c r="BI246">
        <f t="shared" si="41"/>
        <v>2</v>
      </c>
      <c r="BJ246">
        <f t="shared" si="41"/>
        <v>2</v>
      </c>
      <c r="BK246">
        <f t="shared" si="41"/>
        <v>1</v>
      </c>
      <c r="BL246">
        <f t="shared" si="41"/>
        <v>1</v>
      </c>
      <c r="BM246">
        <f t="shared" si="41"/>
        <v>1</v>
      </c>
      <c r="BN246">
        <f t="shared" si="41"/>
        <v>1</v>
      </c>
      <c r="BO246">
        <f t="shared" si="41"/>
        <v>1</v>
      </c>
      <c r="BP246">
        <f t="shared" si="41"/>
        <v>1</v>
      </c>
      <c r="BQ246">
        <f t="shared" si="41"/>
        <v>1</v>
      </c>
      <c r="BR246">
        <f t="shared" si="41"/>
        <v>1</v>
      </c>
      <c r="BS246">
        <f t="shared" si="41"/>
        <v>1</v>
      </c>
      <c r="BT246">
        <f t="shared" si="41"/>
        <v>1</v>
      </c>
      <c r="BU246">
        <f t="shared" si="43"/>
        <v>1</v>
      </c>
      <c r="BV246">
        <f t="shared" si="43"/>
        <v>1</v>
      </c>
      <c r="BW246">
        <f t="shared" si="43"/>
        <v>1</v>
      </c>
      <c r="BX246">
        <f t="shared" si="43"/>
        <v>1</v>
      </c>
      <c r="BY246">
        <f t="shared" si="43"/>
        <v>0</v>
      </c>
    </row>
    <row r="247" spans="1:77" ht="16.3" thickTop="1" thickBot="1" x14ac:dyDescent="0.3">
      <c r="A247" s="16" t="s">
        <v>637</v>
      </c>
      <c r="B247" s="16" t="s">
        <v>642</v>
      </c>
      <c r="C247" s="16" t="s">
        <v>643</v>
      </c>
      <c r="D247" s="10">
        <f>VLOOKUP(C247, Overview!C$3:D$403, 2, FALSE)</f>
        <v>3</v>
      </c>
      <c r="E247" s="34">
        <f t="shared" si="36"/>
        <v>3.3</v>
      </c>
      <c r="F247" s="33">
        <f>IFERROR(VLOOKUP($C247, 'All Indicators - Breakdown'!$C:$GQ, F$1, FALSE), " ")</f>
        <v>3</v>
      </c>
      <c r="G247" s="33">
        <f>IFERROR(VLOOKUP($C247, 'All Indicators - Breakdown'!$C:$GQ, G$1, FALSE), " ")</f>
        <v>3</v>
      </c>
      <c r="H247" s="33">
        <f>IFERROR(VLOOKUP($C247, 'All Indicators - Breakdown'!$C:$GQ, H$1, FALSE), " ")</f>
        <v>3</v>
      </c>
      <c r="I247" s="33">
        <f>IFERROR(VLOOKUP($C247, 'All Indicators - Breakdown'!$C:$GQ, I$1, FALSE), " ")</f>
        <v>3</v>
      </c>
      <c r="J247" s="33">
        <f>IFERROR(VLOOKUP($C247, 'All Indicators - Breakdown'!$C:$GQ, J$1, FALSE), " ")</f>
        <v>3</v>
      </c>
      <c r="K247" s="33">
        <f>IFERROR(VLOOKUP($C247, 'All Indicators - Breakdown'!$C:$GQ, K$1, FALSE), " ")</f>
        <v>2</v>
      </c>
      <c r="L247" s="33">
        <f>IFERROR(VLOOKUP($C247, 'All Indicators - Breakdown'!$C:$GQ, L$1, FALSE), " ")</f>
        <v>1</v>
      </c>
      <c r="M247" s="33">
        <f>IFERROR(VLOOKUP($C247, 'All Indicators - Breakdown'!$C:$GQ, M$1, FALSE), " ")</f>
        <v>2</v>
      </c>
      <c r="N247" s="33" t="str">
        <f>IFERROR(VLOOKUP($C247, 'All Indicators - Breakdown'!$C:$GQ, N$1, FALSE), " ")</f>
        <v>N/A</v>
      </c>
      <c r="O247" s="33">
        <f>IFERROR(VLOOKUP($C247, 'All Indicators - Breakdown'!$C:$GQ, O$1, FALSE), " ")</f>
        <v>1</v>
      </c>
      <c r="P247" s="33">
        <f>IFERROR(VLOOKUP($C247, 'All Indicators - Breakdown'!$C:$GQ, P$1, FALSE), " ")</f>
        <v>2</v>
      </c>
      <c r="Q247" s="33">
        <f>IFERROR(VLOOKUP($C247, 'All Indicators - Breakdown'!$C:$GQ, Q$1, FALSE), " ")</f>
        <v>1</v>
      </c>
      <c r="R247" s="33">
        <f>IFERROR(VLOOKUP($C247, 'All Indicators - Breakdown'!$C:$GQ, R$1, FALSE), " ")</f>
        <v>2</v>
      </c>
      <c r="S247" s="33">
        <f>IFERROR(VLOOKUP($C247, 'All Indicators - Breakdown'!$C:$GQ, S$1, FALSE), " ")</f>
        <v>2</v>
      </c>
      <c r="T247" s="33">
        <f>IFERROR(VLOOKUP($C247, 'All Indicators - Breakdown'!$C:$GQ, T$1, FALSE), " ")</f>
        <v>2</v>
      </c>
      <c r="U247" s="33">
        <f>IFERROR(VLOOKUP($C247, 'All Indicators - Breakdown'!$C:$GQ, U$1, FALSE), " ")</f>
        <v>3</v>
      </c>
      <c r="V247" s="33">
        <f>IFERROR(VLOOKUP($C247, 'All Indicators - Breakdown'!$C:$GQ, V$1, FALSE), " ")</f>
        <v>1</v>
      </c>
      <c r="W247" s="33">
        <f>IFERROR(VLOOKUP($C247, 'All Indicators - Breakdown'!$C:$GQ, W$1, FALSE), " ")</f>
        <v>3</v>
      </c>
      <c r="X247" s="33">
        <f>IFERROR(VLOOKUP($C247, 'All Indicators - Breakdown'!$C:$GQ, X$1, FALSE), " ")</f>
        <v>1</v>
      </c>
      <c r="Y247" s="33">
        <f>IFERROR(VLOOKUP($C247, 'All Indicators - Breakdown'!$C:$GQ, Y$1, FALSE), " ")</f>
        <v>2</v>
      </c>
      <c r="Z247" s="33">
        <f>IFERROR(VLOOKUP($C247, 'All Indicators - Breakdown'!$C:$GQ, Z$1, FALSE), " ")</f>
        <v>3</v>
      </c>
      <c r="AA247" s="33">
        <f>IFERROR(VLOOKUP($C247, 'All Indicators - Breakdown'!$C:$GQ, AA$1, FALSE), " ")</f>
        <v>1</v>
      </c>
      <c r="AB247" s="33">
        <f>IFERROR(VLOOKUP($C247, 'All Indicators - Breakdown'!$C:$GQ, AB$1, FALSE), " ")</f>
        <v>3</v>
      </c>
      <c r="AC247" s="33">
        <f>IFERROR(VLOOKUP($C247, 'All Indicators - Breakdown'!$C:$GQ, AC$1, FALSE), " ")</f>
        <v>5</v>
      </c>
      <c r="AD247" s="33">
        <f>IFERROR(VLOOKUP($C247, 'All Indicators - Breakdown'!$C:$GQ, AD$1, FALSE), " ")</f>
        <v>1</v>
      </c>
      <c r="AE247" s="33">
        <f>IFERROR(VLOOKUP($C247, 'All Indicators - Breakdown'!$C:$HE, AE$1, FALSE), " ")</f>
        <v>4</v>
      </c>
      <c r="AF247" s="33">
        <f>IFERROR(VLOOKUP($C247, 'All Indicators - Breakdown'!$C:$HE, AF$1, FALSE), " ")</f>
        <v>3</v>
      </c>
      <c r="AG247" s="33">
        <f>IFERROR(VLOOKUP($C247, 'All Indicators - Breakdown'!$C:$HE, AG$1, FALSE), " ")</f>
        <v>4</v>
      </c>
      <c r="AH247" s="33">
        <f>IFERROR(VLOOKUP($C247, 'All Indicators - Breakdown'!$C:$HE, AH$1, FALSE), " ")</f>
        <v>3</v>
      </c>
      <c r="AI247" s="33">
        <f>IFERROR(VLOOKUP($C247, 'All Indicators - Breakdown'!$C:$HE, AI$1, FALSE), " ")</f>
        <v>3</v>
      </c>
      <c r="AJ247" s="33">
        <f>IFERROR(VLOOKUP($C247, 'All Indicators - Breakdown'!$C:$HZ, AJ$1, FALSE), " ")</f>
        <v>4</v>
      </c>
      <c r="AK247" s="33">
        <f>IFERROR(VLOOKUP($C247, 'All Indicators - Breakdown'!$C:$HZ, AK$1, FALSE), " ")</f>
        <v>3</v>
      </c>
      <c r="AL247" s="33">
        <f>IFERROR(VLOOKUP($C247, 'All Indicators - Breakdown'!$C:$HZ, AL$1, FALSE), " ")</f>
        <v>1</v>
      </c>
      <c r="AM247" s="33">
        <f>IFERROR(VLOOKUP($C247, 'All Indicators - Breakdown'!$C:$IU, AM$1, FALSE), " ")</f>
        <v>1</v>
      </c>
      <c r="AN247" s="33">
        <f>IFERROR(VLOOKUP($C247, 'All Indicators - Breakdown'!$C:$IU, AN$1, FALSE), " ")</f>
        <v>1</v>
      </c>
      <c r="AO247" s="33">
        <f>IFERROR(VLOOKUP($C247, 'All Indicators - Breakdown'!$C:$IU, AO$1, FALSE), " ")</f>
        <v>1</v>
      </c>
      <c r="AP247">
        <f t="shared" si="42"/>
        <v>5</v>
      </c>
      <c r="AQ247">
        <f t="shared" si="42"/>
        <v>4</v>
      </c>
      <c r="AR247">
        <f t="shared" si="42"/>
        <v>4</v>
      </c>
      <c r="AS247">
        <f t="shared" si="42"/>
        <v>4</v>
      </c>
      <c r="AT247">
        <f t="shared" si="42"/>
        <v>3</v>
      </c>
      <c r="AU247">
        <f t="shared" si="42"/>
        <v>3</v>
      </c>
      <c r="AV247">
        <f t="shared" si="42"/>
        <v>3</v>
      </c>
      <c r="AW247">
        <f t="shared" si="42"/>
        <v>3</v>
      </c>
      <c r="AX247">
        <f t="shared" si="42"/>
        <v>3</v>
      </c>
      <c r="AY247">
        <f t="shared" si="42"/>
        <v>3</v>
      </c>
      <c r="AZ247">
        <f t="shared" si="42"/>
        <v>3</v>
      </c>
      <c r="BA247">
        <f t="shared" si="42"/>
        <v>3</v>
      </c>
      <c r="BB247">
        <f t="shared" si="42"/>
        <v>3</v>
      </c>
      <c r="BC247">
        <f t="shared" si="42"/>
        <v>3</v>
      </c>
      <c r="BD247">
        <f t="shared" si="42"/>
        <v>3</v>
      </c>
      <c r="BE247">
        <f t="shared" si="42"/>
        <v>3</v>
      </c>
      <c r="BF247">
        <f t="shared" si="41"/>
        <v>3</v>
      </c>
      <c r="BG247">
        <f t="shared" si="41"/>
        <v>2</v>
      </c>
      <c r="BH247">
        <f t="shared" si="41"/>
        <v>2</v>
      </c>
      <c r="BI247">
        <f t="shared" si="41"/>
        <v>2</v>
      </c>
      <c r="BJ247">
        <f t="shared" si="41"/>
        <v>2</v>
      </c>
      <c r="BK247">
        <f t="shared" si="41"/>
        <v>2</v>
      </c>
      <c r="BL247">
        <f t="shared" si="41"/>
        <v>2</v>
      </c>
      <c r="BM247">
        <f t="shared" si="41"/>
        <v>2</v>
      </c>
      <c r="BN247">
        <f t="shared" si="41"/>
        <v>1</v>
      </c>
      <c r="BO247">
        <f t="shared" si="41"/>
        <v>1</v>
      </c>
      <c r="BP247">
        <f t="shared" si="41"/>
        <v>1</v>
      </c>
      <c r="BQ247">
        <f t="shared" si="41"/>
        <v>1</v>
      </c>
      <c r="BR247">
        <f t="shared" si="41"/>
        <v>1</v>
      </c>
      <c r="BS247">
        <f t="shared" si="41"/>
        <v>1</v>
      </c>
      <c r="BT247">
        <f t="shared" si="41"/>
        <v>1</v>
      </c>
      <c r="BU247">
        <f t="shared" si="43"/>
        <v>1</v>
      </c>
      <c r="BV247">
        <f t="shared" si="43"/>
        <v>1</v>
      </c>
      <c r="BW247">
        <f t="shared" si="43"/>
        <v>1</v>
      </c>
      <c r="BX247">
        <f t="shared" si="43"/>
        <v>1</v>
      </c>
      <c r="BY247">
        <f t="shared" si="43"/>
        <v>0</v>
      </c>
    </row>
    <row r="248" spans="1:77" ht="16.3" thickTop="1" thickBot="1" x14ac:dyDescent="0.3">
      <c r="A248" s="16" t="s">
        <v>637</v>
      </c>
      <c r="B248" s="16" t="s">
        <v>644</v>
      </c>
      <c r="C248" s="16" t="s">
        <v>645</v>
      </c>
      <c r="D248" s="10">
        <f>VLOOKUP(C248, Overview!C$3:D$403, 2, FALSE)</f>
        <v>3</v>
      </c>
      <c r="E248" s="34">
        <f t="shared" si="36"/>
        <v>3.4</v>
      </c>
      <c r="F248" s="33">
        <f>IFERROR(VLOOKUP($C248, 'All Indicators - Breakdown'!$C:$GQ, F$1, FALSE), " ")</f>
        <v>4</v>
      </c>
      <c r="G248" s="33">
        <f>IFERROR(VLOOKUP($C248, 'All Indicators - Breakdown'!$C:$GQ, G$1, FALSE), " ")</f>
        <v>3</v>
      </c>
      <c r="H248" s="33">
        <f>IFERROR(VLOOKUP($C248, 'All Indicators - Breakdown'!$C:$GQ, H$1, FALSE), " ")</f>
        <v>3</v>
      </c>
      <c r="I248" s="33">
        <f>IFERROR(VLOOKUP($C248, 'All Indicators - Breakdown'!$C:$GQ, I$1, FALSE), " ")</f>
        <v>3</v>
      </c>
      <c r="J248" s="33">
        <f>IFERROR(VLOOKUP($C248, 'All Indicators - Breakdown'!$C:$GQ, J$1, FALSE), " ")</f>
        <v>3</v>
      </c>
      <c r="K248" s="33">
        <f>IFERROR(VLOOKUP($C248, 'All Indicators - Breakdown'!$C:$GQ, K$1, FALSE), " ")</f>
        <v>1</v>
      </c>
      <c r="L248" s="33">
        <f>IFERROR(VLOOKUP($C248, 'All Indicators - Breakdown'!$C:$GQ, L$1, FALSE), " ")</f>
        <v>1</v>
      </c>
      <c r="M248" s="33">
        <f>IFERROR(VLOOKUP($C248, 'All Indicators - Breakdown'!$C:$GQ, M$1, FALSE), " ")</f>
        <v>2</v>
      </c>
      <c r="N248" s="33">
        <f>IFERROR(VLOOKUP($C248, 'All Indicators - Breakdown'!$C:$GQ, N$1, FALSE), " ")</f>
        <v>1</v>
      </c>
      <c r="O248" s="33">
        <f>IFERROR(VLOOKUP($C248, 'All Indicators - Breakdown'!$C:$GQ, O$1, FALSE), " ")</f>
        <v>1</v>
      </c>
      <c r="P248" s="33">
        <f>IFERROR(VLOOKUP($C248, 'All Indicators - Breakdown'!$C:$GQ, P$1, FALSE), " ")</f>
        <v>2</v>
      </c>
      <c r="Q248" s="33">
        <f>IFERROR(VLOOKUP($C248, 'All Indicators - Breakdown'!$C:$GQ, Q$1, FALSE), " ")</f>
        <v>1</v>
      </c>
      <c r="R248" s="33">
        <f>IFERROR(VLOOKUP($C248, 'All Indicators - Breakdown'!$C:$GQ, R$1, FALSE), " ")</f>
        <v>2</v>
      </c>
      <c r="S248" s="33">
        <f>IFERROR(VLOOKUP($C248, 'All Indicators - Breakdown'!$C:$GQ, S$1, FALSE), " ")</f>
        <v>3</v>
      </c>
      <c r="T248" s="33">
        <f>IFERROR(VLOOKUP($C248, 'All Indicators - Breakdown'!$C:$GQ, T$1, FALSE), " ")</f>
        <v>2</v>
      </c>
      <c r="U248" s="33">
        <f>IFERROR(VLOOKUP($C248, 'All Indicators - Breakdown'!$C:$GQ, U$1, FALSE), " ")</f>
        <v>3</v>
      </c>
      <c r="V248" s="33">
        <f>IFERROR(VLOOKUP($C248, 'All Indicators - Breakdown'!$C:$GQ, V$1, FALSE), " ")</f>
        <v>1</v>
      </c>
      <c r="W248" s="33">
        <f>IFERROR(VLOOKUP($C248, 'All Indicators - Breakdown'!$C:$GQ, W$1, FALSE), " ")</f>
        <v>4</v>
      </c>
      <c r="X248" s="33">
        <f>IFERROR(VLOOKUP($C248, 'All Indicators - Breakdown'!$C:$GQ, X$1, FALSE), " ")</f>
        <v>1</v>
      </c>
      <c r="Y248" s="33">
        <f>IFERROR(VLOOKUP($C248, 'All Indicators - Breakdown'!$C:$GQ, Y$1, FALSE), " ")</f>
        <v>1</v>
      </c>
      <c r="Z248" s="33">
        <f>IFERROR(VLOOKUP($C248, 'All Indicators - Breakdown'!$C:$GQ, Z$1, FALSE), " ")</f>
        <v>3</v>
      </c>
      <c r="AA248" s="33">
        <f>IFERROR(VLOOKUP($C248, 'All Indicators - Breakdown'!$C:$GQ, AA$1, FALSE), " ")</f>
        <v>1</v>
      </c>
      <c r="AB248" s="33">
        <f>IFERROR(VLOOKUP($C248, 'All Indicators - Breakdown'!$C:$GQ, AB$1, FALSE), " ")</f>
        <v>3</v>
      </c>
      <c r="AC248" s="33">
        <f>IFERROR(VLOOKUP($C248, 'All Indicators - Breakdown'!$C:$GQ, AC$1, FALSE), " ")</f>
        <v>5</v>
      </c>
      <c r="AD248" s="33">
        <f>IFERROR(VLOOKUP($C248, 'All Indicators - Breakdown'!$C:$GQ, AD$1, FALSE), " ")</f>
        <v>1</v>
      </c>
      <c r="AE248" s="33">
        <f>IFERROR(VLOOKUP($C248, 'All Indicators - Breakdown'!$C:$HE, AE$1, FALSE), " ")</f>
        <v>4</v>
      </c>
      <c r="AF248" s="33">
        <f>IFERROR(VLOOKUP($C248, 'All Indicators - Breakdown'!$C:$HE, AF$1, FALSE), " ")</f>
        <v>2</v>
      </c>
      <c r="AG248" s="33">
        <f>IFERROR(VLOOKUP($C248, 'All Indicators - Breakdown'!$C:$HE, AG$1, FALSE), " ")</f>
        <v>4</v>
      </c>
      <c r="AH248" s="33">
        <f>IFERROR(VLOOKUP($C248, 'All Indicators - Breakdown'!$C:$HE, AH$1, FALSE), " ")</f>
        <v>3</v>
      </c>
      <c r="AI248" s="33">
        <f>IFERROR(VLOOKUP($C248, 'All Indicators - Breakdown'!$C:$HE, AI$1, FALSE), " ")</f>
        <v>3</v>
      </c>
      <c r="AJ248" s="33">
        <f>IFERROR(VLOOKUP($C248, 'All Indicators - Breakdown'!$C:$HZ, AJ$1, FALSE), " ")</f>
        <v>3</v>
      </c>
      <c r="AK248" s="33">
        <f>IFERROR(VLOOKUP($C248, 'All Indicators - Breakdown'!$C:$HZ, AK$1, FALSE), " ")</f>
        <v>2</v>
      </c>
      <c r="AL248" s="33">
        <f>IFERROR(VLOOKUP($C248, 'All Indicators - Breakdown'!$C:$HZ, AL$1, FALSE), " ")</f>
        <v>1</v>
      </c>
      <c r="AM248" s="33">
        <f>IFERROR(VLOOKUP($C248, 'All Indicators - Breakdown'!$C:$IU, AM$1, FALSE), " ")</f>
        <v>3</v>
      </c>
      <c r="AN248" s="33">
        <f>IFERROR(VLOOKUP($C248, 'All Indicators - Breakdown'!$C:$IU, AN$1, FALSE), " ")</f>
        <v>1</v>
      </c>
      <c r="AO248" s="33">
        <f>IFERROR(VLOOKUP($C248, 'All Indicators - Breakdown'!$C:$IU, AO$1, FALSE), " ")</f>
        <v>1</v>
      </c>
      <c r="AP248">
        <f t="shared" si="42"/>
        <v>5</v>
      </c>
      <c r="AQ248">
        <f t="shared" si="42"/>
        <v>4</v>
      </c>
      <c r="AR248">
        <f t="shared" si="42"/>
        <v>4</v>
      </c>
      <c r="AS248">
        <f t="shared" si="42"/>
        <v>4</v>
      </c>
      <c r="AT248">
        <f t="shared" si="42"/>
        <v>4</v>
      </c>
      <c r="AU248">
        <f t="shared" si="42"/>
        <v>3</v>
      </c>
      <c r="AV248">
        <f t="shared" si="42"/>
        <v>3</v>
      </c>
      <c r="AW248">
        <f t="shared" si="42"/>
        <v>3</v>
      </c>
      <c r="AX248">
        <f t="shared" si="42"/>
        <v>3</v>
      </c>
      <c r="AY248">
        <f t="shared" si="42"/>
        <v>3</v>
      </c>
      <c r="AZ248">
        <f t="shared" si="42"/>
        <v>3</v>
      </c>
      <c r="BA248">
        <f t="shared" si="42"/>
        <v>3</v>
      </c>
      <c r="BB248">
        <f t="shared" si="42"/>
        <v>3</v>
      </c>
      <c r="BC248">
        <f t="shared" si="42"/>
        <v>3</v>
      </c>
      <c r="BD248">
        <f t="shared" si="42"/>
        <v>3</v>
      </c>
      <c r="BE248">
        <f t="shared" si="42"/>
        <v>3</v>
      </c>
      <c r="BF248">
        <f t="shared" si="41"/>
        <v>3</v>
      </c>
      <c r="BG248">
        <f t="shared" si="41"/>
        <v>2</v>
      </c>
      <c r="BH248">
        <f t="shared" si="41"/>
        <v>2</v>
      </c>
      <c r="BI248">
        <f t="shared" si="41"/>
        <v>2</v>
      </c>
      <c r="BJ248">
        <f t="shared" si="41"/>
        <v>2</v>
      </c>
      <c r="BK248">
        <f t="shared" si="41"/>
        <v>2</v>
      </c>
      <c r="BL248">
        <f t="shared" si="41"/>
        <v>2</v>
      </c>
      <c r="BM248">
        <f t="shared" si="41"/>
        <v>1</v>
      </c>
      <c r="BN248">
        <f t="shared" si="41"/>
        <v>1</v>
      </c>
      <c r="BO248">
        <f t="shared" si="41"/>
        <v>1</v>
      </c>
      <c r="BP248">
        <f t="shared" si="41"/>
        <v>1</v>
      </c>
      <c r="BQ248">
        <f t="shared" si="41"/>
        <v>1</v>
      </c>
      <c r="BR248">
        <f t="shared" si="41"/>
        <v>1</v>
      </c>
      <c r="BS248">
        <f t="shared" si="41"/>
        <v>1</v>
      </c>
      <c r="BT248">
        <f t="shared" si="41"/>
        <v>1</v>
      </c>
      <c r="BU248">
        <f t="shared" si="43"/>
        <v>1</v>
      </c>
      <c r="BV248">
        <f t="shared" si="43"/>
        <v>1</v>
      </c>
      <c r="BW248">
        <f t="shared" si="43"/>
        <v>1</v>
      </c>
      <c r="BX248">
        <f t="shared" si="43"/>
        <v>1</v>
      </c>
      <c r="BY248">
        <f t="shared" si="43"/>
        <v>1</v>
      </c>
    </row>
    <row r="249" spans="1:77" ht="16.3" thickTop="1" thickBot="1" x14ac:dyDescent="0.3">
      <c r="A249" s="16" t="s">
        <v>637</v>
      </c>
      <c r="B249" s="16" t="s">
        <v>646</v>
      </c>
      <c r="C249" s="16" t="s">
        <v>647</v>
      </c>
      <c r="D249" s="10">
        <f>VLOOKUP(C249, Overview!C$3:D$403, 2, FALSE)</f>
        <v>3</v>
      </c>
      <c r="E249" s="34">
        <f t="shared" si="36"/>
        <v>3.5</v>
      </c>
      <c r="F249" s="33">
        <f>IFERROR(VLOOKUP($C249, 'All Indicators - Breakdown'!$C:$GQ, F$1, FALSE), " ")</f>
        <v>4</v>
      </c>
      <c r="G249" s="33">
        <f>IFERROR(VLOOKUP($C249, 'All Indicators - Breakdown'!$C:$GQ, G$1, FALSE), " ")</f>
        <v>3</v>
      </c>
      <c r="H249" s="33">
        <f>IFERROR(VLOOKUP($C249, 'All Indicators - Breakdown'!$C:$GQ, H$1, FALSE), " ")</f>
        <v>3</v>
      </c>
      <c r="I249" s="33">
        <f>IFERROR(VLOOKUP($C249, 'All Indicators - Breakdown'!$C:$GQ, I$1, FALSE), " ")</f>
        <v>3</v>
      </c>
      <c r="J249" s="33">
        <f>IFERROR(VLOOKUP($C249, 'All Indicators - Breakdown'!$C:$GQ, J$1, FALSE), " ")</f>
        <v>3</v>
      </c>
      <c r="K249" s="33">
        <f>IFERROR(VLOOKUP($C249, 'All Indicators - Breakdown'!$C:$GQ, K$1, FALSE), " ")</f>
        <v>2</v>
      </c>
      <c r="L249" s="33">
        <f>IFERROR(VLOOKUP($C249, 'All Indicators - Breakdown'!$C:$GQ, L$1, FALSE), " ")</f>
        <v>2</v>
      </c>
      <c r="M249" s="33">
        <f>IFERROR(VLOOKUP($C249, 'All Indicators - Breakdown'!$C:$GQ, M$1, FALSE), " ")</f>
        <v>2</v>
      </c>
      <c r="N249" s="33" t="str">
        <f>IFERROR(VLOOKUP($C249, 'All Indicators - Breakdown'!$C:$GQ, N$1, FALSE), " ")</f>
        <v>N/A</v>
      </c>
      <c r="O249" s="33">
        <f>IFERROR(VLOOKUP($C249, 'All Indicators - Breakdown'!$C:$GQ, O$1, FALSE), " ")</f>
        <v>1</v>
      </c>
      <c r="P249" s="33">
        <f>IFERROR(VLOOKUP($C249, 'All Indicators - Breakdown'!$C:$GQ, P$1, FALSE), " ")</f>
        <v>2</v>
      </c>
      <c r="Q249" s="33">
        <f>IFERROR(VLOOKUP($C249, 'All Indicators - Breakdown'!$C:$GQ, Q$1, FALSE), " ")</f>
        <v>1</v>
      </c>
      <c r="R249" s="33">
        <f>IFERROR(VLOOKUP($C249, 'All Indicators - Breakdown'!$C:$GQ, R$1, FALSE), " ")</f>
        <v>2</v>
      </c>
      <c r="S249" s="33">
        <f>IFERROR(VLOOKUP($C249, 'All Indicators - Breakdown'!$C:$GQ, S$1, FALSE), " ")</f>
        <v>2</v>
      </c>
      <c r="T249" s="33">
        <f>IFERROR(VLOOKUP($C249, 'All Indicators - Breakdown'!$C:$GQ, T$1, FALSE), " ")</f>
        <v>3</v>
      </c>
      <c r="U249" s="33">
        <f>IFERROR(VLOOKUP($C249, 'All Indicators - Breakdown'!$C:$GQ, U$1, FALSE), " ")</f>
        <v>5</v>
      </c>
      <c r="V249" s="33">
        <f>IFERROR(VLOOKUP($C249, 'All Indicators - Breakdown'!$C:$GQ, V$1, FALSE), " ")</f>
        <v>1</v>
      </c>
      <c r="W249" s="33">
        <f>IFERROR(VLOOKUP($C249, 'All Indicators - Breakdown'!$C:$GQ, W$1, FALSE), " ")</f>
        <v>4</v>
      </c>
      <c r="X249" s="33">
        <f>IFERROR(VLOOKUP($C249, 'All Indicators - Breakdown'!$C:$GQ, X$1, FALSE), " ")</f>
        <v>1</v>
      </c>
      <c r="Y249" s="33">
        <f>IFERROR(VLOOKUP($C249, 'All Indicators - Breakdown'!$C:$GQ, Y$1, FALSE), " ")</f>
        <v>2</v>
      </c>
      <c r="Z249" s="33">
        <f>IFERROR(VLOOKUP($C249, 'All Indicators - Breakdown'!$C:$GQ, Z$1, FALSE), " ")</f>
        <v>3</v>
      </c>
      <c r="AA249" s="33">
        <f>IFERROR(VLOOKUP($C249, 'All Indicators - Breakdown'!$C:$GQ, AA$1, FALSE), " ")</f>
        <v>1</v>
      </c>
      <c r="AB249" s="33">
        <f>IFERROR(VLOOKUP($C249, 'All Indicators - Breakdown'!$C:$GQ, AB$1, FALSE), " ")</f>
        <v>3</v>
      </c>
      <c r="AC249" s="33">
        <f>IFERROR(VLOOKUP($C249, 'All Indicators - Breakdown'!$C:$GQ, AC$1, FALSE), " ")</f>
        <v>5</v>
      </c>
      <c r="AD249" s="33">
        <f>IFERROR(VLOOKUP($C249, 'All Indicators - Breakdown'!$C:$GQ, AD$1, FALSE), " ")</f>
        <v>1</v>
      </c>
      <c r="AE249" s="33">
        <f>IFERROR(VLOOKUP($C249, 'All Indicators - Breakdown'!$C:$HE, AE$1, FALSE), " ")</f>
        <v>4</v>
      </c>
      <c r="AF249" s="33">
        <f>IFERROR(VLOOKUP($C249, 'All Indicators - Breakdown'!$C:$HE, AF$1, FALSE), " ")</f>
        <v>2</v>
      </c>
      <c r="AG249" s="33">
        <f>IFERROR(VLOOKUP($C249, 'All Indicators - Breakdown'!$C:$HE, AG$1, FALSE), " ")</f>
        <v>4</v>
      </c>
      <c r="AH249" s="33">
        <f>IFERROR(VLOOKUP($C249, 'All Indicators - Breakdown'!$C:$HE, AH$1, FALSE), " ")</f>
        <v>3</v>
      </c>
      <c r="AI249" s="33">
        <f>IFERROR(VLOOKUP($C249, 'All Indicators - Breakdown'!$C:$HE, AI$1, FALSE), " ")</f>
        <v>3</v>
      </c>
      <c r="AJ249" s="33">
        <f>IFERROR(VLOOKUP($C249, 'All Indicators - Breakdown'!$C:$HZ, AJ$1, FALSE), " ")</f>
        <v>3</v>
      </c>
      <c r="AK249" s="33">
        <f>IFERROR(VLOOKUP($C249, 'All Indicators - Breakdown'!$C:$HZ, AK$1, FALSE), " ")</f>
        <v>3</v>
      </c>
      <c r="AL249" s="33">
        <f>IFERROR(VLOOKUP($C249, 'All Indicators - Breakdown'!$C:$HZ, AL$1, FALSE), " ")</f>
        <v>1</v>
      </c>
      <c r="AM249" s="33">
        <f>IFERROR(VLOOKUP($C249, 'All Indicators - Breakdown'!$C:$IU, AM$1, FALSE), " ")</f>
        <v>2</v>
      </c>
      <c r="AN249" s="33">
        <f>IFERROR(VLOOKUP($C249, 'All Indicators - Breakdown'!$C:$IU, AN$1, FALSE), " ")</f>
        <v>1</v>
      </c>
      <c r="AO249" s="33">
        <f>IFERROR(VLOOKUP($C249, 'All Indicators - Breakdown'!$C:$IU, AO$1, FALSE), " ")</f>
        <v>1</v>
      </c>
      <c r="AP249">
        <f t="shared" si="42"/>
        <v>5</v>
      </c>
      <c r="AQ249">
        <f t="shared" si="42"/>
        <v>5</v>
      </c>
      <c r="AR249">
        <f t="shared" si="42"/>
        <v>4</v>
      </c>
      <c r="AS249">
        <f t="shared" si="42"/>
        <v>4</v>
      </c>
      <c r="AT249">
        <f t="shared" si="42"/>
        <v>4</v>
      </c>
      <c r="AU249">
        <f t="shared" si="42"/>
        <v>4</v>
      </c>
      <c r="AV249">
        <f t="shared" si="42"/>
        <v>3</v>
      </c>
      <c r="AW249">
        <f t="shared" si="42"/>
        <v>3</v>
      </c>
      <c r="AX249">
        <f t="shared" si="42"/>
        <v>3</v>
      </c>
      <c r="AY249">
        <f t="shared" si="42"/>
        <v>3</v>
      </c>
      <c r="AZ249">
        <f t="shared" si="42"/>
        <v>3</v>
      </c>
      <c r="BA249">
        <f t="shared" si="42"/>
        <v>3</v>
      </c>
      <c r="BB249">
        <f t="shared" si="42"/>
        <v>3</v>
      </c>
      <c r="BC249">
        <f t="shared" si="42"/>
        <v>3</v>
      </c>
      <c r="BD249">
        <f t="shared" si="42"/>
        <v>3</v>
      </c>
      <c r="BE249">
        <f t="shared" si="42"/>
        <v>3</v>
      </c>
      <c r="BF249">
        <f t="shared" si="41"/>
        <v>3</v>
      </c>
      <c r="BG249">
        <f t="shared" si="41"/>
        <v>2</v>
      </c>
      <c r="BH249">
        <f t="shared" si="41"/>
        <v>2</v>
      </c>
      <c r="BI249">
        <f t="shared" si="41"/>
        <v>2</v>
      </c>
      <c r="BJ249">
        <f t="shared" si="41"/>
        <v>2</v>
      </c>
      <c r="BK249">
        <f t="shared" si="41"/>
        <v>2</v>
      </c>
      <c r="BL249">
        <f t="shared" si="41"/>
        <v>2</v>
      </c>
      <c r="BM249">
        <f t="shared" si="41"/>
        <v>2</v>
      </c>
      <c r="BN249">
        <f t="shared" si="41"/>
        <v>2</v>
      </c>
      <c r="BO249">
        <f t="shared" si="41"/>
        <v>2</v>
      </c>
      <c r="BP249">
        <f t="shared" si="41"/>
        <v>1</v>
      </c>
      <c r="BQ249">
        <f t="shared" si="41"/>
        <v>1</v>
      </c>
      <c r="BR249">
        <f t="shared" si="41"/>
        <v>1</v>
      </c>
      <c r="BS249">
        <f t="shared" si="41"/>
        <v>1</v>
      </c>
      <c r="BT249">
        <f t="shared" si="41"/>
        <v>1</v>
      </c>
      <c r="BU249">
        <f t="shared" si="43"/>
        <v>1</v>
      </c>
      <c r="BV249">
        <f t="shared" si="43"/>
        <v>1</v>
      </c>
      <c r="BW249">
        <f t="shared" si="43"/>
        <v>1</v>
      </c>
      <c r="BX249">
        <f t="shared" si="43"/>
        <v>1</v>
      </c>
      <c r="BY249">
        <f t="shared" si="43"/>
        <v>0</v>
      </c>
    </row>
    <row r="250" spans="1:77" ht="16.3" thickTop="1" thickBot="1" x14ac:dyDescent="0.3">
      <c r="A250" s="16" t="s">
        <v>637</v>
      </c>
      <c r="B250" s="16" t="s">
        <v>648</v>
      </c>
      <c r="C250" s="16" t="s">
        <v>649</v>
      </c>
      <c r="D250" s="10">
        <f>VLOOKUP(C250, Overview!C$3:D$403, 2, FALSE)</f>
        <v>3</v>
      </c>
      <c r="E250" s="34">
        <f t="shared" si="36"/>
        <v>3.5</v>
      </c>
      <c r="F250" s="33">
        <f>IFERROR(VLOOKUP($C250, 'All Indicators - Breakdown'!$C:$GQ, F$1, FALSE), " ")</f>
        <v>4</v>
      </c>
      <c r="G250" s="33">
        <f>IFERROR(VLOOKUP($C250, 'All Indicators - Breakdown'!$C:$GQ, G$1, FALSE), " ")</f>
        <v>3</v>
      </c>
      <c r="H250" s="33">
        <f>IFERROR(VLOOKUP($C250, 'All Indicators - Breakdown'!$C:$GQ, H$1, FALSE), " ")</f>
        <v>3</v>
      </c>
      <c r="I250" s="33">
        <f>IFERROR(VLOOKUP($C250, 'All Indicators - Breakdown'!$C:$GQ, I$1, FALSE), " ")</f>
        <v>4</v>
      </c>
      <c r="J250" s="33">
        <f>IFERROR(VLOOKUP($C250, 'All Indicators - Breakdown'!$C:$GQ, J$1, FALSE), " ")</f>
        <v>3</v>
      </c>
      <c r="K250" s="33">
        <f>IFERROR(VLOOKUP($C250, 'All Indicators - Breakdown'!$C:$GQ, K$1, FALSE), " ")</f>
        <v>2</v>
      </c>
      <c r="L250" s="33">
        <f>IFERROR(VLOOKUP($C250, 'All Indicators - Breakdown'!$C:$GQ, L$1, FALSE), " ")</f>
        <v>1</v>
      </c>
      <c r="M250" s="33">
        <f>IFERROR(VLOOKUP($C250, 'All Indicators - Breakdown'!$C:$GQ, M$1, FALSE), " ")</f>
        <v>3</v>
      </c>
      <c r="N250" s="33" t="str">
        <f>IFERROR(VLOOKUP($C250, 'All Indicators - Breakdown'!$C:$GQ, N$1, FALSE), " ")</f>
        <v>N/A</v>
      </c>
      <c r="O250" s="33">
        <f>IFERROR(VLOOKUP($C250, 'All Indicators - Breakdown'!$C:$GQ, O$1, FALSE), " ")</f>
        <v>1</v>
      </c>
      <c r="P250" s="33">
        <f>IFERROR(VLOOKUP($C250, 'All Indicators - Breakdown'!$C:$GQ, P$1, FALSE), " ")</f>
        <v>2</v>
      </c>
      <c r="Q250" s="33">
        <f>IFERROR(VLOOKUP($C250, 'All Indicators - Breakdown'!$C:$GQ, Q$1, FALSE), " ")</f>
        <v>1</v>
      </c>
      <c r="R250" s="33">
        <f>IFERROR(VLOOKUP($C250, 'All Indicators - Breakdown'!$C:$GQ, R$1, FALSE), " ")</f>
        <v>2</v>
      </c>
      <c r="S250" s="33">
        <f>IFERROR(VLOOKUP($C250, 'All Indicators - Breakdown'!$C:$GQ, S$1, FALSE), " ")</f>
        <v>4</v>
      </c>
      <c r="T250" s="33">
        <f>IFERROR(VLOOKUP($C250, 'All Indicators - Breakdown'!$C:$GQ, T$1, FALSE), " ")</f>
        <v>3</v>
      </c>
      <c r="U250" s="33">
        <f>IFERROR(VLOOKUP($C250, 'All Indicators - Breakdown'!$C:$GQ, U$1, FALSE), " ")</f>
        <v>3</v>
      </c>
      <c r="V250" s="33">
        <f>IFERROR(VLOOKUP($C250, 'All Indicators - Breakdown'!$C:$GQ, V$1, FALSE), " ")</f>
        <v>3</v>
      </c>
      <c r="W250" s="33">
        <f>IFERROR(VLOOKUP($C250, 'All Indicators - Breakdown'!$C:$GQ, W$1, FALSE), " ")</f>
        <v>4</v>
      </c>
      <c r="X250" s="33">
        <f>IFERROR(VLOOKUP($C250, 'All Indicators - Breakdown'!$C:$GQ, X$1, FALSE), " ")</f>
        <v>1</v>
      </c>
      <c r="Y250" s="33">
        <f>IFERROR(VLOOKUP($C250, 'All Indicators - Breakdown'!$C:$GQ, Y$1, FALSE), " ")</f>
        <v>2</v>
      </c>
      <c r="Z250" s="33">
        <f>IFERROR(VLOOKUP($C250, 'All Indicators - Breakdown'!$C:$GQ, Z$1, FALSE), " ")</f>
        <v>3</v>
      </c>
      <c r="AA250" s="33">
        <f>IFERROR(VLOOKUP($C250, 'All Indicators - Breakdown'!$C:$GQ, AA$1, FALSE), " ")</f>
        <v>1</v>
      </c>
      <c r="AB250" s="33">
        <f>IFERROR(VLOOKUP($C250, 'All Indicators - Breakdown'!$C:$GQ, AB$1, FALSE), " ")</f>
        <v>3</v>
      </c>
      <c r="AC250" s="33">
        <f>IFERROR(VLOOKUP($C250, 'All Indicators - Breakdown'!$C:$GQ, AC$1, FALSE), " ")</f>
        <v>5</v>
      </c>
      <c r="AD250" s="33">
        <f>IFERROR(VLOOKUP($C250, 'All Indicators - Breakdown'!$C:$GQ, AD$1, FALSE), " ")</f>
        <v>2</v>
      </c>
      <c r="AE250" s="33">
        <f>IFERROR(VLOOKUP($C250, 'All Indicators - Breakdown'!$C:$HE, AE$1, FALSE), " ")</f>
        <v>4</v>
      </c>
      <c r="AF250" s="33">
        <f>IFERROR(VLOOKUP($C250, 'All Indicators - Breakdown'!$C:$HE, AF$1, FALSE), " ")</f>
        <v>3</v>
      </c>
      <c r="AG250" s="33">
        <f>IFERROR(VLOOKUP($C250, 'All Indicators - Breakdown'!$C:$HE, AG$1, FALSE), " ")</f>
        <v>4</v>
      </c>
      <c r="AH250" s="33">
        <f>IFERROR(VLOOKUP($C250, 'All Indicators - Breakdown'!$C:$HE, AH$1, FALSE), " ")</f>
        <v>3</v>
      </c>
      <c r="AI250" s="33">
        <f>IFERROR(VLOOKUP($C250, 'All Indicators - Breakdown'!$C:$HE, AI$1, FALSE), " ")</f>
        <v>3</v>
      </c>
      <c r="AJ250" s="33">
        <f>IFERROR(VLOOKUP($C250, 'All Indicators - Breakdown'!$C:$HZ, AJ$1, FALSE), " ")</f>
        <v>3</v>
      </c>
      <c r="AK250" s="33">
        <f>IFERROR(VLOOKUP($C250, 'All Indicators - Breakdown'!$C:$HZ, AK$1, FALSE), " ")</f>
        <v>3</v>
      </c>
      <c r="AL250" s="33">
        <f>IFERROR(VLOOKUP($C250, 'All Indicators - Breakdown'!$C:$HZ, AL$1, FALSE), " ")</f>
        <v>1</v>
      </c>
      <c r="AM250" s="33">
        <f>IFERROR(VLOOKUP($C250, 'All Indicators - Breakdown'!$C:$IU, AM$1, FALSE), " ")</f>
        <v>3</v>
      </c>
      <c r="AN250" s="33">
        <f>IFERROR(VLOOKUP($C250, 'All Indicators - Breakdown'!$C:$IU, AN$1, FALSE), " ")</f>
        <v>1</v>
      </c>
      <c r="AO250" s="33">
        <f>IFERROR(VLOOKUP($C250, 'All Indicators - Breakdown'!$C:$IU, AO$1, FALSE), " ")</f>
        <v>1</v>
      </c>
      <c r="AP250">
        <f t="shared" si="42"/>
        <v>5</v>
      </c>
      <c r="AQ250">
        <f t="shared" si="42"/>
        <v>4</v>
      </c>
      <c r="AR250">
        <f t="shared" si="42"/>
        <v>4</v>
      </c>
      <c r="AS250">
        <f t="shared" si="42"/>
        <v>4</v>
      </c>
      <c r="AT250">
        <f t="shared" si="42"/>
        <v>4</v>
      </c>
      <c r="AU250">
        <f t="shared" si="42"/>
        <v>4</v>
      </c>
      <c r="AV250">
        <f t="shared" si="42"/>
        <v>4</v>
      </c>
      <c r="AW250">
        <f t="shared" si="42"/>
        <v>3</v>
      </c>
      <c r="AX250">
        <f t="shared" si="42"/>
        <v>3</v>
      </c>
      <c r="AY250">
        <f t="shared" si="42"/>
        <v>3</v>
      </c>
      <c r="AZ250">
        <f t="shared" si="42"/>
        <v>3</v>
      </c>
      <c r="BA250">
        <f t="shared" si="42"/>
        <v>3</v>
      </c>
      <c r="BB250">
        <f t="shared" si="42"/>
        <v>3</v>
      </c>
      <c r="BC250">
        <f t="shared" si="42"/>
        <v>3</v>
      </c>
      <c r="BD250">
        <f t="shared" si="42"/>
        <v>3</v>
      </c>
      <c r="BE250">
        <f t="shared" si="42"/>
        <v>3</v>
      </c>
      <c r="BF250">
        <f t="shared" si="41"/>
        <v>3</v>
      </c>
      <c r="BG250">
        <f t="shared" si="41"/>
        <v>3</v>
      </c>
      <c r="BH250">
        <f t="shared" si="41"/>
        <v>3</v>
      </c>
      <c r="BI250">
        <f t="shared" si="41"/>
        <v>3</v>
      </c>
      <c r="BJ250">
        <f t="shared" si="41"/>
        <v>3</v>
      </c>
      <c r="BK250">
        <f t="shared" si="41"/>
        <v>3</v>
      </c>
      <c r="BL250">
        <f t="shared" si="41"/>
        <v>2</v>
      </c>
      <c r="BM250">
        <f t="shared" si="41"/>
        <v>2</v>
      </c>
      <c r="BN250">
        <f t="shared" si="41"/>
        <v>2</v>
      </c>
      <c r="BO250">
        <f t="shared" si="41"/>
        <v>2</v>
      </c>
      <c r="BP250">
        <f t="shared" si="41"/>
        <v>2</v>
      </c>
      <c r="BQ250">
        <f t="shared" si="41"/>
        <v>1</v>
      </c>
      <c r="BR250">
        <f t="shared" si="41"/>
        <v>1</v>
      </c>
      <c r="BS250">
        <f t="shared" si="41"/>
        <v>1</v>
      </c>
      <c r="BT250">
        <f t="shared" si="41"/>
        <v>1</v>
      </c>
      <c r="BU250">
        <f t="shared" si="43"/>
        <v>1</v>
      </c>
      <c r="BV250">
        <f t="shared" si="43"/>
        <v>1</v>
      </c>
      <c r="BW250">
        <f t="shared" si="43"/>
        <v>1</v>
      </c>
      <c r="BX250">
        <f t="shared" si="43"/>
        <v>1</v>
      </c>
      <c r="BY250">
        <f t="shared" si="43"/>
        <v>0</v>
      </c>
    </row>
    <row r="251" spans="1:77" ht="16.3" thickTop="1" thickBot="1" x14ac:dyDescent="0.3">
      <c r="A251" s="16" t="s">
        <v>637</v>
      </c>
      <c r="B251" s="16" t="s">
        <v>650</v>
      </c>
      <c r="C251" s="16" t="s">
        <v>651</v>
      </c>
      <c r="D251" s="10">
        <f>VLOOKUP(C251, Overview!C$3:D$403, 2, FALSE)</f>
        <v>3</v>
      </c>
      <c r="E251" s="34">
        <f t="shared" si="36"/>
        <v>3.8</v>
      </c>
      <c r="F251" s="33">
        <f>IFERROR(VLOOKUP($C251, 'All Indicators - Breakdown'!$C:$GQ, F$1, FALSE), " ")</f>
        <v>4</v>
      </c>
      <c r="G251" s="33">
        <f>IFERROR(VLOOKUP($C251, 'All Indicators - Breakdown'!$C:$GQ, G$1, FALSE), " ")</f>
        <v>1</v>
      </c>
      <c r="H251" s="33">
        <f>IFERROR(VLOOKUP($C251, 'All Indicators - Breakdown'!$C:$GQ, H$1, FALSE), " ")</f>
        <v>4</v>
      </c>
      <c r="I251" s="33">
        <f>IFERROR(VLOOKUP($C251, 'All Indicators - Breakdown'!$C:$GQ, I$1, FALSE), " ")</f>
        <v>4</v>
      </c>
      <c r="J251" s="33">
        <f>IFERROR(VLOOKUP($C251, 'All Indicators - Breakdown'!$C:$GQ, J$1, FALSE), " ")</f>
        <v>3</v>
      </c>
      <c r="K251" s="33">
        <f>IFERROR(VLOOKUP($C251, 'All Indicators - Breakdown'!$C:$GQ, K$1, FALSE), " ")</f>
        <v>4</v>
      </c>
      <c r="L251" s="33">
        <f>IFERROR(VLOOKUP($C251, 'All Indicators - Breakdown'!$C:$GQ, L$1, FALSE), " ")</f>
        <v>2</v>
      </c>
      <c r="M251" s="33">
        <f>IFERROR(VLOOKUP($C251, 'All Indicators - Breakdown'!$C:$GQ, M$1, FALSE), " ")</f>
        <v>4</v>
      </c>
      <c r="N251" s="33" t="str">
        <f>IFERROR(VLOOKUP($C251, 'All Indicators - Breakdown'!$C:$GQ, N$1, FALSE), " ")</f>
        <v>N/A</v>
      </c>
      <c r="O251" s="33">
        <f>IFERROR(VLOOKUP($C251, 'All Indicators - Breakdown'!$C:$GQ, O$1, FALSE), " ")</f>
        <v>1</v>
      </c>
      <c r="P251" s="33">
        <f>IFERROR(VLOOKUP($C251, 'All Indicators - Breakdown'!$C:$GQ, P$1, FALSE), " ")</f>
        <v>2</v>
      </c>
      <c r="Q251" s="33">
        <f>IFERROR(VLOOKUP($C251, 'All Indicators - Breakdown'!$C:$GQ, Q$1, FALSE), " ")</f>
        <v>1</v>
      </c>
      <c r="R251" s="33">
        <f>IFERROR(VLOOKUP($C251, 'All Indicators - Breakdown'!$C:$GQ, R$1, FALSE), " ")</f>
        <v>2</v>
      </c>
      <c r="S251" s="33">
        <f>IFERROR(VLOOKUP($C251, 'All Indicators - Breakdown'!$C:$GQ, S$1, FALSE), " ")</f>
        <v>4</v>
      </c>
      <c r="T251" s="33">
        <f>IFERROR(VLOOKUP($C251, 'All Indicators - Breakdown'!$C:$GQ, T$1, FALSE), " ")</f>
        <v>3</v>
      </c>
      <c r="U251" s="33">
        <f>IFERROR(VLOOKUP($C251, 'All Indicators - Breakdown'!$C:$GQ, U$1, FALSE), " ")</f>
        <v>5</v>
      </c>
      <c r="V251" s="33">
        <f>IFERROR(VLOOKUP($C251, 'All Indicators - Breakdown'!$C:$GQ, V$1, FALSE), " ")</f>
        <v>3</v>
      </c>
      <c r="W251" s="33">
        <f>IFERROR(VLOOKUP($C251, 'All Indicators - Breakdown'!$C:$GQ, W$1, FALSE), " ")</f>
        <v>4</v>
      </c>
      <c r="X251" s="33">
        <f>IFERROR(VLOOKUP($C251, 'All Indicators - Breakdown'!$C:$GQ, X$1, FALSE), " ")</f>
        <v>1</v>
      </c>
      <c r="Y251" s="33">
        <f>IFERROR(VLOOKUP($C251, 'All Indicators - Breakdown'!$C:$GQ, Y$1, FALSE), " ")</f>
        <v>3</v>
      </c>
      <c r="Z251" s="33">
        <f>IFERROR(VLOOKUP($C251, 'All Indicators - Breakdown'!$C:$GQ, Z$1, FALSE), " ")</f>
        <v>3</v>
      </c>
      <c r="AA251" s="33">
        <f>IFERROR(VLOOKUP($C251, 'All Indicators - Breakdown'!$C:$GQ, AA$1, FALSE), " ")</f>
        <v>1</v>
      </c>
      <c r="AB251" s="33">
        <f>IFERROR(VLOOKUP($C251, 'All Indicators - Breakdown'!$C:$GQ, AB$1, FALSE), " ")</f>
        <v>3</v>
      </c>
      <c r="AC251" s="33">
        <f>IFERROR(VLOOKUP($C251, 'All Indicators - Breakdown'!$C:$GQ, AC$1, FALSE), " ")</f>
        <v>5</v>
      </c>
      <c r="AD251" s="33">
        <f>IFERROR(VLOOKUP($C251, 'All Indicators - Breakdown'!$C:$GQ, AD$1, FALSE), " ")</f>
        <v>2</v>
      </c>
      <c r="AE251" s="33">
        <f>IFERROR(VLOOKUP($C251, 'All Indicators - Breakdown'!$C:$HE, AE$1, FALSE), " ")</f>
        <v>4</v>
      </c>
      <c r="AF251" s="33">
        <f>IFERROR(VLOOKUP($C251, 'All Indicators - Breakdown'!$C:$HE, AF$1, FALSE), " ")</f>
        <v>3</v>
      </c>
      <c r="AG251" s="33">
        <f>IFERROR(VLOOKUP($C251, 'All Indicators - Breakdown'!$C:$HE, AG$1, FALSE), " ")</f>
        <v>4</v>
      </c>
      <c r="AH251" s="33">
        <f>IFERROR(VLOOKUP($C251, 'All Indicators - Breakdown'!$C:$HE, AH$1, FALSE), " ")</f>
        <v>3</v>
      </c>
      <c r="AI251" s="33">
        <f>IFERROR(VLOOKUP($C251, 'All Indicators - Breakdown'!$C:$HE, AI$1, FALSE), " ")</f>
        <v>3</v>
      </c>
      <c r="AJ251" s="33">
        <f>IFERROR(VLOOKUP($C251, 'All Indicators - Breakdown'!$C:$HZ, AJ$1, FALSE), " ")</f>
        <v>3</v>
      </c>
      <c r="AK251" s="33">
        <f>IFERROR(VLOOKUP($C251, 'All Indicators - Breakdown'!$C:$HZ, AK$1, FALSE), " ")</f>
        <v>3</v>
      </c>
      <c r="AL251" s="33">
        <f>IFERROR(VLOOKUP($C251, 'All Indicators - Breakdown'!$C:$HZ, AL$1, FALSE), " ")</f>
        <v>1</v>
      </c>
      <c r="AM251" s="33">
        <f>IFERROR(VLOOKUP($C251, 'All Indicators - Breakdown'!$C:$IU, AM$1, FALSE), " ")</f>
        <v>2</v>
      </c>
      <c r="AN251" s="33">
        <f>IFERROR(VLOOKUP($C251, 'All Indicators - Breakdown'!$C:$IU, AN$1, FALSE), " ")</f>
        <v>1</v>
      </c>
      <c r="AO251" s="33">
        <f>IFERROR(VLOOKUP($C251, 'All Indicators - Breakdown'!$C:$IU, AO$1, FALSE), " ")</f>
        <v>1</v>
      </c>
      <c r="AP251">
        <f t="shared" si="42"/>
        <v>5</v>
      </c>
      <c r="AQ251">
        <f t="shared" si="42"/>
        <v>5</v>
      </c>
      <c r="AR251">
        <f t="shared" si="42"/>
        <v>4</v>
      </c>
      <c r="AS251">
        <f t="shared" si="42"/>
        <v>4</v>
      </c>
      <c r="AT251">
        <f t="shared" si="42"/>
        <v>4</v>
      </c>
      <c r="AU251">
        <f t="shared" si="42"/>
        <v>4</v>
      </c>
      <c r="AV251">
        <f t="shared" si="42"/>
        <v>4</v>
      </c>
      <c r="AW251">
        <f t="shared" si="42"/>
        <v>4</v>
      </c>
      <c r="AX251">
        <f t="shared" si="42"/>
        <v>4</v>
      </c>
      <c r="AY251">
        <f t="shared" si="42"/>
        <v>4</v>
      </c>
      <c r="AZ251">
        <f t="shared" si="42"/>
        <v>4</v>
      </c>
      <c r="BA251">
        <f t="shared" si="42"/>
        <v>3</v>
      </c>
      <c r="BB251">
        <f t="shared" si="42"/>
        <v>3</v>
      </c>
      <c r="BC251">
        <f t="shared" si="42"/>
        <v>3</v>
      </c>
      <c r="BD251">
        <f t="shared" si="42"/>
        <v>3</v>
      </c>
      <c r="BE251">
        <f t="shared" ref="BE251:BT266" si="44">IFERROR(LARGE($F251:$AO251, BE$1), 0)</f>
        <v>3</v>
      </c>
      <c r="BF251">
        <f t="shared" si="44"/>
        <v>3</v>
      </c>
      <c r="BG251">
        <f t="shared" si="44"/>
        <v>3</v>
      </c>
      <c r="BH251">
        <f t="shared" si="44"/>
        <v>3</v>
      </c>
      <c r="BI251">
        <f t="shared" si="44"/>
        <v>3</v>
      </c>
      <c r="BJ251">
        <f t="shared" si="44"/>
        <v>3</v>
      </c>
      <c r="BK251">
        <f t="shared" si="44"/>
        <v>3</v>
      </c>
      <c r="BL251">
        <f t="shared" si="44"/>
        <v>2</v>
      </c>
      <c r="BM251">
        <f t="shared" si="44"/>
        <v>2</v>
      </c>
      <c r="BN251">
        <f t="shared" si="44"/>
        <v>2</v>
      </c>
      <c r="BO251">
        <f t="shared" si="44"/>
        <v>2</v>
      </c>
      <c r="BP251">
        <f t="shared" si="44"/>
        <v>2</v>
      </c>
      <c r="BQ251">
        <f t="shared" si="44"/>
        <v>1</v>
      </c>
      <c r="BR251">
        <f t="shared" si="44"/>
        <v>1</v>
      </c>
      <c r="BS251">
        <f t="shared" si="44"/>
        <v>1</v>
      </c>
      <c r="BT251">
        <f t="shared" si="44"/>
        <v>1</v>
      </c>
      <c r="BU251">
        <f t="shared" si="43"/>
        <v>1</v>
      </c>
      <c r="BV251">
        <f t="shared" si="43"/>
        <v>1</v>
      </c>
      <c r="BW251">
        <f t="shared" si="43"/>
        <v>1</v>
      </c>
      <c r="BX251">
        <f t="shared" si="43"/>
        <v>1</v>
      </c>
      <c r="BY251">
        <f t="shared" si="43"/>
        <v>0</v>
      </c>
    </row>
    <row r="252" spans="1:77" ht="16.3" thickTop="1" thickBot="1" x14ac:dyDescent="0.3">
      <c r="A252" s="16" t="s">
        <v>652</v>
      </c>
      <c r="B252" s="16" t="s">
        <v>653</v>
      </c>
      <c r="C252" s="16" t="s">
        <v>654</v>
      </c>
      <c r="D252" s="10">
        <f>VLOOKUP(C252, Overview!C$3:D$403, 2, FALSE)</f>
        <v>2</v>
      </c>
      <c r="E252" s="34">
        <f t="shared" si="36"/>
        <v>2.9</v>
      </c>
      <c r="F252" s="33">
        <f>IFERROR(VLOOKUP($C252, 'All Indicators - Breakdown'!$C:$GQ, F$1, FALSE), " ")</f>
        <v>3</v>
      </c>
      <c r="G252" s="33">
        <f>IFERROR(VLOOKUP($C252, 'All Indicators - Breakdown'!$C:$GQ, G$1, FALSE), " ")</f>
        <v>3</v>
      </c>
      <c r="H252" s="33">
        <f>IFERROR(VLOOKUP($C252, 'All Indicators - Breakdown'!$C:$GQ, H$1, FALSE), " ")</f>
        <v>3</v>
      </c>
      <c r="I252" s="33">
        <f>IFERROR(VLOOKUP($C252, 'All Indicators - Breakdown'!$C:$GQ, I$1, FALSE), " ")</f>
        <v>3</v>
      </c>
      <c r="J252" s="33">
        <f>IFERROR(VLOOKUP($C252, 'All Indicators - Breakdown'!$C:$GQ, J$1, FALSE), " ")</f>
        <v>3</v>
      </c>
      <c r="K252" s="33">
        <f>IFERROR(VLOOKUP($C252, 'All Indicators - Breakdown'!$C:$GQ, K$1, FALSE), " ")</f>
        <v>1</v>
      </c>
      <c r="L252" s="33">
        <f>IFERROR(VLOOKUP($C252, 'All Indicators - Breakdown'!$C:$GQ, L$1, FALSE), " ")</f>
        <v>1</v>
      </c>
      <c r="M252" s="33">
        <f>IFERROR(VLOOKUP($C252, 'All Indicators - Breakdown'!$C:$GQ, M$1, FALSE), " ")</f>
        <v>2</v>
      </c>
      <c r="N252" s="33">
        <f>IFERROR(VLOOKUP($C252, 'All Indicators - Breakdown'!$C:$GQ, N$1, FALSE), " ")</f>
        <v>3</v>
      </c>
      <c r="O252" s="33">
        <f>IFERROR(VLOOKUP($C252, 'All Indicators - Breakdown'!$C:$GQ, O$1, FALSE), " ")</f>
        <v>2</v>
      </c>
      <c r="P252" s="33">
        <f>IFERROR(VLOOKUP($C252, 'All Indicators - Breakdown'!$C:$GQ, P$1, FALSE), " ")</f>
        <v>2</v>
      </c>
      <c r="Q252" s="33">
        <f>IFERROR(VLOOKUP($C252, 'All Indicators - Breakdown'!$C:$GQ, Q$1, FALSE), " ")</f>
        <v>1</v>
      </c>
      <c r="R252" s="33">
        <f>IFERROR(VLOOKUP($C252, 'All Indicators - Breakdown'!$C:$GQ, R$1, FALSE), " ")</f>
        <v>2</v>
      </c>
      <c r="S252" s="33">
        <f>IFERROR(VLOOKUP($C252, 'All Indicators - Breakdown'!$C:$GQ, S$1, FALSE), " ")</f>
        <v>2</v>
      </c>
      <c r="T252" s="33">
        <f>IFERROR(VLOOKUP($C252, 'All Indicators - Breakdown'!$C:$GQ, T$1, FALSE), " ")</f>
        <v>2</v>
      </c>
      <c r="U252" s="33">
        <f>IFERROR(VLOOKUP($C252, 'All Indicators - Breakdown'!$C:$GQ, U$1, FALSE), " ")</f>
        <v>1</v>
      </c>
      <c r="V252" s="33">
        <f>IFERROR(VLOOKUP($C252, 'All Indicators - Breakdown'!$C:$GQ, V$1, FALSE), " ")</f>
        <v>1</v>
      </c>
      <c r="W252" s="33">
        <f>IFERROR(VLOOKUP($C252, 'All Indicators - Breakdown'!$C:$GQ, W$1, FALSE), " ")</f>
        <v>1</v>
      </c>
      <c r="X252" s="33">
        <f>IFERROR(VLOOKUP($C252, 'All Indicators - Breakdown'!$C:$GQ, X$1, FALSE), " ")</f>
        <v>1</v>
      </c>
      <c r="Y252" s="33">
        <f>IFERROR(VLOOKUP($C252, 'All Indicators - Breakdown'!$C:$GQ, Y$1, FALSE), " ")</f>
        <v>1</v>
      </c>
      <c r="Z252" s="33">
        <f>IFERROR(VLOOKUP($C252, 'All Indicators - Breakdown'!$C:$GQ, Z$1, FALSE), " ")</f>
        <v>1</v>
      </c>
      <c r="AA252" s="33">
        <f>IFERROR(VLOOKUP($C252, 'All Indicators - Breakdown'!$C:$GQ, AA$1, FALSE), " ")</f>
        <v>1</v>
      </c>
      <c r="AB252" s="33">
        <f>IFERROR(VLOOKUP($C252, 'All Indicators - Breakdown'!$C:$GQ, AB$1, FALSE), " ")</f>
        <v>3</v>
      </c>
      <c r="AC252" s="33">
        <f>IFERROR(VLOOKUP($C252, 'All Indicators - Breakdown'!$C:$GQ, AC$1, FALSE), " ")</f>
        <v>5</v>
      </c>
      <c r="AD252" s="33">
        <f>IFERROR(VLOOKUP($C252, 'All Indicators - Breakdown'!$C:$GQ, AD$1, FALSE), " ")</f>
        <v>1</v>
      </c>
      <c r="AE252" s="33">
        <f>IFERROR(VLOOKUP($C252, 'All Indicators - Breakdown'!$C:$HE, AE$1, FALSE), " ")</f>
        <v>1</v>
      </c>
      <c r="AF252" s="33">
        <f>IFERROR(VLOOKUP($C252, 'All Indicators - Breakdown'!$C:$HE, AF$1, FALSE), " ")</f>
        <v>1</v>
      </c>
      <c r="AG252" s="33">
        <f>IFERROR(VLOOKUP($C252, 'All Indicators - Breakdown'!$C:$HE, AG$1, FALSE), " ")</f>
        <v>3</v>
      </c>
      <c r="AH252" s="33">
        <f>IFERROR(VLOOKUP($C252, 'All Indicators - Breakdown'!$C:$HE, AH$1, FALSE), " ")</f>
        <v>4</v>
      </c>
      <c r="AI252" s="33">
        <f>IFERROR(VLOOKUP($C252, 'All Indicators - Breakdown'!$C:$HE, AI$1, FALSE), " ")</f>
        <v>4</v>
      </c>
      <c r="AJ252" s="33">
        <f>IFERROR(VLOOKUP($C252, 'All Indicators - Breakdown'!$C:$HZ, AJ$1, FALSE), " ")</f>
        <v>3</v>
      </c>
      <c r="AK252" s="33">
        <f>IFERROR(VLOOKUP($C252, 'All Indicators - Breakdown'!$C:$HZ, AK$1, FALSE), " ")</f>
        <v>2</v>
      </c>
      <c r="AL252" s="33">
        <f>IFERROR(VLOOKUP($C252, 'All Indicators - Breakdown'!$C:$HZ, AL$1, FALSE), " ")</f>
        <v>1</v>
      </c>
      <c r="AM252" s="33">
        <f>IFERROR(VLOOKUP($C252, 'All Indicators - Breakdown'!$C:$IU, AM$1, FALSE), " ")</f>
        <v>1</v>
      </c>
      <c r="AN252" s="33">
        <f>IFERROR(VLOOKUP($C252, 'All Indicators - Breakdown'!$C:$IU, AN$1, FALSE), " ")</f>
        <v>1</v>
      </c>
      <c r="AO252" s="33">
        <f>IFERROR(VLOOKUP($C252, 'All Indicators - Breakdown'!$C:$IU, AO$1, FALSE), " ")</f>
        <v>1</v>
      </c>
      <c r="AP252">
        <f t="shared" ref="AP252:BE267" si="45">IFERROR(LARGE($F252:$AO252, AP$1), 0)</f>
        <v>5</v>
      </c>
      <c r="AQ252">
        <f t="shared" si="45"/>
        <v>4</v>
      </c>
      <c r="AR252">
        <f t="shared" si="45"/>
        <v>4</v>
      </c>
      <c r="AS252">
        <f t="shared" si="45"/>
        <v>3</v>
      </c>
      <c r="AT252">
        <f t="shared" si="45"/>
        <v>3</v>
      </c>
      <c r="AU252">
        <f t="shared" si="45"/>
        <v>3</v>
      </c>
      <c r="AV252">
        <f t="shared" si="45"/>
        <v>3</v>
      </c>
      <c r="AW252">
        <f t="shared" si="45"/>
        <v>3</v>
      </c>
      <c r="AX252">
        <f t="shared" si="45"/>
        <v>3</v>
      </c>
      <c r="AY252">
        <f t="shared" si="45"/>
        <v>3</v>
      </c>
      <c r="AZ252">
        <f t="shared" si="45"/>
        <v>3</v>
      </c>
      <c r="BA252">
        <f t="shared" si="45"/>
        <v>3</v>
      </c>
      <c r="BB252">
        <f t="shared" si="45"/>
        <v>2</v>
      </c>
      <c r="BC252">
        <f t="shared" si="45"/>
        <v>2</v>
      </c>
      <c r="BD252">
        <f t="shared" si="45"/>
        <v>2</v>
      </c>
      <c r="BE252">
        <f t="shared" si="45"/>
        <v>2</v>
      </c>
      <c r="BF252">
        <f t="shared" si="44"/>
        <v>2</v>
      </c>
      <c r="BG252">
        <f t="shared" si="44"/>
        <v>2</v>
      </c>
      <c r="BH252">
        <f t="shared" si="44"/>
        <v>2</v>
      </c>
      <c r="BI252">
        <f t="shared" si="44"/>
        <v>1</v>
      </c>
      <c r="BJ252">
        <f t="shared" si="44"/>
        <v>1</v>
      </c>
      <c r="BK252">
        <f t="shared" si="44"/>
        <v>1</v>
      </c>
      <c r="BL252">
        <f t="shared" si="44"/>
        <v>1</v>
      </c>
      <c r="BM252">
        <f t="shared" si="44"/>
        <v>1</v>
      </c>
      <c r="BN252">
        <f t="shared" si="44"/>
        <v>1</v>
      </c>
      <c r="BO252">
        <f t="shared" si="44"/>
        <v>1</v>
      </c>
      <c r="BP252">
        <f t="shared" si="44"/>
        <v>1</v>
      </c>
      <c r="BQ252">
        <f t="shared" si="44"/>
        <v>1</v>
      </c>
      <c r="BR252">
        <f t="shared" si="44"/>
        <v>1</v>
      </c>
      <c r="BS252">
        <f t="shared" si="44"/>
        <v>1</v>
      </c>
      <c r="BT252">
        <f t="shared" si="44"/>
        <v>1</v>
      </c>
      <c r="BU252">
        <f t="shared" si="43"/>
        <v>1</v>
      </c>
      <c r="BV252">
        <f t="shared" si="43"/>
        <v>1</v>
      </c>
      <c r="BW252">
        <f t="shared" si="43"/>
        <v>1</v>
      </c>
      <c r="BX252">
        <f t="shared" si="43"/>
        <v>1</v>
      </c>
      <c r="BY252">
        <f t="shared" si="43"/>
        <v>1</v>
      </c>
    </row>
    <row r="253" spans="1:77" ht="16.3" thickTop="1" thickBot="1" x14ac:dyDescent="0.3">
      <c r="A253" s="16" t="s">
        <v>652</v>
      </c>
      <c r="B253" s="16" t="s">
        <v>655</v>
      </c>
      <c r="C253" s="16" t="s">
        <v>656</v>
      </c>
      <c r="D253" s="10">
        <f>VLOOKUP(C253, Overview!C$3:D$403, 2, FALSE)</f>
        <v>3</v>
      </c>
      <c r="E253" s="34">
        <f t="shared" si="36"/>
        <v>3.4</v>
      </c>
      <c r="F253" s="33">
        <f>IFERROR(VLOOKUP($C253, 'All Indicators - Breakdown'!$C:$GQ, F$1, FALSE), " ")</f>
        <v>4</v>
      </c>
      <c r="G253" s="33">
        <f>IFERROR(VLOOKUP($C253, 'All Indicators - Breakdown'!$C:$GQ, G$1, FALSE), " ")</f>
        <v>3</v>
      </c>
      <c r="H253" s="33">
        <f>IFERROR(VLOOKUP($C253, 'All Indicators - Breakdown'!$C:$GQ, H$1, FALSE), " ")</f>
        <v>4</v>
      </c>
      <c r="I253" s="33">
        <f>IFERROR(VLOOKUP($C253, 'All Indicators - Breakdown'!$C:$GQ, I$1, FALSE), " ")</f>
        <v>4</v>
      </c>
      <c r="J253" s="33">
        <f>IFERROR(VLOOKUP($C253, 'All Indicators - Breakdown'!$C:$GQ, J$1, FALSE), " ")</f>
        <v>3</v>
      </c>
      <c r="K253" s="33">
        <f>IFERROR(VLOOKUP($C253, 'All Indicators - Breakdown'!$C:$GQ, K$1, FALSE), " ")</f>
        <v>1</v>
      </c>
      <c r="L253" s="33">
        <f>IFERROR(VLOOKUP($C253, 'All Indicators - Breakdown'!$C:$GQ, L$1, FALSE), " ")</f>
        <v>1</v>
      </c>
      <c r="M253" s="33">
        <f>IFERROR(VLOOKUP($C253, 'All Indicators - Breakdown'!$C:$GQ, M$1, FALSE), " ")</f>
        <v>2</v>
      </c>
      <c r="N253" s="33" t="str">
        <f>IFERROR(VLOOKUP($C253, 'All Indicators - Breakdown'!$C:$GQ, N$1, FALSE), " ")</f>
        <v>N/A</v>
      </c>
      <c r="O253" s="33">
        <f>IFERROR(VLOOKUP($C253, 'All Indicators - Breakdown'!$C:$GQ, O$1, FALSE), " ")</f>
        <v>2</v>
      </c>
      <c r="P253" s="33">
        <f>IFERROR(VLOOKUP($C253, 'All Indicators - Breakdown'!$C:$GQ, P$1, FALSE), " ")</f>
        <v>1</v>
      </c>
      <c r="Q253" s="33">
        <f>IFERROR(VLOOKUP($C253, 'All Indicators - Breakdown'!$C:$GQ, Q$1, FALSE), " ")</f>
        <v>1</v>
      </c>
      <c r="R253" s="33">
        <f>IFERROR(VLOOKUP($C253, 'All Indicators - Breakdown'!$C:$GQ, R$1, FALSE), " ")</f>
        <v>2</v>
      </c>
      <c r="S253" s="33">
        <f>IFERROR(VLOOKUP($C253, 'All Indicators - Breakdown'!$C:$GQ, S$1, FALSE), " ")</f>
        <v>3</v>
      </c>
      <c r="T253" s="33">
        <f>IFERROR(VLOOKUP($C253, 'All Indicators - Breakdown'!$C:$GQ, T$1, FALSE), " ")</f>
        <v>2</v>
      </c>
      <c r="U253" s="33">
        <f>IFERROR(VLOOKUP($C253, 'All Indicators - Breakdown'!$C:$GQ, U$1, FALSE), " ")</f>
        <v>1</v>
      </c>
      <c r="V253" s="33">
        <f>IFERROR(VLOOKUP($C253, 'All Indicators - Breakdown'!$C:$GQ, V$1, FALSE), " ")</f>
        <v>1</v>
      </c>
      <c r="W253" s="33">
        <f>IFERROR(VLOOKUP($C253, 'All Indicators - Breakdown'!$C:$GQ, W$1, FALSE), " ")</f>
        <v>2</v>
      </c>
      <c r="X253" s="33">
        <f>IFERROR(VLOOKUP($C253, 'All Indicators - Breakdown'!$C:$GQ, X$1, FALSE), " ")</f>
        <v>1</v>
      </c>
      <c r="Y253" s="33">
        <f>IFERROR(VLOOKUP($C253, 'All Indicators - Breakdown'!$C:$GQ, Y$1, FALSE), " ")</f>
        <v>1</v>
      </c>
      <c r="Z253" s="33">
        <f>IFERROR(VLOOKUP($C253, 'All Indicators - Breakdown'!$C:$GQ, Z$1, FALSE), " ")</f>
        <v>1</v>
      </c>
      <c r="AA253" s="33">
        <f>IFERROR(VLOOKUP($C253, 'All Indicators - Breakdown'!$C:$GQ, AA$1, FALSE), " ")</f>
        <v>1</v>
      </c>
      <c r="AB253" s="33">
        <f>IFERROR(VLOOKUP($C253, 'All Indicators - Breakdown'!$C:$GQ, AB$1, FALSE), " ")</f>
        <v>3</v>
      </c>
      <c r="AC253" s="33">
        <f>IFERROR(VLOOKUP($C253, 'All Indicators - Breakdown'!$C:$GQ, AC$1, FALSE), " ")</f>
        <v>5</v>
      </c>
      <c r="AD253" s="33">
        <f>IFERROR(VLOOKUP($C253, 'All Indicators - Breakdown'!$C:$GQ, AD$1, FALSE), " ")</f>
        <v>1</v>
      </c>
      <c r="AE253" s="33">
        <f>IFERROR(VLOOKUP($C253, 'All Indicators - Breakdown'!$C:$HE, AE$1, FALSE), " ")</f>
        <v>3</v>
      </c>
      <c r="AF253" s="33">
        <f>IFERROR(VLOOKUP($C253, 'All Indicators - Breakdown'!$C:$HE, AF$1, FALSE), " ")</f>
        <v>2</v>
      </c>
      <c r="AG253" s="33">
        <f>IFERROR(VLOOKUP($C253, 'All Indicators - Breakdown'!$C:$HE, AG$1, FALSE), " ")</f>
        <v>4</v>
      </c>
      <c r="AH253" s="33">
        <f>IFERROR(VLOOKUP($C253, 'All Indicators - Breakdown'!$C:$HE, AH$1, FALSE), " ")</f>
        <v>4</v>
      </c>
      <c r="AI253" s="33">
        <f>IFERROR(VLOOKUP($C253, 'All Indicators - Breakdown'!$C:$HE, AI$1, FALSE), " ")</f>
        <v>4</v>
      </c>
      <c r="AJ253" s="33">
        <f>IFERROR(VLOOKUP($C253, 'All Indicators - Breakdown'!$C:$HZ, AJ$1, FALSE), " ")</f>
        <v>4</v>
      </c>
      <c r="AK253" s="33">
        <f>IFERROR(VLOOKUP($C253, 'All Indicators - Breakdown'!$C:$HZ, AK$1, FALSE), " ")</f>
        <v>3</v>
      </c>
      <c r="AL253" s="33">
        <f>IFERROR(VLOOKUP($C253, 'All Indicators - Breakdown'!$C:$HZ, AL$1, FALSE), " ")</f>
        <v>1</v>
      </c>
      <c r="AM253" s="33">
        <f>IFERROR(VLOOKUP($C253, 'All Indicators - Breakdown'!$C:$IU, AM$1, FALSE), " ")</f>
        <v>1</v>
      </c>
      <c r="AN253" s="33">
        <f>IFERROR(VLOOKUP($C253, 'All Indicators - Breakdown'!$C:$IU, AN$1, FALSE), " ")</f>
        <v>1</v>
      </c>
      <c r="AO253" s="33">
        <f>IFERROR(VLOOKUP($C253, 'All Indicators - Breakdown'!$C:$IU, AO$1, FALSE), " ")</f>
        <v>1</v>
      </c>
      <c r="AP253">
        <f t="shared" si="45"/>
        <v>5</v>
      </c>
      <c r="AQ253">
        <f t="shared" si="45"/>
        <v>4</v>
      </c>
      <c r="AR253">
        <f t="shared" si="45"/>
        <v>4</v>
      </c>
      <c r="AS253">
        <f t="shared" si="45"/>
        <v>4</v>
      </c>
      <c r="AT253">
        <f t="shared" si="45"/>
        <v>4</v>
      </c>
      <c r="AU253">
        <f t="shared" si="45"/>
        <v>4</v>
      </c>
      <c r="AV253">
        <f t="shared" si="45"/>
        <v>4</v>
      </c>
      <c r="AW253">
        <f t="shared" si="45"/>
        <v>4</v>
      </c>
      <c r="AX253">
        <f t="shared" si="45"/>
        <v>3</v>
      </c>
      <c r="AY253">
        <f t="shared" si="45"/>
        <v>3</v>
      </c>
      <c r="AZ253">
        <f t="shared" si="45"/>
        <v>3</v>
      </c>
      <c r="BA253">
        <f t="shared" si="45"/>
        <v>3</v>
      </c>
      <c r="BB253">
        <f t="shared" si="45"/>
        <v>3</v>
      </c>
      <c r="BC253">
        <f t="shared" si="45"/>
        <v>3</v>
      </c>
      <c r="BD253">
        <f t="shared" si="45"/>
        <v>2</v>
      </c>
      <c r="BE253">
        <f t="shared" si="45"/>
        <v>2</v>
      </c>
      <c r="BF253">
        <f t="shared" si="44"/>
        <v>2</v>
      </c>
      <c r="BG253">
        <f t="shared" si="44"/>
        <v>2</v>
      </c>
      <c r="BH253">
        <f t="shared" si="44"/>
        <v>2</v>
      </c>
      <c r="BI253">
        <f t="shared" si="44"/>
        <v>2</v>
      </c>
      <c r="BJ253">
        <f t="shared" si="44"/>
        <v>1</v>
      </c>
      <c r="BK253">
        <f t="shared" si="44"/>
        <v>1</v>
      </c>
      <c r="BL253">
        <f t="shared" si="44"/>
        <v>1</v>
      </c>
      <c r="BM253">
        <f t="shared" si="44"/>
        <v>1</v>
      </c>
      <c r="BN253">
        <f t="shared" si="44"/>
        <v>1</v>
      </c>
      <c r="BO253">
        <f t="shared" si="44"/>
        <v>1</v>
      </c>
      <c r="BP253">
        <f t="shared" si="44"/>
        <v>1</v>
      </c>
      <c r="BQ253">
        <f t="shared" si="44"/>
        <v>1</v>
      </c>
      <c r="BR253">
        <f t="shared" si="44"/>
        <v>1</v>
      </c>
      <c r="BS253">
        <f t="shared" si="44"/>
        <v>1</v>
      </c>
      <c r="BT253">
        <f t="shared" si="44"/>
        <v>1</v>
      </c>
      <c r="BU253">
        <f t="shared" si="43"/>
        <v>1</v>
      </c>
      <c r="BV253">
        <f t="shared" si="43"/>
        <v>1</v>
      </c>
      <c r="BW253">
        <f t="shared" si="43"/>
        <v>1</v>
      </c>
      <c r="BX253">
        <f t="shared" si="43"/>
        <v>1</v>
      </c>
      <c r="BY253">
        <f t="shared" si="43"/>
        <v>0</v>
      </c>
    </row>
    <row r="254" spans="1:77" ht="16.3" thickTop="1" thickBot="1" x14ac:dyDescent="0.3">
      <c r="A254" s="16" t="s">
        <v>652</v>
      </c>
      <c r="B254" s="16" t="s">
        <v>657</v>
      </c>
      <c r="C254" s="16" t="s">
        <v>658</v>
      </c>
      <c r="D254" s="10">
        <f>VLOOKUP(C254, Overview!C$3:D$403, 2, FALSE)</f>
        <v>3</v>
      </c>
      <c r="E254" s="34">
        <f t="shared" si="36"/>
        <v>3.4</v>
      </c>
      <c r="F254" s="33">
        <f>IFERROR(VLOOKUP($C254, 'All Indicators - Breakdown'!$C:$GQ, F$1, FALSE), " ")</f>
        <v>3</v>
      </c>
      <c r="G254" s="33">
        <f>IFERROR(VLOOKUP($C254, 'All Indicators - Breakdown'!$C:$GQ, G$1, FALSE), " ")</f>
        <v>3</v>
      </c>
      <c r="H254" s="33">
        <f>IFERROR(VLOOKUP($C254, 'All Indicators - Breakdown'!$C:$GQ, H$1, FALSE), " ")</f>
        <v>3</v>
      </c>
      <c r="I254" s="33">
        <f>IFERROR(VLOOKUP($C254, 'All Indicators - Breakdown'!$C:$GQ, I$1, FALSE), " ")</f>
        <v>4</v>
      </c>
      <c r="J254" s="33">
        <f>IFERROR(VLOOKUP($C254, 'All Indicators - Breakdown'!$C:$GQ, J$1, FALSE), " ")</f>
        <v>3</v>
      </c>
      <c r="K254" s="33">
        <f>IFERROR(VLOOKUP($C254, 'All Indicators - Breakdown'!$C:$GQ, K$1, FALSE), " ")</f>
        <v>2</v>
      </c>
      <c r="L254" s="33">
        <f>IFERROR(VLOOKUP($C254, 'All Indicators - Breakdown'!$C:$GQ, L$1, FALSE), " ")</f>
        <v>1</v>
      </c>
      <c r="M254" s="33">
        <f>IFERROR(VLOOKUP($C254, 'All Indicators - Breakdown'!$C:$GQ, M$1, FALSE), " ")</f>
        <v>2</v>
      </c>
      <c r="N254" s="33" t="str">
        <f>IFERROR(VLOOKUP($C254, 'All Indicators - Breakdown'!$C:$GQ, N$1, FALSE), " ")</f>
        <v>N/A</v>
      </c>
      <c r="O254" s="33">
        <f>IFERROR(VLOOKUP($C254, 'All Indicators - Breakdown'!$C:$GQ, O$1, FALSE), " ")</f>
        <v>2</v>
      </c>
      <c r="P254" s="33">
        <f>IFERROR(VLOOKUP($C254, 'All Indicators - Breakdown'!$C:$GQ, P$1, FALSE), " ")</f>
        <v>2</v>
      </c>
      <c r="Q254" s="33">
        <f>IFERROR(VLOOKUP($C254, 'All Indicators - Breakdown'!$C:$GQ, Q$1, FALSE), " ")</f>
        <v>1</v>
      </c>
      <c r="R254" s="33">
        <f>IFERROR(VLOOKUP($C254, 'All Indicators - Breakdown'!$C:$GQ, R$1, FALSE), " ")</f>
        <v>2</v>
      </c>
      <c r="S254" s="33">
        <f>IFERROR(VLOOKUP($C254, 'All Indicators - Breakdown'!$C:$GQ, S$1, FALSE), " ")</f>
        <v>2</v>
      </c>
      <c r="T254" s="33">
        <f>IFERROR(VLOOKUP($C254, 'All Indicators - Breakdown'!$C:$GQ, T$1, FALSE), " ")</f>
        <v>2</v>
      </c>
      <c r="U254" s="33">
        <f>IFERROR(VLOOKUP($C254, 'All Indicators - Breakdown'!$C:$GQ, U$1, FALSE), " ")</f>
        <v>5</v>
      </c>
      <c r="V254" s="33">
        <f>IFERROR(VLOOKUP($C254, 'All Indicators - Breakdown'!$C:$GQ, V$1, FALSE), " ")</f>
        <v>1</v>
      </c>
      <c r="W254" s="33">
        <f>IFERROR(VLOOKUP($C254, 'All Indicators - Breakdown'!$C:$GQ, W$1, FALSE), " ")</f>
        <v>2</v>
      </c>
      <c r="X254" s="33">
        <f>IFERROR(VLOOKUP($C254, 'All Indicators - Breakdown'!$C:$GQ, X$1, FALSE), " ")</f>
        <v>1</v>
      </c>
      <c r="Y254" s="33">
        <f>IFERROR(VLOOKUP($C254, 'All Indicators - Breakdown'!$C:$GQ, Y$1, FALSE), " ")</f>
        <v>1</v>
      </c>
      <c r="Z254" s="33">
        <f>IFERROR(VLOOKUP($C254, 'All Indicators - Breakdown'!$C:$GQ, Z$1, FALSE), " ")</f>
        <v>1</v>
      </c>
      <c r="AA254" s="33">
        <f>IFERROR(VLOOKUP($C254, 'All Indicators - Breakdown'!$C:$GQ, AA$1, FALSE), " ")</f>
        <v>1</v>
      </c>
      <c r="AB254" s="33">
        <f>IFERROR(VLOOKUP($C254, 'All Indicators - Breakdown'!$C:$GQ, AB$1, FALSE), " ")</f>
        <v>3</v>
      </c>
      <c r="AC254" s="33">
        <f>IFERROR(VLOOKUP($C254, 'All Indicators - Breakdown'!$C:$GQ, AC$1, FALSE), " ")</f>
        <v>5</v>
      </c>
      <c r="AD254" s="33">
        <f>IFERROR(VLOOKUP($C254, 'All Indicators - Breakdown'!$C:$GQ, AD$1, FALSE), " ")</f>
        <v>1</v>
      </c>
      <c r="AE254" s="33">
        <f>IFERROR(VLOOKUP($C254, 'All Indicators - Breakdown'!$C:$HE, AE$1, FALSE), " ")</f>
        <v>4</v>
      </c>
      <c r="AF254" s="33">
        <f>IFERROR(VLOOKUP($C254, 'All Indicators - Breakdown'!$C:$HE, AF$1, FALSE), " ")</f>
        <v>3</v>
      </c>
      <c r="AG254" s="33">
        <f>IFERROR(VLOOKUP($C254, 'All Indicators - Breakdown'!$C:$HE, AG$1, FALSE), " ")</f>
        <v>4</v>
      </c>
      <c r="AH254" s="33">
        <f>IFERROR(VLOOKUP($C254, 'All Indicators - Breakdown'!$C:$HE, AH$1, FALSE), " ")</f>
        <v>4</v>
      </c>
      <c r="AI254" s="33">
        <f>IFERROR(VLOOKUP($C254, 'All Indicators - Breakdown'!$C:$HE, AI$1, FALSE), " ")</f>
        <v>4</v>
      </c>
      <c r="AJ254" s="33">
        <f>IFERROR(VLOOKUP($C254, 'All Indicators - Breakdown'!$C:$HZ, AJ$1, FALSE), " ")</f>
        <v>3</v>
      </c>
      <c r="AK254" s="33">
        <f>IFERROR(VLOOKUP($C254, 'All Indicators - Breakdown'!$C:$HZ, AK$1, FALSE), " ")</f>
        <v>2</v>
      </c>
      <c r="AL254" s="33">
        <f>IFERROR(VLOOKUP($C254, 'All Indicators - Breakdown'!$C:$HZ, AL$1, FALSE), " ")</f>
        <v>1</v>
      </c>
      <c r="AM254" s="33">
        <f>IFERROR(VLOOKUP($C254, 'All Indicators - Breakdown'!$C:$IU, AM$1, FALSE), " ")</f>
        <v>2</v>
      </c>
      <c r="AN254" s="33">
        <f>IFERROR(VLOOKUP($C254, 'All Indicators - Breakdown'!$C:$IU, AN$1, FALSE), " ")</f>
        <v>1</v>
      </c>
      <c r="AO254" s="33">
        <f>IFERROR(VLOOKUP($C254, 'All Indicators - Breakdown'!$C:$IU, AO$1, FALSE), " ")</f>
        <v>1</v>
      </c>
      <c r="AP254">
        <f t="shared" si="45"/>
        <v>5</v>
      </c>
      <c r="AQ254">
        <f t="shared" si="45"/>
        <v>5</v>
      </c>
      <c r="AR254">
        <f t="shared" si="45"/>
        <v>4</v>
      </c>
      <c r="AS254">
        <f t="shared" si="45"/>
        <v>4</v>
      </c>
      <c r="AT254">
        <f t="shared" si="45"/>
        <v>4</v>
      </c>
      <c r="AU254">
        <f t="shared" si="45"/>
        <v>4</v>
      </c>
      <c r="AV254">
        <f t="shared" si="45"/>
        <v>4</v>
      </c>
      <c r="AW254">
        <f t="shared" si="45"/>
        <v>3</v>
      </c>
      <c r="AX254">
        <f t="shared" si="45"/>
        <v>3</v>
      </c>
      <c r="AY254">
        <f t="shared" si="45"/>
        <v>3</v>
      </c>
      <c r="AZ254">
        <f t="shared" si="45"/>
        <v>3</v>
      </c>
      <c r="BA254">
        <f t="shared" si="45"/>
        <v>3</v>
      </c>
      <c r="BB254">
        <f t="shared" si="45"/>
        <v>3</v>
      </c>
      <c r="BC254">
        <f t="shared" si="45"/>
        <v>3</v>
      </c>
      <c r="BD254">
        <f t="shared" si="45"/>
        <v>2</v>
      </c>
      <c r="BE254">
        <f t="shared" si="45"/>
        <v>2</v>
      </c>
      <c r="BF254">
        <f t="shared" si="44"/>
        <v>2</v>
      </c>
      <c r="BG254">
        <f t="shared" si="44"/>
        <v>2</v>
      </c>
      <c r="BH254">
        <f t="shared" si="44"/>
        <v>2</v>
      </c>
      <c r="BI254">
        <f t="shared" si="44"/>
        <v>2</v>
      </c>
      <c r="BJ254">
        <f t="shared" si="44"/>
        <v>2</v>
      </c>
      <c r="BK254">
        <f t="shared" si="44"/>
        <v>2</v>
      </c>
      <c r="BL254">
        <f t="shared" si="44"/>
        <v>2</v>
      </c>
      <c r="BM254">
        <f t="shared" si="44"/>
        <v>2</v>
      </c>
      <c r="BN254">
        <f t="shared" si="44"/>
        <v>1</v>
      </c>
      <c r="BO254">
        <f t="shared" si="44"/>
        <v>1</v>
      </c>
      <c r="BP254">
        <f t="shared" si="44"/>
        <v>1</v>
      </c>
      <c r="BQ254">
        <f t="shared" si="44"/>
        <v>1</v>
      </c>
      <c r="BR254">
        <f t="shared" si="44"/>
        <v>1</v>
      </c>
      <c r="BS254">
        <f t="shared" si="44"/>
        <v>1</v>
      </c>
      <c r="BT254">
        <f t="shared" si="44"/>
        <v>1</v>
      </c>
      <c r="BU254">
        <f t="shared" si="43"/>
        <v>1</v>
      </c>
      <c r="BV254">
        <f t="shared" si="43"/>
        <v>1</v>
      </c>
      <c r="BW254">
        <f t="shared" si="43"/>
        <v>1</v>
      </c>
      <c r="BX254">
        <f t="shared" si="43"/>
        <v>1</v>
      </c>
      <c r="BY254">
        <f t="shared" si="43"/>
        <v>0</v>
      </c>
    </row>
    <row r="255" spans="1:77" ht="16.3" thickTop="1" thickBot="1" x14ac:dyDescent="0.3">
      <c r="A255" s="16" t="s">
        <v>652</v>
      </c>
      <c r="B255" s="16" t="s">
        <v>659</v>
      </c>
      <c r="C255" s="16" t="s">
        <v>660</v>
      </c>
      <c r="D255" s="10">
        <f>VLOOKUP(C255, Overview!C$3:D$403, 2, FALSE)</f>
        <v>3</v>
      </c>
      <c r="E255" s="34">
        <f t="shared" si="36"/>
        <v>3.8</v>
      </c>
      <c r="F255" s="33">
        <f>IFERROR(VLOOKUP($C255, 'All Indicators - Breakdown'!$C:$GQ, F$1, FALSE), " ")</f>
        <v>4</v>
      </c>
      <c r="G255" s="33">
        <f>IFERROR(VLOOKUP($C255, 'All Indicators - Breakdown'!$C:$GQ, G$1, FALSE), " ")</f>
        <v>4</v>
      </c>
      <c r="H255" s="33">
        <f>IFERROR(VLOOKUP($C255, 'All Indicators - Breakdown'!$C:$GQ, H$1, FALSE), " ")</f>
        <v>4</v>
      </c>
      <c r="I255" s="33">
        <f>IFERROR(VLOOKUP($C255, 'All Indicators - Breakdown'!$C:$GQ, I$1, FALSE), " ")</f>
        <v>4</v>
      </c>
      <c r="J255" s="33">
        <f>IFERROR(VLOOKUP($C255, 'All Indicators - Breakdown'!$C:$GQ, J$1, FALSE), " ")</f>
        <v>3</v>
      </c>
      <c r="K255" s="33">
        <f>IFERROR(VLOOKUP($C255, 'All Indicators - Breakdown'!$C:$GQ, K$1, FALSE), " ")</f>
        <v>1</v>
      </c>
      <c r="L255" s="33">
        <f>IFERROR(VLOOKUP($C255, 'All Indicators - Breakdown'!$C:$GQ, L$1, FALSE), " ")</f>
        <v>2</v>
      </c>
      <c r="M255" s="33">
        <f>IFERROR(VLOOKUP($C255, 'All Indicators - Breakdown'!$C:$GQ, M$1, FALSE), " ")</f>
        <v>3</v>
      </c>
      <c r="N255" s="33" t="str">
        <f>IFERROR(VLOOKUP($C255, 'All Indicators - Breakdown'!$C:$GQ, N$1, FALSE), " ")</f>
        <v>N/A</v>
      </c>
      <c r="O255" s="33">
        <f>IFERROR(VLOOKUP($C255, 'All Indicators - Breakdown'!$C:$GQ, O$1, FALSE), " ")</f>
        <v>3</v>
      </c>
      <c r="P255" s="33">
        <f>IFERROR(VLOOKUP($C255, 'All Indicators - Breakdown'!$C:$GQ, P$1, FALSE), " ")</f>
        <v>2</v>
      </c>
      <c r="Q255" s="33">
        <f>IFERROR(VLOOKUP($C255, 'All Indicators - Breakdown'!$C:$GQ, Q$1, FALSE), " ")</f>
        <v>1</v>
      </c>
      <c r="R255" s="33">
        <f>IFERROR(VLOOKUP($C255, 'All Indicators - Breakdown'!$C:$GQ, R$1, FALSE), " ")</f>
        <v>2</v>
      </c>
      <c r="S255" s="33">
        <f>IFERROR(VLOOKUP($C255, 'All Indicators - Breakdown'!$C:$GQ, S$1, FALSE), " ")</f>
        <v>2</v>
      </c>
      <c r="T255" s="33">
        <f>IFERROR(VLOOKUP($C255, 'All Indicators - Breakdown'!$C:$GQ, T$1, FALSE), " ")</f>
        <v>2</v>
      </c>
      <c r="U255" s="33">
        <f>IFERROR(VLOOKUP($C255, 'All Indicators - Breakdown'!$C:$GQ, U$1, FALSE), " ")</f>
        <v>3</v>
      </c>
      <c r="V255" s="33">
        <f>IFERROR(VLOOKUP($C255, 'All Indicators - Breakdown'!$C:$GQ, V$1, FALSE), " ")</f>
        <v>4</v>
      </c>
      <c r="W255" s="33">
        <f>IFERROR(VLOOKUP($C255, 'All Indicators - Breakdown'!$C:$GQ, W$1, FALSE), " ")</f>
        <v>2</v>
      </c>
      <c r="X255" s="33">
        <f>IFERROR(VLOOKUP($C255, 'All Indicators - Breakdown'!$C:$GQ, X$1, FALSE), " ")</f>
        <v>1</v>
      </c>
      <c r="Y255" s="33">
        <f>IFERROR(VLOOKUP($C255, 'All Indicators - Breakdown'!$C:$GQ, Y$1, FALSE), " ")</f>
        <v>1</v>
      </c>
      <c r="Z255" s="33">
        <f>IFERROR(VLOOKUP($C255, 'All Indicators - Breakdown'!$C:$GQ, Z$1, FALSE), " ")</f>
        <v>1</v>
      </c>
      <c r="AA255" s="33">
        <f>IFERROR(VLOOKUP($C255, 'All Indicators - Breakdown'!$C:$GQ, AA$1, FALSE), " ")</f>
        <v>1</v>
      </c>
      <c r="AB255" s="33">
        <f>IFERROR(VLOOKUP($C255, 'All Indicators - Breakdown'!$C:$GQ, AB$1, FALSE), " ")</f>
        <v>3</v>
      </c>
      <c r="AC255" s="33">
        <f>IFERROR(VLOOKUP($C255, 'All Indicators - Breakdown'!$C:$GQ, AC$1, FALSE), " ")</f>
        <v>5</v>
      </c>
      <c r="AD255" s="33">
        <f>IFERROR(VLOOKUP($C255, 'All Indicators - Breakdown'!$C:$GQ, AD$1, FALSE), " ")</f>
        <v>2</v>
      </c>
      <c r="AE255" s="33">
        <f>IFERROR(VLOOKUP($C255, 'All Indicators - Breakdown'!$C:$HE, AE$1, FALSE), " ")</f>
        <v>4</v>
      </c>
      <c r="AF255" s="33">
        <f>IFERROR(VLOOKUP($C255, 'All Indicators - Breakdown'!$C:$HE, AF$1, FALSE), " ")</f>
        <v>3</v>
      </c>
      <c r="AG255" s="33">
        <f>IFERROR(VLOOKUP($C255, 'All Indicators - Breakdown'!$C:$HE, AG$1, FALSE), " ")</f>
        <v>4</v>
      </c>
      <c r="AH255" s="33">
        <f>IFERROR(VLOOKUP($C255, 'All Indicators - Breakdown'!$C:$HE, AH$1, FALSE), " ")</f>
        <v>4</v>
      </c>
      <c r="AI255" s="33">
        <f>IFERROR(VLOOKUP($C255, 'All Indicators - Breakdown'!$C:$HE, AI$1, FALSE), " ")</f>
        <v>4</v>
      </c>
      <c r="AJ255" s="33">
        <f>IFERROR(VLOOKUP($C255, 'All Indicators - Breakdown'!$C:$HZ, AJ$1, FALSE), " ")</f>
        <v>4</v>
      </c>
      <c r="AK255" s="33">
        <f>IFERROR(VLOOKUP($C255, 'All Indicators - Breakdown'!$C:$HZ, AK$1, FALSE), " ")</f>
        <v>4</v>
      </c>
      <c r="AL255" s="33">
        <f>IFERROR(VLOOKUP($C255, 'All Indicators - Breakdown'!$C:$HZ, AL$1, FALSE), " ")</f>
        <v>1</v>
      </c>
      <c r="AM255" s="33">
        <f>IFERROR(VLOOKUP($C255, 'All Indicators - Breakdown'!$C:$IU, AM$1, FALSE), " ")</f>
        <v>2</v>
      </c>
      <c r="AN255" s="33">
        <f>IFERROR(VLOOKUP($C255, 'All Indicators - Breakdown'!$C:$IU, AN$1, FALSE), " ")</f>
        <v>1</v>
      </c>
      <c r="AO255" s="33">
        <f>IFERROR(VLOOKUP($C255, 'All Indicators - Breakdown'!$C:$IU, AO$1, FALSE), " ")</f>
        <v>1</v>
      </c>
      <c r="AP255">
        <f t="shared" si="45"/>
        <v>5</v>
      </c>
      <c r="AQ255">
        <f t="shared" si="45"/>
        <v>4</v>
      </c>
      <c r="AR255">
        <f t="shared" si="45"/>
        <v>4</v>
      </c>
      <c r="AS255">
        <f t="shared" si="45"/>
        <v>4</v>
      </c>
      <c r="AT255">
        <f t="shared" si="45"/>
        <v>4</v>
      </c>
      <c r="AU255">
        <f t="shared" si="45"/>
        <v>4</v>
      </c>
      <c r="AV255">
        <f t="shared" si="45"/>
        <v>4</v>
      </c>
      <c r="AW255">
        <f t="shared" si="45"/>
        <v>4</v>
      </c>
      <c r="AX255">
        <f t="shared" si="45"/>
        <v>4</v>
      </c>
      <c r="AY255">
        <f t="shared" si="45"/>
        <v>4</v>
      </c>
      <c r="AZ255">
        <f t="shared" si="45"/>
        <v>4</v>
      </c>
      <c r="BA255">
        <f t="shared" si="45"/>
        <v>4</v>
      </c>
      <c r="BB255">
        <f t="shared" si="45"/>
        <v>3</v>
      </c>
      <c r="BC255">
        <f t="shared" si="45"/>
        <v>3</v>
      </c>
      <c r="BD255">
        <f t="shared" si="45"/>
        <v>3</v>
      </c>
      <c r="BE255">
        <f t="shared" si="45"/>
        <v>3</v>
      </c>
      <c r="BF255">
        <f t="shared" si="44"/>
        <v>3</v>
      </c>
      <c r="BG255">
        <f t="shared" si="44"/>
        <v>3</v>
      </c>
      <c r="BH255">
        <f t="shared" si="44"/>
        <v>2</v>
      </c>
      <c r="BI255">
        <f t="shared" si="44"/>
        <v>2</v>
      </c>
      <c r="BJ255">
        <f t="shared" si="44"/>
        <v>2</v>
      </c>
      <c r="BK255">
        <f t="shared" si="44"/>
        <v>2</v>
      </c>
      <c r="BL255">
        <f t="shared" si="44"/>
        <v>2</v>
      </c>
      <c r="BM255">
        <f t="shared" si="44"/>
        <v>2</v>
      </c>
      <c r="BN255">
        <f t="shared" si="44"/>
        <v>2</v>
      </c>
      <c r="BO255">
        <f t="shared" si="44"/>
        <v>2</v>
      </c>
      <c r="BP255">
        <f t="shared" si="44"/>
        <v>1</v>
      </c>
      <c r="BQ255">
        <f t="shared" si="44"/>
        <v>1</v>
      </c>
      <c r="BR255">
        <f t="shared" si="44"/>
        <v>1</v>
      </c>
      <c r="BS255">
        <f t="shared" si="44"/>
        <v>1</v>
      </c>
      <c r="BT255">
        <f t="shared" si="44"/>
        <v>1</v>
      </c>
      <c r="BU255">
        <f t="shared" si="43"/>
        <v>1</v>
      </c>
      <c r="BV255">
        <f t="shared" si="43"/>
        <v>1</v>
      </c>
      <c r="BW255">
        <f t="shared" si="43"/>
        <v>1</v>
      </c>
      <c r="BX255">
        <f t="shared" si="43"/>
        <v>1</v>
      </c>
      <c r="BY255">
        <f t="shared" si="43"/>
        <v>0</v>
      </c>
    </row>
    <row r="256" spans="1:77" ht="16.3" thickTop="1" thickBot="1" x14ac:dyDescent="0.3">
      <c r="A256" s="16" t="s">
        <v>652</v>
      </c>
      <c r="B256" s="16" t="s">
        <v>661</v>
      </c>
      <c r="C256" s="16" t="s">
        <v>662</v>
      </c>
      <c r="D256" s="10">
        <f>VLOOKUP(C256, Overview!C$3:D$403, 2, FALSE)</f>
        <v>3</v>
      </c>
      <c r="E256" s="34">
        <f t="shared" si="36"/>
        <v>3.5</v>
      </c>
      <c r="F256" s="33">
        <f>IFERROR(VLOOKUP($C256, 'All Indicators - Breakdown'!$C:$GQ, F$1, FALSE), " ")</f>
        <v>4</v>
      </c>
      <c r="G256" s="33">
        <f>IFERROR(VLOOKUP($C256, 'All Indicators - Breakdown'!$C:$GQ, G$1, FALSE), " ")</f>
        <v>3</v>
      </c>
      <c r="H256" s="33">
        <f>IFERROR(VLOOKUP($C256, 'All Indicators - Breakdown'!$C:$GQ, H$1, FALSE), " ")</f>
        <v>3</v>
      </c>
      <c r="I256" s="33">
        <f>IFERROR(VLOOKUP($C256, 'All Indicators - Breakdown'!$C:$GQ, I$1, FALSE), " ")</f>
        <v>4</v>
      </c>
      <c r="J256" s="33">
        <f>IFERROR(VLOOKUP($C256, 'All Indicators - Breakdown'!$C:$GQ, J$1, FALSE), " ")</f>
        <v>3</v>
      </c>
      <c r="K256" s="33">
        <f>IFERROR(VLOOKUP($C256, 'All Indicators - Breakdown'!$C:$GQ, K$1, FALSE), " ")</f>
        <v>2</v>
      </c>
      <c r="L256" s="33">
        <f>IFERROR(VLOOKUP($C256, 'All Indicators - Breakdown'!$C:$GQ, L$1, FALSE), " ")</f>
        <v>2</v>
      </c>
      <c r="M256" s="33">
        <f>IFERROR(VLOOKUP($C256, 'All Indicators - Breakdown'!$C:$GQ, M$1, FALSE), " ")</f>
        <v>3</v>
      </c>
      <c r="N256" s="33" t="str">
        <f>IFERROR(VLOOKUP($C256, 'All Indicators - Breakdown'!$C:$GQ, N$1, FALSE), " ")</f>
        <v>N/A</v>
      </c>
      <c r="O256" s="33">
        <f>IFERROR(VLOOKUP($C256, 'All Indicators - Breakdown'!$C:$GQ, O$1, FALSE), " ")</f>
        <v>1</v>
      </c>
      <c r="P256" s="33">
        <f>IFERROR(VLOOKUP($C256, 'All Indicators - Breakdown'!$C:$GQ, P$1, FALSE), " ")</f>
        <v>1</v>
      </c>
      <c r="Q256" s="33">
        <f>IFERROR(VLOOKUP($C256, 'All Indicators - Breakdown'!$C:$GQ, Q$1, FALSE), " ")</f>
        <v>2</v>
      </c>
      <c r="R256" s="33">
        <f>IFERROR(VLOOKUP($C256, 'All Indicators - Breakdown'!$C:$GQ, R$1, FALSE), " ")</f>
        <v>2</v>
      </c>
      <c r="S256" s="33">
        <f>IFERROR(VLOOKUP($C256, 'All Indicators - Breakdown'!$C:$GQ, S$1, FALSE), " ")</f>
        <v>3</v>
      </c>
      <c r="T256" s="33">
        <f>IFERROR(VLOOKUP($C256, 'All Indicators - Breakdown'!$C:$GQ, T$1, FALSE), " ")</f>
        <v>2</v>
      </c>
      <c r="U256" s="33">
        <f>IFERROR(VLOOKUP($C256, 'All Indicators - Breakdown'!$C:$GQ, U$1, FALSE), " ")</f>
        <v>3</v>
      </c>
      <c r="V256" s="33">
        <f>IFERROR(VLOOKUP($C256, 'All Indicators - Breakdown'!$C:$GQ, V$1, FALSE), " ")</f>
        <v>4</v>
      </c>
      <c r="W256" s="33">
        <f>IFERROR(VLOOKUP($C256, 'All Indicators - Breakdown'!$C:$GQ, W$1, FALSE), " ")</f>
        <v>3</v>
      </c>
      <c r="X256" s="33">
        <f>IFERROR(VLOOKUP($C256, 'All Indicators - Breakdown'!$C:$GQ, X$1, FALSE), " ")</f>
        <v>1</v>
      </c>
      <c r="Y256" s="33">
        <f>IFERROR(VLOOKUP($C256, 'All Indicators - Breakdown'!$C:$GQ, Y$1, FALSE), " ")</f>
        <v>1</v>
      </c>
      <c r="Z256" s="33">
        <f>IFERROR(VLOOKUP($C256, 'All Indicators - Breakdown'!$C:$GQ, Z$1, FALSE), " ")</f>
        <v>1</v>
      </c>
      <c r="AA256" s="33">
        <f>IFERROR(VLOOKUP($C256, 'All Indicators - Breakdown'!$C:$GQ, AA$1, FALSE), " ")</f>
        <v>1</v>
      </c>
      <c r="AB256" s="33">
        <f>IFERROR(VLOOKUP($C256, 'All Indicators - Breakdown'!$C:$GQ, AB$1, FALSE), " ")</f>
        <v>3</v>
      </c>
      <c r="AC256" s="33">
        <f>IFERROR(VLOOKUP($C256, 'All Indicators - Breakdown'!$C:$GQ, AC$1, FALSE), " ")</f>
        <v>5</v>
      </c>
      <c r="AD256" s="33">
        <f>IFERROR(VLOOKUP($C256, 'All Indicators - Breakdown'!$C:$GQ, AD$1, FALSE), " ")</f>
        <v>1</v>
      </c>
      <c r="AE256" s="33">
        <f>IFERROR(VLOOKUP($C256, 'All Indicators - Breakdown'!$C:$HE, AE$1, FALSE), " ")</f>
        <v>3</v>
      </c>
      <c r="AF256" s="33">
        <f>IFERROR(VLOOKUP($C256, 'All Indicators - Breakdown'!$C:$HE, AF$1, FALSE), " ")</f>
        <v>2</v>
      </c>
      <c r="AG256" s="33">
        <f>IFERROR(VLOOKUP($C256, 'All Indicators - Breakdown'!$C:$HE, AG$1, FALSE), " ")</f>
        <v>4</v>
      </c>
      <c r="AH256" s="33">
        <f>IFERROR(VLOOKUP($C256, 'All Indicators - Breakdown'!$C:$HE, AH$1, FALSE), " ")</f>
        <v>4</v>
      </c>
      <c r="AI256" s="33">
        <f>IFERROR(VLOOKUP($C256, 'All Indicators - Breakdown'!$C:$HE, AI$1, FALSE), " ")</f>
        <v>4</v>
      </c>
      <c r="AJ256" s="33">
        <f>IFERROR(VLOOKUP($C256, 'All Indicators - Breakdown'!$C:$HZ, AJ$1, FALSE), " ")</f>
        <v>3</v>
      </c>
      <c r="AK256" s="33">
        <f>IFERROR(VLOOKUP($C256, 'All Indicators - Breakdown'!$C:$HZ, AK$1, FALSE), " ")</f>
        <v>3</v>
      </c>
      <c r="AL256" s="33">
        <f>IFERROR(VLOOKUP($C256, 'All Indicators - Breakdown'!$C:$HZ, AL$1, FALSE), " ")</f>
        <v>1</v>
      </c>
      <c r="AM256" s="33">
        <f>IFERROR(VLOOKUP($C256, 'All Indicators - Breakdown'!$C:$IU, AM$1, FALSE), " ")</f>
        <v>1</v>
      </c>
      <c r="AN256" s="33">
        <f>IFERROR(VLOOKUP($C256, 'All Indicators - Breakdown'!$C:$IU, AN$1, FALSE), " ")</f>
        <v>1</v>
      </c>
      <c r="AO256" s="33">
        <f>IFERROR(VLOOKUP($C256, 'All Indicators - Breakdown'!$C:$IU, AO$1, FALSE), " ")</f>
        <v>1</v>
      </c>
      <c r="AP256">
        <f t="shared" si="45"/>
        <v>5</v>
      </c>
      <c r="AQ256">
        <f t="shared" si="45"/>
        <v>4</v>
      </c>
      <c r="AR256">
        <f t="shared" si="45"/>
        <v>4</v>
      </c>
      <c r="AS256">
        <f t="shared" si="45"/>
        <v>4</v>
      </c>
      <c r="AT256">
        <f t="shared" si="45"/>
        <v>4</v>
      </c>
      <c r="AU256">
        <f t="shared" si="45"/>
        <v>4</v>
      </c>
      <c r="AV256">
        <f t="shared" si="45"/>
        <v>4</v>
      </c>
      <c r="AW256">
        <f t="shared" si="45"/>
        <v>3</v>
      </c>
      <c r="AX256">
        <f t="shared" si="45"/>
        <v>3</v>
      </c>
      <c r="AY256">
        <f t="shared" si="45"/>
        <v>3</v>
      </c>
      <c r="AZ256">
        <f t="shared" si="45"/>
        <v>3</v>
      </c>
      <c r="BA256">
        <f t="shared" si="45"/>
        <v>3</v>
      </c>
      <c r="BB256">
        <f t="shared" si="45"/>
        <v>3</v>
      </c>
      <c r="BC256">
        <f t="shared" si="45"/>
        <v>3</v>
      </c>
      <c r="BD256">
        <f t="shared" si="45"/>
        <v>3</v>
      </c>
      <c r="BE256">
        <f t="shared" si="45"/>
        <v>3</v>
      </c>
      <c r="BF256">
        <f t="shared" si="44"/>
        <v>3</v>
      </c>
      <c r="BG256">
        <f t="shared" si="44"/>
        <v>3</v>
      </c>
      <c r="BH256">
        <f t="shared" si="44"/>
        <v>2</v>
      </c>
      <c r="BI256">
        <f t="shared" si="44"/>
        <v>2</v>
      </c>
      <c r="BJ256">
        <f t="shared" si="44"/>
        <v>2</v>
      </c>
      <c r="BK256">
        <f t="shared" si="44"/>
        <v>2</v>
      </c>
      <c r="BL256">
        <f t="shared" si="44"/>
        <v>2</v>
      </c>
      <c r="BM256">
        <f t="shared" si="44"/>
        <v>2</v>
      </c>
      <c r="BN256">
        <f t="shared" si="44"/>
        <v>1</v>
      </c>
      <c r="BO256">
        <f t="shared" si="44"/>
        <v>1</v>
      </c>
      <c r="BP256">
        <f t="shared" si="44"/>
        <v>1</v>
      </c>
      <c r="BQ256">
        <f t="shared" si="44"/>
        <v>1</v>
      </c>
      <c r="BR256">
        <f t="shared" si="44"/>
        <v>1</v>
      </c>
      <c r="BS256">
        <f t="shared" si="44"/>
        <v>1</v>
      </c>
      <c r="BT256">
        <f t="shared" si="44"/>
        <v>1</v>
      </c>
      <c r="BU256">
        <f t="shared" si="43"/>
        <v>1</v>
      </c>
      <c r="BV256">
        <f t="shared" si="43"/>
        <v>1</v>
      </c>
      <c r="BW256">
        <f t="shared" si="43"/>
        <v>1</v>
      </c>
      <c r="BX256">
        <f t="shared" si="43"/>
        <v>1</v>
      </c>
      <c r="BY256">
        <f t="shared" si="43"/>
        <v>0</v>
      </c>
    </row>
    <row r="257" spans="1:77" ht="16.3" thickTop="1" thickBot="1" x14ac:dyDescent="0.3">
      <c r="A257" s="16" t="s">
        <v>652</v>
      </c>
      <c r="B257" s="16" t="s">
        <v>652</v>
      </c>
      <c r="C257" s="16" t="s">
        <v>663</v>
      </c>
      <c r="D257" s="10">
        <f>VLOOKUP(C257, Overview!C$3:D$403, 2, FALSE)</f>
        <v>3</v>
      </c>
      <c r="E257" s="34">
        <f t="shared" si="36"/>
        <v>3.6</v>
      </c>
      <c r="F257" s="33">
        <f>IFERROR(VLOOKUP($C257, 'All Indicators - Breakdown'!$C:$GQ, F$1, FALSE), " ")</f>
        <v>4</v>
      </c>
      <c r="G257" s="33">
        <f>IFERROR(VLOOKUP($C257, 'All Indicators - Breakdown'!$C:$GQ, G$1, FALSE), " ")</f>
        <v>4</v>
      </c>
      <c r="H257" s="33">
        <f>IFERROR(VLOOKUP($C257, 'All Indicators - Breakdown'!$C:$GQ, H$1, FALSE), " ")</f>
        <v>4</v>
      </c>
      <c r="I257" s="33">
        <f>IFERROR(VLOOKUP($C257, 'All Indicators - Breakdown'!$C:$GQ, I$1, FALSE), " ")</f>
        <v>4</v>
      </c>
      <c r="J257" s="33">
        <f>IFERROR(VLOOKUP($C257, 'All Indicators - Breakdown'!$C:$GQ, J$1, FALSE), " ")</f>
        <v>3</v>
      </c>
      <c r="K257" s="33">
        <f>IFERROR(VLOOKUP($C257, 'All Indicators - Breakdown'!$C:$GQ, K$1, FALSE), " ")</f>
        <v>1</v>
      </c>
      <c r="L257" s="33">
        <f>IFERROR(VLOOKUP($C257, 'All Indicators - Breakdown'!$C:$GQ, L$1, FALSE), " ")</f>
        <v>1</v>
      </c>
      <c r="M257" s="33">
        <f>IFERROR(VLOOKUP($C257, 'All Indicators - Breakdown'!$C:$GQ, M$1, FALSE), " ")</f>
        <v>2</v>
      </c>
      <c r="N257" s="33" t="str">
        <f>IFERROR(VLOOKUP($C257, 'All Indicators - Breakdown'!$C:$GQ, N$1, FALSE), " ")</f>
        <v>N/A</v>
      </c>
      <c r="O257" s="33">
        <f>IFERROR(VLOOKUP($C257, 'All Indicators - Breakdown'!$C:$GQ, O$1, FALSE), " ")</f>
        <v>2</v>
      </c>
      <c r="P257" s="33">
        <f>IFERROR(VLOOKUP($C257, 'All Indicators - Breakdown'!$C:$GQ, P$1, FALSE), " ")</f>
        <v>1</v>
      </c>
      <c r="Q257" s="33">
        <f>IFERROR(VLOOKUP($C257, 'All Indicators - Breakdown'!$C:$GQ, Q$1, FALSE), " ")</f>
        <v>1</v>
      </c>
      <c r="R257" s="33">
        <f>IFERROR(VLOOKUP($C257, 'All Indicators - Breakdown'!$C:$GQ, R$1, FALSE), " ")</f>
        <v>2</v>
      </c>
      <c r="S257" s="33">
        <f>IFERROR(VLOOKUP($C257, 'All Indicators - Breakdown'!$C:$GQ, S$1, FALSE), " ")</f>
        <v>3</v>
      </c>
      <c r="T257" s="33">
        <f>IFERROR(VLOOKUP($C257, 'All Indicators - Breakdown'!$C:$GQ, T$1, FALSE), " ")</f>
        <v>2</v>
      </c>
      <c r="U257" s="33">
        <f>IFERROR(VLOOKUP($C257, 'All Indicators - Breakdown'!$C:$GQ, U$1, FALSE), " ")</f>
        <v>5</v>
      </c>
      <c r="V257" s="33">
        <f>IFERROR(VLOOKUP($C257, 'All Indicators - Breakdown'!$C:$GQ, V$1, FALSE), " ")</f>
        <v>3</v>
      </c>
      <c r="W257" s="33">
        <f>IFERROR(VLOOKUP($C257, 'All Indicators - Breakdown'!$C:$GQ, W$1, FALSE), " ")</f>
        <v>2</v>
      </c>
      <c r="X257" s="33">
        <f>IFERROR(VLOOKUP($C257, 'All Indicators - Breakdown'!$C:$GQ, X$1, FALSE), " ")</f>
        <v>1</v>
      </c>
      <c r="Y257" s="33">
        <f>IFERROR(VLOOKUP($C257, 'All Indicators - Breakdown'!$C:$GQ, Y$1, FALSE), " ")</f>
        <v>1</v>
      </c>
      <c r="Z257" s="33">
        <f>IFERROR(VLOOKUP($C257, 'All Indicators - Breakdown'!$C:$GQ, Z$1, FALSE), " ")</f>
        <v>1</v>
      </c>
      <c r="AA257" s="33">
        <f>IFERROR(VLOOKUP($C257, 'All Indicators - Breakdown'!$C:$GQ, AA$1, FALSE), " ")</f>
        <v>1</v>
      </c>
      <c r="AB257" s="33">
        <f>IFERROR(VLOOKUP($C257, 'All Indicators - Breakdown'!$C:$GQ, AB$1, FALSE), " ")</f>
        <v>3</v>
      </c>
      <c r="AC257" s="33">
        <f>IFERROR(VLOOKUP($C257, 'All Indicators - Breakdown'!$C:$GQ, AC$1, FALSE), " ")</f>
        <v>5</v>
      </c>
      <c r="AD257" s="33">
        <f>IFERROR(VLOOKUP($C257, 'All Indicators - Breakdown'!$C:$GQ, AD$1, FALSE), " ")</f>
        <v>1</v>
      </c>
      <c r="AE257" s="33">
        <f>IFERROR(VLOOKUP($C257, 'All Indicators - Breakdown'!$C:$HE, AE$1, FALSE), " ")</f>
        <v>3</v>
      </c>
      <c r="AF257" s="33">
        <f>IFERROR(VLOOKUP($C257, 'All Indicators - Breakdown'!$C:$HE, AF$1, FALSE), " ")</f>
        <v>3</v>
      </c>
      <c r="AG257" s="33">
        <f>IFERROR(VLOOKUP($C257, 'All Indicators - Breakdown'!$C:$HE, AG$1, FALSE), " ")</f>
        <v>4</v>
      </c>
      <c r="AH257" s="33">
        <f>IFERROR(VLOOKUP($C257, 'All Indicators - Breakdown'!$C:$HE, AH$1, FALSE), " ")</f>
        <v>4</v>
      </c>
      <c r="AI257" s="33">
        <f>IFERROR(VLOOKUP($C257, 'All Indicators - Breakdown'!$C:$HE, AI$1, FALSE), " ")</f>
        <v>4</v>
      </c>
      <c r="AJ257" s="33">
        <f>IFERROR(VLOOKUP($C257, 'All Indicators - Breakdown'!$C:$HZ, AJ$1, FALSE), " ")</f>
        <v>3</v>
      </c>
      <c r="AK257" s="33">
        <f>IFERROR(VLOOKUP($C257, 'All Indicators - Breakdown'!$C:$HZ, AK$1, FALSE), " ")</f>
        <v>2</v>
      </c>
      <c r="AL257" s="33">
        <f>IFERROR(VLOOKUP($C257, 'All Indicators - Breakdown'!$C:$HZ, AL$1, FALSE), " ")</f>
        <v>1</v>
      </c>
      <c r="AM257" s="33">
        <f>IFERROR(VLOOKUP($C257, 'All Indicators - Breakdown'!$C:$IU, AM$1, FALSE), " ")</f>
        <v>3</v>
      </c>
      <c r="AN257" s="33">
        <f>IFERROR(VLOOKUP($C257, 'All Indicators - Breakdown'!$C:$IU, AN$1, FALSE), " ")</f>
        <v>1</v>
      </c>
      <c r="AO257" s="33">
        <f>IFERROR(VLOOKUP($C257, 'All Indicators - Breakdown'!$C:$IU, AO$1, FALSE), " ")</f>
        <v>1</v>
      </c>
      <c r="AP257">
        <f t="shared" si="45"/>
        <v>5</v>
      </c>
      <c r="AQ257">
        <f t="shared" si="45"/>
        <v>5</v>
      </c>
      <c r="AR257">
        <f t="shared" si="45"/>
        <v>4</v>
      </c>
      <c r="AS257">
        <f t="shared" si="45"/>
        <v>4</v>
      </c>
      <c r="AT257">
        <f t="shared" si="45"/>
        <v>4</v>
      </c>
      <c r="AU257">
        <f t="shared" si="45"/>
        <v>4</v>
      </c>
      <c r="AV257">
        <f t="shared" si="45"/>
        <v>4</v>
      </c>
      <c r="AW257">
        <f t="shared" si="45"/>
        <v>4</v>
      </c>
      <c r="AX257">
        <f t="shared" si="45"/>
        <v>4</v>
      </c>
      <c r="AY257">
        <f t="shared" si="45"/>
        <v>3</v>
      </c>
      <c r="AZ257">
        <f t="shared" si="45"/>
        <v>3</v>
      </c>
      <c r="BA257">
        <f t="shared" si="45"/>
        <v>3</v>
      </c>
      <c r="BB257">
        <f t="shared" si="45"/>
        <v>3</v>
      </c>
      <c r="BC257">
        <f t="shared" si="45"/>
        <v>3</v>
      </c>
      <c r="BD257">
        <f t="shared" si="45"/>
        <v>3</v>
      </c>
      <c r="BE257">
        <f t="shared" si="45"/>
        <v>3</v>
      </c>
      <c r="BF257">
        <f t="shared" si="44"/>
        <v>3</v>
      </c>
      <c r="BG257">
        <f t="shared" si="44"/>
        <v>2</v>
      </c>
      <c r="BH257">
        <f t="shared" si="44"/>
        <v>2</v>
      </c>
      <c r="BI257">
        <f t="shared" si="44"/>
        <v>2</v>
      </c>
      <c r="BJ257">
        <f t="shared" si="44"/>
        <v>2</v>
      </c>
      <c r="BK257">
        <f t="shared" si="44"/>
        <v>2</v>
      </c>
      <c r="BL257">
        <f t="shared" si="44"/>
        <v>2</v>
      </c>
      <c r="BM257">
        <f t="shared" si="44"/>
        <v>1</v>
      </c>
      <c r="BN257">
        <f t="shared" si="44"/>
        <v>1</v>
      </c>
      <c r="BO257">
        <f t="shared" si="44"/>
        <v>1</v>
      </c>
      <c r="BP257">
        <f t="shared" si="44"/>
        <v>1</v>
      </c>
      <c r="BQ257">
        <f t="shared" si="44"/>
        <v>1</v>
      </c>
      <c r="BR257">
        <f t="shared" si="44"/>
        <v>1</v>
      </c>
      <c r="BS257">
        <f t="shared" si="44"/>
        <v>1</v>
      </c>
      <c r="BT257">
        <f t="shared" si="44"/>
        <v>1</v>
      </c>
      <c r="BU257">
        <f t="shared" si="43"/>
        <v>1</v>
      </c>
      <c r="BV257">
        <f t="shared" si="43"/>
        <v>1</v>
      </c>
      <c r="BW257">
        <f t="shared" si="43"/>
        <v>1</v>
      </c>
      <c r="BX257">
        <f t="shared" si="43"/>
        <v>1</v>
      </c>
      <c r="BY257">
        <f t="shared" si="43"/>
        <v>0</v>
      </c>
    </row>
    <row r="258" spans="1:77" ht="16.3" thickTop="1" thickBot="1" x14ac:dyDescent="0.3">
      <c r="A258" s="16" t="s">
        <v>652</v>
      </c>
      <c r="B258" s="16" t="s">
        <v>664</v>
      </c>
      <c r="C258" s="16" t="s">
        <v>665</v>
      </c>
      <c r="D258" s="10">
        <f>VLOOKUP(C258, Overview!C$3:D$403, 2, FALSE)</f>
        <v>3</v>
      </c>
      <c r="E258" s="34">
        <f t="shared" si="36"/>
        <v>3.6</v>
      </c>
      <c r="F258" s="33">
        <f>IFERROR(VLOOKUP($C258, 'All Indicators - Breakdown'!$C:$GQ, F$1, FALSE), " ")</f>
        <v>4</v>
      </c>
      <c r="G258" s="33">
        <f>IFERROR(VLOOKUP($C258, 'All Indicators - Breakdown'!$C:$GQ, G$1, FALSE), " ")</f>
        <v>4</v>
      </c>
      <c r="H258" s="33">
        <f>IFERROR(VLOOKUP($C258, 'All Indicators - Breakdown'!$C:$GQ, H$1, FALSE), " ")</f>
        <v>4</v>
      </c>
      <c r="I258" s="33">
        <f>IFERROR(VLOOKUP($C258, 'All Indicators - Breakdown'!$C:$GQ, I$1, FALSE), " ")</f>
        <v>4</v>
      </c>
      <c r="J258" s="33">
        <f>IFERROR(VLOOKUP($C258, 'All Indicators - Breakdown'!$C:$GQ, J$1, FALSE), " ")</f>
        <v>3</v>
      </c>
      <c r="K258" s="33">
        <f>IFERROR(VLOOKUP($C258, 'All Indicators - Breakdown'!$C:$GQ, K$1, FALSE), " ")</f>
        <v>1</v>
      </c>
      <c r="L258" s="33">
        <f>IFERROR(VLOOKUP($C258, 'All Indicators - Breakdown'!$C:$GQ, L$1, FALSE), " ")</f>
        <v>1</v>
      </c>
      <c r="M258" s="33">
        <f>IFERROR(VLOOKUP($C258, 'All Indicators - Breakdown'!$C:$GQ, M$1, FALSE), " ")</f>
        <v>3</v>
      </c>
      <c r="N258" s="33">
        <f>IFERROR(VLOOKUP($C258, 'All Indicators - Breakdown'!$C:$GQ, N$1, FALSE), " ")</f>
        <v>3</v>
      </c>
      <c r="O258" s="33">
        <f>IFERROR(VLOOKUP($C258, 'All Indicators - Breakdown'!$C:$GQ, O$1, FALSE), " ")</f>
        <v>2</v>
      </c>
      <c r="P258" s="33">
        <f>IFERROR(VLOOKUP($C258, 'All Indicators - Breakdown'!$C:$GQ, P$1, FALSE), " ")</f>
        <v>2</v>
      </c>
      <c r="Q258" s="33">
        <f>IFERROR(VLOOKUP($C258, 'All Indicators - Breakdown'!$C:$GQ, Q$1, FALSE), " ")</f>
        <v>1</v>
      </c>
      <c r="R258" s="33">
        <f>IFERROR(VLOOKUP($C258, 'All Indicators - Breakdown'!$C:$GQ, R$1, FALSE), " ")</f>
        <v>2</v>
      </c>
      <c r="S258" s="33">
        <f>IFERROR(VLOOKUP($C258, 'All Indicators - Breakdown'!$C:$GQ, S$1, FALSE), " ")</f>
        <v>3</v>
      </c>
      <c r="T258" s="33">
        <f>IFERROR(VLOOKUP($C258, 'All Indicators - Breakdown'!$C:$GQ, T$1, FALSE), " ")</f>
        <v>3</v>
      </c>
      <c r="U258" s="33">
        <f>IFERROR(VLOOKUP($C258, 'All Indicators - Breakdown'!$C:$GQ, U$1, FALSE), " ")</f>
        <v>5</v>
      </c>
      <c r="V258" s="33">
        <f>IFERROR(VLOOKUP($C258, 'All Indicators - Breakdown'!$C:$GQ, V$1, FALSE), " ")</f>
        <v>3</v>
      </c>
      <c r="W258" s="33">
        <f>IFERROR(VLOOKUP($C258, 'All Indicators - Breakdown'!$C:$GQ, W$1, FALSE), " ")</f>
        <v>3</v>
      </c>
      <c r="X258" s="33">
        <f>IFERROR(VLOOKUP($C258, 'All Indicators - Breakdown'!$C:$GQ, X$1, FALSE), " ")</f>
        <v>1</v>
      </c>
      <c r="Y258" s="33">
        <f>IFERROR(VLOOKUP($C258, 'All Indicators - Breakdown'!$C:$GQ, Y$1, FALSE), " ")</f>
        <v>1</v>
      </c>
      <c r="Z258" s="33">
        <f>IFERROR(VLOOKUP($C258, 'All Indicators - Breakdown'!$C:$GQ, Z$1, FALSE), " ")</f>
        <v>3</v>
      </c>
      <c r="AA258" s="33">
        <f>IFERROR(VLOOKUP($C258, 'All Indicators - Breakdown'!$C:$GQ, AA$1, FALSE), " ")</f>
        <v>1</v>
      </c>
      <c r="AB258" s="33">
        <f>IFERROR(VLOOKUP($C258, 'All Indicators - Breakdown'!$C:$GQ, AB$1, FALSE), " ")</f>
        <v>3</v>
      </c>
      <c r="AC258" s="33">
        <f>IFERROR(VLOOKUP($C258, 'All Indicators - Breakdown'!$C:$GQ, AC$1, FALSE), " ")</f>
        <v>5</v>
      </c>
      <c r="AD258" s="33">
        <f>IFERROR(VLOOKUP($C258, 'All Indicators - Breakdown'!$C:$GQ, AD$1, FALSE), " ")</f>
        <v>2</v>
      </c>
      <c r="AE258" s="33">
        <f>IFERROR(VLOOKUP($C258, 'All Indicators - Breakdown'!$C:$HE, AE$1, FALSE), " ")</f>
        <v>3</v>
      </c>
      <c r="AF258" s="33">
        <f>IFERROR(VLOOKUP($C258, 'All Indicators - Breakdown'!$C:$HE, AF$1, FALSE), " ")</f>
        <v>3</v>
      </c>
      <c r="AG258" s="33">
        <f>IFERROR(VLOOKUP($C258, 'All Indicators - Breakdown'!$C:$HE, AG$1, FALSE), " ")</f>
        <v>4</v>
      </c>
      <c r="AH258" s="33">
        <f>IFERROR(VLOOKUP($C258, 'All Indicators - Breakdown'!$C:$HE, AH$1, FALSE), " ")</f>
        <v>4</v>
      </c>
      <c r="AI258" s="33">
        <f>IFERROR(VLOOKUP($C258, 'All Indicators - Breakdown'!$C:$HE, AI$1, FALSE), " ")</f>
        <v>4</v>
      </c>
      <c r="AJ258" s="33">
        <f>IFERROR(VLOOKUP($C258, 'All Indicators - Breakdown'!$C:$HZ, AJ$1, FALSE), " ")</f>
        <v>3</v>
      </c>
      <c r="AK258" s="33">
        <f>IFERROR(VLOOKUP($C258, 'All Indicators - Breakdown'!$C:$HZ, AK$1, FALSE), " ")</f>
        <v>3</v>
      </c>
      <c r="AL258" s="33">
        <f>IFERROR(VLOOKUP($C258, 'All Indicators - Breakdown'!$C:$HZ, AL$1, FALSE), " ")</f>
        <v>1</v>
      </c>
      <c r="AM258" s="33">
        <f>IFERROR(VLOOKUP($C258, 'All Indicators - Breakdown'!$C:$IU, AM$1, FALSE), " ")</f>
        <v>2</v>
      </c>
      <c r="AN258" s="33">
        <f>IFERROR(VLOOKUP($C258, 'All Indicators - Breakdown'!$C:$IU, AN$1, FALSE), " ")</f>
        <v>1</v>
      </c>
      <c r="AO258" s="33">
        <f>IFERROR(VLOOKUP($C258, 'All Indicators - Breakdown'!$C:$IU, AO$1, FALSE), " ")</f>
        <v>1</v>
      </c>
      <c r="AP258">
        <f t="shared" si="45"/>
        <v>5</v>
      </c>
      <c r="AQ258">
        <f t="shared" si="45"/>
        <v>5</v>
      </c>
      <c r="AR258">
        <f t="shared" si="45"/>
        <v>4</v>
      </c>
      <c r="AS258">
        <f t="shared" si="45"/>
        <v>4</v>
      </c>
      <c r="AT258">
        <f t="shared" si="45"/>
        <v>4</v>
      </c>
      <c r="AU258">
        <f t="shared" si="45"/>
        <v>4</v>
      </c>
      <c r="AV258">
        <f t="shared" si="45"/>
        <v>4</v>
      </c>
      <c r="AW258">
        <f t="shared" si="45"/>
        <v>4</v>
      </c>
      <c r="AX258">
        <f t="shared" si="45"/>
        <v>4</v>
      </c>
      <c r="AY258">
        <f t="shared" si="45"/>
        <v>3</v>
      </c>
      <c r="AZ258">
        <f t="shared" si="45"/>
        <v>3</v>
      </c>
      <c r="BA258">
        <f t="shared" si="45"/>
        <v>3</v>
      </c>
      <c r="BB258">
        <f t="shared" si="45"/>
        <v>3</v>
      </c>
      <c r="BC258">
        <f t="shared" si="45"/>
        <v>3</v>
      </c>
      <c r="BD258">
        <f t="shared" si="45"/>
        <v>3</v>
      </c>
      <c r="BE258">
        <f t="shared" si="45"/>
        <v>3</v>
      </c>
      <c r="BF258">
        <f t="shared" si="44"/>
        <v>3</v>
      </c>
      <c r="BG258">
        <f t="shared" si="44"/>
        <v>3</v>
      </c>
      <c r="BH258">
        <f t="shared" si="44"/>
        <v>3</v>
      </c>
      <c r="BI258">
        <f t="shared" si="44"/>
        <v>3</v>
      </c>
      <c r="BJ258">
        <f t="shared" si="44"/>
        <v>3</v>
      </c>
      <c r="BK258">
        <f t="shared" si="44"/>
        <v>3</v>
      </c>
      <c r="BL258">
        <f t="shared" si="44"/>
        <v>2</v>
      </c>
      <c r="BM258">
        <f t="shared" si="44"/>
        <v>2</v>
      </c>
      <c r="BN258">
        <f t="shared" si="44"/>
        <v>2</v>
      </c>
      <c r="BO258">
        <f t="shared" si="44"/>
        <v>2</v>
      </c>
      <c r="BP258">
        <f t="shared" si="44"/>
        <v>2</v>
      </c>
      <c r="BQ258">
        <f t="shared" si="44"/>
        <v>1</v>
      </c>
      <c r="BR258">
        <f t="shared" si="44"/>
        <v>1</v>
      </c>
      <c r="BS258">
        <f t="shared" si="44"/>
        <v>1</v>
      </c>
      <c r="BT258">
        <f t="shared" si="44"/>
        <v>1</v>
      </c>
      <c r="BU258">
        <f t="shared" si="43"/>
        <v>1</v>
      </c>
      <c r="BV258">
        <f t="shared" si="43"/>
        <v>1</v>
      </c>
      <c r="BW258">
        <f t="shared" si="43"/>
        <v>1</v>
      </c>
      <c r="BX258">
        <f t="shared" si="43"/>
        <v>1</v>
      </c>
      <c r="BY258">
        <f t="shared" si="43"/>
        <v>1</v>
      </c>
    </row>
    <row r="259" spans="1:77" ht="16.3" thickTop="1" thickBot="1" x14ac:dyDescent="0.3">
      <c r="A259" s="16" t="s">
        <v>652</v>
      </c>
      <c r="B259" s="16" t="s">
        <v>666</v>
      </c>
      <c r="C259" s="16" t="s">
        <v>667</v>
      </c>
      <c r="D259" s="10">
        <f>VLOOKUP(C259, Overview!C$3:D$403, 2, FALSE)</f>
        <v>3</v>
      </c>
      <c r="E259" s="34">
        <f t="shared" si="36"/>
        <v>3.7</v>
      </c>
      <c r="F259" s="33">
        <f>IFERROR(VLOOKUP($C259, 'All Indicators - Breakdown'!$C:$GQ, F$1, FALSE), " ")</f>
        <v>4</v>
      </c>
      <c r="G259" s="33">
        <f>IFERROR(VLOOKUP($C259, 'All Indicators - Breakdown'!$C:$GQ, G$1, FALSE), " ")</f>
        <v>3</v>
      </c>
      <c r="H259" s="33">
        <f>IFERROR(VLOOKUP($C259, 'All Indicators - Breakdown'!$C:$GQ, H$1, FALSE), " ")</f>
        <v>4</v>
      </c>
      <c r="I259" s="33">
        <f>IFERROR(VLOOKUP($C259, 'All Indicators - Breakdown'!$C:$GQ, I$1, FALSE), " ")</f>
        <v>4</v>
      </c>
      <c r="J259" s="33">
        <f>IFERROR(VLOOKUP($C259, 'All Indicators - Breakdown'!$C:$GQ, J$1, FALSE), " ")</f>
        <v>3</v>
      </c>
      <c r="K259" s="33">
        <f>IFERROR(VLOOKUP($C259, 'All Indicators - Breakdown'!$C:$GQ, K$1, FALSE), " ")</f>
        <v>1</v>
      </c>
      <c r="L259" s="33">
        <f>IFERROR(VLOOKUP($C259, 'All Indicators - Breakdown'!$C:$GQ, L$1, FALSE), " ")</f>
        <v>2</v>
      </c>
      <c r="M259" s="33">
        <f>IFERROR(VLOOKUP($C259, 'All Indicators - Breakdown'!$C:$GQ, M$1, FALSE), " ")</f>
        <v>3</v>
      </c>
      <c r="N259" s="33" t="str">
        <f>IFERROR(VLOOKUP($C259, 'All Indicators - Breakdown'!$C:$GQ, N$1, FALSE), " ")</f>
        <v>N/A</v>
      </c>
      <c r="O259" s="33">
        <f>IFERROR(VLOOKUP($C259, 'All Indicators - Breakdown'!$C:$GQ, O$1, FALSE), " ")</f>
        <v>1</v>
      </c>
      <c r="P259" s="33">
        <f>IFERROR(VLOOKUP($C259, 'All Indicators - Breakdown'!$C:$GQ, P$1, FALSE), " ")</f>
        <v>2</v>
      </c>
      <c r="Q259" s="33">
        <f>IFERROR(VLOOKUP($C259, 'All Indicators - Breakdown'!$C:$GQ, Q$1, FALSE), " ")</f>
        <v>1</v>
      </c>
      <c r="R259" s="33">
        <f>IFERROR(VLOOKUP($C259, 'All Indicators - Breakdown'!$C:$GQ, R$1, FALSE), " ")</f>
        <v>2</v>
      </c>
      <c r="S259" s="33">
        <f>IFERROR(VLOOKUP($C259, 'All Indicators - Breakdown'!$C:$GQ, S$1, FALSE), " ")</f>
        <v>3</v>
      </c>
      <c r="T259" s="33">
        <f>IFERROR(VLOOKUP($C259, 'All Indicators - Breakdown'!$C:$GQ, T$1, FALSE), " ")</f>
        <v>2</v>
      </c>
      <c r="U259" s="33">
        <f>IFERROR(VLOOKUP($C259, 'All Indicators - Breakdown'!$C:$GQ, U$1, FALSE), " ")</f>
        <v>5</v>
      </c>
      <c r="V259" s="33">
        <f>IFERROR(VLOOKUP($C259, 'All Indicators - Breakdown'!$C:$GQ, V$1, FALSE), " ")</f>
        <v>3</v>
      </c>
      <c r="W259" s="33">
        <f>IFERROR(VLOOKUP($C259, 'All Indicators - Breakdown'!$C:$GQ, W$1, FALSE), " ")</f>
        <v>3</v>
      </c>
      <c r="X259" s="33">
        <f>IFERROR(VLOOKUP($C259, 'All Indicators - Breakdown'!$C:$GQ, X$1, FALSE), " ")</f>
        <v>1</v>
      </c>
      <c r="Y259" s="33">
        <f>IFERROR(VLOOKUP($C259, 'All Indicators - Breakdown'!$C:$GQ, Y$1, FALSE), " ")</f>
        <v>1</v>
      </c>
      <c r="Z259" s="33">
        <f>IFERROR(VLOOKUP($C259, 'All Indicators - Breakdown'!$C:$GQ, Z$1, FALSE), " ")</f>
        <v>1</v>
      </c>
      <c r="AA259" s="33">
        <f>IFERROR(VLOOKUP($C259, 'All Indicators - Breakdown'!$C:$GQ, AA$1, FALSE), " ")</f>
        <v>1</v>
      </c>
      <c r="AB259" s="33">
        <f>IFERROR(VLOOKUP($C259, 'All Indicators - Breakdown'!$C:$GQ, AB$1, FALSE), " ")</f>
        <v>3</v>
      </c>
      <c r="AC259" s="33">
        <f>IFERROR(VLOOKUP($C259, 'All Indicators - Breakdown'!$C:$GQ, AC$1, FALSE), " ")</f>
        <v>5</v>
      </c>
      <c r="AD259" s="33">
        <f>IFERROR(VLOOKUP($C259, 'All Indicators - Breakdown'!$C:$GQ, AD$1, FALSE), " ")</f>
        <v>2</v>
      </c>
      <c r="AE259" s="33">
        <f>IFERROR(VLOOKUP($C259, 'All Indicators - Breakdown'!$C:$HE, AE$1, FALSE), " ")</f>
        <v>4</v>
      </c>
      <c r="AF259" s="33">
        <f>IFERROR(VLOOKUP($C259, 'All Indicators - Breakdown'!$C:$HE, AF$1, FALSE), " ")</f>
        <v>3</v>
      </c>
      <c r="AG259" s="33">
        <f>IFERROR(VLOOKUP($C259, 'All Indicators - Breakdown'!$C:$HE, AG$1, FALSE), " ")</f>
        <v>4</v>
      </c>
      <c r="AH259" s="33">
        <f>IFERROR(VLOOKUP($C259, 'All Indicators - Breakdown'!$C:$HE, AH$1, FALSE), " ")</f>
        <v>4</v>
      </c>
      <c r="AI259" s="33">
        <f>IFERROR(VLOOKUP($C259, 'All Indicators - Breakdown'!$C:$HE, AI$1, FALSE), " ")</f>
        <v>4</v>
      </c>
      <c r="AJ259" s="33">
        <f>IFERROR(VLOOKUP($C259, 'All Indicators - Breakdown'!$C:$HZ, AJ$1, FALSE), " ")</f>
        <v>4</v>
      </c>
      <c r="AK259" s="33">
        <f>IFERROR(VLOOKUP($C259, 'All Indicators - Breakdown'!$C:$HZ, AK$1, FALSE), " ")</f>
        <v>3</v>
      </c>
      <c r="AL259" s="33">
        <f>IFERROR(VLOOKUP($C259, 'All Indicators - Breakdown'!$C:$HZ, AL$1, FALSE), " ")</f>
        <v>2</v>
      </c>
      <c r="AM259" s="33">
        <f>IFERROR(VLOOKUP($C259, 'All Indicators - Breakdown'!$C:$IU, AM$1, FALSE), " ")</f>
        <v>2</v>
      </c>
      <c r="AN259" s="33">
        <f>IFERROR(VLOOKUP($C259, 'All Indicators - Breakdown'!$C:$IU, AN$1, FALSE), " ")</f>
        <v>1</v>
      </c>
      <c r="AO259" s="33">
        <f>IFERROR(VLOOKUP($C259, 'All Indicators - Breakdown'!$C:$IU, AO$1, FALSE), " ")</f>
        <v>1</v>
      </c>
      <c r="AP259">
        <f t="shared" si="45"/>
        <v>5</v>
      </c>
      <c r="AQ259">
        <f t="shared" si="45"/>
        <v>5</v>
      </c>
      <c r="AR259">
        <f t="shared" si="45"/>
        <v>4</v>
      </c>
      <c r="AS259">
        <f t="shared" si="45"/>
        <v>4</v>
      </c>
      <c r="AT259">
        <f t="shared" si="45"/>
        <v>4</v>
      </c>
      <c r="AU259">
        <f t="shared" si="45"/>
        <v>4</v>
      </c>
      <c r="AV259">
        <f t="shared" si="45"/>
        <v>4</v>
      </c>
      <c r="AW259">
        <f t="shared" si="45"/>
        <v>4</v>
      </c>
      <c r="AX259">
        <f t="shared" si="45"/>
        <v>4</v>
      </c>
      <c r="AY259">
        <f t="shared" si="45"/>
        <v>4</v>
      </c>
      <c r="AZ259">
        <f t="shared" si="45"/>
        <v>3</v>
      </c>
      <c r="BA259">
        <f t="shared" si="45"/>
        <v>3</v>
      </c>
      <c r="BB259">
        <f t="shared" si="45"/>
        <v>3</v>
      </c>
      <c r="BC259">
        <f t="shared" si="45"/>
        <v>3</v>
      </c>
      <c r="BD259">
        <f t="shared" si="45"/>
        <v>3</v>
      </c>
      <c r="BE259">
        <f t="shared" si="45"/>
        <v>3</v>
      </c>
      <c r="BF259">
        <f t="shared" si="44"/>
        <v>3</v>
      </c>
      <c r="BG259">
        <f t="shared" si="44"/>
        <v>3</v>
      </c>
      <c r="BH259">
        <f t="shared" si="44"/>
        <v>3</v>
      </c>
      <c r="BI259">
        <f t="shared" si="44"/>
        <v>2</v>
      </c>
      <c r="BJ259">
        <f t="shared" si="44"/>
        <v>2</v>
      </c>
      <c r="BK259">
        <f t="shared" si="44"/>
        <v>2</v>
      </c>
      <c r="BL259">
        <f t="shared" si="44"/>
        <v>2</v>
      </c>
      <c r="BM259">
        <f t="shared" si="44"/>
        <v>2</v>
      </c>
      <c r="BN259">
        <f t="shared" si="44"/>
        <v>2</v>
      </c>
      <c r="BO259">
        <f t="shared" si="44"/>
        <v>2</v>
      </c>
      <c r="BP259">
        <f t="shared" si="44"/>
        <v>1</v>
      </c>
      <c r="BQ259">
        <f t="shared" si="44"/>
        <v>1</v>
      </c>
      <c r="BR259">
        <f t="shared" si="44"/>
        <v>1</v>
      </c>
      <c r="BS259">
        <f t="shared" si="44"/>
        <v>1</v>
      </c>
      <c r="BT259">
        <f t="shared" si="44"/>
        <v>1</v>
      </c>
      <c r="BU259">
        <f t="shared" si="43"/>
        <v>1</v>
      </c>
      <c r="BV259">
        <f t="shared" si="43"/>
        <v>1</v>
      </c>
      <c r="BW259">
        <f t="shared" si="43"/>
        <v>1</v>
      </c>
      <c r="BX259">
        <f t="shared" si="43"/>
        <v>1</v>
      </c>
      <c r="BY259">
        <f t="shared" si="43"/>
        <v>0</v>
      </c>
    </row>
    <row r="260" spans="1:77" ht="16.3" thickTop="1" thickBot="1" x14ac:dyDescent="0.3">
      <c r="A260" s="16" t="s">
        <v>652</v>
      </c>
      <c r="B260" s="16" t="s">
        <v>668</v>
      </c>
      <c r="C260" s="16" t="s">
        <v>669</v>
      </c>
      <c r="D260" s="10">
        <f>VLOOKUP(C260, Overview!C$3:D$403, 2, FALSE)</f>
        <v>3</v>
      </c>
      <c r="E260" s="34">
        <f t="shared" si="36"/>
        <v>3.4</v>
      </c>
      <c r="F260" s="33">
        <f>IFERROR(VLOOKUP($C260, 'All Indicators - Breakdown'!$C:$GQ, F$1, FALSE), " ")</f>
        <v>4</v>
      </c>
      <c r="G260" s="33">
        <f>IFERROR(VLOOKUP($C260, 'All Indicators - Breakdown'!$C:$GQ, G$1, FALSE), " ")</f>
        <v>3</v>
      </c>
      <c r="H260" s="33">
        <f>IFERROR(VLOOKUP($C260, 'All Indicators - Breakdown'!$C:$GQ, H$1, FALSE), " ")</f>
        <v>3</v>
      </c>
      <c r="I260" s="33">
        <f>IFERROR(VLOOKUP($C260, 'All Indicators - Breakdown'!$C:$GQ, I$1, FALSE), " ")</f>
        <v>3</v>
      </c>
      <c r="J260" s="33">
        <f>IFERROR(VLOOKUP($C260, 'All Indicators - Breakdown'!$C:$GQ, J$1, FALSE), " ")</f>
        <v>2</v>
      </c>
      <c r="K260" s="33">
        <f>IFERROR(VLOOKUP($C260, 'All Indicators - Breakdown'!$C:$GQ, K$1, FALSE), " ")</f>
        <v>1</v>
      </c>
      <c r="L260" s="33">
        <f>IFERROR(VLOOKUP($C260, 'All Indicators - Breakdown'!$C:$GQ, L$1, FALSE), " ")</f>
        <v>2</v>
      </c>
      <c r="M260" s="33">
        <f>IFERROR(VLOOKUP($C260, 'All Indicators - Breakdown'!$C:$GQ, M$1, FALSE), " ")</f>
        <v>3</v>
      </c>
      <c r="N260" s="33" t="str">
        <f>IFERROR(VLOOKUP($C260, 'All Indicators - Breakdown'!$C:$GQ, N$1, FALSE), " ")</f>
        <v>N/A</v>
      </c>
      <c r="O260" s="33">
        <f>IFERROR(VLOOKUP($C260, 'All Indicators - Breakdown'!$C:$GQ, O$1, FALSE), " ")</f>
        <v>2</v>
      </c>
      <c r="P260" s="33">
        <f>IFERROR(VLOOKUP($C260, 'All Indicators - Breakdown'!$C:$GQ, P$1, FALSE), " ")</f>
        <v>1</v>
      </c>
      <c r="Q260" s="33">
        <f>IFERROR(VLOOKUP($C260, 'All Indicators - Breakdown'!$C:$GQ, Q$1, FALSE), " ")</f>
        <v>1</v>
      </c>
      <c r="R260" s="33">
        <f>IFERROR(VLOOKUP($C260, 'All Indicators - Breakdown'!$C:$GQ, R$1, FALSE), " ")</f>
        <v>1</v>
      </c>
      <c r="S260" s="33">
        <f>IFERROR(VLOOKUP($C260, 'All Indicators - Breakdown'!$C:$GQ, S$1, FALSE), " ")</f>
        <v>3</v>
      </c>
      <c r="T260" s="33">
        <f>IFERROR(VLOOKUP($C260, 'All Indicators - Breakdown'!$C:$GQ, T$1, FALSE), " ")</f>
        <v>2</v>
      </c>
      <c r="U260" s="33">
        <f>IFERROR(VLOOKUP($C260, 'All Indicators - Breakdown'!$C:$GQ, U$1, FALSE), " ")</f>
        <v>5</v>
      </c>
      <c r="V260" s="33">
        <f>IFERROR(VLOOKUP($C260, 'All Indicators - Breakdown'!$C:$GQ, V$1, FALSE), " ")</f>
        <v>1</v>
      </c>
      <c r="W260" s="33">
        <f>IFERROR(VLOOKUP($C260, 'All Indicators - Breakdown'!$C:$GQ, W$1, FALSE), " ")</f>
        <v>2</v>
      </c>
      <c r="X260" s="33">
        <f>IFERROR(VLOOKUP($C260, 'All Indicators - Breakdown'!$C:$GQ, X$1, FALSE), " ")</f>
        <v>1</v>
      </c>
      <c r="Y260" s="33">
        <f>IFERROR(VLOOKUP($C260, 'All Indicators - Breakdown'!$C:$GQ, Y$1, FALSE), " ")</f>
        <v>1</v>
      </c>
      <c r="Z260" s="33">
        <f>IFERROR(VLOOKUP($C260, 'All Indicators - Breakdown'!$C:$GQ, Z$1, FALSE), " ")</f>
        <v>1</v>
      </c>
      <c r="AA260" s="33">
        <f>IFERROR(VLOOKUP($C260, 'All Indicators - Breakdown'!$C:$GQ, AA$1, FALSE), " ")</f>
        <v>1</v>
      </c>
      <c r="AB260" s="33">
        <f>IFERROR(VLOOKUP($C260, 'All Indicators - Breakdown'!$C:$GQ, AB$1, FALSE), " ")</f>
        <v>3</v>
      </c>
      <c r="AC260" s="33">
        <f>IFERROR(VLOOKUP($C260, 'All Indicators - Breakdown'!$C:$GQ, AC$1, FALSE), " ")</f>
        <v>5</v>
      </c>
      <c r="AD260" s="33">
        <f>IFERROR(VLOOKUP($C260, 'All Indicators - Breakdown'!$C:$GQ, AD$1, FALSE), " ")</f>
        <v>1</v>
      </c>
      <c r="AE260" s="33">
        <f>IFERROR(VLOOKUP($C260, 'All Indicators - Breakdown'!$C:$HE, AE$1, FALSE), " ")</f>
        <v>3</v>
      </c>
      <c r="AF260" s="33">
        <f>IFERROR(VLOOKUP($C260, 'All Indicators - Breakdown'!$C:$HE, AF$1, FALSE), " ")</f>
        <v>2</v>
      </c>
      <c r="AG260" s="33">
        <f>IFERROR(VLOOKUP($C260, 'All Indicators - Breakdown'!$C:$HE, AG$1, FALSE), " ")</f>
        <v>4</v>
      </c>
      <c r="AH260" s="33">
        <f>IFERROR(VLOOKUP($C260, 'All Indicators - Breakdown'!$C:$HE, AH$1, FALSE), " ")</f>
        <v>4</v>
      </c>
      <c r="AI260" s="33">
        <f>IFERROR(VLOOKUP($C260, 'All Indicators - Breakdown'!$C:$HE, AI$1, FALSE), " ")</f>
        <v>4</v>
      </c>
      <c r="AJ260" s="33">
        <f>IFERROR(VLOOKUP($C260, 'All Indicators - Breakdown'!$C:$HZ, AJ$1, FALSE), " ")</f>
        <v>3</v>
      </c>
      <c r="AK260" s="33">
        <f>IFERROR(VLOOKUP($C260, 'All Indicators - Breakdown'!$C:$HZ, AK$1, FALSE), " ")</f>
        <v>3</v>
      </c>
      <c r="AL260" s="33">
        <f>IFERROR(VLOOKUP($C260, 'All Indicators - Breakdown'!$C:$HZ, AL$1, FALSE), " ")</f>
        <v>1</v>
      </c>
      <c r="AM260" s="33">
        <f>IFERROR(VLOOKUP($C260, 'All Indicators - Breakdown'!$C:$IU, AM$1, FALSE), " ")</f>
        <v>2</v>
      </c>
      <c r="AN260" s="33">
        <f>IFERROR(VLOOKUP($C260, 'All Indicators - Breakdown'!$C:$IU, AN$1, FALSE), " ")</f>
        <v>1</v>
      </c>
      <c r="AO260" s="33">
        <f>IFERROR(VLOOKUP($C260, 'All Indicators - Breakdown'!$C:$IU, AO$1, FALSE), " ")</f>
        <v>1</v>
      </c>
      <c r="AP260">
        <f t="shared" si="45"/>
        <v>5</v>
      </c>
      <c r="AQ260">
        <f t="shared" si="45"/>
        <v>5</v>
      </c>
      <c r="AR260">
        <f t="shared" si="45"/>
        <v>4</v>
      </c>
      <c r="AS260">
        <f t="shared" si="45"/>
        <v>4</v>
      </c>
      <c r="AT260">
        <f t="shared" si="45"/>
        <v>4</v>
      </c>
      <c r="AU260">
        <f t="shared" si="45"/>
        <v>4</v>
      </c>
      <c r="AV260">
        <f t="shared" si="45"/>
        <v>3</v>
      </c>
      <c r="AW260">
        <f t="shared" si="45"/>
        <v>3</v>
      </c>
      <c r="AX260">
        <f t="shared" si="45"/>
        <v>3</v>
      </c>
      <c r="AY260">
        <f t="shared" si="45"/>
        <v>3</v>
      </c>
      <c r="AZ260">
        <f t="shared" si="45"/>
        <v>3</v>
      </c>
      <c r="BA260">
        <f t="shared" si="45"/>
        <v>3</v>
      </c>
      <c r="BB260">
        <f t="shared" si="45"/>
        <v>3</v>
      </c>
      <c r="BC260">
        <f t="shared" si="45"/>
        <v>3</v>
      </c>
      <c r="BD260">
        <f t="shared" si="45"/>
        <v>3</v>
      </c>
      <c r="BE260">
        <f t="shared" si="45"/>
        <v>2</v>
      </c>
      <c r="BF260">
        <f t="shared" si="44"/>
        <v>2</v>
      </c>
      <c r="BG260">
        <f t="shared" si="44"/>
        <v>2</v>
      </c>
      <c r="BH260">
        <f t="shared" si="44"/>
        <v>2</v>
      </c>
      <c r="BI260">
        <f t="shared" si="44"/>
        <v>2</v>
      </c>
      <c r="BJ260">
        <f t="shared" si="44"/>
        <v>2</v>
      </c>
      <c r="BK260">
        <f t="shared" si="44"/>
        <v>2</v>
      </c>
      <c r="BL260">
        <f t="shared" si="44"/>
        <v>1</v>
      </c>
      <c r="BM260">
        <f t="shared" si="44"/>
        <v>1</v>
      </c>
      <c r="BN260">
        <f t="shared" si="44"/>
        <v>1</v>
      </c>
      <c r="BO260">
        <f t="shared" si="44"/>
        <v>1</v>
      </c>
      <c r="BP260">
        <f t="shared" si="44"/>
        <v>1</v>
      </c>
      <c r="BQ260">
        <f t="shared" si="44"/>
        <v>1</v>
      </c>
      <c r="BR260">
        <f t="shared" si="44"/>
        <v>1</v>
      </c>
      <c r="BS260">
        <f t="shared" si="44"/>
        <v>1</v>
      </c>
      <c r="BT260">
        <f t="shared" si="44"/>
        <v>1</v>
      </c>
      <c r="BU260">
        <f t="shared" si="43"/>
        <v>1</v>
      </c>
      <c r="BV260">
        <f t="shared" si="43"/>
        <v>1</v>
      </c>
      <c r="BW260">
        <f t="shared" si="43"/>
        <v>1</v>
      </c>
      <c r="BX260">
        <f t="shared" si="43"/>
        <v>1</v>
      </c>
      <c r="BY260">
        <f t="shared" si="43"/>
        <v>0</v>
      </c>
    </row>
    <row r="261" spans="1:77" ht="16.3" thickTop="1" thickBot="1" x14ac:dyDescent="0.3">
      <c r="A261" s="16" t="s">
        <v>652</v>
      </c>
      <c r="B261" s="16" t="s">
        <v>670</v>
      </c>
      <c r="C261" s="16" t="s">
        <v>671</v>
      </c>
      <c r="D261" s="10">
        <f>VLOOKUP(C261, Overview!C$3:D$403, 2, FALSE)</f>
        <v>3</v>
      </c>
      <c r="E261" s="34">
        <f t="shared" ref="E261:E324" si="46">ROUND(AVERAGE(AP261:BF261), 1)</f>
        <v>3.5</v>
      </c>
      <c r="F261" s="33">
        <f>IFERROR(VLOOKUP($C261, 'All Indicators - Breakdown'!$C:$GQ, F$1, FALSE), " ")</f>
        <v>3</v>
      </c>
      <c r="G261" s="33">
        <f>IFERROR(VLOOKUP($C261, 'All Indicators - Breakdown'!$C:$GQ, G$1, FALSE), " ")</f>
        <v>3</v>
      </c>
      <c r="H261" s="33">
        <f>IFERROR(VLOOKUP($C261, 'All Indicators - Breakdown'!$C:$GQ, H$1, FALSE), " ")</f>
        <v>3</v>
      </c>
      <c r="I261" s="33">
        <f>IFERROR(VLOOKUP($C261, 'All Indicators - Breakdown'!$C:$GQ, I$1, FALSE), " ")</f>
        <v>3</v>
      </c>
      <c r="J261" s="33">
        <f>IFERROR(VLOOKUP($C261, 'All Indicators - Breakdown'!$C:$GQ, J$1, FALSE), " ")</f>
        <v>3</v>
      </c>
      <c r="K261" s="33">
        <f>IFERROR(VLOOKUP($C261, 'All Indicators - Breakdown'!$C:$GQ, K$1, FALSE), " ")</f>
        <v>1</v>
      </c>
      <c r="L261" s="33">
        <f>IFERROR(VLOOKUP($C261, 'All Indicators - Breakdown'!$C:$GQ, L$1, FALSE), " ")</f>
        <v>1</v>
      </c>
      <c r="M261" s="33">
        <f>IFERROR(VLOOKUP($C261, 'All Indicators - Breakdown'!$C:$GQ, M$1, FALSE), " ")</f>
        <v>2</v>
      </c>
      <c r="N261" s="33" t="str">
        <f>IFERROR(VLOOKUP($C261, 'All Indicators - Breakdown'!$C:$GQ, N$1, FALSE), " ")</f>
        <v>N/A</v>
      </c>
      <c r="O261" s="33">
        <f>IFERROR(VLOOKUP($C261, 'All Indicators - Breakdown'!$C:$GQ, O$1, FALSE), " ")</f>
        <v>2</v>
      </c>
      <c r="P261" s="33">
        <f>IFERROR(VLOOKUP($C261, 'All Indicators - Breakdown'!$C:$GQ, P$1, FALSE), " ")</f>
        <v>2</v>
      </c>
      <c r="Q261" s="33">
        <f>IFERROR(VLOOKUP($C261, 'All Indicators - Breakdown'!$C:$GQ, Q$1, FALSE), " ")</f>
        <v>1</v>
      </c>
      <c r="R261" s="33">
        <f>IFERROR(VLOOKUP($C261, 'All Indicators - Breakdown'!$C:$GQ, R$1, FALSE), " ")</f>
        <v>2</v>
      </c>
      <c r="S261" s="33">
        <f>IFERROR(VLOOKUP($C261, 'All Indicators - Breakdown'!$C:$GQ, S$1, FALSE), " ")</f>
        <v>3</v>
      </c>
      <c r="T261" s="33">
        <f>IFERROR(VLOOKUP($C261, 'All Indicators - Breakdown'!$C:$GQ, T$1, FALSE), " ")</f>
        <v>2</v>
      </c>
      <c r="U261" s="33">
        <f>IFERROR(VLOOKUP($C261, 'All Indicators - Breakdown'!$C:$GQ, U$1, FALSE), " ")</f>
        <v>5</v>
      </c>
      <c r="V261" s="33">
        <f>IFERROR(VLOOKUP($C261, 'All Indicators - Breakdown'!$C:$GQ, V$1, FALSE), " ")</f>
        <v>1</v>
      </c>
      <c r="W261" s="33">
        <f>IFERROR(VLOOKUP($C261, 'All Indicators - Breakdown'!$C:$GQ, W$1, FALSE), " ")</f>
        <v>2</v>
      </c>
      <c r="X261" s="33">
        <f>IFERROR(VLOOKUP($C261, 'All Indicators - Breakdown'!$C:$GQ, X$1, FALSE), " ")</f>
        <v>1</v>
      </c>
      <c r="Y261" s="33">
        <f>IFERROR(VLOOKUP($C261, 'All Indicators - Breakdown'!$C:$GQ, Y$1, FALSE), " ")</f>
        <v>1</v>
      </c>
      <c r="Z261" s="33">
        <f>IFERROR(VLOOKUP($C261, 'All Indicators - Breakdown'!$C:$GQ, Z$1, FALSE), " ")</f>
        <v>1</v>
      </c>
      <c r="AA261" s="33">
        <f>IFERROR(VLOOKUP($C261, 'All Indicators - Breakdown'!$C:$GQ, AA$1, FALSE), " ")</f>
        <v>1</v>
      </c>
      <c r="AB261" s="33">
        <f>IFERROR(VLOOKUP($C261, 'All Indicators - Breakdown'!$C:$GQ, AB$1, FALSE), " ")</f>
        <v>3</v>
      </c>
      <c r="AC261" s="33">
        <f>IFERROR(VLOOKUP($C261, 'All Indicators - Breakdown'!$C:$GQ, AC$1, FALSE), " ")</f>
        <v>5</v>
      </c>
      <c r="AD261" s="33">
        <f>IFERROR(VLOOKUP($C261, 'All Indicators - Breakdown'!$C:$GQ, AD$1, FALSE), " ")</f>
        <v>1</v>
      </c>
      <c r="AE261" s="33">
        <f>IFERROR(VLOOKUP($C261, 'All Indicators - Breakdown'!$C:$HE, AE$1, FALSE), " ")</f>
        <v>4</v>
      </c>
      <c r="AF261" s="33">
        <f>IFERROR(VLOOKUP($C261, 'All Indicators - Breakdown'!$C:$HE, AF$1, FALSE), " ")</f>
        <v>3</v>
      </c>
      <c r="AG261" s="33">
        <f>IFERROR(VLOOKUP($C261, 'All Indicators - Breakdown'!$C:$HE, AG$1, FALSE), " ")</f>
        <v>4</v>
      </c>
      <c r="AH261" s="33">
        <f>IFERROR(VLOOKUP($C261, 'All Indicators - Breakdown'!$C:$HE, AH$1, FALSE), " ")</f>
        <v>4</v>
      </c>
      <c r="AI261" s="33">
        <f>IFERROR(VLOOKUP($C261, 'All Indicators - Breakdown'!$C:$HE, AI$1, FALSE), " ")</f>
        <v>4</v>
      </c>
      <c r="AJ261" s="33">
        <f>IFERROR(VLOOKUP($C261, 'All Indicators - Breakdown'!$C:$HZ, AJ$1, FALSE), " ")</f>
        <v>4</v>
      </c>
      <c r="AK261" s="33">
        <f>IFERROR(VLOOKUP($C261, 'All Indicators - Breakdown'!$C:$HZ, AK$1, FALSE), " ")</f>
        <v>3</v>
      </c>
      <c r="AL261" s="33">
        <f>IFERROR(VLOOKUP($C261, 'All Indicators - Breakdown'!$C:$HZ, AL$1, FALSE), " ")</f>
        <v>1</v>
      </c>
      <c r="AM261" s="33">
        <f>IFERROR(VLOOKUP($C261, 'All Indicators - Breakdown'!$C:$IU, AM$1, FALSE), " ")</f>
        <v>2</v>
      </c>
      <c r="AN261" s="33">
        <f>IFERROR(VLOOKUP($C261, 'All Indicators - Breakdown'!$C:$IU, AN$1, FALSE), " ")</f>
        <v>1</v>
      </c>
      <c r="AO261" s="33">
        <f>IFERROR(VLOOKUP($C261, 'All Indicators - Breakdown'!$C:$IU, AO$1, FALSE), " ")</f>
        <v>1</v>
      </c>
      <c r="AP261">
        <f t="shared" si="45"/>
        <v>5</v>
      </c>
      <c r="AQ261">
        <f t="shared" si="45"/>
        <v>5</v>
      </c>
      <c r="AR261">
        <f t="shared" si="45"/>
        <v>4</v>
      </c>
      <c r="AS261">
        <f t="shared" si="45"/>
        <v>4</v>
      </c>
      <c r="AT261">
        <f t="shared" si="45"/>
        <v>4</v>
      </c>
      <c r="AU261">
        <f t="shared" si="45"/>
        <v>4</v>
      </c>
      <c r="AV261">
        <f t="shared" si="45"/>
        <v>4</v>
      </c>
      <c r="AW261">
        <f t="shared" si="45"/>
        <v>3</v>
      </c>
      <c r="AX261">
        <f t="shared" si="45"/>
        <v>3</v>
      </c>
      <c r="AY261">
        <f t="shared" si="45"/>
        <v>3</v>
      </c>
      <c r="AZ261">
        <f t="shared" si="45"/>
        <v>3</v>
      </c>
      <c r="BA261">
        <f t="shared" si="45"/>
        <v>3</v>
      </c>
      <c r="BB261">
        <f t="shared" si="45"/>
        <v>3</v>
      </c>
      <c r="BC261">
        <f t="shared" si="45"/>
        <v>3</v>
      </c>
      <c r="BD261">
        <f t="shared" si="45"/>
        <v>3</v>
      </c>
      <c r="BE261">
        <f t="shared" si="45"/>
        <v>3</v>
      </c>
      <c r="BF261">
        <f t="shared" si="44"/>
        <v>2</v>
      </c>
      <c r="BG261">
        <f t="shared" si="44"/>
        <v>2</v>
      </c>
      <c r="BH261">
        <f t="shared" si="44"/>
        <v>2</v>
      </c>
      <c r="BI261">
        <f t="shared" si="44"/>
        <v>2</v>
      </c>
      <c r="BJ261">
        <f t="shared" si="44"/>
        <v>2</v>
      </c>
      <c r="BK261">
        <f t="shared" si="44"/>
        <v>2</v>
      </c>
      <c r="BL261">
        <f t="shared" si="44"/>
        <v>2</v>
      </c>
      <c r="BM261">
        <f t="shared" si="44"/>
        <v>1</v>
      </c>
      <c r="BN261">
        <f t="shared" si="44"/>
        <v>1</v>
      </c>
      <c r="BO261">
        <f t="shared" si="44"/>
        <v>1</v>
      </c>
      <c r="BP261">
        <f t="shared" si="44"/>
        <v>1</v>
      </c>
      <c r="BQ261">
        <f t="shared" si="44"/>
        <v>1</v>
      </c>
      <c r="BR261">
        <f t="shared" si="44"/>
        <v>1</v>
      </c>
      <c r="BS261">
        <f t="shared" si="44"/>
        <v>1</v>
      </c>
      <c r="BT261">
        <f t="shared" si="44"/>
        <v>1</v>
      </c>
      <c r="BU261">
        <f t="shared" si="43"/>
        <v>1</v>
      </c>
      <c r="BV261">
        <f t="shared" si="43"/>
        <v>1</v>
      </c>
      <c r="BW261">
        <f t="shared" si="43"/>
        <v>1</v>
      </c>
      <c r="BX261">
        <f t="shared" si="43"/>
        <v>1</v>
      </c>
      <c r="BY261">
        <f t="shared" si="43"/>
        <v>0</v>
      </c>
    </row>
    <row r="262" spans="1:77" ht="16.3" thickTop="1" thickBot="1" x14ac:dyDescent="0.3">
      <c r="A262" s="16" t="s">
        <v>652</v>
      </c>
      <c r="B262" s="16" t="s">
        <v>672</v>
      </c>
      <c r="C262" s="16" t="s">
        <v>673</v>
      </c>
      <c r="D262" s="10">
        <f>VLOOKUP(C262, Overview!C$3:D$403, 2, FALSE)</f>
        <v>3</v>
      </c>
      <c r="E262" s="34">
        <f t="shared" si="46"/>
        <v>3.6</v>
      </c>
      <c r="F262" s="33">
        <f>IFERROR(VLOOKUP($C262, 'All Indicators - Breakdown'!$C:$GQ, F$1, FALSE), " ")</f>
        <v>4</v>
      </c>
      <c r="G262" s="33">
        <f>IFERROR(VLOOKUP($C262, 'All Indicators - Breakdown'!$C:$GQ, G$1, FALSE), " ")</f>
        <v>4</v>
      </c>
      <c r="H262" s="33">
        <f>IFERROR(VLOOKUP($C262, 'All Indicators - Breakdown'!$C:$GQ, H$1, FALSE), " ")</f>
        <v>3</v>
      </c>
      <c r="I262" s="33">
        <f>IFERROR(VLOOKUP($C262, 'All Indicators - Breakdown'!$C:$GQ, I$1, FALSE), " ")</f>
        <v>4</v>
      </c>
      <c r="J262" s="33">
        <f>IFERROR(VLOOKUP($C262, 'All Indicators - Breakdown'!$C:$GQ, J$1, FALSE), " ")</f>
        <v>3</v>
      </c>
      <c r="K262" s="33">
        <f>IFERROR(VLOOKUP($C262, 'All Indicators - Breakdown'!$C:$GQ, K$1, FALSE), " ")</f>
        <v>1</v>
      </c>
      <c r="L262" s="33">
        <f>IFERROR(VLOOKUP($C262, 'All Indicators - Breakdown'!$C:$GQ, L$1, FALSE), " ")</f>
        <v>1</v>
      </c>
      <c r="M262" s="33">
        <f>IFERROR(VLOOKUP($C262, 'All Indicators - Breakdown'!$C:$GQ, M$1, FALSE), " ")</f>
        <v>2</v>
      </c>
      <c r="N262" s="33" t="str">
        <f>IFERROR(VLOOKUP($C262, 'All Indicators - Breakdown'!$C:$GQ, N$1, FALSE), " ")</f>
        <v>N/A</v>
      </c>
      <c r="O262" s="33">
        <f>IFERROR(VLOOKUP($C262, 'All Indicators - Breakdown'!$C:$GQ, O$1, FALSE), " ")</f>
        <v>2</v>
      </c>
      <c r="P262" s="33">
        <f>IFERROR(VLOOKUP($C262, 'All Indicators - Breakdown'!$C:$GQ, P$1, FALSE), " ")</f>
        <v>1</v>
      </c>
      <c r="Q262" s="33">
        <f>IFERROR(VLOOKUP($C262, 'All Indicators - Breakdown'!$C:$GQ, Q$1, FALSE), " ")</f>
        <v>1</v>
      </c>
      <c r="R262" s="33">
        <f>IFERROR(VLOOKUP($C262, 'All Indicators - Breakdown'!$C:$GQ, R$1, FALSE), " ")</f>
        <v>2</v>
      </c>
      <c r="S262" s="33">
        <f>IFERROR(VLOOKUP($C262, 'All Indicators - Breakdown'!$C:$GQ, S$1, FALSE), " ")</f>
        <v>2</v>
      </c>
      <c r="T262" s="33">
        <f>IFERROR(VLOOKUP($C262, 'All Indicators - Breakdown'!$C:$GQ, T$1, FALSE), " ")</f>
        <v>2</v>
      </c>
      <c r="U262" s="33">
        <f>IFERROR(VLOOKUP($C262, 'All Indicators - Breakdown'!$C:$GQ, U$1, FALSE), " ")</f>
        <v>5</v>
      </c>
      <c r="V262" s="33">
        <f>IFERROR(VLOOKUP($C262, 'All Indicators - Breakdown'!$C:$GQ, V$1, FALSE), " ")</f>
        <v>3</v>
      </c>
      <c r="W262" s="33">
        <f>IFERROR(VLOOKUP($C262, 'All Indicators - Breakdown'!$C:$GQ, W$1, FALSE), " ")</f>
        <v>2</v>
      </c>
      <c r="X262" s="33">
        <f>IFERROR(VLOOKUP($C262, 'All Indicators - Breakdown'!$C:$GQ, X$1, FALSE), " ")</f>
        <v>1</v>
      </c>
      <c r="Y262" s="33">
        <f>IFERROR(VLOOKUP($C262, 'All Indicators - Breakdown'!$C:$GQ, Y$1, FALSE), " ")</f>
        <v>1</v>
      </c>
      <c r="Z262" s="33">
        <f>IFERROR(VLOOKUP($C262, 'All Indicators - Breakdown'!$C:$GQ, Z$1, FALSE), " ")</f>
        <v>1</v>
      </c>
      <c r="AA262" s="33">
        <f>IFERROR(VLOOKUP($C262, 'All Indicators - Breakdown'!$C:$GQ, AA$1, FALSE), " ")</f>
        <v>1</v>
      </c>
      <c r="AB262" s="33">
        <f>IFERROR(VLOOKUP($C262, 'All Indicators - Breakdown'!$C:$GQ, AB$1, FALSE), " ")</f>
        <v>3</v>
      </c>
      <c r="AC262" s="33">
        <f>IFERROR(VLOOKUP($C262, 'All Indicators - Breakdown'!$C:$GQ, AC$1, FALSE), " ")</f>
        <v>5</v>
      </c>
      <c r="AD262" s="33">
        <f>IFERROR(VLOOKUP($C262, 'All Indicators - Breakdown'!$C:$GQ, AD$1, FALSE), " ")</f>
        <v>2</v>
      </c>
      <c r="AE262" s="33">
        <f>IFERROR(VLOOKUP($C262, 'All Indicators - Breakdown'!$C:$HE, AE$1, FALSE), " ")</f>
        <v>4</v>
      </c>
      <c r="AF262" s="33">
        <f>IFERROR(VLOOKUP($C262, 'All Indicators - Breakdown'!$C:$HE, AF$1, FALSE), " ")</f>
        <v>2</v>
      </c>
      <c r="AG262" s="33">
        <f>IFERROR(VLOOKUP($C262, 'All Indicators - Breakdown'!$C:$HE, AG$1, FALSE), " ")</f>
        <v>4</v>
      </c>
      <c r="AH262" s="33">
        <f>IFERROR(VLOOKUP($C262, 'All Indicators - Breakdown'!$C:$HE, AH$1, FALSE), " ")</f>
        <v>4</v>
      </c>
      <c r="AI262" s="33">
        <f>IFERROR(VLOOKUP($C262, 'All Indicators - Breakdown'!$C:$HE, AI$1, FALSE), " ")</f>
        <v>4</v>
      </c>
      <c r="AJ262" s="33">
        <f>IFERROR(VLOOKUP($C262, 'All Indicators - Breakdown'!$C:$HZ, AJ$1, FALSE), " ")</f>
        <v>4</v>
      </c>
      <c r="AK262" s="33">
        <f>IFERROR(VLOOKUP($C262, 'All Indicators - Breakdown'!$C:$HZ, AK$1, FALSE), " ")</f>
        <v>3</v>
      </c>
      <c r="AL262" s="33">
        <f>IFERROR(VLOOKUP($C262, 'All Indicators - Breakdown'!$C:$HZ, AL$1, FALSE), " ")</f>
        <v>1</v>
      </c>
      <c r="AM262" s="33">
        <f>IFERROR(VLOOKUP($C262, 'All Indicators - Breakdown'!$C:$IU, AM$1, FALSE), " ")</f>
        <v>2</v>
      </c>
      <c r="AN262" s="33">
        <f>IFERROR(VLOOKUP($C262, 'All Indicators - Breakdown'!$C:$IU, AN$1, FALSE), " ")</f>
        <v>1</v>
      </c>
      <c r="AO262" s="33">
        <f>IFERROR(VLOOKUP($C262, 'All Indicators - Breakdown'!$C:$IU, AO$1, FALSE), " ")</f>
        <v>1</v>
      </c>
      <c r="AP262">
        <f t="shared" si="45"/>
        <v>5</v>
      </c>
      <c r="AQ262">
        <f t="shared" si="45"/>
        <v>5</v>
      </c>
      <c r="AR262">
        <f t="shared" si="45"/>
        <v>4</v>
      </c>
      <c r="AS262">
        <f t="shared" si="45"/>
        <v>4</v>
      </c>
      <c r="AT262">
        <f t="shared" si="45"/>
        <v>4</v>
      </c>
      <c r="AU262">
        <f t="shared" si="45"/>
        <v>4</v>
      </c>
      <c r="AV262">
        <f t="shared" si="45"/>
        <v>4</v>
      </c>
      <c r="AW262">
        <f t="shared" si="45"/>
        <v>4</v>
      </c>
      <c r="AX262">
        <f t="shared" si="45"/>
        <v>4</v>
      </c>
      <c r="AY262">
        <f t="shared" si="45"/>
        <v>4</v>
      </c>
      <c r="AZ262">
        <f t="shared" si="45"/>
        <v>3</v>
      </c>
      <c r="BA262">
        <f t="shared" si="45"/>
        <v>3</v>
      </c>
      <c r="BB262">
        <f t="shared" si="45"/>
        <v>3</v>
      </c>
      <c r="BC262">
        <f t="shared" si="45"/>
        <v>3</v>
      </c>
      <c r="BD262">
        <f t="shared" si="45"/>
        <v>3</v>
      </c>
      <c r="BE262">
        <f t="shared" si="45"/>
        <v>2</v>
      </c>
      <c r="BF262">
        <f t="shared" si="44"/>
        <v>2</v>
      </c>
      <c r="BG262">
        <f t="shared" si="44"/>
        <v>2</v>
      </c>
      <c r="BH262">
        <f t="shared" si="44"/>
        <v>2</v>
      </c>
      <c r="BI262">
        <f t="shared" si="44"/>
        <v>2</v>
      </c>
      <c r="BJ262">
        <f t="shared" si="44"/>
        <v>2</v>
      </c>
      <c r="BK262">
        <f t="shared" si="44"/>
        <v>2</v>
      </c>
      <c r="BL262">
        <f t="shared" si="44"/>
        <v>2</v>
      </c>
      <c r="BM262">
        <f t="shared" si="44"/>
        <v>2</v>
      </c>
      <c r="BN262">
        <f t="shared" si="44"/>
        <v>1</v>
      </c>
      <c r="BO262">
        <f t="shared" si="44"/>
        <v>1</v>
      </c>
      <c r="BP262">
        <f t="shared" si="44"/>
        <v>1</v>
      </c>
      <c r="BQ262">
        <f t="shared" si="44"/>
        <v>1</v>
      </c>
      <c r="BR262">
        <f t="shared" si="44"/>
        <v>1</v>
      </c>
      <c r="BS262">
        <f t="shared" si="44"/>
        <v>1</v>
      </c>
      <c r="BT262">
        <f t="shared" si="44"/>
        <v>1</v>
      </c>
      <c r="BU262">
        <f t="shared" si="43"/>
        <v>1</v>
      </c>
      <c r="BV262">
        <f t="shared" si="43"/>
        <v>1</v>
      </c>
      <c r="BW262">
        <f t="shared" si="43"/>
        <v>1</v>
      </c>
      <c r="BX262">
        <f t="shared" si="43"/>
        <v>1</v>
      </c>
      <c r="BY262">
        <f t="shared" si="43"/>
        <v>0</v>
      </c>
    </row>
    <row r="263" spans="1:77" ht="16.3" thickTop="1" thickBot="1" x14ac:dyDescent="0.3">
      <c r="A263" s="16" t="s">
        <v>652</v>
      </c>
      <c r="B263" s="16" t="s">
        <v>674</v>
      </c>
      <c r="C263" s="16" t="s">
        <v>675</v>
      </c>
      <c r="D263" s="10">
        <f>VLOOKUP(C263, Overview!C$3:D$403, 2, FALSE)</f>
        <v>3</v>
      </c>
      <c r="E263" s="34">
        <f t="shared" si="46"/>
        <v>3.6</v>
      </c>
      <c r="F263" s="33">
        <f>IFERROR(VLOOKUP($C263, 'All Indicators - Breakdown'!$C:$GQ, F$1, FALSE), " ")</f>
        <v>4</v>
      </c>
      <c r="G263" s="33">
        <f>IFERROR(VLOOKUP($C263, 'All Indicators - Breakdown'!$C:$GQ, G$1, FALSE), " ")</f>
        <v>3</v>
      </c>
      <c r="H263" s="33">
        <f>IFERROR(VLOOKUP($C263, 'All Indicators - Breakdown'!$C:$GQ, H$1, FALSE), " ")</f>
        <v>3</v>
      </c>
      <c r="I263" s="33">
        <f>IFERROR(VLOOKUP($C263, 'All Indicators - Breakdown'!$C:$GQ, I$1, FALSE), " ")</f>
        <v>4</v>
      </c>
      <c r="J263" s="33">
        <f>IFERROR(VLOOKUP($C263, 'All Indicators - Breakdown'!$C:$GQ, J$1, FALSE), " ")</f>
        <v>2</v>
      </c>
      <c r="K263" s="33">
        <f>IFERROR(VLOOKUP($C263, 'All Indicators - Breakdown'!$C:$GQ, K$1, FALSE), " ")</f>
        <v>2</v>
      </c>
      <c r="L263" s="33">
        <f>IFERROR(VLOOKUP($C263, 'All Indicators - Breakdown'!$C:$GQ, L$1, FALSE), " ")</f>
        <v>2</v>
      </c>
      <c r="M263" s="33">
        <f>IFERROR(VLOOKUP($C263, 'All Indicators - Breakdown'!$C:$GQ, M$1, FALSE), " ")</f>
        <v>3</v>
      </c>
      <c r="N263" s="33" t="str">
        <f>IFERROR(VLOOKUP($C263, 'All Indicators - Breakdown'!$C:$GQ, N$1, FALSE), " ")</f>
        <v>N/A</v>
      </c>
      <c r="O263" s="33">
        <f>IFERROR(VLOOKUP($C263, 'All Indicators - Breakdown'!$C:$GQ, O$1, FALSE), " ")</f>
        <v>1</v>
      </c>
      <c r="P263" s="33">
        <f>IFERROR(VLOOKUP($C263, 'All Indicators - Breakdown'!$C:$GQ, P$1, FALSE), " ")</f>
        <v>2</v>
      </c>
      <c r="Q263" s="33">
        <f>IFERROR(VLOOKUP($C263, 'All Indicators - Breakdown'!$C:$GQ, Q$1, FALSE), " ")</f>
        <v>1</v>
      </c>
      <c r="R263" s="33">
        <f>IFERROR(VLOOKUP($C263, 'All Indicators - Breakdown'!$C:$GQ, R$1, FALSE), " ")</f>
        <v>2</v>
      </c>
      <c r="S263" s="33">
        <f>IFERROR(VLOOKUP($C263, 'All Indicators - Breakdown'!$C:$GQ, S$1, FALSE), " ")</f>
        <v>3</v>
      </c>
      <c r="T263" s="33">
        <f>IFERROR(VLOOKUP($C263, 'All Indicators - Breakdown'!$C:$GQ, T$1, FALSE), " ")</f>
        <v>2</v>
      </c>
      <c r="U263" s="33">
        <f>IFERROR(VLOOKUP($C263, 'All Indicators - Breakdown'!$C:$GQ, U$1, FALSE), " ")</f>
        <v>5</v>
      </c>
      <c r="V263" s="33">
        <f>IFERROR(VLOOKUP($C263, 'All Indicators - Breakdown'!$C:$GQ, V$1, FALSE), " ")</f>
        <v>1</v>
      </c>
      <c r="W263" s="33">
        <f>IFERROR(VLOOKUP($C263, 'All Indicators - Breakdown'!$C:$GQ, W$1, FALSE), " ")</f>
        <v>3</v>
      </c>
      <c r="X263" s="33">
        <f>IFERROR(VLOOKUP($C263, 'All Indicators - Breakdown'!$C:$GQ, X$1, FALSE), " ")</f>
        <v>1</v>
      </c>
      <c r="Y263" s="33">
        <f>IFERROR(VLOOKUP($C263, 'All Indicators - Breakdown'!$C:$GQ, Y$1, FALSE), " ")</f>
        <v>1</v>
      </c>
      <c r="Z263" s="33">
        <f>IFERROR(VLOOKUP($C263, 'All Indicators - Breakdown'!$C:$GQ, Z$1, FALSE), " ")</f>
        <v>3</v>
      </c>
      <c r="AA263" s="33">
        <f>IFERROR(VLOOKUP($C263, 'All Indicators - Breakdown'!$C:$GQ, AA$1, FALSE), " ")</f>
        <v>2</v>
      </c>
      <c r="AB263" s="33">
        <f>IFERROR(VLOOKUP($C263, 'All Indicators - Breakdown'!$C:$GQ, AB$1, FALSE), " ")</f>
        <v>3</v>
      </c>
      <c r="AC263" s="33">
        <f>IFERROR(VLOOKUP($C263, 'All Indicators - Breakdown'!$C:$GQ, AC$1, FALSE), " ")</f>
        <v>5</v>
      </c>
      <c r="AD263" s="33">
        <f>IFERROR(VLOOKUP($C263, 'All Indicators - Breakdown'!$C:$GQ, AD$1, FALSE), " ")</f>
        <v>2</v>
      </c>
      <c r="AE263" s="33">
        <f>IFERROR(VLOOKUP($C263, 'All Indicators - Breakdown'!$C:$HE, AE$1, FALSE), " ")</f>
        <v>3</v>
      </c>
      <c r="AF263" s="33">
        <f>IFERROR(VLOOKUP($C263, 'All Indicators - Breakdown'!$C:$HE, AF$1, FALSE), " ")</f>
        <v>3</v>
      </c>
      <c r="AG263" s="33">
        <f>IFERROR(VLOOKUP($C263, 'All Indicators - Breakdown'!$C:$HE, AG$1, FALSE), " ")</f>
        <v>4</v>
      </c>
      <c r="AH263" s="33">
        <f>IFERROR(VLOOKUP($C263, 'All Indicators - Breakdown'!$C:$HE, AH$1, FALSE), " ")</f>
        <v>4</v>
      </c>
      <c r="AI263" s="33">
        <f>IFERROR(VLOOKUP($C263, 'All Indicators - Breakdown'!$C:$HE, AI$1, FALSE), " ")</f>
        <v>4</v>
      </c>
      <c r="AJ263" s="33">
        <f>IFERROR(VLOOKUP($C263, 'All Indicators - Breakdown'!$C:$HZ, AJ$1, FALSE), " ")</f>
        <v>3</v>
      </c>
      <c r="AK263" s="33">
        <f>IFERROR(VLOOKUP($C263, 'All Indicators - Breakdown'!$C:$HZ, AK$1, FALSE), " ")</f>
        <v>4</v>
      </c>
      <c r="AL263" s="33">
        <f>IFERROR(VLOOKUP($C263, 'All Indicators - Breakdown'!$C:$HZ, AL$1, FALSE), " ")</f>
        <v>1</v>
      </c>
      <c r="AM263" s="33">
        <f>IFERROR(VLOOKUP($C263, 'All Indicators - Breakdown'!$C:$IU, AM$1, FALSE), " ")</f>
        <v>2</v>
      </c>
      <c r="AN263" s="33">
        <f>IFERROR(VLOOKUP($C263, 'All Indicators - Breakdown'!$C:$IU, AN$1, FALSE), " ")</f>
        <v>1</v>
      </c>
      <c r="AO263" s="33">
        <f>IFERROR(VLOOKUP($C263, 'All Indicators - Breakdown'!$C:$IU, AO$1, FALSE), " ")</f>
        <v>1</v>
      </c>
      <c r="AP263">
        <f t="shared" si="45"/>
        <v>5</v>
      </c>
      <c r="AQ263">
        <f t="shared" si="45"/>
        <v>5</v>
      </c>
      <c r="AR263">
        <f t="shared" si="45"/>
        <v>4</v>
      </c>
      <c r="AS263">
        <f t="shared" si="45"/>
        <v>4</v>
      </c>
      <c r="AT263">
        <f t="shared" si="45"/>
        <v>4</v>
      </c>
      <c r="AU263">
        <f t="shared" si="45"/>
        <v>4</v>
      </c>
      <c r="AV263">
        <f t="shared" si="45"/>
        <v>4</v>
      </c>
      <c r="AW263">
        <f t="shared" si="45"/>
        <v>4</v>
      </c>
      <c r="AX263">
        <f t="shared" si="45"/>
        <v>3</v>
      </c>
      <c r="AY263">
        <f t="shared" si="45"/>
        <v>3</v>
      </c>
      <c r="AZ263">
        <f t="shared" si="45"/>
        <v>3</v>
      </c>
      <c r="BA263">
        <f t="shared" si="45"/>
        <v>3</v>
      </c>
      <c r="BB263">
        <f t="shared" si="45"/>
        <v>3</v>
      </c>
      <c r="BC263">
        <f t="shared" si="45"/>
        <v>3</v>
      </c>
      <c r="BD263">
        <f t="shared" si="45"/>
        <v>3</v>
      </c>
      <c r="BE263">
        <f t="shared" si="45"/>
        <v>3</v>
      </c>
      <c r="BF263">
        <f t="shared" si="44"/>
        <v>3</v>
      </c>
      <c r="BG263">
        <f t="shared" si="44"/>
        <v>3</v>
      </c>
      <c r="BH263">
        <f t="shared" si="44"/>
        <v>2</v>
      </c>
      <c r="BI263">
        <f t="shared" si="44"/>
        <v>2</v>
      </c>
      <c r="BJ263">
        <f t="shared" si="44"/>
        <v>2</v>
      </c>
      <c r="BK263">
        <f t="shared" si="44"/>
        <v>2</v>
      </c>
      <c r="BL263">
        <f t="shared" si="44"/>
        <v>2</v>
      </c>
      <c r="BM263">
        <f t="shared" si="44"/>
        <v>2</v>
      </c>
      <c r="BN263">
        <f t="shared" si="44"/>
        <v>2</v>
      </c>
      <c r="BO263">
        <f t="shared" si="44"/>
        <v>2</v>
      </c>
      <c r="BP263">
        <f t="shared" si="44"/>
        <v>2</v>
      </c>
      <c r="BQ263">
        <f t="shared" si="44"/>
        <v>1</v>
      </c>
      <c r="BR263">
        <f t="shared" si="44"/>
        <v>1</v>
      </c>
      <c r="BS263">
        <f t="shared" si="44"/>
        <v>1</v>
      </c>
      <c r="BT263">
        <f t="shared" si="44"/>
        <v>1</v>
      </c>
      <c r="BU263">
        <f t="shared" si="43"/>
        <v>1</v>
      </c>
      <c r="BV263">
        <f t="shared" si="43"/>
        <v>1</v>
      </c>
      <c r="BW263">
        <f t="shared" si="43"/>
        <v>1</v>
      </c>
      <c r="BX263">
        <f t="shared" si="43"/>
        <v>1</v>
      </c>
      <c r="BY263">
        <f t="shared" si="43"/>
        <v>0</v>
      </c>
    </row>
    <row r="264" spans="1:77" ht="16.3" thickTop="1" thickBot="1" x14ac:dyDescent="0.3">
      <c r="A264" s="16" t="s">
        <v>652</v>
      </c>
      <c r="B264" s="16" t="s">
        <v>676</v>
      </c>
      <c r="C264" s="16" t="s">
        <v>677</v>
      </c>
      <c r="D264" s="10">
        <f>VLOOKUP(C264, Overview!C$3:D$403, 2, FALSE)</f>
        <v>3</v>
      </c>
      <c r="E264" s="34">
        <f t="shared" si="46"/>
        <v>3.4</v>
      </c>
      <c r="F264" s="33">
        <f>IFERROR(VLOOKUP($C264, 'All Indicators - Breakdown'!$C:$GQ, F$1, FALSE), " ")</f>
        <v>4</v>
      </c>
      <c r="G264" s="33">
        <f>IFERROR(VLOOKUP($C264, 'All Indicators - Breakdown'!$C:$GQ, G$1, FALSE), " ")</f>
        <v>4</v>
      </c>
      <c r="H264" s="33">
        <f>IFERROR(VLOOKUP($C264, 'All Indicators - Breakdown'!$C:$GQ, H$1, FALSE), " ")</f>
        <v>3</v>
      </c>
      <c r="I264" s="33">
        <f>IFERROR(VLOOKUP($C264, 'All Indicators - Breakdown'!$C:$GQ, I$1, FALSE), " ")</f>
        <v>4</v>
      </c>
      <c r="J264" s="33">
        <f>IFERROR(VLOOKUP($C264, 'All Indicators - Breakdown'!$C:$GQ, J$1, FALSE), " ")</f>
        <v>2</v>
      </c>
      <c r="K264" s="33">
        <f>IFERROR(VLOOKUP($C264, 'All Indicators - Breakdown'!$C:$GQ, K$1, FALSE), " ")</f>
        <v>2</v>
      </c>
      <c r="L264" s="33">
        <f>IFERROR(VLOOKUP($C264, 'All Indicators - Breakdown'!$C:$GQ, L$1, FALSE), " ")</f>
        <v>2</v>
      </c>
      <c r="M264" s="33">
        <f>IFERROR(VLOOKUP($C264, 'All Indicators - Breakdown'!$C:$GQ, M$1, FALSE), " ")</f>
        <v>2</v>
      </c>
      <c r="N264" s="33" t="str">
        <f>IFERROR(VLOOKUP($C264, 'All Indicators - Breakdown'!$C:$GQ, N$1, FALSE), " ")</f>
        <v>N/A</v>
      </c>
      <c r="O264" s="33">
        <f>IFERROR(VLOOKUP($C264, 'All Indicators - Breakdown'!$C:$GQ, O$1, FALSE), " ")</f>
        <v>2</v>
      </c>
      <c r="P264" s="33">
        <f>IFERROR(VLOOKUP($C264, 'All Indicators - Breakdown'!$C:$GQ, P$1, FALSE), " ")</f>
        <v>1</v>
      </c>
      <c r="Q264" s="33">
        <f>IFERROR(VLOOKUP($C264, 'All Indicators - Breakdown'!$C:$GQ, Q$1, FALSE), " ")</f>
        <v>1</v>
      </c>
      <c r="R264" s="33">
        <f>IFERROR(VLOOKUP($C264, 'All Indicators - Breakdown'!$C:$GQ, R$1, FALSE), " ")</f>
        <v>2</v>
      </c>
      <c r="S264" s="33">
        <f>IFERROR(VLOOKUP($C264, 'All Indicators - Breakdown'!$C:$GQ, S$1, FALSE), " ")</f>
        <v>2</v>
      </c>
      <c r="T264" s="33">
        <f>IFERROR(VLOOKUP($C264, 'All Indicators - Breakdown'!$C:$GQ, T$1, FALSE), " ")</f>
        <v>2</v>
      </c>
      <c r="U264" s="33">
        <f>IFERROR(VLOOKUP($C264, 'All Indicators - Breakdown'!$C:$GQ, U$1, FALSE), " ")</f>
        <v>3</v>
      </c>
      <c r="V264" s="33">
        <f>IFERROR(VLOOKUP($C264, 'All Indicators - Breakdown'!$C:$GQ, V$1, FALSE), " ")</f>
        <v>1</v>
      </c>
      <c r="W264" s="33">
        <f>IFERROR(VLOOKUP($C264, 'All Indicators - Breakdown'!$C:$GQ, W$1, FALSE), " ")</f>
        <v>3</v>
      </c>
      <c r="X264" s="33">
        <f>IFERROR(VLOOKUP($C264, 'All Indicators - Breakdown'!$C:$GQ, X$1, FALSE), " ")</f>
        <v>1</v>
      </c>
      <c r="Y264" s="33">
        <f>IFERROR(VLOOKUP($C264, 'All Indicators - Breakdown'!$C:$GQ, Y$1, FALSE), " ")</f>
        <v>1</v>
      </c>
      <c r="Z264" s="33">
        <f>IFERROR(VLOOKUP($C264, 'All Indicators - Breakdown'!$C:$GQ, Z$1, FALSE), " ")</f>
        <v>1</v>
      </c>
      <c r="AA264" s="33">
        <f>IFERROR(VLOOKUP($C264, 'All Indicators - Breakdown'!$C:$GQ, AA$1, FALSE), " ")</f>
        <v>1</v>
      </c>
      <c r="AB264" s="33">
        <f>IFERROR(VLOOKUP($C264, 'All Indicators - Breakdown'!$C:$GQ, AB$1, FALSE), " ")</f>
        <v>3</v>
      </c>
      <c r="AC264" s="33">
        <f>IFERROR(VLOOKUP($C264, 'All Indicators - Breakdown'!$C:$GQ, AC$1, FALSE), " ")</f>
        <v>5</v>
      </c>
      <c r="AD264" s="33">
        <f>IFERROR(VLOOKUP($C264, 'All Indicators - Breakdown'!$C:$GQ, AD$1, FALSE), " ")</f>
        <v>1</v>
      </c>
      <c r="AE264" s="33">
        <f>IFERROR(VLOOKUP($C264, 'All Indicators - Breakdown'!$C:$HE, AE$1, FALSE), " ")</f>
        <v>3</v>
      </c>
      <c r="AF264" s="33">
        <f>IFERROR(VLOOKUP($C264, 'All Indicators - Breakdown'!$C:$HE, AF$1, FALSE), " ")</f>
        <v>3</v>
      </c>
      <c r="AG264" s="33">
        <f>IFERROR(VLOOKUP($C264, 'All Indicators - Breakdown'!$C:$HE, AG$1, FALSE), " ")</f>
        <v>4</v>
      </c>
      <c r="AH264" s="33">
        <f>IFERROR(VLOOKUP($C264, 'All Indicators - Breakdown'!$C:$HE, AH$1, FALSE), " ")</f>
        <v>4</v>
      </c>
      <c r="AI264" s="33">
        <f>IFERROR(VLOOKUP($C264, 'All Indicators - Breakdown'!$C:$HE, AI$1, FALSE), " ")</f>
        <v>4</v>
      </c>
      <c r="AJ264" s="33">
        <f>IFERROR(VLOOKUP($C264, 'All Indicators - Breakdown'!$C:$HZ, AJ$1, FALSE), " ")</f>
        <v>4</v>
      </c>
      <c r="AK264" s="33">
        <f>IFERROR(VLOOKUP($C264, 'All Indicators - Breakdown'!$C:$HZ, AK$1, FALSE), " ")</f>
        <v>3</v>
      </c>
      <c r="AL264" s="33">
        <f>IFERROR(VLOOKUP($C264, 'All Indicators - Breakdown'!$C:$HZ, AL$1, FALSE), " ")</f>
        <v>1</v>
      </c>
      <c r="AM264" s="33">
        <f>IFERROR(VLOOKUP($C264, 'All Indicators - Breakdown'!$C:$IU, AM$1, FALSE), " ")</f>
        <v>2</v>
      </c>
      <c r="AN264" s="33">
        <f>IFERROR(VLOOKUP($C264, 'All Indicators - Breakdown'!$C:$IU, AN$1, FALSE), " ")</f>
        <v>1</v>
      </c>
      <c r="AO264" s="33">
        <f>IFERROR(VLOOKUP($C264, 'All Indicators - Breakdown'!$C:$IU, AO$1, FALSE), " ")</f>
        <v>1</v>
      </c>
      <c r="AP264">
        <f t="shared" si="45"/>
        <v>5</v>
      </c>
      <c r="AQ264">
        <f t="shared" si="45"/>
        <v>4</v>
      </c>
      <c r="AR264">
        <f t="shared" si="45"/>
        <v>4</v>
      </c>
      <c r="AS264">
        <f t="shared" si="45"/>
        <v>4</v>
      </c>
      <c r="AT264">
        <f t="shared" si="45"/>
        <v>4</v>
      </c>
      <c r="AU264">
        <f t="shared" si="45"/>
        <v>4</v>
      </c>
      <c r="AV264">
        <f t="shared" si="45"/>
        <v>4</v>
      </c>
      <c r="AW264">
        <f t="shared" si="45"/>
        <v>4</v>
      </c>
      <c r="AX264">
        <f t="shared" si="45"/>
        <v>3</v>
      </c>
      <c r="AY264">
        <f t="shared" si="45"/>
        <v>3</v>
      </c>
      <c r="AZ264">
        <f t="shared" si="45"/>
        <v>3</v>
      </c>
      <c r="BA264">
        <f t="shared" si="45"/>
        <v>3</v>
      </c>
      <c r="BB264">
        <f t="shared" si="45"/>
        <v>3</v>
      </c>
      <c r="BC264">
        <f t="shared" si="45"/>
        <v>3</v>
      </c>
      <c r="BD264">
        <f t="shared" si="45"/>
        <v>3</v>
      </c>
      <c r="BE264">
        <f t="shared" si="45"/>
        <v>2</v>
      </c>
      <c r="BF264">
        <f t="shared" si="44"/>
        <v>2</v>
      </c>
      <c r="BG264">
        <f t="shared" si="44"/>
        <v>2</v>
      </c>
      <c r="BH264">
        <f t="shared" si="44"/>
        <v>2</v>
      </c>
      <c r="BI264">
        <f t="shared" si="44"/>
        <v>2</v>
      </c>
      <c r="BJ264">
        <f t="shared" si="44"/>
        <v>2</v>
      </c>
      <c r="BK264">
        <f t="shared" si="44"/>
        <v>2</v>
      </c>
      <c r="BL264">
        <f t="shared" si="44"/>
        <v>2</v>
      </c>
      <c r="BM264">
        <f t="shared" si="44"/>
        <v>2</v>
      </c>
      <c r="BN264">
        <f t="shared" si="44"/>
        <v>1</v>
      </c>
      <c r="BO264">
        <f t="shared" si="44"/>
        <v>1</v>
      </c>
      <c r="BP264">
        <f t="shared" si="44"/>
        <v>1</v>
      </c>
      <c r="BQ264">
        <f t="shared" si="44"/>
        <v>1</v>
      </c>
      <c r="BR264">
        <f t="shared" si="44"/>
        <v>1</v>
      </c>
      <c r="BS264">
        <f t="shared" si="44"/>
        <v>1</v>
      </c>
      <c r="BT264">
        <f t="shared" si="44"/>
        <v>1</v>
      </c>
      <c r="BU264">
        <f t="shared" si="43"/>
        <v>1</v>
      </c>
      <c r="BV264">
        <f t="shared" si="43"/>
        <v>1</v>
      </c>
      <c r="BW264">
        <f t="shared" si="43"/>
        <v>1</v>
      </c>
      <c r="BX264">
        <f t="shared" si="43"/>
        <v>1</v>
      </c>
      <c r="BY264">
        <f t="shared" si="43"/>
        <v>0</v>
      </c>
    </row>
    <row r="265" spans="1:77" ht="16.3" thickTop="1" thickBot="1" x14ac:dyDescent="0.3">
      <c r="A265" s="16" t="s">
        <v>652</v>
      </c>
      <c r="B265" s="16" t="s">
        <v>678</v>
      </c>
      <c r="C265" s="16" t="s">
        <v>679</v>
      </c>
      <c r="D265" s="10">
        <f>VLOOKUP(C265, Overview!C$3:D$403, 2, FALSE)</f>
        <v>3</v>
      </c>
      <c r="E265" s="34">
        <f t="shared" si="46"/>
        <v>3.9</v>
      </c>
      <c r="F265" s="33">
        <f>IFERROR(VLOOKUP($C265, 'All Indicators - Breakdown'!$C:$GQ, F$1, FALSE), " ")</f>
        <v>4</v>
      </c>
      <c r="G265" s="33">
        <f>IFERROR(VLOOKUP($C265, 'All Indicators - Breakdown'!$C:$GQ, G$1, FALSE), " ")</f>
        <v>5</v>
      </c>
      <c r="H265" s="33">
        <f>IFERROR(VLOOKUP($C265, 'All Indicators - Breakdown'!$C:$GQ, H$1, FALSE), " ")</f>
        <v>3</v>
      </c>
      <c r="I265" s="33">
        <f>IFERROR(VLOOKUP($C265, 'All Indicators - Breakdown'!$C:$GQ, I$1, FALSE), " ")</f>
        <v>4</v>
      </c>
      <c r="J265" s="33">
        <f>IFERROR(VLOOKUP($C265, 'All Indicators - Breakdown'!$C:$GQ, J$1, FALSE), " ")</f>
        <v>3</v>
      </c>
      <c r="K265" s="33">
        <f>IFERROR(VLOOKUP($C265, 'All Indicators - Breakdown'!$C:$GQ, K$1, FALSE), " ")</f>
        <v>2</v>
      </c>
      <c r="L265" s="33">
        <f>IFERROR(VLOOKUP($C265, 'All Indicators - Breakdown'!$C:$GQ, L$1, FALSE), " ")</f>
        <v>2</v>
      </c>
      <c r="M265" s="33">
        <f>IFERROR(VLOOKUP($C265, 'All Indicators - Breakdown'!$C:$GQ, M$1, FALSE), " ")</f>
        <v>4</v>
      </c>
      <c r="N265" s="33" t="str">
        <f>IFERROR(VLOOKUP($C265, 'All Indicators - Breakdown'!$C:$GQ, N$1, FALSE), " ")</f>
        <v>N/A</v>
      </c>
      <c r="O265" s="33">
        <f>IFERROR(VLOOKUP($C265, 'All Indicators - Breakdown'!$C:$GQ, O$1, FALSE), " ")</f>
        <v>3</v>
      </c>
      <c r="P265" s="33">
        <f>IFERROR(VLOOKUP($C265, 'All Indicators - Breakdown'!$C:$GQ, P$1, FALSE), " ")</f>
        <v>2</v>
      </c>
      <c r="Q265" s="33">
        <f>IFERROR(VLOOKUP($C265, 'All Indicators - Breakdown'!$C:$GQ, Q$1, FALSE), " ")</f>
        <v>1</v>
      </c>
      <c r="R265" s="33">
        <f>IFERROR(VLOOKUP($C265, 'All Indicators - Breakdown'!$C:$GQ, R$1, FALSE), " ")</f>
        <v>2</v>
      </c>
      <c r="S265" s="33">
        <f>IFERROR(VLOOKUP($C265, 'All Indicators - Breakdown'!$C:$GQ, S$1, FALSE), " ")</f>
        <v>2</v>
      </c>
      <c r="T265" s="33">
        <f>IFERROR(VLOOKUP($C265, 'All Indicators - Breakdown'!$C:$GQ, T$1, FALSE), " ")</f>
        <v>3</v>
      </c>
      <c r="U265" s="33">
        <f>IFERROR(VLOOKUP($C265, 'All Indicators - Breakdown'!$C:$GQ, U$1, FALSE), " ")</f>
        <v>5</v>
      </c>
      <c r="V265" s="33">
        <f>IFERROR(VLOOKUP($C265, 'All Indicators - Breakdown'!$C:$GQ, V$1, FALSE), " ")</f>
        <v>4</v>
      </c>
      <c r="W265" s="33">
        <f>IFERROR(VLOOKUP($C265, 'All Indicators - Breakdown'!$C:$GQ, W$1, FALSE), " ")</f>
        <v>4</v>
      </c>
      <c r="X265" s="33">
        <f>IFERROR(VLOOKUP($C265, 'All Indicators - Breakdown'!$C:$GQ, X$1, FALSE), " ")</f>
        <v>1</v>
      </c>
      <c r="Y265" s="33">
        <f>IFERROR(VLOOKUP($C265, 'All Indicators - Breakdown'!$C:$GQ, Y$1, FALSE), " ")</f>
        <v>1</v>
      </c>
      <c r="Z265" s="33">
        <f>IFERROR(VLOOKUP($C265, 'All Indicators - Breakdown'!$C:$GQ, Z$1, FALSE), " ")</f>
        <v>3</v>
      </c>
      <c r="AA265" s="33">
        <f>IFERROR(VLOOKUP($C265, 'All Indicators - Breakdown'!$C:$GQ, AA$1, FALSE), " ")</f>
        <v>2</v>
      </c>
      <c r="AB265" s="33">
        <f>IFERROR(VLOOKUP($C265, 'All Indicators - Breakdown'!$C:$GQ, AB$1, FALSE), " ")</f>
        <v>3</v>
      </c>
      <c r="AC265" s="33">
        <f>IFERROR(VLOOKUP($C265, 'All Indicators - Breakdown'!$C:$GQ, AC$1, FALSE), " ")</f>
        <v>5</v>
      </c>
      <c r="AD265" s="33">
        <f>IFERROR(VLOOKUP($C265, 'All Indicators - Breakdown'!$C:$GQ, AD$1, FALSE), " ")</f>
        <v>2</v>
      </c>
      <c r="AE265" s="33">
        <f>IFERROR(VLOOKUP($C265, 'All Indicators - Breakdown'!$C:$HE, AE$1, FALSE), " ")</f>
        <v>4</v>
      </c>
      <c r="AF265" s="33">
        <f>IFERROR(VLOOKUP($C265, 'All Indicators - Breakdown'!$C:$HE, AF$1, FALSE), " ")</f>
        <v>3</v>
      </c>
      <c r="AG265" s="33">
        <f>IFERROR(VLOOKUP($C265, 'All Indicators - Breakdown'!$C:$HE, AG$1, FALSE), " ")</f>
        <v>4</v>
      </c>
      <c r="AH265" s="33">
        <f>IFERROR(VLOOKUP($C265, 'All Indicators - Breakdown'!$C:$HE, AH$1, FALSE), " ")</f>
        <v>4</v>
      </c>
      <c r="AI265" s="33">
        <f>IFERROR(VLOOKUP($C265, 'All Indicators - Breakdown'!$C:$HE, AI$1, FALSE), " ")</f>
        <v>4</v>
      </c>
      <c r="AJ265" s="33">
        <f>IFERROR(VLOOKUP($C265, 'All Indicators - Breakdown'!$C:$HZ, AJ$1, FALSE), " ")</f>
        <v>4</v>
      </c>
      <c r="AK265" s="33">
        <f>IFERROR(VLOOKUP($C265, 'All Indicators - Breakdown'!$C:$HZ, AK$1, FALSE), " ")</f>
        <v>3</v>
      </c>
      <c r="AL265" s="33">
        <f>IFERROR(VLOOKUP($C265, 'All Indicators - Breakdown'!$C:$HZ, AL$1, FALSE), " ")</f>
        <v>1</v>
      </c>
      <c r="AM265" s="33">
        <f>IFERROR(VLOOKUP($C265, 'All Indicators - Breakdown'!$C:$IU, AM$1, FALSE), " ")</f>
        <v>1</v>
      </c>
      <c r="AN265" s="33">
        <f>IFERROR(VLOOKUP($C265, 'All Indicators - Breakdown'!$C:$IU, AN$1, FALSE), " ")</f>
        <v>1</v>
      </c>
      <c r="AO265" s="33">
        <f>IFERROR(VLOOKUP($C265, 'All Indicators - Breakdown'!$C:$IU, AO$1, FALSE), " ")</f>
        <v>1</v>
      </c>
      <c r="AP265">
        <f t="shared" si="45"/>
        <v>5</v>
      </c>
      <c r="AQ265">
        <f t="shared" si="45"/>
        <v>5</v>
      </c>
      <c r="AR265">
        <f t="shared" si="45"/>
        <v>5</v>
      </c>
      <c r="AS265">
        <f t="shared" si="45"/>
        <v>4</v>
      </c>
      <c r="AT265">
        <f t="shared" si="45"/>
        <v>4</v>
      </c>
      <c r="AU265">
        <f t="shared" si="45"/>
        <v>4</v>
      </c>
      <c r="AV265">
        <f t="shared" si="45"/>
        <v>4</v>
      </c>
      <c r="AW265">
        <f t="shared" si="45"/>
        <v>4</v>
      </c>
      <c r="AX265">
        <f t="shared" si="45"/>
        <v>4</v>
      </c>
      <c r="AY265">
        <f t="shared" si="45"/>
        <v>4</v>
      </c>
      <c r="AZ265">
        <f t="shared" si="45"/>
        <v>4</v>
      </c>
      <c r="BA265">
        <f t="shared" si="45"/>
        <v>4</v>
      </c>
      <c r="BB265">
        <f t="shared" si="45"/>
        <v>4</v>
      </c>
      <c r="BC265">
        <f t="shared" si="45"/>
        <v>3</v>
      </c>
      <c r="BD265">
        <f t="shared" si="45"/>
        <v>3</v>
      </c>
      <c r="BE265">
        <f t="shared" si="45"/>
        <v>3</v>
      </c>
      <c r="BF265">
        <f t="shared" si="44"/>
        <v>3</v>
      </c>
      <c r="BG265">
        <f t="shared" si="44"/>
        <v>3</v>
      </c>
      <c r="BH265">
        <f t="shared" si="44"/>
        <v>3</v>
      </c>
      <c r="BI265">
        <f t="shared" si="44"/>
        <v>3</v>
      </c>
      <c r="BJ265">
        <f t="shared" si="44"/>
        <v>3</v>
      </c>
      <c r="BK265">
        <f t="shared" si="44"/>
        <v>2</v>
      </c>
      <c r="BL265">
        <f t="shared" si="44"/>
        <v>2</v>
      </c>
      <c r="BM265">
        <f t="shared" si="44"/>
        <v>2</v>
      </c>
      <c r="BN265">
        <f t="shared" si="44"/>
        <v>2</v>
      </c>
      <c r="BO265">
        <f t="shared" si="44"/>
        <v>2</v>
      </c>
      <c r="BP265">
        <f t="shared" si="44"/>
        <v>2</v>
      </c>
      <c r="BQ265">
        <f t="shared" si="44"/>
        <v>2</v>
      </c>
      <c r="BR265">
        <f t="shared" si="44"/>
        <v>1</v>
      </c>
      <c r="BS265">
        <f t="shared" si="44"/>
        <v>1</v>
      </c>
      <c r="BT265">
        <f t="shared" si="44"/>
        <v>1</v>
      </c>
      <c r="BU265">
        <f t="shared" si="43"/>
        <v>1</v>
      </c>
      <c r="BV265">
        <f t="shared" si="43"/>
        <v>1</v>
      </c>
      <c r="BW265">
        <f t="shared" si="43"/>
        <v>1</v>
      </c>
      <c r="BX265">
        <f t="shared" si="43"/>
        <v>1</v>
      </c>
      <c r="BY265">
        <f t="shared" si="43"/>
        <v>0</v>
      </c>
    </row>
    <row r="266" spans="1:77" ht="16.3" thickTop="1" thickBot="1" x14ac:dyDescent="0.3">
      <c r="A266" s="16" t="s">
        <v>652</v>
      </c>
      <c r="B266" s="16" t="s">
        <v>680</v>
      </c>
      <c r="C266" s="16" t="s">
        <v>681</v>
      </c>
      <c r="D266" s="10">
        <f>VLOOKUP(C266, Overview!C$3:D$403, 2, FALSE)</f>
        <v>3</v>
      </c>
      <c r="E266" s="34">
        <f t="shared" si="46"/>
        <v>4.0999999999999996</v>
      </c>
      <c r="F266" s="33">
        <f>IFERROR(VLOOKUP($C266, 'All Indicators - Breakdown'!$C:$GQ, F$1, FALSE), " ")</f>
        <v>4</v>
      </c>
      <c r="G266" s="33">
        <f>IFERROR(VLOOKUP($C266, 'All Indicators - Breakdown'!$C:$GQ, G$1, FALSE), " ")</f>
        <v>5</v>
      </c>
      <c r="H266" s="33">
        <f>IFERROR(VLOOKUP($C266, 'All Indicators - Breakdown'!$C:$GQ, H$1, FALSE), " ")</f>
        <v>4</v>
      </c>
      <c r="I266" s="33">
        <f>IFERROR(VLOOKUP($C266, 'All Indicators - Breakdown'!$C:$GQ, I$1, FALSE), " ")</f>
        <v>4</v>
      </c>
      <c r="J266" s="33">
        <f>IFERROR(VLOOKUP($C266, 'All Indicators - Breakdown'!$C:$GQ, J$1, FALSE), " ")</f>
        <v>3</v>
      </c>
      <c r="K266" s="33">
        <f>IFERROR(VLOOKUP($C266, 'All Indicators - Breakdown'!$C:$GQ, K$1, FALSE), " ")</f>
        <v>2</v>
      </c>
      <c r="L266" s="33">
        <f>IFERROR(VLOOKUP($C266, 'All Indicators - Breakdown'!$C:$GQ, L$1, FALSE), " ")</f>
        <v>2</v>
      </c>
      <c r="M266" s="33">
        <f>IFERROR(VLOOKUP($C266, 'All Indicators - Breakdown'!$C:$GQ, M$1, FALSE), " ")</f>
        <v>4</v>
      </c>
      <c r="N266" s="33" t="str">
        <f>IFERROR(VLOOKUP($C266, 'All Indicators - Breakdown'!$C:$GQ, N$1, FALSE), " ")</f>
        <v>N/A</v>
      </c>
      <c r="O266" s="33">
        <f>IFERROR(VLOOKUP($C266, 'All Indicators - Breakdown'!$C:$GQ, O$1, FALSE), " ")</f>
        <v>4</v>
      </c>
      <c r="P266" s="33">
        <f>IFERROR(VLOOKUP($C266, 'All Indicators - Breakdown'!$C:$GQ, P$1, FALSE), " ")</f>
        <v>2</v>
      </c>
      <c r="Q266" s="33">
        <f>IFERROR(VLOOKUP($C266, 'All Indicators - Breakdown'!$C:$GQ, Q$1, FALSE), " ")</f>
        <v>1</v>
      </c>
      <c r="R266" s="33">
        <f>IFERROR(VLOOKUP($C266, 'All Indicators - Breakdown'!$C:$GQ, R$1, FALSE), " ")</f>
        <v>2</v>
      </c>
      <c r="S266" s="33">
        <f>IFERROR(VLOOKUP($C266, 'All Indicators - Breakdown'!$C:$GQ, S$1, FALSE), " ")</f>
        <v>3</v>
      </c>
      <c r="T266" s="33">
        <f>IFERROR(VLOOKUP($C266, 'All Indicators - Breakdown'!$C:$GQ, T$1, FALSE), " ")</f>
        <v>3</v>
      </c>
      <c r="U266" s="33">
        <f>IFERROR(VLOOKUP($C266, 'All Indicators - Breakdown'!$C:$GQ, U$1, FALSE), " ")</f>
        <v>5</v>
      </c>
      <c r="V266" s="33">
        <f>IFERROR(VLOOKUP($C266, 'All Indicators - Breakdown'!$C:$GQ, V$1, FALSE), " ")</f>
        <v>4</v>
      </c>
      <c r="W266" s="33">
        <f>IFERROR(VLOOKUP($C266, 'All Indicators - Breakdown'!$C:$GQ, W$1, FALSE), " ")</f>
        <v>3</v>
      </c>
      <c r="X266" s="33">
        <f>IFERROR(VLOOKUP($C266, 'All Indicators - Breakdown'!$C:$GQ, X$1, FALSE), " ")</f>
        <v>1</v>
      </c>
      <c r="Y266" s="33">
        <f>IFERROR(VLOOKUP($C266, 'All Indicators - Breakdown'!$C:$GQ, Y$1, FALSE), " ")</f>
        <v>1</v>
      </c>
      <c r="Z266" s="33">
        <f>IFERROR(VLOOKUP($C266, 'All Indicators - Breakdown'!$C:$GQ, Z$1, FALSE), " ")</f>
        <v>3</v>
      </c>
      <c r="AA266" s="33">
        <f>IFERROR(VLOOKUP($C266, 'All Indicators - Breakdown'!$C:$GQ, AA$1, FALSE), " ")</f>
        <v>2</v>
      </c>
      <c r="AB266" s="33">
        <f>IFERROR(VLOOKUP($C266, 'All Indicators - Breakdown'!$C:$GQ, AB$1, FALSE), " ")</f>
        <v>3</v>
      </c>
      <c r="AC266" s="33">
        <f>IFERROR(VLOOKUP($C266, 'All Indicators - Breakdown'!$C:$GQ, AC$1, FALSE), " ")</f>
        <v>5</v>
      </c>
      <c r="AD266" s="33">
        <f>IFERROR(VLOOKUP($C266, 'All Indicators - Breakdown'!$C:$GQ, AD$1, FALSE), " ")</f>
        <v>2</v>
      </c>
      <c r="AE266" s="33">
        <f>IFERROR(VLOOKUP($C266, 'All Indicators - Breakdown'!$C:$HE, AE$1, FALSE), " ")</f>
        <v>4</v>
      </c>
      <c r="AF266" s="33">
        <f>IFERROR(VLOOKUP($C266, 'All Indicators - Breakdown'!$C:$HE, AF$1, FALSE), " ")</f>
        <v>3</v>
      </c>
      <c r="AG266" s="33">
        <f>IFERROR(VLOOKUP($C266, 'All Indicators - Breakdown'!$C:$HE, AG$1, FALSE), " ")</f>
        <v>4</v>
      </c>
      <c r="AH266" s="33">
        <f>IFERROR(VLOOKUP($C266, 'All Indicators - Breakdown'!$C:$HE, AH$1, FALSE), " ")</f>
        <v>4</v>
      </c>
      <c r="AI266" s="33">
        <f>IFERROR(VLOOKUP($C266, 'All Indicators - Breakdown'!$C:$HE, AI$1, FALSE), " ")</f>
        <v>4</v>
      </c>
      <c r="AJ266" s="33">
        <f>IFERROR(VLOOKUP($C266, 'All Indicators - Breakdown'!$C:$HZ, AJ$1, FALSE), " ")</f>
        <v>4</v>
      </c>
      <c r="AK266" s="33">
        <f>IFERROR(VLOOKUP($C266, 'All Indicators - Breakdown'!$C:$HZ, AK$1, FALSE), " ")</f>
        <v>4</v>
      </c>
      <c r="AL266" s="33">
        <f>IFERROR(VLOOKUP($C266, 'All Indicators - Breakdown'!$C:$HZ, AL$1, FALSE), " ")</f>
        <v>1</v>
      </c>
      <c r="AM266" s="33">
        <f>IFERROR(VLOOKUP($C266, 'All Indicators - Breakdown'!$C:$IU, AM$1, FALSE), " ")</f>
        <v>2</v>
      </c>
      <c r="AN266" s="33">
        <f>IFERROR(VLOOKUP($C266, 'All Indicators - Breakdown'!$C:$IU, AN$1, FALSE), " ")</f>
        <v>1</v>
      </c>
      <c r="AO266" s="33">
        <f>IFERROR(VLOOKUP($C266, 'All Indicators - Breakdown'!$C:$IU, AO$1, FALSE), " ")</f>
        <v>1</v>
      </c>
      <c r="AP266">
        <f t="shared" si="45"/>
        <v>5</v>
      </c>
      <c r="AQ266">
        <f t="shared" si="45"/>
        <v>5</v>
      </c>
      <c r="AR266">
        <f t="shared" si="45"/>
        <v>5</v>
      </c>
      <c r="AS266">
        <f t="shared" si="45"/>
        <v>4</v>
      </c>
      <c r="AT266">
        <f t="shared" si="45"/>
        <v>4</v>
      </c>
      <c r="AU266">
        <f t="shared" si="45"/>
        <v>4</v>
      </c>
      <c r="AV266">
        <f t="shared" si="45"/>
        <v>4</v>
      </c>
      <c r="AW266">
        <f t="shared" si="45"/>
        <v>4</v>
      </c>
      <c r="AX266">
        <f t="shared" si="45"/>
        <v>4</v>
      </c>
      <c r="AY266">
        <f t="shared" si="45"/>
        <v>4</v>
      </c>
      <c r="AZ266">
        <f t="shared" si="45"/>
        <v>4</v>
      </c>
      <c r="BA266">
        <f t="shared" si="45"/>
        <v>4</v>
      </c>
      <c r="BB266">
        <f t="shared" si="45"/>
        <v>4</v>
      </c>
      <c r="BC266">
        <f t="shared" si="45"/>
        <v>4</v>
      </c>
      <c r="BD266">
        <f t="shared" si="45"/>
        <v>4</v>
      </c>
      <c r="BE266">
        <f t="shared" si="45"/>
        <v>3</v>
      </c>
      <c r="BF266">
        <f t="shared" si="44"/>
        <v>3</v>
      </c>
      <c r="BG266">
        <f t="shared" si="44"/>
        <v>3</v>
      </c>
      <c r="BH266">
        <f t="shared" si="44"/>
        <v>3</v>
      </c>
      <c r="BI266">
        <f t="shared" si="44"/>
        <v>3</v>
      </c>
      <c r="BJ266">
        <f t="shared" si="44"/>
        <v>3</v>
      </c>
      <c r="BK266">
        <f t="shared" si="44"/>
        <v>3</v>
      </c>
      <c r="BL266">
        <f t="shared" si="44"/>
        <v>2</v>
      </c>
      <c r="BM266">
        <f t="shared" si="44"/>
        <v>2</v>
      </c>
      <c r="BN266">
        <f t="shared" si="44"/>
        <v>2</v>
      </c>
      <c r="BO266">
        <f t="shared" si="44"/>
        <v>2</v>
      </c>
      <c r="BP266">
        <f t="shared" si="44"/>
        <v>2</v>
      </c>
      <c r="BQ266">
        <f t="shared" si="44"/>
        <v>2</v>
      </c>
      <c r="BR266">
        <f t="shared" si="44"/>
        <v>2</v>
      </c>
      <c r="BS266">
        <f t="shared" si="44"/>
        <v>1</v>
      </c>
      <c r="BT266">
        <f t="shared" si="44"/>
        <v>1</v>
      </c>
      <c r="BU266">
        <f t="shared" si="43"/>
        <v>1</v>
      </c>
      <c r="BV266">
        <f t="shared" si="43"/>
        <v>1</v>
      </c>
      <c r="BW266">
        <f t="shared" si="43"/>
        <v>1</v>
      </c>
      <c r="BX266">
        <f t="shared" si="43"/>
        <v>1</v>
      </c>
      <c r="BY266">
        <f t="shared" si="43"/>
        <v>0</v>
      </c>
    </row>
    <row r="267" spans="1:77" ht="16.3" thickTop="1" thickBot="1" x14ac:dyDescent="0.3">
      <c r="A267" s="16" t="s">
        <v>652</v>
      </c>
      <c r="B267" s="16" t="s">
        <v>682</v>
      </c>
      <c r="C267" s="16" t="s">
        <v>683</v>
      </c>
      <c r="D267" s="10">
        <f>VLOOKUP(C267, Overview!C$3:D$403, 2, FALSE)</f>
        <v>2</v>
      </c>
      <c r="E267" s="34">
        <f t="shared" si="46"/>
        <v>2.5</v>
      </c>
      <c r="F267" s="33">
        <f>IFERROR(VLOOKUP($C267, 'All Indicators - Breakdown'!$C:$GQ, F$1, FALSE), " ")</f>
        <v>1</v>
      </c>
      <c r="G267" s="33">
        <f>IFERROR(VLOOKUP($C267, 'All Indicators - Breakdown'!$C:$GQ, G$1, FALSE), " ")</f>
        <v>1</v>
      </c>
      <c r="H267" s="33">
        <f>IFERROR(VLOOKUP($C267, 'All Indicators - Breakdown'!$C:$GQ, H$1, FALSE), " ")</f>
        <v>3</v>
      </c>
      <c r="I267" s="33">
        <f>IFERROR(VLOOKUP($C267, 'All Indicators - Breakdown'!$C:$GQ, I$1, FALSE), " ")</f>
        <v>3</v>
      </c>
      <c r="J267" s="33">
        <f>IFERROR(VLOOKUP($C267, 'All Indicators - Breakdown'!$C:$GQ, J$1, FALSE), " ")</f>
        <v>2</v>
      </c>
      <c r="K267" s="33">
        <f>IFERROR(VLOOKUP($C267, 'All Indicators - Breakdown'!$C:$GQ, K$1, FALSE), " ")</f>
        <v>1</v>
      </c>
      <c r="L267" s="33">
        <f>IFERROR(VLOOKUP($C267, 'All Indicators - Breakdown'!$C:$GQ, L$1, FALSE), " ")</f>
        <v>1</v>
      </c>
      <c r="M267" s="33">
        <f>IFERROR(VLOOKUP($C267, 'All Indicators - Breakdown'!$C:$GQ, M$1, FALSE), " ")</f>
        <v>1</v>
      </c>
      <c r="N267" s="33" t="str">
        <f>IFERROR(VLOOKUP($C267, 'All Indicators - Breakdown'!$C:$GQ, N$1, FALSE), " ")</f>
        <v>N/A</v>
      </c>
      <c r="O267" s="33">
        <f>IFERROR(VLOOKUP($C267, 'All Indicators - Breakdown'!$C:$GQ, O$1, FALSE), " ")</f>
        <v>2</v>
      </c>
      <c r="P267" s="33">
        <f>IFERROR(VLOOKUP($C267, 'All Indicators - Breakdown'!$C:$GQ, P$1, FALSE), " ")</f>
        <v>1</v>
      </c>
      <c r="Q267" s="33">
        <f>IFERROR(VLOOKUP($C267, 'All Indicators - Breakdown'!$C:$GQ, Q$1, FALSE), " ")</f>
        <v>1</v>
      </c>
      <c r="R267" s="33">
        <f>IFERROR(VLOOKUP($C267, 'All Indicators - Breakdown'!$C:$GQ, R$1, FALSE), " ")</f>
        <v>2</v>
      </c>
      <c r="S267" s="33">
        <f>IFERROR(VLOOKUP($C267, 'All Indicators - Breakdown'!$C:$GQ, S$1, FALSE), " ")</f>
        <v>1</v>
      </c>
      <c r="T267" s="33">
        <f>IFERROR(VLOOKUP($C267, 'All Indicators - Breakdown'!$C:$GQ, T$1, FALSE), " ")</f>
        <v>2</v>
      </c>
      <c r="U267" s="33">
        <f>IFERROR(VLOOKUP($C267, 'All Indicators - Breakdown'!$C:$GQ, U$1, FALSE), " ")</f>
        <v>1</v>
      </c>
      <c r="V267" s="33">
        <f>IFERROR(VLOOKUP($C267, 'All Indicators - Breakdown'!$C:$GQ, V$1, FALSE), " ")</f>
        <v>1</v>
      </c>
      <c r="W267" s="33">
        <f>IFERROR(VLOOKUP($C267, 'All Indicators - Breakdown'!$C:$GQ, W$1, FALSE), " ")</f>
        <v>2</v>
      </c>
      <c r="X267" s="33">
        <f>IFERROR(VLOOKUP($C267, 'All Indicators - Breakdown'!$C:$GQ, X$1, FALSE), " ")</f>
        <v>1</v>
      </c>
      <c r="Y267" s="33">
        <f>IFERROR(VLOOKUP($C267, 'All Indicators - Breakdown'!$C:$GQ, Y$1, FALSE), " ")</f>
        <v>4</v>
      </c>
      <c r="Z267" s="33">
        <f>IFERROR(VLOOKUP($C267, 'All Indicators - Breakdown'!$C:$GQ, Z$1, FALSE), " ")</f>
        <v>1</v>
      </c>
      <c r="AA267" s="33">
        <f>IFERROR(VLOOKUP($C267, 'All Indicators - Breakdown'!$C:$GQ, AA$1, FALSE), " ")</f>
        <v>1</v>
      </c>
      <c r="AB267" s="33">
        <f>IFERROR(VLOOKUP($C267, 'All Indicators - Breakdown'!$C:$GQ, AB$1, FALSE), " ")</f>
        <v>2</v>
      </c>
      <c r="AC267" s="33">
        <f>IFERROR(VLOOKUP($C267, 'All Indicators - Breakdown'!$C:$GQ, AC$1, FALSE), " ")</f>
        <v>4</v>
      </c>
      <c r="AD267" s="33">
        <f>IFERROR(VLOOKUP($C267, 'All Indicators - Breakdown'!$C:$GQ, AD$1, FALSE), " ")</f>
        <v>1</v>
      </c>
      <c r="AE267" s="33">
        <f>IFERROR(VLOOKUP($C267, 'All Indicators - Breakdown'!$C:$HE, AE$1, FALSE), " ")</f>
        <v>1</v>
      </c>
      <c r="AF267" s="33">
        <f>IFERROR(VLOOKUP($C267, 'All Indicators - Breakdown'!$C:$HE, AF$1, FALSE), " ")</f>
        <v>2</v>
      </c>
      <c r="AG267" s="33">
        <f>IFERROR(VLOOKUP($C267, 'All Indicators - Breakdown'!$C:$HE, AG$1, FALSE), " ")</f>
        <v>3</v>
      </c>
      <c r="AH267" s="33">
        <f>IFERROR(VLOOKUP($C267, 'All Indicators - Breakdown'!$C:$HE, AH$1, FALSE), " ")</f>
        <v>4</v>
      </c>
      <c r="AI267" s="33">
        <f>IFERROR(VLOOKUP($C267, 'All Indicators - Breakdown'!$C:$HE, AI$1, FALSE), " ")</f>
        <v>4</v>
      </c>
      <c r="AJ267" s="33" t="str">
        <f>IFERROR(VLOOKUP($C267, 'All Indicators - Breakdown'!$C:$HZ, AJ$1, FALSE), " ")</f>
        <v>N/A</v>
      </c>
      <c r="AK267" s="33" t="str">
        <f>IFERROR(VLOOKUP($C267, 'All Indicators - Breakdown'!$C:$HZ, AK$1, FALSE), " ")</f>
        <v>N/A</v>
      </c>
      <c r="AL267" s="33" t="str">
        <f>IFERROR(VLOOKUP($C267, 'All Indicators - Breakdown'!$C:$HZ, AL$1, FALSE), " ")</f>
        <v>N/A</v>
      </c>
      <c r="AM267" s="33" t="str">
        <f>IFERROR(VLOOKUP($C267, 'All Indicators - Breakdown'!$C:$IU, AM$1, FALSE), " ")</f>
        <v>N/A</v>
      </c>
      <c r="AN267" s="33">
        <f>IFERROR(VLOOKUP($C267, 'All Indicators - Breakdown'!$C:$IU, AN$1, FALSE), " ")</f>
        <v>1</v>
      </c>
      <c r="AO267" s="33">
        <f>IFERROR(VLOOKUP($C267, 'All Indicators - Breakdown'!$C:$IU, AO$1, FALSE), " ")</f>
        <v>1</v>
      </c>
      <c r="AP267">
        <f t="shared" si="45"/>
        <v>4</v>
      </c>
      <c r="AQ267">
        <f t="shared" si="45"/>
        <v>4</v>
      </c>
      <c r="AR267">
        <f t="shared" si="45"/>
        <v>4</v>
      </c>
      <c r="AS267">
        <f t="shared" si="45"/>
        <v>4</v>
      </c>
      <c r="AT267">
        <f t="shared" si="45"/>
        <v>3</v>
      </c>
      <c r="AU267">
        <f t="shared" si="45"/>
        <v>3</v>
      </c>
      <c r="AV267">
        <f t="shared" si="45"/>
        <v>3</v>
      </c>
      <c r="AW267">
        <f t="shared" si="45"/>
        <v>2</v>
      </c>
      <c r="AX267">
        <f t="shared" si="45"/>
        <v>2</v>
      </c>
      <c r="AY267">
        <f t="shared" si="45"/>
        <v>2</v>
      </c>
      <c r="AZ267">
        <f t="shared" si="45"/>
        <v>2</v>
      </c>
      <c r="BA267">
        <f t="shared" si="45"/>
        <v>2</v>
      </c>
      <c r="BB267">
        <f t="shared" si="45"/>
        <v>2</v>
      </c>
      <c r="BC267">
        <f t="shared" si="45"/>
        <v>2</v>
      </c>
      <c r="BD267">
        <f t="shared" si="45"/>
        <v>1</v>
      </c>
      <c r="BE267">
        <f t="shared" ref="BE267:BT282" si="47">IFERROR(LARGE($F267:$AO267, BE$1), 0)</f>
        <v>1</v>
      </c>
      <c r="BF267">
        <f t="shared" si="47"/>
        <v>1</v>
      </c>
      <c r="BG267">
        <f t="shared" si="47"/>
        <v>1</v>
      </c>
      <c r="BH267">
        <f t="shared" si="47"/>
        <v>1</v>
      </c>
      <c r="BI267">
        <f t="shared" si="47"/>
        <v>1</v>
      </c>
      <c r="BJ267">
        <f t="shared" si="47"/>
        <v>1</v>
      </c>
      <c r="BK267">
        <f t="shared" si="47"/>
        <v>1</v>
      </c>
      <c r="BL267">
        <f t="shared" si="47"/>
        <v>1</v>
      </c>
      <c r="BM267">
        <f t="shared" si="47"/>
        <v>1</v>
      </c>
      <c r="BN267">
        <f t="shared" si="47"/>
        <v>1</v>
      </c>
      <c r="BO267">
        <f t="shared" si="47"/>
        <v>1</v>
      </c>
      <c r="BP267">
        <f t="shared" si="47"/>
        <v>1</v>
      </c>
      <c r="BQ267">
        <f t="shared" si="47"/>
        <v>1</v>
      </c>
      <c r="BR267">
        <f t="shared" si="47"/>
        <v>1</v>
      </c>
      <c r="BS267">
        <f t="shared" si="47"/>
        <v>1</v>
      </c>
      <c r="BT267">
        <f t="shared" si="47"/>
        <v>1</v>
      </c>
      <c r="BU267">
        <f t="shared" si="43"/>
        <v>0</v>
      </c>
      <c r="BV267">
        <f t="shared" si="43"/>
        <v>0</v>
      </c>
      <c r="BW267">
        <f t="shared" si="43"/>
        <v>0</v>
      </c>
      <c r="BX267">
        <f t="shared" si="43"/>
        <v>0</v>
      </c>
      <c r="BY267">
        <f t="shared" si="43"/>
        <v>0</v>
      </c>
    </row>
    <row r="268" spans="1:77" ht="16.3" thickTop="1" thickBot="1" x14ac:dyDescent="0.3">
      <c r="A268" s="16" t="s">
        <v>684</v>
      </c>
      <c r="B268" s="16" t="s">
        <v>684</v>
      </c>
      <c r="C268" s="16" t="s">
        <v>685</v>
      </c>
      <c r="D268" s="10">
        <f>VLOOKUP(C268, Overview!C$3:D$403, 2, FALSE)</f>
        <v>3</v>
      </c>
      <c r="E268" s="34">
        <f t="shared" si="46"/>
        <v>3.4</v>
      </c>
      <c r="F268" s="33">
        <f>IFERROR(VLOOKUP($C268, 'All Indicators - Breakdown'!$C:$GQ, F$1, FALSE), " ")</f>
        <v>4</v>
      </c>
      <c r="G268" s="33">
        <f>IFERROR(VLOOKUP($C268, 'All Indicators - Breakdown'!$C:$GQ, G$1, FALSE), " ")</f>
        <v>5</v>
      </c>
      <c r="H268" s="33">
        <f>IFERROR(VLOOKUP($C268, 'All Indicators - Breakdown'!$C:$GQ, H$1, FALSE), " ")</f>
        <v>3</v>
      </c>
      <c r="I268" s="33">
        <f>IFERROR(VLOOKUP($C268, 'All Indicators - Breakdown'!$C:$GQ, I$1, FALSE), " ")</f>
        <v>3</v>
      </c>
      <c r="J268" s="33">
        <f>IFERROR(VLOOKUP($C268, 'All Indicators - Breakdown'!$C:$GQ, J$1, FALSE), " ")</f>
        <v>2</v>
      </c>
      <c r="K268" s="33">
        <f>IFERROR(VLOOKUP($C268, 'All Indicators - Breakdown'!$C:$GQ, K$1, FALSE), " ")</f>
        <v>1</v>
      </c>
      <c r="L268" s="33">
        <f>IFERROR(VLOOKUP($C268, 'All Indicators - Breakdown'!$C:$GQ, L$1, FALSE), " ")</f>
        <v>1</v>
      </c>
      <c r="M268" s="33">
        <f>IFERROR(VLOOKUP($C268, 'All Indicators - Breakdown'!$C:$GQ, M$1, FALSE), " ")</f>
        <v>2</v>
      </c>
      <c r="N268" s="33" t="str">
        <f>IFERROR(VLOOKUP($C268, 'All Indicators - Breakdown'!$C:$GQ, N$1, FALSE), " ")</f>
        <v>N/A</v>
      </c>
      <c r="O268" s="33">
        <f>IFERROR(VLOOKUP($C268, 'All Indicators - Breakdown'!$C:$GQ, O$1, FALSE), " ")</f>
        <v>1</v>
      </c>
      <c r="P268" s="33">
        <f>IFERROR(VLOOKUP($C268, 'All Indicators - Breakdown'!$C:$GQ, P$1, FALSE), " ")</f>
        <v>2</v>
      </c>
      <c r="Q268" s="33">
        <f>IFERROR(VLOOKUP($C268, 'All Indicators - Breakdown'!$C:$GQ, Q$1, FALSE), " ")</f>
        <v>1</v>
      </c>
      <c r="R268" s="33">
        <f>IFERROR(VLOOKUP($C268, 'All Indicators - Breakdown'!$C:$GQ, R$1, FALSE), " ")</f>
        <v>2</v>
      </c>
      <c r="S268" s="33">
        <f>IFERROR(VLOOKUP($C268, 'All Indicators - Breakdown'!$C:$GQ, S$1, FALSE), " ")</f>
        <v>3</v>
      </c>
      <c r="T268" s="33">
        <f>IFERROR(VLOOKUP($C268, 'All Indicators - Breakdown'!$C:$GQ, T$1, FALSE), " ")</f>
        <v>2</v>
      </c>
      <c r="U268" s="33">
        <f>IFERROR(VLOOKUP($C268, 'All Indicators - Breakdown'!$C:$GQ, U$1, FALSE), " ")</f>
        <v>3</v>
      </c>
      <c r="V268" s="33">
        <f>IFERROR(VLOOKUP($C268, 'All Indicators - Breakdown'!$C:$GQ, V$1, FALSE), " ")</f>
        <v>1</v>
      </c>
      <c r="W268" s="33">
        <f>IFERROR(VLOOKUP($C268, 'All Indicators - Breakdown'!$C:$GQ, W$1, FALSE), " ")</f>
        <v>3</v>
      </c>
      <c r="X268" s="33">
        <f>IFERROR(VLOOKUP($C268, 'All Indicators - Breakdown'!$C:$GQ, X$1, FALSE), " ")</f>
        <v>1</v>
      </c>
      <c r="Y268" s="33">
        <f>IFERROR(VLOOKUP($C268, 'All Indicators - Breakdown'!$C:$GQ, Y$1, FALSE), " ")</f>
        <v>2</v>
      </c>
      <c r="Z268" s="33">
        <f>IFERROR(VLOOKUP($C268, 'All Indicators - Breakdown'!$C:$GQ, Z$1, FALSE), " ")</f>
        <v>3</v>
      </c>
      <c r="AA268" s="33">
        <f>IFERROR(VLOOKUP($C268, 'All Indicators - Breakdown'!$C:$GQ, AA$1, FALSE), " ")</f>
        <v>1</v>
      </c>
      <c r="AB268" s="33">
        <f>IFERROR(VLOOKUP($C268, 'All Indicators - Breakdown'!$C:$GQ, AB$1, FALSE), " ")</f>
        <v>3</v>
      </c>
      <c r="AC268" s="33">
        <f>IFERROR(VLOOKUP($C268, 'All Indicators - Breakdown'!$C:$GQ, AC$1, FALSE), " ")</f>
        <v>5</v>
      </c>
      <c r="AD268" s="33">
        <f>IFERROR(VLOOKUP($C268, 'All Indicators - Breakdown'!$C:$GQ, AD$1, FALSE), " ")</f>
        <v>2</v>
      </c>
      <c r="AE268" s="33">
        <f>IFERROR(VLOOKUP($C268, 'All Indicators - Breakdown'!$C:$HE, AE$1, FALSE), " ")</f>
        <v>3</v>
      </c>
      <c r="AF268" s="33">
        <f>IFERROR(VLOOKUP($C268, 'All Indicators - Breakdown'!$C:$HE, AF$1, FALSE), " ")</f>
        <v>2</v>
      </c>
      <c r="AG268" s="33">
        <f>IFERROR(VLOOKUP($C268, 'All Indicators - Breakdown'!$C:$HE, AG$1, FALSE), " ")</f>
        <v>3</v>
      </c>
      <c r="AH268" s="33">
        <f>IFERROR(VLOOKUP($C268, 'All Indicators - Breakdown'!$C:$HE, AH$1, FALSE), " ")</f>
        <v>4</v>
      </c>
      <c r="AI268" s="33">
        <f>IFERROR(VLOOKUP($C268, 'All Indicators - Breakdown'!$C:$HE, AI$1, FALSE), " ")</f>
        <v>4</v>
      </c>
      <c r="AJ268" s="33">
        <f>IFERROR(VLOOKUP($C268, 'All Indicators - Breakdown'!$C:$HZ, AJ$1, FALSE), " ")</f>
        <v>4</v>
      </c>
      <c r="AK268" s="33">
        <f>IFERROR(VLOOKUP($C268, 'All Indicators - Breakdown'!$C:$HZ, AK$1, FALSE), " ")</f>
        <v>2</v>
      </c>
      <c r="AL268" s="33">
        <f>IFERROR(VLOOKUP($C268, 'All Indicators - Breakdown'!$C:$HZ, AL$1, FALSE), " ")</f>
        <v>1</v>
      </c>
      <c r="AM268" s="33">
        <f>IFERROR(VLOOKUP($C268, 'All Indicators - Breakdown'!$C:$IU, AM$1, FALSE), " ")</f>
        <v>3</v>
      </c>
      <c r="AN268" s="33">
        <f>IFERROR(VLOOKUP($C268, 'All Indicators - Breakdown'!$C:$IU, AN$1, FALSE), " ")</f>
        <v>1</v>
      </c>
      <c r="AO268" s="33">
        <f>IFERROR(VLOOKUP($C268, 'All Indicators - Breakdown'!$C:$IU, AO$1, FALSE), " ")</f>
        <v>1</v>
      </c>
      <c r="AP268">
        <f t="shared" ref="AP268:BE283" si="48">IFERROR(LARGE($F268:$AO268, AP$1), 0)</f>
        <v>5</v>
      </c>
      <c r="AQ268">
        <f t="shared" si="48"/>
        <v>5</v>
      </c>
      <c r="AR268">
        <f t="shared" si="48"/>
        <v>4</v>
      </c>
      <c r="AS268">
        <f t="shared" si="48"/>
        <v>4</v>
      </c>
      <c r="AT268">
        <f t="shared" si="48"/>
        <v>4</v>
      </c>
      <c r="AU268">
        <f t="shared" si="48"/>
        <v>4</v>
      </c>
      <c r="AV268">
        <f t="shared" si="48"/>
        <v>3</v>
      </c>
      <c r="AW268">
        <f t="shared" si="48"/>
        <v>3</v>
      </c>
      <c r="AX268">
        <f t="shared" si="48"/>
        <v>3</v>
      </c>
      <c r="AY268">
        <f t="shared" si="48"/>
        <v>3</v>
      </c>
      <c r="AZ268">
        <f t="shared" si="48"/>
        <v>3</v>
      </c>
      <c r="BA268">
        <f t="shared" si="48"/>
        <v>3</v>
      </c>
      <c r="BB268">
        <f t="shared" si="48"/>
        <v>3</v>
      </c>
      <c r="BC268">
        <f t="shared" si="48"/>
        <v>3</v>
      </c>
      <c r="BD268">
        <f t="shared" si="48"/>
        <v>3</v>
      </c>
      <c r="BE268">
        <f t="shared" si="48"/>
        <v>3</v>
      </c>
      <c r="BF268">
        <f t="shared" si="47"/>
        <v>2</v>
      </c>
      <c r="BG268">
        <f t="shared" si="47"/>
        <v>2</v>
      </c>
      <c r="BH268">
        <f t="shared" si="47"/>
        <v>2</v>
      </c>
      <c r="BI268">
        <f t="shared" si="47"/>
        <v>2</v>
      </c>
      <c r="BJ268">
        <f t="shared" si="47"/>
        <v>2</v>
      </c>
      <c r="BK268">
        <f t="shared" si="47"/>
        <v>2</v>
      </c>
      <c r="BL268">
        <f t="shared" si="47"/>
        <v>2</v>
      </c>
      <c r="BM268">
        <f t="shared" si="47"/>
        <v>2</v>
      </c>
      <c r="BN268">
        <f t="shared" si="47"/>
        <v>2</v>
      </c>
      <c r="BO268">
        <f t="shared" si="47"/>
        <v>1</v>
      </c>
      <c r="BP268">
        <f t="shared" si="47"/>
        <v>1</v>
      </c>
      <c r="BQ268">
        <f t="shared" si="47"/>
        <v>1</v>
      </c>
      <c r="BR268">
        <f t="shared" si="47"/>
        <v>1</v>
      </c>
      <c r="BS268">
        <f t="shared" si="47"/>
        <v>1</v>
      </c>
      <c r="BT268">
        <f t="shared" si="47"/>
        <v>1</v>
      </c>
      <c r="BU268">
        <f t="shared" si="43"/>
        <v>1</v>
      </c>
      <c r="BV268">
        <f t="shared" si="43"/>
        <v>1</v>
      </c>
      <c r="BW268">
        <f t="shared" si="43"/>
        <v>1</v>
      </c>
      <c r="BX268">
        <f t="shared" si="43"/>
        <v>1</v>
      </c>
      <c r="BY268">
        <f t="shared" si="43"/>
        <v>0</v>
      </c>
    </row>
    <row r="269" spans="1:77" ht="16.3" thickTop="1" thickBot="1" x14ac:dyDescent="0.3">
      <c r="A269" s="16" t="s">
        <v>684</v>
      </c>
      <c r="B269" s="16" t="s">
        <v>686</v>
      </c>
      <c r="C269" s="16" t="s">
        <v>687</v>
      </c>
      <c r="D269" s="10">
        <f>VLOOKUP(C269, Overview!C$3:D$403, 2, FALSE)</f>
        <v>3</v>
      </c>
      <c r="E269" s="34">
        <f t="shared" si="46"/>
        <v>3.4</v>
      </c>
      <c r="F269" s="33">
        <f>IFERROR(VLOOKUP($C269, 'All Indicators - Breakdown'!$C:$GQ, F$1, FALSE), " ")</f>
        <v>5</v>
      </c>
      <c r="G269" s="33">
        <f>IFERROR(VLOOKUP($C269, 'All Indicators - Breakdown'!$C:$GQ, G$1, FALSE), " ")</f>
        <v>5</v>
      </c>
      <c r="H269" s="33">
        <f>IFERROR(VLOOKUP($C269, 'All Indicators - Breakdown'!$C:$GQ, H$1, FALSE), " ")</f>
        <v>3</v>
      </c>
      <c r="I269" s="33">
        <f>IFERROR(VLOOKUP($C269, 'All Indicators - Breakdown'!$C:$GQ, I$1, FALSE), " ")</f>
        <v>3</v>
      </c>
      <c r="J269" s="33">
        <f>IFERROR(VLOOKUP($C269, 'All Indicators - Breakdown'!$C:$GQ, J$1, FALSE), " ")</f>
        <v>3</v>
      </c>
      <c r="K269" s="33">
        <f>IFERROR(VLOOKUP($C269, 'All Indicators - Breakdown'!$C:$GQ, K$1, FALSE), " ")</f>
        <v>1</v>
      </c>
      <c r="L269" s="33">
        <f>IFERROR(VLOOKUP($C269, 'All Indicators - Breakdown'!$C:$GQ, L$1, FALSE), " ")</f>
        <v>1</v>
      </c>
      <c r="M269" s="33">
        <f>IFERROR(VLOOKUP($C269, 'All Indicators - Breakdown'!$C:$GQ, M$1, FALSE), " ")</f>
        <v>2</v>
      </c>
      <c r="N269" s="33" t="str">
        <f>IFERROR(VLOOKUP($C269, 'All Indicators - Breakdown'!$C:$GQ, N$1, FALSE), " ")</f>
        <v>N/A</v>
      </c>
      <c r="O269" s="33">
        <f>IFERROR(VLOOKUP($C269, 'All Indicators - Breakdown'!$C:$GQ, O$1, FALSE), " ")</f>
        <v>1</v>
      </c>
      <c r="P269" s="33">
        <f>IFERROR(VLOOKUP($C269, 'All Indicators - Breakdown'!$C:$GQ, P$1, FALSE), " ")</f>
        <v>2</v>
      </c>
      <c r="Q269" s="33">
        <f>IFERROR(VLOOKUP($C269, 'All Indicators - Breakdown'!$C:$GQ, Q$1, FALSE), " ")</f>
        <v>1</v>
      </c>
      <c r="R269" s="33">
        <f>IFERROR(VLOOKUP($C269, 'All Indicators - Breakdown'!$C:$GQ, R$1, FALSE), " ")</f>
        <v>2</v>
      </c>
      <c r="S269" s="33">
        <f>IFERROR(VLOOKUP($C269, 'All Indicators - Breakdown'!$C:$GQ, S$1, FALSE), " ")</f>
        <v>4</v>
      </c>
      <c r="T269" s="33">
        <f>IFERROR(VLOOKUP($C269, 'All Indicators - Breakdown'!$C:$GQ, T$1, FALSE), " ")</f>
        <v>2</v>
      </c>
      <c r="U269" s="33">
        <f>IFERROR(VLOOKUP($C269, 'All Indicators - Breakdown'!$C:$GQ, U$1, FALSE), " ")</f>
        <v>3</v>
      </c>
      <c r="V269" s="33">
        <f>IFERROR(VLOOKUP($C269, 'All Indicators - Breakdown'!$C:$GQ, V$1, FALSE), " ")</f>
        <v>1</v>
      </c>
      <c r="W269" s="33">
        <f>IFERROR(VLOOKUP($C269, 'All Indicators - Breakdown'!$C:$GQ, W$1, FALSE), " ")</f>
        <v>3</v>
      </c>
      <c r="X269" s="33">
        <f>IFERROR(VLOOKUP($C269, 'All Indicators - Breakdown'!$C:$GQ, X$1, FALSE), " ")</f>
        <v>1</v>
      </c>
      <c r="Y269" s="33">
        <f>IFERROR(VLOOKUP($C269, 'All Indicators - Breakdown'!$C:$GQ, Y$1, FALSE), " ")</f>
        <v>1</v>
      </c>
      <c r="Z269" s="33">
        <f>IFERROR(VLOOKUP($C269, 'All Indicators - Breakdown'!$C:$GQ, Z$1, FALSE), " ")</f>
        <v>1</v>
      </c>
      <c r="AA269" s="33">
        <f>IFERROR(VLOOKUP($C269, 'All Indicators - Breakdown'!$C:$GQ, AA$1, FALSE), " ")</f>
        <v>1</v>
      </c>
      <c r="AB269" s="33">
        <f>IFERROR(VLOOKUP($C269, 'All Indicators - Breakdown'!$C:$GQ, AB$1, FALSE), " ")</f>
        <v>2</v>
      </c>
      <c r="AC269" s="33">
        <f>IFERROR(VLOOKUP($C269, 'All Indicators - Breakdown'!$C:$GQ, AC$1, FALSE), " ")</f>
        <v>5</v>
      </c>
      <c r="AD269" s="33">
        <f>IFERROR(VLOOKUP($C269, 'All Indicators - Breakdown'!$C:$GQ, AD$1, FALSE), " ")</f>
        <v>2</v>
      </c>
      <c r="AE269" s="33">
        <f>IFERROR(VLOOKUP($C269, 'All Indicators - Breakdown'!$C:$HE, AE$1, FALSE), " ")</f>
        <v>3</v>
      </c>
      <c r="AF269" s="33">
        <f>IFERROR(VLOOKUP($C269, 'All Indicators - Breakdown'!$C:$HE, AF$1, FALSE), " ")</f>
        <v>2</v>
      </c>
      <c r="AG269" s="33">
        <f>IFERROR(VLOOKUP($C269, 'All Indicators - Breakdown'!$C:$HE, AG$1, FALSE), " ")</f>
        <v>3</v>
      </c>
      <c r="AH269" s="33">
        <f>IFERROR(VLOOKUP($C269, 'All Indicators - Breakdown'!$C:$HE, AH$1, FALSE), " ")</f>
        <v>3</v>
      </c>
      <c r="AI269" s="33">
        <f>IFERROR(VLOOKUP($C269, 'All Indicators - Breakdown'!$C:$HE, AI$1, FALSE), " ")</f>
        <v>3</v>
      </c>
      <c r="AJ269" s="33">
        <f>IFERROR(VLOOKUP($C269, 'All Indicators - Breakdown'!$C:$HZ, AJ$1, FALSE), " ")</f>
        <v>3</v>
      </c>
      <c r="AK269" s="33">
        <f>IFERROR(VLOOKUP($C269, 'All Indicators - Breakdown'!$C:$HZ, AK$1, FALSE), " ")</f>
        <v>2</v>
      </c>
      <c r="AL269" s="33">
        <f>IFERROR(VLOOKUP($C269, 'All Indicators - Breakdown'!$C:$HZ, AL$1, FALSE), " ")</f>
        <v>1</v>
      </c>
      <c r="AM269" s="33">
        <f>IFERROR(VLOOKUP($C269, 'All Indicators - Breakdown'!$C:$IU, AM$1, FALSE), " ")</f>
        <v>5</v>
      </c>
      <c r="AN269" s="33">
        <f>IFERROR(VLOOKUP($C269, 'All Indicators - Breakdown'!$C:$IU, AN$1, FALSE), " ")</f>
        <v>1</v>
      </c>
      <c r="AO269" s="33">
        <f>IFERROR(VLOOKUP($C269, 'All Indicators - Breakdown'!$C:$IU, AO$1, FALSE), " ")</f>
        <v>1</v>
      </c>
      <c r="AP269">
        <f t="shared" si="48"/>
        <v>5</v>
      </c>
      <c r="AQ269">
        <f t="shared" si="48"/>
        <v>5</v>
      </c>
      <c r="AR269">
        <f t="shared" si="48"/>
        <v>5</v>
      </c>
      <c r="AS269">
        <f t="shared" si="48"/>
        <v>5</v>
      </c>
      <c r="AT269">
        <f t="shared" si="48"/>
        <v>4</v>
      </c>
      <c r="AU269">
        <f t="shared" si="48"/>
        <v>3</v>
      </c>
      <c r="AV269">
        <f t="shared" si="48"/>
        <v>3</v>
      </c>
      <c r="AW269">
        <f t="shared" si="48"/>
        <v>3</v>
      </c>
      <c r="AX269">
        <f t="shared" si="48"/>
        <v>3</v>
      </c>
      <c r="AY269">
        <f t="shared" si="48"/>
        <v>3</v>
      </c>
      <c r="AZ269">
        <f t="shared" si="48"/>
        <v>3</v>
      </c>
      <c r="BA269">
        <f t="shared" si="48"/>
        <v>3</v>
      </c>
      <c r="BB269">
        <f t="shared" si="48"/>
        <v>3</v>
      </c>
      <c r="BC269">
        <f t="shared" si="48"/>
        <v>3</v>
      </c>
      <c r="BD269">
        <f t="shared" si="48"/>
        <v>3</v>
      </c>
      <c r="BE269">
        <f t="shared" si="48"/>
        <v>2</v>
      </c>
      <c r="BF269">
        <f t="shared" si="47"/>
        <v>2</v>
      </c>
      <c r="BG269">
        <f t="shared" si="47"/>
        <v>2</v>
      </c>
      <c r="BH269">
        <f t="shared" si="47"/>
        <v>2</v>
      </c>
      <c r="BI269">
        <f t="shared" si="47"/>
        <v>2</v>
      </c>
      <c r="BJ269">
        <f t="shared" si="47"/>
        <v>2</v>
      </c>
      <c r="BK269">
        <f t="shared" si="47"/>
        <v>2</v>
      </c>
      <c r="BL269">
        <f t="shared" si="47"/>
        <v>2</v>
      </c>
      <c r="BM269">
        <f t="shared" si="47"/>
        <v>1</v>
      </c>
      <c r="BN269">
        <f t="shared" si="47"/>
        <v>1</v>
      </c>
      <c r="BO269">
        <f t="shared" si="47"/>
        <v>1</v>
      </c>
      <c r="BP269">
        <f t="shared" si="47"/>
        <v>1</v>
      </c>
      <c r="BQ269">
        <f t="shared" si="47"/>
        <v>1</v>
      </c>
      <c r="BR269">
        <f t="shared" si="47"/>
        <v>1</v>
      </c>
      <c r="BS269">
        <f t="shared" si="47"/>
        <v>1</v>
      </c>
      <c r="BT269">
        <f t="shared" si="47"/>
        <v>1</v>
      </c>
      <c r="BU269">
        <f t="shared" si="43"/>
        <v>1</v>
      </c>
      <c r="BV269">
        <f t="shared" si="43"/>
        <v>1</v>
      </c>
      <c r="BW269">
        <f t="shared" si="43"/>
        <v>1</v>
      </c>
      <c r="BX269">
        <f t="shared" si="43"/>
        <v>1</v>
      </c>
      <c r="BY269">
        <f t="shared" si="43"/>
        <v>0</v>
      </c>
    </row>
    <row r="270" spans="1:77" ht="16.3" thickTop="1" thickBot="1" x14ac:dyDescent="0.3">
      <c r="A270" s="16" t="s">
        <v>684</v>
      </c>
      <c r="B270" s="16" t="s">
        <v>688</v>
      </c>
      <c r="C270" s="16" t="s">
        <v>689</v>
      </c>
      <c r="D270" s="10">
        <f>VLOOKUP(C270, Overview!C$3:D$403, 2, FALSE)</f>
        <v>3</v>
      </c>
      <c r="E270" s="34">
        <f t="shared" si="46"/>
        <v>3.5</v>
      </c>
      <c r="F270" s="33">
        <f>IFERROR(VLOOKUP($C270, 'All Indicators - Breakdown'!$C:$GQ, F$1, FALSE), " ")</f>
        <v>5</v>
      </c>
      <c r="G270" s="33">
        <f>IFERROR(VLOOKUP($C270, 'All Indicators - Breakdown'!$C:$GQ, G$1, FALSE), " ")</f>
        <v>5</v>
      </c>
      <c r="H270" s="33">
        <f>IFERROR(VLOOKUP($C270, 'All Indicators - Breakdown'!$C:$GQ, H$1, FALSE), " ")</f>
        <v>3</v>
      </c>
      <c r="I270" s="33">
        <f>IFERROR(VLOOKUP($C270, 'All Indicators - Breakdown'!$C:$GQ, I$1, FALSE), " ")</f>
        <v>3</v>
      </c>
      <c r="J270" s="33">
        <f>IFERROR(VLOOKUP($C270, 'All Indicators - Breakdown'!$C:$GQ, J$1, FALSE), " ")</f>
        <v>3</v>
      </c>
      <c r="K270" s="33">
        <f>IFERROR(VLOOKUP($C270, 'All Indicators - Breakdown'!$C:$GQ, K$1, FALSE), " ")</f>
        <v>1</v>
      </c>
      <c r="L270" s="33">
        <f>IFERROR(VLOOKUP($C270, 'All Indicators - Breakdown'!$C:$GQ, L$1, FALSE), " ")</f>
        <v>1</v>
      </c>
      <c r="M270" s="33">
        <f>IFERROR(VLOOKUP($C270, 'All Indicators - Breakdown'!$C:$GQ, M$1, FALSE), " ")</f>
        <v>3</v>
      </c>
      <c r="N270" s="33" t="str">
        <f>IFERROR(VLOOKUP($C270, 'All Indicators - Breakdown'!$C:$GQ, N$1, FALSE), " ")</f>
        <v>N/A</v>
      </c>
      <c r="O270" s="33">
        <f>IFERROR(VLOOKUP($C270, 'All Indicators - Breakdown'!$C:$GQ, O$1, FALSE), " ")</f>
        <v>1</v>
      </c>
      <c r="P270" s="33">
        <f>IFERROR(VLOOKUP($C270, 'All Indicators - Breakdown'!$C:$GQ, P$1, FALSE), " ")</f>
        <v>2</v>
      </c>
      <c r="Q270" s="33">
        <f>IFERROR(VLOOKUP($C270, 'All Indicators - Breakdown'!$C:$GQ, Q$1, FALSE), " ")</f>
        <v>1</v>
      </c>
      <c r="R270" s="33">
        <f>IFERROR(VLOOKUP($C270, 'All Indicators - Breakdown'!$C:$GQ, R$1, FALSE), " ")</f>
        <v>2</v>
      </c>
      <c r="S270" s="33">
        <f>IFERROR(VLOOKUP($C270, 'All Indicators - Breakdown'!$C:$GQ, S$1, FALSE), " ")</f>
        <v>3</v>
      </c>
      <c r="T270" s="33">
        <f>IFERROR(VLOOKUP($C270, 'All Indicators - Breakdown'!$C:$GQ, T$1, FALSE), " ")</f>
        <v>2</v>
      </c>
      <c r="U270" s="33">
        <f>IFERROR(VLOOKUP($C270, 'All Indicators - Breakdown'!$C:$GQ, U$1, FALSE), " ")</f>
        <v>5</v>
      </c>
      <c r="V270" s="33">
        <f>IFERROR(VLOOKUP($C270, 'All Indicators - Breakdown'!$C:$GQ, V$1, FALSE), " ")</f>
        <v>1</v>
      </c>
      <c r="W270" s="33">
        <f>IFERROR(VLOOKUP($C270, 'All Indicators - Breakdown'!$C:$GQ, W$1, FALSE), " ")</f>
        <v>3</v>
      </c>
      <c r="X270" s="33">
        <f>IFERROR(VLOOKUP($C270, 'All Indicators - Breakdown'!$C:$GQ, X$1, FALSE), " ")</f>
        <v>1</v>
      </c>
      <c r="Y270" s="33">
        <f>IFERROR(VLOOKUP($C270, 'All Indicators - Breakdown'!$C:$GQ, Y$1, FALSE), " ")</f>
        <v>1</v>
      </c>
      <c r="Z270" s="33">
        <f>IFERROR(VLOOKUP($C270, 'All Indicators - Breakdown'!$C:$GQ, Z$1, FALSE), " ")</f>
        <v>3</v>
      </c>
      <c r="AA270" s="33">
        <f>IFERROR(VLOOKUP($C270, 'All Indicators - Breakdown'!$C:$GQ, AA$1, FALSE), " ")</f>
        <v>1</v>
      </c>
      <c r="AB270" s="33">
        <f>IFERROR(VLOOKUP($C270, 'All Indicators - Breakdown'!$C:$GQ, AB$1, FALSE), " ")</f>
        <v>2</v>
      </c>
      <c r="AC270" s="33">
        <f>IFERROR(VLOOKUP($C270, 'All Indicators - Breakdown'!$C:$GQ, AC$1, FALSE), " ")</f>
        <v>5</v>
      </c>
      <c r="AD270" s="33">
        <f>IFERROR(VLOOKUP($C270, 'All Indicators - Breakdown'!$C:$GQ, AD$1, FALSE), " ")</f>
        <v>2</v>
      </c>
      <c r="AE270" s="33">
        <f>IFERROR(VLOOKUP($C270, 'All Indicators - Breakdown'!$C:$HE, AE$1, FALSE), " ")</f>
        <v>3</v>
      </c>
      <c r="AF270" s="33">
        <f>IFERROR(VLOOKUP($C270, 'All Indicators - Breakdown'!$C:$HE, AF$1, FALSE), " ")</f>
        <v>2</v>
      </c>
      <c r="AG270" s="33">
        <f>IFERROR(VLOOKUP($C270, 'All Indicators - Breakdown'!$C:$HE, AG$1, FALSE), " ")</f>
        <v>4</v>
      </c>
      <c r="AH270" s="33">
        <f>IFERROR(VLOOKUP($C270, 'All Indicators - Breakdown'!$C:$HE, AH$1, FALSE), " ")</f>
        <v>3</v>
      </c>
      <c r="AI270" s="33">
        <f>IFERROR(VLOOKUP($C270, 'All Indicators - Breakdown'!$C:$HE, AI$1, FALSE), " ")</f>
        <v>3</v>
      </c>
      <c r="AJ270" s="33">
        <f>IFERROR(VLOOKUP($C270, 'All Indicators - Breakdown'!$C:$HZ, AJ$1, FALSE), " ")</f>
        <v>4</v>
      </c>
      <c r="AK270" s="33">
        <f>IFERROR(VLOOKUP($C270, 'All Indicators - Breakdown'!$C:$HZ, AK$1, FALSE), " ")</f>
        <v>2</v>
      </c>
      <c r="AL270" s="33">
        <f>IFERROR(VLOOKUP($C270, 'All Indicators - Breakdown'!$C:$HZ, AL$1, FALSE), " ")</f>
        <v>1</v>
      </c>
      <c r="AM270" s="33">
        <f>IFERROR(VLOOKUP($C270, 'All Indicators - Breakdown'!$C:$IU, AM$1, FALSE), " ")</f>
        <v>2</v>
      </c>
      <c r="AN270" s="33">
        <f>IFERROR(VLOOKUP($C270, 'All Indicators - Breakdown'!$C:$IU, AN$1, FALSE), " ")</f>
        <v>1</v>
      </c>
      <c r="AO270" s="33">
        <f>IFERROR(VLOOKUP($C270, 'All Indicators - Breakdown'!$C:$IU, AO$1, FALSE), " ")</f>
        <v>1</v>
      </c>
      <c r="AP270">
        <f t="shared" si="48"/>
        <v>5</v>
      </c>
      <c r="AQ270">
        <f t="shared" si="48"/>
        <v>5</v>
      </c>
      <c r="AR270">
        <f t="shared" si="48"/>
        <v>5</v>
      </c>
      <c r="AS270">
        <f t="shared" si="48"/>
        <v>5</v>
      </c>
      <c r="AT270">
        <f t="shared" si="48"/>
        <v>4</v>
      </c>
      <c r="AU270">
        <f t="shared" si="48"/>
        <v>4</v>
      </c>
      <c r="AV270">
        <f t="shared" si="48"/>
        <v>3</v>
      </c>
      <c r="AW270">
        <f t="shared" si="48"/>
        <v>3</v>
      </c>
      <c r="AX270">
        <f t="shared" si="48"/>
        <v>3</v>
      </c>
      <c r="AY270">
        <f t="shared" si="48"/>
        <v>3</v>
      </c>
      <c r="AZ270">
        <f t="shared" si="48"/>
        <v>3</v>
      </c>
      <c r="BA270">
        <f t="shared" si="48"/>
        <v>3</v>
      </c>
      <c r="BB270">
        <f t="shared" si="48"/>
        <v>3</v>
      </c>
      <c r="BC270">
        <f t="shared" si="48"/>
        <v>3</v>
      </c>
      <c r="BD270">
        <f t="shared" si="48"/>
        <v>3</v>
      </c>
      <c r="BE270">
        <f t="shared" si="48"/>
        <v>3</v>
      </c>
      <c r="BF270">
        <f t="shared" si="47"/>
        <v>2</v>
      </c>
      <c r="BG270">
        <f t="shared" si="47"/>
        <v>2</v>
      </c>
      <c r="BH270">
        <f t="shared" si="47"/>
        <v>2</v>
      </c>
      <c r="BI270">
        <f t="shared" si="47"/>
        <v>2</v>
      </c>
      <c r="BJ270">
        <f t="shared" si="47"/>
        <v>2</v>
      </c>
      <c r="BK270">
        <f t="shared" si="47"/>
        <v>2</v>
      </c>
      <c r="BL270">
        <f t="shared" si="47"/>
        <v>2</v>
      </c>
      <c r="BM270">
        <f t="shared" si="47"/>
        <v>2</v>
      </c>
      <c r="BN270">
        <f t="shared" si="47"/>
        <v>1</v>
      </c>
      <c r="BO270">
        <f t="shared" si="47"/>
        <v>1</v>
      </c>
      <c r="BP270">
        <f t="shared" si="47"/>
        <v>1</v>
      </c>
      <c r="BQ270">
        <f t="shared" si="47"/>
        <v>1</v>
      </c>
      <c r="BR270">
        <f t="shared" si="47"/>
        <v>1</v>
      </c>
      <c r="BS270">
        <f t="shared" si="47"/>
        <v>1</v>
      </c>
      <c r="BT270">
        <f t="shared" si="47"/>
        <v>1</v>
      </c>
      <c r="BU270">
        <f t="shared" si="43"/>
        <v>1</v>
      </c>
      <c r="BV270">
        <f t="shared" si="43"/>
        <v>1</v>
      </c>
      <c r="BW270">
        <f t="shared" si="43"/>
        <v>1</v>
      </c>
      <c r="BX270">
        <f t="shared" si="43"/>
        <v>1</v>
      </c>
      <c r="BY270">
        <f t="shared" si="43"/>
        <v>0</v>
      </c>
    </row>
    <row r="271" spans="1:77" ht="16.3" thickTop="1" thickBot="1" x14ac:dyDescent="0.3">
      <c r="A271" s="16" t="s">
        <v>684</v>
      </c>
      <c r="B271" s="16" t="s">
        <v>690</v>
      </c>
      <c r="C271" s="16" t="s">
        <v>691</v>
      </c>
      <c r="D271" s="10">
        <f>VLOOKUP(C271, Overview!C$3:D$403, 2, FALSE)</f>
        <v>3</v>
      </c>
      <c r="E271" s="34">
        <f t="shared" si="46"/>
        <v>3.4</v>
      </c>
      <c r="F271" s="33">
        <f>IFERROR(VLOOKUP($C271, 'All Indicators - Breakdown'!$C:$GQ, F$1, FALSE), " ")</f>
        <v>4</v>
      </c>
      <c r="G271" s="33">
        <f>IFERROR(VLOOKUP($C271, 'All Indicators - Breakdown'!$C:$GQ, G$1, FALSE), " ")</f>
        <v>5</v>
      </c>
      <c r="H271" s="33">
        <f>IFERROR(VLOOKUP($C271, 'All Indicators - Breakdown'!$C:$GQ, H$1, FALSE), " ")</f>
        <v>3</v>
      </c>
      <c r="I271" s="33">
        <f>IFERROR(VLOOKUP($C271, 'All Indicators - Breakdown'!$C:$GQ, I$1, FALSE), " ")</f>
        <v>3</v>
      </c>
      <c r="J271" s="33">
        <f>IFERROR(VLOOKUP($C271, 'All Indicators - Breakdown'!$C:$GQ, J$1, FALSE), " ")</f>
        <v>3</v>
      </c>
      <c r="K271" s="33">
        <f>IFERROR(VLOOKUP($C271, 'All Indicators - Breakdown'!$C:$GQ, K$1, FALSE), " ")</f>
        <v>1</v>
      </c>
      <c r="L271" s="33">
        <f>IFERROR(VLOOKUP($C271, 'All Indicators - Breakdown'!$C:$GQ, L$1, FALSE), " ")</f>
        <v>1</v>
      </c>
      <c r="M271" s="33">
        <f>IFERROR(VLOOKUP($C271, 'All Indicators - Breakdown'!$C:$GQ, M$1, FALSE), " ")</f>
        <v>2</v>
      </c>
      <c r="N271" s="33" t="str">
        <f>IFERROR(VLOOKUP($C271, 'All Indicators - Breakdown'!$C:$GQ, N$1, FALSE), " ")</f>
        <v>N/A</v>
      </c>
      <c r="O271" s="33">
        <f>IFERROR(VLOOKUP($C271, 'All Indicators - Breakdown'!$C:$GQ, O$1, FALSE), " ")</f>
        <v>1</v>
      </c>
      <c r="P271" s="33">
        <f>IFERROR(VLOOKUP($C271, 'All Indicators - Breakdown'!$C:$GQ, P$1, FALSE), " ")</f>
        <v>2</v>
      </c>
      <c r="Q271" s="33">
        <f>IFERROR(VLOOKUP($C271, 'All Indicators - Breakdown'!$C:$GQ, Q$1, FALSE), " ")</f>
        <v>1</v>
      </c>
      <c r="R271" s="33">
        <f>IFERROR(VLOOKUP($C271, 'All Indicators - Breakdown'!$C:$GQ, R$1, FALSE), " ")</f>
        <v>2</v>
      </c>
      <c r="S271" s="33">
        <f>IFERROR(VLOOKUP($C271, 'All Indicators - Breakdown'!$C:$GQ, S$1, FALSE), " ")</f>
        <v>4</v>
      </c>
      <c r="T271" s="33">
        <f>IFERROR(VLOOKUP($C271, 'All Indicators - Breakdown'!$C:$GQ, T$1, FALSE), " ")</f>
        <v>2</v>
      </c>
      <c r="U271" s="33">
        <f>IFERROR(VLOOKUP($C271, 'All Indicators - Breakdown'!$C:$GQ, U$1, FALSE), " ")</f>
        <v>3</v>
      </c>
      <c r="V271" s="33">
        <f>IFERROR(VLOOKUP($C271, 'All Indicators - Breakdown'!$C:$GQ, V$1, FALSE), " ")</f>
        <v>3</v>
      </c>
      <c r="W271" s="33">
        <f>IFERROR(VLOOKUP($C271, 'All Indicators - Breakdown'!$C:$GQ, W$1, FALSE), " ")</f>
        <v>3</v>
      </c>
      <c r="X271" s="33">
        <f>IFERROR(VLOOKUP($C271, 'All Indicators - Breakdown'!$C:$GQ, X$1, FALSE), " ")</f>
        <v>1</v>
      </c>
      <c r="Y271" s="33">
        <f>IFERROR(VLOOKUP($C271, 'All Indicators - Breakdown'!$C:$GQ, Y$1, FALSE), " ")</f>
        <v>1</v>
      </c>
      <c r="Z271" s="33">
        <f>IFERROR(VLOOKUP($C271, 'All Indicators - Breakdown'!$C:$GQ, Z$1, FALSE), " ")</f>
        <v>3</v>
      </c>
      <c r="AA271" s="33">
        <f>IFERROR(VLOOKUP($C271, 'All Indicators - Breakdown'!$C:$GQ, AA$1, FALSE), " ")</f>
        <v>1</v>
      </c>
      <c r="AB271" s="33">
        <f>IFERROR(VLOOKUP($C271, 'All Indicators - Breakdown'!$C:$GQ, AB$1, FALSE), " ")</f>
        <v>3</v>
      </c>
      <c r="AC271" s="33">
        <f>IFERROR(VLOOKUP($C271, 'All Indicators - Breakdown'!$C:$GQ, AC$1, FALSE), " ")</f>
        <v>4</v>
      </c>
      <c r="AD271" s="33">
        <f>IFERROR(VLOOKUP($C271, 'All Indicators - Breakdown'!$C:$GQ, AD$1, FALSE), " ")</f>
        <v>2</v>
      </c>
      <c r="AE271" s="33">
        <f>IFERROR(VLOOKUP($C271, 'All Indicators - Breakdown'!$C:$HE, AE$1, FALSE), " ")</f>
        <v>3</v>
      </c>
      <c r="AF271" s="33">
        <f>IFERROR(VLOOKUP($C271, 'All Indicators - Breakdown'!$C:$HE, AF$1, FALSE), " ")</f>
        <v>2</v>
      </c>
      <c r="AG271" s="33">
        <f>IFERROR(VLOOKUP($C271, 'All Indicators - Breakdown'!$C:$HE, AG$1, FALSE), " ")</f>
        <v>4</v>
      </c>
      <c r="AH271" s="33">
        <f>IFERROR(VLOOKUP($C271, 'All Indicators - Breakdown'!$C:$HE, AH$1, FALSE), " ")</f>
        <v>3</v>
      </c>
      <c r="AI271" s="33">
        <f>IFERROR(VLOOKUP($C271, 'All Indicators - Breakdown'!$C:$HE, AI$1, FALSE), " ")</f>
        <v>3</v>
      </c>
      <c r="AJ271" s="33">
        <f>IFERROR(VLOOKUP($C271, 'All Indicators - Breakdown'!$C:$HZ, AJ$1, FALSE), " ")</f>
        <v>3</v>
      </c>
      <c r="AK271" s="33">
        <f>IFERROR(VLOOKUP($C271, 'All Indicators - Breakdown'!$C:$HZ, AK$1, FALSE), " ")</f>
        <v>2</v>
      </c>
      <c r="AL271" s="33">
        <f>IFERROR(VLOOKUP($C271, 'All Indicators - Breakdown'!$C:$HZ, AL$1, FALSE), " ")</f>
        <v>1</v>
      </c>
      <c r="AM271" s="33">
        <f>IFERROR(VLOOKUP($C271, 'All Indicators - Breakdown'!$C:$IU, AM$1, FALSE), " ")</f>
        <v>2</v>
      </c>
      <c r="AN271" s="33">
        <f>IFERROR(VLOOKUP($C271, 'All Indicators - Breakdown'!$C:$IU, AN$1, FALSE), " ")</f>
        <v>1</v>
      </c>
      <c r="AO271" s="33">
        <f>IFERROR(VLOOKUP($C271, 'All Indicators - Breakdown'!$C:$IU, AO$1, FALSE), " ")</f>
        <v>1</v>
      </c>
      <c r="AP271">
        <f t="shared" si="48"/>
        <v>5</v>
      </c>
      <c r="AQ271">
        <f t="shared" si="48"/>
        <v>4</v>
      </c>
      <c r="AR271">
        <f t="shared" si="48"/>
        <v>4</v>
      </c>
      <c r="AS271">
        <f t="shared" si="48"/>
        <v>4</v>
      </c>
      <c r="AT271">
        <f t="shared" si="48"/>
        <v>4</v>
      </c>
      <c r="AU271">
        <f t="shared" si="48"/>
        <v>3</v>
      </c>
      <c r="AV271">
        <f t="shared" si="48"/>
        <v>3</v>
      </c>
      <c r="AW271">
        <f t="shared" si="48"/>
        <v>3</v>
      </c>
      <c r="AX271">
        <f t="shared" si="48"/>
        <v>3</v>
      </c>
      <c r="AY271">
        <f t="shared" si="48"/>
        <v>3</v>
      </c>
      <c r="AZ271">
        <f t="shared" si="48"/>
        <v>3</v>
      </c>
      <c r="BA271">
        <f t="shared" si="48"/>
        <v>3</v>
      </c>
      <c r="BB271">
        <f t="shared" si="48"/>
        <v>3</v>
      </c>
      <c r="BC271">
        <f t="shared" si="48"/>
        <v>3</v>
      </c>
      <c r="BD271">
        <f t="shared" si="48"/>
        <v>3</v>
      </c>
      <c r="BE271">
        <f t="shared" si="48"/>
        <v>3</v>
      </c>
      <c r="BF271">
        <f t="shared" si="47"/>
        <v>3</v>
      </c>
      <c r="BG271">
        <f t="shared" si="47"/>
        <v>2</v>
      </c>
      <c r="BH271">
        <f t="shared" si="47"/>
        <v>2</v>
      </c>
      <c r="BI271">
        <f t="shared" si="47"/>
        <v>2</v>
      </c>
      <c r="BJ271">
        <f t="shared" si="47"/>
        <v>2</v>
      </c>
      <c r="BK271">
        <f t="shared" si="47"/>
        <v>2</v>
      </c>
      <c r="BL271">
        <f t="shared" si="47"/>
        <v>2</v>
      </c>
      <c r="BM271">
        <f t="shared" si="47"/>
        <v>2</v>
      </c>
      <c r="BN271">
        <f t="shared" si="47"/>
        <v>2</v>
      </c>
      <c r="BO271">
        <f t="shared" si="47"/>
        <v>1</v>
      </c>
      <c r="BP271">
        <f t="shared" si="47"/>
        <v>1</v>
      </c>
      <c r="BQ271">
        <f t="shared" si="47"/>
        <v>1</v>
      </c>
      <c r="BR271">
        <f t="shared" si="47"/>
        <v>1</v>
      </c>
      <c r="BS271">
        <f t="shared" si="47"/>
        <v>1</v>
      </c>
      <c r="BT271">
        <f t="shared" si="47"/>
        <v>1</v>
      </c>
      <c r="BU271">
        <f t="shared" si="43"/>
        <v>1</v>
      </c>
      <c r="BV271">
        <f t="shared" si="43"/>
        <v>1</v>
      </c>
      <c r="BW271">
        <f t="shared" si="43"/>
        <v>1</v>
      </c>
      <c r="BX271">
        <f t="shared" si="43"/>
        <v>1</v>
      </c>
      <c r="BY271">
        <f t="shared" si="43"/>
        <v>0</v>
      </c>
    </row>
    <row r="272" spans="1:77" ht="16.3" thickTop="1" thickBot="1" x14ac:dyDescent="0.3">
      <c r="A272" s="16" t="s">
        <v>684</v>
      </c>
      <c r="B272" s="16" t="s">
        <v>692</v>
      </c>
      <c r="C272" s="16" t="s">
        <v>693</v>
      </c>
      <c r="D272" s="10">
        <f>VLOOKUP(C272, Overview!C$3:D$403, 2, FALSE)</f>
        <v>3</v>
      </c>
      <c r="E272" s="34">
        <f t="shared" si="46"/>
        <v>3.6</v>
      </c>
      <c r="F272" s="33">
        <f>IFERROR(VLOOKUP($C272, 'All Indicators - Breakdown'!$C:$GQ, F$1, FALSE), " ")</f>
        <v>4</v>
      </c>
      <c r="G272" s="33">
        <f>IFERROR(VLOOKUP($C272, 'All Indicators - Breakdown'!$C:$GQ, G$1, FALSE), " ")</f>
        <v>5</v>
      </c>
      <c r="H272" s="33">
        <f>IFERROR(VLOOKUP($C272, 'All Indicators - Breakdown'!$C:$GQ, H$1, FALSE), " ")</f>
        <v>3</v>
      </c>
      <c r="I272" s="33">
        <f>IFERROR(VLOOKUP($C272, 'All Indicators - Breakdown'!$C:$GQ, I$1, FALSE), " ")</f>
        <v>3</v>
      </c>
      <c r="J272" s="33">
        <f>IFERROR(VLOOKUP($C272, 'All Indicators - Breakdown'!$C:$GQ, J$1, FALSE), " ")</f>
        <v>3</v>
      </c>
      <c r="K272" s="33">
        <f>IFERROR(VLOOKUP($C272, 'All Indicators - Breakdown'!$C:$GQ, K$1, FALSE), " ")</f>
        <v>1</v>
      </c>
      <c r="L272" s="33">
        <f>IFERROR(VLOOKUP($C272, 'All Indicators - Breakdown'!$C:$GQ, L$1, FALSE), " ")</f>
        <v>1</v>
      </c>
      <c r="M272" s="33">
        <f>IFERROR(VLOOKUP($C272, 'All Indicators - Breakdown'!$C:$GQ, M$1, FALSE), " ")</f>
        <v>2</v>
      </c>
      <c r="N272" s="33" t="str">
        <f>IFERROR(VLOOKUP($C272, 'All Indicators - Breakdown'!$C:$GQ, N$1, FALSE), " ")</f>
        <v>N/A</v>
      </c>
      <c r="O272" s="33">
        <f>IFERROR(VLOOKUP($C272, 'All Indicators - Breakdown'!$C:$GQ, O$1, FALSE), " ")</f>
        <v>1</v>
      </c>
      <c r="P272" s="33">
        <f>IFERROR(VLOOKUP($C272, 'All Indicators - Breakdown'!$C:$GQ, P$1, FALSE), " ")</f>
        <v>2</v>
      </c>
      <c r="Q272" s="33">
        <f>IFERROR(VLOOKUP($C272, 'All Indicators - Breakdown'!$C:$GQ, Q$1, FALSE), " ")</f>
        <v>1</v>
      </c>
      <c r="R272" s="33">
        <f>IFERROR(VLOOKUP($C272, 'All Indicators - Breakdown'!$C:$GQ, R$1, FALSE), " ")</f>
        <v>2</v>
      </c>
      <c r="S272" s="33">
        <f>IFERROR(VLOOKUP($C272, 'All Indicators - Breakdown'!$C:$GQ, S$1, FALSE), " ")</f>
        <v>4</v>
      </c>
      <c r="T272" s="33">
        <f>IFERROR(VLOOKUP($C272, 'All Indicators - Breakdown'!$C:$GQ, T$1, FALSE), " ")</f>
        <v>2</v>
      </c>
      <c r="U272" s="33">
        <f>IFERROR(VLOOKUP($C272, 'All Indicators - Breakdown'!$C:$GQ, U$1, FALSE), " ")</f>
        <v>5</v>
      </c>
      <c r="V272" s="33">
        <f>IFERROR(VLOOKUP($C272, 'All Indicators - Breakdown'!$C:$GQ, V$1, FALSE), " ")</f>
        <v>3</v>
      </c>
      <c r="W272" s="33">
        <f>IFERROR(VLOOKUP($C272, 'All Indicators - Breakdown'!$C:$GQ, W$1, FALSE), " ")</f>
        <v>4</v>
      </c>
      <c r="X272" s="33">
        <f>IFERROR(VLOOKUP($C272, 'All Indicators - Breakdown'!$C:$GQ, X$1, FALSE), " ")</f>
        <v>1</v>
      </c>
      <c r="Y272" s="33">
        <f>IFERROR(VLOOKUP($C272, 'All Indicators - Breakdown'!$C:$GQ, Y$1, FALSE), " ")</f>
        <v>1</v>
      </c>
      <c r="Z272" s="33">
        <f>IFERROR(VLOOKUP($C272, 'All Indicators - Breakdown'!$C:$GQ, Z$1, FALSE), " ")</f>
        <v>3</v>
      </c>
      <c r="AA272" s="33">
        <f>IFERROR(VLOOKUP($C272, 'All Indicators - Breakdown'!$C:$GQ, AA$1, FALSE), " ")</f>
        <v>1</v>
      </c>
      <c r="AB272" s="33">
        <f>IFERROR(VLOOKUP($C272, 'All Indicators - Breakdown'!$C:$GQ, AB$1, FALSE), " ")</f>
        <v>3</v>
      </c>
      <c r="AC272" s="33">
        <f>IFERROR(VLOOKUP($C272, 'All Indicators - Breakdown'!$C:$GQ, AC$1, FALSE), " ")</f>
        <v>5</v>
      </c>
      <c r="AD272" s="33">
        <f>IFERROR(VLOOKUP($C272, 'All Indicators - Breakdown'!$C:$GQ, AD$1, FALSE), " ")</f>
        <v>2</v>
      </c>
      <c r="AE272" s="33">
        <f>IFERROR(VLOOKUP($C272, 'All Indicators - Breakdown'!$C:$HE, AE$1, FALSE), " ")</f>
        <v>3</v>
      </c>
      <c r="AF272" s="33">
        <f>IFERROR(VLOOKUP($C272, 'All Indicators - Breakdown'!$C:$HE, AF$1, FALSE), " ")</f>
        <v>2</v>
      </c>
      <c r="AG272" s="33">
        <f>IFERROR(VLOOKUP($C272, 'All Indicators - Breakdown'!$C:$HE, AG$1, FALSE), " ")</f>
        <v>4</v>
      </c>
      <c r="AH272" s="33">
        <f>IFERROR(VLOOKUP($C272, 'All Indicators - Breakdown'!$C:$HE, AH$1, FALSE), " ")</f>
        <v>3</v>
      </c>
      <c r="AI272" s="33">
        <f>IFERROR(VLOOKUP($C272, 'All Indicators - Breakdown'!$C:$HE, AI$1, FALSE), " ")</f>
        <v>3</v>
      </c>
      <c r="AJ272" s="33">
        <f>IFERROR(VLOOKUP($C272, 'All Indicators - Breakdown'!$C:$HZ, AJ$1, FALSE), " ")</f>
        <v>3</v>
      </c>
      <c r="AK272" s="33">
        <f>IFERROR(VLOOKUP($C272, 'All Indicators - Breakdown'!$C:$HZ, AK$1, FALSE), " ")</f>
        <v>2</v>
      </c>
      <c r="AL272" s="33">
        <f>IFERROR(VLOOKUP($C272, 'All Indicators - Breakdown'!$C:$HZ, AL$1, FALSE), " ")</f>
        <v>1</v>
      </c>
      <c r="AM272" s="33">
        <f>IFERROR(VLOOKUP($C272, 'All Indicators - Breakdown'!$C:$IU, AM$1, FALSE), " ")</f>
        <v>2</v>
      </c>
      <c r="AN272" s="33">
        <f>IFERROR(VLOOKUP($C272, 'All Indicators - Breakdown'!$C:$IU, AN$1, FALSE), " ")</f>
        <v>1</v>
      </c>
      <c r="AO272" s="33">
        <f>IFERROR(VLOOKUP($C272, 'All Indicators - Breakdown'!$C:$IU, AO$1, FALSE), " ")</f>
        <v>1</v>
      </c>
      <c r="AP272">
        <f t="shared" si="48"/>
        <v>5</v>
      </c>
      <c r="AQ272">
        <f t="shared" si="48"/>
        <v>5</v>
      </c>
      <c r="AR272">
        <f t="shared" si="48"/>
        <v>5</v>
      </c>
      <c r="AS272">
        <f t="shared" si="48"/>
        <v>4</v>
      </c>
      <c r="AT272">
        <f t="shared" si="48"/>
        <v>4</v>
      </c>
      <c r="AU272">
        <f t="shared" si="48"/>
        <v>4</v>
      </c>
      <c r="AV272">
        <f t="shared" si="48"/>
        <v>4</v>
      </c>
      <c r="AW272">
        <f t="shared" si="48"/>
        <v>3</v>
      </c>
      <c r="AX272">
        <f t="shared" si="48"/>
        <v>3</v>
      </c>
      <c r="AY272">
        <f t="shared" si="48"/>
        <v>3</v>
      </c>
      <c r="AZ272">
        <f t="shared" si="48"/>
        <v>3</v>
      </c>
      <c r="BA272">
        <f t="shared" si="48"/>
        <v>3</v>
      </c>
      <c r="BB272">
        <f t="shared" si="48"/>
        <v>3</v>
      </c>
      <c r="BC272">
        <f t="shared" si="48"/>
        <v>3</v>
      </c>
      <c r="BD272">
        <f t="shared" si="48"/>
        <v>3</v>
      </c>
      <c r="BE272">
        <f t="shared" si="48"/>
        <v>3</v>
      </c>
      <c r="BF272">
        <f t="shared" si="47"/>
        <v>3</v>
      </c>
      <c r="BG272">
        <f t="shared" si="47"/>
        <v>2</v>
      </c>
      <c r="BH272">
        <f t="shared" si="47"/>
        <v>2</v>
      </c>
      <c r="BI272">
        <f t="shared" si="47"/>
        <v>2</v>
      </c>
      <c r="BJ272">
        <f t="shared" si="47"/>
        <v>2</v>
      </c>
      <c r="BK272">
        <f t="shared" si="47"/>
        <v>2</v>
      </c>
      <c r="BL272">
        <f t="shared" si="47"/>
        <v>2</v>
      </c>
      <c r="BM272">
        <f t="shared" si="47"/>
        <v>2</v>
      </c>
      <c r="BN272">
        <f t="shared" si="47"/>
        <v>2</v>
      </c>
      <c r="BO272">
        <f t="shared" si="47"/>
        <v>1</v>
      </c>
      <c r="BP272">
        <f t="shared" si="47"/>
        <v>1</v>
      </c>
      <c r="BQ272">
        <f t="shared" si="47"/>
        <v>1</v>
      </c>
      <c r="BR272">
        <f t="shared" si="47"/>
        <v>1</v>
      </c>
      <c r="BS272">
        <f t="shared" si="47"/>
        <v>1</v>
      </c>
      <c r="BT272">
        <f t="shared" si="47"/>
        <v>1</v>
      </c>
      <c r="BU272">
        <f t="shared" si="43"/>
        <v>1</v>
      </c>
      <c r="BV272">
        <f t="shared" si="43"/>
        <v>1</v>
      </c>
      <c r="BW272">
        <f t="shared" si="43"/>
        <v>1</v>
      </c>
      <c r="BX272">
        <f t="shared" si="43"/>
        <v>1</v>
      </c>
      <c r="BY272">
        <f t="shared" si="43"/>
        <v>0</v>
      </c>
    </row>
    <row r="273" spans="1:77" ht="16.3" thickTop="1" thickBot="1" x14ac:dyDescent="0.3">
      <c r="A273" s="16" t="s">
        <v>684</v>
      </c>
      <c r="B273" s="16" t="s">
        <v>694</v>
      </c>
      <c r="C273" s="16" t="s">
        <v>695</v>
      </c>
      <c r="D273" s="10">
        <f>VLOOKUP(C273, Overview!C$3:D$403, 2, FALSE)</f>
        <v>3</v>
      </c>
      <c r="E273" s="34">
        <f t="shared" si="46"/>
        <v>3</v>
      </c>
      <c r="F273" s="33">
        <f>IFERROR(VLOOKUP($C273, 'All Indicators - Breakdown'!$C:$GQ, F$1, FALSE), " ")</f>
        <v>3</v>
      </c>
      <c r="G273" s="33">
        <f>IFERROR(VLOOKUP($C273, 'All Indicators - Breakdown'!$C:$GQ, G$1, FALSE), " ")</f>
        <v>4</v>
      </c>
      <c r="H273" s="33">
        <f>IFERROR(VLOOKUP($C273, 'All Indicators - Breakdown'!$C:$GQ, H$1, FALSE), " ")</f>
        <v>3</v>
      </c>
      <c r="I273" s="33">
        <f>IFERROR(VLOOKUP($C273, 'All Indicators - Breakdown'!$C:$GQ, I$1, FALSE), " ")</f>
        <v>2</v>
      </c>
      <c r="J273" s="33">
        <f>IFERROR(VLOOKUP($C273, 'All Indicators - Breakdown'!$C:$GQ, J$1, FALSE), " ")</f>
        <v>2</v>
      </c>
      <c r="K273" s="33">
        <f>IFERROR(VLOOKUP($C273, 'All Indicators - Breakdown'!$C:$GQ, K$1, FALSE), " ")</f>
        <v>2</v>
      </c>
      <c r="L273" s="33">
        <f>IFERROR(VLOOKUP($C273, 'All Indicators - Breakdown'!$C:$GQ, L$1, FALSE), " ")</f>
        <v>1</v>
      </c>
      <c r="M273" s="33">
        <f>IFERROR(VLOOKUP($C273, 'All Indicators - Breakdown'!$C:$GQ, M$1, FALSE), " ")</f>
        <v>2</v>
      </c>
      <c r="N273" s="33" t="str">
        <f>IFERROR(VLOOKUP($C273, 'All Indicators - Breakdown'!$C:$GQ, N$1, FALSE), " ")</f>
        <v>N/A</v>
      </c>
      <c r="O273" s="33">
        <f>IFERROR(VLOOKUP($C273, 'All Indicators - Breakdown'!$C:$GQ, O$1, FALSE), " ")</f>
        <v>1</v>
      </c>
      <c r="P273" s="33">
        <f>IFERROR(VLOOKUP($C273, 'All Indicators - Breakdown'!$C:$GQ, P$1, FALSE), " ")</f>
        <v>2</v>
      </c>
      <c r="Q273" s="33">
        <f>IFERROR(VLOOKUP($C273, 'All Indicators - Breakdown'!$C:$GQ, Q$1, FALSE), " ")</f>
        <v>1</v>
      </c>
      <c r="R273" s="33">
        <f>IFERROR(VLOOKUP($C273, 'All Indicators - Breakdown'!$C:$GQ, R$1, FALSE), " ")</f>
        <v>2</v>
      </c>
      <c r="S273" s="33">
        <f>IFERROR(VLOOKUP($C273, 'All Indicators - Breakdown'!$C:$GQ, S$1, FALSE), " ")</f>
        <v>4</v>
      </c>
      <c r="T273" s="33">
        <f>IFERROR(VLOOKUP($C273, 'All Indicators - Breakdown'!$C:$GQ, T$1, FALSE), " ")</f>
        <v>2</v>
      </c>
      <c r="U273" s="33">
        <f>IFERROR(VLOOKUP($C273, 'All Indicators - Breakdown'!$C:$GQ, U$1, FALSE), " ")</f>
        <v>3</v>
      </c>
      <c r="V273" s="33">
        <f>IFERROR(VLOOKUP($C273, 'All Indicators - Breakdown'!$C:$GQ, V$1, FALSE), " ")</f>
        <v>1</v>
      </c>
      <c r="W273" s="33">
        <f>IFERROR(VLOOKUP($C273, 'All Indicators - Breakdown'!$C:$GQ, W$1, FALSE), " ")</f>
        <v>2</v>
      </c>
      <c r="X273" s="33">
        <f>IFERROR(VLOOKUP($C273, 'All Indicators - Breakdown'!$C:$GQ, X$1, FALSE), " ")</f>
        <v>1</v>
      </c>
      <c r="Y273" s="33">
        <f>IFERROR(VLOOKUP($C273, 'All Indicators - Breakdown'!$C:$GQ, Y$1, FALSE), " ")</f>
        <v>2</v>
      </c>
      <c r="Z273" s="33">
        <f>IFERROR(VLOOKUP($C273, 'All Indicators - Breakdown'!$C:$GQ, Z$1, FALSE), " ")</f>
        <v>1</v>
      </c>
      <c r="AA273" s="33">
        <f>IFERROR(VLOOKUP($C273, 'All Indicators - Breakdown'!$C:$GQ, AA$1, FALSE), " ")</f>
        <v>1</v>
      </c>
      <c r="AB273" s="33">
        <f>IFERROR(VLOOKUP($C273, 'All Indicators - Breakdown'!$C:$GQ, AB$1, FALSE), " ")</f>
        <v>2</v>
      </c>
      <c r="AC273" s="33">
        <f>IFERROR(VLOOKUP($C273, 'All Indicators - Breakdown'!$C:$GQ, AC$1, FALSE), " ")</f>
        <v>5</v>
      </c>
      <c r="AD273" s="33">
        <f>IFERROR(VLOOKUP($C273, 'All Indicators - Breakdown'!$C:$GQ, AD$1, FALSE), " ")</f>
        <v>2</v>
      </c>
      <c r="AE273" s="33">
        <f>IFERROR(VLOOKUP($C273, 'All Indicators - Breakdown'!$C:$HE, AE$1, FALSE), " ")</f>
        <v>3</v>
      </c>
      <c r="AF273" s="33">
        <f>IFERROR(VLOOKUP($C273, 'All Indicators - Breakdown'!$C:$HE, AF$1, FALSE), " ")</f>
        <v>2</v>
      </c>
      <c r="AG273" s="33">
        <f>IFERROR(VLOOKUP($C273, 'All Indicators - Breakdown'!$C:$HE, AG$1, FALSE), " ")</f>
        <v>4</v>
      </c>
      <c r="AH273" s="33">
        <f>IFERROR(VLOOKUP($C273, 'All Indicators - Breakdown'!$C:$HE, AH$1, FALSE), " ")</f>
        <v>3</v>
      </c>
      <c r="AI273" s="33">
        <f>IFERROR(VLOOKUP($C273, 'All Indicators - Breakdown'!$C:$HE, AI$1, FALSE), " ")</f>
        <v>3</v>
      </c>
      <c r="AJ273" s="33">
        <f>IFERROR(VLOOKUP($C273, 'All Indicators - Breakdown'!$C:$HZ, AJ$1, FALSE), " ")</f>
        <v>4</v>
      </c>
      <c r="AK273" s="33">
        <f>IFERROR(VLOOKUP($C273, 'All Indicators - Breakdown'!$C:$HZ, AK$1, FALSE), " ")</f>
        <v>2</v>
      </c>
      <c r="AL273" s="33">
        <f>IFERROR(VLOOKUP($C273, 'All Indicators - Breakdown'!$C:$HZ, AL$1, FALSE), " ")</f>
        <v>1</v>
      </c>
      <c r="AM273" s="33">
        <f>IFERROR(VLOOKUP($C273, 'All Indicators - Breakdown'!$C:$IU, AM$1, FALSE), " ")</f>
        <v>2</v>
      </c>
      <c r="AN273" s="33">
        <f>IFERROR(VLOOKUP($C273, 'All Indicators - Breakdown'!$C:$IU, AN$1, FALSE), " ")</f>
        <v>1</v>
      </c>
      <c r="AO273" s="33">
        <f>IFERROR(VLOOKUP($C273, 'All Indicators - Breakdown'!$C:$IU, AO$1, FALSE), " ")</f>
        <v>1</v>
      </c>
      <c r="AP273">
        <f t="shared" si="48"/>
        <v>5</v>
      </c>
      <c r="AQ273">
        <f t="shared" si="48"/>
        <v>4</v>
      </c>
      <c r="AR273">
        <f t="shared" si="48"/>
        <v>4</v>
      </c>
      <c r="AS273">
        <f t="shared" si="48"/>
        <v>4</v>
      </c>
      <c r="AT273">
        <f t="shared" si="48"/>
        <v>4</v>
      </c>
      <c r="AU273">
        <f t="shared" si="48"/>
        <v>3</v>
      </c>
      <c r="AV273">
        <f t="shared" si="48"/>
        <v>3</v>
      </c>
      <c r="AW273">
        <f t="shared" si="48"/>
        <v>3</v>
      </c>
      <c r="AX273">
        <f t="shared" si="48"/>
        <v>3</v>
      </c>
      <c r="AY273">
        <f t="shared" si="48"/>
        <v>3</v>
      </c>
      <c r="AZ273">
        <f t="shared" si="48"/>
        <v>3</v>
      </c>
      <c r="BA273">
        <f t="shared" si="48"/>
        <v>2</v>
      </c>
      <c r="BB273">
        <f t="shared" si="48"/>
        <v>2</v>
      </c>
      <c r="BC273">
        <f t="shared" si="48"/>
        <v>2</v>
      </c>
      <c r="BD273">
        <f t="shared" si="48"/>
        <v>2</v>
      </c>
      <c r="BE273">
        <f t="shared" si="48"/>
        <v>2</v>
      </c>
      <c r="BF273">
        <f t="shared" si="47"/>
        <v>2</v>
      </c>
      <c r="BG273">
        <f t="shared" si="47"/>
        <v>2</v>
      </c>
      <c r="BH273">
        <f t="shared" si="47"/>
        <v>2</v>
      </c>
      <c r="BI273">
        <f t="shared" si="47"/>
        <v>2</v>
      </c>
      <c r="BJ273">
        <f t="shared" si="47"/>
        <v>2</v>
      </c>
      <c r="BK273">
        <f t="shared" si="47"/>
        <v>2</v>
      </c>
      <c r="BL273">
        <f t="shared" si="47"/>
        <v>2</v>
      </c>
      <c r="BM273">
        <f t="shared" si="47"/>
        <v>2</v>
      </c>
      <c r="BN273">
        <f t="shared" si="47"/>
        <v>2</v>
      </c>
      <c r="BO273">
        <f t="shared" si="47"/>
        <v>1</v>
      </c>
      <c r="BP273">
        <f t="shared" si="47"/>
        <v>1</v>
      </c>
      <c r="BQ273">
        <f t="shared" si="47"/>
        <v>1</v>
      </c>
      <c r="BR273">
        <f t="shared" si="47"/>
        <v>1</v>
      </c>
      <c r="BS273">
        <f t="shared" si="47"/>
        <v>1</v>
      </c>
      <c r="BT273">
        <f t="shared" si="47"/>
        <v>1</v>
      </c>
      <c r="BU273">
        <f t="shared" si="43"/>
        <v>1</v>
      </c>
      <c r="BV273">
        <f t="shared" si="43"/>
        <v>1</v>
      </c>
      <c r="BW273">
        <f t="shared" si="43"/>
        <v>1</v>
      </c>
      <c r="BX273">
        <f t="shared" si="43"/>
        <v>1</v>
      </c>
      <c r="BY273">
        <f t="shared" si="43"/>
        <v>0</v>
      </c>
    </row>
    <row r="274" spans="1:77" ht="16.3" thickTop="1" thickBot="1" x14ac:dyDescent="0.3">
      <c r="A274" s="16" t="s">
        <v>684</v>
      </c>
      <c r="B274" s="16" t="s">
        <v>696</v>
      </c>
      <c r="C274" s="16" t="s">
        <v>697</v>
      </c>
      <c r="D274" s="10">
        <f>VLOOKUP(C274, Overview!C$3:D$403, 2, FALSE)</f>
        <v>3</v>
      </c>
      <c r="E274" s="34">
        <f t="shared" si="46"/>
        <v>3.4</v>
      </c>
      <c r="F274" s="33">
        <f>IFERROR(VLOOKUP($C274, 'All Indicators - Breakdown'!$C:$GQ, F$1, FALSE), " ")</f>
        <v>4</v>
      </c>
      <c r="G274" s="33">
        <f>IFERROR(VLOOKUP($C274, 'All Indicators - Breakdown'!$C:$GQ, G$1, FALSE), " ")</f>
        <v>4</v>
      </c>
      <c r="H274" s="33">
        <f>IFERROR(VLOOKUP($C274, 'All Indicators - Breakdown'!$C:$GQ, H$1, FALSE), " ")</f>
        <v>3</v>
      </c>
      <c r="I274" s="33">
        <f>IFERROR(VLOOKUP($C274, 'All Indicators - Breakdown'!$C:$GQ, I$1, FALSE), " ")</f>
        <v>3</v>
      </c>
      <c r="J274" s="33">
        <f>IFERROR(VLOOKUP($C274, 'All Indicators - Breakdown'!$C:$GQ, J$1, FALSE), " ")</f>
        <v>3</v>
      </c>
      <c r="K274" s="33">
        <f>IFERROR(VLOOKUP($C274, 'All Indicators - Breakdown'!$C:$GQ, K$1, FALSE), " ")</f>
        <v>1</v>
      </c>
      <c r="L274" s="33">
        <f>IFERROR(VLOOKUP($C274, 'All Indicators - Breakdown'!$C:$GQ, L$1, FALSE), " ")</f>
        <v>1</v>
      </c>
      <c r="M274" s="33">
        <f>IFERROR(VLOOKUP($C274, 'All Indicators - Breakdown'!$C:$GQ, M$1, FALSE), " ")</f>
        <v>3</v>
      </c>
      <c r="N274" s="33" t="str">
        <f>IFERROR(VLOOKUP($C274, 'All Indicators - Breakdown'!$C:$GQ, N$1, FALSE), " ")</f>
        <v>N/A</v>
      </c>
      <c r="O274" s="33">
        <f>IFERROR(VLOOKUP($C274, 'All Indicators - Breakdown'!$C:$GQ, O$1, FALSE), " ")</f>
        <v>1</v>
      </c>
      <c r="P274" s="33">
        <f>IFERROR(VLOOKUP($C274, 'All Indicators - Breakdown'!$C:$GQ, P$1, FALSE), " ")</f>
        <v>2</v>
      </c>
      <c r="Q274" s="33">
        <f>IFERROR(VLOOKUP($C274, 'All Indicators - Breakdown'!$C:$GQ, Q$1, FALSE), " ")</f>
        <v>1</v>
      </c>
      <c r="R274" s="33">
        <f>IFERROR(VLOOKUP($C274, 'All Indicators - Breakdown'!$C:$GQ, R$1, FALSE), " ")</f>
        <v>2</v>
      </c>
      <c r="S274" s="33">
        <f>IFERROR(VLOOKUP($C274, 'All Indicators - Breakdown'!$C:$GQ, S$1, FALSE), " ")</f>
        <v>4</v>
      </c>
      <c r="T274" s="33">
        <f>IFERROR(VLOOKUP($C274, 'All Indicators - Breakdown'!$C:$GQ, T$1, FALSE), " ")</f>
        <v>2</v>
      </c>
      <c r="U274" s="33">
        <f>IFERROR(VLOOKUP($C274, 'All Indicators - Breakdown'!$C:$GQ, U$1, FALSE), " ")</f>
        <v>5</v>
      </c>
      <c r="V274" s="33">
        <f>IFERROR(VLOOKUP($C274, 'All Indicators - Breakdown'!$C:$GQ, V$1, FALSE), " ")</f>
        <v>1</v>
      </c>
      <c r="W274" s="33">
        <f>IFERROR(VLOOKUP($C274, 'All Indicators - Breakdown'!$C:$GQ, W$1, FALSE), " ")</f>
        <v>3</v>
      </c>
      <c r="X274" s="33">
        <f>IFERROR(VLOOKUP($C274, 'All Indicators - Breakdown'!$C:$GQ, X$1, FALSE), " ")</f>
        <v>1</v>
      </c>
      <c r="Y274" s="33">
        <f>IFERROR(VLOOKUP($C274, 'All Indicators - Breakdown'!$C:$GQ, Y$1, FALSE), " ")</f>
        <v>1</v>
      </c>
      <c r="Z274" s="33">
        <f>IFERROR(VLOOKUP($C274, 'All Indicators - Breakdown'!$C:$GQ, Z$1, FALSE), " ")</f>
        <v>3</v>
      </c>
      <c r="AA274" s="33">
        <f>IFERROR(VLOOKUP($C274, 'All Indicators - Breakdown'!$C:$GQ, AA$1, FALSE), " ")</f>
        <v>1</v>
      </c>
      <c r="AB274" s="33">
        <f>IFERROR(VLOOKUP($C274, 'All Indicators - Breakdown'!$C:$GQ, AB$1, FALSE), " ")</f>
        <v>2</v>
      </c>
      <c r="AC274" s="33">
        <f>IFERROR(VLOOKUP($C274, 'All Indicators - Breakdown'!$C:$GQ, AC$1, FALSE), " ")</f>
        <v>4</v>
      </c>
      <c r="AD274" s="33">
        <f>IFERROR(VLOOKUP($C274, 'All Indicators - Breakdown'!$C:$GQ, AD$1, FALSE), " ")</f>
        <v>2</v>
      </c>
      <c r="AE274" s="33">
        <f>IFERROR(VLOOKUP($C274, 'All Indicators - Breakdown'!$C:$HE, AE$1, FALSE), " ")</f>
        <v>3</v>
      </c>
      <c r="AF274" s="33">
        <f>IFERROR(VLOOKUP($C274, 'All Indicators - Breakdown'!$C:$HE, AF$1, FALSE), " ")</f>
        <v>2</v>
      </c>
      <c r="AG274" s="33">
        <f>IFERROR(VLOOKUP($C274, 'All Indicators - Breakdown'!$C:$HE, AG$1, FALSE), " ")</f>
        <v>4</v>
      </c>
      <c r="AH274" s="33">
        <f>IFERROR(VLOOKUP($C274, 'All Indicators - Breakdown'!$C:$HE, AH$1, FALSE), " ")</f>
        <v>3</v>
      </c>
      <c r="AI274" s="33">
        <f>IFERROR(VLOOKUP($C274, 'All Indicators - Breakdown'!$C:$HE, AI$1, FALSE), " ")</f>
        <v>3</v>
      </c>
      <c r="AJ274" s="33">
        <f>IFERROR(VLOOKUP($C274, 'All Indicators - Breakdown'!$C:$HZ, AJ$1, FALSE), " ")</f>
        <v>3</v>
      </c>
      <c r="AK274" s="33">
        <f>IFERROR(VLOOKUP($C274, 'All Indicators - Breakdown'!$C:$HZ, AK$1, FALSE), " ")</f>
        <v>1</v>
      </c>
      <c r="AL274" s="33">
        <f>IFERROR(VLOOKUP($C274, 'All Indicators - Breakdown'!$C:$HZ, AL$1, FALSE), " ")</f>
        <v>1</v>
      </c>
      <c r="AM274" s="33">
        <f>IFERROR(VLOOKUP($C274, 'All Indicators - Breakdown'!$C:$IU, AM$1, FALSE), " ")</f>
        <v>2</v>
      </c>
      <c r="AN274" s="33">
        <f>IFERROR(VLOOKUP($C274, 'All Indicators - Breakdown'!$C:$IU, AN$1, FALSE), " ")</f>
        <v>1</v>
      </c>
      <c r="AO274" s="33">
        <f>IFERROR(VLOOKUP($C274, 'All Indicators - Breakdown'!$C:$IU, AO$1, FALSE), " ")</f>
        <v>1</v>
      </c>
      <c r="AP274">
        <f t="shared" si="48"/>
        <v>5</v>
      </c>
      <c r="AQ274">
        <f t="shared" si="48"/>
        <v>4</v>
      </c>
      <c r="AR274">
        <f t="shared" si="48"/>
        <v>4</v>
      </c>
      <c r="AS274">
        <f t="shared" si="48"/>
        <v>4</v>
      </c>
      <c r="AT274">
        <f t="shared" si="48"/>
        <v>4</v>
      </c>
      <c r="AU274">
        <f t="shared" si="48"/>
        <v>4</v>
      </c>
      <c r="AV274">
        <f t="shared" si="48"/>
        <v>3</v>
      </c>
      <c r="AW274">
        <f t="shared" si="48"/>
        <v>3</v>
      </c>
      <c r="AX274">
        <f t="shared" si="48"/>
        <v>3</v>
      </c>
      <c r="AY274">
        <f t="shared" si="48"/>
        <v>3</v>
      </c>
      <c r="AZ274">
        <f t="shared" si="48"/>
        <v>3</v>
      </c>
      <c r="BA274">
        <f t="shared" si="48"/>
        <v>3</v>
      </c>
      <c r="BB274">
        <f t="shared" si="48"/>
        <v>3</v>
      </c>
      <c r="BC274">
        <f t="shared" si="48"/>
        <v>3</v>
      </c>
      <c r="BD274">
        <f t="shared" si="48"/>
        <v>3</v>
      </c>
      <c r="BE274">
        <f t="shared" si="48"/>
        <v>3</v>
      </c>
      <c r="BF274">
        <f t="shared" si="47"/>
        <v>2</v>
      </c>
      <c r="BG274">
        <f t="shared" si="47"/>
        <v>2</v>
      </c>
      <c r="BH274">
        <f t="shared" si="47"/>
        <v>2</v>
      </c>
      <c r="BI274">
        <f t="shared" si="47"/>
        <v>2</v>
      </c>
      <c r="BJ274">
        <f t="shared" si="47"/>
        <v>2</v>
      </c>
      <c r="BK274">
        <f t="shared" si="47"/>
        <v>2</v>
      </c>
      <c r="BL274">
        <f t="shared" si="47"/>
        <v>2</v>
      </c>
      <c r="BM274">
        <f t="shared" si="47"/>
        <v>1</v>
      </c>
      <c r="BN274">
        <f t="shared" si="47"/>
        <v>1</v>
      </c>
      <c r="BO274">
        <f t="shared" si="47"/>
        <v>1</v>
      </c>
      <c r="BP274">
        <f t="shared" si="47"/>
        <v>1</v>
      </c>
      <c r="BQ274">
        <f t="shared" si="47"/>
        <v>1</v>
      </c>
      <c r="BR274">
        <f t="shared" si="47"/>
        <v>1</v>
      </c>
      <c r="BS274">
        <f t="shared" si="47"/>
        <v>1</v>
      </c>
      <c r="BT274">
        <f t="shared" si="47"/>
        <v>1</v>
      </c>
      <c r="BU274">
        <f t="shared" si="43"/>
        <v>1</v>
      </c>
      <c r="BV274">
        <f t="shared" si="43"/>
        <v>1</v>
      </c>
      <c r="BW274">
        <f t="shared" si="43"/>
        <v>1</v>
      </c>
      <c r="BX274">
        <f t="shared" si="43"/>
        <v>1</v>
      </c>
      <c r="BY274">
        <f t="shared" si="43"/>
        <v>0</v>
      </c>
    </row>
    <row r="275" spans="1:77" ht="16.3" thickTop="1" thickBot="1" x14ac:dyDescent="0.3">
      <c r="A275" s="16" t="s">
        <v>698</v>
      </c>
      <c r="B275" s="16" t="s">
        <v>699</v>
      </c>
      <c r="C275" s="16" t="s">
        <v>700</v>
      </c>
      <c r="D275" s="10">
        <f>VLOOKUP(C275, Overview!C$3:D$403, 2, FALSE)</f>
        <v>4</v>
      </c>
      <c r="E275" s="34">
        <f t="shared" si="46"/>
        <v>3.9</v>
      </c>
      <c r="F275" s="33">
        <f>IFERROR(VLOOKUP($C275, 'All Indicators - Breakdown'!$C:$GQ, F$1, FALSE), " ")</f>
        <v>4</v>
      </c>
      <c r="G275" s="33">
        <f>IFERROR(VLOOKUP($C275, 'All Indicators - Breakdown'!$C:$GQ, G$1, FALSE), " ")</f>
        <v>4</v>
      </c>
      <c r="H275" s="33">
        <f>IFERROR(VLOOKUP($C275, 'All Indicators - Breakdown'!$C:$GQ, H$1, FALSE), " ")</f>
        <v>4</v>
      </c>
      <c r="I275" s="33">
        <f>IFERROR(VLOOKUP($C275, 'All Indicators - Breakdown'!$C:$GQ, I$1, FALSE), " ")</f>
        <v>3</v>
      </c>
      <c r="J275" s="33">
        <f>IFERROR(VLOOKUP($C275, 'All Indicators - Breakdown'!$C:$GQ, J$1, FALSE), " ")</f>
        <v>3</v>
      </c>
      <c r="K275" s="33">
        <f>IFERROR(VLOOKUP($C275, 'All Indicators - Breakdown'!$C:$GQ, K$1, FALSE), " ")</f>
        <v>4</v>
      </c>
      <c r="L275" s="33">
        <f>IFERROR(VLOOKUP($C275, 'All Indicators - Breakdown'!$C:$GQ, L$1, FALSE), " ")</f>
        <v>3</v>
      </c>
      <c r="M275" s="33">
        <f>IFERROR(VLOOKUP($C275, 'All Indicators - Breakdown'!$C:$GQ, M$1, FALSE), " ")</f>
        <v>4</v>
      </c>
      <c r="N275" s="33" t="str">
        <f>IFERROR(VLOOKUP($C275, 'All Indicators - Breakdown'!$C:$GQ, N$1, FALSE), " ")</f>
        <v>N/A</v>
      </c>
      <c r="O275" s="33">
        <f>IFERROR(VLOOKUP($C275, 'All Indicators - Breakdown'!$C:$GQ, O$1, FALSE), " ")</f>
        <v>2</v>
      </c>
      <c r="P275" s="33">
        <f>IFERROR(VLOOKUP($C275, 'All Indicators - Breakdown'!$C:$GQ, P$1, FALSE), " ")</f>
        <v>2</v>
      </c>
      <c r="Q275" s="33">
        <f>IFERROR(VLOOKUP($C275, 'All Indicators - Breakdown'!$C:$GQ, Q$1, FALSE), " ")</f>
        <v>1</v>
      </c>
      <c r="R275" s="33">
        <f>IFERROR(VLOOKUP($C275, 'All Indicators - Breakdown'!$C:$GQ, R$1, FALSE), " ")</f>
        <v>2</v>
      </c>
      <c r="S275" s="33">
        <f>IFERROR(VLOOKUP($C275, 'All Indicators - Breakdown'!$C:$GQ, S$1, FALSE), " ")</f>
        <v>5</v>
      </c>
      <c r="T275" s="33">
        <f>IFERROR(VLOOKUP($C275, 'All Indicators - Breakdown'!$C:$GQ, T$1, FALSE), " ")</f>
        <v>3</v>
      </c>
      <c r="U275" s="33">
        <f>IFERROR(VLOOKUP($C275, 'All Indicators - Breakdown'!$C:$GQ, U$1, FALSE), " ")</f>
        <v>3</v>
      </c>
      <c r="V275" s="33">
        <f>IFERROR(VLOOKUP($C275, 'All Indicators - Breakdown'!$C:$GQ, V$1, FALSE), " ")</f>
        <v>1</v>
      </c>
      <c r="W275" s="33">
        <f>IFERROR(VLOOKUP($C275, 'All Indicators - Breakdown'!$C:$GQ, W$1, FALSE), " ")</f>
        <v>4</v>
      </c>
      <c r="X275" s="33">
        <f>IFERROR(VLOOKUP($C275, 'All Indicators - Breakdown'!$C:$GQ, X$1, FALSE), " ")</f>
        <v>1</v>
      </c>
      <c r="Y275" s="33">
        <f>IFERROR(VLOOKUP($C275, 'All Indicators - Breakdown'!$C:$GQ, Y$1, FALSE), " ")</f>
        <v>5</v>
      </c>
      <c r="Z275" s="33">
        <f>IFERROR(VLOOKUP($C275, 'All Indicators - Breakdown'!$C:$GQ, Z$1, FALSE), " ")</f>
        <v>3</v>
      </c>
      <c r="AA275" s="33">
        <f>IFERROR(VLOOKUP($C275, 'All Indicators - Breakdown'!$C:$GQ, AA$1, FALSE), " ")</f>
        <v>1</v>
      </c>
      <c r="AB275" s="33">
        <f>IFERROR(VLOOKUP($C275, 'All Indicators - Breakdown'!$C:$GQ, AB$1, FALSE), " ")</f>
        <v>4</v>
      </c>
      <c r="AC275" s="33">
        <f>IFERROR(VLOOKUP($C275, 'All Indicators - Breakdown'!$C:$GQ, AC$1, FALSE), " ")</f>
        <v>5</v>
      </c>
      <c r="AD275" s="33">
        <f>IFERROR(VLOOKUP($C275, 'All Indicators - Breakdown'!$C:$GQ, AD$1, FALSE), " ")</f>
        <v>2</v>
      </c>
      <c r="AE275" s="33">
        <f>IFERROR(VLOOKUP($C275, 'All Indicators - Breakdown'!$C:$HE, AE$1, FALSE), " ")</f>
        <v>4</v>
      </c>
      <c r="AF275" s="33">
        <f>IFERROR(VLOOKUP($C275, 'All Indicators - Breakdown'!$C:$HE, AF$1, FALSE), " ")</f>
        <v>3</v>
      </c>
      <c r="AG275" s="33">
        <f>IFERROR(VLOOKUP($C275, 'All Indicators - Breakdown'!$C:$HE, AG$1, FALSE), " ")</f>
        <v>4</v>
      </c>
      <c r="AH275" s="33">
        <f>IFERROR(VLOOKUP($C275, 'All Indicators - Breakdown'!$C:$HE, AH$1, FALSE), " ")</f>
        <v>3</v>
      </c>
      <c r="AI275" s="33">
        <f>IFERROR(VLOOKUP($C275, 'All Indicators - Breakdown'!$C:$HE, AI$1, FALSE), " ")</f>
        <v>3</v>
      </c>
      <c r="AJ275" s="33">
        <f>IFERROR(VLOOKUP($C275, 'All Indicators - Breakdown'!$C:$HZ, AJ$1, FALSE), " ")</f>
        <v>4</v>
      </c>
      <c r="AK275" s="33">
        <f>IFERROR(VLOOKUP($C275, 'All Indicators - Breakdown'!$C:$HZ, AK$1, FALSE), " ")</f>
        <v>2</v>
      </c>
      <c r="AL275" s="33">
        <f>IFERROR(VLOOKUP($C275, 'All Indicators - Breakdown'!$C:$HZ, AL$1, FALSE), " ")</f>
        <v>1</v>
      </c>
      <c r="AM275" s="33">
        <f>IFERROR(VLOOKUP($C275, 'All Indicators - Breakdown'!$C:$IU, AM$1, FALSE), " ")</f>
        <v>1</v>
      </c>
      <c r="AN275" s="33">
        <f>IFERROR(VLOOKUP($C275, 'All Indicators - Breakdown'!$C:$IU, AN$1, FALSE), " ")</f>
        <v>1</v>
      </c>
      <c r="AO275" s="33">
        <f>IFERROR(VLOOKUP($C275, 'All Indicators - Breakdown'!$C:$IU, AO$1, FALSE), " ")</f>
        <v>1</v>
      </c>
      <c r="AP275">
        <f t="shared" si="48"/>
        <v>5</v>
      </c>
      <c r="AQ275">
        <f t="shared" si="48"/>
        <v>5</v>
      </c>
      <c r="AR275">
        <f t="shared" si="48"/>
        <v>5</v>
      </c>
      <c r="AS275">
        <f t="shared" si="48"/>
        <v>4</v>
      </c>
      <c r="AT275">
        <f t="shared" si="48"/>
        <v>4</v>
      </c>
      <c r="AU275">
        <f t="shared" si="48"/>
        <v>4</v>
      </c>
      <c r="AV275">
        <f t="shared" si="48"/>
        <v>4</v>
      </c>
      <c r="AW275">
        <f t="shared" si="48"/>
        <v>4</v>
      </c>
      <c r="AX275">
        <f t="shared" si="48"/>
        <v>4</v>
      </c>
      <c r="AY275">
        <f t="shared" si="48"/>
        <v>4</v>
      </c>
      <c r="AZ275">
        <f t="shared" si="48"/>
        <v>4</v>
      </c>
      <c r="BA275">
        <f t="shared" si="48"/>
        <v>4</v>
      </c>
      <c r="BB275">
        <f t="shared" si="48"/>
        <v>4</v>
      </c>
      <c r="BC275">
        <f t="shared" si="48"/>
        <v>3</v>
      </c>
      <c r="BD275">
        <f t="shared" si="48"/>
        <v>3</v>
      </c>
      <c r="BE275">
        <f t="shared" si="48"/>
        <v>3</v>
      </c>
      <c r="BF275">
        <f t="shared" si="47"/>
        <v>3</v>
      </c>
      <c r="BG275">
        <f t="shared" si="47"/>
        <v>3</v>
      </c>
      <c r="BH275">
        <f t="shared" si="47"/>
        <v>3</v>
      </c>
      <c r="BI275">
        <f t="shared" si="47"/>
        <v>3</v>
      </c>
      <c r="BJ275">
        <f t="shared" si="47"/>
        <v>3</v>
      </c>
      <c r="BK275">
        <f t="shared" si="47"/>
        <v>3</v>
      </c>
      <c r="BL275">
        <f t="shared" si="47"/>
        <v>2</v>
      </c>
      <c r="BM275">
        <f t="shared" si="47"/>
        <v>2</v>
      </c>
      <c r="BN275">
        <f t="shared" si="47"/>
        <v>2</v>
      </c>
      <c r="BO275">
        <f t="shared" si="47"/>
        <v>2</v>
      </c>
      <c r="BP275">
        <f t="shared" si="47"/>
        <v>2</v>
      </c>
      <c r="BQ275">
        <f t="shared" si="47"/>
        <v>1</v>
      </c>
      <c r="BR275">
        <f t="shared" si="47"/>
        <v>1</v>
      </c>
      <c r="BS275">
        <f t="shared" si="47"/>
        <v>1</v>
      </c>
      <c r="BT275">
        <f t="shared" si="47"/>
        <v>1</v>
      </c>
      <c r="BU275">
        <f t="shared" si="43"/>
        <v>1</v>
      </c>
      <c r="BV275">
        <f t="shared" si="43"/>
        <v>1</v>
      </c>
      <c r="BW275">
        <f t="shared" si="43"/>
        <v>1</v>
      </c>
      <c r="BX275">
        <f t="shared" si="43"/>
        <v>1</v>
      </c>
      <c r="BY275">
        <f t="shared" si="43"/>
        <v>0</v>
      </c>
    </row>
    <row r="276" spans="1:77" ht="16.3" thickTop="1" thickBot="1" x14ac:dyDescent="0.3">
      <c r="A276" s="16" t="s">
        <v>698</v>
      </c>
      <c r="B276" s="16" t="s">
        <v>701</v>
      </c>
      <c r="C276" s="16" t="s">
        <v>702</v>
      </c>
      <c r="D276" s="10">
        <f>VLOOKUP(C276, Overview!C$3:D$403, 2, FALSE)</f>
        <v>3</v>
      </c>
      <c r="E276" s="34">
        <f t="shared" si="46"/>
        <v>3.9</v>
      </c>
      <c r="F276" s="33">
        <f>IFERROR(VLOOKUP($C276, 'All Indicators - Breakdown'!$C:$GQ, F$1, FALSE), " ")</f>
        <v>5</v>
      </c>
      <c r="G276" s="33">
        <f>IFERROR(VLOOKUP($C276, 'All Indicators - Breakdown'!$C:$GQ, G$1, FALSE), " ")</f>
        <v>5</v>
      </c>
      <c r="H276" s="33">
        <f>IFERROR(VLOOKUP($C276, 'All Indicators - Breakdown'!$C:$GQ, H$1, FALSE), " ")</f>
        <v>4</v>
      </c>
      <c r="I276" s="33">
        <f>IFERROR(VLOOKUP($C276, 'All Indicators - Breakdown'!$C:$GQ, I$1, FALSE), " ")</f>
        <v>3</v>
      </c>
      <c r="J276" s="33">
        <f>IFERROR(VLOOKUP($C276, 'All Indicators - Breakdown'!$C:$GQ, J$1, FALSE), " ")</f>
        <v>3</v>
      </c>
      <c r="K276" s="33">
        <f>IFERROR(VLOOKUP($C276, 'All Indicators - Breakdown'!$C:$GQ, K$1, FALSE), " ")</f>
        <v>3</v>
      </c>
      <c r="L276" s="33">
        <f>IFERROR(VLOOKUP($C276, 'All Indicators - Breakdown'!$C:$GQ, L$1, FALSE), " ")</f>
        <v>3</v>
      </c>
      <c r="M276" s="33">
        <f>IFERROR(VLOOKUP($C276, 'All Indicators - Breakdown'!$C:$GQ, M$1, FALSE), " ")</f>
        <v>4</v>
      </c>
      <c r="N276" s="33" t="str">
        <f>IFERROR(VLOOKUP($C276, 'All Indicators - Breakdown'!$C:$GQ, N$1, FALSE), " ")</f>
        <v>N/A</v>
      </c>
      <c r="O276" s="33">
        <f>IFERROR(VLOOKUP($C276, 'All Indicators - Breakdown'!$C:$GQ, O$1, FALSE), " ")</f>
        <v>1</v>
      </c>
      <c r="P276" s="33">
        <f>IFERROR(VLOOKUP($C276, 'All Indicators - Breakdown'!$C:$GQ, P$1, FALSE), " ")</f>
        <v>2</v>
      </c>
      <c r="Q276" s="33">
        <f>IFERROR(VLOOKUP($C276, 'All Indicators - Breakdown'!$C:$GQ, Q$1, FALSE), " ")</f>
        <v>1</v>
      </c>
      <c r="R276" s="33">
        <f>IFERROR(VLOOKUP($C276, 'All Indicators - Breakdown'!$C:$GQ, R$1, FALSE), " ")</f>
        <v>2</v>
      </c>
      <c r="S276" s="33">
        <f>IFERROR(VLOOKUP($C276, 'All Indicators - Breakdown'!$C:$GQ, S$1, FALSE), " ")</f>
        <v>5</v>
      </c>
      <c r="T276" s="33">
        <f>IFERROR(VLOOKUP($C276, 'All Indicators - Breakdown'!$C:$GQ, T$1, FALSE), " ")</f>
        <v>2</v>
      </c>
      <c r="U276" s="33">
        <f>IFERROR(VLOOKUP($C276, 'All Indicators - Breakdown'!$C:$GQ, U$1, FALSE), " ")</f>
        <v>3</v>
      </c>
      <c r="V276" s="33">
        <f>IFERROR(VLOOKUP($C276, 'All Indicators - Breakdown'!$C:$GQ, V$1, FALSE), " ")</f>
        <v>1</v>
      </c>
      <c r="W276" s="33">
        <f>IFERROR(VLOOKUP($C276, 'All Indicators - Breakdown'!$C:$GQ, W$1, FALSE), " ")</f>
        <v>4</v>
      </c>
      <c r="X276" s="33">
        <f>IFERROR(VLOOKUP($C276, 'All Indicators - Breakdown'!$C:$GQ, X$1, FALSE), " ")</f>
        <v>1</v>
      </c>
      <c r="Y276" s="33">
        <f>IFERROR(VLOOKUP($C276, 'All Indicators - Breakdown'!$C:$GQ, Y$1, FALSE), " ")</f>
        <v>5</v>
      </c>
      <c r="Z276" s="33">
        <f>IFERROR(VLOOKUP($C276, 'All Indicators - Breakdown'!$C:$GQ, Z$1, FALSE), " ")</f>
        <v>1</v>
      </c>
      <c r="AA276" s="33">
        <f>IFERROR(VLOOKUP($C276, 'All Indicators - Breakdown'!$C:$GQ, AA$1, FALSE), " ")</f>
        <v>1</v>
      </c>
      <c r="AB276" s="33">
        <f>IFERROR(VLOOKUP($C276, 'All Indicators - Breakdown'!$C:$GQ, AB$1, FALSE), " ")</f>
        <v>3</v>
      </c>
      <c r="AC276" s="33">
        <f>IFERROR(VLOOKUP($C276, 'All Indicators - Breakdown'!$C:$GQ, AC$1, FALSE), " ")</f>
        <v>3</v>
      </c>
      <c r="AD276" s="33">
        <f>IFERROR(VLOOKUP($C276, 'All Indicators - Breakdown'!$C:$GQ, AD$1, FALSE), " ")</f>
        <v>1</v>
      </c>
      <c r="AE276" s="33">
        <f>IFERROR(VLOOKUP($C276, 'All Indicators - Breakdown'!$C:$HE, AE$1, FALSE), " ")</f>
        <v>4</v>
      </c>
      <c r="AF276" s="33">
        <f>IFERROR(VLOOKUP($C276, 'All Indicators - Breakdown'!$C:$HE, AF$1, FALSE), " ")</f>
        <v>3</v>
      </c>
      <c r="AG276" s="33">
        <f>IFERROR(VLOOKUP($C276, 'All Indicators - Breakdown'!$C:$HE, AG$1, FALSE), " ")</f>
        <v>4</v>
      </c>
      <c r="AH276" s="33">
        <f>IFERROR(VLOOKUP($C276, 'All Indicators - Breakdown'!$C:$HE, AH$1, FALSE), " ")</f>
        <v>3</v>
      </c>
      <c r="AI276" s="33">
        <f>IFERROR(VLOOKUP($C276, 'All Indicators - Breakdown'!$C:$HE, AI$1, FALSE), " ")</f>
        <v>3</v>
      </c>
      <c r="AJ276" s="33">
        <f>IFERROR(VLOOKUP($C276, 'All Indicators - Breakdown'!$C:$HZ, AJ$1, FALSE), " ")</f>
        <v>5</v>
      </c>
      <c r="AK276" s="33">
        <f>IFERROR(VLOOKUP($C276, 'All Indicators - Breakdown'!$C:$HZ, AK$1, FALSE), " ")</f>
        <v>2</v>
      </c>
      <c r="AL276" s="33">
        <f>IFERROR(VLOOKUP($C276, 'All Indicators - Breakdown'!$C:$HZ, AL$1, FALSE), " ")</f>
        <v>1</v>
      </c>
      <c r="AM276" s="33">
        <f>IFERROR(VLOOKUP($C276, 'All Indicators - Breakdown'!$C:$IU, AM$1, FALSE), " ")</f>
        <v>1</v>
      </c>
      <c r="AN276" s="33">
        <f>IFERROR(VLOOKUP($C276, 'All Indicators - Breakdown'!$C:$IU, AN$1, FALSE), " ")</f>
        <v>1</v>
      </c>
      <c r="AO276" s="33">
        <f>IFERROR(VLOOKUP($C276, 'All Indicators - Breakdown'!$C:$IU, AO$1, FALSE), " ")</f>
        <v>1</v>
      </c>
      <c r="AP276">
        <f t="shared" si="48"/>
        <v>5</v>
      </c>
      <c r="AQ276">
        <f t="shared" si="48"/>
        <v>5</v>
      </c>
      <c r="AR276">
        <f t="shared" si="48"/>
        <v>5</v>
      </c>
      <c r="AS276">
        <f t="shared" si="48"/>
        <v>5</v>
      </c>
      <c r="AT276">
        <f t="shared" si="48"/>
        <v>5</v>
      </c>
      <c r="AU276">
        <f t="shared" si="48"/>
        <v>4</v>
      </c>
      <c r="AV276">
        <f t="shared" si="48"/>
        <v>4</v>
      </c>
      <c r="AW276">
        <f t="shared" si="48"/>
        <v>4</v>
      </c>
      <c r="AX276">
        <f t="shared" si="48"/>
        <v>4</v>
      </c>
      <c r="AY276">
        <f t="shared" si="48"/>
        <v>4</v>
      </c>
      <c r="AZ276">
        <f t="shared" si="48"/>
        <v>3</v>
      </c>
      <c r="BA276">
        <f t="shared" si="48"/>
        <v>3</v>
      </c>
      <c r="BB276">
        <f t="shared" si="48"/>
        <v>3</v>
      </c>
      <c r="BC276">
        <f t="shared" si="48"/>
        <v>3</v>
      </c>
      <c r="BD276">
        <f t="shared" si="48"/>
        <v>3</v>
      </c>
      <c r="BE276">
        <f t="shared" si="48"/>
        <v>3</v>
      </c>
      <c r="BF276">
        <f t="shared" si="47"/>
        <v>3</v>
      </c>
      <c r="BG276">
        <f t="shared" si="47"/>
        <v>3</v>
      </c>
      <c r="BH276">
        <f t="shared" si="47"/>
        <v>3</v>
      </c>
      <c r="BI276">
        <f t="shared" si="47"/>
        <v>3</v>
      </c>
      <c r="BJ276">
        <f t="shared" si="47"/>
        <v>2</v>
      </c>
      <c r="BK276">
        <f t="shared" si="47"/>
        <v>2</v>
      </c>
      <c r="BL276">
        <f t="shared" si="47"/>
        <v>2</v>
      </c>
      <c r="BM276">
        <f t="shared" si="47"/>
        <v>2</v>
      </c>
      <c r="BN276">
        <f t="shared" si="47"/>
        <v>1</v>
      </c>
      <c r="BO276">
        <f t="shared" si="47"/>
        <v>1</v>
      </c>
      <c r="BP276">
        <f t="shared" si="47"/>
        <v>1</v>
      </c>
      <c r="BQ276">
        <f t="shared" si="47"/>
        <v>1</v>
      </c>
      <c r="BR276">
        <f t="shared" si="47"/>
        <v>1</v>
      </c>
      <c r="BS276">
        <f t="shared" si="47"/>
        <v>1</v>
      </c>
      <c r="BT276">
        <f t="shared" si="47"/>
        <v>1</v>
      </c>
      <c r="BU276">
        <f t="shared" si="43"/>
        <v>1</v>
      </c>
      <c r="BV276">
        <f t="shared" si="43"/>
        <v>1</v>
      </c>
      <c r="BW276">
        <f t="shared" si="43"/>
        <v>1</v>
      </c>
      <c r="BX276">
        <f t="shared" si="43"/>
        <v>1</v>
      </c>
      <c r="BY276">
        <f t="shared" si="43"/>
        <v>0</v>
      </c>
    </row>
    <row r="277" spans="1:77" ht="16.3" thickTop="1" thickBot="1" x14ac:dyDescent="0.3">
      <c r="A277" s="16" t="s">
        <v>698</v>
      </c>
      <c r="B277" s="16" t="s">
        <v>703</v>
      </c>
      <c r="C277" s="16" t="s">
        <v>704</v>
      </c>
      <c r="D277" s="10">
        <f>VLOOKUP(C277, Overview!C$3:D$403, 2, FALSE)</f>
        <v>3</v>
      </c>
      <c r="E277" s="34">
        <f t="shared" si="46"/>
        <v>3.7</v>
      </c>
      <c r="F277" s="33">
        <f>IFERROR(VLOOKUP($C277, 'All Indicators - Breakdown'!$C:$GQ, F$1, FALSE), " ")</f>
        <v>4</v>
      </c>
      <c r="G277" s="33">
        <f>IFERROR(VLOOKUP($C277, 'All Indicators - Breakdown'!$C:$GQ, G$1, FALSE), " ")</f>
        <v>4</v>
      </c>
      <c r="H277" s="33">
        <f>IFERROR(VLOOKUP($C277, 'All Indicators - Breakdown'!$C:$GQ, H$1, FALSE), " ")</f>
        <v>4</v>
      </c>
      <c r="I277" s="33">
        <f>IFERROR(VLOOKUP($C277, 'All Indicators - Breakdown'!$C:$GQ, I$1, FALSE), " ")</f>
        <v>3</v>
      </c>
      <c r="J277" s="33">
        <f>IFERROR(VLOOKUP($C277, 'All Indicators - Breakdown'!$C:$GQ, J$1, FALSE), " ")</f>
        <v>3</v>
      </c>
      <c r="K277" s="33">
        <f>IFERROR(VLOOKUP($C277, 'All Indicators - Breakdown'!$C:$GQ, K$1, FALSE), " ")</f>
        <v>4</v>
      </c>
      <c r="L277" s="33">
        <f>IFERROR(VLOOKUP($C277, 'All Indicators - Breakdown'!$C:$GQ, L$1, FALSE), " ")</f>
        <v>3</v>
      </c>
      <c r="M277" s="33">
        <f>IFERROR(VLOOKUP($C277, 'All Indicators - Breakdown'!$C:$GQ, M$1, FALSE), " ")</f>
        <v>4</v>
      </c>
      <c r="N277" s="33" t="str">
        <f>IFERROR(VLOOKUP($C277, 'All Indicators - Breakdown'!$C:$GQ, N$1, FALSE), " ")</f>
        <v>N/A</v>
      </c>
      <c r="O277" s="33">
        <f>IFERROR(VLOOKUP($C277, 'All Indicators - Breakdown'!$C:$GQ, O$1, FALSE), " ")</f>
        <v>1</v>
      </c>
      <c r="P277" s="33">
        <f>IFERROR(VLOOKUP($C277, 'All Indicators - Breakdown'!$C:$GQ, P$1, FALSE), " ")</f>
        <v>3</v>
      </c>
      <c r="Q277" s="33">
        <f>IFERROR(VLOOKUP($C277, 'All Indicators - Breakdown'!$C:$GQ, Q$1, FALSE), " ")</f>
        <v>1</v>
      </c>
      <c r="R277" s="33">
        <f>IFERROR(VLOOKUP($C277, 'All Indicators - Breakdown'!$C:$GQ, R$1, FALSE), " ")</f>
        <v>2</v>
      </c>
      <c r="S277" s="33">
        <f>IFERROR(VLOOKUP($C277, 'All Indicators - Breakdown'!$C:$GQ, S$1, FALSE), " ")</f>
        <v>2</v>
      </c>
      <c r="T277" s="33">
        <f>IFERROR(VLOOKUP($C277, 'All Indicators - Breakdown'!$C:$GQ, T$1, FALSE), " ")</f>
        <v>2</v>
      </c>
      <c r="U277" s="33">
        <f>IFERROR(VLOOKUP($C277, 'All Indicators - Breakdown'!$C:$GQ, U$1, FALSE), " ")</f>
        <v>3</v>
      </c>
      <c r="V277" s="33">
        <f>IFERROR(VLOOKUP($C277, 'All Indicators - Breakdown'!$C:$GQ, V$1, FALSE), " ")</f>
        <v>1</v>
      </c>
      <c r="W277" s="33">
        <f>IFERROR(VLOOKUP($C277, 'All Indicators - Breakdown'!$C:$GQ, W$1, FALSE), " ")</f>
        <v>4</v>
      </c>
      <c r="X277" s="33">
        <f>IFERROR(VLOOKUP($C277, 'All Indicators - Breakdown'!$C:$GQ, X$1, FALSE), " ")</f>
        <v>1</v>
      </c>
      <c r="Y277" s="33">
        <f>IFERROR(VLOOKUP($C277, 'All Indicators - Breakdown'!$C:$GQ, Y$1, FALSE), " ")</f>
        <v>5</v>
      </c>
      <c r="Z277" s="33">
        <f>IFERROR(VLOOKUP($C277, 'All Indicators - Breakdown'!$C:$GQ, Z$1, FALSE), " ")</f>
        <v>3</v>
      </c>
      <c r="AA277" s="33">
        <f>IFERROR(VLOOKUP($C277, 'All Indicators - Breakdown'!$C:$GQ, AA$1, FALSE), " ")</f>
        <v>1</v>
      </c>
      <c r="AB277" s="33">
        <f>IFERROR(VLOOKUP($C277, 'All Indicators - Breakdown'!$C:$GQ, AB$1, FALSE), " ")</f>
        <v>4</v>
      </c>
      <c r="AC277" s="33">
        <f>IFERROR(VLOOKUP($C277, 'All Indicators - Breakdown'!$C:$GQ, AC$1, FALSE), " ")</f>
        <v>5</v>
      </c>
      <c r="AD277" s="33">
        <f>IFERROR(VLOOKUP($C277, 'All Indicators - Breakdown'!$C:$GQ, AD$1, FALSE), " ")</f>
        <v>1</v>
      </c>
      <c r="AE277" s="33">
        <f>IFERROR(VLOOKUP($C277, 'All Indicators - Breakdown'!$C:$HE, AE$1, FALSE), " ")</f>
        <v>3</v>
      </c>
      <c r="AF277" s="33">
        <f>IFERROR(VLOOKUP($C277, 'All Indicators - Breakdown'!$C:$HE, AF$1, FALSE), " ")</f>
        <v>3</v>
      </c>
      <c r="AG277" s="33">
        <f>IFERROR(VLOOKUP($C277, 'All Indicators - Breakdown'!$C:$HE, AG$1, FALSE), " ")</f>
        <v>4</v>
      </c>
      <c r="AH277" s="33">
        <f>IFERROR(VLOOKUP($C277, 'All Indicators - Breakdown'!$C:$HE, AH$1, FALSE), " ")</f>
        <v>3</v>
      </c>
      <c r="AI277" s="33">
        <f>IFERROR(VLOOKUP($C277, 'All Indicators - Breakdown'!$C:$HE, AI$1, FALSE), " ")</f>
        <v>3</v>
      </c>
      <c r="AJ277" s="33">
        <f>IFERROR(VLOOKUP($C277, 'All Indicators - Breakdown'!$C:$HZ, AJ$1, FALSE), " ")</f>
        <v>3</v>
      </c>
      <c r="AK277" s="33">
        <f>IFERROR(VLOOKUP($C277, 'All Indicators - Breakdown'!$C:$HZ, AK$1, FALSE), " ")</f>
        <v>1</v>
      </c>
      <c r="AL277" s="33">
        <f>IFERROR(VLOOKUP($C277, 'All Indicators - Breakdown'!$C:$HZ, AL$1, FALSE), " ")</f>
        <v>1</v>
      </c>
      <c r="AM277" s="33">
        <f>IFERROR(VLOOKUP($C277, 'All Indicators - Breakdown'!$C:$IU, AM$1, FALSE), " ")</f>
        <v>1</v>
      </c>
      <c r="AN277" s="33">
        <f>IFERROR(VLOOKUP($C277, 'All Indicators - Breakdown'!$C:$IU, AN$1, FALSE), " ")</f>
        <v>1</v>
      </c>
      <c r="AO277" s="33">
        <f>IFERROR(VLOOKUP($C277, 'All Indicators - Breakdown'!$C:$IU, AO$1, FALSE), " ")</f>
        <v>1</v>
      </c>
      <c r="AP277">
        <f t="shared" si="48"/>
        <v>5</v>
      </c>
      <c r="AQ277">
        <f t="shared" si="48"/>
        <v>5</v>
      </c>
      <c r="AR277">
        <f t="shared" si="48"/>
        <v>4</v>
      </c>
      <c r="AS277">
        <f t="shared" si="48"/>
        <v>4</v>
      </c>
      <c r="AT277">
        <f t="shared" si="48"/>
        <v>4</v>
      </c>
      <c r="AU277">
        <f t="shared" si="48"/>
        <v>4</v>
      </c>
      <c r="AV277">
        <f t="shared" si="48"/>
        <v>4</v>
      </c>
      <c r="AW277">
        <f t="shared" si="48"/>
        <v>4</v>
      </c>
      <c r="AX277">
        <f t="shared" si="48"/>
        <v>4</v>
      </c>
      <c r="AY277">
        <f t="shared" si="48"/>
        <v>4</v>
      </c>
      <c r="AZ277">
        <f t="shared" si="48"/>
        <v>3</v>
      </c>
      <c r="BA277">
        <f t="shared" si="48"/>
        <v>3</v>
      </c>
      <c r="BB277">
        <f t="shared" si="48"/>
        <v>3</v>
      </c>
      <c r="BC277">
        <f t="shared" si="48"/>
        <v>3</v>
      </c>
      <c r="BD277">
        <f t="shared" si="48"/>
        <v>3</v>
      </c>
      <c r="BE277">
        <f t="shared" si="48"/>
        <v>3</v>
      </c>
      <c r="BF277">
        <f t="shared" si="47"/>
        <v>3</v>
      </c>
      <c r="BG277">
        <f t="shared" si="47"/>
        <v>3</v>
      </c>
      <c r="BH277">
        <f t="shared" si="47"/>
        <v>3</v>
      </c>
      <c r="BI277">
        <f t="shared" si="47"/>
        <v>3</v>
      </c>
      <c r="BJ277">
        <f t="shared" si="47"/>
        <v>3</v>
      </c>
      <c r="BK277">
        <f t="shared" si="47"/>
        <v>2</v>
      </c>
      <c r="BL277">
        <f t="shared" si="47"/>
        <v>2</v>
      </c>
      <c r="BM277">
        <f t="shared" si="47"/>
        <v>2</v>
      </c>
      <c r="BN277">
        <f t="shared" si="47"/>
        <v>1</v>
      </c>
      <c r="BO277">
        <f t="shared" si="47"/>
        <v>1</v>
      </c>
      <c r="BP277">
        <f t="shared" si="47"/>
        <v>1</v>
      </c>
      <c r="BQ277">
        <f t="shared" si="47"/>
        <v>1</v>
      </c>
      <c r="BR277">
        <f t="shared" si="47"/>
        <v>1</v>
      </c>
      <c r="BS277">
        <f t="shared" si="47"/>
        <v>1</v>
      </c>
      <c r="BT277">
        <f t="shared" si="47"/>
        <v>1</v>
      </c>
      <c r="BU277">
        <f t="shared" si="43"/>
        <v>1</v>
      </c>
      <c r="BV277">
        <f t="shared" si="43"/>
        <v>1</v>
      </c>
      <c r="BW277">
        <f t="shared" si="43"/>
        <v>1</v>
      </c>
      <c r="BX277">
        <f t="shared" si="43"/>
        <v>1</v>
      </c>
      <c r="BY277">
        <f t="shared" si="43"/>
        <v>0</v>
      </c>
    </row>
    <row r="278" spans="1:77" ht="16.3" thickTop="1" thickBot="1" x14ac:dyDescent="0.3">
      <c r="A278" s="16" t="s">
        <v>698</v>
      </c>
      <c r="B278" s="16" t="s">
        <v>705</v>
      </c>
      <c r="C278" s="16" t="s">
        <v>706</v>
      </c>
      <c r="D278" s="10">
        <f>VLOOKUP(C278, Overview!C$3:D$403, 2, FALSE)</f>
        <v>5</v>
      </c>
      <c r="E278" s="34">
        <f t="shared" si="46"/>
        <v>4.5</v>
      </c>
      <c r="F278" s="33">
        <f>IFERROR(VLOOKUP($C278, 'All Indicators - Breakdown'!$C:$GQ, F$1, FALSE), " ")</f>
        <v>4</v>
      </c>
      <c r="G278" s="33">
        <f>IFERROR(VLOOKUP($C278, 'All Indicators - Breakdown'!$C:$GQ, G$1, FALSE), " ")</f>
        <v>5</v>
      </c>
      <c r="H278" s="33">
        <f>IFERROR(VLOOKUP($C278, 'All Indicators - Breakdown'!$C:$GQ, H$1, FALSE), " ")</f>
        <v>5</v>
      </c>
      <c r="I278" s="33">
        <f>IFERROR(VLOOKUP($C278, 'All Indicators - Breakdown'!$C:$GQ, I$1, FALSE), " ")</f>
        <v>4</v>
      </c>
      <c r="J278" s="33">
        <f>IFERROR(VLOOKUP($C278, 'All Indicators - Breakdown'!$C:$GQ, J$1, FALSE), " ")</f>
        <v>3</v>
      </c>
      <c r="K278" s="33">
        <f>IFERROR(VLOOKUP($C278, 'All Indicators - Breakdown'!$C:$GQ, K$1, FALSE), " ")</f>
        <v>4</v>
      </c>
      <c r="L278" s="33">
        <f>IFERROR(VLOOKUP($C278, 'All Indicators - Breakdown'!$C:$GQ, L$1, FALSE), " ")</f>
        <v>3</v>
      </c>
      <c r="M278" s="33">
        <f>IFERROR(VLOOKUP($C278, 'All Indicators - Breakdown'!$C:$GQ, M$1, FALSE), " ")</f>
        <v>4</v>
      </c>
      <c r="N278" s="33" t="str">
        <f>IFERROR(VLOOKUP($C278, 'All Indicators - Breakdown'!$C:$GQ, N$1, FALSE), " ")</f>
        <v>N/A</v>
      </c>
      <c r="O278" s="33">
        <f>IFERROR(VLOOKUP($C278, 'All Indicators - Breakdown'!$C:$GQ, O$1, FALSE), " ")</f>
        <v>1</v>
      </c>
      <c r="P278" s="33">
        <f>IFERROR(VLOOKUP($C278, 'All Indicators - Breakdown'!$C:$GQ, P$1, FALSE), " ")</f>
        <v>2</v>
      </c>
      <c r="Q278" s="33">
        <f>IFERROR(VLOOKUP($C278, 'All Indicators - Breakdown'!$C:$GQ, Q$1, FALSE), " ")</f>
        <v>1</v>
      </c>
      <c r="R278" s="33">
        <f>IFERROR(VLOOKUP($C278, 'All Indicators - Breakdown'!$C:$GQ, R$1, FALSE), " ")</f>
        <v>3</v>
      </c>
      <c r="S278" s="33">
        <f>IFERROR(VLOOKUP($C278, 'All Indicators - Breakdown'!$C:$GQ, S$1, FALSE), " ")</f>
        <v>5</v>
      </c>
      <c r="T278" s="33">
        <f>IFERROR(VLOOKUP($C278, 'All Indicators - Breakdown'!$C:$GQ, T$1, FALSE), " ")</f>
        <v>5</v>
      </c>
      <c r="U278" s="33">
        <f>IFERROR(VLOOKUP($C278, 'All Indicators - Breakdown'!$C:$GQ, U$1, FALSE), " ")</f>
        <v>5</v>
      </c>
      <c r="V278" s="33">
        <f>IFERROR(VLOOKUP($C278, 'All Indicators - Breakdown'!$C:$GQ, V$1, FALSE), " ")</f>
        <v>4</v>
      </c>
      <c r="W278" s="33">
        <f>IFERROR(VLOOKUP($C278, 'All Indicators - Breakdown'!$C:$GQ, W$1, FALSE), " ")</f>
        <v>5</v>
      </c>
      <c r="X278" s="33">
        <f>IFERROR(VLOOKUP($C278, 'All Indicators - Breakdown'!$C:$GQ, X$1, FALSE), " ")</f>
        <v>1</v>
      </c>
      <c r="Y278" s="33">
        <f>IFERROR(VLOOKUP($C278, 'All Indicators - Breakdown'!$C:$GQ, Y$1, FALSE), " ")</f>
        <v>5</v>
      </c>
      <c r="Z278" s="33">
        <f>IFERROR(VLOOKUP($C278, 'All Indicators - Breakdown'!$C:$GQ, Z$1, FALSE), " ")</f>
        <v>3</v>
      </c>
      <c r="AA278" s="33">
        <f>IFERROR(VLOOKUP($C278, 'All Indicators - Breakdown'!$C:$GQ, AA$1, FALSE), " ")</f>
        <v>2</v>
      </c>
      <c r="AB278" s="33">
        <f>IFERROR(VLOOKUP($C278, 'All Indicators - Breakdown'!$C:$GQ, AB$1, FALSE), " ")</f>
        <v>4</v>
      </c>
      <c r="AC278" s="33">
        <f>IFERROR(VLOOKUP($C278, 'All Indicators - Breakdown'!$C:$GQ, AC$1, FALSE), " ")</f>
        <v>5</v>
      </c>
      <c r="AD278" s="33">
        <f>IFERROR(VLOOKUP($C278, 'All Indicators - Breakdown'!$C:$GQ, AD$1, FALSE), " ")</f>
        <v>4</v>
      </c>
      <c r="AE278" s="33">
        <f>IFERROR(VLOOKUP($C278, 'All Indicators - Breakdown'!$C:$HE, AE$1, FALSE), " ")</f>
        <v>4</v>
      </c>
      <c r="AF278" s="33">
        <f>IFERROR(VLOOKUP($C278, 'All Indicators - Breakdown'!$C:$HE, AF$1, FALSE), " ")</f>
        <v>3</v>
      </c>
      <c r="AG278" s="33">
        <f>IFERROR(VLOOKUP($C278, 'All Indicators - Breakdown'!$C:$HE, AG$1, FALSE), " ")</f>
        <v>4</v>
      </c>
      <c r="AH278" s="33">
        <f>IFERROR(VLOOKUP($C278, 'All Indicators - Breakdown'!$C:$HE, AH$1, FALSE), " ")</f>
        <v>3</v>
      </c>
      <c r="AI278" s="33">
        <f>IFERROR(VLOOKUP($C278, 'All Indicators - Breakdown'!$C:$HE, AI$1, FALSE), " ")</f>
        <v>3</v>
      </c>
      <c r="AJ278" s="33">
        <f>IFERROR(VLOOKUP($C278, 'All Indicators - Breakdown'!$C:$HZ, AJ$1, FALSE), " ")</f>
        <v>2</v>
      </c>
      <c r="AK278" s="33">
        <f>IFERROR(VLOOKUP($C278, 'All Indicators - Breakdown'!$C:$HZ, AK$1, FALSE), " ")</f>
        <v>1</v>
      </c>
      <c r="AL278" s="33">
        <f>IFERROR(VLOOKUP($C278, 'All Indicators - Breakdown'!$C:$HZ, AL$1, FALSE), " ")</f>
        <v>1</v>
      </c>
      <c r="AM278" s="33">
        <f>IFERROR(VLOOKUP($C278, 'All Indicators - Breakdown'!$C:$IU, AM$1, FALSE), " ")</f>
        <v>1</v>
      </c>
      <c r="AN278" s="33">
        <f>IFERROR(VLOOKUP($C278, 'All Indicators - Breakdown'!$C:$IU, AN$1, FALSE), " ")</f>
        <v>1</v>
      </c>
      <c r="AO278" s="33">
        <f>IFERROR(VLOOKUP($C278, 'All Indicators - Breakdown'!$C:$IU, AO$1, FALSE), " ")</f>
        <v>1</v>
      </c>
      <c r="AP278">
        <f t="shared" si="48"/>
        <v>5</v>
      </c>
      <c r="AQ278">
        <f t="shared" si="48"/>
        <v>5</v>
      </c>
      <c r="AR278">
        <f t="shared" si="48"/>
        <v>5</v>
      </c>
      <c r="AS278">
        <f t="shared" si="48"/>
        <v>5</v>
      </c>
      <c r="AT278">
        <f t="shared" si="48"/>
        <v>5</v>
      </c>
      <c r="AU278">
        <f t="shared" si="48"/>
        <v>5</v>
      </c>
      <c r="AV278">
        <f t="shared" si="48"/>
        <v>5</v>
      </c>
      <c r="AW278">
        <f t="shared" si="48"/>
        <v>5</v>
      </c>
      <c r="AX278">
        <f t="shared" si="48"/>
        <v>4</v>
      </c>
      <c r="AY278">
        <f t="shared" si="48"/>
        <v>4</v>
      </c>
      <c r="AZ278">
        <f t="shared" si="48"/>
        <v>4</v>
      </c>
      <c r="BA278">
        <f t="shared" si="48"/>
        <v>4</v>
      </c>
      <c r="BB278">
        <f t="shared" si="48"/>
        <v>4</v>
      </c>
      <c r="BC278">
        <f t="shared" si="48"/>
        <v>4</v>
      </c>
      <c r="BD278">
        <f t="shared" si="48"/>
        <v>4</v>
      </c>
      <c r="BE278">
        <f t="shared" si="48"/>
        <v>4</v>
      </c>
      <c r="BF278">
        <f t="shared" si="47"/>
        <v>4</v>
      </c>
      <c r="BG278">
        <f t="shared" si="47"/>
        <v>3</v>
      </c>
      <c r="BH278">
        <f t="shared" si="47"/>
        <v>3</v>
      </c>
      <c r="BI278">
        <f t="shared" si="47"/>
        <v>3</v>
      </c>
      <c r="BJ278">
        <f t="shared" si="47"/>
        <v>3</v>
      </c>
      <c r="BK278">
        <f t="shared" si="47"/>
        <v>3</v>
      </c>
      <c r="BL278">
        <f t="shared" si="47"/>
        <v>3</v>
      </c>
      <c r="BM278">
        <f t="shared" si="47"/>
        <v>3</v>
      </c>
      <c r="BN278">
        <f t="shared" si="47"/>
        <v>2</v>
      </c>
      <c r="BO278">
        <f t="shared" si="47"/>
        <v>2</v>
      </c>
      <c r="BP278">
        <f t="shared" si="47"/>
        <v>2</v>
      </c>
      <c r="BQ278">
        <f t="shared" si="47"/>
        <v>1</v>
      </c>
      <c r="BR278">
        <f t="shared" si="47"/>
        <v>1</v>
      </c>
      <c r="BS278">
        <f t="shared" si="47"/>
        <v>1</v>
      </c>
      <c r="BT278">
        <f t="shared" si="47"/>
        <v>1</v>
      </c>
      <c r="BU278">
        <f t="shared" si="43"/>
        <v>1</v>
      </c>
      <c r="BV278">
        <f t="shared" si="43"/>
        <v>1</v>
      </c>
      <c r="BW278">
        <f t="shared" si="43"/>
        <v>1</v>
      </c>
      <c r="BX278">
        <f t="shared" si="43"/>
        <v>1</v>
      </c>
      <c r="BY278">
        <f t="shared" si="43"/>
        <v>0</v>
      </c>
    </row>
    <row r="279" spans="1:77" ht="16.3" thickTop="1" thickBot="1" x14ac:dyDescent="0.3">
      <c r="A279" s="16" t="s">
        <v>698</v>
      </c>
      <c r="B279" s="16" t="s">
        <v>707</v>
      </c>
      <c r="C279" s="16" t="s">
        <v>708</v>
      </c>
      <c r="D279" s="10">
        <f>VLOOKUP(C279, Overview!C$3:D$403, 2, FALSE)</f>
        <v>3</v>
      </c>
      <c r="E279" s="34">
        <f t="shared" si="46"/>
        <v>3.5</v>
      </c>
      <c r="F279" s="33">
        <f>IFERROR(VLOOKUP($C279, 'All Indicators - Breakdown'!$C:$GQ, F$1, FALSE), " ")</f>
        <v>5</v>
      </c>
      <c r="G279" s="33">
        <f>IFERROR(VLOOKUP($C279, 'All Indicators - Breakdown'!$C:$GQ, G$1, FALSE), " ")</f>
        <v>3</v>
      </c>
      <c r="H279" s="33">
        <f>IFERROR(VLOOKUP($C279, 'All Indicators - Breakdown'!$C:$GQ, H$1, FALSE), " ")</f>
        <v>3</v>
      </c>
      <c r="I279" s="33">
        <f>IFERROR(VLOOKUP($C279, 'All Indicators - Breakdown'!$C:$GQ, I$1, FALSE), " ")</f>
        <v>3</v>
      </c>
      <c r="J279" s="33">
        <f>IFERROR(VLOOKUP($C279, 'All Indicators - Breakdown'!$C:$GQ, J$1, FALSE), " ")</f>
        <v>3</v>
      </c>
      <c r="K279" s="33">
        <f>IFERROR(VLOOKUP($C279, 'All Indicators - Breakdown'!$C:$GQ, K$1, FALSE), " ")</f>
        <v>3</v>
      </c>
      <c r="L279" s="33">
        <f>IFERROR(VLOOKUP($C279, 'All Indicators - Breakdown'!$C:$GQ, L$1, FALSE), " ")</f>
        <v>3</v>
      </c>
      <c r="M279" s="33">
        <f>IFERROR(VLOOKUP($C279, 'All Indicators - Breakdown'!$C:$GQ, M$1, FALSE), " ")</f>
        <v>4</v>
      </c>
      <c r="N279" s="33" t="str">
        <f>IFERROR(VLOOKUP($C279, 'All Indicators - Breakdown'!$C:$GQ, N$1, FALSE), " ")</f>
        <v>N/A</v>
      </c>
      <c r="O279" s="33">
        <f>IFERROR(VLOOKUP($C279, 'All Indicators - Breakdown'!$C:$GQ, O$1, FALSE), " ")</f>
        <v>4</v>
      </c>
      <c r="P279" s="33">
        <f>IFERROR(VLOOKUP($C279, 'All Indicators - Breakdown'!$C:$GQ, P$1, FALSE), " ")</f>
        <v>2</v>
      </c>
      <c r="Q279" s="33">
        <f>IFERROR(VLOOKUP($C279, 'All Indicators - Breakdown'!$C:$GQ, Q$1, FALSE), " ")</f>
        <v>1</v>
      </c>
      <c r="R279" s="33">
        <f>IFERROR(VLOOKUP($C279, 'All Indicators - Breakdown'!$C:$GQ, R$1, FALSE), " ")</f>
        <v>2</v>
      </c>
      <c r="S279" s="33">
        <f>IFERROR(VLOOKUP($C279, 'All Indicators - Breakdown'!$C:$GQ, S$1, FALSE), " ")</f>
        <v>3</v>
      </c>
      <c r="T279" s="33">
        <f>IFERROR(VLOOKUP($C279, 'All Indicators - Breakdown'!$C:$GQ, T$1, FALSE), " ")</f>
        <v>2</v>
      </c>
      <c r="U279" s="33">
        <f>IFERROR(VLOOKUP($C279, 'All Indicators - Breakdown'!$C:$GQ, U$1, FALSE), " ")</f>
        <v>3</v>
      </c>
      <c r="V279" s="33">
        <f>IFERROR(VLOOKUP($C279, 'All Indicators - Breakdown'!$C:$GQ, V$1, FALSE), " ")</f>
        <v>1</v>
      </c>
      <c r="W279" s="33">
        <f>IFERROR(VLOOKUP($C279, 'All Indicators - Breakdown'!$C:$GQ, W$1, FALSE), " ")</f>
        <v>3</v>
      </c>
      <c r="X279" s="33">
        <f>IFERROR(VLOOKUP($C279, 'All Indicators - Breakdown'!$C:$GQ, X$1, FALSE), " ")</f>
        <v>1</v>
      </c>
      <c r="Y279" s="33">
        <f>IFERROR(VLOOKUP($C279, 'All Indicators - Breakdown'!$C:$GQ, Y$1, FALSE), " ")</f>
        <v>5</v>
      </c>
      <c r="Z279" s="33">
        <f>IFERROR(VLOOKUP($C279, 'All Indicators - Breakdown'!$C:$GQ, Z$1, FALSE), " ")</f>
        <v>3</v>
      </c>
      <c r="AA279" s="33">
        <f>IFERROR(VLOOKUP($C279, 'All Indicators - Breakdown'!$C:$GQ, AA$1, FALSE), " ")</f>
        <v>1</v>
      </c>
      <c r="AB279" s="33">
        <f>IFERROR(VLOOKUP($C279, 'All Indicators - Breakdown'!$C:$GQ, AB$1, FALSE), " ")</f>
        <v>3</v>
      </c>
      <c r="AC279" s="33">
        <f>IFERROR(VLOOKUP($C279, 'All Indicators - Breakdown'!$C:$GQ, AC$1, FALSE), " ")</f>
        <v>5</v>
      </c>
      <c r="AD279" s="33">
        <f>IFERROR(VLOOKUP($C279, 'All Indicators - Breakdown'!$C:$GQ, AD$1, FALSE), " ")</f>
        <v>1</v>
      </c>
      <c r="AE279" s="33">
        <f>IFERROR(VLOOKUP($C279, 'All Indicators - Breakdown'!$C:$HE, AE$1, FALSE), " ")</f>
        <v>3</v>
      </c>
      <c r="AF279" s="33">
        <f>IFERROR(VLOOKUP($C279, 'All Indicators - Breakdown'!$C:$HE, AF$1, FALSE), " ")</f>
        <v>3</v>
      </c>
      <c r="AG279" s="33">
        <f>IFERROR(VLOOKUP($C279, 'All Indicators - Breakdown'!$C:$HE, AG$1, FALSE), " ")</f>
        <v>4</v>
      </c>
      <c r="AH279" s="33">
        <f>IFERROR(VLOOKUP($C279, 'All Indicators - Breakdown'!$C:$HE, AH$1, FALSE), " ")</f>
        <v>3</v>
      </c>
      <c r="AI279" s="33">
        <f>IFERROR(VLOOKUP($C279, 'All Indicators - Breakdown'!$C:$HE, AI$1, FALSE), " ")</f>
        <v>3</v>
      </c>
      <c r="AJ279" s="33">
        <f>IFERROR(VLOOKUP($C279, 'All Indicators - Breakdown'!$C:$HZ, AJ$1, FALSE), " ")</f>
        <v>3</v>
      </c>
      <c r="AK279" s="33">
        <f>IFERROR(VLOOKUP($C279, 'All Indicators - Breakdown'!$C:$HZ, AK$1, FALSE), " ")</f>
        <v>2</v>
      </c>
      <c r="AL279" s="33">
        <f>IFERROR(VLOOKUP($C279, 'All Indicators - Breakdown'!$C:$HZ, AL$1, FALSE), " ")</f>
        <v>1</v>
      </c>
      <c r="AM279" s="33">
        <f>IFERROR(VLOOKUP($C279, 'All Indicators - Breakdown'!$C:$IU, AM$1, FALSE), " ")</f>
        <v>1</v>
      </c>
      <c r="AN279" s="33">
        <f>IFERROR(VLOOKUP($C279, 'All Indicators - Breakdown'!$C:$IU, AN$1, FALSE), " ")</f>
        <v>1</v>
      </c>
      <c r="AO279" s="33">
        <f>IFERROR(VLOOKUP($C279, 'All Indicators - Breakdown'!$C:$IU, AO$1, FALSE), " ")</f>
        <v>1</v>
      </c>
      <c r="AP279">
        <f t="shared" si="48"/>
        <v>5</v>
      </c>
      <c r="AQ279">
        <f t="shared" si="48"/>
        <v>5</v>
      </c>
      <c r="AR279">
        <f t="shared" si="48"/>
        <v>5</v>
      </c>
      <c r="AS279">
        <f t="shared" si="48"/>
        <v>4</v>
      </c>
      <c r="AT279">
        <f t="shared" si="48"/>
        <v>4</v>
      </c>
      <c r="AU279">
        <f t="shared" si="48"/>
        <v>4</v>
      </c>
      <c r="AV279">
        <f t="shared" si="48"/>
        <v>3</v>
      </c>
      <c r="AW279">
        <f t="shared" si="48"/>
        <v>3</v>
      </c>
      <c r="AX279">
        <f t="shared" si="48"/>
        <v>3</v>
      </c>
      <c r="AY279">
        <f t="shared" si="48"/>
        <v>3</v>
      </c>
      <c r="AZ279">
        <f t="shared" si="48"/>
        <v>3</v>
      </c>
      <c r="BA279">
        <f t="shared" si="48"/>
        <v>3</v>
      </c>
      <c r="BB279">
        <f t="shared" si="48"/>
        <v>3</v>
      </c>
      <c r="BC279">
        <f t="shared" si="48"/>
        <v>3</v>
      </c>
      <c r="BD279">
        <f t="shared" si="48"/>
        <v>3</v>
      </c>
      <c r="BE279">
        <f t="shared" si="48"/>
        <v>3</v>
      </c>
      <c r="BF279">
        <f t="shared" si="47"/>
        <v>3</v>
      </c>
      <c r="BG279">
        <f t="shared" si="47"/>
        <v>3</v>
      </c>
      <c r="BH279">
        <f t="shared" si="47"/>
        <v>3</v>
      </c>
      <c r="BI279">
        <f t="shared" si="47"/>
        <v>3</v>
      </c>
      <c r="BJ279">
        <f t="shared" si="47"/>
        <v>3</v>
      </c>
      <c r="BK279">
        <f t="shared" si="47"/>
        <v>3</v>
      </c>
      <c r="BL279">
        <f t="shared" si="47"/>
        <v>2</v>
      </c>
      <c r="BM279">
        <f t="shared" si="47"/>
        <v>2</v>
      </c>
      <c r="BN279">
        <f t="shared" si="47"/>
        <v>2</v>
      </c>
      <c r="BO279">
        <f t="shared" si="47"/>
        <v>2</v>
      </c>
      <c r="BP279">
        <f t="shared" si="47"/>
        <v>1</v>
      </c>
      <c r="BQ279">
        <f t="shared" si="47"/>
        <v>1</v>
      </c>
      <c r="BR279">
        <f t="shared" si="47"/>
        <v>1</v>
      </c>
      <c r="BS279">
        <f t="shared" si="47"/>
        <v>1</v>
      </c>
      <c r="BT279">
        <f t="shared" si="47"/>
        <v>1</v>
      </c>
      <c r="BU279">
        <f t="shared" si="43"/>
        <v>1</v>
      </c>
      <c r="BV279">
        <f t="shared" si="43"/>
        <v>1</v>
      </c>
      <c r="BW279">
        <f t="shared" si="43"/>
        <v>1</v>
      </c>
      <c r="BX279">
        <f t="shared" si="43"/>
        <v>1</v>
      </c>
      <c r="BY279">
        <f t="shared" si="43"/>
        <v>0</v>
      </c>
    </row>
    <row r="280" spans="1:77" ht="16.3" thickTop="1" thickBot="1" x14ac:dyDescent="0.3">
      <c r="A280" s="16" t="s">
        <v>698</v>
      </c>
      <c r="B280" s="16" t="s">
        <v>709</v>
      </c>
      <c r="C280" s="16" t="s">
        <v>710</v>
      </c>
      <c r="D280" s="10">
        <f>VLOOKUP(C280, Overview!C$3:D$403, 2, FALSE)</f>
        <v>3</v>
      </c>
      <c r="E280" s="34">
        <f t="shared" si="46"/>
        <v>3.8</v>
      </c>
      <c r="F280" s="33">
        <f>IFERROR(VLOOKUP($C280, 'All Indicators - Breakdown'!$C:$GQ, F$1, FALSE), " ")</f>
        <v>5</v>
      </c>
      <c r="G280" s="33">
        <f>IFERROR(VLOOKUP($C280, 'All Indicators - Breakdown'!$C:$GQ, G$1, FALSE), " ")</f>
        <v>4</v>
      </c>
      <c r="H280" s="33">
        <f>IFERROR(VLOOKUP($C280, 'All Indicators - Breakdown'!$C:$GQ, H$1, FALSE), " ")</f>
        <v>4</v>
      </c>
      <c r="I280" s="33">
        <f>IFERROR(VLOOKUP($C280, 'All Indicators - Breakdown'!$C:$GQ, I$1, FALSE), " ")</f>
        <v>3</v>
      </c>
      <c r="J280" s="33">
        <f>IFERROR(VLOOKUP($C280, 'All Indicators - Breakdown'!$C:$GQ, J$1, FALSE), " ")</f>
        <v>3</v>
      </c>
      <c r="K280" s="33">
        <f>IFERROR(VLOOKUP($C280, 'All Indicators - Breakdown'!$C:$GQ, K$1, FALSE), " ")</f>
        <v>2</v>
      </c>
      <c r="L280" s="33">
        <f>IFERROR(VLOOKUP($C280, 'All Indicators - Breakdown'!$C:$GQ, L$1, FALSE), " ")</f>
        <v>3</v>
      </c>
      <c r="M280" s="33">
        <f>IFERROR(VLOOKUP($C280, 'All Indicators - Breakdown'!$C:$GQ, M$1, FALSE), " ")</f>
        <v>4</v>
      </c>
      <c r="N280" s="33" t="str">
        <f>IFERROR(VLOOKUP($C280, 'All Indicators - Breakdown'!$C:$GQ, N$1, FALSE), " ")</f>
        <v>N/A</v>
      </c>
      <c r="O280" s="33">
        <f>IFERROR(VLOOKUP($C280, 'All Indicators - Breakdown'!$C:$GQ, O$1, FALSE), " ")</f>
        <v>1</v>
      </c>
      <c r="P280" s="33">
        <f>IFERROR(VLOOKUP($C280, 'All Indicators - Breakdown'!$C:$GQ, P$1, FALSE), " ")</f>
        <v>3</v>
      </c>
      <c r="Q280" s="33">
        <f>IFERROR(VLOOKUP($C280, 'All Indicators - Breakdown'!$C:$GQ, Q$1, FALSE), " ")</f>
        <v>1</v>
      </c>
      <c r="R280" s="33">
        <f>IFERROR(VLOOKUP($C280, 'All Indicators - Breakdown'!$C:$GQ, R$1, FALSE), " ")</f>
        <v>2</v>
      </c>
      <c r="S280" s="33">
        <f>IFERROR(VLOOKUP($C280, 'All Indicators - Breakdown'!$C:$GQ, S$1, FALSE), " ")</f>
        <v>5</v>
      </c>
      <c r="T280" s="33">
        <f>IFERROR(VLOOKUP($C280, 'All Indicators - Breakdown'!$C:$GQ, T$1, FALSE), " ")</f>
        <v>2</v>
      </c>
      <c r="U280" s="33">
        <f>IFERROR(VLOOKUP($C280, 'All Indicators - Breakdown'!$C:$GQ, U$1, FALSE), " ")</f>
        <v>3</v>
      </c>
      <c r="V280" s="33">
        <f>IFERROR(VLOOKUP($C280, 'All Indicators - Breakdown'!$C:$GQ, V$1, FALSE), " ")</f>
        <v>1</v>
      </c>
      <c r="W280" s="33">
        <f>IFERROR(VLOOKUP($C280, 'All Indicators - Breakdown'!$C:$GQ, W$1, FALSE), " ")</f>
        <v>4</v>
      </c>
      <c r="X280" s="33">
        <f>IFERROR(VLOOKUP($C280, 'All Indicators - Breakdown'!$C:$GQ, X$1, FALSE), " ")</f>
        <v>1</v>
      </c>
      <c r="Y280" s="33">
        <f>IFERROR(VLOOKUP($C280, 'All Indicators - Breakdown'!$C:$GQ, Y$1, FALSE), " ")</f>
        <v>3</v>
      </c>
      <c r="Z280" s="33">
        <f>IFERROR(VLOOKUP($C280, 'All Indicators - Breakdown'!$C:$GQ, Z$1, FALSE), " ")</f>
        <v>1</v>
      </c>
      <c r="AA280" s="33">
        <f>IFERROR(VLOOKUP($C280, 'All Indicators - Breakdown'!$C:$GQ, AA$1, FALSE), " ")</f>
        <v>1</v>
      </c>
      <c r="AB280" s="33">
        <f>IFERROR(VLOOKUP($C280, 'All Indicators - Breakdown'!$C:$GQ, AB$1, FALSE), " ")</f>
        <v>4</v>
      </c>
      <c r="AC280" s="33">
        <f>IFERROR(VLOOKUP($C280, 'All Indicators - Breakdown'!$C:$GQ, AC$1, FALSE), " ")</f>
        <v>5</v>
      </c>
      <c r="AD280" s="33">
        <f>IFERROR(VLOOKUP($C280, 'All Indicators - Breakdown'!$C:$GQ, AD$1, FALSE), " ")</f>
        <v>1</v>
      </c>
      <c r="AE280" s="33">
        <f>IFERROR(VLOOKUP($C280, 'All Indicators - Breakdown'!$C:$HE, AE$1, FALSE), " ")</f>
        <v>4</v>
      </c>
      <c r="AF280" s="33">
        <f>IFERROR(VLOOKUP($C280, 'All Indicators - Breakdown'!$C:$HE, AF$1, FALSE), " ")</f>
        <v>3</v>
      </c>
      <c r="AG280" s="33">
        <f>IFERROR(VLOOKUP($C280, 'All Indicators - Breakdown'!$C:$HE, AG$1, FALSE), " ")</f>
        <v>4</v>
      </c>
      <c r="AH280" s="33">
        <f>IFERROR(VLOOKUP($C280, 'All Indicators - Breakdown'!$C:$HE, AH$1, FALSE), " ")</f>
        <v>3</v>
      </c>
      <c r="AI280" s="33">
        <f>IFERROR(VLOOKUP($C280, 'All Indicators - Breakdown'!$C:$HE, AI$1, FALSE), " ")</f>
        <v>3</v>
      </c>
      <c r="AJ280" s="33">
        <f>IFERROR(VLOOKUP($C280, 'All Indicators - Breakdown'!$C:$HZ, AJ$1, FALSE), " ")</f>
        <v>4</v>
      </c>
      <c r="AK280" s="33">
        <f>IFERROR(VLOOKUP($C280, 'All Indicators - Breakdown'!$C:$HZ, AK$1, FALSE), " ")</f>
        <v>2</v>
      </c>
      <c r="AL280" s="33">
        <f>IFERROR(VLOOKUP($C280, 'All Indicators - Breakdown'!$C:$HZ, AL$1, FALSE), " ")</f>
        <v>1</v>
      </c>
      <c r="AM280" s="33">
        <f>IFERROR(VLOOKUP($C280, 'All Indicators - Breakdown'!$C:$IU, AM$1, FALSE), " ")</f>
        <v>1</v>
      </c>
      <c r="AN280" s="33">
        <f>IFERROR(VLOOKUP($C280, 'All Indicators - Breakdown'!$C:$IU, AN$1, FALSE), " ")</f>
        <v>1</v>
      </c>
      <c r="AO280" s="33">
        <f>IFERROR(VLOOKUP($C280, 'All Indicators - Breakdown'!$C:$IU, AO$1, FALSE), " ")</f>
        <v>1</v>
      </c>
      <c r="AP280">
        <f t="shared" si="48"/>
        <v>5</v>
      </c>
      <c r="AQ280">
        <f t="shared" si="48"/>
        <v>5</v>
      </c>
      <c r="AR280">
        <f t="shared" si="48"/>
        <v>5</v>
      </c>
      <c r="AS280">
        <f t="shared" si="48"/>
        <v>4</v>
      </c>
      <c r="AT280">
        <f t="shared" si="48"/>
        <v>4</v>
      </c>
      <c r="AU280">
        <f t="shared" si="48"/>
        <v>4</v>
      </c>
      <c r="AV280">
        <f t="shared" si="48"/>
        <v>4</v>
      </c>
      <c r="AW280">
        <f t="shared" si="48"/>
        <v>4</v>
      </c>
      <c r="AX280">
        <f t="shared" si="48"/>
        <v>4</v>
      </c>
      <c r="AY280">
        <f t="shared" si="48"/>
        <v>4</v>
      </c>
      <c r="AZ280">
        <f t="shared" si="48"/>
        <v>4</v>
      </c>
      <c r="BA280">
        <f t="shared" si="48"/>
        <v>3</v>
      </c>
      <c r="BB280">
        <f t="shared" si="48"/>
        <v>3</v>
      </c>
      <c r="BC280">
        <f t="shared" si="48"/>
        <v>3</v>
      </c>
      <c r="BD280">
        <f t="shared" si="48"/>
        <v>3</v>
      </c>
      <c r="BE280">
        <f t="shared" si="48"/>
        <v>3</v>
      </c>
      <c r="BF280">
        <f t="shared" si="47"/>
        <v>3</v>
      </c>
      <c r="BG280">
        <f t="shared" si="47"/>
        <v>3</v>
      </c>
      <c r="BH280">
        <f t="shared" si="47"/>
        <v>3</v>
      </c>
      <c r="BI280">
        <f t="shared" si="47"/>
        <v>3</v>
      </c>
      <c r="BJ280">
        <f t="shared" si="47"/>
        <v>2</v>
      </c>
      <c r="BK280">
        <f t="shared" si="47"/>
        <v>2</v>
      </c>
      <c r="BL280">
        <f t="shared" si="47"/>
        <v>2</v>
      </c>
      <c r="BM280">
        <f t="shared" si="47"/>
        <v>2</v>
      </c>
      <c r="BN280">
        <f t="shared" si="47"/>
        <v>1</v>
      </c>
      <c r="BO280">
        <f t="shared" si="47"/>
        <v>1</v>
      </c>
      <c r="BP280">
        <f t="shared" si="47"/>
        <v>1</v>
      </c>
      <c r="BQ280">
        <f t="shared" si="47"/>
        <v>1</v>
      </c>
      <c r="BR280">
        <f t="shared" si="47"/>
        <v>1</v>
      </c>
      <c r="BS280">
        <f t="shared" si="47"/>
        <v>1</v>
      </c>
      <c r="BT280">
        <f t="shared" si="47"/>
        <v>1</v>
      </c>
      <c r="BU280">
        <f t="shared" si="43"/>
        <v>1</v>
      </c>
      <c r="BV280">
        <f t="shared" si="43"/>
        <v>1</v>
      </c>
      <c r="BW280">
        <f t="shared" si="43"/>
        <v>1</v>
      </c>
      <c r="BX280">
        <f t="shared" si="43"/>
        <v>1</v>
      </c>
      <c r="BY280">
        <f t="shared" si="43"/>
        <v>0</v>
      </c>
    </row>
    <row r="281" spans="1:77" ht="16.3" thickTop="1" thickBot="1" x14ac:dyDescent="0.3">
      <c r="A281" s="16" t="s">
        <v>698</v>
      </c>
      <c r="B281" s="16" t="s">
        <v>711</v>
      </c>
      <c r="C281" s="16" t="s">
        <v>712</v>
      </c>
      <c r="D281" s="10">
        <f>VLOOKUP(C281, Overview!C$3:D$403, 2, FALSE)</f>
        <v>3</v>
      </c>
      <c r="E281" s="34">
        <f t="shared" si="46"/>
        <v>3.3</v>
      </c>
      <c r="F281" s="33">
        <f>IFERROR(VLOOKUP($C281, 'All Indicators - Breakdown'!$C:$GQ, F$1, FALSE), " ")</f>
        <v>4</v>
      </c>
      <c r="G281" s="33">
        <f>IFERROR(VLOOKUP($C281, 'All Indicators - Breakdown'!$C:$GQ, G$1, FALSE), " ")</f>
        <v>3</v>
      </c>
      <c r="H281" s="33">
        <f>IFERROR(VLOOKUP($C281, 'All Indicators - Breakdown'!$C:$GQ, H$1, FALSE), " ")</f>
        <v>3</v>
      </c>
      <c r="I281" s="33">
        <f>IFERROR(VLOOKUP($C281, 'All Indicators - Breakdown'!$C:$GQ, I$1, FALSE), " ")</f>
        <v>2</v>
      </c>
      <c r="J281" s="33">
        <f>IFERROR(VLOOKUP($C281, 'All Indicators - Breakdown'!$C:$GQ, J$1, FALSE), " ")</f>
        <v>3</v>
      </c>
      <c r="K281" s="33">
        <f>IFERROR(VLOOKUP($C281, 'All Indicators - Breakdown'!$C:$GQ, K$1, FALSE), " ")</f>
        <v>2</v>
      </c>
      <c r="L281" s="33">
        <f>IFERROR(VLOOKUP($C281, 'All Indicators - Breakdown'!$C:$GQ, L$1, FALSE), " ")</f>
        <v>3</v>
      </c>
      <c r="M281" s="33">
        <f>IFERROR(VLOOKUP($C281, 'All Indicators - Breakdown'!$C:$GQ, M$1, FALSE), " ")</f>
        <v>3</v>
      </c>
      <c r="N281" s="33" t="str">
        <f>IFERROR(VLOOKUP($C281, 'All Indicators - Breakdown'!$C:$GQ, N$1, FALSE), " ")</f>
        <v>N/A</v>
      </c>
      <c r="O281" s="33">
        <f>IFERROR(VLOOKUP($C281, 'All Indicators - Breakdown'!$C:$GQ, O$1, FALSE), " ")</f>
        <v>1</v>
      </c>
      <c r="P281" s="33">
        <f>IFERROR(VLOOKUP($C281, 'All Indicators - Breakdown'!$C:$GQ, P$1, FALSE), " ")</f>
        <v>2</v>
      </c>
      <c r="Q281" s="33">
        <f>IFERROR(VLOOKUP($C281, 'All Indicators - Breakdown'!$C:$GQ, Q$1, FALSE), " ")</f>
        <v>1</v>
      </c>
      <c r="R281" s="33">
        <f>IFERROR(VLOOKUP($C281, 'All Indicators - Breakdown'!$C:$GQ, R$1, FALSE), " ")</f>
        <v>2</v>
      </c>
      <c r="S281" s="33">
        <f>IFERROR(VLOOKUP($C281, 'All Indicators - Breakdown'!$C:$GQ, S$1, FALSE), " ")</f>
        <v>3</v>
      </c>
      <c r="T281" s="33">
        <f>IFERROR(VLOOKUP($C281, 'All Indicators - Breakdown'!$C:$GQ, T$1, FALSE), " ")</f>
        <v>2</v>
      </c>
      <c r="U281" s="33">
        <f>IFERROR(VLOOKUP($C281, 'All Indicators - Breakdown'!$C:$GQ, U$1, FALSE), " ")</f>
        <v>3</v>
      </c>
      <c r="V281" s="33">
        <f>IFERROR(VLOOKUP($C281, 'All Indicators - Breakdown'!$C:$GQ, V$1, FALSE), " ")</f>
        <v>1</v>
      </c>
      <c r="W281" s="33">
        <f>IFERROR(VLOOKUP($C281, 'All Indicators - Breakdown'!$C:$GQ, W$1, FALSE), " ")</f>
        <v>3</v>
      </c>
      <c r="X281" s="33">
        <f>IFERROR(VLOOKUP($C281, 'All Indicators - Breakdown'!$C:$GQ, X$1, FALSE), " ")</f>
        <v>1</v>
      </c>
      <c r="Y281" s="33">
        <f>IFERROR(VLOOKUP($C281, 'All Indicators - Breakdown'!$C:$GQ, Y$1, FALSE), " ")</f>
        <v>5</v>
      </c>
      <c r="Z281" s="33">
        <f>IFERROR(VLOOKUP($C281, 'All Indicators - Breakdown'!$C:$GQ, Z$1, FALSE), " ")</f>
        <v>1</v>
      </c>
      <c r="AA281" s="33">
        <f>IFERROR(VLOOKUP($C281, 'All Indicators - Breakdown'!$C:$GQ, AA$1, FALSE), " ")</f>
        <v>1</v>
      </c>
      <c r="AB281" s="33">
        <f>IFERROR(VLOOKUP($C281, 'All Indicators - Breakdown'!$C:$GQ, AB$1, FALSE), " ")</f>
        <v>3</v>
      </c>
      <c r="AC281" s="33">
        <f>IFERROR(VLOOKUP($C281, 'All Indicators - Breakdown'!$C:$GQ, AC$1, FALSE), " ")</f>
        <v>4</v>
      </c>
      <c r="AD281" s="33">
        <f>IFERROR(VLOOKUP($C281, 'All Indicators - Breakdown'!$C:$GQ, AD$1, FALSE), " ")</f>
        <v>2</v>
      </c>
      <c r="AE281" s="33">
        <f>IFERROR(VLOOKUP($C281, 'All Indicators - Breakdown'!$C:$HE, AE$1, FALSE), " ")</f>
        <v>3</v>
      </c>
      <c r="AF281" s="33">
        <f>IFERROR(VLOOKUP($C281, 'All Indicators - Breakdown'!$C:$HE, AF$1, FALSE), " ")</f>
        <v>3</v>
      </c>
      <c r="AG281" s="33">
        <f>IFERROR(VLOOKUP($C281, 'All Indicators - Breakdown'!$C:$HE, AG$1, FALSE), " ")</f>
        <v>4</v>
      </c>
      <c r="AH281" s="33">
        <f>IFERROR(VLOOKUP($C281, 'All Indicators - Breakdown'!$C:$HE, AH$1, FALSE), " ")</f>
        <v>3</v>
      </c>
      <c r="AI281" s="33">
        <f>IFERROR(VLOOKUP($C281, 'All Indicators - Breakdown'!$C:$HE, AI$1, FALSE), " ")</f>
        <v>3</v>
      </c>
      <c r="AJ281" s="33">
        <f>IFERROR(VLOOKUP($C281, 'All Indicators - Breakdown'!$C:$HZ, AJ$1, FALSE), " ")</f>
        <v>3</v>
      </c>
      <c r="AK281" s="33">
        <f>IFERROR(VLOOKUP($C281, 'All Indicators - Breakdown'!$C:$HZ, AK$1, FALSE), " ")</f>
        <v>3</v>
      </c>
      <c r="AL281" s="33">
        <f>IFERROR(VLOOKUP($C281, 'All Indicators - Breakdown'!$C:$HZ, AL$1, FALSE), " ")</f>
        <v>1</v>
      </c>
      <c r="AM281" s="33">
        <f>IFERROR(VLOOKUP($C281, 'All Indicators - Breakdown'!$C:$IU, AM$1, FALSE), " ")</f>
        <v>1</v>
      </c>
      <c r="AN281" s="33">
        <f>IFERROR(VLOOKUP($C281, 'All Indicators - Breakdown'!$C:$IU, AN$1, FALSE), " ")</f>
        <v>1</v>
      </c>
      <c r="AO281" s="33">
        <f>IFERROR(VLOOKUP($C281, 'All Indicators - Breakdown'!$C:$IU, AO$1, FALSE), " ")</f>
        <v>1</v>
      </c>
      <c r="AP281">
        <f t="shared" si="48"/>
        <v>5</v>
      </c>
      <c r="AQ281">
        <f t="shared" si="48"/>
        <v>4</v>
      </c>
      <c r="AR281">
        <f t="shared" si="48"/>
        <v>4</v>
      </c>
      <c r="AS281">
        <f t="shared" si="48"/>
        <v>4</v>
      </c>
      <c r="AT281">
        <f t="shared" si="48"/>
        <v>3</v>
      </c>
      <c r="AU281">
        <f t="shared" si="48"/>
        <v>3</v>
      </c>
      <c r="AV281">
        <f t="shared" si="48"/>
        <v>3</v>
      </c>
      <c r="AW281">
        <f t="shared" si="48"/>
        <v>3</v>
      </c>
      <c r="AX281">
        <f t="shared" si="48"/>
        <v>3</v>
      </c>
      <c r="AY281">
        <f t="shared" si="48"/>
        <v>3</v>
      </c>
      <c r="AZ281">
        <f t="shared" si="48"/>
        <v>3</v>
      </c>
      <c r="BA281">
        <f t="shared" si="48"/>
        <v>3</v>
      </c>
      <c r="BB281">
        <f t="shared" si="48"/>
        <v>3</v>
      </c>
      <c r="BC281">
        <f t="shared" si="48"/>
        <v>3</v>
      </c>
      <c r="BD281">
        <f t="shared" si="48"/>
        <v>3</v>
      </c>
      <c r="BE281">
        <f t="shared" si="48"/>
        <v>3</v>
      </c>
      <c r="BF281">
        <f t="shared" si="47"/>
        <v>3</v>
      </c>
      <c r="BG281">
        <f t="shared" si="47"/>
        <v>3</v>
      </c>
      <c r="BH281">
        <f t="shared" si="47"/>
        <v>3</v>
      </c>
      <c r="BI281">
        <f t="shared" si="47"/>
        <v>2</v>
      </c>
      <c r="BJ281">
        <f t="shared" si="47"/>
        <v>2</v>
      </c>
      <c r="BK281">
        <f t="shared" si="47"/>
        <v>2</v>
      </c>
      <c r="BL281">
        <f t="shared" si="47"/>
        <v>2</v>
      </c>
      <c r="BM281">
        <f t="shared" si="47"/>
        <v>2</v>
      </c>
      <c r="BN281">
        <f t="shared" si="47"/>
        <v>2</v>
      </c>
      <c r="BO281">
        <f t="shared" si="47"/>
        <v>1</v>
      </c>
      <c r="BP281">
        <f t="shared" si="47"/>
        <v>1</v>
      </c>
      <c r="BQ281">
        <f t="shared" si="47"/>
        <v>1</v>
      </c>
      <c r="BR281">
        <f t="shared" si="47"/>
        <v>1</v>
      </c>
      <c r="BS281">
        <f t="shared" si="47"/>
        <v>1</v>
      </c>
      <c r="BT281">
        <f t="shared" si="47"/>
        <v>1</v>
      </c>
      <c r="BU281">
        <f t="shared" si="43"/>
        <v>1</v>
      </c>
      <c r="BV281">
        <f t="shared" si="43"/>
        <v>1</v>
      </c>
      <c r="BW281">
        <f t="shared" si="43"/>
        <v>1</v>
      </c>
      <c r="BX281">
        <f t="shared" si="43"/>
        <v>1</v>
      </c>
      <c r="BY281">
        <f t="shared" si="43"/>
        <v>0</v>
      </c>
    </row>
    <row r="282" spans="1:77" ht="16.3" thickTop="1" thickBot="1" x14ac:dyDescent="0.3">
      <c r="A282" s="16" t="s">
        <v>698</v>
      </c>
      <c r="B282" s="16" t="s">
        <v>713</v>
      </c>
      <c r="C282" s="16" t="s">
        <v>714</v>
      </c>
      <c r="D282" s="10">
        <f>VLOOKUP(C282, Overview!C$3:D$403, 2, FALSE)</f>
        <v>3</v>
      </c>
      <c r="E282" s="34">
        <f t="shared" si="46"/>
        <v>3.6</v>
      </c>
      <c r="F282" s="33">
        <f>IFERROR(VLOOKUP($C282, 'All Indicators - Breakdown'!$C:$GQ, F$1, FALSE), " ")</f>
        <v>5</v>
      </c>
      <c r="G282" s="33">
        <f>IFERROR(VLOOKUP($C282, 'All Indicators - Breakdown'!$C:$GQ, G$1, FALSE), " ")</f>
        <v>3</v>
      </c>
      <c r="H282" s="33">
        <f>IFERROR(VLOOKUP($C282, 'All Indicators - Breakdown'!$C:$GQ, H$1, FALSE), " ")</f>
        <v>3</v>
      </c>
      <c r="I282" s="33">
        <f>IFERROR(VLOOKUP($C282, 'All Indicators - Breakdown'!$C:$GQ, I$1, FALSE), " ")</f>
        <v>2</v>
      </c>
      <c r="J282" s="33">
        <f>IFERROR(VLOOKUP($C282, 'All Indicators - Breakdown'!$C:$GQ, J$1, FALSE), " ")</f>
        <v>3</v>
      </c>
      <c r="K282" s="33">
        <f>IFERROR(VLOOKUP($C282, 'All Indicators - Breakdown'!$C:$GQ, K$1, FALSE), " ")</f>
        <v>4</v>
      </c>
      <c r="L282" s="33">
        <f>IFERROR(VLOOKUP($C282, 'All Indicators - Breakdown'!$C:$GQ, L$1, FALSE), " ")</f>
        <v>3</v>
      </c>
      <c r="M282" s="33">
        <f>IFERROR(VLOOKUP($C282, 'All Indicators - Breakdown'!$C:$GQ, M$1, FALSE), " ")</f>
        <v>4</v>
      </c>
      <c r="N282" s="33">
        <f>IFERROR(VLOOKUP($C282, 'All Indicators - Breakdown'!$C:$GQ, N$1, FALSE), " ")</f>
        <v>2</v>
      </c>
      <c r="O282" s="33">
        <f>IFERROR(VLOOKUP($C282, 'All Indicators - Breakdown'!$C:$GQ, O$1, FALSE), " ")</f>
        <v>1</v>
      </c>
      <c r="P282" s="33">
        <f>IFERROR(VLOOKUP($C282, 'All Indicators - Breakdown'!$C:$GQ, P$1, FALSE), " ")</f>
        <v>2</v>
      </c>
      <c r="Q282" s="33">
        <f>IFERROR(VLOOKUP($C282, 'All Indicators - Breakdown'!$C:$GQ, Q$1, FALSE), " ")</f>
        <v>1</v>
      </c>
      <c r="R282" s="33">
        <f>IFERROR(VLOOKUP($C282, 'All Indicators - Breakdown'!$C:$GQ, R$1, FALSE), " ")</f>
        <v>2</v>
      </c>
      <c r="S282" s="33">
        <f>IFERROR(VLOOKUP($C282, 'All Indicators - Breakdown'!$C:$GQ, S$1, FALSE), " ")</f>
        <v>4</v>
      </c>
      <c r="T282" s="33">
        <f>IFERROR(VLOOKUP($C282, 'All Indicators - Breakdown'!$C:$GQ, T$1, FALSE), " ")</f>
        <v>2</v>
      </c>
      <c r="U282" s="33">
        <f>IFERROR(VLOOKUP($C282, 'All Indicators - Breakdown'!$C:$GQ, U$1, FALSE), " ")</f>
        <v>3</v>
      </c>
      <c r="V282" s="33">
        <f>IFERROR(VLOOKUP($C282, 'All Indicators - Breakdown'!$C:$GQ, V$1, FALSE), " ")</f>
        <v>3</v>
      </c>
      <c r="W282" s="33">
        <f>IFERROR(VLOOKUP($C282, 'All Indicators - Breakdown'!$C:$GQ, W$1, FALSE), " ")</f>
        <v>3</v>
      </c>
      <c r="X282" s="33">
        <f>IFERROR(VLOOKUP($C282, 'All Indicators - Breakdown'!$C:$GQ, X$1, FALSE), " ")</f>
        <v>1</v>
      </c>
      <c r="Y282" s="33">
        <f>IFERROR(VLOOKUP($C282, 'All Indicators - Breakdown'!$C:$GQ, Y$1, FALSE), " ")</f>
        <v>5</v>
      </c>
      <c r="Z282" s="33">
        <f>IFERROR(VLOOKUP($C282, 'All Indicators - Breakdown'!$C:$GQ, Z$1, FALSE), " ")</f>
        <v>3</v>
      </c>
      <c r="AA282" s="33">
        <f>IFERROR(VLOOKUP($C282, 'All Indicators - Breakdown'!$C:$GQ, AA$1, FALSE), " ")</f>
        <v>1</v>
      </c>
      <c r="AB282" s="33">
        <f>IFERROR(VLOOKUP($C282, 'All Indicators - Breakdown'!$C:$GQ, AB$1, FALSE), " ")</f>
        <v>3</v>
      </c>
      <c r="AC282" s="33">
        <f>IFERROR(VLOOKUP($C282, 'All Indicators - Breakdown'!$C:$GQ, AC$1, FALSE), " ")</f>
        <v>5</v>
      </c>
      <c r="AD282" s="33">
        <f>IFERROR(VLOOKUP($C282, 'All Indicators - Breakdown'!$C:$GQ, AD$1, FALSE), " ")</f>
        <v>1</v>
      </c>
      <c r="AE282" s="33">
        <f>IFERROR(VLOOKUP($C282, 'All Indicators - Breakdown'!$C:$HE, AE$1, FALSE), " ")</f>
        <v>3</v>
      </c>
      <c r="AF282" s="33">
        <f>IFERROR(VLOOKUP($C282, 'All Indicators - Breakdown'!$C:$HE, AF$1, FALSE), " ")</f>
        <v>3</v>
      </c>
      <c r="AG282" s="33">
        <f>IFERROR(VLOOKUP($C282, 'All Indicators - Breakdown'!$C:$HE, AG$1, FALSE), " ")</f>
        <v>4</v>
      </c>
      <c r="AH282" s="33">
        <f>IFERROR(VLOOKUP($C282, 'All Indicators - Breakdown'!$C:$HE, AH$1, FALSE), " ")</f>
        <v>3</v>
      </c>
      <c r="AI282" s="33">
        <f>IFERROR(VLOOKUP($C282, 'All Indicators - Breakdown'!$C:$HE, AI$1, FALSE), " ")</f>
        <v>3</v>
      </c>
      <c r="AJ282" s="33">
        <f>IFERROR(VLOOKUP($C282, 'All Indicators - Breakdown'!$C:$HZ, AJ$1, FALSE), " ")</f>
        <v>4</v>
      </c>
      <c r="AK282" s="33">
        <f>IFERROR(VLOOKUP($C282, 'All Indicators - Breakdown'!$C:$HZ, AK$1, FALSE), " ")</f>
        <v>3</v>
      </c>
      <c r="AL282" s="33">
        <f>IFERROR(VLOOKUP($C282, 'All Indicators - Breakdown'!$C:$HZ, AL$1, FALSE), " ")</f>
        <v>1</v>
      </c>
      <c r="AM282" s="33">
        <f>IFERROR(VLOOKUP($C282, 'All Indicators - Breakdown'!$C:$IU, AM$1, FALSE), " ")</f>
        <v>1</v>
      </c>
      <c r="AN282" s="33">
        <f>IFERROR(VLOOKUP($C282, 'All Indicators - Breakdown'!$C:$IU, AN$1, FALSE), " ")</f>
        <v>1</v>
      </c>
      <c r="AO282" s="33">
        <f>IFERROR(VLOOKUP($C282, 'All Indicators - Breakdown'!$C:$IU, AO$1, FALSE), " ")</f>
        <v>1</v>
      </c>
      <c r="AP282">
        <f t="shared" si="48"/>
        <v>5</v>
      </c>
      <c r="AQ282">
        <f t="shared" si="48"/>
        <v>5</v>
      </c>
      <c r="AR282">
        <f t="shared" si="48"/>
        <v>5</v>
      </c>
      <c r="AS282">
        <f t="shared" si="48"/>
        <v>4</v>
      </c>
      <c r="AT282">
        <f t="shared" si="48"/>
        <v>4</v>
      </c>
      <c r="AU282">
        <f t="shared" si="48"/>
        <v>4</v>
      </c>
      <c r="AV282">
        <f t="shared" si="48"/>
        <v>4</v>
      </c>
      <c r="AW282">
        <f t="shared" si="48"/>
        <v>4</v>
      </c>
      <c r="AX282">
        <f t="shared" si="48"/>
        <v>3</v>
      </c>
      <c r="AY282">
        <f t="shared" si="48"/>
        <v>3</v>
      </c>
      <c r="AZ282">
        <f t="shared" si="48"/>
        <v>3</v>
      </c>
      <c r="BA282">
        <f t="shared" si="48"/>
        <v>3</v>
      </c>
      <c r="BB282">
        <f t="shared" si="48"/>
        <v>3</v>
      </c>
      <c r="BC282">
        <f t="shared" si="48"/>
        <v>3</v>
      </c>
      <c r="BD282">
        <f t="shared" si="48"/>
        <v>3</v>
      </c>
      <c r="BE282">
        <f t="shared" si="48"/>
        <v>3</v>
      </c>
      <c r="BF282">
        <f t="shared" si="47"/>
        <v>3</v>
      </c>
      <c r="BG282">
        <f t="shared" si="47"/>
        <v>3</v>
      </c>
      <c r="BH282">
        <f t="shared" si="47"/>
        <v>3</v>
      </c>
      <c r="BI282">
        <f t="shared" si="47"/>
        <v>3</v>
      </c>
      <c r="BJ282">
        <f t="shared" si="47"/>
        <v>3</v>
      </c>
      <c r="BK282">
        <f t="shared" si="47"/>
        <v>3</v>
      </c>
      <c r="BL282">
        <f t="shared" si="47"/>
        <v>2</v>
      </c>
      <c r="BM282">
        <f t="shared" si="47"/>
        <v>2</v>
      </c>
      <c r="BN282">
        <f t="shared" si="47"/>
        <v>2</v>
      </c>
      <c r="BO282">
        <f t="shared" si="47"/>
        <v>2</v>
      </c>
      <c r="BP282">
        <f t="shared" si="47"/>
        <v>2</v>
      </c>
      <c r="BQ282">
        <f t="shared" si="47"/>
        <v>1</v>
      </c>
      <c r="BR282">
        <f t="shared" si="47"/>
        <v>1</v>
      </c>
      <c r="BS282">
        <f t="shared" si="47"/>
        <v>1</v>
      </c>
      <c r="BT282">
        <f t="shared" si="47"/>
        <v>1</v>
      </c>
      <c r="BU282">
        <f t="shared" si="43"/>
        <v>1</v>
      </c>
      <c r="BV282">
        <f t="shared" si="43"/>
        <v>1</v>
      </c>
      <c r="BW282">
        <f t="shared" si="43"/>
        <v>1</v>
      </c>
      <c r="BX282">
        <f t="shared" si="43"/>
        <v>1</v>
      </c>
      <c r="BY282">
        <f t="shared" si="43"/>
        <v>1</v>
      </c>
    </row>
    <row r="283" spans="1:77" ht="16.3" thickTop="1" thickBot="1" x14ac:dyDescent="0.3">
      <c r="A283" s="16" t="s">
        <v>698</v>
      </c>
      <c r="B283" s="16" t="s">
        <v>715</v>
      </c>
      <c r="C283" s="16" t="s">
        <v>716</v>
      </c>
      <c r="D283" s="10">
        <f>VLOOKUP(C283, Overview!C$3:D$403, 2, FALSE)</f>
        <v>4</v>
      </c>
      <c r="E283" s="34">
        <f t="shared" si="46"/>
        <v>3.9</v>
      </c>
      <c r="F283" s="33">
        <f>IFERROR(VLOOKUP($C283, 'All Indicators - Breakdown'!$C:$GQ, F$1, FALSE), " ")</f>
        <v>4</v>
      </c>
      <c r="G283" s="33">
        <f>IFERROR(VLOOKUP($C283, 'All Indicators - Breakdown'!$C:$GQ, G$1, FALSE), " ")</f>
        <v>4</v>
      </c>
      <c r="H283" s="33">
        <f>IFERROR(VLOOKUP($C283, 'All Indicators - Breakdown'!$C:$GQ, H$1, FALSE), " ")</f>
        <v>4</v>
      </c>
      <c r="I283" s="33">
        <f>IFERROR(VLOOKUP($C283, 'All Indicators - Breakdown'!$C:$GQ, I$1, FALSE), " ")</f>
        <v>2</v>
      </c>
      <c r="J283" s="33">
        <f>IFERROR(VLOOKUP($C283, 'All Indicators - Breakdown'!$C:$GQ, J$1, FALSE), " ")</f>
        <v>3</v>
      </c>
      <c r="K283" s="33">
        <f>IFERROR(VLOOKUP($C283, 'All Indicators - Breakdown'!$C:$GQ, K$1, FALSE), " ")</f>
        <v>2</v>
      </c>
      <c r="L283" s="33">
        <f>IFERROR(VLOOKUP($C283, 'All Indicators - Breakdown'!$C:$GQ, L$1, FALSE), " ")</f>
        <v>3</v>
      </c>
      <c r="M283" s="33">
        <f>IFERROR(VLOOKUP($C283, 'All Indicators - Breakdown'!$C:$GQ, M$1, FALSE), " ")</f>
        <v>4</v>
      </c>
      <c r="N283" s="33" t="str">
        <f>IFERROR(VLOOKUP($C283, 'All Indicators - Breakdown'!$C:$GQ, N$1, FALSE), " ")</f>
        <v>N/A</v>
      </c>
      <c r="O283" s="33">
        <f>IFERROR(VLOOKUP($C283, 'All Indicators - Breakdown'!$C:$GQ, O$1, FALSE), " ")</f>
        <v>1</v>
      </c>
      <c r="P283" s="33">
        <f>IFERROR(VLOOKUP($C283, 'All Indicators - Breakdown'!$C:$GQ, P$1, FALSE), " ")</f>
        <v>2</v>
      </c>
      <c r="Q283" s="33">
        <f>IFERROR(VLOOKUP($C283, 'All Indicators - Breakdown'!$C:$GQ, Q$1, FALSE), " ")</f>
        <v>1</v>
      </c>
      <c r="R283" s="33">
        <f>IFERROR(VLOOKUP($C283, 'All Indicators - Breakdown'!$C:$GQ, R$1, FALSE), " ")</f>
        <v>2</v>
      </c>
      <c r="S283" s="33">
        <f>IFERROR(VLOOKUP($C283, 'All Indicators - Breakdown'!$C:$GQ, S$1, FALSE), " ")</f>
        <v>5</v>
      </c>
      <c r="T283" s="33">
        <f>IFERROR(VLOOKUP($C283, 'All Indicators - Breakdown'!$C:$GQ, T$1, FALSE), " ")</f>
        <v>2</v>
      </c>
      <c r="U283" s="33">
        <f>IFERROR(VLOOKUP($C283, 'All Indicators - Breakdown'!$C:$GQ, U$1, FALSE), " ")</f>
        <v>3</v>
      </c>
      <c r="V283" s="33">
        <f>IFERROR(VLOOKUP($C283, 'All Indicators - Breakdown'!$C:$GQ, V$1, FALSE), " ")</f>
        <v>1</v>
      </c>
      <c r="W283" s="33">
        <f>IFERROR(VLOOKUP($C283, 'All Indicators - Breakdown'!$C:$GQ, W$1, FALSE), " ")</f>
        <v>4</v>
      </c>
      <c r="X283" s="33">
        <f>IFERROR(VLOOKUP($C283, 'All Indicators - Breakdown'!$C:$GQ, X$1, FALSE), " ")</f>
        <v>1</v>
      </c>
      <c r="Y283" s="33">
        <f>IFERROR(VLOOKUP($C283, 'All Indicators - Breakdown'!$C:$GQ, Y$1, FALSE), " ")</f>
        <v>4</v>
      </c>
      <c r="Z283" s="33">
        <f>IFERROR(VLOOKUP($C283, 'All Indicators - Breakdown'!$C:$GQ, Z$1, FALSE), " ")</f>
        <v>3</v>
      </c>
      <c r="AA283" s="33">
        <f>IFERROR(VLOOKUP($C283, 'All Indicators - Breakdown'!$C:$GQ, AA$1, FALSE), " ")</f>
        <v>1</v>
      </c>
      <c r="AB283" s="33">
        <f>IFERROR(VLOOKUP($C283, 'All Indicators - Breakdown'!$C:$GQ, AB$1, FALSE), " ")</f>
        <v>4</v>
      </c>
      <c r="AC283" s="33">
        <f>IFERROR(VLOOKUP($C283, 'All Indicators - Breakdown'!$C:$GQ, AC$1, FALSE), " ")</f>
        <v>5</v>
      </c>
      <c r="AD283" s="33">
        <f>IFERROR(VLOOKUP($C283, 'All Indicators - Breakdown'!$C:$GQ, AD$1, FALSE), " ")</f>
        <v>1</v>
      </c>
      <c r="AE283" s="33">
        <f>IFERROR(VLOOKUP($C283, 'All Indicators - Breakdown'!$C:$HE, AE$1, FALSE), " ")</f>
        <v>4</v>
      </c>
      <c r="AF283" s="33">
        <f>IFERROR(VLOOKUP($C283, 'All Indicators - Breakdown'!$C:$HE, AF$1, FALSE), " ")</f>
        <v>3</v>
      </c>
      <c r="AG283" s="33">
        <f>IFERROR(VLOOKUP($C283, 'All Indicators - Breakdown'!$C:$HE, AG$1, FALSE), " ")</f>
        <v>4</v>
      </c>
      <c r="AH283" s="33">
        <f>IFERROR(VLOOKUP($C283, 'All Indicators - Breakdown'!$C:$HE, AH$1, FALSE), " ")</f>
        <v>3</v>
      </c>
      <c r="AI283" s="33">
        <f>IFERROR(VLOOKUP($C283, 'All Indicators - Breakdown'!$C:$HE, AI$1, FALSE), " ")</f>
        <v>3</v>
      </c>
      <c r="AJ283" s="33">
        <f>IFERROR(VLOOKUP($C283, 'All Indicators - Breakdown'!$C:$HZ, AJ$1, FALSE), " ")</f>
        <v>5</v>
      </c>
      <c r="AK283" s="33">
        <f>IFERROR(VLOOKUP($C283, 'All Indicators - Breakdown'!$C:$HZ, AK$1, FALSE), " ")</f>
        <v>3</v>
      </c>
      <c r="AL283" s="33">
        <f>IFERROR(VLOOKUP($C283, 'All Indicators - Breakdown'!$C:$HZ, AL$1, FALSE), " ")</f>
        <v>1</v>
      </c>
      <c r="AM283" s="33">
        <f>IFERROR(VLOOKUP($C283, 'All Indicators - Breakdown'!$C:$IU, AM$1, FALSE), " ")</f>
        <v>1</v>
      </c>
      <c r="AN283" s="33">
        <f>IFERROR(VLOOKUP($C283, 'All Indicators - Breakdown'!$C:$IU, AN$1, FALSE), " ")</f>
        <v>1</v>
      </c>
      <c r="AO283" s="33">
        <f>IFERROR(VLOOKUP($C283, 'All Indicators - Breakdown'!$C:$IU, AO$1, FALSE), " ")</f>
        <v>1</v>
      </c>
      <c r="AP283">
        <f t="shared" si="48"/>
        <v>5</v>
      </c>
      <c r="AQ283">
        <f t="shared" si="48"/>
        <v>5</v>
      </c>
      <c r="AR283">
        <f t="shared" si="48"/>
        <v>5</v>
      </c>
      <c r="AS283">
        <f t="shared" si="48"/>
        <v>4</v>
      </c>
      <c r="AT283">
        <f t="shared" si="48"/>
        <v>4</v>
      </c>
      <c r="AU283">
        <f t="shared" si="48"/>
        <v>4</v>
      </c>
      <c r="AV283">
        <f t="shared" si="48"/>
        <v>4</v>
      </c>
      <c r="AW283">
        <f t="shared" si="48"/>
        <v>4</v>
      </c>
      <c r="AX283">
        <f t="shared" si="48"/>
        <v>4</v>
      </c>
      <c r="AY283">
        <f t="shared" si="48"/>
        <v>4</v>
      </c>
      <c r="AZ283">
        <f t="shared" si="48"/>
        <v>4</v>
      </c>
      <c r="BA283">
        <f t="shared" si="48"/>
        <v>4</v>
      </c>
      <c r="BB283">
        <f t="shared" si="48"/>
        <v>3</v>
      </c>
      <c r="BC283">
        <f t="shared" si="48"/>
        <v>3</v>
      </c>
      <c r="BD283">
        <f t="shared" si="48"/>
        <v>3</v>
      </c>
      <c r="BE283">
        <f t="shared" ref="BE283:BT298" si="49">IFERROR(LARGE($F283:$AO283, BE$1), 0)</f>
        <v>3</v>
      </c>
      <c r="BF283">
        <f t="shared" si="49"/>
        <v>3</v>
      </c>
      <c r="BG283">
        <f t="shared" si="49"/>
        <v>3</v>
      </c>
      <c r="BH283">
        <f t="shared" si="49"/>
        <v>3</v>
      </c>
      <c r="BI283">
        <f t="shared" si="49"/>
        <v>3</v>
      </c>
      <c r="BJ283">
        <f t="shared" si="49"/>
        <v>2</v>
      </c>
      <c r="BK283">
        <f t="shared" si="49"/>
        <v>2</v>
      </c>
      <c r="BL283">
        <f t="shared" si="49"/>
        <v>2</v>
      </c>
      <c r="BM283">
        <f t="shared" si="49"/>
        <v>2</v>
      </c>
      <c r="BN283">
        <f t="shared" si="49"/>
        <v>2</v>
      </c>
      <c r="BO283">
        <f t="shared" si="49"/>
        <v>1</v>
      </c>
      <c r="BP283">
        <f t="shared" si="49"/>
        <v>1</v>
      </c>
      <c r="BQ283">
        <f t="shared" si="49"/>
        <v>1</v>
      </c>
      <c r="BR283">
        <f t="shared" si="49"/>
        <v>1</v>
      </c>
      <c r="BS283">
        <f t="shared" si="49"/>
        <v>1</v>
      </c>
      <c r="BT283">
        <f t="shared" si="49"/>
        <v>1</v>
      </c>
      <c r="BU283">
        <f t="shared" si="43"/>
        <v>1</v>
      </c>
      <c r="BV283">
        <f t="shared" si="43"/>
        <v>1</v>
      </c>
      <c r="BW283">
        <f t="shared" si="43"/>
        <v>1</v>
      </c>
      <c r="BX283">
        <f t="shared" si="43"/>
        <v>1</v>
      </c>
      <c r="BY283">
        <f t="shared" si="43"/>
        <v>0</v>
      </c>
    </row>
    <row r="284" spans="1:77" ht="16.3" thickTop="1" thickBot="1" x14ac:dyDescent="0.3">
      <c r="A284" s="16" t="s">
        <v>698</v>
      </c>
      <c r="B284" s="16" t="s">
        <v>717</v>
      </c>
      <c r="C284" s="16" t="s">
        <v>718</v>
      </c>
      <c r="D284" s="10">
        <f>VLOOKUP(C284, Overview!C$3:D$403, 2, FALSE)</f>
        <v>3</v>
      </c>
      <c r="E284" s="34">
        <f t="shared" si="46"/>
        <v>3.8</v>
      </c>
      <c r="F284" s="33">
        <f>IFERROR(VLOOKUP($C284, 'All Indicators - Breakdown'!$C:$GQ, F$1, FALSE), " ")</f>
        <v>5</v>
      </c>
      <c r="G284" s="33">
        <f>IFERROR(VLOOKUP($C284, 'All Indicators - Breakdown'!$C:$GQ, G$1, FALSE), " ")</f>
        <v>4</v>
      </c>
      <c r="H284" s="33">
        <f>IFERROR(VLOOKUP($C284, 'All Indicators - Breakdown'!$C:$GQ, H$1, FALSE), " ")</f>
        <v>4</v>
      </c>
      <c r="I284" s="33">
        <f>IFERROR(VLOOKUP($C284, 'All Indicators - Breakdown'!$C:$GQ, I$1, FALSE), " ")</f>
        <v>3</v>
      </c>
      <c r="J284" s="33">
        <f>IFERROR(VLOOKUP($C284, 'All Indicators - Breakdown'!$C:$GQ, J$1, FALSE), " ")</f>
        <v>3</v>
      </c>
      <c r="K284" s="33">
        <f>IFERROR(VLOOKUP($C284, 'All Indicators - Breakdown'!$C:$GQ, K$1, FALSE), " ")</f>
        <v>2</v>
      </c>
      <c r="L284" s="33">
        <f>IFERROR(VLOOKUP($C284, 'All Indicators - Breakdown'!$C:$GQ, L$1, FALSE), " ")</f>
        <v>2</v>
      </c>
      <c r="M284" s="33">
        <f>IFERROR(VLOOKUP($C284, 'All Indicators - Breakdown'!$C:$GQ, M$1, FALSE), " ")</f>
        <v>4</v>
      </c>
      <c r="N284" s="33" t="str">
        <f>IFERROR(VLOOKUP($C284, 'All Indicators - Breakdown'!$C:$GQ, N$1, FALSE), " ")</f>
        <v>N/A</v>
      </c>
      <c r="O284" s="33">
        <f>IFERROR(VLOOKUP($C284, 'All Indicators - Breakdown'!$C:$GQ, O$1, FALSE), " ")</f>
        <v>1</v>
      </c>
      <c r="P284" s="33">
        <f>IFERROR(VLOOKUP($C284, 'All Indicators - Breakdown'!$C:$GQ, P$1, FALSE), " ")</f>
        <v>2</v>
      </c>
      <c r="Q284" s="33">
        <f>IFERROR(VLOOKUP($C284, 'All Indicators - Breakdown'!$C:$GQ, Q$1, FALSE), " ")</f>
        <v>1</v>
      </c>
      <c r="R284" s="33">
        <f>IFERROR(VLOOKUP($C284, 'All Indicators - Breakdown'!$C:$GQ, R$1, FALSE), " ")</f>
        <v>2</v>
      </c>
      <c r="S284" s="33">
        <f>IFERROR(VLOOKUP($C284, 'All Indicators - Breakdown'!$C:$GQ, S$1, FALSE), " ")</f>
        <v>4</v>
      </c>
      <c r="T284" s="33">
        <f>IFERROR(VLOOKUP($C284, 'All Indicators - Breakdown'!$C:$GQ, T$1, FALSE), " ")</f>
        <v>2</v>
      </c>
      <c r="U284" s="33">
        <f>IFERROR(VLOOKUP($C284, 'All Indicators - Breakdown'!$C:$GQ, U$1, FALSE), " ")</f>
        <v>3</v>
      </c>
      <c r="V284" s="33">
        <f>IFERROR(VLOOKUP($C284, 'All Indicators - Breakdown'!$C:$GQ, V$1, FALSE), " ")</f>
        <v>1</v>
      </c>
      <c r="W284" s="33">
        <f>IFERROR(VLOOKUP($C284, 'All Indicators - Breakdown'!$C:$GQ, W$1, FALSE), " ")</f>
        <v>4</v>
      </c>
      <c r="X284" s="33">
        <f>IFERROR(VLOOKUP($C284, 'All Indicators - Breakdown'!$C:$GQ, X$1, FALSE), " ")</f>
        <v>1</v>
      </c>
      <c r="Y284" s="33">
        <f>IFERROR(VLOOKUP($C284, 'All Indicators - Breakdown'!$C:$GQ, Y$1, FALSE), " ")</f>
        <v>5</v>
      </c>
      <c r="Z284" s="33">
        <f>IFERROR(VLOOKUP($C284, 'All Indicators - Breakdown'!$C:$GQ, Z$1, FALSE), " ")</f>
        <v>1</v>
      </c>
      <c r="AA284" s="33">
        <f>IFERROR(VLOOKUP($C284, 'All Indicators - Breakdown'!$C:$GQ, AA$1, FALSE), " ")</f>
        <v>1</v>
      </c>
      <c r="AB284" s="33">
        <f>IFERROR(VLOOKUP($C284, 'All Indicators - Breakdown'!$C:$GQ, AB$1, FALSE), " ")</f>
        <v>3</v>
      </c>
      <c r="AC284" s="33">
        <f>IFERROR(VLOOKUP($C284, 'All Indicators - Breakdown'!$C:$GQ, AC$1, FALSE), " ")</f>
        <v>4</v>
      </c>
      <c r="AD284" s="33">
        <f>IFERROR(VLOOKUP($C284, 'All Indicators - Breakdown'!$C:$GQ, AD$1, FALSE), " ")</f>
        <v>1</v>
      </c>
      <c r="AE284" s="33">
        <f>IFERROR(VLOOKUP($C284, 'All Indicators - Breakdown'!$C:$HE, AE$1, FALSE), " ")</f>
        <v>4</v>
      </c>
      <c r="AF284" s="33">
        <f>IFERROR(VLOOKUP($C284, 'All Indicators - Breakdown'!$C:$HE, AF$1, FALSE), " ")</f>
        <v>3</v>
      </c>
      <c r="AG284" s="33">
        <f>IFERROR(VLOOKUP($C284, 'All Indicators - Breakdown'!$C:$HE, AG$1, FALSE), " ")</f>
        <v>4</v>
      </c>
      <c r="AH284" s="33">
        <f>IFERROR(VLOOKUP($C284, 'All Indicators - Breakdown'!$C:$HE, AH$1, FALSE), " ")</f>
        <v>3</v>
      </c>
      <c r="AI284" s="33">
        <f>IFERROR(VLOOKUP($C284, 'All Indicators - Breakdown'!$C:$HE, AI$1, FALSE), " ")</f>
        <v>3</v>
      </c>
      <c r="AJ284" s="33">
        <f>IFERROR(VLOOKUP($C284, 'All Indicators - Breakdown'!$C:$HZ, AJ$1, FALSE), " ")</f>
        <v>4</v>
      </c>
      <c r="AK284" s="33">
        <f>IFERROR(VLOOKUP($C284, 'All Indicators - Breakdown'!$C:$HZ, AK$1, FALSE), " ")</f>
        <v>3</v>
      </c>
      <c r="AL284" s="33">
        <f>IFERROR(VLOOKUP($C284, 'All Indicators - Breakdown'!$C:$HZ, AL$1, FALSE), " ")</f>
        <v>1</v>
      </c>
      <c r="AM284" s="33">
        <f>IFERROR(VLOOKUP($C284, 'All Indicators - Breakdown'!$C:$IU, AM$1, FALSE), " ")</f>
        <v>2</v>
      </c>
      <c r="AN284" s="33">
        <f>IFERROR(VLOOKUP($C284, 'All Indicators - Breakdown'!$C:$IU, AN$1, FALSE), " ")</f>
        <v>1</v>
      </c>
      <c r="AO284" s="33">
        <f>IFERROR(VLOOKUP($C284, 'All Indicators - Breakdown'!$C:$IU, AO$1, FALSE), " ")</f>
        <v>1</v>
      </c>
      <c r="AP284">
        <f t="shared" ref="AP284:BE299" si="50">IFERROR(LARGE($F284:$AO284, AP$1), 0)</f>
        <v>5</v>
      </c>
      <c r="AQ284">
        <f t="shared" si="50"/>
        <v>5</v>
      </c>
      <c r="AR284">
        <f t="shared" si="50"/>
        <v>4</v>
      </c>
      <c r="AS284">
        <f t="shared" si="50"/>
        <v>4</v>
      </c>
      <c r="AT284">
        <f t="shared" si="50"/>
        <v>4</v>
      </c>
      <c r="AU284">
        <f t="shared" si="50"/>
        <v>4</v>
      </c>
      <c r="AV284">
        <f t="shared" si="50"/>
        <v>4</v>
      </c>
      <c r="AW284">
        <f t="shared" si="50"/>
        <v>4</v>
      </c>
      <c r="AX284">
        <f t="shared" si="50"/>
        <v>4</v>
      </c>
      <c r="AY284">
        <f t="shared" si="50"/>
        <v>4</v>
      </c>
      <c r="AZ284">
        <f t="shared" si="50"/>
        <v>4</v>
      </c>
      <c r="BA284">
        <f t="shared" si="50"/>
        <v>3</v>
      </c>
      <c r="BB284">
        <f t="shared" si="50"/>
        <v>3</v>
      </c>
      <c r="BC284">
        <f t="shared" si="50"/>
        <v>3</v>
      </c>
      <c r="BD284">
        <f t="shared" si="50"/>
        <v>3</v>
      </c>
      <c r="BE284">
        <f t="shared" si="50"/>
        <v>3</v>
      </c>
      <c r="BF284">
        <f t="shared" si="49"/>
        <v>3</v>
      </c>
      <c r="BG284">
        <f t="shared" si="49"/>
        <v>3</v>
      </c>
      <c r="BH284">
        <f t="shared" si="49"/>
        <v>3</v>
      </c>
      <c r="BI284">
        <f t="shared" si="49"/>
        <v>2</v>
      </c>
      <c r="BJ284">
        <f t="shared" si="49"/>
        <v>2</v>
      </c>
      <c r="BK284">
        <f t="shared" si="49"/>
        <v>2</v>
      </c>
      <c r="BL284">
        <f t="shared" si="49"/>
        <v>2</v>
      </c>
      <c r="BM284">
        <f t="shared" si="49"/>
        <v>2</v>
      </c>
      <c r="BN284">
        <f t="shared" si="49"/>
        <v>2</v>
      </c>
      <c r="BO284">
        <f t="shared" si="49"/>
        <v>1</v>
      </c>
      <c r="BP284">
        <f t="shared" si="49"/>
        <v>1</v>
      </c>
      <c r="BQ284">
        <f t="shared" si="49"/>
        <v>1</v>
      </c>
      <c r="BR284">
        <f t="shared" si="49"/>
        <v>1</v>
      </c>
      <c r="BS284">
        <f t="shared" si="49"/>
        <v>1</v>
      </c>
      <c r="BT284">
        <f t="shared" si="49"/>
        <v>1</v>
      </c>
      <c r="BU284">
        <f t="shared" si="43"/>
        <v>1</v>
      </c>
      <c r="BV284">
        <f t="shared" si="43"/>
        <v>1</v>
      </c>
      <c r="BW284">
        <f t="shared" si="43"/>
        <v>1</v>
      </c>
      <c r="BX284">
        <f t="shared" si="43"/>
        <v>1</v>
      </c>
      <c r="BY284">
        <f t="shared" si="43"/>
        <v>0</v>
      </c>
    </row>
    <row r="285" spans="1:77" ht="16.3" thickTop="1" thickBot="1" x14ac:dyDescent="0.3">
      <c r="A285" s="16" t="s">
        <v>719</v>
      </c>
      <c r="B285" s="16" t="s">
        <v>720</v>
      </c>
      <c r="C285" s="16" t="s">
        <v>721</v>
      </c>
      <c r="D285" s="10">
        <f>VLOOKUP(C285, Overview!C$3:D$403, 2, FALSE)</f>
        <v>3</v>
      </c>
      <c r="E285" s="34">
        <f t="shared" si="46"/>
        <v>3.4</v>
      </c>
      <c r="F285" s="33">
        <f>IFERROR(VLOOKUP($C285, 'All Indicators - Breakdown'!$C:$GQ, F$1, FALSE), " ")</f>
        <v>3</v>
      </c>
      <c r="G285" s="33">
        <f>IFERROR(VLOOKUP($C285, 'All Indicators - Breakdown'!$C:$GQ, G$1, FALSE), " ")</f>
        <v>4</v>
      </c>
      <c r="H285" s="33">
        <f>IFERROR(VLOOKUP($C285, 'All Indicators - Breakdown'!$C:$GQ, H$1, FALSE), " ")</f>
        <v>4</v>
      </c>
      <c r="I285" s="33">
        <f>IFERROR(VLOOKUP($C285, 'All Indicators - Breakdown'!$C:$GQ, I$1, FALSE), " ")</f>
        <v>4</v>
      </c>
      <c r="J285" s="33">
        <f>IFERROR(VLOOKUP($C285, 'All Indicators - Breakdown'!$C:$GQ, J$1, FALSE), " ")</f>
        <v>2</v>
      </c>
      <c r="K285" s="33">
        <f>IFERROR(VLOOKUP($C285, 'All Indicators - Breakdown'!$C:$GQ, K$1, FALSE), " ")</f>
        <v>1</v>
      </c>
      <c r="L285" s="33">
        <f>IFERROR(VLOOKUP($C285, 'All Indicators - Breakdown'!$C:$GQ, L$1, FALSE), " ")</f>
        <v>1</v>
      </c>
      <c r="M285" s="33">
        <f>IFERROR(VLOOKUP($C285, 'All Indicators - Breakdown'!$C:$GQ, M$1, FALSE), " ")</f>
        <v>2</v>
      </c>
      <c r="N285" s="33" t="str">
        <f>IFERROR(VLOOKUP($C285, 'All Indicators - Breakdown'!$C:$GQ, N$1, FALSE), " ")</f>
        <v>N/A</v>
      </c>
      <c r="O285" s="33">
        <f>IFERROR(VLOOKUP($C285, 'All Indicators - Breakdown'!$C:$GQ, O$1, FALSE), " ")</f>
        <v>2</v>
      </c>
      <c r="P285" s="33">
        <f>IFERROR(VLOOKUP($C285, 'All Indicators - Breakdown'!$C:$GQ, P$1, FALSE), " ")</f>
        <v>1</v>
      </c>
      <c r="Q285" s="33">
        <f>IFERROR(VLOOKUP($C285, 'All Indicators - Breakdown'!$C:$GQ, Q$1, FALSE), " ")</f>
        <v>1</v>
      </c>
      <c r="R285" s="33">
        <f>IFERROR(VLOOKUP($C285, 'All Indicators - Breakdown'!$C:$GQ, R$1, FALSE), " ")</f>
        <v>1</v>
      </c>
      <c r="S285" s="33">
        <f>IFERROR(VLOOKUP($C285, 'All Indicators - Breakdown'!$C:$GQ, S$1, FALSE), " ")</f>
        <v>3</v>
      </c>
      <c r="T285" s="33">
        <f>IFERROR(VLOOKUP($C285, 'All Indicators - Breakdown'!$C:$GQ, T$1, FALSE), " ")</f>
        <v>2</v>
      </c>
      <c r="U285" s="33">
        <f>IFERROR(VLOOKUP($C285, 'All Indicators - Breakdown'!$C:$GQ, U$1, FALSE), " ")</f>
        <v>3</v>
      </c>
      <c r="V285" s="33">
        <f>IFERROR(VLOOKUP($C285, 'All Indicators - Breakdown'!$C:$GQ, V$1, FALSE), " ")</f>
        <v>1</v>
      </c>
      <c r="W285" s="33">
        <f>IFERROR(VLOOKUP($C285, 'All Indicators - Breakdown'!$C:$GQ, W$1, FALSE), " ")</f>
        <v>2</v>
      </c>
      <c r="X285" s="33">
        <f>IFERROR(VLOOKUP($C285, 'All Indicators - Breakdown'!$C:$GQ, X$1, FALSE), " ")</f>
        <v>1</v>
      </c>
      <c r="Y285" s="33">
        <f>IFERROR(VLOOKUP($C285, 'All Indicators - Breakdown'!$C:$GQ, Y$1, FALSE), " ")</f>
        <v>1</v>
      </c>
      <c r="Z285" s="33">
        <f>IFERROR(VLOOKUP($C285, 'All Indicators - Breakdown'!$C:$GQ, Z$1, FALSE), " ")</f>
        <v>3</v>
      </c>
      <c r="AA285" s="33">
        <f>IFERROR(VLOOKUP($C285, 'All Indicators - Breakdown'!$C:$GQ, AA$1, FALSE), " ")</f>
        <v>1</v>
      </c>
      <c r="AB285" s="33">
        <f>IFERROR(VLOOKUP($C285, 'All Indicators - Breakdown'!$C:$GQ, AB$1, FALSE), " ")</f>
        <v>3</v>
      </c>
      <c r="AC285" s="33">
        <f>IFERROR(VLOOKUP($C285, 'All Indicators - Breakdown'!$C:$GQ, AC$1, FALSE), " ")</f>
        <v>4</v>
      </c>
      <c r="AD285" s="33">
        <f>IFERROR(VLOOKUP($C285, 'All Indicators - Breakdown'!$C:$GQ, AD$1, FALSE), " ")</f>
        <v>2</v>
      </c>
      <c r="AE285" s="33">
        <f>IFERROR(VLOOKUP($C285, 'All Indicators - Breakdown'!$C:$HE, AE$1, FALSE), " ")</f>
        <v>4</v>
      </c>
      <c r="AF285" s="33">
        <f>IFERROR(VLOOKUP($C285, 'All Indicators - Breakdown'!$C:$HE, AF$1, FALSE), " ")</f>
        <v>2</v>
      </c>
      <c r="AG285" s="33">
        <f>IFERROR(VLOOKUP($C285, 'All Indicators - Breakdown'!$C:$HE, AG$1, FALSE), " ")</f>
        <v>4</v>
      </c>
      <c r="AH285" s="33">
        <f>IFERROR(VLOOKUP($C285, 'All Indicators - Breakdown'!$C:$HE, AH$1, FALSE), " ")</f>
        <v>4</v>
      </c>
      <c r="AI285" s="33">
        <f>IFERROR(VLOOKUP($C285, 'All Indicators - Breakdown'!$C:$HE, AI$1, FALSE), " ")</f>
        <v>4</v>
      </c>
      <c r="AJ285" s="33">
        <f>IFERROR(VLOOKUP($C285, 'All Indicators - Breakdown'!$C:$HZ, AJ$1, FALSE), " ")</f>
        <v>4</v>
      </c>
      <c r="AK285" s="33">
        <f>IFERROR(VLOOKUP($C285, 'All Indicators - Breakdown'!$C:$HZ, AK$1, FALSE), " ")</f>
        <v>2</v>
      </c>
      <c r="AL285" s="33">
        <f>IFERROR(VLOOKUP($C285, 'All Indicators - Breakdown'!$C:$HZ, AL$1, FALSE), " ")</f>
        <v>1</v>
      </c>
      <c r="AM285" s="33">
        <f>IFERROR(VLOOKUP($C285, 'All Indicators - Breakdown'!$C:$IU, AM$1, FALSE), " ")</f>
        <v>2</v>
      </c>
      <c r="AN285" s="33">
        <f>IFERROR(VLOOKUP($C285, 'All Indicators - Breakdown'!$C:$IU, AN$1, FALSE), " ")</f>
        <v>1</v>
      </c>
      <c r="AO285" s="33">
        <f>IFERROR(VLOOKUP($C285, 'All Indicators - Breakdown'!$C:$IU, AO$1, FALSE), " ")</f>
        <v>1</v>
      </c>
      <c r="AP285">
        <f t="shared" si="50"/>
        <v>4</v>
      </c>
      <c r="AQ285">
        <f t="shared" si="50"/>
        <v>4</v>
      </c>
      <c r="AR285">
        <f t="shared" si="50"/>
        <v>4</v>
      </c>
      <c r="AS285">
        <f t="shared" si="50"/>
        <v>4</v>
      </c>
      <c r="AT285">
        <f t="shared" si="50"/>
        <v>4</v>
      </c>
      <c r="AU285">
        <f t="shared" si="50"/>
        <v>4</v>
      </c>
      <c r="AV285">
        <f t="shared" si="50"/>
        <v>4</v>
      </c>
      <c r="AW285">
        <f t="shared" si="50"/>
        <v>4</v>
      </c>
      <c r="AX285">
        <f t="shared" si="50"/>
        <v>4</v>
      </c>
      <c r="AY285">
        <f t="shared" si="50"/>
        <v>3</v>
      </c>
      <c r="AZ285">
        <f t="shared" si="50"/>
        <v>3</v>
      </c>
      <c r="BA285">
        <f t="shared" si="50"/>
        <v>3</v>
      </c>
      <c r="BB285">
        <f t="shared" si="50"/>
        <v>3</v>
      </c>
      <c r="BC285">
        <f t="shared" si="50"/>
        <v>3</v>
      </c>
      <c r="BD285">
        <f t="shared" si="50"/>
        <v>2</v>
      </c>
      <c r="BE285">
        <f t="shared" si="50"/>
        <v>2</v>
      </c>
      <c r="BF285">
        <f t="shared" si="49"/>
        <v>2</v>
      </c>
      <c r="BG285">
        <f t="shared" si="49"/>
        <v>2</v>
      </c>
      <c r="BH285">
        <f t="shared" si="49"/>
        <v>2</v>
      </c>
      <c r="BI285">
        <f t="shared" si="49"/>
        <v>2</v>
      </c>
      <c r="BJ285">
        <f t="shared" si="49"/>
        <v>2</v>
      </c>
      <c r="BK285">
        <f t="shared" si="49"/>
        <v>2</v>
      </c>
      <c r="BL285">
        <f t="shared" si="49"/>
        <v>2</v>
      </c>
      <c r="BM285">
        <f t="shared" si="49"/>
        <v>1</v>
      </c>
      <c r="BN285">
        <f t="shared" si="49"/>
        <v>1</v>
      </c>
      <c r="BO285">
        <f t="shared" si="49"/>
        <v>1</v>
      </c>
      <c r="BP285">
        <f t="shared" si="49"/>
        <v>1</v>
      </c>
      <c r="BQ285">
        <f t="shared" si="49"/>
        <v>1</v>
      </c>
      <c r="BR285">
        <f t="shared" si="49"/>
        <v>1</v>
      </c>
      <c r="BS285">
        <f t="shared" si="49"/>
        <v>1</v>
      </c>
      <c r="BT285">
        <f t="shared" si="49"/>
        <v>1</v>
      </c>
      <c r="BU285">
        <f t="shared" si="43"/>
        <v>1</v>
      </c>
      <c r="BV285">
        <f t="shared" si="43"/>
        <v>1</v>
      </c>
      <c r="BW285">
        <f t="shared" si="43"/>
        <v>1</v>
      </c>
      <c r="BX285">
        <f t="shared" si="43"/>
        <v>1</v>
      </c>
      <c r="BY285">
        <f t="shared" si="43"/>
        <v>0</v>
      </c>
    </row>
    <row r="286" spans="1:77" ht="16.3" thickTop="1" thickBot="1" x14ac:dyDescent="0.3">
      <c r="A286" s="16" t="s">
        <v>719</v>
      </c>
      <c r="B286" s="16" t="s">
        <v>722</v>
      </c>
      <c r="C286" s="16" t="s">
        <v>723</v>
      </c>
      <c r="D286" s="10">
        <f>VLOOKUP(C286, Overview!C$3:D$403, 2, FALSE)</f>
        <v>3</v>
      </c>
      <c r="E286" s="34">
        <f t="shared" si="46"/>
        <v>3.5</v>
      </c>
      <c r="F286" s="33">
        <f>IFERROR(VLOOKUP($C286, 'All Indicators - Breakdown'!$C:$GQ, F$1, FALSE), " ")</f>
        <v>4</v>
      </c>
      <c r="G286" s="33">
        <f>IFERROR(VLOOKUP($C286, 'All Indicators - Breakdown'!$C:$GQ, G$1, FALSE), " ")</f>
        <v>4</v>
      </c>
      <c r="H286" s="33">
        <f>IFERROR(VLOOKUP($C286, 'All Indicators - Breakdown'!$C:$GQ, H$1, FALSE), " ")</f>
        <v>3</v>
      </c>
      <c r="I286" s="33">
        <f>IFERROR(VLOOKUP($C286, 'All Indicators - Breakdown'!$C:$GQ, I$1, FALSE), " ")</f>
        <v>3</v>
      </c>
      <c r="J286" s="33">
        <f>IFERROR(VLOOKUP($C286, 'All Indicators - Breakdown'!$C:$GQ, J$1, FALSE), " ")</f>
        <v>3</v>
      </c>
      <c r="K286" s="33">
        <f>IFERROR(VLOOKUP($C286, 'All Indicators - Breakdown'!$C:$GQ, K$1, FALSE), " ")</f>
        <v>1</v>
      </c>
      <c r="L286" s="33">
        <f>IFERROR(VLOOKUP($C286, 'All Indicators - Breakdown'!$C:$GQ, L$1, FALSE), " ")</f>
        <v>1</v>
      </c>
      <c r="M286" s="33">
        <f>IFERROR(VLOOKUP($C286, 'All Indicators - Breakdown'!$C:$GQ, M$1, FALSE), " ")</f>
        <v>3</v>
      </c>
      <c r="N286" s="33">
        <f>IFERROR(VLOOKUP($C286, 'All Indicators - Breakdown'!$C:$GQ, N$1, FALSE), " ")</f>
        <v>1</v>
      </c>
      <c r="O286" s="33">
        <f>IFERROR(VLOOKUP($C286, 'All Indicators - Breakdown'!$C:$GQ, O$1, FALSE), " ")</f>
        <v>2</v>
      </c>
      <c r="P286" s="33">
        <f>IFERROR(VLOOKUP($C286, 'All Indicators - Breakdown'!$C:$GQ, P$1, FALSE), " ")</f>
        <v>2</v>
      </c>
      <c r="Q286" s="33">
        <f>IFERROR(VLOOKUP($C286, 'All Indicators - Breakdown'!$C:$GQ, Q$1, FALSE), " ")</f>
        <v>1</v>
      </c>
      <c r="R286" s="33">
        <f>IFERROR(VLOOKUP($C286, 'All Indicators - Breakdown'!$C:$GQ, R$1, FALSE), " ")</f>
        <v>2</v>
      </c>
      <c r="S286" s="33">
        <f>IFERROR(VLOOKUP($C286, 'All Indicators - Breakdown'!$C:$GQ, S$1, FALSE), " ")</f>
        <v>2</v>
      </c>
      <c r="T286" s="33">
        <f>IFERROR(VLOOKUP($C286, 'All Indicators - Breakdown'!$C:$GQ, T$1, FALSE), " ")</f>
        <v>3</v>
      </c>
      <c r="U286" s="33">
        <f>IFERROR(VLOOKUP($C286, 'All Indicators - Breakdown'!$C:$GQ, U$1, FALSE), " ")</f>
        <v>3</v>
      </c>
      <c r="V286" s="33">
        <f>IFERROR(VLOOKUP($C286, 'All Indicators - Breakdown'!$C:$GQ, V$1, FALSE), " ")</f>
        <v>1</v>
      </c>
      <c r="W286" s="33">
        <f>IFERROR(VLOOKUP($C286, 'All Indicators - Breakdown'!$C:$GQ, W$1, FALSE), " ")</f>
        <v>4</v>
      </c>
      <c r="X286" s="33">
        <f>IFERROR(VLOOKUP($C286, 'All Indicators - Breakdown'!$C:$GQ, X$1, FALSE), " ")</f>
        <v>1</v>
      </c>
      <c r="Y286" s="33">
        <f>IFERROR(VLOOKUP($C286, 'All Indicators - Breakdown'!$C:$GQ, Y$1, FALSE), " ")</f>
        <v>1</v>
      </c>
      <c r="Z286" s="33">
        <f>IFERROR(VLOOKUP($C286, 'All Indicators - Breakdown'!$C:$GQ, Z$1, FALSE), " ")</f>
        <v>3</v>
      </c>
      <c r="AA286" s="33">
        <f>IFERROR(VLOOKUP($C286, 'All Indicators - Breakdown'!$C:$GQ, AA$1, FALSE), " ")</f>
        <v>1</v>
      </c>
      <c r="AB286" s="33">
        <f>IFERROR(VLOOKUP($C286, 'All Indicators - Breakdown'!$C:$GQ, AB$1, FALSE), " ")</f>
        <v>3</v>
      </c>
      <c r="AC286" s="33">
        <f>IFERROR(VLOOKUP($C286, 'All Indicators - Breakdown'!$C:$GQ, AC$1, FALSE), " ")</f>
        <v>4</v>
      </c>
      <c r="AD286" s="33">
        <f>IFERROR(VLOOKUP($C286, 'All Indicators - Breakdown'!$C:$GQ, AD$1, FALSE), " ")</f>
        <v>2</v>
      </c>
      <c r="AE286" s="33">
        <f>IFERROR(VLOOKUP($C286, 'All Indicators - Breakdown'!$C:$HE, AE$1, FALSE), " ")</f>
        <v>4</v>
      </c>
      <c r="AF286" s="33">
        <f>IFERROR(VLOOKUP($C286, 'All Indicators - Breakdown'!$C:$HE, AF$1, FALSE), " ")</f>
        <v>2</v>
      </c>
      <c r="AG286" s="33">
        <f>IFERROR(VLOOKUP($C286, 'All Indicators - Breakdown'!$C:$HE, AG$1, FALSE), " ")</f>
        <v>4</v>
      </c>
      <c r="AH286" s="33">
        <f>IFERROR(VLOOKUP($C286, 'All Indicators - Breakdown'!$C:$HE, AH$1, FALSE), " ")</f>
        <v>4</v>
      </c>
      <c r="AI286" s="33">
        <f>IFERROR(VLOOKUP($C286, 'All Indicators - Breakdown'!$C:$HE, AI$1, FALSE), " ")</f>
        <v>4</v>
      </c>
      <c r="AJ286" s="33">
        <f>IFERROR(VLOOKUP($C286, 'All Indicators - Breakdown'!$C:$HZ, AJ$1, FALSE), " ")</f>
        <v>3</v>
      </c>
      <c r="AK286" s="33">
        <f>IFERROR(VLOOKUP($C286, 'All Indicators - Breakdown'!$C:$HZ, AK$1, FALSE), " ")</f>
        <v>3</v>
      </c>
      <c r="AL286" s="33">
        <f>IFERROR(VLOOKUP($C286, 'All Indicators - Breakdown'!$C:$HZ, AL$1, FALSE), " ")</f>
        <v>1</v>
      </c>
      <c r="AM286" s="33">
        <f>IFERROR(VLOOKUP($C286, 'All Indicators - Breakdown'!$C:$IU, AM$1, FALSE), " ")</f>
        <v>1</v>
      </c>
      <c r="AN286" s="33">
        <f>IFERROR(VLOOKUP($C286, 'All Indicators - Breakdown'!$C:$IU, AN$1, FALSE), " ")</f>
        <v>1</v>
      </c>
      <c r="AO286" s="33">
        <f>IFERROR(VLOOKUP($C286, 'All Indicators - Breakdown'!$C:$IU, AO$1, FALSE), " ")</f>
        <v>1</v>
      </c>
      <c r="AP286">
        <f t="shared" si="50"/>
        <v>4</v>
      </c>
      <c r="AQ286">
        <f t="shared" si="50"/>
        <v>4</v>
      </c>
      <c r="AR286">
        <f t="shared" si="50"/>
        <v>4</v>
      </c>
      <c r="AS286">
        <f t="shared" si="50"/>
        <v>4</v>
      </c>
      <c r="AT286">
        <f t="shared" si="50"/>
        <v>4</v>
      </c>
      <c r="AU286">
        <f t="shared" si="50"/>
        <v>4</v>
      </c>
      <c r="AV286">
        <f t="shared" si="50"/>
        <v>4</v>
      </c>
      <c r="AW286">
        <f t="shared" si="50"/>
        <v>4</v>
      </c>
      <c r="AX286">
        <f t="shared" si="50"/>
        <v>3</v>
      </c>
      <c r="AY286">
        <f t="shared" si="50"/>
        <v>3</v>
      </c>
      <c r="AZ286">
        <f t="shared" si="50"/>
        <v>3</v>
      </c>
      <c r="BA286">
        <f t="shared" si="50"/>
        <v>3</v>
      </c>
      <c r="BB286">
        <f t="shared" si="50"/>
        <v>3</v>
      </c>
      <c r="BC286">
        <f t="shared" si="50"/>
        <v>3</v>
      </c>
      <c r="BD286">
        <f t="shared" si="50"/>
        <v>3</v>
      </c>
      <c r="BE286">
        <f t="shared" si="50"/>
        <v>3</v>
      </c>
      <c r="BF286">
        <f t="shared" si="49"/>
        <v>3</v>
      </c>
      <c r="BG286">
        <f t="shared" si="49"/>
        <v>3</v>
      </c>
      <c r="BH286">
        <f t="shared" si="49"/>
        <v>2</v>
      </c>
      <c r="BI286">
        <f t="shared" si="49"/>
        <v>2</v>
      </c>
      <c r="BJ286">
        <f t="shared" si="49"/>
        <v>2</v>
      </c>
      <c r="BK286">
        <f t="shared" si="49"/>
        <v>2</v>
      </c>
      <c r="BL286">
        <f t="shared" si="49"/>
        <v>2</v>
      </c>
      <c r="BM286">
        <f t="shared" si="49"/>
        <v>2</v>
      </c>
      <c r="BN286">
        <f t="shared" si="49"/>
        <v>1</v>
      </c>
      <c r="BO286">
        <f t="shared" si="49"/>
        <v>1</v>
      </c>
      <c r="BP286">
        <f t="shared" si="49"/>
        <v>1</v>
      </c>
      <c r="BQ286">
        <f t="shared" si="49"/>
        <v>1</v>
      </c>
      <c r="BR286">
        <f t="shared" si="49"/>
        <v>1</v>
      </c>
      <c r="BS286">
        <f t="shared" si="49"/>
        <v>1</v>
      </c>
      <c r="BT286">
        <f t="shared" si="49"/>
        <v>1</v>
      </c>
      <c r="BU286">
        <f t="shared" si="43"/>
        <v>1</v>
      </c>
      <c r="BV286">
        <f t="shared" si="43"/>
        <v>1</v>
      </c>
      <c r="BW286">
        <f t="shared" si="43"/>
        <v>1</v>
      </c>
      <c r="BX286">
        <f t="shared" si="43"/>
        <v>1</v>
      </c>
      <c r="BY286">
        <f t="shared" si="43"/>
        <v>1</v>
      </c>
    </row>
    <row r="287" spans="1:77" ht="16.3" thickTop="1" thickBot="1" x14ac:dyDescent="0.3">
      <c r="A287" s="16" t="s">
        <v>719</v>
      </c>
      <c r="B287" s="16" t="s">
        <v>724</v>
      </c>
      <c r="C287" s="16" t="s">
        <v>725</v>
      </c>
      <c r="D287" s="10">
        <f>VLOOKUP(C287, Overview!C$3:D$403, 2, FALSE)</f>
        <v>3</v>
      </c>
      <c r="E287" s="34">
        <f t="shared" si="46"/>
        <v>3.6</v>
      </c>
      <c r="F287" s="33">
        <f>IFERROR(VLOOKUP($C287, 'All Indicators - Breakdown'!$C:$GQ, F$1, FALSE), " ")</f>
        <v>3</v>
      </c>
      <c r="G287" s="33">
        <f>IFERROR(VLOOKUP($C287, 'All Indicators - Breakdown'!$C:$GQ, G$1, FALSE), " ")</f>
        <v>3</v>
      </c>
      <c r="H287" s="33">
        <f>IFERROR(VLOOKUP($C287, 'All Indicators - Breakdown'!$C:$GQ, H$1, FALSE), " ")</f>
        <v>4</v>
      </c>
      <c r="I287" s="33">
        <f>IFERROR(VLOOKUP($C287, 'All Indicators - Breakdown'!$C:$GQ, I$1, FALSE), " ")</f>
        <v>4</v>
      </c>
      <c r="J287" s="33">
        <f>IFERROR(VLOOKUP($C287, 'All Indicators - Breakdown'!$C:$GQ, J$1, FALSE), " ")</f>
        <v>3</v>
      </c>
      <c r="K287" s="33">
        <f>IFERROR(VLOOKUP($C287, 'All Indicators - Breakdown'!$C:$GQ, K$1, FALSE), " ")</f>
        <v>1</v>
      </c>
      <c r="L287" s="33">
        <f>IFERROR(VLOOKUP($C287, 'All Indicators - Breakdown'!$C:$GQ, L$1, FALSE), " ")</f>
        <v>1</v>
      </c>
      <c r="M287" s="33">
        <f>IFERROR(VLOOKUP($C287, 'All Indicators - Breakdown'!$C:$GQ, M$1, FALSE), " ")</f>
        <v>3</v>
      </c>
      <c r="N287" s="33" t="str">
        <f>IFERROR(VLOOKUP($C287, 'All Indicators - Breakdown'!$C:$GQ, N$1, FALSE), " ")</f>
        <v>N/A</v>
      </c>
      <c r="O287" s="33">
        <f>IFERROR(VLOOKUP($C287, 'All Indicators - Breakdown'!$C:$GQ, O$1, FALSE), " ")</f>
        <v>2</v>
      </c>
      <c r="P287" s="33">
        <f>IFERROR(VLOOKUP($C287, 'All Indicators - Breakdown'!$C:$GQ, P$1, FALSE), " ")</f>
        <v>1</v>
      </c>
      <c r="Q287" s="33">
        <f>IFERROR(VLOOKUP($C287, 'All Indicators - Breakdown'!$C:$GQ, Q$1, FALSE), " ")</f>
        <v>1</v>
      </c>
      <c r="R287" s="33">
        <f>IFERROR(VLOOKUP($C287, 'All Indicators - Breakdown'!$C:$GQ, R$1, FALSE), " ")</f>
        <v>2</v>
      </c>
      <c r="S287" s="33">
        <f>IFERROR(VLOOKUP($C287, 'All Indicators - Breakdown'!$C:$GQ, S$1, FALSE), " ")</f>
        <v>2</v>
      </c>
      <c r="T287" s="33">
        <f>IFERROR(VLOOKUP($C287, 'All Indicators - Breakdown'!$C:$GQ, T$1, FALSE), " ")</f>
        <v>3</v>
      </c>
      <c r="U287" s="33">
        <f>IFERROR(VLOOKUP($C287, 'All Indicators - Breakdown'!$C:$GQ, U$1, FALSE), " ")</f>
        <v>1</v>
      </c>
      <c r="V287" s="33">
        <f>IFERROR(VLOOKUP($C287, 'All Indicators - Breakdown'!$C:$GQ, V$1, FALSE), " ")</f>
        <v>1</v>
      </c>
      <c r="W287" s="33">
        <f>IFERROR(VLOOKUP($C287, 'All Indicators - Breakdown'!$C:$GQ, W$1, FALSE), " ")</f>
        <v>3</v>
      </c>
      <c r="X287" s="33">
        <f>IFERROR(VLOOKUP($C287, 'All Indicators - Breakdown'!$C:$GQ, X$1, FALSE), " ")</f>
        <v>1</v>
      </c>
      <c r="Y287" s="33">
        <f>IFERROR(VLOOKUP($C287, 'All Indicators - Breakdown'!$C:$GQ, Y$1, FALSE), " ")</f>
        <v>1</v>
      </c>
      <c r="Z287" s="33">
        <f>IFERROR(VLOOKUP($C287, 'All Indicators - Breakdown'!$C:$GQ, Z$1, FALSE), " ")</f>
        <v>3</v>
      </c>
      <c r="AA287" s="33">
        <f>IFERROR(VLOOKUP($C287, 'All Indicators - Breakdown'!$C:$GQ, AA$1, FALSE), " ")</f>
        <v>1</v>
      </c>
      <c r="AB287" s="33">
        <f>IFERROR(VLOOKUP($C287, 'All Indicators - Breakdown'!$C:$GQ, AB$1, FALSE), " ")</f>
        <v>3</v>
      </c>
      <c r="AC287" s="33">
        <f>IFERROR(VLOOKUP($C287, 'All Indicators - Breakdown'!$C:$GQ, AC$1, FALSE), " ")</f>
        <v>5</v>
      </c>
      <c r="AD287" s="33">
        <f>IFERROR(VLOOKUP($C287, 'All Indicators - Breakdown'!$C:$GQ, AD$1, FALSE), " ")</f>
        <v>1</v>
      </c>
      <c r="AE287" s="33">
        <f>IFERROR(VLOOKUP($C287, 'All Indicators - Breakdown'!$C:$HE, AE$1, FALSE), " ")</f>
        <v>4</v>
      </c>
      <c r="AF287" s="33">
        <f>IFERROR(VLOOKUP($C287, 'All Indicators - Breakdown'!$C:$HE, AF$1, FALSE), " ")</f>
        <v>2</v>
      </c>
      <c r="AG287" s="33">
        <f>IFERROR(VLOOKUP($C287, 'All Indicators - Breakdown'!$C:$HE, AG$1, FALSE), " ")</f>
        <v>4</v>
      </c>
      <c r="AH287" s="33">
        <f>IFERROR(VLOOKUP($C287, 'All Indicators - Breakdown'!$C:$HE, AH$1, FALSE), " ")</f>
        <v>4</v>
      </c>
      <c r="AI287" s="33">
        <f>IFERROR(VLOOKUP($C287, 'All Indicators - Breakdown'!$C:$HE, AI$1, FALSE), " ")</f>
        <v>4</v>
      </c>
      <c r="AJ287" s="33">
        <f>IFERROR(VLOOKUP($C287, 'All Indicators - Breakdown'!$C:$HZ, AJ$1, FALSE), " ")</f>
        <v>4</v>
      </c>
      <c r="AK287" s="33">
        <f>IFERROR(VLOOKUP($C287, 'All Indicators - Breakdown'!$C:$HZ, AK$1, FALSE), " ")</f>
        <v>4</v>
      </c>
      <c r="AL287" s="33">
        <f>IFERROR(VLOOKUP($C287, 'All Indicators - Breakdown'!$C:$HZ, AL$1, FALSE), " ")</f>
        <v>1</v>
      </c>
      <c r="AM287" s="33">
        <f>IFERROR(VLOOKUP($C287, 'All Indicators - Breakdown'!$C:$IU, AM$1, FALSE), " ")</f>
        <v>1</v>
      </c>
      <c r="AN287" s="33">
        <f>IFERROR(VLOOKUP($C287, 'All Indicators - Breakdown'!$C:$IU, AN$1, FALSE), " ")</f>
        <v>1</v>
      </c>
      <c r="AO287" s="33">
        <f>IFERROR(VLOOKUP($C287, 'All Indicators - Breakdown'!$C:$IU, AO$1, FALSE), " ")</f>
        <v>1</v>
      </c>
      <c r="AP287">
        <f t="shared" si="50"/>
        <v>5</v>
      </c>
      <c r="AQ287">
        <f t="shared" si="50"/>
        <v>4</v>
      </c>
      <c r="AR287">
        <f t="shared" si="50"/>
        <v>4</v>
      </c>
      <c r="AS287">
        <f t="shared" si="50"/>
        <v>4</v>
      </c>
      <c r="AT287">
        <f t="shared" si="50"/>
        <v>4</v>
      </c>
      <c r="AU287">
        <f t="shared" si="50"/>
        <v>4</v>
      </c>
      <c r="AV287">
        <f t="shared" si="50"/>
        <v>4</v>
      </c>
      <c r="AW287">
        <f t="shared" si="50"/>
        <v>4</v>
      </c>
      <c r="AX287">
        <f t="shared" si="50"/>
        <v>4</v>
      </c>
      <c r="AY287">
        <f t="shared" si="50"/>
        <v>3</v>
      </c>
      <c r="AZ287">
        <f t="shared" si="50"/>
        <v>3</v>
      </c>
      <c r="BA287">
        <f t="shared" si="50"/>
        <v>3</v>
      </c>
      <c r="BB287">
        <f t="shared" si="50"/>
        <v>3</v>
      </c>
      <c r="BC287">
        <f t="shared" si="50"/>
        <v>3</v>
      </c>
      <c r="BD287">
        <f t="shared" si="50"/>
        <v>3</v>
      </c>
      <c r="BE287">
        <f t="shared" si="50"/>
        <v>3</v>
      </c>
      <c r="BF287">
        <f t="shared" si="49"/>
        <v>3</v>
      </c>
      <c r="BG287">
        <f t="shared" si="49"/>
        <v>2</v>
      </c>
      <c r="BH287">
        <f t="shared" si="49"/>
        <v>2</v>
      </c>
      <c r="BI287">
        <f t="shared" si="49"/>
        <v>2</v>
      </c>
      <c r="BJ287">
        <f t="shared" si="49"/>
        <v>2</v>
      </c>
      <c r="BK287">
        <f t="shared" si="49"/>
        <v>1</v>
      </c>
      <c r="BL287">
        <f t="shared" si="49"/>
        <v>1</v>
      </c>
      <c r="BM287">
        <f t="shared" si="49"/>
        <v>1</v>
      </c>
      <c r="BN287">
        <f t="shared" si="49"/>
        <v>1</v>
      </c>
      <c r="BO287">
        <f t="shared" si="49"/>
        <v>1</v>
      </c>
      <c r="BP287">
        <f t="shared" si="49"/>
        <v>1</v>
      </c>
      <c r="BQ287">
        <f t="shared" si="49"/>
        <v>1</v>
      </c>
      <c r="BR287">
        <f t="shared" si="49"/>
        <v>1</v>
      </c>
      <c r="BS287">
        <f t="shared" si="49"/>
        <v>1</v>
      </c>
      <c r="BT287">
        <f t="shared" si="49"/>
        <v>1</v>
      </c>
      <c r="BU287">
        <f t="shared" si="43"/>
        <v>1</v>
      </c>
      <c r="BV287">
        <f t="shared" si="43"/>
        <v>1</v>
      </c>
      <c r="BW287">
        <f t="shared" si="43"/>
        <v>1</v>
      </c>
      <c r="BX287">
        <f t="shared" si="43"/>
        <v>1</v>
      </c>
      <c r="BY287">
        <f t="shared" si="43"/>
        <v>0</v>
      </c>
    </row>
    <row r="288" spans="1:77" ht="16.3" thickTop="1" thickBot="1" x14ac:dyDescent="0.3">
      <c r="A288" s="16" t="s">
        <v>719</v>
      </c>
      <c r="B288" s="16" t="s">
        <v>726</v>
      </c>
      <c r="C288" s="16" t="s">
        <v>727</v>
      </c>
      <c r="D288" s="10">
        <f>VLOOKUP(C288, Overview!C$3:D$403, 2, FALSE)</f>
        <v>3</v>
      </c>
      <c r="E288" s="34">
        <f t="shared" si="46"/>
        <v>3.8</v>
      </c>
      <c r="F288" s="33">
        <f>IFERROR(VLOOKUP($C288, 'All Indicators - Breakdown'!$C:$GQ, F$1, FALSE), " ")</f>
        <v>4</v>
      </c>
      <c r="G288" s="33">
        <f>IFERROR(VLOOKUP($C288, 'All Indicators - Breakdown'!$C:$GQ, G$1, FALSE), " ")</f>
        <v>3</v>
      </c>
      <c r="H288" s="33">
        <f>IFERROR(VLOOKUP($C288, 'All Indicators - Breakdown'!$C:$GQ, H$1, FALSE), " ")</f>
        <v>3</v>
      </c>
      <c r="I288" s="33">
        <f>IFERROR(VLOOKUP($C288, 'All Indicators - Breakdown'!$C:$GQ, I$1, FALSE), " ")</f>
        <v>4</v>
      </c>
      <c r="J288" s="33">
        <f>IFERROR(VLOOKUP($C288, 'All Indicators - Breakdown'!$C:$GQ, J$1, FALSE), " ")</f>
        <v>3</v>
      </c>
      <c r="K288" s="33">
        <f>IFERROR(VLOOKUP($C288, 'All Indicators - Breakdown'!$C:$GQ, K$1, FALSE), " ")</f>
        <v>1</v>
      </c>
      <c r="L288" s="33">
        <f>IFERROR(VLOOKUP($C288, 'All Indicators - Breakdown'!$C:$GQ, L$1, FALSE), " ")</f>
        <v>1</v>
      </c>
      <c r="M288" s="33">
        <f>IFERROR(VLOOKUP($C288, 'All Indicators - Breakdown'!$C:$GQ, M$1, FALSE), " ")</f>
        <v>4</v>
      </c>
      <c r="N288" s="33" t="str">
        <f>IFERROR(VLOOKUP($C288, 'All Indicators - Breakdown'!$C:$GQ, N$1, FALSE), " ")</f>
        <v>N/A</v>
      </c>
      <c r="O288" s="33">
        <f>IFERROR(VLOOKUP($C288, 'All Indicators - Breakdown'!$C:$GQ, O$1, FALSE), " ")</f>
        <v>2</v>
      </c>
      <c r="P288" s="33">
        <f>IFERROR(VLOOKUP($C288, 'All Indicators - Breakdown'!$C:$GQ, P$1, FALSE), " ")</f>
        <v>2</v>
      </c>
      <c r="Q288" s="33">
        <f>IFERROR(VLOOKUP($C288, 'All Indicators - Breakdown'!$C:$GQ, Q$1, FALSE), " ")</f>
        <v>1</v>
      </c>
      <c r="R288" s="33">
        <f>IFERROR(VLOOKUP($C288, 'All Indicators - Breakdown'!$C:$GQ, R$1, FALSE), " ")</f>
        <v>2</v>
      </c>
      <c r="S288" s="33">
        <f>IFERROR(VLOOKUP($C288, 'All Indicators - Breakdown'!$C:$GQ, S$1, FALSE), " ")</f>
        <v>3</v>
      </c>
      <c r="T288" s="33">
        <f>IFERROR(VLOOKUP($C288, 'All Indicators - Breakdown'!$C:$GQ, T$1, FALSE), " ")</f>
        <v>2</v>
      </c>
      <c r="U288" s="33">
        <f>IFERROR(VLOOKUP($C288, 'All Indicators - Breakdown'!$C:$GQ, U$1, FALSE), " ")</f>
        <v>5</v>
      </c>
      <c r="V288" s="33">
        <f>IFERROR(VLOOKUP($C288, 'All Indicators - Breakdown'!$C:$GQ, V$1, FALSE), " ")</f>
        <v>1</v>
      </c>
      <c r="W288" s="33">
        <f>IFERROR(VLOOKUP($C288, 'All Indicators - Breakdown'!$C:$GQ, W$1, FALSE), " ")</f>
        <v>4</v>
      </c>
      <c r="X288" s="33">
        <f>IFERROR(VLOOKUP($C288, 'All Indicators - Breakdown'!$C:$GQ, X$1, FALSE), " ")</f>
        <v>1</v>
      </c>
      <c r="Y288" s="33">
        <f>IFERROR(VLOOKUP($C288, 'All Indicators - Breakdown'!$C:$GQ, Y$1, FALSE), " ")</f>
        <v>1</v>
      </c>
      <c r="Z288" s="33">
        <f>IFERROR(VLOOKUP($C288, 'All Indicators - Breakdown'!$C:$GQ, Z$1, FALSE), " ")</f>
        <v>3</v>
      </c>
      <c r="AA288" s="33">
        <f>IFERROR(VLOOKUP($C288, 'All Indicators - Breakdown'!$C:$GQ, AA$1, FALSE), " ")</f>
        <v>1</v>
      </c>
      <c r="AB288" s="33">
        <f>IFERROR(VLOOKUP($C288, 'All Indicators - Breakdown'!$C:$GQ, AB$1, FALSE), " ")</f>
        <v>3</v>
      </c>
      <c r="AC288" s="33">
        <f>IFERROR(VLOOKUP($C288, 'All Indicators - Breakdown'!$C:$GQ, AC$1, FALSE), " ")</f>
        <v>5</v>
      </c>
      <c r="AD288" s="33">
        <f>IFERROR(VLOOKUP($C288, 'All Indicators - Breakdown'!$C:$GQ, AD$1, FALSE), " ")</f>
        <v>2</v>
      </c>
      <c r="AE288" s="33">
        <f>IFERROR(VLOOKUP($C288, 'All Indicators - Breakdown'!$C:$HE, AE$1, FALSE), " ")</f>
        <v>4</v>
      </c>
      <c r="AF288" s="33">
        <f>IFERROR(VLOOKUP($C288, 'All Indicators - Breakdown'!$C:$HE, AF$1, FALSE), " ")</f>
        <v>2</v>
      </c>
      <c r="AG288" s="33">
        <f>IFERROR(VLOOKUP($C288, 'All Indicators - Breakdown'!$C:$HE, AG$1, FALSE), " ")</f>
        <v>4</v>
      </c>
      <c r="AH288" s="33">
        <f>IFERROR(VLOOKUP($C288, 'All Indicators - Breakdown'!$C:$HE, AH$1, FALSE), " ")</f>
        <v>4</v>
      </c>
      <c r="AI288" s="33">
        <f>IFERROR(VLOOKUP($C288, 'All Indicators - Breakdown'!$C:$HE, AI$1, FALSE), " ")</f>
        <v>4</v>
      </c>
      <c r="AJ288" s="33">
        <f>IFERROR(VLOOKUP($C288, 'All Indicators - Breakdown'!$C:$HZ, AJ$1, FALSE), " ")</f>
        <v>4</v>
      </c>
      <c r="AK288" s="33">
        <f>IFERROR(VLOOKUP($C288, 'All Indicators - Breakdown'!$C:$HZ, AK$1, FALSE), " ")</f>
        <v>2</v>
      </c>
      <c r="AL288" s="33">
        <f>IFERROR(VLOOKUP($C288, 'All Indicators - Breakdown'!$C:$HZ, AL$1, FALSE), " ")</f>
        <v>1</v>
      </c>
      <c r="AM288" s="33">
        <f>IFERROR(VLOOKUP($C288, 'All Indicators - Breakdown'!$C:$IU, AM$1, FALSE), " ")</f>
        <v>1</v>
      </c>
      <c r="AN288" s="33">
        <f>IFERROR(VLOOKUP($C288, 'All Indicators - Breakdown'!$C:$IU, AN$1, FALSE), " ")</f>
        <v>1</v>
      </c>
      <c r="AO288" s="33">
        <f>IFERROR(VLOOKUP($C288, 'All Indicators - Breakdown'!$C:$IU, AO$1, FALSE), " ")</f>
        <v>1</v>
      </c>
      <c r="AP288">
        <f t="shared" si="50"/>
        <v>5</v>
      </c>
      <c r="AQ288">
        <f t="shared" si="50"/>
        <v>5</v>
      </c>
      <c r="AR288">
        <f t="shared" si="50"/>
        <v>4</v>
      </c>
      <c r="AS288">
        <f t="shared" si="50"/>
        <v>4</v>
      </c>
      <c r="AT288">
        <f t="shared" si="50"/>
        <v>4</v>
      </c>
      <c r="AU288">
        <f t="shared" si="50"/>
        <v>4</v>
      </c>
      <c r="AV288">
        <f t="shared" si="50"/>
        <v>4</v>
      </c>
      <c r="AW288">
        <f t="shared" si="50"/>
        <v>4</v>
      </c>
      <c r="AX288">
        <f t="shared" si="50"/>
        <v>4</v>
      </c>
      <c r="AY288">
        <f t="shared" si="50"/>
        <v>4</v>
      </c>
      <c r="AZ288">
        <f t="shared" si="50"/>
        <v>4</v>
      </c>
      <c r="BA288">
        <f t="shared" si="50"/>
        <v>3</v>
      </c>
      <c r="BB288">
        <f t="shared" si="50"/>
        <v>3</v>
      </c>
      <c r="BC288">
        <f t="shared" si="50"/>
        <v>3</v>
      </c>
      <c r="BD288">
        <f t="shared" si="50"/>
        <v>3</v>
      </c>
      <c r="BE288">
        <f t="shared" si="50"/>
        <v>3</v>
      </c>
      <c r="BF288">
        <f t="shared" si="49"/>
        <v>3</v>
      </c>
      <c r="BG288">
        <f t="shared" si="49"/>
        <v>2</v>
      </c>
      <c r="BH288">
        <f t="shared" si="49"/>
        <v>2</v>
      </c>
      <c r="BI288">
        <f t="shared" si="49"/>
        <v>2</v>
      </c>
      <c r="BJ288">
        <f t="shared" si="49"/>
        <v>2</v>
      </c>
      <c r="BK288">
        <f t="shared" si="49"/>
        <v>2</v>
      </c>
      <c r="BL288">
        <f t="shared" si="49"/>
        <v>2</v>
      </c>
      <c r="BM288">
        <f t="shared" si="49"/>
        <v>2</v>
      </c>
      <c r="BN288">
        <f t="shared" si="49"/>
        <v>1</v>
      </c>
      <c r="BO288">
        <f t="shared" si="49"/>
        <v>1</v>
      </c>
      <c r="BP288">
        <f t="shared" si="49"/>
        <v>1</v>
      </c>
      <c r="BQ288">
        <f t="shared" si="49"/>
        <v>1</v>
      </c>
      <c r="BR288">
        <f t="shared" si="49"/>
        <v>1</v>
      </c>
      <c r="BS288">
        <f t="shared" si="49"/>
        <v>1</v>
      </c>
      <c r="BT288">
        <f t="shared" si="49"/>
        <v>1</v>
      </c>
      <c r="BU288">
        <f t="shared" si="43"/>
        <v>1</v>
      </c>
      <c r="BV288">
        <f t="shared" si="43"/>
        <v>1</v>
      </c>
      <c r="BW288">
        <f t="shared" si="43"/>
        <v>1</v>
      </c>
      <c r="BX288">
        <f t="shared" si="43"/>
        <v>1</v>
      </c>
      <c r="BY288">
        <f t="shared" si="43"/>
        <v>0</v>
      </c>
    </row>
    <row r="289" spans="1:77" ht="16.3" thickTop="1" thickBot="1" x14ac:dyDescent="0.3">
      <c r="A289" s="16" t="s">
        <v>719</v>
      </c>
      <c r="B289" s="16" t="s">
        <v>728</v>
      </c>
      <c r="C289" s="16" t="s">
        <v>729</v>
      </c>
      <c r="D289" s="10">
        <f>VLOOKUP(C289, Overview!C$3:D$403, 2, FALSE)</f>
        <v>2</v>
      </c>
      <c r="E289" s="34">
        <f t="shared" si="46"/>
        <v>3.1</v>
      </c>
      <c r="F289" s="33">
        <f>IFERROR(VLOOKUP($C289, 'All Indicators - Breakdown'!$C:$GQ, F$1, FALSE), " ")</f>
        <v>3</v>
      </c>
      <c r="G289" s="33">
        <f>IFERROR(VLOOKUP($C289, 'All Indicators - Breakdown'!$C:$GQ, G$1, FALSE), " ")</f>
        <v>4</v>
      </c>
      <c r="H289" s="33">
        <f>IFERROR(VLOOKUP($C289, 'All Indicators - Breakdown'!$C:$GQ, H$1, FALSE), " ")</f>
        <v>3</v>
      </c>
      <c r="I289" s="33">
        <f>IFERROR(VLOOKUP($C289, 'All Indicators - Breakdown'!$C:$GQ, I$1, FALSE), " ")</f>
        <v>3</v>
      </c>
      <c r="J289" s="33">
        <f>IFERROR(VLOOKUP($C289, 'All Indicators - Breakdown'!$C:$GQ, J$1, FALSE), " ")</f>
        <v>2</v>
      </c>
      <c r="K289" s="33">
        <f>IFERROR(VLOOKUP($C289, 'All Indicators - Breakdown'!$C:$GQ, K$1, FALSE), " ")</f>
        <v>1</v>
      </c>
      <c r="L289" s="33">
        <f>IFERROR(VLOOKUP($C289, 'All Indicators - Breakdown'!$C:$GQ, L$1, FALSE), " ")</f>
        <v>1</v>
      </c>
      <c r="M289" s="33">
        <f>IFERROR(VLOOKUP($C289, 'All Indicators - Breakdown'!$C:$GQ, M$1, FALSE), " ")</f>
        <v>3</v>
      </c>
      <c r="N289" s="33" t="str">
        <f>IFERROR(VLOOKUP($C289, 'All Indicators - Breakdown'!$C:$GQ, N$1, FALSE), " ")</f>
        <v>N/A</v>
      </c>
      <c r="O289" s="33">
        <f>IFERROR(VLOOKUP($C289, 'All Indicators - Breakdown'!$C:$GQ, O$1, FALSE), " ")</f>
        <v>1</v>
      </c>
      <c r="P289" s="33">
        <f>IFERROR(VLOOKUP($C289, 'All Indicators - Breakdown'!$C:$GQ, P$1, FALSE), " ")</f>
        <v>1</v>
      </c>
      <c r="Q289" s="33">
        <f>IFERROR(VLOOKUP($C289, 'All Indicators - Breakdown'!$C:$GQ, Q$1, FALSE), " ")</f>
        <v>1</v>
      </c>
      <c r="R289" s="33">
        <f>IFERROR(VLOOKUP($C289, 'All Indicators - Breakdown'!$C:$GQ, R$1, FALSE), " ")</f>
        <v>1</v>
      </c>
      <c r="S289" s="33">
        <f>IFERROR(VLOOKUP($C289, 'All Indicators - Breakdown'!$C:$GQ, S$1, FALSE), " ")</f>
        <v>3</v>
      </c>
      <c r="T289" s="33">
        <f>IFERROR(VLOOKUP($C289, 'All Indicators - Breakdown'!$C:$GQ, T$1, FALSE), " ")</f>
        <v>1</v>
      </c>
      <c r="U289" s="33">
        <f>IFERROR(VLOOKUP($C289, 'All Indicators - Breakdown'!$C:$GQ, U$1, FALSE), " ")</f>
        <v>3</v>
      </c>
      <c r="V289" s="33">
        <f>IFERROR(VLOOKUP($C289, 'All Indicators - Breakdown'!$C:$GQ, V$1, FALSE), " ")</f>
        <v>1</v>
      </c>
      <c r="W289" s="33">
        <f>IFERROR(VLOOKUP($C289, 'All Indicators - Breakdown'!$C:$GQ, W$1, FALSE), " ")</f>
        <v>4</v>
      </c>
      <c r="X289" s="33">
        <f>IFERROR(VLOOKUP($C289, 'All Indicators - Breakdown'!$C:$GQ, X$1, FALSE), " ")</f>
        <v>1</v>
      </c>
      <c r="Y289" s="33">
        <f>IFERROR(VLOOKUP($C289, 'All Indicators - Breakdown'!$C:$GQ, Y$1, FALSE), " ")</f>
        <v>1</v>
      </c>
      <c r="Z289" s="33">
        <f>IFERROR(VLOOKUP($C289, 'All Indicators - Breakdown'!$C:$GQ, Z$1, FALSE), " ")</f>
        <v>1</v>
      </c>
      <c r="AA289" s="33">
        <f>IFERROR(VLOOKUP($C289, 'All Indicators - Breakdown'!$C:$GQ, AA$1, FALSE), " ")</f>
        <v>2</v>
      </c>
      <c r="AB289" s="33">
        <f>IFERROR(VLOOKUP($C289, 'All Indicators - Breakdown'!$C:$GQ, AB$1, FALSE), " ")</f>
        <v>3</v>
      </c>
      <c r="AC289" s="33">
        <f>IFERROR(VLOOKUP($C289, 'All Indicators - Breakdown'!$C:$GQ, AC$1, FALSE), " ")</f>
        <v>5</v>
      </c>
      <c r="AD289" s="33">
        <f>IFERROR(VLOOKUP($C289, 'All Indicators - Breakdown'!$C:$GQ, AD$1, FALSE), " ")</f>
        <v>2</v>
      </c>
      <c r="AE289" s="33">
        <f>IFERROR(VLOOKUP($C289, 'All Indicators - Breakdown'!$C:$HE, AE$1, FALSE), " ")</f>
        <v>1</v>
      </c>
      <c r="AF289" s="33">
        <f>IFERROR(VLOOKUP($C289, 'All Indicators - Breakdown'!$C:$HE, AF$1, FALSE), " ")</f>
        <v>2</v>
      </c>
      <c r="AG289" s="33">
        <f>IFERROR(VLOOKUP($C289, 'All Indicators - Breakdown'!$C:$HE, AG$1, FALSE), " ")</f>
        <v>2</v>
      </c>
      <c r="AH289" s="33">
        <f>IFERROR(VLOOKUP($C289, 'All Indicators - Breakdown'!$C:$HE, AH$1, FALSE), " ")</f>
        <v>4</v>
      </c>
      <c r="AI289" s="33">
        <f>IFERROR(VLOOKUP($C289, 'All Indicators - Breakdown'!$C:$HE, AI$1, FALSE), " ")</f>
        <v>4</v>
      </c>
      <c r="AJ289" s="33">
        <f>IFERROR(VLOOKUP($C289, 'All Indicators - Breakdown'!$C:$HZ, AJ$1, FALSE), " ")</f>
        <v>3</v>
      </c>
      <c r="AK289" s="33">
        <f>IFERROR(VLOOKUP($C289, 'All Indicators - Breakdown'!$C:$HZ, AK$1, FALSE), " ")</f>
        <v>1</v>
      </c>
      <c r="AL289" s="33">
        <f>IFERROR(VLOOKUP($C289, 'All Indicators - Breakdown'!$C:$HZ, AL$1, FALSE), " ")</f>
        <v>1</v>
      </c>
      <c r="AM289" s="33">
        <f>IFERROR(VLOOKUP($C289, 'All Indicators - Breakdown'!$C:$IU, AM$1, FALSE), " ")</f>
        <v>1</v>
      </c>
      <c r="AN289" s="33">
        <f>IFERROR(VLOOKUP($C289, 'All Indicators - Breakdown'!$C:$IU, AN$1, FALSE), " ")</f>
        <v>1</v>
      </c>
      <c r="AO289" s="33">
        <f>IFERROR(VLOOKUP($C289, 'All Indicators - Breakdown'!$C:$IU, AO$1, FALSE), " ")</f>
        <v>1</v>
      </c>
      <c r="AP289">
        <f t="shared" si="50"/>
        <v>5</v>
      </c>
      <c r="AQ289">
        <f t="shared" si="50"/>
        <v>4</v>
      </c>
      <c r="AR289">
        <f t="shared" si="50"/>
        <v>4</v>
      </c>
      <c r="AS289">
        <f t="shared" si="50"/>
        <v>4</v>
      </c>
      <c r="AT289">
        <f t="shared" si="50"/>
        <v>4</v>
      </c>
      <c r="AU289">
        <f t="shared" si="50"/>
        <v>3</v>
      </c>
      <c r="AV289">
        <f t="shared" si="50"/>
        <v>3</v>
      </c>
      <c r="AW289">
        <f t="shared" si="50"/>
        <v>3</v>
      </c>
      <c r="AX289">
        <f t="shared" si="50"/>
        <v>3</v>
      </c>
      <c r="AY289">
        <f t="shared" si="50"/>
        <v>3</v>
      </c>
      <c r="AZ289">
        <f t="shared" si="50"/>
        <v>3</v>
      </c>
      <c r="BA289">
        <f t="shared" si="50"/>
        <v>3</v>
      </c>
      <c r="BB289">
        <f t="shared" si="50"/>
        <v>3</v>
      </c>
      <c r="BC289">
        <f t="shared" si="50"/>
        <v>2</v>
      </c>
      <c r="BD289">
        <f t="shared" si="50"/>
        <v>2</v>
      </c>
      <c r="BE289">
        <f t="shared" si="50"/>
        <v>2</v>
      </c>
      <c r="BF289">
        <f t="shared" si="49"/>
        <v>2</v>
      </c>
      <c r="BG289">
        <f t="shared" si="49"/>
        <v>2</v>
      </c>
      <c r="BH289">
        <f t="shared" si="49"/>
        <v>1</v>
      </c>
      <c r="BI289">
        <f t="shared" si="49"/>
        <v>1</v>
      </c>
      <c r="BJ289">
        <f t="shared" si="49"/>
        <v>1</v>
      </c>
      <c r="BK289">
        <f t="shared" si="49"/>
        <v>1</v>
      </c>
      <c r="BL289">
        <f t="shared" si="49"/>
        <v>1</v>
      </c>
      <c r="BM289">
        <f t="shared" si="49"/>
        <v>1</v>
      </c>
      <c r="BN289">
        <f t="shared" si="49"/>
        <v>1</v>
      </c>
      <c r="BO289">
        <f t="shared" si="49"/>
        <v>1</v>
      </c>
      <c r="BP289">
        <f t="shared" si="49"/>
        <v>1</v>
      </c>
      <c r="BQ289">
        <f t="shared" si="49"/>
        <v>1</v>
      </c>
      <c r="BR289">
        <f t="shared" si="49"/>
        <v>1</v>
      </c>
      <c r="BS289">
        <f t="shared" si="49"/>
        <v>1</v>
      </c>
      <c r="BT289">
        <f t="shared" si="49"/>
        <v>1</v>
      </c>
      <c r="BU289">
        <f t="shared" si="43"/>
        <v>1</v>
      </c>
      <c r="BV289">
        <f t="shared" si="43"/>
        <v>1</v>
      </c>
      <c r="BW289">
        <f t="shared" si="43"/>
        <v>1</v>
      </c>
      <c r="BX289">
        <f t="shared" si="43"/>
        <v>1</v>
      </c>
      <c r="BY289">
        <f t="shared" si="43"/>
        <v>0</v>
      </c>
    </row>
    <row r="290" spans="1:77" ht="16.3" thickTop="1" thickBot="1" x14ac:dyDescent="0.3">
      <c r="A290" s="16" t="s">
        <v>719</v>
      </c>
      <c r="B290" s="16" t="s">
        <v>730</v>
      </c>
      <c r="C290" s="16" t="s">
        <v>731</v>
      </c>
      <c r="D290" s="10">
        <f>VLOOKUP(C290, Overview!C$3:D$403, 2, FALSE)</f>
        <v>3</v>
      </c>
      <c r="E290" s="34">
        <f t="shared" si="46"/>
        <v>3.7</v>
      </c>
      <c r="F290" s="33">
        <f>IFERROR(VLOOKUP($C290, 'All Indicators - Breakdown'!$C:$GQ, F$1, FALSE), " ")</f>
        <v>4</v>
      </c>
      <c r="G290" s="33">
        <f>IFERROR(VLOOKUP($C290, 'All Indicators - Breakdown'!$C:$GQ, G$1, FALSE), " ")</f>
        <v>5</v>
      </c>
      <c r="H290" s="33">
        <f>IFERROR(VLOOKUP($C290, 'All Indicators - Breakdown'!$C:$GQ, H$1, FALSE), " ")</f>
        <v>4</v>
      </c>
      <c r="I290" s="33">
        <f>IFERROR(VLOOKUP($C290, 'All Indicators - Breakdown'!$C:$GQ, I$1, FALSE), " ")</f>
        <v>3</v>
      </c>
      <c r="J290" s="33">
        <f>IFERROR(VLOOKUP($C290, 'All Indicators - Breakdown'!$C:$GQ, J$1, FALSE), " ")</f>
        <v>3</v>
      </c>
      <c r="K290" s="33">
        <f>IFERROR(VLOOKUP($C290, 'All Indicators - Breakdown'!$C:$GQ, K$1, FALSE), " ")</f>
        <v>1</v>
      </c>
      <c r="L290" s="33">
        <f>IFERROR(VLOOKUP($C290, 'All Indicators - Breakdown'!$C:$GQ, L$1, FALSE), " ")</f>
        <v>3</v>
      </c>
      <c r="M290" s="33">
        <f>IFERROR(VLOOKUP($C290, 'All Indicators - Breakdown'!$C:$GQ, M$1, FALSE), " ")</f>
        <v>3</v>
      </c>
      <c r="N290" s="33" t="str">
        <f>IFERROR(VLOOKUP($C290, 'All Indicators - Breakdown'!$C:$GQ, N$1, FALSE), " ")</f>
        <v>N/A</v>
      </c>
      <c r="O290" s="33">
        <f>IFERROR(VLOOKUP($C290, 'All Indicators - Breakdown'!$C:$GQ, O$1, FALSE), " ")</f>
        <v>2</v>
      </c>
      <c r="P290" s="33">
        <f>IFERROR(VLOOKUP($C290, 'All Indicators - Breakdown'!$C:$GQ, P$1, FALSE), " ")</f>
        <v>2</v>
      </c>
      <c r="Q290" s="33">
        <f>IFERROR(VLOOKUP($C290, 'All Indicators - Breakdown'!$C:$GQ, Q$1, FALSE), " ")</f>
        <v>1</v>
      </c>
      <c r="R290" s="33">
        <f>IFERROR(VLOOKUP($C290, 'All Indicators - Breakdown'!$C:$GQ, R$1, FALSE), " ")</f>
        <v>2</v>
      </c>
      <c r="S290" s="33">
        <f>IFERROR(VLOOKUP($C290, 'All Indicators - Breakdown'!$C:$GQ, S$1, FALSE), " ")</f>
        <v>4</v>
      </c>
      <c r="T290" s="33">
        <f>IFERROR(VLOOKUP($C290, 'All Indicators - Breakdown'!$C:$GQ, T$1, FALSE), " ")</f>
        <v>2</v>
      </c>
      <c r="U290" s="33">
        <f>IFERROR(VLOOKUP($C290, 'All Indicators - Breakdown'!$C:$GQ, U$1, FALSE), " ")</f>
        <v>3</v>
      </c>
      <c r="V290" s="33">
        <f>IFERROR(VLOOKUP($C290, 'All Indicators - Breakdown'!$C:$GQ, V$1, FALSE), " ")</f>
        <v>1</v>
      </c>
      <c r="W290" s="33">
        <f>IFERROR(VLOOKUP($C290, 'All Indicators - Breakdown'!$C:$GQ, W$1, FALSE), " ")</f>
        <v>4</v>
      </c>
      <c r="X290" s="33">
        <f>IFERROR(VLOOKUP($C290, 'All Indicators - Breakdown'!$C:$GQ, X$1, FALSE), " ")</f>
        <v>1</v>
      </c>
      <c r="Y290" s="33">
        <f>IFERROR(VLOOKUP($C290, 'All Indicators - Breakdown'!$C:$GQ, Y$1, FALSE), " ")</f>
        <v>1</v>
      </c>
      <c r="Z290" s="33">
        <f>IFERROR(VLOOKUP($C290, 'All Indicators - Breakdown'!$C:$GQ, Z$1, FALSE), " ")</f>
        <v>3</v>
      </c>
      <c r="AA290" s="33">
        <f>IFERROR(VLOOKUP($C290, 'All Indicators - Breakdown'!$C:$GQ, AA$1, FALSE), " ")</f>
        <v>1</v>
      </c>
      <c r="AB290" s="33">
        <f>IFERROR(VLOOKUP($C290, 'All Indicators - Breakdown'!$C:$GQ, AB$1, FALSE), " ")</f>
        <v>3</v>
      </c>
      <c r="AC290" s="33">
        <f>IFERROR(VLOOKUP($C290, 'All Indicators - Breakdown'!$C:$GQ, AC$1, FALSE), " ")</f>
        <v>5</v>
      </c>
      <c r="AD290" s="33">
        <f>IFERROR(VLOOKUP($C290, 'All Indicators - Breakdown'!$C:$GQ, AD$1, FALSE), " ")</f>
        <v>2</v>
      </c>
      <c r="AE290" s="33">
        <f>IFERROR(VLOOKUP($C290, 'All Indicators - Breakdown'!$C:$HE, AE$1, FALSE), " ")</f>
        <v>4</v>
      </c>
      <c r="AF290" s="33">
        <f>IFERROR(VLOOKUP($C290, 'All Indicators - Breakdown'!$C:$HE, AF$1, FALSE), " ")</f>
        <v>2</v>
      </c>
      <c r="AG290" s="33">
        <f>IFERROR(VLOOKUP($C290, 'All Indicators - Breakdown'!$C:$HE, AG$1, FALSE), " ")</f>
        <v>4</v>
      </c>
      <c r="AH290" s="33">
        <f>IFERROR(VLOOKUP($C290, 'All Indicators - Breakdown'!$C:$HE, AH$1, FALSE), " ")</f>
        <v>4</v>
      </c>
      <c r="AI290" s="33">
        <f>IFERROR(VLOOKUP($C290, 'All Indicators - Breakdown'!$C:$HE, AI$1, FALSE), " ")</f>
        <v>4</v>
      </c>
      <c r="AJ290" s="33">
        <f>IFERROR(VLOOKUP($C290, 'All Indicators - Breakdown'!$C:$HZ, AJ$1, FALSE), " ")</f>
        <v>3</v>
      </c>
      <c r="AK290" s="33">
        <f>IFERROR(VLOOKUP($C290, 'All Indicators - Breakdown'!$C:$HZ, AK$1, FALSE), " ")</f>
        <v>2</v>
      </c>
      <c r="AL290" s="33">
        <f>IFERROR(VLOOKUP($C290, 'All Indicators - Breakdown'!$C:$HZ, AL$1, FALSE), " ")</f>
        <v>1</v>
      </c>
      <c r="AM290" s="33">
        <f>IFERROR(VLOOKUP($C290, 'All Indicators - Breakdown'!$C:$IU, AM$1, FALSE), " ")</f>
        <v>1</v>
      </c>
      <c r="AN290" s="33">
        <f>IFERROR(VLOOKUP($C290, 'All Indicators - Breakdown'!$C:$IU, AN$1, FALSE), " ")</f>
        <v>1</v>
      </c>
      <c r="AO290" s="33">
        <f>IFERROR(VLOOKUP($C290, 'All Indicators - Breakdown'!$C:$IU, AO$1, FALSE), " ")</f>
        <v>1</v>
      </c>
      <c r="AP290">
        <f t="shared" si="50"/>
        <v>5</v>
      </c>
      <c r="AQ290">
        <f t="shared" si="50"/>
        <v>5</v>
      </c>
      <c r="AR290">
        <f t="shared" si="50"/>
        <v>4</v>
      </c>
      <c r="AS290">
        <f t="shared" si="50"/>
        <v>4</v>
      </c>
      <c r="AT290">
        <f t="shared" si="50"/>
        <v>4</v>
      </c>
      <c r="AU290">
        <f t="shared" si="50"/>
        <v>4</v>
      </c>
      <c r="AV290">
        <f t="shared" si="50"/>
        <v>4</v>
      </c>
      <c r="AW290">
        <f t="shared" si="50"/>
        <v>4</v>
      </c>
      <c r="AX290">
        <f t="shared" si="50"/>
        <v>4</v>
      </c>
      <c r="AY290">
        <f t="shared" si="50"/>
        <v>4</v>
      </c>
      <c r="AZ290">
        <f t="shared" si="50"/>
        <v>3</v>
      </c>
      <c r="BA290">
        <f t="shared" si="50"/>
        <v>3</v>
      </c>
      <c r="BB290">
        <f t="shared" si="50"/>
        <v>3</v>
      </c>
      <c r="BC290">
        <f t="shared" si="50"/>
        <v>3</v>
      </c>
      <c r="BD290">
        <f t="shared" si="50"/>
        <v>3</v>
      </c>
      <c r="BE290">
        <f t="shared" si="50"/>
        <v>3</v>
      </c>
      <c r="BF290">
        <f t="shared" si="49"/>
        <v>3</v>
      </c>
      <c r="BG290">
        <f t="shared" si="49"/>
        <v>3</v>
      </c>
      <c r="BH290">
        <f t="shared" si="49"/>
        <v>2</v>
      </c>
      <c r="BI290">
        <f t="shared" si="49"/>
        <v>2</v>
      </c>
      <c r="BJ290">
        <f t="shared" si="49"/>
        <v>2</v>
      </c>
      <c r="BK290">
        <f t="shared" si="49"/>
        <v>2</v>
      </c>
      <c r="BL290">
        <f t="shared" si="49"/>
        <v>2</v>
      </c>
      <c r="BM290">
        <f t="shared" si="49"/>
        <v>2</v>
      </c>
      <c r="BN290">
        <f t="shared" si="49"/>
        <v>2</v>
      </c>
      <c r="BO290">
        <f t="shared" si="49"/>
        <v>1</v>
      </c>
      <c r="BP290">
        <f t="shared" si="49"/>
        <v>1</v>
      </c>
      <c r="BQ290">
        <f t="shared" si="49"/>
        <v>1</v>
      </c>
      <c r="BR290">
        <f t="shared" si="49"/>
        <v>1</v>
      </c>
      <c r="BS290">
        <f t="shared" si="49"/>
        <v>1</v>
      </c>
      <c r="BT290">
        <f t="shared" si="49"/>
        <v>1</v>
      </c>
      <c r="BU290">
        <f t="shared" si="43"/>
        <v>1</v>
      </c>
      <c r="BV290">
        <f t="shared" si="43"/>
        <v>1</v>
      </c>
      <c r="BW290">
        <f t="shared" si="43"/>
        <v>1</v>
      </c>
      <c r="BX290">
        <f t="shared" si="43"/>
        <v>1</v>
      </c>
      <c r="BY290">
        <f t="shared" si="43"/>
        <v>0</v>
      </c>
    </row>
    <row r="291" spans="1:77" ht="16.3" thickTop="1" thickBot="1" x14ac:dyDescent="0.3">
      <c r="A291" s="16" t="s">
        <v>719</v>
      </c>
      <c r="B291" s="16" t="s">
        <v>732</v>
      </c>
      <c r="C291" s="16" t="s">
        <v>733</v>
      </c>
      <c r="D291" s="10">
        <f>VLOOKUP(C291, Overview!C$3:D$403, 2, FALSE)</f>
        <v>3</v>
      </c>
      <c r="E291" s="34">
        <f t="shared" si="46"/>
        <v>3.7</v>
      </c>
      <c r="F291" s="33">
        <f>IFERROR(VLOOKUP($C291, 'All Indicators - Breakdown'!$C:$GQ, F$1, FALSE), " ")</f>
        <v>4</v>
      </c>
      <c r="G291" s="33">
        <f>IFERROR(VLOOKUP($C291, 'All Indicators - Breakdown'!$C:$GQ, G$1, FALSE), " ")</f>
        <v>5</v>
      </c>
      <c r="H291" s="33">
        <f>IFERROR(VLOOKUP($C291, 'All Indicators - Breakdown'!$C:$GQ, H$1, FALSE), " ")</f>
        <v>3</v>
      </c>
      <c r="I291" s="33">
        <f>IFERROR(VLOOKUP($C291, 'All Indicators - Breakdown'!$C:$GQ, I$1, FALSE), " ")</f>
        <v>4</v>
      </c>
      <c r="J291" s="33">
        <f>IFERROR(VLOOKUP($C291, 'All Indicators - Breakdown'!$C:$GQ, J$1, FALSE), " ")</f>
        <v>3</v>
      </c>
      <c r="K291" s="33">
        <f>IFERROR(VLOOKUP($C291, 'All Indicators - Breakdown'!$C:$GQ, K$1, FALSE), " ")</f>
        <v>1</v>
      </c>
      <c r="L291" s="33">
        <f>IFERROR(VLOOKUP($C291, 'All Indicators - Breakdown'!$C:$GQ, L$1, FALSE), " ")</f>
        <v>1</v>
      </c>
      <c r="M291" s="33">
        <f>IFERROR(VLOOKUP($C291, 'All Indicators - Breakdown'!$C:$GQ, M$1, FALSE), " ")</f>
        <v>3</v>
      </c>
      <c r="N291" s="33" t="str">
        <f>IFERROR(VLOOKUP($C291, 'All Indicators - Breakdown'!$C:$GQ, N$1, FALSE), " ")</f>
        <v>N/A</v>
      </c>
      <c r="O291" s="33">
        <f>IFERROR(VLOOKUP($C291, 'All Indicators - Breakdown'!$C:$GQ, O$1, FALSE), " ")</f>
        <v>2</v>
      </c>
      <c r="P291" s="33">
        <f>IFERROR(VLOOKUP($C291, 'All Indicators - Breakdown'!$C:$GQ, P$1, FALSE), " ")</f>
        <v>2</v>
      </c>
      <c r="Q291" s="33">
        <f>IFERROR(VLOOKUP($C291, 'All Indicators - Breakdown'!$C:$GQ, Q$1, FALSE), " ")</f>
        <v>1</v>
      </c>
      <c r="R291" s="33">
        <f>IFERROR(VLOOKUP($C291, 'All Indicators - Breakdown'!$C:$GQ, R$1, FALSE), " ")</f>
        <v>2</v>
      </c>
      <c r="S291" s="33">
        <f>IFERROR(VLOOKUP($C291, 'All Indicators - Breakdown'!$C:$GQ, S$1, FALSE), " ")</f>
        <v>2</v>
      </c>
      <c r="T291" s="33">
        <f>IFERROR(VLOOKUP($C291, 'All Indicators - Breakdown'!$C:$GQ, T$1, FALSE), " ")</f>
        <v>2</v>
      </c>
      <c r="U291" s="33">
        <f>IFERROR(VLOOKUP($C291, 'All Indicators - Breakdown'!$C:$GQ, U$1, FALSE), " ")</f>
        <v>5</v>
      </c>
      <c r="V291" s="33">
        <f>IFERROR(VLOOKUP($C291, 'All Indicators - Breakdown'!$C:$GQ, V$1, FALSE), " ")</f>
        <v>1</v>
      </c>
      <c r="W291" s="33">
        <f>IFERROR(VLOOKUP($C291, 'All Indicators - Breakdown'!$C:$GQ, W$1, FALSE), " ")</f>
        <v>4</v>
      </c>
      <c r="X291" s="33">
        <f>IFERROR(VLOOKUP($C291, 'All Indicators - Breakdown'!$C:$GQ, X$1, FALSE), " ")</f>
        <v>1</v>
      </c>
      <c r="Y291" s="33">
        <f>IFERROR(VLOOKUP($C291, 'All Indicators - Breakdown'!$C:$GQ, Y$1, FALSE), " ")</f>
        <v>1</v>
      </c>
      <c r="Z291" s="33">
        <f>IFERROR(VLOOKUP($C291, 'All Indicators - Breakdown'!$C:$GQ, Z$1, FALSE), " ")</f>
        <v>3</v>
      </c>
      <c r="AA291" s="33">
        <f>IFERROR(VLOOKUP($C291, 'All Indicators - Breakdown'!$C:$GQ, AA$1, FALSE), " ")</f>
        <v>2</v>
      </c>
      <c r="AB291" s="33">
        <f>IFERROR(VLOOKUP($C291, 'All Indicators - Breakdown'!$C:$GQ, AB$1, FALSE), " ")</f>
        <v>3</v>
      </c>
      <c r="AC291" s="33">
        <f>IFERROR(VLOOKUP($C291, 'All Indicators - Breakdown'!$C:$GQ, AC$1, FALSE), " ")</f>
        <v>5</v>
      </c>
      <c r="AD291" s="33">
        <f>IFERROR(VLOOKUP($C291, 'All Indicators - Breakdown'!$C:$GQ, AD$1, FALSE), " ")</f>
        <v>2</v>
      </c>
      <c r="AE291" s="33">
        <f>IFERROR(VLOOKUP($C291, 'All Indicators - Breakdown'!$C:$HE, AE$1, FALSE), " ")</f>
        <v>4</v>
      </c>
      <c r="AF291" s="33">
        <f>IFERROR(VLOOKUP($C291, 'All Indicators - Breakdown'!$C:$HE, AF$1, FALSE), " ")</f>
        <v>2</v>
      </c>
      <c r="AG291" s="33">
        <f>IFERROR(VLOOKUP($C291, 'All Indicators - Breakdown'!$C:$HE, AG$1, FALSE), " ")</f>
        <v>4</v>
      </c>
      <c r="AH291" s="33">
        <f>IFERROR(VLOOKUP($C291, 'All Indicators - Breakdown'!$C:$HE, AH$1, FALSE), " ")</f>
        <v>4</v>
      </c>
      <c r="AI291" s="33">
        <f>IFERROR(VLOOKUP($C291, 'All Indicators - Breakdown'!$C:$HE, AI$1, FALSE), " ")</f>
        <v>4</v>
      </c>
      <c r="AJ291" s="33">
        <f>IFERROR(VLOOKUP($C291, 'All Indicators - Breakdown'!$C:$HZ, AJ$1, FALSE), " ")</f>
        <v>3</v>
      </c>
      <c r="AK291" s="33">
        <f>IFERROR(VLOOKUP($C291, 'All Indicators - Breakdown'!$C:$HZ, AK$1, FALSE), " ")</f>
        <v>2</v>
      </c>
      <c r="AL291" s="33">
        <f>IFERROR(VLOOKUP($C291, 'All Indicators - Breakdown'!$C:$HZ, AL$1, FALSE), " ")</f>
        <v>1</v>
      </c>
      <c r="AM291" s="33">
        <f>IFERROR(VLOOKUP($C291, 'All Indicators - Breakdown'!$C:$IU, AM$1, FALSE), " ")</f>
        <v>1</v>
      </c>
      <c r="AN291" s="33">
        <f>IFERROR(VLOOKUP($C291, 'All Indicators - Breakdown'!$C:$IU, AN$1, FALSE), " ")</f>
        <v>1</v>
      </c>
      <c r="AO291" s="33">
        <f>IFERROR(VLOOKUP($C291, 'All Indicators - Breakdown'!$C:$IU, AO$1, FALSE), " ")</f>
        <v>1</v>
      </c>
      <c r="AP291">
        <f t="shared" si="50"/>
        <v>5</v>
      </c>
      <c r="AQ291">
        <f t="shared" si="50"/>
        <v>5</v>
      </c>
      <c r="AR291">
        <f t="shared" si="50"/>
        <v>5</v>
      </c>
      <c r="AS291">
        <f t="shared" si="50"/>
        <v>4</v>
      </c>
      <c r="AT291">
        <f t="shared" si="50"/>
        <v>4</v>
      </c>
      <c r="AU291">
        <f t="shared" si="50"/>
        <v>4</v>
      </c>
      <c r="AV291">
        <f t="shared" si="50"/>
        <v>4</v>
      </c>
      <c r="AW291">
        <f t="shared" si="50"/>
        <v>4</v>
      </c>
      <c r="AX291">
        <f t="shared" si="50"/>
        <v>4</v>
      </c>
      <c r="AY291">
        <f t="shared" si="50"/>
        <v>4</v>
      </c>
      <c r="AZ291">
        <f t="shared" si="50"/>
        <v>3</v>
      </c>
      <c r="BA291">
        <f t="shared" si="50"/>
        <v>3</v>
      </c>
      <c r="BB291">
        <f t="shared" si="50"/>
        <v>3</v>
      </c>
      <c r="BC291">
        <f t="shared" si="50"/>
        <v>3</v>
      </c>
      <c r="BD291">
        <f t="shared" si="50"/>
        <v>3</v>
      </c>
      <c r="BE291">
        <f t="shared" si="50"/>
        <v>3</v>
      </c>
      <c r="BF291">
        <f t="shared" si="49"/>
        <v>2</v>
      </c>
      <c r="BG291">
        <f t="shared" si="49"/>
        <v>2</v>
      </c>
      <c r="BH291">
        <f t="shared" si="49"/>
        <v>2</v>
      </c>
      <c r="BI291">
        <f t="shared" si="49"/>
        <v>2</v>
      </c>
      <c r="BJ291">
        <f t="shared" si="49"/>
        <v>2</v>
      </c>
      <c r="BK291">
        <f t="shared" si="49"/>
        <v>2</v>
      </c>
      <c r="BL291">
        <f t="shared" si="49"/>
        <v>2</v>
      </c>
      <c r="BM291">
        <f t="shared" si="49"/>
        <v>2</v>
      </c>
      <c r="BN291">
        <f t="shared" si="49"/>
        <v>2</v>
      </c>
      <c r="BO291">
        <f t="shared" si="49"/>
        <v>1</v>
      </c>
      <c r="BP291">
        <f t="shared" si="49"/>
        <v>1</v>
      </c>
      <c r="BQ291">
        <f t="shared" si="49"/>
        <v>1</v>
      </c>
      <c r="BR291">
        <f t="shared" si="49"/>
        <v>1</v>
      </c>
      <c r="BS291">
        <f t="shared" si="49"/>
        <v>1</v>
      </c>
      <c r="BT291">
        <f t="shared" si="49"/>
        <v>1</v>
      </c>
      <c r="BU291">
        <f t="shared" si="43"/>
        <v>1</v>
      </c>
      <c r="BV291">
        <f t="shared" si="43"/>
        <v>1</v>
      </c>
      <c r="BW291">
        <f t="shared" si="43"/>
        <v>1</v>
      </c>
      <c r="BX291">
        <f t="shared" si="43"/>
        <v>1</v>
      </c>
      <c r="BY291">
        <f t="shared" si="43"/>
        <v>0</v>
      </c>
    </row>
    <row r="292" spans="1:77" ht="16.3" thickTop="1" thickBot="1" x14ac:dyDescent="0.3">
      <c r="A292" s="16" t="s">
        <v>719</v>
      </c>
      <c r="B292" s="16" t="s">
        <v>734</v>
      </c>
      <c r="C292" s="16" t="s">
        <v>735</v>
      </c>
      <c r="D292" s="10">
        <f>VLOOKUP(C292, Overview!C$3:D$403, 2, FALSE)</f>
        <v>2</v>
      </c>
      <c r="E292" s="34">
        <f t="shared" si="46"/>
        <v>3.1</v>
      </c>
      <c r="F292" s="33">
        <f>IFERROR(VLOOKUP($C292, 'All Indicators - Breakdown'!$C:$GQ, F$1, FALSE), " ")</f>
        <v>4</v>
      </c>
      <c r="G292" s="33">
        <f>IFERROR(VLOOKUP($C292, 'All Indicators - Breakdown'!$C:$GQ, G$1, FALSE), " ")</f>
        <v>4</v>
      </c>
      <c r="H292" s="33">
        <f>IFERROR(VLOOKUP($C292, 'All Indicators - Breakdown'!$C:$GQ, H$1, FALSE), " ")</f>
        <v>4</v>
      </c>
      <c r="I292" s="33">
        <f>IFERROR(VLOOKUP($C292, 'All Indicators - Breakdown'!$C:$GQ, I$1, FALSE), " ")</f>
        <v>3</v>
      </c>
      <c r="J292" s="33">
        <f>IFERROR(VLOOKUP($C292, 'All Indicators - Breakdown'!$C:$GQ, J$1, FALSE), " ")</f>
        <v>2</v>
      </c>
      <c r="K292" s="33">
        <f>IFERROR(VLOOKUP($C292, 'All Indicators - Breakdown'!$C:$GQ, K$1, FALSE), " ")</f>
        <v>1</v>
      </c>
      <c r="L292" s="33">
        <f>IFERROR(VLOOKUP($C292, 'All Indicators - Breakdown'!$C:$GQ, L$1, FALSE), " ")</f>
        <v>1</v>
      </c>
      <c r="M292" s="33">
        <f>IFERROR(VLOOKUP($C292, 'All Indicators - Breakdown'!$C:$GQ, M$1, FALSE), " ")</f>
        <v>3</v>
      </c>
      <c r="N292" s="33" t="str">
        <f>IFERROR(VLOOKUP($C292, 'All Indicators - Breakdown'!$C:$GQ, N$1, FALSE), " ")</f>
        <v>N/A</v>
      </c>
      <c r="O292" s="33">
        <f>IFERROR(VLOOKUP($C292, 'All Indicators - Breakdown'!$C:$GQ, O$1, FALSE), " ")</f>
        <v>1</v>
      </c>
      <c r="P292" s="33">
        <f>IFERROR(VLOOKUP($C292, 'All Indicators - Breakdown'!$C:$GQ, P$1, FALSE), " ")</f>
        <v>2</v>
      </c>
      <c r="Q292" s="33">
        <f>IFERROR(VLOOKUP($C292, 'All Indicators - Breakdown'!$C:$GQ, Q$1, FALSE), " ")</f>
        <v>1</v>
      </c>
      <c r="R292" s="33">
        <f>IFERROR(VLOOKUP($C292, 'All Indicators - Breakdown'!$C:$GQ, R$1, FALSE), " ")</f>
        <v>1</v>
      </c>
      <c r="S292" s="33">
        <f>IFERROR(VLOOKUP($C292, 'All Indicators - Breakdown'!$C:$GQ, S$1, FALSE), " ")</f>
        <v>2</v>
      </c>
      <c r="T292" s="33">
        <f>IFERROR(VLOOKUP($C292, 'All Indicators - Breakdown'!$C:$GQ, T$1, FALSE), " ")</f>
        <v>1</v>
      </c>
      <c r="U292" s="33">
        <f>IFERROR(VLOOKUP($C292, 'All Indicators - Breakdown'!$C:$GQ, U$1, FALSE), " ")</f>
        <v>3</v>
      </c>
      <c r="V292" s="33">
        <f>IFERROR(VLOOKUP($C292, 'All Indicators - Breakdown'!$C:$GQ, V$1, FALSE), " ")</f>
        <v>1</v>
      </c>
      <c r="W292" s="33">
        <f>IFERROR(VLOOKUP($C292, 'All Indicators - Breakdown'!$C:$GQ, W$1, FALSE), " ")</f>
        <v>3</v>
      </c>
      <c r="X292" s="33">
        <f>IFERROR(VLOOKUP($C292, 'All Indicators - Breakdown'!$C:$GQ, X$1, FALSE), " ")</f>
        <v>1</v>
      </c>
      <c r="Y292" s="33">
        <f>IFERROR(VLOOKUP($C292, 'All Indicators - Breakdown'!$C:$GQ, Y$1, FALSE), " ")</f>
        <v>1</v>
      </c>
      <c r="Z292" s="33">
        <f>IFERROR(VLOOKUP($C292, 'All Indicators - Breakdown'!$C:$GQ, Z$1, FALSE), " ")</f>
        <v>1</v>
      </c>
      <c r="AA292" s="33">
        <f>IFERROR(VLOOKUP($C292, 'All Indicators - Breakdown'!$C:$GQ, AA$1, FALSE), " ")</f>
        <v>1</v>
      </c>
      <c r="AB292" s="33">
        <f>IFERROR(VLOOKUP($C292, 'All Indicators - Breakdown'!$C:$GQ, AB$1, FALSE), " ")</f>
        <v>3</v>
      </c>
      <c r="AC292" s="33">
        <f>IFERROR(VLOOKUP($C292, 'All Indicators - Breakdown'!$C:$GQ, AC$1, FALSE), " ")</f>
        <v>5</v>
      </c>
      <c r="AD292" s="33">
        <f>IFERROR(VLOOKUP($C292, 'All Indicators - Breakdown'!$C:$GQ, AD$1, FALSE), " ")</f>
        <v>2</v>
      </c>
      <c r="AE292" s="33">
        <f>IFERROR(VLOOKUP($C292, 'All Indicators - Breakdown'!$C:$HE, AE$1, FALSE), " ")</f>
        <v>1</v>
      </c>
      <c r="AF292" s="33">
        <f>IFERROR(VLOOKUP($C292, 'All Indicators - Breakdown'!$C:$HE, AF$1, FALSE), " ")</f>
        <v>2</v>
      </c>
      <c r="AG292" s="33">
        <f>IFERROR(VLOOKUP($C292, 'All Indicators - Breakdown'!$C:$HE, AG$1, FALSE), " ")</f>
        <v>2</v>
      </c>
      <c r="AH292" s="33">
        <f>IFERROR(VLOOKUP($C292, 'All Indicators - Breakdown'!$C:$HE, AH$1, FALSE), " ")</f>
        <v>4</v>
      </c>
      <c r="AI292" s="33">
        <f>IFERROR(VLOOKUP($C292, 'All Indicators - Breakdown'!$C:$HE, AI$1, FALSE), " ")</f>
        <v>4</v>
      </c>
      <c r="AJ292" s="33">
        <f>IFERROR(VLOOKUP($C292, 'All Indicators - Breakdown'!$C:$HZ, AJ$1, FALSE), " ")</f>
        <v>3</v>
      </c>
      <c r="AK292" s="33">
        <f>IFERROR(VLOOKUP($C292, 'All Indicators - Breakdown'!$C:$HZ, AK$1, FALSE), " ")</f>
        <v>2</v>
      </c>
      <c r="AL292" s="33">
        <f>IFERROR(VLOOKUP($C292, 'All Indicators - Breakdown'!$C:$HZ, AL$1, FALSE), " ")</f>
        <v>1</v>
      </c>
      <c r="AM292" s="33">
        <f>IFERROR(VLOOKUP($C292, 'All Indicators - Breakdown'!$C:$IU, AM$1, FALSE), " ")</f>
        <v>2</v>
      </c>
      <c r="AN292" s="33">
        <f>IFERROR(VLOOKUP($C292, 'All Indicators - Breakdown'!$C:$IU, AN$1, FALSE), " ")</f>
        <v>1</v>
      </c>
      <c r="AO292" s="33">
        <f>IFERROR(VLOOKUP($C292, 'All Indicators - Breakdown'!$C:$IU, AO$1, FALSE), " ")</f>
        <v>1</v>
      </c>
      <c r="AP292">
        <f t="shared" si="50"/>
        <v>5</v>
      </c>
      <c r="AQ292">
        <f t="shared" si="50"/>
        <v>4</v>
      </c>
      <c r="AR292">
        <f t="shared" si="50"/>
        <v>4</v>
      </c>
      <c r="AS292">
        <f t="shared" si="50"/>
        <v>4</v>
      </c>
      <c r="AT292">
        <f t="shared" si="50"/>
        <v>4</v>
      </c>
      <c r="AU292">
        <f t="shared" si="50"/>
        <v>4</v>
      </c>
      <c r="AV292">
        <f t="shared" si="50"/>
        <v>3</v>
      </c>
      <c r="AW292">
        <f t="shared" si="50"/>
        <v>3</v>
      </c>
      <c r="AX292">
        <f t="shared" si="50"/>
        <v>3</v>
      </c>
      <c r="AY292">
        <f t="shared" si="50"/>
        <v>3</v>
      </c>
      <c r="AZ292">
        <f t="shared" si="50"/>
        <v>3</v>
      </c>
      <c r="BA292">
        <f t="shared" si="50"/>
        <v>3</v>
      </c>
      <c r="BB292">
        <f t="shared" si="50"/>
        <v>2</v>
      </c>
      <c r="BC292">
        <f t="shared" si="50"/>
        <v>2</v>
      </c>
      <c r="BD292">
        <f t="shared" si="50"/>
        <v>2</v>
      </c>
      <c r="BE292">
        <f t="shared" si="50"/>
        <v>2</v>
      </c>
      <c r="BF292">
        <f t="shared" si="49"/>
        <v>2</v>
      </c>
      <c r="BG292">
        <f t="shared" si="49"/>
        <v>2</v>
      </c>
      <c r="BH292">
        <f t="shared" si="49"/>
        <v>2</v>
      </c>
      <c r="BI292">
        <f t="shared" si="49"/>
        <v>2</v>
      </c>
      <c r="BJ292">
        <f t="shared" si="49"/>
        <v>1</v>
      </c>
      <c r="BK292">
        <f t="shared" si="49"/>
        <v>1</v>
      </c>
      <c r="BL292">
        <f t="shared" si="49"/>
        <v>1</v>
      </c>
      <c r="BM292">
        <f t="shared" si="49"/>
        <v>1</v>
      </c>
      <c r="BN292">
        <f t="shared" si="49"/>
        <v>1</v>
      </c>
      <c r="BO292">
        <f t="shared" si="49"/>
        <v>1</v>
      </c>
      <c r="BP292">
        <f t="shared" si="49"/>
        <v>1</v>
      </c>
      <c r="BQ292">
        <f t="shared" si="49"/>
        <v>1</v>
      </c>
      <c r="BR292">
        <f t="shared" si="49"/>
        <v>1</v>
      </c>
      <c r="BS292">
        <f t="shared" si="49"/>
        <v>1</v>
      </c>
      <c r="BT292">
        <f t="shared" si="49"/>
        <v>1</v>
      </c>
      <c r="BU292">
        <f t="shared" si="43"/>
        <v>1</v>
      </c>
      <c r="BV292">
        <f t="shared" si="43"/>
        <v>1</v>
      </c>
      <c r="BW292">
        <f t="shared" si="43"/>
        <v>1</v>
      </c>
      <c r="BX292">
        <f t="shared" si="43"/>
        <v>1</v>
      </c>
      <c r="BY292">
        <f t="shared" si="43"/>
        <v>0</v>
      </c>
    </row>
    <row r="293" spans="1:77" ht="16.3" thickTop="1" thickBot="1" x14ac:dyDescent="0.3">
      <c r="A293" s="16" t="s">
        <v>719</v>
      </c>
      <c r="B293" s="16" t="s">
        <v>736</v>
      </c>
      <c r="C293" s="16" t="s">
        <v>737</v>
      </c>
      <c r="D293" s="10">
        <f>VLOOKUP(C293, Overview!C$3:D$403, 2, FALSE)</f>
        <v>3</v>
      </c>
      <c r="E293" s="34">
        <f t="shared" si="46"/>
        <v>3.8</v>
      </c>
      <c r="F293" s="33">
        <f>IFERROR(VLOOKUP($C293, 'All Indicators - Breakdown'!$C:$GQ, F$1, FALSE), " ")</f>
        <v>4</v>
      </c>
      <c r="G293" s="33">
        <f>IFERROR(VLOOKUP($C293, 'All Indicators - Breakdown'!$C:$GQ, G$1, FALSE), " ")</f>
        <v>5</v>
      </c>
      <c r="H293" s="33">
        <f>IFERROR(VLOOKUP($C293, 'All Indicators - Breakdown'!$C:$GQ, H$1, FALSE), " ")</f>
        <v>4</v>
      </c>
      <c r="I293" s="33">
        <f>IFERROR(VLOOKUP($C293, 'All Indicators - Breakdown'!$C:$GQ, I$1, FALSE), " ")</f>
        <v>4</v>
      </c>
      <c r="J293" s="33">
        <f>IFERROR(VLOOKUP($C293, 'All Indicators - Breakdown'!$C:$GQ, J$1, FALSE), " ")</f>
        <v>3</v>
      </c>
      <c r="K293" s="33">
        <f>IFERROR(VLOOKUP($C293, 'All Indicators - Breakdown'!$C:$GQ, K$1, FALSE), " ")</f>
        <v>1</v>
      </c>
      <c r="L293" s="33">
        <f>IFERROR(VLOOKUP($C293, 'All Indicators - Breakdown'!$C:$GQ, L$1, FALSE), " ")</f>
        <v>1</v>
      </c>
      <c r="M293" s="33">
        <f>IFERROR(VLOOKUP($C293, 'All Indicators - Breakdown'!$C:$GQ, M$1, FALSE), " ")</f>
        <v>2</v>
      </c>
      <c r="N293" s="33" t="str">
        <f>IFERROR(VLOOKUP($C293, 'All Indicators - Breakdown'!$C:$GQ, N$1, FALSE), " ")</f>
        <v>N/A</v>
      </c>
      <c r="O293" s="33">
        <f>IFERROR(VLOOKUP($C293, 'All Indicators - Breakdown'!$C:$GQ, O$1, FALSE), " ")</f>
        <v>2</v>
      </c>
      <c r="P293" s="33">
        <f>IFERROR(VLOOKUP($C293, 'All Indicators - Breakdown'!$C:$GQ, P$1, FALSE), " ")</f>
        <v>1</v>
      </c>
      <c r="Q293" s="33">
        <f>IFERROR(VLOOKUP($C293, 'All Indicators - Breakdown'!$C:$GQ, Q$1, FALSE), " ")</f>
        <v>1</v>
      </c>
      <c r="R293" s="33">
        <f>IFERROR(VLOOKUP($C293, 'All Indicators - Breakdown'!$C:$GQ, R$1, FALSE), " ")</f>
        <v>2</v>
      </c>
      <c r="S293" s="33">
        <f>IFERROR(VLOOKUP($C293, 'All Indicators - Breakdown'!$C:$GQ, S$1, FALSE), " ")</f>
        <v>4</v>
      </c>
      <c r="T293" s="33">
        <f>IFERROR(VLOOKUP($C293, 'All Indicators - Breakdown'!$C:$GQ, T$1, FALSE), " ")</f>
        <v>2</v>
      </c>
      <c r="U293" s="33">
        <f>IFERROR(VLOOKUP($C293, 'All Indicators - Breakdown'!$C:$GQ, U$1, FALSE), " ")</f>
        <v>3</v>
      </c>
      <c r="V293" s="33">
        <f>IFERROR(VLOOKUP($C293, 'All Indicators - Breakdown'!$C:$GQ, V$1, FALSE), " ")</f>
        <v>1</v>
      </c>
      <c r="W293" s="33">
        <f>IFERROR(VLOOKUP($C293, 'All Indicators - Breakdown'!$C:$GQ, W$1, FALSE), " ")</f>
        <v>3</v>
      </c>
      <c r="X293" s="33">
        <f>IFERROR(VLOOKUP($C293, 'All Indicators - Breakdown'!$C:$GQ, X$1, FALSE), " ")</f>
        <v>1</v>
      </c>
      <c r="Y293" s="33">
        <f>IFERROR(VLOOKUP($C293, 'All Indicators - Breakdown'!$C:$GQ, Y$1, FALSE), " ")</f>
        <v>1</v>
      </c>
      <c r="Z293" s="33">
        <f>IFERROR(VLOOKUP($C293, 'All Indicators - Breakdown'!$C:$GQ, Z$1, FALSE), " ")</f>
        <v>3</v>
      </c>
      <c r="AA293" s="33">
        <f>IFERROR(VLOOKUP($C293, 'All Indicators - Breakdown'!$C:$GQ, AA$1, FALSE), " ")</f>
        <v>1</v>
      </c>
      <c r="AB293" s="33">
        <f>IFERROR(VLOOKUP($C293, 'All Indicators - Breakdown'!$C:$GQ, AB$1, FALSE), " ")</f>
        <v>4</v>
      </c>
      <c r="AC293" s="33">
        <f>IFERROR(VLOOKUP($C293, 'All Indicators - Breakdown'!$C:$GQ, AC$1, FALSE), " ")</f>
        <v>5</v>
      </c>
      <c r="AD293" s="33">
        <f>IFERROR(VLOOKUP($C293, 'All Indicators - Breakdown'!$C:$GQ, AD$1, FALSE), " ")</f>
        <v>2</v>
      </c>
      <c r="AE293" s="33">
        <f>IFERROR(VLOOKUP($C293, 'All Indicators - Breakdown'!$C:$HE, AE$1, FALSE), " ")</f>
        <v>4</v>
      </c>
      <c r="AF293" s="33">
        <f>IFERROR(VLOOKUP($C293, 'All Indicators - Breakdown'!$C:$HE, AF$1, FALSE), " ")</f>
        <v>3</v>
      </c>
      <c r="AG293" s="33">
        <f>IFERROR(VLOOKUP($C293, 'All Indicators - Breakdown'!$C:$HE, AG$1, FALSE), " ")</f>
        <v>4</v>
      </c>
      <c r="AH293" s="33">
        <f>IFERROR(VLOOKUP($C293, 'All Indicators - Breakdown'!$C:$HE, AH$1, FALSE), " ")</f>
        <v>4</v>
      </c>
      <c r="AI293" s="33">
        <f>IFERROR(VLOOKUP($C293, 'All Indicators - Breakdown'!$C:$HE, AI$1, FALSE), " ")</f>
        <v>4</v>
      </c>
      <c r="AJ293" s="33">
        <f>IFERROR(VLOOKUP($C293, 'All Indicators - Breakdown'!$C:$HZ, AJ$1, FALSE), " ")</f>
        <v>3</v>
      </c>
      <c r="AK293" s="33">
        <f>IFERROR(VLOOKUP($C293, 'All Indicators - Breakdown'!$C:$HZ, AK$1, FALSE), " ")</f>
        <v>1</v>
      </c>
      <c r="AL293" s="33">
        <f>IFERROR(VLOOKUP($C293, 'All Indicators - Breakdown'!$C:$HZ, AL$1, FALSE), " ")</f>
        <v>2</v>
      </c>
      <c r="AM293" s="33">
        <f>IFERROR(VLOOKUP($C293, 'All Indicators - Breakdown'!$C:$IU, AM$1, FALSE), " ")</f>
        <v>3</v>
      </c>
      <c r="AN293" s="33">
        <f>IFERROR(VLOOKUP($C293, 'All Indicators - Breakdown'!$C:$IU, AN$1, FALSE), " ")</f>
        <v>1</v>
      </c>
      <c r="AO293" s="33">
        <f>IFERROR(VLOOKUP($C293, 'All Indicators - Breakdown'!$C:$IU, AO$1, FALSE), " ")</f>
        <v>1</v>
      </c>
      <c r="AP293">
        <f t="shared" si="50"/>
        <v>5</v>
      </c>
      <c r="AQ293">
        <f t="shared" si="50"/>
        <v>5</v>
      </c>
      <c r="AR293">
        <f t="shared" si="50"/>
        <v>4</v>
      </c>
      <c r="AS293">
        <f t="shared" si="50"/>
        <v>4</v>
      </c>
      <c r="AT293">
        <f t="shared" si="50"/>
        <v>4</v>
      </c>
      <c r="AU293">
        <f t="shared" si="50"/>
        <v>4</v>
      </c>
      <c r="AV293">
        <f t="shared" si="50"/>
        <v>4</v>
      </c>
      <c r="AW293">
        <f t="shared" si="50"/>
        <v>4</v>
      </c>
      <c r="AX293">
        <f t="shared" si="50"/>
        <v>4</v>
      </c>
      <c r="AY293">
        <f t="shared" si="50"/>
        <v>4</v>
      </c>
      <c r="AZ293">
        <f t="shared" si="50"/>
        <v>4</v>
      </c>
      <c r="BA293">
        <f t="shared" si="50"/>
        <v>3</v>
      </c>
      <c r="BB293">
        <f t="shared" si="50"/>
        <v>3</v>
      </c>
      <c r="BC293">
        <f t="shared" si="50"/>
        <v>3</v>
      </c>
      <c r="BD293">
        <f t="shared" si="50"/>
        <v>3</v>
      </c>
      <c r="BE293">
        <f t="shared" si="50"/>
        <v>3</v>
      </c>
      <c r="BF293">
        <f t="shared" si="49"/>
        <v>3</v>
      </c>
      <c r="BG293">
        <f t="shared" si="49"/>
        <v>3</v>
      </c>
      <c r="BH293">
        <f t="shared" si="49"/>
        <v>2</v>
      </c>
      <c r="BI293">
        <f t="shared" si="49"/>
        <v>2</v>
      </c>
      <c r="BJ293">
        <f t="shared" si="49"/>
        <v>2</v>
      </c>
      <c r="BK293">
        <f t="shared" si="49"/>
        <v>2</v>
      </c>
      <c r="BL293">
        <f t="shared" si="49"/>
        <v>2</v>
      </c>
      <c r="BM293">
        <f t="shared" si="49"/>
        <v>2</v>
      </c>
      <c r="BN293">
        <f t="shared" si="49"/>
        <v>1</v>
      </c>
      <c r="BO293">
        <f t="shared" si="49"/>
        <v>1</v>
      </c>
      <c r="BP293">
        <f t="shared" si="49"/>
        <v>1</v>
      </c>
      <c r="BQ293">
        <f t="shared" si="49"/>
        <v>1</v>
      </c>
      <c r="BR293">
        <f t="shared" si="49"/>
        <v>1</v>
      </c>
      <c r="BS293">
        <f t="shared" si="49"/>
        <v>1</v>
      </c>
      <c r="BT293">
        <f t="shared" si="49"/>
        <v>1</v>
      </c>
      <c r="BU293">
        <f t="shared" ref="BU293:BY343" si="51">IFERROR(LARGE($F293:$AO293, BU$1), 0)</f>
        <v>1</v>
      </c>
      <c r="BV293">
        <f t="shared" si="51"/>
        <v>1</v>
      </c>
      <c r="BW293">
        <f t="shared" si="51"/>
        <v>1</v>
      </c>
      <c r="BX293">
        <f t="shared" si="51"/>
        <v>1</v>
      </c>
      <c r="BY293">
        <f t="shared" si="51"/>
        <v>0</v>
      </c>
    </row>
    <row r="294" spans="1:77" ht="16.3" thickTop="1" thickBot="1" x14ac:dyDescent="0.3">
      <c r="A294" s="16" t="s">
        <v>738</v>
      </c>
      <c r="B294" s="16" t="s">
        <v>739</v>
      </c>
      <c r="C294" s="16" t="s">
        <v>740</v>
      </c>
      <c r="D294" s="10">
        <f>VLOOKUP(C294, Overview!C$3:D$403, 2, FALSE)</f>
        <v>3</v>
      </c>
      <c r="E294" s="34">
        <f t="shared" si="46"/>
        <v>3.6</v>
      </c>
      <c r="F294" s="33">
        <f>IFERROR(VLOOKUP($C294, 'All Indicators - Breakdown'!$C:$GQ, F$1, FALSE), " ")</f>
        <v>5</v>
      </c>
      <c r="G294" s="33">
        <f>IFERROR(VLOOKUP($C294, 'All Indicators - Breakdown'!$C:$GQ, G$1, FALSE), " ")</f>
        <v>4</v>
      </c>
      <c r="H294" s="33">
        <f>IFERROR(VLOOKUP($C294, 'All Indicators - Breakdown'!$C:$GQ, H$1, FALSE), " ")</f>
        <v>3</v>
      </c>
      <c r="I294" s="33">
        <f>IFERROR(VLOOKUP($C294, 'All Indicators - Breakdown'!$C:$GQ, I$1, FALSE), " ")</f>
        <v>3</v>
      </c>
      <c r="J294" s="33">
        <f>IFERROR(VLOOKUP($C294, 'All Indicators - Breakdown'!$C:$GQ, J$1, FALSE), " ")</f>
        <v>3</v>
      </c>
      <c r="K294" s="33">
        <f>IFERROR(VLOOKUP($C294, 'All Indicators - Breakdown'!$C:$GQ, K$1, FALSE), " ")</f>
        <v>1</v>
      </c>
      <c r="L294" s="33">
        <f>IFERROR(VLOOKUP($C294, 'All Indicators - Breakdown'!$C:$GQ, L$1, FALSE), " ")</f>
        <v>1</v>
      </c>
      <c r="M294" s="33">
        <f>IFERROR(VLOOKUP($C294, 'All Indicators - Breakdown'!$C:$GQ, M$1, FALSE), " ")</f>
        <v>2</v>
      </c>
      <c r="N294" s="33" t="str">
        <f>IFERROR(VLOOKUP($C294, 'All Indicators - Breakdown'!$C:$GQ, N$1, FALSE), " ")</f>
        <v>N/A</v>
      </c>
      <c r="O294" s="33">
        <f>IFERROR(VLOOKUP($C294, 'All Indicators - Breakdown'!$C:$GQ, O$1, FALSE), " ")</f>
        <v>2</v>
      </c>
      <c r="P294" s="33">
        <f>IFERROR(VLOOKUP($C294, 'All Indicators - Breakdown'!$C:$GQ, P$1, FALSE), " ")</f>
        <v>2</v>
      </c>
      <c r="Q294" s="33">
        <f>IFERROR(VLOOKUP($C294, 'All Indicators - Breakdown'!$C:$GQ, Q$1, FALSE), " ")</f>
        <v>1</v>
      </c>
      <c r="R294" s="33">
        <f>IFERROR(VLOOKUP($C294, 'All Indicators - Breakdown'!$C:$GQ, R$1, FALSE), " ")</f>
        <v>2</v>
      </c>
      <c r="S294" s="33">
        <f>IFERROR(VLOOKUP($C294, 'All Indicators - Breakdown'!$C:$GQ, S$1, FALSE), " ")</f>
        <v>4</v>
      </c>
      <c r="T294" s="33">
        <f>IFERROR(VLOOKUP($C294, 'All Indicators - Breakdown'!$C:$GQ, T$1, FALSE), " ")</f>
        <v>2</v>
      </c>
      <c r="U294" s="33">
        <f>IFERROR(VLOOKUP($C294, 'All Indicators - Breakdown'!$C:$GQ, U$1, FALSE), " ")</f>
        <v>5</v>
      </c>
      <c r="V294" s="33">
        <f>IFERROR(VLOOKUP($C294, 'All Indicators - Breakdown'!$C:$GQ, V$1, FALSE), " ")</f>
        <v>1</v>
      </c>
      <c r="W294" s="33">
        <f>IFERROR(VLOOKUP($C294, 'All Indicators - Breakdown'!$C:$GQ, W$1, FALSE), " ")</f>
        <v>4</v>
      </c>
      <c r="X294" s="33">
        <f>IFERROR(VLOOKUP($C294, 'All Indicators - Breakdown'!$C:$GQ, X$1, FALSE), " ")</f>
        <v>1</v>
      </c>
      <c r="Y294" s="33">
        <f>IFERROR(VLOOKUP($C294, 'All Indicators - Breakdown'!$C:$GQ, Y$1, FALSE), " ")</f>
        <v>1</v>
      </c>
      <c r="Z294" s="33">
        <f>IFERROR(VLOOKUP($C294, 'All Indicators - Breakdown'!$C:$GQ, Z$1, FALSE), " ")</f>
        <v>3</v>
      </c>
      <c r="AA294" s="33">
        <f>IFERROR(VLOOKUP($C294, 'All Indicators - Breakdown'!$C:$GQ, AA$1, FALSE), " ")</f>
        <v>2</v>
      </c>
      <c r="AB294" s="33">
        <f>IFERROR(VLOOKUP($C294, 'All Indicators - Breakdown'!$C:$GQ, AB$1, FALSE), " ")</f>
        <v>3</v>
      </c>
      <c r="AC294" s="33">
        <f>IFERROR(VLOOKUP($C294, 'All Indicators - Breakdown'!$C:$GQ, AC$1, FALSE), " ")</f>
        <v>4</v>
      </c>
      <c r="AD294" s="33">
        <f>IFERROR(VLOOKUP($C294, 'All Indicators - Breakdown'!$C:$GQ, AD$1, FALSE), " ")</f>
        <v>1</v>
      </c>
      <c r="AE294" s="33">
        <f>IFERROR(VLOOKUP($C294, 'All Indicators - Breakdown'!$C:$HE, AE$1, FALSE), " ")</f>
        <v>4</v>
      </c>
      <c r="AF294" s="33">
        <f>IFERROR(VLOOKUP($C294, 'All Indicators - Breakdown'!$C:$HE, AF$1, FALSE), " ")</f>
        <v>2</v>
      </c>
      <c r="AG294" s="33">
        <f>IFERROR(VLOOKUP($C294, 'All Indicators - Breakdown'!$C:$HE, AG$1, FALSE), " ")</f>
        <v>4</v>
      </c>
      <c r="AH294" s="33">
        <f>IFERROR(VLOOKUP($C294, 'All Indicators - Breakdown'!$C:$HE, AH$1, FALSE), " ")</f>
        <v>2</v>
      </c>
      <c r="AI294" s="33">
        <f>IFERROR(VLOOKUP($C294, 'All Indicators - Breakdown'!$C:$HE, AI$1, FALSE), " ")</f>
        <v>2</v>
      </c>
      <c r="AJ294" s="33">
        <f>IFERROR(VLOOKUP($C294, 'All Indicators - Breakdown'!$C:$HZ, AJ$1, FALSE), " ")</f>
        <v>5</v>
      </c>
      <c r="AK294" s="33">
        <f>IFERROR(VLOOKUP($C294, 'All Indicators - Breakdown'!$C:$HZ, AK$1, FALSE), " ")</f>
        <v>3</v>
      </c>
      <c r="AL294" s="33">
        <f>IFERROR(VLOOKUP($C294, 'All Indicators - Breakdown'!$C:$HZ, AL$1, FALSE), " ")</f>
        <v>1</v>
      </c>
      <c r="AM294" s="33">
        <f>IFERROR(VLOOKUP($C294, 'All Indicators - Breakdown'!$C:$IU, AM$1, FALSE), " ")</f>
        <v>1</v>
      </c>
      <c r="AN294" s="33">
        <f>IFERROR(VLOOKUP($C294, 'All Indicators - Breakdown'!$C:$IU, AN$1, FALSE), " ")</f>
        <v>1</v>
      </c>
      <c r="AO294" s="33">
        <f>IFERROR(VLOOKUP($C294, 'All Indicators - Breakdown'!$C:$IU, AO$1, FALSE), " ")</f>
        <v>1</v>
      </c>
      <c r="AP294">
        <f t="shared" si="50"/>
        <v>5</v>
      </c>
      <c r="AQ294">
        <f t="shared" si="50"/>
        <v>5</v>
      </c>
      <c r="AR294">
        <f t="shared" si="50"/>
        <v>5</v>
      </c>
      <c r="AS294">
        <f t="shared" si="50"/>
        <v>4</v>
      </c>
      <c r="AT294">
        <f t="shared" si="50"/>
        <v>4</v>
      </c>
      <c r="AU294">
        <f t="shared" si="50"/>
        <v>4</v>
      </c>
      <c r="AV294">
        <f t="shared" si="50"/>
        <v>4</v>
      </c>
      <c r="AW294">
        <f t="shared" si="50"/>
        <v>4</v>
      </c>
      <c r="AX294">
        <f t="shared" si="50"/>
        <v>4</v>
      </c>
      <c r="AY294">
        <f t="shared" si="50"/>
        <v>3</v>
      </c>
      <c r="AZ294">
        <f t="shared" si="50"/>
        <v>3</v>
      </c>
      <c r="BA294">
        <f t="shared" si="50"/>
        <v>3</v>
      </c>
      <c r="BB294">
        <f t="shared" si="50"/>
        <v>3</v>
      </c>
      <c r="BC294">
        <f t="shared" si="50"/>
        <v>3</v>
      </c>
      <c r="BD294">
        <f t="shared" si="50"/>
        <v>3</v>
      </c>
      <c r="BE294">
        <f t="shared" si="50"/>
        <v>2</v>
      </c>
      <c r="BF294">
        <f t="shared" si="49"/>
        <v>2</v>
      </c>
      <c r="BG294">
        <f t="shared" si="49"/>
        <v>2</v>
      </c>
      <c r="BH294">
        <f t="shared" si="49"/>
        <v>2</v>
      </c>
      <c r="BI294">
        <f t="shared" si="49"/>
        <v>2</v>
      </c>
      <c r="BJ294">
        <f t="shared" si="49"/>
        <v>2</v>
      </c>
      <c r="BK294">
        <f t="shared" si="49"/>
        <v>2</v>
      </c>
      <c r="BL294">
        <f t="shared" si="49"/>
        <v>2</v>
      </c>
      <c r="BM294">
        <f t="shared" si="49"/>
        <v>2</v>
      </c>
      <c r="BN294">
        <f t="shared" si="49"/>
        <v>1</v>
      </c>
      <c r="BO294">
        <f t="shared" si="49"/>
        <v>1</v>
      </c>
      <c r="BP294">
        <f t="shared" si="49"/>
        <v>1</v>
      </c>
      <c r="BQ294">
        <f t="shared" si="49"/>
        <v>1</v>
      </c>
      <c r="BR294">
        <f t="shared" si="49"/>
        <v>1</v>
      </c>
      <c r="BS294">
        <f t="shared" si="49"/>
        <v>1</v>
      </c>
      <c r="BT294">
        <f t="shared" si="49"/>
        <v>1</v>
      </c>
      <c r="BU294">
        <f t="shared" si="51"/>
        <v>1</v>
      </c>
      <c r="BV294">
        <f t="shared" si="51"/>
        <v>1</v>
      </c>
      <c r="BW294">
        <f t="shared" si="51"/>
        <v>1</v>
      </c>
      <c r="BX294">
        <f t="shared" si="51"/>
        <v>1</v>
      </c>
      <c r="BY294">
        <f t="shared" si="51"/>
        <v>0</v>
      </c>
    </row>
    <row r="295" spans="1:77" ht="16.3" thickTop="1" thickBot="1" x14ac:dyDescent="0.3">
      <c r="A295" s="16" t="s">
        <v>738</v>
      </c>
      <c r="B295" s="16" t="s">
        <v>741</v>
      </c>
      <c r="C295" s="16" t="s">
        <v>742</v>
      </c>
      <c r="D295" s="10">
        <f>VLOOKUP(C295, Overview!C$3:D$403, 2, FALSE)</f>
        <v>3</v>
      </c>
      <c r="E295" s="34">
        <f t="shared" si="46"/>
        <v>3.6</v>
      </c>
      <c r="F295" s="33">
        <f>IFERROR(VLOOKUP($C295, 'All Indicators - Breakdown'!$C:$GQ, F$1, FALSE), " ")</f>
        <v>5</v>
      </c>
      <c r="G295" s="33">
        <f>IFERROR(VLOOKUP($C295, 'All Indicators - Breakdown'!$C:$GQ, G$1, FALSE), " ")</f>
        <v>4</v>
      </c>
      <c r="H295" s="33">
        <f>IFERROR(VLOOKUP($C295, 'All Indicators - Breakdown'!$C:$GQ, H$1, FALSE), " ")</f>
        <v>4</v>
      </c>
      <c r="I295" s="33">
        <f>IFERROR(VLOOKUP($C295, 'All Indicators - Breakdown'!$C:$GQ, I$1, FALSE), " ")</f>
        <v>4</v>
      </c>
      <c r="J295" s="33">
        <f>IFERROR(VLOOKUP($C295, 'All Indicators - Breakdown'!$C:$GQ, J$1, FALSE), " ")</f>
        <v>3</v>
      </c>
      <c r="K295" s="33">
        <f>IFERROR(VLOOKUP($C295, 'All Indicators - Breakdown'!$C:$GQ, K$1, FALSE), " ")</f>
        <v>2</v>
      </c>
      <c r="L295" s="33">
        <f>IFERROR(VLOOKUP($C295, 'All Indicators - Breakdown'!$C:$GQ, L$1, FALSE), " ")</f>
        <v>2</v>
      </c>
      <c r="M295" s="33">
        <f>IFERROR(VLOOKUP($C295, 'All Indicators - Breakdown'!$C:$GQ, M$1, FALSE), " ")</f>
        <v>3</v>
      </c>
      <c r="N295" s="33" t="str">
        <f>IFERROR(VLOOKUP($C295, 'All Indicators - Breakdown'!$C:$GQ, N$1, FALSE), " ")</f>
        <v>N/A</v>
      </c>
      <c r="O295" s="33">
        <f>IFERROR(VLOOKUP($C295, 'All Indicators - Breakdown'!$C:$GQ, O$1, FALSE), " ")</f>
        <v>2</v>
      </c>
      <c r="P295" s="33">
        <f>IFERROR(VLOOKUP($C295, 'All Indicators - Breakdown'!$C:$GQ, P$1, FALSE), " ")</f>
        <v>2</v>
      </c>
      <c r="Q295" s="33">
        <f>IFERROR(VLOOKUP($C295, 'All Indicators - Breakdown'!$C:$GQ, Q$1, FALSE), " ")</f>
        <v>2</v>
      </c>
      <c r="R295" s="33">
        <f>IFERROR(VLOOKUP($C295, 'All Indicators - Breakdown'!$C:$GQ, R$1, FALSE), " ")</f>
        <v>2</v>
      </c>
      <c r="S295" s="33">
        <f>IFERROR(VLOOKUP($C295, 'All Indicators - Breakdown'!$C:$GQ, S$1, FALSE), " ")</f>
        <v>3</v>
      </c>
      <c r="T295" s="33">
        <f>IFERROR(VLOOKUP($C295, 'All Indicators - Breakdown'!$C:$GQ, T$1, FALSE), " ")</f>
        <v>2</v>
      </c>
      <c r="U295" s="33">
        <f>IFERROR(VLOOKUP($C295, 'All Indicators - Breakdown'!$C:$GQ, U$1, FALSE), " ")</f>
        <v>3</v>
      </c>
      <c r="V295" s="33">
        <f>IFERROR(VLOOKUP($C295, 'All Indicators - Breakdown'!$C:$GQ, V$1, FALSE), " ")</f>
        <v>1</v>
      </c>
      <c r="W295" s="33">
        <f>IFERROR(VLOOKUP($C295, 'All Indicators - Breakdown'!$C:$GQ, W$1, FALSE), " ")</f>
        <v>4</v>
      </c>
      <c r="X295" s="33">
        <f>IFERROR(VLOOKUP($C295, 'All Indicators - Breakdown'!$C:$GQ, X$1, FALSE), " ")</f>
        <v>1</v>
      </c>
      <c r="Y295" s="33">
        <f>IFERROR(VLOOKUP($C295, 'All Indicators - Breakdown'!$C:$GQ, Y$1, FALSE), " ")</f>
        <v>3</v>
      </c>
      <c r="Z295" s="33">
        <f>IFERROR(VLOOKUP($C295, 'All Indicators - Breakdown'!$C:$GQ, Z$1, FALSE), " ")</f>
        <v>3</v>
      </c>
      <c r="AA295" s="33">
        <f>IFERROR(VLOOKUP($C295, 'All Indicators - Breakdown'!$C:$GQ, AA$1, FALSE), " ")</f>
        <v>1</v>
      </c>
      <c r="AB295" s="33">
        <f>IFERROR(VLOOKUP($C295, 'All Indicators - Breakdown'!$C:$GQ, AB$1, FALSE), " ")</f>
        <v>3</v>
      </c>
      <c r="AC295" s="33">
        <f>IFERROR(VLOOKUP($C295, 'All Indicators - Breakdown'!$C:$GQ, AC$1, FALSE), " ")</f>
        <v>4</v>
      </c>
      <c r="AD295" s="33">
        <f>IFERROR(VLOOKUP($C295, 'All Indicators - Breakdown'!$C:$GQ, AD$1, FALSE), " ")</f>
        <v>1</v>
      </c>
      <c r="AE295" s="33">
        <f>IFERROR(VLOOKUP($C295, 'All Indicators - Breakdown'!$C:$HE, AE$1, FALSE), " ")</f>
        <v>3</v>
      </c>
      <c r="AF295" s="33">
        <f>IFERROR(VLOOKUP($C295, 'All Indicators - Breakdown'!$C:$HE, AF$1, FALSE), " ")</f>
        <v>3</v>
      </c>
      <c r="AG295" s="33">
        <f>IFERROR(VLOOKUP($C295, 'All Indicators - Breakdown'!$C:$HE, AG$1, FALSE), " ")</f>
        <v>4</v>
      </c>
      <c r="AH295" s="33">
        <f>IFERROR(VLOOKUP($C295, 'All Indicators - Breakdown'!$C:$HE, AH$1, FALSE), " ")</f>
        <v>3</v>
      </c>
      <c r="AI295" s="33">
        <f>IFERROR(VLOOKUP($C295, 'All Indicators - Breakdown'!$C:$HE, AI$1, FALSE), " ")</f>
        <v>3</v>
      </c>
      <c r="AJ295" s="33">
        <f>IFERROR(VLOOKUP($C295, 'All Indicators - Breakdown'!$C:$HZ, AJ$1, FALSE), " ")</f>
        <v>5</v>
      </c>
      <c r="AK295" s="33">
        <f>IFERROR(VLOOKUP($C295, 'All Indicators - Breakdown'!$C:$HZ, AK$1, FALSE), " ")</f>
        <v>2</v>
      </c>
      <c r="AL295" s="33">
        <f>IFERROR(VLOOKUP($C295, 'All Indicators - Breakdown'!$C:$HZ, AL$1, FALSE), " ")</f>
        <v>1</v>
      </c>
      <c r="AM295" s="33">
        <f>IFERROR(VLOOKUP($C295, 'All Indicators - Breakdown'!$C:$IU, AM$1, FALSE), " ")</f>
        <v>1</v>
      </c>
      <c r="AN295" s="33">
        <f>IFERROR(VLOOKUP($C295, 'All Indicators - Breakdown'!$C:$IU, AN$1, FALSE), " ")</f>
        <v>1</v>
      </c>
      <c r="AO295" s="33">
        <f>IFERROR(VLOOKUP($C295, 'All Indicators - Breakdown'!$C:$IU, AO$1, FALSE), " ")</f>
        <v>1</v>
      </c>
      <c r="AP295">
        <f t="shared" si="50"/>
        <v>5</v>
      </c>
      <c r="AQ295">
        <f t="shared" si="50"/>
        <v>5</v>
      </c>
      <c r="AR295">
        <f t="shared" si="50"/>
        <v>4</v>
      </c>
      <c r="AS295">
        <f t="shared" si="50"/>
        <v>4</v>
      </c>
      <c r="AT295">
        <f t="shared" si="50"/>
        <v>4</v>
      </c>
      <c r="AU295">
        <f t="shared" si="50"/>
        <v>4</v>
      </c>
      <c r="AV295">
        <f t="shared" si="50"/>
        <v>4</v>
      </c>
      <c r="AW295">
        <f t="shared" si="50"/>
        <v>4</v>
      </c>
      <c r="AX295">
        <f t="shared" si="50"/>
        <v>3</v>
      </c>
      <c r="AY295">
        <f t="shared" si="50"/>
        <v>3</v>
      </c>
      <c r="AZ295">
        <f t="shared" si="50"/>
        <v>3</v>
      </c>
      <c r="BA295">
        <f t="shared" si="50"/>
        <v>3</v>
      </c>
      <c r="BB295">
        <f t="shared" si="50"/>
        <v>3</v>
      </c>
      <c r="BC295">
        <f t="shared" si="50"/>
        <v>3</v>
      </c>
      <c r="BD295">
        <f t="shared" si="50"/>
        <v>3</v>
      </c>
      <c r="BE295">
        <f t="shared" si="50"/>
        <v>3</v>
      </c>
      <c r="BF295">
        <f t="shared" si="49"/>
        <v>3</v>
      </c>
      <c r="BG295">
        <f t="shared" si="49"/>
        <v>3</v>
      </c>
      <c r="BH295">
        <f t="shared" si="49"/>
        <v>3</v>
      </c>
      <c r="BI295">
        <f t="shared" si="49"/>
        <v>2</v>
      </c>
      <c r="BJ295">
        <f t="shared" si="49"/>
        <v>2</v>
      </c>
      <c r="BK295">
        <f t="shared" si="49"/>
        <v>2</v>
      </c>
      <c r="BL295">
        <f t="shared" si="49"/>
        <v>2</v>
      </c>
      <c r="BM295">
        <f t="shared" si="49"/>
        <v>2</v>
      </c>
      <c r="BN295">
        <f t="shared" si="49"/>
        <v>2</v>
      </c>
      <c r="BO295">
        <f t="shared" si="49"/>
        <v>2</v>
      </c>
      <c r="BP295">
        <f t="shared" si="49"/>
        <v>2</v>
      </c>
      <c r="BQ295">
        <f t="shared" si="49"/>
        <v>1</v>
      </c>
      <c r="BR295">
        <f t="shared" si="49"/>
        <v>1</v>
      </c>
      <c r="BS295">
        <f t="shared" si="49"/>
        <v>1</v>
      </c>
      <c r="BT295">
        <f t="shared" si="49"/>
        <v>1</v>
      </c>
      <c r="BU295">
        <f t="shared" si="51"/>
        <v>1</v>
      </c>
      <c r="BV295">
        <f t="shared" si="51"/>
        <v>1</v>
      </c>
      <c r="BW295">
        <f t="shared" si="51"/>
        <v>1</v>
      </c>
      <c r="BX295">
        <f t="shared" si="51"/>
        <v>1</v>
      </c>
      <c r="BY295">
        <f t="shared" si="51"/>
        <v>0</v>
      </c>
    </row>
    <row r="296" spans="1:77" ht="16.3" thickTop="1" thickBot="1" x14ac:dyDescent="0.3">
      <c r="A296" s="16" t="s">
        <v>738</v>
      </c>
      <c r="B296" s="16" t="s">
        <v>743</v>
      </c>
      <c r="C296" s="16" t="s">
        <v>744</v>
      </c>
      <c r="D296" s="10">
        <f>VLOOKUP(C296, Overview!C$3:D$403, 2, FALSE)</f>
        <v>3</v>
      </c>
      <c r="E296" s="34">
        <f t="shared" si="46"/>
        <v>3.2</v>
      </c>
      <c r="F296" s="33">
        <f>IFERROR(VLOOKUP($C296, 'All Indicators - Breakdown'!$C:$GQ, F$1, FALSE), " ")</f>
        <v>5</v>
      </c>
      <c r="G296" s="33">
        <f>IFERROR(VLOOKUP($C296, 'All Indicators - Breakdown'!$C:$GQ, G$1, FALSE), " ")</f>
        <v>5</v>
      </c>
      <c r="H296" s="33">
        <f>IFERROR(VLOOKUP($C296, 'All Indicators - Breakdown'!$C:$GQ, H$1, FALSE), " ")</f>
        <v>3</v>
      </c>
      <c r="I296" s="33">
        <f>IFERROR(VLOOKUP($C296, 'All Indicators - Breakdown'!$C:$GQ, I$1, FALSE), " ")</f>
        <v>3</v>
      </c>
      <c r="J296" s="33">
        <f>IFERROR(VLOOKUP($C296, 'All Indicators - Breakdown'!$C:$GQ, J$1, FALSE), " ")</f>
        <v>3</v>
      </c>
      <c r="K296" s="33">
        <f>IFERROR(VLOOKUP($C296, 'All Indicators - Breakdown'!$C:$GQ, K$1, FALSE), " ")</f>
        <v>1</v>
      </c>
      <c r="L296" s="33">
        <f>IFERROR(VLOOKUP($C296, 'All Indicators - Breakdown'!$C:$GQ, L$1, FALSE), " ")</f>
        <v>1</v>
      </c>
      <c r="M296" s="33">
        <f>IFERROR(VLOOKUP($C296, 'All Indicators - Breakdown'!$C:$GQ, M$1, FALSE), " ")</f>
        <v>2</v>
      </c>
      <c r="N296" s="33" t="str">
        <f>IFERROR(VLOOKUP($C296, 'All Indicators - Breakdown'!$C:$GQ, N$1, FALSE), " ")</f>
        <v>N/A</v>
      </c>
      <c r="O296" s="33">
        <f>IFERROR(VLOOKUP($C296, 'All Indicators - Breakdown'!$C:$GQ, O$1, FALSE), " ")</f>
        <v>2</v>
      </c>
      <c r="P296" s="33">
        <f>IFERROR(VLOOKUP($C296, 'All Indicators - Breakdown'!$C:$GQ, P$1, FALSE), " ")</f>
        <v>2</v>
      </c>
      <c r="Q296" s="33">
        <f>IFERROR(VLOOKUP($C296, 'All Indicators - Breakdown'!$C:$GQ, Q$1, FALSE), " ")</f>
        <v>1</v>
      </c>
      <c r="R296" s="33">
        <f>IFERROR(VLOOKUP($C296, 'All Indicators - Breakdown'!$C:$GQ, R$1, FALSE), " ")</f>
        <v>2</v>
      </c>
      <c r="S296" s="33">
        <f>IFERROR(VLOOKUP($C296, 'All Indicators - Breakdown'!$C:$GQ, S$1, FALSE), " ")</f>
        <v>2</v>
      </c>
      <c r="T296" s="33">
        <f>IFERROR(VLOOKUP($C296, 'All Indicators - Breakdown'!$C:$GQ, T$1, FALSE), " ")</f>
        <v>1</v>
      </c>
      <c r="U296" s="33">
        <f>IFERROR(VLOOKUP($C296, 'All Indicators - Breakdown'!$C:$GQ, U$1, FALSE), " ")</f>
        <v>1</v>
      </c>
      <c r="V296" s="33">
        <f>IFERROR(VLOOKUP($C296, 'All Indicators - Breakdown'!$C:$GQ, V$1, FALSE), " ")</f>
        <v>1</v>
      </c>
      <c r="W296" s="33">
        <f>IFERROR(VLOOKUP($C296, 'All Indicators - Breakdown'!$C:$GQ, W$1, FALSE), " ")</f>
        <v>4</v>
      </c>
      <c r="X296" s="33">
        <f>IFERROR(VLOOKUP($C296, 'All Indicators - Breakdown'!$C:$GQ, X$1, FALSE), " ")</f>
        <v>1</v>
      </c>
      <c r="Y296" s="33">
        <f>IFERROR(VLOOKUP($C296, 'All Indicators - Breakdown'!$C:$GQ, Y$1, FALSE), " ")</f>
        <v>1</v>
      </c>
      <c r="Z296" s="33">
        <f>IFERROR(VLOOKUP($C296, 'All Indicators - Breakdown'!$C:$GQ, Z$1, FALSE), " ")</f>
        <v>3</v>
      </c>
      <c r="AA296" s="33">
        <f>IFERROR(VLOOKUP($C296, 'All Indicators - Breakdown'!$C:$GQ, AA$1, FALSE), " ")</f>
        <v>2</v>
      </c>
      <c r="AB296" s="33">
        <f>IFERROR(VLOOKUP($C296, 'All Indicators - Breakdown'!$C:$GQ, AB$1, FALSE), " ")</f>
        <v>2</v>
      </c>
      <c r="AC296" s="33">
        <f>IFERROR(VLOOKUP($C296, 'All Indicators - Breakdown'!$C:$GQ, AC$1, FALSE), " ")</f>
        <v>2</v>
      </c>
      <c r="AD296" s="33">
        <f>IFERROR(VLOOKUP($C296, 'All Indicators - Breakdown'!$C:$GQ, AD$1, FALSE), " ")</f>
        <v>1</v>
      </c>
      <c r="AE296" s="33">
        <f>IFERROR(VLOOKUP($C296, 'All Indicators - Breakdown'!$C:$HE, AE$1, FALSE), " ")</f>
        <v>4</v>
      </c>
      <c r="AF296" s="33">
        <f>IFERROR(VLOOKUP($C296, 'All Indicators - Breakdown'!$C:$HE, AF$1, FALSE), " ")</f>
        <v>3</v>
      </c>
      <c r="AG296" s="33">
        <f>IFERROR(VLOOKUP($C296, 'All Indicators - Breakdown'!$C:$HE, AG$1, FALSE), " ")</f>
        <v>4</v>
      </c>
      <c r="AH296" s="33">
        <f>IFERROR(VLOOKUP($C296, 'All Indicators - Breakdown'!$C:$HE, AH$1, FALSE), " ")</f>
        <v>3</v>
      </c>
      <c r="AI296" s="33">
        <f>IFERROR(VLOOKUP($C296, 'All Indicators - Breakdown'!$C:$HE, AI$1, FALSE), " ")</f>
        <v>3</v>
      </c>
      <c r="AJ296" s="33">
        <f>IFERROR(VLOOKUP($C296, 'All Indicators - Breakdown'!$C:$HZ, AJ$1, FALSE), " ")</f>
        <v>4</v>
      </c>
      <c r="AK296" s="33">
        <f>IFERROR(VLOOKUP($C296, 'All Indicators - Breakdown'!$C:$HZ, AK$1, FALSE), " ")</f>
        <v>2</v>
      </c>
      <c r="AL296" s="33">
        <f>IFERROR(VLOOKUP($C296, 'All Indicators - Breakdown'!$C:$HZ, AL$1, FALSE), " ")</f>
        <v>2</v>
      </c>
      <c r="AM296" s="33">
        <f>IFERROR(VLOOKUP($C296, 'All Indicators - Breakdown'!$C:$IU, AM$1, FALSE), " ")</f>
        <v>1</v>
      </c>
      <c r="AN296" s="33">
        <f>IFERROR(VLOOKUP($C296, 'All Indicators - Breakdown'!$C:$IU, AN$1, FALSE), " ")</f>
        <v>1</v>
      </c>
      <c r="AO296" s="33">
        <f>IFERROR(VLOOKUP($C296, 'All Indicators - Breakdown'!$C:$IU, AO$1, FALSE), " ")</f>
        <v>1</v>
      </c>
      <c r="AP296">
        <f t="shared" si="50"/>
        <v>5</v>
      </c>
      <c r="AQ296">
        <f t="shared" si="50"/>
        <v>5</v>
      </c>
      <c r="AR296">
        <f t="shared" si="50"/>
        <v>4</v>
      </c>
      <c r="AS296">
        <f t="shared" si="50"/>
        <v>4</v>
      </c>
      <c r="AT296">
        <f t="shared" si="50"/>
        <v>4</v>
      </c>
      <c r="AU296">
        <f t="shared" si="50"/>
        <v>4</v>
      </c>
      <c r="AV296">
        <f t="shared" si="50"/>
        <v>3</v>
      </c>
      <c r="AW296">
        <f t="shared" si="50"/>
        <v>3</v>
      </c>
      <c r="AX296">
        <f t="shared" si="50"/>
        <v>3</v>
      </c>
      <c r="AY296">
        <f t="shared" si="50"/>
        <v>3</v>
      </c>
      <c r="AZ296">
        <f t="shared" si="50"/>
        <v>3</v>
      </c>
      <c r="BA296">
        <f t="shared" si="50"/>
        <v>3</v>
      </c>
      <c r="BB296">
        <f t="shared" si="50"/>
        <v>3</v>
      </c>
      <c r="BC296">
        <f t="shared" si="50"/>
        <v>2</v>
      </c>
      <c r="BD296">
        <f t="shared" si="50"/>
        <v>2</v>
      </c>
      <c r="BE296">
        <f t="shared" si="50"/>
        <v>2</v>
      </c>
      <c r="BF296">
        <f t="shared" si="49"/>
        <v>2</v>
      </c>
      <c r="BG296">
        <f t="shared" si="49"/>
        <v>2</v>
      </c>
      <c r="BH296">
        <f t="shared" si="49"/>
        <v>2</v>
      </c>
      <c r="BI296">
        <f t="shared" si="49"/>
        <v>2</v>
      </c>
      <c r="BJ296">
        <f t="shared" si="49"/>
        <v>2</v>
      </c>
      <c r="BK296">
        <f t="shared" si="49"/>
        <v>2</v>
      </c>
      <c r="BL296">
        <f t="shared" si="49"/>
        <v>2</v>
      </c>
      <c r="BM296">
        <f t="shared" si="49"/>
        <v>1</v>
      </c>
      <c r="BN296">
        <f t="shared" si="49"/>
        <v>1</v>
      </c>
      <c r="BO296">
        <f t="shared" si="49"/>
        <v>1</v>
      </c>
      <c r="BP296">
        <f t="shared" si="49"/>
        <v>1</v>
      </c>
      <c r="BQ296">
        <f t="shared" si="49"/>
        <v>1</v>
      </c>
      <c r="BR296">
        <f t="shared" si="49"/>
        <v>1</v>
      </c>
      <c r="BS296">
        <f t="shared" si="49"/>
        <v>1</v>
      </c>
      <c r="BT296">
        <f t="shared" si="49"/>
        <v>1</v>
      </c>
      <c r="BU296">
        <f t="shared" si="51"/>
        <v>1</v>
      </c>
      <c r="BV296">
        <f t="shared" si="51"/>
        <v>1</v>
      </c>
      <c r="BW296">
        <f t="shared" si="51"/>
        <v>1</v>
      </c>
      <c r="BX296">
        <f t="shared" si="51"/>
        <v>1</v>
      </c>
      <c r="BY296">
        <f t="shared" si="51"/>
        <v>0</v>
      </c>
    </row>
    <row r="297" spans="1:77" ht="16.3" thickTop="1" thickBot="1" x14ac:dyDescent="0.3">
      <c r="A297" s="16" t="s">
        <v>738</v>
      </c>
      <c r="B297" s="16" t="s">
        <v>745</v>
      </c>
      <c r="C297" s="16" t="s">
        <v>746</v>
      </c>
      <c r="D297" s="10">
        <f>VLOOKUP(C297, Overview!C$3:D$403, 2, FALSE)</f>
        <v>3</v>
      </c>
      <c r="E297" s="34">
        <f t="shared" si="46"/>
        <v>3.7</v>
      </c>
      <c r="F297" s="33">
        <f>IFERROR(VLOOKUP($C297, 'All Indicators - Breakdown'!$C:$GQ, F$1, FALSE), " ")</f>
        <v>5</v>
      </c>
      <c r="G297" s="33">
        <f>IFERROR(VLOOKUP($C297, 'All Indicators - Breakdown'!$C:$GQ, G$1, FALSE), " ")</f>
        <v>5</v>
      </c>
      <c r="H297" s="33">
        <f>IFERROR(VLOOKUP($C297, 'All Indicators - Breakdown'!$C:$GQ, H$1, FALSE), " ")</f>
        <v>4</v>
      </c>
      <c r="I297" s="33">
        <f>IFERROR(VLOOKUP($C297, 'All Indicators - Breakdown'!$C:$GQ, I$1, FALSE), " ")</f>
        <v>4</v>
      </c>
      <c r="J297" s="33">
        <f>IFERROR(VLOOKUP($C297, 'All Indicators - Breakdown'!$C:$GQ, J$1, FALSE), " ")</f>
        <v>2</v>
      </c>
      <c r="K297" s="33">
        <f>IFERROR(VLOOKUP($C297, 'All Indicators - Breakdown'!$C:$GQ, K$1, FALSE), " ")</f>
        <v>3</v>
      </c>
      <c r="L297" s="33">
        <f>IFERROR(VLOOKUP($C297, 'All Indicators - Breakdown'!$C:$GQ, L$1, FALSE), " ")</f>
        <v>3</v>
      </c>
      <c r="M297" s="33">
        <f>IFERROR(VLOOKUP($C297, 'All Indicators - Breakdown'!$C:$GQ, M$1, FALSE), " ")</f>
        <v>3</v>
      </c>
      <c r="N297" s="33" t="str">
        <f>IFERROR(VLOOKUP($C297, 'All Indicators - Breakdown'!$C:$GQ, N$1, FALSE), " ")</f>
        <v>N/A</v>
      </c>
      <c r="O297" s="33">
        <f>IFERROR(VLOOKUP($C297, 'All Indicators - Breakdown'!$C:$GQ, O$1, FALSE), " ")</f>
        <v>2</v>
      </c>
      <c r="P297" s="33">
        <f>IFERROR(VLOOKUP($C297, 'All Indicators - Breakdown'!$C:$GQ, P$1, FALSE), " ")</f>
        <v>1</v>
      </c>
      <c r="Q297" s="33">
        <f>IFERROR(VLOOKUP($C297, 'All Indicators - Breakdown'!$C:$GQ, Q$1, FALSE), " ")</f>
        <v>2</v>
      </c>
      <c r="R297" s="33">
        <f>IFERROR(VLOOKUP($C297, 'All Indicators - Breakdown'!$C:$GQ, R$1, FALSE), " ")</f>
        <v>2</v>
      </c>
      <c r="S297" s="33">
        <f>IFERROR(VLOOKUP($C297, 'All Indicators - Breakdown'!$C:$GQ, S$1, FALSE), " ")</f>
        <v>3</v>
      </c>
      <c r="T297" s="33">
        <f>IFERROR(VLOOKUP($C297, 'All Indicators - Breakdown'!$C:$GQ, T$1, FALSE), " ")</f>
        <v>2</v>
      </c>
      <c r="U297" s="33">
        <f>IFERROR(VLOOKUP($C297, 'All Indicators - Breakdown'!$C:$GQ, U$1, FALSE), " ")</f>
        <v>3</v>
      </c>
      <c r="V297" s="33">
        <f>IFERROR(VLOOKUP($C297, 'All Indicators - Breakdown'!$C:$GQ, V$1, FALSE), " ")</f>
        <v>1</v>
      </c>
      <c r="W297" s="33">
        <f>IFERROR(VLOOKUP($C297, 'All Indicators - Breakdown'!$C:$GQ, W$1, FALSE), " ")</f>
        <v>3</v>
      </c>
      <c r="X297" s="33">
        <f>IFERROR(VLOOKUP($C297, 'All Indicators - Breakdown'!$C:$GQ, X$1, FALSE), " ")</f>
        <v>1</v>
      </c>
      <c r="Y297" s="33">
        <f>IFERROR(VLOOKUP($C297, 'All Indicators - Breakdown'!$C:$GQ, Y$1, FALSE), " ")</f>
        <v>5</v>
      </c>
      <c r="Z297" s="33">
        <f>IFERROR(VLOOKUP($C297, 'All Indicators - Breakdown'!$C:$GQ, Z$1, FALSE), " ")</f>
        <v>1</v>
      </c>
      <c r="AA297" s="33">
        <f>IFERROR(VLOOKUP($C297, 'All Indicators - Breakdown'!$C:$GQ, AA$1, FALSE), " ")</f>
        <v>3</v>
      </c>
      <c r="AB297" s="33">
        <f>IFERROR(VLOOKUP($C297, 'All Indicators - Breakdown'!$C:$GQ, AB$1, FALSE), " ")</f>
        <v>3</v>
      </c>
      <c r="AC297" s="33">
        <f>IFERROR(VLOOKUP($C297, 'All Indicators - Breakdown'!$C:$GQ, AC$1, FALSE), " ")</f>
        <v>5</v>
      </c>
      <c r="AD297" s="33">
        <f>IFERROR(VLOOKUP($C297, 'All Indicators - Breakdown'!$C:$GQ, AD$1, FALSE), " ")</f>
        <v>1</v>
      </c>
      <c r="AE297" s="33">
        <f>IFERROR(VLOOKUP($C297, 'All Indicators - Breakdown'!$C:$HE, AE$1, FALSE), " ")</f>
        <v>3</v>
      </c>
      <c r="AF297" s="33">
        <f>IFERROR(VLOOKUP($C297, 'All Indicators - Breakdown'!$C:$HE, AF$1, FALSE), " ")</f>
        <v>3</v>
      </c>
      <c r="AG297" s="33">
        <f>IFERROR(VLOOKUP($C297, 'All Indicators - Breakdown'!$C:$HE, AG$1, FALSE), " ")</f>
        <v>4</v>
      </c>
      <c r="AH297" s="33">
        <f>IFERROR(VLOOKUP($C297, 'All Indicators - Breakdown'!$C:$HE, AH$1, FALSE), " ")</f>
        <v>3</v>
      </c>
      <c r="AI297" s="33">
        <f>IFERROR(VLOOKUP($C297, 'All Indicators - Breakdown'!$C:$HE, AI$1, FALSE), " ")</f>
        <v>3</v>
      </c>
      <c r="AJ297" s="33">
        <f>IFERROR(VLOOKUP($C297, 'All Indicators - Breakdown'!$C:$HZ, AJ$1, FALSE), " ")</f>
        <v>4</v>
      </c>
      <c r="AK297" s="33">
        <f>IFERROR(VLOOKUP($C297, 'All Indicators - Breakdown'!$C:$HZ, AK$1, FALSE), " ")</f>
        <v>2</v>
      </c>
      <c r="AL297" s="33">
        <f>IFERROR(VLOOKUP($C297, 'All Indicators - Breakdown'!$C:$HZ, AL$1, FALSE), " ")</f>
        <v>1</v>
      </c>
      <c r="AM297" s="33">
        <f>IFERROR(VLOOKUP($C297, 'All Indicators - Breakdown'!$C:$IU, AM$1, FALSE), " ")</f>
        <v>1</v>
      </c>
      <c r="AN297" s="33">
        <f>IFERROR(VLOOKUP($C297, 'All Indicators - Breakdown'!$C:$IU, AN$1, FALSE), " ")</f>
        <v>1</v>
      </c>
      <c r="AO297" s="33">
        <f>IFERROR(VLOOKUP($C297, 'All Indicators - Breakdown'!$C:$IU, AO$1, FALSE), " ")</f>
        <v>1</v>
      </c>
      <c r="AP297">
        <f t="shared" si="50"/>
        <v>5</v>
      </c>
      <c r="AQ297">
        <f t="shared" si="50"/>
        <v>5</v>
      </c>
      <c r="AR297">
        <f t="shared" si="50"/>
        <v>5</v>
      </c>
      <c r="AS297">
        <f t="shared" si="50"/>
        <v>5</v>
      </c>
      <c r="AT297">
        <f t="shared" si="50"/>
        <v>4</v>
      </c>
      <c r="AU297">
        <f t="shared" si="50"/>
        <v>4</v>
      </c>
      <c r="AV297">
        <f t="shared" si="50"/>
        <v>4</v>
      </c>
      <c r="AW297">
        <f t="shared" si="50"/>
        <v>4</v>
      </c>
      <c r="AX297">
        <f t="shared" si="50"/>
        <v>3</v>
      </c>
      <c r="AY297">
        <f t="shared" si="50"/>
        <v>3</v>
      </c>
      <c r="AZ297">
        <f t="shared" si="50"/>
        <v>3</v>
      </c>
      <c r="BA297">
        <f t="shared" si="50"/>
        <v>3</v>
      </c>
      <c r="BB297">
        <f t="shared" si="50"/>
        <v>3</v>
      </c>
      <c r="BC297">
        <f t="shared" si="50"/>
        <v>3</v>
      </c>
      <c r="BD297">
        <f t="shared" si="50"/>
        <v>3</v>
      </c>
      <c r="BE297">
        <f t="shared" si="50"/>
        <v>3</v>
      </c>
      <c r="BF297">
        <f t="shared" si="49"/>
        <v>3</v>
      </c>
      <c r="BG297">
        <f t="shared" si="49"/>
        <v>3</v>
      </c>
      <c r="BH297">
        <f t="shared" si="49"/>
        <v>3</v>
      </c>
      <c r="BI297">
        <f t="shared" si="49"/>
        <v>3</v>
      </c>
      <c r="BJ297">
        <f t="shared" si="49"/>
        <v>2</v>
      </c>
      <c r="BK297">
        <f t="shared" si="49"/>
        <v>2</v>
      </c>
      <c r="BL297">
        <f t="shared" si="49"/>
        <v>2</v>
      </c>
      <c r="BM297">
        <f t="shared" si="49"/>
        <v>2</v>
      </c>
      <c r="BN297">
        <f t="shared" si="49"/>
        <v>2</v>
      </c>
      <c r="BO297">
        <f t="shared" si="49"/>
        <v>2</v>
      </c>
      <c r="BP297">
        <f t="shared" si="49"/>
        <v>1</v>
      </c>
      <c r="BQ297">
        <f t="shared" si="49"/>
        <v>1</v>
      </c>
      <c r="BR297">
        <f t="shared" si="49"/>
        <v>1</v>
      </c>
      <c r="BS297">
        <f t="shared" si="49"/>
        <v>1</v>
      </c>
      <c r="BT297">
        <f t="shared" si="49"/>
        <v>1</v>
      </c>
      <c r="BU297">
        <f t="shared" si="51"/>
        <v>1</v>
      </c>
      <c r="BV297">
        <f t="shared" si="51"/>
        <v>1</v>
      </c>
      <c r="BW297">
        <f t="shared" si="51"/>
        <v>1</v>
      </c>
      <c r="BX297">
        <f t="shared" si="51"/>
        <v>1</v>
      </c>
      <c r="BY297">
        <f t="shared" si="51"/>
        <v>0</v>
      </c>
    </row>
    <row r="298" spans="1:77" ht="16.3" thickTop="1" thickBot="1" x14ac:dyDescent="0.3">
      <c r="A298" s="16" t="s">
        <v>738</v>
      </c>
      <c r="B298" s="16" t="s">
        <v>747</v>
      </c>
      <c r="C298" s="16" t="s">
        <v>748</v>
      </c>
      <c r="D298" s="10">
        <f>VLOOKUP(C298, Overview!C$3:D$403, 2, FALSE)</f>
        <v>3</v>
      </c>
      <c r="E298" s="34">
        <f t="shared" si="46"/>
        <v>3.5</v>
      </c>
      <c r="F298" s="33">
        <f>IFERROR(VLOOKUP($C298, 'All Indicators - Breakdown'!$C:$GQ, F$1, FALSE), " ")</f>
        <v>4</v>
      </c>
      <c r="G298" s="33">
        <f>IFERROR(VLOOKUP($C298, 'All Indicators - Breakdown'!$C:$GQ, G$1, FALSE), " ")</f>
        <v>3</v>
      </c>
      <c r="H298" s="33">
        <f>IFERROR(VLOOKUP($C298, 'All Indicators - Breakdown'!$C:$GQ, H$1, FALSE), " ")</f>
        <v>3</v>
      </c>
      <c r="I298" s="33">
        <f>IFERROR(VLOOKUP($C298, 'All Indicators - Breakdown'!$C:$GQ, I$1, FALSE), " ")</f>
        <v>3</v>
      </c>
      <c r="J298" s="33">
        <f>IFERROR(VLOOKUP($C298, 'All Indicators - Breakdown'!$C:$GQ, J$1, FALSE), " ")</f>
        <v>2</v>
      </c>
      <c r="K298" s="33">
        <f>IFERROR(VLOOKUP($C298, 'All Indicators - Breakdown'!$C:$GQ, K$1, FALSE), " ")</f>
        <v>2</v>
      </c>
      <c r="L298" s="33">
        <f>IFERROR(VLOOKUP($C298, 'All Indicators - Breakdown'!$C:$GQ, L$1, FALSE), " ")</f>
        <v>3</v>
      </c>
      <c r="M298" s="33">
        <f>IFERROR(VLOOKUP($C298, 'All Indicators - Breakdown'!$C:$GQ, M$1, FALSE), " ")</f>
        <v>2</v>
      </c>
      <c r="N298" s="33" t="str">
        <f>IFERROR(VLOOKUP($C298, 'All Indicators - Breakdown'!$C:$GQ, N$1, FALSE), " ")</f>
        <v>N/A</v>
      </c>
      <c r="O298" s="33">
        <f>IFERROR(VLOOKUP($C298, 'All Indicators - Breakdown'!$C:$GQ, O$1, FALSE), " ")</f>
        <v>1</v>
      </c>
      <c r="P298" s="33">
        <f>IFERROR(VLOOKUP($C298, 'All Indicators - Breakdown'!$C:$GQ, P$1, FALSE), " ")</f>
        <v>2</v>
      </c>
      <c r="Q298" s="33">
        <f>IFERROR(VLOOKUP($C298, 'All Indicators - Breakdown'!$C:$GQ, Q$1, FALSE), " ")</f>
        <v>1</v>
      </c>
      <c r="R298" s="33">
        <f>IFERROR(VLOOKUP($C298, 'All Indicators - Breakdown'!$C:$GQ, R$1, FALSE), " ")</f>
        <v>2</v>
      </c>
      <c r="S298" s="33">
        <f>IFERROR(VLOOKUP($C298, 'All Indicators - Breakdown'!$C:$GQ, S$1, FALSE), " ")</f>
        <v>4</v>
      </c>
      <c r="T298" s="33">
        <f>IFERROR(VLOOKUP($C298, 'All Indicators - Breakdown'!$C:$GQ, T$1, FALSE), " ")</f>
        <v>2</v>
      </c>
      <c r="U298" s="33">
        <f>IFERROR(VLOOKUP($C298, 'All Indicators - Breakdown'!$C:$GQ, U$1, FALSE), " ")</f>
        <v>5</v>
      </c>
      <c r="V298" s="33">
        <f>IFERROR(VLOOKUP($C298, 'All Indicators - Breakdown'!$C:$GQ, V$1, FALSE), " ")</f>
        <v>1</v>
      </c>
      <c r="W298" s="33">
        <f>IFERROR(VLOOKUP($C298, 'All Indicators - Breakdown'!$C:$GQ, W$1, FALSE), " ")</f>
        <v>3</v>
      </c>
      <c r="X298" s="33">
        <f>IFERROR(VLOOKUP($C298, 'All Indicators - Breakdown'!$C:$GQ, X$1, FALSE), " ")</f>
        <v>1</v>
      </c>
      <c r="Y298" s="33">
        <f>IFERROR(VLOOKUP($C298, 'All Indicators - Breakdown'!$C:$GQ, Y$1, FALSE), " ")</f>
        <v>3</v>
      </c>
      <c r="Z298" s="33">
        <f>IFERROR(VLOOKUP($C298, 'All Indicators - Breakdown'!$C:$GQ, Z$1, FALSE), " ")</f>
        <v>3</v>
      </c>
      <c r="AA298" s="33">
        <f>IFERROR(VLOOKUP($C298, 'All Indicators - Breakdown'!$C:$GQ, AA$1, FALSE), " ")</f>
        <v>1</v>
      </c>
      <c r="AB298" s="33">
        <f>IFERROR(VLOOKUP($C298, 'All Indicators - Breakdown'!$C:$GQ, AB$1, FALSE), " ")</f>
        <v>3</v>
      </c>
      <c r="AC298" s="33">
        <f>IFERROR(VLOOKUP($C298, 'All Indicators - Breakdown'!$C:$GQ, AC$1, FALSE), " ")</f>
        <v>5</v>
      </c>
      <c r="AD298" s="33">
        <f>IFERROR(VLOOKUP($C298, 'All Indicators - Breakdown'!$C:$GQ, AD$1, FALSE), " ")</f>
        <v>1</v>
      </c>
      <c r="AE298" s="33">
        <f>IFERROR(VLOOKUP($C298, 'All Indicators - Breakdown'!$C:$HE, AE$1, FALSE), " ")</f>
        <v>3</v>
      </c>
      <c r="AF298" s="33">
        <f>IFERROR(VLOOKUP($C298, 'All Indicators - Breakdown'!$C:$HE, AF$1, FALSE), " ")</f>
        <v>2</v>
      </c>
      <c r="AG298" s="33">
        <f>IFERROR(VLOOKUP($C298, 'All Indicators - Breakdown'!$C:$HE, AG$1, FALSE), " ")</f>
        <v>4</v>
      </c>
      <c r="AH298" s="33">
        <f>IFERROR(VLOOKUP($C298, 'All Indicators - Breakdown'!$C:$HE, AH$1, FALSE), " ")</f>
        <v>3</v>
      </c>
      <c r="AI298" s="33">
        <f>IFERROR(VLOOKUP($C298, 'All Indicators - Breakdown'!$C:$HE, AI$1, FALSE), " ")</f>
        <v>3</v>
      </c>
      <c r="AJ298" s="33">
        <f>IFERROR(VLOOKUP($C298, 'All Indicators - Breakdown'!$C:$HZ, AJ$1, FALSE), " ")</f>
        <v>5</v>
      </c>
      <c r="AK298" s="33">
        <f>IFERROR(VLOOKUP($C298, 'All Indicators - Breakdown'!$C:$HZ, AK$1, FALSE), " ")</f>
        <v>3</v>
      </c>
      <c r="AL298" s="33">
        <f>IFERROR(VLOOKUP($C298, 'All Indicators - Breakdown'!$C:$HZ, AL$1, FALSE), " ")</f>
        <v>1</v>
      </c>
      <c r="AM298" s="33">
        <f>IFERROR(VLOOKUP($C298, 'All Indicators - Breakdown'!$C:$IU, AM$1, FALSE), " ")</f>
        <v>2</v>
      </c>
      <c r="AN298" s="33">
        <f>IFERROR(VLOOKUP($C298, 'All Indicators - Breakdown'!$C:$IU, AN$1, FALSE), " ")</f>
        <v>1</v>
      </c>
      <c r="AO298" s="33">
        <f>IFERROR(VLOOKUP($C298, 'All Indicators - Breakdown'!$C:$IU, AO$1, FALSE), " ")</f>
        <v>1</v>
      </c>
      <c r="AP298">
        <f t="shared" si="50"/>
        <v>5</v>
      </c>
      <c r="AQ298">
        <f t="shared" si="50"/>
        <v>5</v>
      </c>
      <c r="AR298">
        <f t="shared" si="50"/>
        <v>5</v>
      </c>
      <c r="AS298">
        <f t="shared" si="50"/>
        <v>4</v>
      </c>
      <c r="AT298">
        <f t="shared" si="50"/>
        <v>4</v>
      </c>
      <c r="AU298">
        <f t="shared" si="50"/>
        <v>4</v>
      </c>
      <c r="AV298">
        <f t="shared" si="50"/>
        <v>3</v>
      </c>
      <c r="AW298">
        <f t="shared" si="50"/>
        <v>3</v>
      </c>
      <c r="AX298">
        <f t="shared" si="50"/>
        <v>3</v>
      </c>
      <c r="AY298">
        <f t="shared" si="50"/>
        <v>3</v>
      </c>
      <c r="AZ298">
        <f t="shared" si="50"/>
        <v>3</v>
      </c>
      <c r="BA298">
        <f t="shared" si="50"/>
        <v>3</v>
      </c>
      <c r="BB298">
        <f t="shared" si="50"/>
        <v>3</v>
      </c>
      <c r="BC298">
        <f t="shared" si="50"/>
        <v>3</v>
      </c>
      <c r="BD298">
        <f t="shared" si="50"/>
        <v>3</v>
      </c>
      <c r="BE298">
        <f t="shared" si="50"/>
        <v>3</v>
      </c>
      <c r="BF298">
        <f t="shared" si="49"/>
        <v>3</v>
      </c>
      <c r="BG298">
        <f t="shared" si="49"/>
        <v>3</v>
      </c>
      <c r="BH298">
        <f t="shared" si="49"/>
        <v>2</v>
      </c>
      <c r="BI298">
        <f t="shared" si="49"/>
        <v>2</v>
      </c>
      <c r="BJ298">
        <f t="shared" si="49"/>
        <v>2</v>
      </c>
      <c r="BK298">
        <f t="shared" si="49"/>
        <v>2</v>
      </c>
      <c r="BL298">
        <f t="shared" si="49"/>
        <v>2</v>
      </c>
      <c r="BM298">
        <f t="shared" si="49"/>
        <v>2</v>
      </c>
      <c r="BN298">
        <f t="shared" si="49"/>
        <v>2</v>
      </c>
      <c r="BO298">
        <f t="shared" si="49"/>
        <v>2</v>
      </c>
      <c r="BP298">
        <f t="shared" si="49"/>
        <v>1</v>
      </c>
      <c r="BQ298">
        <f t="shared" si="49"/>
        <v>1</v>
      </c>
      <c r="BR298">
        <f t="shared" si="49"/>
        <v>1</v>
      </c>
      <c r="BS298">
        <f t="shared" si="49"/>
        <v>1</v>
      </c>
      <c r="BT298">
        <f t="shared" si="49"/>
        <v>1</v>
      </c>
      <c r="BU298">
        <f t="shared" si="51"/>
        <v>1</v>
      </c>
      <c r="BV298">
        <f t="shared" si="51"/>
        <v>1</v>
      </c>
      <c r="BW298">
        <f t="shared" si="51"/>
        <v>1</v>
      </c>
      <c r="BX298">
        <f t="shared" si="51"/>
        <v>1</v>
      </c>
      <c r="BY298">
        <f t="shared" si="51"/>
        <v>0</v>
      </c>
    </row>
    <row r="299" spans="1:77" ht="16.3" thickTop="1" thickBot="1" x14ac:dyDescent="0.3">
      <c r="A299" s="16" t="s">
        <v>738</v>
      </c>
      <c r="B299" s="16" t="s">
        <v>749</v>
      </c>
      <c r="C299" s="16" t="s">
        <v>750</v>
      </c>
      <c r="D299" s="10">
        <f>VLOOKUP(C299, Overview!C$3:D$403, 2, FALSE)</f>
        <v>3</v>
      </c>
      <c r="E299" s="34">
        <f t="shared" si="46"/>
        <v>3.6</v>
      </c>
      <c r="F299" s="33">
        <f>IFERROR(VLOOKUP($C299, 'All Indicators - Breakdown'!$C:$GQ, F$1, FALSE), " ")</f>
        <v>5</v>
      </c>
      <c r="G299" s="33">
        <f>IFERROR(VLOOKUP($C299, 'All Indicators - Breakdown'!$C:$GQ, G$1, FALSE), " ")</f>
        <v>3</v>
      </c>
      <c r="H299" s="33">
        <f>IFERROR(VLOOKUP($C299, 'All Indicators - Breakdown'!$C:$GQ, H$1, FALSE), " ")</f>
        <v>3</v>
      </c>
      <c r="I299" s="33">
        <f>IFERROR(VLOOKUP($C299, 'All Indicators - Breakdown'!$C:$GQ, I$1, FALSE), " ")</f>
        <v>3</v>
      </c>
      <c r="J299" s="33">
        <f>IFERROR(VLOOKUP($C299, 'All Indicators - Breakdown'!$C:$GQ, J$1, FALSE), " ")</f>
        <v>2</v>
      </c>
      <c r="K299" s="33">
        <f>IFERROR(VLOOKUP($C299, 'All Indicators - Breakdown'!$C:$GQ, K$1, FALSE), " ")</f>
        <v>2</v>
      </c>
      <c r="L299" s="33">
        <f>IFERROR(VLOOKUP($C299, 'All Indicators - Breakdown'!$C:$GQ, L$1, FALSE), " ")</f>
        <v>3</v>
      </c>
      <c r="M299" s="33">
        <f>IFERROR(VLOOKUP($C299, 'All Indicators - Breakdown'!$C:$GQ, M$1, FALSE), " ")</f>
        <v>2</v>
      </c>
      <c r="N299" s="33">
        <f>IFERROR(VLOOKUP($C299, 'All Indicators - Breakdown'!$C:$GQ, N$1, FALSE), " ")</f>
        <v>4</v>
      </c>
      <c r="O299" s="33">
        <f>IFERROR(VLOOKUP($C299, 'All Indicators - Breakdown'!$C:$GQ, O$1, FALSE), " ")</f>
        <v>1</v>
      </c>
      <c r="P299" s="33">
        <f>IFERROR(VLOOKUP($C299, 'All Indicators - Breakdown'!$C:$GQ, P$1, FALSE), " ")</f>
        <v>2</v>
      </c>
      <c r="Q299" s="33">
        <f>IFERROR(VLOOKUP($C299, 'All Indicators - Breakdown'!$C:$GQ, Q$1, FALSE), " ")</f>
        <v>1</v>
      </c>
      <c r="R299" s="33">
        <f>IFERROR(VLOOKUP($C299, 'All Indicators - Breakdown'!$C:$GQ, R$1, FALSE), " ")</f>
        <v>2</v>
      </c>
      <c r="S299" s="33">
        <f>IFERROR(VLOOKUP($C299, 'All Indicators - Breakdown'!$C:$GQ, S$1, FALSE), " ")</f>
        <v>4</v>
      </c>
      <c r="T299" s="33">
        <f>IFERROR(VLOOKUP($C299, 'All Indicators - Breakdown'!$C:$GQ, T$1, FALSE), " ")</f>
        <v>2</v>
      </c>
      <c r="U299" s="33">
        <f>IFERROR(VLOOKUP($C299, 'All Indicators - Breakdown'!$C:$GQ, U$1, FALSE), " ")</f>
        <v>5</v>
      </c>
      <c r="V299" s="33">
        <f>IFERROR(VLOOKUP($C299, 'All Indicators - Breakdown'!$C:$GQ, V$1, FALSE), " ")</f>
        <v>1</v>
      </c>
      <c r="W299" s="33">
        <f>IFERROR(VLOOKUP($C299, 'All Indicators - Breakdown'!$C:$GQ, W$1, FALSE), " ")</f>
        <v>2</v>
      </c>
      <c r="X299" s="33">
        <f>IFERROR(VLOOKUP($C299, 'All Indicators - Breakdown'!$C:$GQ, X$1, FALSE), " ")</f>
        <v>1</v>
      </c>
      <c r="Y299" s="33">
        <f>IFERROR(VLOOKUP($C299, 'All Indicators - Breakdown'!$C:$GQ, Y$1, FALSE), " ")</f>
        <v>5</v>
      </c>
      <c r="Z299" s="33">
        <f>IFERROR(VLOOKUP($C299, 'All Indicators - Breakdown'!$C:$GQ, Z$1, FALSE), " ")</f>
        <v>3</v>
      </c>
      <c r="AA299" s="33">
        <f>IFERROR(VLOOKUP($C299, 'All Indicators - Breakdown'!$C:$GQ, AA$1, FALSE), " ")</f>
        <v>2</v>
      </c>
      <c r="AB299" s="33">
        <f>IFERROR(VLOOKUP($C299, 'All Indicators - Breakdown'!$C:$GQ, AB$1, FALSE), " ")</f>
        <v>3</v>
      </c>
      <c r="AC299" s="33">
        <f>IFERROR(VLOOKUP($C299, 'All Indicators - Breakdown'!$C:$GQ, AC$1, FALSE), " ")</f>
        <v>4</v>
      </c>
      <c r="AD299" s="33">
        <f>IFERROR(VLOOKUP($C299, 'All Indicators - Breakdown'!$C:$GQ, AD$1, FALSE), " ")</f>
        <v>1</v>
      </c>
      <c r="AE299" s="33">
        <f>IFERROR(VLOOKUP($C299, 'All Indicators - Breakdown'!$C:$HE, AE$1, FALSE), " ")</f>
        <v>1</v>
      </c>
      <c r="AF299" s="33">
        <f>IFERROR(VLOOKUP($C299, 'All Indicators - Breakdown'!$C:$HE, AF$1, FALSE), " ")</f>
        <v>3</v>
      </c>
      <c r="AG299" s="33">
        <f>IFERROR(VLOOKUP($C299, 'All Indicators - Breakdown'!$C:$HE, AG$1, FALSE), " ")</f>
        <v>4</v>
      </c>
      <c r="AH299" s="33">
        <f>IFERROR(VLOOKUP($C299, 'All Indicators - Breakdown'!$C:$HE, AH$1, FALSE), " ")</f>
        <v>3</v>
      </c>
      <c r="AI299" s="33">
        <f>IFERROR(VLOOKUP($C299, 'All Indicators - Breakdown'!$C:$HE, AI$1, FALSE), " ")</f>
        <v>3</v>
      </c>
      <c r="AJ299" s="33">
        <f>IFERROR(VLOOKUP($C299, 'All Indicators - Breakdown'!$C:$HZ, AJ$1, FALSE), " ")</f>
        <v>4</v>
      </c>
      <c r="AK299" s="33">
        <f>IFERROR(VLOOKUP($C299, 'All Indicators - Breakdown'!$C:$HZ, AK$1, FALSE), " ")</f>
        <v>2</v>
      </c>
      <c r="AL299" s="33">
        <f>IFERROR(VLOOKUP($C299, 'All Indicators - Breakdown'!$C:$HZ, AL$1, FALSE), " ")</f>
        <v>1</v>
      </c>
      <c r="AM299" s="33">
        <f>IFERROR(VLOOKUP($C299, 'All Indicators - Breakdown'!$C:$IU, AM$1, FALSE), " ")</f>
        <v>2</v>
      </c>
      <c r="AN299" s="33">
        <f>IFERROR(VLOOKUP($C299, 'All Indicators - Breakdown'!$C:$IU, AN$1, FALSE), " ")</f>
        <v>1</v>
      </c>
      <c r="AO299" s="33">
        <f>IFERROR(VLOOKUP($C299, 'All Indicators - Breakdown'!$C:$IU, AO$1, FALSE), " ")</f>
        <v>1</v>
      </c>
      <c r="AP299">
        <f t="shared" si="50"/>
        <v>5</v>
      </c>
      <c r="AQ299">
        <f t="shared" si="50"/>
        <v>5</v>
      </c>
      <c r="AR299">
        <f t="shared" si="50"/>
        <v>5</v>
      </c>
      <c r="AS299">
        <f t="shared" si="50"/>
        <v>4</v>
      </c>
      <c r="AT299">
        <f t="shared" si="50"/>
        <v>4</v>
      </c>
      <c r="AU299">
        <f t="shared" si="50"/>
        <v>4</v>
      </c>
      <c r="AV299">
        <f t="shared" si="50"/>
        <v>4</v>
      </c>
      <c r="AW299">
        <f t="shared" si="50"/>
        <v>4</v>
      </c>
      <c r="AX299">
        <f t="shared" si="50"/>
        <v>3</v>
      </c>
      <c r="AY299">
        <f t="shared" si="50"/>
        <v>3</v>
      </c>
      <c r="AZ299">
        <f t="shared" si="50"/>
        <v>3</v>
      </c>
      <c r="BA299">
        <f t="shared" si="50"/>
        <v>3</v>
      </c>
      <c r="BB299">
        <f t="shared" si="50"/>
        <v>3</v>
      </c>
      <c r="BC299">
        <f t="shared" si="50"/>
        <v>3</v>
      </c>
      <c r="BD299">
        <f t="shared" si="50"/>
        <v>3</v>
      </c>
      <c r="BE299">
        <f t="shared" ref="BE299:BT314" si="52">IFERROR(LARGE($F299:$AO299, BE$1), 0)</f>
        <v>3</v>
      </c>
      <c r="BF299">
        <f t="shared" si="52"/>
        <v>3</v>
      </c>
      <c r="BG299">
        <f t="shared" si="52"/>
        <v>2</v>
      </c>
      <c r="BH299">
        <f t="shared" si="52"/>
        <v>2</v>
      </c>
      <c r="BI299">
        <f t="shared" si="52"/>
        <v>2</v>
      </c>
      <c r="BJ299">
        <f t="shared" si="52"/>
        <v>2</v>
      </c>
      <c r="BK299">
        <f t="shared" si="52"/>
        <v>2</v>
      </c>
      <c r="BL299">
        <f t="shared" si="52"/>
        <v>2</v>
      </c>
      <c r="BM299">
        <f t="shared" si="52"/>
        <v>2</v>
      </c>
      <c r="BN299">
        <f t="shared" si="52"/>
        <v>2</v>
      </c>
      <c r="BO299">
        <f t="shared" si="52"/>
        <v>2</v>
      </c>
      <c r="BP299">
        <f t="shared" si="52"/>
        <v>2</v>
      </c>
      <c r="BQ299">
        <f t="shared" si="52"/>
        <v>1</v>
      </c>
      <c r="BR299">
        <f t="shared" si="52"/>
        <v>1</v>
      </c>
      <c r="BS299">
        <f t="shared" si="52"/>
        <v>1</v>
      </c>
      <c r="BT299">
        <f t="shared" si="52"/>
        <v>1</v>
      </c>
      <c r="BU299">
        <f t="shared" si="51"/>
        <v>1</v>
      </c>
      <c r="BV299">
        <f t="shared" si="51"/>
        <v>1</v>
      </c>
      <c r="BW299">
        <f t="shared" si="51"/>
        <v>1</v>
      </c>
      <c r="BX299">
        <f t="shared" si="51"/>
        <v>1</v>
      </c>
      <c r="BY299">
        <f t="shared" si="51"/>
        <v>1</v>
      </c>
    </row>
    <row r="300" spans="1:77" ht="16.3" thickTop="1" thickBot="1" x14ac:dyDescent="0.3">
      <c r="A300" s="16" t="s">
        <v>738</v>
      </c>
      <c r="B300" s="16" t="s">
        <v>751</v>
      </c>
      <c r="C300" s="16" t="s">
        <v>752</v>
      </c>
      <c r="D300" s="10">
        <f>VLOOKUP(C300, Overview!C$3:D$403, 2, FALSE)</f>
        <v>3</v>
      </c>
      <c r="E300" s="34">
        <f t="shared" si="46"/>
        <v>3.3</v>
      </c>
      <c r="F300" s="33">
        <f>IFERROR(VLOOKUP($C300, 'All Indicators - Breakdown'!$C:$GQ, F$1, FALSE), " ")</f>
        <v>5</v>
      </c>
      <c r="G300" s="33">
        <f>IFERROR(VLOOKUP($C300, 'All Indicators - Breakdown'!$C:$GQ, G$1, FALSE), " ")</f>
        <v>4</v>
      </c>
      <c r="H300" s="33">
        <f>IFERROR(VLOOKUP($C300, 'All Indicators - Breakdown'!$C:$GQ, H$1, FALSE), " ")</f>
        <v>2</v>
      </c>
      <c r="I300" s="33">
        <f>IFERROR(VLOOKUP($C300, 'All Indicators - Breakdown'!$C:$GQ, I$1, FALSE), " ")</f>
        <v>2</v>
      </c>
      <c r="J300" s="33">
        <f>IFERROR(VLOOKUP($C300, 'All Indicators - Breakdown'!$C:$GQ, J$1, FALSE), " ")</f>
        <v>3</v>
      </c>
      <c r="K300" s="33">
        <f>IFERROR(VLOOKUP($C300, 'All Indicators - Breakdown'!$C:$GQ, K$1, FALSE), " ")</f>
        <v>1</v>
      </c>
      <c r="L300" s="33">
        <f>IFERROR(VLOOKUP($C300, 'All Indicators - Breakdown'!$C:$GQ, L$1, FALSE), " ")</f>
        <v>3</v>
      </c>
      <c r="M300" s="33">
        <f>IFERROR(VLOOKUP($C300, 'All Indicators - Breakdown'!$C:$GQ, M$1, FALSE), " ")</f>
        <v>2</v>
      </c>
      <c r="N300" s="33" t="str">
        <f>IFERROR(VLOOKUP($C300, 'All Indicators - Breakdown'!$C:$GQ, N$1, FALSE), " ")</f>
        <v>N/A</v>
      </c>
      <c r="O300" s="33">
        <f>IFERROR(VLOOKUP($C300, 'All Indicators - Breakdown'!$C:$GQ, O$1, FALSE), " ")</f>
        <v>2</v>
      </c>
      <c r="P300" s="33">
        <f>IFERROR(VLOOKUP($C300, 'All Indicators - Breakdown'!$C:$GQ, P$1, FALSE), " ")</f>
        <v>2</v>
      </c>
      <c r="Q300" s="33">
        <f>IFERROR(VLOOKUP($C300, 'All Indicators - Breakdown'!$C:$GQ, Q$1, FALSE), " ")</f>
        <v>1</v>
      </c>
      <c r="R300" s="33">
        <f>IFERROR(VLOOKUP($C300, 'All Indicators - Breakdown'!$C:$GQ, R$1, FALSE), " ")</f>
        <v>2</v>
      </c>
      <c r="S300" s="33">
        <f>IFERROR(VLOOKUP($C300, 'All Indicators - Breakdown'!$C:$GQ, S$1, FALSE), " ")</f>
        <v>2</v>
      </c>
      <c r="T300" s="33">
        <f>IFERROR(VLOOKUP($C300, 'All Indicators - Breakdown'!$C:$GQ, T$1, FALSE), " ")</f>
        <v>1</v>
      </c>
      <c r="U300" s="33">
        <f>IFERROR(VLOOKUP($C300, 'All Indicators - Breakdown'!$C:$GQ, U$1, FALSE), " ")</f>
        <v>5</v>
      </c>
      <c r="V300" s="33">
        <f>IFERROR(VLOOKUP($C300, 'All Indicators - Breakdown'!$C:$GQ, V$1, FALSE), " ")</f>
        <v>1</v>
      </c>
      <c r="W300" s="33">
        <f>IFERROR(VLOOKUP($C300, 'All Indicators - Breakdown'!$C:$GQ, W$1, FALSE), " ")</f>
        <v>4</v>
      </c>
      <c r="X300" s="33">
        <f>IFERROR(VLOOKUP($C300, 'All Indicators - Breakdown'!$C:$GQ, X$1, FALSE), " ")</f>
        <v>1</v>
      </c>
      <c r="Y300" s="33">
        <f>IFERROR(VLOOKUP($C300, 'All Indicators - Breakdown'!$C:$GQ, Y$1, FALSE), " ")</f>
        <v>1</v>
      </c>
      <c r="Z300" s="33">
        <f>IFERROR(VLOOKUP($C300, 'All Indicators - Breakdown'!$C:$GQ, Z$1, FALSE), " ")</f>
        <v>3</v>
      </c>
      <c r="AA300" s="33">
        <f>IFERROR(VLOOKUP($C300, 'All Indicators - Breakdown'!$C:$GQ, AA$1, FALSE), " ")</f>
        <v>1</v>
      </c>
      <c r="AB300" s="33">
        <f>IFERROR(VLOOKUP($C300, 'All Indicators - Breakdown'!$C:$GQ, AB$1, FALSE), " ")</f>
        <v>2</v>
      </c>
      <c r="AC300" s="33">
        <f>IFERROR(VLOOKUP($C300, 'All Indicators - Breakdown'!$C:$GQ, AC$1, FALSE), " ")</f>
        <v>1</v>
      </c>
      <c r="AD300" s="33">
        <f>IFERROR(VLOOKUP($C300, 'All Indicators - Breakdown'!$C:$GQ, AD$1, FALSE), " ")</f>
        <v>1</v>
      </c>
      <c r="AE300" s="33">
        <f>IFERROR(VLOOKUP($C300, 'All Indicators - Breakdown'!$C:$HE, AE$1, FALSE), " ")</f>
        <v>4</v>
      </c>
      <c r="AF300" s="33">
        <f>IFERROR(VLOOKUP($C300, 'All Indicators - Breakdown'!$C:$HE, AF$1, FALSE), " ")</f>
        <v>2</v>
      </c>
      <c r="AG300" s="33">
        <f>IFERROR(VLOOKUP($C300, 'All Indicators - Breakdown'!$C:$HE, AG$1, FALSE), " ")</f>
        <v>4</v>
      </c>
      <c r="AH300" s="33">
        <f>IFERROR(VLOOKUP($C300, 'All Indicators - Breakdown'!$C:$HE, AH$1, FALSE), " ")</f>
        <v>3</v>
      </c>
      <c r="AI300" s="33">
        <f>IFERROR(VLOOKUP($C300, 'All Indicators - Breakdown'!$C:$HE, AI$1, FALSE), " ")</f>
        <v>3</v>
      </c>
      <c r="AJ300" s="33">
        <f>IFERROR(VLOOKUP($C300, 'All Indicators - Breakdown'!$C:$HZ, AJ$1, FALSE), " ")</f>
        <v>5</v>
      </c>
      <c r="AK300" s="33">
        <f>IFERROR(VLOOKUP($C300, 'All Indicators - Breakdown'!$C:$HZ, AK$1, FALSE), " ")</f>
        <v>2</v>
      </c>
      <c r="AL300" s="33">
        <f>IFERROR(VLOOKUP($C300, 'All Indicators - Breakdown'!$C:$HZ, AL$1, FALSE), " ")</f>
        <v>2</v>
      </c>
      <c r="AM300" s="33">
        <f>IFERROR(VLOOKUP($C300, 'All Indicators - Breakdown'!$C:$IU, AM$1, FALSE), " ")</f>
        <v>1</v>
      </c>
      <c r="AN300" s="33">
        <f>IFERROR(VLOOKUP($C300, 'All Indicators - Breakdown'!$C:$IU, AN$1, FALSE), " ")</f>
        <v>1</v>
      </c>
      <c r="AO300" s="33">
        <f>IFERROR(VLOOKUP($C300, 'All Indicators - Breakdown'!$C:$IU, AO$1, FALSE), " ")</f>
        <v>1</v>
      </c>
      <c r="AP300">
        <f t="shared" ref="AP300:BE315" si="53">IFERROR(LARGE($F300:$AO300, AP$1), 0)</f>
        <v>5</v>
      </c>
      <c r="AQ300">
        <f t="shared" si="53"/>
        <v>5</v>
      </c>
      <c r="AR300">
        <f t="shared" si="53"/>
        <v>5</v>
      </c>
      <c r="AS300">
        <f t="shared" si="53"/>
        <v>4</v>
      </c>
      <c r="AT300">
        <f t="shared" si="53"/>
        <v>4</v>
      </c>
      <c r="AU300">
        <f t="shared" si="53"/>
        <v>4</v>
      </c>
      <c r="AV300">
        <f t="shared" si="53"/>
        <v>4</v>
      </c>
      <c r="AW300">
        <f t="shared" si="53"/>
        <v>3</v>
      </c>
      <c r="AX300">
        <f t="shared" si="53"/>
        <v>3</v>
      </c>
      <c r="AY300">
        <f t="shared" si="53"/>
        <v>3</v>
      </c>
      <c r="AZ300">
        <f t="shared" si="53"/>
        <v>3</v>
      </c>
      <c r="BA300">
        <f t="shared" si="53"/>
        <v>3</v>
      </c>
      <c r="BB300">
        <f t="shared" si="53"/>
        <v>2</v>
      </c>
      <c r="BC300">
        <f t="shared" si="53"/>
        <v>2</v>
      </c>
      <c r="BD300">
        <f t="shared" si="53"/>
        <v>2</v>
      </c>
      <c r="BE300">
        <f t="shared" si="53"/>
        <v>2</v>
      </c>
      <c r="BF300">
        <f t="shared" si="52"/>
        <v>2</v>
      </c>
      <c r="BG300">
        <f t="shared" si="52"/>
        <v>2</v>
      </c>
      <c r="BH300">
        <f t="shared" si="52"/>
        <v>2</v>
      </c>
      <c r="BI300">
        <f t="shared" si="52"/>
        <v>2</v>
      </c>
      <c r="BJ300">
        <f t="shared" si="52"/>
        <v>2</v>
      </c>
      <c r="BK300">
        <f t="shared" si="52"/>
        <v>2</v>
      </c>
      <c r="BL300">
        <f t="shared" si="52"/>
        <v>2</v>
      </c>
      <c r="BM300">
        <f t="shared" si="52"/>
        <v>1</v>
      </c>
      <c r="BN300">
        <f t="shared" si="52"/>
        <v>1</v>
      </c>
      <c r="BO300">
        <f t="shared" si="52"/>
        <v>1</v>
      </c>
      <c r="BP300">
        <f t="shared" si="52"/>
        <v>1</v>
      </c>
      <c r="BQ300">
        <f t="shared" si="52"/>
        <v>1</v>
      </c>
      <c r="BR300">
        <f t="shared" si="52"/>
        <v>1</v>
      </c>
      <c r="BS300">
        <f t="shared" si="52"/>
        <v>1</v>
      </c>
      <c r="BT300">
        <f t="shared" si="52"/>
        <v>1</v>
      </c>
      <c r="BU300">
        <f t="shared" si="51"/>
        <v>1</v>
      </c>
      <c r="BV300">
        <f t="shared" si="51"/>
        <v>1</v>
      </c>
      <c r="BW300">
        <f t="shared" si="51"/>
        <v>1</v>
      </c>
      <c r="BX300">
        <f t="shared" si="51"/>
        <v>1</v>
      </c>
      <c r="BY300">
        <f t="shared" si="51"/>
        <v>0</v>
      </c>
    </row>
    <row r="301" spans="1:77" ht="16.3" thickTop="1" thickBot="1" x14ac:dyDescent="0.3">
      <c r="A301" s="16" t="s">
        <v>753</v>
      </c>
      <c r="B301" s="16" t="s">
        <v>754</v>
      </c>
      <c r="C301" s="16" t="s">
        <v>755</v>
      </c>
      <c r="D301" s="10">
        <f>VLOOKUP(C301, Overview!C$3:D$403, 2, FALSE)</f>
        <v>3</v>
      </c>
      <c r="E301" s="34">
        <f t="shared" si="46"/>
        <v>3.4</v>
      </c>
      <c r="F301" s="33">
        <f>IFERROR(VLOOKUP($C301, 'All Indicators - Breakdown'!$C:$GQ, F$1, FALSE), " ")</f>
        <v>5</v>
      </c>
      <c r="G301" s="33">
        <f>IFERROR(VLOOKUP($C301, 'All Indicators - Breakdown'!$C:$GQ, G$1, FALSE), " ")</f>
        <v>4</v>
      </c>
      <c r="H301" s="33">
        <f>IFERROR(VLOOKUP($C301, 'All Indicators - Breakdown'!$C:$GQ, H$1, FALSE), " ")</f>
        <v>2</v>
      </c>
      <c r="I301" s="33">
        <f>IFERROR(VLOOKUP($C301, 'All Indicators - Breakdown'!$C:$GQ, I$1, FALSE), " ")</f>
        <v>2</v>
      </c>
      <c r="J301" s="33">
        <f>IFERROR(VLOOKUP($C301, 'All Indicators - Breakdown'!$C:$GQ, J$1, FALSE), " ")</f>
        <v>2</v>
      </c>
      <c r="K301" s="33">
        <f>IFERROR(VLOOKUP($C301, 'All Indicators - Breakdown'!$C:$GQ, K$1, FALSE), " ")</f>
        <v>2</v>
      </c>
      <c r="L301" s="33">
        <f>IFERROR(VLOOKUP($C301, 'All Indicators - Breakdown'!$C:$GQ, L$1, FALSE), " ")</f>
        <v>3</v>
      </c>
      <c r="M301" s="33">
        <f>IFERROR(VLOOKUP($C301, 'All Indicators - Breakdown'!$C:$GQ, M$1, FALSE), " ")</f>
        <v>2</v>
      </c>
      <c r="N301" s="33" t="str">
        <f>IFERROR(VLOOKUP($C301, 'All Indicators - Breakdown'!$C:$GQ, N$1, FALSE), " ")</f>
        <v>N/A</v>
      </c>
      <c r="O301" s="33">
        <f>IFERROR(VLOOKUP($C301, 'All Indicators - Breakdown'!$C:$GQ, O$1, FALSE), " ")</f>
        <v>1</v>
      </c>
      <c r="P301" s="33">
        <f>IFERROR(VLOOKUP($C301, 'All Indicators - Breakdown'!$C:$GQ, P$1, FALSE), " ")</f>
        <v>2</v>
      </c>
      <c r="Q301" s="33">
        <f>IFERROR(VLOOKUP($C301, 'All Indicators - Breakdown'!$C:$GQ, Q$1, FALSE), " ")</f>
        <v>1</v>
      </c>
      <c r="R301" s="33">
        <f>IFERROR(VLOOKUP($C301, 'All Indicators - Breakdown'!$C:$GQ, R$1, FALSE), " ")</f>
        <v>2</v>
      </c>
      <c r="S301" s="33">
        <f>IFERROR(VLOOKUP($C301, 'All Indicators - Breakdown'!$C:$GQ, S$1, FALSE), " ")</f>
        <v>4</v>
      </c>
      <c r="T301" s="33">
        <f>IFERROR(VLOOKUP($C301, 'All Indicators - Breakdown'!$C:$GQ, T$1, FALSE), " ")</f>
        <v>2</v>
      </c>
      <c r="U301" s="33">
        <f>IFERROR(VLOOKUP($C301, 'All Indicators - Breakdown'!$C:$GQ, U$1, FALSE), " ")</f>
        <v>5</v>
      </c>
      <c r="V301" s="33">
        <f>IFERROR(VLOOKUP($C301, 'All Indicators - Breakdown'!$C:$GQ, V$1, FALSE), " ")</f>
        <v>1</v>
      </c>
      <c r="W301" s="33">
        <f>IFERROR(VLOOKUP($C301, 'All Indicators - Breakdown'!$C:$GQ, W$1, FALSE), " ")</f>
        <v>4</v>
      </c>
      <c r="X301" s="33">
        <f>IFERROR(VLOOKUP($C301, 'All Indicators - Breakdown'!$C:$GQ, X$1, FALSE), " ")</f>
        <v>1</v>
      </c>
      <c r="Y301" s="33">
        <f>IFERROR(VLOOKUP($C301, 'All Indicators - Breakdown'!$C:$GQ, Y$1, FALSE), " ")</f>
        <v>1</v>
      </c>
      <c r="Z301" s="33">
        <f>IFERROR(VLOOKUP($C301, 'All Indicators - Breakdown'!$C:$GQ, Z$1, FALSE), " ")</f>
        <v>1</v>
      </c>
      <c r="AA301" s="33">
        <f>IFERROR(VLOOKUP($C301, 'All Indicators - Breakdown'!$C:$GQ, AA$1, FALSE), " ")</f>
        <v>1</v>
      </c>
      <c r="AB301" s="33">
        <f>IFERROR(VLOOKUP($C301, 'All Indicators - Breakdown'!$C:$GQ, AB$1, FALSE), " ")</f>
        <v>2</v>
      </c>
      <c r="AC301" s="33">
        <f>IFERROR(VLOOKUP($C301, 'All Indicators - Breakdown'!$C:$GQ, AC$1, FALSE), " ")</f>
        <v>4</v>
      </c>
      <c r="AD301" s="33">
        <f>IFERROR(VLOOKUP($C301, 'All Indicators - Breakdown'!$C:$GQ, AD$1, FALSE), " ")</f>
        <v>1</v>
      </c>
      <c r="AE301" s="33">
        <f>IFERROR(VLOOKUP($C301, 'All Indicators - Breakdown'!$C:$HE, AE$1, FALSE), " ")</f>
        <v>3</v>
      </c>
      <c r="AF301" s="33">
        <f>IFERROR(VLOOKUP($C301, 'All Indicators - Breakdown'!$C:$HE, AF$1, FALSE), " ")</f>
        <v>3</v>
      </c>
      <c r="AG301" s="33">
        <f>IFERROR(VLOOKUP($C301, 'All Indicators - Breakdown'!$C:$HE, AG$1, FALSE), " ")</f>
        <v>4</v>
      </c>
      <c r="AH301" s="33">
        <f>IFERROR(VLOOKUP($C301, 'All Indicators - Breakdown'!$C:$HE, AH$1, FALSE), " ")</f>
        <v>2</v>
      </c>
      <c r="AI301" s="33">
        <f>IFERROR(VLOOKUP($C301, 'All Indicators - Breakdown'!$C:$HE, AI$1, FALSE), " ")</f>
        <v>2</v>
      </c>
      <c r="AJ301" s="33">
        <f>IFERROR(VLOOKUP($C301, 'All Indicators - Breakdown'!$C:$HZ, AJ$1, FALSE), " ")</f>
        <v>5</v>
      </c>
      <c r="AK301" s="33">
        <f>IFERROR(VLOOKUP($C301, 'All Indicators - Breakdown'!$C:$HZ, AK$1, FALSE), " ")</f>
        <v>3</v>
      </c>
      <c r="AL301" s="33">
        <f>IFERROR(VLOOKUP($C301, 'All Indicators - Breakdown'!$C:$HZ, AL$1, FALSE), " ")</f>
        <v>1</v>
      </c>
      <c r="AM301" s="33">
        <f>IFERROR(VLOOKUP($C301, 'All Indicators - Breakdown'!$C:$IU, AM$1, FALSE), " ")</f>
        <v>1</v>
      </c>
      <c r="AN301" s="33">
        <f>IFERROR(VLOOKUP($C301, 'All Indicators - Breakdown'!$C:$IU, AN$1, FALSE), " ")</f>
        <v>1</v>
      </c>
      <c r="AO301" s="33">
        <f>IFERROR(VLOOKUP($C301, 'All Indicators - Breakdown'!$C:$IU, AO$1, FALSE), " ")</f>
        <v>1</v>
      </c>
      <c r="AP301">
        <f t="shared" si="53"/>
        <v>5</v>
      </c>
      <c r="AQ301">
        <f t="shared" si="53"/>
        <v>5</v>
      </c>
      <c r="AR301">
        <f t="shared" si="53"/>
        <v>5</v>
      </c>
      <c r="AS301">
        <f t="shared" si="53"/>
        <v>4</v>
      </c>
      <c r="AT301">
        <f t="shared" si="53"/>
        <v>4</v>
      </c>
      <c r="AU301">
        <f t="shared" si="53"/>
        <v>4</v>
      </c>
      <c r="AV301">
        <f t="shared" si="53"/>
        <v>4</v>
      </c>
      <c r="AW301">
        <f t="shared" si="53"/>
        <v>4</v>
      </c>
      <c r="AX301">
        <f t="shared" si="53"/>
        <v>3</v>
      </c>
      <c r="AY301">
        <f t="shared" si="53"/>
        <v>3</v>
      </c>
      <c r="AZ301">
        <f t="shared" si="53"/>
        <v>3</v>
      </c>
      <c r="BA301">
        <f t="shared" si="53"/>
        <v>3</v>
      </c>
      <c r="BB301">
        <f t="shared" si="53"/>
        <v>2</v>
      </c>
      <c r="BC301">
        <f t="shared" si="53"/>
        <v>2</v>
      </c>
      <c r="BD301">
        <f t="shared" si="53"/>
        <v>2</v>
      </c>
      <c r="BE301">
        <f t="shared" si="53"/>
        <v>2</v>
      </c>
      <c r="BF301">
        <f t="shared" si="52"/>
        <v>2</v>
      </c>
      <c r="BG301">
        <f t="shared" si="52"/>
        <v>2</v>
      </c>
      <c r="BH301">
        <f t="shared" si="52"/>
        <v>2</v>
      </c>
      <c r="BI301">
        <f t="shared" si="52"/>
        <v>2</v>
      </c>
      <c r="BJ301">
        <f t="shared" si="52"/>
        <v>2</v>
      </c>
      <c r="BK301">
        <f t="shared" si="52"/>
        <v>2</v>
      </c>
      <c r="BL301">
        <f t="shared" si="52"/>
        <v>2</v>
      </c>
      <c r="BM301">
        <f t="shared" si="52"/>
        <v>1</v>
      </c>
      <c r="BN301">
        <f t="shared" si="52"/>
        <v>1</v>
      </c>
      <c r="BO301">
        <f t="shared" si="52"/>
        <v>1</v>
      </c>
      <c r="BP301">
        <f t="shared" si="52"/>
        <v>1</v>
      </c>
      <c r="BQ301">
        <f t="shared" si="52"/>
        <v>1</v>
      </c>
      <c r="BR301">
        <f t="shared" si="52"/>
        <v>1</v>
      </c>
      <c r="BS301">
        <f t="shared" si="52"/>
        <v>1</v>
      </c>
      <c r="BT301">
        <f t="shared" si="52"/>
        <v>1</v>
      </c>
      <c r="BU301">
        <f t="shared" si="51"/>
        <v>1</v>
      </c>
      <c r="BV301">
        <f t="shared" si="51"/>
        <v>1</v>
      </c>
      <c r="BW301">
        <f t="shared" si="51"/>
        <v>1</v>
      </c>
      <c r="BX301">
        <f t="shared" si="51"/>
        <v>1</v>
      </c>
      <c r="BY301">
        <f t="shared" si="51"/>
        <v>0</v>
      </c>
    </row>
    <row r="302" spans="1:77" ht="16.3" thickTop="1" thickBot="1" x14ac:dyDescent="0.3">
      <c r="A302" s="16" t="s">
        <v>753</v>
      </c>
      <c r="B302" s="16" t="s">
        <v>756</v>
      </c>
      <c r="C302" s="16" t="s">
        <v>757</v>
      </c>
      <c r="D302" s="10">
        <f>VLOOKUP(C302, Overview!C$3:D$403, 2, FALSE)</f>
        <v>3</v>
      </c>
      <c r="E302" s="34">
        <f t="shared" si="46"/>
        <v>3.3</v>
      </c>
      <c r="F302" s="33">
        <f>IFERROR(VLOOKUP($C302, 'All Indicators - Breakdown'!$C:$GQ, F$1, FALSE), " ")</f>
        <v>5</v>
      </c>
      <c r="G302" s="33">
        <f>IFERROR(VLOOKUP($C302, 'All Indicators - Breakdown'!$C:$GQ, G$1, FALSE), " ")</f>
        <v>3</v>
      </c>
      <c r="H302" s="33">
        <f>IFERROR(VLOOKUP($C302, 'All Indicators - Breakdown'!$C:$GQ, H$1, FALSE), " ")</f>
        <v>2</v>
      </c>
      <c r="I302" s="33">
        <f>IFERROR(VLOOKUP($C302, 'All Indicators - Breakdown'!$C:$GQ, I$1, FALSE), " ")</f>
        <v>2</v>
      </c>
      <c r="J302" s="33">
        <f>IFERROR(VLOOKUP($C302, 'All Indicators - Breakdown'!$C:$GQ, J$1, FALSE), " ")</f>
        <v>2</v>
      </c>
      <c r="K302" s="33">
        <f>IFERROR(VLOOKUP($C302, 'All Indicators - Breakdown'!$C:$GQ, K$1, FALSE), " ")</f>
        <v>2</v>
      </c>
      <c r="L302" s="33">
        <f>IFERROR(VLOOKUP($C302, 'All Indicators - Breakdown'!$C:$GQ, L$1, FALSE), " ")</f>
        <v>3</v>
      </c>
      <c r="M302" s="33">
        <f>IFERROR(VLOOKUP($C302, 'All Indicators - Breakdown'!$C:$GQ, M$1, FALSE), " ")</f>
        <v>2</v>
      </c>
      <c r="N302" s="33" t="str">
        <f>IFERROR(VLOOKUP($C302, 'All Indicators - Breakdown'!$C:$GQ, N$1, FALSE), " ")</f>
        <v>N/A</v>
      </c>
      <c r="O302" s="33">
        <f>IFERROR(VLOOKUP($C302, 'All Indicators - Breakdown'!$C:$GQ, O$1, FALSE), " ")</f>
        <v>1</v>
      </c>
      <c r="P302" s="33">
        <f>IFERROR(VLOOKUP($C302, 'All Indicators - Breakdown'!$C:$GQ, P$1, FALSE), " ")</f>
        <v>2</v>
      </c>
      <c r="Q302" s="33">
        <f>IFERROR(VLOOKUP($C302, 'All Indicators - Breakdown'!$C:$GQ, Q$1, FALSE), " ")</f>
        <v>1</v>
      </c>
      <c r="R302" s="33">
        <f>IFERROR(VLOOKUP($C302, 'All Indicators - Breakdown'!$C:$GQ, R$1, FALSE), " ")</f>
        <v>2</v>
      </c>
      <c r="S302" s="33">
        <f>IFERROR(VLOOKUP($C302, 'All Indicators - Breakdown'!$C:$GQ, S$1, FALSE), " ")</f>
        <v>4</v>
      </c>
      <c r="T302" s="33">
        <f>IFERROR(VLOOKUP($C302, 'All Indicators - Breakdown'!$C:$GQ, T$1, FALSE), " ")</f>
        <v>2</v>
      </c>
      <c r="U302" s="33">
        <f>IFERROR(VLOOKUP($C302, 'All Indicators - Breakdown'!$C:$GQ, U$1, FALSE), " ")</f>
        <v>5</v>
      </c>
      <c r="V302" s="33">
        <f>IFERROR(VLOOKUP($C302, 'All Indicators - Breakdown'!$C:$GQ, V$1, FALSE), " ")</f>
        <v>1</v>
      </c>
      <c r="W302" s="33">
        <f>IFERROR(VLOOKUP($C302, 'All Indicators - Breakdown'!$C:$GQ, W$1, FALSE), " ")</f>
        <v>4</v>
      </c>
      <c r="X302" s="33">
        <f>IFERROR(VLOOKUP($C302, 'All Indicators - Breakdown'!$C:$GQ, X$1, FALSE), " ")</f>
        <v>1</v>
      </c>
      <c r="Y302" s="33">
        <f>IFERROR(VLOOKUP($C302, 'All Indicators - Breakdown'!$C:$GQ, Y$1, FALSE), " ")</f>
        <v>1</v>
      </c>
      <c r="Z302" s="33">
        <f>IFERROR(VLOOKUP($C302, 'All Indicators - Breakdown'!$C:$GQ, Z$1, FALSE), " ")</f>
        <v>1</v>
      </c>
      <c r="AA302" s="33">
        <f>IFERROR(VLOOKUP($C302, 'All Indicators - Breakdown'!$C:$GQ, AA$1, FALSE), " ")</f>
        <v>1</v>
      </c>
      <c r="AB302" s="33">
        <f>IFERROR(VLOOKUP($C302, 'All Indicators - Breakdown'!$C:$GQ, AB$1, FALSE), " ")</f>
        <v>2</v>
      </c>
      <c r="AC302" s="33">
        <f>IFERROR(VLOOKUP($C302, 'All Indicators - Breakdown'!$C:$GQ, AC$1, FALSE), " ")</f>
        <v>3</v>
      </c>
      <c r="AD302" s="33">
        <f>IFERROR(VLOOKUP($C302, 'All Indicators - Breakdown'!$C:$GQ, AD$1, FALSE), " ")</f>
        <v>1</v>
      </c>
      <c r="AE302" s="33">
        <f>IFERROR(VLOOKUP($C302, 'All Indicators - Breakdown'!$C:$HE, AE$1, FALSE), " ")</f>
        <v>1</v>
      </c>
      <c r="AF302" s="33">
        <f>IFERROR(VLOOKUP($C302, 'All Indicators - Breakdown'!$C:$HE, AF$1, FALSE), " ")</f>
        <v>2</v>
      </c>
      <c r="AG302" s="33">
        <f>IFERROR(VLOOKUP($C302, 'All Indicators - Breakdown'!$C:$HE, AG$1, FALSE), " ")</f>
        <v>4</v>
      </c>
      <c r="AH302" s="33">
        <f>IFERROR(VLOOKUP($C302, 'All Indicators - Breakdown'!$C:$HE, AH$1, FALSE), " ")</f>
        <v>4</v>
      </c>
      <c r="AI302" s="33">
        <f>IFERROR(VLOOKUP($C302, 'All Indicators - Breakdown'!$C:$HE, AI$1, FALSE), " ")</f>
        <v>4</v>
      </c>
      <c r="AJ302" s="33">
        <f>IFERROR(VLOOKUP($C302, 'All Indicators - Breakdown'!$C:$HZ, AJ$1, FALSE), " ")</f>
        <v>5</v>
      </c>
      <c r="AK302" s="33">
        <f>IFERROR(VLOOKUP($C302, 'All Indicators - Breakdown'!$C:$HZ, AK$1, FALSE), " ")</f>
        <v>2</v>
      </c>
      <c r="AL302" s="33">
        <f>IFERROR(VLOOKUP($C302, 'All Indicators - Breakdown'!$C:$HZ, AL$1, FALSE), " ")</f>
        <v>1</v>
      </c>
      <c r="AM302" s="33">
        <f>IFERROR(VLOOKUP($C302, 'All Indicators - Breakdown'!$C:$IU, AM$1, FALSE), " ")</f>
        <v>1</v>
      </c>
      <c r="AN302" s="33">
        <f>IFERROR(VLOOKUP($C302, 'All Indicators - Breakdown'!$C:$IU, AN$1, FALSE), " ")</f>
        <v>1</v>
      </c>
      <c r="AO302" s="33">
        <f>IFERROR(VLOOKUP($C302, 'All Indicators - Breakdown'!$C:$IU, AO$1, FALSE), " ")</f>
        <v>1</v>
      </c>
      <c r="AP302">
        <f t="shared" si="53"/>
        <v>5</v>
      </c>
      <c r="AQ302">
        <f t="shared" si="53"/>
        <v>5</v>
      </c>
      <c r="AR302">
        <f t="shared" si="53"/>
        <v>5</v>
      </c>
      <c r="AS302">
        <f t="shared" si="53"/>
        <v>4</v>
      </c>
      <c r="AT302">
        <f t="shared" si="53"/>
        <v>4</v>
      </c>
      <c r="AU302">
        <f t="shared" si="53"/>
        <v>4</v>
      </c>
      <c r="AV302">
        <f t="shared" si="53"/>
        <v>4</v>
      </c>
      <c r="AW302">
        <f t="shared" si="53"/>
        <v>4</v>
      </c>
      <c r="AX302">
        <f t="shared" si="53"/>
        <v>3</v>
      </c>
      <c r="AY302">
        <f t="shared" si="53"/>
        <v>3</v>
      </c>
      <c r="AZ302">
        <f t="shared" si="53"/>
        <v>3</v>
      </c>
      <c r="BA302">
        <f t="shared" si="53"/>
        <v>2</v>
      </c>
      <c r="BB302">
        <f t="shared" si="53"/>
        <v>2</v>
      </c>
      <c r="BC302">
        <f t="shared" si="53"/>
        <v>2</v>
      </c>
      <c r="BD302">
        <f t="shared" si="53"/>
        <v>2</v>
      </c>
      <c r="BE302">
        <f t="shared" si="53"/>
        <v>2</v>
      </c>
      <c r="BF302">
        <f t="shared" si="52"/>
        <v>2</v>
      </c>
      <c r="BG302">
        <f t="shared" si="52"/>
        <v>2</v>
      </c>
      <c r="BH302">
        <f t="shared" si="52"/>
        <v>2</v>
      </c>
      <c r="BI302">
        <f t="shared" si="52"/>
        <v>2</v>
      </c>
      <c r="BJ302">
        <f t="shared" si="52"/>
        <v>2</v>
      </c>
      <c r="BK302">
        <f t="shared" si="52"/>
        <v>2</v>
      </c>
      <c r="BL302">
        <f t="shared" si="52"/>
        <v>1</v>
      </c>
      <c r="BM302">
        <f t="shared" si="52"/>
        <v>1</v>
      </c>
      <c r="BN302">
        <f t="shared" si="52"/>
        <v>1</v>
      </c>
      <c r="BO302">
        <f t="shared" si="52"/>
        <v>1</v>
      </c>
      <c r="BP302">
        <f t="shared" si="52"/>
        <v>1</v>
      </c>
      <c r="BQ302">
        <f t="shared" si="52"/>
        <v>1</v>
      </c>
      <c r="BR302">
        <f t="shared" si="52"/>
        <v>1</v>
      </c>
      <c r="BS302">
        <f t="shared" si="52"/>
        <v>1</v>
      </c>
      <c r="BT302">
        <f t="shared" si="52"/>
        <v>1</v>
      </c>
      <c r="BU302">
        <f t="shared" si="51"/>
        <v>1</v>
      </c>
      <c r="BV302">
        <f t="shared" si="51"/>
        <v>1</v>
      </c>
      <c r="BW302">
        <f t="shared" si="51"/>
        <v>1</v>
      </c>
      <c r="BX302">
        <f t="shared" si="51"/>
        <v>1</v>
      </c>
      <c r="BY302">
        <f t="shared" si="51"/>
        <v>0</v>
      </c>
    </row>
    <row r="303" spans="1:77" ht="16.3" thickTop="1" thickBot="1" x14ac:dyDescent="0.3">
      <c r="A303" s="16" t="s">
        <v>753</v>
      </c>
      <c r="B303" s="16" t="s">
        <v>758</v>
      </c>
      <c r="C303" s="16" t="s">
        <v>759</v>
      </c>
      <c r="D303" s="10">
        <f>VLOOKUP(C303, Overview!C$3:D$403, 2, FALSE)</f>
        <v>4</v>
      </c>
      <c r="E303" s="34">
        <f t="shared" si="46"/>
        <v>3.8</v>
      </c>
      <c r="F303" s="33">
        <f>IFERROR(VLOOKUP($C303, 'All Indicators - Breakdown'!$C:$GQ, F$1, FALSE), " ")</f>
        <v>5</v>
      </c>
      <c r="G303" s="33">
        <f>IFERROR(VLOOKUP($C303, 'All Indicators - Breakdown'!$C:$GQ, G$1, FALSE), " ")</f>
        <v>5</v>
      </c>
      <c r="H303" s="33">
        <f>IFERROR(VLOOKUP($C303, 'All Indicators - Breakdown'!$C:$GQ, H$1, FALSE), " ")</f>
        <v>3</v>
      </c>
      <c r="I303" s="33">
        <f>IFERROR(VLOOKUP($C303, 'All Indicators - Breakdown'!$C:$GQ, I$1, FALSE), " ")</f>
        <v>3</v>
      </c>
      <c r="J303" s="33">
        <f>IFERROR(VLOOKUP($C303, 'All Indicators - Breakdown'!$C:$GQ, J$1, FALSE), " ")</f>
        <v>3</v>
      </c>
      <c r="K303" s="33">
        <f>IFERROR(VLOOKUP($C303, 'All Indicators - Breakdown'!$C:$GQ, K$1, FALSE), " ")</f>
        <v>2</v>
      </c>
      <c r="L303" s="33">
        <f>IFERROR(VLOOKUP($C303, 'All Indicators - Breakdown'!$C:$GQ, L$1, FALSE), " ")</f>
        <v>3</v>
      </c>
      <c r="M303" s="33">
        <f>IFERROR(VLOOKUP($C303, 'All Indicators - Breakdown'!$C:$GQ, M$1, FALSE), " ")</f>
        <v>3</v>
      </c>
      <c r="N303" s="33" t="str">
        <f>IFERROR(VLOOKUP($C303, 'All Indicators - Breakdown'!$C:$GQ, N$1, FALSE), " ")</f>
        <v>N/A</v>
      </c>
      <c r="O303" s="33">
        <f>IFERROR(VLOOKUP($C303, 'All Indicators - Breakdown'!$C:$GQ, O$1, FALSE), " ")</f>
        <v>2</v>
      </c>
      <c r="P303" s="33">
        <f>IFERROR(VLOOKUP($C303, 'All Indicators - Breakdown'!$C:$GQ, P$1, FALSE), " ")</f>
        <v>2</v>
      </c>
      <c r="Q303" s="33">
        <f>IFERROR(VLOOKUP($C303, 'All Indicators - Breakdown'!$C:$GQ, Q$1, FALSE), " ")</f>
        <v>2</v>
      </c>
      <c r="R303" s="33">
        <f>IFERROR(VLOOKUP($C303, 'All Indicators - Breakdown'!$C:$GQ, R$1, FALSE), " ")</f>
        <v>2</v>
      </c>
      <c r="S303" s="33">
        <f>IFERROR(VLOOKUP($C303, 'All Indicators - Breakdown'!$C:$GQ, S$1, FALSE), " ")</f>
        <v>4</v>
      </c>
      <c r="T303" s="33">
        <f>IFERROR(VLOOKUP($C303, 'All Indicators - Breakdown'!$C:$GQ, T$1, FALSE), " ")</f>
        <v>3</v>
      </c>
      <c r="U303" s="33">
        <f>IFERROR(VLOOKUP($C303, 'All Indicators - Breakdown'!$C:$GQ, U$1, FALSE), " ")</f>
        <v>5</v>
      </c>
      <c r="V303" s="33">
        <f>IFERROR(VLOOKUP($C303, 'All Indicators - Breakdown'!$C:$GQ, V$1, FALSE), " ")</f>
        <v>1</v>
      </c>
      <c r="W303" s="33">
        <f>IFERROR(VLOOKUP($C303, 'All Indicators - Breakdown'!$C:$GQ, W$1, FALSE), " ")</f>
        <v>5</v>
      </c>
      <c r="X303" s="33">
        <f>IFERROR(VLOOKUP($C303, 'All Indicators - Breakdown'!$C:$GQ, X$1, FALSE), " ")</f>
        <v>1</v>
      </c>
      <c r="Y303" s="33">
        <f>IFERROR(VLOOKUP($C303, 'All Indicators - Breakdown'!$C:$GQ, Y$1, FALSE), " ")</f>
        <v>1</v>
      </c>
      <c r="Z303" s="33">
        <f>IFERROR(VLOOKUP($C303, 'All Indicators - Breakdown'!$C:$GQ, Z$1, FALSE), " ")</f>
        <v>3</v>
      </c>
      <c r="AA303" s="33">
        <f>IFERROR(VLOOKUP($C303, 'All Indicators - Breakdown'!$C:$GQ, AA$1, FALSE), " ")</f>
        <v>1</v>
      </c>
      <c r="AB303" s="33">
        <f>IFERROR(VLOOKUP($C303, 'All Indicators - Breakdown'!$C:$GQ, AB$1, FALSE), " ")</f>
        <v>3</v>
      </c>
      <c r="AC303" s="33">
        <f>IFERROR(VLOOKUP($C303, 'All Indicators - Breakdown'!$C:$GQ, AC$1, FALSE), " ")</f>
        <v>3</v>
      </c>
      <c r="AD303" s="33">
        <f>IFERROR(VLOOKUP($C303, 'All Indicators - Breakdown'!$C:$GQ, AD$1, FALSE), " ")</f>
        <v>1</v>
      </c>
      <c r="AE303" s="33">
        <f>IFERROR(VLOOKUP($C303, 'All Indicators - Breakdown'!$C:$HE, AE$1, FALSE), " ")</f>
        <v>3</v>
      </c>
      <c r="AF303" s="33">
        <f>IFERROR(VLOOKUP($C303, 'All Indicators - Breakdown'!$C:$HE, AF$1, FALSE), " ")</f>
        <v>3</v>
      </c>
      <c r="AG303" s="33">
        <f>IFERROR(VLOOKUP($C303, 'All Indicators - Breakdown'!$C:$HE, AG$1, FALSE), " ")</f>
        <v>4</v>
      </c>
      <c r="AH303" s="33">
        <f>IFERROR(VLOOKUP($C303, 'All Indicators - Breakdown'!$C:$HE, AH$1, FALSE), " ")</f>
        <v>4</v>
      </c>
      <c r="AI303" s="33">
        <f>IFERROR(VLOOKUP($C303, 'All Indicators - Breakdown'!$C:$HE, AI$1, FALSE), " ")</f>
        <v>4</v>
      </c>
      <c r="AJ303" s="33">
        <f>IFERROR(VLOOKUP($C303, 'All Indicators - Breakdown'!$C:$HZ, AJ$1, FALSE), " ")</f>
        <v>5</v>
      </c>
      <c r="AK303" s="33">
        <f>IFERROR(VLOOKUP($C303, 'All Indicators - Breakdown'!$C:$HZ, AK$1, FALSE), " ")</f>
        <v>3</v>
      </c>
      <c r="AL303" s="33">
        <f>IFERROR(VLOOKUP($C303, 'All Indicators - Breakdown'!$C:$HZ, AL$1, FALSE), " ")</f>
        <v>1</v>
      </c>
      <c r="AM303" s="33">
        <f>IFERROR(VLOOKUP($C303, 'All Indicators - Breakdown'!$C:$IU, AM$1, FALSE), " ")</f>
        <v>1</v>
      </c>
      <c r="AN303" s="33">
        <f>IFERROR(VLOOKUP($C303, 'All Indicators - Breakdown'!$C:$IU, AN$1, FALSE), " ")</f>
        <v>1</v>
      </c>
      <c r="AO303" s="33">
        <f>IFERROR(VLOOKUP($C303, 'All Indicators - Breakdown'!$C:$IU, AO$1, FALSE), " ")</f>
        <v>1</v>
      </c>
      <c r="AP303">
        <f t="shared" si="53"/>
        <v>5</v>
      </c>
      <c r="AQ303">
        <f t="shared" si="53"/>
        <v>5</v>
      </c>
      <c r="AR303">
        <f t="shared" si="53"/>
        <v>5</v>
      </c>
      <c r="AS303">
        <f t="shared" si="53"/>
        <v>5</v>
      </c>
      <c r="AT303">
        <f t="shared" si="53"/>
        <v>5</v>
      </c>
      <c r="AU303">
        <f t="shared" si="53"/>
        <v>4</v>
      </c>
      <c r="AV303">
        <f t="shared" si="53"/>
        <v>4</v>
      </c>
      <c r="AW303">
        <f t="shared" si="53"/>
        <v>4</v>
      </c>
      <c r="AX303">
        <f t="shared" si="53"/>
        <v>4</v>
      </c>
      <c r="AY303">
        <f t="shared" si="53"/>
        <v>3</v>
      </c>
      <c r="AZ303">
        <f t="shared" si="53"/>
        <v>3</v>
      </c>
      <c r="BA303">
        <f t="shared" si="53"/>
        <v>3</v>
      </c>
      <c r="BB303">
        <f t="shared" si="53"/>
        <v>3</v>
      </c>
      <c r="BC303">
        <f t="shared" si="53"/>
        <v>3</v>
      </c>
      <c r="BD303">
        <f t="shared" si="53"/>
        <v>3</v>
      </c>
      <c r="BE303">
        <f t="shared" si="53"/>
        <v>3</v>
      </c>
      <c r="BF303">
        <f t="shared" si="52"/>
        <v>3</v>
      </c>
      <c r="BG303">
        <f t="shared" si="52"/>
        <v>3</v>
      </c>
      <c r="BH303">
        <f t="shared" si="52"/>
        <v>3</v>
      </c>
      <c r="BI303">
        <f t="shared" si="52"/>
        <v>3</v>
      </c>
      <c r="BJ303">
        <f t="shared" si="52"/>
        <v>3</v>
      </c>
      <c r="BK303">
        <f t="shared" si="52"/>
        <v>2</v>
      </c>
      <c r="BL303">
        <f t="shared" si="52"/>
        <v>2</v>
      </c>
      <c r="BM303">
        <f t="shared" si="52"/>
        <v>2</v>
      </c>
      <c r="BN303">
        <f t="shared" si="52"/>
        <v>2</v>
      </c>
      <c r="BO303">
        <f t="shared" si="52"/>
        <v>2</v>
      </c>
      <c r="BP303">
        <f t="shared" si="52"/>
        <v>1</v>
      </c>
      <c r="BQ303">
        <f t="shared" si="52"/>
        <v>1</v>
      </c>
      <c r="BR303">
        <f t="shared" si="52"/>
        <v>1</v>
      </c>
      <c r="BS303">
        <f t="shared" si="52"/>
        <v>1</v>
      </c>
      <c r="BT303">
        <f t="shared" si="52"/>
        <v>1</v>
      </c>
      <c r="BU303">
        <f t="shared" si="51"/>
        <v>1</v>
      </c>
      <c r="BV303">
        <f t="shared" si="51"/>
        <v>1</v>
      </c>
      <c r="BW303">
        <f t="shared" si="51"/>
        <v>1</v>
      </c>
      <c r="BX303">
        <f t="shared" si="51"/>
        <v>1</v>
      </c>
      <c r="BY303">
        <f t="shared" si="51"/>
        <v>0</v>
      </c>
    </row>
    <row r="304" spans="1:77" ht="16.3" thickTop="1" thickBot="1" x14ac:dyDescent="0.3">
      <c r="A304" s="16" t="s">
        <v>753</v>
      </c>
      <c r="B304" s="16" t="s">
        <v>760</v>
      </c>
      <c r="C304" s="16" t="s">
        <v>761</v>
      </c>
      <c r="D304" s="10">
        <f>VLOOKUP(C304, Overview!C$3:D$403, 2, FALSE)</f>
        <v>3</v>
      </c>
      <c r="E304" s="34">
        <f t="shared" si="46"/>
        <v>3.7</v>
      </c>
      <c r="F304" s="33">
        <f>IFERROR(VLOOKUP($C304, 'All Indicators - Breakdown'!$C:$GQ, F$1, FALSE), " ")</f>
        <v>5</v>
      </c>
      <c r="G304" s="33">
        <f>IFERROR(VLOOKUP($C304, 'All Indicators - Breakdown'!$C:$GQ, G$1, FALSE), " ")</f>
        <v>3</v>
      </c>
      <c r="H304" s="33">
        <f>IFERROR(VLOOKUP($C304, 'All Indicators - Breakdown'!$C:$GQ, H$1, FALSE), " ")</f>
        <v>3</v>
      </c>
      <c r="I304" s="33">
        <f>IFERROR(VLOOKUP($C304, 'All Indicators - Breakdown'!$C:$GQ, I$1, FALSE), " ")</f>
        <v>2</v>
      </c>
      <c r="J304" s="33">
        <f>IFERROR(VLOOKUP($C304, 'All Indicators - Breakdown'!$C:$GQ, J$1, FALSE), " ")</f>
        <v>3</v>
      </c>
      <c r="K304" s="33">
        <f>IFERROR(VLOOKUP($C304, 'All Indicators - Breakdown'!$C:$GQ, K$1, FALSE), " ")</f>
        <v>2</v>
      </c>
      <c r="L304" s="33">
        <f>IFERROR(VLOOKUP($C304, 'All Indicators - Breakdown'!$C:$GQ, L$1, FALSE), " ")</f>
        <v>3</v>
      </c>
      <c r="M304" s="33">
        <f>IFERROR(VLOOKUP($C304, 'All Indicators - Breakdown'!$C:$GQ, M$1, FALSE), " ")</f>
        <v>2</v>
      </c>
      <c r="N304" s="33" t="str">
        <f>IFERROR(VLOOKUP($C304, 'All Indicators - Breakdown'!$C:$GQ, N$1, FALSE), " ")</f>
        <v>N/A</v>
      </c>
      <c r="O304" s="33">
        <f>IFERROR(VLOOKUP($C304, 'All Indicators - Breakdown'!$C:$GQ, O$1, FALSE), " ")</f>
        <v>1</v>
      </c>
      <c r="P304" s="33">
        <f>IFERROR(VLOOKUP($C304, 'All Indicators - Breakdown'!$C:$GQ, P$1, FALSE), " ")</f>
        <v>1</v>
      </c>
      <c r="Q304" s="33">
        <f>IFERROR(VLOOKUP($C304, 'All Indicators - Breakdown'!$C:$GQ, Q$1, FALSE), " ")</f>
        <v>1</v>
      </c>
      <c r="R304" s="33">
        <f>IFERROR(VLOOKUP($C304, 'All Indicators - Breakdown'!$C:$GQ, R$1, FALSE), " ")</f>
        <v>2</v>
      </c>
      <c r="S304" s="33">
        <f>IFERROR(VLOOKUP($C304, 'All Indicators - Breakdown'!$C:$GQ, S$1, FALSE), " ")</f>
        <v>5</v>
      </c>
      <c r="T304" s="33">
        <f>IFERROR(VLOOKUP($C304, 'All Indicators - Breakdown'!$C:$GQ, T$1, FALSE), " ")</f>
        <v>2</v>
      </c>
      <c r="U304" s="33">
        <f>IFERROR(VLOOKUP($C304, 'All Indicators - Breakdown'!$C:$GQ, U$1, FALSE), " ")</f>
        <v>5</v>
      </c>
      <c r="V304" s="33">
        <f>IFERROR(VLOOKUP($C304, 'All Indicators - Breakdown'!$C:$GQ, V$1, FALSE), " ")</f>
        <v>1</v>
      </c>
      <c r="W304" s="33">
        <f>IFERROR(VLOOKUP($C304, 'All Indicators - Breakdown'!$C:$GQ, W$1, FALSE), " ")</f>
        <v>5</v>
      </c>
      <c r="X304" s="33">
        <f>IFERROR(VLOOKUP($C304, 'All Indicators - Breakdown'!$C:$GQ, X$1, FALSE), " ")</f>
        <v>1</v>
      </c>
      <c r="Y304" s="33">
        <f>IFERROR(VLOOKUP($C304, 'All Indicators - Breakdown'!$C:$GQ, Y$1, FALSE), " ")</f>
        <v>1</v>
      </c>
      <c r="Z304" s="33">
        <f>IFERROR(VLOOKUP($C304, 'All Indicators - Breakdown'!$C:$GQ, Z$1, FALSE), " ")</f>
        <v>3</v>
      </c>
      <c r="AA304" s="33">
        <f>IFERROR(VLOOKUP($C304, 'All Indicators - Breakdown'!$C:$GQ, AA$1, FALSE), " ")</f>
        <v>1</v>
      </c>
      <c r="AB304" s="33">
        <f>IFERROR(VLOOKUP($C304, 'All Indicators - Breakdown'!$C:$GQ, AB$1, FALSE), " ")</f>
        <v>2</v>
      </c>
      <c r="AC304" s="33">
        <f>IFERROR(VLOOKUP($C304, 'All Indicators - Breakdown'!$C:$GQ, AC$1, FALSE), " ")</f>
        <v>5</v>
      </c>
      <c r="AD304" s="33">
        <f>IFERROR(VLOOKUP($C304, 'All Indicators - Breakdown'!$C:$GQ, AD$1, FALSE), " ")</f>
        <v>1</v>
      </c>
      <c r="AE304" s="33">
        <f>IFERROR(VLOOKUP($C304, 'All Indicators - Breakdown'!$C:$HE, AE$1, FALSE), " ")</f>
        <v>1</v>
      </c>
      <c r="AF304" s="33">
        <f>IFERROR(VLOOKUP($C304, 'All Indicators - Breakdown'!$C:$HE, AF$1, FALSE), " ")</f>
        <v>3</v>
      </c>
      <c r="AG304" s="33">
        <f>IFERROR(VLOOKUP($C304, 'All Indicators - Breakdown'!$C:$HE, AG$1, FALSE), " ")</f>
        <v>3</v>
      </c>
      <c r="AH304" s="33">
        <f>IFERROR(VLOOKUP($C304, 'All Indicators - Breakdown'!$C:$HE, AH$1, FALSE), " ")</f>
        <v>4</v>
      </c>
      <c r="AI304" s="33">
        <f>IFERROR(VLOOKUP($C304, 'All Indicators - Breakdown'!$C:$HE, AI$1, FALSE), " ")</f>
        <v>4</v>
      </c>
      <c r="AJ304" s="33">
        <f>IFERROR(VLOOKUP($C304, 'All Indicators - Breakdown'!$C:$HZ, AJ$1, FALSE), " ")</f>
        <v>5</v>
      </c>
      <c r="AK304" s="33">
        <f>IFERROR(VLOOKUP($C304, 'All Indicators - Breakdown'!$C:$HZ, AK$1, FALSE), " ")</f>
        <v>2</v>
      </c>
      <c r="AL304" s="33">
        <f>IFERROR(VLOOKUP($C304, 'All Indicators - Breakdown'!$C:$HZ, AL$1, FALSE), " ")</f>
        <v>1</v>
      </c>
      <c r="AM304" s="33">
        <f>IFERROR(VLOOKUP($C304, 'All Indicators - Breakdown'!$C:$IU, AM$1, FALSE), " ")</f>
        <v>1</v>
      </c>
      <c r="AN304" s="33">
        <f>IFERROR(VLOOKUP($C304, 'All Indicators - Breakdown'!$C:$IU, AN$1, FALSE), " ")</f>
        <v>1</v>
      </c>
      <c r="AO304" s="33">
        <f>IFERROR(VLOOKUP($C304, 'All Indicators - Breakdown'!$C:$IU, AO$1, FALSE), " ")</f>
        <v>1</v>
      </c>
      <c r="AP304">
        <f t="shared" si="53"/>
        <v>5</v>
      </c>
      <c r="AQ304">
        <f t="shared" si="53"/>
        <v>5</v>
      </c>
      <c r="AR304">
        <f t="shared" si="53"/>
        <v>5</v>
      </c>
      <c r="AS304">
        <f t="shared" si="53"/>
        <v>5</v>
      </c>
      <c r="AT304">
        <f t="shared" si="53"/>
        <v>5</v>
      </c>
      <c r="AU304">
        <f t="shared" si="53"/>
        <v>5</v>
      </c>
      <c r="AV304">
        <f t="shared" si="53"/>
        <v>4</v>
      </c>
      <c r="AW304">
        <f t="shared" si="53"/>
        <v>4</v>
      </c>
      <c r="AX304">
        <f t="shared" si="53"/>
        <v>3</v>
      </c>
      <c r="AY304">
        <f t="shared" si="53"/>
        <v>3</v>
      </c>
      <c r="AZ304">
        <f t="shared" si="53"/>
        <v>3</v>
      </c>
      <c r="BA304">
        <f t="shared" si="53"/>
        <v>3</v>
      </c>
      <c r="BB304">
        <f t="shared" si="53"/>
        <v>3</v>
      </c>
      <c r="BC304">
        <f t="shared" si="53"/>
        <v>3</v>
      </c>
      <c r="BD304">
        <f t="shared" si="53"/>
        <v>3</v>
      </c>
      <c r="BE304">
        <f t="shared" si="53"/>
        <v>2</v>
      </c>
      <c r="BF304">
        <f t="shared" si="52"/>
        <v>2</v>
      </c>
      <c r="BG304">
        <f t="shared" si="52"/>
        <v>2</v>
      </c>
      <c r="BH304">
        <f t="shared" si="52"/>
        <v>2</v>
      </c>
      <c r="BI304">
        <f t="shared" si="52"/>
        <v>2</v>
      </c>
      <c r="BJ304">
        <f t="shared" si="52"/>
        <v>2</v>
      </c>
      <c r="BK304">
        <f t="shared" si="52"/>
        <v>2</v>
      </c>
      <c r="BL304">
        <f t="shared" si="52"/>
        <v>1</v>
      </c>
      <c r="BM304">
        <f t="shared" si="52"/>
        <v>1</v>
      </c>
      <c r="BN304">
        <f t="shared" si="52"/>
        <v>1</v>
      </c>
      <c r="BO304">
        <f t="shared" si="52"/>
        <v>1</v>
      </c>
      <c r="BP304">
        <f t="shared" si="52"/>
        <v>1</v>
      </c>
      <c r="BQ304">
        <f t="shared" si="52"/>
        <v>1</v>
      </c>
      <c r="BR304">
        <f t="shared" si="52"/>
        <v>1</v>
      </c>
      <c r="BS304">
        <f t="shared" si="52"/>
        <v>1</v>
      </c>
      <c r="BT304">
        <f t="shared" si="52"/>
        <v>1</v>
      </c>
      <c r="BU304">
        <f t="shared" si="51"/>
        <v>1</v>
      </c>
      <c r="BV304">
        <f t="shared" si="51"/>
        <v>1</v>
      </c>
      <c r="BW304">
        <f t="shared" si="51"/>
        <v>1</v>
      </c>
      <c r="BX304">
        <f t="shared" si="51"/>
        <v>1</v>
      </c>
      <c r="BY304">
        <f t="shared" si="51"/>
        <v>0</v>
      </c>
    </row>
    <row r="305" spans="1:77" ht="16.3" thickTop="1" thickBot="1" x14ac:dyDescent="0.3">
      <c r="A305" s="16" t="s">
        <v>753</v>
      </c>
      <c r="B305" s="16" t="s">
        <v>762</v>
      </c>
      <c r="C305" s="16" t="s">
        <v>763</v>
      </c>
      <c r="D305" s="10">
        <f>VLOOKUP(C305, Overview!C$3:D$403, 2, FALSE)</f>
        <v>3</v>
      </c>
      <c r="E305" s="34">
        <f t="shared" si="46"/>
        <v>3.8</v>
      </c>
      <c r="F305" s="33">
        <f>IFERROR(VLOOKUP($C305, 'All Indicators - Breakdown'!$C:$GQ, F$1, FALSE), " ")</f>
        <v>5</v>
      </c>
      <c r="G305" s="33">
        <f>IFERROR(VLOOKUP($C305, 'All Indicators - Breakdown'!$C:$GQ, G$1, FALSE), " ")</f>
        <v>3</v>
      </c>
      <c r="H305" s="33">
        <f>IFERROR(VLOOKUP($C305, 'All Indicators - Breakdown'!$C:$GQ, H$1, FALSE), " ")</f>
        <v>3</v>
      </c>
      <c r="I305" s="33">
        <f>IFERROR(VLOOKUP($C305, 'All Indicators - Breakdown'!$C:$GQ, I$1, FALSE), " ")</f>
        <v>3</v>
      </c>
      <c r="J305" s="33">
        <f>IFERROR(VLOOKUP($C305, 'All Indicators - Breakdown'!$C:$GQ, J$1, FALSE), " ")</f>
        <v>3</v>
      </c>
      <c r="K305" s="33">
        <f>IFERROR(VLOOKUP($C305, 'All Indicators - Breakdown'!$C:$GQ, K$1, FALSE), " ")</f>
        <v>2</v>
      </c>
      <c r="L305" s="33">
        <f>IFERROR(VLOOKUP($C305, 'All Indicators - Breakdown'!$C:$GQ, L$1, FALSE), " ")</f>
        <v>3</v>
      </c>
      <c r="M305" s="33">
        <f>IFERROR(VLOOKUP($C305, 'All Indicators - Breakdown'!$C:$GQ, M$1, FALSE), " ")</f>
        <v>3</v>
      </c>
      <c r="N305" s="33" t="str">
        <f>IFERROR(VLOOKUP($C305, 'All Indicators - Breakdown'!$C:$GQ, N$1, FALSE), " ")</f>
        <v>N/A</v>
      </c>
      <c r="O305" s="33">
        <f>IFERROR(VLOOKUP($C305, 'All Indicators - Breakdown'!$C:$GQ, O$1, FALSE), " ")</f>
        <v>1</v>
      </c>
      <c r="P305" s="33">
        <f>IFERROR(VLOOKUP($C305, 'All Indicators - Breakdown'!$C:$GQ, P$1, FALSE), " ")</f>
        <v>2</v>
      </c>
      <c r="Q305" s="33">
        <f>IFERROR(VLOOKUP($C305, 'All Indicators - Breakdown'!$C:$GQ, Q$1, FALSE), " ")</f>
        <v>1</v>
      </c>
      <c r="R305" s="33">
        <f>IFERROR(VLOOKUP($C305, 'All Indicators - Breakdown'!$C:$GQ, R$1, FALSE), " ")</f>
        <v>2</v>
      </c>
      <c r="S305" s="33">
        <f>IFERROR(VLOOKUP($C305, 'All Indicators - Breakdown'!$C:$GQ, S$1, FALSE), " ")</f>
        <v>3</v>
      </c>
      <c r="T305" s="33">
        <f>IFERROR(VLOOKUP($C305, 'All Indicators - Breakdown'!$C:$GQ, T$1, FALSE), " ")</f>
        <v>2</v>
      </c>
      <c r="U305" s="33">
        <f>IFERROR(VLOOKUP($C305, 'All Indicators - Breakdown'!$C:$GQ, U$1, FALSE), " ")</f>
        <v>5</v>
      </c>
      <c r="V305" s="33">
        <f>IFERROR(VLOOKUP($C305, 'All Indicators - Breakdown'!$C:$GQ, V$1, FALSE), " ")</f>
        <v>1</v>
      </c>
      <c r="W305" s="33">
        <f>IFERROR(VLOOKUP($C305, 'All Indicators - Breakdown'!$C:$GQ, W$1, FALSE), " ")</f>
        <v>5</v>
      </c>
      <c r="X305" s="33">
        <f>IFERROR(VLOOKUP($C305, 'All Indicators - Breakdown'!$C:$GQ, X$1, FALSE), " ")</f>
        <v>1</v>
      </c>
      <c r="Y305" s="33">
        <f>IFERROR(VLOOKUP($C305, 'All Indicators - Breakdown'!$C:$GQ, Y$1, FALSE), " ")</f>
        <v>1</v>
      </c>
      <c r="Z305" s="33">
        <f>IFERROR(VLOOKUP($C305, 'All Indicators - Breakdown'!$C:$GQ, Z$1, FALSE), " ")</f>
        <v>3</v>
      </c>
      <c r="AA305" s="33">
        <f>IFERROR(VLOOKUP($C305, 'All Indicators - Breakdown'!$C:$GQ, AA$1, FALSE), " ")</f>
        <v>1</v>
      </c>
      <c r="AB305" s="33">
        <f>IFERROR(VLOOKUP($C305, 'All Indicators - Breakdown'!$C:$GQ, AB$1, FALSE), " ")</f>
        <v>3</v>
      </c>
      <c r="AC305" s="33">
        <f>IFERROR(VLOOKUP($C305, 'All Indicators - Breakdown'!$C:$GQ, AC$1, FALSE), " ")</f>
        <v>5</v>
      </c>
      <c r="AD305" s="33">
        <f>IFERROR(VLOOKUP($C305, 'All Indicators - Breakdown'!$C:$GQ, AD$1, FALSE), " ")</f>
        <v>1</v>
      </c>
      <c r="AE305" s="33">
        <f>IFERROR(VLOOKUP($C305, 'All Indicators - Breakdown'!$C:$HE, AE$1, FALSE), " ")</f>
        <v>1</v>
      </c>
      <c r="AF305" s="33">
        <f>IFERROR(VLOOKUP($C305, 'All Indicators - Breakdown'!$C:$HE, AF$1, FALSE), " ")</f>
        <v>3</v>
      </c>
      <c r="AG305" s="33">
        <f>IFERROR(VLOOKUP($C305, 'All Indicators - Breakdown'!$C:$HE, AG$1, FALSE), " ")</f>
        <v>4</v>
      </c>
      <c r="AH305" s="33">
        <f>IFERROR(VLOOKUP($C305, 'All Indicators - Breakdown'!$C:$HE, AH$1, FALSE), " ")</f>
        <v>4</v>
      </c>
      <c r="AI305" s="33">
        <f>IFERROR(VLOOKUP($C305, 'All Indicators - Breakdown'!$C:$HE, AI$1, FALSE), " ")</f>
        <v>4</v>
      </c>
      <c r="AJ305" s="33">
        <f>IFERROR(VLOOKUP($C305, 'All Indicators - Breakdown'!$C:$HZ, AJ$1, FALSE), " ")</f>
        <v>5</v>
      </c>
      <c r="AK305" s="33">
        <f>IFERROR(VLOOKUP($C305, 'All Indicators - Breakdown'!$C:$HZ, AK$1, FALSE), " ")</f>
        <v>4</v>
      </c>
      <c r="AL305" s="33">
        <f>IFERROR(VLOOKUP($C305, 'All Indicators - Breakdown'!$C:$HZ, AL$1, FALSE), " ")</f>
        <v>1</v>
      </c>
      <c r="AM305" s="33">
        <f>IFERROR(VLOOKUP($C305, 'All Indicators - Breakdown'!$C:$IU, AM$1, FALSE), " ")</f>
        <v>1</v>
      </c>
      <c r="AN305" s="33">
        <f>IFERROR(VLOOKUP($C305, 'All Indicators - Breakdown'!$C:$IU, AN$1, FALSE), " ")</f>
        <v>1</v>
      </c>
      <c r="AO305" s="33">
        <f>IFERROR(VLOOKUP($C305, 'All Indicators - Breakdown'!$C:$IU, AO$1, FALSE), " ")</f>
        <v>1</v>
      </c>
      <c r="AP305">
        <f t="shared" si="53"/>
        <v>5</v>
      </c>
      <c r="AQ305">
        <f t="shared" si="53"/>
        <v>5</v>
      </c>
      <c r="AR305">
        <f t="shared" si="53"/>
        <v>5</v>
      </c>
      <c r="AS305">
        <f t="shared" si="53"/>
        <v>5</v>
      </c>
      <c r="AT305">
        <f t="shared" si="53"/>
        <v>5</v>
      </c>
      <c r="AU305">
        <f t="shared" si="53"/>
        <v>4</v>
      </c>
      <c r="AV305">
        <f t="shared" si="53"/>
        <v>4</v>
      </c>
      <c r="AW305">
        <f t="shared" si="53"/>
        <v>4</v>
      </c>
      <c r="AX305">
        <f t="shared" si="53"/>
        <v>4</v>
      </c>
      <c r="AY305">
        <f t="shared" si="53"/>
        <v>3</v>
      </c>
      <c r="AZ305">
        <f t="shared" si="53"/>
        <v>3</v>
      </c>
      <c r="BA305">
        <f t="shared" si="53"/>
        <v>3</v>
      </c>
      <c r="BB305">
        <f t="shared" si="53"/>
        <v>3</v>
      </c>
      <c r="BC305">
        <f t="shared" si="53"/>
        <v>3</v>
      </c>
      <c r="BD305">
        <f t="shared" si="53"/>
        <v>3</v>
      </c>
      <c r="BE305">
        <f t="shared" si="53"/>
        <v>3</v>
      </c>
      <c r="BF305">
        <f t="shared" si="52"/>
        <v>3</v>
      </c>
      <c r="BG305">
        <f t="shared" si="52"/>
        <v>3</v>
      </c>
      <c r="BH305">
        <f t="shared" si="52"/>
        <v>3</v>
      </c>
      <c r="BI305">
        <f t="shared" si="52"/>
        <v>2</v>
      </c>
      <c r="BJ305">
        <f t="shared" si="52"/>
        <v>2</v>
      </c>
      <c r="BK305">
        <f t="shared" si="52"/>
        <v>2</v>
      </c>
      <c r="BL305">
        <f t="shared" si="52"/>
        <v>2</v>
      </c>
      <c r="BM305">
        <f t="shared" si="52"/>
        <v>1</v>
      </c>
      <c r="BN305">
        <f t="shared" si="52"/>
        <v>1</v>
      </c>
      <c r="BO305">
        <f t="shared" si="52"/>
        <v>1</v>
      </c>
      <c r="BP305">
        <f t="shared" si="52"/>
        <v>1</v>
      </c>
      <c r="BQ305">
        <f t="shared" si="52"/>
        <v>1</v>
      </c>
      <c r="BR305">
        <f t="shared" si="52"/>
        <v>1</v>
      </c>
      <c r="BS305">
        <f t="shared" si="52"/>
        <v>1</v>
      </c>
      <c r="BT305">
        <f t="shared" si="52"/>
        <v>1</v>
      </c>
      <c r="BU305">
        <f t="shared" si="51"/>
        <v>1</v>
      </c>
      <c r="BV305">
        <f t="shared" si="51"/>
        <v>1</v>
      </c>
      <c r="BW305">
        <f t="shared" si="51"/>
        <v>1</v>
      </c>
      <c r="BX305">
        <f t="shared" si="51"/>
        <v>1</v>
      </c>
      <c r="BY305">
        <f t="shared" si="51"/>
        <v>0</v>
      </c>
    </row>
    <row r="306" spans="1:77" ht="16.3" thickTop="1" thickBot="1" x14ac:dyDescent="0.3">
      <c r="A306" s="16" t="s">
        <v>753</v>
      </c>
      <c r="B306" s="16" t="s">
        <v>764</v>
      </c>
      <c r="C306" s="16" t="s">
        <v>765</v>
      </c>
      <c r="D306" s="10">
        <f>VLOOKUP(C306, Overview!C$3:D$403, 2, FALSE)</f>
        <v>3</v>
      </c>
      <c r="E306" s="34">
        <f t="shared" si="46"/>
        <v>3.4</v>
      </c>
      <c r="F306" s="33">
        <f>IFERROR(VLOOKUP($C306, 'All Indicators - Breakdown'!$C:$GQ, F$1, FALSE), " ")</f>
        <v>4</v>
      </c>
      <c r="G306" s="33">
        <f>IFERROR(VLOOKUP($C306, 'All Indicators - Breakdown'!$C:$GQ, G$1, FALSE), " ")</f>
        <v>4</v>
      </c>
      <c r="H306" s="33">
        <f>IFERROR(VLOOKUP($C306, 'All Indicators - Breakdown'!$C:$GQ, H$1, FALSE), " ")</f>
        <v>2</v>
      </c>
      <c r="I306" s="33">
        <f>IFERROR(VLOOKUP($C306, 'All Indicators - Breakdown'!$C:$GQ, I$1, FALSE), " ")</f>
        <v>2</v>
      </c>
      <c r="J306" s="33">
        <f>IFERROR(VLOOKUP($C306, 'All Indicators - Breakdown'!$C:$GQ, J$1, FALSE), " ")</f>
        <v>2</v>
      </c>
      <c r="K306" s="33">
        <f>IFERROR(VLOOKUP($C306, 'All Indicators - Breakdown'!$C:$GQ, K$1, FALSE), " ")</f>
        <v>1</v>
      </c>
      <c r="L306" s="33">
        <f>IFERROR(VLOOKUP($C306, 'All Indicators - Breakdown'!$C:$GQ, L$1, FALSE), " ")</f>
        <v>2</v>
      </c>
      <c r="M306" s="33">
        <f>IFERROR(VLOOKUP($C306, 'All Indicators - Breakdown'!$C:$GQ, M$1, FALSE), " ")</f>
        <v>3</v>
      </c>
      <c r="N306" s="33" t="str">
        <f>IFERROR(VLOOKUP($C306, 'All Indicators - Breakdown'!$C:$GQ, N$1, FALSE), " ")</f>
        <v>N/A</v>
      </c>
      <c r="O306" s="33">
        <f>IFERROR(VLOOKUP($C306, 'All Indicators - Breakdown'!$C:$GQ, O$1, FALSE), " ")</f>
        <v>1</v>
      </c>
      <c r="P306" s="33">
        <f>IFERROR(VLOOKUP($C306, 'All Indicators - Breakdown'!$C:$GQ, P$1, FALSE), " ")</f>
        <v>3</v>
      </c>
      <c r="Q306" s="33">
        <f>IFERROR(VLOOKUP($C306, 'All Indicators - Breakdown'!$C:$GQ, Q$1, FALSE), " ")</f>
        <v>2</v>
      </c>
      <c r="R306" s="33">
        <f>IFERROR(VLOOKUP($C306, 'All Indicators - Breakdown'!$C:$GQ, R$1, FALSE), " ")</f>
        <v>2</v>
      </c>
      <c r="S306" s="33">
        <f>IFERROR(VLOOKUP($C306, 'All Indicators - Breakdown'!$C:$GQ, S$1, FALSE), " ")</f>
        <v>2</v>
      </c>
      <c r="T306" s="33">
        <f>IFERROR(VLOOKUP($C306, 'All Indicators - Breakdown'!$C:$GQ, T$1, FALSE), " ")</f>
        <v>1</v>
      </c>
      <c r="U306" s="33">
        <f>IFERROR(VLOOKUP($C306, 'All Indicators - Breakdown'!$C:$GQ, U$1, FALSE), " ")</f>
        <v>5</v>
      </c>
      <c r="V306" s="33">
        <f>IFERROR(VLOOKUP($C306, 'All Indicators - Breakdown'!$C:$GQ, V$1, FALSE), " ")</f>
        <v>1</v>
      </c>
      <c r="W306" s="33">
        <f>IFERROR(VLOOKUP($C306, 'All Indicators - Breakdown'!$C:$GQ, W$1, FALSE), " ")</f>
        <v>4</v>
      </c>
      <c r="X306" s="33">
        <f>IFERROR(VLOOKUP($C306, 'All Indicators - Breakdown'!$C:$GQ, X$1, FALSE), " ")</f>
        <v>1</v>
      </c>
      <c r="Y306" s="33">
        <f>IFERROR(VLOOKUP($C306, 'All Indicators - Breakdown'!$C:$GQ, Y$1, FALSE), " ")</f>
        <v>2</v>
      </c>
      <c r="Z306" s="33">
        <f>IFERROR(VLOOKUP($C306, 'All Indicators - Breakdown'!$C:$GQ, Z$1, FALSE), " ")</f>
        <v>1</v>
      </c>
      <c r="AA306" s="33">
        <f>IFERROR(VLOOKUP($C306, 'All Indicators - Breakdown'!$C:$GQ, AA$1, FALSE), " ")</f>
        <v>1</v>
      </c>
      <c r="AB306" s="33">
        <f>IFERROR(VLOOKUP($C306, 'All Indicators - Breakdown'!$C:$GQ, AB$1, FALSE), " ")</f>
        <v>2</v>
      </c>
      <c r="AC306" s="33">
        <f>IFERROR(VLOOKUP($C306, 'All Indicators - Breakdown'!$C:$GQ, AC$1, FALSE), " ")</f>
        <v>3</v>
      </c>
      <c r="AD306" s="33">
        <f>IFERROR(VLOOKUP($C306, 'All Indicators - Breakdown'!$C:$GQ, AD$1, FALSE), " ")</f>
        <v>1</v>
      </c>
      <c r="AE306" s="33">
        <f>IFERROR(VLOOKUP($C306, 'All Indicators - Breakdown'!$C:$HE, AE$1, FALSE), " ")</f>
        <v>3</v>
      </c>
      <c r="AF306" s="33">
        <f>IFERROR(VLOOKUP($C306, 'All Indicators - Breakdown'!$C:$HE, AF$1, FALSE), " ")</f>
        <v>2</v>
      </c>
      <c r="AG306" s="33">
        <f>IFERROR(VLOOKUP($C306, 'All Indicators - Breakdown'!$C:$HE, AG$1, FALSE), " ")</f>
        <v>4</v>
      </c>
      <c r="AH306" s="33">
        <f>IFERROR(VLOOKUP($C306, 'All Indicators - Breakdown'!$C:$HE, AH$1, FALSE), " ")</f>
        <v>4</v>
      </c>
      <c r="AI306" s="33">
        <f>IFERROR(VLOOKUP($C306, 'All Indicators - Breakdown'!$C:$HE, AI$1, FALSE), " ")</f>
        <v>4</v>
      </c>
      <c r="AJ306" s="33">
        <f>IFERROR(VLOOKUP($C306, 'All Indicators - Breakdown'!$C:$HZ, AJ$1, FALSE), " ")</f>
        <v>5</v>
      </c>
      <c r="AK306" s="33">
        <f>IFERROR(VLOOKUP($C306, 'All Indicators - Breakdown'!$C:$HZ, AK$1, FALSE), " ")</f>
        <v>3</v>
      </c>
      <c r="AL306" s="33">
        <f>IFERROR(VLOOKUP($C306, 'All Indicators - Breakdown'!$C:$HZ, AL$1, FALSE), " ")</f>
        <v>1</v>
      </c>
      <c r="AM306" s="33">
        <f>IFERROR(VLOOKUP($C306, 'All Indicators - Breakdown'!$C:$IU, AM$1, FALSE), " ")</f>
        <v>2</v>
      </c>
      <c r="AN306" s="33">
        <f>IFERROR(VLOOKUP($C306, 'All Indicators - Breakdown'!$C:$IU, AN$1, FALSE), " ")</f>
        <v>1</v>
      </c>
      <c r="AO306" s="33">
        <f>IFERROR(VLOOKUP($C306, 'All Indicators - Breakdown'!$C:$IU, AO$1, FALSE), " ")</f>
        <v>1</v>
      </c>
      <c r="AP306">
        <f t="shared" si="53"/>
        <v>5</v>
      </c>
      <c r="AQ306">
        <f t="shared" si="53"/>
        <v>5</v>
      </c>
      <c r="AR306">
        <f t="shared" si="53"/>
        <v>4</v>
      </c>
      <c r="AS306">
        <f t="shared" si="53"/>
        <v>4</v>
      </c>
      <c r="AT306">
        <f t="shared" si="53"/>
        <v>4</v>
      </c>
      <c r="AU306">
        <f t="shared" si="53"/>
        <v>4</v>
      </c>
      <c r="AV306">
        <f t="shared" si="53"/>
        <v>4</v>
      </c>
      <c r="AW306">
        <f t="shared" si="53"/>
        <v>4</v>
      </c>
      <c r="AX306">
        <f t="shared" si="53"/>
        <v>3</v>
      </c>
      <c r="AY306">
        <f t="shared" si="53"/>
        <v>3</v>
      </c>
      <c r="AZ306">
        <f t="shared" si="53"/>
        <v>3</v>
      </c>
      <c r="BA306">
        <f t="shared" si="53"/>
        <v>3</v>
      </c>
      <c r="BB306">
        <f t="shared" si="53"/>
        <v>3</v>
      </c>
      <c r="BC306">
        <f t="shared" si="53"/>
        <v>2</v>
      </c>
      <c r="BD306">
        <f t="shared" si="53"/>
        <v>2</v>
      </c>
      <c r="BE306">
        <f t="shared" si="53"/>
        <v>2</v>
      </c>
      <c r="BF306">
        <f t="shared" si="52"/>
        <v>2</v>
      </c>
      <c r="BG306">
        <f t="shared" si="52"/>
        <v>2</v>
      </c>
      <c r="BH306">
        <f t="shared" si="52"/>
        <v>2</v>
      </c>
      <c r="BI306">
        <f t="shared" si="52"/>
        <v>2</v>
      </c>
      <c r="BJ306">
        <f t="shared" si="52"/>
        <v>2</v>
      </c>
      <c r="BK306">
        <f t="shared" si="52"/>
        <v>2</v>
      </c>
      <c r="BL306">
        <f t="shared" si="52"/>
        <v>2</v>
      </c>
      <c r="BM306">
        <f t="shared" si="52"/>
        <v>2</v>
      </c>
      <c r="BN306">
        <f t="shared" si="52"/>
        <v>1</v>
      </c>
      <c r="BO306">
        <f t="shared" si="52"/>
        <v>1</v>
      </c>
      <c r="BP306">
        <f t="shared" si="52"/>
        <v>1</v>
      </c>
      <c r="BQ306">
        <f t="shared" si="52"/>
        <v>1</v>
      </c>
      <c r="BR306">
        <f t="shared" si="52"/>
        <v>1</v>
      </c>
      <c r="BS306">
        <f t="shared" si="52"/>
        <v>1</v>
      </c>
      <c r="BT306">
        <f t="shared" si="52"/>
        <v>1</v>
      </c>
      <c r="BU306">
        <f t="shared" si="51"/>
        <v>1</v>
      </c>
      <c r="BV306">
        <f t="shared" si="51"/>
        <v>1</v>
      </c>
      <c r="BW306">
        <f t="shared" si="51"/>
        <v>1</v>
      </c>
      <c r="BX306">
        <f t="shared" si="51"/>
        <v>1</v>
      </c>
      <c r="BY306">
        <f t="shared" si="51"/>
        <v>0</v>
      </c>
    </row>
    <row r="307" spans="1:77" ht="16.3" thickTop="1" thickBot="1" x14ac:dyDescent="0.3">
      <c r="A307" s="16" t="s">
        <v>753</v>
      </c>
      <c r="B307" s="16" t="s">
        <v>766</v>
      </c>
      <c r="C307" s="16" t="s">
        <v>767</v>
      </c>
      <c r="D307" s="10">
        <f>VLOOKUP(C307, Overview!C$3:D$403, 2, FALSE)</f>
        <v>3</v>
      </c>
      <c r="E307" s="34">
        <f t="shared" si="46"/>
        <v>3.8</v>
      </c>
      <c r="F307" s="33">
        <f>IFERROR(VLOOKUP($C307, 'All Indicators - Breakdown'!$C:$GQ, F$1, FALSE), " ")</f>
        <v>4</v>
      </c>
      <c r="G307" s="33">
        <f>IFERROR(VLOOKUP($C307, 'All Indicators - Breakdown'!$C:$GQ, G$1, FALSE), " ")</f>
        <v>5</v>
      </c>
      <c r="H307" s="33">
        <f>IFERROR(VLOOKUP($C307, 'All Indicators - Breakdown'!$C:$GQ, H$1, FALSE), " ")</f>
        <v>3</v>
      </c>
      <c r="I307" s="33">
        <f>IFERROR(VLOOKUP($C307, 'All Indicators - Breakdown'!$C:$GQ, I$1, FALSE), " ")</f>
        <v>3</v>
      </c>
      <c r="J307" s="33">
        <f>IFERROR(VLOOKUP($C307, 'All Indicators - Breakdown'!$C:$GQ, J$1, FALSE), " ")</f>
        <v>2</v>
      </c>
      <c r="K307" s="33">
        <f>IFERROR(VLOOKUP($C307, 'All Indicators - Breakdown'!$C:$GQ, K$1, FALSE), " ")</f>
        <v>1</v>
      </c>
      <c r="L307" s="33">
        <f>IFERROR(VLOOKUP($C307, 'All Indicators - Breakdown'!$C:$GQ, L$1, FALSE), " ")</f>
        <v>3</v>
      </c>
      <c r="M307" s="33">
        <f>IFERROR(VLOOKUP($C307, 'All Indicators - Breakdown'!$C:$GQ, M$1, FALSE), " ")</f>
        <v>3</v>
      </c>
      <c r="N307" s="33" t="str">
        <f>IFERROR(VLOOKUP($C307, 'All Indicators - Breakdown'!$C:$GQ, N$1, FALSE), " ")</f>
        <v>N/A</v>
      </c>
      <c r="O307" s="33">
        <f>IFERROR(VLOOKUP($C307, 'All Indicators - Breakdown'!$C:$GQ, O$1, FALSE), " ")</f>
        <v>2</v>
      </c>
      <c r="P307" s="33">
        <f>IFERROR(VLOOKUP($C307, 'All Indicators - Breakdown'!$C:$GQ, P$1, FALSE), " ")</f>
        <v>2</v>
      </c>
      <c r="Q307" s="33">
        <f>IFERROR(VLOOKUP($C307, 'All Indicators - Breakdown'!$C:$GQ, Q$1, FALSE), " ")</f>
        <v>1</v>
      </c>
      <c r="R307" s="33">
        <f>IFERROR(VLOOKUP($C307, 'All Indicators - Breakdown'!$C:$GQ, R$1, FALSE), " ")</f>
        <v>2</v>
      </c>
      <c r="S307" s="33">
        <f>IFERROR(VLOOKUP($C307, 'All Indicators - Breakdown'!$C:$GQ, S$1, FALSE), " ")</f>
        <v>3</v>
      </c>
      <c r="T307" s="33">
        <f>IFERROR(VLOOKUP($C307, 'All Indicators - Breakdown'!$C:$GQ, T$1, FALSE), " ")</f>
        <v>3</v>
      </c>
      <c r="U307" s="33">
        <f>IFERROR(VLOOKUP($C307, 'All Indicators - Breakdown'!$C:$GQ, U$1, FALSE), " ")</f>
        <v>5</v>
      </c>
      <c r="V307" s="33">
        <f>IFERROR(VLOOKUP($C307, 'All Indicators - Breakdown'!$C:$GQ, V$1, FALSE), " ")</f>
        <v>1</v>
      </c>
      <c r="W307" s="33">
        <f>IFERROR(VLOOKUP($C307, 'All Indicators - Breakdown'!$C:$GQ, W$1, FALSE), " ")</f>
        <v>5</v>
      </c>
      <c r="X307" s="33">
        <f>IFERROR(VLOOKUP($C307, 'All Indicators - Breakdown'!$C:$GQ, X$1, FALSE), " ")</f>
        <v>1</v>
      </c>
      <c r="Y307" s="33">
        <f>IFERROR(VLOOKUP($C307, 'All Indicators - Breakdown'!$C:$GQ, Y$1, FALSE), " ")</f>
        <v>1</v>
      </c>
      <c r="Z307" s="33">
        <f>IFERROR(VLOOKUP($C307, 'All Indicators - Breakdown'!$C:$GQ, Z$1, FALSE), " ")</f>
        <v>3</v>
      </c>
      <c r="AA307" s="33">
        <f>IFERROR(VLOOKUP($C307, 'All Indicators - Breakdown'!$C:$GQ, AA$1, FALSE), " ")</f>
        <v>2</v>
      </c>
      <c r="AB307" s="33">
        <f>IFERROR(VLOOKUP($C307, 'All Indicators - Breakdown'!$C:$GQ, AB$1, FALSE), " ")</f>
        <v>3</v>
      </c>
      <c r="AC307" s="33">
        <f>IFERROR(VLOOKUP($C307, 'All Indicators - Breakdown'!$C:$GQ, AC$1, FALSE), " ")</f>
        <v>5</v>
      </c>
      <c r="AD307" s="33">
        <f>IFERROR(VLOOKUP($C307, 'All Indicators - Breakdown'!$C:$GQ, AD$1, FALSE), " ")</f>
        <v>1</v>
      </c>
      <c r="AE307" s="33">
        <f>IFERROR(VLOOKUP($C307, 'All Indicators - Breakdown'!$C:$HE, AE$1, FALSE), " ")</f>
        <v>3</v>
      </c>
      <c r="AF307" s="33">
        <f>IFERROR(VLOOKUP($C307, 'All Indicators - Breakdown'!$C:$HE, AF$1, FALSE), " ")</f>
        <v>3</v>
      </c>
      <c r="AG307" s="33">
        <f>IFERROR(VLOOKUP($C307, 'All Indicators - Breakdown'!$C:$HE, AG$1, FALSE), " ")</f>
        <v>3</v>
      </c>
      <c r="AH307" s="33">
        <f>IFERROR(VLOOKUP($C307, 'All Indicators - Breakdown'!$C:$HE, AH$1, FALSE), " ")</f>
        <v>4</v>
      </c>
      <c r="AI307" s="33">
        <f>IFERROR(VLOOKUP($C307, 'All Indicators - Breakdown'!$C:$HE, AI$1, FALSE), " ")</f>
        <v>4</v>
      </c>
      <c r="AJ307" s="33">
        <f>IFERROR(VLOOKUP($C307, 'All Indicators - Breakdown'!$C:$HZ, AJ$1, FALSE), " ")</f>
        <v>5</v>
      </c>
      <c r="AK307" s="33">
        <f>IFERROR(VLOOKUP($C307, 'All Indicators - Breakdown'!$C:$HZ, AK$1, FALSE), " ")</f>
        <v>3</v>
      </c>
      <c r="AL307" s="33" t="str">
        <f>IFERROR(VLOOKUP($C307, 'All Indicators - Breakdown'!$C:$HZ, AL$1, FALSE), " ")</f>
        <v>N/A</v>
      </c>
      <c r="AM307" s="33" t="str">
        <f>IFERROR(VLOOKUP($C307, 'All Indicators - Breakdown'!$C:$IU, AM$1, FALSE), " ")</f>
        <v>N/A</v>
      </c>
      <c r="AN307" s="33">
        <f>IFERROR(VLOOKUP($C307, 'All Indicators - Breakdown'!$C:$IU, AN$1, FALSE), " ")</f>
        <v>1</v>
      </c>
      <c r="AO307" s="33">
        <f>IFERROR(VLOOKUP($C307, 'All Indicators - Breakdown'!$C:$IU, AO$1, FALSE), " ")</f>
        <v>1</v>
      </c>
      <c r="AP307">
        <f t="shared" si="53"/>
        <v>5</v>
      </c>
      <c r="AQ307">
        <f t="shared" si="53"/>
        <v>5</v>
      </c>
      <c r="AR307">
        <f t="shared" si="53"/>
        <v>5</v>
      </c>
      <c r="AS307">
        <f t="shared" si="53"/>
        <v>5</v>
      </c>
      <c r="AT307">
        <f t="shared" si="53"/>
        <v>5</v>
      </c>
      <c r="AU307">
        <f t="shared" si="53"/>
        <v>4</v>
      </c>
      <c r="AV307">
        <f t="shared" si="53"/>
        <v>4</v>
      </c>
      <c r="AW307">
        <f t="shared" si="53"/>
        <v>4</v>
      </c>
      <c r="AX307">
        <f t="shared" si="53"/>
        <v>3</v>
      </c>
      <c r="AY307">
        <f t="shared" si="53"/>
        <v>3</v>
      </c>
      <c r="AZ307">
        <f t="shared" si="53"/>
        <v>3</v>
      </c>
      <c r="BA307">
        <f t="shared" si="53"/>
        <v>3</v>
      </c>
      <c r="BB307">
        <f t="shared" si="53"/>
        <v>3</v>
      </c>
      <c r="BC307">
        <f t="shared" si="53"/>
        <v>3</v>
      </c>
      <c r="BD307">
        <f t="shared" si="53"/>
        <v>3</v>
      </c>
      <c r="BE307">
        <f t="shared" si="53"/>
        <v>3</v>
      </c>
      <c r="BF307">
        <f t="shared" si="52"/>
        <v>3</v>
      </c>
      <c r="BG307">
        <f t="shared" si="52"/>
        <v>3</v>
      </c>
      <c r="BH307">
        <f t="shared" si="52"/>
        <v>3</v>
      </c>
      <c r="BI307">
        <f t="shared" si="52"/>
        <v>3</v>
      </c>
      <c r="BJ307">
        <f t="shared" si="52"/>
        <v>2</v>
      </c>
      <c r="BK307">
        <f t="shared" si="52"/>
        <v>2</v>
      </c>
      <c r="BL307">
        <f t="shared" si="52"/>
        <v>2</v>
      </c>
      <c r="BM307">
        <f t="shared" si="52"/>
        <v>2</v>
      </c>
      <c r="BN307">
        <f t="shared" si="52"/>
        <v>2</v>
      </c>
      <c r="BO307">
        <f t="shared" si="52"/>
        <v>1</v>
      </c>
      <c r="BP307">
        <f t="shared" si="52"/>
        <v>1</v>
      </c>
      <c r="BQ307">
        <f t="shared" si="52"/>
        <v>1</v>
      </c>
      <c r="BR307">
        <f t="shared" si="52"/>
        <v>1</v>
      </c>
      <c r="BS307">
        <f t="shared" si="52"/>
        <v>1</v>
      </c>
      <c r="BT307">
        <f t="shared" si="52"/>
        <v>1</v>
      </c>
      <c r="BU307">
        <f t="shared" si="51"/>
        <v>1</v>
      </c>
      <c r="BV307">
        <f t="shared" si="51"/>
        <v>1</v>
      </c>
      <c r="BW307">
        <f t="shared" si="51"/>
        <v>0</v>
      </c>
      <c r="BX307">
        <f t="shared" si="51"/>
        <v>0</v>
      </c>
      <c r="BY307">
        <f t="shared" si="51"/>
        <v>0</v>
      </c>
    </row>
    <row r="308" spans="1:77" ht="16.3" thickTop="1" thickBot="1" x14ac:dyDescent="0.3">
      <c r="A308" s="16" t="s">
        <v>753</v>
      </c>
      <c r="B308" s="16" t="s">
        <v>768</v>
      </c>
      <c r="C308" s="16" t="s">
        <v>769</v>
      </c>
      <c r="D308" s="10">
        <f>VLOOKUP(C308, Overview!C$3:D$403, 2, FALSE)</f>
        <v>3</v>
      </c>
      <c r="E308" s="34">
        <f t="shared" si="46"/>
        <v>3.9</v>
      </c>
      <c r="F308" s="33">
        <f>IFERROR(VLOOKUP($C308, 'All Indicators - Breakdown'!$C:$GQ, F$1, FALSE), " ")</f>
        <v>5</v>
      </c>
      <c r="G308" s="33">
        <f>IFERROR(VLOOKUP($C308, 'All Indicators - Breakdown'!$C:$GQ, G$1, FALSE), " ")</f>
        <v>5</v>
      </c>
      <c r="H308" s="33">
        <f>IFERROR(VLOOKUP($C308, 'All Indicators - Breakdown'!$C:$GQ, H$1, FALSE), " ")</f>
        <v>4</v>
      </c>
      <c r="I308" s="33">
        <f>IFERROR(VLOOKUP($C308, 'All Indicators - Breakdown'!$C:$GQ, I$1, FALSE), " ")</f>
        <v>3</v>
      </c>
      <c r="J308" s="33">
        <f>IFERROR(VLOOKUP($C308, 'All Indicators - Breakdown'!$C:$GQ, J$1, FALSE), " ")</f>
        <v>2</v>
      </c>
      <c r="K308" s="33">
        <f>IFERROR(VLOOKUP($C308, 'All Indicators - Breakdown'!$C:$GQ, K$1, FALSE), " ")</f>
        <v>1</v>
      </c>
      <c r="L308" s="33">
        <f>IFERROR(VLOOKUP($C308, 'All Indicators - Breakdown'!$C:$GQ, L$1, FALSE), " ")</f>
        <v>3</v>
      </c>
      <c r="M308" s="33">
        <f>IFERROR(VLOOKUP($C308, 'All Indicators - Breakdown'!$C:$GQ, M$1, FALSE), " ")</f>
        <v>3</v>
      </c>
      <c r="N308" s="33" t="str">
        <f>IFERROR(VLOOKUP($C308, 'All Indicators - Breakdown'!$C:$GQ, N$1, FALSE), " ")</f>
        <v>N/A</v>
      </c>
      <c r="O308" s="33">
        <f>IFERROR(VLOOKUP($C308, 'All Indicators - Breakdown'!$C:$GQ, O$1, FALSE), " ")</f>
        <v>2</v>
      </c>
      <c r="P308" s="33">
        <f>IFERROR(VLOOKUP($C308, 'All Indicators - Breakdown'!$C:$GQ, P$1, FALSE), " ")</f>
        <v>2</v>
      </c>
      <c r="Q308" s="33">
        <f>IFERROR(VLOOKUP($C308, 'All Indicators - Breakdown'!$C:$GQ, Q$1, FALSE), " ")</f>
        <v>1</v>
      </c>
      <c r="R308" s="33">
        <f>IFERROR(VLOOKUP($C308, 'All Indicators - Breakdown'!$C:$GQ, R$1, FALSE), " ")</f>
        <v>2</v>
      </c>
      <c r="S308" s="33">
        <f>IFERROR(VLOOKUP($C308, 'All Indicators - Breakdown'!$C:$GQ, S$1, FALSE), " ")</f>
        <v>3</v>
      </c>
      <c r="T308" s="33">
        <f>IFERROR(VLOOKUP($C308, 'All Indicators - Breakdown'!$C:$GQ, T$1, FALSE), " ")</f>
        <v>2</v>
      </c>
      <c r="U308" s="33">
        <f>IFERROR(VLOOKUP($C308, 'All Indicators - Breakdown'!$C:$GQ, U$1, FALSE), " ")</f>
        <v>5</v>
      </c>
      <c r="V308" s="33">
        <f>IFERROR(VLOOKUP($C308, 'All Indicators - Breakdown'!$C:$GQ, V$1, FALSE), " ")</f>
        <v>1</v>
      </c>
      <c r="W308" s="33">
        <f>IFERROR(VLOOKUP($C308, 'All Indicators - Breakdown'!$C:$GQ, W$1, FALSE), " ")</f>
        <v>5</v>
      </c>
      <c r="X308" s="33">
        <f>IFERROR(VLOOKUP($C308, 'All Indicators - Breakdown'!$C:$GQ, X$1, FALSE), " ")</f>
        <v>1</v>
      </c>
      <c r="Y308" s="33">
        <f>IFERROR(VLOOKUP($C308, 'All Indicators - Breakdown'!$C:$GQ, Y$1, FALSE), " ")</f>
        <v>1</v>
      </c>
      <c r="Z308" s="33">
        <f>IFERROR(VLOOKUP($C308, 'All Indicators - Breakdown'!$C:$GQ, Z$1, FALSE), " ")</f>
        <v>3</v>
      </c>
      <c r="AA308" s="33">
        <f>IFERROR(VLOOKUP($C308, 'All Indicators - Breakdown'!$C:$GQ, AA$1, FALSE), " ")</f>
        <v>2</v>
      </c>
      <c r="AB308" s="33">
        <f>IFERROR(VLOOKUP($C308, 'All Indicators - Breakdown'!$C:$GQ, AB$1, FALSE), " ")</f>
        <v>4</v>
      </c>
      <c r="AC308" s="33">
        <f>IFERROR(VLOOKUP($C308, 'All Indicators - Breakdown'!$C:$GQ, AC$1, FALSE), " ")</f>
        <v>3</v>
      </c>
      <c r="AD308" s="33">
        <f>IFERROR(VLOOKUP($C308, 'All Indicators - Breakdown'!$C:$GQ, AD$1, FALSE), " ")</f>
        <v>1</v>
      </c>
      <c r="AE308" s="33">
        <f>IFERROR(VLOOKUP($C308, 'All Indicators - Breakdown'!$C:$HE, AE$1, FALSE), " ")</f>
        <v>4</v>
      </c>
      <c r="AF308" s="33">
        <f>IFERROR(VLOOKUP($C308, 'All Indicators - Breakdown'!$C:$HE, AF$1, FALSE), " ")</f>
        <v>3</v>
      </c>
      <c r="AG308" s="33">
        <f>IFERROR(VLOOKUP($C308, 'All Indicators - Breakdown'!$C:$HE, AG$1, FALSE), " ")</f>
        <v>4</v>
      </c>
      <c r="AH308" s="33">
        <f>IFERROR(VLOOKUP($C308, 'All Indicators - Breakdown'!$C:$HE, AH$1, FALSE), " ")</f>
        <v>4</v>
      </c>
      <c r="AI308" s="33">
        <f>IFERROR(VLOOKUP($C308, 'All Indicators - Breakdown'!$C:$HE, AI$1, FALSE), " ")</f>
        <v>4</v>
      </c>
      <c r="AJ308" s="33">
        <f>IFERROR(VLOOKUP($C308, 'All Indicators - Breakdown'!$C:$HZ, AJ$1, FALSE), " ")</f>
        <v>5</v>
      </c>
      <c r="AK308" s="33">
        <f>IFERROR(VLOOKUP($C308, 'All Indicators - Breakdown'!$C:$HZ, AK$1, FALSE), " ")</f>
        <v>2</v>
      </c>
      <c r="AL308" s="33">
        <f>IFERROR(VLOOKUP($C308, 'All Indicators - Breakdown'!$C:$HZ, AL$1, FALSE), " ")</f>
        <v>2</v>
      </c>
      <c r="AM308" s="33">
        <f>IFERROR(VLOOKUP($C308, 'All Indicators - Breakdown'!$C:$IU, AM$1, FALSE), " ")</f>
        <v>1</v>
      </c>
      <c r="AN308" s="33">
        <f>IFERROR(VLOOKUP($C308, 'All Indicators - Breakdown'!$C:$IU, AN$1, FALSE), " ")</f>
        <v>1</v>
      </c>
      <c r="AO308" s="33">
        <f>IFERROR(VLOOKUP($C308, 'All Indicators - Breakdown'!$C:$IU, AO$1, FALSE), " ")</f>
        <v>1</v>
      </c>
      <c r="AP308">
        <f t="shared" si="53"/>
        <v>5</v>
      </c>
      <c r="AQ308">
        <f t="shared" si="53"/>
        <v>5</v>
      </c>
      <c r="AR308">
        <f t="shared" si="53"/>
        <v>5</v>
      </c>
      <c r="AS308">
        <f t="shared" si="53"/>
        <v>5</v>
      </c>
      <c r="AT308">
        <f t="shared" si="53"/>
        <v>5</v>
      </c>
      <c r="AU308">
        <f t="shared" si="53"/>
        <v>4</v>
      </c>
      <c r="AV308">
        <f t="shared" si="53"/>
        <v>4</v>
      </c>
      <c r="AW308">
        <f t="shared" si="53"/>
        <v>4</v>
      </c>
      <c r="AX308">
        <f t="shared" si="53"/>
        <v>4</v>
      </c>
      <c r="AY308">
        <f t="shared" si="53"/>
        <v>4</v>
      </c>
      <c r="AZ308">
        <f t="shared" si="53"/>
        <v>4</v>
      </c>
      <c r="BA308">
        <f t="shared" si="53"/>
        <v>3</v>
      </c>
      <c r="BB308">
        <f t="shared" si="53"/>
        <v>3</v>
      </c>
      <c r="BC308">
        <f t="shared" si="53"/>
        <v>3</v>
      </c>
      <c r="BD308">
        <f t="shared" si="53"/>
        <v>3</v>
      </c>
      <c r="BE308">
        <f t="shared" si="53"/>
        <v>3</v>
      </c>
      <c r="BF308">
        <f t="shared" si="52"/>
        <v>3</v>
      </c>
      <c r="BG308">
        <f t="shared" si="52"/>
        <v>3</v>
      </c>
      <c r="BH308">
        <f t="shared" si="52"/>
        <v>2</v>
      </c>
      <c r="BI308">
        <f t="shared" si="52"/>
        <v>2</v>
      </c>
      <c r="BJ308">
        <f t="shared" si="52"/>
        <v>2</v>
      </c>
      <c r="BK308">
        <f t="shared" si="52"/>
        <v>2</v>
      </c>
      <c r="BL308">
        <f t="shared" si="52"/>
        <v>2</v>
      </c>
      <c r="BM308">
        <f t="shared" si="52"/>
        <v>2</v>
      </c>
      <c r="BN308">
        <f t="shared" si="52"/>
        <v>2</v>
      </c>
      <c r="BO308">
        <f t="shared" si="52"/>
        <v>2</v>
      </c>
      <c r="BP308">
        <f t="shared" si="52"/>
        <v>1</v>
      </c>
      <c r="BQ308">
        <f t="shared" si="52"/>
        <v>1</v>
      </c>
      <c r="BR308">
        <f t="shared" si="52"/>
        <v>1</v>
      </c>
      <c r="BS308">
        <f t="shared" si="52"/>
        <v>1</v>
      </c>
      <c r="BT308">
        <f t="shared" si="52"/>
        <v>1</v>
      </c>
      <c r="BU308">
        <f t="shared" si="51"/>
        <v>1</v>
      </c>
      <c r="BV308">
        <f t="shared" si="51"/>
        <v>1</v>
      </c>
      <c r="BW308">
        <f t="shared" si="51"/>
        <v>1</v>
      </c>
      <c r="BX308">
        <f t="shared" si="51"/>
        <v>1</v>
      </c>
      <c r="BY308">
        <f t="shared" si="51"/>
        <v>0</v>
      </c>
    </row>
    <row r="309" spans="1:77" ht="16.3" thickTop="1" thickBot="1" x14ac:dyDescent="0.3">
      <c r="A309" s="16" t="s">
        <v>753</v>
      </c>
      <c r="B309" s="16" t="s">
        <v>770</v>
      </c>
      <c r="C309" s="16" t="s">
        <v>771</v>
      </c>
      <c r="D309" s="10">
        <f>VLOOKUP(C309, Overview!C$3:D$403, 2, FALSE)</f>
        <v>3</v>
      </c>
      <c r="E309" s="34">
        <f t="shared" si="46"/>
        <v>3.6</v>
      </c>
      <c r="F309" s="33">
        <f>IFERROR(VLOOKUP($C309, 'All Indicators - Breakdown'!$C:$GQ, F$1, FALSE), " ")</f>
        <v>4</v>
      </c>
      <c r="G309" s="33">
        <f>IFERROR(VLOOKUP($C309, 'All Indicators - Breakdown'!$C:$GQ, G$1, FALSE), " ")</f>
        <v>5</v>
      </c>
      <c r="H309" s="33">
        <f>IFERROR(VLOOKUP($C309, 'All Indicators - Breakdown'!$C:$GQ, H$1, FALSE), " ")</f>
        <v>3</v>
      </c>
      <c r="I309" s="33">
        <f>IFERROR(VLOOKUP($C309, 'All Indicators - Breakdown'!$C:$GQ, I$1, FALSE), " ")</f>
        <v>3</v>
      </c>
      <c r="J309" s="33">
        <f>IFERROR(VLOOKUP($C309, 'All Indicators - Breakdown'!$C:$GQ, J$1, FALSE), " ")</f>
        <v>2</v>
      </c>
      <c r="K309" s="33">
        <f>IFERROR(VLOOKUP($C309, 'All Indicators - Breakdown'!$C:$GQ, K$1, FALSE), " ")</f>
        <v>1</v>
      </c>
      <c r="L309" s="33">
        <f>IFERROR(VLOOKUP($C309, 'All Indicators - Breakdown'!$C:$GQ, L$1, FALSE), " ")</f>
        <v>3</v>
      </c>
      <c r="M309" s="33">
        <f>IFERROR(VLOOKUP($C309, 'All Indicators - Breakdown'!$C:$GQ, M$1, FALSE), " ")</f>
        <v>2</v>
      </c>
      <c r="N309" s="33" t="str">
        <f>IFERROR(VLOOKUP($C309, 'All Indicators - Breakdown'!$C:$GQ, N$1, FALSE), " ")</f>
        <v>N/A</v>
      </c>
      <c r="O309" s="33">
        <f>IFERROR(VLOOKUP($C309, 'All Indicators - Breakdown'!$C:$GQ, O$1, FALSE), " ")</f>
        <v>2</v>
      </c>
      <c r="P309" s="33">
        <f>IFERROR(VLOOKUP($C309, 'All Indicators - Breakdown'!$C:$GQ, P$1, FALSE), " ")</f>
        <v>2</v>
      </c>
      <c r="Q309" s="33">
        <f>IFERROR(VLOOKUP($C309, 'All Indicators - Breakdown'!$C:$GQ, Q$1, FALSE), " ")</f>
        <v>1</v>
      </c>
      <c r="R309" s="33">
        <f>IFERROR(VLOOKUP($C309, 'All Indicators - Breakdown'!$C:$GQ, R$1, FALSE), " ")</f>
        <v>2</v>
      </c>
      <c r="S309" s="33">
        <f>IFERROR(VLOOKUP($C309, 'All Indicators - Breakdown'!$C:$GQ, S$1, FALSE), " ")</f>
        <v>3</v>
      </c>
      <c r="T309" s="33">
        <f>IFERROR(VLOOKUP($C309, 'All Indicators - Breakdown'!$C:$GQ, T$1, FALSE), " ")</f>
        <v>3</v>
      </c>
      <c r="U309" s="33">
        <f>IFERROR(VLOOKUP($C309, 'All Indicators - Breakdown'!$C:$GQ, U$1, FALSE), " ")</f>
        <v>5</v>
      </c>
      <c r="V309" s="33">
        <f>IFERROR(VLOOKUP($C309, 'All Indicators - Breakdown'!$C:$GQ, V$1, FALSE), " ")</f>
        <v>1</v>
      </c>
      <c r="W309" s="33">
        <f>IFERROR(VLOOKUP($C309, 'All Indicators - Breakdown'!$C:$GQ, W$1, FALSE), " ")</f>
        <v>5</v>
      </c>
      <c r="X309" s="33">
        <f>IFERROR(VLOOKUP($C309, 'All Indicators - Breakdown'!$C:$GQ, X$1, FALSE), " ")</f>
        <v>1</v>
      </c>
      <c r="Y309" s="33">
        <f>IFERROR(VLOOKUP($C309, 'All Indicators - Breakdown'!$C:$GQ, Y$1, FALSE), " ")</f>
        <v>1</v>
      </c>
      <c r="Z309" s="33">
        <f>IFERROR(VLOOKUP($C309, 'All Indicators - Breakdown'!$C:$GQ, Z$1, FALSE), " ")</f>
        <v>3</v>
      </c>
      <c r="AA309" s="33">
        <f>IFERROR(VLOOKUP($C309, 'All Indicators - Breakdown'!$C:$GQ, AA$1, FALSE), " ")</f>
        <v>2</v>
      </c>
      <c r="AB309" s="33">
        <f>IFERROR(VLOOKUP($C309, 'All Indicators - Breakdown'!$C:$GQ, AB$1, FALSE), " ")</f>
        <v>3</v>
      </c>
      <c r="AC309" s="33">
        <f>IFERROR(VLOOKUP($C309, 'All Indicators - Breakdown'!$C:$GQ, AC$1, FALSE), " ")</f>
        <v>2</v>
      </c>
      <c r="AD309" s="33">
        <f>IFERROR(VLOOKUP($C309, 'All Indicators - Breakdown'!$C:$GQ, AD$1, FALSE), " ")</f>
        <v>1</v>
      </c>
      <c r="AE309" s="33">
        <f>IFERROR(VLOOKUP($C309, 'All Indicators - Breakdown'!$C:$HE, AE$1, FALSE), " ")</f>
        <v>3</v>
      </c>
      <c r="AF309" s="33">
        <f>IFERROR(VLOOKUP($C309, 'All Indicators - Breakdown'!$C:$HE, AF$1, FALSE), " ")</f>
        <v>3</v>
      </c>
      <c r="AG309" s="33">
        <f>IFERROR(VLOOKUP($C309, 'All Indicators - Breakdown'!$C:$HE, AG$1, FALSE), " ")</f>
        <v>3</v>
      </c>
      <c r="AH309" s="33">
        <f>IFERROR(VLOOKUP($C309, 'All Indicators - Breakdown'!$C:$HE, AH$1, FALSE), " ")</f>
        <v>4</v>
      </c>
      <c r="AI309" s="33">
        <f>IFERROR(VLOOKUP($C309, 'All Indicators - Breakdown'!$C:$HE, AI$1, FALSE), " ")</f>
        <v>4</v>
      </c>
      <c r="AJ309" s="33">
        <f>IFERROR(VLOOKUP($C309, 'All Indicators - Breakdown'!$C:$HZ, AJ$1, FALSE), " ")</f>
        <v>4</v>
      </c>
      <c r="AK309" s="33">
        <f>IFERROR(VLOOKUP($C309, 'All Indicators - Breakdown'!$C:$HZ, AK$1, FALSE), " ")</f>
        <v>2</v>
      </c>
      <c r="AL309" s="33">
        <f>IFERROR(VLOOKUP($C309, 'All Indicators - Breakdown'!$C:$HZ, AL$1, FALSE), " ")</f>
        <v>1</v>
      </c>
      <c r="AM309" s="33">
        <f>IFERROR(VLOOKUP($C309, 'All Indicators - Breakdown'!$C:$IU, AM$1, FALSE), " ")</f>
        <v>1</v>
      </c>
      <c r="AN309" s="33">
        <f>IFERROR(VLOOKUP($C309, 'All Indicators - Breakdown'!$C:$IU, AN$1, FALSE), " ")</f>
        <v>1</v>
      </c>
      <c r="AO309" s="33">
        <f>IFERROR(VLOOKUP($C309, 'All Indicators - Breakdown'!$C:$IU, AO$1, FALSE), " ")</f>
        <v>1</v>
      </c>
      <c r="AP309">
        <f t="shared" si="53"/>
        <v>5</v>
      </c>
      <c r="AQ309">
        <f t="shared" si="53"/>
        <v>5</v>
      </c>
      <c r="AR309">
        <f t="shared" si="53"/>
        <v>5</v>
      </c>
      <c r="AS309">
        <f t="shared" si="53"/>
        <v>4</v>
      </c>
      <c r="AT309">
        <f t="shared" si="53"/>
        <v>4</v>
      </c>
      <c r="AU309">
        <f t="shared" si="53"/>
        <v>4</v>
      </c>
      <c r="AV309">
        <f t="shared" si="53"/>
        <v>4</v>
      </c>
      <c r="AW309">
        <f t="shared" si="53"/>
        <v>3</v>
      </c>
      <c r="AX309">
        <f t="shared" si="53"/>
        <v>3</v>
      </c>
      <c r="AY309">
        <f t="shared" si="53"/>
        <v>3</v>
      </c>
      <c r="AZ309">
        <f t="shared" si="53"/>
        <v>3</v>
      </c>
      <c r="BA309">
        <f t="shared" si="53"/>
        <v>3</v>
      </c>
      <c r="BB309">
        <f t="shared" si="53"/>
        <v>3</v>
      </c>
      <c r="BC309">
        <f t="shared" si="53"/>
        <v>3</v>
      </c>
      <c r="BD309">
        <f t="shared" si="53"/>
        <v>3</v>
      </c>
      <c r="BE309">
        <f t="shared" si="53"/>
        <v>3</v>
      </c>
      <c r="BF309">
        <f t="shared" si="52"/>
        <v>3</v>
      </c>
      <c r="BG309">
        <f t="shared" si="52"/>
        <v>2</v>
      </c>
      <c r="BH309">
        <f t="shared" si="52"/>
        <v>2</v>
      </c>
      <c r="BI309">
        <f t="shared" si="52"/>
        <v>2</v>
      </c>
      <c r="BJ309">
        <f t="shared" si="52"/>
        <v>2</v>
      </c>
      <c r="BK309">
        <f t="shared" si="52"/>
        <v>2</v>
      </c>
      <c r="BL309">
        <f t="shared" si="52"/>
        <v>2</v>
      </c>
      <c r="BM309">
        <f t="shared" si="52"/>
        <v>2</v>
      </c>
      <c r="BN309">
        <f t="shared" si="52"/>
        <v>2</v>
      </c>
      <c r="BO309">
        <f t="shared" si="52"/>
        <v>1</v>
      </c>
      <c r="BP309">
        <f t="shared" si="52"/>
        <v>1</v>
      </c>
      <c r="BQ309">
        <f t="shared" si="52"/>
        <v>1</v>
      </c>
      <c r="BR309">
        <f t="shared" si="52"/>
        <v>1</v>
      </c>
      <c r="BS309">
        <f t="shared" si="52"/>
        <v>1</v>
      </c>
      <c r="BT309">
        <f t="shared" si="52"/>
        <v>1</v>
      </c>
      <c r="BU309">
        <f t="shared" si="51"/>
        <v>1</v>
      </c>
      <c r="BV309">
        <f t="shared" si="51"/>
        <v>1</v>
      </c>
      <c r="BW309">
        <f t="shared" si="51"/>
        <v>1</v>
      </c>
      <c r="BX309">
        <f t="shared" si="51"/>
        <v>1</v>
      </c>
      <c r="BY309">
        <f t="shared" si="51"/>
        <v>0</v>
      </c>
    </row>
    <row r="310" spans="1:77" ht="16.3" thickTop="1" thickBot="1" x14ac:dyDescent="0.3">
      <c r="A310" s="16" t="s">
        <v>753</v>
      </c>
      <c r="B310" s="16" t="s">
        <v>772</v>
      </c>
      <c r="C310" s="16" t="s">
        <v>773</v>
      </c>
      <c r="D310" s="10">
        <f>VLOOKUP(C310, Overview!C$3:D$403, 2, FALSE)</f>
        <v>4</v>
      </c>
      <c r="E310" s="34">
        <f t="shared" si="46"/>
        <v>3.8</v>
      </c>
      <c r="F310" s="33">
        <f>IFERROR(VLOOKUP($C310, 'All Indicators - Breakdown'!$C:$GQ, F$1, FALSE), " ")</f>
        <v>5</v>
      </c>
      <c r="G310" s="33">
        <f>IFERROR(VLOOKUP($C310, 'All Indicators - Breakdown'!$C:$GQ, G$1, FALSE), " ")</f>
        <v>5</v>
      </c>
      <c r="H310" s="33">
        <f>IFERROR(VLOOKUP($C310, 'All Indicators - Breakdown'!$C:$GQ, H$1, FALSE), " ")</f>
        <v>3</v>
      </c>
      <c r="I310" s="33">
        <f>IFERROR(VLOOKUP($C310, 'All Indicators - Breakdown'!$C:$GQ, I$1, FALSE), " ")</f>
        <v>3</v>
      </c>
      <c r="J310" s="33">
        <f>IFERROR(VLOOKUP($C310, 'All Indicators - Breakdown'!$C:$GQ, J$1, FALSE), " ")</f>
        <v>3</v>
      </c>
      <c r="K310" s="33">
        <f>IFERROR(VLOOKUP($C310, 'All Indicators - Breakdown'!$C:$GQ, K$1, FALSE), " ")</f>
        <v>1</v>
      </c>
      <c r="L310" s="33">
        <f>IFERROR(VLOOKUP($C310, 'All Indicators - Breakdown'!$C:$GQ, L$1, FALSE), " ")</f>
        <v>3</v>
      </c>
      <c r="M310" s="33">
        <f>IFERROR(VLOOKUP($C310, 'All Indicators - Breakdown'!$C:$GQ, M$1, FALSE), " ")</f>
        <v>3</v>
      </c>
      <c r="N310" s="33" t="str">
        <f>IFERROR(VLOOKUP($C310, 'All Indicators - Breakdown'!$C:$GQ, N$1, FALSE), " ")</f>
        <v>N/A</v>
      </c>
      <c r="O310" s="33">
        <f>IFERROR(VLOOKUP($C310, 'All Indicators - Breakdown'!$C:$GQ, O$1, FALSE), " ")</f>
        <v>2</v>
      </c>
      <c r="P310" s="33">
        <f>IFERROR(VLOOKUP($C310, 'All Indicators - Breakdown'!$C:$GQ, P$1, FALSE), " ")</f>
        <v>2</v>
      </c>
      <c r="Q310" s="33">
        <f>IFERROR(VLOOKUP($C310, 'All Indicators - Breakdown'!$C:$GQ, Q$1, FALSE), " ")</f>
        <v>1</v>
      </c>
      <c r="R310" s="33">
        <f>IFERROR(VLOOKUP($C310, 'All Indicators - Breakdown'!$C:$GQ, R$1, FALSE), " ")</f>
        <v>2</v>
      </c>
      <c r="S310" s="33">
        <f>IFERROR(VLOOKUP($C310, 'All Indicators - Breakdown'!$C:$GQ, S$1, FALSE), " ")</f>
        <v>4</v>
      </c>
      <c r="T310" s="33">
        <f>IFERROR(VLOOKUP($C310, 'All Indicators - Breakdown'!$C:$GQ, T$1, FALSE), " ")</f>
        <v>3</v>
      </c>
      <c r="U310" s="33">
        <f>IFERROR(VLOOKUP($C310, 'All Indicators - Breakdown'!$C:$GQ, U$1, FALSE), " ")</f>
        <v>5</v>
      </c>
      <c r="V310" s="33">
        <f>IFERROR(VLOOKUP($C310, 'All Indicators - Breakdown'!$C:$GQ, V$1, FALSE), " ")</f>
        <v>1</v>
      </c>
      <c r="W310" s="33">
        <f>IFERROR(VLOOKUP($C310, 'All Indicators - Breakdown'!$C:$GQ, W$1, FALSE), " ")</f>
        <v>5</v>
      </c>
      <c r="X310" s="33">
        <f>IFERROR(VLOOKUP($C310, 'All Indicators - Breakdown'!$C:$GQ, X$1, FALSE), " ")</f>
        <v>1</v>
      </c>
      <c r="Y310" s="33">
        <f>IFERROR(VLOOKUP($C310, 'All Indicators - Breakdown'!$C:$GQ, Y$1, FALSE), " ")</f>
        <v>1</v>
      </c>
      <c r="Z310" s="33">
        <f>IFERROR(VLOOKUP($C310, 'All Indicators - Breakdown'!$C:$GQ, Z$1, FALSE), " ")</f>
        <v>3</v>
      </c>
      <c r="AA310" s="33">
        <f>IFERROR(VLOOKUP($C310, 'All Indicators - Breakdown'!$C:$GQ, AA$1, FALSE), " ")</f>
        <v>3</v>
      </c>
      <c r="AB310" s="33">
        <f>IFERROR(VLOOKUP($C310, 'All Indicators - Breakdown'!$C:$GQ, AB$1, FALSE), " ")</f>
        <v>3</v>
      </c>
      <c r="AC310" s="33">
        <f>IFERROR(VLOOKUP($C310, 'All Indicators - Breakdown'!$C:$GQ, AC$1, FALSE), " ")</f>
        <v>3</v>
      </c>
      <c r="AD310" s="33">
        <f>IFERROR(VLOOKUP($C310, 'All Indicators - Breakdown'!$C:$GQ, AD$1, FALSE), " ")</f>
        <v>1</v>
      </c>
      <c r="AE310" s="33">
        <f>IFERROR(VLOOKUP($C310, 'All Indicators - Breakdown'!$C:$HE, AE$1, FALSE), " ")</f>
        <v>3</v>
      </c>
      <c r="AF310" s="33">
        <f>IFERROR(VLOOKUP($C310, 'All Indicators - Breakdown'!$C:$HE, AF$1, FALSE), " ")</f>
        <v>3</v>
      </c>
      <c r="AG310" s="33">
        <f>IFERROR(VLOOKUP($C310, 'All Indicators - Breakdown'!$C:$HE, AG$1, FALSE), " ")</f>
        <v>4</v>
      </c>
      <c r="AH310" s="33">
        <f>IFERROR(VLOOKUP($C310, 'All Indicators - Breakdown'!$C:$HE, AH$1, FALSE), " ")</f>
        <v>4</v>
      </c>
      <c r="AI310" s="33">
        <f>IFERROR(VLOOKUP($C310, 'All Indicators - Breakdown'!$C:$HE, AI$1, FALSE), " ")</f>
        <v>4</v>
      </c>
      <c r="AJ310" s="33">
        <f>IFERROR(VLOOKUP($C310, 'All Indicators - Breakdown'!$C:$HZ, AJ$1, FALSE), " ")</f>
        <v>5</v>
      </c>
      <c r="AK310" s="33">
        <f>IFERROR(VLOOKUP($C310, 'All Indicators - Breakdown'!$C:$HZ, AK$1, FALSE), " ")</f>
        <v>3</v>
      </c>
      <c r="AL310" s="33">
        <f>IFERROR(VLOOKUP($C310, 'All Indicators - Breakdown'!$C:$HZ, AL$1, FALSE), " ")</f>
        <v>1</v>
      </c>
      <c r="AM310" s="33">
        <f>IFERROR(VLOOKUP($C310, 'All Indicators - Breakdown'!$C:$IU, AM$1, FALSE), " ")</f>
        <v>1</v>
      </c>
      <c r="AN310" s="33">
        <f>IFERROR(VLOOKUP($C310, 'All Indicators - Breakdown'!$C:$IU, AN$1, FALSE), " ")</f>
        <v>1</v>
      </c>
      <c r="AO310" s="33">
        <f>IFERROR(VLOOKUP($C310, 'All Indicators - Breakdown'!$C:$IU, AO$1, FALSE), " ")</f>
        <v>1</v>
      </c>
      <c r="AP310">
        <f t="shared" si="53"/>
        <v>5</v>
      </c>
      <c r="AQ310">
        <f t="shared" si="53"/>
        <v>5</v>
      </c>
      <c r="AR310">
        <f t="shared" si="53"/>
        <v>5</v>
      </c>
      <c r="AS310">
        <f t="shared" si="53"/>
        <v>5</v>
      </c>
      <c r="AT310">
        <f t="shared" si="53"/>
        <v>5</v>
      </c>
      <c r="AU310">
        <f t="shared" si="53"/>
        <v>4</v>
      </c>
      <c r="AV310">
        <f t="shared" si="53"/>
        <v>4</v>
      </c>
      <c r="AW310">
        <f t="shared" si="53"/>
        <v>4</v>
      </c>
      <c r="AX310">
        <f t="shared" si="53"/>
        <v>4</v>
      </c>
      <c r="AY310">
        <f t="shared" si="53"/>
        <v>3</v>
      </c>
      <c r="AZ310">
        <f t="shared" si="53"/>
        <v>3</v>
      </c>
      <c r="BA310">
        <f t="shared" si="53"/>
        <v>3</v>
      </c>
      <c r="BB310">
        <f t="shared" si="53"/>
        <v>3</v>
      </c>
      <c r="BC310">
        <f t="shared" si="53"/>
        <v>3</v>
      </c>
      <c r="BD310">
        <f t="shared" si="53"/>
        <v>3</v>
      </c>
      <c r="BE310">
        <f t="shared" si="53"/>
        <v>3</v>
      </c>
      <c r="BF310">
        <f t="shared" si="52"/>
        <v>3</v>
      </c>
      <c r="BG310">
        <f t="shared" si="52"/>
        <v>3</v>
      </c>
      <c r="BH310">
        <f t="shared" si="52"/>
        <v>3</v>
      </c>
      <c r="BI310">
        <f t="shared" si="52"/>
        <v>3</v>
      </c>
      <c r="BJ310">
        <f t="shared" si="52"/>
        <v>3</v>
      </c>
      <c r="BK310">
        <f t="shared" si="52"/>
        <v>3</v>
      </c>
      <c r="BL310">
        <f t="shared" si="52"/>
        <v>2</v>
      </c>
      <c r="BM310">
        <f t="shared" si="52"/>
        <v>2</v>
      </c>
      <c r="BN310">
        <f t="shared" si="52"/>
        <v>2</v>
      </c>
      <c r="BO310">
        <f t="shared" si="52"/>
        <v>1</v>
      </c>
      <c r="BP310">
        <f t="shared" si="52"/>
        <v>1</v>
      </c>
      <c r="BQ310">
        <f t="shared" si="52"/>
        <v>1</v>
      </c>
      <c r="BR310">
        <f t="shared" si="52"/>
        <v>1</v>
      </c>
      <c r="BS310">
        <f t="shared" si="52"/>
        <v>1</v>
      </c>
      <c r="BT310">
        <f t="shared" si="52"/>
        <v>1</v>
      </c>
      <c r="BU310">
        <f t="shared" si="51"/>
        <v>1</v>
      </c>
      <c r="BV310">
        <f t="shared" si="51"/>
        <v>1</v>
      </c>
      <c r="BW310">
        <f t="shared" si="51"/>
        <v>1</v>
      </c>
      <c r="BX310">
        <f t="shared" si="51"/>
        <v>1</v>
      </c>
      <c r="BY310">
        <f t="shared" si="51"/>
        <v>0</v>
      </c>
    </row>
    <row r="311" spans="1:77" ht="16.3" thickTop="1" thickBot="1" x14ac:dyDescent="0.3">
      <c r="A311" s="16" t="s">
        <v>753</v>
      </c>
      <c r="B311" s="16" t="s">
        <v>774</v>
      </c>
      <c r="C311" s="16" t="s">
        <v>775</v>
      </c>
      <c r="D311" s="10">
        <f>VLOOKUP(C311, Overview!C$3:D$403, 2, FALSE)</f>
        <v>3</v>
      </c>
      <c r="E311" s="34">
        <f t="shared" si="46"/>
        <v>3.9</v>
      </c>
      <c r="F311" s="33">
        <f>IFERROR(VLOOKUP($C311, 'All Indicators - Breakdown'!$C:$GQ, F$1, FALSE), " ")</f>
        <v>5</v>
      </c>
      <c r="G311" s="33">
        <f>IFERROR(VLOOKUP($C311, 'All Indicators - Breakdown'!$C:$GQ, G$1, FALSE), " ")</f>
        <v>4</v>
      </c>
      <c r="H311" s="33">
        <f>IFERROR(VLOOKUP($C311, 'All Indicators - Breakdown'!$C:$GQ, H$1, FALSE), " ")</f>
        <v>3</v>
      </c>
      <c r="I311" s="33">
        <f>IFERROR(VLOOKUP($C311, 'All Indicators - Breakdown'!$C:$GQ, I$1, FALSE), " ")</f>
        <v>3</v>
      </c>
      <c r="J311" s="33">
        <f>IFERROR(VLOOKUP($C311, 'All Indicators - Breakdown'!$C:$GQ, J$1, FALSE), " ")</f>
        <v>3</v>
      </c>
      <c r="K311" s="33">
        <f>IFERROR(VLOOKUP($C311, 'All Indicators - Breakdown'!$C:$GQ, K$1, FALSE), " ")</f>
        <v>2</v>
      </c>
      <c r="L311" s="33">
        <f>IFERROR(VLOOKUP($C311, 'All Indicators - Breakdown'!$C:$GQ, L$1, FALSE), " ")</f>
        <v>3</v>
      </c>
      <c r="M311" s="33">
        <f>IFERROR(VLOOKUP($C311, 'All Indicators - Breakdown'!$C:$GQ, M$1, FALSE), " ")</f>
        <v>3</v>
      </c>
      <c r="N311" s="33">
        <f>IFERROR(VLOOKUP($C311, 'All Indicators - Breakdown'!$C:$GQ, N$1, FALSE), " ")</f>
        <v>4</v>
      </c>
      <c r="O311" s="33">
        <f>IFERROR(VLOOKUP($C311, 'All Indicators - Breakdown'!$C:$GQ, O$1, FALSE), " ")</f>
        <v>2</v>
      </c>
      <c r="P311" s="33">
        <f>IFERROR(VLOOKUP($C311, 'All Indicators - Breakdown'!$C:$GQ, P$1, FALSE), " ")</f>
        <v>2</v>
      </c>
      <c r="Q311" s="33">
        <f>IFERROR(VLOOKUP($C311, 'All Indicators - Breakdown'!$C:$GQ, Q$1, FALSE), " ")</f>
        <v>1</v>
      </c>
      <c r="R311" s="33">
        <f>IFERROR(VLOOKUP($C311, 'All Indicators - Breakdown'!$C:$GQ, R$1, FALSE), " ")</f>
        <v>2</v>
      </c>
      <c r="S311" s="33">
        <f>IFERROR(VLOOKUP($C311, 'All Indicators - Breakdown'!$C:$GQ, S$1, FALSE), " ")</f>
        <v>4</v>
      </c>
      <c r="T311" s="33">
        <f>IFERROR(VLOOKUP($C311, 'All Indicators - Breakdown'!$C:$GQ, T$1, FALSE), " ")</f>
        <v>2</v>
      </c>
      <c r="U311" s="33">
        <f>IFERROR(VLOOKUP($C311, 'All Indicators - Breakdown'!$C:$GQ, U$1, FALSE), " ")</f>
        <v>5</v>
      </c>
      <c r="V311" s="33">
        <f>IFERROR(VLOOKUP($C311, 'All Indicators - Breakdown'!$C:$GQ, V$1, FALSE), " ")</f>
        <v>1</v>
      </c>
      <c r="W311" s="33">
        <f>IFERROR(VLOOKUP($C311, 'All Indicators - Breakdown'!$C:$GQ, W$1, FALSE), " ")</f>
        <v>5</v>
      </c>
      <c r="X311" s="33">
        <f>IFERROR(VLOOKUP($C311, 'All Indicators - Breakdown'!$C:$GQ, X$1, FALSE), " ")</f>
        <v>1</v>
      </c>
      <c r="Y311" s="33">
        <f>IFERROR(VLOOKUP($C311, 'All Indicators - Breakdown'!$C:$GQ, Y$1, FALSE), " ")</f>
        <v>1</v>
      </c>
      <c r="Z311" s="33">
        <f>IFERROR(VLOOKUP($C311, 'All Indicators - Breakdown'!$C:$GQ, Z$1, FALSE), " ")</f>
        <v>3</v>
      </c>
      <c r="AA311" s="33">
        <f>IFERROR(VLOOKUP($C311, 'All Indicators - Breakdown'!$C:$GQ, AA$1, FALSE), " ")</f>
        <v>1</v>
      </c>
      <c r="AB311" s="33">
        <f>IFERROR(VLOOKUP($C311, 'All Indicators - Breakdown'!$C:$GQ, AB$1, FALSE), " ")</f>
        <v>3</v>
      </c>
      <c r="AC311" s="33">
        <f>IFERROR(VLOOKUP($C311, 'All Indicators - Breakdown'!$C:$GQ, AC$1, FALSE), " ")</f>
        <v>4</v>
      </c>
      <c r="AD311" s="33">
        <f>IFERROR(VLOOKUP($C311, 'All Indicators - Breakdown'!$C:$GQ, AD$1, FALSE), " ")</f>
        <v>1</v>
      </c>
      <c r="AE311" s="33">
        <f>IFERROR(VLOOKUP($C311, 'All Indicators - Breakdown'!$C:$HE, AE$1, FALSE), " ")</f>
        <v>3</v>
      </c>
      <c r="AF311" s="33">
        <f>IFERROR(VLOOKUP($C311, 'All Indicators - Breakdown'!$C:$HE, AF$1, FALSE), " ")</f>
        <v>3</v>
      </c>
      <c r="AG311" s="33">
        <f>IFERROR(VLOOKUP($C311, 'All Indicators - Breakdown'!$C:$HE, AG$1, FALSE), " ")</f>
        <v>3</v>
      </c>
      <c r="AH311" s="33">
        <f>IFERROR(VLOOKUP($C311, 'All Indicators - Breakdown'!$C:$HE, AH$1, FALSE), " ")</f>
        <v>4</v>
      </c>
      <c r="AI311" s="33">
        <f>IFERROR(VLOOKUP($C311, 'All Indicators - Breakdown'!$C:$HE, AI$1, FALSE), " ")</f>
        <v>4</v>
      </c>
      <c r="AJ311" s="33">
        <f>IFERROR(VLOOKUP($C311, 'All Indicators - Breakdown'!$C:$HZ, AJ$1, FALSE), " ")</f>
        <v>5</v>
      </c>
      <c r="AK311" s="33">
        <f>IFERROR(VLOOKUP($C311, 'All Indicators - Breakdown'!$C:$HZ, AK$1, FALSE), " ")</f>
        <v>4</v>
      </c>
      <c r="AL311" s="33" t="str">
        <f>IFERROR(VLOOKUP($C311, 'All Indicators - Breakdown'!$C:$HZ, AL$1, FALSE), " ")</f>
        <v>N/A</v>
      </c>
      <c r="AM311" s="33" t="str">
        <f>IFERROR(VLOOKUP($C311, 'All Indicators - Breakdown'!$C:$IU, AM$1, FALSE), " ")</f>
        <v>N/A</v>
      </c>
      <c r="AN311" s="33">
        <f>IFERROR(VLOOKUP($C311, 'All Indicators - Breakdown'!$C:$IU, AN$1, FALSE), " ")</f>
        <v>1</v>
      </c>
      <c r="AO311" s="33">
        <f>IFERROR(VLOOKUP($C311, 'All Indicators - Breakdown'!$C:$IU, AO$1, FALSE), " ")</f>
        <v>1</v>
      </c>
      <c r="AP311">
        <f t="shared" si="53"/>
        <v>5</v>
      </c>
      <c r="AQ311">
        <f t="shared" si="53"/>
        <v>5</v>
      </c>
      <c r="AR311">
        <f t="shared" si="53"/>
        <v>5</v>
      </c>
      <c r="AS311">
        <f t="shared" si="53"/>
        <v>5</v>
      </c>
      <c r="AT311">
        <f t="shared" si="53"/>
        <v>4</v>
      </c>
      <c r="AU311">
        <f t="shared" si="53"/>
        <v>4</v>
      </c>
      <c r="AV311">
        <f t="shared" si="53"/>
        <v>4</v>
      </c>
      <c r="AW311">
        <f t="shared" si="53"/>
        <v>4</v>
      </c>
      <c r="AX311">
        <f t="shared" si="53"/>
        <v>4</v>
      </c>
      <c r="AY311">
        <f t="shared" si="53"/>
        <v>4</v>
      </c>
      <c r="AZ311">
        <f t="shared" si="53"/>
        <v>4</v>
      </c>
      <c r="BA311">
        <f t="shared" si="53"/>
        <v>3</v>
      </c>
      <c r="BB311">
        <f t="shared" si="53"/>
        <v>3</v>
      </c>
      <c r="BC311">
        <f t="shared" si="53"/>
        <v>3</v>
      </c>
      <c r="BD311">
        <f t="shared" si="53"/>
        <v>3</v>
      </c>
      <c r="BE311">
        <f t="shared" si="53"/>
        <v>3</v>
      </c>
      <c r="BF311">
        <f t="shared" si="52"/>
        <v>3</v>
      </c>
      <c r="BG311">
        <f t="shared" si="52"/>
        <v>3</v>
      </c>
      <c r="BH311">
        <f t="shared" si="52"/>
        <v>3</v>
      </c>
      <c r="BI311">
        <f t="shared" si="52"/>
        <v>3</v>
      </c>
      <c r="BJ311">
        <f t="shared" si="52"/>
        <v>3</v>
      </c>
      <c r="BK311">
        <f t="shared" si="52"/>
        <v>2</v>
      </c>
      <c r="BL311">
        <f t="shared" si="52"/>
        <v>2</v>
      </c>
      <c r="BM311">
        <f t="shared" si="52"/>
        <v>2</v>
      </c>
      <c r="BN311">
        <f t="shared" si="52"/>
        <v>2</v>
      </c>
      <c r="BO311">
        <f t="shared" si="52"/>
        <v>2</v>
      </c>
      <c r="BP311">
        <f t="shared" si="52"/>
        <v>1</v>
      </c>
      <c r="BQ311">
        <f t="shared" si="52"/>
        <v>1</v>
      </c>
      <c r="BR311">
        <f t="shared" si="52"/>
        <v>1</v>
      </c>
      <c r="BS311">
        <f t="shared" si="52"/>
        <v>1</v>
      </c>
      <c r="BT311">
        <f t="shared" si="52"/>
        <v>1</v>
      </c>
      <c r="BU311">
        <f t="shared" si="51"/>
        <v>1</v>
      </c>
      <c r="BV311">
        <f t="shared" si="51"/>
        <v>1</v>
      </c>
      <c r="BW311">
        <f t="shared" si="51"/>
        <v>1</v>
      </c>
      <c r="BX311">
        <f t="shared" si="51"/>
        <v>0</v>
      </c>
      <c r="BY311">
        <f t="shared" si="51"/>
        <v>0</v>
      </c>
    </row>
    <row r="312" spans="1:77" ht="16.3" thickTop="1" thickBot="1" x14ac:dyDescent="0.3">
      <c r="A312" s="16" t="s">
        <v>776</v>
      </c>
      <c r="B312" s="16" t="s">
        <v>776</v>
      </c>
      <c r="C312" s="16" t="s">
        <v>777</v>
      </c>
      <c r="D312" s="10">
        <f>VLOOKUP(C312, Overview!C$3:D$403, 2, FALSE)</f>
        <v>3</v>
      </c>
      <c r="E312" s="34">
        <f t="shared" si="46"/>
        <v>3.6</v>
      </c>
      <c r="F312" s="33">
        <f>IFERROR(VLOOKUP($C312, 'All Indicators - Breakdown'!$C:$GQ, F$1, FALSE), " ")</f>
        <v>5</v>
      </c>
      <c r="G312" s="33">
        <f>IFERROR(VLOOKUP($C312, 'All Indicators - Breakdown'!$C:$GQ, G$1, FALSE), " ")</f>
        <v>3</v>
      </c>
      <c r="H312" s="33">
        <f>IFERROR(VLOOKUP($C312, 'All Indicators - Breakdown'!$C:$GQ, H$1, FALSE), " ")</f>
        <v>3</v>
      </c>
      <c r="I312" s="33">
        <f>IFERROR(VLOOKUP($C312, 'All Indicators - Breakdown'!$C:$GQ, I$1, FALSE), " ")</f>
        <v>3</v>
      </c>
      <c r="J312" s="33">
        <f>IFERROR(VLOOKUP($C312, 'All Indicators - Breakdown'!$C:$GQ, J$1, FALSE), " ")</f>
        <v>3</v>
      </c>
      <c r="K312" s="33">
        <f>IFERROR(VLOOKUP($C312, 'All Indicators - Breakdown'!$C:$GQ, K$1, FALSE), " ")</f>
        <v>1</v>
      </c>
      <c r="L312" s="33">
        <f>IFERROR(VLOOKUP($C312, 'All Indicators - Breakdown'!$C:$GQ, L$1, FALSE), " ")</f>
        <v>1</v>
      </c>
      <c r="M312" s="33">
        <f>IFERROR(VLOOKUP($C312, 'All Indicators - Breakdown'!$C:$GQ, M$1, FALSE), " ")</f>
        <v>2</v>
      </c>
      <c r="N312" s="33">
        <f>IFERROR(VLOOKUP($C312, 'All Indicators - Breakdown'!$C:$GQ, N$1, FALSE), " ")</f>
        <v>4</v>
      </c>
      <c r="O312" s="33">
        <f>IFERROR(VLOOKUP($C312, 'All Indicators - Breakdown'!$C:$GQ, O$1, FALSE), " ")</f>
        <v>2</v>
      </c>
      <c r="P312" s="33">
        <f>IFERROR(VLOOKUP($C312, 'All Indicators - Breakdown'!$C:$GQ, P$1, FALSE), " ")</f>
        <v>2</v>
      </c>
      <c r="Q312" s="33">
        <f>IFERROR(VLOOKUP($C312, 'All Indicators - Breakdown'!$C:$GQ, Q$1, FALSE), " ")</f>
        <v>1</v>
      </c>
      <c r="R312" s="33">
        <f>IFERROR(VLOOKUP($C312, 'All Indicators - Breakdown'!$C:$GQ, R$1, FALSE), " ")</f>
        <v>2</v>
      </c>
      <c r="S312" s="33">
        <f>IFERROR(VLOOKUP($C312, 'All Indicators - Breakdown'!$C:$GQ, S$1, FALSE), " ")</f>
        <v>4</v>
      </c>
      <c r="T312" s="33">
        <f>IFERROR(VLOOKUP($C312, 'All Indicators - Breakdown'!$C:$GQ, T$1, FALSE), " ")</f>
        <v>3</v>
      </c>
      <c r="U312" s="33">
        <f>IFERROR(VLOOKUP($C312, 'All Indicators - Breakdown'!$C:$GQ, U$1, FALSE), " ")</f>
        <v>1</v>
      </c>
      <c r="V312" s="33">
        <f>IFERROR(VLOOKUP($C312, 'All Indicators - Breakdown'!$C:$GQ, V$1, FALSE), " ")</f>
        <v>1</v>
      </c>
      <c r="W312" s="33">
        <f>IFERROR(VLOOKUP($C312, 'All Indicators - Breakdown'!$C:$GQ, W$1, FALSE), " ")</f>
        <v>4</v>
      </c>
      <c r="X312" s="33">
        <f>IFERROR(VLOOKUP($C312, 'All Indicators - Breakdown'!$C:$GQ, X$1, FALSE), " ")</f>
        <v>1</v>
      </c>
      <c r="Y312" s="33">
        <f>IFERROR(VLOOKUP($C312, 'All Indicators - Breakdown'!$C:$GQ, Y$1, FALSE), " ")</f>
        <v>2</v>
      </c>
      <c r="Z312" s="33">
        <f>IFERROR(VLOOKUP($C312, 'All Indicators - Breakdown'!$C:$GQ, Z$1, FALSE), " ")</f>
        <v>3</v>
      </c>
      <c r="AA312" s="33">
        <f>IFERROR(VLOOKUP($C312, 'All Indicators - Breakdown'!$C:$GQ, AA$1, FALSE), " ")</f>
        <v>1</v>
      </c>
      <c r="AB312" s="33">
        <f>IFERROR(VLOOKUP($C312, 'All Indicators - Breakdown'!$C:$GQ, AB$1, FALSE), " ")</f>
        <v>3</v>
      </c>
      <c r="AC312" s="33">
        <f>IFERROR(VLOOKUP($C312, 'All Indicators - Breakdown'!$C:$GQ, AC$1, FALSE), " ")</f>
        <v>5</v>
      </c>
      <c r="AD312" s="33">
        <f>IFERROR(VLOOKUP($C312, 'All Indicators - Breakdown'!$C:$GQ, AD$1, FALSE), " ")</f>
        <v>2</v>
      </c>
      <c r="AE312" s="33">
        <f>IFERROR(VLOOKUP($C312, 'All Indicators - Breakdown'!$C:$HE, AE$1, FALSE), " ")</f>
        <v>3</v>
      </c>
      <c r="AF312" s="33">
        <f>IFERROR(VLOOKUP($C312, 'All Indicators - Breakdown'!$C:$HE, AF$1, FALSE), " ")</f>
        <v>3</v>
      </c>
      <c r="AG312" s="33">
        <f>IFERROR(VLOOKUP($C312, 'All Indicators - Breakdown'!$C:$HE, AG$1, FALSE), " ")</f>
        <v>4</v>
      </c>
      <c r="AH312" s="33">
        <f>IFERROR(VLOOKUP($C312, 'All Indicators - Breakdown'!$C:$HE, AH$1, FALSE), " ")</f>
        <v>3</v>
      </c>
      <c r="AI312" s="33">
        <f>IFERROR(VLOOKUP($C312, 'All Indicators - Breakdown'!$C:$HE, AI$1, FALSE), " ")</f>
        <v>3</v>
      </c>
      <c r="AJ312" s="33">
        <f>IFERROR(VLOOKUP($C312, 'All Indicators - Breakdown'!$C:$HZ, AJ$1, FALSE), " ")</f>
        <v>5</v>
      </c>
      <c r="AK312" s="33">
        <f>IFERROR(VLOOKUP($C312, 'All Indicators - Breakdown'!$C:$HZ, AK$1, FALSE), " ")</f>
        <v>3</v>
      </c>
      <c r="AL312" s="33">
        <f>IFERROR(VLOOKUP($C312, 'All Indicators - Breakdown'!$C:$HZ, AL$1, FALSE), " ")</f>
        <v>1</v>
      </c>
      <c r="AM312" s="33">
        <f>IFERROR(VLOOKUP($C312, 'All Indicators - Breakdown'!$C:$IU, AM$1, FALSE), " ")</f>
        <v>2</v>
      </c>
      <c r="AN312" s="33">
        <f>IFERROR(VLOOKUP($C312, 'All Indicators - Breakdown'!$C:$IU, AN$1, FALSE), " ")</f>
        <v>2</v>
      </c>
      <c r="AO312" s="33">
        <f>IFERROR(VLOOKUP($C312, 'All Indicators - Breakdown'!$C:$IU, AO$1, FALSE), " ")</f>
        <v>1</v>
      </c>
      <c r="AP312">
        <f t="shared" si="53"/>
        <v>5</v>
      </c>
      <c r="AQ312">
        <f t="shared" si="53"/>
        <v>5</v>
      </c>
      <c r="AR312">
        <f t="shared" si="53"/>
        <v>5</v>
      </c>
      <c r="AS312">
        <f t="shared" si="53"/>
        <v>4</v>
      </c>
      <c r="AT312">
        <f t="shared" si="53"/>
        <v>4</v>
      </c>
      <c r="AU312">
        <f t="shared" si="53"/>
        <v>4</v>
      </c>
      <c r="AV312">
        <f t="shared" si="53"/>
        <v>4</v>
      </c>
      <c r="AW312">
        <f t="shared" si="53"/>
        <v>3</v>
      </c>
      <c r="AX312">
        <f t="shared" si="53"/>
        <v>3</v>
      </c>
      <c r="AY312">
        <f t="shared" si="53"/>
        <v>3</v>
      </c>
      <c r="AZ312">
        <f t="shared" si="53"/>
        <v>3</v>
      </c>
      <c r="BA312">
        <f t="shared" si="53"/>
        <v>3</v>
      </c>
      <c r="BB312">
        <f t="shared" si="53"/>
        <v>3</v>
      </c>
      <c r="BC312">
        <f t="shared" si="53"/>
        <v>3</v>
      </c>
      <c r="BD312">
        <f t="shared" si="53"/>
        <v>3</v>
      </c>
      <c r="BE312">
        <f t="shared" si="53"/>
        <v>3</v>
      </c>
      <c r="BF312">
        <f t="shared" si="52"/>
        <v>3</v>
      </c>
      <c r="BG312">
        <f t="shared" si="52"/>
        <v>3</v>
      </c>
      <c r="BH312">
        <f t="shared" si="52"/>
        <v>3</v>
      </c>
      <c r="BI312">
        <f t="shared" si="52"/>
        <v>2</v>
      </c>
      <c r="BJ312">
        <f t="shared" si="52"/>
        <v>2</v>
      </c>
      <c r="BK312">
        <f t="shared" si="52"/>
        <v>2</v>
      </c>
      <c r="BL312">
        <f t="shared" si="52"/>
        <v>2</v>
      </c>
      <c r="BM312">
        <f t="shared" si="52"/>
        <v>2</v>
      </c>
      <c r="BN312">
        <f t="shared" si="52"/>
        <v>2</v>
      </c>
      <c r="BO312">
        <f t="shared" si="52"/>
        <v>2</v>
      </c>
      <c r="BP312">
        <f t="shared" si="52"/>
        <v>2</v>
      </c>
      <c r="BQ312">
        <f t="shared" si="52"/>
        <v>1</v>
      </c>
      <c r="BR312">
        <f t="shared" si="52"/>
        <v>1</v>
      </c>
      <c r="BS312">
        <f t="shared" si="52"/>
        <v>1</v>
      </c>
      <c r="BT312">
        <f t="shared" si="52"/>
        <v>1</v>
      </c>
      <c r="BU312">
        <f t="shared" si="51"/>
        <v>1</v>
      </c>
      <c r="BV312">
        <f t="shared" si="51"/>
        <v>1</v>
      </c>
      <c r="BW312">
        <f t="shared" si="51"/>
        <v>1</v>
      </c>
      <c r="BX312">
        <f t="shared" si="51"/>
        <v>1</v>
      </c>
      <c r="BY312">
        <f t="shared" si="51"/>
        <v>1</v>
      </c>
    </row>
    <row r="313" spans="1:77" ht="16.3" thickTop="1" thickBot="1" x14ac:dyDescent="0.3">
      <c r="A313" s="16" t="s">
        <v>776</v>
      </c>
      <c r="B313" s="16" t="s">
        <v>778</v>
      </c>
      <c r="C313" s="16" t="s">
        <v>779</v>
      </c>
      <c r="D313" s="10">
        <f>VLOOKUP(C313, Overview!C$3:D$403, 2, FALSE)</f>
        <v>4</v>
      </c>
      <c r="E313" s="34">
        <f t="shared" si="46"/>
        <v>3.8</v>
      </c>
      <c r="F313" s="33">
        <f>IFERROR(VLOOKUP($C313, 'All Indicators - Breakdown'!$C:$GQ, F$1, FALSE), " ")</f>
        <v>5</v>
      </c>
      <c r="G313" s="33">
        <f>IFERROR(VLOOKUP($C313, 'All Indicators - Breakdown'!$C:$GQ, G$1, FALSE), " ")</f>
        <v>3</v>
      </c>
      <c r="H313" s="33">
        <f>IFERROR(VLOOKUP($C313, 'All Indicators - Breakdown'!$C:$GQ, H$1, FALSE), " ")</f>
        <v>3</v>
      </c>
      <c r="I313" s="33">
        <f>IFERROR(VLOOKUP($C313, 'All Indicators - Breakdown'!$C:$GQ, I$1, FALSE), " ")</f>
        <v>3</v>
      </c>
      <c r="J313" s="33">
        <f>IFERROR(VLOOKUP($C313, 'All Indicators - Breakdown'!$C:$GQ, J$1, FALSE), " ")</f>
        <v>3</v>
      </c>
      <c r="K313" s="33">
        <f>IFERROR(VLOOKUP($C313, 'All Indicators - Breakdown'!$C:$GQ, K$1, FALSE), " ")</f>
        <v>1</v>
      </c>
      <c r="L313" s="33">
        <f>IFERROR(VLOOKUP($C313, 'All Indicators - Breakdown'!$C:$GQ, L$1, FALSE), " ")</f>
        <v>1</v>
      </c>
      <c r="M313" s="33">
        <f>IFERROR(VLOOKUP($C313, 'All Indicators - Breakdown'!$C:$GQ, M$1, FALSE), " ")</f>
        <v>2</v>
      </c>
      <c r="N313" s="33">
        <f>IFERROR(VLOOKUP($C313, 'All Indicators - Breakdown'!$C:$GQ, N$1, FALSE), " ")</f>
        <v>4</v>
      </c>
      <c r="O313" s="33">
        <f>IFERROR(VLOOKUP($C313, 'All Indicators - Breakdown'!$C:$GQ, O$1, FALSE), " ")</f>
        <v>4</v>
      </c>
      <c r="P313" s="33">
        <f>IFERROR(VLOOKUP($C313, 'All Indicators - Breakdown'!$C:$GQ, P$1, FALSE), " ")</f>
        <v>2</v>
      </c>
      <c r="Q313" s="33">
        <f>IFERROR(VLOOKUP($C313, 'All Indicators - Breakdown'!$C:$GQ, Q$1, FALSE), " ")</f>
        <v>1</v>
      </c>
      <c r="R313" s="33">
        <f>IFERROR(VLOOKUP($C313, 'All Indicators - Breakdown'!$C:$GQ, R$1, FALSE), " ")</f>
        <v>2</v>
      </c>
      <c r="S313" s="33">
        <f>IFERROR(VLOOKUP($C313, 'All Indicators - Breakdown'!$C:$GQ, S$1, FALSE), " ")</f>
        <v>4</v>
      </c>
      <c r="T313" s="33">
        <f>IFERROR(VLOOKUP($C313, 'All Indicators - Breakdown'!$C:$GQ, T$1, FALSE), " ")</f>
        <v>3</v>
      </c>
      <c r="U313" s="33">
        <f>IFERROR(VLOOKUP($C313, 'All Indicators - Breakdown'!$C:$GQ, U$1, FALSE), " ")</f>
        <v>3</v>
      </c>
      <c r="V313" s="33">
        <f>IFERROR(VLOOKUP($C313, 'All Indicators - Breakdown'!$C:$GQ, V$1, FALSE), " ")</f>
        <v>3</v>
      </c>
      <c r="W313" s="33">
        <f>IFERROR(VLOOKUP($C313, 'All Indicators - Breakdown'!$C:$GQ, W$1, FALSE), " ")</f>
        <v>4</v>
      </c>
      <c r="X313" s="33">
        <f>IFERROR(VLOOKUP($C313, 'All Indicators - Breakdown'!$C:$GQ, X$1, FALSE), " ")</f>
        <v>1</v>
      </c>
      <c r="Y313" s="33">
        <f>IFERROR(VLOOKUP($C313, 'All Indicators - Breakdown'!$C:$GQ, Y$1, FALSE), " ")</f>
        <v>3</v>
      </c>
      <c r="Z313" s="33">
        <f>IFERROR(VLOOKUP($C313, 'All Indicators - Breakdown'!$C:$GQ, Z$1, FALSE), " ")</f>
        <v>3</v>
      </c>
      <c r="AA313" s="33">
        <f>IFERROR(VLOOKUP($C313, 'All Indicators - Breakdown'!$C:$GQ, AA$1, FALSE), " ")</f>
        <v>2</v>
      </c>
      <c r="AB313" s="33">
        <f>IFERROR(VLOOKUP($C313, 'All Indicators - Breakdown'!$C:$GQ, AB$1, FALSE), " ")</f>
        <v>3</v>
      </c>
      <c r="AC313" s="33">
        <f>IFERROR(VLOOKUP($C313, 'All Indicators - Breakdown'!$C:$GQ, AC$1, FALSE), " ")</f>
        <v>5</v>
      </c>
      <c r="AD313" s="33">
        <f>IFERROR(VLOOKUP($C313, 'All Indicators - Breakdown'!$C:$GQ, AD$1, FALSE), " ")</f>
        <v>2</v>
      </c>
      <c r="AE313" s="33">
        <f>IFERROR(VLOOKUP($C313, 'All Indicators - Breakdown'!$C:$HE, AE$1, FALSE), " ")</f>
        <v>4</v>
      </c>
      <c r="AF313" s="33">
        <f>IFERROR(VLOOKUP($C313, 'All Indicators - Breakdown'!$C:$HE, AF$1, FALSE), " ")</f>
        <v>3</v>
      </c>
      <c r="AG313" s="33">
        <f>IFERROR(VLOOKUP($C313, 'All Indicators - Breakdown'!$C:$HE, AG$1, FALSE), " ")</f>
        <v>4</v>
      </c>
      <c r="AH313" s="33">
        <f>IFERROR(VLOOKUP($C313, 'All Indicators - Breakdown'!$C:$HE, AH$1, FALSE), " ")</f>
        <v>2</v>
      </c>
      <c r="AI313" s="33">
        <f>IFERROR(VLOOKUP($C313, 'All Indicators - Breakdown'!$C:$HE, AI$1, FALSE), " ")</f>
        <v>2</v>
      </c>
      <c r="AJ313" s="33">
        <f>IFERROR(VLOOKUP($C313, 'All Indicators - Breakdown'!$C:$HZ, AJ$1, FALSE), " ")</f>
        <v>5</v>
      </c>
      <c r="AK313" s="33">
        <f>IFERROR(VLOOKUP($C313, 'All Indicators - Breakdown'!$C:$HZ, AK$1, FALSE), " ")</f>
        <v>3</v>
      </c>
      <c r="AL313" s="33">
        <f>IFERROR(VLOOKUP($C313, 'All Indicators - Breakdown'!$C:$HZ, AL$1, FALSE), " ")</f>
        <v>1</v>
      </c>
      <c r="AM313" s="33">
        <f>IFERROR(VLOOKUP($C313, 'All Indicators - Breakdown'!$C:$IU, AM$1, FALSE), " ")</f>
        <v>5</v>
      </c>
      <c r="AN313" s="33">
        <f>IFERROR(VLOOKUP($C313, 'All Indicators - Breakdown'!$C:$IU, AN$1, FALSE), " ")</f>
        <v>1</v>
      </c>
      <c r="AO313" s="33">
        <f>IFERROR(VLOOKUP($C313, 'All Indicators - Breakdown'!$C:$IU, AO$1, FALSE), " ")</f>
        <v>1</v>
      </c>
      <c r="AP313">
        <f t="shared" si="53"/>
        <v>5</v>
      </c>
      <c r="AQ313">
        <f t="shared" si="53"/>
        <v>5</v>
      </c>
      <c r="AR313">
        <f t="shared" si="53"/>
        <v>5</v>
      </c>
      <c r="AS313">
        <f t="shared" si="53"/>
        <v>5</v>
      </c>
      <c r="AT313">
        <f t="shared" si="53"/>
        <v>4</v>
      </c>
      <c r="AU313">
        <f t="shared" si="53"/>
        <v>4</v>
      </c>
      <c r="AV313">
        <f t="shared" si="53"/>
        <v>4</v>
      </c>
      <c r="AW313">
        <f t="shared" si="53"/>
        <v>4</v>
      </c>
      <c r="AX313">
        <f t="shared" si="53"/>
        <v>4</v>
      </c>
      <c r="AY313">
        <f t="shared" si="53"/>
        <v>4</v>
      </c>
      <c r="AZ313">
        <f t="shared" si="53"/>
        <v>3</v>
      </c>
      <c r="BA313">
        <f t="shared" si="53"/>
        <v>3</v>
      </c>
      <c r="BB313">
        <f t="shared" si="53"/>
        <v>3</v>
      </c>
      <c r="BC313">
        <f t="shared" si="53"/>
        <v>3</v>
      </c>
      <c r="BD313">
        <f t="shared" si="53"/>
        <v>3</v>
      </c>
      <c r="BE313">
        <f t="shared" si="53"/>
        <v>3</v>
      </c>
      <c r="BF313">
        <f t="shared" si="52"/>
        <v>3</v>
      </c>
      <c r="BG313">
        <f t="shared" si="52"/>
        <v>3</v>
      </c>
      <c r="BH313">
        <f t="shared" si="52"/>
        <v>3</v>
      </c>
      <c r="BI313">
        <f t="shared" si="52"/>
        <v>3</v>
      </c>
      <c r="BJ313">
        <f t="shared" si="52"/>
        <v>3</v>
      </c>
      <c r="BK313">
        <f t="shared" si="52"/>
        <v>3</v>
      </c>
      <c r="BL313">
        <f t="shared" si="52"/>
        <v>2</v>
      </c>
      <c r="BM313">
        <f t="shared" si="52"/>
        <v>2</v>
      </c>
      <c r="BN313">
        <f t="shared" si="52"/>
        <v>2</v>
      </c>
      <c r="BO313">
        <f t="shared" si="52"/>
        <v>2</v>
      </c>
      <c r="BP313">
        <f t="shared" si="52"/>
        <v>2</v>
      </c>
      <c r="BQ313">
        <f t="shared" si="52"/>
        <v>2</v>
      </c>
      <c r="BR313">
        <f t="shared" si="52"/>
        <v>2</v>
      </c>
      <c r="BS313">
        <f t="shared" si="52"/>
        <v>1</v>
      </c>
      <c r="BT313">
        <f t="shared" si="52"/>
        <v>1</v>
      </c>
      <c r="BU313">
        <f t="shared" si="51"/>
        <v>1</v>
      </c>
      <c r="BV313">
        <f t="shared" si="51"/>
        <v>1</v>
      </c>
      <c r="BW313">
        <f t="shared" si="51"/>
        <v>1</v>
      </c>
      <c r="BX313">
        <f t="shared" si="51"/>
        <v>1</v>
      </c>
      <c r="BY313">
        <f t="shared" si="51"/>
        <v>1</v>
      </c>
    </row>
    <row r="314" spans="1:77" ht="16.3" thickTop="1" thickBot="1" x14ac:dyDescent="0.3">
      <c r="A314" s="16" t="s">
        <v>776</v>
      </c>
      <c r="B314" s="16" t="s">
        <v>780</v>
      </c>
      <c r="C314" s="16" t="s">
        <v>781</v>
      </c>
      <c r="D314" s="10">
        <f>VLOOKUP(C314, Overview!C$3:D$403, 2, FALSE)</f>
        <v>3</v>
      </c>
      <c r="E314" s="34">
        <f t="shared" si="46"/>
        <v>3.8</v>
      </c>
      <c r="F314" s="33">
        <f>IFERROR(VLOOKUP($C314, 'All Indicators - Breakdown'!$C:$GQ, F$1, FALSE), " ")</f>
        <v>5</v>
      </c>
      <c r="G314" s="33">
        <f>IFERROR(VLOOKUP($C314, 'All Indicators - Breakdown'!$C:$GQ, G$1, FALSE), " ")</f>
        <v>3</v>
      </c>
      <c r="H314" s="33">
        <f>IFERROR(VLOOKUP($C314, 'All Indicators - Breakdown'!$C:$GQ, H$1, FALSE), " ")</f>
        <v>3</v>
      </c>
      <c r="I314" s="33">
        <f>IFERROR(VLOOKUP($C314, 'All Indicators - Breakdown'!$C:$GQ, I$1, FALSE), " ")</f>
        <v>3</v>
      </c>
      <c r="J314" s="33">
        <f>IFERROR(VLOOKUP($C314, 'All Indicators - Breakdown'!$C:$GQ, J$1, FALSE), " ")</f>
        <v>3</v>
      </c>
      <c r="K314" s="33">
        <f>IFERROR(VLOOKUP($C314, 'All Indicators - Breakdown'!$C:$GQ, K$1, FALSE), " ")</f>
        <v>2</v>
      </c>
      <c r="L314" s="33">
        <f>IFERROR(VLOOKUP($C314, 'All Indicators - Breakdown'!$C:$GQ, L$1, FALSE), " ")</f>
        <v>3</v>
      </c>
      <c r="M314" s="33">
        <f>IFERROR(VLOOKUP($C314, 'All Indicators - Breakdown'!$C:$GQ, M$1, FALSE), " ")</f>
        <v>3</v>
      </c>
      <c r="N314" s="33" t="str">
        <f>IFERROR(VLOOKUP($C314, 'All Indicators - Breakdown'!$C:$GQ, N$1, FALSE), " ")</f>
        <v>N/A</v>
      </c>
      <c r="O314" s="33">
        <f>IFERROR(VLOOKUP($C314, 'All Indicators - Breakdown'!$C:$GQ, O$1, FALSE), " ")</f>
        <v>3</v>
      </c>
      <c r="P314" s="33">
        <f>IFERROR(VLOOKUP($C314, 'All Indicators - Breakdown'!$C:$GQ, P$1, FALSE), " ")</f>
        <v>2</v>
      </c>
      <c r="Q314" s="33">
        <f>IFERROR(VLOOKUP($C314, 'All Indicators - Breakdown'!$C:$GQ, Q$1, FALSE), " ")</f>
        <v>1</v>
      </c>
      <c r="R314" s="33">
        <f>IFERROR(VLOOKUP($C314, 'All Indicators - Breakdown'!$C:$GQ, R$1, FALSE), " ")</f>
        <v>2</v>
      </c>
      <c r="S314" s="33">
        <f>IFERROR(VLOOKUP($C314, 'All Indicators - Breakdown'!$C:$GQ, S$1, FALSE), " ")</f>
        <v>5</v>
      </c>
      <c r="T314" s="33">
        <f>IFERROR(VLOOKUP($C314, 'All Indicators - Breakdown'!$C:$GQ, T$1, FALSE), " ")</f>
        <v>3</v>
      </c>
      <c r="U314" s="33">
        <f>IFERROR(VLOOKUP($C314, 'All Indicators - Breakdown'!$C:$GQ, U$1, FALSE), " ")</f>
        <v>5</v>
      </c>
      <c r="V314" s="33">
        <f>IFERROR(VLOOKUP($C314, 'All Indicators - Breakdown'!$C:$GQ, V$1, FALSE), " ")</f>
        <v>1</v>
      </c>
      <c r="W314" s="33">
        <f>IFERROR(VLOOKUP($C314, 'All Indicators - Breakdown'!$C:$GQ, W$1, FALSE), " ")</f>
        <v>4</v>
      </c>
      <c r="X314" s="33">
        <f>IFERROR(VLOOKUP($C314, 'All Indicators - Breakdown'!$C:$GQ, X$1, FALSE), " ")</f>
        <v>1</v>
      </c>
      <c r="Y314" s="33">
        <f>IFERROR(VLOOKUP($C314, 'All Indicators - Breakdown'!$C:$GQ, Y$1, FALSE), " ")</f>
        <v>5</v>
      </c>
      <c r="Z314" s="33">
        <f>IFERROR(VLOOKUP($C314, 'All Indicators - Breakdown'!$C:$GQ, Z$1, FALSE), " ")</f>
        <v>3</v>
      </c>
      <c r="AA314" s="33">
        <f>IFERROR(VLOOKUP($C314, 'All Indicators - Breakdown'!$C:$GQ, AA$1, FALSE), " ")</f>
        <v>1</v>
      </c>
      <c r="AB314" s="33">
        <f>IFERROR(VLOOKUP($C314, 'All Indicators - Breakdown'!$C:$GQ, AB$1, FALSE), " ")</f>
        <v>3</v>
      </c>
      <c r="AC314" s="33">
        <f>IFERROR(VLOOKUP($C314, 'All Indicators - Breakdown'!$C:$GQ, AC$1, FALSE), " ")</f>
        <v>4</v>
      </c>
      <c r="AD314" s="33">
        <f>IFERROR(VLOOKUP($C314, 'All Indicators - Breakdown'!$C:$GQ, AD$1, FALSE), " ")</f>
        <v>1</v>
      </c>
      <c r="AE314" s="33">
        <f>IFERROR(VLOOKUP($C314, 'All Indicators - Breakdown'!$C:$HE, AE$1, FALSE), " ")</f>
        <v>4</v>
      </c>
      <c r="AF314" s="33">
        <f>IFERROR(VLOOKUP($C314, 'All Indicators - Breakdown'!$C:$HE, AF$1, FALSE), " ")</f>
        <v>3</v>
      </c>
      <c r="AG314" s="33">
        <f>IFERROR(VLOOKUP($C314, 'All Indicators - Breakdown'!$C:$HE, AG$1, FALSE), " ")</f>
        <v>4</v>
      </c>
      <c r="AH314" s="33">
        <f>IFERROR(VLOOKUP($C314, 'All Indicators - Breakdown'!$C:$HE, AH$1, FALSE), " ")</f>
        <v>2</v>
      </c>
      <c r="AI314" s="33">
        <f>IFERROR(VLOOKUP($C314, 'All Indicators - Breakdown'!$C:$HE, AI$1, FALSE), " ")</f>
        <v>2</v>
      </c>
      <c r="AJ314" s="33">
        <f>IFERROR(VLOOKUP($C314, 'All Indicators - Breakdown'!$C:$HZ, AJ$1, FALSE), " ")</f>
        <v>5</v>
      </c>
      <c r="AK314" s="33">
        <f>IFERROR(VLOOKUP($C314, 'All Indicators - Breakdown'!$C:$HZ, AK$1, FALSE), " ")</f>
        <v>3</v>
      </c>
      <c r="AL314" s="33">
        <f>IFERROR(VLOOKUP($C314, 'All Indicators - Breakdown'!$C:$HZ, AL$1, FALSE), " ")</f>
        <v>1</v>
      </c>
      <c r="AM314" s="33">
        <f>IFERROR(VLOOKUP($C314, 'All Indicators - Breakdown'!$C:$IU, AM$1, FALSE), " ")</f>
        <v>2</v>
      </c>
      <c r="AN314" s="33">
        <f>IFERROR(VLOOKUP($C314, 'All Indicators - Breakdown'!$C:$IU, AN$1, FALSE), " ")</f>
        <v>1</v>
      </c>
      <c r="AO314" s="33">
        <f>IFERROR(VLOOKUP($C314, 'All Indicators - Breakdown'!$C:$IU, AO$1, FALSE), " ")</f>
        <v>1</v>
      </c>
      <c r="AP314">
        <f t="shared" si="53"/>
        <v>5</v>
      </c>
      <c r="AQ314">
        <f t="shared" si="53"/>
        <v>5</v>
      </c>
      <c r="AR314">
        <f t="shared" si="53"/>
        <v>5</v>
      </c>
      <c r="AS314">
        <f t="shared" si="53"/>
        <v>5</v>
      </c>
      <c r="AT314">
        <f t="shared" si="53"/>
        <v>5</v>
      </c>
      <c r="AU314">
        <f t="shared" si="53"/>
        <v>4</v>
      </c>
      <c r="AV314">
        <f t="shared" si="53"/>
        <v>4</v>
      </c>
      <c r="AW314">
        <f t="shared" si="53"/>
        <v>4</v>
      </c>
      <c r="AX314">
        <f t="shared" si="53"/>
        <v>4</v>
      </c>
      <c r="AY314">
        <f t="shared" si="53"/>
        <v>3</v>
      </c>
      <c r="AZ314">
        <f t="shared" si="53"/>
        <v>3</v>
      </c>
      <c r="BA314">
        <f t="shared" si="53"/>
        <v>3</v>
      </c>
      <c r="BB314">
        <f t="shared" si="53"/>
        <v>3</v>
      </c>
      <c r="BC314">
        <f t="shared" si="53"/>
        <v>3</v>
      </c>
      <c r="BD314">
        <f t="shared" si="53"/>
        <v>3</v>
      </c>
      <c r="BE314">
        <f t="shared" si="53"/>
        <v>3</v>
      </c>
      <c r="BF314">
        <f t="shared" si="52"/>
        <v>3</v>
      </c>
      <c r="BG314">
        <f t="shared" si="52"/>
        <v>3</v>
      </c>
      <c r="BH314">
        <f t="shared" si="52"/>
        <v>3</v>
      </c>
      <c r="BI314">
        <f t="shared" si="52"/>
        <v>3</v>
      </c>
      <c r="BJ314">
        <f t="shared" si="52"/>
        <v>3</v>
      </c>
      <c r="BK314">
        <f t="shared" si="52"/>
        <v>2</v>
      </c>
      <c r="BL314">
        <f t="shared" si="52"/>
        <v>2</v>
      </c>
      <c r="BM314">
        <f t="shared" si="52"/>
        <v>2</v>
      </c>
      <c r="BN314">
        <f t="shared" si="52"/>
        <v>2</v>
      </c>
      <c r="BO314">
        <f t="shared" si="52"/>
        <v>2</v>
      </c>
      <c r="BP314">
        <f t="shared" si="52"/>
        <v>2</v>
      </c>
      <c r="BQ314">
        <f t="shared" si="52"/>
        <v>1</v>
      </c>
      <c r="BR314">
        <f t="shared" si="52"/>
        <v>1</v>
      </c>
      <c r="BS314">
        <f t="shared" si="52"/>
        <v>1</v>
      </c>
      <c r="BT314">
        <f t="shared" si="52"/>
        <v>1</v>
      </c>
      <c r="BU314">
        <f t="shared" si="51"/>
        <v>1</v>
      </c>
      <c r="BV314">
        <f t="shared" si="51"/>
        <v>1</v>
      </c>
      <c r="BW314">
        <f t="shared" si="51"/>
        <v>1</v>
      </c>
      <c r="BX314">
        <f t="shared" si="51"/>
        <v>1</v>
      </c>
      <c r="BY314">
        <f t="shared" si="51"/>
        <v>0</v>
      </c>
    </row>
    <row r="315" spans="1:77" ht="16.3" thickTop="1" thickBot="1" x14ac:dyDescent="0.3">
      <c r="A315" s="16" t="s">
        <v>776</v>
      </c>
      <c r="B315" s="16" t="s">
        <v>782</v>
      </c>
      <c r="C315" s="16" t="s">
        <v>783</v>
      </c>
      <c r="D315" s="10">
        <f>VLOOKUP(C315, Overview!C$3:D$403, 2, FALSE)</f>
        <v>4</v>
      </c>
      <c r="E315" s="34">
        <f t="shared" si="46"/>
        <v>3.8</v>
      </c>
      <c r="F315" s="33">
        <f>IFERROR(VLOOKUP($C315, 'All Indicators - Breakdown'!$C:$GQ, F$1, FALSE), " ")</f>
        <v>5</v>
      </c>
      <c r="G315" s="33">
        <f>IFERROR(VLOOKUP($C315, 'All Indicators - Breakdown'!$C:$GQ, G$1, FALSE), " ")</f>
        <v>3</v>
      </c>
      <c r="H315" s="33">
        <f>IFERROR(VLOOKUP($C315, 'All Indicators - Breakdown'!$C:$GQ, H$1, FALSE), " ")</f>
        <v>4</v>
      </c>
      <c r="I315" s="33">
        <f>IFERROR(VLOOKUP($C315, 'All Indicators - Breakdown'!$C:$GQ, I$1, FALSE), " ")</f>
        <v>3</v>
      </c>
      <c r="J315" s="33">
        <f>IFERROR(VLOOKUP($C315, 'All Indicators - Breakdown'!$C:$GQ, J$1, FALSE), " ")</f>
        <v>3</v>
      </c>
      <c r="K315" s="33">
        <f>IFERROR(VLOOKUP($C315, 'All Indicators - Breakdown'!$C:$GQ, K$1, FALSE), " ")</f>
        <v>1</v>
      </c>
      <c r="L315" s="33">
        <f>IFERROR(VLOOKUP($C315, 'All Indicators - Breakdown'!$C:$GQ, L$1, FALSE), " ")</f>
        <v>2</v>
      </c>
      <c r="M315" s="33">
        <f>IFERROR(VLOOKUP($C315, 'All Indicators - Breakdown'!$C:$GQ, M$1, FALSE), " ")</f>
        <v>3</v>
      </c>
      <c r="N315" s="33">
        <f>IFERROR(VLOOKUP($C315, 'All Indicators - Breakdown'!$C:$GQ, N$1, FALSE), " ")</f>
        <v>4</v>
      </c>
      <c r="O315" s="33">
        <f>IFERROR(VLOOKUP($C315, 'All Indicators - Breakdown'!$C:$GQ, O$1, FALSE), " ")</f>
        <v>3</v>
      </c>
      <c r="P315" s="33">
        <f>IFERROR(VLOOKUP($C315, 'All Indicators - Breakdown'!$C:$GQ, P$1, FALSE), " ")</f>
        <v>2</v>
      </c>
      <c r="Q315" s="33">
        <f>IFERROR(VLOOKUP($C315, 'All Indicators - Breakdown'!$C:$GQ, Q$1, FALSE), " ")</f>
        <v>1</v>
      </c>
      <c r="R315" s="33">
        <f>IFERROR(VLOOKUP($C315, 'All Indicators - Breakdown'!$C:$GQ, R$1, FALSE), " ")</f>
        <v>2</v>
      </c>
      <c r="S315" s="33">
        <f>IFERROR(VLOOKUP($C315, 'All Indicators - Breakdown'!$C:$GQ, S$1, FALSE), " ")</f>
        <v>4</v>
      </c>
      <c r="T315" s="33">
        <f>IFERROR(VLOOKUP($C315, 'All Indicators - Breakdown'!$C:$GQ, T$1, FALSE), " ")</f>
        <v>3</v>
      </c>
      <c r="U315" s="33">
        <f>IFERROR(VLOOKUP($C315, 'All Indicators - Breakdown'!$C:$GQ, U$1, FALSE), " ")</f>
        <v>3</v>
      </c>
      <c r="V315" s="33">
        <f>IFERROR(VLOOKUP($C315, 'All Indicators - Breakdown'!$C:$GQ, V$1, FALSE), " ")</f>
        <v>3</v>
      </c>
      <c r="W315" s="33">
        <f>IFERROR(VLOOKUP($C315, 'All Indicators - Breakdown'!$C:$GQ, W$1, FALSE), " ")</f>
        <v>4</v>
      </c>
      <c r="X315" s="33">
        <f>IFERROR(VLOOKUP($C315, 'All Indicators - Breakdown'!$C:$GQ, X$1, FALSE), " ")</f>
        <v>1</v>
      </c>
      <c r="Y315" s="33">
        <f>IFERROR(VLOOKUP($C315, 'All Indicators - Breakdown'!$C:$GQ, Y$1, FALSE), " ")</f>
        <v>4</v>
      </c>
      <c r="Z315" s="33">
        <f>IFERROR(VLOOKUP($C315, 'All Indicators - Breakdown'!$C:$GQ, Z$1, FALSE), " ")</f>
        <v>3</v>
      </c>
      <c r="AA315" s="33">
        <f>IFERROR(VLOOKUP($C315, 'All Indicators - Breakdown'!$C:$GQ, AA$1, FALSE), " ")</f>
        <v>1</v>
      </c>
      <c r="AB315" s="33">
        <f>IFERROR(VLOOKUP($C315, 'All Indicators - Breakdown'!$C:$GQ, AB$1, FALSE), " ")</f>
        <v>3</v>
      </c>
      <c r="AC315" s="33">
        <f>IFERROR(VLOOKUP($C315, 'All Indicators - Breakdown'!$C:$GQ, AC$1, FALSE), " ")</f>
        <v>5</v>
      </c>
      <c r="AD315" s="33">
        <f>IFERROR(VLOOKUP($C315, 'All Indicators - Breakdown'!$C:$GQ, AD$1, FALSE), " ")</f>
        <v>1</v>
      </c>
      <c r="AE315" s="33">
        <f>IFERROR(VLOOKUP($C315, 'All Indicators - Breakdown'!$C:$HE, AE$1, FALSE), " ")</f>
        <v>4</v>
      </c>
      <c r="AF315" s="33">
        <f>IFERROR(VLOOKUP($C315, 'All Indicators - Breakdown'!$C:$HE, AF$1, FALSE), " ")</f>
        <v>3</v>
      </c>
      <c r="AG315" s="33">
        <f>IFERROR(VLOOKUP($C315, 'All Indicators - Breakdown'!$C:$HE, AG$1, FALSE), " ")</f>
        <v>4</v>
      </c>
      <c r="AH315" s="33">
        <f>IFERROR(VLOOKUP($C315, 'All Indicators - Breakdown'!$C:$HE, AH$1, FALSE), " ")</f>
        <v>2</v>
      </c>
      <c r="AI315" s="33">
        <f>IFERROR(VLOOKUP($C315, 'All Indicators - Breakdown'!$C:$HE, AI$1, FALSE), " ")</f>
        <v>2</v>
      </c>
      <c r="AJ315" s="33">
        <f>IFERROR(VLOOKUP($C315, 'All Indicators - Breakdown'!$C:$HZ, AJ$1, FALSE), " ")</f>
        <v>5</v>
      </c>
      <c r="AK315" s="33">
        <f>IFERROR(VLOOKUP($C315, 'All Indicators - Breakdown'!$C:$HZ, AK$1, FALSE), " ")</f>
        <v>4</v>
      </c>
      <c r="AL315" s="33">
        <f>IFERROR(VLOOKUP($C315, 'All Indicators - Breakdown'!$C:$HZ, AL$1, FALSE), " ")</f>
        <v>1</v>
      </c>
      <c r="AM315" s="33">
        <f>IFERROR(VLOOKUP($C315, 'All Indicators - Breakdown'!$C:$IU, AM$1, FALSE), " ")</f>
        <v>1</v>
      </c>
      <c r="AN315" s="33">
        <f>IFERROR(VLOOKUP($C315, 'All Indicators - Breakdown'!$C:$IU, AN$1, FALSE), " ")</f>
        <v>1</v>
      </c>
      <c r="AO315" s="33">
        <f>IFERROR(VLOOKUP($C315, 'All Indicators - Breakdown'!$C:$IU, AO$1, FALSE), " ")</f>
        <v>1</v>
      </c>
      <c r="AP315">
        <f t="shared" si="53"/>
        <v>5</v>
      </c>
      <c r="AQ315">
        <f t="shared" si="53"/>
        <v>5</v>
      </c>
      <c r="AR315">
        <f t="shared" si="53"/>
        <v>5</v>
      </c>
      <c r="AS315">
        <f t="shared" si="53"/>
        <v>4</v>
      </c>
      <c r="AT315">
        <f t="shared" si="53"/>
        <v>4</v>
      </c>
      <c r="AU315">
        <f t="shared" si="53"/>
        <v>4</v>
      </c>
      <c r="AV315">
        <f t="shared" si="53"/>
        <v>4</v>
      </c>
      <c r="AW315">
        <f t="shared" si="53"/>
        <v>4</v>
      </c>
      <c r="AX315">
        <f t="shared" si="53"/>
        <v>4</v>
      </c>
      <c r="AY315">
        <f t="shared" si="53"/>
        <v>4</v>
      </c>
      <c r="AZ315">
        <f t="shared" si="53"/>
        <v>4</v>
      </c>
      <c r="BA315">
        <f t="shared" si="53"/>
        <v>3</v>
      </c>
      <c r="BB315">
        <f t="shared" si="53"/>
        <v>3</v>
      </c>
      <c r="BC315">
        <f t="shared" si="53"/>
        <v>3</v>
      </c>
      <c r="BD315">
        <f t="shared" si="53"/>
        <v>3</v>
      </c>
      <c r="BE315">
        <f t="shared" ref="BE315:BT330" si="54">IFERROR(LARGE($F315:$AO315, BE$1), 0)</f>
        <v>3</v>
      </c>
      <c r="BF315">
        <f t="shared" si="54"/>
        <v>3</v>
      </c>
      <c r="BG315">
        <f t="shared" si="54"/>
        <v>3</v>
      </c>
      <c r="BH315">
        <f t="shared" si="54"/>
        <v>3</v>
      </c>
      <c r="BI315">
        <f t="shared" si="54"/>
        <v>3</v>
      </c>
      <c r="BJ315">
        <f t="shared" si="54"/>
        <v>3</v>
      </c>
      <c r="BK315">
        <f t="shared" si="54"/>
        <v>3</v>
      </c>
      <c r="BL315">
        <f t="shared" si="54"/>
        <v>2</v>
      </c>
      <c r="BM315">
        <f t="shared" si="54"/>
        <v>2</v>
      </c>
      <c r="BN315">
        <f t="shared" si="54"/>
        <v>2</v>
      </c>
      <c r="BO315">
        <f t="shared" si="54"/>
        <v>2</v>
      </c>
      <c r="BP315">
        <f t="shared" si="54"/>
        <v>2</v>
      </c>
      <c r="BQ315">
        <f t="shared" si="54"/>
        <v>1</v>
      </c>
      <c r="BR315">
        <f t="shared" si="54"/>
        <v>1</v>
      </c>
      <c r="BS315">
        <f t="shared" si="54"/>
        <v>1</v>
      </c>
      <c r="BT315">
        <f t="shared" si="54"/>
        <v>1</v>
      </c>
      <c r="BU315">
        <f t="shared" si="51"/>
        <v>1</v>
      </c>
      <c r="BV315">
        <f t="shared" si="51"/>
        <v>1</v>
      </c>
      <c r="BW315">
        <f t="shared" si="51"/>
        <v>1</v>
      </c>
      <c r="BX315">
        <f t="shared" si="51"/>
        <v>1</v>
      </c>
      <c r="BY315">
        <f t="shared" si="51"/>
        <v>1</v>
      </c>
    </row>
    <row r="316" spans="1:77" ht="16.3" thickTop="1" thickBot="1" x14ac:dyDescent="0.3">
      <c r="A316" s="16" t="s">
        <v>776</v>
      </c>
      <c r="B316" s="16" t="s">
        <v>784</v>
      </c>
      <c r="C316" s="16" t="s">
        <v>785</v>
      </c>
      <c r="D316" s="10">
        <f>VLOOKUP(C316, Overview!C$3:D$403, 2, FALSE)</f>
        <v>3</v>
      </c>
      <c r="E316" s="34">
        <f t="shared" si="46"/>
        <v>3.6</v>
      </c>
      <c r="F316" s="33">
        <f>IFERROR(VLOOKUP($C316, 'All Indicators - Breakdown'!$C:$GQ, F$1, FALSE), " ")</f>
        <v>5</v>
      </c>
      <c r="G316" s="33">
        <f>IFERROR(VLOOKUP($C316, 'All Indicators - Breakdown'!$C:$GQ, G$1, FALSE), " ")</f>
        <v>3</v>
      </c>
      <c r="H316" s="33">
        <f>IFERROR(VLOOKUP($C316, 'All Indicators - Breakdown'!$C:$GQ, H$1, FALSE), " ")</f>
        <v>4</v>
      </c>
      <c r="I316" s="33">
        <f>IFERROR(VLOOKUP($C316, 'All Indicators - Breakdown'!$C:$GQ, I$1, FALSE), " ")</f>
        <v>3</v>
      </c>
      <c r="J316" s="33">
        <f>IFERROR(VLOOKUP($C316, 'All Indicators - Breakdown'!$C:$GQ, J$1, FALSE), " ")</f>
        <v>3</v>
      </c>
      <c r="K316" s="33">
        <f>IFERROR(VLOOKUP($C316, 'All Indicators - Breakdown'!$C:$GQ, K$1, FALSE), " ")</f>
        <v>1</v>
      </c>
      <c r="L316" s="33">
        <f>IFERROR(VLOOKUP($C316, 'All Indicators - Breakdown'!$C:$GQ, L$1, FALSE), " ")</f>
        <v>1</v>
      </c>
      <c r="M316" s="33">
        <f>IFERROR(VLOOKUP($C316, 'All Indicators - Breakdown'!$C:$GQ, M$1, FALSE), " ")</f>
        <v>2</v>
      </c>
      <c r="N316" s="33">
        <f>IFERROR(VLOOKUP($C316, 'All Indicators - Breakdown'!$C:$GQ, N$1, FALSE), " ")</f>
        <v>3</v>
      </c>
      <c r="O316" s="33">
        <f>IFERROR(VLOOKUP($C316, 'All Indicators - Breakdown'!$C:$GQ, O$1, FALSE), " ")</f>
        <v>4</v>
      </c>
      <c r="P316" s="33">
        <f>IFERROR(VLOOKUP($C316, 'All Indicators - Breakdown'!$C:$GQ, P$1, FALSE), " ")</f>
        <v>2</v>
      </c>
      <c r="Q316" s="33">
        <f>IFERROR(VLOOKUP($C316, 'All Indicators - Breakdown'!$C:$GQ, Q$1, FALSE), " ")</f>
        <v>1</v>
      </c>
      <c r="R316" s="33">
        <f>IFERROR(VLOOKUP($C316, 'All Indicators - Breakdown'!$C:$GQ, R$1, FALSE), " ")</f>
        <v>2</v>
      </c>
      <c r="S316" s="33">
        <f>IFERROR(VLOOKUP($C316, 'All Indicators - Breakdown'!$C:$GQ, S$1, FALSE), " ")</f>
        <v>3</v>
      </c>
      <c r="T316" s="33">
        <f>IFERROR(VLOOKUP($C316, 'All Indicators - Breakdown'!$C:$GQ, T$1, FALSE), " ")</f>
        <v>3</v>
      </c>
      <c r="U316" s="33">
        <f>IFERROR(VLOOKUP($C316, 'All Indicators - Breakdown'!$C:$GQ, U$1, FALSE), " ")</f>
        <v>1</v>
      </c>
      <c r="V316" s="33">
        <f>IFERROR(VLOOKUP($C316, 'All Indicators - Breakdown'!$C:$GQ, V$1, FALSE), " ")</f>
        <v>1</v>
      </c>
      <c r="W316" s="33">
        <f>IFERROR(VLOOKUP($C316, 'All Indicators - Breakdown'!$C:$GQ, W$1, FALSE), " ")</f>
        <v>4</v>
      </c>
      <c r="X316" s="33">
        <f>IFERROR(VLOOKUP($C316, 'All Indicators - Breakdown'!$C:$GQ, X$1, FALSE), " ")</f>
        <v>1</v>
      </c>
      <c r="Y316" s="33">
        <f>IFERROR(VLOOKUP($C316, 'All Indicators - Breakdown'!$C:$GQ, Y$1, FALSE), " ")</f>
        <v>1</v>
      </c>
      <c r="Z316" s="33">
        <f>IFERROR(VLOOKUP($C316, 'All Indicators - Breakdown'!$C:$GQ, Z$1, FALSE), " ")</f>
        <v>3</v>
      </c>
      <c r="AA316" s="33">
        <f>IFERROR(VLOOKUP($C316, 'All Indicators - Breakdown'!$C:$GQ, AA$1, FALSE), " ")</f>
        <v>1</v>
      </c>
      <c r="AB316" s="33">
        <f>IFERROR(VLOOKUP($C316, 'All Indicators - Breakdown'!$C:$GQ, AB$1, FALSE), " ")</f>
        <v>3</v>
      </c>
      <c r="AC316" s="33">
        <f>IFERROR(VLOOKUP($C316, 'All Indicators - Breakdown'!$C:$GQ, AC$1, FALSE), " ")</f>
        <v>5</v>
      </c>
      <c r="AD316" s="33">
        <f>IFERROR(VLOOKUP($C316, 'All Indicators - Breakdown'!$C:$GQ, AD$1, FALSE), " ")</f>
        <v>2</v>
      </c>
      <c r="AE316" s="33">
        <f>IFERROR(VLOOKUP($C316, 'All Indicators - Breakdown'!$C:$HE, AE$1, FALSE), " ")</f>
        <v>3</v>
      </c>
      <c r="AF316" s="33">
        <f>IFERROR(VLOOKUP($C316, 'All Indicators - Breakdown'!$C:$HE, AF$1, FALSE), " ")</f>
        <v>3</v>
      </c>
      <c r="AG316" s="33">
        <f>IFERROR(VLOOKUP($C316, 'All Indicators - Breakdown'!$C:$HE, AG$1, FALSE), " ")</f>
        <v>4</v>
      </c>
      <c r="AH316" s="33">
        <f>IFERROR(VLOOKUP($C316, 'All Indicators - Breakdown'!$C:$HE, AH$1, FALSE), " ")</f>
        <v>2</v>
      </c>
      <c r="AI316" s="33">
        <f>IFERROR(VLOOKUP($C316, 'All Indicators - Breakdown'!$C:$HE, AI$1, FALSE), " ")</f>
        <v>2</v>
      </c>
      <c r="AJ316" s="33">
        <f>IFERROR(VLOOKUP($C316, 'All Indicators - Breakdown'!$C:$HZ, AJ$1, FALSE), " ")</f>
        <v>5</v>
      </c>
      <c r="AK316" s="33">
        <f>IFERROR(VLOOKUP($C316, 'All Indicators - Breakdown'!$C:$HZ, AK$1, FALSE), " ")</f>
        <v>3</v>
      </c>
      <c r="AL316" s="33">
        <f>IFERROR(VLOOKUP($C316, 'All Indicators - Breakdown'!$C:$HZ, AL$1, FALSE), " ")</f>
        <v>1</v>
      </c>
      <c r="AM316" s="33">
        <f>IFERROR(VLOOKUP($C316, 'All Indicators - Breakdown'!$C:$IU, AM$1, FALSE), " ")</f>
        <v>1</v>
      </c>
      <c r="AN316" s="33">
        <f>IFERROR(VLOOKUP($C316, 'All Indicators - Breakdown'!$C:$IU, AN$1, FALSE), " ")</f>
        <v>1</v>
      </c>
      <c r="AO316" s="33">
        <f>IFERROR(VLOOKUP($C316, 'All Indicators - Breakdown'!$C:$IU, AO$1, FALSE), " ")</f>
        <v>1</v>
      </c>
      <c r="AP316">
        <f t="shared" ref="AP316:BE331" si="55">IFERROR(LARGE($F316:$AO316, AP$1), 0)</f>
        <v>5</v>
      </c>
      <c r="AQ316">
        <f t="shared" si="55"/>
        <v>5</v>
      </c>
      <c r="AR316">
        <f t="shared" si="55"/>
        <v>5</v>
      </c>
      <c r="AS316">
        <f t="shared" si="55"/>
        <v>4</v>
      </c>
      <c r="AT316">
        <f t="shared" si="55"/>
        <v>4</v>
      </c>
      <c r="AU316">
        <f t="shared" si="55"/>
        <v>4</v>
      </c>
      <c r="AV316">
        <f t="shared" si="55"/>
        <v>4</v>
      </c>
      <c r="AW316">
        <f t="shared" si="55"/>
        <v>3</v>
      </c>
      <c r="AX316">
        <f t="shared" si="55"/>
        <v>3</v>
      </c>
      <c r="AY316">
        <f t="shared" si="55"/>
        <v>3</v>
      </c>
      <c r="AZ316">
        <f t="shared" si="55"/>
        <v>3</v>
      </c>
      <c r="BA316">
        <f t="shared" si="55"/>
        <v>3</v>
      </c>
      <c r="BB316">
        <f t="shared" si="55"/>
        <v>3</v>
      </c>
      <c r="BC316">
        <f t="shared" si="55"/>
        <v>3</v>
      </c>
      <c r="BD316">
        <f t="shared" si="55"/>
        <v>3</v>
      </c>
      <c r="BE316">
        <f t="shared" si="55"/>
        <v>3</v>
      </c>
      <c r="BF316">
        <f t="shared" si="54"/>
        <v>3</v>
      </c>
      <c r="BG316">
        <f t="shared" si="54"/>
        <v>3</v>
      </c>
      <c r="BH316">
        <f t="shared" si="54"/>
        <v>2</v>
      </c>
      <c r="BI316">
        <f t="shared" si="54"/>
        <v>2</v>
      </c>
      <c r="BJ316">
        <f t="shared" si="54"/>
        <v>2</v>
      </c>
      <c r="BK316">
        <f t="shared" si="54"/>
        <v>2</v>
      </c>
      <c r="BL316">
        <f t="shared" si="54"/>
        <v>2</v>
      </c>
      <c r="BM316">
        <f t="shared" si="54"/>
        <v>2</v>
      </c>
      <c r="BN316">
        <f t="shared" si="54"/>
        <v>1</v>
      </c>
      <c r="BO316">
        <f t="shared" si="54"/>
        <v>1</v>
      </c>
      <c r="BP316">
        <f t="shared" si="54"/>
        <v>1</v>
      </c>
      <c r="BQ316">
        <f t="shared" si="54"/>
        <v>1</v>
      </c>
      <c r="BR316">
        <f t="shared" si="54"/>
        <v>1</v>
      </c>
      <c r="BS316">
        <f t="shared" si="54"/>
        <v>1</v>
      </c>
      <c r="BT316">
        <f t="shared" si="54"/>
        <v>1</v>
      </c>
      <c r="BU316">
        <f t="shared" si="51"/>
        <v>1</v>
      </c>
      <c r="BV316">
        <f t="shared" si="51"/>
        <v>1</v>
      </c>
      <c r="BW316">
        <f t="shared" si="51"/>
        <v>1</v>
      </c>
      <c r="BX316">
        <f t="shared" si="51"/>
        <v>1</v>
      </c>
      <c r="BY316">
        <f t="shared" si="51"/>
        <v>1</v>
      </c>
    </row>
    <row r="317" spans="1:77" ht="16.3" thickTop="1" thickBot="1" x14ac:dyDescent="0.3">
      <c r="A317" s="16" t="s">
        <v>776</v>
      </c>
      <c r="B317" s="16" t="s">
        <v>786</v>
      </c>
      <c r="C317" s="16" t="s">
        <v>787</v>
      </c>
      <c r="D317" s="10">
        <f>VLOOKUP(C317, Overview!C$3:D$403, 2, FALSE)</f>
        <v>4</v>
      </c>
      <c r="E317" s="34">
        <f t="shared" si="46"/>
        <v>3.9</v>
      </c>
      <c r="F317" s="33">
        <f>IFERROR(VLOOKUP($C317, 'All Indicators - Breakdown'!$C:$GQ, F$1, FALSE), " ")</f>
        <v>5</v>
      </c>
      <c r="G317" s="33">
        <f>IFERROR(VLOOKUP($C317, 'All Indicators - Breakdown'!$C:$GQ, G$1, FALSE), " ")</f>
        <v>4</v>
      </c>
      <c r="H317" s="33">
        <f>IFERROR(VLOOKUP($C317, 'All Indicators - Breakdown'!$C:$GQ, H$1, FALSE), " ")</f>
        <v>3</v>
      </c>
      <c r="I317" s="33">
        <f>IFERROR(VLOOKUP($C317, 'All Indicators - Breakdown'!$C:$GQ, I$1, FALSE), " ")</f>
        <v>3</v>
      </c>
      <c r="J317" s="33">
        <f>IFERROR(VLOOKUP($C317, 'All Indicators - Breakdown'!$C:$GQ, J$1, FALSE), " ")</f>
        <v>3</v>
      </c>
      <c r="K317" s="33">
        <f>IFERROR(VLOOKUP($C317, 'All Indicators - Breakdown'!$C:$GQ, K$1, FALSE), " ")</f>
        <v>1</v>
      </c>
      <c r="L317" s="33">
        <f>IFERROR(VLOOKUP($C317, 'All Indicators - Breakdown'!$C:$GQ, L$1, FALSE), " ")</f>
        <v>2</v>
      </c>
      <c r="M317" s="33">
        <f>IFERROR(VLOOKUP($C317, 'All Indicators - Breakdown'!$C:$GQ, M$1, FALSE), " ")</f>
        <v>2</v>
      </c>
      <c r="N317" s="33">
        <f>IFERROR(VLOOKUP($C317, 'All Indicators - Breakdown'!$C:$GQ, N$1, FALSE), " ")</f>
        <v>4</v>
      </c>
      <c r="O317" s="33">
        <f>IFERROR(VLOOKUP($C317, 'All Indicators - Breakdown'!$C:$GQ, O$1, FALSE), " ")</f>
        <v>3</v>
      </c>
      <c r="P317" s="33">
        <f>IFERROR(VLOOKUP($C317, 'All Indicators - Breakdown'!$C:$GQ, P$1, FALSE), " ")</f>
        <v>2</v>
      </c>
      <c r="Q317" s="33">
        <f>IFERROR(VLOOKUP($C317, 'All Indicators - Breakdown'!$C:$GQ, Q$1, FALSE), " ")</f>
        <v>1</v>
      </c>
      <c r="R317" s="33">
        <f>IFERROR(VLOOKUP($C317, 'All Indicators - Breakdown'!$C:$GQ, R$1, FALSE), " ")</f>
        <v>2</v>
      </c>
      <c r="S317" s="33">
        <f>IFERROR(VLOOKUP($C317, 'All Indicators - Breakdown'!$C:$GQ, S$1, FALSE), " ")</f>
        <v>5</v>
      </c>
      <c r="T317" s="33">
        <f>IFERROR(VLOOKUP($C317, 'All Indicators - Breakdown'!$C:$GQ, T$1, FALSE), " ")</f>
        <v>3</v>
      </c>
      <c r="U317" s="33">
        <f>IFERROR(VLOOKUP($C317, 'All Indicators - Breakdown'!$C:$GQ, U$1, FALSE), " ")</f>
        <v>5</v>
      </c>
      <c r="V317" s="33">
        <f>IFERROR(VLOOKUP($C317, 'All Indicators - Breakdown'!$C:$GQ, V$1, FALSE), " ")</f>
        <v>3</v>
      </c>
      <c r="W317" s="33">
        <f>IFERROR(VLOOKUP($C317, 'All Indicators - Breakdown'!$C:$GQ, W$1, FALSE), " ")</f>
        <v>4</v>
      </c>
      <c r="X317" s="33">
        <f>IFERROR(VLOOKUP($C317, 'All Indicators - Breakdown'!$C:$GQ, X$1, FALSE), " ")</f>
        <v>1</v>
      </c>
      <c r="Y317" s="33">
        <f>IFERROR(VLOOKUP($C317, 'All Indicators - Breakdown'!$C:$GQ, Y$1, FALSE), " ")</f>
        <v>2</v>
      </c>
      <c r="Z317" s="33">
        <f>IFERROR(VLOOKUP($C317, 'All Indicators - Breakdown'!$C:$GQ, Z$1, FALSE), " ")</f>
        <v>3</v>
      </c>
      <c r="AA317" s="33">
        <f>IFERROR(VLOOKUP($C317, 'All Indicators - Breakdown'!$C:$GQ, AA$1, FALSE), " ")</f>
        <v>2</v>
      </c>
      <c r="AB317" s="33">
        <f>IFERROR(VLOOKUP($C317, 'All Indicators - Breakdown'!$C:$GQ, AB$1, FALSE), " ")</f>
        <v>3</v>
      </c>
      <c r="AC317" s="33">
        <f>IFERROR(VLOOKUP($C317, 'All Indicators - Breakdown'!$C:$GQ, AC$1, FALSE), " ")</f>
        <v>5</v>
      </c>
      <c r="AD317" s="33">
        <f>IFERROR(VLOOKUP($C317, 'All Indicators - Breakdown'!$C:$GQ, AD$1, FALSE), " ")</f>
        <v>2</v>
      </c>
      <c r="AE317" s="33">
        <f>IFERROR(VLOOKUP($C317, 'All Indicators - Breakdown'!$C:$HE, AE$1, FALSE), " ")</f>
        <v>4</v>
      </c>
      <c r="AF317" s="33">
        <f>IFERROR(VLOOKUP($C317, 'All Indicators - Breakdown'!$C:$HE, AF$1, FALSE), " ")</f>
        <v>3</v>
      </c>
      <c r="AG317" s="33">
        <f>IFERROR(VLOOKUP($C317, 'All Indicators - Breakdown'!$C:$HE, AG$1, FALSE), " ")</f>
        <v>4</v>
      </c>
      <c r="AH317" s="33">
        <f>IFERROR(VLOOKUP($C317, 'All Indicators - Breakdown'!$C:$HE, AH$1, FALSE), " ")</f>
        <v>2</v>
      </c>
      <c r="AI317" s="33">
        <f>IFERROR(VLOOKUP($C317, 'All Indicators - Breakdown'!$C:$HE, AI$1, FALSE), " ")</f>
        <v>2</v>
      </c>
      <c r="AJ317" s="33">
        <f>IFERROR(VLOOKUP($C317, 'All Indicators - Breakdown'!$C:$HZ, AJ$1, FALSE), " ")</f>
        <v>5</v>
      </c>
      <c r="AK317" s="33">
        <f>IFERROR(VLOOKUP($C317, 'All Indicators - Breakdown'!$C:$HZ, AK$1, FALSE), " ")</f>
        <v>2</v>
      </c>
      <c r="AL317" s="33">
        <f>IFERROR(VLOOKUP($C317, 'All Indicators - Breakdown'!$C:$HZ, AL$1, FALSE), " ")</f>
        <v>1</v>
      </c>
      <c r="AM317" s="33">
        <f>IFERROR(VLOOKUP($C317, 'All Indicators - Breakdown'!$C:$IU, AM$1, FALSE), " ")</f>
        <v>2</v>
      </c>
      <c r="AN317" s="33">
        <f>IFERROR(VLOOKUP($C317, 'All Indicators - Breakdown'!$C:$IU, AN$1, FALSE), " ")</f>
        <v>1</v>
      </c>
      <c r="AO317" s="33">
        <f>IFERROR(VLOOKUP($C317, 'All Indicators - Breakdown'!$C:$IU, AO$1, FALSE), " ")</f>
        <v>1</v>
      </c>
      <c r="AP317">
        <f t="shared" si="55"/>
        <v>5</v>
      </c>
      <c r="AQ317">
        <f t="shared" si="55"/>
        <v>5</v>
      </c>
      <c r="AR317">
        <f t="shared" si="55"/>
        <v>5</v>
      </c>
      <c r="AS317">
        <f t="shared" si="55"/>
        <v>5</v>
      </c>
      <c r="AT317">
        <f t="shared" si="55"/>
        <v>5</v>
      </c>
      <c r="AU317">
        <f t="shared" si="55"/>
        <v>4</v>
      </c>
      <c r="AV317">
        <f t="shared" si="55"/>
        <v>4</v>
      </c>
      <c r="AW317">
        <f t="shared" si="55"/>
        <v>4</v>
      </c>
      <c r="AX317">
        <f t="shared" si="55"/>
        <v>4</v>
      </c>
      <c r="AY317">
        <f t="shared" si="55"/>
        <v>4</v>
      </c>
      <c r="AZ317">
        <f t="shared" si="55"/>
        <v>3</v>
      </c>
      <c r="BA317">
        <f t="shared" si="55"/>
        <v>3</v>
      </c>
      <c r="BB317">
        <f t="shared" si="55"/>
        <v>3</v>
      </c>
      <c r="BC317">
        <f t="shared" si="55"/>
        <v>3</v>
      </c>
      <c r="BD317">
        <f t="shared" si="55"/>
        <v>3</v>
      </c>
      <c r="BE317">
        <f t="shared" si="55"/>
        <v>3</v>
      </c>
      <c r="BF317">
        <f t="shared" si="54"/>
        <v>3</v>
      </c>
      <c r="BG317">
        <f t="shared" si="54"/>
        <v>3</v>
      </c>
      <c r="BH317">
        <f t="shared" si="54"/>
        <v>3</v>
      </c>
      <c r="BI317">
        <f t="shared" si="54"/>
        <v>2</v>
      </c>
      <c r="BJ317">
        <f t="shared" si="54"/>
        <v>2</v>
      </c>
      <c r="BK317">
        <f t="shared" si="54"/>
        <v>2</v>
      </c>
      <c r="BL317">
        <f t="shared" si="54"/>
        <v>2</v>
      </c>
      <c r="BM317">
        <f t="shared" si="54"/>
        <v>2</v>
      </c>
      <c r="BN317">
        <f t="shared" si="54"/>
        <v>2</v>
      </c>
      <c r="BO317">
        <f t="shared" si="54"/>
        <v>2</v>
      </c>
      <c r="BP317">
        <f t="shared" si="54"/>
        <v>2</v>
      </c>
      <c r="BQ317">
        <f t="shared" si="54"/>
        <v>2</v>
      </c>
      <c r="BR317">
        <f t="shared" si="54"/>
        <v>2</v>
      </c>
      <c r="BS317">
        <f t="shared" si="54"/>
        <v>2</v>
      </c>
      <c r="BT317">
        <f t="shared" si="54"/>
        <v>1</v>
      </c>
      <c r="BU317">
        <f t="shared" si="51"/>
        <v>1</v>
      </c>
      <c r="BV317">
        <f t="shared" si="51"/>
        <v>1</v>
      </c>
      <c r="BW317">
        <f t="shared" si="51"/>
        <v>1</v>
      </c>
      <c r="BX317">
        <f t="shared" si="51"/>
        <v>1</v>
      </c>
      <c r="BY317">
        <f t="shared" si="51"/>
        <v>1</v>
      </c>
    </row>
    <row r="318" spans="1:77" ht="16.3" thickTop="1" thickBot="1" x14ac:dyDescent="0.3">
      <c r="A318" s="16" t="s">
        <v>776</v>
      </c>
      <c r="B318" s="16" t="s">
        <v>788</v>
      </c>
      <c r="C318" s="16" t="s">
        <v>789</v>
      </c>
      <c r="D318" s="10">
        <f>VLOOKUP(C318, Overview!C$3:D$403, 2, FALSE)</f>
        <v>3</v>
      </c>
      <c r="E318" s="34">
        <f t="shared" si="46"/>
        <v>3.6</v>
      </c>
      <c r="F318" s="33">
        <f>IFERROR(VLOOKUP($C318, 'All Indicators - Breakdown'!$C:$GQ, F$1, FALSE), " ")</f>
        <v>5</v>
      </c>
      <c r="G318" s="33">
        <f>IFERROR(VLOOKUP($C318, 'All Indicators - Breakdown'!$C:$GQ, G$1, FALSE), " ")</f>
        <v>4</v>
      </c>
      <c r="H318" s="33">
        <f>IFERROR(VLOOKUP($C318, 'All Indicators - Breakdown'!$C:$GQ, H$1, FALSE), " ")</f>
        <v>3</v>
      </c>
      <c r="I318" s="33">
        <f>IFERROR(VLOOKUP($C318, 'All Indicators - Breakdown'!$C:$GQ, I$1, FALSE), " ")</f>
        <v>3</v>
      </c>
      <c r="J318" s="33">
        <f>IFERROR(VLOOKUP($C318, 'All Indicators - Breakdown'!$C:$GQ, J$1, FALSE), " ")</f>
        <v>3</v>
      </c>
      <c r="K318" s="33">
        <f>IFERROR(VLOOKUP($C318, 'All Indicators - Breakdown'!$C:$GQ, K$1, FALSE), " ")</f>
        <v>1</v>
      </c>
      <c r="L318" s="33">
        <f>IFERROR(VLOOKUP($C318, 'All Indicators - Breakdown'!$C:$GQ, L$1, FALSE), " ")</f>
        <v>2</v>
      </c>
      <c r="M318" s="33">
        <f>IFERROR(VLOOKUP($C318, 'All Indicators - Breakdown'!$C:$GQ, M$1, FALSE), " ")</f>
        <v>3</v>
      </c>
      <c r="N318" s="33" t="str">
        <f>IFERROR(VLOOKUP($C318, 'All Indicators - Breakdown'!$C:$GQ, N$1, FALSE), " ")</f>
        <v>N/A</v>
      </c>
      <c r="O318" s="33">
        <f>IFERROR(VLOOKUP($C318, 'All Indicators - Breakdown'!$C:$GQ, O$1, FALSE), " ")</f>
        <v>3</v>
      </c>
      <c r="P318" s="33">
        <f>IFERROR(VLOOKUP($C318, 'All Indicators - Breakdown'!$C:$GQ, P$1, FALSE), " ")</f>
        <v>2</v>
      </c>
      <c r="Q318" s="33">
        <f>IFERROR(VLOOKUP($C318, 'All Indicators - Breakdown'!$C:$GQ, Q$1, FALSE), " ")</f>
        <v>1</v>
      </c>
      <c r="R318" s="33">
        <f>IFERROR(VLOOKUP($C318, 'All Indicators - Breakdown'!$C:$GQ, R$1, FALSE), " ")</f>
        <v>2</v>
      </c>
      <c r="S318" s="33">
        <f>IFERROR(VLOOKUP($C318, 'All Indicators - Breakdown'!$C:$GQ, S$1, FALSE), " ")</f>
        <v>5</v>
      </c>
      <c r="T318" s="33">
        <f>IFERROR(VLOOKUP($C318, 'All Indicators - Breakdown'!$C:$GQ, T$1, FALSE), " ")</f>
        <v>3</v>
      </c>
      <c r="U318" s="33">
        <f>IFERROR(VLOOKUP($C318, 'All Indicators - Breakdown'!$C:$GQ, U$1, FALSE), " ")</f>
        <v>3</v>
      </c>
      <c r="V318" s="33">
        <f>IFERROR(VLOOKUP($C318, 'All Indicators - Breakdown'!$C:$GQ, V$1, FALSE), " ")</f>
        <v>3</v>
      </c>
      <c r="W318" s="33">
        <f>IFERROR(VLOOKUP($C318, 'All Indicators - Breakdown'!$C:$GQ, W$1, FALSE), " ")</f>
        <v>4</v>
      </c>
      <c r="X318" s="33">
        <f>IFERROR(VLOOKUP($C318, 'All Indicators - Breakdown'!$C:$GQ, X$1, FALSE), " ")</f>
        <v>1</v>
      </c>
      <c r="Y318" s="33">
        <f>IFERROR(VLOOKUP($C318, 'All Indicators - Breakdown'!$C:$GQ, Y$1, FALSE), " ")</f>
        <v>2</v>
      </c>
      <c r="Z318" s="33">
        <f>IFERROR(VLOOKUP($C318, 'All Indicators - Breakdown'!$C:$GQ, Z$1, FALSE), " ")</f>
        <v>3</v>
      </c>
      <c r="AA318" s="33">
        <f>IFERROR(VLOOKUP($C318, 'All Indicators - Breakdown'!$C:$GQ, AA$1, FALSE), " ")</f>
        <v>1</v>
      </c>
      <c r="AB318" s="33">
        <f>IFERROR(VLOOKUP($C318, 'All Indicators - Breakdown'!$C:$GQ, AB$1, FALSE), " ")</f>
        <v>3</v>
      </c>
      <c r="AC318" s="33">
        <f>IFERROR(VLOOKUP($C318, 'All Indicators - Breakdown'!$C:$GQ, AC$1, FALSE), " ")</f>
        <v>5</v>
      </c>
      <c r="AD318" s="33">
        <f>IFERROR(VLOOKUP($C318, 'All Indicators - Breakdown'!$C:$GQ, AD$1, FALSE), " ")</f>
        <v>2</v>
      </c>
      <c r="AE318" s="33">
        <f>IFERROR(VLOOKUP($C318, 'All Indicators - Breakdown'!$C:$HE, AE$1, FALSE), " ")</f>
        <v>4</v>
      </c>
      <c r="AF318" s="33">
        <f>IFERROR(VLOOKUP($C318, 'All Indicators - Breakdown'!$C:$HE, AF$1, FALSE), " ")</f>
        <v>3</v>
      </c>
      <c r="AG318" s="33">
        <f>IFERROR(VLOOKUP($C318, 'All Indicators - Breakdown'!$C:$HE, AG$1, FALSE), " ")</f>
        <v>4</v>
      </c>
      <c r="AH318" s="33">
        <f>IFERROR(VLOOKUP($C318, 'All Indicators - Breakdown'!$C:$HE, AH$1, FALSE), " ")</f>
        <v>2</v>
      </c>
      <c r="AI318" s="33">
        <f>IFERROR(VLOOKUP($C318, 'All Indicators - Breakdown'!$C:$HE, AI$1, FALSE), " ")</f>
        <v>2</v>
      </c>
      <c r="AJ318" s="33">
        <f>IFERROR(VLOOKUP($C318, 'All Indicators - Breakdown'!$C:$HZ, AJ$1, FALSE), " ")</f>
        <v>4</v>
      </c>
      <c r="AK318" s="33">
        <f>IFERROR(VLOOKUP($C318, 'All Indicators - Breakdown'!$C:$HZ, AK$1, FALSE), " ")</f>
        <v>1</v>
      </c>
      <c r="AL318" s="33">
        <f>IFERROR(VLOOKUP($C318, 'All Indicators - Breakdown'!$C:$HZ, AL$1, FALSE), " ")</f>
        <v>1</v>
      </c>
      <c r="AM318" s="33">
        <f>IFERROR(VLOOKUP($C318, 'All Indicators - Breakdown'!$C:$IU, AM$1, FALSE), " ")</f>
        <v>3</v>
      </c>
      <c r="AN318" s="33">
        <f>IFERROR(VLOOKUP($C318, 'All Indicators - Breakdown'!$C:$IU, AN$1, FALSE), " ")</f>
        <v>1</v>
      </c>
      <c r="AO318" s="33">
        <f>IFERROR(VLOOKUP($C318, 'All Indicators - Breakdown'!$C:$IU, AO$1, FALSE), " ")</f>
        <v>1</v>
      </c>
      <c r="AP318">
        <f t="shared" si="55"/>
        <v>5</v>
      </c>
      <c r="AQ318">
        <f t="shared" si="55"/>
        <v>5</v>
      </c>
      <c r="AR318">
        <f t="shared" si="55"/>
        <v>5</v>
      </c>
      <c r="AS318">
        <f t="shared" si="55"/>
        <v>4</v>
      </c>
      <c r="AT318">
        <f t="shared" si="55"/>
        <v>4</v>
      </c>
      <c r="AU318">
        <f t="shared" si="55"/>
        <v>4</v>
      </c>
      <c r="AV318">
        <f t="shared" si="55"/>
        <v>4</v>
      </c>
      <c r="AW318">
        <f t="shared" si="55"/>
        <v>4</v>
      </c>
      <c r="AX318">
        <f t="shared" si="55"/>
        <v>3</v>
      </c>
      <c r="AY318">
        <f t="shared" si="55"/>
        <v>3</v>
      </c>
      <c r="AZ318">
        <f t="shared" si="55"/>
        <v>3</v>
      </c>
      <c r="BA318">
        <f t="shared" si="55"/>
        <v>3</v>
      </c>
      <c r="BB318">
        <f t="shared" si="55"/>
        <v>3</v>
      </c>
      <c r="BC318">
        <f t="shared" si="55"/>
        <v>3</v>
      </c>
      <c r="BD318">
        <f t="shared" si="55"/>
        <v>3</v>
      </c>
      <c r="BE318">
        <f t="shared" si="55"/>
        <v>3</v>
      </c>
      <c r="BF318">
        <f t="shared" si="54"/>
        <v>3</v>
      </c>
      <c r="BG318">
        <f t="shared" si="54"/>
        <v>3</v>
      </c>
      <c r="BH318">
        <f t="shared" si="54"/>
        <v>3</v>
      </c>
      <c r="BI318">
        <f t="shared" si="54"/>
        <v>3</v>
      </c>
      <c r="BJ318">
        <f t="shared" si="54"/>
        <v>2</v>
      </c>
      <c r="BK318">
        <f t="shared" si="54"/>
        <v>2</v>
      </c>
      <c r="BL318">
        <f t="shared" si="54"/>
        <v>2</v>
      </c>
      <c r="BM318">
        <f t="shared" si="54"/>
        <v>2</v>
      </c>
      <c r="BN318">
        <f t="shared" si="54"/>
        <v>2</v>
      </c>
      <c r="BO318">
        <f t="shared" si="54"/>
        <v>2</v>
      </c>
      <c r="BP318">
        <f t="shared" si="54"/>
        <v>2</v>
      </c>
      <c r="BQ318">
        <f t="shared" si="54"/>
        <v>1</v>
      </c>
      <c r="BR318">
        <f t="shared" si="54"/>
        <v>1</v>
      </c>
      <c r="BS318">
        <f t="shared" si="54"/>
        <v>1</v>
      </c>
      <c r="BT318">
        <f t="shared" si="54"/>
        <v>1</v>
      </c>
      <c r="BU318">
        <f t="shared" si="51"/>
        <v>1</v>
      </c>
      <c r="BV318">
        <f t="shared" si="51"/>
        <v>1</v>
      </c>
      <c r="BW318">
        <f t="shared" si="51"/>
        <v>1</v>
      </c>
      <c r="BX318">
        <f t="shared" si="51"/>
        <v>1</v>
      </c>
      <c r="BY318">
        <f t="shared" si="51"/>
        <v>0</v>
      </c>
    </row>
    <row r="319" spans="1:77" ht="16.3" thickTop="1" thickBot="1" x14ac:dyDescent="0.3">
      <c r="A319" s="16" t="s">
        <v>776</v>
      </c>
      <c r="B319" s="16" t="s">
        <v>790</v>
      </c>
      <c r="C319" s="16" t="s">
        <v>791</v>
      </c>
      <c r="D319" s="10">
        <f>VLOOKUP(C319, Overview!C$3:D$403, 2, FALSE)</f>
        <v>3</v>
      </c>
      <c r="E319" s="34">
        <f t="shared" si="46"/>
        <v>3.6</v>
      </c>
      <c r="F319" s="33">
        <f>IFERROR(VLOOKUP($C319, 'All Indicators - Breakdown'!$C:$GQ, F$1, FALSE), " ")</f>
        <v>5</v>
      </c>
      <c r="G319" s="33">
        <f>IFERROR(VLOOKUP($C319, 'All Indicators - Breakdown'!$C:$GQ, G$1, FALSE), " ")</f>
        <v>3</v>
      </c>
      <c r="H319" s="33">
        <f>IFERROR(VLOOKUP($C319, 'All Indicators - Breakdown'!$C:$GQ, H$1, FALSE), " ")</f>
        <v>3</v>
      </c>
      <c r="I319" s="33">
        <f>IFERROR(VLOOKUP($C319, 'All Indicators - Breakdown'!$C:$GQ, I$1, FALSE), " ")</f>
        <v>3</v>
      </c>
      <c r="J319" s="33">
        <f>IFERROR(VLOOKUP($C319, 'All Indicators - Breakdown'!$C:$GQ, J$1, FALSE), " ")</f>
        <v>3</v>
      </c>
      <c r="K319" s="33">
        <f>IFERROR(VLOOKUP($C319, 'All Indicators - Breakdown'!$C:$GQ, K$1, FALSE), " ")</f>
        <v>2</v>
      </c>
      <c r="L319" s="33">
        <f>IFERROR(VLOOKUP($C319, 'All Indicators - Breakdown'!$C:$GQ, L$1, FALSE), " ")</f>
        <v>3</v>
      </c>
      <c r="M319" s="33">
        <f>IFERROR(VLOOKUP($C319, 'All Indicators - Breakdown'!$C:$GQ, M$1, FALSE), " ")</f>
        <v>3</v>
      </c>
      <c r="N319" s="33" t="str">
        <f>IFERROR(VLOOKUP($C319, 'All Indicators - Breakdown'!$C:$GQ, N$1, FALSE), " ")</f>
        <v>N/A</v>
      </c>
      <c r="O319" s="33">
        <f>IFERROR(VLOOKUP($C319, 'All Indicators - Breakdown'!$C:$GQ, O$1, FALSE), " ")</f>
        <v>4</v>
      </c>
      <c r="P319" s="33">
        <f>IFERROR(VLOOKUP($C319, 'All Indicators - Breakdown'!$C:$GQ, P$1, FALSE), " ")</f>
        <v>2</v>
      </c>
      <c r="Q319" s="33">
        <f>IFERROR(VLOOKUP($C319, 'All Indicators - Breakdown'!$C:$GQ, Q$1, FALSE), " ")</f>
        <v>1</v>
      </c>
      <c r="R319" s="33">
        <f>IFERROR(VLOOKUP($C319, 'All Indicators - Breakdown'!$C:$GQ, R$1, FALSE), " ")</f>
        <v>2</v>
      </c>
      <c r="S319" s="33">
        <f>IFERROR(VLOOKUP($C319, 'All Indicators - Breakdown'!$C:$GQ, S$1, FALSE), " ")</f>
        <v>3</v>
      </c>
      <c r="T319" s="33">
        <f>IFERROR(VLOOKUP($C319, 'All Indicators - Breakdown'!$C:$GQ, T$1, FALSE), " ")</f>
        <v>3</v>
      </c>
      <c r="U319" s="33">
        <f>IFERROR(VLOOKUP($C319, 'All Indicators - Breakdown'!$C:$GQ, U$1, FALSE), " ")</f>
        <v>3</v>
      </c>
      <c r="V319" s="33">
        <f>IFERROR(VLOOKUP($C319, 'All Indicators - Breakdown'!$C:$GQ, V$1, FALSE), " ")</f>
        <v>1</v>
      </c>
      <c r="W319" s="33">
        <f>IFERROR(VLOOKUP($C319, 'All Indicators - Breakdown'!$C:$GQ, W$1, FALSE), " ")</f>
        <v>4</v>
      </c>
      <c r="X319" s="33">
        <f>IFERROR(VLOOKUP($C319, 'All Indicators - Breakdown'!$C:$GQ, X$1, FALSE), " ")</f>
        <v>1</v>
      </c>
      <c r="Y319" s="33">
        <f>IFERROR(VLOOKUP($C319, 'All Indicators - Breakdown'!$C:$GQ, Y$1, FALSE), " ")</f>
        <v>5</v>
      </c>
      <c r="Z319" s="33">
        <f>IFERROR(VLOOKUP($C319, 'All Indicators - Breakdown'!$C:$GQ, Z$1, FALSE), " ")</f>
        <v>3</v>
      </c>
      <c r="AA319" s="33">
        <f>IFERROR(VLOOKUP($C319, 'All Indicators - Breakdown'!$C:$GQ, AA$1, FALSE), " ")</f>
        <v>2</v>
      </c>
      <c r="AB319" s="33">
        <f>IFERROR(VLOOKUP($C319, 'All Indicators - Breakdown'!$C:$GQ, AB$1, FALSE), " ")</f>
        <v>3</v>
      </c>
      <c r="AC319" s="33">
        <f>IFERROR(VLOOKUP($C319, 'All Indicators - Breakdown'!$C:$GQ, AC$1, FALSE), " ")</f>
        <v>3</v>
      </c>
      <c r="AD319" s="33">
        <f>IFERROR(VLOOKUP($C319, 'All Indicators - Breakdown'!$C:$GQ, AD$1, FALSE), " ")</f>
        <v>1</v>
      </c>
      <c r="AE319" s="33">
        <f>IFERROR(VLOOKUP($C319, 'All Indicators - Breakdown'!$C:$HE, AE$1, FALSE), " ")</f>
        <v>4</v>
      </c>
      <c r="AF319" s="33">
        <f>IFERROR(VLOOKUP($C319, 'All Indicators - Breakdown'!$C:$HE, AF$1, FALSE), " ")</f>
        <v>3</v>
      </c>
      <c r="AG319" s="33">
        <f>IFERROR(VLOOKUP($C319, 'All Indicators - Breakdown'!$C:$HE, AG$1, FALSE), " ")</f>
        <v>4</v>
      </c>
      <c r="AH319" s="33">
        <f>IFERROR(VLOOKUP($C319, 'All Indicators - Breakdown'!$C:$HE, AH$1, FALSE), " ")</f>
        <v>2</v>
      </c>
      <c r="AI319" s="33">
        <f>IFERROR(VLOOKUP($C319, 'All Indicators - Breakdown'!$C:$HE, AI$1, FALSE), " ")</f>
        <v>2</v>
      </c>
      <c r="AJ319" s="33">
        <f>IFERROR(VLOOKUP($C319, 'All Indicators - Breakdown'!$C:$HZ, AJ$1, FALSE), " ")</f>
        <v>5</v>
      </c>
      <c r="AK319" s="33">
        <f>IFERROR(VLOOKUP($C319, 'All Indicators - Breakdown'!$C:$HZ, AK$1, FALSE), " ")</f>
        <v>3</v>
      </c>
      <c r="AL319" s="33">
        <f>IFERROR(VLOOKUP($C319, 'All Indicators - Breakdown'!$C:$HZ, AL$1, FALSE), " ")</f>
        <v>1</v>
      </c>
      <c r="AM319" s="33">
        <f>IFERROR(VLOOKUP($C319, 'All Indicators - Breakdown'!$C:$IU, AM$1, FALSE), " ")</f>
        <v>1</v>
      </c>
      <c r="AN319" s="33">
        <f>IFERROR(VLOOKUP($C319, 'All Indicators - Breakdown'!$C:$IU, AN$1, FALSE), " ")</f>
        <v>1</v>
      </c>
      <c r="AO319" s="33">
        <f>IFERROR(VLOOKUP($C319, 'All Indicators - Breakdown'!$C:$IU, AO$1, FALSE), " ")</f>
        <v>1</v>
      </c>
      <c r="AP319">
        <f t="shared" si="55"/>
        <v>5</v>
      </c>
      <c r="AQ319">
        <f t="shared" si="55"/>
        <v>5</v>
      </c>
      <c r="AR319">
        <f t="shared" si="55"/>
        <v>5</v>
      </c>
      <c r="AS319">
        <f t="shared" si="55"/>
        <v>4</v>
      </c>
      <c r="AT319">
        <f t="shared" si="55"/>
        <v>4</v>
      </c>
      <c r="AU319">
        <f t="shared" si="55"/>
        <v>4</v>
      </c>
      <c r="AV319">
        <f t="shared" si="55"/>
        <v>4</v>
      </c>
      <c r="AW319">
        <f t="shared" si="55"/>
        <v>3</v>
      </c>
      <c r="AX319">
        <f t="shared" si="55"/>
        <v>3</v>
      </c>
      <c r="AY319">
        <f t="shared" si="55"/>
        <v>3</v>
      </c>
      <c r="AZ319">
        <f t="shared" si="55"/>
        <v>3</v>
      </c>
      <c r="BA319">
        <f t="shared" si="55"/>
        <v>3</v>
      </c>
      <c r="BB319">
        <f t="shared" si="55"/>
        <v>3</v>
      </c>
      <c r="BC319">
        <f t="shared" si="55"/>
        <v>3</v>
      </c>
      <c r="BD319">
        <f t="shared" si="55"/>
        <v>3</v>
      </c>
      <c r="BE319">
        <f t="shared" si="55"/>
        <v>3</v>
      </c>
      <c r="BF319">
        <f t="shared" si="54"/>
        <v>3</v>
      </c>
      <c r="BG319">
        <f t="shared" si="54"/>
        <v>3</v>
      </c>
      <c r="BH319">
        <f t="shared" si="54"/>
        <v>3</v>
      </c>
      <c r="BI319">
        <f t="shared" si="54"/>
        <v>3</v>
      </c>
      <c r="BJ319">
        <f t="shared" si="54"/>
        <v>3</v>
      </c>
      <c r="BK319">
        <f t="shared" si="54"/>
        <v>2</v>
      </c>
      <c r="BL319">
        <f t="shared" si="54"/>
        <v>2</v>
      </c>
      <c r="BM319">
        <f t="shared" si="54"/>
        <v>2</v>
      </c>
      <c r="BN319">
        <f t="shared" si="54"/>
        <v>2</v>
      </c>
      <c r="BO319">
        <f t="shared" si="54"/>
        <v>2</v>
      </c>
      <c r="BP319">
        <f t="shared" si="54"/>
        <v>2</v>
      </c>
      <c r="BQ319">
        <f t="shared" si="54"/>
        <v>1</v>
      </c>
      <c r="BR319">
        <f t="shared" si="54"/>
        <v>1</v>
      </c>
      <c r="BS319">
        <f t="shared" si="54"/>
        <v>1</v>
      </c>
      <c r="BT319">
        <f t="shared" si="54"/>
        <v>1</v>
      </c>
      <c r="BU319">
        <f t="shared" si="51"/>
        <v>1</v>
      </c>
      <c r="BV319">
        <f t="shared" si="51"/>
        <v>1</v>
      </c>
      <c r="BW319">
        <f t="shared" si="51"/>
        <v>1</v>
      </c>
      <c r="BX319">
        <f t="shared" si="51"/>
        <v>1</v>
      </c>
      <c r="BY319">
        <f t="shared" si="51"/>
        <v>0</v>
      </c>
    </row>
    <row r="320" spans="1:77" ht="16.3" thickTop="1" thickBot="1" x14ac:dyDescent="0.3">
      <c r="A320" s="16" t="s">
        <v>776</v>
      </c>
      <c r="B320" s="16" t="s">
        <v>792</v>
      </c>
      <c r="C320" s="16" t="s">
        <v>793</v>
      </c>
      <c r="D320" s="10">
        <f>VLOOKUP(C320, Overview!C$3:D$403, 2, FALSE)</f>
        <v>3</v>
      </c>
      <c r="E320" s="34">
        <f t="shared" si="46"/>
        <v>3.5</v>
      </c>
      <c r="F320" s="33">
        <f>IFERROR(VLOOKUP($C320, 'All Indicators - Breakdown'!$C:$GQ, F$1, FALSE), " ")</f>
        <v>5</v>
      </c>
      <c r="G320" s="33">
        <f>IFERROR(VLOOKUP($C320, 'All Indicators - Breakdown'!$C:$GQ, G$1, FALSE), " ")</f>
        <v>3</v>
      </c>
      <c r="H320" s="33">
        <f>IFERROR(VLOOKUP($C320, 'All Indicators - Breakdown'!$C:$GQ, H$1, FALSE), " ")</f>
        <v>3</v>
      </c>
      <c r="I320" s="33">
        <f>IFERROR(VLOOKUP($C320, 'All Indicators - Breakdown'!$C:$GQ, I$1, FALSE), " ")</f>
        <v>3</v>
      </c>
      <c r="J320" s="33">
        <f>IFERROR(VLOOKUP($C320, 'All Indicators - Breakdown'!$C:$GQ, J$1, FALSE), " ")</f>
        <v>2</v>
      </c>
      <c r="K320" s="33">
        <f>IFERROR(VLOOKUP($C320, 'All Indicators - Breakdown'!$C:$GQ, K$1, FALSE), " ")</f>
        <v>1</v>
      </c>
      <c r="L320" s="33">
        <f>IFERROR(VLOOKUP($C320, 'All Indicators - Breakdown'!$C:$GQ, L$1, FALSE), " ")</f>
        <v>1</v>
      </c>
      <c r="M320" s="33">
        <f>IFERROR(VLOOKUP($C320, 'All Indicators - Breakdown'!$C:$GQ, M$1, FALSE), " ")</f>
        <v>2</v>
      </c>
      <c r="N320" s="33" t="str">
        <f>IFERROR(VLOOKUP($C320, 'All Indicators - Breakdown'!$C:$GQ, N$1, FALSE), " ")</f>
        <v>N/A</v>
      </c>
      <c r="O320" s="33">
        <f>IFERROR(VLOOKUP($C320, 'All Indicators - Breakdown'!$C:$GQ, O$1, FALSE), " ")</f>
        <v>1</v>
      </c>
      <c r="P320" s="33">
        <f>IFERROR(VLOOKUP($C320, 'All Indicators - Breakdown'!$C:$GQ, P$1, FALSE), " ")</f>
        <v>2</v>
      </c>
      <c r="Q320" s="33">
        <f>IFERROR(VLOOKUP($C320, 'All Indicators - Breakdown'!$C:$GQ, Q$1, FALSE), " ")</f>
        <v>1</v>
      </c>
      <c r="R320" s="33">
        <f>IFERROR(VLOOKUP($C320, 'All Indicators - Breakdown'!$C:$GQ, R$1, FALSE), " ")</f>
        <v>1</v>
      </c>
      <c r="S320" s="33">
        <f>IFERROR(VLOOKUP($C320, 'All Indicators - Breakdown'!$C:$GQ, S$1, FALSE), " ")</f>
        <v>5</v>
      </c>
      <c r="T320" s="33">
        <f>IFERROR(VLOOKUP($C320, 'All Indicators - Breakdown'!$C:$GQ, T$1, FALSE), " ")</f>
        <v>3</v>
      </c>
      <c r="U320" s="33">
        <f>IFERROR(VLOOKUP($C320, 'All Indicators - Breakdown'!$C:$GQ, U$1, FALSE), " ")</f>
        <v>3</v>
      </c>
      <c r="V320" s="33">
        <f>IFERROR(VLOOKUP($C320, 'All Indicators - Breakdown'!$C:$GQ, V$1, FALSE), " ")</f>
        <v>1</v>
      </c>
      <c r="W320" s="33">
        <f>IFERROR(VLOOKUP($C320, 'All Indicators - Breakdown'!$C:$GQ, W$1, FALSE), " ")</f>
        <v>5</v>
      </c>
      <c r="X320" s="33">
        <f>IFERROR(VLOOKUP($C320, 'All Indicators - Breakdown'!$C:$GQ, X$1, FALSE), " ")</f>
        <v>1</v>
      </c>
      <c r="Y320" s="33">
        <f>IFERROR(VLOOKUP($C320, 'All Indicators - Breakdown'!$C:$GQ, Y$1, FALSE), " ")</f>
        <v>1</v>
      </c>
      <c r="Z320" s="33">
        <f>IFERROR(VLOOKUP($C320, 'All Indicators - Breakdown'!$C:$GQ, Z$1, FALSE), " ")</f>
        <v>1</v>
      </c>
      <c r="AA320" s="33">
        <f>IFERROR(VLOOKUP($C320, 'All Indicators - Breakdown'!$C:$GQ, AA$1, FALSE), " ")</f>
        <v>4</v>
      </c>
      <c r="AB320" s="33">
        <f>IFERROR(VLOOKUP($C320, 'All Indicators - Breakdown'!$C:$GQ, AB$1, FALSE), " ")</f>
        <v>3</v>
      </c>
      <c r="AC320" s="33">
        <f>IFERROR(VLOOKUP($C320, 'All Indicators - Breakdown'!$C:$GQ, AC$1, FALSE), " ")</f>
        <v>3</v>
      </c>
      <c r="AD320" s="33">
        <f>IFERROR(VLOOKUP($C320, 'All Indicators - Breakdown'!$C:$GQ, AD$1, FALSE), " ")</f>
        <v>1</v>
      </c>
      <c r="AE320" s="33">
        <f>IFERROR(VLOOKUP($C320, 'All Indicators - Breakdown'!$C:$HE, AE$1, FALSE), " ")</f>
        <v>1</v>
      </c>
      <c r="AF320" s="33">
        <f>IFERROR(VLOOKUP($C320, 'All Indicators - Breakdown'!$C:$HE, AF$1, FALSE), " ")</f>
        <v>2</v>
      </c>
      <c r="AG320" s="33">
        <f>IFERROR(VLOOKUP($C320, 'All Indicators - Breakdown'!$C:$HE, AG$1, FALSE), " ")</f>
        <v>4</v>
      </c>
      <c r="AH320" s="33">
        <f>IFERROR(VLOOKUP($C320, 'All Indicators - Breakdown'!$C:$HE, AH$1, FALSE), " ")</f>
        <v>2</v>
      </c>
      <c r="AI320" s="33">
        <f>IFERROR(VLOOKUP($C320, 'All Indicators - Breakdown'!$C:$HE, AI$1, FALSE), " ")</f>
        <v>2</v>
      </c>
      <c r="AJ320" s="33">
        <f>IFERROR(VLOOKUP($C320, 'All Indicators - Breakdown'!$C:$HZ, AJ$1, FALSE), " ")</f>
        <v>5</v>
      </c>
      <c r="AK320" s="33">
        <f>IFERROR(VLOOKUP($C320, 'All Indicators - Breakdown'!$C:$HZ, AK$1, FALSE), " ")</f>
        <v>4</v>
      </c>
      <c r="AL320" s="33">
        <f>IFERROR(VLOOKUP($C320, 'All Indicators - Breakdown'!$C:$HZ, AL$1, FALSE), " ")</f>
        <v>1</v>
      </c>
      <c r="AM320" s="33">
        <f>IFERROR(VLOOKUP($C320, 'All Indicators - Breakdown'!$C:$IU, AM$1, FALSE), " ")</f>
        <v>1</v>
      </c>
      <c r="AN320" s="33">
        <f>IFERROR(VLOOKUP($C320, 'All Indicators - Breakdown'!$C:$IU, AN$1, FALSE), " ")</f>
        <v>1</v>
      </c>
      <c r="AO320" s="33">
        <f>IFERROR(VLOOKUP($C320, 'All Indicators - Breakdown'!$C:$IU, AO$1, FALSE), " ")</f>
        <v>1</v>
      </c>
      <c r="AP320">
        <f t="shared" si="55"/>
        <v>5</v>
      </c>
      <c r="AQ320">
        <f t="shared" si="55"/>
        <v>5</v>
      </c>
      <c r="AR320">
        <f t="shared" si="55"/>
        <v>5</v>
      </c>
      <c r="AS320">
        <f t="shared" si="55"/>
        <v>5</v>
      </c>
      <c r="AT320">
        <f t="shared" si="55"/>
        <v>4</v>
      </c>
      <c r="AU320">
        <f t="shared" si="55"/>
        <v>4</v>
      </c>
      <c r="AV320">
        <f t="shared" si="55"/>
        <v>4</v>
      </c>
      <c r="AW320">
        <f t="shared" si="55"/>
        <v>3</v>
      </c>
      <c r="AX320">
        <f t="shared" si="55"/>
        <v>3</v>
      </c>
      <c r="AY320">
        <f t="shared" si="55"/>
        <v>3</v>
      </c>
      <c r="AZ320">
        <f t="shared" si="55"/>
        <v>3</v>
      </c>
      <c r="BA320">
        <f t="shared" si="55"/>
        <v>3</v>
      </c>
      <c r="BB320">
        <f t="shared" si="55"/>
        <v>3</v>
      </c>
      <c r="BC320">
        <f t="shared" si="55"/>
        <v>3</v>
      </c>
      <c r="BD320">
        <f t="shared" si="55"/>
        <v>2</v>
      </c>
      <c r="BE320">
        <f t="shared" si="55"/>
        <v>2</v>
      </c>
      <c r="BF320">
        <f t="shared" si="54"/>
        <v>2</v>
      </c>
      <c r="BG320">
        <f t="shared" si="54"/>
        <v>2</v>
      </c>
      <c r="BH320">
        <f t="shared" si="54"/>
        <v>2</v>
      </c>
      <c r="BI320">
        <f t="shared" si="54"/>
        <v>2</v>
      </c>
      <c r="BJ320">
        <f t="shared" si="54"/>
        <v>1</v>
      </c>
      <c r="BK320">
        <f t="shared" si="54"/>
        <v>1</v>
      </c>
      <c r="BL320">
        <f t="shared" si="54"/>
        <v>1</v>
      </c>
      <c r="BM320">
        <f t="shared" si="54"/>
        <v>1</v>
      </c>
      <c r="BN320">
        <f t="shared" si="54"/>
        <v>1</v>
      </c>
      <c r="BO320">
        <f t="shared" si="54"/>
        <v>1</v>
      </c>
      <c r="BP320">
        <f t="shared" si="54"/>
        <v>1</v>
      </c>
      <c r="BQ320">
        <f t="shared" si="54"/>
        <v>1</v>
      </c>
      <c r="BR320">
        <f t="shared" si="54"/>
        <v>1</v>
      </c>
      <c r="BS320">
        <f t="shared" si="54"/>
        <v>1</v>
      </c>
      <c r="BT320">
        <f t="shared" si="54"/>
        <v>1</v>
      </c>
      <c r="BU320">
        <f t="shared" si="51"/>
        <v>1</v>
      </c>
      <c r="BV320">
        <f t="shared" si="51"/>
        <v>1</v>
      </c>
      <c r="BW320">
        <f t="shared" si="51"/>
        <v>1</v>
      </c>
      <c r="BX320">
        <f t="shared" si="51"/>
        <v>1</v>
      </c>
      <c r="BY320">
        <f t="shared" si="51"/>
        <v>0</v>
      </c>
    </row>
    <row r="321" spans="1:77" ht="16.3" thickTop="1" thickBot="1" x14ac:dyDescent="0.3">
      <c r="A321" s="16" t="s">
        <v>776</v>
      </c>
      <c r="B321" s="16" t="s">
        <v>794</v>
      </c>
      <c r="C321" s="16" t="s">
        <v>795</v>
      </c>
      <c r="D321" s="10">
        <f>VLOOKUP(C321, Overview!C$3:D$403, 2, FALSE)</f>
        <v>3</v>
      </c>
      <c r="E321" s="34">
        <f t="shared" si="46"/>
        <v>3.5</v>
      </c>
      <c r="F321" s="33">
        <f>IFERROR(VLOOKUP($C321, 'All Indicators - Breakdown'!$C:$GQ, F$1, FALSE), " ")</f>
        <v>5</v>
      </c>
      <c r="G321" s="33">
        <f>IFERROR(VLOOKUP($C321, 'All Indicators - Breakdown'!$C:$GQ, G$1, FALSE), " ")</f>
        <v>1</v>
      </c>
      <c r="H321" s="33">
        <f>IFERROR(VLOOKUP($C321, 'All Indicators - Breakdown'!$C:$GQ, H$1, FALSE), " ")</f>
        <v>3</v>
      </c>
      <c r="I321" s="33">
        <f>IFERROR(VLOOKUP($C321, 'All Indicators - Breakdown'!$C:$GQ, I$1, FALSE), " ")</f>
        <v>3</v>
      </c>
      <c r="J321" s="33">
        <f>IFERROR(VLOOKUP($C321, 'All Indicators - Breakdown'!$C:$GQ, J$1, FALSE), " ")</f>
        <v>2</v>
      </c>
      <c r="K321" s="33">
        <f>IFERROR(VLOOKUP($C321, 'All Indicators - Breakdown'!$C:$GQ, K$1, FALSE), " ")</f>
        <v>2</v>
      </c>
      <c r="L321" s="33">
        <f>IFERROR(VLOOKUP($C321, 'All Indicators - Breakdown'!$C:$GQ, L$1, FALSE), " ")</f>
        <v>1</v>
      </c>
      <c r="M321" s="33">
        <f>IFERROR(VLOOKUP($C321, 'All Indicators - Breakdown'!$C:$GQ, M$1, FALSE), " ")</f>
        <v>2</v>
      </c>
      <c r="N321" s="33" t="str">
        <f>IFERROR(VLOOKUP($C321, 'All Indicators - Breakdown'!$C:$GQ, N$1, FALSE), " ")</f>
        <v>N/A</v>
      </c>
      <c r="O321" s="33">
        <f>IFERROR(VLOOKUP($C321, 'All Indicators - Breakdown'!$C:$GQ, O$1, FALSE), " ")</f>
        <v>1</v>
      </c>
      <c r="P321" s="33">
        <f>IFERROR(VLOOKUP($C321, 'All Indicators - Breakdown'!$C:$GQ, P$1, FALSE), " ")</f>
        <v>2</v>
      </c>
      <c r="Q321" s="33">
        <f>IFERROR(VLOOKUP($C321, 'All Indicators - Breakdown'!$C:$GQ, Q$1, FALSE), " ")</f>
        <v>1</v>
      </c>
      <c r="R321" s="33">
        <f>IFERROR(VLOOKUP($C321, 'All Indicators - Breakdown'!$C:$GQ, R$1, FALSE), " ")</f>
        <v>1</v>
      </c>
      <c r="S321" s="33">
        <f>IFERROR(VLOOKUP($C321, 'All Indicators - Breakdown'!$C:$GQ, S$1, FALSE), " ")</f>
        <v>5</v>
      </c>
      <c r="T321" s="33">
        <f>IFERROR(VLOOKUP($C321, 'All Indicators - Breakdown'!$C:$GQ, T$1, FALSE), " ")</f>
        <v>3</v>
      </c>
      <c r="U321" s="33">
        <f>IFERROR(VLOOKUP($C321, 'All Indicators - Breakdown'!$C:$GQ, U$1, FALSE), " ")</f>
        <v>3</v>
      </c>
      <c r="V321" s="33">
        <f>IFERROR(VLOOKUP($C321, 'All Indicators - Breakdown'!$C:$GQ, V$1, FALSE), " ")</f>
        <v>1</v>
      </c>
      <c r="W321" s="33">
        <f>IFERROR(VLOOKUP($C321, 'All Indicators - Breakdown'!$C:$GQ, W$1, FALSE), " ")</f>
        <v>5</v>
      </c>
      <c r="X321" s="33">
        <f>IFERROR(VLOOKUP($C321, 'All Indicators - Breakdown'!$C:$GQ, X$1, FALSE), " ")</f>
        <v>1</v>
      </c>
      <c r="Y321" s="33">
        <f>IFERROR(VLOOKUP($C321, 'All Indicators - Breakdown'!$C:$GQ, Y$1, FALSE), " ")</f>
        <v>1</v>
      </c>
      <c r="Z321" s="33">
        <f>IFERROR(VLOOKUP($C321, 'All Indicators - Breakdown'!$C:$GQ, Z$1, FALSE), " ")</f>
        <v>1</v>
      </c>
      <c r="AA321" s="33">
        <f>IFERROR(VLOOKUP($C321, 'All Indicators - Breakdown'!$C:$GQ, AA$1, FALSE), " ")</f>
        <v>4</v>
      </c>
      <c r="AB321" s="33">
        <f>IFERROR(VLOOKUP($C321, 'All Indicators - Breakdown'!$C:$GQ, AB$1, FALSE), " ")</f>
        <v>2</v>
      </c>
      <c r="AC321" s="33">
        <f>IFERROR(VLOOKUP($C321, 'All Indicators - Breakdown'!$C:$GQ, AC$1, FALSE), " ")</f>
        <v>3</v>
      </c>
      <c r="AD321" s="33">
        <f>IFERROR(VLOOKUP($C321, 'All Indicators - Breakdown'!$C:$GQ, AD$1, FALSE), " ")</f>
        <v>1</v>
      </c>
      <c r="AE321" s="33">
        <f>IFERROR(VLOOKUP($C321, 'All Indicators - Breakdown'!$C:$HE, AE$1, FALSE), " ")</f>
        <v>1</v>
      </c>
      <c r="AF321" s="33">
        <f>IFERROR(VLOOKUP($C321, 'All Indicators - Breakdown'!$C:$HE, AF$1, FALSE), " ")</f>
        <v>2</v>
      </c>
      <c r="AG321" s="33">
        <f>IFERROR(VLOOKUP($C321, 'All Indicators - Breakdown'!$C:$HE, AG$1, FALSE), " ")</f>
        <v>4</v>
      </c>
      <c r="AH321" s="33">
        <f>IFERROR(VLOOKUP($C321, 'All Indicators - Breakdown'!$C:$HE, AH$1, FALSE), " ")</f>
        <v>2</v>
      </c>
      <c r="AI321" s="33">
        <f>IFERROR(VLOOKUP($C321, 'All Indicators - Breakdown'!$C:$HE, AI$1, FALSE), " ")</f>
        <v>2</v>
      </c>
      <c r="AJ321" s="33">
        <f>IFERROR(VLOOKUP($C321, 'All Indicators - Breakdown'!$C:$HZ, AJ$1, FALSE), " ")</f>
        <v>5</v>
      </c>
      <c r="AK321" s="33">
        <f>IFERROR(VLOOKUP($C321, 'All Indicators - Breakdown'!$C:$HZ, AK$1, FALSE), " ")</f>
        <v>3</v>
      </c>
      <c r="AL321" s="33">
        <f>IFERROR(VLOOKUP($C321, 'All Indicators - Breakdown'!$C:$HZ, AL$1, FALSE), " ")</f>
        <v>1</v>
      </c>
      <c r="AM321" s="33">
        <f>IFERROR(VLOOKUP($C321, 'All Indicators - Breakdown'!$C:$IU, AM$1, FALSE), " ")</f>
        <v>5</v>
      </c>
      <c r="AN321" s="33">
        <f>IFERROR(VLOOKUP($C321, 'All Indicators - Breakdown'!$C:$IU, AN$1, FALSE), " ")</f>
        <v>1</v>
      </c>
      <c r="AO321" s="33">
        <f>IFERROR(VLOOKUP($C321, 'All Indicators - Breakdown'!$C:$IU, AO$1, FALSE), " ")</f>
        <v>1</v>
      </c>
      <c r="AP321">
        <f t="shared" si="55"/>
        <v>5</v>
      </c>
      <c r="AQ321">
        <f t="shared" si="55"/>
        <v>5</v>
      </c>
      <c r="AR321">
        <f t="shared" si="55"/>
        <v>5</v>
      </c>
      <c r="AS321">
        <f t="shared" si="55"/>
        <v>5</v>
      </c>
      <c r="AT321">
        <f t="shared" si="55"/>
        <v>5</v>
      </c>
      <c r="AU321">
        <f t="shared" si="55"/>
        <v>4</v>
      </c>
      <c r="AV321">
        <f t="shared" si="55"/>
        <v>4</v>
      </c>
      <c r="AW321">
        <f t="shared" si="55"/>
        <v>3</v>
      </c>
      <c r="AX321">
        <f t="shared" si="55"/>
        <v>3</v>
      </c>
      <c r="AY321">
        <f t="shared" si="55"/>
        <v>3</v>
      </c>
      <c r="AZ321">
        <f t="shared" si="55"/>
        <v>3</v>
      </c>
      <c r="BA321">
        <f t="shared" si="55"/>
        <v>3</v>
      </c>
      <c r="BB321">
        <f t="shared" si="55"/>
        <v>3</v>
      </c>
      <c r="BC321">
        <f t="shared" si="55"/>
        <v>2</v>
      </c>
      <c r="BD321">
        <f t="shared" si="55"/>
        <v>2</v>
      </c>
      <c r="BE321">
        <f t="shared" si="55"/>
        <v>2</v>
      </c>
      <c r="BF321">
        <f t="shared" si="54"/>
        <v>2</v>
      </c>
      <c r="BG321">
        <f t="shared" si="54"/>
        <v>2</v>
      </c>
      <c r="BH321">
        <f t="shared" si="54"/>
        <v>2</v>
      </c>
      <c r="BI321">
        <f t="shared" si="54"/>
        <v>2</v>
      </c>
      <c r="BJ321">
        <f t="shared" si="54"/>
        <v>2</v>
      </c>
      <c r="BK321">
        <f t="shared" si="54"/>
        <v>1</v>
      </c>
      <c r="BL321">
        <f t="shared" si="54"/>
        <v>1</v>
      </c>
      <c r="BM321">
        <f t="shared" si="54"/>
        <v>1</v>
      </c>
      <c r="BN321">
        <f t="shared" si="54"/>
        <v>1</v>
      </c>
      <c r="BO321">
        <f t="shared" si="54"/>
        <v>1</v>
      </c>
      <c r="BP321">
        <f t="shared" si="54"/>
        <v>1</v>
      </c>
      <c r="BQ321">
        <f t="shared" si="54"/>
        <v>1</v>
      </c>
      <c r="BR321">
        <f t="shared" si="54"/>
        <v>1</v>
      </c>
      <c r="BS321">
        <f t="shared" si="54"/>
        <v>1</v>
      </c>
      <c r="BT321">
        <f t="shared" si="54"/>
        <v>1</v>
      </c>
      <c r="BU321">
        <f t="shared" si="51"/>
        <v>1</v>
      </c>
      <c r="BV321">
        <f t="shared" si="51"/>
        <v>1</v>
      </c>
      <c r="BW321">
        <f t="shared" si="51"/>
        <v>1</v>
      </c>
      <c r="BX321">
        <f t="shared" si="51"/>
        <v>1</v>
      </c>
      <c r="BY321">
        <f t="shared" si="51"/>
        <v>0</v>
      </c>
    </row>
    <row r="322" spans="1:77" ht="16.3" thickTop="1" thickBot="1" x14ac:dyDescent="0.3">
      <c r="A322" s="16" t="s">
        <v>776</v>
      </c>
      <c r="B322" s="16" t="s">
        <v>796</v>
      </c>
      <c r="C322" s="16" t="s">
        <v>797</v>
      </c>
      <c r="D322" s="10">
        <f>VLOOKUP(C322, Overview!C$3:D$403, 2, FALSE)</f>
        <v>3</v>
      </c>
      <c r="E322" s="34">
        <f t="shared" si="46"/>
        <v>3.5</v>
      </c>
      <c r="F322" s="33">
        <f>IFERROR(VLOOKUP($C322, 'All Indicators - Breakdown'!$C:$GQ, F$1, FALSE), " ")</f>
        <v>4</v>
      </c>
      <c r="G322" s="33">
        <f>IFERROR(VLOOKUP($C322, 'All Indicators - Breakdown'!$C:$GQ, G$1, FALSE), " ")</f>
        <v>3</v>
      </c>
      <c r="H322" s="33">
        <f>IFERROR(VLOOKUP($C322, 'All Indicators - Breakdown'!$C:$GQ, H$1, FALSE), " ")</f>
        <v>3</v>
      </c>
      <c r="I322" s="33">
        <f>IFERROR(VLOOKUP($C322, 'All Indicators - Breakdown'!$C:$GQ, I$1, FALSE), " ")</f>
        <v>3</v>
      </c>
      <c r="J322" s="33">
        <f>IFERROR(VLOOKUP($C322, 'All Indicators - Breakdown'!$C:$GQ, J$1, FALSE), " ")</f>
        <v>3</v>
      </c>
      <c r="K322" s="33">
        <f>IFERROR(VLOOKUP($C322, 'All Indicators - Breakdown'!$C:$GQ, K$1, FALSE), " ")</f>
        <v>1</v>
      </c>
      <c r="L322" s="33">
        <f>IFERROR(VLOOKUP($C322, 'All Indicators - Breakdown'!$C:$GQ, L$1, FALSE), " ")</f>
        <v>1</v>
      </c>
      <c r="M322" s="33">
        <f>IFERROR(VLOOKUP($C322, 'All Indicators - Breakdown'!$C:$GQ, M$1, FALSE), " ")</f>
        <v>2</v>
      </c>
      <c r="N322" s="33">
        <f>IFERROR(VLOOKUP($C322, 'All Indicators - Breakdown'!$C:$GQ, N$1, FALSE), " ")</f>
        <v>2</v>
      </c>
      <c r="O322" s="33">
        <f>IFERROR(VLOOKUP($C322, 'All Indicators - Breakdown'!$C:$GQ, O$1, FALSE), " ")</f>
        <v>3</v>
      </c>
      <c r="P322" s="33">
        <f>IFERROR(VLOOKUP($C322, 'All Indicators - Breakdown'!$C:$GQ, P$1, FALSE), " ")</f>
        <v>2</v>
      </c>
      <c r="Q322" s="33">
        <f>IFERROR(VLOOKUP($C322, 'All Indicators - Breakdown'!$C:$GQ, Q$1, FALSE), " ")</f>
        <v>1</v>
      </c>
      <c r="R322" s="33">
        <f>IFERROR(VLOOKUP($C322, 'All Indicators - Breakdown'!$C:$GQ, R$1, FALSE), " ")</f>
        <v>2</v>
      </c>
      <c r="S322" s="33">
        <f>IFERROR(VLOOKUP($C322, 'All Indicators - Breakdown'!$C:$GQ, S$1, FALSE), " ")</f>
        <v>3</v>
      </c>
      <c r="T322" s="33">
        <f>IFERROR(VLOOKUP($C322, 'All Indicators - Breakdown'!$C:$GQ, T$1, FALSE), " ")</f>
        <v>3</v>
      </c>
      <c r="U322" s="33">
        <f>IFERROR(VLOOKUP($C322, 'All Indicators - Breakdown'!$C:$GQ, U$1, FALSE), " ")</f>
        <v>1</v>
      </c>
      <c r="V322" s="33">
        <f>IFERROR(VLOOKUP($C322, 'All Indicators - Breakdown'!$C:$GQ, V$1, FALSE), " ")</f>
        <v>1</v>
      </c>
      <c r="W322" s="33">
        <f>IFERROR(VLOOKUP($C322, 'All Indicators - Breakdown'!$C:$GQ, W$1, FALSE), " ")</f>
        <v>4</v>
      </c>
      <c r="X322" s="33">
        <f>IFERROR(VLOOKUP($C322, 'All Indicators - Breakdown'!$C:$GQ, X$1, FALSE), " ")</f>
        <v>1</v>
      </c>
      <c r="Y322" s="33">
        <f>IFERROR(VLOOKUP($C322, 'All Indicators - Breakdown'!$C:$GQ, Y$1, FALSE), " ")</f>
        <v>3</v>
      </c>
      <c r="Z322" s="33">
        <f>IFERROR(VLOOKUP($C322, 'All Indicators - Breakdown'!$C:$GQ, Z$1, FALSE), " ")</f>
        <v>3</v>
      </c>
      <c r="AA322" s="33">
        <f>IFERROR(VLOOKUP($C322, 'All Indicators - Breakdown'!$C:$GQ, AA$1, FALSE), " ")</f>
        <v>2</v>
      </c>
      <c r="AB322" s="33">
        <f>IFERROR(VLOOKUP($C322, 'All Indicators - Breakdown'!$C:$GQ, AB$1, FALSE), " ")</f>
        <v>3</v>
      </c>
      <c r="AC322" s="33">
        <f>IFERROR(VLOOKUP($C322, 'All Indicators - Breakdown'!$C:$GQ, AC$1, FALSE), " ")</f>
        <v>4</v>
      </c>
      <c r="AD322" s="33">
        <f>IFERROR(VLOOKUP($C322, 'All Indicators - Breakdown'!$C:$GQ, AD$1, FALSE), " ")</f>
        <v>1</v>
      </c>
      <c r="AE322" s="33">
        <f>IFERROR(VLOOKUP($C322, 'All Indicators - Breakdown'!$C:$HE, AE$1, FALSE), " ")</f>
        <v>4</v>
      </c>
      <c r="AF322" s="33">
        <f>IFERROR(VLOOKUP($C322, 'All Indicators - Breakdown'!$C:$HE, AF$1, FALSE), " ")</f>
        <v>3</v>
      </c>
      <c r="AG322" s="33">
        <f>IFERROR(VLOOKUP($C322, 'All Indicators - Breakdown'!$C:$HE, AG$1, FALSE), " ")</f>
        <v>4</v>
      </c>
      <c r="AH322" s="33">
        <f>IFERROR(VLOOKUP($C322, 'All Indicators - Breakdown'!$C:$HE, AH$1, FALSE), " ")</f>
        <v>3</v>
      </c>
      <c r="AI322" s="33">
        <f>IFERROR(VLOOKUP($C322, 'All Indicators - Breakdown'!$C:$HE, AI$1, FALSE), " ")</f>
        <v>3</v>
      </c>
      <c r="AJ322" s="33">
        <f>IFERROR(VLOOKUP($C322, 'All Indicators - Breakdown'!$C:$HZ, AJ$1, FALSE), " ")</f>
        <v>5</v>
      </c>
      <c r="AK322" s="33">
        <f>IFERROR(VLOOKUP($C322, 'All Indicators - Breakdown'!$C:$HZ, AK$1, FALSE), " ")</f>
        <v>4</v>
      </c>
      <c r="AL322" s="33">
        <f>IFERROR(VLOOKUP($C322, 'All Indicators - Breakdown'!$C:$HZ, AL$1, FALSE), " ")</f>
        <v>1</v>
      </c>
      <c r="AM322" s="33">
        <f>IFERROR(VLOOKUP($C322, 'All Indicators - Breakdown'!$C:$IU, AM$1, FALSE), " ")</f>
        <v>1</v>
      </c>
      <c r="AN322" s="33">
        <f>IFERROR(VLOOKUP($C322, 'All Indicators - Breakdown'!$C:$IU, AN$1, FALSE), " ")</f>
        <v>1</v>
      </c>
      <c r="AO322" s="33">
        <f>IFERROR(VLOOKUP($C322, 'All Indicators - Breakdown'!$C:$IU, AO$1, FALSE), " ")</f>
        <v>1</v>
      </c>
      <c r="AP322">
        <f t="shared" si="55"/>
        <v>5</v>
      </c>
      <c r="AQ322">
        <f t="shared" si="55"/>
        <v>4</v>
      </c>
      <c r="AR322">
        <f t="shared" si="55"/>
        <v>4</v>
      </c>
      <c r="AS322">
        <f t="shared" si="55"/>
        <v>4</v>
      </c>
      <c r="AT322">
        <f t="shared" si="55"/>
        <v>4</v>
      </c>
      <c r="AU322">
        <f t="shared" si="55"/>
        <v>4</v>
      </c>
      <c r="AV322">
        <f t="shared" si="55"/>
        <v>4</v>
      </c>
      <c r="AW322">
        <f t="shared" si="55"/>
        <v>3</v>
      </c>
      <c r="AX322">
        <f t="shared" si="55"/>
        <v>3</v>
      </c>
      <c r="AY322">
        <f t="shared" si="55"/>
        <v>3</v>
      </c>
      <c r="AZ322">
        <f t="shared" si="55"/>
        <v>3</v>
      </c>
      <c r="BA322">
        <f t="shared" si="55"/>
        <v>3</v>
      </c>
      <c r="BB322">
        <f t="shared" si="55"/>
        <v>3</v>
      </c>
      <c r="BC322">
        <f t="shared" si="55"/>
        <v>3</v>
      </c>
      <c r="BD322">
        <f t="shared" si="55"/>
        <v>3</v>
      </c>
      <c r="BE322">
        <f t="shared" si="55"/>
        <v>3</v>
      </c>
      <c r="BF322">
        <f t="shared" si="54"/>
        <v>3</v>
      </c>
      <c r="BG322">
        <f t="shared" si="54"/>
        <v>3</v>
      </c>
      <c r="BH322">
        <f t="shared" si="54"/>
        <v>3</v>
      </c>
      <c r="BI322">
        <f t="shared" si="54"/>
        <v>3</v>
      </c>
      <c r="BJ322">
        <f t="shared" si="54"/>
        <v>2</v>
      </c>
      <c r="BK322">
        <f t="shared" si="54"/>
        <v>2</v>
      </c>
      <c r="BL322">
        <f t="shared" si="54"/>
        <v>2</v>
      </c>
      <c r="BM322">
        <f t="shared" si="54"/>
        <v>2</v>
      </c>
      <c r="BN322">
        <f t="shared" si="54"/>
        <v>2</v>
      </c>
      <c r="BO322">
        <f t="shared" si="54"/>
        <v>1</v>
      </c>
      <c r="BP322">
        <f t="shared" si="54"/>
        <v>1</v>
      </c>
      <c r="BQ322">
        <f t="shared" si="54"/>
        <v>1</v>
      </c>
      <c r="BR322">
        <f t="shared" si="54"/>
        <v>1</v>
      </c>
      <c r="BS322">
        <f t="shared" si="54"/>
        <v>1</v>
      </c>
      <c r="BT322">
        <f t="shared" si="54"/>
        <v>1</v>
      </c>
      <c r="BU322">
        <f t="shared" si="51"/>
        <v>1</v>
      </c>
      <c r="BV322">
        <f t="shared" si="51"/>
        <v>1</v>
      </c>
      <c r="BW322">
        <f t="shared" si="51"/>
        <v>1</v>
      </c>
      <c r="BX322">
        <f t="shared" si="51"/>
        <v>1</v>
      </c>
      <c r="BY322">
        <f t="shared" si="51"/>
        <v>1</v>
      </c>
    </row>
    <row r="323" spans="1:77" ht="16.3" thickTop="1" thickBot="1" x14ac:dyDescent="0.3">
      <c r="A323" s="16" t="s">
        <v>776</v>
      </c>
      <c r="B323" s="16" t="s">
        <v>798</v>
      </c>
      <c r="C323" s="16" t="s">
        <v>799</v>
      </c>
      <c r="D323" s="10">
        <f>VLOOKUP(C323, Overview!C$3:D$403, 2, FALSE)</f>
        <v>3</v>
      </c>
      <c r="E323" s="34">
        <f t="shared" si="46"/>
        <v>3.9</v>
      </c>
      <c r="F323" s="33">
        <f>IFERROR(VLOOKUP($C323, 'All Indicators - Breakdown'!$C:$GQ, F$1, FALSE), " ")</f>
        <v>5</v>
      </c>
      <c r="G323" s="33">
        <f>IFERROR(VLOOKUP($C323, 'All Indicators - Breakdown'!$C:$GQ, G$1, FALSE), " ")</f>
        <v>4</v>
      </c>
      <c r="H323" s="33">
        <f>IFERROR(VLOOKUP($C323, 'All Indicators - Breakdown'!$C:$GQ, H$1, FALSE), " ")</f>
        <v>4</v>
      </c>
      <c r="I323" s="33">
        <f>IFERROR(VLOOKUP($C323, 'All Indicators - Breakdown'!$C:$GQ, I$1, FALSE), " ")</f>
        <v>3</v>
      </c>
      <c r="J323" s="33">
        <f>IFERROR(VLOOKUP($C323, 'All Indicators - Breakdown'!$C:$GQ, J$1, FALSE), " ")</f>
        <v>3</v>
      </c>
      <c r="K323" s="33">
        <f>IFERROR(VLOOKUP($C323, 'All Indicators - Breakdown'!$C:$GQ, K$1, FALSE), " ")</f>
        <v>1</v>
      </c>
      <c r="L323" s="33">
        <f>IFERROR(VLOOKUP($C323, 'All Indicators - Breakdown'!$C:$GQ, L$1, FALSE), " ")</f>
        <v>2</v>
      </c>
      <c r="M323" s="33">
        <f>IFERROR(VLOOKUP($C323, 'All Indicators - Breakdown'!$C:$GQ, M$1, FALSE), " ")</f>
        <v>3</v>
      </c>
      <c r="N323" s="33" t="str">
        <f>IFERROR(VLOOKUP($C323, 'All Indicators - Breakdown'!$C:$GQ, N$1, FALSE), " ")</f>
        <v>N/A</v>
      </c>
      <c r="O323" s="33">
        <f>IFERROR(VLOOKUP($C323, 'All Indicators - Breakdown'!$C:$GQ, O$1, FALSE), " ")</f>
        <v>3</v>
      </c>
      <c r="P323" s="33">
        <f>IFERROR(VLOOKUP($C323, 'All Indicators - Breakdown'!$C:$GQ, P$1, FALSE), " ")</f>
        <v>2</v>
      </c>
      <c r="Q323" s="33">
        <f>IFERROR(VLOOKUP($C323, 'All Indicators - Breakdown'!$C:$GQ, Q$1, FALSE), " ")</f>
        <v>1</v>
      </c>
      <c r="R323" s="33">
        <f>IFERROR(VLOOKUP($C323, 'All Indicators - Breakdown'!$C:$GQ, R$1, FALSE), " ")</f>
        <v>2</v>
      </c>
      <c r="S323" s="33">
        <f>IFERROR(VLOOKUP($C323, 'All Indicators - Breakdown'!$C:$GQ, S$1, FALSE), " ")</f>
        <v>5</v>
      </c>
      <c r="T323" s="33">
        <f>IFERROR(VLOOKUP($C323, 'All Indicators - Breakdown'!$C:$GQ, T$1, FALSE), " ")</f>
        <v>3</v>
      </c>
      <c r="U323" s="33">
        <f>IFERROR(VLOOKUP($C323, 'All Indicators - Breakdown'!$C:$GQ, U$1, FALSE), " ")</f>
        <v>3</v>
      </c>
      <c r="V323" s="33">
        <f>IFERROR(VLOOKUP($C323, 'All Indicators - Breakdown'!$C:$GQ, V$1, FALSE), " ")</f>
        <v>3</v>
      </c>
      <c r="W323" s="33">
        <f>IFERROR(VLOOKUP($C323, 'All Indicators - Breakdown'!$C:$GQ, W$1, FALSE), " ")</f>
        <v>4</v>
      </c>
      <c r="X323" s="33">
        <f>IFERROR(VLOOKUP($C323, 'All Indicators - Breakdown'!$C:$GQ, X$1, FALSE), " ")</f>
        <v>1</v>
      </c>
      <c r="Y323" s="33">
        <f>IFERROR(VLOOKUP($C323, 'All Indicators - Breakdown'!$C:$GQ, Y$1, FALSE), " ")</f>
        <v>5</v>
      </c>
      <c r="Z323" s="33">
        <f>IFERROR(VLOOKUP($C323, 'All Indicators - Breakdown'!$C:$GQ, Z$1, FALSE), " ")</f>
        <v>3</v>
      </c>
      <c r="AA323" s="33">
        <f>IFERROR(VLOOKUP($C323, 'All Indicators - Breakdown'!$C:$GQ, AA$1, FALSE), " ")</f>
        <v>2</v>
      </c>
      <c r="AB323" s="33">
        <f>IFERROR(VLOOKUP($C323, 'All Indicators - Breakdown'!$C:$GQ, AB$1, FALSE), " ")</f>
        <v>4</v>
      </c>
      <c r="AC323" s="33">
        <f>IFERROR(VLOOKUP($C323, 'All Indicators - Breakdown'!$C:$GQ, AC$1, FALSE), " ")</f>
        <v>5</v>
      </c>
      <c r="AD323" s="33">
        <f>IFERROR(VLOOKUP($C323, 'All Indicators - Breakdown'!$C:$GQ, AD$1, FALSE), " ")</f>
        <v>2</v>
      </c>
      <c r="AE323" s="33">
        <f>IFERROR(VLOOKUP($C323, 'All Indicators - Breakdown'!$C:$HE, AE$1, FALSE), " ")</f>
        <v>4</v>
      </c>
      <c r="AF323" s="33">
        <f>IFERROR(VLOOKUP($C323, 'All Indicators - Breakdown'!$C:$HE, AF$1, FALSE), " ")</f>
        <v>3</v>
      </c>
      <c r="AG323" s="33">
        <f>IFERROR(VLOOKUP($C323, 'All Indicators - Breakdown'!$C:$HE, AG$1, FALSE), " ")</f>
        <v>4</v>
      </c>
      <c r="AH323" s="33">
        <f>IFERROR(VLOOKUP($C323, 'All Indicators - Breakdown'!$C:$HE, AH$1, FALSE), " ")</f>
        <v>2</v>
      </c>
      <c r="AI323" s="33">
        <f>IFERROR(VLOOKUP($C323, 'All Indicators - Breakdown'!$C:$HE, AI$1, FALSE), " ")</f>
        <v>2</v>
      </c>
      <c r="AJ323" s="33">
        <f>IFERROR(VLOOKUP($C323, 'All Indicators - Breakdown'!$C:$HZ, AJ$1, FALSE), " ")</f>
        <v>4</v>
      </c>
      <c r="AK323" s="33">
        <f>IFERROR(VLOOKUP($C323, 'All Indicators - Breakdown'!$C:$HZ, AK$1, FALSE), " ")</f>
        <v>1</v>
      </c>
      <c r="AL323" s="33">
        <f>IFERROR(VLOOKUP($C323, 'All Indicators - Breakdown'!$C:$HZ, AL$1, FALSE), " ")</f>
        <v>1</v>
      </c>
      <c r="AM323" s="33">
        <f>IFERROR(VLOOKUP($C323, 'All Indicators - Breakdown'!$C:$IU, AM$1, FALSE), " ")</f>
        <v>2</v>
      </c>
      <c r="AN323" s="33">
        <f>IFERROR(VLOOKUP($C323, 'All Indicators - Breakdown'!$C:$IU, AN$1, FALSE), " ")</f>
        <v>1</v>
      </c>
      <c r="AO323" s="33">
        <f>IFERROR(VLOOKUP($C323, 'All Indicators - Breakdown'!$C:$IU, AO$1, FALSE), " ")</f>
        <v>1</v>
      </c>
      <c r="AP323">
        <f t="shared" si="55"/>
        <v>5</v>
      </c>
      <c r="AQ323">
        <f t="shared" si="55"/>
        <v>5</v>
      </c>
      <c r="AR323">
        <f t="shared" si="55"/>
        <v>5</v>
      </c>
      <c r="AS323">
        <f t="shared" si="55"/>
        <v>5</v>
      </c>
      <c r="AT323">
        <f t="shared" si="55"/>
        <v>4</v>
      </c>
      <c r="AU323">
        <f t="shared" si="55"/>
        <v>4</v>
      </c>
      <c r="AV323">
        <f t="shared" si="55"/>
        <v>4</v>
      </c>
      <c r="AW323">
        <f t="shared" si="55"/>
        <v>4</v>
      </c>
      <c r="AX323">
        <f t="shared" si="55"/>
        <v>4</v>
      </c>
      <c r="AY323">
        <f t="shared" si="55"/>
        <v>4</v>
      </c>
      <c r="AZ323">
        <f t="shared" si="55"/>
        <v>4</v>
      </c>
      <c r="BA323">
        <f t="shared" si="55"/>
        <v>3</v>
      </c>
      <c r="BB323">
        <f t="shared" si="55"/>
        <v>3</v>
      </c>
      <c r="BC323">
        <f t="shared" si="55"/>
        <v>3</v>
      </c>
      <c r="BD323">
        <f t="shared" si="55"/>
        <v>3</v>
      </c>
      <c r="BE323">
        <f t="shared" si="55"/>
        <v>3</v>
      </c>
      <c r="BF323">
        <f t="shared" si="54"/>
        <v>3</v>
      </c>
      <c r="BG323">
        <f t="shared" si="54"/>
        <v>3</v>
      </c>
      <c r="BH323">
        <f t="shared" si="54"/>
        <v>3</v>
      </c>
      <c r="BI323">
        <f t="shared" si="54"/>
        <v>3</v>
      </c>
      <c r="BJ323">
        <f t="shared" si="54"/>
        <v>2</v>
      </c>
      <c r="BK323">
        <f t="shared" si="54"/>
        <v>2</v>
      </c>
      <c r="BL323">
        <f t="shared" si="54"/>
        <v>2</v>
      </c>
      <c r="BM323">
        <f t="shared" si="54"/>
        <v>2</v>
      </c>
      <c r="BN323">
        <f t="shared" si="54"/>
        <v>2</v>
      </c>
      <c r="BO323">
        <f t="shared" si="54"/>
        <v>2</v>
      </c>
      <c r="BP323">
        <f t="shared" si="54"/>
        <v>2</v>
      </c>
      <c r="BQ323">
        <f t="shared" si="54"/>
        <v>2</v>
      </c>
      <c r="BR323">
        <f t="shared" si="54"/>
        <v>1</v>
      </c>
      <c r="BS323">
        <f t="shared" si="54"/>
        <v>1</v>
      </c>
      <c r="BT323">
        <f t="shared" si="54"/>
        <v>1</v>
      </c>
      <c r="BU323">
        <f t="shared" si="51"/>
        <v>1</v>
      </c>
      <c r="BV323">
        <f t="shared" si="51"/>
        <v>1</v>
      </c>
      <c r="BW323">
        <f t="shared" si="51"/>
        <v>1</v>
      </c>
      <c r="BX323">
        <f t="shared" si="51"/>
        <v>1</v>
      </c>
      <c r="BY323">
        <f t="shared" si="51"/>
        <v>0</v>
      </c>
    </row>
    <row r="324" spans="1:77" ht="16.3" thickTop="1" thickBot="1" x14ac:dyDescent="0.3">
      <c r="A324" s="16" t="s">
        <v>776</v>
      </c>
      <c r="B324" s="16" t="s">
        <v>800</v>
      </c>
      <c r="C324" s="16" t="s">
        <v>801</v>
      </c>
      <c r="D324" s="10">
        <f>VLOOKUP(C324, Overview!C$3:D$403, 2, FALSE)</f>
        <v>4</v>
      </c>
      <c r="E324" s="34">
        <f t="shared" si="46"/>
        <v>3.9</v>
      </c>
      <c r="F324" s="33">
        <f>IFERROR(VLOOKUP($C324, 'All Indicators - Breakdown'!$C:$GQ, F$1, FALSE), " ")</f>
        <v>5</v>
      </c>
      <c r="G324" s="33">
        <f>IFERROR(VLOOKUP($C324, 'All Indicators - Breakdown'!$C:$GQ, G$1, FALSE), " ")</f>
        <v>4</v>
      </c>
      <c r="H324" s="33">
        <f>IFERROR(VLOOKUP($C324, 'All Indicators - Breakdown'!$C:$GQ, H$1, FALSE), " ")</f>
        <v>4</v>
      </c>
      <c r="I324" s="33">
        <f>IFERROR(VLOOKUP($C324, 'All Indicators - Breakdown'!$C:$GQ, I$1, FALSE), " ")</f>
        <v>3</v>
      </c>
      <c r="J324" s="33">
        <f>IFERROR(VLOOKUP($C324, 'All Indicators - Breakdown'!$C:$GQ, J$1, FALSE), " ")</f>
        <v>3</v>
      </c>
      <c r="K324" s="33">
        <f>IFERROR(VLOOKUP($C324, 'All Indicators - Breakdown'!$C:$GQ, K$1, FALSE), " ")</f>
        <v>2</v>
      </c>
      <c r="L324" s="33">
        <f>IFERROR(VLOOKUP($C324, 'All Indicators - Breakdown'!$C:$GQ, L$1, FALSE), " ")</f>
        <v>2</v>
      </c>
      <c r="M324" s="33">
        <f>IFERROR(VLOOKUP($C324, 'All Indicators - Breakdown'!$C:$GQ, M$1, FALSE), " ")</f>
        <v>3</v>
      </c>
      <c r="N324" s="33" t="str">
        <f>IFERROR(VLOOKUP($C324, 'All Indicators - Breakdown'!$C:$GQ, N$1, FALSE), " ")</f>
        <v>N/A</v>
      </c>
      <c r="O324" s="33">
        <f>IFERROR(VLOOKUP($C324, 'All Indicators - Breakdown'!$C:$GQ, O$1, FALSE), " ")</f>
        <v>3</v>
      </c>
      <c r="P324" s="33">
        <f>IFERROR(VLOOKUP($C324, 'All Indicators - Breakdown'!$C:$GQ, P$1, FALSE), " ")</f>
        <v>2</v>
      </c>
      <c r="Q324" s="33">
        <f>IFERROR(VLOOKUP($C324, 'All Indicators - Breakdown'!$C:$GQ, Q$1, FALSE), " ")</f>
        <v>1</v>
      </c>
      <c r="R324" s="33">
        <f>IFERROR(VLOOKUP($C324, 'All Indicators - Breakdown'!$C:$GQ, R$1, FALSE), " ")</f>
        <v>2</v>
      </c>
      <c r="S324" s="33">
        <f>IFERROR(VLOOKUP($C324, 'All Indicators - Breakdown'!$C:$GQ, S$1, FALSE), " ")</f>
        <v>5</v>
      </c>
      <c r="T324" s="33">
        <f>IFERROR(VLOOKUP($C324, 'All Indicators - Breakdown'!$C:$GQ, T$1, FALSE), " ")</f>
        <v>3</v>
      </c>
      <c r="U324" s="33">
        <f>IFERROR(VLOOKUP($C324, 'All Indicators - Breakdown'!$C:$GQ, U$1, FALSE), " ")</f>
        <v>5</v>
      </c>
      <c r="V324" s="33">
        <f>IFERROR(VLOOKUP($C324, 'All Indicators - Breakdown'!$C:$GQ, V$1, FALSE), " ")</f>
        <v>3</v>
      </c>
      <c r="W324" s="33">
        <f>IFERROR(VLOOKUP($C324, 'All Indicators - Breakdown'!$C:$GQ, W$1, FALSE), " ")</f>
        <v>4</v>
      </c>
      <c r="X324" s="33">
        <f>IFERROR(VLOOKUP($C324, 'All Indicators - Breakdown'!$C:$GQ, X$1, FALSE), " ")</f>
        <v>1</v>
      </c>
      <c r="Y324" s="33">
        <f>IFERROR(VLOOKUP($C324, 'All Indicators - Breakdown'!$C:$GQ, Y$1, FALSE), " ")</f>
        <v>5</v>
      </c>
      <c r="Z324" s="33">
        <f>IFERROR(VLOOKUP($C324, 'All Indicators - Breakdown'!$C:$GQ, Z$1, FALSE), " ")</f>
        <v>3</v>
      </c>
      <c r="AA324" s="33">
        <f>IFERROR(VLOOKUP($C324, 'All Indicators - Breakdown'!$C:$GQ, AA$1, FALSE), " ")</f>
        <v>1</v>
      </c>
      <c r="AB324" s="33">
        <f>IFERROR(VLOOKUP($C324, 'All Indicators - Breakdown'!$C:$GQ, AB$1, FALSE), " ")</f>
        <v>3</v>
      </c>
      <c r="AC324" s="33">
        <f>IFERROR(VLOOKUP($C324, 'All Indicators - Breakdown'!$C:$GQ, AC$1, FALSE), " ")</f>
        <v>5</v>
      </c>
      <c r="AD324" s="33">
        <f>IFERROR(VLOOKUP($C324, 'All Indicators - Breakdown'!$C:$GQ, AD$1, FALSE), " ")</f>
        <v>2</v>
      </c>
      <c r="AE324" s="33">
        <f>IFERROR(VLOOKUP($C324, 'All Indicators - Breakdown'!$C:$HE, AE$1, FALSE), " ")</f>
        <v>4</v>
      </c>
      <c r="AF324" s="33">
        <f>IFERROR(VLOOKUP($C324, 'All Indicators - Breakdown'!$C:$HE, AF$1, FALSE), " ")</f>
        <v>3</v>
      </c>
      <c r="AG324" s="33">
        <f>IFERROR(VLOOKUP($C324, 'All Indicators - Breakdown'!$C:$HE, AG$1, FALSE), " ")</f>
        <v>4</v>
      </c>
      <c r="AH324" s="33">
        <f>IFERROR(VLOOKUP($C324, 'All Indicators - Breakdown'!$C:$HE, AH$1, FALSE), " ")</f>
        <v>2</v>
      </c>
      <c r="AI324" s="33">
        <f>IFERROR(VLOOKUP($C324, 'All Indicators - Breakdown'!$C:$HE, AI$1, FALSE), " ")</f>
        <v>2</v>
      </c>
      <c r="AJ324" s="33">
        <f>IFERROR(VLOOKUP($C324, 'All Indicators - Breakdown'!$C:$HZ, AJ$1, FALSE), " ")</f>
        <v>4</v>
      </c>
      <c r="AK324" s="33">
        <f>IFERROR(VLOOKUP($C324, 'All Indicators - Breakdown'!$C:$HZ, AK$1, FALSE), " ")</f>
        <v>2</v>
      </c>
      <c r="AL324" s="33">
        <f>IFERROR(VLOOKUP($C324, 'All Indicators - Breakdown'!$C:$HZ, AL$1, FALSE), " ")</f>
        <v>1</v>
      </c>
      <c r="AM324" s="33">
        <f>IFERROR(VLOOKUP($C324, 'All Indicators - Breakdown'!$C:$IU, AM$1, FALSE), " ")</f>
        <v>3</v>
      </c>
      <c r="AN324" s="33">
        <f>IFERROR(VLOOKUP($C324, 'All Indicators - Breakdown'!$C:$IU, AN$1, FALSE), " ")</f>
        <v>1</v>
      </c>
      <c r="AO324" s="33">
        <f>IFERROR(VLOOKUP($C324, 'All Indicators - Breakdown'!$C:$IU, AO$1, FALSE), " ")</f>
        <v>1</v>
      </c>
      <c r="AP324">
        <f t="shared" si="55"/>
        <v>5</v>
      </c>
      <c r="AQ324">
        <f t="shared" si="55"/>
        <v>5</v>
      </c>
      <c r="AR324">
        <f t="shared" si="55"/>
        <v>5</v>
      </c>
      <c r="AS324">
        <f t="shared" si="55"/>
        <v>5</v>
      </c>
      <c r="AT324">
        <f t="shared" si="55"/>
        <v>5</v>
      </c>
      <c r="AU324">
        <f t="shared" si="55"/>
        <v>4</v>
      </c>
      <c r="AV324">
        <f t="shared" si="55"/>
        <v>4</v>
      </c>
      <c r="AW324">
        <f t="shared" si="55"/>
        <v>4</v>
      </c>
      <c r="AX324">
        <f t="shared" si="55"/>
        <v>4</v>
      </c>
      <c r="AY324">
        <f t="shared" si="55"/>
        <v>4</v>
      </c>
      <c r="AZ324">
        <f t="shared" si="55"/>
        <v>4</v>
      </c>
      <c r="BA324">
        <f t="shared" si="55"/>
        <v>3</v>
      </c>
      <c r="BB324">
        <f t="shared" si="55"/>
        <v>3</v>
      </c>
      <c r="BC324">
        <f t="shared" si="55"/>
        <v>3</v>
      </c>
      <c r="BD324">
        <f t="shared" si="55"/>
        <v>3</v>
      </c>
      <c r="BE324">
        <f t="shared" si="55"/>
        <v>3</v>
      </c>
      <c r="BF324">
        <f t="shared" si="54"/>
        <v>3</v>
      </c>
      <c r="BG324">
        <f t="shared" si="54"/>
        <v>3</v>
      </c>
      <c r="BH324">
        <f t="shared" si="54"/>
        <v>3</v>
      </c>
      <c r="BI324">
        <f t="shared" si="54"/>
        <v>3</v>
      </c>
      <c r="BJ324">
        <f t="shared" si="54"/>
        <v>3</v>
      </c>
      <c r="BK324">
        <f t="shared" si="54"/>
        <v>2</v>
      </c>
      <c r="BL324">
        <f t="shared" si="54"/>
        <v>2</v>
      </c>
      <c r="BM324">
        <f t="shared" si="54"/>
        <v>2</v>
      </c>
      <c r="BN324">
        <f t="shared" si="54"/>
        <v>2</v>
      </c>
      <c r="BO324">
        <f t="shared" si="54"/>
        <v>2</v>
      </c>
      <c r="BP324">
        <f t="shared" si="54"/>
        <v>2</v>
      </c>
      <c r="BQ324">
        <f t="shared" si="54"/>
        <v>2</v>
      </c>
      <c r="BR324">
        <f t="shared" si="54"/>
        <v>2</v>
      </c>
      <c r="BS324">
        <f t="shared" si="54"/>
        <v>1</v>
      </c>
      <c r="BT324">
        <f t="shared" si="54"/>
        <v>1</v>
      </c>
      <c r="BU324">
        <f t="shared" si="51"/>
        <v>1</v>
      </c>
      <c r="BV324">
        <f t="shared" si="51"/>
        <v>1</v>
      </c>
      <c r="BW324">
        <f t="shared" si="51"/>
        <v>1</v>
      </c>
      <c r="BX324">
        <f t="shared" si="51"/>
        <v>1</v>
      </c>
      <c r="BY324">
        <f t="shared" si="51"/>
        <v>0</v>
      </c>
    </row>
    <row r="325" spans="1:77" ht="16.3" thickTop="1" thickBot="1" x14ac:dyDescent="0.3">
      <c r="A325" s="16" t="s">
        <v>776</v>
      </c>
      <c r="B325" s="16" t="s">
        <v>802</v>
      </c>
      <c r="C325" s="16" t="s">
        <v>803</v>
      </c>
      <c r="D325" s="10">
        <f>VLOOKUP(C325, Overview!C$3:D$403, 2, FALSE)</f>
        <v>3</v>
      </c>
      <c r="E325" s="34">
        <f t="shared" ref="E325:E388" si="56">ROUND(AVERAGE(AP325:BF325), 1)</f>
        <v>3.7</v>
      </c>
      <c r="F325" s="33">
        <f>IFERROR(VLOOKUP($C325, 'All Indicators - Breakdown'!$C:$GQ, F$1, FALSE), " ")</f>
        <v>5</v>
      </c>
      <c r="G325" s="33">
        <f>IFERROR(VLOOKUP($C325, 'All Indicators - Breakdown'!$C:$GQ, G$1, FALSE), " ")</f>
        <v>1</v>
      </c>
      <c r="H325" s="33">
        <f>IFERROR(VLOOKUP($C325, 'All Indicators - Breakdown'!$C:$GQ, H$1, FALSE), " ")</f>
        <v>3</v>
      </c>
      <c r="I325" s="33">
        <f>IFERROR(VLOOKUP($C325, 'All Indicators - Breakdown'!$C:$GQ, I$1, FALSE), " ")</f>
        <v>3</v>
      </c>
      <c r="J325" s="33">
        <f>IFERROR(VLOOKUP($C325, 'All Indicators - Breakdown'!$C:$GQ, J$1, FALSE), " ")</f>
        <v>3</v>
      </c>
      <c r="K325" s="33">
        <f>IFERROR(VLOOKUP($C325, 'All Indicators - Breakdown'!$C:$GQ, K$1, FALSE), " ")</f>
        <v>3</v>
      </c>
      <c r="L325" s="33">
        <f>IFERROR(VLOOKUP($C325, 'All Indicators - Breakdown'!$C:$GQ, L$1, FALSE), " ")</f>
        <v>3</v>
      </c>
      <c r="M325" s="33">
        <f>IFERROR(VLOOKUP($C325, 'All Indicators - Breakdown'!$C:$GQ, M$1, FALSE), " ")</f>
        <v>4</v>
      </c>
      <c r="N325" s="33" t="str">
        <f>IFERROR(VLOOKUP($C325, 'All Indicators - Breakdown'!$C:$GQ, N$1, FALSE), " ")</f>
        <v>N/A</v>
      </c>
      <c r="O325" s="33">
        <f>IFERROR(VLOOKUP($C325, 'All Indicators - Breakdown'!$C:$GQ, O$1, FALSE), " ")</f>
        <v>4</v>
      </c>
      <c r="P325" s="33">
        <f>IFERROR(VLOOKUP($C325, 'All Indicators - Breakdown'!$C:$GQ, P$1, FALSE), " ")</f>
        <v>3</v>
      </c>
      <c r="Q325" s="33">
        <f>IFERROR(VLOOKUP($C325, 'All Indicators - Breakdown'!$C:$GQ, Q$1, FALSE), " ")</f>
        <v>1</v>
      </c>
      <c r="R325" s="33">
        <f>IFERROR(VLOOKUP($C325, 'All Indicators - Breakdown'!$C:$GQ, R$1, FALSE), " ")</f>
        <v>2</v>
      </c>
      <c r="S325" s="33">
        <f>IFERROR(VLOOKUP($C325, 'All Indicators - Breakdown'!$C:$GQ, S$1, FALSE), " ")</f>
        <v>3</v>
      </c>
      <c r="T325" s="33">
        <f>IFERROR(VLOOKUP($C325, 'All Indicators - Breakdown'!$C:$GQ, T$1, FALSE), " ")</f>
        <v>3</v>
      </c>
      <c r="U325" s="33">
        <f>IFERROR(VLOOKUP($C325, 'All Indicators - Breakdown'!$C:$GQ, U$1, FALSE), " ")</f>
        <v>3</v>
      </c>
      <c r="V325" s="33">
        <f>IFERROR(VLOOKUP($C325, 'All Indicators - Breakdown'!$C:$GQ, V$1, FALSE), " ")</f>
        <v>1</v>
      </c>
      <c r="W325" s="33">
        <f>IFERROR(VLOOKUP($C325, 'All Indicators - Breakdown'!$C:$GQ, W$1, FALSE), " ")</f>
        <v>4</v>
      </c>
      <c r="X325" s="33">
        <f>IFERROR(VLOOKUP($C325, 'All Indicators - Breakdown'!$C:$GQ, X$1, FALSE), " ")</f>
        <v>1</v>
      </c>
      <c r="Y325" s="33">
        <f>IFERROR(VLOOKUP($C325, 'All Indicators - Breakdown'!$C:$GQ, Y$1, FALSE), " ")</f>
        <v>2</v>
      </c>
      <c r="Z325" s="33">
        <f>IFERROR(VLOOKUP($C325, 'All Indicators - Breakdown'!$C:$GQ, Z$1, FALSE), " ")</f>
        <v>3</v>
      </c>
      <c r="AA325" s="33">
        <f>IFERROR(VLOOKUP($C325, 'All Indicators - Breakdown'!$C:$GQ, AA$1, FALSE), " ")</f>
        <v>1</v>
      </c>
      <c r="AB325" s="33">
        <f>IFERROR(VLOOKUP($C325, 'All Indicators - Breakdown'!$C:$GQ, AB$1, FALSE), " ")</f>
        <v>3</v>
      </c>
      <c r="AC325" s="33">
        <f>IFERROR(VLOOKUP($C325, 'All Indicators - Breakdown'!$C:$GQ, AC$1, FALSE), " ")</f>
        <v>5</v>
      </c>
      <c r="AD325" s="33">
        <f>IFERROR(VLOOKUP($C325, 'All Indicators - Breakdown'!$C:$GQ, AD$1, FALSE), " ")</f>
        <v>2</v>
      </c>
      <c r="AE325" s="33">
        <f>IFERROR(VLOOKUP($C325, 'All Indicators - Breakdown'!$C:$HE, AE$1, FALSE), " ")</f>
        <v>3</v>
      </c>
      <c r="AF325" s="33">
        <f>IFERROR(VLOOKUP($C325, 'All Indicators - Breakdown'!$C:$HE, AF$1, FALSE), " ")</f>
        <v>3</v>
      </c>
      <c r="AG325" s="33">
        <f>IFERROR(VLOOKUP($C325, 'All Indicators - Breakdown'!$C:$HE, AG$1, FALSE), " ")</f>
        <v>4</v>
      </c>
      <c r="AH325" s="33">
        <f>IFERROR(VLOOKUP($C325, 'All Indicators - Breakdown'!$C:$HE, AH$1, FALSE), " ")</f>
        <v>2</v>
      </c>
      <c r="AI325" s="33">
        <f>IFERROR(VLOOKUP($C325, 'All Indicators - Breakdown'!$C:$HE, AI$1, FALSE), " ")</f>
        <v>2</v>
      </c>
      <c r="AJ325" s="33">
        <f>IFERROR(VLOOKUP($C325, 'All Indicators - Breakdown'!$C:$HZ, AJ$1, FALSE), " ")</f>
        <v>5</v>
      </c>
      <c r="AK325" s="33">
        <f>IFERROR(VLOOKUP($C325, 'All Indicators - Breakdown'!$C:$HZ, AK$1, FALSE), " ")</f>
        <v>5</v>
      </c>
      <c r="AL325" s="33">
        <f>IFERROR(VLOOKUP($C325, 'All Indicators - Breakdown'!$C:$HZ, AL$1, FALSE), " ")</f>
        <v>1</v>
      </c>
      <c r="AM325" s="33">
        <f>IFERROR(VLOOKUP($C325, 'All Indicators - Breakdown'!$C:$IU, AM$1, FALSE), " ")</f>
        <v>3</v>
      </c>
      <c r="AN325" s="33">
        <f>IFERROR(VLOOKUP($C325, 'All Indicators - Breakdown'!$C:$IU, AN$1, FALSE), " ")</f>
        <v>1</v>
      </c>
      <c r="AO325" s="33">
        <f>IFERROR(VLOOKUP($C325, 'All Indicators - Breakdown'!$C:$IU, AO$1, FALSE), " ")</f>
        <v>1</v>
      </c>
      <c r="AP325">
        <f t="shared" si="55"/>
        <v>5</v>
      </c>
      <c r="AQ325">
        <f t="shared" si="55"/>
        <v>5</v>
      </c>
      <c r="AR325">
        <f t="shared" si="55"/>
        <v>5</v>
      </c>
      <c r="AS325">
        <f t="shared" si="55"/>
        <v>5</v>
      </c>
      <c r="AT325">
        <f t="shared" si="55"/>
        <v>4</v>
      </c>
      <c r="AU325">
        <f t="shared" si="55"/>
        <v>4</v>
      </c>
      <c r="AV325">
        <f t="shared" si="55"/>
        <v>4</v>
      </c>
      <c r="AW325">
        <f t="shared" si="55"/>
        <v>4</v>
      </c>
      <c r="AX325">
        <f t="shared" si="55"/>
        <v>3</v>
      </c>
      <c r="AY325">
        <f t="shared" si="55"/>
        <v>3</v>
      </c>
      <c r="AZ325">
        <f t="shared" si="55"/>
        <v>3</v>
      </c>
      <c r="BA325">
        <f t="shared" si="55"/>
        <v>3</v>
      </c>
      <c r="BB325">
        <f t="shared" si="55"/>
        <v>3</v>
      </c>
      <c r="BC325">
        <f t="shared" si="55"/>
        <v>3</v>
      </c>
      <c r="BD325">
        <f t="shared" si="55"/>
        <v>3</v>
      </c>
      <c r="BE325">
        <f t="shared" si="55"/>
        <v>3</v>
      </c>
      <c r="BF325">
        <f t="shared" si="54"/>
        <v>3</v>
      </c>
      <c r="BG325">
        <f t="shared" si="54"/>
        <v>3</v>
      </c>
      <c r="BH325">
        <f t="shared" si="54"/>
        <v>3</v>
      </c>
      <c r="BI325">
        <f t="shared" si="54"/>
        <v>3</v>
      </c>
      <c r="BJ325">
        <f t="shared" si="54"/>
        <v>3</v>
      </c>
      <c r="BK325">
        <f t="shared" si="54"/>
        <v>3</v>
      </c>
      <c r="BL325">
        <f t="shared" si="54"/>
        <v>2</v>
      </c>
      <c r="BM325">
        <f t="shared" si="54"/>
        <v>2</v>
      </c>
      <c r="BN325">
        <f t="shared" si="54"/>
        <v>2</v>
      </c>
      <c r="BO325">
        <f t="shared" si="54"/>
        <v>2</v>
      </c>
      <c r="BP325">
        <f t="shared" si="54"/>
        <v>2</v>
      </c>
      <c r="BQ325">
        <f t="shared" si="54"/>
        <v>1</v>
      </c>
      <c r="BR325">
        <f t="shared" si="54"/>
        <v>1</v>
      </c>
      <c r="BS325">
        <f t="shared" si="54"/>
        <v>1</v>
      </c>
      <c r="BT325">
        <f t="shared" si="54"/>
        <v>1</v>
      </c>
      <c r="BU325">
        <f t="shared" si="51"/>
        <v>1</v>
      </c>
      <c r="BV325">
        <f t="shared" si="51"/>
        <v>1</v>
      </c>
      <c r="BW325">
        <f t="shared" si="51"/>
        <v>1</v>
      </c>
      <c r="BX325">
        <f t="shared" si="51"/>
        <v>1</v>
      </c>
      <c r="BY325">
        <f t="shared" si="51"/>
        <v>0</v>
      </c>
    </row>
    <row r="326" spans="1:77" ht="16.3" thickTop="1" thickBot="1" x14ac:dyDescent="0.3">
      <c r="A326" s="16" t="s">
        <v>776</v>
      </c>
      <c r="B326" s="16" t="s">
        <v>804</v>
      </c>
      <c r="C326" s="16" t="s">
        <v>805</v>
      </c>
      <c r="D326" s="10">
        <f>VLOOKUP(C326, Overview!C$3:D$403, 2, FALSE)</f>
        <v>2</v>
      </c>
      <c r="E326" s="34">
        <f t="shared" si="56"/>
        <v>3.1</v>
      </c>
      <c r="F326" s="33">
        <f>IFERROR(VLOOKUP($C326, 'All Indicators - Breakdown'!$C:$GQ, F$1, FALSE), " ")</f>
        <v>4</v>
      </c>
      <c r="G326" s="33">
        <f>IFERROR(VLOOKUP($C326, 'All Indicators - Breakdown'!$C:$GQ, G$1, FALSE), " ")</f>
        <v>3</v>
      </c>
      <c r="H326" s="33">
        <f>IFERROR(VLOOKUP($C326, 'All Indicators - Breakdown'!$C:$GQ, H$1, FALSE), " ")</f>
        <v>3</v>
      </c>
      <c r="I326" s="33">
        <f>IFERROR(VLOOKUP($C326, 'All Indicators - Breakdown'!$C:$GQ, I$1, FALSE), " ")</f>
        <v>3</v>
      </c>
      <c r="J326" s="33">
        <f>IFERROR(VLOOKUP($C326, 'All Indicators - Breakdown'!$C:$GQ, J$1, FALSE), " ")</f>
        <v>2</v>
      </c>
      <c r="K326" s="33">
        <f>IFERROR(VLOOKUP($C326, 'All Indicators - Breakdown'!$C:$GQ, K$1, FALSE), " ")</f>
        <v>2</v>
      </c>
      <c r="L326" s="33">
        <f>IFERROR(VLOOKUP($C326, 'All Indicators - Breakdown'!$C:$GQ, L$1, FALSE), " ")</f>
        <v>3</v>
      </c>
      <c r="M326" s="33">
        <f>IFERROR(VLOOKUP($C326, 'All Indicators - Breakdown'!$C:$GQ, M$1, FALSE), " ")</f>
        <v>3</v>
      </c>
      <c r="N326" s="33" t="str">
        <f>IFERROR(VLOOKUP($C326, 'All Indicators - Breakdown'!$C:$GQ, N$1, FALSE), " ")</f>
        <v>N/A</v>
      </c>
      <c r="O326" s="33">
        <f>IFERROR(VLOOKUP($C326, 'All Indicators - Breakdown'!$C:$GQ, O$1, FALSE), " ")</f>
        <v>1</v>
      </c>
      <c r="P326" s="33">
        <f>IFERROR(VLOOKUP($C326, 'All Indicators - Breakdown'!$C:$GQ, P$1, FALSE), " ")</f>
        <v>2</v>
      </c>
      <c r="Q326" s="33">
        <f>IFERROR(VLOOKUP($C326, 'All Indicators - Breakdown'!$C:$GQ, Q$1, FALSE), " ")</f>
        <v>1</v>
      </c>
      <c r="R326" s="33">
        <f>IFERROR(VLOOKUP($C326, 'All Indicators - Breakdown'!$C:$GQ, R$1, FALSE), " ")</f>
        <v>1</v>
      </c>
      <c r="S326" s="33">
        <f>IFERROR(VLOOKUP($C326, 'All Indicators - Breakdown'!$C:$GQ, S$1, FALSE), " ")</f>
        <v>2</v>
      </c>
      <c r="T326" s="33">
        <f>IFERROR(VLOOKUP($C326, 'All Indicators - Breakdown'!$C:$GQ, T$1, FALSE), " ")</f>
        <v>2</v>
      </c>
      <c r="U326" s="33">
        <f>IFERROR(VLOOKUP($C326, 'All Indicators - Breakdown'!$C:$GQ, U$1, FALSE), " ")</f>
        <v>1</v>
      </c>
      <c r="V326" s="33">
        <f>IFERROR(VLOOKUP($C326, 'All Indicators - Breakdown'!$C:$GQ, V$1, FALSE), " ")</f>
        <v>1</v>
      </c>
      <c r="W326" s="33">
        <f>IFERROR(VLOOKUP($C326, 'All Indicators - Breakdown'!$C:$GQ, W$1, FALSE), " ")</f>
        <v>3</v>
      </c>
      <c r="X326" s="33">
        <f>IFERROR(VLOOKUP($C326, 'All Indicators - Breakdown'!$C:$GQ, X$1, FALSE), " ")</f>
        <v>1</v>
      </c>
      <c r="Y326" s="33">
        <f>IFERROR(VLOOKUP($C326, 'All Indicators - Breakdown'!$C:$GQ, Y$1, FALSE), " ")</f>
        <v>2</v>
      </c>
      <c r="Z326" s="33">
        <f>IFERROR(VLOOKUP($C326, 'All Indicators - Breakdown'!$C:$GQ, Z$1, FALSE), " ")</f>
        <v>3</v>
      </c>
      <c r="AA326" s="33">
        <f>IFERROR(VLOOKUP($C326, 'All Indicators - Breakdown'!$C:$GQ, AA$1, FALSE), " ")</f>
        <v>1</v>
      </c>
      <c r="AB326" s="33">
        <f>IFERROR(VLOOKUP($C326, 'All Indicators - Breakdown'!$C:$GQ, AB$1, FALSE), " ")</f>
        <v>3</v>
      </c>
      <c r="AC326" s="33">
        <f>IFERROR(VLOOKUP($C326, 'All Indicators - Breakdown'!$C:$GQ, AC$1, FALSE), " ")</f>
        <v>5</v>
      </c>
      <c r="AD326" s="33">
        <f>IFERROR(VLOOKUP($C326, 'All Indicators - Breakdown'!$C:$GQ, AD$1, FALSE), " ")</f>
        <v>1</v>
      </c>
      <c r="AE326" s="33">
        <f>IFERROR(VLOOKUP($C326, 'All Indicators - Breakdown'!$C:$HE, AE$1, FALSE), " ")</f>
        <v>3</v>
      </c>
      <c r="AF326" s="33">
        <f>IFERROR(VLOOKUP($C326, 'All Indicators - Breakdown'!$C:$HE, AF$1, FALSE), " ")</f>
        <v>2</v>
      </c>
      <c r="AG326" s="33">
        <f>IFERROR(VLOOKUP($C326, 'All Indicators - Breakdown'!$C:$HE, AG$1, FALSE), " ")</f>
        <v>3</v>
      </c>
      <c r="AH326" s="33">
        <f>IFERROR(VLOOKUP($C326, 'All Indicators - Breakdown'!$C:$HE, AH$1, FALSE), " ")</f>
        <v>2</v>
      </c>
      <c r="AI326" s="33">
        <f>IFERROR(VLOOKUP($C326, 'All Indicators - Breakdown'!$C:$HE, AI$1, FALSE), " ")</f>
        <v>2</v>
      </c>
      <c r="AJ326" s="33">
        <f>IFERROR(VLOOKUP($C326, 'All Indicators - Breakdown'!$C:$HZ, AJ$1, FALSE), " ")</f>
        <v>5</v>
      </c>
      <c r="AK326" s="33">
        <f>IFERROR(VLOOKUP($C326, 'All Indicators - Breakdown'!$C:$HZ, AK$1, FALSE), " ")</f>
        <v>3</v>
      </c>
      <c r="AL326" s="33">
        <f>IFERROR(VLOOKUP($C326, 'All Indicators - Breakdown'!$C:$HZ, AL$1, FALSE), " ")</f>
        <v>1</v>
      </c>
      <c r="AM326" s="33">
        <f>IFERROR(VLOOKUP($C326, 'All Indicators - Breakdown'!$C:$IU, AM$1, FALSE), " ")</f>
        <v>1</v>
      </c>
      <c r="AN326" s="33">
        <f>IFERROR(VLOOKUP($C326, 'All Indicators - Breakdown'!$C:$IU, AN$1, FALSE), " ")</f>
        <v>1</v>
      </c>
      <c r="AO326" s="33">
        <f>IFERROR(VLOOKUP($C326, 'All Indicators - Breakdown'!$C:$IU, AO$1, FALSE), " ")</f>
        <v>1</v>
      </c>
      <c r="AP326">
        <f t="shared" si="55"/>
        <v>5</v>
      </c>
      <c r="AQ326">
        <f t="shared" si="55"/>
        <v>5</v>
      </c>
      <c r="AR326">
        <f t="shared" si="55"/>
        <v>4</v>
      </c>
      <c r="AS326">
        <f t="shared" si="55"/>
        <v>3</v>
      </c>
      <c r="AT326">
        <f t="shared" si="55"/>
        <v>3</v>
      </c>
      <c r="AU326">
        <f t="shared" si="55"/>
        <v>3</v>
      </c>
      <c r="AV326">
        <f t="shared" si="55"/>
        <v>3</v>
      </c>
      <c r="AW326">
        <f t="shared" si="55"/>
        <v>3</v>
      </c>
      <c r="AX326">
        <f t="shared" si="55"/>
        <v>3</v>
      </c>
      <c r="AY326">
        <f t="shared" si="55"/>
        <v>3</v>
      </c>
      <c r="AZ326">
        <f t="shared" si="55"/>
        <v>3</v>
      </c>
      <c r="BA326">
        <f t="shared" si="55"/>
        <v>3</v>
      </c>
      <c r="BB326">
        <f t="shared" si="55"/>
        <v>3</v>
      </c>
      <c r="BC326">
        <f t="shared" si="55"/>
        <v>3</v>
      </c>
      <c r="BD326">
        <f t="shared" si="55"/>
        <v>2</v>
      </c>
      <c r="BE326">
        <f t="shared" si="55"/>
        <v>2</v>
      </c>
      <c r="BF326">
        <f t="shared" si="54"/>
        <v>2</v>
      </c>
      <c r="BG326">
        <f t="shared" si="54"/>
        <v>2</v>
      </c>
      <c r="BH326">
        <f t="shared" si="54"/>
        <v>2</v>
      </c>
      <c r="BI326">
        <f t="shared" si="54"/>
        <v>2</v>
      </c>
      <c r="BJ326">
        <f t="shared" si="54"/>
        <v>2</v>
      </c>
      <c r="BK326">
        <f t="shared" si="54"/>
        <v>2</v>
      </c>
      <c r="BL326">
        <f t="shared" si="54"/>
        <v>2</v>
      </c>
      <c r="BM326">
        <f t="shared" si="54"/>
        <v>1</v>
      </c>
      <c r="BN326">
        <f t="shared" si="54"/>
        <v>1</v>
      </c>
      <c r="BO326">
        <f t="shared" si="54"/>
        <v>1</v>
      </c>
      <c r="BP326">
        <f t="shared" si="54"/>
        <v>1</v>
      </c>
      <c r="BQ326">
        <f t="shared" si="54"/>
        <v>1</v>
      </c>
      <c r="BR326">
        <f t="shared" si="54"/>
        <v>1</v>
      </c>
      <c r="BS326">
        <f t="shared" si="54"/>
        <v>1</v>
      </c>
      <c r="BT326">
        <f t="shared" si="54"/>
        <v>1</v>
      </c>
      <c r="BU326">
        <f t="shared" si="51"/>
        <v>1</v>
      </c>
      <c r="BV326">
        <f t="shared" si="51"/>
        <v>1</v>
      </c>
      <c r="BW326">
        <f t="shared" si="51"/>
        <v>1</v>
      </c>
      <c r="BX326">
        <f t="shared" si="51"/>
        <v>1</v>
      </c>
      <c r="BY326">
        <f t="shared" si="51"/>
        <v>0</v>
      </c>
    </row>
    <row r="327" spans="1:77" ht="16.3" thickTop="1" thickBot="1" x14ac:dyDescent="0.3">
      <c r="A327" s="16" t="s">
        <v>776</v>
      </c>
      <c r="B327" s="16" t="s">
        <v>806</v>
      </c>
      <c r="C327" s="16" t="s">
        <v>807</v>
      </c>
      <c r="D327" s="10">
        <f>VLOOKUP(C327, Overview!C$3:D$403, 2, FALSE)</f>
        <v>4</v>
      </c>
      <c r="E327" s="34">
        <f t="shared" si="56"/>
        <v>4.2</v>
      </c>
      <c r="F327" s="33">
        <f>IFERROR(VLOOKUP($C327, 'All Indicators - Breakdown'!$C:$GQ, F$1, FALSE), " ")</f>
        <v>5</v>
      </c>
      <c r="G327" s="33">
        <f>IFERROR(VLOOKUP($C327, 'All Indicators - Breakdown'!$C:$GQ, G$1, FALSE), " ")</f>
        <v>3</v>
      </c>
      <c r="H327" s="33">
        <f>IFERROR(VLOOKUP($C327, 'All Indicators - Breakdown'!$C:$GQ, H$1, FALSE), " ")</f>
        <v>3</v>
      </c>
      <c r="I327" s="33">
        <f>IFERROR(VLOOKUP($C327, 'All Indicators - Breakdown'!$C:$GQ, I$1, FALSE), " ")</f>
        <v>3</v>
      </c>
      <c r="J327" s="33">
        <f>IFERROR(VLOOKUP($C327, 'All Indicators - Breakdown'!$C:$GQ, J$1, FALSE), " ")</f>
        <v>3</v>
      </c>
      <c r="K327" s="33">
        <f>IFERROR(VLOOKUP($C327, 'All Indicators - Breakdown'!$C:$GQ, K$1, FALSE), " ")</f>
        <v>3</v>
      </c>
      <c r="L327" s="33">
        <f>IFERROR(VLOOKUP($C327, 'All Indicators - Breakdown'!$C:$GQ, L$1, FALSE), " ")</f>
        <v>3</v>
      </c>
      <c r="M327" s="33">
        <f>IFERROR(VLOOKUP($C327, 'All Indicators - Breakdown'!$C:$GQ, M$1, FALSE), " ")</f>
        <v>4</v>
      </c>
      <c r="N327" s="33">
        <f>IFERROR(VLOOKUP($C327, 'All Indicators - Breakdown'!$C:$GQ, N$1, FALSE), " ")</f>
        <v>3</v>
      </c>
      <c r="O327" s="33">
        <f>IFERROR(VLOOKUP($C327, 'All Indicators - Breakdown'!$C:$GQ, O$1, FALSE), " ")</f>
        <v>4</v>
      </c>
      <c r="P327" s="33">
        <f>IFERROR(VLOOKUP($C327, 'All Indicators - Breakdown'!$C:$GQ, P$1, FALSE), " ")</f>
        <v>2</v>
      </c>
      <c r="Q327" s="33">
        <f>IFERROR(VLOOKUP($C327, 'All Indicators - Breakdown'!$C:$GQ, Q$1, FALSE), " ")</f>
        <v>5</v>
      </c>
      <c r="R327" s="33">
        <f>IFERROR(VLOOKUP($C327, 'All Indicators - Breakdown'!$C:$GQ, R$1, FALSE), " ")</f>
        <v>2</v>
      </c>
      <c r="S327" s="33">
        <f>IFERROR(VLOOKUP($C327, 'All Indicators - Breakdown'!$C:$GQ, S$1, FALSE), " ")</f>
        <v>5</v>
      </c>
      <c r="T327" s="33">
        <f>IFERROR(VLOOKUP($C327, 'All Indicators - Breakdown'!$C:$GQ, T$1, FALSE), " ")</f>
        <v>3</v>
      </c>
      <c r="U327" s="33">
        <f>IFERROR(VLOOKUP($C327, 'All Indicators - Breakdown'!$C:$GQ, U$1, FALSE), " ")</f>
        <v>3</v>
      </c>
      <c r="V327" s="33">
        <f>IFERROR(VLOOKUP($C327, 'All Indicators - Breakdown'!$C:$GQ, V$1, FALSE), " ")</f>
        <v>3</v>
      </c>
      <c r="W327" s="33">
        <f>IFERROR(VLOOKUP($C327, 'All Indicators - Breakdown'!$C:$GQ, W$1, FALSE), " ")</f>
        <v>5</v>
      </c>
      <c r="X327" s="33">
        <f>IFERROR(VLOOKUP($C327, 'All Indicators - Breakdown'!$C:$GQ, X$1, FALSE), " ")</f>
        <v>1</v>
      </c>
      <c r="Y327" s="33">
        <f>IFERROR(VLOOKUP($C327, 'All Indicators - Breakdown'!$C:$GQ, Y$1, FALSE), " ")</f>
        <v>5</v>
      </c>
      <c r="Z327" s="33">
        <f>IFERROR(VLOOKUP($C327, 'All Indicators - Breakdown'!$C:$GQ, Z$1, FALSE), " ")</f>
        <v>1</v>
      </c>
      <c r="AA327" s="33">
        <f>IFERROR(VLOOKUP($C327, 'All Indicators - Breakdown'!$C:$GQ, AA$1, FALSE), " ")</f>
        <v>1</v>
      </c>
      <c r="AB327" s="33">
        <f>IFERROR(VLOOKUP($C327, 'All Indicators - Breakdown'!$C:$GQ, AB$1, FALSE), " ")</f>
        <v>3</v>
      </c>
      <c r="AC327" s="33">
        <f>IFERROR(VLOOKUP($C327, 'All Indicators - Breakdown'!$C:$GQ, AC$1, FALSE), " ")</f>
        <v>5</v>
      </c>
      <c r="AD327" s="33">
        <f>IFERROR(VLOOKUP($C327, 'All Indicators - Breakdown'!$C:$GQ, AD$1, FALSE), " ")</f>
        <v>2</v>
      </c>
      <c r="AE327" s="33">
        <f>IFERROR(VLOOKUP($C327, 'All Indicators - Breakdown'!$C:$HE, AE$1, FALSE), " ")</f>
        <v>4</v>
      </c>
      <c r="AF327" s="33">
        <f>IFERROR(VLOOKUP($C327, 'All Indicators - Breakdown'!$C:$HE, AF$1, FALSE), " ")</f>
        <v>3</v>
      </c>
      <c r="AG327" s="33">
        <f>IFERROR(VLOOKUP($C327, 'All Indicators - Breakdown'!$C:$HE, AG$1, FALSE), " ")</f>
        <v>4</v>
      </c>
      <c r="AH327" s="33">
        <f>IFERROR(VLOOKUP($C327, 'All Indicators - Breakdown'!$C:$HE, AH$1, FALSE), " ")</f>
        <v>2</v>
      </c>
      <c r="AI327" s="33">
        <f>IFERROR(VLOOKUP($C327, 'All Indicators - Breakdown'!$C:$HE, AI$1, FALSE), " ")</f>
        <v>2</v>
      </c>
      <c r="AJ327" s="33">
        <f>IFERROR(VLOOKUP($C327, 'All Indicators - Breakdown'!$C:$HZ, AJ$1, FALSE), " ")</f>
        <v>5</v>
      </c>
      <c r="AK327" s="33">
        <f>IFERROR(VLOOKUP($C327, 'All Indicators - Breakdown'!$C:$HZ, AK$1, FALSE), " ")</f>
        <v>5</v>
      </c>
      <c r="AL327" s="33" t="str">
        <f>IFERROR(VLOOKUP($C327, 'All Indicators - Breakdown'!$C:$HZ, AL$1, FALSE), " ")</f>
        <v>N/A</v>
      </c>
      <c r="AM327" s="33" t="str">
        <f>IFERROR(VLOOKUP($C327, 'All Indicators - Breakdown'!$C:$IU, AM$1, FALSE), " ")</f>
        <v>N/A</v>
      </c>
      <c r="AN327" s="33">
        <f>IFERROR(VLOOKUP($C327, 'All Indicators - Breakdown'!$C:$IU, AN$1, FALSE), " ")</f>
        <v>1</v>
      </c>
      <c r="AO327" s="33">
        <f>IFERROR(VLOOKUP($C327, 'All Indicators - Breakdown'!$C:$IU, AO$1, FALSE), " ")</f>
        <v>1</v>
      </c>
      <c r="AP327">
        <f t="shared" si="55"/>
        <v>5</v>
      </c>
      <c r="AQ327">
        <f t="shared" si="55"/>
        <v>5</v>
      </c>
      <c r="AR327">
        <f t="shared" si="55"/>
        <v>5</v>
      </c>
      <c r="AS327">
        <f t="shared" si="55"/>
        <v>5</v>
      </c>
      <c r="AT327">
        <f t="shared" si="55"/>
        <v>5</v>
      </c>
      <c r="AU327">
        <f t="shared" si="55"/>
        <v>5</v>
      </c>
      <c r="AV327">
        <f t="shared" si="55"/>
        <v>5</v>
      </c>
      <c r="AW327">
        <f t="shared" si="55"/>
        <v>5</v>
      </c>
      <c r="AX327">
        <f t="shared" si="55"/>
        <v>4</v>
      </c>
      <c r="AY327">
        <f t="shared" si="55"/>
        <v>4</v>
      </c>
      <c r="AZ327">
        <f t="shared" si="55"/>
        <v>4</v>
      </c>
      <c r="BA327">
        <f t="shared" si="55"/>
        <v>4</v>
      </c>
      <c r="BB327">
        <f t="shared" si="55"/>
        <v>3</v>
      </c>
      <c r="BC327">
        <f t="shared" si="55"/>
        <v>3</v>
      </c>
      <c r="BD327">
        <f t="shared" si="55"/>
        <v>3</v>
      </c>
      <c r="BE327">
        <f t="shared" si="55"/>
        <v>3</v>
      </c>
      <c r="BF327">
        <f t="shared" si="54"/>
        <v>3</v>
      </c>
      <c r="BG327">
        <f t="shared" si="54"/>
        <v>3</v>
      </c>
      <c r="BH327">
        <f t="shared" si="54"/>
        <v>3</v>
      </c>
      <c r="BI327">
        <f t="shared" si="54"/>
        <v>3</v>
      </c>
      <c r="BJ327">
        <f t="shared" si="54"/>
        <v>3</v>
      </c>
      <c r="BK327">
        <f t="shared" si="54"/>
        <v>3</v>
      </c>
      <c r="BL327">
        <f t="shared" si="54"/>
        <v>3</v>
      </c>
      <c r="BM327">
        <f t="shared" si="54"/>
        <v>3</v>
      </c>
      <c r="BN327">
        <f t="shared" si="54"/>
        <v>2</v>
      </c>
      <c r="BO327">
        <f t="shared" si="54"/>
        <v>2</v>
      </c>
      <c r="BP327">
        <f t="shared" si="54"/>
        <v>2</v>
      </c>
      <c r="BQ327">
        <f t="shared" si="54"/>
        <v>2</v>
      </c>
      <c r="BR327">
        <f t="shared" si="54"/>
        <v>2</v>
      </c>
      <c r="BS327">
        <f t="shared" si="54"/>
        <v>1</v>
      </c>
      <c r="BT327">
        <f t="shared" si="54"/>
        <v>1</v>
      </c>
      <c r="BU327">
        <f t="shared" si="51"/>
        <v>1</v>
      </c>
      <c r="BV327">
        <f t="shared" si="51"/>
        <v>1</v>
      </c>
      <c r="BW327">
        <f t="shared" si="51"/>
        <v>1</v>
      </c>
      <c r="BX327">
        <f t="shared" si="51"/>
        <v>0</v>
      </c>
      <c r="BY327">
        <f t="shared" si="51"/>
        <v>0</v>
      </c>
    </row>
    <row r="328" spans="1:77" ht="16.3" thickTop="1" thickBot="1" x14ac:dyDescent="0.3">
      <c r="A328" s="16" t="s">
        <v>808</v>
      </c>
      <c r="B328" s="16" t="s">
        <v>809</v>
      </c>
      <c r="C328" s="16" t="s">
        <v>810</v>
      </c>
      <c r="D328" s="10">
        <f>VLOOKUP(C328, Overview!C$3:D$403, 2, FALSE)</f>
        <v>3</v>
      </c>
      <c r="E328" s="34">
        <f t="shared" si="56"/>
        <v>3.8</v>
      </c>
      <c r="F328" s="33">
        <f>IFERROR(VLOOKUP($C328, 'All Indicators - Breakdown'!$C:$GQ, F$1, FALSE), " ")</f>
        <v>4</v>
      </c>
      <c r="G328" s="33">
        <f>IFERROR(VLOOKUP($C328, 'All Indicators - Breakdown'!$C:$GQ, G$1, FALSE), " ")</f>
        <v>5</v>
      </c>
      <c r="H328" s="33">
        <f>IFERROR(VLOOKUP($C328, 'All Indicators - Breakdown'!$C:$GQ, H$1, FALSE), " ")</f>
        <v>4</v>
      </c>
      <c r="I328" s="33">
        <f>IFERROR(VLOOKUP($C328, 'All Indicators - Breakdown'!$C:$GQ, I$1, FALSE), " ")</f>
        <v>3</v>
      </c>
      <c r="J328" s="33">
        <f>IFERROR(VLOOKUP($C328, 'All Indicators - Breakdown'!$C:$GQ, J$1, FALSE), " ")</f>
        <v>2</v>
      </c>
      <c r="K328" s="33">
        <f>IFERROR(VLOOKUP($C328, 'All Indicators - Breakdown'!$C:$GQ, K$1, FALSE), " ")</f>
        <v>2</v>
      </c>
      <c r="L328" s="33">
        <f>IFERROR(VLOOKUP($C328, 'All Indicators - Breakdown'!$C:$GQ, L$1, FALSE), " ")</f>
        <v>1</v>
      </c>
      <c r="M328" s="33">
        <f>IFERROR(VLOOKUP($C328, 'All Indicators - Breakdown'!$C:$GQ, M$1, FALSE), " ")</f>
        <v>2</v>
      </c>
      <c r="N328" s="33" t="str">
        <f>IFERROR(VLOOKUP($C328, 'All Indicators - Breakdown'!$C:$GQ, N$1, FALSE), " ")</f>
        <v>N/A</v>
      </c>
      <c r="O328" s="33">
        <f>IFERROR(VLOOKUP($C328, 'All Indicators - Breakdown'!$C:$GQ, O$1, FALSE), " ")</f>
        <v>2</v>
      </c>
      <c r="P328" s="33">
        <f>IFERROR(VLOOKUP($C328, 'All Indicators - Breakdown'!$C:$GQ, P$1, FALSE), " ")</f>
        <v>2</v>
      </c>
      <c r="Q328" s="33">
        <f>IFERROR(VLOOKUP($C328, 'All Indicators - Breakdown'!$C:$GQ, Q$1, FALSE), " ")</f>
        <v>1</v>
      </c>
      <c r="R328" s="33">
        <f>IFERROR(VLOOKUP($C328, 'All Indicators - Breakdown'!$C:$GQ, R$1, FALSE), " ")</f>
        <v>2</v>
      </c>
      <c r="S328" s="33">
        <f>IFERROR(VLOOKUP($C328, 'All Indicators - Breakdown'!$C:$GQ, S$1, FALSE), " ")</f>
        <v>4</v>
      </c>
      <c r="T328" s="33">
        <f>IFERROR(VLOOKUP($C328, 'All Indicators - Breakdown'!$C:$GQ, T$1, FALSE), " ")</f>
        <v>3</v>
      </c>
      <c r="U328" s="33">
        <f>IFERROR(VLOOKUP($C328, 'All Indicators - Breakdown'!$C:$GQ, U$1, FALSE), " ")</f>
        <v>1</v>
      </c>
      <c r="V328" s="33">
        <f>IFERROR(VLOOKUP($C328, 'All Indicators - Breakdown'!$C:$GQ, V$1, FALSE), " ")</f>
        <v>1</v>
      </c>
      <c r="W328" s="33">
        <f>IFERROR(VLOOKUP($C328, 'All Indicators - Breakdown'!$C:$GQ, W$1, FALSE), " ")</f>
        <v>4</v>
      </c>
      <c r="X328" s="33">
        <f>IFERROR(VLOOKUP($C328, 'All Indicators - Breakdown'!$C:$GQ, X$1, FALSE), " ")</f>
        <v>1</v>
      </c>
      <c r="Y328" s="33">
        <f>IFERROR(VLOOKUP($C328, 'All Indicators - Breakdown'!$C:$GQ, Y$1, FALSE), " ")</f>
        <v>1</v>
      </c>
      <c r="Z328" s="33">
        <f>IFERROR(VLOOKUP($C328, 'All Indicators - Breakdown'!$C:$GQ, Z$1, FALSE), " ")</f>
        <v>1</v>
      </c>
      <c r="AA328" s="33">
        <f>IFERROR(VLOOKUP($C328, 'All Indicators - Breakdown'!$C:$GQ, AA$1, FALSE), " ")</f>
        <v>1</v>
      </c>
      <c r="AB328" s="33">
        <f>IFERROR(VLOOKUP($C328, 'All Indicators - Breakdown'!$C:$GQ, AB$1, FALSE), " ")</f>
        <v>3</v>
      </c>
      <c r="AC328" s="33">
        <f>IFERROR(VLOOKUP($C328, 'All Indicators - Breakdown'!$C:$GQ, AC$1, FALSE), " ")</f>
        <v>5</v>
      </c>
      <c r="AD328" s="33">
        <f>IFERROR(VLOOKUP($C328, 'All Indicators - Breakdown'!$C:$GQ, AD$1, FALSE), " ")</f>
        <v>2</v>
      </c>
      <c r="AE328" s="33">
        <f>IFERROR(VLOOKUP($C328, 'All Indicators - Breakdown'!$C:$HE, AE$1, FALSE), " ")</f>
        <v>4</v>
      </c>
      <c r="AF328" s="33">
        <f>IFERROR(VLOOKUP($C328, 'All Indicators - Breakdown'!$C:$HE, AF$1, FALSE), " ")</f>
        <v>3</v>
      </c>
      <c r="AG328" s="33">
        <f>IFERROR(VLOOKUP($C328, 'All Indicators - Breakdown'!$C:$HE, AG$1, FALSE), " ")</f>
        <v>4</v>
      </c>
      <c r="AH328" s="33">
        <f>IFERROR(VLOOKUP($C328, 'All Indicators - Breakdown'!$C:$HE, AH$1, FALSE), " ")</f>
        <v>4</v>
      </c>
      <c r="AI328" s="33">
        <f>IFERROR(VLOOKUP($C328, 'All Indicators - Breakdown'!$C:$HE, AI$1, FALSE), " ")</f>
        <v>4</v>
      </c>
      <c r="AJ328" s="33">
        <f>IFERROR(VLOOKUP($C328, 'All Indicators - Breakdown'!$C:$HZ, AJ$1, FALSE), " ")</f>
        <v>4</v>
      </c>
      <c r="AK328" s="33">
        <f>IFERROR(VLOOKUP($C328, 'All Indicators - Breakdown'!$C:$HZ, AK$1, FALSE), " ")</f>
        <v>3</v>
      </c>
      <c r="AL328" s="33">
        <f>IFERROR(VLOOKUP($C328, 'All Indicators - Breakdown'!$C:$HZ, AL$1, FALSE), " ")</f>
        <v>1</v>
      </c>
      <c r="AM328" s="33">
        <f>IFERROR(VLOOKUP($C328, 'All Indicators - Breakdown'!$C:$IU, AM$1, FALSE), " ")</f>
        <v>3</v>
      </c>
      <c r="AN328" s="33">
        <f>IFERROR(VLOOKUP($C328, 'All Indicators - Breakdown'!$C:$IU, AN$1, FALSE), " ")</f>
        <v>1</v>
      </c>
      <c r="AO328" s="33">
        <f>IFERROR(VLOOKUP($C328, 'All Indicators - Breakdown'!$C:$IU, AO$1, FALSE), " ")</f>
        <v>1</v>
      </c>
      <c r="AP328">
        <f t="shared" si="55"/>
        <v>5</v>
      </c>
      <c r="AQ328">
        <f t="shared" si="55"/>
        <v>5</v>
      </c>
      <c r="AR328">
        <f t="shared" si="55"/>
        <v>4</v>
      </c>
      <c r="AS328">
        <f t="shared" si="55"/>
        <v>4</v>
      </c>
      <c r="AT328">
        <f t="shared" si="55"/>
        <v>4</v>
      </c>
      <c r="AU328">
        <f t="shared" si="55"/>
        <v>4</v>
      </c>
      <c r="AV328">
        <f t="shared" si="55"/>
        <v>4</v>
      </c>
      <c r="AW328">
        <f t="shared" si="55"/>
        <v>4</v>
      </c>
      <c r="AX328">
        <f t="shared" si="55"/>
        <v>4</v>
      </c>
      <c r="AY328">
        <f t="shared" si="55"/>
        <v>4</v>
      </c>
      <c r="AZ328">
        <f t="shared" si="55"/>
        <v>4</v>
      </c>
      <c r="BA328">
        <f t="shared" si="55"/>
        <v>3</v>
      </c>
      <c r="BB328">
        <f t="shared" si="55"/>
        <v>3</v>
      </c>
      <c r="BC328">
        <f t="shared" si="55"/>
        <v>3</v>
      </c>
      <c r="BD328">
        <f t="shared" si="55"/>
        <v>3</v>
      </c>
      <c r="BE328">
        <f t="shared" si="55"/>
        <v>3</v>
      </c>
      <c r="BF328">
        <f t="shared" si="54"/>
        <v>3</v>
      </c>
      <c r="BG328">
        <f t="shared" si="54"/>
        <v>2</v>
      </c>
      <c r="BH328">
        <f t="shared" si="54"/>
        <v>2</v>
      </c>
      <c r="BI328">
        <f t="shared" si="54"/>
        <v>2</v>
      </c>
      <c r="BJ328">
        <f t="shared" si="54"/>
        <v>2</v>
      </c>
      <c r="BK328">
        <f t="shared" si="54"/>
        <v>2</v>
      </c>
      <c r="BL328">
        <f t="shared" si="54"/>
        <v>2</v>
      </c>
      <c r="BM328">
        <f t="shared" si="54"/>
        <v>2</v>
      </c>
      <c r="BN328">
        <f t="shared" si="54"/>
        <v>1</v>
      </c>
      <c r="BO328">
        <f t="shared" si="54"/>
        <v>1</v>
      </c>
      <c r="BP328">
        <f t="shared" si="54"/>
        <v>1</v>
      </c>
      <c r="BQ328">
        <f t="shared" si="54"/>
        <v>1</v>
      </c>
      <c r="BR328">
        <f t="shared" si="54"/>
        <v>1</v>
      </c>
      <c r="BS328">
        <f t="shared" si="54"/>
        <v>1</v>
      </c>
      <c r="BT328">
        <f t="shared" si="54"/>
        <v>1</v>
      </c>
      <c r="BU328">
        <f t="shared" si="51"/>
        <v>1</v>
      </c>
      <c r="BV328">
        <f t="shared" si="51"/>
        <v>1</v>
      </c>
      <c r="BW328">
        <f t="shared" si="51"/>
        <v>1</v>
      </c>
      <c r="BX328">
        <f t="shared" si="51"/>
        <v>1</v>
      </c>
      <c r="BY328">
        <f t="shared" si="51"/>
        <v>0</v>
      </c>
    </row>
    <row r="329" spans="1:77" ht="16.3" thickTop="1" thickBot="1" x14ac:dyDescent="0.3">
      <c r="A329" s="16" t="s">
        <v>808</v>
      </c>
      <c r="B329" s="16" t="s">
        <v>811</v>
      </c>
      <c r="C329" s="16" t="s">
        <v>812</v>
      </c>
      <c r="D329" s="10">
        <f>VLOOKUP(C329, Overview!C$3:D$403, 2, FALSE)</f>
        <v>4</v>
      </c>
      <c r="E329" s="34">
        <f t="shared" si="56"/>
        <v>4</v>
      </c>
      <c r="F329" s="33">
        <f>IFERROR(VLOOKUP($C329, 'All Indicators - Breakdown'!$C:$GQ, F$1, FALSE), " ")</f>
        <v>4</v>
      </c>
      <c r="G329" s="33">
        <f>IFERROR(VLOOKUP($C329, 'All Indicators - Breakdown'!$C:$GQ, G$1, FALSE), " ")</f>
        <v>5</v>
      </c>
      <c r="H329" s="33">
        <f>IFERROR(VLOOKUP($C329, 'All Indicators - Breakdown'!$C:$GQ, H$1, FALSE), " ")</f>
        <v>3</v>
      </c>
      <c r="I329" s="33">
        <f>IFERROR(VLOOKUP($C329, 'All Indicators - Breakdown'!$C:$GQ, I$1, FALSE), " ")</f>
        <v>3</v>
      </c>
      <c r="J329" s="33">
        <f>IFERROR(VLOOKUP($C329, 'All Indicators - Breakdown'!$C:$GQ, J$1, FALSE), " ")</f>
        <v>2</v>
      </c>
      <c r="K329" s="33">
        <f>IFERROR(VLOOKUP($C329, 'All Indicators - Breakdown'!$C:$GQ, K$1, FALSE), " ")</f>
        <v>2</v>
      </c>
      <c r="L329" s="33">
        <f>IFERROR(VLOOKUP($C329, 'All Indicators - Breakdown'!$C:$GQ, L$1, FALSE), " ")</f>
        <v>2</v>
      </c>
      <c r="M329" s="33">
        <f>IFERROR(VLOOKUP($C329, 'All Indicators - Breakdown'!$C:$GQ, M$1, FALSE), " ")</f>
        <v>2</v>
      </c>
      <c r="N329" s="33" t="str">
        <f>IFERROR(VLOOKUP($C329, 'All Indicators - Breakdown'!$C:$GQ, N$1, FALSE), " ")</f>
        <v>N/A</v>
      </c>
      <c r="O329" s="33">
        <f>IFERROR(VLOOKUP($C329, 'All Indicators - Breakdown'!$C:$GQ, O$1, FALSE), " ")</f>
        <v>3</v>
      </c>
      <c r="P329" s="33">
        <f>IFERROR(VLOOKUP($C329, 'All Indicators - Breakdown'!$C:$GQ, P$1, FALSE), " ")</f>
        <v>2</v>
      </c>
      <c r="Q329" s="33">
        <f>IFERROR(VLOOKUP($C329, 'All Indicators - Breakdown'!$C:$GQ, Q$1, FALSE), " ")</f>
        <v>1</v>
      </c>
      <c r="R329" s="33">
        <f>IFERROR(VLOOKUP($C329, 'All Indicators - Breakdown'!$C:$GQ, R$1, FALSE), " ")</f>
        <v>2</v>
      </c>
      <c r="S329" s="33">
        <f>IFERROR(VLOOKUP($C329, 'All Indicators - Breakdown'!$C:$GQ, S$1, FALSE), " ")</f>
        <v>4</v>
      </c>
      <c r="T329" s="33">
        <f>IFERROR(VLOOKUP($C329, 'All Indicators - Breakdown'!$C:$GQ, T$1, FALSE), " ")</f>
        <v>3</v>
      </c>
      <c r="U329" s="33">
        <f>IFERROR(VLOOKUP($C329, 'All Indicators - Breakdown'!$C:$GQ, U$1, FALSE), " ")</f>
        <v>5</v>
      </c>
      <c r="V329" s="33">
        <f>IFERROR(VLOOKUP($C329, 'All Indicators - Breakdown'!$C:$GQ, V$1, FALSE), " ")</f>
        <v>1</v>
      </c>
      <c r="W329" s="33">
        <f>IFERROR(VLOOKUP($C329, 'All Indicators - Breakdown'!$C:$GQ, W$1, FALSE), " ")</f>
        <v>4</v>
      </c>
      <c r="X329" s="33">
        <f>IFERROR(VLOOKUP($C329, 'All Indicators - Breakdown'!$C:$GQ, X$1, FALSE), " ")</f>
        <v>1</v>
      </c>
      <c r="Y329" s="33">
        <f>IFERROR(VLOOKUP($C329, 'All Indicators - Breakdown'!$C:$GQ, Y$1, FALSE), " ")</f>
        <v>4</v>
      </c>
      <c r="Z329" s="33">
        <f>IFERROR(VLOOKUP($C329, 'All Indicators - Breakdown'!$C:$GQ, Z$1, FALSE), " ")</f>
        <v>1</v>
      </c>
      <c r="AA329" s="33">
        <f>IFERROR(VLOOKUP($C329, 'All Indicators - Breakdown'!$C:$GQ, AA$1, FALSE), " ")</f>
        <v>1</v>
      </c>
      <c r="AB329" s="33">
        <f>IFERROR(VLOOKUP($C329, 'All Indicators - Breakdown'!$C:$GQ, AB$1, FALSE), " ")</f>
        <v>3</v>
      </c>
      <c r="AC329" s="33">
        <f>IFERROR(VLOOKUP($C329, 'All Indicators - Breakdown'!$C:$GQ, AC$1, FALSE), " ")</f>
        <v>5</v>
      </c>
      <c r="AD329" s="33">
        <f>IFERROR(VLOOKUP($C329, 'All Indicators - Breakdown'!$C:$GQ, AD$1, FALSE), " ")</f>
        <v>2</v>
      </c>
      <c r="AE329" s="33">
        <f>IFERROR(VLOOKUP($C329, 'All Indicators - Breakdown'!$C:$HE, AE$1, FALSE), " ")</f>
        <v>4</v>
      </c>
      <c r="AF329" s="33">
        <f>IFERROR(VLOOKUP($C329, 'All Indicators - Breakdown'!$C:$HE, AF$1, FALSE), " ")</f>
        <v>2</v>
      </c>
      <c r="AG329" s="33">
        <f>IFERROR(VLOOKUP($C329, 'All Indicators - Breakdown'!$C:$HE, AG$1, FALSE), " ")</f>
        <v>4</v>
      </c>
      <c r="AH329" s="33">
        <f>IFERROR(VLOOKUP($C329, 'All Indicators - Breakdown'!$C:$HE, AH$1, FALSE), " ")</f>
        <v>4</v>
      </c>
      <c r="AI329" s="33">
        <f>IFERROR(VLOOKUP($C329, 'All Indicators - Breakdown'!$C:$HE, AI$1, FALSE), " ")</f>
        <v>4</v>
      </c>
      <c r="AJ329" s="33">
        <f>IFERROR(VLOOKUP($C329, 'All Indicators - Breakdown'!$C:$HZ, AJ$1, FALSE), " ")</f>
        <v>5</v>
      </c>
      <c r="AK329" s="33">
        <f>IFERROR(VLOOKUP($C329, 'All Indicators - Breakdown'!$C:$HZ, AK$1, FALSE), " ")</f>
        <v>4</v>
      </c>
      <c r="AL329" s="33">
        <f>IFERROR(VLOOKUP($C329, 'All Indicators - Breakdown'!$C:$HZ, AL$1, FALSE), " ")</f>
        <v>1</v>
      </c>
      <c r="AM329" s="33">
        <f>IFERROR(VLOOKUP($C329, 'All Indicators - Breakdown'!$C:$IU, AM$1, FALSE), " ")</f>
        <v>1</v>
      </c>
      <c r="AN329" s="33">
        <f>IFERROR(VLOOKUP($C329, 'All Indicators - Breakdown'!$C:$IU, AN$1, FALSE), " ")</f>
        <v>1</v>
      </c>
      <c r="AO329" s="33">
        <f>IFERROR(VLOOKUP($C329, 'All Indicators - Breakdown'!$C:$IU, AO$1, FALSE), " ")</f>
        <v>1</v>
      </c>
      <c r="AP329">
        <f t="shared" si="55"/>
        <v>5</v>
      </c>
      <c r="AQ329">
        <f t="shared" si="55"/>
        <v>5</v>
      </c>
      <c r="AR329">
        <f t="shared" si="55"/>
        <v>5</v>
      </c>
      <c r="AS329">
        <f t="shared" si="55"/>
        <v>5</v>
      </c>
      <c r="AT329">
        <f t="shared" si="55"/>
        <v>4</v>
      </c>
      <c r="AU329">
        <f t="shared" si="55"/>
        <v>4</v>
      </c>
      <c r="AV329">
        <f t="shared" si="55"/>
        <v>4</v>
      </c>
      <c r="AW329">
        <f t="shared" si="55"/>
        <v>4</v>
      </c>
      <c r="AX329">
        <f t="shared" si="55"/>
        <v>4</v>
      </c>
      <c r="AY329">
        <f t="shared" si="55"/>
        <v>4</v>
      </c>
      <c r="AZ329">
        <f t="shared" si="55"/>
        <v>4</v>
      </c>
      <c r="BA329">
        <f t="shared" si="55"/>
        <v>4</v>
      </c>
      <c r="BB329">
        <f t="shared" si="55"/>
        <v>4</v>
      </c>
      <c r="BC329">
        <f t="shared" si="55"/>
        <v>3</v>
      </c>
      <c r="BD329">
        <f t="shared" si="55"/>
        <v>3</v>
      </c>
      <c r="BE329">
        <f t="shared" si="55"/>
        <v>3</v>
      </c>
      <c r="BF329">
        <f t="shared" si="54"/>
        <v>3</v>
      </c>
      <c r="BG329">
        <f t="shared" si="54"/>
        <v>3</v>
      </c>
      <c r="BH329">
        <f t="shared" si="54"/>
        <v>2</v>
      </c>
      <c r="BI329">
        <f t="shared" si="54"/>
        <v>2</v>
      </c>
      <c r="BJ329">
        <f t="shared" si="54"/>
        <v>2</v>
      </c>
      <c r="BK329">
        <f t="shared" si="54"/>
        <v>2</v>
      </c>
      <c r="BL329">
        <f t="shared" si="54"/>
        <v>2</v>
      </c>
      <c r="BM329">
        <f t="shared" si="54"/>
        <v>2</v>
      </c>
      <c r="BN329">
        <f t="shared" si="54"/>
        <v>2</v>
      </c>
      <c r="BO329">
        <f t="shared" si="54"/>
        <v>2</v>
      </c>
      <c r="BP329">
        <f t="shared" si="54"/>
        <v>1</v>
      </c>
      <c r="BQ329">
        <f t="shared" si="54"/>
        <v>1</v>
      </c>
      <c r="BR329">
        <f t="shared" si="54"/>
        <v>1</v>
      </c>
      <c r="BS329">
        <f t="shared" si="54"/>
        <v>1</v>
      </c>
      <c r="BT329">
        <f t="shared" si="54"/>
        <v>1</v>
      </c>
      <c r="BU329">
        <f t="shared" si="51"/>
        <v>1</v>
      </c>
      <c r="BV329">
        <f t="shared" si="51"/>
        <v>1</v>
      </c>
      <c r="BW329">
        <f t="shared" si="51"/>
        <v>1</v>
      </c>
      <c r="BX329">
        <f t="shared" si="51"/>
        <v>1</v>
      </c>
      <c r="BY329">
        <f t="shared" si="51"/>
        <v>0</v>
      </c>
    </row>
    <row r="330" spans="1:77" ht="16.3" thickTop="1" thickBot="1" x14ac:dyDescent="0.3">
      <c r="A330" s="16" t="s">
        <v>808</v>
      </c>
      <c r="B330" s="16" t="s">
        <v>813</v>
      </c>
      <c r="C330" s="16" t="s">
        <v>814</v>
      </c>
      <c r="D330" s="10">
        <f>VLOOKUP(C330, Overview!C$3:D$403, 2, FALSE)</f>
        <v>3</v>
      </c>
      <c r="E330" s="34">
        <f t="shared" si="56"/>
        <v>3.6</v>
      </c>
      <c r="F330" s="33">
        <f>IFERROR(VLOOKUP($C330, 'All Indicators - Breakdown'!$C:$GQ, F$1, FALSE), " ")</f>
        <v>4</v>
      </c>
      <c r="G330" s="33">
        <f>IFERROR(VLOOKUP($C330, 'All Indicators - Breakdown'!$C:$GQ, G$1, FALSE), " ")</f>
        <v>4</v>
      </c>
      <c r="H330" s="33">
        <f>IFERROR(VLOOKUP($C330, 'All Indicators - Breakdown'!$C:$GQ, H$1, FALSE), " ")</f>
        <v>3</v>
      </c>
      <c r="I330" s="33">
        <f>IFERROR(VLOOKUP($C330, 'All Indicators - Breakdown'!$C:$GQ, I$1, FALSE), " ")</f>
        <v>3</v>
      </c>
      <c r="J330" s="33">
        <f>IFERROR(VLOOKUP($C330, 'All Indicators - Breakdown'!$C:$GQ, J$1, FALSE), " ")</f>
        <v>2</v>
      </c>
      <c r="K330" s="33">
        <f>IFERROR(VLOOKUP($C330, 'All Indicators - Breakdown'!$C:$GQ, K$1, FALSE), " ")</f>
        <v>1</v>
      </c>
      <c r="L330" s="33">
        <f>IFERROR(VLOOKUP($C330, 'All Indicators - Breakdown'!$C:$GQ, L$1, FALSE), " ")</f>
        <v>1</v>
      </c>
      <c r="M330" s="33">
        <f>IFERROR(VLOOKUP($C330, 'All Indicators - Breakdown'!$C:$GQ, M$1, FALSE), " ")</f>
        <v>2</v>
      </c>
      <c r="N330" s="33" t="str">
        <f>IFERROR(VLOOKUP($C330, 'All Indicators - Breakdown'!$C:$GQ, N$1, FALSE), " ")</f>
        <v>N/A</v>
      </c>
      <c r="O330" s="33">
        <f>IFERROR(VLOOKUP($C330, 'All Indicators - Breakdown'!$C:$GQ, O$1, FALSE), " ")</f>
        <v>2</v>
      </c>
      <c r="P330" s="33">
        <f>IFERROR(VLOOKUP($C330, 'All Indicators - Breakdown'!$C:$GQ, P$1, FALSE), " ")</f>
        <v>2</v>
      </c>
      <c r="Q330" s="33">
        <f>IFERROR(VLOOKUP($C330, 'All Indicators - Breakdown'!$C:$GQ, Q$1, FALSE), " ")</f>
        <v>1</v>
      </c>
      <c r="R330" s="33">
        <f>IFERROR(VLOOKUP($C330, 'All Indicators - Breakdown'!$C:$GQ, R$1, FALSE), " ")</f>
        <v>2</v>
      </c>
      <c r="S330" s="33">
        <f>IFERROR(VLOOKUP($C330, 'All Indicators - Breakdown'!$C:$GQ, S$1, FALSE), " ")</f>
        <v>4</v>
      </c>
      <c r="T330" s="33">
        <f>IFERROR(VLOOKUP($C330, 'All Indicators - Breakdown'!$C:$GQ, T$1, FALSE), " ")</f>
        <v>3</v>
      </c>
      <c r="U330" s="33">
        <f>IFERROR(VLOOKUP($C330, 'All Indicators - Breakdown'!$C:$GQ, U$1, FALSE), " ")</f>
        <v>3</v>
      </c>
      <c r="V330" s="33">
        <f>IFERROR(VLOOKUP($C330, 'All Indicators - Breakdown'!$C:$GQ, V$1, FALSE), " ")</f>
        <v>1</v>
      </c>
      <c r="W330" s="33">
        <f>IFERROR(VLOOKUP($C330, 'All Indicators - Breakdown'!$C:$GQ, W$1, FALSE), " ")</f>
        <v>4</v>
      </c>
      <c r="X330" s="33">
        <f>IFERROR(VLOOKUP($C330, 'All Indicators - Breakdown'!$C:$GQ, X$1, FALSE), " ")</f>
        <v>1</v>
      </c>
      <c r="Y330" s="33">
        <f>IFERROR(VLOOKUP($C330, 'All Indicators - Breakdown'!$C:$GQ, Y$1, FALSE), " ")</f>
        <v>4</v>
      </c>
      <c r="Z330" s="33">
        <f>IFERROR(VLOOKUP($C330, 'All Indicators - Breakdown'!$C:$GQ, Z$1, FALSE), " ")</f>
        <v>1</v>
      </c>
      <c r="AA330" s="33">
        <f>IFERROR(VLOOKUP($C330, 'All Indicators - Breakdown'!$C:$GQ, AA$1, FALSE), " ")</f>
        <v>1</v>
      </c>
      <c r="AB330" s="33">
        <f>IFERROR(VLOOKUP($C330, 'All Indicators - Breakdown'!$C:$GQ, AB$1, FALSE), " ")</f>
        <v>3</v>
      </c>
      <c r="AC330" s="33">
        <f>IFERROR(VLOOKUP($C330, 'All Indicators - Breakdown'!$C:$GQ, AC$1, FALSE), " ")</f>
        <v>5</v>
      </c>
      <c r="AD330" s="33">
        <f>IFERROR(VLOOKUP($C330, 'All Indicators - Breakdown'!$C:$GQ, AD$1, FALSE), " ")</f>
        <v>2</v>
      </c>
      <c r="AE330" s="33">
        <f>IFERROR(VLOOKUP($C330, 'All Indicators - Breakdown'!$C:$HE, AE$1, FALSE), " ")</f>
        <v>4</v>
      </c>
      <c r="AF330" s="33">
        <f>IFERROR(VLOOKUP($C330, 'All Indicators - Breakdown'!$C:$HE, AF$1, FALSE), " ")</f>
        <v>2</v>
      </c>
      <c r="AG330" s="33">
        <f>IFERROR(VLOOKUP($C330, 'All Indicators - Breakdown'!$C:$HE, AG$1, FALSE), " ")</f>
        <v>4</v>
      </c>
      <c r="AH330" s="33">
        <f>IFERROR(VLOOKUP($C330, 'All Indicators - Breakdown'!$C:$HE, AH$1, FALSE), " ")</f>
        <v>4</v>
      </c>
      <c r="AI330" s="33">
        <f>IFERROR(VLOOKUP($C330, 'All Indicators - Breakdown'!$C:$HE, AI$1, FALSE), " ")</f>
        <v>4</v>
      </c>
      <c r="AJ330" s="33">
        <f>IFERROR(VLOOKUP($C330, 'All Indicators - Breakdown'!$C:$HZ, AJ$1, FALSE), " ")</f>
        <v>3</v>
      </c>
      <c r="AK330" s="33">
        <f>IFERROR(VLOOKUP($C330, 'All Indicators - Breakdown'!$C:$HZ, AK$1, FALSE), " ")</f>
        <v>3</v>
      </c>
      <c r="AL330" s="33">
        <f>IFERROR(VLOOKUP($C330, 'All Indicators - Breakdown'!$C:$HZ, AL$1, FALSE), " ")</f>
        <v>1</v>
      </c>
      <c r="AM330" s="33">
        <f>IFERROR(VLOOKUP($C330, 'All Indicators - Breakdown'!$C:$IU, AM$1, FALSE), " ")</f>
        <v>1</v>
      </c>
      <c r="AN330" s="33">
        <f>IFERROR(VLOOKUP($C330, 'All Indicators - Breakdown'!$C:$IU, AN$1, FALSE), " ")</f>
        <v>1</v>
      </c>
      <c r="AO330" s="33">
        <f>IFERROR(VLOOKUP($C330, 'All Indicators - Breakdown'!$C:$IU, AO$1, FALSE), " ")</f>
        <v>1</v>
      </c>
      <c r="AP330">
        <f t="shared" si="55"/>
        <v>5</v>
      </c>
      <c r="AQ330">
        <f t="shared" si="55"/>
        <v>4</v>
      </c>
      <c r="AR330">
        <f t="shared" si="55"/>
        <v>4</v>
      </c>
      <c r="AS330">
        <f t="shared" si="55"/>
        <v>4</v>
      </c>
      <c r="AT330">
        <f t="shared" si="55"/>
        <v>4</v>
      </c>
      <c r="AU330">
        <f t="shared" si="55"/>
        <v>4</v>
      </c>
      <c r="AV330">
        <f t="shared" si="55"/>
        <v>4</v>
      </c>
      <c r="AW330">
        <f t="shared" si="55"/>
        <v>4</v>
      </c>
      <c r="AX330">
        <f t="shared" si="55"/>
        <v>4</v>
      </c>
      <c r="AY330">
        <f t="shared" si="55"/>
        <v>4</v>
      </c>
      <c r="AZ330">
        <f t="shared" si="55"/>
        <v>3</v>
      </c>
      <c r="BA330">
        <f t="shared" si="55"/>
        <v>3</v>
      </c>
      <c r="BB330">
        <f t="shared" si="55"/>
        <v>3</v>
      </c>
      <c r="BC330">
        <f t="shared" si="55"/>
        <v>3</v>
      </c>
      <c r="BD330">
        <f t="shared" si="55"/>
        <v>3</v>
      </c>
      <c r="BE330">
        <f t="shared" si="55"/>
        <v>3</v>
      </c>
      <c r="BF330">
        <f t="shared" si="54"/>
        <v>3</v>
      </c>
      <c r="BG330">
        <f t="shared" si="54"/>
        <v>2</v>
      </c>
      <c r="BH330">
        <f t="shared" si="54"/>
        <v>2</v>
      </c>
      <c r="BI330">
        <f t="shared" si="54"/>
        <v>2</v>
      </c>
      <c r="BJ330">
        <f t="shared" si="54"/>
        <v>2</v>
      </c>
      <c r="BK330">
        <f t="shared" si="54"/>
        <v>2</v>
      </c>
      <c r="BL330">
        <f t="shared" si="54"/>
        <v>2</v>
      </c>
      <c r="BM330">
        <f t="shared" si="54"/>
        <v>2</v>
      </c>
      <c r="BN330">
        <f t="shared" si="54"/>
        <v>1</v>
      </c>
      <c r="BO330">
        <f t="shared" si="54"/>
        <v>1</v>
      </c>
      <c r="BP330">
        <f t="shared" si="54"/>
        <v>1</v>
      </c>
      <c r="BQ330">
        <f t="shared" si="54"/>
        <v>1</v>
      </c>
      <c r="BR330">
        <f t="shared" si="54"/>
        <v>1</v>
      </c>
      <c r="BS330">
        <f t="shared" si="54"/>
        <v>1</v>
      </c>
      <c r="BT330">
        <f t="shared" si="54"/>
        <v>1</v>
      </c>
      <c r="BU330">
        <f t="shared" si="51"/>
        <v>1</v>
      </c>
      <c r="BV330">
        <f t="shared" si="51"/>
        <v>1</v>
      </c>
      <c r="BW330">
        <f t="shared" si="51"/>
        <v>1</v>
      </c>
      <c r="BX330">
        <f t="shared" si="51"/>
        <v>1</v>
      </c>
      <c r="BY330">
        <f t="shared" si="51"/>
        <v>0</v>
      </c>
    </row>
    <row r="331" spans="1:77" ht="16.3" thickTop="1" thickBot="1" x14ac:dyDescent="0.3">
      <c r="A331" s="16" t="s">
        <v>808</v>
      </c>
      <c r="B331" s="16" t="s">
        <v>815</v>
      </c>
      <c r="C331" s="16" t="s">
        <v>816</v>
      </c>
      <c r="D331" s="10">
        <f>VLOOKUP(C331, Overview!C$3:D$403, 2, FALSE)</f>
        <v>3</v>
      </c>
      <c r="E331" s="34">
        <f t="shared" si="56"/>
        <v>3.9</v>
      </c>
      <c r="F331" s="33">
        <f>IFERROR(VLOOKUP($C331, 'All Indicators - Breakdown'!$C:$GQ, F$1, FALSE), " ")</f>
        <v>4</v>
      </c>
      <c r="G331" s="33">
        <f>IFERROR(VLOOKUP($C331, 'All Indicators - Breakdown'!$C:$GQ, G$1, FALSE), " ")</f>
        <v>5</v>
      </c>
      <c r="H331" s="33">
        <f>IFERROR(VLOOKUP($C331, 'All Indicators - Breakdown'!$C:$GQ, H$1, FALSE), " ")</f>
        <v>3</v>
      </c>
      <c r="I331" s="33">
        <f>IFERROR(VLOOKUP($C331, 'All Indicators - Breakdown'!$C:$GQ, I$1, FALSE), " ")</f>
        <v>3</v>
      </c>
      <c r="J331" s="33">
        <f>IFERROR(VLOOKUP($C331, 'All Indicators - Breakdown'!$C:$GQ, J$1, FALSE), " ")</f>
        <v>2</v>
      </c>
      <c r="K331" s="33">
        <f>IFERROR(VLOOKUP($C331, 'All Indicators - Breakdown'!$C:$GQ, K$1, FALSE), " ")</f>
        <v>1</v>
      </c>
      <c r="L331" s="33">
        <f>IFERROR(VLOOKUP($C331, 'All Indicators - Breakdown'!$C:$GQ, L$1, FALSE), " ")</f>
        <v>1</v>
      </c>
      <c r="M331" s="33">
        <f>IFERROR(VLOOKUP($C331, 'All Indicators - Breakdown'!$C:$GQ, M$1, FALSE), " ")</f>
        <v>1</v>
      </c>
      <c r="N331" s="33" t="str">
        <f>IFERROR(VLOOKUP($C331, 'All Indicators - Breakdown'!$C:$GQ, N$1, FALSE), " ")</f>
        <v>N/A</v>
      </c>
      <c r="O331" s="33">
        <f>IFERROR(VLOOKUP($C331, 'All Indicators - Breakdown'!$C:$GQ, O$1, FALSE), " ")</f>
        <v>1</v>
      </c>
      <c r="P331" s="33">
        <f>IFERROR(VLOOKUP($C331, 'All Indicators - Breakdown'!$C:$GQ, P$1, FALSE), " ")</f>
        <v>2</v>
      </c>
      <c r="Q331" s="33">
        <f>IFERROR(VLOOKUP($C331, 'All Indicators - Breakdown'!$C:$GQ, Q$1, FALSE), " ")</f>
        <v>1</v>
      </c>
      <c r="R331" s="33">
        <f>IFERROR(VLOOKUP($C331, 'All Indicators - Breakdown'!$C:$GQ, R$1, FALSE), " ")</f>
        <v>2</v>
      </c>
      <c r="S331" s="33">
        <f>IFERROR(VLOOKUP($C331, 'All Indicators - Breakdown'!$C:$GQ, S$1, FALSE), " ")</f>
        <v>4</v>
      </c>
      <c r="T331" s="33">
        <f>IFERROR(VLOOKUP($C331, 'All Indicators - Breakdown'!$C:$GQ, T$1, FALSE), " ")</f>
        <v>3</v>
      </c>
      <c r="U331" s="33">
        <f>IFERROR(VLOOKUP($C331, 'All Indicators - Breakdown'!$C:$GQ, U$1, FALSE), " ")</f>
        <v>5</v>
      </c>
      <c r="V331" s="33">
        <f>IFERROR(VLOOKUP($C331, 'All Indicators - Breakdown'!$C:$GQ, V$1, FALSE), " ")</f>
        <v>1</v>
      </c>
      <c r="W331" s="33">
        <f>IFERROR(VLOOKUP($C331, 'All Indicators - Breakdown'!$C:$GQ, W$1, FALSE), " ")</f>
        <v>4</v>
      </c>
      <c r="X331" s="33">
        <f>IFERROR(VLOOKUP($C331, 'All Indicators - Breakdown'!$C:$GQ, X$1, FALSE), " ")</f>
        <v>1</v>
      </c>
      <c r="Y331" s="33">
        <f>IFERROR(VLOOKUP($C331, 'All Indicators - Breakdown'!$C:$GQ, Y$1, FALSE), " ")</f>
        <v>1</v>
      </c>
      <c r="Z331" s="33">
        <f>IFERROR(VLOOKUP($C331, 'All Indicators - Breakdown'!$C:$GQ, Z$1, FALSE), " ")</f>
        <v>1</v>
      </c>
      <c r="AA331" s="33">
        <f>IFERROR(VLOOKUP($C331, 'All Indicators - Breakdown'!$C:$GQ, AA$1, FALSE), " ")</f>
        <v>1</v>
      </c>
      <c r="AB331" s="33">
        <f>IFERROR(VLOOKUP($C331, 'All Indicators - Breakdown'!$C:$GQ, AB$1, FALSE), " ")</f>
        <v>3</v>
      </c>
      <c r="AC331" s="33">
        <f>IFERROR(VLOOKUP($C331, 'All Indicators - Breakdown'!$C:$GQ, AC$1, FALSE), " ")</f>
        <v>5</v>
      </c>
      <c r="AD331" s="33">
        <f>IFERROR(VLOOKUP($C331, 'All Indicators - Breakdown'!$C:$GQ, AD$1, FALSE), " ")</f>
        <v>2</v>
      </c>
      <c r="AE331" s="33">
        <f>IFERROR(VLOOKUP($C331, 'All Indicators - Breakdown'!$C:$HE, AE$1, FALSE), " ")</f>
        <v>4</v>
      </c>
      <c r="AF331" s="33">
        <f>IFERROR(VLOOKUP($C331, 'All Indicators - Breakdown'!$C:$HE, AF$1, FALSE), " ")</f>
        <v>3</v>
      </c>
      <c r="AG331" s="33">
        <f>IFERROR(VLOOKUP($C331, 'All Indicators - Breakdown'!$C:$HE, AG$1, FALSE), " ")</f>
        <v>4</v>
      </c>
      <c r="AH331" s="33">
        <f>IFERROR(VLOOKUP($C331, 'All Indicators - Breakdown'!$C:$HE, AH$1, FALSE), " ")</f>
        <v>4</v>
      </c>
      <c r="AI331" s="33">
        <f>IFERROR(VLOOKUP($C331, 'All Indicators - Breakdown'!$C:$HE, AI$1, FALSE), " ")</f>
        <v>4</v>
      </c>
      <c r="AJ331" s="33">
        <f>IFERROR(VLOOKUP($C331, 'All Indicators - Breakdown'!$C:$HZ, AJ$1, FALSE), " ")</f>
        <v>5</v>
      </c>
      <c r="AK331" s="33">
        <f>IFERROR(VLOOKUP($C331, 'All Indicators - Breakdown'!$C:$HZ, AK$1, FALSE), " ")</f>
        <v>4</v>
      </c>
      <c r="AL331" s="33">
        <f>IFERROR(VLOOKUP($C331, 'All Indicators - Breakdown'!$C:$HZ, AL$1, FALSE), " ")</f>
        <v>1</v>
      </c>
      <c r="AM331" s="33">
        <f>IFERROR(VLOOKUP($C331, 'All Indicators - Breakdown'!$C:$IU, AM$1, FALSE), " ")</f>
        <v>1</v>
      </c>
      <c r="AN331" s="33">
        <f>IFERROR(VLOOKUP($C331, 'All Indicators - Breakdown'!$C:$IU, AN$1, FALSE), " ")</f>
        <v>1</v>
      </c>
      <c r="AO331" s="33">
        <f>IFERROR(VLOOKUP($C331, 'All Indicators - Breakdown'!$C:$IU, AO$1, FALSE), " ")</f>
        <v>1</v>
      </c>
      <c r="AP331">
        <f t="shared" si="55"/>
        <v>5</v>
      </c>
      <c r="AQ331">
        <f t="shared" si="55"/>
        <v>5</v>
      </c>
      <c r="AR331">
        <f t="shared" si="55"/>
        <v>5</v>
      </c>
      <c r="AS331">
        <f t="shared" si="55"/>
        <v>5</v>
      </c>
      <c r="AT331">
        <f t="shared" si="55"/>
        <v>4</v>
      </c>
      <c r="AU331">
        <f t="shared" si="55"/>
        <v>4</v>
      </c>
      <c r="AV331">
        <f t="shared" si="55"/>
        <v>4</v>
      </c>
      <c r="AW331">
        <f t="shared" si="55"/>
        <v>4</v>
      </c>
      <c r="AX331">
        <f t="shared" si="55"/>
        <v>4</v>
      </c>
      <c r="AY331">
        <f t="shared" si="55"/>
        <v>4</v>
      </c>
      <c r="AZ331">
        <f t="shared" si="55"/>
        <v>4</v>
      </c>
      <c r="BA331">
        <f t="shared" si="55"/>
        <v>4</v>
      </c>
      <c r="BB331">
        <f t="shared" si="55"/>
        <v>3</v>
      </c>
      <c r="BC331">
        <f t="shared" si="55"/>
        <v>3</v>
      </c>
      <c r="BD331">
        <f t="shared" si="55"/>
        <v>3</v>
      </c>
      <c r="BE331">
        <f t="shared" ref="BE331:BT346" si="57">IFERROR(LARGE($F331:$AO331, BE$1), 0)</f>
        <v>3</v>
      </c>
      <c r="BF331">
        <f t="shared" si="57"/>
        <v>3</v>
      </c>
      <c r="BG331">
        <f t="shared" si="57"/>
        <v>2</v>
      </c>
      <c r="BH331">
        <f t="shared" si="57"/>
        <v>2</v>
      </c>
      <c r="BI331">
        <f t="shared" si="57"/>
        <v>2</v>
      </c>
      <c r="BJ331">
        <f t="shared" si="57"/>
        <v>2</v>
      </c>
      <c r="BK331">
        <f t="shared" si="57"/>
        <v>1</v>
      </c>
      <c r="BL331">
        <f t="shared" si="57"/>
        <v>1</v>
      </c>
      <c r="BM331">
        <f t="shared" si="57"/>
        <v>1</v>
      </c>
      <c r="BN331">
        <f t="shared" si="57"/>
        <v>1</v>
      </c>
      <c r="BO331">
        <f t="shared" si="57"/>
        <v>1</v>
      </c>
      <c r="BP331">
        <f t="shared" si="57"/>
        <v>1</v>
      </c>
      <c r="BQ331">
        <f t="shared" si="57"/>
        <v>1</v>
      </c>
      <c r="BR331">
        <f t="shared" si="57"/>
        <v>1</v>
      </c>
      <c r="BS331">
        <f t="shared" si="57"/>
        <v>1</v>
      </c>
      <c r="BT331">
        <f t="shared" si="57"/>
        <v>1</v>
      </c>
      <c r="BU331">
        <f t="shared" si="51"/>
        <v>1</v>
      </c>
      <c r="BV331">
        <f t="shared" si="51"/>
        <v>1</v>
      </c>
      <c r="BW331">
        <f t="shared" si="51"/>
        <v>1</v>
      </c>
      <c r="BX331">
        <f t="shared" si="51"/>
        <v>1</v>
      </c>
      <c r="BY331">
        <f t="shared" si="51"/>
        <v>0</v>
      </c>
    </row>
    <row r="332" spans="1:77" ht="16.3" thickTop="1" thickBot="1" x14ac:dyDescent="0.3">
      <c r="A332" s="16" t="s">
        <v>808</v>
      </c>
      <c r="B332" s="16" t="s">
        <v>817</v>
      </c>
      <c r="C332" s="16" t="s">
        <v>818</v>
      </c>
      <c r="D332" s="10">
        <f>VLOOKUP(C332, Overview!C$3:D$403, 2, FALSE)</f>
        <v>3</v>
      </c>
      <c r="E332" s="34">
        <f t="shared" si="56"/>
        <v>4</v>
      </c>
      <c r="F332" s="33">
        <f>IFERROR(VLOOKUP($C332, 'All Indicators - Breakdown'!$C:$GQ, F$1, FALSE), " ")</f>
        <v>4</v>
      </c>
      <c r="G332" s="33">
        <f>IFERROR(VLOOKUP($C332, 'All Indicators - Breakdown'!$C:$GQ, G$1, FALSE), " ")</f>
        <v>5</v>
      </c>
      <c r="H332" s="33">
        <f>IFERROR(VLOOKUP($C332, 'All Indicators - Breakdown'!$C:$GQ, H$1, FALSE), " ")</f>
        <v>4</v>
      </c>
      <c r="I332" s="33">
        <f>IFERROR(VLOOKUP($C332, 'All Indicators - Breakdown'!$C:$GQ, I$1, FALSE), " ")</f>
        <v>3</v>
      </c>
      <c r="J332" s="33">
        <f>IFERROR(VLOOKUP($C332, 'All Indicators - Breakdown'!$C:$GQ, J$1, FALSE), " ")</f>
        <v>2</v>
      </c>
      <c r="K332" s="33">
        <f>IFERROR(VLOOKUP($C332, 'All Indicators - Breakdown'!$C:$GQ, K$1, FALSE), " ")</f>
        <v>1</v>
      </c>
      <c r="L332" s="33">
        <f>IFERROR(VLOOKUP($C332, 'All Indicators - Breakdown'!$C:$GQ, L$1, FALSE), " ")</f>
        <v>1</v>
      </c>
      <c r="M332" s="33">
        <f>IFERROR(VLOOKUP($C332, 'All Indicators - Breakdown'!$C:$GQ, M$1, FALSE), " ")</f>
        <v>2</v>
      </c>
      <c r="N332" s="33" t="str">
        <f>IFERROR(VLOOKUP($C332, 'All Indicators - Breakdown'!$C:$GQ, N$1, FALSE), " ")</f>
        <v>N/A</v>
      </c>
      <c r="O332" s="33">
        <f>IFERROR(VLOOKUP($C332, 'All Indicators - Breakdown'!$C:$GQ, O$1, FALSE), " ")</f>
        <v>1</v>
      </c>
      <c r="P332" s="33">
        <f>IFERROR(VLOOKUP($C332, 'All Indicators - Breakdown'!$C:$GQ, P$1, FALSE), " ")</f>
        <v>2</v>
      </c>
      <c r="Q332" s="33">
        <f>IFERROR(VLOOKUP($C332, 'All Indicators - Breakdown'!$C:$GQ, Q$1, FALSE), " ")</f>
        <v>1</v>
      </c>
      <c r="R332" s="33">
        <f>IFERROR(VLOOKUP($C332, 'All Indicators - Breakdown'!$C:$GQ, R$1, FALSE), " ")</f>
        <v>2</v>
      </c>
      <c r="S332" s="33">
        <f>IFERROR(VLOOKUP($C332, 'All Indicators - Breakdown'!$C:$GQ, S$1, FALSE), " ")</f>
        <v>4</v>
      </c>
      <c r="T332" s="33">
        <f>IFERROR(VLOOKUP($C332, 'All Indicators - Breakdown'!$C:$GQ, T$1, FALSE), " ")</f>
        <v>3</v>
      </c>
      <c r="U332" s="33">
        <f>IFERROR(VLOOKUP($C332, 'All Indicators - Breakdown'!$C:$GQ, U$1, FALSE), " ")</f>
        <v>5</v>
      </c>
      <c r="V332" s="33">
        <f>IFERROR(VLOOKUP($C332, 'All Indicators - Breakdown'!$C:$GQ, V$1, FALSE), " ")</f>
        <v>1</v>
      </c>
      <c r="W332" s="33">
        <f>IFERROR(VLOOKUP($C332, 'All Indicators - Breakdown'!$C:$GQ, W$1, FALSE), " ")</f>
        <v>4</v>
      </c>
      <c r="X332" s="33">
        <f>IFERROR(VLOOKUP($C332, 'All Indicators - Breakdown'!$C:$GQ, X$1, FALSE), " ")</f>
        <v>1</v>
      </c>
      <c r="Y332" s="33">
        <f>IFERROR(VLOOKUP($C332, 'All Indicators - Breakdown'!$C:$GQ, Y$1, FALSE), " ")</f>
        <v>1</v>
      </c>
      <c r="Z332" s="33">
        <f>IFERROR(VLOOKUP($C332, 'All Indicators - Breakdown'!$C:$GQ, Z$1, FALSE), " ")</f>
        <v>1</v>
      </c>
      <c r="AA332" s="33">
        <f>IFERROR(VLOOKUP($C332, 'All Indicators - Breakdown'!$C:$GQ, AA$1, FALSE), " ")</f>
        <v>1</v>
      </c>
      <c r="AB332" s="33">
        <f>IFERROR(VLOOKUP($C332, 'All Indicators - Breakdown'!$C:$GQ, AB$1, FALSE), " ")</f>
        <v>3</v>
      </c>
      <c r="AC332" s="33">
        <f>IFERROR(VLOOKUP($C332, 'All Indicators - Breakdown'!$C:$GQ, AC$1, FALSE), " ")</f>
        <v>5</v>
      </c>
      <c r="AD332" s="33">
        <f>IFERROR(VLOOKUP($C332, 'All Indicators - Breakdown'!$C:$GQ, AD$1, FALSE), " ")</f>
        <v>2</v>
      </c>
      <c r="AE332" s="33">
        <f>IFERROR(VLOOKUP($C332, 'All Indicators - Breakdown'!$C:$HE, AE$1, FALSE), " ")</f>
        <v>4</v>
      </c>
      <c r="AF332" s="33">
        <f>IFERROR(VLOOKUP($C332, 'All Indicators - Breakdown'!$C:$HE, AF$1, FALSE), " ")</f>
        <v>3</v>
      </c>
      <c r="AG332" s="33">
        <f>IFERROR(VLOOKUP($C332, 'All Indicators - Breakdown'!$C:$HE, AG$1, FALSE), " ")</f>
        <v>4</v>
      </c>
      <c r="AH332" s="33">
        <f>IFERROR(VLOOKUP($C332, 'All Indicators - Breakdown'!$C:$HE, AH$1, FALSE), " ")</f>
        <v>4</v>
      </c>
      <c r="AI332" s="33">
        <f>IFERROR(VLOOKUP($C332, 'All Indicators - Breakdown'!$C:$HE, AI$1, FALSE), " ")</f>
        <v>4</v>
      </c>
      <c r="AJ332" s="33">
        <f>IFERROR(VLOOKUP($C332, 'All Indicators - Breakdown'!$C:$HZ, AJ$1, FALSE), " ")</f>
        <v>5</v>
      </c>
      <c r="AK332" s="33">
        <f>IFERROR(VLOOKUP($C332, 'All Indicators - Breakdown'!$C:$HZ, AK$1, FALSE), " ")</f>
        <v>4</v>
      </c>
      <c r="AL332" s="33">
        <f>IFERROR(VLOOKUP($C332, 'All Indicators - Breakdown'!$C:$HZ, AL$1, FALSE), " ")</f>
        <v>1</v>
      </c>
      <c r="AM332" s="33">
        <f>IFERROR(VLOOKUP($C332, 'All Indicators - Breakdown'!$C:$IU, AM$1, FALSE), " ")</f>
        <v>2</v>
      </c>
      <c r="AN332" s="33">
        <f>IFERROR(VLOOKUP($C332, 'All Indicators - Breakdown'!$C:$IU, AN$1, FALSE), " ")</f>
        <v>1</v>
      </c>
      <c r="AO332" s="33">
        <f>IFERROR(VLOOKUP($C332, 'All Indicators - Breakdown'!$C:$IU, AO$1, FALSE), " ")</f>
        <v>1</v>
      </c>
      <c r="AP332">
        <f t="shared" ref="AP332:BE347" si="58">IFERROR(LARGE($F332:$AO332, AP$1), 0)</f>
        <v>5</v>
      </c>
      <c r="AQ332">
        <f t="shared" si="58"/>
        <v>5</v>
      </c>
      <c r="AR332">
        <f t="shared" si="58"/>
        <v>5</v>
      </c>
      <c r="AS332">
        <f t="shared" si="58"/>
        <v>5</v>
      </c>
      <c r="AT332">
        <f t="shared" si="58"/>
        <v>4</v>
      </c>
      <c r="AU332">
        <f t="shared" si="58"/>
        <v>4</v>
      </c>
      <c r="AV332">
        <f t="shared" si="58"/>
        <v>4</v>
      </c>
      <c r="AW332">
        <f t="shared" si="58"/>
        <v>4</v>
      </c>
      <c r="AX332">
        <f t="shared" si="58"/>
        <v>4</v>
      </c>
      <c r="AY332">
        <f t="shared" si="58"/>
        <v>4</v>
      </c>
      <c r="AZ332">
        <f t="shared" si="58"/>
        <v>4</v>
      </c>
      <c r="BA332">
        <f t="shared" si="58"/>
        <v>4</v>
      </c>
      <c r="BB332">
        <f t="shared" si="58"/>
        <v>4</v>
      </c>
      <c r="BC332">
        <f t="shared" si="58"/>
        <v>3</v>
      </c>
      <c r="BD332">
        <f t="shared" si="58"/>
        <v>3</v>
      </c>
      <c r="BE332">
        <f t="shared" si="58"/>
        <v>3</v>
      </c>
      <c r="BF332">
        <f t="shared" si="57"/>
        <v>3</v>
      </c>
      <c r="BG332">
        <f t="shared" si="57"/>
        <v>2</v>
      </c>
      <c r="BH332">
        <f t="shared" si="57"/>
        <v>2</v>
      </c>
      <c r="BI332">
        <f t="shared" si="57"/>
        <v>2</v>
      </c>
      <c r="BJ332">
        <f t="shared" si="57"/>
        <v>2</v>
      </c>
      <c r="BK332">
        <f t="shared" si="57"/>
        <v>2</v>
      </c>
      <c r="BL332">
        <f t="shared" si="57"/>
        <v>2</v>
      </c>
      <c r="BM332">
        <f t="shared" si="57"/>
        <v>1</v>
      </c>
      <c r="BN332">
        <f t="shared" si="57"/>
        <v>1</v>
      </c>
      <c r="BO332">
        <f t="shared" si="57"/>
        <v>1</v>
      </c>
      <c r="BP332">
        <f t="shared" si="57"/>
        <v>1</v>
      </c>
      <c r="BQ332">
        <f t="shared" si="57"/>
        <v>1</v>
      </c>
      <c r="BR332">
        <f t="shared" si="57"/>
        <v>1</v>
      </c>
      <c r="BS332">
        <f t="shared" si="57"/>
        <v>1</v>
      </c>
      <c r="BT332">
        <f t="shared" si="57"/>
        <v>1</v>
      </c>
      <c r="BU332">
        <f t="shared" si="51"/>
        <v>1</v>
      </c>
      <c r="BV332">
        <f t="shared" si="51"/>
        <v>1</v>
      </c>
      <c r="BW332">
        <f t="shared" si="51"/>
        <v>1</v>
      </c>
      <c r="BX332">
        <f t="shared" si="51"/>
        <v>1</v>
      </c>
      <c r="BY332">
        <f t="shared" si="51"/>
        <v>0</v>
      </c>
    </row>
    <row r="333" spans="1:77" ht="16.3" thickTop="1" thickBot="1" x14ac:dyDescent="0.3">
      <c r="A333" s="16" t="s">
        <v>808</v>
      </c>
      <c r="B333" s="16" t="s">
        <v>819</v>
      </c>
      <c r="C333" s="16" t="s">
        <v>820</v>
      </c>
      <c r="D333" s="10">
        <f>VLOOKUP(C333, Overview!C$3:D$403, 2, FALSE)</f>
        <v>3</v>
      </c>
      <c r="E333" s="34">
        <f t="shared" si="56"/>
        <v>3.8</v>
      </c>
      <c r="F333" s="33">
        <f>IFERROR(VLOOKUP($C333, 'All Indicators - Breakdown'!$C:$GQ, F$1, FALSE), " ")</f>
        <v>4</v>
      </c>
      <c r="G333" s="33">
        <f>IFERROR(VLOOKUP($C333, 'All Indicators - Breakdown'!$C:$GQ, G$1, FALSE), " ")</f>
        <v>5</v>
      </c>
      <c r="H333" s="33">
        <f>IFERROR(VLOOKUP($C333, 'All Indicators - Breakdown'!$C:$GQ, H$1, FALSE), " ")</f>
        <v>3</v>
      </c>
      <c r="I333" s="33">
        <f>IFERROR(VLOOKUP($C333, 'All Indicators - Breakdown'!$C:$GQ, I$1, FALSE), " ")</f>
        <v>3</v>
      </c>
      <c r="J333" s="33">
        <f>IFERROR(VLOOKUP($C333, 'All Indicators - Breakdown'!$C:$GQ, J$1, FALSE), " ")</f>
        <v>2</v>
      </c>
      <c r="K333" s="33">
        <f>IFERROR(VLOOKUP($C333, 'All Indicators - Breakdown'!$C:$GQ, K$1, FALSE), " ")</f>
        <v>2</v>
      </c>
      <c r="L333" s="33">
        <f>IFERROR(VLOOKUP($C333, 'All Indicators - Breakdown'!$C:$GQ, L$1, FALSE), " ")</f>
        <v>2</v>
      </c>
      <c r="M333" s="33">
        <f>IFERROR(VLOOKUP($C333, 'All Indicators - Breakdown'!$C:$GQ, M$1, FALSE), " ")</f>
        <v>2</v>
      </c>
      <c r="N333" s="33" t="str">
        <f>IFERROR(VLOOKUP($C333, 'All Indicators - Breakdown'!$C:$GQ, N$1, FALSE), " ")</f>
        <v>N/A</v>
      </c>
      <c r="O333" s="33">
        <f>IFERROR(VLOOKUP($C333, 'All Indicators - Breakdown'!$C:$GQ, O$1, FALSE), " ")</f>
        <v>3</v>
      </c>
      <c r="P333" s="33">
        <f>IFERROR(VLOOKUP($C333, 'All Indicators - Breakdown'!$C:$GQ, P$1, FALSE), " ")</f>
        <v>2</v>
      </c>
      <c r="Q333" s="33">
        <f>IFERROR(VLOOKUP($C333, 'All Indicators - Breakdown'!$C:$GQ, Q$1, FALSE), " ")</f>
        <v>1</v>
      </c>
      <c r="R333" s="33">
        <f>IFERROR(VLOOKUP($C333, 'All Indicators - Breakdown'!$C:$GQ, R$1, FALSE), " ")</f>
        <v>2</v>
      </c>
      <c r="S333" s="33">
        <f>IFERROR(VLOOKUP($C333, 'All Indicators - Breakdown'!$C:$GQ, S$1, FALSE), " ")</f>
        <v>4</v>
      </c>
      <c r="T333" s="33">
        <f>IFERROR(VLOOKUP($C333, 'All Indicators - Breakdown'!$C:$GQ, T$1, FALSE), " ")</f>
        <v>3</v>
      </c>
      <c r="U333" s="33">
        <f>IFERROR(VLOOKUP($C333, 'All Indicators - Breakdown'!$C:$GQ, U$1, FALSE), " ")</f>
        <v>3</v>
      </c>
      <c r="V333" s="33">
        <f>IFERROR(VLOOKUP($C333, 'All Indicators - Breakdown'!$C:$GQ, V$1, FALSE), " ")</f>
        <v>1</v>
      </c>
      <c r="W333" s="33">
        <f>IFERROR(VLOOKUP($C333, 'All Indicators - Breakdown'!$C:$GQ, W$1, FALSE), " ")</f>
        <v>4</v>
      </c>
      <c r="X333" s="33">
        <f>IFERROR(VLOOKUP($C333, 'All Indicators - Breakdown'!$C:$GQ, X$1, FALSE), " ")</f>
        <v>1</v>
      </c>
      <c r="Y333" s="33">
        <f>IFERROR(VLOOKUP($C333, 'All Indicators - Breakdown'!$C:$GQ, Y$1, FALSE), " ")</f>
        <v>4</v>
      </c>
      <c r="Z333" s="33">
        <f>IFERROR(VLOOKUP($C333, 'All Indicators - Breakdown'!$C:$GQ, Z$1, FALSE), " ")</f>
        <v>1</v>
      </c>
      <c r="AA333" s="33">
        <f>IFERROR(VLOOKUP($C333, 'All Indicators - Breakdown'!$C:$GQ, AA$1, FALSE), " ")</f>
        <v>1</v>
      </c>
      <c r="AB333" s="33">
        <f>IFERROR(VLOOKUP($C333, 'All Indicators - Breakdown'!$C:$GQ, AB$1, FALSE), " ")</f>
        <v>3</v>
      </c>
      <c r="AC333" s="33">
        <f>IFERROR(VLOOKUP($C333, 'All Indicators - Breakdown'!$C:$GQ, AC$1, FALSE), " ")</f>
        <v>5</v>
      </c>
      <c r="AD333" s="33">
        <f>IFERROR(VLOOKUP($C333, 'All Indicators - Breakdown'!$C:$GQ, AD$1, FALSE), " ")</f>
        <v>2</v>
      </c>
      <c r="AE333" s="33">
        <f>IFERROR(VLOOKUP($C333, 'All Indicators - Breakdown'!$C:$HE, AE$1, FALSE), " ")</f>
        <v>4</v>
      </c>
      <c r="AF333" s="33">
        <f>IFERROR(VLOOKUP($C333, 'All Indicators - Breakdown'!$C:$HE, AF$1, FALSE), " ")</f>
        <v>2</v>
      </c>
      <c r="AG333" s="33">
        <f>IFERROR(VLOOKUP($C333, 'All Indicators - Breakdown'!$C:$HE, AG$1, FALSE), " ")</f>
        <v>4</v>
      </c>
      <c r="AH333" s="33">
        <f>IFERROR(VLOOKUP($C333, 'All Indicators - Breakdown'!$C:$HE, AH$1, FALSE), " ")</f>
        <v>4</v>
      </c>
      <c r="AI333" s="33">
        <f>IFERROR(VLOOKUP($C333, 'All Indicators - Breakdown'!$C:$HE, AI$1, FALSE), " ")</f>
        <v>4</v>
      </c>
      <c r="AJ333" s="33">
        <f>IFERROR(VLOOKUP($C333, 'All Indicators - Breakdown'!$C:$HZ, AJ$1, FALSE), " ")</f>
        <v>4</v>
      </c>
      <c r="AK333" s="33">
        <f>IFERROR(VLOOKUP($C333, 'All Indicators - Breakdown'!$C:$HZ, AK$1, FALSE), " ")</f>
        <v>3</v>
      </c>
      <c r="AL333" s="33">
        <f>IFERROR(VLOOKUP($C333, 'All Indicators - Breakdown'!$C:$HZ, AL$1, FALSE), " ")</f>
        <v>1</v>
      </c>
      <c r="AM333" s="33">
        <f>IFERROR(VLOOKUP($C333, 'All Indicators - Breakdown'!$C:$IU, AM$1, FALSE), " ")</f>
        <v>2</v>
      </c>
      <c r="AN333" s="33">
        <f>IFERROR(VLOOKUP($C333, 'All Indicators - Breakdown'!$C:$IU, AN$1, FALSE), " ")</f>
        <v>1</v>
      </c>
      <c r="AO333" s="33">
        <f>IFERROR(VLOOKUP($C333, 'All Indicators - Breakdown'!$C:$IU, AO$1, FALSE), " ")</f>
        <v>1</v>
      </c>
      <c r="AP333">
        <f t="shared" si="58"/>
        <v>5</v>
      </c>
      <c r="AQ333">
        <f t="shared" si="58"/>
        <v>5</v>
      </c>
      <c r="AR333">
        <f t="shared" si="58"/>
        <v>4</v>
      </c>
      <c r="AS333">
        <f t="shared" si="58"/>
        <v>4</v>
      </c>
      <c r="AT333">
        <f t="shared" si="58"/>
        <v>4</v>
      </c>
      <c r="AU333">
        <f t="shared" si="58"/>
        <v>4</v>
      </c>
      <c r="AV333">
        <f t="shared" si="58"/>
        <v>4</v>
      </c>
      <c r="AW333">
        <f t="shared" si="58"/>
        <v>4</v>
      </c>
      <c r="AX333">
        <f t="shared" si="58"/>
        <v>4</v>
      </c>
      <c r="AY333">
        <f t="shared" si="58"/>
        <v>4</v>
      </c>
      <c r="AZ333">
        <f t="shared" si="58"/>
        <v>4</v>
      </c>
      <c r="BA333">
        <f t="shared" si="58"/>
        <v>3</v>
      </c>
      <c r="BB333">
        <f t="shared" si="58"/>
        <v>3</v>
      </c>
      <c r="BC333">
        <f t="shared" si="58"/>
        <v>3</v>
      </c>
      <c r="BD333">
        <f t="shared" si="58"/>
        <v>3</v>
      </c>
      <c r="BE333">
        <f t="shared" si="58"/>
        <v>3</v>
      </c>
      <c r="BF333">
        <f t="shared" si="57"/>
        <v>3</v>
      </c>
      <c r="BG333">
        <f t="shared" si="57"/>
        <v>3</v>
      </c>
      <c r="BH333">
        <f t="shared" si="57"/>
        <v>2</v>
      </c>
      <c r="BI333">
        <f t="shared" si="57"/>
        <v>2</v>
      </c>
      <c r="BJ333">
        <f t="shared" si="57"/>
        <v>2</v>
      </c>
      <c r="BK333">
        <f t="shared" si="57"/>
        <v>2</v>
      </c>
      <c r="BL333">
        <f t="shared" si="57"/>
        <v>2</v>
      </c>
      <c r="BM333">
        <f t="shared" si="57"/>
        <v>2</v>
      </c>
      <c r="BN333">
        <f t="shared" si="57"/>
        <v>2</v>
      </c>
      <c r="BO333">
        <f t="shared" si="57"/>
        <v>2</v>
      </c>
      <c r="BP333">
        <f t="shared" si="57"/>
        <v>2</v>
      </c>
      <c r="BQ333">
        <f t="shared" si="57"/>
        <v>1</v>
      </c>
      <c r="BR333">
        <f t="shared" si="57"/>
        <v>1</v>
      </c>
      <c r="BS333">
        <f t="shared" si="57"/>
        <v>1</v>
      </c>
      <c r="BT333">
        <f t="shared" si="57"/>
        <v>1</v>
      </c>
      <c r="BU333">
        <f t="shared" si="51"/>
        <v>1</v>
      </c>
      <c r="BV333">
        <f t="shared" si="51"/>
        <v>1</v>
      </c>
      <c r="BW333">
        <f t="shared" si="51"/>
        <v>1</v>
      </c>
      <c r="BX333">
        <f t="shared" si="51"/>
        <v>1</v>
      </c>
      <c r="BY333">
        <f t="shared" si="51"/>
        <v>0</v>
      </c>
    </row>
    <row r="334" spans="1:77" ht="16.3" thickTop="1" thickBot="1" x14ac:dyDescent="0.3">
      <c r="A334" s="16" t="s">
        <v>808</v>
      </c>
      <c r="B334" s="16" t="s">
        <v>821</v>
      </c>
      <c r="C334" s="16" t="s">
        <v>822</v>
      </c>
      <c r="D334" s="10">
        <f>VLOOKUP(C334, Overview!C$3:D$403, 2, FALSE)</f>
        <v>3</v>
      </c>
      <c r="E334" s="34">
        <f t="shared" si="56"/>
        <v>3.7</v>
      </c>
      <c r="F334" s="33">
        <f>IFERROR(VLOOKUP($C334, 'All Indicators - Breakdown'!$C:$GQ, F$1, FALSE), " ")</f>
        <v>4</v>
      </c>
      <c r="G334" s="33">
        <f>IFERROR(VLOOKUP($C334, 'All Indicators - Breakdown'!$C:$GQ, G$1, FALSE), " ")</f>
        <v>5</v>
      </c>
      <c r="H334" s="33">
        <f>IFERROR(VLOOKUP($C334, 'All Indicators - Breakdown'!$C:$GQ, H$1, FALSE), " ")</f>
        <v>3</v>
      </c>
      <c r="I334" s="33">
        <f>IFERROR(VLOOKUP($C334, 'All Indicators - Breakdown'!$C:$GQ, I$1, FALSE), " ")</f>
        <v>3</v>
      </c>
      <c r="J334" s="33">
        <f>IFERROR(VLOOKUP($C334, 'All Indicators - Breakdown'!$C:$GQ, J$1, FALSE), " ")</f>
        <v>2</v>
      </c>
      <c r="K334" s="33">
        <f>IFERROR(VLOOKUP($C334, 'All Indicators - Breakdown'!$C:$GQ, K$1, FALSE), " ")</f>
        <v>1</v>
      </c>
      <c r="L334" s="33">
        <f>IFERROR(VLOOKUP($C334, 'All Indicators - Breakdown'!$C:$GQ, L$1, FALSE), " ")</f>
        <v>1</v>
      </c>
      <c r="M334" s="33">
        <f>IFERROR(VLOOKUP($C334, 'All Indicators - Breakdown'!$C:$GQ, M$1, FALSE), " ")</f>
        <v>2</v>
      </c>
      <c r="N334" s="33" t="str">
        <f>IFERROR(VLOOKUP($C334, 'All Indicators - Breakdown'!$C:$GQ, N$1, FALSE), " ")</f>
        <v>N/A</v>
      </c>
      <c r="O334" s="33">
        <f>IFERROR(VLOOKUP($C334, 'All Indicators - Breakdown'!$C:$GQ, O$1, FALSE), " ")</f>
        <v>2</v>
      </c>
      <c r="P334" s="33">
        <f>IFERROR(VLOOKUP($C334, 'All Indicators - Breakdown'!$C:$GQ, P$1, FALSE), " ")</f>
        <v>2</v>
      </c>
      <c r="Q334" s="33">
        <f>IFERROR(VLOOKUP($C334, 'All Indicators - Breakdown'!$C:$GQ, Q$1, FALSE), " ")</f>
        <v>1</v>
      </c>
      <c r="R334" s="33">
        <f>IFERROR(VLOOKUP($C334, 'All Indicators - Breakdown'!$C:$GQ, R$1, FALSE), " ")</f>
        <v>2</v>
      </c>
      <c r="S334" s="33">
        <f>IFERROR(VLOOKUP($C334, 'All Indicators - Breakdown'!$C:$GQ, S$1, FALSE), " ")</f>
        <v>4</v>
      </c>
      <c r="T334" s="33">
        <f>IFERROR(VLOOKUP($C334, 'All Indicators - Breakdown'!$C:$GQ, T$1, FALSE), " ")</f>
        <v>3</v>
      </c>
      <c r="U334" s="33">
        <f>IFERROR(VLOOKUP($C334, 'All Indicators - Breakdown'!$C:$GQ, U$1, FALSE), " ")</f>
        <v>3</v>
      </c>
      <c r="V334" s="33">
        <f>IFERROR(VLOOKUP($C334, 'All Indicators - Breakdown'!$C:$GQ, V$1, FALSE), " ")</f>
        <v>1</v>
      </c>
      <c r="W334" s="33">
        <f>IFERROR(VLOOKUP($C334, 'All Indicators - Breakdown'!$C:$GQ, W$1, FALSE), " ")</f>
        <v>4</v>
      </c>
      <c r="X334" s="33">
        <f>IFERROR(VLOOKUP($C334, 'All Indicators - Breakdown'!$C:$GQ, X$1, FALSE), " ")</f>
        <v>1</v>
      </c>
      <c r="Y334" s="33">
        <f>IFERROR(VLOOKUP($C334, 'All Indicators - Breakdown'!$C:$GQ, Y$1, FALSE), " ")</f>
        <v>3</v>
      </c>
      <c r="Z334" s="33">
        <f>IFERROR(VLOOKUP($C334, 'All Indicators - Breakdown'!$C:$GQ, Z$1, FALSE), " ")</f>
        <v>1</v>
      </c>
      <c r="AA334" s="33">
        <f>IFERROR(VLOOKUP($C334, 'All Indicators - Breakdown'!$C:$GQ, AA$1, FALSE), " ")</f>
        <v>1</v>
      </c>
      <c r="AB334" s="33">
        <f>IFERROR(VLOOKUP($C334, 'All Indicators - Breakdown'!$C:$GQ, AB$1, FALSE), " ")</f>
        <v>3</v>
      </c>
      <c r="AC334" s="33">
        <f>IFERROR(VLOOKUP($C334, 'All Indicators - Breakdown'!$C:$GQ, AC$1, FALSE), " ")</f>
        <v>5</v>
      </c>
      <c r="AD334" s="33">
        <f>IFERROR(VLOOKUP($C334, 'All Indicators - Breakdown'!$C:$GQ, AD$1, FALSE), " ")</f>
        <v>2</v>
      </c>
      <c r="AE334" s="33">
        <f>IFERROR(VLOOKUP($C334, 'All Indicators - Breakdown'!$C:$HE, AE$1, FALSE), " ")</f>
        <v>4</v>
      </c>
      <c r="AF334" s="33">
        <f>IFERROR(VLOOKUP($C334, 'All Indicators - Breakdown'!$C:$HE, AF$1, FALSE), " ")</f>
        <v>3</v>
      </c>
      <c r="AG334" s="33">
        <f>IFERROR(VLOOKUP($C334, 'All Indicators - Breakdown'!$C:$HE, AG$1, FALSE), " ")</f>
        <v>4</v>
      </c>
      <c r="AH334" s="33">
        <f>IFERROR(VLOOKUP($C334, 'All Indicators - Breakdown'!$C:$HE, AH$1, FALSE), " ")</f>
        <v>4</v>
      </c>
      <c r="AI334" s="33">
        <f>IFERROR(VLOOKUP($C334, 'All Indicators - Breakdown'!$C:$HE, AI$1, FALSE), " ")</f>
        <v>4</v>
      </c>
      <c r="AJ334" s="33">
        <f>IFERROR(VLOOKUP($C334, 'All Indicators - Breakdown'!$C:$HZ, AJ$1, FALSE), " ")</f>
        <v>4</v>
      </c>
      <c r="AK334" s="33">
        <f>IFERROR(VLOOKUP($C334, 'All Indicators - Breakdown'!$C:$HZ, AK$1, FALSE), " ")</f>
        <v>3</v>
      </c>
      <c r="AL334" s="33">
        <f>IFERROR(VLOOKUP($C334, 'All Indicators - Breakdown'!$C:$HZ, AL$1, FALSE), " ")</f>
        <v>1</v>
      </c>
      <c r="AM334" s="33">
        <f>IFERROR(VLOOKUP($C334, 'All Indicators - Breakdown'!$C:$IU, AM$1, FALSE), " ")</f>
        <v>1</v>
      </c>
      <c r="AN334" s="33">
        <f>IFERROR(VLOOKUP($C334, 'All Indicators - Breakdown'!$C:$IU, AN$1, FALSE), " ")</f>
        <v>1</v>
      </c>
      <c r="AO334" s="33">
        <f>IFERROR(VLOOKUP($C334, 'All Indicators - Breakdown'!$C:$IU, AO$1, FALSE), " ")</f>
        <v>1</v>
      </c>
      <c r="AP334">
        <f t="shared" si="58"/>
        <v>5</v>
      </c>
      <c r="AQ334">
        <f t="shared" si="58"/>
        <v>5</v>
      </c>
      <c r="AR334">
        <f t="shared" si="58"/>
        <v>4</v>
      </c>
      <c r="AS334">
        <f t="shared" si="58"/>
        <v>4</v>
      </c>
      <c r="AT334">
        <f t="shared" si="58"/>
        <v>4</v>
      </c>
      <c r="AU334">
        <f t="shared" si="58"/>
        <v>4</v>
      </c>
      <c r="AV334">
        <f t="shared" si="58"/>
        <v>4</v>
      </c>
      <c r="AW334">
        <f t="shared" si="58"/>
        <v>4</v>
      </c>
      <c r="AX334">
        <f t="shared" si="58"/>
        <v>4</v>
      </c>
      <c r="AY334">
        <f t="shared" si="58"/>
        <v>4</v>
      </c>
      <c r="AZ334">
        <f t="shared" si="58"/>
        <v>3</v>
      </c>
      <c r="BA334">
        <f t="shared" si="58"/>
        <v>3</v>
      </c>
      <c r="BB334">
        <f t="shared" si="58"/>
        <v>3</v>
      </c>
      <c r="BC334">
        <f t="shared" si="58"/>
        <v>3</v>
      </c>
      <c r="BD334">
        <f t="shared" si="58"/>
        <v>3</v>
      </c>
      <c r="BE334">
        <f t="shared" si="58"/>
        <v>3</v>
      </c>
      <c r="BF334">
        <f t="shared" si="57"/>
        <v>3</v>
      </c>
      <c r="BG334">
        <f t="shared" si="57"/>
        <v>3</v>
      </c>
      <c r="BH334">
        <f t="shared" si="57"/>
        <v>2</v>
      </c>
      <c r="BI334">
        <f t="shared" si="57"/>
        <v>2</v>
      </c>
      <c r="BJ334">
        <f t="shared" si="57"/>
        <v>2</v>
      </c>
      <c r="BK334">
        <f t="shared" si="57"/>
        <v>2</v>
      </c>
      <c r="BL334">
        <f t="shared" si="57"/>
        <v>2</v>
      </c>
      <c r="BM334">
        <f t="shared" si="57"/>
        <v>2</v>
      </c>
      <c r="BN334">
        <f t="shared" si="57"/>
        <v>1</v>
      </c>
      <c r="BO334">
        <f t="shared" si="57"/>
        <v>1</v>
      </c>
      <c r="BP334">
        <f t="shared" si="57"/>
        <v>1</v>
      </c>
      <c r="BQ334">
        <f t="shared" si="57"/>
        <v>1</v>
      </c>
      <c r="BR334">
        <f t="shared" si="57"/>
        <v>1</v>
      </c>
      <c r="BS334">
        <f t="shared" si="57"/>
        <v>1</v>
      </c>
      <c r="BT334">
        <f t="shared" si="57"/>
        <v>1</v>
      </c>
      <c r="BU334">
        <f t="shared" si="51"/>
        <v>1</v>
      </c>
      <c r="BV334">
        <f t="shared" si="51"/>
        <v>1</v>
      </c>
      <c r="BW334">
        <f t="shared" si="51"/>
        <v>1</v>
      </c>
      <c r="BX334">
        <f t="shared" si="51"/>
        <v>1</v>
      </c>
      <c r="BY334">
        <f t="shared" si="51"/>
        <v>0</v>
      </c>
    </row>
    <row r="335" spans="1:77" ht="16.3" thickTop="1" thickBot="1" x14ac:dyDescent="0.3">
      <c r="A335" s="16" t="s">
        <v>808</v>
      </c>
      <c r="B335" s="16" t="s">
        <v>823</v>
      </c>
      <c r="C335" s="16" t="s">
        <v>824</v>
      </c>
      <c r="D335" s="10">
        <f>VLOOKUP(C335, Overview!C$3:D$403, 2, FALSE)</f>
        <v>3</v>
      </c>
      <c r="E335" s="34">
        <f t="shared" si="56"/>
        <v>3.9</v>
      </c>
      <c r="F335" s="33">
        <f>IFERROR(VLOOKUP($C335, 'All Indicators - Breakdown'!$C:$GQ, F$1, FALSE), " ")</f>
        <v>4</v>
      </c>
      <c r="G335" s="33">
        <f>IFERROR(VLOOKUP($C335, 'All Indicators - Breakdown'!$C:$GQ, G$1, FALSE), " ")</f>
        <v>4</v>
      </c>
      <c r="H335" s="33">
        <f>IFERROR(VLOOKUP($C335, 'All Indicators - Breakdown'!$C:$GQ, H$1, FALSE), " ")</f>
        <v>4</v>
      </c>
      <c r="I335" s="33">
        <f>IFERROR(VLOOKUP($C335, 'All Indicators - Breakdown'!$C:$GQ, I$1, FALSE), " ")</f>
        <v>3</v>
      </c>
      <c r="J335" s="33">
        <f>IFERROR(VLOOKUP($C335, 'All Indicators - Breakdown'!$C:$GQ, J$1, FALSE), " ")</f>
        <v>2</v>
      </c>
      <c r="K335" s="33">
        <f>IFERROR(VLOOKUP($C335, 'All Indicators - Breakdown'!$C:$GQ, K$1, FALSE), " ")</f>
        <v>1</v>
      </c>
      <c r="L335" s="33">
        <f>IFERROR(VLOOKUP($C335, 'All Indicators - Breakdown'!$C:$GQ, L$1, FALSE), " ")</f>
        <v>1</v>
      </c>
      <c r="M335" s="33">
        <f>IFERROR(VLOOKUP($C335, 'All Indicators - Breakdown'!$C:$GQ, M$1, FALSE), " ")</f>
        <v>2</v>
      </c>
      <c r="N335" s="33" t="str">
        <f>IFERROR(VLOOKUP($C335, 'All Indicators - Breakdown'!$C:$GQ, N$1, FALSE), " ")</f>
        <v>N/A</v>
      </c>
      <c r="O335" s="33">
        <f>IFERROR(VLOOKUP($C335, 'All Indicators - Breakdown'!$C:$GQ, O$1, FALSE), " ")</f>
        <v>1</v>
      </c>
      <c r="P335" s="33">
        <f>IFERROR(VLOOKUP($C335, 'All Indicators - Breakdown'!$C:$GQ, P$1, FALSE), " ")</f>
        <v>2</v>
      </c>
      <c r="Q335" s="33">
        <f>IFERROR(VLOOKUP($C335, 'All Indicators - Breakdown'!$C:$GQ, Q$1, FALSE), " ")</f>
        <v>1</v>
      </c>
      <c r="R335" s="33">
        <f>IFERROR(VLOOKUP($C335, 'All Indicators - Breakdown'!$C:$GQ, R$1, FALSE), " ")</f>
        <v>2</v>
      </c>
      <c r="S335" s="33">
        <f>IFERROR(VLOOKUP($C335, 'All Indicators - Breakdown'!$C:$GQ, S$1, FALSE), " ")</f>
        <v>4</v>
      </c>
      <c r="T335" s="33">
        <f>IFERROR(VLOOKUP($C335, 'All Indicators - Breakdown'!$C:$GQ, T$1, FALSE), " ")</f>
        <v>3</v>
      </c>
      <c r="U335" s="33">
        <f>IFERROR(VLOOKUP($C335, 'All Indicators - Breakdown'!$C:$GQ, U$1, FALSE), " ")</f>
        <v>5</v>
      </c>
      <c r="V335" s="33">
        <f>IFERROR(VLOOKUP($C335, 'All Indicators - Breakdown'!$C:$GQ, V$1, FALSE), " ")</f>
        <v>1</v>
      </c>
      <c r="W335" s="33">
        <f>IFERROR(VLOOKUP($C335, 'All Indicators - Breakdown'!$C:$GQ, W$1, FALSE), " ")</f>
        <v>4</v>
      </c>
      <c r="X335" s="33">
        <f>IFERROR(VLOOKUP($C335, 'All Indicators - Breakdown'!$C:$GQ, X$1, FALSE), " ")</f>
        <v>1</v>
      </c>
      <c r="Y335" s="33">
        <f>IFERROR(VLOOKUP($C335, 'All Indicators - Breakdown'!$C:$GQ, Y$1, FALSE), " ")</f>
        <v>3</v>
      </c>
      <c r="Z335" s="33">
        <f>IFERROR(VLOOKUP($C335, 'All Indicators - Breakdown'!$C:$GQ, Z$1, FALSE), " ")</f>
        <v>1</v>
      </c>
      <c r="AA335" s="33">
        <f>IFERROR(VLOOKUP($C335, 'All Indicators - Breakdown'!$C:$GQ, AA$1, FALSE), " ")</f>
        <v>2</v>
      </c>
      <c r="AB335" s="33">
        <f>IFERROR(VLOOKUP($C335, 'All Indicators - Breakdown'!$C:$GQ, AB$1, FALSE), " ")</f>
        <v>3</v>
      </c>
      <c r="AC335" s="33">
        <f>IFERROR(VLOOKUP($C335, 'All Indicators - Breakdown'!$C:$GQ, AC$1, FALSE), " ")</f>
        <v>5</v>
      </c>
      <c r="AD335" s="33">
        <f>IFERROR(VLOOKUP($C335, 'All Indicators - Breakdown'!$C:$GQ, AD$1, FALSE), " ")</f>
        <v>2</v>
      </c>
      <c r="AE335" s="33">
        <f>IFERROR(VLOOKUP($C335, 'All Indicators - Breakdown'!$C:$HE, AE$1, FALSE), " ")</f>
        <v>4</v>
      </c>
      <c r="AF335" s="33">
        <f>IFERROR(VLOOKUP($C335, 'All Indicators - Breakdown'!$C:$HE, AF$1, FALSE), " ")</f>
        <v>2</v>
      </c>
      <c r="AG335" s="33">
        <f>IFERROR(VLOOKUP($C335, 'All Indicators - Breakdown'!$C:$HE, AG$1, FALSE), " ")</f>
        <v>4</v>
      </c>
      <c r="AH335" s="33">
        <f>IFERROR(VLOOKUP($C335, 'All Indicators - Breakdown'!$C:$HE, AH$1, FALSE), " ")</f>
        <v>4</v>
      </c>
      <c r="AI335" s="33">
        <f>IFERROR(VLOOKUP($C335, 'All Indicators - Breakdown'!$C:$HE, AI$1, FALSE), " ")</f>
        <v>4</v>
      </c>
      <c r="AJ335" s="33">
        <f>IFERROR(VLOOKUP($C335, 'All Indicators - Breakdown'!$C:$HZ, AJ$1, FALSE), " ")</f>
        <v>5</v>
      </c>
      <c r="AK335" s="33">
        <f>IFERROR(VLOOKUP($C335, 'All Indicators - Breakdown'!$C:$HZ, AK$1, FALSE), " ")</f>
        <v>4</v>
      </c>
      <c r="AL335" s="33">
        <f>IFERROR(VLOOKUP($C335, 'All Indicators - Breakdown'!$C:$HZ, AL$1, FALSE), " ")</f>
        <v>1</v>
      </c>
      <c r="AM335" s="33">
        <f>IFERROR(VLOOKUP($C335, 'All Indicators - Breakdown'!$C:$IU, AM$1, FALSE), " ")</f>
        <v>1</v>
      </c>
      <c r="AN335" s="33">
        <f>IFERROR(VLOOKUP($C335, 'All Indicators - Breakdown'!$C:$IU, AN$1, FALSE), " ")</f>
        <v>1</v>
      </c>
      <c r="AO335" s="33">
        <f>IFERROR(VLOOKUP($C335, 'All Indicators - Breakdown'!$C:$IU, AO$1, FALSE), " ")</f>
        <v>1</v>
      </c>
      <c r="AP335">
        <f t="shared" si="58"/>
        <v>5</v>
      </c>
      <c r="AQ335">
        <f t="shared" si="58"/>
        <v>5</v>
      </c>
      <c r="AR335">
        <f t="shared" si="58"/>
        <v>5</v>
      </c>
      <c r="AS335">
        <f t="shared" si="58"/>
        <v>4</v>
      </c>
      <c r="AT335">
        <f t="shared" si="58"/>
        <v>4</v>
      </c>
      <c r="AU335">
        <f t="shared" si="58"/>
        <v>4</v>
      </c>
      <c r="AV335">
        <f t="shared" si="58"/>
        <v>4</v>
      </c>
      <c r="AW335">
        <f t="shared" si="58"/>
        <v>4</v>
      </c>
      <c r="AX335">
        <f t="shared" si="58"/>
        <v>4</v>
      </c>
      <c r="AY335">
        <f t="shared" si="58"/>
        <v>4</v>
      </c>
      <c r="AZ335">
        <f t="shared" si="58"/>
        <v>4</v>
      </c>
      <c r="BA335">
        <f t="shared" si="58"/>
        <v>4</v>
      </c>
      <c r="BB335">
        <f t="shared" si="58"/>
        <v>4</v>
      </c>
      <c r="BC335">
        <f t="shared" si="58"/>
        <v>3</v>
      </c>
      <c r="BD335">
        <f t="shared" si="58"/>
        <v>3</v>
      </c>
      <c r="BE335">
        <f t="shared" si="58"/>
        <v>3</v>
      </c>
      <c r="BF335">
        <f t="shared" si="57"/>
        <v>3</v>
      </c>
      <c r="BG335">
        <f t="shared" si="57"/>
        <v>2</v>
      </c>
      <c r="BH335">
        <f t="shared" si="57"/>
        <v>2</v>
      </c>
      <c r="BI335">
        <f t="shared" si="57"/>
        <v>2</v>
      </c>
      <c r="BJ335">
        <f t="shared" si="57"/>
        <v>2</v>
      </c>
      <c r="BK335">
        <f t="shared" si="57"/>
        <v>2</v>
      </c>
      <c r="BL335">
        <f t="shared" si="57"/>
        <v>2</v>
      </c>
      <c r="BM335">
        <f t="shared" si="57"/>
        <v>2</v>
      </c>
      <c r="BN335">
        <f t="shared" si="57"/>
        <v>1</v>
      </c>
      <c r="BO335">
        <f t="shared" si="57"/>
        <v>1</v>
      </c>
      <c r="BP335">
        <f t="shared" si="57"/>
        <v>1</v>
      </c>
      <c r="BQ335">
        <f t="shared" si="57"/>
        <v>1</v>
      </c>
      <c r="BR335">
        <f t="shared" si="57"/>
        <v>1</v>
      </c>
      <c r="BS335">
        <f t="shared" si="57"/>
        <v>1</v>
      </c>
      <c r="BT335">
        <f t="shared" si="57"/>
        <v>1</v>
      </c>
      <c r="BU335">
        <f t="shared" si="51"/>
        <v>1</v>
      </c>
      <c r="BV335">
        <f t="shared" si="51"/>
        <v>1</v>
      </c>
      <c r="BW335">
        <f t="shared" si="51"/>
        <v>1</v>
      </c>
      <c r="BX335">
        <f t="shared" si="51"/>
        <v>1</v>
      </c>
      <c r="BY335">
        <f t="shared" si="51"/>
        <v>0</v>
      </c>
    </row>
    <row r="336" spans="1:77" ht="16.3" thickTop="1" thickBot="1" x14ac:dyDescent="0.3">
      <c r="A336" s="16" t="s">
        <v>808</v>
      </c>
      <c r="B336" s="16" t="s">
        <v>825</v>
      </c>
      <c r="C336" s="16" t="s">
        <v>826</v>
      </c>
      <c r="D336" s="10">
        <f>VLOOKUP(C336, Overview!C$3:D$403, 2, FALSE)</f>
        <v>3</v>
      </c>
      <c r="E336" s="34">
        <f t="shared" si="56"/>
        <v>3.7</v>
      </c>
      <c r="F336" s="33">
        <f>IFERROR(VLOOKUP($C336, 'All Indicators - Breakdown'!$C:$GQ, F$1, FALSE), " ")</f>
        <v>4</v>
      </c>
      <c r="G336" s="33">
        <f>IFERROR(VLOOKUP($C336, 'All Indicators - Breakdown'!$C:$GQ, G$1, FALSE), " ")</f>
        <v>4</v>
      </c>
      <c r="H336" s="33">
        <f>IFERROR(VLOOKUP($C336, 'All Indicators - Breakdown'!$C:$GQ, H$1, FALSE), " ")</f>
        <v>4</v>
      </c>
      <c r="I336" s="33">
        <f>IFERROR(VLOOKUP($C336, 'All Indicators - Breakdown'!$C:$GQ, I$1, FALSE), " ")</f>
        <v>2</v>
      </c>
      <c r="J336" s="33">
        <f>IFERROR(VLOOKUP($C336, 'All Indicators - Breakdown'!$C:$GQ, J$1, FALSE), " ")</f>
        <v>2</v>
      </c>
      <c r="K336" s="33">
        <f>IFERROR(VLOOKUP($C336, 'All Indicators - Breakdown'!$C:$GQ, K$1, FALSE), " ")</f>
        <v>1</v>
      </c>
      <c r="L336" s="33">
        <f>IFERROR(VLOOKUP($C336, 'All Indicators - Breakdown'!$C:$GQ, L$1, FALSE), " ")</f>
        <v>1</v>
      </c>
      <c r="M336" s="33">
        <f>IFERROR(VLOOKUP($C336, 'All Indicators - Breakdown'!$C:$GQ, M$1, FALSE), " ")</f>
        <v>2</v>
      </c>
      <c r="N336" s="33" t="str">
        <f>IFERROR(VLOOKUP($C336, 'All Indicators - Breakdown'!$C:$GQ, N$1, FALSE), " ")</f>
        <v>N/A</v>
      </c>
      <c r="O336" s="33">
        <f>IFERROR(VLOOKUP($C336, 'All Indicators - Breakdown'!$C:$GQ, O$1, FALSE), " ")</f>
        <v>1</v>
      </c>
      <c r="P336" s="33">
        <f>IFERROR(VLOOKUP($C336, 'All Indicators - Breakdown'!$C:$GQ, P$1, FALSE), " ")</f>
        <v>2</v>
      </c>
      <c r="Q336" s="33">
        <f>IFERROR(VLOOKUP($C336, 'All Indicators - Breakdown'!$C:$GQ, Q$1, FALSE), " ")</f>
        <v>1</v>
      </c>
      <c r="R336" s="33">
        <f>IFERROR(VLOOKUP($C336, 'All Indicators - Breakdown'!$C:$GQ, R$1, FALSE), " ")</f>
        <v>2</v>
      </c>
      <c r="S336" s="33">
        <f>IFERROR(VLOOKUP($C336, 'All Indicators - Breakdown'!$C:$GQ, S$1, FALSE), " ")</f>
        <v>4</v>
      </c>
      <c r="T336" s="33">
        <f>IFERROR(VLOOKUP($C336, 'All Indicators - Breakdown'!$C:$GQ, T$1, FALSE), " ")</f>
        <v>3</v>
      </c>
      <c r="U336" s="33">
        <f>IFERROR(VLOOKUP($C336, 'All Indicators - Breakdown'!$C:$GQ, U$1, FALSE), " ")</f>
        <v>5</v>
      </c>
      <c r="V336" s="33">
        <f>IFERROR(VLOOKUP($C336, 'All Indicators - Breakdown'!$C:$GQ, V$1, FALSE), " ")</f>
        <v>1</v>
      </c>
      <c r="W336" s="33">
        <f>IFERROR(VLOOKUP($C336, 'All Indicators - Breakdown'!$C:$GQ, W$1, FALSE), " ")</f>
        <v>4</v>
      </c>
      <c r="X336" s="33">
        <f>IFERROR(VLOOKUP($C336, 'All Indicators - Breakdown'!$C:$GQ, X$1, FALSE), " ")</f>
        <v>1</v>
      </c>
      <c r="Y336" s="33">
        <f>IFERROR(VLOOKUP($C336, 'All Indicators - Breakdown'!$C:$GQ, Y$1, FALSE), " ")</f>
        <v>1</v>
      </c>
      <c r="Z336" s="33">
        <f>IFERROR(VLOOKUP($C336, 'All Indicators - Breakdown'!$C:$GQ, Z$1, FALSE), " ")</f>
        <v>1</v>
      </c>
      <c r="AA336" s="33">
        <f>IFERROR(VLOOKUP($C336, 'All Indicators - Breakdown'!$C:$GQ, AA$1, FALSE), " ")</f>
        <v>1</v>
      </c>
      <c r="AB336" s="33">
        <f>IFERROR(VLOOKUP($C336, 'All Indicators - Breakdown'!$C:$GQ, AB$1, FALSE), " ")</f>
        <v>3</v>
      </c>
      <c r="AC336" s="33">
        <f>IFERROR(VLOOKUP($C336, 'All Indicators - Breakdown'!$C:$GQ, AC$1, FALSE), " ")</f>
        <v>5</v>
      </c>
      <c r="AD336" s="33">
        <f>IFERROR(VLOOKUP($C336, 'All Indicators - Breakdown'!$C:$GQ, AD$1, FALSE), " ")</f>
        <v>2</v>
      </c>
      <c r="AE336" s="33">
        <f>IFERROR(VLOOKUP($C336, 'All Indicators - Breakdown'!$C:$HE, AE$1, FALSE), " ")</f>
        <v>4</v>
      </c>
      <c r="AF336" s="33">
        <f>IFERROR(VLOOKUP($C336, 'All Indicators - Breakdown'!$C:$HE, AF$1, FALSE), " ")</f>
        <v>2</v>
      </c>
      <c r="AG336" s="33">
        <f>IFERROR(VLOOKUP($C336, 'All Indicators - Breakdown'!$C:$HE, AG$1, FALSE), " ")</f>
        <v>4</v>
      </c>
      <c r="AH336" s="33">
        <f>IFERROR(VLOOKUP($C336, 'All Indicators - Breakdown'!$C:$HE, AH$1, FALSE), " ")</f>
        <v>4</v>
      </c>
      <c r="AI336" s="33">
        <f>IFERROR(VLOOKUP($C336, 'All Indicators - Breakdown'!$C:$HE, AI$1, FALSE), " ")</f>
        <v>4</v>
      </c>
      <c r="AJ336" s="33">
        <f>IFERROR(VLOOKUP($C336, 'All Indicators - Breakdown'!$C:$HZ, AJ$1, FALSE), " ")</f>
        <v>4</v>
      </c>
      <c r="AK336" s="33">
        <f>IFERROR(VLOOKUP($C336, 'All Indicators - Breakdown'!$C:$HZ, AK$1, FALSE), " ")</f>
        <v>3</v>
      </c>
      <c r="AL336" s="33">
        <f>IFERROR(VLOOKUP($C336, 'All Indicators - Breakdown'!$C:$HZ, AL$1, FALSE), " ")</f>
        <v>1</v>
      </c>
      <c r="AM336" s="33">
        <f>IFERROR(VLOOKUP($C336, 'All Indicators - Breakdown'!$C:$IU, AM$1, FALSE), " ")</f>
        <v>2</v>
      </c>
      <c r="AN336" s="33">
        <f>IFERROR(VLOOKUP($C336, 'All Indicators - Breakdown'!$C:$IU, AN$1, FALSE), " ")</f>
        <v>1</v>
      </c>
      <c r="AO336" s="33">
        <f>IFERROR(VLOOKUP($C336, 'All Indicators - Breakdown'!$C:$IU, AO$1, FALSE), " ")</f>
        <v>1</v>
      </c>
      <c r="AP336">
        <f t="shared" si="58"/>
        <v>5</v>
      </c>
      <c r="AQ336">
        <f t="shared" si="58"/>
        <v>5</v>
      </c>
      <c r="AR336">
        <f t="shared" si="58"/>
        <v>4</v>
      </c>
      <c r="AS336">
        <f t="shared" si="58"/>
        <v>4</v>
      </c>
      <c r="AT336">
        <f t="shared" si="58"/>
        <v>4</v>
      </c>
      <c r="AU336">
        <f t="shared" si="58"/>
        <v>4</v>
      </c>
      <c r="AV336">
        <f t="shared" si="58"/>
        <v>4</v>
      </c>
      <c r="AW336">
        <f t="shared" si="58"/>
        <v>4</v>
      </c>
      <c r="AX336">
        <f t="shared" si="58"/>
        <v>4</v>
      </c>
      <c r="AY336">
        <f t="shared" si="58"/>
        <v>4</v>
      </c>
      <c r="AZ336">
        <f t="shared" si="58"/>
        <v>4</v>
      </c>
      <c r="BA336">
        <f t="shared" si="58"/>
        <v>4</v>
      </c>
      <c r="BB336">
        <f t="shared" si="58"/>
        <v>3</v>
      </c>
      <c r="BC336">
        <f t="shared" si="58"/>
        <v>3</v>
      </c>
      <c r="BD336">
        <f t="shared" si="58"/>
        <v>3</v>
      </c>
      <c r="BE336">
        <f t="shared" si="58"/>
        <v>2</v>
      </c>
      <c r="BF336">
        <f t="shared" si="57"/>
        <v>2</v>
      </c>
      <c r="BG336">
        <f t="shared" si="57"/>
        <v>2</v>
      </c>
      <c r="BH336">
        <f t="shared" si="57"/>
        <v>2</v>
      </c>
      <c r="BI336">
        <f t="shared" si="57"/>
        <v>2</v>
      </c>
      <c r="BJ336">
        <f t="shared" si="57"/>
        <v>2</v>
      </c>
      <c r="BK336">
        <f t="shared" si="57"/>
        <v>2</v>
      </c>
      <c r="BL336">
        <f t="shared" si="57"/>
        <v>2</v>
      </c>
      <c r="BM336">
        <f t="shared" si="57"/>
        <v>1</v>
      </c>
      <c r="BN336">
        <f t="shared" si="57"/>
        <v>1</v>
      </c>
      <c r="BO336">
        <f t="shared" si="57"/>
        <v>1</v>
      </c>
      <c r="BP336">
        <f t="shared" si="57"/>
        <v>1</v>
      </c>
      <c r="BQ336">
        <f t="shared" si="57"/>
        <v>1</v>
      </c>
      <c r="BR336">
        <f t="shared" si="57"/>
        <v>1</v>
      </c>
      <c r="BS336">
        <f t="shared" si="57"/>
        <v>1</v>
      </c>
      <c r="BT336">
        <f t="shared" si="57"/>
        <v>1</v>
      </c>
      <c r="BU336">
        <f t="shared" si="51"/>
        <v>1</v>
      </c>
      <c r="BV336">
        <f t="shared" si="51"/>
        <v>1</v>
      </c>
      <c r="BW336">
        <f t="shared" si="51"/>
        <v>1</v>
      </c>
      <c r="BX336">
        <f t="shared" si="51"/>
        <v>1</v>
      </c>
      <c r="BY336">
        <f t="shared" si="51"/>
        <v>0</v>
      </c>
    </row>
    <row r="337" spans="1:77" ht="16.3" thickTop="1" thickBot="1" x14ac:dyDescent="0.3">
      <c r="A337" s="16" t="s">
        <v>808</v>
      </c>
      <c r="B337" s="16" t="s">
        <v>827</v>
      </c>
      <c r="C337" s="16" t="s">
        <v>828</v>
      </c>
      <c r="D337" s="10">
        <f>VLOOKUP(C337, Overview!C$3:D$403, 2, FALSE)</f>
        <v>3</v>
      </c>
      <c r="E337" s="34">
        <f t="shared" si="56"/>
        <v>3.7</v>
      </c>
      <c r="F337" s="33">
        <f>IFERROR(VLOOKUP($C337, 'All Indicators - Breakdown'!$C:$GQ, F$1, FALSE), " ")</f>
        <v>4</v>
      </c>
      <c r="G337" s="33">
        <f>IFERROR(VLOOKUP($C337, 'All Indicators - Breakdown'!$C:$GQ, G$1, FALSE), " ")</f>
        <v>1</v>
      </c>
      <c r="H337" s="33">
        <f>IFERROR(VLOOKUP($C337, 'All Indicators - Breakdown'!$C:$GQ, H$1, FALSE), " ")</f>
        <v>2</v>
      </c>
      <c r="I337" s="33">
        <f>IFERROR(VLOOKUP($C337, 'All Indicators - Breakdown'!$C:$GQ, I$1, FALSE), " ")</f>
        <v>3</v>
      </c>
      <c r="J337" s="33">
        <f>IFERROR(VLOOKUP($C337, 'All Indicators - Breakdown'!$C:$GQ, J$1, FALSE), " ")</f>
        <v>2</v>
      </c>
      <c r="K337" s="33">
        <f>IFERROR(VLOOKUP($C337, 'All Indicators - Breakdown'!$C:$GQ, K$1, FALSE), " ")</f>
        <v>2</v>
      </c>
      <c r="L337" s="33">
        <f>IFERROR(VLOOKUP($C337, 'All Indicators - Breakdown'!$C:$GQ, L$1, FALSE), " ")</f>
        <v>1</v>
      </c>
      <c r="M337" s="33">
        <f>IFERROR(VLOOKUP($C337, 'All Indicators - Breakdown'!$C:$GQ, M$1, FALSE), " ")</f>
        <v>2</v>
      </c>
      <c r="N337" s="33" t="str">
        <f>IFERROR(VLOOKUP($C337, 'All Indicators - Breakdown'!$C:$GQ, N$1, FALSE), " ")</f>
        <v>N/A</v>
      </c>
      <c r="O337" s="33">
        <f>IFERROR(VLOOKUP($C337, 'All Indicators - Breakdown'!$C:$GQ, O$1, FALSE), " ")</f>
        <v>3</v>
      </c>
      <c r="P337" s="33">
        <f>IFERROR(VLOOKUP($C337, 'All Indicators - Breakdown'!$C:$GQ, P$1, FALSE), " ")</f>
        <v>2</v>
      </c>
      <c r="Q337" s="33">
        <f>IFERROR(VLOOKUP($C337, 'All Indicators - Breakdown'!$C:$GQ, Q$1, FALSE), " ")</f>
        <v>1</v>
      </c>
      <c r="R337" s="33">
        <f>IFERROR(VLOOKUP($C337, 'All Indicators - Breakdown'!$C:$GQ, R$1, FALSE), " ")</f>
        <v>2</v>
      </c>
      <c r="S337" s="33">
        <f>IFERROR(VLOOKUP($C337, 'All Indicators - Breakdown'!$C:$GQ, S$1, FALSE), " ")</f>
        <v>4</v>
      </c>
      <c r="T337" s="33">
        <f>IFERROR(VLOOKUP($C337, 'All Indicators - Breakdown'!$C:$GQ, T$1, FALSE), " ")</f>
        <v>3</v>
      </c>
      <c r="U337" s="33">
        <f>IFERROR(VLOOKUP($C337, 'All Indicators - Breakdown'!$C:$GQ, U$1, FALSE), " ")</f>
        <v>5</v>
      </c>
      <c r="V337" s="33">
        <f>IFERROR(VLOOKUP($C337, 'All Indicators - Breakdown'!$C:$GQ, V$1, FALSE), " ")</f>
        <v>1</v>
      </c>
      <c r="W337" s="33">
        <f>IFERROR(VLOOKUP($C337, 'All Indicators - Breakdown'!$C:$GQ, W$1, FALSE), " ")</f>
        <v>4</v>
      </c>
      <c r="X337" s="33">
        <f>IFERROR(VLOOKUP($C337, 'All Indicators - Breakdown'!$C:$GQ, X$1, FALSE), " ")</f>
        <v>1</v>
      </c>
      <c r="Y337" s="33">
        <f>IFERROR(VLOOKUP($C337, 'All Indicators - Breakdown'!$C:$GQ, Y$1, FALSE), " ")</f>
        <v>4</v>
      </c>
      <c r="Z337" s="33">
        <f>IFERROR(VLOOKUP($C337, 'All Indicators - Breakdown'!$C:$GQ, Z$1, FALSE), " ")</f>
        <v>1</v>
      </c>
      <c r="AA337" s="33">
        <f>IFERROR(VLOOKUP($C337, 'All Indicators - Breakdown'!$C:$GQ, AA$1, FALSE), " ")</f>
        <v>2</v>
      </c>
      <c r="AB337" s="33">
        <f>IFERROR(VLOOKUP($C337, 'All Indicators - Breakdown'!$C:$GQ, AB$1, FALSE), " ")</f>
        <v>3</v>
      </c>
      <c r="AC337" s="33">
        <f>IFERROR(VLOOKUP($C337, 'All Indicators - Breakdown'!$C:$GQ, AC$1, FALSE), " ")</f>
        <v>5</v>
      </c>
      <c r="AD337" s="33">
        <f>IFERROR(VLOOKUP($C337, 'All Indicators - Breakdown'!$C:$GQ, AD$1, FALSE), " ")</f>
        <v>2</v>
      </c>
      <c r="AE337" s="33">
        <f>IFERROR(VLOOKUP($C337, 'All Indicators - Breakdown'!$C:$HE, AE$1, FALSE), " ")</f>
        <v>4</v>
      </c>
      <c r="AF337" s="33">
        <f>IFERROR(VLOOKUP($C337, 'All Indicators - Breakdown'!$C:$HE, AF$1, FALSE), " ")</f>
        <v>2</v>
      </c>
      <c r="AG337" s="33">
        <f>IFERROR(VLOOKUP($C337, 'All Indicators - Breakdown'!$C:$HE, AG$1, FALSE), " ")</f>
        <v>4</v>
      </c>
      <c r="AH337" s="33">
        <f>IFERROR(VLOOKUP($C337, 'All Indicators - Breakdown'!$C:$HE, AH$1, FALSE), " ")</f>
        <v>4</v>
      </c>
      <c r="AI337" s="33">
        <f>IFERROR(VLOOKUP($C337, 'All Indicators - Breakdown'!$C:$HE, AI$1, FALSE), " ")</f>
        <v>4</v>
      </c>
      <c r="AJ337" s="33">
        <f>IFERROR(VLOOKUP($C337, 'All Indicators - Breakdown'!$C:$HZ, AJ$1, FALSE), " ")</f>
        <v>4</v>
      </c>
      <c r="AK337" s="33">
        <f>IFERROR(VLOOKUP($C337, 'All Indicators - Breakdown'!$C:$HZ, AK$1, FALSE), " ")</f>
        <v>3</v>
      </c>
      <c r="AL337" s="33">
        <f>IFERROR(VLOOKUP($C337, 'All Indicators - Breakdown'!$C:$HZ, AL$1, FALSE), " ")</f>
        <v>1</v>
      </c>
      <c r="AM337" s="33">
        <f>IFERROR(VLOOKUP($C337, 'All Indicators - Breakdown'!$C:$IU, AM$1, FALSE), " ")</f>
        <v>1</v>
      </c>
      <c r="AN337" s="33">
        <f>IFERROR(VLOOKUP($C337, 'All Indicators - Breakdown'!$C:$IU, AN$1, FALSE), " ")</f>
        <v>1</v>
      </c>
      <c r="AO337" s="33">
        <f>IFERROR(VLOOKUP($C337, 'All Indicators - Breakdown'!$C:$IU, AO$1, FALSE), " ")</f>
        <v>1</v>
      </c>
      <c r="AP337">
        <f t="shared" si="58"/>
        <v>5</v>
      </c>
      <c r="AQ337">
        <f t="shared" si="58"/>
        <v>5</v>
      </c>
      <c r="AR337">
        <f t="shared" si="58"/>
        <v>4</v>
      </c>
      <c r="AS337">
        <f t="shared" si="58"/>
        <v>4</v>
      </c>
      <c r="AT337">
        <f t="shared" si="58"/>
        <v>4</v>
      </c>
      <c r="AU337">
        <f t="shared" si="58"/>
        <v>4</v>
      </c>
      <c r="AV337">
        <f t="shared" si="58"/>
        <v>4</v>
      </c>
      <c r="AW337">
        <f t="shared" si="58"/>
        <v>4</v>
      </c>
      <c r="AX337">
        <f t="shared" si="58"/>
        <v>4</v>
      </c>
      <c r="AY337">
        <f t="shared" si="58"/>
        <v>4</v>
      </c>
      <c r="AZ337">
        <f t="shared" si="58"/>
        <v>4</v>
      </c>
      <c r="BA337">
        <f t="shared" si="58"/>
        <v>3</v>
      </c>
      <c r="BB337">
        <f t="shared" si="58"/>
        <v>3</v>
      </c>
      <c r="BC337">
        <f t="shared" si="58"/>
        <v>3</v>
      </c>
      <c r="BD337">
        <f t="shared" si="58"/>
        <v>3</v>
      </c>
      <c r="BE337">
        <f t="shared" si="58"/>
        <v>3</v>
      </c>
      <c r="BF337">
        <f t="shared" si="57"/>
        <v>2</v>
      </c>
      <c r="BG337">
        <f t="shared" si="57"/>
        <v>2</v>
      </c>
      <c r="BH337">
        <f t="shared" si="57"/>
        <v>2</v>
      </c>
      <c r="BI337">
        <f t="shared" si="57"/>
        <v>2</v>
      </c>
      <c r="BJ337">
        <f t="shared" si="57"/>
        <v>2</v>
      </c>
      <c r="BK337">
        <f t="shared" si="57"/>
        <v>2</v>
      </c>
      <c r="BL337">
        <f t="shared" si="57"/>
        <v>2</v>
      </c>
      <c r="BM337">
        <f t="shared" si="57"/>
        <v>2</v>
      </c>
      <c r="BN337">
        <f t="shared" si="57"/>
        <v>2</v>
      </c>
      <c r="BO337">
        <f t="shared" si="57"/>
        <v>1</v>
      </c>
      <c r="BP337">
        <f t="shared" si="57"/>
        <v>1</v>
      </c>
      <c r="BQ337">
        <f t="shared" si="57"/>
        <v>1</v>
      </c>
      <c r="BR337">
        <f t="shared" si="57"/>
        <v>1</v>
      </c>
      <c r="BS337">
        <f t="shared" si="57"/>
        <v>1</v>
      </c>
      <c r="BT337">
        <f t="shared" si="57"/>
        <v>1</v>
      </c>
      <c r="BU337">
        <f t="shared" si="51"/>
        <v>1</v>
      </c>
      <c r="BV337">
        <f t="shared" si="51"/>
        <v>1</v>
      </c>
      <c r="BW337">
        <f t="shared" si="51"/>
        <v>1</v>
      </c>
      <c r="BX337">
        <f t="shared" si="51"/>
        <v>1</v>
      </c>
      <c r="BY337">
        <f t="shared" si="51"/>
        <v>0</v>
      </c>
    </row>
    <row r="338" spans="1:77" ht="16.3" thickTop="1" thickBot="1" x14ac:dyDescent="0.3">
      <c r="A338" s="16" t="s">
        <v>808</v>
      </c>
      <c r="B338" s="16" t="s">
        <v>829</v>
      </c>
      <c r="C338" s="16" t="s">
        <v>830</v>
      </c>
      <c r="D338" s="10">
        <f>VLOOKUP(C338, Overview!C$3:D$403, 2, FALSE)</f>
        <v>3</v>
      </c>
      <c r="E338" s="34">
        <f t="shared" si="56"/>
        <v>3.9</v>
      </c>
      <c r="F338" s="33">
        <f>IFERROR(VLOOKUP($C338, 'All Indicators - Breakdown'!$C:$GQ, F$1, FALSE), " ")</f>
        <v>4</v>
      </c>
      <c r="G338" s="33">
        <f>IFERROR(VLOOKUP($C338, 'All Indicators - Breakdown'!$C:$GQ, G$1, FALSE), " ")</f>
        <v>5</v>
      </c>
      <c r="H338" s="33">
        <f>IFERROR(VLOOKUP($C338, 'All Indicators - Breakdown'!$C:$GQ, H$1, FALSE), " ")</f>
        <v>3</v>
      </c>
      <c r="I338" s="33">
        <f>IFERROR(VLOOKUP($C338, 'All Indicators - Breakdown'!$C:$GQ, I$1, FALSE), " ")</f>
        <v>3</v>
      </c>
      <c r="J338" s="33">
        <f>IFERROR(VLOOKUP($C338, 'All Indicators - Breakdown'!$C:$GQ, J$1, FALSE), " ")</f>
        <v>2</v>
      </c>
      <c r="K338" s="33">
        <f>IFERROR(VLOOKUP($C338, 'All Indicators - Breakdown'!$C:$GQ, K$1, FALSE), " ")</f>
        <v>1</v>
      </c>
      <c r="L338" s="33">
        <f>IFERROR(VLOOKUP($C338, 'All Indicators - Breakdown'!$C:$GQ, L$1, FALSE), " ")</f>
        <v>1</v>
      </c>
      <c r="M338" s="33">
        <f>IFERROR(VLOOKUP($C338, 'All Indicators - Breakdown'!$C:$GQ, M$1, FALSE), " ")</f>
        <v>2</v>
      </c>
      <c r="N338" s="33" t="str">
        <f>IFERROR(VLOOKUP($C338, 'All Indicators - Breakdown'!$C:$GQ, N$1, FALSE), " ")</f>
        <v>N/A</v>
      </c>
      <c r="O338" s="33">
        <f>IFERROR(VLOOKUP($C338, 'All Indicators - Breakdown'!$C:$GQ, O$1, FALSE), " ")</f>
        <v>2</v>
      </c>
      <c r="P338" s="33">
        <f>IFERROR(VLOOKUP($C338, 'All Indicators - Breakdown'!$C:$GQ, P$1, FALSE), " ")</f>
        <v>2</v>
      </c>
      <c r="Q338" s="33">
        <f>IFERROR(VLOOKUP($C338, 'All Indicators - Breakdown'!$C:$GQ, Q$1, FALSE), " ")</f>
        <v>1</v>
      </c>
      <c r="R338" s="33">
        <f>IFERROR(VLOOKUP($C338, 'All Indicators - Breakdown'!$C:$GQ, R$1, FALSE), " ")</f>
        <v>2</v>
      </c>
      <c r="S338" s="33">
        <f>IFERROR(VLOOKUP($C338, 'All Indicators - Breakdown'!$C:$GQ, S$1, FALSE), " ")</f>
        <v>4</v>
      </c>
      <c r="T338" s="33">
        <f>IFERROR(VLOOKUP($C338, 'All Indicators - Breakdown'!$C:$GQ, T$1, FALSE), " ")</f>
        <v>3</v>
      </c>
      <c r="U338" s="33">
        <f>IFERROR(VLOOKUP($C338, 'All Indicators - Breakdown'!$C:$GQ, U$1, FALSE), " ")</f>
        <v>5</v>
      </c>
      <c r="V338" s="33">
        <f>IFERROR(VLOOKUP($C338, 'All Indicators - Breakdown'!$C:$GQ, V$1, FALSE), " ")</f>
        <v>1</v>
      </c>
      <c r="W338" s="33">
        <f>IFERROR(VLOOKUP($C338, 'All Indicators - Breakdown'!$C:$GQ, W$1, FALSE), " ")</f>
        <v>4</v>
      </c>
      <c r="X338" s="33">
        <f>IFERROR(VLOOKUP($C338, 'All Indicators - Breakdown'!$C:$GQ, X$1, FALSE), " ")</f>
        <v>1</v>
      </c>
      <c r="Y338" s="33">
        <f>IFERROR(VLOOKUP($C338, 'All Indicators - Breakdown'!$C:$GQ, Y$1, FALSE), " ")</f>
        <v>1</v>
      </c>
      <c r="Z338" s="33">
        <f>IFERROR(VLOOKUP($C338, 'All Indicators - Breakdown'!$C:$GQ, Z$1, FALSE), " ")</f>
        <v>1</v>
      </c>
      <c r="AA338" s="33">
        <f>IFERROR(VLOOKUP($C338, 'All Indicators - Breakdown'!$C:$GQ, AA$1, FALSE), " ")</f>
        <v>1</v>
      </c>
      <c r="AB338" s="33">
        <f>IFERROR(VLOOKUP($C338, 'All Indicators - Breakdown'!$C:$GQ, AB$1, FALSE), " ")</f>
        <v>3</v>
      </c>
      <c r="AC338" s="33">
        <f>IFERROR(VLOOKUP($C338, 'All Indicators - Breakdown'!$C:$GQ, AC$1, FALSE), " ")</f>
        <v>5</v>
      </c>
      <c r="AD338" s="33">
        <f>IFERROR(VLOOKUP($C338, 'All Indicators - Breakdown'!$C:$GQ, AD$1, FALSE), " ")</f>
        <v>2</v>
      </c>
      <c r="AE338" s="33">
        <f>IFERROR(VLOOKUP($C338, 'All Indicators - Breakdown'!$C:$HE, AE$1, FALSE), " ")</f>
        <v>4</v>
      </c>
      <c r="AF338" s="33">
        <f>IFERROR(VLOOKUP($C338, 'All Indicators - Breakdown'!$C:$HE, AF$1, FALSE), " ")</f>
        <v>2</v>
      </c>
      <c r="AG338" s="33">
        <f>IFERROR(VLOOKUP($C338, 'All Indicators - Breakdown'!$C:$HE, AG$1, FALSE), " ")</f>
        <v>4</v>
      </c>
      <c r="AH338" s="33">
        <f>IFERROR(VLOOKUP($C338, 'All Indicators - Breakdown'!$C:$HE, AH$1, FALSE), " ")</f>
        <v>4</v>
      </c>
      <c r="AI338" s="33">
        <f>IFERROR(VLOOKUP($C338, 'All Indicators - Breakdown'!$C:$HE, AI$1, FALSE), " ")</f>
        <v>4</v>
      </c>
      <c r="AJ338" s="33">
        <f>IFERROR(VLOOKUP($C338, 'All Indicators - Breakdown'!$C:$HZ, AJ$1, FALSE), " ")</f>
        <v>4</v>
      </c>
      <c r="AK338" s="33">
        <f>IFERROR(VLOOKUP($C338, 'All Indicators - Breakdown'!$C:$HZ, AK$1, FALSE), " ")</f>
        <v>3</v>
      </c>
      <c r="AL338" s="33">
        <f>IFERROR(VLOOKUP($C338, 'All Indicators - Breakdown'!$C:$HZ, AL$1, FALSE), " ")</f>
        <v>1</v>
      </c>
      <c r="AM338" s="33">
        <f>IFERROR(VLOOKUP($C338, 'All Indicators - Breakdown'!$C:$IU, AM$1, FALSE), " ")</f>
        <v>4</v>
      </c>
      <c r="AN338" s="33">
        <f>IFERROR(VLOOKUP($C338, 'All Indicators - Breakdown'!$C:$IU, AN$1, FALSE), " ")</f>
        <v>1</v>
      </c>
      <c r="AO338" s="33">
        <f>IFERROR(VLOOKUP($C338, 'All Indicators - Breakdown'!$C:$IU, AO$1, FALSE), " ")</f>
        <v>1</v>
      </c>
      <c r="AP338">
        <f t="shared" si="58"/>
        <v>5</v>
      </c>
      <c r="AQ338">
        <f t="shared" si="58"/>
        <v>5</v>
      </c>
      <c r="AR338">
        <f t="shared" si="58"/>
        <v>5</v>
      </c>
      <c r="AS338">
        <f t="shared" si="58"/>
        <v>4</v>
      </c>
      <c r="AT338">
        <f t="shared" si="58"/>
        <v>4</v>
      </c>
      <c r="AU338">
        <f t="shared" si="58"/>
        <v>4</v>
      </c>
      <c r="AV338">
        <f t="shared" si="58"/>
        <v>4</v>
      </c>
      <c r="AW338">
        <f t="shared" si="58"/>
        <v>4</v>
      </c>
      <c r="AX338">
        <f t="shared" si="58"/>
        <v>4</v>
      </c>
      <c r="AY338">
        <f t="shared" si="58"/>
        <v>4</v>
      </c>
      <c r="AZ338">
        <f t="shared" si="58"/>
        <v>4</v>
      </c>
      <c r="BA338">
        <f t="shared" si="58"/>
        <v>4</v>
      </c>
      <c r="BB338">
        <f t="shared" si="58"/>
        <v>3</v>
      </c>
      <c r="BC338">
        <f t="shared" si="58"/>
        <v>3</v>
      </c>
      <c r="BD338">
        <f t="shared" si="58"/>
        <v>3</v>
      </c>
      <c r="BE338">
        <f t="shared" si="58"/>
        <v>3</v>
      </c>
      <c r="BF338">
        <f t="shared" si="57"/>
        <v>3</v>
      </c>
      <c r="BG338">
        <f t="shared" si="57"/>
        <v>2</v>
      </c>
      <c r="BH338">
        <f t="shared" si="57"/>
        <v>2</v>
      </c>
      <c r="BI338">
        <f t="shared" si="57"/>
        <v>2</v>
      </c>
      <c r="BJ338">
        <f t="shared" si="57"/>
        <v>2</v>
      </c>
      <c r="BK338">
        <f t="shared" si="57"/>
        <v>2</v>
      </c>
      <c r="BL338">
        <f t="shared" si="57"/>
        <v>2</v>
      </c>
      <c r="BM338">
        <f t="shared" si="57"/>
        <v>2</v>
      </c>
      <c r="BN338">
        <f t="shared" si="57"/>
        <v>1</v>
      </c>
      <c r="BO338">
        <f t="shared" si="57"/>
        <v>1</v>
      </c>
      <c r="BP338">
        <f t="shared" si="57"/>
        <v>1</v>
      </c>
      <c r="BQ338">
        <f t="shared" si="57"/>
        <v>1</v>
      </c>
      <c r="BR338">
        <f t="shared" si="57"/>
        <v>1</v>
      </c>
      <c r="BS338">
        <f t="shared" si="57"/>
        <v>1</v>
      </c>
      <c r="BT338">
        <f t="shared" si="57"/>
        <v>1</v>
      </c>
      <c r="BU338">
        <f t="shared" si="51"/>
        <v>1</v>
      </c>
      <c r="BV338">
        <f t="shared" si="51"/>
        <v>1</v>
      </c>
      <c r="BW338">
        <f t="shared" si="51"/>
        <v>1</v>
      </c>
      <c r="BX338">
        <f t="shared" si="51"/>
        <v>1</v>
      </c>
      <c r="BY338">
        <f t="shared" si="51"/>
        <v>0</v>
      </c>
    </row>
    <row r="339" spans="1:77" ht="16.3" thickTop="1" thickBot="1" x14ac:dyDescent="0.3">
      <c r="A339" s="16" t="s">
        <v>831</v>
      </c>
      <c r="B339" s="16" t="s">
        <v>832</v>
      </c>
      <c r="C339" s="16" t="s">
        <v>833</v>
      </c>
      <c r="D339" s="10">
        <f>VLOOKUP(C339, Overview!C$3:D$403, 2, FALSE)</f>
        <v>2</v>
      </c>
      <c r="E339" s="34">
        <f t="shared" si="56"/>
        <v>3</v>
      </c>
      <c r="F339" s="33">
        <f>IFERROR(VLOOKUP($C339, 'All Indicators - Breakdown'!$C:$GQ, F$1, FALSE), " ")</f>
        <v>1</v>
      </c>
      <c r="G339" s="33">
        <f>IFERROR(VLOOKUP($C339, 'All Indicators - Breakdown'!$C:$GQ, G$1, FALSE), " ")</f>
        <v>3</v>
      </c>
      <c r="H339" s="33">
        <f>IFERROR(VLOOKUP($C339, 'All Indicators - Breakdown'!$C:$GQ, H$1, FALSE), " ")</f>
        <v>4</v>
      </c>
      <c r="I339" s="33">
        <f>IFERROR(VLOOKUP($C339, 'All Indicators - Breakdown'!$C:$GQ, I$1, FALSE), " ")</f>
        <v>4</v>
      </c>
      <c r="J339" s="33">
        <f>IFERROR(VLOOKUP($C339, 'All Indicators - Breakdown'!$C:$GQ, J$1, FALSE), " ")</f>
        <v>3</v>
      </c>
      <c r="K339" s="33">
        <f>IFERROR(VLOOKUP($C339, 'All Indicators - Breakdown'!$C:$GQ, K$1, FALSE), " ")</f>
        <v>1</v>
      </c>
      <c r="L339" s="33">
        <f>IFERROR(VLOOKUP($C339, 'All Indicators - Breakdown'!$C:$GQ, L$1, FALSE), " ")</f>
        <v>1</v>
      </c>
      <c r="M339" s="33">
        <f>IFERROR(VLOOKUP($C339, 'All Indicators - Breakdown'!$C:$GQ, M$1, FALSE), " ")</f>
        <v>1</v>
      </c>
      <c r="N339" s="33" t="str">
        <f>IFERROR(VLOOKUP($C339, 'All Indicators - Breakdown'!$C:$GQ, N$1, FALSE), " ")</f>
        <v>N/A</v>
      </c>
      <c r="O339" s="33">
        <f>IFERROR(VLOOKUP($C339, 'All Indicators - Breakdown'!$C:$GQ, O$1, FALSE), " ")</f>
        <v>1</v>
      </c>
      <c r="P339" s="33">
        <f>IFERROR(VLOOKUP($C339, 'All Indicators - Breakdown'!$C:$GQ, P$1, FALSE), " ")</f>
        <v>1</v>
      </c>
      <c r="Q339" s="33">
        <f>IFERROR(VLOOKUP($C339, 'All Indicators - Breakdown'!$C:$GQ, Q$1, FALSE), " ")</f>
        <v>1</v>
      </c>
      <c r="R339" s="33">
        <f>IFERROR(VLOOKUP($C339, 'All Indicators - Breakdown'!$C:$GQ, R$1, FALSE), " ")</f>
        <v>3</v>
      </c>
      <c r="S339" s="33">
        <f>IFERROR(VLOOKUP($C339, 'All Indicators - Breakdown'!$C:$GQ, S$1, FALSE), " ")</f>
        <v>2</v>
      </c>
      <c r="T339" s="33">
        <f>IFERROR(VLOOKUP($C339, 'All Indicators - Breakdown'!$C:$GQ, T$1, FALSE), " ")</f>
        <v>2</v>
      </c>
      <c r="U339" s="33">
        <f>IFERROR(VLOOKUP($C339, 'All Indicators - Breakdown'!$C:$GQ, U$1, FALSE), " ")</f>
        <v>1</v>
      </c>
      <c r="V339" s="33">
        <f>IFERROR(VLOOKUP($C339, 'All Indicators - Breakdown'!$C:$GQ, V$1, FALSE), " ")</f>
        <v>1</v>
      </c>
      <c r="W339" s="33">
        <f>IFERROR(VLOOKUP($C339, 'All Indicators - Breakdown'!$C:$GQ, W$1, FALSE), " ")</f>
        <v>1</v>
      </c>
      <c r="X339" s="33">
        <f>IFERROR(VLOOKUP($C339, 'All Indicators - Breakdown'!$C:$GQ, X$1, FALSE), " ")</f>
        <v>1</v>
      </c>
      <c r="Y339" s="33">
        <f>IFERROR(VLOOKUP($C339, 'All Indicators - Breakdown'!$C:$GQ, Y$1, FALSE), " ")</f>
        <v>1</v>
      </c>
      <c r="Z339" s="33">
        <f>IFERROR(VLOOKUP($C339, 'All Indicators - Breakdown'!$C:$GQ, Z$1, FALSE), " ")</f>
        <v>1</v>
      </c>
      <c r="AA339" s="33">
        <f>IFERROR(VLOOKUP($C339, 'All Indicators - Breakdown'!$C:$GQ, AA$1, FALSE), " ")</f>
        <v>1</v>
      </c>
      <c r="AB339" s="33">
        <f>IFERROR(VLOOKUP($C339, 'All Indicators - Breakdown'!$C:$GQ, AB$1, FALSE), " ")</f>
        <v>3</v>
      </c>
      <c r="AC339" s="33">
        <f>IFERROR(VLOOKUP($C339, 'All Indicators - Breakdown'!$C:$GQ, AC$1, FALSE), " ")</f>
        <v>5</v>
      </c>
      <c r="AD339" s="33">
        <f>IFERROR(VLOOKUP($C339, 'All Indicators - Breakdown'!$C:$GQ, AD$1, FALSE), " ")</f>
        <v>2</v>
      </c>
      <c r="AE339" s="33">
        <f>IFERROR(VLOOKUP($C339, 'All Indicators - Breakdown'!$C:$HE, AE$1, FALSE), " ")</f>
        <v>3</v>
      </c>
      <c r="AF339" s="33" t="str">
        <f>IFERROR(VLOOKUP($C339, 'All Indicators - Breakdown'!$C:$HE, AF$1, FALSE), " ")</f>
        <v>N/A</v>
      </c>
      <c r="AG339" s="33">
        <f>IFERROR(VLOOKUP($C339, 'All Indicators - Breakdown'!$C:$HE, AG$1, FALSE), " ")</f>
        <v>4</v>
      </c>
      <c r="AH339" s="33">
        <f>IFERROR(VLOOKUP($C339, 'All Indicators - Breakdown'!$C:$HE, AH$1, FALSE), " ")</f>
        <v>3</v>
      </c>
      <c r="AI339" s="33">
        <f>IFERROR(VLOOKUP($C339, 'All Indicators - Breakdown'!$C:$HE, AI$1, FALSE), " ")</f>
        <v>3</v>
      </c>
      <c r="AJ339" s="33">
        <f>IFERROR(VLOOKUP($C339, 'All Indicators - Breakdown'!$C:$HZ, AJ$1, FALSE), " ")</f>
        <v>4</v>
      </c>
      <c r="AK339" s="33">
        <f>IFERROR(VLOOKUP($C339, 'All Indicators - Breakdown'!$C:$HZ, AK$1, FALSE), " ")</f>
        <v>2</v>
      </c>
      <c r="AL339" s="33">
        <f>IFERROR(VLOOKUP($C339, 'All Indicators - Breakdown'!$C:$HZ, AL$1, FALSE), " ")</f>
        <v>1</v>
      </c>
      <c r="AM339" s="33">
        <f>IFERROR(VLOOKUP($C339, 'All Indicators - Breakdown'!$C:$IU, AM$1, FALSE), " ")</f>
        <v>1</v>
      </c>
      <c r="AN339" s="33">
        <f>IFERROR(VLOOKUP($C339, 'All Indicators - Breakdown'!$C:$IU, AN$1, FALSE), " ")</f>
        <v>1</v>
      </c>
      <c r="AO339" s="33">
        <f>IFERROR(VLOOKUP($C339, 'All Indicators - Breakdown'!$C:$IU, AO$1, FALSE), " ")</f>
        <v>1</v>
      </c>
      <c r="AP339">
        <f t="shared" si="58"/>
        <v>5</v>
      </c>
      <c r="AQ339">
        <f t="shared" si="58"/>
        <v>4</v>
      </c>
      <c r="AR339">
        <f t="shared" si="58"/>
        <v>4</v>
      </c>
      <c r="AS339">
        <f t="shared" si="58"/>
        <v>4</v>
      </c>
      <c r="AT339">
        <f t="shared" si="58"/>
        <v>4</v>
      </c>
      <c r="AU339">
        <f t="shared" si="58"/>
        <v>3</v>
      </c>
      <c r="AV339">
        <f t="shared" si="58"/>
        <v>3</v>
      </c>
      <c r="AW339">
        <f t="shared" si="58"/>
        <v>3</v>
      </c>
      <c r="AX339">
        <f t="shared" si="58"/>
        <v>3</v>
      </c>
      <c r="AY339">
        <f t="shared" si="58"/>
        <v>3</v>
      </c>
      <c r="AZ339">
        <f t="shared" si="58"/>
        <v>3</v>
      </c>
      <c r="BA339">
        <f t="shared" si="58"/>
        <v>3</v>
      </c>
      <c r="BB339">
        <f t="shared" si="58"/>
        <v>2</v>
      </c>
      <c r="BC339">
        <f t="shared" si="58"/>
        <v>2</v>
      </c>
      <c r="BD339">
        <f t="shared" si="58"/>
        <v>2</v>
      </c>
      <c r="BE339">
        <f t="shared" si="58"/>
        <v>2</v>
      </c>
      <c r="BF339">
        <f t="shared" si="57"/>
        <v>1</v>
      </c>
      <c r="BG339">
        <f t="shared" si="57"/>
        <v>1</v>
      </c>
      <c r="BH339">
        <f t="shared" si="57"/>
        <v>1</v>
      </c>
      <c r="BI339">
        <f t="shared" si="57"/>
        <v>1</v>
      </c>
      <c r="BJ339">
        <f t="shared" si="57"/>
        <v>1</v>
      </c>
      <c r="BK339">
        <f t="shared" si="57"/>
        <v>1</v>
      </c>
      <c r="BL339">
        <f t="shared" si="57"/>
        <v>1</v>
      </c>
      <c r="BM339">
        <f t="shared" si="57"/>
        <v>1</v>
      </c>
      <c r="BN339">
        <f t="shared" si="57"/>
        <v>1</v>
      </c>
      <c r="BO339">
        <f t="shared" si="57"/>
        <v>1</v>
      </c>
      <c r="BP339">
        <f t="shared" si="57"/>
        <v>1</v>
      </c>
      <c r="BQ339">
        <f t="shared" si="57"/>
        <v>1</v>
      </c>
      <c r="BR339">
        <f t="shared" si="57"/>
        <v>1</v>
      </c>
      <c r="BS339">
        <f t="shared" si="57"/>
        <v>1</v>
      </c>
      <c r="BT339">
        <f t="shared" si="57"/>
        <v>1</v>
      </c>
      <c r="BU339">
        <f t="shared" si="51"/>
        <v>1</v>
      </c>
      <c r="BV339">
        <f t="shared" si="51"/>
        <v>1</v>
      </c>
      <c r="BW339">
        <f t="shared" si="51"/>
        <v>1</v>
      </c>
      <c r="BX339">
        <f t="shared" si="51"/>
        <v>0</v>
      </c>
      <c r="BY339">
        <f t="shared" si="51"/>
        <v>0</v>
      </c>
    </row>
    <row r="340" spans="1:77" ht="16.3" thickTop="1" thickBot="1" x14ac:dyDescent="0.3">
      <c r="A340" s="16" t="s">
        <v>831</v>
      </c>
      <c r="B340" s="16" t="s">
        <v>834</v>
      </c>
      <c r="C340" s="16" t="s">
        <v>835</v>
      </c>
      <c r="D340" s="10">
        <f>VLOOKUP(C340, Overview!C$3:D$403, 2, FALSE)</f>
        <v>3</v>
      </c>
      <c r="E340" s="34">
        <f t="shared" si="56"/>
        <v>3.4</v>
      </c>
      <c r="F340" s="33">
        <f>IFERROR(VLOOKUP($C340, 'All Indicators - Breakdown'!$C:$GQ, F$1, FALSE), " ")</f>
        <v>4</v>
      </c>
      <c r="G340" s="33">
        <f>IFERROR(VLOOKUP($C340, 'All Indicators - Breakdown'!$C:$GQ, G$1, FALSE), " ")</f>
        <v>3</v>
      </c>
      <c r="H340" s="33">
        <f>IFERROR(VLOOKUP($C340, 'All Indicators - Breakdown'!$C:$GQ, H$1, FALSE), " ")</f>
        <v>4</v>
      </c>
      <c r="I340" s="33">
        <f>IFERROR(VLOOKUP($C340, 'All Indicators - Breakdown'!$C:$GQ, I$1, FALSE), " ")</f>
        <v>4</v>
      </c>
      <c r="J340" s="33">
        <f>IFERROR(VLOOKUP($C340, 'All Indicators - Breakdown'!$C:$GQ, J$1, FALSE), " ")</f>
        <v>3</v>
      </c>
      <c r="K340" s="33">
        <f>IFERROR(VLOOKUP($C340, 'All Indicators - Breakdown'!$C:$GQ, K$1, FALSE), " ")</f>
        <v>2</v>
      </c>
      <c r="L340" s="33">
        <f>IFERROR(VLOOKUP($C340, 'All Indicators - Breakdown'!$C:$GQ, L$1, FALSE), " ")</f>
        <v>3</v>
      </c>
      <c r="M340" s="33">
        <f>IFERROR(VLOOKUP($C340, 'All Indicators - Breakdown'!$C:$GQ, M$1, FALSE), " ")</f>
        <v>2</v>
      </c>
      <c r="N340" s="33" t="str">
        <f>IFERROR(VLOOKUP($C340, 'All Indicators - Breakdown'!$C:$GQ, N$1, FALSE), " ")</f>
        <v>N/A</v>
      </c>
      <c r="O340" s="33">
        <f>IFERROR(VLOOKUP($C340, 'All Indicators - Breakdown'!$C:$GQ, O$1, FALSE), " ")</f>
        <v>1</v>
      </c>
      <c r="P340" s="33">
        <f>IFERROR(VLOOKUP($C340, 'All Indicators - Breakdown'!$C:$GQ, P$1, FALSE), " ")</f>
        <v>2</v>
      </c>
      <c r="Q340" s="33">
        <f>IFERROR(VLOOKUP($C340, 'All Indicators - Breakdown'!$C:$GQ, Q$1, FALSE), " ")</f>
        <v>1</v>
      </c>
      <c r="R340" s="33">
        <f>IFERROR(VLOOKUP($C340, 'All Indicators - Breakdown'!$C:$GQ, R$1, FALSE), " ")</f>
        <v>3</v>
      </c>
      <c r="S340" s="33">
        <f>IFERROR(VLOOKUP($C340, 'All Indicators - Breakdown'!$C:$GQ, S$1, FALSE), " ")</f>
        <v>2</v>
      </c>
      <c r="T340" s="33">
        <f>IFERROR(VLOOKUP($C340, 'All Indicators - Breakdown'!$C:$GQ, T$1, FALSE), " ")</f>
        <v>3</v>
      </c>
      <c r="U340" s="33">
        <f>IFERROR(VLOOKUP($C340, 'All Indicators - Breakdown'!$C:$GQ, U$1, FALSE), " ")</f>
        <v>3</v>
      </c>
      <c r="V340" s="33">
        <f>IFERROR(VLOOKUP($C340, 'All Indicators - Breakdown'!$C:$GQ, V$1, FALSE), " ")</f>
        <v>3</v>
      </c>
      <c r="W340" s="33">
        <f>IFERROR(VLOOKUP($C340, 'All Indicators - Breakdown'!$C:$GQ, W$1, FALSE), " ")</f>
        <v>3</v>
      </c>
      <c r="X340" s="33">
        <f>IFERROR(VLOOKUP($C340, 'All Indicators - Breakdown'!$C:$GQ, X$1, FALSE), " ")</f>
        <v>1</v>
      </c>
      <c r="Y340" s="33">
        <f>IFERROR(VLOOKUP($C340, 'All Indicators - Breakdown'!$C:$GQ, Y$1, FALSE), " ")</f>
        <v>1</v>
      </c>
      <c r="Z340" s="33">
        <f>IFERROR(VLOOKUP($C340, 'All Indicators - Breakdown'!$C:$GQ, Z$1, FALSE), " ")</f>
        <v>1</v>
      </c>
      <c r="AA340" s="33">
        <f>IFERROR(VLOOKUP($C340, 'All Indicators - Breakdown'!$C:$GQ, AA$1, FALSE), " ")</f>
        <v>1</v>
      </c>
      <c r="AB340" s="33">
        <f>IFERROR(VLOOKUP($C340, 'All Indicators - Breakdown'!$C:$GQ, AB$1, FALSE), " ")</f>
        <v>3</v>
      </c>
      <c r="AC340" s="33">
        <f>IFERROR(VLOOKUP($C340, 'All Indicators - Breakdown'!$C:$GQ, AC$1, FALSE), " ")</f>
        <v>5</v>
      </c>
      <c r="AD340" s="33">
        <f>IFERROR(VLOOKUP($C340, 'All Indicators - Breakdown'!$C:$GQ, AD$1, FALSE), " ")</f>
        <v>2</v>
      </c>
      <c r="AE340" s="33">
        <f>IFERROR(VLOOKUP($C340, 'All Indicators - Breakdown'!$C:$HE, AE$1, FALSE), " ")</f>
        <v>3</v>
      </c>
      <c r="AF340" s="33" t="str">
        <f>IFERROR(VLOOKUP($C340, 'All Indicators - Breakdown'!$C:$HE, AF$1, FALSE), " ")</f>
        <v>N/A</v>
      </c>
      <c r="AG340" s="33">
        <f>IFERROR(VLOOKUP($C340, 'All Indicators - Breakdown'!$C:$HE, AG$1, FALSE), " ")</f>
        <v>4</v>
      </c>
      <c r="AH340" s="33">
        <f>IFERROR(VLOOKUP($C340, 'All Indicators - Breakdown'!$C:$HE, AH$1, FALSE), " ")</f>
        <v>3</v>
      </c>
      <c r="AI340" s="33">
        <f>IFERROR(VLOOKUP($C340, 'All Indicators - Breakdown'!$C:$HE, AI$1, FALSE), " ")</f>
        <v>3</v>
      </c>
      <c r="AJ340" s="33">
        <f>IFERROR(VLOOKUP($C340, 'All Indicators - Breakdown'!$C:$HZ, AJ$1, FALSE), " ")</f>
        <v>4</v>
      </c>
      <c r="AK340" s="33">
        <f>IFERROR(VLOOKUP($C340, 'All Indicators - Breakdown'!$C:$HZ, AK$1, FALSE), " ")</f>
        <v>3</v>
      </c>
      <c r="AL340" s="33">
        <f>IFERROR(VLOOKUP($C340, 'All Indicators - Breakdown'!$C:$HZ, AL$1, FALSE), " ")</f>
        <v>1</v>
      </c>
      <c r="AM340" s="33">
        <f>IFERROR(VLOOKUP($C340, 'All Indicators - Breakdown'!$C:$IU, AM$1, FALSE), " ")</f>
        <v>3</v>
      </c>
      <c r="AN340" s="33">
        <f>IFERROR(VLOOKUP($C340, 'All Indicators - Breakdown'!$C:$IU, AN$1, FALSE), " ")</f>
        <v>1</v>
      </c>
      <c r="AO340" s="33">
        <f>IFERROR(VLOOKUP($C340, 'All Indicators - Breakdown'!$C:$IU, AO$1, FALSE), " ")</f>
        <v>1</v>
      </c>
      <c r="AP340">
        <f t="shared" si="58"/>
        <v>5</v>
      </c>
      <c r="AQ340">
        <f t="shared" si="58"/>
        <v>4</v>
      </c>
      <c r="AR340">
        <f t="shared" si="58"/>
        <v>4</v>
      </c>
      <c r="AS340">
        <f t="shared" si="58"/>
        <v>4</v>
      </c>
      <c r="AT340">
        <f t="shared" si="58"/>
        <v>4</v>
      </c>
      <c r="AU340">
        <f t="shared" si="58"/>
        <v>4</v>
      </c>
      <c r="AV340">
        <f t="shared" si="58"/>
        <v>3</v>
      </c>
      <c r="AW340">
        <f t="shared" si="58"/>
        <v>3</v>
      </c>
      <c r="AX340">
        <f t="shared" si="58"/>
        <v>3</v>
      </c>
      <c r="AY340">
        <f t="shared" si="58"/>
        <v>3</v>
      </c>
      <c r="AZ340">
        <f t="shared" si="58"/>
        <v>3</v>
      </c>
      <c r="BA340">
        <f t="shared" si="58"/>
        <v>3</v>
      </c>
      <c r="BB340">
        <f t="shared" si="58"/>
        <v>3</v>
      </c>
      <c r="BC340">
        <f t="shared" si="58"/>
        <v>3</v>
      </c>
      <c r="BD340">
        <f t="shared" si="58"/>
        <v>3</v>
      </c>
      <c r="BE340">
        <f t="shared" si="58"/>
        <v>3</v>
      </c>
      <c r="BF340">
        <f t="shared" si="57"/>
        <v>3</v>
      </c>
      <c r="BG340">
        <f t="shared" si="57"/>
        <v>3</v>
      </c>
      <c r="BH340">
        <f t="shared" si="57"/>
        <v>3</v>
      </c>
      <c r="BI340">
        <f t="shared" si="57"/>
        <v>3</v>
      </c>
      <c r="BJ340">
        <f t="shared" si="57"/>
        <v>2</v>
      </c>
      <c r="BK340">
        <f t="shared" si="57"/>
        <v>2</v>
      </c>
      <c r="BL340">
        <f t="shared" si="57"/>
        <v>2</v>
      </c>
      <c r="BM340">
        <f t="shared" si="57"/>
        <v>2</v>
      </c>
      <c r="BN340">
        <f t="shared" si="57"/>
        <v>2</v>
      </c>
      <c r="BO340">
        <f t="shared" si="57"/>
        <v>1</v>
      </c>
      <c r="BP340">
        <f t="shared" si="57"/>
        <v>1</v>
      </c>
      <c r="BQ340">
        <f t="shared" si="57"/>
        <v>1</v>
      </c>
      <c r="BR340">
        <f t="shared" si="57"/>
        <v>1</v>
      </c>
      <c r="BS340">
        <f t="shared" si="57"/>
        <v>1</v>
      </c>
      <c r="BT340">
        <f t="shared" si="57"/>
        <v>1</v>
      </c>
      <c r="BU340">
        <f t="shared" si="51"/>
        <v>1</v>
      </c>
      <c r="BV340">
        <f t="shared" si="51"/>
        <v>1</v>
      </c>
      <c r="BW340">
        <f t="shared" si="51"/>
        <v>1</v>
      </c>
      <c r="BX340">
        <f t="shared" si="51"/>
        <v>0</v>
      </c>
      <c r="BY340">
        <f t="shared" si="51"/>
        <v>0</v>
      </c>
    </row>
    <row r="341" spans="1:77" ht="16.3" thickTop="1" thickBot="1" x14ac:dyDescent="0.3">
      <c r="A341" s="16" t="s">
        <v>831</v>
      </c>
      <c r="B341" s="16" t="s">
        <v>836</v>
      </c>
      <c r="C341" s="16" t="s">
        <v>837</v>
      </c>
      <c r="D341" s="10">
        <f>VLOOKUP(C341, Overview!C$3:D$403, 2, FALSE)</f>
        <v>3</v>
      </c>
      <c r="E341" s="34">
        <f t="shared" si="56"/>
        <v>3.4</v>
      </c>
      <c r="F341" s="33">
        <f>IFERROR(VLOOKUP($C341, 'All Indicators - Breakdown'!$C:$GQ, F$1, FALSE), " ")</f>
        <v>4</v>
      </c>
      <c r="G341" s="33">
        <f>IFERROR(VLOOKUP($C341, 'All Indicators - Breakdown'!$C:$GQ, G$1, FALSE), " ")</f>
        <v>3</v>
      </c>
      <c r="H341" s="33">
        <f>IFERROR(VLOOKUP($C341, 'All Indicators - Breakdown'!$C:$GQ, H$1, FALSE), " ")</f>
        <v>4</v>
      </c>
      <c r="I341" s="33">
        <f>IFERROR(VLOOKUP($C341, 'All Indicators - Breakdown'!$C:$GQ, I$1, FALSE), " ")</f>
        <v>4</v>
      </c>
      <c r="J341" s="33">
        <f>IFERROR(VLOOKUP($C341, 'All Indicators - Breakdown'!$C:$GQ, J$1, FALSE), " ")</f>
        <v>3</v>
      </c>
      <c r="K341" s="33">
        <f>IFERROR(VLOOKUP($C341, 'All Indicators - Breakdown'!$C:$GQ, K$1, FALSE), " ")</f>
        <v>2</v>
      </c>
      <c r="L341" s="33">
        <f>IFERROR(VLOOKUP($C341, 'All Indicators - Breakdown'!$C:$GQ, L$1, FALSE), " ")</f>
        <v>3</v>
      </c>
      <c r="M341" s="33">
        <f>IFERROR(VLOOKUP($C341, 'All Indicators - Breakdown'!$C:$GQ, M$1, FALSE), " ")</f>
        <v>2</v>
      </c>
      <c r="N341" s="33" t="str">
        <f>IFERROR(VLOOKUP($C341, 'All Indicators - Breakdown'!$C:$GQ, N$1, FALSE), " ")</f>
        <v>N/A</v>
      </c>
      <c r="O341" s="33">
        <f>IFERROR(VLOOKUP($C341, 'All Indicators - Breakdown'!$C:$GQ, O$1, FALSE), " ")</f>
        <v>1</v>
      </c>
      <c r="P341" s="33">
        <f>IFERROR(VLOOKUP($C341, 'All Indicators - Breakdown'!$C:$GQ, P$1, FALSE), " ")</f>
        <v>2</v>
      </c>
      <c r="Q341" s="33">
        <f>IFERROR(VLOOKUP($C341, 'All Indicators - Breakdown'!$C:$GQ, Q$1, FALSE), " ")</f>
        <v>1</v>
      </c>
      <c r="R341" s="33">
        <f>IFERROR(VLOOKUP($C341, 'All Indicators - Breakdown'!$C:$GQ, R$1, FALSE), " ")</f>
        <v>3</v>
      </c>
      <c r="S341" s="33">
        <f>IFERROR(VLOOKUP($C341, 'All Indicators - Breakdown'!$C:$GQ, S$1, FALSE), " ")</f>
        <v>2</v>
      </c>
      <c r="T341" s="33">
        <f>IFERROR(VLOOKUP($C341, 'All Indicators - Breakdown'!$C:$GQ, T$1, FALSE), " ")</f>
        <v>3</v>
      </c>
      <c r="U341" s="33">
        <f>IFERROR(VLOOKUP($C341, 'All Indicators - Breakdown'!$C:$GQ, U$1, FALSE), " ")</f>
        <v>1</v>
      </c>
      <c r="V341" s="33">
        <f>IFERROR(VLOOKUP($C341, 'All Indicators - Breakdown'!$C:$GQ, V$1, FALSE), " ")</f>
        <v>3</v>
      </c>
      <c r="W341" s="33">
        <f>IFERROR(VLOOKUP($C341, 'All Indicators - Breakdown'!$C:$GQ, W$1, FALSE), " ")</f>
        <v>2</v>
      </c>
      <c r="X341" s="33">
        <f>IFERROR(VLOOKUP($C341, 'All Indicators - Breakdown'!$C:$GQ, X$1, FALSE), " ")</f>
        <v>1</v>
      </c>
      <c r="Y341" s="33">
        <f>IFERROR(VLOOKUP($C341, 'All Indicators - Breakdown'!$C:$GQ, Y$1, FALSE), " ")</f>
        <v>3</v>
      </c>
      <c r="Z341" s="33">
        <f>IFERROR(VLOOKUP($C341, 'All Indicators - Breakdown'!$C:$GQ, Z$1, FALSE), " ")</f>
        <v>1</v>
      </c>
      <c r="AA341" s="33">
        <f>IFERROR(VLOOKUP($C341, 'All Indicators - Breakdown'!$C:$GQ, AA$1, FALSE), " ")</f>
        <v>1</v>
      </c>
      <c r="AB341" s="33">
        <f>IFERROR(VLOOKUP($C341, 'All Indicators - Breakdown'!$C:$GQ, AB$1, FALSE), " ")</f>
        <v>3</v>
      </c>
      <c r="AC341" s="33">
        <f>IFERROR(VLOOKUP($C341, 'All Indicators - Breakdown'!$C:$GQ, AC$1, FALSE), " ")</f>
        <v>5</v>
      </c>
      <c r="AD341" s="33">
        <f>IFERROR(VLOOKUP($C341, 'All Indicators - Breakdown'!$C:$GQ, AD$1, FALSE), " ")</f>
        <v>2</v>
      </c>
      <c r="AE341" s="33">
        <f>IFERROR(VLOOKUP($C341, 'All Indicators - Breakdown'!$C:$HE, AE$1, FALSE), " ")</f>
        <v>3</v>
      </c>
      <c r="AF341" s="33">
        <f>IFERROR(VLOOKUP($C341, 'All Indicators - Breakdown'!$C:$HE, AF$1, FALSE), " ")</f>
        <v>2</v>
      </c>
      <c r="AG341" s="33">
        <f>IFERROR(VLOOKUP($C341, 'All Indicators - Breakdown'!$C:$HE, AG$1, FALSE), " ")</f>
        <v>4</v>
      </c>
      <c r="AH341" s="33">
        <f>IFERROR(VLOOKUP($C341, 'All Indicators - Breakdown'!$C:$HE, AH$1, FALSE), " ")</f>
        <v>3</v>
      </c>
      <c r="AI341" s="33">
        <f>IFERROR(VLOOKUP($C341, 'All Indicators - Breakdown'!$C:$HE, AI$1, FALSE), " ")</f>
        <v>3</v>
      </c>
      <c r="AJ341" s="33">
        <f>IFERROR(VLOOKUP($C341, 'All Indicators - Breakdown'!$C:$HZ, AJ$1, FALSE), " ")</f>
        <v>4</v>
      </c>
      <c r="AK341" s="33">
        <f>IFERROR(VLOOKUP($C341, 'All Indicators - Breakdown'!$C:$HZ, AK$1, FALSE), " ")</f>
        <v>2</v>
      </c>
      <c r="AL341" s="33">
        <f>IFERROR(VLOOKUP($C341, 'All Indicators - Breakdown'!$C:$HZ, AL$1, FALSE), " ")</f>
        <v>1</v>
      </c>
      <c r="AM341" s="33">
        <f>IFERROR(VLOOKUP($C341, 'All Indicators - Breakdown'!$C:$IU, AM$1, FALSE), " ")</f>
        <v>2</v>
      </c>
      <c r="AN341" s="33">
        <f>IFERROR(VLOOKUP($C341, 'All Indicators - Breakdown'!$C:$IU, AN$1, FALSE), " ")</f>
        <v>1</v>
      </c>
      <c r="AO341" s="33">
        <f>IFERROR(VLOOKUP($C341, 'All Indicators - Breakdown'!$C:$IU, AO$1, FALSE), " ")</f>
        <v>1</v>
      </c>
      <c r="AP341">
        <f t="shared" si="58"/>
        <v>5</v>
      </c>
      <c r="AQ341">
        <f t="shared" si="58"/>
        <v>4</v>
      </c>
      <c r="AR341">
        <f t="shared" si="58"/>
        <v>4</v>
      </c>
      <c r="AS341">
        <f t="shared" si="58"/>
        <v>4</v>
      </c>
      <c r="AT341">
        <f t="shared" si="58"/>
        <v>4</v>
      </c>
      <c r="AU341">
        <f t="shared" si="58"/>
        <v>4</v>
      </c>
      <c r="AV341">
        <f t="shared" si="58"/>
        <v>3</v>
      </c>
      <c r="AW341">
        <f t="shared" si="58"/>
        <v>3</v>
      </c>
      <c r="AX341">
        <f t="shared" si="58"/>
        <v>3</v>
      </c>
      <c r="AY341">
        <f t="shared" si="58"/>
        <v>3</v>
      </c>
      <c r="AZ341">
        <f t="shared" si="58"/>
        <v>3</v>
      </c>
      <c r="BA341">
        <f t="shared" si="58"/>
        <v>3</v>
      </c>
      <c r="BB341">
        <f t="shared" si="58"/>
        <v>3</v>
      </c>
      <c r="BC341">
        <f t="shared" si="58"/>
        <v>3</v>
      </c>
      <c r="BD341">
        <f t="shared" si="58"/>
        <v>3</v>
      </c>
      <c r="BE341">
        <f t="shared" si="58"/>
        <v>3</v>
      </c>
      <c r="BF341">
        <f t="shared" si="57"/>
        <v>3</v>
      </c>
      <c r="BG341">
        <f t="shared" si="57"/>
        <v>2</v>
      </c>
      <c r="BH341">
        <f t="shared" si="57"/>
        <v>2</v>
      </c>
      <c r="BI341">
        <f t="shared" si="57"/>
        <v>2</v>
      </c>
      <c r="BJ341">
        <f t="shared" si="57"/>
        <v>2</v>
      </c>
      <c r="BK341">
        <f t="shared" si="57"/>
        <v>2</v>
      </c>
      <c r="BL341">
        <f t="shared" si="57"/>
        <v>2</v>
      </c>
      <c r="BM341">
        <f t="shared" si="57"/>
        <v>2</v>
      </c>
      <c r="BN341">
        <f t="shared" si="57"/>
        <v>2</v>
      </c>
      <c r="BO341">
        <f t="shared" si="57"/>
        <v>2</v>
      </c>
      <c r="BP341">
        <f t="shared" si="57"/>
        <v>1</v>
      </c>
      <c r="BQ341">
        <f t="shared" si="57"/>
        <v>1</v>
      </c>
      <c r="BR341">
        <f t="shared" si="57"/>
        <v>1</v>
      </c>
      <c r="BS341">
        <f t="shared" si="57"/>
        <v>1</v>
      </c>
      <c r="BT341">
        <f t="shared" si="57"/>
        <v>1</v>
      </c>
      <c r="BU341">
        <f t="shared" si="51"/>
        <v>1</v>
      </c>
      <c r="BV341">
        <f t="shared" si="51"/>
        <v>1</v>
      </c>
      <c r="BW341">
        <f t="shared" si="51"/>
        <v>1</v>
      </c>
      <c r="BX341">
        <f t="shared" si="51"/>
        <v>1</v>
      </c>
      <c r="BY341">
        <f t="shared" si="51"/>
        <v>0</v>
      </c>
    </row>
    <row r="342" spans="1:77" ht="16.3" thickTop="1" thickBot="1" x14ac:dyDescent="0.3">
      <c r="A342" s="16" t="s">
        <v>831</v>
      </c>
      <c r="B342" s="16" t="s">
        <v>838</v>
      </c>
      <c r="C342" s="16" t="s">
        <v>839</v>
      </c>
      <c r="D342" s="10">
        <f>VLOOKUP(C342, Overview!C$3:D$403, 2, FALSE)</f>
        <v>3</v>
      </c>
      <c r="E342" s="34">
        <f t="shared" si="56"/>
        <v>3.6</v>
      </c>
      <c r="F342" s="33">
        <f>IFERROR(VLOOKUP($C342, 'All Indicators - Breakdown'!$C:$GQ, F$1, FALSE), " ")</f>
        <v>4</v>
      </c>
      <c r="G342" s="33">
        <f>IFERROR(VLOOKUP($C342, 'All Indicators - Breakdown'!$C:$GQ, G$1, FALSE), " ")</f>
        <v>5</v>
      </c>
      <c r="H342" s="33">
        <f>IFERROR(VLOOKUP($C342, 'All Indicators - Breakdown'!$C:$GQ, H$1, FALSE), " ")</f>
        <v>5</v>
      </c>
      <c r="I342" s="33">
        <f>IFERROR(VLOOKUP($C342, 'All Indicators - Breakdown'!$C:$GQ, I$1, FALSE), " ")</f>
        <v>4</v>
      </c>
      <c r="J342" s="33">
        <f>IFERROR(VLOOKUP($C342, 'All Indicators - Breakdown'!$C:$GQ, J$1, FALSE), " ")</f>
        <v>3</v>
      </c>
      <c r="K342" s="33">
        <f>IFERROR(VLOOKUP($C342, 'All Indicators - Breakdown'!$C:$GQ, K$1, FALSE), " ")</f>
        <v>1</v>
      </c>
      <c r="L342" s="33">
        <f>IFERROR(VLOOKUP($C342, 'All Indicators - Breakdown'!$C:$GQ, L$1, FALSE), " ")</f>
        <v>3</v>
      </c>
      <c r="M342" s="33">
        <f>IFERROR(VLOOKUP($C342, 'All Indicators - Breakdown'!$C:$GQ, M$1, FALSE), " ")</f>
        <v>2</v>
      </c>
      <c r="N342" s="33" t="str">
        <f>IFERROR(VLOOKUP($C342, 'All Indicators - Breakdown'!$C:$GQ, N$1, FALSE), " ")</f>
        <v>N/A</v>
      </c>
      <c r="O342" s="33">
        <f>IFERROR(VLOOKUP($C342, 'All Indicators - Breakdown'!$C:$GQ, O$1, FALSE), " ")</f>
        <v>1</v>
      </c>
      <c r="P342" s="33">
        <f>IFERROR(VLOOKUP($C342, 'All Indicators - Breakdown'!$C:$GQ, P$1, FALSE), " ")</f>
        <v>2</v>
      </c>
      <c r="Q342" s="33">
        <f>IFERROR(VLOOKUP($C342, 'All Indicators - Breakdown'!$C:$GQ, Q$1, FALSE), " ")</f>
        <v>1</v>
      </c>
      <c r="R342" s="33">
        <f>IFERROR(VLOOKUP($C342, 'All Indicators - Breakdown'!$C:$GQ, R$1, FALSE), " ")</f>
        <v>2</v>
      </c>
      <c r="S342" s="33">
        <f>IFERROR(VLOOKUP($C342, 'All Indicators - Breakdown'!$C:$GQ, S$1, FALSE), " ")</f>
        <v>2</v>
      </c>
      <c r="T342" s="33">
        <f>IFERROR(VLOOKUP($C342, 'All Indicators - Breakdown'!$C:$GQ, T$1, FALSE), " ")</f>
        <v>3</v>
      </c>
      <c r="U342" s="33">
        <f>IFERROR(VLOOKUP($C342, 'All Indicators - Breakdown'!$C:$GQ, U$1, FALSE), " ")</f>
        <v>5</v>
      </c>
      <c r="V342" s="33">
        <f>IFERROR(VLOOKUP($C342, 'All Indicators - Breakdown'!$C:$GQ, V$1, FALSE), " ")</f>
        <v>1</v>
      </c>
      <c r="W342" s="33">
        <f>IFERROR(VLOOKUP($C342, 'All Indicators - Breakdown'!$C:$GQ, W$1, FALSE), " ")</f>
        <v>2</v>
      </c>
      <c r="X342" s="33">
        <f>IFERROR(VLOOKUP($C342, 'All Indicators - Breakdown'!$C:$GQ, X$1, FALSE), " ")</f>
        <v>1</v>
      </c>
      <c r="Y342" s="33">
        <f>IFERROR(VLOOKUP($C342, 'All Indicators - Breakdown'!$C:$GQ, Y$1, FALSE), " ")</f>
        <v>1</v>
      </c>
      <c r="Z342" s="33">
        <f>IFERROR(VLOOKUP($C342, 'All Indicators - Breakdown'!$C:$GQ, Z$1, FALSE), " ")</f>
        <v>1</v>
      </c>
      <c r="AA342" s="33">
        <f>IFERROR(VLOOKUP($C342, 'All Indicators - Breakdown'!$C:$GQ, AA$1, FALSE), " ")</f>
        <v>1</v>
      </c>
      <c r="AB342" s="33">
        <f>IFERROR(VLOOKUP($C342, 'All Indicators - Breakdown'!$C:$GQ, AB$1, FALSE), " ")</f>
        <v>3</v>
      </c>
      <c r="AC342" s="33">
        <f>IFERROR(VLOOKUP($C342, 'All Indicators - Breakdown'!$C:$GQ, AC$1, FALSE), " ")</f>
        <v>5</v>
      </c>
      <c r="AD342" s="33">
        <f>IFERROR(VLOOKUP($C342, 'All Indicators - Breakdown'!$C:$GQ, AD$1, FALSE), " ")</f>
        <v>1</v>
      </c>
      <c r="AE342" s="33">
        <f>IFERROR(VLOOKUP($C342, 'All Indicators - Breakdown'!$C:$HE, AE$1, FALSE), " ")</f>
        <v>3</v>
      </c>
      <c r="AF342" s="33" t="str">
        <f>IFERROR(VLOOKUP($C342, 'All Indicators - Breakdown'!$C:$HE, AF$1, FALSE), " ")</f>
        <v>N/A</v>
      </c>
      <c r="AG342" s="33">
        <f>IFERROR(VLOOKUP($C342, 'All Indicators - Breakdown'!$C:$HE, AG$1, FALSE), " ")</f>
        <v>4</v>
      </c>
      <c r="AH342" s="33">
        <f>IFERROR(VLOOKUP($C342, 'All Indicators - Breakdown'!$C:$HE, AH$1, FALSE), " ")</f>
        <v>3</v>
      </c>
      <c r="AI342" s="33">
        <f>IFERROR(VLOOKUP($C342, 'All Indicators - Breakdown'!$C:$HE, AI$1, FALSE), " ")</f>
        <v>3</v>
      </c>
      <c r="AJ342" s="33">
        <f>IFERROR(VLOOKUP($C342, 'All Indicators - Breakdown'!$C:$HZ, AJ$1, FALSE), " ")</f>
        <v>5</v>
      </c>
      <c r="AK342" s="33">
        <f>IFERROR(VLOOKUP($C342, 'All Indicators - Breakdown'!$C:$HZ, AK$1, FALSE), " ")</f>
        <v>2</v>
      </c>
      <c r="AL342" s="33">
        <f>IFERROR(VLOOKUP($C342, 'All Indicators - Breakdown'!$C:$HZ, AL$1, FALSE), " ")</f>
        <v>1</v>
      </c>
      <c r="AM342" s="33">
        <f>IFERROR(VLOOKUP($C342, 'All Indicators - Breakdown'!$C:$IU, AM$1, FALSE), " ")</f>
        <v>1</v>
      </c>
      <c r="AN342" s="33">
        <f>IFERROR(VLOOKUP($C342, 'All Indicators - Breakdown'!$C:$IU, AN$1, FALSE), " ")</f>
        <v>1</v>
      </c>
      <c r="AO342" s="33">
        <f>IFERROR(VLOOKUP($C342, 'All Indicators - Breakdown'!$C:$IU, AO$1, FALSE), " ")</f>
        <v>1</v>
      </c>
      <c r="AP342">
        <f t="shared" si="58"/>
        <v>5</v>
      </c>
      <c r="AQ342">
        <f t="shared" si="58"/>
        <v>5</v>
      </c>
      <c r="AR342">
        <f t="shared" si="58"/>
        <v>5</v>
      </c>
      <c r="AS342">
        <f t="shared" si="58"/>
        <v>5</v>
      </c>
      <c r="AT342">
        <f t="shared" si="58"/>
        <v>5</v>
      </c>
      <c r="AU342">
        <f t="shared" si="58"/>
        <v>4</v>
      </c>
      <c r="AV342">
        <f t="shared" si="58"/>
        <v>4</v>
      </c>
      <c r="AW342">
        <f t="shared" si="58"/>
        <v>4</v>
      </c>
      <c r="AX342">
        <f t="shared" si="58"/>
        <v>3</v>
      </c>
      <c r="AY342">
        <f t="shared" si="58"/>
        <v>3</v>
      </c>
      <c r="AZ342">
        <f t="shared" si="58"/>
        <v>3</v>
      </c>
      <c r="BA342">
        <f t="shared" si="58"/>
        <v>3</v>
      </c>
      <c r="BB342">
        <f t="shared" si="58"/>
        <v>3</v>
      </c>
      <c r="BC342">
        <f t="shared" si="58"/>
        <v>3</v>
      </c>
      <c r="BD342">
        <f t="shared" si="58"/>
        <v>3</v>
      </c>
      <c r="BE342">
        <f t="shared" si="58"/>
        <v>2</v>
      </c>
      <c r="BF342">
        <f t="shared" si="57"/>
        <v>2</v>
      </c>
      <c r="BG342">
        <f t="shared" si="57"/>
        <v>2</v>
      </c>
      <c r="BH342">
        <f t="shared" si="57"/>
        <v>2</v>
      </c>
      <c r="BI342">
        <f t="shared" si="57"/>
        <v>2</v>
      </c>
      <c r="BJ342">
        <f t="shared" si="57"/>
        <v>2</v>
      </c>
      <c r="BK342">
        <f t="shared" si="57"/>
        <v>1</v>
      </c>
      <c r="BL342">
        <f t="shared" si="57"/>
        <v>1</v>
      </c>
      <c r="BM342">
        <f t="shared" si="57"/>
        <v>1</v>
      </c>
      <c r="BN342">
        <f t="shared" si="57"/>
        <v>1</v>
      </c>
      <c r="BO342">
        <f t="shared" si="57"/>
        <v>1</v>
      </c>
      <c r="BP342">
        <f t="shared" si="57"/>
        <v>1</v>
      </c>
      <c r="BQ342">
        <f t="shared" si="57"/>
        <v>1</v>
      </c>
      <c r="BR342">
        <f t="shared" si="57"/>
        <v>1</v>
      </c>
      <c r="BS342">
        <f t="shared" si="57"/>
        <v>1</v>
      </c>
      <c r="BT342">
        <f t="shared" si="57"/>
        <v>1</v>
      </c>
      <c r="BU342">
        <f t="shared" si="51"/>
        <v>1</v>
      </c>
      <c r="BV342">
        <f t="shared" si="51"/>
        <v>1</v>
      </c>
      <c r="BW342">
        <f t="shared" si="51"/>
        <v>1</v>
      </c>
      <c r="BX342">
        <f t="shared" si="51"/>
        <v>0</v>
      </c>
      <c r="BY342">
        <f t="shared" si="51"/>
        <v>0</v>
      </c>
    </row>
    <row r="343" spans="1:77" ht="16.3" thickTop="1" thickBot="1" x14ac:dyDescent="0.3">
      <c r="A343" s="16" t="s">
        <v>831</v>
      </c>
      <c r="B343" s="16" t="s">
        <v>840</v>
      </c>
      <c r="C343" s="16" t="s">
        <v>841</v>
      </c>
      <c r="D343" s="10">
        <f>VLOOKUP(C343, Overview!C$3:D$403, 2, FALSE)</f>
        <v>3</v>
      </c>
      <c r="E343" s="34">
        <f t="shared" si="56"/>
        <v>3.5</v>
      </c>
      <c r="F343" s="33">
        <f>IFERROR(VLOOKUP($C343, 'All Indicators - Breakdown'!$C:$GQ, F$1, FALSE), " ")</f>
        <v>4</v>
      </c>
      <c r="G343" s="33">
        <f>IFERROR(VLOOKUP($C343, 'All Indicators - Breakdown'!$C:$GQ, G$1, FALSE), " ")</f>
        <v>4</v>
      </c>
      <c r="H343" s="33">
        <f>IFERROR(VLOOKUP($C343, 'All Indicators - Breakdown'!$C:$GQ, H$1, FALSE), " ")</f>
        <v>4</v>
      </c>
      <c r="I343" s="33">
        <f>IFERROR(VLOOKUP($C343, 'All Indicators - Breakdown'!$C:$GQ, I$1, FALSE), " ")</f>
        <v>4</v>
      </c>
      <c r="J343" s="33">
        <f>IFERROR(VLOOKUP($C343, 'All Indicators - Breakdown'!$C:$GQ, J$1, FALSE), " ")</f>
        <v>3</v>
      </c>
      <c r="K343" s="33">
        <f>IFERROR(VLOOKUP($C343, 'All Indicators - Breakdown'!$C:$GQ, K$1, FALSE), " ")</f>
        <v>2</v>
      </c>
      <c r="L343" s="33">
        <f>IFERROR(VLOOKUP($C343, 'All Indicators - Breakdown'!$C:$GQ, L$1, FALSE), " ")</f>
        <v>3</v>
      </c>
      <c r="M343" s="33">
        <f>IFERROR(VLOOKUP($C343, 'All Indicators - Breakdown'!$C:$GQ, M$1, FALSE), " ")</f>
        <v>3</v>
      </c>
      <c r="N343" s="33" t="str">
        <f>IFERROR(VLOOKUP($C343, 'All Indicators - Breakdown'!$C:$GQ, N$1, FALSE), " ")</f>
        <v>N/A</v>
      </c>
      <c r="O343" s="33">
        <f>IFERROR(VLOOKUP($C343, 'All Indicators - Breakdown'!$C:$GQ, O$1, FALSE), " ")</f>
        <v>1</v>
      </c>
      <c r="P343" s="33">
        <f>IFERROR(VLOOKUP($C343, 'All Indicators - Breakdown'!$C:$GQ, P$1, FALSE), " ")</f>
        <v>2</v>
      </c>
      <c r="Q343" s="33">
        <f>IFERROR(VLOOKUP($C343, 'All Indicators - Breakdown'!$C:$GQ, Q$1, FALSE), " ")</f>
        <v>1</v>
      </c>
      <c r="R343" s="33">
        <f>IFERROR(VLOOKUP($C343, 'All Indicators - Breakdown'!$C:$GQ, R$1, FALSE), " ")</f>
        <v>3</v>
      </c>
      <c r="S343" s="33">
        <f>IFERROR(VLOOKUP($C343, 'All Indicators - Breakdown'!$C:$GQ, S$1, FALSE), " ")</f>
        <v>2</v>
      </c>
      <c r="T343" s="33">
        <f>IFERROR(VLOOKUP($C343, 'All Indicators - Breakdown'!$C:$GQ, T$1, FALSE), " ")</f>
        <v>3</v>
      </c>
      <c r="U343" s="33">
        <f>IFERROR(VLOOKUP($C343, 'All Indicators - Breakdown'!$C:$GQ, U$1, FALSE), " ")</f>
        <v>5</v>
      </c>
      <c r="V343" s="33">
        <f>IFERROR(VLOOKUP($C343, 'All Indicators - Breakdown'!$C:$GQ, V$1, FALSE), " ")</f>
        <v>3</v>
      </c>
      <c r="W343" s="33">
        <f>IFERROR(VLOOKUP($C343, 'All Indicators - Breakdown'!$C:$GQ, W$1, FALSE), " ")</f>
        <v>3</v>
      </c>
      <c r="X343" s="33">
        <f>IFERROR(VLOOKUP($C343, 'All Indicators - Breakdown'!$C:$GQ, X$1, FALSE), " ")</f>
        <v>1</v>
      </c>
      <c r="Y343" s="33">
        <f>IFERROR(VLOOKUP($C343, 'All Indicators - Breakdown'!$C:$GQ, Y$1, FALSE), " ")</f>
        <v>4</v>
      </c>
      <c r="Z343" s="33">
        <f>IFERROR(VLOOKUP($C343, 'All Indicators - Breakdown'!$C:$GQ, Z$1, FALSE), " ")</f>
        <v>1</v>
      </c>
      <c r="AA343" s="33">
        <f>IFERROR(VLOOKUP($C343, 'All Indicators - Breakdown'!$C:$GQ, AA$1, FALSE), " ")</f>
        <v>1</v>
      </c>
      <c r="AB343" s="33">
        <f>IFERROR(VLOOKUP($C343, 'All Indicators - Breakdown'!$C:$GQ, AB$1, FALSE), " ")</f>
        <v>3</v>
      </c>
      <c r="AC343" s="33">
        <f>IFERROR(VLOOKUP($C343, 'All Indicators - Breakdown'!$C:$GQ, AC$1, FALSE), " ")</f>
        <v>4</v>
      </c>
      <c r="AD343" s="33">
        <f>IFERROR(VLOOKUP($C343, 'All Indicators - Breakdown'!$C:$GQ, AD$1, FALSE), " ")</f>
        <v>2</v>
      </c>
      <c r="AE343" s="33">
        <f>IFERROR(VLOOKUP($C343, 'All Indicators - Breakdown'!$C:$HE, AE$1, FALSE), " ")</f>
        <v>3</v>
      </c>
      <c r="AF343" s="33" t="str">
        <f>IFERROR(VLOOKUP($C343, 'All Indicators - Breakdown'!$C:$HE, AF$1, FALSE), " ")</f>
        <v>N/A</v>
      </c>
      <c r="AG343" s="33">
        <f>IFERROR(VLOOKUP($C343, 'All Indicators - Breakdown'!$C:$HE, AG$1, FALSE), " ")</f>
        <v>4</v>
      </c>
      <c r="AH343" s="33">
        <f>IFERROR(VLOOKUP($C343, 'All Indicators - Breakdown'!$C:$HE, AH$1, FALSE), " ")</f>
        <v>3</v>
      </c>
      <c r="AI343" s="33">
        <f>IFERROR(VLOOKUP($C343, 'All Indicators - Breakdown'!$C:$HE, AI$1, FALSE), " ")</f>
        <v>3</v>
      </c>
      <c r="AJ343" s="33">
        <f>IFERROR(VLOOKUP($C343, 'All Indicators - Breakdown'!$C:$HZ, AJ$1, FALSE), " ")</f>
        <v>3</v>
      </c>
      <c r="AK343" s="33">
        <f>IFERROR(VLOOKUP($C343, 'All Indicators - Breakdown'!$C:$HZ, AK$1, FALSE), " ")</f>
        <v>1</v>
      </c>
      <c r="AL343" s="33">
        <f>IFERROR(VLOOKUP($C343, 'All Indicators - Breakdown'!$C:$HZ, AL$1, FALSE), " ")</f>
        <v>2</v>
      </c>
      <c r="AM343" s="33">
        <f>IFERROR(VLOOKUP($C343, 'All Indicators - Breakdown'!$C:$IU, AM$1, FALSE), " ")</f>
        <v>2</v>
      </c>
      <c r="AN343" s="33">
        <f>IFERROR(VLOOKUP($C343, 'All Indicators - Breakdown'!$C:$IU, AN$1, FALSE), " ")</f>
        <v>1</v>
      </c>
      <c r="AO343" s="33">
        <f>IFERROR(VLOOKUP($C343, 'All Indicators - Breakdown'!$C:$IU, AO$1, FALSE), " ")</f>
        <v>1</v>
      </c>
      <c r="AP343">
        <f t="shared" si="58"/>
        <v>5</v>
      </c>
      <c r="AQ343">
        <f t="shared" si="58"/>
        <v>4</v>
      </c>
      <c r="AR343">
        <f t="shared" si="58"/>
        <v>4</v>
      </c>
      <c r="AS343">
        <f t="shared" si="58"/>
        <v>4</v>
      </c>
      <c r="AT343">
        <f t="shared" si="58"/>
        <v>4</v>
      </c>
      <c r="AU343">
        <f t="shared" si="58"/>
        <v>4</v>
      </c>
      <c r="AV343">
        <f t="shared" si="58"/>
        <v>4</v>
      </c>
      <c r="AW343">
        <f t="shared" si="58"/>
        <v>4</v>
      </c>
      <c r="AX343">
        <f t="shared" si="58"/>
        <v>3</v>
      </c>
      <c r="AY343">
        <f t="shared" si="58"/>
        <v>3</v>
      </c>
      <c r="AZ343">
        <f t="shared" si="58"/>
        <v>3</v>
      </c>
      <c r="BA343">
        <f t="shared" si="58"/>
        <v>3</v>
      </c>
      <c r="BB343">
        <f t="shared" si="58"/>
        <v>3</v>
      </c>
      <c r="BC343">
        <f t="shared" si="58"/>
        <v>3</v>
      </c>
      <c r="BD343">
        <f t="shared" si="58"/>
        <v>3</v>
      </c>
      <c r="BE343">
        <f t="shared" si="58"/>
        <v>3</v>
      </c>
      <c r="BF343">
        <f t="shared" si="57"/>
        <v>3</v>
      </c>
      <c r="BG343">
        <f t="shared" si="57"/>
        <v>3</v>
      </c>
      <c r="BH343">
        <f t="shared" si="57"/>
        <v>3</v>
      </c>
      <c r="BI343">
        <f t="shared" si="57"/>
        <v>3</v>
      </c>
      <c r="BJ343">
        <f t="shared" si="57"/>
        <v>2</v>
      </c>
      <c r="BK343">
        <f t="shared" si="57"/>
        <v>2</v>
      </c>
      <c r="BL343">
        <f t="shared" si="57"/>
        <v>2</v>
      </c>
      <c r="BM343">
        <f t="shared" si="57"/>
        <v>2</v>
      </c>
      <c r="BN343">
        <f t="shared" si="57"/>
        <v>2</v>
      </c>
      <c r="BO343">
        <f t="shared" si="57"/>
        <v>2</v>
      </c>
      <c r="BP343">
        <f t="shared" si="57"/>
        <v>1</v>
      </c>
      <c r="BQ343">
        <f t="shared" si="57"/>
        <v>1</v>
      </c>
      <c r="BR343">
        <f t="shared" si="57"/>
        <v>1</v>
      </c>
      <c r="BS343">
        <f t="shared" si="57"/>
        <v>1</v>
      </c>
      <c r="BT343">
        <f t="shared" si="57"/>
        <v>1</v>
      </c>
      <c r="BU343">
        <f t="shared" si="51"/>
        <v>1</v>
      </c>
      <c r="BV343">
        <f t="shared" si="51"/>
        <v>1</v>
      </c>
      <c r="BW343">
        <f t="shared" si="51"/>
        <v>1</v>
      </c>
      <c r="BX343">
        <f t="shared" si="51"/>
        <v>0</v>
      </c>
      <c r="BY343">
        <f t="shared" si="51"/>
        <v>0</v>
      </c>
    </row>
    <row r="344" spans="1:77" ht="16.3" thickTop="1" thickBot="1" x14ac:dyDescent="0.3">
      <c r="A344" s="16" t="s">
        <v>831</v>
      </c>
      <c r="B344" s="16" t="s">
        <v>842</v>
      </c>
      <c r="C344" s="16" t="s">
        <v>843</v>
      </c>
      <c r="D344" s="10">
        <f>VLOOKUP(C344, Overview!C$3:D$403, 2, FALSE)</f>
        <v>3</v>
      </c>
      <c r="E344" s="34">
        <f t="shared" si="56"/>
        <v>3.5</v>
      </c>
      <c r="F344" s="33">
        <f>IFERROR(VLOOKUP($C344, 'All Indicators - Breakdown'!$C:$GQ, F$1, FALSE), " ")</f>
        <v>5</v>
      </c>
      <c r="G344" s="33">
        <f>IFERROR(VLOOKUP($C344, 'All Indicators - Breakdown'!$C:$GQ, G$1, FALSE), " ")</f>
        <v>3</v>
      </c>
      <c r="H344" s="33">
        <f>IFERROR(VLOOKUP($C344, 'All Indicators - Breakdown'!$C:$GQ, H$1, FALSE), " ")</f>
        <v>4</v>
      </c>
      <c r="I344" s="33">
        <f>IFERROR(VLOOKUP($C344, 'All Indicators - Breakdown'!$C:$GQ, I$1, FALSE), " ")</f>
        <v>4</v>
      </c>
      <c r="J344" s="33">
        <f>IFERROR(VLOOKUP($C344, 'All Indicators - Breakdown'!$C:$GQ, J$1, FALSE), " ")</f>
        <v>3</v>
      </c>
      <c r="K344" s="33">
        <f>IFERROR(VLOOKUP($C344, 'All Indicators - Breakdown'!$C:$GQ, K$1, FALSE), " ")</f>
        <v>3</v>
      </c>
      <c r="L344" s="33">
        <f>IFERROR(VLOOKUP($C344, 'All Indicators - Breakdown'!$C:$GQ, L$1, FALSE), " ")</f>
        <v>3</v>
      </c>
      <c r="M344" s="33">
        <f>IFERROR(VLOOKUP($C344, 'All Indicators - Breakdown'!$C:$GQ, M$1, FALSE), " ")</f>
        <v>3</v>
      </c>
      <c r="N344" s="33" t="str">
        <f>IFERROR(VLOOKUP($C344, 'All Indicators - Breakdown'!$C:$GQ, N$1, FALSE), " ")</f>
        <v>N/A</v>
      </c>
      <c r="O344" s="33">
        <f>IFERROR(VLOOKUP($C344, 'All Indicators - Breakdown'!$C:$GQ, O$1, FALSE), " ")</f>
        <v>1</v>
      </c>
      <c r="P344" s="33">
        <f>IFERROR(VLOOKUP($C344, 'All Indicators - Breakdown'!$C:$GQ, P$1, FALSE), " ")</f>
        <v>2</v>
      </c>
      <c r="Q344" s="33">
        <f>IFERROR(VLOOKUP($C344, 'All Indicators - Breakdown'!$C:$GQ, Q$1, FALSE), " ")</f>
        <v>1</v>
      </c>
      <c r="R344" s="33">
        <f>IFERROR(VLOOKUP($C344, 'All Indicators - Breakdown'!$C:$GQ, R$1, FALSE), " ")</f>
        <v>2</v>
      </c>
      <c r="S344" s="33">
        <f>IFERROR(VLOOKUP($C344, 'All Indicators - Breakdown'!$C:$GQ, S$1, FALSE), " ")</f>
        <v>2</v>
      </c>
      <c r="T344" s="33">
        <f>IFERROR(VLOOKUP($C344, 'All Indicators - Breakdown'!$C:$GQ, T$1, FALSE), " ")</f>
        <v>3</v>
      </c>
      <c r="U344" s="33">
        <f>IFERROR(VLOOKUP($C344, 'All Indicators - Breakdown'!$C:$GQ, U$1, FALSE), " ")</f>
        <v>1</v>
      </c>
      <c r="V344" s="33">
        <f>IFERROR(VLOOKUP($C344, 'All Indicators - Breakdown'!$C:$GQ, V$1, FALSE), " ")</f>
        <v>3</v>
      </c>
      <c r="W344" s="33">
        <f>IFERROR(VLOOKUP($C344, 'All Indicators - Breakdown'!$C:$GQ, W$1, FALSE), " ")</f>
        <v>2</v>
      </c>
      <c r="X344" s="33">
        <f>IFERROR(VLOOKUP($C344, 'All Indicators - Breakdown'!$C:$GQ, X$1, FALSE), " ")</f>
        <v>1</v>
      </c>
      <c r="Y344" s="33">
        <f>IFERROR(VLOOKUP($C344, 'All Indicators - Breakdown'!$C:$GQ, Y$1, FALSE), " ")</f>
        <v>1</v>
      </c>
      <c r="Z344" s="33">
        <f>IFERROR(VLOOKUP($C344, 'All Indicators - Breakdown'!$C:$GQ, Z$1, FALSE), " ")</f>
        <v>1</v>
      </c>
      <c r="AA344" s="33">
        <f>IFERROR(VLOOKUP($C344, 'All Indicators - Breakdown'!$C:$GQ, AA$1, FALSE), " ")</f>
        <v>1</v>
      </c>
      <c r="AB344" s="33">
        <f>IFERROR(VLOOKUP($C344, 'All Indicators - Breakdown'!$C:$GQ, AB$1, FALSE), " ")</f>
        <v>3</v>
      </c>
      <c r="AC344" s="33">
        <f>IFERROR(VLOOKUP($C344, 'All Indicators - Breakdown'!$C:$GQ, AC$1, FALSE), " ")</f>
        <v>5</v>
      </c>
      <c r="AD344" s="33">
        <f>IFERROR(VLOOKUP($C344, 'All Indicators - Breakdown'!$C:$GQ, AD$1, FALSE), " ")</f>
        <v>2</v>
      </c>
      <c r="AE344" s="33">
        <f>IFERROR(VLOOKUP($C344, 'All Indicators - Breakdown'!$C:$HE, AE$1, FALSE), " ")</f>
        <v>3</v>
      </c>
      <c r="AF344" s="33" t="str">
        <f>IFERROR(VLOOKUP($C344, 'All Indicators - Breakdown'!$C:$HE, AF$1, FALSE), " ")</f>
        <v>N/A</v>
      </c>
      <c r="AG344" s="33">
        <f>IFERROR(VLOOKUP($C344, 'All Indicators - Breakdown'!$C:$HE, AG$1, FALSE), " ")</f>
        <v>4</v>
      </c>
      <c r="AH344" s="33">
        <f>IFERROR(VLOOKUP($C344, 'All Indicators - Breakdown'!$C:$HE, AH$1, FALSE), " ")</f>
        <v>3</v>
      </c>
      <c r="AI344" s="33">
        <f>IFERROR(VLOOKUP($C344, 'All Indicators - Breakdown'!$C:$HE, AI$1, FALSE), " ")</f>
        <v>3</v>
      </c>
      <c r="AJ344" s="33">
        <f>IFERROR(VLOOKUP($C344, 'All Indicators - Breakdown'!$C:$HZ, AJ$1, FALSE), " ")</f>
        <v>4</v>
      </c>
      <c r="AK344" s="33">
        <f>IFERROR(VLOOKUP($C344, 'All Indicators - Breakdown'!$C:$HZ, AK$1, FALSE), " ")</f>
        <v>2</v>
      </c>
      <c r="AL344" s="33">
        <f>IFERROR(VLOOKUP($C344, 'All Indicators - Breakdown'!$C:$HZ, AL$1, FALSE), " ")</f>
        <v>1</v>
      </c>
      <c r="AM344" s="33">
        <f>IFERROR(VLOOKUP($C344, 'All Indicators - Breakdown'!$C:$IU, AM$1, FALSE), " ")</f>
        <v>3</v>
      </c>
      <c r="AN344" s="33">
        <f>IFERROR(VLOOKUP($C344, 'All Indicators - Breakdown'!$C:$IU, AN$1, FALSE), " ")</f>
        <v>1</v>
      </c>
      <c r="AO344" s="33">
        <f>IFERROR(VLOOKUP($C344, 'All Indicators - Breakdown'!$C:$IU, AO$1, FALSE), " ")</f>
        <v>1</v>
      </c>
      <c r="AP344">
        <f t="shared" si="58"/>
        <v>5</v>
      </c>
      <c r="AQ344">
        <f t="shared" si="58"/>
        <v>5</v>
      </c>
      <c r="AR344">
        <f t="shared" si="58"/>
        <v>4</v>
      </c>
      <c r="AS344">
        <f t="shared" si="58"/>
        <v>4</v>
      </c>
      <c r="AT344">
        <f t="shared" si="58"/>
        <v>4</v>
      </c>
      <c r="AU344">
        <f t="shared" si="58"/>
        <v>4</v>
      </c>
      <c r="AV344">
        <f t="shared" si="58"/>
        <v>3</v>
      </c>
      <c r="AW344">
        <f t="shared" si="58"/>
        <v>3</v>
      </c>
      <c r="AX344">
        <f t="shared" si="58"/>
        <v>3</v>
      </c>
      <c r="AY344">
        <f t="shared" si="58"/>
        <v>3</v>
      </c>
      <c r="AZ344">
        <f t="shared" si="58"/>
        <v>3</v>
      </c>
      <c r="BA344">
        <f t="shared" si="58"/>
        <v>3</v>
      </c>
      <c r="BB344">
        <f t="shared" si="58"/>
        <v>3</v>
      </c>
      <c r="BC344">
        <f t="shared" si="58"/>
        <v>3</v>
      </c>
      <c r="BD344">
        <f t="shared" si="58"/>
        <v>3</v>
      </c>
      <c r="BE344">
        <f t="shared" si="58"/>
        <v>3</v>
      </c>
      <c r="BF344">
        <f t="shared" si="57"/>
        <v>3</v>
      </c>
      <c r="BG344">
        <f t="shared" si="57"/>
        <v>3</v>
      </c>
      <c r="BH344">
        <f t="shared" si="57"/>
        <v>2</v>
      </c>
      <c r="BI344">
        <f t="shared" si="57"/>
        <v>2</v>
      </c>
      <c r="BJ344">
        <f t="shared" si="57"/>
        <v>2</v>
      </c>
      <c r="BK344">
        <f t="shared" si="57"/>
        <v>2</v>
      </c>
      <c r="BL344">
        <f t="shared" si="57"/>
        <v>2</v>
      </c>
      <c r="BM344">
        <f t="shared" si="57"/>
        <v>2</v>
      </c>
      <c r="BN344">
        <f t="shared" si="57"/>
        <v>1</v>
      </c>
      <c r="BO344">
        <f t="shared" si="57"/>
        <v>1</v>
      </c>
      <c r="BP344">
        <f t="shared" si="57"/>
        <v>1</v>
      </c>
      <c r="BQ344">
        <f t="shared" si="57"/>
        <v>1</v>
      </c>
      <c r="BR344">
        <f t="shared" si="57"/>
        <v>1</v>
      </c>
      <c r="BS344">
        <f t="shared" si="57"/>
        <v>1</v>
      </c>
      <c r="BT344">
        <f t="shared" si="57"/>
        <v>1</v>
      </c>
      <c r="BU344">
        <f t="shared" ref="BU344:BY394" si="59">IFERROR(LARGE($F344:$AO344, BU$1), 0)</f>
        <v>1</v>
      </c>
      <c r="BV344">
        <f t="shared" si="59"/>
        <v>1</v>
      </c>
      <c r="BW344">
        <f t="shared" si="59"/>
        <v>1</v>
      </c>
      <c r="BX344">
        <f t="shared" si="59"/>
        <v>0</v>
      </c>
      <c r="BY344">
        <f t="shared" si="59"/>
        <v>0</v>
      </c>
    </row>
    <row r="345" spans="1:77" ht="16.3" thickTop="1" thickBot="1" x14ac:dyDescent="0.3">
      <c r="A345" s="16" t="s">
        <v>831</v>
      </c>
      <c r="B345" s="16" t="s">
        <v>844</v>
      </c>
      <c r="C345" s="16" t="s">
        <v>845</v>
      </c>
      <c r="D345" s="10">
        <f>VLOOKUP(C345, Overview!C$3:D$403, 2, FALSE)</f>
        <v>3</v>
      </c>
      <c r="E345" s="34">
        <f t="shared" si="56"/>
        <v>3.4</v>
      </c>
      <c r="F345" s="33">
        <f>IFERROR(VLOOKUP($C345, 'All Indicators - Breakdown'!$C:$GQ, F$1, FALSE), " ")</f>
        <v>4</v>
      </c>
      <c r="G345" s="33">
        <f>IFERROR(VLOOKUP($C345, 'All Indicators - Breakdown'!$C:$GQ, G$1, FALSE), " ")</f>
        <v>4</v>
      </c>
      <c r="H345" s="33">
        <f>IFERROR(VLOOKUP($C345, 'All Indicators - Breakdown'!$C:$GQ, H$1, FALSE), " ")</f>
        <v>4</v>
      </c>
      <c r="I345" s="33">
        <f>IFERROR(VLOOKUP($C345, 'All Indicators - Breakdown'!$C:$GQ, I$1, FALSE), " ")</f>
        <v>4</v>
      </c>
      <c r="J345" s="33">
        <f>IFERROR(VLOOKUP($C345, 'All Indicators - Breakdown'!$C:$GQ, J$1, FALSE), " ")</f>
        <v>3</v>
      </c>
      <c r="K345" s="33">
        <f>IFERROR(VLOOKUP($C345, 'All Indicators - Breakdown'!$C:$GQ, K$1, FALSE), " ")</f>
        <v>1</v>
      </c>
      <c r="L345" s="33">
        <f>IFERROR(VLOOKUP($C345, 'All Indicators - Breakdown'!$C:$GQ, L$1, FALSE), " ")</f>
        <v>2</v>
      </c>
      <c r="M345" s="33">
        <f>IFERROR(VLOOKUP($C345, 'All Indicators - Breakdown'!$C:$GQ, M$1, FALSE), " ")</f>
        <v>2</v>
      </c>
      <c r="N345" s="33" t="str">
        <f>IFERROR(VLOOKUP($C345, 'All Indicators - Breakdown'!$C:$GQ, N$1, FALSE), " ")</f>
        <v>N/A</v>
      </c>
      <c r="O345" s="33">
        <f>IFERROR(VLOOKUP($C345, 'All Indicators - Breakdown'!$C:$GQ, O$1, FALSE), " ")</f>
        <v>1</v>
      </c>
      <c r="P345" s="33">
        <f>IFERROR(VLOOKUP($C345, 'All Indicators - Breakdown'!$C:$GQ, P$1, FALSE), " ")</f>
        <v>2</v>
      </c>
      <c r="Q345" s="33">
        <f>IFERROR(VLOOKUP($C345, 'All Indicators - Breakdown'!$C:$GQ, Q$1, FALSE), " ")</f>
        <v>1</v>
      </c>
      <c r="R345" s="33">
        <f>IFERROR(VLOOKUP($C345, 'All Indicators - Breakdown'!$C:$GQ, R$1, FALSE), " ")</f>
        <v>2</v>
      </c>
      <c r="S345" s="33">
        <f>IFERROR(VLOOKUP($C345, 'All Indicators - Breakdown'!$C:$GQ, S$1, FALSE), " ")</f>
        <v>2</v>
      </c>
      <c r="T345" s="33">
        <f>IFERROR(VLOOKUP($C345, 'All Indicators - Breakdown'!$C:$GQ, T$1, FALSE), " ")</f>
        <v>3</v>
      </c>
      <c r="U345" s="33">
        <f>IFERROR(VLOOKUP($C345, 'All Indicators - Breakdown'!$C:$GQ, U$1, FALSE), " ")</f>
        <v>3</v>
      </c>
      <c r="V345" s="33">
        <f>IFERROR(VLOOKUP($C345, 'All Indicators - Breakdown'!$C:$GQ, V$1, FALSE), " ")</f>
        <v>1</v>
      </c>
      <c r="W345" s="33">
        <f>IFERROR(VLOOKUP($C345, 'All Indicators - Breakdown'!$C:$GQ, W$1, FALSE), " ")</f>
        <v>2</v>
      </c>
      <c r="X345" s="33">
        <f>IFERROR(VLOOKUP($C345, 'All Indicators - Breakdown'!$C:$GQ, X$1, FALSE), " ")</f>
        <v>1</v>
      </c>
      <c r="Y345" s="33">
        <f>IFERROR(VLOOKUP($C345, 'All Indicators - Breakdown'!$C:$GQ, Y$1, FALSE), " ")</f>
        <v>1</v>
      </c>
      <c r="Z345" s="33">
        <f>IFERROR(VLOOKUP($C345, 'All Indicators - Breakdown'!$C:$GQ, Z$1, FALSE), " ")</f>
        <v>1</v>
      </c>
      <c r="AA345" s="33">
        <f>IFERROR(VLOOKUP($C345, 'All Indicators - Breakdown'!$C:$GQ, AA$1, FALSE), " ")</f>
        <v>1</v>
      </c>
      <c r="AB345" s="33">
        <f>IFERROR(VLOOKUP($C345, 'All Indicators - Breakdown'!$C:$GQ, AB$1, FALSE), " ")</f>
        <v>3</v>
      </c>
      <c r="AC345" s="33">
        <f>IFERROR(VLOOKUP($C345, 'All Indicators - Breakdown'!$C:$GQ, AC$1, FALSE), " ")</f>
        <v>5</v>
      </c>
      <c r="AD345" s="33">
        <f>IFERROR(VLOOKUP($C345, 'All Indicators - Breakdown'!$C:$GQ, AD$1, FALSE), " ")</f>
        <v>1</v>
      </c>
      <c r="AE345" s="33">
        <f>IFERROR(VLOOKUP($C345, 'All Indicators - Breakdown'!$C:$HE, AE$1, FALSE), " ")</f>
        <v>3</v>
      </c>
      <c r="AF345" s="33" t="str">
        <f>IFERROR(VLOOKUP($C345, 'All Indicators - Breakdown'!$C:$HE, AF$1, FALSE), " ")</f>
        <v>N/A</v>
      </c>
      <c r="AG345" s="33">
        <f>IFERROR(VLOOKUP($C345, 'All Indicators - Breakdown'!$C:$HE, AG$1, FALSE), " ")</f>
        <v>4</v>
      </c>
      <c r="AH345" s="33">
        <f>IFERROR(VLOOKUP($C345, 'All Indicators - Breakdown'!$C:$HE, AH$1, FALSE), " ")</f>
        <v>3</v>
      </c>
      <c r="AI345" s="33">
        <f>IFERROR(VLOOKUP($C345, 'All Indicators - Breakdown'!$C:$HE, AI$1, FALSE), " ")</f>
        <v>3</v>
      </c>
      <c r="AJ345" s="33">
        <f>IFERROR(VLOOKUP($C345, 'All Indicators - Breakdown'!$C:$HZ, AJ$1, FALSE), " ")</f>
        <v>5</v>
      </c>
      <c r="AK345" s="33">
        <f>IFERROR(VLOOKUP($C345, 'All Indicators - Breakdown'!$C:$HZ, AK$1, FALSE), " ")</f>
        <v>2</v>
      </c>
      <c r="AL345" s="33">
        <f>IFERROR(VLOOKUP($C345, 'All Indicators - Breakdown'!$C:$HZ, AL$1, FALSE), " ")</f>
        <v>1</v>
      </c>
      <c r="AM345" s="33">
        <f>IFERROR(VLOOKUP($C345, 'All Indicators - Breakdown'!$C:$IU, AM$1, FALSE), " ")</f>
        <v>3</v>
      </c>
      <c r="AN345" s="33">
        <f>IFERROR(VLOOKUP($C345, 'All Indicators - Breakdown'!$C:$IU, AN$1, FALSE), " ")</f>
        <v>1</v>
      </c>
      <c r="AO345" s="33">
        <f>IFERROR(VLOOKUP($C345, 'All Indicators - Breakdown'!$C:$IU, AO$1, FALSE), " ")</f>
        <v>1</v>
      </c>
      <c r="AP345">
        <f t="shared" si="58"/>
        <v>5</v>
      </c>
      <c r="AQ345">
        <f t="shared" si="58"/>
        <v>5</v>
      </c>
      <c r="AR345">
        <f t="shared" si="58"/>
        <v>4</v>
      </c>
      <c r="AS345">
        <f t="shared" si="58"/>
        <v>4</v>
      </c>
      <c r="AT345">
        <f t="shared" si="58"/>
        <v>4</v>
      </c>
      <c r="AU345">
        <f t="shared" si="58"/>
        <v>4</v>
      </c>
      <c r="AV345">
        <f t="shared" si="58"/>
        <v>4</v>
      </c>
      <c r="AW345">
        <f t="shared" si="58"/>
        <v>3</v>
      </c>
      <c r="AX345">
        <f t="shared" si="58"/>
        <v>3</v>
      </c>
      <c r="AY345">
        <f t="shared" si="58"/>
        <v>3</v>
      </c>
      <c r="AZ345">
        <f t="shared" si="58"/>
        <v>3</v>
      </c>
      <c r="BA345">
        <f t="shared" si="58"/>
        <v>3</v>
      </c>
      <c r="BB345">
        <f t="shared" si="58"/>
        <v>3</v>
      </c>
      <c r="BC345">
        <f t="shared" si="58"/>
        <v>3</v>
      </c>
      <c r="BD345">
        <f t="shared" si="58"/>
        <v>3</v>
      </c>
      <c r="BE345">
        <f t="shared" si="58"/>
        <v>2</v>
      </c>
      <c r="BF345">
        <f t="shared" si="57"/>
        <v>2</v>
      </c>
      <c r="BG345">
        <f t="shared" si="57"/>
        <v>2</v>
      </c>
      <c r="BH345">
        <f t="shared" si="57"/>
        <v>2</v>
      </c>
      <c r="BI345">
        <f t="shared" si="57"/>
        <v>2</v>
      </c>
      <c r="BJ345">
        <f t="shared" si="57"/>
        <v>2</v>
      </c>
      <c r="BK345">
        <f t="shared" si="57"/>
        <v>2</v>
      </c>
      <c r="BL345">
        <f t="shared" si="57"/>
        <v>1</v>
      </c>
      <c r="BM345">
        <f t="shared" si="57"/>
        <v>1</v>
      </c>
      <c r="BN345">
        <f t="shared" si="57"/>
        <v>1</v>
      </c>
      <c r="BO345">
        <f t="shared" si="57"/>
        <v>1</v>
      </c>
      <c r="BP345">
        <f t="shared" si="57"/>
        <v>1</v>
      </c>
      <c r="BQ345">
        <f t="shared" si="57"/>
        <v>1</v>
      </c>
      <c r="BR345">
        <f t="shared" si="57"/>
        <v>1</v>
      </c>
      <c r="BS345">
        <f t="shared" si="57"/>
        <v>1</v>
      </c>
      <c r="BT345">
        <f t="shared" si="57"/>
        <v>1</v>
      </c>
      <c r="BU345">
        <f t="shared" si="59"/>
        <v>1</v>
      </c>
      <c r="BV345">
        <f t="shared" si="59"/>
        <v>1</v>
      </c>
      <c r="BW345">
        <f t="shared" si="59"/>
        <v>1</v>
      </c>
      <c r="BX345">
        <f t="shared" si="59"/>
        <v>0</v>
      </c>
      <c r="BY345">
        <f t="shared" si="59"/>
        <v>0</v>
      </c>
    </row>
    <row r="346" spans="1:77" ht="16.3" thickTop="1" thickBot="1" x14ac:dyDescent="0.3">
      <c r="A346" s="16" t="s">
        <v>831</v>
      </c>
      <c r="B346" s="16" t="s">
        <v>846</v>
      </c>
      <c r="C346" s="16" t="s">
        <v>847</v>
      </c>
      <c r="D346" s="10">
        <f>VLOOKUP(C346, Overview!C$3:D$403, 2, FALSE)</f>
        <v>3</v>
      </c>
      <c r="E346" s="34">
        <f t="shared" si="56"/>
        <v>3.6</v>
      </c>
      <c r="F346" s="33">
        <f>IFERROR(VLOOKUP($C346, 'All Indicators - Breakdown'!$C:$GQ, F$1, FALSE), " ")</f>
        <v>4</v>
      </c>
      <c r="G346" s="33">
        <f>IFERROR(VLOOKUP($C346, 'All Indicators - Breakdown'!$C:$GQ, G$1, FALSE), " ")</f>
        <v>4</v>
      </c>
      <c r="H346" s="33">
        <f>IFERROR(VLOOKUP($C346, 'All Indicators - Breakdown'!$C:$GQ, H$1, FALSE), " ")</f>
        <v>4</v>
      </c>
      <c r="I346" s="33">
        <f>IFERROR(VLOOKUP($C346, 'All Indicators - Breakdown'!$C:$GQ, I$1, FALSE), " ")</f>
        <v>4</v>
      </c>
      <c r="J346" s="33">
        <f>IFERROR(VLOOKUP($C346, 'All Indicators - Breakdown'!$C:$GQ, J$1, FALSE), " ")</f>
        <v>3</v>
      </c>
      <c r="K346" s="33">
        <f>IFERROR(VLOOKUP($C346, 'All Indicators - Breakdown'!$C:$GQ, K$1, FALSE), " ")</f>
        <v>2</v>
      </c>
      <c r="L346" s="33">
        <f>IFERROR(VLOOKUP($C346, 'All Indicators - Breakdown'!$C:$GQ, L$1, FALSE), " ")</f>
        <v>3</v>
      </c>
      <c r="M346" s="33">
        <f>IFERROR(VLOOKUP($C346, 'All Indicators - Breakdown'!$C:$GQ, M$1, FALSE), " ")</f>
        <v>3</v>
      </c>
      <c r="N346" s="33" t="str">
        <f>IFERROR(VLOOKUP($C346, 'All Indicators - Breakdown'!$C:$GQ, N$1, FALSE), " ")</f>
        <v>N/A</v>
      </c>
      <c r="O346" s="33">
        <f>IFERROR(VLOOKUP($C346, 'All Indicators - Breakdown'!$C:$GQ, O$1, FALSE), " ")</f>
        <v>1</v>
      </c>
      <c r="P346" s="33">
        <f>IFERROR(VLOOKUP($C346, 'All Indicators - Breakdown'!$C:$GQ, P$1, FALSE), " ")</f>
        <v>2</v>
      </c>
      <c r="Q346" s="33">
        <f>IFERROR(VLOOKUP($C346, 'All Indicators - Breakdown'!$C:$GQ, Q$1, FALSE), " ")</f>
        <v>1</v>
      </c>
      <c r="R346" s="33">
        <f>IFERROR(VLOOKUP($C346, 'All Indicators - Breakdown'!$C:$GQ, R$1, FALSE), " ")</f>
        <v>3</v>
      </c>
      <c r="S346" s="33">
        <f>IFERROR(VLOOKUP($C346, 'All Indicators - Breakdown'!$C:$GQ, S$1, FALSE), " ")</f>
        <v>2</v>
      </c>
      <c r="T346" s="33">
        <f>IFERROR(VLOOKUP($C346, 'All Indicators - Breakdown'!$C:$GQ, T$1, FALSE), " ")</f>
        <v>3</v>
      </c>
      <c r="U346" s="33">
        <f>IFERROR(VLOOKUP($C346, 'All Indicators - Breakdown'!$C:$GQ, U$1, FALSE), " ")</f>
        <v>5</v>
      </c>
      <c r="V346" s="33">
        <f>IFERROR(VLOOKUP($C346, 'All Indicators - Breakdown'!$C:$GQ, V$1, FALSE), " ")</f>
        <v>3</v>
      </c>
      <c r="W346" s="33">
        <f>IFERROR(VLOOKUP($C346, 'All Indicators - Breakdown'!$C:$GQ, W$1, FALSE), " ")</f>
        <v>3</v>
      </c>
      <c r="X346" s="33">
        <f>IFERROR(VLOOKUP($C346, 'All Indicators - Breakdown'!$C:$GQ, X$1, FALSE), " ")</f>
        <v>1</v>
      </c>
      <c r="Y346" s="33">
        <f>IFERROR(VLOOKUP($C346, 'All Indicators - Breakdown'!$C:$GQ, Y$1, FALSE), " ")</f>
        <v>4</v>
      </c>
      <c r="Z346" s="33">
        <f>IFERROR(VLOOKUP($C346, 'All Indicators - Breakdown'!$C:$GQ, Z$1, FALSE), " ")</f>
        <v>1</v>
      </c>
      <c r="AA346" s="33">
        <f>IFERROR(VLOOKUP($C346, 'All Indicators - Breakdown'!$C:$GQ, AA$1, FALSE), " ")</f>
        <v>1</v>
      </c>
      <c r="AB346" s="33">
        <f>IFERROR(VLOOKUP($C346, 'All Indicators - Breakdown'!$C:$GQ, AB$1, FALSE), " ")</f>
        <v>3</v>
      </c>
      <c r="AC346" s="33">
        <f>IFERROR(VLOOKUP($C346, 'All Indicators - Breakdown'!$C:$GQ, AC$1, FALSE), " ")</f>
        <v>5</v>
      </c>
      <c r="AD346" s="33">
        <f>IFERROR(VLOOKUP($C346, 'All Indicators - Breakdown'!$C:$GQ, AD$1, FALSE), " ")</f>
        <v>2</v>
      </c>
      <c r="AE346" s="33">
        <f>IFERROR(VLOOKUP($C346, 'All Indicators - Breakdown'!$C:$HE, AE$1, FALSE), " ")</f>
        <v>3</v>
      </c>
      <c r="AF346" s="33" t="str">
        <f>IFERROR(VLOOKUP($C346, 'All Indicators - Breakdown'!$C:$HE, AF$1, FALSE), " ")</f>
        <v>N/A</v>
      </c>
      <c r="AG346" s="33">
        <f>IFERROR(VLOOKUP($C346, 'All Indicators - Breakdown'!$C:$HE, AG$1, FALSE), " ")</f>
        <v>4</v>
      </c>
      <c r="AH346" s="33">
        <f>IFERROR(VLOOKUP($C346, 'All Indicators - Breakdown'!$C:$HE, AH$1, FALSE), " ")</f>
        <v>3</v>
      </c>
      <c r="AI346" s="33">
        <f>IFERROR(VLOOKUP($C346, 'All Indicators - Breakdown'!$C:$HE, AI$1, FALSE), " ")</f>
        <v>3</v>
      </c>
      <c r="AJ346" s="33">
        <f>IFERROR(VLOOKUP($C346, 'All Indicators - Breakdown'!$C:$HZ, AJ$1, FALSE), " ")</f>
        <v>4</v>
      </c>
      <c r="AK346" s="33">
        <f>IFERROR(VLOOKUP($C346, 'All Indicators - Breakdown'!$C:$HZ, AK$1, FALSE), " ")</f>
        <v>2</v>
      </c>
      <c r="AL346" s="33">
        <f>IFERROR(VLOOKUP($C346, 'All Indicators - Breakdown'!$C:$HZ, AL$1, FALSE), " ")</f>
        <v>1</v>
      </c>
      <c r="AM346" s="33">
        <f>IFERROR(VLOOKUP($C346, 'All Indicators - Breakdown'!$C:$IU, AM$1, FALSE), " ")</f>
        <v>1</v>
      </c>
      <c r="AN346" s="33">
        <f>IFERROR(VLOOKUP($C346, 'All Indicators - Breakdown'!$C:$IU, AN$1, FALSE), " ")</f>
        <v>1</v>
      </c>
      <c r="AO346" s="33">
        <f>IFERROR(VLOOKUP($C346, 'All Indicators - Breakdown'!$C:$IU, AO$1, FALSE), " ")</f>
        <v>1</v>
      </c>
      <c r="AP346">
        <f t="shared" si="58"/>
        <v>5</v>
      </c>
      <c r="AQ346">
        <f t="shared" si="58"/>
        <v>5</v>
      </c>
      <c r="AR346">
        <f t="shared" si="58"/>
        <v>4</v>
      </c>
      <c r="AS346">
        <f t="shared" si="58"/>
        <v>4</v>
      </c>
      <c r="AT346">
        <f t="shared" si="58"/>
        <v>4</v>
      </c>
      <c r="AU346">
        <f t="shared" si="58"/>
        <v>4</v>
      </c>
      <c r="AV346">
        <f t="shared" si="58"/>
        <v>4</v>
      </c>
      <c r="AW346">
        <f t="shared" si="58"/>
        <v>4</v>
      </c>
      <c r="AX346">
        <f t="shared" si="58"/>
        <v>4</v>
      </c>
      <c r="AY346">
        <f t="shared" si="58"/>
        <v>3</v>
      </c>
      <c r="AZ346">
        <f t="shared" si="58"/>
        <v>3</v>
      </c>
      <c r="BA346">
        <f t="shared" si="58"/>
        <v>3</v>
      </c>
      <c r="BB346">
        <f t="shared" si="58"/>
        <v>3</v>
      </c>
      <c r="BC346">
        <f t="shared" si="58"/>
        <v>3</v>
      </c>
      <c r="BD346">
        <f t="shared" si="58"/>
        <v>3</v>
      </c>
      <c r="BE346">
        <f t="shared" si="58"/>
        <v>3</v>
      </c>
      <c r="BF346">
        <f t="shared" si="57"/>
        <v>3</v>
      </c>
      <c r="BG346">
        <f t="shared" si="57"/>
        <v>3</v>
      </c>
      <c r="BH346">
        <f t="shared" si="57"/>
        <v>3</v>
      </c>
      <c r="BI346">
        <f t="shared" si="57"/>
        <v>3</v>
      </c>
      <c r="BJ346">
        <f t="shared" si="57"/>
        <v>2</v>
      </c>
      <c r="BK346">
        <f t="shared" si="57"/>
        <v>2</v>
      </c>
      <c r="BL346">
        <f t="shared" si="57"/>
        <v>2</v>
      </c>
      <c r="BM346">
        <f t="shared" si="57"/>
        <v>2</v>
      </c>
      <c r="BN346">
        <f t="shared" si="57"/>
        <v>2</v>
      </c>
      <c r="BO346">
        <f t="shared" si="57"/>
        <v>1</v>
      </c>
      <c r="BP346">
        <f t="shared" si="57"/>
        <v>1</v>
      </c>
      <c r="BQ346">
        <f t="shared" si="57"/>
        <v>1</v>
      </c>
      <c r="BR346">
        <f t="shared" si="57"/>
        <v>1</v>
      </c>
      <c r="BS346">
        <f t="shared" si="57"/>
        <v>1</v>
      </c>
      <c r="BT346">
        <f t="shared" si="57"/>
        <v>1</v>
      </c>
      <c r="BU346">
        <f t="shared" si="59"/>
        <v>1</v>
      </c>
      <c r="BV346">
        <f t="shared" si="59"/>
        <v>1</v>
      </c>
      <c r="BW346">
        <f t="shared" si="59"/>
        <v>1</v>
      </c>
      <c r="BX346">
        <f t="shared" si="59"/>
        <v>0</v>
      </c>
      <c r="BY346">
        <f t="shared" si="59"/>
        <v>0</v>
      </c>
    </row>
    <row r="347" spans="1:77" ht="16.3" thickTop="1" thickBot="1" x14ac:dyDescent="0.3">
      <c r="A347" s="16" t="s">
        <v>831</v>
      </c>
      <c r="B347" s="16" t="s">
        <v>848</v>
      </c>
      <c r="C347" s="16" t="s">
        <v>849</v>
      </c>
      <c r="D347" s="10">
        <f>VLOOKUP(C347, Overview!C$3:D$403, 2, FALSE)</f>
        <v>3</v>
      </c>
      <c r="E347" s="34">
        <f t="shared" si="56"/>
        <v>3.3</v>
      </c>
      <c r="F347" s="33">
        <f>IFERROR(VLOOKUP($C347, 'All Indicators - Breakdown'!$C:$GQ, F$1, FALSE), " ")</f>
        <v>5</v>
      </c>
      <c r="G347" s="33">
        <f>IFERROR(VLOOKUP($C347, 'All Indicators - Breakdown'!$C:$GQ, G$1, FALSE), " ")</f>
        <v>3</v>
      </c>
      <c r="H347" s="33">
        <f>IFERROR(VLOOKUP($C347, 'All Indicators - Breakdown'!$C:$GQ, H$1, FALSE), " ")</f>
        <v>4</v>
      </c>
      <c r="I347" s="33">
        <f>IFERROR(VLOOKUP($C347, 'All Indicators - Breakdown'!$C:$GQ, I$1, FALSE), " ")</f>
        <v>4</v>
      </c>
      <c r="J347" s="33">
        <f>IFERROR(VLOOKUP($C347, 'All Indicators - Breakdown'!$C:$GQ, J$1, FALSE), " ")</f>
        <v>2</v>
      </c>
      <c r="K347" s="33">
        <f>IFERROR(VLOOKUP($C347, 'All Indicators - Breakdown'!$C:$GQ, K$1, FALSE), " ")</f>
        <v>2</v>
      </c>
      <c r="L347" s="33">
        <f>IFERROR(VLOOKUP($C347, 'All Indicators - Breakdown'!$C:$GQ, L$1, FALSE), " ")</f>
        <v>1</v>
      </c>
      <c r="M347" s="33">
        <f>IFERROR(VLOOKUP($C347, 'All Indicators - Breakdown'!$C:$GQ, M$1, FALSE), " ")</f>
        <v>2</v>
      </c>
      <c r="N347" s="33" t="str">
        <f>IFERROR(VLOOKUP($C347, 'All Indicators - Breakdown'!$C:$GQ, N$1, FALSE), " ")</f>
        <v>N/A</v>
      </c>
      <c r="O347" s="33">
        <f>IFERROR(VLOOKUP($C347, 'All Indicators - Breakdown'!$C:$GQ, O$1, FALSE), " ")</f>
        <v>1</v>
      </c>
      <c r="P347" s="33">
        <f>IFERROR(VLOOKUP($C347, 'All Indicators - Breakdown'!$C:$GQ, P$1, FALSE), " ")</f>
        <v>2</v>
      </c>
      <c r="Q347" s="33">
        <f>IFERROR(VLOOKUP($C347, 'All Indicators - Breakdown'!$C:$GQ, Q$1, FALSE), " ")</f>
        <v>1</v>
      </c>
      <c r="R347" s="33">
        <f>IFERROR(VLOOKUP($C347, 'All Indicators - Breakdown'!$C:$GQ, R$1, FALSE), " ")</f>
        <v>1</v>
      </c>
      <c r="S347" s="33">
        <f>IFERROR(VLOOKUP($C347, 'All Indicators - Breakdown'!$C:$GQ, S$1, FALSE), " ")</f>
        <v>2</v>
      </c>
      <c r="T347" s="33">
        <f>IFERROR(VLOOKUP($C347, 'All Indicators - Breakdown'!$C:$GQ, T$1, FALSE), " ")</f>
        <v>3</v>
      </c>
      <c r="U347" s="33">
        <f>IFERROR(VLOOKUP($C347, 'All Indicators - Breakdown'!$C:$GQ, U$1, FALSE), " ")</f>
        <v>1</v>
      </c>
      <c r="V347" s="33">
        <f>IFERROR(VLOOKUP($C347, 'All Indicators - Breakdown'!$C:$GQ, V$1, FALSE), " ")</f>
        <v>3</v>
      </c>
      <c r="W347" s="33">
        <f>IFERROR(VLOOKUP($C347, 'All Indicators - Breakdown'!$C:$GQ, W$1, FALSE), " ")</f>
        <v>1</v>
      </c>
      <c r="X347" s="33">
        <f>IFERROR(VLOOKUP($C347, 'All Indicators - Breakdown'!$C:$GQ, X$1, FALSE), " ")</f>
        <v>1</v>
      </c>
      <c r="Y347" s="33">
        <f>IFERROR(VLOOKUP($C347, 'All Indicators - Breakdown'!$C:$GQ, Y$1, FALSE), " ")</f>
        <v>4</v>
      </c>
      <c r="Z347" s="33">
        <f>IFERROR(VLOOKUP($C347, 'All Indicators - Breakdown'!$C:$GQ, Z$1, FALSE), " ")</f>
        <v>1</v>
      </c>
      <c r="AA347" s="33">
        <f>IFERROR(VLOOKUP($C347, 'All Indicators - Breakdown'!$C:$GQ, AA$1, FALSE), " ")</f>
        <v>1</v>
      </c>
      <c r="AB347" s="33">
        <f>IFERROR(VLOOKUP($C347, 'All Indicators - Breakdown'!$C:$GQ, AB$1, FALSE), " ")</f>
        <v>3</v>
      </c>
      <c r="AC347" s="33">
        <f>IFERROR(VLOOKUP($C347, 'All Indicators - Breakdown'!$C:$GQ, AC$1, FALSE), " ")</f>
        <v>5</v>
      </c>
      <c r="AD347" s="33">
        <f>IFERROR(VLOOKUP($C347, 'All Indicators - Breakdown'!$C:$GQ, AD$1, FALSE), " ")</f>
        <v>1</v>
      </c>
      <c r="AE347" s="33">
        <f>IFERROR(VLOOKUP($C347, 'All Indicators - Breakdown'!$C:$HE, AE$1, FALSE), " ")</f>
        <v>3</v>
      </c>
      <c r="AF347" s="33" t="str">
        <f>IFERROR(VLOOKUP($C347, 'All Indicators - Breakdown'!$C:$HE, AF$1, FALSE), " ")</f>
        <v>N/A</v>
      </c>
      <c r="AG347" s="33">
        <f>IFERROR(VLOOKUP($C347, 'All Indicators - Breakdown'!$C:$HE, AG$1, FALSE), " ")</f>
        <v>4</v>
      </c>
      <c r="AH347" s="33">
        <f>IFERROR(VLOOKUP($C347, 'All Indicators - Breakdown'!$C:$HE, AH$1, FALSE), " ")</f>
        <v>3</v>
      </c>
      <c r="AI347" s="33">
        <f>IFERROR(VLOOKUP($C347, 'All Indicators - Breakdown'!$C:$HE, AI$1, FALSE), " ")</f>
        <v>3</v>
      </c>
      <c r="AJ347" s="33">
        <f>IFERROR(VLOOKUP($C347, 'All Indicators - Breakdown'!$C:$HZ, AJ$1, FALSE), " ")</f>
        <v>3</v>
      </c>
      <c r="AK347" s="33">
        <f>IFERROR(VLOOKUP($C347, 'All Indicators - Breakdown'!$C:$HZ, AK$1, FALSE), " ")</f>
        <v>2</v>
      </c>
      <c r="AL347" s="33">
        <f>IFERROR(VLOOKUP($C347, 'All Indicators - Breakdown'!$C:$HZ, AL$1, FALSE), " ")</f>
        <v>1</v>
      </c>
      <c r="AM347" s="33">
        <f>IFERROR(VLOOKUP($C347, 'All Indicators - Breakdown'!$C:$IU, AM$1, FALSE), " ")</f>
        <v>2</v>
      </c>
      <c r="AN347" s="33">
        <f>IFERROR(VLOOKUP($C347, 'All Indicators - Breakdown'!$C:$IU, AN$1, FALSE), " ")</f>
        <v>1</v>
      </c>
      <c r="AO347" s="33">
        <f>IFERROR(VLOOKUP($C347, 'All Indicators - Breakdown'!$C:$IU, AO$1, FALSE), " ")</f>
        <v>1</v>
      </c>
      <c r="AP347">
        <f t="shared" si="58"/>
        <v>5</v>
      </c>
      <c r="AQ347">
        <f t="shared" si="58"/>
        <v>5</v>
      </c>
      <c r="AR347">
        <f t="shared" si="58"/>
        <v>4</v>
      </c>
      <c r="AS347">
        <f t="shared" si="58"/>
        <v>4</v>
      </c>
      <c r="AT347">
        <f t="shared" si="58"/>
        <v>4</v>
      </c>
      <c r="AU347">
        <f t="shared" si="58"/>
        <v>4</v>
      </c>
      <c r="AV347">
        <f t="shared" si="58"/>
        <v>3</v>
      </c>
      <c r="AW347">
        <f t="shared" si="58"/>
        <v>3</v>
      </c>
      <c r="AX347">
        <f t="shared" si="58"/>
        <v>3</v>
      </c>
      <c r="AY347">
        <f t="shared" si="58"/>
        <v>3</v>
      </c>
      <c r="AZ347">
        <f t="shared" si="58"/>
        <v>3</v>
      </c>
      <c r="BA347">
        <f t="shared" si="58"/>
        <v>3</v>
      </c>
      <c r="BB347">
        <f t="shared" si="58"/>
        <v>3</v>
      </c>
      <c r="BC347">
        <f t="shared" si="58"/>
        <v>3</v>
      </c>
      <c r="BD347">
        <f t="shared" si="58"/>
        <v>2</v>
      </c>
      <c r="BE347">
        <f t="shared" ref="BE347:BT362" si="60">IFERROR(LARGE($F347:$AO347, BE$1), 0)</f>
        <v>2</v>
      </c>
      <c r="BF347">
        <f t="shared" si="60"/>
        <v>2</v>
      </c>
      <c r="BG347">
        <f t="shared" si="60"/>
        <v>2</v>
      </c>
      <c r="BH347">
        <f t="shared" si="60"/>
        <v>2</v>
      </c>
      <c r="BI347">
        <f t="shared" si="60"/>
        <v>2</v>
      </c>
      <c r="BJ347">
        <f t="shared" si="60"/>
        <v>2</v>
      </c>
      <c r="BK347">
        <f t="shared" si="60"/>
        <v>1</v>
      </c>
      <c r="BL347">
        <f t="shared" si="60"/>
        <v>1</v>
      </c>
      <c r="BM347">
        <f t="shared" si="60"/>
        <v>1</v>
      </c>
      <c r="BN347">
        <f t="shared" si="60"/>
        <v>1</v>
      </c>
      <c r="BO347">
        <f t="shared" si="60"/>
        <v>1</v>
      </c>
      <c r="BP347">
        <f t="shared" si="60"/>
        <v>1</v>
      </c>
      <c r="BQ347">
        <f t="shared" si="60"/>
        <v>1</v>
      </c>
      <c r="BR347">
        <f t="shared" si="60"/>
        <v>1</v>
      </c>
      <c r="BS347">
        <f t="shared" si="60"/>
        <v>1</v>
      </c>
      <c r="BT347">
        <f t="shared" si="60"/>
        <v>1</v>
      </c>
      <c r="BU347">
        <f t="shared" si="59"/>
        <v>1</v>
      </c>
      <c r="BV347">
        <f t="shared" si="59"/>
        <v>1</v>
      </c>
      <c r="BW347">
        <f t="shared" si="59"/>
        <v>1</v>
      </c>
      <c r="BX347">
        <f t="shared" si="59"/>
        <v>0</v>
      </c>
      <c r="BY347">
        <f t="shared" si="59"/>
        <v>0</v>
      </c>
    </row>
    <row r="348" spans="1:77" ht="16.3" thickTop="1" thickBot="1" x14ac:dyDescent="0.3">
      <c r="A348" s="16" t="s">
        <v>831</v>
      </c>
      <c r="B348" s="16" t="s">
        <v>850</v>
      </c>
      <c r="C348" s="16" t="s">
        <v>851</v>
      </c>
      <c r="D348" s="10">
        <f>VLOOKUP(C348, Overview!C$3:D$403, 2, FALSE)</f>
        <v>3</v>
      </c>
      <c r="E348" s="34">
        <f t="shared" si="56"/>
        <v>3.8</v>
      </c>
      <c r="F348" s="33">
        <f>IFERROR(VLOOKUP($C348, 'All Indicators - Breakdown'!$C:$GQ, F$1, FALSE), " ")</f>
        <v>4</v>
      </c>
      <c r="G348" s="33">
        <f>IFERROR(VLOOKUP($C348, 'All Indicators - Breakdown'!$C:$GQ, G$1, FALSE), " ")</f>
        <v>4</v>
      </c>
      <c r="H348" s="33">
        <f>IFERROR(VLOOKUP($C348, 'All Indicators - Breakdown'!$C:$GQ, H$1, FALSE), " ")</f>
        <v>4</v>
      </c>
      <c r="I348" s="33">
        <f>IFERROR(VLOOKUP($C348, 'All Indicators - Breakdown'!$C:$GQ, I$1, FALSE), " ")</f>
        <v>4</v>
      </c>
      <c r="J348" s="33">
        <f>IFERROR(VLOOKUP($C348, 'All Indicators - Breakdown'!$C:$GQ, J$1, FALSE), " ")</f>
        <v>3</v>
      </c>
      <c r="K348" s="33">
        <f>IFERROR(VLOOKUP($C348, 'All Indicators - Breakdown'!$C:$GQ, K$1, FALSE), " ")</f>
        <v>3</v>
      </c>
      <c r="L348" s="33">
        <f>IFERROR(VLOOKUP($C348, 'All Indicators - Breakdown'!$C:$GQ, L$1, FALSE), " ")</f>
        <v>3</v>
      </c>
      <c r="M348" s="33">
        <f>IFERROR(VLOOKUP($C348, 'All Indicators - Breakdown'!$C:$GQ, M$1, FALSE), " ")</f>
        <v>3</v>
      </c>
      <c r="N348" s="33" t="str">
        <f>IFERROR(VLOOKUP($C348, 'All Indicators - Breakdown'!$C:$GQ, N$1, FALSE), " ")</f>
        <v>N/A</v>
      </c>
      <c r="O348" s="33">
        <f>IFERROR(VLOOKUP($C348, 'All Indicators - Breakdown'!$C:$GQ, O$1, FALSE), " ")</f>
        <v>1</v>
      </c>
      <c r="P348" s="33">
        <f>IFERROR(VLOOKUP($C348, 'All Indicators - Breakdown'!$C:$GQ, P$1, FALSE), " ")</f>
        <v>2</v>
      </c>
      <c r="Q348" s="33">
        <f>IFERROR(VLOOKUP($C348, 'All Indicators - Breakdown'!$C:$GQ, Q$1, FALSE), " ")</f>
        <v>1</v>
      </c>
      <c r="R348" s="33">
        <f>IFERROR(VLOOKUP($C348, 'All Indicators - Breakdown'!$C:$GQ, R$1, FALSE), " ")</f>
        <v>3</v>
      </c>
      <c r="S348" s="33">
        <f>IFERROR(VLOOKUP($C348, 'All Indicators - Breakdown'!$C:$GQ, S$1, FALSE), " ")</f>
        <v>2</v>
      </c>
      <c r="T348" s="33">
        <f>IFERROR(VLOOKUP($C348, 'All Indicators - Breakdown'!$C:$GQ, T$1, FALSE), " ")</f>
        <v>3</v>
      </c>
      <c r="U348" s="33">
        <f>IFERROR(VLOOKUP($C348, 'All Indicators - Breakdown'!$C:$GQ, U$1, FALSE), " ")</f>
        <v>5</v>
      </c>
      <c r="V348" s="33">
        <f>IFERROR(VLOOKUP($C348, 'All Indicators - Breakdown'!$C:$GQ, V$1, FALSE), " ")</f>
        <v>4</v>
      </c>
      <c r="W348" s="33">
        <f>IFERROR(VLOOKUP($C348, 'All Indicators - Breakdown'!$C:$GQ, W$1, FALSE), " ")</f>
        <v>3</v>
      </c>
      <c r="X348" s="33">
        <f>IFERROR(VLOOKUP($C348, 'All Indicators - Breakdown'!$C:$GQ, X$1, FALSE), " ")</f>
        <v>1</v>
      </c>
      <c r="Y348" s="33">
        <f>IFERROR(VLOOKUP($C348, 'All Indicators - Breakdown'!$C:$GQ, Y$1, FALSE), " ")</f>
        <v>5</v>
      </c>
      <c r="Z348" s="33">
        <f>IFERROR(VLOOKUP($C348, 'All Indicators - Breakdown'!$C:$GQ, Z$1, FALSE), " ")</f>
        <v>1</v>
      </c>
      <c r="AA348" s="33">
        <f>IFERROR(VLOOKUP($C348, 'All Indicators - Breakdown'!$C:$GQ, AA$1, FALSE), " ")</f>
        <v>1</v>
      </c>
      <c r="AB348" s="33">
        <f>IFERROR(VLOOKUP($C348, 'All Indicators - Breakdown'!$C:$GQ, AB$1, FALSE), " ")</f>
        <v>3</v>
      </c>
      <c r="AC348" s="33">
        <f>IFERROR(VLOOKUP($C348, 'All Indicators - Breakdown'!$C:$GQ, AC$1, FALSE), " ")</f>
        <v>5</v>
      </c>
      <c r="AD348" s="33">
        <f>IFERROR(VLOOKUP($C348, 'All Indicators - Breakdown'!$C:$GQ, AD$1, FALSE), " ")</f>
        <v>2</v>
      </c>
      <c r="AE348" s="33">
        <f>IFERROR(VLOOKUP($C348, 'All Indicators - Breakdown'!$C:$HE, AE$1, FALSE), " ")</f>
        <v>3</v>
      </c>
      <c r="AF348" s="33" t="str">
        <f>IFERROR(VLOOKUP($C348, 'All Indicators - Breakdown'!$C:$HE, AF$1, FALSE), " ")</f>
        <v>N/A</v>
      </c>
      <c r="AG348" s="33">
        <f>IFERROR(VLOOKUP($C348, 'All Indicators - Breakdown'!$C:$HE, AG$1, FALSE), " ")</f>
        <v>4</v>
      </c>
      <c r="AH348" s="33">
        <f>IFERROR(VLOOKUP($C348, 'All Indicators - Breakdown'!$C:$HE, AH$1, FALSE), " ")</f>
        <v>3</v>
      </c>
      <c r="AI348" s="33">
        <f>IFERROR(VLOOKUP($C348, 'All Indicators - Breakdown'!$C:$HE, AI$1, FALSE), " ")</f>
        <v>3</v>
      </c>
      <c r="AJ348" s="33">
        <f>IFERROR(VLOOKUP($C348, 'All Indicators - Breakdown'!$C:$HZ, AJ$1, FALSE), " ")</f>
        <v>4</v>
      </c>
      <c r="AK348" s="33">
        <f>IFERROR(VLOOKUP($C348, 'All Indicators - Breakdown'!$C:$HZ, AK$1, FALSE), " ")</f>
        <v>3</v>
      </c>
      <c r="AL348" s="33">
        <f>IFERROR(VLOOKUP($C348, 'All Indicators - Breakdown'!$C:$HZ, AL$1, FALSE), " ")</f>
        <v>2</v>
      </c>
      <c r="AM348" s="33">
        <f>IFERROR(VLOOKUP($C348, 'All Indicators - Breakdown'!$C:$IU, AM$1, FALSE), " ")</f>
        <v>2</v>
      </c>
      <c r="AN348" s="33">
        <f>IFERROR(VLOOKUP($C348, 'All Indicators - Breakdown'!$C:$IU, AN$1, FALSE), " ")</f>
        <v>1</v>
      </c>
      <c r="AO348" s="33">
        <f>IFERROR(VLOOKUP($C348, 'All Indicators - Breakdown'!$C:$IU, AO$1, FALSE), " ")</f>
        <v>1</v>
      </c>
      <c r="AP348">
        <f t="shared" ref="AP348:BE363" si="61">IFERROR(LARGE($F348:$AO348, AP$1), 0)</f>
        <v>5</v>
      </c>
      <c r="AQ348">
        <f t="shared" si="61"/>
        <v>5</v>
      </c>
      <c r="AR348">
        <f t="shared" si="61"/>
        <v>5</v>
      </c>
      <c r="AS348">
        <f t="shared" si="61"/>
        <v>4</v>
      </c>
      <c r="AT348">
        <f t="shared" si="61"/>
        <v>4</v>
      </c>
      <c r="AU348">
        <f t="shared" si="61"/>
        <v>4</v>
      </c>
      <c r="AV348">
        <f t="shared" si="61"/>
        <v>4</v>
      </c>
      <c r="AW348">
        <f t="shared" si="61"/>
        <v>4</v>
      </c>
      <c r="AX348">
        <f t="shared" si="61"/>
        <v>4</v>
      </c>
      <c r="AY348">
        <f t="shared" si="61"/>
        <v>4</v>
      </c>
      <c r="AZ348">
        <f t="shared" si="61"/>
        <v>3</v>
      </c>
      <c r="BA348">
        <f t="shared" si="61"/>
        <v>3</v>
      </c>
      <c r="BB348">
        <f t="shared" si="61"/>
        <v>3</v>
      </c>
      <c r="BC348">
        <f t="shared" si="61"/>
        <v>3</v>
      </c>
      <c r="BD348">
        <f t="shared" si="61"/>
        <v>3</v>
      </c>
      <c r="BE348">
        <f t="shared" si="61"/>
        <v>3</v>
      </c>
      <c r="BF348">
        <f t="shared" si="60"/>
        <v>3</v>
      </c>
      <c r="BG348">
        <f t="shared" si="60"/>
        <v>3</v>
      </c>
      <c r="BH348">
        <f t="shared" si="60"/>
        <v>3</v>
      </c>
      <c r="BI348">
        <f t="shared" si="60"/>
        <v>3</v>
      </c>
      <c r="BJ348">
        <f t="shared" si="60"/>
        <v>3</v>
      </c>
      <c r="BK348">
        <f t="shared" si="60"/>
        <v>3</v>
      </c>
      <c r="BL348">
        <f t="shared" si="60"/>
        <v>2</v>
      </c>
      <c r="BM348">
        <f t="shared" si="60"/>
        <v>2</v>
      </c>
      <c r="BN348">
        <f t="shared" si="60"/>
        <v>2</v>
      </c>
      <c r="BO348">
        <f t="shared" si="60"/>
        <v>2</v>
      </c>
      <c r="BP348">
        <f t="shared" si="60"/>
        <v>2</v>
      </c>
      <c r="BQ348">
        <f t="shared" si="60"/>
        <v>1</v>
      </c>
      <c r="BR348">
        <f t="shared" si="60"/>
        <v>1</v>
      </c>
      <c r="BS348">
        <f t="shared" si="60"/>
        <v>1</v>
      </c>
      <c r="BT348">
        <f t="shared" si="60"/>
        <v>1</v>
      </c>
      <c r="BU348">
        <f t="shared" si="59"/>
        <v>1</v>
      </c>
      <c r="BV348">
        <f t="shared" si="59"/>
        <v>1</v>
      </c>
      <c r="BW348">
        <f t="shared" si="59"/>
        <v>1</v>
      </c>
      <c r="BX348">
        <f t="shared" si="59"/>
        <v>0</v>
      </c>
      <c r="BY348">
        <f t="shared" si="59"/>
        <v>0</v>
      </c>
    </row>
    <row r="349" spans="1:77" ht="16.3" thickTop="1" thickBot="1" x14ac:dyDescent="0.3">
      <c r="A349" s="16" t="s">
        <v>831</v>
      </c>
      <c r="B349" s="16" t="s">
        <v>852</v>
      </c>
      <c r="C349" s="16" t="s">
        <v>853</v>
      </c>
      <c r="D349" s="10">
        <f>VLOOKUP(C349, Overview!C$3:D$403, 2, FALSE)</f>
        <v>3</v>
      </c>
      <c r="E349" s="34">
        <f t="shared" si="56"/>
        <v>3.5</v>
      </c>
      <c r="F349" s="33">
        <f>IFERROR(VLOOKUP($C349, 'All Indicators - Breakdown'!$C:$GQ, F$1, FALSE), " ")</f>
        <v>4</v>
      </c>
      <c r="G349" s="33">
        <f>IFERROR(VLOOKUP($C349, 'All Indicators - Breakdown'!$C:$GQ, G$1, FALSE), " ")</f>
        <v>3</v>
      </c>
      <c r="H349" s="33">
        <f>IFERROR(VLOOKUP($C349, 'All Indicators - Breakdown'!$C:$GQ, H$1, FALSE), " ")</f>
        <v>4</v>
      </c>
      <c r="I349" s="33">
        <f>IFERROR(VLOOKUP($C349, 'All Indicators - Breakdown'!$C:$GQ, I$1, FALSE), " ")</f>
        <v>4</v>
      </c>
      <c r="J349" s="33">
        <f>IFERROR(VLOOKUP($C349, 'All Indicators - Breakdown'!$C:$GQ, J$1, FALSE), " ")</f>
        <v>2</v>
      </c>
      <c r="K349" s="33">
        <f>IFERROR(VLOOKUP($C349, 'All Indicators - Breakdown'!$C:$GQ, K$1, FALSE), " ")</f>
        <v>1</v>
      </c>
      <c r="L349" s="33">
        <f>IFERROR(VLOOKUP($C349, 'All Indicators - Breakdown'!$C:$GQ, L$1, FALSE), " ")</f>
        <v>1</v>
      </c>
      <c r="M349" s="33">
        <f>IFERROR(VLOOKUP($C349, 'All Indicators - Breakdown'!$C:$GQ, M$1, FALSE), " ")</f>
        <v>2</v>
      </c>
      <c r="N349" s="33" t="str">
        <f>IFERROR(VLOOKUP($C349, 'All Indicators - Breakdown'!$C:$GQ, N$1, FALSE), " ")</f>
        <v>N/A</v>
      </c>
      <c r="O349" s="33">
        <f>IFERROR(VLOOKUP($C349, 'All Indicators - Breakdown'!$C:$GQ, O$1, FALSE), " ")</f>
        <v>1</v>
      </c>
      <c r="P349" s="33">
        <f>IFERROR(VLOOKUP($C349, 'All Indicators - Breakdown'!$C:$GQ, P$1, FALSE), " ")</f>
        <v>2</v>
      </c>
      <c r="Q349" s="33">
        <f>IFERROR(VLOOKUP($C349, 'All Indicators - Breakdown'!$C:$GQ, Q$1, FALSE), " ")</f>
        <v>1</v>
      </c>
      <c r="R349" s="33">
        <f>IFERROR(VLOOKUP($C349, 'All Indicators - Breakdown'!$C:$GQ, R$1, FALSE), " ")</f>
        <v>1</v>
      </c>
      <c r="S349" s="33">
        <f>IFERROR(VLOOKUP($C349, 'All Indicators - Breakdown'!$C:$GQ, S$1, FALSE), " ")</f>
        <v>2</v>
      </c>
      <c r="T349" s="33">
        <f>IFERROR(VLOOKUP($C349, 'All Indicators - Breakdown'!$C:$GQ, T$1, FALSE), " ")</f>
        <v>3</v>
      </c>
      <c r="U349" s="33">
        <f>IFERROR(VLOOKUP($C349, 'All Indicators - Breakdown'!$C:$GQ, U$1, FALSE), " ")</f>
        <v>1</v>
      </c>
      <c r="V349" s="33">
        <f>IFERROR(VLOOKUP($C349, 'All Indicators - Breakdown'!$C:$GQ, V$1, FALSE), " ")</f>
        <v>4</v>
      </c>
      <c r="W349" s="33">
        <f>IFERROR(VLOOKUP($C349, 'All Indicators - Breakdown'!$C:$GQ, W$1, FALSE), " ")</f>
        <v>1</v>
      </c>
      <c r="X349" s="33">
        <f>IFERROR(VLOOKUP($C349, 'All Indicators - Breakdown'!$C:$GQ, X$1, FALSE), " ")</f>
        <v>1</v>
      </c>
      <c r="Y349" s="33">
        <f>IFERROR(VLOOKUP($C349, 'All Indicators - Breakdown'!$C:$GQ, Y$1, FALSE), " ")</f>
        <v>1</v>
      </c>
      <c r="Z349" s="33">
        <f>IFERROR(VLOOKUP($C349, 'All Indicators - Breakdown'!$C:$GQ, Z$1, FALSE), " ")</f>
        <v>1</v>
      </c>
      <c r="AA349" s="33">
        <f>IFERROR(VLOOKUP($C349, 'All Indicators - Breakdown'!$C:$GQ, AA$1, FALSE), " ")</f>
        <v>1</v>
      </c>
      <c r="AB349" s="33">
        <f>IFERROR(VLOOKUP($C349, 'All Indicators - Breakdown'!$C:$GQ, AB$1, FALSE), " ")</f>
        <v>3</v>
      </c>
      <c r="AC349" s="33">
        <f>IFERROR(VLOOKUP($C349, 'All Indicators - Breakdown'!$C:$GQ, AC$1, FALSE), " ")</f>
        <v>5</v>
      </c>
      <c r="AD349" s="33">
        <f>IFERROR(VLOOKUP($C349, 'All Indicators - Breakdown'!$C:$GQ, AD$1, FALSE), " ")</f>
        <v>1</v>
      </c>
      <c r="AE349" s="33">
        <f>IFERROR(VLOOKUP($C349, 'All Indicators - Breakdown'!$C:$HE, AE$1, FALSE), " ")</f>
        <v>3</v>
      </c>
      <c r="AF349" s="33" t="str">
        <f>IFERROR(VLOOKUP($C349, 'All Indicators - Breakdown'!$C:$HE, AF$1, FALSE), " ")</f>
        <v>N/A</v>
      </c>
      <c r="AG349" s="33">
        <f>IFERROR(VLOOKUP($C349, 'All Indicators - Breakdown'!$C:$HE, AG$1, FALSE), " ")</f>
        <v>4</v>
      </c>
      <c r="AH349" s="33">
        <f>IFERROR(VLOOKUP($C349, 'All Indicators - Breakdown'!$C:$HE, AH$1, FALSE), " ")</f>
        <v>3</v>
      </c>
      <c r="AI349" s="33">
        <f>IFERROR(VLOOKUP($C349, 'All Indicators - Breakdown'!$C:$HE, AI$1, FALSE), " ")</f>
        <v>3</v>
      </c>
      <c r="AJ349" s="33">
        <f>IFERROR(VLOOKUP($C349, 'All Indicators - Breakdown'!$C:$HZ, AJ$1, FALSE), " ")</f>
        <v>4</v>
      </c>
      <c r="AK349" s="33">
        <f>IFERROR(VLOOKUP($C349, 'All Indicators - Breakdown'!$C:$HZ, AK$1, FALSE), " ")</f>
        <v>4</v>
      </c>
      <c r="AL349" s="33">
        <f>IFERROR(VLOOKUP($C349, 'All Indicators - Breakdown'!$C:$HZ, AL$1, FALSE), " ")</f>
        <v>1</v>
      </c>
      <c r="AM349" s="33">
        <f>IFERROR(VLOOKUP($C349, 'All Indicators - Breakdown'!$C:$IU, AM$1, FALSE), " ")</f>
        <v>4</v>
      </c>
      <c r="AN349" s="33">
        <f>IFERROR(VLOOKUP($C349, 'All Indicators - Breakdown'!$C:$IU, AN$1, FALSE), " ")</f>
        <v>1</v>
      </c>
      <c r="AO349" s="33">
        <f>IFERROR(VLOOKUP($C349, 'All Indicators - Breakdown'!$C:$IU, AO$1, FALSE), " ")</f>
        <v>1</v>
      </c>
      <c r="AP349">
        <f t="shared" si="61"/>
        <v>5</v>
      </c>
      <c r="AQ349">
        <f t="shared" si="61"/>
        <v>4</v>
      </c>
      <c r="AR349">
        <f t="shared" si="61"/>
        <v>4</v>
      </c>
      <c r="AS349">
        <f t="shared" si="61"/>
        <v>4</v>
      </c>
      <c r="AT349">
        <f t="shared" si="61"/>
        <v>4</v>
      </c>
      <c r="AU349">
        <f t="shared" si="61"/>
        <v>4</v>
      </c>
      <c r="AV349">
        <f t="shared" si="61"/>
        <v>4</v>
      </c>
      <c r="AW349">
        <f t="shared" si="61"/>
        <v>4</v>
      </c>
      <c r="AX349">
        <f t="shared" si="61"/>
        <v>4</v>
      </c>
      <c r="AY349">
        <f t="shared" si="61"/>
        <v>3</v>
      </c>
      <c r="AZ349">
        <f t="shared" si="61"/>
        <v>3</v>
      </c>
      <c r="BA349">
        <f t="shared" si="61"/>
        <v>3</v>
      </c>
      <c r="BB349">
        <f t="shared" si="61"/>
        <v>3</v>
      </c>
      <c r="BC349">
        <f t="shared" si="61"/>
        <v>3</v>
      </c>
      <c r="BD349">
        <f t="shared" si="61"/>
        <v>3</v>
      </c>
      <c r="BE349">
        <f t="shared" si="61"/>
        <v>2</v>
      </c>
      <c r="BF349">
        <f t="shared" si="60"/>
        <v>2</v>
      </c>
      <c r="BG349">
        <f t="shared" si="60"/>
        <v>2</v>
      </c>
      <c r="BH349">
        <f t="shared" si="60"/>
        <v>2</v>
      </c>
      <c r="BI349">
        <f t="shared" si="60"/>
        <v>1</v>
      </c>
      <c r="BJ349">
        <f t="shared" si="60"/>
        <v>1</v>
      </c>
      <c r="BK349">
        <f t="shared" si="60"/>
        <v>1</v>
      </c>
      <c r="BL349">
        <f t="shared" si="60"/>
        <v>1</v>
      </c>
      <c r="BM349">
        <f t="shared" si="60"/>
        <v>1</v>
      </c>
      <c r="BN349">
        <f t="shared" si="60"/>
        <v>1</v>
      </c>
      <c r="BO349">
        <f t="shared" si="60"/>
        <v>1</v>
      </c>
      <c r="BP349">
        <f t="shared" si="60"/>
        <v>1</v>
      </c>
      <c r="BQ349">
        <f t="shared" si="60"/>
        <v>1</v>
      </c>
      <c r="BR349">
        <f t="shared" si="60"/>
        <v>1</v>
      </c>
      <c r="BS349">
        <f t="shared" si="60"/>
        <v>1</v>
      </c>
      <c r="BT349">
        <f t="shared" si="60"/>
        <v>1</v>
      </c>
      <c r="BU349">
        <f t="shared" si="59"/>
        <v>1</v>
      </c>
      <c r="BV349">
        <f t="shared" si="59"/>
        <v>1</v>
      </c>
      <c r="BW349">
        <f t="shared" si="59"/>
        <v>1</v>
      </c>
      <c r="BX349">
        <f t="shared" si="59"/>
        <v>0</v>
      </c>
      <c r="BY349">
        <f t="shared" si="59"/>
        <v>0</v>
      </c>
    </row>
    <row r="350" spans="1:77" ht="16.3" thickTop="1" thickBot="1" x14ac:dyDescent="0.3">
      <c r="A350" s="16" t="s">
        <v>831</v>
      </c>
      <c r="B350" s="16" t="s">
        <v>854</v>
      </c>
      <c r="C350" s="16" t="s">
        <v>855</v>
      </c>
      <c r="D350" s="10">
        <f>VLOOKUP(C350, Overview!C$3:D$403, 2, FALSE)</f>
        <v>3</v>
      </c>
      <c r="E350" s="34">
        <f t="shared" si="56"/>
        <v>3.3</v>
      </c>
      <c r="F350" s="33">
        <f>IFERROR(VLOOKUP($C350, 'All Indicators - Breakdown'!$C:$GQ, F$1, FALSE), " ")</f>
        <v>4</v>
      </c>
      <c r="G350" s="33">
        <f>IFERROR(VLOOKUP($C350, 'All Indicators - Breakdown'!$C:$GQ, G$1, FALSE), " ")</f>
        <v>3</v>
      </c>
      <c r="H350" s="33">
        <f>IFERROR(VLOOKUP($C350, 'All Indicators - Breakdown'!$C:$GQ, H$1, FALSE), " ")</f>
        <v>4</v>
      </c>
      <c r="I350" s="33">
        <f>IFERROR(VLOOKUP($C350, 'All Indicators - Breakdown'!$C:$GQ, I$1, FALSE), " ")</f>
        <v>3</v>
      </c>
      <c r="J350" s="33">
        <f>IFERROR(VLOOKUP($C350, 'All Indicators - Breakdown'!$C:$GQ, J$1, FALSE), " ")</f>
        <v>2</v>
      </c>
      <c r="K350" s="33">
        <f>IFERROR(VLOOKUP($C350, 'All Indicators - Breakdown'!$C:$GQ, K$1, FALSE), " ")</f>
        <v>2</v>
      </c>
      <c r="L350" s="33">
        <f>IFERROR(VLOOKUP($C350, 'All Indicators - Breakdown'!$C:$GQ, L$1, FALSE), " ")</f>
        <v>1</v>
      </c>
      <c r="M350" s="33">
        <f>IFERROR(VLOOKUP($C350, 'All Indicators - Breakdown'!$C:$GQ, M$1, FALSE), " ")</f>
        <v>2</v>
      </c>
      <c r="N350" s="33" t="str">
        <f>IFERROR(VLOOKUP($C350, 'All Indicators - Breakdown'!$C:$GQ, N$1, FALSE), " ")</f>
        <v>N/A</v>
      </c>
      <c r="O350" s="33">
        <f>IFERROR(VLOOKUP($C350, 'All Indicators - Breakdown'!$C:$GQ, O$1, FALSE), " ")</f>
        <v>1</v>
      </c>
      <c r="P350" s="33">
        <f>IFERROR(VLOOKUP($C350, 'All Indicators - Breakdown'!$C:$GQ, P$1, FALSE), " ")</f>
        <v>2</v>
      </c>
      <c r="Q350" s="33">
        <f>IFERROR(VLOOKUP($C350, 'All Indicators - Breakdown'!$C:$GQ, Q$1, FALSE), " ")</f>
        <v>1</v>
      </c>
      <c r="R350" s="33">
        <f>IFERROR(VLOOKUP($C350, 'All Indicators - Breakdown'!$C:$GQ, R$1, FALSE), " ")</f>
        <v>1</v>
      </c>
      <c r="S350" s="33">
        <f>IFERROR(VLOOKUP($C350, 'All Indicators - Breakdown'!$C:$GQ, S$1, FALSE), " ")</f>
        <v>2</v>
      </c>
      <c r="T350" s="33">
        <f>IFERROR(VLOOKUP($C350, 'All Indicators - Breakdown'!$C:$GQ, T$1, FALSE), " ")</f>
        <v>3</v>
      </c>
      <c r="U350" s="33">
        <f>IFERROR(VLOOKUP($C350, 'All Indicators - Breakdown'!$C:$GQ, U$1, FALSE), " ")</f>
        <v>1</v>
      </c>
      <c r="V350" s="33">
        <f>IFERROR(VLOOKUP($C350, 'All Indicators - Breakdown'!$C:$GQ, V$1, FALSE), " ")</f>
        <v>3</v>
      </c>
      <c r="W350" s="33">
        <f>IFERROR(VLOOKUP($C350, 'All Indicators - Breakdown'!$C:$GQ, W$1, FALSE), " ")</f>
        <v>1</v>
      </c>
      <c r="X350" s="33">
        <f>IFERROR(VLOOKUP($C350, 'All Indicators - Breakdown'!$C:$GQ, X$1, FALSE), " ")</f>
        <v>1</v>
      </c>
      <c r="Y350" s="33">
        <f>IFERROR(VLOOKUP($C350, 'All Indicators - Breakdown'!$C:$GQ, Y$1, FALSE), " ")</f>
        <v>4</v>
      </c>
      <c r="Z350" s="33">
        <f>IFERROR(VLOOKUP($C350, 'All Indicators - Breakdown'!$C:$GQ, Z$1, FALSE), " ")</f>
        <v>1</v>
      </c>
      <c r="AA350" s="33">
        <f>IFERROR(VLOOKUP($C350, 'All Indicators - Breakdown'!$C:$GQ, AA$1, FALSE), " ")</f>
        <v>1</v>
      </c>
      <c r="AB350" s="33">
        <f>IFERROR(VLOOKUP($C350, 'All Indicators - Breakdown'!$C:$GQ, AB$1, FALSE), " ")</f>
        <v>3</v>
      </c>
      <c r="AC350" s="33">
        <f>IFERROR(VLOOKUP($C350, 'All Indicators - Breakdown'!$C:$GQ, AC$1, FALSE), " ")</f>
        <v>5</v>
      </c>
      <c r="AD350" s="33">
        <f>IFERROR(VLOOKUP($C350, 'All Indicators - Breakdown'!$C:$GQ, AD$1, FALSE), " ")</f>
        <v>1</v>
      </c>
      <c r="AE350" s="33">
        <f>IFERROR(VLOOKUP($C350, 'All Indicators - Breakdown'!$C:$HE, AE$1, FALSE), " ")</f>
        <v>3</v>
      </c>
      <c r="AF350" s="33" t="str">
        <f>IFERROR(VLOOKUP($C350, 'All Indicators - Breakdown'!$C:$HE, AF$1, FALSE), " ")</f>
        <v>N/A</v>
      </c>
      <c r="AG350" s="33">
        <f>IFERROR(VLOOKUP($C350, 'All Indicators - Breakdown'!$C:$HE, AG$1, FALSE), " ")</f>
        <v>4</v>
      </c>
      <c r="AH350" s="33">
        <f>IFERROR(VLOOKUP($C350, 'All Indicators - Breakdown'!$C:$HE, AH$1, FALSE), " ")</f>
        <v>3</v>
      </c>
      <c r="AI350" s="33">
        <f>IFERROR(VLOOKUP($C350, 'All Indicators - Breakdown'!$C:$HE, AI$1, FALSE), " ")</f>
        <v>3</v>
      </c>
      <c r="AJ350" s="33">
        <f>IFERROR(VLOOKUP($C350, 'All Indicators - Breakdown'!$C:$HZ, AJ$1, FALSE), " ")</f>
        <v>4</v>
      </c>
      <c r="AK350" s="33">
        <f>IFERROR(VLOOKUP($C350, 'All Indicators - Breakdown'!$C:$HZ, AK$1, FALSE), " ")</f>
        <v>3</v>
      </c>
      <c r="AL350" s="33">
        <f>IFERROR(VLOOKUP($C350, 'All Indicators - Breakdown'!$C:$HZ, AL$1, FALSE), " ")</f>
        <v>1</v>
      </c>
      <c r="AM350" s="33">
        <f>IFERROR(VLOOKUP($C350, 'All Indicators - Breakdown'!$C:$IU, AM$1, FALSE), " ")</f>
        <v>1</v>
      </c>
      <c r="AN350" s="33">
        <f>IFERROR(VLOOKUP($C350, 'All Indicators - Breakdown'!$C:$IU, AN$1, FALSE), " ")</f>
        <v>1</v>
      </c>
      <c r="AO350" s="33">
        <f>IFERROR(VLOOKUP($C350, 'All Indicators - Breakdown'!$C:$IU, AO$1, FALSE), " ")</f>
        <v>1</v>
      </c>
      <c r="AP350">
        <f t="shared" si="61"/>
        <v>5</v>
      </c>
      <c r="AQ350">
        <f t="shared" si="61"/>
        <v>4</v>
      </c>
      <c r="AR350">
        <f t="shared" si="61"/>
        <v>4</v>
      </c>
      <c r="AS350">
        <f t="shared" si="61"/>
        <v>4</v>
      </c>
      <c r="AT350">
        <f t="shared" si="61"/>
        <v>4</v>
      </c>
      <c r="AU350">
        <f t="shared" si="61"/>
        <v>4</v>
      </c>
      <c r="AV350">
        <f t="shared" si="61"/>
        <v>3</v>
      </c>
      <c r="AW350">
        <f t="shared" si="61"/>
        <v>3</v>
      </c>
      <c r="AX350">
        <f t="shared" si="61"/>
        <v>3</v>
      </c>
      <c r="AY350">
        <f t="shared" si="61"/>
        <v>3</v>
      </c>
      <c r="AZ350">
        <f t="shared" si="61"/>
        <v>3</v>
      </c>
      <c r="BA350">
        <f t="shared" si="61"/>
        <v>3</v>
      </c>
      <c r="BB350">
        <f t="shared" si="61"/>
        <v>3</v>
      </c>
      <c r="BC350">
        <f t="shared" si="61"/>
        <v>3</v>
      </c>
      <c r="BD350">
        <f t="shared" si="61"/>
        <v>3</v>
      </c>
      <c r="BE350">
        <f t="shared" si="61"/>
        <v>2</v>
      </c>
      <c r="BF350">
        <f t="shared" si="60"/>
        <v>2</v>
      </c>
      <c r="BG350">
        <f t="shared" si="60"/>
        <v>2</v>
      </c>
      <c r="BH350">
        <f t="shared" si="60"/>
        <v>2</v>
      </c>
      <c r="BI350">
        <f t="shared" si="60"/>
        <v>2</v>
      </c>
      <c r="BJ350">
        <f t="shared" si="60"/>
        <v>1</v>
      </c>
      <c r="BK350">
        <f t="shared" si="60"/>
        <v>1</v>
      </c>
      <c r="BL350">
        <f t="shared" si="60"/>
        <v>1</v>
      </c>
      <c r="BM350">
        <f t="shared" si="60"/>
        <v>1</v>
      </c>
      <c r="BN350">
        <f t="shared" si="60"/>
        <v>1</v>
      </c>
      <c r="BO350">
        <f t="shared" si="60"/>
        <v>1</v>
      </c>
      <c r="BP350">
        <f t="shared" si="60"/>
        <v>1</v>
      </c>
      <c r="BQ350">
        <f t="shared" si="60"/>
        <v>1</v>
      </c>
      <c r="BR350">
        <f t="shared" si="60"/>
        <v>1</v>
      </c>
      <c r="BS350">
        <f t="shared" si="60"/>
        <v>1</v>
      </c>
      <c r="BT350">
        <f t="shared" si="60"/>
        <v>1</v>
      </c>
      <c r="BU350">
        <f t="shared" si="59"/>
        <v>1</v>
      </c>
      <c r="BV350">
        <f t="shared" si="59"/>
        <v>1</v>
      </c>
      <c r="BW350">
        <f t="shared" si="59"/>
        <v>1</v>
      </c>
      <c r="BX350">
        <f t="shared" si="59"/>
        <v>0</v>
      </c>
      <c r="BY350">
        <f t="shared" si="59"/>
        <v>0</v>
      </c>
    </row>
    <row r="351" spans="1:77" ht="16.3" thickTop="1" thickBot="1" x14ac:dyDescent="0.3">
      <c r="A351" s="16" t="s">
        <v>831</v>
      </c>
      <c r="B351" s="16" t="s">
        <v>856</v>
      </c>
      <c r="C351" s="16" t="s">
        <v>857</v>
      </c>
      <c r="D351" s="10">
        <f>VLOOKUP(C351, Overview!C$3:D$403, 2, FALSE)</f>
        <v>3</v>
      </c>
      <c r="E351" s="34">
        <f t="shared" si="56"/>
        <v>3.2</v>
      </c>
      <c r="F351" s="33">
        <f>IFERROR(VLOOKUP($C351, 'All Indicators - Breakdown'!$C:$GQ, F$1, FALSE), " ")</f>
        <v>4</v>
      </c>
      <c r="G351" s="33">
        <f>IFERROR(VLOOKUP($C351, 'All Indicators - Breakdown'!$C:$GQ, G$1, FALSE), " ")</f>
        <v>3</v>
      </c>
      <c r="H351" s="33">
        <f>IFERROR(VLOOKUP($C351, 'All Indicators - Breakdown'!$C:$GQ, H$1, FALSE), " ")</f>
        <v>4</v>
      </c>
      <c r="I351" s="33">
        <f>IFERROR(VLOOKUP($C351, 'All Indicators - Breakdown'!$C:$GQ, I$1, FALSE), " ")</f>
        <v>3</v>
      </c>
      <c r="J351" s="33">
        <f>IFERROR(VLOOKUP($C351, 'All Indicators - Breakdown'!$C:$GQ, J$1, FALSE), " ")</f>
        <v>2</v>
      </c>
      <c r="K351" s="33">
        <f>IFERROR(VLOOKUP($C351, 'All Indicators - Breakdown'!$C:$GQ, K$1, FALSE), " ")</f>
        <v>1</v>
      </c>
      <c r="L351" s="33">
        <f>IFERROR(VLOOKUP($C351, 'All Indicators - Breakdown'!$C:$GQ, L$1, FALSE), " ")</f>
        <v>1</v>
      </c>
      <c r="M351" s="33">
        <f>IFERROR(VLOOKUP($C351, 'All Indicators - Breakdown'!$C:$GQ, M$1, FALSE), " ")</f>
        <v>2</v>
      </c>
      <c r="N351" s="33" t="str">
        <f>IFERROR(VLOOKUP($C351, 'All Indicators - Breakdown'!$C:$GQ, N$1, FALSE), " ")</f>
        <v>N/A</v>
      </c>
      <c r="O351" s="33">
        <f>IFERROR(VLOOKUP($C351, 'All Indicators - Breakdown'!$C:$GQ, O$1, FALSE), " ")</f>
        <v>1</v>
      </c>
      <c r="P351" s="33">
        <f>IFERROR(VLOOKUP($C351, 'All Indicators - Breakdown'!$C:$GQ, P$1, FALSE), " ")</f>
        <v>2</v>
      </c>
      <c r="Q351" s="33">
        <f>IFERROR(VLOOKUP($C351, 'All Indicators - Breakdown'!$C:$GQ, Q$1, FALSE), " ")</f>
        <v>1</v>
      </c>
      <c r="R351" s="33">
        <f>IFERROR(VLOOKUP($C351, 'All Indicators - Breakdown'!$C:$GQ, R$1, FALSE), " ")</f>
        <v>1</v>
      </c>
      <c r="S351" s="33">
        <f>IFERROR(VLOOKUP($C351, 'All Indicators - Breakdown'!$C:$GQ, S$1, FALSE), " ")</f>
        <v>2</v>
      </c>
      <c r="T351" s="33">
        <f>IFERROR(VLOOKUP($C351, 'All Indicators - Breakdown'!$C:$GQ, T$1, FALSE), " ")</f>
        <v>3</v>
      </c>
      <c r="U351" s="33">
        <f>IFERROR(VLOOKUP($C351, 'All Indicators - Breakdown'!$C:$GQ, U$1, FALSE), " ")</f>
        <v>1</v>
      </c>
      <c r="V351" s="33">
        <f>IFERROR(VLOOKUP($C351, 'All Indicators - Breakdown'!$C:$GQ, V$1, FALSE), " ")</f>
        <v>3</v>
      </c>
      <c r="W351" s="33">
        <f>IFERROR(VLOOKUP($C351, 'All Indicators - Breakdown'!$C:$GQ, W$1, FALSE), " ")</f>
        <v>1</v>
      </c>
      <c r="X351" s="33">
        <f>IFERROR(VLOOKUP($C351, 'All Indicators - Breakdown'!$C:$GQ, X$1, FALSE), " ")</f>
        <v>1</v>
      </c>
      <c r="Y351" s="33">
        <f>IFERROR(VLOOKUP($C351, 'All Indicators - Breakdown'!$C:$GQ, Y$1, FALSE), " ")</f>
        <v>1</v>
      </c>
      <c r="Z351" s="33">
        <f>IFERROR(VLOOKUP($C351, 'All Indicators - Breakdown'!$C:$GQ, Z$1, FALSE), " ")</f>
        <v>1</v>
      </c>
      <c r="AA351" s="33">
        <f>IFERROR(VLOOKUP($C351, 'All Indicators - Breakdown'!$C:$GQ, AA$1, FALSE), " ")</f>
        <v>1</v>
      </c>
      <c r="AB351" s="33">
        <f>IFERROR(VLOOKUP($C351, 'All Indicators - Breakdown'!$C:$GQ, AB$1, FALSE), " ")</f>
        <v>3</v>
      </c>
      <c r="AC351" s="33">
        <f>IFERROR(VLOOKUP($C351, 'All Indicators - Breakdown'!$C:$GQ, AC$1, FALSE), " ")</f>
        <v>5</v>
      </c>
      <c r="AD351" s="33">
        <f>IFERROR(VLOOKUP($C351, 'All Indicators - Breakdown'!$C:$GQ, AD$1, FALSE), " ")</f>
        <v>1</v>
      </c>
      <c r="AE351" s="33">
        <f>IFERROR(VLOOKUP($C351, 'All Indicators - Breakdown'!$C:$HE, AE$1, FALSE), " ")</f>
        <v>3</v>
      </c>
      <c r="AF351" s="33">
        <f>IFERROR(VLOOKUP($C351, 'All Indicators - Breakdown'!$C:$HE, AF$1, FALSE), " ")</f>
        <v>2</v>
      </c>
      <c r="AG351" s="33">
        <f>IFERROR(VLOOKUP($C351, 'All Indicators - Breakdown'!$C:$HE, AG$1, FALSE), " ")</f>
        <v>4</v>
      </c>
      <c r="AH351" s="33">
        <f>IFERROR(VLOOKUP($C351, 'All Indicators - Breakdown'!$C:$HE, AH$1, FALSE), " ")</f>
        <v>3</v>
      </c>
      <c r="AI351" s="33">
        <f>IFERROR(VLOOKUP($C351, 'All Indicators - Breakdown'!$C:$HE, AI$1, FALSE), " ")</f>
        <v>3</v>
      </c>
      <c r="AJ351" s="33">
        <f>IFERROR(VLOOKUP($C351, 'All Indicators - Breakdown'!$C:$HZ, AJ$1, FALSE), " ")</f>
        <v>4</v>
      </c>
      <c r="AK351" s="33">
        <f>IFERROR(VLOOKUP($C351, 'All Indicators - Breakdown'!$C:$HZ, AK$1, FALSE), " ")</f>
        <v>3</v>
      </c>
      <c r="AL351" s="33">
        <f>IFERROR(VLOOKUP($C351, 'All Indicators - Breakdown'!$C:$HZ, AL$1, FALSE), " ")</f>
        <v>1</v>
      </c>
      <c r="AM351" s="33">
        <f>IFERROR(VLOOKUP($C351, 'All Indicators - Breakdown'!$C:$IU, AM$1, FALSE), " ")</f>
        <v>2</v>
      </c>
      <c r="AN351" s="33">
        <f>IFERROR(VLOOKUP($C351, 'All Indicators - Breakdown'!$C:$IU, AN$1, FALSE), " ")</f>
        <v>1</v>
      </c>
      <c r="AO351" s="33">
        <f>IFERROR(VLOOKUP($C351, 'All Indicators - Breakdown'!$C:$IU, AO$1, FALSE), " ")</f>
        <v>1</v>
      </c>
      <c r="AP351">
        <f t="shared" si="61"/>
        <v>5</v>
      </c>
      <c r="AQ351">
        <f t="shared" si="61"/>
        <v>4</v>
      </c>
      <c r="AR351">
        <f t="shared" si="61"/>
        <v>4</v>
      </c>
      <c r="AS351">
        <f t="shared" si="61"/>
        <v>4</v>
      </c>
      <c r="AT351">
        <f t="shared" si="61"/>
        <v>4</v>
      </c>
      <c r="AU351">
        <f t="shared" si="61"/>
        <v>3</v>
      </c>
      <c r="AV351">
        <f t="shared" si="61"/>
        <v>3</v>
      </c>
      <c r="AW351">
        <f t="shared" si="61"/>
        <v>3</v>
      </c>
      <c r="AX351">
        <f t="shared" si="61"/>
        <v>3</v>
      </c>
      <c r="AY351">
        <f t="shared" si="61"/>
        <v>3</v>
      </c>
      <c r="AZ351">
        <f t="shared" si="61"/>
        <v>3</v>
      </c>
      <c r="BA351">
        <f t="shared" si="61"/>
        <v>3</v>
      </c>
      <c r="BB351">
        <f t="shared" si="61"/>
        <v>3</v>
      </c>
      <c r="BC351">
        <f t="shared" si="61"/>
        <v>3</v>
      </c>
      <c r="BD351">
        <f t="shared" si="61"/>
        <v>2</v>
      </c>
      <c r="BE351">
        <f t="shared" si="61"/>
        <v>2</v>
      </c>
      <c r="BF351">
        <f t="shared" si="60"/>
        <v>2</v>
      </c>
      <c r="BG351">
        <f t="shared" si="60"/>
        <v>2</v>
      </c>
      <c r="BH351">
        <f t="shared" si="60"/>
        <v>2</v>
      </c>
      <c r="BI351">
        <f t="shared" si="60"/>
        <v>2</v>
      </c>
      <c r="BJ351">
        <f t="shared" si="60"/>
        <v>1</v>
      </c>
      <c r="BK351">
        <f t="shared" si="60"/>
        <v>1</v>
      </c>
      <c r="BL351">
        <f t="shared" si="60"/>
        <v>1</v>
      </c>
      <c r="BM351">
        <f t="shared" si="60"/>
        <v>1</v>
      </c>
      <c r="BN351">
        <f t="shared" si="60"/>
        <v>1</v>
      </c>
      <c r="BO351">
        <f t="shared" si="60"/>
        <v>1</v>
      </c>
      <c r="BP351">
        <f t="shared" si="60"/>
        <v>1</v>
      </c>
      <c r="BQ351">
        <f t="shared" si="60"/>
        <v>1</v>
      </c>
      <c r="BR351">
        <f t="shared" si="60"/>
        <v>1</v>
      </c>
      <c r="BS351">
        <f t="shared" si="60"/>
        <v>1</v>
      </c>
      <c r="BT351">
        <f t="shared" si="60"/>
        <v>1</v>
      </c>
      <c r="BU351">
        <f t="shared" si="59"/>
        <v>1</v>
      </c>
      <c r="BV351">
        <f t="shared" si="59"/>
        <v>1</v>
      </c>
      <c r="BW351">
        <f t="shared" si="59"/>
        <v>1</v>
      </c>
      <c r="BX351">
        <f t="shared" si="59"/>
        <v>1</v>
      </c>
      <c r="BY351">
        <f t="shared" si="59"/>
        <v>0</v>
      </c>
    </row>
    <row r="352" spans="1:77" ht="16.3" thickTop="1" thickBot="1" x14ac:dyDescent="0.3">
      <c r="A352" s="16" t="s">
        <v>831</v>
      </c>
      <c r="B352" s="16" t="s">
        <v>858</v>
      </c>
      <c r="C352" s="16" t="s">
        <v>859</v>
      </c>
      <c r="D352" s="10">
        <f>VLOOKUP(C352, Overview!C$3:D$403, 2, FALSE)</f>
        <v>3</v>
      </c>
      <c r="E352" s="34">
        <f t="shared" si="56"/>
        <v>3.2</v>
      </c>
      <c r="F352" s="33">
        <f>IFERROR(VLOOKUP($C352, 'All Indicators - Breakdown'!$C:$GQ, F$1, FALSE), " ")</f>
        <v>4</v>
      </c>
      <c r="G352" s="33">
        <f>IFERROR(VLOOKUP($C352, 'All Indicators - Breakdown'!$C:$GQ, G$1, FALSE), " ")</f>
        <v>1</v>
      </c>
      <c r="H352" s="33">
        <f>IFERROR(VLOOKUP($C352, 'All Indicators - Breakdown'!$C:$GQ, H$1, FALSE), " ")</f>
        <v>4</v>
      </c>
      <c r="I352" s="33">
        <f>IFERROR(VLOOKUP($C352, 'All Indicators - Breakdown'!$C:$GQ, I$1, FALSE), " ")</f>
        <v>3</v>
      </c>
      <c r="J352" s="33">
        <f>IFERROR(VLOOKUP($C352, 'All Indicators - Breakdown'!$C:$GQ, J$1, FALSE), " ")</f>
        <v>2</v>
      </c>
      <c r="K352" s="33">
        <f>IFERROR(VLOOKUP($C352, 'All Indicators - Breakdown'!$C:$GQ, K$1, FALSE), " ")</f>
        <v>1</v>
      </c>
      <c r="L352" s="33">
        <f>IFERROR(VLOOKUP($C352, 'All Indicators - Breakdown'!$C:$GQ, L$1, FALSE), " ")</f>
        <v>1</v>
      </c>
      <c r="M352" s="33">
        <f>IFERROR(VLOOKUP($C352, 'All Indicators - Breakdown'!$C:$GQ, M$1, FALSE), " ")</f>
        <v>2</v>
      </c>
      <c r="N352" s="33" t="str">
        <f>IFERROR(VLOOKUP($C352, 'All Indicators - Breakdown'!$C:$GQ, N$1, FALSE), " ")</f>
        <v>N/A</v>
      </c>
      <c r="O352" s="33">
        <f>IFERROR(VLOOKUP($C352, 'All Indicators - Breakdown'!$C:$GQ, O$1, FALSE), " ")</f>
        <v>1</v>
      </c>
      <c r="P352" s="33">
        <f>IFERROR(VLOOKUP($C352, 'All Indicators - Breakdown'!$C:$GQ, P$1, FALSE), " ")</f>
        <v>2</v>
      </c>
      <c r="Q352" s="33">
        <f>IFERROR(VLOOKUP($C352, 'All Indicators - Breakdown'!$C:$GQ, Q$1, FALSE), " ")</f>
        <v>1</v>
      </c>
      <c r="R352" s="33">
        <f>IFERROR(VLOOKUP($C352, 'All Indicators - Breakdown'!$C:$GQ, R$1, FALSE), " ")</f>
        <v>1</v>
      </c>
      <c r="S352" s="33">
        <f>IFERROR(VLOOKUP($C352, 'All Indicators - Breakdown'!$C:$GQ, S$1, FALSE), " ")</f>
        <v>2</v>
      </c>
      <c r="T352" s="33">
        <f>IFERROR(VLOOKUP($C352, 'All Indicators - Breakdown'!$C:$GQ, T$1, FALSE), " ")</f>
        <v>3</v>
      </c>
      <c r="U352" s="33">
        <f>IFERROR(VLOOKUP($C352, 'All Indicators - Breakdown'!$C:$GQ, U$1, FALSE), " ")</f>
        <v>1</v>
      </c>
      <c r="V352" s="33">
        <f>IFERROR(VLOOKUP($C352, 'All Indicators - Breakdown'!$C:$GQ, V$1, FALSE), " ")</f>
        <v>3</v>
      </c>
      <c r="W352" s="33">
        <f>IFERROR(VLOOKUP($C352, 'All Indicators - Breakdown'!$C:$GQ, W$1, FALSE), " ")</f>
        <v>1</v>
      </c>
      <c r="X352" s="33">
        <f>IFERROR(VLOOKUP($C352, 'All Indicators - Breakdown'!$C:$GQ, X$1, FALSE), " ")</f>
        <v>1</v>
      </c>
      <c r="Y352" s="33">
        <f>IFERROR(VLOOKUP($C352, 'All Indicators - Breakdown'!$C:$GQ, Y$1, FALSE), " ")</f>
        <v>1</v>
      </c>
      <c r="Z352" s="33">
        <f>IFERROR(VLOOKUP($C352, 'All Indicators - Breakdown'!$C:$GQ, Z$1, FALSE), " ")</f>
        <v>1</v>
      </c>
      <c r="AA352" s="33">
        <f>IFERROR(VLOOKUP($C352, 'All Indicators - Breakdown'!$C:$GQ, AA$1, FALSE), " ")</f>
        <v>1</v>
      </c>
      <c r="AB352" s="33">
        <f>IFERROR(VLOOKUP($C352, 'All Indicators - Breakdown'!$C:$GQ, AB$1, FALSE), " ")</f>
        <v>3</v>
      </c>
      <c r="AC352" s="33">
        <f>IFERROR(VLOOKUP($C352, 'All Indicators - Breakdown'!$C:$GQ, AC$1, FALSE), " ")</f>
        <v>4</v>
      </c>
      <c r="AD352" s="33">
        <f>IFERROR(VLOOKUP($C352, 'All Indicators - Breakdown'!$C:$GQ, AD$1, FALSE), " ")</f>
        <v>1</v>
      </c>
      <c r="AE352" s="33">
        <f>IFERROR(VLOOKUP($C352, 'All Indicators - Breakdown'!$C:$HE, AE$1, FALSE), " ")</f>
        <v>3</v>
      </c>
      <c r="AF352" s="33" t="str">
        <f>IFERROR(VLOOKUP($C352, 'All Indicators - Breakdown'!$C:$HE, AF$1, FALSE), " ")</f>
        <v>N/A</v>
      </c>
      <c r="AG352" s="33">
        <f>IFERROR(VLOOKUP($C352, 'All Indicators - Breakdown'!$C:$HE, AG$1, FALSE), " ")</f>
        <v>4</v>
      </c>
      <c r="AH352" s="33">
        <f>IFERROR(VLOOKUP($C352, 'All Indicators - Breakdown'!$C:$HE, AH$1, FALSE), " ")</f>
        <v>3</v>
      </c>
      <c r="AI352" s="33">
        <f>IFERROR(VLOOKUP($C352, 'All Indicators - Breakdown'!$C:$HE, AI$1, FALSE), " ")</f>
        <v>3</v>
      </c>
      <c r="AJ352" s="33">
        <f>IFERROR(VLOOKUP($C352, 'All Indicators - Breakdown'!$C:$HZ, AJ$1, FALSE), " ")</f>
        <v>5</v>
      </c>
      <c r="AK352" s="33">
        <f>IFERROR(VLOOKUP($C352, 'All Indicators - Breakdown'!$C:$HZ, AK$1, FALSE), " ")</f>
        <v>4</v>
      </c>
      <c r="AL352" s="33">
        <f>IFERROR(VLOOKUP($C352, 'All Indicators - Breakdown'!$C:$HZ, AL$1, FALSE), " ")</f>
        <v>1</v>
      </c>
      <c r="AM352" s="33">
        <f>IFERROR(VLOOKUP($C352, 'All Indicators - Breakdown'!$C:$IU, AM$1, FALSE), " ")</f>
        <v>2</v>
      </c>
      <c r="AN352" s="33">
        <f>IFERROR(VLOOKUP($C352, 'All Indicators - Breakdown'!$C:$IU, AN$1, FALSE), " ")</f>
        <v>1</v>
      </c>
      <c r="AO352" s="33">
        <f>IFERROR(VLOOKUP($C352, 'All Indicators - Breakdown'!$C:$IU, AO$1, FALSE), " ")</f>
        <v>1</v>
      </c>
      <c r="AP352">
        <f t="shared" si="61"/>
        <v>5</v>
      </c>
      <c r="AQ352">
        <f t="shared" si="61"/>
        <v>4</v>
      </c>
      <c r="AR352">
        <f t="shared" si="61"/>
        <v>4</v>
      </c>
      <c r="AS352">
        <f t="shared" si="61"/>
        <v>4</v>
      </c>
      <c r="AT352">
        <f t="shared" si="61"/>
        <v>4</v>
      </c>
      <c r="AU352">
        <f t="shared" si="61"/>
        <v>4</v>
      </c>
      <c r="AV352">
        <f t="shared" si="61"/>
        <v>3</v>
      </c>
      <c r="AW352">
        <f t="shared" si="61"/>
        <v>3</v>
      </c>
      <c r="AX352">
        <f t="shared" si="61"/>
        <v>3</v>
      </c>
      <c r="AY352">
        <f t="shared" si="61"/>
        <v>3</v>
      </c>
      <c r="AZ352">
        <f t="shared" si="61"/>
        <v>3</v>
      </c>
      <c r="BA352">
        <f t="shared" si="61"/>
        <v>3</v>
      </c>
      <c r="BB352">
        <f t="shared" si="61"/>
        <v>3</v>
      </c>
      <c r="BC352">
        <f t="shared" si="61"/>
        <v>2</v>
      </c>
      <c r="BD352">
        <f t="shared" si="61"/>
        <v>2</v>
      </c>
      <c r="BE352">
        <f t="shared" si="61"/>
        <v>2</v>
      </c>
      <c r="BF352">
        <f t="shared" si="60"/>
        <v>2</v>
      </c>
      <c r="BG352">
        <f t="shared" si="60"/>
        <v>2</v>
      </c>
      <c r="BH352">
        <f t="shared" si="60"/>
        <v>1</v>
      </c>
      <c r="BI352">
        <f t="shared" si="60"/>
        <v>1</v>
      </c>
      <c r="BJ352">
        <f t="shared" si="60"/>
        <v>1</v>
      </c>
      <c r="BK352">
        <f t="shared" si="60"/>
        <v>1</v>
      </c>
      <c r="BL352">
        <f t="shared" si="60"/>
        <v>1</v>
      </c>
      <c r="BM352">
        <f t="shared" si="60"/>
        <v>1</v>
      </c>
      <c r="BN352">
        <f t="shared" si="60"/>
        <v>1</v>
      </c>
      <c r="BO352">
        <f t="shared" si="60"/>
        <v>1</v>
      </c>
      <c r="BP352">
        <f t="shared" si="60"/>
        <v>1</v>
      </c>
      <c r="BQ352">
        <f t="shared" si="60"/>
        <v>1</v>
      </c>
      <c r="BR352">
        <f t="shared" si="60"/>
        <v>1</v>
      </c>
      <c r="BS352">
        <f t="shared" si="60"/>
        <v>1</v>
      </c>
      <c r="BT352">
        <f t="shared" si="60"/>
        <v>1</v>
      </c>
      <c r="BU352">
        <f t="shared" si="59"/>
        <v>1</v>
      </c>
      <c r="BV352">
        <f t="shared" si="59"/>
        <v>1</v>
      </c>
      <c r="BW352">
        <f t="shared" si="59"/>
        <v>1</v>
      </c>
      <c r="BX352">
        <f t="shared" si="59"/>
        <v>0</v>
      </c>
      <c r="BY352">
        <f t="shared" si="59"/>
        <v>0</v>
      </c>
    </row>
    <row r="353" spans="1:77" ht="16.3" thickTop="1" thickBot="1" x14ac:dyDescent="0.3">
      <c r="A353" s="16" t="s">
        <v>860</v>
      </c>
      <c r="B353" s="16" t="s">
        <v>861</v>
      </c>
      <c r="C353" s="16" t="s">
        <v>862</v>
      </c>
      <c r="D353" s="10">
        <f>VLOOKUP(C353, Overview!C$3:D$403, 2, FALSE)</f>
        <v>3</v>
      </c>
      <c r="E353" s="34">
        <f t="shared" si="56"/>
        <v>3.1</v>
      </c>
      <c r="F353" s="33">
        <f>IFERROR(VLOOKUP($C353, 'All Indicators - Breakdown'!$C:$GQ, F$1, FALSE), " ")</f>
        <v>4</v>
      </c>
      <c r="G353" s="33">
        <f>IFERROR(VLOOKUP($C353, 'All Indicators - Breakdown'!$C:$GQ, G$1, FALSE), " ")</f>
        <v>3</v>
      </c>
      <c r="H353" s="33">
        <f>IFERROR(VLOOKUP($C353, 'All Indicators - Breakdown'!$C:$GQ, H$1, FALSE), " ")</f>
        <v>3</v>
      </c>
      <c r="I353" s="33">
        <f>IFERROR(VLOOKUP($C353, 'All Indicators - Breakdown'!$C:$GQ, I$1, FALSE), " ")</f>
        <v>3</v>
      </c>
      <c r="J353" s="33">
        <f>IFERROR(VLOOKUP($C353, 'All Indicators - Breakdown'!$C:$GQ, J$1, FALSE), " ")</f>
        <v>2</v>
      </c>
      <c r="K353" s="33">
        <f>IFERROR(VLOOKUP($C353, 'All Indicators - Breakdown'!$C:$GQ, K$1, FALSE), " ")</f>
        <v>1</v>
      </c>
      <c r="L353" s="33">
        <f>IFERROR(VLOOKUP($C353, 'All Indicators - Breakdown'!$C:$GQ, L$1, FALSE), " ")</f>
        <v>1</v>
      </c>
      <c r="M353" s="33">
        <f>IFERROR(VLOOKUP($C353, 'All Indicators - Breakdown'!$C:$GQ, M$1, FALSE), " ")</f>
        <v>2</v>
      </c>
      <c r="N353" s="33">
        <f>IFERROR(VLOOKUP($C353, 'All Indicators - Breakdown'!$C:$GQ, N$1, FALSE), " ")</f>
        <v>1</v>
      </c>
      <c r="O353" s="33">
        <f>IFERROR(VLOOKUP($C353, 'All Indicators - Breakdown'!$C:$GQ, O$1, FALSE), " ")</f>
        <v>4</v>
      </c>
      <c r="P353" s="33">
        <f>IFERROR(VLOOKUP($C353, 'All Indicators - Breakdown'!$C:$GQ, P$1, FALSE), " ")</f>
        <v>2</v>
      </c>
      <c r="Q353" s="33">
        <f>IFERROR(VLOOKUP($C353, 'All Indicators - Breakdown'!$C:$GQ, Q$1, FALSE), " ")</f>
        <v>1</v>
      </c>
      <c r="R353" s="33">
        <f>IFERROR(VLOOKUP($C353, 'All Indicators - Breakdown'!$C:$GQ, R$1, FALSE), " ")</f>
        <v>2</v>
      </c>
      <c r="S353" s="33">
        <f>IFERROR(VLOOKUP($C353, 'All Indicators - Breakdown'!$C:$GQ, S$1, FALSE), " ")</f>
        <v>3</v>
      </c>
      <c r="T353" s="33">
        <f>IFERROR(VLOOKUP($C353, 'All Indicators - Breakdown'!$C:$GQ, T$1, FALSE), " ")</f>
        <v>2</v>
      </c>
      <c r="U353" s="33">
        <f>IFERROR(VLOOKUP($C353, 'All Indicators - Breakdown'!$C:$GQ, U$1, FALSE), " ")</f>
        <v>1</v>
      </c>
      <c r="V353" s="33">
        <f>IFERROR(VLOOKUP($C353, 'All Indicators - Breakdown'!$C:$GQ, V$1, FALSE), " ")</f>
        <v>1</v>
      </c>
      <c r="W353" s="33">
        <f>IFERROR(VLOOKUP($C353, 'All Indicators - Breakdown'!$C:$GQ, W$1, FALSE), " ")</f>
        <v>4</v>
      </c>
      <c r="X353" s="33">
        <f>IFERROR(VLOOKUP($C353, 'All Indicators - Breakdown'!$C:$GQ, X$1, FALSE), " ")</f>
        <v>1</v>
      </c>
      <c r="Y353" s="33">
        <f>IFERROR(VLOOKUP($C353, 'All Indicators - Breakdown'!$C:$GQ, Y$1, FALSE), " ")</f>
        <v>1</v>
      </c>
      <c r="Z353" s="33">
        <f>IFERROR(VLOOKUP($C353, 'All Indicators - Breakdown'!$C:$GQ, Z$1, FALSE), " ")</f>
        <v>3</v>
      </c>
      <c r="AA353" s="33">
        <f>IFERROR(VLOOKUP($C353, 'All Indicators - Breakdown'!$C:$GQ, AA$1, FALSE), " ")</f>
        <v>1</v>
      </c>
      <c r="AB353" s="33">
        <f>IFERROR(VLOOKUP($C353, 'All Indicators - Breakdown'!$C:$GQ, AB$1, FALSE), " ")</f>
        <v>3</v>
      </c>
      <c r="AC353" s="33">
        <f>IFERROR(VLOOKUP($C353, 'All Indicators - Breakdown'!$C:$GQ, AC$1, FALSE), " ")</f>
        <v>5</v>
      </c>
      <c r="AD353" s="33">
        <f>IFERROR(VLOOKUP($C353, 'All Indicators - Breakdown'!$C:$GQ, AD$1, FALSE), " ")</f>
        <v>2</v>
      </c>
      <c r="AE353" s="33">
        <f>IFERROR(VLOOKUP($C353, 'All Indicators - Breakdown'!$C:$HE, AE$1, FALSE), " ")</f>
        <v>1</v>
      </c>
      <c r="AF353" s="33">
        <f>IFERROR(VLOOKUP($C353, 'All Indicators - Breakdown'!$C:$HE, AF$1, FALSE), " ")</f>
        <v>2</v>
      </c>
      <c r="AG353" s="33">
        <f>IFERROR(VLOOKUP($C353, 'All Indicators - Breakdown'!$C:$HE, AG$1, FALSE), " ")</f>
        <v>3</v>
      </c>
      <c r="AH353" s="33">
        <f>IFERROR(VLOOKUP($C353, 'All Indicators - Breakdown'!$C:$HE, AH$1, FALSE), " ")</f>
        <v>2</v>
      </c>
      <c r="AI353" s="33">
        <f>IFERROR(VLOOKUP($C353, 'All Indicators - Breakdown'!$C:$HE, AI$1, FALSE), " ")</f>
        <v>2</v>
      </c>
      <c r="AJ353" s="33">
        <f>IFERROR(VLOOKUP($C353, 'All Indicators - Breakdown'!$C:$HZ, AJ$1, FALSE), " ")</f>
        <v>4</v>
      </c>
      <c r="AK353" s="33">
        <f>IFERROR(VLOOKUP($C353, 'All Indicators - Breakdown'!$C:$HZ, AK$1, FALSE), " ")</f>
        <v>2</v>
      </c>
      <c r="AL353" s="33">
        <f>IFERROR(VLOOKUP($C353, 'All Indicators - Breakdown'!$C:$HZ, AL$1, FALSE), " ")</f>
        <v>1</v>
      </c>
      <c r="AM353" s="33">
        <f>IFERROR(VLOOKUP($C353, 'All Indicators - Breakdown'!$C:$IU, AM$1, FALSE), " ")</f>
        <v>2</v>
      </c>
      <c r="AN353" s="33">
        <f>IFERROR(VLOOKUP($C353, 'All Indicators - Breakdown'!$C:$IU, AN$1, FALSE), " ")</f>
        <v>1</v>
      </c>
      <c r="AO353" s="33">
        <f>IFERROR(VLOOKUP($C353, 'All Indicators - Breakdown'!$C:$IU, AO$1, FALSE), " ")</f>
        <v>1</v>
      </c>
      <c r="AP353">
        <f t="shared" si="61"/>
        <v>5</v>
      </c>
      <c r="AQ353">
        <f t="shared" si="61"/>
        <v>4</v>
      </c>
      <c r="AR353">
        <f t="shared" si="61"/>
        <v>4</v>
      </c>
      <c r="AS353">
        <f t="shared" si="61"/>
        <v>4</v>
      </c>
      <c r="AT353">
        <f t="shared" si="61"/>
        <v>4</v>
      </c>
      <c r="AU353">
        <f t="shared" si="61"/>
        <v>3</v>
      </c>
      <c r="AV353">
        <f t="shared" si="61"/>
        <v>3</v>
      </c>
      <c r="AW353">
        <f t="shared" si="61"/>
        <v>3</v>
      </c>
      <c r="AX353">
        <f t="shared" si="61"/>
        <v>3</v>
      </c>
      <c r="AY353">
        <f t="shared" si="61"/>
        <v>3</v>
      </c>
      <c r="AZ353">
        <f t="shared" si="61"/>
        <v>3</v>
      </c>
      <c r="BA353">
        <f t="shared" si="61"/>
        <v>3</v>
      </c>
      <c r="BB353">
        <f t="shared" si="61"/>
        <v>2</v>
      </c>
      <c r="BC353">
        <f t="shared" si="61"/>
        <v>2</v>
      </c>
      <c r="BD353">
        <f t="shared" si="61"/>
        <v>2</v>
      </c>
      <c r="BE353">
        <f t="shared" si="61"/>
        <v>2</v>
      </c>
      <c r="BF353">
        <f t="shared" si="60"/>
        <v>2</v>
      </c>
      <c r="BG353">
        <f t="shared" si="60"/>
        <v>2</v>
      </c>
      <c r="BH353">
        <f t="shared" si="60"/>
        <v>2</v>
      </c>
      <c r="BI353">
        <f t="shared" si="60"/>
        <v>2</v>
      </c>
      <c r="BJ353">
        <f t="shared" si="60"/>
        <v>2</v>
      </c>
      <c r="BK353">
        <f t="shared" si="60"/>
        <v>2</v>
      </c>
      <c r="BL353">
        <f t="shared" si="60"/>
        <v>2</v>
      </c>
      <c r="BM353">
        <f t="shared" si="60"/>
        <v>1</v>
      </c>
      <c r="BN353">
        <f t="shared" si="60"/>
        <v>1</v>
      </c>
      <c r="BO353">
        <f t="shared" si="60"/>
        <v>1</v>
      </c>
      <c r="BP353">
        <f t="shared" si="60"/>
        <v>1</v>
      </c>
      <c r="BQ353">
        <f t="shared" si="60"/>
        <v>1</v>
      </c>
      <c r="BR353">
        <f t="shared" si="60"/>
        <v>1</v>
      </c>
      <c r="BS353">
        <f t="shared" si="60"/>
        <v>1</v>
      </c>
      <c r="BT353">
        <f t="shared" si="60"/>
        <v>1</v>
      </c>
      <c r="BU353">
        <f t="shared" si="59"/>
        <v>1</v>
      </c>
      <c r="BV353">
        <f t="shared" si="59"/>
        <v>1</v>
      </c>
      <c r="BW353">
        <f t="shared" si="59"/>
        <v>1</v>
      </c>
      <c r="BX353">
        <f t="shared" si="59"/>
        <v>1</v>
      </c>
      <c r="BY353">
        <f t="shared" si="59"/>
        <v>1</v>
      </c>
    </row>
    <row r="354" spans="1:77" ht="16.3" thickTop="1" thickBot="1" x14ac:dyDescent="0.3">
      <c r="A354" s="16" t="s">
        <v>860</v>
      </c>
      <c r="B354" s="16" t="s">
        <v>863</v>
      </c>
      <c r="C354" s="16" t="s">
        <v>864</v>
      </c>
      <c r="D354" s="10">
        <f>VLOOKUP(C354, Overview!C$3:D$403, 2, FALSE)</f>
        <v>3</v>
      </c>
      <c r="E354" s="34">
        <f t="shared" si="56"/>
        <v>3.8</v>
      </c>
      <c r="F354" s="33">
        <f>IFERROR(VLOOKUP($C354, 'All Indicators - Breakdown'!$C:$GQ, F$1, FALSE), " ")</f>
        <v>5</v>
      </c>
      <c r="G354" s="33">
        <f>IFERROR(VLOOKUP($C354, 'All Indicators - Breakdown'!$C:$GQ, G$1, FALSE), " ")</f>
        <v>4</v>
      </c>
      <c r="H354" s="33">
        <f>IFERROR(VLOOKUP($C354, 'All Indicators - Breakdown'!$C:$GQ, H$1, FALSE), " ")</f>
        <v>3</v>
      </c>
      <c r="I354" s="33">
        <f>IFERROR(VLOOKUP($C354, 'All Indicators - Breakdown'!$C:$GQ, I$1, FALSE), " ")</f>
        <v>3</v>
      </c>
      <c r="J354" s="33">
        <f>IFERROR(VLOOKUP($C354, 'All Indicators - Breakdown'!$C:$GQ, J$1, FALSE), " ")</f>
        <v>3</v>
      </c>
      <c r="K354" s="33">
        <f>IFERROR(VLOOKUP($C354, 'All Indicators - Breakdown'!$C:$GQ, K$1, FALSE), " ")</f>
        <v>2</v>
      </c>
      <c r="L354" s="33">
        <f>IFERROR(VLOOKUP($C354, 'All Indicators - Breakdown'!$C:$GQ, L$1, FALSE), " ")</f>
        <v>2</v>
      </c>
      <c r="M354" s="33">
        <f>IFERROR(VLOOKUP($C354, 'All Indicators - Breakdown'!$C:$GQ, M$1, FALSE), " ")</f>
        <v>2</v>
      </c>
      <c r="N354" s="33">
        <f>IFERROR(VLOOKUP($C354, 'All Indicators - Breakdown'!$C:$GQ, N$1, FALSE), " ")</f>
        <v>5</v>
      </c>
      <c r="O354" s="33">
        <f>IFERROR(VLOOKUP($C354, 'All Indicators - Breakdown'!$C:$GQ, O$1, FALSE), " ")</f>
        <v>2</v>
      </c>
      <c r="P354" s="33">
        <f>IFERROR(VLOOKUP($C354, 'All Indicators - Breakdown'!$C:$GQ, P$1, FALSE), " ")</f>
        <v>2</v>
      </c>
      <c r="Q354" s="33">
        <f>IFERROR(VLOOKUP($C354, 'All Indicators - Breakdown'!$C:$GQ, Q$1, FALSE), " ")</f>
        <v>1</v>
      </c>
      <c r="R354" s="33">
        <f>IFERROR(VLOOKUP($C354, 'All Indicators - Breakdown'!$C:$GQ, R$1, FALSE), " ")</f>
        <v>2</v>
      </c>
      <c r="S354" s="33">
        <f>IFERROR(VLOOKUP($C354, 'All Indicators - Breakdown'!$C:$GQ, S$1, FALSE), " ")</f>
        <v>4</v>
      </c>
      <c r="T354" s="33">
        <f>IFERROR(VLOOKUP($C354, 'All Indicators - Breakdown'!$C:$GQ, T$1, FALSE), " ")</f>
        <v>2</v>
      </c>
      <c r="U354" s="33">
        <f>IFERROR(VLOOKUP($C354, 'All Indicators - Breakdown'!$C:$GQ, U$1, FALSE), " ")</f>
        <v>5</v>
      </c>
      <c r="V354" s="33">
        <f>IFERROR(VLOOKUP($C354, 'All Indicators - Breakdown'!$C:$GQ, V$1, FALSE), " ")</f>
        <v>1</v>
      </c>
      <c r="W354" s="33">
        <f>IFERROR(VLOOKUP($C354, 'All Indicators - Breakdown'!$C:$GQ, W$1, FALSE), " ")</f>
        <v>4</v>
      </c>
      <c r="X354" s="33">
        <f>IFERROR(VLOOKUP($C354, 'All Indicators - Breakdown'!$C:$GQ, X$1, FALSE), " ")</f>
        <v>1</v>
      </c>
      <c r="Y354" s="33">
        <f>IFERROR(VLOOKUP($C354, 'All Indicators - Breakdown'!$C:$GQ, Y$1, FALSE), " ")</f>
        <v>1</v>
      </c>
      <c r="Z354" s="33">
        <f>IFERROR(VLOOKUP($C354, 'All Indicators - Breakdown'!$C:$GQ, Z$1, FALSE), " ")</f>
        <v>3</v>
      </c>
      <c r="AA354" s="33">
        <f>IFERROR(VLOOKUP($C354, 'All Indicators - Breakdown'!$C:$GQ, AA$1, FALSE), " ")</f>
        <v>1</v>
      </c>
      <c r="AB354" s="33">
        <f>IFERROR(VLOOKUP($C354, 'All Indicators - Breakdown'!$C:$GQ, AB$1, FALSE), " ")</f>
        <v>3</v>
      </c>
      <c r="AC354" s="33">
        <f>IFERROR(VLOOKUP($C354, 'All Indicators - Breakdown'!$C:$GQ, AC$1, FALSE), " ")</f>
        <v>4</v>
      </c>
      <c r="AD354" s="33">
        <f>IFERROR(VLOOKUP($C354, 'All Indicators - Breakdown'!$C:$GQ, AD$1, FALSE), " ")</f>
        <v>2</v>
      </c>
      <c r="AE354" s="33">
        <f>IFERROR(VLOOKUP($C354, 'All Indicators - Breakdown'!$C:$HE, AE$1, FALSE), " ")</f>
        <v>3</v>
      </c>
      <c r="AF354" s="33">
        <f>IFERROR(VLOOKUP($C354, 'All Indicators - Breakdown'!$C:$HE, AF$1, FALSE), " ")</f>
        <v>3</v>
      </c>
      <c r="AG354" s="33">
        <f>IFERROR(VLOOKUP($C354, 'All Indicators - Breakdown'!$C:$HE, AG$1, FALSE), " ")</f>
        <v>4</v>
      </c>
      <c r="AH354" s="33">
        <f>IFERROR(VLOOKUP($C354, 'All Indicators - Breakdown'!$C:$HE, AH$1, FALSE), " ")</f>
        <v>2</v>
      </c>
      <c r="AI354" s="33">
        <f>IFERROR(VLOOKUP($C354, 'All Indicators - Breakdown'!$C:$HE, AI$1, FALSE), " ")</f>
        <v>2</v>
      </c>
      <c r="AJ354" s="33">
        <f>IFERROR(VLOOKUP($C354, 'All Indicators - Breakdown'!$C:$HZ, AJ$1, FALSE), " ")</f>
        <v>5</v>
      </c>
      <c r="AK354" s="33">
        <f>IFERROR(VLOOKUP($C354, 'All Indicators - Breakdown'!$C:$HZ, AK$1, FALSE), " ")</f>
        <v>3</v>
      </c>
      <c r="AL354" s="33">
        <f>IFERROR(VLOOKUP($C354, 'All Indicators - Breakdown'!$C:$HZ, AL$1, FALSE), " ")</f>
        <v>1</v>
      </c>
      <c r="AM354" s="33">
        <f>IFERROR(VLOOKUP($C354, 'All Indicators - Breakdown'!$C:$IU, AM$1, FALSE), " ")</f>
        <v>1</v>
      </c>
      <c r="AN354" s="33">
        <f>IFERROR(VLOOKUP($C354, 'All Indicators - Breakdown'!$C:$IU, AN$1, FALSE), " ")</f>
        <v>1</v>
      </c>
      <c r="AO354" s="33">
        <f>IFERROR(VLOOKUP($C354, 'All Indicators - Breakdown'!$C:$IU, AO$1, FALSE), " ")</f>
        <v>1</v>
      </c>
      <c r="AP354">
        <f t="shared" si="61"/>
        <v>5</v>
      </c>
      <c r="AQ354">
        <f t="shared" si="61"/>
        <v>5</v>
      </c>
      <c r="AR354">
        <f t="shared" si="61"/>
        <v>5</v>
      </c>
      <c r="AS354">
        <f t="shared" si="61"/>
        <v>5</v>
      </c>
      <c r="AT354">
        <f t="shared" si="61"/>
        <v>4</v>
      </c>
      <c r="AU354">
        <f t="shared" si="61"/>
        <v>4</v>
      </c>
      <c r="AV354">
        <f t="shared" si="61"/>
        <v>4</v>
      </c>
      <c r="AW354">
        <f t="shared" si="61"/>
        <v>4</v>
      </c>
      <c r="AX354">
        <f t="shared" si="61"/>
        <v>4</v>
      </c>
      <c r="AY354">
        <f t="shared" si="61"/>
        <v>3</v>
      </c>
      <c r="AZ354">
        <f t="shared" si="61"/>
        <v>3</v>
      </c>
      <c r="BA354">
        <f t="shared" si="61"/>
        <v>3</v>
      </c>
      <c r="BB354">
        <f t="shared" si="61"/>
        <v>3</v>
      </c>
      <c r="BC354">
        <f t="shared" si="61"/>
        <v>3</v>
      </c>
      <c r="BD354">
        <f t="shared" si="61"/>
        <v>3</v>
      </c>
      <c r="BE354">
        <f t="shared" si="61"/>
        <v>3</v>
      </c>
      <c r="BF354">
        <f t="shared" si="60"/>
        <v>3</v>
      </c>
      <c r="BG354">
        <f t="shared" si="60"/>
        <v>2</v>
      </c>
      <c r="BH354">
        <f t="shared" si="60"/>
        <v>2</v>
      </c>
      <c r="BI354">
        <f t="shared" si="60"/>
        <v>2</v>
      </c>
      <c r="BJ354">
        <f t="shared" si="60"/>
        <v>2</v>
      </c>
      <c r="BK354">
        <f t="shared" si="60"/>
        <v>2</v>
      </c>
      <c r="BL354">
        <f t="shared" si="60"/>
        <v>2</v>
      </c>
      <c r="BM354">
        <f t="shared" si="60"/>
        <v>2</v>
      </c>
      <c r="BN354">
        <f t="shared" si="60"/>
        <v>2</v>
      </c>
      <c r="BO354">
        <f t="shared" si="60"/>
        <v>2</v>
      </c>
      <c r="BP354">
        <f t="shared" si="60"/>
        <v>2</v>
      </c>
      <c r="BQ354">
        <f t="shared" si="60"/>
        <v>1</v>
      </c>
      <c r="BR354">
        <f t="shared" si="60"/>
        <v>1</v>
      </c>
      <c r="BS354">
        <f t="shared" si="60"/>
        <v>1</v>
      </c>
      <c r="BT354">
        <f t="shared" si="60"/>
        <v>1</v>
      </c>
      <c r="BU354">
        <f t="shared" si="59"/>
        <v>1</v>
      </c>
      <c r="BV354">
        <f t="shared" si="59"/>
        <v>1</v>
      </c>
      <c r="BW354">
        <f t="shared" si="59"/>
        <v>1</v>
      </c>
      <c r="BX354">
        <f t="shared" si="59"/>
        <v>1</v>
      </c>
      <c r="BY354">
        <f t="shared" si="59"/>
        <v>1</v>
      </c>
    </row>
    <row r="355" spans="1:77" ht="16.3" thickTop="1" thickBot="1" x14ac:dyDescent="0.3">
      <c r="A355" s="16" t="s">
        <v>860</v>
      </c>
      <c r="B355" s="16" t="s">
        <v>865</v>
      </c>
      <c r="C355" s="16" t="s">
        <v>866</v>
      </c>
      <c r="D355" s="10">
        <f>VLOOKUP(C355, Overview!C$3:D$403, 2, FALSE)</f>
        <v>3</v>
      </c>
      <c r="E355" s="34">
        <f t="shared" si="56"/>
        <v>3.6</v>
      </c>
      <c r="F355" s="33">
        <f>IFERROR(VLOOKUP($C355, 'All Indicators - Breakdown'!$C:$GQ, F$1, FALSE), " ")</f>
        <v>5</v>
      </c>
      <c r="G355" s="33">
        <f>IFERROR(VLOOKUP($C355, 'All Indicators - Breakdown'!$C:$GQ, G$1, FALSE), " ")</f>
        <v>3</v>
      </c>
      <c r="H355" s="33">
        <f>IFERROR(VLOOKUP($C355, 'All Indicators - Breakdown'!$C:$GQ, H$1, FALSE), " ")</f>
        <v>3</v>
      </c>
      <c r="I355" s="33">
        <f>IFERROR(VLOOKUP($C355, 'All Indicators - Breakdown'!$C:$GQ, I$1, FALSE), " ")</f>
        <v>3</v>
      </c>
      <c r="J355" s="33">
        <f>IFERROR(VLOOKUP($C355, 'All Indicators - Breakdown'!$C:$GQ, J$1, FALSE), " ")</f>
        <v>3</v>
      </c>
      <c r="K355" s="33">
        <f>IFERROR(VLOOKUP($C355, 'All Indicators - Breakdown'!$C:$GQ, K$1, FALSE), " ")</f>
        <v>1</v>
      </c>
      <c r="L355" s="33">
        <f>IFERROR(VLOOKUP($C355, 'All Indicators - Breakdown'!$C:$GQ, L$1, FALSE), " ")</f>
        <v>1</v>
      </c>
      <c r="M355" s="33">
        <f>IFERROR(VLOOKUP($C355, 'All Indicators - Breakdown'!$C:$GQ, M$1, FALSE), " ")</f>
        <v>2</v>
      </c>
      <c r="N355" s="33">
        <f>IFERROR(VLOOKUP($C355, 'All Indicators - Breakdown'!$C:$GQ, N$1, FALSE), " ")</f>
        <v>1</v>
      </c>
      <c r="O355" s="33">
        <f>IFERROR(VLOOKUP($C355, 'All Indicators - Breakdown'!$C:$GQ, O$1, FALSE), " ")</f>
        <v>1</v>
      </c>
      <c r="P355" s="33">
        <f>IFERROR(VLOOKUP($C355, 'All Indicators - Breakdown'!$C:$GQ, P$1, FALSE), " ")</f>
        <v>2</v>
      </c>
      <c r="Q355" s="33">
        <f>IFERROR(VLOOKUP($C355, 'All Indicators - Breakdown'!$C:$GQ, Q$1, FALSE), " ")</f>
        <v>1</v>
      </c>
      <c r="R355" s="33">
        <f>IFERROR(VLOOKUP($C355, 'All Indicators - Breakdown'!$C:$GQ, R$1, FALSE), " ")</f>
        <v>2</v>
      </c>
      <c r="S355" s="33">
        <f>IFERROR(VLOOKUP($C355, 'All Indicators - Breakdown'!$C:$GQ, S$1, FALSE), " ")</f>
        <v>4</v>
      </c>
      <c r="T355" s="33">
        <f>IFERROR(VLOOKUP($C355, 'All Indicators - Breakdown'!$C:$GQ, T$1, FALSE), " ")</f>
        <v>2</v>
      </c>
      <c r="U355" s="33">
        <f>IFERROR(VLOOKUP($C355, 'All Indicators - Breakdown'!$C:$GQ, U$1, FALSE), " ")</f>
        <v>5</v>
      </c>
      <c r="V355" s="33">
        <f>IFERROR(VLOOKUP($C355, 'All Indicators - Breakdown'!$C:$GQ, V$1, FALSE), " ")</f>
        <v>1</v>
      </c>
      <c r="W355" s="33">
        <f>IFERROR(VLOOKUP($C355, 'All Indicators - Breakdown'!$C:$GQ, W$1, FALSE), " ")</f>
        <v>5</v>
      </c>
      <c r="X355" s="33">
        <f>IFERROR(VLOOKUP($C355, 'All Indicators - Breakdown'!$C:$GQ, X$1, FALSE), " ")</f>
        <v>1</v>
      </c>
      <c r="Y355" s="33">
        <f>IFERROR(VLOOKUP($C355, 'All Indicators - Breakdown'!$C:$GQ, Y$1, FALSE), " ")</f>
        <v>1</v>
      </c>
      <c r="Z355" s="33">
        <f>IFERROR(VLOOKUP($C355, 'All Indicators - Breakdown'!$C:$GQ, Z$1, FALSE), " ")</f>
        <v>3</v>
      </c>
      <c r="AA355" s="33">
        <f>IFERROR(VLOOKUP($C355, 'All Indicators - Breakdown'!$C:$GQ, AA$1, FALSE), " ")</f>
        <v>1</v>
      </c>
      <c r="AB355" s="33">
        <f>IFERROR(VLOOKUP($C355, 'All Indicators - Breakdown'!$C:$GQ, AB$1, FALSE), " ")</f>
        <v>3</v>
      </c>
      <c r="AC355" s="33">
        <f>IFERROR(VLOOKUP($C355, 'All Indicators - Breakdown'!$C:$GQ, AC$1, FALSE), " ")</f>
        <v>5</v>
      </c>
      <c r="AD355" s="33">
        <f>IFERROR(VLOOKUP($C355, 'All Indicators - Breakdown'!$C:$GQ, AD$1, FALSE), " ")</f>
        <v>2</v>
      </c>
      <c r="AE355" s="33">
        <f>IFERROR(VLOOKUP($C355, 'All Indicators - Breakdown'!$C:$HE, AE$1, FALSE), " ")</f>
        <v>1</v>
      </c>
      <c r="AF355" s="33">
        <f>IFERROR(VLOOKUP($C355, 'All Indicators - Breakdown'!$C:$HE, AF$1, FALSE), " ")</f>
        <v>3</v>
      </c>
      <c r="AG355" s="33">
        <f>IFERROR(VLOOKUP($C355, 'All Indicators - Breakdown'!$C:$HE, AG$1, FALSE), " ")</f>
        <v>4</v>
      </c>
      <c r="AH355" s="33">
        <f>IFERROR(VLOOKUP($C355, 'All Indicators - Breakdown'!$C:$HE, AH$1, FALSE), " ")</f>
        <v>2</v>
      </c>
      <c r="AI355" s="33">
        <f>IFERROR(VLOOKUP($C355, 'All Indicators - Breakdown'!$C:$HE, AI$1, FALSE), " ")</f>
        <v>2</v>
      </c>
      <c r="AJ355" s="33">
        <f>IFERROR(VLOOKUP($C355, 'All Indicators - Breakdown'!$C:$HZ, AJ$1, FALSE), " ")</f>
        <v>5</v>
      </c>
      <c r="AK355" s="33">
        <f>IFERROR(VLOOKUP($C355, 'All Indicators - Breakdown'!$C:$HZ, AK$1, FALSE), " ")</f>
        <v>3</v>
      </c>
      <c r="AL355" s="33">
        <f>IFERROR(VLOOKUP($C355, 'All Indicators - Breakdown'!$C:$HZ, AL$1, FALSE), " ")</f>
        <v>1</v>
      </c>
      <c r="AM355" s="33">
        <f>IFERROR(VLOOKUP($C355, 'All Indicators - Breakdown'!$C:$IU, AM$1, FALSE), " ")</f>
        <v>1</v>
      </c>
      <c r="AN355" s="33">
        <f>IFERROR(VLOOKUP($C355, 'All Indicators - Breakdown'!$C:$IU, AN$1, FALSE), " ")</f>
        <v>1</v>
      </c>
      <c r="AO355" s="33">
        <f>IFERROR(VLOOKUP($C355, 'All Indicators - Breakdown'!$C:$IU, AO$1, FALSE), " ")</f>
        <v>1</v>
      </c>
      <c r="AP355">
        <f t="shared" si="61"/>
        <v>5</v>
      </c>
      <c r="AQ355">
        <f t="shared" si="61"/>
        <v>5</v>
      </c>
      <c r="AR355">
        <f t="shared" si="61"/>
        <v>5</v>
      </c>
      <c r="AS355">
        <f t="shared" si="61"/>
        <v>5</v>
      </c>
      <c r="AT355">
        <f t="shared" si="61"/>
        <v>5</v>
      </c>
      <c r="AU355">
        <f t="shared" si="61"/>
        <v>4</v>
      </c>
      <c r="AV355">
        <f t="shared" si="61"/>
        <v>4</v>
      </c>
      <c r="AW355">
        <f t="shared" si="61"/>
        <v>3</v>
      </c>
      <c r="AX355">
        <f t="shared" si="61"/>
        <v>3</v>
      </c>
      <c r="AY355">
        <f t="shared" si="61"/>
        <v>3</v>
      </c>
      <c r="AZ355">
        <f t="shared" si="61"/>
        <v>3</v>
      </c>
      <c r="BA355">
        <f t="shared" si="61"/>
        <v>3</v>
      </c>
      <c r="BB355">
        <f t="shared" si="61"/>
        <v>3</v>
      </c>
      <c r="BC355">
        <f t="shared" si="61"/>
        <v>3</v>
      </c>
      <c r="BD355">
        <f t="shared" si="61"/>
        <v>3</v>
      </c>
      <c r="BE355">
        <f t="shared" si="61"/>
        <v>2</v>
      </c>
      <c r="BF355">
        <f t="shared" si="60"/>
        <v>2</v>
      </c>
      <c r="BG355">
        <f t="shared" si="60"/>
        <v>2</v>
      </c>
      <c r="BH355">
        <f t="shared" si="60"/>
        <v>2</v>
      </c>
      <c r="BI355">
        <f t="shared" si="60"/>
        <v>2</v>
      </c>
      <c r="BJ355">
        <f t="shared" si="60"/>
        <v>2</v>
      </c>
      <c r="BK355">
        <f t="shared" si="60"/>
        <v>2</v>
      </c>
      <c r="BL355">
        <f t="shared" si="60"/>
        <v>1</v>
      </c>
      <c r="BM355">
        <f t="shared" si="60"/>
        <v>1</v>
      </c>
      <c r="BN355">
        <f t="shared" si="60"/>
        <v>1</v>
      </c>
      <c r="BO355">
        <f t="shared" si="60"/>
        <v>1</v>
      </c>
      <c r="BP355">
        <f t="shared" si="60"/>
        <v>1</v>
      </c>
      <c r="BQ355">
        <f t="shared" si="60"/>
        <v>1</v>
      </c>
      <c r="BR355">
        <f t="shared" si="60"/>
        <v>1</v>
      </c>
      <c r="BS355">
        <f t="shared" si="60"/>
        <v>1</v>
      </c>
      <c r="BT355">
        <f t="shared" si="60"/>
        <v>1</v>
      </c>
      <c r="BU355">
        <f t="shared" si="59"/>
        <v>1</v>
      </c>
      <c r="BV355">
        <f t="shared" si="59"/>
        <v>1</v>
      </c>
      <c r="BW355">
        <f t="shared" si="59"/>
        <v>1</v>
      </c>
      <c r="BX355">
        <f t="shared" si="59"/>
        <v>1</v>
      </c>
      <c r="BY355">
        <f t="shared" si="59"/>
        <v>1</v>
      </c>
    </row>
    <row r="356" spans="1:77" ht="16.3" thickTop="1" thickBot="1" x14ac:dyDescent="0.3">
      <c r="A356" s="16" t="s">
        <v>860</v>
      </c>
      <c r="B356" s="16" t="s">
        <v>867</v>
      </c>
      <c r="C356" s="16" t="s">
        <v>868</v>
      </c>
      <c r="D356" s="10">
        <f>VLOOKUP(C356, Overview!C$3:D$403, 2, FALSE)</f>
        <v>3</v>
      </c>
      <c r="E356" s="34">
        <f t="shared" si="56"/>
        <v>3.8</v>
      </c>
      <c r="F356" s="33">
        <f>IFERROR(VLOOKUP($C356, 'All Indicators - Breakdown'!$C:$GQ, F$1, FALSE), " ")</f>
        <v>5</v>
      </c>
      <c r="G356" s="33">
        <f>IFERROR(VLOOKUP($C356, 'All Indicators - Breakdown'!$C:$GQ, G$1, FALSE), " ")</f>
        <v>3</v>
      </c>
      <c r="H356" s="33">
        <f>IFERROR(VLOOKUP($C356, 'All Indicators - Breakdown'!$C:$GQ, H$1, FALSE), " ")</f>
        <v>3</v>
      </c>
      <c r="I356" s="33">
        <f>IFERROR(VLOOKUP($C356, 'All Indicators - Breakdown'!$C:$GQ, I$1, FALSE), " ")</f>
        <v>3</v>
      </c>
      <c r="J356" s="33">
        <f>IFERROR(VLOOKUP($C356, 'All Indicators - Breakdown'!$C:$GQ, J$1, FALSE), " ")</f>
        <v>3</v>
      </c>
      <c r="K356" s="33">
        <f>IFERROR(VLOOKUP($C356, 'All Indicators - Breakdown'!$C:$GQ, K$1, FALSE), " ")</f>
        <v>1</v>
      </c>
      <c r="L356" s="33">
        <f>IFERROR(VLOOKUP($C356, 'All Indicators - Breakdown'!$C:$GQ, L$1, FALSE), " ")</f>
        <v>3</v>
      </c>
      <c r="M356" s="33">
        <f>IFERROR(VLOOKUP($C356, 'All Indicators - Breakdown'!$C:$GQ, M$1, FALSE), " ")</f>
        <v>2</v>
      </c>
      <c r="N356" s="33">
        <f>IFERROR(VLOOKUP($C356, 'All Indicators - Breakdown'!$C:$GQ, N$1, FALSE), " ")</f>
        <v>1</v>
      </c>
      <c r="O356" s="33">
        <f>IFERROR(VLOOKUP($C356, 'All Indicators - Breakdown'!$C:$GQ, O$1, FALSE), " ")</f>
        <v>2</v>
      </c>
      <c r="P356" s="33">
        <f>IFERROR(VLOOKUP($C356, 'All Indicators - Breakdown'!$C:$GQ, P$1, FALSE), " ")</f>
        <v>2</v>
      </c>
      <c r="Q356" s="33">
        <f>IFERROR(VLOOKUP($C356, 'All Indicators - Breakdown'!$C:$GQ, Q$1, FALSE), " ")</f>
        <v>1</v>
      </c>
      <c r="R356" s="33">
        <f>IFERROR(VLOOKUP($C356, 'All Indicators - Breakdown'!$C:$GQ, R$1, FALSE), " ")</f>
        <v>2</v>
      </c>
      <c r="S356" s="33">
        <f>IFERROR(VLOOKUP($C356, 'All Indicators - Breakdown'!$C:$GQ, S$1, FALSE), " ")</f>
        <v>4</v>
      </c>
      <c r="T356" s="33">
        <f>IFERROR(VLOOKUP($C356, 'All Indicators - Breakdown'!$C:$GQ, T$1, FALSE), " ")</f>
        <v>2</v>
      </c>
      <c r="U356" s="33">
        <f>IFERROR(VLOOKUP($C356, 'All Indicators - Breakdown'!$C:$GQ, U$1, FALSE), " ")</f>
        <v>5</v>
      </c>
      <c r="V356" s="33">
        <f>IFERROR(VLOOKUP($C356, 'All Indicators - Breakdown'!$C:$GQ, V$1, FALSE), " ")</f>
        <v>1</v>
      </c>
      <c r="W356" s="33">
        <f>IFERROR(VLOOKUP($C356, 'All Indicators - Breakdown'!$C:$GQ, W$1, FALSE), " ")</f>
        <v>5</v>
      </c>
      <c r="X356" s="33">
        <f>IFERROR(VLOOKUP($C356, 'All Indicators - Breakdown'!$C:$GQ, X$1, FALSE), " ")</f>
        <v>1</v>
      </c>
      <c r="Y356" s="33">
        <f>IFERROR(VLOOKUP($C356, 'All Indicators - Breakdown'!$C:$GQ, Y$1, FALSE), " ")</f>
        <v>1</v>
      </c>
      <c r="Z356" s="33">
        <f>IFERROR(VLOOKUP($C356, 'All Indicators - Breakdown'!$C:$GQ, Z$1, FALSE), " ")</f>
        <v>3</v>
      </c>
      <c r="AA356" s="33">
        <f>IFERROR(VLOOKUP($C356, 'All Indicators - Breakdown'!$C:$GQ, AA$1, FALSE), " ")</f>
        <v>1</v>
      </c>
      <c r="AB356" s="33">
        <f>IFERROR(VLOOKUP($C356, 'All Indicators - Breakdown'!$C:$GQ, AB$1, FALSE), " ")</f>
        <v>3</v>
      </c>
      <c r="AC356" s="33">
        <f>IFERROR(VLOOKUP($C356, 'All Indicators - Breakdown'!$C:$GQ, AC$1, FALSE), " ")</f>
        <v>5</v>
      </c>
      <c r="AD356" s="33">
        <f>IFERROR(VLOOKUP($C356, 'All Indicators - Breakdown'!$C:$GQ, AD$1, FALSE), " ")</f>
        <v>2</v>
      </c>
      <c r="AE356" s="33">
        <f>IFERROR(VLOOKUP($C356, 'All Indicators - Breakdown'!$C:$HE, AE$1, FALSE), " ")</f>
        <v>1</v>
      </c>
      <c r="AF356" s="33">
        <f>IFERROR(VLOOKUP($C356, 'All Indicators - Breakdown'!$C:$HE, AF$1, FALSE), " ")</f>
        <v>2</v>
      </c>
      <c r="AG356" s="33">
        <f>IFERROR(VLOOKUP($C356, 'All Indicators - Breakdown'!$C:$HE, AG$1, FALSE), " ")</f>
        <v>4</v>
      </c>
      <c r="AH356" s="33">
        <f>IFERROR(VLOOKUP($C356, 'All Indicators - Breakdown'!$C:$HE, AH$1, FALSE), " ")</f>
        <v>2</v>
      </c>
      <c r="AI356" s="33">
        <f>IFERROR(VLOOKUP($C356, 'All Indicators - Breakdown'!$C:$HE, AI$1, FALSE), " ")</f>
        <v>2</v>
      </c>
      <c r="AJ356" s="33">
        <f>IFERROR(VLOOKUP($C356, 'All Indicators - Breakdown'!$C:$HZ, AJ$1, FALSE), " ")</f>
        <v>5</v>
      </c>
      <c r="AK356" s="33">
        <f>IFERROR(VLOOKUP($C356, 'All Indicators - Breakdown'!$C:$HZ, AK$1, FALSE), " ")</f>
        <v>4</v>
      </c>
      <c r="AL356" s="33">
        <f>IFERROR(VLOOKUP($C356, 'All Indicators - Breakdown'!$C:$HZ, AL$1, FALSE), " ")</f>
        <v>1</v>
      </c>
      <c r="AM356" s="33">
        <f>IFERROR(VLOOKUP($C356, 'All Indicators - Breakdown'!$C:$IU, AM$1, FALSE), " ")</f>
        <v>4</v>
      </c>
      <c r="AN356" s="33">
        <f>IFERROR(VLOOKUP($C356, 'All Indicators - Breakdown'!$C:$IU, AN$1, FALSE), " ")</f>
        <v>1</v>
      </c>
      <c r="AO356" s="33">
        <f>IFERROR(VLOOKUP($C356, 'All Indicators - Breakdown'!$C:$IU, AO$1, FALSE), " ")</f>
        <v>1</v>
      </c>
      <c r="AP356">
        <f t="shared" si="61"/>
        <v>5</v>
      </c>
      <c r="AQ356">
        <f t="shared" si="61"/>
        <v>5</v>
      </c>
      <c r="AR356">
        <f t="shared" si="61"/>
        <v>5</v>
      </c>
      <c r="AS356">
        <f t="shared" si="61"/>
        <v>5</v>
      </c>
      <c r="AT356">
        <f t="shared" si="61"/>
        <v>5</v>
      </c>
      <c r="AU356">
        <f t="shared" si="61"/>
        <v>4</v>
      </c>
      <c r="AV356">
        <f t="shared" si="61"/>
        <v>4</v>
      </c>
      <c r="AW356">
        <f t="shared" si="61"/>
        <v>4</v>
      </c>
      <c r="AX356">
        <f t="shared" si="61"/>
        <v>4</v>
      </c>
      <c r="AY356">
        <f t="shared" si="61"/>
        <v>3</v>
      </c>
      <c r="AZ356">
        <f t="shared" si="61"/>
        <v>3</v>
      </c>
      <c r="BA356">
        <f t="shared" si="61"/>
        <v>3</v>
      </c>
      <c r="BB356">
        <f t="shared" si="61"/>
        <v>3</v>
      </c>
      <c r="BC356">
        <f t="shared" si="61"/>
        <v>3</v>
      </c>
      <c r="BD356">
        <f t="shared" si="61"/>
        <v>3</v>
      </c>
      <c r="BE356">
        <f t="shared" si="61"/>
        <v>3</v>
      </c>
      <c r="BF356">
        <f t="shared" si="60"/>
        <v>2</v>
      </c>
      <c r="BG356">
        <f t="shared" si="60"/>
        <v>2</v>
      </c>
      <c r="BH356">
        <f t="shared" si="60"/>
        <v>2</v>
      </c>
      <c r="BI356">
        <f t="shared" si="60"/>
        <v>2</v>
      </c>
      <c r="BJ356">
        <f t="shared" si="60"/>
        <v>2</v>
      </c>
      <c r="BK356">
        <f t="shared" si="60"/>
        <v>2</v>
      </c>
      <c r="BL356">
        <f t="shared" si="60"/>
        <v>2</v>
      </c>
      <c r="BM356">
        <f t="shared" si="60"/>
        <v>2</v>
      </c>
      <c r="BN356">
        <f t="shared" si="60"/>
        <v>2</v>
      </c>
      <c r="BO356">
        <f t="shared" si="60"/>
        <v>1</v>
      </c>
      <c r="BP356">
        <f t="shared" si="60"/>
        <v>1</v>
      </c>
      <c r="BQ356">
        <f t="shared" si="60"/>
        <v>1</v>
      </c>
      <c r="BR356">
        <f t="shared" si="60"/>
        <v>1</v>
      </c>
      <c r="BS356">
        <f t="shared" si="60"/>
        <v>1</v>
      </c>
      <c r="BT356">
        <f t="shared" si="60"/>
        <v>1</v>
      </c>
      <c r="BU356">
        <f t="shared" si="59"/>
        <v>1</v>
      </c>
      <c r="BV356">
        <f t="shared" si="59"/>
        <v>1</v>
      </c>
      <c r="BW356">
        <f t="shared" si="59"/>
        <v>1</v>
      </c>
      <c r="BX356">
        <f t="shared" si="59"/>
        <v>1</v>
      </c>
      <c r="BY356">
        <f t="shared" si="59"/>
        <v>1</v>
      </c>
    </row>
    <row r="357" spans="1:77" ht="16.3" thickTop="1" thickBot="1" x14ac:dyDescent="0.3">
      <c r="A357" s="16" t="s">
        <v>860</v>
      </c>
      <c r="B357" s="16" t="s">
        <v>869</v>
      </c>
      <c r="C357" s="16" t="s">
        <v>870</v>
      </c>
      <c r="D357" s="10">
        <f>VLOOKUP(C357, Overview!C$3:D$403, 2, FALSE)</f>
        <v>3</v>
      </c>
      <c r="E357" s="34">
        <f t="shared" si="56"/>
        <v>3.9</v>
      </c>
      <c r="F357" s="33">
        <f>IFERROR(VLOOKUP($C357, 'All Indicators - Breakdown'!$C:$GQ, F$1, FALSE), " ")</f>
        <v>5</v>
      </c>
      <c r="G357" s="33">
        <f>IFERROR(VLOOKUP($C357, 'All Indicators - Breakdown'!$C:$GQ, G$1, FALSE), " ")</f>
        <v>5</v>
      </c>
      <c r="H357" s="33">
        <f>IFERROR(VLOOKUP($C357, 'All Indicators - Breakdown'!$C:$GQ, H$1, FALSE), " ")</f>
        <v>4</v>
      </c>
      <c r="I357" s="33">
        <f>IFERROR(VLOOKUP($C357, 'All Indicators - Breakdown'!$C:$GQ, I$1, FALSE), " ")</f>
        <v>3</v>
      </c>
      <c r="J357" s="33">
        <f>IFERROR(VLOOKUP($C357, 'All Indicators - Breakdown'!$C:$GQ, J$1, FALSE), " ")</f>
        <v>3</v>
      </c>
      <c r="K357" s="33">
        <f>IFERROR(VLOOKUP($C357, 'All Indicators - Breakdown'!$C:$GQ, K$1, FALSE), " ")</f>
        <v>2</v>
      </c>
      <c r="L357" s="33">
        <f>IFERROR(VLOOKUP($C357, 'All Indicators - Breakdown'!$C:$GQ, L$1, FALSE), " ")</f>
        <v>1</v>
      </c>
      <c r="M357" s="33">
        <f>IFERROR(VLOOKUP($C357, 'All Indicators - Breakdown'!$C:$GQ, M$1, FALSE), " ")</f>
        <v>2</v>
      </c>
      <c r="N357" s="33" t="str">
        <f>IFERROR(VLOOKUP($C357, 'All Indicators - Breakdown'!$C:$GQ, N$1, FALSE), " ")</f>
        <v>N/A</v>
      </c>
      <c r="O357" s="33">
        <f>IFERROR(VLOOKUP($C357, 'All Indicators - Breakdown'!$C:$GQ, O$1, FALSE), " ")</f>
        <v>4</v>
      </c>
      <c r="P357" s="33">
        <f>IFERROR(VLOOKUP($C357, 'All Indicators - Breakdown'!$C:$GQ, P$1, FALSE), " ")</f>
        <v>2</v>
      </c>
      <c r="Q357" s="33">
        <f>IFERROR(VLOOKUP($C357, 'All Indicators - Breakdown'!$C:$GQ, Q$1, FALSE), " ")</f>
        <v>2</v>
      </c>
      <c r="R357" s="33">
        <f>IFERROR(VLOOKUP($C357, 'All Indicators - Breakdown'!$C:$GQ, R$1, FALSE), " ")</f>
        <v>2</v>
      </c>
      <c r="S357" s="33">
        <f>IFERROR(VLOOKUP($C357, 'All Indicators - Breakdown'!$C:$GQ, S$1, FALSE), " ")</f>
        <v>3</v>
      </c>
      <c r="T357" s="33">
        <f>IFERROR(VLOOKUP($C357, 'All Indicators - Breakdown'!$C:$GQ, T$1, FALSE), " ")</f>
        <v>3</v>
      </c>
      <c r="U357" s="33">
        <f>IFERROR(VLOOKUP($C357, 'All Indicators - Breakdown'!$C:$GQ, U$1, FALSE), " ")</f>
        <v>1</v>
      </c>
      <c r="V357" s="33">
        <f>IFERROR(VLOOKUP($C357, 'All Indicators - Breakdown'!$C:$GQ, V$1, FALSE), " ")</f>
        <v>1</v>
      </c>
      <c r="W357" s="33">
        <f>IFERROR(VLOOKUP($C357, 'All Indicators - Breakdown'!$C:$GQ, W$1, FALSE), " ")</f>
        <v>5</v>
      </c>
      <c r="X357" s="33">
        <f>IFERROR(VLOOKUP($C357, 'All Indicators - Breakdown'!$C:$GQ, X$1, FALSE), " ")</f>
        <v>1</v>
      </c>
      <c r="Y357" s="33">
        <f>IFERROR(VLOOKUP($C357, 'All Indicators - Breakdown'!$C:$GQ, Y$1, FALSE), " ")</f>
        <v>1</v>
      </c>
      <c r="Z357" s="33">
        <f>IFERROR(VLOOKUP($C357, 'All Indicators - Breakdown'!$C:$GQ, Z$1, FALSE), " ")</f>
        <v>3</v>
      </c>
      <c r="AA357" s="33">
        <f>IFERROR(VLOOKUP($C357, 'All Indicators - Breakdown'!$C:$GQ, AA$1, FALSE), " ")</f>
        <v>1</v>
      </c>
      <c r="AB357" s="33">
        <f>IFERROR(VLOOKUP($C357, 'All Indicators - Breakdown'!$C:$GQ, AB$1, FALSE), " ")</f>
        <v>3</v>
      </c>
      <c r="AC357" s="33">
        <f>IFERROR(VLOOKUP($C357, 'All Indicators - Breakdown'!$C:$GQ, AC$1, FALSE), " ")</f>
        <v>5</v>
      </c>
      <c r="AD357" s="33">
        <f>IFERROR(VLOOKUP($C357, 'All Indicators - Breakdown'!$C:$GQ, AD$1, FALSE), " ")</f>
        <v>2</v>
      </c>
      <c r="AE357" s="33">
        <f>IFERROR(VLOOKUP($C357, 'All Indicators - Breakdown'!$C:$HE, AE$1, FALSE), " ")</f>
        <v>1</v>
      </c>
      <c r="AF357" s="33">
        <f>IFERROR(VLOOKUP($C357, 'All Indicators - Breakdown'!$C:$HE, AF$1, FALSE), " ")</f>
        <v>3</v>
      </c>
      <c r="AG357" s="33">
        <f>IFERROR(VLOOKUP($C357, 'All Indicators - Breakdown'!$C:$HE, AG$1, FALSE), " ")</f>
        <v>4</v>
      </c>
      <c r="AH357" s="33">
        <f>IFERROR(VLOOKUP($C357, 'All Indicators - Breakdown'!$C:$HE, AH$1, FALSE), " ")</f>
        <v>2</v>
      </c>
      <c r="AI357" s="33">
        <f>IFERROR(VLOOKUP($C357, 'All Indicators - Breakdown'!$C:$HE, AI$1, FALSE), " ")</f>
        <v>2</v>
      </c>
      <c r="AJ357" s="33">
        <f>IFERROR(VLOOKUP($C357, 'All Indicators - Breakdown'!$C:$HZ, AJ$1, FALSE), " ")</f>
        <v>5</v>
      </c>
      <c r="AK357" s="33">
        <f>IFERROR(VLOOKUP($C357, 'All Indicators - Breakdown'!$C:$HZ, AK$1, FALSE), " ")</f>
        <v>5</v>
      </c>
      <c r="AL357" s="33">
        <f>IFERROR(VLOOKUP($C357, 'All Indicators - Breakdown'!$C:$HZ, AL$1, FALSE), " ")</f>
        <v>1</v>
      </c>
      <c r="AM357" s="33">
        <f>IFERROR(VLOOKUP($C357, 'All Indicators - Breakdown'!$C:$IU, AM$1, FALSE), " ")</f>
        <v>3</v>
      </c>
      <c r="AN357" s="33">
        <f>IFERROR(VLOOKUP($C357, 'All Indicators - Breakdown'!$C:$IU, AN$1, FALSE), " ")</f>
        <v>1</v>
      </c>
      <c r="AO357" s="33">
        <f>IFERROR(VLOOKUP($C357, 'All Indicators - Breakdown'!$C:$IU, AO$1, FALSE), " ")</f>
        <v>1</v>
      </c>
      <c r="AP357">
        <f t="shared" si="61"/>
        <v>5</v>
      </c>
      <c r="AQ357">
        <f t="shared" si="61"/>
        <v>5</v>
      </c>
      <c r="AR357">
        <f t="shared" si="61"/>
        <v>5</v>
      </c>
      <c r="AS357">
        <f t="shared" si="61"/>
        <v>5</v>
      </c>
      <c r="AT357">
        <f t="shared" si="61"/>
        <v>5</v>
      </c>
      <c r="AU357">
        <f t="shared" si="61"/>
        <v>5</v>
      </c>
      <c r="AV357">
        <f t="shared" si="61"/>
        <v>4</v>
      </c>
      <c r="AW357">
        <f t="shared" si="61"/>
        <v>4</v>
      </c>
      <c r="AX357">
        <f t="shared" si="61"/>
        <v>4</v>
      </c>
      <c r="AY357">
        <f t="shared" si="61"/>
        <v>3</v>
      </c>
      <c r="AZ357">
        <f t="shared" si="61"/>
        <v>3</v>
      </c>
      <c r="BA357">
        <f t="shared" si="61"/>
        <v>3</v>
      </c>
      <c r="BB357">
        <f t="shared" si="61"/>
        <v>3</v>
      </c>
      <c r="BC357">
        <f t="shared" si="61"/>
        <v>3</v>
      </c>
      <c r="BD357">
        <f t="shared" si="61"/>
        <v>3</v>
      </c>
      <c r="BE357">
        <f t="shared" si="61"/>
        <v>3</v>
      </c>
      <c r="BF357">
        <f t="shared" si="60"/>
        <v>3</v>
      </c>
      <c r="BG357">
        <f t="shared" si="60"/>
        <v>2</v>
      </c>
      <c r="BH357">
        <f t="shared" si="60"/>
        <v>2</v>
      </c>
      <c r="BI357">
        <f t="shared" si="60"/>
        <v>2</v>
      </c>
      <c r="BJ357">
        <f t="shared" si="60"/>
        <v>2</v>
      </c>
      <c r="BK357">
        <f t="shared" si="60"/>
        <v>2</v>
      </c>
      <c r="BL357">
        <f t="shared" si="60"/>
        <v>2</v>
      </c>
      <c r="BM357">
        <f t="shared" si="60"/>
        <v>2</v>
      </c>
      <c r="BN357">
        <f t="shared" si="60"/>
        <v>2</v>
      </c>
      <c r="BO357">
        <f t="shared" si="60"/>
        <v>1</v>
      </c>
      <c r="BP357">
        <f t="shared" si="60"/>
        <v>1</v>
      </c>
      <c r="BQ357">
        <f t="shared" si="60"/>
        <v>1</v>
      </c>
      <c r="BR357">
        <f t="shared" si="60"/>
        <v>1</v>
      </c>
      <c r="BS357">
        <f t="shared" si="60"/>
        <v>1</v>
      </c>
      <c r="BT357">
        <f t="shared" si="60"/>
        <v>1</v>
      </c>
      <c r="BU357">
        <f t="shared" si="59"/>
        <v>1</v>
      </c>
      <c r="BV357">
        <f t="shared" si="59"/>
        <v>1</v>
      </c>
      <c r="BW357">
        <f t="shared" si="59"/>
        <v>1</v>
      </c>
      <c r="BX357">
        <f t="shared" si="59"/>
        <v>1</v>
      </c>
      <c r="BY357">
        <f t="shared" si="59"/>
        <v>0</v>
      </c>
    </row>
    <row r="358" spans="1:77" ht="16.3" thickTop="1" thickBot="1" x14ac:dyDescent="0.3">
      <c r="A358" s="16" t="s">
        <v>860</v>
      </c>
      <c r="B358" s="16" t="s">
        <v>871</v>
      </c>
      <c r="C358" s="16" t="s">
        <v>872</v>
      </c>
      <c r="D358" s="10">
        <f>VLOOKUP(C358, Overview!C$3:D$403, 2, FALSE)</f>
        <v>3</v>
      </c>
      <c r="E358" s="34">
        <f t="shared" si="56"/>
        <v>3.7</v>
      </c>
      <c r="F358" s="33">
        <f>IFERROR(VLOOKUP($C358, 'All Indicators - Breakdown'!$C:$GQ, F$1, FALSE), " ")</f>
        <v>5</v>
      </c>
      <c r="G358" s="33">
        <f>IFERROR(VLOOKUP($C358, 'All Indicators - Breakdown'!$C:$GQ, G$1, FALSE), " ")</f>
        <v>1</v>
      </c>
      <c r="H358" s="33">
        <f>IFERROR(VLOOKUP($C358, 'All Indicators - Breakdown'!$C:$GQ, H$1, FALSE), " ")</f>
        <v>4</v>
      </c>
      <c r="I358" s="33">
        <f>IFERROR(VLOOKUP($C358, 'All Indicators - Breakdown'!$C:$GQ, I$1, FALSE), " ")</f>
        <v>4</v>
      </c>
      <c r="J358" s="33">
        <f>IFERROR(VLOOKUP($C358, 'All Indicators - Breakdown'!$C:$GQ, J$1, FALSE), " ")</f>
        <v>3</v>
      </c>
      <c r="K358" s="33">
        <f>IFERROR(VLOOKUP($C358, 'All Indicators - Breakdown'!$C:$GQ, K$1, FALSE), " ")</f>
        <v>1</v>
      </c>
      <c r="L358" s="33">
        <f>IFERROR(VLOOKUP($C358, 'All Indicators - Breakdown'!$C:$GQ, L$1, FALSE), " ")</f>
        <v>3</v>
      </c>
      <c r="M358" s="33">
        <f>IFERROR(VLOOKUP($C358, 'All Indicators - Breakdown'!$C:$GQ, M$1, FALSE), " ")</f>
        <v>2</v>
      </c>
      <c r="N358" s="33" t="str">
        <f>IFERROR(VLOOKUP($C358, 'All Indicators - Breakdown'!$C:$GQ, N$1, FALSE), " ")</f>
        <v>N/A</v>
      </c>
      <c r="O358" s="33">
        <f>IFERROR(VLOOKUP($C358, 'All Indicators - Breakdown'!$C:$GQ, O$1, FALSE), " ")</f>
        <v>1</v>
      </c>
      <c r="P358" s="33">
        <f>IFERROR(VLOOKUP($C358, 'All Indicators - Breakdown'!$C:$GQ, P$1, FALSE), " ")</f>
        <v>2</v>
      </c>
      <c r="Q358" s="33">
        <f>IFERROR(VLOOKUP($C358, 'All Indicators - Breakdown'!$C:$GQ, Q$1, FALSE), " ")</f>
        <v>1</v>
      </c>
      <c r="R358" s="33">
        <f>IFERROR(VLOOKUP($C358, 'All Indicators - Breakdown'!$C:$GQ, R$1, FALSE), " ")</f>
        <v>2</v>
      </c>
      <c r="S358" s="33">
        <f>IFERROR(VLOOKUP($C358, 'All Indicators - Breakdown'!$C:$GQ, S$1, FALSE), " ")</f>
        <v>4</v>
      </c>
      <c r="T358" s="33">
        <f>IFERROR(VLOOKUP($C358, 'All Indicators - Breakdown'!$C:$GQ, T$1, FALSE), " ")</f>
        <v>2</v>
      </c>
      <c r="U358" s="33">
        <f>IFERROR(VLOOKUP($C358, 'All Indicators - Breakdown'!$C:$GQ, U$1, FALSE), " ")</f>
        <v>5</v>
      </c>
      <c r="V358" s="33">
        <f>IFERROR(VLOOKUP($C358, 'All Indicators - Breakdown'!$C:$GQ, V$1, FALSE), " ")</f>
        <v>1</v>
      </c>
      <c r="W358" s="33">
        <f>IFERROR(VLOOKUP($C358, 'All Indicators - Breakdown'!$C:$GQ, W$1, FALSE), " ")</f>
        <v>5</v>
      </c>
      <c r="X358" s="33">
        <f>IFERROR(VLOOKUP($C358, 'All Indicators - Breakdown'!$C:$GQ, X$1, FALSE), " ")</f>
        <v>1</v>
      </c>
      <c r="Y358" s="33">
        <f>IFERROR(VLOOKUP($C358, 'All Indicators - Breakdown'!$C:$GQ, Y$1, FALSE), " ")</f>
        <v>1</v>
      </c>
      <c r="Z358" s="33">
        <f>IFERROR(VLOOKUP($C358, 'All Indicators - Breakdown'!$C:$GQ, Z$1, FALSE), " ")</f>
        <v>3</v>
      </c>
      <c r="AA358" s="33">
        <f>IFERROR(VLOOKUP($C358, 'All Indicators - Breakdown'!$C:$GQ, AA$1, FALSE), " ")</f>
        <v>1</v>
      </c>
      <c r="AB358" s="33">
        <f>IFERROR(VLOOKUP($C358, 'All Indicators - Breakdown'!$C:$GQ, AB$1, FALSE), " ")</f>
        <v>3</v>
      </c>
      <c r="AC358" s="33">
        <f>IFERROR(VLOOKUP($C358, 'All Indicators - Breakdown'!$C:$GQ, AC$1, FALSE), " ")</f>
        <v>5</v>
      </c>
      <c r="AD358" s="33">
        <f>IFERROR(VLOOKUP($C358, 'All Indicators - Breakdown'!$C:$GQ, AD$1, FALSE), " ")</f>
        <v>1</v>
      </c>
      <c r="AE358" s="33">
        <f>IFERROR(VLOOKUP($C358, 'All Indicators - Breakdown'!$C:$HE, AE$1, FALSE), " ")</f>
        <v>1</v>
      </c>
      <c r="AF358" s="33">
        <f>IFERROR(VLOOKUP($C358, 'All Indicators - Breakdown'!$C:$HE, AF$1, FALSE), " ")</f>
        <v>3</v>
      </c>
      <c r="AG358" s="33">
        <f>IFERROR(VLOOKUP($C358, 'All Indicators - Breakdown'!$C:$HE, AG$1, FALSE), " ")</f>
        <v>4</v>
      </c>
      <c r="AH358" s="33">
        <f>IFERROR(VLOOKUP($C358, 'All Indicators - Breakdown'!$C:$HE, AH$1, FALSE), " ")</f>
        <v>2</v>
      </c>
      <c r="AI358" s="33">
        <f>IFERROR(VLOOKUP($C358, 'All Indicators - Breakdown'!$C:$HE, AI$1, FALSE), " ")</f>
        <v>2</v>
      </c>
      <c r="AJ358" s="33">
        <f>IFERROR(VLOOKUP($C358, 'All Indicators - Breakdown'!$C:$HZ, AJ$1, FALSE), " ")</f>
        <v>5</v>
      </c>
      <c r="AK358" s="33">
        <f>IFERROR(VLOOKUP($C358, 'All Indicators - Breakdown'!$C:$HZ, AK$1, FALSE), " ")</f>
        <v>3</v>
      </c>
      <c r="AL358" s="33">
        <f>IFERROR(VLOOKUP($C358, 'All Indicators - Breakdown'!$C:$HZ, AL$1, FALSE), " ")</f>
        <v>1</v>
      </c>
      <c r="AM358" s="33">
        <f>IFERROR(VLOOKUP($C358, 'All Indicators - Breakdown'!$C:$IU, AM$1, FALSE), " ")</f>
        <v>2</v>
      </c>
      <c r="AN358" s="33">
        <f>IFERROR(VLOOKUP($C358, 'All Indicators - Breakdown'!$C:$IU, AN$1, FALSE), " ")</f>
        <v>1</v>
      </c>
      <c r="AO358" s="33">
        <f>IFERROR(VLOOKUP($C358, 'All Indicators - Breakdown'!$C:$IU, AO$1, FALSE), " ")</f>
        <v>1</v>
      </c>
      <c r="AP358">
        <f t="shared" si="61"/>
        <v>5</v>
      </c>
      <c r="AQ358">
        <f t="shared" si="61"/>
        <v>5</v>
      </c>
      <c r="AR358">
        <f t="shared" si="61"/>
        <v>5</v>
      </c>
      <c r="AS358">
        <f t="shared" si="61"/>
        <v>5</v>
      </c>
      <c r="AT358">
        <f t="shared" si="61"/>
        <v>5</v>
      </c>
      <c r="AU358">
        <f t="shared" si="61"/>
        <v>4</v>
      </c>
      <c r="AV358">
        <f t="shared" si="61"/>
        <v>4</v>
      </c>
      <c r="AW358">
        <f t="shared" si="61"/>
        <v>4</v>
      </c>
      <c r="AX358">
        <f t="shared" si="61"/>
        <v>4</v>
      </c>
      <c r="AY358">
        <f t="shared" si="61"/>
        <v>3</v>
      </c>
      <c r="AZ358">
        <f t="shared" si="61"/>
        <v>3</v>
      </c>
      <c r="BA358">
        <f t="shared" si="61"/>
        <v>3</v>
      </c>
      <c r="BB358">
        <f t="shared" si="61"/>
        <v>3</v>
      </c>
      <c r="BC358">
        <f t="shared" si="61"/>
        <v>3</v>
      </c>
      <c r="BD358">
        <f t="shared" si="61"/>
        <v>3</v>
      </c>
      <c r="BE358">
        <f t="shared" si="61"/>
        <v>2</v>
      </c>
      <c r="BF358">
        <f t="shared" si="60"/>
        <v>2</v>
      </c>
      <c r="BG358">
        <f t="shared" si="60"/>
        <v>2</v>
      </c>
      <c r="BH358">
        <f t="shared" si="60"/>
        <v>2</v>
      </c>
      <c r="BI358">
        <f t="shared" si="60"/>
        <v>2</v>
      </c>
      <c r="BJ358">
        <f t="shared" si="60"/>
        <v>2</v>
      </c>
      <c r="BK358">
        <f t="shared" si="60"/>
        <v>2</v>
      </c>
      <c r="BL358">
        <f t="shared" si="60"/>
        <v>1</v>
      </c>
      <c r="BM358">
        <f t="shared" si="60"/>
        <v>1</v>
      </c>
      <c r="BN358">
        <f t="shared" si="60"/>
        <v>1</v>
      </c>
      <c r="BO358">
        <f t="shared" si="60"/>
        <v>1</v>
      </c>
      <c r="BP358">
        <f t="shared" si="60"/>
        <v>1</v>
      </c>
      <c r="BQ358">
        <f t="shared" si="60"/>
        <v>1</v>
      </c>
      <c r="BR358">
        <f t="shared" si="60"/>
        <v>1</v>
      </c>
      <c r="BS358">
        <f t="shared" si="60"/>
        <v>1</v>
      </c>
      <c r="BT358">
        <f t="shared" si="60"/>
        <v>1</v>
      </c>
      <c r="BU358">
        <f t="shared" si="59"/>
        <v>1</v>
      </c>
      <c r="BV358">
        <f t="shared" si="59"/>
        <v>1</v>
      </c>
      <c r="BW358">
        <f t="shared" si="59"/>
        <v>1</v>
      </c>
      <c r="BX358">
        <f t="shared" si="59"/>
        <v>1</v>
      </c>
      <c r="BY358">
        <f t="shared" si="59"/>
        <v>0</v>
      </c>
    </row>
    <row r="359" spans="1:77" ht="16.3" thickTop="1" thickBot="1" x14ac:dyDescent="0.3">
      <c r="A359" s="16" t="s">
        <v>860</v>
      </c>
      <c r="B359" s="16" t="s">
        <v>873</v>
      </c>
      <c r="C359" s="16" t="s">
        <v>874</v>
      </c>
      <c r="D359" s="10">
        <f>VLOOKUP(C359, Overview!C$3:D$403, 2, FALSE)</f>
        <v>3</v>
      </c>
      <c r="E359" s="34">
        <f t="shared" si="56"/>
        <v>3.6</v>
      </c>
      <c r="F359" s="33">
        <f>IFERROR(VLOOKUP($C359, 'All Indicators - Breakdown'!$C:$GQ, F$1, FALSE), " ")</f>
        <v>5</v>
      </c>
      <c r="G359" s="33">
        <f>IFERROR(VLOOKUP($C359, 'All Indicators - Breakdown'!$C:$GQ, G$1, FALSE), " ")</f>
        <v>3</v>
      </c>
      <c r="H359" s="33">
        <f>IFERROR(VLOOKUP($C359, 'All Indicators - Breakdown'!$C:$GQ, H$1, FALSE), " ")</f>
        <v>3</v>
      </c>
      <c r="I359" s="33">
        <f>IFERROR(VLOOKUP($C359, 'All Indicators - Breakdown'!$C:$GQ, I$1, FALSE), " ")</f>
        <v>3</v>
      </c>
      <c r="J359" s="33">
        <f>IFERROR(VLOOKUP($C359, 'All Indicators - Breakdown'!$C:$GQ, J$1, FALSE), " ")</f>
        <v>3</v>
      </c>
      <c r="K359" s="33">
        <f>IFERROR(VLOOKUP($C359, 'All Indicators - Breakdown'!$C:$GQ, K$1, FALSE), " ")</f>
        <v>1</v>
      </c>
      <c r="L359" s="33">
        <f>IFERROR(VLOOKUP($C359, 'All Indicators - Breakdown'!$C:$GQ, L$1, FALSE), " ")</f>
        <v>2</v>
      </c>
      <c r="M359" s="33">
        <f>IFERROR(VLOOKUP($C359, 'All Indicators - Breakdown'!$C:$GQ, M$1, FALSE), " ")</f>
        <v>2</v>
      </c>
      <c r="N359" s="33" t="str">
        <f>IFERROR(VLOOKUP($C359, 'All Indicators - Breakdown'!$C:$GQ, N$1, FALSE), " ")</f>
        <v>N/A</v>
      </c>
      <c r="O359" s="33">
        <f>IFERROR(VLOOKUP($C359, 'All Indicators - Breakdown'!$C:$GQ, O$1, FALSE), " ")</f>
        <v>4</v>
      </c>
      <c r="P359" s="33">
        <f>IFERROR(VLOOKUP($C359, 'All Indicators - Breakdown'!$C:$GQ, P$1, FALSE), " ")</f>
        <v>2</v>
      </c>
      <c r="Q359" s="33">
        <f>IFERROR(VLOOKUP($C359, 'All Indicators - Breakdown'!$C:$GQ, Q$1, FALSE), " ")</f>
        <v>1</v>
      </c>
      <c r="R359" s="33">
        <f>IFERROR(VLOOKUP($C359, 'All Indicators - Breakdown'!$C:$GQ, R$1, FALSE), " ")</f>
        <v>2</v>
      </c>
      <c r="S359" s="33">
        <f>IFERROR(VLOOKUP($C359, 'All Indicators - Breakdown'!$C:$GQ, S$1, FALSE), " ")</f>
        <v>4</v>
      </c>
      <c r="T359" s="33">
        <f>IFERROR(VLOOKUP($C359, 'All Indicators - Breakdown'!$C:$GQ, T$1, FALSE), " ")</f>
        <v>3</v>
      </c>
      <c r="U359" s="33">
        <f>IFERROR(VLOOKUP($C359, 'All Indicators - Breakdown'!$C:$GQ, U$1, FALSE), " ")</f>
        <v>3</v>
      </c>
      <c r="V359" s="33">
        <f>IFERROR(VLOOKUP($C359, 'All Indicators - Breakdown'!$C:$GQ, V$1, FALSE), " ")</f>
        <v>1</v>
      </c>
      <c r="W359" s="33">
        <f>IFERROR(VLOOKUP($C359, 'All Indicators - Breakdown'!$C:$GQ, W$1, FALSE), " ")</f>
        <v>4</v>
      </c>
      <c r="X359" s="33">
        <f>IFERROR(VLOOKUP($C359, 'All Indicators - Breakdown'!$C:$GQ, X$1, FALSE), " ")</f>
        <v>1</v>
      </c>
      <c r="Y359" s="33">
        <f>IFERROR(VLOOKUP($C359, 'All Indicators - Breakdown'!$C:$GQ, Y$1, FALSE), " ")</f>
        <v>1</v>
      </c>
      <c r="Z359" s="33">
        <f>IFERROR(VLOOKUP($C359, 'All Indicators - Breakdown'!$C:$GQ, Z$1, FALSE), " ")</f>
        <v>3</v>
      </c>
      <c r="AA359" s="33">
        <f>IFERROR(VLOOKUP($C359, 'All Indicators - Breakdown'!$C:$GQ, AA$1, FALSE), " ")</f>
        <v>1</v>
      </c>
      <c r="AB359" s="33">
        <f>IFERROR(VLOOKUP($C359, 'All Indicators - Breakdown'!$C:$GQ, AB$1, FALSE), " ")</f>
        <v>3</v>
      </c>
      <c r="AC359" s="33">
        <f>IFERROR(VLOOKUP($C359, 'All Indicators - Breakdown'!$C:$GQ, AC$1, FALSE), " ")</f>
        <v>5</v>
      </c>
      <c r="AD359" s="33">
        <f>IFERROR(VLOOKUP($C359, 'All Indicators - Breakdown'!$C:$GQ, AD$1, FALSE), " ")</f>
        <v>2</v>
      </c>
      <c r="AE359" s="33">
        <f>IFERROR(VLOOKUP($C359, 'All Indicators - Breakdown'!$C:$HE, AE$1, FALSE), " ")</f>
        <v>1</v>
      </c>
      <c r="AF359" s="33">
        <f>IFERROR(VLOOKUP($C359, 'All Indicators - Breakdown'!$C:$HE, AF$1, FALSE), " ")</f>
        <v>3</v>
      </c>
      <c r="AG359" s="33">
        <f>IFERROR(VLOOKUP($C359, 'All Indicators - Breakdown'!$C:$HE, AG$1, FALSE), " ")</f>
        <v>4</v>
      </c>
      <c r="AH359" s="33">
        <f>IFERROR(VLOOKUP($C359, 'All Indicators - Breakdown'!$C:$HE, AH$1, FALSE), " ")</f>
        <v>2</v>
      </c>
      <c r="AI359" s="33">
        <f>IFERROR(VLOOKUP($C359, 'All Indicators - Breakdown'!$C:$HE, AI$1, FALSE), " ")</f>
        <v>2</v>
      </c>
      <c r="AJ359" s="33">
        <f>IFERROR(VLOOKUP($C359, 'All Indicators - Breakdown'!$C:$HZ, AJ$1, FALSE), " ")</f>
        <v>5</v>
      </c>
      <c r="AK359" s="33">
        <f>IFERROR(VLOOKUP($C359, 'All Indicators - Breakdown'!$C:$HZ, AK$1, FALSE), " ")</f>
        <v>4</v>
      </c>
      <c r="AL359" s="33">
        <f>IFERROR(VLOOKUP($C359, 'All Indicators - Breakdown'!$C:$HZ, AL$1, FALSE), " ")</f>
        <v>1</v>
      </c>
      <c r="AM359" s="33">
        <f>IFERROR(VLOOKUP($C359, 'All Indicators - Breakdown'!$C:$IU, AM$1, FALSE), " ")</f>
        <v>2</v>
      </c>
      <c r="AN359" s="33">
        <f>IFERROR(VLOOKUP($C359, 'All Indicators - Breakdown'!$C:$IU, AN$1, FALSE), " ")</f>
        <v>1</v>
      </c>
      <c r="AO359" s="33">
        <f>IFERROR(VLOOKUP($C359, 'All Indicators - Breakdown'!$C:$IU, AO$1, FALSE), " ")</f>
        <v>1</v>
      </c>
      <c r="AP359">
        <f t="shared" si="61"/>
        <v>5</v>
      </c>
      <c r="AQ359">
        <f t="shared" si="61"/>
        <v>5</v>
      </c>
      <c r="AR359">
        <f t="shared" si="61"/>
        <v>5</v>
      </c>
      <c r="AS359">
        <f t="shared" si="61"/>
        <v>4</v>
      </c>
      <c r="AT359">
        <f t="shared" si="61"/>
        <v>4</v>
      </c>
      <c r="AU359">
        <f t="shared" si="61"/>
        <v>4</v>
      </c>
      <c r="AV359">
        <f t="shared" si="61"/>
        <v>4</v>
      </c>
      <c r="AW359">
        <f t="shared" si="61"/>
        <v>4</v>
      </c>
      <c r="AX359">
        <f t="shared" si="61"/>
        <v>3</v>
      </c>
      <c r="AY359">
        <f t="shared" si="61"/>
        <v>3</v>
      </c>
      <c r="AZ359">
        <f t="shared" si="61"/>
        <v>3</v>
      </c>
      <c r="BA359">
        <f t="shared" si="61"/>
        <v>3</v>
      </c>
      <c r="BB359">
        <f t="shared" si="61"/>
        <v>3</v>
      </c>
      <c r="BC359">
        <f t="shared" si="61"/>
        <v>3</v>
      </c>
      <c r="BD359">
        <f t="shared" si="61"/>
        <v>3</v>
      </c>
      <c r="BE359">
        <f t="shared" si="61"/>
        <v>3</v>
      </c>
      <c r="BF359">
        <f t="shared" si="60"/>
        <v>3</v>
      </c>
      <c r="BG359">
        <f t="shared" si="60"/>
        <v>2</v>
      </c>
      <c r="BH359">
        <f t="shared" si="60"/>
        <v>2</v>
      </c>
      <c r="BI359">
        <f t="shared" si="60"/>
        <v>2</v>
      </c>
      <c r="BJ359">
        <f t="shared" si="60"/>
        <v>2</v>
      </c>
      <c r="BK359">
        <f t="shared" si="60"/>
        <v>2</v>
      </c>
      <c r="BL359">
        <f t="shared" si="60"/>
        <v>2</v>
      </c>
      <c r="BM359">
        <f t="shared" si="60"/>
        <v>2</v>
      </c>
      <c r="BN359">
        <f t="shared" si="60"/>
        <v>2</v>
      </c>
      <c r="BO359">
        <f t="shared" si="60"/>
        <v>1</v>
      </c>
      <c r="BP359">
        <f t="shared" si="60"/>
        <v>1</v>
      </c>
      <c r="BQ359">
        <f t="shared" si="60"/>
        <v>1</v>
      </c>
      <c r="BR359">
        <f t="shared" si="60"/>
        <v>1</v>
      </c>
      <c r="BS359">
        <f t="shared" si="60"/>
        <v>1</v>
      </c>
      <c r="BT359">
        <f t="shared" si="60"/>
        <v>1</v>
      </c>
      <c r="BU359">
        <f t="shared" si="59"/>
        <v>1</v>
      </c>
      <c r="BV359">
        <f t="shared" si="59"/>
        <v>1</v>
      </c>
      <c r="BW359">
        <f t="shared" si="59"/>
        <v>1</v>
      </c>
      <c r="BX359">
        <f t="shared" si="59"/>
        <v>1</v>
      </c>
      <c r="BY359">
        <f t="shared" si="59"/>
        <v>0</v>
      </c>
    </row>
    <row r="360" spans="1:77" ht="16.3" thickTop="1" thickBot="1" x14ac:dyDescent="0.3">
      <c r="A360" s="16" t="s">
        <v>860</v>
      </c>
      <c r="B360" s="16" t="s">
        <v>875</v>
      </c>
      <c r="C360" s="16" t="s">
        <v>876</v>
      </c>
      <c r="D360" s="10">
        <f>VLOOKUP(C360, Overview!C$3:D$403, 2, FALSE)</f>
        <v>3</v>
      </c>
      <c r="E360" s="34">
        <f t="shared" si="56"/>
        <v>3.4</v>
      </c>
      <c r="F360" s="33">
        <f>IFERROR(VLOOKUP($C360, 'All Indicators - Breakdown'!$C:$GQ, F$1, FALSE), " ")</f>
        <v>5</v>
      </c>
      <c r="G360" s="33">
        <f>IFERROR(VLOOKUP($C360, 'All Indicators - Breakdown'!$C:$GQ, G$1, FALSE), " ")</f>
        <v>1</v>
      </c>
      <c r="H360" s="33">
        <f>IFERROR(VLOOKUP($C360, 'All Indicators - Breakdown'!$C:$GQ, H$1, FALSE), " ")</f>
        <v>3</v>
      </c>
      <c r="I360" s="33">
        <f>IFERROR(VLOOKUP($C360, 'All Indicators - Breakdown'!$C:$GQ, I$1, FALSE), " ")</f>
        <v>2</v>
      </c>
      <c r="J360" s="33">
        <f>IFERROR(VLOOKUP($C360, 'All Indicators - Breakdown'!$C:$GQ, J$1, FALSE), " ")</f>
        <v>3</v>
      </c>
      <c r="K360" s="33">
        <f>IFERROR(VLOOKUP($C360, 'All Indicators - Breakdown'!$C:$GQ, K$1, FALSE), " ")</f>
        <v>1</v>
      </c>
      <c r="L360" s="33">
        <f>IFERROR(VLOOKUP($C360, 'All Indicators - Breakdown'!$C:$GQ, L$1, FALSE), " ")</f>
        <v>1</v>
      </c>
      <c r="M360" s="33">
        <f>IFERROR(VLOOKUP($C360, 'All Indicators - Breakdown'!$C:$GQ, M$1, FALSE), " ")</f>
        <v>2</v>
      </c>
      <c r="N360" s="33" t="str">
        <f>IFERROR(VLOOKUP($C360, 'All Indicators - Breakdown'!$C:$GQ, N$1, FALSE), " ")</f>
        <v>N/A</v>
      </c>
      <c r="O360" s="33">
        <f>IFERROR(VLOOKUP($C360, 'All Indicators - Breakdown'!$C:$GQ, O$1, FALSE), " ")</f>
        <v>2</v>
      </c>
      <c r="P360" s="33">
        <f>IFERROR(VLOOKUP($C360, 'All Indicators - Breakdown'!$C:$GQ, P$1, FALSE), " ")</f>
        <v>2</v>
      </c>
      <c r="Q360" s="33">
        <f>IFERROR(VLOOKUP($C360, 'All Indicators - Breakdown'!$C:$GQ, Q$1, FALSE), " ")</f>
        <v>1</v>
      </c>
      <c r="R360" s="33">
        <f>IFERROR(VLOOKUP($C360, 'All Indicators - Breakdown'!$C:$GQ, R$1, FALSE), " ")</f>
        <v>2</v>
      </c>
      <c r="S360" s="33">
        <f>IFERROR(VLOOKUP($C360, 'All Indicators - Breakdown'!$C:$GQ, S$1, FALSE), " ")</f>
        <v>4</v>
      </c>
      <c r="T360" s="33">
        <f>IFERROR(VLOOKUP($C360, 'All Indicators - Breakdown'!$C:$GQ, T$1, FALSE), " ")</f>
        <v>2</v>
      </c>
      <c r="U360" s="33">
        <f>IFERROR(VLOOKUP($C360, 'All Indicators - Breakdown'!$C:$GQ, U$1, FALSE), " ")</f>
        <v>5</v>
      </c>
      <c r="V360" s="33">
        <f>IFERROR(VLOOKUP($C360, 'All Indicators - Breakdown'!$C:$GQ, V$1, FALSE), " ")</f>
        <v>1</v>
      </c>
      <c r="W360" s="33">
        <f>IFERROR(VLOOKUP($C360, 'All Indicators - Breakdown'!$C:$GQ, W$1, FALSE), " ")</f>
        <v>4</v>
      </c>
      <c r="X360" s="33">
        <f>IFERROR(VLOOKUP($C360, 'All Indicators - Breakdown'!$C:$GQ, X$1, FALSE), " ")</f>
        <v>1</v>
      </c>
      <c r="Y360" s="33">
        <f>IFERROR(VLOOKUP($C360, 'All Indicators - Breakdown'!$C:$GQ, Y$1, FALSE), " ")</f>
        <v>1</v>
      </c>
      <c r="Z360" s="33">
        <f>IFERROR(VLOOKUP($C360, 'All Indicators - Breakdown'!$C:$GQ, Z$1, FALSE), " ")</f>
        <v>3</v>
      </c>
      <c r="AA360" s="33">
        <f>IFERROR(VLOOKUP($C360, 'All Indicators - Breakdown'!$C:$GQ, AA$1, FALSE), " ")</f>
        <v>1</v>
      </c>
      <c r="AB360" s="33">
        <f>IFERROR(VLOOKUP($C360, 'All Indicators - Breakdown'!$C:$GQ, AB$1, FALSE), " ")</f>
        <v>3</v>
      </c>
      <c r="AC360" s="33">
        <f>IFERROR(VLOOKUP($C360, 'All Indicators - Breakdown'!$C:$GQ, AC$1, FALSE), " ")</f>
        <v>4</v>
      </c>
      <c r="AD360" s="33">
        <f>IFERROR(VLOOKUP($C360, 'All Indicators - Breakdown'!$C:$GQ, AD$1, FALSE), " ")</f>
        <v>1</v>
      </c>
      <c r="AE360" s="33">
        <f>IFERROR(VLOOKUP($C360, 'All Indicators - Breakdown'!$C:$HE, AE$1, FALSE), " ")</f>
        <v>3</v>
      </c>
      <c r="AF360" s="33">
        <f>IFERROR(VLOOKUP($C360, 'All Indicators - Breakdown'!$C:$HE, AF$1, FALSE), " ")</f>
        <v>2</v>
      </c>
      <c r="AG360" s="33">
        <f>IFERROR(VLOOKUP($C360, 'All Indicators - Breakdown'!$C:$HE, AG$1, FALSE), " ")</f>
        <v>4</v>
      </c>
      <c r="AH360" s="33">
        <f>IFERROR(VLOOKUP($C360, 'All Indicators - Breakdown'!$C:$HE, AH$1, FALSE), " ")</f>
        <v>2</v>
      </c>
      <c r="AI360" s="33">
        <f>IFERROR(VLOOKUP($C360, 'All Indicators - Breakdown'!$C:$HE, AI$1, FALSE), " ")</f>
        <v>2</v>
      </c>
      <c r="AJ360" s="33">
        <f>IFERROR(VLOOKUP($C360, 'All Indicators - Breakdown'!$C:$HZ, AJ$1, FALSE), " ")</f>
        <v>5</v>
      </c>
      <c r="AK360" s="33">
        <f>IFERROR(VLOOKUP($C360, 'All Indicators - Breakdown'!$C:$HZ, AK$1, FALSE), " ")</f>
        <v>3</v>
      </c>
      <c r="AL360" s="33" t="str">
        <f>IFERROR(VLOOKUP($C360, 'All Indicators - Breakdown'!$C:$HZ, AL$1, FALSE), " ")</f>
        <v>N/A</v>
      </c>
      <c r="AM360" s="33">
        <f>IFERROR(VLOOKUP($C360, 'All Indicators - Breakdown'!$C:$IU, AM$1, FALSE), " ")</f>
        <v>2</v>
      </c>
      <c r="AN360" s="33">
        <f>IFERROR(VLOOKUP($C360, 'All Indicators - Breakdown'!$C:$IU, AN$1, FALSE), " ")</f>
        <v>1</v>
      </c>
      <c r="AO360" s="33">
        <f>IFERROR(VLOOKUP($C360, 'All Indicators - Breakdown'!$C:$IU, AO$1, FALSE), " ")</f>
        <v>1</v>
      </c>
      <c r="AP360">
        <f t="shared" si="61"/>
        <v>5</v>
      </c>
      <c r="AQ360">
        <f t="shared" si="61"/>
        <v>5</v>
      </c>
      <c r="AR360">
        <f t="shared" si="61"/>
        <v>5</v>
      </c>
      <c r="AS360">
        <f t="shared" si="61"/>
        <v>4</v>
      </c>
      <c r="AT360">
        <f t="shared" si="61"/>
        <v>4</v>
      </c>
      <c r="AU360">
        <f t="shared" si="61"/>
        <v>4</v>
      </c>
      <c r="AV360">
        <f t="shared" si="61"/>
        <v>4</v>
      </c>
      <c r="AW360">
        <f t="shared" si="61"/>
        <v>3</v>
      </c>
      <c r="AX360">
        <f t="shared" si="61"/>
        <v>3</v>
      </c>
      <c r="AY360">
        <f t="shared" si="61"/>
        <v>3</v>
      </c>
      <c r="AZ360">
        <f t="shared" si="61"/>
        <v>3</v>
      </c>
      <c r="BA360">
        <f t="shared" si="61"/>
        <v>3</v>
      </c>
      <c r="BB360">
        <f t="shared" si="61"/>
        <v>3</v>
      </c>
      <c r="BC360">
        <f t="shared" si="61"/>
        <v>2</v>
      </c>
      <c r="BD360">
        <f t="shared" si="61"/>
        <v>2</v>
      </c>
      <c r="BE360">
        <f t="shared" si="61"/>
        <v>2</v>
      </c>
      <c r="BF360">
        <f t="shared" si="60"/>
        <v>2</v>
      </c>
      <c r="BG360">
        <f t="shared" si="60"/>
        <v>2</v>
      </c>
      <c r="BH360">
        <f t="shared" si="60"/>
        <v>2</v>
      </c>
      <c r="BI360">
        <f t="shared" si="60"/>
        <v>2</v>
      </c>
      <c r="BJ360">
        <f t="shared" si="60"/>
        <v>2</v>
      </c>
      <c r="BK360">
        <f t="shared" si="60"/>
        <v>2</v>
      </c>
      <c r="BL360">
        <f t="shared" si="60"/>
        <v>2</v>
      </c>
      <c r="BM360">
        <f t="shared" si="60"/>
        <v>1</v>
      </c>
      <c r="BN360">
        <f t="shared" si="60"/>
        <v>1</v>
      </c>
      <c r="BO360">
        <f t="shared" si="60"/>
        <v>1</v>
      </c>
      <c r="BP360">
        <f t="shared" si="60"/>
        <v>1</v>
      </c>
      <c r="BQ360">
        <f t="shared" si="60"/>
        <v>1</v>
      </c>
      <c r="BR360">
        <f t="shared" si="60"/>
        <v>1</v>
      </c>
      <c r="BS360">
        <f t="shared" si="60"/>
        <v>1</v>
      </c>
      <c r="BT360">
        <f t="shared" si="60"/>
        <v>1</v>
      </c>
      <c r="BU360">
        <f t="shared" si="59"/>
        <v>1</v>
      </c>
      <c r="BV360">
        <f t="shared" si="59"/>
        <v>1</v>
      </c>
      <c r="BW360">
        <f t="shared" si="59"/>
        <v>1</v>
      </c>
      <c r="BX360">
        <f t="shared" si="59"/>
        <v>0</v>
      </c>
      <c r="BY360">
        <f t="shared" si="59"/>
        <v>0</v>
      </c>
    </row>
    <row r="361" spans="1:77" ht="16.3" thickTop="1" thickBot="1" x14ac:dyDescent="0.3">
      <c r="A361" s="16" t="s">
        <v>860</v>
      </c>
      <c r="B361" s="16" t="s">
        <v>877</v>
      </c>
      <c r="C361" s="16" t="s">
        <v>878</v>
      </c>
      <c r="D361" s="10">
        <f>VLOOKUP(C361, Overview!C$3:D$403, 2, FALSE)</f>
        <v>3</v>
      </c>
      <c r="E361" s="34">
        <f t="shared" si="56"/>
        <v>3.5</v>
      </c>
      <c r="F361" s="33">
        <f>IFERROR(VLOOKUP($C361, 'All Indicators - Breakdown'!$C:$GQ, F$1, FALSE), " ")</f>
        <v>5</v>
      </c>
      <c r="G361" s="33">
        <f>IFERROR(VLOOKUP($C361, 'All Indicators - Breakdown'!$C:$GQ, G$1, FALSE), " ")</f>
        <v>4</v>
      </c>
      <c r="H361" s="33">
        <f>IFERROR(VLOOKUP($C361, 'All Indicators - Breakdown'!$C:$GQ, H$1, FALSE), " ")</f>
        <v>2</v>
      </c>
      <c r="I361" s="33">
        <f>IFERROR(VLOOKUP($C361, 'All Indicators - Breakdown'!$C:$GQ, I$1, FALSE), " ")</f>
        <v>3</v>
      </c>
      <c r="J361" s="33">
        <f>IFERROR(VLOOKUP($C361, 'All Indicators - Breakdown'!$C:$GQ, J$1, FALSE), " ")</f>
        <v>3</v>
      </c>
      <c r="K361" s="33">
        <f>IFERROR(VLOOKUP($C361, 'All Indicators - Breakdown'!$C:$GQ, K$1, FALSE), " ")</f>
        <v>1</v>
      </c>
      <c r="L361" s="33">
        <f>IFERROR(VLOOKUP($C361, 'All Indicators - Breakdown'!$C:$GQ, L$1, FALSE), " ")</f>
        <v>3</v>
      </c>
      <c r="M361" s="33">
        <f>IFERROR(VLOOKUP($C361, 'All Indicators - Breakdown'!$C:$GQ, M$1, FALSE), " ")</f>
        <v>2</v>
      </c>
      <c r="N361" s="33" t="str">
        <f>IFERROR(VLOOKUP($C361, 'All Indicators - Breakdown'!$C:$GQ, N$1, FALSE), " ")</f>
        <v>N/A</v>
      </c>
      <c r="O361" s="33">
        <f>IFERROR(VLOOKUP($C361, 'All Indicators - Breakdown'!$C:$GQ, O$1, FALSE), " ")</f>
        <v>2</v>
      </c>
      <c r="P361" s="33">
        <f>IFERROR(VLOOKUP($C361, 'All Indicators - Breakdown'!$C:$GQ, P$1, FALSE), " ")</f>
        <v>2</v>
      </c>
      <c r="Q361" s="33">
        <f>IFERROR(VLOOKUP($C361, 'All Indicators - Breakdown'!$C:$GQ, Q$1, FALSE), " ")</f>
        <v>1</v>
      </c>
      <c r="R361" s="33">
        <f>IFERROR(VLOOKUP($C361, 'All Indicators - Breakdown'!$C:$GQ, R$1, FALSE), " ")</f>
        <v>2</v>
      </c>
      <c r="S361" s="33">
        <f>IFERROR(VLOOKUP($C361, 'All Indicators - Breakdown'!$C:$GQ, S$1, FALSE), " ")</f>
        <v>3</v>
      </c>
      <c r="T361" s="33">
        <f>IFERROR(VLOOKUP($C361, 'All Indicators - Breakdown'!$C:$GQ, T$1, FALSE), " ")</f>
        <v>2</v>
      </c>
      <c r="U361" s="33">
        <f>IFERROR(VLOOKUP($C361, 'All Indicators - Breakdown'!$C:$GQ, U$1, FALSE), " ")</f>
        <v>5</v>
      </c>
      <c r="V361" s="33">
        <f>IFERROR(VLOOKUP($C361, 'All Indicators - Breakdown'!$C:$GQ, V$1, FALSE), " ")</f>
        <v>1</v>
      </c>
      <c r="W361" s="33">
        <f>IFERROR(VLOOKUP($C361, 'All Indicators - Breakdown'!$C:$GQ, W$1, FALSE), " ")</f>
        <v>4</v>
      </c>
      <c r="X361" s="33">
        <f>IFERROR(VLOOKUP($C361, 'All Indicators - Breakdown'!$C:$GQ, X$1, FALSE), " ")</f>
        <v>1</v>
      </c>
      <c r="Y361" s="33">
        <f>IFERROR(VLOOKUP($C361, 'All Indicators - Breakdown'!$C:$GQ, Y$1, FALSE), " ")</f>
        <v>1</v>
      </c>
      <c r="Z361" s="33">
        <f>IFERROR(VLOOKUP($C361, 'All Indicators - Breakdown'!$C:$GQ, Z$1, FALSE), " ")</f>
        <v>3</v>
      </c>
      <c r="AA361" s="33">
        <f>IFERROR(VLOOKUP($C361, 'All Indicators - Breakdown'!$C:$GQ, AA$1, FALSE), " ")</f>
        <v>2</v>
      </c>
      <c r="AB361" s="33">
        <f>IFERROR(VLOOKUP($C361, 'All Indicators - Breakdown'!$C:$GQ, AB$1, FALSE), " ")</f>
        <v>2</v>
      </c>
      <c r="AC361" s="33">
        <f>IFERROR(VLOOKUP($C361, 'All Indicators - Breakdown'!$C:$GQ, AC$1, FALSE), " ")</f>
        <v>5</v>
      </c>
      <c r="AD361" s="33">
        <f>IFERROR(VLOOKUP($C361, 'All Indicators - Breakdown'!$C:$GQ, AD$1, FALSE), " ")</f>
        <v>2</v>
      </c>
      <c r="AE361" s="33">
        <f>IFERROR(VLOOKUP($C361, 'All Indicators - Breakdown'!$C:$HE, AE$1, FALSE), " ")</f>
        <v>1</v>
      </c>
      <c r="AF361" s="33">
        <f>IFERROR(VLOOKUP($C361, 'All Indicators - Breakdown'!$C:$HE, AF$1, FALSE), " ")</f>
        <v>2</v>
      </c>
      <c r="AG361" s="33">
        <f>IFERROR(VLOOKUP($C361, 'All Indicators - Breakdown'!$C:$HE, AG$1, FALSE), " ")</f>
        <v>4</v>
      </c>
      <c r="AH361" s="33">
        <f>IFERROR(VLOOKUP($C361, 'All Indicators - Breakdown'!$C:$HE, AH$1, FALSE), " ")</f>
        <v>2</v>
      </c>
      <c r="AI361" s="33">
        <f>IFERROR(VLOOKUP($C361, 'All Indicators - Breakdown'!$C:$HE, AI$1, FALSE), " ")</f>
        <v>2</v>
      </c>
      <c r="AJ361" s="33">
        <f>IFERROR(VLOOKUP($C361, 'All Indicators - Breakdown'!$C:$HZ, AJ$1, FALSE), " ")</f>
        <v>5</v>
      </c>
      <c r="AK361" s="33">
        <f>IFERROR(VLOOKUP($C361, 'All Indicators - Breakdown'!$C:$HZ, AK$1, FALSE), " ")</f>
        <v>4</v>
      </c>
      <c r="AL361" s="33">
        <f>IFERROR(VLOOKUP($C361, 'All Indicators - Breakdown'!$C:$HZ, AL$1, FALSE), " ")</f>
        <v>1</v>
      </c>
      <c r="AM361" s="33">
        <f>IFERROR(VLOOKUP($C361, 'All Indicators - Breakdown'!$C:$IU, AM$1, FALSE), " ")</f>
        <v>2</v>
      </c>
      <c r="AN361" s="33">
        <f>IFERROR(VLOOKUP($C361, 'All Indicators - Breakdown'!$C:$IU, AN$1, FALSE), " ")</f>
        <v>1</v>
      </c>
      <c r="AO361" s="33">
        <f>IFERROR(VLOOKUP($C361, 'All Indicators - Breakdown'!$C:$IU, AO$1, FALSE), " ")</f>
        <v>1</v>
      </c>
      <c r="AP361">
        <f t="shared" si="61"/>
        <v>5</v>
      </c>
      <c r="AQ361">
        <f t="shared" si="61"/>
        <v>5</v>
      </c>
      <c r="AR361">
        <f t="shared" si="61"/>
        <v>5</v>
      </c>
      <c r="AS361">
        <f t="shared" si="61"/>
        <v>5</v>
      </c>
      <c r="AT361">
        <f t="shared" si="61"/>
        <v>4</v>
      </c>
      <c r="AU361">
        <f t="shared" si="61"/>
        <v>4</v>
      </c>
      <c r="AV361">
        <f t="shared" si="61"/>
        <v>4</v>
      </c>
      <c r="AW361">
        <f t="shared" si="61"/>
        <v>4</v>
      </c>
      <c r="AX361">
        <f t="shared" si="61"/>
        <v>3</v>
      </c>
      <c r="AY361">
        <f t="shared" si="61"/>
        <v>3</v>
      </c>
      <c r="AZ361">
        <f t="shared" si="61"/>
        <v>3</v>
      </c>
      <c r="BA361">
        <f t="shared" si="61"/>
        <v>3</v>
      </c>
      <c r="BB361">
        <f t="shared" si="61"/>
        <v>3</v>
      </c>
      <c r="BC361">
        <f t="shared" si="61"/>
        <v>2</v>
      </c>
      <c r="BD361">
        <f t="shared" si="61"/>
        <v>2</v>
      </c>
      <c r="BE361">
        <f t="shared" si="61"/>
        <v>2</v>
      </c>
      <c r="BF361">
        <f t="shared" si="60"/>
        <v>2</v>
      </c>
      <c r="BG361">
        <f t="shared" si="60"/>
        <v>2</v>
      </c>
      <c r="BH361">
        <f t="shared" si="60"/>
        <v>2</v>
      </c>
      <c r="BI361">
        <f t="shared" si="60"/>
        <v>2</v>
      </c>
      <c r="BJ361">
        <f t="shared" si="60"/>
        <v>2</v>
      </c>
      <c r="BK361">
        <f t="shared" si="60"/>
        <v>2</v>
      </c>
      <c r="BL361">
        <f t="shared" si="60"/>
        <v>2</v>
      </c>
      <c r="BM361">
        <f t="shared" si="60"/>
        <v>2</v>
      </c>
      <c r="BN361">
        <f t="shared" si="60"/>
        <v>2</v>
      </c>
      <c r="BO361">
        <f t="shared" si="60"/>
        <v>2</v>
      </c>
      <c r="BP361">
        <f t="shared" si="60"/>
        <v>1</v>
      </c>
      <c r="BQ361">
        <f t="shared" si="60"/>
        <v>1</v>
      </c>
      <c r="BR361">
        <f t="shared" si="60"/>
        <v>1</v>
      </c>
      <c r="BS361">
        <f t="shared" si="60"/>
        <v>1</v>
      </c>
      <c r="BT361">
        <f t="shared" si="60"/>
        <v>1</v>
      </c>
      <c r="BU361">
        <f t="shared" si="59"/>
        <v>1</v>
      </c>
      <c r="BV361">
        <f t="shared" si="59"/>
        <v>1</v>
      </c>
      <c r="BW361">
        <f t="shared" si="59"/>
        <v>1</v>
      </c>
      <c r="BX361">
        <f t="shared" si="59"/>
        <v>1</v>
      </c>
      <c r="BY361">
        <f t="shared" si="59"/>
        <v>0</v>
      </c>
    </row>
    <row r="362" spans="1:77" ht="16.3" thickTop="1" thickBot="1" x14ac:dyDescent="0.3">
      <c r="A362" s="16" t="s">
        <v>860</v>
      </c>
      <c r="B362" s="16" t="s">
        <v>879</v>
      </c>
      <c r="C362" s="16" t="s">
        <v>880</v>
      </c>
      <c r="D362" s="10">
        <f>VLOOKUP(C362, Overview!C$3:D$403, 2, FALSE)</f>
        <v>3</v>
      </c>
      <c r="E362" s="34">
        <f t="shared" si="56"/>
        <v>3.6</v>
      </c>
      <c r="F362" s="33">
        <f>IFERROR(VLOOKUP($C362, 'All Indicators - Breakdown'!$C:$GQ, F$1, FALSE), " ")</f>
        <v>5</v>
      </c>
      <c r="G362" s="33">
        <f>IFERROR(VLOOKUP($C362, 'All Indicators - Breakdown'!$C:$GQ, G$1, FALSE), " ")</f>
        <v>3</v>
      </c>
      <c r="H362" s="33">
        <f>IFERROR(VLOOKUP($C362, 'All Indicators - Breakdown'!$C:$GQ, H$1, FALSE), " ")</f>
        <v>3</v>
      </c>
      <c r="I362" s="33">
        <f>IFERROR(VLOOKUP($C362, 'All Indicators - Breakdown'!$C:$GQ, I$1, FALSE), " ")</f>
        <v>3</v>
      </c>
      <c r="J362" s="33">
        <f>IFERROR(VLOOKUP($C362, 'All Indicators - Breakdown'!$C:$GQ, J$1, FALSE), " ")</f>
        <v>3</v>
      </c>
      <c r="K362" s="33">
        <f>IFERROR(VLOOKUP($C362, 'All Indicators - Breakdown'!$C:$GQ, K$1, FALSE), " ")</f>
        <v>1</v>
      </c>
      <c r="L362" s="33">
        <f>IFERROR(VLOOKUP($C362, 'All Indicators - Breakdown'!$C:$GQ, L$1, FALSE), " ")</f>
        <v>2</v>
      </c>
      <c r="M362" s="33">
        <f>IFERROR(VLOOKUP($C362, 'All Indicators - Breakdown'!$C:$GQ, M$1, FALSE), " ")</f>
        <v>2</v>
      </c>
      <c r="N362" s="33">
        <f>IFERROR(VLOOKUP($C362, 'All Indicators - Breakdown'!$C:$GQ, N$1, FALSE), " ")</f>
        <v>4</v>
      </c>
      <c r="O362" s="33">
        <f>IFERROR(VLOOKUP($C362, 'All Indicators - Breakdown'!$C:$GQ, O$1, FALSE), " ")</f>
        <v>3</v>
      </c>
      <c r="P362" s="33">
        <f>IFERROR(VLOOKUP($C362, 'All Indicators - Breakdown'!$C:$GQ, P$1, FALSE), " ")</f>
        <v>2</v>
      </c>
      <c r="Q362" s="33">
        <f>IFERROR(VLOOKUP($C362, 'All Indicators - Breakdown'!$C:$GQ, Q$1, FALSE), " ")</f>
        <v>1</v>
      </c>
      <c r="R362" s="33">
        <f>IFERROR(VLOOKUP($C362, 'All Indicators - Breakdown'!$C:$GQ, R$1, FALSE), " ")</f>
        <v>2</v>
      </c>
      <c r="S362" s="33">
        <f>IFERROR(VLOOKUP($C362, 'All Indicators - Breakdown'!$C:$GQ, S$1, FALSE), " ")</f>
        <v>4</v>
      </c>
      <c r="T362" s="33">
        <f>IFERROR(VLOOKUP($C362, 'All Indicators - Breakdown'!$C:$GQ, T$1, FALSE), " ")</f>
        <v>3</v>
      </c>
      <c r="U362" s="33">
        <f>IFERROR(VLOOKUP($C362, 'All Indicators - Breakdown'!$C:$GQ, U$1, FALSE), " ")</f>
        <v>3</v>
      </c>
      <c r="V362" s="33">
        <f>IFERROR(VLOOKUP($C362, 'All Indicators - Breakdown'!$C:$GQ, V$1, FALSE), " ")</f>
        <v>1</v>
      </c>
      <c r="W362" s="33">
        <f>IFERROR(VLOOKUP($C362, 'All Indicators - Breakdown'!$C:$GQ, W$1, FALSE), " ")</f>
        <v>4</v>
      </c>
      <c r="X362" s="33">
        <f>IFERROR(VLOOKUP($C362, 'All Indicators - Breakdown'!$C:$GQ, X$1, FALSE), " ")</f>
        <v>1</v>
      </c>
      <c r="Y362" s="33">
        <f>IFERROR(VLOOKUP($C362, 'All Indicators - Breakdown'!$C:$GQ, Y$1, FALSE), " ")</f>
        <v>1</v>
      </c>
      <c r="Z362" s="33">
        <f>IFERROR(VLOOKUP($C362, 'All Indicators - Breakdown'!$C:$GQ, Z$1, FALSE), " ")</f>
        <v>3</v>
      </c>
      <c r="AA362" s="33">
        <f>IFERROR(VLOOKUP($C362, 'All Indicators - Breakdown'!$C:$GQ, AA$1, FALSE), " ")</f>
        <v>1</v>
      </c>
      <c r="AB362" s="33">
        <f>IFERROR(VLOOKUP($C362, 'All Indicators - Breakdown'!$C:$GQ, AB$1, FALSE), " ")</f>
        <v>3</v>
      </c>
      <c r="AC362" s="33">
        <f>IFERROR(VLOOKUP($C362, 'All Indicators - Breakdown'!$C:$GQ, AC$1, FALSE), " ")</f>
        <v>5</v>
      </c>
      <c r="AD362" s="33">
        <f>IFERROR(VLOOKUP($C362, 'All Indicators - Breakdown'!$C:$GQ, AD$1, FALSE), " ")</f>
        <v>2</v>
      </c>
      <c r="AE362" s="33">
        <f>IFERROR(VLOOKUP($C362, 'All Indicators - Breakdown'!$C:$HE, AE$1, FALSE), " ")</f>
        <v>3</v>
      </c>
      <c r="AF362" s="33">
        <f>IFERROR(VLOOKUP($C362, 'All Indicators - Breakdown'!$C:$HE, AF$1, FALSE), " ")</f>
        <v>3</v>
      </c>
      <c r="AG362" s="33">
        <f>IFERROR(VLOOKUP($C362, 'All Indicators - Breakdown'!$C:$HE, AG$1, FALSE), " ")</f>
        <v>4</v>
      </c>
      <c r="AH362" s="33">
        <f>IFERROR(VLOOKUP($C362, 'All Indicators - Breakdown'!$C:$HE, AH$1, FALSE), " ")</f>
        <v>2</v>
      </c>
      <c r="AI362" s="33">
        <f>IFERROR(VLOOKUP($C362, 'All Indicators - Breakdown'!$C:$HE, AI$1, FALSE), " ")</f>
        <v>2</v>
      </c>
      <c r="AJ362" s="33">
        <f>IFERROR(VLOOKUP($C362, 'All Indicators - Breakdown'!$C:$HZ, AJ$1, FALSE), " ")</f>
        <v>5</v>
      </c>
      <c r="AK362" s="33">
        <f>IFERROR(VLOOKUP($C362, 'All Indicators - Breakdown'!$C:$HZ, AK$1, FALSE), " ")</f>
        <v>4</v>
      </c>
      <c r="AL362" s="33">
        <f>IFERROR(VLOOKUP($C362, 'All Indicators - Breakdown'!$C:$HZ, AL$1, FALSE), " ")</f>
        <v>1</v>
      </c>
      <c r="AM362" s="33">
        <f>IFERROR(VLOOKUP($C362, 'All Indicators - Breakdown'!$C:$IU, AM$1, FALSE), " ")</f>
        <v>2</v>
      </c>
      <c r="AN362" s="33">
        <f>IFERROR(VLOOKUP($C362, 'All Indicators - Breakdown'!$C:$IU, AN$1, FALSE), " ")</f>
        <v>1</v>
      </c>
      <c r="AO362" s="33">
        <f>IFERROR(VLOOKUP($C362, 'All Indicators - Breakdown'!$C:$IU, AO$1, FALSE), " ")</f>
        <v>1</v>
      </c>
      <c r="AP362">
        <f t="shared" si="61"/>
        <v>5</v>
      </c>
      <c r="AQ362">
        <f t="shared" si="61"/>
        <v>5</v>
      </c>
      <c r="AR362">
        <f t="shared" si="61"/>
        <v>5</v>
      </c>
      <c r="AS362">
        <f t="shared" si="61"/>
        <v>4</v>
      </c>
      <c r="AT362">
        <f t="shared" si="61"/>
        <v>4</v>
      </c>
      <c r="AU362">
        <f t="shared" si="61"/>
        <v>4</v>
      </c>
      <c r="AV362">
        <f t="shared" si="61"/>
        <v>4</v>
      </c>
      <c r="AW362">
        <f t="shared" si="61"/>
        <v>4</v>
      </c>
      <c r="AX362">
        <f t="shared" si="61"/>
        <v>3</v>
      </c>
      <c r="AY362">
        <f t="shared" si="61"/>
        <v>3</v>
      </c>
      <c r="AZ362">
        <f t="shared" si="61"/>
        <v>3</v>
      </c>
      <c r="BA362">
        <f t="shared" si="61"/>
        <v>3</v>
      </c>
      <c r="BB362">
        <f t="shared" si="61"/>
        <v>3</v>
      </c>
      <c r="BC362">
        <f t="shared" si="61"/>
        <v>3</v>
      </c>
      <c r="BD362">
        <f t="shared" si="61"/>
        <v>3</v>
      </c>
      <c r="BE362">
        <f t="shared" si="61"/>
        <v>3</v>
      </c>
      <c r="BF362">
        <f t="shared" si="60"/>
        <v>3</v>
      </c>
      <c r="BG362">
        <f t="shared" si="60"/>
        <v>3</v>
      </c>
      <c r="BH362">
        <f t="shared" si="60"/>
        <v>3</v>
      </c>
      <c r="BI362">
        <f t="shared" si="60"/>
        <v>2</v>
      </c>
      <c r="BJ362">
        <f t="shared" si="60"/>
        <v>2</v>
      </c>
      <c r="BK362">
        <f t="shared" si="60"/>
        <v>2</v>
      </c>
      <c r="BL362">
        <f t="shared" si="60"/>
        <v>2</v>
      </c>
      <c r="BM362">
        <f t="shared" si="60"/>
        <v>2</v>
      </c>
      <c r="BN362">
        <f t="shared" si="60"/>
        <v>2</v>
      </c>
      <c r="BO362">
        <f t="shared" si="60"/>
        <v>2</v>
      </c>
      <c r="BP362">
        <f t="shared" si="60"/>
        <v>2</v>
      </c>
      <c r="BQ362">
        <f t="shared" si="60"/>
        <v>1</v>
      </c>
      <c r="BR362">
        <f t="shared" si="60"/>
        <v>1</v>
      </c>
      <c r="BS362">
        <f t="shared" si="60"/>
        <v>1</v>
      </c>
      <c r="BT362">
        <f t="shared" si="60"/>
        <v>1</v>
      </c>
      <c r="BU362">
        <f t="shared" si="59"/>
        <v>1</v>
      </c>
      <c r="BV362">
        <f t="shared" si="59"/>
        <v>1</v>
      </c>
      <c r="BW362">
        <f t="shared" si="59"/>
        <v>1</v>
      </c>
      <c r="BX362">
        <f t="shared" si="59"/>
        <v>1</v>
      </c>
      <c r="BY362">
        <f t="shared" si="59"/>
        <v>1</v>
      </c>
    </row>
    <row r="363" spans="1:77" ht="16.3" thickTop="1" thickBot="1" x14ac:dyDescent="0.3">
      <c r="A363" s="16" t="s">
        <v>860</v>
      </c>
      <c r="B363" s="16" t="s">
        <v>881</v>
      </c>
      <c r="C363" s="16" t="s">
        <v>882</v>
      </c>
      <c r="D363" s="10">
        <f>VLOOKUP(C363, Overview!C$3:D$403, 2, FALSE)</f>
        <v>3</v>
      </c>
      <c r="E363" s="34">
        <f t="shared" si="56"/>
        <v>3.5</v>
      </c>
      <c r="F363" s="33">
        <f>IFERROR(VLOOKUP($C363, 'All Indicators - Breakdown'!$C:$GQ, F$1, FALSE), " ")</f>
        <v>5</v>
      </c>
      <c r="G363" s="33">
        <f>IFERROR(VLOOKUP($C363, 'All Indicators - Breakdown'!$C:$GQ, G$1, FALSE), " ")</f>
        <v>4</v>
      </c>
      <c r="H363" s="33">
        <f>IFERROR(VLOOKUP($C363, 'All Indicators - Breakdown'!$C:$GQ, H$1, FALSE), " ")</f>
        <v>2</v>
      </c>
      <c r="I363" s="33">
        <f>IFERROR(VLOOKUP($C363, 'All Indicators - Breakdown'!$C:$GQ, I$1, FALSE), " ")</f>
        <v>2</v>
      </c>
      <c r="J363" s="33">
        <f>IFERROR(VLOOKUP($C363, 'All Indicators - Breakdown'!$C:$GQ, J$1, FALSE), " ")</f>
        <v>2</v>
      </c>
      <c r="K363" s="33">
        <f>IFERROR(VLOOKUP($C363, 'All Indicators - Breakdown'!$C:$GQ, K$1, FALSE), " ")</f>
        <v>1</v>
      </c>
      <c r="L363" s="33">
        <f>IFERROR(VLOOKUP($C363, 'All Indicators - Breakdown'!$C:$GQ, L$1, FALSE), " ")</f>
        <v>3</v>
      </c>
      <c r="M363" s="33">
        <f>IFERROR(VLOOKUP($C363, 'All Indicators - Breakdown'!$C:$GQ, M$1, FALSE), " ")</f>
        <v>2</v>
      </c>
      <c r="N363" s="33" t="str">
        <f>IFERROR(VLOOKUP($C363, 'All Indicators - Breakdown'!$C:$GQ, N$1, FALSE), " ")</f>
        <v>N/A</v>
      </c>
      <c r="O363" s="33">
        <f>IFERROR(VLOOKUP($C363, 'All Indicators - Breakdown'!$C:$GQ, O$1, FALSE), " ")</f>
        <v>1</v>
      </c>
      <c r="P363" s="33">
        <f>IFERROR(VLOOKUP($C363, 'All Indicators - Breakdown'!$C:$GQ, P$1, FALSE), " ")</f>
        <v>2</v>
      </c>
      <c r="Q363" s="33">
        <f>IFERROR(VLOOKUP($C363, 'All Indicators - Breakdown'!$C:$GQ, Q$1, FALSE), " ")</f>
        <v>1</v>
      </c>
      <c r="R363" s="33">
        <f>IFERROR(VLOOKUP($C363, 'All Indicators - Breakdown'!$C:$GQ, R$1, FALSE), " ")</f>
        <v>2</v>
      </c>
      <c r="S363" s="33">
        <f>IFERROR(VLOOKUP($C363, 'All Indicators - Breakdown'!$C:$GQ, S$1, FALSE), " ")</f>
        <v>4</v>
      </c>
      <c r="T363" s="33">
        <f>IFERROR(VLOOKUP($C363, 'All Indicators - Breakdown'!$C:$GQ, T$1, FALSE), " ")</f>
        <v>2</v>
      </c>
      <c r="U363" s="33">
        <f>IFERROR(VLOOKUP($C363, 'All Indicators - Breakdown'!$C:$GQ, U$1, FALSE), " ")</f>
        <v>5</v>
      </c>
      <c r="V363" s="33">
        <f>IFERROR(VLOOKUP($C363, 'All Indicators - Breakdown'!$C:$GQ, V$1, FALSE), " ")</f>
        <v>1</v>
      </c>
      <c r="W363" s="33">
        <f>IFERROR(VLOOKUP($C363, 'All Indicators - Breakdown'!$C:$GQ, W$1, FALSE), " ")</f>
        <v>4</v>
      </c>
      <c r="X363" s="33">
        <f>IFERROR(VLOOKUP($C363, 'All Indicators - Breakdown'!$C:$GQ, X$1, FALSE), " ")</f>
        <v>1</v>
      </c>
      <c r="Y363" s="33">
        <f>IFERROR(VLOOKUP($C363, 'All Indicators - Breakdown'!$C:$GQ, Y$1, FALSE), " ")</f>
        <v>1</v>
      </c>
      <c r="Z363" s="33">
        <f>IFERROR(VLOOKUP($C363, 'All Indicators - Breakdown'!$C:$GQ, Z$1, FALSE), " ")</f>
        <v>3</v>
      </c>
      <c r="AA363" s="33">
        <f>IFERROR(VLOOKUP($C363, 'All Indicators - Breakdown'!$C:$GQ, AA$1, FALSE), " ")</f>
        <v>1</v>
      </c>
      <c r="AB363" s="33">
        <f>IFERROR(VLOOKUP($C363, 'All Indicators - Breakdown'!$C:$GQ, AB$1, FALSE), " ")</f>
        <v>3</v>
      </c>
      <c r="AC363" s="33">
        <f>IFERROR(VLOOKUP($C363, 'All Indicators - Breakdown'!$C:$GQ, AC$1, FALSE), " ")</f>
        <v>5</v>
      </c>
      <c r="AD363" s="33">
        <f>IFERROR(VLOOKUP($C363, 'All Indicators - Breakdown'!$C:$GQ, AD$1, FALSE), " ")</f>
        <v>2</v>
      </c>
      <c r="AE363" s="33">
        <f>IFERROR(VLOOKUP($C363, 'All Indicators - Breakdown'!$C:$HE, AE$1, FALSE), " ")</f>
        <v>4</v>
      </c>
      <c r="AF363" s="33">
        <f>IFERROR(VLOOKUP($C363, 'All Indicators - Breakdown'!$C:$HE, AF$1, FALSE), " ")</f>
        <v>2</v>
      </c>
      <c r="AG363" s="33">
        <f>IFERROR(VLOOKUP($C363, 'All Indicators - Breakdown'!$C:$HE, AG$1, FALSE), " ")</f>
        <v>3</v>
      </c>
      <c r="AH363" s="33">
        <f>IFERROR(VLOOKUP($C363, 'All Indicators - Breakdown'!$C:$HE, AH$1, FALSE), " ")</f>
        <v>2</v>
      </c>
      <c r="AI363" s="33">
        <f>IFERROR(VLOOKUP($C363, 'All Indicators - Breakdown'!$C:$HE, AI$1, FALSE), " ")</f>
        <v>2</v>
      </c>
      <c r="AJ363" s="33">
        <f>IFERROR(VLOOKUP($C363, 'All Indicators - Breakdown'!$C:$HZ, AJ$1, FALSE), " ")</f>
        <v>5</v>
      </c>
      <c r="AK363" s="33">
        <f>IFERROR(VLOOKUP($C363, 'All Indicators - Breakdown'!$C:$HZ, AK$1, FALSE), " ")</f>
        <v>4</v>
      </c>
      <c r="AL363" s="33">
        <f>IFERROR(VLOOKUP($C363, 'All Indicators - Breakdown'!$C:$HZ, AL$1, FALSE), " ")</f>
        <v>1</v>
      </c>
      <c r="AM363" s="33">
        <f>IFERROR(VLOOKUP($C363, 'All Indicators - Breakdown'!$C:$IU, AM$1, FALSE), " ")</f>
        <v>2</v>
      </c>
      <c r="AN363" s="33">
        <f>IFERROR(VLOOKUP($C363, 'All Indicators - Breakdown'!$C:$IU, AN$1, FALSE), " ")</f>
        <v>1</v>
      </c>
      <c r="AO363" s="33">
        <f>IFERROR(VLOOKUP($C363, 'All Indicators - Breakdown'!$C:$IU, AO$1, FALSE), " ")</f>
        <v>1</v>
      </c>
      <c r="AP363">
        <f t="shared" si="61"/>
        <v>5</v>
      </c>
      <c r="AQ363">
        <f t="shared" si="61"/>
        <v>5</v>
      </c>
      <c r="AR363">
        <f t="shared" si="61"/>
        <v>5</v>
      </c>
      <c r="AS363">
        <f t="shared" si="61"/>
        <v>5</v>
      </c>
      <c r="AT363">
        <f t="shared" si="61"/>
        <v>4</v>
      </c>
      <c r="AU363">
        <f t="shared" si="61"/>
        <v>4</v>
      </c>
      <c r="AV363">
        <f t="shared" si="61"/>
        <v>4</v>
      </c>
      <c r="AW363">
        <f t="shared" si="61"/>
        <v>4</v>
      </c>
      <c r="AX363">
        <f t="shared" si="61"/>
        <v>4</v>
      </c>
      <c r="AY363">
        <f t="shared" si="61"/>
        <v>3</v>
      </c>
      <c r="AZ363">
        <f t="shared" si="61"/>
        <v>3</v>
      </c>
      <c r="BA363">
        <f t="shared" si="61"/>
        <v>3</v>
      </c>
      <c r="BB363">
        <f t="shared" si="61"/>
        <v>3</v>
      </c>
      <c r="BC363">
        <f t="shared" si="61"/>
        <v>2</v>
      </c>
      <c r="BD363">
        <f t="shared" si="61"/>
        <v>2</v>
      </c>
      <c r="BE363">
        <f t="shared" ref="BE363:BT378" si="62">IFERROR(LARGE($F363:$AO363, BE$1), 0)</f>
        <v>2</v>
      </c>
      <c r="BF363">
        <f t="shared" si="62"/>
        <v>2</v>
      </c>
      <c r="BG363">
        <f t="shared" si="62"/>
        <v>2</v>
      </c>
      <c r="BH363">
        <f t="shared" si="62"/>
        <v>2</v>
      </c>
      <c r="BI363">
        <f t="shared" si="62"/>
        <v>2</v>
      </c>
      <c r="BJ363">
        <f t="shared" si="62"/>
        <v>2</v>
      </c>
      <c r="BK363">
        <f t="shared" si="62"/>
        <v>2</v>
      </c>
      <c r="BL363">
        <f t="shared" si="62"/>
        <v>2</v>
      </c>
      <c r="BM363">
        <f t="shared" si="62"/>
        <v>2</v>
      </c>
      <c r="BN363">
        <f t="shared" si="62"/>
        <v>2</v>
      </c>
      <c r="BO363">
        <f t="shared" si="62"/>
        <v>1</v>
      </c>
      <c r="BP363">
        <f t="shared" si="62"/>
        <v>1</v>
      </c>
      <c r="BQ363">
        <f t="shared" si="62"/>
        <v>1</v>
      </c>
      <c r="BR363">
        <f t="shared" si="62"/>
        <v>1</v>
      </c>
      <c r="BS363">
        <f t="shared" si="62"/>
        <v>1</v>
      </c>
      <c r="BT363">
        <f t="shared" si="62"/>
        <v>1</v>
      </c>
      <c r="BU363">
        <f t="shared" si="59"/>
        <v>1</v>
      </c>
      <c r="BV363">
        <f t="shared" si="59"/>
        <v>1</v>
      </c>
      <c r="BW363">
        <f t="shared" si="59"/>
        <v>1</v>
      </c>
      <c r="BX363">
        <f t="shared" si="59"/>
        <v>1</v>
      </c>
      <c r="BY363">
        <f t="shared" si="59"/>
        <v>0</v>
      </c>
    </row>
    <row r="364" spans="1:77" ht="16.3" thickTop="1" thickBot="1" x14ac:dyDescent="0.3">
      <c r="A364" s="16" t="s">
        <v>860</v>
      </c>
      <c r="B364" s="16" t="s">
        <v>883</v>
      </c>
      <c r="C364" s="16" t="s">
        <v>884</v>
      </c>
      <c r="D364" s="10">
        <f>VLOOKUP(C364, Overview!C$3:D$403, 2, FALSE)</f>
        <v>3</v>
      </c>
      <c r="E364" s="34">
        <f t="shared" si="56"/>
        <v>3.7</v>
      </c>
      <c r="F364" s="33">
        <f>IFERROR(VLOOKUP($C364, 'All Indicators - Breakdown'!$C:$GQ, F$1, FALSE), " ")</f>
        <v>5</v>
      </c>
      <c r="G364" s="33">
        <f>IFERROR(VLOOKUP($C364, 'All Indicators - Breakdown'!$C:$GQ, G$1, FALSE), " ")</f>
        <v>4</v>
      </c>
      <c r="H364" s="33">
        <f>IFERROR(VLOOKUP($C364, 'All Indicators - Breakdown'!$C:$GQ, H$1, FALSE), " ")</f>
        <v>4</v>
      </c>
      <c r="I364" s="33">
        <f>IFERROR(VLOOKUP($C364, 'All Indicators - Breakdown'!$C:$GQ, I$1, FALSE), " ")</f>
        <v>3</v>
      </c>
      <c r="J364" s="33">
        <f>IFERROR(VLOOKUP($C364, 'All Indicators - Breakdown'!$C:$GQ, J$1, FALSE), " ")</f>
        <v>3</v>
      </c>
      <c r="K364" s="33">
        <f>IFERROR(VLOOKUP($C364, 'All Indicators - Breakdown'!$C:$GQ, K$1, FALSE), " ")</f>
        <v>1</v>
      </c>
      <c r="L364" s="33">
        <f>IFERROR(VLOOKUP($C364, 'All Indicators - Breakdown'!$C:$GQ, L$1, FALSE), " ")</f>
        <v>3</v>
      </c>
      <c r="M364" s="33">
        <f>IFERROR(VLOOKUP($C364, 'All Indicators - Breakdown'!$C:$GQ, M$1, FALSE), " ")</f>
        <v>3</v>
      </c>
      <c r="N364" s="33">
        <f>IFERROR(VLOOKUP($C364, 'All Indicators - Breakdown'!$C:$GQ, N$1, FALSE), " ")</f>
        <v>4</v>
      </c>
      <c r="O364" s="33">
        <f>IFERROR(VLOOKUP($C364, 'All Indicators - Breakdown'!$C:$GQ, O$1, FALSE), " ")</f>
        <v>1</v>
      </c>
      <c r="P364" s="33">
        <f>IFERROR(VLOOKUP($C364, 'All Indicators - Breakdown'!$C:$GQ, P$1, FALSE), " ")</f>
        <v>2</v>
      </c>
      <c r="Q364" s="33">
        <f>IFERROR(VLOOKUP($C364, 'All Indicators - Breakdown'!$C:$GQ, Q$1, FALSE), " ")</f>
        <v>1</v>
      </c>
      <c r="R364" s="33">
        <f>IFERROR(VLOOKUP($C364, 'All Indicators - Breakdown'!$C:$GQ, R$1, FALSE), " ")</f>
        <v>2</v>
      </c>
      <c r="S364" s="33">
        <f>IFERROR(VLOOKUP($C364, 'All Indicators - Breakdown'!$C:$GQ, S$1, FALSE), " ")</f>
        <v>4</v>
      </c>
      <c r="T364" s="33">
        <f>IFERROR(VLOOKUP($C364, 'All Indicators - Breakdown'!$C:$GQ, T$1, FALSE), " ")</f>
        <v>3</v>
      </c>
      <c r="U364" s="33">
        <f>IFERROR(VLOOKUP($C364, 'All Indicators - Breakdown'!$C:$GQ, U$1, FALSE), " ")</f>
        <v>5</v>
      </c>
      <c r="V364" s="33">
        <f>IFERROR(VLOOKUP($C364, 'All Indicators - Breakdown'!$C:$GQ, V$1, FALSE), " ")</f>
        <v>3</v>
      </c>
      <c r="W364" s="33">
        <f>IFERROR(VLOOKUP($C364, 'All Indicators - Breakdown'!$C:$GQ, W$1, FALSE), " ")</f>
        <v>3</v>
      </c>
      <c r="X364" s="33">
        <f>IFERROR(VLOOKUP($C364, 'All Indicators - Breakdown'!$C:$GQ, X$1, FALSE), " ")</f>
        <v>1</v>
      </c>
      <c r="Y364" s="33">
        <f>IFERROR(VLOOKUP($C364, 'All Indicators - Breakdown'!$C:$GQ, Y$1, FALSE), " ")</f>
        <v>1</v>
      </c>
      <c r="Z364" s="33">
        <f>IFERROR(VLOOKUP($C364, 'All Indicators - Breakdown'!$C:$GQ, Z$1, FALSE), " ")</f>
        <v>3</v>
      </c>
      <c r="AA364" s="33">
        <f>IFERROR(VLOOKUP($C364, 'All Indicators - Breakdown'!$C:$GQ, AA$1, FALSE), " ")</f>
        <v>1</v>
      </c>
      <c r="AB364" s="33">
        <f>IFERROR(VLOOKUP($C364, 'All Indicators - Breakdown'!$C:$GQ, AB$1, FALSE), " ")</f>
        <v>3</v>
      </c>
      <c r="AC364" s="33">
        <f>IFERROR(VLOOKUP($C364, 'All Indicators - Breakdown'!$C:$GQ, AC$1, FALSE), " ")</f>
        <v>5</v>
      </c>
      <c r="AD364" s="33">
        <f>IFERROR(VLOOKUP($C364, 'All Indicators - Breakdown'!$C:$GQ, AD$1, FALSE), " ")</f>
        <v>2</v>
      </c>
      <c r="AE364" s="33">
        <f>IFERROR(VLOOKUP($C364, 'All Indicators - Breakdown'!$C:$HE, AE$1, FALSE), " ")</f>
        <v>3</v>
      </c>
      <c r="AF364" s="33">
        <f>IFERROR(VLOOKUP($C364, 'All Indicators - Breakdown'!$C:$HE, AF$1, FALSE), " ")</f>
        <v>3</v>
      </c>
      <c r="AG364" s="33">
        <f>IFERROR(VLOOKUP($C364, 'All Indicators - Breakdown'!$C:$HE, AG$1, FALSE), " ")</f>
        <v>4</v>
      </c>
      <c r="AH364" s="33">
        <f>IFERROR(VLOOKUP($C364, 'All Indicators - Breakdown'!$C:$HE, AH$1, FALSE), " ")</f>
        <v>2</v>
      </c>
      <c r="AI364" s="33">
        <f>IFERROR(VLOOKUP($C364, 'All Indicators - Breakdown'!$C:$HE, AI$1, FALSE), " ")</f>
        <v>2</v>
      </c>
      <c r="AJ364" s="33">
        <f>IFERROR(VLOOKUP($C364, 'All Indicators - Breakdown'!$C:$HZ, AJ$1, FALSE), " ")</f>
        <v>4</v>
      </c>
      <c r="AK364" s="33">
        <f>IFERROR(VLOOKUP($C364, 'All Indicators - Breakdown'!$C:$HZ, AK$1, FALSE), " ")</f>
        <v>3</v>
      </c>
      <c r="AL364" s="33">
        <f>IFERROR(VLOOKUP($C364, 'All Indicators - Breakdown'!$C:$HZ, AL$1, FALSE), " ")</f>
        <v>2</v>
      </c>
      <c r="AM364" s="33">
        <f>IFERROR(VLOOKUP($C364, 'All Indicators - Breakdown'!$C:$IU, AM$1, FALSE), " ")</f>
        <v>2</v>
      </c>
      <c r="AN364" s="33">
        <f>IFERROR(VLOOKUP($C364, 'All Indicators - Breakdown'!$C:$IU, AN$1, FALSE), " ")</f>
        <v>1</v>
      </c>
      <c r="AO364" s="33">
        <f>IFERROR(VLOOKUP($C364, 'All Indicators - Breakdown'!$C:$IU, AO$1, FALSE), " ")</f>
        <v>1</v>
      </c>
      <c r="AP364">
        <f t="shared" ref="AP364:BE379" si="63">IFERROR(LARGE($F364:$AO364, AP$1), 0)</f>
        <v>5</v>
      </c>
      <c r="AQ364">
        <f t="shared" si="63"/>
        <v>5</v>
      </c>
      <c r="AR364">
        <f t="shared" si="63"/>
        <v>5</v>
      </c>
      <c r="AS364">
        <f t="shared" si="63"/>
        <v>4</v>
      </c>
      <c r="AT364">
        <f t="shared" si="63"/>
        <v>4</v>
      </c>
      <c r="AU364">
        <f t="shared" si="63"/>
        <v>4</v>
      </c>
      <c r="AV364">
        <f t="shared" si="63"/>
        <v>4</v>
      </c>
      <c r="AW364">
        <f t="shared" si="63"/>
        <v>4</v>
      </c>
      <c r="AX364">
        <f t="shared" si="63"/>
        <v>4</v>
      </c>
      <c r="AY364">
        <f t="shared" si="63"/>
        <v>3</v>
      </c>
      <c r="AZ364">
        <f t="shared" si="63"/>
        <v>3</v>
      </c>
      <c r="BA364">
        <f t="shared" si="63"/>
        <v>3</v>
      </c>
      <c r="BB364">
        <f t="shared" si="63"/>
        <v>3</v>
      </c>
      <c r="BC364">
        <f t="shared" si="63"/>
        <v>3</v>
      </c>
      <c r="BD364">
        <f t="shared" si="63"/>
        <v>3</v>
      </c>
      <c r="BE364">
        <f t="shared" si="63"/>
        <v>3</v>
      </c>
      <c r="BF364">
        <f t="shared" si="62"/>
        <v>3</v>
      </c>
      <c r="BG364">
        <f t="shared" si="62"/>
        <v>3</v>
      </c>
      <c r="BH364">
        <f t="shared" si="62"/>
        <v>3</v>
      </c>
      <c r="BI364">
        <f t="shared" si="62"/>
        <v>3</v>
      </c>
      <c r="BJ364">
        <f t="shared" si="62"/>
        <v>3</v>
      </c>
      <c r="BK364">
        <f t="shared" si="62"/>
        <v>2</v>
      </c>
      <c r="BL364">
        <f t="shared" si="62"/>
        <v>2</v>
      </c>
      <c r="BM364">
        <f t="shared" si="62"/>
        <v>2</v>
      </c>
      <c r="BN364">
        <f t="shared" si="62"/>
        <v>2</v>
      </c>
      <c r="BO364">
        <f t="shared" si="62"/>
        <v>2</v>
      </c>
      <c r="BP364">
        <f t="shared" si="62"/>
        <v>2</v>
      </c>
      <c r="BQ364">
        <f t="shared" si="62"/>
        <v>2</v>
      </c>
      <c r="BR364">
        <f t="shared" si="62"/>
        <v>1</v>
      </c>
      <c r="BS364">
        <f t="shared" si="62"/>
        <v>1</v>
      </c>
      <c r="BT364">
        <f t="shared" si="62"/>
        <v>1</v>
      </c>
      <c r="BU364">
        <f t="shared" si="59"/>
        <v>1</v>
      </c>
      <c r="BV364">
        <f t="shared" si="59"/>
        <v>1</v>
      </c>
      <c r="BW364">
        <f t="shared" si="59"/>
        <v>1</v>
      </c>
      <c r="BX364">
        <f t="shared" si="59"/>
        <v>1</v>
      </c>
      <c r="BY364">
        <f t="shared" si="59"/>
        <v>1</v>
      </c>
    </row>
    <row r="365" spans="1:77" ht="16.3" thickTop="1" thickBot="1" x14ac:dyDescent="0.3">
      <c r="A365" s="16" t="s">
        <v>860</v>
      </c>
      <c r="B365" s="16" t="s">
        <v>885</v>
      </c>
      <c r="C365" s="16" t="s">
        <v>886</v>
      </c>
      <c r="D365" s="10">
        <f>VLOOKUP(C365, Overview!C$3:D$403, 2, FALSE)</f>
        <v>4</v>
      </c>
      <c r="E365" s="34">
        <f t="shared" si="56"/>
        <v>3.9</v>
      </c>
      <c r="F365" s="33">
        <f>IFERROR(VLOOKUP($C365, 'All Indicators - Breakdown'!$C:$GQ, F$1, FALSE), " ")</f>
        <v>5</v>
      </c>
      <c r="G365" s="33">
        <f>IFERROR(VLOOKUP($C365, 'All Indicators - Breakdown'!$C:$GQ, G$1, FALSE), " ")</f>
        <v>4</v>
      </c>
      <c r="H365" s="33">
        <f>IFERROR(VLOOKUP($C365, 'All Indicators - Breakdown'!$C:$GQ, H$1, FALSE), " ")</f>
        <v>4</v>
      </c>
      <c r="I365" s="33">
        <f>IFERROR(VLOOKUP($C365, 'All Indicators - Breakdown'!$C:$GQ, I$1, FALSE), " ")</f>
        <v>3</v>
      </c>
      <c r="J365" s="33">
        <f>IFERROR(VLOOKUP($C365, 'All Indicators - Breakdown'!$C:$GQ, J$1, FALSE), " ")</f>
        <v>3</v>
      </c>
      <c r="K365" s="33">
        <f>IFERROR(VLOOKUP($C365, 'All Indicators - Breakdown'!$C:$GQ, K$1, FALSE), " ")</f>
        <v>1</v>
      </c>
      <c r="L365" s="33">
        <f>IFERROR(VLOOKUP($C365, 'All Indicators - Breakdown'!$C:$GQ, L$1, FALSE), " ")</f>
        <v>3</v>
      </c>
      <c r="M365" s="33">
        <f>IFERROR(VLOOKUP($C365, 'All Indicators - Breakdown'!$C:$GQ, M$1, FALSE), " ")</f>
        <v>2</v>
      </c>
      <c r="N365" s="33" t="str">
        <f>IFERROR(VLOOKUP($C365, 'All Indicators - Breakdown'!$C:$GQ, N$1, FALSE), " ")</f>
        <v>N/A</v>
      </c>
      <c r="O365" s="33">
        <f>IFERROR(VLOOKUP($C365, 'All Indicators - Breakdown'!$C:$GQ, O$1, FALSE), " ")</f>
        <v>2</v>
      </c>
      <c r="P365" s="33">
        <f>IFERROR(VLOOKUP($C365, 'All Indicators - Breakdown'!$C:$GQ, P$1, FALSE), " ")</f>
        <v>3</v>
      </c>
      <c r="Q365" s="33">
        <f>IFERROR(VLOOKUP($C365, 'All Indicators - Breakdown'!$C:$GQ, Q$1, FALSE), " ")</f>
        <v>1</v>
      </c>
      <c r="R365" s="33">
        <f>IFERROR(VLOOKUP($C365, 'All Indicators - Breakdown'!$C:$GQ, R$1, FALSE), " ")</f>
        <v>2</v>
      </c>
      <c r="S365" s="33">
        <f>IFERROR(VLOOKUP($C365, 'All Indicators - Breakdown'!$C:$GQ, S$1, FALSE), " ")</f>
        <v>4</v>
      </c>
      <c r="T365" s="33">
        <f>IFERROR(VLOOKUP($C365, 'All Indicators - Breakdown'!$C:$GQ, T$1, FALSE), " ")</f>
        <v>2</v>
      </c>
      <c r="U365" s="33">
        <f>IFERROR(VLOOKUP($C365, 'All Indicators - Breakdown'!$C:$GQ, U$1, FALSE), " ")</f>
        <v>5</v>
      </c>
      <c r="V365" s="33">
        <f>IFERROR(VLOOKUP($C365, 'All Indicators - Breakdown'!$C:$GQ, V$1, FALSE), " ")</f>
        <v>3</v>
      </c>
      <c r="W365" s="33">
        <f>IFERROR(VLOOKUP($C365, 'All Indicators - Breakdown'!$C:$GQ, W$1, FALSE), " ")</f>
        <v>5</v>
      </c>
      <c r="X365" s="33">
        <f>IFERROR(VLOOKUP($C365, 'All Indicators - Breakdown'!$C:$GQ, X$1, FALSE), " ")</f>
        <v>1</v>
      </c>
      <c r="Y365" s="33">
        <f>IFERROR(VLOOKUP($C365, 'All Indicators - Breakdown'!$C:$GQ, Y$1, FALSE), " ")</f>
        <v>1</v>
      </c>
      <c r="Z365" s="33">
        <f>IFERROR(VLOOKUP($C365, 'All Indicators - Breakdown'!$C:$GQ, Z$1, FALSE), " ")</f>
        <v>3</v>
      </c>
      <c r="AA365" s="33">
        <f>IFERROR(VLOOKUP($C365, 'All Indicators - Breakdown'!$C:$GQ, AA$1, FALSE), " ")</f>
        <v>1</v>
      </c>
      <c r="AB365" s="33">
        <f>IFERROR(VLOOKUP($C365, 'All Indicators - Breakdown'!$C:$GQ, AB$1, FALSE), " ")</f>
        <v>3</v>
      </c>
      <c r="AC365" s="33">
        <f>IFERROR(VLOOKUP($C365, 'All Indicators - Breakdown'!$C:$GQ, AC$1, FALSE), " ")</f>
        <v>5</v>
      </c>
      <c r="AD365" s="33">
        <f>IFERROR(VLOOKUP($C365, 'All Indicators - Breakdown'!$C:$GQ, AD$1, FALSE), " ")</f>
        <v>2</v>
      </c>
      <c r="AE365" s="33">
        <f>IFERROR(VLOOKUP($C365, 'All Indicators - Breakdown'!$C:$HE, AE$1, FALSE), " ")</f>
        <v>4</v>
      </c>
      <c r="AF365" s="33">
        <f>IFERROR(VLOOKUP($C365, 'All Indicators - Breakdown'!$C:$HE, AF$1, FALSE), " ")</f>
        <v>3</v>
      </c>
      <c r="AG365" s="33">
        <f>IFERROR(VLOOKUP($C365, 'All Indicators - Breakdown'!$C:$HE, AG$1, FALSE), " ")</f>
        <v>4</v>
      </c>
      <c r="AH365" s="33">
        <f>IFERROR(VLOOKUP($C365, 'All Indicators - Breakdown'!$C:$HE, AH$1, FALSE), " ")</f>
        <v>2</v>
      </c>
      <c r="AI365" s="33">
        <f>IFERROR(VLOOKUP($C365, 'All Indicators - Breakdown'!$C:$HE, AI$1, FALSE), " ")</f>
        <v>2</v>
      </c>
      <c r="AJ365" s="33">
        <f>IFERROR(VLOOKUP($C365, 'All Indicators - Breakdown'!$C:$HZ, AJ$1, FALSE), " ")</f>
        <v>5</v>
      </c>
      <c r="AK365" s="33">
        <f>IFERROR(VLOOKUP($C365, 'All Indicators - Breakdown'!$C:$HZ, AK$1, FALSE), " ")</f>
        <v>4</v>
      </c>
      <c r="AL365" s="33">
        <f>IFERROR(VLOOKUP($C365, 'All Indicators - Breakdown'!$C:$HZ, AL$1, FALSE), " ")</f>
        <v>2</v>
      </c>
      <c r="AM365" s="33">
        <f>IFERROR(VLOOKUP($C365, 'All Indicators - Breakdown'!$C:$IU, AM$1, FALSE), " ")</f>
        <v>2</v>
      </c>
      <c r="AN365" s="33">
        <f>IFERROR(VLOOKUP($C365, 'All Indicators - Breakdown'!$C:$IU, AN$1, FALSE), " ")</f>
        <v>1</v>
      </c>
      <c r="AO365" s="33">
        <f>IFERROR(VLOOKUP($C365, 'All Indicators - Breakdown'!$C:$IU, AO$1, FALSE), " ")</f>
        <v>1</v>
      </c>
      <c r="AP365">
        <f t="shared" si="63"/>
        <v>5</v>
      </c>
      <c r="AQ365">
        <f t="shared" si="63"/>
        <v>5</v>
      </c>
      <c r="AR365">
        <f t="shared" si="63"/>
        <v>5</v>
      </c>
      <c r="AS365">
        <f t="shared" si="63"/>
        <v>5</v>
      </c>
      <c r="AT365">
        <f t="shared" si="63"/>
        <v>5</v>
      </c>
      <c r="AU365">
        <f t="shared" si="63"/>
        <v>4</v>
      </c>
      <c r="AV365">
        <f t="shared" si="63"/>
        <v>4</v>
      </c>
      <c r="AW365">
        <f t="shared" si="63"/>
        <v>4</v>
      </c>
      <c r="AX365">
        <f t="shared" si="63"/>
        <v>4</v>
      </c>
      <c r="AY365">
        <f t="shared" si="63"/>
        <v>4</v>
      </c>
      <c r="AZ365">
        <f t="shared" si="63"/>
        <v>4</v>
      </c>
      <c r="BA365">
        <f t="shared" si="63"/>
        <v>3</v>
      </c>
      <c r="BB365">
        <f t="shared" si="63"/>
        <v>3</v>
      </c>
      <c r="BC365">
        <f t="shared" si="63"/>
        <v>3</v>
      </c>
      <c r="BD365">
        <f t="shared" si="63"/>
        <v>3</v>
      </c>
      <c r="BE365">
        <f t="shared" si="63"/>
        <v>3</v>
      </c>
      <c r="BF365">
        <f t="shared" si="62"/>
        <v>3</v>
      </c>
      <c r="BG365">
        <f t="shared" si="62"/>
        <v>3</v>
      </c>
      <c r="BH365">
        <f t="shared" si="62"/>
        <v>3</v>
      </c>
      <c r="BI365">
        <f t="shared" si="62"/>
        <v>2</v>
      </c>
      <c r="BJ365">
        <f t="shared" si="62"/>
        <v>2</v>
      </c>
      <c r="BK365">
        <f t="shared" si="62"/>
        <v>2</v>
      </c>
      <c r="BL365">
        <f t="shared" si="62"/>
        <v>2</v>
      </c>
      <c r="BM365">
        <f t="shared" si="62"/>
        <v>2</v>
      </c>
      <c r="BN365">
        <f t="shared" si="62"/>
        <v>2</v>
      </c>
      <c r="BO365">
        <f t="shared" si="62"/>
        <v>2</v>
      </c>
      <c r="BP365">
        <f t="shared" si="62"/>
        <v>2</v>
      </c>
      <c r="BQ365">
        <f t="shared" si="62"/>
        <v>2</v>
      </c>
      <c r="BR365">
        <f t="shared" si="62"/>
        <v>1</v>
      </c>
      <c r="BS365">
        <f t="shared" si="62"/>
        <v>1</v>
      </c>
      <c r="BT365">
        <f t="shared" si="62"/>
        <v>1</v>
      </c>
      <c r="BU365">
        <f t="shared" si="59"/>
        <v>1</v>
      </c>
      <c r="BV365">
        <f t="shared" si="59"/>
        <v>1</v>
      </c>
      <c r="BW365">
        <f t="shared" si="59"/>
        <v>1</v>
      </c>
      <c r="BX365">
        <f t="shared" si="59"/>
        <v>1</v>
      </c>
      <c r="BY365">
        <f t="shared" si="59"/>
        <v>0</v>
      </c>
    </row>
    <row r="366" spans="1:77" ht="16.3" thickTop="1" thickBot="1" x14ac:dyDescent="0.3">
      <c r="A366" s="16" t="s">
        <v>887</v>
      </c>
      <c r="B366" s="16" t="s">
        <v>888</v>
      </c>
      <c r="C366" s="16" t="s">
        <v>889</v>
      </c>
      <c r="D366" s="10">
        <f>VLOOKUP(C366, Overview!C$3:D$403, 2, FALSE)</f>
        <v>3</v>
      </c>
      <c r="E366" s="34">
        <f t="shared" si="56"/>
        <v>3.6</v>
      </c>
      <c r="F366" s="33">
        <f>IFERROR(VLOOKUP($C366, 'All Indicators - Breakdown'!$C:$GQ, F$1, FALSE), " ")</f>
        <v>4</v>
      </c>
      <c r="G366" s="33">
        <f>IFERROR(VLOOKUP($C366, 'All Indicators - Breakdown'!$C:$GQ, G$1, FALSE), " ")</f>
        <v>5</v>
      </c>
      <c r="H366" s="33">
        <f>IFERROR(VLOOKUP($C366, 'All Indicators - Breakdown'!$C:$GQ, H$1, FALSE), " ")</f>
        <v>3</v>
      </c>
      <c r="I366" s="33">
        <f>IFERROR(VLOOKUP($C366, 'All Indicators - Breakdown'!$C:$GQ, I$1, FALSE), " ")</f>
        <v>3</v>
      </c>
      <c r="J366" s="33">
        <f>IFERROR(VLOOKUP($C366, 'All Indicators - Breakdown'!$C:$GQ, J$1, FALSE), " ")</f>
        <v>3</v>
      </c>
      <c r="K366" s="33">
        <f>IFERROR(VLOOKUP($C366, 'All Indicators - Breakdown'!$C:$GQ, K$1, FALSE), " ")</f>
        <v>2</v>
      </c>
      <c r="L366" s="33">
        <f>IFERROR(VLOOKUP($C366, 'All Indicators - Breakdown'!$C:$GQ, L$1, FALSE), " ")</f>
        <v>2</v>
      </c>
      <c r="M366" s="33">
        <f>IFERROR(VLOOKUP($C366, 'All Indicators - Breakdown'!$C:$GQ, M$1, FALSE), " ")</f>
        <v>2</v>
      </c>
      <c r="N366" s="33" t="str">
        <f>IFERROR(VLOOKUP($C366, 'All Indicators - Breakdown'!$C:$GQ, N$1, FALSE), " ")</f>
        <v>N/A</v>
      </c>
      <c r="O366" s="33">
        <f>IFERROR(VLOOKUP($C366, 'All Indicators - Breakdown'!$C:$GQ, O$1, FALSE), " ")</f>
        <v>1</v>
      </c>
      <c r="P366" s="33">
        <f>IFERROR(VLOOKUP($C366, 'All Indicators - Breakdown'!$C:$GQ, P$1, FALSE), " ")</f>
        <v>2</v>
      </c>
      <c r="Q366" s="33">
        <f>IFERROR(VLOOKUP($C366, 'All Indicators - Breakdown'!$C:$GQ, Q$1, FALSE), " ")</f>
        <v>1</v>
      </c>
      <c r="R366" s="33">
        <f>IFERROR(VLOOKUP($C366, 'All Indicators - Breakdown'!$C:$GQ, R$1, FALSE), " ")</f>
        <v>2</v>
      </c>
      <c r="S366" s="33">
        <f>IFERROR(VLOOKUP($C366, 'All Indicators - Breakdown'!$C:$GQ, S$1, FALSE), " ")</f>
        <v>3</v>
      </c>
      <c r="T366" s="33">
        <f>IFERROR(VLOOKUP($C366, 'All Indicators - Breakdown'!$C:$GQ, T$1, FALSE), " ")</f>
        <v>3</v>
      </c>
      <c r="U366" s="33">
        <f>IFERROR(VLOOKUP($C366, 'All Indicators - Breakdown'!$C:$GQ, U$1, FALSE), " ")</f>
        <v>3</v>
      </c>
      <c r="V366" s="33">
        <f>IFERROR(VLOOKUP($C366, 'All Indicators - Breakdown'!$C:$GQ, V$1, FALSE), " ")</f>
        <v>1</v>
      </c>
      <c r="W366" s="33">
        <f>IFERROR(VLOOKUP($C366, 'All Indicators - Breakdown'!$C:$GQ, W$1, FALSE), " ")</f>
        <v>3</v>
      </c>
      <c r="X366" s="33">
        <f>IFERROR(VLOOKUP($C366, 'All Indicators - Breakdown'!$C:$GQ, X$1, FALSE), " ")</f>
        <v>1</v>
      </c>
      <c r="Y366" s="33">
        <f>IFERROR(VLOOKUP($C366, 'All Indicators - Breakdown'!$C:$GQ, Y$1, FALSE), " ")</f>
        <v>1</v>
      </c>
      <c r="Z366" s="33">
        <f>IFERROR(VLOOKUP($C366, 'All Indicators - Breakdown'!$C:$GQ, Z$1, FALSE), " ")</f>
        <v>3</v>
      </c>
      <c r="AA366" s="33">
        <f>IFERROR(VLOOKUP($C366, 'All Indicators - Breakdown'!$C:$GQ, AA$1, FALSE), " ")</f>
        <v>1</v>
      </c>
      <c r="AB366" s="33">
        <f>IFERROR(VLOOKUP($C366, 'All Indicators - Breakdown'!$C:$GQ, AB$1, FALSE), " ")</f>
        <v>3</v>
      </c>
      <c r="AC366" s="33">
        <f>IFERROR(VLOOKUP($C366, 'All Indicators - Breakdown'!$C:$GQ, AC$1, FALSE), " ")</f>
        <v>4</v>
      </c>
      <c r="AD366" s="33">
        <f>IFERROR(VLOOKUP($C366, 'All Indicators - Breakdown'!$C:$GQ, AD$1, FALSE), " ")</f>
        <v>2</v>
      </c>
      <c r="AE366" s="33">
        <f>IFERROR(VLOOKUP($C366, 'All Indicators - Breakdown'!$C:$HE, AE$1, FALSE), " ")</f>
        <v>4</v>
      </c>
      <c r="AF366" s="33">
        <f>IFERROR(VLOOKUP($C366, 'All Indicators - Breakdown'!$C:$HE, AF$1, FALSE), " ")</f>
        <v>2</v>
      </c>
      <c r="AG366" s="33">
        <f>IFERROR(VLOOKUP($C366, 'All Indicators - Breakdown'!$C:$HE, AG$1, FALSE), " ")</f>
        <v>4</v>
      </c>
      <c r="AH366" s="33">
        <f>IFERROR(VLOOKUP($C366, 'All Indicators - Breakdown'!$C:$HE, AH$1, FALSE), " ")</f>
        <v>4</v>
      </c>
      <c r="AI366" s="33">
        <f>IFERROR(VLOOKUP($C366, 'All Indicators - Breakdown'!$C:$HE, AI$1, FALSE), " ")</f>
        <v>4</v>
      </c>
      <c r="AJ366" s="33">
        <f>IFERROR(VLOOKUP($C366, 'All Indicators - Breakdown'!$C:$HZ, AJ$1, FALSE), " ")</f>
        <v>4</v>
      </c>
      <c r="AK366" s="33">
        <f>IFERROR(VLOOKUP($C366, 'All Indicators - Breakdown'!$C:$HZ, AK$1, FALSE), " ")</f>
        <v>4</v>
      </c>
      <c r="AL366" s="33">
        <f>IFERROR(VLOOKUP($C366, 'All Indicators - Breakdown'!$C:$HZ, AL$1, FALSE), " ")</f>
        <v>1</v>
      </c>
      <c r="AM366" s="33">
        <f>IFERROR(VLOOKUP($C366, 'All Indicators - Breakdown'!$C:$IU, AM$1, FALSE), " ")</f>
        <v>1</v>
      </c>
      <c r="AN366" s="33">
        <f>IFERROR(VLOOKUP($C366, 'All Indicators - Breakdown'!$C:$IU, AN$1, FALSE), " ")</f>
        <v>1</v>
      </c>
      <c r="AO366" s="33">
        <f>IFERROR(VLOOKUP($C366, 'All Indicators - Breakdown'!$C:$IU, AO$1, FALSE), " ")</f>
        <v>1</v>
      </c>
      <c r="AP366">
        <f t="shared" si="63"/>
        <v>5</v>
      </c>
      <c r="AQ366">
        <f t="shared" si="63"/>
        <v>4</v>
      </c>
      <c r="AR366">
        <f t="shared" si="63"/>
        <v>4</v>
      </c>
      <c r="AS366">
        <f t="shared" si="63"/>
        <v>4</v>
      </c>
      <c r="AT366">
        <f t="shared" si="63"/>
        <v>4</v>
      </c>
      <c r="AU366">
        <f t="shared" si="63"/>
        <v>4</v>
      </c>
      <c r="AV366">
        <f t="shared" si="63"/>
        <v>4</v>
      </c>
      <c r="AW366">
        <f t="shared" si="63"/>
        <v>4</v>
      </c>
      <c r="AX366">
        <f t="shared" si="63"/>
        <v>4</v>
      </c>
      <c r="AY366">
        <f t="shared" si="63"/>
        <v>3</v>
      </c>
      <c r="AZ366">
        <f t="shared" si="63"/>
        <v>3</v>
      </c>
      <c r="BA366">
        <f t="shared" si="63"/>
        <v>3</v>
      </c>
      <c r="BB366">
        <f t="shared" si="63"/>
        <v>3</v>
      </c>
      <c r="BC366">
        <f t="shared" si="63"/>
        <v>3</v>
      </c>
      <c r="BD366">
        <f t="shared" si="63"/>
        <v>3</v>
      </c>
      <c r="BE366">
        <f t="shared" si="63"/>
        <v>3</v>
      </c>
      <c r="BF366">
        <f t="shared" si="62"/>
        <v>3</v>
      </c>
      <c r="BG366">
        <f t="shared" si="62"/>
        <v>3</v>
      </c>
      <c r="BH366">
        <f t="shared" si="62"/>
        <v>2</v>
      </c>
      <c r="BI366">
        <f t="shared" si="62"/>
        <v>2</v>
      </c>
      <c r="BJ366">
        <f t="shared" si="62"/>
        <v>2</v>
      </c>
      <c r="BK366">
        <f t="shared" si="62"/>
        <v>2</v>
      </c>
      <c r="BL366">
        <f t="shared" si="62"/>
        <v>2</v>
      </c>
      <c r="BM366">
        <f t="shared" si="62"/>
        <v>2</v>
      </c>
      <c r="BN366">
        <f t="shared" si="62"/>
        <v>2</v>
      </c>
      <c r="BO366">
        <f t="shared" si="62"/>
        <v>1</v>
      </c>
      <c r="BP366">
        <f t="shared" si="62"/>
        <v>1</v>
      </c>
      <c r="BQ366">
        <f t="shared" si="62"/>
        <v>1</v>
      </c>
      <c r="BR366">
        <f t="shared" si="62"/>
        <v>1</v>
      </c>
      <c r="BS366">
        <f t="shared" si="62"/>
        <v>1</v>
      </c>
      <c r="BT366">
        <f t="shared" si="62"/>
        <v>1</v>
      </c>
      <c r="BU366">
        <f t="shared" si="59"/>
        <v>1</v>
      </c>
      <c r="BV366">
        <f t="shared" si="59"/>
        <v>1</v>
      </c>
      <c r="BW366">
        <f t="shared" si="59"/>
        <v>1</v>
      </c>
      <c r="BX366">
        <f t="shared" si="59"/>
        <v>1</v>
      </c>
      <c r="BY366">
        <f t="shared" si="59"/>
        <v>0</v>
      </c>
    </row>
    <row r="367" spans="1:77" ht="16.3" thickTop="1" thickBot="1" x14ac:dyDescent="0.3">
      <c r="A367" s="16" t="s">
        <v>887</v>
      </c>
      <c r="B367" s="16" t="s">
        <v>890</v>
      </c>
      <c r="C367" s="16" t="s">
        <v>891</v>
      </c>
      <c r="D367" s="10">
        <f>VLOOKUP(C367, Overview!C$3:D$403, 2, FALSE)</f>
        <v>3</v>
      </c>
      <c r="E367" s="34">
        <f t="shared" si="56"/>
        <v>3.7</v>
      </c>
      <c r="F367" s="33">
        <f>IFERROR(VLOOKUP($C367, 'All Indicators - Breakdown'!$C:$GQ, F$1, FALSE), " ")</f>
        <v>4</v>
      </c>
      <c r="G367" s="33">
        <f>IFERROR(VLOOKUP($C367, 'All Indicators - Breakdown'!$C:$GQ, G$1, FALSE), " ")</f>
        <v>5</v>
      </c>
      <c r="H367" s="33">
        <f>IFERROR(VLOOKUP($C367, 'All Indicators - Breakdown'!$C:$GQ, H$1, FALSE), " ")</f>
        <v>4</v>
      </c>
      <c r="I367" s="33">
        <f>IFERROR(VLOOKUP($C367, 'All Indicators - Breakdown'!$C:$GQ, I$1, FALSE), " ")</f>
        <v>3</v>
      </c>
      <c r="J367" s="33">
        <f>IFERROR(VLOOKUP($C367, 'All Indicators - Breakdown'!$C:$GQ, J$1, FALSE), " ")</f>
        <v>3</v>
      </c>
      <c r="K367" s="33">
        <f>IFERROR(VLOOKUP($C367, 'All Indicators - Breakdown'!$C:$GQ, K$1, FALSE), " ")</f>
        <v>1</v>
      </c>
      <c r="L367" s="33">
        <f>IFERROR(VLOOKUP($C367, 'All Indicators - Breakdown'!$C:$GQ, L$1, FALSE), " ")</f>
        <v>3</v>
      </c>
      <c r="M367" s="33">
        <f>IFERROR(VLOOKUP($C367, 'All Indicators - Breakdown'!$C:$GQ, M$1, FALSE), " ")</f>
        <v>2</v>
      </c>
      <c r="N367" s="33" t="str">
        <f>IFERROR(VLOOKUP($C367, 'All Indicators - Breakdown'!$C:$GQ, N$1, FALSE), " ")</f>
        <v>N/A</v>
      </c>
      <c r="O367" s="33">
        <f>IFERROR(VLOOKUP($C367, 'All Indicators - Breakdown'!$C:$GQ, O$1, FALSE), " ")</f>
        <v>1</v>
      </c>
      <c r="P367" s="33">
        <f>IFERROR(VLOOKUP($C367, 'All Indicators - Breakdown'!$C:$GQ, P$1, FALSE), " ")</f>
        <v>2</v>
      </c>
      <c r="Q367" s="33">
        <f>IFERROR(VLOOKUP($C367, 'All Indicators - Breakdown'!$C:$GQ, Q$1, FALSE), " ")</f>
        <v>1</v>
      </c>
      <c r="R367" s="33">
        <f>IFERROR(VLOOKUP($C367, 'All Indicators - Breakdown'!$C:$GQ, R$1, FALSE), " ")</f>
        <v>1</v>
      </c>
      <c r="S367" s="33">
        <f>IFERROR(VLOOKUP($C367, 'All Indicators - Breakdown'!$C:$GQ, S$1, FALSE), " ")</f>
        <v>3</v>
      </c>
      <c r="T367" s="33">
        <f>IFERROR(VLOOKUP($C367, 'All Indicators - Breakdown'!$C:$GQ, T$1, FALSE), " ")</f>
        <v>3</v>
      </c>
      <c r="U367" s="33">
        <f>IFERROR(VLOOKUP($C367, 'All Indicators - Breakdown'!$C:$GQ, U$1, FALSE), " ")</f>
        <v>5</v>
      </c>
      <c r="V367" s="33">
        <f>IFERROR(VLOOKUP($C367, 'All Indicators - Breakdown'!$C:$GQ, V$1, FALSE), " ")</f>
        <v>1</v>
      </c>
      <c r="W367" s="33">
        <f>IFERROR(VLOOKUP($C367, 'All Indicators - Breakdown'!$C:$GQ, W$1, FALSE), " ")</f>
        <v>3</v>
      </c>
      <c r="X367" s="33">
        <f>IFERROR(VLOOKUP($C367, 'All Indicators - Breakdown'!$C:$GQ, X$1, FALSE), " ")</f>
        <v>1</v>
      </c>
      <c r="Y367" s="33">
        <f>IFERROR(VLOOKUP($C367, 'All Indicators - Breakdown'!$C:$GQ, Y$1, FALSE), " ")</f>
        <v>1</v>
      </c>
      <c r="Z367" s="33">
        <f>IFERROR(VLOOKUP($C367, 'All Indicators - Breakdown'!$C:$GQ, Z$1, FALSE), " ")</f>
        <v>3</v>
      </c>
      <c r="AA367" s="33">
        <f>IFERROR(VLOOKUP($C367, 'All Indicators - Breakdown'!$C:$GQ, AA$1, FALSE), " ")</f>
        <v>1</v>
      </c>
      <c r="AB367" s="33">
        <f>IFERROR(VLOOKUP($C367, 'All Indicators - Breakdown'!$C:$GQ, AB$1, FALSE), " ")</f>
        <v>2</v>
      </c>
      <c r="AC367" s="33">
        <f>IFERROR(VLOOKUP($C367, 'All Indicators - Breakdown'!$C:$GQ, AC$1, FALSE), " ")</f>
        <v>5</v>
      </c>
      <c r="AD367" s="33">
        <f>IFERROR(VLOOKUP($C367, 'All Indicators - Breakdown'!$C:$GQ, AD$1, FALSE), " ")</f>
        <v>1</v>
      </c>
      <c r="AE367" s="33">
        <f>IFERROR(VLOOKUP($C367, 'All Indicators - Breakdown'!$C:$HE, AE$1, FALSE), " ")</f>
        <v>4</v>
      </c>
      <c r="AF367" s="33">
        <f>IFERROR(VLOOKUP($C367, 'All Indicators - Breakdown'!$C:$HE, AF$1, FALSE), " ")</f>
        <v>2</v>
      </c>
      <c r="AG367" s="33">
        <f>IFERROR(VLOOKUP($C367, 'All Indicators - Breakdown'!$C:$HE, AG$1, FALSE), " ")</f>
        <v>3</v>
      </c>
      <c r="AH367" s="33">
        <f>IFERROR(VLOOKUP($C367, 'All Indicators - Breakdown'!$C:$HE, AH$1, FALSE), " ")</f>
        <v>3</v>
      </c>
      <c r="AI367" s="33">
        <f>IFERROR(VLOOKUP($C367, 'All Indicators - Breakdown'!$C:$HE, AI$1, FALSE), " ")</f>
        <v>3</v>
      </c>
      <c r="AJ367" s="33">
        <f>IFERROR(VLOOKUP($C367, 'All Indicators - Breakdown'!$C:$HZ, AJ$1, FALSE), " ")</f>
        <v>5</v>
      </c>
      <c r="AK367" s="33">
        <f>IFERROR(VLOOKUP($C367, 'All Indicators - Breakdown'!$C:$HZ, AK$1, FALSE), " ")</f>
        <v>4</v>
      </c>
      <c r="AL367" s="33">
        <f>IFERROR(VLOOKUP($C367, 'All Indicators - Breakdown'!$C:$HZ, AL$1, FALSE), " ")</f>
        <v>1</v>
      </c>
      <c r="AM367" s="33">
        <f>IFERROR(VLOOKUP($C367, 'All Indicators - Breakdown'!$C:$IU, AM$1, FALSE), " ")</f>
        <v>1</v>
      </c>
      <c r="AN367" s="33">
        <f>IFERROR(VLOOKUP($C367, 'All Indicators - Breakdown'!$C:$IU, AN$1, FALSE), " ")</f>
        <v>1</v>
      </c>
      <c r="AO367" s="33">
        <f>IFERROR(VLOOKUP($C367, 'All Indicators - Breakdown'!$C:$IU, AO$1, FALSE), " ")</f>
        <v>1</v>
      </c>
      <c r="AP367">
        <f t="shared" si="63"/>
        <v>5</v>
      </c>
      <c r="AQ367">
        <f t="shared" si="63"/>
        <v>5</v>
      </c>
      <c r="AR367">
        <f t="shared" si="63"/>
        <v>5</v>
      </c>
      <c r="AS367">
        <f t="shared" si="63"/>
        <v>5</v>
      </c>
      <c r="AT367">
        <f t="shared" si="63"/>
        <v>4</v>
      </c>
      <c r="AU367">
        <f t="shared" si="63"/>
        <v>4</v>
      </c>
      <c r="AV367">
        <f t="shared" si="63"/>
        <v>4</v>
      </c>
      <c r="AW367">
        <f t="shared" si="63"/>
        <v>4</v>
      </c>
      <c r="AX367">
        <f t="shared" si="63"/>
        <v>3</v>
      </c>
      <c r="AY367">
        <f t="shared" si="63"/>
        <v>3</v>
      </c>
      <c r="AZ367">
        <f t="shared" si="63"/>
        <v>3</v>
      </c>
      <c r="BA367">
        <f t="shared" si="63"/>
        <v>3</v>
      </c>
      <c r="BB367">
        <f t="shared" si="63"/>
        <v>3</v>
      </c>
      <c r="BC367">
        <f t="shared" si="63"/>
        <v>3</v>
      </c>
      <c r="BD367">
        <f t="shared" si="63"/>
        <v>3</v>
      </c>
      <c r="BE367">
        <f t="shared" si="63"/>
        <v>3</v>
      </c>
      <c r="BF367">
        <f t="shared" si="62"/>
        <v>3</v>
      </c>
      <c r="BG367">
        <f t="shared" si="62"/>
        <v>3</v>
      </c>
      <c r="BH367">
        <f t="shared" si="62"/>
        <v>2</v>
      </c>
      <c r="BI367">
        <f t="shared" si="62"/>
        <v>2</v>
      </c>
      <c r="BJ367">
        <f t="shared" si="62"/>
        <v>2</v>
      </c>
      <c r="BK367">
        <f t="shared" si="62"/>
        <v>2</v>
      </c>
      <c r="BL367">
        <f t="shared" si="62"/>
        <v>1</v>
      </c>
      <c r="BM367">
        <f t="shared" si="62"/>
        <v>1</v>
      </c>
      <c r="BN367">
        <f t="shared" si="62"/>
        <v>1</v>
      </c>
      <c r="BO367">
        <f t="shared" si="62"/>
        <v>1</v>
      </c>
      <c r="BP367">
        <f t="shared" si="62"/>
        <v>1</v>
      </c>
      <c r="BQ367">
        <f t="shared" si="62"/>
        <v>1</v>
      </c>
      <c r="BR367">
        <f t="shared" si="62"/>
        <v>1</v>
      </c>
      <c r="BS367">
        <f t="shared" si="62"/>
        <v>1</v>
      </c>
      <c r="BT367">
        <f t="shared" si="62"/>
        <v>1</v>
      </c>
      <c r="BU367">
        <f t="shared" si="59"/>
        <v>1</v>
      </c>
      <c r="BV367">
        <f t="shared" si="59"/>
        <v>1</v>
      </c>
      <c r="BW367">
        <f t="shared" si="59"/>
        <v>1</v>
      </c>
      <c r="BX367">
        <f t="shared" si="59"/>
        <v>1</v>
      </c>
      <c r="BY367">
        <f t="shared" si="59"/>
        <v>0</v>
      </c>
    </row>
    <row r="368" spans="1:77" ht="16.3" thickTop="1" thickBot="1" x14ac:dyDescent="0.3">
      <c r="A368" s="16" t="s">
        <v>887</v>
      </c>
      <c r="B368" s="16" t="s">
        <v>892</v>
      </c>
      <c r="C368" s="16" t="s">
        <v>893</v>
      </c>
      <c r="D368" s="10">
        <f>VLOOKUP(C368, Overview!C$3:D$403, 2, FALSE)</f>
        <v>3</v>
      </c>
      <c r="E368" s="34">
        <f t="shared" si="56"/>
        <v>3.4</v>
      </c>
      <c r="F368" s="33">
        <f>IFERROR(VLOOKUP($C368, 'All Indicators - Breakdown'!$C:$GQ, F$1, FALSE), " ")</f>
        <v>4</v>
      </c>
      <c r="G368" s="33">
        <f>IFERROR(VLOOKUP($C368, 'All Indicators - Breakdown'!$C:$GQ, G$1, FALSE), " ")</f>
        <v>5</v>
      </c>
      <c r="H368" s="33">
        <f>IFERROR(VLOOKUP($C368, 'All Indicators - Breakdown'!$C:$GQ, H$1, FALSE), " ")</f>
        <v>3</v>
      </c>
      <c r="I368" s="33">
        <f>IFERROR(VLOOKUP($C368, 'All Indicators - Breakdown'!$C:$GQ, I$1, FALSE), " ")</f>
        <v>3</v>
      </c>
      <c r="J368" s="33">
        <f>IFERROR(VLOOKUP($C368, 'All Indicators - Breakdown'!$C:$GQ, J$1, FALSE), " ")</f>
        <v>3</v>
      </c>
      <c r="K368" s="33">
        <f>IFERROR(VLOOKUP($C368, 'All Indicators - Breakdown'!$C:$GQ, K$1, FALSE), " ")</f>
        <v>1</v>
      </c>
      <c r="L368" s="33">
        <f>IFERROR(VLOOKUP($C368, 'All Indicators - Breakdown'!$C:$GQ, L$1, FALSE), " ")</f>
        <v>3</v>
      </c>
      <c r="M368" s="33">
        <f>IFERROR(VLOOKUP($C368, 'All Indicators - Breakdown'!$C:$GQ, M$1, FALSE), " ")</f>
        <v>2</v>
      </c>
      <c r="N368" s="33" t="str">
        <f>IFERROR(VLOOKUP($C368, 'All Indicators - Breakdown'!$C:$GQ, N$1, FALSE), " ")</f>
        <v>N/A</v>
      </c>
      <c r="O368" s="33">
        <f>IFERROR(VLOOKUP($C368, 'All Indicators - Breakdown'!$C:$GQ, O$1, FALSE), " ")</f>
        <v>1</v>
      </c>
      <c r="P368" s="33">
        <f>IFERROR(VLOOKUP($C368, 'All Indicators - Breakdown'!$C:$GQ, P$1, FALSE), " ")</f>
        <v>2</v>
      </c>
      <c r="Q368" s="33">
        <f>IFERROR(VLOOKUP($C368, 'All Indicators - Breakdown'!$C:$GQ, Q$1, FALSE), " ")</f>
        <v>1</v>
      </c>
      <c r="R368" s="33">
        <f>IFERROR(VLOOKUP($C368, 'All Indicators - Breakdown'!$C:$GQ, R$1, FALSE), " ")</f>
        <v>2</v>
      </c>
      <c r="S368" s="33">
        <f>IFERROR(VLOOKUP($C368, 'All Indicators - Breakdown'!$C:$GQ, S$1, FALSE), " ")</f>
        <v>2</v>
      </c>
      <c r="T368" s="33">
        <f>IFERROR(VLOOKUP($C368, 'All Indicators - Breakdown'!$C:$GQ, T$1, FALSE), " ")</f>
        <v>2</v>
      </c>
      <c r="U368" s="33">
        <f>IFERROR(VLOOKUP($C368, 'All Indicators - Breakdown'!$C:$GQ, U$1, FALSE), " ")</f>
        <v>3</v>
      </c>
      <c r="V368" s="33">
        <f>IFERROR(VLOOKUP($C368, 'All Indicators - Breakdown'!$C:$GQ, V$1, FALSE), " ")</f>
        <v>3</v>
      </c>
      <c r="W368" s="33">
        <f>IFERROR(VLOOKUP($C368, 'All Indicators - Breakdown'!$C:$GQ, W$1, FALSE), " ")</f>
        <v>4</v>
      </c>
      <c r="X368" s="33">
        <f>IFERROR(VLOOKUP($C368, 'All Indicators - Breakdown'!$C:$GQ, X$1, FALSE), " ")</f>
        <v>1</v>
      </c>
      <c r="Y368" s="33">
        <f>IFERROR(VLOOKUP($C368, 'All Indicators - Breakdown'!$C:$GQ, Y$1, FALSE), " ")</f>
        <v>1</v>
      </c>
      <c r="Z368" s="33">
        <f>IFERROR(VLOOKUP($C368, 'All Indicators - Breakdown'!$C:$GQ, Z$1, FALSE), " ")</f>
        <v>3</v>
      </c>
      <c r="AA368" s="33">
        <f>IFERROR(VLOOKUP($C368, 'All Indicators - Breakdown'!$C:$GQ, AA$1, FALSE), " ")</f>
        <v>2</v>
      </c>
      <c r="AB368" s="33">
        <f>IFERROR(VLOOKUP($C368, 'All Indicators - Breakdown'!$C:$GQ, AB$1, FALSE), " ")</f>
        <v>2</v>
      </c>
      <c r="AC368" s="33">
        <f>IFERROR(VLOOKUP($C368, 'All Indicators - Breakdown'!$C:$GQ, AC$1, FALSE), " ")</f>
        <v>3</v>
      </c>
      <c r="AD368" s="33">
        <f>IFERROR(VLOOKUP($C368, 'All Indicators - Breakdown'!$C:$GQ, AD$1, FALSE), " ")</f>
        <v>2</v>
      </c>
      <c r="AE368" s="33">
        <f>IFERROR(VLOOKUP($C368, 'All Indicators - Breakdown'!$C:$HE, AE$1, FALSE), " ")</f>
        <v>4</v>
      </c>
      <c r="AF368" s="33">
        <f>IFERROR(VLOOKUP($C368, 'All Indicators - Breakdown'!$C:$HE, AF$1, FALSE), " ")</f>
        <v>2</v>
      </c>
      <c r="AG368" s="33">
        <f>IFERROR(VLOOKUP($C368, 'All Indicators - Breakdown'!$C:$HE, AG$1, FALSE), " ")</f>
        <v>2</v>
      </c>
      <c r="AH368" s="33">
        <f>IFERROR(VLOOKUP($C368, 'All Indicators - Breakdown'!$C:$HE, AH$1, FALSE), " ")</f>
        <v>3</v>
      </c>
      <c r="AI368" s="33">
        <f>IFERROR(VLOOKUP($C368, 'All Indicators - Breakdown'!$C:$HE, AI$1, FALSE), " ")</f>
        <v>3</v>
      </c>
      <c r="AJ368" s="33">
        <f>IFERROR(VLOOKUP($C368, 'All Indicators - Breakdown'!$C:$HZ, AJ$1, FALSE), " ")</f>
        <v>5</v>
      </c>
      <c r="AK368" s="33">
        <f>IFERROR(VLOOKUP($C368, 'All Indicators - Breakdown'!$C:$HZ, AK$1, FALSE), " ")</f>
        <v>3</v>
      </c>
      <c r="AL368" s="33">
        <f>IFERROR(VLOOKUP($C368, 'All Indicators - Breakdown'!$C:$HZ, AL$1, FALSE), " ")</f>
        <v>1</v>
      </c>
      <c r="AM368" s="33">
        <f>IFERROR(VLOOKUP($C368, 'All Indicators - Breakdown'!$C:$IU, AM$1, FALSE), " ")</f>
        <v>1</v>
      </c>
      <c r="AN368" s="33">
        <f>IFERROR(VLOOKUP($C368, 'All Indicators - Breakdown'!$C:$IU, AN$1, FALSE), " ")</f>
        <v>1</v>
      </c>
      <c r="AO368" s="33">
        <f>IFERROR(VLOOKUP($C368, 'All Indicators - Breakdown'!$C:$IU, AO$1, FALSE), " ")</f>
        <v>1</v>
      </c>
      <c r="AP368">
        <f t="shared" si="63"/>
        <v>5</v>
      </c>
      <c r="AQ368">
        <f t="shared" si="63"/>
        <v>5</v>
      </c>
      <c r="AR368">
        <f t="shared" si="63"/>
        <v>4</v>
      </c>
      <c r="AS368">
        <f t="shared" si="63"/>
        <v>4</v>
      </c>
      <c r="AT368">
        <f t="shared" si="63"/>
        <v>4</v>
      </c>
      <c r="AU368">
        <f t="shared" si="63"/>
        <v>3</v>
      </c>
      <c r="AV368">
        <f t="shared" si="63"/>
        <v>3</v>
      </c>
      <c r="AW368">
        <f t="shared" si="63"/>
        <v>3</v>
      </c>
      <c r="AX368">
        <f t="shared" si="63"/>
        <v>3</v>
      </c>
      <c r="AY368">
        <f t="shared" si="63"/>
        <v>3</v>
      </c>
      <c r="AZ368">
        <f t="shared" si="63"/>
        <v>3</v>
      </c>
      <c r="BA368">
        <f t="shared" si="63"/>
        <v>3</v>
      </c>
      <c r="BB368">
        <f t="shared" si="63"/>
        <v>3</v>
      </c>
      <c r="BC368">
        <f t="shared" si="63"/>
        <v>3</v>
      </c>
      <c r="BD368">
        <f t="shared" si="63"/>
        <v>3</v>
      </c>
      <c r="BE368">
        <f t="shared" si="63"/>
        <v>3</v>
      </c>
      <c r="BF368">
        <f t="shared" si="62"/>
        <v>2</v>
      </c>
      <c r="BG368">
        <f t="shared" si="62"/>
        <v>2</v>
      </c>
      <c r="BH368">
        <f t="shared" si="62"/>
        <v>2</v>
      </c>
      <c r="BI368">
        <f t="shared" si="62"/>
        <v>2</v>
      </c>
      <c r="BJ368">
        <f t="shared" si="62"/>
        <v>2</v>
      </c>
      <c r="BK368">
        <f t="shared" si="62"/>
        <v>2</v>
      </c>
      <c r="BL368">
        <f t="shared" si="62"/>
        <v>2</v>
      </c>
      <c r="BM368">
        <f t="shared" si="62"/>
        <v>2</v>
      </c>
      <c r="BN368">
        <f t="shared" si="62"/>
        <v>2</v>
      </c>
      <c r="BO368">
        <f t="shared" si="62"/>
        <v>2</v>
      </c>
      <c r="BP368">
        <f t="shared" si="62"/>
        <v>1</v>
      </c>
      <c r="BQ368">
        <f t="shared" si="62"/>
        <v>1</v>
      </c>
      <c r="BR368">
        <f t="shared" si="62"/>
        <v>1</v>
      </c>
      <c r="BS368">
        <f t="shared" si="62"/>
        <v>1</v>
      </c>
      <c r="BT368">
        <f t="shared" si="62"/>
        <v>1</v>
      </c>
      <c r="BU368">
        <f t="shared" si="59"/>
        <v>1</v>
      </c>
      <c r="BV368">
        <f t="shared" si="59"/>
        <v>1</v>
      </c>
      <c r="BW368">
        <f t="shared" si="59"/>
        <v>1</v>
      </c>
      <c r="BX368">
        <f t="shared" si="59"/>
        <v>1</v>
      </c>
      <c r="BY368">
        <f t="shared" si="59"/>
        <v>0</v>
      </c>
    </row>
    <row r="369" spans="1:77" ht="16.3" thickTop="1" thickBot="1" x14ac:dyDescent="0.3">
      <c r="A369" s="16" t="s">
        <v>887</v>
      </c>
      <c r="B369" s="16" t="s">
        <v>894</v>
      </c>
      <c r="C369" s="16" t="s">
        <v>895</v>
      </c>
      <c r="D369" s="10">
        <f>VLOOKUP(C369, Overview!C$3:D$403, 2, FALSE)</f>
        <v>3</v>
      </c>
      <c r="E369" s="34">
        <f t="shared" si="56"/>
        <v>3.8</v>
      </c>
      <c r="F369" s="33">
        <f>IFERROR(VLOOKUP($C369, 'All Indicators - Breakdown'!$C:$GQ, F$1, FALSE), " ")</f>
        <v>5</v>
      </c>
      <c r="G369" s="33">
        <f>IFERROR(VLOOKUP($C369, 'All Indicators - Breakdown'!$C:$GQ, G$1, FALSE), " ")</f>
        <v>3</v>
      </c>
      <c r="H369" s="33">
        <f>IFERROR(VLOOKUP($C369, 'All Indicators - Breakdown'!$C:$GQ, H$1, FALSE), " ")</f>
        <v>4</v>
      </c>
      <c r="I369" s="33">
        <f>IFERROR(VLOOKUP($C369, 'All Indicators - Breakdown'!$C:$GQ, I$1, FALSE), " ")</f>
        <v>4</v>
      </c>
      <c r="J369" s="33">
        <f>IFERROR(VLOOKUP($C369, 'All Indicators - Breakdown'!$C:$GQ, J$1, FALSE), " ")</f>
        <v>3</v>
      </c>
      <c r="K369" s="33">
        <f>IFERROR(VLOOKUP($C369, 'All Indicators - Breakdown'!$C:$GQ, K$1, FALSE), " ")</f>
        <v>3</v>
      </c>
      <c r="L369" s="33">
        <f>IFERROR(VLOOKUP($C369, 'All Indicators - Breakdown'!$C:$GQ, L$1, FALSE), " ")</f>
        <v>3</v>
      </c>
      <c r="M369" s="33">
        <f>IFERROR(VLOOKUP($C369, 'All Indicators - Breakdown'!$C:$GQ, M$1, FALSE), " ")</f>
        <v>3</v>
      </c>
      <c r="N369" s="33" t="str">
        <f>IFERROR(VLOOKUP($C369, 'All Indicators - Breakdown'!$C:$GQ, N$1, FALSE), " ")</f>
        <v>N/A</v>
      </c>
      <c r="O369" s="33">
        <f>IFERROR(VLOOKUP($C369, 'All Indicators - Breakdown'!$C:$GQ, O$1, FALSE), " ")</f>
        <v>1</v>
      </c>
      <c r="P369" s="33">
        <f>IFERROR(VLOOKUP($C369, 'All Indicators - Breakdown'!$C:$GQ, P$1, FALSE), " ")</f>
        <v>2</v>
      </c>
      <c r="Q369" s="33">
        <f>IFERROR(VLOOKUP($C369, 'All Indicators - Breakdown'!$C:$GQ, Q$1, FALSE), " ")</f>
        <v>1</v>
      </c>
      <c r="R369" s="33">
        <f>IFERROR(VLOOKUP($C369, 'All Indicators - Breakdown'!$C:$GQ, R$1, FALSE), " ")</f>
        <v>1</v>
      </c>
      <c r="S369" s="33">
        <f>IFERROR(VLOOKUP($C369, 'All Indicators - Breakdown'!$C:$GQ, S$1, FALSE), " ")</f>
        <v>4</v>
      </c>
      <c r="T369" s="33">
        <f>IFERROR(VLOOKUP($C369, 'All Indicators - Breakdown'!$C:$GQ, T$1, FALSE), " ")</f>
        <v>3</v>
      </c>
      <c r="U369" s="33">
        <f>IFERROR(VLOOKUP($C369, 'All Indicators - Breakdown'!$C:$GQ, U$1, FALSE), " ")</f>
        <v>5</v>
      </c>
      <c r="V369" s="33">
        <f>IFERROR(VLOOKUP($C369, 'All Indicators - Breakdown'!$C:$GQ, V$1, FALSE), " ")</f>
        <v>1</v>
      </c>
      <c r="W369" s="33">
        <f>IFERROR(VLOOKUP($C369, 'All Indicators - Breakdown'!$C:$GQ, W$1, FALSE), " ")</f>
        <v>3</v>
      </c>
      <c r="X369" s="33">
        <f>IFERROR(VLOOKUP($C369, 'All Indicators - Breakdown'!$C:$GQ, X$1, FALSE), " ")</f>
        <v>1</v>
      </c>
      <c r="Y369" s="33">
        <f>IFERROR(VLOOKUP($C369, 'All Indicators - Breakdown'!$C:$GQ, Y$1, FALSE), " ")</f>
        <v>2</v>
      </c>
      <c r="Z369" s="33">
        <f>IFERROR(VLOOKUP($C369, 'All Indicators - Breakdown'!$C:$GQ, Z$1, FALSE), " ")</f>
        <v>3</v>
      </c>
      <c r="AA369" s="33">
        <f>IFERROR(VLOOKUP($C369, 'All Indicators - Breakdown'!$C:$GQ, AA$1, FALSE), " ")</f>
        <v>1</v>
      </c>
      <c r="AB369" s="33">
        <f>IFERROR(VLOOKUP($C369, 'All Indicators - Breakdown'!$C:$GQ, AB$1, FALSE), " ")</f>
        <v>3</v>
      </c>
      <c r="AC369" s="33">
        <f>IFERROR(VLOOKUP($C369, 'All Indicators - Breakdown'!$C:$GQ, AC$1, FALSE), " ")</f>
        <v>5</v>
      </c>
      <c r="AD369" s="33">
        <f>IFERROR(VLOOKUP($C369, 'All Indicators - Breakdown'!$C:$GQ, AD$1, FALSE), " ")</f>
        <v>1</v>
      </c>
      <c r="AE369" s="33">
        <f>IFERROR(VLOOKUP($C369, 'All Indicators - Breakdown'!$C:$HE, AE$1, FALSE), " ")</f>
        <v>1</v>
      </c>
      <c r="AF369" s="33">
        <f>IFERROR(VLOOKUP($C369, 'All Indicators - Breakdown'!$C:$HE, AF$1, FALSE), " ")</f>
        <v>2</v>
      </c>
      <c r="AG369" s="33">
        <f>IFERROR(VLOOKUP($C369, 'All Indicators - Breakdown'!$C:$HE, AG$1, FALSE), " ")</f>
        <v>4</v>
      </c>
      <c r="AH369" s="33">
        <f>IFERROR(VLOOKUP($C369, 'All Indicators - Breakdown'!$C:$HE, AH$1, FALSE), " ")</f>
        <v>3</v>
      </c>
      <c r="AI369" s="33">
        <f>IFERROR(VLOOKUP($C369, 'All Indicators - Breakdown'!$C:$HE, AI$1, FALSE), " ")</f>
        <v>3</v>
      </c>
      <c r="AJ369" s="33">
        <f>IFERROR(VLOOKUP($C369, 'All Indicators - Breakdown'!$C:$HZ, AJ$1, FALSE), " ")</f>
        <v>5</v>
      </c>
      <c r="AK369" s="33">
        <f>IFERROR(VLOOKUP($C369, 'All Indicators - Breakdown'!$C:$HZ, AK$1, FALSE), " ")</f>
        <v>4</v>
      </c>
      <c r="AL369" s="33">
        <f>IFERROR(VLOOKUP($C369, 'All Indicators - Breakdown'!$C:$HZ, AL$1, FALSE), " ")</f>
        <v>1</v>
      </c>
      <c r="AM369" s="33">
        <f>IFERROR(VLOOKUP($C369, 'All Indicators - Breakdown'!$C:$IU, AM$1, FALSE), " ")</f>
        <v>1</v>
      </c>
      <c r="AN369" s="33">
        <f>IFERROR(VLOOKUP($C369, 'All Indicators - Breakdown'!$C:$IU, AN$1, FALSE), " ")</f>
        <v>1</v>
      </c>
      <c r="AO369" s="33">
        <f>IFERROR(VLOOKUP($C369, 'All Indicators - Breakdown'!$C:$IU, AO$1, FALSE), " ")</f>
        <v>1</v>
      </c>
      <c r="AP369">
        <f t="shared" si="63"/>
        <v>5</v>
      </c>
      <c r="AQ369">
        <f t="shared" si="63"/>
        <v>5</v>
      </c>
      <c r="AR369">
        <f t="shared" si="63"/>
        <v>5</v>
      </c>
      <c r="AS369">
        <f t="shared" si="63"/>
        <v>5</v>
      </c>
      <c r="AT369">
        <f t="shared" si="63"/>
        <v>4</v>
      </c>
      <c r="AU369">
        <f t="shared" si="63"/>
        <v>4</v>
      </c>
      <c r="AV369">
        <f t="shared" si="63"/>
        <v>4</v>
      </c>
      <c r="AW369">
        <f t="shared" si="63"/>
        <v>4</v>
      </c>
      <c r="AX369">
        <f t="shared" si="63"/>
        <v>4</v>
      </c>
      <c r="AY369">
        <f t="shared" si="63"/>
        <v>3</v>
      </c>
      <c r="AZ369">
        <f t="shared" si="63"/>
        <v>3</v>
      </c>
      <c r="BA369">
        <f t="shared" si="63"/>
        <v>3</v>
      </c>
      <c r="BB369">
        <f t="shared" si="63"/>
        <v>3</v>
      </c>
      <c r="BC369">
        <f t="shared" si="63"/>
        <v>3</v>
      </c>
      <c r="BD369">
        <f t="shared" si="63"/>
        <v>3</v>
      </c>
      <c r="BE369">
        <f t="shared" si="63"/>
        <v>3</v>
      </c>
      <c r="BF369">
        <f t="shared" si="62"/>
        <v>3</v>
      </c>
      <c r="BG369">
        <f t="shared" si="62"/>
        <v>3</v>
      </c>
      <c r="BH369">
        <f t="shared" si="62"/>
        <v>3</v>
      </c>
      <c r="BI369">
        <f t="shared" si="62"/>
        <v>3</v>
      </c>
      <c r="BJ369">
        <f t="shared" si="62"/>
        <v>2</v>
      </c>
      <c r="BK369">
        <f t="shared" si="62"/>
        <v>2</v>
      </c>
      <c r="BL369">
        <f t="shared" si="62"/>
        <v>2</v>
      </c>
      <c r="BM369">
        <f t="shared" si="62"/>
        <v>1</v>
      </c>
      <c r="BN369">
        <f t="shared" si="62"/>
        <v>1</v>
      </c>
      <c r="BO369">
        <f t="shared" si="62"/>
        <v>1</v>
      </c>
      <c r="BP369">
        <f t="shared" si="62"/>
        <v>1</v>
      </c>
      <c r="BQ369">
        <f t="shared" si="62"/>
        <v>1</v>
      </c>
      <c r="BR369">
        <f t="shared" si="62"/>
        <v>1</v>
      </c>
      <c r="BS369">
        <f t="shared" si="62"/>
        <v>1</v>
      </c>
      <c r="BT369">
        <f t="shared" si="62"/>
        <v>1</v>
      </c>
      <c r="BU369">
        <f t="shared" si="59"/>
        <v>1</v>
      </c>
      <c r="BV369">
        <f t="shared" si="59"/>
        <v>1</v>
      </c>
      <c r="BW369">
        <f t="shared" si="59"/>
        <v>1</v>
      </c>
      <c r="BX369">
        <f t="shared" si="59"/>
        <v>1</v>
      </c>
      <c r="BY369">
        <f t="shared" si="59"/>
        <v>0</v>
      </c>
    </row>
    <row r="370" spans="1:77" ht="16.3" thickTop="1" thickBot="1" x14ac:dyDescent="0.3">
      <c r="A370" s="16" t="s">
        <v>887</v>
      </c>
      <c r="B370" s="16" t="s">
        <v>896</v>
      </c>
      <c r="C370" s="16" t="s">
        <v>897</v>
      </c>
      <c r="D370" s="10">
        <f>VLOOKUP(C370, Overview!C$3:D$403, 2, FALSE)</f>
        <v>3</v>
      </c>
      <c r="E370" s="34">
        <f t="shared" si="56"/>
        <v>3.5</v>
      </c>
      <c r="F370" s="33">
        <f>IFERROR(VLOOKUP($C370, 'All Indicators - Breakdown'!$C:$GQ, F$1, FALSE), " ")</f>
        <v>5</v>
      </c>
      <c r="G370" s="33">
        <f>IFERROR(VLOOKUP($C370, 'All Indicators - Breakdown'!$C:$GQ, G$1, FALSE), " ")</f>
        <v>1</v>
      </c>
      <c r="H370" s="33">
        <f>IFERROR(VLOOKUP($C370, 'All Indicators - Breakdown'!$C:$GQ, H$1, FALSE), " ")</f>
        <v>2</v>
      </c>
      <c r="I370" s="33">
        <f>IFERROR(VLOOKUP($C370, 'All Indicators - Breakdown'!$C:$GQ, I$1, FALSE), " ")</f>
        <v>1</v>
      </c>
      <c r="J370" s="33">
        <f>IFERROR(VLOOKUP($C370, 'All Indicators - Breakdown'!$C:$GQ, J$1, FALSE), " ")</f>
        <v>3</v>
      </c>
      <c r="K370" s="33">
        <f>IFERROR(VLOOKUP($C370, 'All Indicators - Breakdown'!$C:$GQ, K$1, FALSE), " ")</f>
        <v>1</v>
      </c>
      <c r="L370" s="33">
        <f>IFERROR(VLOOKUP($C370, 'All Indicators - Breakdown'!$C:$GQ, L$1, FALSE), " ")</f>
        <v>2</v>
      </c>
      <c r="M370" s="33">
        <f>IFERROR(VLOOKUP($C370, 'All Indicators - Breakdown'!$C:$GQ, M$1, FALSE), " ")</f>
        <v>3</v>
      </c>
      <c r="N370" s="33" t="str">
        <f>IFERROR(VLOOKUP($C370, 'All Indicators - Breakdown'!$C:$GQ, N$1, FALSE), " ")</f>
        <v>N/A</v>
      </c>
      <c r="O370" s="33">
        <f>IFERROR(VLOOKUP($C370, 'All Indicators - Breakdown'!$C:$GQ, O$1, FALSE), " ")</f>
        <v>2</v>
      </c>
      <c r="P370" s="33">
        <f>IFERROR(VLOOKUP($C370, 'All Indicators - Breakdown'!$C:$GQ, P$1, FALSE), " ")</f>
        <v>3</v>
      </c>
      <c r="Q370" s="33">
        <f>IFERROR(VLOOKUP($C370, 'All Indicators - Breakdown'!$C:$GQ, Q$1, FALSE), " ")</f>
        <v>1</v>
      </c>
      <c r="R370" s="33">
        <f>IFERROR(VLOOKUP($C370, 'All Indicators - Breakdown'!$C:$GQ, R$1, FALSE), " ")</f>
        <v>1</v>
      </c>
      <c r="S370" s="33">
        <f>IFERROR(VLOOKUP($C370, 'All Indicators - Breakdown'!$C:$GQ, S$1, FALSE), " ")</f>
        <v>2</v>
      </c>
      <c r="T370" s="33">
        <f>IFERROR(VLOOKUP($C370, 'All Indicators - Breakdown'!$C:$GQ, T$1, FALSE), " ")</f>
        <v>1</v>
      </c>
      <c r="U370" s="33">
        <f>IFERROR(VLOOKUP($C370, 'All Indicators - Breakdown'!$C:$GQ, U$1, FALSE), " ")</f>
        <v>5</v>
      </c>
      <c r="V370" s="33">
        <f>IFERROR(VLOOKUP($C370, 'All Indicators - Breakdown'!$C:$GQ, V$1, FALSE), " ")</f>
        <v>1</v>
      </c>
      <c r="W370" s="33">
        <f>IFERROR(VLOOKUP($C370, 'All Indicators - Breakdown'!$C:$GQ, W$1, FALSE), " ")</f>
        <v>4</v>
      </c>
      <c r="X370" s="33">
        <f>IFERROR(VLOOKUP($C370, 'All Indicators - Breakdown'!$C:$GQ, X$1, FALSE), " ")</f>
        <v>1</v>
      </c>
      <c r="Y370" s="33">
        <f>IFERROR(VLOOKUP($C370, 'All Indicators - Breakdown'!$C:$GQ, Y$1, FALSE), " ")</f>
        <v>1</v>
      </c>
      <c r="Z370" s="33">
        <f>IFERROR(VLOOKUP($C370, 'All Indicators - Breakdown'!$C:$GQ, Z$1, FALSE), " ")</f>
        <v>3</v>
      </c>
      <c r="AA370" s="33">
        <f>IFERROR(VLOOKUP($C370, 'All Indicators - Breakdown'!$C:$GQ, AA$1, FALSE), " ")</f>
        <v>1</v>
      </c>
      <c r="AB370" s="33">
        <f>IFERROR(VLOOKUP($C370, 'All Indicators - Breakdown'!$C:$GQ, AB$1, FALSE), " ")</f>
        <v>2</v>
      </c>
      <c r="AC370" s="33">
        <f>IFERROR(VLOOKUP($C370, 'All Indicators - Breakdown'!$C:$GQ, AC$1, FALSE), " ")</f>
        <v>5</v>
      </c>
      <c r="AD370" s="33">
        <f>IFERROR(VLOOKUP($C370, 'All Indicators - Breakdown'!$C:$GQ, AD$1, FALSE), " ")</f>
        <v>1</v>
      </c>
      <c r="AE370" s="33">
        <f>IFERROR(VLOOKUP($C370, 'All Indicators - Breakdown'!$C:$HE, AE$1, FALSE), " ")</f>
        <v>3</v>
      </c>
      <c r="AF370" s="33">
        <f>IFERROR(VLOOKUP($C370, 'All Indicators - Breakdown'!$C:$HE, AF$1, FALSE), " ")</f>
        <v>2</v>
      </c>
      <c r="AG370" s="33">
        <f>IFERROR(VLOOKUP($C370, 'All Indicators - Breakdown'!$C:$HE, AG$1, FALSE), " ")</f>
        <v>4</v>
      </c>
      <c r="AH370" s="33">
        <f>IFERROR(VLOOKUP($C370, 'All Indicators - Breakdown'!$C:$HE, AH$1, FALSE), " ")</f>
        <v>3</v>
      </c>
      <c r="AI370" s="33">
        <f>IFERROR(VLOOKUP($C370, 'All Indicators - Breakdown'!$C:$HE, AI$1, FALSE), " ")</f>
        <v>3</v>
      </c>
      <c r="AJ370" s="33">
        <f>IFERROR(VLOOKUP($C370, 'All Indicators - Breakdown'!$C:$HZ, AJ$1, FALSE), " ")</f>
        <v>5</v>
      </c>
      <c r="AK370" s="33">
        <f>IFERROR(VLOOKUP($C370, 'All Indicators - Breakdown'!$C:$HZ, AK$1, FALSE), " ")</f>
        <v>3</v>
      </c>
      <c r="AL370" s="33">
        <f>IFERROR(VLOOKUP($C370, 'All Indicators - Breakdown'!$C:$HZ, AL$1, FALSE), " ")</f>
        <v>2</v>
      </c>
      <c r="AM370" s="33">
        <f>IFERROR(VLOOKUP($C370, 'All Indicators - Breakdown'!$C:$IU, AM$1, FALSE), " ")</f>
        <v>3</v>
      </c>
      <c r="AN370" s="33">
        <f>IFERROR(VLOOKUP($C370, 'All Indicators - Breakdown'!$C:$IU, AN$1, FALSE), " ")</f>
        <v>1</v>
      </c>
      <c r="AO370" s="33">
        <f>IFERROR(VLOOKUP($C370, 'All Indicators - Breakdown'!$C:$IU, AO$1, FALSE), " ")</f>
        <v>1</v>
      </c>
      <c r="AP370">
        <f t="shared" si="63"/>
        <v>5</v>
      </c>
      <c r="AQ370">
        <f t="shared" si="63"/>
        <v>5</v>
      </c>
      <c r="AR370">
        <f t="shared" si="63"/>
        <v>5</v>
      </c>
      <c r="AS370">
        <f t="shared" si="63"/>
        <v>5</v>
      </c>
      <c r="AT370">
        <f t="shared" si="63"/>
        <v>4</v>
      </c>
      <c r="AU370">
        <f t="shared" si="63"/>
        <v>4</v>
      </c>
      <c r="AV370">
        <f t="shared" si="63"/>
        <v>3</v>
      </c>
      <c r="AW370">
        <f t="shared" si="63"/>
        <v>3</v>
      </c>
      <c r="AX370">
        <f t="shared" si="63"/>
        <v>3</v>
      </c>
      <c r="AY370">
        <f t="shared" si="63"/>
        <v>3</v>
      </c>
      <c r="AZ370">
        <f t="shared" si="63"/>
        <v>3</v>
      </c>
      <c r="BA370">
        <f t="shared" si="63"/>
        <v>3</v>
      </c>
      <c r="BB370">
        <f t="shared" si="63"/>
        <v>3</v>
      </c>
      <c r="BC370">
        <f t="shared" si="63"/>
        <v>3</v>
      </c>
      <c r="BD370">
        <f t="shared" si="63"/>
        <v>3</v>
      </c>
      <c r="BE370">
        <f t="shared" si="63"/>
        <v>2</v>
      </c>
      <c r="BF370">
        <f t="shared" si="62"/>
        <v>2</v>
      </c>
      <c r="BG370">
        <f t="shared" si="62"/>
        <v>2</v>
      </c>
      <c r="BH370">
        <f t="shared" si="62"/>
        <v>2</v>
      </c>
      <c r="BI370">
        <f t="shared" si="62"/>
        <v>2</v>
      </c>
      <c r="BJ370">
        <f t="shared" si="62"/>
        <v>2</v>
      </c>
      <c r="BK370">
        <f t="shared" si="62"/>
        <v>2</v>
      </c>
      <c r="BL370">
        <f t="shared" si="62"/>
        <v>1</v>
      </c>
      <c r="BM370">
        <f t="shared" si="62"/>
        <v>1</v>
      </c>
      <c r="BN370">
        <f t="shared" si="62"/>
        <v>1</v>
      </c>
      <c r="BO370">
        <f t="shared" si="62"/>
        <v>1</v>
      </c>
      <c r="BP370">
        <f t="shared" si="62"/>
        <v>1</v>
      </c>
      <c r="BQ370">
        <f t="shared" si="62"/>
        <v>1</v>
      </c>
      <c r="BR370">
        <f t="shared" si="62"/>
        <v>1</v>
      </c>
      <c r="BS370">
        <f t="shared" si="62"/>
        <v>1</v>
      </c>
      <c r="BT370">
        <f t="shared" si="62"/>
        <v>1</v>
      </c>
      <c r="BU370">
        <f t="shared" si="59"/>
        <v>1</v>
      </c>
      <c r="BV370">
        <f t="shared" si="59"/>
        <v>1</v>
      </c>
      <c r="BW370">
        <f t="shared" si="59"/>
        <v>1</v>
      </c>
      <c r="BX370">
        <f t="shared" si="59"/>
        <v>1</v>
      </c>
      <c r="BY370">
        <f t="shared" si="59"/>
        <v>0</v>
      </c>
    </row>
    <row r="371" spans="1:77" ht="16.3" thickTop="1" thickBot="1" x14ac:dyDescent="0.3">
      <c r="A371" s="16" t="s">
        <v>887</v>
      </c>
      <c r="B371" s="16" t="s">
        <v>898</v>
      </c>
      <c r="C371" s="16" t="s">
        <v>899</v>
      </c>
      <c r="D371" s="10">
        <f>VLOOKUP(C371, Overview!C$3:D$403, 2, FALSE)</f>
        <v>3</v>
      </c>
      <c r="E371" s="34">
        <f t="shared" si="56"/>
        <v>3.8</v>
      </c>
      <c r="F371" s="33">
        <f>IFERROR(VLOOKUP($C371, 'All Indicators - Breakdown'!$C:$GQ, F$1, FALSE), " ")</f>
        <v>4</v>
      </c>
      <c r="G371" s="33">
        <f>IFERROR(VLOOKUP($C371, 'All Indicators - Breakdown'!$C:$GQ, G$1, FALSE), " ")</f>
        <v>5</v>
      </c>
      <c r="H371" s="33">
        <f>IFERROR(VLOOKUP($C371, 'All Indicators - Breakdown'!$C:$GQ, H$1, FALSE), " ")</f>
        <v>4</v>
      </c>
      <c r="I371" s="33">
        <f>IFERROR(VLOOKUP($C371, 'All Indicators - Breakdown'!$C:$GQ, I$1, FALSE), " ")</f>
        <v>3</v>
      </c>
      <c r="J371" s="33">
        <f>IFERROR(VLOOKUP($C371, 'All Indicators - Breakdown'!$C:$GQ, J$1, FALSE), " ")</f>
        <v>3</v>
      </c>
      <c r="K371" s="33">
        <f>IFERROR(VLOOKUP($C371, 'All Indicators - Breakdown'!$C:$GQ, K$1, FALSE), " ")</f>
        <v>2</v>
      </c>
      <c r="L371" s="33">
        <f>IFERROR(VLOOKUP($C371, 'All Indicators - Breakdown'!$C:$GQ, L$1, FALSE), " ")</f>
        <v>3</v>
      </c>
      <c r="M371" s="33">
        <f>IFERROR(VLOOKUP($C371, 'All Indicators - Breakdown'!$C:$GQ, M$1, FALSE), " ")</f>
        <v>3</v>
      </c>
      <c r="N371" s="33" t="str">
        <f>IFERROR(VLOOKUP($C371, 'All Indicators - Breakdown'!$C:$GQ, N$1, FALSE), " ")</f>
        <v>N/A</v>
      </c>
      <c r="O371" s="33">
        <f>IFERROR(VLOOKUP($C371, 'All Indicators - Breakdown'!$C:$GQ, O$1, FALSE), " ")</f>
        <v>3</v>
      </c>
      <c r="P371" s="33">
        <f>IFERROR(VLOOKUP($C371, 'All Indicators - Breakdown'!$C:$GQ, P$1, FALSE), " ")</f>
        <v>2</v>
      </c>
      <c r="Q371" s="33">
        <f>IFERROR(VLOOKUP($C371, 'All Indicators - Breakdown'!$C:$GQ, Q$1, FALSE), " ")</f>
        <v>2</v>
      </c>
      <c r="R371" s="33">
        <f>IFERROR(VLOOKUP($C371, 'All Indicators - Breakdown'!$C:$GQ, R$1, FALSE), " ")</f>
        <v>1</v>
      </c>
      <c r="S371" s="33">
        <f>IFERROR(VLOOKUP($C371, 'All Indicators - Breakdown'!$C:$GQ, S$1, FALSE), " ")</f>
        <v>1</v>
      </c>
      <c r="T371" s="33">
        <f>IFERROR(VLOOKUP($C371, 'All Indicators - Breakdown'!$C:$GQ, T$1, FALSE), " ")</f>
        <v>3</v>
      </c>
      <c r="U371" s="33">
        <f>IFERROR(VLOOKUP($C371, 'All Indicators - Breakdown'!$C:$GQ, U$1, FALSE), " ")</f>
        <v>5</v>
      </c>
      <c r="V371" s="33">
        <f>IFERROR(VLOOKUP($C371, 'All Indicators - Breakdown'!$C:$GQ, V$1, FALSE), " ")</f>
        <v>4</v>
      </c>
      <c r="W371" s="33">
        <f>IFERROR(VLOOKUP($C371, 'All Indicators - Breakdown'!$C:$GQ, W$1, FALSE), " ")</f>
        <v>4</v>
      </c>
      <c r="X371" s="33">
        <f>IFERROR(VLOOKUP($C371, 'All Indicators - Breakdown'!$C:$GQ, X$1, FALSE), " ")</f>
        <v>1</v>
      </c>
      <c r="Y371" s="33">
        <f>IFERROR(VLOOKUP($C371, 'All Indicators - Breakdown'!$C:$GQ, Y$1, FALSE), " ")</f>
        <v>1</v>
      </c>
      <c r="Z371" s="33">
        <f>IFERROR(VLOOKUP($C371, 'All Indicators - Breakdown'!$C:$GQ, Z$1, FALSE), " ")</f>
        <v>1</v>
      </c>
      <c r="AA371" s="33">
        <f>IFERROR(VLOOKUP($C371, 'All Indicators - Breakdown'!$C:$GQ, AA$1, FALSE), " ")</f>
        <v>1</v>
      </c>
      <c r="AB371" s="33">
        <f>IFERROR(VLOOKUP($C371, 'All Indicators - Breakdown'!$C:$GQ, AB$1, FALSE), " ")</f>
        <v>3</v>
      </c>
      <c r="AC371" s="33">
        <f>IFERROR(VLOOKUP($C371, 'All Indicators - Breakdown'!$C:$GQ, AC$1, FALSE), " ")</f>
        <v>5</v>
      </c>
      <c r="AD371" s="33">
        <f>IFERROR(VLOOKUP($C371, 'All Indicators - Breakdown'!$C:$GQ, AD$1, FALSE), " ")</f>
        <v>2</v>
      </c>
      <c r="AE371" s="33">
        <f>IFERROR(VLOOKUP($C371, 'All Indicators - Breakdown'!$C:$HE, AE$1, FALSE), " ")</f>
        <v>3</v>
      </c>
      <c r="AF371" s="33">
        <f>IFERROR(VLOOKUP($C371, 'All Indicators - Breakdown'!$C:$HE, AF$1, FALSE), " ")</f>
        <v>2</v>
      </c>
      <c r="AG371" s="33">
        <f>IFERROR(VLOOKUP($C371, 'All Indicators - Breakdown'!$C:$HE, AG$1, FALSE), " ")</f>
        <v>4</v>
      </c>
      <c r="AH371" s="33">
        <f>IFERROR(VLOOKUP($C371, 'All Indicators - Breakdown'!$C:$HE, AH$1, FALSE), " ")</f>
        <v>3</v>
      </c>
      <c r="AI371" s="33">
        <f>IFERROR(VLOOKUP($C371, 'All Indicators - Breakdown'!$C:$HE, AI$1, FALSE), " ")</f>
        <v>3</v>
      </c>
      <c r="AJ371" s="33">
        <f>IFERROR(VLOOKUP($C371, 'All Indicators - Breakdown'!$C:$HZ, AJ$1, FALSE), " ")</f>
        <v>5</v>
      </c>
      <c r="AK371" s="33">
        <f>IFERROR(VLOOKUP($C371, 'All Indicators - Breakdown'!$C:$HZ, AK$1, FALSE), " ")</f>
        <v>3</v>
      </c>
      <c r="AL371" s="33">
        <f>IFERROR(VLOOKUP($C371, 'All Indicators - Breakdown'!$C:$HZ, AL$1, FALSE), " ")</f>
        <v>1</v>
      </c>
      <c r="AM371" s="33">
        <f>IFERROR(VLOOKUP($C371, 'All Indicators - Breakdown'!$C:$IU, AM$1, FALSE), " ")</f>
        <v>1</v>
      </c>
      <c r="AN371" s="33">
        <f>IFERROR(VLOOKUP($C371, 'All Indicators - Breakdown'!$C:$IU, AN$1, FALSE), " ")</f>
        <v>1</v>
      </c>
      <c r="AO371" s="33">
        <f>IFERROR(VLOOKUP($C371, 'All Indicators - Breakdown'!$C:$IU, AO$1, FALSE), " ")</f>
        <v>1</v>
      </c>
      <c r="AP371">
        <f t="shared" si="63"/>
        <v>5</v>
      </c>
      <c r="AQ371">
        <f t="shared" si="63"/>
        <v>5</v>
      </c>
      <c r="AR371">
        <f t="shared" si="63"/>
        <v>5</v>
      </c>
      <c r="AS371">
        <f t="shared" si="63"/>
        <v>5</v>
      </c>
      <c r="AT371">
        <f t="shared" si="63"/>
        <v>4</v>
      </c>
      <c r="AU371">
        <f t="shared" si="63"/>
        <v>4</v>
      </c>
      <c r="AV371">
        <f t="shared" si="63"/>
        <v>4</v>
      </c>
      <c r="AW371">
        <f t="shared" si="63"/>
        <v>4</v>
      </c>
      <c r="AX371">
        <f t="shared" si="63"/>
        <v>4</v>
      </c>
      <c r="AY371">
        <f t="shared" si="63"/>
        <v>3</v>
      </c>
      <c r="AZ371">
        <f t="shared" si="63"/>
        <v>3</v>
      </c>
      <c r="BA371">
        <f t="shared" si="63"/>
        <v>3</v>
      </c>
      <c r="BB371">
        <f t="shared" si="63"/>
        <v>3</v>
      </c>
      <c r="BC371">
        <f t="shared" si="63"/>
        <v>3</v>
      </c>
      <c r="BD371">
        <f t="shared" si="63"/>
        <v>3</v>
      </c>
      <c r="BE371">
        <f t="shared" si="63"/>
        <v>3</v>
      </c>
      <c r="BF371">
        <f t="shared" si="62"/>
        <v>3</v>
      </c>
      <c r="BG371">
        <f t="shared" si="62"/>
        <v>3</v>
      </c>
      <c r="BH371">
        <f t="shared" si="62"/>
        <v>3</v>
      </c>
      <c r="BI371">
        <f t="shared" si="62"/>
        <v>3</v>
      </c>
      <c r="BJ371">
        <f t="shared" si="62"/>
        <v>2</v>
      </c>
      <c r="BK371">
        <f t="shared" si="62"/>
        <v>2</v>
      </c>
      <c r="BL371">
        <f t="shared" si="62"/>
        <v>2</v>
      </c>
      <c r="BM371">
        <f t="shared" si="62"/>
        <v>2</v>
      </c>
      <c r="BN371">
        <f t="shared" si="62"/>
        <v>2</v>
      </c>
      <c r="BO371">
        <f t="shared" si="62"/>
        <v>1</v>
      </c>
      <c r="BP371">
        <f t="shared" si="62"/>
        <v>1</v>
      </c>
      <c r="BQ371">
        <f t="shared" si="62"/>
        <v>1</v>
      </c>
      <c r="BR371">
        <f t="shared" si="62"/>
        <v>1</v>
      </c>
      <c r="BS371">
        <f t="shared" si="62"/>
        <v>1</v>
      </c>
      <c r="BT371">
        <f t="shared" si="62"/>
        <v>1</v>
      </c>
      <c r="BU371">
        <f t="shared" si="59"/>
        <v>1</v>
      </c>
      <c r="BV371">
        <f t="shared" si="59"/>
        <v>1</v>
      </c>
      <c r="BW371">
        <f t="shared" si="59"/>
        <v>1</v>
      </c>
      <c r="BX371">
        <f t="shared" si="59"/>
        <v>1</v>
      </c>
      <c r="BY371">
        <f t="shared" si="59"/>
        <v>0</v>
      </c>
    </row>
    <row r="372" spans="1:77" ht="16.3" thickTop="1" thickBot="1" x14ac:dyDescent="0.3">
      <c r="A372" s="16" t="s">
        <v>887</v>
      </c>
      <c r="B372" s="16" t="s">
        <v>900</v>
      </c>
      <c r="C372" s="16" t="s">
        <v>901</v>
      </c>
      <c r="D372" s="10">
        <f>VLOOKUP(C372, Overview!C$3:D$403, 2, FALSE)</f>
        <v>3</v>
      </c>
      <c r="E372" s="34">
        <f t="shared" si="56"/>
        <v>3.6</v>
      </c>
      <c r="F372" s="33">
        <f>IFERROR(VLOOKUP($C372, 'All Indicators - Breakdown'!$C:$GQ, F$1, FALSE), " ")</f>
        <v>5</v>
      </c>
      <c r="G372" s="33">
        <f>IFERROR(VLOOKUP($C372, 'All Indicators - Breakdown'!$C:$GQ, G$1, FALSE), " ")</f>
        <v>1</v>
      </c>
      <c r="H372" s="33">
        <f>IFERROR(VLOOKUP($C372, 'All Indicators - Breakdown'!$C:$GQ, H$1, FALSE), " ")</f>
        <v>2</v>
      </c>
      <c r="I372" s="33">
        <f>IFERROR(VLOOKUP($C372, 'All Indicators - Breakdown'!$C:$GQ, I$1, FALSE), " ")</f>
        <v>1</v>
      </c>
      <c r="J372" s="33">
        <f>IFERROR(VLOOKUP($C372, 'All Indicators - Breakdown'!$C:$GQ, J$1, FALSE), " ")</f>
        <v>3</v>
      </c>
      <c r="K372" s="33">
        <f>IFERROR(VLOOKUP($C372, 'All Indicators - Breakdown'!$C:$GQ, K$1, FALSE), " ")</f>
        <v>2</v>
      </c>
      <c r="L372" s="33">
        <f>IFERROR(VLOOKUP($C372, 'All Indicators - Breakdown'!$C:$GQ, L$1, FALSE), " ")</f>
        <v>3</v>
      </c>
      <c r="M372" s="33">
        <f>IFERROR(VLOOKUP($C372, 'All Indicators - Breakdown'!$C:$GQ, M$1, FALSE), " ")</f>
        <v>3</v>
      </c>
      <c r="N372" s="33" t="str">
        <f>IFERROR(VLOOKUP($C372, 'All Indicators - Breakdown'!$C:$GQ, N$1, FALSE), " ")</f>
        <v>N/A</v>
      </c>
      <c r="O372" s="33">
        <f>IFERROR(VLOOKUP($C372, 'All Indicators - Breakdown'!$C:$GQ, O$1, FALSE), " ")</f>
        <v>2</v>
      </c>
      <c r="P372" s="33">
        <f>IFERROR(VLOOKUP($C372, 'All Indicators - Breakdown'!$C:$GQ, P$1, FALSE), " ")</f>
        <v>2</v>
      </c>
      <c r="Q372" s="33">
        <f>IFERROR(VLOOKUP($C372, 'All Indicators - Breakdown'!$C:$GQ, Q$1, FALSE), " ")</f>
        <v>1</v>
      </c>
      <c r="R372" s="33">
        <f>IFERROR(VLOOKUP($C372, 'All Indicators - Breakdown'!$C:$GQ, R$1, FALSE), " ")</f>
        <v>1</v>
      </c>
      <c r="S372" s="33">
        <f>IFERROR(VLOOKUP($C372, 'All Indicators - Breakdown'!$C:$GQ, S$1, FALSE), " ")</f>
        <v>3</v>
      </c>
      <c r="T372" s="33">
        <f>IFERROR(VLOOKUP($C372, 'All Indicators - Breakdown'!$C:$GQ, T$1, FALSE), " ")</f>
        <v>1</v>
      </c>
      <c r="U372" s="33">
        <f>IFERROR(VLOOKUP($C372, 'All Indicators - Breakdown'!$C:$GQ, U$1, FALSE), " ")</f>
        <v>3</v>
      </c>
      <c r="V372" s="33">
        <f>IFERROR(VLOOKUP($C372, 'All Indicators - Breakdown'!$C:$GQ, V$1, FALSE), " ")</f>
        <v>1</v>
      </c>
      <c r="W372" s="33">
        <f>IFERROR(VLOOKUP($C372, 'All Indicators - Breakdown'!$C:$GQ, W$1, FALSE), " ")</f>
        <v>4</v>
      </c>
      <c r="X372" s="33">
        <f>IFERROR(VLOOKUP($C372, 'All Indicators - Breakdown'!$C:$GQ, X$1, FALSE), " ")</f>
        <v>1</v>
      </c>
      <c r="Y372" s="33">
        <f>IFERROR(VLOOKUP($C372, 'All Indicators - Breakdown'!$C:$GQ, Y$1, FALSE), " ")</f>
        <v>5</v>
      </c>
      <c r="Z372" s="33">
        <f>IFERROR(VLOOKUP($C372, 'All Indicators - Breakdown'!$C:$GQ, Z$1, FALSE), " ")</f>
        <v>3</v>
      </c>
      <c r="AA372" s="33">
        <f>IFERROR(VLOOKUP($C372, 'All Indicators - Breakdown'!$C:$GQ, AA$1, FALSE), " ")</f>
        <v>1</v>
      </c>
      <c r="AB372" s="33">
        <f>IFERROR(VLOOKUP($C372, 'All Indicators - Breakdown'!$C:$GQ, AB$1, FALSE), " ")</f>
        <v>2</v>
      </c>
      <c r="AC372" s="33">
        <f>IFERROR(VLOOKUP($C372, 'All Indicators - Breakdown'!$C:$GQ, AC$1, FALSE), " ")</f>
        <v>5</v>
      </c>
      <c r="AD372" s="33">
        <f>IFERROR(VLOOKUP($C372, 'All Indicators - Breakdown'!$C:$GQ, AD$1, FALSE), " ")</f>
        <v>1</v>
      </c>
      <c r="AE372" s="33">
        <f>IFERROR(VLOOKUP($C372, 'All Indicators - Breakdown'!$C:$HE, AE$1, FALSE), " ")</f>
        <v>3</v>
      </c>
      <c r="AF372" s="33">
        <f>IFERROR(VLOOKUP($C372, 'All Indicators - Breakdown'!$C:$HE, AF$1, FALSE), " ")</f>
        <v>2</v>
      </c>
      <c r="AG372" s="33">
        <f>IFERROR(VLOOKUP($C372, 'All Indicators - Breakdown'!$C:$HE, AG$1, FALSE), " ")</f>
        <v>4</v>
      </c>
      <c r="AH372" s="33">
        <f>IFERROR(VLOOKUP($C372, 'All Indicators - Breakdown'!$C:$HE, AH$1, FALSE), " ")</f>
        <v>3</v>
      </c>
      <c r="AI372" s="33">
        <f>IFERROR(VLOOKUP($C372, 'All Indicators - Breakdown'!$C:$HE, AI$1, FALSE), " ")</f>
        <v>3</v>
      </c>
      <c r="AJ372" s="33">
        <f>IFERROR(VLOOKUP($C372, 'All Indicators - Breakdown'!$C:$HZ, AJ$1, FALSE), " ")</f>
        <v>5</v>
      </c>
      <c r="AK372" s="33">
        <f>IFERROR(VLOOKUP($C372, 'All Indicators - Breakdown'!$C:$HZ, AK$1, FALSE), " ")</f>
        <v>4</v>
      </c>
      <c r="AL372" s="33">
        <f>IFERROR(VLOOKUP($C372, 'All Indicators - Breakdown'!$C:$HZ, AL$1, FALSE), " ")</f>
        <v>1</v>
      </c>
      <c r="AM372" s="33">
        <f>IFERROR(VLOOKUP($C372, 'All Indicators - Breakdown'!$C:$IU, AM$1, FALSE), " ")</f>
        <v>1</v>
      </c>
      <c r="AN372" s="33">
        <f>IFERROR(VLOOKUP($C372, 'All Indicators - Breakdown'!$C:$IU, AN$1, FALSE), " ")</f>
        <v>1</v>
      </c>
      <c r="AO372" s="33">
        <f>IFERROR(VLOOKUP($C372, 'All Indicators - Breakdown'!$C:$IU, AO$1, FALSE), " ")</f>
        <v>1</v>
      </c>
      <c r="AP372">
        <f t="shared" si="63"/>
        <v>5</v>
      </c>
      <c r="AQ372">
        <f t="shared" si="63"/>
        <v>5</v>
      </c>
      <c r="AR372">
        <f t="shared" si="63"/>
        <v>5</v>
      </c>
      <c r="AS372">
        <f t="shared" si="63"/>
        <v>5</v>
      </c>
      <c r="AT372">
        <f t="shared" si="63"/>
        <v>4</v>
      </c>
      <c r="AU372">
        <f t="shared" si="63"/>
        <v>4</v>
      </c>
      <c r="AV372">
        <f t="shared" si="63"/>
        <v>4</v>
      </c>
      <c r="AW372">
        <f t="shared" si="63"/>
        <v>3</v>
      </c>
      <c r="AX372">
        <f t="shared" si="63"/>
        <v>3</v>
      </c>
      <c r="AY372">
        <f t="shared" si="63"/>
        <v>3</v>
      </c>
      <c r="AZ372">
        <f t="shared" si="63"/>
        <v>3</v>
      </c>
      <c r="BA372">
        <f t="shared" si="63"/>
        <v>3</v>
      </c>
      <c r="BB372">
        <f t="shared" si="63"/>
        <v>3</v>
      </c>
      <c r="BC372">
        <f t="shared" si="63"/>
        <v>3</v>
      </c>
      <c r="BD372">
        <f t="shared" si="63"/>
        <v>3</v>
      </c>
      <c r="BE372">
        <f t="shared" si="63"/>
        <v>3</v>
      </c>
      <c r="BF372">
        <f t="shared" si="62"/>
        <v>2</v>
      </c>
      <c r="BG372">
        <f t="shared" si="62"/>
        <v>2</v>
      </c>
      <c r="BH372">
        <f t="shared" si="62"/>
        <v>2</v>
      </c>
      <c r="BI372">
        <f t="shared" si="62"/>
        <v>2</v>
      </c>
      <c r="BJ372">
        <f t="shared" si="62"/>
        <v>2</v>
      </c>
      <c r="BK372">
        <f t="shared" si="62"/>
        <v>2</v>
      </c>
      <c r="BL372">
        <f t="shared" si="62"/>
        <v>1</v>
      </c>
      <c r="BM372">
        <f t="shared" si="62"/>
        <v>1</v>
      </c>
      <c r="BN372">
        <f t="shared" si="62"/>
        <v>1</v>
      </c>
      <c r="BO372">
        <f t="shared" si="62"/>
        <v>1</v>
      </c>
      <c r="BP372">
        <f t="shared" si="62"/>
        <v>1</v>
      </c>
      <c r="BQ372">
        <f t="shared" si="62"/>
        <v>1</v>
      </c>
      <c r="BR372">
        <f t="shared" si="62"/>
        <v>1</v>
      </c>
      <c r="BS372">
        <f t="shared" si="62"/>
        <v>1</v>
      </c>
      <c r="BT372">
        <f t="shared" si="62"/>
        <v>1</v>
      </c>
      <c r="BU372">
        <f t="shared" si="59"/>
        <v>1</v>
      </c>
      <c r="BV372">
        <f t="shared" si="59"/>
        <v>1</v>
      </c>
      <c r="BW372">
        <f t="shared" si="59"/>
        <v>1</v>
      </c>
      <c r="BX372">
        <f t="shared" si="59"/>
        <v>1</v>
      </c>
      <c r="BY372">
        <f t="shared" si="59"/>
        <v>0</v>
      </c>
    </row>
    <row r="373" spans="1:77" ht="16.3" thickTop="1" thickBot="1" x14ac:dyDescent="0.3">
      <c r="A373" s="16" t="s">
        <v>902</v>
      </c>
      <c r="B373" s="16" t="s">
        <v>902</v>
      </c>
      <c r="C373" s="16" t="s">
        <v>903</v>
      </c>
      <c r="D373" s="10">
        <f>VLOOKUP(C373, Overview!C$3:D$403, 2, FALSE)</f>
        <v>2</v>
      </c>
      <c r="E373" s="34">
        <f t="shared" si="56"/>
        <v>2.5</v>
      </c>
      <c r="F373" s="33">
        <f>IFERROR(VLOOKUP($C373, 'All Indicators - Breakdown'!$C:$GQ, F$1, FALSE), " ")</f>
        <v>1</v>
      </c>
      <c r="G373" s="33">
        <f>IFERROR(VLOOKUP($C373, 'All Indicators - Breakdown'!$C:$GQ, G$1, FALSE), " ")</f>
        <v>3</v>
      </c>
      <c r="H373" s="33">
        <f>IFERROR(VLOOKUP($C373, 'All Indicators - Breakdown'!$C:$GQ, H$1, FALSE), " ")</f>
        <v>3</v>
      </c>
      <c r="I373" s="33">
        <f>IFERROR(VLOOKUP($C373, 'All Indicators - Breakdown'!$C:$GQ, I$1, FALSE), " ")</f>
        <v>3</v>
      </c>
      <c r="J373" s="33">
        <f>IFERROR(VLOOKUP($C373, 'All Indicators - Breakdown'!$C:$GQ, J$1, FALSE), " ")</f>
        <v>3</v>
      </c>
      <c r="K373" s="33">
        <f>IFERROR(VLOOKUP($C373, 'All Indicators - Breakdown'!$C:$GQ, K$1, FALSE), " ")</f>
        <v>1</v>
      </c>
      <c r="L373" s="33">
        <f>IFERROR(VLOOKUP($C373, 'All Indicators - Breakdown'!$C:$GQ, L$1, FALSE), " ")</f>
        <v>1</v>
      </c>
      <c r="M373" s="33">
        <f>IFERROR(VLOOKUP($C373, 'All Indicators - Breakdown'!$C:$GQ, M$1, FALSE), " ")</f>
        <v>1</v>
      </c>
      <c r="N373" s="33" t="str">
        <f>IFERROR(VLOOKUP($C373, 'All Indicators - Breakdown'!$C:$GQ, N$1, FALSE), " ")</f>
        <v>N/A</v>
      </c>
      <c r="O373" s="33">
        <f>IFERROR(VLOOKUP($C373, 'All Indicators - Breakdown'!$C:$GQ, O$1, FALSE), " ")</f>
        <v>1</v>
      </c>
      <c r="P373" s="33">
        <f>IFERROR(VLOOKUP($C373, 'All Indicators - Breakdown'!$C:$GQ, P$1, FALSE), " ")</f>
        <v>1</v>
      </c>
      <c r="Q373" s="33">
        <f>IFERROR(VLOOKUP($C373, 'All Indicators - Breakdown'!$C:$GQ, Q$1, FALSE), " ")</f>
        <v>1</v>
      </c>
      <c r="R373" s="33">
        <f>IFERROR(VLOOKUP($C373, 'All Indicators - Breakdown'!$C:$GQ, R$1, FALSE), " ")</f>
        <v>1</v>
      </c>
      <c r="S373" s="33">
        <f>IFERROR(VLOOKUP($C373, 'All Indicators - Breakdown'!$C:$GQ, S$1, FALSE), " ")</f>
        <v>1</v>
      </c>
      <c r="T373" s="33">
        <f>IFERROR(VLOOKUP($C373, 'All Indicators - Breakdown'!$C:$GQ, T$1, FALSE), " ")</f>
        <v>2</v>
      </c>
      <c r="U373" s="33">
        <f>IFERROR(VLOOKUP($C373, 'All Indicators - Breakdown'!$C:$GQ, U$1, FALSE), " ")</f>
        <v>1</v>
      </c>
      <c r="V373" s="33">
        <f>IFERROR(VLOOKUP($C373, 'All Indicators - Breakdown'!$C:$GQ, V$1, FALSE), " ")</f>
        <v>1</v>
      </c>
      <c r="W373" s="33">
        <f>IFERROR(VLOOKUP($C373, 'All Indicators - Breakdown'!$C:$GQ, W$1, FALSE), " ")</f>
        <v>1</v>
      </c>
      <c r="X373" s="33">
        <f>IFERROR(VLOOKUP($C373, 'All Indicators - Breakdown'!$C:$GQ, X$1, FALSE), " ")</f>
        <v>1</v>
      </c>
      <c r="Y373" s="33">
        <f>IFERROR(VLOOKUP($C373, 'All Indicators - Breakdown'!$C:$GQ, Y$1, FALSE), " ")</f>
        <v>1</v>
      </c>
      <c r="Z373" s="33">
        <f>IFERROR(VLOOKUP($C373, 'All Indicators - Breakdown'!$C:$GQ, Z$1, FALSE), " ")</f>
        <v>1</v>
      </c>
      <c r="AA373" s="33">
        <f>IFERROR(VLOOKUP($C373, 'All Indicators - Breakdown'!$C:$GQ, AA$1, FALSE), " ")</f>
        <v>1</v>
      </c>
      <c r="AB373" s="33">
        <f>IFERROR(VLOOKUP($C373, 'All Indicators - Breakdown'!$C:$GQ, AB$1, FALSE), " ")</f>
        <v>3</v>
      </c>
      <c r="AC373" s="33">
        <f>IFERROR(VLOOKUP($C373, 'All Indicators - Breakdown'!$C:$GQ, AC$1, FALSE), " ")</f>
        <v>5</v>
      </c>
      <c r="AD373" s="33">
        <f>IFERROR(VLOOKUP($C373, 'All Indicators - Breakdown'!$C:$GQ, AD$1, FALSE), " ")</f>
        <v>1</v>
      </c>
      <c r="AE373" s="33">
        <f>IFERROR(VLOOKUP($C373, 'All Indicators - Breakdown'!$C:$HE, AE$1, FALSE), " ")</f>
        <v>1</v>
      </c>
      <c r="AF373" s="33">
        <f>IFERROR(VLOOKUP($C373, 'All Indicators - Breakdown'!$C:$HE, AF$1, FALSE), " ")</f>
        <v>1</v>
      </c>
      <c r="AG373" s="33">
        <f>IFERROR(VLOOKUP($C373, 'All Indicators - Breakdown'!$C:$HE, AG$1, FALSE), " ")</f>
        <v>3</v>
      </c>
      <c r="AH373" s="33">
        <f>IFERROR(VLOOKUP($C373, 'All Indicators - Breakdown'!$C:$HE, AH$1, FALSE), " ")</f>
        <v>3</v>
      </c>
      <c r="AI373" s="33">
        <f>IFERROR(VLOOKUP($C373, 'All Indicators - Breakdown'!$C:$HE, AI$1, FALSE), " ")</f>
        <v>3</v>
      </c>
      <c r="AJ373" s="33">
        <f>IFERROR(VLOOKUP($C373, 'All Indicators - Breakdown'!$C:$HZ, AJ$1, FALSE), " ")</f>
        <v>3</v>
      </c>
      <c r="AK373" s="33">
        <f>IFERROR(VLOOKUP($C373, 'All Indicators - Breakdown'!$C:$HZ, AK$1, FALSE), " ")</f>
        <v>3</v>
      </c>
      <c r="AL373" s="33">
        <f>IFERROR(VLOOKUP($C373, 'All Indicators - Breakdown'!$C:$HZ, AL$1, FALSE), " ")</f>
        <v>1</v>
      </c>
      <c r="AM373" s="33">
        <f>IFERROR(VLOOKUP($C373, 'All Indicators - Breakdown'!$C:$IU, AM$1, FALSE), " ")</f>
        <v>1</v>
      </c>
      <c r="AN373" s="33">
        <f>IFERROR(VLOOKUP($C373, 'All Indicators - Breakdown'!$C:$IU, AN$1, FALSE), " ")</f>
        <v>1</v>
      </c>
      <c r="AO373" s="33">
        <f>IFERROR(VLOOKUP($C373, 'All Indicators - Breakdown'!$C:$IU, AO$1, FALSE), " ")</f>
        <v>1</v>
      </c>
      <c r="AP373">
        <f t="shared" si="63"/>
        <v>5</v>
      </c>
      <c r="AQ373">
        <f t="shared" si="63"/>
        <v>3</v>
      </c>
      <c r="AR373">
        <f t="shared" si="63"/>
        <v>3</v>
      </c>
      <c r="AS373">
        <f t="shared" si="63"/>
        <v>3</v>
      </c>
      <c r="AT373">
        <f t="shared" si="63"/>
        <v>3</v>
      </c>
      <c r="AU373">
        <f t="shared" si="63"/>
        <v>3</v>
      </c>
      <c r="AV373">
        <f t="shared" si="63"/>
        <v>3</v>
      </c>
      <c r="AW373">
        <f t="shared" si="63"/>
        <v>3</v>
      </c>
      <c r="AX373">
        <f t="shared" si="63"/>
        <v>3</v>
      </c>
      <c r="AY373">
        <f t="shared" si="63"/>
        <v>3</v>
      </c>
      <c r="AZ373">
        <f t="shared" si="63"/>
        <v>3</v>
      </c>
      <c r="BA373">
        <f t="shared" si="63"/>
        <v>2</v>
      </c>
      <c r="BB373">
        <f t="shared" si="63"/>
        <v>1</v>
      </c>
      <c r="BC373">
        <f t="shared" si="63"/>
        <v>1</v>
      </c>
      <c r="BD373">
        <f t="shared" si="63"/>
        <v>1</v>
      </c>
      <c r="BE373">
        <f t="shared" si="63"/>
        <v>1</v>
      </c>
      <c r="BF373">
        <f t="shared" si="62"/>
        <v>1</v>
      </c>
      <c r="BG373">
        <f t="shared" si="62"/>
        <v>1</v>
      </c>
      <c r="BH373">
        <f t="shared" si="62"/>
        <v>1</v>
      </c>
      <c r="BI373">
        <f t="shared" si="62"/>
        <v>1</v>
      </c>
      <c r="BJ373">
        <f t="shared" si="62"/>
        <v>1</v>
      </c>
      <c r="BK373">
        <f t="shared" si="62"/>
        <v>1</v>
      </c>
      <c r="BL373">
        <f t="shared" si="62"/>
        <v>1</v>
      </c>
      <c r="BM373">
        <f t="shared" si="62"/>
        <v>1</v>
      </c>
      <c r="BN373">
        <f t="shared" si="62"/>
        <v>1</v>
      </c>
      <c r="BO373">
        <f t="shared" si="62"/>
        <v>1</v>
      </c>
      <c r="BP373">
        <f t="shared" si="62"/>
        <v>1</v>
      </c>
      <c r="BQ373">
        <f t="shared" si="62"/>
        <v>1</v>
      </c>
      <c r="BR373">
        <f t="shared" si="62"/>
        <v>1</v>
      </c>
      <c r="BS373">
        <f t="shared" si="62"/>
        <v>1</v>
      </c>
      <c r="BT373">
        <f t="shared" si="62"/>
        <v>1</v>
      </c>
      <c r="BU373">
        <f t="shared" si="59"/>
        <v>1</v>
      </c>
      <c r="BV373">
        <f t="shared" si="59"/>
        <v>1</v>
      </c>
      <c r="BW373">
        <f t="shared" si="59"/>
        <v>1</v>
      </c>
      <c r="BX373">
        <f t="shared" si="59"/>
        <v>1</v>
      </c>
      <c r="BY373">
        <f t="shared" si="59"/>
        <v>0</v>
      </c>
    </row>
    <row r="374" spans="1:77" ht="16.3" thickTop="1" thickBot="1" x14ac:dyDescent="0.3">
      <c r="A374" s="16" t="s">
        <v>902</v>
      </c>
      <c r="B374" s="16" t="s">
        <v>904</v>
      </c>
      <c r="C374" s="16" t="s">
        <v>905</v>
      </c>
      <c r="D374" s="10">
        <f>VLOOKUP(C374, Overview!C$3:D$403, 2, FALSE)</f>
        <v>2</v>
      </c>
      <c r="E374" s="34">
        <f t="shared" si="56"/>
        <v>3</v>
      </c>
      <c r="F374" s="33">
        <f>IFERROR(VLOOKUP($C374, 'All Indicators - Breakdown'!$C:$GQ, F$1, FALSE), " ")</f>
        <v>1</v>
      </c>
      <c r="G374" s="33">
        <f>IFERROR(VLOOKUP($C374, 'All Indicators - Breakdown'!$C:$GQ, G$1, FALSE), " ")</f>
        <v>5</v>
      </c>
      <c r="H374" s="33">
        <f>IFERROR(VLOOKUP($C374, 'All Indicators - Breakdown'!$C:$GQ, H$1, FALSE), " ")</f>
        <v>3</v>
      </c>
      <c r="I374" s="33">
        <f>IFERROR(VLOOKUP($C374, 'All Indicators - Breakdown'!$C:$GQ, I$1, FALSE), " ")</f>
        <v>3</v>
      </c>
      <c r="J374" s="33">
        <f>IFERROR(VLOOKUP($C374, 'All Indicators - Breakdown'!$C:$GQ, J$1, FALSE), " ")</f>
        <v>3</v>
      </c>
      <c r="K374" s="33">
        <f>IFERROR(VLOOKUP($C374, 'All Indicators - Breakdown'!$C:$GQ, K$1, FALSE), " ")</f>
        <v>1</v>
      </c>
      <c r="L374" s="33">
        <f>IFERROR(VLOOKUP($C374, 'All Indicators - Breakdown'!$C:$GQ, L$1, FALSE), " ")</f>
        <v>1</v>
      </c>
      <c r="M374" s="33">
        <f>IFERROR(VLOOKUP($C374, 'All Indicators - Breakdown'!$C:$GQ, M$1, FALSE), " ")</f>
        <v>2</v>
      </c>
      <c r="N374" s="33" t="str">
        <f>IFERROR(VLOOKUP($C374, 'All Indicators - Breakdown'!$C:$GQ, N$1, FALSE), " ")</f>
        <v>N/A</v>
      </c>
      <c r="O374" s="33">
        <f>IFERROR(VLOOKUP($C374, 'All Indicators - Breakdown'!$C:$GQ, O$1, FALSE), " ")</f>
        <v>2</v>
      </c>
      <c r="P374" s="33">
        <f>IFERROR(VLOOKUP($C374, 'All Indicators - Breakdown'!$C:$GQ, P$1, FALSE), " ")</f>
        <v>1</v>
      </c>
      <c r="Q374" s="33">
        <f>IFERROR(VLOOKUP($C374, 'All Indicators - Breakdown'!$C:$GQ, Q$1, FALSE), " ")</f>
        <v>1</v>
      </c>
      <c r="R374" s="33">
        <f>IFERROR(VLOOKUP($C374, 'All Indicators - Breakdown'!$C:$GQ, R$1, FALSE), " ")</f>
        <v>1</v>
      </c>
      <c r="S374" s="33">
        <f>IFERROR(VLOOKUP($C374, 'All Indicators - Breakdown'!$C:$GQ, S$1, FALSE), " ")</f>
        <v>2</v>
      </c>
      <c r="T374" s="33">
        <f>IFERROR(VLOOKUP($C374, 'All Indicators - Breakdown'!$C:$GQ, T$1, FALSE), " ")</f>
        <v>2</v>
      </c>
      <c r="U374" s="33">
        <f>IFERROR(VLOOKUP($C374, 'All Indicators - Breakdown'!$C:$GQ, U$1, FALSE), " ")</f>
        <v>1</v>
      </c>
      <c r="V374" s="33">
        <f>IFERROR(VLOOKUP($C374, 'All Indicators - Breakdown'!$C:$GQ, V$1, FALSE), " ")</f>
        <v>1</v>
      </c>
      <c r="W374" s="33">
        <f>IFERROR(VLOOKUP($C374, 'All Indicators - Breakdown'!$C:$GQ, W$1, FALSE), " ")</f>
        <v>1</v>
      </c>
      <c r="X374" s="33">
        <f>IFERROR(VLOOKUP($C374, 'All Indicators - Breakdown'!$C:$GQ, X$1, FALSE), " ")</f>
        <v>1</v>
      </c>
      <c r="Y374" s="33">
        <f>IFERROR(VLOOKUP($C374, 'All Indicators - Breakdown'!$C:$GQ, Y$1, FALSE), " ")</f>
        <v>1</v>
      </c>
      <c r="Z374" s="33">
        <f>IFERROR(VLOOKUP($C374, 'All Indicators - Breakdown'!$C:$GQ, Z$1, FALSE), " ")</f>
        <v>1</v>
      </c>
      <c r="AA374" s="33">
        <f>IFERROR(VLOOKUP($C374, 'All Indicators - Breakdown'!$C:$GQ, AA$1, FALSE), " ")</f>
        <v>2</v>
      </c>
      <c r="AB374" s="33">
        <f>IFERROR(VLOOKUP($C374, 'All Indicators - Breakdown'!$C:$GQ, AB$1, FALSE), " ")</f>
        <v>3</v>
      </c>
      <c r="AC374" s="33">
        <f>IFERROR(VLOOKUP($C374, 'All Indicators - Breakdown'!$C:$GQ, AC$1, FALSE), " ")</f>
        <v>5</v>
      </c>
      <c r="AD374" s="33">
        <f>IFERROR(VLOOKUP($C374, 'All Indicators - Breakdown'!$C:$GQ, AD$1, FALSE), " ")</f>
        <v>2</v>
      </c>
      <c r="AE374" s="33">
        <f>IFERROR(VLOOKUP($C374, 'All Indicators - Breakdown'!$C:$HE, AE$1, FALSE), " ")</f>
        <v>3</v>
      </c>
      <c r="AF374" s="33">
        <f>IFERROR(VLOOKUP($C374, 'All Indicators - Breakdown'!$C:$HE, AF$1, FALSE), " ")</f>
        <v>3</v>
      </c>
      <c r="AG374" s="33">
        <f>IFERROR(VLOOKUP($C374, 'All Indicators - Breakdown'!$C:$HE, AG$1, FALSE), " ")</f>
        <v>4</v>
      </c>
      <c r="AH374" s="33">
        <f>IFERROR(VLOOKUP($C374, 'All Indicators - Breakdown'!$C:$HE, AH$1, FALSE), " ")</f>
        <v>3</v>
      </c>
      <c r="AI374" s="33">
        <f>IFERROR(VLOOKUP($C374, 'All Indicators - Breakdown'!$C:$HE, AI$1, FALSE), " ")</f>
        <v>3</v>
      </c>
      <c r="AJ374" s="33">
        <f>IFERROR(VLOOKUP($C374, 'All Indicators - Breakdown'!$C:$HZ, AJ$1, FALSE), " ")</f>
        <v>3</v>
      </c>
      <c r="AK374" s="33">
        <f>IFERROR(VLOOKUP($C374, 'All Indicators - Breakdown'!$C:$HZ, AK$1, FALSE), " ")</f>
        <v>2</v>
      </c>
      <c r="AL374" s="33">
        <f>IFERROR(VLOOKUP($C374, 'All Indicators - Breakdown'!$C:$HZ, AL$1, FALSE), " ")</f>
        <v>1</v>
      </c>
      <c r="AM374" s="33">
        <f>IFERROR(VLOOKUP($C374, 'All Indicators - Breakdown'!$C:$IU, AM$1, FALSE), " ")</f>
        <v>1</v>
      </c>
      <c r="AN374" s="33">
        <f>IFERROR(VLOOKUP($C374, 'All Indicators - Breakdown'!$C:$IU, AN$1, FALSE), " ")</f>
        <v>1</v>
      </c>
      <c r="AO374" s="33">
        <f>IFERROR(VLOOKUP($C374, 'All Indicators - Breakdown'!$C:$IU, AO$1, FALSE), " ")</f>
        <v>1</v>
      </c>
      <c r="AP374">
        <f t="shared" si="63"/>
        <v>5</v>
      </c>
      <c r="AQ374">
        <f t="shared" si="63"/>
        <v>5</v>
      </c>
      <c r="AR374">
        <f t="shared" si="63"/>
        <v>4</v>
      </c>
      <c r="AS374">
        <f t="shared" si="63"/>
        <v>3</v>
      </c>
      <c r="AT374">
        <f t="shared" si="63"/>
        <v>3</v>
      </c>
      <c r="AU374">
        <f t="shared" si="63"/>
        <v>3</v>
      </c>
      <c r="AV374">
        <f t="shared" si="63"/>
        <v>3</v>
      </c>
      <c r="AW374">
        <f t="shared" si="63"/>
        <v>3</v>
      </c>
      <c r="AX374">
        <f t="shared" si="63"/>
        <v>3</v>
      </c>
      <c r="AY374">
        <f t="shared" si="63"/>
        <v>3</v>
      </c>
      <c r="AZ374">
        <f t="shared" si="63"/>
        <v>3</v>
      </c>
      <c r="BA374">
        <f t="shared" si="63"/>
        <v>3</v>
      </c>
      <c r="BB374">
        <f t="shared" si="63"/>
        <v>2</v>
      </c>
      <c r="BC374">
        <f t="shared" si="63"/>
        <v>2</v>
      </c>
      <c r="BD374">
        <f t="shared" si="63"/>
        <v>2</v>
      </c>
      <c r="BE374">
        <f t="shared" si="63"/>
        <v>2</v>
      </c>
      <c r="BF374">
        <f t="shared" si="62"/>
        <v>2</v>
      </c>
      <c r="BG374">
        <f t="shared" si="62"/>
        <v>2</v>
      </c>
      <c r="BH374">
        <f t="shared" si="62"/>
        <v>2</v>
      </c>
      <c r="BI374">
        <f t="shared" si="62"/>
        <v>1</v>
      </c>
      <c r="BJ374">
        <f t="shared" si="62"/>
        <v>1</v>
      </c>
      <c r="BK374">
        <f t="shared" si="62"/>
        <v>1</v>
      </c>
      <c r="BL374">
        <f t="shared" si="62"/>
        <v>1</v>
      </c>
      <c r="BM374">
        <f t="shared" si="62"/>
        <v>1</v>
      </c>
      <c r="BN374">
        <f t="shared" si="62"/>
        <v>1</v>
      </c>
      <c r="BO374">
        <f t="shared" si="62"/>
        <v>1</v>
      </c>
      <c r="BP374">
        <f t="shared" si="62"/>
        <v>1</v>
      </c>
      <c r="BQ374">
        <f t="shared" si="62"/>
        <v>1</v>
      </c>
      <c r="BR374">
        <f t="shared" si="62"/>
        <v>1</v>
      </c>
      <c r="BS374">
        <f t="shared" si="62"/>
        <v>1</v>
      </c>
      <c r="BT374">
        <f t="shared" si="62"/>
        <v>1</v>
      </c>
      <c r="BU374">
        <f t="shared" si="59"/>
        <v>1</v>
      </c>
      <c r="BV374">
        <f t="shared" si="59"/>
        <v>1</v>
      </c>
      <c r="BW374">
        <f t="shared" si="59"/>
        <v>1</v>
      </c>
      <c r="BX374">
        <f t="shared" si="59"/>
        <v>1</v>
      </c>
      <c r="BY374">
        <f t="shared" si="59"/>
        <v>0</v>
      </c>
    </row>
    <row r="375" spans="1:77" ht="16.3" thickTop="1" thickBot="1" x14ac:dyDescent="0.3">
      <c r="A375" s="16" t="s">
        <v>902</v>
      </c>
      <c r="B375" s="16" t="s">
        <v>906</v>
      </c>
      <c r="C375" s="16" t="s">
        <v>907</v>
      </c>
      <c r="D375" s="10">
        <f>VLOOKUP(C375, Overview!C$3:D$403, 2, FALSE)</f>
        <v>3</v>
      </c>
      <c r="E375" s="34">
        <f t="shared" si="56"/>
        <v>3.3</v>
      </c>
      <c r="F375" s="33">
        <f>IFERROR(VLOOKUP($C375, 'All Indicators - Breakdown'!$C:$GQ, F$1, FALSE), " ")</f>
        <v>4</v>
      </c>
      <c r="G375" s="33">
        <f>IFERROR(VLOOKUP($C375, 'All Indicators - Breakdown'!$C:$GQ, G$1, FALSE), " ")</f>
        <v>4</v>
      </c>
      <c r="H375" s="33">
        <f>IFERROR(VLOOKUP($C375, 'All Indicators - Breakdown'!$C:$GQ, H$1, FALSE), " ")</f>
        <v>3</v>
      </c>
      <c r="I375" s="33">
        <f>IFERROR(VLOOKUP($C375, 'All Indicators - Breakdown'!$C:$GQ, I$1, FALSE), " ")</f>
        <v>3</v>
      </c>
      <c r="J375" s="33">
        <f>IFERROR(VLOOKUP($C375, 'All Indicators - Breakdown'!$C:$GQ, J$1, FALSE), " ")</f>
        <v>3</v>
      </c>
      <c r="K375" s="33">
        <f>IFERROR(VLOOKUP($C375, 'All Indicators - Breakdown'!$C:$GQ, K$1, FALSE), " ")</f>
        <v>1</v>
      </c>
      <c r="L375" s="33">
        <f>IFERROR(VLOOKUP($C375, 'All Indicators - Breakdown'!$C:$GQ, L$1, FALSE), " ")</f>
        <v>2</v>
      </c>
      <c r="M375" s="33">
        <f>IFERROR(VLOOKUP($C375, 'All Indicators - Breakdown'!$C:$GQ, M$1, FALSE), " ")</f>
        <v>2</v>
      </c>
      <c r="N375" s="33" t="str">
        <f>IFERROR(VLOOKUP($C375, 'All Indicators - Breakdown'!$C:$GQ, N$1, FALSE), " ")</f>
        <v>N/A</v>
      </c>
      <c r="O375" s="33">
        <f>IFERROR(VLOOKUP($C375, 'All Indicators - Breakdown'!$C:$GQ, O$1, FALSE), " ")</f>
        <v>2</v>
      </c>
      <c r="P375" s="33">
        <f>IFERROR(VLOOKUP($C375, 'All Indicators - Breakdown'!$C:$GQ, P$1, FALSE), " ")</f>
        <v>1</v>
      </c>
      <c r="Q375" s="33">
        <f>IFERROR(VLOOKUP($C375, 'All Indicators - Breakdown'!$C:$GQ, Q$1, FALSE), " ")</f>
        <v>1</v>
      </c>
      <c r="R375" s="33">
        <f>IFERROR(VLOOKUP($C375, 'All Indicators - Breakdown'!$C:$GQ, R$1, FALSE), " ")</f>
        <v>2</v>
      </c>
      <c r="S375" s="33">
        <f>IFERROR(VLOOKUP($C375, 'All Indicators - Breakdown'!$C:$GQ, S$1, FALSE), " ")</f>
        <v>2</v>
      </c>
      <c r="T375" s="33">
        <f>IFERROR(VLOOKUP($C375, 'All Indicators - Breakdown'!$C:$GQ, T$1, FALSE), " ")</f>
        <v>1</v>
      </c>
      <c r="U375" s="33">
        <f>IFERROR(VLOOKUP($C375, 'All Indicators - Breakdown'!$C:$GQ, U$1, FALSE), " ")</f>
        <v>3</v>
      </c>
      <c r="V375" s="33">
        <f>IFERROR(VLOOKUP($C375, 'All Indicators - Breakdown'!$C:$GQ, V$1, FALSE), " ")</f>
        <v>1</v>
      </c>
      <c r="W375" s="33">
        <f>IFERROR(VLOOKUP($C375, 'All Indicators - Breakdown'!$C:$GQ, W$1, FALSE), " ")</f>
        <v>3</v>
      </c>
      <c r="X375" s="33">
        <f>IFERROR(VLOOKUP($C375, 'All Indicators - Breakdown'!$C:$GQ, X$1, FALSE), " ")</f>
        <v>1</v>
      </c>
      <c r="Y375" s="33">
        <f>IFERROR(VLOOKUP($C375, 'All Indicators - Breakdown'!$C:$GQ, Y$1, FALSE), " ")</f>
        <v>1</v>
      </c>
      <c r="Z375" s="33">
        <f>IFERROR(VLOOKUP($C375, 'All Indicators - Breakdown'!$C:$GQ, Z$1, FALSE), " ")</f>
        <v>3</v>
      </c>
      <c r="AA375" s="33">
        <f>IFERROR(VLOOKUP($C375, 'All Indicators - Breakdown'!$C:$GQ, AA$1, FALSE), " ")</f>
        <v>1</v>
      </c>
      <c r="AB375" s="33">
        <f>IFERROR(VLOOKUP($C375, 'All Indicators - Breakdown'!$C:$GQ, AB$1, FALSE), " ")</f>
        <v>3</v>
      </c>
      <c r="AC375" s="33">
        <f>IFERROR(VLOOKUP($C375, 'All Indicators - Breakdown'!$C:$GQ, AC$1, FALSE), " ")</f>
        <v>5</v>
      </c>
      <c r="AD375" s="33">
        <f>IFERROR(VLOOKUP($C375, 'All Indicators - Breakdown'!$C:$GQ, AD$1, FALSE), " ")</f>
        <v>1</v>
      </c>
      <c r="AE375" s="33">
        <f>IFERROR(VLOOKUP($C375, 'All Indicators - Breakdown'!$C:$HE, AE$1, FALSE), " ")</f>
        <v>3</v>
      </c>
      <c r="AF375" s="33">
        <f>IFERROR(VLOOKUP($C375, 'All Indicators - Breakdown'!$C:$HE, AF$1, FALSE), " ")</f>
        <v>2</v>
      </c>
      <c r="AG375" s="33">
        <f>IFERROR(VLOOKUP($C375, 'All Indicators - Breakdown'!$C:$HE, AG$1, FALSE), " ")</f>
        <v>3</v>
      </c>
      <c r="AH375" s="33">
        <f>IFERROR(VLOOKUP($C375, 'All Indicators - Breakdown'!$C:$HE, AH$1, FALSE), " ")</f>
        <v>3</v>
      </c>
      <c r="AI375" s="33">
        <f>IFERROR(VLOOKUP($C375, 'All Indicators - Breakdown'!$C:$HE, AI$1, FALSE), " ")</f>
        <v>3</v>
      </c>
      <c r="AJ375" s="33">
        <f>IFERROR(VLOOKUP($C375, 'All Indicators - Breakdown'!$C:$HZ, AJ$1, FALSE), " ")</f>
        <v>4</v>
      </c>
      <c r="AK375" s="33">
        <f>IFERROR(VLOOKUP($C375, 'All Indicators - Breakdown'!$C:$HZ, AK$1, FALSE), " ")</f>
        <v>3</v>
      </c>
      <c r="AL375" s="33">
        <f>IFERROR(VLOOKUP($C375, 'All Indicators - Breakdown'!$C:$HZ, AL$1, FALSE), " ")</f>
        <v>1</v>
      </c>
      <c r="AM375" s="33">
        <f>IFERROR(VLOOKUP($C375, 'All Indicators - Breakdown'!$C:$IU, AM$1, FALSE), " ")</f>
        <v>3</v>
      </c>
      <c r="AN375" s="33">
        <f>IFERROR(VLOOKUP($C375, 'All Indicators - Breakdown'!$C:$IU, AN$1, FALSE), " ")</f>
        <v>1</v>
      </c>
      <c r="AO375" s="33">
        <f>IFERROR(VLOOKUP($C375, 'All Indicators - Breakdown'!$C:$IU, AO$1, FALSE), " ")</f>
        <v>1</v>
      </c>
      <c r="AP375">
        <f t="shared" si="63"/>
        <v>5</v>
      </c>
      <c r="AQ375">
        <f t="shared" si="63"/>
        <v>4</v>
      </c>
      <c r="AR375">
        <f t="shared" si="63"/>
        <v>4</v>
      </c>
      <c r="AS375">
        <f t="shared" si="63"/>
        <v>4</v>
      </c>
      <c r="AT375">
        <f t="shared" si="63"/>
        <v>3</v>
      </c>
      <c r="AU375">
        <f t="shared" si="63"/>
        <v>3</v>
      </c>
      <c r="AV375">
        <f t="shared" si="63"/>
        <v>3</v>
      </c>
      <c r="AW375">
        <f t="shared" si="63"/>
        <v>3</v>
      </c>
      <c r="AX375">
        <f t="shared" si="63"/>
        <v>3</v>
      </c>
      <c r="AY375">
        <f t="shared" si="63"/>
        <v>3</v>
      </c>
      <c r="AZ375">
        <f t="shared" si="63"/>
        <v>3</v>
      </c>
      <c r="BA375">
        <f t="shared" si="63"/>
        <v>3</v>
      </c>
      <c r="BB375">
        <f t="shared" si="63"/>
        <v>3</v>
      </c>
      <c r="BC375">
        <f t="shared" si="63"/>
        <v>3</v>
      </c>
      <c r="BD375">
        <f t="shared" si="63"/>
        <v>3</v>
      </c>
      <c r="BE375">
        <f t="shared" si="63"/>
        <v>3</v>
      </c>
      <c r="BF375">
        <f t="shared" si="62"/>
        <v>3</v>
      </c>
      <c r="BG375">
        <f t="shared" si="62"/>
        <v>2</v>
      </c>
      <c r="BH375">
        <f t="shared" si="62"/>
        <v>2</v>
      </c>
      <c r="BI375">
        <f t="shared" si="62"/>
        <v>2</v>
      </c>
      <c r="BJ375">
        <f t="shared" si="62"/>
        <v>2</v>
      </c>
      <c r="BK375">
        <f t="shared" si="62"/>
        <v>2</v>
      </c>
      <c r="BL375">
        <f t="shared" si="62"/>
        <v>2</v>
      </c>
      <c r="BM375">
        <f t="shared" si="62"/>
        <v>1</v>
      </c>
      <c r="BN375">
        <f t="shared" si="62"/>
        <v>1</v>
      </c>
      <c r="BO375">
        <f t="shared" si="62"/>
        <v>1</v>
      </c>
      <c r="BP375">
        <f t="shared" si="62"/>
        <v>1</v>
      </c>
      <c r="BQ375">
        <f t="shared" si="62"/>
        <v>1</v>
      </c>
      <c r="BR375">
        <f t="shared" si="62"/>
        <v>1</v>
      </c>
      <c r="BS375">
        <f t="shared" si="62"/>
        <v>1</v>
      </c>
      <c r="BT375">
        <f t="shared" si="62"/>
        <v>1</v>
      </c>
      <c r="BU375">
        <f t="shared" si="59"/>
        <v>1</v>
      </c>
      <c r="BV375">
        <f t="shared" si="59"/>
        <v>1</v>
      </c>
      <c r="BW375">
        <f t="shared" si="59"/>
        <v>1</v>
      </c>
      <c r="BX375">
        <f t="shared" si="59"/>
        <v>1</v>
      </c>
      <c r="BY375">
        <f t="shared" si="59"/>
        <v>0</v>
      </c>
    </row>
    <row r="376" spans="1:77" ht="16.3" thickTop="1" thickBot="1" x14ac:dyDescent="0.3">
      <c r="A376" s="16" t="s">
        <v>902</v>
      </c>
      <c r="B376" s="16" t="s">
        <v>908</v>
      </c>
      <c r="C376" s="16" t="s">
        <v>909</v>
      </c>
      <c r="D376" s="10">
        <f>VLOOKUP(C376, Overview!C$3:D$403, 2, FALSE)</f>
        <v>3</v>
      </c>
      <c r="E376" s="34">
        <f t="shared" si="56"/>
        <v>3.4</v>
      </c>
      <c r="F376" s="33">
        <f>IFERROR(VLOOKUP($C376, 'All Indicators - Breakdown'!$C:$GQ, F$1, FALSE), " ")</f>
        <v>4</v>
      </c>
      <c r="G376" s="33">
        <f>IFERROR(VLOOKUP($C376, 'All Indicators - Breakdown'!$C:$GQ, G$1, FALSE), " ")</f>
        <v>3</v>
      </c>
      <c r="H376" s="33">
        <f>IFERROR(VLOOKUP($C376, 'All Indicators - Breakdown'!$C:$GQ, H$1, FALSE), " ")</f>
        <v>4</v>
      </c>
      <c r="I376" s="33">
        <f>IFERROR(VLOOKUP($C376, 'All Indicators - Breakdown'!$C:$GQ, I$1, FALSE), " ")</f>
        <v>3</v>
      </c>
      <c r="J376" s="33">
        <f>IFERROR(VLOOKUP($C376, 'All Indicators - Breakdown'!$C:$GQ, J$1, FALSE), " ")</f>
        <v>3</v>
      </c>
      <c r="K376" s="33">
        <f>IFERROR(VLOOKUP($C376, 'All Indicators - Breakdown'!$C:$GQ, K$1, FALSE), " ")</f>
        <v>1</v>
      </c>
      <c r="L376" s="33">
        <f>IFERROR(VLOOKUP($C376, 'All Indicators - Breakdown'!$C:$GQ, L$1, FALSE), " ")</f>
        <v>3</v>
      </c>
      <c r="M376" s="33">
        <f>IFERROR(VLOOKUP($C376, 'All Indicators - Breakdown'!$C:$GQ, M$1, FALSE), " ")</f>
        <v>2</v>
      </c>
      <c r="N376" s="33" t="str">
        <f>IFERROR(VLOOKUP($C376, 'All Indicators - Breakdown'!$C:$GQ, N$1, FALSE), " ")</f>
        <v>N/A</v>
      </c>
      <c r="O376" s="33">
        <f>IFERROR(VLOOKUP($C376, 'All Indicators - Breakdown'!$C:$GQ, O$1, FALSE), " ")</f>
        <v>1</v>
      </c>
      <c r="P376" s="33">
        <f>IFERROR(VLOOKUP($C376, 'All Indicators - Breakdown'!$C:$GQ, P$1, FALSE), " ")</f>
        <v>1</v>
      </c>
      <c r="Q376" s="33">
        <f>IFERROR(VLOOKUP($C376, 'All Indicators - Breakdown'!$C:$GQ, Q$1, FALSE), " ")</f>
        <v>1</v>
      </c>
      <c r="R376" s="33">
        <f>IFERROR(VLOOKUP($C376, 'All Indicators - Breakdown'!$C:$GQ, R$1, FALSE), " ")</f>
        <v>2</v>
      </c>
      <c r="S376" s="33">
        <f>IFERROR(VLOOKUP($C376, 'All Indicators - Breakdown'!$C:$GQ, S$1, FALSE), " ")</f>
        <v>4</v>
      </c>
      <c r="T376" s="33">
        <f>IFERROR(VLOOKUP($C376, 'All Indicators - Breakdown'!$C:$GQ, T$1, FALSE), " ")</f>
        <v>2</v>
      </c>
      <c r="U376" s="33">
        <f>IFERROR(VLOOKUP($C376, 'All Indicators - Breakdown'!$C:$GQ, U$1, FALSE), " ")</f>
        <v>1</v>
      </c>
      <c r="V376" s="33">
        <f>IFERROR(VLOOKUP($C376, 'All Indicators - Breakdown'!$C:$GQ, V$1, FALSE), " ")</f>
        <v>1</v>
      </c>
      <c r="W376" s="33">
        <f>IFERROR(VLOOKUP($C376, 'All Indicators - Breakdown'!$C:$GQ, W$1, FALSE), " ")</f>
        <v>1</v>
      </c>
      <c r="X376" s="33">
        <f>IFERROR(VLOOKUP($C376, 'All Indicators - Breakdown'!$C:$GQ, X$1, FALSE), " ")</f>
        <v>1</v>
      </c>
      <c r="Y376" s="33">
        <f>IFERROR(VLOOKUP($C376, 'All Indicators - Breakdown'!$C:$GQ, Y$1, FALSE), " ")</f>
        <v>1</v>
      </c>
      <c r="Z376" s="33">
        <f>IFERROR(VLOOKUP($C376, 'All Indicators - Breakdown'!$C:$GQ, Z$1, FALSE), " ")</f>
        <v>1</v>
      </c>
      <c r="AA376" s="33">
        <f>IFERROR(VLOOKUP($C376, 'All Indicators - Breakdown'!$C:$GQ, AA$1, FALSE), " ")</f>
        <v>1</v>
      </c>
      <c r="AB376" s="33">
        <f>IFERROR(VLOOKUP($C376, 'All Indicators - Breakdown'!$C:$GQ, AB$1, FALSE), " ")</f>
        <v>3</v>
      </c>
      <c r="AC376" s="33">
        <f>IFERROR(VLOOKUP($C376, 'All Indicators - Breakdown'!$C:$GQ, AC$1, FALSE), " ")</f>
        <v>5</v>
      </c>
      <c r="AD376" s="33">
        <f>IFERROR(VLOOKUP($C376, 'All Indicators - Breakdown'!$C:$GQ, AD$1, FALSE), " ")</f>
        <v>2</v>
      </c>
      <c r="AE376" s="33">
        <f>IFERROR(VLOOKUP($C376, 'All Indicators - Breakdown'!$C:$HE, AE$1, FALSE), " ")</f>
        <v>4</v>
      </c>
      <c r="AF376" s="33">
        <f>IFERROR(VLOOKUP($C376, 'All Indicators - Breakdown'!$C:$HE, AF$1, FALSE), " ")</f>
        <v>3</v>
      </c>
      <c r="AG376" s="33">
        <f>IFERROR(VLOOKUP($C376, 'All Indicators - Breakdown'!$C:$HE, AG$1, FALSE), " ")</f>
        <v>4</v>
      </c>
      <c r="AH376" s="33">
        <f>IFERROR(VLOOKUP($C376, 'All Indicators - Breakdown'!$C:$HE, AH$1, FALSE), " ")</f>
        <v>3</v>
      </c>
      <c r="AI376" s="33">
        <f>IFERROR(VLOOKUP($C376, 'All Indicators - Breakdown'!$C:$HE, AI$1, FALSE), " ")</f>
        <v>3</v>
      </c>
      <c r="AJ376" s="33">
        <f>IFERROR(VLOOKUP($C376, 'All Indicators - Breakdown'!$C:$HZ, AJ$1, FALSE), " ")</f>
        <v>3</v>
      </c>
      <c r="AK376" s="33">
        <f>IFERROR(VLOOKUP($C376, 'All Indicators - Breakdown'!$C:$HZ, AK$1, FALSE), " ")</f>
        <v>2</v>
      </c>
      <c r="AL376" s="33">
        <f>IFERROR(VLOOKUP($C376, 'All Indicators - Breakdown'!$C:$HZ, AL$1, FALSE), " ")</f>
        <v>1</v>
      </c>
      <c r="AM376" s="33">
        <f>IFERROR(VLOOKUP($C376, 'All Indicators - Breakdown'!$C:$IU, AM$1, FALSE), " ")</f>
        <v>3</v>
      </c>
      <c r="AN376" s="33">
        <f>IFERROR(VLOOKUP($C376, 'All Indicators - Breakdown'!$C:$IU, AN$1, FALSE), " ")</f>
        <v>1</v>
      </c>
      <c r="AO376" s="33">
        <f>IFERROR(VLOOKUP($C376, 'All Indicators - Breakdown'!$C:$IU, AO$1, FALSE), " ")</f>
        <v>1</v>
      </c>
      <c r="AP376">
        <f t="shared" si="63"/>
        <v>5</v>
      </c>
      <c r="AQ376">
        <f t="shared" si="63"/>
        <v>4</v>
      </c>
      <c r="AR376">
        <f t="shared" si="63"/>
        <v>4</v>
      </c>
      <c r="AS376">
        <f t="shared" si="63"/>
        <v>4</v>
      </c>
      <c r="AT376">
        <f t="shared" si="63"/>
        <v>4</v>
      </c>
      <c r="AU376">
        <f t="shared" si="63"/>
        <v>4</v>
      </c>
      <c r="AV376">
        <f t="shared" si="63"/>
        <v>3</v>
      </c>
      <c r="AW376">
        <f t="shared" si="63"/>
        <v>3</v>
      </c>
      <c r="AX376">
        <f t="shared" si="63"/>
        <v>3</v>
      </c>
      <c r="AY376">
        <f t="shared" si="63"/>
        <v>3</v>
      </c>
      <c r="AZ376">
        <f t="shared" si="63"/>
        <v>3</v>
      </c>
      <c r="BA376">
        <f t="shared" si="63"/>
        <v>3</v>
      </c>
      <c r="BB376">
        <f t="shared" si="63"/>
        <v>3</v>
      </c>
      <c r="BC376">
        <f t="shared" si="63"/>
        <v>3</v>
      </c>
      <c r="BD376">
        <f t="shared" si="63"/>
        <v>3</v>
      </c>
      <c r="BE376">
        <f t="shared" si="63"/>
        <v>3</v>
      </c>
      <c r="BF376">
        <f t="shared" si="62"/>
        <v>2</v>
      </c>
      <c r="BG376">
        <f t="shared" si="62"/>
        <v>2</v>
      </c>
      <c r="BH376">
        <f t="shared" si="62"/>
        <v>2</v>
      </c>
      <c r="BI376">
        <f t="shared" si="62"/>
        <v>2</v>
      </c>
      <c r="BJ376">
        <f t="shared" si="62"/>
        <v>2</v>
      </c>
      <c r="BK376">
        <f t="shared" si="62"/>
        <v>1</v>
      </c>
      <c r="BL376">
        <f t="shared" si="62"/>
        <v>1</v>
      </c>
      <c r="BM376">
        <f t="shared" si="62"/>
        <v>1</v>
      </c>
      <c r="BN376">
        <f t="shared" si="62"/>
        <v>1</v>
      </c>
      <c r="BO376">
        <f t="shared" si="62"/>
        <v>1</v>
      </c>
      <c r="BP376">
        <f t="shared" si="62"/>
        <v>1</v>
      </c>
      <c r="BQ376">
        <f t="shared" si="62"/>
        <v>1</v>
      </c>
      <c r="BR376">
        <f t="shared" si="62"/>
        <v>1</v>
      </c>
      <c r="BS376">
        <f t="shared" si="62"/>
        <v>1</v>
      </c>
      <c r="BT376">
        <f t="shared" si="62"/>
        <v>1</v>
      </c>
      <c r="BU376">
        <f t="shared" si="59"/>
        <v>1</v>
      </c>
      <c r="BV376">
        <f t="shared" si="59"/>
        <v>1</v>
      </c>
      <c r="BW376">
        <f t="shared" si="59"/>
        <v>1</v>
      </c>
      <c r="BX376">
        <f t="shared" si="59"/>
        <v>1</v>
      </c>
      <c r="BY376">
        <f t="shared" si="59"/>
        <v>0</v>
      </c>
    </row>
    <row r="377" spans="1:77" ht="16.3" thickTop="1" thickBot="1" x14ac:dyDescent="0.3">
      <c r="A377" s="16" t="s">
        <v>902</v>
      </c>
      <c r="B377" s="16" t="s">
        <v>910</v>
      </c>
      <c r="C377" s="16" t="s">
        <v>911</v>
      </c>
      <c r="D377" s="10">
        <f>VLOOKUP(C377, Overview!C$3:D$403, 2, FALSE)</f>
        <v>3</v>
      </c>
      <c r="E377" s="34">
        <f t="shared" si="56"/>
        <v>3.6</v>
      </c>
      <c r="F377" s="33">
        <f>IFERROR(VLOOKUP($C377, 'All Indicators - Breakdown'!$C:$GQ, F$1, FALSE), " ")</f>
        <v>5</v>
      </c>
      <c r="G377" s="33">
        <f>IFERROR(VLOOKUP($C377, 'All Indicators - Breakdown'!$C:$GQ, G$1, FALSE), " ")</f>
        <v>5</v>
      </c>
      <c r="H377" s="33">
        <f>IFERROR(VLOOKUP($C377, 'All Indicators - Breakdown'!$C:$GQ, H$1, FALSE), " ")</f>
        <v>3</v>
      </c>
      <c r="I377" s="33">
        <f>IFERROR(VLOOKUP($C377, 'All Indicators - Breakdown'!$C:$GQ, I$1, FALSE), " ")</f>
        <v>3</v>
      </c>
      <c r="J377" s="33">
        <f>IFERROR(VLOOKUP($C377, 'All Indicators - Breakdown'!$C:$GQ, J$1, FALSE), " ")</f>
        <v>2</v>
      </c>
      <c r="K377" s="33">
        <f>IFERROR(VLOOKUP($C377, 'All Indicators - Breakdown'!$C:$GQ, K$1, FALSE), " ")</f>
        <v>1</v>
      </c>
      <c r="L377" s="33">
        <f>IFERROR(VLOOKUP($C377, 'All Indicators - Breakdown'!$C:$GQ, L$1, FALSE), " ")</f>
        <v>1</v>
      </c>
      <c r="M377" s="33">
        <f>IFERROR(VLOOKUP($C377, 'All Indicators - Breakdown'!$C:$GQ, M$1, FALSE), " ")</f>
        <v>2</v>
      </c>
      <c r="N377" s="33" t="str">
        <f>IFERROR(VLOOKUP($C377, 'All Indicators - Breakdown'!$C:$GQ, N$1, FALSE), " ")</f>
        <v>N/A</v>
      </c>
      <c r="O377" s="33">
        <f>IFERROR(VLOOKUP($C377, 'All Indicators - Breakdown'!$C:$GQ, O$1, FALSE), " ")</f>
        <v>1</v>
      </c>
      <c r="P377" s="33">
        <f>IFERROR(VLOOKUP($C377, 'All Indicators - Breakdown'!$C:$GQ, P$1, FALSE), " ")</f>
        <v>2</v>
      </c>
      <c r="Q377" s="33">
        <f>IFERROR(VLOOKUP($C377, 'All Indicators - Breakdown'!$C:$GQ, Q$1, FALSE), " ")</f>
        <v>1</v>
      </c>
      <c r="R377" s="33">
        <f>IFERROR(VLOOKUP($C377, 'All Indicators - Breakdown'!$C:$GQ, R$1, FALSE), " ")</f>
        <v>3</v>
      </c>
      <c r="S377" s="33">
        <f>IFERROR(VLOOKUP($C377, 'All Indicators - Breakdown'!$C:$GQ, S$1, FALSE), " ")</f>
        <v>3</v>
      </c>
      <c r="T377" s="33">
        <f>IFERROR(VLOOKUP($C377, 'All Indicators - Breakdown'!$C:$GQ, T$1, FALSE), " ")</f>
        <v>4</v>
      </c>
      <c r="U377" s="33">
        <f>IFERROR(VLOOKUP($C377, 'All Indicators - Breakdown'!$C:$GQ, U$1, FALSE), " ")</f>
        <v>3</v>
      </c>
      <c r="V377" s="33">
        <f>IFERROR(VLOOKUP($C377, 'All Indicators - Breakdown'!$C:$GQ, V$1, FALSE), " ")</f>
        <v>1</v>
      </c>
      <c r="W377" s="33">
        <f>IFERROR(VLOOKUP($C377, 'All Indicators - Breakdown'!$C:$GQ, W$1, FALSE), " ")</f>
        <v>1</v>
      </c>
      <c r="X377" s="33">
        <f>IFERROR(VLOOKUP($C377, 'All Indicators - Breakdown'!$C:$GQ, X$1, FALSE), " ")</f>
        <v>1</v>
      </c>
      <c r="Y377" s="33">
        <f>IFERROR(VLOOKUP($C377, 'All Indicators - Breakdown'!$C:$GQ, Y$1, FALSE), " ")</f>
        <v>1</v>
      </c>
      <c r="Z377" s="33">
        <f>IFERROR(VLOOKUP($C377, 'All Indicators - Breakdown'!$C:$GQ, Z$1, FALSE), " ")</f>
        <v>1</v>
      </c>
      <c r="AA377" s="33">
        <f>IFERROR(VLOOKUP($C377, 'All Indicators - Breakdown'!$C:$GQ, AA$1, FALSE), " ")</f>
        <v>1</v>
      </c>
      <c r="AB377" s="33">
        <f>IFERROR(VLOOKUP($C377, 'All Indicators - Breakdown'!$C:$GQ, AB$1, FALSE), " ")</f>
        <v>3</v>
      </c>
      <c r="AC377" s="33">
        <f>IFERROR(VLOOKUP($C377, 'All Indicators - Breakdown'!$C:$GQ, AC$1, FALSE), " ")</f>
        <v>5</v>
      </c>
      <c r="AD377" s="33">
        <f>IFERROR(VLOOKUP($C377, 'All Indicators - Breakdown'!$C:$GQ, AD$1, FALSE), " ")</f>
        <v>1</v>
      </c>
      <c r="AE377" s="33">
        <f>IFERROR(VLOOKUP($C377, 'All Indicators - Breakdown'!$C:$HE, AE$1, FALSE), " ")</f>
        <v>4</v>
      </c>
      <c r="AF377" s="33">
        <f>IFERROR(VLOOKUP($C377, 'All Indicators - Breakdown'!$C:$HE, AF$1, FALSE), " ")</f>
        <v>3</v>
      </c>
      <c r="AG377" s="33">
        <f>IFERROR(VLOOKUP($C377, 'All Indicators - Breakdown'!$C:$HE, AG$1, FALSE), " ")</f>
        <v>4</v>
      </c>
      <c r="AH377" s="33">
        <f>IFERROR(VLOOKUP($C377, 'All Indicators - Breakdown'!$C:$HE, AH$1, FALSE), " ")</f>
        <v>3</v>
      </c>
      <c r="AI377" s="33">
        <f>IFERROR(VLOOKUP($C377, 'All Indicators - Breakdown'!$C:$HE, AI$1, FALSE), " ")</f>
        <v>3</v>
      </c>
      <c r="AJ377" s="33">
        <f>IFERROR(VLOOKUP($C377, 'All Indicators - Breakdown'!$C:$HZ, AJ$1, FALSE), " ")</f>
        <v>4</v>
      </c>
      <c r="AK377" s="33">
        <f>IFERROR(VLOOKUP($C377, 'All Indicators - Breakdown'!$C:$HZ, AK$1, FALSE), " ")</f>
        <v>3</v>
      </c>
      <c r="AL377" s="33">
        <f>IFERROR(VLOOKUP($C377, 'All Indicators - Breakdown'!$C:$HZ, AL$1, FALSE), " ")</f>
        <v>1</v>
      </c>
      <c r="AM377" s="33">
        <f>IFERROR(VLOOKUP($C377, 'All Indicators - Breakdown'!$C:$IU, AM$1, FALSE), " ")</f>
        <v>1</v>
      </c>
      <c r="AN377" s="33">
        <f>IFERROR(VLOOKUP($C377, 'All Indicators - Breakdown'!$C:$IU, AN$1, FALSE), " ")</f>
        <v>1</v>
      </c>
      <c r="AO377" s="33">
        <f>IFERROR(VLOOKUP($C377, 'All Indicators - Breakdown'!$C:$IU, AO$1, FALSE), " ")</f>
        <v>1</v>
      </c>
      <c r="AP377">
        <f t="shared" si="63"/>
        <v>5</v>
      </c>
      <c r="AQ377">
        <f t="shared" si="63"/>
        <v>5</v>
      </c>
      <c r="AR377">
        <f t="shared" si="63"/>
        <v>5</v>
      </c>
      <c r="AS377">
        <f t="shared" si="63"/>
        <v>4</v>
      </c>
      <c r="AT377">
        <f t="shared" si="63"/>
        <v>4</v>
      </c>
      <c r="AU377">
        <f t="shared" si="63"/>
        <v>4</v>
      </c>
      <c r="AV377">
        <f t="shared" si="63"/>
        <v>4</v>
      </c>
      <c r="AW377">
        <f t="shared" si="63"/>
        <v>3</v>
      </c>
      <c r="AX377">
        <f t="shared" si="63"/>
        <v>3</v>
      </c>
      <c r="AY377">
        <f t="shared" si="63"/>
        <v>3</v>
      </c>
      <c r="AZ377">
        <f t="shared" si="63"/>
        <v>3</v>
      </c>
      <c r="BA377">
        <f t="shared" si="63"/>
        <v>3</v>
      </c>
      <c r="BB377">
        <f t="shared" si="63"/>
        <v>3</v>
      </c>
      <c r="BC377">
        <f t="shared" si="63"/>
        <v>3</v>
      </c>
      <c r="BD377">
        <f t="shared" si="63"/>
        <v>3</v>
      </c>
      <c r="BE377">
        <f t="shared" si="63"/>
        <v>3</v>
      </c>
      <c r="BF377">
        <f t="shared" si="62"/>
        <v>3</v>
      </c>
      <c r="BG377">
        <f t="shared" si="62"/>
        <v>2</v>
      </c>
      <c r="BH377">
        <f t="shared" si="62"/>
        <v>2</v>
      </c>
      <c r="BI377">
        <f t="shared" si="62"/>
        <v>2</v>
      </c>
      <c r="BJ377">
        <f t="shared" si="62"/>
        <v>1</v>
      </c>
      <c r="BK377">
        <f t="shared" si="62"/>
        <v>1</v>
      </c>
      <c r="BL377">
        <f t="shared" si="62"/>
        <v>1</v>
      </c>
      <c r="BM377">
        <f t="shared" si="62"/>
        <v>1</v>
      </c>
      <c r="BN377">
        <f t="shared" si="62"/>
        <v>1</v>
      </c>
      <c r="BO377">
        <f t="shared" si="62"/>
        <v>1</v>
      </c>
      <c r="BP377">
        <f t="shared" si="62"/>
        <v>1</v>
      </c>
      <c r="BQ377">
        <f t="shared" si="62"/>
        <v>1</v>
      </c>
      <c r="BR377">
        <f t="shared" si="62"/>
        <v>1</v>
      </c>
      <c r="BS377">
        <f t="shared" si="62"/>
        <v>1</v>
      </c>
      <c r="BT377">
        <f t="shared" si="62"/>
        <v>1</v>
      </c>
      <c r="BU377">
        <f t="shared" si="59"/>
        <v>1</v>
      </c>
      <c r="BV377">
        <f t="shared" si="59"/>
        <v>1</v>
      </c>
      <c r="BW377">
        <f t="shared" si="59"/>
        <v>1</v>
      </c>
      <c r="BX377">
        <f t="shared" si="59"/>
        <v>1</v>
      </c>
      <c r="BY377">
        <f t="shared" si="59"/>
        <v>0</v>
      </c>
    </row>
    <row r="378" spans="1:77" ht="16.3" thickTop="1" thickBot="1" x14ac:dyDescent="0.3">
      <c r="A378" s="16" t="s">
        <v>902</v>
      </c>
      <c r="B378" s="16" t="s">
        <v>912</v>
      </c>
      <c r="C378" s="16" t="s">
        <v>913</v>
      </c>
      <c r="D378" s="10">
        <f>VLOOKUP(C378, Overview!C$3:D$403, 2, FALSE)</f>
        <v>3</v>
      </c>
      <c r="E378" s="34">
        <f t="shared" si="56"/>
        <v>3.6</v>
      </c>
      <c r="F378" s="33">
        <f>IFERROR(VLOOKUP($C378, 'All Indicators - Breakdown'!$C:$GQ, F$1, FALSE), " ")</f>
        <v>4</v>
      </c>
      <c r="G378" s="33">
        <f>IFERROR(VLOOKUP($C378, 'All Indicators - Breakdown'!$C:$GQ, G$1, FALSE), " ")</f>
        <v>5</v>
      </c>
      <c r="H378" s="33">
        <f>IFERROR(VLOOKUP($C378, 'All Indicators - Breakdown'!$C:$GQ, H$1, FALSE), " ")</f>
        <v>4</v>
      </c>
      <c r="I378" s="33">
        <f>IFERROR(VLOOKUP($C378, 'All Indicators - Breakdown'!$C:$GQ, I$1, FALSE), " ")</f>
        <v>3</v>
      </c>
      <c r="J378" s="33">
        <f>IFERROR(VLOOKUP($C378, 'All Indicators - Breakdown'!$C:$GQ, J$1, FALSE), " ")</f>
        <v>3</v>
      </c>
      <c r="K378" s="33">
        <f>IFERROR(VLOOKUP($C378, 'All Indicators - Breakdown'!$C:$GQ, K$1, FALSE), " ")</f>
        <v>1</v>
      </c>
      <c r="L378" s="33">
        <f>IFERROR(VLOOKUP($C378, 'All Indicators - Breakdown'!$C:$GQ, L$1, FALSE), " ")</f>
        <v>2</v>
      </c>
      <c r="M378" s="33">
        <f>IFERROR(VLOOKUP($C378, 'All Indicators - Breakdown'!$C:$GQ, M$1, FALSE), " ")</f>
        <v>3</v>
      </c>
      <c r="N378" s="33" t="str">
        <f>IFERROR(VLOOKUP($C378, 'All Indicators - Breakdown'!$C:$GQ, N$1, FALSE), " ")</f>
        <v>N/A</v>
      </c>
      <c r="O378" s="33">
        <f>IFERROR(VLOOKUP($C378, 'All Indicators - Breakdown'!$C:$GQ, O$1, FALSE), " ")</f>
        <v>1</v>
      </c>
      <c r="P378" s="33">
        <f>IFERROR(VLOOKUP($C378, 'All Indicators - Breakdown'!$C:$GQ, P$1, FALSE), " ")</f>
        <v>2</v>
      </c>
      <c r="Q378" s="33">
        <f>IFERROR(VLOOKUP($C378, 'All Indicators - Breakdown'!$C:$GQ, Q$1, FALSE), " ")</f>
        <v>1</v>
      </c>
      <c r="R378" s="33">
        <f>IFERROR(VLOOKUP($C378, 'All Indicators - Breakdown'!$C:$GQ, R$1, FALSE), " ")</f>
        <v>2</v>
      </c>
      <c r="S378" s="33">
        <f>IFERROR(VLOOKUP($C378, 'All Indicators - Breakdown'!$C:$GQ, S$1, FALSE), " ")</f>
        <v>2</v>
      </c>
      <c r="T378" s="33">
        <f>IFERROR(VLOOKUP($C378, 'All Indicators - Breakdown'!$C:$GQ, T$1, FALSE), " ")</f>
        <v>3</v>
      </c>
      <c r="U378" s="33">
        <f>IFERROR(VLOOKUP($C378, 'All Indicators - Breakdown'!$C:$GQ, U$1, FALSE), " ")</f>
        <v>3</v>
      </c>
      <c r="V378" s="33">
        <f>IFERROR(VLOOKUP($C378, 'All Indicators - Breakdown'!$C:$GQ, V$1, FALSE), " ")</f>
        <v>1</v>
      </c>
      <c r="W378" s="33">
        <f>IFERROR(VLOOKUP($C378, 'All Indicators - Breakdown'!$C:$GQ, W$1, FALSE), " ")</f>
        <v>3</v>
      </c>
      <c r="X378" s="33">
        <f>IFERROR(VLOOKUP($C378, 'All Indicators - Breakdown'!$C:$GQ, X$1, FALSE), " ")</f>
        <v>1</v>
      </c>
      <c r="Y378" s="33">
        <f>IFERROR(VLOOKUP($C378, 'All Indicators - Breakdown'!$C:$GQ, Y$1, FALSE), " ")</f>
        <v>1</v>
      </c>
      <c r="Z378" s="33">
        <f>IFERROR(VLOOKUP($C378, 'All Indicators - Breakdown'!$C:$GQ, Z$1, FALSE), " ")</f>
        <v>1</v>
      </c>
      <c r="AA378" s="33">
        <f>IFERROR(VLOOKUP($C378, 'All Indicators - Breakdown'!$C:$GQ, AA$1, FALSE), " ")</f>
        <v>1</v>
      </c>
      <c r="AB378" s="33">
        <f>IFERROR(VLOOKUP($C378, 'All Indicators - Breakdown'!$C:$GQ, AB$1, FALSE), " ")</f>
        <v>3</v>
      </c>
      <c r="AC378" s="33">
        <f>IFERROR(VLOOKUP($C378, 'All Indicators - Breakdown'!$C:$GQ, AC$1, FALSE), " ")</f>
        <v>5</v>
      </c>
      <c r="AD378" s="33">
        <f>IFERROR(VLOOKUP($C378, 'All Indicators - Breakdown'!$C:$GQ, AD$1, FALSE), " ")</f>
        <v>1</v>
      </c>
      <c r="AE378" s="33">
        <f>IFERROR(VLOOKUP($C378, 'All Indicators - Breakdown'!$C:$HE, AE$1, FALSE), " ")</f>
        <v>4</v>
      </c>
      <c r="AF378" s="33">
        <f>IFERROR(VLOOKUP($C378, 'All Indicators - Breakdown'!$C:$HE, AF$1, FALSE), " ")</f>
        <v>3</v>
      </c>
      <c r="AG378" s="33">
        <f>IFERROR(VLOOKUP($C378, 'All Indicators - Breakdown'!$C:$HE, AG$1, FALSE), " ")</f>
        <v>4</v>
      </c>
      <c r="AH378" s="33">
        <f>IFERROR(VLOOKUP($C378, 'All Indicators - Breakdown'!$C:$HE, AH$1, FALSE), " ")</f>
        <v>3</v>
      </c>
      <c r="AI378" s="33">
        <f>IFERROR(VLOOKUP($C378, 'All Indicators - Breakdown'!$C:$HE, AI$1, FALSE), " ")</f>
        <v>3</v>
      </c>
      <c r="AJ378" s="33">
        <f>IFERROR(VLOOKUP($C378, 'All Indicators - Breakdown'!$C:$HZ, AJ$1, FALSE), " ")</f>
        <v>5</v>
      </c>
      <c r="AK378" s="33">
        <f>IFERROR(VLOOKUP($C378, 'All Indicators - Breakdown'!$C:$HZ, AK$1, FALSE), " ")</f>
        <v>3</v>
      </c>
      <c r="AL378" s="33">
        <f>IFERROR(VLOOKUP($C378, 'All Indicators - Breakdown'!$C:$HZ, AL$1, FALSE), " ")</f>
        <v>1</v>
      </c>
      <c r="AM378" s="33">
        <f>IFERROR(VLOOKUP($C378, 'All Indicators - Breakdown'!$C:$IU, AM$1, FALSE), " ")</f>
        <v>1</v>
      </c>
      <c r="AN378" s="33">
        <f>IFERROR(VLOOKUP($C378, 'All Indicators - Breakdown'!$C:$IU, AN$1, FALSE), " ")</f>
        <v>1</v>
      </c>
      <c r="AO378" s="33">
        <f>IFERROR(VLOOKUP($C378, 'All Indicators - Breakdown'!$C:$IU, AO$1, FALSE), " ")</f>
        <v>1</v>
      </c>
      <c r="AP378">
        <f t="shared" si="63"/>
        <v>5</v>
      </c>
      <c r="AQ378">
        <f t="shared" si="63"/>
        <v>5</v>
      </c>
      <c r="AR378">
        <f t="shared" si="63"/>
        <v>5</v>
      </c>
      <c r="AS378">
        <f t="shared" si="63"/>
        <v>4</v>
      </c>
      <c r="AT378">
        <f t="shared" si="63"/>
        <v>4</v>
      </c>
      <c r="AU378">
        <f t="shared" si="63"/>
        <v>4</v>
      </c>
      <c r="AV378">
        <f t="shared" si="63"/>
        <v>4</v>
      </c>
      <c r="AW378">
        <f t="shared" si="63"/>
        <v>3</v>
      </c>
      <c r="AX378">
        <f t="shared" si="63"/>
        <v>3</v>
      </c>
      <c r="AY378">
        <f t="shared" si="63"/>
        <v>3</v>
      </c>
      <c r="AZ378">
        <f t="shared" si="63"/>
        <v>3</v>
      </c>
      <c r="BA378">
        <f t="shared" si="63"/>
        <v>3</v>
      </c>
      <c r="BB378">
        <f t="shared" si="63"/>
        <v>3</v>
      </c>
      <c r="BC378">
        <f t="shared" si="63"/>
        <v>3</v>
      </c>
      <c r="BD378">
        <f t="shared" si="63"/>
        <v>3</v>
      </c>
      <c r="BE378">
        <f t="shared" si="63"/>
        <v>3</v>
      </c>
      <c r="BF378">
        <f t="shared" si="62"/>
        <v>3</v>
      </c>
      <c r="BG378">
        <f t="shared" si="62"/>
        <v>3</v>
      </c>
      <c r="BH378">
        <f t="shared" si="62"/>
        <v>2</v>
      </c>
      <c r="BI378">
        <f t="shared" si="62"/>
        <v>2</v>
      </c>
      <c r="BJ378">
        <f t="shared" si="62"/>
        <v>2</v>
      </c>
      <c r="BK378">
        <f t="shared" si="62"/>
        <v>2</v>
      </c>
      <c r="BL378">
        <f t="shared" si="62"/>
        <v>1</v>
      </c>
      <c r="BM378">
        <f t="shared" si="62"/>
        <v>1</v>
      </c>
      <c r="BN378">
        <f t="shared" si="62"/>
        <v>1</v>
      </c>
      <c r="BO378">
        <f t="shared" si="62"/>
        <v>1</v>
      </c>
      <c r="BP378">
        <f t="shared" si="62"/>
        <v>1</v>
      </c>
      <c r="BQ378">
        <f t="shared" si="62"/>
        <v>1</v>
      </c>
      <c r="BR378">
        <f t="shared" si="62"/>
        <v>1</v>
      </c>
      <c r="BS378">
        <f t="shared" si="62"/>
        <v>1</v>
      </c>
      <c r="BT378">
        <f t="shared" si="62"/>
        <v>1</v>
      </c>
      <c r="BU378">
        <f t="shared" si="59"/>
        <v>1</v>
      </c>
      <c r="BV378">
        <f t="shared" si="59"/>
        <v>1</v>
      </c>
      <c r="BW378">
        <f t="shared" si="59"/>
        <v>1</v>
      </c>
      <c r="BX378">
        <f t="shared" si="59"/>
        <v>1</v>
      </c>
      <c r="BY378">
        <f t="shared" si="59"/>
        <v>0</v>
      </c>
    </row>
    <row r="379" spans="1:77" ht="16.3" thickTop="1" thickBot="1" x14ac:dyDescent="0.3">
      <c r="A379" s="16" t="s">
        <v>902</v>
      </c>
      <c r="B379" s="16" t="s">
        <v>914</v>
      </c>
      <c r="C379" s="16" t="s">
        <v>915</v>
      </c>
      <c r="D379" s="10">
        <f>VLOOKUP(C379, Overview!C$3:D$403, 2, FALSE)</f>
        <v>3</v>
      </c>
      <c r="E379" s="34">
        <f t="shared" si="56"/>
        <v>3.4</v>
      </c>
      <c r="F379" s="33">
        <f>IFERROR(VLOOKUP($C379, 'All Indicators - Breakdown'!$C:$GQ, F$1, FALSE), " ")</f>
        <v>3</v>
      </c>
      <c r="G379" s="33">
        <f>IFERROR(VLOOKUP($C379, 'All Indicators - Breakdown'!$C:$GQ, G$1, FALSE), " ")</f>
        <v>5</v>
      </c>
      <c r="H379" s="33">
        <f>IFERROR(VLOOKUP($C379, 'All Indicators - Breakdown'!$C:$GQ, H$1, FALSE), " ")</f>
        <v>3</v>
      </c>
      <c r="I379" s="33">
        <f>IFERROR(VLOOKUP($C379, 'All Indicators - Breakdown'!$C:$GQ, I$1, FALSE), " ")</f>
        <v>2</v>
      </c>
      <c r="J379" s="33">
        <f>IFERROR(VLOOKUP($C379, 'All Indicators - Breakdown'!$C:$GQ, J$1, FALSE), " ")</f>
        <v>3</v>
      </c>
      <c r="K379" s="33">
        <f>IFERROR(VLOOKUP($C379, 'All Indicators - Breakdown'!$C:$GQ, K$1, FALSE), " ")</f>
        <v>1</v>
      </c>
      <c r="L379" s="33">
        <f>IFERROR(VLOOKUP($C379, 'All Indicators - Breakdown'!$C:$GQ, L$1, FALSE), " ")</f>
        <v>1</v>
      </c>
      <c r="M379" s="33">
        <f>IFERROR(VLOOKUP($C379, 'All Indicators - Breakdown'!$C:$GQ, M$1, FALSE), " ")</f>
        <v>2</v>
      </c>
      <c r="N379" s="33" t="str">
        <f>IFERROR(VLOOKUP($C379, 'All Indicators - Breakdown'!$C:$GQ, N$1, FALSE), " ")</f>
        <v>N/A</v>
      </c>
      <c r="O379" s="33">
        <f>IFERROR(VLOOKUP($C379, 'All Indicators - Breakdown'!$C:$GQ, O$1, FALSE), " ")</f>
        <v>3</v>
      </c>
      <c r="P379" s="33">
        <f>IFERROR(VLOOKUP($C379, 'All Indicators - Breakdown'!$C:$GQ, P$1, FALSE), " ")</f>
        <v>1</v>
      </c>
      <c r="Q379" s="33">
        <f>IFERROR(VLOOKUP($C379, 'All Indicators - Breakdown'!$C:$GQ, Q$1, FALSE), " ")</f>
        <v>1</v>
      </c>
      <c r="R379" s="33">
        <f>IFERROR(VLOOKUP($C379, 'All Indicators - Breakdown'!$C:$GQ, R$1, FALSE), " ")</f>
        <v>2</v>
      </c>
      <c r="S379" s="33">
        <f>IFERROR(VLOOKUP($C379, 'All Indicators - Breakdown'!$C:$GQ, S$1, FALSE), " ")</f>
        <v>2</v>
      </c>
      <c r="T379" s="33">
        <f>IFERROR(VLOOKUP($C379, 'All Indicators - Breakdown'!$C:$GQ, T$1, FALSE), " ")</f>
        <v>2</v>
      </c>
      <c r="U379" s="33">
        <f>IFERROR(VLOOKUP($C379, 'All Indicators - Breakdown'!$C:$GQ, U$1, FALSE), " ")</f>
        <v>3</v>
      </c>
      <c r="V379" s="33">
        <f>IFERROR(VLOOKUP($C379, 'All Indicators - Breakdown'!$C:$GQ, V$1, FALSE), " ")</f>
        <v>1</v>
      </c>
      <c r="W379" s="33">
        <f>IFERROR(VLOOKUP($C379, 'All Indicators - Breakdown'!$C:$GQ, W$1, FALSE), " ")</f>
        <v>1</v>
      </c>
      <c r="X379" s="33">
        <f>IFERROR(VLOOKUP($C379, 'All Indicators - Breakdown'!$C:$GQ, X$1, FALSE), " ")</f>
        <v>1</v>
      </c>
      <c r="Y379" s="33">
        <f>IFERROR(VLOOKUP($C379, 'All Indicators - Breakdown'!$C:$GQ, Y$1, FALSE), " ")</f>
        <v>1</v>
      </c>
      <c r="Z379" s="33">
        <f>IFERROR(VLOOKUP($C379, 'All Indicators - Breakdown'!$C:$GQ, Z$1, FALSE), " ")</f>
        <v>3</v>
      </c>
      <c r="AA379" s="33">
        <f>IFERROR(VLOOKUP($C379, 'All Indicators - Breakdown'!$C:$GQ, AA$1, FALSE), " ")</f>
        <v>1</v>
      </c>
      <c r="AB379" s="33">
        <f>IFERROR(VLOOKUP($C379, 'All Indicators - Breakdown'!$C:$GQ, AB$1, FALSE), " ")</f>
        <v>3</v>
      </c>
      <c r="AC379" s="33">
        <f>IFERROR(VLOOKUP($C379, 'All Indicators - Breakdown'!$C:$GQ, AC$1, FALSE), " ")</f>
        <v>5</v>
      </c>
      <c r="AD379" s="33">
        <f>IFERROR(VLOOKUP($C379, 'All Indicators - Breakdown'!$C:$GQ, AD$1, FALSE), " ")</f>
        <v>1</v>
      </c>
      <c r="AE379" s="33">
        <f>IFERROR(VLOOKUP($C379, 'All Indicators - Breakdown'!$C:$HE, AE$1, FALSE), " ")</f>
        <v>3</v>
      </c>
      <c r="AF379" s="33">
        <f>IFERROR(VLOOKUP($C379, 'All Indicators - Breakdown'!$C:$HE, AF$1, FALSE), " ")</f>
        <v>3</v>
      </c>
      <c r="AG379" s="33">
        <f>IFERROR(VLOOKUP($C379, 'All Indicators - Breakdown'!$C:$HE, AG$1, FALSE), " ")</f>
        <v>4</v>
      </c>
      <c r="AH379" s="33">
        <f>IFERROR(VLOOKUP($C379, 'All Indicators - Breakdown'!$C:$HE, AH$1, FALSE), " ")</f>
        <v>3</v>
      </c>
      <c r="AI379" s="33">
        <f>IFERROR(VLOOKUP($C379, 'All Indicators - Breakdown'!$C:$HE, AI$1, FALSE), " ")</f>
        <v>3</v>
      </c>
      <c r="AJ379" s="33">
        <f>IFERROR(VLOOKUP($C379, 'All Indicators - Breakdown'!$C:$HZ, AJ$1, FALSE), " ")</f>
        <v>4</v>
      </c>
      <c r="AK379" s="33">
        <f>IFERROR(VLOOKUP($C379, 'All Indicators - Breakdown'!$C:$HZ, AK$1, FALSE), " ")</f>
        <v>4</v>
      </c>
      <c r="AL379" s="33">
        <f>IFERROR(VLOOKUP($C379, 'All Indicators - Breakdown'!$C:$HZ, AL$1, FALSE), " ")</f>
        <v>1</v>
      </c>
      <c r="AM379" s="33">
        <f>IFERROR(VLOOKUP($C379, 'All Indicators - Breakdown'!$C:$IU, AM$1, FALSE), " ")</f>
        <v>3</v>
      </c>
      <c r="AN379" s="33">
        <f>IFERROR(VLOOKUP($C379, 'All Indicators - Breakdown'!$C:$IU, AN$1, FALSE), " ")</f>
        <v>1</v>
      </c>
      <c r="AO379" s="33">
        <f>IFERROR(VLOOKUP($C379, 'All Indicators - Breakdown'!$C:$IU, AO$1, FALSE), " ")</f>
        <v>1</v>
      </c>
      <c r="AP379">
        <f t="shared" si="63"/>
        <v>5</v>
      </c>
      <c r="AQ379">
        <f t="shared" si="63"/>
        <v>5</v>
      </c>
      <c r="AR379">
        <f t="shared" si="63"/>
        <v>4</v>
      </c>
      <c r="AS379">
        <f t="shared" si="63"/>
        <v>4</v>
      </c>
      <c r="AT379">
        <f t="shared" si="63"/>
        <v>4</v>
      </c>
      <c r="AU379">
        <f t="shared" si="63"/>
        <v>3</v>
      </c>
      <c r="AV379">
        <f t="shared" si="63"/>
        <v>3</v>
      </c>
      <c r="AW379">
        <f t="shared" si="63"/>
        <v>3</v>
      </c>
      <c r="AX379">
        <f t="shared" si="63"/>
        <v>3</v>
      </c>
      <c r="AY379">
        <f t="shared" si="63"/>
        <v>3</v>
      </c>
      <c r="AZ379">
        <f t="shared" si="63"/>
        <v>3</v>
      </c>
      <c r="BA379">
        <f t="shared" si="63"/>
        <v>3</v>
      </c>
      <c r="BB379">
        <f t="shared" si="63"/>
        <v>3</v>
      </c>
      <c r="BC379">
        <f t="shared" si="63"/>
        <v>3</v>
      </c>
      <c r="BD379">
        <f t="shared" si="63"/>
        <v>3</v>
      </c>
      <c r="BE379">
        <f t="shared" ref="BE379:BT394" si="64">IFERROR(LARGE($F379:$AO379, BE$1), 0)</f>
        <v>3</v>
      </c>
      <c r="BF379">
        <f t="shared" si="64"/>
        <v>3</v>
      </c>
      <c r="BG379">
        <f t="shared" si="64"/>
        <v>2</v>
      </c>
      <c r="BH379">
        <f t="shared" si="64"/>
        <v>2</v>
      </c>
      <c r="BI379">
        <f t="shared" si="64"/>
        <v>2</v>
      </c>
      <c r="BJ379">
        <f t="shared" si="64"/>
        <v>2</v>
      </c>
      <c r="BK379">
        <f t="shared" si="64"/>
        <v>2</v>
      </c>
      <c r="BL379">
        <f t="shared" si="64"/>
        <v>1</v>
      </c>
      <c r="BM379">
        <f t="shared" si="64"/>
        <v>1</v>
      </c>
      <c r="BN379">
        <f t="shared" si="64"/>
        <v>1</v>
      </c>
      <c r="BO379">
        <f t="shared" si="64"/>
        <v>1</v>
      </c>
      <c r="BP379">
        <f t="shared" si="64"/>
        <v>1</v>
      </c>
      <c r="BQ379">
        <f t="shared" si="64"/>
        <v>1</v>
      </c>
      <c r="BR379">
        <f t="shared" si="64"/>
        <v>1</v>
      </c>
      <c r="BS379">
        <f t="shared" si="64"/>
        <v>1</v>
      </c>
      <c r="BT379">
        <f t="shared" si="64"/>
        <v>1</v>
      </c>
      <c r="BU379">
        <f t="shared" si="59"/>
        <v>1</v>
      </c>
      <c r="BV379">
        <f t="shared" si="59"/>
        <v>1</v>
      </c>
      <c r="BW379">
        <f t="shared" si="59"/>
        <v>1</v>
      </c>
      <c r="BX379">
        <f t="shared" si="59"/>
        <v>1</v>
      </c>
      <c r="BY379">
        <f t="shared" si="59"/>
        <v>0</v>
      </c>
    </row>
    <row r="380" spans="1:77" ht="16.3" thickTop="1" thickBot="1" x14ac:dyDescent="0.3">
      <c r="A380" s="16" t="s">
        <v>902</v>
      </c>
      <c r="B380" s="16" t="s">
        <v>916</v>
      </c>
      <c r="C380" s="16" t="s">
        <v>917</v>
      </c>
      <c r="D380" s="10">
        <f>VLOOKUP(C380, Overview!C$3:D$403, 2, FALSE)</f>
        <v>3</v>
      </c>
      <c r="E380" s="34">
        <f t="shared" si="56"/>
        <v>3.4</v>
      </c>
      <c r="F380" s="33">
        <f>IFERROR(VLOOKUP($C380, 'All Indicators - Breakdown'!$C:$GQ, F$1, FALSE), " ")</f>
        <v>4</v>
      </c>
      <c r="G380" s="33">
        <f>IFERROR(VLOOKUP($C380, 'All Indicators - Breakdown'!$C:$GQ, G$1, FALSE), " ")</f>
        <v>3</v>
      </c>
      <c r="H380" s="33">
        <f>IFERROR(VLOOKUP($C380, 'All Indicators - Breakdown'!$C:$GQ, H$1, FALSE), " ")</f>
        <v>3</v>
      </c>
      <c r="I380" s="33">
        <f>IFERROR(VLOOKUP($C380, 'All Indicators - Breakdown'!$C:$GQ, I$1, FALSE), " ")</f>
        <v>2</v>
      </c>
      <c r="J380" s="33">
        <f>IFERROR(VLOOKUP($C380, 'All Indicators - Breakdown'!$C:$GQ, J$1, FALSE), " ")</f>
        <v>3</v>
      </c>
      <c r="K380" s="33">
        <f>IFERROR(VLOOKUP($C380, 'All Indicators - Breakdown'!$C:$GQ, K$1, FALSE), " ")</f>
        <v>2</v>
      </c>
      <c r="L380" s="33">
        <f>IFERROR(VLOOKUP($C380, 'All Indicators - Breakdown'!$C:$GQ, L$1, FALSE), " ")</f>
        <v>3</v>
      </c>
      <c r="M380" s="33">
        <f>IFERROR(VLOOKUP($C380, 'All Indicators - Breakdown'!$C:$GQ, M$1, FALSE), " ")</f>
        <v>3</v>
      </c>
      <c r="N380" s="33" t="str">
        <f>IFERROR(VLOOKUP($C380, 'All Indicators - Breakdown'!$C:$GQ, N$1, FALSE), " ")</f>
        <v>N/A</v>
      </c>
      <c r="O380" s="33">
        <f>IFERROR(VLOOKUP($C380, 'All Indicators - Breakdown'!$C:$GQ, O$1, FALSE), " ")</f>
        <v>1</v>
      </c>
      <c r="P380" s="33">
        <f>IFERROR(VLOOKUP($C380, 'All Indicators - Breakdown'!$C:$GQ, P$1, FALSE), " ")</f>
        <v>2</v>
      </c>
      <c r="Q380" s="33">
        <f>IFERROR(VLOOKUP($C380, 'All Indicators - Breakdown'!$C:$GQ, Q$1, FALSE), " ")</f>
        <v>1</v>
      </c>
      <c r="R380" s="33">
        <f>IFERROR(VLOOKUP($C380, 'All Indicators - Breakdown'!$C:$GQ, R$1, FALSE), " ")</f>
        <v>2</v>
      </c>
      <c r="S380" s="33">
        <f>IFERROR(VLOOKUP($C380, 'All Indicators - Breakdown'!$C:$GQ, S$1, FALSE), " ")</f>
        <v>4</v>
      </c>
      <c r="T380" s="33">
        <f>IFERROR(VLOOKUP($C380, 'All Indicators - Breakdown'!$C:$GQ, T$1, FALSE), " ")</f>
        <v>2</v>
      </c>
      <c r="U380" s="33">
        <f>IFERROR(VLOOKUP($C380, 'All Indicators - Breakdown'!$C:$GQ, U$1, FALSE), " ")</f>
        <v>5</v>
      </c>
      <c r="V380" s="33">
        <f>IFERROR(VLOOKUP($C380, 'All Indicators - Breakdown'!$C:$GQ, V$1, FALSE), " ")</f>
        <v>1</v>
      </c>
      <c r="W380" s="33">
        <f>IFERROR(VLOOKUP($C380, 'All Indicators - Breakdown'!$C:$GQ, W$1, FALSE), " ")</f>
        <v>2</v>
      </c>
      <c r="X380" s="33">
        <f>IFERROR(VLOOKUP($C380, 'All Indicators - Breakdown'!$C:$GQ, X$1, FALSE), " ")</f>
        <v>1</v>
      </c>
      <c r="Y380" s="33">
        <f>IFERROR(VLOOKUP($C380, 'All Indicators - Breakdown'!$C:$GQ, Y$1, FALSE), " ")</f>
        <v>1</v>
      </c>
      <c r="Z380" s="33">
        <f>IFERROR(VLOOKUP($C380, 'All Indicators - Breakdown'!$C:$GQ, Z$1, FALSE), " ")</f>
        <v>3</v>
      </c>
      <c r="AA380" s="33">
        <f>IFERROR(VLOOKUP($C380, 'All Indicators - Breakdown'!$C:$GQ, AA$1, FALSE), " ")</f>
        <v>1</v>
      </c>
      <c r="AB380" s="33">
        <f>IFERROR(VLOOKUP($C380, 'All Indicators - Breakdown'!$C:$GQ, AB$1, FALSE), " ")</f>
        <v>2</v>
      </c>
      <c r="AC380" s="33">
        <f>IFERROR(VLOOKUP($C380, 'All Indicators - Breakdown'!$C:$GQ, AC$1, FALSE), " ")</f>
        <v>5</v>
      </c>
      <c r="AD380" s="33">
        <f>IFERROR(VLOOKUP($C380, 'All Indicators - Breakdown'!$C:$GQ, AD$1, FALSE), " ")</f>
        <v>1</v>
      </c>
      <c r="AE380" s="33">
        <f>IFERROR(VLOOKUP($C380, 'All Indicators - Breakdown'!$C:$HE, AE$1, FALSE), " ")</f>
        <v>1</v>
      </c>
      <c r="AF380" s="33">
        <f>IFERROR(VLOOKUP($C380, 'All Indicators - Breakdown'!$C:$HE, AF$1, FALSE), " ")</f>
        <v>2</v>
      </c>
      <c r="AG380" s="33">
        <f>IFERROR(VLOOKUP($C380, 'All Indicators - Breakdown'!$C:$HE, AG$1, FALSE), " ")</f>
        <v>4</v>
      </c>
      <c r="AH380" s="33">
        <f>IFERROR(VLOOKUP($C380, 'All Indicators - Breakdown'!$C:$HE, AH$1, FALSE), " ")</f>
        <v>3</v>
      </c>
      <c r="AI380" s="33">
        <f>IFERROR(VLOOKUP($C380, 'All Indicators - Breakdown'!$C:$HE, AI$1, FALSE), " ")</f>
        <v>3</v>
      </c>
      <c r="AJ380" s="33">
        <f>IFERROR(VLOOKUP($C380, 'All Indicators - Breakdown'!$C:$HZ, AJ$1, FALSE), " ")</f>
        <v>3</v>
      </c>
      <c r="AK380" s="33">
        <f>IFERROR(VLOOKUP($C380, 'All Indicators - Breakdown'!$C:$HZ, AK$1, FALSE), " ")</f>
        <v>4</v>
      </c>
      <c r="AL380" s="33">
        <f>IFERROR(VLOOKUP($C380, 'All Indicators - Breakdown'!$C:$HZ, AL$1, FALSE), " ")</f>
        <v>1</v>
      </c>
      <c r="AM380" s="33">
        <f>IFERROR(VLOOKUP($C380, 'All Indicators - Breakdown'!$C:$IU, AM$1, FALSE), " ")</f>
        <v>1</v>
      </c>
      <c r="AN380" s="33">
        <f>IFERROR(VLOOKUP($C380, 'All Indicators - Breakdown'!$C:$IU, AN$1, FALSE), " ")</f>
        <v>1</v>
      </c>
      <c r="AO380" s="33">
        <f>IFERROR(VLOOKUP($C380, 'All Indicators - Breakdown'!$C:$IU, AO$1, FALSE), " ")</f>
        <v>1</v>
      </c>
      <c r="AP380">
        <f t="shared" ref="AP380:BE395" si="65">IFERROR(LARGE($F380:$AO380, AP$1), 0)</f>
        <v>5</v>
      </c>
      <c r="AQ380">
        <f t="shared" si="65"/>
        <v>5</v>
      </c>
      <c r="AR380">
        <f t="shared" si="65"/>
        <v>4</v>
      </c>
      <c r="AS380">
        <f t="shared" si="65"/>
        <v>4</v>
      </c>
      <c r="AT380">
        <f t="shared" si="65"/>
        <v>4</v>
      </c>
      <c r="AU380">
        <f t="shared" si="65"/>
        <v>4</v>
      </c>
      <c r="AV380">
        <f t="shared" si="65"/>
        <v>3</v>
      </c>
      <c r="AW380">
        <f t="shared" si="65"/>
        <v>3</v>
      </c>
      <c r="AX380">
        <f t="shared" si="65"/>
        <v>3</v>
      </c>
      <c r="AY380">
        <f t="shared" si="65"/>
        <v>3</v>
      </c>
      <c r="AZ380">
        <f t="shared" si="65"/>
        <v>3</v>
      </c>
      <c r="BA380">
        <f t="shared" si="65"/>
        <v>3</v>
      </c>
      <c r="BB380">
        <f t="shared" si="65"/>
        <v>3</v>
      </c>
      <c r="BC380">
        <f t="shared" si="65"/>
        <v>3</v>
      </c>
      <c r="BD380">
        <f t="shared" si="65"/>
        <v>3</v>
      </c>
      <c r="BE380">
        <f t="shared" si="65"/>
        <v>2</v>
      </c>
      <c r="BF380">
        <f t="shared" si="64"/>
        <v>2</v>
      </c>
      <c r="BG380">
        <f t="shared" si="64"/>
        <v>2</v>
      </c>
      <c r="BH380">
        <f t="shared" si="64"/>
        <v>2</v>
      </c>
      <c r="BI380">
        <f t="shared" si="64"/>
        <v>2</v>
      </c>
      <c r="BJ380">
        <f t="shared" si="64"/>
        <v>2</v>
      </c>
      <c r="BK380">
        <f t="shared" si="64"/>
        <v>2</v>
      </c>
      <c r="BL380">
        <f t="shared" si="64"/>
        <v>2</v>
      </c>
      <c r="BM380">
        <f t="shared" si="64"/>
        <v>1</v>
      </c>
      <c r="BN380">
        <f t="shared" si="64"/>
        <v>1</v>
      </c>
      <c r="BO380">
        <f t="shared" si="64"/>
        <v>1</v>
      </c>
      <c r="BP380">
        <f t="shared" si="64"/>
        <v>1</v>
      </c>
      <c r="BQ380">
        <f t="shared" si="64"/>
        <v>1</v>
      </c>
      <c r="BR380">
        <f t="shared" si="64"/>
        <v>1</v>
      </c>
      <c r="BS380">
        <f t="shared" si="64"/>
        <v>1</v>
      </c>
      <c r="BT380">
        <f t="shared" si="64"/>
        <v>1</v>
      </c>
      <c r="BU380">
        <f t="shared" si="59"/>
        <v>1</v>
      </c>
      <c r="BV380">
        <f t="shared" si="59"/>
        <v>1</v>
      </c>
      <c r="BW380">
        <f t="shared" si="59"/>
        <v>1</v>
      </c>
      <c r="BX380">
        <f t="shared" si="59"/>
        <v>1</v>
      </c>
      <c r="BY380">
        <f t="shared" si="59"/>
        <v>0</v>
      </c>
    </row>
    <row r="381" spans="1:77" ht="16.3" thickTop="1" thickBot="1" x14ac:dyDescent="0.3">
      <c r="A381" s="16" t="s">
        <v>902</v>
      </c>
      <c r="B381" s="16" t="s">
        <v>918</v>
      </c>
      <c r="C381" s="16" t="s">
        <v>919</v>
      </c>
      <c r="D381" s="10">
        <f>VLOOKUP(C381, Overview!C$3:D$403, 2, FALSE)</f>
        <v>3</v>
      </c>
      <c r="E381" s="34">
        <f t="shared" si="56"/>
        <v>3.6</v>
      </c>
      <c r="F381" s="33">
        <f>IFERROR(VLOOKUP($C381, 'All Indicators - Breakdown'!$C:$GQ, F$1, FALSE), " ")</f>
        <v>5</v>
      </c>
      <c r="G381" s="33">
        <f>IFERROR(VLOOKUP($C381, 'All Indicators - Breakdown'!$C:$GQ, G$1, FALSE), " ")</f>
        <v>5</v>
      </c>
      <c r="H381" s="33">
        <f>IFERROR(VLOOKUP($C381, 'All Indicators - Breakdown'!$C:$GQ, H$1, FALSE), " ")</f>
        <v>3</v>
      </c>
      <c r="I381" s="33">
        <f>IFERROR(VLOOKUP($C381, 'All Indicators - Breakdown'!$C:$GQ, I$1, FALSE), " ")</f>
        <v>2</v>
      </c>
      <c r="J381" s="33">
        <f>IFERROR(VLOOKUP($C381, 'All Indicators - Breakdown'!$C:$GQ, J$1, FALSE), " ")</f>
        <v>2</v>
      </c>
      <c r="K381" s="33">
        <f>IFERROR(VLOOKUP($C381, 'All Indicators - Breakdown'!$C:$GQ, K$1, FALSE), " ")</f>
        <v>2</v>
      </c>
      <c r="L381" s="33">
        <f>IFERROR(VLOOKUP($C381, 'All Indicators - Breakdown'!$C:$GQ, L$1, FALSE), " ")</f>
        <v>3</v>
      </c>
      <c r="M381" s="33">
        <f>IFERROR(VLOOKUP($C381, 'All Indicators - Breakdown'!$C:$GQ, M$1, FALSE), " ")</f>
        <v>3</v>
      </c>
      <c r="N381" s="33" t="str">
        <f>IFERROR(VLOOKUP($C381, 'All Indicators - Breakdown'!$C:$GQ, N$1, FALSE), " ")</f>
        <v>N/A</v>
      </c>
      <c r="O381" s="33">
        <f>IFERROR(VLOOKUP($C381, 'All Indicators - Breakdown'!$C:$GQ, O$1, FALSE), " ")</f>
        <v>2</v>
      </c>
      <c r="P381" s="33">
        <f>IFERROR(VLOOKUP($C381, 'All Indicators - Breakdown'!$C:$GQ, P$1, FALSE), " ")</f>
        <v>2</v>
      </c>
      <c r="Q381" s="33">
        <f>IFERROR(VLOOKUP($C381, 'All Indicators - Breakdown'!$C:$GQ, Q$1, FALSE), " ")</f>
        <v>1</v>
      </c>
      <c r="R381" s="33">
        <f>IFERROR(VLOOKUP($C381, 'All Indicators - Breakdown'!$C:$GQ, R$1, FALSE), " ")</f>
        <v>2</v>
      </c>
      <c r="S381" s="33">
        <f>IFERROR(VLOOKUP($C381, 'All Indicators - Breakdown'!$C:$GQ, S$1, FALSE), " ")</f>
        <v>4</v>
      </c>
      <c r="T381" s="33">
        <f>IFERROR(VLOOKUP($C381, 'All Indicators - Breakdown'!$C:$GQ, T$1, FALSE), " ")</f>
        <v>2</v>
      </c>
      <c r="U381" s="33">
        <f>IFERROR(VLOOKUP($C381, 'All Indicators - Breakdown'!$C:$GQ, U$1, FALSE), " ")</f>
        <v>3</v>
      </c>
      <c r="V381" s="33">
        <f>IFERROR(VLOOKUP($C381, 'All Indicators - Breakdown'!$C:$GQ, V$1, FALSE), " ")</f>
        <v>1</v>
      </c>
      <c r="W381" s="33">
        <f>IFERROR(VLOOKUP($C381, 'All Indicators - Breakdown'!$C:$GQ, W$1, FALSE), " ")</f>
        <v>5</v>
      </c>
      <c r="X381" s="33">
        <f>IFERROR(VLOOKUP($C381, 'All Indicators - Breakdown'!$C:$GQ, X$1, FALSE), " ")</f>
        <v>1</v>
      </c>
      <c r="Y381" s="33">
        <f>IFERROR(VLOOKUP($C381, 'All Indicators - Breakdown'!$C:$GQ, Y$1, FALSE), " ")</f>
        <v>1</v>
      </c>
      <c r="Z381" s="33">
        <f>IFERROR(VLOOKUP($C381, 'All Indicators - Breakdown'!$C:$GQ, Z$1, FALSE), " ")</f>
        <v>3</v>
      </c>
      <c r="AA381" s="33">
        <f>IFERROR(VLOOKUP($C381, 'All Indicators - Breakdown'!$C:$GQ, AA$1, FALSE), " ")</f>
        <v>1</v>
      </c>
      <c r="AB381" s="33">
        <f>IFERROR(VLOOKUP($C381, 'All Indicators - Breakdown'!$C:$GQ, AB$1, FALSE), " ")</f>
        <v>3</v>
      </c>
      <c r="AC381" s="33">
        <f>IFERROR(VLOOKUP($C381, 'All Indicators - Breakdown'!$C:$GQ, AC$1, FALSE), " ")</f>
        <v>4</v>
      </c>
      <c r="AD381" s="33">
        <f>IFERROR(VLOOKUP($C381, 'All Indicators - Breakdown'!$C:$GQ, AD$1, FALSE), " ")</f>
        <v>1</v>
      </c>
      <c r="AE381" s="33">
        <f>IFERROR(VLOOKUP($C381, 'All Indicators - Breakdown'!$C:$HE, AE$1, FALSE), " ")</f>
        <v>3</v>
      </c>
      <c r="AF381" s="33">
        <f>IFERROR(VLOOKUP($C381, 'All Indicators - Breakdown'!$C:$HE, AF$1, FALSE), " ")</f>
        <v>2</v>
      </c>
      <c r="AG381" s="33">
        <f>IFERROR(VLOOKUP($C381, 'All Indicators - Breakdown'!$C:$HE, AG$1, FALSE), " ")</f>
        <v>3</v>
      </c>
      <c r="AH381" s="33">
        <f>IFERROR(VLOOKUP($C381, 'All Indicators - Breakdown'!$C:$HE, AH$1, FALSE), " ")</f>
        <v>3</v>
      </c>
      <c r="AI381" s="33">
        <f>IFERROR(VLOOKUP($C381, 'All Indicators - Breakdown'!$C:$HE, AI$1, FALSE), " ")</f>
        <v>3</v>
      </c>
      <c r="AJ381" s="33">
        <f>IFERROR(VLOOKUP($C381, 'All Indicators - Breakdown'!$C:$HZ, AJ$1, FALSE), " ")</f>
        <v>5</v>
      </c>
      <c r="AK381" s="33">
        <f>IFERROR(VLOOKUP($C381, 'All Indicators - Breakdown'!$C:$HZ, AK$1, FALSE), " ")</f>
        <v>4</v>
      </c>
      <c r="AL381" s="33">
        <f>IFERROR(VLOOKUP($C381, 'All Indicators - Breakdown'!$C:$HZ, AL$1, FALSE), " ")</f>
        <v>1</v>
      </c>
      <c r="AM381" s="33">
        <f>IFERROR(VLOOKUP($C381, 'All Indicators - Breakdown'!$C:$IU, AM$1, FALSE), " ")</f>
        <v>1</v>
      </c>
      <c r="AN381" s="33">
        <f>IFERROR(VLOOKUP($C381, 'All Indicators - Breakdown'!$C:$IU, AN$1, FALSE), " ")</f>
        <v>1</v>
      </c>
      <c r="AO381" s="33">
        <f>IFERROR(VLOOKUP($C381, 'All Indicators - Breakdown'!$C:$IU, AO$1, FALSE), " ")</f>
        <v>1</v>
      </c>
      <c r="AP381">
        <f t="shared" si="65"/>
        <v>5</v>
      </c>
      <c r="AQ381">
        <f t="shared" si="65"/>
        <v>5</v>
      </c>
      <c r="AR381">
        <f t="shared" si="65"/>
        <v>5</v>
      </c>
      <c r="AS381">
        <f t="shared" si="65"/>
        <v>5</v>
      </c>
      <c r="AT381">
        <f t="shared" si="65"/>
        <v>4</v>
      </c>
      <c r="AU381">
        <f t="shared" si="65"/>
        <v>4</v>
      </c>
      <c r="AV381">
        <f t="shared" si="65"/>
        <v>4</v>
      </c>
      <c r="AW381">
        <f t="shared" si="65"/>
        <v>3</v>
      </c>
      <c r="AX381">
        <f t="shared" si="65"/>
        <v>3</v>
      </c>
      <c r="AY381">
        <f t="shared" si="65"/>
        <v>3</v>
      </c>
      <c r="AZ381">
        <f t="shared" si="65"/>
        <v>3</v>
      </c>
      <c r="BA381">
        <f t="shared" si="65"/>
        <v>3</v>
      </c>
      <c r="BB381">
        <f t="shared" si="65"/>
        <v>3</v>
      </c>
      <c r="BC381">
        <f t="shared" si="65"/>
        <v>3</v>
      </c>
      <c r="BD381">
        <f t="shared" si="65"/>
        <v>3</v>
      </c>
      <c r="BE381">
        <f t="shared" si="65"/>
        <v>3</v>
      </c>
      <c r="BF381">
        <f t="shared" si="64"/>
        <v>3</v>
      </c>
      <c r="BG381">
        <f t="shared" si="64"/>
        <v>2</v>
      </c>
      <c r="BH381">
        <f t="shared" si="64"/>
        <v>2</v>
      </c>
      <c r="BI381">
        <f t="shared" si="64"/>
        <v>2</v>
      </c>
      <c r="BJ381">
        <f t="shared" si="64"/>
        <v>2</v>
      </c>
      <c r="BK381">
        <f t="shared" si="64"/>
        <v>2</v>
      </c>
      <c r="BL381">
        <f t="shared" si="64"/>
        <v>2</v>
      </c>
      <c r="BM381">
        <f t="shared" si="64"/>
        <v>2</v>
      </c>
      <c r="BN381">
        <f t="shared" si="64"/>
        <v>2</v>
      </c>
      <c r="BO381">
        <f t="shared" si="64"/>
        <v>1</v>
      </c>
      <c r="BP381">
        <f t="shared" si="64"/>
        <v>1</v>
      </c>
      <c r="BQ381">
        <f t="shared" si="64"/>
        <v>1</v>
      </c>
      <c r="BR381">
        <f t="shared" si="64"/>
        <v>1</v>
      </c>
      <c r="BS381">
        <f t="shared" si="64"/>
        <v>1</v>
      </c>
      <c r="BT381">
        <f t="shared" si="64"/>
        <v>1</v>
      </c>
      <c r="BU381">
        <f t="shared" si="59"/>
        <v>1</v>
      </c>
      <c r="BV381">
        <f t="shared" si="59"/>
        <v>1</v>
      </c>
      <c r="BW381">
        <f t="shared" si="59"/>
        <v>1</v>
      </c>
      <c r="BX381">
        <f t="shared" si="59"/>
        <v>1</v>
      </c>
      <c r="BY381">
        <f t="shared" si="59"/>
        <v>0</v>
      </c>
    </row>
    <row r="382" spans="1:77" ht="16.3" thickTop="1" thickBot="1" x14ac:dyDescent="0.3">
      <c r="A382" s="16" t="s">
        <v>902</v>
      </c>
      <c r="B382" s="16" t="s">
        <v>920</v>
      </c>
      <c r="C382" s="16" t="s">
        <v>921</v>
      </c>
      <c r="D382" s="10">
        <f>VLOOKUP(C382, Overview!C$3:D$403, 2, FALSE)</f>
        <v>3</v>
      </c>
      <c r="E382" s="34">
        <f t="shared" si="56"/>
        <v>3.4</v>
      </c>
      <c r="F382" s="33">
        <f>IFERROR(VLOOKUP($C382, 'All Indicators - Breakdown'!$C:$GQ, F$1, FALSE), " ")</f>
        <v>3</v>
      </c>
      <c r="G382" s="33">
        <f>IFERROR(VLOOKUP($C382, 'All Indicators - Breakdown'!$C:$GQ, G$1, FALSE), " ")</f>
        <v>5</v>
      </c>
      <c r="H382" s="33">
        <f>IFERROR(VLOOKUP($C382, 'All Indicators - Breakdown'!$C:$GQ, H$1, FALSE), " ")</f>
        <v>3</v>
      </c>
      <c r="I382" s="33">
        <f>IFERROR(VLOOKUP($C382, 'All Indicators - Breakdown'!$C:$GQ, I$1, FALSE), " ")</f>
        <v>2</v>
      </c>
      <c r="J382" s="33">
        <f>IFERROR(VLOOKUP($C382, 'All Indicators - Breakdown'!$C:$GQ, J$1, FALSE), " ")</f>
        <v>3</v>
      </c>
      <c r="K382" s="33">
        <f>IFERROR(VLOOKUP($C382, 'All Indicators - Breakdown'!$C:$GQ, K$1, FALSE), " ")</f>
        <v>1</v>
      </c>
      <c r="L382" s="33">
        <f>IFERROR(VLOOKUP($C382, 'All Indicators - Breakdown'!$C:$GQ, L$1, FALSE), " ")</f>
        <v>1</v>
      </c>
      <c r="M382" s="33">
        <f>IFERROR(VLOOKUP($C382, 'All Indicators - Breakdown'!$C:$GQ, M$1, FALSE), " ")</f>
        <v>2</v>
      </c>
      <c r="N382" s="33" t="str">
        <f>IFERROR(VLOOKUP($C382, 'All Indicators - Breakdown'!$C:$GQ, N$1, FALSE), " ")</f>
        <v>N/A</v>
      </c>
      <c r="O382" s="33">
        <f>IFERROR(VLOOKUP($C382, 'All Indicators - Breakdown'!$C:$GQ, O$1, FALSE), " ")</f>
        <v>1</v>
      </c>
      <c r="P382" s="33">
        <f>IFERROR(VLOOKUP($C382, 'All Indicators - Breakdown'!$C:$GQ, P$1, FALSE), " ")</f>
        <v>1</v>
      </c>
      <c r="Q382" s="33">
        <f>IFERROR(VLOOKUP($C382, 'All Indicators - Breakdown'!$C:$GQ, Q$1, FALSE), " ")</f>
        <v>1</v>
      </c>
      <c r="R382" s="33">
        <f>IFERROR(VLOOKUP($C382, 'All Indicators - Breakdown'!$C:$GQ, R$1, FALSE), " ")</f>
        <v>2</v>
      </c>
      <c r="S382" s="33">
        <f>IFERROR(VLOOKUP($C382, 'All Indicators - Breakdown'!$C:$GQ, S$1, FALSE), " ")</f>
        <v>1</v>
      </c>
      <c r="T382" s="33">
        <f>IFERROR(VLOOKUP($C382, 'All Indicators - Breakdown'!$C:$GQ, T$1, FALSE), " ")</f>
        <v>2</v>
      </c>
      <c r="U382" s="33">
        <f>IFERROR(VLOOKUP($C382, 'All Indicators - Breakdown'!$C:$GQ, U$1, FALSE), " ")</f>
        <v>3</v>
      </c>
      <c r="V382" s="33">
        <f>IFERROR(VLOOKUP($C382, 'All Indicators - Breakdown'!$C:$GQ, V$1, FALSE), " ")</f>
        <v>1</v>
      </c>
      <c r="W382" s="33">
        <f>IFERROR(VLOOKUP($C382, 'All Indicators - Breakdown'!$C:$GQ, W$1, FALSE), " ")</f>
        <v>1</v>
      </c>
      <c r="X382" s="33">
        <f>IFERROR(VLOOKUP($C382, 'All Indicators - Breakdown'!$C:$GQ, X$1, FALSE), " ")</f>
        <v>1</v>
      </c>
      <c r="Y382" s="33">
        <f>IFERROR(VLOOKUP($C382, 'All Indicators - Breakdown'!$C:$GQ, Y$1, FALSE), " ")</f>
        <v>1</v>
      </c>
      <c r="Z382" s="33">
        <f>IFERROR(VLOOKUP($C382, 'All Indicators - Breakdown'!$C:$GQ, Z$1, FALSE), " ")</f>
        <v>3</v>
      </c>
      <c r="AA382" s="33">
        <f>IFERROR(VLOOKUP($C382, 'All Indicators - Breakdown'!$C:$GQ, AA$1, FALSE), " ")</f>
        <v>1</v>
      </c>
      <c r="AB382" s="33">
        <f>IFERROR(VLOOKUP($C382, 'All Indicators - Breakdown'!$C:$GQ, AB$1, FALSE), " ")</f>
        <v>3</v>
      </c>
      <c r="AC382" s="33">
        <f>IFERROR(VLOOKUP($C382, 'All Indicators - Breakdown'!$C:$GQ, AC$1, FALSE), " ")</f>
        <v>5</v>
      </c>
      <c r="AD382" s="33">
        <f>IFERROR(VLOOKUP($C382, 'All Indicators - Breakdown'!$C:$GQ, AD$1, FALSE), " ")</f>
        <v>1</v>
      </c>
      <c r="AE382" s="33">
        <f>IFERROR(VLOOKUP($C382, 'All Indicators - Breakdown'!$C:$HE, AE$1, FALSE), " ")</f>
        <v>3</v>
      </c>
      <c r="AF382" s="33" t="str">
        <f>IFERROR(VLOOKUP($C382, 'All Indicators - Breakdown'!$C:$HE, AF$1, FALSE), " ")</f>
        <v>N/A</v>
      </c>
      <c r="AG382" s="33">
        <f>IFERROR(VLOOKUP($C382, 'All Indicators - Breakdown'!$C:$HE, AG$1, FALSE), " ")</f>
        <v>4</v>
      </c>
      <c r="AH382" s="33">
        <f>IFERROR(VLOOKUP($C382, 'All Indicators - Breakdown'!$C:$HE, AH$1, FALSE), " ")</f>
        <v>3</v>
      </c>
      <c r="AI382" s="33">
        <f>IFERROR(VLOOKUP($C382, 'All Indicators - Breakdown'!$C:$HE, AI$1, FALSE), " ")</f>
        <v>3</v>
      </c>
      <c r="AJ382" s="33">
        <f>IFERROR(VLOOKUP($C382, 'All Indicators - Breakdown'!$C:$HZ, AJ$1, FALSE), " ")</f>
        <v>5</v>
      </c>
      <c r="AK382" s="33">
        <f>IFERROR(VLOOKUP($C382, 'All Indicators - Breakdown'!$C:$HZ, AK$1, FALSE), " ")</f>
        <v>5</v>
      </c>
      <c r="AL382" s="33">
        <f>IFERROR(VLOOKUP($C382, 'All Indicators - Breakdown'!$C:$HZ, AL$1, FALSE), " ")</f>
        <v>2</v>
      </c>
      <c r="AM382" s="33">
        <f>IFERROR(VLOOKUP($C382, 'All Indicators - Breakdown'!$C:$IU, AM$1, FALSE), " ")</f>
        <v>2</v>
      </c>
      <c r="AN382" s="33">
        <f>IFERROR(VLOOKUP($C382, 'All Indicators - Breakdown'!$C:$IU, AN$1, FALSE), " ")</f>
        <v>1</v>
      </c>
      <c r="AO382" s="33">
        <f>IFERROR(VLOOKUP($C382, 'All Indicators - Breakdown'!$C:$IU, AO$1, FALSE), " ")</f>
        <v>1</v>
      </c>
      <c r="AP382">
        <f t="shared" si="65"/>
        <v>5</v>
      </c>
      <c r="AQ382">
        <f t="shared" si="65"/>
        <v>5</v>
      </c>
      <c r="AR382">
        <f t="shared" si="65"/>
        <v>5</v>
      </c>
      <c r="AS382">
        <f t="shared" si="65"/>
        <v>5</v>
      </c>
      <c r="AT382">
        <f t="shared" si="65"/>
        <v>4</v>
      </c>
      <c r="AU382">
        <f t="shared" si="65"/>
        <v>3</v>
      </c>
      <c r="AV382">
        <f t="shared" si="65"/>
        <v>3</v>
      </c>
      <c r="AW382">
        <f t="shared" si="65"/>
        <v>3</v>
      </c>
      <c r="AX382">
        <f t="shared" si="65"/>
        <v>3</v>
      </c>
      <c r="AY382">
        <f t="shared" si="65"/>
        <v>3</v>
      </c>
      <c r="AZ382">
        <f t="shared" si="65"/>
        <v>3</v>
      </c>
      <c r="BA382">
        <f t="shared" si="65"/>
        <v>3</v>
      </c>
      <c r="BB382">
        <f t="shared" si="65"/>
        <v>3</v>
      </c>
      <c r="BC382">
        <f t="shared" si="65"/>
        <v>3</v>
      </c>
      <c r="BD382">
        <f t="shared" si="65"/>
        <v>2</v>
      </c>
      <c r="BE382">
        <f t="shared" si="65"/>
        <v>2</v>
      </c>
      <c r="BF382">
        <f t="shared" si="64"/>
        <v>2</v>
      </c>
      <c r="BG382">
        <f t="shared" si="64"/>
        <v>2</v>
      </c>
      <c r="BH382">
        <f t="shared" si="64"/>
        <v>2</v>
      </c>
      <c r="BI382">
        <f t="shared" si="64"/>
        <v>2</v>
      </c>
      <c r="BJ382">
        <f t="shared" si="64"/>
        <v>1</v>
      </c>
      <c r="BK382">
        <f t="shared" si="64"/>
        <v>1</v>
      </c>
      <c r="BL382">
        <f t="shared" si="64"/>
        <v>1</v>
      </c>
      <c r="BM382">
        <f t="shared" si="64"/>
        <v>1</v>
      </c>
      <c r="BN382">
        <f t="shared" si="64"/>
        <v>1</v>
      </c>
      <c r="BO382">
        <f t="shared" si="64"/>
        <v>1</v>
      </c>
      <c r="BP382">
        <f t="shared" si="64"/>
        <v>1</v>
      </c>
      <c r="BQ382">
        <f t="shared" si="64"/>
        <v>1</v>
      </c>
      <c r="BR382">
        <f t="shared" si="64"/>
        <v>1</v>
      </c>
      <c r="BS382">
        <f t="shared" si="64"/>
        <v>1</v>
      </c>
      <c r="BT382">
        <f t="shared" si="64"/>
        <v>1</v>
      </c>
      <c r="BU382">
        <f t="shared" si="59"/>
        <v>1</v>
      </c>
      <c r="BV382">
        <f t="shared" si="59"/>
        <v>1</v>
      </c>
      <c r="BW382">
        <f t="shared" si="59"/>
        <v>1</v>
      </c>
      <c r="BX382">
        <f t="shared" si="59"/>
        <v>0</v>
      </c>
      <c r="BY382">
        <f t="shared" si="59"/>
        <v>0</v>
      </c>
    </row>
    <row r="383" spans="1:77" ht="16.3" thickTop="1" thickBot="1" x14ac:dyDescent="0.3">
      <c r="A383" s="16" t="s">
        <v>902</v>
      </c>
      <c r="B383" s="16" t="s">
        <v>922</v>
      </c>
      <c r="C383" s="16" t="s">
        <v>923</v>
      </c>
      <c r="D383" s="10">
        <f>VLOOKUP(C383, Overview!C$3:D$403, 2, FALSE)</f>
        <v>3</v>
      </c>
      <c r="E383" s="34">
        <f t="shared" si="56"/>
        <v>3.2</v>
      </c>
      <c r="F383" s="33">
        <f>IFERROR(VLOOKUP($C383, 'All Indicators - Breakdown'!$C:$GQ, F$1, FALSE), " ")</f>
        <v>5</v>
      </c>
      <c r="G383" s="33">
        <f>IFERROR(VLOOKUP($C383, 'All Indicators - Breakdown'!$C:$GQ, G$1, FALSE), " ")</f>
        <v>1</v>
      </c>
      <c r="H383" s="33">
        <f>IFERROR(VLOOKUP($C383, 'All Indicators - Breakdown'!$C:$GQ, H$1, FALSE), " ")</f>
        <v>3</v>
      </c>
      <c r="I383" s="33">
        <f>IFERROR(VLOOKUP($C383, 'All Indicators - Breakdown'!$C:$GQ, I$1, FALSE), " ")</f>
        <v>3</v>
      </c>
      <c r="J383" s="33">
        <f>IFERROR(VLOOKUP($C383, 'All Indicators - Breakdown'!$C:$GQ, J$1, FALSE), " ")</f>
        <v>3</v>
      </c>
      <c r="K383" s="33">
        <f>IFERROR(VLOOKUP($C383, 'All Indicators - Breakdown'!$C:$GQ, K$1, FALSE), " ")</f>
        <v>1</v>
      </c>
      <c r="L383" s="33">
        <f>IFERROR(VLOOKUP($C383, 'All Indicators - Breakdown'!$C:$GQ, L$1, FALSE), " ")</f>
        <v>1</v>
      </c>
      <c r="M383" s="33">
        <f>IFERROR(VLOOKUP($C383, 'All Indicators - Breakdown'!$C:$GQ, M$1, FALSE), " ")</f>
        <v>2</v>
      </c>
      <c r="N383" s="33" t="str">
        <f>IFERROR(VLOOKUP($C383, 'All Indicators - Breakdown'!$C:$GQ, N$1, FALSE), " ")</f>
        <v>N/A</v>
      </c>
      <c r="O383" s="33">
        <f>IFERROR(VLOOKUP($C383, 'All Indicators - Breakdown'!$C:$GQ, O$1, FALSE), " ")</f>
        <v>1</v>
      </c>
      <c r="P383" s="33">
        <f>IFERROR(VLOOKUP($C383, 'All Indicators - Breakdown'!$C:$GQ, P$1, FALSE), " ")</f>
        <v>2</v>
      </c>
      <c r="Q383" s="33">
        <f>IFERROR(VLOOKUP($C383, 'All Indicators - Breakdown'!$C:$GQ, Q$1, FALSE), " ")</f>
        <v>1</v>
      </c>
      <c r="R383" s="33">
        <f>IFERROR(VLOOKUP($C383, 'All Indicators - Breakdown'!$C:$GQ, R$1, FALSE), " ")</f>
        <v>1</v>
      </c>
      <c r="S383" s="33">
        <f>IFERROR(VLOOKUP($C383, 'All Indicators - Breakdown'!$C:$GQ, S$1, FALSE), " ")</f>
        <v>4</v>
      </c>
      <c r="T383" s="33">
        <f>IFERROR(VLOOKUP($C383, 'All Indicators - Breakdown'!$C:$GQ, T$1, FALSE), " ")</f>
        <v>2</v>
      </c>
      <c r="U383" s="33">
        <f>IFERROR(VLOOKUP($C383, 'All Indicators - Breakdown'!$C:$GQ, U$1, FALSE), " ")</f>
        <v>3</v>
      </c>
      <c r="V383" s="33">
        <f>IFERROR(VLOOKUP($C383, 'All Indicators - Breakdown'!$C:$GQ, V$1, FALSE), " ")</f>
        <v>1</v>
      </c>
      <c r="W383" s="33">
        <f>IFERROR(VLOOKUP($C383, 'All Indicators - Breakdown'!$C:$GQ, W$1, FALSE), " ")</f>
        <v>2</v>
      </c>
      <c r="X383" s="33">
        <f>IFERROR(VLOOKUP($C383, 'All Indicators - Breakdown'!$C:$GQ, X$1, FALSE), " ")</f>
        <v>1</v>
      </c>
      <c r="Y383" s="33">
        <f>IFERROR(VLOOKUP($C383, 'All Indicators - Breakdown'!$C:$GQ, Y$1, FALSE), " ")</f>
        <v>4</v>
      </c>
      <c r="Z383" s="33">
        <f>IFERROR(VLOOKUP($C383, 'All Indicators - Breakdown'!$C:$GQ, Z$1, FALSE), " ")</f>
        <v>1</v>
      </c>
      <c r="AA383" s="33">
        <f>IFERROR(VLOOKUP($C383, 'All Indicators - Breakdown'!$C:$GQ, AA$1, FALSE), " ")</f>
        <v>1</v>
      </c>
      <c r="AB383" s="33">
        <f>IFERROR(VLOOKUP($C383, 'All Indicators - Breakdown'!$C:$GQ, AB$1, FALSE), " ")</f>
        <v>3</v>
      </c>
      <c r="AC383" s="33">
        <f>IFERROR(VLOOKUP($C383, 'All Indicators - Breakdown'!$C:$GQ, AC$1, FALSE), " ")</f>
        <v>5</v>
      </c>
      <c r="AD383" s="33">
        <f>IFERROR(VLOOKUP($C383, 'All Indicators - Breakdown'!$C:$GQ, AD$1, FALSE), " ")</f>
        <v>2</v>
      </c>
      <c r="AE383" s="33">
        <f>IFERROR(VLOOKUP($C383, 'All Indicators - Breakdown'!$C:$HE, AE$1, FALSE), " ")</f>
        <v>1</v>
      </c>
      <c r="AF383" s="33">
        <f>IFERROR(VLOOKUP($C383, 'All Indicators - Breakdown'!$C:$HE, AF$1, FALSE), " ")</f>
        <v>1</v>
      </c>
      <c r="AG383" s="33">
        <f>IFERROR(VLOOKUP($C383, 'All Indicators - Breakdown'!$C:$HE, AG$1, FALSE), " ")</f>
        <v>3</v>
      </c>
      <c r="AH383" s="33">
        <f>IFERROR(VLOOKUP($C383, 'All Indicators - Breakdown'!$C:$HE, AH$1, FALSE), " ")</f>
        <v>3</v>
      </c>
      <c r="AI383" s="33">
        <f>IFERROR(VLOOKUP($C383, 'All Indicators - Breakdown'!$C:$HE, AI$1, FALSE), " ")</f>
        <v>3</v>
      </c>
      <c r="AJ383" s="33">
        <f>IFERROR(VLOOKUP($C383, 'All Indicators - Breakdown'!$C:$HZ, AJ$1, FALSE), " ")</f>
        <v>4</v>
      </c>
      <c r="AK383" s="33">
        <f>IFERROR(VLOOKUP($C383, 'All Indicators - Breakdown'!$C:$HZ, AK$1, FALSE), " ")</f>
        <v>3</v>
      </c>
      <c r="AL383" s="33">
        <f>IFERROR(VLOOKUP($C383, 'All Indicators - Breakdown'!$C:$HZ, AL$1, FALSE), " ")</f>
        <v>1</v>
      </c>
      <c r="AM383" s="33">
        <f>IFERROR(VLOOKUP($C383, 'All Indicators - Breakdown'!$C:$IU, AM$1, FALSE), " ")</f>
        <v>1</v>
      </c>
      <c r="AN383" s="33">
        <f>IFERROR(VLOOKUP($C383, 'All Indicators - Breakdown'!$C:$IU, AN$1, FALSE), " ")</f>
        <v>1</v>
      </c>
      <c r="AO383" s="33">
        <f>IFERROR(VLOOKUP($C383, 'All Indicators - Breakdown'!$C:$IU, AO$1, FALSE), " ")</f>
        <v>1</v>
      </c>
      <c r="AP383">
        <f t="shared" si="65"/>
        <v>5</v>
      </c>
      <c r="AQ383">
        <f t="shared" si="65"/>
        <v>5</v>
      </c>
      <c r="AR383">
        <f t="shared" si="65"/>
        <v>4</v>
      </c>
      <c r="AS383">
        <f t="shared" si="65"/>
        <v>4</v>
      </c>
      <c r="AT383">
        <f t="shared" si="65"/>
        <v>4</v>
      </c>
      <c r="AU383">
        <f t="shared" si="65"/>
        <v>3</v>
      </c>
      <c r="AV383">
        <f t="shared" si="65"/>
        <v>3</v>
      </c>
      <c r="AW383">
        <f t="shared" si="65"/>
        <v>3</v>
      </c>
      <c r="AX383">
        <f t="shared" si="65"/>
        <v>3</v>
      </c>
      <c r="AY383">
        <f t="shared" si="65"/>
        <v>3</v>
      </c>
      <c r="AZ383">
        <f t="shared" si="65"/>
        <v>3</v>
      </c>
      <c r="BA383">
        <f t="shared" si="65"/>
        <v>3</v>
      </c>
      <c r="BB383">
        <f t="shared" si="65"/>
        <v>3</v>
      </c>
      <c r="BC383">
        <f t="shared" si="65"/>
        <v>3</v>
      </c>
      <c r="BD383">
        <f t="shared" si="65"/>
        <v>2</v>
      </c>
      <c r="BE383">
        <f t="shared" si="65"/>
        <v>2</v>
      </c>
      <c r="BF383">
        <f t="shared" si="64"/>
        <v>2</v>
      </c>
      <c r="BG383">
        <f t="shared" si="64"/>
        <v>2</v>
      </c>
      <c r="BH383">
        <f t="shared" si="64"/>
        <v>2</v>
      </c>
      <c r="BI383">
        <f t="shared" si="64"/>
        <v>1</v>
      </c>
      <c r="BJ383">
        <f t="shared" si="64"/>
        <v>1</v>
      </c>
      <c r="BK383">
        <f t="shared" si="64"/>
        <v>1</v>
      </c>
      <c r="BL383">
        <f t="shared" si="64"/>
        <v>1</v>
      </c>
      <c r="BM383">
        <f t="shared" si="64"/>
        <v>1</v>
      </c>
      <c r="BN383">
        <f t="shared" si="64"/>
        <v>1</v>
      </c>
      <c r="BO383">
        <f t="shared" si="64"/>
        <v>1</v>
      </c>
      <c r="BP383">
        <f t="shared" si="64"/>
        <v>1</v>
      </c>
      <c r="BQ383">
        <f t="shared" si="64"/>
        <v>1</v>
      </c>
      <c r="BR383">
        <f t="shared" si="64"/>
        <v>1</v>
      </c>
      <c r="BS383">
        <f t="shared" si="64"/>
        <v>1</v>
      </c>
      <c r="BT383">
        <f t="shared" si="64"/>
        <v>1</v>
      </c>
      <c r="BU383">
        <f t="shared" si="59"/>
        <v>1</v>
      </c>
      <c r="BV383">
        <f t="shared" si="59"/>
        <v>1</v>
      </c>
      <c r="BW383">
        <f t="shared" si="59"/>
        <v>1</v>
      </c>
      <c r="BX383">
        <f t="shared" si="59"/>
        <v>1</v>
      </c>
      <c r="BY383">
        <f t="shared" si="59"/>
        <v>0</v>
      </c>
    </row>
    <row r="384" spans="1:77" ht="16.3" thickTop="1" thickBot="1" x14ac:dyDescent="0.3">
      <c r="A384" s="16" t="s">
        <v>902</v>
      </c>
      <c r="B384" s="16" t="s">
        <v>924</v>
      </c>
      <c r="C384" s="16" t="s">
        <v>925</v>
      </c>
      <c r="D384" s="10">
        <f>VLOOKUP(C384, Overview!C$3:D$403, 2, FALSE)</f>
        <v>3</v>
      </c>
      <c r="E384" s="34">
        <f t="shared" si="56"/>
        <v>3.6</v>
      </c>
      <c r="F384" s="33">
        <f>IFERROR(VLOOKUP($C384, 'All Indicators - Breakdown'!$C:$GQ, F$1, FALSE), " ")</f>
        <v>4</v>
      </c>
      <c r="G384" s="33">
        <f>IFERROR(VLOOKUP($C384, 'All Indicators - Breakdown'!$C:$GQ, G$1, FALSE), " ")</f>
        <v>5</v>
      </c>
      <c r="H384" s="33">
        <f>IFERROR(VLOOKUP($C384, 'All Indicators - Breakdown'!$C:$GQ, H$1, FALSE), " ")</f>
        <v>4</v>
      </c>
      <c r="I384" s="33">
        <f>IFERROR(VLOOKUP($C384, 'All Indicators - Breakdown'!$C:$GQ, I$1, FALSE), " ")</f>
        <v>3</v>
      </c>
      <c r="J384" s="33">
        <f>IFERROR(VLOOKUP($C384, 'All Indicators - Breakdown'!$C:$GQ, J$1, FALSE), " ")</f>
        <v>3</v>
      </c>
      <c r="K384" s="33">
        <f>IFERROR(VLOOKUP($C384, 'All Indicators - Breakdown'!$C:$GQ, K$1, FALSE), " ")</f>
        <v>1</v>
      </c>
      <c r="L384" s="33">
        <f>IFERROR(VLOOKUP($C384, 'All Indicators - Breakdown'!$C:$GQ, L$1, FALSE), " ")</f>
        <v>2</v>
      </c>
      <c r="M384" s="33">
        <f>IFERROR(VLOOKUP($C384, 'All Indicators - Breakdown'!$C:$GQ, M$1, FALSE), " ")</f>
        <v>3</v>
      </c>
      <c r="N384" s="33" t="str">
        <f>IFERROR(VLOOKUP($C384, 'All Indicators - Breakdown'!$C:$GQ, N$1, FALSE), " ")</f>
        <v>N/A</v>
      </c>
      <c r="O384" s="33">
        <f>IFERROR(VLOOKUP($C384, 'All Indicators - Breakdown'!$C:$GQ, O$1, FALSE), " ")</f>
        <v>2</v>
      </c>
      <c r="P384" s="33">
        <f>IFERROR(VLOOKUP($C384, 'All Indicators - Breakdown'!$C:$GQ, P$1, FALSE), " ")</f>
        <v>2</v>
      </c>
      <c r="Q384" s="33">
        <f>IFERROR(VLOOKUP($C384, 'All Indicators - Breakdown'!$C:$GQ, Q$1, FALSE), " ")</f>
        <v>1</v>
      </c>
      <c r="R384" s="33">
        <f>IFERROR(VLOOKUP($C384, 'All Indicators - Breakdown'!$C:$GQ, R$1, FALSE), " ")</f>
        <v>2</v>
      </c>
      <c r="S384" s="33">
        <f>IFERROR(VLOOKUP($C384, 'All Indicators - Breakdown'!$C:$GQ, S$1, FALSE), " ")</f>
        <v>3</v>
      </c>
      <c r="T384" s="33">
        <f>IFERROR(VLOOKUP($C384, 'All Indicators - Breakdown'!$C:$GQ, T$1, FALSE), " ")</f>
        <v>3</v>
      </c>
      <c r="U384" s="33">
        <f>IFERROR(VLOOKUP($C384, 'All Indicators - Breakdown'!$C:$GQ, U$1, FALSE), " ")</f>
        <v>3</v>
      </c>
      <c r="V384" s="33">
        <f>IFERROR(VLOOKUP($C384, 'All Indicators - Breakdown'!$C:$GQ, V$1, FALSE), " ")</f>
        <v>3</v>
      </c>
      <c r="W384" s="33">
        <f>IFERROR(VLOOKUP($C384, 'All Indicators - Breakdown'!$C:$GQ, W$1, FALSE), " ")</f>
        <v>5</v>
      </c>
      <c r="X384" s="33">
        <f>IFERROR(VLOOKUP($C384, 'All Indicators - Breakdown'!$C:$GQ, X$1, FALSE), " ")</f>
        <v>1</v>
      </c>
      <c r="Y384" s="33">
        <f>IFERROR(VLOOKUP($C384, 'All Indicators - Breakdown'!$C:$GQ, Y$1, FALSE), " ")</f>
        <v>1</v>
      </c>
      <c r="Z384" s="33">
        <f>IFERROR(VLOOKUP($C384, 'All Indicators - Breakdown'!$C:$GQ, Z$1, FALSE), " ")</f>
        <v>1</v>
      </c>
      <c r="AA384" s="33">
        <f>IFERROR(VLOOKUP($C384, 'All Indicators - Breakdown'!$C:$GQ, AA$1, FALSE), " ")</f>
        <v>1</v>
      </c>
      <c r="AB384" s="33">
        <f>IFERROR(VLOOKUP($C384, 'All Indicators - Breakdown'!$C:$GQ, AB$1, FALSE), " ")</f>
        <v>4</v>
      </c>
      <c r="AC384" s="33">
        <f>IFERROR(VLOOKUP($C384, 'All Indicators - Breakdown'!$C:$GQ, AC$1, FALSE), " ")</f>
        <v>4</v>
      </c>
      <c r="AD384" s="33">
        <f>IFERROR(VLOOKUP($C384, 'All Indicators - Breakdown'!$C:$GQ, AD$1, FALSE), " ")</f>
        <v>2</v>
      </c>
      <c r="AE384" s="33">
        <f>IFERROR(VLOOKUP($C384, 'All Indicators - Breakdown'!$C:$HE, AE$1, FALSE), " ")</f>
        <v>3</v>
      </c>
      <c r="AF384" s="33">
        <f>IFERROR(VLOOKUP($C384, 'All Indicators - Breakdown'!$C:$HE, AF$1, FALSE), " ")</f>
        <v>3</v>
      </c>
      <c r="AG384" s="33">
        <f>IFERROR(VLOOKUP($C384, 'All Indicators - Breakdown'!$C:$HE, AG$1, FALSE), " ")</f>
        <v>4</v>
      </c>
      <c r="AH384" s="33">
        <f>IFERROR(VLOOKUP($C384, 'All Indicators - Breakdown'!$C:$HE, AH$1, FALSE), " ")</f>
        <v>3</v>
      </c>
      <c r="AI384" s="33">
        <f>IFERROR(VLOOKUP($C384, 'All Indicators - Breakdown'!$C:$HE, AI$1, FALSE), " ")</f>
        <v>3</v>
      </c>
      <c r="AJ384" s="33">
        <f>IFERROR(VLOOKUP($C384, 'All Indicators - Breakdown'!$C:$HZ, AJ$1, FALSE), " ")</f>
        <v>4</v>
      </c>
      <c r="AK384" s="33">
        <f>IFERROR(VLOOKUP($C384, 'All Indicators - Breakdown'!$C:$HZ, AK$1, FALSE), " ")</f>
        <v>3</v>
      </c>
      <c r="AL384" s="33">
        <f>IFERROR(VLOOKUP($C384, 'All Indicators - Breakdown'!$C:$HZ, AL$1, FALSE), " ")</f>
        <v>1</v>
      </c>
      <c r="AM384" s="33">
        <f>IFERROR(VLOOKUP($C384, 'All Indicators - Breakdown'!$C:$IU, AM$1, FALSE), " ")</f>
        <v>2</v>
      </c>
      <c r="AN384" s="33">
        <f>IFERROR(VLOOKUP($C384, 'All Indicators - Breakdown'!$C:$IU, AN$1, FALSE), " ")</f>
        <v>1</v>
      </c>
      <c r="AO384" s="33">
        <f>IFERROR(VLOOKUP($C384, 'All Indicators - Breakdown'!$C:$IU, AO$1, FALSE), " ")</f>
        <v>1</v>
      </c>
      <c r="AP384">
        <f t="shared" si="65"/>
        <v>5</v>
      </c>
      <c r="AQ384">
        <f t="shared" si="65"/>
        <v>5</v>
      </c>
      <c r="AR384">
        <f t="shared" si="65"/>
        <v>4</v>
      </c>
      <c r="AS384">
        <f t="shared" si="65"/>
        <v>4</v>
      </c>
      <c r="AT384">
        <f t="shared" si="65"/>
        <v>4</v>
      </c>
      <c r="AU384">
        <f t="shared" si="65"/>
        <v>4</v>
      </c>
      <c r="AV384">
        <f t="shared" si="65"/>
        <v>4</v>
      </c>
      <c r="AW384">
        <f t="shared" si="65"/>
        <v>4</v>
      </c>
      <c r="AX384">
        <f t="shared" si="65"/>
        <v>3</v>
      </c>
      <c r="AY384">
        <f t="shared" si="65"/>
        <v>3</v>
      </c>
      <c r="AZ384">
        <f t="shared" si="65"/>
        <v>3</v>
      </c>
      <c r="BA384">
        <f t="shared" si="65"/>
        <v>3</v>
      </c>
      <c r="BB384">
        <f t="shared" si="65"/>
        <v>3</v>
      </c>
      <c r="BC384">
        <f t="shared" si="65"/>
        <v>3</v>
      </c>
      <c r="BD384">
        <f t="shared" si="65"/>
        <v>3</v>
      </c>
      <c r="BE384">
        <f t="shared" si="65"/>
        <v>3</v>
      </c>
      <c r="BF384">
        <f t="shared" si="64"/>
        <v>3</v>
      </c>
      <c r="BG384">
        <f t="shared" si="64"/>
        <v>3</v>
      </c>
      <c r="BH384">
        <f t="shared" si="64"/>
        <v>3</v>
      </c>
      <c r="BI384">
        <f t="shared" si="64"/>
        <v>3</v>
      </c>
      <c r="BJ384">
        <f t="shared" si="64"/>
        <v>2</v>
      </c>
      <c r="BK384">
        <f t="shared" si="64"/>
        <v>2</v>
      </c>
      <c r="BL384">
        <f t="shared" si="64"/>
        <v>2</v>
      </c>
      <c r="BM384">
        <f t="shared" si="64"/>
        <v>2</v>
      </c>
      <c r="BN384">
        <f t="shared" si="64"/>
        <v>2</v>
      </c>
      <c r="BO384">
        <f t="shared" si="64"/>
        <v>2</v>
      </c>
      <c r="BP384">
        <f t="shared" si="64"/>
        <v>1</v>
      </c>
      <c r="BQ384">
        <f t="shared" si="64"/>
        <v>1</v>
      </c>
      <c r="BR384">
        <f t="shared" si="64"/>
        <v>1</v>
      </c>
      <c r="BS384">
        <f t="shared" si="64"/>
        <v>1</v>
      </c>
      <c r="BT384">
        <f t="shared" si="64"/>
        <v>1</v>
      </c>
      <c r="BU384">
        <f t="shared" si="59"/>
        <v>1</v>
      </c>
      <c r="BV384">
        <f t="shared" si="59"/>
        <v>1</v>
      </c>
      <c r="BW384">
        <f t="shared" si="59"/>
        <v>1</v>
      </c>
      <c r="BX384">
        <f t="shared" si="59"/>
        <v>1</v>
      </c>
      <c r="BY384">
        <f t="shared" si="59"/>
        <v>0</v>
      </c>
    </row>
    <row r="385" spans="1:77" ht="16.3" thickTop="1" thickBot="1" x14ac:dyDescent="0.3">
      <c r="A385" s="16" t="s">
        <v>902</v>
      </c>
      <c r="B385" s="16" t="s">
        <v>926</v>
      </c>
      <c r="C385" s="16" t="s">
        <v>927</v>
      </c>
      <c r="D385" s="10">
        <f>VLOOKUP(C385, Overview!C$3:D$403, 2, FALSE)</f>
        <v>2</v>
      </c>
      <c r="E385" s="34">
        <f t="shared" si="56"/>
        <v>3.1</v>
      </c>
      <c r="F385" s="33">
        <f>IFERROR(VLOOKUP($C385, 'All Indicators - Breakdown'!$C:$GQ, F$1, FALSE), " ")</f>
        <v>1</v>
      </c>
      <c r="G385" s="33">
        <f>IFERROR(VLOOKUP($C385, 'All Indicators - Breakdown'!$C:$GQ, G$1, FALSE), " ")</f>
        <v>3</v>
      </c>
      <c r="H385" s="33">
        <f>IFERROR(VLOOKUP($C385, 'All Indicators - Breakdown'!$C:$GQ, H$1, FALSE), " ")</f>
        <v>3</v>
      </c>
      <c r="I385" s="33">
        <f>IFERROR(VLOOKUP($C385, 'All Indicators - Breakdown'!$C:$GQ, I$1, FALSE), " ")</f>
        <v>3</v>
      </c>
      <c r="J385" s="33">
        <f>IFERROR(VLOOKUP($C385, 'All Indicators - Breakdown'!$C:$GQ, J$1, FALSE), " ")</f>
        <v>3</v>
      </c>
      <c r="K385" s="33">
        <f>IFERROR(VLOOKUP($C385, 'All Indicators - Breakdown'!$C:$GQ, K$1, FALSE), " ")</f>
        <v>1</v>
      </c>
      <c r="L385" s="33">
        <f>IFERROR(VLOOKUP($C385, 'All Indicators - Breakdown'!$C:$GQ, L$1, FALSE), " ")</f>
        <v>3</v>
      </c>
      <c r="M385" s="33">
        <f>IFERROR(VLOOKUP($C385, 'All Indicators - Breakdown'!$C:$GQ, M$1, FALSE), " ")</f>
        <v>3</v>
      </c>
      <c r="N385" s="33" t="str">
        <f>IFERROR(VLOOKUP($C385, 'All Indicators - Breakdown'!$C:$GQ, N$1, FALSE), " ")</f>
        <v>N/A</v>
      </c>
      <c r="O385" s="33">
        <f>IFERROR(VLOOKUP($C385, 'All Indicators - Breakdown'!$C:$GQ, O$1, FALSE), " ")</f>
        <v>1</v>
      </c>
      <c r="P385" s="33">
        <f>IFERROR(VLOOKUP($C385, 'All Indicators - Breakdown'!$C:$GQ, P$1, FALSE), " ")</f>
        <v>1</v>
      </c>
      <c r="Q385" s="33">
        <f>IFERROR(VLOOKUP($C385, 'All Indicators - Breakdown'!$C:$GQ, Q$1, FALSE), " ")</f>
        <v>1</v>
      </c>
      <c r="R385" s="33">
        <f>IFERROR(VLOOKUP($C385, 'All Indicators - Breakdown'!$C:$GQ, R$1, FALSE), " ")</f>
        <v>1</v>
      </c>
      <c r="S385" s="33">
        <f>IFERROR(VLOOKUP($C385, 'All Indicators - Breakdown'!$C:$GQ, S$1, FALSE), " ")</f>
        <v>3</v>
      </c>
      <c r="T385" s="33">
        <f>IFERROR(VLOOKUP($C385, 'All Indicators - Breakdown'!$C:$GQ, T$1, FALSE), " ")</f>
        <v>2</v>
      </c>
      <c r="U385" s="33">
        <f>IFERROR(VLOOKUP($C385, 'All Indicators - Breakdown'!$C:$GQ, U$1, FALSE), " ")</f>
        <v>3</v>
      </c>
      <c r="V385" s="33">
        <f>IFERROR(VLOOKUP($C385, 'All Indicators - Breakdown'!$C:$GQ, V$1, FALSE), " ")</f>
        <v>1</v>
      </c>
      <c r="W385" s="33">
        <f>IFERROR(VLOOKUP($C385, 'All Indicators - Breakdown'!$C:$GQ, W$1, FALSE), " ")</f>
        <v>1</v>
      </c>
      <c r="X385" s="33">
        <f>IFERROR(VLOOKUP($C385, 'All Indicators - Breakdown'!$C:$GQ, X$1, FALSE), " ")</f>
        <v>1</v>
      </c>
      <c r="Y385" s="33">
        <f>IFERROR(VLOOKUP($C385, 'All Indicators - Breakdown'!$C:$GQ, Y$1, FALSE), " ")</f>
        <v>1</v>
      </c>
      <c r="Z385" s="33">
        <f>IFERROR(VLOOKUP($C385, 'All Indicators - Breakdown'!$C:$GQ, Z$1, FALSE), " ")</f>
        <v>3</v>
      </c>
      <c r="AA385" s="33">
        <f>IFERROR(VLOOKUP($C385, 'All Indicators - Breakdown'!$C:$GQ, AA$1, FALSE), " ")</f>
        <v>1</v>
      </c>
      <c r="AB385" s="33">
        <f>IFERROR(VLOOKUP($C385, 'All Indicators - Breakdown'!$C:$GQ, AB$1, FALSE), " ")</f>
        <v>2</v>
      </c>
      <c r="AC385" s="33">
        <f>IFERROR(VLOOKUP($C385, 'All Indicators - Breakdown'!$C:$GQ, AC$1, FALSE), " ")</f>
        <v>5</v>
      </c>
      <c r="AD385" s="33">
        <f>IFERROR(VLOOKUP($C385, 'All Indicators - Breakdown'!$C:$GQ, AD$1, FALSE), " ")</f>
        <v>2</v>
      </c>
      <c r="AE385" s="33">
        <f>IFERROR(VLOOKUP($C385, 'All Indicators - Breakdown'!$C:$HE, AE$1, FALSE), " ")</f>
        <v>3</v>
      </c>
      <c r="AF385" s="33">
        <f>IFERROR(VLOOKUP($C385, 'All Indicators - Breakdown'!$C:$HE, AF$1, FALSE), " ")</f>
        <v>3</v>
      </c>
      <c r="AG385" s="33">
        <f>IFERROR(VLOOKUP($C385, 'All Indicators - Breakdown'!$C:$HE, AG$1, FALSE), " ")</f>
        <v>4</v>
      </c>
      <c r="AH385" s="33">
        <f>IFERROR(VLOOKUP($C385, 'All Indicators - Breakdown'!$C:$HE, AH$1, FALSE), " ")</f>
        <v>3</v>
      </c>
      <c r="AI385" s="33">
        <f>IFERROR(VLOOKUP($C385, 'All Indicators - Breakdown'!$C:$HE, AI$1, FALSE), " ")</f>
        <v>3</v>
      </c>
      <c r="AJ385" s="33">
        <f>IFERROR(VLOOKUP($C385, 'All Indicators - Breakdown'!$C:$HZ, AJ$1, FALSE), " ")</f>
        <v>3</v>
      </c>
      <c r="AK385" s="33">
        <f>IFERROR(VLOOKUP($C385, 'All Indicators - Breakdown'!$C:$HZ, AK$1, FALSE), " ")</f>
        <v>2</v>
      </c>
      <c r="AL385" s="33">
        <f>IFERROR(VLOOKUP($C385, 'All Indicators - Breakdown'!$C:$HZ, AL$1, FALSE), " ")</f>
        <v>1</v>
      </c>
      <c r="AM385" s="33">
        <f>IFERROR(VLOOKUP($C385, 'All Indicators - Breakdown'!$C:$IU, AM$1, FALSE), " ")</f>
        <v>1</v>
      </c>
      <c r="AN385" s="33">
        <f>IFERROR(VLOOKUP($C385, 'All Indicators - Breakdown'!$C:$IU, AN$1, FALSE), " ")</f>
        <v>1</v>
      </c>
      <c r="AO385" s="33">
        <f>IFERROR(VLOOKUP($C385, 'All Indicators - Breakdown'!$C:$IU, AO$1, FALSE), " ")</f>
        <v>1</v>
      </c>
      <c r="AP385">
        <f t="shared" si="65"/>
        <v>5</v>
      </c>
      <c r="AQ385">
        <f t="shared" si="65"/>
        <v>4</v>
      </c>
      <c r="AR385">
        <f t="shared" si="65"/>
        <v>3</v>
      </c>
      <c r="AS385">
        <f t="shared" si="65"/>
        <v>3</v>
      </c>
      <c r="AT385">
        <f t="shared" si="65"/>
        <v>3</v>
      </c>
      <c r="AU385">
        <f t="shared" si="65"/>
        <v>3</v>
      </c>
      <c r="AV385">
        <f t="shared" si="65"/>
        <v>3</v>
      </c>
      <c r="AW385">
        <f t="shared" si="65"/>
        <v>3</v>
      </c>
      <c r="AX385">
        <f t="shared" si="65"/>
        <v>3</v>
      </c>
      <c r="AY385">
        <f t="shared" si="65"/>
        <v>3</v>
      </c>
      <c r="AZ385">
        <f t="shared" si="65"/>
        <v>3</v>
      </c>
      <c r="BA385">
        <f t="shared" si="65"/>
        <v>3</v>
      </c>
      <c r="BB385">
        <f t="shared" si="65"/>
        <v>3</v>
      </c>
      <c r="BC385">
        <f t="shared" si="65"/>
        <v>3</v>
      </c>
      <c r="BD385">
        <f t="shared" si="65"/>
        <v>3</v>
      </c>
      <c r="BE385">
        <f t="shared" si="65"/>
        <v>3</v>
      </c>
      <c r="BF385">
        <f t="shared" si="64"/>
        <v>2</v>
      </c>
      <c r="BG385">
        <f t="shared" si="64"/>
        <v>2</v>
      </c>
      <c r="BH385">
        <f t="shared" si="64"/>
        <v>2</v>
      </c>
      <c r="BI385">
        <f t="shared" si="64"/>
        <v>2</v>
      </c>
      <c r="BJ385">
        <f t="shared" si="64"/>
        <v>1</v>
      </c>
      <c r="BK385">
        <f t="shared" si="64"/>
        <v>1</v>
      </c>
      <c r="BL385">
        <f t="shared" si="64"/>
        <v>1</v>
      </c>
      <c r="BM385">
        <f t="shared" si="64"/>
        <v>1</v>
      </c>
      <c r="BN385">
        <f t="shared" si="64"/>
        <v>1</v>
      </c>
      <c r="BO385">
        <f t="shared" si="64"/>
        <v>1</v>
      </c>
      <c r="BP385">
        <f t="shared" si="64"/>
        <v>1</v>
      </c>
      <c r="BQ385">
        <f t="shared" si="64"/>
        <v>1</v>
      </c>
      <c r="BR385">
        <f t="shared" si="64"/>
        <v>1</v>
      </c>
      <c r="BS385">
        <f t="shared" si="64"/>
        <v>1</v>
      </c>
      <c r="BT385">
        <f t="shared" si="64"/>
        <v>1</v>
      </c>
      <c r="BU385">
        <f t="shared" si="59"/>
        <v>1</v>
      </c>
      <c r="BV385">
        <f t="shared" si="59"/>
        <v>1</v>
      </c>
      <c r="BW385">
        <f t="shared" si="59"/>
        <v>1</v>
      </c>
      <c r="BX385">
        <f t="shared" si="59"/>
        <v>1</v>
      </c>
      <c r="BY385">
        <f t="shared" si="59"/>
        <v>0</v>
      </c>
    </row>
    <row r="386" spans="1:77" ht="16.3" thickTop="1" thickBot="1" x14ac:dyDescent="0.3">
      <c r="A386" s="16" t="s">
        <v>902</v>
      </c>
      <c r="B386" s="16" t="s">
        <v>928</v>
      </c>
      <c r="C386" s="16" t="s">
        <v>929</v>
      </c>
      <c r="D386" s="10">
        <f>VLOOKUP(C386, Overview!C$3:D$403, 2, FALSE)</f>
        <v>3</v>
      </c>
      <c r="E386" s="34">
        <f t="shared" si="56"/>
        <v>3.8</v>
      </c>
      <c r="F386" s="33">
        <f>IFERROR(VLOOKUP($C386, 'All Indicators - Breakdown'!$C:$GQ, F$1, FALSE), " ")</f>
        <v>5</v>
      </c>
      <c r="G386" s="33">
        <f>IFERROR(VLOOKUP($C386, 'All Indicators - Breakdown'!$C:$GQ, G$1, FALSE), " ")</f>
        <v>5</v>
      </c>
      <c r="H386" s="33">
        <f>IFERROR(VLOOKUP($C386, 'All Indicators - Breakdown'!$C:$GQ, H$1, FALSE), " ")</f>
        <v>3</v>
      </c>
      <c r="I386" s="33">
        <f>IFERROR(VLOOKUP($C386, 'All Indicators - Breakdown'!$C:$GQ, I$1, FALSE), " ")</f>
        <v>3</v>
      </c>
      <c r="J386" s="33">
        <f>IFERROR(VLOOKUP($C386, 'All Indicators - Breakdown'!$C:$GQ, J$1, FALSE), " ")</f>
        <v>2</v>
      </c>
      <c r="K386" s="33">
        <f>IFERROR(VLOOKUP($C386, 'All Indicators - Breakdown'!$C:$GQ, K$1, FALSE), " ")</f>
        <v>1</v>
      </c>
      <c r="L386" s="33">
        <f>IFERROR(VLOOKUP($C386, 'All Indicators - Breakdown'!$C:$GQ, L$1, FALSE), " ")</f>
        <v>3</v>
      </c>
      <c r="M386" s="33">
        <f>IFERROR(VLOOKUP($C386, 'All Indicators - Breakdown'!$C:$GQ, M$1, FALSE), " ")</f>
        <v>2</v>
      </c>
      <c r="N386" s="33">
        <f>IFERROR(VLOOKUP($C386, 'All Indicators - Breakdown'!$C:$GQ, N$1, FALSE), " ")</f>
        <v>2</v>
      </c>
      <c r="O386" s="33">
        <f>IFERROR(VLOOKUP($C386, 'All Indicators - Breakdown'!$C:$GQ, O$1, FALSE), " ")</f>
        <v>1</v>
      </c>
      <c r="P386" s="33">
        <f>IFERROR(VLOOKUP($C386, 'All Indicators - Breakdown'!$C:$GQ, P$1, FALSE), " ")</f>
        <v>1</v>
      </c>
      <c r="Q386" s="33">
        <f>IFERROR(VLOOKUP($C386, 'All Indicators - Breakdown'!$C:$GQ, Q$1, FALSE), " ")</f>
        <v>1</v>
      </c>
      <c r="R386" s="33">
        <f>IFERROR(VLOOKUP($C386, 'All Indicators - Breakdown'!$C:$GQ, R$1, FALSE), " ")</f>
        <v>2</v>
      </c>
      <c r="S386" s="33">
        <f>IFERROR(VLOOKUP($C386, 'All Indicators - Breakdown'!$C:$GQ, S$1, FALSE), " ")</f>
        <v>1</v>
      </c>
      <c r="T386" s="33">
        <f>IFERROR(VLOOKUP($C386, 'All Indicators - Breakdown'!$C:$GQ, T$1, FALSE), " ")</f>
        <v>3</v>
      </c>
      <c r="U386" s="33">
        <f>IFERROR(VLOOKUP($C386, 'All Indicators - Breakdown'!$C:$GQ, U$1, FALSE), " ")</f>
        <v>3</v>
      </c>
      <c r="V386" s="33">
        <f>IFERROR(VLOOKUP($C386, 'All Indicators - Breakdown'!$C:$GQ, V$1, FALSE), " ")</f>
        <v>1</v>
      </c>
      <c r="W386" s="33">
        <f>IFERROR(VLOOKUP($C386, 'All Indicators - Breakdown'!$C:$GQ, W$1, FALSE), " ")</f>
        <v>5</v>
      </c>
      <c r="X386" s="33">
        <f>IFERROR(VLOOKUP($C386, 'All Indicators - Breakdown'!$C:$GQ, X$1, FALSE), " ")</f>
        <v>1</v>
      </c>
      <c r="Y386" s="33">
        <f>IFERROR(VLOOKUP($C386, 'All Indicators - Breakdown'!$C:$GQ, Y$1, FALSE), " ")</f>
        <v>1</v>
      </c>
      <c r="Z386" s="33">
        <f>IFERROR(VLOOKUP($C386, 'All Indicators - Breakdown'!$C:$GQ, Z$1, FALSE), " ")</f>
        <v>3</v>
      </c>
      <c r="AA386" s="33">
        <f>IFERROR(VLOOKUP($C386, 'All Indicators - Breakdown'!$C:$GQ, AA$1, FALSE), " ")</f>
        <v>1</v>
      </c>
      <c r="AB386" s="33">
        <f>IFERROR(VLOOKUP($C386, 'All Indicators - Breakdown'!$C:$GQ, AB$1, FALSE), " ")</f>
        <v>3</v>
      </c>
      <c r="AC386" s="33">
        <f>IFERROR(VLOOKUP($C386, 'All Indicators - Breakdown'!$C:$GQ, AC$1, FALSE), " ")</f>
        <v>5</v>
      </c>
      <c r="AD386" s="33">
        <f>IFERROR(VLOOKUP($C386, 'All Indicators - Breakdown'!$C:$GQ, AD$1, FALSE), " ")</f>
        <v>2</v>
      </c>
      <c r="AE386" s="33">
        <f>IFERROR(VLOOKUP($C386, 'All Indicators - Breakdown'!$C:$HE, AE$1, FALSE), " ")</f>
        <v>4</v>
      </c>
      <c r="AF386" s="33">
        <f>IFERROR(VLOOKUP($C386, 'All Indicators - Breakdown'!$C:$HE, AF$1, FALSE), " ")</f>
        <v>3</v>
      </c>
      <c r="AG386" s="33">
        <f>IFERROR(VLOOKUP($C386, 'All Indicators - Breakdown'!$C:$HE, AG$1, FALSE), " ")</f>
        <v>4</v>
      </c>
      <c r="AH386" s="33">
        <f>IFERROR(VLOOKUP($C386, 'All Indicators - Breakdown'!$C:$HE, AH$1, FALSE), " ")</f>
        <v>3</v>
      </c>
      <c r="AI386" s="33">
        <f>IFERROR(VLOOKUP($C386, 'All Indicators - Breakdown'!$C:$HE, AI$1, FALSE), " ")</f>
        <v>3</v>
      </c>
      <c r="AJ386" s="33">
        <f>IFERROR(VLOOKUP($C386, 'All Indicators - Breakdown'!$C:$HZ, AJ$1, FALSE), " ")</f>
        <v>5</v>
      </c>
      <c r="AK386" s="33">
        <f>IFERROR(VLOOKUP($C386, 'All Indicators - Breakdown'!$C:$HZ, AK$1, FALSE), " ")</f>
        <v>4</v>
      </c>
      <c r="AL386" s="33">
        <f>IFERROR(VLOOKUP($C386, 'All Indicators - Breakdown'!$C:$HZ, AL$1, FALSE), " ")</f>
        <v>1</v>
      </c>
      <c r="AM386" s="33">
        <f>IFERROR(VLOOKUP($C386, 'All Indicators - Breakdown'!$C:$IU, AM$1, FALSE), " ")</f>
        <v>2</v>
      </c>
      <c r="AN386" s="33">
        <f>IFERROR(VLOOKUP($C386, 'All Indicators - Breakdown'!$C:$IU, AN$1, FALSE), " ")</f>
        <v>1</v>
      </c>
      <c r="AO386" s="33">
        <f>IFERROR(VLOOKUP($C386, 'All Indicators - Breakdown'!$C:$IU, AO$1, FALSE), " ")</f>
        <v>1</v>
      </c>
      <c r="AP386">
        <f t="shared" si="65"/>
        <v>5</v>
      </c>
      <c r="AQ386">
        <f t="shared" si="65"/>
        <v>5</v>
      </c>
      <c r="AR386">
        <f t="shared" si="65"/>
        <v>5</v>
      </c>
      <c r="AS386">
        <f t="shared" si="65"/>
        <v>5</v>
      </c>
      <c r="AT386">
        <f t="shared" si="65"/>
        <v>5</v>
      </c>
      <c r="AU386">
        <f t="shared" si="65"/>
        <v>4</v>
      </c>
      <c r="AV386">
        <f t="shared" si="65"/>
        <v>4</v>
      </c>
      <c r="AW386">
        <f t="shared" si="65"/>
        <v>4</v>
      </c>
      <c r="AX386">
        <f t="shared" si="65"/>
        <v>3</v>
      </c>
      <c r="AY386">
        <f t="shared" si="65"/>
        <v>3</v>
      </c>
      <c r="AZ386">
        <f t="shared" si="65"/>
        <v>3</v>
      </c>
      <c r="BA386">
        <f t="shared" si="65"/>
        <v>3</v>
      </c>
      <c r="BB386">
        <f t="shared" si="65"/>
        <v>3</v>
      </c>
      <c r="BC386">
        <f t="shared" si="65"/>
        <v>3</v>
      </c>
      <c r="BD386">
        <f t="shared" si="65"/>
        <v>3</v>
      </c>
      <c r="BE386">
        <f t="shared" si="65"/>
        <v>3</v>
      </c>
      <c r="BF386">
        <f t="shared" si="64"/>
        <v>3</v>
      </c>
      <c r="BG386">
        <f t="shared" si="64"/>
        <v>3</v>
      </c>
      <c r="BH386">
        <f t="shared" si="64"/>
        <v>2</v>
      </c>
      <c r="BI386">
        <f t="shared" si="64"/>
        <v>2</v>
      </c>
      <c r="BJ386">
        <f t="shared" si="64"/>
        <v>2</v>
      </c>
      <c r="BK386">
        <f t="shared" si="64"/>
        <v>2</v>
      </c>
      <c r="BL386">
        <f t="shared" si="64"/>
        <v>2</v>
      </c>
      <c r="BM386">
        <f t="shared" si="64"/>
        <v>2</v>
      </c>
      <c r="BN386">
        <f t="shared" si="64"/>
        <v>1</v>
      </c>
      <c r="BO386">
        <f t="shared" si="64"/>
        <v>1</v>
      </c>
      <c r="BP386">
        <f t="shared" si="64"/>
        <v>1</v>
      </c>
      <c r="BQ386">
        <f t="shared" si="64"/>
        <v>1</v>
      </c>
      <c r="BR386">
        <f t="shared" si="64"/>
        <v>1</v>
      </c>
      <c r="BS386">
        <f t="shared" si="64"/>
        <v>1</v>
      </c>
      <c r="BT386">
        <f t="shared" si="64"/>
        <v>1</v>
      </c>
      <c r="BU386">
        <f t="shared" si="59"/>
        <v>1</v>
      </c>
      <c r="BV386">
        <f t="shared" si="59"/>
        <v>1</v>
      </c>
      <c r="BW386">
        <f t="shared" si="59"/>
        <v>1</v>
      </c>
      <c r="BX386">
        <f t="shared" si="59"/>
        <v>1</v>
      </c>
      <c r="BY386">
        <f t="shared" si="59"/>
        <v>1</v>
      </c>
    </row>
    <row r="387" spans="1:77" ht="16.3" thickTop="1" thickBot="1" x14ac:dyDescent="0.3">
      <c r="A387" s="16" t="s">
        <v>902</v>
      </c>
      <c r="B387" s="16" t="s">
        <v>930</v>
      </c>
      <c r="C387" s="16" t="s">
        <v>931</v>
      </c>
      <c r="D387" s="10">
        <f>VLOOKUP(C387, Overview!C$3:D$403, 2, FALSE)</f>
        <v>3</v>
      </c>
      <c r="E387" s="34">
        <f t="shared" si="56"/>
        <v>3.4</v>
      </c>
      <c r="F387" s="33">
        <f>IFERROR(VLOOKUP($C387, 'All Indicators - Breakdown'!$C:$GQ, F$1, FALSE), " ")</f>
        <v>5</v>
      </c>
      <c r="G387" s="33">
        <f>IFERROR(VLOOKUP($C387, 'All Indicators - Breakdown'!$C:$GQ, G$1, FALSE), " ")</f>
        <v>4</v>
      </c>
      <c r="H387" s="33">
        <f>IFERROR(VLOOKUP($C387, 'All Indicators - Breakdown'!$C:$GQ, H$1, FALSE), " ")</f>
        <v>2</v>
      </c>
      <c r="I387" s="33">
        <f>IFERROR(VLOOKUP($C387, 'All Indicators - Breakdown'!$C:$GQ, I$1, FALSE), " ")</f>
        <v>3</v>
      </c>
      <c r="J387" s="33">
        <f>IFERROR(VLOOKUP($C387, 'All Indicators - Breakdown'!$C:$GQ, J$1, FALSE), " ")</f>
        <v>2</v>
      </c>
      <c r="K387" s="33">
        <f>IFERROR(VLOOKUP($C387, 'All Indicators - Breakdown'!$C:$GQ, K$1, FALSE), " ")</f>
        <v>1</v>
      </c>
      <c r="L387" s="33">
        <f>IFERROR(VLOOKUP($C387, 'All Indicators - Breakdown'!$C:$GQ, L$1, FALSE), " ")</f>
        <v>3</v>
      </c>
      <c r="M387" s="33">
        <f>IFERROR(VLOOKUP($C387, 'All Indicators - Breakdown'!$C:$GQ, M$1, FALSE), " ")</f>
        <v>3</v>
      </c>
      <c r="N387" s="33" t="str">
        <f>IFERROR(VLOOKUP($C387, 'All Indicators - Breakdown'!$C:$GQ, N$1, FALSE), " ")</f>
        <v>N/A</v>
      </c>
      <c r="O387" s="33">
        <f>IFERROR(VLOOKUP($C387, 'All Indicators - Breakdown'!$C:$GQ, O$1, FALSE), " ")</f>
        <v>1</v>
      </c>
      <c r="P387" s="33">
        <f>IFERROR(VLOOKUP($C387, 'All Indicators - Breakdown'!$C:$GQ, P$1, FALSE), " ")</f>
        <v>1</v>
      </c>
      <c r="Q387" s="33">
        <f>IFERROR(VLOOKUP($C387, 'All Indicators - Breakdown'!$C:$GQ, Q$1, FALSE), " ")</f>
        <v>1</v>
      </c>
      <c r="R387" s="33">
        <f>IFERROR(VLOOKUP($C387, 'All Indicators - Breakdown'!$C:$GQ, R$1, FALSE), " ")</f>
        <v>1</v>
      </c>
      <c r="S387" s="33">
        <f>IFERROR(VLOOKUP($C387, 'All Indicators - Breakdown'!$C:$GQ, S$1, FALSE), " ")</f>
        <v>1</v>
      </c>
      <c r="T387" s="33">
        <f>IFERROR(VLOOKUP($C387, 'All Indicators - Breakdown'!$C:$GQ, T$1, FALSE), " ")</f>
        <v>3</v>
      </c>
      <c r="U387" s="33">
        <f>IFERROR(VLOOKUP($C387, 'All Indicators - Breakdown'!$C:$GQ, U$1, FALSE), " ")</f>
        <v>3</v>
      </c>
      <c r="V387" s="33">
        <f>IFERROR(VLOOKUP($C387, 'All Indicators - Breakdown'!$C:$GQ, V$1, FALSE), " ")</f>
        <v>1</v>
      </c>
      <c r="W387" s="33">
        <f>IFERROR(VLOOKUP($C387, 'All Indicators - Breakdown'!$C:$GQ, W$1, FALSE), " ")</f>
        <v>2</v>
      </c>
      <c r="X387" s="33">
        <f>IFERROR(VLOOKUP($C387, 'All Indicators - Breakdown'!$C:$GQ, X$1, FALSE), " ")</f>
        <v>1</v>
      </c>
      <c r="Y387" s="33">
        <f>IFERROR(VLOOKUP($C387, 'All Indicators - Breakdown'!$C:$GQ, Y$1, FALSE), " ")</f>
        <v>1</v>
      </c>
      <c r="Z387" s="33">
        <f>IFERROR(VLOOKUP($C387, 'All Indicators - Breakdown'!$C:$GQ, Z$1, FALSE), " ")</f>
        <v>3</v>
      </c>
      <c r="AA387" s="33">
        <f>IFERROR(VLOOKUP($C387, 'All Indicators - Breakdown'!$C:$GQ, AA$1, FALSE), " ")</f>
        <v>1</v>
      </c>
      <c r="AB387" s="33">
        <f>IFERROR(VLOOKUP($C387, 'All Indicators - Breakdown'!$C:$GQ, AB$1, FALSE), " ")</f>
        <v>2</v>
      </c>
      <c r="AC387" s="33">
        <f>IFERROR(VLOOKUP($C387, 'All Indicators - Breakdown'!$C:$GQ, AC$1, FALSE), " ")</f>
        <v>5</v>
      </c>
      <c r="AD387" s="33">
        <f>IFERROR(VLOOKUP($C387, 'All Indicators - Breakdown'!$C:$GQ, AD$1, FALSE), " ")</f>
        <v>2</v>
      </c>
      <c r="AE387" s="33">
        <f>IFERROR(VLOOKUP($C387, 'All Indicators - Breakdown'!$C:$HE, AE$1, FALSE), " ")</f>
        <v>3</v>
      </c>
      <c r="AF387" s="33">
        <f>IFERROR(VLOOKUP($C387, 'All Indicators - Breakdown'!$C:$HE, AF$1, FALSE), " ")</f>
        <v>2</v>
      </c>
      <c r="AG387" s="33">
        <f>IFERROR(VLOOKUP($C387, 'All Indicators - Breakdown'!$C:$HE, AG$1, FALSE), " ")</f>
        <v>4</v>
      </c>
      <c r="AH387" s="33">
        <f>IFERROR(VLOOKUP($C387, 'All Indicators - Breakdown'!$C:$HE, AH$1, FALSE), " ")</f>
        <v>3</v>
      </c>
      <c r="AI387" s="33">
        <f>IFERROR(VLOOKUP($C387, 'All Indicators - Breakdown'!$C:$HE, AI$1, FALSE), " ")</f>
        <v>3</v>
      </c>
      <c r="AJ387" s="33">
        <f>IFERROR(VLOOKUP($C387, 'All Indicators - Breakdown'!$C:$HZ, AJ$1, FALSE), " ")</f>
        <v>5</v>
      </c>
      <c r="AK387" s="33">
        <f>IFERROR(VLOOKUP($C387, 'All Indicators - Breakdown'!$C:$HZ, AK$1, FALSE), " ")</f>
        <v>3</v>
      </c>
      <c r="AL387" s="33">
        <f>IFERROR(VLOOKUP($C387, 'All Indicators - Breakdown'!$C:$HZ, AL$1, FALSE), " ")</f>
        <v>1</v>
      </c>
      <c r="AM387" s="33">
        <f>IFERROR(VLOOKUP($C387, 'All Indicators - Breakdown'!$C:$IU, AM$1, FALSE), " ")</f>
        <v>3</v>
      </c>
      <c r="AN387" s="33">
        <f>IFERROR(VLOOKUP($C387, 'All Indicators - Breakdown'!$C:$IU, AN$1, FALSE), " ")</f>
        <v>1</v>
      </c>
      <c r="AO387" s="33">
        <f>IFERROR(VLOOKUP($C387, 'All Indicators - Breakdown'!$C:$IU, AO$1, FALSE), " ")</f>
        <v>1</v>
      </c>
      <c r="AP387">
        <f t="shared" si="65"/>
        <v>5</v>
      </c>
      <c r="AQ387">
        <f t="shared" si="65"/>
        <v>5</v>
      </c>
      <c r="AR387">
        <f t="shared" si="65"/>
        <v>5</v>
      </c>
      <c r="AS387">
        <f t="shared" si="65"/>
        <v>4</v>
      </c>
      <c r="AT387">
        <f t="shared" si="65"/>
        <v>4</v>
      </c>
      <c r="AU387">
        <f t="shared" si="65"/>
        <v>3</v>
      </c>
      <c r="AV387">
        <f t="shared" si="65"/>
        <v>3</v>
      </c>
      <c r="AW387">
        <f t="shared" si="65"/>
        <v>3</v>
      </c>
      <c r="AX387">
        <f t="shared" si="65"/>
        <v>3</v>
      </c>
      <c r="AY387">
        <f t="shared" si="65"/>
        <v>3</v>
      </c>
      <c r="AZ387">
        <f t="shared" si="65"/>
        <v>3</v>
      </c>
      <c r="BA387">
        <f t="shared" si="65"/>
        <v>3</v>
      </c>
      <c r="BB387">
        <f t="shared" si="65"/>
        <v>3</v>
      </c>
      <c r="BC387">
        <f t="shared" si="65"/>
        <v>3</v>
      </c>
      <c r="BD387">
        <f t="shared" si="65"/>
        <v>3</v>
      </c>
      <c r="BE387">
        <f t="shared" si="65"/>
        <v>3</v>
      </c>
      <c r="BF387">
        <f t="shared" si="64"/>
        <v>2</v>
      </c>
      <c r="BG387">
        <f t="shared" si="64"/>
        <v>2</v>
      </c>
      <c r="BH387">
        <f t="shared" si="64"/>
        <v>2</v>
      </c>
      <c r="BI387">
        <f t="shared" si="64"/>
        <v>2</v>
      </c>
      <c r="BJ387">
        <f t="shared" si="64"/>
        <v>2</v>
      </c>
      <c r="BK387">
        <f t="shared" si="64"/>
        <v>2</v>
      </c>
      <c r="BL387">
        <f t="shared" si="64"/>
        <v>1</v>
      </c>
      <c r="BM387">
        <f t="shared" si="64"/>
        <v>1</v>
      </c>
      <c r="BN387">
        <f t="shared" si="64"/>
        <v>1</v>
      </c>
      <c r="BO387">
        <f t="shared" si="64"/>
        <v>1</v>
      </c>
      <c r="BP387">
        <f t="shared" si="64"/>
        <v>1</v>
      </c>
      <c r="BQ387">
        <f t="shared" si="64"/>
        <v>1</v>
      </c>
      <c r="BR387">
        <f t="shared" si="64"/>
        <v>1</v>
      </c>
      <c r="BS387">
        <f t="shared" si="64"/>
        <v>1</v>
      </c>
      <c r="BT387">
        <f t="shared" si="64"/>
        <v>1</v>
      </c>
      <c r="BU387">
        <f t="shared" si="59"/>
        <v>1</v>
      </c>
      <c r="BV387">
        <f t="shared" si="59"/>
        <v>1</v>
      </c>
      <c r="BW387">
        <f t="shared" si="59"/>
        <v>1</v>
      </c>
      <c r="BX387">
        <f t="shared" si="59"/>
        <v>1</v>
      </c>
      <c r="BY387">
        <f t="shared" si="59"/>
        <v>0</v>
      </c>
    </row>
    <row r="388" spans="1:77" ht="16.3" thickTop="1" thickBot="1" x14ac:dyDescent="0.3">
      <c r="A388" s="16" t="s">
        <v>902</v>
      </c>
      <c r="B388" s="16" t="s">
        <v>932</v>
      </c>
      <c r="C388" s="16" t="s">
        <v>933</v>
      </c>
      <c r="D388" s="10">
        <f>VLOOKUP(C388, Overview!C$3:D$403, 2, FALSE)</f>
        <v>3</v>
      </c>
      <c r="E388" s="34">
        <f t="shared" si="56"/>
        <v>3.7</v>
      </c>
      <c r="F388" s="33">
        <f>IFERROR(VLOOKUP($C388, 'All Indicators - Breakdown'!$C:$GQ, F$1, FALSE), " ")</f>
        <v>4</v>
      </c>
      <c r="G388" s="33">
        <f>IFERROR(VLOOKUP($C388, 'All Indicators - Breakdown'!$C:$GQ, G$1, FALSE), " ")</f>
        <v>5</v>
      </c>
      <c r="H388" s="33">
        <f>IFERROR(VLOOKUP($C388, 'All Indicators - Breakdown'!$C:$GQ, H$1, FALSE), " ")</f>
        <v>4</v>
      </c>
      <c r="I388" s="33">
        <f>IFERROR(VLOOKUP($C388, 'All Indicators - Breakdown'!$C:$GQ, I$1, FALSE), " ")</f>
        <v>3</v>
      </c>
      <c r="J388" s="33">
        <f>IFERROR(VLOOKUP($C388, 'All Indicators - Breakdown'!$C:$GQ, J$1, FALSE), " ")</f>
        <v>3</v>
      </c>
      <c r="K388" s="33">
        <f>IFERROR(VLOOKUP($C388, 'All Indicators - Breakdown'!$C:$GQ, K$1, FALSE), " ")</f>
        <v>1</v>
      </c>
      <c r="L388" s="33">
        <f>IFERROR(VLOOKUP($C388, 'All Indicators - Breakdown'!$C:$GQ, L$1, FALSE), " ")</f>
        <v>1</v>
      </c>
      <c r="M388" s="33">
        <f>IFERROR(VLOOKUP($C388, 'All Indicators - Breakdown'!$C:$GQ, M$1, FALSE), " ")</f>
        <v>3</v>
      </c>
      <c r="N388" s="33" t="str">
        <f>IFERROR(VLOOKUP($C388, 'All Indicators - Breakdown'!$C:$GQ, N$1, FALSE), " ")</f>
        <v>N/A</v>
      </c>
      <c r="O388" s="33">
        <f>IFERROR(VLOOKUP($C388, 'All Indicators - Breakdown'!$C:$GQ, O$1, FALSE), " ")</f>
        <v>2</v>
      </c>
      <c r="P388" s="33">
        <f>IFERROR(VLOOKUP($C388, 'All Indicators - Breakdown'!$C:$GQ, P$1, FALSE), " ")</f>
        <v>2</v>
      </c>
      <c r="Q388" s="33">
        <f>IFERROR(VLOOKUP($C388, 'All Indicators - Breakdown'!$C:$GQ, Q$1, FALSE), " ")</f>
        <v>1</v>
      </c>
      <c r="R388" s="33">
        <f>IFERROR(VLOOKUP($C388, 'All Indicators - Breakdown'!$C:$GQ, R$1, FALSE), " ")</f>
        <v>2</v>
      </c>
      <c r="S388" s="33">
        <f>IFERROR(VLOOKUP($C388, 'All Indicators - Breakdown'!$C:$GQ, S$1, FALSE), " ")</f>
        <v>3</v>
      </c>
      <c r="T388" s="33">
        <f>IFERROR(VLOOKUP($C388, 'All Indicators - Breakdown'!$C:$GQ, T$1, FALSE), " ")</f>
        <v>3</v>
      </c>
      <c r="U388" s="33">
        <f>IFERROR(VLOOKUP($C388, 'All Indicators - Breakdown'!$C:$GQ, U$1, FALSE), " ")</f>
        <v>5</v>
      </c>
      <c r="V388" s="33">
        <f>IFERROR(VLOOKUP($C388, 'All Indicators - Breakdown'!$C:$GQ, V$1, FALSE), " ")</f>
        <v>1</v>
      </c>
      <c r="W388" s="33">
        <f>IFERROR(VLOOKUP($C388, 'All Indicators - Breakdown'!$C:$GQ, W$1, FALSE), " ")</f>
        <v>5</v>
      </c>
      <c r="X388" s="33">
        <f>IFERROR(VLOOKUP($C388, 'All Indicators - Breakdown'!$C:$GQ, X$1, FALSE), " ")</f>
        <v>1</v>
      </c>
      <c r="Y388" s="33">
        <f>IFERROR(VLOOKUP($C388, 'All Indicators - Breakdown'!$C:$GQ, Y$1, FALSE), " ")</f>
        <v>1</v>
      </c>
      <c r="Z388" s="33">
        <f>IFERROR(VLOOKUP($C388, 'All Indicators - Breakdown'!$C:$GQ, Z$1, FALSE), " ")</f>
        <v>1</v>
      </c>
      <c r="AA388" s="33">
        <f>IFERROR(VLOOKUP($C388, 'All Indicators - Breakdown'!$C:$GQ, AA$1, FALSE), " ")</f>
        <v>1</v>
      </c>
      <c r="AB388" s="33">
        <f>IFERROR(VLOOKUP($C388, 'All Indicators - Breakdown'!$C:$GQ, AB$1, FALSE), " ")</f>
        <v>4</v>
      </c>
      <c r="AC388" s="33">
        <f>IFERROR(VLOOKUP($C388, 'All Indicators - Breakdown'!$C:$GQ, AC$1, FALSE), " ")</f>
        <v>5</v>
      </c>
      <c r="AD388" s="33">
        <f>IFERROR(VLOOKUP($C388, 'All Indicators - Breakdown'!$C:$GQ, AD$1, FALSE), " ")</f>
        <v>2</v>
      </c>
      <c r="AE388" s="33">
        <f>IFERROR(VLOOKUP($C388, 'All Indicators - Breakdown'!$C:$HE, AE$1, FALSE), " ")</f>
        <v>3</v>
      </c>
      <c r="AF388" s="33">
        <f>IFERROR(VLOOKUP($C388, 'All Indicators - Breakdown'!$C:$HE, AF$1, FALSE), " ")</f>
        <v>3</v>
      </c>
      <c r="AG388" s="33">
        <f>IFERROR(VLOOKUP($C388, 'All Indicators - Breakdown'!$C:$HE, AG$1, FALSE), " ")</f>
        <v>4</v>
      </c>
      <c r="AH388" s="33">
        <f>IFERROR(VLOOKUP($C388, 'All Indicators - Breakdown'!$C:$HE, AH$1, FALSE), " ")</f>
        <v>3</v>
      </c>
      <c r="AI388" s="33">
        <f>IFERROR(VLOOKUP($C388, 'All Indicators - Breakdown'!$C:$HE, AI$1, FALSE), " ")</f>
        <v>3</v>
      </c>
      <c r="AJ388" s="33">
        <f>IFERROR(VLOOKUP($C388, 'All Indicators - Breakdown'!$C:$HZ, AJ$1, FALSE), " ")</f>
        <v>3</v>
      </c>
      <c r="AK388" s="33">
        <f>IFERROR(VLOOKUP($C388, 'All Indicators - Breakdown'!$C:$HZ, AK$1, FALSE), " ")</f>
        <v>3</v>
      </c>
      <c r="AL388" s="33">
        <f>IFERROR(VLOOKUP($C388, 'All Indicators - Breakdown'!$C:$HZ, AL$1, FALSE), " ")</f>
        <v>1</v>
      </c>
      <c r="AM388" s="33">
        <f>IFERROR(VLOOKUP($C388, 'All Indicators - Breakdown'!$C:$IU, AM$1, FALSE), " ")</f>
        <v>2</v>
      </c>
      <c r="AN388" s="33">
        <f>IFERROR(VLOOKUP($C388, 'All Indicators - Breakdown'!$C:$IU, AN$1, FALSE), " ")</f>
        <v>1</v>
      </c>
      <c r="AO388" s="33">
        <f>IFERROR(VLOOKUP($C388, 'All Indicators - Breakdown'!$C:$IU, AO$1, FALSE), " ")</f>
        <v>1</v>
      </c>
      <c r="AP388">
        <f t="shared" si="65"/>
        <v>5</v>
      </c>
      <c r="AQ388">
        <f t="shared" si="65"/>
        <v>5</v>
      </c>
      <c r="AR388">
        <f t="shared" si="65"/>
        <v>5</v>
      </c>
      <c r="AS388">
        <f t="shared" si="65"/>
        <v>5</v>
      </c>
      <c r="AT388">
        <f t="shared" si="65"/>
        <v>4</v>
      </c>
      <c r="AU388">
        <f t="shared" si="65"/>
        <v>4</v>
      </c>
      <c r="AV388">
        <f t="shared" si="65"/>
        <v>4</v>
      </c>
      <c r="AW388">
        <f t="shared" si="65"/>
        <v>4</v>
      </c>
      <c r="AX388">
        <f t="shared" si="65"/>
        <v>3</v>
      </c>
      <c r="AY388">
        <f t="shared" si="65"/>
        <v>3</v>
      </c>
      <c r="AZ388">
        <f t="shared" si="65"/>
        <v>3</v>
      </c>
      <c r="BA388">
        <f t="shared" si="65"/>
        <v>3</v>
      </c>
      <c r="BB388">
        <f t="shared" si="65"/>
        <v>3</v>
      </c>
      <c r="BC388">
        <f t="shared" si="65"/>
        <v>3</v>
      </c>
      <c r="BD388">
        <f t="shared" si="65"/>
        <v>3</v>
      </c>
      <c r="BE388">
        <f t="shared" si="65"/>
        <v>3</v>
      </c>
      <c r="BF388">
        <f t="shared" si="64"/>
        <v>3</v>
      </c>
      <c r="BG388">
        <f t="shared" si="64"/>
        <v>3</v>
      </c>
      <c r="BH388">
        <f t="shared" si="64"/>
        <v>3</v>
      </c>
      <c r="BI388">
        <f t="shared" si="64"/>
        <v>2</v>
      </c>
      <c r="BJ388">
        <f t="shared" si="64"/>
        <v>2</v>
      </c>
      <c r="BK388">
        <f t="shared" si="64"/>
        <v>2</v>
      </c>
      <c r="BL388">
        <f t="shared" si="64"/>
        <v>2</v>
      </c>
      <c r="BM388">
        <f t="shared" si="64"/>
        <v>2</v>
      </c>
      <c r="BN388">
        <f t="shared" si="64"/>
        <v>1</v>
      </c>
      <c r="BO388">
        <f t="shared" si="64"/>
        <v>1</v>
      </c>
      <c r="BP388">
        <f t="shared" si="64"/>
        <v>1</v>
      </c>
      <c r="BQ388">
        <f t="shared" si="64"/>
        <v>1</v>
      </c>
      <c r="BR388">
        <f t="shared" si="64"/>
        <v>1</v>
      </c>
      <c r="BS388">
        <f t="shared" si="64"/>
        <v>1</v>
      </c>
      <c r="BT388">
        <f t="shared" si="64"/>
        <v>1</v>
      </c>
      <c r="BU388">
        <f t="shared" si="59"/>
        <v>1</v>
      </c>
      <c r="BV388">
        <f t="shared" si="59"/>
        <v>1</v>
      </c>
      <c r="BW388">
        <f t="shared" si="59"/>
        <v>1</v>
      </c>
      <c r="BX388">
        <f t="shared" si="59"/>
        <v>1</v>
      </c>
      <c r="BY388">
        <f t="shared" si="59"/>
        <v>0</v>
      </c>
    </row>
    <row r="389" spans="1:77" ht="16.3" thickTop="1" thickBot="1" x14ac:dyDescent="0.3">
      <c r="A389" s="16" t="s">
        <v>934</v>
      </c>
      <c r="B389" s="16" t="s">
        <v>934</v>
      </c>
      <c r="C389" s="16" t="s">
        <v>935</v>
      </c>
      <c r="D389" s="10">
        <f>VLOOKUP(C389, Overview!C$3:D$403, 2, FALSE)</f>
        <v>3</v>
      </c>
      <c r="E389" s="34">
        <f t="shared" ref="E389:E404" si="66">ROUND(AVERAGE(AP389:BF389), 1)</f>
        <v>3.1</v>
      </c>
      <c r="F389" s="33">
        <f>IFERROR(VLOOKUP($C389, 'All Indicators - Breakdown'!$C:$GQ, F$1, FALSE), " ")</f>
        <v>4</v>
      </c>
      <c r="G389" s="33">
        <f>IFERROR(VLOOKUP($C389, 'All Indicators - Breakdown'!$C:$GQ, G$1, FALSE), " ")</f>
        <v>3</v>
      </c>
      <c r="H389" s="33">
        <f>IFERROR(VLOOKUP($C389, 'All Indicators - Breakdown'!$C:$GQ, H$1, FALSE), " ")</f>
        <v>3</v>
      </c>
      <c r="I389" s="33">
        <f>IFERROR(VLOOKUP($C389, 'All Indicators - Breakdown'!$C:$GQ, I$1, FALSE), " ")</f>
        <v>3</v>
      </c>
      <c r="J389" s="33">
        <f>IFERROR(VLOOKUP($C389, 'All Indicators - Breakdown'!$C:$GQ, J$1, FALSE), " ")</f>
        <v>2</v>
      </c>
      <c r="K389" s="33">
        <f>IFERROR(VLOOKUP($C389, 'All Indicators - Breakdown'!$C:$GQ, K$1, FALSE), " ")</f>
        <v>1</v>
      </c>
      <c r="L389" s="33">
        <f>IFERROR(VLOOKUP($C389, 'All Indicators - Breakdown'!$C:$GQ, L$1, FALSE), " ")</f>
        <v>1</v>
      </c>
      <c r="M389" s="33">
        <f>IFERROR(VLOOKUP($C389, 'All Indicators - Breakdown'!$C:$GQ, M$1, FALSE), " ")</f>
        <v>2</v>
      </c>
      <c r="N389" s="33" t="str">
        <f>IFERROR(VLOOKUP($C389, 'All Indicators - Breakdown'!$C:$GQ, N$1, FALSE), " ")</f>
        <v>N/A</v>
      </c>
      <c r="O389" s="33">
        <f>IFERROR(VLOOKUP($C389, 'All Indicators - Breakdown'!$C:$GQ, O$1, FALSE), " ")</f>
        <v>3</v>
      </c>
      <c r="P389" s="33">
        <f>IFERROR(VLOOKUP($C389, 'All Indicators - Breakdown'!$C:$GQ, P$1, FALSE), " ")</f>
        <v>2</v>
      </c>
      <c r="Q389" s="33">
        <f>IFERROR(VLOOKUP($C389, 'All Indicators - Breakdown'!$C:$GQ, Q$1, FALSE), " ")</f>
        <v>1</v>
      </c>
      <c r="R389" s="33">
        <f>IFERROR(VLOOKUP($C389, 'All Indicators - Breakdown'!$C:$GQ, R$1, FALSE), " ")</f>
        <v>2</v>
      </c>
      <c r="S389" s="33">
        <f>IFERROR(VLOOKUP($C389, 'All Indicators - Breakdown'!$C:$GQ, S$1, FALSE), " ")</f>
        <v>4</v>
      </c>
      <c r="T389" s="33">
        <f>IFERROR(VLOOKUP($C389, 'All Indicators - Breakdown'!$C:$GQ, T$1, FALSE), " ")</f>
        <v>2</v>
      </c>
      <c r="U389" s="33">
        <f>IFERROR(VLOOKUP($C389, 'All Indicators - Breakdown'!$C:$GQ, U$1, FALSE), " ")</f>
        <v>1</v>
      </c>
      <c r="V389" s="33">
        <f>IFERROR(VLOOKUP($C389, 'All Indicators - Breakdown'!$C:$GQ, V$1, FALSE), " ")</f>
        <v>1</v>
      </c>
      <c r="W389" s="33">
        <f>IFERROR(VLOOKUP($C389, 'All Indicators - Breakdown'!$C:$GQ, W$1, FALSE), " ")</f>
        <v>3</v>
      </c>
      <c r="X389" s="33">
        <f>IFERROR(VLOOKUP($C389, 'All Indicators - Breakdown'!$C:$GQ, X$1, FALSE), " ")</f>
        <v>1</v>
      </c>
      <c r="Y389" s="33">
        <f>IFERROR(VLOOKUP($C389, 'All Indicators - Breakdown'!$C:$GQ, Y$1, FALSE), " ")</f>
        <v>1</v>
      </c>
      <c r="Z389" s="33">
        <f>IFERROR(VLOOKUP($C389, 'All Indicators - Breakdown'!$C:$GQ, Z$1, FALSE), " ")</f>
        <v>1</v>
      </c>
      <c r="AA389" s="33">
        <f>IFERROR(VLOOKUP($C389, 'All Indicators - Breakdown'!$C:$GQ, AA$1, FALSE), " ")</f>
        <v>2</v>
      </c>
      <c r="AB389" s="33">
        <f>IFERROR(VLOOKUP($C389, 'All Indicators - Breakdown'!$C:$GQ, AB$1, FALSE), " ")</f>
        <v>3</v>
      </c>
      <c r="AC389" s="33">
        <f>IFERROR(VLOOKUP($C389, 'All Indicators - Breakdown'!$C:$GQ, AC$1, FALSE), " ")</f>
        <v>5</v>
      </c>
      <c r="AD389" s="33">
        <f>IFERROR(VLOOKUP($C389, 'All Indicators - Breakdown'!$C:$GQ, AD$1, FALSE), " ")</f>
        <v>1</v>
      </c>
      <c r="AE389" s="33">
        <f>IFERROR(VLOOKUP($C389, 'All Indicators - Breakdown'!$C:$HE, AE$1, FALSE), " ")</f>
        <v>3</v>
      </c>
      <c r="AF389" s="33">
        <f>IFERROR(VLOOKUP($C389, 'All Indicators - Breakdown'!$C:$HE, AF$1, FALSE), " ")</f>
        <v>2</v>
      </c>
      <c r="AG389" s="33">
        <f>IFERROR(VLOOKUP($C389, 'All Indicators - Breakdown'!$C:$HE, AG$1, FALSE), " ")</f>
        <v>3</v>
      </c>
      <c r="AH389" s="33">
        <f>IFERROR(VLOOKUP($C389, 'All Indicators - Breakdown'!$C:$HE, AH$1, FALSE), " ")</f>
        <v>3</v>
      </c>
      <c r="AI389" s="33">
        <f>IFERROR(VLOOKUP($C389, 'All Indicators - Breakdown'!$C:$HE, AI$1, FALSE), " ")</f>
        <v>3</v>
      </c>
      <c r="AJ389" s="33">
        <f>IFERROR(VLOOKUP($C389, 'All Indicators - Breakdown'!$C:$HZ, AJ$1, FALSE), " ")</f>
        <v>3</v>
      </c>
      <c r="AK389" s="33">
        <f>IFERROR(VLOOKUP($C389, 'All Indicators - Breakdown'!$C:$HZ, AK$1, FALSE), " ")</f>
        <v>2</v>
      </c>
      <c r="AL389" s="33">
        <f>IFERROR(VLOOKUP($C389, 'All Indicators - Breakdown'!$C:$HZ, AL$1, FALSE), " ")</f>
        <v>1</v>
      </c>
      <c r="AM389" s="33">
        <f>IFERROR(VLOOKUP($C389, 'All Indicators - Breakdown'!$C:$IU, AM$1, FALSE), " ")</f>
        <v>1</v>
      </c>
      <c r="AN389" s="33">
        <f>IFERROR(VLOOKUP($C389, 'All Indicators - Breakdown'!$C:$IU, AN$1, FALSE), " ")</f>
        <v>1</v>
      </c>
      <c r="AO389" s="33">
        <f>IFERROR(VLOOKUP($C389, 'All Indicators - Breakdown'!$C:$IU, AO$1, FALSE), " ")</f>
        <v>1</v>
      </c>
      <c r="AP389">
        <f t="shared" si="65"/>
        <v>5</v>
      </c>
      <c r="AQ389">
        <f t="shared" si="65"/>
        <v>4</v>
      </c>
      <c r="AR389">
        <f t="shared" si="65"/>
        <v>4</v>
      </c>
      <c r="AS389">
        <f t="shared" si="65"/>
        <v>3</v>
      </c>
      <c r="AT389">
        <f t="shared" si="65"/>
        <v>3</v>
      </c>
      <c r="AU389">
        <f t="shared" si="65"/>
        <v>3</v>
      </c>
      <c r="AV389">
        <f t="shared" si="65"/>
        <v>3</v>
      </c>
      <c r="AW389">
        <f t="shared" si="65"/>
        <v>3</v>
      </c>
      <c r="AX389">
        <f t="shared" si="65"/>
        <v>3</v>
      </c>
      <c r="AY389">
        <f t="shared" si="65"/>
        <v>3</v>
      </c>
      <c r="AZ389">
        <f t="shared" si="65"/>
        <v>3</v>
      </c>
      <c r="BA389">
        <f t="shared" si="65"/>
        <v>3</v>
      </c>
      <c r="BB389">
        <f t="shared" si="65"/>
        <v>3</v>
      </c>
      <c r="BC389">
        <f t="shared" si="65"/>
        <v>3</v>
      </c>
      <c r="BD389">
        <f t="shared" si="65"/>
        <v>2</v>
      </c>
      <c r="BE389">
        <f t="shared" si="65"/>
        <v>2</v>
      </c>
      <c r="BF389">
        <f t="shared" si="64"/>
        <v>2</v>
      </c>
      <c r="BG389">
        <f t="shared" si="64"/>
        <v>2</v>
      </c>
      <c r="BH389">
        <f t="shared" si="64"/>
        <v>2</v>
      </c>
      <c r="BI389">
        <f t="shared" si="64"/>
        <v>2</v>
      </c>
      <c r="BJ389">
        <f t="shared" si="64"/>
        <v>2</v>
      </c>
      <c r="BK389">
        <f t="shared" si="64"/>
        <v>2</v>
      </c>
      <c r="BL389">
        <f t="shared" si="64"/>
        <v>1</v>
      </c>
      <c r="BM389">
        <f t="shared" si="64"/>
        <v>1</v>
      </c>
      <c r="BN389">
        <f t="shared" si="64"/>
        <v>1</v>
      </c>
      <c r="BO389">
        <f t="shared" si="64"/>
        <v>1</v>
      </c>
      <c r="BP389">
        <f t="shared" si="64"/>
        <v>1</v>
      </c>
      <c r="BQ389">
        <f t="shared" si="64"/>
        <v>1</v>
      </c>
      <c r="BR389">
        <f t="shared" si="64"/>
        <v>1</v>
      </c>
      <c r="BS389">
        <f t="shared" si="64"/>
        <v>1</v>
      </c>
      <c r="BT389">
        <f t="shared" si="64"/>
        <v>1</v>
      </c>
      <c r="BU389">
        <f t="shared" si="59"/>
        <v>1</v>
      </c>
      <c r="BV389">
        <f t="shared" si="59"/>
        <v>1</v>
      </c>
      <c r="BW389">
        <f t="shared" si="59"/>
        <v>1</v>
      </c>
      <c r="BX389">
        <f t="shared" si="59"/>
        <v>1</v>
      </c>
      <c r="BY389">
        <f t="shared" si="59"/>
        <v>0</v>
      </c>
    </row>
    <row r="390" spans="1:77" ht="16.3" thickTop="1" thickBot="1" x14ac:dyDescent="0.3">
      <c r="A390" s="16" t="s">
        <v>934</v>
      </c>
      <c r="B390" s="16" t="s">
        <v>936</v>
      </c>
      <c r="C390" s="16" t="s">
        <v>937</v>
      </c>
      <c r="D390" s="10">
        <f>VLOOKUP(C390, Overview!C$3:D$403, 2, FALSE)</f>
        <v>2</v>
      </c>
      <c r="E390" s="34">
        <f t="shared" si="66"/>
        <v>2.6</v>
      </c>
      <c r="F390" s="33">
        <f>IFERROR(VLOOKUP($C390, 'All Indicators - Breakdown'!$C:$GQ, F$1, FALSE), " ")</f>
        <v>4</v>
      </c>
      <c r="G390" s="33">
        <f>IFERROR(VLOOKUP($C390, 'All Indicators - Breakdown'!$C:$GQ, G$1, FALSE), " ")</f>
        <v>4</v>
      </c>
      <c r="H390" s="33">
        <f>IFERROR(VLOOKUP($C390, 'All Indicators - Breakdown'!$C:$GQ, H$1, FALSE), " ")</f>
        <v>2</v>
      </c>
      <c r="I390" s="33">
        <f>IFERROR(VLOOKUP($C390, 'All Indicators - Breakdown'!$C:$GQ, I$1, FALSE), " ")</f>
        <v>2</v>
      </c>
      <c r="J390" s="33">
        <f>IFERROR(VLOOKUP($C390, 'All Indicators - Breakdown'!$C:$GQ, J$1, FALSE), " ")</f>
        <v>2</v>
      </c>
      <c r="K390" s="33">
        <f>IFERROR(VLOOKUP($C390, 'All Indicators - Breakdown'!$C:$GQ, K$1, FALSE), " ")</f>
        <v>1</v>
      </c>
      <c r="L390" s="33">
        <f>IFERROR(VLOOKUP($C390, 'All Indicators - Breakdown'!$C:$GQ, L$1, FALSE), " ")</f>
        <v>1</v>
      </c>
      <c r="M390" s="33">
        <f>IFERROR(VLOOKUP($C390, 'All Indicators - Breakdown'!$C:$GQ, M$1, FALSE), " ")</f>
        <v>1</v>
      </c>
      <c r="N390" s="33" t="str">
        <f>IFERROR(VLOOKUP($C390, 'All Indicators - Breakdown'!$C:$GQ, N$1, FALSE), " ")</f>
        <v>N/A</v>
      </c>
      <c r="O390" s="33">
        <f>IFERROR(VLOOKUP($C390, 'All Indicators - Breakdown'!$C:$GQ, O$1, FALSE), " ")</f>
        <v>3</v>
      </c>
      <c r="P390" s="33">
        <f>IFERROR(VLOOKUP($C390, 'All Indicators - Breakdown'!$C:$GQ, P$1, FALSE), " ")</f>
        <v>1</v>
      </c>
      <c r="Q390" s="33">
        <f>IFERROR(VLOOKUP($C390, 'All Indicators - Breakdown'!$C:$GQ, Q$1, FALSE), " ")</f>
        <v>1</v>
      </c>
      <c r="R390" s="33">
        <f>IFERROR(VLOOKUP($C390, 'All Indicators - Breakdown'!$C:$GQ, R$1, FALSE), " ")</f>
        <v>2</v>
      </c>
      <c r="S390" s="33">
        <f>IFERROR(VLOOKUP($C390, 'All Indicators - Breakdown'!$C:$GQ, S$1, FALSE), " ")</f>
        <v>2</v>
      </c>
      <c r="T390" s="33">
        <f>IFERROR(VLOOKUP($C390, 'All Indicators - Breakdown'!$C:$GQ, T$1, FALSE), " ")</f>
        <v>2</v>
      </c>
      <c r="U390" s="33">
        <f>IFERROR(VLOOKUP($C390, 'All Indicators - Breakdown'!$C:$GQ, U$1, FALSE), " ")</f>
        <v>1</v>
      </c>
      <c r="V390" s="33">
        <f>IFERROR(VLOOKUP($C390, 'All Indicators - Breakdown'!$C:$GQ, V$1, FALSE), " ")</f>
        <v>1</v>
      </c>
      <c r="W390" s="33">
        <f>IFERROR(VLOOKUP($C390, 'All Indicators - Breakdown'!$C:$GQ, W$1, FALSE), " ")</f>
        <v>2</v>
      </c>
      <c r="X390" s="33">
        <f>IFERROR(VLOOKUP($C390, 'All Indicators - Breakdown'!$C:$GQ, X$1, FALSE), " ")</f>
        <v>1</v>
      </c>
      <c r="Y390" s="33">
        <f>IFERROR(VLOOKUP($C390, 'All Indicators - Breakdown'!$C:$GQ, Y$1, FALSE), " ")</f>
        <v>1</v>
      </c>
      <c r="Z390" s="33">
        <f>IFERROR(VLOOKUP($C390, 'All Indicators - Breakdown'!$C:$GQ, Z$1, FALSE), " ")</f>
        <v>3</v>
      </c>
      <c r="AA390" s="33">
        <f>IFERROR(VLOOKUP($C390, 'All Indicators - Breakdown'!$C:$GQ, AA$1, FALSE), " ")</f>
        <v>2</v>
      </c>
      <c r="AB390" s="33">
        <f>IFERROR(VLOOKUP($C390, 'All Indicators - Breakdown'!$C:$GQ, AB$1, FALSE), " ")</f>
        <v>2</v>
      </c>
      <c r="AC390" s="33">
        <f>IFERROR(VLOOKUP($C390, 'All Indicators - Breakdown'!$C:$GQ, AC$1, FALSE), " ")</f>
        <v>5</v>
      </c>
      <c r="AD390" s="33">
        <f>IFERROR(VLOOKUP($C390, 'All Indicators - Breakdown'!$C:$GQ, AD$1, FALSE), " ")</f>
        <v>1</v>
      </c>
      <c r="AE390" s="33">
        <f>IFERROR(VLOOKUP($C390, 'All Indicators - Breakdown'!$C:$HE, AE$1, FALSE), " ")</f>
        <v>1</v>
      </c>
      <c r="AF390" s="33">
        <f>IFERROR(VLOOKUP($C390, 'All Indicators - Breakdown'!$C:$HE, AF$1, FALSE), " ")</f>
        <v>2</v>
      </c>
      <c r="AG390" s="33">
        <f>IFERROR(VLOOKUP($C390, 'All Indicators - Breakdown'!$C:$HE, AG$1, FALSE), " ")</f>
        <v>4</v>
      </c>
      <c r="AH390" s="33">
        <f>IFERROR(VLOOKUP($C390, 'All Indicators - Breakdown'!$C:$HE, AH$1, FALSE), " ")</f>
        <v>2</v>
      </c>
      <c r="AI390" s="33">
        <f>IFERROR(VLOOKUP($C390, 'All Indicators - Breakdown'!$C:$HE, AI$1, FALSE), " ")</f>
        <v>2</v>
      </c>
      <c r="AJ390" s="33">
        <f>IFERROR(VLOOKUP($C390, 'All Indicators - Breakdown'!$C:$HZ, AJ$1, FALSE), " ")</f>
        <v>2</v>
      </c>
      <c r="AK390" s="33">
        <f>IFERROR(VLOOKUP($C390, 'All Indicators - Breakdown'!$C:$HZ, AK$1, FALSE), " ")</f>
        <v>1</v>
      </c>
      <c r="AL390" s="33">
        <f>IFERROR(VLOOKUP($C390, 'All Indicators - Breakdown'!$C:$HZ, AL$1, FALSE), " ")</f>
        <v>2</v>
      </c>
      <c r="AM390" s="33">
        <f>IFERROR(VLOOKUP($C390, 'All Indicators - Breakdown'!$C:$IU, AM$1, FALSE), " ")</f>
        <v>1</v>
      </c>
      <c r="AN390" s="33">
        <f>IFERROR(VLOOKUP($C390, 'All Indicators - Breakdown'!$C:$IU, AN$1, FALSE), " ")</f>
        <v>1</v>
      </c>
      <c r="AO390" s="33">
        <f>IFERROR(VLOOKUP($C390, 'All Indicators - Breakdown'!$C:$IU, AO$1, FALSE), " ")</f>
        <v>1</v>
      </c>
      <c r="AP390">
        <f t="shared" si="65"/>
        <v>5</v>
      </c>
      <c r="AQ390">
        <f t="shared" si="65"/>
        <v>4</v>
      </c>
      <c r="AR390">
        <f t="shared" si="65"/>
        <v>4</v>
      </c>
      <c r="AS390">
        <f t="shared" si="65"/>
        <v>4</v>
      </c>
      <c r="AT390">
        <f t="shared" si="65"/>
        <v>3</v>
      </c>
      <c r="AU390">
        <f t="shared" si="65"/>
        <v>3</v>
      </c>
      <c r="AV390">
        <f t="shared" si="65"/>
        <v>2</v>
      </c>
      <c r="AW390">
        <f t="shared" si="65"/>
        <v>2</v>
      </c>
      <c r="AX390">
        <f t="shared" si="65"/>
        <v>2</v>
      </c>
      <c r="AY390">
        <f t="shared" si="65"/>
        <v>2</v>
      </c>
      <c r="AZ390">
        <f t="shared" si="65"/>
        <v>2</v>
      </c>
      <c r="BA390">
        <f t="shared" si="65"/>
        <v>2</v>
      </c>
      <c r="BB390">
        <f t="shared" si="65"/>
        <v>2</v>
      </c>
      <c r="BC390">
        <f t="shared" si="65"/>
        <v>2</v>
      </c>
      <c r="BD390">
        <f t="shared" si="65"/>
        <v>2</v>
      </c>
      <c r="BE390">
        <f t="shared" si="65"/>
        <v>2</v>
      </c>
      <c r="BF390">
        <f t="shared" si="64"/>
        <v>2</v>
      </c>
      <c r="BG390">
        <f t="shared" si="64"/>
        <v>2</v>
      </c>
      <c r="BH390">
        <f t="shared" si="64"/>
        <v>2</v>
      </c>
      <c r="BI390">
        <f t="shared" si="64"/>
        <v>2</v>
      </c>
      <c r="BJ390">
        <f t="shared" si="64"/>
        <v>1</v>
      </c>
      <c r="BK390">
        <f t="shared" si="64"/>
        <v>1</v>
      </c>
      <c r="BL390">
        <f t="shared" si="64"/>
        <v>1</v>
      </c>
      <c r="BM390">
        <f t="shared" si="64"/>
        <v>1</v>
      </c>
      <c r="BN390">
        <f t="shared" si="64"/>
        <v>1</v>
      </c>
      <c r="BO390">
        <f t="shared" si="64"/>
        <v>1</v>
      </c>
      <c r="BP390">
        <f t="shared" si="64"/>
        <v>1</v>
      </c>
      <c r="BQ390">
        <f t="shared" si="64"/>
        <v>1</v>
      </c>
      <c r="BR390">
        <f t="shared" si="64"/>
        <v>1</v>
      </c>
      <c r="BS390">
        <f t="shared" si="64"/>
        <v>1</v>
      </c>
      <c r="BT390">
        <f t="shared" si="64"/>
        <v>1</v>
      </c>
      <c r="BU390">
        <f t="shared" si="59"/>
        <v>1</v>
      </c>
      <c r="BV390">
        <f t="shared" si="59"/>
        <v>1</v>
      </c>
      <c r="BW390">
        <f t="shared" si="59"/>
        <v>1</v>
      </c>
      <c r="BX390">
        <f t="shared" si="59"/>
        <v>1</v>
      </c>
      <c r="BY390">
        <f t="shared" si="59"/>
        <v>0</v>
      </c>
    </row>
    <row r="391" spans="1:77" ht="16.3" thickTop="1" thickBot="1" x14ac:dyDescent="0.3">
      <c r="A391" s="16" t="s">
        <v>934</v>
      </c>
      <c r="B391" s="16" t="s">
        <v>938</v>
      </c>
      <c r="C391" s="16" t="s">
        <v>939</v>
      </c>
      <c r="D391" s="10">
        <f>VLOOKUP(C391, Overview!C$3:D$403, 2, FALSE)</f>
        <v>2</v>
      </c>
      <c r="E391" s="34">
        <f t="shared" si="66"/>
        <v>3</v>
      </c>
      <c r="F391" s="33">
        <f>IFERROR(VLOOKUP($C391, 'All Indicators - Breakdown'!$C:$GQ, F$1, FALSE), " ")</f>
        <v>4</v>
      </c>
      <c r="G391" s="33">
        <f>IFERROR(VLOOKUP($C391, 'All Indicators - Breakdown'!$C:$GQ, G$1, FALSE), " ")</f>
        <v>4</v>
      </c>
      <c r="H391" s="33">
        <f>IFERROR(VLOOKUP($C391, 'All Indicators - Breakdown'!$C:$GQ, H$1, FALSE), " ")</f>
        <v>3</v>
      </c>
      <c r="I391" s="33">
        <f>IFERROR(VLOOKUP($C391, 'All Indicators - Breakdown'!$C:$GQ, I$1, FALSE), " ")</f>
        <v>3</v>
      </c>
      <c r="J391" s="33">
        <f>IFERROR(VLOOKUP($C391, 'All Indicators - Breakdown'!$C:$GQ, J$1, FALSE), " ")</f>
        <v>2</v>
      </c>
      <c r="K391" s="33">
        <f>IFERROR(VLOOKUP($C391, 'All Indicators - Breakdown'!$C:$GQ, K$1, FALSE), " ")</f>
        <v>1</v>
      </c>
      <c r="L391" s="33">
        <f>IFERROR(VLOOKUP($C391, 'All Indicators - Breakdown'!$C:$GQ, L$1, FALSE), " ")</f>
        <v>1</v>
      </c>
      <c r="M391" s="33">
        <f>IFERROR(VLOOKUP($C391, 'All Indicators - Breakdown'!$C:$GQ, M$1, FALSE), " ")</f>
        <v>1</v>
      </c>
      <c r="N391" s="33" t="str">
        <f>IFERROR(VLOOKUP($C391, 'All Indicators - Breakdown'!$C:$GQ, N$1, FALSE), " ")</f>
        <v>N/A</v>
      </c>
      <c r="O391" s="33">
        <f>IFERROR(VLOOKUP($C391, 'All Indicators - Breakdown'!$C:$GQ, O$1, FALSE), " ")</f>
        <v>3</v>
      </c>
      <c r="P391" s="33">
        <f>IFERROR(VLOOKUP($C391, 'All Indicators - Breakdown'!$C:$GQ, P$1, FALSE), " ")</f>
        <v>2</v>
      </c>
      <c r="Q391" s="33">
        <f>IFERROR(VLOOKUP($C391, 'All Indicators - Breakdown'!$C:$GQ, Q$1, FALSE), " ")</f>
        <v>1</v>
      </c>
      <c r="R391" s="33">
        <f>IFERROR(VLOOKUP($C391, 'All Indicators - Breakdown'!$C:$GQ, R$1, FALSE), " ")</f>
        <v>1</v>
      </c>
      <c r="S391" s="33">
        <f>IFERROR(VLOOKUP($C391, 'All Indicators - Breakdown'!$C:$GQ, S$1, FALSE), " ")</f>
        <v>2</v>
      </c>
      <c r="T391" s="33">
        <f>IFERROR(VLOOKUP($C391, 'All Indicators - Breakdown'!$C:$GQ, T$1, FALSE), " ")</f>
        <v>2</v>
      </c>
      <c r="U391" s="33">
        <f>IFERROR(VLOOKUP($C391, 'All Indicators - Breakdown'!$C:$GQ, U$1, FALSE), " ")</f>
        <v>1</v>
      </c>
      <c r="V391" s="33">
        <f>IFERROR(VLOOKUP($C391, 'All Indicators - Breakdown'!$C:$GQ, V$1, FALSE), " ")</f>
        <v>1</v>
      </c>
      <c r="W391" s="33">
        <f>IFERROR(VLOOKUP($C391, 'All Indicators - Breakdown'!$C:$GQ, W$1, FALSE), " ")</f>
        <v>2</v>
      </c>
      <c r="X391" s="33">
        <f>IFERROR(VLOOKUP($C391, 'All Indicators - Breakdown'!$C:$GQ, X$1, FALSE), " ")</f>
        <v>1</v>
      </c>
      <c r="Y391" s="33">
        <f>IFERROR(VLOOKUP($C391, 'All Indicators - Breakdown'!$C:$GQ, Y$1, FALSE), " ")</f>
        <v>1</v>
      </c>
      <c r="Z391" s="33">
        <f>IFERROR(VLOOKUP($C391, 'All Indicators - Breakdown'!$C:$GQ, Z$1, FALSE), " ")</f>
        <v>3</v>
      </c>
      <c r="AA391" s="33">
        <f>IFERROR(VLOOKUP($C391, 'All Indicators - Breakdown'!$C:$GQ, AA$1, FALSE), " ")</f>
        <v>2</v>
      </c>
      <c r="AB391" s="33">
        <f>IFERROR(VLOOKUP($C391, 'All Indicators - Breakdown'!$C:$GQ, AB$1, FALSE), " ")</f>
        <v>3</v>
      </c>
      <c r="AC391" s="33">
        <f>IFERROR(VLOOKUP($C391, 'All Indicators - Breakdown'!$C:$GQ, AC$1, FALSE), " ")</f>
        <v>5</v>
      </c>
      <c r="AD391" s="33">
        <f>IFERROR(VLOOKUP($C391, 'All Indicators - Breakdown'!$C:$GQ, AD$1, FALSE), " ")</f>
        <v>1</v>
      </c>
      <c r="AE391" s="33">
        <f>IFERROR(VLOOKUP($C391, 'All Indicators - Breakdown'!$C:$HE, AE$1, FALSE), " ")</f>
        <v>1</v>
      </c>
      <c r="AF391" s="33">
        <f>IFERROR(VLOOKUP($C391, 'All Indicators - Breakdown'!$C:$HE, AF$1, FALSE), " ")</f>
        <v>2</v>
      </c>
      <c r="AG391" s="33">
        <f>IFERROR(VLOOKUP($C391, 'All Indicators - Breakdown'!$C:$HE, AG$1, FALSE), " ")</f>
        <v>4</v>
      </c>
      <c r="AH391" s="33">
        <f>IFERROR(VLOOKUP($C391, 'All Indicators - Breakdown'!$C:$HE, AH$1, FALSE), " ")</f>
        <v>2</v>
      </c>
      <c r="AI391" s="33">
        <f>IFERROR(VLOOKUP($C391, 'All Indicators - Breakdown'!$C:$HE, AI$1, FALSE), " ")</f>
        <v>2</v>
      </c>
      <c r="AJ391" s="33">
        <f>IFERROR(VLOOKUP($C391, 'All Indicators - Breakdown'!$C:$HZ, AJ$1, FALSE), " ")</f>
        <v>5</v>
      </c>
      <c r="AK391" s="33">
        <f>IFERROR(VLOOKUP($C391, 'All Indicators - Breakdown'!$C:$HZ, AK$1, FALSE), " ")</f>
        <v>2</v>
      </c>
      <c r="AL391" s="33">
        <f>IFERROR(VLOOKUP($C391, 'All Indicators - Breakdown'!$C:$HZ, AL$1, FALSE), " ")</f>
        <v>1</v>
      </c>
      <c r="AM391" s="33">
        <f>IFERROR(VLOOKUP($C391, 'All Indicators - Breakdown'!$C:$IU, AM$1, FALSE), " ")</f>
        <v>1</v>
      </c>
      <c r="AN391" s="33">
        <f>IFERROR(VLOOKUP($C391, 'All Indicators - Breakdown'!$C:$IU, AN$1, FALSE), " ")</f>
        <v>1</v>
      </c>
      <c r="AO391" s="33">
        <f>IFERROR(VLOOKUP($C391, 'All Indicators - Breakdown'!$C:$IU, AO$1, FALSE), " ")</f>
        <v>1</v>
      </c>
      <c r="AP391">
        <f t="shared" si="65"/>
        <v>5</v>
      </c>
      <c r="AQ391">
        <f t="shared" si="65"/>
        <v>5</v>
      </c>
      <c r="AR391">
        <f t="shared" si="65"/>
        <v>4</v>
      </c>
      <c r="AS391">
        <f t="shared" si="65"/>
        <v>4</v>
      </c>
      <c r="AT391">
        <f t="shared" si="65"/>
        <v>4</v>
      </c>
      <c r="AU391">
        <f t="shared" si="65"/>
        <v>3</v>
      </c>
      <c r="AV391">
        <f t="shared" si="65"/>
        <v>3</v>
      </c>
      <c r="AW391">
        <f t="shared" si="65"/>
        <v>3</v>
      </c>
      <c r="AX391">
        <f t="shared" si="65"/>
        <v>3</v>
      </c>
      <c r="AY391">
        <f t="shared" si="65"/>
        <v>3</v>
      </c>
      <c r="AZ391">
        <f t="shared" si="65"/>
        <v>2</v>
      </c>
      <c r="BA391">
        <f t="shared" si="65"/>
        <v>2</v>
      </c>
      <c r="BB391">
        <f t="shared" si="65"/>
        <v>2</v>
      </c>
      <c r="BC391">
        <f t="shared" si="65"/>
        <v>2</v>
      </c>
      <c r="BD391">
        <f t="shared" si="65"/>
        <v>2</v>
      </c>
      <c r="BE391">
        <f t="shared" si="65"/>
        <v>2</v>
      </c>
      <c r="BF391">
        <f t="shared" si="64"/>
        <v>2</v>
      </c>
      <c r="BG391">
        <f t="shared" si="64"/>
        <v>2</v>
      </c>
      <c r="BH391">
        <f t="shared" si="64"/>
        <v>2</v>
      </c>
      <c r="BI391">
        <f t="shared" si="64"/>
        <v>2</v>
      </c>
      <c r="BJ391">
        <f t="shared" si="64"/>
        <v>1</v>
      </c>
      <c r="BK391">
        <f t="shared" si="64"/>
        <v>1</v>
      </c>
      <c r="BL391">
        <f t="shared" si="64"/>
        <v>1</v>
      </c>
      <c r="BM391">
        <f t="shared" si="64"/>
        <v>1</v>
      </c>
      <c r="BN391">
        <f t="shared" si="64"/>
        <v>1</v>
      </c>
      <c r="BO391">
        <f t="shared" si="64"/>
        <v>1</v>
      </c>
      <c r="BP391">
        <f t="shared" si="64"/>
        <v>1</v>
      </c>
      <c r="BQ391">
        <f t="shared" si="64"/>
        <v>1</v>
      </c>
      <c r="BR391">
        <f t="shared" si="64"/>
        <v>1</v>
      </c>
      <c r="BS391">
        <f t="shared" si="64"/>
        <v>1</v>
      </c>
      <c r="BT391">
        <f t="shared" si="64"/>
        <v>1</v>
      </c>
      <c r="BU391">
        <f t="shared" si="59"/>
        <v>1</v>
      </c>
      <c r="BV391">
        <f t="shared" si="59"/>
        <v>1</v>
      </c>
      <c r="BW391">
        <f t="shared" si="59"/>
        <v>1</v>
      </c>
      <c r="BX391">
        <f t="shared" si="59"/>
        <v>1</v>
      </c>
      <c r="BY391">
        <f t="shared" si="59"/>
        <v>0</v>
      </c>
    </row>
    <row r="392" spans="1:77" ht="16.3" thickTop="1" thickBot="1" x14ac:dyDescent="0.3">
      <c r="A392" s="16" t="s">
        <v>934</v>
      </c>
      <c r="B392" s="16" t="s">
        <v>940</v>
      </c>
      <c r="C392" s="16" t="s">
        <v>941</v>
      </c>
      <c r="D392" s="10">
        <f>VLOOKUP(C392, Overview!C$3:D$403, 2, FALSE)</f>
        <v>3</v>
      </c>
      <c r="E392" s="34">
        <f t="shared" si="66"/>
        <v>3.6</v>
      </c>
      <c r="F392" s="33">
        <f>IFERROR(VLOOKUP($C392, 'All Indicators - Breakdown'!$C:$GQ, F$1, FALSE), " ")</f>
        <v>5</v>
      </c>
      <c r="G392" s="33">
        <f>IFERROR(VLOOKUP($C392, 'All Indicators - Breakdown'!$C:$GQ, G$1, FALSE), " ")</f>
        <v>3</v>
      </c>
      <c r="H392" s="33">
        <f>IFERROR(VLOOKUP($C392, 'All Indicators - Breakdown'!$C:$GQ, H$1, FALSE), " ")</f>
        <v>3</v>
      </c>
      <c r="I392" s="33">
        <f>IFERROR(VLOOKUP($C392, 'All Indicators - Breakdown'!$C:$GQ, I$1, FALSE), " ")</f>
        <v>3</v>
      </c>
      <c r="J392" s="33">
        <f>IFERROR(VLOOKUP($C392, 'All Indicators - Breakdown'!$C:$GQ, J$1, FALSE), " ")</f>
        <v>3</v>
      </c>
      <c r="K392" s="33">
        <f>IFERROR(VLOOKUP($C392, 'All Indicators - Breakdown'!$C:$GQ, K$1, FALSE), " ")</f>
        <v>1</v>
      </c>
      <c r="L392" s="33">
        <f>IFERROR(VLOOKUP($C392, 'All Indicators - Breakdown'!$C:$GQ, L$1, FALSE), " ")</f>
        <v>1</v>
      </c>
      <c r="M392" s="33">
        <f>IFERROR(VLOOKUP($C392, 'All Indicators - Breakdown'!$C:$GQ, M$1, FALSE), " ")</f>
        <v>2</v>
      </c>
      <c r="N392" s="33" t="str">
        <f>IFERROR(VLOOKUP($C392, 'All Indicators - Breakdown'!$C:$GQ, N$1, FALSE), " ")</f>
        <v>N/A</v>
      </c>
      <c r="O392" s="33">
        <f>IFERROR(VLOOKUP($C392, 'All Indicators - Breakdown'!$C:$GQ, O$1, FALSE), " ")</f>
        <v>3</v>
      </c>
      <c r="P392" s="33">
        <f>IFERROR(VLOOKUP($C392, 'All Indicators - Breakdown'!$C:$GQ, P$1, FALSE), " ")</f>
        <v>2</v>
      </c>
      <c r="Q392" s="33">
        <f>IFERROR(VLOOKUP($C392, 'All Indicators - Breakdown'!$C:$GQ, Q$1, FALSE), " ")</f>
        <v>1</v>
      </c>
      <c r="R392" s="33">
        <f>IFERROR(VLOOKUP($C392, 'All Indicators - Breakdown'!$C:$GQ, R$1, FALSE), " ")</f>
        <v>2</v>
      </c>
      <c r="S392" s="33">
        <f>IFERROR(VLOOKUP($C392, 'All Indicators - Breakdown'!$C:$GQ, S$1, FALSE), " ")</f>
        <v>4</v>
      </c>
      <c r="T392" s="33">
        <f>IFERROR(VLOOKUP($C392, 'All Indicators - Breakdown'!$C:$GQ, T$1, FALSE), " ")</f>
        <v>2</v>
      </c>
      <c r="U392" s="33">
        <f>IFERROR(VLOOKUP($C392, 'All Indicators - Breakdown'!$C:$GQ, U$1, FALSE), " ")</f>
        <v>1</v>
      </c>
      <c r="V392" s="33">
        <f>IFERROR(VLOOKUP($C392, 'All Indicators - Breakdown'!$C:$GQ, V$1, FALSE), " ")</f>
        <v>3</v>
      </c>
      <c r="W392" s="33">
        <f>IFERROR(VLOOKUP($C392, 'All Indicators - Breakdown'!$C:$GQ, W$1, FALSE), " ")</f>
        <v>5</v>
      </c>
      <c r="X392" s="33">
        <f>IFERROR(VLOOKUP($C392, 'All Indicators - Breakdown'!$C:$GQ, X$1, FALSE), " ")</f>
        <v>1</v>
      </c>
      <c r="Y392" s="33">
        <f>IFERROR(VLOOKUP($C392, 'All Indicators - Breakdown'!$C:$GQ, Y$1, FALSE), " ")</f>
        <v>1</v>
      </c>
      <c r="Z392" s="33">
        <f>IFERROR(VLOOKUP($C392, 'All Indicators - Breakdown'!$C:$GQ, Z$1, FALSE), " ")</f>
        <v>3</v>
      </c>
      <c r="AA392" s="33">
        <f>IFERROR(VLOOKUP($C392, 'All Indicators - Breakdown'!$C:$GQ, AA$1, FALSE), " ")</f>
        <v>3</v>
      </c>
      <c r="AB392" s="33">
        <f>IFERROR(VLOOKUP($C392, 'All Indicators - Breakdown'!$C:$GQ, AB$1, FALSE), " ")</f>
        <v>2</v>
      </c>
      <c r="AC392" s="33">
        <f>IFERROR(VLOOKUP($C392, 'All Indicators - Breakdown'!$C:$GQ, AC$1, FALSE), " ")</f>
        <v>5</v>
      </c>
      <c r="AD392" s="33">
        <f>IFERROR(VLOOKUP($C392, 'All Indicators - Breakdown'!$C:$GQ, AD$1, FALSE), " ")</f>
        <v>1</v>
      </c>
      <c r="AE392" s="33">
        <f>IFERROR(VLOOKUP($C392, 'All Indicators - Breakdown'!$C:$HE, AE$1, FALSE), " ")</f>
        <v>3</v>
      </c>
      <c r="AF392" s="33">
        <f>IFERROR(VLOOKUP($C392, 'All Indicators - Breakdown'!$C:$HE, AF$1, FALSE), " ")</f>
        <v>2</v>
      </c>
      <c r="AG392" s="33">
        <f>IFERROR(VLOOKUP($C392, 'All Indicators - Breakdown'!$C:$HE, AG$1, FALSE), " ")</f>
        <v>4</v>
      </c>
      <c r="AH392" s="33">
        <f>IFERROR(VLOOKUP($C392, 'All Indicators - Breakdown'!$C:$HE, AH$1, FALSE), " ")</f>
        <v>2</v>
      </c>
      <c r="AI392" s="33">
        <f>IFERROR(VLOOKUP($C392, 'All Indicators - Breakdown'!$C:$HE, AI$1, FALSE), " ")</f>
        <v>2</v>
      </c>
      <c r="AJ392" s="33">
        <f>IFERROR(VLOOKUP($C392, 'All Indicators - Breakdown'!$C:$HZ, AJ$1, FALSE), " ")</f>
        <v>5</v>
      </c>
      <c r="AK392" s="33">
        <f>IFERROR(VLOOKUP($C392, 'All Indicators - Breakdown'!$C:$HZ, AK$1, FALSE), " ")</f>
        <v>4</v>
      </c>
      <c r="AL392" s="33">
        <f>IFERROR(VLOOKUP($C392, 'All Indicators - Breakdown'!$C:$HZ, AL$1, FALSE), " ")</f>
        <v>1</v>
      </c>
      <c r="AM392" s="33">
        <f>IFERROR(VLOOKUP($C392, 'All Indicators - Breakdown'!$C:$IU, AM$1, FALSE), " ")</f>
        <v>1</v>
      </c>
      <c r="AN392" s="33">
        <f>IFERROR(VLOOKUP($C392, 'All Indicators - Breakdown'!$C:$IU, AN$1, FALSE), " ")</f>
        <v>1</v>
      </c>
      <c r="AO392" s="33">
        <f>IFERROR(VLOOKUP($C392, 'All Indicators - Breakdown'!$C:$IU, AO$1, FALSE), " ")</f>
        <v>1</v>
      </c>
      <c r="AP392">
        <f t="shared" si="65"/>
        <v>5</v>
      </c>
      <c r="AQ392">
        <f t="shared" si="65"/>
        <v>5</v>
      </c>
      <c r="AR392">
        <f t="shared" si="65"/>
        <v>5</v>
      </c>
      <c r="AS392">
        <f t="shared" si="65"/>
        <v>5</v>
      </c>
      <c r="AT392">
        <f t="shared" si="65"/>
        <v>4</v>
      </c>
      <c r="AU392">
        <f t="shared" si="65"/>
        <v>4</v>
      </c>
      <c r="AV392">
        <f t="shared" si="65"/>
        <v>4</v>
      </c>
      <c r="AW392">
        <f t="shared" si="65"/>
        <v>3</v>
      </c>
      <c r="AX392">
        <f t="shared" si="65"/>
        <v>3</v>
      </c>
      <c r="AY392">
        <f t="shared" si="65"/>
        <v>3</v>
      </c>
      <c r="AZ392">
        <f t="shared" si="65"/>
        <v>3</v>
      </c>
      <c r="BA392">
        <f t="shared" si="65"/>
        <v>3</v>
      </c>
      <c r="BB392">
        <f t="shared" si="65"/>
        <v>3</v>
      </c>
      <c r="BC392">
        <f t="shared" si="65"/>
        <v>3</v>
      </c>
      <c r="BD392">
        <f t="shared" si="65"/>
        <v>3</v>
      </c>
      <c r="BE392">
        <f t="shared" si="65"/>
        <v>3</v>
      </c>
      <c r="BF392">
        <f t="shared" si="64"/>
        <v>2</v>
      </c>
      <c r="BG392">
        <f t="shared" si="64"/>
        <v>2</v>
      </c>
      <c r="BH392">
        <f t="shared" si="64"/>
        <v>2</v>
      </c>
      <c r="BI392">
        <f t="shared" si="64"/>
        <v>2</v>
      </c>
      <c r="BJ392">
        <f t="shared" si="64"/>
        <v>2</v>
      </c>
      <c r="BK392">
        <f t="shared" si="64"/>
        <v>2</v>
      </c>
      <c r="BL392">
        <f t="shared" si="64"/>
        <v>2</v>
      </c>
      <c r="BM392">
        <f t="shared" si="64"/>
        <v>2</v>
      </c>
      <c r="BN392">
        <f t="shared" si="64"/>
        <v>1</v>
      </c>
      <c r="BO392">
        <f t="shared" si="64"/>
        <v>1</v>
      </c>
      <c r="BP392">
        <f t="shared" si="64"/>
        <v>1</v>
      </c>
      <c r="BQ392">
        <f t="shared" si="64"/>
        <v>1</v>
      </c>
      <c r="BR392">
        <f t="shared" si="64"/>
        <v>1</v>
      </c>
      <c r="BS392">
        <f t="shared" si="64"/>
        <v>1</v>
      </c>
      <c r="BT392">
        <f t="shared" si="64"/>
        <v>1</v>
      </c>
      <c r="BU392">
        <f t="shared" si="59"/>
        <v>1</v>
      </c>
      <c r="BV392">
        <f t="shared" si="59"/>
        <v>1</v>
      </c>
      <c r="BW392">
        <f t="shared" si="59"/>
        <v>1</v>
      </c>
      <c r="BX392">
        <f t="shared" si="59"/>
        <v>1</v>
      </c>
      <c r="BY392">
        <f t="shared" si="59"/>
        <v>0</v>
      </c>
    </row>
    <row r="393" spans="1:77" ht="16.3" thickTop="1" thickBot="1" x14ac:dyDescent="0.3">
      <c r="A393" s="16" t="s">
        <v>934</v>
      </c>
      <c r="B393" s="16" t="s">
        <v>942</v>
      </c>
      <c r="C393" s="16" t="s">
        <v>943</v>
      </c>
      <c r="D393" s="10">
        <f>VLOOKUP(C393, Overview!C$3:D$403, 2, FALSE)</f>
        <v>2</v>
      </c>
      <c r="E393" s="34">
        <f t="shared" si="66"/>
        <v>3.2</v>
      </c>
      <c r="F393" s="33">
        <f>IFERROR(VLOOKUP($C393, 'All Indicators - Breakdown'!$C:$GQ, F$1, FALSE), " ")</f>
        <v>4</v>
      </c>
      <c r="G393" s="33">
        <f>IFERROR(VLOOKUP($C393, 'All Indicators - Breakdown'!$C:$GQ, G$1, FALSE), " ")</f>
        <v>5</v>
      </c>
      <c r="H393" s="33">
        <f>IFERROR(VLOOKUP($C393, 'All Indicators - Breakdown'!$C:$GQ, H$1, FALSE), " ")</f>
        <v>3</v>
      </c>
      <c r="I393" s="33">
        <f>IFERROR(VLOOKUP($C393, 'All Indicators - Breakdown'!$C:$GQ, I$1, FALSE), " ")</f>
        <v>3</v>
      </c>
      <c r="J393" s="33">
        <f>IFERROR(VLOOKUP($C393, 'All Indicators - Breakdown'!$C:$GQ, J$1, FALSE), " ")</f>
        <v>2</v>
      </c>
      <c r="K393" s="33">
        <f>IFERROR(VLOOKUP($C393, 'All Indicators - Breakdown'!$C:$GQ, K$1, FALSE), " ")</f>
        <v>1</v>
      </c>
      <c r="L393" s="33">
        <f>IFERROR(VLOOKUP($C393, 'All Indicators - Breakdown'!$C:$GQ, L$1, FALSE), " ")</f>
        <v>1</v>
      </c>
      <c r="M393" s="33">
        <f>IFERROR(VLOOKUP($C393, 'All Indicators - Breakdown'!$C:$GQ, M$1, FALSE), " ")</f>
        <v>2</v>
      </c>
      <c r="N393" s="33">
        <f>IFERROR(VLOOKUP($C393, 'All Indicators - Breakdown'!$C:$GQ, N$1, FALSE), " ")</f>
        <v>3</v>
      </c>
      <c r="O393" s="33">
        <f>IFERROR(VLOOKUP($C393, 'All Indicators - Breakdown'!$C:$GQ, O$1, FALSE), " ")</f>
        <v>3</v>
      </c>
      <c r="P393" s="33">
        <f>IFERROR(VLOOKUP($C393, 'All Indicators - Breakdown'!$C:$GQ, P$1, FALSE), " ")</f>
        <v>1</v>
      </c>
      <c r="Q393" s="33">
        <f>IFERROR(VLOOKUP($C393, 'All Indicators - Breakdown'!$C:$GQ, Q$1, FALSE), " ")</f>
        <v>1</v>
      </c>
      <c r="R393" s="33">
        <f>IFERROR(VLOOKUP($C393, 'All Indicators - Breakdown'!$C:$GQ, R$1, FALSE), " ")</f>
        <v>2</v>
      </c>
      <c r="S393" s="33">
        <f>IFERROR(VLOOKUP($C393, 'All Indicators - Breakdown'!$C:$GQ, S$1, FALSE), " ")</f>
        <v>2</v>
      </c>
      <c r="T393" s="33">
        <f>IFERROR(VLOOKUP($C393, 'All Indicators - Breakdown'!$C:$GQ, T$1, FALSE), " ")</f>
        <v>2</v>
      </c>
      <c r="U393" s="33">
        <f>IFERROR(VLOOKUP($C393, 'All Indicators - Breakdown'!$C:$GQ, U$1, FALSE), " ")</f>
        <v>1</v>
      </c>
      <c r="V393" s="33">
        <f>IFERROR(VLOOKUP($C393, 'All Indicators - Breakdown'!$C:$GQ, V$1, FALSE), " ")</f>
        <v>1</v>
      </c>
      <c r="W393" s="33">
        <f>IFERROR(VLOOKUP($C393, 'All Indicators - Breakdown'!$C:$GQ, W$1, FALSE), " ")</f>
        <v>2</v>
      </c>
      <c r="X393" s="33">
        <f>IFERROR(VLOOKUP($C393, 'All Indicators - Breakdown'!$C:$GQ, X$1, FALSE), " ")</f>
        <v>1</v>
      </c>
      <c r="Y393" s="33">
        <f>IFERROR(VLOOKUP($C393, 'All Indicators - Breakdown'!$C:$GQ, Y$1, FALSE), " ")</f>
        <v>1</v>
      </c>
      <c r="Z393" s="33">
        <f>IFERROR(VLOOKUP($C393, 'All Indicators - Breakdown'!$C:$GQ, Z$1, FALSE), " ")</f>
        <v>3</v>
      </c>
      <c r="AA393" s="33">
        <f>IFERROR(VLOOKUP($C393, 'All Indicators - Breakdown'!$C:$GQ, AA$1, FALSE), " ")</f>
        <v>1</v>
      </c>
      <c r="AB393" s="33">
        <f>IFERROR(VLOOKUP($C393, 'All Indicators - Breakdown'!$C:$GQ, AB$1, FALSE), " ")</f>
        <v>3</v>
      </c>
      <c r="AC393" s="33">
        <f>IFERROR(VLOOKUP($C393, 'All Indicators - Breakdown'!$C:$GQ, AC$1, FALSE), " ")</f>
        <v>5</v>
      </c>
      <c r="AD393" s="33">
        <f>IFERROR(VLOOKUP($C393, 'All Indicators - Breakdown'!$C:$GQ, AD$1, FALSE), " ")</f>
        <v>2</v>
      </c>
      <c r="AE393" s="33">
        <f>IFERROR(VLOOKUP($C393, 'All Indicators - Breakdown'!$C:$HE, AE$1, FALSE), " ")</f>
        <v>1</v>
      </c>
      <c r="AF393" s="33">
        <f>IFERROR(VLOOKUP($C393, 'All Indicators - Breakdown'!$C:$HE, AF$1, FALSE), " ")</f>
        <v>2</v>
      </c>
      <c r="AG393" s="33">
        <f>IFERROR(VLOOKUP($C393, 'All Indicators - Breakdown'!$C:$HE, AG$1, FALSE), " ")</f>
        <v>3</v>
      </c>
      <c r="AH393" s="33">
        <f>IFERROR(VLOOKUP($C393, 'All Indicators - Breakdown'!$C:$HE, AH$1, FALSE), " ")</f>
        <v>2</v>
      </c>
      <c r="AI393" s="33">
        <f>IFERROR(VLOOKUP($C393, 'All Indicators - Breakdown'!$C:$HE, AI$1, FALSE), " ")</f>
        <v>2</v>
      </c>
      <c r="AJ393" s="33">
        <f>IFERROR(VLOOKUP($C393, 'All Indicators - Breakdown'!$C:$HZ, AJ$1, FALSE), " ")</f>
        <v>5</v>
      </c>
      <c r="AK393" s="33">
        <f>IFERROR(VLOOKUP($C393, 'All Indicators - Breakdown'!$C:$HZ, AK$1, FALSE), " ")</f>
        <v>4</v>
      </c>
      <c r="AL393" s="33">
        <f>IFERROR(VLOOKUP($C393, 'All Indicators - Breakdown'!$C:$HZ, AL$1, FALSE), " ")</f>
        <v>1</v>
      </c>
      <c r="AM393" s="33">
        <f>IFERROR(VLOOKUP($C393, 'All Indicators - Breakdown'!$C:$IU, AM$1, FALSE), " ")</f>
        <v>1</v>
      </c>
      <c r="AN393" s="33">
        <f>IFERROR(VLOOKUP($C393, 'All Indicators - Breakdown'!$C:$IU, AN$1, FALSE), " ")</f>
        <v>1</v>
      </c>
      <c r="AO393" s="33">
        <f>IFERROR(VLOOKUP($C393, 'All Indicators - Breakdown'!$C:$IU, AO$1, FALSE), " ")</f>
        <v>1</v>
      </c>
      <c r="AP393">
        <f t="shared" si="65"/>
        <v>5</v>
      </c>
      <c r="AQ393">
        <f t="shared" si="65"/>
        <v>5</v>
      </c>
      <c r="AR393">
        <f t="shared" si="65"/>
        <v>5</v>
      </c>
      <c r="AS393">
        <f t="shared" si="65"/>
        <v>4</v>
      </c>
      <c r="AT393">
        <f t="shared" si="65"/>
        <v>4</v>
      </c>
      <c r="AU393">
        <f t="shared" si="65"/>
        <v>3</v>
      </c>
      <c r="AV393">
        <f t="shared" si="65"/>
        <v>3</v>
      </c>
      <c r="AW393">
        <f t="shared" si="65"/>
        <v>3</v>
      </c>
      <c r="AX393">
        <f t="shared" si="65"/>
        <v>3</v>
      </c>
      <c r="AY393">
        <f t="shared" si="65"/>
        <v>3</v>
      </c>
      <c r="AZ393">
        <f t="shared" si="65"/>
        <v>3</v>
      </c>
      <c r="BA393">
        <f t="shared" si="65"/>
        <v>3</v>
      </c>
      <c r="BB393">
        <f t="shared" si="65"/>
        <v>2</v>
      </c>
      <c r="BC393">
        <f t="shared" si="65"/>
        <v>2</v>
      </c>
      <c r="BD393">
        <f t="shared" si="65"/>
        <v>2</v>
      </c>
      <c r="BE393">
        <f t="shared" si="65"/>
        <v>2</v>
      </c>
      <c r="BF393">
        <f t="shared" si="64"/>
        <v>2</v>
      </c>
      <c r="BG393">
        <f t="shared" si="64"/>
        <v>2</v>
      </c>
      <c r="BH393">
        <f t="shared" si="64"/>
        <v>2</v>
      </c>
      <c r="BI393">
        <f t="shared" si="64"/>
        <v>2</v>
      </c>
      <c r="BJ393">
        <f t="shared" si="64"/>
        <v>2</v>
      </c>
      <c r="BK393">
        <f t="shared" si="64"/>
        <v>2</v>
      </c>
      <c r="BL393">
        <f t="shared" si="64"/>
        <v>1</v>
      </c>
      <c r="BM393">
        <f t="shared" si="64"/>
        <v>1</v>
      </c>
      <c r="BN393">
        <f t="shared" si="64"/>
        <v>1</v>
      </c>
      <c r="BO393">
        <f t="shared" si="64"/>
        <v>1</v>
      </c>
      <c r="BP393">
        <f t="shared" si="64"/>
        <v>1</v>
      </c>
      <c r="BQ393">
        <f t="shared" si="64"/>
        <v>1</v>
      </c>
      <c r="BR393">
        <f t="shared" si="64"/>
        <v>1</v>
      </c>
      <c r="BS393">
        <f t="shared" si="64"/>
        <v>1</v>
      </c>
      <c r="BT393">
        <f t="shared" si="64"/>
        <v>1</v>
      </c>
      <c r="BU393">
        <f t="shared" si="59"/>
        <v>1</v>
      </c>
      <c r="BV393">
        <f t="shared" si="59"/>
        <v>1</v>
      </c>
      <c r="BW393">
        <f t="shared" si="59"/>
        <v>1</v>
      </c>
      <c r="BX393">
        <f t="shared" si="59"/>
        <v>1</v>
      </c>
      <c r="BY393">
        <f t="shared" si="59"/>
        <v>1</v>
      </c>
    </row>
    <row r="394" spans="1:77" ht="16.3" thickTop="1" thickBot="1" x14ac:dyDescent="0.3">
      <c r="A394" s="16" t="s">
        <v>934</v>
      </c>
      <c r="B394" s="16" t="s">
        <v>944</v>
      </c>
      <c r="C394" s="16" t="s">
        <v>945</v>
      </c>
      <c r="D394" s="10">
        <f>VLOOKUP(C394, Overview!C$3:D$403, 2, FALSE)</f>
        <v>3</v>
      </c>
      <c r="E394" s="34">
        <f t="shared" si="66"/>
        <v>3.6</v>
      </c>
      <c r="F394" s="33">
        <f>IFERROR(VLOOKUP($C394, 'All Indicators - Breakdown'!$C:$GQ, F$1, FALSE), " ")</f>
        <v>4</v>
      </c>
      <c r="G394" s="33">
        <f>IFERROR(VLOOKUP($C394, 'All Indicators - Breakdown'!$C:$GQ, G$1, FALSE), " ")</f>
        <v>4</v>
      </c>
      <c r="H394" s="33">
        <f>IFERROR(VLOOKUP($C394, 'All Indicators - Breakdown'!$C:$GQ, H$1, FALSE), " ")</f>
        <v>3</v>
      </c>
      <c r="I394" s="33">
        <f>IFERROR(VLOOKUP($C394, 'All Indicators - Breakdown'!$C:$GQ, I$1, FALSE), " ")</f>
        <v>3</v>
      </c>
      <c r="J394" s="33">
        <f>IFERROR(VLOOKUP($C394, 'All Indicators - Breakdown'!$C:$GQ, J$1, FALSE), " ")</f>
        <v>2</v>
      </c>
      <c r="K394" s="33">
        <f>IFERROR(VLOOKUP($C394, 'All Indicators - Breakdown'!$C:$GQ, K$1, FALSE), " ")</f>
        <v>1</v>
      </c>
      <c r="L394" s="33">
        <f>IFERROR(VLOOKUP($C394, 'All Indicators - Breakdown'!$C:$GQ, L$1, FALSE), " ")</f>
        <v>1</v>
      </c>
      <c r="M394" s="33">
        <f>IFERROR(VLOOKUP($C394, 'All Indicators - Breakdown'!$C:$GQ, M$1, FALSE), " ")</f>
        <v>2</v>
      </c>
      <c r="N394" s="33" t="str">
        <f>IFERROR(VLOOKUP($C394, 'All Indicators - Breakdown'!$C:$GQ, N$1, FALSE), " ")</f>
        <v>N/A</v>
      </c>
      <c r="O394" s="33">
        <f>IFERROR(VLOOKUP($C394, 'All Indicators - Breakdown'!$C:$GQ, O$1, FALSE), " ")</f>
        <v>3</v>
      </c>
      <c r="P394" s="33">
        <f>IFERROR(VLOOKUP($C394, 'All Indicators - Breakdown'!$C:$GQ, P$1, FALSE), " ")</f>
        <v>2</v>
      </c>
      <c r="Q394" s="33">
        <f>IFERROR(VLOOKUP($C394, 'All Indicators - Breakdown'!$C:$GQ, Q$1, FALSE), " ")</f>
        <v>1</v>
      </c>
      <c r="R394" s="33">
        <f>IFERROR(VLOOKUP($C394, 'All Indicators - Breakdown'!$C:$GQ, R$1, FALSE), " ")</f>
        <v>2</v>
      </c>
      <c r="S394" s="33">
        <f>IFERROR(VLOOKUP($C394, 'All Indicators - Breakdown'!$C:$GQ, S$1, FALSE), " ")</f>
        <v>3</v>
      </c>
      <c r="T394" s="33">
        <f>IFERROR(VLOOKUP($C394, 'All Indicators - Breakdown'!$C:$GQ, T$1, FALSE), " ")</f>
        <v>3</v>
      </c>
      <c r="U394" s="33">
        <f>IFERROR(VLOOKUP($C394, 'All Indicators - Breakdown'!$C:$GQ, U$1, FALSE), " ")</f>
        <v>5</v>
      </c>
      <c r="V394" s="33">
        <f>IFERROR(VLOOKUP($C394, 'All Indicators - Breakdown'!$C:$GQ, V$1, FALSE), " ")</f>
        <v>1</v>
      </c>
      <c r="W394" s="33">
        <f>IFERROR(VLOOKUP($C394, 'All Indicators - Breakdown'!$C:$GQ, W$1, FALSE), " ")</f>
        <v>5</v>
      </c>
      <c r="X394" s="33">
        <f>IFERROR(VLOOKUP($C394, 'All Indicators - Breakdown'!$C:$GQ, X$1, FALSE), " ")</f>
        <v>1</v>
      </c>
      <c r="Y394" s="33">
        <f>IFERROR(VLOOKUP($C394, 'All Indicators - Breakdown'!$C:$GQ, Y$1, FALSE), " ")</f>
        <v>1</v>
      </c>
      <c r="Z394" s="33">
        <f>IFERROR(VLOOKUP($C394, 'All Indicators - Breakdown'!$C:$GQ, Z$1, FALSE), " ")</f>
        <v>3</v>
      </c>
      <c r="AA394" s="33">
        <f>IFERROR(VLOOKUP($C394, 'All Indicators - Breakdown'!$C:$GQ, AA$1, FALSE), " ")</f>
        <v>1</v>
      </c>
      <c r="AB394" s="33">
        <f>IFERROR(VLOOKUP($C394, 'All Indicators - Breakdown'!$C:$GQ, AB$1, FALSE), " ")</f>
        <v>3</v>
      </c>
      <c r="AC394" s="33">
        <f>IFERROR(VLOOKUP($C394, 'All Indicators - Breakdown'!$C:$GQ, AC$1, FALSE), " ")</f>
        <v>5</v>
      </c>
      <c r="AD394" s="33">
        <f>IFERROR(VLOOKUP($C394, 'All Indicators - Breakdown'!$C:$GQ, AD$1, FALSE), " ")</f>
        <v>2</v>
      </c>
      <c r="AE394" s="33">
        <f>IFERROR(VLOOKUP($C394, 'All Indicators - Breakdown'!$C:$HE, AE$1, FALSE), " ")</f>
        <v>3</v>
      </c>
      <c r="AF394" s="33">
        <f>IFERROR(VLOOKUP($C394, 'All Indicators - Breakdown'!$C:$HE, AF$1, FALSE), " ")</f>
        <v>2</v>
      </c>
      <c r="AG394" s="33">
        <f>IFERROR(VLOOKUP($C394, 'All Indicators - Breakdown'!$C:$HE, AG$1, FALSE), " ")</f>
        <v>4</v>
      </c>
      <c r="AH394" s="33">
        <f>IFERROR(VLOOKUP($C394, 'All Indicators - Breakdown'!$C:$HE, AH$1, FALSE), " ")</f>
        <v>2</v>
      </c>
      <c r="AI394" s="33">
        <f>IFERROR(VLOOKUP($C394, 'All Indicators - Breakdown'!$C:$HE, AI$1, FALSE), " ")</f>
        <v>2</v>
      </c>
      <c r="AJ394" s="33">
        <f>IFERROR(VLOOKUP($C394, 'All Indicators - Breakdown'!$C:$HZ, AJ$1, FALSE), " ")</f>
        <v>5</v>
      </c>
      <c r="AK394" s="33">
        <f>IFERROR(VLOOKUP($C394, 'All Indicators - Breakdown'!$C:$HZ, AK$1, FALSE), " ")</f>
        <v>3</v>
      </c>
      <c r="AL394" s="33">
        <f>IFERROR(VLOOKUP($C394, 'All Indicators - Breakdown'!$C:$HZ, AL$1, FALSE), " ")</f>
        <v>2</v>
      </c>
      <c r="AM394" s="33">
        <f>IFERROR(VLOOKUP($C394, 'All Indicators - Breakdown'!$C:$IU, AM$1, FALSE), " ")</f>
        <v>1</v>
      </c>
      <c r="AN394" s="33">
        <f>IFERROR(VLOOKUP($C394, 'All Indicators - Breakdown'!$C:$IU, AN$1, FALSE), " ")</f>
        <v>1</v>
      </c>
      <c r="AO394" s="33">
        <f>IFERROR(VLOOKUP($C394, 'All Indicators - Breakdown'!$C:$IU, AO$1, FALSE), " ")</f>
        <v>1</v>
      </c>
      <c r="AP394">
        <f t="shared" si="65"/>
        <v>5</v>
      </c>
      <c r="AQ394">
        <f t="shared" si="65"/>
        <v>5</v>
      </c>
      <c r="AR394">
        <f t="shared" si="65"/>
        <v>5</v>
      </c>
      <c r="AS394">
        <f t="shared" si="65"/>
        <v>5</v>
      </c>
      <c r="AT394">
        <f t="shared" si="65"/>
        <v>4</v>
      </c>
      <c r="AU394">
        <f t="shared" si="65"/>
        <v>4</v>
      </c>
      <c r="AV394">
        <f t="shared" si="65"/>
        <v>4</v>
      </c>
      <c r="AW394">
        <f t="shared" si="65"/>
        <v>3</v>
      </c>
      <c r="AX394">
        <f t="shared" si="65"/>
        <v>3</v>
      </c>
      <c r="AY394">
        <f t="shared" si="65"/>
        <v>3</v>
      </c>
      <c r="AZ394">
        <f t="shared" si="65"/>
        <v>3</v>
      </c>
      <c r="BA394">
        <f t="shared" si="65"/>
        <v>3</v>
      </c>
      <c r="BB394">
        <f t="shared" si="65"/>
        <v>3</v>
      </c>
      <c r="BC394">
        <f t="shared" si="65"/>
        <v>3</v>
      </c>
      <c r="BD394">
        <f t="shared" si="65"/>
        <v>3</v>
      </c>
      <c r="BE394">
        <f t="shared" si="65"/>
        <v>3</v>
      </c>
      <c r="BF394">
        <f t="shared" si="64"/>
        <v>2</v>
      </c>
      <c r="BG394">
        <f t="shared" si="64"/>
        <v>2</v>
      </c>
      <c r="BH394">
        <f t="shared" si="64"/>
        <v>2</v>
      </c>
      <c r="BI394">
        <f t="shared" si="64"/>
        <v>2</v>
      </c>
      <c r="BJ394">
        <f t="shared" si="64"/>
        <v>2</v>
      </c>
      <c r="BK394">
        <f t="shared" si="64"/>
        <v>2</v>
      </c>
      <c r="BL394">
        <f t="shared" si="64"/>
        <v>2</v>
      </c>
      <c r="BM394">
        <f t="shared" si="64"/>
        <v>2</v>
      </c>
      <c r="BN394">
        <f t="shared" si="64"/>
        <v>2</v>
      </c>
      <c r="BO394">
        <f t="shared" si="64"/>
        <v>1</v>
      </c>
      <c r="BP394">
        <f t="shared" si="64"/>
        <v>1</v>
      </c>
      <c r="BQ394">
        <f t="shared" si="64"/>
        <v>1</v>
      </c>
      <c r="BR394">
        <f t="shared" si="64"/>
        <v>1</v>
      </c>
      <c r="BS394">
        <f t="shared" si="64"/>
        <v>1</v>
      </c>
      <c r="BT394">
        <f t="shared" si="64"/>
        <v>1</v>
      </c>
      <c r="BU394">
        <f t="shared" si="59"/>
        <v>1</v>
      </c>
      <c r="BV394">
        <f t="shared" si="59"/>
        <v>1</v>
      </c>
      <c r="BW394">
        <f t="shared" si="59"/>
        <v>1</v>
      </c>
      <c r="BX394">
        <f t="shared" si="59"/>
        <v>1</v>
      </c>
      <c r="BY394">
        <f t="shared" si="59"/>
        <v>0</v>
      </c>
    </row>
    <row r="395" spans="1:77" ht="16.3" thickTop="1" thickBot="1" x14ac:dyDescent="0.3">
      <c r="A395" s="16" t="s">
        <v>934</v>
      </c>
      <c r="B395" s="16" t="s">
        <v>946</v>
      </c>
      <c r="C395" s="16" t="s">
        <v>947</v>
      </c>
      <c r="D395" s="10">
        <f>VLOOKUP(C395, Overview!C$3:D$403, 2, FALSE)</f>
        <v>3</v>
      </c>
      <c r="E395" s="34">
        <f t="shared" si="66"/>
        <v>3.4</v>
      </c>
      <c r="F395" s="33">
        <f>IFERROR(VLOOKUP($C395, 'All Indicators - Breakdown'!$C:$GQ, F$1, FALSE), " ")</f>
        <v>5</v>
      </c>
      <c r="G395" s="33">
        <f>IFERROR(VLOOKUP($C395, 'All Indicators - Breakdown'!$C:$GQ, G$1, FALSE), " ")</f>
        <v>3</v>
      </c>
      <c r="H395" s="33">
        <f>IFERROR(VLOOKUP($C395, 'All Indicators - Breakdown'!$C:$GQ, H$1, FALSE), " ")</f>
        <v>3</v>
      </c>
      <c r="I395" s="33">
        <f>IFERROR(VLOOKUP($C395, 'All Indicators - Breakdown'!$C:$GQ, I$1, FALSE), " ")</f>
        <v>3</v>
      </c>
      <c r="J395" s="33">
        <f>IFERROR(VLOOKUP($C395, 'All Indicators - Breakdown'!$C:$GQ, J$1, FALSE), " ")</f>
        <v>2</v>
      </c>
      <c r="K395" s="33">
        <f>IFERROR(VLOOKUP($C395, 'All Indicators - Breakdown'!$C:$GQ, K$1, FALSE), " ")</f>
        <v>1</v>
      </c>
      <c r="L395" s="33">
        <f>IFERROR(VLOOKUP($C395, 'All Indicators - Breakdown'!$C:$GQ, L$1, FALSE), " ")</f>
        <v>1</v>
      </c>
      <c r="M395" s="33">
        <f>IFERROR(VLOOKUP($C395, 'All Indicators - Breakdown'!$C:$GQ, M$1, FALSE), " ")</f>
        <v>2</v>
      </c>
      <c r="N395" s="33" t="str">
        <f>IFERROR(VLOOKUP($C395, 'All Indicators - Breakdown'!$C:$GQ, N$1, FALSE), " ")</f>
        <v>N/A</v>
      </c>
      <c r="O395" s="33">
        <f>IFERROR(VLOOKUP($C395, 'All Indicators - Breakdown'!$C:$GQ, O$1, FALSE), " ")</f>
        <v>3</v>
      </c>
      <c r="P395" s="33">
        <f>IFERROR(VLOOKUP($C395, 'All Indicators - Breakdown'!$C:$GQ, P$1, FALSE), " ")</f>
        <v>2</v>
      </c>
      <c r="Q395" s="33">
        <f>IFERROR(VLOOKUP($C395, 'All Indicators - Breakdown'!$C:$GQ, Q$1, FALSE), " ")</f>
        <v>1</v>
      </c>
      <c r="R395" s="33">
        <f>IFERROR(VLOOKUP($C395, 'All Indicators - Breakdown'!$C:$GQ, R$1, FALSE), " ")</f>
        <v>2</v>
      </c>
      <c r="S395" s="33">
        <f>IFERROR(VLOOKUP($C395, 'All Indicators - Breakdown'!$C:$GQ, S$1, FALSE), " ")</f>
        <v>4</v>
      </c>
      <c r="T395" s="33">
        <f>IFERROR(VLOOKUP($C395, 'All Indicators - Breakdown'!$C:$GQ, T$1, FALSE), " ")</f>
        <v>2</v>
      </c>
      <c r="U395" s="33">
        <f>IFERROR(VLOOKUP($C395, 'All Indicators - Breakdown'!$C:$GQ, U$1, FALSE), " ")</f>
        <v>1</v>
      </c>
      <c r="V395" s="33">
        <f>IFERROR(VLOOKUP($C395, 'All Indicators - Breakdown'!$C:$GQ, V$1, FALSE), " ")</f>
        <v>1</v>
      </c>
      <c r="W395" s="33">
        <f>IFERROR(VLOOKUP($C395, 'All Indicators - Breakdown'!$C:$GQ, W$1, FALSE), " ")</f>
        <v>5</v>
      </c>
      <c r="X395" s="33">
        <f>IFERROR(VLOOKUP($C395, 'All Indicators - Breakdown'!$C:$GQ, X$1, FALSE), " ")</f>
        <v>1</v>
      </c>
      <c r="Y395" s="33">
        <f>IFERROR(VLOOKUP($C395, 'All Indicators - Breakdown'!$C:$GQ, Y$1, FALSE), " ")</f>
        <v>1</v>
      </c>
      <c r="Z395" s="33">
        <f>IFERROR(VLOOKUP($C395, 'All Indicators - Breakdown'!$C:$GQ, Z$1, FALSE), " ")</f>
        <v>3</v>
      </c>
      <c r="AA395" s="33">
        <f>IFERROR(VLOOKUP($C395, 'All Indicators - Breakdown'!$C:$GQ, AA$1, FALSE), " ")</f>
        <v>3</v>
      </c>
      <c r="AB395" s="33">
        <f>IFERROR(VLOOKUP($C395, 'All Indicators - Breakdown'!$C:$GQ, AB$1, FALSE), " ")</f>
        <v>2</v>
      </c>
      <c r="AC395" s="33">
        <f>IFERROR(VLOOKUP($C395, 'All Indicators - Breakdown'!$C:$GQ, AC$1, FALSE), " ")</f>
        <v>4</v>
      </c>
      <c r="AD395" s="33">
        <f>IFERROR(VLOOKUP($C395, 'All Indicators - Breakdown'!$C:$GQ, AD$1, FALSE), " ")</f>
        <v>1</v>
      </c>
      <c r="AE395" s="33">
        <f>IFERROR(VLOOKUP($C395, 'All Indicators - Breakdown'!$C:$HE, AE$1, FALSE), " ")</f>
        <v>4</v>
      </c>
      <c r="AF395" s="33">
        <f>IFERROR(VLOOKUP($C395, 'All Indicators - Breakdown'!$C:$HE, AF$1, FALSE), " ")</f>
        <v>2</v>
      </c>
      <c r="AG395" s="33">
        <f>IFERROR(VLOOKUP($C395, 'All Indicators - Breakdown'!$C:$HE, AG$1, FALSE), " ")</f>
        <v>4</v>
      </c>
      <c r="AH395" s="33">
        <f>IFERROR(VLOOKUP($C395, 'All Indicators - Breakdown'!$C:$HE, AH$1, FALSE), " ")</f>
        <v>2</v>
      </c>
      <c r="AI395" s="33">
        <f>IFERROR(VLOOKUP($C395, 'All Indicators - Breakdown'!$C:$HE, AI$1, FALSE), " ")</f>
        <v>2</v>
      </c>
      <c r="AJ395" s="33">
        <f>IFERROR(VLOOKUP($C395, 'All Indicators - Breakdown'!$C:$HZ, AJ$1, FALSE), " ")</f>
        <v>5</v>
      </c>
      <c r="AK395" s="33">
        <f>IFERROR(VLOOKUP($C395, 'All Indicators - Breakdown'!$C:$HZ, AK$1, FALSE), " ")</f>
        <v>3</v>
      </c>
      <c r="AL395" s="33">
        <f>IFERROR(VLOOKUP($C395, 'All Indicators - Breakdown'!$C:$HZ, AL$1, FALSE), " ")</f>
        <v>1</v>
      </c>
      <c r="AM395" s="33">
        <f>IFERROR(VLOOKUP($C395, 'All Indicators - Breakdown'!$C:$IU, AM$1, FALSE), " ")</f>
        <v>1</v>
      </c>
      <c r="AN395" s="33">
        <f>IFERROR(VLOOKUP($C395, 'All Indicators - Breakdown'!$C:$IU, AN$1, FALSE), " ")</f>
        <v>1</v>
      </c>
      <c r="AO395" s="33">
        <f>IFERROR(VLOOKUP($C395, 'All Indicators - Breakdown'!$C:$IU, AO$1, FALSE), " ")</f>
        <v>1</v>
      </c>
      <c r="AP395">
        <f t="shared" si="65"/>
        <v>5</v>
      </c>
      <c r="AQ395">
        <f t="shared" si="65"/>
        <v>5</v>
      </c>
      <c r="AR395">
        <f t="shared" si="65"/>
        <v>5</v>
      </c>
      <c r="AS395">
        <f t="shared" si="65"/>
        <v>4</v>
      </c>
      <c r="AT395">
        <f t="shared" si="65"/>
        <v>4</v>
      </c>
      <c r="AU395">
        <f t="shared" si="65"/>
        <v>4</v>
      </c>
      <c r="AV395">
        <f t="shared" si="65"/>
        <v>4</v>
      </c>
      <c r="AW395">
        <f t="shared" si="65"/>
        <v>3</v>
      </c>
      <c r="AX395">
        <f t="shared" si="65"/>
        <v>3</v>
      </c>
      <c r="AY395">
        <f t="shared" si="65"/>
        <v>3</v>
      </c>
      <c r="AZ395">
        <f t="shared" si="65"/>
        <v>3</v>
      </c>
      <c r="BA395">
        <f t="shared" si="65"/>
        <v>3</v>
      </c>
      <c r="BB395">
        <f t="shared" si="65"/>
        <v>3</v>
      </c>
      <c r="BC395">
        <f t="shared" si="65"/>
        <v>3</v>
      </c>
      <c r="BD395">
        <f t="shared" si="65"/>
        <v>2</v>
      </c>
      <c r="BE395">
        <f t="shared" ref="BE395:BT404" si="67">IFERROR(LARGE($F395:$AO395, BE$1), 0)</f>
        <v>2</v>
      </c>
      <c r="BF395">
        <f t="shared" si="67"/>
        <v>2</v>
      </c>
      <c r="BG395">
        <f t="shared" si="67"/>
        <v>2</v>
      </c>
      <c r="BH395">
        <f t="shared" si="67"/>
        <v>2</v>
      </c>
      <c r="BI395">
        <f t="shared" si="67"/>
        <v>2</v>
      </c>
      <c r="BJ395">
        <f t="shared" si="67"/>
        <v>2</v>
      </c>
      <c r="BK395">
        <f t="shared" si="67"/>
        <v>2</v>
      </c>
      <c r="BL395">
        <f t="shared" si="67"/>
        <v>2</v>
      </c>
      <c r="BM395">
        <f t="shared" si="67"/>
        <v>1</v>
      </c>
      <c r="BN395">
        <f t="shared" si="67"/>
        <v>1</v>
      </c>
      <c r="BO395">
        <f t="shared" si="67"/>
        <v>1</v>
      </c>
      <c r="BP395">
        <f t="shared" si="67"/>
        <v>1</v>
      </c>
      <c r="BQ395">
        <f t="shared" si="67"/>
        <v>1</v>
      </c>
      <c r="BR395">
        <f t="shared" si="67"/>
        <v>1</v>
      </c>
      <c r="BS395">
        <f t="shared" si="67"/>
        <v>1</v>
      </c>
      <c r="BT395">
        <f t="shared" si="67"/>
        <v>1</v>
      </c>
      <c r="BU395">
        <f t="shared" ref="BU395:BY404" si="68">IFERROR(LARGE($F395:$AO395, BU$1), 0)</f>
        <v>1</v>
      </c>
      <c r="BV395">
        <f t="shared" si="68"/>
        <v>1</v>
      </c>
      <c r="BW395">
        <f t="shared" si="68"/>
        <v>1</v>
      </c>
      <c r="BX395">
        <f t="shared" si="68"/>
        <v>1</v>
      </c>
      <c r="BY395">
        <f t="shared" si="68"/>
        <v>0</v>
      </c>
    </row>
    <row r="396" spans="1:77" ht="16.3" thickTop="1" thickBot="1" x14ac:dyDescent="0.3">
      <c r="A396" s="16" t="s">
        <v>934</v>
      </c>
      <c r="B396" s="16" t="s">
        <v>948</v>
      </c>
      <c r="C396" s="16" t="s">
        <v>949</v>
      </c>
      <c r="D396" s="10">
        <f>VLOOKUP(C396, Overview!C$3:D$403, 2, FALSE)</f>
        <v>3</v>
      </c>
      <c r="E396" s="34">
        <f t="shared" si="66"/>
        <v>3.6</v>
      </c>
      <c r="F396" s="33">
        <f>IFERROR(VLOOKUP($C396, 'All Indicators - Breakdown'!$C:$GQ, F$1, FALSE), " ")</f>
        <v>4</v>
      </c>
      <c r="G396" s="33">
        <f>IFERROR(VLOOKUP($C396, 'All Indicators - Breakdown'!$C:$GQ, G$1, FALSE), " ")</f>
        <v>4</v>
      </c>
      <c r="H396" s="33">
        <f>IFERROR(VLOOKUP($C396, 'All Indicators - Breakdown'!$C:$GQ, H$1, FALSE), " ")</f>
        <v>3</v>
      </c>
      <c r="I396" s="33">
        <f>IFERROR(VLOOKUP($C396, 'All Indicators - Breakdown'!$C:$GQ, I$1, FALSE), " ")</f>
        <v>3</v>
      </c>
      <c r="J396" s="33">
        <f>IFERROR(VLOOKUP($C396, 'All Indicators - Breakdown'!$C:$GQ, J$1, FALSE), " ")</f>
        <v>2</v>
      </c>
      <c r="K396" s="33">
        <f>IFERROR(VLOOKUP($C396, 'All Indicators - Breakdown'!$C:$GQ, K$1, FALSE), " ")</f>
        <v>1</v>
      </c>
      <c r="L396" s="33">
        <f>IFERROR(VLOOKUP($C396, 'All Indicators - Breakdown'!$C:$GQ, L$1, FALSE), " ")</f>
        <v>1</v>
      </c>
      <c r="M396" s="33">
        <f>IFERROR(VLOOKUP($C396, 'All Indicators - Breakdown'!$C:$GQ, M$1, FALSE), " ")</f>
        <v>2</v>
      </c>
      <c r="N396" s="33" t="str">
        <f>IFERROR(VLOOKUP($C396, 'All Indicators - Breakdown'!$C:$GQ, N$1, FALSE), " ")</f>
        <v>N/A</v>
      </c>
      <c r="O396" s="33">
        <f>IFERROR(VLOOKUP($C396, 'All Indicators - Breakdown'!$C:$GQ, O$1, FALSE), " ")</f>
        <v>3</v>
      </c>
      <c r="P396" s="33">
        <f>IFERROR(VLOOKUP($C396, 'All Indicators - Breakdown'!$C:$GQ, P$1, FALSE), " ")</f>
        <v>2</v>
      </c>
      <c r="Q396" s="33">
        <f>IFERROR(VLOOKUP($C396, 'All Indicators - Breakdown'!$C:$GQ, Q$1, FALSE), " ")</f>
        <v>1</v>
      </c>
      <c r="R396" s="33">
        <f>IFERROR(VLOOKUP($C396, 'All Indicators - Breakdown'!$C:$GQ, R$1, FALSE), " ")</f>
        <v>2</v>
      </c>
      <c r="S396" s="33">
        <f>IFERROR(VLOOKUP($C396, 'All Indicators - Breakdown'!$C:$GQ, S$1, FALSE), " ")</f>
        <v>3</v>
      </c>
      <c r="T396" s="33">
        <f>IFERROR(VLOOKUP($C396, 'All Indicators - Breakdown'!$C:$GQ, T$1, FALSE), " ")</f>
        <v>2</v>
      </c>
      <c r="U396" s="33">
        <f>IFERROR(VLOOKUP($C396, 'All Indicators - Breakdown'!$C:$GQ, U$1, FALSE), " ")</f>
        <v>5</v>
      </c>
      <c r="V396" s="33">
        <f>IFERROR(VLOOKUP($C396, 'All Indicators - Breakdown'!$C:$GQ, V$1, FALSE), " ")</f>
        <v>1</v>
      </c>
      <c r="W396" s="33">
        <f>IFERROR(VLOOKUP($C396, 'All Indicators - Breakdown'!$C:$GQ, W$1, FALSE), " ")</f>
        <v>5</v>
      </c>
      <c r="X396" s="33">
        <f>IFERROR(VLOOKUP($C396, 'All Indicators - Breakdown'!$C:$GQ, X$1, FALSE), " ")</f>
        <v>1</v>
      </c>
      <c r="Y396" s="33">
        <f>IFERROR(VLOOKUP($C396, 'All Indicators - Breakdown'!$C:$GQ, Y$1, FALSE), " ")</f>
        <v>1</v>
      </c>
      <c r="Z396" s="33">
        <f>IFERROR(VLOOKUP($C396, 'All Indicators - Breakdown'!$C:$GQ, Z$1, FALSE), " ")</f>
        <v>3</v>
      </c>
      <c r="AA396" s="33">
        <f>IFERROR(VLOOKUP($C396, 'All Indicators - Breakdown'!$C:$GQ, AA$1, FALSE), " ")</f>
        <v>1</v>
      </c>
      <c r="AB396" s="33">
        <f>IFERROR(VLOOKUP($C396, 'All Indicators - Breakdown'!$C:$GQ, AB$1, FALSE), " ")</f>
        <v>3</v>
      </c>
      <c r="AC396" s="33">
        <f>IFERROR(VLOOKUP($C396, 'All Indicators - Breakdown'!$C:$GQ, AC$1, FALSE), " ")</f>
        <v>5</v>
      </c>
      <c r="AD396" s="33">
        <f>IFERROR(VLOOKUP($C396, 'All Indicators - Breakdown'!$C:$GQ, AD$1, FALSE), " ")</f>
        <v>2</v>
      </c>
      <c r="AE396" s="33">
        <f>IFERROR(VLOOKUP($C396, 'All Indicators - Breakdown'!$C:$HE, AE$1, FALSE), " ")</f>
        <v>3</v>
      </c>
      <c r="AF396" s="33">
        <f>IFERROR(VLOOKUP($C396, 'All Indicators - Breakdown'!$C:$HE, AF$1, FALSE), " ")</f>
        <v>2</v>
      </c>
      <c r="AG396" s="33">
        <f>IFERROR(VLOOKUP($C396, 'All Indicators - Breakdown'!$C:$HE, AG$1, FALSE), " ")</f>
        <v>4</v>
      </c>
      <c r="AH396" s="33">
        <f>IFERROR(VLOOKUP($C396, 'All Indicators - Breakdown'!$C:$HE, AH$1, FALSE), " ")</f>
        <v>2</v>
      </c>
      <c r="AI396" s="33">
        <f>IFERROR(VLOOKUP($C396, 'All Indicators - Breakdown'!$C:$HE, AI$1, FALSE), " ")</f>
        <v>2</v>
      </c>
      <c r="AJ396" s="33">
        <f>IFERROR(VLOOKUP($C396, 'All Indicators - Breakdown'!$C:$HZ, AJ$1, FALSE), " ")</f>
        <v>5</v>
      </c>
      <c r="AK396" s="33">
        <f>IFERROR(VLOOKUP($C396, 'All Indicators - Breakdown'!$C:$HZ, AK$1, FALSE), " ")</f>
        <v>5</v>
      </c>
      <c r="AL396" s="33">
        <f>IFERROR(VLOOKUP($C396, 'All Indicators - Breakdown'!$C:$HZ, AL$1, FALSE), " ")</f>
        <v>1</v>
      </c>
      <c r="AM396" s="33">
        <f>IFERROR(VLOOKUP($C396, 'All Indicators - Breakdown'!$C:$IU, AM$1, FALSE), " ")</f>
        <v>1</v>
      </c>
      <c r="AN396" s="33">
        <f>IFERROR(VLOOKUP($C396, 'All Indicators - Breakdown'!$C:$IU, AN$1, FALSE), " ")</f>
        <v>1</v>
      </c>
      <c r="AO396" s="33">
        <f>IFERROR(VLOOKUP($C396, 'All Indicators - Breakdown'!$C:$IU, AO$1, FALSE), " ")</f>
        <v>1</v>
      </c>
      <c r="AP396">
        <f t="shared" ref="AP396:BE404" si="69">IFERROR(LARGE($F396:$AO396, AP$1), 0)</f>
        <v>5</v>
      </c>
      <c r="AQ396">
        <f t="shared" si="69"/>
        <v>5</v>
      </c>
      <c r="AR396">
        <f t="shared" si="69"/>
        <v>5</v>
      </c>
      <c r="AS396">
        <f t="shared" si="69"/>
        <v>5</v>
      </c>
      <c r="AT396">
        <f t="shared" si="69"/>
        <v>5</v>
      </c>
      <c r="AU396">
        <f t="shared" si="69"/>
        <v>4</v>
      </c>
      <c r="AV396">
        <f t="shared" si="69"/>
        <v>4</v>
      </c>
      <c r="AW396">
        <f t="shared" si="69"/>
        <v>4</v>
      </c>
      <c r="AX396">
        <f t="shared" si="69"/>
        <v>3</v>
      </c>
      <c r="AY396">
        <f t="shared" si="69"/>
        <v>3</v>
      </c>
      <c r="AZ396">
        <f t="shared" si="69"/>
        <v>3</v>
      </c>
      <c r="BA396">
        <f t="shared" si="69"/>
        <v>3</v>
      </c>
      <c r="BB396">
        <f t="shared" si="69"/>
        <v>3</v>
      </c>
      <c r="BC396">
        <f t="shared" si="69"/>
        <v>3</v>
      </c>
      <c r="BD396">
        <f t="shared" si="69"/>
        <v>3</v>
      </c>
      <c r="BE396">
        <f t="shared" si="69"/>
        <v>2</v>
      </c>
      <c r="BF396">
        <f t="shared" si="67"/>
        <v>2</v>
      </c>
      <c r="BG396">
        <f t="shared" si="67"/>
        <v>2</v>
      </c>
      <c r="BH396">
        <f t="shared" si="67"/>
        <v>2</v>
      </c>
      <c r="BI396">
        <f t="shared" si="67"/>
        <v>2</v>
      </c>
      <c r="BJ396">
        <f t="shared" si="67"/>
        <v>2</v>
      </c>
      <c r="BK396">
        <f t="shared" si="67"/>
        <v>2</v>
      </c>
      <c r="BL396">
        <f t="shared" si="67"/>
        <v>2</v>
      </c>
      <c r="BM396">
        <f t="shared" si="67"/>
        <v>2</v>
      </c>
      <c r="BN396">
        <f t="shared" si="67"/>
        <v>1</v>
      </c>
      <c r="BO396">
        <f t="shared" si="67"/>
        <v>1</v>
      </c>
      <c r="BP396">
        <f t="shared" si="67"/>
        <v>1</v>
      </c>
      <c r="BQ396">
        <f t="shared" si="67"/>
        <v>1</v>
      </c>
      <c r="BR396">
        <f t="shared" si="67"/>
        <v>1</v>
      </c>
      <c r="BS396">
        <f t="shared" si="67"/>
        <v>1</v>
      </c>
      <c r="BT396">
        <f t="shared" si="67"/>
        <v>1</v>
      </c>
      <c r="BU396">
        <f t="shared" si="68"/>
        <v>1</v>
      </c>
      <c r="BV396">
        <f t="shared" si="68"/>
        <v>1</v>
      </c>
      <c r="BW396">
        <f t="shared" si="68"/>
        <v>1</v>
      </c>
      <c r="BX396">
        <f t="shared" si="68"/>
        <v>1</v>
      </c>
      <c r="BY396">
        <f t="shared" si="68"/>
        <v>0</v>
      </c>
    </row>
    <row r="397" spans="1:77" ht="16.3" thickTop="1" thickBot="1" x14ac:dyDescent="0.3">
      <c r="A397" s="16" t="s">
        <v>934</v>
      </c>
      <c r="B397" s="16" t="s">
        <v>950</v>
      </c>
      <c r="C397" s="16" t="s">
        <v>951</v>
      </c>
      <c r="D397" s="10">
        <f>VLOOKUP(C397, Overview!C$3:D$403, 2, FALSE)</f>
        <v>2</v>
      </c>
      <c r="E397" s="34">
        <f t="shared" si="66"/>
        <v>3.4</v>
      </c>
      <c r="F397" s="33">
        <f>IFERROR(VLOOKUP($C397, 'All Indicators - Breakdown'!$C:$GQ, F$1, FALSE), " ")</f>
        <v>3</v>
      </c>
      <c r="G397" s="33">
        <f>IFERROR(VLOOKUP($C397, 'All Indicators - Breakdown'!$C:$GQ, G$1, FALSE), " ")</f>
        <v>5</v>
      </c>
      <c r="H397" s="33">
        <f>IFERROR(VLOOKUP($C397, 'All Indicators - Breakdown'!$C:$GQ, H$1, FALSE), " ")</f>
        <v>3</v>
      </c>
      <c r="I397" s="33">
        <f>IFERROR(VLOOKUP($C397, 'All Indicators - Breakdown'!$C:$GQ, I$1, FALSE), " ")</f>
        <v>3</v>
      </c>
      <c r="J397" s="33">
        <f>IFERROR(VLOOKUP($C397, 'All Indicators - Breakdown'!$C:$GQ, J$1, FALSE), " ")</f>
        <v>2</v>
      </c>
      <c r="K397" s="33">
        <f>IFERROR(VLOOKUP($C397, 'All Indicators - Breakdown'!$C:$GQ, K$1, FALSE), " ")</f>
        <v>1</v>
      </c>
      <c r="L397" s="33">
        <f>IFERROR(VLOOKUP($C397, 'All Indicators - Breakdown'!$C:$GQ, L$1, FALSE), " ")</f>
        <v>1</v>
      </c>
      <c r="M397" s="33">
        <f>IFERROR(VLOOKUP($C397, 'All Indicators - Breakdown'!$C:$GQ, M$1, FALSE), " ")</f>
        <v>2</v>
      </c>
      <c r="N397" s="33" t="str">
        <f>IFERROR(VLOOKUP($C397, 'All Indicators - Breakdown'!$C:$GQ, N$1, FALSE), " ")</f>
        <v>N/A</v>
      </c>
      <c r="O397" s="33">
        <f>IFERROR(VLOOKUP($C397, 'All Indicators - Breakdown'!$C:$GQ, O$1, FALSE), " ")</f>
        <v>3</v>
      </c>
      <c r="P397" s="33">
        <f>IFERROR(VLOOKUP($C397, 'All Indicators - Breakdown'!$C:$GQ, P$1, FALSE), " ")</f>
        <v>1</v>
      </c>
      <c r="Q397" s="33">
        <f>IFERROR(VLOOKUP($C397, 'All Indicators - Breakdown'!$C:$GQ, Q$1, FALSE), " ")</f>
        <v>1</v>
      </c>
      <c r="R397" s="33">
        <f>IFERROR(VLOOKUP($C397, 'All Indicators - Breakdown'!$C:$GQ, R$1, FALSE), " ")</f>
        <v>1</v>
      </c>
      <c r="S397" s="33">
        <f>IFERROR(VLOOKUP($C397, 'All Indicators - Breakdown'!$C:$GQ, S$1, FALSE), " ")</f>
        <v>2</v>
      </c>
      <c r="T397" s="33">
        <f>IFERROR(VLOOKUP($C397, 'All Indicators - Breakdown'!$C:$GQ, T$1, FALSE), " ")</f>
        <v>2</v>
      </c>
      <c r="U397" s="33">
        <f>IFERROR(VLOOKUP($C397, 'All Indicators - Breakdown'!$C:$GQ, U$1, FALSE), " ")</f>
        <v>1</v>
      </c>
      <c r="V397" s="33">
        <f>IFERROR(VLOOKUP($C397, 'All Indicators - Breakdown'!$C:$GQ, V$1, FALSE), " ")</f>
        <v>1</v>
      </c>
      <c r="W397" s="33">
        <f>IFERROR(VLOOKUP($C397, 'All Indicators - Breakdown'!$C:$GQ, W$1, FALSE), " ")</f>
        <v>3</v>
      </c>
      <c r="X397" s="33">
        <f>IFERROR(VLOOKUP($C397, 'All Indicators - Breakdown'!$C:$GQ, X$1, FALSE), " ")</f>
        <v>1</v>
      </c>
      <c r="Y397" s="33">
        <f>IFERROR(VLOOKUP($C397, 'All Indicators - Breakdown'!$C:$GQ, Y$1, FALSE), " ")</f>
        <v>1</v>
      </c>
      <c r="Z397" s="33">
        <f>IFERROR(VLOOKUP($C397, 'All Indicators - Breakdown'!$C:$GQ, Z$1, FALSE), " ")</f>
        <v>3</v>
      </c>
      <c r="AA397" s="33">
        <f>IFERROR(VLOOKUP($C397, 'All Indicators - Breakdown'!$C:$GQ, AA$1, FALSE), " ")</f>
        <v>2</v>
      </c>
      <c r="AB397" s="33">
        <f>IFERROR(VLOOKUP($C397, 'All Indicators - Breakdown'!$C:$GQ, AB$1, FALSE), " ")</f>
        <v>3</v>
      </c>
      <c r="AC397" s="33">
        <f>IFERROR(VLOOKUP($C397, 'All Indicators - Breakdown'!$C:$GQ, AC$1, FALSE), " ")</f>
        <v>5</v>
      </c>
      <c r="AD397" s="33">
        <f>IFERROR(VLOOKUP($C397, 'All Indicators - Breakdown'!$C:$GQ, AD$1, FALSE), " ")</f>
        <v>1</v>
      </c>
      <c r="AE397" s="33">
        <f>IFERROR(VLOOKUP($C397, 'All Indicators - Breakdown'!$C:$HE, AE$1, FALSE), " ")</f>
        <v>1</v>
      </c>
      <c r="AF397" s="33">
        <f>IFERROR(VLOOKUP($C397, 'All Indicators - Breakdown'!$C:$HE, AF$1, FALSE), " ")</f>
        <v>2</v>
      </c>
      <c r="AG397" s="33">
        <f>IFERROR(VLOOKUP($C397, 'All Indicators - Breakdown'!$C:$HE, AG$1, FALSE), " ")</f>
        <v>4</v>
      </c>
      <c r="AH397" s="33">
        <f>IFERROR(VLOOKUP($C397, 'All Indicators - Breakdown'!$C:$HE, AH$1, FALSE), " ")</f>
        <v>2</v>
      </c>
      <c r="AI397" s="33">
        <f>IFERROR(VLOOKUP($C397, 'All Indicators - Breakdown'!$C:$HE, AI$1, FALSE), " ")</f>
        <v>2</v>
      </c>
      <c r="AJ397" s="33">
        <f>IFERROR(VLOOKUP($C397, 'All Indicators - Breakdown'!$C:$HZ, AJ$1, FALSE), " ")</f>
        <v>5</v>
      </c>
      <c r="AK397" s="33">
        <f>IFERROR(VLOOKUP($C397, 'All Indicators - Breakdown'!$C:$HZ, AK$1, FALSE), " ")</f>
        <v>5</v>
      </c>
      <c r="AL397" s="33">
        <f>IFERROR(VLOOKUP($C397, 'All Indicators - Breakdown'!$C:$HZ, AL$1, FALSE), " ")</f>
        <v>1</v>
      </c>
      <c r="AM397" s="33">
        <f>IFERROR(VLOOKUP($C397, 'All Indicators - Breakdown'!$C:$IU, AM$1, FALSE), " ")</f>
        <v>4</v>
      </c>
      <c r="AN397" s="33">
        <f>IFERROR(VLOOKUP($C397, 'All Indicators - Breakdown'!$C:$IU, AN$1, FALSE), " ")</f>
        <v>1</v>
      </c>
      <c r="AO397" s="33">
        <f>IFERROR(VLOOKUP($C397, 'All Indicators - Breakdown'!$C:$IU, AO$1, FALSE), " ")</f>
        <v>1</v>
      </c>
      <c r="AP397">
        <f t="shared" si="69"/>
        <v>5</v>
      </c>
      <c r="AQ397">
        <f t="shared" si="69"/>
        <v>5</v>
      </c>
      <c r="AR397">
        <f t="shared" si="69"/>
        <v>5</v>
      </c>
      <c r="AS397">
        <f t="shared" si="69"/>
        <v>5</v>
      </c>
      <c r="AT397">
        <f t="shared" si="69"/>
        <v>4</v>
      </c>
      <c r="AU397">
        <f t="shared" si="69"/>
        <v>4</v>
      </c>
      <c r="AV397">
        <f t="shared" si="69"/>
        <v>3</v>
      </c>
      <c r="AW397">
        <f t="shared" si="69"/>
        <v>3</v>
      </c>
      <c r="AX397">
        <f t="shared" si="69"/>
        <v>3</v>
      </c>
      <c r="AY397">
        <f t="shared" si="69"/>
        <v>3</v>
      </c>
      <c r="AZ397">
        <f t="shared" si="69"/>
        <v>3</v>
      </c>
      <c r="BA397">
        <f t="shared" si="69"/>
        <v>3</v>
      </c>
      <c r="BB397">
        <f t="shared" si="69"/>
        <v>3</v>
      </c>
      <c r="BC397">
        <f t="shared" si="69"/>
        <v>2</v>
      </c>
      <c r="BD397">
        <f t="shared" si="69"/>
        <v>2</v>
      </c>
      <c r="BE397">
        <f t="shared" si="69"/>
        <v>2</v>
      </c>
      <c r="BF397">
        <f t="shared" si="67"/>
        <v>2</v>
      </c>
      <c r="BG397">
        <f t="shared" si="67"/>
        <v>2</v>
      </c>
      <c r="BH397">
        <f t="shared" si="67"/>
        <v>2</v>
      </c>
      <c r="BI397">
        <f t="shared" si="67"/>
        <v>2</v>
      </c>
      <c r="BJ397">
        <f t="shared" si="67"/>
        <v>2</v>
      </c>
      <c r="BK397">
        <f t="shared" si="67"/>
        <v>1</v>
      </c>
      <c r="BL397">
        <f t="shared" si="67"/>
        <v>1</v>
      </c>
      <c r="BM397">
        <f t="shared" si="67"/>
        <v>1</v>
      </c>
      <c r="BN397">
        <f t="shared" si="67"/>
        <v>1</v>
      </c>
      <c r="BO397">
        <f t="shared" si="67"/>
        <v>1</v>
      </c>
      <c r="BP397">
        <f t="shared" si="67"/>
        <v>1</v>
      </c>
      <c r="BQ397">
        <f t="shared" si="67"/>
        <v>1</v>
      </c>
      <c r="BR397">
        <f t="shared" si="67"/>
        <v>1</v>
      </c>
      <c r="BS397">
        <f t="shared" si="67"/>
        <v>1</v>
      </c>
      <c r="BT397">
        <f t="shared" si="67"/>
        <v>1</v>
      </c>
      <c r="BU397">
        <f t="shared" si="68"/>
        <v>1</v>
      </c>
      <c r="BV397">
        <f t="shared" si="68"/>
        <v>1</v>
      </c>
      <c r="BW397">
        <f t="shared" si="68"/>
        <v>1</v>
      </c>
      <c r="BX397">
        <f t="shared" si="68"/>
        <v>1</v>
      </c>
      <c r="BY397">
        <f t="shared" si="68"/>
        <v>0</v>
      </c>
    </row>
    <row r="398" spans="1:77" ht="16.3" thickTop="1" thickBot="1" x14ac:dyDescent="0.3">
      <c r="A398" s="16" t="s">
        <v>934</v>
      </c>
      <c r="B398" s="16" t="s">
        <v>952</v>
      </c>
      <c r="C398" s="16" t="s">
        <v>953</v>
      </c>
      <c r="D398" s="10">
        <f>VLOOKUP(C398, Overview!C$3:D$403, 2, FALSE)</f>
        <v>3</v>
      </c>
      <c r="E398" s="34">
        <f t="shared" si="66"/>
        <v>3.6</v>
      </c>
      <c r="F398" s="33">
        <f>IFERROR(VLOOKUP($C398, 'All Indicators - Breakdown'!$C:$GQ, F$1, FALSE), " ")</f>
        <v>5</v>
      </c>
      <c r="G398" s="33">
        <f>IFERROR(VLOOKUP($C398, 'All Indicators - Breakdown'!$C:$GQ, G$1, FALSE), " ")</f>
        <v>4</v>
      </c>
      <c r="H398" s="33">
        <f>IFERROR(VLOOKUP($C398, 'All Indicators - Breakdown'!$C:$GQ, H$1, FALSE), " ")</f>
        <v>3</v>
      </c>
      <c r="I398" s="33">
        <f>IFERROR(VLOOKUP($C398, 'All Indicators - Breakdown'!$C:$GQ, I$1, FALSE), " ")</f>
        <v>4</v>
      </c>
      <c r="J398" s="33">
        <f>IFERROR(VLOOKUP($C398, 'All Indicators - Breakdown'!$C:$GQ, J$1, FALSE), " ")</f>
        <v>2</v>
      </c>
      <c r="K398" s="33">
        <f>IFERROR(VLOOKUP($C398, 'All Indicators - Breakdown'!$C:$GQ, K$1, FALSE), " ")</f>
        <v>1</v>
      </c>
      <c r="L398" s="33">
        <f>IFERROR(VLOOKUP($C398, 'All Indicators - Breakdown'!$C:$GQ, L$1, FALSE), " ")</f>
        <v>2</v>
      </c>
      <c r="M398" s="33">
        <f>IFERROR(VLOOKUP($C398, 'All Indicators - Breakdown'!$C:$GQ, M$1, FALSE), " ")</f>
        <v>3</v>
      </c>
      <c r="N398" s="33" t="str">
        <f>IFERROR(VLOOKUP($C398, 'All Indicators - Breakdown'!$C:$GQ, N$1, FALSE), " ")</f>
        <v>N/A</v>
      </c>
      <c r="O398" s="33">
        <f>IFERROR(VLOOKUP($C398, 'All Indicators - Breakdown'!$C:$GQ, O$1, FALSE), " ")</f>
        <v>3</v>
      </c>
      <c r="P398" s="33">
        <f>IFERROR(VLOOKUP($C398, 'All Indicators - Breakdown'!$C:$GQ, P$1, FALSE), " ")</f>
        <v>2</v>
      </c>
      <c r="Q398" s="33">
        <f>IFERROR(VLOOKUP($C398, 'All Indicators - Breakdown'!$C:$GQ, Q$1, FALSE), " ")</f>
        <v>1</v>
      </c>
      <c r="R398" s="33">
        <f>IFERROR(VLOOKUP($C398, 'All Indicators - Breakdown'!$C:$GQ, R$1, FALSE), " ")</f>
        <v>2</v>
      </c>
      <c r="S398" s="33">
        <f>IFERROR(VLOOKUP($C398, 'All Indicators - Breakdown'!$C:$GQ, S$1, FALSE), " ")</f>
        <v>3</v>
      </c>
      <c r="T398" s="33">
        <f>IFERROR(VLOOKUP($C398, 'All Indicators - Breakdown'!$C:$GQ, T$1, FALSE), " ")</f>
        <v>2</v>
      </c>
      <c r="U398" s="33">
        <f>IFERROR(VLOOKUP($C398, 'All Indicators - Breakdown'!$C:$GQ, U$1, FALSE), " ")</f>
        <v>3</v>
      </c>
      <c r="V398" s="33">
        <f>IFERROR(VLOOKUP($C398, 'All Indicators - Breakdown'!$C:$GQ, V$1, FALSE), " ")</f>
        <v>1</v>
      </c>
      <c r="W398" s="33">
        <f>IFERROR(VLOOKUP($C398, 'All Indicators - Breakdown'!$C:$GQ, W$1, FALSE), " ")</f>
        <v>5</v>
      </c>
      <c r="X398" s="33">
        <f>IFERROR(VLOOKUP($C398, 'All Indicators - Breakdown'!$C:$GQ, X$1, FALSE), " ")</f>
        <v>1</v>
      </c>
      <c r="Y398" s="33">
        <f>IFERROR(VLOOKUP($C398, 'All Indicators - Breakdown'!$C:$GQ, Y$1, FALSE), " ")</f>
        <v>1</v>
      </c>
      <c r="Z398" s="33">
        <f>IFERROR(VLOOKUP($C398, 'All Indicators - Breakdown'!$C:$GQ, Z$1, FALSE), " ")</f>
        <v>3</v>
      </c>
      <c r="AA398" s="33">
        <f>IFERROR(VLOOKUP($C398, 'All Indicators - Breakdown'!$C:$GQ, AA$1, FALSE), " ")</f>
        <v>2</v>
      </c>
      <c r="AB398" s="33">
        <f>IFERROR(VLOOKUP($C398, 'All Indicators - Breakdown'!$C:$GQ, AB$1, FALSE), " ")</f>
        <v>3</v>
      </c>
      <c r="AC398" s="33">
        <f>IFERROR(VLOOKUP($C398, 'All Indicators - Breakdown'!$C:$GQ, AC$1, FALSE), " ")</f>
        <v>5</v>
      </c>
      <c r="AD398" s="33">
        <f>IFERROR(VLOOKUP($C398, 'All Indicators - Breakdown'!$C:$GQ, AD$1, FALSE), " ")</f>
        <v>2</v>
      </c>
      <c r="AE398" s="33">
        <f>IFERROR(VLOOKUP($C398, 'All Indicators - Breakdown'!$C:$HE, AE$1, FALSE), " ")</f>
        <v>4</v>
      </c>
      <c r="AF398" s="33">
        <f>IFERROR(VLOOKUP($C398, 'All Indicators - Breakdown'!$C:$HE, AF$1, FALSE), " ")</f>
        <v>2</v>
      </c>
      <c r="AG398" s="33">
        <f>IFERROR(VLOOKUP($C398, 'All Indicators - Breakdown'!$C:$HE, AG$1, FALSE), " ")</f>
        <v>3</v>
      </c>
      <c r="AH398" s="33">
        <f>IFERROR(VLOOKUP($C398, 'All Indicators - Breakdown'!$C:$HE, AH$1, FALSE), " ")</f>
        <v>2</v>
      </c>
      <c r="AI398" s="33">
        <f>IFERROR(VLOOKUP($C398, 'All Indicators - Breakdown'!$C:$HE, AI$1, FALSE), " ")</f>
        <v>2</v>
      </c>
      <c r="AJ398" s="33">
        <f>IFERROR(VLOOKUP($C398, 'All Indicators - Breakdown'!$C:$HZ, AJ$1, FALSE), " ")</f>
        <v>5</v>
      </c>
      <c r="AK398" s="33">
        <f>IFERROR(VLOOKUP($C398, 'All Indicators - Breakdown'!$C:$HZ, AK$1, FALSE), " ")</f>
        <v>3</v>
      </c>
      <c r="AL398" s="33">
        <f>IFERROR(VLOOKUP($C398, 'All Indicators - Breakdown'!$C:$HZ, AL$1, FALSE), " ")</f>
        <v>1</v>
      </c>
      <c r="AM398" s="33">
        <f>IFERROR(VLOOKUP($C398, 'All Indicators - Breakdown'!$C:$IU, AM$1, FALSE), " ")</f>
        <v>1</v>
      </c>
      <c r="AN398" s="33">
        <f>IFERROR(VLOOKUP($C398, 'All Indicators - Breakdown'!$C:$IU, AN$1, FALSE), " ")</f>
        <v>1</v>
      </c>
      <c r="AO398" s="33">
        <f>IFERROR(VLOOKUP($C398, 'All Indicators - Breakdown'!$C:$IU, AO$1, FALSE), " ")</f>
        <v>1</v>
      </c>
      <c r="AP398">
        <f t="shared" si="69"/>
        <v>5</v>
      </c>
      <c r="AQ398">
        <f t="shared" si="69"/>
        <v>5</v>
      </c>
      <c r="AR398">
        <f t="shared" si="69"/>
        <v>5</v>
      </c>
      <c r="AS398">
        <f t="shared" si="69"/>
        <v>5</v>
      </c>
      <c r="AT398">
        <f t="shared" si="69"/>
        <v>4</v>
      </c>
      <c r="AU398">
        <f t="shared" si="69"/>
        <v>4</v>
      </c>
      <c r="AV398">
        <f t="shared" si="69"/>
        <v>4</v>
      </c>
      <c r="AW398">
        <f t="shared" si="69"/>
        <v>3</v>
      </c>
      <c r="AX398">
        <f t="shared" si="69"/>
        <v>3</v>
      </c>
      <c r="AY398">
        <f t="shared" si="69"/>
        <v>3</v>
      </c>
      <c r="AZ398">
        <f t="shared" si="69"/>
        <v>3</v>
      </c>
      <c r="BA398">
        <f t="shared" si="69"/>
        <v>3</v>
      </c>
      <c r="BB398">
        <f t="shared" si="69"/>
        <v>3</v>
      </c>
      <c r="BC398">
        <f t="shared" si="69"/>
        <v>3</v>
      </c>
      <c r="BD398">
        <f t="shared" si="69"/>
        <v>3</v>
      </c>
      <c r="BE398">
        <f t="shared" si="69"/>
        <v>3</v>
      </c>
      <c r="BF398">
        <f t="shared" si="67"/>
        <v>2</v>
      </c>
      <c r="BG398">
        <f t="shared" si="67"/>
        <v>2</v>
      </c>
      <c r="BH398">
        <f t="shared" si="67"/>
        <v>2</v>
      </c>
      <c r="BI398">
        <f t="shared" si="67"/>
        <v>2</v>
      </c>
      <c r="BJ398">
        <f t="shared" si="67"/>
        <v>2</v>
      </c>
      <c r="BK398">
        <f t="shared" si="67"/>
        <v>2</v>
      </c>
      <c r="BL398">
        <f t="shared" si="67"/>
        <v>2</v>
      </c>
      <c r="BM398">
        <f t="shared" si="67"/>
        <v>2</v>
      </c>
      <c r="BN398">
        <f t="shared" si="67"/>
        <v>2</v>
      </c>
      <c r="BO398">
        <f t="shared" si="67"/>
        <v>2</v>
      </c>
      <c r="BP398">
        <f t="shared" si="67"/>
        <v>1</v>
      </c>
      <c r="BQ398">
        <f t="shared" si="67"/>
        <v>1</v>
      </c>
      <c r="BR398">
        <f t="shared" si="67"/>
        <v>1</v>
      </c>
      <c r="BS398">
        <f t="shared" si="67"/>
        <v>1</v>
      </c>
      <c r="BT398">
        <f t="shared" si="67"/>
        <v>1</v>
      </c>
      <c r="BU398">
        <f t="shared" si="68"/>
        <v>1</v>
      </c>
      <c r="BV398">
        <f t="shared" si="68"/>
        <v>1</v>
      </c>
      <c r="BW398">
        <f t="shared" si="68"/>
        <v>1</v>
      </c>
      <c r="BX398">
        <f t="shared" si="68"/>
        <v>1</v>
      </c>
      <c r="BY398">
        <f t="shared" si="68"/>
        <v>0</v>
      </c>
    </row>
    <row r="399" spans="1:77" ht="16.3" thickTop="1" thickBot="1" x14ac:dyDescent="0.3">
      <c r="A399" s="16" t="s">
        <v>934</v>
      </c>
      <c r="B399" s="16" t="s">
        <v>954</v>
      </c>
      <c r="C399" s="16" t="s">
        <v>955</v>
      </c>
      <c r="D399" s="10">
        <f>VLOOKUP(C399, Overview!C$3:D$403, 2, FALSE)</f>
        <v>3</v>
      </c>
      <c r="E399" s="34">
        <f t="shared" si="66"/>
        <v>3.5</v>
      </c>
      <c r="F399" s="33">
        <f>IFERROR(VLOOKUP($C399, 'All Indicators - Breakdown'!$C:$GQ, F$1, FALSE), " ")</f>
        <v>5</v>
      </c>
      <c r="G399" s="33">
        <f>IFERROR(VLOOKUP($C399, 'All Indicators - Breakdown'!$C:$GQ, G$1, FALSE), " ")</f>
        <v>4</v>
      </c>
      <c r="H399" s="33">
        <f>IFERROR(VLOOKUP($C399, 'All Indicators - Breakdown'!$C:$GQ, H$1, FALSE), " ")</f>
        <v>3</v>
      </c>
      <c r="I399" s="33">
        <f>IFERROR(VLOOKUP($C399, 'All Indicators - Breakdown'!$C:$GQ, I$1, FALSE), " ")</f>
        <v>3</v>
      </c>
      <c r="J399" s="33">
        <f>IFERROR(VLOOKUP($C399, 'All Indicators - Breakdown'!$C:$GQ, J$1, FALSE), " ")</f>
        <v>2</v>
      </c>
      <c r="K399" s="33">
        <f>IFERROR(VLOOKUP($C399, 'All Indicators - Breakdown'!$C:$GQ, K$1, FALSE), " ")</f>
        <v>1</v>
      </c>
      <c r="L399" s="33">
        <f>IFERROR(VLOOKUP($C399, 'All Indicators - Breakdown'!$C:$GQ, L$1, FALSE), " ")</f>
        <v>1</v>
      </c>
      <c r="M399" s="33">
        <f>IFERROR(VLOOKUP($C399, 'All Indicators - Breakdown'!$C:$GQ, M$1, FALSE), " ")</f>
        <v>3</v>
      </c>
      <c r="N399" s="33" t="str">
        <f>IFERROR(VLOOKUP($C399, 'All Indicators - Breakdown'!$C:$GQ, N$1, FALSE), " ")</f>
        <v>N/A</v>
      </c>
      <c r="O399" s="33">
        <f>IFERROR(VLOOKUP($C399, 'All Indicators - Breakdown'!$C:$GQ, O$1, FALSE), " ")</f>
        <v>3</v>
      </c>
      <c r="P399" s="33">
        <f>IFERROR(VLOOKUP($C399, 'All Indicators - Breakdown'!$C:$GQ, P$1, FALSE), " ")</f>
        <v>2</v>
      </c>
      <c r="Q399" s="33">
        <f>IFERROR(VLOOKUP($C399, 'All Indicators - Breakdown'!$C:$GQ, Q$1, FALSE), " ")</f>
        <v>1</v>
      </c>
      <c r="R399" s="33">
        <f>IFERROR(VLOOKUP($C399, 'All Indicators - Breakdown'!$C:$GQ, R$1, FALSE), " ")</f>
        <v>2</v>
      </c>
      <c r="S399" s="33">
        <f>IFERROR(VLOOKUP($C399, 'All Indicators - Breakdown'!$C:$GQ, S$1, FALSE), " ")</f>
        <v>2</v>
      </c>
      <c r="T399" s="33">
        <f>IFERROR(VLOOKUP($C399, 'All Indicators - Breakdown'!$C:$GQ, T$1, FALSE), " ")</f>
        <v>2</v>
      </c>
      <c r="U399" s="33">
        <f>IFERROR(VLOOKUP($C399, 'All Indicators - Breakdown'!$C:$GQ, U$1, FALSE), " ")</f>
        <v>3</v>
      </c>
      <c r="V399" s="33">
        <f>IFERROR(VLOOKUP($C399, 'All Indicators - Breakdown'!$C:$GQ, V$1, FALSE), " ")</f>
        <v>1</v>
      </c>
      <c r="W399" s="33">
        <f>IFERROR(VLOOKUP($C399, 'All Indicators - Breakdown'!$C:$GQ, W$1, FALSE), " ")</f>
        <v>5</v>
      </c>
      <c r="X399" s="33">
        <f>IFERROR(VLOOKUP($C399, 'All Indicators - Breakdown'!$C:$GQ, X$1, FALSE), " ")</f>
        <v>1</v>
      </c>
      <c r="Y399" s="33">
        <f>IFERROR(VLOOKUP($C399, 'All Indicators - Breakdown'!$C:$GQ, Y$1, FALSE), " ")</f>
        <v>1</v>
      </c>
      <c r="Z399" s="33">
        <f>IFERROR(VLOOKUP($C399, 'All Indicators - Breakdown'!$C:$GQ, Z$1, FALSE), " ")</f>
        <v>3</v>
      </c>
      <c r="AA399" s="33">
        <f>IFERROR(VLOOKUP($C399, 'All Indicators - Breakdown'!$C:$GQ, AA$1, FALSE), " ")</f>
        <v>1</v>
      </c>
      <c r="AB399" s="33">
        <f>IFERROR(VLOOKUP($C399, 'All Indicators - Breakdown'!$C:$GQ, AB$1, FALSE), " ")</f>
        <v>3</v>
      </c>
      <c r="AC399" s="33">
        <f>IFERROR(VLOOKUP($C399, 'All Indicators - Breakdown'!$C:$GQ, AC$1, FALSE), " ")</f>
        <v>5</v>
      </c>
      <c r="AD399" s="33">
        <f>IFERROR(VLOOKUP($C399, 'All Indicators - Breakdown'!$C:$GQ, AD$1, FALSE), " ")</f>
        <v>2</v>
      </c>
      <c r="AE399" s="33">
        <f>IFERROR(VLOOKUP($C399, 'All Indicators - Breakdown'!$C:$HE, AE$1, FALSE), " ")</f>
        <v>3</v>
      </c>
      <c r="AF399" s="33">
        <f>IFERROR(VLOOKUP($C399, 'All Indicators - Breakdown'!$C:$HE, AF$1, FALSE), " ")</f>
        <v>3</v>
      </c>
      <c r="AG399" s="33">
        <f>IFERROR(VLOOKUP($C399, 'All Indicators - Breakdown'!$C:$HE, AG$1, FALSE), " ")</f>
        <v>2</v>
      </c>
      <c r="AH399" s="33">
        <f>IFERROR(VLOOKUP($C399, 'All Indicators - Breakdown'!$C:$HE, AH$1, FALSE), " ")</f>
        <v>2</v>
      </c>
      <c r="AI399" s="33">
        <f>IFERROR(VLOOKUP($C399, 'All Indicators - Breakdown'!$C:$HE, AI$1, FALSE), " ")</f>
        <v>2</v>
      </c>
      <c r="AJ399" s="33">
        <f>IFERROR(VLOOKUP($C399, 'All Indicators - Breakdown'!$C:$HZ, AJ$1, FALSE), " ")</f>
        <v>5</v>
      </c>
      <c r="AK399" s="33">
        <f>IFERROR(VLOOKUP($C399, 'All Indicators - Breakdown'!$C:$HZ, AK$1, FALSE), " ")</f>
        <v>4</v>
      </c>
      <c r="AL399" s="33">
        <f>IFERROR(VLOOKUP($C399, 'All Indicators - Breakdown'!$C:$HZ, AL$1, FALSE), " ")</f>
        <v>1</v>
      </c>
      <c r="AM399" s="33">
        <f>IFERROR(VLOOKUP($C399, 'All Indicators - Breakdown'!$C:$IU, AM$1, FALSE), " ")</f>
        <v>1</v>
      </c>
      <c r="AN399" s="33">
        <f>IFERROR(VLOOKUP($C399, 'All Indicators - Breakdown'!$C:$IU, AN$1, FALSE), " ")</f>
        <v>1</v>
      </c>
      <c r="AO399" s="33">
        <f>IFERROR(VLOOKUP($C399, 'All Indicators - Breakdown'!$C:$IU, AO$1, FALSE), " ")</f>
        <v>1</v>
      </c>
      <c r="AP399">
        <f t="shared" si="69"/>
        <v>5</v>
      </c>
      <c r="AQ399">
        <f t="shared" si="69"/>
        <v>5</v>
      </c>
      <c r="AR399">
        <f t="shared" si="69"/>
        <v>5</v>
      </c>
      <c r="AS399">
        <f t="shared" si="69"/>
        <v>5</v>
      </c>
      <c r="AT399">
        <f t="shared" si="69"/>
        <v>4</v>
      </c>
      <c r="AU399">
        <f t="shared" si="69"/>
        <v>4</v>
      </c>
      <c r="AV399">
        <f t="shared" si="69"/>
        <v>3</v>
      </c>
      <c r="AW399">
        <f t="shared" si="69"/>
        <v>3</v>
      </c>
      <c r="AX399">
        <f t="shared" si="69"/>
        <v>3</v>
      </c>
      <c r="AY399">
        <f t="shared" si="69"/>
        <v>3</v>
      </c>
      <c r="AZ399">
        <f t="shared" si="69"/>
        <v>3</v>
      </c>
      <c r="BA399">
        <f t="shared" si="69"/>
        <v>3</v>
      </c>
      <c r="BB399">
        <f t="shared" si="69"/>
        <v>3</v>
      </c>
      <c r="BC399">
        <f t="shared" si="69"/>
        <v>3</v>
      </c>
      <c r="BD399">
        <f t="shared" si="69"/>
        <v>3</v>
      </c>
      <c r="BE399">
        <f t="shared" si="69"/>
        <v>2</v>
      </c>
      <c r="BF399">
        <f t="shared" si="67"/>
        <v>2</v>
      </c>
      <c r="BG399">
        <f t="shared" si="67"/>
        <v>2</v>
      </c>
      <c r="BH399">
        <f t="shared" si="67"/>
        <v>2</v>
      </c>
      <c r="BI399">
        <f t="shared" si="67"/>
        <v>2</v>
      </c>
      <c r="BJ399">
        <f t="shared" si="67"/>
        <v>2</v>
      </c>
      <c r="BK399">
        <f t="shared" si="67"/>
        <v>2</v>
      </c>
      <c r="BL399">
        <f t="shared" si="67"/>
        <v>2</v>
      </c>
      <c r="BM399">
        <f t="shared" si="67"/>
        <v>2</v>
      </c>
      <c r="BN399">
        <f t="shared" si="67"/>
        <v>1</v>
      </c>
      <c r="BO399">
        <f t="shared" si="67"/>
        <v>1</v>
      </c>
      <c r="BP399">
        <f t="shared" si="67"/>
        <v>1</v>
      </c>
      <c r="BQ399">
        <f t="shared" si="67"/>
        <v>1</v>
      </c>
      <c r="BR399">
        <f t="shared" si="67"/>
        <v>1</v>
      </c>
      <c r="BS399">
        <f t="shared" si="67"/>
        <v>1</v>
      </c>
      <c r="BT399">
        <f t="shared" si="67"/>
        <v>1</v>
      </c>
      <c r="BU399">
        <f t="shared" si="68"/>
        <v>1</v>
      </c>
      <c r="BV399">
        <f t="shared" si="68"/>
        <v>1</v>
      </c>
      <c r="BW399">
        <f t="shared" si="68"/>
        <v>1</v>
      </c>
      <c r="BX399">
        <f t="shared" si="68"/>
        <v>1</v>
      </c>
      <c r="BY399">
        <f t="shared" si="68"/>
        <v>0</v>
      </c>
    </row>
    <row r="400" spans="1:77" ht="16.3" thickTop="1" thickBot="1" x14ac:dyDescent="0.3">
      <c r="A400" s="16" t="s">
        <v>956</v>
      </c>
      <c r="B400" s="16" t="s">
        <v>957</v>
      </c>
      <c r="C400" s="16" t="s">
        <v>958</v>
      </c>
      <c r="D400" s="10">
        <f>VLOOKUP(C400, Overview!C$3:D$403, 2, FALSE)</f>
        <v>3</v>
      </c>
      <c r="E400" s="34">
        <f t="shared" si="66"/>
        <v>3.1</v>
      </c>
      <c r="F400" s="33">
        <f>IFERROR(VLOOKUP($C400, 'All Indicators - Breakdown'!$C:$GQ, F$1, FALSE), " ")</f>
        <v>3</v>
      </c>
      <c r="G400" s="33">
        <f>IFERROR(VLOOKUP($C400, 'All Indicators - Breakdown'!$C:$GQ, G$1, FALSE), " ")</f>
        <v>1</v>
      </c>
      <c r="H400" s="33">
        <f>IFERROR(VLOOKUP($C400, 'All Indicators - Breakdown'!$C:$GQ, H$1, FALSE), " ")</f>
        <v>3</v>
      </c>
      <c r="I400" s="33">
        <f>IFERROR(VLOOKUP($C400, 'All Indicators - Breakdown'!$C:$GQ, I$1, FALSE), " ")</f>
        <v>3</v>
      </c>
      <c r="J400" s="33">
        <f>IFERROR(VLOOKUP($C400, 'All Indicators - Breakdown'!$C:$GQ, J$1, FALSE), " ")</f>
        <v>3</v>
      </c>
      <c r="K400" s="33">
        <f>IFERROR(VLOOKUP($C400, 'All Indicators - Breakdown'!$C:$GQ, K$1, FALSE), " ")</f>
        <v>1</v>
      </c>
      <c r="L400" s="33">
        <f>IFERROR(VLOOKUP($C400, 'All Indicators - Breakdown'!$C:$GQ, L$1, FALSE), " ")</f>
        <v>1</v>
      </c>
      <c r="M400" s="33">
        <f>IFERROR(VLOOKUP($C400, 'All Indicators - Breakdown'!$C:$GQ, M$1, FALSE), " ")</f>
        <v>2</v>
      </c>
      <c r="N400" s="33" t="str">
        <f>IFERROR(VLOOKUP($C400, 'All Indicators - Breakdown'!$C:$GQ, N$1, FALSE), " ")</f>
        <v>N/A</v>
      </c>
      <c r="O400" s="33">
        <f>IFERROR(VLOOKUP($C400, 'All Indicators - Breakdown'!$C:$GQ, O$1, FALSE), " ")</f>
        <v>3</v>
      </c>
      <c r="P400" s="33">
        <f>IFERROR(VLOOKUP($C400, 'All Indicators - Breakdown'!$C:$GQ, P$1, FALSE), " ")</f>
        <v>1</v>
      </c>
      <c r="Q400" s="33">
        <f>IFERROR(VLOOKUP($C400, 'All Indicators - Breakdown'!$C:$GQ, Q$1, FALSE), " ")</f>
        <v>1</v>
      </c>
      <c r="R400" s="33">
        <f>IFERROR(VLOOKUP($C400, 'All Indicators - Breakdown'!$C:$GQ, R$1, FALSE), " ")</f>
        <v>1</v>
      </c>
      <c r="S400" s="33">
        <f>IFERROR(VLOOKUP($C400, 'All Indicators - Breakdown'!$C:$GQ, S$1, FALSE), " ")</f>
        <v>2</v>
      </c>
      <c r="T400" s="33">
        <f>IFERROR(VLOOKUP($C400, 'All Indicators - Breakdown'!$C:$GQ, T$1, FALSE), " ")</f>
        <v>2</v>
      </c>
      <c r="U400" s="33">
        <f>IFERROR(VLOOKUP($C400, 'All Indicators - Breakdown'!$C:$GQ, U$1, FALSE), " ")</f>
        <v>1</v>
      </c>
      <c r="V400" s="33">
        <f>IFERROR(VLOOKUP($C400, 'All Indicators - Breakdown'!$C:$GQ, V$1, FALSE), " ")</f>
        <v>1</v>
      </c>
      <c r="W400" s="33">
        <f>IFERROR(VLOOKUP($C400, 'All Indicators - Breakdown'!$C:$GQ, W$1, FALSE), " ")</f>
        <v>2</v>
      </c>
      <c r="X400" s="33">
        <f>IFERROR(VLOOKUP($C400, 'All Indicators - Breakdown'!$C:$GQ, X$1, FALSE), " ")</f>
        <v>1</v>
      </c>
      <c r="Y400" s="33">
        <f>IFERROR(VLOOKUP($C400, 'All Indicators - Breakdown'!$C:$GQ, Y$1, FALSE), " ")</f>
        <v>1</v>
      </c>
      <c r="Z400" s="33">
        <f>IFERROR(VLOOKUP($C400, 'All Indicators - Breakdown'!$C:$GQ, Z$1, FALSE), " ")</f>
        <v>3</v>
      </c>
      <c r="AA400" s="33">
        <f>IFERROR(VLOOKUP($C400, 'All Indicators - Breakdown'!$C:$GQ, AA$1, FALSE), " ")</f>
        <v>1</v>
      </c>
      <c r="AB400" s="33">
        <f>IFERROR(VLOOKUP($C400, 'All Indicators - Breakdown'!$C:$GQ, AB$1, FALSE), " ")</f>
        <v>3</v>
      </c>
      <c r="AC400" s="33">
        <f>IFERROR(VLOOKUP($C400, 'All Indicators - Breakdown'!$C:$GQ, AC$1, FALSE), " ")</f>
        <v>5</v>
      </c>
      <c r="AD400" s="33">
        <f>IFERROR(VLOOKUP($C400, 'All Indicators - Breakdown'!$C:$GQ, AD$1, FALSE), " ")</f>
        <v>2</v>
      </c>
      <c r="AE400" s="33">
        <f>IFERROR(VLOOKUP($C400, 'All Indicators - Breakdown'!$C:$HE, AE$1, FALSE), " ")</f>
        <v>4</v>
      </c>
      <c r="AF400" s="33">
        <f>IFERROR(VLOOKUP($C400, 'All Indicators - Breakdown'!$C:$HE, AF$1, FALSE), " ")</f>
        <v>1</v>
      </c>
      <c r="AG400" s="33">
        <f>IFERROR(VLOOKUP($C400, 'All Indicators - Breakdown'!$C:$HE, AG$1, FALSE), " ")</f>
        <v>3</v>
      </c>
      <c r="AH400" s="33">
        <f>IFERROR(VLOOKUP($C400, 'All Indicators - Breakdown'!$C:$HE, AH$1, FALSE), " ")</f>
        <v>4</v>
      </c>
      <c r="AI400" s="33">
        <f>IFERROR(VLOOKUP($C400, 'All Indicators - Breakdown'!$C:$HE, AI$1, FALSE), " ")</f>
        <v>4</v>
      </c>
      <c r="AJ400" s="33">
        <f>IFERROR(VLOOKUP($C400, 'All Indicators - Breakdown'!$C:$HZ, AJ$1, FALSE), " ")</f>
        <v>3</v>
      </c>
      <c r="AK400" s="33">
        <f>IFERROR(VLOOKUP($C400, 'All Indicators - Breakdown'!$C:$HZ, AK$1, FALSE), " ")</f>
        <v>3</v>
      </c>
      <c r="AL400" s="33">
        <f>IFERROR(VLOOKUP($C400, 'All Indicators - Breakdown'!$C:$HZ, AL$1, FALSE), " ")</f>
        <v>1</v>
      </c>
      <c r="AM400" s="33">
        <f>IFERROR(VLOOKUP($C400, 'All Indicators - Breakdown'!$C:$IU, AM$1, FALSE), " ")</f>
        <v>1</v>
      </c>
      <c r="AN400" s="33">
        <f>IFERROR(VLOOKUP($C400, 'All Indicators - Breakdown'!$C:$IU, AN$1, FALSE), " ")</f>
        <v>1</v>
      </c>
      <c r="AO400" s="33">
        <f>IFERROR(VLOOKUP($C400, 'All Indicators - Breakdown'!$C:$IU, AO$1, FALSE), " ")</f>
        <v>1</v>
      </c>
      <c r="AP400">
        <f t="shared" si="69"/>
        <v>5</v>
      </c>
      <c r="AQ400">
        <f t="shared" si="69"/>
        <v>4</v>
      </c>
      <c r="AR400">
        <f t="shared" si="69"/>
        <v>4</v>
      </c>
      <c r="AS400">
        <f t="shared" si="69"/>
        <v>4</v>
      </c>
      <c r="AT400">
        <f t="shared" si="69"/>
        <v>3</v>
      </c>
      <c r="AU400">
        <f t="shared" si="69"/>
        <v>3</v>
      </c>
      <c r="AV400">
        <f t="shared" si="69"/>
        <v>3</v>
      </c>
      <c r="AW400">
        <f t="shared" si="69"/>
        <v>3</v>
      </c>
      <c r="AX400">
        <f t="shared" si="69"/>
        <v>3</v>
      </c>
      <c r="AY400">
        <f t="shared" si="69"/>
        <v>3</v>
      </c>
      <c r="AZ400">
        <f t="shared" si="69"/>
        <v>3</v>
      </c>
      <c r="BA400">
        <f t="shared" si="69"/>
        <v>3</v>
      </c>
      <c r="BB400">
        <f t="shared" si="69"/>
        <v>3</v>
      </c>
      <c r="BC400">
        <f t="shared" si="69"/>
        <v>3</v>
      </c>
      <c r="BD400">
        <f t="shared" si="69"/>
        <v>2</v>
      </c>
      <c r="BE400">
        <f t="shared" si="69"/>
        <v>2</v>
      </c>
      <c r="BF400">
        <f t="shared" si="67"/>
        <v>2</v>
      </c>
      <c r="BG400">
        <f t="shared" si="67"/>
        <v>2</v>
      </c>
      <c r="BH400">
        <f t="shared" si="67"/>
        <v>2</v>
      </c>
      <c r="BI400">
        <f t="shared" si="67"/>
        <v>1</v>
      </c>
      <c r="BJ400">
        <f t="shared" si="67"/>
        <v>1</v>
      </c>
      <c r="BK400">
        <f t="shared" si="67"/>
        <v>1</v>
      </c>
      <c r="BL400">
        <f t="shared" si="67"/>
        <v>1</v>
      </c>
      <c r="BM400">
        <f t="shared" si="67"/>
        <v>1</v>
      </c>
      <c r="BN400">
        <f t="shared" si="67"/>
        <v>1</v>
      </c>
      <c r="BO400">
        <f t="shared" si="67"/>
        <v>1</v>
      </c>
      <c r="BP400">
        <f t="shared" si="67"/>
        <v>1</v>
      </c>
      <c r="BQ400">
        <f t="shared" si="67"/>
        <v>1</v>
      </c>
      <c r="BR400">
        <f t="shared" si="67"/>
        <v>1</v>
      </c>
      <c r="BS400">
        <f t="shared" si="67"/>
        <v>1</v>
      </c>
      <c r="BT400">
        <f t="shared" si="67"/>
        <v>1</v>
      </c>
      <c r="BU400">
        <f t="shared" si="68"/>
        <v>1</v>
      </c>
      <c r="BV400">
        <f t="shared" si="68"/>
        <v>1</v>
      </c>
      <c r="BW400">
        <f t="shared" si="68"/>
        <v>1</v>
      </c>
      <c r="BX400">
        <f t="shared" si="68"/>
        <v>1</v>
      </c>
      <c r="BY400">
        <f t="shared" si="68"/>
        <v>0</v>
      </c>
    </row>
    <row r="401" spans="1:77" ht="16.3" thickTop="1" thickBot="1" x14ac:dyDescent="0.3">
      <c r="A401" s="16" t="s">
        <v>956</v>
      </c>
      <c r="B401" s="16" t="s">
        <v>959</v>
      </c>
      <c r="C401" s="16" t="s">
        <v>960</v>
      </c>
      <c r="D401" s="10">
        <f>VLOOKUP(C401, Overview!C$3:D$403, 2, FALSE)</f>
        <v>3</v>
      </c>
      <c r="E401" s="34">
        <f t="shared" si="66"/>
        <v>3.2</v>
      </c>
      <c r="F401" s="33">
        <f>IFERROR(VLOOKUP($C401, 'All Indicators - Breakdown'!$C:$GQ, F$1, FALSE), " ")</f>
        <v>4</v>
      </c>
      <c r="G401" s="33">
        <f>IFERROR(VLOOKUP($C401, 'All Indicators - Breakdown'!$C:$GQ, G$1, FALSE), " ")</f>
        <v>1</v>
      </c>
      <c r="H401" s="33">
        <f>IFERROR(VLOOKUP($C401, 'All Indicators - Breakdown'!$C:$GQ, H$1, FALSE), " ")</f>
        <v>3</v>
      </c>
      <c r="I401" s="33">
        <f>IFERROR(VLOOKUP($C401, 'All Indicators - Breakdown'!$C:$GQ, I$1, FALSE), " ")</f>
        <v>3</v>
      </c>
      <c r="J401" s="33">
        <f>IFERROR(VLOOKUP($C401, 'All Indicators - Breakdown'!$C:$GQ, J$1, FALSE), " ")</f>
        <v>3</v>
      </c>
      <c r="K401" s="33">
        <f>IFERROR(VLOOKUP($C401, 'All Indicators - Breakdown'!$C:$GQ, K$1, FALSE), " ")</f>
        <v>1</v>
      </c>
      <c r="L401" s="33">
        <f>IFERROR(VLOOKUP($C401, 'All Indicators - Breakdown'!$C:$GQ, L$1, FALSE), " ")</f>
        <v>1</v>
      </c>
      <c r="M401" s="33">
        <f>IFERROR(VLOOKUP($C401, 'All Indicators - Breakdown'!$C:$GQ, M$1, FALSE), " ")</f>
        <v>2</v>
      </c>
      <c r="N401" s="33" t="str">
        <f>IFERROR(VLOOKUP($C401, 'All Indicators - Breakdown'!$C:$GQ, N$1, FALSE), " ")</f>
        <v>N/A</v>
      </c>
      <c r="O401" s="33">
        <f>IFERROR(VLOOKUP($C401, 'All Indicators - Breakdown'!$C:$GQ, O$1, FALSE), " ")</f>
        <v>3</v>
      </c>
      <c r="P401" s="33">
        <f>IFERROR(VLOOKUP($C401, 'All Indicators - Breakdown'!$C:$GQ, P$1, FALSE), " ")</f>
        <v>1</v>
      </c>
      <c r="Q401" s="33">
        <f>IFERROR(VLOOKUP($C401, 'All Indicators - Breakdown'!$C:$GQ, Q$1, FALSE), " ")</f>
        <v>1</v>
      </c>
      <c r="R401" s="33">
        <f>IFERROR(VLOOKUP($C401, 'All Indicators - Breakdown'!$C:$GQ, R$1, FALSE), " ")</f>
        <v>1</v>
      </c>
      <c r="S401" s="33">
        <f>IFERROR(VLOOKUP($C401, 'All Indicators - Breakdown'!$C:$GQ, S$1, FALSE), " ")</f>
        <v>2</v>
      </c>
      <c r="T401" s="33">
        <f>IFERROR(VLOOKUP($C401, 'All Indicators - Breakdown'!$C:$GQ, T$1, FALSE), " ")</f>
        <v>2</v>
      </c>
      <c r="U401" s="33">
        <f>IFERROR(VLOOKUP($C401, 'All Indicators - Breakdown'!$C:$GQ, U$1, FALSE), " ")</f>
        <v>3</v>
      </c>
      <c r="V401" s="33">
        <f>IFERROR(VLOOKUP($C401, 'All Indicators - Breakdown'!$C:$GQ, V$1, FALSE), " ")</f>
        <v>1</v>
      </c>
      <c r="W401" s="33">
        <f>IFERROR(VLOOKUP($C401, 'All Indicators - Breakdown'!$C:$GQ, W$1, FALSE), " ")</f>
        <v>5</v>
      </c>
      <c r="X401" s="33">
        <f>IFERROR(VLOOKUP($C401, 'All Indicators - Breakdown'!$C:$GQ, X$1, FALSE), " ")</f>
        <v>1</v>
      </c>
      <c r="Y401" s="33">
        <f>IFERROR(VLOOKUP($C401, 'All Indicators - Breakdown'!$C:$GQ, Y$1, FALSE), " ")</f>
        <v>1</v>
      </c>
      <c r="Z401" s="33">
        <f>IFERROR(VLOOKUP($C401, 'All Indicators - Breakdown'!$C:$GQ, Z$1, FALSE), " ")</f>
        <v>3</v>
      </c>
      <c r="AA401" s="33">
        <f>IFERROR(VLOOKUP($C401, 'All Indicators - Breakdown'!$C:$GQ, AA$1, FALSE), " ")</f>
        <v>1</v>
      </c>
      <c r="AB401" s="33">
        <f>IFERROR(VLOOKUP($C401, 'All Indicators - Breakdown'!$C:$GQ, AB$1, FALSE), " ")</f>
        <v>3</v>
      </c>
      <c r="AC401" s="33">
        <f>IFERROR(VLOOKUP($C401, 'All Indicators - Breakdown'!$C:$GQ, AC$1, FALSE), " ")</f>
        <v>5</v>
      </c>
      <c r="AD401" s="33">
        <f>IFERROR(VLOOKUP($C401, 'All Indicators - Breakdown'!$C:$GQ, AD$1, FALSE), " ")</f>
        <v>2</v>
      </c>
      <c r="AE401" s="33">
        <f>IFERROR(VLOOKUP($C401, 'All Indicators - Breakdown'!$C:$HE, AE$1, FALSE), " ")</f>
        <v>4</v>
      </c>
      <c r="AF401" s="33">
        <f>IFERROR(VLOOKUP($C401, 'All Indicators - Breakdown'!$C:$HE, AF$1, FALSE), " ")</f>
        <v>1</v>
      </c>
      <c r="AG401" s="33">
        <f>IFERROR(VLOOKUP($C401, 'All Indicators - Breakdown'!$C:$HE, AG$1, FALSE), " ")</f>
        <v>2</v>
      </c>
      <c r="AH401" s="33">
        <f>IFERROR(VLOOKUP($C401, 'All Indicators - Breakdown'!$C:$HE, AH$1, FALSE), " ")</f>
        <v>2</v>
      </c>
      <c r="AI401" s="33">
        <f>IFERROR(VLOOKUP($C401, 'All Indicators - Breakdown'!$C:$HE, AI$1, FALSE), " ")</f>
        <v>2</v>
      </c>
      <c r="AJ401" s="33">
        <f>IFERROR(VLOOKUP($C401, 'All Indicators - Breakdown'!$C:$HZ, AJ$1, FALSE), " ")</f>
        <v>4</v>
      </c>
      <c r="AK401" s="33">
        <f>IFERROR(VLOOKUP($C401, 'All Indicators - Breakdown'!$C:$HZ, AK$1, FALSE), " ")</f>
        <v>4</v>
      </c>
      <c r="AL401" s="33">
        <f>IFERROR(VLOOKUP($C401, 'All Indicators - Breakdown'!$C:$HZ, AL$1, FALSE), " ")</f>
        <v>1</v>
      </c>
      <c r="AM401" s="33">
        <f>IFERROR(VLOOKUP($C401, 'All Indicators - Breakdown'!$C:$IU, AM$1, FALSE), " ")</f>
        <v>2</v>
      </c>
      <c r="AN401" s="33">
        <f>IFERROR(VLOOKUP($C401, 'All Indicators - Breakdown'!$C:$IU, AN$1, FALSE), " ")</f>
        <v>1</v>
      </c>
      <c r="AO401" s="33">
        <f>IFERROR(VLOOKUP($C401, 'All Indicators - Breakdown'!$C:$IU, AO$1, FALSE), " ")</f>
        <v>1</v>
      </c>
      <c r="AP401">
        <f t="shared" si="69"/>
        <v>5</v>
      </c>
      <c r="AQ401">
        <f t="shared" si="69"/>
        <v>5</v>
      </c>
      <c r="AR401">
        <f t="shared" si="69"/>
        <v>4</v>
      </c>
      <c r="AS401">
        <f t="shared" si="69"/>
        <v>4</v>
      </c>
      <c r="AT401">
        <f t="shared" si="69"/>
        <v>4</v>
      </c>
      <c r="AU401">
        <f t="shared" si="69"/>
        <v>4</v>
      </c>
      <c r="AV401">
        <f t="shared" si="69"/>
        <v>3</v>
      </c>
      <c r="AW401">
        <f t="shared" si="69"/>
        <v>3</v>
      </c>
      <c r="AX401">
        <f t="shared" si="69"/>
        <v>3</v>
      </c>
      <c r="AY401">
        <f t="shared" si="69"/>
        <v>3</v>
      </c>
      <c r="AZ401">
        <f t="shared" si="69"/>
        <v>3</v>
      </c>
      <c r="BA401">
        <f t="shared" si="69"/>
        <v>3</v>
      </c>
      <c r="BB401">
        <f t="shared" si="69"/>
        <v>3</v>
      </c>
      <c r="BC401">
        <f t="shared" si="69"/>
        <v>2</v>
      </c>
      <c r="BD401">
        <f t="shared" si="69"/>
        <v>2</v>
      </c>
      <c r="BE401">
        <f t="shared" si="69"/>
        <v>2</v>
      </c>
      <c r="BF401">
        <f t="shared" si="67"/>
        <v>2</v>
      </c>
      <c r="BG401">
        <f t="shared" si="67"/>
        <v>2</v>
      </c>
      <c r="BH401">
        <f t="shared" si="67"/>
        <v>2</v>
      </c>
      <c r="BI401">
        <f t="shared" si="67"/>
        <v>2</v>
      </c>
      <c r="BJ401">
        <f t="shared" si="67"/>
        <v>2</v>
      </c>
      <c r="BK401">
        <f t="shared" si="67"/>
        <v>1</v>
      </c>
      <c r="BL401">
        <f t="shared" si="67"/>
        <v>1</v>
      </c>
      <c r="BM401">
        <f t="shared" si="67"/>
        <v>1</v>
      </c>
      <c r="BN401">
        <f t="shared" si="67"/>
        <v>1</v>
      </c>
      <c r="BO401">
        <f t="shared" si="67"/>
        <v>1</v>
      </c>
      <c r="BP401">
        <f t="shared" si="67"/>
        <v>1</v>
      </c>
      <c r="BQ401">
        <f t="shared" si="67"/>
        <v>1</v>
      </c>
      <c r="BR401">
        <f t="shared" si="67"/>
        <v>1</v>
      </c>
      <c r="BS401">
        <f t="shared" si="67"/>
        <v>1</v>
      </c>
      <c r="BT401">
        <f t="shared" si="67"/>
        <v>1</v>
      </c>
      <c r="BU401">
        <f t="shared" si="68"/>
        <v>1</v>
      </c>
      <c r="BV401">
        <f t="shared" si="68"/>
        <v>1</v>
      </c>
      <c r="BW401">
        <f t="shared" si="68"/>
        <v>1</v>
      </c>
      <c r="BX401">
        <f t="shared" si="68"/>
        <v>1</v>
      </c>
      <c r="BY401">
        <f t="shared" si="68"/>
        <v>0</v>
      </c>
    </row>
    <row r="402" spans="1:77" ht="16.3" thickTop="1" thickBot="1" x14ac:dyDescent="0.3">
      <c r="A402" s="16" t="s">
        <v>956</v>
      </c>
      <c r="B402" s="16" t="s">
        <v>961</v>
      </c>
      <c r="C402" s="16" t="s">
        <v>962</v>
      </c>
      <c r="D402" s="10">
        <f>VLOOKUP(C402, Overview!C$3:D$403, 2, FALSE)</f>
        <v>2</v>
      </c>
      <c r="E402" s="34">
        <f t="shared" si="66"/>
        <v>3.1</v>
      </c>
      <c r="F402" s="33">
        <f>IFERROR(VLOOKUP($C402, 'All Indicators - Breakdown'!$C:$GQ, F$1, FALSE), " ")</f>
        <v>4</v>
      </c>
      <c r="G402" s="33">
        <f>IFERROR(VLOOKUP($C402, 'All Indicators - Breakdown'!$C:$GQ, G$1, FALSE), " ")</f>
        <v>1</v>
      </c>
      <c r="H402" s="33">
        <f>IFERROR(VLOOKUP($C402, 'All Indicators - Breakdown'!$C:$GQ, H$1, FALSE), " ")</f>
        <v>3</v>
      </c>
      <c r="I402" s="33">
        <f>IFERROR(VLOOKUP($C402, 'All Indicators - Breakdown'!$C:$GQ, I$1, FALSE), " ")</f>
        <v>3</v>
      </c>
      <c r="J402" s="33">
        <f>IFERROR(VLOOKUP($C402, 'All Indicators - Breakdown'!$C:$GQ, J$1, FALSE), " ")</f>
        <v>3</v>
      </c>
      <c r="K402" s="33">
        <f>IFERROR(VLOOKUP($C402, 'All Indicators - Breakdown'!$C:$GQ, K$1, FALSE), " ")</f>
        <v>1</v>
      </c>
      <c r="L402" s="33">
        <f>IFERROR(VLOOKUP($C402, 'All Indicators - Breakdown'!$C:$GQ, L$1, FALSE), " ")</f>
        <v>1</v>
      </c>
      <c r="M402" s="33">
        <f>IFERROR(VLOOKUP($C402, 'All Indicators - Breakdown'!$C:$GQ, M$1, FALSE), " ")</f>
        <v>2</v>
      </c>
      <c r="N402" s="33" t="str">
        <f>IFERROR(VLOOKUP($C402, 'All Indicators - Breakdown'!$C:$GQ, N$1, FALSE), " ")</f>
        <v>N/A</v>
      </c>
      <c r="O402" s="33">
        <f>IFERROR(VLOOKUP($C402, 'All Indicators - Breakdown'!$C:$GQ, O$1, FALSE), " ")</f>
        <v>3</v>
      </c>
      <c r="P402" s="33">
        <f>IFERROR(VLOOKUP($C402, 'All Indicators - Breakdown'!$C:$GQ, P$1, FALSE), " ")</f>
        <v>1</v>
      </c>
      <c r="Q402" s="33">
        <f>IFERROR(VLOOKUP($C402, 'All Indicators - Breakdown'!$C:$GQ, Q$1, FALSE), " ")</f>
        <v>1</v>
      </c>
      <c r="R402" s="33">
        <f>IFERROR(VLOOKUP($C402, 'All Indicators - Breakdown'!$C:$GQ, R$1, FALSE), " ")</f>
        <v>1</v>
      </c>
      <c r="S402" s="33">
        <f>IFERROR(VLOOKUP($C402, 'All Indicators - Breakdown'!$C:$GQ, S$1, FALSE), " ")</f>
        <v>2</v>
      </c>
      <c r="T402" s="33">
        <f>IFERROR(VLOOKUP($C402, 'All Indicators - Breakdown'!$C:$GQ, T$1, FALSE), " ")</f>
        <v>1</v>
      </c>
      <c r="U402" s="33">
        <f>IFERROR(VLOOKUP($C402, 'All Indicators - Breakdown'!$C:$GQ, U$1, FALSE), " ")</f>
        <v>3</v>
      </c>
      <c r="V402" s="33">
        <f>IFERROR(VLOOKUP($C402, 'All Indicators - Breakdown'!$C:$GQ, V$1, FALSE), " ")</f>
        <v>3</v>
      </c>
      <c r="W402" s="33">
        <f>IFERROR(VLOOKUP($C402, 'All Indicators - Breakdown'!$C:$GQ, W$1, FALSE), " ")</f>
        <v>3</v>
      </c>
      <c r="X402" s="33">
        <f>IFERROR(VLOOKUP($C402, 'All Indicators - Breakdown'!$C:$GQ, X$1, FALSE), " ")</f>
        <v>1</v>
      </c>
      <c r="Y402" s="33">
        <f>IFERROR(VLOOKUP($C402, 'All Indicators - Breakdown'!$C:$GQ, Y$1, FALSE), " ")</f>
        <v>1</v>
      </c>
      <c r="Z402" s="33">
        <f>IFERROR(VLOOKUP($C402, 'All Indicators - Breakdown'!$C:$GQ, Z$1, FALSE), " ")</f>
        <v>3</v>
      </c>
      <c r="AA402" s="33">
        <f>IFERROR(VLOOKUP($C402, 'All Indicators - Breakdown'!$C:$GQ, AA$1, FALSE), " ")</f>
        <v>1</v>
      </c>
      <c r="AB402" s="33">
        <f>IFERROR(VLOOKUP($C402, 'All Indicators - Breakdown'!$C:$GQ, AB$1, FALSE), " ")</f>
        <v>3</v>
      </c>
      <c r="AC402" s="33">
        <f>IFERROR(VLOOKUP($C402, 'All Indicators - Breakdown'!$C:$GQ, AC$1, FALSE), " ")</f>
        <v>5</v>
      </c>
      <c r="AD402" s="33">
        <f>IFERROR(VLOOKUP($C402, 'All Indicators - Breakdown'!$C:$GQ, AD$1, FALSE), " ")</f>
        <v>2</v>
      </c>
      <c r="AE402" s="33">
        <f>IFERROR(VLOOKUP($C402, 'All Indicators - Breakdown'!$C:$HE, AE$1, FALSE), " ")</f>
        <v>4</v>
      </c>
      <c r="AF402" s="33">
        <f>IFERROR(VLOOKUP($C402, 'All Indicators - Breakdown'!$C:$HE, AF$1, FALSE), " ")</f>
        <v>1</v>
      </c>
      <c r="AG402" s="33">
        <f>IFERROR(VLOOKUP($C402, 'All Indicators - Breakdown'!$C:$HE, AG$1, FALSE), " ")</f>
        <v>4</v>
      </c>
      <c r="AH402" s="33">
        <f>IFERROR(VLOOKUP($C402, 'All Indicators - Breakdown'!$C:$HE, AH$1, FALSE), " ")</f>
        <v>2</v>
      </c>
      <c r="AI402" s="33">
        <f>IFERROR(VLOOKUP($C402, 'All Indicators - Breakdown'!$C:$HE, AI$1, FALSE), " ")</f>
        <v>2</v>
      </c>
      <c r="AJ402" s="33">
        <f>IFERROR(VLOOKUP($C402, 'All Indicators - Breakdown'!$C:$HZ, AJ$1, FALSE), " ")</f>
        <v>3</v>
      </c>
      <c r="AK402" s="33">
        <f>IFERROR(VLOOKUP($C402, 'All Indicators - Breakdown'!$C:$HZ, AK$1, FALSE), " ")</f>
        <v>2</v>
      </c>
      <c r="AL402" s="33">
        <f>IFERROR(VLOOKUP($C402, 'All Indicators - Breakdown'!$C:$HZ, AL$1, FALSE), " ")</f>
        <v>1</v>
      </c>
      <c r="AM402" s="33">
        <f>IFERROR(VLOOKUP($C402, 'All Indicators - Breakdown'!$C:$IU, AM$1, FALSE), " ")</f>
        <v>1</v>
      </c>
      <c r="AN402" s="33">
        <f>IFERROR(VLOOKUP($C402, 'All Indicators - Breakdown'!$C:$IU, AN$1, FALSE), " ")</f>
        <v>1</v>
      </c>
      <c r="AO402" s="33">
        <f>IFERROR(VLOOKUP($C402, 'All Indicators - Breakdown'!$C:$IU, AO$1, FALSE), " ")</f>
        <v>1</v>
      </c>
      <c r="AP402">
        <f t="shared" si="69"/>
        <v>5</v>
      </c>
      <c r="AQ402">
        <f t="shared" si="69"/>
        <v>4</v>
      </c>
      <c r="AR402">
        <f t="shared" si="69"/>
        <v>4</v>
      </c>
      <c r="AS402">
        <f t="shared" si="69"/>
        <v>4</v>
      </c>
      <c r="AT402">
        <f t="shared" si="69"/>
        <v>3</v>
      </c>
      <c r="AU402">
        <f t="shared" si="69"/>
        <v>3</v>
      </c>
      <c r="AV402">
        <f t="shared" si="69"/>
        <v>3</v>
      </c>
      <c r="AW402">
        <f t="shared" si="69"/>
        <v>3</v>
      </c>
      <c r="AX402">
        <f t="shared" si="69"/>
        <v>3</v>
      </c>
      <c r="AY402">
        <f t="shared" si="69"/>
        <v>3</v>
      </c>
      <c r="AZ402">
        <f t="shared" si="69"/>
        <v>3</v>
      </c>
      <c r="BA402">
        <f t="shared" si="69"/>
        <v>3</v>
      </c>
      <c r="BB402">
        <f t="shared" si="69"/>
        <v>3</v>
      </c>
      <c r="BC402">
        <f t="shared" si="69"/>
        <v>3</v>
      </c>
      <c r="BD402">
        <f t="shared" si="69"/>
        <v>2</v>
      </c>
      <c r="BE402">
        <f t="shared" si="69"/>
        <v>2</v>
      </c>
      <c r="BF402">
        <f t="shared" si="67"/>
        <v>2</v>
      </c>
      <c r="BG402">
        <f t="shared" si="67"/>
        <v>2</v>
      </c>
      <c r="BH402">
        <f t="shared" si="67"/>
        <v>2</v>
      </c>
      <c r="BI402">
        <f t="shared" si="67"/>
        <v>2</v>
      </c>
      <c r="BJ402">
        <f t="shared" si="67"/>
        <v>1</v>
      </c>
      <c r="BK402">
        <f t="shared" si="67"/>
        <v>1</v>
      </c>
      <c r="BL402">
        <f t="shared" si="67"/>
        <v>1</v>
      </c>
      <c r="BM402">
        <f t="shared" si="67"/>
        <v>1</v>
      </c>
      <c r="BN402">
        <f t="shared" si="67"/>
        <v>1</v>
      </c>
      <c r="BO402">
        <f t="shared" si="67"/>
        <v>1</v>
      </c>
      <c r="BP402">
        <f t="shared" si="67"/>
        <v>1</v>
      </c>
      <c r="BQ402">
        <f t="shared" si="67"/>
        <v>1</v>
      </c>
      <c r="BR402">
        <f t="shared" si="67"/>
        <v>1</v>
      </c>
      <c r="BS402">
        <f t="shared" si="67"/>
        <v>1</v>
      </c>
      <c r="BT402">
        <f t="shared" si="67"/>
        <v>1</v>
      </c>
      <c r="BU402">
        <f t="shared" si="68"/>
        <v>1</v>
      </c>
      <c r="BV402">
        <f t="shared" si="68"/>
        <v>1</v>
      </c>
      <c r="BW402">
        <f t="shared" si="68"/>
        <v>1</v>
      </c>
      <c r="BX402">
        <f t="shared" si="68"/>
        <v>1</v>
      </c>
      <c r="BY402">
        <f t="shared" si="68"/>
        <v>0</v>
      </c>
    </row>
    <row r="403" spans="1:77" ht="16.3" thickTop="1" thickBot="1" x14ac:dyDescent="0.3">
      <c r="A403" s="16" t="s">
        <v>956</v>
      </c>
      <c r="B403" s="16" t="s">
        <v>963</v>
      </c>
      <c r="C403" s="16" t="s">
        <v>964</v>
      </c>
      <c r="D403" s="10">
        <f>VLOOKUP(C403, Overview!C$3:D$403, 2, FALSE)</f>
        <v>2</v>
      </c>
      <c r="E403" s="34">
        <f t="shared" si="66"/>
        <v>3</v>
      </c>
      <c r="F403" s="33">
        <f>IFERROR(VLOOKUP($C403, 'All Indicators - Breakdown'!$C:$GQ, F$1, FALSE), " ")</f>
        <v>4</v>
      </c>
      <c r="G403" s="33">
        <f>IFERROR(VLOOKUP($C403, 'All Indicators - Breakdown'!$C:$GQ, G$1, FALSE), " ")</f>
        <v>1</v>
      </c>
      <c r="H403" s="33">
        <f>IFERROR(VLOOKUP($C403, 'All Indicators - Breakdown'!$C:$GQ, H$1, FALSE), " ")</f>
        <v>3</v>
      </c>
      <c r="I403" s="33">
        <f>IFERROR(VLOOKUP($C403, 'All Indicators - Breakdown'!$C:$GQ, I$1, FALSE), " ")</f>
        <v>2</v>
      </c>
      <c r="J403" s="33">
        <f>IFERROR(VLOOKUP($C403, 'All Indicators - Breakdown'!$C:$GQ, J$1, FALSE), " ")</f>
        <v>3</v>
      </c>
      <c r="K403" s="33">
        <f>IFERROR(VLOOKUP($C403, 'All Indicators - Breakdown'!$C:$GQ, K$1, FALSE), " ")</f>
        <v>1</v>
      </c>
      <c r="L403" s="33">
        <f>IFERROR(VLOOKUP($C403, 'All Indicators - Breakdown'!$C:$GQ, L$1, FALSE), " ")</f>
        <v>2</v>
      </c>
      <c r="M403" s="33">
        <f>IFERROR(VLOOKUP($C403, 'All Indicators - Breakdown'!$C:$GQ, M$1, FALSE), " ")</f>
        <v>2</v>
      </c>
      <c r="N403" s="33" t="str">
        <f>IFERROR(VLOOKUP($C403, 'All Indicators - Breakdown'!$C:$GQ, N$1, FALSE), " ")</f>
        <v>N/A</v>
      </c>
      <c r="O403" s="33">
        <f>IFERROR(VLOOKUP($C403, 'All Indicators - Breakdown'!$C:$GQ, O$1, FALSE), " ")</f>
        <v>2</v>
      </c>
      <c r="P403" s="33">
        <f>IFERROR(VLOOKUP($C403, 'All Indicators - Breakdown'!$C:$GQ, P$1, FALSE), " ")</f>
        <v>1</v>
      </c>
      <c r="Q403" s="33">
        <f>IFERROR(VLOOKUP($C403, 'All Indicators - Breakdown'!$C:$GQ, Q$1, FALSE), " ")</f>
        <v>1</v>
      </c>
      <c r="R403" s="33">
        <f>IFERROR(VLOOKUP($C403, 'All Indicators - Breakdown'!$C:$GQ, R$1, FALSE), " ")</f>
        <v>1</v>
      </c>
      <c r="S403" s="33">
        <f>IFERROR(VLOOKUP($C403, 'All Indicators - Breakdown'!$C:$GQ, S$1, FALSE), " ")</f>
        <v>2</v>
      </c>
      <c r="T403" s="33">
        <f>IFERROR(VLOOKUP($C403, 'All Indicators - Breakdown'!$C:$GQ, T$1, FALSE), " ")</f>
        <v>1</v>
      </c>
      <c r="U403" s="33">
        <f>IFERROR(VLOOKUP($C403, 'All Indicators - Breakdown'!$C:$GQ, U$1, FALSE), " ")</f>
        <v>3</v>
      </c>
      <c r="V403" s="33">
        <f>IFERROR(VLOOKUP($C403, 'All Indicators - Breakdown'!$C:$GQ, V$1, FALSE), " ")</f>
        <v>1</v>
      </c>
      <c r="W403" s="33">
        <f>IFERROR(VLOOKUP($C403, 'All Indicators - Breakdown'!$C:$GQ, W$1, FALSE), " ")</f>
        <v>4</v>
      </c>
      <c r="X403" s="33">
        <f>IFERROR(VLOOKUP($C403, 'All Indicators - Breakdown'!$C:$GQ, X$1, FALSE), " ")</f>
        <v>1</v>
      </c>
      <c r="Y403" s="33">
        <f>IFERROR(VLOOKUP($C403, 'All Indicators - Breakdown'!$C:$GQ, Y$1, FALSE), " ")</f>
        <v>1</v>
      </c>
      <c r="Z403" s="33">
        <f>IFERROR(VLOOKUP($C403, 'All Indicators - Breakdown'!$C:$GQ, Z$1, FALSE), " ")</f>
        <v>3</v>
      </c>
      <c r="AA403" s="33">
        <f>IFERROR(VLOOKUP($C403, 'All Indicators - Breakdown'!$C:$GQ, AA$1, FALSE), " ")</f>
        <v>1</v>
      </c>
      <c r="AB403" s="33">
        <f>IFERROR(VLOOKUP($C403, 'All Indicators - Breakdown'!$C:$GQ, AB$1, FALSE), " ")</f>
        <v>3</v>
      </c>
      <c r="AC403" s="33">
        <f>IFERROR(VLOOKUP($C403, 'All Indicators - Breakdown'!$C:$GQ, AC$1, FALSE), " ")</f>
        <v>5</v>
      </c>
      <c r="AD403" s="33">
        <f>IFERROR(VLOOKUP($C403, 'All Indicators - Breakdown'!$C:$GQ, AD$1, FALSE), " ")</f>
        <v>2</v>
      </c>
      <c r="AE403" s="33">
        <f>IFERROR(VLOOKUP($C403, 'All Indicators - Breakdown'!$C:$HE, AE$1, FALSE), " ")</f>
        <v>4</v>
      </c>
      <c r="AF403" s="33">
        <f>IFERROR(VLOOKUP($C403, 'All Indicators - Breakdown'!$C:$HE, AF$1, FALSE), " ")</f>
        <v>3</v>
      </c>
      <c r="AG403" s="33">
        <f>IFERROR(VLOOKUP($C403, 'All Indicators - Breakdown'!$C:$HE, AG$1, FALSE), " ")</f>
        <v>3</v>
      </c>
      <c r="AH403" s="33">
        <f>IFERROR(VLOOKUP($C403, 'All Indicators - Breakdown'!$C:$HE, AH$1, FALSE), " ")</f>
        <v>2</v>
      </c>
      <c r="AI403" s="33">
        <f>IFERROR(VLOOKUP($C403, 'All Indicators - Breakdown'!$C:$HE, AI$1, FALSE), " ")</f>
        <v>2</v>
      </c>
      <c r="AJ403" s="33">
        <f>IFERROR(VLOOKUP($C403, 'All Indicators - Breakdown'!$C:$HZ, AJ$1, FALSE), " ")</f>
        <v>3</v>
      </c>
      <c r="AK403" s="33">
        <f>IFERROR(VLOOKUP($C403, 'All Indicators - Breakdown'!$C:$HZ, AK$1, FALSE), " ")</f>
        <v>2</v>
      </c>
      <c r="AL403" s="33">
        <f>IFERROR(VLOOKUP($C403, 'All Indicators - Breakdown'!$C:$HZ, AL$1, FALSE), " ")</f>
        <v>1</v>
      </c>
      <c r="AM403" s="33">
        <f>IFERROR(VLOOKUP($C403, 'All Indicators - Breakdown'!$C:$IU, AM$1, FALSE), " ")</f>
        <v>1</v>
      </c>
      <c r="AN403" s="33">
        <f>IFERROR(VLOOKUP($C403, 'All Indicators - Breakdown'!$C:$IU, AN$1, FALSE), " ")</f>
        <v>1</v>
      </c>
      <c r="AO403" s="33">
        <f>IFERROR(VLOOKUP($C403, 'All Indicators - Breakdown'!$C:$IU, AO$1, FALSE), " ")</f>
        <v>1</v>
      </c>
      <c r="AP403">
        <f t="shared" si="69"/>
        <v>5</v>
      </c>
      <c r="AQ403">
        <f t="shared" si="69"/>
        <v>4</v>
      </c>
      <c r="AR403">
        <f t="shared" si="69"/>
        <v>4</v>
      </c>
      <c r="AS403">
        <f t="shared" si="69"/>
        <v>4</v>
      </c>
      <c r="AT403">
        <f t="shared" si="69"/>
        <v>3</v>
      </c>
      <c r="AU403">
        <f t="shared" si="69"/>
        <v>3</v>
      </c>
      <c r="AV403">
        <f t="shared" si="69"/>
        <v>3</v>
      </c>
      <c r="AW403">
        <f t="shared" si="69"/>
        <v>3</v>
      </c>
      <c r="AX403">
        <f t="shared" si="69"/>
        <v>3</v>
      </c>
      <c r="AY403">
        <f t="shared" si="69"/>
        <v>3</v>
      </c>
      <c r="AZ403">
        <f t="shared" si="69"/>
        <v>3</v>
      </c>
      <c r="BA403">
        <f t="shared" si="69"/>
        <v>3</v>
      </c>
      <c r="BB403">
        <f t="shared" si="69"/>
        <v>2</v>
      </c>
      <c r="BC403">
        <f t="shared" si="69"/>
        <v>2</v>
      </c>
      <c r="BD403">
        <f t="shared" si="69"/>
        <v>2</v>
      </c>
      <c r="BE403">
        <f t="shared" si="69"/>
        <v>2</v>
      </c>
      <c r="BF403">
        <f t="shared" si="67"/>
        <v>2</v>
      </c>
      <c r="BG403">
        <f t="shared" si="67"/>
        <v>2</v>
      </c>
      <c r="BH403">
        <f t="shared" si="67"/>
        <v>2</v>
      </c>
      <c r="BI403">
        <f t="shared" si="67"/>
        <v>2</v>
      </c>
      <c r="BJ403">
        <f t="shared" si="67"/>
        <v>2</v>
      </c>
      <c r="BK403">
        <f t="shared" si="67"/>
        <v>1</v>
      </c>
      <c r="BL403">
        <f t="shared" si="67"/>
        <v>1</v>
      </c>
      <c r="BM403">
        <f t="shared" si="67"/>
        <v>1</v>
      </c>
      <c r="BN403">
        <f t="shared" si="67"/>
        <v>1</v>
      </c>
      <c r="BO403">
        <f t="shared" si="67"/>
        <v>1</v>
      </c>
      <c r="BP403">
        <f t="shared" si="67"/>
        <v>1</v>
      </c>
      <c r="BQ403">
        <f t="shared" si="67"/>
        <v>1</v>
      </c>
      <c r="BR403">
        <f t="shared" si="67"/>
        <v>1</v>
      </c>
      <c r="BS403">
        <f t="shared" si="67"/>
        <v>1</v>
      </c>
      <c r="BT403">
        <f t="shared" si="67"/>
        <v>1</v>
      </c>
      <c r="BU403">
        <f t="shared" si="68"/>
        <v>1</v>
      </c>
      <c r="BV403">
        <f t="shared" si="68"/>
        <v>1</v>
      </c>
      <c r="BW403">
        <f t="shared" si="68"/>
        <v>1</v>
      </c>
      <c r="BX403">
        <f t="shared" si="68"/>
        <v>1</v>
      </c>
      <c r="BY403">
        <f t="shared" si="68"/>
        <v>0</v>
      </c>
    </row>
    <row r="404" spans="1:77" ht="15.65" thickTop="1" x14ac:dyDescent="0.25">
      <c r="A404" s="16" t="s">
        <v>956</v>
      </c>
      <c r="B404" s="16" t="s">
        <v>965</v>
      </c>
      <c r="C404" s="16" t="s">
        <v>966</v>
      </c>
      <c r="D404" s="10">
        <f>VLOOKUP(C404, Overview!C$3:D$403, 2, FALSE)</f>
        <v>3</v>
      </c>
      <c r="E404" s="34">
        <f t="shared" si="66"/>
        <v>3.6</v>
      </c>
      <c r="F404" s="33">
        <f>IFERROR(VLOOKUP($C404, 'All Indicators - Breakdown'!$C:$GQ, F$1, FALSE), " ")</f>
        <v>4</v>
      </c>
      <c r="G404" s="33">
        <f>IFERROR(VLOOKUP($C404, 'All Indicators - Breakdown'!$C:$GQ, G$1, FALSE), " ")</f>
        <v>3</v>
      </c>
      <c r="H404" s="33">
        <f>IFERROR(VLOOKUP($C404, 'All Indicators - Breakdown'!$C:$GQ, H$1, FALSE), " ")</f>
        <v>3</v>
      </c>
      <c r="I404" s="33">
        <f>IFERROR(VLOOKUP($C404, 'All Indicators - Breakdown'!$C:$GQ, I$1, FALSE), " ")</f>
        <v>3</v>
      </c>
      <c r="J404" s="33">
        <f>IFERROR(VLOOKUP($C404, 'All Indicators - Breakdown'!$C:$GQ, J$1, FALSE), " ")</f>
        <v>3</v>
      </c>
      <c r="K404" s="33">
        <f>IFERROR(VLOOKUP($C404, 'All Indicators - Breakdown'!$C:$GQ, K$1, FALSE), " ")</f>
        <v>1</v>
      </c>
      <c r="L404" s="33">
        <f>IFERROR(VLOOKUP($C404, 'All Indicators - Breakdown'!$C:$GQ, L$1, FALSE), " ")</f>
        <v>1</v>
      </c>
      <c r="M404" s="33">
        <f>IFERROR(VLOOKUP($C404, 'All Indicators - Breakdown'!$C:$GQ, M$1, FALSE), " ")</f>
        <v>2</v>
      </c>
      <c r="N404" s="33" t="str">
        <f>IFERROR(VLOOKUP($C404, 'All Indicators - Breakdown'!$C:$GQ, N$1, FALSE), " ")</f>
        <v>N/A</v>
      </c>
      <c r="O404" s="33">
        <f>IFERROR(VLOOKUP($C404, 'All Indicators - Breakdown'!$C:$GQ, O$1, FALSE), " ")</f>
        <v>3</v>
      </c>
      <c r="P404" s="33">
        <f>IFERROR(VLOOKUP($C404, 'All Indicators - Breakdown'!$C:$GQ, P$1, FALSE), " ")</f>
        <v>2</v>
      </c>
      <c r="Q404" s="33">
        <f>IFERROR(VLOOKUP($C404, 'All Indicators - Breakdown'!$C:$GQ, Q$1, FALSE), " ")</f>
        <v>1</v>
      </c>
      <c r="R404" s="33">
        <f>IFERROR(VLOOKUP($C404, 'All Indicators - Breakdown'!$C:$GQ, R$1, FALSE), " ")</f>
        <v>1</v>
      </c>
      <c r="S404" s="33">
        <f>IFERROR(VLOOKUP($C404, 'All Indicators - Breakdown'!$C:$GQ, S$1, FALSE), " ")</f>
        <v>2</v>
      </c>
      <c r="T404" s="33">
        <f>IFERROR(VLOOKUP($C404, 'All Indicators - Breakdown'!$C:$GQ, T$1, FALSE), " ")</f>
        <v>2</v>
      </c>
      <c r="U404" s="33">
        <f>IFERROR(VLOOKUP($C404, 'All Indicators - Breakdown'!$C:$GQ, U$1, FALSE), " ")</f>
        <v>3</v>
      </c>
      <c r="V404" s="33">
        <f>IFERROR(VLOOKUP($C404, 'All Indicators - Breakdown'!$C:$GQ, V$1, FALSE), " ")</f>
        <v>1</v>
      </c>
      <c r="W404" s="33">
        <f>IFERROR(VLOOKUP($C404, 'All Indicators - Breakdown'!$C:$GQ, W$1, FALSE), " ")</f>
        <v>5</v>
      </c>
      <c r="X404" s="33">
        <f>IFERROR(VLOOKUP($C404, 'All Indicators - Breakdown'!$C:$GQ, X$1, FALSE), " ")</f>
        <v>1</v>
      </c>
      <c r="Y404" s="33">
        <f>IFERROR(VLOOKUP($C404, 'All Indicators - Breakdown'!$C:$GQ, Y$1, FALSE), " ")</f>
        <v>1</v>
      </c>
      <c r="Z404" s="33">
        <f>IFERROR(VLOOKUP($C404, 'All Indicators - Breakdown'!$C:$GQ, Z$1, FALSE), " ")</f>
        <v>3</v>
      </c>
      <c r="AA404" s="33">
        <f>IFERROR(VLOOKUP($C404, 'All Indicators - Breakdown'!$C:$GQ, AA$1, FALSE), " ")</f>
        <v>1</v>
      </c>
      <c r="AB404" s="33">
        <f>IFERROR(VLOOKUP($C404, 'All Indicators - Breakdown'!$C:$GQ, AB$1, FALSE), " ")</f>
        <v>3</v>
      </c>
      <c r="AC404" s="33">
        <f>IFERROR(VLOOKUP($C404, 'All Indicators - Breakdown'!$C:$GQ, AC$1, FALSE), " ")</f>
        <v>5</v>
      </c>
      <c r="AD404" s="33">
        <f>IFERROR(VLOOKUP($C404, 'All Indicators - Breakdown'!$C:$GQ, AD$1, FALSE), " ")</f>
        <v>2</v>
      </c>
      <c r="AE404" s="33">
        <f>IFERROR(VLOOKUP($C404, 'All Indicators - Breakdown'!$C:$HE, AE$1, FALSE), " ")</f>
        <v>4</v>
      </c>
      <c r="AF404" s="33">
        <f>IFERROR(VLOOKUP($C404, 'All Indicators - Breakdown'!$C:$HE, AF$1, FALSE), " ")</f>
        <v>3</v>
      </c>
      <c r="AG404" s="33">
        <f>IFERROR(VLOOKUP($C404, 'All Indicators - Breakdown'!$C:$HE, AG$1, FALSE), " ")</f>
        <v>4</v>
      </c>
      <c r="AH404" s="33">
        <f>IFERROR(VLOOKUP($C404, 'All Indicators - Breakdown'!$C:$HE, AH$1, FALSE), " ")</f>
        <v>4</v>
      </c>
      <c r="AI404" s="33">
        <f>IFERROR(VLOOKUP($C404, 'All Indicators - Breakdown'!$C:$HE, AI$1, FALSE), " ")</f>
        <v>4</v>
      </c>
      <c r="AJ404" s="33">
        <f>IFERROR(VLOOKUP($C404, 'All Indicators - Breakdown'!$C:$HZ, AJ$1, FALSE), " ")</f>
        <v>5</v>
      </c>
      <c r="AK404" s="33">
        <f>IFERROR(VLOOKUP($C404, 'All Indicators - Breakdown'!$C:$HZ, AK$1, FALSE), " ")</f>
        <v>3</v>
      </c>
      <c r="AL404" s="33">
        <f>IFERROR(VLOOKUP($C404, 'All Indicators - Breakdown'!$C:$HZ, AL$1, FALSE), " ")</f>
        <v>1</v>
      </c>
      <c r="AM404" s="33">
        <f>IFERROR(VLOOKUP($C404, 'All Indicators - Breakdown'!$C:$IU, AM$1, FALSE), " ")</f>
        <v>2</v>
      </c>
      <c r="AN404" s="33">
        <f>IFERROR(VLOOKUP($C404, 'All Indicators - Breakdown'!$C:$IU, AN$1, FALSE), " ")</f>
        <v>1</v>
      </c>
      <c r="AO404" s="33">
        <f>IFERROR(VLOOKUP($C404, 'All Indicators - Breakdown'!$C:$IU, AO$1, FALSE), " ")</f>
        <v>1</v>
      </c>
      <c r="AP404">
        <f t="shared" si="69"/>
        <v>5</v>
      </c>
      <c r="AQ404">
        <f t="shared" si="69"/>
        <v>5</v>
      </c>
      <c r="AR404">
        <f t="shared" si="69"/>
        <v>5</v>
      </c>
      <c r="AS404">
        <f t="shared" si="69"/>
        <v>4</v>
      </c>
      <c r="AT404">
        <f t="shared" si="69"/>
        <v>4</v>
      </c>
      <c r="AU404">
        <f t="shared" si="69"/>
        <v>4</v>
      </c>
      <c r="AV404">
        <f t="shared" si="69"/>
        <v>4</v>
      </c>
      <c r="AW404">
        <f t="shared" si="69"/>
        <v>4</v>
      </c>
      <c r="AX404">
        <f t="shared" si="69"/>
        <v>3</v>
      </c>
      <c r="AY404">
        <f t="shared" si="69"/>
        <v>3</v>
      </c>
      <c r="AZ404">
        <f t="shared" si="69"/>
        <v>3</v>
      </c>
      <c r="BA404">
        <f t="shared" si="69"/>
        <v>3</v>
      </c>
      <c r="BB404">
        <f t="shared" si="69"/>
        <v>3</v>
      </c>
      <c r="BC404">
        <f t="shared" si="69"/>
        <v>3</v>
      </c>
      <c r="BD404">
        <f t="shared" si="69"/>
        <v>3</v>
      </c>
      <c r="BE404">
        <f t="shared" si="69"/>
        <v>3</v>
      </c>
      <c r="BF404">
        <f t="shared" si="67"/>
        <v>3</v>
      </c>
      <c r="BG404">
        <f t="shared" si="67"/>
        <v>3</v>
      </c>
      <c r="BH404">
        <f t="shared" si="67"/>
        <v>2</v>
      </c>
      <c r="BI404">
        <f t="shared" si="67"/>
        <v>2</v>
      </c>
      <c r="BJ404">
        <f t="shared" si="67"/>
        <v>2</v>
      </c>
      <c r="BK404">
        <f t="shared" si="67"/>
        <v>2</v>
      </c>
      <c r="BL404">
        <f t="shared" si="67"/>
        <v>2</v>
      </c>
      <c r="BM404">
        <f t="shared" si="67"/>
        <v>2</v>
      </c>
      <c r="BN404">
        <f t="shared" si="67"/>
        <v>1</v>
      </c>
      <c r="BO404">
        <f t="shared" si="67"/>
        <v>1</v>
      </c>
      <c r="BP404">
        <f t="shared" si="67"/>
        <v>1</v>
      </c>
      <c r="BQ404">
        <f t="shared" si="67"/>
        <v>1</v>
      </c>
      <c r="BR404">
        <f t="shared" si="67"/>
        <v>1</v>
      </c>
      <c r="BS404">
        <f t="shared" si="67"/>
        <v>1</v>
      </c>
      <c r="BT404">
        <f t="shared" si="67"/>
        <v>1</v>
      </c>
      <c r="BU404">
        <f t="shared" si="68"/>
        <v>1</v>
      </c>
      <c r="BV404">
        <f t="shared" si="68"/>
        <v>1</v>
      </c>
      <c r="BW404">
        <f t="shared" si="68"/>
        <v>1</v>
      </c>
      <c r="BX404">
        <f t="shared" si="68"/>
        <v>1</v>
      </c>
      <c r="BY404">
        <f t="shared" si="68"/>
        <v>0</v>
      </c>
    </row>
  </sheetData>
  <autoFilter ref="A3:BY404" xr:uid="{066F915E-A7E1-4662-A8E7-60F34C0D8B93}"/>
  <mergeCells count="5">
    <mergeCell ref="E2:E3"/>
    <mergeCell ref="D2:D3"/>
    <mergeCell ref="C2:C3"/>
    <mergeCell ref="B2:B3"/>
    <mergeCell ref="A2:A3"/>
  </mergeCells>
  <phoneticPr fontId="11" type="noConversion"/>
  <conditionalFormatting sqref="D4:D404">
    <cfRule type="cellIs" dxfId="145" priority="1" operator="equal">
      <formula>5</formula>
    </cfRule>
    <cfRule type="cellIs" dxfId="144" priority="2" operator="equal">
      <formula>4</formula>
    </cfRule>
    <cfRule type="cellIs" dxfId="143" priority="3" operator="equal">
      <formula>3</formula>
    </cfRule>
    <cfRule type="cellIs" dxfId="142" priority="4" operator="equal">
      <formula>2</formula>
    </cfRule>
    <cfRule type="cellIs" dxfId="141" priority="5" operator="equal">
      <formula>1</formula>
    </cfRule>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3C96-D1A1-4E36-8936-683A9F6E8CEB}">
  <dimension ref="A1:IV407"/>
  <sheetViews>
    <sheetView zoomScale="82" zoomScaleNormal="85" workbookViewId="0">
      <pane xSplit="3" ySplit="5" topLeftCell="HX6" activePane="bottomRight" state="frozen"/>
      <selection activeCell="K4" sqref="K4"/>
      <selection pane="topRight" activeCell="K4" sqref="K4"/>
      <selection pane="bottomLeft" activeCell="K4" sqref="K4"/>
      <selection pane="bottomRight" activeCell="IR8" sqref="IR8"/>
    </sheetView>
  </sheetViews>
  <sheetFormatPr defaultRowHeight="14.3" x14ac:dyDescent="0.25"/>
  <cols>
    <col min="5" max="9" width="13" customWidth="1"/>
    <col min="12" max="16" width="12.375" customWidth="1"/>
    <col min="19" max="23" width="12.625" customWidth="1"/>
    <col min="26" max="30" width="12.5" customWidth="1"/>
    <col min="33" max="33" width="9.5" bestFit="1" customWidth="1"/>
    <col min="34" max="35" width="8.5" bestFit="1" customWidth="1"/>
    <col min="36" max="36" width="10.25" customWidth="1"/>
    <col min="37" max="37" width="10.375" customWidth="1"/>
    <col min="40" max="41" width="8.5" bestFit="1" customWidth="1"/>
    <col min="42" max="43" width="9.5" bestFit="1" customWidth="1"/>
    <col min="44" max="44" width="8.5" bestFit="1" customWidth="1"/>
    <col min="45" max="45" width="9.5" customWidth="1"/>
    <col min="47" max="47" width="12.5" customWidth="1"/>
    <col min="48" max="48" width="12.5" style="72" customWidth="1"/>
    <col min="49" max="51" width="12.5" customWidth="1"/>
    <col min="54" max="58" width="8.5" customWidth="1"/>
    <col min="61" max="65" width="13.5" customWidth="1"/>
    <col min="68" max="72" width="10.875" customWidth="1"/>
    <col min="75" max="75" width="9.5" bestFit="1" customWidth="1"/>
    <col min="76" max="77" width="8.5" bestFit="1" customWidth="1"/>
    <col min="78" max="79" width="10.5" customWidth="1"/>
    <col min="82" max="83" width="8.5" bestFit="1" customWidth="1"/>
    <col min="84" max="85" width="9.5" bestFit="1" customWidth="1"/>
    <col min="86" max="86" width="8.5" bestFit="1" customWidth="1"/>
    <col min="87" max="87" width="9.5" customWidth="1"/>
    <col min="88" max="88" width="8.875" style="25"/>
    <col min="89" max="93" width="11" customWidth="1"/>
    <col min="96" max="100" width="12.125" customWidth="1"/>
    <col min="103" max="107" width="12.375" customWidth="1"/>
    <col min="110" max="114" width="12.375" customWidth="1"/>
    <col min="117" max="121" width="9.875" customWidth="1"/>
    <col min="124" max="128" width="13.125" customWidth="1"/>
    <col min="131" max="135" width="11.875" customWidth="1"/>
    <col min="138" max="142" width="10.5" customWidth="1"/>
    <col min="145" max="149" width="11.875" customWidth="1"/>
    <col min="152" max="156" width="12" customWidth="1"/>
    <col min="157" max="157" width="9.5" customWidth="1"/>
    <col min="159" max="163" width="11.625" customWidth="1"/>
    <col min="166" max="170" width="12.625" customWidth="1"/>
    <col min="173" max="177" width="12.625" customWidth="1"/>
    <col min="180" max="184" width="15" customWidth="1"/>
    <col min="187" max="187" width="15.625" customWidth="1"/>
    <col min="188" max="188" width="15.625" style="72" customWidth="1"/>
    <col min="189" max="191" width="15.625" customWidth="1"/>
    <col min="192" max="192" width="9.5" customWidth="1"/>
    <col min="194" max="198" width="14.875" customWidth="1"/>
    <col min="201" max="205" width="14.875" customWidth="1"/>
    <col min="207" max="207" width="8.875" bestFit="1" customWidth="1"/>
    <col min="208" max="212" width="14.875" customWidth="1"/>
    <col min="215" max="219" width="9.5" customWidth="1"/>
    <col min="222" max="226" width="9.375" customWidth="1"/>
    <col min="229" max="234" width="10.375" customWidth="1"/>
    <col min="236" max="241" width="10.375" customWidth="1"/>
    <col min="243" max="248" width="10.375" customWidth="1"/>
    <col min="250" max="255" width="10.375" customWidth="1"/>
  </cols>
  <sheetData>
    <row r="1" spans="1:256" ht="14.95" hidden="1" thickBot="1" x14ac:dyDescent="0.3">
      <c r="C1">
        <f>COLUMN(A1)</f>
        <v>1</v>
      </c>
      <c r="D1">
        <f t="shared" ref="D1:BO1" si="0">COLUMN(B1)</f>
        <v>2</v>
      </c>
      <c r="E1">
        <f t="shared" si="0"/>
        <v>3</v>
      </c>
      <c r="F1">
        <f t="shared" si="0"/>
        <v>4</v>
      </c>
      <c r="G1">
        <f>COLUMN(E1)</f>
        <v>5</v>
      </c>
      <c r="H1">
        <f t="shared" si="0"/>
        <v>6</v>
      </c>
      <c r="I1">
        <f t="shared" si="0"/>
        <v>7</v>
      </c>
      <c r="J1">
        <f t="shared" si="0"/>
        <v>8</v>
      </c>
      <c r="K1">
        <f t="shared" si="0"/>
        <v>9</v>
      </c>
      <c r="L1">
        <f t="shared" si="0"/>
        <v>10</v>
      </c>
      <c r="M1">
        <f t="shared" si="0"/>
        <v>11</v>
      </c>
      <c r="N1">
        <f t="shared" si="0"/>
        <v>12</v>
      </c>
      <c r="O1">
        <f t="shared" si="0"/>
        <v>13</v>
      </c>
      <c r="P1">
        <f t="shared" si="0"/>
        <v>14</v>
      </c>
      <c r="Q1">
        <f t="shared" si="0"/>
        <v>15</v>
      </c>
      <c r="R1">
        <f t="shared" si="0"/>
        <v>16</v>
      </c>
      <c r="S1">
        <f t="shared" si="0"/>
        <v>17</v>
      </c>
      <c r="T1">
        <f t="shared" si="0"/>
        <v>18</v>
      </c>
      <c r="U1">
        <f t="shared" si="0"/>
        <v>19</v>
      </c>
      <c r="V1">
        <f t="shared" si="0"/>
        <v>20</v>
      </c>
      <c r="W1">
        <f t="shared" si="0"/>
        <v>21</v>
      </c>
      <c r="X1">
        <f t="shared" si="0"/>
        <v>22</v>
      </c>
      <c r="Y1">
        <f t="shared" si="0"/>
        <v>23</v>
      </c>
      <c r="Z1">
        <f t="shared" si="0"/>
        <v>24</v>
      </c>
      <c r="AA1">
        <f t="shared" si="0"/>
        <v>25</v>
      </c>
      <c r="AB1">
        <f t="shared" si="0"/>
        <v>26</v>
      </c>
      <c r="AC1">
        <f t="shared" si="0"/>
        <v>27</v>
      </c>
      <c r="AD1">
        <f t="shared" si="0"/>
        <v>28</v>
      </c>
      <c r="AE1">
        <f t="shared" si="0"/>
        <v>29</v>
      </c>
      <c r="AF1">
        <f t="shared" si="0"/>
        <v>30</v>
      </c>
      <c r="AG1">
        <f t="shared" si="0"/>
        <v>31</v>
      </c>
      <c r="AH1">
        <f t="shared" si="0"/>
        <v>32</v>
      </c>
      <c r="AI1">
        <f t="shared" si="0"/>
        <v>33</v>
      </c>
      <c r="AJ1">
        <f t="shared" si="0"/>
        <v>34</v>
      </c>
      <c r="AK1">
        <f t="shared" si="0"/>
        <v>35</v>
      </c>
      <c r="AL1">
        <f t="shared" si="0"/>
        <v>36</v>
      </c>
      <c r="AM1">
        <f t="shared" si="0"/>
        <v>37</v>
      </c>
      <c r="AN1">
        <f t="shared" si="0"/>
        <v>38</v>
      </c>
      <c r="AO1">
        <f t="shared" si="0"/>
        <v>39</v>
      </c>
      <c r="AP1">
        <f t="shared" si="0"/>
        <v>40</v>
      </c>
      <c r="AQ1">
        <f t="shared" si="0"/>
        <v>41</v>
      </c>
      <c r="AR1">
        <f t="shared" si="0"/>
        <v>42</v>
      </c>
      <c r="AS1">
        <f t="shared" si="0"/>
        <v>43</v>
      </c>
      <c r="AT1">
        <f t="shared" si="0"/>
        <v>44</v>
      </c>
      <c r="AU1">
        <f t="shared" si="0"/>
        <v>45</v>
      </c>
      <c r="AV1" s="72">
        <f t="shared" si="0"/>
        <v>46</v>
      </c>
      <c r="AW1">
        <f t="shared" si="0"/>
        <v>47</v>
      </c>
      <c r="AX1">
        <f t="shared" si="0"/>
        <v>48</v>
      </c>
      <c r="AY1">
        <f t="shared" si="0"/>
        <v>49</v>
      </c>
      <c r="AZ1">
        <f t="shared" si="0"/>
        <v>50</v>
      </c>
      <c r="BA1">
        <f t="shared" si="0"/>
        <v>51</v>
      </c>
      <c r="BB1">
        <f t="shared" si="0"/>
        <v>52</v>
      </c>
      <c r="BC1">
        <f t="shared" si="0"/>
        <v>53</v>
      </c>
      <c r="BD1">
        <f t="shared" si="0"/>
        <v>54</v>
      </c>
      <c r="BE1">
        <f t="shared" si="0"/>
        <v>55</v>
      </c>
      <c r="BF1">
        <f t="shared" si="0"/>
        <v>56</v>
      </c>
      <c r="BG1">
        <f t="shared" si="0"/>
        <v>57</v>
      </c>
      <c r="BH1">
        <f t="shared" si="0"/>
        <v>58</v>
      </c>
      <c r="BI1">
        <f t="shared" si="0"/>
        <v>59</v>
      </c>
      <c r="BJ1">
        <f t="shared" si="0"/>
        <v>60</v>
      </c>
      <c r="BK1">
        <f t="shared" si="0"/>
        <v>61</v>
      </c>
      <c r="BL1">
        <f t="shared" si="0"/>
        <v>62</v>
      </c>
      <c r="BM1">
        <f t="shared" si="0"/>
        <v>63</v>
      </c>
      <c r="BN1">
        <f t="shared" si="0"/>
        <v>64</v>
      </c>
      <c r="BO1">
        <f t="shared" si="0"/>
        <v>65</v>
      </c>
      <c r="BP1">
        <f t="shared" ref="BP1:DR1" si="1">COLUMN(BN1)</f>
        <v>66</v>
      </c>
      <c r="BQ1">
        <f t="shared" si="1"/>
        <v>67</v>
      </c>
      <c r="BR1">
        <f t="shared" si="1"/>
        <v>68</v>
      </c>
      <c r="BS1">
        <f t="shared" si="1"/>
        <v>69</v>
      </c>
      <c r="BT1">
        <f t="shared" si="1"/>
        <v>70</v>
      </c>
      <c r="BU1">
        <f t="shared" si="1"/>
        <v>71</v>
      </c>
      <c r="BV1">
        <f t="shared" si="1"/>
        <v>72</v>
      </c>
      <c r="BW1">
        <f t="shared" si="1"/>
        <v>73</v>
      </c>
      <c r="BX1">
        <f t="shared" si="1"/>
        <v>74</v>
      </c>
      <c r="BY1">
        <f t="shared" si="1"/>
        <v>75</v>
      </c>
      <c r="BZ1">
        <f t="shared" si="1"/>
        <v>76</v>
      </c>
      <c r="CA1">
        <f t="shared" si="1"/>
        <v>77</v>
      </c>
      <c r="CB1">
        <f t="shared" si="1"/>
        <v>78</v>
      </c>
      <c r="CC1">
        <f t="shared" si="1"/>
        <v>79</v>
      </c>
      <c r="CD1">
        <f t="shared" si="1"/>
        <v>80</v>
      </c>
      <c r="CE1">
        <f t="shared" si="1"/>
        <v>81</v>
      </c>
      <c r="CF1">
        <f t="shared" si="1"/>
        <v>82</v>
      </c>
      <c r="CG1">
        <f t="shared" si="1"/>
        <v>83</v>
      </c>
      <c r="CH1">
        <f t="shared" si="1"/>
        <v>84</v>
      </c>
      <c r="CI1">
        <f t="shared" si="1"/>
        <v>85</v>
      </c>
      <c r="CJ1">
        <f t="shared" si="1"/>
        <v>86</v>
      </c>
      <c r="CK1">
        <f t="shared" si="1"/>
        <v>87</v>
      </c>
      <c r="CL1">
        <f t="shared" si="1"/>
        <v>88</v>
      </c>
      <c r="CM1">
        <f t="shared" si="1"/>
        <v>89</v>
      </c>
      <c r="CN1">
        <f t="shared" si="1"/>
        <v>90</v>
      </c>
      <c r="CO1">
        <f t="shared" si="1"/>
        <v>91</v>
      </c>
      <c r="CP1">
        <f t="shared" si="1"/>
        <v>92</v>
      </c>
      <c r="CQ1">
        <f t="shared" si="1"/>
        <v>93</v>
      </c>
      <c r="CR1">
        <f t="shared" si="1"/>
        <v>94</v>
      </c>
      <c r="CS1">
        <f t="shared" si="1"/>
        <v>95</v>
      </c>
      <c r="CT1">
        <f t="shared" si="1"/>
        <v>96</v>
      </c>
      <c r="CU1">
        <f t="shared" si="1"/>
        <v>97</v>
      </c>
      <c r="CV1">
        <f t="shared" si="1"/>
        <v>98</v>
      </c>
      <c r="CW1">
        <f t="shared" si="1"/>
        <v>99</v>
      </c>
      <c r="CX1">
        <f t="shared" si="1"/>
        <v>100</v>
      </c>
      <c r="CY1">
        <f t="shared" si="1"/>
        <v>101</v>
      </c>
      <c r="CZ1">
        <f t="shared" si="1"/>
        <v>102</v>
      </c>
      <c r="DA1">
        <f t="shared" si="1"/>
        <v>103</v>
      </c>
      <c r="DB1">
        <f t="shared" si="1"/>
        <v>104</v>
      </c>
      <c r="DC1">
        <f t="shared" si="1"/>
        <v>105</v>
      </c>
      <c r="DD1">
        <f t="shared" si="1"/>
        <v>106</v>
      </c>
      <c r="DE1">
        <f t="shared" si="1"/>
        <v>107</v>
      </c>
      <c r="DF1">
        <f t="shared" si="1"/>
        <v>108</v>
      </c>
      <c r="DG1">
        <f t="shared" si="1"/>
        <v>109</v>
      </c>
      <c r="DH1">
        <f t="shared" si="1"/>
        <v>110</v>
      </c>
      <c r="DI1">
        <f t="shared" si="1"/>
        <v>111</v>
      </c>
      <c r="DJ1">
        <f t="shared" si="1"/>
        <v>112</v>
      </c>
      <c r="DK1">
        <f t="shared" si="1"/>
        <v>113</v>
      </c>
      <c r="DL1">
        <f t="shared" si="1"/>
        <v>114</v>
      </c>
      <c r="DM1">
        <f t="shared" si="1"/>
        <v>115</v>
      </c>
      <c r="DN1">
        <f t="shared" si="1"/>
        <v>116</v>
      </c>
      <c r="DO1">
        <f t="shared" si="1"/>
        <v>117</v>
      </c>
      <c r="DP1">
        <f t="shared" si="1"/>
        <v>118</v>
      </c>
      <c r="DQ1">
        <f t="shared" si="1"/>
        <v>119</v>
      </c>
      <c r="DR1">
        <f t="shared" si="1"/>
        <v>120</v>
      </c>
      <c r="DS1">
        <f t="shared" ref="DS1" si="2">COLUMN(DQ1)</f>
        <v>121</v>
      </c>
      <c r="DT1">
        <f t="shared" ref="DT1" si="3">COLUMN(DR1)</f>
        <v>122</v>
      </c>
      <c r="DU1">
        <f t="shared" ref="DU1" si="4">COLUMN(DS1)</f>
        <v>123</v>
      </c>
      <c r="DV1">
        <f t="shared" ref="DV1" si="5">COLUMN(DT1)</f>
        <v>124</v>
      </c>
      <c r="DW1">
        <f t="shared" ref="DW1" si="6">COLUMN(DU1)</f>
        <v>125</v>
      </c>
      <c r="DX1">
        <f t="shared" ref="DX1" si="7">COLUMN(DV1)</f>
        <v>126</v>
      </c>
      <c r="DY1">
        <f t="shared" ref="DY1" si="8">COLUMN(DW1)</f>
        <v>127</v>
      </c>
      <c r="DZ1">
        <f t="shared" ref="DZ1" si="9">COLUMN(DX1)</f>
        <v>128</v>
      </c>
      <c r="EA1">
        <f t="shared" ref="EA1" si="10">COLUMN(DY1)</f>
        <v>129</v>
      </c>
      <c r="EB1">
        <f t="shared" ref="EB1" si="11">COLUMN(DZ1)</f>
        <v>130</v>
      </c>
      <c r="EC1">
        <f t="shared" ref="EC1" si="12">COLUMN(EA1)</f>
        <v>131</v>
      </c>
      <c r="ED1">
        <f t="shared" ref="ED1" si="13">COLUMN(EB1)</f>
        <v>132</v>
      </c>
      <c r="EE1">
        <f t="shared" ref="EE1" si="14">COLUMN(EC1)</f>
        <v>133</v>
      </c>
      <c r="EF1">
        <f t="shared" ref="EF1" si="15">COLUMN(ED1)</f>
        <v>134</v>
      </c>
      <c r="EG1">
        <f t="shared" ref="EG1" si="16">COLUMN(EE1)</f>
        <v>135</v>
      </c>
      <c r="EH1">
        <f t="shared" ref="EH1" si="17">COLUMN(EF1)</f>
        <v>136</v>
      </c>
      <c r="EI1">
        <f t="shared" ref="EI1" si="18">COLUMN(EG1)</f>
        <v>137</v>
      </c>
      <c r="EJ1">
        <f t="shared" ref="EJ1" si="19">COLUMN(EH1)</f>
        <v>138</v>
      </c>
      <c r="EK1">
        <f t="shared" ref="EK1" si="20">COLUMN(EI1)</f>
        <v>139</v>
      </c>
      <c r="EL1">
        <f t="shared" ref="EL1" si="21">COLUMN(EJ1)</f>
        <v>140</v>
      </c>
      <c r="EM1">
        <f t="shared" ref="EM1" si="22">COLUMN(EK1)</f>
        <v>141</v>
      </c>
      <c r="EN1">
        <f t="shared" ref="EN1" si="23">COLUMN(EL1)</f>
        <v>142</v>
      </c>
      <c r="EO1">
        <f t="shared" ref="EO1" si="24">COLUMN(EM1)</f>
        <v>143</v>
      </c>
      <c r="EP1">
        <f t="shared" ref="EP1" si="25">COLUMN(EN1)</f>
        <v>144</v>
      </c>
      <c r="EQ1">
        <f t="shared" ref="EQ1" si="26">COLUMN(EO1)</f>
        <v>145</v>
      </c>
      <c r="ER1">
        <f t="shared" ref="ER1" si="27">COLUMN(EP1)</f>
        <v>146</v>
      </c>
      <c r="ES1">
        <f t="shared" ref="ES1" si="28">COLUMN(EQ1)</f>
        <v>147</v>
      </c>
      <c r="ET1">
        <f t="shared" ref="ET1" si="29">COLUMN(ER1)</f>
        <v>148</v>
      </c>
      <c r="EU1">
        <f t="shared" ref="EU1" si="30">COLUMN(ES1)</f>
        <v>149</v>
      </c>
      <c r="EV1">
        <f t="shared" ref="EV1" si="31">COLUMN(ET1)</f>
        <v>150</v>
      </c>
      <c r="EW1">
        <f t="shared" ref="EW1" si="32">COLUMN(EU1)</f>
        <v>151</v>
      </c>
      <c r="EX1">
        <f t="shared" ref="EX1" si="33">COLUMN(EV1)</f>
        <v>152</v>
      </c>
      <c r="EY1">
        <f t="shared" ref="EY1" si="34">COLUMN(EW1)</f>
        <v>153</v>
      </c>
      <c r="EZ1">
        <f t="shared" ref="EZ1" si="35">COLUMN(EX1)</f>
        <v>154</v>
      </c>
      <c r="FA1">
        <f t="shared" ref="FA1" si="36">COLUMN(EY1)</f>
        <v>155</v>
      </c>
      <c r="FB1">
        <f t="shared" ref="FB1" si="37">COLUMN(EZ1)</f>
        <v>156</v>
      </c>
      <c r="FC1">
        <f t="shared" ref="FC1" si="38">COLUMN(FA1)</f>
        <v>157</v>
      </c>
      <c r="FD1">
        <f t="shared" ref="FD1" si="39">COLUMN(FB1)</f>
        <v>158</v>
      </c>
      <c r="FE1">
        <f t="shared" ref="FE1" si="40">COLUMN(FC1)</f>
        <v>159</v>
      </c>
      <c r="FF1">
        <f t="shared" ref="FF1" si="41">COLUMN(FD1)</f>
        <v>160</v>
      </c>
      <c r="FG1">
        <f t="shared" ref="FG1" si="42">COLUMN(FE1)</f>
        <v>161</v>
      </c>
      <c r="FH1">
        <f t="shared" ref="FH1" si="43">COLUMN(FF1)</f>
        <v>162</v>
      </c>
      <c r="FI1">
        <f t="shared" ref="FI1" si="44">COLUMN(FG1)</f>
        <v>163</v>
      </c>
      <c r="FJ1">
        <f t="shared" ref="FJ1" si="45">COLUMN(FH1)</f>
        <v>164</v>
      </c>
      <c r="FK1">
        <f t="shared" ref="FK1" si="46">COLUMN(FI1)</f>
        <v>165</v>
      </c>
      <c r="FL1">
        <f t="shared" ref="FL1" si="47">COLUMN(FJ1)</f>
        <v>166</v>
      </c>
      <c r="FM1">
        <f t="shared" ref="FM1" si="48">COLUMN(FK1)</f>
        <v>167</v>
      </c>
      <c r="FN1">
        <f t="shared" ref="FN1" si="49">COLUMN(FL1)</f>
        <v>168</v>
      </c>
      <c r="FO1">
        <f t="shared" ref="FO1" si="50">COLUMN(FM1)</f>
        <v>169</v>
      </c>
      <c r="FP1">
        <f t="shared" ref="FP1" si="51">COLUMN(FN1)</f>
        <v>170</v>
      </c>
      <c r="FQ1">
        <f t="shared" ref="FQ1" si="52">COLUMN(FO1)</f>
        <v>171</v>
      </c>
      <c r="FR1">
        <f t="shared" ref="FR1" si="53">COLUMN(FP1)</f>
        <v>172</v>
      </c>
      <c r="FS1">
        <f t="shared" ref="FS1" si="54">COLUMN(FQ1)</f>
        <v>173</v>
      </c>
      <c r="FT1">
        <f t="shared" ref="FT1" si="55">COLUMN(FR1)</f>
        <v>174</v>
      </c>
      <c r="FU1">
        <f t="shared" ref="FU1" si="56">COLUMN(FS1)</f>
        <v>175</v>
      </c>
      <c r="FV1">
        <f t="shared" ref="FV1" si="57">COLUMN(FT1)</f>
        <v>176</v>
      </c>
      <c r="FW1">
        <f t="shared" ref="FW1" si="58">COLUMN(FU1)</f>
        <v>177</v>
      </c>
      <c r="FX1">
        <f t="shared" ref="FX1" si="59">COLUMN(FV1)</f>
        <v>178</v>
      </c>
      <c r="FY1">
        <f t="shared" ref="FY1" si="60">COLUMN(FW1)</f>
        <v>179</v>
      </c>
      <c r="FZ1">
        <f t="shared" ref="FZ1" si="61">COLUMN(FX1)</f>
        <v>180</v>
      </c>
      <c r="GA1">
        <f t="shared" ref="GA1" si="62">COLUMN(FY1)</f>
        <v>181</v>
      </c>
      <c r="GB1">
        <f t="shared" ref="GB1" si="63">COLUMN(FZ1)</f>
        <v>182</v>
      </c>
      <c r="GC1">
        <f t="shared" ref="GC1" si="64">COLUMN(GA1)</f>
        <v>183</v>
      </c>
      <c r="GD1">
        <f t="shared" ref="GD1" si="65">COLUMN(GB1)</f>
        <v>184</v>
      </c>
      <c r="GE1">
        <f t="shared" ref="GE1" si="66">COLUMN(GC1)</f>
        <v>185</v>
      </c>
      <c r="GF1" s="72">
        <f t="shared" ref="GF1" si="67">COLUMN(GD1)</f>
        <v>186</v>
      </c>
      <c r="GG1">
        <f t="shared" ref="GG1" si="68">COLUMN(GE1)</f>
        <v>187</v>
      </c>
      <c r="GH1">
        <f t="shared" ref="GH1" si="69">COLUMN(GF1)</f>
        <v>188</v>
      </c>
      <c r="GI1">
        <f t="shared" ref="GI1" si="70">COLUMN(GG1)</f>
        <v>189</v>
      </c>
      <c r="GJ1">
        <f t="shared" ref="GJ1" si="71">COLUMN(GH1)</f>
        <v>190</v>
      </c>
      <c r="GK1">
        <f t="shared" ref="GK1" si="72">COLUMN(GI1)</f>
        <v>191</v>
      </c>
      <c r="GL1">
        <f t="shared" ref="GL1" si="73">COLUMN(GJ1)</f>
        <v>192</v>
      </c>
      <c r="GM1">
        <f t="shared" ref="GM1" si="74">COLUMN(GK1)</f>
        <v>193</v>
      </c>
      <c r="GN1">
        <f t="shared" ref="GN1" si="75">COLUMN(GL1)</f>
        <v>194</v>
      </c>
      <c r="GO1">
        <f t="shared" ref="GO1" si="76">COLUMN(GM1)</f>
        <v>195</v>
      </c>
      <c r="GP1">
        <f t="shared" ref="GP1" si="77">COLUMN(GN1)</f>
        <v>196</v>
      </c>
      <c r="GQ1">
        <f t="shared" ref="GQ1" si="78">COLUMN(GO1)</f>
        <v>197</v>
      </c>
      <c r="GR1">
        <v>205</v>
      </c>
      <c r="GS1">
        <v>206</v>
      </c>
      <c r="GT1">
        <v>207</v>
      </c>
      <c r="GU1">
        <v>208</v>
      </c>
      <c r="GV1">
        <v>209</v>
      </c>
      <c r="GW1">
        <v>210</v>
      </c>
      <c r="GX1">
        <v>211</v>
      </c>
      <c r="GY1">
        <v>205</v>
      </c>
      <c r="GZ1">
        <v>206</v>
      </c>
      <c r="HA1">
        <v>207</v>
      </c>
      <c r="HB1">
        <v>208</v>
      </c>
      <c r="HC1">
        <v>209</v>
      </c>
      <c r="HD1">
        <v>210</v>
      </c>
      <c r="HE1">
        <v>211</v>
      </c>
      <c r="HF1">
        <f t="shared" ref="HF1" si="79">COLUMN(HD1)</f>
        <v>212</v>
      </c>
      <c r="HG1">
        <f t="shared" ref="HG1" si="80">COLUMN(HE1)</f>
        <v>213</v>
      </c>
      <c r="HH1">
        <f t="shared" ref="HH1" si="81">COLUMN(HF1)</f>
        <v>214</v>
      </c>
      <c r="HI1">
        <f t="shared" ref="HI1" si="82">COLUMN(HG1)</f>
        <v>215</v>
      </c>
      <c r="HJ1">
        <f t="shared" ref="HJ1" si="83">COLUMN(HH1)</f>
        <v>216</v>
      </c>
      <c r="HK1">
        <f t="shared" ref="HK1" si="84">COLUMN(HI1)</f>
        <v>217</v>
      </c>
      <c r="HL1">
        <f t="shared" ref="HL1" si="85">COLUMN(HJ1)</f>
        <v>218</v>
      </c>
      <c r="HM1">
        <f t="shared" ref="HM1" si="86">COLUMN(HK1)</f>
        <v>219</v>
      </c>
      <c r="HN1">
        <f t="shared" ref="HN1" si="87">COLUMN(HL1)</f>
        <v>220</v>
      </c>
      <c r="HO1">
        <f t="shared" ref="HO1" si="88">COLUMN(HM1)</f>
        <v>221</v>
      </c>
      <c r="HP1">
        <f t="shared" ref="HP1" si="89">COLUMN(HN1)</f>
        <v>222</v>
      </c>
      <c r="HQ1">
        <f t="shared" ref="HQ1" si="90">COLUMN(HO1)</f>
        <v>223</v>
      </c>
      <c r="HR1">
        <f t="shared" ref="HR1" si="91">COLUMN(HP1)</f>
        <v>224</v>
      </c>
      <c r="HS1">
        <f t="shared" ref="HS1" si="92">COLUMN(HQ1)</f>
        <v>225</v>
      </c>
      <c r="HT1">
        <f t="shared" ref="HT1" si="93">COLUMN(HR1)</f>
        <v>226</v>
      </c>
      <c r="HU1">
        <f t="shared" ref="HU1" si="94">COLUMN(HS1)</f>
        <v>227</v>
      </c>
      <c r="HV1">
        <f t="shared" ref="HV1" si="95">COLUMN(HT1)</f>
        <v>228</v>
      </c>
      <c r="HW1">
        <f t="shared" ref="HW1" si="96">COLUMN(HU1)</f>
        <v>229</v>
      </c>
      <c r="HX1">
        <f t="shared" ref="HX1" si="97">COLUMN(HV1)</f>
        <v>230</v>
      </c>
      <c r="HY1">
        <f t="shared" ref="HY1" si="98">COLUMN(HW1)</f>
        <v>231</v>
      </c>
      <c r="HZ1">
        <f t="shared" ref="HZ1" si="99">COLUMN(HX1)</f>
        <v>232</v>
      </c>
      <c r="IA1">
        <f t="shared" ref="IA1" si="100">COLUMN(HY1)</f>
        <v>233</v>
      </c>
      <c r="IB1">
        <f t="shared" ref="IB1" si="101">COLUMN(HZ1)</f>
        <v>234</v>
      </c>
      <c r="IC1">
        <f t="shared" ref="IC1" si="102">COLUMN(IA1)</f>
        <v>235</v>
      </c>
      <c r="ID1">
        <f t="shared" ref="ID1" si="103">COLUMN(IB1)</f>
        <v>236</v>
      </c>
      <c r="IE1">
        <f t="shared" ref="IE1" si="104">COLUMN(IC1)</f>
        <v>237</v>
      </c>
      <c r="IF1">
        <f t="shared" ref="IF1" si="105">COLUMN(ID1)</f>
        <v>238</v>
      </c>
      <c r="IG1">
        <f t="shared" ref="IG1" si="106">COLUMN(IE1)</f>
        <v>239</v>
      </c>
      <c r="IH1">
        <f t="shared" ref="IH1" si="107">COLUMN(IF1)</f>
        <v>240</v>
      </c>
      <c r="II1">
        <f t="shared" ref="II1" si="108">COLUMN(IG1)</f>
        <v>241</v>
      </c>
      <c r="IJ1">
        <f t="shared" ref="IJ1" si="109">COLUMN(IH1)</f>
        <v>242</v>
      </c>
      <c r="IK1">
        <f t="shared" ref="IK1" si="110">COLUMN(II1)</f>
        <v>243</v>
      </c>
      <c r="IL1">
        <f t="shared" ref="IL1" si="111">COLUMN(IJ1)</f>
        <v>244</v>
      </c>
      <c r="IM1">
        <f t="shared" ref="IM1" si="112">COLUMN(IK1)</f>
        <v>245</v>
      </c>
      <c r="IN1">
        <f t="shared" ref="IN1" si="113">COLUMN(IL1)</f>
        <v>246</v>
      </c>
      <c r="IO1">
        <f t="shared" ref="IO1" si="114">COLUMN(IM1)</f>
        <v>247</v>
      </c>
      <c r="IP1">
        <f t="shared" ref="IP1" si="115">COLUMN(IN1)</f>
        <v>248</v>
      </c>
      <c r="IQ1">
        <f t="shared" ref="IQ1" si="116">COLUMN(IO1)</f>
        <v>249</v>
      </c>
      <c r="IR1">
        <f t="shared" ref="IR1" si="117">COLUMN(IP1)</f>
        <v>250</v>
      </c>
      <c r="IS1">
        <f t="shared" ref="IS1" si="118">COLUMN(IQ1)</f>
        <v>251</v>
      </c>
      <c r="IT1">
        <f t="shared" ref="IT1" si="119">COLUMN(IR1)</f>
        <v>252</v>
      </c>
      <c r="IU1">
        <f t="shared" ref="IU1" si="120">COLUMN(IS1)</f>
        <v>253</v>
      </c>
    </row>
    <row r="2" spans="1:256" ht="57.1" customHeight="1" thickTop="1" thickBot="1" x14ac:dyDescent="0.3">
      <c r="A2" s="17"/>
      <c r="B2" s="18"/>
      <c r="C2" s="19"/>
      <c r="D2" s="1">
        <v>1</v>
      </c>
      <c r="E2" s="107" t="str">
        <f>VLOOKUP(D2, 'Indicator List'!$A:$C, 3, FALSE)</f>
        <v>% settlements where KIs reporting on boys in the settlement currently attending school or % settlements where KIs reporting on girls in the settlement currently attending school</v>
      </c>
      <c r="F2" s="107"/>
      <c r="G2" s="107"/>
      <c r="H2" s="108"/>
      <c r="I2" s="108"/>
      <c r="J2" s="109"/>
      <c r="K2" s="1">
        <v>2</v>
      </c>
      <c r="L2" s="107" t="str">
        <f>VLOOKUP(K2, 'Indicator List'!$A:$C, 3, FALSE)</f>
        <v>% of settlements where early marriage was reported as a coping mechanism within 3 months of data collection</v>
      </c>
      <c r="M2" s="107"/>
      <c r="N2" s="107"/>
      <c r="O2" s="108"/>
      <c r="P2" s="108"/>
      <c r="Q2" s="109"/>
      <c r="R2" s="1">
        <v>3</v>
      </c>
      <c r="S2" s="115" t="str">
        <f>VLOOKUP(R2, 'Indicator List'!$A:$C, 3, FALSE)</f>
        <v xml:space="preserve">% settlements where KIs reporting on food insufficiency in the settlement in the past 30 days </v>
      </c>
      <c r="T2" s="115"/>
      <c r="U2" s="115"/>
      <c r="V2" s="116"/>
      <c r="W2" s="116"/>
      <c r="X2" s="117"/>
      <c r="Y2" s="1">
        <v>4</v>
      </c>
      <c r="Z2" s="107" t="str">
        <f>VLOOKUP(Y2, 'Indicator List'!$A:$C, 3, FALSE)</f>
        <v>% settlements where KIs reporting the proportion of households doing unusual things to obtain food in the past 30 days</v>
      </c>
      <c r="AA2" s="107"/>
      <c r="AB2" s="107"/>
      <c r="AC2" s="108"/>
      <c r="AD2" s="108"/>
      <c r="AE2" s="109"/>
      <c r="AF2" s="1">
        <v>5</v>
      </c>
      <c r="AG2" s="107" t="str">
        <f>VLOOKUP(AF2, 'Indicator List'!$A:$C, 3, FALSE)</f>
        <v>% of settlements where KIs report an sudden increase in food item prices</v>
      </c>
      <c r="AH2" s="107"/>
      <c r="AI2" s="107"/>
      <c r="AJ2" s="108"/>
      <c r="AK2" s="108"/>
      <c r="AL2" s="109"/>
      <c r="AM2" s="1">
        <v>6</v>
      </c>
      <c r="AN2" s="107" t="str">
        <f>VLOOKUP(AM2, 'Indicator List'!$A:$C, 3, FALSE)</f>
        <v>% settlements where KIs reporting if the households have access to adequate healthcare, they need</v>
      </c>
      <c r="AO2" s="107"/>
      <c r="AP2" s="107"/>
      <c r="AQ2" s="108"/>
      <c r="AR2" s="108"/>
      <c r="AS2" s="109"/>
      <c r="AT2" s="1">
        <v>7</v>
      </c>
      <c r="AU2" s="107" t="str">
        <f>VLOOKUP(AT2, 'Indicator List'!$A:$C, 3, FALSE)</f>
        <v>% settlements where KIs reporting on the availability of any health centre providing maternity services</v>
      </c>
      <c r="AV2" s="118"/>
      <c r="AW2" s="118"/>
      <c r="AX2" s="119"/>
      <c r="AY2" s="119"/>
      <c r="AZ2" s="120"/>
      <c r="BA2" s="1">
        <v>8</v>
      </c>
      <c r="BB2" s="107" t="str">
        <f>VLOOKUP(BA2, 'Indicator List'!$A:$C, 3, FALSE)</f>
        <v>% settlements where KIs reporting the average time for accessing the nearest functional health facility</v>
      </c>
      <c r="BC2" s="118"/>
      <c r="BD2" s="118"/>
      <c r="BE2" s="119"/>
      <c r="BF2" s="119"/>
      <c r="BG2" s="120"/>
      <c r="BH2" s="1">
        <v>9</v>
      </c>
      <c r="BI2" s="107" t="str">
        <f>VLOOKUP(BH2, 'Indicator List'!$A:$C, 3, FALSE)</f>
        <v>% settlements where KIs report main safety or protection concern</v>
      </c>
      <c r="BJ2" s="107"/>
      <c r="BK2" s="107"/>
      <c r="BL2" s="108"/>
      <c r="BM2" s="108"/>
      <c r="BN2" s="109"/>
      <c r="BO2" s="1">
        <v>10</v>
      </c>
      <c r="BP2" s="107" t="str">
        <f>VLOOKUP(BO2, 'Indicator List'!$A:$C, 3, FALSE)</f>
        <v>% of settlements where the most common tenancy agreements among households is owning or renting a shelter or being hosted for free or squatting a shelter</v>
      </c>
      <c r="BQ2" s="107"/>
      <c r="BR2" s="107"/>
      <c r="BS2" s="108"/>
      <c r="BT2" s="108"/>
      <c r="BU2" s="109"/>
      <c r="BV2" s="1">
        <v>11</v>
      </c>
      <c r="BW2" s="107" t="str">
        <f>VLOOKUP(BV2, 'Indicator List'!$A:$C, 3, FALSE)</f>
        <v>% settlements where KIs reporting the proportion of households with at least one member have valid civil documentation</v>
      </c>
      <c r="BX2" s="107"/>
      <c r="BY2" s="107"/>
      <c r="BZ2" s="108"/>
      <c r="CA2" s="108"/>
      <c r="CB2" s="109"/>
      <c r="CC2" s="1">
        <v>12</v>
      </c>
      <c r="CD2" s="107" t="str">
        <f>VLOOKUP(CC2, 'Indicator List'!$A:$C, 3, FALSE)</f>
        <v>% settlements where KIs reporting the type of shelter that the majority of people live in</v>
      </c>
      <c r="CE2" s="107"/>
      <c r="CF2" s="107"/>
      <c r="CG2" s="108"/>
      <c r="CH2" s="108"/>
      <c r="CI2" s="109"/>
      <c r="CJ2" s="1">
        <v>13</v>
      </c>
      <c r="CK2" s="107" t="str">
        <f>VLOOKUP(CJ2, 'Indicator List'!$A:$C, 3, FALSE)</f>
        <v xml:space="preserve">Which of the following responses best describes the current level of building damage or destruction in the settlement? </v>
      </c>
      <c r="CL2" s="107"/>
      <c r="CM2" s="107"/>
      <c r="CN2" s="108"/>
      <c r="CO2" s="108"/>
      <c r="CP2" s="109"/>
      <c r="CQ2" s="1">
        <v>14</v>
      </c>
      <c r="CR2" s="107" t="str">
        <f>VLOOKUP(CQ2, 'Indicator List'!$A:$C, 3, FALSE)</f>
        <v>% of settlements where households are in need of NFIs (Refer to number of items most households in settlement have access to)</v>
      </c>
      <c r="CS2" s="107"/>
      <c r="CT2" s="107"/>
      <c r="CU2" s="108"/>
      <c r="CV2" s="108"/>
      <c r="CW2" s="109"/>
      <c r="CX2" s="1">
        <v>15</v>
      </c>
      <c r="CY2" s="107" t="str">
        <f>VLOOKUP(CX2, 'Indicator List'!$A:$C, 3, FALSE)</f>
        <v xml:space="preserve">% of settlements where the majority of Kis reported their settlements do not have access to suffcient quantity of water for drinking, cooking, bathing, washing or other domestic use </v>
      </c>
      <c r="CZ2" s="107"/>
      <c r="DA2" s="107"/>
      <c r="DB2" s="108"/>
      <c r="DC2" s="108"/>
      <c r="DD2" s="109"/>
      <c r="DE2" s="1">
        <v>16</v>
      </c>
      <c r="DF2" s="107" t="str">
        <f>VLOOKUP(DE2, 'Indicator List'!$A:$C, 3, FALSE)</f>
        <v>% of settlement by main source of drinking water for most people</v>
      </c>
      <c r="DG2" s="107"/>
      <c r="DH2" s="107"/>
      <c r="DI2" s="108"/>
      <c r="DJ2" s="108"/>
      <c r="DK2" s="109"/>
      <c r="DL2" s="1">
        <v>17</v>
      </c>
      <c r="DM2" s="107" t="str">
        <f>VLOOKUP(DL2, 'Indicator List'!$A:$C, 3, FALSE)</f>
        <v>% settlements where KIs reporting the average time to the main water source</v>
      </c>
      <c r="DN2" s="107"/>
      <c r="DO2" s="107"/>
      <c r="DP2" s="108"/>
      <c r="DQ2" s="108"/>
      <c r="DR2" s="109"/>
      <c r="DS2" s="1">
        <v>18</v>
      </c>
      <c r="DT2" s="107" t="str">
        <f>VLOOKUP(DS2, 'Indicator List'!$A:$C, 3, FALSE)</f>
        <v>% of settlements where Kis report the majority of households have access to a functional and improved sanitation facility</v>
      </c>
      <c r="DU2" s="107"/>
      <c r="DV2" s="107"/>
      <c r="DW2" s="108"/>
      <c r="DX2" s="108"/>
      <c r="DY2" s="109"/>
      <c r="DZ2" s="1">
        <v>19</v>
      </c>
      <c r="EA2" s="107" t="str">
        <f>VLOOKUP(DZ2, 'Indicator List'!$A:$C, 3, FALSE)</f>
        <v>% settlements where KIs reporting women are not allowed to access water sources alone</v>
      </c>
      <c r="EB2" s="107"/>
      <c r="EC2" s="107"/>
      <c r="ED2" s="108"/>
      <c r="EE2" s="108"/>
      <c r="EF2" s="109"/>
      <c r="EG2" s="1">
        <v>20</v>
      </c>
      <c r="EH2" s="107" t="str">
        <f>VLOOKUP(EG2, 'Indicator List'!$A:$C, 3, FALSE)</f>
        <v>% settlements where KIs reporting on access to trauma care within 24 hours</v>
      </c>
      <c r="EI2" s="107"/>
      <c r="EJ2" s="107"/>
      <c r="EK2" s="108"/>
      <c r="EL2" s="108"/>
      <c r="EM2" s="109"/>
      <c r="EN2" s="1">
        <v>21</v>
      </c>
      <c r="EO2" s="107" t="str">
        <f>VLOOKUP(EN2, 'Indicator List'!$A:$C, 3, FALSE)</f>
        <v>% of settlements where KI reporting the education of school aged boys/girls disrupted by type of events</v>
      </c>
      <c r="EP2" s="107"/>
      <c r="EQ2" s="107"/>
      <c r="ER2" s="108"/>
      <c r="ES2" s="108"/>
      <c r="ET2" s="109"/>
      <c r="EU2" s="1">
        <v>22</v>
      </c>
      <c r="EV2" s="107" t="str">
        <f>VLOOKUP(EU2, 'Indicator List'!$A:$C, 3, FALSE)</f>
        <v>% of KIs aware of the presence of ANY explosive hazards (mines, ERWs, PPIEDs) in or near (&lt;5km) of their settlement</v>
      </c>
      <c r="EW2" s="107"/>
      <c r="EX2" s="107"/>
      <c r="EY2" s="108"/>
      <c r="EZ2" s="108"/>
      <c r="FA2" s="109"/>
      <c r="FB2" s="1">
        <v>23</v>
      </c>
      <c r="FC2" s="107" t="str">
        <f>VLOOKUP(FB2, 'Indicator List'!$A:$C, 3, FALSE)</f>
        <v>% settlements where KIs reporting on the hunger level of households</v>
      </c>
      <c r="FD2" s="107"/>
      <c r="FE2" s="107"/>
      <c r="FF2" s="108"/>
      <c r="FG2" s="108"/>
      <c r="FH2" s="109"/>
      <c r="FI2" s="1">
        <v>24</v>
      </c>
      <c r="FJ2" s="107" t="str">
        <f>VLOOKUP(FI2, 'Indicator List'!$A:$C, 3, FALSE)</f>
        <v>% of settlements where Kis reporting a shock event (natural disaster, suspension of humanitarian assistance, economic shock, disease outbreak, sudden onset shock) driving limited access to food</v>
      </c>
      <c r="FK2" s="107"/>
      <c r="FL2" s="107"/>
      <c r="FM2" s="108"/>
      <c r="FN2" s="108"/>
      <c r="FO2" s="109"/>
      <c r="FP2" s="1">
        <v>25</v>
      </c>
      <c r="FQ2" s="107" t="str">
        <f>VLOOKUP(FP2, 'Indicator List'!$A:$C, 3, FALSE)</f>
        <v>% settlements where KIs reporting the proportion of displaced people in the settlement</v>
      </c>
      <c r="FR2" s="107"/>
      <c r="FS2" s="107"/>
      <c r="FT2" s="108"/>
      <c r="FU2" s="108"/>
      <c r="FV2" s="109"/>
      <c r="FW2" s="1">
        <v>26</v>
      </c>
      <c r="FX2" s="107" t="str">
        <f>VLOOKUP(FW2, 'Indicator List'!$A:$C, 3, FALSE)</f>
        <v>% settlements where KIs reporting a sudden drop in the number of livestock in the past 30 days</v>
      </c>
      <c r="FY2" s="107"/>
      <c r="FZ2" s="107"/>
      <c r="GA2" s="108"/>
      <c r="GB2" s="108"/>
      <c r="GC2" s="109"/>
      <c r="GD2" s="1">
        <v>27</v>
      </c>
      <c r="GE2" s="112" t="str">
        <f>VLOOKUP(GD2, 'Indicator List'!$A:$C, 3, FALSE)</f>
        <v>% settlements where KIs compare the last crop yield harvest to the previous harvest of the same crops</v>
      </c>
      <c r="GF2" s="113"/>
      <c r="GG2" s="113"/>
      <c r="GH2" s="113"/>
      <c r="GI2" s="113"/>
      <c r="GJ2" s="114"/>
      <c r="GK2" s="1">
        <v>28</v>
      </c>
      <c r="GL2" s="107" t="str">
        <f>VLOOKUP(GK2, 'Indicator List'!$A:$C, 3, FALSE)</f>
        <v>% settlements where KIs reporting on coping strategies adopted by HHs due to lack of food or money to buy food in the past 30 days</v>
      </c>
      <c r="GM2" s="107"/>
      <c r="GN2" s="107"/>
      <c r="GO2" s="108"/>
      <c r="GP2" s="108"/>
      <c r="GQ2" s="109"/>
      <c r="GR2" s="1">
        <v>29</v>
      </c>
      <c r="GS2" s="107" t="str">
        <f>VLOOKUP(GR2, 'Indicator List'!$A:$C, 3, FALSE)</f>
        <v>Prevalence of Global Acute Malnutrition among nutrition and health community malnutrition screening data</v>
      </c>
      <c r="GT2" s="107"/>
      <c r="GU2" s="107"/>
      <c r="GV2" s="108"/>
      <c r="GW2" s="108"/>
      <c r="GX2" s="109"/>
      <c r="GY2" s="1">
        <v>30</v>
      </c>
      <c r="GZ2" s="107" t="str">
        <f>VLOOKUP(GY2, 'Indicator List'!$A:$C, 3, FALSE)</f>
        <v>% of Households with a vulnerable Head of Household (elderly (&gt;65) or HoH with a disability)</v>
      </c>
      <c r="HA2" s="107"/>
      <c r="HB2" s="107"/>
      <c r="HC2" s="108"/>
      <c r="HD2" s="108"/>
      <c r="HE2" s="109"/>
      <c r="HF2" s="1">
        <v>31</v>
      </c>
      <c r="HG2" s="107" t="str">
        <f>VLOOKUP(HF2, 'Indicator List'!$A:$C, 3, FALSE)</f>
        <v>Measles Coverage ( &lt; 2 years old)</v>
      </c>
      <c r="HH2" s="107"/>
      <c r="HI2" s="107"/>
      <c r="HJ2" s="108"/>
      <c r="HK2" s="108"/>
      <c r="HL2" s="109"/>
      <c r="HM2" s="1">
        <v>32</v>
      </c>
      <c r="HN2" s="107" t="str">
        <f>VLOOKUP(HM2, 'Indicator List'!$A:$C, 3, FALSE)</f>
        <v>PENTA3 Coverage in &lt;1 year old)</v>
      </c>
      <c r="HO2" s="107"/>
      <c r="HP2" s="107"/>
      <c r="HQ2" s="108"/>
      <c r="HR2" s="108"/>
      <c r="HS2" s="109"/>
      <c r="HT2" s="1">
        <v>33</v>
      </c>
      <c r="HU2" s="107" t="str">
        <f>VLOOKUP(HT2, 'Indicator List'!$A:$C, 3, FALSE)</f>
        <v xml:space="preserve"> % of children under 5 reported to experience AWD in the past month</v>
      </c>
      <c r="HV2" s="107"/>
      <c r="HW2" s="107"/>
      <c r="HX2" s="108"/>
      <c r="HY2" s="108"/>
      <c r="HZ2" s="109"/>
      <c r="IA2" s="1">
        <v>34</v>
      </c>
      <c r="IB2" s="107" t="str">
        <f>VLOOKUP(IA2, 'Indicator List'!$A:$C, 3, FALSE)</f>
        <v xml:space="preserve"> % of children under 5 reported to experience ARI (Acute Respiratory Infection) in the past month</v>
      </c>
      <c r="IC2" s="107"/>
      <c r="ID2" s="107"/>
      <c r="IE2" s="108"/>
      <c r="IF2" s="108"/>
      <c r="IG2" s="109"/>
      <c r="IH2" s="1">
        <v>35</v>
      </c>
      <c r="II2" s="107" t="str">
        <f>VLOOKUP(IH2, 'Indicator List'!$A:$C, 3, FALSE)</f>
        <v># of civilian casualties from mines, including VOIEDs and ERWs, in 2023 and 2024  </v>
      </c>
      <c r="IJ2" s="107"/>
      <c r="IK2" s="107"/>
      <c r="IL2" s="108"/>
      <c r="IM2" s="108"/>
      <c r="IN2" s="109"/>
      <c r="IO2" s="1">
        <v>36</v>
      </c>
      <c r="IP2" s="107" t="str">
        <f>VLOOKUP(IO2, 'Indicator List'!$A:$C, 3, FALSE)</f>
        <v>Under-five Death/Mortality Rate (deaths/ 10,000 children U5/ day)</v>
      </c>
      <c r="IQ2" s="107"/>
      <c r="IR2" s="107"/>
      <c r="IS2" s="108"/>
      <c r="IT2" s="108"/>
      <c r="IU2" s="109"/>
    </row>
    <row r="3" spans="1:256" ht="202.6" customHeight="1" thickTop="1" thickBot="1" x14ac:dyDescent="0.3">
      <c r="A3" s="17"/>
      <c r="B3" s="18"/>
      <c r="C3" s="19"/>
      <c r="D3" s="22" t="str">
        <f>VLOOKUP(D2, 'Indicator List'!$A:$C, 2, FALSE)</f>
        <v>EDU</v>
      </c>
      <c r="E3" s="2" t="str">
        <f>VLOOKUP(D2, 'Indicator List'!$A:$K, 7, FALSE)</f>
        <v>Almost all/all children (76 - 100%)</v>
      </c>
      <c r="F3" s="2" t="str">
        <f>VLOOKUP(D2, 'Indicator List'!$A:$K, 8, FALSE)</f>
        <v>No criteria</v>
      </c>
      <c r="G3" s="2" t="str">
        <f>VLOOKUP(D2, 'Indicator List'!$A:$K, 9, FALSE)</f>
        <v>Many children (51 - 75%)</v>
      </c>
      <c r="H3" s="2" t="str">
        <f>VLOOKUP(D2, 'Indicator List'!$A:$K, 10, FALSE)</f>
        <v>Some children (26 - 50%) or Few children (1 - 25%)</v>
      </c>
      <c r="I3" s="2" t="str">
        <f>VLOOKUP(D2, 'Indicator List'!$A:$K, 11, FALSE)</f>
        <v>No children (0%)</v>
      </c>
      <c r="J3" s="110"/>
      <c r="K3" s="22" t="str">
        <f>VLOOKUP(K2, 'Indicator List'!$A:$C, 2, FALSE)</f>
        <v>PRO</v>
      </c>
      <c r="L3" s="2">
        <f>VLOOKUP(K2, 'Indicator List'!$A:$K, 7, FALSE)</f>
        <v>0</v>
      </c>
      <c r="M3" s="2" t="str">
        <f>VLOOKUP(K2, 'Indicator List'!$A:$K, 8, FALSE)</f>
        <v>No criteria</v>
      </c>
      <c r="N3" s="2" t="str">
        <f>VLOOKUP(K2, 'Indicator List'!$A:$K, 9, FALSE)</f>
        <v>1 - 25%</v>
      </c>
      <c r="O3" s="2" t="str">
        <f>VLOOKUP(K2, 'Indicator List'!$A:$K, 10, FALSE)</f>
        <v>26 - 50%</v>
      </c>
      <c r="P3" s="2" t="str">
        <f>VLOOKUP(K2, 'Indicator List'!$A:$K, 11, FALSE)</f>
        <v>51 - 100%</v>
      </c>
      <c r="Q3" s="110"/>
      <c r="R3" s="22" t="str">
        <f>VLOOKUP(R2, 'Indicator List'!$A:$C, 2, FALSE)</f>
        <v>FSC</v>
      </c>
      <c r="S3" s="24" t="str">
        <f>VLOOKUP(R2, 'Indicator List'!$A:$K, 7, FALSE)</f>
        <v>Nobody or almost noboby (around 0%)</v>
      </c>
      <c r="T3" s="2" t="str">
        <f>VLOOKUP(R2, 'Indicator List'!$A:$K, 8, FALSE)</f>
        <v>a few (around 1 in 4 people or 25%)</v>
      </c>
      <c r="U3" s="2" t="str">
        <f>VLOOKUP(R2, 'Indicator List'!$A:$K, 9, FALSE)</f>
        <v>About half (around 2 in 4 people or 50%)</v>
      </c>
      <c r="V3" s="2" t="str">
        <f>VLOOKUP(R2, 'Indicator List'!$A:$K, 10, FALSE)</f>
        <v>Most (around 3 in 4 people or 75%)</v>
      </c>
      <c r="W3" s="2" t="str">
        <f>VLOOKUP(R2, 'Indicator List'!$A:$K, 11, FALSE)</f>
        <v>All or almost all (around 4 in 4 people or 100%)</v>
      </c>
      <c r="X3" s="110"/>
      <c r="Y3" s="22" t="str">
        <f>VLOOKUP(Y2, 'Indicator List'!$A:$C, 2, FALSE)</f>
        <v>FSC</v>
      </c>
      <c r="Z3" s="2" t="str">
        <f>VLOOKUP(Y2, 'Indicator List'!$A:$K, 7, FALSE)</f>
        <v>Nobody or almost noboby (around 0%)</v>
      </c>
      <c r="AA3" s="2" t="str">
        <f>VLOOKUP(Y2, 'Indicator List'!$A:$K, 8, FALSE)</f>
        <v>a few (around 1 in 4 people or 25%)</v>
      </c>
      <c r="AB3" s="2" t="str">
        <f>VLOOKUP(Y2, 'Indicator List'!$A:$K, 9, FALSE)</f>
        <v>About half (around 2 in 4 people or 50%)</v>
      </c>
      <c r="AC3" s="2" t="str">
        <f>VLOOKUP(Y2, 'Indicator List'!$A:$K, 10, FALSE)</f>
        <v>Most (around 3 in 4 people or 75%)</v>
      </c>
      <c r="AD3" s="2" t="str">
        <f>VLOOKUP(Y2, 'Indicator List'!$A:$K, 11, FALSE)</f>
        <v>All or almost all (around 4 in 4 people or 100%)</v>
      </c>
      <c r="AE3" s="110"/>
      <c r="AF3" s="22" t="str">
        <f>VLOOKUP(AF2, 'Indicator List'!$A:$C, 2, FALSE)</f>
        <v>FSC</v>
      </c>
      <c r="AG3" s="2" t="str">
        <f>VLOOKUP(AF2, 'Indicator List'!$A:$K, 7, FALSE)</f>
        <v>No change or decreased</v>
      </c>
      <c r="AH3" s="2" t="str">
        <f>VLOOKUP(AF2, 'Indicator List'!$A:$K, 8, FALSE)</f>
        <v>Increased a little</v>
      </c>
      <c r="AI3" s="2" t="str">
        <f>VLOOKUP(AF2, 'Indicator List'!$A:$K, 9, FALSE)</f>
        <v>Increased a lot</v>
      </c>
      <c r="AJ3" s="2" t="str">
        <f>VLOOKUP(AF2, 'Indicator List'!$A:$K, 10, FALSE)</f>
        <v>No criteria</v>
      </c>
      <c r="AK3" s="2" t="str">
        <f>VLOOKUP(AF2, 'Indicator List'!$A:$K, 11, FALSE)</f>
        <v>No critera</v>
      </c>
      <c r="AL3" s="110"/>
      <c r="AM3" s="22" t="str">
        <f>VLOOKUP(AM2, 'Indicator List'!$A:$C, 2, FALSE)</f>
        <v>HEA</v>
      </c>
      <c r="AN3" s="2" t="str">
        <f>VLOOKUP(AM2, 'Indicator List'!$A:$K, 7, FALSE)</f>
        <v>&gt;=90%</v>
      </c>
      <c r="AO3" s="2" t="str">
        <f>VLOOKUP(AM2, 'Indicator List'!$A:$K, 8, FALSE)</f>
        <v>60-89%</v>
      </c>
      <c r="AP3" s="2" t="str">
        <f>VLOOKUP(AM2, 'Indicator List'!$A:$K, 9, FALSE)</f>
        <v xml:space="preserve">30-60% </v>
      </c>
      <c r="AQ3" s="2" t="str">
        <f>VLOOKUP(AM2, 'Indicator List'!$A:$K, 10, FALSE)</f>
        <v>Below 30%</v>
      </c>
      <c r="AR3" s="2" t="str">
        <f>VLOOKUP(AM2, 'Indicator List'!$A:$K, 11, FALSE)</f>
        <v>No criteria</v>
      </c>
      <c r="AS3" s="110"/>
      <c r="AT3" s="22" t="str">
        <f>VLOOKUP(AT2, 'Indicator List'!$A:$C, 2, FALSE)</f>
        <v>HEA</v>
      </c>
      <c r="AU3" s="2" t="str">
        <f>VLOOKUP(AT2, 'Indicator List'!$A:$K, 7, FALSE)</f>
        <v>Public Health Facility, private clinic/Doctor, Mobile Health Team services</v>
      </c>
      <c r="AV3" s="2" t="str">
        <f>VLOOKUP(AT2, 'Indicator List'!$A:$K, 8, FALSE)</f>
        <v>Traditional birth attendants/Traditional Healer</v>
      </c>
      <c r="AW3" s="2" t="str">
        <f>VLOOKUP(AT2, 'Indicator List'!$A:$K, 9, FALSE)</f>
        <v>At home</v>
      </c>
      <c r="AX3" s="2" t="str">
        <f>VLOOKUP(AT2, 'Indicator List'!$A:$K, 10, FALSE)</f>
        <v>No criteria</v>
      </c>
      <c r="AY3" s="2" t="str">
        <f>VLOOKUP(AT2, 'Indicator List'!$A:$K, 11, FALSE)</f>
        <v>No criteria</v>
      </c>
      <c r="AZ3" s="110"/>
      <c r="BA3" s="22" t="str">
        <f>VLOOKUP(BA2, 'Indicator List'!$A:$C, 2, FALSE)</f>
        <v>HEA</v>
      </c>
      <c r="BB3" s="2" t="str">
        <f>VLOOKUP(BA2, 'Indicator List'!$A:$K, 7, FALSE)</f>
        <v>&lt;30 minutes</v>
      </c>
      <c r="BC3" s="2" t="str">
        <f>VLOOKUP(BA2, 'Indicator List'!$A:$K, 8, FALSE)</f>
        <v>&lt; 1 hour</v>
      </c>
      <c r="BD3" s="2" t="str">
        <f>VLOOKUP(BA2, 'Indicator List'!$A:$K, 9, FALSE)</f>
        <v>&lt; 3 hours</v>
      </c>
      <c r="BE3" s="2" t="str">
        <f>VLOOKUP(BA2, 'Indicator List'!$A:$K, 10, FALSE)</f>
        <v>More than 3 hours</v>
      </c>
      <c r="BF3" s="2" t="str">
        <f>VLOOKUP(BA2, 'Indicator List'!$A:$K, 11, FALSE)</f>
        <v>No criteria</v>
      </c>
      <c r="BG3" s="110"/>
      <c r="BH3" s="22" t="str">
        <f>VLOOKUP(BH2, 'Indicator List'!$A:$C, 2, FALSE)</f>
        <v>PRO</v>
      </c>
      <c r="BI3" s="2" t="str">
        <f>VLOOKUP(BH2, 'Indicator List'!$A:$K, 7, FALSE)</f>
        <v xml:space="preserve">No safety concerns </v>
      </c>
      <c r="BJ3" s="2" t="str">
        <f>VLOOKUP(BH2, 'Indicator List'!$A:$K, 8, FALSE)</f>
        <v>Insult - verbal aggression
Presence of wild animals (e.g., snakes, wolves)
Harassement or intimidation</v>
      </c>
      <c r="BK3" s="2" t="str">
        <f>VLOOKUP(BH2, 'Indicator List'!$A:$K, 9, FALSE)</f>
        <v xml:space="preserve">
Physical violence
Looting
Forced eviction
Discrimination (including denial of access to basic services due to any reason)
</v>
      </c>
      <c r="BL3" s="2" t="str">
        <f>VLOOKUP(BH2, 'Indicator List'!$A:$K, 10, FALSE)</f>
        <v xml:space="preserve">
Sexual and gender-based  violence
Family separation</v>
      </c>
      <c r="BM3" s="2" t="str">
        <f>VLOOKUP(BH2, 'Indicator List'!$A:$K, 11, FALSE)</f>
        <v xml:space="preserve">
Abduction
Forced recruitment</v>
      </c>
      <c r="BN3" s="110"/>
      <c r="BO3" s="22" t="str">
        <f>VLOOKUP(BO2, 'Indicator List'!$A:$C, 2, FALSE)</f>
        <v>PRO/ SHL</v>
      </c>
      <c r="BP3" s="2" t="str">
        <f>VLOOKUP(BO2, 'Indicator List'!$A:$K, 7, FALSE)</f>
        <v xml:space="preserve">
Ownership with document
Rented (written document)
</v>
      </c>
      <c r="BQ3" s="2" t="str">
        <f>VLOOKUP(BO2, 'Indicator List'!$A:$K, 8, FALSE)</f>
        <v>Ownership without document
Rented  (verbal)</v>
      </c>
      <c r="BR3" s="2" t="str">
        <f>VLOOKUP(BO2, 'Indicator List'!$A:$K, 9, FALSE)</f>
        <v>Hosted for free</v>
      </c>
      <c r="BS3" s="2" t="str">
        <f>VLOOKUP(BO2, 'Indicator List'!$A:$K, 10, FALSE)</f>
        <v>No occupancy agreement (squatting)</v>
      </c>
      <c r="BT3" s="2" t="str">
        <f>VLOOKUP(BO2, 'Indicator List'!$A:$K, 11, FALSE)</f>
        <v>No criteria</v>
      </c>
      <c r="BU3" s="110"/>
      <c r="BV3" s="22" t="str">
        <f>VLOOKUP(BV2, 'Indicator List'!$A:$C, 2, FALSE)</f>
        <v>PRO</v>
      </c>
      <c r="BW3" s="2" t="str">
        <f>VLOOKUP(BV2, 'Indicator List'!$A:$K, 7, FALSE)</f>
        <v>Almost all/all households (76 - 100%)</v>
      </c>
      <c r="BX3" s="2" t="str">
        <f>VLOOKUP(BV2, 'Indicator List'!$A:$K, 8, FALSE)</f>
        <v>Many households (51 - 75%)</v>
      </c>
      <c r="BY3" s="2" t="str">
        <f>VLOOKUP(BV2, 'Indicator List'!$A:$K, 9, FALSE)</f>
        <v xml:space="preserve">Nobody or almost nobody (around 0%)
A few (around 1 in 4 people or 25%)
</v>
      </c>
      <c r="BZ3" s="2" t="str">
        <f>VLOOKUP(BV2, 'Indicator List'!$A:$K, 10, FALSE)</f>
        <v>No criteria</v>
      </c>
      <c r="CA3" s="2" t="str">
        <f>VLOOKUP(BV2, 'Indicator List'!$A:$K, 11, FALSE)</f>
        <v>No criteria</v>
      </c>
      <c r="CB3" s="110"/>
      <c r="CC3" s="22" t="str">
        <f>VLOOKUP(CC2, 'Indicator List'!$A:$C, 2, FALSE)</f>
        <v>SHL</v>
      </c>
      <c r="CD3" s="2" t="str">
        <f>VLOOKUP(CC2, 'Indicator List'!$A:$K, 7, FALSE)</f>
        <v>Permanent shelter (Fired/Burnt Brick or Stone or Concrete masonry walling with cement-sand mortar)
Permanent shelter (with sun-dried breaks and mud walls)
Permanent apartment (high-rise))</v>
      </c>
      <c r="CE3" s="2" t="str">
        <f>VLOOKUP(CC2, 'Indicator List'!$A:$K, 8, FALSE)</f>
        <v>Transitional shelter (with Pakhsa, sun-dried breaks
Transitional shelter (Stone, fired/burnt break)</v>
      </c>
      <c r="CF3" s="2" t="str">
        <f>VLOOKUP(CC2, 'Indicator List'!$A:$K, 9, FALSE)</f>
        <v>Unfinished / non-enclosed building
Collective shelter</v>
      </c>
      <c r="CG3" s="2" t="str">
        <f>VLOOKUP(CC2, 'Indicator List'!$A:$K, 10, FALSE)</f>
        <v>Collective shelter, Tent</v>
      </c>
      <c r="CH3" s="2" t="str">
        <f>VLOOKUP(CC2, 'Indicator List'!$A:$K, 11, FALSE)</f>
        <v xml:space="preserve">
Makeshift shelter OR None (sleeping in open)</v>
      </c>
      <c r="CI3" s="110"/>
      <c r="CJ3" s="22" t="str">
        <f>VLOOKUP(CJ2, 'Indicator List'!$A:$C, 2, FALSE)</f>
        <v>SHL</v>
      </c>
      <c r="CK3" s="2" t="str">
        <f>VLOOKUP(CJ2, 'Indicator List'!$A:$K, 7, FALSE)</f>
        <v>No damage</v>
      </c>
      <c r="CL3" s="2" t="str">
        <f>VLOOKUP(CJ2, 'Indicator List'!$A:$K, 8, FALSE)</f>
        <v>Moderate (some buildings are unusable)</v>
      </c>
      <c r="CM3" s="2" t="str">
        <f>VLOOKUP(CJ2, 'Indicator List'!$A:$K, 9, FALSE)</f>
        <v>Severe (many buildings are unusable)</v>
      </c>
      <c r="CN3" s="2" t="str">
        <f>VLOOKUP(CJ2, 'Indicator List'!$A:$K, 10, FALSE)</f>
        <v>Extreme (almost all buildings are unusable)</v>
      </c>
      <c r="CO3" s="2" t="str">
        <f>VLOOKUP(CJ2, 'Indicator List'!$A:$K, 11, FALSE)</f>
        <v>No criteria</v>
      </c>
      <c r="CP3" s="110"/>
      <c r="CQ3" s="22" t="str">
        <f>VLOOKUP(CQ2, 'Indicator List'!$A:$C, 2, FALSE)</f>
        <v>SHL</v>
      </c>
      <c r="CR3" s="2" t="str">
        <f>VLOOKUP(CQ2, 'Indicator List'!$A:$K, 7, FALSE)</f>
        <v>Most households with 5 out of 5 NFIs</v>
      </c>
      <c r="CS3" s="2" t="str">
        <f>VLOOKUP(CQ2, 'Indicator List'!$A:$K, 8, FALSE)</f>
        <v>Most households with 4 out of 5 NFIs</v>
      </c>
      <c r="CT3" s="2" t="str">
        <f>VLOOKUP(CQ2, 'Indicator List'!$A:$K, 9, FALSE)</f>
        <v>Most households with 3 out of 5 NFIs</v>
      </c>
      <c r="CU3" s="2" t="str">
        <f>VLOOKUP(CQ2, 'Indicator List'!$A:$K, 10, FALSE)</f>
        <v>Most households with 2 out of 5 NFIs</v>
      </c>
      <c r="CV3" s="2" t="str">
        <f>VLOOKUP(CQ2, 'Indicator List'!$A:$K, 11, FALSE)</f>
        <v>Most households with 0 to 1  NFIs</v>
      </c>
      <c r="CW3" s="110"/>
      <c r="CX3" s="22" t="str">
        <f>VLOOKUP(CX2, 'Indicator List'!$A:$C, 2, FALSE)</f>
        <v>WSH/ FSC</v>
      </c>
      <c r="CY3" s="2" t="str">
        <f>VLOOKUP(CX2, 'Indicator List'!$A:$K, 7, FALSE)</f>
        <v>Yes, water has been sufficient</v>
      </c>
      <c r="CZ3" s="2" t="str">
        <f>VLOOKUP(CX2, 'Indicator List'!$A:$K, 8, FALSE)</f>
        <v xml:space="preserve">Rarely (1-2 days)
</v>
      </c>
      <c r="DA3" s="2" t="str">
        <f>VLOOKUP(CX2, 'Indicator List'!$A:$K, 9, FALSE)</f>
        <v>Sometimes (3-10 days)</v>
      </c>
      <c r="DB3" s="2" t="str">
        <f>VLOOKUP(CX2, 'Indicator List'!$A:$K, 10, FALSE)</f>
        <v>Often (11-20 days)</v>
      </c>
      <c r="DC3" s="2" t="str">
        <f>VLOOKUP(CX2, 'Indicator List'!$A:$K, 11, FALSE)</f>
        <v>Always (more than 20 days)</v>
      </c>
      <c r="DD3" s="110"/>
      <c r="DE3" s="22" t="str">
        <f>VLOOKUP(DE2, 'Indicator List'!$A:$C, 2, FALSE)</f>
        <v>WSH / FSC</v>
      </c>
      <c r="DF3" s="2" t="str">
        <f>VLOOKUP(DE2, 'Indicator List'!$A:$K, 7, FALSE)</f>
        <v>Water comes from an improved source (Protected from outside contamination (improved water source), for example: piped water/tap, covered dug well, pumped well/borehole, tanker truck/carts with tank/store, bottled water, water bags, protected rainwater, etc.)</v>
      </c>
      <c r="DG3" s="2" t="str">
        <f>VLOOKUP(DE2, 'Indicator List'!$A:$K, 8, FALSE)</f>
        <v>No criteria</v>
      </c>
      <c r="DH3" s="2" t="str">
        <f>VLOOKUP(DE2, 'Indicator List'!$A:$K, 9, FALSE)</f>
        <v>Water comes from an unimproved source (Not-protected from outside contamination ( for example: unprotected well, traditional dug well, unprotected natural spring, etc)</v>
      </c>
      <c r="DI3" s="2" t="str">
        <f>VLOOKUP(DE2, 'Indicator List'!$A:$K, 10, FALSE)</f>
        <v>No criteria</v>
      </c>
      <c r="DJ3" s="2" t="str">
        <f>VLOOKUP(DE2, 'Indicator List'!$A:$K, 11, FALSE)</f>
        <v xml:space="preserve">Surface water, for example: river, dam, lake, pond, stream, canal, irrigation system, etc.
</v>
      </c>
      <c r="DK3" s="110"/>
      <c r="DL3" s="22" t="str">
        <f>VLOOKUP(DL2, 'Indicator List'!$A:$C, 2, FALSE)</f>
        <v>WSH</v>
      </c>
      <c r="DM3" s="2" t="str">
        <f>VLOOKUP(DL2, 'Indicator List'!$A:$K, 7, FALSE)</f>
        <v>Less than 5 minutes
Between 5 and 30 minutes</v>
      </c>
      <c r="DN3" s="2" t="str">
        <f>VLOOKUP(DL2, 'Indicator List'!$A:$K, 8, FALSE)</f>
        <v>No criteria</v>
      </c>
      <c r="DO3" s="2" t="str">
        <f>VLOOKUP(DL2, 'Indicator List'!$A:$K, 9, FALSE)</f>
        <v>Between 30 minutes and 1 hour</v>
      </c>
      <c r="DP3" s="2" t="str">
        <f>VLOOKUP(DL2, 'Indicator List'!$A:$K, 10, FALSE)</f>
        <v>More than 1 hour</v>
      </c>
      <c r="DQ3" s="2" t="str">
        <f>VLOOKUP(DL2, 'Indicator List'!$A:$K, 11, FALSE)</f>
        <v>No criteria</v>
      </c>
      <c r="DR3" s="110"/>
      <c r="DS3" s="22" t="str">
        <f>VLOOKUP(DS2, 'Indicator List'!$A:$C, 2, FALSE)</f>
        <v>WSH</v>
      </c>
      <c r="DT3" s="2" t="str">
        <f>VLOOKUP(DS2, 'Indicator List'!$A:$K, 7, FALSE)</f>
        <v>Everyone or almost everyone (around 100%)</v>
      </c>
      <c r="DU3" s="2" t="str">
        <f>VLOOKUP(DS2, 'Indicator List'!$A:$K, 8, FALSE)</f>
        <v>Most (around 3 in 4 people or 75%)</v>
      </c>
      <c r="DV3" s="2" t="str">
        <f>VLOOKUP(DS2, 'Indicator List'!$A:$K, 9, FALSE)</f>
        <v>About half (around 2 in 4 people or 50%)</v>
      </c>
      <c r="DW3" s="2" t="str">
        <f>VLOOKUP(DS2, 'Indicator List'!$A:$K, 10, FALSE)</f>
        <v>A few (around 1 in 4 people or 25%)</v>
      </c>
      <c r="DX3" s="2" t="str">
        <f>VLOOKUP(DS2, 'Indicator List'!$A:$K, 11, FALSE)</f>
        <v>Nobody or almost nobody (around 0%)</v>
      </c>
      <c r="DY3" s="110"/>
      <c r="DZ3" s="22" t="str">
        <f>VLOOKUP(DZ2, 'Indicator List'!$A:$C, 2, FALSE)</f>
        <v>WSH</v>
      </c>
      <c r="EA3" s="2" t="str">
        <f>VLOOKUP(DZ2, 'Indicator List'!$A:$K, 7, FALSE)</f>
        <v>&lt;10%</v>
      </c>
      <c r="EB3" s="2" t="str">
        <f>VLOOKUP(DZ2, 'Indicator List'!$A:$K, 8, FALSE)</f>
        <v>10-15%</v>
      </c>
      <c r="EC3" s="2" t="str">
        <f>VLOOKUP(DZ2, 'Indicator List'!$A:$K, 9, FALSE)</f>
        <v xml:space="preserve">15-20%
</v>
      </c>
      <c r="ED3" s="2" t="str">
        <f>VLOOKUP(DZ2, 'Indicator List'!$A:$K, 10, FALSE)</f>
        <v>20-25%</v>
      </c>
      <c r="EE3" s="2" t="str">
        <f>VLOOKUP(DZ2, 'Indicator List'!$A:$K, 11, FALSE)</f>
        <v>&gt;25%</v>
      </c>
      <c r="EF3" s="110"/>
      <c r="EG3" s="22" t="str">
        <f>VLOOKUP(EG2, 'Indicator List'!$A:$C, 2, FALSE)</f>
        <v xml:space="preserve">HEA </v>
      </c>
      <c r="EH3" s="2" t="str">
        <f>VLOOKUP(EG2, 'Indicator List'!$A:$K, 7, FALSE)</f>
        <v>&gt;=90%</v>
      </c>
      <c r="EI3" s="2" t="str">
        <f>VLOOKUP(EG2, 'Indicator List'!$A:$K, 8, FALSE)</f>
        <v>80-89%</v>
      </c>
      <c r="EJ3" s="2" t="str">
        <f>VLOOKUP(EG2, 'Indicator List'!$A:$K, 9, FALSE)</f>
        <v xml:space="preserve">70-79% </v>
      </c>
      <c r="EK3" s="2" t="str">
        <f>VLOOKUP(EG2, 'Indicator List'!$A:$K, 10, FALSE)</f>
        <v>60-69%</v>
      </c>
      <c r="EL3" s="2" t="str">
        <f>VLOOKUP(EG2, 'Indicator List'!$A:$K, 11, FALSE)</f>
        <v>&lt;=59%</v>
      </c>
      <c r="EM3" s="110"/>
      <c r="EN3" s="22" t="str">
        <f>VLOOKUP(EN2, 'Indicator List'!$A:$C, 2, FALSE)</f>
        <v>PRO</v>
      </c>
      <c r="EO3" s="2" t="str">
        <f>VLOOKUP(EN2, 'Indicator List'!$A:$K, 7, FALSE)</f>
        <v>No barriers identified</v>
      </c>
      <c r="EP3" s="2" t="str">
        <f>VLOOKUP(EN2, 'Indicator List'!$A:$K, 8, FALSE)</f>
        <v>No criteria</v>
      </c>
      <c r="EQ3" s="2" t="str">
        <f>VLOOKUP(EN2, 'Indicator List'!$A:$K, 9, FALSE)</f>
        <v xml:space="preserve"> 1 or more barriers identified</v>
      </c>
      <c r="ER3" s="2" t="str">
        <f>VLOOKUP(EN2, 'Indicator List'!$A:$K, 10, FALSE)</f>
        <v>No criteria</v>
      </c>
      <c r="ES3" s="2" t="str">
        <f>VLOOKUP(EN2, 'Indicator List'!$A:$K, 11, FALSE)</f>
        <v>No criteria</v>
      </c>
      <c r="ET3" s="110"/>
      <c r="EU3" s="22" t="str">
        <f>VLOOKUP(EU2, 'Indicator List'!$A:$C, 2, FALSE)</f>
        <v>PRO</v>
      </c>
      <c r="EV3" s="2" t="str">
        <f>VLOOKUP(EU2, 'Indicator List'!$A:$K, 7, FALSE)</f>
        <v>&lt;5%</v>
      </c>
      <c r="EW3" s="2" t="str">
        <f>VLOOKUP(EU2, 'Indicator List'!$A:$K, 8, FALSE)</f>
        <v>5 - 24%</v>
      </c>
      <c r="EX3" s="2" t="str">
        <f>VLOOKUP(EU2, 'Indicator List'!$A:$K, 9, FALSE)</f>
        <v>25-49%</v>
      </c>
      <c r="EY3" s="2" t="str">
        <f>VLOOKUP(EU2, 'Indicator List'!$A:$K, 10, FALSE)</f>
        <v>50-79%</v>
      </c>
      <c r="EZ3" s="2" t="str">
        <f>VLOOKUP(EU2, 'Indicator List'!$A:$K, 11, FALSE)</f>
        <v>80 - 100%</v>
      </c>
      <c r="FA3" s="110"/>
      <c r="FB3" s="22" t="str">
        <f>VLOOKUP(FB2, 'Indicator List'!$A:$C, 2, FALSE)</f>
        <v>FSC</v>
      </c>
      <c r="FC3" s="2" t="str">
        <f>VLOOKUP(FB2, 'Indicator List'!$A:$K, 7, FALSE)</f>
        <v>No hunger or almost no hunger - the majority of households had access to food everyday over the last 30 days</v>
      </c>
      <c r="FD3" s="2" t="str">
        <f>VLOOKUP(FB2, 'Indicator List'!$A:$K, 8, FALSE)</f>
        <v>Hunger is minor - most households have only RARELY no access to food (during the last 30 days, most households had no access to food during a maximum of 2 days in total)</v>
      </c>
      <c r="FE3" s="2" t="str">
        <f>VLOOKUP(FB2, 'Indicator List'!$A:$K, 9, FALSE)</f>
        <v>Hunger is moderate - most households have SOMETIMES no access to food (during the last 30 days, most households had no access to food during 3 to 10 days in total)</v>
      </c>
      <c r="FF3" s="2" t="str">
        <f>VLOOKUP(FB2, 'Indicator List'!$A:$K, 10, FALSE)</f>
        <v>Hunger is severe - most households have OFTEN no access to food (during the last 30 days, most households had no access to food during more than 10 days in total)</v>
      </c>
      <c r="FG3" s="2" t="str">
        <f>VLOOKUP(FB2, 'Indicator List'!$A:$K, 11, FALSE)</f>
        <v>No Criteria</v>
      </c>
      <c r="FH3" s="110"/>
      <c r="FI3" s="22" t="str">
        <f>VLOOKUP(FI2, 'Indicator List'!$A:$C, 2, FALSE)</f>
        <v>FSC</v>
      </c>
      <c r="FJ3" s="2" t="str">
        <f>VLOOKUP(FI2, 'Indicator List'!$A:$K, 7, FALSE)</f>
        <v>&lt; 30%</v>
      </c>
      <c r="FK3" s="2" t="str">
        <f>VLOOKUP(FI2, 'Indicator List'!$A:$K, 8, FALSE)</f>
        <v>30-50%</v>
      </c>
      <c r="FL3" s="2" t="str">
        <f>VLOOKUP(FI2, 'Indicator List'!$A:$K, 9, FALSE)</f>
        <v>50-70%</v>
      </c>
      <c r="FM3" s="2" t="str">
        <f>VLOOKUP(FI2, 'Indicator List'!$A:$K, 10, FALSE)</f>
        <v>70-90%</v>
      </c>
      <c r="FN3" s="2" t="str">
        <f>VLOOKUP(FI2, 'Indicator List'!$A:$K, 11, FALSE)</f>
        <v>&gt;90%</v>
      </c>
      <c r="FO3" s="110"/>
      <c r="FP3" s="22" t="str">
        <f>VLOOKUP(FP2, 'Indicator List'!$A:$C, 2, FALSE)</f>
        <v>CROSS / HEA</v>
      </c>
      <c r="FQ3" s="2" t="str">
        <f>VLOOKUP(FP2, 'Indicator List'!$A:$K, 7, FALSE)</f>
        <v>No household involuntarily moved from the settlement</v>
      </c>
      <c r="FR3" s="2" t="str">
        <f>VLOOKUP(FP2, 'Indicator List'!$A:$K, 8, FALSE)</f>
        <v>Few households (1-25%) involuntarily moved from the settlement</v>
      </c>
      <c r="FS3" s="2" t="str">
        <f>VLOOKUP(FP2, 'Indicator List'!$A:$K, 9, FALSE)</f>
        <v>Some households (26-50%) or many households (51 - 75%) involuntarily moved from the settlement for not related to lack of food</v>
      </c>
      <c r="FT3" s="2" t="str">
        <f>VLOOKUP(FP2, 'Indicator List'!$A:$K, 10, FALSE)</f>
        <v>Some households (26-50%) or many households (51 - 75%) involuntarily moved from the settlement due to lack of food</v>
      </c>
      <c r="FU3" s="2" t="str">
        <f>VLOOKUP(FP2, 'Indicator List'!$A:$K, 11, FALSE)</f>
        <v>Almost all / all households (76 - 100%) involuntarily moved from the settlement</v>
      </c>
      <c r="FV3" s="110"/>
      <c r="FW3" s="22" t="str">
        <f>VLOOKUP(FW2, 'Indicator List'!$A:$C, 2, FALSE)</f>
        <v>PRO</v>
      </c>
      <c r="FX3" s="2" t="str">
        <f>VLOOKUP(FW2, 'Indicator List'!$A:$K, 7, FALSE)</f>
        <v>Not applicable - people do not currently raise animals in this community, Number of livestock is normal or almost normal for this time of the year</v>
      </c>
      <c r="FY3" s="2" t="str">
        <f>VLOOKUP(FW2, 'Indicator List'!$A:$K, 8, FALSE)</f>
        <v>No criteria</v>
      </c>
      <c r="FZ3" s="2" t="str">
        <f>VLOOKUP(FW2, 'Indicator List'!$A:$K, 9, FALSE)</f>
        <v xml:space="preserve">Number of livestock is about half of what's normal for this time of the year
</v>
      </c>
      <c r="GA3" s="2" t="str">
        <f>VLOOKUP(FW2, 'Indicator List'!$A:$K, 10, FALSE)</f>
        <v>Number of livestock reduced by more than half</v>
      </c>
      <c r="GB3" s="2" t="str">
        <f>VLOOKUP(FW2, 'Indicator List'!$A:$K, 11, FALSE)</f>
        <v>No criteria</v>
      </c>
      <c r="GC3" s="110"/>
      <c r="GD3" s="22" t="str">
        <f>VLOOKUP(GD2, 'Indicator List'!$A:$C, 2, FALSE)</f>
        <v>NUT</v>
      </c>
      <c r="GE3" s="2" t="str">
        <f>VLOOKUP(GD2, 'Indicator List'!$A:$K, 7, FALSE)</f>
        <v>Not applicable - people do not currently cultivate crops in this community, Much more than usual, A bit more than usual, Usual crop yield</v>
      </c>
      <c r="GF3" s="2" t="str">
        <f>VLOOKUP(GD2, 'Indicator List'!$A:$K, 8, FALSE)</f>
        <v>A bit less than usual</v>
      </c>
      <c r="GG3" s="2" t="str">
        <f>VLOOKUP(GD2, 'Indicator List'!$A:$K, 9, FALSE)</f>
        <v>Much less than usual</v>
      </c>
      <c r="GH3" s="2" t="str">
        <f>VLOOKUP(GD2, 'Indicator List'!$A:$K, 10, FALSE)</f>
        <v>No criteria</v>
      </c>
      <c r="GI3" s="2" t="str">
        <f>VLOOKUP(GD2, 'Indicator List'!$A:$K, 11, FALSE)</f>
        <v>No harvest at all / all harvest were lost</v>
      </c>
      <c r="GJ3" s="110"/>
      <c r="GK3" s="22" t="str">
        <f>VLOOKUP(GK2, 'Indicator List'!$A:$C, 2, FALSE)</f>
        <v>FSC</v>
      </c>
      <c r="GL3" s="2" t="str">
        <f>VLOOKUP(GK2, 'Indicator List'!$A:$K, 7, FALSE)</f>
        <v xml:space="preserve">No food-related coping strategies use:
None of the above
</v>
      </c>
      <c r="GM3" s="2" t="str">
        <f>VLOOKUP(GK2, 'Indicator List'!$A:$K, 8, FALSE)</f>
        <v>Engaging in first-level actions due to lack of food or money to buy food:
- Sharing of food between relatives
- Asking neighbors for food or money</v>
      </c>
      <c r="GN3" s="2" t="str">
        <f>VLOOKUP(GK2, 'Indicator List'!$A:$K, 9, FALSE)</f>
        <v>Engaging in second-level actions due to lack of food or money to buy food: 
- Eating wild food that is not eaten during normal times when there is enough food
- Children working to support families
- Eating seeds meant for next planting season</v>
      </c>
      <c r="GO3" s="2" t="str">
        <f>VLOOKUP(GK2, 'Indicator List'!$A:$K, 10, FALSE)</f>
        <v xml:space="preserve">Engaging in third-level actions due to lack of food or money to buy food:
-begging for food or money
</v>
      </c>
      <c r="GP3" s="2" t="str">
        <f>VLOOKUP(GK2, 'Indicator List'!$A:$K, 11, FALSE)</f>
        <v>No criteria</v>
      </c>
      <c r="GQ3" s="110"/>
      <c r="GR3" s="22" t="str">
        <f>VLOOKUP(GR2, 'Indicator List'!$A:$C, 2, FALSE)</f>
        <v>NUT / HEA</v>
      </c>
      <c r="GS3" s="2" t="str">
        <f>VLOOKUP(GR2, 'Indicator List'!$A:$K, 7, FALSE)</f>
        <v>&lt;5%</v>
      </c>
      <c r="GT3" s="2" t="str">
        <f>VLOOKUP(GR2, 'Indicator List'!$A:$K, 8, FALSE)</f>
        <v>5% - 9.9%</v>
      </c>
      <c r="GU3" s="2" t="str">
        <f>VLOOKUP(GR2, 'Indicator List'!$A:$K, 9, FALSE)</f>
        <v>10% - 14.9%</v>
      </c>
      <c r="GV3" s="2" t="str">
        <f>VLOOKUP(GR2, 'Indicator List'!$A:$K, 10, FALSE)</f>
        <v>≥15</v>
      </c>
      <c r="GW3" s="2" t="str">
        <f>VLOOKUP(GR2, 'Indicator List'!$A:$K, 11, FALSE)</f>
        <v>No criteria</v>
      </c>
      <c r="GX3" s="110"/>
      <c r="GY3" s="22" t="str">
        <f>VLOOKUP(GY2, 'Indicator List'!$A:$C, 2, FALSE)</f>
        <v>PRO</v>
      </c>
      <c r="GZ3" s="2">
        <f>VLOOKUP(GY2, 'Indicator List'!$A:$K, 7, FALSE)</f>
        <v>0</v>
      </c>
      <c r="HA3" s="2" t="str">
        <f>VLOOKUP(GY2, 'Indicator List'!$A:$K, 8, FALSE)</f>
        <v>1%-4%</v>
      </c>
      <c r="HB3" s="2" t="str">
        <f>VLOOKUP(GY2, 'Indicator List'!$A:$K, 9, FALSE)</f>
        <v>5%-9%%</v>
      </c>
      <c r="HC3" s="2" t="str">
        <f>VLOOKUP(GY2, 'Indicator List'!$A:$K, 10, FALSE)</f>
        <v xml:space="preserve">10% and above </v>
      </c>
      <c r="HD3" s="2" t="str">
        <f>VLOOKUP(GY2, 'Indicator List'!$A:$K, 11, FALSE)</f>
        <v>No criteria</v>
      </c>
      <c r="HE3" s="110"/>
      <c r="HF3" s="22" t="str">
        <f>VLOOKUP(HF2, 'Indicator List'!$A:$C, 2, FALSE)</f>
        <v>HEA</v>
      </c>
      <c r="HG3" s="2" t="str">
        <f>VLOOKUP(HF2, 'Indicator List'!$A:$K, 7, FALSE)</f>
        <v>&gt;95%</v>
      </c>
      <c r="HH3" s="2" t="str">
        <f>VLOOKUP(HF2, 'Indicator List'!$A:$K, 8, FALSE)</f>
        <v>80% - 94.9%</v>
      </c>
      <c r="HI3" s="2" t="str">
        <f>VLOOKUP(HF2, 'Indicator List'!$A:$K, 9, FALSE)</f>
        <v>65% - 79.9%</v>
      </c>
      <c r="HJ3" s="2" t="str">
        <f>VLOOKUP(HF2, 'Indicator List'!$A:$K, 10, FALSE)</f>
        <v>50% - 64.9%</v>
      </c>
      <c r="HK3" s="2" t="str">
        <f>VLOOKUP(HF2, 'Indicator List'!$A:$K, 11, FALSE)</f>
        <v>0-49.9%</v>
      </c>
      <c r="HL3" s="110"/>
      <c r="HM3" s="22" t="str">
        <f>VLOOKUP(HM2, 'Indicator List'!$A:$C, 2, FALSE)</f>
        <v>HEA</v>
      </c>
      <c r="HN3" s="2" t="str">
        <f>VLOOKUP(HM2, 'Indicator List'!$A:$K, 7, FALSE)</f>
        <v>&gt;95%</v>
      </c>
      <c r="HO3" s="2" t="str">
        <f>VLOOKUP(HM2, 'Indicator List'!$A:$K, 8, FALSE)</f>
        <v>80% - 94.9%</v>
      </c>
      <c r="HP3" s="2" t="str">
        <f>VLOOKUP(HM2, 'Indicator List'!$A:$K, 9, FALSE)</f>
        <v>65% - 79.9%</v>
      </c>
      <c r="HQ3" s="2" t="str">
        <f>VLOOKUP(HM2, 'Indicator List'!$A:$K, 10, FALSE)</f>
        <v>50% - 64.9%</v>
      </c>
      <c r="HR3" s="2" t="str">
        <f>VLOOKUP(HM2, 'Indicator List'!$A:$K, 11, FALSE)</f>
        <v>0-49.9%</v>
      </c>
      <c r="HS3" s="110"/>
      <c r="HT3" s="22" t="str">
        <f>VLOOKUP(HT2, 'Indicator List'!$A:$C, 2, FALSE)</f>
        <v>HEA</v>
      </c>
      <c r="HU3" s="2" t="str">
        <f>VLOOKUP(HT2, 'Indicator List'!$A:$K, 7, FALSE)</f>
        <v>0-4%</v>
      </c>
      <c r="HV3" s="2" t="str">
        <f>VLOOKUP(HT2, 'Indicator List'!$A:$K, 8, FALSE)</f>
        <v>5-9%</v>
      </c>
      <c r="HW3" s="2" t="str">
        <f>VLOOKUP(HT2, 'Indicator List'!$A:$K, 9, FALSE)</f>
        <v>10-14%</v>
      </c>
      <c r="HX3" s="2" t="str">
        <f>VLOOKUP(HT2, 'Indicator List'!$A:$K, 10, FALSE)</f>
        <v>15 -19%</v>
      </c>
      <c r="HY3" s="2" t="str">
        <f>VLOOKUP(HT2, 'Indicator List'!$A:$K, 11, FALSE)</f>
        <v>&gt;20%</v>
      </c>
      <c r="HZ3" s="110"/>
      <c r="IA3" s="22" t="str">
        <f>VLOOKUP(IA2, 'Indicator List'!$A:$C, 2, FALSE)</f>
        <v>HEA</v>
      </c>
      <c r="IB3" s="2" t="str">
        <f>VLOOKUP(IA2, 'Indicator List'!$A:$K, 7, FALSE)</f>
        <v>0-9%</v>
      </c>
      <c r="IC3" s="2" t="str">
        <f>VLOOKUP(IA2, 'Indicator List'!$A:$K, 8, FALSE)</f>
        <v>10-14%</v>
      </c>
      <c r="ID3" s="2" t="str">
        <f>VLOOKUP(IA2, 'Indicator List'!$A:$K, 9, FALSE)</f>
        <v>15-19%</v>
      </c>
      <c r="IE3" s="2" t="str">
        <f>VLOOKUP(IA2, 'Indicator List'!$A:$K, 10, FALSE)</f>
        <v>20-24%</v>
      </c>
      <c r="IF3" s="2" t="str">
        <f>VLOOKUP(IA2, 'Indicator List'!$A:$K, 11, FALSE)</f>
        <v>&gt;25%</v>
      </c>
      <c r="IG3" s="110"/>
      <c r="IH3" s="22" t="str">
        <f>VLOOKUP(IH2, 'Indicator List'!$A:$C, 2, FALSE)</f>
        <v>PRO</v>
      </c>
      <c r="II3" s="2" t="str">
        <f>VLOOKUP(IH2, 'Indicator List'!$A:$K, 7, FALSE)</f>
        <v>Below 25</v>
      </c>
      <c r="IJ3" s="2" t="str">
        <f>VLOOKUP(IH2, 'Indicator List'!$A:$K, 8, FALSE)</f>
        <v>25-49</v>
      </c>
      <c r="IK3" s="2" t="str">
        <f>VLOOKUP(IH2, 'Indicator List'!$A:$K, 9, FALSE)</f>
        <v>50-99</v>
      </c>
      <c r="IL3" s="2" t="str">
        <f>VLOOKUP(IH2, 'Indicator List'!$A:$K, 10, FALSE)</f>
        <v>100-199</v>
      </c>
      <c r="IM3" s="2" t="str">
        <f>VLOOKUP(IH2, 'Indicator List'!$A:$K, 11, FALSE)</f>
        <v>200-400</v>
      </c>
      <c r="IN3" s="110"/>
      <c r="IO3" s="22" t="str">
        <f>VLOOKUP(IO2, 'Indicator List'!$A:$C, 2, FALSE)</f>
        <v>NUT / HEA</v>
      </c>
      <c r="IP3" s="2">
        <f>VLOOKUP(IO2, 'Indicator List'!$A:$K, 7, FALSE)</f>
        <v>0</v>
      </c>
      <c r="IQ3" s="2" t="str">
        <f>VLOOKUP(IO2, 'Indicator List'!$A:$K, 8, FALSE)</f>
        <v>&lt;1</v>
      </c>
      <c r="IR3" s="2" t="str">
        <f>VLOOKUP(IO2, 'Indicator List'!$A:$K, 9, FALSE)</f>
        <v>1-1.9</v>
      </c>
      <c r="IS3" s="2" t="str">
        <f>VLOOKUP(IO2, 'Indicator List'!$A:$K, 10, FALSE)</f>
        <v>2-3.9</v>
      </c>
      <c r="IT3" s="2" t="str">
        <f>VLOOKUP(IO2, 'Indicator List'!$A:$K, 11, FALSE)</f>
        <v>≥4</v>
      </c>
      <c r="IU3" s="110"/>
    </row>
    <row r="4" spans="1:256" ht="31.25" thickTop="1" thickBot="1" x14ac:dyDescent="0.3">
      <c r="A4" s="17"/>
      <c r="B4" s="18"/>
      <c r="C4" s="19"/>
      <c r="D4" s="22" t="s">
        <v>1018</v>
      </c>
      <c r="E4" s="2"/>
      <c r="F4" s="2"/>
      <c r="G4" s="2"/>
      <c r="H4" s="2"/>
      <c r="I4" s="2"/>
      <c r="J4" s="111"/>
      <c r="K4" s="23" t="s">
        <v>1018</v>
      </c>
      <c r="L4" s="2"/>
      <c r="M4" s="2"/>
      <c r="N4" s="2"/>
      <c r="O4" s="2"/>
      <c r="P4" s="2"/>
      <c r="Q4" s="111"/>
      <c r="R4" s="23" t="s">
        <v>1018</v>
      </c>
      <c r="S4" s="2"/>
      <c r="T4" s="2"/>
      <c r="U4" s="2"/>
      <c r="V4" s="2"/>
      <c r="W4" s="2"/>
      <c r="X4" s="111"/>
      <c r="Y4" s="23" t="s">
        <v>1018</v>
      </c>
      <c r="Z4" s="2"/>
      <c r="AA4" s="2"/>
      <c r="AB4" s="2"/>
      <c r="AC4" s="2"/>
      <c r="AD4" s="2"/>
      <c r="AE4" s="111"/>
      <c r="AF4" s="23" t="s">
        <v>1018</v>
      </c>
      <c r="AG4" s="2"/>
      <c r="AH4" s="2"/>
      <c r="AI4" s="2"/>
      <c r="AJ4" s="2"/>
      <c r="AK4" s="2"/>
      <c r="AL4" s="111"/>
      <c r="AM4" s="23" t="s">
        <v>1018</v>
      </c>
      <c r="AN4" s="2"/>
      <c r="AO4" s="2"/>
      <c r="AP4" s="2"/>
      <c r="AQ4" s="2"/>
      <c r="AR4" s="2"/>
      <c r="AS4" s="111"/>
      <c r="AT4" s="22" t="s">
        <v>1018</v>
      </c>
      <c r="AU4" s="2"/>
      <c r="AV4" s="2"/>
      <c r="AW4" s="2"/>
      <c r="AX4" s="2"/>
      <c r="AY4" s="2"/>
      <c r="AZ4" s="111"/>
      <c r="BA4" s="23" t="s">
        <v>1018</v>
      </c>
      <c r="BB4" s="2"/>
      <c r="BC4" s="2"/>
      <c r="BD4" s="2"/>
      <c r="BE4" s="2"/>
      <c r="BF4" s="2"/>
      <c r="BG4" s="111"/>
      <c r="BH4" s="23" t="s">
        <v>1018</v>
      </c>
      <c r="BI4" s="2"/>
      <c r="BJ4" s="2"/>
      <c r="BK4" s="2"/>
      <c r="BL4" s="2"/>
      <c r="BM4" s="2"/>
      <c r="BN4" s="111"/>
      <c r="BO4" s="23" t="s">
        <v>1018</v>
      </c>
      <c r="BP4" s="2"/>
      <c r="BQ4" s="2"/>
      <c r="BR4" s="2"/>
      <c r="BS4" s="2"/>
      <c r="BT4" s="2"/>
      <c r="BU4" s="111"/>
      <c r="BV4" s="23" t="s">
        <v>1018</v>
      </c>
      <c r="BW4" s="2"/>
      <c r="BX4" s="2"/>
      <c r="BY4" s="2"/>
      <c r="BZ4" s="2"/>
      <c r="CA4" s="2"/>
      <c r="CB4" s="111"/>
      <c r="CC4" s="23" t="s">
        <v>1018</v>
      </c>
      <c r="CD4" s="2"/>
      <c r="CE4" s="2"/>
      <c r="CF4" s="2"/>
      <c r="CG4" s="2"/>
      <c r="CH4" s="2"/>
      <c r="CI4" s="111"/>
      <c r="CJ4" s="22" t="s">
        <v>1018</v>
      </c>
      <c r="CK4" s="24"/>
      <c r="CL4" s="24"/>
      <c r="CM4" s="24"/>
      <c r="CN4" s="24"/>
      <c r="CO4" s="24"/>
      <c r="CP4" s="111"/>
      <c r="CQ4" s="23" t="s">
        <v>1018</v>
      </c>
      <c r="CR4" s="24"/>
      <c r="CS4" s="24"/>
      <c r="CT4" s="24"/>
      <c r="CU4" s="24"/>
      <c r="CV4" s="2"/>
      <c r="CW4" s="111"/>
      <c r="CX4" s="23" t="s">
        <v>1018</v>
      </c>
      <c r="CY4" s="2"/>
      <c r="CZ4" s="2"/>
      <c r="DA4" s="2"/>
      <c r="DB4" s="2"/>
      <c r="DC4" s="2"/>
      <c r="DD4" s="111"/>
      <c r="DE4" s="23" t="s">
        <v>1018</v>
      </c>
      <c r="DF4" s="2"/>
      <c r="DG4" s="2"/>
      <c r="DH4" s="2"/>
      <c r="DI4" s="2"/>
      <c r="DJ4" s="2"/>
      <c r="DK4" s="111"/>
      <c r="DL4" s="23" t="s">
        <v>1018</v>
      </c>
      <c r="DM4" s="2"/>
      <c r="DN4" s="2"/>
      <c r="DO4" s="2"/>
      <c r="DP4" s="2"/>
      <c r="DQ4" s="2"/>
      <c r="DR4" s="111"/>
      <c r="DS4" s="23" t="s">
        <v>1018</v>
      </c>
      <c r="DT4" s="24"/>
      <c r="DU4" s="24"/>
      <c r="DV4" s="24"/>
      <c r="DW4" s="24"/>
      <c r="DX4" s="2"/>
      <c r="DY4" s="111"/>
      <c r="DZ4" s="23" t="s">
        <v>1018</v>
      </c>
      <c r="EA4" s="2"/>
      <c r="EB4" s="2"/>
      <c r="EC4" s="2"/>
      <c r="ED4" s="2"/>
      <c r="EE4" s="2"/>
      <c r="EF4" s="111"/>
      <c r="EG4" s="23" t="s">
        <v>1018</v>
      </c>
      <c r="EH4" s="2"/>
      <c r="EI4" s="24"/>
      <c r="EJ4" s="24"/>
      <c r="EK4" s="24"/>
      <c r="EL4" s="24"/>
      <c r="EM4" s="111"/>
      <c r="EN4" s="23" t="s">
        <v>1018</v>
      </c>
      <c r="EO4" s="2"/>
      <c r="EP4" s="2"/>
      <c r="EQ4" s="2"/>
      <c r="ER4" s="2"/>
      <c r="ES4" s="2"/>
      <c r="ET4" s="111"/>
      <c r="EU4" s="23" t="s">
        <v>1018</v>
      </c>
      <c r="EV4" s="2"/>
      <c r="EW4" s="2"/>
      <c r="EX4" s="2"/>
      <c r="EY4" s="2"/>
      <c r="EZ4" s="2"/>
      <c r="FA4" s="111"/>
      <c r="FB4" s="22" t="s">
        <v>1018</v>
      </c>
      <c r="FC4" s="2"/>
      <c r="FD4" s="2"/>
      <c r="FE4" s="2"/>
      <c r="FF4" s="2"/>
      <c r="FG4" s="2"/>
      <c r="FH4" s="111"/>
      <c r="FI4" s="23" t="s">
        <v>1018</v>
      </c>
      <c r="FJ4" s="2"/>
      <c r="FK4" s="2"/>
      <c r="FL4" s="2"/>
      <c r="FM4" s="2"/>
      <c r="FN4" s="2"/>
      <c r="FO4" s="111"/>
      <c r="FP4" s="23" t="s">
        <v>1018</v>
      </c>
      <c r="FQ4" s="2"/>
      <c r="FR4" s="2"/>
      <c r="FS4" s="2"/>
      <c r="FT4" s="2"/>
      <c r="FU4" s="2"/>
      <c r="FV4" s="111"/>
      <c r="FW4" s="23" t="s">
        <v>1018</v>
      </c>
      <c r="FX4" s="2"/>
      <c r="FY4" s="2"/>
      <c r="FZ4" s="2"/>
      <c r="GA4" s="2"/>
      <c r="GB4" s="2"/>
      <c r="GC4" s="111"/>
      <c r="GD4" s="23" t="s">
        <v>1018</v>
      </c>
      <c r="GE4" s="2"/>
      <c r="GF4" s="2"/>
      <c r="GG4" s="2"/>
      <c r="GH4" s="2"/>
      <c r="GI4" s="2"/>
      <c r="GJ4" s="111"/>
      <c r="GK4" s="22" t="s">
        <v>1018</v>
      </c>
      <c r="GL4" s="2"/>
      <c r="GM4" s="2"/>
      <c r="GN4" s="2"/>
      <c r="GO4" s="2"/>
      <c r="GP4" s="2"/>
      <c r="GQ4" s="111"/>
      <c r="GR4" s="22" t="s">
        <v>1018</v>
      </c>
      <c r="GS4" s="2"/>
      <c r="GT4" s="2"/>
      <c r="GU4" s="2"/>
      <c r="GV4" s="2"/>
      <c r="GW4" s="2"/>
      <c r="GX4" s="111"/>
      <c r="GY4" s="22" t="s">
        <v>1018</v>
      </c>
      <c r="GZ4" s="2"/>
      <c r="HA4" s="2"/>
      <c r="HB4" s="2"/>
      <c r="HC4" s="2"/>
      <c r="HD4" s="2"/>
      <c r="HE4" s="111"/>
      <c r="HF4" s="22" t="s">
        <v>1018</v>
      </c>
      <c r="HG4" s="2"/>
      <c r="HH4" s="2"/>
      <c r="HI4" s="2"/>
      <c r="HJ4" s="2"/>
      <c r="HK4" s="2"/>
      <c r="HL4" s="111"/>
      <c r="HM4" s="22" t="s">
        <v>1018</v>
      </c>
      <c r="HN4" s="2"/>
      <c r="HO4" s="2"/>
      <c r="HP4" s="2"/>
      <c r="HQ4" s="2"/>
      <c r="HR4" s="2"/>
      <c r="HS4" s="111"/>
      <c r="HT4" s="22" t="s">
        <v>1018</v>
      </c>
      <c r="HU4" s="2"/>
      <c r="HV4" s="2"/>
      <c r="HW4" s="2"/>
      <c r="HX4" s="2"/>
      <c r="HY4" s="2"/>
      <c r="HZ4" s="111"/>
      <c r="IA4" s="22" t="s">
        <v>1018</v>
      </c>
      <c r="IB4" s="2"/>
      <c r="IC4" s="2"/>
      <c r="ID4" s="2"/>
      <c r="IE4" s="2"/>
      <c r="IF4" s="2"/>
      <c r="IG4" s="111"/>
      <c r="IH4" s="22" t="s">
        <v>1018</v>
      </c>
      <c r="II4" s="2"/>
      <c r="IJ4" s="2"/>
      <c r="IK4" s="2"/>
      <c r="IL4" s="2"/>
      <c r="IM4" s="2"/>
      <c r="IN4" s="111"/>
      <c r="IO4" s="22" t="s">
        <v>1018</v>
      </c>
      <c r="IP4" s="2"/>
      <c r="IQ4" s="2"/>
      <c r="IR4" s="2"/>
      <c r="IS4" s="2"/>
      <c r="IT4" s="2"/>
      <c r="IU4" s="111"/>
    </row>
    <row r="5" spans="1:256" ht="31.25" thickTop="1" thickBot="1" x14ac:dyDescent="0.3">
      <c r="A5" s="15" t="s">
        <v>130</v>
      </c>
      <c r="B5" s="15" t="s">
        <v>131</v>
      </c>
      <c r="C5" s="15" t="s">
        <v>132</v>
      </c>
      <c r="D5" s="3" t="s">
        <v>1019</v>
      </c>
      <c r="E5" s="4">
        <v>1</v>
      </c>
      <c r="F5" s="5" t="s">
        <v>1020</v>
      </c>
      <c r="G5" s="6" t="s">
        <v>1021</v>
      </c>
      <c r="H5" s="7">
        <v>4</v>
      </c>
      <c r="I5" s="8" t="s">
        <v>1022</v>
      </c>
      <c r="J5" s="58" t="s">
        <v>1023</v>
      </c>
      <c r="K5" s="3" t="s">
        <v>1019</v>
      </c>
      <c r="L5" s="4">
        <v>1</v>
      </c>
      <c r="M5" s="5" t="s">
        <v>1020</v>
      </c>
      <c r="N5" s="6" t="s">
        <v>1021</v>
      </c>
      <c r="O5" s="7" t="s">
        <v>1024</v>
      </c>
      <c r="P5" s="8" t="s">
        <v>1022</v>
      </c>
      <c r="Q5" s="58" t="s">
        <v>1023</v>
      </c>
      <c r="R5" s="3" t="s">
        <v>1019</v>
      </c>
      <c r="S5" s="4" t="s">
        <v>1025</v>
      </c>
      <c r="T5" s="5" t="s">
        <v>1020</v>
      </c>
      <c r="U5" s="6" t="s">
        <v>1021</v>
      </c>
      <c r="V5" s="7" t="s">
        <v>1024</v>
      </c>
      <c r="W5" s="8" t="s">
        <v>1022</v>
      </c>
      <c r="X5" s="58" t="s">
        <v>1023</v>
      </c>
      <c r="Y5" s="3" t="s">
        <v>1019</v>
      </c>
      <c r="Z5" s="4" t="s">
        <v>1025</v>
      </c>
      <c r="AA5" s="5" t="s">
        <v>1020</v>
      </c>
      <c r="AB5" s="6" t="s">
        <v>1021</v>
      </c>
      <c r="AC5" s="7" t="s">
        <v>1024</v>
      </c>
      <c r="AD5" s="8" t="s">
        <v>1022</v>
      </c>
      <c r="AE5" s="58" t="s">
        <v>1023</v>
      </c>
      <c r="AF5" s="3" t="s">
        <v>1019</v>
      </c>
      <c r="AG5" s="4" t="s">
        <v>1025</v>
      </c>
      <c r="AH5" s="5" t="s">
        <v>1020</v>
      </c>
      <c r="AI5" s="6" t="s">
        <v>1021</v>
      </c>
      <c r="AJ5" s="7" t="s">
        <v>1024</v>
      </c>
      <c r="AK5" s="8" t="s">
        <v>1022</v>
      </c>
      <c r="AL5" s="58" t="s">
        <v>1023</v>
      </c>
      <c r="AM5" s="3" t="s">
        <v>1019</v>
      </c>
      <c r="AN5" s="4" t="s">
        <v>1025</v>
      </c>
      <c r="AO5" s="5" t="s">
        <v>1020</v>
      </c>
      <c r="AP5" s="6" t="s">
        <v>1021</v>
      </c>
      <c r="AQ5" s="7" t="s">
        <v>1024</v>
      </c>
      <c r="AR5" s="8" t="s">
        <v>1022</v>
      </c>
      <c r="AS5" s="58" t="s">
        <v>1023</v>
      </c>
      <c r="AT5" s="3" t="s">
        <v>1019</v>
      </c>
      <c r="AU5" s="4" t="s">
        <v>1025</v>
      </c>
      <c r="AV5" s="5" t="s">
        <v>1020</v>
      </c>
      <c r="AW5" s="6" t="s">
        <v>1021</v>
      </c>
      <c r="AX5" s="7" t="s">
        <v>1024</v>
      </c>
      <c r="AY5" s="8" t="s">
        <v>1022</v>
      </c>
      <c r="AZ5" s="58" t="s">
        <v>1023</v>
      </c>
      <c r="BA5" s="3" t="s">
        <v>1019</v>
      </c>
      <c r="BB5" s="4">
        <v>1</v>
      </c>
      <c r="BC5" s="5" t="s">
        <v>1020</v>
      </c>
      <c r="BD5" s="6" t="s">
        <v>1021</v>
      </c>
      <c r="BE5" s="7" t="s">
        <v>1024</v>
      </c>
      <c r="BF5" s="8" t="s">
        <v>1022</v>
      </c>
      <c r="BG5" s="58" t="s">
        <v>1023</v>
      </c>
      <c r="BH5" s="3" t="s">
        <v>1019</v>
      </c>
      <c r="BI5" s="4" t="s">
        <v>1025</v>
      </c>
      <c r="BJ5" s="5" t="s">
        <v>1020</v>
      </c>
      <c r="BK5" s="6" t="s">
        <v>1021</v>
      </c>
      <c r="BL5" s="7" t="s">
        <v>1024</v>
      </c>
      <c r="BM5" s="8" t="s">
        <v>1022</v>
      </c>
      <c r="BN5" s="58" t="s">
        <v>1023</v>
      </c>
      <c r="BO5" s="3" t="s">
        <v>1019</v>
      </c>
      <c r="BP5" s="4" t="s">
        <v>1025</v>
      </c>
      <c r="BQ5" s="5" t="s">
        <v>1020</v>
      </c>
      <c r="BR5" s="6" t="s">
        <v>1021</v>
      </c>
      <c r="BS5" s="7" t="s">
        <v>1024</v>
      </c>
      <c r="BT5" s="8" t="s">
        <v>1022</v>
      </c>
      <c r="BU5" s="58" t="s">
        <v>1023</v>
      </c>
      <c r="BV5" s="3" t="s">
        <v>1019</v>
      </c>
      <c r="BW5" s="4" t="s">
        <v>1025</v>
      </c>
      <c r="BX5" s="5" t="s">
        <v>1020</v>
      </c>
      <c r="BY5" s="6" t="s">
        <v>1021</v>
      </c>
      <c r="BZ5" s="7" t="s">
        <v>1024</v>
      </c>
      <c r="CA5" s="8" t="s">
        <v>1022</v>
      </c>
      <c r="CB5" s="58" t="s">
        <v>1023</v>
      </c>
      <c r="CC5" s="3" t="s">
        <v>1019</v>
      </c>
      <c r="CD5" s="4" t="s">
        <v>1025</v>
      </c>
      <c r="CE5" s="5" t="s">
        <v>1020</v>
      </c>
      <c r="CF5" s="6" t="s">
        <v>1021</v>
      </c>
      <c r="CG5" s="7" t="s">
        <v>1024</v>
      </c>
      <c r="CH5" s="8" t="s">
        <v>1022</v>
      </c>
      <c r="CI5" s="58" t="s">
        <v>1023</v>
      </c>
      <c r="CJ5" s="3" t="s">
        <v>1019</v>
      </c>
      <c r="CK5" s="4" t="s">
        <v>1025</v>
      </c>
      <c r="CL5" s="5" t="s">
        <v>1020</v>
      </c>
      <c r="CM5" s="6" t="s">
        <v>1021</v>
      </c>
      <c r="CN5" s="7" t="s">
        <v>1024</v>
      </c>
      <c r="CO5" s="8" t="s">
        <v>1022</v>
      </c>
      <c r="CP5" s="58" t="s">
        <v>1023</v>
      </c>
      <c r="CQ5" s="3"/>
      <c r="CR5" s="4">
        <v>1</v>
      </c>
      <c r="CS5" s="5" t="s">
        <v>1020</v>
      </c>
      <c r="CT5" s="6" t="s">
        <v>1021</v>
      </c>
      <c r="CU5" s="7" t="s">
        <v>1024</v>
      </c>
      <c r="CV5" s="8" t="s">
        <v>1022</v>
      </c>
      <c r="CW5" s="58" t="s">
        <v>1023</v>
      </c>
      <c r="CX5" s="3" t="s">
        <v>1019</v>
      </c>
      <c r="CY5" s="4" t="s">
        <v>1025</v>
      </c>
      <c r="CZ5" s="5" t="s">
        <v>1020</v>
      </c>
      <c r="DA5" s="6" t="s">
        <v>1021</v>
      </c>
      <c r="DB5" s="7" t="s">
        <v>1024</v>
      </c>
      <c r="DC5" s="8" t="s">
        <v>1022</v>
      </c>
      <c r="DD5" s="58" t="s">
        <v>1023</v>
      </c>
      <c r="DE5" s="3" t="s">
        <v>1019</v>
      </c>
      <c r="DF5" s="4" t="s">
        <v>1025</v>
      </c>
      <c r="DG5" s="5" t="s">
        <v>1020</v>
      </c>
      <c r="DH5" s="6" t="s">
        <v>1021</v>
      </c>
      <c r="DI5" s="7" t="s">
        <v>1024</v>
      </c>
      <c r="DJ5" s="8" t="s">
        <v>1022</v>
      </c>
      <c r="DK5" s="58" t="s">
        <v>1023</v>
      </c>
      <c r="DL5" s="3" t="s">
        <v>1019</v>
      </c>
      <c r="DM5" s="4" t="s">
        <v>1025</v>
      </c>
      <c r="DN5" s="5" t="s">
        <v>1020</v>
      </c>
      <c r="DO5" s="6" t="s">
        <v>1021</v>
      </c>
      <c r="DP5" s="7" t="s">
        <v>1024</v>
      </c>
      <c r="DQ5" s="8" t="s">
        <v>1022</v>
      </c>
      <c r="DR5" s="58" t="s">
        <v>1023</v>
      </c>
      <c r="DS5" s="3" t="s">
        <v>1019</v>
      </c>
      <c r="DT5" s="4">
        <v>1</v>
      </c>
      <c r="DU5" s="5" t="s">
        <v>1020</v>
      </c>
      <c r="DV5" s="6" t="s">
        <v>1021</v>
      </c>
      <c r="DW5" s="7" t="s">
        <v>1024</v>
      </c>
      <c r="DX5" s="8" t="s">
        <v>1022</v>
      </c>
      <c r="DY5" s="58" t="s">
        <v>1023</v>
      </c>
      <c r="DZ5" s="3" t="s">
        <v>1019</v>
      </c>
      <c r="EA5" s="4" t="s">
        <v>1025</v>
      </c>
      <c r="EB5" s="5" t="s">
        <v>1020</v>
      </c>
      <c r="EC5" s="6" t="s">
        <v>1021</v>
      </c>
      <c r="ED5" s="7" t="s">
        <v>1024</v>
      </c>
      <c r="EE5" s="8" t="s">
        <v>1022</v>
      </c>
      <c r="EF5" s="58" t="s">
        <v>1023</v>
      </c>
      <c r="EG5" s="3" t="s">
        <v>1019</v>
      </c>
      <c r="EH5" s="4" t="s">
        <v>1025</v>
      </c>
      <c r="EI5" s="5" t="s">
        <v>1020</v>
      </c>
      <c r="EJ5" s="6" t="s">
        <v>1021</v>
      </c>
      <c r="EK5" s="7" t="s">
        <v>1024</v>
      </c>
      <c r="EL5" s="8" t="s">
        <v>1022</v>
      </c>
      <c r="EM5" s="58" t="s">
        <v>1023</v>
      </c>
      <c r="EN5" s="3" t="s">
        <v>1019</v>
      </c>
      <c r="EO5" s="4" t="s">
        <v>1025</v>
      </c>
      <c r="EP5" s="5" t="s">
        <v>1020</v>
      </c>
      <c r="EQ5" s="6" t="s">
        <v>1021</v>
      </c>
      <c r="ER5" s="7" t="s">
        <v>1024</v>
      </c>
      <c r="ES5" s="8" t="s">
        <v>1022</v>
      </c>
      <c r="ET5" s="58" t="s">
        <v>1023</v>
      </c>
      <c r="EU5" s="3" t="s">
        <v>1019</v>
      </c>
      <c r="EV5" s="4" t="s">
        <v>1025</v>
      </c>
      <c r="EW5" s="5" t="s">
        <v>1020</v>
      </c>
      <c r="EX5" s="6" t="s">
        <v>1021</v>
      </c>
      <c r="EY5" s="7" t="s">
        <v>1024</v>
      </c>
      <c r="EZ5" s="8" t="s">
        <v>1022</v>
      </c>
      <c r="FA5" s="58" t="s">
        <v>1023</v>
      </c>
      <c r="FB5" s="3" t="s">
        <v>1019</v>
      </c>
      <c r="FC5" s="4" t="s">
        <v>1025</v>
      </c>
      <c r="FD5" s="5" t="s">
        <v>1020</v>
      </c>
      <c r="FE5" s="6" t="s">
        <v>1021</v>
      </c>
      <c r="FF5" s="7" t="s">
        <v>1024</v>
      </c>
      <c r="FG5" s="8" t="s">
        <v>1022</v>
      </c>
      <c r="FH5" s="58" t="s">
        <v>1023</v>
      </c>
      <c r="FI5" s="3" t="s">
        <v>1019</v>
      </c>
      <c r="FJ5" s="4">
        <v>1</v>
      </c>
      <c r="FK5" s="5" t="s">
        <v>1020</v>
      </c>
      <c r="FL5" s="6" t="s">
        <v>1021</v>
      </c>
      <c r="FM5" s="7" t="s">
        <v>1024</v>
      </c>
      <c r="FN5" s="8" t="s">
        <v>1022</v>
      </c>
      <c r="FO5" s="58" t="s">
        <v>1023</v>
      </c>
      <c r="FP5" s="3" t="s">
        <v>1019</v>
      </c>
      <c r="FQ5" s="4" t="s">
        <v>1025</v>
      </c>
      <c r="FR5" s="5" t="s">
        <v>1020</v>
      </c>
      <c r="FS5" s="6" t="s">
        <v>1021</v>
      </c>
      <c r="FT5" s="7" t="s">
        <v>1024</v>
      </c>
      <c r="FU5" s="8" t="s">
        <v>1022</v>
      </c>
      <c r="FV5" s="58" t="s">
        <v>1023</v>
      </c>
      <c r="FW5" s="3" t="s">
        <v>1019</v>
      </c>
      <c r="FX5" s="4" t="s">
        <v>1025</v>
      </c>
      <c r="FY5" s="5" t="s">
        <v>1020</v>
      </c>
      <c r="FZ5" s="6" t="s">
        <v>1021</v>
      </c>
      <c r="GA5" s="7" t="s">
        <v>1024</v>
      </c>
      <c r="GB5" s="8" t="s">
        <v>1022</v>
      </c>
      <c r="GC5" s="58" t="s">
        <v>1023</v>
      </c>
      <c r="GD5" s="3" t="s">
        <v>1019</v>
      </c>
      <c r="GE5" s="4" t="s">
        <v>1025</v>
      </c>
      <c r="GF5" s="5" t="s">
        <v>1020</v>
      </c>
      <c r="GG5" s="6" t="s">
        <v>1021</v>
      </c>
      <c r="GH5" s="7" t="s">
        <v>1024</v>
      </c>
      <c r="GI5" s="8" t="s">
        <v>1022</v>
      </c>
      <c r="GJ5" s="58" t="s">
        <v>1023</v>
      </c>
      <c r="GK5" s="3" t="s">
        <v>1019</v>
      </c>
      <c r="GL5" s="4" t="s">
        <v>1025</v>
      </c>
      <c r="GM5" s="5" t="s">
        <v>1020</v>
      </c>
      <c r="GN5" s="6" t="s">
        <v>1021</v>
      </c>
      <c r="GO5" s="7" t="s">
        <v>1024</v>
      </c>
      <c r="GP5" s="8" t="s">
        <v>1022</v>
      </c>
      <c r="GQ5" s="58" t="s">
        <v>1023</v>
      </c>
      <c r="GR5" s="3" t="s">
        <v>1019</v>
      </c>
      <c r="GS5" s="4" t="s">
        <v>1025</v>
      </c>
      <c r="GT5" s="5" t="s">
        <v>1020</v>
      </c>
      <c r="GU5" s="6" t="s">
        <v>1021</v>
      </c>
      <c r="GV5" s="7" t="s">
        <v>1024</v>
      </c>
      <c r="GW5" s="8" t="s">
        <v>1022</v>
      </c>
      <c r="GX5" s="58" t="s">
        <v>1023</v>
      </c>
      <c r="GY5" s="3" t="s">
        <v>1019</v>
      </c>
      <c r="GZ5" s="4" t="s">
        <v>1025</v>
      </c>
      <c r="HA5" s="5" t="s">
        <v>1020</v>
      </c>
      <c r="HB5" s="6" t="s">
        <v>1021</v>
      </c>
      <c r="HC5" s="7" t="s">
        <v>1024</v>
      </c>
      <c r="HD5" s="8" t="s">
        <v>1022</v>
      </c>
      <c r="HE5" s="58" t="s">
        <v>1023</v>
      </c>
      <c r="HF5" s="3" t="s">
        <v>1019</v>
      </c>
      <c r="HG5" s="4" t="s">
        <v>1025</v>
      </c>
      <c r="HH5" s="5" t="s">
        <v>1020</v>
      </c>
      <c r="HI5" s="6" t="s">
        <v>1021</v>
      </c>
      <c r="HJ5" s="7" t="s">
        <v>1024</v>
      </c>
      <c r="HK5" s="8" t="s">
        <v>1022</v>
      </c>
      <c r="HL5" s="58" t="s">
        <v>1023</v>
      </c>
      <c r="HM5" s="3" t="s">
        <v>1019</v>
      </c>
      <c r="HN5" s="4" t="s">
        <v>1025</v>
      </c>
      <c r="HO5" s="5" t="s">
        <v>1020</v>
      </c>
      <c r="HP5" s="6" t="s">
        <v>1021</v>
      </c>
      <c r="HQ5" s="7" t="s">
        <v>1024</v>
      </c>
      <c r="HR5" s="8" t="s">
        <v>1022</v>
      </c>
      <c r="HS5" s="58" t="s">
        <v>1023</v>
      </c>
      <c r="HT5" s="3" t="s">
        <v>1019</v>
      </c>
      <c r="HU5" s="4" t="s">
        <v>1025</v>
      </c>
      <c r="HV5" s="5" t="s">
        <v>1020</v>
      </c>
      <c r="HW5" s="6" t="s">
        <v>1021</v>
      </c>
      <c r="HX5" s="7" t="s">
        <v>1024</v>
      </c>
      <c r="HY5" s="8" t="s">
        <v>1022</v>
      </c>
      <c r="HZ5" s="58" t="s">
        <v>1023</v>
      </c>
      <c r="IA5" s="3" t="s">
        <v>1019</v>
      </c>
      <c r="IB5" s="4" t="s">
        <v>1025</v>
      </c>
      <c r="IC5" s="5" t="s">
        <v>1020</v>
      </c>
      <c r="ID5" s="6" t="s">
        <v>1021</v>
      </c>
      <c r="IE5" s="7" t="s">
        <v>1024</v>
      </c>
      <c r="IF5" s="8" t="s">
        <v>1022</v>
      </c>
      <c r="IG5" s="58" t="s">
        <v>1023</v>
      </c>
      <c r="IH5" s="3" t="s">
        <v>1019</v>
      </c>
      <c r="II5" s="4" t="s">
        <v>1025</v>
      </c>
      <c r="IJ5" s="5" t="s">
        <v>1020</v>
      </c>
      <c r="IK5" s="6" t="s">
        <v>1021</v>
      </c>
      <c r="IL5" s="7" t="s">
        <v>1024</v>
      </c>
      <c r="IM5" s="8" t="s">
        <v>1022</v>
      </c>
      <c r="IN5" s="58" t="s">
        <v>1023</v>
      </c>
      <c r="IO5" s="3" t="s">
        <v>1019</v>
      </c>
      <c r="IP5" s="4" t="s">
        <v>1025</v>
      </c>
      <c r="IQ5" s="5" t="s">
        <v>1020</v>
      </c>
      <c r="IR5" s="6" t="s">
        <v>1021</v>
      </c>
      <c r="IS5" s="7" t="s">
        <v>1024</v>
      </c>
      <c r="IT5" s="8" t="s">
        <v>1022</v>
      </c>
      <c r="IU5" s="58" t="s">
        <v>1023</v>
      </c>
    </row>
    <row r="6" spans="1:256" ht="16.3" thickTop="1" thickBot="1" x14ac:dyDescent="0.35">
      <c r="A6" s="16" t="s">
        <v>140</v>
      </c>
      <c r="B6" s="16" t="s">
        <v>140</v>
      </c>
      <c r="C6" s="16" t="s">
        <v>141</v>
      </c>
      <c r="D6" s="11"/>
      <c r="E6" s="9">
        <f>VLOOKUP($C6, Table3[#All], 2, 0)</f>
        <v>0.73230000000000006</v>
      </c>
      <c r="F6" s="9"/>
      <c r="G6" s="9">
        <f>VLOOKUP($C6, Table3[#All], 3, 0)</f>
        <v>0.17679999999999998</v>
      </c>
      <c r="H6" s="9">
        <f>VLOOKUP($C6, Table3[#All], 4, 0)</f>
        <v>8.5900000000000004E-2</v>
      </c>
      <c r="I6" s="9">
        <f>VLOOKUP($C6, Table3[#All], 5, 0)</f>
        <v>5.1000000000000004E-3</v>
      </c>
      <c r="J6" s="10">
        <f>IF(I6&gt;=25%, 5, IF(SUM(H6:I6)&gt;=25%, 4, IF(SUM(G6:I6)&gt;=25%, 3, IF(SUM(F6:I6)&gt;=25%, 2, IF(SUM(E6:I6)&gt;=25%, 1, "N/A")))))</f>
        <v>3</v>
      </c>
      <c r="K6" s="11"/>
      <c r="L6" s="9">
        <f>VLOOKUP($C6, Table3[#All], 6, 0)</f>
        <v>0</v>
      </c>
      <c r="M6" s="9"/>
      <c r="N6" s="9">
        <f>VLOOKUP($C6, Table3[#All], 7, 0)</f>
        <v>1</v>
      </c>
      <c r="O6" s="9">
        <f>VLOOKUP($C6, Table3[#All], 8, 0)</f>
        <v>0</v>
      </c>
      <c r="P6" s="9">
        <f>VLOOKUP($C6, Table3[#All], 9, 0)</f>
        <v>0</v>
      </c>
      <c r="Q6" s="10">
        <f>IF(P6&gt;=25%, 5, IF(SUM(O6:P6)&gt;=25%, 4, IF(SUM(N6:P6)&gt;=25%, 3, IF(SUM(M6:P6)&gt;=25%, 2, IF(SUM(L6:P6)&gt;=25%, 1, "N/A")))))</f>
        <v>3</v>
      </c>
      <c r="R6" s="11"/>
      <c r="S6" s="9">
        <f>VLOOKUP($C6, Table3[#All], 10, 0)</f>
        <v>5.1000000000000004E-3</v>
      </c>
      <c r="T6" s="9">
        <f>VLOOKUP($C6, Table3[#All], 11, 0)</f>
        <v>0.33329999999999999</v>
      </c>
      <c r="U6" s="9">
        <f>VLOOKUP($C6, Table3[#All], 12, 0)</f>
        <v>0.46970000000000001</v>
      </c>
      <c r="V6" s="9">
        <f>VLOOKUP($C6, Table3[#All], 13, 0)</f>
        <v>0.19190000000000002</v>
      </c>
      <c r="W6" s="9">
        <f>VLOOKUP($C6, Table3[#All], 14, 0)</f>
        <v>0</v>
      </c>
      <c r="X6" s="10">
        <f>IF(W6&gt;=25%, 5, IF(SUM(V6:W6)&gt;=25%, 4, IF(SUM(U6:W6)&gt;=25%, 3, IF(SUM(T6:W6)&gt;=25%, 2, IF(SUM(S6:W6)&gt;=25%, 1, "N/A")))))</f>
        <v>3</v>
      </c>
      <c r="Y6" s="11"/>
      <c r="Z6" s="9">
        <f>VLOOKUP($C6, Table3[#All], 15, 0)</f>
        <v>1.01E-2</v>
      </c>
      <c r="AA6" s="9">
        <f>VLOOKUP($C6, Table3[#All], 16, 0)</f>
        <v>0.2828</v>
      </c>
      <c r="AB6" s="9">
        <f>VLOOKUP($C6, Table3[#All], 17, 0)</f>
        <v>0.47979999999999995</v>
      </c>
      <c r="AC6" s="9">
        <f>VLOOKUP($C6, Table3[#All], 18, 0)</f>
        <v>0.22219999999999998</v>
      </c>
      <c r="AD6" s="9">
        <f>VLOOKUP($C6, Table3[#All], 19, 0)</f>
        <v>5.1000000000000004E-3</v>
      </c>
      <c r="AE6" s="10">
        <f t="shared" ref="AE6:AE69" si="121">IF(AD6&gt;=25%, 5, IF(SUM(AC6:AD6)&gt;=25%, 4, IF(SUM(AB6:AD6)&gt;=25%, 3, IF(SUM(AA6:AD6)&gt;=25%, 2, IF(SUM(Z6:AD6)&gt;=25%, 1, "N/A")))))</f>
        <v>3</v>
      </c>
      <c r="AF6" s="11"/>
      <c r="AG6" s="9">
        <f>VLOOKUP($C6, Table3[#All], 20, 0)</f>
        <v>0.1168</v>
      </c>
      <c r="AH6" s="9">
        <f>VLOOKUP($C6, Table3[#All], 21, 0)</f>
        <v>0.40100000000000002</v>
      </c>
      <c r="AI6" s="9">
        <f>VLOOKUP($C6, Table3[#All], 22, 0)</f>
        <v>0.48219999999999996</v>
      </c>
      <c r="AJ6" s="9"/>
      <c r="AK6" s="9"/>
      <c r="AL6" s="10">
        <f t="shared" ref="AL6:AL69" si="122">IF(AK6&gt;=25%, 5, IF(SUM(AJ6:AK6)&gt;=25%, 4, IF(SUM(AI6:AK6)&gt;=25%, 3, IF(SUM(AH6:AK6)&gt;=25%, 2, IF(SUM(AG6:AK6)&gt;=25%, 1, "N/A")))))</f>
        <v>3</v>
      </c>
      <c r="AM6" s="11"/>
      <c r="AN6" s="9">
        <f>VLOOKUP($C6, Table3[#All], 23, 0)</f>
        <v>1</v>
      </c>
      <c r="AO6" s="9">
        <f>VLOOKUP($C6, Table3[#All], 24, 0)</f>
        <v>0</v>
      </c>
      <c r="AP6" s="9">
        <f>VLOOKUP($C6, Table3[#All], 25, 0)</f>
        <v>0</v>
      </c>
      <c r="AQ6" s="9">
        <f>VLOOKUP($C6, Table3[#All], 26, 0)</f>
        <v>0</v>
      </c>
      <c r="AR6" s="9"/>
      <c r="AS6" s="12">
        <f t="shared" ref="AS6:AS69" si="123">IF(AR6&gt;=25%, 5, IF(SUM(AQ6:AR6)&gt;=25%, 4, IF(SUM(AP6:AR6)&gt;=25%, 3, IF(SUM(AO6:AR6)&gt;=25%, 2, IF(SUM(AN6:AR6)&gt;=25%, 1, "N/A")))))</f>
        <v>1</v>
      </c>
      <c r="AT6" s="11"/>
      <c r="AU6" s="9">
        <f>VLOOKUP($C6, Table3[#All], 27, 0)</f>
        <v>0.9798</v>
      </c>
      <c r="AV6" s="9">
        <f>VLOOKUP($C6, Table3[#All], 28, 0)</f>
        <v>2.0199999999999999E-2</v>
      </c>
      <c r="AW6" s="9">
        <f>VLOOKUP($C6, Table3[#All], 29, 0)</f>
        <v>0</v>
      </c>
      <c r="AX6" s="9"/>
      <c r="AY6" s="9"/>
      <c r="AZ6" s="10">
        <f>IF(AY6&gt;=25%, 5, IF(SUM(AX6:AY6)&gt;=25%, 4, IF(SUM(AW6:AY6)&gt;=25%, 3, IF(SUM(AV6:AY6)&gt;=25%, 2, IF(SUM(AU6:AY6)&gt;=25%, 1, "N/A")))))</f>
        <v>1</v>
      </c>
      <c r="BA6" s="11"/>
      <c r="BB6" s="9">
        <f>VLOOKUP($C6, Table3[#All], 30, 0)</f>
        <v>0.65150000000000008</v>
      </c>
      <c r="BC6" s="9">
        <f>VLOOKUP($C6, Table3[#All], 31, 0)</f>
        <v>0.32319999999999999</v>
      </c>
      <c r="BD6" s="9">
        <f>VLOOKUP($C6, Table3[#All], 32, 0)</f>
        <v>2.0199999999999999E-2</v>
      </c>
      <c r="BE6" s="9">
        <f>VLOOKUP($C6, Table3[#All], 33, 0)</f>
        <v>5.1000000000000004E-3</v>
      </c>
      <c r="BF6" s="9"/>
      <c r="BG6" s="10">
        <f>IF(BF6&gt;=25%, 5, IF(SUM(BE6:BF6)&gt;=25%, 4, IF(SUM(BD6:BF6)&gt;=25%, 3, IF(SUM(BC6:BF6)&gt;=25%, 2, IF(SUM(BB6:BF6)&gt;=25%, 1, "N/A")))))</f>
        <v>2</v>
      </c>
      <c r="BH6" s="81"/>
      <c r="BI6" s="9">
        <f>VLOOKUP($C6, Table3[#All], 34, 0)</f>
        <v>0</v>
      </c>
      <c r="BJ6" s="9">
        <f>VLOOKUP($C6, Table3[#All], 35, 0)</f>
        <v>0</v>
      </c>
      <c r="BK6" s="9">
        <f>VLOOKUP($C6, Table3[#All], 36, 0)</f>
        <v>0</v>
      </c>
      <c r="BL6" s="9">
        <f>VLOOKUP($C6, Table3[#All], 37, 0)</f>
        <v>0</v>
      </c>
      <c r="BM6" s="9">
        <f>VLOOKUP($C6, Table3[#All], 38, 0)</f>
        <v>0</v>
      </c>
      <c r="BN6" s="10" t="str">
        <f>IF(BM6&gt;=25%, 5, IF(SUM(BL6:BM6)&gt;=25%, 4, IF(SUM(BK6:BM6)&gt;=25%, 3, IF(SUM(BJ6:BM6)&gt;=25%, 2, IF(SUM(BI6:BM6)&gt;=25%, 1, "N/A")))))</f>
        <v>N/A</v>
      </c>
      <c r="BO6" s="11"/>
      <c r="BP6" s="9">
        <f>VLOOKUP($C6, Table3[#All], 39, 0)</f>
        <v>0.80810000000000004</v>
      </c>
      <c r="BQ6" s="9">
        <f>VLOOKUP($C6, Table3[#All], 40, 0)</f>
        <v>0.13639999999999999</v>
      </c>
      <c r="BR6" s="9">
        <f>VLOOKUP($C6, Table3[#All], 41, 0)</f>
        <v>4.5499999999999999E-2</v>
      </c>
      <c r="BS6" s="9">
        <f>VLOOKUP($C6, Table3[#All], 42, 0)</f>
        <v>1.01E-2</v>
      </c>
      <c r="BT6" s="9"/>
      <c r="BU6" s="10">
        <f t="shared" ref="BU6:BU69" si="124">IF(BT6&gt;=25%, 5, IF(SUM(BS6:BT6)&gt;=25%, 4, IF(SUM(BR6:BT6)&gt;=25%, 3, IF(SUM(BQ6:BT6)&gt;=25%, 2, IF(SUM(BP6:BT6)&gt;=25%, 1, "N/A")))))</f>
        <v>1</v>
      </c>
      <c r="BV6" s="11"/>
      <c r="BW6" s="9">
        <f>VLOOKUP($C6, Table3[#All], 43, 0)</f>
        <v>0.71209999999999996</v>
      </c>
      <c r="BX6" s="9">
        <f>VLOOKUP($C6, Table3[#All], 44, 0)</f>
        <v>0.28789999999999999</v>
      </c>
      <c r="BY6" s="9">
        <f>VLOOKUP($C6, Table3[#All], 45, 0)</f>
        <v>0</v>
      </c>
      <c r="BZ6" s="9"/>
      <c r="CA6" s="9"/>
      <c r="CB6" s="10">
        <f t="shared" ref="CB6:CB69" si="125">IF(CA6&gt;=25%, 5, IF(SUM(BZ6:CA6)&gt;=25%, 4, IF(SUM(BY6:CA6)&gt;=25%, 3, IF(SUM(BX6:CA6)&gt;=25%, 2, IF(SUM(BW6:CA6)&gt;=25%, 1, "N/A")))))</f>
        <v>2</v>
      </c>
      <c r="CC6" s="81"/>
      <c r="CD6" s="9">
        <f>VLOOKUP($C6, Table3[#All], 46, 0)</f>
        <v>0.9595999999999999</v>
      </c>
      <c r="CE6" s="9">
        <f>VLOOKUP($C6, Table3[#All], 47, 0)</f>
        <v>0</v>
      </c>
      <c r="CF6" s="9">
        <f>VLOOKUP($C6, Table3[#All], 48, 0)</f>
        <v>5.1000000000000004E-3</v>
      </c>
      <c r="CG6" s="9">
        <f>VLOOKUP($C6, Table3[#All], 49, 0)</f>
        <v>0</v>
      </c>
      <c r="CH6" s="9">
        <f>VLOOKUP($C6, Table3[#All], 50, 0)</f>
        <v>3.5400000000000001E-2</v>
      </c>
      <c r="CI6" s="12">
        <f t="shared" ref="CI6:CI69" si="126">IF(CH6&gt;=25%, 5, IF(SUM(CG6:CH6)&gt;=25%, 4, IF(SUM(CF6:CH6)&gt;=25%, 3, IF(SUM(CE6:CH6)&gt;=25%, 2, IF(SUM(CD6:CH6)&gt;=25%, 1, "N/A")))))</f>
        <v>1</v>
      </c>
      <c r="CJ6" s="13"/>
      <c r="CK6" s="9">
        <f>VLOOKUP($C6, Table3[#All], 51, 0)</f>
        <v>0.88379999999999992</v>
      </c>
      <c r="CL6" s="9">
        <f>VLOOKUP($C6, Table3[#All], 52, 0)</f>
        <v>8.5900000000000004E-2</v>
      </c>
      <c r="CM6" s="9">
        <f>VLOOKUP($C6, Table3[#All], 53, 0)</f>
        <v>1.01E-2</v>
      </c>
      <c r="CN6" s="9">
        <f>VLOOKUP($C6, Table3[#All], 54, 0)</f>
        <v>2.0199999999999999E-2</v>
      </c>
      <c r="CO6" s="9"/>
      <c r="CP6" s="10">
        <f t="shared" ref="CP6:CP69" si="127">IF(CO6&gt;=25%, 5, IF(SUM(CN6:CO6)&gt;=25%, 4, IF(SUM(CM6:CO6)&gt;=25%, 3, IF(SUM(CL6:CO6)&gt;=25%, 2, IF(SUM(CK6:CO6)&gt;=25%, 1, "N/A")))))</f>
        <v>1</v>
      </c>
      <c r="CQ6" s="11"/>
      <c r="CR6" s="9">
        <f>VLOOKUP($C6, Table3[#All], 55, 0)</f>
        <v>0.2828</v>
      </c>
      <c r="CS6" s="9">
        <f>VLOOKUP($C6, Table3[#All], 56, 0)</f>
        <v>0.31819999999999998</v>
      </c>
      <c r="CT6" s="9">
        <f>VLOOKUP($C6, Table3[#All], 57, 0)</f>
        <v>0.20710000000000001</v>
      </c>
      <c r="CU6" s="9">
        <f>VLOOKUP($C6, Table3[#All], 58, 0)</f>
        <v>9.6000000000000002E-2</v>
      </c>
      <c r="CV6" s="9">
        <f>VLOOKUP($C6, Table3[#All], 59, 0)</f>
        <v>9.6000000000000002E-2</v>
      </c>
      <c r="CW6" s="10">
        <f t="shared" ref="CW6:CW69" si="128">IF(CV6&gt;=25%, 5, IF(SUM(CU6:CV6)&gt;=25%, 4, IF(SUM(CT6:CV6)&gt;=25%, 3, IF(SUM(CS6:CV6)&gt;=25%, 2, IF(SUM(CR6:CV6)&gt;=25%, 1, "N/A")))))</f>
        <v>3</v>
      </c>
      <c r="CX6" s="81"/>
      <c r="CY6" s="9">
        <f>VLOOKUP($C6, Table3[#All], 60, 0)</f>
        <v>0.17679999999999998</v>
      </c>
      <c r="CZ6" s="9">
        <f>VLOOKUP($C6, Table3[#All], 61, 0)</f>
        <v>0.70709999999999995</v>
      </c>
      <c r="DA6" s="9">
        <f>VLOOKUP($C6, Table3[#All], 62, 0)</f>
        <v>0.11109999999999999</v>
      </c>
      <c r="DB6" s="9">
        <f>VLOOKUP($C6, Table3[#All], 63, 0)</f>
        <v>5.1000000000000004E-3</v>
      </c>
      <c r="DC6" s="9">
        <f>VLOOKUP($C6, Table3[#All], 64, 0)</f>
        <v>0</v>
      </c>
      <c r="DD6" s="10">
        <f t="shared" ref="DD6:DD69" si="129">IF(DC6&gt;=25%, 5, IF(SUM(DB6:DC6)&gt;=25%, 4, IF(SUM(DA6:DC6)&gt;=25%, 3, IF(SUM(CZ6:DC6)&gt;=25%, 2, IF(SUM(CY6:DC6)&gt;=25%, 1, "N/A")))))</f>
        <v>2</v>
      </c>
      <c r="DE6" s="11"/>
      <c r="DF6" s="9">
        <f>VLOOKUP($C6, Table3[#All], 65, 0)</f>
        <v>0.95450000000000002</v>
      </c>
      <c r="DG6" s="9"/>
      <c r="DH6" s="9">
        <f>VLOOKUP($C6, Table3[#All], 66, 0)</f>
        <v>4.5499999999999999E-2</v>
      </c>
      <c r="DI6" s="9"/>
      <c r="DJ6" s="9">
        <f>VLOOKUP($C6, Table3[#All], 67, 0)</f>
        <v>0</v>
      </c>
      <c r="DK6" s="10">
        <f t="shared" ref="DK6:DK69" si="130">IF(DJ6&gt;=25%, 5, IF(SUM(DI6:DJ6)&gt;=25%, 4, IF(SUM(DH6:DJ6)&gt;=25%, 3, IF(SUM(DG6:DJ6)&gt;=25%, 2, IF(SUM(DF6:DJ6)&gt;=25%, 1, "N/A")))))</f>
        <v>1</v>
      </c>
      <c r="DL6" s="11"/>
      <c r="DM6" s="9">
        <f>VLOOKUP($C6, Table3[#All], 68, 0)</f>
        <v>0.86870000000000003</v>
      </c>
      <c r="DN6" s="9"/>
      <c r="DO6" s="9">
        <f>VLOOKUP($C6, Table3[#All], 69, 0)</f>
        <v>7.0699999999999999E-2</v>
      </c>
      <c r="DP6" s="9">
        <f>VLOOKUP($C6, Table3[#All], 70, 0)</f>
        <v>6.0599999999999994E-2</v>
      </c>
      <c r="DQ6" s="9"/>
      <c r="DR6" s="10">
        <f t="shared" ref="DR6:DR69" si="131">IF(DQ6&gt;=25%, 5, IF(SUM(DP6:DQ6)&gt;=25%, 4, IF(SUM(DO6:DQ6)&gt;=25%, 3, IF(SUM(DN6:DQ6)&gt;=25%, 2, IF(SUM(DM6:DQ6)&gt;=25%, 1, "N/A")))))</f>
        <v>1</v>
      </c>
      <c r="DS6" s="11"/>
      <c r="DT6" s="9">
        <f>VLOOKUP($C6, Table3[#All], 71, 0)</f>
        <v>0.70200000000000007</v>
      </c>
      <c r="DU6" s="9">
        <f>VLOOKUP($C6, Table3[#All], 72, 0)</f>
        <v>0.1515</v>
      </c>
      <c r="DV6" s="9">
        <f>VLOOKUP($C6, Table3[#All], 73, 0)</f>
        <v>9.0899999999999995E-2</v>
      </c>
      <c r="DW6" s="9">
        <f>VLOOKUP($C6, Table3[#All], 74, 0)</f>
        <v>4.0399999999999998E-2</v>
      </c>
      <c r="DX6" s="9">
        <f>VLOOKUP($C6, Table3[#All], 75, 0)</f>
        <v>1.52E-2</v>
      </c>
      <c r="DY6" s="10">
        <f t="shared" ref="DY6:DY37" si="132">IF(DX6&gt;=25%, 5, IF(SUM(DW6:DX6)&gt;=25%, 4, IF(SUM(DV6:DX6)&gt;=25%, 3, IF(SUM(DU6:DX6)&gt;=25%, 2, IF(SUM(DT6:DX6)&gt;=25%, 1, "N/A")))))</f>
        <v>2</v>
      </c>
      <c r="DZ6" s="11"/>
      <c r="EA6" s="9">
        <f>VLOOKUP($C6, Table3[#All], 76, 0)</f>
        <v>1</v>
      </c>
      <c r="EB6" s="9">
        <f>VLOOKUP($C6, Table3[#All], 77, 0)</f>
        <v>0</v>
      </c>
      <c r="EC6" s="9">
        <f>VLOOKUP($C6, Table3[#All], 78, 0)</f>
        <v>0</v>
      </c>
      <c r="ED6" s="9">
        <f>VLOOKUP($C6, Table3[#All], 79, 0)</f>
        <v>0</v>
      </c>
      <c r="EE6" s="9">
        <f>VLOOKUP($C6, Table3[#All], 80, 0)</f>
        <v>0</v>
      </c>
      <c r="EF6" s="10">
        <f t="shared" ref="EF6:EF69" si="133">IF(EE6&gt;=25%, 5, IF(SUM(ED6:EE6)&gt;=25%, 4, IF(SUM(EC6:EE6)&gt;=25%, 3, IF(SUM(EB6:EE6)&gt;=25%, 2, IF(SUM(EA6:EE6)&gt;=25%, 1, "N/A")))))</f>
        <v>1</v>
      </c>
      <c r="EG6" s="9"/>
      <c r="EH6" s="9">
        <f>VLOOKUP($C6, Table3[#All], 81, 0)</f>
        <v>1</v>
      </c>
      <c r="EI6" s="9">
        <f>VLOOKUP($C6, Table3[#All], 82, 0)</f>
        <v>0</v>
      </c>
      <c r="EJ6" s="9">
        <f>VLOOKUP($C6, Table3[#All], 83, 0)</f>
        <v>0</v>
      </c>
      <c r="EK6" s="9">
        <f>VLOOKUP($C6, Table3[#All], 84, 0)</f>
        <v>0</v>
      </c>
      <c r="EL6" s="9">
        <f>VLOOKUP($C6, Table3[#All], 85, 0)</f>
        <v>0</v>
      </c>
      <c r="EM6" s="10">
        <f t="shared" ref="EM6:EM69" si="134">IF(EL6&gt;=25%, 5, IF(SUM(EK6:EL6)&gt;=25%, 4, IF(SUM(EJ6:EL6)&gt;=25%, 3, IF(SUM(EI6:EL6)&gt;=25%, 2, IF(SUM(EH6:EL6)&gt;=25%, 1, "N/A")))))</f>
        <v>1</v>
      </c>
      <c r="EN6" s="11"/>
      <c r="EO6" s="9">
        <f>VLOOKUP($C6, Table3[#All], 86, 0)</f>
        <v>0.9948999999999999</v>
      </c>
      <c r="EP6" s="9"/>
      <c r="EQ6" s="9">
        <f>VLOOKUP($C6, Table3[#All], 87, 0)</f>
        <v>5.1000000000000004E-3</v>
      </c>
      <c r="ER6" s="9"/>
      <c r="ES6" s="9"/>
      <c r="ET6" s="10">
        <f t="shared" ref="ET6:ET69" si="135">IF(ES6&gt;=25%, 5, IF(SUM(ER6:ES6)&gt;=25%, 4, IF(SUM(EQ6:ES6)&gt;=25%, 3, IF(SUM(EP6:ES6)&gt;=25%, 2, IF(SUM(EO6:ES6)&gt;=25%, 1, "N/A")))))</f>
        <v>1</v>
      </c>
      <c r="EU6" s="11"/>
      <c r="EV6" s="9">
        <f>VLOOKUP($C6, Table3[#All], 88, 0)</f>
        <v>1</v>
      </c>
      <c r="EW6" s="9">
        <f>VLOOKUP($C6, Table3[#All], 89, 0)</f>
        <v>0</v>
      </c>
      <c r="EX6" s="9">
        <f>VLOOKUP($C6, Table3[#All], 90, 0)</f>
        <v>0</v>
      </c>
      <c r="EY6" s="9">
        <f>VLOOKUP($C6, Table3[#All], 91, 0)</f>
        <v>0</v>
      </c>
      <c r="EZ6" s="9">
        <f>VLOOKUP($C6, Table3[#All], 92, 0)</f>
        <v>0</v>
      </c>
      <c r="FA6" s="12">
        <f t="shared" ref="FA6:FA69" si="136">IF(EZ6&gt;=25%, 5, IF(SUM(EY6:EZ6)&gt;=25%, 4, IF(SUM(EX6:EZ6)&gt;=25%, 3, IF(SUM(EW6:EZ6)&gt;=25%, 2, IF(SUM(EV6:EZ6)&gt;=25%, 1, "N/A")))))</f>
        <v>1</v>
      </c>
      <c r="FB6" s="11"/>
      <c r="FC6" s="9">
        <f>VLOOKUP($C6, Table3[#All], 93, 0)</f>
        <v>1.01E-2</v>
      </c>
      <c r="FD6" s="9">
        <f>VLOOKUP($C6, Table3[#All], 94, 0)</f>
        <v>0.83840000000000003</v>
      </c>
      <c r="FE6" s="9">
        <f>VLOOKUP($C6, Table3[#All], 95, 0)</f>
        <v>0.14649999999999999</v>
      </c>
      <c r="FF6" s="9">
        <f>VLOOKUP($C6, Table3[#All], 96, 0)</f>
        <v>5.1000000000000004E-3</v>
      </c>
      <c r="FG6" s="9"/>
      <c r="FH6" s="10">
        <f t="shared" ref="FH6:FH69" si="137">IF(FG6&gt;=25%, 5, IF(SUM(FF6:FG6)&gt;=25%, 4, IF(SUM(FE6:FG6)&gt;=25%, 3, IF(SUM(FD6:FG6)&gt;=25%, 2, IF(SUM(FC6:FG6)&gt;=25%, 1, "N/A")))))</f>
        <v>2</v>
      </c>
      <c r="FI6" s="11"/>
      <c r="FJ6" s="9">
        <f>VLOOKUP($C6, Table3[#All], 97, 0)</f>
        <v>0</v>
      </c>
      <c r="FK6" s="9">
        <f>VLOOKUP($C6, Table3[#All], 98, 0)</f>
        <v>0</v>
      </c>
      <c r="FL6" s="9">
        <f>VLOOKUP($C6, Table3[#All], 99, 0)</f>
        <v>0</v>
      </c>
      <c r="FM6" s="9">
        <f>VLOOKUP($C6, Table3[#All], 100, 0)</f>
        <v>1</v>
      </c>
      <c r="FN6" s="9">
        <f>VLOOKUP($C6, Table3[#All], 101, 0)</f>
        <v>0</v>
      </c>
      <c r="FO6" s="10">
        <f>IF(FN6&gt;=25%, 5, IF(SUM(FM6:FN6)&gt;=25%, 4, IF(SUM(FL6:FN6)&gt;=25%, 3, IF(SUM(FK6:FN6)&gt;=25%, 2, IF(SUM(FJ6:FN6)&gt;=25%, 1, "N/A")))))</f>
        <v>4</v>
      </c>
      <c r="FP6" s="11"/>
      <c r="FQ6" s="9">
        <f>VLOOKUP($C6, Table3[#All], 102, 0)</f>
        <v>0.68019999999999992</v>
      </c>
      <c r="FR6" s="9">
        <f>VLOOKUP($C6, Table3[#All], 103, 0)</f>
        <v>0.2944</v>
      </c>
      <c r="FS6" s="9">
        <f>VLOOKUP($C6, Table3[#All], 104, 0)</f>
        <v>2.0299999999999999E-2</v>
      </c>
      <c r="FT6" s="9">
        <f>VLOOKUP($C6, Table3[#All], 105, 0)</f>
        <v>5.1000000000000004E-3</v>
      </c>
      <c r="FU6" s="9">
        <v>0</v>
      </c>
      <c r="FV6" s="10">
        <f t="shared" ref="FV6:FV69" si="138">IF(FU6&gt;=25%, 5, IF(SUM(FT6:FU6)&gt;=25%, 4, IF(SUM(FS6:FU6)&gt;=25%, 3, IF(SUM(FR6:FU6)&gt;=25%, 2, IF(SUM(FQ6:FU6)&gt;=25%, 1, "N/A")))))</f>
        <v>2</v>
      </c>
      <c r="FW6" s="11"/>
      <c r="FX6" s="9">
        <f>VLOOKUP($C6, Table3[#All], 106, 0)</f>
        <v>0.98480000000000001</v>
      </c>
      <c r="FY6" s="9"/>
      <c r="FZ6" s="9">
        <f>VLOOKUP($C6, Table3[#All], 107, 0)</f>
        <v>5.1000000000000004E-3</v>
      </c>
      <c r="GA6" s="9">
        <f>VLOOKUP($C6, Table3[#All], 108, 0)</f>
        <v>1.0200000000000001E-2</v>
      </c>
      <c r="GB6" s="9"/>
      <c r="GC6" s="10">
        <f>IF(GB6&gt;=25%, 5, IF(SUM(GA6:GB6)&gt;=25%, 4, IF(SUM(FZ6:GB6)&gt;=25%, 3, IF(SUM(FY6:GB6)&gt;=25%, 2, IF(SUM(FX6:GB6)&gt;=25%, 1, "N/A")))))</f>
        <v>1</v>
      </c>
      <c r="GD6" s="81"/>
      <c r="GE6" s="9">
        <f>VLOOKUP($C6, Table3[#All], 109, 0)</f>
        <v>0.96430000000000005</v>
      </c>
      <c r="GF6" s="9">
        <f>VLOOKUP($C6, Table3[#All], 110, 0)</f>
        <v>5.1000000000000004E-3</v>
      </c>
      <c r="GG6" s="9">
        <f>VLOOKUP($C6, Table3[#All], 111, 0)</f>
        <v>2.0400000000000001E-2</v>
      </c>
      <c r="GH6" s="9"/>
      <c r="GI6" s="9">
        <f>VLOOKUP($C6, Table3[#All], 112, 0)</f>
        <v>1.0200000000000001E-2</v>
      </c>
      <c r="GJ6" s="12">
        <f t="shared" ref="GJ6:GJ69" si="139">IF(GI6&gt;=25%, 5, IF(SUM(GH6:GI6)&gt;=25%, 4, IF(SUM(GG6:GI6)&gt;=25%, 3, IF(SUM(GF6:GI6)&gt;=25%, 2, IF(SUM(GE6:GI6)&gt;=25%, 1, "N/A")))))</f>
        <v>1</v>
      </c>
      <c r="GK6" s="11"/>
      <c r="GL6" s="9">
        <f>VLOOKUP($C6, Table3[#All], 113, 0)</f>
        <v>5.5599999999999997E-2</v>
      </c>
      <c r="GM6" s="9">
        <f>VLOOKUP($C6, Table3[#All], 114, 0)</f>
        <v>0.10099999999999999</v>
      </c>
      <c r="GN6" s="9">
        <f>VLOOKUP($C6, Table3[#All], 115, 0)</f>
        <v>0.83329999999999993</v>
      </c>
      <c r="GO6" s="9">
        <f>VLOOKUP($C6, Table3[#All], 116, 0)</f>
        <v>1.01E-2</v>
      </c>
      <c r="GP6" s="9"/>
      <c r="GQ6" s="10">
        <f t="shared" ref="GQ6:GQ69" si="140">IF(GP6&gt;=25%, 5, IF(SUM(GO6:GP6)&gt;=25%, 4, IF(SUM(GN6:GP6)&gt;=25%, 3, IF(SUM(GM6:GP6)&gt;=25%, 2, IF(SUM(GL6:GP6)&gt;=25%, 1, "N/A")))))</f>
        <v>3</v>
      </c>
      <c r="GR6" s="11"/>
      <c r="GS6" s="9">
        <f>VLOOKUP($C6, Table2[#All], 3, 0)</f>
        <v>0</v>
      </c>
      <c r="GT6" s="9">
        <f>VLOOKUP($C6, Table2[#All], 4, 0)</f>
        <v>0</v>
      </c>
      <c r="GU6" s="9">
        <f>VLOOKUP($C6, Table2[#All], 5, 0)</f>
        <v>1</v>
      </c>
      <c r="GV6" s="9">
        <f>VLOOKUP($C6, Table2[#All], 6, 0)</f>
        <v>0</v>
      </c>
      <c r="GW6" s="9">
        <f>VLOOKUP($C6, Table2[#All], 7, 0)</f>
        <v>0</v>
      </c>
      <c r="GX6" s="10">
        <f t="shared" ref="GX6:GX69" si="141">IF(GW6&gt;=25%, 5, IF(SUM(GV6:GW6)&gt;=25%, 4, IF(SUM(GU6:GW6)&gt;=25%, 3, IF(SUM(GT6:GW6)&gt;=25%, 2, IF(SUM(GS6:GW6)&gt;=25%, 1, "N/A")))))</f>
        <v>3</v>
      </c>
      <c r="GY6" s="11"/>
      <c r="GZ6" s="9">
        <v>0</v>
      </c>
      <c r="HA6" s="9">
        <v>0</v>
      </c>
      <c r="HB6" s="9">
        <v>1</v>
      </c>
      <c r="HC6" s="9">
        <v>0</v>
      </c>
      <c r="HD6" s="9"/>
      <c r="HE6" s="10">
        <f t="shared" ref="HE6:HE69" si="142">IF(HD6&gt;=25%, 5, IF(SUM(HC6:HD6)&gt;=25%, 4, IF(SUM(HB6:HD6)&gt;=25%, 3, IF(SUM(HA6:HD6)&gt;=25%, 2, IF(SUM(GZ6:HD6)&gt;=25%, 1, "N/A")))))</f>
        <v>3</v>
      </c>
      <c r="HF6" s="11"/>
      <c r="HG6" s="9">
        <f>VLOOKUP($C6, Table5[#All], 2, 0)</f>
        <v>0</v>
      </c>
      <c r="HH6" s="9">
        <f>VLOOKUP($C6, Table5[#All], 3, 0)</f>
        <v>0</v>
      </c>
      <c r="HI6" s="9">
        <f>VLOOKUP($C6, Table5[#All], 4, 0)</f>
        <v>0</v>
      </c>
      <c r="HJ6" s="9">
        <f>VLOOKUP($C6, Table5[#All], 5, 0)</f>
        <v>1</v>
      </c>
      <c r="HK6" s="9">
        <f>VLOOKUP($C6, Table5[#All], 6, 0)</f>
        <v>0</v>
      </c>
      <c r="HL6" s="10">
        <f t="shared" ref="HL6:HL69" si="143">IF(HK6&gt;=25%, 5, IF(SUM(HJ6:HK6)&gt;=25%, 4, IF(SUM(HI6:HK6)&gt;=25%, 3, IF(SUM(HH6:HK6)&gt;=25%, 2, IF(SUM(HG6:HK6)&gt;=25%, 1, "N/A")))))</f>
        <v>4</v>
      </c>
      <c r="HM6" s="11"/>
      <c r="HN6" s="9">
        <f>VLOOKUP($C6, Table5[#All], 7, 0)</f>
        <v>0</v>
      </c>
      <c r="HO6" s="9">
        <f>VLOOKUP($C6, Table5[#All], 8, 0)</f>
        <v>0</v>
      </c>
      <c r="HP6" s="9">
        <f>VLOOKUP($C6, Table5[#All], 9, 0)</f>
        <v>1</v>
      </c>
      <c r="HQ6" s="9">
        <f>VLOOKUP($C6, Table5[#All], 10, 0)</f>
        <v>0</v>
      </c>
      <c r="HR6" s="9">
        <f>VLOOKUP($C6, Table5[#All], 11, 0)</f>
        <v>0</v>
      </c>
      <c r="HS6" s="10">
        <f t="shared" ref="HS6:HS69" si="144">IF(HR6&gt;=25%, 5, IF(SUM(HQ6:HR6)&gt;=25%, 4, IF(SUM(HP6:HR6)&gt;=25%, 3, IF(SUM(HO6:HR6)&gt;=25%, 2, IF(SUM(HN6:HR6)&gt;=25%, 1, "N/A")))))</f>
        <v>3</v>
      </c>
      <c r="HT6" s="11"/>
      <c r="HU6" s="9">
        <f>VLOOKUP($C6, Table5[#All], 12, 0)</f>
        <v>1</v>
      </c>
      <c r="HV6" s="9">
        <f>VLOOKUP($C6, Table5[#All], 13, 0)</f>
        <v>0</v>
      </c>
      <c r="HW6" s="9">
        <f>VLOOKUP($C6, Table5[#All], 14, 0)</f>
        <v>0</v>
      </c>
      <c r="HX6" s="9">
        <f>VLOOKUP($C6, Table5[#All], 15, 0)</f>
        <v>0</v>
      </c>
      <c r="HY6" s="9">
        <f>VLOOKUP($C6, Table5[#All], 16, 0)</f>
        <v>0</v>
      </c>
      <c r="HZ6" s="10">
        <f t="shared" ref="HZ6:HZ69" si="145">IF(HY6&gt;=25%, 5, IF(SUM(HX6:HY6)&gt;=25%, 4, IF(SUM(HW6:HY6)&gt;=25%, 3, IF(SUM(HV6:HY6)&gt;=25%, 2, IF(SUM(HU6:HY6)&gt;=25%, 1, "N/A")))))</f>
        <v>1</v>
      </c>
      <c r="IA6" s="11"/>
      <c r="IB6" s="9">
        <f>VLOOKUP($C6, Table5[#All], 17, 0)</f>
        <v>0</v>
      </c>
      <c r="IC6" s="9">
        <f>VLOOKUP($C6, Table5[#All], 18, 0)</f>
        <v>1</v>
      </c>
      <c r="ID6" s="9">
        <f>VLOOKUP($C6, Table5[#All], 19, 0)</f>
        <v>0</v>
      </c>
      <c r="IE6" s="9">
        <f>VLOOKUP($C6, Table5[#All], 20, 0)</f>
        <v>0</v>
      </c>
      <c r="IF6" s="9">
        <f>VLOOKUP($C6, Table5[#All], 21, 0)</f>
        <v>0</v>
      </c>
      <c r="IG6" s="10">
        <f t="shared" ref="IG6:IG69" si="146">IF(IF6&gt;=25%, 5, IF(SUM(IE6:IF6)&gt;=25%, 4, IF(SUM(ID6:IF6)&gt;=25%, 3, IF(SUM(IC6:IF6)&gt;=25%, 2, IF(SUM(IB6:IF6)&gt;=25%, 1, "N/A")))))</f>
        <v>2</v>
      </c>
      <c r="IH6" s="11"/>
      <c r="II6" s="9">
        <f>VLOOKUP($C6, Table5[#All], 22, 0)</f>
        <v>0</v>
      </c>
      <c r="IJ6" s="9">
        <f>VLOOKUP($C6, Table5[#All], 23, 0)</f>
        <v>0</v>
      </c>
      <c r="IK6" s="9">
        <f>VLOOKUP($C6, Table5[#All], 24, 0)</f>
        <v>1</v>
      </c>
      <c r="IL6" s="9">
        <f>VLOOKUP($C6, Table5[#All], 25, 0)</f>
        <v>0</v>
      </c>
      <c r="IM6" s="9">
        <f>VLOOKUP($C6, Table5[#All], 26, 0)</f>
        <v>0</v>
      </c>
      <c r="IN6" s="10">
        <f t="shared" ref="IN6:IN69" si="147">IF(IM6&gt;=25%, 5, IF(SUM(IL6:IM6)&gt;=25%, 4, IF(SUM(IK6:IM6)&gt;=25%, 3, IF(SUM(IJ6:IM6)&gt;=25%, 2, IF(SUM(II6:IM6)&gt;=25%, 1, "N/A")))))</f>
        <v>3</v>
      </c>
      <c r="IO6" s="11"/>
      <c r="IP6" s="9">
        <v>1</v>
      </c>
      <c r="IQ6" s="9">
        <v>0</v>
      </c>
      <c r="IR6" s="9">
        <v>0</v>
      </c>
      <c r="IS6" s="9">
        <v>0</v>
      </c>
      <c r="IT6" s="9">
        <v>0</v>
      </c>
      <c r="IU6" s="10">
        <f t="shared" ref="IU6:IU69" si="148">IF(IT6&gt;=25%, 5, IF(SUM(IS6:IT6)&gt;=25%, 4, IF(SUM(IR6:IT6)&gt;=25%, 3, IF(SUM(IQ6:IT6)&gt;=25%, 2, IF(SUM(IP6:IT6)&gt;=25%, 1, "N/A")))))</f>
        <v>1</v>
      </c>
      <c r="IV6" s="82"/>
    </row>
    <row r="7" spans="1:256" ht="16.3" thickTop="1" thickBot="1" x14ac:dyDescent="0.35">
      <c r="A7" s="16" t="s">
        <v>140</v>
      </c>
      <c r="B7" s="16" t="s">
        <v>142</v>
      </c>
      <c r="C7" s="16" t="s">
        <v>143</v>
      </c>
      <c r="D7" s="11"/>
      <c r="E7" s="9">
        <f>VLOOKUP($C7, Table3[#All], 2, 0)</f>
        <v>0.60609999999999997</v>
      </c>
      <c r="F7" s="9"/>
      <c r="G7" s="9">
        <f>VLOOKUP($C7, Table3[#All], 3, 0)</f>
        <v>0.1515</v>
      </c>
      <c r="H7" s="9">
        <f>VLOOKUP($C7, Table3[#All], 4, 0)</f>
        <v>0.24239999999999998</v>
      </c>
      <c r="I7" s="9">
        <f>VLOOKUP($C7, Table3[#All], 5, 0)</f>
        <v>0</v>
      </c>
      <c r="J7" s="10">
        <f t="shared" ref="J7:J70" si="149">IF(I7&gt;=25%, 5, IF(SUM(H7:I7)&gt;=25%, 4, IF(SUM(G7:I7)&gt;=25%, 3, IF(SUM(F7:I7)&gt;=25%, 2, IF(SUM(E7:I7)&gt;=25%, 1, "N/A")))))</f>
        <v>3</v>
      </c>
      <c r="K7" s="11"/>
      <c r="L7" s="9">
        <f>VLOOKUP($C7, Table3[#All], 6, 0)</f>
        <v>1</v>
      </c>
      <c r="M7" s="9"/>
      <c r="N7" s="9">
        <f>VLOOKUP($C7, Table3[#All], 7, 0)</f>
        <v>0</v>
      </c>
      <c r="O7" s="9">
        <f>VLOOKUP($C7, Table3[#All], 8, 0)</f>
        <v>0</v>
      </c>
      <c r="P7" s="9">
        <f>VLOOKUP($C7, Table3[#All], 9, 0)</f>
        <v>0</v>
      </c>
      <c r="Q7" s="10">
        <f t="shared" ref="Q7:Q70" si="150">IF(P7&gt;=25%, 5, IF(SUM(O7:P7)&gt;=25%, 4, IF(SUM(N7:P7)&gt;=25%, 3, IF(SUM(M7:P7)&gt;=25%, 2, IF(SUM(L7:P7)&gt;=25%, 1, "N/A")))))</f>
        <v>1</v>
      </c>
      <c r="R7" s="11"/>
      <c r="S7" s="9">
        <f>VLOOKUP($C7, Table3[#All], 10, 0)</f>
        <v>0</v>
      </c>
      <c r="T7" s="9">
        <f>VLOOKUP($C7, Table3[#All], 11, 0)</f>
        <v>0.90910000000000002</v>
      </c>
      <c r="U7" s="9">
        <f>VLOOKUP($C7, Table3[#All], 12, 0)</f>
        <v>9.0899999999999995E-2</v>
      </c>
      <c r="V7" s="9">
        <f>VLOOKUP($C7, Table3[#All], 13, 0)</f>
        <v>0</v>
      </c>
      <c r="W7" s="9">
        <f>VLOOKUP($C7, Table3[#All], 14, 0)</f>
        <v>0</v>
      </c>
      <c r="X7" s="10">
        <f t="shared" ref="X7:X70" si="151">IF(W7&gt;=25%, 5, IF(SUM(V7:W7)&gt;=25%, 4, IF(SUM(U7:W7)&gt;=25%, 3, IF(SUM(T7:W7)&gt;=25%, 2, IF(SUM(S7:W7)&gt;=25%, 1, "N/A")))))</f>
        <v>2</v>
      </c>
      <c r="Y7" s="11"/>
      <c r="Z7" s="9">
        <f>VLOOKUP($C7, Table3[#All], 15, 0)</f>
        <v>0</v>
      </c>
      <c r="AA7" s="9">
        <f>VLOOKUP($C7, Table3[#All], 16, 0)</f>
        <v>0.18179999999999999</v>
      </c>
      <c r="AB7" s="9">
        <f>VLOOKUP($C7, Table3[#All], 17, 0)</f>
        <v>0.78790000000000004</v>
      </c>
      <c r="AC7" s="9">
        <f>VLOOKUP($C7, Table3[#All], 18, 0)</f>
        <v>3.0299999999999997E-2</v>
      </c>
      <c r="AD7" s="9">
        <f>VLOOKUP($C7, Table3[#All], 19, 0)</f>
        <v>0</v>
      </c>
      <c r="AE7" s="10">
        <f t="shared" si="121"/>
        <v>3</v>
      </c>
      <c r="AF7" s="11"/>
      <c r="AG7" s="9">
        <f>VLOOKUP($C7, Table3[#All], 20, 0)</f>
        <v>0.87879999999999991</v>
      </c>
      <c r="AH7" s="9">
        <f>VLOOKUP($C7, Table3[#All], 21, 0)</f>
        <v>0.12119999999999999</v>
      </c>
      <c r="AI7" s="9">
        <f>VLOOKUP($C7, Table3[#All], 22, 0)</f>
        <v>0</v>
      </c>
      <c r="AJ7" s="9"/>
      <c r="AK7" s="9"/>
      <c r="AL7" s="10">
        <f t="shared" si="122"/>
        <v>1</v>
      </c>
      <c r="AM7" s="11"/>
      <c r="AN7" s="9">
        <f>VLOOKUP($C7, Table3[#All], 23, 0)</f>
        <v>1</v>
      </c>
      <c r="AO7" s="9">
        <f>VLOOKUP($C7, Table3[#All], 24, 0)</f>
        <v>0</v>
      </c>
      <c r="AP7" s="9">
        <f>VLOOKUP($C7, Table3[#All], 25, 0)</f>
        <v>0</v>
      </c>
      <c r="AQ7" s="9">
        <f>VLOOKUP($C7, Table3[#All], 26, 0)</f>
        <v>0</v>
      </c>
      <c r="AR7" s="9"/>
      <c r="AS7" s="12">
        <f t="shared" si="123"/>
        <v>1</v>
      </c>
      <c r="AT7" s="11"/>
      <c r="AU7" s="9">
        <f>VLOOKUP($C7, Table3[#All], 27, 0)</f>
        <v>1</v>
      </c>
      <c r="AV7" s="9">
        <f>VLOOKUP($C7, Table3[#All], 28, 0)</f>
        <v>0</v>
      </c>
      <c r="AW7" s="9">
        <f>VLOOKUP($C7, Table3[#All], 29, 0)</f>
        <v>0</v>
      </c>
      <c r="AX7" s="9"/>
      <c r="AY7" s="9"/>
      <c r="AZ7" s="10">
        <f t="shared" ref="AZ7:AZ70" si="152">IF(AY7&gt;=25%, 5, IF(SUM(AX7:AY7)&gt;=25%, 4, IF(SUM(AW7:AY7)&gt;=25%, 3, IF(SUM(AV7:AY7)&gt;=25%, 2, IF(SUM(AU7:AY7)&gt;=25%, 1, "N/A")))))</f>
        <v>1</v>
      </c>
      <c r="BA7" s="11"/>
      <c r="BB7" s="9">
        <f>VLOOKUP($C7, Table3[#All], 30, 0)</f>
        <v>0.30299999999999999</v>
      </c>
      <c r="BC7" s="9">
        <f>VLOOKUP($C7, Table3[#All], 31, 0)</f>
        <v>0.66670000000000007</v>
      </c>
      <c r="BD7" s="9">
        <f>VLOOKUP($C7, Table3[#All], 32, 0)</f>
        <v>3.0299999999999997E-2</v>
      </c>
      <c r="BE7" s="9">
        <f>VLOOKUP($C7, Table3[#All], 33, 0)</f>
        <v>0</v>
      </c>
      <c r="BF7" s="9"/>
      <c r="BG7" s="10">
        <f t="shared" ref="BG7:BG70" si="153">IF(BF7&gt;=25%, 5, IF(SUM(BE7:BF7)&gt;=25%, 4, IF(SUM(BD7:BF7)&gt;=25%, 3, IF(SUM(BC7:BF7)&gt;=25%, 2, IF(SUM(BB7:BF7)&gt;=25%, 1, "N/A")))))</f>
        <v>2</v>
      </c>
      <c r="BH7" s="81"/>
      <c r="BI7" s="9">
        <f>VLOOKUP($C7, Table3[#All], 34, 0)</f>
        <v>0</v>
      </c>
      <c r="BJ7" s="9">
        <f>VLOOKUP($C7, Table3[#All], 35, 0)</f>
        <v>0</v>
      </c>
      <c r="BK7" s="9">
        <f>VLOOKUP($C7, Table3[#All], 36, 0)</f>
        <v>0</v>
      </c>
      <c r="BL7" s="9">
        <f>VLOOKUP($C7, Table3[#All], 37, 0)</f>
        <v>0</v>
      </c>
      <c r="BM7" s="9">
        <f>VLOOKUP($C7, Table3[#All], 38, 0)</f>
        <v>0</v>
      </c>
      <c r="BN7" s="10" t="str">
        <f t="shared" ref="BN7:BN70" si="154">IF(BM7&gt;=25%, 5, IF(SUM(BL7:BM7)&gt;=25%, 4, IF(SUM(BK7:BM7)&gt;=25%, 3, IF(SUM(BJ7:BM7)&gt;=25%, 2, IF(SUM(BI7:BM7)&gt;=25%, 1, "N/A")))))</f>
        <v>N/A</v>
      </c>
      <c r="BO7" s="11"/>
      <c r="BP7" s="9">
        <f>VLOOKUP($C7, Table3[#All], 39, 0)</f>
        <v>0.33329999999999999</v>
      </c>
      <c r="BQ7" s="9">
        <f>VLOOKUP($C7, Table3[#All], 40, 0)</f>
        <v>0.30299999999999999</v>
      </c>
      <c r="BR7" s="9">
        <f>VLOOKUP($C7, Table3[#All], 41, 0)</f>
        <v>0.2727</v>
      </c>
      <c r="BS7" s="9">
        <f>VLOOKUP($C7, Table3[#All], 42, 0)</f>
        <v>9.0899999999999995E-2</v>
      </c>
      <c r="BT7" s="9"/>
      <c r="BU7" s="10">
        <f t="shared" si="124"/>
        <v>3</v>
      </c>
      <c r="BV7" s="11"/>
      <c r="BW7" s="9">
        <f>VLOOKUP($C7, Table3[#All], 43, 0)</f>
        <v>1</v>
      </c>
      <c r="BX7" s="9">
        <f>VLOOKUP($C7, Table3[#All], 44, 0)</f>
        <v>0</v>
      </c>
      <c r="BY7" s="9">
        <f>VLOOKUP($C7, Table3[#All], 45, 0)</f>
        <v>0</v>
      </c>
      <c r="BZ7" s="9"/>
      <c r="CA7" s="9"/>
      <c r="CB7" s="10">
        <f t="shared" si="125"/>
        <v>1</v>
      </c>
      <c r="CC7" s="81"/>
      <c r="CD7" s="9">
        <f>VLOOKUP($C7, Table3[#All], 46, 0)</f>
        <v>0.90910000000000002</v>
      </c>
      <c r="CE7" s="9">
        <f>VLOOKUP($C7, Table3[#All], 47, 0)</f>
        <v>6.0599999999999994E-2</v>
      </c>
      <c r="CF7" s="9">
        <f>VLOOKUP($C7, Table3[#All], 48, 0)</f>
        <v>3.0299999999999997E-2</v>
      </c>
      <c r="CG7" s="9">
        <f>VLOOKUP($C7, Table3[#All], 49, 0)</f>
        <v>0</v>
      </c>
      <c r="CH7" s="9">
        <f>VLOOKUP($C7, Table3[#All], 50, 0)</f>
        <v>0</v>
      </c>
      <c r="CI7" s="12">
        <f t="shared" si="126"/>
        <v>1</v>
      </c>
      <c r="CJ7" s="13"/>
      <c r="CK7" s="9">
        <f>VLOOKUP($C7, Table3[#All], 51, 0)</f>
        <v>0.96970000000000001</v>
      </c>
      <c r="CL7" s="9">
        <f>VLOOKUP($C7, Table3[#All], 52, 0)</f>
        <v>3.0299999999999997E-2</v>
      </c>
      <c r="CM7" s="9">
        <f>VLOOKUP($C7, Table3[#All], 53, 0)</f>
        <v>0</v>
      </c>
      <c r="CN7" s="9">
        <f>VLOOKUP($C7, Table3[#All], 54, 0)</f>
        <v>0</v>
      </c>
      <c r="CO7" s="9"/>
      <c r="CP7" s="10">
        <f t="shared" si="127"/>
        <v>1</v>
      </c>
      <c r="CQ7" s="11"/>
      <c r="CR7" s="9">
        <f>VLOOKUP($C7, Table3[#All], 55, 0)</f>
        <v>0.12119999999999999</v>
      </c>
      <c r="CS7" s="9">
        <f>VLOOKUP($C7, Table3[#All], 56, 0)</f>
        <v>0.18179999999999999</v>
      </c>
      <c r="CT7" s="9">
        <f>VLOOKUP($C7, Table3[#All], 57, 0)</f>
        <v>0.63639999999999997</v>
      </c>
      <c r="CU7" s="9">
        <f>VLOOKUP($C7, Table3[#All], 58, 0)</f>
        <v>3.0299999999999997E-2</v>
      </c>
      <c r="CV7" s="9">
        <f>VLOOKUP($C7, Table3[#All], 59, 0)</f>
        <v>3.0299999999999997E-2</v>
      </c>
      <c r="CW7" s="12">
        <f t="shared" si="128"/>
        <v>3</v>
      </c>
      <c r="CX7" s="81"/>
      <c r="CY7" s="9">
        <f>VLOOKUP($C7, Table3[#All], 60, 0)</f>
        <v>0.69700000000000006</v>
      </c>
      <c r="CZ7" s="9">
        <f>VLOOKUP($C7, Table3[#All], 61, 0)</f>
        <v>0.30299999999999999</v>
      </c>
      <c r="DA7" s="9">
        <f>VLOOKUP($C7, Table3[#All], 62, 0)</f>
        <v>0</v>
      </c>
      <c r="DB7" s="9">
        <f>VLOOKUP($C7, Table3[#All], 63, 0)</f>
        <v>0</v>
      </c>
      <c r="DC7" s="9">
        <f>VLOOKUP($C7, Table3[#All], 64, 0)</f>
        <v>0</v>
      </c>
      <c r="DD7" s="10">
        <f t="shared" si="129"/>
        <v>2</v>
      </c>
      <c r="DE7" s="11"/>
      <c r="DF7" s="9">
        <f>VLOOKUP($C7, Table3[#All], 65, 0)</f>
        <v>0.42420000000000002</v>
      </c>
      <c r="DG7" s="9"/>
      <c r="DH7" s="9">
        <f>VLOOKUP($C7, Table3[#All], 66, 0)</f>
        <v>0.57579999999999998</v>
      </c>
      <c r="DI7" s="9"/>
      <c r="DJ7" s="9">
        <f>VLOOKUP($C7, Table3[#All], 67, 0)</f>
        <v>0</v>
      </c>
      <c r="DK7" s="12">
        <f t="shared" si="130"/>
        <v>3</v>
      </c>
      <c r="DL7" s="11"/>
      <c r="DM7" s="9">
        <f>VLOOKUP($C7, Table3[#All], 68, 0)</f>
        <v>0.75760000000000005</v>
      </c>
      <c r="DN7" s="9"/>
      <c r="DO7" s="9">
        <f>VLOOKUP($C7, Table3[#All], 69, 0)</f>
        <v>0.24239999999999998</v>
      </c>
      <c r="DP7" s="9">
        <f>VLOOKUP($C7, Table3[#All], 70, 0)</f>
        <v>0</v>
      </c>
      <c r="DQ7" s="9"/>
      <c r="DR7" s="12">
        <f t="shared" si="131"/>
        <v>1</v>
      </c>
      <c r="DS7" s="11"/>
      <c r="DT7" s="9">
        <f>VLOOKUP($C7, Table3[#All], 71, 0)</f>
        <v>1</v>
      </c>
      <c r="DU7" s="9">
        <f>VLOOKUP($C7, Table3[#All], 72, 0)</f>
        <v>0</v>
      </c>
      <c r="DV7" s="9">
        <f>VLOOKUP($C7, Table3[#All], 73, 0)</f>
        <v>0</v>
      </c>
      <c r="DW7" s="9">
        <f>VLOOKUP($C7, Table3[#All], 74, 0)</f>
        <v>0</v>
      </c>
      <c r="DX7" s="9">
        <f>VLOOKUP($C7, Table3[#All], 75, 0)</f>
        <v>0</v>
      </c>
      <c r="DY7" s="12">
        <f t="shared" si="132"/>
        <v>1</v>
      </c>
      <c r="DZ7" s="11"/>
      <c r="EA7" s="9">
        <f>VLOOKUP($C7, Table3[#All], 76, 0)</f>
        <v>1</v>
      </c>
      <c r="EB7" s="9">
        <f>VLOOKUP($C7, Table3[#All], 77, 0)</f>
        <v>0</v>
      </c>
      <c r="EC7" s="9">
        <f>VLOOKUP($C7, Table3[#All], 78, 0)</f>
        <v>0</v>
      </c>
      <c r="ED7" s="9">
        <f>VLOOKUP($C7, Table3[#All], 79, 0)</f>
        <v>0</v>
      </c>
      <c r="EE7" s="9">
        <f>VLOOKUP($C7, Table3[#All], 80, 0)</f>
        <v>0</v>
      </c>
      <c r="EF7" s="10">
        <f t="shared" si="133"/>
        <v>1</v>
      </c>
      <c r="EG7" s="9"/>
      <c r="EH7" s="9">
        <f>VLOOKUP($C7, Table3[#All], 81, 0)</f>
        <v>1</v>
      </c>
      <c r="EI7" s="9">
        <f>VLOOKUP($C7, Table3[#All], 82, 0)</f>
        <v>0</v>
      </c>
      <c r="EJ7" s="9">
        <f>VLOOKUP($C7, Table3[#All], 83, 0)</f>
        <v>0</v>
      </c>
      <c r="EK7" s="9">
        <f>VLOOKUP($C7, Table3[#All], 84, 0)</f>
        <v>0</v>
      </c>
      <c r="EL7" s="9">
        <f>VLOOKUP($C7, Table3[#All], 85, 0)</f>
        <v>0</v>
      </c>
      <c r="EM7" s="12">
        <f t="shared" si="134"/>
        <v>1</v>
      </c>
      <c r="EN7" s="11"/>
      <c r="EO7" s="9">
        <f>VLOOKUP($C7, Table3[#All], 86, 0)</f>
        <v>0.96970000000000001</v>
      </c>
      <c r="EP7" s="9"/>
      <c r="EQ7" s="9">
        <f>VLOOKUP($C7, Table3[#All], 87, 0)</f>
        <v>3.0299999999999997E-2</v>
      </c>
      <c r="ER7" s="9"/>
      <c r="ES7" s="9"/>
      <c r="ET7" s="12">
        <f t="shared" si="135"/>
        <v>1</v>
      </c>
      <c r="EU7" s="11"/>
      <c r="EV7" s="9">
        <f>VLOOKUP($C7, Table3[#All], 88, 0)</f>
        <v>0</v>
      </c>
      <c r="EW7" s="9">
        <f>VLOOKUP($C7, Table3[#All], 89, 0)</f>
        <v>1</v>
      </c>
      <c r="EX7" s="9">
        <f>VLOOKUP($C7, Table3[#All], 90, 0)</f>
        <v>0</v>
      </c>
      <c r="EY7" s="9">
        <f>VLOOKUP($C7, Table3[#All], 91, 0)</f>
        <v>0</v>
      </c>
      <c r="EZ7" s="9">
        <f>VLOOKUP($C7, Table3[#All], 92, 0)</f>
        <v>0</v>
      </c>
      <c r="FA7" s="12">
        <f t="shared" si="136"/>
        <v>2</v>
      </c>
      <c r="FB7" s="11"/>
      <c r="FC7" s="9">
        <f>VLOOKUP($C7, Table3[#All], 93, 0)</f>
        <v>0</v>
      </c>
      <c r="FD7" s="9">
        <f>VLOOKUP($C7, Table3[#All], 94, 0)</f>
        <v>1</v>
      </c>
      <c r="FE7" s="9">
        <f>VLOOKUP($C7, Table3[#All], 95, 0)</f>
        <v>0</v>
      </c>
      <c r="FF7" s="9">
        <f>VLOOKUP($C7, Table3[#All], 96, 0)</f>
        <v>0</v>
      </c>
      <c r="FG7" s="9"/>
      <c r="FH7" s="10">
        <f t="shared" si="137"/>
        <v>2</v>
      </c>
      <c r="FI7" s="11"/>
      <c r="FJ7" s="9">
        <f>VLOOKUP($C7, Table3[#All], 97, 0)</f>
        <v>0</v>
      </c>
      <c r="FK7" s="9">
        <f>VLOOKUP($C7, Table3[#All], 98, 0)</f>
        <v>0</v>
      </c>
      <c r="FL7" s="9">
        <f>VLOOKUP($C7, Table3[#All], 99, 0)</f>
        <v>0</v>
      </c>
      <c r="FM7" s="9">
        <f>VLOOKUP($C7, Table3[#All], 100, 0)</f>
        <v>1</v>
      </c>
      <c r="FN7" s="9">
        <f>VLOOKUP($C7, Table3[#All], 101, 0)</f>
        <v>0</v>
      </c>
      <c r="FO7" s="12">
        <f t="shared" ref="FO7:FO69" si="155">IF(FN7&gt;=25%, 5, IF(SUM(FM7:FN7)&gt;=25%, 4, IF(SUM(FL7:FN7)&gt;=25%, 3, IF(SUM(FK7:FN7)&gt;=25%, 2, IF(SUM(FJ7:FN7)&gt;=25%, 1, "N/A")))))</f>
        <v>4</v>
      </c>
      <c r="FP7" s="11"/>
      <c r="FQ7" s="9">
        <f>VLOOKUP($C7, Table3[#All], 102, 0)</f>
        <v>1</v>
      </c>
      <c r="FR7" s="9">
        <f>VLOOKUP($C7, Table3[#All], 103, 0)</f>
        <v>0</v>
      </c>
      <c r="FS7" s="9">
        <f>VLOOKUP($C7, Table3[#All], 104, 0)</f>
        <v>0</v>
      </c>
      <c r="FT7" s="9">
        <f>VLOOKUP($C7, Table3[#All], 105, 0)</f>
        <v>0</v>
      </c>
      <c r="FU7" s="9">
        <v>0</v>
      </c>
      <c r="FV7" s="10">
        <f t="shared" si="138"/>
        <v>1</v>
      </c>
      <c r="FW7" s="11"/>
      <c r="FX7" s="9">
        <f>VLOOKUP($C7, Table3[#All], 106, 0)</f>
        <v>0.2727</v>
      </c>
      <c r="FY7" s="9"/>
      <c r="FZ7" s="9">
        <f>VLOOKUP($C7, Table3[#All], 107, 0)</f>
        <v>0.69700000000000006</v>
      </c>
      <c r="GA7" s="9">
        <f>VLOOKUP($C7, Table3[#All], 108, 0)</f>
        <v>3.0299999999999997E-2</v>
      </c>
      <c r="GB7" s="9"/>
      <c r="GC7" s="10">
        <f t="shared" ref="GC7:GC70" si="156">IF(GB7&gt;=25%, 5, IF(SUM(GA7:GB7)&gt;=25%, 4, IF(SUM(FZ7:GB7)&gt;=25%, 3, IF(SUM(FY7:GB7)&gt;=25%, 2, IF(SUM(FX7:GB7)&gt;=25%, 1, "N/A")))))</f>
        <v>3</v>
      </c>
      <c r="GD7" s="81"/>
      <c r="GE7" s="9">
        <f>VLOOKUP($C7, Table3[#All], 109, 0)</f>
        <v>0.36359999999999998</v>
      </c>
      <c r="GF7" s="9">
        <f>VLOOKUP($C7, Table3[#All], 110, 0)</f>
        <v>0.54549999999999998</v>
      </c>
      <c r="GG7" s="9">
        <f>VLOOKUP($C7, Table3[#All], 111, 0)</f>
        <v>9.0899999999999995E-2</v>
      </c>
      <c r="GH7" s="9"/>
      <c r="GI7" s="9">
        <f>VLOOKUP($C7, Table3[#All], 112, 0)</f>
        <v>0</v>
      </c>
      <c r="GJ7" s="12">
        <f t="shared" si="139"/>
        <v>2</v>
      </c>
      <c r="GK7" s="11"/>
      <c r="GL7" s="9">
        <f>VLOOKUP($C7, Table3[#All], 113, 0)</f>
        <v>0.51519999999999999</v>
      </c>
      <c r="GM7" s="9">
        <f>VLOOKUP($C7, Table3[#All], 114, 0)</f>
        <v>0</v>
      </c>
      <c r="GN7" s="9">
        <f>VLOOKUP($C7, Table3[#All], 115, 0)</f>
        <v>0.33329999999999999</v>
      </c>
      <c r="GO7" s="9">
        <f>VLOOKUP($C7, Table3[#All], 116, 0)</f>
        <v>0.1515</v>
      </c>
      <c r="GP7" s="9"/>
      <c r="GQ7" s="10">
        <f t="shared" si="140"/>
        <v>3</v>
      </c>
      <c r="GR7" s="11"/>
      <c r="GS7" s="9">
        <f>VLOOKUP($C7, Table2[#All], 3, 0)</f>
        <v>0</v>
      </c>
      <c r="GT7" s="9">
        <f>VLOOKUP($C7, Table2[#All], 4, 0)</f>
        <v>0</v>
      </c>
      <c r="GU7" s="9">
        <f>VLOOKUP($C7, Table2[#All], 5, 0)</f>
        <v>1</v>
      </c>
      <c r="GV7" s="9">
        <f>VLOOKUP($C7, Table2[#All], 6, 0)</f>
        <v>0</v>
      </c>
      <c r="GW7" s="9">
        <f>VLOOKUP($C7, Table2[#All], 7, 0)</f>
        <v>0</v>
      </c>
      <c r="GX7" s="10">
        <f t="shared" si="141"/>
        <v>3</v>
      </c>
      <c r="GY7" s="11"/>
      <c r="GZ7" s="9">
        <v>0</v>
      </c>
      <c r="HA7" s="9">
        <v>0</v>
      </c>
      <c r="HB7" s="9">
        <v>1</v>
      </c>
      <c r="HC7" s="9">
        <v>0</v>
      </c>
      <c r="HD7" s="9"/>
      <c r="HE7" s="10">
        <f t="shared" si="142"/>
        <v>3</v>
      </c>
      <c r="HF7" s="11"/>
      <c r="HG7" s="9">
        <f>VLOOKUP($C7, Table5[#All], 2, 0)</f>
        <v>0</v>
      </c>
      <c r="HH7" s="9">
        <f>VLOOKUP($C7, Table5[#All], 3, 0)</f>
        <v>0</v>
      </c>
      <c r="HI7" s="9">
        <f>VLOOKUP($C7, Table5[#All], 4, 0)</f>
        <v>0</v>
      </c>
      <c r="HJ7" s="9">
        <f>VLOOKUP($C7, Table5[#All], 5, 0)</f>
        <v>1</v>
      </c>
      <c r="HK7" s="9">
        <f>VLOOKUP($C7, Table5[#All], 6, 0)</f>
        <v>0</v>
      </c>
      <c r="HL7" s="10">
        <f t="shared" si="143"/>
        <v>4</v>
      </c>
      <c r="HM7" s="11"/>
      <c r="HN7" s="9">
        <f>VLOOKUP($C7, Table5[#All], 7, 0)</f>
        <v>0</v>
      </c>
      <c r="HO7" s="9">
        <f>VLOOKUP($C7, Table5[#All], 8, 0)</f>
        <v>0</v>
      </c>
      <c r="HP7" s="9">
        <f>VLOOKUP($C7, Table5[#All], 9, 0)</f>
        <v>1</v>
      </c>
      <c r="HQ7" s="9">
        <f>VLOOKUP($C7, Table5[#All], 10, 0)</f>
        <v>0</v>
      </c>
      <c r="HR7" s="9">
        <f>VLOOKUP($C7, Table5[#All], 11, 0)</f>
        <v>0</v>
      </c>
      <c r="HS7" s="10">
        <f t="shared" si="144"/>
        <v>3</v>
      </c>
      <c r="HT7" s="11"/>
      <c r="HU7" s="9">
        <f>VLOOKUP($C7, Table5[#All], 12, 0)</f>
        <v>1</v>
      </c>
      <c r="HV7" s="9">
        <f>VLOOKUP($C7, Table5[#All], 13, 0)</f>
        <v>0</v>
      </c>
      <c r="HW7" s="9">
        <f>VLOOKUP($C7, Table5[#All], 14, 0)</f>
        <v>0</v>
      </c>
      <c r="HX7" s="9">
        <f>VLOOKUP($C7, Table5[#All], 15, 0)</f>
        <v>0</v>
      </c>
      <c r="HY7" s="9">
        <f>VLOOKUP($C7, Table5[#All], 16, 0)</f>
        <v>0</v>
      </c>
      <c r="HZ7" s="10">
        <f t="shared" si="145"/>
        <v>1</v>
      </c>
      <c r="IA7" s="11"/>
      <c r="IB7" s="9">
        <f>VLOOKUP($C7, Table5[#All], 17, 0)</f>
        <v>0</v>
      </c>
      <c r="IC7" s="9">
        <f>VLOOKUP($C7, Table5[#All], 18, 0)</f>
        <v>1</v>
      </c>
      <c r="ID7" s="9">
        <f>VLOOKUP($C7, Table5[#All], 19, 0)</f>
        <v>0</v>
      </c>
      <c r="IE7" s="9">
        <f>VLOOKUP($C7, Table5[#All], 20, 0)</f>
        <v>0</v>
      </c>
      <c r="IF7" s="9">
        <f>VLOOKUP($C7, Table5[#All], 21, 0)</f>
        <v>0</v>
      </c>
      <c r="IG7" s="10">
        <f t="shared" si="146"/>
        <v>2</v>
      </c>
      <c r="IH7" s="11"/>
      <c r="II7" s="9">
        <f>VLOOKUP($C7, Table5[#All], 22, 0)</f>
        <v>1</v>
      </c>
      <c r="IJ7" s="9">
        <f>VLOOKUP($C7, Table5[#All], 23, 0)</f>
        <v>0</v>
      </c>
      <c r="IK7" s="9">
        <f>VLOOKUP($C7, Table5[#All], 24, 0)</f>
        <v>0</v>
      </c>
      <c r="IL7" s="9">
        <f>VLOOKUP($C7, Table5[#All], 25, 0)</f>
        <v>0</v>
      </c>
      <c r="IM7" s="9">
        <f>VLOOKUP($C7, Table5[#All], 26, 0)</f>
        <v>0</v>
      </c>
      <c r="IN7" s="10">
        <f t="shared" si="147"/>
        <v>1</v>
      </c>
      <c r="IO7" s="11"/>
      <c r="IP7" s="9">
        <v>1</v>
      </c>
      <c r="IQ7" s="9">
        <v>0</v>
      </c>
      <c r="IR7" s="9">
        <v>0</v>
      </c>
      <c r="IS7" s="9">
        <v>0</v>
      </c>
      <c r="IT7" s="9">
        <v>0</v>
      </c>
      <c r="IU7" s="10">
        <f t="shared" si="148"/>
        <v>1</v>
      </c>
      <c r="IV7" s="82"/>
    </row>
    <row r="8" spans="1:256" ht="16.3" thickTop="1" thickBot="1" x14ac:dyDescent="0.35">
      <c r="A8" s="16" t="s">
        <v>140</v>
      </c>
      <c r="B8" s="16" t="s">
        <v>144</v>
      </c>
      <c r="C8" s="16" t="s">
        <v>145</v>
      </c>
      <c r="D8" s="11"/>
      <c r="E8" s="9">
        <f>VLOOKUP($C8, Table3[#All], 2, 0)</f>
        <v>9.5199999999999993E-2</v>
      </c>
      <c r="F8" s="9"/>
      <c r="G8" s="9">
        <f>VLOOKUP($C8, Table3[#All], 3, 0)</f>
        <v>0.23809999999999998</v>
      </c>
      <c r="H8" s="9">
        <f>VLOOKUP($C8, Table3[#All], 4, 0)</f>
        <v>0.47619999999999996</v>
      </c>
      <c r="I8" s="9">
        <f>VLOOKUP($C8, Table3[#All], 5, 0)</f>
        <v>0.1905</v>
      </c>
      <c r="J8" s="10">
        <f t="shared" si="149"/>
        <v>4</v>
      </c>
      <c r="K8" s="11"/>
      <c r="L8" s="9">
        <f>VLOOKUP($C8, Table3[#All], 6, 0)</f>
        <v>0</v>
      </c>
      <c r="M8" s="9"/>
      <c r="N8" s="9">
        <f>VLOOKUP($C8, Table3[#All], 7, 0)</f>
        <v>1</v>
      </c>
      <c r="O8" s="9">
        <f>VLOOKUP($C8, Table3[#All], 8, 0)</f>
        <v>0</v>
      </c>
      <c r="P8" s="9">
        <f>VLOOKUP($C8, Table3[#All], 9, 0)</f>
        <v>0</v>
      </c>
      <c r="Q8" s="10">
        <f t="shared" si="150"/>
        <v>3</v>
      </c>
      <c r="R8" s="11"/>
      <c r="S8" s="9">
        <f>VLOOKUP($C8, Table3[#All], 10, 0)</f>
        <v>0</v>
      </c>
      <c r="T8" s="9">
        <f>VLOOKUP($C8, Table3[#All], 11, 0)</f>
        <v>0.33329999999999999</v>
      </c>
      <c r="U8" s="9">
        <f>VLOOKUP($C8, Table3[#All], 12, 0)</f>
        <v>0.52380000000000004</v>
      </c>
      <c r="V8" s="9">
        <f>VLOOKUP($C8, Table3[#All], 13, 0)</f>
        <v>0.1429</v>
      </c>
      <c r="W8" s="9">
        <f>VLOOKUP($C8, Table3[#All], 14, 0)</f>
        <v>0</v>
      </c>
      <c r="X8" s="10">
        <f t="shared" si="151"/>
        <v>3</v>
      </c>
      <c r="Y8" s="11"/>
      <c r="Z8" s="9">
        <f>VLOOKUP($C8, Table3[#All], 15, 0)</f>
        <v>0</v>
      </c>
      <c r="AA8" s="9">
        <f>VLOOKUP($C8, Table3[#All], 16, 0)</f>
        <v>4.7599999999999996E-2</v>
      </c>
      <c r="AB8" s="9">
        <f>VLOOKUP($C8, Table3[#All], 17, 0)</f>
        <v>0.28570000000000001</v>
      </c>
      <c r="AC8" s="9">
        <f>VLOOKUP($C8, Table3[#All], 18, 0)</f>
        <v>0.61899999999999999</v>
      </c>
      <c r="AD8" s="9">
        <f>VLOOKUP($C8, Table3[#All], 19, 0)</f>
        <v>4.7599999999999996E-2</v>
      </c>
      <c r="AE8" s="10">
        <f t="shared" si="121"/>
        <v>4</v>
      </c>
      <c r="AF8" s="11"/>
      <c r="AG8" s="9">
        <f>VLOOKUP($C8, Table3[#All], 20, 0)</f>
        <v>9.5199999999999993E-2</v>
      </c>
      <c r="AH8" s="9">
        <f>VLOOKUP($C8, Table3[#All], 21, 0)</f>
        <v>0.66670000000000007</v>
      </c>
      <c r="AI8" s="9">
        <f>VLOOKUP($C8, Table3[#All], 22, 0)</f>
        <v>0.23809999999999998</v>
      </c>
      <c r="AJ8" s="9"/>
      <c r="AK8" s="9"/>
      <c r="AL8" s="10">
        <f t="shared" si="122"/>
        <v>2</v>
      </c>
      <c r="AM8" s="11"/>
      <c r="AN8" s="9">
        <f>VLOOKUP($C8, Table3[#All], 23, 0)</f>
        <v>1</v>
      </c>
      <c r="AO8" s="9">
        <f>VLOOKUP($C8, Table3[#All], 24, 0)</f>
        <v>0</v>
      </c>
      <c r="AP8" s="9">
        <f>VLOOKUP($C8, Table3[#All], 25, 0)</f>
        <v>0</v>
      </c>
      <c r="AQ8" s="9">
        <f>VLOOKUP($C8, Table3[#All], 26, 0)</f>
        <v>0</v>
      </c>
      <c r="AR8" s="9"/>
      <c r="AS8" s="12">
        <f t="shared" si="123"/>
        <v>1</v>
      </c>
      <c r="AT8" s="11"/>
      <c r="AU8" s="9">
        <f>VLOOKUP($C8, Table3[#All], 27, 0)</f>
        <v>0.85709999999999997</v>
      </c>
      <c r="AV8" s="9">
        <f>VLOOKUP($C8, Table3[#All], 28, 0)</f>
        <v>4.7599999999999996E-2</v>
      </c>
      <c r="AW8" s="9">
        <f>VLOOKUP($C8, Table3[#All], 29, 0)</f>
        <v>9.5199999999999993E-2</v>
      </c>
      <c r="AX8" s="9"/>
      <c r="AY8" s="9"/>
      <c r="AZ8" s="10">
        <f t="shared" si="152"/>
        <v>1</v>
      </c>
      <c r="BA8" s="11"/>
      <c r="BB8" s="9">
        <f>VLOOKUP($C8, Table3[#All], 30, 0)</f>
        <v>0.28570000000000001</v>
      </c>
      <c r="BC8" s="9">
        <f>VLOOKUP($C8, Table3[#All], 31, 0)</f>
        <v>0.28570000000000001</v>
      </c>
      <c r="BD8" s="9">
        <f>VLOOKUP($C8, Table3[#All], 32, 0)</f>
        <v>0.28570000000000001</v>
      </c>
      <c r="BE8" s="9">
        <f>VLOOKUP($C8, Table3[#All], 33, 0)</f>
        <v>0.1429</v>
      </c>
      <c r="BF8" s="9"/>
      <c r="BG8" s="10">
        <f t="shared" si="153"/>
        <v>3</v>
      </c>
      <c r="BH8" s="81"/>
      <c r="BI8" s="9">
        <f>VLOOKUP($C8, Table3[#All], 34, 0)</f>
        <v>0</v>
      </c>
      <c r="BJ8" s="9">
        <f>VLOOKUP($C8, Table3[#All], 35, 0)</f>
        <v>0</v>
      </c>
      <c r="BK8" s="9">
        <f>VLOOKUP($C8, Table3[#All], 36, 0)</f>
        <v>0</v>
      </c>
      <c r="BL8" s="9">
        <f>VLOOKUP($C8, Table3[#All], 37, 0)</f>
        <v>0</v>
      </c>
      <c r="BM8" s="9">
        <f>VLOOKUP($C8, Table3[#All], 38, 0)</f>
        <v>0</v>
      </c>
      <c r="BN8" s="10" t="str">
        <f t="shared" si="154"/>
        <v>N/A</v>
      </c>
      <c r="BO8" s="11"/>
      <c r="BP8" s="9">
        <f>VLOOKUP($C8, Table3[#All], 39, 0)</f>
        <v>0.57140000000000002</v>
      </c>
      <c r="BQ8" s="9">
        <f>VLOOKUP($C8, Table3[#All], 40, 0)</f>
        <v>0.1905</v>
      </c>
      <c r="BR8" s="9">
        <f>VLOOKUP($C8, Table3[#All], 41, 0)</f>
        <v>0.23809999999999998</v>
      </c>
      <c r="BS8" s="9">
        <f>VLOOKUP($C8, Table3[#All], 42, 0)</f>
        <v>0</v>
      </c>
      <c r="BT8" s="9"/>
      <c r="BU8" s="10">
        <f t="shared" si="124"/>
        <v>2</v>
      </c>
      <c r="BV8" s="11"/>
      <c r="BW8" s="9">
        <f>VLOOKUP($C8, Table3[#All], 43, 0)</f>
        <v>1</v>
      </c>
      <c r="BX8" s="9">
        <f>VLOOKUP($C8, Table3[#All], 44, 0)</f>
        <v>0</v>
      </c>
      <c r="BY8" s="9">
        <f>VLOOKUP($C8, Table3[#All], 45, 0)</f>
        <v>0</v>
      </c>
      <c r="BZ8" s="9"/>
      <c r="CA8" s="9"/>
      <c r="CB8" s="10">
        <f t="shared" si="125"/>
        <v>1</v>
      </c>
      <c r="CC8" s="81"/>
      <c r="CD8" s="9">
        <f>VLOOKUP($C8, Table3[#All], 46, 0)</f>
        <v>1</v>
      </c>
      <c r="CE8" s="9">
        <f>VLOOKUP($C8, Table3[#All], 47, 0)</f>
        <v>0</v>
      </c>
      <c r="CF8" s="9">
        <f>VLOOKUP($C8, Table3[#All], 48, 0)</f>
        <v>0</v>
      </c>
      <c r="CG8" s="9">
        <f>VLOOKUP($C8, Table3[#All], 49, 0)</f>
        <v>0</v>
      </c>
      <c r="CH8" s="9">
        <f>VLOOKUP($C8, Table3[#All], 50, 0)</f>
        <v>0</v>
      </c>
      <c r="CI8" s="12">
        <f t="shared" si="126"/>
        <v>1</v>
      </c>
      <c r="CJ8" s="13"/>
      <c r="CK8" s="9">
        <f>VLOOKUP($C8, Table3[#All], 51, 0)</f>
        <v>0.66670000000000007</v>
      </c>
      <c r="CL8" s="9">
        <f>VLOOKUP($C8, Table3[#All], 52, 0)</f>
        <v>0.33329999999999999</v>
      </c>
      <c r="CM8" s="9">
        <f>VLOOKUP($C8, Table3[#All], 53, 0)</f>
        <v>0</v>
      </c>
      <c r="CN8" s="9">
        <f>VLOOKUP($C8, Table3[#All], 54, 0)</f>
        <v>0</v>
      </c>
      <c r="CO8" s="9"/>
      <c r="CP8" s="10">
        <f t="shared" si="127"/>
        <v>2</v>
      </c>
      <c r="CQ8" s="11"/>
      <c r="CR8" s="9">
        <f>VLOOKUP($C8, Table3[#All], 55, 0)</f>
        <v>0</v>
      </c>
      <c r="CS8" s="9">
        <f>VLOOKUP($C8, Table3[#All], 56, 0)</f>
        <v>4.7599999999999996E-2</v>
      </c>
      <c r="CT8" s="9">
        <f>VLOOKUP($C8, Table3[#All], 57, 0)</f>
        <v>0.76190000000000002</v>
      </c>
      <c r="CU8" s="9">
        <f>VLOOKUP($C8, Table3[#All], 58, 0)</f>
        <v>0.1905</v>
      </c>
      <c r="CV8" s="9">
        <f>VLOOKUP($C8, Table3[#All], 59, 0)</f>
        <v>0</v>
      </c>
      <c r="CW8" s="12">
        <f t="shared" si="128"/>
        <v>3</v>
      </c>
      <c r="CX8" s="81"/>
      <c r="CY8" s="9">
        <f>VLOOKUP($C8, Table3[#All], 60, 0)</f>
        <v>0.1429</v>
      </c>
      <c r="CZ8" s="9">
        <f>VLOOKUP($C8, Table3[#All], 61, 0)</f>
        <v>0.61899999999999999</v>
      </c>
      <c r="DA8" s="9">
        <f>VLOOKUP($C8, Table3[#All], 62, 0)</f>
        <v>0.23809999999999998</v>
      </c>
      <c r="DB8" s="9">
        <f>VLOOKUP($C8, Table3[#All], 63, 0)</f>
        <v>0</v>
      </c>
      <c r="DC8" s="9">
        <f>VLOOKUP($C8, Table3[#All], 64, 0)</f>
        <v>0</v>
      </c>
      <c r="DD8" s="10">
        <f t="shared" si="129"/>
        <v>2</v>
      </c>
      <c r="DE8" s="11"/>
      <c r="DF8" s="9">
        <f>VLOOKUP($C8, Table3[#All], 65, 0)</f>
        <v>0.85709999999999997</v>
      </c>
      <c r="DG8" s="9"/>
      <c r="DH8" s="9">
        <f>VLOOKUP($C8, Table3[#All], 66, 0)</f>
        <v>0.1429</v>
      </c>
      <c r="DI8" s="9"/>
      <c r="DJ8" s="9">
        <f>VLOOKUP($C8, Table3[#All], 67, 0)</f>
        <v>0</v>
      </c>
      <c r="DK8" s="12">
        <f t="shared" si="130"/>
        <v>1</v>
      </c>
      <c r="DL8" s="11"/>
      <c r="DM8" s="9">
        <f>VLOOKUP($C8, Table3[#All], 68, 0)</f>
        <v>0.90480000000000005</v>
      </c>
      <c r="DN8" s="9"/>
      <c r="DO8" s="9">
        <f>VLOOKUP($C8, Table3[#All], 69, 0)</f>
        <v>9.5199999999999993E-2</v>
      </c>
      <c r="DP8" s="9">
        <f>VLOOKUP($C8, Table3[#All], 70, 0)</f>
        <v>0</v>
      </c>
      <c r="DQ8" s="9"/>
      <c r="DR8" s="12">
        <f t="shared" si="131"/>
        <v>1</v>
      </c>
      <c r="DS8" s="11"/>
      <c r="DT8" s="9">
        <f>VLOOKUP($C8, Table3[#All], 71, 0)</f>
        <v>0.90480000000000005</v>
      </c>
      <c r="DU8" s="9">
        <f>VLOOKUP($C8, Table3[#All], 72, 0)</f>
        <v>4.7599999999999996E-2</v>
      </c>
      <c r="DV8" s="9">
        <f>VLOOKUP($C8, Table3[#All], 73, 0)</f>
        <v>4.7599999999999996E-2</v>
      </c>
      <c r="DW8" s="9">
        <f>VLOOKUP($C8, Table3[#All], 74, 0)</f>
        <v>0</v>
      </c>
      <c r="DX8" s="9">
        <f>VLOOKUP($C8, Table3[#All], 75, 0)</f>
        <v>0</v>
      </c>
      <c r="DY8" s="12">
        <f t="shared" si="132"/>
        <v>1</v>
      </c>
      <c r="DZ8" s="11"/>
      <c r="EA8" s="9">
        <f>VLOOKUP($C8, Table3[#All], 76, 0)</f>
        <v>1</v>
      </c>
      <c r="EB8" s="9">
        <f>VLOOKUP($C8, Table3[#All], 77, 0)</f>
        <v>0</v>
      </c>
      <c r="EC8" s="9">
        <f>VLOOKUP($C8, Table3[#All], 78, 0)</f>
        <v>0</v>
      </c>
      <c r="ED8" s="9">
        <f>VLOOKUP($C8, Table3[#All], 79, 0)</f>
        <v>0</v>
      </c>
      <c r="EE8" s="9">
        <f>VLOOKUP($C8, Table3[#All], 80, 0)</f>
        <v>0</v>
      </c>
      <c r="EF8" s="10">
        <f t="shared" si="133"/>
        <v>1</v>
      </c>
      <c r="EG8" s="9"/>
      <c r="EH8" s="9">
        <f>VLOOKUP($C8, Table3[#All], 81, 0)</f>
        <v>1</v>
      </c>
      <c r="EI8" s="9">
        <f>VLOOKUP($C8, Table3[#All], 82, 0)</f>
        <v>0</v>
      </c>
      <c r="EJ8" s="9">
        <f>VLOOKUP($C8, Table3[#All], 83, 0)</f>
        <v>0</v>
      </c>
      <c r="EK8" s="9">
        <f>VLOOKUP($C8, Table3[#All], 84, 0)</f>
        <v>0</v>
      </c>
      <c r="EL8" s="9">
        <f>VLOOKUP($C8, Table3[#All], 85, 0)</f>
        <v>0</v>
      </c>
      <c r="EM8" s="12">
        <f t="shared" si="134"/>
        <v>1</v>
      </c>
      <c r="EN8" s="11"/>
      <c r="EO8" s="9">
        <f>VLOOKUP($C8, Table3[#All], 86, 0)</f>
        <v>1</v>
      </c>
      <c r="EP8" s="9"/>
      <c r="EQ8" s="9">
        <f>VLOOKUP($C8, Table3[#All], 87, 0)</f>
        <v>0</v>
      </c>
      <c r="ER8" s="9"/>
      <c r="ES8" s="9"/>
      <c r="ET8" s="12">
        <f t="shared" si="135"/>
        <v>1</v>
      </c>
      <c r="EU8" s="11"/>
      <c r="EV8" s="9">
        <f>VLOOKUP($C8, Table3[#All], 88, 0)</f>
        <v>1</v>
      </c>
      <c r="EW8" s="9">
        <f>VLOOKUP($C8, Table3[#All], 89, 0)</f>
        <v>0</v>
      </c>
      <c r="EX8" s="9">
        <f>VLOOKUP($C8, Table3[#All], 90, 0)</f>
        <v>0</v>
      </c>
      <c r="EY8" s="9">
        <f>VLOOKUP($C8, Table3[#All], 91, 0)</f>
        <v>0</v>
      </c>
      <c r="EZ8" s="9">
        <f>VLOOKUP($C8, Table3[#All], 92, 0)</f>
        <v>0</v>
      </c>
      <c r="FA8" s="12">
        <f t="shared" si="136"/>
        <v>1</v>
      </c>
      <c r="FB8" s="11"/>
      <c r="FC8" s="9">
        <f>VLOOKUP($C8, Table3[#All], 93, 0)</f>
        <v>0</v>
      </c>
      <c r="FD8" s="9">
        <f>VLOOKUP($C8, Table3[#All], 94, 0)</f>
        <v>0.76190000000000002</v>
      </c>
      <c r="FE8" s="9">
        <f>VLOOKUP($C8, Table3[#All], 95, 0)</f>
        <v>0.23809999999999998</v>
      </c>
      <c r="FF8" s="9">
        <f>VLOOKUP($C8, Table3[#All], 96, 0)</f>
        <v>0</v>
      </c>
      <c r="FG8" s="9"/>
      <c r="FH8" s="10">
        <f t="shared" si="137"/>
        <v>2</v>
      </c>
      <c r="FI8" s="11"/>
      <c r="FJ8" s="9">
        <f>VLOOKUP($C8, Table3[#All], 97, 0)</f>
        <v>0</v>
      </c>
      <c r="FK8" s="9">
        <f>VLOOKUP($C8, Table3[#All], 98, 0)</f>
        <v>0</v>
      </c>
      <c r="FL8" s="9">
        <f>VLOOKUP($C8, Table3[#All], 99, 0)</f>
        <v>0</v>
      </c>
      <c r="FM8" s="9">
        <f>VLOOKUP($C8, Table3[#All], 100, 0)</f>
        <v>1</v>
      </c>
      <c r="FN8" s="9">
        <f>VLOOKUP($C8, Table3[#All], 101, 0)</f>
        <v>0</v>
      </c>
      <c r="FO8" s="12">
        <f t="shared" si="155"/>
        <v>4</v>
      </c>
      <c r="FP8" s="11"/>
      <c r="FQ8" s="9">
        <f>VLOOKUP($C8, Table3[#All], 102, 0)</f>
        <v>0.57140000000000002</v>
      </c>
      <c r="FR8" s="9">
        <f>VLOOKUP($C8, Table3[#All], 103, 0)</f>
        <v>0.42859999999999998</v>
      </c>
      <c r="FS8" s="9">
        <f>VLOOKUP($C8, Table3[#All], 104, 0)</f>
        <v>0</v>
      </c>
      <c r="FT8" s="9">
        <f>VLOOKUP($C8, Table3[#All], 105, 0)</f>
        <v>0</v>
      </c>
      <c r="FU8" s="9">
        <v>0</v>
      </c>
      <c r="FV8" s="10">
        <f t="shared" si="138"/>
        <v>2</v>
      </c>
      <c r="FW8" s="11"/>
      <c r="FX8" s="9">
        <f>VLOOKUP($C8, Table3[#All], 106, 0)</f>
        <v>0.8095</v>
      </c>
      <c r="FY8" s="9"/>
      <c r="FZ8" s="9">
        <f>VLOOKUP($C8, Table3[#All], 107, 0)</f>
        <v>9.5199999999999993E-2</v>
      </c>
      <c r="GA8" s="9">
        <f>VLOOKUP($C8, Table3[#All], 108, 0)</f>
        <v>9.5199999999999993E-2</v>
      </c>
      <c r="GB8" s="9"/>
      <c r="GC8" s="10">
        <f t="shared" si="156"/>
        <v>1</v>
      </c>
      <c r="GD8" s="81"/>
      <c r="GE8" s="9">
        <f>VLOOKUP($C8, Table3[#All], 109, 0)</f>
        <v>0.23809999999999998</v>
      </c>
      <c r="GF8" s="9">
        <f>VLOOKUP($C8, Table3[#All], 110, 0)</f>
        <v>0.28570000000000001</v>
      </c>
      <c r="GG8" s="9">
        <f>VLOOKUP($C8, Table3[#All], 111, 0)</f>
        <v>0.28570000000000001</v>
      </c>
      <c r="GH8" s="9"/>
      <c r="GI8" s="9">
        <f>VLOOKUP($C8, Table3[#All], 112, 0)</f>
        <v>0.1905</v>
      </c>
      <c r="GJ8" s="12">
        <f t="shared" si="139"/>
        <v>3</v>
      </c>
      <c r="GK8" s="11"/>
      <c r="GL8" s="9">
        <f>VLOOKUP($C8, Table3[#All], 113, 0)</f>
        <v>0</v>
      </c>
      <c r="GM8" s="9">
        <f>VLOOKUP($C8, Table3[#All], 114, 0)</f>
        <v>0</v>
      </c>
      <c r="GN8" s="9">
        <f>VLOOKUP($C8, Table3[#All], 115, 0)</f>
        <v>0.71430000000000005</v>
      </c>
      <c r="GO8" s="9">
        <f>VLOOKUP($C8, Table3[#All], 116, 0)</f>
        <v>0.28570000000000001</v>
      </c>
      <c r="GP8" s="9"/>
      <c r="GQ8" s="10">
        <f t="shared" si="140"/>
        <v>4</v>
      </c>
      <c r="GR8" s="11"/>
      <c r="GS8" s="9">
        <f>VLOOKUP($C8, Table2[#All], 3, 0)</f>
        <v>0</v>
      </c>
      <c r="GT8" s="9">
        <f>VLOOKUP($C8, Table2[#All], 4, 0)</f>
        <v>0</v>
      </c>
      <c r="GU8" s="9">
        <f>VLOOKUP($C8, Table2[#All], 5, 0)</f>
        <v>1</v>
      </c>
      <c r="GV8" s="9">
        <f>VLOOKUP($C8, Table2[#All], 6, 0)</f>
        <v>0</v>
      </c>
      <c r="GW8" s="9">
        <f>VLOOKUP($C8, Table2[#All], 7, 0)</f>
        <v>0</v>
      </c>
      <c r="GX8" s="10">
        <f t="shared" si="141"/>
        <v>3</v>
      </c>
      <c r="GY8" s="11"/>
      <c r="GZ8" s="9">
        <v>0</v>
      </c>
      <c r="HA8" s="9">
        <v>0</v>
      </c>
      <c r="HB8" s="9">
        <v>0</v>
      </c>
      <c r="HC8" s="9">
        <v>1</v>
      </c>
      <c r="HD8" s="9"/>
      <c r="HE8" s="10">
        <f t="shared" si="142"/>
        <v>4</v>
      </c>
      <c r="HF8" s="11"/>
      <c r="HG8" s="9">
        <f>VLOOKUP($C8, Table5[#All], 2, 0)</f>
        <v>0</v>
      </c>
      <c r="HH8" s="9">
        <f>VLOOKUP($C8, Table5[#All], 3, 0)</f>
        <v>0</v>
      </c>
      <c r="HI8" s="9">
        <f>VLOOKUP($C8, Table5[#All], 4, 0)</f>
        <v>0</v>
      </c>
      <c r="HJ8" s="9">
        <f>VLOOKUP($C8, Table5[#All], 5, 0)</f>
        <v>0</v>
      </c>
      <c r="HK8" s="9">
        <f>VLOOKUP($C8, Table5[#All], 6, 0)</f>
        <v>1</v>
      </c>
      <c r="HL8" s="10">
        <f t="shared" si="143"/>
        <v>5</v>
      </c>
      <c r="HM8" s="11"/>
      <c r="HN8" s="9">
        <f>VLOOKUP($C8, Table5[#All], 7, 0)</f>
        <v>0</v>
      </c>
      <c r="HO8" s="9">
        <f>VLOOKUP($C8, Table5[#All], 8, 0)</f>
        <v>0</v>
      </c>
      <c r="HP8" s="9">
        <f>VLOOKUP($C8, Table5[#All], 9, 0)</f>
        <v>0</v>
      </c>
      <c r="HQ8" s="9">
        <f>VLOOKUP($C8, Table5[#All], 10, 0)</f>
        <v>1</v>
      </c>
      <c r="HR8" s="9">
        <f>VLOOKUP($C8, Table5[#All], 11, 0)</f>
        <v>0</v>
      </c>
      <c r="HS8" s="10">
        <f t="shared" si="144"/>
        <v>4</v>
      </c>
      <c r="HT8" s="11"/>
      <c r="HU8" s="9">
        <f>VLOOKUP($C8, Table5[#All], 12, 0)</f>
        <v>1</v>
      </c>
      <c r="HV8" s="9">
        <f>VLOOKUP($C8, Table5[#All], 13, 0)</f>
        <v>0</v>
      </c>
      <c r="HW8" s="9">
        <f>VLOOKUP($C8, Table5[#All], 14, 0)</f>
        <v>0</v>
      </c>
      <c r="HX8" s="9">
        <f>VLOOKUP($C8, Table5[#All], 15, 0)</f>
        <v>0</v>
      </c>
      <c r="HY8" s="9">
        <f>VLOOKUP($C8, Table5[#All], 16, 0)</f>
        <v>0</v>
      </c>
      <c r="HZ8" s="10">
        <f t="shared" si="145"/>
        <v>1</v>
      </c>
      <c r="IA8" s="11"/>
      <c r="IB8" s="9">
        <f>VLOOKUP($C8, Table5[#All], 17, 0)</f>
        <v>0</v>
      </c>
      <c r="IC8" s="9">
        <f>VLOOKUP($C8, Table5[#All], 18, 0)</f>
        <v>1</v>
      </c>
      <c r="ID8" s="9">
        <f>VLOOKUP($C8, Table5[#All], 19, 0)</f>
        <v>0</v>
      </c>
      <c r="IE8" s="9">
        <f>VLOOKUP($C8, Table5[#All], 20, 0)</f>
        <v>0</v>
      </c>
      <c r="IF8" s="9">
        <f>VLOOKUP($C8, Table5[#All], 21, 0)</f>
        <v>0</v>
      </c>
      <c r="IG8" s="10">
        <f t="shared" si="146"/>
        <v>2</v>
      </c>
      <c r="IH8" s="11"/>
      <c r="II8" s="9">
        <f>VLOOKUP($C8, Table5[#All], 22, 0)</f>
        <v>1</v>
      </c>
      <c r="IJ8" s="9">
        <f>VLOOKUP($C8, Table5[#All], 23, 0)</f>
        <v>0</v>
      </c>
      <c r="IK8" s="9">
        <f>VLOOKUP($C8, Table5[#All], 24, 0)</f>
        <v>0</v>
      </c>
      <c r="IL8" s="9">
        <f>VLOOKUP($C8, Table5[#All], 25, 0)</f>
        <v>0</v>
      </c>
      <c r="IM8" s="9">
        <f>VLOOKUP($C8, Table5[#All], 26, 0)</f>
        <v>0</v>
      </c>
      <c r="IN8" s="10">
        <f t="shared" si="147"/>
        <v>1</v>
      </c>
      <c r="IO8" s="11"/>
      <c r="IP8" s="9">
        <v>1</v>
      </c>
      <c r="IQ8" s="9">
        <v>0</v>
      </c>
      <c r="IR8" s="9">
        <v>0</v>
      </c>
      <c r="IS8" s="9">
        <v>0</v>
      </c>
      <c r="IT8" s="9">
        <v>0</v>
      </c>
      <c r="IU8" s="10">
        <f t="shared" si="148"/>
        <v>1</v>
      </c>
      <c r="IV8" s="82"/>
    </row>
    <row r="9" spans="1:256" ht="16.3" thickTop="1" thickBot="1" x14ac:dyDescent="0.35">
      <c r="A9" s="16" t="s">
        <v>140</v>
      </c>
      <c r="B9" s="16" t="s">
        <v>146</v>
      </c>
      <c r="C9" s="16" t="s">
        <v>147</v>
      </c>
      <c r="D9" s="11"/>
      <c r="E9" s="9">
        <f>VLOOKUP($C9, Table3[#All], 2, 0)</f>
        <v>0.6875</v>
      </c>
      <c r="F9" s="9"/>
      <c r="G9" s="9">
        <f>VLOOKUP($C9, Table3[#All], 3, 0)</f>
        <v>0.125</v>
      </c>
      <c r="H9" s="9">
        <f>VLOOKUP($C9, Table3[#All], 4, 0)</f>
        <v>0.1875</v>
      </c>
      <c r="I9" s="9">
        <f>VLOOKUP($C9, Table3[#All], 5, 0)</f>
        <v>0</v>
      </c>
      <c r="J9" s="10">
        <f t="shared" si="149"/>
        <v>3</v>
      </c>
      <c r="K9" s="11"/>
      <c r="L9" s="9">
        <f>VLOOKUP($C9, Table3[#All], 6, 0)</f>
        <v>0</v>
      </c>
      <c r="M9" s="9"/>
      <c r="N9" s="9">
        <f>VLOOKUP($C9, Table3[#All], 7, 0)</f>
        <v>0</v>
      </c>
      <c r="O9" s="9">
        <f>VLOOKUP($C9, Table3[#All], 8, 0)</f>
        <v>1</v>
      </c>
      <c r="P9" s="9">
        <f>VLOOKUP($C9, Table3[#All], 9, 0)</f>
        <v>0</v>
      </c>
      <c r="Q9" s="10">
        <f t="shared" si="150"/>
        <v>4</v>
      </c>
      <c r="R9" s="11"/>
      <c r="S9" s="9">
        <f>VLOOKUP($C9, Table3[#All], 10, 0)</f>
        <v>0</v>
      </c>
      <c r="T9" s="9">
        <f>VLOOKUP($C9, Table3[#All], 11, 0)</f>
        <v>0.21879999999999999</v>
      </c>
      <c r="U9" s="9">
        <f>VLOOKUP($C9, Table3[#All], 12, 0)</f>
        <v>0.46880000000000005</v>
      </c>
      <c r="V9" s="9">
        <f>VLOOKUP($C9, Table3[#All], 13, 0)</f>
        <v>0.3125</v>
      </c>
      <c r="W9" s="9">
        <f>VLOOKUP($C9, Table3[#All], 14, 0)</f>
        <v>0</v>
      </c>
      <c r="X9" s="10">
        <f t="shared" si="151"/>
        <v>4</v>
      </c>
      <c r="Y9" s="11"/>
      <c r="Z9" s="9">
        <f>VLOOKUP($C9, Table3[#All], 15, 0)</f>
        <v>3.1200000000000002E-2</v>
      </c>
      <c r="AA9" s="9">
        <f>VLOOKUP($C9, Table3[#All], 16, 0)</f>
        <v>0.46880000000000005</v>
      </c>
      <c r="AB9" s="9">
        <f>VLOOKUP($C9, Table3[#All], 17, 0)</f>
        <v>0.34380000000000005</v>
      </c>
      <c r="AC9" s="9">
        <f>VLOOKUP($C9, Table3[#All], 18, 0)</f>
        <v>0.15620000000000001</v>
      </c>
      <c r="AD9" s="9">
        <f>VLOOKUP($C9, Table3[#All], 19, 0)</f>
        <v>0</v>
      </c>
      <c r="AE9" s="10">
        <f t="shared" si="121"/>
        <v>3</v>
      </c>
      <c r="AF9" s="11"/>
      <c r="AG9" s="9">
        <f>VLOOKUP($C9, Table3[#All], 20, 0)</f>
        <v>0.15620000000000001</v>
      </c>
      <c r="AH9" s="9">
        <f>VLOOKUP($C9, Table3[#All], 21, 0)</f>
        <v>0.625</v>
      </c>
      <c r="AI9" s="9">
        <f>VLOOKUP($C9, Table3[#All], 22, 0)</f>
        <v>0.21879999999999999</v>
      </c>
      <c r="AJ9" s="9"/>
      <c r="AK9" s="9"/>
      <c r="AL9" s="10">
        <f t="shared" si="122"/>
        <v>2</v>
      </c>
      <c r="AM9" s="11"/>
      <c r="AN9" s="9">
        <f>VLOOKUP($C9, Table3[#All], 23, 0)</f>
        <v>1</v>
      </c>
      <c r="AO9" s="9">
        <f>VLOOKUP($C9, Table3[#All], 24, 0)</f>
        <v>0</v>
      </c>
      <c r="AP9" s="9">
        <f>VLOOKUP($C9, Table3[#All], 25, 0)</f>
        <v>0</v>
      </c>
      <c r="AQ9" s="9">
        <f>VLOOKUP($C9, Table3[#All], 26, 0)</f>
        <v>0</v>
      </c>
      <c r="AR9" s="9"/>
      <c r="AS9" s="12">
        <f t="shared" si="123"/>
        <v>1</v>
      </c>
      <c r="AT9" s="11"/>
      <c r="AU9" s="9">
        <f>VLOOKUP($C9, Table3[#All], 27, 0)</f>
        <v>1</v>
      </c>
      <c r="AV9" s="9">
        <f>VLOOKUP($C9, Table3[#All], 28, 0)</f>
        <v>0</v>
      </c>
      <c r="AW9" s="9">
        <f>VLOOKUP($C9, Table3[#All], 29, 0)</f>
        <v>0</v>
      </c>
      <c r="AX9" s="9"/>
      <c r="AY9" s="9"/>
      <c r="AZ9" s="10">
        <f t="shared" si="152"/>
        <v>1</v>
      </c>
      <c r="BA9" s="11"/>
      <c r="BB9" s="9">
        <f>VLOOKUP($C9, Table3[#All], 30, 0)</f>
        <v>0.53120000000000001</v>
      </c>
      <c r="BC9" s="9">
        <f>VLOOKUP($C9, Table3[#All], 31, 0)</f>
        <v>0.4375</v>
      </c>
      <c r="BD9" s="9">
        <f>VLOOKUP($C9, Table3[#All], 32, 0)</f>
        <v>3.1200000000000002E-2</v>
      </c>
      <c r="BE9" s="9">
        <f>VLOOKUP($C9, Table3[#All], 33, 0)</f>
        <v>0</v>
      </c>
      <c r="BF9" s="9"/>
      <c r="BG9" s="10">
        <f t="shared" si="153"/>
        <v>2</v>
      </c>
      <c r="BH9" s="81"/>
      <c r="BI9" s="9">
        <f>VLOOKUP($C9, Table3[#All], 34, 0)</f>
        <v>0</v>
      </c>
      <c r="BJ9" s="9">
        <f>VLOOKUP($C9, Table3[#All], 35, 0)</f>
        <v>0</v>
      </c>
      <c r="BK9" s="9">
        <f>VLOOKUP($C9, Table3[#All], 36, 0)</f>
        <v>0</v>
      </c>
      <c r="BL9" s="9">
        <f>VLOOKUP($C9, Table3[#All], 37, 0)</f>
        <v>0</v>
      </c>
      <c r="BM9" s="9">
        <f>VLOOKUP($C9, Table3[#All], 38, 0)</f>
        <v>0</v>
      </c>
      <c r="BN9" s="10" t="str">
        <f t="shared" si="154"/>
        <v>N/A</v>
      </c>
      <c r="BO9" s="11"/>
      <c r="BP9" s="9">
        <f>VLOOKUP($C9, Table3[#All], 39, 0)</f>
        <v>0.71879999999999999</v>
      </c>
      <c r="BQ9" s="9">
        <f>VLOOKUP($C9, Table3[#All], 40, 0)</f>
        <v>9.3800000000000008E-2</v>
      </c>
      <c r="BR9" s="9">
        <f>VLOOKUP($C9, Table3[#All], 41, 0)</f>
        <v>0.15620000000000001</v>
      </c>
      <c r="BS9" s="9">
        <f>VLOOKUP($C9, Table3[#All], 42, 0)</f>
        <v>3.1200000000000002E-2</v>
      </c>
      <c r="BT9" s="9"/>
      <c r="BU9" s="10">
        <f t="shared" si="124"/>
        <v>2</v>
      </c>
      <c r="BV9" s="11"/>
      <c r="BW9" s="9">
        <f>VLOOKUP($C9, Table3[#All], 43, 0)</f>
        <v>0.75</v>
      </c>
      <c r="BX9" s="9">
        <f>VLOOKUP($C9, Table3[#All], 44, 0)</f>
        <v>0.25</v>
      </c>
      <c r="BY9" s="9">
        <f>VLOOKUP($C9, Table3[#All], 45, 0)</f>
        <v>0</v>
      </c>
      <c r="BZ9" s="9"/>
      <c r="CA9" s="9"/>
      <c r="CB9" s="10">
        <f t="shared" si="125"/>
        <v>2</v>
      </c>
      <c r="CC9" s="81"/>
      <c r="CD9" s="9">
        <f>VLOOKUP($C9, Table3[#All], 46, 0)</f>
        <v>1</v>
      </c>
      <c r="CE9" s="9">
        <f>VLOOKUP($C9, Table3[#All], 47, 0)</f>
        <v>0</v>
      </c>
      <c r="CF9" s="9">
        <f>VLOOKUP($C9, Table3[#All], 48, 0)</f>
        <v>0</v>
      </c>
      <c r="CG9" s="9">
        <f>VLOOKUP($C9, Table3[#All], 49, 0)</f>
        <v>0</v>
      </c>
      <c r="CH9" s="9">
        <f>VLOOKUP($C9, Table3[#All], 50, 0)</f>
        <v>0</v>
      </c>
      <c r="CI9" s="12">
        <f t="shared" si="126"/>
        <v>1</v>
      </c>
      <c r="CJ9" s="13"/>
      <c r="CK9" s="9">
        <f>VLOOKUP($C9, Table3[#All], 51, 0)</f>
        <v>0.71879999999999999</v>
      </c>
      <c r="CL9" s="9">
        <f>VLOOKUP($C9, Table3[#All], 52, 0)</f>
        <v>0.28120000000000001</v>
      </c>
      <c r="CM9" s="9">
        <f>VLOOKUP($C9, Table3[#All], 53, 0)</f>
        <v>0</v>
      </c>
      <c r="CN9" s="9">
        <f>VLOOKUP($C9, Table3[#All], 54, 0)</f>
        <v>0</v>
      </c>
      <c r="CO9" s="9"/>
      <c r="CP9" s="10">
        <f t="shared" si="127"/>
        <v>2</v>
      </c>
      <c r="CQ9" s="11"/>
      <c r="CR9" s="9">
        <f>VLOOKUP($C9, Table3[#All], 55, 0)</f>
        <v>0.4375</v>
      </c>
      <c r="CS9" s="9">
        <f>VLOOKUP($C9, Table3[#All], 56, 0)</f>
        <v>0.46880000000000005</v>
      </c>
      <c r="CT9" s="9">
        <f>VLOOKUP($C9, Table3[#All], 57, 0)</f>
        <v>3.1200000000000002E-2</v>
      </c>
      <c r="CU9" s="9">
        <f>VLOOKUP($C9, Table3[#All], 58, 0)</f>
        <v>6.25E-2</v>
      </c>
      <c r="CV9" s="9">
        <f>VLOOKUP($C9, Table3[#All], 59, 0)</f>
        <v>0</v>
      </c>
      <c r="CW9" s="12">
        <f t="shared" si="128"/>
        <v>2</v>
      </c>
      <c r="CX9" s="81"/>
      <c r="CY9" s="9">
        <f>VLOOKUP($C9, Table3[#All], 60, 0)</f>
        <v>0.21879999999999999</v>
      </c>
      <c r="CZ9" s="9">
        <f>VLOOKUP($C9, Table3[#All], 61, 0)</f>
        <v>0.59379999999999999</v>
      </c>
      <c r="DA9" s="9">
        <f>VLOOKUP($C9, Table3[#All], 62, 0)</f>
        <v>0.1875</v>
      </c>
      <c r="DB9" s="9">
        <f>VLOOKUP($C9, Table3[#All], 63, 0)</f>
        <v>0</v>
      </c>
      <c r="DC9" s="9">
        <f>VLOOKUP($C9, Table3[#All], 64, 0)</f>
        <v>0</v>
      </c>
      <c r="DD9" s="10">
        <f t="shared" si="129"/>
        <v>2</v>
      </c>
      <c r="DE9" s="11"/>
      <c r="DF9" s="9">
        <f>VLOOKUP($C9, Table3[#All], 65, 0)</f>
        <v>0.96879999999999999</v>
      </c>
      <c r="DG9" s="9"/>
      <c r="DH9" s="9">
        <f>VLOOKUP($C9, Table3[#All], 66, 0)</f>
        <v>3.1200000000000002E-2</v>
      </c>
      <c r="DI9" s="9"/>
      <c r="DJ9" s="9">
        <f>VLOOKUP($C9, Table3[#All], 67, 0)</f>
        <v>0</v>
      </c>
      <c r="DK9" s="12">
        <f t="shared" si="130"/>
        <v>1</v>
      </c>
      <c r="DL9" s="11"/>
      <c r="DM9" s="9">
        <f>VLOOKUP($C9, Table3[#All], 68, 0)</f>
        <v>0.96879999999999999</v>
      </c>
      <c r="DN9" s="9"/>
      <c r="DO9" s="9">
        <f>VLOOKUP($C9, Table3[#All], 69, 0)</f>
        <v>3.1200000000000002E-2</v>
      </c>
      <c r="DP9" s="9">
        <f>VLOOKUP($C9, Table3[#All], 70, 0)</f>
        <v>0</v>
      </c>
      <c r="DQ9" s="9"/>
      <c r="DR9" s="12">
        <f t="shared" si="131"/>
        <v>1</v>
      </c>
      <c r="DS9" s="11"/>
      <c r="DT9" s="9">
        <f>VLOOKUP($C9, Table3[#All], 71, 0)</f>
        <v>0.75</v>
      </c>
      <c r="DU9" s="9">
        <f>VLOOKUP($C9, Table3[#All], 72, 0)</f>
        <v>0.125</v>
      </c>
      <c r="DV9" s="9">
        <f>VLOOKUP($C9, Table3[#All], 73, 0)</f>
        <v>0</v>
      </c>
      <c r="DW9" s="9">
        <f>VLOOKUP($C9, Table3[#All], 74, 0)</f>
        <v>0.125</v>
      </c>
      <c r="DX9" s="9">
        <f>VLOOKUP($C9, Table3[#All], 75, 0)</f>
        <v>0</v>
      </c>
      <c r="DY9" s="12">
        <f t="shared" si="132"/>
        <v>2</v>
      </c>
      <c r="DZ9" s="11"/>
      <c r="EA9" s="9">
        <f>VLOOKUP($C9, Table3[#All], 76, 0)</f>
        <v>1</v>
      </c>
      <c r="EB9" s="9">
        <f>VLOOKUP($C9, Table3[#All], 77, 0)</f>
        <v>0</v>
      </c>
      <c r="EC9" s="9">
        <f>VLOOKUP($C9, Table3[#All], 78, 0)</f>
        <v>0</v>
      </c>
      <c r="ED9" s="9">
        <f>VLOOKUP($C9, Table3[#All], 79, 0)</f>
        <v>0</v>
      </c>
      <c r="EE9" s="9">
        <f>VLOOKUP($C9, Table3[#All], 80, 0)</f>
        <v>0</v>
      </c>
      <c r="EF9" s="10">
        <f t="shared" si="133"/>
        <v>1</v>
      </c>
      <c r="EG9" s="9"/>
      <c r="EH9" s="9">
        <f>VLOOKUP($C9, Table3[#All], 81, 0)</f>
        <v>1</v>
      </c>
      <c r="EI9" s="9">
        <f>VLOOKUP($C9, Table3[#All], 82, 0)</f>
        <v>0</v>
      </c>
      <c r="EJ9" s="9">
        <f>VLOOKUP($C9, Table3[#All], 83, 0)</f>
        <v>0</v>
      </c>
      <c r="EK9" s="9">
        <f>VLOOKUP($C9, Table3[#All], 84, 0)</f>
        <v>0</v>
      </c>
      <c r="EL9" s="9">
        <f>VLOOKUP($C9, Table3[#All], 85, 0)</f>
        <v>0</v>
      </c>
      <c r="EM9" s="12">
        <f t="shared" si="134"/>
        <v>1</v>
      </c>
      <c r="EN9" s="11"/>
      <c r="EO9" s="9">
        <f>VLOOKUP($C9, Table3[#All], 86, 0)</f>
        <v>1</v>
      </c>
      <c r="EP9" s="9"/>
      <c r="EQ9" s="9">
        <f>VLOOKUP($C9, Table3[#All], 87, 0)</f>
        <v>0</v>
      </c>
      <c r="ER9" s="9"/>
      <c r="ES9" s="9"/>
      <c r="ET9" s="12">
        <f t="shared" si="135"/>
        <v>1</v>
      </c>
      <c r="EU9" s="11"/>
      <c r="EV9" s="9">
        <f>VLOOKUP($C9, Table3[#All], 88, 0)</f>
        <v>1</v>
      </c>
      <c r="EW9" s="9">
        <f>VLOOKUP($C9, Table3[#All], 89, 0)</f>
        <v>0</v>
      </c>
      <c r="EX9" s="9">
        <f>VLOOKUP($C9, Table3[#All], 90, 0)</f>
        <v>0</v>
      </c>
      <c r="EY9" s="9">
        <f>VLOOKUP($C9, Table3[#All], 91, 0)</f>
        <v>0</v>
      </c>
      <c r="EZ9" s="9">
        <f>VLOOKUP($C9, Table3[#All], 92, 0)</f>
        <v>0</v>
      </c>
      <c r="FA9" s="12">
        <f t="shared" si="136"/>
        <v>1</v>
      </c>
      <c r="FB9" s="11"/>
      <c r="FC9" s="9">
        <f>VLOOKUP($C9, Table3[#All], 93, 0)</f>
        <v>0</v>
      </c>
      <c r="FD9" s="9">
        <f>VLOOKUP($C9, Table3[#All], 94, 0)</f>
        <v>0.78120000000000001</v>
      </c>
      <c r="FE9" s="9">
        <f>VLOOKUP($C9, Table3[#All], 95, 0)</f>
        <v>0.21879999999999999</v>
      </c>
      <c r="FF9" s="9">
        <f>VLOOKUP($C9, Table3[#All], 96, 0)</f>
        <v>0</v>
      </c>
      <c r="FG9" s="9"/>
      <c r="FH9" s="10">
        <f t="shared" si="137"/>
        <v>2</v>
      </c>
      <c r="FI9" s="11"/>
      <c r="FJ9" s="9">
        <f>VLOOKUP($C9, Table3[#All], 97, 0)</f>
        <v>0</v>
      </c>
      <c r="FK9" s="9">
        <f>VLOOKUP($C9, Table3[#All], 98, 0)</f>
        <v>0</v>
      </c>
      <c r="FL9" s="9">
        <f>VLOOKUP($C9, Table3[#All], 99, 0)</f>
        <v>0</v>
      </c>
      <c r="FM9" s="9">
        <f>VLOOKUP($C9, Table3[#All], 100, 0)</f>
        <v>1</v>
      </c>
      <c r="FN9" s="9">
        <f>VLOOKUP($C9, Table3[#All], 101, 0)</f>
        <v>0</v>
      </c>
      <c r="FO9" s="12">
        <f t="shared" si="155"/>
        <v>4</v>
      </c>
      <c r="FP9" s="11"/>
      <c r="FQ9" s="9">
        <f>VLOOKUP($C9, Table3[#All], 102, 0)</f>
        <v>0.65620000000000001</v>
      </c>
      <c r="FR9" s="9">
        <f>VLOOKUP($C9, Table3[#All], 103, 0)</f>
        <v>0.34380000000000005</v>
      </c>
      <c r="FS9" s="9">
        <f>VLOOKUP($C9, Table3[#All], 104, 0)</f>
        <v>0</v>
      </c>
      <c r="FT9" s="9">
        <f>VLOOKUP($C9, Table3[#All], 105, 0)</f>
        <v>0</v>
      </c>
      <c r="FU9" s="9">
        <v>0</v>
      </c>
      <c r="FV9" s="10">
        <f t="shared" si="138"/>
        <v>2</v>
      </c>
      <c r="FW9" s="11"/>
      <c r="FX9" s="9">
        <f>VLOOKUP($C9, Table3[#All], 106, 0)</f>
        <v>0.875</v>
      </c>
      <c r="FY9" s="9"/>
      <c r="FZ9" s="9">
        <f>VLOOKUP($C9, Table3[#All], 107, 0)</f>
        <v>3.1200000000000002E-2</v>
      </c>
      <c r="GA9" s="9">
        <f>VLOOKUP($C9, Table3[#All], 108, 0)</f>
        <v>9.3800000000000008E-2</v>
      </c>
      <c r="GB9" s="9"/>
      <c r="GC9" s="10">
        <f t="shared" si="156"/>
        <v>1</v>
      </c>
      <c r="GD9" s="81"/>
      <c r="GE9" s="9">
        <f>VLOOKUP($C9, Table3[#All], 109, 0)</f>
        <v>0.85709999999999997</v>
      </c>
      <c r="GF9" s="9">
        <f>VLOOKUP($C9, Table3[#All], 110, 0)</f>
        <v>9.5199999999999993E-2</v>
      </c>
      <c r="GG9" s="9">
        <f>VLOOKUP($C9, Table3[#All], 111, 0)</f>
        <v>4.7599999999999996E-2</v>
      </c>
      <c r="GH9" s="9"/>
      <c r="GI9" s="9">
        <f>VLOOKUP($C9, Table3[#All], 112, 0)</f>
        <v>0</v>
      </c>
      <c r="GJ9" s="12">
        <f t="shared" si="139"/>
        <v>1</v>
      </c>
      <c r="GK9" s="11"/>
      <c r="GL9" s="9">
        <f>VLOOKUP($C9, Table3[#All], 113, 0)</f>
        <v>0</v>
      </c>
      <c r="GM9" s="9">
        <f>VLOOKUP($C9, Table3[#All], 114, 0)</f>
        <v>3.1200000000000002E-2</v>
      </c>
      <c r="GN9" s="9">
        <f>VLOOKUP($C9, Table3[#All], 115, 0)</f>
        <v>0.71879999999999999</v>
      </c>
      <c r="GO9" s="9">
        <f>VLOOKUP($C9, Table3[#All], 116, 0)</f>
        <v>0.25</v>
      </c>
      <c r="GP9" s="9"/>
      <c r="GQ9" s="10">
        <f t="shared" si="140"/>
        <v>4</v>
      </c>
      <c r="GR9" s="11"/>
      <c r="GS9" s="9">
        <f>VLOOKUP($C9, Table2[#All], 3, 0)</f>
        <v>0</v>
      </c>
      <c r="GT9" s="9">
        <f>VLOOKUP($C9, Table2[#All], 4, 0)</f>
        <v>0</v>
      </c>
      <c r="GU9" s="9">
        <f>VLOOKUP($C9, Table2[#All], 5, 0)</f>
        <v>1</v>
      </c>
      <c r="GV9" s="9">
        <f>VLOOKUP($C9, Table2[#All], 6, 0)</f>
        <v>0</v>
      </c>
      <c r="GW9" s="9">
        <f>VLOOKUP($C9, Table2[#All], 7, 0)</f>
        <v>0</v>
      </c>
      <c r="GX9" s="10">
        <f t="shared" si="141"/>
        <v>3</v>
      </c>
      <c r="GY9" s="11"/>
      <c r="GZ9" s="9">
        <v>0</v>
      </c>
      <c r="HA9" s="9">
        <v>0</v>
      </c>
      <c r="HB9" s="9">
        <v>1</v>
      </c>
      <c r="HC9" s="9">
        <v>0</v>
      </c>
      <c r="HD9" s="9"/>
      <c r="HE9" s="10">
        <f t="shared" si="142"/>
        <v>3</v>
      </c>
      <c r="HF9" s="11"/>
      <c r="HG9" s="9">
        <f>VLOOKUP($C9, Table5[#All], 2, 0)</f>
        <v>0</v>
      </c>
      <c r="HH9" s="9">
        <f>VLOOKUP($C9, Table5[#All], 3, 0)</f>
        <v>0</v>
      </c>
      <c r="HI9" s="9">
        <f>VLOOKUP($C9, Table5[#All], 4, 0)</f>
        <v>1</v>
      </c>
      <c r="HJ9" s="9">
        <f>VLOOKUP($C9, Table5[#All], 5, 0)</f>
        <v>0</v>
      </c>
      <c r="HK9" s="9">
        <f>VLOOKUP($C9, Table5[#All], 6, 0)</f>
        <v>0</v>
      </c>
      <c r="HL9" s="10">
        <f t="shared" si="143"/>
        <v>3</v>
      </c>
      <c r="HM9" s="11"/>
      <c r="HN9" s="9">
        <f>VLOOKUP($C9, Table5[#All], 7, 0)</f>
        <v>0</v>
      </c>
      <c r="HO9" s="9">
        <f>VLOOKUP($C9, Table5[#All], 8, 0)</f>
        <v>0</v>
      </c>
      <c r="HP9" s="9">
        <f>VLOOKUP($C9, Table5[#All], 9, 0)</f>
        <v>1</v>
      </c>
      <c r="HQ9" s="9">
        <f>VLOOKUP($C9, Table5[#All], 10, 0)</f>
        <v>0</v>
      </c>
      <c r="HR9" s="9">
        <f>VLOOKUP($C9, Table5[#All], 11, 0)</f>
        <v>0</v>
      </c>
      <c r="HS9" s="10">
        <f t="shared" si="144"/>
        <v>3</v>
      </c>
      <c r="HT9" s="11"/>
      <c r="HU9" s="9">
        <f>VLOOKUP($C9, Table5[#All], 12, 0)</f>
        <v>1</v>
      </c>
      <c r="HV9" s="9">
        <f>VLOOKUP($C9, Table5[#All], 13, 0)</f>
        <v>0</v>
      </c>
      <c r="HW9" s="9">
        <f>VLOOKUP($C9, Table5[#All], 14, 0)</f>
        <v>0</v>
      </c>
      <c r="HX9" s="9">
        <f>VLOOKUP($C9, Table5[#All], 15, 0)</f>
        <v>0</v>
      </c>
      <c r="HY9" s="9">
        <f>VLOOKUP($C9, Table5[#All], 16, 0)</f>
        <v>0</v>
      </c>
      <c r="HZ9" s="10">
        <f t="shared" si="145"/>
        <v>1</v>
      </c>
      <c r="IA9" s="11"/>
      <c r="IB9" s="9">
        <f>VLOOKUP($C9, Table5[#All], 17, 0)</f>
        <v>0</v>
      </c>
      <c r="IC9" s="9">
        <f>VLOOKUP($C9, Table5[#All], 18, 0)</f>
        <v>1</v>
      </c>
      <c r="ID9" s="9">
        <f>VLOOKUP($C9, Table5[#All], 19, 0)</f>
        <v>0</v>
      </c>
      <c r="IE9" s="9">
        <f>VLOOKUP($C9, Table5[#All], 20, 0)</f>
        <v>0</v>
      </c>
      <c r="IF9" s="9">
        <f>VLOOKUP($C9, Table5[#All], 21, 0)</f>
        <v>0</v>
      </c>
      <c r="IG9" s="10">
        <f t="shared" si="146"/>
        <v>2</v>
      </c>
      <c r="IH9" s="11"/>
      <c r="II9" s="9">
        <f>VLOOKUP($C9, Table5[#All], 22, 0)</f>
        <v>1</v>
      </c>
      <c r="IJ9" s="9">
        <f>VLOOKUP($C9, Table5[#All], 23, 0)</f>
        <v>0</v>
      </c>
      <c r="IK9" s="9">
        <f>VLOOKUP($C9, Table5[#All], 24, 0)</f>
        <v>0</v>
      </c>
      <c r="IL9" s="9">
        <f>VLOOKUP($C9, Table5[#All], 25, 0)</f>
        <v>0</v>
      </c>
      <c r="IM9" s="9">
        <f>VLOOKUP($C9, Table5[#All], 26, 0)</f>
        <v>0</v>
      </c>
      <c r="IN9" s="10">
        <f t="shared" si="147"/>
        <v>1</v>
      </c>
      <c r="IO9" s="11"/>
      <c r="IP9" s="9">
        <v>1</v>
      </c>
      <c r="IQ9" s="9">
        <v>0</v>
      </c>
      <c r="IR9" s="9">
        <v>0</v>
      </c>
      <c r="IS9" s="9">
        <v>0</v>
      </c>
      <c r="IT9" s="9">
        <v>0</v>
      </c>
      <c r="IU9" s="10">
        <f t="shared" si="148"/>
        <v>1</v>
      </c>
      <c r="IV9" s="82"/>
    </row>
    <row r="10" spans="1:256" ht="16.3" thickTop="1" thickBot="1" x14ac:dyDescent="0.35">
      <c r="A10" s="16" t="s">
        <v>140</v>
      </c>
      <c r="B10" s="16" t="s">
        <v>148</v>
      </c>
      <c r="C10" s="16" t="s">
        <v>149</v>
      </c>
      <c r="D10" s="11"/>
      <c r="E10" s="9">
        <f>VLOOKUP($C10, Table3[#All], 2, 0)</f>
        <v>0.77269999999999994</v>
      </c>
      <c r="F10" s="9"/>
      <c r="G10" s="9">
        <f>VLOOKUP($C10, Table3[#All], 3, 0)</f>
        <v>0</v>
      </c>
      <c r="H10" s="9">
        <f>VLOOKUP($C10, Table3[#All], 4, 0)</f>
        <v>0</v>
      </c>
      <c r="I10" s="9">
        <f>VLOOKUP($C10, Table3[#All], 5, 0)</f>
        <v>0.2273</v>
      </c>
      <c r="J10" s="10">
        <f t="shared" si="149"/>
        <v>1</v>
      </c>
      <c r="K10" s="11"/>
      <c r="L10" s="9">
        <f>VLOOKUP($C10, Table3[#All], 6, 0)</f>
        <v>0</v>
      </c>
      <c r="M10" s="9"/>
      <c r="N10" s="9">
        <f>VLOOKUP($C10, Table3[#All], 7, 0)</f>
        <v>0</v>
      </c>
      <c r="O10" s="9">
        <f>VLOOKUP($C10, Table3[#All], 8, 0)</f>
        <v>1</v>
      </c>
      <c r="P10" s="9">
        <f>VLOOKUP($C10, Table3[#All], 9, 0)</f>
        <v>0</v>
      </c>
      <c r="Q10" s="10">
        <f t="shared" si="150"/>
        <v>4</v>
      </c>
      <c r="R10" s="11"/>
      <c r="S10" s="9">
        <f>VLOOKUP($C10, Table3[#All], 10, 0)</f>
        <v>0</v>
      </c>
      <c r="T10" s="9">
        <f>VLOOKUP($C10, Table3[#All], 11, 0)</f>
        <v>0</v>
      </c>
      <c r="U10" s="9">
        <f>VLOOKUP($C10, Table3[#All], 12, 0)</f>
        <v>9.0899999999999995E-2</v>
      </c>
      <c r="V10" s="9">
        <f>VLOOKUP($C10, Table3[#All], 13, 0)</f>
        <v>0.90910000000000002</v>
      </c>
      <c r="W10" s="9">
        <f>VLOOKUP($C10, Table3[#All], 14, 0)</f>
        <v>0</v>
      </c>
      <c r="X10" s="10">
        <f t="shared" si="151"/>
        <v>4</v>
      </c>
      <c r="Y10" s="11"/>
      <c r="Z10" s="9">
        <f>VLOOKUP($C10, Table3[#All], 15, 0)</f>
        <v>0</v>
      </c>
      <c r="AA10" s="9">
        <f>VLOOKUP($C10, Table3[#All], 16, 0)</f>
        <v>0</v>
      </c>
      <c r="AB10" s="9">
        <f>VLOOKUP($C10, Table3[#All], 17, 0)</f>
        <v>0.36359999999999998</v>
      </c>
      <c r="AC10" s="9">
        <f>VLOOKUP($C10, Table3[#All], 18, 0)</f>
        <v>0.63639999999999997</v>
      </c>
      <c r="AD10" s="9">
        <f>VLOOKUP($C10, Table3[#All], 19, 0)</f>
        <v>0</v>
      </c>
      <c r="AE10" s="10">
        <f t="shared" si="121"/>
        <v>4</v>
      </c>
      <c r="AF10" s="11"/>
      <c r="AG10" s="9">
        <f>VLOOKUP($C10, Table3[#All], 20, 0)</f>
        <v>0</v>
      </c>
      <c r="AH10" s="9">
        <f>VLOOKUP($C10, Table3[#All], 21, 0)</f>
        <v>4.5499999999999999E-2</v>
      </c>
      <c r="AI10" s="9">
        <f>VLOOKUP($C10, Table3[#All], 22, 0)</f>
        <v>0.95450000000000002</v>
      </c>
      <c r="AJ10" s="9"/>
      <c r="AK10" s="9"/>
      <c r="AL10" s="10">
        <f t="shared" si="122"/>
        <v>3</v>
      </c>
      <c r="AM10" s="11"/>
      <c r="AN10" s="9">
        <f>VLOOKUP($C10, Table3[#All], 23, 0)</f>
        <v>0</v>
      </c>
      <c r="AO10" s="9">
        <f>VLOOKUP($C10, Table3[#All], 24, 0)</f>
        <v>0</v>
      </c>
      <c r="AP10" s="9">
        <f>VLOOKUP($C10, Table3[#All], 25, 0)</f>
        <v>1</v>
      </c>
      <c r="AQ10" s="9">
        <f>VLOOKUP($C10, Table3[#All], 26, 0)</f>
        <v>0</v>
      </c>
      <c r="AR10" s="9"/>
      <c r="AS10" s="12">
        <f t="shared" si="123"/>
        <v>3</v>
      </c>
      <c r="AT10" s="11"/>
      <c r="AU10" s="9">
        <f>VLOOKUP($C10, Table3[#All], 27, 0)</f>
        <v>0.72730000000000006</v>
      </c>
      <c r="AV10" s="9">
        <f>VLOOKUP($C10, Table3[#All], 28, 0)</f>
        <v>4.5499999999999999E-2</v>
      </c>
      <c r="AW10" s="9">
        <f>VLOOKUP($C10, Table3[#All], 29, 0)</f>
        <v>0.2273</v>
      </c>
      <c r="AX10" s="9"/>
      <c r="AY10" s="9"/>
      <c r="AZ10" s="10">
        <f t="shared" si="152"/>
        <v>2</v>
      </c>
      <c r="BA10" s="11"/>
      <c r="BB10" s="9">
        <f>VLOOKUP($C10, Table3[#All], 30, 0)</f>
        <v>0.13639999999999999</v>
      </c>
      <c r="BC10" s="9">
        <f>VLOOKUP($C10, Table3[#All], 31, 0)</f>
        <v>0.40909999999999996</v>
      </c>
      <c r="BD10" s="9">
        <f>VLOOKUP($C10, Table3[#All], 32, 0)</f>
        <v>0.45450000000000002</v>
      </c>
      <c r="BE10" s="9">
        <f>VLOOKUP($C10, Table3[#All], 33, 0)</f>
        <v>0</v>
      </c>
      <c r="BF10" s="9"/>
      <c r="BG10" s="10">
        <f t="shared" si="153"/>
        <v>3</v>
      </c>
      <c r="BH10" s="81"/>
      <c r="BI10" s="9">
        <f>VLOOKUP($C10, Table3[#All], 34, 0)</f>
        <v>0</v>
      </c>
      <c r="BJ10" s="9">
        <f>VLOOKUP($C10, Table3[#All], 35, 0)</f>
        <v>0</v>
      </c>
      <c r="BK10" s="9">
        <f>VLOOKUP($C10, Table3[#All], 36, 0)</f>
        <v>0</v>
      </c>
      <c r="BL10" s="9">
        <f>VLOOKUP($C10, Table3[#All], 37, 0)</f>
        <v>0</v>
      </c>
      <c r="BM10" s="9">
        <f>VLOOKUP($C10, Table3[#All], 38, 0)</f>
        <v>0</v>
      </c>
      <c r="BN10" s="10" t="str">
        <f t="shared" si="154"/>
        <v>N/A</v>
      </c>
      <c r="BO10" s="11"/>
      <c r="BP10" s="9">
        <f>VLOOKUP($C10, Table3[#All], 39, 0)</f>
        <v>0.95450000000000002</v>
      </c>
      <c r="BQ10" s="9">
        <f>VLOOKUP($C10, Table3[#All], 40, 0)</f>
        <v>0</v>
      </c>
      <c r="BR10" s="9">
        <f>VLOOKUP($C10, Table3[#All], 41, 0)</f>
        <v>4.5499999999999999E-2</v>
      </c>
      <c r="BS10" s="9">
        <f>VLOOKUP($C10, Table3[#All], 42, 0)</f>
        <v>0</v>
      </c>
      <c r="BT10" s="9"/>
      <c r="BU10" s="10">
        <f t="shared" si="124"/>
        <v>1</v>
      </c>
      <c r="BV10" s="11"/>
      <c r="BW10" s="9">
        <f>VLOOKUP($C10, Table3[#All], 43, 0)</f>
        <v>0</v>
      </c>
      <c r="BX10" s="9">
        <f>VLOOKUP($C10, Table3[#All], 44, 0)</f>
        <v>0.95450000000000002</v>
      </c>
      <c r="BY10" s="9">
        <f>VLOOKUP($C10, Table3[#All], 45, 0)</f>
        <v>4.5499999999999999E-2</v>
      </c>
      <c r="BZ10" s="9"/>
      <c r="CA10" s="9"/>
      <c r="CB10" s="10">
        <f t="shared" si="125"/>
        <v>2</v>
      </c>
      <c r="CC10" s="81"/>
      <c r="CD10" s="9">
        <f>VLOOKUP($C10, Table3[#All], 46, 0)</f>
        <v>1</v>
      </c>
      <c r="CE10" s="9">
        <f>VLOOKUP($C10, Table3[#All], 47, 0)</f>
        <v>0</v>
      </c>
      <c r="CF10" s="9">
        <f>VLOOKUP($C10, Table3[#All], 48, 0)</f>
        <v>0</v>
      </c>
      <c r="CG10" s="9">
        <f>VLOOKUP($C10, Table3[#All], 49, 0)</f>
        <v>0</v>
      </c>
      <c r="CH10" s="9">
        <f>VLOOKUP($C10, Table3[#All], 50, 0)</f>
        <v>0</v>
      </c>
      <c r="CI10" s="12">
        <f t="shared" si="126"/>
        <v>1</v>
      </c>
      <c r="CJ10" s="13"/>
      <c r="CK10" s="9">
        <f>VLOOKUP($C10, Table3[#All], 51, 0)</f>
        <v>1</v>
      </c>
      <c r="CL10" s="9">
        <f>VLOOKUP($C10, Table3[#All], 52, 0)</f>
        <v>0</v>
      </c>
      <c r="CM10" s="9">
        <f>VLOOKUP($C10, Table3[#All], 53, 0)</f>
        <v>0</v>
      </c>
      <c r="CN10" s="9">
        <f>VLOOKUP($C10, Table3[#All], 54, 0)</f>
        <v>0</v>
      </c>
      <c r="CO10" s="9"/>
      <c r="CP10" s="10">
        <f t="shared" si="127"/>
        <v>1</v>
      </c>
      <c r="CQ10" s="11"/>
      <c r="CR10" s="9">
        <f>VLOOKUP($C10, Table3[#All], 55, 0)</f>
        <v>0.40909999999999996</v>
      </c>
      <c r="CS10" s="9">
        <f>VLOOKUP($C10, Table3[#All], 56, 0)</f>
        <v>0.45450000000000002</v>
      </c>
      <c r="CT10" s="9">
        <f>VLOOKUP($C10, Table3[#All], 57, 0)</f>
        <v>0</v>
      </c>
      <c r="CU10" s="9">
        <f>VLOOKUP($C10, Table3[#All], 58, 0)</f>
        <v>0</v>
      </c>
      <c r="CV10" s="9">
        <f>VLOOKUP($C10, Table3[#All], 59, 0)</f>
        <v>0.13639999999999999</v>
      </c>
      <c r="CW10" s="12">
        <f t="shared" si="128"/>
        <v>2</v>
      </c>
      <c r="CX10" s="81"/>
      <c r="CY10" s="9">
        <f>VLOOKUP($C10, Table3[#All], 60, 0)</f>
        <v>0</v>
      </c>
      <c r="CZ10" s="9">
        <f>VLOOKUP($C10, Table3[#All], 61, 0)</f>
        <v>0.81819999999999993</v>
      </c>
      <c r="DA10" s="9">
        <f>VLOOKUP($C10, Table3[#All], 62, 0)</f>
        <v>0.18179999999999999</v>
      </c>
      <c r="DB10" s="9">
        <f>VLOOKUP($C10, Table3[#All], 63, 0)</f>
        <v>0</v>
      </c>
      <c r="DC10" s="9">
        <f>VLOOKUP($C10, Table3[#All], 64, 0)</f>
        <v>0</v>
      </c>
      <c r="DD10" s="10">
        <f t="shared" si="129"/>
        <v>2</v>
      </c>
      <c r="DE10" s="11"/>
      <c r="DF10" s="9">
        <f>VLOOKUP($C10, Table3[#All], 65, 0)</f>
        <v>9.0899999999999995E-2</v>
      </c>
      <c r="DG10" s="9"/>
      <c r="DH10" s="9">
        <f>VLOOKUP($C10, Table3[#All], 66, 0)</f>
        <v>0.90910000000000002</v>
      </c>
      <c r="DI10" s="9"/>
      <c r="DJ10" s="9">
        <f>VLOOKUP($C10, Table3[#All], 67, 0)</f>
        <v>0</v>
      </c>
      <c r="DK10" s="12">
        <f t="shared" si="130"/>
        <v>3</v>
      </c>
      <c r="DL10" s="11"/>
      <c r="DM10" s="9">
        <f>VLOOKUP($C10, Table3[#All], 68, 0)</f>
        <v>0.95450000000000002</v>
      </c>
      <c r="DN10" s="9"/>
      <c r="DO10" s="9">
        <f>VLOOKUP($C10, Table3[#All], 69, 0)</f>
        <v>4.5499999999999999E-2</v>
      </c>
      <c r="DP10" s="9">
        <f>VLOOKUP($C10, Table3[#All], 70, 0)</f>
        <v>0</v>
      </c>
      <c r="DQ10" s="9"/>
      <c r="DR10" s="12">
        <f t="shared" si="131"/>
        <v>1</v>
      </c>
      <c r="DS10" s="11"/>
      <c r="DT10" s="9">
        <f>VLOOKUP($C10, Table3[#All], 71, 0)</f>
        <v>0</v>
      </c>
      <c r="DU10" s="9">
        <f>VLOOKUP($C10, Table3[#All], 72, 0)</f>
        <v>0</v>
      </c>
      <c r="DV10" s="9">
        <f>VLOOKUP($C10, Table3[#All], 73, 0)</f>
        <v>9.0899999999999995E-2</v>
      </c>
      <c r="DW10" s="9">
        <f>VLOOKUP($C10, Table3[#All], 74, 0)</f>
        <v>0.68180000000000007</v>
      </c>
      <c r="DX10" s="9">
        <f>VLOOKUP($C10, Table3[#All], 75, 0)</f>
        <v>0.2273</v>
      </c>
      <c r="DY10" s="12">
        <f t="shared" si="132"/>
        <v>4</v>
      </c>
      <c r="DZ10" s="11"/>
      <c r="EA10" s="9">
        <f>VLOOKUP($C10, Table3[#All], 76, 0)</f>
        <v>1</v>
      </c>
      <c r="EB10" s="9">
        <f>VLOOKUP($C10, Table3[#All], 77, 0)</f>
        <v>0</v>
      </c>
      <c r="EC10" s="9">
        <f>VLOOKUP($C10, Table3[#All], 78, 0)</f>
        <v>0</v>
      </c>
      <c r="ED10" s="9">
        <f>VLOOKUP($C10, Table3[#All], 79, 0)</f>
        <v>0</v>
      </c>
      <c r="EE10" s="9">
        <f>VLOOKUP($C10, Table3[#All], 80, 0)</f>
        <v>0</v>
      </c>
      <c r="EF10" s="10">
        <f t="shared" si="133"/>
        <v>1</v>
      </c>
      <c r="EG10" s="9"/>
      <c r="EH10" s="9">
        <f>VLOOKUP($C10, Table3[#All], 81, 0)</f>
        <v>1</v>
      </c>
      <c r="EI10" s="9">
        <f>VLOOKUP($C10, Table3[#All], 82, 0)</f>
        <v>0</v>
      </c>
      <c r="EJ10" s="9">
        <f>VLOOKUP($C10, Table3[#All], 83, 0)</f>
        <v>0</v>
      </c>
      <c r="EK10" s="9">
        <f>VLOOKUP($C10, Table3[#All], 84, 0)</f>
        <v>0</v>
      </c>
      <c r="EL10" s="9">
        <f>VLOOKUP($C10, Table3[#All], 85, 0)</f>
        <v>0</v>
      </c>
      <c r="EM10" s="12">
        <f t="shared" si="134"/>
        <v>1</v>
      </c>
      <c r="EN10" s="11"/>
      <c r="EO10" s="9">
        <f>VLOOKUP($C10, Table3[#All], 86, 0)</f>
        <v>1</v>
      </c>
      <c r="EP10" s="9"/>
      <c r="EQ10" s="9">
        <f>VLOOKUP($C10, Table3[#All], 87, 0)</f>
        <v>0</v>
      </c>
      <c r="ER10" s="9"/>
      <c r="ES10" s="9"/>
      <c r="ET10" s="12">
        <f t="shared" si="135"/>
        <v>1</v>
      </c>
      <c r="EU10" s="11"/>
      <c r="EV10" s="9">
        <f>VLOOKUP($C10, Table3[#All], 88, 0)</f>
        <v>1</v>
      </c>
      <c r="EW10" s="9">
        <f>VLOOKUP($C10, Table3[#All], 89, 0)</f>
        <v>0</v>
      </c>
      <c r="EX10" s="9">
        <f>VLOOKUP($C10, Table3[#All], 90, 0)</f>
        <v>0</v>
      </c>
      <c r="EY10" s="9">
        <f>VLOOKUP($C10, Table3[#All], 91, 0)</f>
        <v>0</v>
      </c>
      <c r="EZ10" s="9">
        <f>VLOOKUP($C10, Table3[#All], 92, 0)</f>
        <v>0</v>
      </c>
      <c r="FA10" s="12">
        <f t="shared" si="136"/>
        <v>1</v>
      </c>
      <c r="FB10" s="11"/>
      <c r="FC10" s="9">
        <f>VLOOKUP($C10, Table3[#All], 93, 0)</f>
        <v>0</v>
      </c>
      <c r="FD10" s="9">
        <f>VLOOKUP($C10, Table3[#All], 94, 0)</f>
        <v>0.59089999999999998</v>
      </c>
      <c r="FE10" s="9">
        <f>VLOOKUP($C10, Table3[#All], 95, 0)</f>
        <v>0.40909999999999996</v>
      </c>
      <c r="FF10" s="9">
        <f>VLOOKUP($C10, Table3[#All], 96, 0)</f>
        <v>0</v>
      </c>
      <c r="FG10" s="9"/>
      <c r="FH10" s="10">
        <f t="shared" si="137"/>
        <v>3</v>
      </c>
      <c r="FI10" s="11"/>
      <c r="FJ10" s="9">
        <f>VLOOKUP($C10, Table3[#All], 97, 0)</f>
        <v>0</v>
      </c>
      <c r="FK10" s="9">
        <f>VLOOKUP($C10, Table3[#All], 98, 0)</f>
        <v>0</v>
      </c>
      <c r="FL10" s="9">
        <f>VLOOKUP($C10, Table3[#All], 99, 0)</f>
        <v>0</v>
      </c>
      <c r="FM10" s="9">
        <f>VLOOKUP($C10, Table3[#All], 100, 0)</f>
        <v>0</v>
      </c>
      <c r="FN10" s="9">
        <f>VLOOKUP($C10, Table3[#All], 101, 0)</f>
        <v>1</v>
      </c>
      <c r="FO10" s="12">
        <f t="shared" si="155"/>
        <v>5</v>
      </c>
      <c r="FP10" s="11"/>
      <c r="FQ10" s="9">
        <f>VLOOKUP($C10, Table3[#All], 102, 0)</f>
        <v>1</v>
      </c>
      <c r="FR10" s="9">
        <f>VLOOKUP($C10, Table3[#All], 103, 0)</f>
        <v>0</v>
      </c>
      <c r="FS10" s="9">
        <f>VLOOKUP($C10, Table3[#All], 104, 0)</f>
        <v>0</v>
      </c>
      <c r="FT10" s="9">
        <f>VLOOKUP($C10, Table3[#All], 105, 0)</f>
        <v>0</v>
      </c>
      <c r="FU10" s="9">
        <v>0</v>
      </c>
      <c r="FV10" s="10">
        <f t="shared" si="138"/>
        <v>1</v>
      </c>
      <c r="FW10" s="11"/>
      <c r="FX10" s="9">
        <f>VLOOKUP($C10, Table3[#All], 106, 0)</f>
        <v>0.2273</v>
      </c>
      <c r="FY10" s="9"/>
      <c r="FZ10" s="9">
        <f>VLOOKUP($C10, Table3[#All], 107, 0)</f>
        <v>9.0899999999999995E-2</v>
      </c>
      <c r="GA10" s="9">
        <f>VLOOKUP($C10, Table3[#All], 108, 0)</f>
        <v>0.68180000000000007</v>
      </c>
      <c r="GB10" s="9"/>
      <c r="GC10" s="10">
        <f t="shared" si="156"/>
        <v>4</v>
      </c>
      <c r="GD10" s="81"/>
      <c r="GE10" s="9">
        <f>VLOOKUP($C10, Table3[#All], 109, 0)</f>
        <v>0.38890000000000002</v>
      </c>
      <c r="GF10" s="9">
        <f>VLOOKUP($C10, Table3[#All], 110, 0)</f>
        <v>0.22219999999999998</v>
      </c>
      <c r="GG10" s="9">
        <f>VLOOKUP($C10, Table3[#All], 111, 0)</f>
        <v>0.38890000000000002</v>
      </c>
      <c r="GH10" s="9"/>
      <c r="GI10" s="9">
        <f>VLOOKUP($C10, Table3[#All], 112, 0)</f>
        <v>0</v>
      </c>
      <c r="GJ10" s="12">
        <f t="shared" si="139"/>
        <v>3</v>
      </c>
      <c r="GK10" s="11"/>
      <c r="GL10" s="9">
        <f>VLOOKUP($C10, Table3[#All], 113, 0)</f>
        <v>0</v>
      </c>
      <c r="GM10" s="9">
        <f>VLOOKUP($C10, Table3[#All], 114, 0)</f>
        <v>4.5499999999999999E-2</v>
      </c>
      <c r="GN10" s="9">
        <f>VLOOKUP($C10, Table3[#All], 115, 0)</f>
        <v>0.95450000000000002</v>
      </c>
      <c r="GO10" s="9">
        <f>VLOOKUP($C10, Table3[#All], 116, 0)</f>
        <v>0</v>
      </c>
      <c r="GP10" s="9"/>
      <c r="GQ10" s="10">
        <f t="shared" si="140"/>
        <v>3</v>
      </c>
      <c r="GR10" s="11"/>
      <c r="GS10" s="9">
        <f>VLOOKUP($C10, Table2[#All], 3, 0)</f>
        <v>0</v>
      </c>
      <c r="GT10" s="9">
        <f>VLOOKUP($C10, Table2[#All], 4, 0)</f>
        <v>0</v>
      </c>
      <c r="GU10" s="9">
        <f>VLOOKUP($C10, Table2[#All], 5, 0)</f>
        <v>1</v>
      </c>
      <c r="GV10" s="9">
        <f>VLOOKUP($C10, Table2[#All], 6, 0)</f>
        <v>0</v>
      </c>
      <c r="GW10" s="9">
        <f>VLOOKUP($C10, Table2[#All], 7, 0)</f>
        <v>0</v>
      </c>
      <c r="GX10" s="10">
        <f t="shared" si="141"/>
        <v>3</v>
      </c>
      <c r="GY10" s="11"/>
      <c r="GZ10" s="9">
        <v>0</v>
      </c>
      <c r="HA10" s="9">
        <v>0</v>
      </c>
      <c r="HB10" s="9">
        <v>1</v>
      </c>
      <c r="HC10" s="9">
        <v>0</v>
      </c>
      <c r="HD10" s="9"/>
      <c r="HE10" s="10">
        <f t="shared" si="142"/>
        <v>3</v>
      </c>
      <c r="HF10" s="11"/>
      <c r="HG10" s="9">
        <f>VLOOKUP($C10, Table5[#All], 2, 0)</f>
        <v>0</v>
      </c>
      <c r="HH10" s="9">
        <f>VLOOKUP($C10, Table5[#All], 3, 0)</f>
        <v>0</v>
      </c>
      <c r="HI10" s="9">
        <f>VLOOKUP($C10, Table5[#All], 4, 0)</f>
        <v>1</v>
      </c>
      <c r="HJ10" s="9">
        <f>VLOOKUP($C10, Table5[#All], 5, 0)</f>
        <v>0</v>
      </c>
      <c r="HK10" s="9">
        <f>VLOOKUP($C10, Table5[#All], 6, 0)</f>
        <v>0</v>
      </c>
      <c r="HL10" s="10">
        <f t="shared" si="143"/>
        <v>3</v>
      </c>
      <c r="HM10" s="11"/>
      <c r="HN10" s="9">
        <f>VLOOKUP($C10, Table5[#All], 7, 0)</f>
        <v>0</v>
      </c>
      <c r="HO10" s="9">
        <f>VLOOKUP($C10, Table5[#All], 8, 0)</f>
        <v>0</v>
      </c>
      <c r="HP10" s="9">
        <f>VLOOKUP($C10, Table5[#All], 9, 0)</f>
        <v>1</v>
      </c>
      <c r="HQ10" s="9">
        <f>VLOOKUP($C10, Table5[#All], 10, 0)</f>
        <v>0</v>
      </c>
      <c r="HR10" s="9">
        <f>VLOOKUP($C10, Table5[#All], 11, 0)</f>
        <v>0</v>
      </c>
      <c r="HS10" s="10">
        <f t="shared" si="144"/>
        <v>3</v>
      </c>
      <c r="HT10" s="11"/>
      <c r="HU10" s="9">
        <f>VLOOKUP($C10, Table5[#All], 12, 0)</f>
        <v>1</v>
      </c>
      <c r="HV10" s="9">
        <f>VLOOKUP($C10, Table5[#All], 13, 0)</f>
        <v>0</v>
      </c>
      <c r="HW10" s="9">
        <f>VLOOKUP($C10, Table5[#All], 14, 0)</f>
        <v>0</v>
      </c>
      <c r="HX10" s="9">
        <f>VLOOKUP($C10, Table5[#All], 15, 0)</f>
        <v>0</v>
      </c>
      <c r="HY10" s="9">
        <f>VLOOKUP($C10, Table5[#All], 16, 0)</f>
        <v>0</v>
      </c>
      <c r="HZ10" s="10">
        <f t="shared" si="145"/>
        <v>1</v>
      </c>
      <c r="IA10" s="11"/>
      <c r="IB10" s="9">
        <f>VLOOKUP($C10, Table5[#All], 17, 0)</f>
        <v>0</v>
      </c>
      <c r="IC10" s="9">
        <f>VLOOKUP($C10, Table5[#All], 18, 0)</f>
        <v>0</v>
      </c>
      <c r="ID10" s="9">
        <f>VLOOKUP($C10, Table5[#All], 19, 0)</f>
        <v>1</v>
      </c>
      <c r="IE10" s="9">
        <f>VLOOKUP($C10, Table5[#All], 20, 0)</f>
        <v>0</v>
      </c>
      <c r="IF10" s="9">
        <f>VLOOKUP($C10, Table5[#All], 21, 0)</f>
        <v>0</v>
      </c>
      <c r="IG10" s="10">
        <f t="shared" si="146"/>
        <v>3</v>
      </c>
      <c r="IH10" s="11"/>
      <c r="II10" s="9">
        <f>VLOOKUP($C10, Table5[#All], 22, 0)</f>
        <v>1</v>
      </c>
      <c r="IJ10" s="9">
        <f>VLOOKUP($C10, Table5[#All], 23, 0)</f>
        <v>0</v>
      </c>
      <c r="IK10" s="9">
        <f>VLOOKUP($C10, Table5[#All], 24, 0)</f>
        <v>0</v>
      </c>
      <c r="IL10" s="9">
        <f>VLOOKUP($C10, Table5[#All], 25, 0)</f>
        <v>0</v>
      </c>
      <c r="IM10" s="9">
        <f>VLOOKUP($C10, Table5[#All], 26, 0)</f>
        <v>0</v>
      </c>
      <c r="IN10" s="10">
        <f t="shared" si="147"/>
        <v>1</v>
      </c>
      <c r="IO10" s="11"/>
      <c r="IP10" s="9">
        <v>1</v>
      </c>
      <c r="IQ10" s="9">
        <v>0</v>
      </c>
      <c r="IR10" s="9">
        <v>0</v>
      </c>
      <c r="IS10" s="9">
        <v>0</v>
      </c>
      <c r="IT10" s="9">
        <v>0</v>
      </c>
      <c r="IU10" s="10">
        <f t="shared" si="148"/>
        <v>1</v>
      </c>
      <c r="IV10" s="82"/>
    </row>
    <row r="11" spans="1:256" ht="16.3" thickTop="1" thickBot="1" x14ac:dyDescent="0.35">
      <c r="A11" s="16" t="s">
        <v>140</v>
      </c>
      <c r="B11" s="16" t="s">
        <v>150</v>
      </c>
      <c r="C11" s="16" t="s">
        <v>151</v>
      </c>
      <c r="D11" s="11"/>
      <c r="E11" s="9">
        <f>VLOOKUP($C11, Table3[#All], 2, 0)</f>
        <v>0.5</v>
      </c>
      <c r="F11" s="9"/>
      <c r="G11" s="9">
        <f>VLOOKUP($C11, Table3[#All], 3, 0)</f>
        <v>0.39289999999999997</v>
      </c>
      <c r="H11" s="9">
        <f>VLOOKUP($C11, Table3[#All], 4, 0)</f>
        <v>7.1399999999999991E-2</v>
      </c>
      <c r="I11" s="9">
        <f>VLOOKUP($C11, Table3[#All], 5, 0)</f>
        <v>3.5699999999999996E-2</v>
      </c>
      <c r="J11" s="10">
        <f t="shared" si="149"/>
        <v>3</v>
      </c>
      <c r="K11" s="11"/>
      <c r="L11" s="9">
        <f>VLOOKUP($C11, Table3[#All], 6, 0)</f>
        <v>0</v>
      </c>
      <c r="M11" s="9"/>
      <c r="N11" s="9">
        <f>VLOOKUP($C11, Table3[#All], 7, 0)</f>
        <v>1</v>
      </c>
      <c r="O11" s="9">
        <f>VLOOKUP($C11, Table3[#All], 8, 0)</f>
        <v>0</v>
      </c>
      <c r="P11" s="9">
        <f>VLOOKUP($C11, Table3[#All], 9, 0)</f>
        <v>0</v>
      </c>
      <c r="Q11" s="10">
        <f t="shared" si="150"/>
        <v>3</v>
      </c>
      <c r="R11" s="11"/>
      <c r="S11" s="9">
        <f>VLOOKUP($C11, Table3[#All], 10, 0)</f>
        <v>0</v>
      </c>
      <c r="T11" s="9">
        <f>VLOOKUP($C11, Table3[#All], 11, 0)</f>
        <v>3.5699999999999996E-2</v>
      </c>
      <c r="U11" s="9">
        <f>VLOOKUP($C11, Table3[#All], 12, 0)</f>
        <v>0.53569999999999995</v>
      </c>
      <c r="V11" s="9">
        <f>VLOOKUP($C11, Table3[#All], 13, 0)</f>
        <v>0.42859999999999998</v>
      </c>
      <c r="W11" s="9">
        <f>VLOOKUP($C11, Table3[#All], 14, 0)</f>
        <v>0</v>
      </c>
      <c r="X11" s="10">
        <f t="shared" si="151"/>
        <v>4</v>
      </c>
      <c r="Y11" s="11"/>
      <c r="Z11" s="9">
        <f>VLOOKUP($C11, Table3[#All], 15, 0)</f>
        <v>0</v>
      </c>
      <c r="AA11" s="9">
        <f>VLOOKUP($C11, Table3[#All], 16, 0)</f>
        <v>0.53569999999999995</v>
      </c>
      <c r="AB11" s="9">
        <f>VLOOKUP($C11, Table3[#All], 17, 0)</f>
        <v>0.39289999999999997</v>
      </c>
      <c r="AC11" s="9">
        <f>VLOOKUP($C11, Table3[#All], 18, 0)</f>
        <v>7.1399999999999991E-2</v>
      </c>
      <c r="AD11" s="9">
        <f>VLOOKUP($C11, Table3[#All], 19, 0)</f>
        <v>0</v>
      </c>
      <c r="AE11" s="10">
        <f t="shared" si="121"/>
        <v>3</v>
      </c>
      <c r="AF11" s="11"/>
      <c r="AG11" s="9">
        <f>VLOOKUP($C11, Table3[#All], 20, 0)</f>
        <v>0.10710000000000001</v>
      </c>
      <c r="AH11" s="9">
        <f>VLOOKUP($C11, Table3[#All], 21, 0)</f>
        <v>0.67859999999999998</v>
      </c>
      <c r="AI11" s="9">
        <f>VLOOKUP($C11, Table3[#All], 22, 0)</f>
        <v>0.21429999999999999</v>
      </c>
      <c r="AJ11" s="9"/>
      <c r="AK11" s="9"/>
      <c r="AL11" s="10">
        <f t="shared" si="122"/>
        <v>2</v>
      </c>
      <c r="AM11" s="11"/>
      <c r="AN11" s="9">
        <f>VLOOKUP($C11, Table3[#All], 23, 0)</f>
        <v>1</v>
      </c>
      <c r="AO11" s="9">
        <f>VLOOKUP($C11, Table3[#All], 24, 0)</f>
        <v>0</v>
      </c>
      <c r="AP11" s="9">
        <f>VLOOKUP($C11, Table3[#All], 25, 0)</f>
        <v>0</v>
      </c>
      <c r="AQ11" s="9">
        <f>VLOOKUP($C11, Table3[#All], 26, 0)</f>
        <v>0</v>
      </c>
      <c r="AR11" s="9"/>
      <c r="AS11" s="12">
        <f t="shared" si="123"/>
        <v>1</v>
      </c>
      <c r="AT11" s="11"/>
      <c r="AU11" s="9">
        <f>VLOOKUP($C11, Table3[#All], 27, 0)</f>
        <v>0.96430000000000005</v>
      </c>
      <c r="AV11" s="9">
        <f>VLOOKUP($C11, Table3[#All], 28, 0)</f>
        <v>3.5699999999999996E-2</v>
      </c>
      <c r="AW11" s="9">
        <f>VLOOKUP($C11, Table3[#All], 29, 0)</f>
        <v>0</v>
      </c>
      <c r="AX11" s="9"/>
      <c r="AY11" s="9"/>
      <c r="AZ11" s="10">
        <f t="shared" si="152"/>
        <v>1</v>
      </c>
      <c r="BA11" s="11"/>
      <c r="BB11" s="9">
        <f>VLOOKUP($C11, Table3[#All], 30, 0)</f>
        <v>0.42859999999999998</v>
      </c>
      <c r="BC11" s="9">
        <f>VLOOKUP($C11, Table3[#All], 31, 0)</f>
        <v>0.39289999999999997</v>
      </c>
      <c r="BD11" s="9">
        <f>VLOOKUP($C11, Table3[#All], 32, 0)</f>
        <v>0.17859999999999998</v>
      </c>
      <c r="BE11" s="9">
        <f>VLOOKUP($C11, Table3[#All], 33, 0)</f>
        <v>0</v>
      </c>
      <c r="BF11" s="9"/>
      <c r="BG11" s="10">
        <f t="shared" si="153"/>
        <v>2</v>
      </c>
      <c r="BH11" s="81"/>
      <c r="BI11" s="9">
        <f>VLOOKUP($C11, Table3[#All], 34, 0)</f>
        <v>0</v>
      </c>
      <c r="BJ11" s="9">
        <f>VLOOKUP($C11, Table3[#All], 35, 0)</f>
        <v>0</v>
      </c>
      <c r="BK11" s="9">
        <f>VLOOKUP($C11, Table3[#All], 36, 0)</f>
        <v>0</v>
      </c>
      <c r="BL11" s="9">
        <f>VLOOKUP($C11, Table3[#All], 37, 0)</f>
        <v>0</v>
      </c>
      <c r="BM11" s="9">
        <f>VLOOKUP($C11, Table3[#All], 38, 0)</f>
        <v>0</v>
      </c>
      <c r="BN11" s="10" t="str">
        <f t="shared" si="154"/>
        <v>N/A</v>
      </c>
      <c r="BO11" s="11"/>
      <c r="BP11" s="9">
        <f>VLOOKUP($C11, Table3[#All], 39, 0)</f>
        <v>1</v>
      </c>
      <c r="BQ11" s="9">
        <f>VLOOKUP($C11, Table3[#All], 40, 0)</f>
        <v>0</v>
      </c>
      <c r="BR11" s="9">
        <f>VLOOKUP($C11, Table3[#All], 41, 0)</f>
        <v>0</v>
      </c>
      <c r="BS11" s="9">
        <f>VLOOKUP($C11, Table3[#All], 42, 0)</f>
        <v>0</v>
      </c>
      <c r="BT11" s="9"/>
      <c r="BU11" s="10">
        <f t="shared" si="124"/>
        <v>1</v>
      </c>
      <c r="BV11" s="11"/>
      <c r="BW11" s="9">
        <f>VLOOKUP($C11, Table3[#All], 43, 0)</f>
        <v>1</v>
      </c>
      <c r="BX11" s="9">
        <f>VLOOKUP($C11, Table3[#All], 44, 0)</f>
        <v>0</v>
      </c>
      <c r="BY11" s="9">
        <f>VLOOKUP($C11, Table3[#All], 45, 0)</f>
        <v>0</v>
      </c>
      <c r="BZ11" s="9"/>
      <c r="CA11" s="9"/>
      <c r="CB11" s="10">
        <f t="shared" si="125"/>
        <v>1</v>
      </c>
      <c r="CC11" s="81"/>
      <c r="CD11" s="9">
        <f>VLOOKUP($C11, Table3[#All], 46, 0)</f>
        <v>1</v>
      </c>
      <c r="CE11" s="9">
        <f>VLOOKUP($C11, Table3[#All], 47, 0)</f>
        <v>0</v>
      </c>
      <c r="CF11" s="9">
        <f>VLOOKUP($C11, Table3[#All], 48, 0)</f>
        <v>0</v>
      </c>
      <c r="CG11" s="9">
        <f>VLOOKUP($C11, Table3[#All], 49, 0)</f>
        <v>0</v>
      </c>
      <c r="CH11" s="9">
        <f>VLOOKUP($C11, Table3[#All], 50, 0)</f>
        <v>0</v>
      </c>
      <c r="CI11" s="12">
        <f t="shared" si="126"/>
        <v>1</v>
      </c>
      <c r="CJ11" s="13"/>
      <c r="CK11" s="9">
        <f>VLOOKUP($C11, Table3[#All], 51, 0)</f>
        <v>0.60709999999999997</v>
      </c>
      <c r="CL11" s="9">
        <f>VLOOKUP($C11, Table3[#All], 52, 0)</f>
        <v>0.39289999999999997</v>
      </c>
      <c r="CM11" s="9">
        <f>VLOOKUP($C11, Table3[#All], 53, 0)</f>
        <v>0</v>
      </c>
      <c r="CN11" s="9">
        <f>VLOOKUP($C11, Table3[#All], 54, 0)</f>
        <v>0</v>
      </c>
      <c r="CO11" s="9"/>
      <c r="CP11" s="10">
        <f t="shared" si="127"/>
        <v>2</v>
      </c>
      <c r="CQ11" s="11"/>
      <c r="CR11" s="9">
        <f>VLOOKUP($C11, Table3[#All], 55, 0)</f>
        <v>3.5699999999999996E-2</v>
      </c>
      <c r="CS11" s="9">
        <f>VLOOKUP($C11, Table3[#All], 56, 0)</f>
        <v>0.96430000000000005</v>
      </c>
      <c r="CT11" s="9">
        <f>VLOOKUP($C11, Table3[#All], 57, 0)</f>
        <v>0</v>
      </c>
      <c r="CU11" s="9">
        <f>VLOOKUP($C11, Table3[#All], 58, 0)</f>
        <v>0</v>
      </c>
      <c r="CV11" s="9">
        <f>VLOOKUP($C11, Table3[#All], 59, 0)</f>
        <v>0</v>
      </c>
      <c r="CW11" s="12">
        <f t="shared" si="128"/>
        <v>2</v>
      </c>
      <c r="CX11" s="81"/>
      <c r="CY11" s="9">
        <f>VLOOKUP($C11, Table3[#All], 60, 0)</f>
        <v>0.42859999999999998</v>
      </c>
      <c r="CZ11" s="9">
        <f>VLOOKUP($C11, Table3[#All], 61, 0)</f>
        <v>0.57140000000000002</v>
      </c>
      <c r="DA11" s="9">
        <f>VLOOKUP($C11, Table3[#All], 62, 0)</f>
        <v>0</v>
      </c>
      <c r="DB11" s="9">
        <f>VLOOKUP($C11, Table3[#All], 63, 0)</f>
        <v>0</v>
      </c>
      <c r="DC11" s="9">
        <f>VLOOKUP($C11, Table3[#All], 64, 0)</f>
        <v>0</v>
      </c>
      <c r="DD11" s="10">
        <f t="shared" si="129"/>
        <v>2</v>
      </c>
      <c r="DE11" s="11"/>
      <c r="DF11" s="9">
        <f>VLOOKUP($C11, Table3[#All], 65, 0)</f>
        <v>0.64290000000000003</v>
      </c>
      <c r="DG11" s="9"/>
      <c r="DH11" s="9">
        <f>VLOOKUP($C11, Table3[#All], 66, 0)</f>
        <v>0.25</v>
      </c>
      <c r="DI11" s="9"/>
      <c r="DJ11" s="9">
        <f>VLOOKUP($C11, Table3[#All], 67, 0)</f>
        <v>0.10710000000000001</v>
      </c>
      <c r="DK11" s="12">
        <f t="shared" si="130"/>
        <v>3</v>
      </c>
      <c r="DL11" s="11"/>
      <c r="DM11" s="9">
        <f>VLOOKUP($C11, Table3[#All], 68, 0)</f>
        <v>0.89290000000000003</v>
      </c>
      <c r="DN11" s="9"/>
      <c r="DO11" s="9">
        <f>VLOOKUP($C11, Table3[#All], 69, 0)</f>
        <v>0.10710000000000001</v>
      </c>
      <c r="DP11" s="9">
        <f>VLOOKUP($C11, Table3[#All], 70, 0)</f>
        <v>0</v>
      </c>
      <c r="DQ11" s="9"/>
      <c r="DR11" s="12">
        <f t="shared" si="131"/>
        <v>1</v>
      </c>
      <c r="DS11" s="11"/>
      <c r="DT11" s="9">
        <f>VLOOKUP($C11, Table3[#All], 71, 0)</f>
        <v>1</v>
      </c>
      <c r="DU11" s="9">
        <f>VLOOKUP($C11, Table3[#All], 72, 0)</f>
        <v>0</v>
      </c>
      <c r="DV11" s="9">
        <f>VLOOKUP($C11, Table3[#All], 73, 0)</f>
        <v>0</v>
      </c>
      <c r="DW11" s="9">
        <f>VLOOKUP($C11, Table3[#All], 74, 0)</f>
        <v>0</v>
      </c>
      <c r="DX11" s="9">
        <f>VLOOKUP($C11, Table3[#All], 75, 0)</f>
        <v>0</v>
      </c>
      <c r="DY11" s="12">
        <f t="shared" si="132"/>
        <v>1</v>
      </c>
      <c r="DZ11" s="11"/>
      <c r="EA11" s="9">
        <f>VLOOKUP($C11, Table3[#All], 76, 0)</f>
        <v>1</v>
      </c>
      <c r="EB11" s="9">
        <f>VLOOKUP($C11, Table3[#All], 77, 0)</f>
        <v>0</v>
      </c>
      <c r="EC11" s="9">
        <f>VLOOKUP($C11, Table3[#All], 78, 0)</f>
        <v>0</v>
      </c>
      <c r="ED11" s="9">
        <f>VLOOKUP($C11, Table3[#All], 79, 0)</f>
        <v>0</v>
      </c>
      <c r="EE11" s="9">
        <f>VLOOKUP($C11, Table3[#All], 80, 0)</f>
        <v>0</v>
      </c>
      <c r="EF11" s="10">
        <f t="shared" si="133"/>
        <v>1</v>
      </c>
      <c r="EG11" s="9"/>
      <c r="EH11" s="9">
        <f>VLOOKUP($C11, Table3[#All], 81, 0)</f>
        <v>1</v>
      </c>
      <c r="EI11" s="9">
        <f>VLOOKUP($C11, Table3[#All], 82, 0)</f>
        <v>0</v>
      </c>
      <c r="EJ11" s="9">
        <f>VLOOKUP($C11, Table3[#All], 83, 0)</f>
        <v>0</v>
      </c>
      <c r="EK11" s="9">
        <f>VLOOKUP($C11, Table3[#All], 84, 0)</f>
        <v>0</v>
      </c>
      <c r="EL11" s="9">
        <f>VLOOKUP($C11, Table3[#All], 85, 0)</f>
        <v>0</v>
      </c>
      <c r="EM11" s="12">
        <f t="shared" si="134"/>
        <v>1</v>
      </c>
      <c r="EN11" s="11"/>
      <c r="EO11" s="9">
        <f>VLOOKUP($C11, Table3[#All], 86, 0)</f>
        <v>1</v>
      </c>
      <c r="EP11" s="9"/>
      <c r="EQ11" s="9">
        <f>VLOOKUP($C11, Table3[#All], 87, 0)</f>
        <v>0</v>
      </c>
      <c r="ER11" s="9"/>
      <c r="ES11" s="9"/>
      <c r="ET11" s="12">
        <f t="shared" si="135"/>
        <v>1</v>
      </c>
      <c r="EU11" s="11"/>
      <c r="EV11" s="9">
        <f>VLOOKUP($C11, Table3[#All], 88, 0)</f>
        <v>1</v>
      </c>
      <c r="EW11" s="9">
        <f>VLOOKUP($C11, Table3[#All], 89, 0)</f>
        <v>0</v>
      </c>
      <c r="EX11" s="9">
        <f>VLOOKUP($C11, Table3[#All], 90, 0)</f>
        <v>0</v>
      </c>
      <c r="EY11" s="9">
        <f>VLOOKUP($C11, Table3[#All], 91, 0)</f>
        <v>0</v>
      </c>
      <c r="EZ11" s="9">
        <f>VLOOKUP($C11, Table3[#All], 92, 0)</f>
        <v>0</v>
      </c>
      <c r="FA11" s="12">
        <f t="shared" si="136"/>
        <v>1</v>
      </c>
      <c r="FB11" s="11"/>
      <c r="FC11" s="9">
        <f>VLOOKUP($C11, Table3[#All], 93, 0)</f>
        <v>3.5699999999999996E-2</v>
      </c>
      <c r="FD11" s="9">
        <f>VLOOKUP($C11, Table3[#All], 94, 0)</f>
        <v>0.78569999999999995</v>
      </c>
      <c r="FE11" s="9">
        <f>VLOOKUP($C11, Table3[#All], 95, 0)</f>
        <v>0.17859999999999998</v>
      </c>
      <c r="FF11" s="9">
        <f>VLOOKUP($C11, Table3[#All], 96, 0)</f>
        <v>0</v>
      </c>
      <c r="FG11" s="9"/>
      <c r="FH11" s="10">
        <f t="shared" si="137"/>
        <v>2</v>
      </c>
      <c r="FI11" s="11"/>
      <c r="FJ11" s="9">
        <f>VLOOKUP($C11, Table3[#All], 97, 0)</f>
        <v>0</v>
      </c>
      <c r="FK11" s="9">
        <f>VLOOKUP($C11, Table3[#All], 98, 0)</f>
        <v>0</v>
      </c>
      <c r="FL11" s="9">
        <f>VLOOKUP($C11, Table3[#All], 99, 0)</f>
        <v>0</v>
      </c>
      <c r="FM11" s="9">
        <f>VLOOKUP($C11, Table3[#All], 100, 0)</f>
        <v>0</v>
      </c>
      <c r="FN11" s="9">
        <f>VLOOKUP($C11, Table3[#All], 101, 0)</f>
        <v>1</v>
      </c>
      <c r="FO11" s="12">
        <f t="shared" si="155"/>
        <v>5</v>
      </c>
      <c r="FP11" s="11"/>
      <c r="FQ11" s="9">
        <f>VLOOKUP($C11, Table3[#All], 102, 0)</f>
        <v>0.82140000000000002</v>
      </c>
      <c r="FR11" s="9">
        <f>VLOOKUP($C11, Table3[#All], 103, 0)</f>
        <v>0.17859999999999998</v>
      </c>
      <c r="FS11" s="9">
        <f>VLOOKUP($C11, Table3[#All], 104, 0)</f>
        <v>0</v>
      </c>
      <c r="FT11" s="9">
        <f>VLOOKUP($C11, Table3[#All], 105, 0)</f>
        <v>0</v>
      </c>
      <c r="FU11" s="9">
        <v>0</v>
      </c>
      <c r="FV11" s="10">
        <f t="shared" si="138"/>
        <v>1</v>
      </c>
      <c r="FW11" s="11"/>
      <c r="FX11" s="9">
        <f>VLOOKUP($C11, Table3[#All], 106, 0)</f>
        <v>0.46429999999999999</v>
      </c>
      <c r="FY11" s="9"/>
      <c r="FZ11" s="9">
        <f>VLOOKUP($C11, Table3[#All], 107, 0)</f>
        <v>0.5</v>
      </c>
      <c r="GA11" s="9">
        <f>VLOOKUP($C11, Table3[#All], 108, 0)</f>
        <v>3.5699999999999996E-2</v>
      </c>
      <c r="GB11" s="9"/>
      <c r="GC11" s="10">
        <f t="shared" si="156"/>
        <v>3</v>
      </c>
      <c r="GD11" s="81"/>
      <c r="GE11" s="9">
        <f>VLOOKUP($C11, Table3[#All], 109, 0)</f>
        <v>4.7599999999999996E-2</v>
      </c>
      <c r="GF11" s="9">
        <f>VLOOKUP($C11, Table3[#All], 110, 0)</f>
        <v>0.57140000000000002</v>
      </c>
      <c r="GG11" s="9">
        <f>VLOOKUP($C11, Table3[#All], 111, 0)</f>
        <v>0.38100000000000001</v>
      </c>
      <c r="GH11" s="9"/>
      <c r="GI11" s="9">
        <f>VLOOKUP($C11, Table3[#All], 112, 0)</f>
        <v>0</v>
      </c>
      <c r="GJ11" s="12">
        <f t="shared" si="139"/>
        <v>3</v>
      </c>
      <c r="GK11" s="11"/>
      <c r="GL11" s="9">
        <f>VLOOKUP($C11, Table3[#All], 113, 0)</f>
        <v>0</v>
      </c>
      <c r="GM11" s="9">
        <f>VLOOKUP($C11, Table3[#All], 114, 0)</f>
        <v>7.1399999999999991E-2</v>
      </c>
      <c r="GN11" s="9">
        <f>VLOOKUP($C11, Table3[#All], 115, 0)</f>
        <v>0.42859999999999998</v>
      </c>
      <c r="GO11" s="9">
        <f>VLOOKUP($C11, Table3[#All], 116, 0)</f>
        <v>0.5</v>
      </c>
      <c r="GP11" s="9"/>
      <c r="GQ11" s="10">
        <f t="shared" si="140"/>
        <v>4</v>
      </c>
      <c r="GR11" s="11"/>
      <c r="GS11" s="9">
        <f>VLOOKUP($C11, Table2[#All], 3, 0)</f>
        <v>0</v>
      </c>
      <c r="GT11" s="9">
        <f>VLOOKUP($C11, Table2[#All], 4, 0)</f>
        <v>0</v>
      </c>
      <c r="GU11" s="9">
        <f>VLOOKUP($C11, Table2[#All], 5, 0)</f>
        <v>1</v>
      </c>
      <c r="GV11" s="9">
        <f>VLOOKUP($C11, Table2[#All], 6, 0)</f>
        <v>0</v>
      </c>
      <c r="GW11" s="9">
        <f>VLOOKUP($C11, Table2[#All], 7, 0)</f>
        <v>0</v>
      </c>
      <c r="GX11" s="10">
        <f t="shared" si="141"/>
        <v>3</v>
      </c>
      <c r="GY11" s="11"/>
      <c r="GZ11" s="9">
        <v>0</v>
      </c>
      <c r="HA11" s="9">
        <v>0</v>
      </c>
      <c r="HB11" s="9">
        <v>0</v>
      </c>
      <c r="HC11" s="9">
        <v>1</v>
      </c>
      <c r="HD11" s="9"/>
      <c r="HE11" s="10">
        <f t="shared" si="142"/>
        <v>4</v>
      </c>
      <c r="HF11" s="11"/>
      <c r="HG11" s="9">
        <f>VLOOKUP($C11, Table5[#All], 2, 0)</f>
        <v>0</v>
      </c>
      <c r="HH11" s="9">
        <f>VLOOKUP($C11, Table5[#All], 3, 0)</f>
        <v>0</v>
      </c>
      <c r="HI11" s="9">
        <f>VLOOKUP($C11, Table5[#All], 4, 0)</f>
        <v>0</v>
      </c>
      <c r="HJ11" s="9">
        <f>VLOOKUP($C11, Table5[#All], 5, 0)</f>
        <v>1</v>
      </c>
      <c r="HK11" s="9">
        <f>VLOOKUP($C11, Table5[#All], 6, 0)</f>
        <v>0</v>
      </c>
      <c r="HL11" s="10">
        <f t="shared" si="143"/>
        <v>4</v>
      </c>
      <c r="HM11" s="11"/>
      <c r="HN11" s="9">
        <f>VLOOKUP($C11, Table5[#All], 7, 0)</f>
        <v>0</v>
      </c>
      <c r="HO11" s="9">
        <f>VLOOKUP($C11, Table5[#All], 8, 0)</f>
        <v>0</v>
      </c>
      <c r="HP11" s="9">
        <f>VLOOKUP($C11, Table5[#All], 9, 0)</f>
        <v>0</v>
      </c>
      <c r="HQ11" s="9">
        <f>VLOOKUP($C11, Table5[#All], 10, 0)</f>
        <v>1</v>
      </c>
      <c r="HR11" s="9">
        <f>VLOOKUP($C11, Table5[#All], 11, 0)</f>
        <v>0</v>
      </c>
      <c r="HS11" s="10">
        <f t="shared" si="144"/>
        <v>4</v>
      </c>
      <c r="HT11" s="11"/>
      <c r="HU11" s="9">
        <f>VLOOKUP($C11, Table5[#All], 12, 0)</f>
        <v>1</v>
      </c>
      <c r="HV11" s="9">
        <f>VLOOKUP($C11, Table5[#All], 13, 0)</f>
        <v>0</v>
      </c>
      <c r="HW11" s="9">
        <f>VLOOKUP($C11, Table5[#All], 14, 0)</f>
        <v>0</v>
      </c>
      <c r="HX11" s="9">
        <f>VLOOKUP($C11, Table5[#All], 15, 0)</f>
        <v>0</v>
      </c>
      <c r="HY11" s="9">
        <f>VLOOKUP($C11, Table5[#All], 16, 0)</f>
        <v>0</v>
      </c>
      <c r="HZ11" s="10">
        <f t="shared" si="145"/>
        <v>1</v>
      </c>
      <c r="IA11" s="11"/>
      <c r="IB11" s="9">
        <f>VLOOKUP($C11, Table5[#All], 17, 0)</f>
        <v>1</v>
      </c>
      <c r="IC11" s="9">
        <f>VLOOKUP($C11, Table5[#All], 18, 0)</f>
        <v>0</v>
      </c>
      <c r="ID11" s="9">
        <f>VLOOKUP($C11, Table5[#All], 19, 0)</f>
        <v>0</v>
      </c>
      <c r="IE11" s="9">
        <f>VLOOKUP($C11, Table5[#All], 20, 0)</f>
        <v>0</v>
      </c>
      <c r="IF11" s="9">
        <f>VLOOKUP($C11, Table5[#All], 21, 0)</f>
        <v>0</v>
      </c>
      <c r="IG11" s="10">
        <f t="shared" si="146"/>
        <v>1</v>
      </c>
      <c r="IH11" s="11"/>
      <c r="II11" s="9">
        <f>VLOOKUP($C11, Table5[#All], 22, 0)</f>
        <v>1</v>
      </c>
      <c r="IJ11" s="9">
        <f>VLOOKUP($C11, Table5[#All], 23, 0)</f>
        <v>0</v>
      </c>
      <c r="IK11" s="9">
        <f>VLOOKUP($C11, Table5[#All], 24, 0)</f>
        <v>0</v>
      </c>
      <c r="IL11" s="9">
        <f>VLOOKUP($C11, Table5[#All], 25, 0)</f>
        <v>0</v>
      </c>
      <c r="IM11" s="9">
        <f>VLOOKUP($C11, Table5[#All], 26, 0)</f>
        <v>0</v>
      </c>
      <c r="IN11" s="10">
        <f t="shared" si="147"/>
        <v>1</v>
      </c>
      <c r="IO11" s="11"/>
      <c r="IP11" s="9">
        <v>1</v>
      </c>
      <c r="IQ11" s="9">
        <v>0</v>
      </c>
      <c r="IR11" s="9">
        <v>0</v>
      </c>
      <c r="IS11" s="9">
        <v>0</v>
      </c>
      <c r="IT11" s="9">
        <v>0</v>
      </c>
      <c r="IU11" s="10">
        <f t="shared" si="148"/>
        <v>1</v>
      </c>
      <c r="IV11" s="82"/>
    </row>
    <row r="12" spans="1:256" ht="16.3" thickTop="1" thickBot="1" x14ac:dyDescent="0.35">
      <c r="A12" s="16" t="s">
        <v>140</v>
      </c>
      <c r="B12" s="16" t="s">
        <v>152</v>
      </c>
      <c r="C12" s="16" t="s">
        <v>153</v>
      </c>
      <c r="D12" s="11"/>
      <c r="E12" s="9">
        <f>VLOOKUP($C12, Table3[#All], 2, 0)</f>
        <v>1</v>
      </c>
      <c r="F12" s="9"/>
      <c r="G12" s="9">
        <f>VLOOKUP($C12, Table3[#All], 3, 0)</f>
        <v>0</v>
      </c>
      <c r="H12" s="9">
        <f>VLOOKUP($C12, Table3[#All], 4, 0)</f>
        <v>0</v>
      </c>
      <c r="I12" s="9">
        <f>VLOOKUP($C12, Table3[#All], 5, 0)</f>
        <v>0</v>
      </c>
      <c r="J12" s="10">
        <f t="shared" si="149"/>
        <v>1</v>
      </c>
      <c r="K12" s="11"/>
      <c r="L12" s="9">
        <f>VLOOKUP($C12, Table3[#All], 6, 0)</f>
        <v>0</v>
      </c>
      <c r="M12" s="9"/>
      <c r="N12" s="9">
        <f>VLOOKUP($C12, Table3[#All], 7, 0)</f>
        <v>0</v>
      </c>
      <c r="O12" s="9">
        <f>VLOOKUP($C12, Table3[#All], 8, 0)</f>
        <v>1</v>
      </c>
      <c r="P12" s="9">
        <f>VLOOKUP($C12, Table3[#All], 9, 0)</f>
        <v>0</v>
      </c>
      <c r="Q12" s="10">
        <f t="shared" si="150"/>
        <v>4</v>
      </c>
      <c r="R12" s="11"/>
      <c r="S12" s="9">
        <f>VLOOKUP($C12, Table3[#All], 10, 0)</f>
        <v>0</v>
      </c>
      <c r="T12" s="9">
        <f>VLOOKUP($C12, Table3[#All], 11, 0)</f>
        <v>0.5</v>
      </c>
      <c r="U12" s="9">
        <f>VLOOKUP($C12, Table3[#All], 12, 0)</f>
        <v>0.28570000000000001</v>
      </c>
      <c r="V12" s="9">
        <f>VLOOKUP($C12, Table3[#All], 13, 0)</f>
        <v>0.21429999999999999</v>
      </c>
      <c r="W12" s="9">
        <f>VLOOKUP($C12, Table3[#All], 14, 0)</f>
        <v>0</v>
      </c>
      <c r="X12" s="10">
        <f t="shared" si="151"/>
        <v>3</v>
      </c>
      <c r="Y12" s="11"/>
      <c r="Z12" s="9">
        <f>VLOOKUP($C12, Table3[#All], 15, 0)</f>
        <v>0</v>
      </c>
      <c r="AA12" s="9">
        <f>VLOOKUP($C12, Table3[#All], 16, 0)</f>
        <v>0.57140000000000002</v>
      </c>
      <c r="AB12" s="9">
        <f>VLOOKUP($C12, Table3[#All], 17, 0)</f>
        <v>0.21429999999999999</v>
      </c>
      <c r="AC12" s="9">
        <f>VLOOKUP($C12, Table3[#All], 18, 0)</f>
        <v>0.21429999999999999</v>
      </c>
      <c r="AD12" s="9">
        <f>VLOOKUP($C12, Table3[#All], 19, 0)</f>
        <v>0</v>
      </c>
      <c r="AE12" s="10">
        <f t="shared" si="121"/>
        <v>3</v>
      </c>
      <c r="AF12" s="11"/>
      <c r="AG12" s="9">
        <f>VLOOKUP($C12, Table3[#All], 20, 0)</f>
        <v>0.28570000000000001</v>
      </c>
      <c r="AH12" s="9">
        <f>VLOOKUP($C12, Table3[#All], 21, 0)</f>
        <v>0.42859999999999998</v>
      </c>
      <c r="AI12" s="9">
        <f>VLOOKUP($C12, Table3[#All], 22, 0)</f>
        <v>0.28570000000000001</v>
      </c>
      <c r="AJ12" s="9"/>
      <c r="AK12" s="9"/>
      <c r="AL12" s="10">
        <f t="shared" si="122"/>
        <v>3</v>
      </c>
      <c r="AM12" s="11"/>
      <c r="AN12" s="9">
        <f>VLOOKUP($C12, Table3[#All], 23, 0)</f>
        <v>1</v>
      </c>
      <c r="AO12" s="9">
        <f>VLOOKUP($C12, Table3[#All], 24, 0)</f>
        <v>0</v>
      </c>
      <c r="AP12" s="9">
        <f>VLOOKUP($C12, Table3[#All], 25, 0)</f>
        <v>0</v>
      </c>
      <c r="AQ12" s="9">
        <f>VLOOKUP($C12, Table3[#All], 26, 0)</f>
        <v>0</v>
      </c>
      <c r="AR12" s="9"/>
      <c r="AS12" s="12">
        <f t="shared" si="123"/>
        <v>1</v>
      </c>
      <c r="AT12" s="11"/>
      <c r="AU12" s="9">
        <f>VLOOKUP($C12, Table3[#All], 27, 0)</f>
        <v>1</v>
      </c>
      <c r="AV12" s="9">
        <f>VLOOKUP($C12, Table3[#All], 28, 0)</f>
        <v>0</v>
      </c>
      <c r="AW12" s="9">
        <f>VLOOKUP($C12, Table3[#All], 29, 0)</f>
        <v>0</v>
      </c>
      <c r="AX12" s="9"/>
      <c r="AY12" s="9"/>
      <c r="AZ12" s="10">
        <f t="shared" si="152"/>
        <v>1</v>
      </c>
      <c r="BA12" s="11"/>
      <c r="BB12" s="9">
        <f>VLOOKUP($C12, Table3[#All], 30, 0)</f>
        <v>0.71430000000000005</v>
      </c>
      <c r="BC12" s="9">
        <f>VLOOKUP($C12, Table3[#All], 31, 0)</f>
        <v>0.28570000000000001</v>
      </c>
      <c r="BD12" s="9">
        <f>VLOOKUP($C12, Table3[#All], 32, 0)</f>
        <v>0</v>
      </c>
      <c r="BE12" s="9">
        <f>VLOOKUP($C12, Table3[#All], 33, 0)</f>
        <v>0</v>
      </c>
      <c r="BF12" s="9"/>
      <c r="BG12" s="10">
        <f t="shared" si="153"/>
        <v>2</v>
      </c>
      <c r="BH12" s="81"/>
      <c r="BI12" s="9">
        <f>VLOOKUP($C12, Table3[#All], 34, 0)</f>
        <v>0</v>
      </c>
      <c r="BJ12" s="9">
        <f>VLOOKUP($C12, Table3[#All], 35, 0)</f>
        <v>0</v>
      </c>
      <c r="BK12" s="9">
        <f>VLOOKUP($C12, Table3[#All], 36, 0)</f>
        <v>0</v>
      </c>
      <c r="BL12" s="9">
        <f>VLOOKUP($C12, Table3[#All], 37, 0)</f>
        <v>0</v>
      </c>
      <c r="BM12" s="9">
        <f>VLOOKUP($C12, Table3[#All], 38, 0)</f>
        <v>0</v>
      </c>
      <c r="BN12" s="10" t="str">
        <f t="shared" si="154"/>
        <v>N/A</v>
      </c>
      <c r="BO12" s="11"/>
      <c r="BP12" s="9">
        <f>VLOOKUP($C12, Table3[#All], 39, 0)</f>
        <v>0.1429</v>
      </c>
      <c r="BQ12" s="9">
        <f>VLOOKUP($C12, Table3[#All], 40, 0)</f>
        <v>0.28570000000000001</v>
      </c>
      <c r="BR12" s="9">
        <f>VLOOKUP($C12, Table3[#All], 41, 0)</f>
        <v>0.57140000000000002</v>
      </c>
      <c r="BS12" s="9">
        <f>VLOOKUP($C12, Table3[#All], 42, 0)</f>
        <v>0</v>
      </c>
      <c r="BT12" s="9"/>
      <c r="BU12" s="10">
        <f t="shared" si="124"/>
        <v>3</v>
      </c>
      <c r="BV12" s="11"/>
      <c r="BW12" s="9">
        <f>VLOOKUP($C12, Table3[#All], 43, 0)</f>
        <v>0.92859999999999998</v>
      </c>
      <c r="BX12" s="9">
        <f>VLOOKUP($C12, Table3[#All], 44, 0)</f>
        <v>7.1399999999999991E-2</v>
      </c>
      <c r="BY12" s="9">
        <f>VLOOKUP($C12, Table3[#All], 45, 0)</f>
        <v>0</v>
      </c>
      <c r="BZ12" s="9"/>
      <c r="CA12" s="9"/>
      <c r="CB12" s="10">
        <f t="shared" si="125"/>
        <v>1</v>
      </c>
      <c r="CC12" s="81"/>
      <c r="CD12" s="9">
        <f>VLOOKUP($C12, Table3[#All], 46, 0)</f>
        <v>1</v>
      </c>
      <c r="CE12" s="9">
        <f>VLOOKUP($C12, Table3[#All], 47, 0)</f>
        <v>0</v>
      </c>
      <c r="CF12" s="9">
        <f>VLOOKUP($C12, Table3[#All], 48, 0)</f>
        <v>0</v>
      </c>
      <c r="CG12" s="9">
        <f>VLOOKUP($C12, Table3[#All], 49, 0)</f>
        <v>0</v>
      </c>
      <c r="CH12" s="9">
        <f>VLOOKUP($C12, Table3[#All], 50, 0)</f>
        <v>0</v>
      </c>
      <c r="CI12" s="12">
        <f t="shared" si="126"/>
        <v>1</v>
      </c>
      <c r="CJ12" s="13"/>
      <c r="CK12" s="9">
        <f>VLOOKUP($C12, Table3[#All], 51, 0)</f>
        <v>0.71430000000000005</v>
      </c>
      <c r="CL12" s="9">
        <f>VLOOKUP($C12, Table3[#All], 52, 0)</f>
        <v>0.28570000000000001</v>
      </c>
      <c r="CM12" s="9">
        <f>VLOOKUP($C12, Table3[#All], 53, 0)</f>
        <v>0</v>
      </c>
      <c r="CN12" s="9">
        <f>VLOOKUP($C12, Table3[#All], 54, 0)</f>
        <v>0</v>
      </c>
      <c r="CO12" s="9"/>
      <c r="CP12" s="10">
        <f t="shared" si="127"/>
        <v>2</v>
      </c>
      <c r="CQ12" s="11"/>
      <c r="CR12" s="9">
        <f>VLOOKUP($C12, Table3[#All], 55, 0)</f>
        <v>0.21429999999999999</v>
      </c>
      <c r="CS12" s="9">
        <f>VLOOKUP($C12, Table3[#All], 56, 0)</f>
        <v>0.35710000000000003</v>
      </c>
      <c r="CT12" s="9">
        <f>VLOOKUP($C12, Table3[#All], 57, 0)</f>
        <v>0.21429999999999999</v>
      </c>
      <c r="CU12" s="9">
        <f>VLOOKUP($C12, Table3[#All], 58, 0)</f>
        <v>0.21429999999999999</v>
      </c>
      <c r="CV12" s="9">
        <f>VLOOKUP($C12, Table3[#All], 59, 0)</f>
        <v>0</v>
      </c>
      <c r="CW12" s="12">
        <f t="shared" si="128"/>
        <v>3</v>
      </c>
      <c r="CX12" s="81"/>
      <c r="CY12" s="9">
        <f>VLOOKUP($C12, Table3[#All], 60, 0)</f>
        <v>1</v>
      </c>
      <c r="CZ12" s="9">
        <f>VLOOKUP($C12, Table3[#All], 61, 0)</f>
        <v>0</v>
      </c>
      <c r="DA12" s="9">
        <f>VLOOKUP($C12, Table3[#All], 62, 0)</f>
        <v>0</v>
      </c>
      <c r="DB12" s="9">
        <f>VLOOKUP($C12, Table3[#All], 63, 0)</f>
        <v>0</v>
      </c>
      <c r="DC12" s="9">
        <f>VLOOKUP($C12, Table3[#All], 64, 0)</f>
        <v>0</v>
      </c>
      <c r="DD12" s="10">
        <f t="shared" si="129"/>
        <v>1</v>
      </c>
      <c r="DE12" s="11"/>
      <c r="DF12" s="9">
        <f>VLOOKUP($C12, Table3[#All], 65, 0)</f>
        <v>1</v>
      </c>
      <c r="DG12" s="9"/>
      <c r="DH12" s="9">
        <f>VLOOKUP($C12, Table3[#All], 66, 0)</f>
        <v>0</v>
      </c>
      <c r="DI12" s="9"/>
      <c r="DJ12" s="9">
        <f>VLOOKUP($C12, Table3[#All], 67, 0)</f>
        <v>0</v>
      </c>
      <c r="DK12" s="12">
        <f t="shared" si="130"/>
        <v>1</v>
      </c>
      <c r="DL12" s="11"/>
      <c r="DM12" s="9">
        <f>VLOOKUP($C12, Table3[#All], 68, 0)</f>
        <v>1</v>
      </c>
      <c r="DN12" s="9"/>
      <c r="DO12" s="9">
        <f>VLOOKUP($C12, Table3[#All], 69, 0)</f>
        <v>0</v>
      </c>
      <c r="DP12" s="9">
        <f>VLOOKUP($C12, Table3[#All], 70, 0)</f>
        <v>0</v>
      </c>
      <c r="DQ12" s="9"/>
      <c r="DR12" s="12">
        <f t="shared" si="131"/>
        <v>1</v>
      </c>
      <c r="DS12" s="11"/>
      <c r="DT12" s="9">
        <f>VLOOKUP($C12, Table3[#All], 71, 0)</f>
        <v>1</v>
      </c>
      <c r="DU12" s="9">
        <f>VLOOKUP($C12, Table3[#All], 72, 0)</f>
        <v>0</v>
      </c>
      <c r="DV12" s="9">
        <f>VLOOKUP($C12, Table3[#All], 73, 0)</f>
        <v>0</v>
      </c>
      <c r="DW12" s="9">
        <f>VLOOKUP($C12, Table3[#All], 74, 0)</f>
        <v>0</v>
      </c>
      <c r="DX12" s="9">
        <f>VLOOKUP($C12, Table3[#All], 75, 0)</f>
        <v>0</v>
      </c>
      <c r="DY12" s="12">
        <f t="shared" si="132"/>
        <v>1</v>
      </c>
      <c r="DZ12" s="11"/>
      <c r="EA12" s="9">
        <f>VLOOKUP($C12, Table3[#All], 76, 0)</f>
        <v>1</v>
      </c>
      <c r="EB12" s="9">
        <f>VLOOKUP($C12, Table3[#All], 77, 0)</f>
        <v>0</v>
      </c>
      <c r="EC12" s="9">
        <f>VLOOKUP($C12, Table3[#All], 78, 0)</f>
        <v>0</v>
      </c>
      <c r="ED12" s="9">
        <f>VLOOKUP($C12, Table3[#All], 79, 0)</f>
        <v>0</v>
      </c>
      <c r="EE12" s="9">
        <f>VLOOKUP($C12, Table3[#All], 80, 0)</f>
        <v>0</v>
      </c>
      <c r="EF12" s="10">
        <f t="shared" si="133"/>
        <v>1</v>
      </c>
      <c r="EG12" s="9"/>
      <c r="EH12" s="9">
        <f>VLOOKUP($C12, Table3[#All], 81, 0)</f>
        <v>1</v>
      </c>
      <c r="EI12" s="9">
        <f>VLOOKUP($C12, Table3[#All], 82, 0)</f>
        <v>0</v>
      </c>
      <c r="EJ12" s="9">
        <f>VLOOKUP($C12, Table3[#All], 83, 0)</f>
        <v>0</v>
      </c>
      <c r="EK12" s="9">
        <f>VLOOKUP($C12, Table3[#All], 84, 0)</f>
        <v>0</v>
      </c>
      <c r="EL12" s="9">
        <f>VLOOKUP($C12, Table3[#All], 85, 0)</f>
        <v>0</v>
      </c>
      <c r="EM12" s="12">
        <f t="shared" si="134"/>
        <v>1</v>
      </c>
      <c r="EN12" s="11"/>
      <c r="EO12" s="9">
        <f>VLOOKUP($C12, Table3[#All], 86, 0)</f>
        <v>1</v>
      </c>
      <c r="EP12" s="9"/>
      <c r="EQ12" s="9">
        <f>VLOOKUP($C12, Table3[#All], 87, 0)</f>
        <v>0</v>
      </c>
      <c r="ER12" s="9"/>
      <c r="ES12" s="9"/>
      <c r="ET12" s="12">
        <f t="shared" si="135"/>
        <v>1</v>
      </c>
      <c r="EU12" s="11"/>
      <c r="EV12" s="9">
        <f>VLOOKUP($C12, Table3[#All], 88, 0)</f>
        <v>0</v>
      </c>
      <c r="EW12" s="9">
        <f>VLOOKUP($C12, Table3[#All], 89, 0)</f>
        <v>1</v>
      </c>
      <c r="EX12" s="9">
        <f>VLOOKUP($C12, Table3[#All], 90, 0)</f>
        <v>0</v>
      </c>
      <c r="EY12" s="9">
        <f>VLOOKUP($C12, Table3[#All], 91, 0)</f>
        <v>0</v>
      </c>
      <c r="EZ12" s="9">
        <f>VLOOKUP($C12, Table3[#All], 92, 0)</f>
        <v>0</v>
      </c>
      <c r="FA12" s="12">
        <f t="shared" si="136"/>
        <v>2</v>
      </c>
      <c r="FB12" s="11"/>
      <c r="FC12" s="9">
        <f>VLOOKUP($C12, Table3[#All], 93, 0)</f>
        <v>0</v>
      </c>
      <c r="FD12" s="9">
        <f>VLOOKUP($C12, Table3[#All], 94, 0)</f>
        <v>0.5</v>
      </c>
      <c r="FE12" s="9">
        <f>VLOOKUP($C12, Table3[#All], 95, 0)</f>
        <v>0.5</v>
      </c>
      <c r="FF12" s="9">
        <f>VLOOKUP($C12, Table3[#All], 96, 0)</f>
        <v>0</v>
      </c>
      <c r="FG12" s="9"/>
      <c r="FH12" s="10">
        <f t="shared" si="137"/>
        <v>3</v>
      </c>
      <c r="FI12" s="11"/>
      <c r="FJ12" s="9">
        <f>VLOOKUP($C12, Table3[#All], 97, 0)</f>
        <v>0</v>
      </c>
      <c r="FK12" s="9">
        <f>VLOOKUP($C12, Table3[#All], 98, 0)</f>
        <v>0</v>
      </c>
      <c r="FL12" s="9">
        <f>VLOOKUP($C12, Table3[#All], 99, 0)</f>
        <v>0</v>
      </c>
      <c r="FM12" s="9">
        <f>VLOOKUP($C12, Table3[#All], 100, 0)</f>
        <v>1</v>
      </c>
      <c r="FN12" s="9">
        <f>VLOOKUP($C12, Table3[#All], 101, 0)</f>
        <v>0</v>
      </c>
      <c r="FO12" s="12">
        <f t="shared" si="155"/>
        <v>4</v>
      </c>
      <c r="FP12" s="11"/>
      <c r="FQ12" s="9">
        <f>VLOOKUP($C12, Table3[#All], 102, 0)</f>
        <v>0.42859999999999998</v>
      </c>
      <c r="FR12" s="9">
        <f>VLOOKUP($C12, Table3[#All], 103, 0)</f>
        <v>0.42859999999999998</v>
      </c>
      <c r="FS12" s="9">
        <f>VLOOKUP($C12, Table3[#All], 104, 0)</f>
        <v>0.1429</v>
      </c>
      <c r="FT12" s="9">
        <f>VLOOKUP($C12, Table3[#All], 105, 0)</f>
        <v>0</v>
      </c>
      <c r="FU12" s="9">
        <v>0</v>
      </c>
      <c r="FV12" s="10">
        <f t="shared" si="138"/>
        <v>2</v>
      </c>
      <c r="FW12" s="11"/>
      <c r="FX12" s="9">
        <f>VLOOKUP($C12, Table3[#All], 106, 0)</f>
        <v>0.91670000000000007</v>
      </c>
      <c r="FY12" s="9"/>
      <c r="FZ12" s="9">
        <f>VLOOKUP($C12, Table3[#All], 107, 0)</f>
        <v>8.3299999999999999E-2</v>
      </c>
      <c r="GA12" s="9">
        <f>VLOOKUP($C12, Table3[#All], 108, 0)</f>
        <v>0</v>
      </c>
      <c r="GB12" s="9"/>
      <c r="GC12" s="10">
        <f t="shared" si="156"/>
        <v>1</v>
      </c>
      <c r="GD12" s="81"/>
      <c r="GE12" s="9">
        <f>VLOOKUP($C12, Table3[#All], 109, 0)</f>
        <v>0</v>
      </c>
      <c r="GF12" s="9">
        <f>VLOOKUP($C12, Table3[#All], 110, 0)</f>
        <v>0.66670000000000007</v>
      </c>
      <c r="GG12" s="9">
        <f>VLOOKUP($C12, Table3[#All], 111, 0)</f>
        <v>0.33329999999999999</v>
      </c>
      <c r="GH12" s="9"/>
      <c r="GI12" s="9">
        <f>VLOOKUP($C12, Table3[#All], 112, 0)</f>
        <v>0</v>
      </c>
      <c r="GJ12" s="12">
        <f t="shared" si="139"/>
        <v>3</v>
      </c>
      <c r="GK12" s="11"/>
      <c r="GL12" s="9">
        <f>VLOOKUP($C12, Table3[#All], 113, 0)</f>
        <v>0</v>
      </c>
      <c r="GM12" s="9">
        <f>VLOOKUP($C12, Table3[#All], 114, 0)</f>
        <v>0</v>
      </c>
      <c r="GN12" s="9">
        <f>VLOOKUP($C12, Table3[#All], 115, 0)</f>
        <v>0</v>
      </c>
      <c r="GO12" s="9">
        <f>VLOOKUP($C12, Table3[#All], 116, 0)</f>
        <v>1</v>
      </c>
      <c r="GP12" s="9"/>
      <c r="GQ12" s="10">
        <f t="shared" si="140"/>
        <v>4</v>
      </c>
      <c r="GR12" s="11"/>
      <c r="GS12" s="9">
        <f>VLOOKUP($C12, Table2[#All], 3, 0)</f>
        <v>0</v>
      </c>
      <c r="GT12" s="9">
        <f>VLOOKUP($C12, Table2[#All], 4, 0)</f>
        <v>0</v>
      </c>
      <c r="GU12" s="9">
        <f>VLOOKUP($C12, Table2[#All], 5, 0)</f>
        <v>1</v>
      </c>
      <c r="GV12" s="9">
        <f>VLOOKUP($C12, Table2[#All], 6, 0)</f>
        <v>0</v>
      </c>
      <c r="GW12" s="9">
        <f>VLOOKUP($C12, Table2[#All], 7, 0)</f>
        <v>0</v>
      </c>
      <c r="GX12" s="10">
        <f t="shared" si="141"/>
        <v>3</v>
      </c>
      <c r="GY12" s="11"/>
      <c r="GZ12" s="9">
        <v>0</v>
      </c>
      <c r="HA12" s="9">
        <v>0</v>
      </c>
      <c r="HB12" s="9">
        <v>0</v>
      </c>
      <c r="HC12" s="9">
        <v>1</v>
      </c>
      <c r="HD12" s="9"/>
      <c r="HE12" s="10">
        <f t="shared" si="142"/>
        <v>4</v>
      </c>
      <c r="HF12" s="11"/>
      <c r="HG12" s="9">
        <f>VLOOKUP($C12, Table5[#All], 2, 0)</f>
        <v>0</v>
      </c>
      <c r="HH12" s="9">
        <f>VLOOKUP($C12, Table5[#All], 3, 0)</f>
        <v>0</v>
      </c>
      <c r="HI12" s="9">
        <f>VLOOKUP($C12, Table5[#All], 4, 0)</f>
        <v>0</v>
      </c>
      <c r="HJ12" s="9">
        <f>VLOOKUP($C12, Table5[#All], 5, 0)</f>
        <v>1</v>
      </c>
      <c r="HK12" s="9">
        <f>VLOOKUP($C12, Table5[#All], 6, 0)</f>
        <v>0</v>
      </c>
      <c r="HL12" s="10">
        <f t="shared" si="143"/>
        <v>4</v>
      </c>
      <c r="HM12" s="11"/>
      <c r="HN12" s="9">
        <f>VLOOKUP($C12, Table5[#All], 7, 0)</f>
        <v>0</v>
      </c>
      <c r="HO12" s="9">
        <f>VLOOKUP($C12, Table5[#All], 8, 0)</f>
        <v>0</v>
      </c>
      <c r="HP12" s="9">
        <f>VLOOKUP($C12, Table5[#All], 9, 0)</f>
        <v>0</v>
      </c>
      <c r="HQ12" s="9">
        <f>VLOOKUP($C12, Table5[#All], 10, 0)</f>
        <v>1</v>
      </c>
      <c r="HR12" s="9">
        <f>VLOOKUP($C12, Table5[#All], 11, 0)</f>
        <v>0</v>
      </c>
      <c r="HS12" s="10">
        <f t="shared" si="144"/>
        <v>4</v>
      </c>
      <c r="HT12" s="11"/>
      <c r="HU12" s="9">
        <f>VLOOKUP($C12, Table5[#All], 12, 0)</f>
        <v>1</v>
      </c>
      <c r="HV12" s="9">
        <f>VLOOKUP($C12, Table5[#All], 13, 0)</f>
        <v>0</v>
      </c>
      <c r="HW12" s="9">
        <f>VLOOKUP($C12, Table5[#All], 14, 0)</f>
        <v>0</v>
      </c>
      <c r="HX12" s="9">
        <f>VLOOKUP($C12, Table5[#All], 15, 0)</f>
        <v>0</v>
      </c>
      <c r="HY12" s="9">
        <f>VLOOKUP($C12, Table5[#All], 16, 0)</f>
        <v>0</v>
      </c>
      <c r="HZ12" s="10">
        <f t="shared" si="145"/>
        <v>1</v>
      </c>
      <c r="IA12" s="11"/>
      <c r="IB12" s="9">
        <f>VLOOKUP($C12, Table5[#All], 17, 0)</f>
        <v>0</v>
      </c>
      <c r="IC12" s="9">
        <f>VLOOKUP($C12, Table5[#All], 18, 0)</f>
        <v>0</v>
      </c>
      <c r="ID12" s="9">
        <f>VLOOKUP($C12, Table5[#All], 19, 0)</f>
        <v>1</v>
      </c>
      <c r="IE12" s="9">
        <f>VLOOKUP($C12, Table5[#All], 20, 0)</f>
        <v>0</v>
      </c>
      <c r="IF12" s="9">
        <f>VLOOKUP($C12, Table5[#All], 21, 0)</f>
        <v>0</v>
      </c>
      <c r="IG12" s="10">
        <f t="shared" si="146"/>
        <v>3</v>
      </c>
      <c r="IH12" s="11"/>
      <c r="II12" s="9">
        <f>VLOOKUP($C12, Table5[#All], 22, 0)</f>
        <v>1</v>
      </c>
      <c r="IJ12" s="9">
        <f>VLOOKUP($C12, Table5[#All], 23, 0)</f>
        <v>0</v>
      </c>
      <c r="IK12" s="9">
        <f>VLOOKUP($C12, Table5[#All], 24, 0)</f>
        <v>0</v>
      </c>
      <c r="IL12" s="9">
        <f>VLOOKUP($C12, Table5[#All], 25, 0)</f>
        <v>0</v>
      </c>
      <c r="IM12" s="9">
        <f>VLOOKUP($C12, Table5[#All], 26, 0)</f>
        <v>0</v>
      </c>
      <c r="IN12" s="10">
        <f t="shared" si="147"/>
        <v>1</v>
      </c>
      <c r="IO12" s="11"/>
      <c r="IP12" s="9">
        <v>1</v>
      </c>
      <c r="IQ12" s="9">
        <v>0</v>
      </c>
      <c r="IR12" s="9">
        <v>0</v>
      </c>
      <c r="IS12" s="9">
        <v>0</v>
      </c>
      <c r="IT12" s="9">
        <v>0</v>
      </c>
      <c r="IU12" s="10">
        <f t="shared" si="148"/>
        <v>1</v>
      </c>
      <c r="IV12" s="82"/>
    </row>
    <row r="13" spans="1:256" ht="16.3" thickTop="1" thickBot="1" x14ac:dyDescent="0.35">
      <c r="A13" s="16" t="s">
        <v>140</v>
      </c>
      <c r="B13" s="16" t="s">
        <v>154</v>
      </c>
      <c r="C13" s="16" t="s">
        <v>155</v>
      </c>
      <c r="D13" s="11"/>
      <c r="E13" s="9">
        <f>VLOOKUP($C13, Table3[#All], 2, 0)</f>
        <v>0.5</v>
      </c>
      <c r="F13" s="9"/>
      <c r="G13" s="9">
        <f>VLOOKUP($C13, Table3[#All], 3, 0)</f>
        <v>0.5</v>
      </c>
      <c r="H13" s="9">
        <f>VLOOKUP($C13, Table3[#All], 4, 0)</f>
        <v>0</v>
      </c>
      <c r="I13" s="9">
        <f>VLOOKUP($C13, Table3[#All], 5, 0)</f>
        <v>0</v>
      </c>
      <c r="J13" s="10">
        <f t="shared" si="149"/>
        <v>3</v>
      </c>
      <c r="K13" s="11"/>
      <c r="L13" s="9">
        <f>VLOOKUP($C13, Table3[#All], 6, 0)</f>
        <v>1</v>
      </c>
      <c r="M13" s="9"/>
      <c r="N13" s="9">
        <f>VLOOKUP($C13, Table3[#All], 7, 0)</f>
        <v>0</v>
      </c>
      <c r="O13" s="9">
        <f>VLOOKUP($C13, Table3[#All], 8, 0)</f>
        <v>0</v>
      </c>
      <c r="P13" s="9">
        <f>VLOOKUP($C13, Table3[#All], 9, 0)</f>
        <v>0</v>
      </c>
      <c r="Q13" s="10">
        <f t="shared" si="150"/>
        <v>1</v>
      </c>
      <c r="R13" s="11"/>
      <c r="S13" s="9">
        <f>VLOOKUP($C13, Table3[#All], 10, 0)</f>
        <v>0</v>
      </c>
      <c r="T13" s="9">
        <f>VLOOKUP($C13, Table3[#All], 11, 0)</f>
        <v>6.25E-2</v>
      </c>
      <c r="U13" s="9">
        <f>VLOOKUP($C13, Table3[#All], 12, 0)</f>
        <v>0.5625</v>
      </c>
      <c r="V13" s="9">
        <f>VLOOKUP($C13, Table3[#All], 13, 0)</f>
        <v>0.375</v>
      </c>
      <c r="W13" s="9">
        <f>VLOOKUP($C13, Table3[#All], 14, 0)</f>
        <v>0</v>
      </c>
      <c r="X13" s="10">
        <f t="shared" si="151"/>
        <v>4</v>
      </c>
      <c r="Y13" s="11"/>
      <c r="Z13" s="9">
        <f>VLOOKUP($C13, Table3[#All], 15, 0)</f>
        <v>0</v>
      </c>
      <c r="AA13" s="9">
        <f>VLOOKUP($C13, Table3[#All], 16, 0)</f>
        <v>0.375</v>
      </c>
      <c r="AB13" s="9">
        <f>VLOOKUP($C13, Table3[#All], 17, 0)</f>
        <v>0.5625</v>
      </c>
      <c r="AC13" s="9">
        <f>VLOOKUP($C13, Table3[#All], 18, 0)</f>
        <v>6.25E-2</v>
      </c>
      <c r="AD13" s="9">
        <f>VLOOKUP($C13, Table3[#All], 19, 0)</f>
        <v>0</v>
      </c>
      <c r="AE13" s="10">
        <f t="shared" si="121"/>
        <v>3</v>
      </c>
      <c r="AF13" s="11"/>
      <c r="AG13" s="9">
        <f>VLOOKUP($C13, Table3[#All], 20, 0)</f>
        <v>0.125</v>
      </c>
      <c r="AH13" s="9">
        <f>VLOOKUP($C13, Table3[#All], 21, 0)</f>
        <v>0.8125</v>
      </c>
      <c r="AI13" s="9">
        <f>VLOOKUP($C13, Table3[#All], 22, 0)</f>
        <v>6.25E-2</v>
      </c>
      <c r="AJ13" s="9"/>
      <c r="AK13" s="9"/>
      <c r="AL13" s="10">
        <f t="shared" si="122"/>
        <v>2</v>
      </c>
      <c r="AM13" s="11"/>
      <c r="AN13" s="9">
        <f>VLOOKUP($C13, Table3[#All], 23, 0)</f>
        <v>1</v>
      </c>
      <c r="AO13" s="9">
        <f>VLOOKUP($C13, Table3[#All], 24, 0)</f>
        <v>0</v>
      </c>
      <c r="AP13" s="9">
        <f>VLOOKUP($C13, Table3[#All], 25, 0)</f>
        <v>0</v>
      </c>
      <c r="AQ13" s="9">
        <f>VLOOKUP($C13, Table3[#All], 26, 0)</f>
        <v>0</v>
      </c>
      <c r="AR13" s="9"/>
      <c r="AS13" s="12">
        <f t="shared" si="123"/>
        <v>1</v>
      </c>
      <c r="AT13" s="11"/>
      <c r="AU13" s="9">
        <f>VLOOKUP($C13, Table3[#All], 27, 0)</f>
        <v>1</v>
      </c>
      <c r="AV13" s="9">
        <f>VLOOKUP($C13, Table3[#All], 28, 0)</f>
        <v>0</v>
      </c>
      <c r="AW13" s="9">
        <f>VLOOKUP($C13, Table3[#All], 29, 0)</f>
        <v>0</v>
      </c>
      <c r="AX13" s="9"/>
      <c r="AY13" s="9"/>
      <c r="AZ13" s="10">
        <f t="shared" si="152"/>
        <v>1</v>
      </c>
      <c r="BA13" s="11"/>
      <c r="BB13" s="9">
        <f>VLOOKUP($C13, Table3[#All], 30, 0)</f>
        <v>0.6875</v>
      </c>
      <c r="BC13" s="9">
        <f>VLOOKUP($C13, Table3[#All], 31, 0)</f>
        <v>0.3125</v>
      </c>
      <c r="BD13" s="9">
        <f>VLOOKUP($C13, Table3[#All], 32, 0)</f>
        <v>0</v>
      </c>
      <c r="BE13" s="9">
        <f>VLOOKUP($C13, Table3[#All], 33, 0)</f>
        <v>0</v>
      </c>
      <c r="BF13" s="9"/>
      <c r="BG13" s="10">
        <f t="shared" si="153"/>
        <v>2</v>
      </c>
      <c r="BH13" s="81"/>
      <c r="BI13" s="9">
        <f>VLOOKUP($C13, Table3[#All], 34, 0)</f>
        <v>0</v>
      </c>
      <c r="BJ13" s="9">
        <f>VLOOKUP($C13, Table3[#All], 35, 0)</f>
        <v>0</v>
      </c>
      <c r="BK13" s="9">
        <f>VLOOKUP($C13, Table3[#All], 36, 0)</f>
        <v>0</v>
      </c>
      <c r="BL13" s="9">
        <f>VLOOKUP($C13, Table3[#All], 37, 0)</f>
        <v>0</v>
      </c>
      <c r="BM13" s="9">
        <f>VLOOKUP($C13, Table3[#All], 38, 0)</f>
        <v>0</v>
      </c>
      <c r="BN13" s="10" t="str">
        <f t="shared" si="154"/>
        <v>N/A</v>
      </c>
      <c r="BO13" s="11"/>
      <c r="BP13" s="9">
        <f>VLOOKUP($C13, Table3[#All], 39, 0)</f>
        <v>1</v>
      </c>
      <c r="BQ13" s="9">
        <f>VLOOKUP($C13, Table3[#All], 40, 0)</f>
        <v>0</v>
      </c>
      <c r="BR13" s="9">
        <f>VLOOKUP($C13, Table3[#All], 41, 0)</f>
        <v>0</v>
      </c>
      <c r="BS13" s="9">
        <f>VLOOKUP($C13, Table3[#All], 42, 0)</f>
        <v>0</v>
      </c>
      <c r="BT13" s="9"/>
      <c r="BU13" s="10">
        <f t="shared" si="124"/>
        <v>1</v>
      </c>
      <c r="BV13" s="11"/>
      <c r="BW13" s="9">
        <f>VLOOKUP($C13, Table3[#All], 43, 0)</f>
        <v>1</v>
      </c>
      <c r="BX13" s="9">
        <f>VLOOKUP($C13, Table3[#All], 44, 0)</f>
        <v>0</v>
      </c>
      <c r="BY13" s="9">
        <f>VLOOKUP($C13, Table3[#All], 45, 0)</f>
        <v>0</v>
      </c>
      <c r="BZ13" s="9"/>
      <c r="CA13" s="9"/>
      <c r="CB13" s="10">
        <f t="shared" si="125"/>
        <v>1</v>
      </c>
      <c r="CC13" s="81"/>
      <c r="CD13" s="9">
        <f>VLOOKUP($C13, Table3[#All], 46, 0)</f>
        <v>1</v>
      </c>
      <c r="CE13" s="9">
        <f>VLOOKUP($C13, Table3[#All], 47, 0)</f>
        <v>0</v>
      </c>
      <c r="CF13" s="9">
        <f>VLOOKUP($C13, Table3[#All], 48, 0)</f>
        <v>0</v>
      </c>
      <c r="CG13" s="9">
        <f>VLOOKUP($C13, Table3[#All], 49, 0)</f>
        <v>0</v>
      </c>
      <c r="CH13" s="9">
        <f>VLOOKUP($C13, Table3[#All], 50, 0)</f>
        <v>0</v>
      </c>
      <c r="CI13" s="12">
        <f t="shared" si="126"/>
        <v>1</v>
      </c>
      <c r="CJ13" s="13"/>
      <c r="CK13" s="9">
        <f>VLOOKUP($C13, Table3[#All], 51, 0)</f>
        <v>0.3125</v>
      </c>
      <c r="CL13" s="9">
        <f>VLOOKUP($C13, Table3[#All], 52, 0)</f>
        <v>0.6875</v>
      </c>
      <c r="CM13" s="9">
        <f>VLOOKUP($C13, Table3[#All], 53, 0)</f>
        <v>0</v>
      </c>
      <c r="CN13" s="9">
        <f>VLOOKUP($C13, Table3[#All], 54, 0)</f>
        <v>0</v>
      </c>
      <c r="CO13" s="9"/>
      <c r="CP13" s="10">
        <f t="shared" si="127"/>
        <v>2</v>
      </c>
      <c r="CQ13" s="11"/>
      <c r="CR13" s="9">
        <f>VLOOKUP($C13, Table3[#All], 55, 0)</f>
        <v>0.125</v>
      </c>
      <c r="CS13" s="9">
        <f>VLOOKUP($C13, Table3[#All], 56, 0)</f>
        <v>0.8125</v>
      </c>
      <c r="CT13" s="9">
        <f>VLOOKUP($C13, Table3[#All], 57, 0)</f>
        <v>6.25E-2</v>
      </c>
      <c r="CU13" s="9">
        <f>VLOOKUP($C13, Table3[#All], 58, 0)</f>
        <v>0</v>
      </c>
      <c r="CV13" s="9">
        <f>VLOOKUP($C13, Table3[#All], 59, 0)</f>
        <v>0</v>
      </c>
      <c r="CW13" s="12">
        <f t="shared" si="128"/>
        <v>2</v>
      </c>
      <c r="CX13" s="81"/>
      <c r="CY13" s="9">
        <f>VLOOKUP($C13, Table3[#All], 60, 0)</f>
        <v>0.4375</v>
      </c>
      <c r="CZ13" s="9">
        <f>VLOOKUP($C13, Table3[#All], 61, 0)</f>
        <v>0.5625</v>
      </c>
      <c r="DA13" s="9">
        <f>VLOOKUP($C13, Table3[#All], 62, 0)</f>
        <v>0</v>
      </c>
      <c r="DB13" s="9">
        <f>VLOOKUP($C13, Table3[#All], 63, 0)</f>
        <v>0</v>
      </c>
      <c r="DC13" s="9">
        <f>VLOOKUP($C13, Table3[#All], 64, 0)</f>
        <v>0</v>
      </c>
      <c r="DD13" s="10">
        <f t="shared" si="129"/>
        <v>2</v>
      </c>
      <c r="DE13" s="11"/>
      <c r="DF13" s="9">
        <f>VLOOKUP($C13, Table3[#All], 65, 0)</f>
        <v>0.875</v>
      </c>
      <c r="DG13" s="9"/>
      <c r="DH13" s="9">
        <f>VLOOKUP($C13, Table3[#All], 66, 0)</f>
        <v>0.125</v>
      </c>
      <c r="DI13" s="9"/>
      <c r="DJ13" s="9">
        <f>VLOOKUP($C13, Table3[#All], 67, 0)</f>
        <v>0</v>
      </c>
      <c r="DK13" s="12">
        <f t="shared" si="130"/>
        <v>1</v>
      </c>
      <c r="DL13" s="11"/>
      <c r="DM13" s="9">
        <f>VLOOKUP($C13, Table3[#All], 68, 0)</f>
        <v>0.875</v>
      </c>
      <c r="DN13" s="9"/>
      <c r="DO13" s="9">
        <f>VLOOKUP($C13, Table3[#All], 69, 0)</f>
        <v>0.125</v>
      </c>
      <c r="DP13" s="9">
        <f>VLOOKUP($C13, Table3[#All], 70, 0)</f>
        <v>0</v>
      </c>
      <c r="DQ13" s="9"/>
      <c r="DR13" s="12">
        <f t="shared" si="131"/>
        <v>1</v>
      </c>
      <c r="DS13" s="11"/>
      <c r="DT13" s="9">
        <f>VLOOKUP($C13, Table3[#All], 71, 0)</f>
        <v>1</v>
      </c>
      <c r="DU13" s="9">
        <f>VLOOKUP($C13, Table3[#All], 72, 0)</f>
        <v>0</v>
      </c>
      <c r="DV13" s="9">
        <f>VLOOKUP($C13, Table3[#All], 73, 0)</f>
        <v>0</v>
      </c>
      <c r="DW13" s="9">
        <f>VLOOKUP($C13, Table3[#All], 74, 0)</f>
        <v>0</v>
      </c>
      <c r="DX13" s="9">
        <f>VLOOKUP($C13, Table3[#All], 75, 0)</f>
        <v>0</v>
      </c>
      <c r="DY13" s="12">
        <f t="shared" si="132"/>
        <v>1</v>
      </c>
      <c r="DZ13" s="11"/>
      <c r="EA13" s="9">
        <f>VLOOKUP($C13, Table3[#All], 76, 0)</f>
        <v>1</v>
      </c>
      <c r="EB13" s="9">
        <f>VLOOKUP($C13, Table3[#All], 77, 0)</f>
        <v>0</v>
      </c>
      <c r="EC13" s="9">
        <f>VLOOKUP($C13, Table3[#All], 78, 0)</f>
        <v>0</v>
      </c>
      <c r="ED13" s="9">
        <f>VLOOKUP($C13, Table3[#All], 79, 0)</f>
        <v>0</v>
      </c>
      <c r="EE13" s="9">
        <f>VLOOKUP($C13, Table3[#All], 80, 0)</f>
        <v>0</v>
      </c>
      <c r="EF13" s="10">
        <f t="shared" si="133"/>
        <v>1</v>
      </c>
      <c r="EG13" s="9"/>
      <c r="EH13" s="9">
        <f>VLOOKUP($C13, Table3[#All], 81, 0)</f>
        <v>1</v>
      </c>
      <c r="EI13" s="9">
        <f>VLOOKUP($C13, Table3[#All], 82, 0)</f>
        <v>0</v>
      </c>
      <c r="EJ13" s="9">
        <f>VLOOKUP($C13, Table3[#All], 83, 0)</f>
        <v>0</v>
      </c>
      <c r="EK13" s="9">
        <f>VLOOKUP($C13, Table3[#All], 84, 0)</f>
        <v>0</v>
      </c>
      <c r="EL13" s="9">
        <f>VLOOKUP($C13, Table3[#All], 85, 0)</f>
        <v>0</v>
      </c>
      <c r="EM13" s="12">
        <f t="shared" si="134"/>
        <v>1</v>
      </c>
      <c r="EN13" s="11"/>
      <c r="EO13" s="9">
        <f>VLOOKUP($C13, Table3[#All], 86, 0)</f>
        <v>1</v>
      </c>
      <c r="EP13" s="9"/>
      <c r="EQ13" s="9">
        <f>VLOOKUP($C13, Table3[#All], 87, 0)</f>
        <v>0</v>
      </c>
      <c r="ER13" s="9"/>
      <c r="ES13" s="9"/>
      <c r="ET13" s="12">
        <f t="shared" si="135"/>
        <v>1</v>
      </c>
      <c r="EU13" s="11"/>
      <c r="EV13" s="9">
        <f>VLOOKUP($C13, Table3[#All], 88, 0)</f>
        <v>1</v>
      </c>
      <c r="EW13" s="9">
        <f>VLOOKUP($C13, Table3[#All], 89, 0)</f>
        <v>0</v>
      </c>
      <c r="EX13" s="9">
        <f>VLOOKUP($C13, Table3[#All], 90, 0)</f>
        <v>0</v>
      </c>
      <c r="EY13" s="9">
        <f>VLOOKUP($C13, Table3[#All], 91, 0)</f>
        <v>0</v>
      </c>
      <c r="EZ13" s="9">
        <f>VLOOKUP($C13, Table3[#All], 92, 0)</f>
        <v>0</v>
      </c>
      <c r="FA13" s="12">
        <f t="shared" si="136"/>
        <v>1</v>
      </c>
      <c r="FB13" s="11"/>
      <c r="FC13" s="9">
        <f>VLOOKUP($C13, Table3[#All], 93, 0)</f>
        <v>0</v>
      </c>
      <c r="FD13" s="9">
        <f>VLOOKUP($C13, Table3[#All], 94, 0)</f>
        <v>0.75</v>
      </c>
      <c r="FE13" s="9">
        <f>VLOOKUP($C13, Table3[#All], 95, 0)</f>
        <v>0.25</v>
      </c>
      <c r="FF13" s="9">
        <f>VLOOKUP($C13, Table3[#All], 96, 0)</f>
        <v>0</v>
      </c>
      <c r="FG13" s="9"/>
      <c r="FH13" s="10">
        <f t="shared" si="137"/>
        <v>3</v>
      </c>
      <c r="FI13" s="11"/>
      <c r="FJ13" s="9">
        <f>VLOOKUP($C13, Table3[#All], 97, 0)</f>
        <v>0</v>
      </c>
      <c r="FK13" s="9">
        <f>VLOOKUP($C13, Table3[#All], 98, 0)</f>
        <v>0</v>
      </c>
      <c r="FL13" s="9">
        <f>VLOOKUP($C13, Table3[#All], 99, 0)</f>
        <v>0</v>
      </c>
      <c r="FM13" s="9">
        <f>VLOOKUP($C13, Table3[#All], 100, 0)</f>
        <v>0</v>
      </c>
      <c r="FN13" s="9">
        <f>VLOOKUP($C13, Table3[#All], 101, 0)</f>
        <v>1</v>
      </c>
      <c r="FO13" s="12">
        <f t="shared" si="155"/>
        <v>5</v>
      </c>
      <c r="FP13" s="11"/>
      <c r="FQ13" s="9">
        <f>VLOOKUP($C13, Table3[#All], 102, 0)</f>
        <v>0.875</v>
      </c>
      <c r="FR13" s="9">
        <f>VLOOKUP($C13, Table3[#All], 103, 0)</f>
        <v>0.125</v>
      </c>
      <c r="FS13" s="9">
        <f>VLOOKUP($C13, Table3[#All], 104, 0)</f>
        <v>0</v>
      </c>
      <c r="FT13" s="9">
        <f>VLOOKUP($C13, Table3[#All], 105, 0)</f>
        <v>0</v>
      </c>
      <c r="FU13" s="9">
        <v>0</v>
      </c>
      <c r="FV13" s="10">
        <f t="shared" si="138"/>
        <v>1</v>
      </c>
      <c r="FW13" s="11"/>
      <c r="FX13" s="9">
        <f>VLOOKUP($C13, Table3[#All], 106, 0)</f>
        <v>0.75</v>
      </c>
      <c r="FY13" s="9"/>
      <c r="FZ13" s="9">
        <f>VLOOKUP($C13, Table3[#All], 107, 0)</f>
        <v>0.25</v>
      </c>
      <c r="GA13" s="9">
        <f>VLOOKUP($C13, Table3[#All], 108, 0)</f>
        <v>0</v>
      </c>
      <c r="GB13" s="9"/>
      <c r="GC13" s="10">
        <f t="shared" si="156"/>
        <v>3</v>
      </c>
      <c r="GD13" s="81"/>
      <c r="GE13" s="9">
        <f>VLOOKUP($C13, Table3[#All], 109, 0)</f>
        <v>0.33329999999999999</v>
      </c>
      <c r="GF13" s="9">
        <f>VLOOKUP($C13, Table3[#All], 110, 0)</f>
        <v>0.66670000000000007</v>
      </c>
      <c r="GG13" s="9">
        <f>VLOOKUP($C13, Table3[#All], 111, 0)</f>
        <v>0</v>
      </c>
      <c r="GH13" s="9"/>
      <c r="GI13" s="9">
        <f>VLOOKUP($C13, Table3[#All], 112, 0)</f>
        <v>0</v>
      </c>
      <c r="GJ13" s="12">
        <f t="shared" si="139"/>
        <v>2</v>
      </c>
      <c r="GK13" s="11"/>
      <c r="GL13" s="9">
        <f>VLOOKUP($C13, Table3[#All], 113, 0)</f>
        <v>0</v>
      </c>
      <c r="GM13" s="9">
        <f>VLOOKUP($C13, Table3[#All], 114, 0)</f>
        <v>0.125</v>
      </c>
      <c r="GN13" s="9">
        <f>VLOOKUP($C13, Table3[#All], 115, 0)</f>
        <v>0.5625</v>
      </c>
      <c r="GO13" s="9">
        <f>VLOOKUP($C13, Table3[#All], 116, 0)</f>
        <v>0.3125</v>
      </c>
      <c r="GP13" s="9"/>
      <c r="GQ13" s="10">
        <f t="shared" si="140"/>
        <v>4</v>
      </c>
      <c r="GR13" s="11"/>
      <c r="GS13" s="9">
        <f>VLOOKUP($C13, Table2[#All], 3, 0)</f>
        <v>0</v>
      </c>
      <c r="GT13" s="9">
        <f>VLOOKUP($C13, Table2[#All], 4, 0)</f>
        <v>0</v>
      </c>
      <c r="GU13" s="9">
        <f>VLOOKUP($C13, Table2[#All], 5, 0)</f>
        <v>1</v>
      </c>
      <c r="GV13" s="9">
        <f>VLOOKUP($C13, Table2[#All], 6, 0)</f>
        <v>0</v>
      </c>
      <c r="GW13" s="9">
        <f>VLOOKUP($C13, Table2[#All], 7, 0)</f>
        <v>0</v>
      </c>
      <c r="GX13" s="10">
        <f t="shared" si="141"/>
        <v>3</v>
      </c>
      <c r="GY13" s="11"/>
      <c r="GZ13" s="9">
        <v>0</v>
      </c>
      <c r="HA13" s="9">
        <v>0</v>
      </c>
      <c r="HB13" s="9">
        <v>1</v>
      </c>
      <c r="HC13" s="9">
        <v>0</v>
      </c>
      <c r="HD13" s="9"/>
      <c r="HE13" s="10">
        <f t="shared" si="142"/>
        <v>3</v>
      </c>
      <c r="HF13" s="11"/>
      <c r="HG13" s="9">
        <f>VLOOKUP($C13, Table5[#All], 2, 0)</f>
        <v>0</v>
      </c>
      <c r="HH13" s="9">
        <f>VLOOKUP($C13, Table5[#All], 3, 0)</f>
        <v>1</v>
      </c>
      <c r="HI13" s="9">
        <f>VLOOKUP($C13, Table5[#All], 4, 0)</f>
        <v>0</v>
      </c>
      <c r="HJ13" s="9">
        <f>VLOOKUP($C13, Table5[#All], 5, 0)</f>
        <v>0</v>
      </c>
      <c r="HK13" s="9">
        <f>VLOOKUP($C13, Table5[#All], 6, 0)</f>
        <v>0</v>
      </c>
      <c r="HL13" s="10">
        <f t="shared" si="143"/>
        <v>2</v>
      </c>
      <c r="HM13" s="11"/>
      <c r="HN13" s="9">
        <f>VLOOKUP($C13, Table5[#All], 7, 0)</f>
        <v>0</v>
      </c>
      <c r="HO13" s="9">
        <f>VLOOKUP($C13, Table5[#All], 8, 0)</f>
        <v>1</v>
      </c>
      <c r="HP13" s="9">
        <f>VLOOKUP($C13, Table5[#All], 9, 0)</f>
        <v>0</v>
      </c>
      <c r="HQ13" s="9">
        <f>VLOOKUP($C13, Table5[#All], 10, 0)</f>
        <v>0</v>
      </c>
      <c r="HR13" s="9">
        <f>VLOOKUP($C13, Table5[#All], 11, 0)</f>
        <v>0</v>
      </c>
      <c r="HS13" s="10">
        <f t="shared" si="144"/>
        <v>2</v>
      </c>
      <c r="HT13" s="11"/>
      <c r="HU13" s="9">
        <f>VLOOKUP($C13, Table5[#All], 12, 0)</f>
        <v>1</v>
      </c>
      <c r="HV13" s="9">
        <f>VLOOKUP($C13, Table5[#All], 13, 0)</f>
        <v>0</v>
      </c>
      <c r="HW13" s="9">
        <f>VLOOKUP($C13, Table5[#All], 14, 0)</f>
        <v>0</v>
      </c>
      <c r="HX13" s="9">
        <f>VLOOKUP($C13, Table5[#All], 15, 0)</f>
        <v>0</v>
      </c>
      <c r="HY13" s="9">
        <f>VLOOKUP($C13, Table5[#All], 16, 0)</f>
        <v>0</v>
      </c>
      <c r="HZ13" s="10">
        <f t="shared" si="145"/>
        <v>1</v>
      </c>
      <c r="IA13" s="11"/>
      <c r="IB13" s="9">
        <f>VLOOKUP($C13, Table5[#All], 17, 0)</f>
        <v>0</v>
      </c>
      <c r="IC13" s="9">
        <f>VLOOKUP($C13, Table5[#All], 18, 0)</f>
        <v>0</v>
      </c>
      <c r="ID13" s="9">
        <f>VLOOKUP($C13, Table5[#All], 19, 0)</f>
        <v>1</v>
      </c>
      <c r="IE13" s="9">
        <f>VLOOKUP($C13, Table5[#All], 20, 0)</f>
        <v>0</v>
      </c>
      <c r="IF13" s="9">
        <f>VLOOKUP($C13, Table5[#All], 21, 0)</f>
        <v>0</v>
      </c>
      <c r="IG13" s="10">
        <f t="shared" si="146"/>
        <v>3</v>
      </c>
      <c r="IH13" s="11"/>
      <c r="II13" s="9">
        <f>VLOOKUP($C13, Table5[#All], 22, 0)</f>
        <v>1</v>
      </c>
      <c r="IJ13" s="9">
        <f>VLOOKUP($C13, Table5[#All], 23, 0)</f>
        <v>0</v>
      </c>
      <c r="IK13" s="9">
        <f>VLOOKUP($C13, Table5[#All], 24, 0)</f>
        <v>0</v>
      </c>
      <c r="IL13" s="9">
        <f>VLOOKUP($C13, Table5[#All], 25, 0)</f>
        <v>0</v>
      </c>
      <c r="IM13" s="9">
        <f>VLOOKUP($C13, Table5[#All], 26, 0)</f>
        <v>0</v>
      </c>
      <c r="IN13" s="10">
        <f t="shared" si="147"/>
        <v>1</v>
      </c>
      <c r="IO13" s="11"/>
      <c r="IP13" s="9">
        <v>1</v>
      </c>
      <c r="IQ13" s="9">
        <v>0</v>
      </c>
      <c r="IR13" s="9">
        <v>0</v>
      </c>
      <c r="IS13" s="9">
        <v>0</v>
      </c>
      <c r="IT13" s="9">
        <v>0</v>
      </c>
      <c r="IU13" s="10">
        <f t="shared" si="148"/>
        <v>1</v>
      </c>
      <c r="IV13" s="82"/>
    </row>
    <row r="14" spans="1:256" ht="16.3" thickTop="1" thickBot="1" x14ac:dyDescent="0.35">
      <c r="A14" s="16" t="s">
        <v>140</v>
      </c>
      <c r="B14" s="16" t="s">
        <v>156</v>
      </c>
      <c r="C14" s="16" t="s">
        <v>157</v>
      </c>
      <c r="D14" s="11"/>
      <c r="E14" s="9">
        <f>VLOOKUP($C14, Table3[#All], 2, 0)</f>
        <v>0.53849999999999998</v>
      </c>
      <c r="F14" s="9"/>
      <c r="G14" s="9">
        <f>VLOOKUP($C14, Table3[#All], 3, 0)</f>
        <v>0.46149999999999997</v>
      </c>
      <c r="H14" s="9">
        <f>VLOOKUP($C14, Table3[#All], 4, 0)</f>
        <v>0</v>
      </c>
      <c r="I14" s="9">
        <f>VLOOKUP($C14, Table3[#All], 5, 0)</f>
        <v>0</v>
      </c>
      <c r="J14" s="10">
        <f t="shared" si="149"/>
        <v>3</v>
      </c>
      <c r="K14" s="11"/>
      <c r="L14" s="9">
        <f>VLOOKUP($C14, Table3[#All], 6, 0)</f>
        <v>0</v>
      </c>
      <c r="M14" s="9"/>
      <c r="N14" s="9">
        <f>VLOOKUP($C14, Table3[#All], 7, 0)</f>
        <v>0</v>
      </c>
      <c r="O14" s="9">
        <f>VLOOKUP($C14, Table3[#All], 8, 0)</f>
        <v>1</v>
      </c>
      <c r="P14" s="9">
        <f>VLOOKUP($C14, Table3[#All], 9, 0)</f>
        <v>0</v>
      </c>
      <c r="Q14" s="10">
        <f t="shared" si="150"/>
        <v>4</v>
      </c>
      <c r="R14" s="11"/>
      <c r="S14" s="9">
        <f>VLOOKUP($C14, Table3[#All], 10, 0)</f>
        <v>0</v>
      </c>
      <c r="T14" s="9">
        <f>VLOOKUP($C14, Table3[#All], 11, 0)</f>
        <v>0.30769999999999997</v>
      </c>
      <c r="U14" s="9">
        <f>VLOOKUP($C14, Table3[#All], 12, 0)</f>
        <v>0.3846</v>
      </c>
      <c r="V14" s="9">
        <f>VLOOKUP($C14, Table3[#All], 13, 0)</f>
        <v>0.30769999999999997</v>
      </c>
      <c r="W14" s="9">
        <f>VLOOKUP($C14, Table3[#All], 14, 0)</f>
        <v>0</v>
      </c>
      <c r="X14" s="10">
        <f t="shared" si="151"/>
        <v>4</v>
      </c>
      <c r="Y14" s="11"/>
      <c r="Z14" s="9">
        <f>VLOOKUP($C14, Table3[#All], 15, 0)</f>
        <v>0</v>
      </c>
      <c r="AA14" s="9">
        <f>VLOOKUP($C14, Table3[#All], 16, 0)</f>
        <v>0.3846</v>
      </c>
      <c r="AB14" s="9">
        <f>VLOOKUP($C14, Table3[#All], 17, 0)</f>
        <v>0.15380000000000002</v>
      </c>
      <c r="AC14" s="9">
        <f>VLOOKUP($C14, Table3[#All], 18, 0)</f>
        <v>0.46149999999999997</v>
      </c>
      <c r="AD14" s="9">
        <f>VLOOKUP($C14, Table3[#All], 19, 0)</f>
        <v>0</v>
      </c>
      <c r="AE14" s="10">
        <f t="shared" si="121"/>
        <v>4</v>
      </c>
      <c r="AF14" s="11"/>
      <c r="AG14" s="9">
        <f>VLOOKUP($C14, Table3[#All], 20, 0)</f>
        <v>0</v>
      </c>
      <c r="AH14" s="9">
        <f>VLOOKUP($C14, Table3[#All], 21, 0)</f>
        <v>0.3846</v>
      </c>
      <c r="AI14" s="9">
        <f>VLOOKUP($C14, Table3[#All], 22, 0)</f>
        <v>0.61539999999999995</v>
      </c>
      <c r="AJ14" s="9"/>
      <c r="AK14" s="9"/>
      <c r="AL14" s="10">
        <f t="shared" si="122"/>
        <v>3</v>
      </c>
      <c r="AM14" s="11"/>
      <c r="AN14" s="9">
        <f>VLOOKUP($C14, Table3[#All], 23, 0)</f>
        <v>1</v>
      </c>
      <c r="AO14" s="9">
        <f>VLOOKUP($C14, Table3[#All], 24, 0)</f>
        <v>0</v>
      </c>
      <c r="AP14" s="9">
        <f>VLOOKUP($C14, Table3[#All], 25, 0)</f>
        <v>0</v>
      </c>
      <c r="AQ14" s="9">
        <f>VLOOKUP($C14, Table3[#All], 26, 0)</f>
        <v>0</v>
      </c>
      <c r="AR14" s="9"/>
      <c r="AS14" s="12">
        <f t="shared" si="123"/>
        <v>1</v>
      </c>
      <c r="AT14" s="11"/>
      <c r="AU14" s="9">
        <f>VLOOKUP($C14, Table3[#All], 27, 0)</f>
        <v>1</v>
      </c>
      <c r="AV14" s="9">
        <f>VLOOKUP($C14, Table3[#All], 28, 0)</f>
        <v>0</v>
      </c>
      <c r="AW14" s="9">
        <f>VLOOKUP($C14, Table3[#All], 29, 0)</f>
        <v>0</v>
      </c>
      <c r="AX14" s="9"/>
      <c r="AY14" s="9"/>
      <c r="AZ14" s="10">
        <f t="shared" si="152"/>
        <v>1</v>
      </c>
      <c r="BA14" s="11"/>
      <c r="BB14" s="9">
        <f>VLOOKUP($C14, Table3[#All], 30, 0)</f>
        <v>0.69230000000000003</v>
      </c>
      <c r="BC14" s="9">
        <f>VLOOKUP($C14, Table3[#All], 31, 0)</f>
        <v>0.30769999999999997</v>
      </c>
      <c r="BD14" s="9">
        <f>VLOOKUP($C14, Table3[#All], 32, 0)</f>
        <v>0</v>
      </c>
      <c r="BE14" s="9">
        <f>VLOOKUP($C14, Table3[#All], 33, 0)</f>
        <v>0</v>
      </c>
      <c r="BF14" s="9"/>
      <c r="BG14" s="10">
        <f t="shared" si="153"/>
        <v>2</v>
      </c>
      <c r="BH14" s="81"/>
      <c r="BI14" s="9">
        <f>VLOOKUP($C14, Table3[#All], 34, 0)</f>
        <v>0</v>
      </c>
      <c r="BJ14" s="9">
        <f>VLOOKUP($C14, Table3[#All], 35, 0)</f>
        <v>0</v>
      </c>
      <c r="BK14" s="9">
        <f>VLOOKUP($C14, Table3[#All], 36, 0)</f>
        <v>0</v>
      </c>
      <c r="BL14" s="9">
        <f>VLOOKUP($C14, Table3[#All], 37, 0)</f>
        <v>0</v>
      </c>
      <c r="BM14" s="9">
        <f>VLOOKUP($C14, Table3[#All], 38, 0)</f>
        <v>0</v>
      </c>
      <c r="BN14" s="10" t="str">
        <f t="shared" si="154"/>
        <v>N/A</v>
      </c>
      <c r="BO14" s="11"/>
      <c r="BP14" s="9">
        <f>VLOOKUP($C14, Table3[#All], 39, 0)</f>
        <v>0</v>
      </c>
      <c r="BQ14" s="9">
        <f>VLOOKUP($C14, Table3[#All], 40, 0)</f>
        <v>0.46149999999999997</v>
      </c>
      <c r="BR14" s="9">
        <f>VLOOKUP($C14, Table3[#All], 41, 0)</f>
        <v>0.53849999999999998</v>
      </c>
      <c r="BS14" s="9">
        <f>VLOOKUP($C14, Table3[#All], 42, 0)</f>
        <v>0</v>
      </c>
      <c r="BT14" s="9"/>
      <c r="BU14" s="10">
        <f t="shared" si="124"/>
        <v>3</v>
      </c>
      <c r="BV14" s="11"/>
      <c r="BW14" s="9">
        <f>VLOOKUP($C14, Table3[#All], 43, 0)</f>
        <v>0.92310000000000003</v>
      </c>
      <c r="BX14" s="9">
        <f>VLOOKUP($C14, Table3[#All], 44, 0)</f>
        <v>7.690000000000001E-2</v>
      </c>
      <c r="BY14" s="9">
        <f>VLOOKUP($C14, Table3[#All], 45, 0)</f>
        <v>0</v>
      </c>
      <c r="BZ14" s="9"/>
      <c r="CA14" s="9"/>
      <c r="CB14" s="10">
        <f t="shared" si="125"/>
        <v>1</v>
      </c>
      <c r="CC14" s="81"/>
      <c r="CD14" s="9">
        <f>VLOOKUP($C14, Table3[#All], 46, 0)</f>
        <v>1</v>
      </c>
      <c r="CE14" s="9">
        <f>VLOOKUP($C14, Table3[#All], 47, 0)</f>
        <v>0</v>
      </c>
      <c r="CF14" s="9">
        <f>VLOOKUP($C14, Table3[#All], 48, 0)</f>
        <v>0</v>
      </c>
      <c r="CG14" s="9">
        <f>VLOOKUP($C14, Table3[#All], 49, 0)</f>
        <v>0</v>
      </c>
      <c r="CH14" s="9">
        <f>VLOOKUP($C14, Table3[#All], 50, 0)</f>
        <v>0</v>
      </c>
      <c r="CI14" s="12">
        <f t="shared" si="126"/>
        <v>1</v>
      </c>
      <c r="CJ14" s="13"/>
      <c r="CK14" s="9">
        <f>VLOOKUP($C14, Table3[#All], 51, 0)</f>
        <v>0.30769999999999997</v>
      </c>
      <c r="CL14" s="9">
        <f>VLOOKUP($C14, Table3[#All], 52, 0)</f>
        <v>0.53849999999999998</v>
      </c>
      <c r="CM14" s="9">
        <f>VLOOKUP($C14, Table3[#All], 53, 0)</f>
        <v>0.15380000000000002</v>
      </c>
      <c r="CN14" s="9">
        <f>VLOOKUP($C14, Table3[#All], 54, 0)</f>
        <v>0</v>
      </c>
      <c r="CO14" s="9"/>
      <c r="CP14" s="10">
        <f t="shared" si="127"/>
        <v>2</v>
      </c>
      <c r="CQ14" s="11"/>
      <c r="CR14" s="9">
        <f>VLOOKUP($C14, Table3[#All], 55, 0)</f>
        <v>0.30769999999999997</v>
      </c>
      <c r="CS14" s="9">
        <f>VLOOKUP($C14, Table3[#All], 56, 0)</f>
        <v>0.30769999999999997</v>
      </c>
      <c r="CT14" s="9">
        <f>VLOOKUP($C14, Table3[#All], 57, 0)</f>
        <v>0.3846</v>
      </c>
      <c r="CU14" s="9">
        <f>VLOOKUP($C14, Table3[#All], 58, 0)</f>
        <v>0</v>
      </c>
      <c r="CV14" s="9">
        <f>VLOOKUP($C14, Table3[#All], 59, 0)</f>
        <v>0</v>
      </c>
      <c r="CW14" s="12">
        <f t="shared" si="128"/>
        <v>3</v>
      </c>
      <c r="CX14" s="81"/>
      <c r="CY14" s="9">
        <f>VLOOKUP($C14, Table3[#All], 60, 0)</f>
        <v>1</v>
      </c>
      <c r="CZ14" s="9">
        <f>VLOOKUP($C14, Table3[#All], 61, 0)</f>
        <v>0</v>
      </c>
      <c r="DA14" s="9">
        <f>VLOOKUP($C14, Table3[#All], 62, 0)</f>
        <v>0</v>
      </c>
      <c r="DB14" s="9">
        <f>VLOOKUP($C14, Table3[#All], 63, 0)</f>
        <v>0</v>
      </c>
      <c r="DC14" s="9">
        <f>VLOOKUP($C14, Table3[#All], 64, 0)</f>
        <v>0</v>
      </c>
      <c r="DD14" s="10">
        <f t="shared" si="129"/>
        <v>1</v>
      </c>
      <c r="DE14" s="11"/>
      <c r="DF14" s="9">
        <f>VLOOKUP($C14, Table3[#All], 65, 0)</f>
        <v>0.30769999999999997</v>
      </c>
      <c r="DG14" s="9"/>
      <c r="DH14" s="9">
        <f>VLOOKUP($C14, Table3[#All], 66, 0)</f>
        <v>0.69230000000000003</v>
      </c>
      <c r="DI14" s="9"/>
      <c r="DJ14" s="9">
        <f>VLOOKUP($C14, Table3[#All], 67, 0)</f>
        <v>0</v>
      </c>
      <c r="DK14" s="12">
        <f t="shared" si="130"/>
        <v>3</v>
      </c>
      <c r="DL14" s="11"/>
      <c r="DM14" s="9">
        <f>VLOOKUP($C14, Table3[#All], 68, 0)</f>
        <v>1</v>
      </c>
      <c r="DN14" s="9"/>
      <c r="DO14" s="9">
        <f>VLOOKUP($C14, Table3[#All], 69, 0)</f>
        <v>0</v>
      </c>
      <c r="DP14" s="9">
        <f>VLOOKUP($C14, Table3[#All], 70, 0)</f>
        <v>0</v>
      </c>
      <c r="DQ14" s="9"/>
      <c r="DR14" s="12">
        <f t="shared" si="131"/>
        <v>1</v>
      </c>
      <c r="DS14" s="11"/>
      <c r="DT14" s="9">
        <f>VLOOKUP($C14, Table3[#All], 71, 0)</f>
        <v>1</v>
      </c>
      <c r="DU14" s="9">
        <f>VLOOKUP($C14, Table3[#All], 72, 0)</f>
        <v>0</v>
      </c>
      <c r="DV14" s="9">
        <f>VLOOKUP($C14, Table3[#All], 73, 0)</f>
        <v>0</v>
      </c>
      <c r="DW14" s="9">
        <f>VLOOKUP($C14, Table3[#All], 74, 0)</f>
        <v>0</v>
      </c>
      <c r="DX14" s="9">
        <f>VLOOKUP($C14, Table3[#All], 75, 0)</f>
        <v>0</v>
      </c>
      <c r="DY14" s="12">
        <f t="shared" si="132"/>
        <v>1</v>
      </c>
      <c r="DZ14" s="11"/>
      <c r="EA14" s="9">
        <f>VLOOKUP($C14, Table3[#All], 76, 0)</f>
        <v>1</v>
      </c>
      <c r="EB14" s="9">
        <f>VLOOKUP($C14, Table3[#All], 77, 0)</f>
        <v>0</v>
      </c>
      <c r="EC14" s="9">
        <f>VLOOKUP($C14, Table3[#All], 78, 0)</f>
        <v>0</v>
      </c>
      <c r="ED14" s="9">
        <f>VLOOKUP($C14, Table3[#All], 79, 0)</f>
        <v>0</v>
      </c>
      <c r="EE14" s="9">
        <f>VLOOKUP($C14, Table3[#All], 80, 0)</f>
        <v>0</v>
      </c>
      <c r="EF14" s="10">
        <f t="shared" si="133"/>
        <v>1</v>
      </c>
      <c r="EG14" s="9"/>
      <c r="EH14" s="9">
        <f>VLOOKUP($C14, Table3[#All], 81, 0)</f>
        <v>1</v>
      </c>
      <c r="EI14" s="9">
        <f>VLOOKUP($C14, Table3[#All], 82, 0)</f>
        <v>0</v>
      </c>
      <c r="EJ14" s="9">
        <f>VLOOKUP($C14, Table3[#All], 83, 0)</f>
        <v>0</v>
      </c>
      <c r="EK14" s="9">
        <f>VLOOKUP($C14, Table3[#All], 84, 0)</f>
        <v>0</v>
      </c>
      <c r="EL14" s="9">
        <f>VLOOKUP($C14, Table3[#All], 85, 0)</f>
        <v>0</v>
      </c>
      <c r="EM14" s="12">
        <f t="shared" si="134"/>
        <v>1</v>
      </c>
      <c r="EN14" s="11"/>
      <c r="EO14" s="9">
        <f>VLOOKUP($C14, Table3[#All], 86, 0)</f>
        <v>1</v>
      </c>
      <c r="EP14" s="9"/>
      <c r="EQ14" s="9">
        <f>VLOOKUP($C14, Table3[#All], 87, 0)</f>
        <v>0</v>
      </c>
      <c r="ER14" s="9"/>
      <c r="ES14" s="9"/>
      <c r="ET14" s="12">
        <f t="shared" si="135"/>
        <v>1</v>
      </c>
      <c r="EU14" s="11"/>
      <c r="EV14" s="9">
        <f>VLOOKUP($C14, Table3[#All], 88, 0)</f>
        <v>0</v>
      </c>
      <c r="EW14" s="9">
        <f>VLOOKUP($C14, Table3[#All], 89, 0)</f>
        <v>1</v>
      </c>
      <c r="EX14" s="9">
        <f>VLOOKUP($C14, Table3[#All], 90, 0)</f>
        <v>0</v>
      </c>
      <c r="EY14" s="9">
        <f>VLOOKUP($C14, Table3[#All], 91, 0)</f>
        <v>0</v>
      </c>
      <c r="EZ14" s="9">
        <f>VLOOKUP($C14, Table3[#All], 92, 0)</f>
        <v>0</v>
      </c>
      <c r="FA14" s="12">
        <f t="shared" si="136"/>
        <v>2</v>
      </c>
      <c r="FB14" s="11"/>
      <c r="FC14" s="9">
        <f>VLOOKUP($C14, Table3[#All], 93, 0)</f>
        <v>0</v>
      </c>
      <c r="FD14" s="9">
        <f>VLOOKUP($C14, Table3[#All], 94, 0)</f>
        <v>0.61539999999999995</v>
      </c>
      <c r="FE14" s="9">
        <f>VLOOKUP($C14, Table3[#All], 95, 0)</f>
        <v>0.3846</v>
      </c>
      <c r="FF14" s="9">
        <f>VLOOKUP($C14, Table3[#All], 96, 0)</f>
        <v>0</v>
      </c>
      <c r="FG14" s="9"/>
      <c r="FH14" s="10">
        <f t="shared" si="137"/>
        <v>3</v>
      </c>
      <c r="FI14" s="11"/>
      <c r="FJ14" s="9">
        <f>VLOOKUP($C14, Table3[#All], 97, 0)</f>
        <v>0</v>
      </c>
      <c r="FK14" s="9">
        <f>VLOOKUP($C14, Table3[#All], 98, 0)</f>
        <v>1</v>
      </c>
      <c r="FL14" s="9">
        <f>VLOOKUP($C14, Table3[#All], 99, 0)</f>
        <v>0</v>
      </c>
      <c r="FM14" s="9">
        <f>VLOOKUP($C14, Table3[#All], 100, 0)</f>
        <v>0</v>
      </c>
      <c r="FN14" s="9">
        <f>VLOOKUP($C14, Table3[#All], 101, 0)</f>
        <v>0</v>
      </c>
      <c r="FO14" s="12">
        <f t="shared" si="155"/>
        <v>2</v>
      </c>
      <c r="FP14" s="11"/>
      <c r="FQ14" s="9">
        <f>VLOOKUP($C14, Table3[#All], 102, 0)</f>
        <v>0.46149999999999997</v>
      </c>
      <c r="FR14" s="9">
        <f>VLOOKUP($C14, Table3[#All], 103, 0)</f>
        <v>0.46149999999999997</v>
      </c>
      <c r="FS14" s="9">
        <f>VLOOKUP($C14, Table3[#All], 104, 0)</f>
        <v>7.690000000000001E-2</v>
      </c>
      <c r="FT14" s="9">
        <f>VLOOKUP($C14, Table3[#All], 105, 0)</f>
        <v>0</v>
      </c>
      <c r="FU14" s="9">
        <v>0</v>
      </c>
      <c r="FV14" s="10">
        <f t="shared" si="138"/>
        <v>2</v>
      </c>
      <c r="FW14" s="11"/>
      <c r="FX14" s="9">
        <f>VLOOKUP($C14, Table3[#All], 106, 0)</f>
        <v>1</v>
      </c>
      <c r="FY14" s="9"/>
      <c r="FZ14" s="9">
        <f>VLOOKUP($C14, Table3[#All], 107, 0)</f>
        <v>0</v>
      </c>
      <c r="GA14" s="9">
        <f>VLOOKUP($C14, Table3[#All], 108, 0)</f>
        <v>0</v>
      </c>
      <c r="GB14" s="9"/>
      <c r="GC14" s="10">
        <f t="shared" si="156"/>
        <v>1</v>
      </c>
      <c r="GD14" s="81"/>
      <c r="GE14" s="9">
        <f>VLOOKUP($C14, Table3[#All], 109, 0)</f>
        <v>0</v>
      </c>
      <c r="GF14" s="9">
        <f>VLOOKUP($C14, Table3[#All], 110, 0)</f>
        <v>0.5</v>
      </c>
      <c r="GG14" s="9">
        <f>VLOOKUP($C14, Table3[#All], 111, 0)</f>
        <v>0.5</v>
      </c>
      <c r="GH14" s="9"/>
      <c r="GI14" s="9">
        <f>VLOOKUP($C14, Table3[#All], 112, 0)</f>
        <v>0</v>
      </c>
      <c r="GJ14" s="12">
        <f t="shared" si="139"/>
        <v>3</v>
      </c>
      <c r="GK14" s="11"/>
      <c r="GL14" s="9">
        <f>VLOOKUP($C14, Table3[#All], 113, 0)</f>
        <v>0</v>
      </c>
      <c r="GM14" s="9">
        <f>VLOOKUP($C14, Table3[#All], 114, 0)</f>
        <v>0</v>
      </c>
      <c r="GN14" s="9">
        <f>VLOOKUP($C14, Table3[#All], 115, 0)</f>
        <v>7.690000000000001E-2</v>
      </c>
      <c r="GO14" s="9">
        <f>VLOOKUP($C14, Table3[#All], 116, 0)</f>
        <v>0.92310000000000003</v>
      </c>
      <c r="GP14" s="9"/>
      <c r="GQ14" s="10">
        <f t="shared" si="140"/>
        <v>4</v>
      </c>
      <c r="GR14" s="11"/>
      <c r="GS14" s="9">
        <f>VLOOKUP($C14, Table2[#All], 3, 0)</f>
        <v>0</v>
      </c>
      <c r="GT14" s="9">
        <f>VLOOKUP($C14, Table2[#All], 4, 0)</f>
        <v>0</v>
      </c>
      <c r="GU14" s="9">
        <f>VLOOKUP($C14, Table2[#All], 5, 0)</f>
        <v>1</v>
      </c>
      <c r="GV14" s="9">
        <f>VLOOKUP($C14, Table2[#All], 6, 0)</f>
        <v>0</v>
      </c>
      <c r="GW14" s="9">
        <f>VLOOKUP($C14, Table2[#All], 7, 0)</f>
        <v>0</v>
      </c>
      <c r="GX14" s="10">
        <f t="shared" si="141"/>
        <v>3</v>
      </c>
      <c r="GY14" s="11"/>
      <c r="GZ14" s="9">
        <v>0</v>
      </c>
      <c r="HA14" s="9">
        <v>0</v>
      </c>
      <c r="HB14" s="9">
        <v>0</v>
      </c>
      <c r="HC14" s="9">
        <v>1</v>
      </c>
      <c r="HD14" s="9"/>
      <c r="HE14" s="10">
        <f t="shared" si="142"/>
        <v>4</v>
      </c>
      <c r="HF14" s="11"/>
      <c r="HG14" s="9">
        <f>VLOOKUP($C14, Table5[#All], 2, 0)</f>
        <v>0</v>
      </c>
      <c r="HH14" s="9">
        <f>VLOOKUP($C14, Table5[#All], 3, 0)</f>
        <v>0</v>
      </c>
      <c r="HI14" s="9">
        <f>VLOOKUP($C14, Table5[#All], 4, 0)</f>
        <v>0</v>
      </c>
      <c r="HJ14" s="9">
        <f>VLOOKUP($C14, Table5[#All], 5, 0)</f>
        <v>0</v>
      </c>
      <c r="HK14" s="9">
        <f>VLOOKUP($C14, Table5[#All], 6, 0)</f>
        <v>1</v>
      </c>
      <c r="HL14" s="10">
        <f t="shared" si="143"/>
        <v>5</v>
      </c>
      <c r="HM14" s="11"/>
      <c r="HN14" s="9">
        <f>VLOOKUP($C14, Table5[#All], 7, 0)</f>
        <v>0</v>
      </c>
      <c r="HO14" s="9">
        <f>VLOOKUP($C14, Table5[#All], 8, 0)</f>
        <v>0</v>
      </c>
      <c r="HP14" s="9">
        <f>VLOOKUP($C14, Table5[#All], 9, 0)</f>
        <v>0</v>
      </c>
      <c r="HQ14" s="9">
        <f>VLOOKUP($C14, Table5[#All], 10, 0)</f>
        <v>1</v>
      </c>
      <c r="HR14" s="9">
        <f>VLOOKUP($C14, Table5[#All], 11, 0)</f>
        <v>0</v>
      </c>
      <c r="HS14" s="10">
        <f t="shared" si="144"/>
        <v>4</v>
      </c>
      <c r="HT14" s="11"/>
      <c r="HU14" s="9">
        <f>VLOOKUP($C14, Table5[#All], 12, 0)</f>
        <v>1</v>
      </c>
      <c r="HV14" s="9">
        <f>VLOOKUP($C14, Table5[#All], 13, 0)</f>
        <v>0</v>
      </c>
      <c r="HW14" s="9">
        <f>VLOOKUP($C14, Table5[#All], 14, 0)</f>
        <v>0</v>
      </c>
      <c r="HX14" s="9">
        <f>VLOOKUP($C14, Table5[#All], 15, 0)</f>
        <v>0</v>
      </c>
      <c r="HY14" s="9">
        <f>VLOOKUP($C14, Table5[#All], 16, 0)</f>
        <v>0</v>
      </c>
      <c r="HZ14" s="10">
        <f t="shared" si="145"/>
        <v>1</v>
      </c>
      <c r="IA14" s="11"/>
      <c r="IB14" s="9">
        <f>VLOOKUP($C14, Table5[#All], 17, 0)</f>
        <v>1</v>
      </c>
      <c r="IC14" s="9">
        <f>VLOOKUP($C14, Table5[#All], 18, 0)</f>
        <v>0</v>
      </c>
      <c r="ID14" s="9">
        <f>VLOOKUP($C14, Table5[#All], 19, 0)</f>
        <v>0</v>
      </c>
      <c r="IE14" s="9">
        <f>VLOOKUP($C14, Table5[#All], 20, 0)</f>
        <v>0</v>
      </c>
      <c r="IF14" s="9">
        <f>VLOOKUP($C14, Table5[#All], 21, 0)</f>
        <v>0</v>
      </c>
      <c r="IG14" s="10">
        <f t="shared" si="146"/>
        <v>1</v>
      </c>
      <c r="IH14" s="11"/>
      <c r="II14" s="9">
        <f>VLOOKUP($C14, Table5[#All], 22, 0)</f>
        <v>1</v>
      </c>
      <c r="IJ14" s="9">
        <f>VLOOKUP($C14, Table5[#All], 23, 0)</f>
        <v>0</v>
      </c>
      <c r="IK14" s="9">
        <f>VLOOKUP($C14, Table5[#All], 24, 0)</f>
        <v>0</v>
      </c>
      <c r="IL14" s="9">
        <f>VLOOKUP($C14, Table5[#All], 25, 0)</f>
        <v>0</v>
      </c>
      <c r="IM14" s="9">
        <f>VLOOKUP($C14, Table5[#All], 26, 0)</f>
        <v>0</v>
      </c>
      <c r="IN14" s="10">
        <f t="shared" si="147"/>
        <v>1</v>
      </c>
      <c r="IO14" s="11"/>
      <c r="IP14" s="9">
        <v>1</v>
      </c>
      <c r="IQ14" s="9">
        <v>0</v>
      </c>
      <c r="IR14" s="9">
        <v>0</v>
      </c>
      <c r="IS14" s="9">
        <v>0</v>
      </c>
      <c r="IT14" s="9">
        <v>0</v>
      </c>
      <c r="IU14" s="10">
        <f t="shared" si="148"/>
        <v>1</v>
      </c>
      <c r="IV14" s="82"/>
    </row>
    <row r="15" spans="1:256" ht="16.3" thickTop="1" thickBot="1" x14ac:dyDescent="0.35">
      <c r="A15" s="16" t="s">
        <v>140</v>
      </c>
      <c r="B15" s="16" t="s">
        <v>158</v>
      </c>
      <c r="C15" s="16" t="s">
        <v>159</v>
      </c>
      <c r="D15" s="11"/>
      <c r="E15" s="9">
        <f>VLOOKUP($C15, Table3[#All], 2, 0)</f>
        <v>0.35710000000000003</v>
      </c>
      <c r="F15" s="9"/>
      <c r="G15" s="9">
        <f>VLOOKUP($C15, Table3[#All], 3, 0)</f>
        <v>0.64290000000000003</v>
      </c>
      <c r="H15" s="9">
        <f>VLOOKUP($C15, Table3[#All], 4, 0)</f>
        <v>0</v>
      </c>
      <c r="I15" s="9">
        <f>VLOOKUP($C15, Table3[#All], 5, 0)</f>
        <v>0</v>
      </c>
      <c r="J15" s="10">
        <f t="shared" si="149"/>
        <v>3</v>
      </c>
      <c r="K15" s="11"/>
      <c r="L15" s="9">
        <f>VLOOKUP($C15, Table3[#All], 6, 0)</f>
        <v>1</v>
      </c>
      <c r="M15" s="9"/>
      <c r="N15" s="9">
        <f>VLOOKUP($C15, Table3[#All], 7, 0)</f>
        <v>0</v>
      </c>
      <c r="O15" s="9">
        <f>VLOOKUP($C15, Table3[#All], 8, 0)</f>
        <v>0</v>
      </c>
      <c r="P15" s="9">
        <f>VLOOKUP($C15, Table3[#All], 9, 0)</f>
        <v>0</v>
      </c>
      <c r="Q15" s="10">
        <f t="shared" si="150"/>
        <v>1</v>
      </c>
      <c r="R15" s="11"/>
      <c r="S15" s="9">
        <f>VLOOKUP($C15, Table3[#All], 10, 0)</f>
        <v>0</v>
      </c>
      <c r="T15" s="9">
        <f>VLOOKUP($C15, Table3[#All], 11, 0)</f>
        <v>0.21429999999999999</v>
      </c>
      <c r="U15" s="9">
        <f>VLOOKUP($C15, Table3[#All], 12, 0)</f>
        <v>0.5</v>
      </c>
      <c r="V15" s="9">
        <f>VLOOKUP($C15, Table3[#All], 13, 0)</f>
        <v>0.28570000000000001</v>
      </c>
      <c r="W15" s="9">
        <f>VLOOKUP($C15, Table3[#All], 14, 0)</f>
        <v>0</v>
      </c>
      <c r="X15" s="10">
        <f t="shared" si="151"/>
        <v>4</v>
      </c>
      <c r="Y15" s="11"/>
      <c r="Z15" s="9">
        <f>VLOOKUP($C15, Table3[#All], 15, 0)</f>
        <v>0</v>
      </c>
      <c r="AA15" s="9">
        <f>VLOOKUP($C15, Table3[#All], 16, 0)</f>
        <v>7.1399999999999991E-2</v>
      </c>
      <c r="AB15" s="9">
        <f>VLOOKUP($C15, Table3[#All], 17, 0)</f>
        <v>0.35710000000000003</v>
      </c>
      <c r="AC15" s="9">
        <f>VLOOKUP($C15, Table3[#All], 18, 0)</f>
        <v>0.57140000000000002</v>
      </c>
      <c r="AD15" s="9">
        <f>VLOOKUP($C15, Table3[#All], 19, 0)</f>
        <v>0</v>
      </c>
      <c r="AE15" s="10">
        <f t="shared" si="121"/>
        <v>4</v>
      </c>
      <c r="AF15" s="11"/>
      <c r="AG15" s="9">
        <f>VLOOKUP($C15, Table3[#All], 20, 0)</f>
        <v>0</v>
      </c>
      <c r="AH15" s="9">
        <f>VLOOKUP($C15, Table3[#All], 21, 0)</f>
        <v>0.85709999999999997</v>
      </c>
      <c r="AI15" s="9">
        <f>VLOOKUP($C15, Table3[#All], 22, 0)</f>
        <v>0.1429</v>
      </c>
      <c r="AJ15" s="9"/>
      <c r="AK15" s="9"/>
      <c r="AL15" s="10">
        <f t="shared" si="122"/>
        <v>2</v>
      </c>
      <c r="AM15" s="11"/>
      <c r="AN15" s="9">
        <f>VLOOKUP($C15, Table3[#All], 23, 0)</f>
        <v>0</v>
      </c>
      <c r="AO15" s="9">
        <f>VLOOKUP($C15, Table3[#All], 24, 0)</f>
        <v>1</v>
      </c>
      <c r="AP15" s="9">
        <f>VLOOKUP($C15, Table3[#All], 25, 0)</f>
        <v>0</v>
      </c>
      <c r="AQ15" s="9">
        <f>VLOOKUP($C15, Table3[#All], 26, 0)</f>
        <v>0</v>
      </c>
      <c r="AR15" s="9"/>
      <c r="AS15" s="12">
        <f t="shared" si="123"/>
        <v>2</v>
      </c>
      <c r="AT15" s="11"/>
      <c r="AU15" s="9">
        <f>VLOOKUP($C15, Table3[#All], 27, 0)</f>
        <v>1</v>
      </c>
      <c r="AV15" s="9">
        <f>VLOOKUP($C15, Table3[#All], 28, 0)</f>
        <v>0</v>
      </c>
      <c r="AW15" s="9">
        <f>VLOOKUP($C15, Table3[#All], 29, 0)</f>
        <v>0</v>
      </c>
      <c r="AX15" s="9"/>
      <c r="AY15" s="9"/>
      <c r="AZ15" s="10">
        <f t="shared" si="152"/>
        <v>1</v>
      </c>
      <c r="BA15" s="11"/>
      <c r="BB15" s="9">
        <f>VLOOKUP($C15, Table3[#All], 30, 0)</f>
        <v>7.1399999999999991E-2</v>
      </c>
      <c r="BC15" s="9">
        <f>VLOOKUP($C15, Table3[#All], 31, 0)</f>
        <v>0.57140000000000002</v>
      </c>
      <c r="BD15" s="9">
        <f>VLOOKUP($C15, Table3[#All], 32, 0)</f>
        <v>0.1429</v>
      </c>
      <c r="BE15" s="9">
        <f>VLOOKUP($C15, Table3[#All], 33, 0)</f>
        <v>0.21429999999999999</v>
      </c>
      <c r="BF15" s="9"/>
      <c r="BG15" s="10">
        <f t="shared" si="153"/>
        <v>3</v>
      </c>
      <c r="BH15" s="81"/>
      <c r="BI15" s="9">
        <f>VLOOKUP($C15, Table3[#All], 34, 0)</f>
        <v>0</v>
      </c>
      <c r="BJ15" s="9">
        <f>VLOOKUP($C15, Table3[#All], 35, 0)</f>
        <v>0</v>
      </c>
      <c r="BK15" s="9">
        <f>VLOOKUP($C15, Table3[#All], 36, 0)</f>
        <v>0</v>
      </c>
      <c r="BL15" s="9">
        <f>VLOOKUP($C15, Table3[#All], 37, 0)</f>
        <v>0</v>
      </c>
      <c r="BM15" s="9">
        <f>VLOOKUP($C15, Table3[#All], 38, 0)</f>
        <v>0</v>
      </c>
      <c r="BN15" s="10" t="str">
        <f t="shared" si="154"/>
        <v>N/A</v>
      </c>
      <c r="BO15" s="11"/>
      <c r="BP15" s="9">
        <f>VLOOKUP($C15, Table3[#All], 39, 0)</f>
        <v>0.64290000000000003</v>
      </c>
      <c r="BQ15" s="9">
        <f>VLOOKUP($C15, Table3[#All], 40, 0)</f>
        <v>0</v>
      </c>
      <c r="BR15" s="9">
        <f>VLOOKUP($C15, Table3[#All], 41, 0)</f>
        <v>0.35710000000000003</v>
      </c>
      <c r="BS15" s="9">
        <f>VLOOKUP($C15, Table3[#All], 42, 0)</f>
        <v>0</v>
      </c>
      <c r="BT15" s="9"/>
      <c r="BU15" s="10">
        <f t="shared" si="124"/>
        <v>3</v>
      </c>
      <c r="BV15" s="11"/>
      <c r="BW15" s="9">
        <f>VLOOKUP($C15, Table3[#All], 43, 0)</f>
        <v>1</v>
      </c>
      <c r="BX15" s="9">
        <f>VLOOKUP($C15, Table3[#All], 44, 0)</f>
        <v>0</v>
      </c>
      <c r="BY15" s="9">
        <f>VLOOKUP($C15, Table3[#All], 45, 0)</f>
        <v>0</v>
      </c>
      <c r="BZ15" s="9"/>
      <c r="CA15" s="9"/>
      <c r="CB15" s="10">
        <f t="shared" si="125"/>
        <v>1</v>
      </c>
      <c r="CC15" s="81"/>
      <c r="CD15" s="9">
        <f>VLOOKUP($C15, Table3[#All], 46, 0)</f>
        <v>1</v>
      </c>
      <c r="CE15" s="9">
        <f>VLOOKUP($C15, Table3[#All], 47, 0)</f>
        <v>0</v>
      </c>
      <c r="CF15" s="9">
        <f>VLOOKUP($C15, Table3[#All], 48, 0)</f>
        <v>0</v>
      </c>
      <c r="CG15" s="9">
        <f>VLOOKUP($C15, Table3[#All], 49, 0)</f>
        <v>0</v>
      </c>
      <c r="CH15" s="9">
        <f>VLOOKUP($C15, Table3[#All], 50, 0)</f>
        <v>0</v>
      </c>
      <c r="CI15" s="12">
        <f t="shared" si="126"/>
        <v>1</v>
      </c>
      <c r="CJ15" s="13"/>
      <c r="CK15" s="9">
        <f>VLOOKUP($C15, Table3[#All], 51, 0)</f>
        <v>0.92859999999999998</v>
      </c>
      <c r="CL15" s="9">
        <f>VLOOKUP($C15, Table3[#All], 52, 0)</f>
        <v>7.1399999999999991E-2</v>
      </c>
      <c r="CM15" s="9">
        <f>VLOOKUP($C15, Table3[#All], 53, 0)</f>
        <v>0</v>
      </c>
      <c r="CN15" s="9">
        <f>VLOOKUP($C15, Table3[#All], 54, 0)</f>
        <v>0</v>
      </c>
      <c r="CO15" s="9"/>
      <c r="CP15" s="10">
        <f t="shared" si="127"/>
        <v>1</v>
      </c>
      <c r="CQ15" s="11"/>
      <c r="CR15" s="9">
        <f>VLOOKUP($C15, Table3[#All], 55, 0)</f>
        <v>0</v>
      </c>
      <c r="CS15" s="9">
        <f>VLOOKUP($C15, Table3[#All], 56, 0)</f>
        <v>7.1399999999999991E-2</v>
      </c>
      <c r="CT15" s="9">
        <f>VLOOKUP($C15, Table3[#All], 57, 0)</f>
        <v>0.85709999999999997</v>
      </c>
      <c r="CU15" s="9">
        <f>VLOOKUP($C15, Table3[#All], 58, 0)</f>
        <v>7.1399999999999991E-2</v>
      </c>
      <c r="CV15" s="9">
        <f>VLOOKUP($C15, Table3[#All], 59, 0)</f>
        <v>0</v>
      </c>
      <c r="CW15" s="12">
        <f t="shared" si="128"/>
        <v>3</v>
      </c>
      <c r="CX15" s="81"/>
      <c r="CY15" s="9">
        <f>VLOOKUP($C15, Table3[#All], 60, 0)</f>
        <v>0</v>
      </c>
      <c r="CZ15" s="9">
        <f>VLOOKUP($C15, Table3[#All], 61, 0)</f>
        <v>0.28570000000000001</v>
      </c>
      <c r="DA15" s="9">
        <f>VLOOKUP($C15, Table3[#All], 62, 0)</f>
        <v>0.71430000000000005</v>
      </c>
      <c r="DB15" s="9">
        <f>VLOOKUP($C15, Table3[#All], 63, 0)</f>
        <v>0</v>
      </c>
      <c r="DC15" s="9">
        <f>VLOOKUP($C15, Table3[#All], 64, 0)</f>
        <v>0</v>
      </c>
      <c r="DD15" s="10">
        <f t="shared" si="129"/>
        <v>3</v>
      </c>
      <c r="DE15" s="11"/>
      <c r="DF15" s="9">
        <f>VLOOKUP($C15, Table3[#All], 65, 0)</f>
        <v>1</v>
      </c>
      <c r="DG15" s="9"/>
      <c r="DH15" s="9">
        <f>VLOOKUP($C15, Table3[#All], 66, 0)</f>
        <v>0</v>
      </c>
      <c r="DI15" s="9"/>
      <c r="DJ15" s="9">
        <f>VLOOKUP($C15, Table3[#All], 67, 0)</f>
        <v>0</v>
      </c>
      <c r="DK15" s="12">
        <f t="shared" si="130"/>
        <v>1</v>
      </c>
      <c r="DL15" s="11"/>
      <c r="DM15" s="9">
        <f>VLOOKUP($C15, Table3[#All], 68, 0)</f>
        <v>0.42859999999999998</v>
      </c>
      <c r="DN15" s="9"/>
      <c r="DO15" s="9">
        <f>VLOOKUP($C15, Table3[#All], 69, 0)</f>
        <v>0.5</v>
      </c>
      <c r="DP15" s="9">
        <f>VLOOKUP($C15, Table3[#All], 70, 0)</f>
        <v>7.1399999999999991E-2</v>
      </c>
      <c r="DQ15" s="9"/>
      <c r="DR15" s="12">
        <f t="shared" si="131"/>
        <v>3</v>
      </c>
      <c r="DS15" s="11"/>
      <c r="DT15" s="9">
        <f>VLOOKUP($C15, Table3[#All], 71, 0)</f>
        <v>1</v>
      </c>
      <c r="DU15" s="9">
        <f>VLOOKUP($C15, Table3[#All], 72, 0)</f>
        <v>0</v>
      </c>
      <c r="DV15" s="9">
        <f>VLOOKUP($C15, Table3[#All], 73, 0)</f>
        <v>0</v>
      </c>
      <c r="DW15" s="9">
        <f>VLOOKUP($C15, Table3[#All], 74, 0)</f>
        <v>0</v>
      </c>
      <c r="DX15" s="9">
        <f>VLOOKUP($C15, Table3[#All], 75, 0)</f>
        <v>0</v>
      </c>
      <c r="DY15" s="12">
        <f t="shared" si="132"/>
        <v>1</v>
      </c>
      <c r="DZ15" s="11"/>
      <c r="EA15" s="9">
        <f>VLOOKUP($C15, Table3[#All], 76, 0)</f>
        <v>1</v>
      </c>
      <c r="EB15" s="9">
        <f>VLOOKUP($C15, Table3[#All], 77, 0)</f>
        <v>0</v>
      </c>
      <c r="EC15" s="9">
        <f>VLOOKUP($C15, Table3[#All], 78, 0)</f>
        <v>0</v>
      </c>
      <c r="ED15" s="9">
        <f>VLOOKUP($C15, Table3[#All], 79, 0)</f>
        <v>0</v>
      </c>
      <c r="EE15" s="9">
        <f>VLOOKUP($C15, Table3[#All], 80, 0)</f>
        <v>0</v>
      </c>
      <c r="EF15" s="10">
        <f t="shared" si="133"/>
        <v>1</v>
      </c>
      <c r="EG15" s="9"/>
      <c r="EH15" s="9">
        <f>VLOOKUP($C15, Table3[#All], 81, 0)</f>
        <v>1</v>
      </c>
      <c r="EI15" s="9">
        <f>VLOOKUP($C15, Table3[#All], 82, 0)</f>
        <v>0</v>
      </c>
      <c r="EJ15" s="9">
        <f>VLOOKUP($C15, Table3[#All], 83, 0)</f>
        <v>0</v>
      </c>
      <c r="EK15" s="9">
        <f>VLOOKUP($C15, Table3[#All], 84, 0)</f>
        <v>0</v>
      </c>
      <c r="EL15" s="9">
        <f>VLOOKUP($C15, Table3[#All], 85, 0)</f>
        <v>0</v>
      </c>
      <c r="EM15" s="12">
        <f t="shared" si="134"/>
        <v>1</v>
      </c>
      <c r="EN15" s="11"/>
      <c r="EO15" s="9">
        <f>VLOOKUP($C15, Table3[#All], 86, 0)</f>
        <v>1</v>
      </c>
      <c r="EP15" s="9"/>
      <c r="EQ15" s="9">
        <f>VLOOKUP($C15, Table3[#All], 87, 0)</f>
        <v>0</v>
      </c>
      <c r="ER15" s="9"/>
      <c r="ES15" s="9"/>
      <c r="ET15" s="12">
        <f t="shared" si="135"/>
        <v>1</v>
      </c>
      <c r="EU15" s="11"/>
      <c r="EV15" s="9">
        <f>VLOOKUP($C15, Table3[#All], 88, 0)</f>
        <v>1</v>
      </c>
      <c r="EW15" s="9">
        <f>VLOOKUP($C15, Table3[#All], 89, 0)</f>
        <v>0</v>
      </c>
      <c r="EX15" s="9">
        <f>VLOOKUP($C15, Table3[#All], 90, 0)</f>
        <v>0</v>
      </c>
      <c r="EY15" s="9">
        <f>VLOOKUP($C15, Table3[#All], 91, 0)</f>
        <v>0</v>
      </c>
      <c r="EZ15" s="9">
        <f>VLOOKUP($C15, Table3[#All], 92, 0)</f>
        <v>0</v>
      </c>
      <c r="FA15" s="12">
        <f t="shared" si="136"/>
        <v>1</v>
      </c>
      <c r="FB15" s="11"/>
      <c r="FC15" s="9">
        <f>VLOOKUP($C15, Table3[#All], 93, 0)</f>
        <v>0</v>
      </c>
      <c r="FD15" s="9">
        <f>VLOOKUP($C15, Table3[#All], 94, 0)</f>
        <v>0.71430000000000005</v>
      </c>
      <c r="FE15" s="9">
        <f>VLOOKUP($C15, Table3[#All], 95, 0)</f>
        <v>0.28570000000000001</v>
      </c>
      <c r="FF15" s="9">
        <f>VLOOKUP($C15, Table3[#All], 96, 0)</f>
        <v>0</v>
      </c>
      <c r="FG15" s="9"/>
      <c r="FH15" s="10">
        <f t="shared" si="137"/>
        <v>3</v>
      </c>
      <c r="FI15" s="11"/>
      <c r="FJ15" s="9">
        <f>VLOOKUP($C15, Table3[#All], 97, 0)</f>
        <v>0</v>
      </c>
      <c r="FK15" s="9">
        <f>VLOOKUP($C15, Table3[#All], 98, 0)</f>
        <v>0</v>
      </c>
      <c r="FL15" s="9">
        <f>VLOOKUP($C15, Table3[#All], 99, 0)</f>
        <v>0</v>
      </c>
      <c r="FM15" s="9">
        <f>VLOOKUP($C15, Table3[#All], 100, 0)</f>
        <v>1</v>
      </c>
      <c r="FN15" s="9">
        <f>VLOOKUP($C15, Table3[#All], 101, 0)</f>
        <v>0</v>
      </c>
      <c r="FO15" s="12">
        <f t="shared" si="155"/>
        <v>4</v>
      </c>
      <c r="FP15" s="11"/>
      <c r="FQ15" s="9">
        <f>VLOOKUP($C15, Table3[#All], 102, 0)</f>
        <v>0.42859999999999998</v>
      </c>
      <c r="FR15" s="9">
        <f>VLOOKUP($C15, Table3[#All], 103, 0)</f>
        <v>0.57140000000000002</v>
      </c>
      <c r="FS15" s="9">
        <f>VLOOKUP($C15, Table3[#All], 104, 0)</f>
        <v>0</v>
      </c>
      <c r="FT15" s="9">
        <f>VLOOKUP($C15, Table3[#All], 105, 0)</f>
        <v>0</v>
      </c>
      <c r="FU15" s="9">
        <v>0</v>
      </c>
      <c r="FV15" s="10">
        <f t="shared" si="138"/>
        <v>2</v>
      </c>
      <c r="FW15" s="11"/>
      <c r="FX15" s="9">
        <f>VLOOKUP($C15, Table3[#All], 106, 0)</f>
        <v>0.64290000000000003</v>
      </c>
      <c r="FY15" s="9"/>
      <c r="FZ15" s="9">
        <f>VLOOKUP($C15, Table3[#All], 107, 0)</f>
        <v>0.1429</v>
      </c>
      <c r="GA15" s="9">
        <f>VLOOKUP($C15, Table3[#All], 108, 0)</f>
        <v>0.21429999999999999</v>
      </c>
      <c r="GB15" s="9"/>
      <c r="GC15" s="10">
        <f t="shared" si="156"/>
        <v>3</v>
      </c>
      <c r="GD15" s="81"/>
      <c r="GE15" s="9">
        <f>VLOOKUP($C15, Table3[#All], 109, 0)</f>
        <v>0</v>
      </c>
      <c r="GF15" s="9">
        <f>VLOOKUP($C15, Table3[#All], 110, 0)</f>
        <v>0</v>
      </c>
      <c r="GG15" s="9">
        <f>VLOOKUP($C15, Table3[#All], 111, 0)</f>
        <v>1</v>
      </c>
      <c r="GH15" s="9"/>
      <c r="GI15" s="9">
        <f>VLOOKUP($C15, Table3[#All], 112, 0)</f>
        <v>0</v>
      </c>
      <c r="GJ15" s="12">
        <f t="shared" si="139"/>
        <v>3</v>
      </c>
      <c r="GK15" s="11"/>
      <c r="GL15" s="9">
        <f>VLOOKUP($C15, Table3[#All], 113, 0)</f>
        <v>0</v>
      </c>
      <c r="GM15" s="9">
        <f>VLOOKUP($C15, Table3[#All], 114, 0)</f>
        <v>0.1429</v>
      </c>
      <c r="GN15" s="9">
        <f>VLOOKUP($C15, Table3[#All], 115, 0)</f>
        <v>0.21429999999999999</v>
      </c>
      <c r="GO15" s="9">
        <f>VLOOKUP($C15, Table3[#All], 116, 0)</f>
        <v>0.64290000000000003</v>
      </c>
      <c r="GP15" s="9"/>
      <c r="GQ15" s="10">
        <f t="shared" si="140"/>
        <v>4</v>
      </c>
      <c r="GR15" s="11"/>
      <c r="GS15" s="9">
        <f>VLOOKUP($C15, Table2[#All], 3, 0)</f>
        <v>0</v>
      </c>
      <c r="GT15" s="9">
        <f>VLOOKUP($C15, Table2[#All], 4, 0)</f>
        <v>0</v>
      </c>
      <c r="GU15" s="9">
        <f>VLOOKUP($C15, Table2[#All], 5, 0)</f>
        <v>1</v>
      </c>
      <c r="GV15" s="9">
        <f>VLOOKUP($C15, Table2[#All], 6, 0)</f>
        <v>0</v>
      </c>
      <c r="GW15" s="9">
        <f>VLOOKUP($C15, Table2[#All], 7, 0)</f>
        <v>0</v>
      </c>
      <c r="GX15" s="10">
        <f t="shared" si="141"/>
        <v>3</v>
      </c>
      <c r="GY15" s="11"/>
      <c r="GZ15" s="9">
        <v>0</v>
      </c>
      <c r="HA15" s="9">
        <v>0</v>
      </c>
      <c r="HB15" s="9">
        <v>0</v>
      </c>
      <c r="HC15" s="9">
        <v>1</v>
      </c>
      <c r="HD15" s="9"/>
      <c r="HE15" s="10">
        <f t="shared" si="142"/>
        <v>4</v>
      </c>
      <c r="HF15" s="11"/>
      <c r="HG15" s="9">
        <f>VLOOKUP($C15, Table5[#All], 2, 0)</f>
        <v>0</v>
      </c>
      <c r="HH15" s="9">
        <f>VLOOKUP($C15, Table5[#All], 3, 0)</f>
        <v>0</v>
      </c>
      <c r="HI15" s="9">
        <f>VLOOKUP($C15, Table5[#All], 4, 0)</f>
        <v>1</v>
      </c>
      <c r="HJ15" s="9">
        <f>VLOOKUP($C15, Table5[#All], 5, 0)</f>
        <v>0</v>
      </c>
      <c r="HK15" s="9">
        <f>VLOOKUP($C15, Table5[#All], 6, 0)</f>
        <v>0</v>
      </c>
      <c r="HL15" s="10">
        <f t="shared" si="143"/>
        <v>3</v>
      </c>
      <c r="HM15" s="11"/>
      <c r="HN15" s="9">
        <f>VLOOKUP($C15, Table5[#All], 7, 0)</f>
        <v>0</v>
      </c>
      <c r="HO15" s="9">
        <f>VLOOKUP($C15, Table5[#All], 8, 0)</f>
        <v>1</v>
      </c>
      <c r="HP15" s="9">
        <f>VLOOKUP($C15, Table5[#All], 9, 0)</f>
        <v>0</v>
      </c>
      <c r="HQ15" s="9">
        <f>VLOOKUP($C15, Table5[#All], 10, 0)</f>
        <v>0</v>
      </c>
      <c r="HR15" s="9">
        <f>VLOOKUP($C15, Table5[#All], 11, 0)</f>
        <v>0</v>
      </c>
      <c r="HS15" s="10">
        <f t="shared" si="144"/>
        <v>2</v>
      </c>
      <c r="HT15" s="11"/>
      <c r="HU15" s="9">
        <f>VLOOKUP($C15, Table5[#All], 12, 0)</f>
        <v>1</v>
      </c>
      <c r="HV15" s="9">
        <f>VLOOKUP($C15, Table5[#All], 13, 0)</f>
        <v>0</v>
      </c>
      <c r="HW15" s="9">
        <f>VLOOKUP($C15, Table5[#All], 14, 0)</f>
        <v>0</v>
      </c>
      <c r="HX15" s="9">
        <f>VLOOKUP($C15, Table5[#All], 15, 0)</f>
        <v>0</v>
      </c>
      <c r="HY15" s="9">
        <f>VLOOKUP($C15, Table5[#All], 16, 0)</f>
        <v>0</v>
      </c>
      <c r="HZ15" s="10">
        <f t="shared" si="145"/>
        <v>1</v>
      </c>
      <c r="IA15" s="11"/>
      <c r="IB15" s="9">
        <f>VLOOKUP($C15, Table5[#All], 17, 0)</f>
        <v>0</v>
      </c>
      <c r="IC15" s="9">
        <f>VLOOKUP($C15, Table5[#All], 18, 0)</f>
        <v>0</v>
      </c>
      <c r="ID15" s="9">
        <f>VLOOKUP($C15, Table5[#All], 19, 0)</f>
        <v>0</v>
      </c>
      <c r="IE15" s="9">
        <f>VLOOKUP($C15, Table5[#All], 20, 0)</f>
        <v>1</v>
      </c>
      <c r="IF15" s="9">
        <f>VLOOKUP($C15, Table5[#All], 21, 0)</f>
        <v>0</v>
      </c>
      <c r="IG15" s="10">
        <f t="shared" si="146"/>
        <v>4</v>
      </c>
      <c r="IH15" s="11"/>
      <c r="II15" s="9">
        <f>VLOOKUP($C15, Table5[#All], 22, 0)</f>
        <v>1</v>
      </c>
      <c r="IJ15" s="9">
        <f>VLOOKUP($C15, Table5[#All], 23, 0)</f>
        <v>0</v>
      </c>
      <c r="IK15" s="9">
        <f>VLOOKUP($C15, Table5[#All], 24, 0)</f>
        <v>0</v>
      </c>
      <c r="IL15" s="9">
        <f>VLOOKUP($C15, Table5[#All], 25, 0)</f>
        <v>0</v>
      </c>
      <c r="IM15" s="9">
        <f>VLOOKUP($C15, Table5[#All], 26, 0)</f>
        <v>0</v>
      </c>
      <c r="IN15" s="10">
        <f t="shared" si="147"/>
        <v>1</v>
      </c>
      <c r="IO15" s="11"/>
      <c r="IP15" s="9">
        <v>1</v>
      </c>
      <c r="IQ15" s="9">
        <v>0</v>
      </c>
      <c r="IR15" s="9">
        <v>0</v>
      </c>
      <c r="IS15" s="9">
        <v>0</v>
      </c>
      <c r="IT15" s="9">
        <v>0</v>
      </c>
      <c r="IU15" s="10">
        <f t="shared" si="148"/>
        <v>1</v>
      </c>
      <c r="IV15" s="82"/>
    </row>
    <row r="16" spans="1:256" ht="16.3" thickTop="1" thickBot="1" x14ac:dyDescent="0.35">
      <c r="A16" s="16" t="s">
        <v>140</v>
      </c>
      <c r="B16" s="16" t="s">
        <v>160</v>
      </c>
      <c r="C16" s="16" t="s">
        <v>161</v>
      </c>
      <c r="D16" s="11"/>
      <c r="E16" s="9">
        <f>VLOOKUP($C16, Table3[#All], 2, 0)</f>
        <v>0.22219999999999998</v>
      </c>
      <c r="F16" s="9"/>
      <c r="G16" s="9">
        <f>VLOOKUP($C16, Table3[#All], 3, 0)</f>
        <v>0.44439999999999996</v>
      </c>
      <c r="H16" s="9">
        <f>VLOOKUP($C16, Table3[#All], 4, 0)</f>
        <v>0</v>
      </c>
      <c r="I16" s="9">
        <f>VLOOKUP($C16, Table3[#All], 5, 0)</f>
        <v>0.33329999999999999</v>
      </c>
      <c r="J16" s="10">
        <f t="shared" si="149"/>
        <v>5</v>
      </c>
      <c r="K16" s="11"/>
      <c r="L16" s="9">
        <f>VLOOKUP($C16, Table3[#All], 6, 0)</f>
        <v>1</v>
      </c>
      <c r="M16" s="9"/>
      <c r="N16" s="9">
        <f>VLOOKUP($C16, Table3[#All], 7, 0)</f>
        <v>0</v>
      </c>
      <c r="O16" s="9">
        <f>VLOOKUP($C16, Table3[#All], 8, 0)</f>
        <v>0</v>
      </c>
      <c r="P16" s="9">
        <f>VLOOKUP($C16, Table3[#All], 9, 0)</f>
        <v>0</v>
      </c>
      <c r="Q16" s="10">
        <f t="shared" si="150"/>
        <v>1</v>
      </c>
      <c r="R16" s="11"/>
      <c r="S16" s="9">
        <f>VLOOKUP($C16, Table3[#All], 10, 0)</f>
        <v>0</v>
      </c>
      <c r="T16" s="9">
        <f>VLOOKUP($C16, Table3[#All], 11, 0)</f>
        <v>0.22219999999999998</v>
      </c>
      <c r="U16" s="9">
        <f>VLOOKUP($C16, Table3[#All], 12, 0)</f>
        <v>0.66670000000000007</v>
      </c>
      <c r="V16" s="9">
        <f>VLOOKUP($C16, Table3[#All], 13, 0)</f>
        <v>0.11109999999999999</v>
      </c>
      <c r="W16" s="9">
        <f>VLOOKUP($C16, Table3[#All], 14, 0)</f>
        <v>0</v>
      </c>
      <c r="X16" s="10">
        <f t="shared" si="151"/>
        <v>3</v>
      </c>
      <c r="Y16" s="11"/>
      <c r="Z16" s="9">
        <f>VLOOKUP($C16, Table3[#All], 15, 0)</f>
        <v>0</v>
      </c>
      <c r="AA16" s="9">
        <f>VLOOKUP($C16, Table3[#All], 16, 0)</f>
        <v>0.55559999999999998</v>
      </c>
      <c r="AB16" s="9">
        <f>VLOOKUP($C16, Table3[#All], 17, 0)</f>
        <v>0.44439999999999996</v>
      </c>
      <c r="AC16" s="9">
        <f>VLOOKUP($C16, Table3[#All], 18, 0)</f>
        <v>0</v>
      </c>
      <c r="AD16" s="9">
        <f>VLOOKUP($C16, Table3[#All], 19, 0)</f>
        <v>0</v>
      </c>
      <c r="AE16" s="10">
        <f t="shared" si="121"/>
        <v>3</v>
      </c>
      <c r="AF16" s="11"/>
      <c r="AG16" s="9">
        <f>VLOOKUP($C16, Table3[#All], 20, 0)</f>
        <v>0.33329999999999999</v>
      </c>
      <c r="AH16" s="9">
        <f>VLOOKUP($C16, Table3[#All], 21, 0)</f>
        <v>0.55559999999999998</v>
      </c>
      <c r="AI16" s="9">
        <f>VLOOKUP($C16, Table3[#All], 22, 0)</f>
        <v>0.11109999999999999</v>
      </c>
      <c r="AJ16" s="9"/>
      <c r="AK16" s="9"/>
      <c r="AL16" s="10">
        <f t="shared" si="122"/>
        <v>2</v>
      </c>
      <c r="AM16" s="11"/>
      <c r="AN16" s="9">
        <f>VLOOKUP($C16, Table3[#All], 23, 0)</f>
        <v>1</v>
      </c>
      <c r="AO16" s="9">
        <f>VLOOKUP($C16, Table3[#All], 24, 0)</f>
        <v>0</v>
      </c>
      <c r="AP16" s="9">
        <f>VLOOKUP($C16, Table3[#All], 25, 0)</f>
        <v>0</v>
      </c>
      <c r="AQ16" s="9">
        <f>VLOOKUP($C16, Table3[#All], 26, 0)</f>
        <v>0</v>
      </c>
      <c r="AR16" s="9"/>
      <c r="AS16" s="12">
        <f t="shared" si="123"/>
        <v>1</v>
      </c>
      <c r="AT16" s="11"/>
      <c r="AU16" s="9">
        <f>VLOOKUP($C16, Table3[#All], 27, 0)</f>
        <v>1</v>
      </c>
      <c r="AV16" s="9">
        <f>VLOOKUP($C16, Table3[#All], 28, 0)</f>
        <v>0</v>
      </c>
      <c r="AW16" s="9">
        <f>VLOOKUP($C16, Table3[#All], 29, 0)</f>
        <v>0</v>
      </c>
      <c r="AX16" s="9"/>
      <c r="AY16" s="9"/>
      <c r="AZ16" s="10">
        <f t="shared" si="152"/>
        <v>1</v>
      </c>
      <c r="BA16" s="11"/>
      <c r="BB16" s="9">
        <f>VLOOKUP($C16, Table3[#All], 30, 0)</f>
        <v>0</v>
      </c>
      <c r="BC16" s="9">
        <f>VLOOKUP($C16, Table3[#All], 31, 0)</f>
        <v>0.88890000000000002</v>
      </c>
      <c r="BD16" s="9">
        <f>VLOOKUP($C16, Table3[#All], 32, 0)</f>
        <v>0.11109999999999999</v>
      </c>
      <c r="BE16" s="9">
        <f>VLOOKUP($C16, Table3[#All], 33, 0)</f>
        <v>0</v>
      </c>
      <c r="BF16" s="9"/>
      <c r="BG16" s="10">
        <f t="shared" si="153"/>
        <v>2</v>
      </c>
      <c r="BH16" s="81"/>
      <c r="BI16" s="9">
        <f>VLOOKUP($C16, Table3[#All], 34, 0)</f>
        <v>0</v>
      </c>
      <c r="BJ16" s="9">
        <f>VLOOKUP($C16, Table3[#All], 35, 0)</f>
        <v>0</v>
      </c>
      <c r="BK16" s="9">
        <f>VLOOKUP($C16, Table3[#All], 36, 0)</f>
        <v>0</v>
      </c>
      <c r="BL16" s="9">
        <f>VLOOKUP($C16, Table3[#All], 37, 0)</f>
        <v>0</v>
      </c>
      <c r="BM16" s="9">
        <f>VLOOKUP($C16, Table3[#All], 38, 0)</f>
        <v>0</v>
      </c>
      <c r="BN16" s="10" t="str">
        <f t="shared" si="154"/>
        <v>N/A</v>
      </c>
      <c r="BO16" s="11"/>
      <c r="BP16" s="9">
        <f>VLOOKUP($C16, Table3[#All], 39, 0)</f>
        <v>1</v>
      </c>
      <c r="BQ16" s="9">
        <f>VLOOKUP($C16, Table3[#All], 40, 0)</f>
        <v>0</v>
      </c>
      <c r="BR16" s="9">
        <f>VLOOKUP($C16, Table3[#All], 41, 0)</f>
        <v>0</v>
      </c>
      <c r="BS16" s="9">
        <f>VLOOKUP($C16, Table3[#All], 42, 0)</f>
        <v>0</v>
      </c>
      <c r="BT16" s="9"/>
      <c r="BU16" s="10">
        <f t="shared" si="124"/>
        <v>1</v>
      </c>
      <c r="BV16" s="11"/>
      <c r="BW16" s="9">
        <f>VLOOKUP($C16, Table3[#All], 43, 0)</f>
        <v>1</v>
      </c>
      <c r="BX16" s="9">
        <f>VLOOKUP($C16, Table3[#All], 44, 0)</f>
        <v>0</v>
      </c>
      <c r="BY16" s="9">
        <f>VLOOKUP($C16, Table3[#All], 45, 0)</f>
        <v>0</v>
      </c>
      <c r="BZ16" s="9"/>
      <c r="CA16" s="9"/>
      <c r="CB16" s="10">
        <f t="shared" si="125"/>
        <v>1</v>
      </c>
      <c r="CC16" s="81"/>
      <c r="CD16" s="9">
        <f>VLOOKUP($C16, Table3[#All], 46, 0)</f>
        <v>1</v>
      </c>
      <c r="CE16" s="9">
        <f>VLOOKUP($C16, Table3[#All], 47, 0)</f>
        <v>0</v>
      </c>
      <c r="CF16" s="9">
        <f>VLOOKUP($C16, Table3[#All], 48, 0)</f>
        <v>0</v>
      </c>
      <c r="CG16" s="9">
        <f>VLOOKUP($C16, Table3[#All], 49, 0)</f>
        <v>0</v>
      </c>
      <c r="CH16" s="9">
        <f>VLOOKUP($C16, Table3[#All], 50, 0)</f>
        <v>0</v>
      </c>
      <c r="CI16" s="12">
        <f t="shared" si="126"/>
        <v>1</v>
      </c>
      <c r="CJ16" s="13"/>
      <c r="CK16" s="9">
        <f>VLOOKUP($C16, Table3[#All], 51, 0)</f>
        <v>0.66670000000000007</v>
      </c>
      <c r="CL16" s="9">
        <f>VLOOKUP($C16, Table3[#All], 52, 0)</f>
        <v>0.33329999999999999</v>
      </c>
      <c r="CM16" s="9">
        <f>VLOOKUP($C16, Table3[#All], 53, 0)</f>
        <v>0</v>
      </c>
      <c r="CN16" s="9">
        <f>VLOOKUP($C16, Table3[#All], 54, 0)</f>
        <v>0</v>
      </c>
      <c r="CO16" s="9"/>
      <c r="CP16" s="10">
        <f t="shared" si="127"/>
        <v>2</v>
      </c>
      <c r="CQ16" s="11"/>
      <c r="CR16" s="9">
        <f>VLOOKUP($C16, Table3[#All], 55, 0)</f>
        <v>0.11109999999999999</v>
      </c>
      <c r="CS16" s="9">
        <f>VLOOKUP($C16, Table3[#All], 56, 0)</f>
        <v>0.88890000000000002</v>
      </c>
      <c r="CT16" s="9">
        <f>VLOOKUP($C16, Table3[#All], 57, 0)</f>
        <v>0</v>
      </c>
      <c r="CU16" s="9">
        <f>VLOOKUP($C16, Table3[#All], 58, 0)</f>
        <v>0</v>
      </c>
      <c r="CV16" s="9">
        <f>VLOOKUP($C16, Table3[#All], 59, 0)</f>
        <v>0</v>
      </c>
      <c r="CW16" s="12">
        <f t="shared" si="128"/>
        <v>2</v>
      </c>
      <c r="CX16" s="81"/>
      <c r="CY16" s="9">
        <f>VLOOKUP($C16, Table3[#All], 60, 0)</f>
        <v>0.66670000000000007</v>
      </c>
      <c r="CZ16" s="9">
        <f>VLOOKUP($C16, Table3[#All], 61, 0)</f>
        <v>0.33329999999999999</v>
      </c>
      <c r="DA16" s="9">
        <f>VLOOKUP($C16, Table3[#All], 62, 0)</f>
        <v>0</v>
      </c>
      <c r="DB16" s="9">
        <f>VLOOKUP($C16, Table3[#All], 63, 0)</f>
        <v>0</v>
      </c>
      <c r="DC16" s="9">
        <f>VLOOKUP($C16, Table3[#All], 64, 0)</f>
        <v>0</v>
      </c>
      <c r="DD16" s="10">
        <f t="shared" si="129"/>
        <v>2</v>
      </c>
      <c r="DE16" s="11"/>
      <c r="DF16" s="9">
        <f>VLOOKUP($C16, Table3[#All], 65, 0)</f>
        <v>0.44439999999999996</v>
      </c>
      <c r="DG16" s="9"/>
      <c r="DH16" s="9">
        <f>VLOOKUP($C16, Table3[#All], 66, 0)</f>
        <v>0.33329999999999999</v>
      </c>
      <c r="DI16" s="9"/>
      <c r="DJ16" s="9">
        <f>VLOOKUP($C16, Table3[#All], 67, 0)</f>
        <v>0.22219999999999998</v>
      </c>
      <c r="DK16" s="12">
        <f t="shared" si="130"/>
        <v>3</v>
      </c>
      <c r="DL16" s="11"/>
      <c r="DM16" s="9">
        <f>VLOOKUP($C16, Table3[#All], 68, 0)</f>
        <v>1</v>
      </c>
      <c r="DN16" s="9"/>
      <c r="DO16" s="9">
        <f>VLOOKUP($C16, Table3[#All], 69, 0)</f>
        <v>0</v>
      </c>
      <c r="DP16" s="9">
        <f>VLOOKUP($C16, Table3[#All], 70, 0)</f>
        <v>0</v>
      </c>
      <c r="DQ16" s="9"/>
      <c r="DR16" s="12">
        <f t="shared" si="131"/>
        <v>1</v>
      </c>
      <c r="DS16" s="11"/>
      <c r="DT16" s="9">
        <f>VLOOKUP($C16, Table3[#All], 71, 0)</f>
        <v>1</v>
      </c>
      <c r="DU16" s="9">
        <f>VLOOKUP($C16, Table3[#All], 72, 0)</f>
        <v>0</v>
      </c>
      <c r="DV16" s="9">
        <f>VLOOKUP($C16, Table3[#All], 73, 0)</f>
        <v>0</v>
      </c>
      <c r="DW16" s="9">
        <f>VLOOKUP($C16, Table3[#All], 74, 0)</f>
        <v>0</v>
      </c>
      <c r="DX16" s="9">
        <f>VLOOKUP($C16, Table3[#All], 75, 0)</f>
        <v>0</v>
      </c>
      <c r="DY16" s="12">
        <f t="shared" si="132"/>
        <v>1</v>
      </c>
      <c r="DZ16" s="11"/>
      <c r="EA16" s="9">
        <f>VLOOKUP($C16, Table3[#All], 76, 0)</f>
        <v>1</v>
      </c>
      <c r="EB16" s="9">
        <f>VLOOKUP($C16, Table3[#All], 77, 0)</f>
        <v>0</v>
      </c>
      <c r="EC16" s="9">
        <f>VLOOKUP($C16, Table3[#All], 78, 0)</f>
        <v>0</v>
      </c>
      <c r="ED16" s="9">
        <f>VLOOKUP($C16, Table3[#All], 79, 0)</f>
        <v>0</v>
      </c>
      <c r="EE16" s="9">
        <f>VLOOKUP($C16, Table3[#All], 80, 0)</f>
        <v>0</v>
      </c>
      <c r="EF16" s="10">
        <f t="shared" si="133"/>
        <v>1</v>
      </c>
      <c r="EG16" s="9"/>
      <c r="EH16" s="9">
        <f>VLOOKUP($C16, Table3[#All], 81, 0)</f>
        <v>1</v>
      </c>
      <c r="EI16" s="9">
        <f>VLOOKUP($C16, Table3[#All], 82, 0)</f>
        <v>0</v>
      </c>
      <c r="EJ16" s="9">
        <f>VLOOKUP($C16, Table3[#All], 83, 0)</f>
        <v>0</v>
      </c>
      <c r="EK16" s="9">
        <f>VLOOKUP($C16, Table3[#All], 84, 0)</f>
        <v>0</v>
      </c>
      <c r="EL16" s="9">
        <f>VLOOKUP($C16, Table3[#All], 85, 0)</f>
        <v>0</v>
      </c>
      <c r="EM16" s="12">
        <f t="shared" si="134"/>
        <v>1</v>
      </c>
      <c r="EN16" s="11"/>
      <c r="EO16" s="9">
        <f>VLOOKUP($C16, Table3[#All], 86, 0)</f>
        <v>1</v>
      </c>
      <c r="EP16" s="9"/>
      <c r="EQ16" s="9">
        <f>VLOOKUP($C16, Table3[#All], 87, 0)</f>
        <v>0</v>
      </c>
      <c r="ER16" s="9"/>
      <c r="ES16" s="9"/>
      <c r="ET16" s="12">
        <f t="shared" si="135"/>
        <v>1</v>
      </c>
      <c r="EU16" s="11"/>
      <c r="EV16" s="9">
        <f>VLOOKUP($C16, Table3[#All], 88, 0)</f>
        <v>1</v>
      </c>
      <c r="EW16" s="9">
        <f>VLOOKUP($C16, Table3[#All], 89, 0)</f>
        <v>0</v>
      </c>
      <c r="EX16" s="9">
        <f>VLOOKUP($C16, Table3[#All], 90, 0)</f>
        <v>0</v>
      </c>
      <c r="EY16" s="9">
        <f>VLOOKUP($C16, Table3[#All], 91, 0)</f>
        <v>0</v>
      </c>
      <c r="EZ16" s="9">
        <f>VLOOKUP($C16, Table3[#All], 92, 0)</f>
        <v>0</v>
      </c>
      <c r="FA16" s="12">
        <f t="shared" si="136"/>
        <v>1</v>
      </c>
      <c r="FB16" s="11"/>
      <c r="FC16" s="9">
        <f>VLOOKUP($C16, Table3[#All], 93, 0)</f>
        <v>0</v>
      </c>
      <c r="FD16" s="9">
        <f>VLOOKUP($C16, Table3[#All], 94, 0)</f>
        <v>0.77780000000000005</v>
      </c>
      <c r="FE16" s="9">
        <f>VLOOKUP($C16, Table3[#All], 95, 0)</f>
        <v>0.22219999999999998</v>
      </c>
      <c r="FF16" s="9">
        <f>VLOOKUP($C16, Table3[#All], 96, 0)</f>
        <v>0</v>
      </c>
      <c r="FG16" s="9"/>
      <c r="FH16" s="10">
        <f t="shared" si="137"/>
        <v>2</v>
      </c>
      <c r="FI16" s="11"/>
      <c r="FJ16" s="9">
        <f>VLOOKUP($C16, Table3[#All], 97, 0)</f>
        <v>0</v>
      </c>
      <c r="FK16" s="9">
        <f>VLOOKUP($C16, Table3[#All], 98, 0)</f>
        <v>0</v>
      </c>
      <c r="FL16" s="9">
        <f>VLOOKUP($C16, Table3[#All], 99, 0)</f>
        <v>0</v>
      </c>
      <c r="FM16" s="9">
        <f>VLOOKUP($C16, Table3[#All], 100, 0)</f>
        <v>0</v>
      </c>
      <c r="FN16" s="9">
        <f>VLOOKUP($C16, Table3[#All], 101, 0)</f>
        <v>1</v>
      </c>
      <c r="FO16" s="12">
        <f t="shared" si="155"/>
        <v>5</v>
      </c>
      <c r="FP16" s="11"/>
      <c r="FQ16" s="9">
        <f>VLOOKUP($C16, Table3[#All], 102, 0)</f>
        <v>1</v>
      </c>
      <c r="FR16" s="9">
        <f>VLOOKUP($C16, Table3[#All], 103, 0)</f>
        <v>0</v>
      </c>
      <c r="FS16" s="9">
        <f>VLOOKUP($C16, Table3[#All], 104, 0)</f>
        <v>0</v>
      </c>
      <c r="FT16" s="9">
        <f>VLOOKUP($C16, Table3[#All], 105, 0)</f>
        <v>0</v>
      </c>
      <c r="FU16" s="9">
        <v>0</v>
      </c>
      <c r="FV16" s="10">
        <f t="shared" si="138"/>
        <v>1</v>
      </c>
      <c r="FW16" s="11"/>
      <c r="FX16" s="9">
        <f>VLOOKUP($C16, Table3[#All], 106, 0)</f>
        <v>0.44439999999999996</v>
      </c>
      <c r="FY16" s="9"/>
      <c r="FZ16" s="9">
        <f>VLOOKUP($C16, Table3[#All], 107, 0)</f>
        <v>0.55559999999999998</v>
      </c>
      <c r="GA16" s="9">
        <f>VLOOKUP($C16, Table3[#All], 108, 0)</f>
        <v>0</v>
      </c>
      <c r="GB16" s="9"/>
      <c r="GC16" s="10">
        <f t="shared" si="156"/>
        <v>3</v>
      </c>
      <c r="GD16" s="81"/>
      <c r="GE16" s="9">
        <f>VLOOKUP($C16, Table3[#All], 109, 0)</f>
        <v>0</v>
      </c>
      <c r="GF16" s="9">
        <f>VLOOKUP($C16, Table3[#All], 110, 0)</f>
        <v>0.83329999999999993</v>
      </c>
      <c r="GG16" s="9">
        <f>VLOOKUP($C16, Table3[#All], 111, 0)</f>
        <v>0.16670000000000001</v>
      </c>
      <c r="GH16" s="9"/>
      <c r="GI16" s="9">
        <f>VLOOKUP($C16, Table3[#All], 112, 0)</f>
        <v>0</v>
      </c>
      <c r="GJ16" s="12">
        <f t="shared" si="139"/>
        <v>2</v>
      </c>
      <c r="GK16" s="11"/>
      <c r="GL16" s="9">
        <f>VLOOKUP($C16, Table3[#All], 113, 0)</f>
        <v>0</v>
      </c>
      <c r="GM16" s="9">
        <f>VLOOKUP($C16, Table3[#All], 114, 0)</f>
        <v>0.11109999999999999</v>
      </c>
      <c r="GN16" s="9">
        <f>VLOOKUP($C16, Table3[#All], 115, 0)</f>
        <v>0.66670000000000007</v>
      </c>
      <c r="GO16" s="9">
        <f>VLOOKUP($C16, Table3[#All], 116, 0)</f>
        <v>0.22219999999999998</v>
      </c>
      <c r="GP16" s="9"/>
      <c r="GQ16" s="10">
        <f t="shared" si="140"/>
        <v>3</v>
      </c>
      <c r="GR16" s="11"/>
      <c r="GS16" s="9">
        <f>VLOOKUP($C16, Table2[#All], 3, 0)</f>
        <v>0</v>
      </c>
      <c r="GT16" s="9">
        <f>VLOOKUP($C16, Table2[#All], 4, 0)</f>
        <v>0</v>
      </c>
      <c r="GU16" s="9">
        <f>VLOOKUP($C16, Table2[#All], 5, 0)</f>
        <v>1</v>
      </c>
      <c r="GV16" s="9">
        <f>VLOOKUP($C16, Table2[#All], 6, 0)</f>
        <v>0</v>
      </c>
      <c r="GW16" s="9">
        <f>VLOOKUP($C16, Table2[#All], 7, 0)</f>
        <v>0</v>
      </c>
      <c r="GX16" s="10">
        <f t="shared" si="141"/>
        <v>3</v>
      </c>
      <c r="GY16" s="11"/>
      <c r="GZ16" s="9">
        <v>0</v>
      </c>
      <c r="HA16" s="9">
        <v>0</v>
      </c>
      <c r="HB16" s="9">
        <v>0</v>
      </c>
      <c r="HC16" s="9">
        <v>1</v>
      </c>
      <c r="HD16" s="9"/>
      <c r="HE16" s="10">
        <f t="shared" si="142"/>
        <v>4</v>
      </c>
      <c r="HF16" s="11"/>
      <c r="HG16" s="9">
        <f>VLOOKUP($C16, Table5[#All], 2, 0)</f>
        <v>0</v>
      </c>
      <c r="HH16" s="9">
        <f>VLOOKUP($C16, Table5[#All], 3, 0)</f>
        <v>0</v>
      </c>
      <c r="HI16" s="9">
        <f>VLOOKUP($C16, Table5[#All], 4, 0)</f>
        <v>0</v>
      </c>
      <c r="HJ16" s="9">
        <f>VLOOKUP($C16, Table5[#All], 5, 0)</f>
        <v>1</v>
      </c>
      <c r="HK16" s="9">
        <f>VLOOKUP($C16, Table5[#All], 6, 0)</f>
        <v>0</v>
      </c>
      <c r="HL16" s="10">
        <f t="shared" si="143"/>
        <v>4</v>
      </c>
      <c r="HM16" s="11"/>
      <c r="HN16" s="9">
        <f>VLOOKUP($C16, Table5[#All], 7, 0)</f>
        <v>0</v>
      </c>
      <c r="HO16" s="9">
        <f>VLOOKUP($C16, Table5[#All], 8, 0)</f>
        <v>0</v>
      </c>
      <c r="HP16" s="9">
        <f>VLOOKUP($C16, Table5[#All], 9, 0)</f>
        <v>1</v>
      </c>
      <c r="HQ16" s="9">
        <f>VLOOKUP($C16, Table5[#All], 10, 0)</f>
        <v>0</v>
      </c>
      <c r="HR16" s="9">
        <f>VLOOKUP($C16, Table5[#All], 11, 0)</f>
        <v>0</v>
      </c>
      <c r="HS16" s="10">
        <f t="shared" si="144"/>
        <v>3</v>
      </c>
      <c r="HT16" s="11"/>
      <c r="HU16" s="9">
        <f>VLOOKUP($C16, Table5[#All], 12, 0)</f>
        <v>1</v>
      </c>
      <c r="HV16" s="9">
        <f>VLOOKUP($C16, Table5[#All], 13, 0)</f>
        <v>0</v>
      </c>
      <c r="HW16" s="9">
        <f>VLOOKUP($C16, Table5[#All], 14, 0)</f>
        <v>0</v>
      </c>
      <c r="HX16" s="9">
        <f>VLOOKUP($C16, Table5[#All], 15, 0)</f>
        <v>0</v>
      </c>
      <c r="HY16" s="9">
        <f>VLOOKUP($C16, Table5[#All], 16, 0)</f>
        <v>0</v>
      </c>
      <c r="HZ16" s="10">
        <f t="shared" si="145"/>
        <v>1</v>
      </c>
      <c r="IA16" s="11"/>
      <c r="IB16" s="9">
        <f>VLOOKUP($C16, Table5[#All], 17, 0)</f>
        <v>0</v>
      </c>
      <c r="IC16" s="9">
        <f>VLOOKUP($C16, Table5[#All], 18, 0)</f>
        <v>0</v>
      </c>
      <c r="ID16" s="9">
        <f>VLOOKUP($C16, Table5[#All], 19, 0)</f>
        <v>1</v>
      </c>
      <c r="IE16" s="9">
        <f>VLOOKUP($C16, Table5[#All], 20, 0)</f>
        <v>0</v>
      </c>
      <c r="IF16" s="9">
        <f>VLOOKUP($C16, Table5[#All], 21, 0)</f>
        <v>0</v>
      </c>
      <c r="IG16" s="10">
        <f t="shared" si="146"/>
        <v>3</v>
      </c>
      <c r="IH16" s="11"/>
      <c r="II16" s="9">
        <f>VLOOKUP($C16, Table5[#All], 22, 0)</f>
        <v>1</v>
      </c>
      <c r="IJ16" s="9">
        <f>VLOOKUP($C16, Table5[#All], 23, 0)</f>
        <v>0</v>
      </c>
      <c r="IK16" s="9">
        <f>VLOOKUP($C16, Table5[#All], 24, 0)</f>
        <v>0</v>
      </c>
      <c r="IL16" s="9">
        <f>VLOOKUP($C16, Table5[#All], 25, 0)</f>
        <v>0</v>
      </c>
      <c r="IM16" s="9">
        <f>VLOOKUP($C16, Table5[#All], 26, 0)</f>
        <v>0</v>
      </c>
      <c r="IN16" s="10">
        <f t="shared" si="147"/>
        <v>1</v>
      </c>
      <c r="IO16" s="11"/>
      <c r="IP16" s="9">
        <v>1</v>
      </c>
      <c r="IQ16" s="9">
        <v>0</v>
      </c>
      <c r="IR16" s="9">
        <v>0</v>
      </c>
      <c r="IS16" s="9">
        <v>0</v>
      </c>
      <c r="IT16" s="9">
        <v>0</v>
      </c>
      <c r="IU16" s="10">
        <f t="shared" si="148"/>
        <v>1</v>
      </c>
      <c r="IV16" s="82"/>
    </row>
    <row r="17" spans="1:256" ht="16.3" thickTop="1" thickBot="1" x14ac:dyDescent="0.35">
      <c r="A17" s="16" t="s">
        <v>140</v>
      </c>
      <c r="B17" s="16" t="s">
        <v>162</v>
      </c>
      <c r="C17" s="16" t="s">
        <v>163</v>
      </c>
      <c r="D17" s="11"/>
      <c r="E17" s="9">
        <f>VLOOKUP($C17, Table3[#All], 2, 0)</f>
        <v>1</v>
      </c>
      <c r="F17" s="9"/>
      <c r="G17" s="9">
        <f>VLOOKUP($C17, Table3[#All], 3, 0)</f>
        <v>0</v>
      </c>
      <c r="H17" s="9">
        <f>VLOOKUP($C17, Table3[#All], 4, 0)</f>
        <v>0</v>
      </c>
      <c r="I17" s="9">
        <f>VLOOKUP($C17, Table3[#All], 5, 0)</f>
        <v>0</v>
      </c>
      <c r="J17" s="10">
        <f t="shared" si="149"/>
        <v>1</v>
      </c>
      <c r="K17" s="11"/>
      <c r="L17" s="9">
        <f>VLOOKUP($C17, Table3[#All], 6, 0)</f>
        <v>0</v>
      </c>
      <c r="M17" s="9"/>
      <c r="N17" s="9">
        <f>VLOOKUP($C17, Table3[#All], 7, 0)</f>
        <v>0</v>
      </c>
      <c r="O17" s="9">
        <f>VLOOKUP($C17, Table3[#All], 8, 0)</f>
        <v>0</v>
      </c>
      <c r="P17" s="9">
        <f>VLOOKUP($C17, Table3[#All], 9, 0)</f>
        <v>1</v>
      </c>
      <c r="Q17" s="10">
        <f t="shared" si="150"/>
        <v>5</v>
      </c>
      <c r="R17" s="11"/>
      <c r="S17" s="9">
        <f>VLOOKUP($C17, Table3[#All], 10, 0)</f>
        <v>0</v>
      </c>
      <c r="T17" s="9">
        <f>VLOOKUP($C17, Table3[#All], 11, 0)</f>
        <v>0.26669999999999999</v>
      </c>
      <c r="U17" s="9">
        <f>VLOOKUP($C17, Table3[#All], 12, 0)</f>
        <v>0.73329999999999995</v>
      </c>
      <c r="V17" s="9">
        <f>VLOOKUP($C17, Table3[#All], 13, 0)</f>
        <v>0</v>
      </c>
      <c r="W17" s="9">
        <f>VLOOKUP($C17, Table3[#All], 14, 0)</f>
        <v>0</v>
      </c>
      <c r="X17" s="10">
        <f t="shared" si="151"/>
        <v>3</v>
      </c>
      <c r="Y17" s="11"/>
      <c r="Z17" s="9">
        <f>VLOOKUP($C17, Table3[#All], 15, 0)</f>
        <v>0</v>
      </c>
      <c r="AA17" s="9">
        <f>VLOOKUP($C17, Table3[#All], 16, 0)</f>
        <v>0.86670000000000003</v>
      </c>
      <c r="AB17" s="9">
        <f>VLOOKUP($C17, Table3[#All], 17, 0)</f>
        <v>0.1333</v>
      </c>
      <c r="AC17" s="9">
        <f>VLOOKUP($C17, Table3[#All], 18, 0)</f>
        <v>0</v>
      </c>
      <c r="AD17" s="9">
        <f>VLOOKUP($C17, Table3[#All], 19, 0)</f>
        <v>0</v>
      </c>
      <c r="AE17" s="10">
        <f t="shared" si="121"/>
        <v>2</v>
      </c>
      <c r="AF17" s="11"/>
      <c r="AG17" s="9">
        <f>VLOOKUP($C17, Table3[#All], 20, 0)</f>
        <v>0</v>
      </c>
      <c r="AH17" s="9">
        <f>VLOOKUP($C17, Table3[#All], 21, 0)</f>
        <v>0</v>
      </c>
      <c r="AI17" s="9">
        <f>VLOOKUP($C17, Table3[#All], 22, 0)</f>
        <v>1</v>
      </c>
      <c r="AJ17" s="9"/>
      <c r="AK17" s="9"/>
      <c r="AL17" s="10">
        <f t="shared" si="122"/>
        <v>3</v>
      </c>
      <c r="AM17" s="11"/>
      <c r="AN17" s="9">
        <f>VLOOKUP($C17, Table3[#All], 23, 0)</f>
        <v>0</v>
      </c>
      <c r="AO17" s="9">
        <f>VLOOKUP($C17, Table3[#All], 24, 0)</f>
        <v>1</v>
      </c>
      <c r="AP17" s="9">
        <f>VLOOKUP($C17, Table3[#All], 25, 0)</f>
        <v>0</v>
      </c>
      <c r="AQ17" s="9">
        <f>VLOOKUP($C17, Table3[#All], 26, 0)</f>
        <v>0</v>
      </c>
      <c r="AR17" s="9"/>
      <c r="AS17" s="12">
        <f t="shared" si="123"/>
        <v>2</v>
      </c>
      <c r="AT17" s="11"/>
      <c r="AU17" s="9">
        <f>VLOOKUP($C17, Table3[#All], 27, 0)</f>
        <v>0.93330000000000002</v>
      </c>
      <c r="AV17" s="9">
        <f>VLOOKUP($C17, Table3[#All], 28, 0)</f>
        <v>6.6699999999999995E-2</v>
      </c>
      <c r="AW17" s="9">
        <f>VLOOKUP($C17, Table3[#All], 29, 0)</f>
        <v>0</v>
      </c>
      <c r="AX17" s="9"/>
      <c r="AY17" s="9"/>
      <c r="AZ17" s="10">
        <f t="shared" si="152"/>
        <v>1</v>
      </c>
      <c r="BA17" s="11"/>
      <c r="BB17" s="9">
        <f>VLOOKUP($C17, Table3[#All], 30, 0)</f>
        <v>0.26669999999999999</v>
      </c>
      <c r="BC17" s="9">
        <f>VLOOKUP($C17, Table3[#All], 31, 0)</f>
        <v>0.73329999999999995</v>
      </c>
      <c r="BD17" s="9">
        <f>VLOOKUP($C17, Table3[#All], 32, 0)</f>
        <v>0</v>
      </c>
      <c r="BE17" s="9">
        <f>VLOOKUP($C17, Table3[#All], 33, 0)</f>
        <v>0</v>
      </c>
      <c r="BF17" s="9"/>
      <c r="BG17" s="10">
        <f t="shared" si="153"/>
        <v>2</v>
      </c>
      <c r="BH17" s="81"/>
      <c r="BI17" s="9">
        <f>VLOOKUP($C17, Table3[#All], 34, 0)</f>
        <v>0</v>
      </c>
      <c r="BJ17" s="9">
        <f>VLOOKUP($C17, Table3[#All], 35, 0)</f>
        <v>0</v>
      </c>
      <c r="BK17" s="9">
        <f>VLOOKUP($C17, Table3[#All], 36, 0)</f>
        <v>0</v>
      </c>
      <c r="BL17" s="9">
        <f>VLOOKUP($C17, Table3[#All], 37, 0)</f>
        <v>0</v>
      </c>
      <c r="BM17" s="9">
        <f>VLOOKUP($C17, Table3[#All], 38, 0)</f>
        <v>0</v>
      </c>
      <c r="BN17" s="10" t="str">
        <f t="shared" si="154"/>
        <v>N/A</v>
      </c>
      <c r="BO17" s="11"/>
      <c r="BP17" s="9">
        <f>VLOOKUP($C17, Table3[#All], 39, 0)</f>
        <v>1</v>
      </c>
      <c r="BQ17" s="9">
        <f>VLOOKUP($C17, Table3[#All], 40, 0)</f>
        <v>0</v>
      </c>
      <c r="BR17" s="9">
        <f>VLOOKUP($C17, Table3[#All], 41, 0)</f>
        <v>0</v>
      </c>
      <c r="BS17" s="9">
        <f>VLOOKUP($C17, Table3[#All], 42, 0)</f>
        <v>0</v>
      </c>
      <c r="BT17" s="9"/>
      <c r="BU17" s="10">
        <f t="shared" si="124"/>
        <v>1</v>
      </c>
      <c r="BV17" s="11"/>
      <c r="BW17" s="9">
        <f>VLOOKUP($C17, Table3[#All], 43, 0)</f>
        <v>0</v>
      </c>
      <c r="BX17" s="9">
        <f>VLOOKUP($C17, Table3[#All], 44, 0)</f>
        <v>1</v>
      </c>
      <c r="BY17" s="9">
        <f>VLOOKUP($C17, Table3[#All], 45, 0)</f>
        <v>0</v>
      </c>
      <c r="BZ17" s="9"/>
      <c r="CA17" s="9"/>
      <c r="CB17" s="10">
        <f t="shared" si="125"/>
        <v>2</v>
      </c>
      <c r="CC17" s="81"/>
      <c r="CD17" s="9">
        <f>VLOOKUP($C17, Table3[#All], 46, 0)</f>
        <v>0.93330000000000002</v>
      </c>
      <c r="CE17" s="9">
        <f>VLOOKUP($C17, Table3[#All], 47, 0)</f>
        <v>6.6699999999999995E-2</v>
      </c>
      <c r="CF17" s="9">
        <f>VLOOKUP($C17, Table3[#All], 48, 0)</f>
        <v>0</v>
      </c>
      <c r="CG17" s="9">
        <f>VLOOKUP($C17, Table3[#All], 49, 0)</f>
        <v>0</v>
      </c>
      <c r="CH17" s="9">
        <f>VLOOKUP($C17, Table3[#All], 50, 0)</f>
        <v>0</v>
      </c>
      <c r="CI17" s="12">
        <f t="shared" si="126"/>
        <v>1</v>
      </c>
      <c r="CJ17" s="13"/>
      <c r="CK17" s="9">
        <f>VLOOKUP($C17, Table3[#All], 51, 0)</f>
        <v>1</v>
      </c>
      <c r="CL17" s="9">
        <f>VLOOKUP($C17, Table3[#All], 52, 0)</f>
        <v>0</v>
      </c>
      <c r="CM17" s="9">
        <f>VLOOKUP($C17, Table3[#All], 53, 0)</f>
        <v>0</v>
      </c>
      <c r="CN17" s="9">
        <f>VLOOKUP($C17, Table3[#All], 54, 0)</f>
        <v>0</v>
      </c>
      <c r="CO17" s="9"/>
      <c r="CP17" s="10">
        <f t="shared" si="127"/>
        <v>1</v>
      </c>
      <c r="CQ17" s="11"/>
      <c r="CR17" s="9">
        <f>VLOOKUP($C17, Table3[#All], 55, 0)</f>
        <v>0.73329999999999995</v>
      </c>
      <c r="CS17" s="9">
        <f>VLOOKUP($C17, Table3[#All], 56, 0)</f>
        <v>0.2</v>
      </c>
      <c r="CT17" s="9">
        <f>VLOOKUP($C17, Table3[#All], 57, 0)</f>
        <v>6.6699999999999995E-2</v>
      </c>
      <c r="CU17" s="9">
        <f>VLOOKUP($C17, Table3[#All], 58, 0)</f>
        <v>0</v>
      </c>
      <c r="CV17" s="9">
        <f>VLOOKUP($C17, Table3[#All], 59, 0)</f>
        <v>0</v>
      </c>
      <c r="CW17" s="12">
        <f t="shared" si="128"/>
        <v>2</v>
      </c>
      <c r="CX17" s="81"/>
      <c r="CY17" s="9">
        <f>VLOOKUP($C17, Table3[#All], 60, 0)</f>
        <v>0</v>
      </c>
      <c r="CZ17" s="9">
        <f>VLOOKUP($C17, Table3[#All], 61, 0)</f>
        <v>1</v>
      </c>
      <c r="DA17" s="9">
        <f>VLOOKUP($C17, Table3[#All], 62, 0)</f>
        <v>0</v>
      </c>
      <c r="DB17" s="9">
        <f>VLOOKUP($C17, Table3[#All], 63, 0)</f>
        <v>0</v>
      </c>
      <c r="DC17" s="9">
        <f>VLOOKUP($C17, Table3[#All], 64, 0)</f>
        <v>0</v>
      </c>
      <c r="DD17" s="10">
        <f t="shared" si="129"/>
        <v>2</v>
      </c>
      <c r="DE17" s="11"/>
      <c r="DF17" s="9">
        <f>VLOOKUP($C17, Table3[#All], 65, 0)</f>
        <v>1</v>
      </c>
      <c r="DG17" s="9"/>
      <c r="DH17" s="9">
        <f>VLOOKUP($C17, Table3[#All], 66, 0)</f>
        <v>0</v>
      </c>
      <c r="DI17" s="9"/>
      <c r="DJ17" s="9">
        <f>VLOOKUP($C17, Table3[#All], 67, 0)</f>
        <v>0</v>
      </c>
      <c r="DK17" s="12">
        <f t="shared" si="130"/>
        <v>1</v>
      </c>
      <c r="DL17" s="11"/>
      <c r="DM17" s="9">
        <f>VLOOKUP($C17, Table3[#All], 68, 0)</f>
        <v>1</v>
      </c>
      <c r="DN17" s="9"/>
      <c r="DO17" s="9">
        <f>VLOOKUP($C17, Table3[#All], 69, 0)</f>
        <v>0</v>
      </c>
      <c r="DP17" s="9">
        <f>VLOOKUP($C17, Table3[#All], 70, 0)</f>
        <v>0</v>
      </c>
      <c r="DQ17" s="9"/>
      <c r="DR17" s="12">
        <f t="shared" si="131"/>
        <v>1</v>
      </c>
      <c r="DS17" s="11"/>
      <c r="DT17" s="9">
        <f>VLOOKUP($C17, Table3[#All], 71, 0)</f>
        <v>0</v>
      </c>
      <c r="DU17" s="9">
        <f>VLOOKUP($C17, Table3[#All], 72, 0)</f>
        <v>0.93330000000000002</v>
      </c>
      <c r="DV17" s="9">
        <f>VLOOKUP($C17, Table3[#All], 73, 0)</f>
        <v>6.6699999999999995E-2</v>
      </c>
      <c r="DW17" s="9">
        <f>VLOOKUP($C17, Table3[#All], 74, 0)</f>
        <v>0</v>
      </c>
      <c r="DX17" s="9">
        <f>VLOOKUP($C17, Table3[#All], 75, 0)</f>
        <v>0</v>
      </c>
      <c r="DY17" s="12">
        <f t="shared" si="132"/>
        <v>2</v>
      </c>
      <c r="DZ17" s="11"/>
      <c r="EA17" s="9">
        <f>VLOOKUP($C17, Table3[#All], 76, 0)</f>
        <v>1</v>
      </c>
      <c r="EB17" s="9">
        <f>VLOOKUP($C17, Table3[#All], 77, 0)</f>
        <v>0</v>
      </c>
      <c r="EC17" s="9">
        <f>VLOOKUP($C17, Table3[#All], 78, 0)</f>
        <v>0</v>
      </c>
      <c r="ED17" s="9">
        <f>VLOOKUP($C17, Table3[#All], 79, 0)</f>
        <v>0</v>
      </c>
      <c r="EE17" s="9">
        <f>VLOOKUP($C17, Table3[#All], 80, 0)</f>
        <v>0</v>
      </c>
      <c r="EF17" s="10">
        <f t="shared" si="133"/>
        <v>1</v>
      </c>
      <c r="EG17" s="9"/>
      <c r="EH17" s="9">
        <f>VLOOKUP($C17, Table3[#All], 81, 0)</f>
        <v>1</v>
      </c>
      <c r="EI17" s="9">
        <f>VLOOKUP($C17, Table3[#All], 82, 0)</f>
        <v>0</v>
      </c>
      <c r="EJ17" s="9">
        <f>VLOOKUP($C17, Table3[#All], 83, 0)</f>
        <v>0</v>
      </c>
      <c r="EK17" s="9">
        <f>VLOOKUP($C17, Table3[#All], 84, 0)</f>
        <v>0</v>
      </c>
      <c r="EL17" s="9">
        <f>VLOOKUP($C17, Table3[#All], 85, 0)</f>
        <v>0</v>
      </c>
      <c r="EM17" s="12">
        <f t="shared" si="134"/>
        <v>1</v>
      </c>
      <c r="EN17" s="11"/>
      <c r="EO17" s="9">
        <f>VLOOKUP($C17, Table3[#All], 86, 0)</f>
        <v>1</v>
      </c>
      <c r="EP17" s="9"/>
      <c r="EQ17" s="9">
        <f>VLOOKUP($C17, Table3[#All], 87, 0)</f>
        <v>0</v>
      </c>
      <c r="ER17" s="9"/>
      <c r="ES17" s="9"/>
      <c r="ET17" s="12">
        <f t="shared" si="135"/>
        <v>1</v>
      </c>
      <c r="EU17" s="11"/>
      <c r="EV17" s="9">
        <f>VLOOKUP($C17, Table3[#All], 88, 0)</f>
        <v>1</v>
      </c>
      <c r="EW17" s="9">
        <f>VLOOKUP($C17, Table3[#All], 89, 0)</f>
        <v>0</v>
      </c>
      <c r="EX17" s="9">
        <f>VLOOKUP($C17, Table3[#All], 90, 0)</f>
        <v>0</v>
      </c>
      <c r="EY17" s="9">
        <f>VLOOKUP($C17, Table3[#All], 91, 0)</f>
        <v>0</v>
      </c>
      <c r="EZ17" s="9">
        <f>VLOOKUP($C17, Table3[#All], 92, 0)</f>
        <v>0</v>
      </c>
      <c r="FA17" s="12">
        <f t="shared" si="136"/>
        <v>1</v>
      </c>
      <c r="FB17" s="11"/>
      <c r="FC17" s="9">
        <f>VLOOKUP($C17, Table3[#All], 93, 0)</f>
        <v>0</v>
      </c>
      <c r="FD17" s="9">
        <f>VLOOKUP($C17, Table3[#All], 94, 0)</f>
        <v>0.93330000000000002</v>
      </c>
      <c r="FE17" s="9">
        <f>VLOOKUP($C17, Table3[#All], 95, 0)</f>
        <v>6.6699999999999995E-2</v>
      </c>
      <c r="FF17" s="9">
        <f>VLOOKUP($C17, Table3[#All], 96, 0)</f>
        <v>0</v>
      </c>
      <c r="FG17" s="9"/>
      <c r="FH17" s="10">
        <f t="shared" si="137"/>
        <v>2</v>
      </c>
      <c r="FI17" s="11"/>
      <c r="FJ17" s="9">
        <f>VLOOKUP($C17, Table3[#All], 97, 0)</f>
        <v>1</v>
      </c>
      <c r="FK17" s="9">
        <f>VLOOKUP($C17, Table3[#All], 98, 0)</f>
        <v>0</v>
      </c>
      <c r="FL17" s="9">
        <f>VLOOKUP($C17, Table3[#All], 99, 0)</f>
        <v>0</v>
      </c>
      <c r="FM17" s="9">
        <f>VLOOKUP($C17, Table3[#All], 100, 0)</f>
        <v>0</v>
      </c>
      <c r="FN17" s="9">
        <f>VLOOKUP($C17, Table3[#All], 101, 0)</f>
        <v>0</v>
      </c>
      <c r="FO17" s="12">
        <f t="shared" si="155"/>
        <v>1</v>
      </c>
      <c r="FP17" s="11"/>
      <c r="FQ17" s="9">
        <f>VLOOKUP($C17, Table3[#All], 102, 0)</f>
        <v>0</v>
      </c>
      <c r="FR17" s="9">
        <f>VLOOKUP($C17, Table3[#All], 103, 0)</f>
        <v>1</v>
      </c>
      <c r="FS17" s="9">
        <f>VLOOKUP($C17, Table3[#All], 104, 0)</f>
        <v>0</v>
      </c>
      <c r="FT17" s="9">
        <f>VLOOKUP($C17, Table3[#All], 105, 0)</f>
        <v>0</v>
      </c>
      <c r="FU17" s="9">
        <v>0</v>
      </c>
      <c r="FV17" s="10">
        <f t="shared" si="138"/>
        <v>2</v>
      </c>
      <c r="FW17" s="11"/>
      <c r="FX17" s="9">
        <f>VLOOKUP($C17, Table3[#All], 106, 0)</f>
        <v>6.6699999999999995E-2</v>
      </c>
      <c r="FY17" s="9"/>
      <c r="FZ17" s="9">
        <f>VLOOKUP($C17, Table3[#All], 107, 0)</f>
        <v>0.1333</v>
      </c>
      <c r="GA17" s="9">
        <f>VLOOKUP($C17, Table3[#All], 108, 0)</f>
        <v>0.8</v>
      </c>
      <c r="GB17" s="9"/>
      <c r="GC17" s="10">
        <f t="shared" si="156"/>
        <v>4</v>
      </c>
      <c r="GD17" s="81"/>
      <c r="GE17" s="9">
        <f>VLOOKUP($C17, Table3[#All], 109, 0)</f>
        <v>0</v>
      </c>
      <c r="GF17" s="9">
        <f>VLOOKUP($C17, Table3[#All], 110, 0)</f>
        <v>0</v>
      </c>
      <c r="GG17" s="9">
        <f>VLOOKUP($C17, Table3[#All], 111, 0)</f>
        <v>0</v>
      </c>
      <c r="GH17" s="9"/>
      <c r="GI17" s="9">
        <f>VLOOKUP($C17, Table3[#All], 112, 0)</f>
        <v>0</v>
      </c>
      <c r="GJ17" s="12" t="str">
        <f t="shared" si="139"/>
        <v>N/A</v>
      </c>
      <c r="GK17" s="11"/>
      <c r="GL17" s="9">
        <f>VLOOKUP($C17, Table3[#All], 113, 0)</f>
        <v>0</v>
      </c>
      <c r="GM17" s="9">
        <f>VLOOKUP($C17, Table3[#All], 114, 0)</f>
        <v>0</v>
      </c>
      <c r="GN17" s="9">
        <f>VLOOKUP($C17, Table3[#All], 115, 0)</f>
        <v>0.6</v>
      </c>
      <c r="GO17" s="9">
        <f>VLOOKUP($C17, Table3[#All], 116, 0)</f>
        <v>0.4</v>
      </c>
      <c r="GP17" s="9"/>
      <c r="GQ17" s="10">
        <f t="shared" si="140"/>
        <v>4</v>
      </c>
      <c r="GR17" s="11"/>
      <c r="GS17" s="9">
        <f>VLOOKUP($C17, Table2[#All], 3, 0)</f>
        <v>0</v>
      </c>
      <c r="GT17" s="9">
        <f>VLOOKUP($C17, Table2[#All], 4, 0)</f>
        <v>0</v>
      </c>
      <c r="GU17" s="9">
        <f>VLOOKUP($C17, Table2[#All], 5, 0)</f>
        <v>1</v>
      </c>
      <c r="GV17" s="9">
        <f>VLOOKUP($C17, Table2[#All], 6, 0)</f>
        <v>0</v>
      </c>
      <c r="GW17" s="9">
        <f>VLOOKUP($C17, Table2[#All], 7, 0)</f>
        <v>0</v>
      </c>
      <c r="GX17" s="10">
        <f t="shared" si="141"/>
        <v>3</v>
      </c>
      <c r="GY17" s="11"/>
      <c r="GZ17" s="9">
        <v>0</v>
      </c>
      <c r="HA17" s="9">
        <v>0</v>
      </c>
      <c r="HB17" s="9">
        <v>0</v>
      </c>
      <c r="HC17" s="9">
        <v>1</v>
      </c>
      <c r="HD17" s="9"/>
      <c r="HE17" s="10">
        <f t="shared" si="142"/>
        <v>4</v>
      </c>
      <c r="HF17" s="11"/>
      <c r="HG17" s="9">
        <f>VLOOKUP($C17, Table5[#All], 2, 0)</f>
        <v>0</v>
      </c>
      <c r="HH17" s="9">
        <f>VLOOKUP($C17, Table5[#All], 3, 0)</f>
        <v>0</v>
      </c>
      <c r="HI17" s="9">
        <f>VLOOKUP($C17, Table5[#All], 4, 0)</f>
        <v>0</v>
      </c>
      <c r="HJ17" s="9">
        <f>VLOOKUP($C17, Table5[#All], 5, 0)</f>
        <v>0</v>
      </c>
      <c r="HK17" s="9">
        <f>VLOOKUP($C17, Table5[#All], 6, 0)</f>
        <v>1</v>
      </c>
      <c r="HL17" s="10">
        <f t="shared" si="143"/>
        <v>5</v>
      </c>
      <c r="HM17" s="11"/>
      <c r="HN17" s="9">
        <f>VLOOKUP($C17, Table5[#All], 7, 0)</f>
        <v>0</v>
      </c>
      <c r="HO17" s="9">
        <f>VLOOKUP($C17, Table5[#All], 8, 0)</f>
        <v>0</v>
      </c>
      <c r="HP17" s="9">
        <f>VLOOKUP($C17, Table5[#All], 9, 0)</f>
        <v>0</v>
      </c>
      <c r="HQ17" s="9">
        <f>VLOOKUP($C17, Table5[#All], 10, 0)</f>
        <v>1</v>
      </c>
      <c r="HR17" s="9">
        <f>VLOOKUP($C17, Table5[#All], 11, 0)</f>
        <v>0</v>
      </c>
      <c r="HS17" s="10">
        <f t="shared" si="144"/>
        <v>4</v>
      </c>
      <c r="HT17" s="11"/>
      <c r="HU17" s="9">
        <f>VLOOKUP($C17, Table5[#All], 12, 0)</f>
        <v>1</v>
      </c>
      <c r="HV17" s="9">
        <f>VLOOKUP($C17, Table5[#All], 13, 0)</f>
        <v>0</v>
      </c>
      <c r="HW17" s="9">
        <f>VLOOKUP($C17, Table5[#All], 14, 0)</f>
        <v>0</v>
      </c>
      <c r="HX17" s="9">
        <f>VLOOKUP($C17, Table5[#All], 15, 0)</f>
        <v>0</v>
      </c>
      <c r="HY17" s="9">
        <f>VLOOKUP($C17, Table5[#All], 16, 0)</f>
        <v>0</v>
      </c>
      <c r="HZ17" s="10">
        <f t="shared" si="145"/>
        <v>1</v>
      </c>
      <c r="IA17" s="11"/>
      <c r="IB17" s="9">
        <f>VLOOKUP($C17, Table5[#All], 17, 0)</f>
        <v>0</v>
      </c>
      <c r="IC17" s="9">
        <f>VLOOKUP($C17, Table5[#All], 18, 0)</f>
        <v>1</v>
      </c>
      <c r="ID17" s="9">
        <f>VLOOKUP($C17, Table5[#All], 19, 0)</f>
        <v>0</v>
      </c>
      <c r="IE17" s="9">
        <f>VLOOKUP($C17, Table5[#All], 20, 0)</f>
        <v>0</v>
      </c>
      <c r="IF17" s="9">
        <f>VLOOKUP($C17, Table5[#All], 21, 0)</f>
        <v>0</v>
      </c>
      <c r="IG17" s="10">
        <f t="shared" si="146"/>
        <v>2</v>
      </c>
      <c r="IH17" s="11"/>
      <c r="II17" s="9">
        <f>VLOOKUP($C17, Table5[#All], 22, 0)</f>
        <v>1</v>
      </c>
      <c r="IJ17" s="9">
        <f>VLOOKUP($C17, Table5[#All], 23, 0)</f>
        <v>0</v>
      </c>
      <c r="IK17" s="9">
        <f>VLOOKUP($C17, Table5[#All], 24, 0)</f>
        <v>0</v>
      </c>
      <c r="IL17" s="9">
        <f>VLOOKUP($C17, Table5[#All], 25, 0)</f>
        <v>0</v>
      </c>
      <c r="IM17" s="9">
        <f>VLOOKUP($C17, Table5[#All], 26, 0)</f>
        <v>0</v>
      </c>
      <c r="IN17" s="10">
        <f t="shared" si="147"/>
        <v>1</v>
      </c>
      <c r="IO17" s="11"/>
      <c r="IP17" s="9">
        <v>1</v>
      </c>
      <c r="IQ17" s="9">
        <v>0</v>
      </c>
      <c r="IR17" s="9">
        <v>0</v>
      </c>
      <c r="IS17" s="9">
        <v>0</v>
      </c>
      <c r="IT17" s="9">
        <v>0</v>
      </c>
      <c r="IU17" s="10">
        <f t="shared" si="148"/>
        <v>1</v>
      </c>
      <c r="IV17" s="82"/>
    </row>
    <row r="18" spans="1:256" ht="16.3" thickTop="1" thickBot="1" x14ac:dyDescent="0.35">
      <c r="A18" s="16" t="s">
        <v>140</v>
      </c>
      <c r="B18" s="16" t="s">
        <v>164</v>
      </c>
      <c r="C18" s="16" t="s">
        <v>165</v>
      </c>
      <c r="D18" s="11"/>
      <c r="E18" s="9">
        <f>VLOOKUP($C18, Table3[#All], 2, 0)</f>
        <v>0.9</v>
      </c>
      <c r="F18" s="9"/>
      <c r="G18" s="9">
        <f>VLOOKUP($C18, Table3[#All], 3, 0)</f>
        <v>0.1</v>
      </c>
      <c r="H18" s="9">
        <f>VLOOKUP($C18, Table3[#All], 4, 0)</f>
        <v>0</v>
      </c>
      <c r="I18" s="9">
        <f>VLOOKUP($C18, Table3[#All], 5, 0)</f>
        <v>0</v>
      </c>
      <c r="J18" s="10">
        <f t="shared" si="149"/>
        <v>1</v>
      </c>
      <c r="K18" s="11"/>
      <c r="L18" s="9">
        <f>VLOOKUP($C18, Table3[#All], 6, 0)</f>
        <v>1</v>
      </c>
      <c r="M18" s="9"/>
      <c r="N18" s="9">
        <f>VLOOKUP($C18, Table3[#All], 7, 0)</f>
        <v>0</v>
      </c>
      <c r="O18" s="9">
        <f>VLOOKUP($C18, Table3[#All], 8, 0)</f>
        <v>0</v>
      </c>
      <c r="P18" s="9">
        <f>VLOOKUP($C18, Table3[#All], 9, 0)</f>
        <v>0</v>
      </c>
      <c r="Q18" s="10">
        <f t="shared" si="150"/>
        <v>1</v>
      </c>
      <c r="R18" s="11"/>
      <c r="S18" s="9">
        <f>VLOOKUP($C18, Table3[#All], 10, 0)</f>
        <v>0</v>
      </c>
      <c r="T18" s="9">
        <f>VLOOKUP($C18, Table3[#All], 11, 0)</f>
        <v>0.1</v>
      </c>
      <c r="U18" s="9">
        <f>VLOOKUP($C18, Table3[#All], 12, 0)</f>
        <v>0.9</v>
      </c>
      <c r="V18" s="9">
        <f>VLOOKUP($C18, Table3[#All], 13, 0)</f>
        <v>0</v>
      </c>
      <c r="W18" s="9">
        <f>VLOOKUP($C18, Table3[#All], 14, 0)</f>
        <v>0</v>
      </c>
      <c r="X18" s="10">
        <f t="shared" si="151"/>
        <v>3</v>
      </c>
      <c r="Y18" s="11"/>
      <c r="Z18" s="9">
        <f>VLOOKUP($C18, Table3[#All], 15, 0)</f>
        <v>0</v>
      </c>
      <c r="AA18" s="9">
        <f>VLOOKUP($C18, Table3[#All], 16, 0)</f>
        <v>0.6</v>
      </c>
      <c r="AB18" s="9">
        <f>VLOOKUP($C18, Table3[#All], 17, 0)</f>
        <v>0.4</v>
      </c>
      <c r="AC18" s="9">
        <f>VLOOKUP($C18, Table3[#All], 18, 0)</f>
        <v>0</v>
      </c>
      <c r="AD18" s="9">
        <f>VLOOKUP($C18, Table3[#All], 19, 0)</f>
        <v>0</v>
      </c>
      <c r="AE18" s="10">
        <f t="shared" si="121"/>
        <v>3</v>
      </c>
      <c r="AF18" s="11"/>
      <c r="AG18" s="9">
        <f>VLOOKUP($C18, Table3[#All], 20, 0)</f>
        <v>0</v>
      </c>
      <c r="AH18" s="9">
        <f>VLOOKUP($C18, Table3[#All], 21, 0)</f>
        <v>0.8</v>
      </c>
      <c r="AI18" s="9">
        <f>VLOOKUP($C18, Table3[#All], 22, 0)</f>
        <v>0.2</v>
      </c>
      <c r="AJ18" s="9"/>
      <c r="AK18" s="9"/>
      <c r="AL18" s="10">
        <f t="shared" si="122"/>
        <v>2</v>
      </c>
      <c r="AM18" s="11"/>
      <c r="AN18" s="9">
        <f>VLOOKUP($C18, Table3[#All], 23, 0)</f>
        <v>1</v>
      </c>
      <c r="AO18" s="9">
        <f>VLOOKUP($C18, Table3[#All], 24, 0)</f>
        <v>0</v>
      </c>
      <c r="AP18" s="9">
        <f>VLOOKUP($C18, Table3[#All], 25, 0)</f>
        <v>0</v>
      </c>
      <c r="AQ18" s="9">
        <f>VLOOKUP($C18, Table3[#All], 26, 0)</f>
        <v>0</v>
      </c>
      <c r="AR18" s="9"/>
      <c r="AS18" s="12">
        <f t="shared" si="123"/>
        <v>1</v>
      </c>
      <c r="AT18" s="11"/>
      <c r="AU18" s="9">
        <f>VLOOKUP($C18, Table3[#All], 27, 0)</f>
        <v>1</v>
      </c>
      <c r="AV18" s="9">
        <f>VLOOKUP($C18, Table3[#All], 28, 0)</f>
        <v>0</v>
      </c>
      <c r="AW18" s="9">
        <f>VLOOKUP($C18, Table3[#All], 29, 0)</f>
        <v>0</v>
      </c>
      <c r="AX18" s="9"/>
      <c r="AY18" s="9"/>
      <c r="AZ18" s="10">
        <f t="shared" si="152"/>
        <v>1</v>
      </c>
      <c r="BA18" s="11"/>
      <c r="BB18" s="9">
        <f>VLOOKUP($C18, Table3[#All], 30, 0)</f>
        <v>0.3</v>
      </c>
      <c r="BC18" s="9">
        <f>VLOOKUP($C18, Table3[#All], 31, 0)</f>
        <v>0.7</v>
      </c>
      <c r="BD18" s="9">
        <f>VLOOKUP($C18, Table3[#All], 32, 0)</f>
        <v>0</v>
      </c>
      <c r="BE18" s="9">
        <f>VLOOKUP($C18, Table3[#All], 33, 0)</f>
        <v>0</v>
      </c>
      <c r="BF18" s="9"/>
      <c r="BG18" s="10">
        <f t="shared" si="153"/>
        <v>2</v>
      </c>
      <c r="BH18" s="81"/>
      <c r="BI18" s="9">
        <f>VLOOKUP($C18, Table3[#All], 34, 0)</f>
        <v>0</v>
      </c>
      <c r="BJ18" s="9">
        <f>VLOOKUP($C18, Table3[#All], 35, 0)</f>
        <v>0</v>
      </c>
      <c r="BK18" s="9">
        <f>VLOOKUP($C18, Table3[#All], 36, 0)</f>
        <v>0</v>
      </c>
      <c r="BL18" s="9">
        <f>VLOOKUP($C18, Table3[#All], 37, 0)</f>
        <v>0</v>
      </c>
      <c r="BM18" s="9">
        <f>VLOOKUP($C18, Table3[#All], 38, 0)</f>
        <v>0</v>
      </c>
      <c r="BN18" s="10" t="str">
        <f t="shared" si="154"/>
        <v>N/A</v>
      </c>
      <c r="BO18" s="11"/>
      <c r="BP18" s="9">
        <f>VLOOKUP($C18, Table3[#All], 39, 0)</f>
        <v>1</v>
      </c>
      <c r="BQ18" s="9">
        <f>VLOOKUP($C18, Table3[#All], 40, 0)</f>
        <v>0</v>
      </c>
      <c r="BR18" s="9">
        <f>VLOOKUP($C18, Table3[#All], 41, 0)</f>
        <v>0</v>
      </c>
      <c r="BS18" s="9">
        <f>VLOOKUP($C18, Table3[#All], 42, 0)</f>
        <v>0</v>
      </c>
      <c r="BT18" s="9"/>
      <c r="BU18" s="10">
        <f t="shared" si="124"/>
        <v>1</v>
      </c>
      <c r="BV18" s="11"/>
      <c r="BW18" s="9">
        <f>VLOOKUP($C18, Table3[#All], 43, 0)</f>
        <v>1</v>
      </c>
      <c r="BX18" s="9">
        <f>VLOOKUP($C18, Table3[#All], 44, 0)</f>
        <v>0</v>
      </c>
      <c r="BY18" s="9">
        <f>VLOOKUP($C18, Table3[#All], 45, 0)</f>
        <v>0</v>
      </c>
      <c r="BZ18" s="9"/>
      <c r="CA18" s="9"/>
      <c r="CB18" s="10">
        <f t="shared" si="125"/>
        <v>1</v>
      </c>
      <c r="CC18" s="81"/>
      <c r="CD18" s="9">
        <f>VLOOKUP($C18, Table3[#All], 46, 0)</f>
        <v>1</v>
      </c>
      <c r="CE18" s="9">
        <f>VLOOKUP($C18, Table3[#All], 47, 0)</f>
        <v>0</v>
      </c>
      <c r="CF18" s="9">
        <f>VLOOKUP($C18, Table3[#All], 48, 0)</f>
        <v>0</v>
      </c>
      <c r="CG18" s="9">
        <f>VLOOKUP($C18, Table3[#All], 49, 0)</f>
        <v>0</v>
      </c>
      <c r="CH18" s="9">
        <f>VLOOKUP($C18, Table3[#All], 50, 0)</f>
        <v>0</v>
      </c>
      <c r="CI18" s="12">
        <f t="shared" si="126"/>
        <v>1</v>
      </c>
      <c r="CJ18" s="13"/>
      <c r="CK18" s="9">
        <f>VLOOKUP($C18, Table3[#All], 51, 0)</f>
        <v>0.3</v>
      </c>
      <c r="CL18" s="9">
        <f>VLOOKUP($C18, Table3[#All], 52, 0)</f>
        <v>0.7</v>
      </c>
      <c r="CM18" s="9">
        <f>VLOOKUP($C18, Table3[#All], 53, 0)</f>
        <v>0</v>
      </c>
      <c r="CN18" s="9">
        <f>VLOOKUP($C18, Table3[#All], 54, 0)</f>
        <v>0</v>
      </c>
      <c r="CO18" s="9"/>
      <c r="CP18" s="10">
        <f t="shared" si="127"/>
        <v>2</v>
      </c>
      <c r="CQ18" s="11"/>
      <c r="CR18" s="9">
        <f>VLOOKUP($C18, Table3[#All], 55, 0)</f>
        <v>0.3</v>
      </c>
      <c r="CS18" s="9">
        <f>VLOOKUP($C18, Table3[#All], 56, 0)</f>
        <v>0.7</v>
      </c>
      <c r="CT18" s="9">
        <f>VLOOKUP($C18, Table3[#All], 57, 0)</f>
        <v>0</v>
      </c>
      <c r="CU18" s="9">
        <f>VLOOKUP($C18, Table3[#All], 58, 0)</f>
        <v>0</v>
      </c>
      <c r="CV18" s="9">
        <f>VLOOKUP($C18, Table3[#All], 59, 0)</f>
        <v>0</v>
      </c>
      <c r="CW18" s="12">
        <f t="shared" si="128"/>
        <v>2</v>
      </c>
      <c r="CX18" s="81"/>
      <c r="CY18" s="9">
        <f>VLOOKUP($C18, Table3[#All], 60, 0)</f>
        <v>0.2</v>
      </c>
      <c r="CZ18" s="9">
        <f>VLOOKUP($C18, Table3[#All], 61, 0)</f>
        <v>0.8</v>
      </c>
      <c r="DA18" s="9">
        <f>VLOOKUP($C18, Table3[#All], 62, 0)</f>
        <v>0</v>
      </c>
      <c r="DB18" s="9">
        <f>VLOOKUP($C18, Table3[#All], 63, 0)</f>
        <v>0</v>
      </c>
      <c r="DC18" s="9">
        <f>VLOOKUP($C18, Table3[#All], 64, 0)</f>
        <v>0</v>
      </c>
      <c r="DD18" s="10">
        <f t="shared" si="129"/>
        <v>2</v>
      </c>
      <c r="DE18" s="11"/>
      <c r="DF18" s="9">
        <f>VLOOKUP($C18, Table3[#All], 65, 0)</f>
        <v>0.1</v>
      </c>
      <c r="DG18" s="9"/>
      <c r="DH18" s="9">
        <f>VLOOKUP($C18, Table3[#All], 66, 0)</f>
        <v>0</v>
      </c>
      <c r="DI18" s="9"/>
      <c r="DJ18" s="9">
        <f>VLOOKUP($C18, Table3[#All], 67, 0)</f>
        <v>0.9</v>
      </c>
      <c r="DK18" s="12">
        <f t="shared" si="130"/>
        <v>5</v>
      </c>
      <c r="DL18" s="11"/>
      <c r="DM18" s="9">
        <f>VLOOKUP($C18, Table3[#All], 68, 0)</f>
        <v>0.9</v>
      </c>
      <c r="DN18" s="9"/>
      <c r="DO18" s="9">
        <f>VLOOKUP($C18, Table3[#All], 69, 0)</f>
        <v>0.1</v>
      </c>
      <c r="DP18" s="9">
        <f>VLOOKUP($C18, Table3[#All], 70, 0)</f>
        <v>0</v>
      </c>
      <c r="DQ18" s="9"/>
      <c r="DR18" s="12">
        <f t="shared" si="131"/>
        <v>1</v>
      </c>
      <c r="DS18" s="11"/>
      <c r="DT18" s="9">
        <f>VLOOKUP($C18, Table3[#All], 71, 0)</f>
        <v>1</v>
      </c>
      <c r="DU18" s="9">
        <f>VLOOKUP($C18, Table3[#All], 72, 0)</f>
        <v>0</v>
      </c>
      <c r="DV18" s="9">
        <f>VLOOKUP($C18, Table3[#All], 73, 0)</f>
        <v>0</v>
      </c>
      <c r="DW18" s="9">
        <f>VLOOKUP($C18, Table3[#All], 74, 0)</f>
        <v>0</v>
      </c>
      <c r="DX18" s="9">
        <f>VLOOKUP($C18, Table3[#All], 75, 0)</f>
        <v>0</v>
      </c>
      <c r="DY18" s="12">
        <f t="shared" si="132"/>
        <v>1</v>
      </c>
      <c r="DZ18" s="11"/>
      <c r="EA18" s="9">
        <f>VLOOKUP($C18, Table3[#All], 76, 0)</f>
        <v>1</v>
      </c>
      <c r="EB18" s="9">
        <f>VLOOKUP($C18, Table3[#All], 77, 0)</f>
        <v>0</v>
      </c>
      <c r="EC18" s="9">
        <f>VLOOKUP($C18, Table3[#All], 78, 0)</f>
        <v>0</v>
      </c>
      <c r="ED18" s="9">
        <f>VLOOKUP($C18, Table3[#All], 79, 0)</f>
        <v>0</v>
      </c>
      <c r="EE18" s="9">
        <f>VLOOKUP($C18, Table3[#All], 80, 0)</f>
        <v>0</v>
      </c>
      <c r="EF18" s="10">
        <f t="shared" si="133"/>
        <v>1</v>
      </c>
      <c r="EG18" s="9"/>
      <c r="EH18" s="9">
        <f>VLOOKUP($C18, Table3[#All], 81, 0)</f>
        <v>1</v>
      </c>
      <c r="EI18" s="9">
        <f>VLOOKUP($C18, Table3[#All], 82, 0)</f>
        <v>0</v>
      </c>
      <c r="EJ18" s="9">
        <f>VLOOKUP($C18, Table3[#All], 83, 0)</f>
        <v>0</v>
      </c>
      <c r="EK18" s="9">
        <f>VLOOKUP($C18, Table3[#All], 84, 0)</f>
        <v>0</v>
      </c>
      <c r="EL18" s="9">
        <f>VLOOKUP($C18, Table3[#All], 85, 0)</f>
        <v>0</v>
      </c>
      <c r="EM18" s="12">
        <f t="shared" si="134"/>
        <v>1</v>
      </c>
      <c r="EN18" s="11"/>
      <c r="EO18" s="9">
        <f>VLOOKUP($C18, Table3[#All], 86, 0)</f>
        <v>1</v>
      </c>
      <c r="EP18" s="9"/>
      <c r="EQ18" s="9">
        <f>VLOOKUP($C18, Table3[#All], 87, 0)</f>
        <v>0</v>
      </c>
      <c r="ER18" s="9"/>
      <c r="ES18" s="9"/>
      <c r="ET18" s="12">
        <f t="shared" si="135"/>
        <v>1</v>
      </c>
      <c r="EU18" s="11"/>
      <c r="EV18" s="9">
        <f>VLOOKUP($C18, Table3[#All], 88, 0)</f>
        <v>0</v>
      </c>
      <c r="EW18" s="9">
        <f>VLOOKUP($C18, Table3[#All], 89, 0)</f>
        <v>1</v>
      </c>
      <c r="EX18" s="9">
        <f>VLOOKUP($C18, Table3[#All], 90, 0)</f>
        <v>0</v>
      </c>
      <c r="EY18" s="9">
        <f>VLOOKUP($C18, Table3[#All], 91, 0)</f>
        <v>0</v>
      </c>
      <c r="EZ18" s="9">
        <f>VLOOKUP($C18, Table3[#All], 92, 0)</f>
        <v>0</v>
      </c>
      <c r="FA18" s="12">
        <f t="shared" si="136"/>
        <v>2</v>
      </c>
      <c r="FB18" s="11"/>
      <c r="FC18" s="9">
        <f>VLOOKUP($C18, Table3[#All], 93, 0)</f>
        <v>0</v>
      </c>
      <c r="FD18" s="9">
        <f>VLOOKUP($C18, Table3[#All], 94, 0)</f>
        <v>0.9</v>
      </c>
      <c r="FE18" s="9">
        <f>VLOOKUP($C18, Table3[#All], 95, 0)</f>
        <v>0.1</v>
      </c>
      <c r="FF18" s="9">
        <f>VLOOKUP($C18, Table3[#All], 96, 0)</f>
        <v>0</v>
      </c>
      <c r="FG18" s="9"/>
      <c r="FH18" s="10">
        <f t="shared" si="137"/>
        <v>2</v>
      </c>
      <c r="FI18" s="11"/>
      <c r="FJ18" s="9">
        <f>VLOOKUP($C18, Table3[#All], 97, 0)</f>
        <v>0</v>
      </c>
      <c r="FK18" s="9">
        <f>VLOOKUP($C18, Table3[#All], 98, 0)</f>
        <v>0</v>
      </c>
      <c r="FL18" s="9">
        <f>VLOOKUP($C18, Table3[#All], 99, 0)</f>
        <v>0</v>
      </c>
      <c r="FM18" s="9">
        <f>VLOOKUP($C18, Table3[#All], 100, 0)</f>
        <v>0</v>
      </c>
      <c r="FN18" s="9">
        <f>VLOOKUP($C18, Table3[#All], 101, 0)</f>
        <v>1</v>
      </c>
      <c r="FO18" s="12">
        <f t="shared" si="155"/>
        <v>5</v>
      </c>
      <c r="FP18" s="11"/>
      <c r="FQ18" s="9">
        <f>VLOOKUP($C18, Table3[#All], 102, 0)</f>
        <v>0.6</v>
      </c>
      <c r="FR18" s="9">
        <f>VLOOKUP($C18, Table3[#All], 103, 0)</f>
        <v>0.4</v>
      </c>
      <c r="FS18" s="9">
        <f>VLOOKUP($C18, Table3[#All], 104, 0)</f>
        <v>0</v>
      </c>
      <c r="FT18" s="9">
        <f>VLOOKUP($C18, Table3[#All], 105, 0)</f>
        <v>0</v>
      </c>
      <c r="FU18" s="9">
        <v>0</v>
      </c>
      <c r="FV18" s="10">
        <f t="shared" si="138"/>
        <v>2</v>
      </c>
      <c r="FW18" s="11"/>
      <c r="FX18" s="9">
        <f>VLOOKUP($C18, Table3[#All], 106, 0)</f>
        <v>0.8</v>
      </c>
      <c r="FY18" s="9"/>
      <c r="FZ18" s="9">
        <f>VLOOKUP($C18, Table3[#All], 107, 0)</f>
        <v>0.2</v>
      </c>
      <c r="GA18" s="9">
        <f>VLOOKUP($C18, Table3[#All], 108, 0)</f>
        <v>0</v>
      </c>
      <c r="GB18" s="9"/>
      <c r="GC18" s="10">
        <f t="shared" si="156"/>
        <v>1</v>
      </c>
      <c r="GD18" s="81"/>
      <c r="GE18" s="9">
        <f>VLOOKUP($C18, Table3[#All], 109, 0)</f>
        <v>0</v>
      </c>
      <c r="GF18" s="9">
        <f>VLOOKUP($C18, Table3[#All], 110, 0)</f>
        <v>1</v>
      </c>
      <c r="GG18" s="9">
        <f>VLOOKUP($C18, Table3[#All], 111, 0)</f>
        <v>0</v>
      </c>
      <c r="GH18" s="9"/>
      <c r="GI18" s="9">
        <f>VLOOKUP($C18, Table3[#All], 112, 0)</f>
        <v>0</v>
      </c>
      <c r="GJ18" s="12">
        <f t="shared" si="139"/>
        <v>2</v>
      </c>
      <c r="GK18" s="11"/>
      <c r="GL18" s="9">
        <f>VLOOKUP($C18, Table3[#All], 113, 0)</f>
        <v>0</v>
      </c>
      <c r="GM18" s="9">
        <f>VLOOKUP($C18, Table3[#All], 114, 0)</f>
        <v>0.1</v>
      </c>
      <c r="GN18" s="9">
        <f>VLOOKUP($C18, Table3[#All], 115, 0)</f>
        <v>0.4</v>
      </c>
      <c r="GO18" s="9">
        <f>VLOOKUP($C18, Table3[#All], 116, 0)</f>
        <v>0.5</v>
      </c>
      <c r="GP18" s="9"/>
      <c r="GQ18" s="10">
        <f t="shared" si="140"/>
        <v>4</v>
      </c>
      <c r="GR18" s="11"/>
      <c r="GS18" s="9">
        <f>VLOOKUP($C18, Table2[#All], 3, 0)</f>
        <v>0</v>
      </c>
      <c r="GT18" s="9">
        <f>VLOOKUP($C18, Table2[#All], 4, 0)</f>
        <v>0</v>
      </c>
      <c r="GU18" s="9">
        <f>VLOOKUP($C18, Table2[#All], 5, 0)</f>
        <v>1</v>
      </c>
      <c r="GV18" s="9">
        <f>VLOOKUP($C18, Table2[#All], 6, 0)</f>
        <v>0</v>
      </c>
      <c r="GW18" s="9">
        <f>VLOOKUP($C18, Table2[#All], 7, 0)</f>
        <v>0</v>
      </c>
      <c r="GX18" s="10">
        <f t="shared" si="141"/>
        <v>3</v>
      </c>
      <c r="GY18" s="11"/>
      <c r="GZ18" s="9">
        <v>0</v>
      </c>
      <c r="HA18" s="9">
        <v>0</v>
      </c>
      <c r="HB18" s="9">
        <v>0</v>
      </c>
      <c r="HC18" s="9">
        <v>1</v>
      </c>
      <c r="HD18" s="9"/>
      <c r="HE18" s="10">
        <f t="shared" si="142"/>
        <v>4</v>
      </c>
      <c r="HF18" s="11"/>
      <c r="HG18" s="9">
        <f>VLOOKUP($C18, Table5[#All], 2, 0)</f>
        <v>0</v>
      </c>
      <c r="HH18" s="9">
        <f>VLOOKUP($C18, Table5[#All], 3, 0)</f>
        <v>0</v>
      </c>
      <c r="HI18" s="9">
        <f>VLOOKUP($C18, Table5[#All], 4, 0)</f>
        <v>1</v>
      </c>
      <c r="HJ18" s="9">
        <f>VLOOKUP($C18, Table5[#All], 5, 0)</f>
        <v>0</v>
      </c>
      <c r="HK18" s="9">
        <f>VLOOKUP($C18, Table5[#All], 6, 0)</f>
        <v>0</v>
      </c>
      <c r="HL18" s="10">
        <f t="shared" si="143"/>
        <v>3</v>
      </c>
      <c r="HM18" s="11"/>
      <c r="HN18" s="9">
        <f>VLOOKUP($C18, Table5[#All], 7, 0)</f>
        <v>0</v>
      </c>
      <c r="HO18" s="9">
        <f>VLOOKUP($C18, Table5[#All], 8, 0)</f>
        <v>0</v>
      </c>
      <c r="HP18" s="9">
        <f>VLOOKUP($C18, Table5[#All], 9, 0)</f>
        <v>1</v>
      </c>
      <c r="HQ18" s="9">
        <f>VLOOKUP($C18, Table5[#All], 10, 0)</f>
        <v>0</v>
      </c>
      <c r="HR18" s="9">
        <f>VLOOKUP($C18, Table5[#All], 11, 0)</f>
        <v>0</v>
      </c>
      <c r="HS18" s="10">
        <f t="shared" si="144"/>
        <v>3</v>
      </c>
      <c r="HT18" s="11"/>
      <c r="HU18" s="9">
        <f>VLOOKUP($C18, Table5[#All], 12, 0)</f>
        <v>1</v>
      </c>
      <c r="HV18" s="9">
        <f>VLOOKUP($C18, Table5[#All], 13, 0)</f>
        <v>0</v>
      </c>
      <c r="HW18" s="9">
        <f>VLOOKUP($C18, Table5[#All], 14, 0)</f>
        <v>0</v>
      </c>
      <c r="HX18" s="9">
        <f>VLOOKUP($C18, Table5[#All], 15, 0)</f>
        <v>0</v>
      </c>
      <c r="HY18" s="9">
        <f>VLOOKUP($C18, Table5[#All], 16, 0)</f>
        <v>0</v>
      </c>
      <c r="HZ18" s="10">
        <f t="shared" si="145"/>
        <v>1</v>
      </c>
      <c r="IA18" s="11"/>
      <c r="IB18" s="9">
        <f>VLOOKUP($C18, Table5[#All], 17, 0)</f>
        <v>0</v>
      </c>
      <c r="IC18" s="9">
        <f>VLOOKUP($C18, Table5[#All], 18, 0)</f>
        <v>0</v>
      </c>
      <c r="ID18" s="9">
        <f>VLOOKUP($C18, Table5[#All], 19, 0)</f>
        <v>1</v>
      </c>
      <c r="IE18" s="9">
        <f>VLOOKUP($C18, Table5[#All], 20, 0)</f>
        <v>0</v>
      </c>
      <c r="IF18" s="9">
        <f>VLOOKUP($C18, Table5[#All], 21, 0)</f>
        <v>0</v>
      </c>
      <c r="IG18" s="10">
        <f t="shared" si="146"/>
        <v>3</v>
      </c>
      <c r="IH18" s="11"/>
      <c r="II18" s="9">
        <f>VLOOKUP($C18, Table5[#All], 22, 0)</f>
        <v>1</v>
      </c>
      <c r="IJ18" s="9">
        <f>VLOOKUP($C18, Table5[#All], 23, 0)</f>
        <v>0</v>
      </c>
      <c r="IK18" s="9">
        <f>VLOOKUP($C18, Table5[#All], 24, 0)</f>
        <v>0</v>
      </c>
      <c r="IL18" s="9">
        <f>VLOOKUP($C18, Table5[#All], 25, 0)</f>
        <v>0</v>
      </c>
      <c r="IM18" s="9">
        <f>VLOOKUP($C18, Table5[#All], 26, 0)</f>
        <v>0</v>
      </c>
      <c r="IN18" s="10">
        <f t="shared" si="147"/>
        <v>1</v>
      </c>
      <c r="IO18" s="11"/>
      <c r="IP18" s="9">
        <v>1</v>
      </c>
      <c r="IQ18" s="9">
        <v>0</v>
      </c>
      <c r="IR18" s="9">
        <v>0</v>
      </c>
      <c r="IS18" s="9">
        <v>0</v>
      </c>
      <c r="IT18" s="9">
        <v>0</v>
      </c>
      <c r="IU18" s="10">
        <f t="shared" si="148"/>
        <v>1</v>
      </c>
      <c r="IV18" s="82"/>
    </row>
    <row r="19" spans="1:256" ht="16.3" thickTop="1" thickBot="1" x14ac:dyDescent="0.35">
      <c r="A19" s="16" t="s">
        <v>140</v>
      </c>
      <c r="B19" s="16" t="s">
        <v>166</v>
      </c>
      <c r="C19" s="16" t="s">
        <v>167</v>
      </c>
      <c r="D19" s="11"/>
      <c r="E19" s="9">
        <f>VLOOKUP($C19, Table3[#All], 2, 0)</f>
        <v>0.9</v>
      </c>
      <c r="F19" s="9"/>
      <c r="G19" s="9">
        <f>VLOOKUP($C19, Table3[#All], 3, 0)</f>
        <v>0.1</v>
      </c>
      <c r="H19" s="9">
        <f>VLOOKUP($C19, Table3[#All], 4, 0)</f>
        <v>0</v>
      </c>
      <c r="I19" s="9">
        <f>VLOOKUP($C19, Table3[#All], 5, 0)</f>
        <v>0</v>
      </c>
      <c r="J19" s="10">
        <f t="shared" si="149"/>
        <v>1</v>
      </c>
      <c r="K19" s="11"/>
      <c r="L19" s="9">
        <f>VLOOKUP($C19, Table3[#All], 6, 0)</f>
        <v>0</v>
      </c>
      <c r="M19" s="9"/>
      <c r="N19" s="9">
        <f>VLOOKUP($C19, Table3[#All], 7, 0)</f>
        <v>0</v>
      </c>
      <c r="O19" s="9">
        <f>VLOOKUP($C19, Table3[#All], 8, 0)</f>
        <v>0</v>
      </c>
      <c r="P19" s="9">
        <f>VLOOKUP($C19, Table3[#All], 9, 0)</f>
        <v>1</v>
      </c>
      <c r="Q19" s="10">
        <f t="shared" si="150"/>
        <v>5</v>
      </c>
      <c r="R19" s="11"/>
      <c r="S19" s="9">
        <f>VLOOKUP($C19, Table3[#All], 10, 0)</f>
        <v>0</v>
      </c>
      <c r="T19" s="9">
        <f>VLOOKUP($C19, Table3[#All], 11, 0)</f>
        <v>0.2</v>
      </c>
      <c r="U19" s="9">
        <f>VLOOKUP($C19, Table3[#All], 12, 0)</f>
        <v>0.8</v>
      </c>
      <c r="V19" s="9">
        <f>VLOOKUP($C19, Table3[#All], 13, 0)</f>
        <v>0</v>
      </c>
      <c r="W19" s="9">
        <f>VLOOKUP($C19, Table3[#All], 14, 0)</f>
        <v>0</v>
      </c>
      <c r="X19" s="10">
        <f t="shared" si="151"/>
        <v>3</v>
      </c>
      <c r="Y19" s="11"/>
      <c r="Z19" s="9">
        <f>VLOOKUP($C19, Table3[#All], 15, 0)</f>
        <v>0</v>
      </c>
      <c r="AA19" s="9">
        <f>VLOOKUP($C19, Table3[#All], 16, 0)</f>
        <v>0.75</v>
      </c>
      <c r="AB19" s="9">
        <f>VLOOKUP($C19, Table3[#All], 17, 0)</f>
        <v>0.25</v>
      </c>
      <c r="AC19" s="9">
        <f>VLOOKUP($C19, Table3[#All], 18, 0)</f>
        <v>0</v>
      </c>
      <c r="AD19" s="9">
        <f>VLOOKUP($C19, Table3[#All], 19, 0)</f>
        <v>0</v>
      </c>
      <c r="AE19" s="10">
        <f t="shared" si="121"/>
        <v>3</v>
      </c>
      <c r="AF19" s="11"/>
      <c r="AG19" s="9">
        <f>VLOOKUP($C19, Table3[#All], 20, 0)</f>
        <v>0</v>
      </c>
      <c r="AH19" s="9">
        <f>VLOOKUP($C19, Table3[#All], 21, 0)</f>
        <v>0</v>
      </c>
      <c r="AI19" s="9">
        <f>VLOOKUP($C19, Table3[#All], 22, 0)</f>
        <v>1</v>
      </c>
      <c r="AJ19" s="9"/>
      <c r="AK19" s="9"/>
      <c r="AL19" s="10">
        <f t="shared" si="122"/>
        <v>3</v>
      </c>
      <c r="AM19" s="11"/>
      <c r="AN19" s="9">
        <f>VLOOKUP($C19, Table3[#All], 23, 0)</f>
        <v>0</v>
      </c>
      <c r="AO19" s="9">
        <f>VLOOKUP($C19, Table3[#All], 24, 0)</f>
        <v>1</v>
      </c>
      <c r="AP19" s="9">
        <f>VLOOKUP($C19, Table3[#All], 25, 0)</f>
        <v>0</v>
      </c>
      <c r="AQ19" s="9">
        <f>VLOOKUP($C19, Table3[#All], 26, 0)</f>
        <v>0</v>
      </c>
      <c r="AR19" s="9"/>
      <c r="AS19" s="12">
        <f t="shared" si="123"/>
        <v>2</v>
      </c>
      <c r="AT19" s="11"/>
      <c r="AU19" s="9">
        <f>VLOOKUP($C19, Table3[#All], 27, 0)</f>
        <v>1</v>
      </c>
      <c r="AV19" s="9">
        <f>VLOOKUP($C19, Table3[#All], 28, 0)</f>
        <v>0</v>
      </c>
      <c r="AW19" s="9">
        <f>VLOOKUP($C19, Table3[#All], 29, 0)</f>
        <v>0</v>
      </c>
      <c r="AX19" s="9"/>
      <c r="AY19" s="9"/>
      <c r="AZ19" s="10">
        <f t="shared" si="152"/>
        <v>1</v>
      </c>
      <c r="BA19" s="11"/>
      <c r="BB19" s="9">
        <f>VLOOKUP($C19, Table3[#All], 30, 0)</f>
        <v>0.3</v>
      </c>
      <c r="BC19" s="9">
        <f>VLOOKUP($C19, Table3[#All], 31, 0)</f>
        <v>0.7</v>
      </c>
      <c r="BD19" s="9">
        <f>VLOOKUP($C19, Table3[#All], 32, 0)</f>
        <v>0</v>
      </c>
      <c r="BE19" s="9">
        <f>VLOOKUP($C19, Table3[#All], 33, 0)</f>
        <v>0</v>
      </c>
      <c r="BF19" s="9"/>
      <c r="BG19" s="10">
        <f t="shared" si="153"/>
        <v>2</v>
      </c>
      <c r="BH19" s="81"/>
      <c r="BI19" s="9">
        <f>VLOOKUP($C19, Table3[#All], 34, 0)</f>
        <v>0</v>
      </c>
      <c r="BJ19" s="9">
        <f>VLOOKUP($C19, Table3[#All], 35, 0)</f>
        <v>0</v>
      </c>
      <c r="BK19" s="9">
        <f>VLOOKUP($C19, Table3[#All], 36, 0)</f>
        <v>0</v>
      </c>
      <c r="BL19" s="9">
        <f>VLOOKUP($C19, Table3[#All], 37, 0)</f>
        <v>0</v>
      </c>
      <c r="BM19" s="9">
        <f>VLOOKUP($C19, Table3[#All], 38, 0)</f>
        <v>0</v>
      </c>
      <c r="BN19" s="10" t="str">
        <f t="shared" si="154"/>
        <v>N/A</v>
      </c>
      <c r="BO19" s="11"/>
      <c r="BP19" s="9">
        <f>VLOOKUP($C19, Table3[#All], 39, 0)</f>
        <v>0.95</v>
      </c>
      <c r="BQ19" s="9">
        <f>VLOOKUP($C19, Table3[#All], 40, 0)</f>
        <v>0</v>
      </c>
      <c r="BR19" s="9">
        <f>VLOOKUP($C19, Table3[#All], 41, 0)</f>
        <v>0.05</v>
      </c>
      <c r="BS19" s="9">
        <f>VLOOKUP($C19, Table3[#All], 42, 0)</f>
        <v>0</v>
      </c>
      <c r="BT19" s="9"/>
      <c r="BU19" s="10">
        <f t="shared" si="124"/>
        <v>1</v>
      </c>
      <c r="BV19" s="11"/>
      <c r="BW19" s="9">
        <f>VLOOKUP($C19, Table3[#All], 43, 0)</f>
        <v>0</v>
      </c>
      <c r="BX19" s="9">
        <f>VLOOKUP($C19, Table3[#All], 44, 0)</f>
        <v>1</v>
      </c>
      <c r="BY19" s="9">
        <f>VLOOKUP($C19, Table3[#All], 45, 0)</f>
        <v>0</v>
      </c>
      <c r="BZ19" s="9"/>
      <c r="CA19" s="9"/>
      <c r="CB19" s="10">
        <f t="shared" si="125"/>
        <v>2</v>
      </c>
      <c r="CC19" s="81"/>
      <c r="CD19" s="9">
        <f>VLOOKUP($C19, Table3[#All], 46, 0)</f>
        <v>1</v>
      </c>
      <c r="CE19" s="9">
        <f>VLOOKUP($C19, Table3[#All], 47, 0)</f>
        <v>0</v>
      </c>
      <c r="CF19" s="9">
        <f>VLOOKUP($C19, Table3[#All], 48, 0)</f>
        <v>0</v>
      </c>
      <c r="CG19" s="9">
        <f>VLOOKUP($C19, Table3[#All], 49, 0)</f>
        <v>0</v>
      </c>
      <c r="CH19" s="9">
        <f>VLOOKUP($C19, Table3[#All], 50, 0)</f>
        <v>0</v>
      </c>
      <c r="CI19" s="12">
        <f t="shared" si="126"/>
        <v>1</v>
      </c>
      <c r="CJ19" s="13"/>
      <c r="CK19" s="9">
        <f>VLOOKUP($C19, Table3[#All], 51, 0)</f>
        <v>1</v>
      </c>
      <c r="CL19" s="9">
        <f>VLOOKUP($C19, Table3[#All], 52, 0)</f>
        <v>0</v>
      </c>
      <c r="CM19" s="9">
        <f>VLOOKUP($C19, Table3[#All], 53, 0)</f>
        <v>0</v>
      </c>
      <c r="CN19" s="9">
        <f>VLOOKUP($C19, Table3[#All], 54, 0)</f>
        <v>0</v>
      </c>
      <c r="CO19" s="9"/>
      <c r="CP19" s="10">
        <f t="shared" si="127"/>
        <v>1</v>
      </c>
      <c r="CQ19" s="11"/>
      <c r="CR19" s="9">
        <f>VLOOKUP($C19, Table3[#All], 55, 0)</f>
        <v>0.1</v>
      </c>
      <c r="CS19" s="9">
        <f>VLOOKUP($C19, Table3[#All], 56, 0)</f>
        <v>0.6</v>
      </c>
      <c r="CT19" s="9">
        <f>VLOOKUP($C19, Table3[#All], 57, 0)</f>
        <v>0.05</v>
      </c>
      <c r="CU19" s="9">
        <f>VLOOKUP($C19, Table3[#All], 58, 0)</f>
        <v>0.25</v>
      </c>
      <c r="CV19" s="9">
        <f>VLOOKUP($C19, Table3[#All], 59, 0)</f>
        <v>0</v>
      </c>
      <c r="CW19" s="12">
        <f t="shared" si="128"/>
        <v>4</v>
      </c>
      <c r="CX19" s="81"/>
      <c r="CY19" s="9">
        <f>VLOOKUP($C19, Table3[#All], 60, 0)</f>
        <v>0.05</v>
      </c>
      <c r="CZ19" s="9">
        <f>VLOOKUP($C19, Table3[#All], 61, 0)</f>
        <v>0.95</v>
      </c>
      <c r="DA19" s="9">
        <f>VLOOKUP($C19, Table3[#All], 62, 0)</f>
        <v>0</v>
      </c>
      <c r="DB19" s="9">
        <f>VLOOKUP($C19, Table3[#All], 63, 0)</f>
        <v>0</v>
      </c>
      <c r="DC19" s="9">
        <f>VLOOKUP($C19, Table3[#All], 64, 0)</f>
        <v>0</v>
      </c>
      <c r="DD19" s="10">
        <f t="shared" si="129"/>
        <v>2</v>
      </c>
      <c r="DE19" s="11"/>
      <c r="DF19" s="9">
        <f>VLOOKUP($C19, Table3[#All], 65, 0)</f>
        <v>0.95</v>
      </c>
      <c r="DG19" s="9"/>
      <c r="DH19" s="9">
        <f>VLOOKUP($C19, Table3[#All], 66, 0)</f>
        <v>0.05</v>
      </c>
      <c r="DI19" s="9"/>
      <c r="DJ19" s="9">
        <f>VLOOKUP($C19, Table3[#All], 67, 0)</f>
        <v>0</v>
      </c>
      <c r="DK19" s="12">
        <f t="shared" si="130"/>
        <v>1</v>
      </c>
      <c r="DL19" s="11"/>
      <c r="DM19" s="9">
        <f>VLOOKUP($C19, Table3[#All], 68, 0)</f>
        <v>1</v>
      </c>
      <c r="DN19" s="9"/>
      <c r="DO19" s="9">
        <f>VLOOKUP($C19, Table3[#All], 69, 0)</f>
        <v>0</v>
      </c>
      <c r="DP19" s="9">
        <f>VLOOKUP($C19, Table3[#All], 70, 0)</f>
        <v>0</v>
      </c>
      <c r="DQ19" s="9"/>
      <c r="DR19" s="12">
        <f t="shared" si="131"/>
        <v>1</v>
      </c>
      <c r="DS19" s="11"/>
      <c r="DT19" s="9">
        <f>VLOOKUP($C19, Table3[#All], 71, 0)</f>
        <v>0</v>
      </c>
      <c r="DU19" s="9">
        <f>VLOOKUP($C19, Table3[#All], 72, 0)</f>
        <v>0.4</v>
      </c>
      <c r="DV19" s="9">
        <f>VLOOKUP($C19, Table3[#All], 73, 0)</f>
        <v>0.6</v>
      </c>
      <c r="DW19" s="9">
        <f>VLOOKUP($C19, Table3[#All], 74, 0)</f>
        <v>0</v>
      </c>
      <c r="DX19" s="9">
        <f>VLOOKUP($C19, Table3[#All], 75, 0)</f>
        <v>0</v>
      </c>
      <c r="DY19" s="12">
        <f t="shared" si="132"/>
        <v>3</v>
      </c>
      <c r="DZ19" s="11"/>
      <c r="EA19" s="9">
        <f>VLOOKUP($C19, Table3[#All], 76, 0)</f>
        <v>1</v>
      </c>
      <c r="EB19" s="9">
        <f>VLOOKUP($C19, Table3[#All], 77, 0)</f>
        <v>0</v>
      </c>
      <c r="EC19" s="9">
        <f>VLOOKUP($C19, Table3[#All], 78, 0)</f>
        <v>0</v>
      </c>
      <c r="ED19" s="9">
        <f>VLOOKUP($C19, Table3[#All], 79, 0)</f>
        <v>0</v>
      </c>
      <c r="EE19" s="9">
        <f>VLOOKUP($C19, Table3[#All], 80, 0)</f>
        <v>0</v>
      </c>
      <c r="EF19" s="10">
        <f t="shared" si="133"/>
        <v>1</v>
      </c>
      <c r="EG19" s="9"/>
      <c r="EH19" s="9">
        <f>VLOOKUP($C19, Table3[#All], 81, 0)</f>
        <v>1</v>
      </c>
      <c r="EI19" s="9">
        <f>VLOOKUP($C19, Table3[#All], 82, 0)</f>
        <v>0</v>
      </c>
      <c r="EJ19" s="9">
        <f>VLOOKUP($C19, Table3[#All], 83, 0)</f>
        <v>0</v>
      </c>
      <c r="EK19" s="9">
        <f>VLOOKUP($C19, Table3[#All], 84, 0)</f>
        <v>0</v>
      </c>
      <c r="EL19" s="9">
        <f>VLOOKUP($C19, Table3[#All], 85, 0)</f>
        <v>0</v>
      </c>
      <c r="EM19" s="12">
        <f t="shared" si="134"/>
        <v>1</v>
      </c>
      <c r="EN19" s="11"/>
      <c r="EO19" s="9">
        <f>VLOOKUP($C19, Table3[#All], 86, 0)</f>
        <v>1</v>
      </c>
      <c r="EP19" s="9"/>
      <c r="EQ19" s="9">
        <f>VLOOKUP($C19, Table3[#All], 87, 0)</f>
        <v>0</v>
      </c>
      <c r="ER19" s="9"/>
      <c r="ES19" s="9"/>
      <c r="ET19" s="12">
        <f t="shared" si="135"/>
        <v>1</v>
      </c>
      <c r="EU19" s="11"/>
      <c r="EV19" s="9">
        <f>VLOOKUP($C19, Table3[#All], 88, 0)</f>
        <v>1</v>
      </c>
      <c r="EW19" s="9">
        <f>VLOOKUP($C19, Table3[#All], 89, 0)</f>
        <v>0</v>
      </c>
      <c r="EX19" s="9">
        <f>VLOOKUP($C19, Table3[#All], 90, 0)</f>
        <v>0</v>
      </c>
      <c r="EY19" s="9">
        <f>VLOOKUP($C19, Table3[#All], 91, 0)</f>
        <v>0</v>
      </c>
      <c r="EZ19" s="9">
        <f>VLOOKUP($C19, Table3[#All], 92, 0)</f>
        <v>0</v>
      </c>
      <c r="FA19" s="12">
        <f t="shared" si="136"/>
        <v>1</v>
      </c>
      <c r="FB19" s="11"/>
      <c r="FC19" s="9">
        <f>VLOOKUP($C19, Table3[#All], 93, 0)</f>
        <v>0</v>
      </c>
      <c r="FD19" s="9">
        <f>VLOOKUP($C19, Table3[#All], 94, 0)</f>
        <v>0.95</v>
      </c>
      <c r="FE19" s="9">
        <f>VLOOKUP($C19, Table3[#All], 95, 0)</f>
        <v>0.05</v>
      </c>
      <c r="FF19" s="9">
        <f>VLOOKUP($C19, Table3[#All], 96, 0)</f>
        <v>0</v>
      </c>
      <c r="FG19" s="9"/>
      <c r="FH19" s="10">
        <f t="shared" si="137"/>
        <v>2</v>
      </c>
      <c r="FI19" s="11"/>
      <c r="FJ19" s="9">
        <f>VLOOKUP($C19, Table3[#All], 97, 0)</f>
        <v>1</v>
      </c>
      <c r="FK19" s="9">
        <f>VLOOKUP($C19, Table3[#All], 98, 0)</f>
        <v>0</v>
      </c>
      <c r="FL19" s="9">
        <f>VLOOKUP($C19, Table3[#All], 99, 0)</f>
        <v>0</v>
      </c>
      <c r="FM19" s="9">
        <f>VLOOKUP($C19, Table3[#All], 100, 0)</f>
        <v>0</v>
      </c>
      <c r="FN19" s="9">
        <f>VLOOKUP($C19, Table3[#All], 101, 0)</f>
        <v>0</v>
      </c>
      <c r="FO19" s="12">
        <f t="shared" si="155"/>
        <v>1</v>
      </c>
      <c r="FP19" s="11"/>
      <c r="FQ19" s="9">
        <f>VLOOKUP($C19, Table3[#All], 102, 0)</f>
        <v>0.05</v>
      </c>
      <c r="FR19" s="9">
        <f>VLOOKUP($C19, Table3[#All], 103, 0)</f>
        <v>0.95</v>
      </c>
      <c r="FS19" s="9">
        <f>VLOOKUP($C19, Table3[#All], 104, 0)</f>
        <v>0</v>
      </c>
      <c r="FT19" s="9">
        <f>VLOOKUP($C19, Table3[#All], 105, 0)</f>
        <v>0</v>
      </c>
      <c r="FU19" s="9">
        <v>0</v>
      </c>
      <c r="FV19" s="10">
        <f t="shared" si="138"/>
        <v>2</v>
      </c>
      <c r="FW19" s="11"/>
      <c r="FX19" s="9">
        <f>VLOOKUP($C19, Table3[#All], 106, 0)</f>
        <v>0.57889999999999997</v>
      </c>
      <c r="FY19" s="9"/>
      <c r="FZ19" s="9">
        <f>VLOOKUP($C19, Table3[#All], 107, 0)</f>
        <v>0.21050000000000002</v>
      </c>
      <c r="GA19" s="9">
        <f>VLOOKUP($C19, Table3[#All], 108, 0)</f>
        <v>0.21050000000000002</v>
      </c>
      <c r="GB19" s="9"/>
      <c r="GC19" s="10">
        <f t="shared" si="156"/>
        <v>3</v>
      </c>
      <c r="GD19" s="81"/>
      <c r="GE19" s="9">
        <f>VLOOKUP($C19, Table3[#All], 109, 0)</f>
        <v>0.8</v>
      </c>
      <c r="GF19" s="9">
        <f>VLOOKUP($C19, Table3[#All], 110, 0)</f>
        <v>0.2</v>
      </c>
      <c r="GG19" s="9">
        <f>VLOOKUP($C19, Table3[#All], 111, 0)</f>
        <v>0</v>
      </c>
      <c r="GH19" s="9"/>
      <c r="GI19" s="9">
        <f>VLOOKUP($C19, Table3[#All], 112, 0)</f>
        <v>0</v>
      </c>
      <c r="GJ19" s="12">
        <f t="shared" si="139"/>
        <v>1</v>
      </c>
      <c r="GK19" s="11"/>
      <c r="GL19" s="9">
        <f>VLOOKUP($C19, Table3[#All], 113, 0)</f>
        <v>0</v>
      </c>
      <c r="GM19" s="9">
        <f>VLOOKUP($C19, Table3[#All], 114, 0)</f>
        <v>0</v>
      </c>
      <c r="GN19" s="9">
        <f>VLOOKUP($C19, Table3[#All], 115, 0)</f>
        <v>0.7</v>
      </c>
      <c r="GO19" s="9">
        <f>VLOOKUP($C19, Table3[#All], 116, 0)</f>
        <v>0.3</v>
      </c>
      <c r="GP19" s="9"/>
      <c r="GQ19" s="10">
        <f t="shared" si="140"/>
        <v>4</v>
      </c>
      <c r="GR19" s="11"/>
      <c r="GS19" s="9">
        <f>VLOOKUP($C19, Table2[#All], 3, 0)</f>
        <v>0</v>
      </c>
      <c r="GT19" s="9">
        <f>VLOOKUP($C19, Table2[#All], 4, 0)</f>
        <v>0</v>
      </c>
      <c r="GU19" s="9">
        <f>VLOOKUP($C19, Table2[#All], 5, 0)</f>
        <v>1</v>
      </c>
      <c r="GV19" s="9">
        <f>VLOOKUP($C19, Table2[#All], 6, 0)</f>
        <v>0</v>
      </c>
      <c r="GW19" s="9">
        <f>VLOOKUP($C19, Table2[#All], 7, 0)</f>
        <v>0</v>
      </c>
      <c r="GX19" s="10">
        <f t="shared" si="141"/>
        <v>3</v>
      </c>
      <c r="GY19" s="11"/>
      <c r="GZ19" s="9">
        <v>0</v>
      </c>
      <c r="HA19" s="9">
        <v>0</v>
      </c>
      <c r="HB19" s="9">
        <v>0</v>
      </c>
      <c r="HC19" s="9">
        <v>1</v>
      </c>
      <c r="HD19" s="9"/>
      <c r="HE19" s="10">
        <f t="shared" si="142"/>
        <v>4</v>
      </c>
      <c r="HF19" s="11"/>
      <c r="HG19" s="9">
        <f>VLOOKUP($C19, Table5[#All], 2, 0)</f>
        <v>0</v>
      </c>
      <c r="HH19" s="9">
        <f>VLOOKUP($C19, Table5[#All], 3, 0)</f>
        <v>0</v>
      </c>
      <c r="HI19" s="9">
        <f>VLOOKUP($C19, Table5[#All], 4, 0)</f>
        <v>1</v>
      </c>
      <c r="HJ19" s="9">
        <f>VLOOKUP($C19, Table5[#All], 5, 0)</f>
        <v>0</v>
      </c>
      <c r="HK19" s="9">
        <f>VLOOKUP($C19, Table5[#All], 6, 0)</f>
        <v>0</v>
      </c>
      <c r="HL19" s="10">
        <f t="shared" si="143"/>
        <v>3</v>
      </c>
      <c r="HM19" s="11"/>
      <c r="HN19" s="9">
        <f>VLOOKUP($C19, Table5[#All], 7, 0)</f>
        <v>0</v>
      </c>
      <c r="HO19" s="9">
        <f>VLOOKUP($C19, Table5[#All], 8, 0)</f>
        <v>0</v>
      </c>
      <c r="HP19" s="9">
        <f>VLOOKUP($C19, Table5[#All], 9, 0)</f>
        <v>1</v>
      </c>
      <c r="HQ19" s="9">
        <f>VLOOKUP($C19, Table5[#All], 10, 0)</f>
        <v>0</v>
      </c>
      <c r="HR19" s="9">
        <f>VLOOKUP($C19, Table5[#All], 11, 0)</f>
        <v>0</v>
      </c>
      <c r="HS19" s="10">
        <f t="shared" si="144"/>
        <v>3</v>
      </c>
      <c r="HT19" s="11"/>
      <c r="HU19" s="9">
        <f>VLOOKUP($C19, Table5[#All], 12, 0)</f>
        <v>1</v>
      </c>
      <c r="HV19" s="9">
        <f>VLOOKUP($C19, Table5[#All], 13, 0)</f>
        <v>0</v>
      </c>
      <c r="HW19" s="9">
        <f>VLOOKUP($C19, Table5[#All], 14, 0)</f>
        <v>0</v>
      </c>
      <c r="HX19" s="9">
        <f>VLOOKUP($C19, Table5[#All], 15, 0)</f>
        <v>0</v>
      </c>
      <c r="HY19" s="9">
        <f>VLOOKUP($C19, Table5[#All], 16, 0)</f>
        <v>0</v>
      </c>
      <c r="HZ19" s="10">
        <f t="shared" si="145"/>
        <v>1</v>
      </c>
      <c r="IA19" s="11"/>
      <c r="IB19" s="9">
        <f>VLOOKUP($C19, Table5[#All], 17, 0)</f>
        <v>1</v>
      </c>
      <c r="IC19" s="9">
        <f>VLOOKUP($C19, Table5[#All], 18, 0)</f>
        <v>0</v>
      </c>
      <c r="ID19" s="9">
        <f>VLOOKUP($C19, Table5[#All], 19, 0)</f>
        <v>0</v>
      </c>
      <c r="IE19" s="9">
        <f>VLOOKUP($C19, Table5[#All], 20, 0)</f>
        <v>0</v>
      </c>
      <c r="IF19" s="9">
        <f>VLOOKUP($C19, Table5[#All], 21, 0)</f>
        <v>0</v>
      </c>
      <c r="IG19" s="10">
        <f t="shared" si="146"/>
        <v>1</v>
      </c>
      <c r="IH19" s="11"/>
      <c r="II19" s="9">
        <f>VLOOKUP($C19, Table5[#All], 22, 0)</f>
        <v>1</v>
      </c>
      <c r="IJ19" s="9">
        <f>VLOOKUP($C19, Table5[#All], 23, 0)</f>
        <v>0</v>
      </c>
      <c r="IK19" s="9">
        <f>VLOOKUP($C19, Table5[#All], 24, 0)</f>
        <v>0</v>
      </c>
      <c r="IL19" s="9">
        <f>VLOOKUP($C19, Table5[#All], 25, 0)</f>
        <v>0</v>
      </c>
      <c r="IM19" s="9">
        <f>VLOOKUP($C19, Table5[#All], 26, 0)</f>
        <v>0</v>
      </c>
      <c r="IN19" s="10">
        <f t="shared" si="147"/>
        <v>1</v>
      </c>
      <c r="IO19" s="11"/>
      <c r="IP19" s="9">
        <v>1</v>
      </c>
      <c r="IQ19" s="9">
        <v>0</v>
      </c>
      <c r="IR19" s="9">
        <v>0</v>
      </c>
      <c r="IS19" s="9">
        <v>0</v>
      </c>
      <c r="IT19" s="9">
        <v>0</v>
      </c>
      <c r="IU19" s="10">
        <f t="shared" si="148"/>
        <v>1</v>
      </c>
      <c r="IV19" s="82"/>
    </row>
    <row r="20" spans="1:256" ht="16.3" thickTop="1" thickBot="1" x14ac:dyDescent="0.35">
      <c r="A20" s="16" t="s">
        <v>140</v>
      </c>
      <c r="B20" s="16" t="s">
        <v>168</v>
      </c>
      <c r="C20" s="16" t="s">
        <v>169</v>
      </c>
      <c r="D20" s="11"/>
      <c r="E20" s="9">
        <f>VLOOKUP($C20, Table3[#All], 2, 0)</f>
        <v>0.4194</v>
      </c>
      <c r="F20" s="9"/>
      <c r="G20" s="9">
        <f>VLOOKUP($C20, Table3[#All], 3, 0)</f>
        <v>0.3226</v>
      </c>
      <c r="H20" s="9">
        <f>VLOOKUP($C20, Table3[#All], 4, 0)</f>
        <v>0.22579999999999997</v>
      </c>
      <c r="I20" s="9">
        <f>VLOOKUP($C20, Table3[#All], 5, 0)</f>
        <v>3.2300000000000002E-2</v>
      </c>
      <c r="J20" s="10">
        <f t="shared" si="149"/>
        <v>4</v>
      </c>
      <c r="K20" s="11"/>
      <c r="L20" s="9">
        <f>VLOOKUP($C20, Table3[#All], 6, 0)</f>
        <v>0</v>
      </c>
      <c r="M20" s="9"/>
      <c r="N20" s="9">
        <f>VLOOKUP($C20, Table3[#All], 7, 0)</f>
        <v>0</v>
      </c>
      <c r="O20" s="9">
        <f>VLOOKUP($C20, Table3[#All], 8, 0)</f>
        <v>1</v>
      </c>
      <c r="P20" s="9">
        <f>VLOOKUP($C20, Table3[#All], 9, 0)</f>
        <v>0</v>
      </c>
      <c r="Q20" s="10">
        <f t="shared" si="150"/>
        <v>4</v>
      </c>
      <c r="R20" s="11"/>
      <c r="S20" s="9">
        <f>VLOOKUP($C20, Table3[#All], 10, 0)</f>
        <v>0</v>
      </c>
      <c r="T20" s="9">
        <f>VLOOKUP($C20, Table3[#All], 11, 0)</f>
        <v>0.3871</v>
      </c>
      <c r="U20" s="9">
        <f>VLOOKUP($C20, Table3[#All], 12, 0)</f>
        <v>0.2581</v>
      </c>
      <c r="V20" s="9">
        <f>VLOOKUP($C20, Table3[#All], 13, 0)</f>
        <v>0.35479999999999995</v>
      </c>
      <c r="W20" s="9">
        <f>VLOOKUP($C20, Table3[#All], 14, 0)</f>
        <v>0</v>
      </c>
      <c r="X20" s="10">
        <f t="shared" si="151"/>
        <v>4</v>
      </c>
      <c r="Y20" s="11"/>
      <c r="Z20" s="9">
        <f>VLOOKUP($C20, Table3[#All], 15, 0)</f>
        <v>0</v>
      </c>
      <c r="AA20" s="9">
        <f>VLOOKUP($C20, Table3[#All], 16, 0)</f>
        <v>0.3871</v>
      </c>
      <c r="AB20" s="9">
        <f>VLOOKUP($C20, Table3[#All], 17, 0)</f>
        <v>0.2903</v>
      </c>
      <c r="AC20" s="9">
        <f>VLOOKUP($C20, Table3[#All], 18, 0)</f>
        <v>0.3226</v>
      </c>
      <c r="AD20" s="9">
        <f>VLOOKUP($C20, Table3[#All], 19, 0)</f>
        <v>0</v>
      </c>
      <c r="AE20" s="10">
        <f t="shared" si="121"/>
        <v>4</v>
      </c>
      <c r="AF20" s="11"/>
      <c r="AG20" s="9">
        <f>VLOOKUP($C20, Table3[#All], 20, 0)</f>
        <v>0.19350000000000001</v>
      </c>
      <c r="AH20" s="9">
        <f>VLOOKUP($C20, Table3[#All], 21, 0)</f>
        <v>0.3871</v>
      </c>
      <c r="AI20" s="9">
        <f>VLOOKUP($C20, Table3[#All], 22, 0)</f>
        <v>0.4194</v>
      </c>
      <c r="AJ20" s="9"/>
      <c r="AK20" s="9"/>
      <c r="AL20" s="10">
        <f t="shared" si="122"/>
        <v>3</v>
      </c>
      <c r="AM20" s="11"/>
      <c r="AN20" s="9">
        <f>VLOOKUP($C20, Table3[#All], 23, 0)</f>
        <v>0</v>
      </c>
      <c r="AO20" s="9">
        <f>VLOOKUP($C20, Table3[#All], 24, 0)</f>
        <v>1</v>
      </c>
      <c r="AP20" s="9">
        <f>VLOOKUP($C20, Table3[#All], 25, 0)</f>
        <v>0</v>
      </c>
      <c r="AQ20" s="9">
        <f>VLOOKUP($C20, Table3[#All], 26, 0)</f>
        <v>0</v>
      </c>
      <c r="AR20" s="9"/>
      <c r="AS20" s="12">
        <f t="shared" si="123"/>
        <v>2</v>
      </c>
      <c r="AT20" s="11"/>
      <c r="AU20" s="9">
        <f>VLOOKUP($C20, Table3[#All], 27, 0)</f>
        <v>0.8387</v>
      </c>
      <c r="AV20" s="9">
        <f>VLOOKUP($C20, Table3[#All], 28, 0)</f>
        <v>3.2300000000000002E-2</v>
      </c>
      <c r="AW20" s="9">
        <f>VLOOKUP($C20, Table3[#All], 29, 0)</f>
        <v>0.129</v>
      </c>
      <c r="AX20" s="9"/>
      <c r="AY20" s="9"/>
      <c r="AZ20" s="10">
        <f t="shared" si="152"/>
        <v>1</v>
      </c>
      <c r="BA20" s="11"/>
      <c r="BB20" s="9">
        <f>VLOOKUP($C20, Table3[#All], 30, 0)</f>
        <v>0.1613</v>
      </c>
      <c r="BC20" s="9">
        <f>VLOOKUP($C20, Table3[#All], 31, 0)</f>
        <v>0.2903</v>
      </c>
      <c r="BD20" s="9">
        <f>VLOOKUP($C20, Table3[#All], 32, 0)</f>
        <v>0.5161</v>
      </c>
      <c r="BE20" s="9">
        <f>VLOOKUP($C20, Table3[#All], 33, 0)</f>
        <v>3.2300000000000002E-2</v>
      </c>
      <c r="BF20" s="9"/>
      <c r="BG20" s="10">
        <f t="shared" si="153"/>
        <v>3</v>
      </c>
      <c r="BH20" s="81"/>
      <c r="BI20" s="9">
        <f>VLOOKUP($C20, Table3[#All], 34, 0)</f>
        <v>0</v>
      </c>
      <c r="BJ20" s="9">
        <f>VLOOKUP($C20, Table3[#All], 35, 0)</f>
        <v>0</v>
      </c>
      <c r="BK20" s="9">
        <f>VLOOKUP($C20, Table3[#All], 36, 0)</f>
        <v>0</v>
      </c>
      <c r="BL20" s="9">
        <f>VLOOKUP($C20, Table3[#All], 37, 0)</f>
        <v>0</v>
      </c>
      <c r="BM20" s="9">
        <f>VLOOKUP($C20, Table3[#All], 38, 0)</f>
        <v>0</v>
      </c>
      <c r="BN20" s="10" t="str">
        <f t="shared" si="154"/>
        <v>N/A</v>
      </c>
      <c r="BO20" s="11"/>
      <c r="BP20" s="9">
        <f>VLOOKUP($C20, Table3[#All], 39, 0)</f>
        <v>0.4839</v>
      </c>
      <c r="BQ20" s="9">
        <f>VLOOKUP($C20, Table3[#All], 40, 0)</f>
        <v>0.1613</v>
      </c>
      <c r="BR20" s="9">
        <f>VLOOKUP($C20, Table3[#All], 41, 0)</f>
        <v>0.35479999999999995</v>
      </c>
      <c r="BS20" s="9">
        <f>VLOOKUP($C20, Table3[#All], 42, 0)</f>
        <v>0</v>
      </c>
      <c r="BT20" s="9"/>
      <c r="BU20" s="10">
        <f t="shared" si="124"/>
        <v>3</v>
      </c>
      <c r="BV20" s="11"/>
      <c r="BW20" s="9">
        <f>VLOOKUP($C20, Table3[#All], 43, 0)</f>
        <v>0.7097</v>
      </c>
      <c r="BX20" s="9">
        <f>VLOOKUP($C20, Table3[#All], 44, 0)</f>
        <v>0.2903</v>
      </c>
      <c r="BY20" s="9">
        <f>VLOOKUP($C20, Table3[#All], 45, 0)</f>
        <v>0</v>
      </c>
      <c r="BZ20" s="9"/>
      <c r="CA20" s="9"/>
      <c r="CB20" s="10">
        <f t="shared" si="125"/>
        <v>2</v>
      </c>
      <c r="CC20" s="81"/>
      <c r="CD20" s="9">
        <f>VLOOKUP($C20, Table3[#All], 46, 0)</f>
        <v>0.9355</v>
      </c>
      <c r="CE20" s="9">
        <f>VLOOKUP($C20, Table3[#All], 47, 0)</f>
        <v>6.4500000000000002E-2</v>
      </c>
      <c r="CF20" s="9">
        <f>VLOOKUP($C20, Table3[#All], 48, 0)</f>
        <v>0</v>
      </c>
      <c r="CG20" s="9">
        <f>VLOOKUP($C20, Table3[#All], 49, 0)</f>
        <v>0</v>
      </c>
      <c r="CH20" s="9">
        <f>VLOOKUP($C20, Table3[#All], 50, 0)</f>
        <v>0</v>
      </c>
      <c r="CI20" s="12">
        <f t="shared" si="126"/>
        <v>1</v>
      </c>
      <c r="CJ20" s="13"/>
      <c r="CK20" s="9">
        <f>VLOOKUP($C20, Table3[#All], 51, 0)</f>
        <v>0.6129</v>
      </c>
      <c r="CL20" s="9">
        <f>VLOOKUP($C20, Table3[#All], 52, 0)</f>
        <v>0.35479999999999995</v>
      </c>
      <c r="CM20" s="9">
        <f>VLOOKUP($C20, Table3[#All], 53, 0)</f>
        <v>3.2300000000000002E-2</v>
      </c>
      <c r="CN20" s="9">
        <f>VLOOKUP($C20, Table3[#All], 54, 0)</f>
        <v>0</v>
      </c>
      <c r="CO20" s="9"/>
      <c r="CP20" s="10">
        <f t="shared" si="127"/>
        <v>2</v>
      </c>
      <c r="CQ20" s="11"/>
      <c r="CR20" s="9">
        <f>VLOOKUP($C20, Table3[#All], 55, 0)</f>
        <v>0.19350000000000001</v>
      </c>
      <c r="CS20" s="9">
        <f>VLOOKUP($C20, Table3[#All], 56, 0)</f>
        <v>0.2903</v>
      </c>
      <c r="CT20" s="9">
        <f>VLOOKUP($C20, Table3[#All], 57, 0)</f>
        <v>0.35479999999999995</v>
      </c>
      <c r="CU20" s="9">
        <f>VLOOKUP($C20, Table3[#All], 58, 0)</f>
        <v>0.1613</v>
      </c>
      <c r="CV20" s="9">
        <f>VLOOKUP($C20, Table3[#All], 59, 0)</f>
        <v>0</v>
      </c>
      <c r="CW20" s="12">
        <f t="shared" si="128"/>
        <v>3</v>
      </c>
      <c r="CX20" s="81"/>
      <c r="CY20" s="9">
        <f>VLOOKUP($C20, Table3[#All], 60, 0)</f>
        <v>0.4839</v>
      </c>
      <c r="CZ20" s="9">
        <f>VLOOKUP($C20, Table3[#All], 61, 0)</f>
        <v>0.3871</v>
      </c>
      <c r="DA20" s="9">
        <f>VLOOKUP($C20, Table3[#All], 62, 0)</f>
        <v>0.129</v>
      </c>
      <c r="DB20" s="9">
        <f>VLOOKUP($C20, Table3[#All], 63, 0)</f>
        <v>0</v>
      </c>
      <c r="DC20" s="9">
        <f>VLOOKUP($C20, Table3[#All], 64, 0)</f>
        <v>0</v>
      </c>
      <c r="DD20" s="10">
        <f t="shared" si="129"/>
        <v>2</v>
      </c>
      <c r="DE20" s="11"/>
      <c r="DF20" s="9">
        <f>VLOOKUP($C20, Table3[#All], 65, 0)</f>
        <v>0.1613</v>
      </c>
      <c r="DG20" s="9"/>
      <c r="DH20" s="9">
        <f>VLOOKUP($C20, Table3[#All], 66, 0)</f>
        <v>0.7742</v>
      </c>
      <c r="DI20" s="9"/>
      <c r="DJ20" s="9">
        <f>VLOOKUP($C20, Table3[#All], 67, 0)</f>
        <v>6.4500000000000002E-2</v>
      </c>
      <c r="DK20" s="12">
        <f t="shared" si="130"/>
        <v>3</v>
      </c>
      <c r="DL20" s="11"/>
      <c r="DM20" s="9">
        <f>VLOOKUP($C20, Table3[#All], 68, 0)</f>
        <v>0.871</v>
      </c>
      <c r="DN20" s="9"/>
      <c r="DO20" s="9">
        <f>VLOOKUP($C20, Table3[#All], 69, 0)</f>
        <v>0.129</v>
      </c>
      <c r="DP20" s="9">
        <f>VLOOKUP($C20, Table3[#All], 70, 0)</f>
        <v>0</v>
      </c>
      <c r="DQ20" s="9"/>
      <c r="DR20" s="12">
        <f t="shared" si="131"/>
        <v>1</v>
      </c>
      <c r="DS20" s="11"/>
      <c r="DT20" s="9">
        <f>VLOOKUP($C20, Table3[#All], 71, 0)</f>
        <v>0.7097</v>
      </c>
      <c r="DU20" s="9">
        <f>VLOOKUP($C20, Table3[#All], 72, 0)</f>
        <v>9.6799999999999997E-2</v>
      </c>
      <c r="DV20" s="9">
        <f>VLOOKUP($C20, Table3[#All], 73, 0)</f>
        <v>6.4500000000000002E-2</v>
      </c>
      <c r="DW20" s="9">
        <f>VLOOKUP($C20, Table3[#All], 74, 0)</f>
        <v>0</v>
      </c>
      <c r="DX20" s="9">
        <f>VLOOKUP($C20, Table3[#All], 75, 0)</f>
        <v>0.129</v>
      </c>
      <c r="DY20" s="12">
        <f t="shared" si="132"/>
        <v>2</v>
      </c>
      <c r="DZ20" s="11"/>
      <c r="EA20" s="9">
        <f>VLOOKUP($C20, Table3[#All], 76, 0)</f>
        <v>1</v>
      </c>
      <c r="EB20" s="9">
        <f>VLOOKUP($C20, Table3[#All], 77, 0)</f>
        <v>0</v>
      </c>
      <c r="EC20" s="9">
        <f>VLOOKUP($C20, Table3[#All], 78, 0)</f>
        <v>0</v>
      </c>
      <c r="ED20" s="9">
        <f>VLOOKUP($C20, Table3[#All], 79, 0)</f>
        <v>0</v>
      </c>
      <c r="EE20" s="9">
        <f>VLOOKUP($C20, Table3[#All], 80, 0)</f>
        <v>0</v>
      </c>
      <c r="EF20" s="10">
        <f t="shared" si="133"/>
        <v>1</v>
      </c>
      <c r="EG20" s="9"/>
      <c r="EH20" s="9">
        <f>VLOOKUP($C20, Table3[#All], 81, 0)</f>
        <v>1</v>
      </c>
      <c r="EI20" s="9">
        <f>VLOOKUP($C20, Table3[#All], 82, 0)</f>
        <v>0</v>
      </c>
      <c r="EJ20" s="9">
        <f>VLOOKUP($C20, Table3[#All], 83, 0)</f>
        <v>0</v>
      </c>
      <c r="EK20" s="9">
        <f>VLOOKUP($C20, Table3[#All], 84, 0)</f>
        <v>0</v>
      </c>
      <c r="EL20" s="9">
        <f>VLOOKUP($C20, Table3[#All], 85, 0)</f>
        <v>0</v>
      </c>
      <c r="EM20" s="12">
        <f t="shared" si="134"/>
        <v>1</v>
      </c>
      <c r="EN20" s="11"/>
      <c r="EO20" s="9">
        <f>VLOOKUP($C20, Table3[#All], 86, 0)</f>
        <v>0.9677</v>
      </c>
      <c r="EP20" s="9"/>
      <c r="EQ20" s="9">
        <f>VLOOKUP($C20, Table3[#All], 87, 0)</f>
        <v>3.2300000000000002E-2</v>
      </c>
      <c r="ER20" s="9"/>
      <c r="ES20" s="9"/>
      <c r="ET20" s="12">
        <f t="shared" si="135"/>
        <v>1</v>
      </c>
      <c r="EU20" s="11"/>
      <c r="EV20" s="9">
        <f>VLOOKUP($C20, Table3[#All], 88, 0)</f>
        <v>1</v>
      </c>
      <c r="EW20" s="9">
        <f>VLOOKUP($C20, Table3[#All], 89, 0)</f>
        <v>0</v>
      </c>
      <c r="EX20" s="9">
        <f>VLOOKUP($C20, Table3[#All], 90, 0)</f>
        <v>0</v>
      </c>
      <c r="EY20" s="9">
        <f>VLOOKUP($C20, Table3[#All], 91, 0)</f>
        <v>0</v>
      </c>
      <c r="EZ20" s="9">
        <f>VLOOKUP($C20, Table3[#All], 92, 0)</f>
        <v>0</v>
      </c>
      <c r="FA20" s="12">
        <f t="shared" si="136"/>
        <v>1</v>
      </c>
      <c r="FB20" s="11"/>
      <c r="FC20" s="9">
        <f>VLOOKUP($C20, Table3[#All], 93, 0)</f>
        <v>0</v>
      </c>
      <c r="FD20" s="9">
        <f>VLOOKUP($C20, Table3[#All], 94, 0)</f>
        <v>0.90319999999999989</v>
      </c>
      <c r="FE20" s="9">
        <f>VLOOKUP($C20, Table3[#All], 95, 0)</f>
        <v>9.6799999999999997E-2</v>
      </c>
      <c r="FF20" s="9">
        <f>VLOOKUP($C20, Table3[#All], 96, 0)</f>
        <v>0</v>
      </c>
      <c r="FG20" s="9"/>
      <c r="FH20" s="10">
        <f t="shared" si="137"/>
        <v>2</v>
      </c>
      <c r="FI20" s="11"/>
      <c r="FJ20" s="9">
        <f>VLOOKUP($C20, Table3[#All], 97, 0)</f>
        <v>0</v>
      </c>
      <c r="FK20" s="9">
        <f>VLOOKUP($C20, Table3[#All], 98, 0)</f>
        <v>0</v>
      </c>
      <c r="FL20" s="9">
        <f>VLOOKUP($C20, Table3[#All], 99, 0)</f>
        <v>0</v>
      </c>
      <c r="FM20" s="9">
        <f>VLOOKUP($C20, Table3[#All], 100, 0)</f>
        <v>1</v>
      </c>
      <c r="FN20" s="9">
        <f>VLOOKUP($C20, Table3[#All], 101, 0)</f>
        <v>0</v>
      </c>
      <c r="FO20" s="12">
        <f t="shared" si="155"/>
        <v>4</v>
      </c>
      <c r="FP20" s="11"/>
      <c r="FQ20" s="9">
        <f>VLOOKUP($C20, Table3[#All], 102, 0)</f>
        <v>0.6129</v>
      </c>
      <c r="FR20" s="9">
        <f>VLOOKUP($C20, Table3[#All], 103, 0)</f>
        <v>0.3871</v>
      </c>
      <c r="FS20" s="9">
        <f>VLOOKUP($C20, Table3[#All], 104, 0)</f>
        <v>0</v>
      </c>
      <c r="FT20" s="9">
        <f>VLOOKUP($C20, Table3[#All], 105, 0)</f>
        <v>0</v>
      </c>
      <c r="FU20" s="9">
        <v>0</v>
      </c>
      <c r="FV20" s="10">
        <f t="shared" si="138"/>
        <v>2</v>
      </c>
      <c r="FW20" s="11"/>
      <c r="FX20" s="9">
        <f>VLOOKUP($C20, Table3[#All], 106, 0)</f>
        <v>0.6129</v>
      </c>
      <c r="FY20" s="9"/>
      <c r="FZ20" s="9">
        <f>VLOOKUP($C20, Table3[#All], 107, 0)</f>
        <v>0.2581</v>
      </c>
      <c r="GA20" s="9">
        <f>VLOOKUP($C20, Table3[#All], 108, 0)</f>
        <v>0.129</v>
      </c>
      <c r="GB20" s="9"/>
      <c r="GC20" s="10">
        <f t="shared" si="156"/>
        <v>3</v>
      </c>
      <c r="GD20" s="81"/>
      <c r="GE20" s="9">
        <f>VLOOKUP($C20, Table3[#All], 109, 0)</f>
        <v>9.5199999999999993E-2</v>
      </c>
      <c r="GF20" s="9">
        <f>VLOOKUP($C20, Table3[#All], 110, 0)</f>
        <v>0.71430000000000005</v>
      </c>
      <c r="GG20" s="9">
        <f>VLOOKUP($C20, Table3[#All], 111, 0)</f>
        <v>0.1905</v>
      </c>
      <c r="GH20" s="9"/>
      <c r="GI20" s="9">
        <f>VLOOKUP($C20, Table3[#All], 112, 0)</f>
        <v>0</v>
      </c>
      <c r="GJ20" s="12">
        <f t="shared" si="139"/>
        <v>2</v>
      </c>
      <c r="GK20" s="11"/>
      <c r="GL20" s="9">
        <f>VLOOKUP($C20, Table3[#All], 113, 0)</f>
        <v>0.1613</v>
      </c>
      <c r="GM20" s="9">
        <f>VLOOKUP($C20, Table3[#All], 114, 0)</f>
        <v>6.4500000000000002E-2</v>
      </c>
      <c r="GN20" s="9">
        <f>VLOOKUP($C20, Table3[#All], 115, 0)</f>
        <v>0.3871</v>
      </c>
      <c r="GO20" s="9">
        <f>VLOOKUP($C20, Table3[#All], 116, 0)</f>
        <v>0.3871</v>
      </c>
      <c r="GP20" s="9"/>
      <c r="GQ20" s="10">
        <f t="shared" si="140"/>
        <v>4</v>
      </c>
      <c r="GR20" s="11"/>
      <c r="GS20" s="9">
        <f>VLOOKUP($C20, Table2[#All], 3, 0)</f>
        <v>0</v>
      </c>
      <c r="GT20" s="9">
        <f>VLOOKUP($C20, Table2[#All], 4, 0)</f>
        <v>0</v>
      </c>
      <c r="GU20" s="9">
        <f>VLOOKUP($C20, Table2[#All], 5, 0)</f>
        <v>1</v>
      </c>
      <c r="GV20" s="9">
        <f>VLOOKUP($C20, Table2[#All], 6, 0)</f>
        <v>0</v>
      </c>
      <c r="GW20" s="9">
        <f>VLOOKUP($C20, Table2[#All], 7, 0)</f>
        <v>0</v>
      </c>
      <c r="GX20" s="10">
        <f t="shared" si="141"/>
        <v>3</v>
      </c>
      <c r="GY20" s="11"/>
      <c r="GZ20" s="9">
        <v>0</v>
      </c>
      <c r="HA20" s="9">
        <v>0</v>
      </c>
      <c r="HB20" s="9">
        <v>0</v>
      </c>
      <c r="HC20" s="9">
        <v>1</v>
      </c>
      <c r="HD20" s="9"/>
      <c r="HE20" s="10">
        <f t="shared" si="142"/>
        <v>4</v>
      </c>
      <c r="HF20" s="11"/>
      <c r="HG20" s="9">
        <f>VLOOKUP($C20, Table5[#All], 2, 0)</f>
        <v>0</v>
      </c>
      <c r="HH20" s="9">
        <f>VLOOKUP($C20, Table5[#All], 3, 0)</f>
        <v>0</v>
      </c>
      <c r="HI20" s="9">
        <f>VLOOKUP($C20, Table5[#All], 4, 0)</f>
        <v>0</v>
      </c>
      <c r="HJ20" s="9">
        <f>VLOOKUP($C20, Table5[#All], 5, 0)</f>
        <v>1</v>
      </c>
      <c r="HK20" s="9">
        <f>VLOOKUP($C20, Table5[#All], 6, 0)</f>
        <v>0</v>
      </c>
      <c r="HL20" s="10">
        <f t="shared" si="143"/>
        <v>4</v>
      </c>
      <c r="HM20" s="11"/>
      <c r="HN20" s="9">
        <f>VLOOKUP($C20, Table5[#All], 7, 0)</f>
        <v>0</v>
      </c>
      <c r="HO20" s="9">
        <f>VLOOKUP($C20, Table5[#All], 8, 0)</f>
        <v>0</v>
      </c>
      <c r="HP20" s="9">
        <f>VLOOKUP($C20, Table5[#All], 9, 0)</f>
        <v>1</v>
      </c>
      <c r="HQ20" s="9">
        <f>VLOOKUP($C20, Table5[#All], 10, 0)</f>
        <v>0</v>
      </c>
      <c r="HR20" s="9">
        <f>VLOOKUP($C20, Table5[#All], 11, 0)</f>
        <v>0</v>
      </c>
      <c r="HS20" s="10">
        <f t="shared" si="144"/>
        <v>3</v>
      </c>
      <c r="HT20" s="11"/>
      <c r="HU20" s="9">
        <f>VLOOKUP($C20, Table5[#All], 12, 0)</f>
        <v>1</v>
      </c>
      <c r="HV20" s="9">
        <f>VLOOKUP($C20, Table5[#All], 13, 0)</f>
        <v>0</v>
      </c>
      <c r="HW20" s="9">
        <f>VLOOKUP($C20, Table5[#All], 14, 0)</f>
        <v>0</v>
      </c>
      <c r="HX20" s="9">
        <f>VLOOKUP($C20, Table5[#All], 15, 0)</f>
        <v>0</v>
      </c>
      <c r="HY20" s="9">
        <f>VLOOKUP($C20, Table5[#All], 16, 0)</f>
        <v>0</v>
      </c>
      <c r="HZ20" s="10">
        <f t="shared" si="145"/>
        <v>1</v>
      </c>
      <c r="IA20" s="11"/>
      <c r="IB20" s="9">
        <f>VLOOKUP($C20, Table5[#All], 17, 0)</f>
        <v>0</v>
      </c>
      <c r="IC20" s="9">
        <f>VLOOKUP($C20, Table5[#All], 18, 0)</f>
        <v>1</v>
      </c>
      <c r="ID20" s="9">
        <f>VLOOKUP($C20, Table5[#All], 19, 0)</f>
        <v>0</v>
      </c>
      <c r="IE20" s="9">
        <f>VLOOKUP($C20, Table5[#All], 20, 0)</f>
        <v>0</v>
      </c>
      <c r="IF20" s="9">
        <f>VLOOKUP($C20, Table5[#All], 21, 0)</f>
        <v>0</v>
      </c>
      <c r="IG20" s="10">
        <f t="shared" si="146"/>
        <v>2</v>
      </c>
      <c r="IH20" s="11"/>
      <c r="II20" s="9">
        <f>VLOOKUP($C20, Table5[#All], 22, 0)</f>
        <v>1</v>
      </c>
      <c r="IJ20" s="9">
        <f>VLOOKUP($C20, Table5[#All], 23, 0)</f>
        <v>0</v>
      </c>
      <c r="IK20" s="9">
        <f>VLOOKUP($C20, Table5[#All], 24, 0)</f>
        <v>0</v>
      </c>
      <c r="IL20" s="9">
        <f>VLOOKUP($C20, Table5[#All], 25, 0)</f>
        <v>0</v>
      </c>
      <c r="IM20" s="9">
        <f>VLOOKUP($C20, Table5[#All], 26, 0)</f>
        <v>0</v>
      </c>
      <c r="IN20" s="10">
        <f t="shared" si="147"/>
        <v>1</v>
      </c>
      <c r="IO20" s="11"/>
      <c r="IP20" s="9">
        <v>1</v>
      </c>
      <c r="IQ20" s="9">
        <v>0</v>
      </c>
      <c r="IR20" s="9">
        <v>0</v>
      </c>
      <c r="IS20" s="9">
        <v>0</v>
      </c>
      <c r="IT20" s="9">
        <v>0</v>
      </c>
      <c r="IU20" s="10">
        <f t="shared" si="148"/>
        <v>1</v>
      </c>
      <c r="IV20" s="82"/>
    </row>
    <row r="21" spans="1:256" ht="16.3" thickTop="1" thickBot="1" x14ac:dyDescent="0.35">
      <c r="A21" s="16" t="s">
        <v>170</v>
      </c>
      <c r="B21" s="16" t="s">
        <v>171</v>
      </c>
      <c r="C21" s="16" t="s">
        <v>172</v>
      </c>
      <c r="D21" s="11"/>
      <c r="E21" s="9">
        <f>VLOOKUP($C21, Table3[#All], 2, 0)</f>
        <v>0.129</v>
      </c>
      <c r="F21" s="9"/>
      <c r="G21" s="9">
        <f>VLOOKUP($C21, Table3[#All], 3, 0)</f>
        <v>0.7419</v>
      </c>
      <c r="H21" s="9">
        <f>VLOOKUP($C21, Table3[#All], 4, 0)</f>
        <v>0.129</v>
      </c>
      <c r="I21" s="9">
        <f>VLOOKUP($C21, Table3[#All], 5, 0)</f>
        <v>0</v>
      </c>
      <c r="J21" s="10">
        <f t="shared" si="149"/>
        <v>3</v>
      </c>
      <c r="K21" s="11"/>
      <c r="L21" s="9">
        <f>VLOOKUP($C21, Table3[#All], 6, 0)</f>
        <v>0</v>
      </c>
      <c r="M21" s="9"/>
      <c r="N21" s="9">
        <f>VLOOKUP($C21, Table3[#All], 7, 0)</f>
        <v>1</v>
      </c>
      <c r="O21" s="9">
        <f>VLOOKUP($C21, Table3[#All], 8, 0)</f>
        <v>0</v>
      </c>
      <c r="P21" s="9">
        <f>VLOOKUP($C21, Table3[#All], 9, 0)</f>
        <v>0</v>
      </c>
      <c r="Q21" s="10">
        <f t="shared" si="150"/>
        <v>3</v>
      </c>
      <c r="R21" s="11"/>
      <c r="S21" s="9">
        <f>VLOOKUP($C21, Table3[#All], 10, 0)</f>
        <v>0</v>
      </c>
      <c r="T21" s="9">
        <f>VLOOKUP($C21, Table3[#All], 11, 0)</f>
        <v>9.6799999999999997E-2</v>
      </c>
      <c r="U21" s="9">
        <f>VLOOKUP($C21, Table3[#All], 12, 0)</f>
        <v>0.7419</v>
      </c>
      <c r="V21" s="9">
        <f>VLOOKUP($C21, Table3[#All], 13, 0)</f>
        <v>0.1613</v>
      </c>
      <c r="W21" s="9">
        <f>VLOOKUP($C21, Table3[#All], 14, 0)</f>
        <v>0</v>
      </c>
      <c r="X21" s="10">
        <f t="shared" si="151"/>
        <v>3</v>
      </c>
      <c r="Y21" s="11"/>
      <c r="Z21" s="9">
        <f>VLOOKUP($C21, Table3[#All], 15, 0)</f>
        <v>0</v>
      </c>
      <c r="AA21" s="9">
        <f>VLOOKUP($C21, Table3[#All], 16, 0)</f>
        <v>0.22579999999999997</v>
      </c>
      <c r="AB21" s="9">
        <f>VLOOKUP($C21, Table3[#All], 17, 0)</f>
        <v>0.7097</v>
      </c>
      <c r="AC21" s="9">
        <f>VLOOKUP($C21, Table3[#All], 18, 0)</f>
        <v>6.4500000000000002E-2</v>
      </c>
      <c r="AD21" s="9">
        <f>VLOOKUP($C21, Table3[#All], 19, 0)</f>
        <v>0</v>
      </c>
      <c r="AE21" s="10">
        <f t="shared" si="121"/>
        <v>3</v>
      </c>
      <c r="AF21" s="11"/>
      <c r="AG21" s="9">
        <f>VLOOKUP($C21, Table3[#All], 20, 0)</f>
        <v>0</v>
      </c>
      <c r="AH21" s="9">
        <f>VLOOKUP($C21, Table3[#All], 21, 0)</f>
        <v>0.9677</v>
      </c>
      <c r="AI21" s="9">
        <f>VLOOKUP($C21, Table3[#All], 22, 0)</f>
        <v>3.2300000000000002E-2</v>
      </c>
      <c r="AJ21" s="9"/>
      <c r="AK21" s="9"/>
      <c r="AL21" s="10">
        <f t="shared" si="122"/>
        <v>2</v>
      </c>
      <c r="AM21" s="11"/>
      <c r="AN21" s="9">
        <f>VLOOKUP($C21, Table3[#All], 23, 0)</f>
        <v>1</v>
      </c>
      <c r="AO21" s="9">
        <f>VLOOKUP($C21, Table3[#All], 24, 0)</f>
        <v>0</v>
      </c>
      <c r="AP21" s="9">
        <f>VLOOKUP($C21, Table3[#All], 25, 0)</f>
        <v>0</v>
      </c>
      <c r="AQ21" s="9">
        <f>VLOOKUP($C21, Table3[#All], 26, 0)</f>
        <v>0</v>
      </c>
      <c r="AR21" s="9"/>
      <c r="AS21" s="12">
        <f t="shared" si="123"/>
        <v>1</v>
      </c>
      <c r="AT21" s="11"/>
      <c r="AU21" s="9">
        <f>VLOOKUP($C21, Table3[#All], 27, 0)</f>
        <v>0.8387</v>
      </c>
      <c r="AV21" s="9">
        <f>VLOOKUP($C21, Table3[#All], 28, 0)</f>
        <v>0</v>
      </c>
      <c r="AW21" s="9">
        <f>VLOOKUP($C21, Table3[#All], 29, 0)</f>
        <v>0.1613</v>
      </c>
      <c r="AX21" s="9"/>
      <c r="AY21" s="9"/>
      <c r="AZ21" s="10">
        <f t="shared" si="152"/>
        <v>1</v>
      </c>
      <c r="BA21" s="11"/>
      <c r="BB21" s="9">
        <f>VLOOKUP($C21, Table3[#All], 30, 0)</f>
        <v>0.4839</v>
      </c>
      <c r="BC21" s="9">
        <f>VLOOKUP($C21, Table3[#All], 31, 0)</f>
        <v>0.4839</v>
      </c>
      <c r="BD21" s="9">
        <f>VLOOKUP($C21, Table3[#All], 32, 0)</f>
        <v>0</v>
      </c>
      <c r="BE21" s="9">
        <f>VLOOKUP($C21, Table3[#All], 33, 0)</f>
        <v>3.2300000000000002E-2</v>
      </c>
      <c r="BF21" s="9"/>
      <c r="BG21" s="10">
        <f t="shared" si="153"/>
        <v>2</v>
      </c>
      <c r="BH21" s="81"/>
      <c r="BI21" s="9">
        <f>VLOOKUP($C21, Table3[#All], 34, 0)</f>
        <v>0</v>
      </c>
      <c r="BJ21" s="9">
        <f>VLOOKUP($C21, Table3[#All], 35, 0)</f>
        <v>0</v>
      </c>
      <c r="BK21" s="9">
        <f>VLOOKUP($C21, Table3[#All], 36, 0)</f>
        <v>0</v>
      </c>
      <c r="BL21" s="9">
        <f>VLOOKUP($C21, Table3[#All], 37, 0)</f>
        <v>0</v>
      </c>
      <c r="BM21" s="9">
        <f>VLOOKUP($C21, Table3[#All], 38, 0)</f>
        <v>0</v>
      </c>
      <c r="BN21" s="10" t="str">
        <f t="shared" si="154"/>
        <v>N/A</v>
      </c>
      <c r="BO21" s="11"/>
      <c r="BP21" s="9">
        <f>VLOOKUP($C21, Table3[#All], 39, 0)</f>
        <v>6.4500000000000002E-2</v>
      </c>
      <c r="BQ21" s="9">
        <f>VLOOKUP($C21, Table3[#All], 40, 0)</f>
        <v>0.9355</v>
      </c>
      <c r="BR21" s="9">
        <f>VLOOKUP($C21, Table3[#All], 41, 0)</f>
        <v>0</v>
      </c>
      <c r="BS21" s="9">
        <f>VLOOKUP($C21, Table3[#All], 42, 0)</f>
        <v>0</v>
      </c>
      <c r="BT21" s="9"/>
      <c r="BU21" s="10">
        <f t="shared" si="124"/>
        <v>2</v>
      </c>
      <c r="BV21" s="11"/>
      <c r="BW21" s="9">
        <f>VLOOKUP($C21, Table3[#All], 43, 0)</f>
        <v>0.90319999999999989</v>
      </c>
      <c r="BX21" s="9">
        <f>VLOOKUP($C21, Table3[#All], 44, 0)</f>
        <v>9.6799999999999997E-2</v>
      </c>
      <c r="BY21" s="9">
        <f>VLOOKUP($C21, Table3[#All], 45, 0)</f>
        <v>0</v>
      </c>
      <c r="BZ21" s="9"/>
      <c r="CA21" s="9"/>
      <c r="CB21" s="10">
        <f t="shared" si="125"/>
        <v>1</v>
      </c>
      <c r="CC21" s="81"/>
      <c r="CD21" s="9">
        <f>VLOOKUP($C21, Table3[#All], 46, 0)</f>
        <v>1</v>
      </c>
      <c r="CE21" s="9">
        <f>VLOOKUP($C21, Table3[#All], 47, 0)</f>
        <v>0</v>
      </c>
      <c r="CF21" s="9">
        <f>VLOOKUP($C21, Table3[#All], 48, 0)</f>
        <v>0</v>
      </c>
      <c r="CG21" s="9">
        <f>VLOOKUP($C21, Table3[#All], 49, 0)</f>
        <v>0</v>
      </c>
      <c r="CH21" s="9">
        <f>VLOOKUP($C21, Table3[#All], 50, 0)</f>
        <v>0</v>
      </c>
      <c r="CI21" s="12">
        <f t="shared" si="126"/>
        <v>1</v>
      </c>
      <c r="CJ21" s="13"/>
      <c r="CK21" s="9">
        <f>VLOOKUP($C21, Table3[#All], 51, 0)</f>
        <v>0</v>
      </c>
      <c r="CL21" s="9">
        <f>VLOOKUP($C21, Table3[#All], 52, 0)</f>
        <v>1</v>
      </c>
      <c r="CM21" s="9">
        <f>VLOOKUP($C21, Table3[#All], 53, 0)</f>
        <v>0</v>
      </c>
      <c r="CN21" s="9">
        <f>VLOOKUP($C21, Table3[#All], 54, 0)</f>
        <v>0</v>
      </c>
      <c r="CO21" s="9"/>
      <c r="CP21" s="10">
        <f t="shared" si="127"/>
        <v>2</v>
      </c>
      <c r="CQ21" s="11"/>
      <c r="CR21" s="9">
        <f>VLOOKUP($C21, Table3[#All], 55, 0)</f>
        <v>0</v>
      </c>
      <c r="CS21" s="9">
        <f>VLOOKUP($C21, Table3[#All], 56, 0)</f>
        <v>6.4500000000000002E-2</v>
      </c>
      <c r="CT21" s="9">
        <f>VLOOKUP($C21, Table3[#All], 57, 0)</f>
        <v>0.3226</v>
      </c>
      <c r="CU21" s="9">
        <f>VLOOKUP($C21, Table3[#All], 58, 0)</f>
        <v>0.45159999999999995</v>
      </c>
      <c r="CV21" s="9">
        <f>VLOOKUP($C21, Table3[#All], 59, 0)</f>
        <v>0.1613</v>
      </c>
      <c r="CW21" s="12">
        <f t="shared" si="128"/>
        <v>4</v>
      </c>
      <c r="CX21" s="81"/>
      <c r="CY21" s="9">
        <f>VLOOKUP($C21, Table3[#All], 60, 0)</f>
        <v>0.129</v>
      </c>
      <c r="CZ21" s="9">
        <f>VLOOKUP($C21, Table3[#All], 61, 0)</f>
        <v>0.7742</v>
      </c>
      <c r="DA21" s="9">
        <f>VLOOKUP($C21, Table3[#All], 62, 0)</f>
        <v>9.6799999999999997E-2</v>
      </c>
      <c r="DB21" s="9">
        <f>VLOOKUP($C21, Table3[#All], 63, 0)</f>
        <v>0</v>
      </c>
      <c r="DC21" s="9">
        <f>VLOOKUP($C21, Table3[#All], 64, 0)</f>
        <v>0</v>
      </c>
      <c r="DD21" s="10">
        <f t="shared" si="129"/>
        <v>2</v>
      </c>
      <c r="DE21" s="11"/>
      <c r="DF21" s="9">
        <f>VLOOKUP($C21, Table3[#All], 65, 0)</f>
        <v>0.129</v>
      </c>
      <c r="DG21" s="9"/>
      <c r="DH21" s="9">
        <f>VLOOKUP($C21, Table3[#All], 66, 0)</f>
        <v>0.7097</v>
      </c>
      <c r="DI21" s="9"/>
      <c r="DJ21" s="9">
        <f>VLOOKUP($C21, Table3[#All], 67, 0)</f>
        <v>0.1613</v>
      </c>
      <c r="DK21" s="12">
        <f t="shared" si="130"/>
        <v>3</v>
      </c>
      <c r="DL21" s="11"/>
      <c r="DM21" s="9">
        <f>VLOOKUP($C21, Table3[#All], 68, 0)</f>
        <v>0.9677</v>
      </c>
      <c r="DN21" s="9"/>
      <c r="DO21" s="9">
        <f>VLOOKUP($C21, Table3[#All], 69, 0)</f>
        <v>3.2300000000000002E-2</v>
      </c>
      <c r="DP21" s="9">
        <f>VLOOKUP($C21, Table3[#All], 70, 0)</f>
        <v>0</v>
      </c>
      <c r="DQ21" s="9"/>
      <c r="DR21" s="12">
        <f t="shared" si="131"/>
        <v>1</v>
      </c>
      <c r="DS21" s="11"/>
      <c r="DT21" s="9">
        <f>VLOOKUP($C21, Table3[#All], 71, 0)</f>
        <v>0.2903</v>
      </c>
      <c r="DU21" s="9">
        <f>VLOOKUP($C21, Table3[#All], 72, 0)</f>
        <v>0.5806</v>
      </c>
      <c r="DV21" s="9">
        <f>VLOOKUP($C21, Table3[#All], 73, 0)</f>
        <v>0.129</v>
      </c>
      <c r="DW21" s="9">
        <f>VLOOKUP($C21, Table3[#All], 74, 0)</f>
        <v>0</v>
      </c>
      <c r="DX21" s="9">
        <f>VLOOKUP($C21, Table3[#All], 75, 0)</f>
        <v>0</v>
      </c>
      <c r="DY21" s="12">
        <f t="shared" si="132"/>
        <v>2</v>
      </c>
      <c r="DZ21" s="11"/>
      <c r="EA21" s="9">
        <f>VLOOKUP($C21, Table3[#All], 76, 0)</f>
        <v>1</v>
      </c>
      <c r="EB21" s="9">
        <f>VLOOKUP($C21, Table3[#All], 77, 0)</f>
        <v>0</v>
      </c>
      <c r="EC21" s="9">
        <f>VLOOKUP($C21, Table3[#All], 78, 0)</f>
        <v>0</v>
      </c>
      <c r="ED21" s="9">
        <f>VLOOKUP($C21, Table3[#All], 79, 0)</f>
        <v>0</v>
      </c>
      <c r="EE21" s="9">
        <f>VLOOKUP($C21, Table3[#All], 80, 0)</f>
        <v>0</v>
      </c>
      <c r="EF21" s="10">
        <f t="shared" si="133"/>
        <v>1</v>
      </c>
      <c r="EG21" s="9"/>
      <c r="EH21" s="9">
        <f>VLOOKUP($C21, Table3[#All], 81, 0)</f>
        <v>1</v>
      </c>
      <c r="EI21" s="9">
        <f>VLOOKUP($C21, Table3[#All], 82, 0)</f>
        <v>0</v>
      </c>
      <c r="EJ21" s="9">
        <f>VLOOKUP($C21, Table3[#All], 83, 0)</f>
        <v>0</v>
      </c>
      <c r="EK21" s="9">
        <f>VLOOKUP($C21, Table3[#All], 84, 0)</f>
        <v>0</v>
      </c>
      <c r="EL21" s="9">
        <f>VLOOKUP($C21, Table3[#All], 85, 0)</f>
        <v>0</v>
      </c>
      <c r="EM21" s="12">
        <f t="shared" si="134"/>
        <v>1</v>
      </c>
      <c r="EN21" s="11"/>
      <c r="EO21" s="9">
        <f>VLOOKUP($C21, Table3[#All], 86, 0)</f>
        <v>0.9355</v>
      </c>
      <c r="EP21" s="9"/>
      <c r="EQ21" s="9">
        <f>VLOOKUP($C21, Table3[#All], 87, 0)</f>
        <v>6.4500000000000002E-2</v>
      </c>
      <c r="ER21" s="9"/>
      <c r="ES21" s="9"/>
      <c r="ET21" s="12">
        <f t="shared" si="135"/>
        <v>1</v>
      </c>
      <c r="EU21" s="11"/>
      <c r="EV21" s="9">
        <f>VLOOKUP($C21, Table3[#All], 88, 0)</f>
        <v>1</v>
      </c>
      <c r="EW21" s="9">
        <f>VLOOKUP($C21, Table3[#All], 89, 0)</f>
        <v>0</v>
      </c>
      <c r="EX21" s="9">
        <f>VLOOKUP($C21, Table3[#All], 90, 0)</f>
        <v>0</v>
      </c>
      <c r="EY21" s="9">
        <f>VLOOKUP($C21, Table3[#All], 91, 0)</f>
        <v>0</v>
      </c>
      <c r="EZ21" s="9">
        <f>VLOOKUP($C21, Table3[#All], 92, 0)</f>
        <v>0</v>
      </c>
      <c r="FA21" s="12">
        <f t="shared" si="136"/>
        <v>1</v>
      </c>
      <c r="FB21" s="11"/>
      <c r="FC21" s="9">
        <f>VLOOKUP($C21, Table3[#All], 93, 0)</f>
        <v>0</v>
      </c>
      <c r="FD21" s="9">
        <f>VLOOKUP($C21, Table3[#All], 94, 0)</f>
        <v>9.6799999999999997E-2</v>
      </c>
      <c r="FE21" s="9">
        <f>VLOOKUP($C21, Table3[#All], 95, 0)</f>
        <v>0.90319999999999989</v>
      </c>
      <c r="FF21" s="9">
        <f>VLOOKUP($C21, Table3[#All], 96, 0)</f>
        <v>0</v>
      </c>
      <c r="FG21" s="9"/>
      <c r="FH21" s="10">
        <f t="shared" si="137"/>
        <v>3</v>
      </c>
      <c r="FI21" s="11"/>
      <c r="FJ21" s="9">
        <f>VLOOKUP($C21, Table3[#All], 97, 0)</f>
        <v>0</v>
      </c>
      <c r="FK21" s="9">
        <f>VLOOKUP($C21, Table3[#All], 98, 0)</f>
        <v>0</v>
      </c>
      <c r="FL21" s="9">
        <f>VLOOKUP($C21, Table3[#All], 99, 0)</f>
        <v>0</v>
      </c>
      <c r="FM21" s="9">
        <f>VLOOKUP($C21, Table3[#All], 100, 0)</f>
        <v>0</v>
      </c>
      <c r="FN21" s="9">
        <f>VLOOKUP($C21, Table3[#All], 101, 0)</f>
        <v>1</v>
      </c>
      <c r="FO21" s="12">
        <f t="shared" si="155"/>
        <v>5</v>
      </c>
      <c r="FP21" s="11"/>
      <c r="FQ21" s="9">
        <f>VLOOKUP($C21, Table3[#All], 102, 0)</f>
        <v>0.129</v>
      </c>
      <c r="FR21" s="9">
        <f>VLOOKUP($C21, Table3[#All], 103, 0)</f>
        <v>0.871</v>
      </c>
      <c r="FS21" s="9">
        <f>VLOOKUP($C21, Table3[#All], 104, 0)</f>
        <v>0</v>
      </c>
      <c r="FT21" s="9">
        <f>VLOOKUP($C21, Table3[#All], 105, 0)</f>
        <v>0</v>
      </c>
      <c r="FU21" s="9">
        <v>0</v>
      </c>
      <c r="FV21" s="10">
        <f t="shared" si="138"/>
        <v>2</v>
      </c>
      <c r="FW21" s="11"/>
      <c r="FX21" s="9">
        <f>VLOOKUP($C21, Table3[#All], 106, 0)</f>
        <v>0.3871</v>
      </c>
      <c r="FY21" s="9"/>
      <c r="FZ21" s="9">
        <f>VLOOKUP($C21, Table3[#All], 107, 0)</f>
        <v>0.5806</v>
      </c>
      <c r="GA21" s="9">
        <f>VLOOKUP($C21, Table3[#All], 108, 0)</f>
        <v>3.2300000000000002E-2</v>
      </c>
      <c r="GB21" s="9"/>
      <c r="GC21" s="10">
        <f t="shared" si="156"/>
        <v>3</v>
      </c>
      <c r="GD21" s="81"/>
      <c r="GE21" s="9">
        <f>VLOOKUP($C21, Table3[#All], 109, 0)</f>
        <v>0</v>
      </c>
      <c r="GF21" s="9">
        <f>VLOOKUP($C21, Table3[#All], 110, 0)</f>
        <v>1</v>
      </c>
      <c r="GG21" s="9">
        <f>VLOOKUP($C21, Table3[#All], 111, 0)</f>
        <v>0</v>
      </c>
      <c r="GH21" s="9"/>
      <c r="GI21" s="9">
        <f>VLOOKUP($C21, Table3[#All], 112, 0)</f>
        <v>0</v>
      </c>
      <c r="GJ21" s="12">
        <f t="shared" si="139"/>
        <v>2</v>
      </c>
      <c r="GK21" s="11"/>
      <c r="GL21" s="9">
        <f>VLOOKUP($C21, Table3[#All], 113, 0)</f>
        <v>0</v>
      </c>
      <c r="GM21" s="9">
        <f>VLOOKUP($C21, Table3[#All], 114, 0)</f>
        <v>0.3226</v>
      </c>
      <c r="GN21" s="9">
        <f>VLOOKUP($C21, Table3[#All], 115, 0)</f>
        <v>0.1613</v>
      </c>
      <c r="GO21" s="9">
        <f>VLOOKUP($C21, Table3[#All], 116, 0)</f>
        <v>0.5161</v>
      </c>
      <c r="GP21" s="9"/>
      <c r="GQ21" s="10">
        <f t="shared" si="140"/>
        <v>4</v>
      </c>
      <c r="GR21" s="11"/>
      <c r="GS21" s="9">
        <f>VLOOKUP($C21, Table2[#All], 3, 0)</f>
        <v>0</v>
      </c>
      <c r="GT21" s="9">
        <f>VLOOKUP($C21, Table2[#All], 4, 0)</f>
        <v>0</v>
      </c>
      <c r="GU21" s="9">
        <f>VLOOKUP($C21, Table2[#All], 5, 0)</f>
        <v>1</v>
      </c>
      <c r="GV21" s="9">
        <f>VLOOKUP($C21, Table2[#All], 6, 0)</f>
        <v>0</v>
      </c>
      <c r="GW21" s="9">
        <f>VLOOKUP($C21, Table2[#All], 7, 0)</f>
        <v>0</v>
      </c>
      <c r="GX21" s="10">
        <f t="shared" si="141"/>
        <v>3</v>
      </c>
      <c r="GY21" s="11"/>
      <c r="GZ21" s="9">
        <v>0</v>
      </c>
      <c r="HA21" s="9">
        <v>1</v>
      </c>
      <c r="HB21" s="9">
        <v>0</v>
      </c>
      <c r="HC21" s="9">
        <v>0</v>
      </c>
      <c r="HD21" s="9"/>
      <c r="HE21" s="10">
        <f t="shared" si="142"/>
        <v>2</v>
      </c>
      <c r="HF21" s="11"/>
      <c r="HG21" s="9">
        <f>VLOOKUP($C21, Table5[#All], 2, 0)</f>
        <v>0</v>
      </c>
      <c r="HH21" s="9">
        <f>VLOOKUP($C21, Table5[#All], 3, 0)</f>
        <v>0</v>
      </c>
      <c r="HI21" s="9">
        <f>VLOOKUP($C21, Table5[#All], 4, 0)</f>
        <v>0</v>
      </c>
      <c r="HJ21" s="9">
        <f>VLOOKUP($C21, Table5[#All], 5, 0)</f>
        <v>0</v>
      </c>
      <c r="HK21" s="9">
        <f>VLOOKUP($C21, Table5[#All], 6, 0)</f>
        <v>1</v>
      </c>
      <c r="HL21" s="10">
        <f t="shared" si="143"/>
        <v>5</v>
      </c>
      <c r="HM21" s="11"/>
      <c r="HN21" s="9">
        <f>VLOOKUP($C21, Table5[#All], 7, 0)</f>
        <v>0</v>
      </c>
      <c r="HO21" s="9">
        <f>VLOOKUP($C21, Table5[#All], 8, 0)</f>
        <v>0</v>
      </c>
      <c r="HP21" s="9">
        <f>VLOOKUP($C21, Table5[#All], 9, 0)</f>
        <v>1</v>
      </c>
      <c r="HQ21" s="9">
        <f>VLOOKUP($C21, Table5[#All], 10, 0)</f>
        <v>0</v>
      </c>
      <c r="HR21" s="9">
        <f>VLOOKUP($C21, Table5[#All], 11, 0)</f>
        <v>0</v>
      </c>
      <c r="HS21" s="10">
        <f t="shared" si="144"/>
        <v>3</v>
      </c>
      <c r="HT21" s="11"/>
      <c r="HU21" s="9">
        <f>VLOOKUP($C21, Table5[#All], 12, 0)</f>
        <v>1</v>
      </c>
      <c r="HV21" s="9">
        <f>VLOOKUP($C21, Table5[#All], 13, 0)</f>
        <v>0</v>
      </c>
      <c r="HW21" s="9">
        <f>VLOOKUP($C21, Table5[#All], 14, 0)</f>
        <v>0</v>
      </c>
      <c r="HX21" s="9">
        <f>VLOOKUP($C21, Table5[#All], 15, 0)</f>
        <v>0</v>
      </c>
      <c r="HY21" s="9">
        <f>VLOOKUP($C21, Table5[#All], 16, 0)</f>
        <v>0</v>
      </c>
      <c r="HZ21" s="10">
        <f t="shared" si="145"/>
        <v>1</v>
      </c>
      <c r="IA21" s="11"/>
      <c r="IB21" s="9">
        <f>VLOOKUP($C21, Table5[#All], 17, 0)</f>
        <v>1</v>
      </c>
      <c r="IC21" s="9">
        <f>VLOOKUP($C21, Table5[#All], 18, 0)</f>
        <v>0</v>
      </c>
      <c r="ID21" s="9">
        <f>VLOOKUP($C21, Table5[#All], 19, 0)</f>
        <v>0</v>
      </c>
      <c r="IE21" s="9">
        <f>VLOOKUP($C21, Table5[#All], 20, 0)</f>
        <v>0</v>
      </c>
      <c r="IF21" s="9">
        <f>VLOOKUP($C21, Table5[#All], 21, 0)</f>
        <v>0</v>
      </c>
      <c r="IG21" s="10">
        <f t="shared" si="146"/>
        <v>1</v>
      </c>
      <c r="IH21" s="11"/>
      <c r="II21" s="9">
        <f>VLOOKUP($C21, Table5[#All], 22, 0)</f>
        <v>1</v>
      </c>
      <c r="IJ21" s="9">
        <f>VLOOKUP($C21, Table5[#All], 23, 0)</f>
        <v>0</v>
      </c>
      <c r="IK21" s="9">
        <f>VLOOKUP($C21, Table5[#All], 24, 0)</f>
        <v>0</v>
      </c>
      <c r="IL21" s="9">
        <f>VLOOKUP($C21, Table5[#All], 25, 0)</f>
        <v>0</v>
      </c>
      <c r="IM21" s="9">
        <f>VLOOKUP($C21, Table5[#All], 26, 0)</f>
        <v>0</v>
      </c>
      <c r="IN21" s="10">
        <f t="shared" si="147"/>
        <v>1</v>
      </c>
      <c r="IO21" s="11"/>
      <c r="IP21" s="9">
        <v>1</v>
      </c>
      <c r="IQ21" s="9">
        <v>0</v>
      </c>
      <c r="IR21" s="9">
        <v>0</v>
      </c>
      <c r="IS21" s="9">
        <v>0</v>
      </c>
      <c r="IT21" s="9">
        <v>0</v>
      </c>
      <c r="IU21" s="10">
        <f t="shared" si="148"/>
        <v>1</v>
      </c>
      <c r="IV21" s="82"/>
    </row>
    <row r="22" spans="1:256" ht="16.3" thickTop="1" thickBot="1" x14ac:dyDescent="0.35">
      <c r="A22" s="16" t="s">
        <v>170</v>
      </c>
      <c r="B22" s="16" t="s">
        <v>173</v>
      </c>
      <c r="C22" s="16" t="s">
        <v>174</v>
      </c>
      <c r="D22" s="11"/>
      <c r="E22" s="9">
        <f>VLOOKUP($C22, Table3[#All], 2, 0)</f>
        <v>0.47619999999999996</v>
      </c>
      <c r="F22" s="9"/>
      <c r="G22" s="9">
        <f>VLOOKUP($C22, Table3[#All], 3, 0)</f>
        <v>0.52380000000000004</v>
      </c>
      <c r="H22" s="9">
        <f>VLOOKUP($C22, Table3[#All], 4, 0)</f>
        <v>0</v>
      </c>
      <c r="I22" s="9">
        <f>VLOOKUP($C22, Table3[#All], 5, 0)</f>
        <v>0</v>
      </c>
      <c r="J22" s="10">
        <f t="shared" si="149"/>
        <v>3</v>
      </c>
      <c r="K22" s="11"/>
      <c r="L22" s="9">
        <f>VLOOKUP($C22, Table3[#All], 6, 0)</f>
        <v>0</v>
      </c>
      <c r="M22" s="9"/>
      <c r="N22" s="9">
        <f>VLOOKUP($C22, Table3[#All], 7, 0)</f>
        <v>1</v>
      </c>
      <c r="O22" s="9">
        <f>VLOOKUP($C22, Table3[#All], 8, 0)</f>
        <v>0</v>
      </c>
      <c r="P22" s="9">
        <f>VLOOKUP($C22, Table3[#All], 9, 0)</f>
        <v>0</v>
      </c>
      <c r="Q22" s="10">
        <f t="shared" si="150"/>
        <v>3</v>
      </c>
      <c r="R22" s="11"/>
      <c r="S22" s="9">
        <f>VLOOKUP($C22, Table3[#All], 10, 0)</f>
        <v>0</v>
      </c>
      <c r="T22" s="9">
        <f>VLOOKUP($C22, Table3[#All], 11, 0)</f>
        <v>0.38100000000000001</v>
      </c>
      <c r="U22" s="9">
        <f>VLOOKUP($C22, Table3[#All], 12, 0)</f>
        <v>0.52380000000000004</v>
      </c>
      <c r="V22" s="9">
        <f>VLOOKUP($C22, Table3[#All], 13, 0)</f>
        <v>9.5199999999999993E-2</v>
      </c>
      <c r="W22" s="9">
        <f>VLOOKUP($C22, Table3[#All], 14, 0)</f>
        <v>0</v>
      </c>
      <c r="X22" s="10">
        <f t="shared" si="151"/>
        <v>3</v>
      </c>
      <c r="Y22" s="11"/>
      <c r="Z22" s="9">
        <f>VLOOKUP($C22, Table3[#All], 15, 0)</f>
        <v>0</v>
      </c>
      <c r="AA22" s="9">
        <f>VLOOKUP($C22, Table3[#All], 16, 0)</f>
        <v>0.76190000000000002</v>
      </c>
      <c r="AB22" s="9">
        <f>VLOOKUP($C22, Table3[#All], 17, 0)</f>
        <v>0.23809999999999998</v>
      </c>
      <c r="AC22" s="9">
        <f>VLOOKUP($C22, Table3[#All], 18, 0)</f>
        <v>0</v>
      </c>
      <c r="AD22" s="9">
        <f>VLOOKUP($C22, Table3[#All], 19, 0)</f>
        <v>0</v>
      </c>
      <c r="AE22" s="10">
        <f t="shared" si="121"/>
        <v>2</v>
      </c>
      <c r="AF22" s="11"/>
      <c r="AG22" s="9">
        <f>VLOOKUP($C22, Table3[#All], 20, 0)</f>
        <v>4.7599999999999996E-2</v>
      </c>
      <c r="AH22" s="9">
        <f>VLOOKUP($C22, Table3[#All], 21, 0)</f>
        <v>0.57140000000000002</v>
      </c>
      <c r="AI22" s="9">
        <f>VLOOKUP($C22, Table3[#All], 22, 0)</f>
        <v>0.38100000000000001</v>
      </c>
      <c r="AJ22" s="9"/>
      <c r="AK22" s="9"/>
      <c r="AL22" s="10">
        <f t="shared" si="122"/>
        <v>3</v>
      </c>
      <c r="AM22" s="11"/>
      <c r="AN22" s="9">
        <f>VLOOKUP($C22, Table3[#All], 23, 0)</f>
        <v>1</v>
      </c>
      <c r="AO22" s="9">
        <f>VLOOKUP($C22, Table3[#All], 24, 0)</f>
        <v>0</v>
      </c>
      <c r="AP22" s="9">
        <f>VLOOKUP($C22, Table3[#All], 25, 0)</f>
        <v>0</v>
      </c>
      <c r="AQ22" s="9">
        <f>VLOOKUP($C22, Table3[#All], 26, 0)</f>
        <v>0</v>
      </c>
      <c r="AR22" s="9"/>
      <c r="AS22" s="12">
        <f t="shared" si="123"/>
        <v>1</v>
      </c>
      <c r="AT22" s="11"/>
      <c r="AU22" s="9">
        <f>VLOOKUP($C22, Table3[#All], 27, 0)</f>
        <v>0.95239999999999991</v>
      </c>
      <c r="AV22" s="9">
        <f>VLOOKUP($C22, Table3[#All], 28, 0)</f>
        <v>0</v>
      </c>
      <c r="AW22" s="9">
        <f>VLOOKUP($C22, Table3[#All], 29, 0)</f>
        <v>4.7599999999999996E-2</v>
      </c>
      <c r="AX22" s="9"/>
      <c r="AY22" s="9"/>
      <c r="AZ22" s="10">
        <f t="shared" si="152"/>
        <v>1</v>
      </c>
      <c r="BA22" s="11"/>
      <c r="BB22" s="9">
        <f>VLOOKUP($C22, Table3[#All], 30, 0)</f>
        <v>0.71430000000000005</v>
      </c>
      <c r="BC22" s="9">
        <f>VLOOKUP($C22, Table3[#All], 31, 0)</f>
        <v>0.28570000000000001</v>
      </c>
      <c r="BD22" s="9">
        <f>VLOOKUP($C22, Table3[#All], 32, 0)</f>
        <v>0</v>
      </c>
      <c r="BE22" s="9">
        <f>VLOOKUP($C22, Table3[#All], 33, 0)</f>
        <v>0</v>
      </c>
      <c r="BF22" s="9"/>
      <c r="BG22" s="10">
        <f t="shared" si="153"/>
        <v>2</v>
      </c>
      <c r="BH22" s="81"/>
      <c r="BI22" s="9">
        <f>VLOOKUP($C22, Table3[#All], 34, 0)</f>
        <v>0</v>
      </c>
      <c r="BJ22" s="9">
        <f>VLOOKUP($C22, Table3[#All], 35, 0)</f>
        <v>0</v>
      </c>
      <c r="BK22" s="9">
        <f>VLOOKUP($C22, Table3[#All], 36, 0)</f>
        <v>0</v>
      </c>
      <c r="BL22" s="9">
        <f>VLOOKUP($C22, Table3[#All], 37, 0)</f>
        <v>0</v>
      </c>
      <c r="BM22" s="9">
        <f>VLOOKUP($C22, Table3[#All], 38, 0)</f>
        <v>0</v>
      </c>
      <c r="BN22" s="10" t="str">
        <f t="shared" si="154"/>
        <v>N/A</v>
      </c>
      <c r="BO22" s="11"/>
      <c r="BP22" s="9">
        <f>VLOOKUP($C22, Table3[#All], 39, 0)</f>
        <v>0</v>
      </c>
      <c r="BQ22" s="9">
        <f>VLOOKUP($C22, Table3[#All], 40, 0)</f>
        <v>1</v>
      </c>
      <c r="BR22" s="9">
        <f>VLOOKUP($C22, Table3[#All], 41, 0)</f>
        <v>0</v>
      </c>
      <c r="BS22" s="9">
        <f>VLOOKUP($C22, Table3[#All], 42, 0)</f>
        <v>0</v>
      </c>
      <c r="BT22" s="9"/>
      <c r="BU22" s="10">
        <f t="shared" si="124"/>
        <v>2</v>
      </c>
      <c r="BV22" s="11"/>
      <c r="BW22" s="9">
        <f>VLOOKUP($C22, Table3[#All], 43, 0)</f>
        <v>1</v>
      </c>
      <c r="BX22" s="9">
        <f>VLOOKUP($C22, Table3[#All], 44, 0)</f>
        <v>0</v>
      </c>
      <c r="BY22" s="9">
        <f>VLOOKUP($C22, Table3[#All], 45, 0)</f>
        <v>0</v>
      </c>
      <c r="BZ22" s="9"/>
      <c r="CA22" s="9"/>
      <c r="CB22" s="10">
        <f t="shared" si="125"/>
        <v>1</v>
      </c>
      <c r="CC22" s="81"/>
      <c r="CD22" s="9">
        <f>VLOOKUP($C22, Table3[#All], 46, 0)</f>
        <v>1</v>
      </c>
      <c r="CE22" s="9">
        <f>VLOOKUP($C22, Table3[#All], 47, 0)</f>
        <v>0</v>
      </c>
      <c r="CF22" s="9">
        <f>VLOOKUP($C22, Table3[#All], 48, 0)</f>
        <v>0</v>
      </c>
      <c r="CG22" s="9">
        <f>VLOOKUP($C22, Table3[#All], 49, 0)</f>
        <v>0</v>
      </c>
      <c r="CH22" s="9">
        <f>VLOOKUP($C22, Table3[#All], 50, 0)</f>
        <v>0</v>
      </c>
      <c r="CI22" s="12">
        <f t="shared" si="126"/>
        <v>1</v>
      </c>
      <c r="CJ22" s="13"/>
      <c r="CK22" s="9">
        <f>VLOOKUP($C22, Table3[#All], 51, 0)</f>
        <v>0.38100000000000001</v>
      </c>
      <c r="CL22" s="9">
        <f>VLOOKUP($C22, Table3[#All], 52, 0)</f>
        <v>0.61899999999999999</v>
      </c>
      <c r="CM22" s="9">
        <f>VLOOKUP($C22, Table3[#All], 53, 0)</f>
        <v>0</v>
      </c>
      <c r="CN22" s="9">
        <f>VLOOKUP($C22, Table3[#All], 54, 0)</f>
        <v>0</v>
      </c>
      <c r="CO22" s="9"/>
      <c r="CP22" s="10">
        <f t="shared" si="127"/>
        <v>2</v>
      </c>
      <c r="CQ22" s="11"/>
      <c r="CR22" s="9">
        <f>VLOOKUP($C22, Table3[#All], 55, 0)</f>
        <v>0.38100000000000001</v>
      </c>
      <c r="CS22" s="9">
        <f>VLOOKUP($C22, Table3[#All], 56, 0)</f>
        <v>0</v>
      </c>
      <c r="CT22" s="9">
        <f>VLOOKUP($C22, Table3[#All], 57, 0)</f>
        <v>0.33329999999999999</v>
      </c>
      <c r="CU22" s="9">
        <f>VLOOKUP($C22, Table3[#All], 58, 0)</f>
        <v>0.1429</v>
      </c>
      <c r="CV22" s="9">
        <f>VLOOKUP($C22, Table3[#All], 59, 0)</f>
        <v>0.1429</v>
      </c>
      <c r="CW22" s="12">
        <f t="shared" si="128"/>
        <v>4</v>
      </c>
      <c r="CX22" s="81"/>
      <c r="CY22" s="9">
        <f>VLOOKUP($C22, Table3[#All], 60, 0)</f>
        <v>0.42859999999999998</v>
      </c>
      <c r="CZ22" s="9">
        <f>VLOOKUP($C22, Table3[#All], 61, 0)</f>
        <v>0.57140000000000002</v>
      </c>
      <c r="DA22" s="9">
        <f>VLOOKUP($C22, Table3[#All], 62, 0)</f>
        <v>0</v>
      </c>
      <c r="DB22" s="9">
        <f>VLOOKUP($C22, Table3[#All], 63, 0)</f>
        <v>0</v>
      </c>
      <c r="DC22" s="9">
        <f>VLOOKUP($C22, Table3[#All], 64, 0)</f>
        <v>0</v>
      </c>
      <c r="DD22" s="10">
        <f t="shared" si="129"/>
        <v>2</v>
      </c>
      <c r="DE22" s="11"/>
      <c r="DF22" s="9">
        <f>VLOOKUP($C22, Table3[#All], 65, 0)</f>
        <v>0.1429</v>
      </c>
      <c r="DG22" s="9"/>
      <c r="DH22" s="9">
        <f>VLOOKUP($C22, Table3[#All], 66, 0)</f>
        <v>0.38100000000000001</v>
      </c>
      <c r="DI22" s="9"/>
      <c r="DJ22" s="9">
        <f>VLOOKUP($C22, Table3[#All], 67, 0)</f>
        <v>0.47619999999999996</v>
      </c>
      <c r="DK22" s="12">
        <f t="shared" si="130"/>
        <v>5</v>
      </c>
      <c r="DL22" s="11"/>
      <c r="DM22" s="9">
        <f>VLOOKUP($C22, Table3[#All], 68, 0)</f>
        <v>1</v>
      </c>
      <c r="DN22" s="9"/>
      <c r="DO22" s="9">
        <f>VLOOKUP($C22, Table3[#All], 69, 0)</f>
        <v>0</v>
      </c>
      <c r="DP22" s="9">
        <f>VLOOKUP($C22, Table3[#All], 70, 0)</f>
        <v>0</v>
      </c>
      <c r="DQ22" s="9"/>
      <c r="DR22" s="12">
        <f t="shared" si="131"/>
        <v>1</v>
      </c>
      <c r="DS22" s="11"/>
      <c r="DT22" s="9">
        <f>VLOOKUP($C22, Table3[#All], 71, 0)</f>
        <v>0.8095</v>
      </c>
      <c r="DU22" s="9">
        <f>VLOOKUP($C22, Table3[#All], 72, 0)</f>
        <v>0.1905</v>
      </c>
      <c r="DV22" s="9">
        <f>VLOOKUP($C22, Table3[#All], 73, 0)</f>
        <v>0</v>
      </c>
      <c r="DW22" s="9">
        <f>VLOOKUP($C22, Table3[#All], 74, 0)</f>
        <v>0</v>
      </c>
      <c r="DX22" s="9">
        <f>VLOOKUP($C22, Table3[#All], 75, 0)</f>
        <v>0</v>
      </c>
      <c r="DY22" s="12">
        <f t="shared" si="132"/>
        <v>1</v>
      </c>
      <c r="DZ22" s="11"/>
      <c r="EA22" s="9">
        <f>VLOOKUP($C22, Table3[#All], 76, 0)</f>
        <v>1</v>
      </c>
      <c r="EB22" s="9">
        <f>VLOOKUP($C22, Table3[#All], 77, 0)</f>
        <v>0</v>
      </c>
      <c r="EC22" s="9">
        <f>VLOOKUP($C22, Table3[#All], 78, 0)</f>
        <v>0</v>
      </c>
      <c r="ED22" s="9">
        <f>VLOOKUP($C22, Table3[#All], 79, 0)</f>
        <v>0</v>
      </c>
      <c r="EE22" s="9">
        <f>VLOOKUP($C22, Table3[#All], 80, 0)</f>
        <v>0</v>
      </c>
      <c r="EF22" s="10">
        <f t="shared" si="133"/>
        <v>1</v>
      </c>
      <c r="EG22" s="9"/>
      <c r="EH22" s="9">
        <f>VLOOKUP($C22, Table3[#All], 81, 0)</f>
        <v>1</v>
      </c>
      <c r="EI22" s="9">
        <f>VLOOKUP($C22, Table3[#All], 82, 0)</f>
        <v>0</v>
      </c>
      <c r="EJ22" s="9">
        <f>VLOOKUP($C22, Table3[#All], 83, 0)</f>
        <v>0</v>
      </c>
      <c r="EK22" s="9">
        <f>VLOOKUP($C22, Table3[#All], 84, 0)</f>
        <v>0</v>
      </c>
      <c r="EL22" s="9">
        <f>VLOOKUP($C22, Table3[#All], 85, 0)</f>
        <v>0</v>
      </c>
      <c r="EM22" s="12">
        <f t="shared" si="134"/>
        <v>1</v>
      </c>
      <c r="EN22" s="11"/>
      <c r="EO22" s="9">
        <f>VLOOKUP($C22, Table3[#All], 86, 0)</f>
        <v>1</v>
      </c>
      <c r="EP22" s="9"/>
      <c r="EQ22" s="9">
        <f>VLOOKUP($C22, Table3[#All], 87, 0)</f>
        <v>0</v>
      </c>
      <c r="ER22" s="9"/>
      <c r="ES22" s="9"/>
      <c r="ET22" s="12">
        <f t="shared" si="135"/>
        <v>1</v>
      </c>
      <c r="EU22" s="11"/>
      <c r="EV22" s="9">
        <f>VLOOKUP($C22, Table3[#All], 88, 0)</f>
        <v>1</v>
      </c>
      <c r="EW22" s="9">
        <f>VLOOKUP($C22, Table3[#All], 89, 0)</f>
        <v>0</v>
      </c>
      <c r="EX22" s="9">
        <f>VLOOKUP($C22, Table3[#All], 90, 0)</f>
        <v>0</v>
      </c>
      <c r="EY22" s="9">
        <f>VLOOKUP($C22, Table3[#All], 91, 0)</f>
        <v>0</v>
      </c>
      <c r="EZ22" s="9">
        <f>VLOOKUP($C22, Table3[#All], 92, 0)</f>
        <v>0</v>
      </c>
      <c r="FA22" s="12">
        <f t="shared" si="136"/>
        <v>1</v>
      </c>
      <c r="FB22" s="11"/>
      <c r="FC22" s="9">
        <f>VLOOKUP($C22, Table3[#All], 93, 0)</f>
        <v>0</v>
      </c>
      <c r="FD22" s="9">
        <f>VLOOKUP($C22, Table3[#All], 94, 0)</f>
        <v>0.57140000000000002</v>
      </c>
      <c r="FE22" s="9">
        <f>VLOOKUP($C22, Table3[#All], 95, 0)</f>
        <v>0.42859999999999998</v>
      </c>
      <c r="FF22" s="9">
        <f>VLOOKUP($C22, Table3[#All], 96, 0)</f>
        <v>0</v>
      </c>
      <c r="FG22" s="9"/>
      <c r="FH22" s="10">
        <f t="shared" si="137"/>
        <v>3</v>
      </c>
      <c r="FI22" s="11"/>
      <c r="FJ22" s="9">
        <f>VLOOKUP($C22, Table3[#All], 97, 0)</f>
        <v>0</v>
      </c>
      <c r="FK22" s="9">
        <f>VLOOKUP($C22, Table3[#All], 98, 0)</f>
        <v>0</v>
      </c>
      <c r="FL22" s="9">
        <f>VLOOKUP($C22, Table3[#All], 99, 0)</f>
        <v>0</v>
      </c>
      <c r="FM22" s="9">
        <f>VLOOKUP($C22, Table3[#All], 100, 0)</f>
        <v>0</v>
      </c>
      <c r="FN22" s="9">
        <f>VLOOKUP($C22, Table3[#All], 101, 0)</f>
        <v>1</v>
      </c>
      <c r="FO22" s="12">
        <f t="shared" si="155"/>
        <v>5</v>
      </c>
      <c r="FP22" s="11"/>
      <c r="FQ22" s="9">
        <f>VLOOKUP($C22, Table3[#All], 102, 0)</f>
        <v>0.38100000000000001</v>
      </c>
      <c r="FR22" s="9">
        <f>VLOOKUP($C22, Table3[#All], 103, 0)</f>
        <v>0.61899999999999999</v>
      </c>
      <c r="FS22" s="9">
        <f>VLOOKUP($C22, Table3[#All], 104, 0)</f>
        <v>0</v>
      </c>
      <c r="FT22" s="9">
        <f>VLOOKUP($C22, Table3[#All], 105, 0)</f>
        <v>0</v>
      </c>
      <c r="FU22" s="9">
        <v>0</v>
      </c>
      <c r="FV22" s="10">
        <f t="shared" si="138"/>
        <v>2</v>
      </c>
      <c r="FW22" s="11"/>
      <c r="FX22" s="9">
        <f>VLOOKUP($C22, Table3[#All], 106, 0)</f>
        <v>0.52380000000000004</v>
      </c>
      <c r="FY22" s="9"/>
      <c r="FZ22" s="9">
        <f>VLOOKUP($C22, Table3[#All], 107, 0)</f>
        <v>0.42859999999999998</v>
      </c>
      <c r="GA22" s="9">
        <f>VLOOKUP($C22, Table3[#All], 108, 0)</f>
        <v>4.7599999999999996E-2</v>
      </c>
      <c r="GB22" s="9"/>
      <c r="GC22" s="10">
        <f t="shared" si="156"/>
        <v>3</v>
      </c>
      <c r="GD22" s="81"/>
      <c r="GE22" s="9">
        <f>VLOOKUP($C22, Table3[#All], 109, 0)</f>
        <v>5.5599999999999997E-2</v>
      </c>
      <c r="GF22" s="9">
        <f>VLOOKUP($C22, Table3[#All], 110, 0)</f>
        <v>0.94440000000000002</v>
      </c>
      <c r="GG22" s="9">
        <f>VLOOKUP($C22, Table3[#All], 111, 0)</f>
        <v>0</v>
      </c>
      <c r="GH22" s="9"/>
      <c r="GI22" s="9">
        <f>VLOOKUP($C22, Table3[#All], 112, 0)</f>
        <v>0</v>
      </c>
      <c r="GJ22" s="12">
        <f t="shared" si="139"/>
        <v>2</v>
      </c>
      <c r="GK22" s="11"/>
      <c r="GL22" s="9">
        <f>VLOOKUP($C22, Table3[#All], 113, 0)</f>
        <v>4.7599999999999996E-2</v>
      </c>
      <c r="GM22" s="9">
        <f>VLOOKUP($C22, Table3[#All], 114, 0)</f>
        <v>0.33329999999999999</v>
      </c>
      <c r="GN22" s="9">
        <f>VLOOKUP($C22, Table3[#All], 115, 0)</f>
        <v>0.28570000000000001</v>
      </c>
      <c r="GO22" s="9">
        <f>VLOOKUP($C22, Table3[#All], 116, 0)</f>
        <v>0.33329999999999999</v>
      </c>
      <c r="GP22" s="9"/>
      <c r="GQ22" s="10">
        <f t="shared" si="140"/>
        <v>4</v>
      </c>
      <c r="GR22" s="11"/>
      <c r="GS22" s="9">
        <f>VLOOKUP($C22, Table2[#All], 3, 0)</f>
        <v>0</v>
      </c>
      <c r="GT22" s="9">
        <f>VLOOKUP($C22, Table2[#All], 4, 0)</f>
        <v>0</v>
      </c>
      <c r="GU22" s="9">
        <f>VLOOKUP($C22, Table2[#All], 5, 0)</f>
        <v>1</v>
      </c>
      <c r="GV22" s="9">
        <f>VLOOKUP($C22, Table2[#All], 6, 0)</f>
        <v>0</v>
      </c>
      <c r="GW22" s="9">
        <f>VLOOKUP($C22, Table2[#All], 7, 0)</f>
        <v>0</v>
      </c>
      <c r="GX22" s="10">
        <f t="shared" si="141"/>
        <v>3</v>
      </c>
      <c r="GY22" s="11"/>
      <c r="GZ22" s="9">
        <v>0</v>
      </c>
      <c r="HA22" s="9">
        <v>1</v>
      </c>
      <c r="HB22" s="9">
        <v>0</v>
      </c>
      <c r="HC22" s="9">
        <v>0</v>
      </c>
      <c r="HD22" s="9"/>
      <c r="HE22" s="10">
        <f t="shared" si="142"/>
        <v>2</v>
      </c>
      <c r="HF22" s="11"/>
      <c r="HG22" s="9">
        <f>VLOOKUP($C22, Table5[#All], 2, 0)</f>
        <v>0</v>
      </c>
      <c r="HH22" s="9">
        <f>VLOOKUP($C22, Table5[#All], 3, 0)</f>
        <v>0</v>
      </c>
      <c r="HI22" s="9">
        <f>VLOOKUP($C22, Table5[#All], 4, 0)</f>
        <v>0</v>
      </c>
      <c r="HJ22" s="9">
        <f>VLOOKUP($C22, Table5[#All], 5, 0)</f>
        <v>1</v>
      </c>
      <c r="HK22" s="9">
        <f>VLOOKUP($C22, Table5[#All], 6, 0)</f>
        <v>0</v>
      </c>
      <c r="HL22" s="10">
        <f t="shared" si="143"/>
        <v>4</v>
      </c>
      <c r="HM22" s="11"/>
      <c r="HN22" s="9">
        <f>VLOOKUP($C22, Table5[#All], 7, 0)</f>
        <v>0</v>
      </c>
      <c r="HO22" s="9">
        <f>VLOOKUP($C22, Table5[#All], 8, 0)</f>
        <v>1</v>
      </c>
      <c r="HP22" s="9">
        <f>VLOOKUP($C22, Table5[#All], 9, 0)</f>
        <v>0</v>
      </c>
      <c r="HQ22" s="9">
        <f>VLOOKUP($C22, Table5[#All], 10, 0)</f>
        <v>0</v>
      </c>
      <c r="HR22" s="9">
        <f>VLOOKUP($C22, Table5[#All], 11, 0)</f>
        <v>0</v>
      </c>
      <c r="HS22" s="10">
        <f t="shared" si="144"/>
        <v>2</v>
      </c>
      <c r="HT22" s="11"/>
      <c r="HU22" s="9">
        <f>VLOOKUP($C22, Table5[#All], 12, 0)</f>
        <v>1</v>
      </c>
      <c r="HV22" s="9">
        <f>VLOOKUP($C22, Table5[#All], 13, 0)</f>
        <v>0</v>
      </c>
      <c r="HW22" s="9">
        <f>VLOOKUP($C22, Table5[#All], 14, 0)</f>
        <v>0</v>
      </c>
      <c r="HX22" s="9">
        <f>VLOOKUP($C22, Table5[#All], 15, 0)</f>
        <v>0</v>
      </c>
      <c r="HY22" s="9">
        <f>VLOOKUP($C22, Table5[#All], 16, 0)</f>
        <v>0</v>
      </c>
      <c r="HZ22" s="10">
        <f t="shared" si="145"/>
        <v>1</v>
      </c>
      <c r="IA22" s="11"/>
      <c r="IB22" s="9">
        <f>VLOOKUP($C22, Table5[#All], 17, 0)</f>
        <v>0</v>
      </c>
      <c r="IC22" s="9">
        <f>VLOOKUP($C22, Table5[#All], 18, 0)</f>
        <v>1</v>
      </c>
      <c r="ID22" s="9">
        <f>VLOOKUP($C22, Table5[#All], 19, 0)</f>
        <v>0</v>
      </c>
      <c r="IE22" s="9">
        <f>VLOOKUP($C22, Table5[#All], 20, 0)</f>
        <v>0</v>
      </c>
      <c r="IF22" s="9">
        <f>VLOOKUP($C22, Table5[#All], 21, 0)</f>
        <v>0</v>
      </c>
      <c r="IG22" s="10">
        <f t="shared" si="146"/>
        <v>2</v>
      </c>
      <c r="IH22" s="11"/>
      <c r="II22" s="9">
        <f>VLOOKUP($C22, Table5[#All], 22, 0)</f>
        <v>1</v>
      </c>
      <c r="IJ22" s="9">
        <f>VLOOKUP($C22, Table5[#All], 23, 0)</f>
        <v>0</v>
      </c>
      <c r="IK22" s="9">
        <f>VLOOKUP($C22, Table5[#All], 24, 0)</f>
        <v>0</v>
      </c>
      <c r="IL22" s="9">
        <f>VLOOKUP($C22, Table5[#All], 25, 0)</f>
        <v>0</v>
      </c>
      <c r="IM22" s="9">
        <f>VLOOKUP($C22, Table5[#All], 26, 0)</f>
        <v>0</v>
      </c>
      <c r="IN22" s="10">
        <f t="shared" si="147"/>
        <v>1</v>
      </c>
      <c r="IO22" s="11"/>
      <c r="IP22" s="9">
        <v>1</v>
      </c>
      <c r="IQ22" s="9">
        <v>0</v>
      </c>
      <c r="IR22" s="9">
        <v>0</v>
      </c>
      <c r="IS22" s="9">
        <v>0</v>
      </c>
      <c r="IT22" s="9">
        <v>0</v>
      </c>
      <c r="IU22" s="10">
        <f t="shared" si="148"/>
        <v>1</v>
      </c>
      <c r="IV22" s="82"/>
    </row>
    <row r="23" spans="1:256" ht="16.3" thickTop="1" thickBot="1" x14ac:dyDescent="0.35">
      <c r="A23" s="16" t="s">
        <v>170</v>
      </c>
      <c r="B23" s="16" t="s">
        <v>175</v>
      </c>
      <c r="C23" s="16" t="s">
        <v>176</v>
      </c>
      <c r="D23" s="11"/>
      <c r="E23" s="9">
        <f>VLOOKUP($C23, Table3[#All], 2, 0)</f>
        <v>0.31579999999999997</v>
      </c>
      <c r="F23" s="9"/>
      <c r="G23" s="9">
        <f>VLOOKUP($C23, Table3[#All], 3, 0)</f>
        <v>0.47369999999999995</v>
      </c>
      <c r="H23" s="9">
        <f>VLOOKUP($C23, Table3[#All], 4, 0)</f>
        <v>0.21050000000000002</v>
      </c>
      <c r="I23" s="9">
        <f>VLOOKUP($C23, Table3[#All], 5, 0)</f>
        <v>0</v>
      </c>
      <c r="J23" s="10">
        <f t="shared" si="149"/>
        <v>3</v>
      </c>
      <c r="K23" s="11"/>
      <c r="L23" s="9">
        <f>VLOOKUP($C23, Table3[#All], 6, 0)</f>
        <v>0</v>
      </c>
      <c r="M23" s="9"/>
      <c r="N23" s="9">
        <f>VLOOKUP($C23, Table3[#All], 7, 0)</f>
        <v>0</v>
      </c>
      <c r="O23" s="9">
        <f>VLOOKUP($C23, Table3[#All], 8, 0)</f>
        <v>1</v>
      </c>
      <c r="P23" s="9">
        <f>VLOOKUP($C23, Table3[#All], 9, 0)</f>
        <v>0</v>
      </c>
      <c r="Q23" s="10">
        <f t="shared" si="150"/>
        <v>4</v>
      </c>
      <c r="R23" s="11"/>
      <c r="S23" s="9">
        <f>VLOOKUP($C23, Table3[#All], 10, 0)</f>
        <v>0</v>
      </c>
      <c r="T23" s="9">
        <f>VLOOKUP($C23, Table3[#All], 11, 0)</f>
        <v>0.26319999999999999</v>
      </c>
      <c r="U23" s="9">
        <f>VLOOKUP($C23, Table3[#All], 12, 0)</f>
        <v>0.31579999999999997</v>
      </c>
      <c r="V23" s="9">
        <f>VLOOKUP($C23, Table3[#All], 13, 0)</f>
        <v>0.42109999999999997</v>
      </c>
      <c r="W23" s="9">
        <f>VLOOKUP($C23, Table3[#All], 14, 0)</f>
        <v>0</v>
      </c>
      <c r="X23" s="10">
        <f t="shared" si="151"/>
        <v>4</v>
      </c>
      <c r="Y23" s="11"/>
      <c r="Z23" s="9">
        <f>VLOOKUP($C23, Table3[#All], 15, 0)</f>
        <v>5.2600000000000001E-2</v>
      </c>
      <c r="AA23" s="9">
        <f>VLOOKUP($C23, Table3[#All], 16, 0)</f>
        <v>0.84209999999999996</v>
      </c>
      <c r="AB23" s="9">
        <f>VLOOKUP($C23, Table3[#All], 17, 0)</f>
        <v>0.10529999999999999</v>
      </c>
      <c r="AC23" s="9">
        <f>VLOOKUP($C23, Table3[#All], 18, 0)</f>
        <v>0</v>
      </c>
      <c r="AD23" s="9">
        <f>VLOOKUP($C23, Table3[#All], 19, 0)</f>
        <v>0</v>
      </c>
      <c r="AE23" s="10">
        <f t="shared" si="121"/>
        <v>2</v>
      </c>
      <c r="AF23" s="11"/>
      <c r="AG23" s="9">
        <f>VLOOKUP($C23, Table3[#All], 20, 0)</f>
        <v>0</v>
      </c>
      <c r="AH23" s="9">
        <f>VLOOKUP($C23, Table3[#All], 21, 0)</f>
        <v>5.2600000000000001E-2</v>
      </c>
      <c r="AI23" s="9">
        <f>VLOOKUP($C23, Table3[#All], 22, 0)</f>
        <v>0.94739999999999991</v>
      </c>
      <c r="AJ23" s="9"/>
      <c r="AK23" s="9"/>
      <c r="AL23" s="10">
        <f t="shared" si="122"/>
        <v>3</v>
      </c>
      <c r="AM23" s="11"/>
      <c r="AN23" s="9">
        <f>VLOOKUP($C23, Table3[#All], 23, 0)</f>
        <v>1</v>
      </c>
      <c r="AO23" s="9">
        <f>VLOOKUP($C23, Table3[#All], 24, 0)</f>
        <v>0</v>
      </c>
      <c r="AP23" s="9">
        <f>VLOOKUP($C23, Table3[#All], 25, 0)</f>
        <v>0</v>
      </c>
      <c r="AQ23" s="9">
        <f>VLOOKUP($C23, Table3[#All], 26, 0)</f>
        <v>0</v>
      </c>
      <c r="AR23" s="9"/>
      <c r="AS23" s="12">
        <f t="shared" si="123"/>
        <v>1</v>
      </c>
      <c r="AT23" s="11"/>
      <c r="AU23" s="9">
        <f>VLOOKUP($C23, Table3[#All], 27, 0)</f>
        <v>0.78949999999999998</v>
      </c>
      <c r="AV23" s="9">
        <f>VLOOKUP($C23, Table3[#All], 28, 0)</f>
        <v>0</v>
      </c>
      <c r="AW23" s="9">
        <f>VLOOKUP($C23, Table3[#All], 29, 0)</f>
        <v>0.21050000000000002</v>
      </c>
      <c r="AX23" s="9"/>
      <c r="AY23" s="9"/>
      <c r="AZ23" s="10">
        <f t="shared" si="152"/>
        <v>1</v>
      </c>
      <c r="BA23" s="11"/>
      <c r="BB23" s="9">
        <f>VLOOKUP($C23, Table3[#All], 30, 0)</f>
        <v>0.52629999999999999</v>
      </c>
      <c r="BC23" s="9">
        <f>VLOOKUP($C23, Table3[#All], 31, 0)</f>
        <v>0.42109999999999997</v>
      </c>
      <c r="BD23" s="9">
        <f>VLOOKUP($C23, Table3[#All], 32, 0)</f>
        <v>5.2600000000000001E-2</v>
      </c>
      <c r="BE23" s="9">
        <f>VLOOKUP($C23, Table3[#All], 33, 0)</f>
        <v>0</v>
      </c>
      <c r="BF23" s="9"/>
      <c r="BG23" s="10">
        <f t="shared" si="153"/>
        <v>2</v>
      </c>
      <c r="BH23" s="81"/>
      <c r="BI23" s="9">
        <f>VLOOKUP($C23, Table3[#All], 34, 0)</f>
        <v>0</v>
      </c>
      <c r="BJ23" s="9">
        <f>VLOOKUP($C23, Table3[#All], 35, 0)</f>
        <v>0</v>
      </c>
      <c r="BK23" s="9">
        <f>VLOOKUP($C23, Table3[#All], 36, 0)</f>
        <v>0</v>
      </c>
      <c r="BL23" s="9">
        <f>VLOOKUP($C23, Table3[#All], 37, 0)</f>
        <v>0</v>
      </c>
      <c r="BM23" s="9">
        <f>VLOOKUP($C23, Table3[#All], 38, 0)</f>
        <v>0</v>
      </c>
      <c r="BN23" s="10" t="str">
        <f t="shared" si="154"/>
        <v>N/A</v>
      </c>
      <c r="BO23" s="11"/>
      <c r="BP23" s="9">
        <f>VLOOKUP($C23, Table3[#All], 39, 0)</f>
        <v>0.10529999999999999</v>
      </c>
      <c r="BQ23" s="9">
        <f>VLOOKUP($C23, Table3[#All], 40, 0)</f>
        <v>0.89469999999999994</v>
      </c>
      <c r="BR23" s="9">
        <f>VLOOKUP($C23, Table3[#All], 41, 0)</f>
        <v>0</v>
      </c>
      <c r="BS23" s="9">
        <f>VLOOKUP($C23, Table3[#All], 42, 0)</f>
        <v>0</v>
      </c>
      <c r="BT23" s="9"/>
      <c r="BU23" s="10">
        <f t="shared" si="124"/>
        <v>2</v>
      </c>
      <c r="BV23" s="11"/>
      <c r="BW23" s="9">
        <f>VLOOKUP($C23, Table3[#All], 43, 0)</f>
        <v>0.57889999999999997</v>
      </c>
      <c r="BX23" s="9">
        <f>VLOOKUP($C23, Table3[#All], 44, 0)</f>
        <v>0.42109999999999997</v>
      </c>
      <c r="BY23" s="9">
        <f>VLOOKUP($C23, Table3[#All], 45, 0)</f>
        <v>0</v>
      </c>
      <c r="BZ23" s="9"/>
      <c r="CA23" s="9"/>
      <c r="CB23" s="10">
        <f t="shared" si="125"/>
        <v>2</v>
      </c>
      <c r="CC23" s="81"/>
      <c r="CD23" s="9">
        <f>VLOOKUP($C23, Table3[#All], 46, 0)</f>
        <v>1</v>
      </c>
      <c r="CE23" s="9">
        <f>VLOOKUP($C23, Table3[#All], 47, 0)</f>
        <v>0</v>
      </c>
      <c r="CF23" s="9">
        <f>VLOOKUP($C23, Table3[#All], 48, 0)</f>
        <v>0</v>
      </c>
      <c r="CG23" s="9">
        <f>VLOOKUP($C23, Table3[#All], 49, 0)</f>
        <v>0</v>
      </c>
      <c r="CH23" s="9">
        <f>VLOOKUP($C23, Table3[#All], 50, 0)</f>
        <v>0</v>
      </c>
      <c r="CI23" s="12">
        <f t="shared" si="126"/>
        <v>1</v>
      </c>
      <c r="CJ23" s="13"/>
      <c r="CK23" s="9">
        <f>VLOOKUP($C23, Table3[#All], 51, 0)</f>
        <v>0.84209999999999996</v>
      </c>
      <c r="CL23" s="9">
        <f>VLOOKUP($C23, Table3[#All], 52, 0)</f>
        <v>0.15789999999999998</v>
      </c>
      <c r="CM23" s="9">
        <f>VLOOKUP($C23, Table3[#All], 53, 0)</f>
        <v>0</v>
      </c>
      <c r="CN23" s="9">
        <f>VLOOKUP($C23, Table3[#All], 54, 0)</f>
        <v>0</v>
      </c>
      <c r="CO23" s="9"/>
      <c r="CP23" s="10">
        <f t="shared" si="127"/>
        <v>1</v>
      </c>
      <c r="CQ23" s="11"/>
      <c r="CR23" s="9">
        <f>VLOOKUP($C23, Table3[#All], 55, 0)</f>
        <v>0.47369999999999995</v>
      </c>
      <c r="CS23" s="9">
        <f>VLOOKUP($C23, Table3[#All], 56, 0)</f>
        <v>0.52629999999999999</v>
      </c>
      <c r="CT23" s="9">
        <f>VLOOKUP($C23, Table3[#All], 57, 0)</f>
        <v>0</v>
      </c>
      <c r="CU23" s="9">
        <f>VLOOKUP($C23, Table3[#All], 58, 0)</f>
        <v>0</v>
      </c>
      <c r="CV23" s="9">
        <f>VLOOKUP($C23, Table3[#All], 59, 0)</f>
        <v>0</v>
      </c>
      <c r="CW23" s="12">
        <f t="shared" si="128"/>
        <v>2</v>
      </c>
      <c r="CX23" s="81"/>
      <c r="CY23" s="9">
        <f>VLOOKUP($C23, Table3[#All], 60, 0)</f>
        <v>0.73680000000000012</v>
      </c>
      <c r="CZ23" s="9">
        <f>VLOOKUP($C23, Table3[#All], 61, 0)</f>
        <v>0.26319999999999999</v>
      </c>
      <c r="DA23" s="9">
        <f>VLOOKUP($C23, Table3[#All], 62, 0)</f>
        <v>0</v>
      </c>
      <c r="DB23" s="9">
        <f>VLOOKUP($C23, Table3[#All], 63, 0)</f>
        <v>0</v>
      </c>
      <c r="DC23" s="9">
        <f>VLOOKUP($C23, Table3[#All], 64, 0)</f>
        <v>0</v>
      </c>
      <c r="DD23" s="10">
        <f t="shared" si="129"/>
        <v>2</v>
      </c>
      <c r="DE23" s="11"/>
      <c r="DF23" s="9">
        <f>VLOOKUP($C23, Table3[#All], 65, 0)</f>
        <v>0.10529999999999999</v>
      </c>
      <c r="DG23" s="9"/>
      <c r="DH23" s="9">
        <f>VLOOKUP($C23, Table3[#All], 66, 0)</f>
        <v>0.42109999999999997</v>
      </c>
      <c r="DI23" s="9"/>
      <c r="DJ23" s="9">
        <f>VLOOKUP($C23, Table3[#All], 67, 0)</f>
        <v>0.47369999999999995</v>
      </c>
      <c r="DK23" s="12">
        <f t="shared" si="130"/>
        <v>5</v>
      </c>
      <c r="DL23" s="11"/>
      <c r="DM23" s="9">
        <f>VLOOKUP($C23, Table3[#All], 68, 0)</f>
        <v>0.89469999999999994</v>
      </c>
      <c r="DN23" s="9"/>
      <c r="DO23" s="9">
        <f>VLOOKUP($C23, Table3[#All], 69, 0)</f>
        <v>0.10529999999999999</v>
      </c>
      <c r="DP23" s="9">
        <f>VLOOKUP($C23, Table3[#All], 70, 0)</f>
        <v>0</v>
      </c>
      <c r="DQ23" s="9"/>
      <c r="DR23" s="12">
        <f t="shared" si="131"/>
        <v>1</v>
      </c>
      <c r="DS23" s="11"/>
      <c r="DT23" s="9">
        <f>VLOOKUP($C23, Table3[#All], 71, 0)</f>
        <v>0.21050000000000002</v>
      </c>
      <c r="DU23" s="9">
        <f>VLOOKUP($C23, Table3[#All], 72, 0)</f>
        <v>0.31579999999999997</v>
      </c>
      <c r="DV23" s="9">
        <f>VLOOKUP($C23, Table3[#All], 73, 0)</f>
        <v>5.2600000000000001E-2</v>
      </c>
      <c r="DW23" s="9">
        <f>VLOOKUP($C23, Table3[#All], 74, 0)</f>
        <v>0.36840000000000006</v>
      </c>
      <c r="DX23" s="9">
        <f>VLOOKUP($C23, Table3[#All], 75, 0)</f>
        <v>5.2600000000000001E-2</v>
      </c>
      <c r="DY23" s="12">
        <f t="shared" si="132"/>
        <v>4</v>
      </c>
      <c r="DZ23" s="11"/>
      <c r="EA23" s="9">
        <f>VLOOKUP($C23, Table3[#All], 76, 0)</f>
        <v>1</v>
      </c>
      <c r="EB23" s="9">
        <f>VLOOKUP($C23, Table3[#All], 77, 0)</f>
        <v>0</v>
      </c>
      <c r="EC23" s="9">
        <f>VLOOKUP($C23, Table3[#All], 78, 0)</f>
        <v>0</v>
      </c>
      <c r="ED23" s="9">
        <f>VLOOKUP($C23, Table3[#All], 79, 0)</f>
        <v>0</v>
      </c>
      <c r="EE23" s="9">
        <f>VLOOKUP($C23, Table3[#All], 80, 0)</f>
        <v>0</v>
      </c>
      <c r="EF23" s="10">
        <f t="shared" si="133"/>
        <v>1</v>
      </c>
      <c r="EG23" s="9"/>
      <c r="EH23" s="9">
        <f>VLOOKUP($C23, Table3[#All], 81, 0)</f>
        <v>1</v>
      </c>
      <c r="EI23" s="9">
        <f>VLOOKUP($C23, Table3[#All], 82, 0)</f>
        <v>0</v>
      </c>
      <c r="EJ23" s="9">
        <f>VLOOKUP($C23, Table3[#All], 83, 0)</f>
        <v>0</v>
      </c>
      <c r="EK23" s="9">
        <f>VLOOKUP($C23, Table3[#All], 84, 0)</f>
        <v>0</v>
      </c>
      <c r="EL23" s="9">
        <f>VLOOKUP($C23, Table3[#All], 85, 0)</f>
        <v>0</v>
      </c>
      <c r="EM23" s="12">
        <f t="shared" si="134"/>
        <v>1</v>
      </c>
      <c r="EN23" s="11"/>
      <c r="EO23" s="9">
        <f>VLOOKUP($C23, Table3[#All], 86, 0)</f>
        <v>0.78949999999999998</v>
      </c>
      <c r="EP23" s="9"/>
      <c r="EQ23" s="9">
        <f>VLOOKUP($C23, Table3[#All], 87, 0)</f>
        <v>0.21050000000000002</v>
      </c>
      <c r="ER23" s="9"/>
      <c r="ES23" s="9"/>
      <c r="ET23" s="12">
        <f t="shared" si="135"/>
        <v>1</v>
      </c>
      <c r="EU23" s="11"/>
      <c r="EV23" s="9">
        <f>VLOOKUP($C23, Table3[#All], 88, 0)</f>
        <v>0</v>
      </c>
      <c r="EW23" s="9">
        <f>VLOOKUP($C23, Table3[#All], 89, 0)</f>
        <v>1</v>
      </c>
      <c r="EX23" s="9">
        <f>VLOOKUP($C23, Table3[#All], 90, 0)</f>
        <v>0</v>
      </c>
      <c r="EY23" s="9">
        <f>VLOOKUP($C23, Table3[#All], 91, 0)</f>
        <v>0</v>
      </c>
      <c r="EZ23" s="9">
        <f>VLOOKUP($C23, Table3[#All], 92, 0)</f>
        <v>0</v>
      </c>
      <c r="FA23" s="12">
        <f t="shared" si="136"/>
        <v>2</v>
      </c>
      <c r="FB23" s="11"/>
      <c r="FC23" s="9">
        <f>VLOOKUP($C23, Table3[#All], 93, 0)</f>
        <v>0</v>
      </c>
      <c r="FD23" s="9">
        <f>VLOOKUP($C23, Table3[#All], 94, 0)</f>
        <v>1</v>
      </c>
      <c r="FE23" s="9">
        <f>VLOOKUP($C23, Table3[#All], 95, 0)</f>
        <v>0</v>
      </c>
      <c r="FF23" s="9">
        <f>VLOOKUP($C23, Table3[#All], 96, 0)</f>
        <v>0</v>
      </c>
      <c r="FG23" s="9"/>
      <c r="FH23" s="10">
        <f t="shared" si="137"/>
        <v>2</v>
      </c>
      <c r="FI23" s="11"/>
      <c r="FJ23" s="9">
        <f>VLOOKUP($C23, Table3[#All], 97, 0)</f>
        <v>0</v>
      </c>
      <c r="FK23" s="9">
        <f>VLOOKUP($C23, Table3[#All], 98, 0)</f>
        <v>0</v>
      </c>
      <c r="FL23" s="9">
        <f>VLOOKUP($C23, Table3[#All], 99, 0)</f>
        <v>0</v>
      </c>
      <c r="FM23" s="9">
        <f>VLOOKUP($C23, Table3[#All], 100, 0)</f>
        <v>0</v>
      </c>
      <c r="FN23" s="9">
        <f>VLOOKUP($C23, Table3[#All], 101, 0)</f>
        <v>1</v>
      </c>
      <c r="FO23" s="12">
        <f t="shared" si="155"/>
        <v>5</v>
      </c>
      <c r="FP23" s="11"/>
      <c r="FQ23" s="9">
        <f>VLOOKUP($C23, Table3[#All], 102, 0)</f>
        <v>0.47369999999999995</v>
      </c>
      <c r="FR23" s="9">
        <f>VLOOKUP($C23, Table3[#All], 103, 0)</f>
        <v>0.52629999999999999</v>
      </c>
      <c r="FS23" s="9">
        <f>VLOOKUP($C23, Table3[#All], 104, 0)</f>
        <v>0</v>
      </c>
      <c r="FT23" s="9">
        <f>VLOOKUP($C23, Table3[#All], 105, 0)</f>
        <v>0</v>
      </c>
      <c r="FU23" s="9">
        <v>0</v>
      </c>
      <c r="FV23" s="10">
        <f t="shared" si="138"/>
        <v>2</v>
      </c>
      <c r="FW23" s="11"/>
      <c r="FX23" s="9">
        <f>VLOOKUP($C23, Table3[#All], 106, 0)</f>
        <v>0</v>
      </c>
      <c r="FY23" s="9"/>
      <c r="FZ23" s="9">
        <f>VLOOKUP($C23, Table3[#All], 107, 0)</f>
        <v>0.84209999999999996</v>
      </c>
      <c r="GA23" s="9">
        <f>VLOOKUP($C23, Table3[#All], 108, 0)</f>
        <v>0.15789999999999998</v>
      </c>
      <c r="GB23" s="9"/>
      <c r="GC23" s="10">
        <f t="shared" si="156"/>
        <v>3</v>
      </c>
      <c r="GD23" s="81"/>
      <c r="GE23" s="9">
        <f>VLOOKUP($C23, Table3[#All], 109, 0)</f>
        <v>0.88890000000000002</v>
      </c>
      <c r="GF23" s="9">
        <f>VLOOKUP($C23, Table3[#All], 110, 0)</f>
        <v>5.5599999999999997E-2</v>
      </c>
      <c r="GG23" s="9">
        <f>VLOOKUP($C23, Table3[#All], 111, 0)</f>
        <v>5.5599999999999997E-2</v>
      </c>
      <c r="GH23" s="9"/>
      <c r="GI23" s="9">
        <f>VLOOKUP($C23, Table3[#All], 112, 0)</f>
        <v>0</v>
      </c>
      <c r="GJ23" s="12">
        <f t="shared" si="139"/>
        <v>1</v>
      </c>
      <c r="GK23" s="11"/>
      <c r="GL23" s="9">
        <f>VLOOKUP($C23, Table3[#All], 113, 0)</f>
        <v>5.2600000000000001E-2</v>
      </c>
      <c r="GM23" s="9">
        <f>VLOOKUP($C23, Table3[#All], 114, 0)</f>
        <v>0.68420000000000003</v>
      </c>
      <c r="GN23" s="9">
        <f>VLOOKUP($C23, Table3[#All], 115, 0)</f>
        <v>0.10529999999999999</v>
      </c>
      <c r="GO23" s="9">
        <f>VLOOKUP($C23, Table3[#All], 116, 0)</f>
        <v>0.15789999999999998</v>
      </c>
      <c r="GP23" s="9"/>
      <c r="GQ23" s="10">
        <f t="shared" si="140"/>
        <v>3</v>
      </c>
      <c r="GR23" s="11"/>
      <c r="GS23" s="9">
        <f>VLOOKUP($C23, Table2[#All], 3, 0)</f>
        <v>0</v>
      </c>
      <c r="GT23" s="9">
        <f>VLOOKUP($C23, Table2[#All], 4, 0)</f>
        <v>0</v>
      </c>
      <c r="GU23" s="9">
        <f>VLOOKUP($C23, Table2[#All], 5, 0)</f>
        <v>1</v>
      </c>
      <c r="GV23" s="9">
        <f>VLOOKUP($C23, Table2[#All], 6, 0)</f>
        <v>0</v>
      </c>
      <c r="GW23" s="9">
        <f>VLOOKUP($C23, Table2[#All], 7, 0)</f>
        <v>0</v>
      </c>
      <c r="GX23" s="10">
        <f t="shared" si="141"/>
        <v>3</v>
      </c>
      <c r="GY23" s="11"/>
      <c r="GZ23" s="9">
        <v>0</v>
      </c>
      <c r="HA23" s="9">
        <v>1</v>
      </c>
      <c r="HB23" s="9">
        <v>0</v>
      </c>
      <c r="HC23" s="9">
        <v>0</v>
      </c>
      <c r="HD23" s="9"/>
      <c r="HE23" s="10">
        <f t="shared" si="142"/>
        <v>2</v>
      </c>
      <c r="HF23" s="11"/>
      <c r="HG23" s="9">
        <f>VLOOKUP($C23, Table5[#All], 2, 0)</f>
        <v>0</v>
      </c>
      <c r="HH23" s="9">
        <f>VLOOKUP($C23, Table5[#All], 3, 0)</f>
        <v>0</v>
      </c>
      <c r="HI23" s="9">
        <f>VLOOKUP($C23, Table5[#All], 4, 0)</f>
        <v>0</v>
      </c>
      <c r="HJ23" s="9">
        <f>VLOOKUP($C23, Table5[#All], 5, 0)</f>
        <v>1</v>
      </c>
      <c r="HK23" s="9">
        <f>VLOOKUP($C23, Table5[#All], 6, 0)</f>
        <v>0</v>
      </c>
      <c r="HL23" s="10">
        <f t="shared" si="143"/>
        <v>4</v>
      </c>
      <c r="HM23" s="11"/>
      <c r="HN23" s="9">
        <f>VLOOKUP($C23, Table5[#All], 7, 0)</f>
        <v>0</v>
      </c>
      <c r="HO23" s="9">
        <f>VLOOKUP($C23, Table5[#All], 8, 0)</f>
        <v>1</v>
      </c>
      <c r="HP23" s="9">
        <f>VLOOKUP($C23, Table5[#All], 9, 0)</f>
        <v>0</v>
      </c>
      <c r="HQ23" s="9">
        <f>VLOOKUP($C23, Table5[#All], 10, 0)</f>
        <v>0</v>
      </c>
      <c r="HR23" s="9">
        <f>VLOOKUP($C23, Table5[#All], 11, 0)</f>
        <v>0</v>
      </c>
      <c r="HS23" s="10">
        <f t="shared" si="144"/>
        <v>2</v>
      </c>
      <c r="HT23" s="11"/>
      <c r="HU23" s="9">
        <f>VLOOKUP($C23, Table5[#All], 12, 0)</f>
        <v>1</v>
      </c>
      <c r="HV23" s="9">
        <f>VLOOKUP($C23, Table5[#All], 13, 0)</f>
        <v>0</v>
      </c>
      <c r="HW23" s="9">
        <f>VLOOKUP($C23, Table5[#All], 14, 0)</f>
        <v>0</v>
      </c>
      <c r="HX23" s="9">
        <f>VLOOKUP($C23, Table5[#All], 15, 0)</f>
        <v>0</v>
      </c>
      <c r="HY23" s="9">
        <f>VLOOKUP($C23, Table5[#All], 16, 0)</f>
        <v>0</v>
      </c>
      <c r="HZ23" s="10">
        <f t="shared" si="145"/>
        <v>1</v>
      </c>
      <c r="IA23" s="11"/>
      <c r="IB23" s="9">
        <f>VLOOKUP($C23, Table5[#All], 17, 0)</f>
        <v>0</v>
      </c>
      <c r="IC23" s="9">
        <f>VLOOKUP($C23, Table5[#All], 18, 0)</f>
        <v>1</v>
      </c>
      <c r="ID23" s="9">
        <f>VLOOKUP($C23, Table5[#All], 19, 0)</f>
        <v>0</v>
      </c>
      <c r="IE23" s="9">
        <f>VLOOKUP($C23, Table5[#All], 20, 0)</f>
        <v>0</v>
      </c>
      <c r="IF23" s="9">
        <f>VLOOKUP($C23, Table5[#All], 21, 0)</f>
        <v>0</v>
      </c>
      <c r="IG23" s="10">
        <f t="shared" si="146"/>
        <v>2</v>
      </c>
      <c r="IH23" s="11"/>
      <c r="II23" s="9">
        <f>VLOOKUP($C23, Table5[#All], 22, 0)</f>
        <v>1</v>
      </c>
      <c r="IJ23" s="9">
        <f>VLOOKUP($C23, Table5[#All], 23, 0)</f>
        <v>0</v>
      </c>
      <c r="IK23" s="9">
        <f>VLOOKUP($C23, Table5[#All], 24, 0)</f>
        <v>0</v>
      </c>
      <c r="IL23" s="9">
        <f>VLOOKUP($C23, Table5[#All], 25, 0)</f>
        <v>0</v>
      </c>
      <c r="IM23" s="9">
        <f>VLOOKUP($C23, Table5[#All], 26, 0)</f>
        <v>0</v>
      </c>
      <c r="IN23" s="10">
        <f t="shared" si="147"/>
        <v>1</v>
      </c>
      <c r="IO23" s="11"/>
      <c r="IP23" s="9">
        <v>1</v>
      </c>
      <c r="IQ23" s="9">
        <v>0</v>
      </c>
      <c r="IR23" s="9">
        <v>0</v>
      </c>
      <c r="IS23" s="9">
        <v>0</v>
      </c>
      <c r="IT23" s="9">
        <v>0</v>
      </c>
      <c r="IU23" s="10">
        <f t="shared" si="148"/>
        <v>1</v>
      </c>
      <c r="IV23" s="82"/>
    </row>
    <row r="24" spans="1:256" ht="16.3" thickTop="1" thickBot="1" x14ac:dyDescent="0.35">
      <c r="A24" s="16" t="s">
        <v>170</v>
      </c>
      <c r="B24" s="16" t="s">
        <v>177</v>
      </c>
      <c r="C24" s="16" t="s">
        <v>178</v>
      </c>
      <c r="D24" s="11"/>
      <c r="E24" s="9">
        <f>VLOOKUP($C24, Table3[#All], 2, 0)</f>
        <v>0.36840000000000006</v>
      </c>
      <c r="F24" s="9"/>
      <c r="G24" s="9">
        <f>VLOOKUP($C24, Table3[#All], 3, 0)</f>
        <v>0.52629999999999999</v>
      </c>
      <c r="H24" s="9">
        <f>VLOOKUP($C24, Table3[#All], 4, 0)</f>
        <v>0.10529999999999999</v>
      </c>
      <c r="I24" s="9">
        <f>VLOOKUP($C24, Table3[#All], 5, 0)</f>
        <v>0</v>
      </c>
      <c r="J24" s="10">
        <f t="shared" si="149"/>
        <v>3</v>
      </c>
      <c r="K24" s="11"/>
      <c r="L24" s="9">
        <f>VLOOKUP($C24, Table3[#All], 6, 0)</f>
        <v>0</v>
      </c>
      <c r="M24" s="9"/>
      <c r="N24" s="9">
        <f>VLOOKUP($C24, Table3[#All], 7, 0)</f>
        <v>1</v>
      </c>
      <c r="O24" s="9">
        <f>VLOOKUP($C24, Table3[#All], 8, 0)</f>
        <v>0</v>
      </c>
      <c r="P24" s="9">
        <f>VLOOKUP($C24, Table3[#All], 9, 0)</f>
        <v>0</v>
      </c>
      <c r="Q24" s="10">
        <f t="shared" si="150"/>
        <v>3</v>
      </c>
      <c r="R24" s="11"/>
      <c r="S24" s="9">
        <f>VLOOKUP($C24, Table3[#All], 10, 0)</f>
        <v>0</v>
      </c>
      <c r="T24" s="9">
        <f>VLOOKUP($C24, Table3[#All], 11, 0)</f>
        <v>0.26319999999999999</v>
      </c>
      <c r="U24" s="9">
        <f>VLOOKUP($C24, Table3[#All], 12, 0)</f>
        <v>0.63159999999999994</v>
      </c>
      <c r="V24" s="9">
        <f>VLOOKUP($C24, Table3[#All], 13, 0)</f>
        <v>0.10529999999999999</v>
      </c>
      <c r="W24" s="9">
        <f>VLOOKUP($C24, Table3[#All], 14, 0)</f>
        <v>0</v>
      </c>
      <c r="X24" s="10">
        <f t="shared" si="151"/>
        <v>3</v>
      </c>
      <c r="Y24" s="11"/>
      <c r="Z24" s="9">
        <f>VLOOKUP($C24, Table3[#All], 15, 0)</f>
        <v>0</v>
      </c>
      <c r="AA24" s="9">
        <f>VLOOKUP($C24, Table3[#All], 16, 0)</f>
        <v>0.89469999999999994</v>
      </c>
      <c r="AB24" s="9">
        <f>VLOOKUP($C24, Table3[#All], 17, 0)</f>
        <v>0.10529999999999999</v>
      </c>
      <c r="AC24" s="9">
        <f>VLOOKUP($C24, Table3[#All], 18, 0)</f>
        <v>0</v>
      </c>
      <c r="AD24" s="9">
        <f>VLOOKUP($C24, Table3[#All], 19, 0)</f>
        <v>0</v>
      </c>
      <c r="AE24" s="10">
        <f t="shared" si="121"/>
        <v>2</v>
      </c>
      <c r="AF24" s="11"/>
      <c r="AG24" s="9">
        <f>VLOOKUP($C24, Table3[#All], 20, 0)</f>
        <v>0</v>
      </c>
      <c r="AH24" s="9">
        <f>VLOOKUP($C24, Table3[#All], 21, 0)</f>
        <v>0</v>
      </c>
      <c r="AI24" s="9">
        <f>VLOOKUP($C24, Table3[#All], 22, 0)</f>
        <v>1</v>
      </c>
      <c r="AJ24" s="9"/>
      <c r="AK24" s="9"/>
      <c r="AL24" s="10">
        <f t="shared" si="122"/>
        <v>3</v>
      </c>
      <c r="AM24" s="11"/>
      <c r="AN24" s="9">
        <f>VLOOKUP($C24, Table3[#All], 23, 0)</f>
        <v>1</v>
      </c>
      <c r="AO24" s="9">
        <f>VLOOKUP($C24, Table3[#All], 24, 0)</f>
        <v>0</v>
      </c>
      <c r="AP24" s="9">
        <f>VLOOKUP($C24, Table3[#All], 25, 0)</f>
        <v>0</v>
      </c>
      <c r="AQ24" s="9">
        <f>VLOOKUP($C24, Table3[#All], 26, 0)</f>
        <v>0</v>
      </c>
      <c r="AR24" s="9"/>
      <c r="AS24" s="12">
        <f t="shared" si="123"/>
        <v>1</v>
      </c>
      <c r="AT24" s="11"/>
      <c r="AU24" s="9">
        <f>VLOOKUP($C24, Table3[#All], 27, 0)</f>
        <v>0.94739999999999991</v>
      </c>
      <c r="AV24" s="9">
        <f>VLOOKUP($C24, Table3[#All], 28, 0)</f>
        <v>0</v>
      </c>
      <c r="AW24" s="9">
        <f>VLOOKUP($C24, Table3[#All], 29, 0)</f>
        <v>5.2600000000000001E-2</v>
      </c>
      <c r="AX24" s="9"/>
      <c r="AY24" s="9"/>
      <c r="AZ24" s="10">
        <f t="shared" si="152"/>
        <v>1</v>
      </c>
      <c r="BA24" s="11"/>
      <c r="BB24" s="9">
        <f>VLOOKUP($C24, Table3[#All], 30, 0)</f>
        <v>0.78949999999999998</v>
      </c>
      <c r="BC24" s="9">
        <f>VLOOKUP($C24, Table3[#All], 31, 0)</f>
        <v>0.21050000000000002</v>
      </c>
      <c r="BD24" s="9">
        <f>VLOOKUP($C24, Table3[#All], 32, 0)</f>
        <v>0</v>
      </c>
      <c r="BE24" s="9">
        <f>VLOOKUP($C24, Table3[#All], 33, 0)</f>
        <v>0</v>
      </c>
      <c r="BF24" s="9"/>
      <c r="BG24" s="10">
        <f t="shared" si="153"/>
        <v>1</v>
      </c>
      <c r="BH24" s="81"/>
      <c r="BI24" s="9">
        <f>VLOOKUP($C24, Table3[#All], 34, 0)</f>
        <v>0</v>
      </c>
      <c r="BJ24" s="9">
        <f>VLOOKUP($C24, Table3[#All], 35, 0)</f>
        <v>0</v>
      </c>
      <c r="BK24" s="9">
        <f>VLOOKUP($C24, Table3[#All], 36, 0)</f>
        <v>0</v>
      </c>
      <c r="BL24" s="9">
        <f>VLOOKUP($C24, Table3[#All], 37, 0)</f>
        <v>0</v>
      </c>
      <c r="BM24" s="9">
        <f>VLOOKUP($C24, Table3[#All], 38, 0)</f>
        <v>0</v>
      </c>
      <c r="BN24" s="10" t="str">
        <f t="shared" si="154"/>
        <v>N/A</v>
      </c>
      <c r="BO24" s="11"/>
      <c r="BP24" s="9">
        <f>VLOOKUP($C24, Table3[#All], 39, 0)</f>
        <v>0.52629999999999999</v>
      </c>
      <c r="BQ24" s="9">
        <f>VLOOKUP($C24, Table3[#All], 40, 0)</f>
        <v>0.36840000000000006</v>
      </c>
      <c r="BR24" s="9">
        <f>VLOOKUP($C24, Table3[#All], 41, 0)</f>
        <v>0</v>
      </c>
      <c r="BS24" s="9">
        <f>VLOOKUP($C24, Table3[#All], 42, 0)</f>
        <v>0.10529999999999999</v>
      </c>
      <c r="BT24" s="9"/>
      <c r="BU24" s="10">
        <f t="shared" si="124"/>
        <v>2</v>
      </c>
      <c r="BV24" s="11"/>
      <c r="BW24" s="9">
        <f>VLOOKUP($C24, Table3[#All], 43, 0)</f>
        <v>0.78949999999999998</v>
      </c>
      <c r="BX24" s="9">
        <f>VLOOKUP($C24, Table3[#All], 44, 0)</f>
        <v>0.21050000000000002</v>
      </c>
      <c r="BY24" s="9">
        <f>VLOOKUP($C24, Table3[#All], 45, 0)</f>
        <v>0</v>
      </c>
      <c r="BZ24" s="9"/>
      <c r="CA24" s="9"/>
      <c r="CB24" s="10">
        <f t="shared" si="125"/>
        <v>1</v>
      </c>
      <c r="CC24" s="81"/>
      <c r="CD24" s="9">
        <f>VLOOKUP($C24, Table3[#All], 46, 0)</f>
        <v>1</v>
      </c>
      <c r="CE24" s="9">
        <f>VLOOKUP($C24, Table3[#All], 47, 0)</f>
        <v>0</v>
      </c>
      <c r="CF24" s="9">
        <f>VLOOKUP($C24, Table3[#All], 48, 0)</f>
        <v>0</v>
      </c>
      <c r="CG24" s="9">
        <f>VLOOKUP($C24, Table3[#All], 49, 0)</f>
        <v>0</v>
      </c>
      <c r="CH24" s="9">
        <f>VLOOKUP($C24, Table3[#All], 50, 0)</f>
        <v>0</v>
      </c>
      <c r="CI24" s="12">
        <f t="shared" si="126"/>
        <v>1</v>
      </c>
      <c r="CJ24" s="13"/>
      <c r="CK24" s="9">
        <f>VLOOKUP($C24, Table3[#All], 51, 0)</f>
        <v>0.73680000000000012</v>
      </c>
      <c r="CL24" s="9">
        <f>VLOOKUP($C24, Table3[#All], 52, 0)</f>
        <v>0.26319999999999999</v>
      </c>
      <c r="CM24" s="9">
        <f>VLOOKUP($C24, Table3[#All], 53, 0)</f>
        <v>0</v>
      </c>
      <c r="CN24" s="9">
        <f>VLOOKUP($C24, Table3[#All], 54, 0)</f>
        <v>0</v>
      </c>
      <c r="CO24" s="9"/>
      <c r="CP24" s="10">
        <f t="shared" si="127"/>
        <v>2</v>
      </c>
      <c r="CQ24" s="11"/>
      <c r="CR24" s="9">
        <f>VLOOKUP($C24, Table3[#All], 55, 0)</f>
        <v>0.15789999999999998</v>
      </c>
      <c r="CS24" s="9">
        <f>VLOOKUP($C24, Table3[#All], 56, 0)</f>
        <v>0.47369999999999995</v>
      </c>
      <c r="CT24" s="9">
        <f>VLOOKUP($C24, Table3[#All], 57, 0)</f>
        <v>0.21050000000000002</v>
      </c>
      <c r="CU24" s="9">
        <f>VLOOKUP($C24, Table3[#All], 58, 0)</f>
        <v>0.15789999999999998</v>
      </c>
      <c r="CV24" s="9">
        <f>VLOOKUP($C24, Table3[#All], 59, 0)</f>
        <v>0</v>
      </c>
      <c r="CW24" s="12">
        <f t="shared" si="128"/>
        <v>3</v>
      </c>
      <c r="CX24" s="81"/>
      <c r="CY24" s="9">
        <f>VLOOKUP($C24, Table3[#All], 60, 0)</f>
        <v>0.78949999999999998</v>
      </c>
      <c r="CZ24" s="9">
        <f>VLOOKUP($C24, Table3[#All], 61, 0)</f>
        <v>0.21050000000000002</v>
      </c>
      <c r="DA24" s="9">
        <f>VLOOKUP($C24, Table3[#All], 62, 0)</f>
        <v>0</v>
      </c>
      <c r="DB24" s="9">
        <f>VLOOKUP($C24, Table3[#All], 63, 0)</f>
        <v>0</v>
      </c>
      <c r="DC24" s="9">
        <f>VLOOKUP($C24, Table3[#All], 64, 0)</f>
        <v>0</v>
      </c>
      <c r="DD24" s="10">
        <f t="shared" si="129"/>
        <v>1</v>
      </c>
      <c r="DE24" s="11"/>
      <c r="DF24" s="9">
        <f>VLOOKUP($C24, Table3[#All], 65, 0)</f>
        <v>0.26319999999999999</v>
      </c>
      <c r="DG24" s="9"/>
      <c r="DH24" s="9">
        <f>VLOOKUP($C24, Table3[#All], 66, 0)</f>
        <v>0.21050000000000002</v>
      </c>
      <c r="DI24" s="9"/>
      <c r="DJ24" s="9">
        <f>VLOOKUP($C24, Table3[#All], 67, 0)</f>
        <v>0.52629999999999999</v>
      </c>
      <c r="DK24" s="12">
        <f t="shared" si="130"/>
        <v>5</v>
      </c>
      <c r="DL24" s="11"/>
      <c r="DM24" s="9">
        <f>VLOOKUP($C24, Table3[#All], 68, 0)</f>
        <v>1</v>
      </c>
      <c r="DN24" s="9"/>
      <c r="DO24" s="9">
        <f>VLOOKUP($C24, Table3[#All], 69, 0)</f>
        <v>0</v>
      </c>
      <c r="DP24" s="9">
        <f>VLOOKUP($C24, Table3[#All], 70, 0)</f>
        <v>0</v>
      </c>
      <c r="DQ24" s="9"/>
      <c r="DR24" s="12">
        <f t="shared" si="131"/>
        <v>1</v>
      </c>
      <c r="DS24" s="11"/>
      <c r="DT24" s="9">
        <f>VLOOKUP($C24, Table3[#All], 71, 0)</f>
        <v>0.89469999999999994</v>
      </c>
      <c r="DU24" s="9">
        <f>VLOOKUP($C24, Table3[#All], 72, 0)</f>
        <v>5.2600000000000001E-2</v>
      </c>
      <c r="DV24" s="9">
        <f>VLOOKUP($C24, Table3[#All], 73, 0)</f>
        <v>5.2600000000000001E-2</v>
      </c>
      <c r="DW24" s="9">
        <f>VLOOKUP($C24, Table3[#All], 74, 0)</f>
        <v>0</v>
      </c>
      <c r="DX24" s="9">
        <f>VLOOKUP($C24, Table3[#All], 75, 0)</f>
        <v>0</v>
      </c>
      <c r="DY24" s="12">
        <f t="shared" si="132"/>
        <v>1</v>
      </c>
      <c r="DZ24" s="11"/>
      <c r="EA24" s="9">
        <f>VLOOKUP($C24, Table3[#All], 76, 0)</f>
        <v>1</v>
      </c>
      <c r="EB24" s="9">
        <f>VLOOKUP($C24, Table3[#All], 77, 0)</f>
        <v>0</v>
      </c>
      <c r="EC24" s="9">
        <f>VLOOKUP($C24, Table3[#All], 78, 0)</f>
        <v>0</v>
      </c>
      <c r="ED24" s="9">
        <f>VLOOKUP($C24, Table3[#All], 79, 0)</f>
        <v>0</v>
      </c>
      <c r="EE24" s="9">
        <f>VLOOKUP($C24, Table3[#All], 80, 0)</f>
        <v>0</v>
      </c>
      <c r="EF24" s="10">
        <f t="shared" si="133"/>
        <v>1</v>
      </c>
      <c r="EG24" s="9"/>
      <c r="EH24" s="9">
        <f>VLOOKUP($C24, Table3[#All], 81, 0)</f>
        <v>1</v>
      </c>
      <c r="EI24" s="9">
        <f>VLOOKUP($C24, Table3[#All], 82, 0)</f>
        <v>0</v>
      </c>
      <c r="EJ24" s="9">
        <f>VLOOKUP($C24, Table3[#All], 83, 0)</f>
        <v>0</v>
      </c>
      <c r="EK24" s="9">
        <f>VLOOKUP($C24, Table3[#All], 84, 0)</f>
        <v>0</v>
      </c>
      <c r="EL24" s="9">
        <f>VLOOKUP($C24, Table3[#All], 85, 0)</f>
        <v>0</v>
      </c>
      <c r="EM24" s="12">
        <f t="shared" si="134"/>
        <v>1</v>
      </c>
      <c r="EN24" s="11"/>
      <c r="EO24" s="9">
        <f>VLOOKUP($C24, Table3[#All], 86, 0)</f>
        <v>1</v>
      </c>
      <c r="EP24" s="9"/>
      <c r="EQ24" s="9">
        <f>VLOOKUP($C24, Table3[#All], 87, 0)</f>
        <v>0</v>
      </c>
      <c r="ER24" s="9"/>
      <c r="ES24" s="9"/>
      <c r="ET24" s="12">
        <f t="shared" si="135"/>
        <v>1</v>
      </c>
      <c r="EU24" s="11"/>
      <c r="EV24" s="9">
        <f>VLOOKUP($C24, Table3[#All], 88, 0)</f>
        <v>0</v>
      </c>
      <c r="EW24" s="9">
        <f>VLOOKUP($C24, Table3[#All], 89, 0)</f>
        <v>1</v>
      </c>
      <c r="EX24" s="9">
        <f>VLOOKUP($C24, Table3[#All], 90, 0)</f>
        <v>0</v>
      </c>
      <c r="EY24" s="9">
        <f>VLOOKUP($C24, Table3[#All], 91, 0)</f>
        <v>0</v>
      </c>
      <c r="EZ24" s="9">
        <f>VLOOKUP($C24, Table3[#All], 92, 0)</f>
        <v>0</v>
      </c>
      <c r="FA24" s="12">
        <f t="shared" si="136"/>
        <v>2</v>
      </c>
      <c r="FB24" s="11"/>
      <c r="FC24" s="9">
        <f>VLOOKUP($C24, Table3[#All], 93, 0)</f>
        <v>0</v>
      </c>
      <c r="FD24" s="9">
        <f>VLOOKUP($C24, Table3[#All], 94, 0)</f>
        <v>0.84209999999999996</v>
      </c>
      <c r="FE24" s="9">
        <f>VLOOKUP($C24, Table3[#All], 95, 0)</f>
        <v>0.15789999999999998</v>
      </c>
      <c r="FF24" s="9">
        <f>VLOOKUP($C24, Table3[#All], 96, 0)</f>
        <v>0</v>
      </c>
      <c r="FG24" s="9"/>
      <c r="FH24" s="10">
        <f t="shared" si="137"/>
        <v>2</v>
      </c>
      <c r="FI24" s="11"/>
      <c r="FJ24" s="9">
        <f>VLOOKUP($C24, Table3[#All], 97, 0)</f>
        <v>0</v>
      </c>
      <c r="FK24" s="9">
        <f>VLOOKUP($C24, Table3[#All], 98, 0)</f>
        <v>0</v>
      </c>
      <c r="FL24" s="9">
        <f>VLOOKUP($C24, Table3[#All], 99, 0)</f>
        <v>0</v>
      </c>
      <c r="FM24" s="9">
        <f>VLOOKUP($C24, Table3[#All], 100, 0)</f>
        <v>0</v>
      </c>
      <c r="FN24" s="9">
        <f>VLOOKUP($C24, Table3[#All], 101, 0)</f>
        <v>1</v>
      </c>
      <c r="FO24" s="12">
        <f t="shared" si="155"/>
        <v>5</v>
      </c>
      <c r="FP24" s="11"/>
      <c r="FQ24" s="9">
        <f>VLOOKUP($C24, Table3[#All], 102, 0)</f>
        <v>0.89469999999999994</v>
      </c>
      <c r="FR24" s="9">
        <f>VLOOKUP($C24, Table3[#All], 103, 0)</f>
        <v>0.10529999999999999</v>
      </c>
      <c r="FS24" s="9">
        <f>VLOOKUP($C24, Table3[#All], 104, 0)</f>
        <v>0</v>
      </c>
      <c r="FT24" s="9">
        <f>VLOOKUP($C24, Table3[#All], 105, 0)</f>
        <v>0</v>
      </c>
      <c r="FU24" s="9">
        <v>0</v>
      </c>
      <c r="FV24" s="10">
        <f t="shared" si="138"/>
        <v>1</v>
      </c>
      <c r="FW24" s="11"/>
      <c r="FX24" s="9">
        <f>VLOOKUP($C24, Table3[#All], 106, 0)</f>
        <v>1</v>
      </c>
      <c r="FY24" s="9"/>
      <c r="FZ24" s="9">
        <f>VLOOKUP($C24, Table3[#All], 107, 0)</f>
        <v>0</v>
      </c>
      <c r="GA24" s="9">
        <f>VLOOKUP($C24, Table3[#All], 108, 0)</f>
        <v>0</v>
      </c>
      <c r="GB24" s="9"/>
      <c r="GC24" s="10">
        <f t="shared" si="156"/>
        <v>1</v>
      </c>
      <c r="GD24" s="81"/>
      <c r="GE24" s="9">
        <f>VLOOKUP($C24, Table3[#All], 109, 0)</f>
        <v>0.52939999999999998</v>
      </c>
      <c r="GF24" s="9">
        <f>VLOOKUP($C24, Table3[#All], 110, 0)</f>
        <v>0.47060000000000002</v>
      </c>
      <c r="GG24" s="9">
        <f>VLOOKUP($C24, Table3[#All], 111, 0)</f>
        <v>0</v>
      </c>
      <c r="GH24" s="9"/>
      <c r="GI24" s="9">
        <f>VLOOKUP($C24, Table3[#All], 112, 0)</f>
        <v>0</v>
      </c>
      <c r="GJ24" s="12">
        <f t="shared" si="139"/>
        <v>2</v>
      </c>
      <c r="GK24" s="11"/>
      <c r="GL24" s="9">
        <f>VLOOKUP($C24, Table3[#All], 113, 0)</f>
        <v>0</v>
      </c>
      <c r="GM24" s="9">
        <f>VLOOKUP($C24, Table3[#All], 114, 0)</f>
        <v>0.26319999999999999</v>
      </c>
      <c r="GN24" s="9">
        <f>VLOOKUP($C24, Table3[#All], 115, 0)</f>
        <v>0.31579999999999997</v>
      </c>
      <c r="GO24" s="9">
        <f>VLOOKUP($C24, Table3[#All], 116, 0)</f>
        <v>0.42109999999999997</v>
      </c>
      <c r="GP24" s="9"/>
      <c r="GQ24" s="10">
        <f t="shared" si="140"/>
        <v>4</v>
      </c>
      <c r="GR24" s="11"/>
      <c r="GS24" s="9">
        <f>VLOOKUP($C24, Table2[#All], 3, 0)</f>
        <v>0</v>
      </c>
      <c r="GT24" s="9">
        <f>VLOOKUP($C24, Table2[#All], 4, 0)</f>
        <v>0</v>
      </c>
      <c r="GU24" s="9">
        <f>VLOOKUP($C24, Table2[#All], 5, 0)</f>
        <v>1</v>
      </c>
      <c r="GV24" s="9">
        <f>VLOOKUP($C24, Table2[#All], 6, 0)</f>
        <v>0</v>
      </c>
      <c r="GW24" s="9">
        <f>VLOOKUP($C24, Table2[#All], 7, 0)</f>
        <v>0</v>
      </c>
      <c r="GX24" s="10">
        <f t="shared" si="141"/>
        <v>3</v>
      </c>
      <c r="GY24" s="11"/>
      <c r="GZ24" s="9">
        <v>0</v>
      </c>
      <c r="HA24" s="9">
        <v>1</v>
      </c>
      <c r="HB24" s="9">
        <v>0</v>
      </c>
      <c r="HC24" s="9">
        <v>0</v>
      </c>
      <c r="HD24" s="9"/>
      <c r="HE24" s="10">
        <f t="shared" si="142"/>
        <v>2</v>
      </c>
      <c r="HF24" s="11"/>
      <c r="HG24" s="9">
        <f>VLOOKUP($C24, Table5[#All], 2, 0)</f>
        <v>0</v>
      </c>
      <c r="HH24" s="9">
        <f>VLOOKUP($C24, Table5[#All], 3, 0)</f>
        <v>1</v>
      </c>
      <c r="HI24" s="9">
        <f>VLOOKUP($C24, Table5[#All], 4, 0)</f>
        <v>0</v>
      </c>
      <c r="HJ24" s="9">
        <f>VLOOKUP($C24, Table5[#All], 5, 0)</f>
        <v>0</v>
      </c>
      <c r="HK24" s="9">
        <f>VLOOKUP($C24, Table5[#All], 6, 0)</f>
        <v>0</v>
      </c>
      <c r="HL24" s="10">
        <f t="shared" si="143"/>
        <v>2</v>
      </c>
      <c r="HM24" s="11"/>
      <c r="HN24" s="9">
        <f>VLOOKUP($C24, Table5[#All], 7, 0)</f>
        <v>0</v>
      </c>
      <c r="HO24" s="9">
        <f>VLOOKUP($C24, Table5[#All], 8, 0)</f>
        <v>1</v>
      </c>
      <c r="HP24" s="9">
        <f>VLOOKUP($C24, Table5[#All], 9, 0)</f>
        <v>0</v>
      </c>
      <c r="HQ24" s="9">
        <f>VLOOKUP($C24, Table5[#All], 10, 0)</f>
        <v>0</v>
      </c>
      <c r="HR24" s="9">
        <f>VLOOKUP($C24, Table5[#All], 11, 0)</f>
        <v>0</v>
      </c>
      <c r="HS24" s="10">
        <f t="shared" si="144"/>
        <v>2</v>
      </c>
      <c r="HT24" s="11"/>
      <c r="HU24" s="9">
        <f>VLOOKUP($C24, Table5[#All], 12, 0)</f>
        <v>1</v>
      </c>
      <c r="HV24" s="9">
        <f>VLOOKUP($C24, Table5[#All], 13, 0)</f>
        <v>0</v>
      </c>
      <c r="HW24" s="9">
        <f>VLOOKUP($C24, Table5[#All], 14, 0)</f>
        <v>0</v>
      </c>
      <c r="HX24" s="9">
        <f>VLOOKUP($C24, Table5[#All], 15, 0)</f>
        <v>0</v>
      </c>
      <c r="HY24" s="9">
        <f>VLOOKUP($C24, Table5[#All], 16, 0)</f>
        <v>0</v>
      </c>
      <c r="HZ24" s="10">
        <f t="shared" si="145"/>
        <v>1</v>
      </c>
      <c r="IA24" s="11"/>
      <c r="IB24" s="9">
        <f>VLOOKUP($C24, Table5[#All], 17, 0)</f>
        <v>1</v>
      </c>
      <c r="IC24" s="9">
        <f>VLOOKUP($C24, Table5[#All], 18, 0)</f>
        <v>0</v>
      </c>
      <c r="ID24" s="9">
        <f>VLOOKUP($C24, Table5[#All], 19, 0)</f>
        <v>0</v>
      </c>
      <c r="IE24" s="9">
        <f>VLOOKUP($C24, Table5[#All], 20, 0)</f>
        <v>0</v>
      </c>
      <c r="IF24" s="9">
        <f>VLOOKUP($C24, Table5[#All], 21, 0)</f>
        <v>0</v>
      </c>
      <c r="IG24" s="10">
        <f t="shared" si="146"/>
        <v>1</v>
      </c>
      <c r="IH24" s="11"/>
      <c r="II24" s="9">
        <f>VLOOKUP($C24, Table5[#All], 22, 0)</f>
        <v>1</v>
      </c>
      <c r="IJ24" s="9">
        <f>VLOOKUP($C24, Table5[#All], 23, 0)</f>
        <v>0</v>
      </c>
      <c r="IK24" s="9">
        <f>VLOOKUP($C24, Table5[#All], 24, 0)</f>
        <v>0</v>
      </c>
      <c r="IL24" s="9">
        <f>VLOOKUP($C24, Table5[#All], 25, 0)</f>
        <v>0</v>
      </c>
      <c r="IM24" s="9">
        <f>VLOOKUP($C24, Table5[#All], 26, 0)</f>
        <v>0</v>
      </c>
      <c r="IN24" s="10">
        <f t="shared" si="147"/>
        <v>1</v>
      </c>
      <c r="IO24" s="11"/>
      <c r="IP24" s="9">
        <v>1</v>
      </c>
      <c r="IQ24" s="9">
        <v>0</v>
      </c>
      <c r="IR24" s="9">
        <v>0</v>
      </c>
      <c r="IS24" s="9">
        <v>0</v>
      </c>
      <c r="IT24" s="9">
        <v>0</v>
      </c>
      <c r="IU24" s="10">
        <f t="shared" si="148"/>
        <v>1</v>
      </c>
      <c r="IV24" s="82"/>
    </row>
    <row r="25" spans="1:256" ht="16.3" thickTop="1" thickBot="1" x14ac:dyDescent="0.35">
      <c r="A25" s="16" t="s">
        <v>170</v>
      </c>
      <c r="B25" s="16" t="s">
        <v>179</v>
      </c>
      <c r="C25" s="16" t="s">
        <v>180</v>
      </c>
      <c r="D25" s="11"/>
      <c r="E25" s="9">
        <f>VLOOKUP($C25, Table3[#All], 2, 0)</f>
        <v>0.1852</v>
      </c>
      <c r="F25" s="9"/>
      <c r="G25" s="9">
        <f>VLOOKUP($C25, Table3[#All], 3, 0)</f>
        <v>0.14810000000000001</v>
      </c>
      <c r="H25" s="9">
        <f>VLOOKUP($C25, Table3[#All], 4, 0)</f>
        <v>0.62960000000000005</v>
      </c>
      <c r="I25" s="9">
        <f>VLOOKUP($C25, Table3[#All], 5, 0)</f>
        <v>3.7000000000000005E-2</v>
      </c>
      <c r="J25" s="10">
        <f t="shared" si="149"/>
        <v>4</v>
      </c>
      <c r="K25" s="11"/>
      <c r="L25" s="9">
        <f>VLOOKUP($C25, Table3[#All], 6, 0)</f>
        <v>0</v>
      </c>
      <c r="M25" s="9"/>
      <c r="N25" s="9">
        <f>VLOOKUP($C25, Table3[#All], 7, 0)</f>
        <v>1</v>
      </c>
      <c r="O25" s="9">
        <f>VLOOKUP($C25, Table3[#All], 8, 0)</f>
        <v>0</v>
      </c>
      <c r="P25" s="9">
        <f>VLOOKUP($C25, Table3[#All], 9, 0)</f>
        <v>0</v>
      </c>
      <c r="Q25" s="10">
        <f t="shared" si="150"/>
        <v>3</v>
      </c>
      <c r="R25" s="11"/>
      <c r="S25" s="9">
        <f>VLOOKUP($C25, Table3[#All], 10, 0)</f>
        <v>0</v>
      </c>
      <c r="T25" s="9">
        <f>VLOOKUP($C25, Table3[#All], 11, 0)</f>
        <v>0.1852</v>
      </c>
      <c r="U25" s="9">
        <f>VLOOKUP($C25, Table3[#All], 12, 0)</f>
        <v>0.74069999999999991</v>
      </c>
      <c r="V25" s="9">
        <f>VLOOKUP($C25, Table3[#All], 13, 0)</f>
        <v>7.4099999999999999E-2</v>
      </c>
      <c r="W25" s="9">
        <f>VLOOKUP($C25, Table3[#All], 14, 0)</f>
        <v>0</v>
      </c>
      <c r="X25" s="10">
        <f t="shared" si="151"/>
        <v>3</v>
      </c>
      <c r="Y25" s="11"/>
      <c r="Z25" s="9">
        <f>VLOOKUP($C25, Table3[#All], 15, 0)</f>
        <v>3.7000000000000005E-2</v>
      </c>
      <c r="AA25" s="9">
        <f>VLOOKUP($C25, Table3[#All], 16, 0)</f>
        <v>0.33329999999999999</v>
      </c>
      <c r="AB25" s="9">
        <f>VLOOKUP($C25, Table3[#All], 17, 0)</f>
        <v>0.14810000000000001</v>
      </c>
      <c r="AC25" s="9">
        <f>VLOOKUP($C25, Table3[#All], 18, 0)</f>
        <v>0.44439999999999996</v>
      </c>
      <c r="AD25" s="9">
        <f>VLOOKUP($C25, Table3[#All], 19, 0)</f>
        <v>3.7000000000000005E-2</v>
      </c>
      <c r="AE25" s="10">
        <f t="shared" si="121"/>
        <v>4</v>
      </c>
      <c r="AF25" s="11"/>
      <c r="AG25" s="9">
        <f>VLOOKUP($C25, Table3[#All], 20, 0)</f>
        <v>0</v>
      </c>
      <c r="AH25" s="9">
        <f>VLOOKUP($C25, Table3[#All], 21, 0)</f>
        <v>0.69230000000000003</v>
      </c>
      <c r="AI25" s="9">
        <f>VLOOKUP($C25, Table3[#All], 22, 0)</f>
        <v>0.30769999999999997</v>
      </c>
      <c r="AJ25" s="9"/>
      <c r="AK25" s="9"/>
      <c r="AL25" s="10">
        <f t="shared" si="122"/>
        <v>3</v>
      </c>
      <c r="AM25" s="11"/>
      <c r="AN25" s="9">
        <f>VLOOKUP($C25, Table3[#All], 23, 0)</f>
        <v>1</v>
      </c>
      <c r="AO25" s="9">
        <f>VLOOKUP($C25, Table3[#All], 24, 0)</f>
        <v>0</v>
      </c>
      <c r="AP25" s="9">
        <f>VLOOKUP($C25, Table3[#All], 25, 0)</f>
        <v>0</v>
      </c>
      <c r="AQ25" s="9">
        <f>VLOOKUP($C25, Table3[#All], 26, 0)</f>
        <v>0</v>
      </c>
      <c r="AR25" s="9"/>
      <c r="AS25" s="12">
        <f t="shared" si="123"/>
        <v>1</v>
      </c>
      <c r="AT25" s="11"/>
      <c r="AU25" s="9">
        <f>VLOOKUP($C25, Table3[#All], 27, 0)</f>
        <v>0.46149999999999997</v>
      </c>
      <c r="AV25" s="9">
        <f>VLOOKUP($C25, Table3[#All], 28, 0)</f>
        <v>0.15380000000000002</v>
      </c>
      <c r="AW25" s="9">
        <f>VLOOKUP($C25, Table3[#All], 29, 0)</f>
        <v>0.3846</v>
      </c>
      <c r="AX25" s="9"/>
      <c r="AY25" s="9"/>
      <c r="AZ25" s="10">
        <f t="shared" si="152"/>
        <v>3</v>
      </c>
      <c r="BA25" s="11"/>
      <c r="BB25" s="9">
        <f>VLOOKUP($C25, Table3[#All], 30, 0)</f>
        <v>0.29630000000000001</v>
      </c>
      <c r="BC25" s="9">
        <f>VLOOKUP($C25, Table3[#All], 31, 0)</f>
        <v>0.51849999999999996</v>
      </c>
      <c r="BD25" s="9">
        <f>VLOOKUP($C25, Table3[#All], 32, 0)</f>
        <v>0.1852</v>
      </c>
      <c r="BE25" s="9">
        <f>VLOOKUP($C25, Table3[#All], 33, 0)</f>
        <v>0</v>
      </c>
      <c r="BF25" s="9"/>
      <c r="BG25" s="10">
        <f t="shared" si="153"/>
        <v>2</v>
      </c>
      <c r="BH25" s="81"/>
      <c r="BI25" s="9">
        <f>VLOOKUP($C25, Table3[#All], 34, 0)</f>
        <v>0</v>
      </c>
      <c r="BJ25" s="9">
        <f>VLOOKUP($C25, Table3[#All], 35, 0)</f>
        <v>0</v>
      </c>
      <c r="BK25" s="9">
        <f>VLOOKUP($C25, Table3[#All], 36, 0)</f>
        <v>0</v>
      </c>
      <c r="BL25" s="9">
        <f>VLOOKUP($C25, Table3[#All], 37, 0)</f>
        <v>0</v>
      </c>
      <c r="BM25" s="9">
        <f>VLOOKUP($C25, Table3[#All], 38, 0)</f>
        <v>0</v>
      </c>
      <c r="BN25" s="10" t="str">
        <f t="shared" si="154"/>
        <v>N/A</v>
      </c>
      <c r="BO25" s="11"/>
      <c r="BP25" s="9">
        <f>VLOOKUP($C25, Table3[#All], 39, 0)</f>
        <v>7.4099999999999999E-2</v>
      </c>
      <c r="BQ25" s="9">
        <f>VLOOKUP($C25, Table3[#All], 40, 0)</f>
        <v>0.37040000000000001</v>
      </c>
      <c r="BR25" s="9">
        <f>VLOOKUP($C25, Table3[#All], 41, 0)</f>
        <v>0.55559999999999998</v>
      </c>
      <c r="BS25" s="9">
        <f>VLOOKUP($C25, Table3[#All], 42, 0)</f>
        <v>0</v>
      </c>
      <c r="BT25" s="9"/>
      <c r="BU25" s="10">
        <f t="shared" si="124"/>
        <v>3</v>
      </c>
      <c r="BV25" s="11"/>
      <c r="BW25" s="9">
        <f>VLOOKUP($C25, Table3[#All], 43, 0)</f>
        <v>0.48149999999999998</v>
      </c>
      <c r="BX25" s="9">
        <f>VLOOKUP($C25, Table3[#All], 44, 0)</f>
        <v>0.51849999999999996</v>
      </c>
      <c r="BY25" s="9">
        <f>VLOOKUP($C25, Table3[#All], 45, 0)</f>
        <v>0</v>
      </c>
      <c r="BZ25" s="9"/>
      <c r="CA25" s="9"/>
      <c r="CB25" s="10">
        <f t="shared" si="125"/>
        <v>2</v>
      </c>
      <c r="CC25" s="81"/>
      <c r="CD25" s="9">
        <f>VLOOKUP($C25, Table3[#All], 46, 0)</f>
        <v>1</v>
      </c>
      <c r="CE25" s="9">
        <f>VLOOKUP($C25, Table3[#All], 47, 0)</f>
        <v>0</v>
      </c>
      <c r="CF25" s="9">
        <f>VLOOKUP($C25, Table3[#All], 48, 0)</f>
        <v>0</v>
      </c>
      <c r="CG25" s="9">
        <f>VLOOKUP($C25, Table3[#All], 49, 0)</f>
        <v>0</v>
      </c>
      <c r="CH25" s="9">
        <f>VLOOKUP($C25, Table3[#All], 50, 0)</f>
        <v>0</v>
      </c>
      <c r="CI25" s="12">
        <f t="shared" si="126"/>
        <v>1</v>
      </c>
      <c r="CJ25" s="13"/>
      <c r="CK25" s="9">
        <f>VLOOKUP($C25, Table3[#All], 51, 0)</f>
        <v>0.1852</v>
      </c>
      <c r="CL25" s="9">
        <f>VLOOKUP($C25, Table3[#All], 52, 0)</f>
        <v>0.70369999999999999</v>
      </c>
      <c r="CM25" s="9">
        <f>VLOOKUP($C25, Table3[#All], 53, 0)</f>
        <v>0.11109999999999999</v>
      </c>
      <c r="CN25" s="9">
        <f>VLOOKUP($C25, Table3[#All], 54, 0)</f>
        <v>0</v>
      </c>
      <c r="CO25" s="9"/>
      <c r="CP25" s="10">
        <f t="shared" si="127"/>
        <v>2</v>
      </c>
      <c r="CQ25" s="11"/>
      <c r="CR25" s="9">
        <f>VLOOKUP($C25, Table3[#All], 55, 0)</f>
        <v>0.2</v>
      </c>
      <c r="CS25" s="9">
        <f>VLOOKUP($C25, Table3[#All], 56, 0)</f>
        <v>0.52</v>
      </c>
      <c r="CT25" s="9">
        <f>VLOOKUP($C25, Table3[#All], 57, 0)</f>
        <v>0.12</v>
      </c>
      <c r="CU25" s="9">
        <f>VLOOKUP($C25, Table3[#All], 58, 0)</f>
        <v>0.16</v>
      </c>
      <c r="CV25" s="9">
        <f>VLOOKUP($C25, Table3[#All], 59, 0)</f>
        <v>0</v>
      </c>
      <c r="CW25" s="12">
        <f t="shared" si="128"/>
        <v>3</v>
      </c>
      <c r="CX25" s="81"/>
      <c r="CY25" s="9">
        <f>VLOOKUP($C25, Table3[#All], 60, 0)</f>
        <v>0.55559999999999998</v>
      </c>
      <c r="CZ25" s="9">
        <f>VLOOKUP($C25, Table3[#All], 61, 0)</f>
        <v>0.44439999999999996</v>
      </c>
      <c r="DA25" s="9">
        <f>VLOOKUP($C25, Table3[#All], 62, 0)</f>
        <v>0</v>
      </c>
      <c r="DB25" s="9">
        <f>VLOOKUP($C25, Table3[#All], 63, 0)</f>
        <v>0</v>
      </c>
      <c r="DC25" s="9">
        <f>VLOOKUP($C25, Table3[#All], 64, 0)</f>
        <v>0</v>
      </c>
      <c r="DD25" s="10">
        <f t="shared" si="129"/>
        <v>2</v>
      </c>
      <c r="DE25" s="11"/>
      <c r="DF25" s="9">
        <f>VLOOKUP($C25, Table3[#All], 65, 0)</f>
        <v>0.33329999999999999</v>
      </c>
      <c r="DG25" s="9"/>
      <c r="DH25" s="9">
        <f>VLOOKUP($C25, Table3[#All], 66, 0)</f>
        <v>0.44439999999999996</v>
      </c>
      <c r="DI25" s="9"/>
      <c r="DJ25" s="9">
        <f>VLOOKUP($C25, Table3[#All], 67, 0)</f>
        <v>0.22219999999999998</v>
      </c>
      <c r="DK25" s="12">
        <f t="shared" si="130"/>
        <v>3</v>
      </c>
      <c r="DL25" s="11"/>
      <c r="DM25" s="9">
        <f>VLOOKUP($C25, Table3[#All], 68, 0)</f>
        <v>0.96299999999999997</v>
      </c>
      <c r="DN25" s="9"/>
      <c r="DO25" s="9">
        <f>VLOOKUP($C25, Table3[#All], 69, 0)</f>
        <v>3.7000000000000005E-2</v>
      </c>
      <c r="DP25" s="9">
        <f>VLOOKUP($C25, Table3[#All], 70, 0)</f>
        <v>0</v>
      </c>
      <c r="DQ25" s="9"/>
      <c r="DR25" s="12">
        <f t="shared" si="131"/>
        <v>1</v>
      </c>
      <c r="DS25" s="11"/>
      <c r="DT25" s="9">
        <f>VLOOKUP($C25, Table3[#All], 71, 0)</f>
        <v>0.48149999999999998</v>
      </c>
      <c r="DU25" s="9">
        <f>VLOOKUP($C25, Table3[#All], 72, 0)</f>
        <v>0.37040000000000001</v>
      </c>
      <c r="DV25" s="9">
        <f>VLOOKUP($C25, Table3[#All], 73, 0)</f>
        <v>0.11109999999999999</v>
      </c>
      <c r="DW25" s="9">
        <f>VLOOKUP($C25, Table3[#All], 74, 0)</f>
        <v>3.7000000000000005E-2</v>
      </c>
      <c r="DX25" s="9">
        <f>VLOOKUP($C25, Table3[#All], 75, 0)</f>
        <v>0</v>
      </c>
      <c r="DY25" s="12">
        <f t="shared" si="132"/>
        <v>2</v>
      </c>
      <c r="DZ25" s="11"/>
      <c r="EA25" s="9">
        <f>VLOOKUP($C25, Table3[#All], 76, 0)</f>
        <v>1</v>
      </c>
      <c r="EB25" s="9">
        <f>VLOOKUP($C25, Table3[#All], 77, 0)</f>
        <v>0</v>
      </c>
      <c r="EC25" s="9">
        <f>VLOOKUP($C25, Table3[#All], 78, 0)</f>
        <v>0</v>
      </c>
      <c r="ED25" s="9">
        <f>VLOOKUP($C25, Table3[#All], 79, 0)</f>
        <v>0</v>
      </c>
      <c r="EE25" s="9">
        <f>VLOOKUP($C25, Table3[#All], 80, 0)</f>
        <v>0</v>
      </c>
      <c r="EF25" s="10">
        <f t="shared" si="133"/>
        <v>1</v>
      </c>
      <c r="EG25" s="9"/>
      <c r="EH25" s="9">
        <f>VLOOKUP($C25, Table3[#All], 81, 0)</f>
        <v>0</v>
      </c>
      <c r="EI25" s="9">
        <f>VLOOKUP($C25, Table3[#All], 82, 0)</f>
        <v>0</v>
      </c>
      <c r="EJ25" s="9">
        <f>VLOOKUP($C25, Table3[#All], 83, 0)</f>
        <v>0</v>
      </c>
      <c r="EK25" s="9">
        <f>VLOOKUP($C25, Table3[#All], 84, 0)</f>
        <v>0</v>
      </c>
      <c r="EL25" s="9">
        <f>VLOOKUP($C25, Table3[#All], 85, 0)</f>
        <v>1</v>
      </c>
      <c r="EM25" s="12">
        <f t="shared" si="134"/>
        <v>5</v>
      </c>
      <c r="EN25" s="11"/>
      <c r="EO25" s="9">
        <f>VLOOKUP($C25, Table3[#All], 86, 0)</f>
        <v>0.51849999999999996</v>
      </c>
      <c r="EP25" s="9"/>
      <c r="EQ25" s="9">
        <f>VLOOKUP($C25, Table3[#All], 87, 0)</f>
        <v>0.48149999999999998</v>
      </c>
      <c r="ER25" s="9"/>
      <c r="ES25" s="9"/>
      <c r="ET25" s="12">
        <f t="shared" si="135"/>
        <v>3</v>
      </c>
      <c r="EU25" s="11"/>
      <c r="EV25" s="9">
        <f>VLOOKUP($C25, Table3[#All], 88, 0)</f>
        <v>1</v>
      </c>
      <c r="EW25" s="9">
        <f>VLOOKUP($C25, Table3[#All], 89, 0)</f>
        <v>0</v>
      </c>
      <c r="EX25" s="9">
        <f>VLOOKUP($C25, Table3[#All], 90, 0)</f>
        <v>0</v>
      </c>
      <c r="EY25" s="9">
        <f>VLOOKUP($C25, Table3[#All], 91, 0)</f>
        <v>0</v>
      </c>
      <c r="EZ25" s="9">
        <f>VLOOKUP($C25, Table3[#All], 92, 0)</f>
        <v>0</v>
      </c>
      <c r="FA25" s="12">
        <f t="shared" si="136"/>
        <v>1</v>
      </c>
      <c r="FB25" s="11"/>
      <c r="FC25" s="9">
        <f>VLOOKUP($C25, Table3[#All], 93, 0)</f>
        <v>3.7000000000000005E-2</v>
      </c>
      <c r="FD25" s="9">
        <f>VLOOKUP($C25, Table3[#All], 94, 0)</f>
        <v>0.59260000000000002</v>
      </c>
      <c r="FE25" s="9">
        <f>VLOOKUP($C25, Table3[#All], 95, 0)</f>
        <v>0.33329999999999999</v>
      </c>
      <c r="FF25" s="9">
        <f>VLOOKUP($C25, Table3[#All], 96, 0)</f>
        <v>3.7000000000000005E-2</v>
      </c>
      <c r="FG25" s="9"/>
      <c r="FH25" s="10">
        <f t="shared" si="137"/>
        <v>3</v>
      </c>
      <c r="FI25" s="11"/>
      <c r="FJ25" s="9">
        <f>VLOOKUP($C25, Table3[#All], 97, 0)</f>
        <v>0</v>
      </c>
      <c r="FK25" s="9">
        <f>VLOOKUP($C25, Table3[#All], 98, 0)</f>
        <v>0</v>
      </c>
      <c r="FL25" s="9">
        <f>VLOOKUP($C25, Table3[#All], 99, 0)</f>
        <v>0</v>
      </c>
      <c r="FM25" s="9">
        <f>VLOOKUP($C25, Table3[#All], 100, 0)</f>
        <v>0</v>
      </c>
      <c r="FN25" s="9">
        <f>VLOOKUP($C25, Table3[#All], 101, 0)</f>
        <v>1</v>
      </c>
      <c r="FO25" s="12">
        <f t="shared" si="155"/>
        <v>5</v>
      </c>
      <c r="FP25" s="11"/>
      <c r="FQ25" s="9">
        <f>VLOOKUP($C25, Table3[#All], 102, 0)</f>
        <v>0.40740000000000004</v>
      </c>
      <c r="FR25" s="9">
        <f>VLOOKUP($C25, Table3[#All], 103, 0)</f>
        <v>0.59260000000000002</v>
      </c>
      <c r="FS25" s="9">
        <f>VLOOKUP($C25, Table3[#All], 104, 0)</f>
        <v>0</v>
      </c>
      <c r="FT25" s="9">
        <f>VLOOKUP($C25, Table3[#All], 105, 0)</f>
        <v>0</v>
      </c>
      <c r="FU25" s="9">
        <v>0</v>
      </c>
      <c r="FV25" s="10">
        <f t="shared" si="138"/>
        <v>2</v>
      </c>
      <c r="FW25" s="11"/>
      <c r="FX25" s="9">
        <f>VLOOKUP($C25, Table3[#All], 106, 0)</f>
        <v>0.16670000000000001</v>
      </c>
      <c r="FY25" s="9"/>
      <c r="FZ25" s="9">
        <f>VLOOKUP($C25, Table3[#All], 107, 0)</f>
        <v>0.41670000000000001</v>
      </c>
      <c r="GA25" s="9">
        <f>VLOOKUP($C25, Table3[#All], 108, 0)</f>
        <v>0.41670000000000001</v>
      </c>
      <c r="GB25" s="9"/>
      <c r="GC25" s="10">
        <f t="shared" si="156"/>
        <v>4</v>
      </c>
      <c r="GD25" s="81"/>
      <c r="GE25" s="9">
        <f>VLOOKUP($C25, Table3[#All], 109, 0)</f>
        <v>0.125</v>
      </c>
      <c r="GF25" s="9">
        <f>VLOOKUP($C25, Table3[#All], 110, 0)</f>
        <v>0.66670000000000007</v>
      </c>
      <c r="GG25" s="9">
        <f>VLOOKUP($C25, Table3[#All], 111, 0)</f>
        <v>0.20829999999999999</v>
      </c>
      <c r="GH25" s="9"/>
      <c r="GI25" s="9">
        <f>VLOOKUP($C25, Table3[#All], 112, 0)</f>
        <v>0</v>
      </c>
      <c r="GJ25" s="12">
        <f t="shared" si="139"/>
        <v>2</v>
      </c>
      <c r="GK25" s="11"/>
      <c r="GL25" s="9">
        <f>VLOOKUP($C25, Table3[#All], 113, 0)</f>
        <v>3.7000000000000005E-2</v>
      </c>
      <c r="GM25" s="9">
        <f>VLOOKUP($C25, Table3[#All], 114, 0)</f>
        <v>0.14810000000000001</v>
      </c>
      <c r="GN25" s="9">
        <f>VLOOKUP($C25, Table3[#All], 115, 0)</f>
        <v>0.14810000000000001</v>
      </c>
      <c r="GO25" s="9">
        <f>VLOOKUP($C25, Table3[#All], 116, 0)</f>
        <v>0.66670000000000007</v>
      </c>
      <c r="GP25" s="9"/>
      <c r="GQ25" s="10">
        <f t="shared" si="140"/>
        <v>4</v>
      </c>
      <c r="GR25" s="11"/>
      <c r="GS25" s="9">
        <f>VLOOKUP($C25, Table2[#All], 3, 0)</f>
        <v>0</v>
      </c>
      <c r="GT25" s="9">
        <f>VLOOKUP($C25, Table2[#All], 4, 0)</f>
        <v>0</v>
      </c>
      <c r="GU25" s="9">
        <f>VLOOKUP($C25, Table2[#All], 5, 0)</f>
        <v>1</v>
      </c>
      <c r="GV25" s="9">
        <f>VLOOKUP($C25, Table2[#All], 6, 0)</f>
        <v>0</v>
      </c>
      <c r="GW25" s="9">
        <f>VLOOKUP($C25, Table2[#All], 7, 0)</f>
        <v>0</v>
      </c>
      <c r="GX25" s="10">
        <f t="shared" si="141"/>
        <v>3</v>
      </c>
      <c r="GY25" s="11"/>
      <c r="GZ25" s="9">
        <v>0</v>
      </c>
      <c r="HA25" s="9">
        <v>1</v>
      </c>
      <c r="HB25" s="9">
        <v>0</v>
      </c>
      <c r="HC25" s="9">
        <v>0</v>
      </c>
      <c r="HD25" s="9"/>
      <c r="HE25" s="10">
        <f t="shared" si="142"/>
        <v>2</v>
      </c>
      <c r="HF25" s="11"/>
      <c r="HG25" s="9">
        <f>VLOOKUP($C25, Table5[#All], 2, 0)</f>
        <v>0</v>
      </c>
      <c r="HH25" s="9">
        <f>VLOOKUP($C25, Table5[#All], 3, 0)</f>
        <v>0</v>
      </c>
      <c r="HI25" s="9">
        <f>VLOOKUP($C25, Table5[#All], 4, 0)</f>
        <v>0</v>
      </c>
      <c r="HJ25" s="9">
        <f>VLOOKUP($C25, Table5[#All], 5, 0)</f>
        <v>1</v>
      </c>
      <c r="HK25" s="9">
        <f>VLOOKUP($C25, Table5[#All], 6, 0)</f>
        <v>0</v>
      </c>
      <c r="HL25" s="10">
        <f t="shared" si="143"/>
        <v>4</v>
      </c>
      <c r="HM25" s="11"/>
      <c r="HN25" s="9">
        <f>VLOOKUP($C25, Table5[#All], 7, 0)</f>
        <v>0</v>
      </c>
      <c r="HO25" s="9">
        <f>VLOOKUP($C25, Table5[#All], 8, 0)</f>
        <v>1</v>
      </c>
      <c r="HP25" s="9">
        <f>VLOOKUP($C25, Table5[#All], 9, 0)</f>
        <v>0</v>
      </c>
      <c r="HQ25" s="9">
        <f>VLOOKUP($C25, Table5[#All], 10, 0)</f>
        <v>0</v>
      </c>
      <c r="HR25" s="9">
        <f>VLOOKUP($C25, Table5[#All], 11, 0)</f>
        <v>0</v>
      </c>
      <c r="HS25" s="10">
        <f t="shared" si="144"/>
        <v>2</v>
      </c>
      <c r="HT25" s="11"/>
      <c r="HU25" s="9">
        <f>VLOOKUP($C25, Table5[#All], 12, 0)</f>
        <v>1</v>
      </c>
      <c r="HV25" s="9">
        <f>VLOOKUP($C25, Table5[#All], 13, 0)</f>
        <v>0</v>
      </c>
      <c r="HW25" s="9">
        <f>VLOOKUP($C25, Table5[#All], 14, 0)</f>
        <v>0</v>
      </c>
      <c r="HX25" s="9">
        <f>VLOOKUP($C25, Table5[#All], 15, 0)</f>
        <v>0</v>
      </c>
      <c r="HY25" s="9">
        <f>VLOOKUP($C25, Table5[#All], 16, 0)</f>
        <v>0</v>
      </c>
      <c r="HZ25" s="10">
        <f t="shared" si="145"/>
        <v>1</v>
      </c>
      <c r="IA25" s="11"/>
      <c r="IB25" s="9">
        <f>VLOOKUP($C25, Table5[#All], 17, 0)</f>
        <v>0</v>
      </c>
      <c r="IC25" s="9">
        <f>VLOOKUP($C25, Table5[#All], 18, 0)</f>
        <v>1</v>
      </c>
      <c r="ID25" s="9">
        <f>VLOOKUP($C25, Table5[#All], 19, 0)</f>
        <v>0</v>
      </c>
      <c r="IE25" s="9">
        <f>VLOOKUP($C25, Table5[#All], 20, 0)</f>
        <v>0</v>
      </c>
      <c r="IF25" s="9">
        <f>VLOOKUP($C25, Table5[#All], 21, 0)</f>
        <v>0</v>
      </c>
      <c r="IG25" s="10">
        <f t="shared" si="146"/>
        <v>2</v>
      </c>
      <c r="IH25" s="11"/>
      <c r="II25" s="9">
        <f>VLOOKUP($C25, Table5[#All], 22, 0)</f>
        <v>1</v>
      </c>
      <c r="IJ25" s="9">
        <f>VLOOKUP($C25, Table5[#All], 23, 0)</f>
        <v>0</v>
      </c>
      <c r="IK25" s="9">
        <f>VLOOKUP($C25, Table5[#All], 24, 0)</f>
        <v>0</v>
      </c>
      <c r="IL25" s="9">
        <f>VLOOKUP($C25, Table5[#All], 25, 0)</f>
        <v>0</v>
      </c>
      <c r="IM25" s="9">
        <f>VLOOKUP($C25, Table5[#All], 26, 0)</f>
        <v>0</v>
      </c>
      <c r="IN25" s="10">
        <f t="shared" si="147"/>
        <v>1</v>
      </c>
      <c r="IO25" s="11"/>
      <c r="IP25" s="9">
        <v>1</v>
      </c>
      <c r="IQ25" s="9">
        <v>0</v>
      </c>
      <c r="IR25" s="9">
        <v>0</v>
      </c>
      <c r="IS25" s="9">
        <v>0</v>
      </c>
      <c r="IT25" s="9">
        <v>0</v>
      </c>
      <c r="IU25" s="10">
        <f t="shared" si="148"/>
        <v>1</v>
      </c>
      <c r="IV25" s="82"/>
    </row>
    <row r="26" spans="1:256" ht="16.3" thickTop="1" thickBot="1" x14ac:dyDescent="0.35">
      <c r="A26" s="16" t="s">
        <v>170</v>
      </c>
      <c r="B26" s="16" t="s">
        <v>181</v>
      </c>
      <c r="C26" s="16" t="s">
        <v>182</v>
      </c>
      <c r="D26" s="11"/>
      <c r="E26" s="9">
        <f>VLOOKUP($C26, Table3[#All], 2, 0)</f>
        <v>5.5599999999999997E-2</v>
      </c>
      <c r="F26" s="9"/>
      <c r="G26" s="9">
        <f>VLOOKUP($C26, Table3[#All], 3, 0)</f>
        <v>5.5599999999999997E-2</v>
      </c>
      <c r="H26" s="9">
        <f>VLOOKUP($C26, Table3[#All], 4, 0)</f>
        <v>0.44439999999999996</v>
      </c>
      <c r="I26" s="9">
        <f>VLOOKUP($C26, Table3[#All], 5, 0)</f>
        <v>0.44439999999999996</v>
      </c>
      <c r="J26" s="10">
        <f t="shared" si="149"/>
        <v>5</v>
      </c>
      <c r="K26" s="11"/>
      <c r="L26" s="9">
        <f>VLOOKUP($C26, Table3[#All], 6, 0)</f>
        <v>1</v>
      </c>
      <c r="M26" s="9"/>
      <c r="N26" s="9">
        <f>VLOOKUP($C26, Table3[#All], 7, 0)</f>
        <v>0</v>
      </c>
      <c r="O26" s="9">
        <f>VLOOKUP($C26, Table3[#All], 8, 0)</f>
        <v>0</v>
      </c>
      <c r="P26" s="9">
        <f>VLOOKUP($C26, Table3[#All], 9, 0)</f>
        <v>0</v>
      </c>
      <c r="Q26" s="10">
        <f t="shared" si="150"/>
        <v>1</v>
      </c>
      <c r="R26" s="11"/>
      <c r="S26" s="9">
        <f>VLOOKUP($C26, Table3[#All], 10, 0)</f>
        <v>0</v>
      </c>
      <c r="T26" s="9">
        <f>VLOOKUP($C26, Table3[#All], 11, 0)</f>
        <v>0.16670000000000001</v>
      </c>
      <c r="U26" s="9">
        <f>VLOOKUP($C26, Table3[#All], 12, 0)</f>
        <v>0.83329999999999993</v>
      </c>
      <c r="V26" s="9">
        <f>VLOOKUP($C26, Table3[#All], 13, 0)</f>
        <v>0</v>
      </c>
      <c r="W26" s="9">
        <f>VLOOKUP($C26, Table3[#All], 14, 0)</f>
        <v>0</v>
      </c>
      <c r="X26" s="10">
        <f t="shared" si="151"/>
        <v>3</v>
      </c>
      <c r="Y26" s="11"/>
      <c r="Z26" s="9">
        <f>VLOOKUP($C26, Table3[#All], 15, 0)</f>
        <v>0</v>
      </c>
      <c r="AA26" s="9">
        <f>VLOOKUP($C26, Table3[#All], 16, 0)</f>
        <v>0</v>
      </c>
      <c r="AB26" s="9">
        <f>VLOOKUP($C26, Table3[#All], 17, 0)</f>
        <v>0.33329999999999999</v>
      </c>
      <c r="AC26" s="9">
        <f>VLOOKUP($C26, Table3[#All], 18, 0)</f>
        <v>0.66670000000000007</v>
      </c>
      <c r="AD26" s="9">
        <f>VLOOKUP($C26, Table3[#All], 19, 0)</f>
        <v>0</v>
      </c>
      <c r="AE26" s="10">
        <f t="shared" si="121"/>
        <v>4</v>
      </c>
      <c r="AF26" s="11"/>
      <c r="AG26" s="9">
        <f>VLOOKUP($C26, Table3[#All], 20, 0)</f>
        <v>0</v>
      </c>
      <c r="AH26" s="9">
        <f>VLOOKUP($C26, Table3[#All], 21, 0)</f>
        <v>0.88890000000000002</v>
      </c>
      <c r="AI26" s="9">
        <f>VLOOKUP($C26, Table3[#All], 22, 0)</f>
        <v>0.11109999999999999</v>
      </c>
      <c r="AJ26" s="9"/>
      <c r="AK26" s="9"/>
      <c r="AL26" s="10">
        <f t="shared" si="122"/>
        <v>2</v>
      </c>
      <c r="AM26" s="11"/>
      <c r="AN26" s="9">
        <f>VLOOKUP($C26, Table3[#All], 23, 0)</f>
        <v>0</v>
      </c>
      <c r="AO26" s="9">
        <f>VLOOKUP($C26, Table3[#All], 24, 0)</f>
        <v>1</v>
      </c>
      <c r="AP26" s="9">
        <f>VLOOKUP($C26, Table3[#All], 25, 0)</f>
        <v>0</v>
      </c>
      <c r="AQ26" s="9">
        <f>VLOOKUP($C26, Table3[#All], 26, 0)</f>
        <v>0</v>
      </c>
      <c r="AR26" s="9"/>
      <c r="AS26" s="12">
        <f t="shared" si="123"/>
        <v>2</v>
      </c>
      <c r="AT26" s="11"/>
      <c r="AU26" s="9">
        <f>VLOOKUP($C26, Table3[#All], 27, 0)</f>
        <v>0.38890000000000002</v>
      </c>
      <c r="AV26" s="9">
        <f>VLOOKUP($C26, Table3[#All], 28, 0)</f>
        <v>0.11109999999999999</v>
      </c>
      <c r="AW26" s="9">
        <f>VLOOKUP($C26, Table3[#All], 29, 0)</f>
        <v>0.5</v>
      </c>
      <c r="AX26" s="9"/>
      <c r="AY26" s="9"/>
      <c r="AZ26" s="10">
        <f t="shared" si="152"/>
        <v>3</v>
      </c>
      <c r="BA26" s="11"/>
      <c r="BB26" s="9">
        <f>VLOOKUP($C26, Table3[#All], 30, 0)</f>
        <v>0.55559999999999998</v>
      </c>
      <c r="BC26" s="9">
        <f>VLOOKUP($C26, Table3[#All], 31, 0)</f>
        <v>0.16670000000000001</v>
      </c>
      <c r="BD26" s="9">
        <f>VLOOKUP($C26, Table3[#All], 32, 0)</f>
        <v>0.27779999999999999</v>
      </c>
      <c r="BE26" s="9">
        <f>VLOOKUP($C26, Table3[#All], 33, 0)</f>
        <v>0</v>
      </c>
      <c r="BF26" s="9"/>
      <c r="BG26" s="10">
        <f t="shared" si="153"/>
        <v>3</v>
      </c>
      <c r="BH26" s="81"/>
      <c r="BI26" s="9">
        <f>VLOOKUP($C26, Table3[#All], 34, 0)</f>
        <v>0</v>
      </c>
      <c r="BJ26" s="9">
        <f>VLOOKUP($C26, Table3[#All], 35, 0)</f>
        <v>0</v>
      </c>
      <c r="BK26" s="9">
        <f>VLOOKUP($C26, Table3[#All], 36, 0)</f>
        <v>0</v>
      </c>
      <c r="BL26" s="9">
        <f>VLOOKUP($C26, Table3[#All], 37, 0)</f>
        <v>0</v>
      </c>
      <c r="BM26" s="9">
        <f>VLOOKUP($C26, Table3[#All], 38, 0)</f>
        <v>0</v>
      </c>
      <c r="BN26" s="10" t="str">
        <f t="shared" si="154"/>
        <v>N/A</v>
      </c>
      <c r="BO26" s="11"/>
      <c r="BP26" s="9">
        <f>VLOOKUP($C26, Table3[#All], 39, 0)</f>
        <v>5.5599999999999997E-2</v>
      </c>
      <c r="BQ26" s="9">
        <f>VLOOKUP($C26, Table3[#All], 40, 0)</f>
        <v>0.11109999999999999</v>
      </c>
      <c r="BR26" s="9">
        <f>VLOOKUP($C26, Table3[#All], 41, 0)</f>
        <v>0.83329999999999993</v>
      </c>
      <c r="BS26" s="9">
        <f>VLOOKUP($C26, Table3[#All], 42, 0)</f>
        <v>0</v>
      </c>
      <c r="BT26" s="9"/>
      <c r="BU26" s="10">
        <f t="shared" si="124"/>
        <v>3</v>
      </c>
      <c r="BV26" s="11"/>
      <c r="BW26" s="9">
        <f>VLOOKUP($C26, Table3[#All], 43, 0)</f>
        <v>0</v>
      </c>
      <c r="BX26" s="9">
        <f>VLOOKUP($C26, Table3[#All], 44, 0)</f>
        <v>1</v>
      </c>
      <c r="BY26" s="9">
        <f>VLOOKUP($C26, Table3[#All], 45, 0)</f>
        <v>0</v>
      </c>
      <c r="BZ26" s="9"/>
      <c r="CA26" s="9"/>
      <c r="CB26" s="10">
        <f t="shared" si="125"/>
        <v>2</v>
      </c>
      <c r="CC26" s="81"/>
      <c r="CD26" s="9">
        <f>VLOOKUP($C26, Table3[#All], 46, 0)</f>
        <v>0.83329999999999993</v>
      </c>
      <c r="CE26" s="9">
        <f>VLOOKUP($C26, Table3[#All], 47, 0)</f>
        <v>0</v>
      </c>
      <c r="CF26" s="9">
        <f>VLOOKUP($C26, Table3[#All], 48, 0)</f>
        <v>0.16670000000000001</v>
      </c>
      <c r="CG26" s="9">
        <f>VLOOKUP($C26, Table3[#All], 49, 0)</f>
        <v>0</v>
      </c>
      <c r="CH26" s="9">
        <f>VLOOKUP($C26, Table3[#All], 50, 0)</f>
        <v>0</v>
      </c>
      <c r="CI26" s="12">
        <f t="shared" si="126"/>
        <v>1</v>
      </c>
      <c r="CJ26" s="13"/>
      <c r="CK26" s="9">
        <f>VLOOKUP($C26, Table3[#All], 51, 0)</f>
        <v>0</v>
      </c>
      <c r="CL26" s="9">
        <f>VLOOKUP($C26, Table3[#All], 52, 0)</f>
        <v>0.83329999999999993</v>
      </c>
      <c r="CM26" s="9">
        <f>VLOOKUP($C26, Table3[#All], 53, 0)</f>
        <v>0.16670000000000001</v>
      </c>
      <c r="CN26" s="9">
        <f>VLOOKUP($C26, Table3[#All], 54, 0)</f>
        <v>0</v>
      </c>
      <c r="CO26" s="9"/>
      <c r="CP26" s="10">
        <f t="shared" si="127"/>
        <v>2</v>
      </c>
      <c r="CQ26" s="11"/>
      <c r="CR26" s="9">
        <f>VLOOKUP($C26, Table3[#All], 55, 0)</f>
        <v>0</v>
      </c>
      <c r="CS26" s="9">
        <f>VLOOKUP($C26, Table3[#All], 56, 0)</f>
        <v>1</v>
      </c>
      <c r="CT26" s="9">
        <f>VLOOKUP($C26, Table3[#All], 57, 0)</f>
        <v>0</v>
      </c>
      <c r="CU26" s="9">
        <f>VLOOKUP($C26, Table3[#All], 58, 0)</f>
        <v>0</v>
      </c>
      <c r="CV26" s="9">
        <f>VLOOKUP($C26, Table3[#All], 59, 0)</f>
        <v>0</v>
      </c>
      <c r="CW26" s="12">
        <f t="shared" si="128"/>
        <v>2</v>
      </c>
      <c r="CX26" s="81"/>
      <c r="CY26" s="9">
        <f>VLOOKUP($C26, Table3[#All], 60, 0)</f>
        <v>5.5599999999999997E-2</v>
      </c>
      <c r="CZ26" s="9">
        <f>VLOOKUP($C26, Table3[#All], 61, 0)</f>
        <v>0.94440000000000002</v>
      </c>
      <c r="DA26" s="9">
        <f>VLOOKUP($C26, Table3[#All], 62, 0)</f>
        <v>0</v>
      </c>
      <c r="DB26" s="9">
        <f>VLOOKUP($C26, Table3[#All], 63, 0)</f>
        <v>0</v>
      </c>
      <c r="DC26" s="9">
        <f>VLOOKUP($C26, Table3[#All], 64, 0)</f>
        <v>0</v>
      </c>
      <c r="DD26" s="10">
        <f t="shared" si="129"/>
        <v>2</v>
      </c>
      <c r="DE26" s="11"/>
      <c r="DF26" s="9">
        <f>VLOOKUP($C26, Table3[#All], 65, 0)</f>
        <v>0</v>
      </c>
      <c r="DG26" s="9"/>
      <c r="DH26" s="9">
        <f>VLOOKUP($C26, Table3[#All], 66, 0)</f>
        <v>0.94440000000000002</v>
      </c>
      <c r="DI26" s="9"/>
      <c r="DJ26" s="9">
        <f>VLOOKUP($C26, Table3[#All], 67, 0)</f>
        <v>5.5599999999999997E-2</v>
      </c>
      <c r="DK26" s="12">
        <f t="shared" si="130"/>
        <v>3</v>
      </c>
      <c r="DL26" s="11"/>
      <c r="DM26" s="9">
        <f>VLOOKUP($C26, Table3[#All], 68, 0)</f>
        <v>0.94440000000000002</v>
      </c>
      <c r="DN26" s="9"/>
      <c r="DO26" s="9">
        <f>VLOOKUP($C26, Table3[#All], 69, 0)</f>
        <v>5.5599999999999997E-2</v>
      </c>
      <c r="DP26" s="9">
        <f>VLOOKUP($C26, Table3[#All], 70, 0)</f>
        <v>0</v>
      </c>
      <c r="DQ26" s="9"/>
      <c r="DR26" s="12">
        <f t="shared" si="131"/>
        <v>1</v>
      </c>
      <c r="DS26" s="11"/>
      <c r="DT26" s="9">
        <f>VLOOKUP($C26, Table3[#All], 71, 0)</f>
        <v>0.83329999999999993</v>
      </c>
      <c r="DU26" s="9">
        <f>VLOOKUP($C26, Table3[#All], 72, 0)</f>
        <v>0.16670000000000001</v>
      </c>
      <c r="DV26" s="9">
        <f>VLOOKUP($C26, Table3[#All], 73, 0)</f>
        <v>0</v>
      </c>
      <c r="DW26" s="9">
        <f>VLOOKUP($C26, Table3[#All], 74, 0)</f>
        <v>0</v>
      </c>
      <c r="DX26" s="9">
        <f>VLOOKUP($C26, Table3[#All], 75, 0)</f>
        <v>0</v>
      </c>
      <c r="DY26" s="12">
        <f t="shared" si="132"/>
        <v>1</v>
      </c>
      <c r="DZ26" s="11"/>
      <c r="EA26" s="9">
        <f>VLOOKUP($C26, Table3[#All], 76, 0)</f>
        <v>1</v>
      </c>
      <c r="EB26" s="9">
        <f>VLOOKUP($C26, Table3[#All], 77, 0)</f>
        <v>0</v>
      </c>
      <c r="EC26" s="9">
        <f>VLOOKUP($C26, Table3[#All], 78, 0)</f>
        <v>0</v>
      </c>
      <c r="ED26" s="9">
        <f>VLOOKUP($C26, Table3[#All], 79, 0)</f>
        <v>0</v>
      </c>
      <c r="EE26" s="9">
        <f>VLOOKUP($C26, Table3[#All], 80, 0)</f>
        <v>0</v>
      </c>
      <c r="EF26" s="10">
        <f t="shared" si="133"/>
        <v>1</v>
      </c>
      <c r="EG26" s="9"/>
      <c r="EH26" s="9">
        <f>VLOOKUP($C26, Table3[#All], 81, 0)</f>
        <v>0</v>
      </c>
      <c r="EI26" s="9">
        <f>VLOOKUP($C26, Table3[#All], 82, 0)</f>
        <v>0</v>
      </c>
      <c r="EJ26" s="9">
        <f>VLOOKUP($C26, Table3[#All], 83, 0)</f>
        <v>0</v>
      </c>
      <c r="EK26" s="9">
        <f>VLOOKUP($C26, Table3[#All], 84, 0)</f>
        <v>0</v>
      </c>
      <c r="EL26" s="9">
        <f>VLOOKUP($C26, Table3[#All], 85, 0)</f>
        <v>1</v>
      </c>
      <c r="EM26" s="12">
        <f t="shared" si="134"/>
        <v>5</v>
      </c>
      <c r="EN26" s="11"/>
      <c r="EO26" s="9">
        <f>VLOOKUP($C26, Table3[#All], 86, 0)</f>
        <v>0.2</v>
      </c>
      <c r="EP26" s="9"/>
      <c r="EQ26" s="9">
        <f>VLOOKUP($C26, Table3[#All], 87, 0)</f>
        <v>0.8</v>
      </c>
      <c r="ER26" s="9"/>
      <c r="ES26" s="9"/>
      <c r="ET26" s="12">
        <f t="shared" si="135"/>
        <v>3</v>
      </c>
      <c r="EU26" s="11"/>
      <c r="EV26" s="9">
        <f>VLOOKUP($C26, Table3[#All], 88, 0)</f>
        <v>1</v>
      </c>
      <c r="EW26" s="9">
        <f>VLOOKUP($C26, Table3[#All], 89, 0)</f>
        <v>0</v>
      </c>
      <c r="EX26" s="9">
        <f>VLOOKUP($C26, Table3[#All], 90, 0)</f>
        <v>0</v>
      </c>
      <c r="EY26" s="9">
        <f>VLOOKUP($C26, Table3[#All], 91, 0)</f>
        <v>0</v>
      </c>
      <c r="EZ26" s="9">
        <f>VLOOKUP($C26, Table3[#All], 92, 0)</f>
        <v>0</v>
      </c>
      <c r="FA26" s="12">
        <f t="shared" si="136"/>
        <v>1</v>
      </c>
      <c r="FB26" s="11"/>
      <c r="FC26" s="9">
        <f>VLOOKUP($C26, Table3[#All], 93, 0)</f>
        <v>0</v>
      </c>
      <c r="FD26" s="9">
        <f>VLOOKUP($C26, Table3[#All], 94, 0)</f>
        <v>0.22219999999999998</v>
      </c>
      <c r="FE26" s="9">
        <f>VLOOKUP($C26, Table3[#All], 95, 0)</f>
        <v>0.77780000000000005</v>
      </c>
      <c r="FF26" s="9">
        <f>VLOOKUP($C26, Table3[#All], 96, 0)</f>
        <v>0</v>
      </c>
      <c r="FG26" s="9"/>
      <c r="FH26" s="10">
        <f t="shared" si="137"/>
        <v>3</v>
      </c>
      <c r="FI26" s="11"/>
      <c r="FJ26" s="9">
        <f>VLOOKUP($C26, Table3[#All], 97, 0)</f>
        <v>0</v>
      </c>
      <c r="FK26" s="9">
        <f>VLOOKUP($C26, Table3[#All], 98, 0)</f>
        <v>0</v>
      </c>
      <c r="FL26" s="9">
        <f>VLOOKUP($C26, Table3[#All], 99, 0)</f>
        <v>0</v>
      </c>
      <c r="FM26" s="9">
        <f>VLOOKUP($C26, Table3[#All], 100, 0)</f>
        <v>0</v>
      </c>
      <c r="FN26" s="9">
        <f>VLOOKUP($C26, Table3[#All], 101, 0)</f>
        <v>1</v>
      </c>
      <c r="FO26" s="12">
        <f t="shared" si="155"/>
        <v>5</v>
      </c>
      <c r="FP26" s="11"/>
      <c r="FQ26" s="9">
        <f>VLOOKUP($C26, Table3[#All], 102, 0)</f>
        <v>0.58820000000000006</v>
      </c>
      <c r="FR26" s="9">
        <f>VLOOKUP($C26, Table3[#All], 103, 0)</f>
        <v>0.4118</v>
      </c>
      <c r="FS26" s="9">
        <f>VLOOKUP($C26, Table3[#All], 104, 0)</f>
        <v>0</v>
      </c>
      <c r="FT26" s="9">
        <f>VLOOKUP($C26, Table3[#All], 105, 0)</f>
        <v>0</v>
      </c>
      <c r="FU26" s="9">
        <v>0</v>
      </c>
      <c r="FV26" s="10">
        <f t="shared" si="138"/>
        <v>2</v>
      </c>
      <c r="FW26" s="11"/>
      <c r="FX26" s="9">
        <f>VLOOKUP($C26, Table3[#All], 106, 0)</f>
        <v>0</v>
      </c>
      <c r="FY26" s="9"/>
      <c r="FZ26" s="9">
        <f>VLOOKUP($C26, Table3[#All], 107, 0)</f>
        <v>0.83329999999999993</v>
      </c>
      <c r="GA26" s="9">
        <f>VLOOKUP($C26, Table3[#All], 108, 0)</f>
        <v>0.16670000000000001</v>
      </c>
      <c r="GB26" s="9"/>
      <c r="GC26" s="10">
        <f t="shared" si="156"/>
        <v>3</v>
      </c>
      <c r="GD26" s="81"/>
      <c r="GE26" s="9">
        <f>VLOOKUP($C26, Table3[#All], 109, 0)</f>
        <v>0</v>
      </c>
      <c r="GF26" s="9">
        <f>VLOOKUP($C26, Table3[#All], 110, 0)</f>
        <v>0.33329999999999999</v>
      </c>
      <c r="GG26" s="9">
        <f>VLOOKUP($C26, Table3[#All], 111, 0)</f>
        <v>0.66670000000000007</v>
      </c>
      <c r="GH26" s="9"/>
      <c r="GI26" s="9">
        <f>VLOOKUP($C26, Table3[#All], 112, 0)</f>
        <v>0</v>
      </c>
      <c r="GJ26" s="12">
        <f t="shared" si="139"/>
        <v>3</v>
      </c>
      <c r="GK26" s="11"/>
      <c r="GL26" s="9">
        <f>VLOOKUP($C26, Table3[#All], 113, 0)</f>
        <v>0</v>
      </c>
      <c r="GM26" s="9">
        <f>VLOOKUP($C26, Table3[#All], 114, 0)</f>
        <v>0</v>
      </c>
      <c r="GN26" s="9">
        <f>VLOOKUP($C26, Table3[#All], 115, 0)</f>
        <v>0.5</v>
      </c>
      <c r="GO26" s="9">
        <f>VLOOKUP($C26, Table3[#All], 116, 0)</f>
        <v>0.5</v>
      </c>
      <c r="GP26" s="9"/>
      <c r="GQ26" s="10">
        <f t="shared" si="140"/>
        <v>4</v>
      </c>
      <c r="GR26" s="11"/>
      <c r="GS26" s="9">
        <f>VLOOKUP($C26, Table2[#All], 3, 0)</f>
        <v>0</v>
      </c>
      <c r="GT26" s="9">
        <f>VLOOKUP($C26, Table2[#All], 4, 0)</f>
        <v>0</v>
      </c>
      <c r="GU26" s="9">
        <f>VLOOKUP($C26, Table2[#All], 5, 0)</f>
        <v>1</v>
      </c>
      <c r="GV26" s="9">
        <f>VLOOKUP($C26, Table2[#All], 6, 0)</f>
        <v>0</v>
      </c>
      <c r="GW26" s="9">
        <f>VLOOKUP($C26, Table2[#All], 7, 0)</f>
        <v>0</v>
      </c>
      <c r="GX26" s="10">
        <f t="shared" si="141"/>
        <v>3</v>
      </c>
      <c r="GY26" s="11"/>
      <c r="GZ26" s="9">
        <v>0</v>
      </c>
      <c r="HA26" s="9">
        <v>1</v>
      </c>
      <c r="HB26" s="9">
        <v>0</v>
      </c>
      <c r="HC26" s="9">
        <v>0</v>
      </c>
      <c r="HD26" s="9"/>
      <c r="HE26" s="10">
        <f t="shared" si="142"/>
        <v>2</v>
      </c>
      <c r="HF26" s="11"/>
      <c r="HG26" s="9">
        <f>VLOOKUP($C26, Table5[#All], 2, 0)</f>
        <v>0</v>
      </c>
      <c r="HH26" s="9">
        <f>VLOOKUP($C26, Table5[#All], 3, 0)</f>
        <v>0</v>
      </c>
      <c r="HI26" s="9">
        <f>VLOOKUP($C26, Table5[#All], 4, 0)</f>
        <v>1</v>
      </c>
      <c r="HJ26" s="9">
        <f>VLOOKUP($C26, Table5[#All], 5, 0)</f>
        <v>0</v>
      </c>
      <c r="HK26" s="9">
        <f>VLOOKUP($C26, Table5[#All], 6, 0)</f>
        <v>0</v>
      </c>
      <c r="HL26" s="10">
        <f t="shared" si="143"/>
        <v>3</v>
      </c>
      <c r="HM26" s="11"/>
      <c r="HN26" s="9">
        <f>VLOOKUP($C26, Table5[#All], 7, 0)</f>
        <v>0</v>
      </c>
      <c r="HO26" s="9">
        <f>VLOOKUP($C26, Table5[#All], 8, 0)</f>
        <v>1</v>
      </c>
      <c r="HP26" s="9">
        <f>VLOOKUP($C26, Table5[#All], 9, 0)</f>
        <v>0</v>
      </c>
      <c r="HQ26" s="9">
        <f>VLOOKUP($C26, Table5[#All], 10, 0)</f>
        <v>0</v>
      </c>
      <c r="HR26" s="9">
        <f>VLOOKUP($C26, Table5[#All], 11, 0)</f>
        <v>0</v>
      </c>
      <c r="HS26" s="10">
        <f t="shared" si="144"/>
        <v>2</v>
      </c>
      <c r="HT26" s="11"/>
      <c r="HU26" s="9">
        <f>VLOOKUP($C26, Table5[#All], 12, 0)</f>
        <v>1</v>
      </c>
      <c r="HV26" s="9">
        <f>VLOOKUP($C26, Table5[#All], 13, 0)</f>
        <v>0</v>
      </c>
      <c r="HW26" s="9">
        <f>VLOOKUP($C26, Table5[#All], 14, 0)</f>
        <v>0</v>
      </c>
      <c r="HX26" s="9">
        <f>VLOOKUP($C26, Table5[#All], 15, 0)</f>
        <v>0</v>
      </c>
      <c r="HY26" s="9">
        <f>VLOOKUP($C26, Table5[#All], 16, 0)</f>
        <v>0</v>
      </c>
      <c r="HZ26" s="10">
        <f t="shared" si="145"/>
        <v>1</v>
      </c>
      <c r="IA26" s="11"/>
      <c r="IB26" s="9">
        <f>VLOOKUP($C26, Table5[#All], 17, 0)</f>
        <v>0</v>
      </c>
      <c r="IC26" s="9">
        <f>VLOOKUP($C26, Table5[#All], 18, 0)</f>
        <v>0</v>
      </c>
      <c r="ID26" s="9">
        <f>VLOOKUP($C26, Table5[#All], 19, 0)</f>
        <v>1</v>
      </c>
      <c r="IE26" s="9">
        <f>VLOOKUP($C26, Table5[#All], 20, 0)</f>
        <v>0</v>
      </c>
      <c r="IF26" s="9">
        <f>VLOOKUP($C26, Table5[#All], 21, 0)</f>
        <v>0</v>
      </c>
      <c r="IG26" s="10">
        <f t="shared" si="146"/>
        <v>3</v>
      </c>
      <c r="IH26" s="11"/>
      <c r="II26" s="9">
        <f>VLOOKUP($C26, Table5[#All], 22, 0)</f>
        <v>1</v>
      </c>
      <c r="IJ26" s="9">
        <f>VLOOKUP($C26, Table5[#All], 23, 0)</f>
        <v>0</v>
      </c>
      <c r="IK26" s="9">
        <f>VLOOKUP($C26, Table5[#All], 24, 0)</f>
        <v>0</v>
      </c>
      <c r="IL26" s="9">
        <f>VLOOKUP($C26, Table5[#All], 25, 0)</f>
        <v>0</v>
      </c>
      <c r="IM26" s="9">
        <f>VLOOKUP($C26, Table5[#All], 26, 0)</f>
        <v>0</v>
      </c>
      <c r="IN26" s="10">
        <f t="shared" si="147"/>
        <v>1</v>
      </c>
      <c r="IO26" s="11"/>
      <c r="IP26" s="9">
        <v>1</v>
      </c>
      <c r="IQ26" s="9">
        <v>0</v>
      </c>
      <c r="IR26" s="9">
        <v>0</v>
      </c>
      <c r="IS26" s="9">
        <v>0</v>
      </c>
      <c r="IT26" s="9">
        <v>0</v>
      </c>
      <c r="IU26" s="10">
        <f t="shared" si="148"/>
        <v>1</v>
      </c>
      <c r="IV26" s="82"/>
    </row>
    <row r="27" spans="1:256" ht="16.3" thickTop="1" thickBot="1" x14ac:dyDescent="0.35">
      <c r="A27" s="16" t="s">
        <v>170</v>
      </c>
      <c r="B27" s="16" t="s">
        <v>183</v>
      </c>
      <c r="C27" s="16" t="s">
        <v>184</v>
      </c>
      <c r="D27" s="11"/>
      <c r="E27" s="9">
        <f>VLOOKUP($C27, Table3[#All], 2, 0)</f>
        <v>0</v>
      </c>
      <c r="F27" s="9"/>
      <c r="G27" s="9">
        <f>VLOOKUP($C27, Table3[#All], 3, 0)</f>
        <v>0</v>
      </c>
      <c r="H27" s="9">
        <f>VLOOKUP($C27, Table3[#All], 4, 0)</f>
        <v>0.5</v>
      </c>
      <c r="I27" s="9">
        <f>VLOOKUP($C27, Table3[#All], 5, 0)</f>
        <v>0.5</v>
      </c>
      <c r="J27" s="10">
        <f t="shared" si="149"/>
        <v>5</v>
      </c>
      <c r="K27" s="11"/>
      <c r="L27" s="9">
        <f>VLOOKUP($C27, Table3[#All], 6, 0)</f>
        <v>0</v>
      </c>
      <c r="M27" s="9"/>
      <c r="N27" s="9">
        <f>VLOOKUP($C27, Table3[#All], 7, 0)</f>
        <v>0</v>
      </c>
      <c r="O27" s="9">
        <f>VLOOKUP($C27, Table3[#All], 8, 0)</f>
        <v>1</v>
      </c>
      <c r="P27" s="9">
        <f>VLOOKUP($C27, Table3[#All], 9, 0)</f>
        <v>0</v>
      </c>
      <c r="Q27" s="10">
        <f t="shared" si="150"/>
        <v>4</v>
      </c>
      <c r="R27" s="11"/>
      <c r="S27" s="9">
        <f>VLOOKUP($C27, Table3[#All], 10, 0)</f>
        <v>0</v>
      </c>
      <c r="T27" s="9">
        <f>VLOOKUP($C27, Table3[#All], 11, 0)</f>
        <v>0.33329999999999999</v>
      </c>
      <c r="U27" s="9">
        <f>VLOOKUP($C27, Table3[#All], 12, 0)</f>
        <v>0.61109999999999998</v>
      </c>
      <c r="V27" s="9">
        <f>VLOOKUP($C27, Table3[#All], 13, 0)</f>
        <v>5.5599999999999997E-2</v>
      </c>
      <c r="W27" s="9">
        <f>VLOOKUP($C27, Table3[#All], 14, 0)</f>
        <v>0</v>
      </c>
      <c r="X27" s="10">
        <f t="shared" si="151"/>
        <v>3</v>
      </c>
      <c r="Y27" s="11"/>
      <c r="Z27" s="9">
        <f>VLOOKUP($C27, Table3[#All], 15, 0)</f>
        <v>0</v>
      </c>
      <c r="AA27" s="9">
        <f>VLOOKUP($C27, Table3[#All], 16, 0)</f>
        <v>5.5599999999999997E-2</v>
      </c>
      <c r="AB27" s="9">
        <f>VLOOKUP($C27, Table3[#All], 17, 0)</f>
        <v>0.16670000000000001</v>
      </c>
      <c r="AC27" s="9">
        <f>VLOOKUP($C27, Table3[#All], 18, 0)</f>
        <v>0.72219999999999995</v>
      </c>
      <c r="AD27" s="9">
        <f>VLOOKUP($C27, Table3[#All], 19, 0)</f>
        <v>5.5599999999999997E-2</v>
      </c>
      <c r="AE27" s="10">
        <f t="shared" si="121"/>
        <v>4</v>
      </c>
      <c r="AF27" s="11"/>
      <c r="AG27" s="9">
        <f>VLOOKUP($C27, Table3[#All], 20, 0)</f>
        <v>0</v>
      </c>
      <c r="AH27" s="9">
        <f>VLOOKUP($C27, Table3[#All], 21, 0)</f>
        <v>0.38890000000000002</v>
      </c>
      <c r="AI27" s="9">
        <f>VLOOKUP($C27, Table3[#All], 22, 0)</f>
        <v>0.61109999999999998</v>
      </c>
      <c r="AJ27" s="9"/>
      <c r="AK27" s="9"/>
      <c r="AL27" s="10">
        <f t="shared" si="122"/>
        <v>3</v>
      </c>
      <c r="AM27" s="11"/>
      <c r="AN27" s="9">
        <f>VLOOKUP($C27, Table3[#All], 23, 0)</f>
        <v>0</v>
      </c>
      <c r="AO27" s="9">
        <f>VLOOKUP($C27, Table3[#All], 24, 0)</f>
        <v>0</v>
      </c>
      <c r="AP27" s="9">
        <f>VLOOKUP($C27, Table3[#All], 25, 0)</f>
        <v>1</v>
      </c>
      <c r="AQ27" s="9">
        <f>VLOOKUP($C27, Table3[#All], 26, 0)</f>
        <v>0</v>
      </c>
      <c r="AR27" s="9"/>
      <c r="AS27" s="12">
        <f t="shared" si="123"/>
        <v>3</v>
      </c>
      <c r="AT27" s="11"/>
      <c r="AU27" s="9">
        <f>VLOOKUP($C27, Table3[#All], 27, 0)</f>
        <v>0</v>
      </c>
      <c r="AV27" s="9">
        <f>VLOOKUP($C27, Table3[#All], 28, 0)</f>
        <v>0.27779999999999999</v>
      </c>
      <c r="AW27" s="9">
        <f>VLOOKUP($C27, Table3[#All], 29, 0)</f>
        <v>0.72219999999999995</v>
      </c>
      <c r="AX27" s="9"/>
      <c r="AY27" s="9"/>
      <c r="AZ27" s="10">
        <f t="shared" si="152"/>
        <v>3</v>
      </c>
      <c r="BA27" s="11"/>
      <c r="BB27" s="9">
        <f>VLOOKUP($C27, Table3[#All], 30, 0)</f>
        <v>0</v>
      </c>
      <c r="BC27" s="9">
        <f>VLOOKUP($C27, Table3[#All], 31, 0)</f>
        <v>0.83329999999999993</v>
      </c>
      <c r="BD27" s="9">
        <f>VLOOKUP($C27, Table3[#All], 32, 0)</f>
        <v>0.16670000000000001</v>
      </c>
      <c r="BE27" s="9">
        <f>VLOOKUP($C27, Table3[#All], 33, 0)</f>
        <v>0</v>
      </c>
      <c r="BF27" s="9"/>
      <c r="BG27" s="10">
        <f t="shared" si="153"/>
        <v>2</v>
      </c>
      <c r="BH27" s="81"/>
      <c r="BI27" s="9">
        <f>VLOOKUP($C27, Table3[#All], 34, 0)</f>
        <v>0</v>
      </c>
      <c r="BJ27" s="9">
        <f>VLOOKUP($C27, Table3[#All], 35, 0)</f>
        <v>0</v>
      </c>
      <c r="BK27" s="9">
        <f>VLOOKUP($C27, Table3[#All], 36, 0)</f>
        <v>0</v>
      </c>
      <c r="BL27" s="9">
        <f>VLOOKUP($C27, Table3[#All], 37, 0)</f>
        <v>0</v>
      </c>
      <c r="BM27" s="9">
        <f>VLOOKUP($C27, Table3[#All], 38, 0)</f>
        <v>0</v>
      </c>
      <c r="BN27" s="10" t="str">
        <f t="shared" si="154"/>
        <v>N/A</v>
      </c>
      <c r="BO27" s="11"/>
      <c r="BP27" s="9">
        <f>VLOOKUP($C27, Table3[#All], 39, 0)</f>
        <v>0</v>
      </c>
      <c r="BQ27" s="9">
        <f>VLOOKUP($C27, Table3[#All], 40, 0)</f>
        <v>0</v>
      </c>
      <c r="BR27" s="9">
        <f>VLOOKUP($C27, Table3[#All], 41, 0)</f>
        <v>1</v>
      </c>
      <c r="BS27" s="9">
        <f>VLOOKUP($C27, Table3[#All], 42, 0)</f>
        <v>0</v>
      </c>
      <c r="BT27" s="9"/>
      <c r="BU27" s="10">
        <f t="shared" si="124"/>
        <v>3</v>
      </c>
      <c r="BV27" s="11"/>
      <c r="BW27" s="9">
        <f>VLOOKUP($C27, Table3[#All], 43, 0)</f>
        <v>0</v>
      </c>
      <c r="BX27" s="9">
        <f>VLOOKUP($C27, Table3[#All], 44, 0)</f>
        <v>0.94440000000000002</v>
      </c>
      <c r="BY27" s="9">
        <f>VLOOKUP($C27, Table3[#All], 45, 0)</f>
        <v>5.5599999999999997E-2</v>
      </c>
      <c r="BZ27" s="9"/>
      <c r="CA27" s="9"/>
      <c r="CB27" s="10">
        <f t="shared" si="125"/>
        <v>2</v>
      </c>
      <c r="CC27" s="81"/>
      <c r="CD27" s="9">
        <f>VLOOKUP($C27, Table3[#All], 46, 0)</f>
        <v>0.83329999999999993</v>
      </c>
      <c r="CE27" s="9">
        <f>VLOOKUP($C27, Table3[#All], 47, 0)</f>
        <v>0</v>
      </c>
      <c r="CF27" s="9">
        <f>VLOOKUP($C27, Table3[#All], 48, 0)</f>
        <v>0.16670000000000001</v>
      </c>
      <c r="CG27" s="9">
        <f>VLOOKUP($C27, Table3[#All], 49, 0)</f>
        <v>0</v>
      </c>
      <c r="CH27" s="9">
        <f>VLOOKUP($C27, Table3[#All], 50, 0)</f>
        <v>0</v>
      </c>
      <c r="CI27" s="12">
        <f t="shared" si="126"/>
        <v>1</v>
      </c>
      <c r="CJ27" s="13"/>
      <c r="CK27" s="9">
        <f>VLOOKUP($C27, Table3[#All], 51, 0)</f>
        <v>0</v>
      </c>
      <c r="CL27" s="9">
        <f>VLOOKUP($C27, Table3[#All], 52, 0)</f>
        <v>0.83329999999999993</v>
      </c>
      <c r="CM27" s="9">
        <f>VLOOKUP($C27, Table3[#All], 53, 0)</f>
        <v>0.16670000000000001</v>
      </c>
      <c r="CN27" s="9">
        <f>VLOOKUP($C27, Table3[#All], 54, 0)</f>
        <v>0</v>
      </c>
      <c r="CO27" s="9"/>
      <c r="CP27" s="10">
        <f t="shared" si="127"/>
        <v>2</v>
      </c>
      <c r="CQ27" s="11"/>
      <c r="CR27" s="9">
        <f>VLOOKUP($C27, Table3[#All], 55, 0)</f>
        <v>5.8799999999999998E-2</v>
      </c>
      <c r="CS27" s="9">
        <f>VLOOKUP($C27, Table3[#All], 56, 0)</f>
        <v>0.76469999999999994</v>
      </c>
      <c r="CT27" s="9">
        <f>VLOOKUP($C27, Table3[#All], 57, 0)</f>
        <v>0.17649999999999999</v>
      </c>
      <c r="CU27" s="9">
        <f>VLOOKUP($C27, Table3[#All], 58, 0)</f>
        <v>0</v>
      </c>
      <c r="CV27" s="9">
        <f>VLOOKUP($C27, Table3[#All], 59, 0)</f>
        <v>0</v>
      </c>
      <c r="CW27" s="12">
        <f t="shared" si="128"/>
        <v>2</v>
      </c>
      <c r="CX27" s="81"/>
      <c r="CY27" s="9">
        <f>VLOOKUP($C27, Table3[#All], 60, 0)</f>
        <v>0.27779999999999999</v>
      </c>
      <c r="CZ27" s="9">
        <f>VLOOKUP($C27, Table3[#All], 61, 0)</f>
        <v>0.72219999999999995</v>
      </c>
      <c r="DA27" s="9">
        <f>VLOOKUP($C27, Table3[#All], 62, 0)</f>
        <v>0</v>
      </c>
      <c r="DB27" s="9">
        <f>VLOOKUP($C27, Table3[#All], 63, 0)</f>
        <v>0</v>
      </c>
      <c r="DC27" s="9">
        <f>VLOOKUP($C27, Table3[#All], 64, 0)</f>
        <v>0</v>
      </c>
      <c r="DD27" s="10">
        <f t="shared" si="129"/>
        <v>2</v>
      </c>
      <c r="DE27" s="11"/>
      <c r="DF27" s="9">
        <f>VLOOKUP($C27, Table3[#All], 65, 0)</f>
        <v>0.22219999999999998</v>
      </c>
      <c r="DG27" s="9"/>
      <c r="DH27" s="9">
        <f>VLOOKUP($C27, Table3[#All], 66, 0)</f>
        <v>0.55559999999999998</v>
      </c>
      <c r="DI27" s="9"/>
      <c r="DJ27" s="9">
        <f>VLOOKUP($C27, Table3[#All], 67, 0)</f>
        <v>0.22219999999999998</v>
      </c>
      <c r="DK27" s="12">
        <f t="shared" si="130"/>
        <v>3</v>
      </c>
      <c r="DL27" s="11"/>
      <c r="DM27" s="9">
        <f>VLOOKUP($C27, Table3[#All], 68, 0)</f>
        <v>0.94440000000000002</v>
      </c>
      <c r="DN27" s="9"/>
      <c r="DO27" s="9">
        <f>VLOOKUP($C27, Table3[#All], 69, 0)</f>
        <v>5.5599999999999997E-2</v>
      </c>
      <c r="DP27" s="9">
        <f>VLOOKUP($C27, Table3[#All], 70, 0)</f>
        <v>0</v>
      </c>
      <c r="DQ27" s="9"/>
      <c r="DR27" s="12">
        <f t="shared" si="131"/>
        <v>1</v>
      </c>
      <c r="DS27" s="11"/>
      <c r="DT27" s="9">
        <f>VLOOKUP($C27, Table3[#All], 71, 0)</f>
        <v>0.5</v>
      </c>
      <c r="DU27" s="9">
        <f>VLOOKUP($C27, Table3[#All], 72, 0)</f>
        <v>0.38890000000000002</v>
      </c>
      <c r="DV27" s="9">
        <f>VLOOKUP($C27, Table3[#All], 73, 0)</f>
        <v>5.5599999999999997E-2</v>
      </c>
      <c r="DW27" s="9">
        <f>VLOOKUP($C27, Table3[#All], 74, 0)</f>
        <v>5.5599999999999997E-2</v>
      </c>
      <c r="DX27" s="9">
        <f>VLOOKUP($C27, Table3[#All], 75, 0)</f>
        <v>0</v>
      </c>
      <c r="DY27" s="12">
        <f t="shared" si="132"/>
        <v>2</v>
      </c>
      <c r="DZ27" s="11"/>
      <c r="EA27" s="9">
        <f>VLOOKUP($C27, Table3[#All], 76, 0)</f>
        <v>1</v>
      </c>
      <c r="EB27" s="9">
        <f>VLOOKUP($C27, Table3[#All], 77, 0)</f>
        <v>0</v>
      </c>
      <c r="EC27" s="9">
        <f>VLOOKUP($C27, Table3[#All], 78, 0)</f>
        <v>0</v>
      </c>
      <c r="ED27" s="9">
        <f>VLOOKUP($C27, Table3[#All], 79, 0)</f>
        <v>0</v>
      </c>
      <c r="EE27" s="9">
        <f>VLOOKUP($C27, Table3[#All], 80, 0)</f>
        <v>0</v>
      </c>
      <c r="EF27" s="10">
        <f t="shared" si="133"/>
        <v>1</v>
      </c>
      <c r="EG27" s="9"/>
      <c r="EH27" s="9">
        <f>VLOOKUP($C27, Table3[#All], 81, 0)</f>
        <v>0</v>
      </c>
      <c r="EI27" s="9">
        <f>VLOOKUP($C27, Table3[#All], 82, 0)</f>
        <v>0</v>
      </c>
      <c r="EJ27" s="9">
        <f>VLOOKUP($C27, Table3[#All], 83, 0)</f>
        <v>0</v>
      </c>
      <c r="EK27" s="9">
        <f>VLOOKUP($C27, Table3[#All], 84, 0)</f>
        <v>0</v>
      </c>
      <c r="EL27" s="9">
        <f>VLOOKUP($C27, Table3[#All], 85, 0)</f>
        <v>1</v>
      </c>
      <c r="EM27" s="12">
        <f t="shared" si="134"/>
        <v>5</v>
      </c>
      <c r="EN27" s="11"/>
      <c r="EO27" s="9">
        <f>VLOOKUP($C27, Table3[#All], 86, 0)</f>
        <v>5.8799999999999998E-2</v>
      </c>
      <c r="EP27" s="9"/>
      <c r="EQ27" s="9">
        <f>VLOOKUP($C27, Table3[#All], 87, 0)</f>
        <v>0.94120000000000004</v>
      </c>
      <c r="ER27" s="9"/>
      <c r="ES27" s="9"/>
      <c r="ET27" s="12">
        <f t="shared" si="135"/>
        <v>3</v>
      </c>
      <c r="EU27" s="11"/>
      <c r="EV27" s="9">
        <f>VLOOKUP($C27, Table3[#All], 88, 0)</f>
        <v>0</v>
      </c>
      <c r="EW27" s="9">
        <f>VLOOKUP($C27, Table3[#All], 89, 0)</f>
        <v>1</v>
      </c>
      <c r="EX27" s="9">
        <f>VLOOKUP($C27, Table3[#All], 90, 0)</f>
        <v>0</v>
      </c>
      <c r="EY27" s="9">
        <f>VLOOKUP($C27, Table3[#All], 91, 0)</f>
        <v>0</v>
      </c>
      <c r="EZ27" s="9">
        <f>VLOOKUP($C27, Table3[#All], 92, 0)</f>
        <v>0</v>
      </c>
      <c r="FA27" s="12">
        <f t="shared" si="136"/>
        <v>2</v>
      </c>
      <c r="FB27" s="11"/>
      <c r="FC27" s="9">
        <f>VLOOKUP($C27, Table3[#All], 93, 0)</f>
        <v>0</v>
      </c>
      <c r="FD27" s="9">
        <f>VLOOKUP($C27, Table3[#All], 94, 0)</f>
        <v>0.33329999999999999</v>
      </c>
      <c r="FE27" s="9">
        <f>VLOOKUP($C27, Table3[#All], 95, 0)</f>
        <v>0.66670000000000007</v>
      </c>
      <c r="FF27" s="9">
        <f>VLOOKUP($C27, Table3[#All], 96, 0)</f>
        <v>0</v>
      </c>
      <c r="FG27" s="9"/>
      <c r="FH27" s="10">
        <f t="shared" si="137"/>
        <v>3</v>
      </c>
      <c r="FI27" s="11"/>
      <c r="FJ27" s="9">
        <f>VLOOKUP($C27, Table3[#All], 97, 0)</f>
        <v>0</v>
      </c>
      <c r="FK27" s="9">
        <f>VLOOKUP($C27, Table3[#All], 98, 0)</f>
        <v>0</v>
      </c>
      <c r="FL27" s="9">
        <f>VLOOKUP($C27, Table3[#All], 99, 0)</f>
        <v>0</v>
      </c>
      <c r="FM27" s="9">
        <f>VLOOKUP($C27, Table3[#All], 100, 0)</f>
        <v>0</v>
      </c>
      <c r="FN27" s="9">
        <f>VLOOKUP($C27, Table3[#All], 101, 0)</f>
        <v>1</v>
      </c>
      <c r="FO27" s="12">
        <f t="shared" si="155"/>
        <v>5</v>
      </c>
      <c r="FP27" s="11"/>
      <c r="FQ27" s="9">
        <f>VLOOKUP($C27, Table3[#All], 102, 0)</f>
        <v>0.25</v>
      </c>
      <c r="FR27" s="9">
        <f>VLOOKUP($C27, Table3[#All], 103, 0)</f>
        <v>0.75</v>
      </c>
      <c r="FS27" s="9">
        <f>VLOOKUP($C27, Table3[#All], 104, 0)</f>
        <v>0</v>
      </c>
      <c r="FT27" s="9">
        <f>VLOOKUP($C27, Table3[#All], 105, 0)</f>
        <v>0</v>
      </c>
      <c r="FU27" s="9">
        <v>0</v>
      </c>
      <c r="FV27" s="10">
        <f t="shared" si="138"/>
        <v>2</v>
      </c>
      <c r="FW27" s="11"/>
      <c r="FX27" s="9">
        <f>VLOOKUP($C27, Table3[#All], 106, 0)</f>
        <v>0.18179999999999999</v>
      </c>
      <c r="FY27" s="9"/>
      <c r="FZ27" s="9">
        <f>VLOOKUP($C27, Table3[#All], 107, 0)</f>
        <v>0.72730000000000006</v>
      </c>
      <c r="GA27" s="9">
        <f>VLOOKUP($C27, Table3[#All], 108, 0)</f>
        <v>9.0899999999999995E-2</v>
      </c>
      <c r="GB27" s="9"/>
      <c r="GC27" s="10">
        <f t="shared" si="156"/>
        <v>3</v>
      </c>
      <c r="GD27" s="81"/>
      <c r="GE27" s="9">
        <f>VLOOKUP($C27, Table3[#All], 109, 0)</f>
        <v>0</v>
      </c>
      <c r="GF27" s="9">
        <f>VLOOKUP($C27, Table3[#All], 110, 0)</f>
        <v>0.72219999999999995</v>
      </c>
      <c r="GG27" s="9">
        <f>VLOOKUP($C27, Table3[#All], 111, 0)</f>
        <v>0.27779999999999999</v>
      </c>
      <c r="GH27" s="9"/>
      <c r="GI27" s="9">
        <f>VLOOKUP($C27, Table3[#All], 112, 0)</f>
        <v>0</v>
      </c>
      <c r="GJ27" s="12">
        <f t="shared" si="139"/>
        <v>3</v>
      </c>
      <c r="GK27" s="11"/>
      <c r="GL27" s="9">
        <f>VLOOKUP($C27, Table3[#All], 113, 0)</f>
        <v>0</v>
      </c>
      <c r="GM27" s="9">
        <f>VLOOKUP($C27, Table3[#All], 114, 0)</f>
        <v>0</v>
      </c>
      <c r="GN27" s="9">
        <f>VLOOKUP($C27, Table3[#All], 115, 0)</f>
        <v>0.38890000000000002</v>
      </c>
      <c r="GO27" s="9">
        <f>VLOOKUP($C27, Table3[#All], 116, 0)</f>
        <v>0.61109999999999998</v>
      </c>
      <c r="GP27" s="9"/>
      <c r="GQ27" s="10">
        <f t="shared" si="140"/>
        <v>4</v>
      </c>
      <c r="GR27" s="11"/>
      <c r="GS27" s="9">
        <f>VLOOKUP($C27, Table2[#All], 3, 0)</f>
        <v>0</v>
      </c>
      <c r="GT27" s="9">
        <f>VLOOKUP($C27, Table2[#All], 4, 0)</f>
        <v>0</v>
      </c>
      <c r="GU27" s="9">
        <f>VLOOKUP($C27, Table2[#All], 5, 0)</f>
        <v>1</v>
      </c>
      <c r="GV27" s="9">
        <f>VLOOKUP($C27, Table2[#All], 6, 0)</f>
        <v>0</v>
      </c>
      <c r="GW27" s="9">
        <f>VLOOKUP($C27, Table2[#All], 7, 0)</f>
        <v>0</v>
      </c>
      <c r="GX27" s="10">
        <f t="shared" si="141"/>
        <v>3</v>
      </c>
      <c r="GY27" s="11"/>
      <c r="GZ27" s="9">
        <v>0</v>
      </c>
      <c r="HA27" s="9">
        <v>1</v>
      </c>
      <c r="HB27" s="9">
        <v>0</v>
      </c>
      <c r="HC27" s="9">
        <v>0</v>
      </c>
      <c r="HD27" s="9"/>
      <c r="HE27" s="10">
        <f t="shared" si="142"/>
        <v>2</v>
      </c>
      <c r="HF27" s="11"/>
      <c r="HG27" s="9">
        <f>VLOOKUP($C27, Table5[#All], 2, 0)</f>
        <v>0</v>
      </c>
      <c r="HH27" s="9">
        <f>VLOOKUP($C27, Table5[#All], 3, 0)</f>
        <v>0</v>
      </c>
      <c r="HI27" s="9">
        <f>VLOOKUP($C27, Table5[#All], 4, 0)</f>
        <v>1</v>
      </c>
      <c r="HJ27" s="9">
        <f>VLOOKUP($C27, Table5[#All], 5, 0)</f>
        <v>0</v>
      </c>
      <c r="HK27" s="9">
        <f>VLOOKUP($C27, Table5[#All], 6, 0)</f>
        <v>0</v>
      </c>
      <c r="HL27" s="10">
        <f t="shared" si="143"/>
        <v>3</v>
      </c>
      <c r="HM27" s="11"/>
      <c r="HN27" s="9">
        <f>VLOOKUP($C27, Table5[#All], 7, 0)</f>
        <v>0</v>
      </c>
      <c r="HO27" s="9">
        <f>VLOOKUP($C27, Table5[#All], 8, 0)</f>
        <v>0</v>
      </c>
      <c r="HP27" s="9">
        <f>VLOOKUP($C27, Table5[#All], 9, 0)</f>
        <v>1</v>
      </c>
      <c r="HQ27" s="9">
        <f>VLOOKUP($C27, Table5[#All], 10, 0)</f>
        <v>0</v>
      </c>
      <c r="HR27" s="9">
        <f>VLOOKUP($C27, Table5[#All], 11, 0)</f>
        <v>0</v>
      </c>
      <c r="HS27" s="10">
        <f t="shared" si="144"/>
        <v>3</v>
      </c>
      <c r="HT27" s="11"/>
      <c r="HU27" s="9">
        <f>VLOOKUP($C27, Table5[#All], 12, 0)</f>
        <v>1</v>
      </c>
      <c r="HV27" s="9">
        <f>VLOOKUP($C27, Table5[#All], 13, 0)</f>
        <v>0</v>
      </c>
      <c r="HW27" s="9">
        <f>VLOOKUP($C27, Table5[#All], 14, 0)</f>
        <v>0</v>
      </c>
      <c r="HX27" s="9">
        <f>VLOOKUP($C27, Table5[#All], 15, 0)</f>
        <v>0</v>
      </c>
      <c r="HY27" s="9">
        <f>VLOOKUP($C27, Table5[#All], 16, 0)</f>
        <v>0</v>
      </c>
      <c r="HZ27" s="10">
        <f t="shared" si="145"/>
        <v>1</v>
      </c>
      <c r="IA27" s="11"/>
      <c r="IB27" s="9">
        <f>VLOOKUP($C27, Table5[#All], 17, 0)</f>
        <v>0</v>
      </c>
      <c r="IC27" s="9">
        <f>VLOOKUP($C27, Table5[#All], 18, 0)</f>
        <v>0</v>
      </c>
      <c r="ID27" s="9">
        <f>VLOOKUP($C27, Table5[#All], 19, 0)</f>
        <v>1</v>
      </c>
      <c r="IE27" s="9">
        <f>VLOOKUP($C27, Table5[#All], 20, 0)</f>
        <v>0</v>
      </c>
      <c r="IF27" s="9">
        <f>VLOOKUP($C27, Table5[#All], 21, 0)</f>
        <v>0</v>
      </c>
      <c r="IG27" s="10">
        <f t="shared" si="146"/>
        <v>3</v>
      </c>
      <c r="IH27" s="11"/>
      <c r="II27" s="9">
        <f>VLOOKUP($C27, Table5[#All], 22, 0)</f>
        <v>1</v>
      </c>
      <c r="IJ27" s="9">
        <f>VLOOKUP($C27, Table5[#All], 23, 0)</f>
        <v>0</v>
      </c>
      <c r="IK27" s="9">
        <f>VLOOKUP($C27, Table5[#All], 24, 0)</f>
        <v>0</v>
      </c>
      <c r="IL27" s="9">
        <f>VLOOKUP($C27, Table5[#All], 25, 0)</f>
        <v>0</v>
      </c>
      <c r="IM27" s="9">
        <f>VLOOKUP($C27, Table5[#All], 26, 0)</f>
        <v>0</v>
      </c>
      <c r="IN27" s="10">
        <f t="shared" si="147"/>
        <v>1</v>
      </c>
      <c r="IO27" s="11"/>
      <c r="IP27" s="9">
        <v>1</v>
      </c>
      <c r="IQ27" s="9">
        <v>0</v>
      </c>
      <c r="IR27" s="9">
        <v>0</v>
      </c>
      <c r="IS27" s="9">
        <v>0</v>
      </c>
      <c r="IT27" s="9">
        <v>0</v>
      </c>
      <c r="IU27" s="10">
        <f t="shared" si="148"/>
        <v>1</v>
      </c>
      <c r="IV27" s="82"/>
    </row>
    <row r="28" spans="1:256" ht="16.3" thickTop="1" thickBot="1" x14ac:dyDescent="0.35">
      <c r="A28" s="16" t="s">
        <v>185</v>
      </c>
      <c r="B28" s="16" t="s">
        <v>186</v>
      </c>
      <c r="C28" s="16" t="s">
        <v>187</v>
      </c>
      <c r="D28" s="11"/>
      <c r="E28" s="9">
        <f>VLOOKUP($C28, Table3[#All], 2, 0)</f>
        <v>0.97959999999999992</v>
      </c>
      <c r="F28" s="9"/>
      <c r="G28" s="9">
        <f>VLOOKUP($C28, Table3[#All], 3, 0)</f>
        <v>2.0400000000000001E-2</v>
      </c>
      <c r="H28" s="9">
        <f>VLOOKUP($C28, Table3[#All], 4, 0)</f>
        <v>0</v>
      </c>
      <c r="I28" s="9">
        <f>VLOOKUP($C28, Table3[#All], 5, 0)</f>
        <v>0</v>
      </c>
      <c r="J28" s="10">
        <f t="shared" si="149"/>
        <v>1</v>
      </c>
      <c r="K28" s="11"/>
      <c r="L28" s="9">
        <f>VLOOKUP($C28, Table3[#All], 6, 0)</f>
        <v>1</v>
      </c>
      <c r="M28" s="9"/>
      <c r="N28" s="9">
        <f>VLOOKUP($C28, Table3[#All], 7, 0)</f>
        <v>0</v>
      </c>
      <c r="O28" s="9">
        <f>VLOOKUP($C28, Table3[#All], 8, 0)</f>
        <v>0</v>
      </c>
      <c r="P28" s="9">
        <f>VLOOKUP($C28, Table3[#All], 9, 0)</f>
        <v>0</v>
      </c>
      <c r="Q28" s="10">
        <f t="shared" si="150"/>
        <v>1</v>
      </c>
      <c r="R28" s="11"/>
      <c r="S28" s="9">
        <f>VLOOKUP($C28, Table3[#All], 10, 0)</f>
        <v>0</v>
      </c>
      <c r="T28" s="9">
        <f>VLOOKUP($C28, Table3[#All], 11, 0)</f>
        <v>0.12240000000000001</v>
      </c>
      <c r="U28" s="9">
        <f>VLOOKUP($C28, Table3[#All], 12, 0)</f>
        <v>0.7551000000000001</v>
      </c>
      <c r="V28" s="9">
        <f>VLOOKUP($C28, Table3[#All], 13, 0)</f>
        <v>0.12240000000000001</v>
      </c>
      <c r="W28" s="9">
        <f>VLOOKUP($C28, Table3[#All], 14, 0)</f>
        <v>0</v>
      </c>
      <c r="X28" s="10">
        <f t="shared" si="151"/>
        <v>3</v>
      </c>
      <c r="Y28" s="11"/>
      <c r="Z28" s="9">
        <f>VLOOKUP($C28, Table3[#All], 15, 0)</f>
        <v>4.0800000000000003E-2</v>
      </c>
      <c r="AA28" s="9">
        <f>VLOOKUP($C28, Table3[#All], 16, 0)</f>
        <v>0.91839999999999999</v>
      </c>
      <c r="AB28" s="9">
        <f>VLOOKUP($C28, Table3[#All], 17, 0)</f>
        <v>4.0800000000000003E-2</v>
      </c>
      <c r="AC28" s="9">
        <f>VLOOKUP($C28, Table3[#All], 18, 0)</f>
        <v>0</v>
      </c>
      <c r="AD28" s="9">
        <f>VLOOKUP($C28, Table3[#All], 19, 0)</f>
        <v>0</v>
      </c>
      <c r="AE28" s="10">
        <f t="shared" si="121"/>
        <v>2</v>
      </c>
      <c r="AF28" s="11"/>
      <c r="AG28" s="9">
        <f>VLOOKUP($C28, Table3[#All], 20, 0)</f>
        <v>0</v>
      </c>
      <c r="AH28" s="9">
        <f>VLOOKUP($C28, Table3[#All], 21, 0)</f>
        <v>0.65310000000000001</v>
      </c>
      <c r="AI28" s="9">
        <f>VLOOKUP($C28, Table3[#All], 22, 0)</f>
        <v>0.34689999999999999</v>
      </c>
      <c r="AJ28" s="9"/>
      <c r="AK28" s="9"/>
      <c r="AL28" s="10">
        <f t="shared" si="122"/>
        <v>3</v>
      </c>
      <c r="AM28" s="11"/>
      <c r="AN28" s="9">
        <f>VLOOKUP($C28, Table3[#All], 23, 0)</f>
        <v>1</v>
      </c>
      <c r="AO28" s="9">
        <f>VLOOKUP($C28, Table3[#All], 24, 0)</f>
        <v>0</v>
      </c>
      <c r="AP28" s="9">
        <f>VLOOKUP($C28, Table3[#All], 25, 0)</f>
        <v>0</v>
      </c>
      <c r="AQ28" s="9">
        <f>VLOOKUP($C28, Table3[#All], 26, 0)</f>
        <v>0</v>
      </c>
      <c r="AR28" s="9"/>
      <c r="AS28" s="12">
        <f t="shared" si="123"/>
        <v>1</v>
      </c>
      <c r="AT28" s="11"/>
      <c r="AU28" s="9">
        <f>VLOOKUP($C28, Table3[#All], 27, 0)</f>
        <v>1</v>
      </c>
      <c r="AV28" s="9">
        <f>VLOOKUP($C28, Table3[#All], 28, 0)</f>
        <v>0</v>
      </c>
      <c r="AW28" s="9">
        <f>VLOOKUP($C28, Table3[#All], 29, 0)</f>
        <v>0</v>
      </c>
      <c r="AX28" s="9"/>
      <c r="AY28" s="9"/>
      <c r="AZ28" s="10">
        <f t="shared" si="152"/>
        <v>1</v>
      </c>
      <c r="BA28" s="11"/>
      <c r="BB28" s="9">
        <f>VLOOKUP($C28, Table3[#All], 30, 0)</f>
        <v>0.91839999999999999</v>
      </c>
      <c r="BC28" s="9">
        <f>VLOOKUP($C28, Table3[#All], 31, 0)</f>
        <v>6.1200000000000004E-2</v>
      </c>
      <c r="BD28" s="9">
        <f>VLOOKUP($C28, Table3[#All], 32, 0)</f>
        <v>2.0400000000000001E-2</v>
      </c>
      <c r="BE28" s="9">
        <f>VLOOKUP($C28, Table3[#All], 33, 0)</f>
        <v>0</v>
      </c>
      <c r="BF28" s="9"/>
      <c r="BG28" s="10">
        <f t="shared" si="153"/>
        <v>1</v>
      </c>
      <c r="BH28" s="81"/>
      <c r="BI28" s="9">
        <f>VLOOKUP($C28, Table3[#All], 34, 0)</f>
        <v>0</v>
      </c>
      <c r="BJ28" s="9">
        <f>VLOOKUP($C28, Table3[#All], 35, 0)</f>
        <v>0</v>
      </c>
      <c r="BK28" s="9">
        <f>VLOOKUP($C28, Table3[#All], 36, 0)</f>
        <v>0</v>
      </c>
      <c r="BL28" s="9">
        <f>VLOOKUP($C28, Table3[#All], 37, 0)</f>
        <v>0</v>
      </c>
      <c r="BM28" s="9">
        <f>VLOOKUP($C28, Table3[#All], 38, 0)</f>
        <v>0</v>
      </c>
      <c r="BN28" s="10" t="str">
        <f t="shared" si="154"/>
        <v>N/A</v>
      </c>
      <c r="BO28" s="11"/>
      <c r="BP28" s="9">
        <f>VLOOKUP($C28, Table3[#All], 39, 0)</f>
        <v>0.71430000000000005</v>
      </c>
      <c r="BQ28" s="9">
        <f>VLOOKUP($C28, Table3[#All], 40, 0)</f>
        <v>8.1600000000000006E-2</v>
      </c>
      <c r="BR28" s="9">
        <f>VLOOKUP($C28, Table3[#All], 41, 0)</f>
        <v>0.2041</v>
      </c>
      <c r="BS28" s="9">
        <f>VLOOKUP($C28, Table3[#All], 42, 0)</f>
        <v>0</v>
      </c>
      <c r="BT28" s="9"/>
      <c r="BU28" s="10">
        <f t="shared" si="124"/>
        <v>2</v>
      </c>
      <c r="BV28" s="11"/>
      <c r="BW28" s="9">
        <f>VLOOKUP($C28, Table3[#All], 43, 0)</f>
        <v>0.71430000000000005</v>
      </c>
      <c r="BX28" s="9">
        <f>VLOOKUP($C28, Table3[#All], 44, 0)</f>
        <v>0.28570000000000001</v>
      </c>
      <c r="BY28" s="9">
        <f>VLOOKUP($C28, Table3[#All], 45, 0)</f>
        <v>0</v>
      </c>
      <c r="BZ28" s="9"/>
      <c r="CA28" s="9"/>
      <c r="CB28" s="10">
        <f t="shared" si="125"/>
        <v>2</v>
      </c>
      <c r="CC28" s="81"/>
      <c r="CD28" s="9">
        <f>VLOOKUP($C28, Table3[#All], 46, 0)</f>
        <v>1</v>
      </c>
      <c r="CE28" s="9">
        <f>VLOOKUP($C28, Table3[#All], 47, 0)</f>
        <v>0</v>
      </c>
      <c r="CF28" s="9">
        <f>VLOOKUP($C28, Table3[#All], 48, 0)</f>
        <v>0</v>
      </c>
      <c r="CG28" s="9">
        <f>VLOOKUP($C28, Table3[#All], 49, 0)</f>
        <v>0</v>
      </c>
      <c r="CH28" s="9">
        <f>VLOOKUP($C28, Table3[#All], 50, 0)</f>
        <v>0</v>
      </c>
      <c r="CI28" s="12">
        <f t="shared" si="126"/>
        <v>1</v>
      </c>
      <c r="CJ28" s="13"/>
      <c r="CK28" s="9">
        <f>VLOOKUP($C28, Table3[#All], 51, 0)</f>
        <v>0.93879999999999997</v>
      </c>
      <c r="CL28" s="9">
        <f>VLOOKUP($C28, Table3[#All], 52, 0)</f>
        <v>6.1200000000000004E-2</v>
      </c>
      <c r="CM28" s="9">
        <f>VLOOKUP($C28, Table3[#All], 53, 0)</f>
        <v>0</v>
      </c>
      <c r="CN28" s="9">
        <f>VLOOKUP($C28, Table3[#All], 54, 0)</f>
        <v>0</v>
      </c>
      <c r="CO28" s="9"/>
      <c r="CP28" s="10">
        <f t="shared" si="127"/>
        <v>1</v>
      </c>
      <c r="CQ28" s="11"/>
      <c r="CR28" s="9">
        <f>VLOOKUP($C28, Table3[#All], 55, 0)</f>
        <v>2.0400000000000001E-2</v>
      </c>
      <c r="CS28" s="9">
        <f>VLOOKUP($C28, Table3[#All], 56, 0)</f>
        <v>0.26530000000000004</v>
      </c>
      <c r="CT28" s="9">
        <f>VLOOKUP($C28, Table3[#All], 57, 0)</f>
        <v>0.46939999999999998</v>
      </c>
      <c r="CU28" s="9">
        <f>VLOOKUP($C28, Table3[#All], 58, 0)</f>
        <v>0.2041</v>
      </c>
      <c r="CV28" s="9">
        <f>VLOOKUP($C28, Table3[#All], 59, 0)</f>
        <v>4.0800000000000003E-2</v>
      </c>
      <c r="CW28" s="12">
        <f t="shared" si="128"/>
        <v>3</v>
      </c>
      <c r="CX28" s="81"/>
      <c r="CY28" s="9">
        <f>VLOOKUP($C28, Table3[#All], 60, 0)</f>
        <v>0.71430000000000005</v>
      </c>
      <c r="CZ28" s="9">
        <f>VLOOKUP($C28, Table3[#All], 61, 0)</f>
        <v>0.28570000000000001</v>
      </c>
      <c r="DA28" s="9">
        <f>VLOOKUP($C28, Table3[#All], 62, 0)</f>
        <v>0</v>
      </c>
      <c r="DB28" s="9">
        <f>VLOOKUP($C28, Table3[#All], 63, 0)</f>
        <v>0</v>
      </c>
      <c r="DC28" s="9">
        <f>VLOOKUP($C28, Table3[#All], 64, 0)</f>
        <v>0</v>
      </c>
      <c r="DD28" s="10">
        <f t="shared" si="129"/>
        <v>2</v>
      </c>
      <c r="DE28" s="11"/>
      <c r="DF28" s="9">
        <f>VLOOKUP($C28, Table3[#All], 65, 0)</f>
        <v>0.53060000000000007</v>
      </c>
      <c r="DG28" s="9"/>
      <c r="DH28" s="9">
        <f>VLOOKUP($C28, Table3[#All], 66, 0)</f>
        <v>0.10199999999999999</v>
      </c>
      <c r="DI28" s="9"/>
      <c r="DJ28" s="9">
        <f>VLOOKUP($C28, Table3[#All], 67, 0)</f>
        <v>0.36729999999999996</v>
      </c>
      <c r="DK28" s="12">
        <f t="shared" si="130"/>
        <v>5</v>
      </c>
      <c r="DL28" s="11"/>
      <c r="DM28" s="9">
        <f>VLOOKUP($C28, Table3[#All], 68, 0)</f>
        <v>1</v>
      </c>
      <c r="DN28" s="9"/>
      <c r="DO28" s="9">
        <f>VLOOKUP($C28, Table3[#All], 69, 0)</f>
        <v>0</v>
      </c>
      <c r="DP28" s="9">
        <f>VLOOKUP($C28, Table3[#All], 70, 0)</f>
        <v>0</v>
      </c>
      <c r="DQ28" s="9"/>
      <c r="DR28" s="12">
        <f t="shared" si="131"/>
        <v>1</v>
      </c>
      <c r="DS28" s="11"/>
      <c r="DT28" s="9">
        <f>VLOOKUP($C28, Table3[#All], 71, 0)</f>
        <v>1</v>
      </c>
      <c r="DU28" s="9">
        <f>VLOOKUP($C28, Table3[#All], 72, 0)</f>
        <v>0</v>
      </c>
      <c r="DV28" s="9">
        <f>VLOOKUP($C28, Table3[#All], 73, 0)</f>
        <v>0</v>
      </c>
      <c r="DW28" s="9">
        <f>VLOOKUP($C28, Table3[#All], 74, 0)</f>
        <v>0</v>
      </c>
      <c r="DX28" s="9">
        <f>VLOOKUP($C28, Table3[#All], 75, 0)</f>
        <v>0</v>
      </c>
      <c r="DY28" s="12">
        <f t="shared" si="132"/>
        <v>1</v>
      </c>
      <c r="DZ28" s="11"/>
      <c r="EA28" s="9">
        <f>VLOOKUP($C28, Table3[#All], 76, 0)</f>
        <v>1</v>
      </c>
      <c r="EB28" s="9">
        <f>VLOOKUP($C28, Table3[#All], 77, 0)</f>
        <v>0</v>
      </c>
      <c r="EC28" s="9">
        <f>VLOOKUP($C28, Table3[#All], 78, 0)</f>
        <v>0</v>
      </c>
      <c r="ED28" s="9">
        <f>VLOOKUP($C28, Table3[#All], 79, 0)</f>
        <v>0</v>
      </c>
      <c r="EE28" s="9">
        <f>VLOOKUP($C28, Table3[#All], 80, 0)</f>
        <v>0</v>
      </c>
      <c r="EF28" s="10">
        <f t="shared" si="133"/>
        <v>1</v>
      </c>
      <c r="EG28" s="9"/>
      <c r="EH28" s="9">
        <f>VLOOKUP($C28, Table3[#All], 81, 0)</f>
        <v>1</v>
      </c>
      <c r="EI28" s="9">
        <f>VLOOKUP($C28, Table3[#All], 82, 0)</f>
        <v>0</v>
      </c>
      <c r="EJ28" s="9">
        <f>VLOOKUP($C28, Table3[#All], 83, 0)</f>
        <v>0</v>
      </c>
      <c r="EK28" s="9">
        <f>VLOOKUP($C28, Table3[#All], 84, 0)</f>
        <v>0</v>
      </c>
      <c r="EL28" s="9">
        <f>VLOOKUP($C28, Table3[#All], 85, 0)</f>
        <v>0</v>
      </c>
      <c r="EM28" s="12">
        <f t="shared" si="134"/>
        <v>1</v>
      </c>
      <c r="EN28" s="11"/>
      <c r="EO28" s="9">
        <f>VLOOKUP($C28, Table3[#All], 86, 0)</f>
        <v>1</v>
      </c>
      <c r="EP28" s="9"/>
      <c r="EQ28" s="9">
        <f>VLOOKUP($C28, Table3[#All], 87, 0)</f>
        <v>0</v>
      </c>
      <c r="ER28" s="9"/>
      <c r="ES28" s="9"/>
      <c r="ET28" s="12">
        <f t="shared" si="135"/>
        <v>1</v>
      </c>
      <c r="EU28" s="11"/>
      <c r="EV28" s="9">
        <f>VLOOKUP($C28, Table3[#All], 88, 0)</f>
        <v>1</v>
      </c>
      <c r="EW28" s="9">
        <f>VLOOKUP($C28, Table3[#All], 89, 0)</f>
        <v>0</v>
      </c>
      <c r="EX28" s="9">
        <f>VLOOKUP($C28, Table3[#All], 90, 0)</f>
        <v>0</v>
      </c>
      <c r="EY28" s="9">
        <f>VLOOKUP($C28, Table3[#All], 91, 0)</f>
        <v>0</v>
      </c>
      <c r="EZ28" s="9">
        <f>VLOOKUP($C28, Table3[#All], 92, 0)</f>
        <v>0</v>
      </c>
      <c r="FA28" s="12">
        <f t="shared" si="136"/>
        <v>1</v>
      </c>
      <c r="FB28" s="11"/>
      <c r="FC28" s="9">
        <f>VLOOKUP($C28, Table3[#All], 93, 0)</f>
        <v>2.0400000000000001E-2</v>
      </c>
      <c r="FD28" s="9">
        <f>VLOOKUP($C28, Table3[#All], 94, 0)</f>
        <v>0.97959999999999992</v>
      </c>
      <c r="FE28" s="9">
        <f>VLOOKUP($C28, Table3[#All], 95, 0)</f>
        <v>0</v>
      </c>
      <c r="FF28" s="9">
        <f>VLOOKUP($C28, Table3[#All], 96, 0)</f>
        <v>0</v>
      </c>
      <c r="FG28" s="9"/>
      <c r="FH28" s="10">
        <f t="shared" si="137"/>
        <v>2</v>
      </c>
      <c r="FI28" s="11"/>
      <c r="FJ28" s="9">
        <f>VLOOKUP($C28, Table3[#All], 97, 0)</f>
        <v>0</v>
      </c>
      <c r="FK28" s="9">
        <f>VLOOKUP($C28, Table3[#All], 98, 0)</f>
        <v>0</v>
      </c>
      <c r="FL28" s="9">
        <f>VLOOKUP($C28, Table3[#All], 99, 0)</f>
        <v>0</v>
      </c>
      <c r="FM28" s="9">
        <f>VLOOKUP($C28, Table3[#All], 100, 0)</f>
        <v>0</v>
      </c>
      <c r="FN28" s="9">
        <f>VLOOKUP($C28, Table3[#All], 101, 0)</f>
        <v>1</v>
      </c>
      <c r="FO28" s="12">
        <f t="shared" si="155"/>
        <v>5</v>
      </c>
      <c r="FP28" s="11"/>
      <c r="FQ28" s="9">
        <f>VLOOKUP($C28, Table3[#All], 102, 0)</f>
        <v>0.93879999999999997</v>
      </c>
      <c r="FR28" s="9">
        <f>VLOOKUP($C28, Table3[#All], 103, 0)</f>
        <v>6.1200000000000004E-2</v>
      </c>
      <c r="FS28" s="9">
        <f>VLOOKUP($C28, Table3[#All], 104, 0)</f>
        <v>0</v>
      </c>
      <c r="FT28" s="9">
        <f>VLOOKUP($C28, Table3[#All], 105, 0)</f>
        <v>0</v>
      </c>
      <c r="FU28" s="9">
        <v>0</v>
      </c>
      <c r="FV28" s="10">
        <f t="shared" si="138"/>
        <v>1</v>
      </c>
      <c r="FW28" s="11"/>
      <c r="FX28" s="9">
        <f>VLOOKUP($C28, Table3[#All], 106, 0)</f>
        <v>0.59179999999999999</v>
      </c>
      <c r="FY28" s="9"/>
      <c r="FZ28" s="9">
        <f>VLOOKUP($C28, Table3[#All], 107, 0)</f>
        <v>0.26530000000000004</v>
      </c>
      <c r="GA28" s="9">
        <f>VLOOKUP($C28, Table3[#All], 108, 0)</f>
        <v>0.1429</v>
      </c>
      <c r="GB28" s="9"/>
      <c r="GC28" s="10">
        <f t="shared" si="156"/>
        <v>3</v>
      </c>
      <c r="GD28" s="81"/>
      <c r="GE28" s="9">
        <f>VLOOKUP($C28, Table3[#All], 109, 0)</f>
        <v>0.1489</v>
      </c>
      <c r="GF28" s="9">
        <f>VLOOKUP($C28, Table3[#All], 110, 0)</f>
        <v>0.72340000000000004</v>
      </c>
      <c r="GG28" s="9">
        <f>VLOOKUP($C28, Table3[#All], 111, 0)</f>
        <v>0.12770000000000001</v>
      </c>
      <c r="GH28" s="9"/>
      <c r="GI28" s="9">
        <f>VLOOKUP($C28, Table3[#All], 112, 0)</f>
        <v>0</v>
      </c>
      <c r="GJ28" s="12">
        <f t="shared" si="139"/>
        <v>2</v>
      </c>
      <c r="GK28" s="11"/>
      <c r="GL28" s="9">
        <f>VLOOKUP($C28, Table3[#All], 113, 0)</f>
        <v>2.0400000000000001E-2</v>
      </c>
      <c r="GM28" s="9">
        <f>VLOOKUP($C28, Table3[#All], 114, 0)</f>
        <v>0.26530000000000004</v>
      </c>
      <c r="GN28" s="9">
        <f>VLOOKUP($C28, Table3[#All], 115, 0)</f>
        <v>0.30609999999999998</v>
      </c>
      <c r="GO28" s="9">
        <f>VLOOKUP($C28, Table3[#All], 116, 0)</f>
        <v>0.40820000000000001</v>
      </c>
      <c r="GP28" s="9"/>
      <c r="GQ28" s="10">
        <f t="shared" si="140"/>
        <v>4</v>
      </c>
      <c r="GR28" s="11"/>
      <c r="GS28" s="9">
        <f>VLOOKUP($C28, Table2[#All], 3, 0)</f>
        <v>0</v>
      </c>
      <c r="GT28" s="9">
        <f>VLOOKUP($C28, Table2[#All], 4, 0)</f>
        <v>0</v>
      </c>
      <c r="GU28" s="9">
        <f>VLOOKUP($C28, Table2[#All], 5, 0)</f>
        <v>1</v>
      </c>
      <c r="GV28" s="9">
        <f>VLOOKUP($C28, Table2[#All], 6, 0)</f>
        <v>0</v>
      </c>
      <c r="GW28" s="9">
        <f>VLOOKUP($C28, Table2[#All], 7, 0)</f>
        <v>0</v>
      </c>
      <c r="GX28" s="10">
        <f t="shared" si="141"/>
        <v>3</v>
      </c>
      <c r="GY28" s="11"/>
      <c r="GZ28" s="9">
        <v>0</v>
      </c>
      <c r="HA28" s="9">
        <v>1</v>
      </c>
      <c r="HB28" s="9">
        <v>0</v>
      </c>
      <c r="HC28" s="9">
        <v>0</v>
      </c>
      <c r="HD28" s="9"/>
      <c r="HE28" s="10">
        <f t="shared" si="142"/>
        <v>2</v>
      </c>
      <c r="HF28" s="11"/>
      <c r="HG28" s="9">
        <f>VLOOKUP($C28, Table5[#All], 2, 0)</f>
        <v>0</v>
      </c>
      <c r="HH28" s="9">
        <f>VLOOKUP($C28, Table5[#All], 3, 0)</f>
        <v>0</v>
      </c>
      <c r="HI28" s="9">
        <f>VLOOKUP($C28, Table5[#All], 4, 0)</f>
        <v>0</v>
      </c>
      <c r="HJ28" s="9">
        <f>VLOOKUP($C28, Table5[#All], 5, 0)</f>
        <v>1</v>
      </c>
      <c r="HK28" s="9">
        <f>VLOOKUP($C28, Table5[#All], 6, 0)</f>
        <v>0</v>
      </c>
      <c r="HL28" s="10">
        <f t="shared" si="143"/>
        <v>4</v>
      </c>
      <c r="HM28" s="11"/>
      <c r="HN28" s="9">
        <f>VLOOKUP($C28, Table5[#All], 7, 0)</f>
        <v>0</v>
      </c>
      <c r="HO28" s="9">
        <f>VLOOKUP($C28, Table5[#All], 8, 0)</f>
        <v>0</v>
      </c>
      <c r="HP28" s="9">
        <f>VLOOKUP($C28, Table5[#All], 9, 0)</f>
        <v>1</v>
      </c>
      <c r="HQ28" s="9">
        <f>VLOOKUP($C28, Table5[#All], 10, 0)</f>
        <v>0</v>
      </c>
      <c r="HR28" s="9">
        <f>VLOOKUP($C28, Table5[#All], 11, 0)</f>
        <v>0</v>
      </c>
      <c r="HS28" s="10">
        <f t="shared" si="144"/>
        <v>3</v>
      </c>
      <c r="HT28" s="11"/>
      <c r="HU28" s="9">
        <f>VLOOKUP($C28, Table5[#All], 12, 0)</f>
        <v>1</v>
      </c>
      <c r="HV28" s="9">
        <f>VLOOKUP($C28, Table5[#All], 13, 0)</f>
        <v>0</v>
      </c>
      <c r="HW28" s="9">
        <f>VLOOKUP($C28, Table5[#All], 14, 0)</f>
        <v>0</v>
      </c>
      <c r="HX28" s="9">
        <f>VLOOKUP($C28, Table5[#All], 15, 0)</f>
        <v>0</v>
      </c>
      <c r="HY28" s="9">
        <f>VLOOKUP($C28, Table5[#All], 16, 0)</f>
        <v>0</v>
      </c>
      <c r="HZ28" s="10">
        <f t="shared" si="145"/>
        <v>1</v>
      </c>
      <c r="IA28" s="11"/>
      <c r="IB28" s="9">
        <f>VLOOKUP($C28, Table5[#All], 17, 0)</f>
        <v>1</v>
      </c>
      <c r="IC28" s="9">
        <f>VLOOKUP($C28, Table5[#All], 18, 0)</f>
        <v>0</v>
      </c>
      <c r="ID28" s="9">
        <f>VLOOKUP($C28, Table5[#All], 19, 0)</f>
        <v>0</v>
      </c>
      <c r="IE28" s="9">
        <f>VLOOKUP($C28, Table5[#All], 20, 0)</f>
        <v>0</v>
      </c>
      <c r="IF28" s="9">
        <f>VLOOKUP($C28, Table5[#All], 21, 0)</f>
        <v>0</v>
      </c>
      <c r="IG28" s="10">
        <f t="shared" si="146"/>
        <v>1</v>
      </c>
      <c r="IH28" s="11"/>
      <c r="II28" s="9">
        <f>VLOOKUP($C28, Table5[#All], 22, 0)</f>
        <v>1</v>
      </c>
      <c r="IJ28" s="9">
        <f>VLOOKUP($C28, Table5[#All], 23, 0)</f>
        <v>0</v>
      </c>
      <c r="IK28" s="9">
        <f>VLOOKUP($C28, Table5[#All], 24, 0)</f>
        <v>0</v>
      </c>
      <c r="IL28" s="9">
        <f>VLOOKUP($C28, Table5[#All], 25, 0)</f>
        <v>0</v>
      </c>
      <c r="IM28" s="9">
        <f>VLOOKUP($C28, Table5[#All], 26, 0)</f>
        <v>0</v>
      </c>
      <c r="IN28" s="10">
        <f t="shared" si="147"/>
        <v>1</v>
      </c>
      <c r="IO28" s="11"/>
      <c r="IP28" s="9">
        <v>1</v>
      </c>
      <c r="IQ28" s="9">
        <v>0</v>
      </c>
      <c r="IR28" s="9">
        <v>0</v>
      </c>
      <c r="IS28" s="9">
        <v>0</v>
      </c>
      <c r="IT28" s="9">
        <v>0</v>
      </c>
      <c r="IU28" s="10">
        <f t="shared" si="148"/>
        <v>1</v>
      </c>
      <c r="IV28" s="82"/>
    </row>
    <row r="29" spans="1:256" ht="16.3" thickTop="1" thickBot="1" x14ac:dyDescent="0.35">
      <c r="A29" s="16" t="s">
        <v>185</v>
      </c>
      <c r="B29" s="16" t="s">
        <v>188</v>
      </c>
      <c r="C29" s="16" t="s">
        <v>189</v>
      </c>
      <c r="D29" s="11"/>
      <c r="E29" s="9">
        <f>VLOOKUP($C29, Table3[#All], 2, 0)</f>
        <v>0.84849999999999992</v>
      </c>
      <c r="F29" s="9"/>
      <c r="G29" s="9">
        <f>VLOOKUP($C29, Table3[#All], 3, 0)</f>
        <v>0.1515</v>
      </c>
      <c r="H29" s="9">
        <f>VLOOKUP($C29, Table3[#All], 4, 0)</f>
        <v>0</v>
      </c>
      <c r="I29" s="9">
        <f>VLOOKUP($C29, Table3[#All], 5, 0)</f>
        <v>0</v>
      </c>
      <c r="J29" s="10">
        <f t="shared" si="149"/>
        <v>1</v>
      </c>
      <c r="K29" s="11"/>
      <c r="L29" s="9">
        <f>VLOOKUP($C29, Table3[#All], 6, 0)</f>
        <v>1</v>
      </c>
      <c r="M29" s="9"/>
      <c r="N29" s="9">
        <f>VLOOKUP($C29, Table3[#All], 7, 0)</f>
        <v>0</v>
      </c>
      <c r="O29" s="9">
        <f>VLOOKUP($C29, Table3[#All], 8, 0)</f>
        <v>0</v>
      </c>
      <c r="P29" s="9">
        <f>VLOOKUP($C29, Table3[#All], 9, 0)</f>
        <v>0</v>
      </c>
      <c r="Q29" s="10">
        <f t="shared" si="150"/>
        <v>1</v>
      </c>
      <c r="R29" s="11"/>
      <c r="S29" s="9">
        <f>VLOOKUP($C29, Table3[#All], 10, 0)</f>
        <v>0</v>
      </c>
      <c r="T29" s="9">
        <f>VLOOKUP($C29, Table3[#All], 11, 0)</f>
        <v>0.24239999999999998</v>
      </c>
      <c r="U29" s="9">
        <f>VLOOKUP($C29, Table3[#All], 12, 0)</f>
        <v>0.63639999999999997</v>
      </c>
      <c r="V29" s="9">
        <f>VLOOKUP($C29, Table3[#All], 13, 0)</f>
        <v>0.12119999999999999</v>
      </c>
      <c r="W29" s="9">
        <f>VLOOKUP($C29, Table3[#All], 14, 0)</f>
        <v>0</v>
      </c>
      <c r="X29" s="10">
        <f t="shared" si="151"/>
        <v>3</v>
      </c>
      <c r="Y29" s="11"/>
      <c r="Z29" s="9">
        <f>VLOOKUP($C29, Table3[#All], 15, 0)</f>
        <v>0</v>
      </c>
      <c r="AA29" s="9">
        <f>VLOOKUP($C29, Table3[#All], 16, 0)</f>
        <v>0.24239999999999998</v>
      </c>
      <c r="AB29" s="9">
        <f>VLOOKUP($C29, Table3[#All], 17, 0)</f>
        <v>0.66670000000000007</v>
      </c>
      <c r="AC29" s="9">
        <f>VLOOKUP($C29, Table3[#All], 18, 0)</f>
        <v>9.0899999999999995E-2</v>
      </c>
      <c r="AD29" s="9">
        <f>VLOOKUP($C29, Table3[#All], 19, 0)</f>
        <v>0</v>
      </c>
      <c r="AE29" s="10">
        <f t="shared" si="121"/>
        <v>3</v>
      </c>
      <c r="AF29" s="11"/>
      <c r="AG29" s="9">
        <f>VLOOKUP($C29, Table3[#All], 20, 0)</f>
        <v>0</v>
      </c>
      <c r="AH29" s="9">
        <f>VLOOKUP($C29, Table3[#All], 21, 0)</f>
        <v>0.84849999999999992</v>
      </c>
      <c r="AI29" s="9">
        <f>VLOOKUP($C29, Table3[#All], 22, 0)</f>
        <v>0.1515</v>
      </c>
      <c r="AJ29" s="9"/>
      <c r="AK29" s="9"/>
      <c r="AL29" s="10">
        <f t="shared" si="122"/>
        <v>2</v>
      </c>
      <c r="AM29" s="11"/>
      <c r="AN29" s="9">
        <f>VLOOKUP($C29, Table3[#All], 23, 0)</f>
        <v>0</v>
      </c>
      <c r="AO29" s="9">
        <f>VLOOKUP($C29, Table3[#All], 24, 0)</f>
        <v>1</v>
      </c>
      <c r="AP29" s="9">
        <f>VLOOKUP($C29, Table3[#All], 25, 0)</f>
        <v>0</v>
      </c>
      <c r="AQ29" s="9">
        <f>VLOOKUP($C29, Table3[#All], 26, 0)</f>
        <v>0</v>
      </c>
      <c r="AR29" s="9"/>
      <c r="AS29" s="12">
        <f t="shared" si="123"/>
        <v>2</v>
      </c>
      <c r="AT29" s="11"/>
      <c r="AU29" s="9">
        <f>VLOOKUP($C29, Table3[#All], 27, 0)</f>
        <v>0.96970000000000001</v>
      </c>
      <c r="AV29" s="9">
        <f>VLOOKUP($C29, Table3[#All], 28, 0)</f>
        <v>0</v>
      </c>
      <c r="AW29" s="9">
        <f>VLOOKUP($C29, Table3[#All], 29, 0)</f>
        <v>3.0299999999999997E-2</v>
      </c>
      <c r="AX29" s="9"/>
      <c r="AY29" s="9"/>
      <c r="AZ29" s="10">
        <f t="shared" si="152"/>
        <v>1</v>
      </c>
      <c r="BA29" s="11"/>
      <c r="BB29" s="9">
        <f>VLOOKUP($C29, Table3[#All], 30, 0)</f>
        <v>0.75760000000000005</v>
      </c>
      <c r="BC29" s="9">
        <f>VLOOKUP($C29, Table3[#All], 31, 0)</f>
        <v>0.24239999999999998</v>
      </c>
      <c r="BD29" s="9">
        <f>VLOOKUP($C29, Table3[#All], 32, 0)</f>
        <v>0</v>
      </c>
      <c r="BE29" s="9">
        <f>VLOOKUP($C29, Table3[#All], 33, 0)</f>
        <v>0</v>
      </c>
      <c r="BF29" s="9"/>
      <c r="BG29" s="10">
        <f t="shared" si="153"/>
        <v>1</v>
      </c>
      <c r="BH29" s="81"/>
      <c r="BI29" s="9">
        <f>VLOOKUP($C29, Table3[#All], 34, 0)</f>
        <v>0</v>
      </c>
      <c r="BJ29" s="9">
        <f>VLOOKUP($C29, Table3[#All], 35, 0)</f>
        <v>0</v>
      </c>
      <c r="BK29" s="9">
        <f>VLOOKUP($C29, Table3[#All], 36, 0)</f>
        <v>0</v>
      </c>
      <c r="BL29" s="9">
        <f>VLOOKUP($C29, Table3[#All], 37, 0)</f>
        <v>0</v>
      </c>
      <c r="BM29" s="9">
        <f>VLOOKUP($C29, Table3[#All], 38, 0)</f>
        <v>0</v>
      </c>
      <c r="BN29" s="10" t="str">
        <f t="shared" si="154"/>
        <v>N/A</v>
      </c>
      <c r="BO29" s="11"/>
      <c r="BP29" s="9">
        <f>VLOOKUP($C29, Table3[#All], 39, 0)</f>
        <v>0.93940000000000001</v>
      </c>
      <c r="BQ29" s="9">
        <f>VLOOKUP($C29, Table3[#All], 40, 0)</f>
        <v>3.0299999999999997E-2</v>
      </c>
      <c r="BR29" s="9">
        <f>VLOOKUP($C29, Table3[#All], 41, 0)</f>
        <v>3.0299999999999997E-2</v>
      </c>
      <c r="BS29" s="9">
        <f>VLOOKUP($C29, Table3[#All], 42, 0)</f>
        <v>0</v>
      </c>
      <c r="BT29" s="9"/>
      <c r="BU29" s="10">
        <f t="shared" si="124"/>
        <v>1</v>
      </c>
      <c r="BV29" s="11"/>
      <c r="BW29" s="9">
        <f>VLOOKUP($C29, Table3[#All], 43, 0)</f>
        <v>1</v>
      </c>
      <c r="BX29" s="9">
        <f>VLOOKUP($C29, Table3[#All], 44, 0)</f>
        <v>0</v>
      </c>
      <c r="BY29" s="9">
        <f>VLOOKUP($C29, Table3[#All], 45, 0)</f>
        <v>0</v>
      </c>
      <c r="BZ29" s="9"/>
      <c r="CA29" s="9"/>
      <c r="CB29" s="10">
        <f t="shared" si="125"/>
        <v>1</v>
      </c>
      <c r="CC29" s="81"/>
      <c r="CD29" s="9">
        <f>VLOOKUP($C29, Table3[#All], 46, 0)</f>
        <v>0.96970000000000001</v>
      </c>
      <c r="CE29" s="9">
        <f>VLOOKUP($C29, Table3[#All], 47, 0)</f>
        <v>3.0299999999999997E-2</v>
      </c>
      <c r="CF29" s="9">
        <f>VLOOKUP($C29, Table3[#All], 48, 0)</f>
        <v>0</v>
      </c>
      <c r="CG29" s="9">
        <f>VLOOKUP($C29, Table3[#All], 49, 0)</f>
        <v>0</v>
      </c>
      <c r="CH29" s="9">
        <f>VLOOKUP($C29, Table3[#All], 50, 0)</f>
        <v>0</v>
      </c>
      <c r="CI29" s="12">
        <f t="shared" si="126"/>
        <v>1</v>
      </c>
      <c r="CJ29" s="13"/>
      <c r="CK29" s="9">
        <f>VLOOKUP($C29, Table3[#All], 51, 0)</f>
        <v>0.87879999999999991</v>
      </c>
      <c r="CL29" s="9">
        <f>VLOOKUP($C29, Table3[#All], 52, 0)</f>
        <v>0.12119999999999999</v>
      </c>
      <c r="CM29" s="9">
        <f>VLOOKUP($C29, Table3[#All], 53, 0)</f>
        <v>0</v>
      </c>
      <c r="CN29" s="9">
        <f>VLOOKUP($C29, Table3[#All], 54, 0)</f>
        <v>0</v>
      </c>
      <c r="CO29" s="9"/>
      <c r="CP29" s="10">
        <f t="shared" si="127"/>
        <v>1</v>
      </c>
      <c r="CQ29" s="11"/>
      <c r="CR29" s="9">
        <f>VLOOKUP($C29, Table3[#All], 55, 0)</f>
        <v>0.75760000000000005</v>
      </c>
      <c r="CS29" s="9">
        <f>VLOOKUP($C29, Table3[#All], 56, 0)</f>
        <v>0.21210000000000001</v>
      </c>
      <c r="CT29" s="9">
        <f>VLOOKUP($C29, Table3[#All], 57, 0)</f>
        <v>3.0299999999999997E-2</v>
      </c>
      <c r="CU29" s="9">
        <f>VLOOKUP($C29, Table3[#All], 58, 0)</f>
        <v>0</v>
      </c>
      <c r="CV29" s="9">
        <f>VLOOKUP($C29, Table3[#All], 59, 0)</f>
        <v>0</v>
      </c>
      <c r="CW29" s="12">
        <f t="shared" si="128"/>
        <v>1</v>
      </c>
      <c r="CX29" s="81"/>
      <c r="CY29" s="9">
        <f>VLOOKUP($C29, Table3[#All], 60, 0)</f>
        <v>0.90910000000000002</v>
      </c>
      <c r="CZ29" s="9">
        <f>VLOOKUP($C29, Table3[#All], 61, 0)</f>
        <v>0</v>
      </c>
      <c r="DA29" s="9">
        <f>VLOOKUP($C29, Table3[#All], 62, 0)</f>
        <v>9.0899999999999995E-2</v>
      </c>
      <c r="DB29" s="9">
        <f>VLOOKUP($C29, Table3[#All], 63, 0)</f>
        <v>0</v>
      </c>
      <c r="DC29" s="9">
        <f>VLOOKUP($C29, Table3[#All], 64, 0)</f>
        <v>0</v>
      </c>
      <c r="DD29" s="10">
        <f t="shared" si="129"/>
        <v>1</v>
      </c>
      <c r="DE29" s="11"/>
      <c r="DF29" s="9">
        <f>VLOOKUP($C29, Table3[#All], 65, 0)</f>
        <v>0.90910000000000002</v>
      </c>
      <c r="DG29" s="9"/>
      <c r="DH29" s="9">
        <f>VLOOKUP($C29, Table3[#All], 66, 0)</f>
        <v>9.0899999999999995E-2</v>
      </c>
      <c r="DI29" s="9"/>
      <c r="DJ29" s="9">
        <f>VLOOKUP($C29, Table3[#All], 67, 0)</f>
        <v>0</v>
      </c>
      <c r="DK29" s="12">
        <f t="shared" si="130"/>
        <v>1</v>
      </c>
      <c r="DL29" s="11"/>
      <c r="DM29" s="9">
        <f>VLOOKUP($C29, Table3[#All], 68, 0)</f>
        <v>1</v>
      </c>
      <c r="DN29" s="9"/>
      <c r="DO29" s="9">
        <f>VLOOKUP($C29, Table3[#All], 69, 0)</f>
        <v>0</v>
      </c>
      <c r="DP29" s="9">
        <f>VLOOKUP($C29, Table3[#All], 70, 0)</f>
        <v>0</v>
      </c>
      <c r="DQ29" s="9"/>
      <c r="DR29" s="12">
        <f t="shared" si="131"/>
        <v>1</v>
      </c>
      <c r="DS29" s="11"/>
      <c r="DT29" s="9">
        <f>VLOOKUP($C29, Table3[#All], 71, 0)</f>
        <v>0.72730000000000006</v>
      </c>
      <c r="DU29" s="9">
        <f>VLOOKUP($C29, Table3[#All], 72, 0)</f>
        <v>0.2727</v>
      </c>
      <c r="DV29" s="9">
        <f>VLOOKUP($C29, Table3[#All], 73, 0)</f>
        <v>0</v>
      </c>
      <c r="DW29" s="9">
        <f>VLOOKUP($C29, Table3[#All], 74, 0)</f>
        <v>0</v>
      </c>
      <c r="DX29" s="9">
        <f>VLOOKUP($C29, Table3[#All], 75, 0)</f>
        <v>0</v>
      </c>
      <c r="DY29" s="12">
        <f t="shared" si="132"/>
        <v>2</v>
      </c>
      <c r="DZ29" s="11"/>
      <c r="EA29" s="9">
        <f>VLOOKUP($C29, Table3[#All], 76, 0)</f>
        <v>1</v>
      </c>
      <c r="EB29" s="9">
        <f>VLOOKUP($C29, Table3[#All], 77, 0)</f>
        <v>0</v>
      </c>
      <c r="EC29" s="9">
        <f>VLOOKUP($C29, Table3[#All], 78, 0)</f>
        <v>0</v>
      </c>
      <c r="ED29" s="9">
        <f>VLOOKUP($C29, Table3[#All], 79, 0)</f>
        <v>0</v>
      </c>
      <c r="EE29" s="9">
        <f>VLOOKUP($C29, Table3[#All], 80, 0)</f>
        <v>0</v>
      </c>
      <c r="EF29" s="10">
        <f t="shared" si="133"/>
        <v>1</v>
      </c>
      <c r="EG29" s="9"/>
      <c r="EH29" s="9">
        <f>VLOOKUP($C29, Table3[#All], 81, 0)</f>
        <v>1</v>
      </c>
      <c r="EI29" s="9">
        <f>VLOOKUP($C29, Table3[#All], 82, 0)</f>
        <v>0</v>
      </c>
      <c r="EJ29" s="9">
        <f>VLOOKUP($C29, Table3[#All], 83, 0)</f>
        <v>0</v>
      </c>
      <c r="EK29" s="9">
        <f>VLOOKUP($C29, Table3[#All], 84, 0)</f>
        <v>0</v>
      </c>
      <c r="EL29" s="9">
        <f>VLOOKUP($C29, Table3[#All], 85, 0)</f>
        <v>0</v>
      </c>
      <c r="EM29" s="12">
        <f t="shared" si="134"/>
        <v>1</v>
      </c>
      <c r="EN29" s="11"/>
      <c r="EO29" s="9">
        <f>VLOOKUP($C29, Table3[#All], 86, 0)</f>
        <v>1</v>
      </c>
      <c r="EP29" s="9"/>
      <c r="EQ29" s="9">
        <f>VLOOKUP($C29, Table3[#All], 87, 0)</f>
        <v>0</v>
      </c>
      <c r="ER29" s="9"/>
      <c r="ES29" s="9"/>
      <c r="ET29" s="12">
        <f t="shared" si="135"/>
        <v>1</v>
      </c>
      <c r="EU29" s="11"/>
      <c r="EV29" s="9">
        <f>VLOOKUP($C29, Table3[#All], 88, 0)</f>
        <v>1</v>
      </c>
      <c r="EW29" s="9">
        <f>VLOOKUP($C29, Table3[#All], 89, 0)</f>
        <v>0</v>
      </c>
      <c r="EX29" s="9">
        <f>VLOOKUP($C29, Table3[#All], 90, 0)</f>
        <v>0</v>
      </c>
      <c r="EY29" s="9">
        <f>VLOOKUP($C29, Table3[#All], 91, 0)</f>
        <v>0</v>
      </c>
      <c r="EZ29" s="9">
        <f>VLOOKUP($C29, Table3[#All], 92, 0)</f>
        <v>0</v>
      </c>
      <c r="FA29" s="12">
        <f t="shared" si="136"/>
        <v>1</v>
      </c>
      <c r="FB29" s="11"/>
      <c r="FC29" s="9">
        <f>VLOOKUP($C29, Table3[#All], 93, 0)</f>
        <v>0</v>
      </c>
      <c r="FD29" s="9">
        <f>VLOOKUP($C29, Table3[#All], 94, 0)</f>
        <v>0.12119999999999999</v>
      </c>
      <c r="FE29" s="9">
        <f>VLOOKUP($C29, Table3[#All], 95, 0)</f>
        <v>0.66670000000000007</v>
      </c>
      <c r="FF29" s="9">
        <f>VLOOKUP($C29, Table3[#All], 96, 0)</f>
        <v>0.21210000000000001</v>
      </c>
      <c r="FG29" s="9"/>
      <c r="FH29" s="10">
        <f t="shared" si="137"/>
        <v>3</v>
      </c>
      <c r="FI29" s="11"/>
      <c r="FJ29" s="9">
        <f>VLOOKUP($C29, Table3[#All], 97, 0)</f>
        <v>0</v>
      </c>
      <c r="FK29" s="9">
        <f>VLOOKUP($C29, Table3[#All], 98, 0)</f>
        <v>0</v>
      </c>
      <c r="FL29" s="9">
        <f>VLOOKUP($C29, Table3[#All], 99, 0)</f>
        <v>0</v>
      </c>
      <c r="FM29" s="9">
        <f>VLOOKUP($C29, Table3[#All], 100, 0)</f>
        <v>0</v>
      </c>
      <c r="FN29" s="9">
        <f>VLOOKUP($C29, Table3[#All], 101, 0)</f>
        <v>1</v>
      </c>
      <c r="FO29" s="12">
        <f t="shared" si="155"/>
        <v>5</v>
      </c>
      <c r="FP29" s="11"/>
      <c r="FQ29" s="9">
        <f>VLOOKUP($C29, Table3[#All], 102, 0)</f>
        <v>0.42420000000000002</v>
      </c>
      <c r="FR29" s="9">
        <f>VLOOKUP($C29, Table3[#All], 103, 0)</f>
        <v>0.54549999999999998</v>
      </c>
      <c r="FS29" s="9">
        <f>VLOOKUP($C29, Table3[#All], 104, 0)</f>
        <v>0</v>
      </c>
      <c r="FT29" s="9">
        <f>VLOOKUP($C29, Table3[#All], 105, 0)</f>
        <v>3.0299999999999997E-2</v>
      </c>
      <c r="FU29" s="9">
        <v>0</v>
      </c>
      <c r="FV29" s="10">
        <f t="shared" si="138"/>
        <v>2</v>
      </c>
      <c r="FW29" s="11"/>
      <c r="FX29" s="9">
        <f>VLOOKUP($C29, Table3[#All], 106, 0)</f>
        <v>0.45450000000000002</v>
      </c>
      <c r="FY29" s="9"/>
      <c r="FZ29" s="9">
        <f>VLOOKUP($C29, Table3[#All], 107, 0)</f>
        <v>0.42420000000000002</v>
      </c>
      <c r="GA29" s="9">
        <f>VLOOKUP($C29, Table3[#All], 108, 0)</f>
        <v>0.12119999999999999</v>
      </c>
      <c r="GB29" s="9"/>
      <c r="GC29" s="10">
        <f t="shared" si="156"/>
        <v>3</v>
      </c>
      <c r="GD29" s="81"/>
      <c r="GE29" s="9">
        <f>VLOOKUP($C29, Table3[#All], 109, 0)</f>
        <v>0</v>
      </c>
      <c r="GF29" s="9">
        <f>VLOOKUP($C29, Table3[#All], 110, 0)</f>
        <v>0.30769999999999997</v>
      </c>
      <c r="GG29" s="9">
        <f>VLOOKUP($C29, Table3[#All], 111, 0)</f>
        <v>0.65379999999999994</v>
      </c>
      <c r="GH29" s="9"/>
      <c r="GI29" s="9">
        <f>VLOOKUP($C29, Table3[#All], 112, 0)</f>
        <v>3.85E-2</v>
      </c>
      <c r="GJ29" s="12">
        <f t="shared" si="139"/>
        <v>3</v>
      </c>
      <c r="GK29" s="11"/>
      <c r="GL29" s="9">
        <f>VLOOKUP($C29, Table3[#All], 113, 0)</f>
        <v>0</v>
      </c>
      <c r="GM29" s="9">
        <f>VLOOKUP($C29, Table3[#All], 114, 0)</f>
        <v>0.24239999999999998</v>
      </c>
      <c r="GN29" s="9">
        <f>VLOOKUP($C29, Table3[#All], 115, 0)</f>
        <v>0</v>
      </c>
      <c r="GO29" s="9">
        <f>VLOOKUP($C29, Table3[#All], 116, 0)</f>
        <v>0.75760000000000005</v>
      </c>
      <c r="GP29" s="9"/>
      <c r="GQ29" s="10">
        <f t="shared" si="140"/>
        <v>4</v>
      </c>
      <c r="GR29" s="11"/>
      <c r="GS29" s="9">
        <f>VLOOKUP($C29, Table2[#All], 3, 0)</f>
        <v>0</v>
      </c>
      <c r="GT29" s="9">
        <f>VLOOKUP($C29, Table2[#All], 4, 0)</f>
        <v>0</v>
      </c>
      <c r="GU29" s="9">
        <f>VLOOKUP($C29, Table2[#All], 5, 0)</f>
        <v>1</v>
      </c>
      <c r="GV29" s="9">
        <f>VLOOKUP($C29, Table2[#All], 6, 0)</f>
        <v>0</v>
      </c>
      <c r="GW29" s="9">
        <f>VLOOKUP($C29, Table2[#All], 7, 0)</f>
        <v>0</v>
      </c>
      <c r="GX29" s="10">
        <f t="shared" si="141"/>
        <v>3</v>
      </c>
      <c r="GY29" s="11"/>
      <c r="GZ29" s="9">
        <v>0</v>
      </c>
      <c r="HA29" s="9">
        <v>0</v>
      </c>
      <c r="HB29" s="9">
        <v>1</v>
      </c>
      <c r="HC29" s="9">
        <v>0</v>
      </c>
      <c r="HD29" s="9"/>
      <c r="HE29" s="10">
        <f t="shared" si="142"/>
        <v>3</v>
      </c>
      <c r="HF29" s="11"/>
      <c r="HG29" s="9">
        <f>VLOOKUP($C29, Table5[#All], 2, 0)</f>
        <v>0</v>
      </c>
      <c r="HH29" s="9">
        <f>VLOOKUP($C29, Table5[#All], 3, 0)</f>
        <v>0</v>
      </c>
      <c r="HI29" s="9">
        <f>VLOOKUP($C29, Table5[#All], 4, 0)</f>
        <v>0</v>
      </c>
      <c r="HJ29" s="9">
        <f>VLOOKUP($C29, Table5[#All], 5, 0)</f>
        <v>0</v>
      </c>
      <c r="HK29" s="9">
        <f>VLOOKUP($C29, Table5[#All], 6, 0)</f>
        <v>1</v>
      </c>
      <c r="HL29" s="10">
        <f t="shared" si="143"/>
        <v>5</v>
      </c>
      <c r="HM29" s="11"/>
      <c r="HN29" s="9">
        <f>VLOOKUP($C29, Table5[#All], 7, 0)</f>
        <v>0</v>
      </c>
      <c r="HO29" s="9">
        <f>VLOOKUP($C29, Table5[#All], 8, 0)</f>
        <v>0</v>
      </c>
      <c r="HP29" s="9">
        <f>VLOOKUP($C29, Table5[#All], 9, 0)</f>
        <v>1</v>
      </c>
      <c r="HQ29" s="9">
        <f>VLOOKUP($C29, Table5[#All], 10, 0)</f>
        <v>0</v>
      </c>
      <c r="HR29" s="9">
        <f>VLOOKUP($C29, Table5[#All], 11, 0)</f>
        <v>0</v>
      </c>
      <c r="HS29" s="10">
        <f t="shared" si="144"/>
        <v>3</v>
      </c>
      <c r="HT29" s="11"/>
      <c r="HU29" s="9">
        <f>VLOOKUP($C29, Table5[#All], 12, 0)</f>
        <v>1</v>
      </c>
      <c r="HV29" s="9">
        <f>VLOOKUP($C29, Table5[#All], 13, 0)</f>
        <v>0</v>
      </c>
      <c r="HW29" s="9">
        <f>VLOOKUP($C29, Table5[#All], 14, 0)</f>
        <v>0</v>
      </c>
      <c r="HX29" s="9">
        <f>VLOOKUP($C29, Table5[#All], 15, 0)</f>
        <v>0</v>
      </c>
      <c r="HY29" s="9">
        <f>VLOOKUP($C29, Table5[#All], 16, 0)</f>
        <v>0</v>
      </c>
      <c r="HZ29" s="10">
        <f t="shared" si="145"/>
        <v>1</v>
      </c>
      <c r="IA29" s="11"/>
      <c r="IB29" s="9">
        <f>VLOOKUP($C29, Table5[#All], 17, 0)</f>
        <v>1</v>
      </c>
      <c r="IC29" s="9">
        <f>VLOOKUP($C29, Table5[#All], 18, 0)</f>
        <v>0</v>
      </c>
      <c r="ID29" s="9">
        <f>VLOOKUP($C29, Table5[#All], 19, 0)</f>
        <v>0</v>
      </c>
      <c r="IE29" s="9">
        <f>VLOOKUP($C29, Table5[#All], 20, 0)</f>
        <v>0</v>
      </c>
      <c r="IF29" s="9">
        <f>VLOOKUP($C29, Table5[#All], 21, 0)</f>
        <v>0</v>
      </c>
      <c r="IG29" s="10">
        <f t="shared" si="146"/>
        <v>1</v>
      </c>
      <c r="IH29" s="11"/>
      <c r="II29" s="9">
        <f>VLOOKUP($C29, Table5[#All], 22, 0)</f>
        <v>1</v>
      </c>
      <c r="IJ29" s="9">
        <f>VLOOKUP($C29, Table5[#All], 23, 0)</f>
        <v>0</v>
      </c>
      <c r="IK29" s="9">
        <f>VLOOKUP($C29, Table5[#All], 24, 0)</f>
        <v>0</v>
      </c>
      <c r="IL29" s="9">
        <f>VLOOKUP($C29, Table5[#All], 25, 0)</f>
        <v>0</v>
      </c>
      <c r="IM29" s="9">
        <f>VLOOKUP($C29, Table5[#All], 26, 0)</f>
        <v>0</v>
      </c>
      <c r="IN29" s="10">
        <f t="shared" si="147"/>
        <v>1</v>
      </c>
      <c r="IO29" s="11"/>
      <c r="IP29" s="9">
        <v>1</v>
      </c>
      <c r="IQ29" s="9">
        <v>0</v>
      </c>
      <c r="IR29" s="9">
        <v>0</v>
      </c>
      <c r="IS29" s="9">
        <v>0</v>
      </c>
      <c r="IT29" s="9">
        <v>0</v>
      </c>
      <c r="IU29" s="10">
        <f t="shared" si="148"/>
        <v>1</v>
      </c>
      <c r="IV29" s="82"/>
    </row>
    <row r="30" spans="1:256" ht="16.3" thickTop="1" thickBot="1" x14ac:dyDescent="0.35">
      <c r="A30" s="16" t="s">
        <v>185</v>
      </c>
      <c r="B30" s="16" t="s">
        <v>190</v>
      </c>
      <c r="C30" s="16" t="s">
        <v>191</v>
      </c>
      <c r="D30" s="11"/>
      <c r="E30" s="9">
        <f>VLOOKUP($C30, Table3[#All], 2, 0)</f>
        <v>0.9</v>
      </c>
      <c r="F30" s="9"/>
      <c r="G30" s="9">
        <f>VLOOKUP($C30, Table3[#All], 3, 0)</f>
        <v>0</v>
      </c>
      <c r="H30" s="9">
        <f>VLOOKUP($C30, Table3[#All], 4, 0)</f>
        <v>0</v>
      </c>
      <c r="I30" s="9">
        <f>VLOOKUP($C30, Table3[#All], 5, 0)</f>
        <v>0.1</v>
      </c>
      <c r="J30" s="10">
        <f t="shared" si="149"/>
        <v>1</v>
      </c>
      <c r="K30" s="11"/>
      <c r="L30" s="9">
        <f>VLOOKUP($C30, Table3[#All], 6, 0)</f>
        <v>1</v>
      </c>
      <c r="M30" s="9"/>
      <c r="N30" s="9">
        <f>VLOOKUP($C30, Table3[#All], 7, 0)</f>
        <v>0</v>
      </c>
      <c r="O30" s="9">
        <f>VLOOKUP($C30, Table3[#All], 8, 0)</f>
        <v>0</v>
      </c>
      <c r="P30" s="9">
        <f>VLOOKUP($C30, Table3[#All], 9, 0)</f>
        <v>0</v>
      </c>
      <c r="Q30" s="10">
        <f t="shared" si="150"/>
        <v>1</v>
      </c>
      <c r="R30" s="11"/>
      <c r="S30" s="9">
        <f>VLOOKUP($C30, Table3[#All], 10, 0)</f>
        <v>0</v>
      </c>
      <c r="T30" s="9">
        <f>VLOOKUP($C30, Table3[#All], 11, 0)</f>
        <v>0</v>
      </c>
      <c r="U30" s="9">
        <f>VLOOKUP($C30, Table3[#All], 12, 0)</f>
        <v>0.9</v>
      </c>
      <c r="V30" s="9">
        <f>VLOOKUP($C30, Table3[#All], 13, 0)</f>
        <v>0.1</v>
      </c>
      <c r="W30" s="9">
        <f>VLOOKUP($C30, Table3[#All], 14, 0)</f>
        <v>0</v>
      </c>
      <c r="X30" s="10">
        <f t="shared" si="151"/>
        <v>3</v>
      </c>
      <c r="Y30" s="11"/>
      <c r="Z30" s="9">
        <f>VLOOKUP($C30, Table3[#All], 15, 0)</f>
        <v>6.6699999999999995E-2</v>
      </c>
      <c r="AA30" s="9">
        <f>VLOOKUP($C30, Table3[#All], 16, 0)</f>
        <v>0.5333</v>
      </c>
      <c r="AB30" s="9">
        <f>VLOOKUP($C30, Table3[#All], 17, 0)</f>
        <v>0.4</v>
      </c>
      <c r="AC30" s="9">
        <f>VLOOKUP($C30, Table3[#All], 18, 0)</f>
        <v>0</v>
      </c>
      <c r="AD30" s="9">
        <f>VLOOKUP($C30, Table3[#All], 19, 0)</f>
        <v>0</v>
      </c>
      <c r="AE30" s="10">
        <f t="shared" si="121"/>
        <v>3</v>
      </c>
      <c r="AF30" s="11"/>
      <c r="AG30" s="9">
        <f>VLOOKUP($C30, Table3[#All], 20, 0)</f>
        <v>0</v>
      </c>
      <c r="AH30" s="9">
        <f>VLOOKUP($C30, Table3[#All], 21, 0)</f>
        <v>0.83329999999999993</v>
      </c>
      <c r="AI30" s="9">
        <f>VLOOKUP($C30, Table3[#All], 22, 0)</f>
        <v>0.16670000000000001</v>
      </c>
      <c r="AJ30" s="9"/>
      <c r="AK30" s="9"/>
      <c r="AL30" s="10">
        <f t="shared" si="122"/>
        <v>2</v>
      </c>
      <c r="AM30" s="11"/>
      <c r="AN30" s="9">
        <f>VLOOKUP($C30, Table3[#All], 23, 0)</f>
        <v>0</v>
      </c>
      <c r="AO30" s="9">
        <f>VLOOKUP($C30, Table3[#All], 24, 0)</f>
        <v>1</v>
      </c>
      <c r="AP30" s="9">
        <f>VLOOKUP($C30, Table3[#All], 25, 0)</f>
        <v>0</v>
      </c>
      <c r="AQ30" s="9">
        <f>VLOOKUP($C30, Table3[#All], 26, 0)</f>
        <v>0</v>
      </c>
      <c r="AR30" s="9"/>
      <c r="AS30" s="12">
        <f t="shared" si="123"/>
        <v>2</v>
      </c>
      <c r="AT30" s="11"/>
      <c r="AU30" s="9">
        <f>VLOOKUP($C30, Table3[#All], 27, 0)</f>
        <v>0.93330000000000002</v>
      </c>
      <c r="AV30" s="9">
        <f>VLOOKUP($C30, Table3[#All], 28, 0)</f>
        <v>3.3300000000000003E-2</v>
      </c>
      <c r="AW30" s="9">
        <f>VLOOKUP($C30, Table3[#All], 29, 0)</f>
        <v>3.3300000000000003E-2</v>
      </c>
      <c r="AX30" s="9"/>
      <c r="AY30" s="9"/>
      <c r="AZ30" s="10">
        <f t="shared" si="152"/>
        <v>1</v>
      </c>
      <c r="BA30" s="11"/>
      <c r="BB30" s="9">
        <f>VLOOKUP($C30, Table3[#All], 30, 0)</f>
        <v>0.5333</v>
      </c>
      <c r="BC30" s="9">
        <f>VLOOKUP($C30, Table3[#All], 31, 0)</f>
        <v>0.4</v>
      </c>
      <c r="BD30" s="9">
        <f>VLOOKUP($C30, Table3[#All], 32, 0)</f>
        <v>6.6699999999999995E-2</v>
      </c>
      <c r="BE30" s="9">
        <f>VLOOKUP($C30, Table3[#All], 33, 0)</f>
        <v>0</v>
      </c>
      <c r="BF30" s="9"/>
      <c r="BG30" s="10">
        <f t="shared" si="153"/>
        <v>2</v>
      </c>
      <c r="BH30" s="81"/>
      <c r="BI30" s="9">
        <f>VLOOKUP($C30, Table3[#All], 34, 0)</f>
        <v>0</v>
      </c>
      <c r="BJ30" s="9">
        <f>VLOOKUP($C30, Table3[#All], 35, 0)</f>
        <v>0</v>
      </c>
      <c r="BK30" s="9">
        <f>VLOOKUP($C30, Table3[#All], 36, 0)</f>
        <v>0</v>
      </c>
      <c r="BL30" s="9">
        <f>VLOOKUP($C30, Table3[#All], 37, 0)</f>
        <v>0</v>
      </c>
      <c r="BM30" s="9">
        <f>VLOOKUP($C30, Table3[#All], 38, 0)</f>
        <v>0</v>
      </c>
      <c r="BN30" s="10" t="str">
        <f t="shared" si="154"/>
        <v>N/A</v>
      </c>
      <c r="BO30" s="11"/>
      <c r="BP30" s="9">
        <f>VLOOKUP($C30, Table3[#All], 39, 0)</f>
        <v>0.9667</v>
      </c>
      <c r="BQ30" s="9">
        <f>VLOOKUP($C30, Table3[#All], 40, 0)</f>
        <v>0</v>
      </c>
      <c r="BR30" s="9">
        <f>VLOOKUP($C30, Table3[#All], 41, 0)</f>
        <v>3.3300000000000003E-2</v>
      </c>
      <c r="BS30" s="9">
        <f>VLOOKUP($C30, Table3[#All], 42, 0)</f>
        <v>0</v>
      </c>
      <c r="BT30" s="9"/>
      <c r="BU30" s="10">
        <f t="shared" si="124"/>
        <v>1</v>
      </c>
      <c r="BV30" s="11"/>
      <c r="BW30" s="9">
        <f>VLOOKUP($C30, Table3[#All], 43, 0)</f>
        <v>0.6</v>
      </c>
      <c r="BX30" s="9">
        <f>VLOOKUP($C30, Table3[#All], 44, 0)</f>
        <v>0.4</v>
      </c>
      <c r="BY30" s="9">
        <f>VLOOKUP($C30, Table3[#All], 45, 0)</f>
        <v>0</v>
      </c>
      <c r="BZ30" s="9"/>
      <c r="CA30" s="9"/>
      <c r="CB30" s="10">
        <f t="shared" si="125"/>
        <v>2</v>
      </c>
      <c r="CC30" s="81"/>
      <c r="CD30" s="9">
        <f>VLOOKUP($C30, Table3[#All], 46, 0)</f>
        <v>1</v>
      </c>
      <c r="CE30" s="9">
        <f>VLOOKUP($C30, Table3[#All], 47, 0)</f>
        <v>0</v>
      </c>
      <c r="CF30" s="9">
        <f>VLOOKUP($C30, Table3[#All], 48, 0)</f>
        <v>0</v>
      </c>
      <c r="CG30" s="9">
        <f>VLOOKUP($C30, Table3[#All], 49, 0)</f>
        <v>0</v>
      </c>
      <c r="CH30" s="9">
        <f>VLOOKUP($C30, Table3[#All], 50, 0)</f>
        <v>0</v>
      </c>
      <c r="CI30" s="12">
        <f t="shared" si="126"/>
        <v>1</v>
      </c>
      <c r="CJ30" s="13"/>
      <c r="CK30" s="9">
        <f>VLOOKUP($C30, Table3[#All], 51, 0)</f>
        <v>0.9</v>
      </c>
      <c r="CL30" s="9">
        <f>VLOOKUP($C30, Table3[#All], 52, 0)</f>
        <v>0.1</v>
      </c>
      <c r="CM30" s="9">
        <f>VLOOKUP($C30, Table3[#All], 53, 0)</f>
        <v>0</v>
      </c>
      <c r="CN30" s="9">
        <f>VLOOKUP($C30, Table3[#All], 54, 0)</f>
        <v>0</v>
      </c>
      <c r="CO30" s="9"/>
      <c r="CP30" s="10">
        <f t="shared" si="127"/>
        <v>1</v>
      </c>
      <c r="CQ30" s="11"/>
      <c r="CR30" s="9">
        <f>VLOOKUP($C30, Table3[#All], 55, 0)</f>
        <v>0.26669999999999999</v>
      </c>
      <c r="CS30" s="9">
        <f>VLOOKUP($C30, Table3[#All], 56, 0)</f>
        <v>0.1333</v>
      </c>
      <c r="CT30" s="9">
        <f>VLOOKUP($C30, Table3[#All], 57, 0)</f>
        <v>0.26669999999999999</v>
      </c>
      <c r="CU30" s="9">
        <f>VLOOKUP($C30, Table3[#All], 58, 0)</f>
        <v>0.33329999999999999</v>
      </c>
      <c r="CV30" s="9">
        <f>VLOOKUP($C30, Table3[#All], 59, 0)</f>
        <v>0</v>
      </c>
      <c r="CW30" s="12">
        <f t="shared" si="128"/>
        <v>4</v>
      </c>
      <c r="CX30" s="81"/>
      <c r="CY30" s="9">
        <f>VLOOKUP($C30, Table3[#All], 60, 0)</f>
        <v>0.63329999999999997</v>
      </c>
      <c r="CZ30" s="9">
        <f>VLOOKUP($C30, Table3[#All], 61, 0)</f>
        <v>0.36670000000000003</v>
      </c>
      <c r="DA30" s="9">
        <f>VLOOKUP($C30, Table3[#All], 62, 0)</f>
        <v>0</v>
      </c>
      <c r="DB30" s="9">
        <f>VLOOKUP($C30, Table3[#All], 63, 0)</f>
        <v>0</v>
      </c>
      <c r="DC30" s="9">
        <f>VLOOKUP($C30, Table3[#All], 64, 0)</f>
        <v>0</v>
      </c>
      <c r="DD30" s="10">
        <f t="shared" si="129"/>
        <v>2</v>
      </c>
      <c r="DE30" s="11"/>
      <c r="DF30" s="9">
        <f>VLOOKUP($C30, Table3[#All], 65, 0)</f>
        <v>0.16670000000000001</v>
      </c>
      <c r="DG30" s="9"/>
      <c r="DH30" s="9">
        <f>VLOOKUP($C30, Table3[#All], 66, 0)</f>
        <v>0.4</v>
      </c>
      <c r="DI30" s="9"/>
      <c r="DJ30" s="9">
        <f>VLOOKUP($C30, Table3[#All], 67, 0)</f>
        <v>0.43329999999999996</v>
      </c>
      <c r="DK30" s="12">
        <f t="shared" si="130"/>
        <v>5</v>
      </c>
      <c r="DL30" s="11"/>
      <c r="DM30" s="9">
        <f>VLOOKUP($C30, Table3[#All], 68, 0)</f>
        <v>1</v>
      </c>
      <c r="DN30" s="9"/>
      <c r="DO30" s="9">
        <f>VLOOKUP($C30, Table3[#All], 69, 0)</f>
        <v>0</v>
      </c>
      <c r="DP30" s="9">
        <f>VLOOKUP($C30, Table3[#All], 70, 0)</f>
        <v>0</v>
      </c>
      <c r="DQ30" s="9"/>
      <c r="DR30" s="12">
        <f t="shared" si="131"/>
        <v>1</v>
      </c>
      <c r="DS30" s="11"/>
      <c r="DT30" s="9">
        <f>VLOOKUP($C30, Table3[#All], 71, 0)</f>
        <v>0.8</v>
      </c>
      <c r="DU30" s="9">
        <f>VLOOKUP($C30, Table3[#All], 72, 0)</f>
        <v>0.2</v>
      </c>
      <c r="DV30" s="9">
        <f>VLOOKUP($C30, Table3[#All], 73, 0)</f>
        <v>0</v>
      </c>
      <c r="DW30" s="9">
        <f>VLOOKUP($C30, Table3[#All], 74, 0)</f>
        <v>0</v>
      </c>
      <c r="DX30" s="9">
        <f>VLOOKUP($C30, Table3[#All], 75, 0)</f>
        <v>0</v>
      </c>
      <c r="DY30" s="12">
        <f t="shared" si="132"/>
        <v>1</v>
      </c>
      <c r="DZ30" s="11"/>
      <c r="EA30" s="9">
        <f>VLOOKUP($C30, Table3[#All], 76, 0)</f>
        <v>1</v>
      </c>
      <c r="EB30" s="9">
        <f>VLOOKUP($C30, Table3[#All], 77, 0)</f>
        <v>0</v>
      </c>
      <c r="EC30" s="9">
        <f>VLOOKUP($C30, Table3[#All], 78, 0)</f>
        <v>0</v>
      </c>
      <c r="ED30" s="9">
        <f>VLOOKUP($C30, Table3[#All], 79, 0)</f>
        <v>0</v>
      </c>
      <c r="EE30" s="9">
        <f>VLOOKUP($C30, Table3[#All], 80, 0)</f>
        <v>0</v>
      </c>
      <c r="EF30" s="10">
        <f t="shared" si="133"/>
        <v>1</v>
      </c>
      <c r="EG30" s="9"/>
      <c r="EH30" s="9">
        <f>VLOOKUP($C30, Table3[#All], 81, 0)</f>
        <v>1</v>
      </c>
      <c r="EI30" s="9">
        <f>VLOOKUP($C30, Table3[#All], 82, 0)</f>
        <v>0</v>
      </c>
      <c r="EJ30" s="9">
        <f>VLOOKUP($C30, Table3[#All], 83, 0)</f>
        <v>0</v>
      </c>
      <c r="EK30" s="9">
        <f>VLOOKUP($C30, Table3[#All], 84, 0)</f>
        <v>0</v>
      </c>
      <c r="EL30" s="9">
        <f>VLOOKUP($C30, Table3[#All], 85, 0)</f>
        <v>0</v>
      </c>
      <c r="EM30" s="12">
        <f t="shared" si="134"/>
        <v>1</v>
      </c>
      <c r="EN30" s="11"/>
      <c r="EO30" s="9">
        <f>VLOOKUP($C30, Table3[#All], 86, 0)</f>
        <v>1</v>
      </c>
      <c r="EP30" s="9"/>
      <c r="EQ30" s="9">
        <f>VLOOKUP($C30, Table3[#All], 87, 0)</f>
        <v>0</v>
      </c>
      <c r="ER30" s="9"/>
      <c r="ES30" s="9"/>
      <c r="ET30" s="12">
        <f t="shared" si="135"/>
        <v>1</v>
      </c>
      <c r="EU30" s="11"/>
      <c r="EV30" s="9">
        <f>VLOOKUP($C30, Table3[#All], 88, 0)</f>
        <v>0</v>
      </c>
      <c r="EW30" s="9">
        <f>VLOOKUP($C30, Table3[#All], 89, 0)</f>
        <v>1</v>
      </c>
      <c r="EX30" s="9">
        <f>VLOOKUP($C30, Table3[#All], 90, 0)</f>
        <v>0</v>
      </c>
      <c r="EY30" s="9">
        <f>VLOOKUP($C30, Table3[#All], 91, 0)</f>
        <v>0</v>
      </c>
      <c r="EZ30" s="9">
        <f>VLOOKUP($C30, Table3[#All], 92, 0)</f>
        <v>0</v>
      </c>
      <c r="FA30" s="12">
        <f t="shared" si="136"/>
        <v>2</v>
      </c>
      <c r="FB30" s="11"/>
      <c r="FC30" s="9">
        <f>VLOOKUP($C30, Table3[#All], 93, 0)</f>
        <v>0</v>
      </c>
      <c r="FD30" s="9">
        <f>VLOOKUP($C30, Table3[#All], 94, 0)</f>
        <v>0.63329999999999997</v>
      </c>
      <c r="FE30" s="9">
        <f>VLOOKUP($C30, Table3[#All], 95, 0)</f>
        <v>0.36670000000000003</v>
      </c>
      <c r="FF30" s="9">
        <f>VLOOKUP($C30, Table3[#All], 96, 0)</f>
        <v>0</v>
      </c>
      <c r="FG30" s="9"/>
      <c r="FH30" s="10">
        <f t="shared" si="137"/>
        <v>3</v>
      </c>
      <c r="FI30" s="11"/>
      <c r="FJ30" s="9">
        <f>VLOOKUP($C30, Table3[#All], 97, 0)</f>
        <v>0</v>
      </c>
      <c r="FK30" s="9">
        <f>VLOOKUP($C30, Table3[#All], 98, 0)</f>
        <v>0</v>
      </c>
      <c r="FL30" s="9">
        <f>VLOOKUP($C30, Table3[#All], 99, 0)</f>
        <v>0</v>
      </c>
      <c r="FM30" s="9">
        <f>VLOOKUP($C30, Table3[#All], 100, 0)</f>
        <v>0</v>
      </c>
      <c r="FN30" s="9">
        <f>VLOOKUP($C30, Table3[#All], 101, 0)</f>
        <v>1</v>
      </c>
      <c r="FO30" s="12">
        <f t="shared" si="155"/>
        <v>5</v>
      </c>
      <c r="FP30" s="11"/>
      <c r="FQ30" s="9">
        <f>VLOOKUP($C30, Table3[#All], 102, 0)</f>
        <v>0.5333</v>
      </c>
      <c r="FR30" s="9">
        <f>VLOOKUP($C30, Table3[#All], 103, 0)</f>
        <v>0.4667</v>
      </c>
      <c r="FS30" s="9">
        <f>VLOOKUP($C30, Table3[#All], 104, 0)</f>
        <v>0</v>
      </c>
      <c r="FT30" s="9">
        <f>VLOOKUP($C30, Table3[#All], 105, 0)</f>
        <v>0</v>
      </c>
      <c r="FU30" s="9">
        <v>0</v>
      </c>
      <c r="FV30" s="10">
        <f t="shared" si="138"/>
        <v>2</v>
      </c>
      <c r="FW30" s="11"/>
      <c r="FX30" s="9">
        <f>VLOOKUP($C30, Table3[#All], 106, 0)</f>
        <v>0.5333</v>
      </c>
      <c r="FY30" s="9"/>
      <c r="FZ30" s="9">
        <f>VLOOKUP($C30, Table3[#All], 107, 0)</f>
        <v>0.23329999999999998</v>
      </c>
      <c r="GA30" s="9">
        <f>VLOOKUP($C30, Table3[#All], 108, 0)</f>
        <v>0.23329999999999998</v>
      </c>
      <c r="GB30" s="9"/>
      <c r="GC30" s="10">
        <f t="shared" si="156"/>
        <v>3</v>
      </c>
      <c r="GD30" s="81"/>
      <c r="GE30" s="9">
        <f>VLOOKUP($C30, Table3[#All], 109, 0)</f>
        <v>0</v>
      </c>
      <c r="GF30" s="9">
        <f>VLOOKUP($C30, Table3[#All], 110, 0)</f>
        <v>0.76670000000000005</v>
      </c>
      <c r="GG30" s="9">
        <f>VLOOKUP($C30, Table3[#All], 111, 0)</f>
        <v>0.23329999999999998</v>
      </c>
      <c r="GH30" s="9"/>
      <c r="GI30" s="9">
        <f>VLOOKUP($C30, Table3[#All], 112, 0)</f>
        <v>0</v>
      </c>
      <c r="GJ30" s="12">
        <f t="shared" si="139"/>
        <v>2</v>
      </c>
      <c r="GK30" s="11"/>
      <c r="GL30" s="9">
        <f>VLOOKUP($C30, Table3[#All], 113, 0)</f>
        <v>0</v>
      </c>
      <c r="GM30" s="9">
        <f>VLOOKUP($C30, Table3[#All], 114, 0)</f>
        <v>0.56669999999999998</v>
      </c>
      <c r="GN30" s="9">
        <f>VLOOKUP($C30, Table3[#All], 115, 0)</f>
        <v>0</v>
      </c>
      <c r="GO30" s="9">
        <f>VLOOKUP($C30, Table3[#All], 116, 0)</f>
        <v>0.43329999999999996</v>
      </c>
      <c r="GP30" s="9"/>
      <c r="GQ30" s="10">
        <f t="shared" si="140"/>
        <v>4</v>
      </c>
      <c r="GR30" s="11"/>
      <c r="GS30" s="9">
        <f>VLOOKUP($C30, Table2[#All], 3, 0)</f>
        <v>0</v>
      </c>
      <c r="GT30" s="9">
        <f>VLOOKUP($C30, Table2[#All], 4, 0)</f>
        <v>0</v>
      </c>
      <c r="GU30" s="9">
        <f>VLOOKUP($C30, Table2[#All], 5, 0)</f>
        <v>1</v>
      </c>
      <c r="GV30" s="9">
        <f>VLOOKUP($C30, Table2[#All], 6, 0)</f>
        <v>0</v>
      </c>
      <c r="GW30" s="9">
        <f>VLOOKUP($C30, Table2[#All], 7, 0)</f>
        <v>0</v>
      </c>
      <c r="GX30" s="10">
        <f t="shared" si="141"/>
        <v>3</v>
      </c>
      <c r="GY30" s="11"/>
      <c r="GZ30" s="9">
        <v>0</v>
      </c>
      <c r="HA30" s="9">
        <v>0</v>
      </c>
      <c r="HB30" s="9">
        <v>1</v>
      </c>
      <c r="HC30" s="9">
        <v>0</v>
      </c>
      <c r="HD30" s="9"/>
      <c r="HE30" s="10">
        <f t="shared" si="142"/>
        <v>3</v>
      </c>
      <c r="HF30" s="11"/>
      <c r="HG30" s="9">
        <f>VLOOKUP($C30, Table5[#All], 2, 0)</f>
        <v>0</v>
      </c>
      <c r="HH30" s="9">
        <f>VLOOKUP($C30, Table5[#All], 3, 0)</f>
        <v>0</v>
      </c>
      <c r="HI30" s="9">
        <f>VLOOKUP($C30, Table5[#All], 4, 0)</f>
        <v>0</v>
      </c>
      <c r="HJ30" s="9">
        <f>VLOOKUP($C30, Table5[#All], 5, 0)</f>
        <v>0</v>
      </c>
      <c r="HK30" s="9">
        <f>VLOOKUP($C30, Table5[#All], 6, 0)</f>
        <v>1</v>
      </c>
      <c r="HL30" s="10">
        <f t="shared" si="143"/>
        <v>5</v>
      </c>
      <c r="HM30" s="11"/>
      <c r="HN30" s="9">
        <f>VLOOKUP($C30, Table5[#All], 7, 0)</f>
        <v>0</v>
      </c>
      <c r="HO30" s="9">
        <f>VLOOKUP($C30, Table5[#All], 8, 0)</f>
        <v>0</v>
      </c>
      <c r="HP30" s="9">
        <f>VLOOKUP($C30, Table5[#All], 9, 0)</f>
        <v>0</v>
      </c>
      <c r="HQ30" s="9">
        <f>VLOOKUP($C30, Table5[#All], 10, 0)</f>
        <v>1</v>
      </c>
      <c r="HR30" s="9">
        <f>VLOOKUP($C30, Table5[#All], 11, 0)</f>
        <v>0</v>
      </c>
      <c r="HS30" s="10">
        <f t="shared" si="144"/>
        <v>4</v>
      </c>
      <c r="HT30" s="11"/>
      <c r="HU30" s="9">
        <f>VLOOKUP($C30, Table5[#All], 12, 0)</f>
        <v>1</v>
      </c>
      <c r="HV30" s="9">
        <f>VLOOKUP($C30, Table5[#All], 13, 0)</f>
        <v>0</v>
      </c>
      <c r="HW30" s="9">
        <f>VLOOKUP($C30, Table5[#All], 14, 0)</f>
        <v>0</v>
      </c>
      <c r="HX30" s="9">
        <f>VLOOKUP($C30, Table5[#All], 15, 0)</f>
        <v>0</v>
      </c>
      <c r="HY30" s="9">
        <f>VLOOKUP($C30, Table5[#All], 16, 0)</f>
        <v>0</v>
      </c>
      <c r="HZ30" s="10">
        <f t="shared" si="145"/>
        <v>1</v>
      </c>
      <c r="IA30" s="11"/>
      <c r="IB30" s="9">
        <f>VLOOKUP($C30, Table5[#All], 17, 0)</f>
        <v>1</v>
      </c>
      <c r="IC30" s="9">
        <f>VLOOKUP($C30, Table5[#All], 18, 0)</f>
        <v>0</v>
      </c>
      <c r="ID30" s="9">
        <f>VLOOKUP($C30, Table5[#All], 19, 0)</f>
        <v>0</v>
      </c>
      <c r="IE30" s="9">
        <f>VLOOKUP($C30, Table5[#All], 20, 0)</f>
        <v>0</v>
      </c>
      <c r="IF30" s="9">
        <f>VLOOKUP($C30, Table5[#All], 21, 0)</f>
        <v>0</v>
      </c>
      <c r="IG30" s="10">
        <f t="shared" si="146"/>
        <v>1</v>
      </c>
      <c r="IH30" s="11"/>
      <c r="II30" s="9">
        <f>VLOOKUP($C30, Table5[#All], 22, 0)</f>
        <v>1</v>
      </c>
      <c r="IJ30" s="9">
        <f>VLOOKUP($C30, Table5[#All], 23, 0)</f>
        <v>0</v>
      </c>
      <c r="IK30" s="9">
        <f>VLOOKUP($C30, Table5[#All], 24, 0)</f>
        <v>0</v>
      </c>
      <c r="IL30" s="9">
        <f>VLOOKUP($C30, Table5[#All], 25, 0)</f>
        <v>0</v>
      </c>
      <c r="IM30" s="9">
        <f>VLOOKUP($C30, Table5[#All], 26, 0)</f>
        <v>0</v>
      </c>
      <c r="IN30" s="10">
        <f t="shared" si="147"/>
        <v>1</v>
      </c>
      <c r="IO30" s="11"/>
      <c r="IP30" s="9">
        <v>1</v>
      </c>
      <c r="IQ30" s="9">
        <v>0</v>
      </c>
      <c r="IR30" s="9">
        <v>0</v>
      </c>
      <c r="IS30" s="9">
        <v>0</v>
      </c>
      <c r="IT30" s="9">
        <v>0</v>
      </c>
      <c r="IU30" s="10">
        <f t="shared" si="148"/>
        <v>1</v>
      </c>
      <c r="IV30" s="82"/>
    </row>
    <row r="31" spans="1:256" ht="16.3" thickTop="1" thickBot="1" x14ac:dyDescent="0.35">
      <c r="A31" s="16" t="s">
        <v>185</v>
      </c>
      <c r="B31" s="16" t="s">
        <v>192</v>
      </c>
      <c r="C31" s="16" t="s">
        <v>193</v>
      </c>
      <c r="D31" s="11"/>
      <c r="E31" s="9">
        <f>VLOOKUP($C31, Table3[#All], 2, 0)</f>
        <v>1</v>
      </c>
      <c r="F31" s="9"/>
      <c r="G31" s="9">
        <f>VLOOKUP($C31, Table3[#All], 3, 0)</f>
        <v>0</v>
      </c>
      <c r="H31" s="9">
        <f>VLOOKUP($C31, Table3[#All], 4, 0)</f>
        <v>0</v>
      </c>
      <c r="I31" s="9">
        <f>VLOOKUP($C31, Table3[#All], 5, 0)</f>
        <v>0</v>
      </c>
      <c r="J31" s="10">
        <f t="shared" si="149"/>
        <v>1</v>
      </c>
      <c r="K31" s="11"/>
      <c r="L31" s="9">
        <f>VLOOKUP($C31, Table3[#All], 6, 0)</f>
        <v>0</v>
      </c>
      <c r="M31" s="9"/>
      <c r="N31" s="9">
        <f>VLOOKUP($C31, Table3[#All], 7, 0)</f>
        <v>1</v>
      </c>
      <c r="O31" s="9">
        <f>VLOOKUP($C31, Table3[#All], 8, 0)</f>
        <v>0</v>
      </c>
      <c r="P31" s="9">
        <f>VLOOKUP($C31, Table3[#All], 9, 0)</f>
        <v>0</v>
      </c>
      <c r="Q31" s="10">
        <f t="shared" si="150"/>
        <v>3</v>
      </c>
      <c r="R31" s="11"/>
      <c r="S31" s="9">
        <f>VLOOKUP($C31, Table3[#All], 10, 0)</f>
        <v>0.08</v>
      </c>
      <c r="T31" s="9">
        <f>VLOOKUP($C31, Table3[#All], 11, 0)</f>
        <v>0.72</v>
      </c>
      <c r="U31" s="9">
        <f>VLOOKUP($C31, Table3[#All], 12, 0)</f>
        <v>0.2</v>
      </c>
      <c r="V31" s="9">
        <f>VLOOKUP($C31, Table3[#All], 13, 0)</f>
        <v>0</v>
      </c>
      <c r="W31" s="9">
        <f>VLOOKUP($C31, Table3[#All], 14, 0)</f>
        <v>0</v>
      </c>
      <c r="X31" s="10">
        <f t="shared" si="151"/>
        <v>2</v>
      </c>
      <c r="Y31" s="11"/>
      <c r="Z31" s="9">
        <f>VLOOKUP($C31, Table3[#All], 15, 0)</f>
        <v>0.28000000000000003</v>
      </c>
      <c r="AA31" s="9">
        <f>VLOOKUP($C31, Table3[#All], 16, 0)</f>
        <v>0.72</v>
      </c>
      <c r="AB31" s="9">
        <f>VLOOKUP($C31, Table3[#All], 17, 0)</f>
        <v>0</v>
      </c>
      <c r="AC31" s="9">
        <f>VLOOKUP($C31, Table3[#All], 18, 0)</f>
        <v>0</v>
      </c>
      <c r="AD31" s="9">
        <f>VLOOKUP($C31, Table3[#All], 19, 0)</f>
        <v>0</v>
      </c>
      <c r="AE31" s="10">
        <f t="shared" si="121"/>
        <v>2</v>
      </c>
      <c r="AF31" s="11"/>
      <c r="AG31" s="9">
        <f>VLOOKUP($C31, Table3[#All], 20, 0)</f>
        <v>0.2</v>
      </c>
      <c r="AH31" s="9">
        <f>VLOOKUP($C31, Table3[#All], 21, 0)</f>
        <v>0.4</v>
      </c>
      <c r="AI31" s="9">
        <f>VLOOKUP($C31, Table3[#All], 22, 0)</f>
        <v>0.4</v>
      </c>
      <c r="AJ31" s="9"/>
      <c r="AK31" s="9"/>
      <c r="AL31" s="10">
        <f t="shared" si="122"/>
        <v>3</v>
      </c>
      <c r="AM31" s="11"/>
      <c r="AN31" s="9">
        <f>VLOOKUP($C31, Table3[#All], 23, 0)</f>
        <v>1</v>
      </c>
      <c r="AO31" s="9">
        <f>VLOOKUP($C31, Table3[#All], 24, 0)</f>
        <v>0</v>
      </c>
      <c r="AP31" s="9">
        <f>VLOOKUP($C31, Table3[#All], 25, 0)</f>
        <v>0</v>
      </c>
      <c r="AQ31" s="9">
        <f>VLOOKUP($C31, Table3[#All], 26, 0)</f>
        <v>0</v>
      </c>
      <c r="AR31" s="9"/>
      <c r="AS31" s="12">
        <f t="shared" si="123"/>
        <v>1</v>
      </c>
      <c r="AT31" s="11"/>
      <c r="AU31" s="9">
        <f>VLOOKUP($C31, Table3[#All], 27, 0)</f>
        <v>1</v>
      </c>
      <c r="AV31" s="9">
        <f>VLOOKUP($C31, Table3[#All], 28, 0)</f>
        <v>0</v>
      </c>
      <c r="AW31" s="9">
        <f>VLOOKUP($C31, Table3[#All], 29, 0)</f>
        <v>0</v>
      </c>
      <c r="AX31" s="9"/>
      <c r="AY31" s="9"/>
      <c r="AZ31" s="10">
        <f t="shared" si="152"/>
        <v>1</v>
      </c>
      <c r="BA31" s="11"/>
      <c r="BB31" s="9">
        <f>VLOOKUP($C31, Table3[#All], 30, 0)</f>
        <v>0.88</v>
      </c>
      <c r="BC31" s="9">
        <f>VLOOKUP($C31, Table3[#All], 31, 0)</f>
        <v>0.12</v>
      </c>
      <c r="BD31" s="9">
        <f>VLOOKUP($C31, Table3[#All], 32, 0)</f>
        <v>0</v>
      </c>
      <c r="BE31" s="9">
        <f>VLOOKUP($C31, Table3[#All], 33, 0)</f>
        <v>0</v>
      </c>
      <c r="BF31" s="9"/>
      <c r="BG31" s="10">
        <f t="shared" si="153"/>
        <v>1</v>
      </c>
      <c r="BH31" s="81"/>
      <c r="BI31" s="9">
        <f>VLOOKUP($C31, Table3[#All], 34, 0)</f>
        <v>0</v>
      </c>
      <c r="BJ31" s="9">
        <f>VLOOKUP($C31, Table3[#All], 35, 0)</f>
        <v>0</v>
      </c>
      <c r="BK31" s="9">
        <f>VLOOKUP($C31, Table3[#All], 36, 0)</f>
        <v>0</v>
      </c>
      <c r="BL31" s="9">
        <f>VLOOKUP($C31, Table3[#All], 37, 0)</f>
        <v>0</v>
      </c>
      <c r="BM31" s="9">
        <f>VLOOKUP($C31, Table3[#All], 38, 0)</f>
        <v>0</v>
      </c>
      <c r="BN31" s="10" t="str">
        <f t="shared" si="154"/>
        <v>N/A</v>
      </c>
      <c r="BO31" s="11"/>
      <c r="BP31" s="9">
        <f>VLOOKUP($C31, Table3[#All], 39, 0)</f>
        <v>0.6</v>
      </c>
      <c r="BQ31" s="9">
        <f>VLOOKUP($C31, Table3[#All], 40, 0)</f>
        <v>0.4</v>
      </c>
      <c r="BR31" s="9">
        <f>VLOOKUP($C31, Table3[#All], 41, 0)</f>
        <v>0</v>
      </c>
      <c r="BS31" s="9">
        <f>VLOOKUP($C31, Table3[#All], 42, 0)</f>
        <v>0</v>
      </c>
      <c r="BT31" s="9"/>
      <c r="BU31" s="10">
        <f t="shared" si="124"/>
        <v>2</v>
      </c>
      <c r="BV31" s="11"/>
      <c r="BW31" s="9">
        <f>VLOOKUP($C31, Table3[#All], 43, 0)</f>
        <v>1</v>
      </c>
      <c r="BX31" s="9">
        <f>VLOOKUP($C31, Table3[#All], 44, 0)</f>
        <v>0</v>
      </c>
      <c r="BY31" s="9">
        <f>VLOOKUP($C31, Table3[#All], 45, 0)</f>
        <v>0</v>
      </c>
      <c r="BZ31" s="9"/>
      <c r="CA31" s="9"/>
      <c r="CB31" s="10">
        <f t="shared" si="125"/>
        <v>1</v>
      </c>
      <c r="CC31" s="81"/>
      <c r="CD31" s="9">
        <f>VLOOKUP($C31, Table3[#All], 46, 0)</f>
        <v>1</v>
      </c>
      <c r="CE31" s="9">
        <f>VLOOKUP($C31, Table3[#All], 47, 0)</f>
        <v>0</v>
      </c>
      <c r="CF31" s="9">
        <f>VLOOKUP($C31, Table3[#All], 48, 0)</f>
        <v>0</v>
      </c>
      <c r="CG31" s="9">
        <f>VLOOKUP($C31, Table3[#All], 49, 0)</f>
        <v>0</v>
      </c>
      <c r="CH31" s="9">
        <f>VLOOKUP($C31, Table3[#All], 50, 0)</f>
        <v>0</v>
      </c>
      <c r="CI31" s="12">
        <f t="shared" si="126"/>
        <v>1</v>
      </c>
      <c r="CJ31" s="13"/>
      <c r="CK31" s="9">
        <f>VLOOKUP($C31, Table3[#All], 51, 0)</f>
        <v>0.96</v>
      </c>
      <c r="CL31" s="9">
        <f>VLOOKUP($C31, Table3[#All], 52, 0)</f>
        <v>0.04</v>
      </c>
      <c r="CM31" s="9">
        <f>VLOOKUP($C31, Table3[#All], 53, 0)</f>
        <v>0</v>
      </c>
      <c r="CN31" s="9">
        <f>VLOOKUP($C31, Table3[#All], 54, 0)</f>
        <v>0</v>
      </c>
      <c r="CO31" s="9"/>
      <c r="CP31" s="10">
        <f t="shared" si="127"/>
        <v>1</v>
      </c>
      <c r="CQ31" s="11"/>
      <c r="CR31" s="9">
        <f>VLOOKUP($C31, Table3[#All], 55, 0)</f>
        <v>0.28000000000000003</v>
      </c>
      <c r="CS31" s="9">
        <f>VLOOKUP($C31, Table3[#All], 56, 0)</f>
        <v>0.64</v>
      </c>
      <c r="CT31" s="9">
        <f>VLOOKUP($C31, Table3[#All], 57, 0)</f>
        <v>0.08</v>
      </c>
      <c r="CU31" s="9">
        <f>VLOOKUP($C31, Table3[#All], 58, 0)</f>
        <v>0</v>
      </c>
      <c r="CV31" s="9">
        <f>VLOOKUP($C31, Table3[#All], 59, 0)</f>
        <v>0</v>
      </c>
      <c r="CW31" s="12">
        <f t="shared" si="128"/>
        <v>2</v>
      </c>
      <c r="CX31" s="81"/>
      <c r="CY31" s="9">
        <f>VLOOKUP($C31, Table3[#All], 60, 0)</f>
        <v>1</v>
      </c>
      <c r="CZ31" s="9">
        <f>VLOOKUP($C31, Table3[#All], 61, 0)</f>
        <v>0</v>
      </c>
      <c r="DA31" s="9">
        <f>VLOOKUP($C31, Table3[#All], 62, 0)</f>
        <v>0</v>
      </c>
      <c r="DB31" s="9">
        <f>VLOOKUP($C31, Table3[#All], 63, 0)</f>
        <v>0</v>
      </c>
      <c r="DC31" s="9">
        <f>VLOOKUP($C31, Table3[#All], 64, 0)</f>
        <v>0</v>
      </c>
      <c r="DD31" s="10">
        <f t="shared" si="129"/>
        <v>1</v>
      </c>
      <c r="DE31" s="11"/>
      <c r="DF31" s="9">
        <f>VLOOKUP($C31, Table3[#All], 65, 0)</f>
        <v>0.48</v>
      </c>
      <c r="DG31" s="9"/>
      <c r="DH31" s="9">
        <f>VLOOKUP($C31, Table3[#All], 66, 0)</f>
        <v>0.16</v>
      </c>
      <c r="DI31" s="9"/>
      <c r="DJ31" s="9">
        <f>VLOOKUP($C31, Table3[#All], 67, 0)</f>
        <v>0.36</v>
      </c>
      <c r="DK31" s="12">
        <f t="shared" si="130"/>
        <v>5</v>
      </c>
      <c r="DL31" s="11"/>
      <c r="DM31" s="9">
        <f>VLOOKUP($C31, Table3[#All], 68, 0)</f>
        <v>1</v>
      </c>
      <c r="DN31" s="9"/>
      <c r="DO31" s="9">
        <f>VLOOKUP($C31, Table3[#All], 69, 0)</f>
        <v>0</v>
      </c>
      <c r="DP31" s="9">
        <f>VLOOKUP($C31, Table3[#All], 70, 0)</f>
        <v>0</v>
      </c>
      <c r="DQ31" s="9"/>
      <c r="DR31" s="12">
        <f t="shared" si="131"/>
        <v>1</v>
      </c>
      <c r="DS31" s="11"/>
      <c r="DT31" s="9">
        <f>VLOOKUP($C31, Table3[#All], 71, 0)</f>
        <v>1</v>
      </c>
      <c r="DU31" s="9">
        <f>VLOOKUP($C31, Table3[#All], 72, 0)</f>
        <v>0</v>
      </c>
      <c r="DV31" s="9">
        <f>VLOOKUP($C31, Table3[#All], 73, 0)</f>
        <v>0</v>
      </c>
      <c r="DW31" s="9">
        <f>VLOOKUP($C31, Table3[#All], 74, 0)</f>
        <v>0</v>
      </c>
      <c r="DX31" s="9">
        <f>VLOOKUP($C31, Table3[#All], 75, 0)</f>
        <v>0</v>
      </c>
      <c r="DY31" s="12">
        <f t="shared" si="132"/>
        <v>1</v>
      </c>
      <c r="DZ31" s="11"/>
      <c r="EA31" s="9">
        <f>VLOOKUP($C31, Table3[#All], 76, 0)</f>
        <v>1</v>
      </c>
      <c r="EB31" s="9">
        <f>VLOOKUP($C31, Table3[#All], 77, 0)</f>
        <v>0</v>
      </c>
      <c r="EC31" s="9">
        <f>VLOOKUP($C31, Table3[#All], 78, 0)</f>
        <v>0</v>
      </c>
      <c r="ED31" s="9">
        <f>VLOOKUP($C31, Table3[#All], 79, 0)</f>
        <v>0</v>
      </c>
      <c r="EE31" s="9">
        <f>VLOOKUP($C31, Table3[#All], 80, 0)</f>
        <v>0</v>
      </c>
      <c r="EF31" s="10">
        <f t="shared" si="133"/>
        <v>1</v>
      </c>
      <c r="EG31" s="9"/>
      <c r="EH31" s="9">
        <f>VLOOKUP($C31, Table3[#All], 81, 0)</f>
        <v>1</v>
      </c>
      <c r="EI31" s="9">
        <f>VLOOKUP($C31, Table3[#All], 82, 0)</f>
        <v>0</v>
      </c>
      <c r="EJ31" s="9">
        <f>VLOOKUP($C31, Table3[#All], 83, 0)</f>
        <v>0</v>
      </c>
      <c r="EK31" s="9">
        <f>VLOOKUP($C31, Table3[#All], 84, 0)</f>
        <v>0</v>
      </c>
      <c r="EL31" s="9">
        <f>VLOOKUP($C31, Table3[#All], 85, 0)</f>
        <v>0</v>
      </c>
      <c r="EM31" s="12">
        <f t="shared" si="134"/>
        <v>1</v>
      </c>
      <c r="EN31" s="11"/>
      <c r="EO31" s="9">
        <f>VLOOKUP($C31, Table3[#All], 86, 0)</f>
        <v>1</v>
      </c>
      <c r="EP31" s="9"/>
      <c r="EQ31" s="9">
        <f>VLOOKUP($C31, Table3[#All], 87, 0)</f>
        <v>0</v>
      </c>
      <c r="ER31" s="9"/>
      <c r="ES31" s="9"/>
      <c r="ET31" s="12">
        <f t="shared" si="135"/>
        <v>1</v>
      </c>
      <c r="EU31" s="11"/>
      <c r="EV31" s="9">
        <f>VLOOKUP($C31, Table3[#All], 88, 0)</f>
        <v>1</v>
      </c>
      <c r="EW31" s="9">
        <f>VLOOKUP($C31, Table3[#All], 89, 0)</f>
        <v>0</v>
      </c>
      <c r="EX31" s="9">
        <f>VLOOKUP($C31, Table3[#All], 90, 0)</f>
        <v>0</v>
      </c>
      <c r="EY31" s="9">
        <f>VLOOKUP($C31, Table3[#All], 91, 0)</f>
        <v>0</v>
      </c>
      <c r="EZ31" s="9">
        <f>VLOOKUP($C31, Table3[#All], 92, 0)</f>
        <v>0</v>
      </c>
      <c r="FA31" s="12">
        <f t="shared" si="136"/>
        <v>1</v>
      </c>
      <c r="FB31" s="11"/>
      <c r="FC31" s="9">
        <f>VLOOKUP($C31, Table3[#All], 93, 0)</f>
        <v>0.28000000000000003</v>
      </c>
      <c r="FD31" s="9">
        <f>VLOOKUP($C31, Table3[#All], 94, 0)</f>
        <v>0.68</v>
      </c>
      <c r="FE31" s="9">
        <f>VLOOKUP($C31, Table3[#All], 95, 0)</f>
        <v>0.04</v>
      </c>
      <c r="FF31" s="9">
        <f>VLOOKUP($C31, Table3[#All], 96, 0)</f>
        <v>0</v>
      </c>
      <c r="FG31" s="9"/>
      <c r="FH31" s="10">
        <f t="shared" si="137"/>
        <v>2</v>
      </c>
      <c r="FI31" s="11"/>
      <c r="FJ31" s="9">
        <f>VLOOKUP($C31, Table3[#All], 97, 0)</f>
        <v>0</v>
      </c>
      <c r="FK31" s="9">
        <f>VLOOKUP($C31, Table3[#All], 98, 0)</f>
        <v>0</v>
      </c>
      <c r="FL31" s="9">
        <f>VLOOKUP($C31, Table3[#All], 99, 0)</f>
        <v>0</v>
      </c>
      <c r="FM31" s="9">
        <f>VLOOKUP($C31, Table3[#All], 100, 0)</f>
        <v>0</v>
      </c>
      <c r="FN31" s="9">
        <f>VLOOKUP($C31, Table3[#All], 101, 0)</f>
        <v>1</v>
      </c>
      <c r="FO31" s="12">
        <f t="shared" si="155"/>
        <v>5</v>
      </c>
      <c r="FP31" s="11"/>
      <c r="FQ31" s="9">
        <f>VLOOKUP($C31, Table3[#All], 102, 0)</f>
        <v>1</v>
      </c>
      <c r="FR31" s="9">
        <f>VLOOKUP($C31, Table3[#All], 103, 0)</f>
        <v>0</v>
      </c>
      <c r="FS31" s="9">
        <f>VLOOKUP($C31, Table3[#All], 104, 0)</f>
        <v>0</v>
      </c>
      <c r="FT31" s="9">
        <f>VLOOKUP($C31, Table3[#All], 105, 0)</f>
        <v>0</v>
      </c>
      <c r="FU31" s="9">
        <v>0</v>
      </c>
      <c r="FV31" s="10">
        <f t="shared" si="138"/>
        <v>1</v>
      </c>
      <c r="FW31" s="11"/>
      <c r="FX31" s="9">
        <f>VLOOKUP($C31, Table3[#All], 106, 0)</f>
        <v>1</v>
      </c>
      <c r="FY31" s="9"/>
      <c r="FZ31" s="9">
        <f>VLOOKUP($C31, Table3[#All], 107, 0)</f>
        <v>0</v>
      </c>
      <c r="GA31" s="9">
        <f>VLOOKUP($C31, Table3[#All], 108, 0)</f>
        <v>0</v>
      </c>
      <c r="GB31" s="9"/>
      <c r="GC31" s="10">
        <f t="shared" si="156"/>
        <v>1</v>
      </c>
      <c r="GD31" s="81"/>
      <c r="GE31" s="9">
        <f>VLOOKUP($C31, Table3[#All], 109, 0)</f>
        <v>0</v>
      </c>
      <c r="GF31" s="9">
        <f>VLOOKUP($C31, Table3[#All], 110, 0)</f>
        <v>0.86360000000000003</v>
      </c>
      <c r="GG31" s="9">
        <f>VLOOKUP($C31, Table3[#All], 111, 0)</f>
        <v>0.13639999999999999</v>
      </c>
      <c r="GH31" s="9"/>
      <c r="GI31" s="9">
        <f>VLOOKUP($C31, Table3[#All], 112, 0)</f>
        <v>0</v>
      </c>
      <c r="GJ31" s="12">
        <f t="shared" si="139"/>
        <v>2</v>
      </c>
      <c r="GK31" s="11"/>
      <c r="GL31" s="9">
        <f>VLOOKUP($C31, Table3[#All], 113, 0)</f>
        <v>0.28000000000000003</v>
      </c>
      <c r="GM31" s="9">
        <f>VLOOKUP($C31, Table3[#All], 114, 0)</f>
        <v>0.24</v>
      </c>
      <c r="GN31" s="9">
        <f>VLOOKUP($C31, Table3[#All], 115, 0)</f>
        <v>0</v>
      </c>
      <c r="GO31" s="9">
        <f>VLOOKUP($C31, Table3[#All], 116, 0)</f>
        <v>0.48</v>
      </c>
      <c r="GP31" s="9"/>
      <c r="GQ31" s="10">
        <f t="shared" si="140"/>
        <v>4</v>
      </c>
      <c r="GR31" s="11"/>
      <c r="GS31" s="9">
        <f>VLOOKUP($C31, Table2[#All], 3, 0)</f>
        <v>0</v>
      </c>
      <c r="GT31" s="9">
        <f>VLOOKUP($C31, Table2[#All], 4, 0)</f>
        <v>0</v>
      </c>
      <c r="GU31" s="9">
        <f>VLOOKUP($C31, Table2[#All], 5, 0)</f>
        <v>1</v>
      </c>
      <c r="GV31" s="9">
        <f>VLOOKUP($C31, Table2[#All], 6, 0)</f>
        <v>0</v>
      </c>
      <c r="GW31" s="9">
        <f>VLOOKUP($C31, Table2[#All], 7, 0)</f>
        <v>0</v>
      </c>
      <c r="GX31" s="10">
        <f t="shared" si="141"/>
        <v>3</v>
      </c>
      <c r="GY31" s="11"/>
      <c r="GZ31" s="9">
        <v>0</v>
      </c>
      <c r="HA31" s="9">
        <v>0</v>
      </c>
      <c r="HB31" s="9">
        <v>1</v>
      </c>
      <c r="HC31" s="9">
        <v>0</v>
      </c>
      <c r="HD31" s="9"/>
      <c r="HE31" s="10">
        <f t="shared" si="142"/>
        <v>3</v>
      </c>
      <c r="HF31" s="11"/>
      <c r="HG31" s="9">
        <f>VLOOKUP($C31, Table5[#All], 2, 0)</f>
        <v>0</v>
      </c>
      <c r="HH31" s="9">
        <f>VLOOKUP($C31, Table5[#All], 3, 0)</f>
        <v>0</v>
      </c>
      <c r="HI31" s="9">
        <f>VLOOKUP($C31, Table5[#All], 4, 0)</f>
        <v>0</v>
      </c>
      <c r="HJ31" s="9">
        <f>VLOOKUP($C31, Table5[#All], 5, 0)</f>
        <v>1</v>
      </c>
      <c r="HK31" s="9">
        <f>VLOOKUP($C31, Table5[#All], 6, 0)</f>
        <v>0</v>
      </c>
      <c r="HL31" s="10">
        <f t="shared" si="143"/>
        <v>4</v>
      </c>
      <c r="HM31" s="11"/>
      <c r="HN31" s="9">
        <f>VLOOKUP($C31, Table5[#All], 7, 0)</f>
        <v>0</v>
      </c>
      <c r="HO31" s="9">
        <f>VLOOKUP($C31, Table5[#All], 8, 0)</f>
        <v>0</v>
      </c>
      <c r="HP31" s="9">
        <f>VLOOKUP($C31, Table5[#All], 9, 0)</f>
        <v>1</v>
      </c>
      <c r="HQ31" s="9">
        <f>VLOOKUP($C31, Table5[#All], 10, 0)</f>
        <v>0</v>
      </c>
      <c r="HR31" s="9">
        <f>VLOOKUP($C31, Table5[#All], 11, 0)</f>
        <v>0</v>
      </c>
      <c r="HS31" s="10">
        <f t="shared" si="144"/>
        <v>3</v>
      </c>
      <c r="HT31" s="11"/>
      <c r="HU31" s="9">
        <f>VLOOKUP($C31, Table5[#All], 12, 0)</f>
        <v>1</v>
      </c>
      <c r="HV31" s="9">
        <f>VLOOKUP($C31, Table5[#All], 13, 0)</f>
        <v>0</v>
      </c>
      <c r="HW31" s="9">
        <f>VLOOKUP($C31, Table5[#All], 14, 0)</f>
        <v>0</v>
      </c>
      <c r="HX31" s="9">
        <f>VLOOKUP($C31, Table5[#All], 15, 0)</f>
        <v>0</v>
      </c>
      <c r="HY31" s="9">
        <f>VLOOKUP($C31, Table5[#All], 16, 0)</f>
        <v>0</v>
      </c>
      <c r="HZ31" s="10">
        <f t="shared" si="145"/>
        <v>1</v>
      </c>
      <c r="IA31" s="11"/>
      <c r="IB31" s="9">
        <f>VLOOKUP($C31, Table5[#All], 17, 0)</f>
        <v>0</v>
      </c>
      <c r="IC31" s="9">
        <f>VLOOKUP($C31, Table5[#All], 18, 0)</f>
        <v>1</v>
      </c>
      <c r="ID31" s="9">
        <f>VLOOKUP($C31, Table5[#All], 19, 0)</f>
        <v>0</v>
      </c>
      <c r="IE31" s="9">
        <f>VLOOKUP($C31, Table5[#All], 20, 0)</f>
        <v>0</v>
      </c>
      <c r="IF31" s="9">
        <f>VLOOKUP($C31, Table5[#All], 21, 0)</f>
        <v>0</v>
      </c>
      <c r="IG31" s="10">
        <f t="shared" si="146"/>
        <v>2</v>
      </c>
      <c r="IH31" s="11"/>
      <c r="II31" s="9">
        <f>VLOOKUP($C31, Table5[#All], 22, 0)</f>
        <v>1</v>
      </c>
      <c r="IJ31" s="9">
        <f>VLOOKUP($C31, Table5[#All], 23, 0)</f>
        <v>0</v>
      </c>
      <c r="IK31" s="9">
        <f>VLOOKUP($C31, Table5[#All], 24, 0)</f>
        <v>0</v>
      </c>
      <c r="IL31" s="9">
        <f>VLOOKUP($C31, Table5[#All], 25, 0)</f>
        <v>0</v>
      </c>
      <c r="IM31" s="9">
        <f>VLOOKUP($C31, Table5[#All], 26, 0)</f>
        <v>0</v>
      </c>
      <c r="IN31" s="10">
        <f t="shared" si="147"/>
        <v>1</v>
      </c>
      <c r="IO31" s="11"/>
      <c r="IP31" s="9">
        <v>1</v>
      </c>
      <c r="IQ31" s="9">
        <v>0</v>
      </c>
      <c r="IR31" s="9">
        <v>0</v>
      </c>
      <c r="IS31" s="9">
        <v>0</v>
      </c>
      <c r="IT31" s="9">
        <v>0</v>
      </c>
      <c r="IU31" s="10">
        <f t="shared" si="148"/>
        <v>1</v>
      </c>
      <c r="IV31" s="82"/>
    </row>
    <row r="32" spans="1:256" ht="16.3" thickTop="1" thickBot="1" x14ac:dyDescent="0.35">
      <c r="A32" s="16" t="s">
        <v>185</v>
      </c>
      <c r="B32" s="16" t="s">
        <v>194</v>
      </c>
      <c r="C32" s="16" t="s">
        <v>195</v>
      </c>
      <c r="D32" s="11"/>
      <c r="E32" s="9">
        <f>VLOOKUP($C32, Table3[#All], 2, 0)</f>
        <v>0.85</v>
      </c>
      <c r="F32" s="9"/>
      <c r="G32" s="9">
        <f>VLOOKUP($C32, Table3[#All], 3, 0)</f>
        <v>0</v>
      </c>
      <c r="H32" s="9">
        <f>VLOOKUP($C32, Table3[#All], 4, 0)</f>
        <v>0</v>
      </c>
      <c r="I32" s="9">
        <f>VLOOKUP($C32, Table3[#All], 5, 0)</f>
        <v>0.15</v>
      </c>
      <c r="J32" s="10">
        <f t="shared" si="149"/>
        <v>1</v>
      </c>
      <c r="K32" s="11"/>
      <c r="L32" s="9">
        <f>VLOOKUP($C32, Table3[#All], 6, 0)</f>
        <v>1</v>
      </c>
      <c r="M32" s="9"/>
      <c r="N32" s="9">
        <f>VLOOKUP($C32, Table3[#All], 7, 0)</f>
        <v>0</v>
      </c>
      <c r="O32" s="9">
        <f>VLOOKUP($C32, Table3[#All], 8, 0)</f>
        <v>0</v>
      </c>
      <c r="P32" s="9">
        <f>VLOOKUP($C32, Table3[#All], 9, 0)</f>
        <v>0</v>
      </c>
      <c r="Q32" s="10">
        <f t="shared" si="150"/>
        <v>1</v>
      </c>
      <c r="R32" s="11"/>
      <c r="S32" s="9">
        <f>VLOOKUP($C32, Table3[#All], 10, 0)</f>
        <v>0.05</v>
      </c>
      <c r="T32" s="9">
        <f>VLOOKUP($C32, Table3[#All], 11, 0)</f>
        <v>0.8</v>
      </c>
      <c r="U32" s="9">
        <f>VLOOKUP($C32, Table3[#All], 12, 0)</f>
        <v>0</v>
      </c>
      <c r="V32" s="9">
        <f>VLOOKUP($C32, Table3[#All], 13, 0)</f>
        <v>0.05</v>
      </c>
      <c r="W32" s="9">
        <f>VLOOKUP($C32, Table3[#All], 14, 0)</f>
        <v>0.1</v>
      </c>
      <c r="X32" s="10">
        <f t="shared" si="151"/>
        <v>2</v>
      </c>
      <c r="Y32" s="11"/>
      <c r="Z32" s="9">
        <f>VLOOKUP($C32, Table3[#All], 15, 0)</f>
        <v>0.2</v>
      </c>
      <c r="AA32" s="9">
        <f>VLOOKUP($C32, Table3[#All], 16, 0)</f>
        <v>0.7</v>
      </c>
      <c r="AB32" s="9">
        <f>VLOOKUP($C32, Table3[#All], 17, 0)</f>
        <v>0.1</v>
      </c>
      <c r="AC32" s="9">
        <f>VLOOKUP($C32, Table3[#All], 18, 0)</f>
        <v>0</v>
      </c>
      <c r="AD32" s="9">
        <f>VLOOKUP($C32, Table3[#All], 19, 0)</f>
        <v>0</v>
      </c>
      <c r="AE32" s="10">
        <f t="shared" si="121"/>
        <v>2</v>
      </c>
      <c r="AF32" s="11"/>
      <c r="AG32" s="9">
        <f>VLOOKUP($C32, Table3[#All], 20, 0)</f>
        <v>0</v>
      </c>
      <c r="AH32" s="9">
        <f>VLOOKUP($C32, Table3[#All], 21, 0)</f>
        <v>0.05</v>
      </c>
      <c r="AI32" s="9">
        <f>VLOOKUP($C32, Table3[#All], 22, 0)</f>
        <v>0.95</v>
      </c>
      <c r="AJ32" s="9"/>
      <c r="AK32" s="9"/>
      <c r="AL32" s="10">
        <f t="shared" si="122"/>
        <v>3</v>
      </c>
      <c r="AM32" s="11"/>
      <c r="AN32" s="9">
        <f>VLOOKUP($C32, Table3[#All], 23, 0)</f>
        <v>1</v>
      </c>
      <c r="AO32" s="9">
        <f>VLOOKUP($C32, Table3[#All], 24, 0)</f>
        <v>0</v>
      </c>
      <c r="AP32" s="9">
        <f>VLOOKUP($C32, Table3[#All], 25, 0)</f>
        <v>0</v>
      </c>
      <c r="AQ32" s="9">
        <f>VLOOKUP($C32, Table3[#All], 26, 0)</f>
        <v>0</v>
      </c>
      <c r="AR32" s="9"/>
      <c r="AS32" s="12">
        <f t="shared" si="123"/>
        <v>1</v>
      </c>
      <c r="AT32" s="11"/>
      <c r="AU32" s="9">
        <f>VLOOKUP($C32, Table3[#All], 27, 0)</f>
        <v>1</v>
      </c>
      <c r="AV32" s="9">
        <f>VLOOKUP($C32, Table3[#All], 28, 0)</f>
        <v>0</v>
      </c>
      <c r="AW32" s="9">
        <f>VLOOKUP($C32, Table3[#All], 29, 0)</f>
        <v>0</v>
      </c>
      <c r="AX32" s="9"/>
      <c r="AY32" s="9"/>
      <c r="AZ32" s="10">
        <f t="shared" si="152"/>
        <v>1</v>
      </c>
      <c r="BA32" s="11"/>
      <c r="BB32" s="9">
        <f>VLOOKUP($C32, Table3[#All], 30, 0)</f>
        <v>0.6</v>
      </c>
      <c r="BC32" s="9">
        <f>VLOOKUP($C32, Table3[#All], 31, 0)</f>
        <v>0.3</v>
      </c>
      <c r="BD32" s="9">
        <f>VLOOKUP($C32, Table3[#All], 32, 0)</f>
        <v>0.1</v>
      </c>
      <c r="BE32" s="9">
        <f>VLOOKUP($C32, Table3[#All], 33, 0)</f>
        <v>0</v>
      </c>
      <c r="BF32" s="9"/>
      <c r="BG32" s="10">
        <f t="shared" si="153"/>
        <v>2</v>
      </c>
      <c r="BH32" s="81"/>
      <c r="BI32" s="9">
        <f>VLOOKUP($C32, Table3[#All], 34, 0)</f>
        <v>0</v>
      </c>
      <c r="BJ32" s="9">
        <f>VLOOKUP($C32, Table3[#All], 35, 0)</f>
        <v>0</v>
      </c>
      <c r="BK32" s="9">
        <f>VLOOKUP($C32, Table3[#All], 36, 0)</f>
        <v>0</v>
      </c>
      <c r="BL32" s="9">
        <f>VLOOKUP($C32, Table3[#All], 37, 0)</f>
        <v>0</v>
      </c>
      <c r="BM32" s="9">
        <f>VLOOKUP($C32, Table3[#All], 38, 0)</f>
        <v>0</v>
      </c>
      <c r="BN32" s="10" t="str">
        <f t="shared" si="154"/>
        <v>N/A</v>
      </c>
      <c r="BO32" s="11"/>
      <c r="BP32" s="9">
        <f>VLOOKUP($C32, Table3[#All], 39, 0)</f>
        <v>0.9</v>
      </c>
      <c r="BQ32" s="9">
        <f>VLOOKUP($C32, Table3[#All], 40, 0)</f>
        <v>0.1</v>
      </c>
      <c r="BR32" s="9">
        <f>VLOOKUP($C32, Table3[#All], 41, 0)</f>
        <v>0</v>
      </c>
      <c r="BS32" s="9">
        <f>VLOOKUP($C32, Table3[#All], 42, 0)</f>
        <v>0</v>
      </c>
      <c r="BT32" s="9"/>
      <c r="BU32" s="10">
        <f t="shared" si="124"/>
        <v>1</v>
      </c>
      <c r="BV32" s="11"/>
      <c r="BW32" s="9">
        <f>VLOOKUP($C32, Table3[#All], 43, 0)</f>
        <v>1</v>
      </c>
      <c r="BX32" s="9">
        <f>VLOOKUP($C32, Table3[#All], 44, 0)</f>
        <v>0</v>
      </c>
      <c r="BY32" s="9">
        <f>VLOOKUP($C32, Table3[#All], 45, 0)</f>
        <v>0</v>
      </c>
      <c r="BZ32" s="9"/>
      <c r="CA32" s="9"/>
      <c r="CB32" s="10">
        <f t="shared" si="125"/>
        <v>1</v>
      </c>
      <c r="CC32" s="81"/>
      <c r="CD32" s="9">
        <f>VLOOKUP($C32, Table3[#All], 46, 0)</f>
        <v>1</v>
      </c>
      <c r="CE32" s="9">
        <f>VLOOKUP($C32, Table3[#All], 47, 0)</f>
        <v>0</v>
      </c>
      <c r="CF32" s="9">
        <f>VLOOKUP($C32, Table3[#All], 48, 0)</f>
        <v>0</v>
      </c>
      <c r="CG32" s="9">
        <f>VLOOKUP($C32, Table3[#All], 49, 0)</f>
        <v>0</v>
      </c>
      <c r="CH32" s="9">
        <f>VLOOKUP($C32, Table3[#All], 50, 0)</f>
        <v>0</v>
      </c>
      <c r="CI32" s="12">
        <f t="shared" si="126"/>
        <v>1</v>
      </c>
      <c r="CJ32" s="13"/>
      <c r="CK32" s="9">
        <f>VLOOKUP($C32, Table3[#All], 51, 0)</f>
        <v>1</v>
      </c>
      <c r="CL32" s="9">
        <f>VLOOKUP($C32, Table3[#All], 52, 0)</f>
        <v>0</v>
      </c>
      <c r="CM32" s="9">
        <f>VLOOKUP($C32, Table3[#All], 53, 0)</f>
        <v>0</v>
      </c>
      <c r="CN32" s="9">
        <f>VLOOKUP($C32, Table3[#All], 54, 0)</f>
        <v>0</v>
      </c>
      <c r="CO32" s="9"/>
      <c r="CP32" s="10">
        <f t="shared" si="127"/>
        <v>1</v>
      </c>
      <c r="CQ32" s="11"/>
      <c r="CR32" s="9">
        <f>VLOOKUP($C32, Table3[#All], 55, 0)</f>
        <v>0.15</v>
      </c>
      <c r="CS32" s="9">
        <f>VLOOKUP($C32, Table3[#All], 56, 0)</f>
        <v>0.75</v>
      </c>
      <c r="CT32" s="9">
        <f>VLOOKUP($C32, Table3[#All], 57, 0)</f>
        <v>0.1</v>
      </c>
      <c r="CU32" s="9">
        <f>VLOOKUP($C32, Table3[#All], 58, 0)</f>
        <v>0</v>
      </c>
      <c r="CV32" s="9">
        <f>VLOOKUP($C32, Table3[#All], 59, 0)</f>
        <v>0</v>
      </c>
      <c r="CW32" s="12">
        <f t="shared" si="128"/>
        <v>2</v>
      </c>
      <c r="CX32" s="81"/>
      <c r="CY32" s="9">
        <f>VLOOKUP($C32, Table3[#All], 60, 0)</f>
        <v>0.95</v>
      </c>
      <c r="CZ32" s="9">
        <f>VLOOKUP($C32, Table3[#All], 61, 0)</f>
        <v>0.05</v>
      </c>
      <c r="DA32" s="9">
        <f>VLOOKUP($C32, Table3[#All], 62, 0)</f>
        <v>0</v>
      </c>
      <c r="DB32" s="9">
        <f>VLOOKUP($C32, Table3[#All], 63, 0)</f>
        <v>0</v>
      </c>
      <c r="DC32" s="9">
        <f>VLOOKUP($C32, Table3[#All], 64, 0)</f>
        <v>0</v>
      </c>
      <c r="DD32" s="10">
        <f t="shared" si="129"/>
        <v>1</v>
      </c>
      <c r="DE32" s="11"/>
      <c r="DF32" s="9">
        <f>VLOOKUP($C32, Table3[#All], 65, 0)</f>
        <v>0.15</v>
      </c>
      <c r="DG32" s="9"/>
      <c r="DH32" s="9">
        <f>VLOOKUP($C32, Table3[#All], 66, 0)</f>
        <v>0.2</v>
      </c>
      <c r="DI32" s="9"/>
      <c r="DJ32" s="9">
        <f>VLOOKUP($C32, Table3[#All], 67, 0)</f>
        <v>0.65</v>
      </c>
      <c r="DK32" s="12">
        <f t="shared" si="130"/>
        <v>5</v>
      </c>
      <c r="DL32" s="11"/>
      <c r="DM32" s="9">
        <f>VLOOKUP($C32, Table3[#All], 68, 0)</f>
        <v>1</v>
      </c>
      <c r="DN32" s="9"/>
      <c r="DO32" s="9">
        <f>VLOOKUP($C32, Table3[#All], 69, 0)</f>
        <v>0</v>
      </c>
      <c r="DP32" s="9">
        <f>VLOOKUP($C32, Table3[#All], 70, 0)</f>
        <v>0</v>
      </c>
      <c r="DQ32" s="9"/>
      <c r="DR32" s="12">
        <f t="shared" si="131"/>
        <v>1</v>
      </c>
      <c r="DS32" s="11"/>
      <c r="DT32" s="9">
        <f>VLOOKUP($C32, Table3[#All], 71, 0)</f>
        <v>1</v>
      </c>
      <c r="DU32" s="9">
        <f>VLOOKUP($C32, Table3[#All], 72, 0)</f>
        <v>0</v>
      </c>
      <c r="DV32" s="9">
        <f>VLOOKUP($C32, Table3[#All], 73, 0)</f>
        <v>0</v>
      </c>
      <c r="DW32" s="9">
        <f>VLOOKUP($C32, Table3[#All], 74, 0)</f>
        <v>0</v>
      </c>
      <c r="DX32" s="9">
        <f>VLOOKUP($C32, Table3[#All], 75, 0)</f>
        <v>0</v>
      </c>
      <c r="DY32" s="12">
        <f t="shared" si="132"/>
        <v>1</v>
      </c>
      <c r="DZ32" s="11"/>
      <c r="EA32" s="9">
        <f>VLOOKUP($C32, Table3[#All], 76, 0)</f>
        <v>1</v>
      </c>
      <c r="EB32" s="9">
        <f>VLOOKUP($C32, Table3[#All], 77, 0)</f>
        <v>0</v>
      </c>
      <c r="EC32" s="9">
        <f>VLOOKUP($C32, Table3[#All], 78, 0)</f>
        <v>0</v>
      </c>
      <c r="ED32" s="9">
        <f>VLOOKUP($C32, Table3[#All], 79, 0)</f>
        <v>0</v>
      </c>
      <c r="EE32" s="9">
        <f>VLOOKUP($C32, Table3[#All], 80, 0)</f>
        <v>0</v>
      </c>
      <c r="EF32" s="10">
        <f t="shared" si="133"/>
        <v>1</v>
      </c>
      <c r="EG32" s="9"/>
      <c r="EH32" s="9">
        <f>VLOOKUP($C32, Table3[#All], 81, 0)</f>
        <v>1</v>
      </c>
      <c r="EI32" s="9">
        <f>VLOOKUP($C32, Table3[#All], 82, 0)</f>
        <v>0</v>
      </c>
      <c r="EJ32" s="9">
        <f>VLOOKUP($C32, Table3[#All], 83, 0)</f>
        <v>0</v>
      </c>
      <c r="EK32" s="9">
        <f>VLOOKUP($C32, Table3[#All], 84, 0)</f>
        <v>0</v>
      </c>
      <c r="EL32" s="9">
        <f>VLOOKUP($C32, Table3[#All], 85, 0)</f>
        <v>0</v>
      </c>
      <c r="EM32" s="12">
        <f t="shared" si="134"/>
        <v>1</v>
      </c>
      <c r="EN32" s="11"/>
      <c r="EO32" s="9">
        <f>VLOOKUP($C32, Table3[#All], 86, 0)</f>
        <v>1</v>
      </c>
      <c r="EP32" s="9"/>
      <c r="EQ32" s="9">
        <f>VLOOKUP($C32, Table3[#All], 87, 0)</f>
        <v>0</v>
      </c>
      <c r="ER32" s="9"/>
      <c r="ES32" s="9"/>
      <c r="ET32" s="12">
        <f t="shared" si="135"/>
        <v>1</v>
      </c>
      <c r="EU32" s="11"/>
      <c r="EV32" s="9">
        <f>VLOOKUP($C32, Table3[#All], 88, 0)</f>
        <v>1</v>
      </c>
      <c r="EW32" s="9">
        <f>VLOOKUP($C32, Table3[#All], 89, 0)</f>
        <v>0</v>
      </c>
      <c r="EX32" s="9">
        <f>VLOOKUP($C32, Table3[#All], 90, 0)</f>
        <v>0</v>
      </c>
      <c r="EY32" s="9">
        <f>VLOOKUP($C32, Table3[#All], 91, 0)</f>
        <v>0</v>
      </c>
      <c r="EZ32" s="9">
        <f>VLOOKUP($C32, Table3[#All], 92, 0)</f>
        <v>0</v>
      </c>
      <c r="FA32" s="12">
        <f t="shared" si="136"/>
        <v>1</v>
      </c>
      <c r="FB32" s="11"/>
      <c r="FC32" s="9">
        <f>VLOOKUP($C32, Table3[#All], 93, 0)</f>
        <v>0.05</v>
      </c>
      <c r="FD32" s="9">
        <f>VLOOKUP($C32, Table3[#All], 94, 0)</f>
        <v>0.9</v>
      </c>
      <c r="FE32" s="9">
        <f>VLOOKUP($C32, Table3[#All], 95, 0)</f>
        <v>0.05</v>
      </c>
      <c r="FF32" s="9">
        <f>VLOOKUP($C32, Table3[#All], 96, 0)</f>
        <v>0</v>
      </c>
      <c r="FG32" s="9"/>
      <c r="FH32" s="10">
        <f t="shared" si="137"/>
        <v>2</v>
      </c>
      <c r="FI32" s="11"/>
      <c r="FJ32" s="9">
        <f>VLOOKUP($C32, Table3[#All], 97, 0)</f>
        <v>0</v>
      </c>
      <c r="FK32" s="9">
        <f>VLOOKUP($C32, Table3[#All], 98, 0)</f>
        <v>0</v>
      </c>
      <c r="FL32" s="9">
        <f>VLOOKUP($C32, Table3[#All], 99, 0)</f>
        <v>0</v>
      </c>
      <c r="FM32" s="9">
        <f>VLOOKUP($C32, Table3[#All], 100, 0)</f>
        <v>0</v>
      </c>
      <c r="FN32" s="9">
        <f>VLOOKUP($C32, Table3[#All], 101, 0)</f>
        <v>1</v>
      </c>
      <c r="FO32" s="12">
        <f t="shared" si="155"/>
        <v>5</v>
      </c>
      <c r="FP32" s="11"/>
      <c r="FQ32" s="9">
        <f>VLOOKUP($C32, Table3[#All], 102, 0)</f>
        <v>1</v>
      </c>
      <c r="FR32" s="9">
        <f>VLOOKUP($C32, Table3[#All], 103, 0)</f>
        <v>0</v>
      </c>
      <c r="FS32" s="9">
        <f>VLOOKUP($C32, Table3[#All], 104, 0)</f>
        <v>0</v>
      </c>
      <c r="FT32" s="9">
        <f>VLOOKUP($C32, Table3[#All], 105, 0)</f>
        <v>0</v>
      </c>
      <c r="FU32" s="9">
        <v>0</v>
      </c>
      <c r="FV32" s="10">
        <f t="shared" si="138"/>
        <v>1</v>
      </c>
      <c r="FW32" s="11"/>
      <c r="FX32" s="9">
        <f>VLOOKUP($C32, Table3[#All], 106, 0)</f>
        <v>1</v>
      </c>
      <c r="FY32" s="9"/>
      <c r="FZ32" s="9">
        <f>VLOOKUP($C32, Table3[#All], 107, 0)</f>
        <v>0</v>
      </c>
      <c r="GA32" s="9">
        <f>VLOOKUP($C32, Table3[#All], 108, 0)</f>
        <v>0</v>
      </c>
      <c r="GB32" s="9"/>
      <c r="GC32" s="10">
        <f t="shared" si="156"/>
        <v>1</v>
      </c>
      <c r="GD32" s="81"/>
      <c r="GE32" s="9">
        <f>VLOOKUP($C32, Table3[#All], 109, 0)</f>
        <v>0.15</v>
      </c>
      <c r="GF32" s="9">
        <f>VLOOKUP($C32, Table3[#All], 110, 0)</f>
        <v>0.65</v>
      </c>
      <c r="GG32" s="9">
        <f>VLOOKUP($C32, Table3[#All], 111, 0)</f>
        <v>0.2</v>
      </c>
      <c r="GH32" s="9"/>
      <c r="GI32" s="9">
        <f>VLOOKUP($C32, Table3[#All], 112, 0)</f>
        <v>0</v>
      </c>
      <c r="GJ32" s="12">
        <f t="shared" si="139"/>
        <v>2</v>
      </c>
      <c r="GK32" s="11"/>
      <c r="GL32" s="9">
        <f>VLOOKUP($C32, Table3[#All], 113, 0)</f>
        <v>0.2</v>
      </c>
      <c r="GM32" s="9">
        <f>VLOOKUP($C32, Table3[#All], 114, 0)</f>
        <v>0.5</v>
      </c>
      <c r="GN32" s="9">
        <f>VLOOKUP($C32, Table3[#All], 115, 0)</f>
        <v>0</v>
      </c>
      <c r="GO32" s="9">
        <f>VLOOKUP($C32, Table3[#All], 116, 0)</f>
        <v>0.3</v>
      </c>
      <c r="GP32" s="9"/>
      <c r="GQ32" s="10">
        <f t="shared" si="140"/>
        <v>4</v>
      </c>
      <c r="GR32" s="11"/>
      <c r="GS32" s="9">
        <f>VLOOKUP($C32, Table2[#All], 3, 0)</f>
        <v>0</v>
      </c>
      <c r="GT32" s="9">
        <f>VLOOKUP($C32, Table2[#All], 4, 0)</f>
        <v>0</v>
      </c>
      <c r="GU32" s="9">
        <f>VLOOKUP($C32, Table2[#All], 5, 0)</f>
        <v>1</v>
      </c>
      <c r="GV32" s="9">
        <f>VLOOKUP($C32, Table2[#All], 6, 0)</f>
        <v>0</v>
      </c>
      <c r="GW32" s="9">
        <f>VLOOKUP($C32, Table2[#All], 7, 0)</f>
        <v>0</v>
      </c>
      <c r="GX32" s="10">
        <f t="shared" si="141"/>
        <v>3</v>
      </c>
      <c r="GY32" s="11"/>
      <c r="GZ32" s="9">
        <v>0</v>
      </c>
      <c r="HA32" s="9">
        <v>0</v>
      </c>
      <c r="HB32" s="9">
        <v>1</v>
      </c>
      <c r="HC32" s="9">
        <v>0</v>
      </c>
      <c r="HD32" s="9"/>
      <c r="HE32" s="10">
        <f t="shared" si="142"/>
        <v>3</v>
      </c>
      <c r="HF32" s="11"/>
      <c r="HG32" s="9">
        <f>VLOOKUP($C32, Table5[#All], 2, 0)</f>
        <v>0</v>
      </c>
      <c r="HH32" s="9">
        <f>VLOOKUP($C32, Table5[#All], 3, 0)</f>
        <v>0</v>
      </c>
      <c r="HI32" s="9">
        <f>VLOOKUP($C32, Table5[#All], 4, 0)</f>
        <v>0</v>
      </c>
      <c r="HJ32" s="9">
        <f>VLOOKUP($C32, Table5[#All], 5, 0)</f>
        <v>0</v>
      </c>
      <c r="HK32" s="9">
        <f>VLOOKUP($C32, Table5[#All], 6, 0)</f>
        <v>1</v>
      </c>
      <c r="HL32" s="10">
        <f t="shared" si="143"/>
        <v>5</v>
      </c>
      <c r="HM32" s="11"/>
      <c r="HN32" s="9">
        <f>VLOOKUP($C32, Table5[#All], 7, 0)</f>
        <v>0</v>
      </c>
      <c r="HO32" s="9">
        <f>VLOOKUP($C32, Table5[#All], 8, 0)</f>
        <v>0</v>
      </c>
      <c r="HP32" s="9">
        <f>VLOOKUP($C32, Table5[#All], 9, 0)</f>
        <v>1</v>
      </c>
      <c r="HQ32" s="9">
        <f>VLOOKUP($C32, Table5[#All], 10, 0)</f>
        <v>0</v>
      </c>
      <c r="HR32" s="9">
        <f>VLOOKUP($C32, Table5[#All], 11, 0)</f>
        <v>0</v>
      </c>
      <c r="HS32" s="10">
        <f t="shared" si="144"/>
        <v>3</v>
      </c>
      <c r="HT32" s="11"/>
      <c r="HU32" s="9">
        <f>VLOOKUP($C32, Table5[#All], 12, 0)</f>
        <v>1</v>
      </c>
      <c r="HV32" s="9">
        <f>VLOOKUP($C32, Table5[#All], 13, 0)</f>
        <v>0</v>
      </c>
      <c r="HW32" s="9">
        <f>VLOOKUP($C32, Table5[#All], 14, 0)</f>
        <v>0</v>
      </c>
      <c r="HX32" s="9">
        <f>VLOOKUP($C32, Table5[#All], 15, 0)</f>
        <v>0</v>
      </c>
      <c r="HY32" s="9">
        <f>VLOOKUP($C32, Table5[#All], 16, 0)</f>
        <v>0</v>
      </c>
      <c r="HZ32" s="10">
        <f t="shared" si="145"/>
        <v>1</v>
      </c>
      <c r="IA32" s="11"/>
      <c r="IB32" s="9">
        <f>VLOOKUP($C32, Table5[#All], 17, 0)</f>
        <v>0</v>
      </c>
      <c r="IC32" s="9">
        <f>VLOOKUP($C32, Table5[#All], 18, 0)</f>
        <v>0</v>
      </c>
      <c r="ID32" s="9">
        <f>VLOOKUP($C32, Table5[#All], 19, 0)</f>
        <v>1</v>
      </c>
      <c r="IE32" s="9">
        <f>VLOOKUP($C32, Table5[#All], 20, 0)</f>
        <v>0</v>
      </c>
      <c r="IF32" s="9">
        <f>VLOOKUP($C32, Table5[#All], 21, 0)</f>
        <v>0</v>
      </c>
      <c r="IG32" s="10">
        <f t="shared" si="146"/>
        <v>3</v>
      </c>
      <c r="IH32" s="11"/>
      <c r="II32" s="9">
        <f>VLOOKUP($C32, Table5[#All], 22, 0)</f>
        <v>1</v>
      </c>
      <c r="IJ32" s="9">
        <f>VLOOKUP($C32, Table5[#All], 23, 0)</f>
        <v>0</v>
      </c>
      <c r="IK32" s="9">
        <f>VLOOKUP($C32, Table5[#All], 24, 0)</f>
        <v>0</v>
      </c>
      <c r="IL32" s="9">
        <f>VLOOKUP($C32, Table5[#All], 25, 0)</f>
        <v>0</v>
      </c>
      <c r="IM32" s="9">
        <f>VLOOKUP($C32, Table5[#All], 26, 0)</f>
        <v>0</v>
      </c>
      <c r="IN32" s="10">
        <f t="shared" si="147"/>
        <v>1</v>
      </c>
      <c r="IO32" s="11"/>
      <c r="IP32" s="9">
        <v>1</v>
      </c>
      <c r="IQ32" s="9">
        <v>0</v>
      </c>
      <c r="IR32" s="9">
        <v>0</v>
      </c>
      <c r="IS32" s="9">
        <v>0</v>
      </c>
      <c r="IT32" s="9">
        <v>0</v>
      </c>
      <c r="IU32" s="10">
        <f t="shared" si="148"/>
        <v>1</v>
      </c>
      <c r="IV32" s="82"/>
    </row>
    <row r="33" spans="1:256" ht="16.3" thickTop="1" thickBot="1" x14ac:dyDescent="0.35">
      <c r="A33" s="16" t="s">
        <v>185</v>
      </c>
      <c r="B33" s="16" t="s">
        <v>196</v>
      </c>
      <c r="C33" s="16" t="s">
        <v>197</v>
      </c>
      <c r="D33" s="11"/>
      <c r="E33" s="9">
        <f>VLOOKUP($C33, Table3[#All], 2, 0)</f>
        <v>1</v>
      </c>
      <c r="F33" s="9"/>
      <c r="G33" s="9">
        <f>VLOOKUP($C33, Table3[#All], 3, 0)</f>
        <v>0</v>
      </c>
      <c r="H33" s="9">
        <f>VLOOKUP($C33, Table3[#All], 4, 0)</f>
        <v>0</v>
      </c>
      <c r="I33" s="9">
        <f>VLOOKUP($C33, Table3[#All], 5, 0)</f>
        <v>0</v>
      </c>
      <c r="J33" s="10">
        <f t="shared" si="149"/>
        <v>1</v>
      </c>
      <c r="K33" s="11"/>
      <c r="L33" s="9">
        <f>VLOOKUP($C33, Table3[#All], 6, 0)</f>
        <v>1</v>
      </c>
      <c r="M33" s="9"/>
      <c r="N33" s="9">
        <f>VLOOKUP($C33, Table3[#All], 7, 0)</f>
        <v>0</v>
      </c>
      <c r="O33" s="9">
        <f>VLOOKUP($C33, Table3[#All], 8, 0)</f>
        <v>0</v>
      </c>
      <c r="P33" s="9">
        <f>VLOOKUP($C33, Table3[#All], 9, 0)</f>
        <v>0</v>
      </c>
      <c r="Q33" s="10">
        <f t="shared" si="150"/>
        <v>1</v>
      </c>
      <c r="R33" s="11"/>
      <c r="S33" s="9">
        <f>VLOOKUP($C33, Table3[#All], 10, 0)</f>
        <v>0</v>
      </c>
      <c r="T33" s="9">
        <f>VLOOKUP($C33, Table3[#All], 11, 0)</f>
        <v>0.73329999999999995</v>
      </c>
      <c r="U33" s="9">
        <f>VLOOKUP($C33, Table3[#All], 12, 0)</f>
        <v>0</v>
      </c>
      <c r="V33" s="9">
        <f>VLOOKUP($C33, Table3[#All], 13, 0)</f>
        <v>0</v>
      </c>
      <c r="W33" s="9">
        <f>VLOOKUP($C33, Table3[#All], 14, 0)</f>
        <v>0.26669999999999999</v>
      </c>
      <c r="X33" s="10">
        <f t="shared" si="151"/>
        <v>5</v>
      </c>
      <c r="Y33" s="11"/>
      <c r="Z33" s="9">
        <f>VLOOKUP($C33, Table3[#All], 15, 0)</f>
        <v>0.4</v>
      </c>
      <c r="AA33" s="9">
        <f>VLOOKUP($C33, Table3[#All], 16, 0)</f>
        <v>0.6</v>
      </c>
      <c r="AB33" s="9">
        <f>VLOOKUP($C33, Table3[#All], 17, 0)</f>
        <v>0</v>
      </c>
      <c r="AC33" s="9">
        <f>VLOOKUP($C33, Table3[#All], 18, 0)</f>
        <v>0</v>
      </c>
      <c r="AD33" s="9">
        <f>VLOOKUP($C33, Table3[#All], 19, 0)</f>
        <v>0</v>
      </c>
      <c r="AE33" s="10">
        <f t="shared" si="121"/>
        <v>2</v>
      </c>
      <c r="AF33" s="11"/>
      <c r="AG33" s="9">
        <f>VLOOKUP($C33, Table3[#All], 20, 0)</f>
        <v>6.6699999999999995E-2</v>
      </c>
      <c r="AH33" s="9">
        <f>VLOOKUP($C33, Table3[#All], 21, 0)</f>
        <v>0.66670000000000007</v>
      </c>
      <c r="AI33" s="9">
        <f>VLOOKUP($C33, Table3[#All], 22, 0)</f>
        <v>0.26669999999999999</v>
      </c>
      <c r="AJ33" s="9"/>
      <c r="AK33" s="9"/>
      <c r="AL33" s="10">
        <f t="shared" si="122"/>
        <v>3</v>
      </c>
      <c r="AM33" s="11"/>
      <c r="AN33" s="9">
        <f>VLOOKUP($C33, Table3[#All], 23, 0)</f>
        <v>1</v>
      </c>
      <c r="AO33" s="9">
        <f>VLOOKUP($C33, Table3[#All], 24, 0)</f>
        <v>0</v>
      </c>
      <c r="AP33" s="9">
        <f>VLOOKUP($C33, Table3[#All], 25, 0)</f>
        <v>0</v>
      </c>
      <c r="AQ33" s="9">
        <f>VLOOKUP($C33, Table3[#All], 26, 0)</f>
        <v>0</v>
      </c>
      <c r="AR33" s="9"/>
      <c r="AS33" s="12">
        <f t="shared" si="123"/>
        <v>1</v>
      </c>
      <c r="AT33" s="11"/>
      <c r="AU33" s="9">
        <f>VLOOKUP($C33, Table3[#All], 27, 0)</f>
        <v>1</v>
      </c>
      <c r="AV33" s="9">
        <f>VLOOKUP($C33, Table3[#All], 28, 0)</f>
        <v>0</v>
      </c>
      <c r="AW33" s="9">
        <f>VLOOKUP($C33, Table3[#All], 29, 0)</f>
        <v>0</v>
      </c>
      <c r="AX33" s="9"/>
      <c r="AY33" s="9"/>
      <c r="AZ33" s="10">
        <f t="shared" si="152"/>
        <v>1</v>
      </c>
      <c r="BA33" s="11"/>
      <c r="BB33" s="9">
        <f>VLOOKUP($C33, Table3[#All], 30, 0)</f>
        <v>0.26669999999999999</v>
      </c>
      <c r="BC33" s="9">
        <f>VLOOKUP($C33, Table3[#All], 31, 0)</f>
        <v>0.66670000000000007</v>
      </c>
      <c r="BD33" s="9">
        <f>VLOOKUP($C33, Table3[#All], 32, 0)</f>
        <v>6.6699999999999995E-2</v>
      </c>
      <c r="BE33" s="9">
        <f>VLOOKUP($C33, Table3[#All], 33, 0)</f>
        <v>0</v>
      </c>
      <c r="BF33" s="9"/>
      <c r="BG33" s="10">
        <f t="shared" si="153"/>
        <v>2</v>
      </c>
      <c r="BH33" s="81"/>
      <c r="BI33" s="9">
        <f>VLOOKUP($C33, Table3[#All], 34, 0)</f>
        <v>0</v>
      </c>
      <c r="BJ33" s="9">
        <f>VLOOKUP($C33, Table3[#All], 35, 0)</f>
        <v>0</v>
      </c>
      <c r="BK33" s="9">
        <f>VLOOKUP($C33, Table3[#All], 36, 0)</f>
        <v>0</v>
      </c>
      <c r="BL33" s="9">
        <f>VLOOKUP($C33, Table3[#All], 37, 0)</f>
        <v>0</v>
      </c>
      <c r="BM33" s="9">
        <f>VLOOKUP($C33, Table3[#All], 38, 0)</f>
        <v>0</v>
      </c>
      <c r="BN33" s="10" t="str">
        <f t="shared" si="154"/>
        <v>N/A</v>
      </c>
      <c r="BO33" s="11"/>
      <c r="BP33" s="9">
        <f>VLOOKUP($C33, Table3[#All], 39, 0)</f>
        <v>0.8</v>
      </c>
      <c r="BQ33" s="9">
        <f>VLOOKUP($C33, Table3[#All], 40, 0)</f>
        <v>0.2</v>
      </c>
      <c r="BR33" s="9">
        <f>VLOOKUP($C33, Table3[#All], 41, 0)</f>
        <v>0</v>
      </c>
      <c r="BS33" s="9">
        <f>VLOOKUP($C33, Table3[#All], 42, 0)</f>
        <v>0</v>
      </c>
      <c r="BT33" s="9"/>
      <c r="BU33" s="10">
        <f t="shared" si="124"/>
        <v>1</v>
      </c>
      <c r="BV33" s="11"/>
      <c r="BW33" s="9">
        <f>VLOOKUP($C33, Table3[#All], 43, 0)</f>
        <v>1</v>
      </c>
      <c r="BX33" s="9">
        <f>VLOOKUP($C33, Table3[#All], 44, 0)</f>
        <v>0</v>
      </c>
      <c r="BY33" s="9">
        <f>VLOOKUP($C33, Table3[#All], 45, 0)</f>
        <v>0</v>
      </c>
      <c r="BZ33" s="9"/>
      <c r="CA33" s="9"/>
      <c r="CB33" s="10">
        <f t="shared" si="125"/>
        <v>1</v>
      </c>
      <c r="CC33" s="81"/>
      <c r="CD33" s="9">
        <f>VLOOKUP($C33, Table3[#All], 46, 0)</f>
        <v>1</v>
      </c>
      <c r="CE33" s="9">
        <f>VLOOKUP($C33, Table3[#All], 47, 0)</f>
        <v>0</v>
      </c>
      <c r="CF33" s="9">
        <f>VLOOKUP($C33, Table3[#All], 48, 0)</f>
        <v>0</v>
      </c>
      <c r="CG33" s="9">
        <f>VLOOKUP($C33, Table3[#All], 49, 0)</f>
        <v>0</v>
      </c>
      <c r="CH33" s="9">
        <f>VLOOKUP($C33, Table3[#All], 50, 0)</f>
        <v>0</v>
      </c>
      <c r="CI33" s="12">
        <f t="shared" si="126"/>
        <v>1</v>
      </c>
      <c r="CJ33" s="13"/>
      <c r="CK33" s="9">
        <f>VLOOKUP($C33, Table3[#All], 51, 0)</f>
        <v>0.86670000000000003</v>
      </c>
      <c r="CL33" s="9">
        <f>VLOOKUP($C33, Table3[#All], 52, 0)</f>
        <v>0.1333</v>
      </c>
      <c r="CM33" s="9">
        <f>VLOOKUP($C33, Table3[#All], 53, 0)</f>
        <v>0</v>
      </c>
      <c r="CN33" s="9">
        <f>VLOOKUP($C33, Table3[#All], 54, 0)</f>
        <v>0</v>
      </c>
      <c r="CO33" s="9"/>
      <c r="CP33" s="10">
        <f t="shared" si="127"/>
        <v>1</v>
      </c>
      <c r="CQ33" s="11"/>
      <c r="CR33" s="9">
        <f>VLOOKUP($C33, Table3[#All], 55, 0)</f>
        <v>0.2</v>
      </c>
      <c r="CS33" s="9">
        <f>VLOOKUP($C33, Table3[#All], 56, 0)</f>
        <v>0.4667</v>
      </c>
      <c r="CT33" s="9">
        <f>VLOOKUP($C33, Table3[#All], 57, 0)</f>
        <v>0.33329999999999999</v>
      </c>
      <c r="CU33" s="9">
        <f>VLOOKUP($C33, Table3[#All], 58, 0)</f>
        <v>0</v>
      </c>
      <c r="CV33" s="9">
        <f>VLOOKUP($C33, Table3[#All], 59, 0)</f>
        <v>0</v>
      </c>
      <c r="CW33" s="12">
        <f t="shared" si="128"/>
        <v>3</v>
      </c>
      <c r="CX33" s="81"/>
      <c r="CY33" s="9">
        <f>VLOOKUP($C33, Table3[#All], 60, 0)</f>
        <v>1</v>
      </c>
      <c r="CZ33" s="9">
        <f>VLOOKUP($C33, Table3[#All], 61, 0)</f>
        <v>0</v>
      </c>
      <c r="DA33" s="9">
        <f>VLOOKUP($C33, Table3[#All], 62, 0)</f>
        <v>0</v>
      </c>
      <c r="DB33" s="9">
        <f>VLOOKUP($C33, Table3[#All], 63, 0)</f>
        <v>0</v>
      </c>
      <c r="DC33" s="9">
        <f>VLOOKUP($C33, Table3[#All], 64, 0)</f>
        <v>0</v>
      </c>
      <c r="DD33" s="10">
        <f t="shared" si="129"/>
        <v>1</v>
      </c>
      <c r="DE33" s="11"/>
      <c r="DF33" s="9">
        <f>VLOOKUP($C33, Table3[#All], 65, 0)</f>
        <v>0.26669999999999999</v>
      </c>
      <c r="DG33" s="9"/>
      <c r="DH33" s="9">
        <f>VLOOKUP($C33, Table3[#All], 66, 0)</f>
        <v>0.2</v>
      </c>
      <c r="DI33" s="9"/>
      <c r="DJ33" s="9">
        <f>VLOOKUP($C33, Table3[#All], 67, 0)</f>
        <v>0.5333</v>
      </c>
      <c r="DK33" s="12">
        <f t="shared" si="130"/>
        <v>5</v>
      </c>
      <c r="DL33" s="11"/>
      <c r="DM33" s="9">
        <f>VLOOKUP($C33, Table3[#All], 68, 0)</f>
        <v>1</v>
      </c>
      <c r="DN33" s="9"/>
      <c r="DO33" s="9">
        <f>VLOOKUP($C33, Table3[#All], 69, 0)</f>
        <v>0</v>
      </c>
      <c r="DP33" s="9">
        <f>VLOOKUP($C33, Table3[#All], 70, 0)</f>
        <v>0</v>
      </c>
      <c r="DQ33" s="9"/>
      <c r="DR33" s="12">
        <f t="shared" si="131"/>
        <v>1</v>
      </c>
      <c r="DS33" s="11"/>
      <c r="DT33" s="9">
        <f>VLOOKUP($C33, Table3[#All], 71, 0)</f>
        <v>1</v>
      </c>
      <c r="DU33" s="9">
        <f>VLOOKUP($C33, Table3[#All], 72, 0)</f>
        <v>0</v>
      </c>
      <c r="DV33" s="9">
        <f>VLOOKUP($C33, Table3[#All], 73, 0)</f>
        <v>0</v>
      </c>
      <c r="DW33" s="9">
        <f>VLOOKUP($C33, Table3[#All], 74, 0)</f>
        <v>0</v>
      </c>
      <c r="DX33" s="9">
        <f>VLOOKUP($C33, Table3[#All], 75, 0)</f>
        <v>0</v>
      </c>
      <c r="DY33" s="12">
        <f t="shared" si="132"/>
        <v>1</v>
      </c>
      <c r="DZ33" s="11"/>
      <c r="EA33" s="9">
        <f>VLOOKUP($C33, Table3[#All], 76, 0)</f>
        <v>1</v>
      </c>
      <c r="EB33" s="9">
        <f>VLOOKUP($C33, Table3[#All], 77, 0)</f>
        <v>0</v>
      </c>
      <c r="EC33" s="9">
        <f>VLOOKUP($C33, Table3[#All], 78, 0)</f>
        <v>0</v>
      </c>
      <c r="ED33" s="9">
        <f>VLOOKUP($C33, Table3[#All], 79, 0)</f>
        <v>0</v>
      </c>
      <c r="EE33" s="9">
        <f>VLOOKUP($C33, Table3[#All], 80, 0)</f>
        <v>0</v>
      </c>
      <c r="EF33" s="10">
        <f t="shared" si="133"/>
        <v>1</v>
      </c>
      <c r="EG33" s="9"/>
      <c r="EH33" s="9">
        <f>VLOOKUP($C33, Table3[#All], 81, 0)</f>
        <v>1</v>
      </c>
      <c r="EI33" s="9">
        <f>VLOOKUP($C33, Table3[#All], 82, 0)</f>
        <v>0</v>
      </c>
      <c r="EJ33" s="9">
        <f>VLOOKUP($C33, Table3[#All], 83, 0)</f>
        <v>0</v>
      </c>
      <c r="EK33" s="9">
        <f>VLOOKUP($C33, Table3[#All], 84, 0)</f>
        <v>0</v>
      </c>
      <c r="EL33" s="9">
        <f>VLOOKUP($C33, Table3[#All], 85, 0)</f>
        <v>0</v>
      </c>
      <c r="EM33" s="12">
        <f t="shared" si="134"/>
        <v>1</v>
      </c>
      <c r="EN33" s="11"/>
      <c r="EO33" s="9">
        <f>VLOOKUP($C33, Table3[#All], 86, 0)</f>
        <v>1</v>
      </c>
      <c r="EP33" s="9"/>
      <c r="EQ33" s="9">
        <f>VLOOKUP($C33, Table3[#All], 87, 0)</f>
        <v>0</v>
      </c>
      <c r="ER33" s="9"/>
      <c r="ES33" s="9"/>
      <c r="ET33" s="12">
        <f t="shared" si="135"/>
        <v>1</v>
      </c>
      <c r="EU33" s="11"/>
      <c r="EV33" s="9">
        <f>VLOOKUP($C33, Table3[#All], 88, 0)</f>
        <v>1</v>
      </c>
      <c r="EW33" s="9">
        <f>VLOOKUP($C33, Table3[#All], 89, 0)</f>
        <v>0</v>
      </c>
      <c r="EX33" s="9">
        <f>VLOOKUP($C33, Table3[#All], 90, 0)</f>
        <v>0</v>
      </c>
      <c r="EY33" s="9">
        <f>VLOOKUP($C33, Table3[#All], 91, 0)</f>
        <v>0</v>
      </c>
      <c r="EZ33" s="9">
        <f>VLOOKUP($C33, Table3[#All], 92, 0)</f>
        <v>0</v>
      </c>
      <c r="FA33" s="12">
        <f t="shared" si="136"/>
        <v>1</v>
      </c>
      <c r="FB33" s="11"/>
      <c r="FC33" s="9">
        <f>VLOOKUP($C33, Table3[#All], 93, 0)</f>
        <v>0.26669999999999999</v>
      </c>
      <c r="FD33" s="9">
        <f>VLOOKUP($C33, Table3[#All], 94, 0)</f>
        <v>0.73329999999999995</v>
      </c>
      <c r="FE33" s="9">
        <f>VLOOKUP($C33, Table3[#All], 95, 0)</f>
        <v>0</v>
      </c>
      <c r="FF33" s="9">
        <f>VLOOKUP($C33, Table3[#All], 96, 0)</f>
        <v>0</v>
      </c>
      <c r="FG33" s="9"/>
      <c r="FH33" s="10">
        <f t="shared" si="137"/>
        <v>2</v>
      </c>
      <c r="FI33" s="11"/>
      <c r="FJ33" s="9">
        <f>VLOOKUP($C33, Table3[#All], 97, 0)</f>
        <v>0</v>
      </c>
      <c r="FK33" s="9">
        <f>VLOOKUP($C33, Table3[#All], 98, 0)</f>
        <v>0</v>
      </c>
      <c r="FL33" s="9">
        <f>VLOOKUP($C33, Table3[#All], 99, 0)</f>
        <v>0</v>
      </c>
      <c r="FM33" s="9">
        <f>VLOOKUP($C33, Table3[#All], 100, 0)</f>
        <v>0</v>
      </c>
      <c r="FN33" s="9">
        <f>VLOOKUP($C33, Table3[#All], 101, 0)</f>
        <v>1</v>
      </c>
      <c r="FO33" s="12">
        <f t="shared" si="155"/>
        <v>5</v>
      </c>
      <c r="FP33" s="11"/>
      <c r="FQ33" s="9">
        <f>VLOOKUP($C33, Table3[#All], 102, 0)</f>
        <v>1</v>
      </c>
      <c r="FR33" s="9">
        <f>VLOOKUP($C33, Table3[#All], 103, 0)</f>
        <v>0</v>
      </c>
      <c r="FS33" s="9">
        <f>VLOOKUP($C33, Table3[#All], 104, 0)</f>
        <v>0</v>
      </c>
      <c r="FT33" s="9">
        <f>VLOOKUP($C33, Table3[#All], 105, 0)</f>
        <v>0</v>
      </c>
      <c r="FU33" s="9">
        <v>0</v>
      </c>
      <c r="FV33" s="10">
        <f t="shared" si="138"/>
        <v>1</v>
      </c>
      <c r="FW33" s="11"/>
      <c r="FX33" s="9">
        <f>VLOOKUP($C33, Table3[#All], 106, 0)</f>
        <v>1</v>
      </c>
      <c r="FY33" s="9"/>
      <c r="FZ33" s="9">
        <f>VLOOKUP($C33, Table3[#All], 107, 0)</f>
        <v>0</v>
      </c>
      <c r="GA33" s="9">
        <f>VLOOKUP($C33, Table3[#All], 108, 0)</f>
        <v>0</v>
      </c>
      <c r="GB33" s="9"/>
      <c r="GC33" s="10">
        <f t="shared" si="156"/>
        <v>1</v>
      </c>
      <c r="GD33" s="81"/>
      <c r="GE33" s="9">
        <f>VLOOKUP($C33, Table3[#All], 109, 0)</f>
        <v>0.15380000000000002</v>
      </c>
      <c r="GF33" s="9">
        <f>VLOOKUP($C33, Table3[#All], 110, 0)</f>
        <v>0.76919999999999999</v>
      </c>
      <c r="GG33" s="9">
        <f>VLOOKUP($C33, Table3[#All], 111, 0)</f>
        <v>7.690000000000001E-2</v>
      </c>
      <c r="GH33" s="9"/>
      <c r="GI33" s="9">
        <f>VLOOKUP($C33, Table3[#All], 112, 0)</f>
        <v>0</v>
      </c>
      <c r="GJ33" s="12">
        <f t="shared" si="139"/>
        <v>2</v>
      </c>
      <c r="GK33" s="11"/>
      <c r="GL33" s="9">
        <f>VLOOKUP($C33, Table3[#All], 113, 0)</f>
        <v>0.26669999999999999</v>
      </c>
      <c r="GM33" s="9">
        <f>VLOOKUP($C33, Table3[#All], 114, 0)</f>
        <v>0.33329999999999999</v>
      </c>
      <c r="GN33" s="9">
        <f>VLOOKUP($C33, Table3[#All], 115, 0)</f>
        <v>0</v>
      </c>
      <c r="GO33" s="9">
        <f>VLOOKUP($C33, Table3[#All], 116, 0)</f>
        <v>0.4</v>
      </c>
      <c r="GP33" s="9"/>
      <c r="GQ33" s="10">
        <f t="shared" si="140"/>
        <v>4</v>
      </c>
      <c r="GR33" s="11"/>
      <c r="GS33" s="9">
        <f>VLOOKUP($C33, Table2[#All], 3, 0)</f>
        <v>0</v>
      </c>
      <c r="GT33" s="9">
        <f>VLOOKUP($C33, Table2[#All], 4, 0)</f>
        <v>0</v>
      </c>
      <c r="GU33" s="9">
        <f>VLOOKUP($C33, Table2[#All], 5, 0)</f>
        <v>1</v>
      </c>
      <c r="GV33" s="9">
        <f>VLOOKUP($C33, Table2[#All], 6, 0)</f>
        <v>0</v>
      </c>
      <c r="GW33" s="9">
        <f>VLOOKUP($C33, Table2[#All], 7, 0)</f>
        <v>0</v>
      </c>
      <c r="GX33" s="10">
        <f t="shared" si="141"/>
        <v>3</v>
      </c>
      <c r="GY33" s="11"/>
      <c r="GZ33" s="9">
        <v>0</v>
      </c>
      <c r="HA33" s="9">
        <v>0</v>
      </c>
      <c r="HB33" s="9">
        <v>1</v>
      </c>
      <c r="HC33" s="9">
        <v>0</v>
      </c>
      <c r="HD33" s="9"/>
      <c r="HE33" s="10">
        <f t="shared" si="142"/>
        <v>3</v>
      </c>
      <c r="HF33" s="11"/>
      <c r="HG33" s="9">
        <f>VLOOKUP($C33, Table5[#All], 2, 0)</f>
        <v>0</v>
      </c>
      <c r="HH33" s="9">
        <f>VLOOKUP($C33, Table5[#All], 3, 0)</f>
        <v>0</v>
      </c>
      <c r="HI33" s="9">
        <f>VLOOKUP($C33, Table5[#All], 4, 0)</f>
        <v>0</v>
      </c>
      <c r="HJ33" s="9">
        <f>VLOOKUP($C33, Table5[#All], 5, 0)</f>
        <v>0</v>
      </c>
      <c r="HK33" s="9">
        <f>VLOOKUP($C33, Table5[#All], 6, 0)</f>
        <v>1</v>
      </c>
      <c r="HL33" s="10">
        <f t="shared" si="143"/>
        <v>5</v>
      </c>
      <c r="HM33" s="11"/>
      <c r="HN33" s="9">
        <f>VLOOKUP($C33, Table5[#All], 7, 0)</f>
        <v>0</v>
      </c>
      <c r="HO33" s="9">
        <f>VLOOKUP($C33, Table5[#All], 8, 0)</f>
        <v>0</v>
      </c>
      <c r="HP33" s="9">
        <f>VLOOKUP($C33, Table5[#All], 9, 0)</f>
        <v>0</v>
      </c>
      <c r="HQ33" s="9">
        <f>VLOOKUP($C33, Table5[#All], 10, 0)</f>
        <v>1</v>
      </c>
      <c r="HR33" s="9">
        <f>VLOOKUP($C33, Table5[#All], 11, 0)</f>
        <v>0</v>
      </c>
      <c r="HS33" s="10">
        <f t="shared" si="144"/>
        <v>4</v>
      </c>
      <c r="HT33" s="11"/>
      <c r="HU33" s="9">
        <f>VLOOKUP($C33, Table5[#All], 12, 0)</f>
        <v>1</v>
      </c>
      <c r="HV33" s="9">
        <f>VLOOKUP($C33, Table5[#All], 13, 0)</f>
        <v>0</v>
      </c>
      <c r="HW33" s="9">
        <f>VLOOKUP($C33, Table5[#All], 14, 0)</f>
        <v>0</v>
      </c>
      <c r="HX33" s="9">
        <f>VLOOKUP($C33, Table5[#All], 15, 0)</f>
        <v>0</v>
      </c>
      <c r="HY33" s="9">
        <f>VLOOKUP($C33, Table5[#All], 16, 0)</f>
        <v>0</v>
      </c>
      <c r="HZ33" s="10">
        <f t="shared" si="145"/>
        <v>1</v>
      </c>
      <c r="IA33" s="11"/>
      <c r="IB33" s="9">
        <f>VLOOKUP($C33, Table5[#All], 17, 0)</f>
        <v>1</v>
      </c>
      <c r="IC33" s="9">
        <f>VLOOKUP($C33, Table5[#All], 18, 0)</f>
        <v>0</v>
      </c>
      <c r="ID33" s="9">
        <f>VLOOKUP($C33, Table5[#All], 19, 0)</f>
        <v>0</v>
      </c>
      <c r="IE33" s="9">
        <f>VLOOKUP($C33, Table5[#All], 20, 0)</f>
        <v>0</v>
      </c>
      <c r="IF33" s="9">
        <f>VLOOKUP($C33, Table5[#All], 21, 0)</f>
        <v>0</v>
      </c>
      <c r="IG33" s="10">
        <f t="shared" si="146"/>
        <v>1</v>
      </c>
      <c r="IH33" s="11"/>
      <c r="II33" s="9">
        <f>VLOOKUP($C33, Table5[#All], 22, 0)</f>
        <v>1</v>
      </c>
      <c r="IJ33" s="9">
        <f>VLOOKUP($C33, Table5[#All], 23, 0)</f>
        <v>0</v>
      </c>
      <c r="IK33" s="9">
        <f>VLOOKUP($C33, Table5[#All], 24, 0)</f>
        <v>0</v>
      </c>
      <c r="IL33" s="9">
        <f>VLOOKUP($C33, Table5[#All], 25, 0)</f>
        <v>0</v>
      </c>
      <c r="IM33" s="9">
        <f>VLOOKUP($C33, Table5[#All], 26, 0)</f>
        <v>0</v>
      </c>
      <c r="IN33" s="10">
        <f t="shared" si="147"/>
        <v>1</v>
      </c>
      <c r="IO33" s="11"/>
      <c r="IP33" s="9">
        <v>1</v>
      </c>
      <c r="IQ33" s="9">
        <v>0</v>
      </c>
      <c r="IR33" s="9">
        <v>0</v>
      </c>
      <c r="IS33" s="9">
        <v>0</v>
      </c>
      <c r="IT33" s="9">
        <v>0</v>
      </c>
      <c r="IU33" s="10">
        <f t="shared" si="148"/>
        <v>1</v>
      </c>
      <c r="IV33" s="82"/>
    </row>
    <row r="34" spans="1:256" ht="16.3" thickTop="1" thickBot="1" x14ac:dyDescent="0.35">
      <c r="A34" s="16" t="s">
        <v>185</v>
      </c>
      <c r="B34" s="16" t="s">
        <v>198</v>
      </c>
      <c r="C34" s="16" t="s">
        <v>199</v>
      </c>
      <c r="D34" s="11"/>
      <c r="E34" s="9">
        <f>VLOOKUP($C34, Table3[#All], 2, 0)</f>
        <v>0.76190000000000002</v>
      </c>
      <c r="F34" s="9"/>
      <c r="G34" s="9">
        <f>VLOOKUP($C34, Table3[#All], 3, 0)</f>
        <v>9.5199999999999993E-2</v>
      </c>
      <c r="H34" s="9">
        <f>VLOOKUP($C34, Table3[#All], 4, 0)</f>
        <v>9.5199999999999993E-2</v>
      </c>
      <c r="I34" s="9">
        <f>VLOOKUP($C34, Table3[#All], 5, 0)</f>
        <v>4.7599999999999996E-2</v>
      </c>
      <c r="J34" s="10">
        <f t="shared" si="149"/>
        <v>1</v>
      </c>
      <c r="K34" s="11"/>
      <c r="L34" s="9">
        <f>VLOOKUP($C34, Table3[#All], 6, 0)</f>
        <v>1</v>
      </c>
      <c r="M34" s="9"/>
      <c r="N34" s="9">
        <f>VLOOKUP($C34, Table3[#All], 7, 0)</f>
        <v>0</v>
      </c>
      <c r="O34" s="9">
        <f>VLOOKUP($C34, Table3[#All], 8, 0)</f>
        <v>0</v>
      </c>
      <c r="P34" s="9">
        <f>VLOOKUP($C34, Table3[#All], 9, 0)</f>
        <v>0</v>
      </c>
      <c r="Q34" s="10">
        <f t="shared" si="150"/>
        <v>1</v>
      </c>
      <c r="R34" s="11"/>
      <c r="S34" s="9">
        <f>VLOOKUP($C34, Table3[#All], 10, 0)</f>
        <v>0</v>
      </c>
      <c r="T34" s="9">
        <f>VLOOKUP($C34, Table3[#All], 11, 0)</f>
        <v>4.7599999999999996E-2</v>
      </c>
      <c r="U34" s="9">
        <f>VLOOKUP($C34, Table3[#All], 12, 0)</f>
        <v>0.47619999999999996</v>
      </c>
      <c r="V34" s="9">
        <f>VLOOKUP($C34, Table3[#All], 13, 0)</f>
        <v>0.47619999999999996</v>
      </c>
      <c r="W34" s="9">
        <f>VLOOKUP($C34, Table3[#All], 14, 0)</f>
        <v>0</v>
      </c>
      <c r="X34" s="10">
        <f t="shared" si="151"/>
        <v>4</v>
      </c>
      <c r="Y34" s="11"/>
      <c r="Z34" s="9">
        <f>VLOOKUP($C34, Table3[#All], 15, 0)</f>
        <v>0</v>
      </c>
      <c r="AA34" s="9">
        <f>VLOOKUP($C34, Table3[#All], 16, 0)</f>
        <v>0.1429</v>
      </c>
      <c r="AB34" s="9">
        <f>VLOOKUP($C34, Table3[#All], 17, 0)</f>
        <v>0.57140000000000002</v>
      </c>
      <c r="AC34" s="9">
        <f>VLOOKUP($C34, Table3[#All], 18, 0)</f>
        <v>0.28570000000000001</v>
      </c>
      <c r="AD34" s="9">
        <f>VLOOKUP($C34, Table3[#All], 19, 0)</f>
        <v>0</v>
      </c>
      <c r="AE34" s="10">
        <f t="shared" si="121"/>
        <v>4</v>
      </c>
      <c r="AF34" s="11"/>
      <c r="AG34" s="9">
        <f>VLOOKUP($C34, Table3[#All], 20, 0)</f>
        <v>0</v>
      </c>
      <c r="AH34" s="9">
        <f>VLOOKUP($C34, Table3[#All], 21, 0)</f>
        <v>0.95239999999999991</v>
      </c>
      <c r="AI34" s="9">
        <f>VLOOKUP($C34, Table3[#All], 22, 0)</f>
        <v>4.7599999999999996E-2</v>
      </c>
      <c r="AJ34" s="9"/>
      <c r="AK34" s="9"/>
      <c r="AL34" s="10">
        <f t="shared" si="122"/>
        <v>2</v>
      </c>
      <c r="AM34" s="11"/>
      <c r="AN34" s="9">
        <f>VLOOKUP($C34, Table3[#All], 23, 0)</f>
        <v>0</v>
      </c>
      <c r="AO34" s="9">
        <f>VLOOKUP($C34, Table3[#All], 24, 0)</f>
        <v>0</v>
      </c>
      <c r="AP34" s="9">
        <f>VLOOKUP($C34, Table3[#All], 25, 0)</f>
        <v>1</v>
      </c>
      <c r="AQ34" s="9">
        <f>VLOOKUP($C34, Table3[#All], 26, 0)</f>
        <v>0</v>
      </c>
      <c r="AR34" s="9"/>
      <c r="AS34" s="12">
        <f t="shared" si="123"/>
        <v>3</v>
      </c>
      <c r="AT34" s="11"/>
      <c r="AU34" s="9">
        <f>VLOOKUP($C34, Table3[#All], 27, 0)</f>
        <v>0.8095</v>
      </c>
      <c r="AV34" s="9">
        <f>VLOOKUP($C34, Table3[#All], 28, 0)</f>
        <v>0.1905</v>
      </c>
      <c r="AW34" s="9">
        <f>VLOOKUP($C34, Table3[#All], 29, 0)</f>
        <v>0</v>
      </c>
      <c r="AX34" s="9"/>
      <c r="AY34" s="9"/>
      <c r="AZ34" s="10">
        <f t="shared" si="152"/>
        <v>1</v>
      </c>
      <c r="BA34" s="11"/>
      <c r="BB34" s="9">
        <f>VLOOKUP($C34, Table3[#All], 30, 0)</f>
        <v>0.1429</v>
      </c>
      <c r="BC34" s="9">
        <f>VLOOKUP($C34, Table3[#All], 31, 0)</f>
        <v>0.66670000000000007</v>
      </c>
      <c r="BD34" s="9">
        <f>VLOOKUP($C34, Table3[#All], 32, 0)</f>
        <v>0.1905</v>
      </c>
      <c r="BE34" s="9">
        <f>VLOOKUP($C34, Table3[#All], 33, 0)</f>
        <v>0</v>
      </c>
      <c r="BF34" s="9"/>
      <c r="BG34" s="10">
        <f t="shared" si="153"/>
        <v>2</v>
      </c>
      <c r="BH34" s="81"/>
      <c r="BI34" s="9">
        <f>VLOOKUP($C34, Table3[#All], 34, 0)</f>
        <v>0</v>
      </c>
      <c r="BJ34" s="9">
        <f>VLOOKUP($C34, Table3[#All], 35, 0)</f>
        <v>0</v>
      </c>
      <c r="BK34" s="9">
        <f>VLOOKUP($C34, Table3[#All], 36, 0)</f>
        <v>0</v>
      </c>
      <c r="BL34" s="9">
        <f>VLOOKUP($C34, Table3[#All], 37, 0)</f>
        <v>0</v>
      </c>
      <c r="BM34" s="9">
        <f>VLOOKUP($C34, Table3[#All], 38, 0)</f>
        <v>0</v>
      </c>
      <c r="BN34" s="10" t="str">
        <f t="shared" si="154"/>
        <v>N/A</v>
      </c>
      <c r="BO34" s="11"/>
      <c r="BP34" s="9">
        <f>VLOOKUP($C34, Table3[#All], 39, 0)</f>
        <v>1</v>
      </c>
      <c r="BQ34" s="9">
        <f>VLOOKUP($C34, Table3[#All], 40, 0)</f>
        <v>0</v>
      </c>
      <c r="BR34" s="9">
        <f>VLOOKUP($C34, Table3[#All], 41, 0)</f>
        <v>0</v>
      </c>
      <c r="BS34" s="9">
        <f>VLOOKUP($C34, Table3[#All], 42, 0)</f>
        <v>0</v>
      </c>
      <c r="BT34" s="9"/>
      <c r="BU34" s="10">
        <f t="shared" si="124"/>
        <v>1</v>
      </c>
      <c r="BV34" s="11"/>
      <c r="BW34" s="9">
        <f>VLOOKUP($C34, Table3[#All], 43, 0)</f>
        <v>0.28570000000000001</v>
      </c>
      <c r="BX34" s="9">
        <f>VLOOKUP($C34, Table3[#All], 44, 0)</f>
        <v>0.71430000000000005</v>
      </c>
      <c r="BY34" s="9">
        <f>VLOOKUP($C34, Table3[#All], 45, 0)</f>
        <v>0</v>
      </c>
      <c r="BZ34" s="9"/>
      <c r="CA34" s="9"/>
      <c r="CB34" s="10">
        <f t="shared" si="125"/>
        <v>2</v>
      </c>
      <c r="CC34" s="81"/>
      <c r="CD34" s="9">
        <f>VLOOKUP($C34, Table3[#All], 46, 0)</f>
        <v>1</v>
      </c>
      <c r="CE34" s="9">
        <f>VLOOKUP($C34, Table3[#All], 47, 0)</f>
        <v>0</v>
      </c>
      <c r="CF34" s="9">
        <f>VLOOKUP($C34, Table3[#All], 48, 0)</f>
        <v>0</v>
      </c>
      <c r="CG34" s="9">
        <f>VLOOKUP($C34, Table3[#All], 49, 0)</f>
        <v>0</v>
      </c>
      <c r="CH34" s="9">
        <f>VLOOKUP($C34, Table3[#All], 50, 0)</f>
        <v>0</v>
      </c>
      <c r="CI34" s="12">
        <f t="shared" si="126"/>
        <v>1</v>
      </c>
      <c r="CJ34" s="13"/>
      <c r="CK34" s="9">
        <f>VLOOKUP($C34, Table3[#All], 51, 0)</f>
        <v>0.1905</v>
      </c>
      <c r="CL34" s="9">
        <f>VLOOKUP($C34, Table3[#All], 52, 0)</f>
        <v>0.47619999999999996</v>
      </c>
      <c r="CM34" s="9">
        <f>VLOOKUP($C34, Table3[#All], 53, 0)</f>
        <v>0.33329999999999999</v>
      </c>
      <c r="CN34" s="9">
        <f>VLOOKUP($C34, Table3[#All], 54, 0)</f>
        <v>0</v>
      </c>
      <c r="CO34" s="9"/>
      <c r="CP34" s="10">
        <f t="shared" si="127"/>
        <v>3</v>
      </c>
      <c r="CQ34" s="11"/>
      <c r="CR34" s="9">
        <f>VLOOKUP($C34, Table3[#All], 55, 0)</f>
        <v>0.1429</v>
      </c>
      <c r="CS34" s="9">
        <f>VLOOKUP($C34, Table3[#All], 56, 0)</f>
        <v>9.5199999999999993E-2</v>
      </c>
      <c r="CT34" s="9">
        <f>VLOOKUP($C34, Table3[#All], 57, 0)</f>
        <v>0.1905</v>
      </c>
      <c r="CU34" s="9">
        <f>VLOOKUP($C34, Table3[#All], 58, 0)</f>
        <v>0.57140000000000002</v>
      </c>
      <c r="CV34" s="9">
        <f>VLOOKUP($C34, Table3[#All], 59, 0)</f>
        <v>0</v>
      </c>
      <c r="CW34" s="12">
        <f t="shared" si="128"/>
        <v>4</v>
      </c>
      <c r="CX34" s="81"/>
      <c r="CY34" s="9">
        <f>VLOOKUP($C34, Table3[#All], 60, 0)</f>
        <v>0.52380000000000004</v>
      </c>
      <c r="CZ34" s="9">
        <f>VLOOKUP($C34, Table3[#All], 61, 0)</f>
        <v>0.47619999999999996</v>
      </c>
      <c r="DA34" s="9">
        <f>VLOOKUP($C34, Table3[#All], 62, 0)</f>
        <v>0</v>
      </c>
      <c r="DB34" s="9">
        <f>VLOOKUP($C34, Table3[#All], 63, 0)</f>
        <v>0</v>
      </c>
      <c r="DC34" s="9">
        <f>VLOOKUP($C34, Table3[#All], 64, 0)</f>
        <v>0</v>
      </c>
      <c r="DD34" s="10">
        <f t="shared" si="129"/>
        <v>2</v>
      </c>
      <c r="DE34" s="11"/>
      <c r="DF34" s="9">
        <f>VLOOKUP($C34, Table3[#All], 65, 0)</f>
        <v>0.1429</v>
      </c>
      <c r="DG34" s="9"/>
      <c r="DH34" s="9">
        <f>VLOOKUP($C34, Table3[#All], 66, 0)</f>
        <v>0.28570000000000001</v>
      </c>
      <c r="DI34" s="9"/>
      <c r="DJ34" s="9">
        <f>VLOOKUP($C34, Table3[#All], 67, 0)</f>
        <v>0.57140000000000002</v>
      </c>
      <c r="DK34" s="12">
        <f t="shared" si="130"/>
        <v>5</v>
      </c>
      <c r="DL34" s="11"/>
      <c r="DM34" s="9">
        <f>VLOOKUP($C34, Table3[#All], 68, 0)</f>
        <v>1</v>
      </c>
      <c r="DN34" s="9"/>
      <c r="DO34" s="9">
        <f>VLOOKUP($C34, Table3[#All], 69, 0)</f>
        <v>0</v>
      </c>
      <c r="DP34" s="9">
        <f>VLOOKUP($C34, Table3[#All], 70, 0)</f>
        <v>0</v>
      </c>
      <c r="DQ34" s="9"/>
      <c r="DR34" s="12">
        <f t="shared" si="131"/>
        <v>1</v>
      </c>
      <c r="DS34" s="11"/>
      <c r="DT34" s="9">
        <f>VLOOKUP($C34, Table3[#All], 71, 0)</f>
        <v>0.61899999999999999</v>
      </c>
      <c r="DU34" s="9">
        <f>VLOOKUP($C34, Table3[#All], 72, 0)</f>
        <v>0.38100000000000001</v>
      </c>
      <c r="DV34" s="9">
        <f>VLOOKUP($C34, Table3[#All], 73, 0)</f>
        <v>0</v>
      </c>
      <c r="DW34" s="9">
        <f>VLOOKUP($C34, Table3[#All], 74, 0)</f>
        <v>0</v>
      </c>
      <c r="DX34" s="9">
        <f>VLOOKUP($C34, Table3[#All], 75, 0)</f>
        <v>0</v>
      </c>
      <c r="DY34" s="12">
        <f t="shared" si="132"/>
        <v>2</v>
      </c>
      <c r="DZ34" s="11"/>
      <c r="EA34" s="9">
        <f>VLOOKUP($C34, Table3[#All], 76, 0)</f>
        <v>1</v>
      </c>
      <c r="EB34" s="9">
        <f>VLOOKUP($C34, Table3[#All], 77, 0)</f>
        <v>0</v>
      </c>
      <c r="EC34" s="9">
        <f>VLOOKUP($C34, Table3[#All], 78, 0)</f>
        <v>0</v>
      </c>
      <c r="ED34" s="9">
        <f>VLOOKUP($C34, Table3[#All], 79, 0)</f>
        <v>0</v>
      </c>
      <c r="EE34" s="9">
        <f>VLOOKUP($C34, Table3[#All], 80, 0)</f>
        <v>0</v>
      </c>
      <c r="EF34" s="10">
        <f t="shared" si="133"/>
        <v>1</v>
      </c>
      <c r="EG34" s="9"/>
      <c r="EH34" s="9">
        <f>VLOOKUP($C34, Table3[#All], 81, 0)</f>
        <v>1</v>
      </c>
      <c r="EI34" s="9">
        <f>VLOOKUP($C34, Table3[#All], 82, 0)</f>
        <v>0</v>
      </c>
      <c r="EJ34" s="9">
        <f>VLOOKUP($C34, Table3[#All], 83, 0)</f>
        <v>0</v>
      </c>
      <c r="EK34" s="9">
        <f>VLOOKUP($C34, Table3[#All], 84, 0)</f>
        <v>0</v>
      </c>
      <c r="EL34" s="9">
        <f>VLOOKUP($C34, Table3[#All], 85, 0)</f>
        <v>0</v>
      </c>
      <c r="EM34" s="12">
        <f t="shared" si="134"/>
        <v>1</v>
      </c>
      <c r="EN34" s="11"/>
      <c r="EO34" s="9">
        <f>VLOOKUP($C34, Table3[#All], 86, 0)</f>
        <v>0.23809999999999998</v>
      </c>
      <c r="EP34" s="9"/>
      <c r="EQ34" s="9">
        <f>VLOOKUP($C34, Table3[#All], 87, 0)</f>
        <v>0.76190000000000002</v>
      </c>
      <c r="ER34" s="9"/>
      <c r="ES34" s="9"/>
      <c r="ET34" s="12">
        <f t="shared" si="135"/>
        <v>3</v>
      </c>
      <c r="EU34" s="11"/>
      <c r="EV34" s="9">
        <f>VLOOKUP($C34, Table3[#All], 88, 0)</f>
        <v>0</v>
      </c>
      <c r="EW34" s="9">
        <f>VLOOKUP($C34, Table3[#All], 89, 0)</f>
        <v>1</v>
      </c>
      <c r="EX34" s="9">
        <f>VLOOKUP($C34, Table3[#All], 90, 0)</f>
        <v>0</v>
      </c>
      <c r="EY34" s="9">
        <f>VLOOKUP($C34, Table3[#All], 91, 0)</f>
        <v>0</v>
      </c>
      <c r="EZ34" s="9">
        <f>VLOOKUP($C34, Table3[#All], 92, 0)</f>
        <v>0</v>
      </c>
      <c r="FA34" s="12">
        <f t="shared" si="136"/>
        <v>2</v>
      </c>
      <c r="FB34" s="11"/>
      <c r="FC34" s="9">
        <f>VLOOKUP($C34, Table3[#All], 93, 0)</f>
        <v>0</v>
      </c>
      <c r="FD34" s="9">
        <f>VLOOKUP($C34, Table3[#All], 94, 0)</f>
        <v>0.1429</v>
      </c>
      <c r="FE34" s="9">
        <f>VLOOKUP($C34, Table3[#All], 95, 0)</f>
        <v>0.8095</v>
      </c>
      <c r="FF34" s="9">
        <f>VLOOKUP($C34, Table3[#All], 96, 0)</f>
        <v>4.7599999999999996E-2</v>
      </c>
      <c r="FG34" s="9"/>
      <c r="FH34" s="10">
        <f t="shared" si="137"/>
        <v>3</v>
      </c>
      <c r="FI34" s="11"/>
      <c r="FJ34" s="9">
        <f>VLOOKUP($C34, Table3[#All], 97, 0)</f>
        <v>0</v>
      </c>
      <c r="FK34" s="9">
        <f>VLOOKUP($C34, Table3[#All], 98, 0)</f>
        <v>0</v>
      </c>
      <c r="FL34" s="9">
        <f>VLOOKUP($C34, Table3[#All], 99, 0)</f>
        <v>0</v>
      </c>
      <c r="FM34" s="9">
        <f>VLOOKUP($C34, Table3[#All], 100, 0)</f>
        <v>0</v>
      </c>
      <c r="FN34" s="9">
        <f>VLOOKUP($C34, Table3[#All], 101, 0)</f>
        <v>1</v>
      </c>
      <c r="FO34" s="12">
        <f t="shared" si="155"/>
        <v>5</v>
      </c>
      <c r="FP34" s="11"/>
      <c r="FQ34" s="9">
        <f>VLOOKUP($C34, Table3[#All], 102, 0)</f>
        <v>0.85709999999999997</v>
      </c>
      <c r="FR34" s="9">
        <f>VLOOKUP($C34, Table3[#All], 103, 0)</f>
        <v>0.1429</v>
      </c>
      <c r="FS34" s="9">
        <f>VLOOKUP($C34, Table3[#All], 104, 0)</f>
        <v>0</v>
      </c>
      <c r="FT34" s="9">
        <f>VLOOKUP($C34, Table3[#All], 105, 0)</f>
        <v>0</v>
      </c>
      <c r="FU34" s="9">
        <v>0</v>
      </c>
      <c r="FV34" s="10">
        <f t="shared" si="138"/>
        <v>1</v>
      </c>
      <c r="FW34" s="11"/>
      <c r="FX34" s="9">
        <f>VLOOKUP($C34, Table3[#All], 106, 0)</f>
        <v>0.23809999999999998</v>
      </c>
      <c r="FY34" s="9"/>
      <c r="FZ34" s="9">
        <f>VLOOKUP($C34, Table3[#All], 107, 0)</f>
        <v>0.71430000000000005</v>
      </c>
      <c r="GA34" s="9">
        <f>VLOOKUP($C34, Table3[#All], 108, 0)</f>
        <v>4.7599999999999996E-2</v>
      </c>
      <c r="GB34" s="9"/>
      <c r="GC34" s="10">
        <f t="shared" si="156"/>
        <v>3</v>
      </c>
      <c r="GD34" s="81"/>
      <c r="GE34" s="9">
        <f>VLOOKUP($C34, Table3[#All], 109, 0)</f>
        <v>5.5599999999999997E-2</v>
      </c>
      <c r="GF34" s="9">
        <f>VLOOKUP($C34, Table3[#All], 110, 0)</f>
        <v>0.66670000000000007</v>
      </c>
      <c r="GG34" s="9">
        <f>VLOOKUP($C34, Table3[#All], 111, 0)</f>
        <v>0.27779999999999999</v>
      </c>
      <c r="GH34" s="9"/>
      <c r="GI34" s="9">
        <f>VLOOKUP($C34, Table3[#All], 112, 0)</f>
        <v>0</v>
      </c>
      <c r="GJ34" s="12">
        <f t="shared" si="139"/>
        <v>3</v>
      </c>
      <c r="GK34" s="11"/>
      <c r="GL34" s="9">
        <f>VLOOKUP($C34, Table3[#All], 113, 0)</f>
        <v>0</v>
      </c>
      <c r="GM34" s="9">
        <f>VLOOKUP($C34, Table3[#All], 114, 0)</f>
        <v>4.7599999999999996E-2</v>
      </c>
      <c r="GN34" s="9">
        <f>VLOOKUP($C34, Table3[#All], 115, 0)</f>
        <v>0</v>
      </c>
      <c r="GO34" s="9">
        <f>VLOOKUP($C34, Table3[#All], 116, 0)</f>
        <v>0.95239999999999991</v>
      </c>
      <c r="GP34" s="9"/>
      <c r="GQ34" s="10">
        <f t="shared" si="140"/>
        <v>4</v>
      </c>
      <c r="GR34" s="11"/>
      <c r="GS34" s="9">
        <f>VLOOKUP($C34, Table2[#All], 3, 0)</f>
        <v>0</v>
      </c>
      <c r="GT34" s="9">
        <f>VLOOKUP($C34, Table2[#All], 4, 0)</f>
        <v>0</v>
      </c>
      <c r="GU34" s="9">
        <f>VLOOKUP($C34, Table2[#All], 5, 0)</f>
        <v>1</v>
      </c>
      <c r="GV34" s="9">
        <f>VLOOKUP($C34, Table2[#All], 6, 0)</f>
        <v>0</v>
      </c>
      <c r="GW34" s="9">
        <f>VLOOKUP($C34, Table2[#All], 7, 0)</f>
        <v>0</v>
      </c>
      <c r="GX34" s="10">
        <f t="shared" si="141"/>
        <v>3</v>
      </c>
      <c r="GY34" s="11"/>
      <c r="GZ34" s="9">
        <v>0</v>
      </c>
      <c r="HA34" s="9">
        <v>0</v>
      </c>
      <c r="HB34" s="9">
        <v>1</v>
      </c>
      <c r="HC34" s="9">
        <v>0</v>
      </c>
      <c r="HD34" s="9"/>
      <c r="HE34" s="10">
        <f t="shared" si="142"/>
        <v>3</v>
      </c>
      <c r="HF34" s="11"/>
      <c r="HG34" s="9">
        <f>VLOOKUP($C34, Table5[#All], 2, 0)</f>
        <v>0</v>
      </c>
      <c r="HH34" s="9">
        <f>VLOOKUP($C34, Table5[#All], 3, 0)</f>
        <v>0</v>
      </c>
      <c r="HI34" s="9">
        <f>VLOOKUP($C34, Table5[#All], 4, 0)</f>
        <v>0</v>
      </c>
      <c r="HJ34" s="9">
        <f>VLOOKUP($C34, Table5[#All], 5, 0)</f>
        <v>0</v>
      </c>
      <c r="HK34" s="9">
        <f>VLOOKUP($C34, Table5[#All], 6, 0)</f>
        <v>1</v>
      </c>
      <c r="HL34" s="10">
        <f t="shared" si="143"/>
        <v>5</v>
      </c>
      <c r="HM34" s="11"/>
      <c r="HN34" s="9">
        <f>VLOOKUP($C34, Table5[#All], 7, 0)</f>
        <v>0</v>
      </c>
      <c r="HO34" s="9">
        <f>VLOOKUP($C34, Table5[#All], 8, 0)</f>
        <v>0</v>
      </c>
      <c r="HP34" s="9">
        <f>VLOOKUP($C34, Table5[#All], 9, 0)</f>
        <v>1</v>
      </c>
      <c r="HQ34" s="9">
        <f>VLOOKUP($C34, Table5[#All], 10, 0)</f>
        <v>0</v>
      </c>
      <c r="HR34" s="9">
        <f>VLOOKUP($C34, Table5[#All], 11, 0)</f>
        <v>0</v>
      </c>
      <c r="HS34" s="10">
        <f t="shared" si="144"/>
        <v>3</v>
      </c>
      <c r="HT34" s="11"/>
      <c r="HU34" s="9">
        <f>VLOOKUP($C34, Table5[#All], 12, 0)</f>
        <v>1</v>
      </c>
      <c r="HV34" s="9">
        <f>VLOOKUP($C34, Table5[#All], 13, 0)</f>
        <v>0</v>
      </c>
      <c r="HW34" s="9">
        <f>VLOOKUP($C34, Table5[#All], 14, 0)</f>
        <v>0</v>
      </c>
      <c r="HX34" s="9">
        <f>VLOOKUP($C34, Table5[#All], 15, 0)</f>
        <v>0</v>
      </c>
      <c r="HY34" s="9">
        <f>VLOOKUP($C34, Table5[#All], 16, 0)</f>
        <v>0</v>
      </c>
      <c r="HZ34" s="10">
        <f t="shared" si="145"/>
        <v>1</v>
      </c>
      <c r="IA34" s="11"/>
      <c r="IB34" s="9">
        <f>VLOOKUP($C34, Table5[#All], 17, 0)</f>
        <v>1</v>
      </c>
      <c r="IC34" s="9">
        <f>VLOOKUP($C34, Table5[#All], 18, 0)</f>
        <v>0</v>
      </c>
      <c r="ID34" s="9">
        <f>VLOOKUP($C34, Table5[#All], 19, 0)</f>
        <v>0</v>
      </c>
      <c r="IE34" s="9">
        <f>VLOOKUP($C34, Table5[#All], 20, 0)</f>
        <v>0</v>
      </c>
      <c r="IF34" s="9">
        <f>VLOOKUP($C34, Table5[#All], 21, 0)</f>
        <v>0</v>
      </c>
      <c r="IG34" s="10">
        <f t="shared" si="146"/>
        <v>1</v>
      </c>
      <c r="IH34" s="11"/>
      <c r="II34" s="9">
        <f>VLOOKUP($C34, Table5[#All], 22, 0)</f>
        <v>1</v>
      </c>
      <c r="IJ34" s="9">
        <f>VLOOKUP($C34, Table5[#All], 23, 0)</f>
        <v>0</v>
      </c>
      <c r="IK34" s="9">
        <f>VLOOKUP($C34, Table5[#All], 24, 0)</f>
        <v>0</v>
      </c>
      <c r="IL34" s="9">
        <f>VLOOKUP($C34, Table5[#All], 25, 0)</f>
        <v>0</v>
      </c>
      <c r="IM34" s="9">
        <f>VLOOKUP($C34, Table5[#All], 26, 0)</f>
        <v>0</v>
      </c>
      <c r="IN34" s="10">
        <f t="shared" si="147"/>
        <v>1</v>
      </c>
      <c r="IO34" s="11"/>
      <c r="IP34" s="9">
        <v>1</v>
      </c>
      <c r="IQ34" s="9">
        <v>0</v>
      </c>
      <c r="IR34" s="9">
        <v>0</v>
      </c>
      <c r="IS34" s="9">
        <v>0</v>
      </c>
      <c r="IT34" s="9">
        <v>0</v>
      </c>
      <c r="IU34" s="10">
        <f t="shared" si="148"/>
        <v>1</v>
      </c>
      <c r="IV34" s="82"/>
    </row>
    <row r="35" spans="1:256" ht="16.3" thickTop="1" thickBot="1" x14ac:dyDescent="0.35">
      <c r="A35" s="16" t="s">
        <v>185</v>
      </c>
      <c r="B35" s="16" t="s">
        <v>200</v>
      </c>
      <c r="C35" s="16" t="s">
        <v>201</v>
      </c>
      <c r="D35" s="11"/>
      <c r="E35" s="9">
        <f>VLOOKUP($C35, Table3[#All], 2, 0)</f>
        <v>0.73329999999999995</v>
      </c>
      <c r="F35" s="9"/>
      <c r="G35" s="9">
        <f>VLOOKUP($C35, Table3[#All], 3, 0)</f>
        <v>6.6699999999999995E-2</v>
      </c>
      <c r="H35" s="9">
        <f>VLOOKUP($C35, Table3[#All], 4, 0)</f>
        <v>0.1333</v>
      </c>
      <c r="I35" s="9">
        <f>VLOOKUP($C35, Table3[#All], 5, 0)</f>
        <v>6.6699999999999995E-2</v>
      </c>
      <c r="J35" s="10">
        <f t="shared" si="149"/>
        <v>3</v>
      </c>
      <c r="K35" s="11"/>
      <c r="L35" s="9">
        <f>VLOOKUP($C35, Table3[#All], 6, 0)</f>
        <v>1</v>
      </c>
      <c r="M35" s="9"/>
      <c r="N35" s="9">
        <f>VLOOKUP($C35, Table3[#All], 7, 0)</f>
        <v>0</v>
      </c>
      <c r="O35" s="9">
        <f>VLOOKUP($C35, Table3[#All], 8, 0)</f>
        <v>0</v>
      </c>
      <c r="P35" s="9">
        <f>VLOOKUP($C35, Table3[#All], 9, 0)</f>
        <v>0</v>
      </c>
      <c r="Q35" s="10">
        <f t="shared" si="150"/>
        <v>1</v>
      </c>
      <c r="R35" s="11"/>
      <c r="S35" s="9">
        <f>VLOOKUP($C35, Table3[#All], 10, 0)</f>
        <v>0</v>
      </c>
      <c r="T35" s="9">
        <f>VLOOKUP($C35, Table3[#All], 11, 0)</f>
        <v>0</v>
      </c>
      <c r="U35" s="9">
        <f>VLOOKUP($C35, Table3[#All], 12, 0)</f>
        <v>1</v>
      </c>
      <c r="V35" s="9">
        <f>VLOOKUP($C35, Table3[#All], 13, 0)</f>
        <v>0</v>
      </c>
      <c r="W35" s="9">
        <f>VLOOKUP($C35, Table3[#All], 14, 0)</f>
        <v>0</v>
      </c>
      <c r="X35" s="10">
        <f t="shared" si="151"/>
        <v>3</v>
      </c>
      <c r="Y35" s="11"/>
      <c r="Z35" s="9">
        <f>VLOOKUP($C35, Table3[#All], 15, 0)</f>
        <v>0</v>
      </c>
      <c r="AA35" s="9">
        <f>VLOOKUP($C35, Table3[#All], 16, 0)</f>
        <v>0</v>
      </c>
      <c r="AB35" s="9">
        <f>VLOOKUP($C35, Table3[#All], 17, 0)</f>
        <v>1</v>
      </c>
      <c r="AC35" s="9">
        <f>VLOOKUP($C35, Table3[#All], 18, 0)</f>
        <v>0</v>
      </c>
      <c r="AD35" s="9">
        <f>VLOOKUP($C35, Table3[#All], 19, 0)</f>
        <v>0</v>
      </c>
      <c r="AE35" s="10">
        <f t="shared" si="121"/>
        <v>3</v>
      </c>
      <c r="AF35" s="11"/>
      <c r="AG35" s="9">
        <f>VLOOKUP($C35, Table3[#All], 20, 0)</f>
        <v>0</v>
      </c>
      <c r="AH35" s="9">
        <f>VLOOKUP($C35, Table3[#All], 21, 0)</f>
        <v>0.73329999999999995</v>
      </c>
      <c r="AI35" s="9">
        <f>VLOOKUP($C35, Table3[#All], 22, 0)</f>
        <v>0.26669999999999999</v>
      </c>
      <c r="AJ35" s="9"/>
      <c r="AK35" s="9"/>
      <c r="AL35" s="10">
        <f t="shared" si="122"/>
        <v>3</v>
      </c>
      <c r="AM35" s="11"/>
      <c r="AN35" s="9">
        <f>VLOOKUP($C35, Table3[#All], 23, 0)</f>
        <v>0</v>
      </c>
      <c r="AO35" s="9">
        <f>VLOOKUP($C35, Table3[#All], 24, 0)</f>
        <v>0</v>
      </c>
      <c r="AP35" s="9">
        <f>VLOOKUP($C35, Table3[#All], 25, 0)</f>
        <v>0</v>
      </c>
      <c r="AQ35" s="9">
        <f>VLOOKUP($C35, Table3[#All], 26, 0)</f>
        <v>1</v>
      </c>
      <c r="AR35" s="9"/>
      <c r="AS35" s="12">
        <f t="shared" si="123"/>
        <v>4</v>
      </c>
      <c r="AT35" s="11"/>
      <c r="AU35" s="9">
        <f>VLOOKUP($C35, Table3[#All], 27, 0)</f>
        <v>0.73329999999999995</v>
      </c>
      <c r="AV35" s="9">
        <f>VLOOKUP($C35, Table3[#All], 28, 0)</f>
        <v>6.6699999999999995E-2</v>
      </c>
      <c r="AW35" s="9">
        <f>VLOOKUP($C35, Table3[#All], 29, 0)</f>
        <v>0.2</v>
      </c>
      <c r="AX35" s="9"/>
      <c r="AY35" s="9"/>
      <c r="AZ35" s="10">
        <f t="shared" si="152"/>
        <v>2</v>
      </c>
      <c r="BA35" s="11"/>
      <c r="BB35" s="9">
        <f>VLOOKUP($C35, Table3[#All], 30, 0)</f>
        <v>0.1333</v>
      </c>
      <c r="BC35" s="9">
        <f>VLOOKUP($C35, Table3[#All], 31, 0)</f>
        <v>0.66670000000000007</v>
      </c>
      <c r="BD35" s="9">
        <f>VLOOKUP($C35, Table3[#All], 32, 0)</f>
        <v>0.2</v>
      </c>
      <c r="BE35" s="9">
        <f>VLOOKUP($C35, Table3[#All], 33, 0)</f>
        <v>0</v>
      </c>
      <c r="BF35" s="9"/>
      <c r="BG35" s="10">
        <f t="shared" si="153"/>
        <v>2</v>
      </c>
      <c r="BH35" s="81"/>
      <c r="BI35" s="9">
        <f>VLOOKUP($C35, Table3[#All], 34, 0)</f>
        <v>0</v>
      </c>
      <c r="BJ35" s="9">
        <f>VLOOKUP($C35, Table3[#All], 35, 0)</f>
        <v>0</v>
      </c>
      <c r="BK35" s="9">
        <f>VLOOKUP($C35, Table3[#All], 36, 0)</f>
        <v>0</v>
      </c>
      <c r="BL35" s="9">
        <f>VLOOKUP($C35, Table3[#All], 37, 0)</f>
        <v>0</v>
      </c>
      <c r="BM35" s="9">
        <f>VLOOKUP($C35, Table3[#All], 38, 0)</f>
        <v>0</v>
      </c>
      <c r="BN35" s="10" t="str">
        <f t="shared" si="154"/>
        <v>N/A</v>
      </c>
      <c r="BO35" s="11"/>
      <c r="BP35" s="9">
        <f>VLOOKUP($C35, Table3[#All], 39, 0)</f>
        <v>1</v>
      </c>
      <c r="BQ35" s="9">
        <f>VLOOKUP($C35, Table3[#All], 40, 0)</f>
        <v>0</v>
      </c>
      <c r="BR35" s="9">
        <f>VLOOKUP($C35, Table3[#All], 41, 0)</f>
        <v>0</v>
      </c>
      <c r="BS35" s="9">
        <f>VLOOKUP($C35, Table3[#All], 42, 0)</f>
        <v>0</v>
      </c>
      <c r="BT35" s="9"/>
      <c r="BU35" s="10">
        <f t="shared" si="124"/>
        <v>1</v>
      </c>
      <c r="BV35" s="11"/>
      <c r="BW35" s="9">
        <f>VLOOKUP($C35, Table3[#All], 43, 0)</f>
        <v>1</v>
      </c>
      <c r="BX35" s="9">
        <f>VLOOKUP($C35, Table3[#All], 44, 0)</f>
        <v>0</v>
      </c>
      <c r="BY35" s="9">
        <f>VLOOKUP($C35, Table3[#All], 45, 0)</f>
        <v>0</v>
      </c>
      <c r="BZ35" s="9"/>
      <c r="CA35" s="9"/>
      <c r="CB35" s="10">
        <f t="shared" si="125"/>
        <v>1</v>
      </c>
      <c r="CC35" s="81"/>
      <c r="CD35" s="9">
        <f>VLOOKUP($C35, Table3[#All], 46, 0)</f>
        <v>1</v>
      </c>
      <c r="CE35" s="9">
        <f>VLOOKUP($C35, Table3[#All], 47, 0)</f>
        <v>0</v>
      </c>
      <c r="CF35" s="9">
        <f>VLOOKUP($C35, Table3[#All], 48, 0)</f>
        <v>0</v>
      </c>
      <c r="CG35" s="9">
        <f>VLOOKUP($C35, Table3[#All], 49, 0)</f>
        <v>0</v>
      </c>
      <c r="CH35" s="9">
        <f>VLOOKUP($C35, Table3[#All], 50, 0)</f>
        <v>0</v>
      </c>
      <c r="CI35" s="12">
        <f t="shared" si="126"/>
        <v>1</v>
      </c>
      <c r="CJ35" s="13"/>
      <c r="CK35" s="9">
        <f>VLOOKUP($C35, Table3[#All], 51, 0)</f>
        <v>0.8</v>
      </c>
      <c r="CL35" s="9">
        <f>VLOOKUP($C35, Table3[#All], 52, 0)</f>
        <v>0.2</v>
      </c>
      <c r="CM35" s="9">
        <f>VLOOKUP($C35, Table3[#All], 53, 0)</f>
        <v>0</v>
      </c>
      <c r="CN35" s="9">
        <f>VLOOKUP($C35, Table3[#All], 54, 0)</f>
        <v>0</v>
      </c>
      <c r="CO35" s="9"/>
      <c r="CP35" s="10">
        <f t="shared" si="127"/>
        <v>1</v>
      </c>
      <c r="CQ35" s="11"/>
      <c r="CR35" s="9">
        <f>VLOOKUP($C35, Table3[#All], 55, 0)</f>
        <v>0.6</v>
      </c>
      <c r="CS35" s="9">
        <f>VLOOKUP($C35, Table3[#All], 56, 0)</f>
        <v>0.4</v>
      </c>
      <c r="CT35" s="9">
        <f>VLOOKUP($C35, Table3[#All], 57, 0)</f>
        <v>0</v>
      </c>
      <c r="CU35" s="9">
        <f>VLOOKUP($C35, Table3[#All], 58, 0)</f>
        <v>0</v>
      </c>
      <c r="CV35" s="9">
        <f>VLOOKUP($C35, Table3[#All], 59, 0)</f>
        <v>0</v>
      </c>
      <c r="CW35" s="12">
        <f t="shared" si="128"/>
        <v>2</v>
      </c>
      <c r="CX35" s="81"/>
      <c r="CY35" s="9">
        <f>VLOOKUP($C35, Table3[#All], 60, 0)</f>
        <v>0.4</v>
      </c>
      <c r="CZ35" s="9">
        <f>VLOOKUP($C35, Table3[#All], 61, 0)</f>
        <v>0.6</v>
      </c>
      <c r="DA35" s="9">
        <f>VLOOKUP($C35, Table3[#All], 62, 0)</f>
        <v>0</v>
      </c>
      <c r="DB35" s="9">
        <f>VLOOKUP($C35, Table3[#All], 63, 0)</f>
        <v>0</v>
      </c>
      <c r="DC35" s="9">
        <f>VLOOKUP($C35, Table3[#All], 64, 0)</f>
        <v>0</v>
      </c>
      <c r="DD35" s="10">
        <f t="shared" si="129"/>
        <v>2</v>
      </c>
      <c r="DE35" s="11"/>
      <c r="DF35" s="9">
        <f>VLOOKUP($C35, Table3[#All], 65, 0)</f>
        <v>0.26669999999999999</v>
      </c>
      <c r="DG35" s="9"/>
      <c r="DH35" s="9">
        <f>VLOOKUP($C35, Table3[#All], 66, 0)</f>
        <v>0.73329999999999995</v>
      </c>
      <c r="DI35" s="9"/>
      <c r="DJ35" s="9">
        <f>VLOOKUP($C35, Table3[#All], 67, 0)</f>
        <v>0</v>
      </c>
      <c r="DK35" s="12">
        <f t="shared" si="130"/>
        <v>3</v>
      </c>
      <c r="DL35" s="11"/>
      <c r="DM35" s="9">
        <f>VLOOKUP($C35, Table3[#All], 68, 0)</f>
        <v>0.93330000000000002</v>
      </c>
      <c r="DN35" s="9"/>
      <c r="DO35" s="9">
        <f>VLOOKUP($C35, Table3[#All], 69, 0)</f>
        <v>6.6699999999999995E-2</v>
      </c>
      <c r="DP35" s="9">
        <f>VLOOKUP($C35, Table3[#All], 70, 0)</f>
        <v>0</v>
      </c>
      <c r="DQ35" s="9"/>
      <c r="DR35" s="12">
        <f t="shared" si="131"/>
        <v>1</v>
      </c>
      <c r="DS35" s="11"/>
      <c r="DT35" s="9">
        <f>VLOOKUP($C35, Table3[#All], 71, 0)</f>
        <v>0.4</v>
      </c>
      <c r="DU35" s="9">
        <f>VLOOKUP($C35, Table3[#All], 72, 0)</f>
        <v>0.6</v>
      </c>
      <c r="DV35" s="9">
        <f>VLOOKUP($C35, Table3[#All], 73, 0)</f>
        <v>0</v>
      </c>
      <c r="DW35" s="9">
        <f>VLOOKUP($C35, Table3[#All], 74, 0)</f>
        <v>0</v>
      </c>
      <c r="DX35" s="9">
        <f>VLOOKUP($C35, Table3[#All], 75, 0)</f>
        <v>0</v>
      </c>
      <c r="DY35" s="12">
        <f t="shared" si="132"/>
        <v>2</v>
      </c>
      <c r="DZ35" s="11"/>
      <c r="EA35" s="9">
        <f>VLOOKUP($C35, Table3[#All], 76, 0)</f>
        <v>1</v>
      </c>
      <c r="EB35" s="9">
        <f>VLOOKUP($C35, Table3[#All], 77, 0)</f>
        <v>0</v>
      </c>
      <c r="EC35" s="9">
        <f>VLOOKUP($C35, Table3[#All], 78, 0)</f>
        <v>0</v>
      </c>
      <c r="ED35" s="9">
        <f>VLOOKUP($C35, Table3[#All], 79, 0)</f>
        <v>0</v>
      </c>
      <c r="EE35" s="9">
        <f>VLOOKUP($C35, Table3[#All], 80, 0)</f>
        <v>0</v>
      </c>
      <c r="EF35" s="10">
        <f t="shared" si="133"/>
        <v>1</v>
      </c>
      <c r="EG35" s="9"/>
      <c r="EH35" s="9">
        <f>VLOOKUP($C35, Table3[#All], 81, 0)</f>
        <v>1</v>
      </c>
      <c r="EI35" s="9">
        <f>VLOOKUP($C35, Table3[#All], 82, 0)</f>
        <v>0</v>
      </c>
      <c r="EJ35" s="9">
        <f>VLOOKUP($C35, Table3[#All], 83, 0)</f>
        <v>0</v>
      </c>
      <c r="EK35" s="9">
        <f>VLOOKUP($C35, Table3[#All], 84, 0)</f>
        <v>0</v>
      </c>
      <c r="EL35" s="9">
        <f>VLOOKUP($C35, Table3[#All], 85, 0)</f>
        <v>0</v>
      </c>
      <c r="EM35" s="12">
        <f t="shared" si="134"/>
        <v>1</v>
      </c>
      <c r="EN35" s="11"/>
      <c r="EO35" s="9">
        <f>VLOOKUP($C35, Table3[#All], 86, 0)</f>
        <v>1</v>
      </c>
      <c r="EP35" s="9"/>
      <c r="EQ35" s="9">
        <f>VLOOKUP($C35, Table3[#All], 87, 0)</f>
        <v>0</v>
      </c>
      <c r="ER35" s="9"/>
      <c r="ES35" s="9"/>
      <c r="ET35" s="12">
        <f t="shared" si="135"/>
        <v>1</v>
      </c>
      <c r="EU35" s="11"/>
      <c r="EV35" s="9">
        <f>VLOOKUP($C35, Table3[#All], 88, 0)</f>
        <v>0</v>
      </c>
      <c r="EW35" s="9">
        <f>VLOOKUP($C35, Table3[#All], 89, 0)</f>
        <v>0</v>
      </c>
      <c r="EX35" s="9">
        <f>VLOOKUP($C35, Table3[#All], 90, 0)</f>
        <v>0</v>
      </c>
      <c r="EY35" s="9">
        <f>VLOOKUP($C35, Table3[#All], 91, 0)</f>
        <v>1</v>
      </c>
      <c r="EZ35" s="9">
        <f>VLOOKUP($C35, Table3[#All], 92, 0)</f>
        <v>0</v>
      </c>
      <c r="FA35" s="12">
        <f t="shared" si="136"/>
        <v>4</v>
      </c>
      <c r="FB35" s="11"/>
      <c r="FC35" s="9">
        <f>VLOOKUP($C35, Table3[#All], 93, 0)</f>
        <v>0</v>
      </c>
      <c r="FD35" s="9">
        <f>VLOOKUP($C35, Table3[#All], 94, 0)</f>
        <v>0</v>
      </c>
      <c r="FE35" s="9">
        <f>VLOOKUP($C35, Table3[#All], 95, 0)</f>
        <v>1</v>
      </c>
      <c r="FF35" s="9">
        <f>VLOOKUP($C35, Table3[#All], 96, 0)</f>
        <v>0</v>
      </c>
      <c r="FG35" s="9"/>
      <c r="FH35" s="10">
        <f t="shared" si="137"/>
        <v>3</v>
      </c>
      <c r="FI35" s="11"/>
      <c r="FJ35" s="9">
        <f>VLOOKUP($C35, Table3[#All], 97, 0)</f>
        <v>0</v>
      </c>
      <c r="FK35" s="9">
        <f>VLOOKUP($C35, Table3[#All], 98, 0)</f>
        <v>0</v>
      </c>
      <c r="FL35" s="9">
        <f>VLOOKUP($C35, Table3[#All], 99, 0)</f>
        <v>0</v>
      </c>
      <c r="FM35" s="9">
        <f>VLOOKUP($C35, Table3[#All], 100, 0)</f>
        <v>0</v>
      </c>
      <c r="FN35" s="9">
        <f>VLOOKUP($C35, Table3[#All], 101, 0)</f>
        <v>1</v>
      </c>
      <c r="FO35" s="12">
        <f t="shared" si="155"/>
        <v>5</v>
      </c>
      <c r="FP35" s="11"/>
      <c r="FQ35" s="9">
        <f>VLOOKUP($C35, Table3[#All], 102, 0)</f>
        <v>0.73329999999999995</v>
      </c>
      <c r="FR35" s="9">
        <f>VLOOKUP($C35, Table3[#All], 103, 0)</f>
        <v>0.26669999999999999</v>
      </c>
      <c r="FS35" s="9">
        <f>VLOOKUP($C35, Table3[#All], 104, 0)</f>
        <v>0</v>
      </c>
      <c r="FT35" s="9">
        <f>VLOOKUP($C35, Table3[#All], 105, 0)</f>
        <v>0</v>
      </c>
      <c r="FU35" s="9">
        <v>0</v>
      </c>
      <c r="FV35" s="10">
        <f t="shared" si="138"/>
        <v>2</v>
      </c>
      <c r="FW35" s="11"/>
      <c r="FX35" s="9">
        <f>VLOOKUP($C35, Table3[#All], 106, 0)</f>
        <v>0.26669999999999999</v>
      </c>
      <c r="FY35" s="9"/>
      <c r="FZ35" s="9">
        <f>VLOOKUP($C35, Table3[#All], 107, 0)</f>
        <v>0.6</v>
      </c>
      <c r="GA35" s="9">
        <f>VLOOKUP($C35, Table3[#All], 108, 0)</f>
        <v>0.1333</v>
      </c>
      <c r="GB35" s="9"/>
      <c r="GC35" s="10">
        <f t="shared" si="156"/>
        <v>3</v>
      </c>
      <c r="GD35" s="81"/>
      <c r="GE35" s="9">
        <f>VLOOKUP($C35, Table3[#All], 109, 0)</f>
        <v>0</v>
      </c>
      <c r="GF35" s="9">
        <f>VLOOKUP($C35, Table3[#All], 110, 0)</f>
        <v>0.63639999999999997</v>
      </c>
      <c r="GG35" s="9">
        <f>VLOOKUP($C35, Table3[#All], 111, 0)</f>
        <v>0.36359999999999998</v>
      </c>
      <c r="GH35" s="9"/>
      <c r="GI35" s="9">
        <f>VLOOKUP($C35, Table3[#All], 112, 0)</f>
        <v>0</v>
      </c>
      <c r="GJ35" s="12">
        <f t="shared" si="139"/>
        <v>3</v>
      </c>
      <c r="GK35" s="11"/>
      <c r="GL35" s="9">
        <f>VLOOKUP($C35, Table3[#All], 113, 0)</f>
        <v>0</v>
      </c>
      <c r="GM35" s="9">
        <f>VLOOKUP($C35, Table3[#All], 114, 0)</f>
        <v>0.2</v>
      </c>
      <c r="GN35" s="9">
        <f>VLOOKUP($C35, Table3[#All], 115, 0)</f>
        <v>0</v>
      </c>
      <c r="GO35" s="9">
        <f>VLOOKUP($C35, Table3[#All], 116, 0)</f>
        <v>0.8</v>
      </c>
      <c r="GP35" s="9"/>
      <c r="GQ35" s="10">
        <f t="shared" si="140"/>
        <v>4</v>
      </c>
      <c r="GR35" s="11"/>
      <c r="GS35" s="9">
        <f>VLOOKUP($C35, Table2[#All], 3, 0)</f>
        <v>0</v>
      </c>
      <c r="GT35" s="9">
        <f>VLOOKUP($C35, Table2[#All], 4, 0)</f>
        <v>0</v>
      </c>
      <c r="GU35" s="9">
        <f>VLOOKUP($C35, Table2[#All], 5, 0)</f>
        <v>1</v>
      </c>
      <c r="GV35" s="9">
        <f>VLOOKUP($C35, Table2[#All], 6, 0)</f>
        <v>0</v>
      </c>
      <c r="GW35" s="9">
        <f>VLOOKUP($C35, Table2[#All], 7, 0)</f>
        <v>0</v>
      </c>
      <c r="GX35" s="10">
        <f t="shared" si="141"/>
        <v>3</v>
      </c>
      <c r="GY35" s="11"/>
      <c r="GZ35" s="9">
        <v>0</v>
      </c>
      <c r="HA35" s="9">
        <v>0</v>
      </c>
      <c r="HB35" s="9">
        <v>1</v>
      </c>
      <c r="HC35" s="9">
        <v>0</v>
      </c>
      <c r="HD35" s="9"/>
      <c r="HE35" s="10">
        <f t="shared" si="142"/>
        <v>3</v>
      </c>
      <c r="HF35" s="11"/>
      <c r="HG35" s="9">
        <f>VLOOKUP($C35, Table5[#All], 2, 0)</f>
        <v>0</v>
      </c>
      <c r="HH35" s="9">
        <f>VLOOKUP($C35, Table5[#All], 3, 0)</f>
        <v>0</v>
      </c>
      <c r="HI35" s="9">
        <f>VLOOKUP($C35, Table5[#All], 4, 0)</f>
        <v>0</v>
      </c>
      <c r="HJ35" s="9">
        <f>VLOOKUP($C35, Table5[#All], 5, 0)</f>
        <v>0</v>
      </c>
      <c r="HK35" s="9">
        <f>VLOOKUP($C35, Table5[#All], 6, 0)</f>
        <v>1</v>
      </c>
      <c r="HL35" s="10">
        <f t="shared" si="143"/>
        <v>5</v>
      </c>
      <c r="HM35" s="11"/>
      <c r="HN35" s="9">
        <f>VLOOKUP($C35, Table5[#All], 7, 0)</f>
        <v>0</v>
      </c>
      <c r="HO35" s="9">
        <f>VLOOKUP($C35, Table5[#All], 8, 0)</f>
        <v>0</v>
      </c>
      <c r="HP35" s="9">
        <f>VLOOKUP($C35, Table5[#All], 9, 0)</f>
        <v>1</v>
      </c>
      <c r="HQ35" s="9">
        <f>VLOOKUP($C35, Table5[#All], 10, 0)</f>
        <v>0</v>
      </c>
      <c r="HR35" s="9">
        <f>VLOOKUP($C35, Table5[#All], 11, 0)</f>
        <v>0</v>
      </c>
      <c r="HS35" s="10">
        <f t="shared" si="144"/>
        <v>3</v>
      </c>
      <c r="HT35" s="11"/>
      <c r="HU35" s="9">
        <f>VLOOKUP($C35, Table5[#All], 12, 0)</f>
        <v>1</v>
      </c>
      <c r="HV35" s="9">
        <f>VLOOKUP($C35, Table5[#All], 13, 0)</f>
        <v>0</v>
      </c>
      <c r="HW35" s="9">
        <f>VLOOKUP($C35, Table5[#All], 14, 0)</f>
        <v>0</v>
      </c>
      <c r="HX35" s="9">
        <f>VLOOKUP($C35, Table5[#All], 15, 0)</f>
        <v>0</v>
      </c>
      <c r="HY35" s="9">
        <f>VLOOKUP($C35, Table5[#All], 16, 0)</f>
        <v>0</v>
      </c>
      <c r="HZ35" s="10">
        <f t="shared" si="145"/>
        <v>1</v>
      </c>
      <c r="IA35" s="11"/>
      <c r="IB35" s="9">
        <f>VLOOKUP($C35, Table5[#All], 17, 0)</f>
        <v>1</v>
      </c>
      <c r="IC35" s="9">
        <f>VLOOKUP($C35, Table5[#All], 18, 0)</f>
        <v>0</v>
      </c>
      <c r="ID35" s="9">
        <f>VLOOKUP($C35, Table5[#All], 19, 0)</f>
        <v>0</v>
      </c>
      <c r="IE35" s="9">
        <f>VLOOKUP($C35, Table5[#All], 20, 0)</f>
        <v>0</v>
      </c>
      <c r="IF35" s="9">
        <f>VLOOKUP($C35, Table5[#All], 21, 0)</f>
        <v>0</v>
      </c>
      <c r="IG35" s="10">
        <f t="shared" si="146"/>
        <v>1</v>
      </c>
      <c r="IH35" s="11"/>
      <c r="II35" s="9">
        <f>VLOOKUP($C35, Table5[#All], 22, 0)</f>
        <v>1</v>
      </c>
      <c r="IJ35" s="9">
        <f>VLOOKUP($C35, Table5[#All], 23, 0)</f>
        <v>0</v>
      </c>
      <c r="IK35" s="9">
        <f>VLOOKUP($C35, Table5[#All], 24, 0)</f>
        <v>0</v>
      </c>
      <c r="IL35" s="9">
        <f>VLOOKUP($C35, Table5[#All], 25, 0)</f>
        <v>0</v>
      </c>
      <c r="IM35" s="9">
        <f>VLOOKUP($C35, Table5[#All], 26, 0)</f>
        <v>0</v>
      </c>
      <c r="IN35" s="10">
        <f t="shared" si="147"/>
        <v>1</v>
      </c>
      <c r="IO35" s="11"/>
      <c r="IP35" s="9">
        <v>1</v>
      </c>
      <c r="IQ35" s="9">
        <v>0</v>
      </c>
      <c r="IR35" s="9">
        <v>0</v>
      </c>
      <c r="IS35" s="9">
        <v>0</v>
      </c>
      <c r="IT35" s="9">
        <v>0</v>
      </c>
      <c r="IU35" s="10">
        <f t="shared" si="148"/>
        <v>1</v>
      </c>
      <c r="IV35" s="82"/>
    </row>
    <row r="36" spans="1:256" ht="16.3" thickTop="1" thickBot="1" x14ac:dyDescent="0.35">
      <c r="A36" s="16" t="s">
        <v>185</v>
      </c>
      <c r="B36" s="16" t="s">
        <v>202</v>
      </c>
      <c r="C36" s="16" t="s">
        <v>203</v>
      </c>
      <c r="D36" s="11"/>
      <c r="E36" s="9">
        <f>VLOOKUP($C36, Table3[#All], 2, 0)</f>
        <v>0.5</v>
      </c>
      <c r="F36" s="9"/>
      <c r="G36" s="9">
        <f>VLOOKUP($C36, Table3[#All], 3, 0)</f>
        <v>0.25</v>
      </c>
      <c r="H36" s="9">
        <f>VLOOKUP($C36, Table3[#All], 4, 0)</f>
        <v>0.25</v>
      </c>
      <c r="I36" s="9">
        <f>VLOOKUP($C36, Table3[#All], 5, 0)</f>
        <v>0</v>
      </c>
      <c r="J36" s="10">
        <f t="shared" si="149"/>
        <v>4</v>
      </c>
      <c r="K36" s="11"/>
      <c r="L36" s="9">
        <f>VLOOKUP($C36, Table3[#All], 6, 0)</f>
        <v>1</v>
      </c>
      <c r="M36" s="9"/>
      <c r="N36" s="9">
        <f>VLOOKUP($C36, Table3[#All], 7, 0)</f>
        <v>0</v>
      </c>
      <c r="O36" s="9">
        <f>VLOOKUP($C36, Table3[#All], 8, 0)</f>
        <v>0</v>
      </c>
      <c r="P36" s="9">
        <f>VLOOKUP($C36, Table3[#All], 9, 0)</f>
        <v>0</v>
      </c>
      <c r="Q36" s="10">
        <f t="shared" si="150"/>
        <v>1</v>
      </c>
      <c r="R36" s="11"/>
      <c r="S36" s="9">
        <f>VLOOKUP($C36, Table3[#All], 10, 0)</f>
        <v>0</v>
      </c>
      <c r="T36" s="9">
        <f>VLOOKUP($C36, Table3[#All], 11, 0)</f>
        <v>7.1399999999999991E-2</v>
      </c>
      <c r="U36" s="9">
        <f>VLOOKUP($C36, Table3[#All], 12, 0)</f>
        <v>7.1399999999999991E-2</v>
      </c>
      <c r="V36" s="9">
        <f>VLOOKUP($C36, Table3[#All], 13, 0)</f>
        <v>0.85709999999999997</v>
      </c>
      <c r="W36" s="9">
        <f>VLOOKUP($C36, Table3[#All], 14, 0)</f>
        <v>0</v>
      </c>
      <c r="X36" s="10">
        <f t="shared" si="151"/>
        <v>4</v>
      </c>
      <c r="Y36" s="11"/>
      <c r="Z36" s="9">
        <f>VLOOKUP($C36, Table3[#All], 15, 0)</f>
        <v>7.1399999999999991E-2</v>
      </c>
      <c r="AA36" s="9">
        <f>VLOOKUP($C36, Table3[#All], 16, 0)</f>
        <v>0.71430000000000005</v>
      </c>
      <c r="AB36" s="9">
        <f>VLOOKUP($C36, Table3[#All], 17, 0)</f>
        <v>0.1429</v>
      </c>
      <c r="AC36" s="9">
        <f>VLOOKUP($C36, Table3[#All], 18, 0)</f>
        <v>7.1399999999999991E-2</v>
      </c>
      <c r="AD36" s="9">
        <f>VLOOKUP($C36, Table3[#All], 19, 0)</f>
        <v>0</v>
      </c>
      <c r="AE36" s="10">
        <f t="shared" si="121"/>
        <v>2</v>
      </c>
      <c r="AF36" s="11"/>
      <c r="AG36" s="9">
        <f>VLOOKUP($C36, Table3[#All], 20, 0)</f>
        <v>0</v>
      </c>
      <c r="AH36" s="9">
        <f>VLOOKUP($C36, Table3[#All], 21, 0)</f>
        <v>1</v>
      </c>
      <c r="AI36" s="9">
        <f>VLOOKUP($C36, Table3[#All], 22, 0)</f>
        <v>0</v>
      </c>
      <c r="AJ36" s="9"/>
      <c r="AK36" s="9"/>
      <c r="AL36" s="10">
        <f t="shared" si="122"/>
        <v>2</v>
      </c>
      <c r="AM36" s="11"/>
      <c r="AN36" s="9">
        <f>VLOOKUP($C36, Table3[#All], 23, 0)</f>
        <v>1</v>
      </c>
      <c r="AO36" s="9">
        <f>VLOOKUP($C36, Table3[#All], 24, 0)</f>
        <v>0</v>
      </c>
      <c r="AP36" s="9">
        <f>VLOOKUP($C36, Table3[#All], 25, 0)</f>
        <v>0</v>
      </c>
      <c r="AQ36" s="9">
        <f>VLOOKUP($C36, Table3[#All], 26, 0)</f>
        <v>0</v>
      </c>
      <c r="AR36" s="9"/>
      <c r="AS36" s="12">
        <f t="shared" si="123"/>
        <v>1</v>
      </c>
      <c r="AT36" s="11"/>
      <c r="AU36" s="9">
        <f>VLOOKUP($C36, Table3[#All], 27, 0)</f>
        <v>0.75</v>
      </c>
      <c r="AV36" s="9">
        <f>VLOOKUP($C36, Table3[#All], 28, 0)</f>
        <v>0.25</v>
      </c>
      <c r="AW36" s="9">
        <f>VLOOKUP($C36, Table3[#All], 29, 0)</f>
        <v>0</v>
      </c>
      <c r="AX36" s="9"/>
      <c r="AY36" s="9"/>
      <c r="AZ36" s="10">
        <f t="shared" si="152"/>
        <v>2</v>
      </c>
      <c r="BA36" s="11"/>
      <c r="BB36" s="9">
        <f>VLOOKUP($C36, Table3[#All], 30, 0)</f>
        <v>0</v>
      </c>
      <c r="BC36" s="9">
        <f>VLOOKUP($C36, Table3[#All], 31, 0)</f>
        <v>0.25</v>
      </c>
      <c r="BD36" s="9">
        <f>VLOOKUP($C36, Table3[#All], 32, 0)</f>
        <v>0.42859999999999998</v>
      </c>
      <c r="BE36" s="9">
        <f>VLOOKUP($C36, Table3[#All], 33, 0)</f>
        <v>0.32140000000000002</v>
      </c>
      <c r="BF36" s="9"/>
      <c r="BG36" s="10">
        <f t="shared" si="153"/>
        <v>4</v>
      </c>
      <c r="BH36" s="81"/>
      <c r="BI36" s="9">
        <f>VLOOKUP($C36, Table3[#All], 34, 0)</f>
        <v>0</v>
      </c>
      <c r="BJ36" s="9">
        <f>VLOOKUP($C36, Table3[#All], 35, 0)</f>
        <v>0</v>
      </c>
      <c r="BK36" s="9">
        <f>VLOOKUP($C36, Table3[#All], 36, 0)</f>
        <v>0</v>
      </c>
      <c r="BL36" s="9">
        <f>VLOOKUP($C36, Table3[#All], 37, 0)</f>
        <v>0</v>
      </c>
      <c r="BM36" s="9">
        <f>VLOOKUP($C36, Table3[#All], 38, 0)</f>
        <v>0</v>
      </c>
      <c r="BN36" s="10" t="str">
        <f t="shared" si="154"/>
        <v>N/A</v>
      </c>
      <c r="BO36" s="11"/>
      <c r="BP36" s="9">
        <f>VLOOKUP($C36, Table3[#All], 39, 0)</f>
        <v>1</v>
      </c>
      <c r="BQ36" s="9">
        <f>VLOOKUP($C36, Table3[#All], 40, 0)</f>
        <v>0</v>
      </c>
      <c r="BR36" s="9">
        <f>VLOOKUP($C36, Table3[#All], 41, 0)</f>
        <v>0</v>
      </c>
      <c r="BS36" s="9">
        <f>VLOOKUP($C36, Table3[#All], 42, 0)</f>
        <v>0</v>
      </c>
      <c r="BT36" s="9"/>
      <c r="BU36" s="10">
        <f t="shared" si="124"/>
        <v>1</v>
      </c>
      <c r="BV36" s="11"/>
      <c r="BW36" s="9">
        <f>VLOOKUP($C36, Table3[#All], 43, 0)</f>
        <v>0.10710000000000001</v>
      </c>
      <c r="BX36" s="9">
        <f>VLOOKUP($C36, Table3[#All], 44, 0)</f>
        <v>0.89290000000000003</v>
      </c>
      <c r="BY36" s="9">
        <f>VLOOKUP($C36, Table3[#All], 45, 0)</f>
        <v>0</v>
      </c>
      <c r="BZ36" s="9"/>
      <c r="CA36" s="9"/>
      <c r="CB36" s="10">
        <f t="shared" si="125"/>
        <v>2</v>
      </c>
      <c r="CC36" s="81"/>
      <c r="CD36" s="9">
        <f>VLOOKUP($C36, Table3[#All], 46, 0)</f>
        <v>1</v>
      </c>
      <c r="CE36" s="9">
        <f>VLOOKUP($C36, Table3[#All], 47, 0)</f>
        <v>0</v>
      </c>
      <c r="CF36" s="9">
        <f>VLOOKUP($C36, Table3[#All], 48, 0)</f>
        <v>0</v>
      </c>
      <c r="CG36" s="9">
        <f>VLOOKUP($C36, Table3[#All], 49, 0)</f>
        <v>0</v>
      </c>
      <c r="CH36" s="9">
        <f>VLOOKUP($C36, Table3[#All], 50, 0)</f>
        <v>0</v>
      </c>
      <c r="CI36" s="12">
        <f t="shared" si="126"/>
        <v>1</v>
      </c>
      <c r="CJ36" s="13"/>
      <c r="CK36" s="9">
        <f>VLOOKUP($C36, Table3[#All], 51, 0)</f>
        <v>0</v>
      </c>
      <c r="CL36" s="9">
        <f>VLOOKUP($C36, Table3[#All], 52, 0)</f>
        <v>0.78569999999999995</v>
      </c>
      <c r="CM36" s="9">
        <f>VLOOKUP($C36, Table3[#All], 53, 0)</f>
        <v>0.21429999999999999</v>
      </c>
      <c r="CN36" s="9">
        <f>VLOOKUP($C36, Table3[#All], 54, 0)</f>
        <v>0</v>
      </c>
      <c r="CO36" s="9"/>
      <c r="CP36" s="10">
        <f t="shared" si="127"/>
        <v>2</v>
      </c>
      <c r="CQ36" s="11"/>
      <c r="CR36" s="9">
        <f>VLOOKUP($C36, Table3[#All], 55, 0)</f>
        <v>0</v>
      </c>
      <c r="CS36" s="9">
        <f>VLOOKUP($C36, Table3[#All], 56, 0)</f>
        <v>0.10710000000000001</v>
      </c>
      <c r="CT36" s="9">
        <f>VLOOKUP($C36, Table3[#All], 57, 0)</f>
        <v>0.17859999999999998</v>
      </c>
      <c r="CU36" s="9">
        <f>VLOOKUP($C36, Table3[#All], 58, 0)</f>
        <v>0.64290000000000003</v>
      </c>
      <c r="CV36" s="9">
        <f>VLOOKUP($C36, Table3[#All], 59, 0)</f>
        <v>7.1399999999999991E-2</v>
      </c>
      <c r="CW36" s="12">
        <f t="shared" si="128"/>
        <v>4</v>
      </c>
      <c r="CX36" s="81"/>
      <c r="CY36" s="9">
        <f>VLOOKUP($C36, Table3[#All], 60, 0)</f>
        <v>0.75</v>
      </c>
      <c r="CZ36" s="9">
        <f>VLOOKUP($C36, Table3[#All], 61, 0)</f>
        <v>0.25</v>
      </c>
      <c r="DA36" s="9">
        <f>VLOOKUP($C36, Table3[#All], 62, 0)</f>
        <v>0</v>
      </c>
      <c r="DB36" s="9">
        <f>VLOOKUP($C36, Table3[#All], 63, 0)</f>
        <v>0</v>
      </c>
      <c r="DC36" s="9">
        <f>VLOOKUP($C36, Table3[#All], 64, 0)</f>
        <v>0</v>
      </c>
      <c r="DD36" s="10">
        <f t="shared" si="129"/>
        <v>2</v>
      </c>
      <c r="DE36" s="11"/>
      <c r="DF36" s="9">
        <f>VLOOKUP($C36, Table3[#All], 65, 0)</f>
        <v>0.21429999999999999</v>
      </c>
      <c r="DG36" s="9"/>
      <c r="DH36" s="9">
        <f>VLOOKUP($C36, Table3[#All], 66, 0)</f>
        <v>3.5699999999999996E-2</v>
      </c>
      <c r="DI36" s="9"/>
      <c r="DJ36" s="9">
        <f>VLOOKUP($C36, Table3[#All], 67, 0)</f>
        <v>0.75</v>
      </c>
      <c r="DK36" s="12">
        <f t="shared" si="130"/>
        <v>5</v>
      </c>
      <c r="DL36" s="11"/>
      <c r="DM36" s="9">
        <f>VLOOKUP($C36, Table3[#All], 68, 0)</f>
        <v>1</v>
      </c>
      <c r="DN36" s="9"/>
      <c r="DO36" s="9">
        <f>VLOOKUP($C36, Table3[#All], 69, 0)</f>
        <v>0</v>
      </c>
      <c r="DP36" s="9">
        <f>VLOOKUP($C36, Table3[#All], 70, 0)</f>
        <v>0</v>
      </c>
      <c r="DQ36" s="9"/>
      <c r="DR36" s="12">
        <f t="shared" si="131"/>
        <v>1</v>
      </c>
      <c r="DS36" s="11"/>
      <c r="DT36" s="9">
        <f>VLOOKUP($C36, Table3[#All], 71, 0)</f>
        <v>0.60709999999999997</v>
      </c>
      <c r="DU36" s="9">
        <f>VLOOKUP($C36, Table3[#All], 72, 0)</f>
        <v>0.39289999999999997</v>
      </c>
      <c r="DV36" s="9">
        <f>VLOOKUP($C36, Table3[#All], 73, 0)</f>
        <v>0</v>
      </c>
      <c r="DW36" s="9">
        <f>VLOOKUP($C36, Table3[#All], 74, 0)</f>
        <v>0</v>
      </c>
      <c r="DX36" s="9">
        <f>VLOOKUP($C36, Table3[#All], 75, 0)</f>
        <v>0</v>
      </c>
      <c r="DY36" s="12">
        <f t="shared" si="132"/>
        <v>2</v>
      </c>
      <c r="DZ36" s="11"/>
      <c r="EA36" s="9">
        <f>VLOOKUP($C36, Table3[#All], 76, 0)</f>
        <v>1</v>
      </c>
      <c r="EB36" s="9">
        <f>VLOOKUP($C36, Table3[#All], 77, 0)</f>
        <v>0</v>
      </c>
      <c r="EC36" s="9">
        <f>VLOOKUP($C36, Table3[#All], 78, 0)</f>
        <v>0</v>
      </c>
      <c r="ED36" s="9">
        <f>VLOOKUP($C36, Table3[#All], 79, 0)</f>
        <v>0</v>
      </c>
      <c r="EE36" s="9">
        <f>VLOOKUP($C36, Table3[#All], 80, 0)</f>
        <v>0</v>
      </c>
      <c r="EF36" s="10">
        <f t="shared" si="133"/>
        <v>1</v>
      </c>
      <c r="EG36" s="9"/>
      <c r="EH36" s="9">
        <f>VLOOKUP($C36, Table3[#All], 81, 0)</f>
        <v>1</v>
      </c>
      <c r="EI36" s="9">
        <f>VLOOKUP($C36, Table3[#All], 82, 0)</f>
        <v>0</v>
      </c>
      <c r="EJ36" s="9">
        <f>VLOOKUP($C36, Table3[#All], 83, 0)</f>
        <v>0</v>
      </c>
      <c r="EK36" s="9">
        <f>VLOOKUP($C36, Table3[#All], 84, 0)</f>
        <v>0</v>
      </c>
      <c r="EL36" s="9">
        <f>VLOOKUP($C36, Table3[#All], 85, 0)</f>
        <v>0</v>
      </c>
      <c r="EM36" s="12">
        <f t="shared" si="134"/>
        <v>1</v>
      </c>
      <c r="EN36" s="11"/>
      <c r="EO36" s="9">
        <f>VLOOKUP($C36, Table3[#All], 86, 0)</f>
        <v>0</v>
      </c>
      <c r="EP36" s="9"/>
      <c r="EQ36" s="9">
        <f>VLOOKUP($C36, Table3[#All], 87, 0)</f>
        <v>1</v>
      </c>
      <c r="ER36" s="9"/>
      <c r="ES36" s="9"/>
      <c r="ET36" s="12">
        <f t="shared" si="135"/>
        <v>3</v>
      </c>
      <c r="EU36" s="11"/>
      <c r="EV36" s="9">
        <f>VLOOKUP($C36, Table3[#All], 88, 0)</f>
        <v>1</v>
      </c>
      <c r="EW36" s="9">
        <f>VLOOKUP($C36, Table3[#All], 89, 0)</f>
        <v>0</v>
      </c>
      <c r="EX36" s="9">
        <f>VLOOKUP($C36, Table3[#All], 90, 0)</f>
        <v>0</v>
      </c>
      <c r="EY36" s="9">
        <f>VLOOKUP($C36, Table3[#All], 91, 0)</f>
        <v>0</v>
      </c>
      <c r="EZ36" s="9">
        <f>VLOOKUP($C36, Table3[#All], 92, 0)</f>
        <v>0</v>
      </c>
      <c r="FA36" s="12">
        <f t="shared" si="136"/>
        <v>1</v>
      </c>
      <c r="FB36" s="11"/>
      <c r="FC36" s="9">
        <f>VLOOKUP($C36, Table3[#All], 93, 0)</f>
        <v>0</v>
      </c>
      <c r="FD36" s="9">
        <f>VLOOKUP($C36, Table3[#All], 94, 0)</f>
        <v>3.5699999999999996E-2</v>
      </c>
      <c r="FE36" s="9">
        <f>VLOOKUP($C36, Table3[#All], 95, 0)</f>
        <v>0.92859999999999998</v>
      </c>
      <c r="FF36" s="9">
        <f>VLOOKUP($C36, Table3[#All], 96, 0)</f>
        <v>3.5699999999999996E-2</v>
      </c>
      <c r="FG36" s="9"/>
      <c r="FH36" s="10">
        <f t="shared" si="137"/>
        <v>3</v>
      </c>
      <c r="FI36" s="11"/>
      <c r="FJ36" s="9">
        <f>VLOOKUP($C36, Table3[#All], 97, 0)</f>
        <v>0</v>
      </c>
      <c r="FK36" s="9">
        <f>VLOOKUP($C36, Table3[#All], 98, 0)</f>
        <v>0</v>
      </c>
      <c r="FL36" s="9">
        <f>VLOOKUP($C36, Table3[#All], 99, 0)</f>
        <v>0</v>
      </c>
      <c r="FM36" s="9">
        <f>VLOOKUP($C36, Table3[#All], 100, 0)</f>
        <v>0</v>
      </c>
      <c r="FN36" s="9">
        <f>VLOOKUP($C36, Table3[#All], 101, 0)</f>
        <v>1</v>
      </c>
      <c r="FO36" s="12">
        <f t="shared" si="155"/>
        <v>5</v>
      </c>
      <c r="FP36" s="11"/>
      <c r="FQ36" s="9">
        <f>VLOOKUP($C36, Table3[#All], 102, 0)</f>
        <v>1</v>
      </c>
      <c r="FR36" s="9">
        <f>VLOOKUP($C36, Table3[#All], 103, 0)</f>
        <v>0</v>
      </c>
      <c r="FS36" s="9">
        <f>VLOOKUP($C36, Table3[#All], 104, 0)</f>
        <v>0</v>
      </c>
      <c r="FT36" s="9">
        <f>VLOOKUP($C36, Table3[#All], 105, 0)</f>
        <v>0</v>
      </c>
      <c r="FU36" s="9">
        <v>0</v>
      </c>
      <c r="FV36" s="10">
        <f t="shared" si="138"/>
        <v>1</v>
      </c>
      <c r="FW36" s="11"/>
      <c r="FX36" s="9">
        <f>VLOOKUP($C36, Table3[#All], 106, 0)</f>
        <v>0.35710000000000003</v>
      </c>
      <c r="FY36" s="9"/>
      <c r="FZ36" s="9">
        <f>VLOOKUP($C36, Table3[#All], 107, 0)</f>
        <v>0.64290000000000003</v>
      </c>
      <c r="GA36" s="9">
        <f>VLOOKUP($C36, Table3[#All], 108, 0)</f>
        <v>0</v>
      </c>
      <c r="GB36" s="9"/>
      <c r="GC36" s="10">
        <f t="shared" si="156"/>
        <v>3</v>
      </c>
      <c r="GD36" s="81"/>
      <c r="GE36" s="9">
        <f>VLOOKUP($C36, Table3[#All], 109, 0)</f>
        <v>0</v>
      </c>
      <c r="GF36" s="9">
        <f>VLOOKUP($C36, Table3[#All], 110, 0)</f>
        <v>0.76919999999999999</v>
      </c>
      <c r="GG36" s="9">
        <f>VLOOKUP($C36, Table3[#All], 111, 0)</f>
        <v>0.23079999999999998</v>
      </c>
      <c r="GH36" s="9"/>
      <c r="GI36" s="9">
        <f>VLOOKUP($C36, Table3[#All], 112, 0)</f>
        <v>0</v>
      </c>
      <c r="GJ36" s="12">
        <f t="shared" si="139"/>
        <v>2</v>
      </c>
      <c r="GK36" s="11"/>
      <c r="GL36" s="9">
        <f>VLOOKUP($C36, Table3[#All], 113, 0)</f>
        <v>0</v>
      </c>
      <c r="GM36" s="9">
        <f>VLOOKUP($C36, Table3[#All], 114, 0)</f>
        <v>0.5</v>
      </c>
      <c r="GN36" s="9">
        <f>VLOOKUP($C36, Table3[#All], 115, 0)</f>
        <v>0</v>
      </c>
      <c r="GO36" s="9">
        <f>VLOOKUP($C36, Table3[#All], 116, 0)</f>
        <v>0.5</v>
      </c>
      <c r="GP36" s="9"/>
      <c r="GQ36" s="10">
        <f t="shared" si="140"/>
        <v>4</v>
      </c>
      <c r="GR36" s="11"/>
      <c r="GS36" s="9">
        <f>VLOOKUP($C36, Table2[#All], 3, 0)</f>
        <v>0</v>
      </c>
      <c r="GT36" s="9">
        <f>VLOOKUP($C36, Table2[#All], 4, 0)</f>
        <v>0</v>
      </c>
      <c r="GU36" s="9">
        <f>VLOOKUP($C36, Table2[#All], 5, 0)</f>
        <v>1</v>
      </c>
      <c r="GV36" s="9">
        <f>VLOOKUP($C36, Table2[#All], 6, 0)</f>
        <v>0</v>
      </c>
      <c r="GW36" s="9">
        <f>VLOOKUP($C36, Table2[#All], 7, 0)</f>
        <v>0</v>
      </c>
      <c r="GX36" s="10">
        <f t="shared" si="141"/>
        <v>3</v>
      </c>
      <c r="GY36" s="11"/>
      <c r="GZ36" s="9">
        <v>0</v>
      </c>
      <c r="HA36" s="9">
        <v>0</v>
      </c>
      <c r="HB36" s="9">
        <v>1</v>
      </c>
      <c r="HC36" s="9">
        <v>0</v>
      </c>
      <c r="HD36" s="9"/>
      <c r="HE36" s="10">
        <f t="shared" si="142"/>
        <v>3</v>
      </c>
      <c r="HF36" s="11"/>
      <c r="HG36" s="9">
        <f>VLOOKUP($C36, Table5[#All], 2, 0)</f>
        <v>0</v>
      </c>
      <c r="HH36" s="9">
        <f>VLOOKUP($C36, Table5[#All], 3, 0)</f>
        <v>0</v>
      </c>
      <c r="HI36" s="9">
        <f>VLOOKUP($C36, Table5[#All], 4, 0)</f>
        <v>0</v>
      </c>
      <c r="HJ36" s="9">
        <f>VLOOKUP($C36, Table5[#All], 5, 0)</f>
        <v>1</v>
      </c>
      <c r="HK36" s="9">
        <f>VLOOKUP($C36, Table5[#All], 6, 0)</f>
        <v>0</v>
      </c>
      <c r="HL36" s="10">
        <f t="shared" si="143"/>
        <v>4</v>
      </c>
      <c r="HM36" s="11"/>
      <c r="HN36" s="9">
        <f>VLOOKUP($C36, Table5[#All], 7, 0)</f>
        <v>0</v>
      </c>
      <c r="HO36" s="9">
        <f>VLOOKUP($C36, Table5[#All], 8, 0)</f>
        <v>0</v>
      </c>
      <c r="HP36" s="9">
        <f>VLOOKUP($C36, Table5[#All], 9, 0)</f>
        <v>1</v>
      </c>
      <c r="HQ36" s="9">
        <f>VLOOKUP($C36, Table5[#All], 10, 0)</f>
        <v>0</v>
      </c>
      <c r="HR36" s="9">
        <f>VLOOKUP($C36, Table5[#All], 11, 0)</f>
        <v>0</v>
      </c>
      <c r="HS36" s="10">
        <f t="shared" si="144"/>
        <v>3</v>
      </c>
      <c r="HT36" s="11"/>
      <c r="HU36" s="9">
        <f>VLOOKUP($C36, Table5[#All], 12, 0)</f>
        <v>1</v>
      </c>
      <c r="HV36" s="9">
        <f>VLOOKUP($C36, Table5[#All], 13, 0)</f>
        <v>0</v>
      </c>
      <c r="HW36" s="9">
        <f>VLOOKUP($C36, Table5[#All], 14, 0)</f>
        <v>0</v>
      </c>
      <c r="HX36" s="9">
        <f>VLOOKUP($C36, Table5[#All], 15, 0)</f>
        <v>0</v>
      </c>
      <c r="HY36" s="9">
        <f>VLOOKUP($C36, Table5[#All], 16, 0)</f>
        <v>0</v>
      </c>
      <c r="HZ36" s="10">
        <f t="shared" si="145"/>
        <v>1</v>
      </c>
      <c r="IA36" s="11"/>
      <c r="IB36" s="9">
        <f>VLOOKUP($C36, Table5[#All], 17, 0)</f>
        <v>1</v>
      </c>
      <c r="IC36" s="9">
        <f>VLOOKUP($C36, Table5[#All], 18, 0)</f>
        <v>0</v>
      </c>
      <c r="ID36" s="9">
        <f>VLOOKUP($C36, Table5[#All], 19, 0)</f>
        <v>0</v>
      </c>
      <c r="IE36" s="9">
        <f>VLOOKUP($C36, Table5[#All], 20, 0)</f>
        <v>0</v>
      </c>
      <c r="IF36" s="9">
        <f>VLOOKUP($C36, Table5[#All], 21, 0)</f>
        <v>0</v>
      </c>
      <c r="IG36" s="10">
        <f t="shared" si="146"/>
        <v>1</v>
      </c>
      <c r="IH36" s="11"/>
      <c r="II36" s="9">
        <f>VLOOKUP($C36, Table5[#All], 22, 0)</f>
        <v>1</v>
      </c>
      <c r="IJ36" s="9">
        <f>VLOOKUP($C36, Table5[#All], 23, 0)</f>
        <v>0</v>
      </c>
      <c r="IK36" s="9">
        <f>VLOOKUP($C36, Table5[#All], 24, 0)</f>
        <v>0</v>
      </c>
      <c r="IL36" s="9">
        <f>VLOOKUP($C36, Table5[#All], 25, 0)</f>
        <v>0</v>
      </c>
      <c r="IM36" s="9">
        <f>VLOOKUP($C36, Table5[#All], 26, 0)</f>
        <v>0</v>
      </c>
      <c r="IN36" s="10">
        <f t="shared" si="147"/>
        <v>1</v>
      </c>
      <c r="IO36" s="11"/>
      <c r="IP36" s="9">
        <v>1</v>
      </c>
      <c r="IQ36" s="9">
        <v>0</v>
      </c>
      <c r="IR36" s="9">
        <v>0</v>
      </c>
      <c r="IS36" s="9">
        <v>0</v>
      </c>
      <c r="IT36" s="9">
        <v>0</v>
      </c>
      <c r="IU36" s="10">
        <f t="shared" si="148"/>
        <v>1</v>
      </c>
      <c r="IV36" s="82"/>
    </row>
    <row r="37" spans="1:256" ht="16.3" thickTop="1" thickBot="1" x14ac:dyDescent="0.35">
      <c r="A37" s="16" t="s">
        <v>185</v>
      </c>
      <c r="B37" s="16" t="s">
        <v>204</v>
      </c>
      <c r="C37" s="16" t="s">
        <v>205</v>
      </c>
      <c r="D37" s="11"/>
      <c r="E37" s="9">
        <f>VLOOKUP($C37, Table3[#All], 2, 0)</f>
        <v>0.1429</v>
      </c>
      <c r="F37" s="9"/>
      <c r="G37" s="9">
        <f>VLOOKUP($C37, Table3[#All], 3, 0)</f>
        <v>0.52380000000000004</v>
      </c>
      <c r="H37" s="9">
        <f>VLOOKUP($C37, Table3[#All], 4, 0)</f>
        <v>0.33329999999999999</v>
      </c>
      <c r="I37" s="9">
        <f>VLOOKUP($C37, Table3[#All], 5, 0)</f>
        <v>0</v>
      </c>
      <c r="J37" s="10">
        <f t="shared" si="149"/>
        <v>4</v>
      </c>
      <c r="K37" s="11"/>
      <c r="L37" s="9">
        <f>VLOOKUP($C37, Table3[#All], 6, 0)</f>
        <v>1</v>
      </c>
      <c r="M37" s="9"/>
      <c r="N37" s="9">
        <f>VLOOKUP($C37, Table3[#All], 7, 0)</f>
        <v>0</v>
      </c>
      <c r="O37" s="9">
        <f>VLOOKUP($C37, Table3[#All], 8, 0)</f>
        <v>0</v>
      </c>
      <c r="P37" s="9">
        <f>VLOOKUP($C37, Table3[#All], 9, 0)</f>
        <v>0</v>
      </c>
      <c r="Q37" s="10">
        <f t="shared" si="150"/>
        <v>1</v>
      </c>
      <c r="R37" s="11"/>
      <c r="S37" s="9">
        <f>VLOOKUP($C37, Table3[#All], 10, 0)</f>
        <v>0</v>
      </c>
      <c r="T37" s="9">
        <f>VLOOKUP($C37, Table3[#All], 11, 0)</f>
        <v>9.5199999999999993E-2</v>
      </c>
      <c r="U37" s="9">
        <f>VLOOKUP($C37, Table3[#All], 12, 0)</f>
        <v>9.5199999999999993E-2</v>
      </c>
      <c r="V37" s="9">
        <f>VLOOKUP($C37, Table3[#All], 13, 0)</f>
        <v>0.8095</v>
      </c>
      <c r="W37" s="9">
        <f>VLOOKUP($C37, Table3[#All], 14, 0)</f>
        <v>0</v>
      </c>
      <c r="X37" s="10">
        <f t="shared" si="151"/>
        <v>4</v>
      </c>
      <c r="Y37" s="11"/>
      <c r="Z37" s="9">
        <f>VLOOKUP($C37, Table3[#All], 15, 0)</f>
        <v>0.1429</v>
      </c>
      <c r="AA37" s="9">
        <f>VLOOKUP($C37, Table3[#All], 16, 0)</f>
        <v>0.76190000000000002</v>
      </c>
      <c r="AB37" s="9">
        <f>VLOOKUP($C37, Table3[#All], 17, 0)</f>
        <v>4.7599999999999996E-2</v>
      </c>
      <c r="AC37" s="9">
        <f>VLOOKUP($C37, Table3[#All], 18, 0)</f>
        <v>4.7599999999999996E-2</v>
      </c>
      <c r="AD37" s="9">
        <f>VLOOKUP($C37, Table3[#All], 19, 0)</f>
        <v>0</v>
      </c>
      <c r="AE37" s="10">
        <f t="shared" si="121"/>
        <v>2</v>
      </c>
      <c r="AF37" s="11"/>
      <c r="AG37" s="9">
        <f>VLOOKUP($C37, Table3[#All], 20, 0)</f>
        <v>0</v>
      </c>
      <c r="AH37" s="9">
        <f>VLOOKUP($C37, Table3[#All], 21, 0)</f>
        <v>1</v>
      </c>
      <c r="AI37" s="9">
        <f>VLOOKUP($C37, Table3[#All], 22, 0)</f>
        <v>0</v>
      </c>
      <c r="AJ37" s="9"/>
      <c r="AK37" s="9"/>
      <c r="AL37" s="10">
        <f t="shared" si="122"/>
        <v>2</v>
      </c>
      <c r="AM37" s="11"/>
      <c r="AN37" s="9">
        <f>VLOOKUP($C37, Table3[#All], 23, 0)</f>
        <v>1</v>
      </c>
      <c r="AO37" s="9">
        <f>VLOOKUP($C37, Table3[#All], 24, 0)</f>
        <v>0</v>
      </c>
      <c r="AP37" s="9">
        <f>VLOOKUP($C37, Table3[#All], 25, 0)</f>
        <v>0</v>
      </c>
      <c r="AQ37" s="9">
        <f>VLOOKUP($C37, Table3[#All], 26, 0)</f>
        <v>0</v>
      </c>
      <c r="AR37" s="9"/>
      <c r="AS37" s="12">
        <f t="shared" si="123"/>
        <v>1</v>
      </c>
      <c r="AT37" s="11"/>
      <c r="AU37" s="9">
        <f>VLOOKUP($C37, Table3[#All], 27, 0)</f>
        <v>0.85709999999999997</v>
      </c>
      <c r="AV37" s="9">
        <f>VLOOKUP($C37, Table3[#All], 28, 0)</f>
        <v>0.1429</v>
      </c>
      <c r="AW37" s="9">
        <f>VLOOKUP($C37, Table3[#All], 29, 0)</f>
        <v>0</v>
      </c>
      <c r="AX37" s="9"/>
      <c r="AY37" s="9"/>
      <c r="AZ37" s="10">
        <f t="shared" si="152"/>
        <v>1</v>
      </c>
      <c r="BA37" s="11"/>
      <c r="BB37" s="9">
        <f>VLOOKUP($C37, Table3[#All], 30, 0)</f>
        <v>0</v>
      </c>
      <c r="BC37" s="9">
        <f>VLOOKUP($C37, Table3[#All], 31, 0)</f>
        <v>0</v>
      </c>
      <c r="BD37" s="9">
        <f>VLOOKUP($C37, Table3[#All], 32, 0)</f>
        <v>0.47619999999999996</v>
      </c>
      <c r="BE37" s="9">
        <f>VLOOKUP($C37, Table3[#All], 33, 0)</f>
        <v>0.52380000000000004</v>
      </c>
      <c r="BF37" s="9"/>
      <c r="BG37" s="10">
        <f t="shared" si="153"/>
        <v>4</v>
      </c>
      <c r="BH37" s="81"/>
      <c r="BI37" s="9">
        <f>VLOOKUP($C37, Table3[#All], 34, 0)</f>
        <v>0</v>
      </c>
      <c r="BJ37" s="9">
        <f>VLOOKUP($C37, Table3[#All], 35, 0)</f>
        <v>0</v>
      </c>
      <c r="BK37" s="9">
        <f>VLOOKUP($C37, Table3[#All], 36, 0)</f>
        <v>0</v>
      </c>
      <c r="BL37" s="9">
        <f>VLOOKUP($C37, Table3[#All], 37, 0)</f>
        <v>0</v>
      </c>
      <c r="BM37" s="9">
        <f>VLOOKUP($C37, Table3[#All], 38, 0)</f>
        <v>0</v>
      </c>
      <c r="BN37" s="10" t="str">
        <f t="shared" si="154"/>
        <v>N/A</v>
      </c>
      <c r="BO37" s="11"/>
      <c r="BP37" s="9">
        <f>VLOOKUP($C37, Table3[#All], 39, 0)</f>
        <v>1</v>
      </c>
      <c r="BQ37" s="9">
        <f>VLOOKUP($C37, Table3[#All], 40, 0)</f>
        <v>0</v>
      </c>
      <c r="BR37" s="9">
        <f>VLOOKUP($C37, Table3[#All], 41, 0)</f>
        <v>0</v>
      </c>
      <c r="BS37" s="9">
        <f>VLOOKUP($C37, Table3[#All], 42, 0)</f>
        <v>0</v>
      </c>
      <c r="BT37" s="9"/>
      <c r="BU37" s="10">
        <f t="shared" si="124"/>
        <v>1</v>
      </c>
      <c r="BV37" s="11"/>
      <c r="BW37" s="9">
        <f>VLOOKUP($C37, Table3[#All], 43, 0)</f>
        <v>0.23809999999999998</v>
      </c>
      <c r="BX37" s="9">
        <f>VLOOKUP($C37, Table3[#All], 44, 0)</f>
        <v>0.76190000000000002</v>
      </c>
      <c r="BY37" s="9">
        <f>VLOOKUP($C37, Table3[#All], 45, 0)</f>
        <v>0</v>
      </c>
      <c r="BZ37" s="9"/>
      <c r="CA37" s="9"/>
      <c r="CB37" s="10">
        <f t="shared" si="125"/>
        <v>2</v>
      </c>
      <c r="CC37" s="81"/>
      <c r="CD37" s="9">
        <f>VLOOKUP($C37, Table3[#All], 46, 0)</f>
        <v>0.61899999999999999</v>
      </c>
      <c r="CE37" s="9">
        <f>VLOOKUP($C37, Table3[#All], 47, 0)</f>
        <v>0.38100000000000001</v>
      </c>
      <c r="CF37" s="9">
        <f>VLOOKUP($C37, Table3[#All], 48, 0)</f>
        <v>0</v>
      </c>
      <c r="CG37" s="9">
        <f>VLOOKUP($C37, Table3[#All], 49, 0)</f>
        <v>0</v>
      </c>
      <c r="CH37" s="9">
        <f>VLOOKUP($C37, Table3[#All], 50, 0)</f>
        <v>0</v>
      </c>
      <c r="CI37" s="12">
        <f t="shared" si="126"/>
        <v>2</v>
      </c>
      <c r="CJ37" s="13"/>
      <c r="CK37" s="9">
        <f>VLOOKUP($C37, Table3[#All], 51, 0)</f>
        <v>0</v>
      </c>
      <c r="CL37" s="9">
        <f>VLOOKUP($C37, Table3[#All], 52, 0)</f>
        <v>0.42859999999999998</v>
      </c>
      <c r="CM37" s="9">
        <f>VLOOKUP($C37, Table3[#All], 53, 0)</f>
        <v>0.57140000000000002</v>
      </c>
      <c r="CN37" s="9">
        <f>VLOOKUP($C37, Table3[#All], 54, 0)</f>
        <v>0</v>
      </c>
      <c r="CO37" s="9"/>
      <c r="CP37" s="10">
        <f t="shared" si="127"/>
        <v>3</v>
      </c>
      <c r="CQ37" s="11"/>
      <c r="CR37" s="9">
        <f>VLOOKUP($C37, Table3[#All], 55, 0)</f>
        <v>0</v>
      </c>
      <c r="CS37" s="9">
        <f>VLOOKUP($C37, Table3[#All], 56, 0)</f>
        <v>0</v>
      </c>
      <c r="CT37" s="9">
        <f>VLOOKUP($C37, Table3[#All], 57, 0)</f>
        <v>9.5199999999999993E-2</v>
      </c>
      <c r="CU37" s="9">
        <f>VLOOKUP($C37, Table3[#All], 58, 0)</f>
        <v>0.85709999999999997</v>
      </c>
      <c r="CV37" s="9">
        <f>VLOOKUP($C37, Table3[#All], 59, 0)</f>
        <v>4.7599999999999996E-2</v>
      </c>
      <c r="CW37" s="12">
        <f t="shared" si="128"/>
        <v>4</v>
      </c>
      <c r="CX37" s="81"/>
      <c r="CY37" s="9">
        <f>VLOOKUP($C37, Table3[#All], 60, 0)</f>
        <v>0.95239999999999991</v>
      </c>
      <c r="CZ37" s="9">
        <f>VLOOKUP($C37, Table3[#All], 61, 0)</f>
        <v>4.7599999999999996E-2</v>
      </c>
      <c r="DA37" s="9">
        <f>VLOOKUP($C37, Table3[#All], 62, 0)</f>
        <v>0</v>
      </c>
      <c r="DB37" s="9">
        <f>VLOOKUP($C37, Table3[#All], 63, 0)</f>
        <v>0</v>
      </c>
      <c r="DC37" s="9">
        <f>VLOOKUP($C37, Table3[#All], 64, 0)</f>
        <v>0</v>
      </c>
      <c r="DD37" s="10">
        <f t="shared" si="129"/>
        <v>1</v>
      </c>
      <c r="DE37" s="11"/>
      <c r="DF37" s="9">
        <f>VLOOKUP($C37, Table3[#All], 65, 0)</f>
        <v>4.7599999999999996E-2</v>
      </c>
      <c r="DG37" s="9"/>
      <c r="DH37" s="9">
        <f>VLOOKUP($C37, Table3[#All], 66, 0)</f>
        <v>0</v>
      </c>
      <c r="DI37" s="9"/>
      <c r="DJ37" s="9">
        <f>VLOOKUP($C37, Table3[#All], 67, 0)</f>
        <v>0.95239999999999991</v>
      </c>
      <c r="DK37" s="12">
        <f t="shared" si="130"/>
        <v>5</v>
      </c>
      <c r="DL37" s="11"/>
      <c r="DM37" s="9">
        <f>VLOOKUP($C37, Table3[#All], 68, 0)</f>
        <v>1</v>
      </c>
      <c r="DN37" s="9"/>
      <c r="DO37" s="9">
        <f>VLOOKUP($C37, Table3[#All], 69, 0)</f>
        <v>0</v>
      </c>
      <c r="DP37" s="9">
        <f>VLOOKUP($C37, Table3[#All], 70, 0)</f>
        <v>0</v>
      </c>
      <c r="DQ37" s="9"/>
      <c r="DR37" s="12">
        <f t="shared" si="131"/>
        <v>1</v>
      </c>
      <c r="DS37" s="11"/>
      <c r="DT37" s="9">
        <f>VLOOKUP($C37, Table3[#All], 71, 0)</f>
        <v>0.95239999999999991</v>
      </c>
      <c r="DU37" s="9">
        <f>VLOOKUP($C37, Table3[#All], 72, 0)</f>
        <v>4.7599999999999996E-2</v>
      </c>
      <c r="DV37" s="9">
        <f>VLOOKUP($C37, Table3[#All], 73, 0)</f>
        <v>0</v>
      </c>
      <c r="DW37" s="9">
        <f>VLOOKUP($C37, Table3[#All], 74, 0)</f>
        <v>0</v>
      </c>
      <c r="DX37" s="9">
        <f>VLOOKUP($C37, Table3[#All], 75, 0)</f>
        <v>0</v>
      </c>
      <c r="DY37" s="12">
        <f t="shared" si="132"/>
        <v>1</v>
      </c>
      <c r="DZ37" s="11"/>
      <c r="EA37" s="9">
        <f>VLOOKUP($C37, Table3[#All], 76, 0)</f>
        <v>1</v>
      </c>
      <c r="EB37" s="9">
        <f>VLOOKUP($C37, Table3[#All], 77, 0)</f>
        <v>0</v>
      </c>
      <c r="EC37" s="9">
        <f>VLOOKUP($C37, Table3[#All], 78, 0)</f>
        <v>0</v>
      </c>
      <c r="ED37" s="9">
        <f>VLOOKUP($C37, Table3[#All], 79, 0)</f>
        <v>0</v>
      </c>
      <c r="EE37" s="9">
        <f>VLOOKUP($C37, Table3[#All], 80, 0)</f>
        <v>0</v>
      </c>
      <c r="EF37" s="10">
        <f t="shared" si="133"/>
        <v>1</v>
      </c>
      <c r="EG37" s="9"/>
      <c r="EH37" s="9">
        <f>VLOOKUP($C37, Table3[#All], 81, 0)</f>
        <v>1</v>
      </c>
      <c r="EI37" s="9">
        <f>VLOOKUP($C37, Table3[#All], 82, 0)</f>
        <v>0</v>
      </c>
      <c r="EJ37" s="9">
        <f>VLOOKUP($C37, Table3[#All], 83, 0)</f>
        <v>0</v>
      </c>
      <c r="EK37" s="9">
        <f>VLOOKUP($C37, Table3[#All], 84, 0)</f>
        <v>0</v>
      </c>
      <c r="EL37" s="9">
        <f>VLOOKUP($C37, Table3[#All], 85, 0)</f>
        <v>0</v>
      </c>
      <c r="EM37" s="12">
        <f t="shared" si="134"/>
        <v>1</v>
      </c>
      <c r="EN37" s="11"/>
      <c r="EO37" s="9">
        <f>VLOOKUP($C37, Table3[#All], 86, 0)</f>
        <v>0</v>
      </c>
      <c r="EP37" s="9"/>
      <c r="EQ37" s="9">
        <f>VLOOKUP($C37, Table3[#All], 87, 0)</f>
        <v>1</v>
      </c>
      <c r="ER37" s="9"/>
      <c r="ES37" s="9"/>
      <c r="ET37" s="12">
        <f t="shared" si="135"/>
        <v>3</v>
      </c>
      <c r="EU37" s="11"/>
      <c r="EV37" s="9">
        <f>VLOOKUP($C37, Table3[#All], 88, 0)</f>
        <v>1</v>
      </c>
      <c r="EW37" s="9">
        <f>VLOOKUP($C37, Table3[#All], 89, 0)</f>
        <v>0</v>
      </c>
      <c r="EX37" s="9">
        <f>VLOOKUP($C37, Table3[#All], 90, 0)</f>
        <v>0</v>
      </c>
      <c r="EY37" s="9">
        <f>VLOOKUP($C37, Table3[#All], 91, 0)</f>
        <v>0</v>
      </c>
      <c r="EZ37" s="9">
        <f>VLOOKUP($C37, Table3[#All], 92, 0)</f>
        <v>0</v>
      </c>
      <c r="FA37" s="12">
        <f t="shared" si="136"/>
        <v>1</v>
      </c>
      <c r="FB37" s="11"/>
      <c r="FC37" s="9">
        <f>VLOOKUP($C37, Table3[#All], 93, 0)</f>
        <v>0</v>
      </c>
      <c r="FD37" s="9">
        <f>VLOOKUP($C37, Table3[#All], 94, 0)</f>
        <v>9.5199999999999993E-2</v>
      </c>
      <c r="FE37" s="9">
        <f>VLOOKUP($C37, Table3[#All], 95, 0)</f>
        <v>0.90480000000000005</v>
      </c>
      <c r="FF37" s="9">
        <f>VLOOKUP($C37, Table3[#All], 96, 0)</f>
        <v>0</v>
      </c>
      <c r="FG37" s="9"/>
      <c r="FH37" s="10">
        <f t="shared" si="137"/>
        <v>3</v>
      </c>
      <c r="FI37" s="11"/>
      <c r="FJ37" s="9">
        <f>VLOOKUP($C37, Table3[#All], 97, 0)</f>
        <v>0</v>
      </c>
      <c r="FK37" s="9">
        <f>VLOOKUP($C37, Table3[#All], 98, 0)</f>
        <v>0</v>
      </c>
      <c r="FL37" s="9">
        <f>VLOOKUP($C37, Table3[#All], 99, 0)</f>
        <v>0</v>
      </c>
      <c r="FM37" s="9">
        <f>VLOOKUP($C37, Table3[#All], 100, 0)</f>
        <v>0</v>
      </c>
      <c r="FN37" s="9">
        <f>VLOOKUP($C37, Table3[#All], 101, 0)</f>
        <v>1</v>
      </c>
      <c r="FO37" s="12">
        <f t="shared" si="155"/>
        <v>5</v>
      </c>
      <c r="FP37" s="11"/>
      <c r="FQ37" s="9">
        <f>VLOOKUP($C37, Table3[#All], 102, 0)</f>
        <v>1</v>
      </c>
      <c r="FR37" s="9">
        <f>VLOOKUP($C37, Table3[#All], 103, 0)</f>
        <v>0</v>
      </c>
      <c r="FS37" s="9">
        <f>VLOOKUP($C37, Table3[#All], 104, 0)</f>
        <v>0</v>
      </c>
      <c r="FT37" s="9">
        <f>VLOOKUP($C37, Table3[#All], 105, 0)</f>
        <v>0</v>
      </c>
      <c r="FU37" s="9">
        <v>0</v>
      </c>
      <c r="FV37" s="10">
        <f t="shared" si="138"/>
        <v>1</v>
      </c>
      <c r="FW37" s="11"/>
      <c r="FX37" s="9">
        <f>VLOOKUP($C37, Table3[#All], 106, 0)</f>
        <v>0.52380000000000004</v>
      </c>
      <c r="FY37" s="9"/>
      <c r="FZ37" s="9">
        <f>VLOOKUP($C37, Table3[#All], 107, 0)</f>
        <v>0.47619999999999996</v>
      </c>
      <c r="GA37" s="9">
        <f>VLOOKUP($C37, Table3[#All], 108, 0)</f>
        <v>0</v>
      </c>
      <c r="GB37" s="9"/>
      <c r="GC37" s="10">
        <f t="shared" si="156"/>
        <v>3</v>
      </c>
      <c r="GD37" s="81"/>
      <c r="GE37" s="9">
        <f>VLOOKUP($C37, Table3[#All], 109, 0)</f>
        <v>0</v>
      </c>
      <c r="GF37" s="9">
        <f>VLOOKUP($C37, Table3[#All], 110, 0)</f>
        <v>0.52380000000000004</v>
      </c>
      <c r="GG37" s="9">
        <f>VLOOKUP($C37, Table3[#All], 111, 0)</f>
        <v>0.47619999999999996</v>
      </c>
      <c r="GH37" s="9"/>
      <c r="GI37" s="9">
        <f>VLOOKUP($C37, Table3[#All], 112, 0)</f>
        <v>0</v>
      </c>
      <c r="GJ37" s="12">
        <f t="shared" si="139"/>
        <v>3</v>
      </c>
      <c r="GK37" s="11"/>
      <c r="GL37" s="9">
        <f>VLOOKUP($C37, Table3[#All], 113, 0)</f>
        <v>0</v>
      </c>
      <c r="GM37" s="9">
        <f>VLOOKUP($C37, Table3[#All], 114, 0)</f>
        <v>0.85709999999999997</v>
      </c>
      <c r="GN37" s="9">
        <f>VLOOKUP($C37, Table3[#All], 115, 0)</f>
        <v>0</v>
      </c>
      <c r="GO37" s="9">
        <f>VLOOKUP($C37, Table3[#All], 116, 0)</f>
        <v>0.1429</v>
      </c>
      <c r="GP37" s="9"/>
      <c r="GQ37" s="10">
        <f t="shared" si="140"/>
        <v>2</v>
      </c>
      <c r="GR37" s="11"/>
      <c r="GS37" s="9">
        <f>VLOOKUP($C37, Table2[#All], 3, 0)</f>
        <v>0</v>
      </c>
      <c r="GT37" s="9">
        <f>VLOOKUP($C37, Table2[#All], 4, 0)</f>
        <v>0</v>
      </c>
      <c r="GU37" s="9">
        <f>VLOOKUP($C37, Table2[#All], 5, 0)</f>
        <v>1</v>
      </c>
      <c r="GV37" s="9">
        <f>VLOOKUP($C37, Table2[#All], 6, 0)</f>
        <v>0</v>
      </c>
      <c r="GW37" s="9">
        <f>VLOOKUP($C37, Table2[#All], 7, 0)</f>
        <v>0</v>
      </c>
      <c r="GX37" s="10">
        <f t="shared" si="141"/>
        <v>3</v>
      </c>
      <c r="GY37" s="11"/>
      <c r="GZ37" s="9">
        <v>0</v>
      </c>
      <c r="HA37" s="9">
        <v>0</v>
      </c>
      <c r="HB37" s="9">
        <v>1</v>
      </c>
      <c r="HC37" s="9">
        <v>0</v>
      </c>
      <c r="HD37" s="9"/>
      <c r="HE37" s="10">
        <f t="shared" si="142"/>
        <v>3</v>
      </c>
      <c r="HF37" s="11"/>
      <c r="HG37" s="9">
        <f>VLOOKUP($C37, Table5[#All], 2, 0)</f>
        <v>0</v>
      </c>
      <c r="HH37" s="9">
        <f>VLOOKUP($C37, Table5[#All], 3, 0)</f>
        <v>0</v>
      </c>
      <c r="HI37" s="9">
        <f>VLOOKUP($C37, Table5[#All], 4, 0)</f>
        <v>0</v>
      </c>
      <c r="HJ37" s="9">
        <f>VLOOKUP($C37, Table5[#All], 5, 0)</f>
        <v>1</v>
      </c>
      <c r="HK37" s="9">
        <f>VLOOKUP($C37, Table5[#All], 6, 0)</f>
        <v>0</v>
      </c>
      <c r="HL37" s="10">
        <f t="shared" si="143"/>
        <v>4</v>
      </c>
      <c r="HM37" s="11"/>
      <c r="HN37" s="9">
        <f>VLOOKUP($C37, Table5[#All], 7, 0)</f>
        <v>0</v>
      </c>
      <c r="HO37" s="9">
        <f>VLOOKUP($C37, Table5[#All], 8, 0)</f>
        <v>0</v>
      </c>
      <c r="HP37" s="9">
        <f>VLOOKUP($C37, Table5[#All], 9, 0)</f>
        <v>0</v>
      </c>
      <c r="HQ37" s="9">
        <f>VLOOKUP($C37, Table5[#All], 10, 0)</f>
        <v>1</v>
      </c>
      <c r="HR37" s="9">
        <f>VLOOKUP($C37, Table5[#All], 11, 0)</f>
        <v>0</v>
      </c>
      <c r="HS37" s="10">
        <f t="shared" si="144"/>
        <v>4</v>
      </c>
      <c r="HT37" s="11"/>
      <c r="HU37" s="9">
        <f>VLOOKUP($C37, Table5[#All], 12, 0)</f>
        <v>1</v>
      </c>
      <c r="HV37" s="9">
        <f>VLOOKUP($C37, Table5[#All], 13, 0)</f>
        <v>0</v>
      </c>
      <c r="HW37" s="9">
        <f>VLOOKUP($C37, Table5[#All], 14, 0)</f>
        <v>0</v>
      </c>
      <c r="HX37" s="9">
        <f>VLOOKUP($C37, Table5[#All], 15, 0)</f>
        <v>0</v>
      </c>
      <c r="HY37" s="9">
        <f>VLOOKUP($C37, Table5[#All], 16, 0)</f>
        <v>0</v>
      </c>
      <c r="HZ37" s="10">
        <f t="shared" si="145"/>
        <v>1</v>
      </c>
      <c r="IA37" s="11"/>
      <c r="IB37" s="9">
        <f>VLOOKUP($C37, Table5[#All], 17, 0)</f>
        <v>1</v>
      </c>
      <c r="IC37" s="9">
        <f>VLOOKUP($C37, Table5[#All], 18, 0)</f>
        <v>0</v>
      </c>
      <c r="ID37" s="9">
        <f>VLOOKUP($C37, Table5[#All], 19, 0)</f>
        <v>0</v>
      </c>
      <c r="IE37" s="9">
        <f>VLOOKUP($C37, Table5[#All], 20, 0)</f>
        <v>0</v>
      </c>
      <c r="IF37" s="9">
        <f>VLOOKUP($C37, Table5[#All], 21, 0)</f>
        <v>0</v>
      </c>
      <c r="IG37" s="10">
        <f t="shared" si="146"/>
        <v>1</v>
      </c>
      <c r="IH37" s="11"/>
      <c r="II37" s="9">
        <f>VLOOKUP($C37, Table5[#All], 22, 0)</f>
        <v>1</v>
      </c>
      <c r="IJ37" s="9">
        <f>VLOOKUP($C37, Table5[#All], 23, 0)</f>
        <v>0</v>
      </c>
      <c r="IK37" s="9">
        <f>VLOOKUP($C37, Table5[#All], 24, 0)</f>
        <v>0</v>
      </c>
      <c r="IL37" s="9">
        <f>VLOOKUP($C37, Table5[#All], 25, 0)</f>
        <v>0</v>
      </c>
      <c r="IM37" s="9">
        <f>VLOOKUP($C37, Table5[#All], 26, 0)</f>
        <v>0</v>
      </c>
      <c r="IN37" s="10">
        <f t="shared" si="147"/>
        <v>1</v>
      </c>
      <c r="IO37" s="11"/>
      <c r="IP37" s="9">
        <v>1</v>
      </c>
      <c r="IQ37" s="9">
        <v>0</v>
      </c>
      <c r="IR37" s="9">
        <v>0</v>
      </c>
      <c r="IS37" s="9">
        <v>0</v>
      </c>
      <c r="IT37" s="9">
        <v>0</v>
      </c>
      <c r="IU37" s="10">
        <f t="shared" si="148"/>
        <v>1</v>
      </c>
      <c r="IV37" s="82"/>
    </row>
    <row r="38" spans="1:256" ht="16.3" thickTop="1" thickBot="1" x14ac:dyDescent="0.35">
      <c r="A38" s="16" t="s">
        <v>206</v>
      </c>
      <c r="B38" s="16" t="s">
        <v>207</v>
      </c>
      <c r="C38" s="16" t="s">
        <v>208</v>
      </c>
      <c r="D38" s="11"/>
      <c r="E38" s="9">
        <f>VLOOKUP($C38, Table3[#All], 2, 0)</f>
        <v>0.52380000000000004</v>
      </c>
      <c r="F38" s="9"/>
      <c r="G38" s="9">
        <f>VLOOKUP($C38, Table3[#All], 3, 0)</f>
        <v>0.38100000000000001</v>
      </c>
      <c r="H38" s="9">
        <f>VLOOKUP($C38, Table3[#All], 4, 0)</f>
        <v>9.5199999999999993E-2</v>
      </c>
      <c r="I38" s="9">
        <f>VLOOKUP($C38, Table3[#All], 5, 0)</f>
        <v>0</v>
      </c>
      <c r="J38" s="10">
        <f t="shared" si="149"/>
        <v>3</v>
      </c>
      <c r="K38" s="11"/>
      <c r="L38" s="9">
        <f>VLOOKUP($C38, Table3[#All], 6, 0)</f>
        <v>0</v>
      </c>
      <c r="M38" s="9"/>
      <c r="N38" s="9">
        <f>VLOOKUP($C38, Table3[#All], 7, 0)</f>
        <v>1</v>
      </c>
      <c r="O38" s="9">
        <f>VLOOKUP($C38, Table3[#All], 8, 0)</f>
        <v>0</v>
      </c>
      <c r="P38" s="9">
        <f>VLOOKUP($C38, Table3[#All], 9, 0)</f>
        <v>0</v>
      </c>
      <c r="Q38" s="10">
        <f t="shared" si="150"/>
        <v>3</v>
      </c>
      <c r="R38" s="11"/>
      <c r="S38" s="9">
        <f>VLOOKUP($C38, Table3[#All], 10, 0)</f>
        <v>0</v>
      </c>
      <c r="T38" s="9">
        <f>VLOOKUP($C38, Table3[#All], 11, 0)</f>
        <v>0.57140000000000002</v>
      </c>
      <c r="U38" s="9">
        <f>VLOOKUP($C38, Table3[#All], 12, 0)</f>
        <v>0.38100000000000001</v>
      </c>
      <c r="V38" s="9">
        <f>VLOOKUP($C38, Table3[#All], 13, 0)</f>
        <v>4.7599999999999996E-2</v>
      </c>
      <c r="W38" s="9">
        <f>VLOOKUP($C38, Table3[#All], 14, 0)</f>
        <v>0</v>
      </c>
      <c r="X38" s="10">
        <f t="shared" si="151"/>
        <v>3</v>
      </c>
      <c r="Y38" s="11"/>
      <c r="Z38" s="9">
        <f>VLOOKUP($C38, Table3[#All], 15, 0)</f>
        <v>0</v>
      </c>
      <c r="AA38" s="9">
        <f>VLOOKUP($C38, Table3[#All], 16, 0)</f>
        <v>0.42859999999999998</v>
      </c>
      <c r="AB38" s="9">
        <f>VLOOKUP($C38, Table3[#All], 17, 0)</f>
        <v>0.57140000000000002</v>
      </c>
      <c r="AC38" s="9">
        <f>VLOOKUP($C38, Table3[#All], 18, 0)</f>
        <v>0</v>
      </c>
      <c r="AD38" s="9">
        <f>VLOOKUP($C38, Table3[#All], 19, 0)</f>
        <v>0</v>
      </c>
      <c r="AE38" s="10">
        <f t="shared" si="121"/>
        <v>3</v>
      </c>
      <c r="AF38" s="11"/>
      <c r="AG38" s="9">
        <f>VLOOKUP($C38, Table3[#All], 20, 0)</f>
        <v>0.57140000000000002</v>
      </c>
      <c r="AH38" s="9">
        <f>VLOOKUP($C38, Table3[#All], 21, 0)</f>
        <v>0.42859999999999998</v>
      </c>
      <c r="AI38" s="9">
        <f>VLOOKUP($C38, Table3[#All], 22, 0)</f>
        <v>0</v>
      </c>
      <c r="AJ38" s="9"/>
      <c r="AK38" s="9"/>
      <c r="AL38" s="10">
        <f t="shared" si="122"/>
        <v>2</v>
      </c>
      <c r="AM38" s="11"/>
      <c r="AN38" s="9">
        <f>VLOOKUP($C38, Table3[#All], 23, 0)</f>
        <v>1</v>
      </c>
      <c r="AO38" s="9">
        <f>VLOOKUP($C38, Table3[#All], 24, 0)</f>
        <v>0</v>
      </c>
      <c r="AP38" s="9">
        <f>VLOOKUP($C38, Table3[#All], 25, 0)</f>
        <v>0</v>
      </c>
      <c r="AQ38" s="9">
        <f>VLOOKUP($C38, Table3[#All], 26, 0)</f>
        <v>0</v>
      </c>
      <c r="AR38" s="9"/>
      <c r="AS38" s="12">
        <f t="shared" si="123"/>
        <v>1</v>
      </c>
      <c r="AT38" s="11"/>
      <c r="AU38" s="9">
        <f>VLOOKUP($C38, Table3[#All], 27, 0)</f>
        <v>1</v>
      </c>
      <c r="AV38" s="9">
        <f>VLOOKUP($C38, Table3[#All], 28, 0)</f>
        <v>0</v>
      </c>
      <c r="AW38" s="9">
        <f>VLOOKUP($C38, Table3[#All], 29, 0)</f>
        <v>0</v>
      </c>
      <c r="AX38" s="9"/>
      <c r="AY38" s="9"/>
      <c r="AZ38" s="10">
        <f t="shared" si="152"/>
        <v>1</v>
      </c>
      <c r="BA38" s="11"/>
      <c r="BB38" s="9">
        <f>VLOOKUP($C38, Table3[#All], 30, 0)</f>
        <v>0.90480000000000005</v>
      </c>
      <c r="BC38" s="9">
        <f>VLOOKUP($C38, Table3[#All], 31, 0)</f>
        <v>9.5199999999999993E-2</v>
      </c>
      <c r="BD38" s="9">
        <f>VLOOKUP($C38, Table3[#All], 32, 0)</f>
        <v>0</v>
      </c>
      <c r="BE38" s="9">
        <f>VLOOKUP($C38, Table3[#All], 33, 0)</f>
        <v>0</v>
      </c>
      <c r="BF38" s="9"/>
      <c r="BG38" s="10">
        <f t="shared" si="153"/>
        <v>1</v>
      </c>
      <c r="BH38" s="81"/>
      <c r="BI38" s="9">
        <f>VLOOKUP($C38, Table3[#All], 34, 0)</f>
        <v>0</v>
      </c>
      <c r="BJ38" s="9">
        <f>VLOOKUP($C38, Table3[#All], 35, 0)</f>
        <v>0</v>
      </c>
      <c r="BK38" s="9">
        <f>VLOOKUP($C38, Table3[#All], 36, 0)</f>
        <v>0</v>
      </c>
      <c r="BL38" s="9">
        <f>VLOOKUP($C38, Table3[#All], 37, 0)</f>
        <v>0</v>
      </c>
      <c r="BM38" s="9">
        <f>VLOOKUP($C38, Table3[#All], 38, 0)</f>
        <v>0</v>
      </c>
      <c r="BN38" s="10" t="str">
        <f t="shared" si="154"/>
        <v>N/A</v>
      </c>
      <c r="BO38" s="11"/>
      <c r="BP38" s="9">
        <f>VLOOKUP($C38, Table3[#All], 39, 0)</f>
        <v>0.76190000000000002</v>
      </c>
      <c r="BQ38" s="9">
        <f>VLOOKUP($C38, Table3[#All], 40, 0)</f>
        <v>0.23809999999999998</v>
      </c>
      <c r="BR38" s="9">
        <f>VLOOKUP($C38, Table3[#All], 41, 0)</f>
        <v>0</v>
      </c>
      <c r="BS38" s="9">
        <f>VLOOKUP($C38, Table3[#All], 42, 0)</f>
        <v>0</v>
      </c>
      <c r="BT38" s="9"/>
      <c r="BU38" s="10">
        <f t="shared" si="124"/>
        <v>1</v>
      </c>
      <c r="BV38" s="11"/>
      <c r="BW38" s="9">
        <f>VLOOKUP($C38, Table3[#All], 43, 0)</f>
        <v>0.52380000000000004</v>
      </c>
      <c r="BX38" s="9">
        <f>VLOOKUP($C38, Table3[#All], 44, 0)</f>
        <v>0.47619999999999996</v>
      </c>
      <c r="BY38" s="9">
        <f>VLOOKUP($C38, Table3[#All], 45, 0)</f>
        <v>0</v>
      </c>
      <c r="BZ38" s="9"/>
      <c r="CA38" s="9"/>
      <c r="CB38" s="10">
        <f t="shared" si="125"/>
        <v>2</v>
      </c>
      <c r="CC38" s="81"/>
      <c r="CD38" s="9">
        <f>VLOOKUP($C38, Table3[#All], 46, 0)</f>
        <v>1</v>
      </c>
      <c r="CE38" s="9">
        <f>VLOOKUP($C38, Table3[#All], 47, 0)</f>
        <v>0</v>
      </c>
      <c r="CF38" s="9">
        <f>VLOOKUP($C38, Table3[#All], 48, 0)</f>
        <v>0</v>
      </c>
      <c r="CG38" s="9">
        <f>VLOOKUP($C38, Table3[#All], 49, 0)</f>
        <v>0</v>
      </c>
      <c r="CH38" s="9">
        <f>VLOOKUP($C38, Table3[#All], 50, 0)</f>
        <v>0</v>
      </c>
      <c r="CI38" s="12">
        <f t="shared" si="126"/>
        <v>1</v>
      </c>
      <c r="CJ38" s="13"/>
      <c r="CK38" s="9">
        <f>VLOOKUP($C38, Table3[#All], 51, 0)</f>
        <v>0.95239999999999991</v>
      </c>
      <c r="CL38" s="9">
        <f>VLOOKUP($C38, Table3[#All], 52, 0)</f>
        <v>4.7599999999999996E-2</v>
      </c>
      <c r="CM38" s="9">
        <f>VLOOKUP($C38, Table3[#All], 53, 0)</f>
        <v>0</v>
      </c>
      <c r="CN38" s="9">
        <f>VLOOKUP($C38, Table3[#All], 54, 0)</f>
        <v>0</v>
      </c>
      <c r="CO38" s="9"/>
      <c r="CP38" s="10">
        <f t="shared" si="127"/>
        <v>1</v>
      </c>
      <c r="CQ38" s="11"/>
      <c r="CR38" s="9">
        <f>VLOOKUP($C38, Table3[#All], 55, 0)</f>
        <v>0</v>
      </c>
      <c r="CS38" s="9">
        <f>VLOOKUP($C38, Table3[#All], 56, 0)</f>
        <v>0.42859999999999998</v>
      </c>
      <c r="CT38" s="9">
        <f>VLOOKUP($C38, Table3[#All], 57, 0)</f>
        <v>0.42859999999999998</v>
      </c>
      <c r="CU38" s="9">
        <f>VLOOKUP($C38, Table3[#All], 58, 0)</f>
        <v>0.1429</v>
      </c>
      <c r="CV38" s="9">
        <f>VLOOKUP($C38, Table3[#All], 59, 0)</f>
        <v>0</v>
      </c>
      <c r="CW38" s="12">
        <f t="shared" si="128"/>
        <v>3</v>
      </c>
      <c r="CX38" s="81"/>
      <c r="CY38" s="9">
        <f>VLOOKUP($C38, Table3[#All], 60, 0)</f>
        <v>0.95239999999999991</v>
      </c>
      <c r="CZ38" s="9">
        <f>VLOOKUP($C38, Table3[#All], 61, 0)</f>
        <v>4.7599999999999996E-2</v>
      </c>
      <c r="DA38" s="9">
        <f>VLOOKUP($C38, Table3[#All], 62, 0)</f>
        <v>0</v>
      </c>
      <c r="DB38" s="9">
        <f>VLOOKUP($C38, Table3[#All], 63, 0)</f>
        <v>0</v>
      </c>
      <c r="DC38" s="9">
        <f>VLOOKUP($C38, Table3[#All], 64, 0)</f>
        <v>0</v>
      </c>
      <c r="DD38" s="10">
        <f t="shared" si="129"/>
        <v>1</v>
      </c>
      <c r="DE38" s="11"/>
      <c r="DF38" s="9">
        <f>VLOOKUP($C38, Table3[#All], 65, 0)</f>
        <v>1</v>
      </c>
      <c r="DG38" s="9"/>
      <c r="DH38" s="9">
        <f>VLOOKUP($C38, Table3[#All], 66, 0)</f>
        <v>0</v>
      </c>
      <c r="DI38" s="9"/>
      <c r="DJ38" s="9">
        <f>VLOOKUP($C38, Table3[#All], 67, 0)</f>
        <v>0</v>
      </c>
      <c r="DK38" s="12">
        <f t="shared" si="130"/>
        <v>1</v>
      </c>
      <c r="DL38" s="11"/>
      <c r="DM38" s="9">
        <f>VLOOKUP($C38, Table3[#All], 68, 0)</f>
        <v>1</v>
      </c>
      <c r="DN38" s="9"/>
      <c r="DO38" s="9">
        <f>VLOOKUP($C38, Table3[#All], 69, 0)</f>
        <v>0</v>
      </c>
      <c r="DP38" s="9">
        <f>VLOOKUP($C38, Table3[#All], 70, 0)</f>
        <v>0</v>
      </c>
      <c r="DQ38" s="9"/>
      <c r="DR38" s="12">
        <f t="shared" si="131"/>
        <v>1</v>
      </c>
      <c r="DS38" s="11"/>
      <c r="DT38" s="9">
        <f>VLOOKUP($C38, Table3[#All], 71, 0)</f>
        <v>0.66670000000000007</v>
      </c>
      <c r="DU38" s="9">
        <f>VLOOKUP($C38, Table3[#All], 72, 0)</f>
        <v>0.23809999999999998</v>
      </c>
      <c r="DV38" s="9">
        <f>VLOOKUP($C38, Table3[#All], 73, 0)</f>
        <v>0</v>
      </c>
      <c r="DW38" s="9">
        <f>VLOOKUP($C38, Table3[#All], 74, 0)</f>
        <v>4.7599999999999996E-2</v>
      </c>
      <c r="DX38" s="9">
        <f>VLOOKUP($C38, Table3[#All], 75, 0)</f>
        <v>4.7599999999999996E-2</v>
      </c>
      <c r="DY38" s="12">
        <f t="shared" ref="DY38:DY57" si="157">IF(DX38&gt;=25%, 5, IF(SUM(DW38:DX38)&gt;=25%, 4, IF(SUM(DV38:DX38)&gt;=25%, 3, IF(SUM(DU38:DX38)&gt;=25%, 2, IF(SUM(DT38:DX38)&gt;=25%, 1, "N/A")))))</f>
        <v>2</v>
      </c>
      <c r="DZ38" s="11"/>
      <c r="EA38" s="9">
        <f>VLOOKUP($C38, Table3[#All], 76, 0)</f>
        <v>1</v>
      </c>
      <c r="EB38" s="9">
        <f>VLOOKUP($C38, Table3[#All], 77, 0)</f>
        <v>0</v>
      </c>
      <c r="EC38" s="9">
        <f>VLOOKUP($C38, Table3[#All], 78, 0)</f>
        <v>0</v>
      </c>
      <c r="ED38" s="9">
        <f>VLOOKUP($C38, Table3[#All], 79, 0)</f>
        <v>0</v>
      </c>
      <c r="EE38" s="9">
        <f>VLOOKUP($C38, Table3[#All], 80, 0)</f>
        <v>0</v>
      </c>
      <c r="EF38" s="10">
        <f t="shared" si="133"/>
        <v>1</v>
      </c>
      <c r="EG38" s="9"/>
      <c r="EH38" s="9">
        <f>VLOOKUP($C38, Table3[#All], 81, 0)</f>
        <v>1</v>
      </c>
      <c r="EI38" s="9">
        <f>VLOOKUP($C38, Table3[#All], 82, 0)</f>
        <v>0</v>
      </c>
      <c r="EJ38" s="9">
        <f>VLOOKUP($C38, Table3[#All], 83, 0)</f>
        <v>0</v>
      </c>
      <c r="EK38" s="9">
        <f>VLOOKUP($C38, Table3[#All], 84, 0)</f>
        <v>0</v>
      </c>
      <c r="EL38" s="9">
        <f>VLOOKUP($C38, Table3[#All], 85, 0)</f>
        <v>0</v>
      </c>
      <c r="EM38" s="12">
        <f t="shared" si="134"/>
        <v>1</v>
      </c>
      <c r="EN38" s="11"/>
      <c r="EO38" s="9">
        <f>VLOOKUP($C38, Table3[#All], 86, 0)</f>
        <v>1</v>
      </c>
      <c r="EP38" s="9"/>
      <c r="EQ38" s="9">
        <f>VLOOKUP($C38, Table3[#All], 87, 0)</f>
        <v>0</v>
      </c>
      <c r="ER38" s="9"/>
      <c r="ES38" s="9"/>
      <c r="ET38" s="12">
        <f t="shared" si="135"/>
        <v>1</v>
      </c>
      <c r="EU38" s="11"/>
      <c r="EV38" s="9">
        <f>VLOOKUP($C38, Table3[#All], 88, 0)</f>
        <v>1</v>
      </c>
      <c r="EW38" s="9">
        <f>VLOOKUP($C38, Table3[#All], 89, 0)</f>
        <v>0</v>
      </c>
      <c r="EX38" s="9">
        <f>VLOOKUP($C38, Table3[#All], 90, 0)</f>
        <v>0</v>
      </c>
      <c r="EY38" s="9">
        <f>VLOOKUP($C38, Table3[#All], 91, 0)</f>
        <v>0</v>
      </c>
      <c r="EZ38" s="9">
        <f>VLOOKUP($C38, Table3[#All], 92, 0)</f>
        <v>0</v>
      </c>
      <c r="FA38" s="12">
        <f t="shared" si="136"/>
        <v>1</v>
      </c>
      <c r="FB38" s="11"/>
      <c r="FC38" s="9">
        <f>VLOOKUP($C38, Table3[#All], 93, 0)</f>
        <v>0</v>
      </c>
      <c r="FD38" s="9">
        <f>VLOOKUP($C38, Table3[#All], 94, 0)</f>
        <v>0.66670000000000007</v>
      </c>
      <c r="FE38" s="9">
        <f>VLOOKUP($C38, Table3[#All], 95, 0)</f>
        <v>0.33329999999999999</v>
      </c>
      <c r="FF38" s="9">
        <f>VLOOKUP($C38, Table3[#All], 96, 0)</f>
        <v>0</v>
      </c>
      <c r="FG38" s="9"/>
      <c r="FH38" s="10">
        <f t="shared" si="137"/>
        <v>3</v>
      </c>
      <c r="FI38" s="11"/>
      <c r="FJ38" s="9">
        <f>VLOOKUP($C38, Table3[#All], 97, 0)</f>
        <v>0</v>
      </c>
      <c r="FK38" s="9">
        <f>VLOOKUP($C38, Table3[#All], 98, 0)</f>
        <v>0</v>
      </c>
      <c r="FL38" s="9">
        <f>VLOOKUP($C38, Table3[#All], 99, 0)</f>
        <v>0</v>
      </c>
      <c r="FM38" s="9">
        <f>VLOOKUP($C38, Table3[#All], 100, 0)</f>
        <v>1</v>
      </c>
      <c r="FN38" s="9">
        <f>VLOOKUP($C38, Table3[#All], 101, 0)</f>
        <v>0</v>
      </c>
      <c r="FO38" s="12">
        <f t="shared" si="155"/>
        <v>4</v>
      </c>
      <c r="FP38" s="11"/>
      <c r="FQ38" s="9">
        <f>VLOOKUP($C38, Table3[#All], 102, 0)</f>
        <v>1</v>
      </c>
      <c r="FR38" s="9">
        <f>VLOOKUP($C38, Table3[#All], 103, 0)</f>
        <v>0</v>
      </c>
      <c r="FS38" s="9">
        <f>VLOOKUP($C38, Table3[#All], 104, 0)</f>
        <v>0</v>
      </c>
      <c r="FT38" s="9">
        <f>VLOOKUP($C38, Table3[#All], 105, 0)</f>
        <v>0</v>
      </c>
      <c r="FU38" s="9">
        <v>0</v>
      </c>
      <c r="FV38" s="10">
        <f t="shared" si="138"/>
        <v>1</v>
      </c>
      <c r="FW38" s="11"/>
      <c r="FX38" s="9">
        <f>VLOOKUP($C38, Table3[#All], 106, 0)</f>
        <v>9.5199999999999993E-2</v>
      </c>
      <c r="FY38" s="9"/>
      <c r="FZ38" s="9">
        <f>VLOOKUP($C38, Table3[#All], 107, 0)</f>
        <v>0.90480000000000005</v>
      </c>
      <c r="GA38" s="9">
        <f>VLOOKUP($C38, Table3[#All], 108, 0)</f>
        <v>0</v>
      </c>
      <c r="GB38" s="9"/>
      <c r="GC38" s="10">
        <f t="shared" si="156"/>
        <v>3</v>
      </c>
      <c r="GD38" s="81"/>
      <c r="GE38" s="9">
        <f>VLOOKUP($C38, Table3[#All], 109, 0)</f>
        <v>0</v>
      </c>
      <c r="GF38" s="9">
        <f>VLOOKUP($C38, Table3[#All], 110, 0)</f>
        <v>1</v>
      </c>
      <c r="GG38" s="9">
        <f>VLOOKUP($C38, Table3[#All], 111, 0)</f>
        <v>0</v>
      </c>
      <c r="GH38" s="9"/>
      <c r="GI38" s="9">
        <f>VLOOKUP($C38, Table3[#All], 112, 0)</f>
        <v>0</v>
      </c>
      <c r="GJ38" s="12">
        <f t="shared" si="139"/>
        <v>2</v>
      </c>
      <c r="GK38" s="11"/>
      <c r="GL38" s="9">
        <f>VLOOKUP($C38, Table3[#All], 113, 0)</f>
        <v>0</v>
      </c>
      <c r="GM38" s="9">
        <f>VLOOKUP($C38, Table3[#All], 114, 0)</f>
        <v>0.1905</v>
      </c>
      <c r="GN38" s="9">
        <f>VLOOKUP($C38, Table3[#All], 115, 0)</f>
        <v>0</v>
      </c>
      <c r="GO38" s="9">
        <f>VLOOKUP($C38, Table3[#All], 116, 0)</f>
        <v>0.8095</v>
      </c>
      <c r="GP38" s="9"/>
      <c r="GQ38" s="10">
        <f t="shared" si="140"/>
        <v>4</v>
      </c>
      <c r="GR38" s="11"/>
      <c r="GS38" s="9">
        <f>VLOOKUP($C38, Table2[#All], 3, 0)</f>
        <v>0</v>
      </c>
      <c r="GT38" s="9">
        <f>VLOOKUP($C38, Table2[#All], 4, 0)</f>
        <v>1</v>
      </c>
      <c r="GU38" s="9">
        <f>VLOOKUP($C38, Table2[#All], 5, 0)</f>
        <v>0</v>
      </c>
      <c r="GV38" s="9">
        <f>VLOOKUP($C38, Table2[#All], 6, 0)</f>
        <v>0</v>
      </c>
      <c r="GW38" s="9">
        <f>VLOOKUP($C38, Table2[#All], 7, 0)</f>
        <v>0</v>
      </c>
      <c r="GX38" s="10">
        <f t="shared" si="141"/>
        <v>2</v>
      </c>
      <c r="GY38" s="11"/>
      <c r="GZ38" s="9">
        <v>0</v>
      </c>
      <c r="HA38" s="9">
        <v>1</v>
      </c>
      <c r="HB38" s="9">
        <v>0</v>
      </c>
      <c r="HC38" s="9">
        <v>0</v>
      </c>
      <c r="HD38" s="9"/>
      <c r="HE38" s="10">
        <f t="shared" si="142"/>
        <v>2</v>
      </c>
      <c r="HF38" s="11"/>
      <c r="HG38" s="9">
        <f>VLOOKUP($C38, Table5[#All], 2, 0)</f>
        <v>0</v>
      </c>
      <c r="HH38" s="9">
        <f>VLOOKUP($C38, Table5[#All], 3, 0)</f>
        <v>0</v>
      </c>
      <c r="HI38" s="9">
        <f>VLOOKUP($C38, Table5[#All], 4, 0)</f>
        <v>1</v>
      </c>
      <c r="HJ38" s="9">
        <f>VLOOKUP($C38, Table5[#All], 5, 0)</f>
        <v>0</v>
      </c>
      <c r="HK38" s="9">
        <f>VLOOKUP($C38, Table5[#All], 6, 0)</f>
        <v>0</v>
      </c>
      <c r="HL38" s="10">
        <f t="shared" si="143"/>
        <v>3</v>
      </c>
      <c r="HM38" s="11"/>
      <c r="HN38" s="9">
        <f>VLOOKUP($C38, Table5[#All], 7, 0)</f>
        <v>0</v>
      </c>
      <c r="HO38" s="9">
        <f>VLOOKUP($C38, Table5[#All], 8, 0)</f>
        <v>0</v>
      </c>
      <c r="HP38" s="9">
        <f>VLOOKUP($C38, Table5[#All], 9, 0)</f>
        <v>1</v>
      </c>
      <c r="HQ38" s="9">
        <f>VLOOKUP($C38, Table5[#All], 10, 0)</f>
        <v>0</v>
      </c>
      <c r="HR38" s="9">
        <f>VLOOKUP($C38, Table5[#All], 11, 0)</f>
        <v>0</v>
      </c>
      <c r="HS38" s="10">
        <f t="shared" si="144"/>
        <v>3</v>
      </c>
      <c r="HT38" s="11"/>
      <c r="HU38" s="9">
        <f>VLOOKUP($C38, Table5[#All], 12, 0)</f>
        <v>1</v>
      </c>
      <c r="HV38" s="9">
        <f>VLOOKUP($C38, Table5[#All], 13, 0)</f>
        <v>0</v>
      </c>
      <c r="HW38" s="9">
        <f>VLOOKUP($C38, Table5[#All], 14, 0)</f>
        <v>0</v>
      </c>
      <c r="HX38" s="9">
        <f>VLOOKUP($C38, Table5[#All], 15, 0)</f>
        <v>0</v>
      </c>
      <c r="HY38" s="9">
        <f>VLOOKUP($C38, Table5[#All], 16, 0)</f>
        <v>0</v>
      </c>
      <c r="HZ38" s="10">
        <f t="shared" si="145"/>
        <v>1</v>
      </c>
      <c r="IA38" s="11"/>
      <c r="IB38" s="9">
        <f>VLOOKUP($C38, Table5[#All], 17, 0)</f>
        <v>1</v>
      </c>
      <c r="IC38" s="9">
        <f>VLOOKUP($C38, Table5[#All], 18, 0)</f>
        <v>0</v>
      </c>
      <c r="ID38" s="9">
        <f>VLOOKUP($C38, Table5[#All], 19, 0)</f>
        <v>0</v>
      </c>
      <c r="IE38" s="9">
        <f>VLOOKUP($C38, Table5[#All], 20, 0)</f>
        <v>0</v>
      </c>
      <c r="IF38" s="9">
        <f>VLOOKUP($C38, Table5[#All], 21, 0)</f>
        <v>0</v>
      </c>
      <c r="IG38" s="10">
        <f t="shared" si="146"/>
        <v>1</v>
      </c>
      <c r="IH38" s="11"/>
      <c r="II38" s="9">
        <f>VLOOKUP($C38, Table5[#All], 22, 0)</f>
        <v>1</v>
      </c>
      <c r="IJ38" s="9">
        <f>VLOOKUP($C38, Table5[#All], 23, 0)</f>
        <v>0</v>
      </c>
      <c r="IK38" s="9">
        <f>VLOOKUP($C38, Table5[#All], 24, 0)</f>
        <v>0</v>
      </c>
      <c r="IL38" s="9">
        <f>VLOOKUP($C38, Table5[#All], 25, 0)</f>
        <v>0</v>
      </c>
      <c r="IM38" s="9">
        <f>VLOOKUP($C38, Table5[#All], 26, 0)</f>
        <v>0</v>
      </c>
      <c r="IN38" s="10">
        <f t="shared" si="147"/>
        <v>1</v>
      </c>
      <c r="IO38" s="11"/>
      <c r="IP38" s="9">
        <v>1</v>
      </c>
      <c r="IQ38" s="9">
        <v>0</v>
      </c>
      <c r="IR38" s="9">
        <v>0</v>
      </c>
      <c r="IS38" s="9">
        <v>0</v>
      </c>
      <c r="IT38" s="9">
        <v>0</v>
      </c>
      <c r="IU38" s="10">
        <f t="shared" si="148"/>
        <v>1</v>
      </c>
      <c r="IV38" s="82"/>
    </row>
    <row r="39" spans="1:256" ht="16.3" thickTop="1" thickBot="1" x14ac:dyDescent="0.35">
      <c r="A39" s="16" t="s">
        <v>206</v>
      </c>
      <c r="B39" s="16" t="s">
        <v>209</v>
      </c>
      <c r="C39" s="16" t="s">
        <v>210</v>
      </c>
      <c r="D39" s="11"/>
      <c r="E39" s="9">
        <f>VLOOKUP($C39, Table3[#All], 2, 0)</f>
        <v>0.48</v>
      </c>
      <c r="F39" s="9"/>
      <c r="G39" s="9">
        <f>VLOOKUP($C39, Table3[#All], 3, 0)</f>
        <v>0.4</v>
      </c>
      <c r="H39" s="9">
        <f>VLOOKUP($C39, Table3[#All], 4, 0)</f>
        <v>0.12</v>
      </c>
      <c r="I39" s="9">
        <f>VLOOKUP($C39, Table3[#All], 5, 0)</f>
        <v>0</v>
      </c>
      <c r="J39" s="10">
        <f t="shared" si="149"/>
        <v>3</v>
      </c>
      <c r="K39" s="11"/>
      <c r="L39" s="9">
        <f>VLOOKUP($C39, Table3[#All], 6, 0)</f>
        <v>0</v>
      </c>
      <c r="M39" s="9"/>
      <c r="N39" s="9">
        <f>VLOOKUP($C39, Table3[#All], 7, 0)</f>
        <v>1</v>
      </c>
      <c r="O39" s="9">
        <f>VLOOKUP($C39, Table3[#All], 8, 0)</f>
        <v>0</v>
      </c>
      <c r="P39" s="9">
        <f>VLOOKUP($C39, Table3[#All], 9, 0)</f>
        <v>0</v>
      </c>
      <c r="Q39" s="10">
        <f t="shared" si="150"/>
        <v>3</v>
      </c>
      <c r="R39" s="11"/>
      <c r="S39" s="9">
        <f>VLOOKUP($C39, Table3[#All], 10, 0)</f>
        <v>0</v>
      </c>
      <c r="T39" s="9">
        <f>VLOOKUP($C39, Table3[#All], 11, 0)</f>
        <v>0.6</v>
      </c>
      <c r="U39" s="9">
        <f>VLOOKUP($C39, Table3[#All], 12, 0)</f>
        <v>0.4</v>
      </c>
      <c r="V39" s="9">
        <f>VLOOKUP($C39, Table3[#All], 13, 0)</f>
        <v>0</v>
      </c>
      <c r="W39" s="9">
        <f>VLOOKUP($C39, Table3[#All], 14, 0)</f>
        <v>0</v>
      </c>
      <c r="X39" s="10">
        <f t="shared" si="151"/>
        <v>3</v>
      </c>
      <c r="Y39" s="11"/>
      <c r="Z39" s="9">
        <f>VLOOKUP($C39, Table3[#All], 15, 0)</f>
        <v>0</v>
      </c>
      <c r="AA39" s="9">
        <f>VLOOKUP($C39, Table3[#All], 16, 0)</f>
        <v>0.36</v>
      </c>
      <c r="AB39" s="9">
        <f>VLOOKUP($C39, Table3[#All], 17, 0)</f>
        <v>0.44</v>
      </c>
      <c r="AC39" s="9">
        <f>VLOOKUP($C39, Table3[#All], 18, 0)</f>
        <v>0.2</v>
      </c>
      <c r="AD39" s="9">
        <f>VLOOKUP($C39, Table3[#All], 19, 0)</f>
        <v>0</v>
      </c>
      <c r="AE39" s="10">
        <f t="shared" si="121"/>
        <v>3</v>
      </c>
      <c r="AF39" s="11"/>
      <c r="AG39" s="9">
        <f>VLOOKUP($C39, Table3[#All], 20, 0)</f>
        <v>0.42109999999999997</v>
      </c>
      <c r="AH39" s="9">
        <f>VLOOKUP($C39, Table3[#All], 21, 0)</f>
        <v>0.47369999999999995</v>
      </c>
      <c r="AI39" s="9">
        <f>VLOOKUP($C39, Table3[#All], 22, 0)</f>
        <v>0.10529999999999999</v>
      </c>
      <c r="AJ39" s="9"/>
      <c r="AK39" s="9"/>
      <c r="AL39" s="10">
        <f t="shared" si="122"/>
        <v>2</v>
      </c>
      <c r="AM39" s="11"/>
      <c r="AN39" s="9">
        <f>VLOOKUP($C39, Table3[#All], 23, 0)</f>
        <v>1</v>
      </c>
      <c r="AO39" s="9">
        <f>VLOOKUP($C39, Table3[#All], 24, 0)</f>
        <v>0</v>
      </c>
      <c r="AP39" s="9">
        <f>VLOOKUP($C39, Table3[#All], 25, 0)</f>
        <v>0</v>
      </c>
      <c r="AQ39" s="9">
        <f>VLOOKUP($C39, Table3[#All], 26, 0)</f>
        <v>0</v>
      </c>
      <c r="AR39" s="9"/>
      <c r="AS39" s="12">
        <f t="shared" si="123"/>
        <v>1</v>
      </c>
      <c r="AT39" s="11"/>
      <c r="AU39" s="9">
        <f>VLOOKUP($C39, Table3[#All], 27, 0)</f>
        <v>1</v>
      </c>
      <c r="AV39" s="9">
        <f>VLOOKUP($C39, Table3[#All], 28, 0)</f>
        <v>0</v>
      </c>
      <c r="AW39" s="9">
        <f>VLOOKUP($C39, Table3[#All], 29, 0)</f>
        <v>0</v>
      </c>
      <c r="AX39" s="9"/>
      <c r="AY39" s="9"/>
      <c r="AZ39" s="10">
        <f t="shared" si="152"/>
        <v>1</v>
      </c>
      <c r="BA39" s="11"/>
      <c r="BB39" s="9">
        <f>VLOOKUP($C39, Table3[#All], 30, 0)</f>
        <v>0.64</v>
      </c>
      <c r="BC39" s="9">
        <f>VLOOKUP($C39, Table3[#All], 31, 0)</f>
        <v>0.36</v>
      </c>
      <c r="BD39" s="9">
        <f>VLOOKUP($C39, Table3[#All], 32, 0)</f>
        <v>0</v>
      </c>
      <c r="BE39" s="9">
        <f>VLOOKUP($C39, Table3[#All], 33, 0)</f>
        <v>0</v>
      </c>
      <c r="BF39" s="9"/>
      <c r="BG39" s="10">
        <f t="shared" si="153"/>
        <v>2</v>
      </c>
      <c r="BH39" s="81"/>
      <c r="BI39" s="9">
        <f>VLOOKUP($C39, Table3[#All], 34, 0)</f>
        <v>0</v>
      </c>
      <c r="BJ39" s="9">
        <f>VLOOKUP($C39, Table3[#All], 35, 0)</f>
        <v>0</v>
      </c>
      <c r="BK39" s="9">
        <f>VLOOKUP($C39, Table3[#All], 36, 0)</f>
        <v>0</v>
      </c>
      <c r="BL39" s="9">
        <f>VLOOKUP($C39, Table3[#All], 37, 0)</f>
        <v>0</v>
      </c>
      <c r="BM39" s="9">
        <f>VLOOKUP($C39, Table3[#All], 38, 0)</f>
        <v>0</v>
      </c>
      <c r="BN39" s="10" t="str">
        <f t="shared" si="154"/>
        <v>N/A</v>
      </c>
      <c r="BO39" s="11"/>
      <c r="BP39" s="9">
        <f>VLOOKUP($C39, Table3[#All], 39, 0)</f>
        <v>0.4</v>
      </c>
      <c r="BQ39" s="9">
        <f>VLOOKUP($C39, Table3[#All], 40, 0)</f>
        <v>0.6</v>
      </c>
      <c r="BR39" s="9">
        <f>VLOOKUP($C39, Table3[#All], 41, 0)</f>
        <v>0</v>
      </c>
      <c r="BS39" s="9">
        <f>VLOOKUP($C39, Table3[#All], 42, 0)</f>
        <v>0</v>
      </c>
      <c r="BT39" s="9"/>
      <c r="BU39" s="10">
        <f t="shared" si="124"/>
        <v>2</v>
      </c>
      <c r="BV39" s="11"/>
      <c r="BW39" s="9">
        <f>VLOOKUP($C39, Table3[#All], 43, 0)</f>
        <v>0.4</v>
      </c>
      <c r="BX39" s="9">
        <f>VLOOKUP($C39, Table3[#All], 44, 0)</f>
        <v>0.6</v>
      </c>
      <c r="BY39" s="9">
        <f>VLOOKUP($C39, Table3[#All], 45, 0)</f>
        <v>0</v>
      </c>
      <c r="BZ39" s="9"/>
      <c r="CA39" s="9"/>
      <c r="CB39" s="10">
        <f t="shared" si="125"/>
        <v>2</v>
      </c>
      <c r="CC39" s="81"/>
      <c r="CD39" s="9">
        <f>VLOOKUP($C39, Table3[#All], 46, 0)</f>
        <v>1</v>
      </c>
      <c r="CE39" s="9">
        <f>VLOOKUP($C39, Table3[#All], 47, 0)</f>
        <v>0</v>
      </c>
      <c r="CF39" s="9">
        <f>VLOOKUP($C39, Table3[#All], 48, 0)</f>
        <v>0</v>
      </c>
      <c r="CG39" s="9">
        <f>VLOOKUP($C39, Table3[#All], 49, 0)</f>
        <v>0</v>
      </c>
      <c r="CH39" s="9">
        <f>VLOOKUP($C39, Table3[#All], 50, 0)</f>
        <v>0</v>
      </c>
      <c r="CI39" s="12">
        <f t="shared" si="126"/>
        <v>1</v>
      </c>
      <c r="CJ39" s="13"/>
      <c r="CK39" s="9">
        <f>VLOOKUP($C39, Table3[#All], 51, 0)</f>
        <v>1</v>
      </c>
      <c r="CL39" s="9">
        <f>VLOOKUP($C39, Table3[#All], 52, 0)</f>
        <v>0</v>
      </c>
      <c r="CM39" s="9">
        <f>VLOOKUP($C39, Table3[#All], 53, 0)</f>
        <v>0</v>
      </c>
      <c r="CN39" s="9">
        <f>VLOOKUP($C39, Table3[#All], 54, 0)</f>
        <v>0</v>
      </c>
      <c r="CO39" s="9"/>
      <c r="CP39" s="10">
        <f t="shared" si="127"/>
        <v>1</v>
      </c>
      <c r="CQ39" s="11"/>
      <c r="CR39" s="9">
        <f>VLOOKUP($C39, Table3[#All], 55, 0)</f>
        <v>0.08</v>
      </c>
      <c r="CS39" s="9">
        <f>VLOOKUP($C39, Table3[#All], 56, 0)</f>
        <v>0.4</v>
      </c>
      <c r="CT39" s="9">
        <f>VLOOKUP($C39, Table3[#All], 57, 0)</f>
        <v>0.4</v>
      </c>
      <c r="CU39" s="9">
        <f>VLOOKUP($C39, Table3[#All], 58, 0)</f>
        <v>0.12</v>
      </c>
      <c r="CV39" s="9">
        <f>VLOOKUP($C39, Table3[#All], 59, 0)</f>
        <v>0</v>
      </c>
      <c r="CW39" s="12">
        <f t="shared" si="128"/>
        <v>3</v>
      </c>
      <c r="CX39" s="81"/>
      <c r="CY39" s="9">
        <f>VLOOKUP($C39, Table3[#All], 60, 0)</f>
        <v>0.8</v>
      </c>
      <c r="CZ39" s="9">
        <f>VLOOKUP($C39, Table3[#All], 61, 0)</f>
        <v>0.2</v>
      </c>
      <c r="DA39" s="9">
        <f>VLOOKUP($C39, Table3[#All], 62, 0)</f>
        <v>0</v>
      </c>
      <c r="DB39" s="9">
        <f>VLOOKUP($C39, Table3[#All], 63, 0)</f>
        <v>0</v>
      </c>
      <c r="DC39" s="9">
        <f>VLOOKUP($C39, Table3[#All], 64, 0)</f>
        <v>0</v>
      </c>
      <c r="DD39" s="10">
        <f t="shared" si="129"/>
        <v>1</v>
      </c>
      <c r="DE39" s="11"/>
      <c r="DF39" s="9">
        <f>VLOOKUP($C39, Table3[#All], 65, 0)</f>
        <v>0.88</v>
      </c>
      <c r="DG39" s="9"/>
      <c r="DH39" s="9">
        <f>VLOOKUP($C39, Table3[#All], 66, 0)</f>
        <v>0.12</v>
      </c>
      <c r="DI39" s="9"/>
      <c r="DJ39" s="9">
        <f>VLOOKUP($C39, Table3[#All], 67, 0)</f>
        <v>0</v>
      </c>
      <c r="DK39" s="12">
        <f t="shared" si="130"/>
        <v>1</v>
      </c>
      <c r="DL39" s="11"/>
      <c r="DM39" s="9">
        <f>VLOOKUP($C39, Table3[#All], 68, 0)</f>
        <v>1</v>
      </c>
      <c r="DN39" s="9"/>
      <c r="DO39" s="9">
        <f>VLOOKUP($C39, Table3[#All], 69, 0)</f>
        <v>0</v>
      </c>
      <c r="DP39" s="9">
        <f>VLOOKUP($C39, Table3[#All], 70, 0)</f>
        <v>0</v>
      </c>
      <c r="DQ39" s="9"/>
      <c r="DR39" s="12">
        <f t="shared" si="131"/>
        <v>1</v>
      </c>
      <c r="DS39" s="11"/>
      <c r="DT39" s="9">
        <f>VLOOKUP($C39, Table3[#All], 71, 0)</f>
        <v>0.44</v>
      </c>
      <c r="DU39" s="9">
        <f>VLOOKUP($C39, Table3[#All], 72, 0)</f>
        <v>0.4</v>
      </c>
      <c r="DV39" s="9">
        <f>VLOOKUP($C39, Table3[#All], 73, 0)</f>
        <v>0.08</v>
      </c>
      <c r="DW39" s="9">
        <f>VLOOKUP($C39, Table3[#All], 74, 0)</f>
        <v>0.08</v>
      </c>
      <c r="DX39" s="9">
        <f>VLOOKUP($C39, Table3[#All], 75, 0)</f>
        <v>0</v>
      </c>
      <c r="DY39" s="12">
        <f t="shared" si="157"/>
        <v>2</v>
      </c>
      <c r="DZ39" s="11"/>
      <c r="EA39" s="9">
        <f>VLOOKUP($C39, Table3[#All], 76, 0)</f>
        <v>1</v>
      </c>
      <c r="EB39" s="9">
        <f>VLOOKUP($C39, Table3[#All], 77, 0)</f>
        <v>0</v>
      </c>
      <c r="EC39" s="9">
        <f>VLOOKUP($C39, Table3[#All], 78, 0)</f>
        <v>0</v>
      </c>
      <c r="ED39" s="9">
        <f>VLOOKUP($C39, Table3[#All], 79, 0)</f>
        <v>0</v>
      </c>
      <c r="EE39" s="9">
        <f>VLOOKUP($C39, Table3[#All], 80, 0)</f>
        <v>0</v>
      </c>
      <c r="EF39" s="10">
        <f t="shared" si="133"/>
        <v>1</v>
      </c>
      <c r="EG39" s="9"/>
      <c r="EH39" s="9">
        <f>VLOOKUP($C39, Table3[#All], 81, 0)</f>
        <v>1</v>
      </c>
      <c r="EI39" s="9">
        <f>VLOOKUP($C39, Table3[#All], 82, 0)</f>
        <v>0</v>
      </c>
      <c r="EJ39" s="9">
        <f>VLOOKUP($C39, Table3[#All], 83, 0)</f>
        <v>0</v>
      </c>
      <c r="EK39" s="9">
        <f>VLOOKUP($C39, Table3[#All], 84, 0)</f>
        <v>0</v>
      </c>
      <c r="EL39" s="9">
        <f>VLOOKUP($C39, Table3[#All], 85, 0)</f>
        <v>0</v>
      </c>
      <c r="EM39" s="12">
        <f t="shared" si="134"/>
        <v>1</v>
      </c>
      <c r="EN39" s="11"/>
      <c r="EO39" s="9">
        <f>VLOOKUP($C39, Table3[#All], 86, 0)</f>
        <v>1</v>
      </c>
      <c r="EP39" s="9"/>
      <c r="EQ39" s="9">
        <f>VLOOKUP($C39, Table3[#All], 87, 0)</f>
        <v>0</v>
      </c>
      <c r="ER39" s="9"/>
      <c r="ES39" s="9"/>
      <c r="ET39" s="12">
        <f t="shared" si="135"/>
        <v>1</v>
      </c>
      <c r="EU39" s="11"/>
      <c r="EV39" s="9">
        <f>VLOOKUP($C39, Table3[#All], 88, 0)</f>
        <v>0</v>
      </c>
      <c r="EW39" s="9">
        <f>VLOOKUP($C39, Table3[#All], 89, 0)</f>
        <v>1</v>
      </c>
      <c r="EX39" s="9">
        <f>VLOOKUP($C39, Table3[#All], 90, 0)</f>
        <v>0</v>
      </c>
      <c r="EY39" s="9">
        <f>VLOOKUP($C39, Table3[#All], 91, 0)</f>
        <v>0</v>
      </c>
      <c r="EZ39" s="9">
        <f>VLOOKUP($C39, Table3[#All], 92, 0)</f>
        <v>0</v>
      </c>
      <c r="FA39" s="12">
        <f t="shared" si="136"/>
        <v>2</v>
      </c>
      <c r="FB39" s="11"/>
      <c r="FC39" s="9">
        <f>VLOOKUP($C39, Table3[#All], 93, 0)</f>
        <v>0</v>
      </c>
      <c r="FD39" s="9">
        <f>VLOOKUP($C39, Table3[#All], 94, 0)</f>
        <v>0.6</v>
      </c>
      <c r="FE39" s="9">
        <f>VLOOKUP($C39, Table3[#All], 95, 0)</f>
        <v>0.4</v>
      </c>
      <c r="FF39" s="9">
        <f>VLOOKUP($C39, Table3[#All], 96, 0)</f>
        <v>0</v>
      </c>
      <c r="FG39" s="9"/>
      <c r="FH39" s="10">
        <f t="shared" si="137"/>
        <v>3</v>
      </c>
      <c r="FI39" s="11"/>
      <c r="FJ39" s="9">
        <f>VLOOKUP($C39, Table3[#All], 97, 0)</f>
        <v>0</v>
      </c>
      <c r="FK39" s="9">
        <f>VLOOKUP($C39, Table3[#All], 98, 0)</f>
        <v>0</v>
      </c>
      <c r="FL39" s="9">
        <f>VLOOKUP($C39, Table3[#All], 99, 0)</f>
        <v>1</v>
      </c>
      <c r="FM39" s="9">
        <f>VLOOKUP($C39, Table3[#All], 100, 0)</f>
        <v>0</v>
      </c>
      <c r="FN39" s="9">
        <f>VLOOKUP($C39, Table3[#All], 101, 0)</f>
        <v>0</v>
      </c>
      <c r="FO39" s="12">
        <f t="shared" si="155"/>
        <v>3</v>
      </c>
      <c r="FP39" s="11"/>
      <c r="FQ39" s="9">
        <f>VLOOKUP($C39, Table3[#All], 102, 0)</f>
        <v>1</v>
      </c>
      <c r="FR39" s="9">
        <f>VLOOKUP($C39, Table3[#All], 103, 0)</f>
        <v>0</v>
      </c>
      <c r="FS39" s="9">
        <f>VLOOKUP($C39, Table3[#All], 104, 0)</f>
        <v>0</v>
      </c>
      <c r="FT39" s="9">
        <f>VLOOKUP($C39, Table3[#All], 105, 0)</f>
        <v>0</v>
      </c>
      <c r="FU39" s="9">
        <v>0</v>
      </c>
      <c r="FV39" s="10">
        <f t="shared" si="138"/>
        <v>1</v>
      </c>
      <c r="FW39" s="11"/>
      <c r="FX39" s="9">
        <f>VLOOKUP($C39, Table3[#All], 106, 0)</f>
        <v>0.2</v>
      </c>
      <c r="FY39" s="9"/>
      <c r="FZ39" s="9">
        <f>VLOOKUP($C39, Table3[#All], 107, 0)</f>
        <v>0.8</v>
      </c>
      <c r="GA39" s="9">
        <f>VLOOKUP($C39, Table3[#All], 108, 0)</f>
        <v>0</v>
      </c>
      <c r="GB39" s="9"/>
      <c r="GC39" s="10">
        <f t="shared" si="156"/>
        <v>3</v>
      </c>
      <c r="GD39" s="81"/>
      <c r="GE39" s="9">
        <f>VLOOKUP($C39, Table3[#All], 109, 0)</f>
        <v>0</v>
      </c>
      <c r="GF39" s="9">
        <f>VLOOKUP($C39, Table3[#All], 110, 0)</f>
        <v>0.83329999999999993</v>
      </c>
      <c r="GG39" s="9">
        <f>VLOOKUP($C39, Table3[#All], 111, 0)</f>
        <v>0.16670000000000001</v>
      </c>
      <c r="GH39" s="9"/>
      <c r="GI39" s="9">
        <f>VLOOKUP($C39, Table3[#All], 112, 0)</f>
        <v>0</v>
      </c>
      <c r="GJ39" s="12">
        <f t="shared" si="139"/>
        <v>2</v>
      </c>
      <c r="GK39" s="11"/>
      <c r="GL39" s="9">
        <f>VLOOKUP($C39, Table3[#All], 113, 0)</f>
        <v>0</v>
      </c>
      <c r="GM39" s="9">
        <f>VLOOKUP($C39, Table3[#All], 114, 0)</f>
        <v>0.16</v>
      </c>
      <c r="GN39" s="9">
        <f>VLOOKUP($C39, Table3[#All], 115, 0)</f>
        <v>0.12</v>
      </c>
      <c r="GO39" s="9">
        <f>VLOOKUP($C39, Table3[#All], 116, 0)</f>
        <v>0.72</v>
      </c>
      <c r="GP39" s="9"/>
      <c r="GQ39" s="10">
        <f t="shared" si="140"/>
        <v>4</v>
      </c>
      <c r="GR39" s="11"/>
      <c r="GS39" s="9">
        <f>VLOOKUP($C39, Table2[#All], 3, 0)</f>
        <v>0</v>
      </c>
      <c r="GT39" s="9">
        <f>VLOOKUP($C39, Table2[#All], 4, 0)</f>
        <v>1</v>
      </c>
      <c r="GU39" s="9">
        <f>VLOOKUP($C39, Table2[#All], 5, 0)</f>
        <v>0</v>
      </c>
      <c r="GV39" s="9">
        <f>VLOOKUP($C39, Table2[#All], 6, 0)</f>
        <v>0</v>
      </c>
      <c r="GW39" s="9">
        <f>VLOOKUP($C39, Table2[#All], 7, 0)</f>
        <v>0</v>
      </c>
      <c r="GX39" s="10">
        <f t="shared" si="141"/>
        <v>2</v>
      </c>
      <c r="GY39" s="11"/>
      <c r="GZ39" s="9">
        <v>0</v>
      </c>
      <c r="HA39" s="9">
        <v>1</v>
      </c>
      <c r="HB39" s="9">
        <v>0</v>
      </c>
      <c r="HC39" s="9">
        <v>0</v>
      </c>
      <c r="HD39" s="9"/>
      <c r="HE39" s="10">
        <f t="shared" si="142"/>
        <v>2</v>
      </c>
      <c r="HF39" s="11"/>
      <c r="HG39" s="9">
        <f>VLOOKUP($C39, Table5[#All], 2, 0)</f>
        <v>0</v>
      </c>
      <c r="HH39" s="9">
        <f>VLOOKUP($C39, Table5[#All], 3, 0)</f>
        <v>0</v>
      </c>
      <c r="HI39" s="9">
        <f>VLOOKUP($C39, Table5[#All], 4, 0)</f>
        <v>0</v>
      </c>
      <c r="HJ39" s="9">
        <f>VLOOKUP($C39, Table5[#All], 5, 0)</f>
        <v>0</v>
      </c>
      <c r="HK39" s="9">
        <f>VLOOKUP($C39, Table5[#All], 6, 0)</f>
        <v>1</v>
      </c>
      <c r="HL39" s="10">
        <f t="shared" si="143"/>
        <v>5</v>
      </c>
      <c r="HM39" s="11"/>
      <c r="HN39" s="9">
        <f>VLOOKUP($C39, Table5[#All], 7, 0)</f>
        <v>0</v>
      </c>
      <c r="HO39" s="9">
        <f>VLOOKUP($C39, Table5[#All], 8, 0)</f>
        <v>0</v>
      </c>
      <c r="HP39" s="9">
        <f>VLOOKUP($C39, Table5[#All], 9, 0)</f>
        <v>0</v>
      </c>
      <c r="HQ39" s="9">
        <f>VLOOKUP($C39, Table5[#All], 10, 0)</f>
        <v>1</v>
      </c>
      <c r="HR39" s="9">
        <f>VLOOKUP($C39, Table5[#All], 11, 0)</f>
        <v>0</v>
      </c>
      <c r="HS39" s="10">
        <f t="shared" si="144"/>
        <v>4</v>
      </c>
      <c r="HT39" s="11"/>
      <c r="HU39" s="9">
        <f>VLOOKUP($C39, Table5[#All], 12, 0)</f>
        <v>1</v>
      </c>
      <c r="HV39" s="9">
        <f>VLOOKUP($C39, Table5[#All], 13, 0)</f>
        <v>0</v>
      </c>
      <c r="HW39" s="9">
        <f>VLOOKUP($C39, Table5[#All], 14, 0)</f>
        <v>0</v>
      </c>
      <c r="HX39" s="9">
        <f>VLOOKUP($C39, Table5[#All], 15, 0)</f>
        <v>0</v>
      </c>
      <c r="HY39" s="9">
        <f>VLOOKUP($C39, Table5[#All], 16, 0)</f>
        <v>0</v>
      </c>
      <c r="HZ39" s="10">
        <f t="shared" si="145"/>
        <v>1</v>
      </c>
      <c r="IA39" s="11"/>
      <c r="IB39" s="9">
        <f>VLOOKUP($C39, Table5[#All], 17, 0)</f>
        <v>1</v>
      </c>
      <c r="IC39" s="9">
        <f>VLOOKUP($C39, Table5[#All], 18, 0)</f>
        <v>0</v>
      </c>
      <c r="ID39" s="9">
        <f>VLOOKUP($C39, Table5[#All], 19, 0)</f>
        <v>0</v>
      </c>
      <c r="IE39" s="9">
        <f>VLOOKUP($C39, Table5[#All], 20, 0)</f>
        <v>0</v>
      </c>
      <c r="IF39" s="9">
        <f>VLOOKUP($C39, Table5[#All], 21, 0)</f>
        <v>0</v>
      </c>
      <c r="IG39" s="10">
        <f t="shared" si="146"/>
        <v>1</v>
      </c>
      <c r="IH39" s="11"/>
      <c r="II39" s="9">
        <f>VLOOKUP($C39, Table5[#All], 22, 0)</f>
        <v>1</v>
      </c>
      <c r="IJ39" s="9">
        <f>VLOOKUP($C39, Table5[#All], 23, 0)</f>
        <v>0</v>
      </c>
      <c r="IK39" s="9">
        <f>VLOOKUP($C39, Table5[#All], 24, 0)</f>
        <v>0</v>
      </c>
      <c r="IL39" s="9">
        <f>VLOOKUP($C39, Table5[#All], 25, 0)</f>
        <v>0</v>
      </c>
      <c r="IM39" s="9">
        <f>VLOOKUP($C39, Table5[#All], 26, 0)</f>
        <v>0</v>
      </c>
      <c r="IN39" s="10">
        <f t="shared" si="147"/>
        <v>1</v>
      </c>
      <c r="IO39" s="11"/>
      <c r="IP39" s="9">
        <v>1</v>
      </c>
      <c r="IQ39" s="9">
        <v>0</v>
      </c>
      <c r="IR39" s="9">
        <v>0</v>
      </c>
      <c r="IS39" s="9">
        <v>0</v>
      </c>
      <c r="IT39" s="9">
        <v>0</v>
      </c>
      <c r="IU39" s="10">
        <f t="shared" si="148"/>
        <v>1</v>
      </c>
      <c r="IV39" s="82"/>
    </row>
    <row r="40" spans="1:256" ht="16.3" thickTop="1" thickBot="1" x14ac:dyDescent="0.35">
      <c r="A40" s="16" t="s">
        <v>206</v>
      </c>
      <c r="B40" s="16" t="s">
        <v>211</v>
      </c>
      <c r="C40" s="16" t="s">
        <v>212</v>
      </c>
      <c r="D40" s="11"/>
      <c r="E40" s="9">
        <f>VLOOKUP($C40, Table3[#All], 2, 0)</f>
        <v>0.57889999999999997</v>
      </c>
      <c r="F40" s="9"/>
      <c r="G40" s="9">
        <f>VLOOKUP($C40, Table3[#All], 3, 0)</f>
        <v>0.21050000000000002</v>
      </c>
      <c r="H40" s="9">
        <f>VLOOKUP($C40, Table3[#All], 4, 0)</f>
        <v>0.21050000000000002</v>
      </c>
      <c r="I40" s="9">
        <f>VLOOKUP($C40, Table3[#All], 5, 0)</f>
        <v>0</v>
      </c>
      <c r="J40" s="10">
        <f t="shared" si="149"/>
        <v>3</v>
      </c>
      <c r="K40" s="11"/>
      <c r="L40" s="9">
        <f>VLOOKUP($C40, Table3[#All], 6, 0)</f>
        <v>0</v>
      </c>
      <c r="M40" s="9"/>
      <c r="N40" s="9">
        <f>VLOOKUP($C40, Table3[#All], 7, 0)</f>
        <v>1</v>
      </c>
      <c r="O40" s="9">
        <f>VLOOKUP($C40, Table3[#All], 8, 0)</f>
        <v>0</v>
      </c>
      <c r="P40" s="9">
        <f>VLOOKUP($C40, Table3[#All], 9, 0)</f>
        <v>0</v>
      </c>
      <c r="Q40" s="10">
        <f t="shared" si="150"/>
        <v>3</v>
      </c>
      <c r="R40" s="11"/>
      <c r="S40" s="9">
        <f>VLOOKUP($C40, Table3[#All], 10, 0)</f>
        <v>0</v>
      </c>
      <c r="T40" s="9">
        <f>VLOOKUP($C40, Table3[#All], 11, 0)</f>
        <v>0.57889999999999997</v>
      </c>
      <c r="U40" s="9">
        <f>VLOOKUP($C40, Table3[#All], 12, 0)</f>
        <v>0.42109999999999997</v>
      </c>
      <c r="V40" s="9">
        <f>VLOOKUP($C40, Table3[#All], 13, 0)</f>
        <v>0</v>
      </c>
      <c r="W40" s="9">
        <f>VLOOKUP($C40, Table3[#All], 14, 0)</f>
        <v>0</v>
      </c>
      <c r="X40" s="10">
        <f t="shared" si="151"/>
        <v>3</v>
      </c>
      <c r="Y40" s="11"/>
      <c r="Z40" s="9">
        <f>VLOOKUP($C40, Table3[#All], 15, 0)</f>
        <v>5.2600000000000001E-2</v>
      </c>
      <c r="AA40" s="9">
        <f>VLOOKUP($C40, Table3[#All], 16, 0)</f>
        <v>0.42109999999999997</v>
      </c>
      <c r="AB40" s="9">
        <f>VLOOKUP($C40, Table3[#All], 17, 0)</f>
        <v>0.47369999999999995</v>
      </c>
      <c r="AC40" s="9">
        <f>VLOOKUP($C40, Table3[#All], 18, 0)</f>
        <v>5.2600000000000001E-2</v>
      </c>
      <c r="AD40" s="9">
        <f>VLOOKUP($C40, Table3[#All], 19, 0)</f>
        <v>0</v>
      </c>
      <c r="AE40" s="10">
        <f t="shared" si="121"/>
        <v>3</v>
      </c>
      <c r="AF40" s="11"/>
      <c r="AG40" s="9">
        <f>VLOOKUP($C40, Table3[#All], 20, 0)</f>
        <v>0.5333</v>
      </c>
      <c r="AH40" s="9">
        <f>VLOOKUP($C40, Table3[#All], 21, 0)</f>
        <v>0.4667</v>
      </c>
      <c r="AI40" s="9">
        <f>VLOOKUP($C40, Table3[#All], 22, 0)</f>
        <v>0</v>
      </c>
      <c r="AJ40" s="9"/>
      <c r="AK40" s="9"/>
      <c r="AL40" s="10">
        <f t="shared" si="122"/>
        <v>2</v>
      </c>
      <c r="AM40" s="11"/>
      <c r="AN40" s="9">
        <f>VLOOKUP($C40, Table3[#All], 23, 0)</f>
        <v>1</v>
      </c>
      <c r="AO40" s="9">
        <f>VLOOKUP($C40, Table3[#All], 24, 0)</f>
        <v>0</v>
      </c>
      <c r="AP40" s="9">
        <f>VLOOKUP($C40, Table3[#All], 25, 0)</f>
        <v>0</v>
      </c>
      <c r="AQ40" s="9">
        <f>VLOOKUP($C40, Table3[#All], 26, 0)</f>
        <v>0</v>
      </c>
      <c r="AR40" s="9"/>
      <c r="AS40" s="12">
        <f t="shared" si="123"/>
        <v>1</v>
      </c>
      <c r="AT40" s="11"/>
      <c r="AU40" s="9">
        <f>VLOOKUP($C40, Table3[#All], 27, 0)</f>
        <v>1</v>
      </c>
      <c r="AV40" s="9">
        <f>VLOOKUP($C40, Table3[#All], 28, 0)</f>
        <v>0</v>
      </c>
      <c r="AW40" s="9">
        <f>VLOOKUP($C40, Table3[#All], 29, 0)</f>
        <v>0</v>
      </c>
      <c r="AX40" s="9"/>
      <c r="AY40" s="9"/>
      <c r="AZ40" s="10">
        <f t="shared" si="152"/>
        <v>1</v>
      </c>
      <c r="BA40" s="11"/>
      <c r="BB40" s="9">
        <f>VLOOKUP($C40, Table3[#All], 30, 0)</f>
        <v>0.57889999999999997</v>
      </c>
      <c r="BC40" s="9">
        <f>VLOOKUP($C40, Table3[#All], 31, 0)</f>
        <v>0.42109999999999997</v>
      </c>
      <c r="BD40" s="9">
        <f>VLOOKUP($C40, Table3[#All], 32, 0)</f>
        <v>0</v>
      </c>
      <c r="BE40" s="9">
        <f>VLOOKUP($C40, Table3[#All], 33, 0)</f>
        <v>0</v>
      </c>
      <c r="BF40" s="9"/>
      <c r="BG40" s="10">
        <f t="shared" si="153"/>
        <v>2</v>
      </c>
      <c r="BH40" s="81"/>
      <c r="BI40" s="9">
        <f>VLOOKUP($C40, Table3[#All], 34, 0)</f>
        <v>0</v>
      </c>
      <c r="BJ40" s="9">
        <f>VLOOKUP($C40, Table3[#All], 35, 0)</f>
        <v>0</v>
      </c>
      <c r="BK40" s="9">
        <f>VLOOKUP($C40, Table3[#All], 36, 0)</f>
        <v>0</v>
      </c>
      <c r="BL40" s="9">
        <f>VLOOKUP($C40, Table3[#All], 37, 0)</f>
        <v>0</v>
      </c>
      <c r="BM40" s="9">
        <f>VLOOKUP($C40, Table3[#All], 38, 0)</f>
        <v>0</v>
      </c>
      <c r="BN40" s="10" t="str">
        <f t="shared" si="154"/>
        <v>N/A</v>
      </c>
      <c r="BO40" s="11"/>
      <c r="BP40" s="9">
        <f>VLOOKUP($C40, Table3[#All], 39, 0)</f>
        <v>0.52629999999999999</v>
      </c>
      <c r="BQ40" s="9">
        <f>VLOOKUP($C40, Table3[#All], 40, 0)</f>
        <v>0.47369999999999995</v>
      </c>
      <c r="BR40" s="9">
        <f>VLOOKUP($C40, Table3[#All], 41, 0)</f>
        <v>0</v>
      </c>
      <c r="BS40" s="9">
        <f>VLOOKUP($C40, Table3[#All], 42, 0)</f>
        <v>0</v>
      </c>
      <c r="BT40" s="9"/>
      <c r="BU40" s="10">
        <f t="shared" si="124"/>
        <v>2</v>
      </c>
      <c r="BV40" s="11"/>
      <c r="BW40" s="9">
        <f>VLOOKUP($C40, Table3[#All], 43, 0)</f>
        <v>0.36840000000000006</v>
      </c>
      <c r="BX40" s="9">
        <f>VLOOKUP($C40, Table3[#All], 44, 0)</f>
        <v>0.63159999999999994</v>
      </c>
      <c r="BY40" s="9">
        <f>VLOOKUP($C40, Table3[#All], 45, 0)</f>
        <v>0</v>
      </c>
      <c r="BZ40" s="9"/>
      <c r="CA40" s="9"/>
      <c r="CB40" s="10">
        <f t="shared" si="125"/>
        <v>2</v>
      </c>
      <c r="CC40" s="81"/>
      <c r="CD40" s="9">
        <f>VLOOKUP($C40, Table3[#All], 46, 0)</f>
        <v>1</v>
      </c>
      <c r="CE40" s="9">
        <f>VLOOKUP($C40, Table3[#All], 47, 0)</f>
        <v>0</v>
      </c>
      <c r="CF40" s="9">
        <f>VLOOKUP($C40, Table3[#All], 48, 0)</f>
        <v>0</v>
      </c>
      <c r="CG40" s="9">
        <f>VLOOKUP($C40, Table3[#All], 49, 0)</f>
        <v>0</v>
      </c>
      <c r="CH40" s="9">
        <f>VLOOKUP($C40, Table3[#All], 50, 0)</f>
        <v>0</v>
      </c>
      <c r="CI40" s="12">
        <f t="shared" si="126"/>
        <v>1</v>
      </c>
      <c r="CJ40" s="13"/>
      <c r="CK40" s="9">
        <f>VLOOKUP($C40, Table3[#All], 51, 0)</f>
        <v>0.94739999999999991</v>
      </c>
      <c r="CL40" s="9">
        <f>VLOOKUP($C40, Table3[#All], 52, 0)</f>
        <v>5.2600000000000001E-2</v>
      </c>
      <c r="CM40" s="9">
        <f>VLOOKUP($C40, Table3[#All], 53, 0)</f>
        <v>0</v>
      </c>
      <c r="CN40" s="9">
        <f>VLOOKUP($C40, Table3[#All], 54, 0)</f>
        <v>0</v>
      </c>
      <c r="CO40" s="9"/>
      <c r="CP40" s="10">
        <f t="shared" si="127"/>
        <v>1</v>
      </c>
      <c r="CQ40" s="11"/>
      <c r="CR40" s="9">
        <f>VLOOKUP($C40, Table3[#All], 55, 0)</f>
        <v>0</v>
      </c>
      <c r="CS40" s="9">
        <f>VLOOKUP($C40, Table3[#All], 56, 0)</f>
        <v>0.36840000000000006</v>
      </c>
      <c r="CT40" s="9">
        <f>VLOOKUP($C40, Table3[#All], 57, 0)</f>
        <v>0.52629999999999999</v>
      </c>
      <c r="CU40" s="9">
        <f>VLOOKUP($C40, Table3[#All], 58, 0)</f>
        <v>0.10529999999999999</v>
      </c>
      <c r="CV40" s="9">
        <f>VLOOKUP($C40, Table3[#All], 59, 0)</f>
        <v>0</v>
      </c>
      <c r="CW40" s="12">
        <f t="shared" si="128"/>
        <v>3</v>
      </c>
      <c r="CX40" s="81"/>
      <c r="CY40" s="9">
        <f>VLOOKUP($C40, Table3[#All], 60, 0)</f>
        <v>1</v>
      </c>
      <c r="CZ40" s="9">
        <f>VLOOKUP($C40, Table3[#All], 61, 0)</f>
        <v>0</v>
      </c>
      <c r="DA40" s="9">
        <f>VLOOKUP($C40, Table3[#All], 62, 0)</f>
        <v>0</v>
      </c>
      <c r="DB40" s="9">
        <f>VLOOKUP($C40, Table3[#All], 63, 0)</f>
        <v>0</v>
      </c>
      <c r="DC40" s="9">
        <f>VLOOKUP($C40, Table3[#All], 64, 0)</f>
        <v>0</v>
      </c>
      <c r="DD40" s="10">
        <f t="shared" si="129"/>
        <v>1</v>
      </c>
      <c r="DE40" s="11"/>
      <c r="DF40" s="9">
        <f>VLOOKUP($C40, Table3[#All], 65, 0)</f>
        <v>0.84209999999999996</v>
      </c>
      <c r="DG40" s="9"/>
      <c r="DH40" s="9">
        <f>VLOOKUP($C40, Table3[#All], 66, 0)</f>
        <v>0.10529999999999999</v>
      </c>
      <c r="DI40" s="9"/>
      <c r="DJ40" s="9">
        <f>VLOOKUP($C40, Table3[#All], 67, 0)</f>
        <v>5.2600000000000001E-2</v>
      </c>
      <c r="DK40" s="12">
        <f t="shared" si="130"/>
        <v>1</v>
      </c>
      <c r="DL40" s="11"/>
      <c r="DM40" s="9">
        <f>VLOOKUP($C40, Table3[#All], 68, 0)</f>
        <v>1</v>
      </c>
      <c r="DN40" s="9"/>
      <c r="DO40" s="9">
        <f>VLOOKUP($C40, Table3[#All], 69, 0)</f>
        <v>0</v>
      </c>
      <c r="DP40" s="9">
        <f>VLOOKUP($C40, Table3[#All], 70, 0)</f>
        <v>0</v>
      </c>
      <c r="DQ40" s="9"/>
      <c r="DR40" s="12">
        <f t="shared" si="131"/>
        <v>1</v>
      </c>
      <c r="DS40" s="11"/>
      <c r="DT40" s="9">
        <f>VLOOKUP($C40, Table3[#All], 71, 0)</f>
        <v>0.68420000000000003</v>
      </c>
      <c r="DU40" s="9">
        <f>VLOOKUP($C40, Table3[#All], 72, 0)</f>
        <v>0.26319999999999999</v>
      </c>
      <c r="DV40" s="9">
        <f>VLOOKUP($C40, Table3[#All], 73, 0)</f>
        <v>0</v>
      </c>
      <c r="DW40" s="9">
        <f>VLOOKUP($C40, Table3[#All], 74, 0)</f>
        <v>5.2600000000000001E-2</v>
      </c>
      <c r="DX40" s="9">
        <f>VLOOKUP($C40, Table3[#All], 75, 0)</f>
        <v>0</v>
      </c>
      <c r="DY40" s="12">
        <f t="shared" si="157"/>
        <v>2</v>
      </c>
      <c r="DZ40" s="11"/>
      <c r="EA40" s="9">
        <f>VLOOKUP($C40, Table3[#All], 76, 0)</f>
        <v>1</v>
      </c>
      <c r="EB40" s="9">
        <f>VLOOKUP($C40, Table3[#All], 77, 0)</f>
        <v>0</v>
      </c>
      <c r="EC40" s="9">
        <f>VLOOKUP($C40, Table3[#All], 78, 0)</f>
        <v>0</v>
      </c>
      <c r="ED40" s="9">
        <f>VLOOKUP($C40, Table3[#All], 79, 0)</f>
        <v>0</v>
      </c>
      <c r="EE40" s="9">
        <f>VLOOKUP($C40, Table3[#All], 80, 0)</f>
        <v>0</v>
      </c>
      <c r="EF40" s="10">
        <f t="shared" si="133"/>
        <v>1</v>
      </c>
      <c r="EG40" s="9"/>
      <c r="EH40" s="9">
        <f>VLOOKUP($C40, Table3[#All], 81, 0)</f>
        <v>1</v>
      </c>
      <c r="EI40" s="9">
        <f>VLOOKUP($C40, Table3[#All], 82, 0)</f>
        <v>0</v>
      </c>
      <c r="EJ40" s="9">
        <f>VLOOKUP($C40, Table3[#All], 83, 0)</f>
        <v>0</v>
      </c>
      <c r="EK40" s="9">
        <f>VLOOKUP($C40, Table3[#All], 84, 0)</f>
        <v>0</v>
      </c>
      <c r="EL40" s="9">
        <f>VLOOKUP($C40, Table3[#All], 85, 0)</f>
        <v>0</v>
      </c>
      <c r="EM40" s="12">
        <f t="shared" si="134"/>
        <v>1</v>
      </c>
      <c r="EN40" s="11"/>
      <c r="EO40" s="9">
        <f>VLOOKUP($C40, Table3[#All], 86, 0)</f>
        <v>1</v>
      </c>
      <c r="EP40" s="9"/>
      <c r="EQ40" s="9">
        <f>VLOOKUP($C40, Table3[#All], 87, 0)</f>
        <v>0</v>
      </c>
      <c r="ER40" s="9"/>
      <c r="ES40" s="9"/>
      <c r="ET40" s="12">
        <f t="shared" si="135"/>
        <v>1</v>
      </c>
      <c r="EU40" s="11"/>
      <c r="EV40" s="9">
        <f>VLOOKUP($C40, Table3[#All], 88, 0)</f>
        <v>1</v>
      </c>
      <c r="EW40" s="9">
        <f>VLOOKUP($C40, Table3[#All], 89, 0)</f>
        <v>0</v>
      </c>
      <c r="EX40" s="9">
        <f>VLOOKUP($C40, Table3[#All], 90, 0)</f>
        <v>0</v>
      </c>
      <c r="EY40" s="9">
        <f>VLOOKUP($C40, Table3[#All], 91, 0)</f>
        <v>0</v>
      </c>
      <c r="EZ40" s="9">
        <f>VLOOKUP($C40, Table3[#All], 92, 0)</f>
        <v>0</v>
      </c>
      <c r="FA40" s="12">
        <f t="shared" si="136"/>
        <v>1</v>
      </c>
      <c r="FB40" s="11"/>
      <c r="FC40" s="9">
        <f>VLOOKUP($C40, Table3[#All], 93, 0)</f>
        <v>0</v>
      </c>
      <c r="FD40" s="9">
        <f>VLOOKUP($C40, Table3[#All], 94, 0)</f>
        <v>0.73680000000000012</v>
      </c>
      <c r="FE40" s="9">
        <f>VLOOKUP($C40, Table3[#All], 95, 0)</f>
        <v>0.26319999999999999</v>
      </c>
      <c r="FF40" s="9">
        <f>VLOOKUP($C40, Table3[#All], 96, 0)</f>
        <v>0</v>
      </c>
      <c r="FG40" s="9"/>
      <c r="FH40" s="10">
        <f t="shared" si="137"/>
        <v>3</v>
      </c>
      <c r="FI40" s="11"/>
      <c r="FJ40" s="9">
        <f>VLOOKUP($C40, Table3[#All], 97, 0)</f>
        <v>0</v>
      </c>
      <c r="FK40" s="9">
        <f>VLOOKUP($C40, Table3[#All], 98, 0)</f>
        <v>0</v>
      </c>
      <c r="FL40" s="9">
        <f>VLOOKUP($C40, Table3[#All], 99, 0)</f>
        <v>0</v>
      </c>
      <c r="FM40" s="9">
        <f>VLOOKUP($C40, Table3[#All], 100, 0)</f>
        <v>1</v>
      </c>
      <c r="FN40" s="9">
        <f>VLOOKUP($C40, Table3[#All], 101, 0)</f>
        <v>0</v>
      </c>
      <c r="FO40" s="12">
        <f t="shared" si="155"/>
        <v>4</v>
      </c>
      <c r="FP40" s="11"/>
      <c r="FQ40" s="9">
        <f>VLOOKUP($C40, Table3[#All], 102, 0)</f>
        <v>1</v>
      </c>
      <c r="FR40" s="9">
        <f>VLOOKUP($C40, Table3[#All], 103, 0)</f>
        <v>0</v>
      </c>
      <c r="FS40" s="9">
        <f>VLOOKUP($C40, Table3[#All], 104, 0)</f>
        <v>0</v>
      </c>
      <c r="FT40" s="9">
        <f>VLOOKUP($C40, Table3[#All], 105, 0)</f>
        <v>0</v>
      </c>
      <c r="FU40" s="9">
        <v>0</v>
      </c>
      <c r="FV40" s="10">
        <f t="shared" si="138"/>
        <v>1</v>
      </c>
      <c r="FW40" s="11"/>
      <c r="FX40" s="9">
        <f>VLOOKUP($C40, Table3[#All], 106, 0)</f>
        <v>0.15789999999999998</v>
      </c>
      <c r="FY40" s="9"/>
      <c r="FZ40" s="9">
        <f>VLOOKUP($C40, Table3[#All], 107, 0)</f>
        <v>0.84209999999999996</v>
      </c>
      <c r="GA40" s="9">
        <f>VLOOKUP($C40, Table3[#All], 108, 0)</f>
        <v>0</v>
      </c>
      <c r="GB40" s="9"/>
      <c r="GC40" s="10">
        <f t="shared" si="156"/>
        <v>3</v>
      </c>
      <c r="GD40" s="81"/>
      <c r="GE40" s="9">
        <f>VLOOKUP($C40, Table3[#All], 109, 0)</f>
        <v>0</v>
      </c>
      <c r="GF40" s="9">
        <f>VLOOKUP($C40, Table3[#All], 110, 0)</f>
        <v>1</v>
      </c>
      <c r="GG40" s="9">
        <f>VLOOKUP($C40, Table3[#All], 111, 0)</f>
        <v>0</v>
      </c>
      <c r="GH40" s="9"/>
      <c r="GI40" s="9">
        <f>VLOOKUP($C40, Table3[#All], 112, 0)</f>
        <v>0</v>
      </c>
      <c r="GJ40" s="12">
        <f t="shared" si="139"/>
        <v>2</v>
      </c>
      <c r="GK40" s="11"/>
      <c r="GL40" s="9">
        <f>VLOOKUP($C40, Table3[#All], 113, 0)</f>
        <v>0</v>
      </c>
      <c r="GM40" s="9">
        <f>VLOOKUP($C40, Table3[#All], 114, 0)</f>
        <v>0.15789999999999998</v>
      </c>
      <c r="GN40" s="9">
        <f>VLOOKUP($C40, Table3[#All], 115, 0)</f>
        <v>0</v>
      </c>
      <c r="GO40" s="9">
        <f>VLOOKUP($C40, Table3[#All], 116, 0)</f>
        <v>0.84209999999999996</v>
      </c>
      <c r="GP40" s="9"/>
      <c r="GQ40" s="10">
        <f t="shared" si="140"/>
        <v>4</v>
      </c>
      <c r="GR40" s="11"/>
      <c r="GS40" s="9">
        <f>VLOOKUP($C40, Table2[#All], 3, 0)</f>
        <v>0</v>
      </c>
      <c r="GT40" s="9">
        <f>VLOOKUP($C40, Table2[#All], 4, 0)</f>
        <v>1</v>
      </c>
      <c r="GU40" s="9">
        <f>VLOOKUP($C40, Table2[#All], 5, 0)</f>
        <v>0</v>
      </c>
      <c r="GV40" s="9">
        <f>VLOOKUP($C40, Table2[#All], 6, 0)</f>
        <v>0</v>
      </c>
      <c r="GW40" s="9">
        <f>VLOOKUP($C40, Table2[#All], 7, 0)</f>
        <v>0</v>
      </c>
      <c r="GX40" s="10">
        <f t="shared" si="141"/>
        <v>2</v>
      </c>
      <c r="GY40" s="11"/>
      <c r="GZ40" s="9">
        <v>0</v>
      </c>
      <c r="HA40" s="9">
        <v>1</v>
      </c>
      <c r="HB40" s="9">
        <v>0</v>
      </c>
      <c r="HC40" s="9">
        <v>0</v>
      </c>
      <c r="HD40" s="9"/>
      <c r="HE40" s="10">
        <f t="shared" si="142"/>
        <v>2</v>
      </c>
      <c r="HF40" s="11"/>
      <c r="HG40" s="9">
        <f>VLOOKUP($C40, Table5[#All], 2, 0)</f>
        <v>0</v>
      </c>
      <c r="HH40" s="9">
        <f>VLOOKUP($C40, Table5[#All], 3, 0)</f>
        <v>0</v>
      </c>
      <c r="HI40" s="9">
        <f>VLOOKUP($C40, Table5[#All], 4, 0)</f>
        <v>0</v>
      </c>
      <c r="HJ40" s="9">
        <f>VLOOKUP($C40, Table5[#All], 5, 0)</f>
        <v>0</v>
      </c>
      <c r="HK40" s="9">
        <f>VLOOKUP($C40, Table5[#All], 6, 0)</f>
        <v>1</v>
      </c>
      <c r="HL40" s="10">
        <f t="shared" si="143"/>
        <v>5</v>
      </c>
      <c r="HM40" s="11"/>
      <c r="HN40" s="9">
        <f>VLOOKUP($C40, Table5[#All], 7, 0)</f>
        <v>0</v>
      </c>
      <c r="HO40" s="9">
        <f>VLOOKUP($C40, Table5[#All], 8, 0)</f>
        <v>0</v>
      </c>
      <c r="HP40" s="9">
        <f>VLOOKUP($C40, Table5[#All], 9, 0)</f>
        <v>0</v>
      </c>
      <c r="HQ40" s="9">
        <f>VLOOKUP($C40, Table5[#All], 10, 0)</f>
        <v>0</v>
      </c>
      <c r="HR40" s="9">
        <f>VLOOKUP($C40, Table5[#All], 11, 0)</f>
        <v>1</v>
      </c>
      <c r="HS40" s="10">
        <f t="shared" si="144"/>
        <v>5</v>
      </c>
      <c r="HT40" s="11"/>
      <c r="HU40" s="9">
        <f>VLOOKUP($C40, Table5[#All], 12, 0)</f>
        <v>1</v>
      </c>
      <c r="HV40" s="9">
        <f>VLOOKUP($C40, Table5[#All], 13, 0)</f>
        <v>0</v>
      </c>
      <c r="HW40" s="9">
        <f>VLOOKUP($C40, Table5[#All], 14, 0)</f>
        <v>0</v>
      </c>
      <c r="HX40" s="9">
        <f>VLOOKUP($C40, Table5[#All], 15, 0)</f>
        <v>0</v>
      </c>
      <c r="HY40" s="9">
        <f>VLOOKUP($C40, Table5[#All], 16, 0)</f>
        <v>0</v>
      </c>
      <c r="HZ40" s="10">
        <f t="shared" si="145"/>
        <v>1</v>
      </c>
      <c r="IA40" s="11"/>
      <c r="IB40" s="9">
        <f>VLOOKUP($C40, Table5[#All], 17, 0)</f>
        <v>1</v>
      </c>
      <c r="IC40" s="9">
        <f>VLOOKUP($C40, Table5[#All], 18, 0)</f>
        <v>0</v>
      </c>
      <c r="ID40" s="9">
        <f>VLOOKUP($C40, Table5[#All], 19, 0)</f>
        <v>0</v>
      </c>
      <c r="IE40" s="9">
        <f>VLOOKUP($C40, Table5[#All], 20, 0)</f>
        <v>0</v>
      </c>
      <c r="IF40" s="9">
        <f>VLOOKUP($C40, Table5[#All], 21, 0)</f>
        <v>0</v>
      </c>
      <c r="IG40" s="10">
        <f t="shared" si="146"/>
        <v>1</v>
      </c>
      <c r="IH40" s="11"/>
      <c r="II40" s="9">
        <f>VLOOKUP($C40, Table5[#All], 22, 0)</f>
        <v>1</v>
      </c>
      <c r="IJ40" s="9">
        <f>VLOOKUP($C40, Table5[#All], 23, 0)</f>
        <v>0</v>
      </c>
      <c r="IK40" s="9">
        <f>VLOOKUP($C40, Table5[#All], 24, 0)</f>
        <v>0</v>
      </c>
      <c r="IL40" s="9">
        <f>VLOOKUP($C40, Table5[#All], 25, 0)</f>
        <v>0</v>
      </c>
      <c r="IM40" s="9">
        <f>VLOOKUP($C40, Table5[#All], 26, 0)</f>
        <v>0</v>
      </c>
      <c r="IN40" s="10">
        <f t="shared" si="147"/>
        <v>1</v>
      </c>
      <c r="IO40" s="11"/>
      <c r="IP40" s="9">
        <v>1</v>
      </c>
      <c r="IQ40" s="9">
        <v>0</v>
      </c>
      <c r="IR40" s="9">
        <v>0</v>
      </c>
      <c r="IS40" s="9">
        <v>0</v>
      </c>
      <c r="IT40" s="9">
        <v>0</v>
      </c>
      <c r="IU40" s="10">
        <f t="shared" si="148"/>
        <v>1</v>
      </c>
      <c r="IV40" s="82"/>
    </row>
    <row r="41" spans="1:256" ht="16.3" thickTop="1" thickBot="1" x14ac:dyDescent="0.35">
      <c r="A41" s="16" t="s">
        <v>206</v>
      </c>
      <c r="B41" s="16" t="s">
        <v>213</v>
      </c>
      <c r="C41" s="16" t="s">
        <v>214</v>
      </c>
      <c r="D41" s="11"/>
      <c r="E41" s="9">
        <f>VLOOKUP($C41, Table3[#All], 2, 0)</f>
        <v>0.86109999999999998</v>
      </c>
      <c r="F41" s="9"/>
      <c r="G41" s="9">
        <f>VLOOKUP($C41, Table3[#All], 3, 0)</f>
        <v>0.1389</v>
      </c>
      <c r="H41" s="9">
        <f>VLOOKUP($C41, Table3[#All], 4, 0)</f>
        <v>0</v>
      </c>
      <c r="I41" s="9">
        <f>VLOOKUP($C41, Table3[#All], 5, 0)</f>
        <v>0</v>
      </c>
      <c r="J41" s="10">
        <f t="shared" si="149"/>
        <v>1</v>
      </c>
      <c r="K41" s="11"/>
      <c r="L41" s="9">
        <f>VLOOKUP($C41, Table3[#All], 6, 0)</f>
        <v>1</v>
      </c>
      <c r="M41" s="9"/>
      <c r="N41" s="9">
        <f>VLOOKUP($C41, Table3[#All], 7, 0)</f>
        <v>0</v>
      </c>
      <c r="O41" s="9">
        <f>VLOOKUP($C41, Table3[#All], 8, 0)</f>
        <v>0</v>
      </c>
      <c r="P41" s="9">
        <f>VLOOKUP($C41, Table3[#All], 9, 0)</f>
        <v>0</v>
      </c>
      <c r="Q41" s="10">
        <f t="shared" si="150"/>
        <v>1</v>
      </c>
      <c r="R41" s="11"/>
      <c r="S41" s="9">
        <f>VLOOKUP($C41, Table3[#All], 10, 0)</f>
        <v>0</v>
      </c>
      <c r="T41" s="9">
        <f>VLOOKUP($C41, Table3[#All], 11, 0)</f>
        <v>0.25</v>
      </c>
      <c r="U41" s="9">
        <f>VLOOKUP($C41, Table3[#All], 12, 0)</f>
        <v>0.75</v>
      </c>
      <c r="V41" s="9">
        <f>VLOOKUP($C41, Table3[#All], 13, 0)</f>
        <v>0</v>
      </c>
      <c r="W41" s="9">
        <f>VLOOKUP($C41, Table3[#All], 14, 0)</f>
        <v>0</v>
      </c>
      <c r="X41" s="10">
        <f t="shared" si="151"/>
        <v>3</v>
      </c>
      <c r="Y41" s="11"/>
      <c r="Z41" s="9">
        <f>VLOOKUP($C41, Table3[#All], 15, 0)</f>
        <v>0</v>
      </c>
      <c r="AA41" s="9">
        <f>VLOOKUP($C41, Table3[#All], 16, 0)</f>
        <v>0.52780000000000005</v>
      </c>
      <c r="AB41" s="9">
        <f>VLOOKUP($C41, Table3[#All], 17, 0)</f>
        <v>0.47220000000000001</v>
      </c>
      <c r="AC41" s="9">
        <f>VLOOKUP($C41, Table3[#All], 18, 0)</f>
        <v>0</v>
      </c>
      <c r="AD41" s="9">
        <f>VLOOKUP($C41, Table3[#All], 19, 0)</f>
        <v>0</v>
      </c>
      <c r="AE41" s="10">
        <f t="shared" si="121"/>
        <v>3</v>
      </c>
      <c r="AF41" s="11"/>
      <c r="AG41" s="9">
        <f>VLOOKUP($C41, Table3[#All], 20, 0)</f>
        <v>2.7799999999999998E-2</v>
      </c>
      <c r="AH41" s="9">
        <f>VLOOKUP($C41, Table3[#All], 21, 0)</f>
        <v>0.63890000000000002</v>
      </c>
      <c r="AI41" s="9">
        <f>VLOOKUP($C41, Table3[#All], 22, 0)</f>
        <v>0.33329999999999999</v>
      </c>
      <c r="AJ41" s="9"/>
      <c r="AK41" s="9"/>
      <c r="AL41" s="10">
        <f t="shared" si="122"/>
        <v>3</v>
      </c>
      <c r="AM41" s="11"/>
      <c r="AN41" s="9">
        <f>VLOOKUP($C41, Table3[#All], 23, 0)</f>
        <v>1</v>
      </c>
      <c r="AO41" s="9">
        <f>VLOOKUP($C41, Table3[#All], 24, 0)</f>
        <v>0</v>
      </c>
      <c r="AP41" s="9">
        <f>VLOOKUP($C41, Table3[#All], 25, 0)</f>
        <v>0</v>
      </c>
      <c r="AQ41" s="9">
        <f>VLOOKUP($C41, Table3[#All], 26, 0)</f>
        <v>0</v>
      </c>
      <c r="AR41" s="9"/>
      <c r="AS41" s="12">
        <f t="shared" si="123"/>
        <v>1</v>
      </c>
      <c r="AT41" s="11"/>
      <c r="AU41" s="9">
        <f>VLOOKUP($C41, Table3[#All], 27, 0)</f>
        <v>0.91670000000000007</v>
      </c>
      <c r="AV41" s="9">
        <f>VLOOKUP($C41, Table3[#All], 28, 0)</f>
        <v>0</v>
      </c>
      <c r="AW41" s="9">
        <f>VLOOKUP($C41, Table3[#All], 29, 0)</f>
        <v>8.3299999999999999E-2</v>
      </c>
      <c r="AX41" s="9"/>
      <c r="AY41" s="9"/>
      <c r="AZ41" s="10">
        <f t="shared" si="152"/>
        <v>1</v>
      </c>
      <c r="BA41" s="11"/>
      <c r="BB41" s="9">
        <f>VLOOKUP($C41, Table3[#All], 30, 0)</f>
        <v>0.55559999999999998</v>
      </c>
      <c r="BC41" s="9">
        <f>VLOOKUP($C41, Table3[#All], 31, 0)</f>
        <v>0.38890000000000002</v>
      </c>
      <c r="BD41" s="9">
        <f>VLOOKUP($C41, Table3[#All], 32, 0)</f>
        <v>5.5599999999999997E-2</v>
      </c>
      <c r="BE41" s="9">
        <f>VLOOKUP($C41, Table3[#All], 33, 0)</f>
        <v>0</v>
      </c>
      <c r="BF41" s="9"/>
      <c r="BG41" s="10">
        <f t="shared" si="153"/>
        <v>2</v>
      </c>
      <c r="BH41" s="81"/>
      <c r="BI41" s="9">
        <f>VLOOKUP($C41, Table3[#All], 34, 0)</f>
        <v>0</v>
      </c>
      <c r="BJ41" s="9">
        <f>VLOOKUP($C41, Table3[#All], 35, 0)</f>
        <v>0</v>
      </c>
      <c r="BK41" s="9">
        <f>VLOOKUP($C41, Table3[#All], 36, 0)</f>
        <v>0</v>
      </c>
      <c r="BL41" s="9">
        <f>VLOOKUP($C41, Table3[#All], 37, 0)</f>
        <v>0</v>
      </c>
      <c r="BM41" s="9">
        <f>VLOOKUP($C41, Table3[#All], 38, 0)</f>
        <v>0</v>
      </c>
      <c r="BN41" s="10" t="str">
        <f t="shared" si="154"/>
        <v>N/A</v>
      </c>
      <c r="BO41" s="11"/>
      <c r="BP41" s="9">
        <f>VLOOKUP($C41, Table3[#All], 39, 0)</f>
        <v>0.38890000000000002</v>
      </c>
      <c r="BQ41" s="9">
        <f>VLOOKUP($C41, Table3[#All], 40, 0)</f>
        <v>0.61109999999999998</v>
      </c>
      <c r="BR41" s="9">
        <f>VLOOKUP($C41, Table3[#All], 41, 0)</f>
        <v>0</v>
      </c>
      <c r="BS41" s="9">
        <f>VLOOKUP($C41, Table3[#All], 42, 0)</f>
        <v>0</v>
      </c>
      <c r="BT41" s="9"/>
      <c r="BU41" s="10">
        <f t="shared" si="124"/>
        <v>2</v>
      </c>
      <c r="BV41" s="11"/>
      <c r="BW41" s="9">
        <f>VLOOKUP($C41, Table3[#All], 43, 0)</f>
        <v>0.38890000000000002</v>
      </c>
      <c r="BX41" s="9">
        <f>VLOOKUP($C41, Table3[#All], 44, 0)</f>
        <v>0.61109999999999998</v>
      </c>
      <c r="BY41" s="9">
        <f>VLOOKUP($C41, Table3[#All], 45, 0)</f>
        <v>0</v>
      </c>
      <c r="BZ41" s="9"/>
      <c r="CA41" s="9"/>
      <c r="CB41" s="10">
        <f t="shared" si="125"/>
        <v>2</v>
      </c>
      <c r="CC41" s="81"/>
      <c r="CD41" s="9">
        <f>VLOOKUP($C41, Table3[#All], 46, 0)</f>
        <v>1</v>
      </c>
      <c r="CE41" s="9">
        <f>VLOOKUP($C41, Table3[#All], 47, 0)</f>
        <v>0</v>
      </c>
      <c r="CF41" s="9">
        <f>VLOOKUP($C41, Table3[#All], 48, 0)</f>
        <v>0</v>
      </c>
      <c r="CG41" s="9">
        <f>VLOOKUP($C41, Table3[#All], 49, 0)</f>
        <v>0</v>
      </c>
      <c r="CH41" s="9">
        <f>VLOOKUP($C41, Table3[#All], 50, 0)</f>
        <v>0</v>
      </c>
      <c r="CI41" s="12">
        <f t="shared" si="126"/>
        <v>1</v>
      </c>
      <c r="CJ41" s="13"/>
      <c r="CK41" s="9">
        <f>VLOOKUP($C41, Table3[#All], 51, 0)</f>
        <v>1</v>
      </c>
      <c r="CL41" s="9">
        <f>VLOOKUP($C41, Table3[#All], 52, 0)</f>
        <v>0</v>
      </c>
      <c r="CM41" s="9">
        <f>VLOOKUP($C41, Table3[#All], 53, 0)</f>
        <v>0</v>
      </c>
      <c r="CN41" s="9">
        <f>VLOOKUP($C41, Table3[#All], 54, 0)</f>
        <v>0</v>
      </c>
      <c r="CO41" s="9"/>
      <c r="CP41" s="10">
        <f t="shared" si="127"/>
        <v>1</v>
      </c>
      <c r="CQ41" s="11"/>
      <c r="CR41" s="9">
        <f>VLOOKUP($C41, Table3[#All], 55, 0)</f>
        <v>0.66670000000000007</v>
      </c>
      <c r="CS41" s="9">
        <f>VLOOKUP($C41, Table3[#All], 56, 0)</f>
        <v>0.33329999999999999</v>
      </c>
      <c r="CT41" s="9">
        <f>VLOOKUP($C41, Table3[#All], 57, 0)</f>
        <v>0</v>
      </c>
      <c r="CU41" s="9">
        <f>VLOOKUP($C41, Table3[#All], 58, 0)</f>
        <v>0</v>
      </c>
      <c r="CV41" s="9">
        <f>VLOOKUP($C41, Table3[#All], 59, 0)</f>
        <v>0</v>
      </c>
      <c r="CW41" s="12">
        <f t="shared" si="128"/>
        <v>2</v>
      </c>
      <c r="CX41" s="81"/>
      <c r="CY41" s="9">
        <f>VLOOKUP($C41, Table3[#All], 60, 0)</f>
        <v>0.61109999999999998</v>
      </c>
      <c r="CZ41" s="9">
        <f>VLOOKUP($C41, Table3[#All], 61, 0)</f>
        <v>0.38890000000000002</v>
      </c>
      <c r="DA41" s="9">
        <f>VLOOKUP($C41, Table3[#All], 62, 0)</f>
        <v>0</v>
      </c>
      <c r="DB41" s="9">
        <f>VLOOKUP($C41, Table3[#All], 63, 0)</f>
        <v>0</v>
      </c>
      <c r="DC41" s="9">
        <f>VLOOKUP($C41, Table3[#All], 64, 0)</f>
        <v>0</v>
      </c>
      <c r="DD41" s="10">
        <f t="shared" si="129"/>
        <v>2</v>
      </c>
      <c r="DE41" s="11"/>
      <c r="DF41" s="9">
        <f>VLOOKUP($C41, Table3[#All], 65, 0)</f>
        <v>0.66670000000000007</v>
      </c>
      <c r="DG41" s="9"/>
      <c r="DH41" s="9">
        <f>VLOOKUP($C41, Table3[#All], 66, 0)</f>
        <v>0.22219999999999998</v>
      </c>
      <c r="DI41" s="9"/>
      <c r="DJ41" s="9">
        <f>VLOOKUP($C41, Table3[#All], 67, 0)</f>
        <v>0.11109999999999999</v>
      </c>
      <c r="DK41" s="12">
        <f t="shared" si="130"/>
        <v>3</v>
      </c>
      <c r="DL41" s="11"/>
      <c r="DM41" s="9">
        <f>VLOOKUP($C41, Table3[#All], 68, 0)</f>
        <v>1</v>
      </c>
      <c r="DN41" s="9"/>
      <c r="DO41" s="9">
        <f>VLOOKUP($C41, Table3[#All], 69, 0)</f>
        <v>0</v>
      </c>
      <c r="DP41" s="9">
        <f>VLOOKUP($C41, Table3[#All], 70, 0)</f>
        <v>0</v>
      </c>
      <c r="DQ41" s="9"/>
      <c r="DR41" s="12">
        <f t="shared" si="131"/>
        <v>1</v>
      </c>
      <c r="DS41" s="11"/>
      <c r="DT41" s="9">
        <f>VLOOKUP($C41, Table3[#All], 71, 0)</f>
        <v>0</v>
      </c>
      <c r="DU41" s="9">
        <f>VLOOKUP($C41, Table3[#All], 72, 0)</f>
        <v>0</v>
      </c>
      <c r="DV41" s="9">
        <f>VLOOKUP($C41, Table3[#All], 73, 0)</f>
        <v>0.30559999999999998</v>
      </c>
      <c r="DW41" s="9">
        <f>VLOOKUP($C41, Table3[#All], 74, 0)</f>
        <v>0.69440000000000002</v>
      </c>
      <c r="DX41" s="9">
        <f>VLOOKUP($C41, Table3[#All], 75, 0)</f>
        <v>0</v>
      </c>
      <c r="DY41" s="12">
        <f t="shared" si="157"/>
        <v>4</v>
      </c>
      <c r="DZ41" s="11"/>
      <c r="EA41" s="9">
        <f>VLOOKUP($C41, Table3[#All], 76, 0)</f>
        <v>1</v>
      </c>
      <c r="EB41" s="9">
        <f>VLOOKUP($C41, Table3[#All], 77, 0)</f>
        <v>0</v>
      </c>
      <c r="EC41" s="9">
        <f>VLOOKUP($C41, Table3[#All], 78, 0)</f>
        <v>0</v>
      </c>
      <c r="ED41" s="9">
        <f>VLOOKUP($C41, Table3[#All], 79, 0)</f>
        <v>0</v>
      </c>
      <c r="EE41" s="9">
        <f>VLOOKUP($C41, Table3[#All], 80, 0)</f>
        <v>0</v>
      </c>
      <c r="EF41" s="10">
        <f t="shared" si="133"/>
        <v>1</v>
      </c>
      <c r="EG41" s="9"/>
      <c r="EH41" s="9">
        <f>VLOOKUP($C41, Table3[#All], 81, 0)</f>
        <v>1</v>
      </c>
      <c r="EI41" s="9">
        <f>VLOOKUP($C41, Table3[#All], 82, 0)</f>
        <v>0</v>
      </c>
      <c r="EJ41" s="9">
        <f>VLOOKUP($C41, Table3[#All], 83, 0)</f>
        <v>0</v>
      </c>
      <c r="EK41" s="9">
        <f>VLOOKUP($C41, Table3[#All], 84, 0)</f>
        <v>0</v>
      </c>
      <c r="EL41" s="9">
        <f>VLOOKUP($C41, Table3[#All], 85, 0)</f>
        <v>0</v>
      </c>
      <c r="EM41" s="12">
        <f t="shared" si="134"/>
        <v>1</v>
      </c>
      <c r="EN41" s="11"/>
      <c r="EO41" s="9">
        <f>VLOOKUP($C41, Table3[#All], 86, 0)</f>
        <v>1</v>
      </c>
      <c r="EP41" s="9"/>
      <c r="EQ41" s="9">
        <f>VLOOKUP($C41, Table3[#All], 87, 0)</f>
        <v>0</v>
      </c>
      <c r="ER41" s="9"/>
      <c r="ES41" s="9"/>
      <c r="ET41" s="12">
        <f t="shared" si="135"/>
        <v>1</v>
      </c>
      <c r="EU41" s="11"/>
      <c r="EV41" s="9">
        <f>VLOOKUP($C41, Table3[#All], 88, 0)</f>
        <v>1</v>
      </c>
      <c r="EW41" s="9">
        <f>VLOOKUP($C41, Table3[#All], 89, 0)</f>
        <v>0</v>
      </c>
      <c r="EX41" s="9">
        <f>VLOOKUP($C41, Table3[#All], 90, 0)</f>
        <v>0</v>
      </c>
      <c r="EY41" s="9">
        <f>VLOOKUP($C41, Table3[#All], 91, 0)</f>
        <v>0</v>
      </c>
      <c r="EZ41" s="9">
        <f>VLOOKUP($C41, Table3[#All], 92, 0)</f>
        <v>0</v>
      </c>
      <c r="FA41" s="12">
        <f t="shared" si="136"/>
        <v>1</v>
      </c>
      <c r="FB41" s="11"/>
      <c r="FC41" s="9">
        <f>VLOOKUP($C41, Table3[#All], 93, 0)</f>
        <v>0</v>
      </c>
      <c r="FD41" s="9">
        <f>VLOOKUP($C41, Table3[#All], 94, 0)</f>
        <v>0.77780000000000005</v>
      </c>
      <c r="FE41" s="9">
        <f>VLOOKUP($C41, Table3[#All], 95, 0)</f>
        <v>0.22219999999999998</v>
      </c>
      <c r="FF41" s="9">
        <f>VLOOKUP($C41, Table3[#All], 96, 0)</f>
        <v>0</v>
      </c>
      <c r="FG41" s="9"/>
      <c r="FH41" s="10">
        <f t="shared" si="137"/>
        <v>2</v>
      </c>
      <c r="FI41" s="11"/>
      <c r="FJ41" s="9">
        <f>VLOOKUP($C41, Table3[#All], 97, 0)</f>
        <v>0</v>
      </c>
      <c r="FK41" s="9">
        <f>VLOOKUP($C41, Table3[#All], 98, 0)</f>
        <v>0</v>
      </c>
      <c r="FL41" s="9">
        <f>VLOOKUP($C41, Table3[#All], 99, 0)</f>
        <v>0</v>
      </c>
      <c r="FM41" s="9">
        <f>VLOOKUP($C41, Table3[#All], 100, 0)</f>
        <v>0</v>
      </c>
      <c r="FN41" s="9">
        <f>VLOOKUP($C41, Table3[#All], 101, 0)</f>
        <v>1</v>
      </c>
      <c r="FO41" s="12">
        <f t="shared" si="155"/>
        <v>5</v>
      </c>
      <c r="FP41" s="11"/>
      <c r="FQ41" s="9">
        <f>VLOOKUP($C41, Table3[#All], 102, 0)</f>
        <v>1</v>
      </c>
      <c r="FR41" s="9">
        <f>VLOOKUP($C41, Table3[#All], 103, 0)</f>
        <v>0</v>
      </c>
      <c r="FS41" s="9">
        <f>VLOOKUP($C41, Table3[#All], 104, 0)</f>
        <v>0</v>
      </c>
      <c r="FT41" s="9">
        <f>VLOOKUP($C41, Table3[#All], 105, 0)</f>
        <v>0</v>
      </c>
      <c r="FU41" s="9">
        <v>0</v>
      </c>
      <c r="FV41" s="10">
        <f t="shared" si="138"/>
        <v>1</v>
      </c>
      <c r="FW41" s="11"/>
      <c r="FX41" s="9">
        <f>VLOOKUP($C41, Table3[#All], 106, 0)</f>
        <v>0.94440000000000002</v>
      </c>
      <c r="FY41" s="9"/>
      <c r="FZ41" s="9">
        <f>VLOOKUP($C41, Table3[#All], 107, 0)</f>
        <v>5.5599999999999997E-2</v>
      </c>
      <c r="GA41" s="9">
        <f>VLOOKUP($C41, Table3[#All], 108, 0)</f>
        <v>0</v>
      </c>
      <c r="GB41" s="9"/>
      <c r="GC41" s="10">
        <f t="shared" si="156"/>
        <v>1</v>
      </c>
      <c r="GD41" s="81"/>
      <c r="GE41" s="9">
        <f>VLOOKUP($C41, Table3[#All], 109, 0)</f>
        <v>0</v>
      </c>
      <c r="GF41" s="9">
        <f>VLOOKUP($C41, Table3[#All], 110, 0)</f>
        <v>0.90910000000000002</v>
      </c>
      <c r="GG41" s="9">
        <f>VLOOKUP($C41, Table3[#All], 111, 0)</f>
        <v>9.0899999999999995E-2</v>
      </c>
      <c r="GH41" s="9"/>
      <c r="GI41" s="9">
        <f>VLOOKUP($C41, Table3[#All], 112, 0)</f>
        <v>0</v>
      </c>
      <c r="GJ41" s="12">
        <f t="shared" si="139"/>
        <v>2</v>
      </c>
      <c r="GK41" s="11"/>
      <c r="GL41" s="9">
        <f>VLOOKUP($C41, Table3[#All], 113, 0)</f>
        <v>0</v>
      </c>
      <c r="GM41" s="9">
        <f>VLOOKUP($C41, Table3[#All], 114, 0)</f>
        <v>0</v>
      </c>
      <c r="GN41" s="9">
        <f>VLOOKUP($C41, Table3[#All], 115, 0)</f>
        <v>0.30559999999999998</v>
      </c>
      <c r="GO41" s="9">
        <f>VLOOKUP($C41, Table3[#All], 116, 0)</f>
        <v>0.69440000000000002</v>
      </c>
      <c r="GP41" s="9"/>
      <c r="GQ41" s="10">
        <f t="shared" si="140"/>
        <v>4</v>
      </c>
      <c r="GR41" s="11"/>
      <c r="GS41" s="9">
        <f>VLOOKUP($C41, Table2[#All], 3, 0)</f>
        <v>0</v>
      </c>
      <c r="GT41" s="9">
        <f>VLOOKUP($C41, Table2[#All], 4, 0)</f>
        <v>1</v>
      </c>
      <c r="GU41" s="9">
        <f>VLOOKUP($C41, Table2[#All], 5, 0)</f>
        <v>0</v>
      </c>
      <c r="GV41" s="9">
        <f>VLOOKUP($C41, Table2[#All], 6, 0)</f>
        <v>0</v>
      </c>
      <c r="GW41" s="9">
        <f>VLOOKUP($C41, Table2[#All], 7, 0)</f>
        <v>0</v>
      </c>
      <c r="GX41" s="10">
        <f t="shared" si="141"/>
        <v>2</v>
      </c>
      <c r="GY41" s="11"/>
      <c r="GZ41" s="9">
        <v>0</v>
      </c>
      <c r="HA41" s="9">
        <v>1</v>
      </c>
      <c r="HB41" s="9">
        <v>0</v>
      </c>
      <c r="HC41" s="9">
        <v>0</v>
      </c>
      <c r="HD41" s="9"/>
      <c r="HE41" s="10">
        <f t="shared" si="142"/>
        <v>2</v>
      </c>
      <c r="HF41" s="11"/>
      <c r="HG41" s="9">
        <f>VLOOKUP($C41, Table5[#All], 2, 0)</f>
        <v>0</v>
      </c>
      <c r="HH41" s="9">
        <f>VLOOKUP($C41, Table5[#All], 3, 0)</f>
        <v>0</v>
      </c>
      <c r="HI41" s="9">
        <f>VLOOKUP($C41, Table5[#All], 4, 0)</f>
        <v>0</v>
      </c>
      <c r="HJ41" s="9">
        <f>VLOOKUP($C41, Table5[#All], 5, 0)</f>
        <v>0</v>
      </c>
      <c r="HK41" s="9">
        <f>VLOOKUP($C41, Table5[#All], 6, 0)</f>
        <v>1</v>
      </c>
      <c r="HL41" s="10">
        <f t="shared" si="143"/>
        <v>5</v>
      </c>
      <c r="HM41" s="11"/>
      <c r="HN41" s="9">
        <f>VLOOKUP($C41, Table5[#All], 7, 0)</f>
        <v>0</v>
      </c>
      <c r="HO41" s="9">
        <f>VLOOKUP($C41, Table5[#All], 8, 0)</f>
        <v>0</v>
      </c>
      <c r="HP41" s="9">
        <f>VLOOKUP($C41, Table5[#All], 9, 0)</f>
        <v>1</v>
      </c>
      <c r="HQ41" s="9">
        <f>VLOOKUP($C41, Table5[#All], 10, 0)</f>
        <v>0</v>
      </c>
      <c r="HR41" s="9">
        <f>VLOOKUP($C41, Table5[#All], 11, 0)</f>
        <v>0</v>
      </c>
      <c r="HS41" s="10">
        <f t="shared" si="144"/>
        <v>3</v>
      </c>
      <c r="HT41" s="11"/>
      <c r="HU41" s="9">
        <f>VLOOKUP($C41, Table5[#All], 12, 0)</f>
        <v>1</v>
      </c>
      <c r="HV41" s="9">
        <f>VLOOKUP($C41, Table5[#All], 13, 0)</f>
        <v>0</v>
      </c>
      <c r="HW41" s="9">
        <f>VLOOKUP($C41, Table5[#All], 14, 0)</f>
        <v>0</v>
      </c>
      <c r="HX41" s="9">
        <f>VLOOKUP($C41, Table5[#All], 15, 0)</f>
        <v>0</v>
      </c>
      <c r="HY41" s="9">
        <f>VLOOKUP($C41, Table5[#All], 16, 0)</f>
        <v>0</v>
      </c>
      <c r="HZ41" s="10">
        <f t="shared" si="145"/>
        <v>1</v>
      </c>
      <c r="IA41" s="11"/>
      <c r="IB41" s="9">
        <f>VLOOKUP($C41, Table5[#All], 17, 0)</f>
        <v>1</v>
      </c>
      <c r="IC41" s="9">
        <f>VLOOKUP($C41, Table5[#All], 18, 0)</f>
        <v>0</v>
      </c>
      <c r="ID41" s="9">
        <f>VLOOKUP($C41, Table5[#All], 19, 0)</f>
        <v>0</v>
      </c>
      <c r="IE41" s="9">
        <f>VLOOKUP($C41, Table5[#All], 20, 0)</f>
        <v>0</v>
      </c>
      <c r="IF41" s="9">
        <f>VLOOKUP($C41, Table5[#All], 21, 0)</f>
        <v>0</v>
      </c>
      <c r="IG41" s="10">
        <f t="shared" si="146"/>
        <v>1</v>
      </c>
      <c r="IH41" s="11"/>
      <c r="II41" s="9">
        <f>VLOOKUP($C41, Table5[#All], 22, 0)</f>
        <v>1</v>
      </c>
      <c r="IJ41" s="9">
        <f>VLOOKUP($C41, Table5[#All], 23, 0)</f>
        <v>0</v>
      </c>
      <c r="IK41" s="9">
        <f>VLOOKUP($C41, Table5[#All], 24, 0)</f>
        <v>0</v>
      </c>
      <c r="IL41" s="9">
        <f>VLOOKUP($C41, Table5[#All], 25, 0)</f>
        <v>0</v>
      </c>
      <c r="IM41" s="9">
        <f>VLOOKUP($C41, Table5[#All], 26, 0)</f>
        <v>0</v>
      </c>
      <c r="IN41" s="10">
        <f t="shared" si="147"/>
        <v>1</v>
      </c>
      <c r="IO41" s="11"/>
      <c r="IP41" s="9">
        <v>1</v>
      </c>
      <c r="IQ41" s="9">
        <v>0</v>
      </c>
      <c r="IR41" s="9">
        <v>0</v>
      </c>
      <c r="IS41" s="9">
        <v>0</v>
      </c>
      <c r="IT41" s="9">
        <v>0</v>
      </c>
      <c r="IU41" s="10">
        <f t="shared" si="148"/>
        <v>1</v>
      </c>
      <c r="IV41" s="82"/>
    </row>
    <row r="42" spans="1:256" ht="16.3" thickTop="1" thickBot="1" x14ac:dyDescent="0.35">
      <c r="A42" s="16" t="s">
        <v>206</v>
      </c>
      <c r="B42" s="16" t="s">
        <v>215</v>
      </c>
      <c r="C42" s="16" t="s">
        <v>216</v>
      </c>
      <c r="D42" s="11"/>
      <c r="E42" s="9">
        <f>VLOOKUP($C42, Table3[#All], 2, 0)</f>
        <v>0.2</v>
      </c>
      <c r="F42" s="9"/>
      <c r="G42" s="9">
        <f>VLOOKUP($C42, Table3[#All], 3, 0)</f>
        <v>0.51429999999999998</v>
      </c>
      <c r="H42" s="9">
        <f>VLOOKUP($C42, Table3[#All], 4, 0)</f>
        <v>5.7099999999999998E-2</v>
      </c>
      <c r="I42" s="9">
        <f>VLOOKUP($C42, Table3[#All], 5, 0)</f>
        <v>0.2286</v>
      </c>
      <c r="J42" s="10">
        <f t="shared" si="149"/>
        <v>4</v>
      </c>
      <c r="K42" s="11"/>
      <c r="L42" s="9">
        <f>VLOOKUP($C42, Table3[#All], 6, 0)</f>
        <v>1</v>
      </c>
      <c r="M42" s="9"/>
      <c r="N42" s="9">
        <f>VLOOKUP($C42, Table3[#All], 7, 0)</f>
        <v>0</v>
      </c>
      <c r="O42" s="9">
        <f>VLOOKUP($C42, Table3[#All], 8, 0)</f>
        <v>0</v>
      </c>
      <c r="P42" s="9">
        <f>VLOOKUP($C42, Table3[#All], 9, 0)</f>
        <v>0</v>
      </c>
      <c r="Q42" s="10">
        <f t="shared" si="150"/>
        <v>1</v>
      </c>
      <c r="R42" s="11"/>
      <c r="S42" s="9">
        <f>VLOOKUP($C42, Table3[#All], 10, 0)</f>
        <v>0</v>
      </c>
      <c r="T42" s="9">
        <f>VLOOKUP($C42, Table3[#All], 11, 0)</f>
        <v>0.97060000000000002</v>
      </c>
      <c r="U42" s="9">
        <f>VLOOKUP($C42, Table3[#All], 12, 0)</f>
        <v>2.9399999999999999E-2</v>
      </c>
      <c r="V42" s="9">
        <f>VLOOKUP($C42, Table3[#All], 13, 0)</f>
        <v>0</v>
      </c>
      <c r="W42" s="9">
        <f>VLOOKUP($C42, Table3[#All], 14, 0)</f>
        <v>0</v>
      </c>
      <c r="X42" s="10">
        <f t="shared" si="151"/>
        <v>2</v>
      </c>
      <c r="Y42" s="11"/>
      <c r="Z42" s="9">
        <f>VLOOKUP($C42, Table3[#All], 15, 0)</f>
        <v>0</v>
      </c>
      <c r="AA42" s="9">
        <f>VLOOKUP($C42, Table3[#All], 16, 0)</f>
        <v>0.2286</v>
      </c>
      <c r="AB42" s="9">
        <f>VLOOKUP($C42, Table3[#All], 17, 0)</f>
        <v>0.54289999999999994</v>
      </c>
      <c r="AC42" s="9">
        <f>VLOOKUP($C42, Table3[#All], 18, 0)</f>
        <v>0.2286</v>
      </c>
      <c r="AD42" s="9">
        <f>VLOOKUP($C42, Table3[#All], 19, 0)</f>
        <v>0</v>
      </c>
      <c r="AE42" s="10">
        <f t="shared" si="121"/>
        <v>3</v>
      </c>
      <c r="AF42" s="11"/>
      <c r="AG42" s="9">
        <f>VLOOKUP($C42, Table3[#All], 20, 0)</f>
        <v>0</v>
      </c>
      <c r="AH42" s="9">
        <f>VLOOKUP($C42, Table3[#All], 21, 0)</f>
        <v>1</v>
      </c>
      <c r="AI42" s="9">
        <f>VLOOKUP($C42, Table3[#All], 22, 0)</f>
        <v>0</v>
      </c>
      <c r="AJ42" s="9"/>
      <c r="AK42" s="9"/>
      <c r="AL42" s="10">
        <f t="shared" si="122"/>
        <v>2</v>
      </c>
      <c r="AM42" s="11"/>
      <c r="AN42" s="9">
        <f>VLOOKUP($C42, Table3[#All], 23, 0)</f>
        <v>1</v>
      </c>
      <c r="AO42" s="9">
        <f>VLOOKUP($C42, Table3[#All], 24, 0)</f>
        <v>0</v>
      </c>
      <c r="AP42" s="9">
        <f>VLOOKUP($C42, Table3[#All], 25, 0)</f>
        <v>0</v>
      </c>
      <c r="AQ42" s="9">
        <f>VLOOKUP($C42, Table3[#All], 26, 0)</f>
        <v>0</v>
      </c>
      <c r="AR42" s="9"/>
      <c r="AS42" s="12">
        <f t="shared" si="123"/>
        <v>1</v>
      </c>
      <c r="AT42" s="11"/>
      <c r="AU42" s="9">
        <f>VLOOKUP($C42, Table3[#All], 27, 0)</f>
        <v>1</v>
      </c>
      <c r="AV42" s="9">
        <f>VLOOKUP($C42, Table3[#All], 28, 0)</f>
        <v>0</v>
      </c>
      <c r="AW42" s="9">
        <f>VLOOKUP($C42, Table3[#All], 29, 0)</f>
        <v>0</v>
      </c>
      <c r="AX42" s="9"/>
      <c r="AY42" s="9"/>
      <c r="AZ42" s="10">
        <f t="shared" si="152"/>
        <v>1</v>
      </c>
      <c r="BA42" s="11"/>
      <c r="BB42" s="9">
        <f>VLOOKUP($C42, Table3[#All], 30, 0)</f>
        <v>0.45710000000000001</v>
      </c>
      <c r="BC42" s="9">
        <f>VLOOKUP($C42, Table3[#All], 31, 0)</f>
        <v>0.54289999999999994</v>
      </c>
      <c r="BD42" s="9">
        <f>VLOOKUP($C42, Table3[#All], 32, 0)</f>
        <v>0</v>
      </c>
      <c r="BE42" s="9">
        <f>VLOOKUP($C42, Table3[#All], 33, 0)</f>
        <v>0</v>
      </c>
      <c r="BF42" s="9"/>
      <c r="BG42" s="10">
        <f t="shared" si="153"/>
        <v>2</v>
      </c>
      <c r="BH42" s="81"/>
      <c r="BI42" s="9">
        <f>VLOOKUP($C42, Table3[#All], 34, 0)</f>
        <v>0</v>
      </c>
      <c r="BJ42" s="9">
        <f>VLOOKUP($C42, Table3[#All], 35, 0)</f>
        <v>0</v>
      </c>
      <c r="BK42" s="9">
        <f>VLOOKUP($C42, Table3[#All], 36, 0)</f>
        <v>0</v>
      </c>
      <c r="BL42" s="9">
        <f>VLOOKUP($C42, Table3[#All], 37, 0)</f>
        <v>0</v>
      </c>
      <c r="BM42" s="9">
        <f>VLOOKUP($C42, Table3[#All], 38, 0)</f>
        <v>0</v>
      </c>
      <c r="BN42" s="10" t="str">
        <f t="shared" si="154"/>
        <v>N/A</v>
      </c>
      <c r="BO42" s="11"/>
      <c r="BP42" s="9">
        <f>VLOOKUP($C42, Table3[#All], 39, 0)</f>
        <v>1</v>
      </c>
      <c r="BQ42" s="9">
        <f>VLOOKUP($C42, Table3[#All], 40, 0)</f>
        <v>0</v>
      </c>
      <c r="BR42" s="9">
        <f>VLOOKUP($C42, Table3[#All], 41, 0)</f>
        <v>0</v>
      </c>
      <c r="BS42" s="9">
        <f>VLOOKUP($C42, Table3[#All], 42, 0)</f>
        <v>0</v>
      </c>
      <c r="BT42" s="9"/>
      <c r="BU42" s="10">
        <f t="shared" si="124"/>
        <v>1</v>
      </c>
      <c r="BV42" s="11"/>
      <c r="BW42" s="9">
        <f>VLOOKUP($C42, Table3[#All], 43, 0)</f>
        <v>1</v>
      </c>
      <c r="BX42" s="9">
        <f>VLOOKUP($C42, Table3[#All], 44, 0)</f>
        <v>0</v>
      </c>
      <c r="BY42" s="9">
        <f>VLOOKUP($C42, Table3[#All], 45, 0)</f>
        <v>0</v>
      </c>
      <c r="BZ42" s="9"/>
      <c r="CA42" s="9"/>
      <c r="CB42" s="10">
        <f t="shared" si="125"/>
        <v>1</v>
      </c>
      <c r="CC42" s="81"/>
      <c r="CD42" s="9">
        <f>VLOOKUP($C42, Table3[#All], 46, 0)</f>
        <v>1</v>
      </c>
      <c r="CE42" s="9">
        <f>VLOOKUP($C42, Table3[#All], 47, 0)</f>
        <v>0</v>
      </c>
      <c r="CF42" s="9">
        <f>VLOOKUP($C42, Table3[#All], 48, 0)</f>
        <v>0</v>
      </c>
      <c r="CG42" s="9">
        <f>VLOOKUP($C42, Table3[#All], 49, 0)</f>
        <v>0</v>
      </c>
      <c r="CH42" s="9">
        <f>VLOOKUP($C42, Table3[#All], 50, 0)</f>
        <v>0</v>
      </c>
      <c r="CI42" s="12">
        <f t="shared" si="126"/>
        <v>1</v>
      </c>
      <c r="CJ42" s="13"/>
      <c r="CK42" s="9">
        <f>VLOOKUP($C42, Table3[#All], 51, 0)</f>
        <v>1</v>
      </c>
      <c r="CL42" s="9">
        <f>VLOOKUP($C42, Table3[#All], 52, 0)</f>
        <v>0</v>
      </c>
      <c r="CM42" s="9">
        <f>VLOOKUP($C42, Table3[#All], 53, 0)</f>
        <v>0</v>
      </c>
      <c r="CN42" s="9">
        <f>VLOOKUP($C42, Table3[#All], 54, 0)</f>
        <v>0</v>
      </c>
      <c r="CO42" s="9"/>
      <c r="CP42" s="10">
        <f t="shared" si="127"/>
        <v>1</v>
      </c>
      <c r="CQ42" s="11"/>
      <c r="CR42" s="9">
        <f>VLOOKUP($C42, Table3[#All], 55, 0)</f>
        <v>5.7099999999999998E-2</v>
      </c>
      <c r="CS42" s="9">
        <f>VLOOKUP($C42, Table3[#All], 56, 0)</f>
        <v>8.5699999999999998E-2</v>
      </c>
      <c r="CT42" s="9">
        <f>VLOOKUP($C42, Table3[#All], 57, 0)</f>
        <v>0.54289999999999994</v>
      </c>
      <c r="CU42" s="9">
        <f>VLOOKUP($C42, Table3[#All], 58, 0)</f>
        <v>0.28570000000000001</v>
      </c>
      <c r="CV42" s="9">
        <f>VLOOKUP($C42, Table3[#All], 59, 0)</f>
        <v>2.86E-2</v>
      </c>
      <c r="CW42" s="12">
        <f t="shared" si="128"/>
        <v>4</v>
      </c>
      <c r="CX42" s="81"/>
      <c r="CY42" s="9">
        <f>VLOOKUP($C42, Table3[#All], 60, 0)</f>
        <v>0.42859999999999998</v>
      </c>
      <c r="CZ42" s="9">
        <f>VLOOKUP($C42, Table3[#All], 61, 0)</f>
        <v>0.57140000000000002</v>
      </c>
      <c r="DA42" s="9">
        <f>VLOOKUP($C42, Table3[#All], 62, 0)</f>
        <v>0</v>
      </c>
      <c r="DB42" s="9">
        <f>VLOOKUP($C42, Table3[#All], 63, 0)</f>
        <v>0</v>
      </c>
      <c r="DC42" s="9">
        <f>VLOOKUP($C42, Table3[#All], 64, 0)</f>
        <v>0</v>
      </c>
      <c r="DD42" s="10">
        <f t="shared" si="129"/>
        <v>2</v>
      </c>
      <c r="DE42" s="11"/>
      <c r="DF42" s="9">
        <f>VLOOKUP($C42, Table3[#All], 65, 0)</f>
        <v>0.88239999999999996</v>
      </c>
      <c r="DG42" s="9"/>
      <c r="DH42" s="9">
        <f>VLOOKUP($C42, Table3[#All], 66, 0)</f>
        <v>5.8799999999999998E-2</v>
      </c>
      <c r="DI42" s="9"/>
      <c r="DJ42" s="9">
        <f>VLOOKUP($C42, Table3[#All], 67, 0)</f>
        <v>5.8799999999999998E-2</v>
      </c>
      <c r="DK42" s="12">
        <f t="shared" si="130"/>
        <v>1</v>
      </c>
      <c r="DL42" s="11"/>
      <c r="DM42" s="9">
        <f>VLOOKUP($C42, Table3[#All], 68, 0)</f>
        <v>0.94290000000000007</v>
      </c>
      <c r="DN42" s="9"/>
      <c r="DO42" s="9">
        <f>VLOOKUP($C42, Table3[#All], 69, 0)</f>
        <v>5.7099999999999998E-2</v>
      </c>
      <c r="DP42" s="9">
        <f>VLOOKUP($C42, Table3[#All], 70, 0)</f>
        <v>0</v>
      </c>
      <c r="DQ42" s="9"/>
      <c r="DR42" s="12">
        <f t="shared" si="131"/>
        <v>1</v>
      </c>
      <c r="DS42" s="11"/>
      <c r="DT42" s="9">
        <f>VLOOKUP($C42, Table3[#All], 71, 0)</f>
        <v>0.48570000000000002</v>
      </c>
      <c r="DU42" s="9">
        <f>VLOOKUP($C42, Table3[#All], 72, 0)</f>
        <v>0.48570000000000002</v>
      </c>
      <c r="DV42" s="9">
        <f>VLOOKUP($C42, Table3[#All], 73, 0)</f>
        <v>2.86E-2</v>
      </c>
      <c r="DW42" s="9">
        <f>VLOOKUP($C42, Table3[#All], 74, 0)</f>
        <v>0</v>
      </c>
      <c r="DX42" s="9">
        <f>VLOOKUP($C42, Table3[#All], 75, 0)</f>
        <v>0</v>
      </c>
      <c r="DY42" s="12">
        <f t="shared" si="157"/>
        <v>2</v>
      </c>
      <c r="DZ42" s="11"/>
      <c r="EA42" s="9">
        <f>VLOOKUP($C42, Table3[#All], 76, 0)</f>
        <v>1</v>
      </c>
      <c r="EB42" s="9">
        <f>VLOOKUP($C42, Table3[#All], 77, 0)</f>
        <v>0</v>
      </c>
      <c r="EC42" s="9">
        <f>VLOOKUP($C42, Table3[#All], 78, 0)</f>
        <v>0</v>
      </c>
      <c r="ED42" s="9">
        <f>VLOOKUP($C42, Table3[#All], 79, 0)</f>
        <v>0</v>
      </c>
      <c r="EE42" s="9">
        <f>VLOOKUP($C42, Table3[#All], 80, 0)</f>
        <v>0</v>
      </c>
      <c r="EF42" s="10">
        <f t="shared" si="133"/>
        <v>1</v>
      </c>
      <c r="EG42" s="9"/>
      <c r="EH42" s="9">
        <f>VLOOKUP($C42, Table3[#All], 81, 0)</f>
        <v>1</v>
      </c>
      <c r="EI42" s="9">
        <f>VLOOKUP($C42, Table3[#All], 82, 0)</f>
        <v>0</v>
      </c>
      <c r="EJ42" s="9">
        <f>VLOOKUP($C42, Table3[#All], 83, 0)</f>
        <v>0</v>
      </c>
      <c r="EK42" s="9">
        <f>VLOOKUP($C42, Table3[#All], 84, 0)</f>
        <v>0</v>
      </c>
      <c r="EL42" s="9">
        <f>VLOOKUP($C42, Table3[#All], 85, 0)</f>
        <v>0</v>
      </c>
      <c r="EM42" s="12">
        <f t="shared" si="134"/>
        <v>1</v>
      </c>
      <c r="EN42" s="11"/>
      <c r="EO42" s="9">
        <f>VLOOKUP($C42, Table3[#All], 86, 0)</f>
        <v>0.97140000000000004</v>
      </c>
      <c r="EP42" s="9"/>
      <c r="EQ42" s="9">
        <f>VLOOKUP($C42, Table3[#All], 87, 0)</f>
        <v>2.86E-2</v>
      </c>
      <c r="ER42" s="9"/>
      <c r="ES42" s="9"/>
      <c r="ET42" s="12">
        <f t="shared" si="135"/>
        <v>1</v>
      </c>
      <c r="EU42" s="11"/>
      <c r="EV42" s="9">
        <f>VLOOKUP($C42, Table3[#All], 88, 0)</f>
        <v>1</v>
      </c>
      <c r="EW42" s="9">
        <f>VLOOKUP($C42, Table3[#All], 89, 0)</f>
        <v>0</v>
      </c>
      <c r="EX42" s="9">
        <f>VLOOKUP($C42, Table3[#All], 90, 0)</f>
        <v>0</v>
      </c>
      <c r="EY42" s="9">
        <f>VLOOKUP($C42, Table3[#All], 91, 0)</f>
        <v>0</v>
      </c>
      <c r="EZ42" s="9">
        <f>VLOOKUP($C42, Table3[#All], 92, 0)</f>
        <v>0</v>
      </c>
      <c r="FA42" s="12">
        <f t="shared" si="136"/>
        <v>1</v>
      </c>
      <c r="FB42" s="11"/>
      <c r="FC42" s="9">
        <f>VLOOKUP($C42, Table3[#All], 93, 0)</f>
        <v>5.7099999999999998E-2</v>
      </c>
      <c r="FD42" s="9">
        <f>VLOOKUP($C42, Table3[#All], 94, 0)</f>
        <v>0.91430000000000011</v>
      </c>
      <c r="FE42" s="9">
        <f>VLOOKUP($C42, Table3[#All], 95, 0)</f>
        <v>2.86E-2</v>
      </c>
      <c r="FF42" s="9">
        <f>VLOOKUP($C42, Table3[#All], 96, 0)</f>
        <v>0</v>
      </c>
      <c r="FG42" s="9"/>
      <c r="FH42" s="10">
        <f t="shared" si="137"/>
        <v>2</v>
      </c>
      <c r="FI42" s="11"/>
      <c r="FJ42" s="9">
        <f>VLOOKUP($C42, Table3[#All], 97, 0)</f>
        <v>0</v>
      </c>
      <c r="FK42" s="9">
        <f>VLOOKUP($C42, Table3[#All], 98, 0)</f>
        <v>0</v>
      </c>
      <c r="FL42" s="9">
        <f>VLOOKUP($C42, Table3[#All], 99, 0)</f>
        <v>0</v>
      </c>
      <c r="FM42" s="9">
        <f>VLOOKUP($C42, Table3[#All], 100, 0)</f>
        <v>1</v>
      </c>
      <c r="FN42" s="9">
        <f>VLOOKUP($C42, Table3[#All], 101, 0)</f>
        <v>0</v>
      </c>
      <c r="FO42" s="12">
        <f t="shared" si="155"/>
        <v>4</v>
      </c>
      <c r="FP42" s="11"/>
      <c r="FQ42" s="9">
        <f>VLOOKUP($C42, Table3[#All], 102, 0)</f>
        <v>1</v>
      </c>
      <c r="FR42" s="9">
        <f>VLOOKUP($C42, Table3[#All], 103, 0)</f>
        <v>0</v>
      </c>
      <c r="FS42" s="9">
        <f>VLOOKUP($C42, Table3[#All], 104, 0)</f>
        <v>0</v>
      </c>
      <c r="FT42" s="9">
        <f>VLOOKUP($C42, Table3[#All], 105, 0)</f>
        <v>0</v>
      </c>
      <c r="FU42" s="9">
        <v>0</v>
      </c>
      <c r="FV42" s="10">
        <f t="shared" si="138"/>
        <v>1</v>
      </c>
      <c r="FW42" s="11"/>
      <c r="FX42" s="9">
        <f>VLOOKUP($C42, Table3[#All], 106, 0)</f>
        <v>0.4</v>
      </c>
      <c r="FY42" s="9"/>
      <c r="FZ42" s="9">
        <f>VLOOKUP($C42, Table3[#All], 107, 0)</f>
        <v>0.6</v>
      </c>
      <c r="GA42" s="9">
        <f>VLOOKUP($C42, Table3[#All], 108, 0)</f>
        <v>0</v>
      </c>
      <c r="GB42" s="9"/>
      <c r="GC42" s="10">
        <f t="shared" si="156"/>
        <v>3</v>
      </c>
      <c r="GD42" s="81"/>
      <c r="GE42" s="9">
        <f>VLOOKUP($C42, Table3[#All], 109, 0)</f>
        <v>0</v>
      </c>
      <c r="GF42" s="9">
        <f>VLOOKUP($C42, Table3[#All], 110, 0)</f>
        <v>0.83329999999999993</v>
      </c>
      <c r="GG42" s="9">
        <f>VLOOKUP($C42, Table3[#All], 111, 0)</f>
        <v>0.16670000000000001</v>
      </c>
      <c r="GH42" s="9"/>
      <c r="GI42" s="9">
        <f>VLOOKUP($C42, Table3[#All], 112, 0)</f>
        <v>0</v>
      </c>
      <c r="GJ42" s="12">
        <f t="shared" si="139"/>
        <v>2</v>
      </c>
      <c r="GK42" s="11"/>
      <c r="GL42" s="9">
        <f>VLOOKUP($C42, Table3[#All], 113, 0)</f>
        <v>0.2571</v>
      </c>
      <c r="GM42" s="9">
        <f>VLOOKUP($C42, Table3[#All], 114, 0)</f>
        <v>0.1714</v>
      </c>
      <c r="GN42" s="9">
        <f>VLOOKUP($C42, Table3[#All], 115, 0)</f>
        <v>0.1714</v>
      </c>
      <c r="GO42" s="9">
        <f>VLOOKUP($C42, Table3[#All], 116, 0)</f>
        <v>0.4</v>
      </c>
      <c r="GP42" s="9"/>
      <c r="GQ42" s="10">
        <f t="shared" si="140"/>
        <v>4</v>
      </c>
      <c r="GR42" s="11"/>
      <c r="GS42" s="9">
        <f>VLOOKUP($C42, Table2[#All], 3, 0)</f>
        <v>0</v>
      </c>
      <c r="GT42" s="9">
        <f>VLOOKUP($C42, Table2[#All], 4, 0)</f>
        <v>1</v>
      </c>
      <c r="GU42" s="9">
        <f>VLOOKUP($C42, Table2[#All], 5, 0)</f>
        <v>0</v>
      </c>
      <c r="GV42" s="9">
        <f>VLOOKUP($C42, Table2[#All], 6, 0)</f>
        <v>0</v>
      </c>
      <c r="GW42" s="9">
        <f>VLOOKUP($C42, Table2[#All], 7, 0)</f>
        <v>0</v>
      </c>
      <c r="GX42" s="10">
        <f t="shared" si="141"/>
        <v>2</v>
      </c>
      <c r="GY42" s="11"/>
      <c r="GZ42" s="9">
        <v>0</v>
      </c>
      <c r="HA42" s="9">
        <v>1</v>
      </c>
      <c r="HB42" s="9">
        <v>0</v>
      </c>
      <c r="HC42" s="9">
        <v>0</v>
      </c>
      <c r="HD42" s="9"/>
      <c r="HE42" s="10">
        <f t="shared" si="142"/>
        <v>2</v>
      </c>
      <c r="HF42" s="11"/>
      <c r="HG42" s="9">
        <f>VLOOKUP($C42, Table5[#All], 2, 0)</f>
        <v>0</v>
      </c>
      <c r="HH42" s="9">
        <f>VLOOKUP($C42, Table5[#All], 3, 0)</f>
        <v>0</v>
      </c>
      <c r="HI42" s="9">
        <f>VLOOKUP($C42, Table5[#All], 4, 0)</f>
        <v>0</v>
      </c>
      <c r="HJ42" s="9">
        <f>VLOOKUP($C42, Table5[#All], 5, 0)</f>
        <v>1</v>
      </c>
      <c r="HK42" s="9">
        <f>VLOOKUP($C42, Table5[#All], 6, 0)</f>
        <v>0</v>
      </c>
      <c r="HL42" s="10">
        <f t="shared" si="143"/>
        <v>4</v>
      </c>
      <c r="HM42" s="11"/>
      <c r="HN42" s="9">
        <f>VLOOKUP($C42, Table5[#All], 7, 0)</f>
        <v>0</v>
      </c>
      <c r="HO42" s="9">
        <f>VLOOKUP($C42, Table5[#All], 8, 0)</f>
        <v>0</v>
      </c>
      <c r="HP42" s="9">
        <f>VLOOKUP($C42, Table5[#All], 9, 0)</f>
        <v>1</v>
      </c>
      <c r="HQ42" s="9">
        <f>VLOOKUP($C42, Table5[#All], 10, 0)</f>
        <v>0</v>
      </c>
      <c r="HR42" s="9">
        <f>VLOOKUP($C42, Table5[#All], 11, 0)</f>
        <v>0</v>
      </c>
      <c r="HS42" s="10">
        <f t="shared" si="144"/>
        <v>3</v>
      </c>
      <c r="HT42" s="11"/>
      <c r="HU42" s="9">
        <f>VLOOKUP($C42, Table5[#All], 12, 0)</f>
        <v>1</v>
      </c>
      <c r="HV42" s="9">
        <f>VLOOKUP($C42, Table5[#All], 13, 0)</f>
        <v>0</v>
      </c>
      <c r="HW42" s="9">
        <f>VLOOKUP($C42, Table5[#All], 14, 0)</f>
        <v>0</v>
      </c>
      <c r="HX42" s="9">
        <f>VLOOKUP($C42, Table5[#All], 15, 0)</f>
        <v>0</v>
      </c>
      <c r="HY42" s="9">
        <f>VLOOKUP($C42, Table5[#All], 16, 0)</f>
        <v>0</v>
      </c>
      <c r="HZ42" s="10">
        <f t="shared" si="145"/>
        <v>1</v>
      </c>
      <c r="IA42" s="11"/>
      <c r="IB42" s="9">
        <f>VLOOKUP($C42, Table5[#All], 17, 0)</f>
        <v>1</v>
      </c>
      <c r="IC42" s="9">
        <f>VLOOKUP($C42, Table5[#All], 18, 0)</f>
        <v>0</v>
      </c>
      <c r="ID42" s="9">
        <f>VLOOKUP($C42, Table5[#All], 19, 0)</f>
        <v>0</v>
      </c>
      <c r="IE42" s="9">
        <f>VLOOKUP($C42, Table5[#All], 20, 0)</f>
        <v>0</v>
      </c>
      <c r="IF42" s="9">
        <f>VLOOKUP($C42, Table5[#All], 21, 0)</f>
        <v>0</v>
      </c>
      <c r="IG42" s="10">
        <f t="shared" si="146"/>
        <v>1</v>
      </c>
      <c r="IH42" s="11"/>
      <c r="II42" s="9">
        <f>VLOOKUP($C42, Table5[#All], 22, 0)</f>
        <v>1</v>
      </c>
      <c r="IJ42" s="9">
        <f>VLOOKUP($C42, Table5[#All], 23, 0)</f>
        <v>0</v>
      </c>
      <c r="IK42" s="9">
        <f>VLOOKUP($C42, Table5[#All], 24, 0)</f>
        <v>0</v>
      </c>
      <c r="IL42" s="9">
        <f>VLOOKUP($C42, Table5[#All], 25, 0)</f>
        <v>0</v>
      </c>
      <c r="IM42" s="9">
        <f>VLOOKUP($C42, Table5[#All], 26, 0)</f>
        <v>0</v>
      </c>
      <c r="IN42" s="10">
        <f t="shared" si="147"/>
        <v>1</v>
      </c>
      <c r="IO42" s="11"/>
      <c r="IP42" s="9">
        <v>1</v>
      </c>
      <c r="IQ42" s="9">
        <v>0</v>
      </c>
      <c r="IR42" s="9">
        <v>0</v>
      </c>
      <c r="IS42" s="9">
        <v>0</v>
      </c>
      <c r="IT42" s="9">
        <v>0</v>
      </c>
      <c r="IU42" s="10">
        <f t="shared" si="148"/>
        <v>1</v>
      </c>
      <c r="IV42" s="82"/>
    </row>
    <row r="43" spans="1:256" ht="16.3" thickTop="1" thickBot="1" x14ac:dyDescent="0.35">
      <c r="A43" s="16" t="s">
        <v>206</v>
      </c>
      <c r="B43" s="16" t="s">
        <v>217</v>
      </c>
      <c r="C43" s="16" t="s">
        <v>218</v>
      </c>
      <c r="D43" s="11"/>
      <c r="E43" s="9">
        <f>VLOOKUP($C43, Table3[#All], 2, 0)</f>
        <v>0.94739999999999991</v>
      </c>
      <c r="F43" s="9"/>
      <c r="G43" s="9">
        <f>VLOOKUP($C43, Table3[#All], 3, 0)</f>
        <v>5.2600000000000001E-2</v>
      </c>
      <c r="H43" s="9">
        <f>VLOOKUP($C43, Table3[#All], 4, 0)</f>
        <v>0</v>
      </c>
      <c r="I43" s="9">
        <f>VLOOKUP($C43, Table3[#All], 5, 0)</f>
        <v>0</v>
      </c>
      <c r="J43" s="10">
        <f t="shared" si="149"/>
        <v>1</v>
      </c>
      <c r="K43" s="11"/>
      <c r="L43" s="9">
        <f>VLOOKUP($C43, Table3[#All], 6, 0)</f>
        <v>1</v>
      </c>
      <c r="M43" s="9"/>
      <c r="N43" s="9">
        <f>VLOOKUP($C43, Table3[#All], 7, 0)</f>
        <v>0</v>
      </c>
      <c r="O43" s="9">
        <f>VLOOKUP($C43, Table3[#All], 8, 0)</f>
        <v>0</v>
      </c>
      <c r="P43" s="9">
        <f>VLOOKUP($C43, Table3[#All], 9, 0)</f>
        <v>0</v>
      </c>
      <c r="Q43" s="10">
        <f t="shared" si="150"/>
        <v>1</v>
      </c>
      <c r="R43" s="11"/>
      <c r="S43" s="9">
        <f>VLOOKUP($C43, Table3[#All], 10, 0)</f>
        <v>0</v>
      </c>
      <c r="T43" s="9">
        <f>VLOOKUP($C43, Table3[#All], 11, 0)</f>
        <v>0.26319999999999999</v>
      </c>
      <c r="U43" s="9">
        <f>VLOOKUP($C43, Table3[#All], 12, 0)</f>
        <v>0.73680000000000012</v>
      </c>
      <c r="V43" s="9">
        <f>VLOOKUP($C43, Table3[#All], 13, 0)</f>
        <v>0</v>
      </c>
      <c r="W43" s="9">
        <f>VLOOKUP($C43, Table3[#All], 14, 0)</f>
        <v>0</v>
      </c>
      <c r="X43" s="10">
        <f t="shared" si="151"/>
        <v>3</v>
      </c>
      <c r="Y43" s="11"/>
      <c r="Z43" s="9">
        <f>VLOOKUP($C43, Table3[#All], 15, 0)</f>
        <v>0</v>
      </c>
      <c r="AA43" s="9">
        <f>VLOOKUP($C43, Table3[#All], 16, 0)</f>
        <v>0.84209999999999996</v>
      </c>
      <c r="AB43" s="9">
        <f>VLOOKUP($C43, Table3[#All], 17, 0)</f>
        <v>0.15789999999999998</v>
      </c>
      <c r="AC43" s="9">
        <f>VLOOKUP($C43, Table3[#All], 18, 0)</f>
        <v>0</v>
      </c>
      <c r="AD43" s="9">
        <f>VLOOKUP($C43, Table3[#All], 19, 0)</f>
        <v>0</v>
      </c>
      <c r="AE43" s="10">
        <f t="shared" si="121"/>
        <v>2</v>
      </c>
      <c r="AF43" s="11"/>
      <c r="AG43" s="9">
        <f>VLOOKUP($C43, Table3[#All], 20, 0)</f>
        <v>5.2600000000000001E-2</v>
      </c>
      <c r="AH43" s="9">
        <f>VLOOKUP($C43, Table3[#All], 21, 0)</f>
        <v>0.94739999999999991</v>
      </c>
      <c r="AI43" s="9">
        <f>VLOOKUP($C43, Table3[#All], 22, 0)</f>
        <v>0</v>
      </c>
      <c r="AJ43" s="9"/>
      <c r="AK43" s="9"/>
      <c r="AL43" s="10">
        <f t="shared" si="122"/>
        <v>2</v>
      </c>
      <c r="AM43" s="11"/>
      <c r="AN43" s="9">
        <f>VLOOKUP($C43, Table3[#All], 23, 0)</f>
        <v>1</v>
      </c>
      <c r="AO43" s="9">
        <f>VLOOKUP($C43, Table3[#All], 24, 0)</f>
        <v>0</v>
      </c>
      <c r="AP43" s="9">
        <f>VLOOKUP($C43, Table3[#All], 25, 0)</f>
        <v>0</v>
      </c>
      <c r="AQ43" s="9">
        <f>VLOOKUP($C43, Table3[#All], 26, 0)</f>
        <v>0</v>
      </c>
      <c r="AR43" s="9"/>
      <c r="AS43" s="12">
        <f t="shared" si="123"/>
        <v>1</v>
      </c>
      <c r="AT43" s="11"/>
      <c r="AU43" s="9">
        <f>VLOOKUP($C43, Table3[#All], 27, 0)</f>
        <v>0.73680000000000012</v>
      </c>
      <c r="AV43" s="9">
        <f>VLOOKUP($C43, Table3[#All], 28, 0)</f>
        <v>0</v>
      </c>
      <c r="AW43" s="9">
        <f>VLOOKUP($C43, Table3[#All], 29, 0)</f>
        <v>0.26319999999999999</v>
      </c>
      <c r="AX43" s="9"/>
      <c r="AY43" s="9"/>
      <c r="AZ43" s="10">
        <f t="shared" si="152"/>
        <v>3</v>
      </c>
      <c r="BA43" s="11"/>
      <c r="BB43" s="9">
        <f>VLOOKUP($C43, Table3[#All], 30, 0)</f>
        <v>0.31579999999999997</v>
      </c>
      <c r="BC43" s="9">
        <f>VLOOKUP($C43, Table3[#All], 31, 0)</f>
        <v>0.36840000000000006</v>
      </c>
      <c r="BD43" s="9">
        <f>VLOOKUP($C43, Table3[#All], 32, 0)</f>
        <v>0.31579999999999997</v>
      </c>
      <c r="BE43" s="9">
        <f>VLOOKUP($C43, Table3[#All], 33, 0)</f>
        <v>0</v>
      </c>
      <c r="BF43" s="9"/>
      <c r="BG43" s="10">
        <f t="shared" si="153"/>
        <v>3</v>
      </c>
      <c r="BH43" s="81"/>
      <c r="BI43" s="9">
        <f>VLOOKUP($C43, Table3[#All], 34, 0)</f>
        <v>0</v>
      </c>
      <c r="BJ43" s="9">
        <f>VLOOKUP($C43, Table3[#All], 35, 0)</f>
        <v>0</v>
      </c>
      <c r="BK43" s="9">
        <f>VLOOKUP($C43, Table3[#All], 36, 0)</f>
        <v>0</v>
      </c>
      <c r="BL43" s="9">
        <f>VLOOKUP($C43, Table3[#All], 37, 0)</f>
        <v>0</v>
      </c>
      <c r="BM43" s="9">
        <f>VLOOKUP($C43, Table3[#All], 38, 0)</f>
        <v>0</v>
      </c>
      <c r="BN43" s="10" t="str">
        <f t="shared" si="154"/>
        <v>N/A</v>
      </c>
      <c r="BO43" s="11"/>
      <c r="BP43" s="9">
        <f>VLOOKUP($C43, Table3[#All], 39, 0)</f>
        <v>0.47369999999999995</v>
      </c>
      <c r="BQ43" s="9">
        <f>VLOOKUP($C43, Table3[#All], 40, 0)</f>
        <v>0.52629999999999999</v>
      </c>
      <c r="BR43" s="9">
        <f>VLOOKUP($C43, Table3[#All], 41, 0)</f>
        <v>0</v>
      </c>
      <c r="BS43" s="9">
        <f>VLOOKUP($C43, Table3[#All], 42, 0)</f>
        <v>0</v>
      </c>
      <c r="BT43" s="9"/>
      <c r="BU43" s="10">
        <f t="shared" si="124"/>
        <v>2</v>
      </c>
      <c r="BV43" s="11"/>
      <c r="BW43" s="9">
        <f>VLOOKUP($C43, Table3[#All], 43, 0)</f>
        <v>0.10529999999999999</v>
      </c>
      <c r="BX43" s="9">
        <f>VLOOKUP($C43, Table3[#All], 44, 0)</f>
        <v>0.89469999999999994</v>
      </c>
      <c r="BY43" s="9">
        <f>VLOOKUP($C43, Table3[#All], 45, 0)</f>
        <v>0</v>
      </c>
      <c r="BZ43" s="9"/>
      <c r="CA43" s="9"/>
      <c r="CB43" s="10">
        <f t="shared" si="125"/>
        <v>2</v>
      </c>
      <c r="CC43" s="81"/>
      <c r="CD43" s="9">
        <f>VLOOKUP($C43, Table3[#All], 46, 0)</f>
        <v>1</v>
      </c>
      <c r="CE43" s="9">
        <f>VLOOKUP($C43, Table3[#All], 47, 0)</f>
        <v>0</v>
      </c>
      <c r="CF43" s="9">
        <f>VLOOKUP($C43, Table3[#All], 48, 0)</f>
        <v>0</v>
      </c>
      <c r="CG43" s="9">
        <f>VLOOKUP($C43, Table3[#All], 49, 0)</f>
        <v>0</v>
      </c>
      <c r="CH43" s="9">
        <f>VLOOKUP($C43, Table3[#All], 50, 0)</f>
        <v>0</v>
      </c>
      <c r="CI43" s="12">
        <f t="shared" si="126"/>
        <v>1</v>
      </c>
      <c r="CJ43" s="13"/>
      <c r="CK43" s="9">
        <f>VLOOKUP($C43, Table3[#All], 51, 0)</f>
        <v>1</v>
      </c>
      <c r="CL43" s="9">
        <f>VLOOKUP($C43, Table3[#All], 52, 0)</f>
        <v>0</v>
      </c>
      <c r="CM43" s="9">
        <f>VLOOKUP($C43, Table3[#All], 53, 0)</f>
        <v>0</v>
      </c>
      <c r="CN43" s="9">
        <f>VLOOKUP($C43, Table3[#All], 54, 0)</f>
        <v>0</v>
      </c>
      <c r="CO43" s="9"/>
      <c r="CP43" s="10">
        <f t="shared" si="127"/>
        <v>1</v>
      </c>
      <c r="CQ43" s="11"/>
      <c r="CR43" s="9">
        <f>VLOOKUP($C43, Table3[#All], 55, 0)</f>
        <v>0.52629999999999999</v>
      </c>
      <c r="CS43" s="9">
        <f>VLOOKUP($C43, Table3[#All], 56, 0)</f>
        <v>0.47369999999999995</v>
      </c>
      <c r="CT43" s="9">
        <f>VLOOKUP($C43, Table3[#All], 57, 0)</f>
        <v>0</v>
      </c>
      <c r="CU43" s="9">
        <f>VLOOKUP($C43, Table3[#All], 58, 0)</f>
        <v>0</v>
      </c>
      <c r="CV43" s="9">
        <f>VLOOKUP($C43, Table3[#All], 59, 0)</f>
        <v>0</v>
      </c>
      <c r="CW43" s="12">
        <f t="shared" si="128"/>
        <v>2</v>
      </c>
      <c r="CX43" s="81"/>
      <c r="CY43" s="9">
        <f>VLOOKUP($C43, Table3[#All], 60, 0)</f>
        <v>0.47369999999999995</v>
      </c>
      <c r="CZ43" s="9">
        <f>VLOOKUP($C43, Table3[#All], 61, 0)</f>
        <v>0.52629999999999999</v>
      </c>
      <c r="DA43" s="9">
        <f>VLOOKUP($C43, Table3[#All], 62, 0)</f>
        <v>0</v>
      </c>
      <c r="DB43" s="9">
        <f>VLOOKUP($C43, Table3[#All], 63, 0)</f>
        <v>0</v>
      </c>
      <c r="DC43" s="9">
        <f>VLOOKUP($C43, Table3[#All], 64, 0)</f>
        <v>0</v>
      </c>
      <c r="DD43" s="10">
        <f t="shared" si="129"/>
        <v>2</v>
      </c>
      <c r="DE43" s="11"/>
      <c r="DF43" s="9">
        <f>VLOOKUP($C43, Table3[#All], 65, 0)</f>
        <v>0.42109999999999997</v>
      </c>
      <c r="DG43" s="9"/>
      <c r="DH43" s="9">
        <f>VLOOKUP($C43, Table3[#All], 66, 0)</f>
        <v>0.21050000000000002</v>
      </c>
      <c r="DI43" s="9"/>
      <c r="DJ43" s="9">
        <f>VLOOKUP($C43, Table3[#All], 67, 0)</f>
        <v>0.36840000000000006</v>
      </c>
      <c r="DK43" s="12">
        <f t="shared" si="130"/>
        <v>5</v>
      </c>
      <c r="DL43" s="11"/>
      <c r="DM43" s="9">
        <f>VLOOKUP($C43, Table3[#All], 68, 0)</f>
        <v>1</v>
      </c>
      <c r="DN43" s="9"/>
      <c r="DO43" s="9">
        <f>VLOOKUP($C43, Table3[#All], 69, 0)</f>
        <v>0</v>
      </c>
      <c r="DP43" s="9">
        <f>VLOOKUP($C43, Table3[#All], 70, 0)</f>
        <v>0</v>
      </c>
      <c r="DQ43" s="9"/>
      <c r="DR43" s="12">
        <f t="shared" si="131"/>
        <v>1</v>
      </c>
      <c r="DS43" s="11"/>
      <c r="DT43" s="9">
        <f>VLOOKUP($C43, Table3[#All], 71, 0)</f>
        <v>0</v>
      </c>
      <c r="DU43" s="9">
        <f>VLOOKUP($C43, Table3[#All], 72, 0)</f>
        <v>0</v>
      </c>
      <c r="DV43" s="9">
        <f>VLOOKUP($C43, Table3[#All], 73, 0)</f>
        <v>5.2600000000000001E-2</v>
      </c>
      <c r="DW43" s="9">
        <f>VLOOKUP($C43, Table3[#All], 74, 0)</f>
        <v>0.94739999999999991</v>
      </c>
      <c r="DX43" s="9">
        <f>VLOOKUP($C43, Table3[#All], 75, 0)</f>
        <v>0</v>
      </c>
      <c r="DY43" s="12">
        <f t="shared" si="157"/>
        <v>4</v>
      </c>
      <c r="DZ43" s="11"/>
      <c r="EA43" s="9">
        <f>VLOOKUP($C43, Table3[#All], 76, 0)</f>
        <v>1</v>
      </c>
      <c r="EB43" s="9">
        <f>VLOOKUP($C43, Table3[#All], 77, 0)</f>
        <v>0</v>
      </c>
      <c r="EC43" s="9">
        <f>VLOOKUP($C43, Table3[#All], 78, 0)</f>
        <v>0</v>
      </c>
      <c r="ED43" s="9">
        <f>VLOOKUP($C43, Table3[#All], 79, 0)</f>
        <v>0</v>
      </c>
      <c r="EE43" s="9">
        <f>VLOOKUP($C43, Table3[#All], 80, 0)</f>
        <v>0</v>
      </c>
      <c r="EF43" s="10">
        <f t="shared" si="133"/>
        <v>1</v>
      </c>
      <c r="EG43" s="9"/>
      <c r="EH43" s="9">
        <f>VLOOKUP($C43, Table3[#All], 81, 0)</f>
        <v>1</v>
      </c>
      <c r="EI43" s="9">
        <f>VLOOKUP($C43, Table3[#All], 82, 0)</f>
        <v>0</v>
      </c>
      <c r="EJ43" s="9">
        <f>VLOOKUP($C43, Table3[#All], 83, 0)</f>
        <v>0</v>
      </c>
      <c r="EK43" s="9">
        <f>VLOOKUP($C43, Table3[#All], 84, 0)</f>
        <v>0</v>
      </c>
      <c r="EL43" s="9">
        <f>VLOOKUP($C43, Table3[#All], 85, 0)</f>
        <v>0</v>
      </c>
      <c r="EM43" s="12">
        <f t="shared" si="134"/>
        <v>1</v>
      </c>
      <c r="EN43" s="11"/>
      <c r="EO43" s="9">
        <f>VLOOKUP($C43, Table3[#All], 86, 0)</f>
        <v>1</v>
      </c>
      <c r="EP43" s="9"/>
      <c r="EQ43" s="9">
        <f>VLOOKUP($C43, Table3[#All], 87, 0)</f>
        <v>0</v>
      </c>
      <c r="ER43" s="9"/>
      <c r="ES43" s="9"/>
      <c r="ET43" s="12">
        <f t="shared" si="135"/>
        <v>1</v>
      </c>
      <c r="EU43" s="11"/>
      <c r="EV43" s="9">
        <f>VLOOKUP($C43, Table3[#All], 88, 0)</f>
        <v>1</v>
      </c>
      <c r="EW43" s="9">
        <f>VLOOKUP($C43, Table3[#All], 89, 0)</f>
        <v>0</v>
      </c>
      <c r="EX43" s="9">
        <f>VLOOKUP($C43, Table3[#All], 90, 0)</f>
        <v>0</v>
      </c>
      <c r="EY43" s="9">
        <f>VLOOKUP($C43, Table3[#All], 91, 0)</f>
        <v>0</v>
      </c>
      <c r="EZ43" s="9">
        <f>VLOOKUP($C43, Table3[#All], 92, 0)</f>
        <v>0</v>
      </c>
      <c r="FA43" s="12">
        <f t="shared" si="136"/>
        <v>1</v>
      </c>
      <c r="FB43" s="11"/>
      <c r="FC43" s="9">
        <f>VLOOKUP($C43, Table3[#All], 93, 0)</f>
        <v>0</v>
      </c>
      <c r="FD43" s="9">
        <f>VLOOKUP($C43, Table3[#All], 94, 0)</f>
        <v>0.42109999999999997</v>
      </c>
      <c r="FE43" s="9">
        <f>VLOOKUP($C43, Table3[#All], 95, 0)</f>
        <v>0.57889999999999997</v>
      </c>
      <c r="FF43" s="9">
        <f>VLOOKUP($C43, Table3[#All], 96, 0)</f>
        <v>0</v>
      </c>
      <c r="FG43" s="9"/>
      <c r="FH43" s="10">
        <f t="shared" si="137"/>
        <v>3</v>
      </c>
      <c r="FI43" s="11"/>
      <c r="FJ43" s="9">
        <f>VLOOKUP($C43, Table3[#All], 97, 0)</f>
        <v>0</v>
      </c>
      <c r="FK43" s="9">
        <f>VLOOKUP($C43, Table3[#All], 98, 0)</f>
        <v>0</v>
      </c>
      <c r="FL43" s="9">
        <f>VLOOKUP($C43, Table3[#All], 99, 0)</f>
        <v>0</v>
      </c>
      <c r="FM43" s="9">
        <f>VLOOKUP($C43, Table3[#All], 100, 0)</f>
        <v>0</v>
      </c>
      <c r="FN43" s="9">
        <f>VLOOKUP($C43, Table3[#All], 101, 0)</f>
        <v>1</v>
      </c>
      <c r="FO43" s="12">
        <f t="shared" si="155"/>
        <v>5</v>
      </c>
      <c r="FP43" s="11"/>
      <c r="FQ43" s="9">
        <f>VLOOKUP($C43, Table3[#All], 102, 0)</f>
        <v>1</v>
      </c>
      <c r="FR43" s="9">
        <f>VLOOKUP($C43, Table3[#All], 103, 0)</f>
        <v>0</v>
      </c>
      <c r="FS43" s="9">
        <f>VLOOKUP($C43, Table3[#All], 104, 0)</f>
        <v>0</v>
      </c>
      <c r="FT43" s="9">
        <f>VLOOKUP($C43, Table3[#All], 105, 0)</f>
        <v>0</v>
      </c>
      <c r="FU43" s="9">
        <v>0</v>
      </c>
      <c r="FV43" s="10">
        <f t="shared" si="138"/>
        <v>1</v>
      </c>
      <c r="FW43" s="11"/>
      <c r="FX43" s="9">
        <f>VLOOKUP($C43, Table3[#All], 106, 0)</f>
        <v>0.89469999999999994</v>
      </c>
      <c r="FY43" s="9"/>
      <c r="FZ43" s="9">
        <f>VLOOKUP($C43, Table3[#All], 107, 0)</f>
        <v>0.10529999999999999</v>
      </c>
      <c r="GA43" s="9">
        <f>VLOOKUP($C43, Table3[#All], 108, 0)</f>
        <v>0</v>
      </c>
      <c r="GB43" s="9"/>
      <c r="GC43" s="10">
        <f t="shared" si="156"/>
        <v>1</v>
      </c>
      <c r="GD43" s="81"/>
      <c r="GE43" s="9">
        <f>VLOOKUP($C43, Table3[#All], 109, 0)</f>
        <v>0</v>
      </c>
      <c r="GF43" s="9">
        <f>VLOOKUP($C43, Table3[#All], 110, 0)</f>
        <v>1</v>
      </c>
      <c r="GG43" s="9">
        <f>VLOOKUP($C43, Table3[#All], 111, 0)</f>
        <v>0</v>
      </c>
      <c r="GH43" s="9"/>
      <c r="GI43" s="9">
        <f>VLOOKUP($C43, Table3[#All], 112, 0)</f>
        <v>0</v>
      </c>
      <c r="GJ43" s="12">
        <f t="shared" si="139"/>
        <v>2</v>
      </c>
      <c r="GK43" s="11"/>
      <c r="GL43" s="9">
        <f>VLOOKUP($C43, Table3[#All], 113, 0)</f>
        <v>0</v>
      </c>
      <c r="GM43" s="9">
        <f>VLOOKUP($C43, Table3[#All], 114, 0)</f>
        <v>0</v>
      </c>
      <c r="GN43" s="9">
        <f>VLOOKUP($C43, Table3[#All], 115, 0)</f>
        <v>0.26319999999999999</v>
      </c>
      <c r="GO43" s="9">
        <f>VLOOKUP($C43, Table3[#All], 116, 0)</f>
        <v>0.73680000000000012</v>
      </c>
      <c r="GP43" s="9"/>
      <c r="GQ43" s="10">
        <f t="shared" si="140"/>
        <v>4</v>
      </c>
      <c r="GR43" s="11"/>
      <c r="GS43" s="9">
        <f>VLOOKUP($C43, Table2[#All], 3, 0)</f>
        <v>0</v>
      </c>
      <c r="GT43" s="9">
        <f>VLOOKUP($C43, Table2[#All], 4, 0)</f>
        <v>1</v>
      </c>
      <c r="GU43" s="9">
        <f>VLOOKUP($C43, Table2[#All], 5, 0)</f>
        <v>0</v>
      </c>
      <c r="GV43" s="9">
        <f>VLOOKUP($C43, Table2[#All], 6, 0)</f>
        <v>0</v>
      </c>
      <c r="GW43" s="9">
        <f>VLOOKUP($C43, Table2[#All], 7, 0)</f>
        <v>0</v>
      </c>
      <c r="GX43" s="10">
        <f t="shared" si="141"/>
        <v>2</v>
      </c>
      <c r="GY43" s="11"/>
      <c r="GZ43" s="9">
        <v>0</v>
      </c>
      <c r="HA43" s="9">
        <v>1</v>
      </c>
      <c r="HB43" s="9">
        <v>0</v>
      </c>
      <c r="HC43" s="9">
        <v>0</v>
      </c>
      <c r="HD43" s="9"/>
      <c r="HE43" s="10">
        <f t="shared" si="142"/>
        <v>2</v>
      </c>
      <c r="HF43" s="11"/>
      <c r="HG43" s="9">
        <f>VLOOKUP($C43, Table5[#All], 2, 0)</f>
        <v>0</v>
      </c>
      <c r="HH43" s="9">
        <f>VLOOKUP($C43, Table5[#All], 3, 0)</f>
        <v>0</v>
      </c>
      <c r="HI43" s="9">
        <f>VLOOKUP($C43, Table5[#All], 4, 0)</f>
        <v>0</v>
      </c>
      <c r="HJ43" s="9">
        <f>VLOOKUP($C43, Table5[#All], 5, 0)</f>
        <v>0</v>
      </c>
      <c r="HK43" s="9">
        <f>VLOOKUP($C43, Table5[#All], 6, 0)</f>
        <v>1</v>
      </c>
      <c r="HL43" s="10">
        <f t="shared" si="143"/>
        <v>5</v>
      </c>
      <c r="HM43" s="11"/>
      <c r="HN43" s="9">
        <f>VLOOKUP($C43, Table5[#All], 7, 0)</f>
        <v>0</v>
      </c>
      <c r="HO43" s="9">
        <f>VLOOKUP($C43, Table5[#All], 8, 0)</f>
        <v>0</v>
      </c>
      <c r="HP43" s="9">
        <f>VLOOKUP($C43, Table5[#All], 9, 0)</f>
        <v>0</v>
      </c>
      <c r="HQ43" s="9">
        <f>VLOOKUP($C43, Table5[#All], 10, 0)</f>
        <v>1</v>
      </c>
      <c r="HR43" s="9">
        <f>VLOOKUP($C43, Table5[#All], 11, 0)</f>
        <v>0</v>
      </c>
      <c r="HS43" s="10">
        <f t="shared" si="144"/>
        <v>4</v>
      </c>
      <c r="HT43" s="11"/>
      <c r="HU43" s="9">
        <f>VLOOKUP($C43, Table5[#All], 12, 0)</f>
        <v>1</v>
      </c>
      <c r="HV43" s="9">
        <f>VLOOKUP($C43, Table5[#All], 13, 0)</f>
        <v>0</v>
      </c>
      <c r="HW43" s="9">
        <f>VLOOKUP($C43, Table5[#All], 14, 0)</f>
        <v>0</v>
      </c>
      <c r="HX43" s="9">
        <f>VLOOKUP($C43, Table5[#All], 15, 0)</f>
        <v>0</v>
      </c>
      <c r="HY43" s="9">
        <f>VLOOKUP($C43, Table5[#All], 16, 0)</f>
        <v>0</v>
      </c>
      <c r="HZ43" s="10">
        <f t="shared" si="145"/>
        <v>1</v>
      </c>
      <c r="IA43" s="11"/>
      <c r="IB43" s="9">
        <f>VLOOKUP($C43, Table5[#All], 17, 0)</f>
        <v>1</v>
      </c>
      <c r="IC43" s="9">
        <f>VLOOKUP($C43, Table5[#All], 18, 0)</f>
        <v>0</v>
      </c>
      <c r="ID43" s="9">
        <f>VLOOKUP($C43, Table5[#All], 19, 0)</f>
        <v>0</v>
      </c>
      <c r="IE43" s="9">
        <f>VLOOKUP($C43, Table5[#All], 20, 0)</f>
        <v>0</v>
      </c>
      <c r="IF43" s="9">
        <f>VLOOKUP($C43, Table5[#All], 21, 0)</f>
        <v>0</v>
      </c>
      <c r="IG43" s="10">
        <f t="shared" si="146"/>
        <v>1</v>
      </c>
      <c r="IH43" s="11"/>
      <c r="II43" s="9">
        <f>VLOOKUP($C43, Table5[#All], 22, 0)</f>
        <v>1</v>
      </c>
      <c r="IJ43" s="9">
        <f>VLOOKUP($C43, Table5[#All], 23, 0)</f>
        <v>0</v>
      </c>
      <c r="IK43" s="9">
        <f>VLOOKUP($C43, Table5[#All], 24, 0)</f>
        <v>0</v>
      </c>
      <c r="IL43" s="9">
        <f>VLOOKUP($C43, Table5[#All], 25, 0)</f>
        <v>0</v>
      </c>
      <c r="IM43" s="9">
        <f>VLOOKUP($C43, Table5[#All], 26, 0)</f>
        <v>0</v>
      </c>
      <c r="IN43" s="10">
        <f t="shared" si="147"/>
        <v>1</v>
      </c>
      <c r="IO43" s="11"/>
      <c r="IP43" s="9">
        <v>1</v>
      </c>
      <c r="IQ43" s="9">
        <v>0</v>
      </c>
      <c r="IR43" s="9">
        <v>0</v>
      </c>
      <c r="IS43" s="9">
        <v>0</v>
      </c>
      <c r="IT43" s="9">
        <v>0</v>
      </c>
      <c r="IU43" s="10">
        <f t="shared" si="148"/>
        <v>1</v>
      </c>
      <c r="IV43" s="82"/>
    </row>
    <row r="44" spans="1:256" ht="16.3" thickTop="1" thickBot="1" x14ac:dyDescent="0.35">
      <c r="A44" s="16" t="s">
        <v>206</v>
      </c>
      <c r="B44" s="16" t="s">
        <v>219</v>
      </c>
      <c r="C44" s="16" t="s">
        <v>220</v>
      </c>
      <c r="D44" s="11"/>
      <c r="E44" s="9">
        <f>VLOOKUP($C44, Table3[#All], 2, 0)</f>
        <v>0.46340000000000003</v>
      </c>
      <c r="F44" s="9"/>
      <c r="G44" s="9">
        <f>VLOOKUP($C44, Table3[#All], 3, 0)</f>
        <v>0.439</v>
      </c>
      <c r="H44" s="9">
        <f>VLOOKUP($C44, Table3[#All], 4, 0)</f>
        <v>9.7599999999999992E-2</v>
      </c>
      <c r="I44" s="9">
        <f>VLOOKUP($C44, Table3[#All], 5, 0)</f>
        <v>0</v>
      </c>
      <c r="J44" s="10">
        <f t="shared" si="149"/>
        <v>3</v>
      </c>
      <c r="K44" s="11"/>
      <c r="L44" s="9">
        <f>VLOOKUP($C44, Table3[#All], 6, 0)</f>
        <v>1</v>
      </c>
      <c r="M44" s="9"/>
      <c r="N44" s="9">
        <f>VLOOKUP($C44, Table3[#All], 7, 0)</f>
        <v>0</v>
      </c>
      <c r="O44" s="9">
        <f>VLOOKUP($C44, Table3[#All], 8, 0)</f>
        <v>0</v>
      </c>
      <c r="P44" s="9">
        <f>VLOOKUP($C44, Table3[#All], 9, 0)</f>
        <v>0</v>
      </c>
      <c r="Q44" s="10">
        <f t="shared" si="150"/>
        <v>1</v>
      </c>
      <c r="R44" s="11"/>
      <c r="S44" s="9">
        <f>VLOOKUP($C44, Table3[#All], 10, 0)</f>
        <v>0</v>
      </c>
      <c r="T44" s="9">
        <f>VLOOKUP($C44, Table3[#All], 11, 0)</f>
        <v>0.58540000000000003</v>
      </c>
      <c r="U44" s="9">
        <f>VLOOKUP($C44, Table3[#All], 12, 0)</f>
        <v>0.39020000000000005</v>
      </c>
      <c r="V44" s="9">
        <f>VLOOKUP($C44, Table3[#All], 13, 0)</f>
        <v>2.4399999999999998E-2</v>
      </c>
      <c r="W44" s="9">
        <f>VLOOKUP($C44, Table3[#All], 14, 0)</f>
        <v>0</v>
      </c>
      <c r="X44" s="10">
        <f t="shared" si="151"/>
        <v>3</v>
      </c>
      <c r="Y44" s="11"/>
      <c r="Z44" s="9">
        <f>VLOOKUP($C44, Table3[#All], 15, 0)</f>
        <v>7.3200000000000001E-2</v>
      </c>
      <c r="AA44" s="9">
        <f>VLOOKUP($C44, Table3[#All], 16, 0)</f>
        <v>0.51219999999999999</v>
      </c>
      <c r="AB44" s="9">
        <f>VLOOKUP($C44, Table3[#All], 17, 0)</f>
        <v>0.29270000000000002</v>
      </c>
      <c r="AC44" s="9">
        <f>VLOOKUP($C44, Table3[#All], 18, 0)</f>
        <v>0.122</v>
      </c>
      <c r="AD44" s="9">
        <f>VLOOKUP($C44, Table3[#All], 19, 0)</f>
        <v>0</v>
      </c>
      <c r="AE44" s="10">
        <f t="shared" si="121"/>
        <v>3</v>
      </c>
      <c r="AF44" s="11"/>
      <c r="AG44" s="9">
        <f>VLOOKUP($C44, Table3[#All], 20, 0)</f>
        <v>0.2</v>
      </c>
      <c r="AH44" s="9">
        <f>VLOOKUP($C44, Table3[#All], 21, 0)</f>
        <v>0.72499999999999998</v>
      </c>
      <c r="AI44" s="9">
        <f>VLOOKUP($C44, Table3[#All], 22, 0)</f>
        <v>7.4999999999999997E-2</v>
      </c>
      <c r="AJ44" s="9"/>
      <c r="AK44" s="9"/>
      <c r="AL44" s="10">
        <f t="shared" si="122"/>
        <v>2</v>
      </c>
      <c r="AM44" s="11"/>
      <c r="AN44" s="9">
        <f>VLOOKUP($C44, Table3[#All], 23, 0)</f>
        <v>0</v>
      </c>
      <c r="AO44" s="9">
        <f>VLOOKUP($C44, Table3[#All], 24, 0)</f>
        <v>1</v>
      </c>
      <c r="AP44" s="9">
        <f>VLOOKUP($C44, Table3[#All], 25, 0)</f>
        <v>0</v>
      </c>
      <c r="AQ44" s="9">
        <f>VLOOKUP($C44, Table3[#All], 26, 0)</f>
        <v>0</v>
      </c>
      <c r="AR44" s="9"/>
      <c r="AS44" s="12">
        <f t="shared" si="123"/>
        <v>2</v>
      </c>
      <c r="AT44" s="11"/>
      <c r="AU44" s="9">
        <f>VLOOKUP($C44, Table3[#All], 27, 0)</f>
        <v>0.82930000000000004</v>
      </c>
      <c r="AV44" s="9">
        <f>VLOOKUP($C44, Table3[#All], 28, 0)</f>
        <v>0</v>
      </c>
      <c r="AW44" s="9">
        <f>VLOOKUP($C44, Table3[#All], 29, 0)</f>
        <v>0.17069999999999999</v>
      </c>
      <c r="AX44" s="9"/>
      <c r="AY44" s="9"/>
      <c r="AZ44" s="10">
        <f t="shared" si="152"/>
        <v>1</v>
      </c>
      <c r="BA44" s="11"/>
      <c r="BB44" s="9">
        <f>VLOOKUP($C44, Table3[#All], 30, 0)</f>
        <v>0.17069999999999999</v>
      </c>
      <c r="BC44" s="9">
        <f>VLOOKUP($C44, Table3[#All], 31, 0)</f>
        <v>0.31709999999999999</v>
      </c>
      <c r="BD44" s="9">
        <f>VLOOKUP($C44, Table3[#All], 32, 0)</f>
        <v>0.36590000000000006</v>
      </c>
      <c r="BE44" s="9">
        <f>VLOOKUP($C44, Table3[#All], 33, 0)</f>
        <v>0.14630000000000001</v>
      </c>
      <c r="BF44" s="9"/>
      <c r="BG44" s="10">
        <f t="shared" si="153"/>
        <v>3</v>
      </c>
      <c r="BH44" s="81"/>
      <c r="BI44" s="9">
        <f>VLOOKUP($C44, Table3[#All], 34, 0)</f>
        <v>0</v>
      </c>
      <c r="BJ44" s="9">
        <f>VLOOKUP($C44, Table3[#All], 35, 0)</f>
        <v>0</v>
      </c>
      <c r="BK44" s="9">
        <f>VLOOKUP($C44, Table3[#All], 36, 0)</f>
        <v>0</v>
      </c>
      <c r="BL44" s="9">
        <f>VLOOKUP($C44, Table3[#All], 37, 0)</f>
        <v>0</v>
      </c>
      <c r="BM44" s="9">
        <f>VLOOKUP($C44, Table3[#All], 38, 0)</f>
        <v>0</v>
      </c>
      <c r="BN44" s="10" t="str">
        <f t="shared" si="154"/>
        <v>N/A</v>
      </c>
      <c r="BO44" s="11"/>
      <c r="BP44" s="9">
        <f>VLOOKUP($C44, Table3[#All], 39, 0)</f>
        <v>0.6341</v>
      </c>
      <c r="BQ44" s="9">
        <f>VLOOKUP($C44, Table3[#All], 40, 0)</f>
        <v>0.2195</v>
      </c>
      <c r="BR44" s="9">
        <f>VLOOKUP($C44, Table3[#All], 41, 0)</f>
        <v>0.122</v>
      </c>
      <c r="BS44" s="9">
        <f>VLOOKUP($C44, Table3[#All], 42, 0)</f>
        <v>2.4399999999999998E-2</v>
      </c>
      <c r="BT44" s="9"/>
      <c r="BU44" s="10">
        <f t="shared" si="124"/>
        <v>2</v>
      </c>
      <c r="BV44" s="11"/>
      <c r="BW44" s="9">
        <f>VLOOKUP($C44, Table3[#All], 43, 0)</f>
        <v>0.65849999999999997</v>
      </c>
      <c r="BX44" s="9">
        <f>VLOOKUP($C44, Table3[#All], 44, 0)</f>
        <v>0.34149999999999997</v>
      </c>
      <c r="BY44" s="9">
        <f>VLOOKUP($C44, Table3[#All], 45, 0)</f>
        <v>0</v>
      </c>
      <c r="BZ44" s="9"/>
      <c r="CA44" s="9"/>
      <c r="CB44" s="10">
        <f t="shared" si="125"/>
        <v>2</v>
      </c>
      <c r="CC44" s="81"/>
      <c r="CD44" s="9">
        <f>VLOOKUP($C44, Table3[#All], 46, 0)</f>
        <v>1</v>
      </c>
      <c r="CE44" s="9">
        <f>VLOOKUP($C44, Table3[#All], 47, 0)</f>
        <v>0</v>
      </c>
      <c r="CF44" s="9">
        <f>VLOOKUP($C44, Table3[#All], 48, 0)</f>
        <v>0</v>
      </c>
      <c r="CG44" s="9">
        <f>VLOOKUP($C44, Table3[#All], 49, 0)</f>
        <v>0</v>
      </c>
      <c r="CH44" s="9">
        <f>VLOOKUP($C44, Table3[#All], 50, 0)</f>
        <v>0</v>
      </c>
      <c r="CI44" s="12">
        <f t="shared" si="126"/>
        <v>1</v>
      </c>
      <c r="CJ44" s="13"/>
      <c r="CK44" s="9">
        <f>VLOOKUP($C44, Table3[#All], 51, 0)</f>
        <v>0.82930000000000004</v>
      </c>
      <c r="CL44" s="9">
        <f>VLOOKUP($C44, Table3[#All], 52, 0)</f>
        <v>0.17069999999999999</v>
      </c>
      <c r="CM44" s="9">
        <f>VLOOKUP($C44, Table3[#All], 53, 0)</f>
        <v>0</v>
      </c>
      <c r="CN44" s="9">
        <f>VLOOKUP($C44, Table3[#All], 54, 0)</f>
        <v>0</v>
      </c>
      <c r="CO44" s="9"/>
      <c r="CP44" s="10">
        <f t="shared" si="127"/>
        <v>1</v>
      </c>
      <c r="CQ44" s="11"/>
      <c r="CR44" s="9">
        <f>VLOOKUP($C44, Table3[#All], 55, 0)</f>
        <v>0.29270000000000002</v>
      </c>
      <c r="CS44" s="9">
        <f>VLOOKUP($C44, Table3[#All], 56, 0)</f>
        <v>0.439</v>
      </c>
      <c r="CT44" s="9">
        <f>VLOOKUP($C44, Table3[#All], 57, 0)</f>
        <v>9.7599999999999992E-2</v>
      </c>
      <c r="CU44" s="9">
        <f>VLOOKUP($C44, Table3[#All], 58, 0)</f>
        <v>0.14630000000000001</v>
      </c>
      <c r="CV44" s="9">
        <f>VLOOKUP($C44, Table3[#All], 59, 0)</f>
        <v>2.4399999999999998E-2</v>
      </c>
      <c r="CW44" s="12">
        <f t="shared" si="128"/>
        <v>3</v>
      </c>
      <c r="CX44" s="81"/>
      <c r="CY44" s="9">
        <f>VLOOKUP($C44, Table3[#All], 60, 0)</f>
        <v>0.60980000000000001</v>
      </c>
      <c r="CZ44" s="9">
        <f>VLOOKUP($C44, Table3[#All], 61, 0)</f>
        <v>0.26829999999999998</v>
      </c>
      <c r="DA44" s="9">
        <f>VLOOKUP($C44, Table3[#All], 62, 0)</f>
        <v>9.7599999999999992E-2</v>
      </c>
      <c r="DB44" s="9">
        <f>VLOOKUP($C44, Table3[#All], 63, 0)</f>
        <v>2.4399999999999998E-2</v>
      </c>
      <c r="DC44" s="9">
        <f>VLOOKUP($C44, Table3[#All], 64, 0)</f>
        <v>0</v>
      </c>
      <c r="DD44" s="10">
        <f t="shared" si="129"/>
        <v>2</v>
      </c>
      <c r="DE44" s="11"/>
      <c r="DF44" s="9">
        <f>VLOOKUP($C44, Table3[#All], 65, 0)</f>
        <v>0.46340000000000003</v>
      </c>
      <c r="DG44" s="9"/>
      <c r="DH44" s="9">
        <f>VLOOKUP($C44, Table3[#All], 66, 0)</f>
        <v>0.14630000000000001</v>
      </c>
      <c r="DI44" s="9"/>
      <c r="DJ44" s="9">
        <f>VLOOKUP($C44, Table3[#All], 67, 0)</f>
        <v>0.39020000000000005</v>
      </c>
      <c r="DK44" s="12">
        <f t="shared" si="130"/>
        <v>5</v>
      </c>
      <c r="DL44" s="11"/>
      <c r="DM44" s="9">
        <f>VLOOKUP($C44, Table3[#All], 68, 0)</f>
        <v>0.90239999999999998</v>
      </c>
      <c r="DN44" s="9"/>
      <c r="DO44" s="9">
        <f>VLOOKUP($C44, Table3[#All], 69, 0)</f>
        <v>9.7599999999999992E-2</v>
      </c>
      <c r="DP44" s="9">
        <f>VLOOKUP($C44, Table3[#All], 70, 0)</f>
        <v>0</v>
      </c>
      <c r="DQ44" s="9"/>
      <c r="DR44" s="12">
        <f t="shared" si="131"/>
        <v>1</v>
      </c>
      <c r="DS44" s="11"/>
      <c r="DT44" s="9">
        <f>VLOOKUP($C44, Table3[#All], 71, 0)</f>
        <v>0.34149999999999997</v>
      </c>
      <c r="DU44" s="9">
        <f>VLOOKUP($C44, Table3[#All], 72, 0)</f>
        <v>0.34149999999999997</v>
      </c>
      <c r="DV44" s="9">
        <f>VLOOKUP($C44, Table3[#All], 73, 0)</f>
        <v>9.7599999999999992E-2</v>
      </c>
      <c r="DW44" s="9">
        <f>VLOOKUP($C44, Table3[#All], 74, 0)</f>
        <v>0.2195</v>
      </c>
      <c r="DX44" s="9">
        <f>VLOOKUP($C44, Table3[#All], 75, 0)</f>
        <v>0</v>
      </c>
      <c r="DY44" s="12">
        <f t="shared" si="157"/>
        <v>3</v>
      </c>
      <c r="DZ44" s="11"/>
      <c r="EA44" s="9">
        <f>VLOOKUP($C44, Table3[#All], 76, 0)</f>
        <v>1</v>
      </c>
      <c r="EB44" s="9">
        <f>VLOOKUP($C44, Table3[#All], 77, 0)</f>
        <v>0</v>
      </c>
      <c r="EC44" s="9">
        <f>VLOOKUP($C44, Table3[#All], 78, 0)</f>
        <v>0</v>
      </c>
      <c r="ED44" s="9">
        <f>VLOOKUP($C44, Table3[#All], 79, 0)</f>
        <v>0</v>
      </c>
      <c r="EE44" s="9">
        <f>VLOOKUP($C44, Table3[#All], 80, 0)</f>
        <v>0</v>
      </c>
      <c r="EF44" s="10">
        <f t="shared" si="133"/>
        <v>1</v>
      </c>
      <c r="EG44" s="9"/>
      <c r="EH44" s="9">
        <f>VLOOKUP($C44, Table3[#All], 81, 0)</f>
        <v>1</v>
      </c>
      <c r="EI44" s="9">
        <f>VLOOKUP($C44, Table3[#All], 82, 0)</f>
        <v>0</v>
      </c>
      <c r="EJ44" s="9">
        <f>VLOOKUP($C44, Table3[#All], 83, 0)</f>
        <v>0</v>
      </c>
      <c r="EK44" s="9">
        <f>VLOOKUP($C44, Table3[#All], 84, 0)</f>
        <v>0</v>
      </c>
      <c r="EL44" s="9">
        <f>VLOOKUP($C44, Table3[#All], 85, 0)</f>
        <v>0</v>
      </c>
      <c r="EM44" s="12">
        <f t="shared" si="134"/>
        <v>1</v>
      </c>
      <c r="EN44" s="11"/>
      <c r="EO44" s="9">
        <f>VLOOKUP($C44, Table3[#All], 86, 0)</f>
        <v>0.90239999999999998</v>
      </c>
      <c r="EP44" s="9"/>
      <c r="EQ44" s="9">
        <f>VLOOKUP($C44, Table3[#All], 87, 0)</f>
        <v>9.7599999999999992E-2</v>
      </c>
      <c r="ER44" s="9"/>
      <c r="ES44" s="9"/>
      <c r="ET44" s="12">
        <f t="shared" si="135"/>
        <v>1</v>
      </c>
      <c r="EU44" s="11"/>
      <c r="EV44" s="9">
        <f>VLOOKUP($C44, Table3[#All], 88, 0)</f>
        <v>1</v>
      </c>
      <c r="EW44" s="9">
        <f>VLOOKUP($C44, Table3[#All], 89, 0)</f>
        <v>0</v>
      </c>
      <c r="EX44" s="9">
        <f>VLOOKUP($C44, Table3[#All], 90, 0)</f>
        <v>0</v>
      </c>
      <c r="EY44" s="9">
        <f>VLOOKUP($C44, Table3[#All], 91, 0)</f>
        <v>0</v>
      </c>
      <c r="EZ44" s="9">
        <f>VLOOKUP($C44, Table3[#All], 92, 0)</f>
        <v>0</v>
      </c>
      <c r="FA44" s="12">
        <f t="shared" si="136"/>
        <v>1</v>
      </c>
      <c r="FB44" s="11"/>
      <c r="FC44" s="9">
        <f>VLOOKUP($C44, Table3[#All], 93, 0)</f>
        <v>0</v>
      </c>
      <c r="FD44" s="9">
        <f>VLOOKUP($C44, Table3[#All], 94, 0)</f>
        <v>0.70730000000000004</v>
      </c>
      <c r="FE44" s="9">
        <f>VLOOKUP($C44, Table3[#All], 95, 0)</f>
        <v>0.29270000000000002</v>
      </c>
      <c r="FF44" s="9">
        <f>VLOOKUP($C44, Table3[#All], 96, 0)</f>
        <v>0</v>
      </c>
      <c r="FG44" s="9"/>
      <c r="FH44" s="10">
        <f t="shared" si="137"/>
        <v>3</v>
      </c>
      <c r="FI44" s="11"/>
      <c r="FJ44" s="9">
        <f>VLOOKUP($C44, Table3[#All], 97, 0)</f>
        <v>0</v>
      </c>
      <c r="FK44" s="9">
        <f>VLOOKUP($C44, Table3[#All], 98, 0)</f>
        <v>0</v>
      </c>
      <c r="FL44" s="9">
        <f>VLOOKUP($C44, Table3[#All], 99, 0)</f>
        <v>1</v>
      </c>
      <c r="FM44" s="9">
        <f>VLOOKUP($C44, Table3[#All], 100, 0)</f>
        <v>0</v>
      </c>
      <c r="FN44" s="9">
        <f>VLOOKUP($C44, Table3[#All], 101, 0)</f>
        <v>0</v>
      </c>
      <c r="FO44" s="12">
        <f t="shared" si="155"/>
        <v>3</v>
      </c>
      <c r="FP44" s="11"/>
      <c r="FQ44" s="9">
        <f>VLOOKUP($C44, Table3[#All], 102, 0)</f>
        <v>0.90239999999999998</v>
      </c>
      <c r="FR44" s="9">
        <f>VLOOKUP($C44, Table3[#All], 103, 0)</f>
        <v>9.7599999999999992E-2</v>
      </c>
      <c r="FS44" s="9">
        <f>VLOOKUP($C44, Table3[#All], 104, 0)</f>
        <v>0</v>
      </c>
      <c r="FT44" s="9">
        <f>VLOOKUP($C44, Table3[#All], 105, 0)</f>
        <v>0</v>
      </c>
      <c r="FU44" s="9">
        <v>0</v>
      </c>
      <c r="FV44" s="10">
        <f t="shared" si="138"/>
        <v>1</v>
      </c>
      <c r="FW44" s="11"/>
      <c r="FX44" s="9">
        <f>VLOOKUP($C44, Table3[#All], 106, 0)</f>
        <v>0.48780000000000001</v>
      </c>
      <c r="FY44" s="9"/>
      <c r="FZ44" s="9">
        <f>VLOOKUP($C44, Table3[#All], 107, 0)</f>
        <v>0.48780000000000001</v>
      </c>
      <c r="GA44" s="9">
        <f>VLOOKUP($C44, Table3[#All], 108, 0)</f>
        <v>2.4399999999999998E-2</v>
      </c>
      <c r="GB44" s="9"/>
      <c r="GC44" s="10">
        <f t="shared" si="156"/>
        <v>3</v>
      </c>
      <c r="GD44" s="81"/>
      <c r="GE44" s="9">
        <f>VLOOKUP($C44, Table3[#All], 109, 0)</f>
        <v>0.1429</v>
      </c>
      <c r="GF44" s="9">
        <f>VLOOKUP($C44, Table3[#All], 110, 0)</f>
        <v>0.71430000000000005</v>
      </c>
      <c r="GG44" s="9">
        <f>VLOOKUP($C44, Table3[#All], 111, 0)</f>
        <v>0.1429</v>
      </c>
      <c r="GH44" s="9"/>
      <c r="GI44" s="9">
        <f>VLOOKUP($C44, Table3[#All], 112, 0)</f>
        <v>0</v>
      </c>
      <c r="GJ44" s="12">
        <f t="shared" si="139"/>
        <v>2</v>
      </c>
      <c r="GK44" s="11"/>
      <c r="GL44" s="9">
        <f>VLOOKUP($C44, Table3[#All], 113, 0)</f>
        <v>0</v>
      </c>
      <c r="GM44" s="9">
        <f>VLOOKUP($C44, Table3[#All], 114, 0)</f>
        <v>0.26829999999999998</v>
      </c>
      <c r="GN44" s="9">
        <f>VLOOKUP($C44, Table3[#All], 115, 0)</f>
        <v>0.122</v>
      </c>
      <c r="GO44" s="9">
        <f>VLOOKUP($C44, Table3[#All], 116, 0)</f>
        <v>0.60980000000000001</v>
      </c>
      <c r="GP44" s="9"/>
      <c r="GQ44" s="10">
        <f t="shared" si="140"/>
        <v>4</v>
      </c>
      <c r="GR44" s="11"/>
      <c r="GS44" s="9">
        <f>VLOOKUP($C44, Table2[#All], 3, 0)</f>
        <v>0</v>
      </c>
      <c r="GT44" s="9">
        <f>VLOOKUP($C44, Table2[#All], 4, 0)</f>
        <v>1</v>
      </c>
      <c r="GU44" s="9">
        <f>VLOOKUP($C44, Table2[#All], 5, 0)</f>
        <v>0</v>
      </c>
      <c r="GV44" s="9">
        <f>VLOOKUP($C44, Table2[#All], 6, 0)</f>
        <v>0</v>
      </c>
      <c r="GW44" s="9">
        <f>VLOOKUP($C44, Table2[#All], 7, 0)</f>
        <v>0</v>
      </c>
      <c r="GX44" s="10">
        <f t="shared" si="141"/>
        <v>2</v>
      </c>
      <c r="GY44" s="11"/>
      <c r="GZ44" s="9">
        <v>0</v>
      </c>
      <c r="HA44" s="9">
        <v>1</v>
      </c>
      <c r="HB44" s="9">
        <v>0</v>
      </c>
      <c r="HC44" s="9">
        <v>0</v>
      </c>
      <c r="HD44" s="9"/>
      <c r="HE44" s="10">
        <f t="shared" si="142"/>
        <v>2</v>
      </c>
      <c r="HF44" s="11"/>
      <c r="HG44" s="9">
        <f>VLOOKUP($C44, Table5[#All], 2, 0)</f>
        <v>0</v>
      </c>
      <c r="HH44" s="9">
        <f>VLOOKUP($C44, Table5[#All], 3, 0)</f>
        <v>0</v>
      </c>
      <c r="HI44" s="9">
        <f>VLOOKUP($C44, Table5[#All], 4, 0)</f>
        <v>0</v>
      </c>
      <c r="HJ44" s="9">
        <f>VLOOKUP($C44, Table5[#All], 5, 0)</f>
        <v>0</v>
      </c>
      <c r="HK44" s="9">
        <f>VLOOKUP($C44, Table5[#All], 6, 0)</f>
        <v>1</v>
      </c>
      <c r="HL44" s="10">
        <f t="shared" si="143"/>
        <v>5</v>
      </c>
      <c r="HM44" s="11"/>
      <c r="HN44" s="9">
        <f>VLOOKUP($C44, Table5[#All], 7, 0)</f>
        <v>0</v>
      </c>
      <c r="HO44" s="9">
        <f>VLOOKUP($C44, Table5[#All], 8, 0)</f>
        <v>0</v>
      </c>
      <c r="HP44" s="9">
        <f>VLOOKUP($C44, Table5[#All], 9, 0)</f>
        <v>0</v>
      </c>
      <c r="HQ44" s="9">
        <f>VLOOKUP($C44, Table5[#All], 10, 0)</f>
        <v>0</v>
      </c>
      <c r="HR44" s="9">
        <f>VLOOKUP($C44, Table5[#All], 11, 0)</f>
        <v>1</v>
      </c>
      <c r="HS44" s="10">
        <f t="shared" si="144"/>
        <v>5</v>
      </c>
      <c r="HT44" s="11"/>
      <c r="HU44" s="9">
        <f>VLOOKUP($C44, Table5[#All], 12, 0)</f>
        <v>1</v>
      </c>
      <c r="HV44" s="9">
        <f>VLOOKUP($C44, Table5[#All], 13, 0)</f>
        <v>0</v>
      </c>
      <c r="HW44" s="9">
        <f>VLOOKUP($C44, Table5[#All], 14, 0)</f>
        <v>0</v>
      </c>
      <c r="HX44" s="9">
        <f>VLOOKUP($C44, Table5[#All], 15, 0)</f>
        <v>0</v>
      </c>
      <c r="HY44" s="9">
        <f>VLOOKUP($C44, Table5[#All], 16, 0)</f>
        <v>0</v>
      </c>
      <c r="HZ44" s="10">
        <f t="shared" si="145"/>
        <v>1</v>
      </c>
      <c r="IA44" s="11"/>
      <c r="IB44" s="9">
        <f>VLOOKUP($C44, Table5[#All], 17, 0)</f>
        <v>1</v>
      </c>
      <c r="IC44" s="9">
        <f>VLOOKUP($C44, Table5[#All], 18, 0)</f>
        <v>0</v>
      </c>
      <c r="ID44" s="9">
        <f>VLOOKUP($C44, Table5[#All], 19, 0)</f>
        <v>0</v>
      </c>
      <c r="IE44" s="9">
        <f>VLOOKUP($C44, Table5[#All], 20, 0)</f>
        <v>0</v>
      </c>
      <c r="IF44" s="9">
        <f>VLOOKUP($C44, Table5[#All], 21, 0)</f>
        <v>0</v>
      </c>
      <c r="IG44" s="10">
        <f t="shared" si="146"/>
        <v>1</v>
      </c>
      <c r="IH44" s="11"/>
      <c r="II44" s="9">
        <f>VLOOKUP($C44, Table5[#All], 22, 0)</f>
        <v>1</v>
      </c>
      <c r="IJ44" s="9">
        <f>VLOOKUP($C44, Table5[#All], 23, 0)</f>
        <v>0</v>
      </c>
      <c r="IK44" s="9">
        <f>VLOOKUP($C44, Table5[#All], 24, 0)</f>
        <v>0</v>
      </c>
      <c r="IL44" s="9">
        <f>VLOOKUP($C44, Table5[#All], 25, 0)</f>
        <v>0</v>
      </c>
      <c r="IM44" s="9">
        <f>VLOOKUP($C44, Table5[#All], 26, 0)</f>
        <v>0</v>
      </c>
      <c r="IN44" s="10">
        <f t="shared" si="147"/>
        <v>1</v>
      </c>
      <c r="IO44" s="11"/>
      <c r="IP44" s="9">
        <v>1</v>
      </c>
      <c r="IQ44" s="9">
        <v>0</v>
      </c>
      <c r="IR44" s="9">
        <v>0</v>
      </c>
      <c r="IS44" s="9">
        <v>0</v>
      </c>
      <c r="IT44" s="9">
        <v>0</v>
      </c>
      <c r="IU44" s="10">
        <f t="shared" si="148"/>
        <v>1</v>
      </c>
      <c r="IV44" s="82"/>
    </row>
    <row r="45" spans="1:256" ht="16.3" thickTop="1" thickBot="1" x14ac:dyDescent="0.35">
      <c r="A45" s="16" t="s">
        <v>206</v>
      </c>
      <c r="B45" s="16" t="s">
        <v>221</v>
      </c>
      <c r="C45" s="16" t="s">
        <v>222</v>
      </c>
      <c r="D45" s="11"/>
      <c r="E45" s="9">
        <f>VLOOKUP($C45, Table3[#All], 2, 0)</f>
        <v>0.38890000000000002</v>
      </c>
      <c r="F45" s="9"/>
      <c r="G45" s="9">
        <f>VLOOKUP($C45, Table3[#All], 3, 0)</f>
        <v>0.55559999999999998</v>
      </c>
      <c r="H45" s="9">
        <f>VLOOKUP($C45, Table3[#All], 4, 0)</f>
        <v>0</v>
      </c>
      <c r="I45" s="9">
        <f>VLOOKUP($C45, Table3[#All], 5, 0)</f>
        <v>5.5599999999999997E-2</v>
      </c>
      <c r="J45" s="10">
        <f t="shared" si="149"/>
        <v>3</v>
      </c>
      <c r="K45" s="11"/>
      <c r="L45" s="9">
        <f>VLOOKUP($C45, Table3[#All], 6, 0)</f>
        <v>1</v>
      </c>
      <c r="M45" s="9"/>
      <c r="N45" s="9">
        <f>VLOOKUP($C45, Table3[#All], 7, 0)</f>
        <v>0</v>
      </c>
      <c r="O45" s="9">
        <f>VLOOKUP($C45, Table3[#All], 8, 0)</f>
        <v>0</v>
      </c>
      <c r="P45" s="9">
        <f>VLOOKUP($C45, Table3[#All], 9, 0)</f>
        <v>0</v>
      </c>
      <c r="Q45" s="10">
        <f t="shared" si="150"/>
        <v>1</v>
      </c>
      <c r="R45" s="11"/>
      <c r="S45" s="9">
        <f>VLOOKUP($C45, Table3[#All], 10, 0)</f>
        <v>0</v>
      </c>
      <c r="T45" s="9">
        <f>VLOOKUP($C45, Table3[#All], 11, 0)</f>
        <v>0.44439999999999996</v>
      </c>
      <c r="U45" s="9">
        <f>VLOOKUP($C45, Table3[#All], 12, 0)</f>
        <v>0.55559999999999998</v>
      </c>
      <c r="V45" s="9">
        <f>VLOOKUP($C45, Table3[#All], 13, 0)</f>
        <v>0</v>
      </c>
      <c r="W45" s="9">
        <f>VLOOKUP($C45, Table3[#All], 14, 0)</f>
        <v>0</v>
      </c>
      <c r="X45" s="10">
        <f t="shared" si="151"/>
        <v>3</v>
      </c>
      <c r="Y45" s="11"/>
      <c r="Z45" s="9">
        <f>VLOOKUP($C45, Table3[#All], 15, 0)</f>
        <v>0</v>
      </c>
      <c r="AA45" s="9">
        <f>VLOOKUP($C45, Table3[#All], 16, 0)</f>
        <v>0</v>
      </c>
      <c r="AB45" s="9">
        <f>VLOOKUP($C45, Table3[#All], 17, 0)</f>
        <v>0.11109999999999999</v>
      </c>
      <c r="AC45" s="9">
        <f>VLOOKUP($C45, Table3[#All], 18, 0)</f>
        <v>0.88890000000000002</v>
      </c>
      <c r="AD45" s="9">
        <f>VLOOKUP($C45, Table3[#All], 19, 0)</f>
        <v>0</v>
      </c>
      <c r="AE45" s="10">
        <f t="shared" si="121"/>
        <v>4</v>
      </c>
      <c r="AF45" s="11"/>
      <c r="AG45" s="9">
        <f>VLOOKUP($C45, Table3[#All], 20, 0)</f>
        <v>0</v>
      </c>
      <c r="AH45" s="9">
        <f>VLOOKUP($C45, Table3[#All], 21, 0)</f>
        <v>0.83329999999999993</v>
      </c>
      <c r="AI45" s="9">
        <f>VLOOKUP($C45, Table3[#All], 22, 0)</f>
        <v>0.16670000000000001</v>
      </c>
      <c r="AJ45" s="9"/>
      <c r="AK45" s="9"/>
      <c r="AL45" s="10">
        <f t="shared" si="122"/>
        <v>2</v>
      </c>
      <c r="AM45" s="11"/>
      <c r="AN45" s="9">
        <f>VLOOKUP($C45, Table3[#All], 23, 0)</f>
        <v>1</v>
      </c>
      <c r="AO45" s="9">
        <f>VLOOKUP($C45, Table3[#All], 24, 0)</f>
        <v>0</v>
      </c>
      <c r="AP45" s="9">
        <f>VLOOKUP($C45, Table3[#All], 25, 0)</f>
        <v>0</v>
      </c>
      <c r="AQ45" s="9">
        <f>VLOOKUP($C45, Table3[#All], 26, 0)</f>
        <v>0</v>
      </c>
      <c r="AR45" s="9"/>
      <c r="AS45" s="12">
        <f t="shared" si="123"/>
        <v>1</v>
      </c>
      <c r="AT45" s="11"/>
      <c r="AU45" s="9">
        <f>VLOOKUP($C45, Table3[#All], 27, 0)</f>
        <v>1</v>
      </c>
      <c r="AV45" s="9">
        <f>VLOOKUP($C45, Table3[#All], 28, 0)</f>
        <v>0</v>
      </c>
      <c r="AW45" s="9">
        <f>VLOOKUP($C45, Table3[#All], 29, 0)</f>
        <v>0</v>
      </c>
      <c r="AX45" s="9"/>
      <c r="AY45" s="9"/>
      <c r="AZ45" s="10">
        <f t="shared" si="152"/>
        <v>1</v>
      </c>
      <c r="BA45" s="11"/>
      <c r="BB45" s="9">
        <f>VLOOKUP($C45, Table3[#All], 30, 0)</f>
        <v>0.11109999999999999</v>
      </c>
      <c r="BC45" s="9">
        <f>VLOOKUP($C45, Table3[#All], 31, 0)</f>
        <v>0.72219999999999995</v>
      </c>
      <c r="BD45" s="9">
        <f>VLOOKUP($C45, Table3[#All], 32, 0)</f>
        <v>0.16670000000000001</v>
      </c>
      <c r="BE45" s="9">
        <f>VLOOKUP($C45, Table3[#All], 33, 0)</f>
        <v>0</v>
      </c>
      <c r="BF45" s="9"/>
      <c r="BG45" s="10">
        <f t="shared" si="153"/>
        <v>2</v>
      </c>
      <c r="BH45" s="81"/>
      <c r="BI45" s="9">
        <f>VLOOKUP($C45, Table3[#All], 34, 0)</f>
        <v>0</v>
      </c>
      <c r="BJ45" s="9">
        <f>VLOOKUP($C45, Table3[#All], 35, 0)</f>
        <v>0</v>
      </c>
      <c r="BK45" s="9">
        <f>VLOOKUP($C45, Table3[#All], 36, 0)</f>
        <v>0</v>
      </c>
      <c r="BL45" s="9">
        <f>VLOOKUP($C45, Table3[#All], 37, 0)</f>
        <v>0</v>
      </c>
      <c r="BM45" s="9">
        <f>VLOOKUP($C45, Table3[#All], 38, 0)</f>
        <v>0</v>
      </c>
      <c r="BN45" s="10" t="str">
        <f t="shared" si="154"/>
        <v>N/A</v>
      </c>
      <c r="BO45" s="11"/>
      <c r="BP45" s="9">
        <f>VLOOKUP($C45, Table3[#All], 39, 0)</f>
        <v>0.16670000000000001</v>
      </c>
      <c r="BQ45" s="9">
        <f>VLOOKUP($C45, Table3[#All], 40, 0)</f>
        <v>0.83329999999999993</v>
      </c>
      <c r="BR45" s="9">
        <f>VLOOKUP($C45, Table3[#All], 41, 0)</f>
        <v>0</v>
      </c>
      <c r="BS45" s="9">
        <f>VLOOKUP($C45, Table3[#All], 42, 0)</f>
        <v>0</v>
      </c>
      <c r="BT45" s="9"/>
      <c r="BU45" s="10">
        <f t="shared" si="124"/>
        <v>2</v>
      </c>
      <c r="BV45" s="11"/>
      <c r="BW45" s="9">
        <f>VLOOKUP($C45, Table3[#All], 43, 0)</f>
        <v>1</v>
      </c>
      <c r="BX45" s="9">
        <f>VLOOKUP($C45, Table3[#All], 44, 0)</f>
        <v>0</v>
      </c>
      <c r="BY45" s="9">
        <f>VLOOKUP($C45, Table3[#All], 45, 0)</f>
        <v>0</v>
      </c>
      <c r="BZ45" s="9"/>
      <c r="CA45" s="9"/>
      <c r="CB45" s="10">
        <f t="shared" si="125"/>
        <v>1</v>
      </c>
      <c r="CC45" s="81"/>
      <c r="CD45" s="9">
        <f>VLOOKUP($C45, Table3[#All], 46, 0)</f>
        <v>1</v>
      </c>
      <c r="CE45" s="9">
        <f>VLOOKUP($C45, Table3[#All], 47, 0)</f>
        <v>0</v>
      </c>
      <c r="CF45" s="9">
        <f>VLOOKUP($C45, Table3[#All], 48, 0)</f>
        <v>0</v>
      </c>
      <c r="CG45" s="9">
        <f>VLOOKUP($C45, Table3[#All], 49, 0)</f>
        <v>0</v>
      </c>
      <c r="CH45" s="9">
        <f>VLOOKUP($C45, Table3[#All], 50, 0)</f>
        <v>0</v>
      </c>
      <c r="CI45" s="12">
        <f t="shared" si="126"/>
        <v>1</v>
      </c>
      <c r="CJ45" s="13"/>
      <c r="CK45" s="9">
        <f>VLOOKUP($C45, Table3[#All], 51, 0)</f>
        <v>1</v>
      </c>
      <c r="CL45" s="9">
        <f>VLOOKUP($C45, Table3[#All], 52, 0)</f>
        <v>0</v>
      </c>
      <c r="CM45" s="9">
        <f>VLOOKUP($C45, Table3[#All], 53, 0)</f>
        <v>0</v>
      </c>
      <c r="CN45" s="9">
        <f>VLOOKUP($C45, Table3[#All], 54, 0)</f>
        <v>0</v>
      </c>
      <c r="CO45" s="9"/>
      <c r="CP45" s="10">
        <f t="shared" si="127"/>
        <v>1</v>
      </c>
      <c r="CQ45" s="11"/>
      <c r="CR45" s="9">
        <f>VLOOKUP($C45, Table3[#All], 55, 0)</f>
        <v>0</v>
      </c>
      <c r="CS45" s="9">
        <f>VLOOKUP($C45, Table3[#All], 56, 0)</f>
        <v>5.8799999999999998E-2</v>
      </c>
      <c r="CT45" s="9">
        <f>VLOOKUP($C45, Table3[#All], 57, 0)</f>
        <v>0.47060000000000002</v>
      </c>
      <c r="CU45" s="9">
        <f>VLOOKUP($C45, Table3[#All], 58, 0)</f>
        <v>0.35289999999999999</v>
      </c>
      <c r="CV45" s="9">
        <f>VLOOKUP($C45, Table3[#All], 59, 0)</f>
        <v>0.1176</v>
      </c>
      <c r="CW45" s="12">
        <f t="shared" si="128"/>
        <v>4</v>
      </c>
      <c r="CX45" s="81"/>
      <c r="CY45" s="9">
        <f>VLOOKUP($C45, Table3[#All], 60, 0)</f>
        <v>0.11109999999999999</v>
      </c>
      <c r="CZ45" s="9">
        <f>VLOOKUP($C45, Table3[#All], 61, 0)</f>
        <v>0.88890000000000002</v>
      </c>
      <c r="DA45" s="9">
        <f>VLOOKUP($C45, Table3[#All], 62, 0)</f>
        <v>0</v>
      </c>
      <c r="DB45" s="9">
        <f>VLOOKUP($C45, Table3[#All], 63, 0)</f>
        <v>0</v>
      </c>
      <c r="DC45" s="9">
        <f>VLOOKUP($C45, Table3[#All], 64, 0)</f>
        <v>0</v>
      </c>
      <c r="DD45" s="10">
        <f t="shared" si="129"/>
        <v>2</v>
      </c>
      <c r="DE45" s="11"/>
      <c r="DF45" s="9">
        <f>VLOOKUP($C45, Table3[#All], 65, 0)</f>
        <v>0.38890000000000002</v>
      </c>
      <c r="DG45" s="9"/>
      <c r="DH45" s="9">
        <f>VLOOKUP($C45, Table3[#All], 66, 0)</f>
        <v>0.55559999999999998</v>
      </c>
      <c r="DI45" s="9"/>
      <c r="DJ45" s="9">
        <f>VLOOKUP($C45, Table3[#All], 67, 0)</f>
        <v>5.5599999999999997E-2</v>
      </c>
      <c r="DK45" s="12">
        <f t="shared" si="130"/>
        <v>3</v>
      </c>
      <c r="DL45" s="11"/>
      <c r="DM45" s="9">
        <f>VLOOKUP($C45, Table3[#All], 68, 0)</f>
        <v>1</v>
      </c>
      <c r="DN45" s="9"/>
      <c r="DO45" s="9">
        <f>VLOOKUP($C45, Table3[#All], 69, 0)</f>
        <v>0</v>
      </c>
      <c r="DP45" s="9">
        <f>VLOOKUP($C45, Table3[#All], 70, 0)</f>
        <v>0</v>
      </c>
      <c r="DQ45" s="9"/>
      <c r="DR45" s="12">
        <f t="shared" si="131"/>
        <v>1</v>
      </c>
      <c r="DS45" s="11"/>
      <c r="DT45" s="9">
        <f>VLOOKUP($C45, Table3[#All], 71, 0)</f>
        <v>0.22219999999999998</v>
      </c>
      <c r="DU45" s="9">
        <f>VLOOKUP($C45, Table3[#All], 72, 0)</f>
        <v>0.72219999999999995</v>
      </c>
      <c r="DV45" s="9">
        <f>VLOOKUP($C45, Table3[#All], 73, 0)</f>
        <v>5.5599999999999997E-2</v>
      </c>
      <c r="DW45" s="9">
        <f>VLOOKUP($C45, Table3[#All], 74, 0)</f>
        <v>0</v>
      </c>
      <c r="DX45" s="9">
        <f>VLOOKUP($C45, Table3[#All], 75, 0)</f>
        <v>0</v>
      </c>
      <c r="DY45" s="12">
        <f t="shared" si="157"/>
        <v>2</v>
      </c>
      <c r="DZ45" s="11"/>
      <c r="EA45" s="9">
        <f>VLOOKUP($C45, Table3[#All], 76, 0)</f>
        <v>1</v>
      </c>
      <c r="EB45" s="9">
        <f>VLOOKUP($C45, Table3[#All], 77, 0)</f>
        <v>0</v>
      </c>
      <c r="EC45" s="9">
        <f>VLOOKUP($C45, Table3[#All], 78, 0)</f>
        <v>0</v>
      </c>
      <c r="ED45" s="9">
        <f>VLOOKUP($C45, Table3[#All], 79, 0)</f>
        <v>0</v>
      </c>
      <c r="EE45" s="9">
        <f>VLOOKUP($C45, Table3[#All], 80, 0)</f>
        <v>0</v>
      </c>
      <c r="EF45" s="10">
        <f t="shared" si="133"/>
        <v>1</v>
      </c>
      <c r="EG45" s="9"/>
      <c r="EH45" s="9">
        <f>VLOOKUP($C45, Table3[#All], 81, 0)</f>
        <v>1</v>
      </c>
      <c r="EI45" s="9">
        <f>VLOOKUP($C45, Table3[#All], 82, 0)</f>
        <v>0</v>
      </c>
      <c r="EJ45" s="9">
        <f>VLOOKUP($C45, Table3[#All], 83, 0)</f>
        <v>0</v>
      </c>
      <c r="EK45" s="9">
        <f>VLOOKUP($C45, Table3[#All], 84, 0)</f>
        <v>0</v>
      </c>
      <c r="EL45" s="9">
        <f>VLOOKUP($C45, Table3[#All], 85, 0)</f>
        <v>0</v>
      </c>
      <c r="EM45" s="12">
        <f t="shared" si="134"/>
        <v>1</v>
      </c>
      <c r="EN45" s="11"/>
      <c r="EO45" s="9">
        <f>VLOOKUP($C45, Table3[#All], 86, 0)</f>
        <v>1</v>
      </c>
      <c r="EP45" s="9"/>
      <c r="EQ45" s="9">
        <f>VLOOKUP($C45, Table3[#All], 87, 0)</f>
        <v>0</v>
      </c>
      <c r="ER45" s="9"/>
      <c r="ES45" s="9"/>
      <c r="ET45" s="12">
        <f t="shared" si="135"/>
        <v>1</v>
      </c>
      <c r="EU45" s="11"/>
      <c r="EV45" s="9">
        <f>VLOOKUP($C45, Table3[#All], 88, 0)</f>
        <v>1</v>
      </c>
      <c r="EW45" s="9">
        <f>VLOOKUP($C45, Table3[#All], 89, 0)</f>
        <v>0</v>
      </c>
      <c r="EX45" s="9">
        <f>VLOOKUP($C45, Table3[#All], 90, 0)</f>
        <v>0</v>
      </c>
      <c r="EY45" s="9">
        <f>VLOOKUP($C45, Table3[#All], 91, 0)</f>
        <v>0</v>
      </c>
      <c r="EZ45" s="9">
        <f>VLOOKUP($C45, Table3[#All], 92, 0)</f>
        <v>0</v>
      </c>
      <c r="FA45" s="12">
        <f t="shared" si="136"/>
        <v>1</v>
      </c>
      <c r="FB45" s="11"/>
      <c r="FC45" s="9">
        <f>VLOOKUP($C45, Table3[#All], 93, 0)</f>
        <v>0</v>
      </c>
      <c r="FD45" s="9">
        <f>VLOOKUP($C45, Table3[#All], 94, 0)</f>
        <v>0.94440000000000002</v>
      </c>
      <c r="FE45" s="9">
        <f>VLOOKUP($C45, Table3[#All], 95, 0)</f>
        <v>5.5599999999999997E-2</v>
      </c>
      <c r="FF45" s="9">
        <f>VLOOKUP($C45, Table3[#All], 96, 0)</f>
        <v>0</v>
      </c>
      <c r="FG45" s="9"/>
      <c r="FH45" s="10">
        <f t="shared" si="137"/>
        <v>2</v>
      </c>
      <c r="FI45" s="11"/>
      <c r="FJ45" s="9">
        <f>VLOOKUP($C45, Table3[#All], 97, 0)</f>
        <v>0</v>
      </c>
      <c r="FK45" s="9">
        <f>VLOOKUP($C45, Table3[#All], 98, 0)</f>
        <v>0</v>
      </c>
      <c r="FL45" s="9">
        <f>VLOOKUP($C45, Table3[#All], 99, 0)</f>
        <v>0</v>
      </c>
      <c r="FM45" s="9">
        <f>VLOOKUP($C45, Table3[#All], 100, 0)</f>
        <v>1</v>
      </c>
      <c r="FN45" s="9">
        <f>VLOOKUP($C45, Table3[#All], 101, 0)</f>
        <v>0</v>
      </c>
      <c r="FO45" s="12">
        <f t="shared" si="155"/>
        <v>4</v>
      </c>
      <c r="FP45" s="11"/>
      <c r="FQ45" s="9">
        <f>VLOOKUP($C45, Table3[#All], 102, 0)</f>
        <v>1</v>
      </c>
      <c r="FR45" s="9">
        <f>VLOOKUP($C45, Table3[#All], 103, 0)</f>
        <v>0</v>
      </c>
      <c r="FS45" s="9">
        <f>VLOOKUP($C45, Table3[#All], 104, 0)</f>
        <v>0</v>
      </c>
      <c r="FT45" s="9">
        <f>VLOOKUP($C45, Table3[#All], 105, 0)</f>
        <v>0</v>
      </c>
      <c r="FU45" s="9">
        <v>0</v>
      </c>
      <c r="FV45" s="10">
        <f t="shared" si="138"/>
        <v>1</v>
      </c>
      <c r="FW45" s="11"/>
      <c r="FX45" s="9">
        <f>VLOOKUP($C45, Table3[#All], 106, 0)</f>
        <v>0.27779999999999999</v>
      </c>
      <c r="FY45" s="9"/>
      <c r="FZ45" s="9">
        <f>VLOOKUP($C45, Table3[#All], 107, 0)</f>
        <v>0.66670000000000007</v>
      </c>
      <c r="GA45" s="9">
        <f>VLOOKUP($C45, Table3[#All], 108, 0)</f>
        <v>5.5599999999999997E-2</v>
      </c>
      <c r="GB45" s="9"/>
      <c r="GC45" s="10">
        <f t="shared" si="156"/>
        <v>3</v>
      </c>
      <c r="GD45" s="81"/>
      <c r="GE45" s="9">
        <f>VLOOKUP($C45, Table3[#All], 109, 0)</f>
        <v>0</v>
      </c>
      <c r="GF45" s="9">
        <f>VLOOKUP($C45, Table3[#All], 110, 0)</f>
        <v>0.63639999999999997</v>
      </c>
      <c r="GG45" s="9">
        <f>VLOOKUP($C45, Table3[#All], 111, 0)</f>
        <v>0.2727</v>
      </c>
      <c r="GH45" s="9"/>
      <c r="GI45" s="9">
        <f>VLOOKUP($C45, Table3[#All], 112, 0)</f>
        <v>9.0899999999999995E-2</v>
      </c>
      <c r="GJ45" s="12">
        <f t="shared" si="139"/>
        <v>3</v>
      </c>
      <c r="GK45" s="11"/>
      <c r="GL45" s="9">
        <f>VLOOKUP($C45, Table3[#All], 113, 0)</f>
        <v>0.11109999999999999</v>
      </c>
      <c r="GM45" s="9">
        <f>VLOOKUP($C45, Table3[#All], 114, 0)</f>
        <v>0.38890000000000002</v>
      </c>
      <c r="GN45" s="9">
        <f>VLOOKUP($C45, Table3[#All], 115, 0)</f>
        <v>0.38890000000000002</v>
      </c>
      <c r="GO45" s="9">
        <f>VLOOKUP($C45, Table3[#All], 116, 0)</f>
        <v>0.11109999999999999</v>
      </c>
      <c r="GP45" s="9"/>
      <c r="GQ45" s="10">
        <f t="shared" si="140"/>
        <v>3</v>
      </c>
      <c r="GR45" s="11"/>
      <c r="GS45" s="9">
        <f>VLOOKUP($C45, Table2[#All], 3, 0)</f>
        <v>0</v>
      </c>
      <c r="GT45" s="9">
        <f>VLOOKUP($C45, Table2[#All], 4, 0)</f>
        <v>1</v>
      </c>
      <c r="GU45" s="9">
        <f>VLOOKUP($C45, Table2[#All], 5, 0)</f>
        <v>0</v>
      </c>
      <c r="GV45" s="9">
        <f>VLOOKUP($C45, Table2[#All], 6, 0)</f>
        <v>0</v>
      </c>
      <c r="GW45" s="9">
        <f>VLOOKUP($C45, Table2[#All], 7, 0)</f>
        <v>0</v>
      </c>
      <c r="GX45" s="10">
        <f t="shared" si="141"/>
        <v>2</v>
      </c>
      <c r="GY45" s="11"/>
      <c r="GZ45" s="9">
        <v>0</v>
      </c>
      <c r="HA45" s="9">
        <v>1</v>
      </c>
      <c r="HB45" s="9">
        <v>0</v>
      </c>
      <c r="HC45" s="9">
        <v>0</v>
      </c>
      <c r="HD45" s="9"/>
      <c r="HE45" s="10">
        <f t="shared" si="142"/>
        <v>2</v>
      </c>
      <c r="HF45" s="11"/>
      <c r="HG45" s="9">
        <f>VLOOKUP($C45, Table5[#All], 2, 0)</f>
        <v>0</v>
      </c>
      <c r="HH45" s="9">
        <f>VLOOKUP($C45, Table5[#All], 3, 0)</f>
        <v>0</v>
      </c>
      <c r="HI45" s="9">
        <f>VLOOKUP($C45, Table5[#All], 4, 0)</f>
        <v>0</v>
      </c>
      <c r="HJ45" s="9">
        <f>VLOOKUP($C45, Table5[#All], 5, 0)</f>
        <v>0</v>
      </c>
      <c r="HK45" s="9">
        <f>VLOOKUP($C45, Table5[#All], 6, 0)</f>
        <v>1</v>
      </c>
      <c r="HL45" s="10">
        <f t="shared" si="143"/>
        <v>5</v>
      </c>
      <c r="HM45" s="11"/>
      <c r="HN45" s="9">
        <f>VLOOKUP($C45, Table5[#All], 7, 0)</f>
        <v>0</v>
      </c>
      <c r="HO45" s="9">
        <f>VLOOKUP($C45, Table5[#All], 8, 0)</f>
        <v>1</v>
      </c>
      <c r="HP45" s="9">
        <f>VLOOKUP($C45, Table5[#All], 9, 0)</f>
        <v>0</v>
      </c>
      <c r="HQ45" s="9">
        <f>VLOOKUP($C45, Table5[#All], 10, 0)</f>
        <v>0</v>
      </c>
      <c r="HR45" s="9">
        <f>VLOOKUP($C45, Table5[#All], 11, 0)</f>
        <v>0</v>
      </c>
      <c r="HS45" s="10">
        <f t="shared" si="144"/>
        <v>2</v>
      </c>
      <c r="HT45" s="11"/>
      <c r="HU45" s="9">
        <f>VLOOKUP($C45, Table5[#All], 12, 0)</f>
        <v>1</v>
      </c>
      <c r="HV45" s="9">
        <f>VLOOKUP($C45, Table5[#All], 13, 0)</f>
        <v>0</v>
      </c>
      <c r="HW45" s="9">
        <f>VLOOKUP($C45, Table5[#All], 14, 0)</f>
        <v>0</v>
      </c>
      <c r="HX45" s="9">
        <f>VLOOKUP($C45, Table5[#All], 15, 0)</f>
        <v>0</v>
      </c>
      <c r="HY45" s="9">
        <f>VLOOKUP($C45, Table5[#All], 16, 0)</f>
        <v>0</v>
      </c>
      <c r="HZ45" s="10">
        <f t="shared" si="145"/>
        <v>1</v>
      </c>
      <c r="IA45" s="11"/>
      <c r="IB45" s="9">
        <f>VLOOKUP($C45, Table5[#All], 17, 0)</f>
        <v>1</v>
      </c>
      <c r="IC45" s="9">
        <f>VLOOKUP($C45, Table5[#All], 18, 0)</f>
        <v>0</v>
      </c>
      <c r="ID45" s="9">
        <f>VLOOKUP($C45, Table5[#All], 19, 0)</f>
        <v>0</v>
      </c>
      <c r="IE45" s="9">
        <f>VLOOKUP($C45, Table5[#All], 20, 0)</f>
        <v>0</v>
      </c>
      <c r="IF45" s="9">
        <f>VLOOKUP($C45, Table5[#All], 21, 0)</f>
        <v>0</v>
      </c>
      <c r="IG45" s="10">
        <f t="shared" si="146"/>
        <v>1</v>
      </c>
      <c r="IH45" s="11"/>
      <c r="II45" s="9">
        <f>VLOOKUP($C45, Table5[#All], 22, 0)</f>
        <v>1</v>
      </c>
      <c r="IJ45" s="9">
        <f>VLOOKUP($C45, Table5[#All], 23, 0)</f>
        <v>0</v>
      </c>
      <c r="IK45" s="9">
        <f>VLOOKUP($C45, Table5[#All], 24, 0)</f>
        <v>0</v>
      </c>
      <c r="IL45" s="9">
        <f>VLOOKUP($C45, Table5[#All], 25, 0)</f>
        <v>0</v>
      </c>
      <c r="IM45" s="9">
        <f>VLOOKUP($C45, Table5[#All], 26, 0)</f>
        <v>0</v>
      </c>
      <c r="IN45" s="10">
        <f t="shared" si="147"/>
        <v>1</v>
      </c>
      <c r="IO45" s="11"/>
      <c r="IP45" s="9">
        <v>1</v>
      </c>
      <c r="IQ45" s="9">
        <v>0</v>
      </c>
      <c r="IR45" s="9">
        <v>0</v>
      </c>
      <c r="IS45" s="9">
        <v>0</v>
      </c>
      <c r="IT45" s="9">
        <v>0</v>
      </c>
      <c r="IU45" s="10">
        <f t="shared" si="148"/>
        <v>1</v>
      </c>
      <c r="IV45" s="82"/>
    </row>
    <row r="46" spans="1:256" ht="16.3" thickTop="1" thickBot="1" x14ac:dyDescent="0.35">
      <c r="A46" s="16" t="s">
        <v>206</v>
      </c>
      <c r="B46" s="16" t="s">
        <v>223</v>
      </c>
      <c r="C46" s="16" t="s">
        <v>224</v>
      </c>
      <c r="D46" s="11"/>
      <c r="E46" s="9">
        <f>VLOOKUP($C46, Table3[#All], 2, 0)</f>
        <v>0.62180000000000002</v>
      </c>
      <c r="F46" s="9"/>
      <c r="G46" s="9">
        <f>VLOOKUP($C46, Table3[#All], 3, 0)</f>
        <v>0.29410000000000003</v>
      </c>
      <c r="H46" s="9">
        <f>VLOOKUP($C46, Table3[#All], 4, 0)</f>
        <v>8.4000000000000005E-2</v>
      </c>
      <c r="I46" s="9">
        <f>VLOOKUP($C46, Table3[#All], 5, 0)</f>
        <v>0</v>
      </c>
      <c r="J46" s="10">
        <f t="shared" si="149"/>
        <v>3</v>
      </c>
      <c r="K46" s="11"/>
      <c r="L46" s="9">
        <f>VLOOKUP($C46, Table3[#All], 6, 0)</f>
        <v>1</v>
      </c>
      <c r="M46" s="9"/>
      <c r="N46" s="9">
        <f>VLOOKUP($C46, Table3[#All], 7, 0)</f>
        <v>0</v>
      </c>
      <c r="O46" s="9">
        <f>VLOOKUP($C46, Table3[#All], 8, 0)</f>
        <v>0</v>
      </c>
      <c r="P46" s="9">
        <f>VLOOKUP($C46, Table3[#All], 9, 0)</f>
        <v>0</v>
      </c>
      <c r="Q46" s="10">
        <f t="shared" si="150"/>
        <v>1</v>
      </c>
      <c r="R46" s="11"/>
      <c r="S46" s="9">
        <f>VLOOKUP($C46, Table3[#All], 10, 0)</f>
        <v>2.52E-2</v>
      </c>
      <c r="T46" s="9">
        <f>VLOOKUP($C46, Table3[#All], 11, 0)</f>
        <v>0.93279999999999996</v>
      </c>
      <c r="U46" s="9">
        <f>VLOOKUP($C46, Table3[#All], 12, 0)</f>
        <v>1.6799999999999999E-2</v>
      </c>
      <c r="V46" s="9">
        <f>VLOOKUP($C46, Table3[#All], 13, 0)</f>
        <v>2.52E-2</v>
      </c>
      <c r="W46" s="9">
        <f>VLOOKUP($C46, Table3[#All], 14, 0)</f>
        <v>0</v>
      </c>
      <c r="X46" s="10">
        <f t="shared" si="151"/>
        <v>2</v>
      </c>
      <c r="Y46" s="11"/>
      <c r="Z46" s="9">
        <f>VLOOKUP($C46, Table3[#All], 15, 0)</f>
        <v>0.1176</v>
      </c>
      <c r="AA46" s="9">
        <f>VLOOKUP($C46, Table3[#All], 16, 0)</f>
        <v>0.80669999999999997</v>
      </c>
      <c r="AB46" s="9">
        <f>VLOOKUP($C46, Table3[#All], 17, 0)</f>
        <v>7.5600000000000001E-2</v>
      </c>
      <c r="AC46" s="9">
        <f>VLOOKUP($C46, Table3[#All], 18, 0)</f>
        <v>0</v>
      </c>
      <c r="AD46" s="9">
        <f>VLOOKUP($C46, Table3[#All], 19, 0)</f>
        <v>0</v>
      </c>
      <c r="AE46" s="10">
        <f t="shared" si="121"/>
        <v>2</v>
      </c>
      <c r="AF46" s="11"/>
      <c r="AG46" s="9">
        <f>VLOOKUP($C46, Table3[#All], 20, 0)</f>
        <v>8.5000000000000006E-3</v>
      </c>
      <c r="AH46" s="9">
        <f>VLOOKUP($C46, Table3[#All], 21, 0)</f>
        <v>0.96609999999999996</v>
      </c>
      <c r="AI46" s="9">
        <f>VLOOKUP($C46, Table3[#All], 22, 0)</f>
        <v>2.5399999999999999E-2</v>
      </c>
      <c r="AJ46" s="9"/>
      <c r="AK46" s="9"/>
      <c r="AL46" s="10">
        <f t="shared" si="122"/>
        <v>2</v>
      </c>
      <c r="AM46" s="11"/>
      <c r="AN46" s="9">
        <f>VLOOKUP($C46, Table3[#All], 23, 0)</f>
        <v>0</v>
      </c>
      <c r="AO46" s="9">
        <f>VLOOKUP($C46, Table3[#All], 24, 0)</f>
        <v>1</v>
      </c>
      <c r="AP46" s="9">
        <f>VLOOKUP($C46, Table3[#All], 25, 0)</f>
        <v>0</v>
      </c>
      <c r="AQ46" s="9">
        <f>VLOOKUP($C46, Table3[#All], 26, 0)</f>
        <v>0</v>
      </c>
      <c r="AR46" s="9"/>
      <c r="AS46" s="12">
        <f t="shared" si="123"/>
        <v>2</v>
      </c>
      <c r="AT46" s="11"/>
      <c r="AU46" s="9">
        <f>VLOOKUP($C46, Table3[#All], 27, 0)</f>
        <v>0.8234999999999999</v>
      </c>
      <c r="AV46" s="9">
        <f>VLOOKUP($C46, Table3[#All], 28, 0)</f>
        <v>9.2399999999999996E-2</v>
      </c>
      <c r="AW46" s="9">
        <f>VLOOKUP($C46, Table3[#All], 29, 0)</f>
        <v>8.4000000000000005E-2</v>
      </c>
      <c r="AX46" s="9"/>
      <c r="AY46" s="9"/>
      <c r="AZ46" s="10">
        <f t="shared" si="152"/>
        <v>1</v>
      </c>
      <c r="BA46" s="11"/>
      <c r="BB46" s="9">
        <f>VLOOKUP($C46, Table3[#All], 30, 0)</f>
        <v>4.2000000000000003E-2</v>
      </c>
      <c r="BC46" s="9">
        <f>VLOOKUP($C46, Table3[#All], 31, 0)</f>
        <v>0.13449999999999998</v>
      </c>
      <c r="BD46" s="9">
        <f>VLOOKUP($C46, Table3[#All], 32, 0)</f>
        <v>0.40340000000000004</v>
      </c>
      <c r="BE46" s="9">
        <f>VLOOKUP($C46, Table3[#All], 33, 0)</f>
        <v>0.42020000000000002</v>
      </c>
      <c r="BF46" s="9"/>
      <c r="BG46" s="10">
        <f t="shared" si="153"/>
        <v>4</v>
      </c>
      <c r="BH46" s="81"/>
      <c r="BI46" s="9">
        <f>VLOOKUP($C46, Table3[#All], 34, 0)</f>
        <v>1</v>
      </c>
      <c r="BJ46" s="9">
        <f>VLOOKUP($C46, Table3[#All], 35, 0)</f>
        <v>0</v>
      </c>
      <c r="BK46" s="9">
        <f>VLOOKUP($C46, Table3[#All], 36, 0)</f>
        <v>0</v>
      </c>
      <c r="BL46" s="9">
        <f>VLOOKUP($C46, Table3[#All], 37, 0)</f>
        <v>0</v>
      </c>
      <c r="BM46" s="9">
        <f>VLOOKUP($C46, Table3[#All], 38, 0)</f>
        <v>0</v>
      </c>
      <c r="BN46" s="10">
        <f t="shared" si="154"/>
        <v>1</v>
      </c>
      <c r="BO46" s="11"/>
      <c r="BP46" s="9">
        <f>VLOOKUP($C46, Table3[#All], 39, 0)</f>
        <v>0.6470999999999999</v>
      </c>
      <c r="BQ46" s="9">
        <f>VLOOKUP($C46, Table3[#All], 40, 0)</f>
        <v>1.6799999999999999E-2</v>
      </c>
      <c r="BR46" s="9">
        <f>VLOOKUP($C46, Table3[#All], 41, 0)</f>
        <v>0.29410000000000003</v>
      </c>
      <c r="BS46" s="9">
        <f>VLOOKUP($C46, Table3[#All], 42, 0)</f>
        <v>4.2000000000000003E-2</v>
      </c>
      <c r="BT46" s="9"/>
      <c r="BU46" s="10">
        <f t="shared" si="124"/>
        <v>3</v>
      </c>
      <c r="BV46" s="11"/>
      <c r="BW46" s="9">
        <f>VLOOKUP($C46, Table3[#All], 43, 0)</f>
        <v>0.83189999999999997</v>
      </c>
      <c r="BX46" s="9">
        <f>VLOOKUP($C46, Table3[#All], 44, 0)</f>
        <v>0.1681</v>
      </c>
      <c r="BY46" s="9">
        <f>VLOOKUP($C46, Table3[#All], 45, 0)</f>
        <v>0</v>
      </c>
      <c r="BZ46" s="9"/>
      <c r="CA46" s="9"/>
      <c r="CB46" s="10">
        <f t="shared" si="125"/>
        <v>1</v>
      </c>
      <c r="CC46" s="81"/>
      <c r="CD46" s="9">
        <f>VLOOKUP($C46, Table3[#All], 46, 0)</f>
        <v>1</v>
      </c>
      <c r="CE46" s="9">
        <f>VLOOKUP($C46, Table3[#All], 47, 0)</f>
        <v>0</v>
      </c>
      <c r="CF46" s="9">
        <f>VLOOKUP($C46, Table3[#All], 48, 0)</f>
        <v>0</v>
      </c>
      <c r="CG46" s="9">
        <f>VLOOKUP($C46, Table3[#All], 49, 0)</f>
        <v>0</v>
      </c>
      <c r="CH46" s="9">
        <f>VLOOKUP($C46, Table3[#All], 50, 0)</f>
        <v>0</v>
      </c>
      <c r="CI46" s="12">
        <f t="shared" si="126"/>
        <v>1</v>
      </c>
      <c r="CJ46" s="13"/>
      <c r="CK46" s="9">
        <f>VLOOKUP($C46, Table3[#All], 51, 0)</f>
        <v>0.50419999999999998</v>
      </c>
      <c r="CL46" s="9">
        <f>VLOOKUP($C46, Table3[#All], 52, 0)</f>
        <v>0.4874</v>
      </c>
      <c r="CM46" s="9">
        <f>VLOOKUP($C46, Table3[#All], 53, 0)</f>
        <v>8.3999999999999995E-3</v>
      </c>
      <c r="CN46" s="9">
        <f>VLOOKUP($C46, Table3[#All], 54, 0)</f>
        <v>0</v>
      </c>
      <c r="CO46" s="9"/>
      <c r="CP46" s="10">
        <f t="shared" si="127"/>
        <v>2</v>
      </c>
      <c r="CQ46" s="11"/>
      <c r="CR46" s="9">
        <f>VLOOKUP($C46, Table3[#All], 55, 0)</f>
        <v>0.34450000000000003</v>
      </c>
      <c r="CS46" s="9">
        <f>VLOOKUP($C46, Table3[#All], 56, 0)</f>
        <v>0.4118</v>
      </c>
      <c r="CT46" s="9">
        <f>VLOOKUP($C46, Table3[#All], 57, 0)</f>
        <v>0.20170000000000002</v>
      </c>
      <c r="CU46" s="9">
        <f>VLOOKUP($C46, Table3[#All], 58, 0)</f>
        <v>4.2000000000000003E-2</v>
      </c>
      <c r="CV46" s="9">
        <f>VLOOKUP($C46, Table3[#All], 59, 0)</f>
        <v>0</v>
      </c>
      <c r="CW46" s="12">
        <f t="shared" si="128"/>
        <v>2</v>
      </c>
      <c r="CX46" s="81"/>
      <c r="CY46" s="9">
        <f>VLOOKUP($C46, Table3[#All], 60, 0)</f>
        <v>0.71430000000000005</v>
      </c>
      <c r="CZ46" s="9">
        <f>VLOOKUP($C46, Table3[#All], 61, 0)</f>
        <v>0.26890000000000003</v>
      </c>
      <c r="DA46" s="9">
        <f>VLOOKUP($C46, Table3[#All], 62, 0)</f>
        <v>1.6799999999999999E-2</v>
      </c>
      <c r="DB46" s="9">
        <f>VLOOKUP($C46, Table3[#All], 63, 0)</f>
        <v>0</v>
      </c>
      <c r="DC46" s="9">
        <f>VLOOKUP($C46, Table3[#All], 64, 0)</f>
        <v>0</v>
      </c>
      <c r="DD46" s="10">
        <f t="shared" si="129"/>
        <v>2</v>
      </c>
      <c r="DE46" s="11"/>
      <c r="DF46" s="9">
        <f>VLOOKUP($C46, Table3[#All], 65, 0)</f>
        <v>0.15970000000000001</v>
      </c>
      <c r="DG46" s="9"/>
      <c r="DH46" s="9">
        <f>VLOOKUP($C46, Table3[#All], 66, 0)</f>
        <v>0.61340000000000006</v>
      </c>
      <c r="DI46" s="9"/>
      <c r="DJ46" s="9">
        <f>VLOOKUP($C46, Table3[#All], 67, 0)</f>
        <v>0.22690000000000002</v>
      </c>
      <c r="DK46" s="12">
        <f t="shared" si="130"/>
        <v>3</v>
      </c>
      <c r="DL46" s="11"/>
      <c r="DM46" s="9">
        <f>VLOOKUP($C46, Table3[#All], 68, 0)</f>
        <v>0.9748</v>
      </c>
      <c r="DN46" s="9"/>
      <c r="DO46" s="9">
        <f>VLOOKUP($C46, Table3[#All], 69, 0)</f>
        <v>2.52E-2</v>
      </c>
      <c r="DP46" s="9">
        <f>VLOOKUP($C46, Table3[#All], 70, 0)</f>
        <v>0</v>
      </c>
      <c r="DQ46" s="9"/>
      <c r="DR46" s="12">
        <f t="shared" si="131"/>
        <v>1</v>
      </c>
      <c r="DS46" s="11"/>
      <c r="DT46" s="9">
        <f>VLOOKUP($C46, Table3[#All], 71, 0)</f>
        <v>0.85709999999999997</v>
      </c>
      <c r="DU46" s="9">
        <f>VLOOKUP($C46, Table3[#All], 72, 0)</f>
        <v>0.13449999999999998</v>
      </c>
      <c r="DV46" s="9">
        <f>VLOOKUP($C46, Table3[#All], 73, 0)</f>
        <v>0</v>
      </c>
      <c r="DW46" s="9">
        <f>VLOOKUP($C46, Table3[#All], 74, 0)</f>
        <v>8.3999999999999995E-3</v>
      </c>
      <c r="DX46" s="9">
        <f>VLOOKUP($C46, Table3[#All], 75, 0)</f>
        <v>0</v>
      </c>
      <c r="DY46" s="12">
        <f t="shared" si="157"/>
        <v>1</v>
      </c>
      <c r="DZ46" s="11"/>
      <c r="EA46" s="9">
        <f>VLOOKUP($C46, Table3[#All], 76, 0)</f>
        <v>1</v>
      </c>
      <c r="EB46" s="9">
        <f>VLOOKUP($C46, Table3[#All], 77, 0)</f>
        <v>0</v>
      </c>
      <c r="EC46" s="9">
        <f>VLOOKUP($C46, Table3[#All], 78, 0)</f>
        <v>0</v>
      </c>
      <c r="ED46" s="9">
        <f>VLOOKUP($C46, Table3[#All], 79, 0)</f>
        <v>0</v>
      </c>
      <c r="EE46" s="9">
        <f>VLOOKUP($C46, Table3[#All], 80, 0)</f>
        <v>0</v>
      </c>
      <c r="EF46" s="10">
        <f t="shared" si="133"/>
        <v>1</v>
      </c>
      <c r="EG46" s="9"/>
      <c r="EH46" s="9">
        <f>VLOOKUP($C46, Table3[#All], 81, 0)</f>
        <v>0</v>
      </c>
      <c r="EI46" s="9">
        <f>VLOOKUP($C46, Table3[#All], 82, 0)</f>
        <v>1</v>
      </c>
      <c r="EJ46" s="9">
        <f>VLOOKUP($C46, Table3[#All], 83, 0)</f>
        <v>0</v>
      </c>
      <c r="EK46" s="9">
        <f>VLOOKUP($C46, Table3[#All], 84, 0)</f>
        <v>0</v>
      </c>
      <c r="EL46" s="9">
        <f>VLOOKUP($C46, Table3[#All], 85, 0)</f>
        <v>0</v>
      </c>
      <c r="EM46" s="12">
        <f t="shared" si="134"/>
        <v>2</v>
      </c>
      <c r="EN46" s="11"/>
      <c r="EO46" s="9">
        <f>VLOOKUP($C46, Table3[#All], 86, 0)</f>
        <v>0.68069999999999997</v>
      </c>
      <c r="EP46" s="9"/>
      <c r="EQ46" s="9">
        <f>VLOOKUP($C46, Table3[#All], 87, 0)</f>
        <v>0.31929999999999997</v>
      </c>
      <c r="ER46" s="9"/>
      <c r="ES46" s="9"/>
      <c r="ET46" s="12">
        <f t="shared" si="135"/>
        <v>3</v>
      </c>
      <c r="EU46" s="11"/>
      <c r="EV46" s="9">
        <f>VLOOKUP($C46, Table3[#All], 88, 0)</f>
        <v>1</v>
      </c>
      <c r="EW46" s="9">
        <f>VLOOKUP($C46, Table3[#All], 89, 0)</f>
        <v>0</v>
      </c>
      <c r="EX46" s="9">
        <f>VLOOKUP($C46, Table3[#All], 90, 0)</f>
        <v>0</v>
      </c>
      <c r="EY46" s="9">
        <f>VLOOKUP($C46, Table3[#All], 91, 0)</f>
        <v>0</v>
      </c>
      <c r="EZ46" s="9">
        <f>VLOOKUP($C46, Table3[#All], 92, 0)</f>
        <v>0</v>
      </c>
      <c r="FA46" s="12">
        <f t="shared" si="136"/>
        <v>1</v>
      </c>
      <c r="FB46" s="11"/>
      <c r="FC46" s="9">
        <f>VLOOKUP($C46, Table3[#All], 93, 0)</f>
        <v>0</v>
      </c>
      <c r="FD46" s="9">
        <f>VLOOKUP($C46, Table3[#All], 94, 0)</f>
        <v>1</v>
      </c>
      <c r="FE46" s="9">
        <f>VLOOKUP($C46, Table3[#All], 95, 0)</f>
        <v>0</v>
      </c>
      <c r="FF46" s="9">
        <f>VLOOKUP($C46, Table3[#All], 96, 0)</f>
        <v>0</v>
      </c>
      <c r="FG46" s="9"/>
      <c r="FH46" s="10">
        <f t="shared" si="137"/>
        <v>2</v>
      </c>
      <c r="FI46" s="11"/>
      <c r="FJ46" s="9">
        <f>VLOOKUP($C46, Table3[#All], 97, 0)</f>
        <v>0</v>
      </c>
      <c r="FK46" s="9">
        <f>VLOOKUP($C46, Table3[#All], 98, 0)</f>
        <v>0</v>
      </c>
      <c r="FL46" s="9">
        <f>VLOOKUP($C46, Table3[#All], 99, 0)</f>
        <v>1</v>
      </c>
      <c r="FM46" s="9">
        <f>VLOOKUP($C46, Table3[#All], 100, 0)</f>
        <v>0</v>
      </c>
      <c r="FN46" s="9">
        <f>VLOOKUP($C46, Table3[#All], 101, 0)</f>
        <v>0</v>
      </c>
      <c r="FO46" s="12">
        <f t="shared" si="155"/>
        <v>3</v>
      </c>
      <c r="FP46" s="11"/>
      <c r="FQ46" s="9">
        <f>VLOOKUP($C46, Table3[#All], 102, 0)</f>
        <v>0.60499999999999998</v>
      </c>
      <c r="FR46" s="9">
        <f>VLOOKUP($C46, Table3[#All], 103, 0)</f>
        <v>0.39500000000000002</v>
      </c>
      <c r="FS46" s="9">
        <f>VLOOKUP($C46, Table3[#All], 104, 0)</f>
        <v>0</v>
      </c>
      <c r="FT46" s="9">
        <f>VLOOKUP($C46, Table3[#All], 105, 0)</f>
        <v>0</v>
      </c>
      <c r="FU46" s="9">
        <v>0</v>
      </c>
      <c r="FV46" s="10">
        <f t="shared" si="138"/>
        <v>2</v>
      </c>
      <c r="FW46" s="11"/>
      <c r="FX46" s="9">
        <f>VLOOKUP($C46, Table3[#All], 106, 0)</f>
        <v>0.40340000000000004</v>
      </c>
      <c r="FY46" s="9"/>
      <c r="FZ46" s="9">
        <f>VLOOKUP($C46, Table3[#All], 107, 0)</f>
        <v>0.47899999999999998</v>
      </c>
      <c r="GA46" s="9">
        <f>VLOOKUP($C46, Table3[#All], 108, 0)</f>
        <v>0.1176</v>
      </c>
      <c r="GB46" s="9"/>
      <c r="GC46" s="10">
        <f t="shared" si="156"/>
        <v>3</v>
      </c>
      <c r="GD46" s="81"/>
      <c r="GE46" s="9">
        <f>VLOOKUP($C46, Table3[#All], 109, 0)</f>
        <v>0.35479999999999995</v>
      </c>
      <c r="GF46" s="9">
        <f>VLOOKUP($C46, Table3[#All], 110, 0)</f>
        <v>0.629</v>
      </c>
      <c r="GG46" s="9">
        <f>VLOOKUP($C46, Table3[#All], 111, 0)</f>
        <v>1.61E-2</v>
      </c>
      <c r="GH46" s="9"/>
      <c r="GI46" s="9">
        <f>VLOOKUP($C46, Table3[#All], 112, 0)</f>
        <v>0</v>
      </c>
      <c r="GJ46" s="12">
        <f t="shared" si="139"/>
        <v>2</v>
      </c>
      <c r="GK46" s="11"/>
      <c r="GL46" s="9">
        <f>VLOOKUP($C46, Table3[#All], 113, 0)</f>
        <v>5.8799999999999998E-2</v>
      </c>
      <c r="GM46" s="9">
        <f>VLOOKUP($C46, Table3[#All], 114, 0)</f>
        <v>0.15130000000000002</v>
      </c>
      <c r="GN46" s="9">
        <f>VLOOKUP($C46, Table3[#All], 115, 0)</f>
        <v>0</v>
      </c>
      <c r="GO46" s="9">
        <f>VLOOKUP($C46, Table3[#All], 116, 0)</f>
        <v>0.78989999999999994</v>
      </c>
      <c r="GP46" s="9"/>
      <c r="GQ46" s="10">
        <f t="shared" si="140"/>
        <v>4</v>
      </c>
      <c r="GR46" s="11"/>
      <c r="GS46" s="9">
        <f>VLOOKUP($C46, Table2[#All], 3, 0)</f>
        <v>0</v>
      </c>
      <c r="GT46" s="9">
        <f>VLOOKUP($C46, Table2[#All], 4, 0)</f>
        <v>1</v>
      </c>
      <c r="GU46" s="9">
        <f>VLOOKUP($C46, Table2[#All], 5, 0)</f>
        <v>0</v>
      </c>
      <c r="GV46" s="9">
        <f>VLOOKUP($C46, Table2[#All], 6, 0)</f>
        <v>0</v>
      </c>
      <c r="GW46" s="9">
        <f>VLOOKUP($C46, Table2[#All], 7, 0)</f>
        <v>0</v>
      </c>
      <c r="GX46" s="10">
        <f t="shared" si="141"/>
        <v>2</v>
      </c>
      <c r="GY46" s="11"/>
      <c r="GZ46" s="9">
        <v>0</v>
      </c>
      <c r="HA46" s="9">
        <v>1</v>
      </c>
      <c r="HB46" s="9">
        <v>0</v>
      </c>
      <c r="HC46" s="9">
        <v>0</v>
      </c>
      <c r="HD46" s="9"/>
      <c r="HE46" s="10">
        <f t="shared" si="142"/>
        <v>2</v>
      </c>
      <c r="HF46" s="11"/>
      <c r="HG46" s="9">
        <f>VLOOKUP($C46, Table5[#All], 2, 0)</f>
        <v>0</v>
      </c>
      <c r="HH46" s="9">
        <f>VLOOKUP($C46, Table5[#All], 3, 0)</f>
        <v>0</v>
      </c>
      <c r="HI46" s="9">
        <f>VLOOKUP($C46, Table5[#All], 4, 0)</f>
        <v>0</v>
      </c>
      <c r="HJ46" s="9">
        <f>VLOOKUP($C46, Table5[#All], 5, 0)</f>
        <v>0</v>
      </c>
      <c r="HK46" s="9">
        <f>VLOOKUP($C46, Table5[#All], 6, 0)</f>
        <v>1</v>
      </c>
      <c r="HL46" s="10">
        <f t="shared" si="143"/>
        <v>5</v>
      </c>
      <c r="HM46" s="11"/>
      <c r="HN46" s="9">
        <f>VLOOKUP($C46, Table5[#All], 7, 0)</f>
        <v>0</v>
      </c>
      <c r="HO46" s="9">
        <f>VLOOKUP($C46, Table5[#All], 8, 0)</f>
        <v>0</v>
      </c>
      <c r="HP46" s="9">
        <f>VLOOKUP($C46, Table5[#All], 9, 0)</f>
        <v>0</v>
      </c>
      <c r="HQ46" s="9">
        <f>VLOOKUP($C46, Table5[#All], 10, 0)</f>
        <v>0</v>
      </c>
      <c r="HR46" s="9">
        <f>VLOOKUP($C46, Table5[#All], 11, 0)</f>
        <v>1</v>
      </c>
      <c r="HS46" s="10">
        <f t="shared" si="144"/>
        <v>5</v>
      </c>
      <c r="HT46" s="11"/>
      <c r="HU46" s="9">
        <f>VLOOKUP($C46, Table5[#All], 12, 0)</f>
        <v>1</v>
      </c>
      <c r="HV46" s="9">
        <f>VLOOKUP($C46, Table5[#All], 13, 0)</f>
        <v>0</v>
      </c>
      <c r="HW46" s="9">
        <f>VLOOKUP($C46, Table5[#All], 14, 0)</f>
        <v>0</v>
      </c>
      <c r="HX46" s="9">
        <f>VLOOKUP($C46, Table5[#All], 15, 0)</f>
        <v>0</v>
      </c>
      <c r="HY46" s="9">
        <f>VLOOKUP($C46, Table5[#All], 16, 0)</f>
        <v>0</v>
      </c>
      <c r="HZ46" s="10">
        <f t="shared" si="145"/>
        <v>1</v>
      </c>
      <c r="IA46" s="11"/>
      <c r="IB46" s="9">
        <f>VLOOKUP($C46, Table5[#All], 17, 0)</f>
        <v>1</v>
      </c>
      <c r="IC46" s="9">
        <f>VLOOKUP($C46, Table5[#All], 18, 0)</f>
        <v>0</v>
      </c>
      <c r="ID46" s="9">
        <f>VLOOKUP($C46, Table5[#All], 19, 0)</f>
        <v>0</v>
      </c>
      <c r="IE46" s="9">
        <f>VLOOKUP($C46, Table5[#All], 20, 0)</f>
        <v>0</v>
      </c>
      <c r="IF46" s="9">
        <f>VLOOKUP($C46, Table5[#All], 21, 0)</f>
        <v>0</v>
      </c>
      <c r="IG46" s="10">
        <f t="shared" si="146"/>
        <v>1</v>
      </c>
      <c r="IH46" s="11"/>
      <c r="II46" s="9">
        <f>VLOOKUP($C46, Table5[#All], 22, 0)</f>
        <v>1</v>
      </c>
      <c r="IJ46" s="9">
        <f>VLOOKUP($C46, Table5[#All], 23, 0)</f>
        <v>0</v>
      </c>
      <c r="IK46" s="9">
        <f>VLOOKUP($C46, Table5[#All], 24, 0)</f>
        <v>0</v>
      </c>
      <c r="IL46" s="9">
        <f>VLOOKUP($C46, Table5[#All], 25, 0)</f>
        <v>0</v>
      </c>
      <c r="IM46" s="9">
        <f>VLOOKUP($C46, Table5[#All], 26, 0)</f>
        <v>0</v>
      </c>
      <c r="IN46" s="10">
        <f t="shared" si="147"/>
        <v>1</v>
      </c>
      <c r="IO46" s="11"/>
      <c r="IP46" s="9">
        <v>1</v>
      </c>
      <c r="IQ46" s="9">
        <v>0</v>
      </c>
      <c r="IR46" s="9">
        <v>0</v>
      </c>
      <c r="IS46" s="9">
        <v>0</v>
      </c>
      <c r="IT46" s="9">
        <v>0</v>
      </c>
      <c r="IU46" s="10">
        <f t="shared" si="148"/>
        <v>1</v>
      </c>
      <c r="IV46" s="82"/>
    </row>
    <row r="47" spans="1:256" ht="16.3" thickTop="1" thickBot="1" x14ac:dyDescent="0.35">
      <c r="A47" s="16" t="s">
        <v>225</v>
      </c>
      <c r="B47" s="16" t="s">
        <v>226</v>
      </c>
      <c r="C47" s="16" t="s">
        <v>227</v>
      </c>
      <c r="D47" s="11"/>
      <c r="E47" s="9">
        <f>VLOOKUP($C47, Table3[#All], 2, 0)</f>
        <v>0.74360000000000004</v>
      </c>
      <c r="F47" s="9"/>
      <c r="G47" s="9">
        <f>VLOOKUP($C47, Table3[#All], 3, 0)</f>
        <v>0.12820000000000001</v>
      </c>
      <c r="H47" s="9">
        <f>VLOOKUP($C47, Table3[#All], 4, 0)</f>
        <v>0.1026</v>
      </c>
      <c r="I47" s="9">
        <f>VLOOKUP($C47, Table3[#All], 5, 0)</f>
        <v>2.5600000000000001E-2</v>
      </c>
      <c r="J47" s="10">
        <f t="shared" si="149"/>
        <v>3</v>
      </c>
      <c r="K47" s="11"/>
      <c r="L47" s="9">
        <f>VLOOKUP($C47, Table3[#All], 6, 0)</f>
        <v>0</v>
      </c>
      <c r="M47" s="9"/>
      <c r="N47" s="9">
        <f>VLOOKUP($C47, Table3[#All], 7, 0)</f>
        <v>1</v>
      </c>
      <c r="O47" s="9">
        <f>VLOOKUP($C47, Table3[#All], 8, 0)</f>
        <v>0</v>
      </c>
      <c r="P47" s="9">
        <f>VLOOKUP($C47, Table3[#All], 9, 0)</f>
        <v>0</v>
      </c>
      <c r="Q47" s="10">
        <f t="shared" si="150"/>
        <v>3</v>
      </c>
      <c r="R47" s="11"/>
      <c r="S47" s="9">
        <f>VLOOKUP($C47, Table3[#All], 10, 0)</f>
        <v>0</v>
      </c>
      <c r="T47" s="9">
        <f>VLOOKUP($C47, Table3[#All], 11, 0)</f>
        <v>0.36840000000000006</v>
      </c>
      <c r="U47" s="9">
        <f>VLOOKUP($C47, Table3[#All], 12, 0)</f>
        <v>0.57889999999999997</v>
      </c>
      <c r="V47" s="9">
        <f>VLOOKUP($C47, Table3[#All], 13, 0)</f>
        <v>5.2600000000000001E-2</v>
      </c>
      <c r="W47" s="9">
        <f>VLOOKUP($C47, Table3[#All], 14, 0)</f>
        <v>0</v>
      </c>
      <c r="X47" s="10">
        <f t="shared" si="151"/>
        <v>3</v>
      </c>
      <c r="Y47" s="11"/>
      <c r="Z47" s="9">
        <f>VLOOKUP($C47, Table3[#All], 15, 0)</f>
        <v>0.15380000000000002</v>
      </c>
      <c r="AA47" s="9">
        <f>VLOOKUP($C47, Table3[#All], 16, 0)</f>
        <v>0.23079999999999998</v>
      </c>
      <c r="AB47" s="9">
        <f>VLOOKUP($C47, Table3[#All], 17, 0)</f>
        <v>0.2051</v>
      </c>
      <c r="AC47" s="9">
        <f>VLOOKUP($C47, Table3[#All], 18, 0)</f>
        <v>0.4103</v>
      </c>
      <c r="AD47" s="9">
        <f>VLOOKUP($C47, Table3[#All], 19, 0)</f>
        <v>0</v>
      </c>
      <c r="AE47" s="10">
        <f t="shared" si="121"/>
        <v>4</v>
      </c>
      <c r="AF47" s="11"/>
      <c r="AG47" s="9">
        <f>VLOOKUP($C47, Table3[#All], 20, 0)</f>
        <v>3.0299999999999997E-2</v>
      </c>
      <c r="AH47" s="9">
        <f>VLOOKUP($C47, Table3[#All], 21, 0)</f>
        <v>0.63639999999999997</v>
      </c>
      <c r="AI47" s="9">
        <f>VLOOKUP($C47, Table3[#All], 22, 0)</f>
        <v>0.33329999999999999</v>
      </c>
      <c r="AJ47" s="9"/>
      <c r="AK47" s="9"/>
      <c r="AL47" s="10">
        <f t="shared" si="122"/>
        <v>3</v>
      </c>
      <c r="AM47" s="11"/>
      <c r="AN47" s="9">
        <f>VLOOKUP($C47, Table3[#All], 23, 0)</f>
        <v>0</v>
      </c>
      <c r="AO47" s="9">
        <f>VLOOKUP($C47, Table3[#All], 24, 0)</f>
        <v>1</v>
      </c>
      <c r="AP47" s="9">
        <f>VLOOKUP($C47, Table3[#All], 25, 0)</f>
        <v>0</v>
      </c>
      <c r="AQ47" s="9">
        <f>VLOOKUP($C47, Table3[#All], 26, 0)</f>
        <v>0</v>
      </c>
      <c r="AR47" s="9"/>
      <c r="AS47" s="12">
        <f t="shared" si="123"/>
        <v>2</v>
      </c>
      <c r="AT47" s="11"/>
      <c r="AU47" s="9">
        <f>VLOOKUP($C47, Table3[#All], 27, 0)</f>
        <v>0.9487000000000001</v>
      </c>
      <c r="AV47" s="9">
        <f>VLOOKUP($C47, Table3[#All], 28, 0)</f>
        <v>5.1299999999999998E-2</v>
      </c>
      <c r="AW47" s="9">
        <f>VLOOKUP($C47, Table3[#All], 29, 0)</f>
        <v>0</v>
      </c>
      <c r="AX47" s="9"/>
      <c r="AY47" s="9"/>
      <c r="AZ47" s="10">
        <f t="shared" si="152"/>
        <v>1</v>
      </c>
      <c r="BA47" s="11"/>
      <c r="BB47" s="9">
        <f>VLOOKUP($C47, Table3[#All], 30, 0)</f>
        <v>0.46149999999999997</v>
      </c>
      <c r="BC47" s="9">
        <f>VLOOKUP($C47, Table3[#All], 31, 0)</f>
        <v>0.3846</v>
      </c>
      <c r="BD47" s="9">
        <f>VLOOKUP($C47, Table3[#All], 32, 0)</f>
        <v>0.15380000000000002</v>
      </c>
      <c r="BE47" s="9">
        <f>VLOOKUP($C47, Table3[#All], 33, 0)</f>
        <v>0</v>
      </c>
      <c r="BF47" s="9"/>
      <c r="BG47" s="10">
        <f t="shared" si="153"/>
        <v>2</v>
      </c>
      <c r="BH47" s="81"/>
      <c r="BI47" s="9">
        <f>VLOOKUP($C47, Table3[#All], 34, 0)</f>
        <v>0</v>
      </c>
      <c r="BJ47" s="9">
        <f>VLOOKUP($C47, Table3[#All], 35, 0)</f>
        <v>0</v>
      </c>
      <c r="BK47" s="9">
        <f>VLOOKUP($C47, Table3[#All], 36, 0)</f>
        <v>0</v>
      </c>
      <c r="BL47" s="9">
        <f>VLOOKUP($C47, Table3[#All], 37, 0)</f>
        <v>0</v>
      </c>
      <c r="BM47" s="9">
        <f>VLOOKUP($C47, Table3[#All], 38, 0)</f>
        <v>0</v>
      </c>
      <c r="BN47" s="10" t="str">
        <f t="shared" si="154"/>
        <v>N/A</v>
      </c>
      <c r="BO47" s="11"/>
      <c r="BP47" s="9">
        <f>VLOOKUP($C47, Table3[#All], 39, 0)</f>
        <v>0.3846</v>
      </c>
      <c r="BQ47" s="9">
        <f>VLOOKUP($C47, Table3[#All], 40, 0)</f>
        <v>0.12820000000000001</v>
      </c>
      <c r="BR47" s="9">
        <f>VLOOKUP($C47, Table3[#All], 41, 0)</f>
        <v>0.3846</v>
      </c>
      <c r="BS47" s="9">
        <f>VLOOKUP($C47, Table3[#All], 42, 0)</f>
        <v>0.1026</v>
      </c>
      <c r="BT47" s="9"/>
      <c r="BU47" s="10">
        <f t="shared" si="124"/>
        <v>3</v>
      </c>
      <c r="BV47" s="11"/>
      <c r="BW47" s="9">
        <f>VLOOKUP($C47, Table3[#All], 43, 0)</f>
        <v>0.66670000000000007</v>
      </c>
      <c r="BX47" s="9">
        <f>VLOOKUP($C47, Table3[#All], 44, 0)</f>
        <v>0.23079999999999998</v>
      </c>
      <c r="BY47" s="9">
        <f>VLOOKUP($C47, Table3[#All], 45, 0)</f>
        <v>0.1026</v>
      </c>
      <c r="BZ47" s="9"/>
      <c r="CA47" s="9"/>
      <c r="CB47" s="10">
        <f t="shared" si="125"/>
        <v>2</v>
      </c>
      <c r="CC47" s="81"/>
      <c r="CD47" s="9">
        <f>VLOOKUP($C47, Table3[#All], 46, 0)</f>
        <v>1</v>
      </c>
      <c r="CE47" s="9">
        <f>VLOOKUP($C47, Table3[#All], 47, 0)</f>
        <v>0</v>
      </c>
      <c r="CF47" s="9">
        <f>VLOOKUP($C47, Table3[#All], 48, 0)</f>
        <v>0</v>
      </c>
      <c r="CG47" s="9">
        <f>VLOOKUP($C47, Table3[#All], 49, 0)</f>
        <v>0</v>
      </c>
      <c r="CH47" s="9">
        <f>VLOOKUP($C47, Table3[#All], 50, 0)</f>
        <v>0</v>
      </c>
      <c r="CI47" s="12">
        <f t="shared" si="126"/>
        <v>1</v>
      </c>
      <c r="CJ47" s="13"/>
      <c r="CK47" s="9">
        <f>VLOOKUP($C47, Table3[#All], 51, 0)</f>
        <v>0.3846</v>
      </c>
      <c r="CL47" s="9">
        <f>VLOOKUP($C47, Table3[#All], 52, 0)</f>
        <v>0.53849999999999998</v>
      </c>
      <c r="CM47" s="9">
        <f>VLOOKUP($C47, Table3[#All], 53, 0)</f>
        <v>7.690000000000001E-2</v>
      </c>
      <c r="CN47" s="9">
        <f>VLOOKUP($C47, Table3[#All], 54, 0)</f>
        <v>0</v>
      </c>
      <c r="CO47" s="9"/>
      <c r="CP47" s="10">
        <f t="shared" si="127"/>
        <v>2</v>
      </c>
      <c r="CQ47" s="11"/>
      <c r="CR47" s="9">
        <f>VLOOKUP($C47, Table3[#All], 55, 0)</f>
        <v>5.1299999999999998E-2</v>
      </c>
      <c r="CS47" s="9">
        <f>VLOOKUP($C47, Table3[#All], 56, 0)</f>
        <v>0.6409999999999999</v>
      </c>
      <c r="CT47" s="9">
        <f>VLOOKUP($C47, Table3[#All], 57, 0)</f>
        <v>0.28210000000000002</v>
      </c>
      <c r="CU47" s="9">
        <f>VLOOKUP($C47, Table3[#All], 58, 0)</f>
        <v>2.5600000000000001E-2</v>
      </c>
      <c r="CV47" s="9">
        <f>VLOOKUP($C47, Table3[#All], 59, 0)</f>
        <v>0</v>
      </c>
      <c r="CW47" s="12">
        <f t="shared" si="128"/>
        <v>3</v>
      </c>
      <c r="CX47" s="81"/>
      <c r="CY47" s="9">
        <f>VLOOKUP($C47, Table3[#All], 60, 0)</f>
        <v>0.51280000000000003</v>
      </c>
      <c r="CZ47" s="9">
        <f>VLOOKUP($C47, Table3[#All], 61, 0)</f>
        <v>0.4103</v>
      </c>
      <c r="DA47" s="9">
        <f>VLOOKUP($C47, Table3[#All], 62, 0)</f>
        <v>7.690000000000001E-2</v>
      </c>
      <c r="DB47" s="9">
        <f>VLOOKUP($C47, Table3[#All], 63, 0)</f>
        <v>0</v>
      </c>
      <c r="DC47" s="9">
        <f>VLOOKUP($C47, Table3[#All], 64, 0)</f>
        <v>0</v>
      </c>
      <c r="DD47" s="10">
        <f t="shared" si="129"/>
        <v>2</v>
      </c>
      <c r="DE47" s="11"/>
      <c r="DF47" s="9">
        <f>VLOOKUP($C47, Table3[#All], 65, 0)</f>
        <v>1</v>
      </c>
      <c r="DG47" s="9"/>
      <c r="DH47" s="9">
        <f>VLOOKUP($C47, Table3[#All], 66, 0)</f>
        <v>0</v>
      </c>
      <c r="DI47" s="9"/>
      <c r="DJ47" s="9">
        <f>VLOOKUP($C47, Table3[#All], 67, 0)</f>
        <v>0</v>
      </c>
      <c r="DK47" s="12">
        <f t="shared" si="130"/>
        <v>1</v>
      </c>
      <c r="DL47" s="11"/>
      <c r="DM47" s="9">
        <f>VLOOKUP($C47, Table3[#All], 68, 0)</f>
        <v>1</v>
      </c>
      <c r="DN47" s="9"/>
      <c r="DO47" s="9">
        <f>VLOOKUP($C47, Table3[#All], 69, 0)</f>
        <v>0</v>
      </c>
      <c r="DP47" s="9">
        <f>VLOOKUP($C47, Table3[#All], 70, 0)</f>
        <v>0</v>
      </c>
      <c r="DQ47" s="9"/>
      <c r="DR47" s="12">
        <f t="shared" si="131"/>
        <v>1</v>
      </c>
      <c r="DS47" s="11"/>
      <c r="DT47" s="9">
        <f>VLOOKUP($C47, Table3[#All], 71, 0)</f>
        <v>0.84620000000000006</v>
      </c>
      <c r="DU47" s="9">
        <f>VLOOKUP($C47, Table3[#All], 72, 0)</f>
        <v>0.1026</v>
      </c>
      <c r="DV47" s="9">
        <f>VLOOKUP($C47, Table3[#All], 73, 0)</f>
        <v>2.5600000000000001E-2</v>
      </c>
      <c r="DW47" s="9">
        <f>VLOOKUP($C47, Table3[#All], 74, 0)</f>
        <v>2.5600000000000001E-2</v>
      </c>
      <c r="DX47" s="9">
        <f>VLOOKUP($C47, Table3[#All], 75, 0)</f>
        <v>0</v>
      </c>
      <c r="DY47" s="12">
        <f t="shared" si="157"/>
        <v>1</v>
      </c>
      <c r="DZ47" s="11"/>
      <c r="EA47" s="9">
        <f>VLOOKUP($C47, Table3[#All], 76, 0)</f>
        <v>1</v>
      </c>
      <c r="EB47" s="9">
        <f>VLOOKUP($C47, Table3[#All], 77, 0)</f>
        <v>0</v>
      </c>
      <c r="EC47" s="9">
        <f>VLOOKUP($C47, Table3[#All], 78, 0)</f>
        <v>0</v>
      </c>
      <c r="ED47" s="9">
        <f>VLOOKUP($C47, Table3[#All], 79, 0)</f>
        <v>0</v>
      </c>
      <c r="EE47" s="9">
        <f>VLOOKUP($C47, Table3[#All], 80, 0)</f>
        <v>0</v>
      </c>
      <c r="EF47" s="10">
        <f t="shared" si="133"/>
        <v>1</v>
      </c>
      <c r="EG47" s="9"/>
      <c r="EH47" s="9">
        <f>VLOOKUP($C47, Table3[#All], 81, 0)</f>
        <v>0</v>
      </c>
      <c r="EI47" s="9">
        <f>VLOOKUP($C47, Table3[#All], 82, 0)</f>
        <v>0</v>
      </c>
      <c r="EJ47" s="9">
        <f>VLOOKUP($C47, Table3[#All], 83, 0)</f>
        <v>1</v>
      </c>
      <c r="EK47" s="9">
        <f>VLOOKUP($C47, Table3[#All], 84, 0)</f>
        <v>0</v>
      </c>
      <c r="EL47" s="9">
        <f>VLOOKUP($C47, Table3[#All], 85, 0)</f>
        <v>0</v>
      </c>
      <c r="EM47" s="12">
        <f t="shared" si="134"/>
        <v>3</v>
      </c>
      <c r="EN47" s="11"/>
      <c r="EO47" s="9">
        <f>VLOOKUP($C47, Table3[#All], 86, 0)</f>
        <v>0.71790000000000009</v>
      </c>
      <c r="EP47" s="9"/>
      <c r="EQ47" s="9">
        <f>VLOOKUP($C47, Table3[#All], 87, 0)</f>
        <v>0.28210000000000002</v>
      </c>
      <c r="ER47" s="9"/>
      <c r="ES47" s="9"/>
      <c r="ET47" s="12">
        <f t="shared" si="135"/>
        <v>3</v>
      </c>
      <c r="EU47" s="11"/>
      <c r="EV47" s="9">
        <f>VLOOKUP($C47, Table3[#All], 88, 0)</f>
        <v>1</v>
      </c>
      <c r="EW47" s="9">
        <f>VLOOKUP($C47, Table3[#All], 89, 0)</f>
        <v>0</v>
      </c>
      <c r="EX47" s="9">
        <f>VLOOKUP($C47, Table3[#All], 90, 0)</f>
        <v>0</v>
      </c>
      <c r="EY47" s="9">
        <f>VLOOKUP($C47, Table3[#All], 91, 0)</f>
        <v>0</v>
      </c>
      <c r="EZ47" s="9">
        <f>VLOOKUP($C47, Table3[#All], 92, 0)</f>
        <v>0</v>
      </c>
      <c r="FA47" s="12">
        <f t="shared" si="136"/>
        <v>1</v>
      </c>
      <c r="FB47" s="11"/>
      <c r="FC47" s="9">
        <f>VLOOKUP($C47, Table3[#All], 93, 0)</f>
        <v>0</v>
      </c>
      <c r="FD47" s="9">
        <f>VLOOKUP($C47, Table3[#All], 94, 0)</f>
        <v>0.71790000000000009</v>
      </c>
      <c r="FE47" s="9">
        <f>VLOOKUP($C47, Table3[#All], 95, 0)</f>
        <v>0.28210000000000002</v>
      </c>
      <c r="FF47" s="9">
        <f>VLOOKUP($C47, Table3[#All], 96, 0)</f>
        <v>0</v>
      </c>
      <c r="FG47" s="9"/>
      <c r="FH47" s="10">
        <f t="shared" si="137"/>
        <v>3</v>
      </c>
      <c r="FI47" s="11"/>
      <c r="FJ47" s="9">
        <f>VLOOKUP($C47, Table3[#All], 97, 0)</f>
        <v>0</v>
      </c>
      <c r="FK47" s="9">
        <f>VLOOKUP($C47, Table3[#All], 98, 0)</f>
        <v>0</v>
      </c>
      <c r="FL47" s="9">
        <f>VLOOKUP($C47, Table3[#All], 99, 0)</f>
        <v>1</v>
      </c>
      <c r="FM47" s="9">
        <f>VLOOKUP($C47, Table3[#All], 100, 0)</f>
        <v>0</v>
      </c>
      <c r="FN47" s="9">
        <f>VLOOKUP($C47, Table3[#All], 101, 0)</f>
        <v>0</v>
      </c>
      <c r="FO47" s="12">
        <f t="shared" si="155"/>
        <v>3</v>
      </c>
      <c r="FP47" s="11"/>
      <c r="FQ47" s="9">
        <f>VLOOKUP($C47, Table3[#All], 102, 0)</f>
        <v>0.79489999999999994</v>
      </c>
      <c r="FR47" s="9">
        <f>VLOOKUP($C47, Table3[#All], 103, 0)</f>
        <v>0.2051</v>
      </c>
      <c r="FS47" s="9">
        <f>VLOOKUP($C47, Table3[#All], 104, 0)</f>
        <v>0</v>
      </c>
      <c r="FT47" s="9">
        <f>VLOOKUP($C47, Table3[#All], 105, 0)</f>
        <v>0</v>
      </c>
      <c r="FU47" s="9">
        <v>0</v>
      </c>
      <c r="FV47" s="10">
        <f t="shared" si="138"/>
        <v>1</v>
      </c>
      <c r="FW47" s="11"/>
      <c r="FX47" s="9">
        <f>VLOOKUP($C47, Table3[#All], 106, 0)</f>
        <v>0.43590000000000001</v>
      </c>
      <c r="FY47" s="9"/>
      <c r="FZ47" s="9">
        <f>VLOOKUP($C47, Table3[#All], 107, 0)</f>
        <v>0.4103</v>
      </c>
      <c r="GA47" s="9">
        <f>VLOOKUP($C47, Table3[#All], 108, 0)</f>
        <v>0.15380000000000002</v>
      </c>
      <c r="GB47" s="9"/>
      <c r="GC47" s="10">
        <f t="shared" si="156"/>
        <v>3</v>
      </c>
      <c r="GD47" s="81"/>
      <c r="GE47" s="9">
        <f>VLOOKUP($C47, Table3[#All], 109, 0)</f>
        <v>0.17649999999999999</v>
      </c>
      <c r="GF47" s="9">
        <f>VLOOKUP($C47, Table3[#All], 110, 0)</f>
        <v>0.6470999999999999</v>
      </c>
      <c r="GG47" s="9">
        <f>VLOOKUP($C47, Table3[#All], 111, 0)</f>
        <v>0.17649999999999999</v>
      </c>
      <c r="GH47" s="9"/>
      <c r="GI47" s="9">
        <f>VLOOKUP($C47, Table3[#All], 112, 0)</f>
        <v>0</v>
      </c>
      <c r="GJ47" s="12">
        <f t="shared" si="139"/>
        <v>2</v>
      </c>
      <c r="GK47" s="11"/>
      <c r="GL47" s="9">
        <f>VLOOKUP($C47, Table3[#All], 113, 0)</f>
        <v>5.1299999999999998E-2</v>
      </c>
      <c r="GM47" s="9">
        <f>VLOOKUP($C47, Table3[#All], 114, 0)</f>
        <v>0.35899999999999999</v>
      </c>
      <c r="GN47" s="9">
        <f>VLOOKUP($C47, Table3[#All], 115, 0)</f>
        <v>0.30769999999999997</v>
      </c>
      <c r="GO47" s="9">
        <f>VLOOKUP($C47, Table3[#All], 116, 0)</f>
        <v>0.28210000000000002</v>
      </c>
      <c r="GP47" s="9"/>
      <c r="GQ47" s="10">
        <f t="shared" si="140"/>
        <v>4</v>
      </c>
      <c r="GR47" s="11"/>
      <c r="GS47" s="9">
        <f>VLOOKUP($C47, Table2[#All], 3, 0)</f>
        <v>0</v>
      </c>
      <c r="GT47" s="9">
        <f>VLOOKUP($C47, Table2[#All], 4, 0)</f>
        <v>0</v>
      </c>
      <c r="GU47" s="9">
        <f>VLOOKUP($C47, Table2[#All], 5, 0)</f>
        <v>1</v>
      </c>
      <c r="GV47" s="9">
        <f>VLOOKUP($C47, Table2[#All], 6, 0)</f>
        <v>0</v>
      </c>
      <c r="GW47" s="9">
        <f>VLOOKUP($C47, Table2[#All], 7, 0)</f>
        <v>0</v>
      </c>
      <c r="GX47" s="10">
        <f t="shared" si="141"/>
        <v>3</v>
      </c>
      <c r="GY47" s="11"/>
      <c r="GZ47" s="9">
        <v>0</v>
      </c>
      <c r="HA47" s="9">
        <v>0</v>
      </c>
      <c r="HB47" s="9">
        <v>0</v>
      </c>
      <c r="HC47" s="9">
        <v>1</v>
      </c>
      <c r="HD47" s="9"/>
      <c r="HE47" s="10">
        <f t="shared" si="142"/>
        <v>4</v>
      </c>
      <c r="HF47" s="11"/>
      <c r="HG47" s="9">
        <f>VLOOKUP($C47, Table5[#All], 2, 0)</f>
        <v>0</v>
      </c>
      <c r="HH47" s="9">
        <f>VLOOKUP($C47, Table5[#All], 3, 0)</f>
        <v>0</v>
      </c>
      <c r="HI47" s="9">
        <f>VLOOKUP($C47, Table5[#All], 4, 0)</f>
        <v>1</v>
      </c>
      <c r="HJ47" s="9">
        <f>VLOOKUP($C47, Table5[#All], 5, 0)</f>
        <v>0</v>
      </c>
      <c r="HK47" s="9">
        <f>VLOOKUP($C47, Table5[#All], 6, 0)</f>
        <v>0</v>
      </c>
      <c r="HL47" s="10">
        <f t="shared" si="143"/>
        <v>3</v>
      </c>
      <c r="HM47" s="11"/>
      <c r="HN47" s="9">
        <f>VLOOKUP($C47, Table5[#All], 7, 0)</f>
        <v>0</v>
      </c>
      <c r="HO47" s="9">
        <f>VLOOKUP($C47, Table5[#All], 8, 0)</f>
        <v>1</v>
      </c>
      <c r="HP47" s="9">
        <f>VLOOKUP($C47, Table5[#All], 9, 0)</f>
        <v>0</v>
      </c>
      <c r="HQ47" s="9">
        <f>VLOOKUP($C47, Table5[#All], 10, 0)</f>
        <v>0</v>
      </c>
      <c r="HR47" s="9">
        <f>VLOOKUP($C47, Table5[#All], 11, 0)</f>
        <v>0</v>
      </c>
      <c r="HS47" s="10">
        <f t="shared" si="144"/>
        <v>2</v>
      </c>
      <c r="HT47" s="11"/>
      <c r="HU47" s="9">
        <f>VLOOKUP($C47, Table5[#All], 12, 0)</f>
        <v>1</v>
      </c>
      <c r="HV47" s="9">
        <f>VLOOKUP($C47, Table5[#All], 13, 0)</f>
        <v>0</v>
      </c>
      <c r="HW47" s="9">
        <f>VLOOKUP($C47, Table5[#All], 14, 0)</f>
        <v>0</v>
      </c>
      <c r="HX47" s="9">
        <f>VLOOKUP($C47, Table5[#All], 15, 0)</f>
        <v>0</v>
      </c>
      <c r="HY47" s="9">
        <f>VLOOKUP($C47, Table5[#All], 16, 0)</f>
        <v>0</v>
      </c>
      <c r="HZ47" s="10">
        <f t="shared" si="145"/>
        <v>1</v>
      </c>
      <c r="IA47" s="11"/>
      <c r="IB47" s="9">
        <f>VLOOKUP($C47, Table5[#All], 17, 0)</f>
        <v>0</v>
      </c>
      <c r="IC47" s="9">
        <f>VLOOKUP($C47, Table5[#All], 18, 0)</f>
        <v>1</v>
      </c>
      <c r="ID47" s="9">
        <f>VLOOKUP($C47, Table5[#All], 19, 0)</f>
        <v>0</v>
      </c>
      <c r="IE47" s="9">
        <f>VLOOKUP($C47, Table5[#All], 20, 0)</f>
        <v>0</v>
      </c>
      <c r="IF47" s="9">
        <f>VLOOKUP($C47, Table5[#All], 21, 0)</f>
        <v>0</v>
      </c>
      <c r="IG47" s="10">
        <f t="shared" si="146"/>
        <v>2</v>
      </c>
      <c r="IH47" s="11"/>
      <c r="II47" s="9">
        <f>VLOOKUP($C47, Table5[#All], 22, 0)</f>
        <v>1</v>
      </c>
      <c r="IJ47" s="9">
        <f>VLOOKUP($C47, Table5[#All], 23, 0)</f>
        <v>0</v>
      </c>
      <c r="IK47" s="9">
        <f>VLOOKUP($C47, Table5[#All], 24, 0)</f>
        <v>0</v>
      </c>
      <c r="IL47" s="9">
        <f>VLOOKUP($C47, Table5[#All], 25, 0)</f>
        <v>0</v>
      </c>
      <c r="IM47" s="9">
        <f>VLOOKUP($C47, Table5[#All], 26, 0)</f>
        <v>0</v>
      </c>
      <c r="IN47" s="10">
        <f t="shared" si="147"/>
        <v>1</v>
      </c>
      <c r="IO47" s="11"/>
      <c r="IP47" s="9">
        <v>1</v>
      </c>
      <c r="IQ47" s="9">
        <v>0</v>
      </c>
      <c r="IR47" s="9">
        <v>0</v>
      </c>
      <c r="IS47" s="9">
        <v>0</v>
      </c>
      <c r="IT47" s="9">
        <v>0</v>
      </c>
      <c r="IU47" s="10">
        <f t="shared" si="148"/>
        <v>1</v>
      </c>
      <c r="IV47" s="82"/>
    </row>
    <row r="48" spans="1:256" ht="16.3" thickTop="1" thickBot="1" x14ac:dyDescent="0.35">
      <c r="A48" s="16" t="s">
        <v>225</v>
      </c>
      <c r="B48" s="16" t="s">
        <v>228</v>
      </c>
      <c r="C48" s="16" t="s">
        <v>229</v>
      </c>
      <c r="D48" s="11"/>
      <c r="E48" s="9">
        <f>VLOOKUP($C48, Table3[#All], 2, 0)</f>
        <v>0.92590000000000006</v>
      </c>
      <c r="F48" s="9"/>
      <c r="G48" s="9">
        <f>VLOOKUP($C48, Table3[#All], 3, 0)</f>
        <v>7.4099999999999999E-2</v>
      </c>
      <c r="H48" s="9">
        <f>VLOOKUP($C48, Table3[#All], 4, 0)</f>
        <v>0</v>
      </c>
      <c r="I48" s="9">
        <f>VLOOKUP($C48, Table3[#All], 5, 0)</f>
        <v>0</v>
      </c>
      <c r="J48" s="10">
        <f t="shared" si="149"/>
        <v>1</v>
      </c>
      <c r="K48" s="11"/>
      <c r="L48" s="9">
        <f>VLOOKUP($C48, Table3[#All], 6, 0)</f>
        <v>0</v>
      </c>
      <c r="M48" s="9"/>
      <c r="N48" s="9">
        <f>VLOOKUP($C48, Table3[#All], 7, 0)</f>
        <v>1</v>
      </c>
      <c r="O48" s="9">
        <f>VLOOKUP($C48, Table3[#All], 8, 0)</f>
        <v>0</v>
      </c>
      <c r="P48" s="9">
        <f>VLOOKUP($C48, Table3[#All], 9, 0)</f>
        <v>0</v>
      </c>
      <c r="Q48" s="10">
        <f t="shared" si="150"/>
        <v>3</v>
      </c>
      <c r="R48" s="11"/>
      <c r="S48" s="9">
        <f>VLOOKUP($C48, Table3[#All], 10, 0)</f>
        <v>0</v>
      </c>
      <c r="T48" s="9">
        <f>VLOOKUP($C48, Table3[#All], 11, 0)</f>
        <v>0.92590000000000006</v>
      </c>
      <c r="U48" s="9">
        <f>VLOOKUP($C48, Table3[#All], 12, 0)</f>
        <v>7.4099999999999999E-2</v>
      </c>
      <c r="V48" s="9">
        <f>VLOOKUP($C48, Table3[#All], 13, 0)</f>
        <v>0</v>
      </c>
      <c r="W48" s="9">
        <f>VLOOKUP($C48, Table3[#All], 14, 0)</f>
        <v>0</v>
      </c>
      <c r="X48" s="10">
        <f t="shared" si="151"/>
        <v>2</v>
      </c>
      <c r="Y48" s="11"/>
      <c r="Z48" s="9">
        <f>VLOOKUP($C48, Table3[#All], 15, 0)</f>
        <v>0.1852</v>
      </c>
      <c r="AA48" s="9">
        <f>VLOOKUP($C48, Table3[#All], 16, 0)</f>
        <v>0.70369999999999999</v>
      </c>
      <c r="AB48" s="9">
        <f>VLOOKUP($C48, Table3[#All], 17, 0)</f>
        <v>0.11109999999999999</v>
      </c>
      <c r="AC48" s="9">
        <f>VLOOKUP($C48, Table3[#All], 18, 0)</f>
        <v>0</v>
      </c>
      <c r="AD48" s="9">
        <f>VLOOKUP($C48, Table3[#All], 19, 0)</f>
        <v>0</v>
      </c>
      <c r="AE48" s="10">
        <f t="shared" si="121"/>
        <v>2</v>
      </c>
      <c r="AF48" s="11"/>
      <c r="AG48" s="9">
        <f>VLOOKUP($C48, Table3[#All], 20, 0)</f>
        <v>0</v>
      </c>
      <c r="AH48" s="9">
        <f>VLOOKUP($C48, Table3[#All], 21, 0)</f>
        <v>0.62960000000000005</v>
      </c>
      <c r="AI48" s="9">
        <f>VLOOKUP($C48, Table3[#All], 22, 0)</f>
        <v>0.37040000000000001</v>
      </c>
      <c r="AJ48" s="9"/>
      <c r="AK48" s="9"/>
      <c r="AL48" s="10">
        <f t="shared" si="122"/>
        <v>3</v>
      </c>
      <c r="AM48" s="11"/>
      <c r="AN48" s="9">
        <f>VLOOKUP($C48, Table3[#All], 23, 0)</f>
        <v>1</v>
      </c>
      <c r="AO48" s="9">
        <f>VLOOKUP($C48, Table3[#All], 24, 0)</f>
        <v>0</v>
      </c>
      <c r="AP48" s="9">
        <f>VLOOKUP($C48, Table3[#All], 25, 0)</f>
        <v>0</v>
      </c>
      <c r="AQ48" s="9">
        <f>VLOOKUP($C48, Table3[#All], 26, 0)</f>
        <v>0</v>
      </c>
      <c r="AR48" s="9"/>
      <c r="AS48" s="12">
        <f t="shared" si="123"/>
        <v>1</v>
      </c>
      <c r="AT48" s="11"/>
      <c r="AU48" s="9">
        <f>VLOOKUP($C48, Table3[#All], 27, 0)</f>
        <v>0.96299999999999997</v>
      </c>
      <c r="AV48" s="9">
        <f>VLOOKUP($C48, Table3[#All], 28, 0)</f>
        <v>3.7000000000000005E-2</v>
      </c>
      <c r="AW48" s="9">
        <f>VLOOKUP($C48, Table3[#All], 29, 0)</f>
        <v>0</v>
      </c>
      <c r="AX48" s="9"/>
      <c r="AY48" s="9"/>
      <c r="AZ48" s="10">
        <f t="shared" si="152"/>
        <v>1</v>
      </c>
      <c r="BA48" s="11"/>
      <c r="BB48" s="9">
        <f>VLOOKUP($C48, Table3[#All], 30, 0)</f>
        <v>0.29630000000000001</v>
      </c>
      <c r="BC48" s="9">
        <f>VLOOKUP($C48, Table3[#All], 31, 0)</f>
        <v>0.70369999999999999</v>
      </c>
      <c r="BD48" s="9">
        <f>VLOOKUP($C48, Table3[#All], 32, 0)</f>
        <v>0</v>
      </c>
      <c r="BE48" s="9">
        <f>VLOOKUP($C48, Table3[#All], 33, 0)</f>
        <v>0</v>
      </c>
      <c r="BF48" s="9"/>
      <c r="BG48" s="10">
        <f t="shared" si="153"/>
        <v>2</v>
      </c>
      <c r="BH48" s="81"/>
      <c r="BI48" s="9">
        <f>VLOOKUP($C48, Table3[#All], 34, 0)</f>
        <v>0</v>
      </c>
      <c r="BJ48" s="9">
        <f>VLOOKUP($C48, Table3[#All], 35, 0)</f>
        <v>0</v>
      </c>
      <c r="BK48" s="9">
        <f>VLOOKUP($C48, Table3[#All], 36, 0)</f>
        <v>0</v>
      </c>
      <c r="BL48" s="9">
        <f>VLOOKUP($C48, Table3[#All], 37, 0)</f>
        <v>0</v>
      </c>
      <c r="BM48" s="9">
        <f>VLOOKUP($C48, Table3[#All], 38, 0)</f>
        <v>0</v>
      </c>
      <c r="BN48" s="10" t="str">
        <f t="shared" si="154"/>
        <v>N/A</v>
      </c>
      <c r="BO48" s="11"/>
      <c r="BP48" s="9">
        <f>VLOOKUP($C48, Table3[#All], 39, 0)</f>
        <v>0.37040000000000001</v>
      </c>
      <c r="BQ48" s="9">
        <f>VLOOKUP($C48, Table3[#All], 40, 0)</f>
        <v>7.4099999999999999E-2</v>
      </c>
      <c r="BR48" s="9">
        <f>VLOOKUP($C48, Table3[#All], 41, 0)</f>
        <v>0.51849999999999996</v>
      </c>
      <c r="BS48" s="9">
        <f>VLOOKUP($C48, Table3[#All], 42, 0)</f>
        <v>3.7000000000000005E-2</v>
      </c>
      <c r="BT48" s="9"/>
      <c r="BU48" s="10">
        <f t="shared" si="124"/>
        <v>3</v>
      </c>
      <c r="BV48" s="11"/>
      <c r="BW48" s="9">
        <f>VLOOKUP($C48, Table3[#All], 43, 0)</f>
        <v>0.51849999999999996</v>
      </c>
      <c r="BX48" s="9">
        <f>VLOOKUP($C48, Table3[#All], 44, 0)</f>
        <v>0.44439999999999996</v>
      </c>
      <c r="BY48" s="9">
        <f>VLOOKUP($C48, Table3[#All], 45, 0)</f>
        <v>3.7000000000000005E-2</v>
      </c>
      <c r="BZ48" s="9"/>
      <c r="CA48" s="9"/>
      <c r="CB48" s="10">
        <f t="shared" si="125"/>
        <v>2</v>
      </c>
      <c r="CC48" s="81"/>
      <c r="CD48" s="9">
        <f>VLOOKUP($C48, Table3[#All], 46, 0)</f>
        <v>1</v>
      </c>
      <c r="CE48" s="9">
        <f>VLOOKUP($C48, Table3[#All], 47, 0)</f>
        <v>0</v>
      </c>
      <c r="CF48" s="9">
        <f>VLOOKUP($C48, Table3[#All], 48, 0)</f>
        <v>0</v>
      </c>
      <c r="CG48" s="9">
        <f>VLOOKUP($C48, Table3[#All], 49, 0)</f>
        <v>0</v>
      </c>
      <c r="CH48" s="9">
        <f>VLOOKUP($C48, Table3[#All], 50, 0)</f>
        <v>0</v>
      </c>
      <c r="CI48" s="12">
        <f t="shared" si="126"/>
        <v>1</v>
      </c>
      <c r="CJ48" s="13"/>
      <c r="CK48" s="9">
        <f>VLOOKUP($C48, Table3[#All], 51, 0)</f>
        <v>0.40740000000000004</v>
      </c>
      <c r="CL48" s="9">
        <f>VLOOKUP($C48, Table3[#All], 52, 0)</f>
        <v>0.59260000000000002</v>
      </c>
      <c r="CM48" s="9">
        <f>VLOOKUP($C48, Table3[#All], 53, 0)</f>
        <v>0</v>
      </c>
      <c r="CN48" s="9">
        <f>VLOOKUP($C48, Table3[#All], 54, 0)</f>
        <v>0</v>
      </c>
      <c r="CO48" s="9"/>
      <c r="CP48" s="10">
        <f t="shared" si="127"/>
        <v>2</v>
      </c>
      <c r="CQ48" s="11"/>
      <c r="CR48" s="9">
        <f>VLOOKUP($C48, Table3[#All], 55, 0)</f>
        <v>0.14810000000000001</v>
      </c>
      <c r="CS48" s="9">
        <f>VLOOKUP($C48, Table3[#All], 56, 0)</f>
        <v>0.37040000000000001</v>
      </c>
      <c r="CT48" s="9">
        <f>VLOOKUP($C48, Table3[#All], 57, 0)</f>
        <v>0.29630000000000001</v>
      </c>
      <c r="CU48" s="9">
        <f>VLOOKUP($C48, Table3[#All], 58, 0)</f>
        <v>0.1852</v>
      </c>
      <c r="CV48" s="9">
        <f>VLOOKUP($C48, Table3[#All], 59, 0)</f>
        <v>0</v>
      </c>
      <c r="CW48" s="12">
        <f t="shared" si="128"/>
        <v>3</v>
      </c>
      <c r="CX48" s="81"/>
      <c r="CY48" s="9">
        <f>VLOOKUP($C48, Table3[#All], 60, 0)</f>
        <v>0.92590000000000006</v>
      </c>
      <c r="CZ48" s="9">
        <f>VLOOKUP($C48, Table3[#All], 61, 0)</f>
        <v>7.4099999999999999E-2</v>
      </c>
      <c r="DA48" s="9">
        <f>VLOOKUP($C48, Table3[#All], 62, 0)</f>
        <v>0</v>
      </c>
      <c r="DB48" s="9">
        <f>VLOOKUP($C48, Table3[#All], 63, 0)</f>
        <v>0</v>
      </c>
      <c r="DC48" s="9">
        <f>VLOOKUP($C48, Table3[#All], 64, 0)</f>
        <v>0</v>
      </c>
      <c r="DD48" s="10">
        <f t="shared" si="129"/>
        <v>1</v>
      </c>
      <c r="DE48" s="11"/>
      <c r="DF48" s="9">
        <f>VLOOKUP($C48, Table3[#All], 65, 0)</f>
        <v>1</v>
      </c>
      <c r="DG48" s="9"/>
      <c r="DH48" s="9">
        <f>VLOOKUP($C48, Table3[#All], 66, 0)</f>
        <v>0</v>
      </c>
      <c r="DI48" s="9"/>
      <c r="DJ48" s="9">
        <f>VLOOKUP($C48, Table3[#All], 67, 0)</f>
        <v>0</v>
      </c>
      <c r="DK48" s="12">
        <f t="shared" si="130"/>
        <v>1</v>
      </c>
      <c r="DL48" s="11"/>
      <c r="DM48" s="9">
        <f>VLOOKUP($C48, Table3[#All], 68, 0)</f>
        <v>0.96299999999999997</v>
      </c>
      <c r="DN48" s="9"/>
      <c r="DO48" s="9">
        <f>VLOOKUP($C48, Table3[#All], 69, 0)</f>
        <v>3.7000000000000005E-2</v>
      </c>
      <c r="DP48" s="9">
        <f>VLOOKUP($C48, Table3[#All], 70, 0)</f>
        <v>0</v>
      </c>
      <c r="DQ48" s="9"/>
      <c r="DR48" s="12">
        <f t="shared" si="131"/>
        <v>1</v>
      </c>
      <c r="DS48" s="11"/>
      <c r="DT48" s="9">
        <f>VLOOKUP($C48, Table3[#All], 71, 0)</f>
        <v>0.96299999999999997</v>
      </c>
      <c r="DU48" s="9">
        <f>VLOOKUP($C48, Table3[#All], 72, 0)</f>
        <v>3.7000000000000005E-2</v>
      </c>
      <c r="DV48" s="9">
        <f>VLOOKUP($C48, Table3[#All], 73, 0)</f>
        <v>0</v>
      </c>
      <c r="DW48" s="9">
        <f>VLOOKUP($C48, Table3[#All], 74, 0)</f>
        <v>0</v>
      </c>
      <c r="DX48" s="9">
        <f>VLOOKUP($C48, Table3[#All], 75, 0)</f>
        <v>0</v>
      </c>
      <c r="DY48" s="12">
        <f t="shared" si="157"/>
        <v>1</v>
      </c>
      <c r="DZ48" s="11"/>
      <c r="EA48" s="9">
        <f>VLOOKUP($C48, Table3[#All], 76, 0)</f>
        <v>1</v>
      </c>
      <c r="EB48" s="9">
        <f>VLOOKUP($C48, Table3[#All], 77, 0)</f>
        <v>0</v>
      </c>
      <c r="EC48" s="9">
        <f>VLOOKUP($C48, Table3[#All], 78, 0)</f>
        <v>0</v>
      </c>
      <c r="ED48" s="9">
        <f>VLOOKUP($C48, Table3[#All], 79, 0)</f>
        <v>0</v>
      </c>
      <c r="EE48" s="9">
        <f>VLOOKUP($C48, Table3[#All], 80, 0)</f>
        <v>0</v>
      </c>
      <c r="EF48" s="10">
        <f t="shared" si="133"/>
        <v>1</v>
      </c>
      <c r="EG48" s="9"/>
      <c r="EH48" s="9">
        <f>VLOOKUP($C48, Table3[#All], 81, 0)</f>
        <v>0</v>
      </c>
      <c r="EI48" s="9">
        <f>VLOOKUP($C48, Table3[#All], 82, 0)</f>
        <v>0</v>
      </c>
      <c r="EJ48" s="9">
        <f>VLOOKUP($C48, Table3[#All], 83, 0)</f>
        <v>0</v>
      </c>
      <c r="EK48" s="9">
        <f>VLOOKUP($C48, Table3[#All], 84, 0)</f>
        <v>1</v>
      </c>
      <c r="EL48" s="9">
        <f>VLOOKUP($C48, Table3[#All], 85, 0)</f>
        <v>0</v>
      </c>
      <c r="EM48" s="12">
        <f t="shared" si="134"/>
        <v>4</v>
      </c>
      <c r="EN48" s="11"/>
      <c r="EO48" s="9">
        <f>VLOOKUP($C48, Table3[#All], 86, 0)</f>
        <v>1</v>
      </c>
      <c r="EP48" s="9"/>
      <c r="EQ48" s="9">
        <f>VLOOKUP($C48, Table3[#All], 87, 0)</f>
        <v>0</v>
      </c>
      <c r="ER48" s="9"/>
      <c r="ES48" s="9"/>
      <c r="ET48" s="12">
        <f t="shared" si="135"/>
        <v>1</v>
      </c>
      <c r="EU48" s="11"/>
      <c r="EV48" s="9">
        <f>VLOOKUP($C48, Table3[#All], 88, 0)</f>
        <v>1</v>
      </c>
      <c r="EW48" s="9">
        <f>VLOOKUP($C48, Table3[#All], 89, 0)</f>
        <v>0</v>
      </c>
      <c r="EX48" s="9">
        <f>VLOOKUP($C48, Table3[#All], 90, 0)</f>
        <v>0</v>
      </c>
      <c r="EY48" s="9">
        <f>VLOOKUP($C48, Table3[#All], 91, 0)</f>
        <v>0</v>
      </c>
      <c r="EZ48" s="9">
        <f>VLOOKUP($C48, Table3[#All], 92, 0)</f>
        <v>0</v>
      </c>
      <c r="FA48" s="12">
        <f t="shared" si="136"/>
        <v>1</v>
      </c>
      <c r="FB48" s="11"/>
      <c r="FC48" s="9">
        <f>VLOOKUP($C48, Table3[#All], 93, 0)</f>
        <v>0</v>
      </c>
      <c r="FD48" s="9">
        <f>VLOOKUP($C48, Table3[#All], 94, 0)</f>
        <v>0.92590000000000006</v>
      </c>
      <c r="FE48" s="9">
        <f>VLOOKUP($C48, Table3[#All], 95, 0)</f>
        <v>7.4099999999999999E-2</v>
      </c>
      <c r="FF48" s="9">
        <f>VLOOKUP($C48, Table3[#All], 96, 0)</f>
        <v>0</v>
      </c>
      <c r="FG48" s="9"/>
      <c r="FH48" s="10">
        <f t="shared" si="137"/>
        <v>2</v>
      </c>
      <c r="FI48" s="11"/>
      <c r="FJ48" s="9">
        <f>VLOOKUP($C48, Table3[#All], 97, 0)</f>
        <v>1</v>
      </c>
      <c r="FK48" s="9">
        <f>VLOOKUP($C48, Table3[#All], 98, 0)</f>
        <v>0</v>
      </c>
      <c r="FL48" s="9">
        <f>VLOOKUP($C48, Table3[#All], 99, 0)</f>
        <v>0</v>
      </c>
      <c r="FM48" s="9">
        <f>VLOOKUP($C48, Table3[#All], 100, 0)</f>
        <v>0</v>
      </c>
      <c r="FN48" s="9">
        <f>VLOOKUP($C48, Table3[#All], 101, 0)</f>
        <v>0</v>
      </c>
      <c r="FO48" s="12">
        <f t="shared" si="155"/>
        <v>1</v>
      </c>
      <c r="FP48" s="11"/>
      <c r="FQ48" s="9">
        <f>VLOOKUP($C48, Table3[#All], 102, 0)</f>
        <v>0.92590000000000006</v>
      </c>
      <c r="FR48" s="9">
        <f>VLOOKUP($C48, Table3[#All], 103, 0)</f>
        <v>7.4099999999999999E-2</v>
      </c>
      <c r="FS48" s="9">
        <f>VLOOKUP($C48, Table3[#All], 104, 0)</f>
        <v>0</v>
      </c>
      <c r="FT48" s="9">
        <f>VLOOKUP($C48, Table3[#All], 105, 0)</f>
        <v>0</v>
      </c>
      <c r="FU48" s="9">
        <v>0</v>
      </c>
      <c r="FV48" s="10">
        <f t="shared" si="138"/>
        <v>1</v>
      </c>
      <c r="FW48" s="11"/>
      <c r="FX48" s="9">
        <f>VLOOKUP($C48, Table3[#All], 106, 0)</f>
        <v>0.59260000000000002</v>
      </c>
      <c r="FY48" s="9"/>
      <c r="FZ48" s="9">
        <f>VLOOKUP($C48, Table3[#All], 107, 0)</f>
        <v>0.40740000000000004</v>
      </c>
      <c r="GA48" s="9">
        <f>VLOOKUP($C48, Table3[#All], 108, 0)</f>
        <v>0</v>
      </c>
      <c r="GB48" s="9"/>
      <c r="GC48" s="10">
        <f t="shared" si="156"/>
        <v>3</v>
      </c>
      <c r="GD48" s="81"/>
      <c r="GE48" s="9">
        <f>VLOOKUP($C48, Table3[#All], 109, 0)</f>
        <v>0</v>
      </c>
      <c r="GF48" s="9">
        <f>VLOOKUP($C48, Table3[#All], 110, 0)</f>
        <v>1</v>
      </c>
      <c r="GG48" s="9">
        <f>VLOOKUP($C48, Table3[#All], 111, 0)</f>
        <v>0</v>
      </c>
      <c r="GH48" s="9"/>
      <c r="GI48" s="9">
        <f>VLOOKUP($C48, Table3[#All], 112, 0)</f>
        <v>0</v>
      </c>
      <c r="GJ48" s="12">
        <f t="shared" si="139"/>
        <v>2</v>
      </c>
      <c r="GK48" s="11"/>
      <c r="GL48" s="9">
        <f>VLOOKUP($C48, Table3[#All], 113, 0)</f>
        <v>0.11109999999999999</v>
      </c>
      <c r="GM48" s="9">
        <f>VLOOKUP($C48, Table3[#All], 114, 0)</f>
        <v>0.40740000000000004</v>
      </c>
      <c r="GN48" s="9">
        <f>VLOOKUP($C48, Table3[#All], 115, 0)</f>
        <v>0.22219999999999998</v>
      </c>
      <c r="GO48" s="9">
        <f>VLOOKUP($C48, Table3[#All], 116, 0)</f>
        <v>0.25929999999999997</v>
      </c>
      <c r="GP48" s="9"/>
      <c r="GQ48" s="10">
        <f t="shared" si="140"/>
        <v>4</v>
      </c>
      <c r="GR48" s="11"/>
      <c r="GS48" s="9">
        <f>VLOOKUP($C48, Table2[#All], 3, 0)</f>
        <v>0</v>
      </c>
      <c r="GT48" s="9">
        <f>VLOOKUP($C48, Table2[#All], 4, 0)</f>
        <v>0</v>
      </c>
      <c r="GU48" s="9">
        <f>VLOOKUP($C48, Table2[#All], 5, 0)</f>
        <v>1</v>
      </c>
      <c r="GV48" s="9">
        <f>VLOOKUP($C48, Table2[#All], 6, 0)</f>
        <v>0</v>
      </c>
      <c r="GW48" s="9">
        <f>VLOOKUP($C48, Table2[#All], 7, 0)</f>
        <v>0</v>
      </c>
      <c r="GX48" s="10">
        <f t="shared" si="141"/>
        <v>3</v>
      </c>
      <c r="GY48" s="11"/>
      <c r="GZ48" s="9">
        <v>0</v>
      </c>
      <c r="HA48" s="9">
        <v>0</v>
      </c>
      <c r="HB48" s="9">
        <v>0</v>
      </c>
      <c r="HC48" s="9">
        <v>1</v>
      </c>
      <c r="HD48" s="9"/>
      <c r="HE48" s="10">
        <f t="shared" si="142"/>
        <v>4</v>
      </c>
      <c r="HF48" s="11"/>
      <c r="HG48" s="9">
        <f>VLOOKUP($C48, Table5[#All], 2, 0)</f>
        <v>0</v>
      </c>
      <c r="HH48" s="9">
        <f>VLOOKUP($C48, Table5[#All], 3, 0)</f>
        <v>0</v>
      </c>
      <c r="HI48" s="9">
        <f>VLOOKUP($C48, Table5[#All], 4, 0)</f>
        <v>1</v>
      </c>
      <c r="HJ48" s="9">
        <f>VLOOKUP($C48, Table5[#All], 5, 0)</f>
        <v>0</v>
      </c>
      <c r="HK48" s="9">
        <f>VLOOKUP($C48, Table5[#All], 6, 0)</f>
        <v>0</v>
      </c>
      <c r="HL48" s="10">
        <f t="shared" si="143"/>
        <v>3</v>
      </c>
      <c r="HM48" s="11"/>
      <c r="HN48" s="9">
        <f>VLOOKUP($C48, Table5[#All], 7, 0)</f>
        <v>0</v>
      </c>
      <c r="HO48" s="9">
        <f>VLOOKUP($C48, Table5[#All], 8, 0)</f>
        <v>1</v>
      </c>
      <c r="HP48" s="9">
        <f>VLOOKUP($C48, Table5[#All], 9, 0)</f>
        <v>0</v>
      </c>
      <c r="HQ48" s="9">
        <f>VLOOKUP($C48, Table5[#All], 10, 0)</f>
        <v>0</v>
      </c>
      <c r="HR48" s="9">
        <f>VLOOKUP($C48, Table5[#All], 11, 0)</f>
        <v>0</v>
      </c>
      <c r="HS48" s="10">
        <f t="shared" si="144"/>
        <v>2</v>
      </c>
      <c r="HT48" s="11"/>
      <c r="HU48" s="9">
        <f>VLOOKUP($C48, Table5[#All], 12, 0)</f>
        <v>1</v>
      </c>
      <c r="HV48" s="9">
        <f>VLOOKUP($C48, Table5[#All], 13, 0)</f>
        <v>0</v>
      </c>
      <c r="HW48" s="9">
        <f>VLOOKUP($C48, Table5[#All], 14, 0)</f>
        <v>0</v>
      </c>
      <c r="HX48" s="9">
        <f>VLOOKUP($C48, Table5[#All], 15, 0)</f>
        <v>0</v>
      </c>
      <c r="HY48" s="9">
        <f>VLOOKUP($C48, Table5[#All], 16, 0)</f>
        <v>0</v>
      </c>
      <c r="HZ48" s="10">
        <f t="shared" si="145"/>
        <v>1</v>
      </c>
      <c r="IA48" s="11"/>
      <c r="IB48" s="9">
        <f>VLOOKUP($C48, Table5[#All], 17, 0)</f>
        <v>1</v>
      </c>
      <c r="IC48" s="9">
        <f>VLOOKUP($C48, Table5[#All], 18, 0)</f>
        <v>0</v>
      </c>
      <c r="ID48" s="9">
        <f>VLOOKUP($C48, Table5[#All], 19, 0)</f>
        <v>0</v>
      </c>
      <c r="IE48" s="9">
        <f>VLOOKUP($C48, Table5[#All], 20, 0)</f>
        <v>0</v>
      </c>
      <c r="IF48" s="9">
        <f>VLOOKUP($C48, Table5[#All], 21, 0)</f>
        <v>0</v>
      </c>
      <c r="IG48" s="10">
        <f t="shared" si="146"/>
        <v>1</v>
      </c>
      <c r="IH48" s="11"/>
      <c r="II48" s="9">
        <f>VLOOKUP($C48, Table5[#All], 22, 0)</f>
        <v>1</v>
      </c>
      <c r="IJ48" s="9">
        <f>VLOOKUP($C48, Table5[#All], 23, 0)</f>
        <v>0</v>
      </c>
      <c r="IK48" s="9">
        <f>VLOOKUP($C48, Table5[#All], 24, 0)</f>
        <v>0</v>
      </c>
      <c r="IL48" s="9">
        <f>VLOOKUP($C48, Table5[#All], 25, 0)</f>
        <v>0</v>
      </c>
      <c r="IM48" s="9">
        <f>VLOOKUP($C48, Table5[#All], 26, 0)</f>
        <v>0</v>
      </c>
      <c r="IN48" s="10">
        <f t="shared" si="147"/>
        <v>1</v>
      </c>
      <c r="IO48" s="11"/>
      <c r="IP48" s="9">
        <v>1</v>
      </c>
      <c r="IQ48" s="9">
        <v>0</v>
      </c>
      <c r="IR48" s="9">
        <v>0</v>
      </c>
      <c r="IS48" s="9">
        <v>0</v>
      </c>
      <c r="IT48" s="9">
        <v>0</v>
      </c>
      <c r="IU48" s="10">
        <f t="shared" si="148"/>
        <v>1</v>
      </c>
      <c r="IV48" s="82"/>
    </row>
    <row r="49" spans="1:256" ht="16.3" thickTop="1" thickBot="1" x14ac:dyDescent="0.35">
      <c r="A49" s="16" t="s">
        <v>225</v>
      </c>
      <c r="B49" s="16" t="s">
        <v>230</v>
      </c>
      <c r="C49" s="16" t="s">
        <v>231</v>
      </c>
      <c r="D49" s="11"/>
      <c r="E49" s="9">
        <f>VLOOKUP($C49, Table3[#All], 2, 0)</f>
        <v>0.55559999999999998</v>
      </c>
      <c r="F49" s="9"/>
      <c r="G49" s="9">
        <f>VLOOKUP($C49, Table3[#All], 3, 0)</f>
        <v>0.44439999999999996</v>
      </c>
      <c r="H49" s="9">
        <f>VLOOKUP($C49, Table3[#All], 4, 0)</f>
        <v>0</v>
      </c>
      <c r="I49" s="9">
        <f>VLOOKUP($C49, Table3[#All], 5, 0)</f>
        <v>0</v>
      </c>
      <c r="J49" s="10">
        <f t="shared" si="149"/>
        <v>3</v>
      </c>
      <c r="K49" s="11"/>
      <c r="L49" s="9">
        <f>VLOOKUP($C49, Table3[#All], 6, 0)</f>
        <v>1</v>
      </c>
      <c r="M49" s="9"/>
      <c r="N49" s="9">
        <f>VLOOKUP($C49, Table3[#All], 7, 0)</f>
        <v>0</v>
      </c>
      <c r="O49" s="9">
        <f>VLOOKUP($C49, Table3[#All], 8, 0)</f>
        <v>0</v>
      </c>
      <c r="P49" s="9">
        <f>VLOOKUP($C49, Table3[#All], 9, 0)</f>
        <v>0</v>
      </c>
      <c r="Q49" s="10">
        <f t="shared" si="150"/>
        <v>1</v>
      </c>
      <c r="R49" s="11"/>
      <c r="S49" s="9">
        <f>VLOOKUP($C49, Table3[#All], 10, 0)</f>
        <v>0</v>
      </c>
      <c r="T49" s="9">
        <f>VLOOKUP($C49, Table3[#All], 11, 0)</f>
        <v>0.83329999999999993</v>
      </c>
      <c r="U49" s="9">
        <f>VLOOKUP($C49, Table3[#All], 12, 0)</f>
        <v>0.16670000000000001</v>
      </c>
      <c r="V49" s="9">
        <f>VLOOKUP($C49, Table3[#All], 13, 0)</f>
        <v>0</v>
      </c>
      <c r="W49" s="9">
        <f>VLOOKUP($C49, Table3[#All], 14, 0)</f>
        <v>0</v>
      </c>
      <c r="X49" s="10">
        <f t="shared" si="151"/>
        <v>2</v>
      </c>
      <c r="Y49" s="11"/>
      <c r="Z49" s="9">
        <f>VLOOKUP($C49, Table3[#All], 15, 0)</f>
        <v>0.11109999999999999</v>
      </c>
      <c r="AA49" s="9">
        <f>VLOOKUP($C49, Table3[#All], 16, 0)</f>
        <v>0.11109999999999999</v>
      </c>
      <c r="AB49" s="9">
        <f>VLOOKUP($C49, Table3[#All], 17, 0)</f>
        <v>0.55559999999999998</v>
      </c>
      <c r="AC49" s="9">
        <f>VLOOKUP($C49, Table3[#All], 18, 0)</f>
        <v>0.22219999999999998</v>
      </c>
      <c r="AD49" s="9">
        <f>VLOOKUP($C49, Table3[#All], 19, 0)</f>
        <v>0</v>
      </c>
      <c r="AE49" s="10">
        <f t="shared" si="121"/>
        <v>3</v>
      </c>
      <c r="AF49" s="11"/>
      <c r="AG49" s="9">
        <f>VLOOKUP($C49, Table3[#All], 20, 0)</f>
        <v>0</v>
      </c>
      <c r="AH49" s="9">
        <f>VLOOKUP($C49, Table3[#All], 21, 0)</f>
        <v>0.11109999999999999</v>
      </c>
      <c r="AI49" s="9">
        <f>VLOOKUP($C49, Table3[#All], 22, 0)</f>
        <v>0.88890000000000002</v>
      </c>
      <c r="AJ49" s="9"/>
      <c r="AK49" s="9"/>
      <c r="AL49" s="10">
        <f t="shared" si="122"/>
        <v>3</v>
      </c>
      <c r="AM49" s="11"/>
      <c r="AN49" s="9">
        <f>VLOOKUP($C49, Table3[#All], 23, 0)</f>
        <v>1</v>
      </c>
      <c r="AO49" s="9">
        <f>VLOOKUP($C49, Table3[#All], 24, 0)</f>
        <v>0</v>
      </c>
      <c r="AP49" s="9">
        <f>VLOOKUP($C49, Table3[#All], 25, 0)</f>
        <v>0</v>
      </c>
      <c r="AQ49" s="9">
        <f>VLOOKUP($C49, Table3[#All], 26, 0)</f>
        <v>0</v>
      </c>
      <c r="AR49" s="9"/>
      <c r="AS49" s="12">
        <f t="shared" si="123"/>
        <v>1</v>
      </c>
      <c r="AT49" s="11"/>
      <c r="AU49" s="9">
        <f>VLOOKUP($C49, Table3[#All], 27, 0)</f>
        <v>1</v>
      </c>
      <c r="AV49" s="9">
        <f>VLOOKUP($C49, Table3[#All], 28, 0)</f>
        <v>0</v>
      </c>
      <c r="AW49" s="9">
        <f>VLOOKUP($C49, Table3[#All], 29, 0)</f>
        <v>0</v>
      </c>
      <c r="AX49" s="9"/>
      <c r="AY49" s="9"/>
      <c r="AZ49" s="10">
        <f t="shared" si="152"/>
        <v>1</v>
      </c>
      <c r="BA49" s="11"/>
      <c r="BB49" s="9">
        <f>VLOOKUP($C49, Table3[#All], 30, 0)</f>
        <v>0.38890000000000002</v>
      </c>
      <c r="BC49" s="9">
        <f>VLOOKUP($C49, Table3[#All], 31, 0)</f>
        <v>0.61109999999999998</v>
      </c>
      <c r="BD49" s="9">
        <f>VLOOKUP($C49, Table3[#All], 32, 0)</f>
        <v>0</v>
      </c>
      <c r="BE49" s="9">
        <f>VLOOKUP($C49, Table3[#All], 33, 0)</f>
        <v>0</v>
      </c>
      <c r="BF49" s="9"/>
      <c r="BG49" s="10">
        <f t="shared" si="153"/>
        <v>2</v>
      </c>
      <c r="BH49" s="81"/>
      <c r="BI49" s="9">
        <f>VLOOKUP($C49, Table3[#All], 34, 0)</f>
        <v>0</v>
      </c>
      <c r="BJ49" s="9">
        <f>VLOOKUP($C49, Table3[#All], 35, 0)</f>
        <v>0</v>
      </c>
      <c r="BK49" s="9">
        <f>VLOOKUP($C49, Table3[#All], 36, 0)</f>
        <v>0</v>
      </c>
      <c r="BL49" s="9">
        <f>VLOOKUP($C49, Table3[#All], 37, 0)</f>
        <v>0</v>
      </c>
      <c r="BM49" s="9">
        <f>VLOOKUP($C49, Table3[#All], 38, 0)</f>
        <v>0</v>
      </c>
      <c r="BN49" s="10" t="str">
        <f t="shared" si="154"/>
        <v>N/A</v>
      </c>
      <c r="BO49" s="11"/>
      <c r="BP49" s="9">
        <f>VLOOKUP($C49, Table3[#All], 39, 0)</f>
        <v>0.33329999999999999</v>
      </c>
      <c r="BQ49" s="9">
        <f>VLOOKUP($C49, Table3[#All], 40, 0)</f>
        <v>0</v>
      </c>
      <c r="BR49" s="9">
        <f>VLOOKUP($C49, Table3[#All], 41, 0)</f>
        <v>0.66670000000000007</v>
      </c>
      <c r="BS49" s="9">
        <f>VLOOKUP($C49, Table3[#All], 42, 0)</f>
        <v>0</v>
      </c>
      <c r="BT49" s="9"/>
      <c r="BU49" s="10">
        <f t="shared" si="124"/>
        <v>3</v>
      </c>
      <c r="BV49" s="11"/>
      <c r="BW49" s="9">
        <f>VLOOKUP($C49, Table3[#All], 43, 0)</f>
        <v>0.83329999999999993</v>
      </c>
      <c r="BX49" s="9">
        <f>VLOOKUP($C49, Table3[#All], 44, 0)</f>
        <v>0.16670000000000001</v>
      </c>
      <c r="BY49" s="9">
        <f>VLOOKUP($C49, Table3[#All], 45, 0)</f>
        <v>0</v>
      </c>
      <c r="BZ49" s="9"/>
      <c r="CA49" s="9"/>
      <c r="CB49" s="10">
        <f t="shared" si="125"/>
        <v>1</v>
      </c>
      <c r="CC49" s="81"/>
      <c r="CD49" s="9">
        <f>VLOOKUP($C49, Table3[#All], 46, 0)</f>
        <v>1</v>
      </c>
      <c r="CE49" s="9">
        <f>VLOOKUP($C49, Table3[#All], 47, 0)</f>
        <v>0</v>
      </c>
      <c r="CF49" s="9">
        <f>VLOOKUP($C49, Table3[#All], 48, 0)</f>
        <v>0</v>
      </c>
      <c r="CG49" s="9">
        <f>VLOOKUP($C49, Table3[#All], 49, 0)</f>
        <v>0</v>
      </c>
      <c r="CH49" s="9">
        <f>VLOOKUP($C49, Table3[#All], 50, 0)</f>
        <v>0</v>
      </c>
      <c r="CI49" s="12">
        <f t="shared" si="126"/>
        <v>1</v>
      </c>
      <c r="CJ49" s="13"/>
      <c r="CK49" s="9">
        <f>VLOOKUP($C49, Table3[#All], 51, 0)</f>
        <v>0.16670000000000001</v>
      </c>
      <c r="CL49" s="9">
        <f>VLOOKUP($C49, Table3[#All], 52, 0)</f>
        <v>0.83329999999999993</v>
      </c>
      <c r="CM49" s="9">
        <f>VLOOKUP($C49, Table3[#All], 53, 0)</f>
        <v>0</v>
      </c>
      <c r="CN49" s="9">
        <f>VLOOKUP($C49, Table3[#All], 54, 0)</f>
        <v>0</v>
      </c>
      <c r="CO49" s="9"/>
      <c r="CP49" s="10">
        <f t="shared" si="127"/>
        <v>2</v>
      </c>
      <c r="CQ49" s="11"/>
      <c r="CR49" s="9">
        <f>VLOOKUP($C49, Table3[#All], 55, 0)</f>
        <v>0.11109999999999999</v>
      </c>
      <c r="CS49" s="9">
        <f>VLOOKUP($C49, Table3[#All], 56, 0)</f>
        <v>0.55559999999999998</v>
      </c>
      <c r="CT49" s="9">
        <f>VLOOKUP($C49, Table3[#All], 57, 0)</f>
        <v>0.33329999999999999</v>
      </c>
      <c r="CU49" s="9">
        <f>VLOOKUP($C49, Table3[#All], 58, 0)</f>
        <v>0</v>
      </c>
      <c r="CV49" s="9">
        <f>VLOOKUP($C49, Table3[#All], 59, 0)</f>
        <v>0</v>
      </c>
      <c r="CW49" s="12">
        <f t="shared" si="128"/>
        <v>3</v>
      </c>
      <c r="CX49" s="81"/>
      <c r="CY49" s="9">
        <f>VLOOKUP($C49, Table3[#All], 60, 0)</f>
        <v>0.88890000000000002</v>
      </c>
      <c r="CZ49" s="9">
        <f>VLOOKUP($C49, Table3[#All], 61, 0)</f>
        <v>0.11109999999999999</v>
      </c>
      <c r="DA49" s="9">
        <f>VLOOKUP($C49, Table3[#All], 62, 0)</f>
        <v>0</v>
      </c>
      <c r="DB49" s="9">
        <f>VLOOKUP($C49, Table3[#All], 63, 0)</f>
        <v>0</v>
      </c>
      <c r="DC49" s="9">
        <f>VLOOKUP($C49, Table3[#All], 64, 0)</f>
        <v>0</v>
      </c>
      <c r="DD49" s="10">
        <f t="shared" si="129"/>
        <v>1</v>
      </c>
      <c r="DE49" s="11"/>
      <c r="DF49" s="9">
        <f>VLOOKUP($C49, Table3[#All], 65, 0)</f>
        <v>1</v>
      </c>
      <c r="DG49" s="9"/>
      <c r="DH49" s="9">
        <f>VLOOKUP($C49, Table3[#All], 66, 0)</f>
        <v>0</v>
      </c>
      <c r="DI49" s="9"/>
      <c r="DJ49" s="9">
        <f>VLOOKUP($C49, Table3[#All], 67, 0)</f>
        <v>0</v>
      </c>
      <c r="DK49" s="12">
        <f t="shared" si="130"/>
        <v>1</v>
      </c>
      <c r="DL49" s="11"/>
      <c r="DM49" s="9">
        <f>VLOOKUP($C49, Table3[#All], 68, 0)</f>
        <v>1</v>
      </c>
      <c r="DN49" s="9"/>
      <c r="DO49" s="9">
        <f>VLOOKUP($C49, Table3[#All], 69, 0)</f>
        <v>0</v>
      </c>
      <c r="DP49" s="9">
        <f>VLOOKUP($C49, Table3[#All], 70, 0)</f>
        <v>0</v>
      </c>
      <c r="DQ49" s="9"/>
      <c r="DR49" s="12">
        <f t="shared" si="131"/>
        <v>1</v>
      </c>
      <c r="DS49" s="11"/>
      <c r="DT49" s="9">
        <f>VLOOKUP($C49, Table3[#All], 71, 0)</f>
        <v>1</v>
      </c>
      <c r="DU49" s="9">
        <f>VLOOKUP($C49, Table3[#All], 72, 0)</f>
        <v>0</v>
      </c>
      <c r="DV49" s="9">
        <f>VLOOKUP($C49, Table3[#All], 73, 0)</f>
        <v>0</v>
      </c>
      <c r="DW49" s="9">
        <f>VLOOKUP($C49, Table3[#All], 74, 0)</f>
        <v>0</v>
      </c>
      <c r="DX49" s="9">
        <f>VLOOKUP($C49, Table3[#All], 75, 0)</f>
        <v>0</v>
      </c>
      <c r="DY49" s="12">
        <f t="shared" si="157"/>
        <v>1</v>
      </c>
      <c r="DZ49" s="11"/>
      <c r="EA49" s="9">
        <f>VLOOKUP($C49, Table3[#All], 76, 0)</f>
        <v>1</v>
      </c>
      <c r="EB49" s="9">
        <f>VLOOKUP($C49, Table3[#All], 77, 0)</f>
        <v>0</v>
      </c>
      <c r="EC49" s="9">
        <f>VLOOKUP($C49, Table3[#All], 78, 0)</f>
        <v>0</v>
      </c>
      <c r="ED49" s="9">
        <f>VLOOKUP($C49, Table3[#All], 79, 0)</f>
        <v>0</v>
      </c>
      <c r="EE49" s="9">
        <f>VLOOKUP($C49, Table3[#All], 80, 0)</f>
        <v>0</v>
      </c>
      <c r="EF49" s="10">
        <f t="shared" si="133"/>
        <v>1</v>
      </c>
      <c r="EG49" s="9"/>
      <c r="EH49" s="9">
        <f>VLOOKUP($C49, Table3[#All], 81, 0)</f>
        <v>1</v>
      </c>
      <c r="EI49" s="9">
        <f>VLOOKUP($C49, Table3[#All], 82, 0)</f>
        <v>0</v>
      </c>
      <c r="EJ49" s="9">
        <f>VLOOKUP($C49, Table3[#All], 83, 0)</f>
        <v>0</v>
      </c>
      <c r="EK49" s="9">
        <f>VLOOKUP($C49, Table3[#All], 84, 0)</f>
        <v>0</v>
      </c>
      <c r="EL49" s="9">
        <f>VLOOKUP($C49, Table3[#All], 85, 0)</f>
        <v>0</v>
      </c>
      <c r="EM49" s="12">
        <f t="shared" si="134"/>
        <v>1</v>
      </c>
      <c r="EN49" s="11"/>
      <c r="EO49" s="9">
        <f>VLOOKUP($C49, Table3[#All], 86, 0)</f>
        <v>1</v>
      </c>
      <c r="EP49" s="9"/>
      <c r="EQ49" s="9">
        <f>VLOOKUP($C49, Table3[#All], 87, 0)</f>
        <v>0</v>
      </c>
      <c r="ER49" s="9"/>
      <c r="ES49" s="9"/>
      <c r="ET49" s="12">
        <f t="shared" si="135"/>
        <v>1</v>
      </c>
      <c r="EU49" s="11"/>
      <c r="EV49" s="9">
        <f>VLOOKUP($C49, Table3[#All], 88, 0)</f>
        <v>0</v>
      </c>
      <c r="EW49" s="9">
        <f>VLOOKUP($C49, Table3[#All], 89, 0)</f>
        <v>1</v>
      </c>
      <c r="EX49" s="9">
        <f>VLOOKUP($C49, Table3[#All], 90, 0)</f>
        <v>0</v>
      </c>
      <c r="EY49" s="9">
        <f>VLOOKUP($C49, Table3[#All], 91, 0)</f>
        <v>0</v>
      </c>
      <c r="EZ49" s="9">
        <f>VLOOKUP($C49, Table3[#All], 92, 0)</f>
        <v>0</v>
      </c>
      <c r="FA49" s="12">
        <f t="shared" si="136"/>
        <v>2</v>
      </c>
      <c r="FB49" s="11"/>
      <c r="FC49" s="9">
        <f>VLOOKUP($C49, Table3[#All], 93, 0)</f>
        <v>0</v>
      </c>
      <c r="FD49" s="9">
        <f>VLOOKUP($C49, Table3[#All], 94, 0)</f>
        <v>1</v>
      </c>
      <c r="FE49" s="9">
        <f>VLOOKUP($C49, Table3[#All], 95, 0)</f>
        <v>0</v>
      </c>
      <c r="FF49" s="9">
        <f>VLOOKUP($C49, Table3[#All], 96, 0)</f>
        <v>0</v>
      </c>
      <c r="FG49" s="9"/>
      <c r="FH49" s="10">
        <f t="shared" si="137"/>
        <v>2</v>
      </c>
      <c r="FI49" s="11"/>
      <c r="FJ49" s="9">
        <f>VLOOKUP($C49, Table3[#All], 97, 0)</f>
        <v>0</v>
      </c>
      <c r="FK49" s="9">
        <f>VLOOKUP($C49, Table3[#All], 98, 0)</f>
        <v>0</v>
      </c>
      <c r="FL49" s="9">
        <f>VLOOKUP($C49, Table3[#All], 99, 0)</f>
        <v>0</v>
      </c>
      <c r="FM49" s="9">
        <f>VLOOKUP($C49, Table3[#All], 100, 0)</f>
        <v>0</v>
      </c>
      <c r="FN49" s="9">
        <f>VLOOKUP($C49, Table3[#All], 101, 0)</f>
        <v>1</v>
      </c>
      <c r="FO49" s="12">
        <f t="shared" si="155"/>
        <v>5</v>
      </c>
      <c r="FP49" s="11"/>
      <c r="FQ49" s="9">
        <f>VLOOKUP($C49, Table3[#All], 102, 0)</f>
        <v>1</v>
      </c>
      <c r="FR49" s="9">
        <f>VLOOKUP($C49, Table3[#All], 103, 0)</f>
        <v>0</v>
      </c>
      <c r="FS49" s="9">
        <f>VLOOKUP($C49, Table3[#All], 104, 0)</f>
        <v>0</v>
      </c>
      <c r="FT49" s="9">
        <f>VLOOKUP($C49, Table3[#All], 105, 0)</f>
        <v>0</v>
      </c>
      <c r="FU49" s="9">
        <v>0</v>
      </c>
      <c r="FV49" s="10">
        <f t="shared" si="138"/>
        <v>1</v>
      </c>
      <c r="FW49" s="11"/>
      <c r="FX49" s="9">
        <f>VLOOKUP($C49, Table3[#All], 106, 0)</f>
        <v>0.22219999999999998</v>
      </c>
      <c r="FY49" s="9"/>
      <c r="FZ49" s="9">
        <f>VLOOKUP($C49, Table3[#All], 107, 0)</f>
        <v>0.77780000000000005</v>
      </c>
      <c r="GA49" s="9">
        <f>VLOOKUP($C49, Table3[#All], 108, 0)</f>
        <v>0</v>
      </c>
      <c r="GB49" s="9"/>
      <c r="GC49" s="10">
        <f t="shared" si="156"/>
        <v>3</v>
      </c>
      <c r="GD49" s="81"/>
      <c r="GE49" s="9">
        <f>VLOOKUP($C49, Table3[#All], 109, 0)</f>
        <v>0</v>
      </c>
      <c r="GF49" s="9">
        <f>VLOOKUP($C49, Table3[#All], 110, 0)</f>
        <v>0.91670000000000007</v>
      </c>
      <c r="GG49" s="9">
        <f>VLOOKUP($C49, Table3[#All], 111, 0)</f>
        <v>8.3299999999999999E-2</v>
      </c>
      <c r="GH49" s="9"/>
      <c r="GI49" s="9">
        <f>VLOOKUP($C49, Table3[#All], 112, 0)</f>
        <v>0</v>
      </c>
      <c r="GJ49" s="12">
        <f t="shared" si="139"/>
        <v>2</v>
      </c>
      <c r="GK49" s="11"/>
      <c r="GL49" s="9">
        <f>VLOOKUP($C49, Table3[#All], 113, 0)</f>
        <v>0.44439999999999996</v>
      </c>
      <c r="GM49" s="9">
        <f>VLOOKUP($C49, Table3[#All], 114, 0)</f>
        <v>0.27779999999999999</v>
      </c>
      <c r="GN49" s="9">
        <f>VLOOKUP($C49, Table3[#All], 115, 0)</f>
        <v>5.5599999999999997E-2</v>
      </c>
      <c r="GO49" s="9">
        <f>VLOOKUP($C49, Table3[#All], 116, 0)</f>
        <v>0.22219999999999998</v>
      </c>
      <c r="GP49" s="9"/>
      <c r="GQ49" s="10">
        <f t="shared" si="140"/>
        <v>3</v>
      </c>
      <c r="GR49" s="11"/>
      <c r="GS49" s="9">
        <f>VLOOKUP($C49, Table2[#All], 3, 0)</f>
        <v>0</v>
      </c>
      <c r="GT49" s="9">
        <f>VLOOKUP($C49, Table2[#All], 4, 0)</f>
        <v>0</v>
      </c>
      <c r="GU49" s="9">
        <f>VLOOKUP($C49, Table2[#All], 5, 0)</f>
        <v>1</v>
      </c>
      <c r="GV49" s="9">
        <f>VLOOKUP($C49, Table2[#All], 6, 0)</f>
        <v>0</v>
      </c>
      <c r="GW49" s="9">
        <f>VLOOKUP($C49, Table2[#All], 7, 0)</f>
        <v>0</v>
      </c>
      <c r="GX49" s="10">
        <f t="shared" si="141"/>
        <v>3</v>
      </c>
      <c r="GY49" s="11"/>
      <c r="GZ49" s="9">
        <v>0</v>
      </c>
      <c r="HA49" s="9">
        <v>0</v>
      </c>
      <c r="HB49" s="9">
        <v>0</v>
      </c>
      <c r="HC49" s="9">
        <v>1</v>
      </c>
      <c r="HD49" s="9"/>
      <c r="HE49" s="10">
        <f t="shared" si="142"/>
        <v>4</v>
      </c>
      <c r="HF49" s="11"/>
      <c r="HG49" s="9">
        <f>VLOOKUP($C49, Table5[#All], 2, 0)</f>
        <v>0</v>
      </c>
      <c r="HH49" s="9">
        <f>VLOOKUP($C49, Table5[#All], 3, 0)</f>
        <v>0</v>
      </c>
      <c r="HI49" s="9">
        <f>VLOOKUP($C49, Table5[#All], 4, 0)</f>
        <v>1</v>
      </c>
      <c r="HJ49" s="9">
        <f>VLOOKUP($C49, Table5[#All], 5, 0)</f>
        <v>0</v>
      </c>
      <c r="HK49" s="9">
        <f>VLOOKUP($C49, Table5[#All], 6, 0)</f>
        <v>0</v>
      </c>
      <c r="HL49" s="10">
        <f t="shared" si="143"/>
        <v>3</v>
      </c>
      <c r="HM49" s="11"/>
      <c r="HN49" s="9">
        <f>VLOOKUP($C49, Table5[#All], 7, 0)</f>
        <v>0</v>
      </c>
      <c r="HO49" s="9">
        <f>VLOOKUP($C49, Table5[#All], 8, 0)</f>
        <v>1</v>
      </c>
      <c r="HP49" s="9">
        <f>VLOOKUP($C49, Table5[#All], 9, 0)</f>
        <v>0</v>
      </c>
      <c r="HQ49" s="9">
        <f>VLOOKUP($C49, Table5[#All], 10, 0)</f>
        <v>0</v>
      </c>
      <c r="HR49" s="9">
        <f>VLOOKUP($C49, Table5[#All], 11, 0)</f>
        <v>0</v>
      </c>
      <c r="HS49" s="10">
        <f t="shared" si="144"/>
        <v>2</v>
      </c>
      <c r="HT49" s="11"/>
      <c r="HU49" s="9">
        <f>VLOOKUP($C49, Table5[#All], 12, 0)</f>
        <v>1</v>
      </c>
      <c r="HV49" s="9">
        <f>VLOOKUP($C49, Table5[#All], 13, 0)</f>
        <v>0</v>
      </c>
      <c r="HW49" s="9">
        <f>VLOOKUP($C49, Table5[#All], 14, 0)</f>
        <v>0</v>
      </c>
      <c r="HX49" s="9">
        <f>VLOOKUP($C49, Table5[#All], 15, 0)</f>
        <v>0</v>
      </c>
      <c r="HY49" s="9">
        <f>VLOOKUP($C49, Table5[#All], 16, 0)</f>
        <v>0</v>
      </c>
      <c r="HZ49" s="10">
        <f t="shared" si="145"/>
        <v>1</v>
      </c>
      <c r="IA49" s="11"/>
      <c r="IB49" s="9">
        <f>VLOOKUP($C49, Table5[#All], 17, 0)</f>
        <v>1</v>
      </c>
      <c r="IC49" s="9">
        <f>VLOOKUP($C49, Table5[#All], 18, 0)</f>
        <v>0</v>
      </c>
      <c r="ID49" s="9">
        <f>VLOOKUP($C49, Table5[#All], 19, 0)</f>
        <v>0</v>
      </c>
      <c r="IE49" s="9">
        <f>VLOOKUP($C49, Table5[#All], 20, 0)</f>
        <v>0</v>
      </c>
      <c r="IF49" s="9">
        <f>VLOOKUP($C49, Table5[#All], 21, 0)</f>
        <v>0</v>
      </c>
      <c r="IG49" s="10">
        <f t="shared" si="146"/>
        <v>1</v>
      </c>
      <c r="IH49" s="11"/>
      <c r="II49" s="9">
        <f>VLOOKUP($C49, Table5[#All], 22, 0)</f>
        <v>1</v>
      </c>
      <c r="IJ49" s="9">
        <f>VLOOKUP($C49, Table5[#All], 23, 0)</f>
        <v>0</v>
      </c>
      <c r="IK49" s="9">
        <f>VLOOKUP($C49, Table5[#All], 24, 0)</f>
        <v>0</v>
      </c>
      <c r="IL49" s="9">
        <f>VLOOKUP($C49, Table5[#All], 25, 0)</f>
        <v>0</v>
      </c>
      <c r="IM49" s="9">
        <f>VLOOKUP($C49, Table5[#All], 26, 0)</f>
        <v>0</v>
      </c>
      <c r="IN49" s="10">
        <f t="shared" si="147"/>
        <v>1</v>
      </c>
      <c r="IO49" s="11"/>
      <c r="IP49" s="9">
        <v>1</v>
      </c>
      <c r="IQ49" s="9">
        <v>0</v>
      </c>
      <c r="IR49" s="9">
        <v>0</v>
      </c>
      <c r="IS49" s="9">
        <v>0</v>
      </c>
      <c r="IT49" s="9">
        <v>0</v>
      </c>
      <c r="IU49" s="10">
        <f t="shared" si="148"/>
        <v>1</v>
      </c>
      <c r="IV49" s="82"/>
    </row>
    <row r="50" spans="1:256" ht="16.3" thickTop="1" thickBot="1" x14ac:dyDescent="0.35">
      <c r="A50" s="16" t="s">
        <v>225</v>
      </c>
      <c r="B50" s="16" t="s">
        <v>232</v>
      </c>
      <c r="C50" s="16" t="s">
        <v>233</v>
      </c>
      <c r="D50" s="11"/>
      <c r="E50" s="9">
        <f>VLOOKUP($C50, Table3[#All], 2, 0)</f>
        <v>0.55559999999999998</v>
      </c>
      <c r="F50" s="9"/>
      <c r="G50" s="9">
        <f>VLOOKUP($C50, Table3[#All], 3, 0)</f>
        <v>0.11109999999999999</v>
      </c>
      <c r="H50" s="9">
        <f>VLOOKUP($C50, Table3[#All], 4, 0)</f>
        <v>0.33329999999999999</v>
      </c>
      <c r="I50" s="9">
        <f>VLOOKUP($C50, Table3[#All], 5, 0)</f>
        <v>0</v>
      </c>
      <c r="J50" s="10">
        <f t="shared" si="149"/>
        <v>4</v>
      </c>
      <c r="K50" s="11"/>
      <c r="L50" s="9">
        <f>VLOOKUP($C50, Table3[#All], 6, 0)</f>
        <v>0</v>
      </c>
      <c r="M50" s="9"/>
      <c r="N50" s="9">
        <f>VLOOKUP($C50, Table3[#All], 7, 0)</f>
        <v>1</v>
      </c>
      <c r="O50" s="9">
        <f>VLOOKUP($C50, Table3[#All], 8, 0)</f>
        <v>0</v>
      </c>
      <c r="P50" s="9">
        <f>VLOOKUP($C50, Table3[#All], 9, 0)</f>
        <v>0</v>
      </c>
      <c r="Q50" s="10">
        <f t="shared" si="150"/>
        <v>3</v>
      </c>
      <c r="R50" s="11"/>
      <c r="S50" s="9">
        <f>VLOOKUP($C50, Table3[#All], 10, 0)</f>
        <v>0.27779999999999999</v>
      </c>
      <c r="T50" s="9">
        <f>VLOOKUP($C50, Table3[#All], 11, 0)</f>
        <v>0.33329999999999999</v>
      </c>
      <c r="U50" s="9">
        <f>VLOOKUP($C50, Table3[#All], 12, 0)</f>
        <v>0.38890000000000002</v>
      </c>
      <c r="V50" s="9">
        <f>VLOOKUP($C50, Table3[#All], 13, 0)</f>
        <v>0</v>
      </c>
      <c r="W50" s="9">
        <f>VLOOKUP($C50, Table3[#All], 14, 0)</f>
        <v>0</v>
      </c>
      <c r="X50" s="10">
        <f t="shared" si="151"/>
        <v>3</v>
      </c>
      <c r="Y50" s="11"/>
      <c r="Z50" s="9">
        <f>VLOOKUP($C50, Table3[#All], 15, 0)</f>
        <v>0.11109999999999999</v>
      </c>
      <c r="AA50" s="9">
        <f>VLOOKUP($C50, Table3[#All], 16, 0)</f>
        <v>0.33329999999999999</v>
      </c>
      <c r="AB50" s="9">
        <f>VLOOKUP($C50, Table3[#All], 17, 0)</f>
        <v>5.5599999999999997E-2</v>
      </c>
      <c r="AC50" s="9">
        <f>VLOOKUP($C50, Table3[#All], 18, 0)</f>
        <v>0.27779999999999999</v>
      </c>
      <c r="AD50" s="9">
        <f>VLOOKUP($C50, Table3[#All], 19, 0)</f>
        <v>0.22219999999999998</v>
      </c>
      <c r="AE50" s="10">
        <f t="shared" si="121"/>
        <v>4</v>
      </c>
      <c r="AF50" s="11"/>
      <c r="AG50" s="9">
        <f>VLOOKUP($C50, Table3[#All], 20, 0)</f>
        <v>5.5599999999999997E-2</v>
      </c>
      <c r="AH50" s="9">
        <f>VLOOKUP($C50, Table3[#All], 21, 0)</f>
        <v>0.44439999999999996</v>
      </c>
      <c r="AI50" s="9">
        <f>VLOOKUP($C50, Table3[#All], 22, 0)</f>
        <v>0.5</v>
      </c>
      <c r="AJ50" s="9"/>
      <c r="AK50" s="9"/>
      <c r="AL50" s="10">
        <f t="shared" si="122"/>
        <v>3</v>
      </c>
      <c r="AM50" s="11"/>
      <c r="AN50" s="9">
        <f>VLOOKUP($C50, Table3[#All], 23, 0)</f>
        <v>1</v>
      </c>
      <c r="AO50" s="9">
        <f>VLOOKUP($C50, Table3[#All], 24, 0)</f>
        <v>0</v>
      </c>
      <c r="AP50" s="9">
        <f>VLOOKUP($C50, Table3[#All], 25, 0)</f>
        <v>0</v>
      </c>
      <c r="AQ50" s="9">
        <f>VLOOKUP($C50, Table3[#All], 26, 0)</f>
        <v>0</v>
      </c>
      <c r="AR50" s="9"/>
      <c r="AS50" s="12">
        <f t="shared" si="123"/>
        <v>1</v>
      </c>
      <c r="AT50" s="11"/>
      <c r="AU50" s="9">
        <f>VLOOKUP($C50, Table3[#All], 27, 0)</f>
        <v>0.83329999999999993</v>
      </c>
      <c r="AV50" s="9">
        <f>VLOOKUP($C50, Table3[#All], 28, 0)</f>
        <v>0.16670000000000001</v>
      </c>
      <c r="AW50" s="9">
        <f>VLOOKUP($C50, Table3[#All], 29, 0)</f>
        <v>0</v>
      </c>
      <c r="AX50" s="9"/>
      <c r="AY50" s="9"/>
      <c r="AZ50" s="10">
        <f t="shared" si="152"/>
        <v>1</v>
      </c>
      <c r="BA50" s="11"/>
      <c r="BB50" s="9">
        <f>VLOOKUP($C50, Table3[#All], 30, 0)</f>
        <v>0.33329999999999999</v>
      </c>
      <c r="BC50" s="9">
        <f>VLOOKUP($C50, Table3[#All], 31, 0)</f>
        <v>0.55559999999999998</v>
      </c>
      <c r="BD50" s="9">
        <f>VLOOKUP($C50, Table3[#All], 32, 0)</f>
        <v>0.11109999999999999</v>
      </c>
      <c r="BE50" s="9">
        <f>VLOOKUP($C50, Table3[#All], 33, 0)</f>
        <v>0</v>
      </c>
      <c r="BF50" s="9"/>
      <c r="BG50" s="10">
        <f t="shared" si="153"/>
        <v>2</v>
      </c>
      <c r="BH50" s="81"/>
      <c r="BI50" s="9">
        <f>VLOOKUP($C50, Table3[#All], 34, 0)</f>
        <v>0</v>
      </c>
      <c r="BJ50" s="9">
        <f>VLOOKUP($C50, Table3[#All], 35, 0)</f>
        <v>0</v>
      </c>
      <c r="BK50" s="9">
        <f>VLOOKUP($C50, Table3[#All], 36, 0)</f>
        <v>0</v>
      </c>
      <c r="BL50" s="9">
        <f>VLOOKUP($C50, Table3[#All], 37, 0)</f>
        <v>0</v>
      </c>
      <c r="BM50" s="9">
        <f>VLOOKUP($C50, Table3[#All], 38, 0)</f>
        <v>0</v>
      </c>
      <c r="BN50" s="10" t="str">
        <f t="shared" si="154"/>
        <v>N/A</v>
      </c>
      <c r="BO50" s="11"/>
      <c r="BP50" s="9">
        <f>VLOOKUP($C50, Table3[#All], 39, 0)</f>
        <v>0.27779999999999999</v>
      </c>
      <c r="BQ50" s="9">
        <f>VLOOKUP($C50, Table3[#All], 40, 0)</f>
        <v>0.33329999999999999</v>
      </c>
      <c r="BR50" s="9">
        <f>VLOOKUP($C50, Table3[#All], 41, 0)</f>
        <v>0.38890000000000002</v>
      </c>
      <c r="BS50" s="9">
        <f>VLOOKUP($C50, Table3[#All], 42, 0)</f>
        <v>0</v>
      </c>
      <c r="BT50" s="9"/>
      <c r="BU50" s="10">
        <f t="shared" si="124"/>
        <v>3</v>
      </c>
      <c r="BV50" s="11"/>
      <c r="BW50" s="9">
        <f>VLOOKUP($C50, Table3[#All], 43, 0)</f>
        <v>0.77780000000000005</v>
      </c>
      <c r="BX50" s="9">
        <f>VLOOKUP($C50, Table3[#All], 44, 0)</f>
        <v>0.16670000000000001</v>
      </c>
      <c r="BY50" s="9">
        <f>VLOOKUP($C50, Table3[#All], 45, 0)</f>
        <v>5.5599999999999997E-2</v>
      </c>
      <c r="BZ50" s="9"/>
      <c r="CA50" s="9"/>
      <c r="CB50" s="10">
        <f t="shared" si="125"/>
        <v>1</v>
      </c>
      <c r="CC50" s="81"/>
      <c r="CD50" s="9">
        <f>VLOOKUP($C50, Table3[#All], 46, 0)</f>
        <v>1</v>
      </c>
      <c r="CE50" s="9">
        <f>VLOOKUP($C50, Table3[#All], 47, 0)</f>
        <v>0</v>
      </c>
      <c r="CF50" s="9">
        <f>VLOOKUP($C50, Table3[#All], 48, 0)</f>
        <v>0</v>
      </c>
      <c r="CG50" s="9">
        <f>VLOOKUP($C50, Table3[#All], 49, 0)</f>
        <v>0</v>
      </c>
      <c r="CH50" s="9">
        <f>VLOOKUP($C50, Table3[#All], 50, 0)</f>
        <v>0</v>
      </c>
      <c r="CI50" s="12">
        <f t="shared" si="126"/>
        <v>1</v>
      </c>
      <c r="CJ50" s="13"/>
      <c r="CK50" s="9">
        <f>VLOOKUP($C50, Table3[#All], 51, 0)</f>
        <v>0.16670000000000001</v>
      </c>
      <c r="CL50" s="9">
        <f>VLOOKUP($C50, Table3[#All], 52, 0)</f>
        <v>0.77780000000000005</v>
      </c>
      <c r="CM50" s="9">
        <f>VLOOKUP($C50, Table3[#All], 53, 0)</f>
        <v>5.5599999999999997E-2</v>
      </c>
      <c r="CN50" s="9">
        <f>VLOOKUP($C50, Table3[#All], 54, 0)</f>
        <v>0</v>
      </c>
      <c r="CO50" s="9"/>
      <c r="CP50" s="10">
        <f t="shared" si="127"/>
        <v>2</v>
      </c>
      <c r="CQ50" s="11"/>
      <c r="CR50" s="9">
        <f>VLOOKUP($C50, Table3[#All], 55, 0)</f>
        <v>0</v>
      </c>
      <c r="CS50" s="9">
        <f>VLOOKUP($C50, Table3[#All], 56, 0)</f>
        <v>0.38890000000000002</v>
      </c>
      <c r="CT50" s="9">
        <f>VLOOKUP($C50, Table3[#All], 57, 0)</f>
        <v>0.44439999999999996</v>
      </c>
      <c r="CU50" s="9">
        <f>VLOOKUP($C50, Table3[#All], 58, 0)</f>
        <v>0.11109999999999999</v>
      </c>
      <c r="CV50" s="9">
        <f>VLOOKUP($C50, Table3[#All], 59, 0)</f>
        <v>5.5599999999999997E-2</v>
      </c>
      <c r="CW50" s="12">
        <f t="shared" si="128"/>
        <v>3</v>
      </c>
      <c r="CX50" s="81"/>
      <c r="CY50" s="9">
        <f>VLOOKUP($C50, Table3[#All], 60, 0)</f>
        <v>0.83329999999999993</v>
      </c>
      <c r="CZ50" s="9">
        <f>VLOOKUP($C50, Table3[#All], 61, 0)</f>
        <v>0.16670000000000001</v>
      </c>
      <c r="DA50" s="9">
        <f>VLOOKUP($C50, Table3[#All], 62, 0)</f>
        <v>0</v>
      </c>
      <c r="DB50" s="9">
        <f>VLOOKUP($C50, Table3[#All], 63, 0)</f>
        <v>0</v>
      </c>
      <c r="DC50" s="9">
        <f>VLOOKUP($C50, Table3[#All], 64, 0)</f>
        <v>0</v>
      </c>
      <c r="DD50" s="10">
        <f t="shared" si="129"/>
        <v>1</v>
      </c>
      <c r="DE50" s="11"/>
      <c r="DF50" s="9">
        <f>VLOOKUP($C50, Table3[#All], 65, 0)</f>
        <v>1</v>
      </c>
      <c r="DG50" s="9"/>
      <c r="DH50" s="9">
        <f>VLOOKUP($C50, Table3[#All], 66, 0)</f>
        <v>0</v>
      </c>
      <c r="DI50" s="9"/>
      <c r="DJ50" s="9">
        <f>VLOOKUP($C50, Table3[#All], 67, 0)</f>
        <v>0</v>
      </c>
      <c r="DK50" s="12">
        <f t="shared" si="130"/>
        <v>1</v>
      </c>
      <c r="DL50" s="11"/>
      <c r="DM50" s="9">
        <f>VLOOKUP($C50, Table3[#All], 68, 0)</f>
        <v>1</v>
      </c>
      <c r="DN50" s="9"/>
      <c r="DO50" s="9">
        <f>VLOOKUP($C50, Table3[#All], 69, 0)</f>
        <v>0</v>
      </c>
      <c r="DP50" s="9">
        <f>VLOOKUP($C50, Table3[#All], 70, 0)</f>
        <v>0</v>
      </c>
      <c r="DQ50" s="9"/>
      <c r="DR50" s="12">
        <f t="shared" si="131"/>
        <v>1</v>
      </c>
      <c r="DS50" s="11"/>
      <c r="DT50" s="9">
        <f>VLOOKUP($C50, Table3[#All], 71, 0)</f>
        <v>0.83329999999999993</v>
      </c>
      <c r="DU50" s="9">
        <f>VLOOKUP($C50, Table3[#All], 72, 0)</f>
        <v>0.16670000000000001</v>
      </c>
      <c r="DV50" s="9">
        <f>VLOOKUP($C50, Table3[#All], 73, 0)</f>
        <v>0</v>
      </c>
      <c r="DW50" s="9">
        <f>VLOOKUP($C50, Table3[#All], 74, 0)</f>
        <v>0</v>
      </c>
      <c r="DX50" s="9">
        <f>VLOOKUP($C50, Table3[#All], 75, 0)</f>
        <v>0</v>
      </c>
      <c r="DY50" s="12">
        <f t="shared" si="157"/>
        <v>1</v>
      </c>
      <c r="DZ50" s="11"/>
      <c r="EA50" s="9">
        <f>VLOOKUP($C50, Table3[#All], 76, 0)</f>
        <v>1</v>
      </c>
      <c r="EB50" s="9">
        <f>VLOOKUP($C50, Table3[#All], 77, 0)</f>
        <v>0</v>
      </c>
      <c r="EC50" s="9">
        <f>VLOOKUP($C50, Table3[#All], 78, 0)</f>
        <v>0</v>
      </c>
      <c r="ED50" s="9">
        <f>VLOOKUP($C50, Table3[#All], 79, 0)</f>
        <v>0</v>
      </c>
      <c r="EE50" s="9">
        <f>VLOOKUP($C50, Table3[#All], 80, 0)</f>
        <v>0</v>
      </c>
      <c r="EF50" s="10">
        <f t="shared" si="133"/>
        <v>1</v>
      </c>
      <c r="EG50" s="9"/>
      <c r="EH50" s="9">
        <f>VLOOKUP($C50, Table3[#All], 81, 0)</f>
        <v>0</v>
      </c>
      <c r="EI50" s="9">
        <f>VLOOKUP($C50, Table3[#All], 82, 0)</f>
        <v>1</v>
      </c>
      <c r="EJ50" s="9">
        <f>VLOOKUP($C50, Table3[#All], 83, 0)</f>
        <v>0</v>
      </c>
      <c r="EK50" s="9">
        <f>VLOOKUP($C50, Table3[#All], 84, 0)</f>
        <v>0</v>
      </c>
      <c r="EL50" s="9">
        <f>VLOOKUP($C50, Table3[#All], 85, 0)</f>
        <v>0</v>
      </c>
      <c r="EM50" s="12">
        <f t="shared" si="134"/>
        <v>2</v>
      </c>
      <c r="EN50" s="11"/>
      <c r="EO50" s="9">
        <f>VLOOKUP($C50, Table3[#All], 86, 0)</f>
        <v>1</v>
      </c>
      <c r="EP50" s="9"/>
      <c r="EQ50" s="9">
        <f>VLOOKUP($C50, Table3[#All], 87, 0)</f>
        <v>0</v>
      </c>
      <c r="ER50" s="9"/>
      <c r="ES50" s="9"/>
      <c r="ET50" s="12">
        <f t="shared" si="135"/>
        <v>1</v>
      </c>
      <c r="EU50" s="11"/>
      <c r="EV50" s="9">
        <f>VLOOKUP($C50, Table3[#All], 88, 0)</f>
        <v>0</v>
      </c>
      <c r="EW50" s="9">
        <f>VLOOKUP($C50, Table3[#All], 89, 0)</f>
        <v>1</v>
      </c>
      <c r="EX50" s="9">
        <f>VLOOKUP($C50, Table3[#All], 90, 0)</f>
        <v>0</v>
      </c>
      <c r="EY50" s="9">
        <f>VLOOKUP($C50, Table3[#All], 91, 0)</f>
        <v>0</v>
      </c>
      <c r="EZ50" s="9">
        <f>VLOOKUP($C50, Table3[#All], 92, 0)</f>
        <v>0</v>
      </c>
      <c r="FA50" s="12">
        <f t="shared" si="136"/>
        <v>2</v>
      </c>
      <c r="FB50" s="11"/>
      <c r="FC50" s="9">
        <f>VLOOKUP($C50, Table3[#All], 93, 0)</f>
        <v>0</v>
      </c>
      <c r="FD50" s="9">
        <f>VLOOKUP($C50, Table3[#All], 94, 0)</f>
        <v>1</v>
      </c>
      <c r="FE50" s="9">
        <f>VLOOKUP($C50, Table3[#All], 95, 0)</f>
        <v>0</v>
      </c>
      <c r="FF50" s="9">
        <f>VLOOKUP($C50, Table3[#All], 96, 0)</f>
        <v>0</v>
      </c>
      <c r="FG50" s="9"/>
      <c r="FH50" s="10">
        <f t="shared" si="137"/>
        <v>2</v>
      </c>
      <c r="FI50" s="11"/>
      <c r="FJ50" s="9">
        <f>VLOOKUP($C50, Table3[#All], 97, 0)</f>
        <v>0</v>
      </c>
      <c r="FK50" s="9">
        <f>VLOOKUP($C50, Table3[#All], 98, 0)</f>
        <v>0</v>
      </c>
      <c r="FL50" s="9">
        <f>VLOOKUP($C50, Table3[#All], 99, 0)</f>
        <v>0</v>
      </c>
      <c r="FM50" s="9">
        <f>VLOOKUP($C50, Table3[#All], 100, 0)</f>
        <v>1</v>
      </c>
      <c r="FN50" s="9">
        <f>VLOOKUP($C50, Table3[#All], 101, 0)</f>
        <v>0</v>
      </c>
      <c r="FO50" s="12">
        <f t="shared" si="155"/>
        <v>4</v>
      </c>
      <c r="FP50" s="11"/>
      <c r="FQ50" s="9">
        <f>VLOOKUP($C50, Table3[#All], 102, 0)</f>
        <v>0.94440000000000002</v>
      </c>
      <c r="FR50" s="9">
        <f>VLOOKUP($C50, Table3[#All], 103, 0)</f>
        <v>5.5599999999999997E-2</v>
      </c>
      <c r="FS50" s="9">
        <f>VLOOKUP($C50, Table3[#All], 104, 0)</f>
        <v>0</v>
      </c>
      <c r="FT50" s="9">
        <f>VLOOKUP($C50, Table3[#All], 105, 0)</f>
        <v>0</v>
      </c>
      <c r="FU50" s="9">
        <v>0</v>
      </c>
      <c r="FV50" s="10">
        <f t="shared" si="138"/>
        <v>1</v>
      </c>
      <c r="FW50" s="11"/>
      <c r="FX50" s="9">
        <f>VLOOKUP($C50, Table3[#All], 106, 0)</f>
        <v>0.5</v>
      </c>
      <c r="FY50" s="9"/>
      <c r="FZ50" s="9">
        <f>VLOOKUP($C50, Table3[#All], 107, 0)</f>
        <v>0.5</v>
      </c>
      <c r="GA50" s="9">
        <f>VLOOKUP($C50, Table3[#All], 108, 0)</f>
        <v>0</v>
      </c>
      <c r="GB50" s="9"/>
      <c r="GC50" s="10">
        <f t="shared" si="156"/>
        <v>3</v>
      </c>
      <c r="GD50" s="81"/>
      <c r="GE50" s="9">
        <f>VLOOKUP($C50, Table3[#All], 109, 0)</f>
        <v>0.42859999999999998</v>
      </c>
      <c r="GF50" s="9">
        <f>VLOOKUP($C50, Table3[#All], 110, 0)</f>
        <v>0.57140000000000002</v>
      </c>
      <c r="GG50" s="9">
        <f>VLOOKUP($C50, Table3[#All], 111, 0)</f>
        <v>0</v>
      </c>
      <c r="GH50" s="9"/>
      <c r="GI50" s="9">
        <f>VLOOKUP($C50, Table3[#All], 112, 0)</f>
        <v>0</v>
      </c>
      <c r="GJ50" s="12">
        <f t="shared" si="139"/>
        <v>2</v>
      </c>
      <c r="GK50" s="11"/>
      <c r="GL50" s="9">
        <f>VLOOKUP($C50, Table3[#All], 113, 0)</f>
        <v>0.22219999999999998</v>
      </c>
      <c r="GM50" s="9">
        <f>VLOOKUP($C50, Table3[#All], 114, 0)</f>
        <v>0.16670000000000001</v>
      </c>
      <c r="GN50" s="9">
        <f>VLOOKUP($C50, Table3[#All], 115, 0)</f>
        <v>0.27779999999999999</v>
      </c>
      <c r="GO50" s="9">
        <f>VLOOKUP($C50, Table3[#All], 116, 0)</f>
        <v>0.33329999999999999</v>
      </c>
      <c r="GP50" s="9"/>
      <c r="GQ50" s="10">
        <f t="shared" si="140"/>
        <v>4</v>
      </c>
      <c r="GR50" s="11"/>
      <c r="GS50" s="9">
        <f>VLOOKUP($C50, Table2[#All], 3, 0)</f>
        <v>0</v>
      </c>
      <c r="GT50" s="9">
        <f>VLOOKUP($C50, Table2[#All], 4, 0)</f>
        <v>0</v>
      </c>
      <c r="GU50" s="9">
        <f>VLOOKUP($C50, Table2[#All], 5, 0)</f>
        <v>1</v>
      </c>
      <c r="GV50" s="9">
        <f>VLOOKUP($C50, Table2[#All], 6, 0)</f>
        <v>0</v>
      </c>
      <c r="GW50" s="9">
        <f>VLOOKUP($C50, Table2[#All], 7, 0)</f>
        <v>0</v>
      </c>
      <c r="GX50" s="10">
        <f t="shared" si="141"/>
        <v>3</v>
      </c>
      <c r="GY50" s="11"/>
      <c r="GZ50" s="9">
        <v>0</v>
      </c>
      <c r="HA50" s="9">
        <v>0</v>
      </c>
      <c r="HB50" s="9">
        <v>0</v>
      </c>
      <c r="HC50" s="9">
        <v>1</v>
      </c>
      <c r="HD50" s="9"/>
      <c r="HE50" s="10">
        <f t="shared" si="142"/>
        <v>4</v>
      </c>
      <c r="HF50" s="11"/>
      <c r="HG50" s="9">
        <f>VLOOKUP($C50, Table5[#All], 2, 0)</f>
        <v>0</v>
      </c>
      <c r="HH50" s="9">
        <f>VLOOKUP($C50, Table5[#All], 3, 0)</f>
        <v>0</v>
      </c>
      <c r="HI50" s="9">
        <f>VLOOKUP($C50, Table5[#All], 4, 0)</f>
        <v>0</v>
      </c>
      <c r="HJ50" s="9">
        <f>VLOOKUP($C50, Table5[#All], 5, 0)</f>
        <v>0</v>
      </c>
      <c r="HK50" s="9">
        <f>VLOOKUP($C50, Table5[#All], 6, 0)</f>
        <v>1</v>
      </c>
      <c r="HL50" s="10">
        <f t="shared" si="143"/>
        <v>5</v>
      </c>
      <c r="HM50" s="11"/>
      <c r="HN50" s="9">
        <f>VLOOKUP($C50, Table5[#All], 7, 0)</f>
        <v>0</v>
      </c>
      <c r="HO50" s="9">
        <f>VLOOKUP($C50, Table5[#All], 8, 0)</f>
        <v>0</v>
      </c>
      <c r="HP50" s="9">
        <f>VLOOKUP($C50, Table5[#All], 9, 0)</f>
        <v>0</v>
      </c>
      <c r="HQ50" s="9">
        <f>VLOOKUP($C50, Table5[#All], 10, 0)</f>
        <v>1</v>
      </c>
      <c r="HR50" s="9">
        <f>VLOOKUP($C50, Table5[#All], 11, 0)</f>
        <v>0</v>
      </c>
      <c r="HS50" s="10">
        <f t="shared" si="144"/>
        <v>4</v>
      </c>
      <c r="HT50" s="11"/>
      <c r="HU50" s="9">
        <f>VLOOKUP($C50, Table5[#All], 12, 0)</f>
        <v>1</v>
      </c>
      <c r="HV50" s="9">
        <f>VLOOKUP($C50, Table5[#All], 13, 0)</f>
        <v>0</v>
      </c>
      <c r="HW50" s="9">
        <f>VLOOKUP($C50, Table5[#All], 14, 0)</f>
        <v>0</v>
      </c>
      <c r="HX50" s="9">
        <f>VLOOKUP($C50, Table5[#All], 15, 0)</f>
        <v>0</v>
      </c>
      <c r="HY50" s="9">
        <f>VLOOKUP($C50, Table5[#All], 16, 0)</f>
        <v>0</v>
      </c>
      <c r="HZ50" s="10">
        <f t="shared" si="145"/>
        <v>1</v>
      </c>
      <c r="IA50" s="11"/>
      <c r="IB50" s="9">
        <f>VLOOKUP($C50, Table5[#All], 17, 0)</f>
        <v>1</v>
      </c>
      <c r="IC50" s="9">
        <f>VLOOKUP($C50, Table5[#All], 18, 0)</f>
        <v>0</v>
      </c>
      <c r="ID50" s="9">
        <f>VLOOKUP($C50, Table5[#All], 19, 0)</f>
        <v>0</v>
      </c>
      <c r="IE50" s="9">
        <f>VLOOKUP($C50, Table5[#All], 20, 0)</f>
        <v>0</v>
      </c>
      <c r="IF50" s="9">
        <f>VLOOKUP($C50, Table5[#All], 21, 0)</f>
        <v>0</v>
      </c>
      <c r="IG50" s="10">
        <f t="shared" si="146"/>
        <v>1</v>
      </c>
      <c r="IH50" s="11"/>
      <c r="II50" s="9">
        <f>VLOOKUP($C50, Table5[#All], 22, 0)</f>
        <v>1</v>
      </c>
      <c r="IJ50" s="9">
        <f>VLOOKUP($C50, Table5[#All], 23, 0)</f>
        <v>0</v>
      </c>
      <c r="IK50" s="9">
        <f>VLOOKUP($C50, Table5[#All], 24, 0)</f>
        <v>0</v>
      </c>
      <c r="IL50" s="9">
        <f>VLOOKUP($C50, Table5[#All], 25, 0)</f>
        <v>0</v>
      </c>
      <c r="IM50" s="9">
        <f>VLOOKUP($C50, Table5[#All], 26, 0)</f>
        <v>0</v>
      </c>
      <c r="IN50" s="10">
        <f t="shared" si="147"/>
        <v>1</v>
      </c>
      <c r="IO50" s="11"/>
      <c r="IP50" s="9">
        <v>1</v>
      </c>
      <c r="IQ50" s="9">
        <v>0</v>
      </c>
      <c r="IR50" s="9">
        <v>0</v>
      </c>
      <c r="IS50" s="9">
        <v>0</v>
      </c>
      <c r="IT50" s="9">
        <v>0</v>
      </c>
      <c r="IU50" s="10">
        <f t="shared" si="148"/>
        <v>1</v>
      </c>
      <c r="IV50" s="82"/>
    </row>
    <row r="51" spans="1:256" ht="16.3" thickTop="1" thickBot="1" x14ac:dyDescent="0.35">
      <c r="A51" s="16" t="s">
        <v>225</v>
      </c>
      <c r="B51" s="16" t="s">
        <v>234</v>
      </c>
      <c r="C51" s="16" t="s">
        <v>235</v>
      </c>
      <c r="D51" s="11"/>
      <c r="E51" s="9">
        <f>VLOOKUP($C51, Table3[#All], 2, 0)</f>
        <v>0.16670000000000001</v>
      </c>
      <c r="F51" s="9"/>
      <c r="G51" s="9">
        <f>VLOOKUP($C51, Table3[#All], 3, 0)</f>
        <v>0.56669999999999998</v>
      </c>
      <c r="H51" s="9">
        <f>VLOOKUP($C51, Table3[#All], 4, 0)</f>
        <v>0.26669999999999999</v>
      </c>
      <c r="I51" s="9">
        <f>VLOOKUP($C51, Table3[#All], 5, 0)</f>
        <v>0</v>
      </c>
      <c r="J51" s="10">
        <f t="shared" si="149"/>
        <v>4</v>
      </c>
      <c r="K51" s="11"/>
      <c r="L51" s="9">
        <f>VLOOKUP($C51, Table3[#All], 6, 0)</f>
        <v>0</v>
      </c>
      <c r="M51" s="9"/>
      <c r="N51" s="9">
        <f>VLOOKUP($C51, Table3[#All], 7, 0)</f>
        <v>1</v>
      </c>
      <c r="O51" s="9">
        <f>VLOOKUP($C51, Table3[#All], 8, 0)</f>
        <v>0</v>
      </c>
      <c r="P51" s="9">
        <f>VLOOKUP($C51, Table3[#All], 9, 0)</f>
        <v>0</v>
      </c>
      <c r="Q51" s="10">
        <f t="shared" si="150"/>
        <v>3</v>
      </c>
      <c r="R51" s="11"/>
      <c r="S51" s="9">
        <f>VLOOKUP($C51, Table3[#All], 10, 0)</f>
        <v>0</v>
      </c>
      <c r="T51" s="9">
        <f>VLOOKUP($C51, Table3[#All], 11, 0)</f>
        <v>0.9</v>
      </c>
      <c r="U51" s="9">
        <f>VLOOKUP($C51, Table3[#All], 12, 0)</f>
        <v>0.1</v>
      </c>
      <c r="V51" s="9">
        <f>VLOOKUP($C51, Table3[#All], 13, 0)</f>
        <v>0</v>
      </c>
      <c r="W51" s="9">
        <f>VLOOKUP($C51, Table3[#All], 14, 0)</f>
        <v>0</v>
      </c>
      <c r="X51" s="10">
        <f t="shared" si="151"/>
        <v>2</v>
      </c>
      <c r="Y51" s="11"/>
      <c r="Z51" s="9">
        <f>VLOOKUP($C51, Table3[#All], 15, 0)</f>
        <v>0.3</v>
      </c>
      <c r="AA51" s="9">
        <f>VLOOKUP($C51, Table3[#All], 16, 0)</f>
        <v>0.7</v>
      </c>
      <c r="AB51" s="9">
        <f>VLOOKUP($C51, Table3[#All], 17, 0)</f>
        <v>0</v>
      </c>
      <c r="AC51" s="9">
        <f>VLOOKUP($C51, Table3[#All], 18, 0)</f>
        <v>0</v>
      </c>
      <c r="AD51" s="9">
        <f>VLOOKUP($C51, Table3[#All], 19, 0)</f>
        <v>0</v>
      </c>
      <c r="AE51" s="10">
        <f t="shared" si="121"/>
        <v>2</v>
      </c>
      <c r="AF51" s="11"/>
      <c r="AG51" s="9">
        <f>VLOOKUP($C51, Table3[#All], 20, 0)</f>
        <v>0</v>
      </c>
      <c r="AH51" s="9">
        <f>VLOOKUP($C51, Table3[#All], 21, 0)</f>
        <v>0.6</v>
      </c>
      <c r="AI51" s="9">
        <f>VLOOKUP($C51, Table3[#All], 22, 0)</f>
        <v>0.4</v>
      </c>
      <c r="AJ51" s="9"/>
      <c r="AK51" s="9"/>
      <c r="AL51" s="10">
        <f t="shared" si="122"/>
        <v>3</v>
      </c>
      <c r="AM51" s="11"/>
      <c r="AN51" s="9">
        <f>VLOOKUP($C51, Table3[#All], 23, 0)</f>
        <v>1</v>
      </c>
      <c r="AO51" s="9">
        <f>VLOOKUP($C51, Table3[#All], 24, 0)</f>
        <v>0</v>
      </c>
      <c r="AP51" s="9">
        <f>VLOOKUP($C51, Table3[#All], 25, 0)</f>
        <v>0</v>
      </c>
      <c r="AQ51" s="9">
        <f>VLOOKUP($C51, Table3[#All], 26, 0)</f>
        <v>0</v>
      </c>
      <c r="AR51" s="9"/>
      <c r="AS51" s="12">
        <f t="shared" si="123"/>
        <v>1</v>
      </c>
      <c r="AT51" s="11"/>
      <c r="AU51" s="9">
        <f>VLOOKUP($C51, Table3[#All], 27, 0)</f>
        <v>1</v>
      </c>
      <c r="AV51" s="9">
        <f>VLOOKUP($C51, Table3[#All], 28, 0)</f>
        <v>0</v>
      </c>
      <c r="AW51" s="9">
        <f>VLOOKUP($C51, Table3[#All], 29, 0)</f>
        <v>0</v>
      </c>
      <c r="AX51" s="9"/>
      <c r="AY51" s="9"/>
      <c r="AZ51" s="10">
        <f t="shared" si="152"/>
        <v>1</v>
      </c>
      <c r="BA51" s="11"/>
      <c r="BB51" s="9">
        <f>VLOOKUP($C51, Table3[#All], 30, 0)</f>
        <v>0.26669999999999999</v>
      </c>
      <c r="BC51" s="9">
        <f>VLOOKUP($C51, Table3[#All], 31, 0)</f>
        <v>0.73329999999999995</v>
      </c>
      <c r="BD51" s="9">
        <f>VLOOKUP($C51, Table3[#All], 32, 0)</f>
        <v>0</v>
      </c>
      <c r="BE51" s="9">
        <f>VLOOKUP($C51, Table3[#All], 33, 0)</f>
        <v>0</v>
      </c>
      <c r="BF51" s="9"/>
      <c r="BG51" s="10">
        <f t="shared" si="153"/>
        <v>2</v>
      </c>
      <c r="BH51" s="81"/>
      <c r="BI51" s="9">
        <f>VLOOKUP($C51, Table3[#All], 34, 0)</f>
        <v>0</v>
      </c>
      <c r="BJ51" s="9">
        <f>VLOOKUP($C51, Table3[#All], 35, 0)</f>
        <v>0</v>
      </c>
      <c r="BK51" s="9">
        <f>VLOOKUP($C51, Table3[#All], 36, 0)</f>
        <v>0</v>
      </c>
      <c r="BL51" s="9">
        <f>VLOOKUP($C51, Table3[#All], 37, 0)</f>
        <v>0</v>
      </c>
      <c r="BM51" s="9">
        <f>VLOOKUP($C51, Table3[#All], 38, 0)</f>
        <v>0</v>
      </c>
      <c r="BN51" s="10" t="str">
        <f t="shared" si="154"/>
        <v>N/A</v>
      </c>
      <c r="BO51" s="11"/>
      <c r="BP51" s="9">
        <f>VLOOKUP($C51, Table3[#All], 39, 0)</f>
        <v>0.26669999999999999</v>
      </c>
      <c r="BQ51" s="9">
        <f>VLOOKUP($C51, Table3[#All], 40, 0)</f>
        <v>0.1333</v>
      </c>
      <c r="BR51" s="9">
        <f>VLOOKUP($C51, Table3[#All], 41, 0)</f>
        <v>0.6</v>
      </c>
      <c r="BS51" s="9">
        <f>VLOOKUP($C51, Table3[#All], 42, 0)</f>
        <v>0</v>
      </c>
      <c r="BT51" s="9"/>
      <c r="BU51" s="10">
        <f t="shared" si="124"/>
        <v>3</v>
      </c>
      <c r="BV51" s="11"/>
      <c r="BW51" s="9">
        <f>VLOOKUP($C51, Table3[#All], 43, 0)</f>
        <v>0.3</v>
      </c>
      <c r="BX51" s="9">
        <f>VLOOKUP($C51, Table3[#All], 44, 0)</f>
        <v>0.66670000000000007</v>
      </c>
      <c r="BY51" s="9">
        <f>VLOOKUP($C51, Table3[#All], 45, 0)</f>
        <v>3.3300000000000003E-2</v>
      </c>
      <c r="BZ51" s="9"/>
      <c r="CA51" s="9"/>
      <c r="CB51" s="10">
        <f t="shared" si="125"/>
        <v>2</v>
      </c>
      <c r="CC51" s="81"/>
      <c r="CD51" s="9">
        <f>VLOOKUP($C51, Table3[#All], 46, 0)</f>
        <v>1</v>
      </c>
      <c r="CE51" s="9">
        <f>VLOOKUP($C51, Table3[#All], 47, 0)</f>
        <v>0</v>
      </c>
      <c r="CF51" s="9">
        <f>VLOOKUP($C51, Table3[#All], 48, 0)</f>
        <v>0</v>
      </c>
      <c r="CG51" s="9">
        <f>VLOOKUP($C51, Table3[#All], 49, 0)</f>
        <v>0</v>
      </c>
      <c r="CH51" s="9">
        <f>VLOOKUP($C51, Table3[#All], 50, 0)</f>
        <v>0</v>
      </c>
      <c r="CI51" s="12">
        <f t="shared" si="126"/>
        <v>1</v>
      </c>
      <c r="CJ51" s="13"/>
      <c r="CK51" s="9">
        <f>VLOOKUP($C51, Table3[#All], 51, 0)</f>
        <v>0.2414</v>
      </c>
      <c r="CL51" s="9">
        <f>VLOOKUP($C51, Table3[#All], 52, 0)</f>
        <v>0.75859999999999994</v>
      </c>
      <c r="CM51" s="9">
        <f>VLOOKUP($C51, Table3[#All], 53, 0)</f>
        <v>0</v>
      </c>
      <c r="CN51" s="9">
        <f>VLOOKUP($C51, Table3[#All], 54, 0)</f>
        <v>0</v>
      </c>
      <c r="CO51" s="9"/>
      <c r="CP51" s="10">
        <f t="shared" si="127"/>
        <v>2</v>
      </c>
      <c r="CQ51" s="11"/>
      <c r="CR51" s="9">
        <f>VLOOKUP($C51, Table3[#All], 55, 0)</f>
        <v>3.4500000000000003E-2</v>
      </c>
      <c r="CS51" s="9">
        <f>VLOOKUP($C51, Table3[#All], 56, 0)</f>
        <v>0.31030000000000002</v>
      </c>
      <c r="CT51" s="9">
        <f>VLOOKUP($C51, Table3[#All], 57, 0)</f>
        <v>0.44829999999999998</v>
      </c>
      <c r="CU51" s="9">
        <f>VLOOKUP($C51, Table3[#All], 58, 0)</f>
        <v>0.2069</v>
      </c>
      <c r="CV51" s="9">
        <f>VLOOKUP($C51, Table3[#All], 59, 0)</f>
        <v>0</v>
      </c>
      <c r="CW51" s="12">
        <f t="shared" si="128"/>
        <v>3</v>
      </c>
      <c r="CX51" s="81"/>
      <c r="CY51" s="9">
        <f>VLOOKUP($C51, Table3[#All], 60, 0)</f>
        <v>0.5</v>
      </c>
      <c r="CZ51" s="9">
        <f>VLOOKUP($C51, Table3[#All], 61, 0)</f>
        <v>0.43329999999999996</v>
      </c>
      <c r="DA51" s="9">
        <f>VLOOKUP($C51, Table3[#All], 62, 0)</f>
        <v>6.6699999999999995E-2</v>
      </c>
      <c r="DB51" s="9">
        <f>VLOOKUP($C51, Table3[#All], 63, 0)</f>
        <v>0</v>
      </c>
      <c r="DC51" s="9">
        <f>VLOOKUP($C51, Table3[#All], 64, 0)</f>
        <v>0</v>
      </c>
      <c r="DD51" s="10">
        <f t="shared" si="129"/>
        <v>2</v>
      </c>
      <c r="DE51" s="11"/>
      <c r="DF51" s="9">
        <f>VLOOKUP($C51, Table3[#All], 65, 0)</f>
        <v>0.73329999999999995</v>
      </c>
      <c r="DG51" s="9"/>
      <c r="DH51" s="9">
        <f>VLOOKUP($C51, Table3[#All], 66, 0)</f>
        <v>0.26669999999999999</v>
      </c>
      <c r="DI51" s="9"/>
      <c r="DJ51" s="9">
        <f>VLOOKUP($C51, Table3[#All], 67, 0)</f>
        <v>0</v>
      </c>
      <c r="DK51" s="12">
        <f t="shared" si="130"/>
        <v>3</v>
      </c>
      <c r="DL51" s="11"/>
      <c r="DM51" s="9">
        <f>VLOOKUP($C51, Table3[#All], 68, 0)</f>
        <v>1</v>
      </c>
      <c r="DN51" s="9"/>
      <c r="DO51" s="9">
        <f>VLOOKUP($C51, Table3[#All], 69, 0)</f>
        <v>0</v>
      </c>
      <c r="DP51" s="9">
        <f>VLOOKUP($C51, Table3[#All], 70, 0)</f>
        <v>0</v>
      </c>
      <c r="DQ51" s="9"/>
      <c r="DR51" s="12">
        <f t="shared" si="131"/>
        <v>1</v>
      </c>
      <c r="DS51" s="11"/>
      <c r="DT51" s="9">
        <f>VLOOKUP($C51, Table3[#All], 71, 0)</f>
        <v>1</v>
      </c>
      <c r="DU51" s="9">
        <f>VLOOKUP($C51, Table3[#All], 72, 0)</f>
        <v>0</v>
      </c>
      <c r="DV51" s="9">
        <f>VLOOKUP($C51, Table3[#All], 73, 0)</f>
        <v>0</v>
      </c>
      <c r="DW51" s="9">
        <f>VLOOKUP($C51, Table3[#All], 74, 0)</f>
        <v>0</v>
      </c>
      <c r="DX51" s="9">
        <f>VLOOKUP($C51, Table3[#All], 75, 0)</f>
        <v>0</v>
      </c>
      <c r="DY51" s="12">
        <f t="shared" si="157"/>
        <v>1</v>
      </c>
      <c r="DZ51" s="11"/>
      <c r="EA51" s="9">
        <f>VLOOKUP($C51, Table3[#All], 76, 0)</f>
        <v>1</v>
      </c>
      <c r="EB51" s="9">
        <f>VLOOKUP($C51, Table3[#All], 77, 0)</f>
        <v>0</v>
      </c>
      <c r="EC51" s="9">
        <f>VLOOKUP($C51, Table3[#All], 78, 0)</f>
        <v>0</v>
      </c>
      <c r="ED51" s="9">
        <f>VLOOKUP($C51, Table3[#All], 79, 0)</f>
        <v>0</v>
      </c>
      <c r="EE51" s="9">
        <f>VLOOKUP($C51, Table3[#All], 80, 0)</f>
        <v>0</v>
      </c>
      <c r="EF51" s="10">
        <f t="shared" si="133"/>
        <v>1</v>
      </c>
      <c r="EG51" s="9"/>
      <c r="EH51" s="9">
        <f>VLOOKUP($C51, Table3[#All], 81, 0)</f>
        <v>0</v>
      </c>
      <c r="EI51" s="9">
        <f>VLOOKUP($C51, Table3[#All], 82, 0)</f>
        <v>0</v>
      </c>
      <c r="EJ51" s="9">
        <f>VLOOKUP($C51, Table3[#All], 83, 0)</f>
        <v>0</v>
      </c>
      <c r="EK51" s="9">
        <f>VLOOKUP($C51, Table3[#All], 84, 0)</f>
        <v>0</v>
      </c>
      <c r="EL51" s="9">
        <f>VLOOKUP($C51, Table3[#All], 85, 0)</f>
        <v>1</v>
      </c>
      <c r="EM51" s="12">
        <f t="shared" si="134"/>
        <v>5</v>
      </c>
      <c r="EN51" s="11"/>
      <c r="EO51" s="9">
        <f>VLOOKUP($C51, Table3[#All], 86, 0)</f>
        <v>0.6</v>
      </c>
      <c r="EP51" s="9"/>
      <c r="EQ51" s="9">
        <f>VLOOKUP($C51, Table3[#All], 87, 0)</f>
        <v>0.4</v>
      </c>
      <c r="ER51" s="9"/>
      <c r="ES51" s="9"/>
      <c r="ET51" s="12">
        <f t="shared" si="135"/>
        <v>3</v>
      </c>
      <c r="EU51" s="11"/>
      <c r="EV51" s="9">
        <f>VLOOKUP($C51, Table3[#All], 88, 0)</f>
        <v>0</v>
      </c>
      <c r="EW51" s="9">
        <f>VLOOKUP($C51, Table3[#All], 89, 0)</f>
        <v>1</v>
      </c>
      <c r="EX51" s="9">
        <f>VLOOKUP($C51, Table3[#All], 90, 0)</f>
        <v>0</v>
      </c>
      <c r="EY51" s="9">
        <f>VLOOKUP($C51, Table3[#All], 91, 0)</f>
        <v>0</v>
      </c>
      <c r="EZ51" s="9">
        <f>VLOOKUP($C51, Table3[#All], 92, 0)</f>
        <v>0</v>
      </c>
      <c r="FA51" s="12">
        <f t="shared" si="136"/>
        <v>2</v>
      </c>
      <c r="FB51" s="11"/>
      <c r="FC51" s="9">
        <f>VLOOKUP($C51, Table3[#All], 93, 0)</f>
        <v>0</v>
      </c>
      <c r="FD51" s="9">
        <f>VLOOKUP($C51, Table3[#All], 94, 0)</f>
        <v>0.9</v>
      </c>
      <c r="FE51" s="9">
        <f>VLOOKUP($C51, Table3[#All], 95, 0)</f>
        <v>0.1</v>
      </c>
      <c r="FF51" s="9">
        <f>VLOOKUP($C51, Table3[#All], 96, 0)</f>
        <v>0</v>
      </c>
      <c r="FG51" s="9"/>
      <c r="FH51" s="10">
        <f t="shared" si="137"/>
        <v>2</v>
      </c>
      <c r="FI51" s="11"/>
      <c r="FJ51" s="9">
        <f>VLOOKUP($C51, Table3[#All], 97, 0)</f>
        <v>1</v>
      </c>
      <c r="FK51" s="9">
        <f>VLOOKUP($C51, Table3[#All], 98, 0)</f>
        <v>0</v>
      </c>
      <c r="FL51" s="9">
        <f>VLOOKUP($C51, Table3[#All], 99, 0)</f>
        <v>0</v>
      </c>
      <c r="FM51" s="9">
        <f>VLOOKUP($C51, Table3[#All], 100, 0)</f>
        <v>0</v>
      </c>
      <c r="FN51" s="9">
        <f>VLOOKUP($C51, Table3[#All], 101, 0)</f>
        <v>0</v>
      </c>
      <c r="FO51" s="12">
        <f t="shared" si="155"/>
        <v>1</v>
      </c>
      <c r="FP51" s="11"/>
      <c r="FQ51" s="9">
        <f>VLOOKUP($C51, Table3[#All], 102, 0)</f>
        <v>0.76670000000000005</v>
      </c>
      <c r="FR51" s="9">
        <f>VLOOKUP($C51, Table3[#All], 103, 0)</f>
        <v>0.23329999999999998</v>
      </c>
      <c r="FS51" s="9">
        <f>VLOOKUP($C51, Table3[#All], 104, 0)</f>
        <v>0</v>
      </c>
      <c r="FT51" s="9">
        <f>VLOOKUP($C51, Table3[#All], 105, 0)</f>
        <v>0</v>
      </c>
      <c r="FU51" s="9">
        <v>0</v>
      </c>
      <c r="FV51" s="10">
        <f t="shared" si="138"/>
        <v>1</v>
      </c>
      <c r="FW51" s="11"/>
      <c r="FX51" s="9">
        <f>VLOOKUP($C51, Table3[#All], 106, 0)</f>
        <v>0.5</v>
      </c>
      <c r="FY51" s="9"/>
      <c r="FZ51" s="9">
        <f>VLOOKUP($C51, Table3[#All], 107, 0)</f>
        <v>0.4667</v>
      </c>
      <c r="GA51" s="9">
        <f>VLOOKUP($C51, Table3[#All], 108, 0)</f>
        <v>3.3300000000000003E-2</v>
      </c>
      <c r="GB51" s="9"/>
      <c r="GC51" s="10">
        <f t="shared" si="156"/>
        <v>3</v>
      </c>
      <c r="GD51" s="81"/>
      <c r="GE51" s="9">
        <f>VLOOKUP($C51, Table3[#All], 109, 0)</f>
        <v>0.2</v>
      </c>
      <c r="GF51" s="9">
        <f>VLOOKUP($C51, Table3[#All], 110, 0)</f>
        <v>0.6</v>
      </c>
      <c r="GG51" s="9">
        <f>VLOOKUP($C51, Table3[#All], 111, 0)</f>
        <v>0.2</v>
      </c>
      <c r="GH51" s="9"/>
      <c r="GI51" s="9">
        <f>VLOOKUP($C51, Table3[#All], 112, 0)</f>
        <v>0</v>
      </c>
      <c r="GJ51" s="12">
        <f t="shared" si="139"/>
        <v>2</v>
      </c>
      <c r="GK51" s="11"/>
      <c r="GL51" s="9">
        <f>VLOOKUP($C51, Table3[#All], 113, 0)</f>
        <v>3.3300000000000003E-2</v>
      </c>
      <c r="GM51" s="9">
        <f>VLOOKUP($C51, Table3[#All], 114, 0)</f>
        <v>0.33329999999999999</v>
      </c>
      <c r="GN51" s="9">
        <f>VLOOKUP($C51, Table3[#All], 115, 0)</f>
        <v>0.56669999999999998</v>
      </c>
      <c r="GO51" s="9">
        <f>VLOOKUP($C51, Table3[#All], 116, 0)</f>
        <v>6.6699999999999995E-2</v>
      </c>
      <c r="GP51" s="9"/>
      <c r="GQ51" s="10">
        <f t="shared" si="140"/>
        <v>3</v>
      </c>
      <c r="GR51" s="11"/>
      <c r="GS51" s="9">
        <f>VLOOKUP($C51, Table2[#All], 3, 0)</f>
        <v>0</v>
      </c>
      <c r="GT51" s="9">
        <f>VLOOKUP($C51, Table2[#All], 4, 0)</f>
        <v>0</v>
      </c>
      <c r="GU51" s="9">
        <f>VLOOKUP($C51, Table2[#All], 5, 0)</f>
        <v>1</v>
      </c>
      <c r="GV51" s="9">
        <f>VLOOKUP($C51, Table2[#All], 6, 0)</f>
        <v>0</v>
      </c>
      <c r="GW51" s="9">
        <f>VLOOKUP($C51, Table2[#All], 7, 0)</f>
        <v>0</v>
      </c>
      <c r="GX51" s="10">
        <f t="shared" si="141"/>
        <v>3</v>
      </c>
      <c r="GY51" s="11"/>
      <c r="GZ51" s="9">
        <v>0</v>
      </c>
      <c r="HA51" s="9">
        <v>0</v>
      </c>
      <c r="HB51" s="9">
        <v>0</v>
      </c>
      <c r="HC51" s="9">
        <v>1</v>
      </c>
      <c r="HD51" s="9"/>
      <c r="HE51" s="10">
        <f t="shared" si="142"/>
        <v>4</v>
      </c>
      <c r="HF51" s="11"/>
      <c r="HG51" s="9">
        <f>VLOOKUP($C51, Table5[#All], 2, 0)</f>
        <v>0</v>
      </c>
      <c r="HH51" s="9">
        <f>VLOOKUP($C51, Table5[#All], 3, 0)</f>
        <v>1</v>
      </c>
      <c r="HI51" s="9">
        <f>VLOOKUP($C51, Table5[#All], 4, 0)</f>
        <v>0</v>
      </c>
      <c r="HJ51" s="9">
        <f>VLOOKUP($C51, Table5[#All], 5, 0)</f>
        <v>0</v>
      </c>
      <c r="HK51" s="9">
        <f>VLOOKUP($C51, Table5[#All], 6, 0)</f>
        <v>0</v>
      </c>
      <c r="HL51" s="10">
        <f t="shared" si="143"/>
        <v>2</v>
      </c>
      <c r="HM51" s="11"/>
      <c r="HN51" s="9">
        <f>VLOOKUP($C51, Table5[#All], 7, 0)</f>
        <v>0</v>
      </c>
      <c r="HO51" s="9">
        <f>VLOOKUP($C51, Table5[#All], 8, 0)</f>
        <v>1</v>
      </c>
      <c r="HP51" s="9">
        <f>VLOOKUP($C51, Table5[#All], 9, 0)</f>
        <v>0</v>
      </c>
      <c r="HQ51" s="9">
        <f>VLOOKUP($C51, Table5[#All], 10, 0)</f>
        <v>0</v>
      </c>
      <c r="HR51" s="9">
        <f>VLOOKUP($C51, Table5[#All], 11, 0)</f>
        <v>0</v>
      </c>
      <c r="HS51" s="10">
        <f t="shared" si="144"/>
        <v>2</v>
      </c>
      <c r="HT51" s="11"/>
      <c r="HU51" s="9">
        <f>VLOOKUP($C51, Table5[#All], 12, 0)</f>
        <v>1</v>
      </c>
      <c r="HV51" s="9">
        <f>VLOOKUP($C51, Table5[#All], 13, 0)</f>
        <v>0</v>
      </c>
      <c r="HW51" s="9">
        <f>VLOOKUP($C51, Table5[#All], 14, 0)</f>
        <v>0</v>
      </c>
      <c r="HX51" s="9">
        <f>VLOOKUP($C51, Table5[#All], 15, 0)</f>
        <v>0</v>
      </c>
      <c r="HY51" s="9">
        <f>VLOOKUP($C51, Table5[#All], 16, 0)</f>
        <v>0</v>
      </c>
      <c r="HZ51" s="10">
        <f t="shared" si="145"/>
        <v>1</v>
      </c>
      <c r="IA51" s="11"/>
      <c r="IB51" s="9">
        <f>VLOOKUP($C51, Table5[#All], 17, 0)</f>
        <v>0</v>
      </c>
      <c r="IC51" s="9">
        <f>VLOOKUP($C51, Table5[#All], 18, 0)</f>
        <v>0</v>
      </c>
      <c r="ID51" s="9">
        <f>VLOOKUP($C51, Table5[#All], 19, 0)</f>
        <v>1</v>
      </c>
      <c r="IE51" s="9">
        <f>VLOOKUP($C51, Table5[#All], 20, 0)</f>
        <v>0</v>
      </c>
      <c r="IF51" s="9">
        <f>VLOOKUP($C51, Table5[#All], 21, 0)</f>
        <v>0</v>
      </c>
      <c r="IG51" s="10">
        <f t="shared" si="146"/>
        <v>3</v>
      </c>
      <c r="IH51" s="11"/>
      <c r="II51" s="9">
        <f>VLOOKUP($C51, Table5[#All], 22, 0)</f>
        <v>1</v>
      </c>
      <c r="IJ51" s="9">
        <f>VLOOKUP($C51, Table5[#All], 23, 0)</f>
        <v>0</v>
      </c>
      <c r="IK51" s="9">
        <f>VLOOKUP($C51, Table5[#All], 24, 0)</f>
        <v>0</v>
      </c>
      <c r="IL51" s="9">
        <f>VLOOKUP($C51, Table5[#All], 25, 0)</f>
        <v>0</v>
      </c>
      <c r="IM51" s="9">
        <f>VLOOKUP($C51, Table5[#All], 26, 0)</f>
        <v>0</v>
      </c>
      <c r="IN51" s="10">
        <f t="shared" si="147"/>
        <v>1</v>
      </c>
      <c r="IO51" s="11"/>
      <c r="IP51" s="9">
        <v>1</v>
      </c>
      <c r="IQ51" s="9">
        <v>0</v>
      </c>
      <c r="IR51" s="9">
        <v>0</v>
      </c>
      <c r="IS51" s="9">
        <v>0</v>
      </c>
      <c r="IT51" s="9">
        <v>0</v>
      </c>
      <c r="IU51" s="10">
        <f t="shared" si="148"/>
        <v>1</v>
      </c>
      <c r="IV51" s="82"/>
    </row>
    <row r="52" spans="1:256" ht="16.3" thickTop="1" thickBot="1" x14ac:dyDescent="0.35">
      <c r="A52" s="16" t="s">
        <v>225</v>
      </c>
      <c r="B52" s="16" t="s">
        <v>236</v>
      </c>
      <c r="C52" s="16" t="s">
        <v>237</v>
      </c>
      <c r="D52" s="11"/>
      <c r="E52" s="9">
        <f>VLOOKUP($C52, Table3[#All], 2, 0)</f>
        <v>0.44439999999999996</v>
      </c>
      <c r="F52" s="9"/>
      <c r="G52" s="9">
        <f>VLOOKUP($C52, Table3[#All], 3, 0)</f>
        <v>0.5</v>
      </c>
      <c r="H52" s="9">
        <f>VLOOKUP($C52, Table3[#All], 4, 0)</f>
        <v>5.5599999999999997E-2</v>
      </c>
      <c r="I52" s="9">
        <f>VLOOKUP($C52, Table3[#All], 5, 0)</f>
        <v>0</v>
      </c>
      <c r="J52" s="10">
        <f t="shared" si="149"/>
        <v>3</v>
      </c>
      <c r="K52" s="11"/>
      <c r="L52" s="9">
        <f>VLOOKUP($C52, Table3[#All], 6, 0)</f>
        <v>0</v>
      </c>
      <c r="M52" s="9"/>
      <c r="N52" s="9">
        <f>VLOOKUP($C52, Table3[#All], 7, 0)</f>
        <v>1</v>
      </c>
      <c r="O52" s="9">
        <f>VLOOKUP($C52, Table3[#All], 8, 0)</f>
        <v>0</v>
      </c>
      <c r="P52" s="9">
        <f>VLOOKUP($C52, Table3[#All], 9, 0)</f>
        <v>0</v>
      </c>
      <c r="Q52" s="10">
        <f t="shared" si="150"/>
        <v>3</v>
      </c>
      <c r="R52" s="11"/>
      <c r="S52" s="9">
        <f>VLOOKUP($C52, Table3[#All], 10, 0)</f>
        <v>0</v>
      </c>
      <c r="T52" s="9">
        <f>VLOOKUP($C52, Table3[#All], 11, 0)</f>
        <v>1</v>
      </c>
      <c r="U52" s="9">
        <f>VLOOKUP($C52, Table3[#All], 12, 0)</f>
        <v>0</v>
      </c>
      <c r="V52" s="9">
        <f>VLOOKUP($C52, Table3[#All], 13, 0)</f>
        <v>0</v>
      </c>
      <c r="W52" s="9">
        <f>VLOOKUP($C52, Table3[#All], 14, 0)</f>
        <v>0</v>
      </c>
      <c r="X52" s="10">
        <f t="shared" si="151"/>
        <v>2</v>
      </c>
      <c r="Y52" s="11"/>
      <c r="Z52" s="9">
        <f>VLOOKUP($C52, Table3[#All], 15, 0)</f>
        <v>0</v>
      </c>
      <c r="AA52" s="9">
        <f>VLOOKUP($C52, Table3[#All], 16, 0)</f>
        <v>0.88890000000000002</v>
      </c>
      <c r="AB52" s="9">
        <f>VLOOKUP($C52, Table3[#All], 17, 0)</f>
        <v>0.11109999999999999</v>
      </c>
      <c r="AC52" s="9">
        <f>VLOOKUP($C52, Table3[#All], 18, 0)</f>
        <v>0</v>
      </c>
      <c r="AD52" s="9">
        <f>VLOOKUP($C52, Table3[#All], 19, 0)</f>
        <v>0</v>
      </c>
      <c r="AE52" s="10">
        <f t="shared" si="121"/>
        <v>2</v>
      </c>
      <c r="AF52" s="11"/>
      <c r="AG52" s="9">
        <f>VLOOKUP($C52, Table3[#All], 20, 0)</f>
        <v>0</v>
      </c>
      <c r="AH52" s="9">
        <f>VLOOKUP($C52, Table3[#All], 21, 0)</f>
        <v>0.22219999999999998</v>
      </c>
      <c r="AI52" s="9">
        <f>VLOOKUP($C52, Table3[#All], 22, 0)</f>
        <v>0.77780000000000005</v>
      </c>
      <c r="AJ52" s="9"/>
      <c r="AK52" s="9"/>
      <c r="AL52" s="10">
        <f t="shared" si="122"/>
        <v>3</v>
      </c>
      <c r="AM52" s="11"/>
      <c r="AN52" s="9">
        <f>VLOOKUP($C52, Table3[#All], 23, 0)</f>
        <v>1</v>
      </c>
      <c r="AO52" s="9">
        <f>VLOOKUP($C52, Table3[#All], 24, 0)</f>
        <v>0</v>
      </c>
      <c r="AP52" s="9">
        <f>VLOOKUP($C52, Table3[#All], 25, 0)</f>
        <v>0</v>
      </c>
      <c r="AQ52" s="9">
        <f>VLOOKUP($C52, Table3[#All], 26, 0)</f>
        <v>0</v>
      </c>
      <c r="AR52" s="9"/>
      <c r="AS52" s="12">
        <f t="shared" si="123"/>
        <v>1</v>
      </c>
      <c r="AT52" s="11"/>
      <c r="AU52" s="9">
        <f>VLOOKUP($C52, Table3[#All], 27, 0)</f>
        <v>0.66670000000000007</v>
      </c>
      <c r="AV52" s="9">
        <f>VLOOKUP($C52, Table3[#All], 28, 0)</f>
        <v>0.33329999999999999</v>
      </c>
      <c r="AW52" s="9">
        <f>VLOOKUP($C52, Table3[#All], 29, 0)</f>
        <v>0</v>
      </c>
      <c r="AX52" s="9"/>
      <c r="AY52" s="9"/>
      <c r="AZ52" s="10">
        <f t="shared" si="152"/>
        <v>2</v>
      </c>
      <c r="BA52" s="11"/>
      <c r="BB52" s="9">
        <f>VLOOKUP($C52, Table3[#All], 30, 0)</f>
        <v>0.16670000000000001</v>
      </c>
      <c r="BC52" s="9">
        <f>VLOOKUP($C52, Table3[#All], 31, 0)</f>
        <v>0.55559999999999998</v>
      </c>
      <c r="BD52" s="9">
        <f>VLOOKUP($C52, Table3[#All], 32, 0)</f>
        <v>0.27779999999999999</v>
      </c>
      <c r="BE52" s="9">
        <f>VLOOKUP($C52, Table3[#All], 33, 0)</f>
        <v>0</v>
      </c>
      <c r="BF52" s="9"/>
      <c r="BG52" s="10">
        <f t="shared" si="153"/>
        <v>3</v>
      </c>
      <c r="BH52" s="81"/>
      <c r="BI52" s="9">
        <f>VLOOKUP($C52, Table3[#All], 34, 0)</f>
        <v>0</v>
      </c>
      <c r="BJ52" s="9">
        <f>VLOOKUP($C52, Table3[#All], 35, 0)</f>
        <v>0</v>
      </c>
      <c r="BK52" s="9">
        <f>VLOOKUP($C52, Table3[#All], 36, 0)</f>
        <v>0</v>
      </c>
      <c r="BL52" s="9">
        <f>VLOOKUP($C52, Table3[#All], 37, 0)</f>
        <v>0</v>
      </c>
      <c r="BM52" s="9">
        <f>VLOOKUP($C52, Table3[#All], 38, 0)</f>
        <v>0</v>
      </c>
      <c r="BN52" s="10" t="str">
        <f t="shared" si="154"/>
        <v>N/A</v>
      </c>
      <c r="BO52" s="11"/>
      <c r="BP52" s="9">
        <f>VLOOKUP($C52, Table3[#All], 39, 0)</f>
        <v>0.55559999999999998</v>
      </c>
      <c r="BQ52" s="9">
        <f>VLOOKUP($C52, Table3[#All], 40, 0)</f>
        <v>0.11109999999999999</v>
      </c>
      <c r="BR52" s="9">
        <f>VLOOKUP($C52, Table3[#All], 41, 0)</f>
        <v>0.33329999999999999</v>
      </c>
      <c r="BS52" s="9">
        <f>VLOOKUP($C52, Table3[#All], 42, 0)</f>
        <v>0</v>
      </c>
      <c r="BT52" s="9"/>
      <c r="BU52" s="10">
        <f t="shared" si="124"/>
        <v>3</v>
      </c>
      <c r="BV52" s="11"/>
      <c r="BW52" s="9">
        <f>VLOOKUP($C52, Table3[#All], 43, 0)</f>
        <v>0.77780000000000005</v>
      </c>
      <c r="BX52" s="9">
        <f>VLOOKUP($C52, Table3[#All], 44, 0)</f>
        <v>0.22219999999999998</v>
      </c>
      <c r="BY52" s="9">
        <f>VLOOKUP($C52, Table3[#All], 45, 0)</f>
        <v>0</v>
      </c>
      <c r="BZ52" s="9"/>
      <c r="CA52" s="9"/>
      <c r="CB52" s="10">
        <f t="shared" si="125"/>
        <v>1</v>
      </c>
      <c r="CC52" s="81"/>
      <c r="CD52" s="9">
        <f>VLOOKUP($C52, Table3[#All], 46, 0)</f>
        <v>1</v>
      </c>
      <c r="CE52" s="9">
        <f>VLOOKUP($C52, Table3[#All], 47, 0)</f>
        <v>0</v>
      </c>
      <c r="CF52" s="9">
        <f>VLOOKUP($C52, Table3[#All], 48, 0)</f>
        <v>0</v>
      </c>
      <c r="CG52" s="9">
        <f>VLOOKUP($C52, Table3[#All], 49, 0)</f>
        <v>0</v>
      </c>
      <c r="CH52" s="9">
        <f>VLOOKUP($C52, Table3[#All], 50, 0)</f>
        <v>0</v>
      </c>
      <c r="CI52" s="12">
        <f t="shared" si="126"/>
        <v>1</v>
      </c>
      <c r="CJ52" s="13"/>
      <c r="CK52" s="9">
        <f>VLOOKUP($C52, Table3[#All], 51, 0)</f>
        <v>0</v>
      </c>
      <c r="CL52" s="9">
        <f>VLOOKUP($C52, Table3[#All], 52, 0)</f>
        <v>1</v>
      </c>
      <c r="CM52" s="9">
        <f>VLOOKUP($C52, Table3[#All], 53, 0)</f>
        <v>0</v>
      </c>
      <c r="CN52" s="9">
        <f>VLOOKUP($C52, Table3[#All], 54, 0)</f>
        <v>0</v>
      </c>
      <c r="CO52" s="9"/>
      <c r="CP52" s="10">
        <f t="shared" si="127"/>
        <v>2</v>
      </c>
      <c r="CQ52" s="11"/>
      <c r="CR52" s="9">
        <f>VLOOKUP($C52, Table3[#All], 55, 0)</f>
        <v>0</v>
      </c>
      <c r="CS52" s="9">
        <f>VLOOKUP($C52, Table3[#All], 56, 0)</f>
        <v>0.22219999999999998</v>
      </c>
      <c r="CT52" s="9">
        <f>VLOOKUP($C52, Table3[#All], 57, 0)</f>
        <v>0.66670000000000007</v>
      </c>
      <c r="CU52" s="9">
        <f>VLOOKUP($C52, Table3[#All], 58, 0)</f>
        <v>0.11109999999999999</v>
      </c>
      <c r="CV52" s="9">
        <f>VLOOKUP($C52, Table3[#All], 59, 0)</f>
        <v>0</v>
      </c>
      <c r="CW52" s="12">
        <f t="shared" si="128"/>
        <v>3</v>
      </c>
      <c r="CX52" s="81"/>
      <c r="CY52" s="9">
        <f>VLOOKUP($C52, Table3[#All], 60, 0)</f>
        <v>0.77780000000000005</v>
      </c>
      <c r="CZ52" s="9">
        <f>VLOOKUP($C52, Table3[#All], 61, 0)</f>
        <v>0.22219999999999998</v>
      </c>
      <c r="DA52" s="9">
        <f>VLOOKUP($C52, Table3[#All], 62, 0)</f>
        <v>0</v>
      </c>
      <c r="DB52" s="9">
        <f>VLOOKUP($C52, Table3[#All], 63, 0)</f>
        <v>0</v>
      </c>
      <c r="DC52" s="9">
        <f>VLOOKUP($C52, Table3[#All], 64, 0)</f>
        <v>0</v>
      </c>
      <c r="DD52" s="10">
        <f t="shared" si="129"/>
        <v>1</v>
      </c>
      <c r="DE52" s="11"/>
      <c r="DF52" s="9">
        <f>VLOOKUP($C52, Table3[#All], 65, 0)</f>
        <v>0.77780000000000005</v>
      </c>
      <c r="DG52" s="9"/>
      <c r="DH52" s="9">
        <f>VLOOKUP($C52, Table3[#All], 66, 0)</f>
        <v>0.22219999999999998</v>
      </c>
      <c r="DI52" s="9"/>
      <c r="DJ52" s="9">
        <f>VLOOKUP($C52, Table3[#All], 67, 0)</f>
        <v>0</v>
      </c>
      <c r="DK52" s="12">
        <f t="shared" si="130"/>
        <v>1</v>
      </c>
      <c r="DL52" s="11"/>
      <c r="DM52" s="9">
        <f>VLOOKUP($C52, Table3[#All], 68, 0)</f>
        <v>1</v>
      </c>
      <c r="DN52" s="9"/>
      <c r="DO52" s="9">
        <f>VLOOKUP($C52, Table3[#All], 69, 0)</f>
        <v>0</v>
      </c>
      <c r="DP52" s="9">
        <f>VLOOKUP($C52, Table3[#All], 70, 0)</f>
        <v>0</v>
      </c>
      <c r="DQ52" s="9"/>
      <c r="DR52" s="12">
        <f t="shared" si="131"/>
        <v>1</v>
      </c>
      <c r="DS52" s="11"/>
      <c r="DT52" s="9">
        <f>VLOOKUP($C52, Table3[#All], 71, 0)</f>
        <v>0.94440000000000002</v>
      </c>
      <c r="DU52" s="9">
        <f>VLOOKUP($C52, Table3[#All], 72, 0)</f>
        <v>0</v>
      </c>
      <c r="DV52" s="9">
        <f>VLOOKUP($C52, Table3[#All], 73, 0)</f>
        <v>0</v>
      </c>
      <c r="DW52" s="9">
        <f>VLOOKUP($C52, Table3[#All], 74, 0)</f>
        <v>5.5599999999999997E-2</v>
      </c>
      <c r="DX52" s="9">
        <f>VLOOKUP($C52, Table3[#All], 75, 0)</f>
        <v>0</v>
      </c>
      <c r="DY52" s="12">
        <f t="shared" si="157"/>
        <v>1</v>
      </c>
      <c r="DZ52" s="11"/>
      <c r="EA52" s="9">
        <f>VLOOKUP($C52, Table3[#All], 76, 0)</f>
        <v>1</v>
      </c>
      <c r="EB52" s="9">
        <f>VLOOKUP($C52, Table3[#All], 77, 0)</f>
        <v>0</v>
      </c>
      <c r="EC52" s="9">
        <f>VLOOKUP($C52, Table3[#All], 78, 0)</f>
        <v>0</v>
      </c>
      <c r="ED52" s="9">
        <f>VLOOKUP($C52, Table3[#All], 79, 0)</f>
        <v>0</v>
      </c>
      <c r="EE52" s="9">
        <f>VLOOKUP($C52, Table3[#All], 80, 0)</f>
        <v>0</v>
      </c>
      <c r="EF52" s="10">
        <f t="shared" si="133"/>
        <v>1</v>
      </c>
      <c r="EG52" s="9"/>
      <c r="EH52" s="9">
        <f>VLOOKUP($C52, Table3[#All], 81, 0)</f>
        <v>0</v>
      </c>
      <c r="EI52" s="9">
        <f>VLOOKUP($C52, Table3[#All], 82, 0)</f>
        <v>0</v>
      </c>
      <c r="EJ52" s="9">
        <f>VLOOKUP($C52, Table3[#All], 83, 0)</f>
        <v>1</v>
      </c>
      <c r="EK52" s="9">
        <f>VLOOKUP($C52, Table3[#All], 84, 0)</f>
        <v>0</v>
      </c>
      <c r="EL52" s="9">
        <f>VLOOKUP($C52, Table3[#All], 85, 0)</f>
        <v>0</v>
      </c>
      <c r="EM52" s="12">
        <f t="shared" si="134"/>
        <v>3</v>
      </c>
      <c r="EN52" s="11"/>
      <c r="EO52" s="9">
        <f>VLOOKUP($C52, Table3[#All], 86, 0)</f>
        <v>1</v>
      </c>
      <c r="EP52" s="9"/>
      <c r="EQ52" s="9">
        <f>VLOOKUP($C52, Table3[#All], 87, 0)</f>
        <v>0</v>
      </c>
      <c r="ER52" s="9"/>
      <c r="ES52" s="9"/>
      <c r="ET52" s="12">
        <f t="shared" si="135"/>
        <v>1</v>
      </c>
      <c r="EU52" s="11"/>
      <c r="EV52" s="9">
        <f>VLOOKUP($C52, Table3[#All], 88, 0)</f>
        <v>1</v>
      </c>
      <c r="EW52" s="9">
        <f>VLOOKUP($C52, Table3[#All], 89, 0)</f>
        <v>0</v>
      </c>
      <c r="EX52" s="9">
        <f>VLOOKUP($C52, Table3[#All], 90, 0)</f>
        <v>0</v>
      </c>
      <c r="EY52" s="9">
        <f>VLOOKUP($C52, Table3[#All], 91, 0)</f>
        <v>0</v>
      </c>
      <c r="EZ52" s="9">
        <f>VLOOKUP($C52, Table3[#All], 92, 0)</f>
        <v>0</v>
      </c>
      <c r="FA52" s="12">
        <f t="shared" si="136"/>
        <v>1</v>
      </c>
      <c r="FB52" s="11"/>
      <c r="FC52" s="9">
        <f>VLOOKUP($C52, Table3[#All], 93, 0)</f>
        <v>0</v>
      </c>
      <c r="FD52" s="9">
        <f>VLOOKUP($C52, Table3[#All], 94, 0)</f>
        <v>1</v>
      </c>
      <c r="FE52" s="9">
        <f>VLOOKUP($C52, Table3[#All], 95, 0)</f>
        <v>0</v>
      </c>
      <c r="FF52" s="9">
        <f>VLOOKUP($C52, Table3[#All], 96, 0)</f>
        <v>0</v>
      </c>
      <c r="FG52" s="9"/>
      <c r="FH52" s="10">
        <f t="shared" si="137"/>
        <v>2</v>
      </c>
      <c r="FI52" s="11"/>
      <c r="FJ52" s="9">
        <f>VLOOKUP($C52, Table3[#All], 97, 0)</f>
        <v>1</v>
      </c>
      <c r="FK52" s="9">
        <f>VLOOKUP($C52, Table3[#All], 98, 0)</f>
        <v>0</v>
      </c>
      <c r="FL52" s="9">
        <f>VLOOKUP($C52, Table3[#All], 99, 0)</f>
        <v>0</v>
      </c>
      <c r="FM52" s="9">
        <f>VLOOKUP($C52, Table3[#All], 100, 0)</f>
        <v>0</v>
      </c>
      <c r="FN52" s="9">
        <f>VLOOKUP($C52, Table3[#All], 101, 0)</f>
        <v>0</v>
      </c>
      <c r="FO52" s="12">
        <f t="shared" si="155"/>
        <v>1</v>
      </c>
      <c r="FP52" s="11"/>
      <c r="FQ52" s="9">
        <f>VLOOKUP($C52, Table3[#All], 102, 0)</f>
        <v>1</v>
      </c>
      <c r="FR52" s="9">
        <f>VLOOKUP($C52, Table3[#All], 103, 0)</f>
        <v>0</v>
      </c>
      <c r="FS52" s="9">
        <f>VLOOKUP($C52, Table3[#All], 104, 0)</f>
        <v>0</v>
      </c>
      <c r="FT52" s="9">
        <f>VLOOKUP($C52, Table3[#All], 105, 0)</f>
        <v>0</v>
      </c>
      <c r="FU52" s="9">
        <v>0</v>
      </c>
      <c r="FV52" s="10">
        <f t="shared" si="138"/>
        <v>1</v>
      </c>
      <c r="FW52" s="11"/>
      <c r="FX52" s="9">
        <f>VLOOKUP($C52, Table3[#All], 106, 0)</f>
        <v>0</v>
      </c>
      <c r="FY52" s="9"/>
      <c r="FZ52" s="9">
        <f>VLOOKUP($C52, Table3[#All], 107, 0)</f>
        <v>0.88890000000000002</v>
      </c>
      <c r="GA52" s="9">
        <f>VLOOKUP($C52, Table3[#All], 108, 0)</f>
        <v>0.11109999999999999</v>
      </c>
      <c r="GB52" s="9"/>
      <c r="GC52" s="10">
        <f t="shared" si="156"/>
        <v>3</v>
      </c>
      <c r="GD52" s="81"/>
      <c r="GE52" s="9">
        <f>VLOOKUP($C52, Table3[#All], 109, 0)</f>
        <v>0</v>
      </c>
      <c r="GF52" s="9">
        <f>VLOOKUP($C52, Table3[#All], 110, 0)</f>
        <v>0.875</v>
      </c>
      <c r="GG52" s="9">
        <f>VLOOKUP($C52, Table3[#All], 111, 0)</f>
        <v>0.125</v>
      </c>
      <c r="GH52" s="9"/>
      <c r="GI52" s="9">
        <f>VLOOKUP($C52, Table3[#All], 112, 0)</f>
        <v>0</v>
      </c>
      <c r="GJ52" s="12">
        <f t="shared" si="139"/>
        <v>2</v>
      </c>
      <c r="GK52" s="11"/>
      <c r="GL52" s="9">
        <f>VLOOKUP($C52, Table3[#All], 113, 0)</f>
        <v>0.61109999999999998</v>
      </c>
      <c r="GM52" s="9">
        <f>VLOOKUP($C52, Table3[#All], 114, 0)</f>
        <v>0.11109999999999999</v>
      </c>
      <c r="GN52" s="9">
        <f>VLOOKUP($C52, Table3[#All], 115, 0)</f>
        <v>0.16670000000000001</v>
      </c>
      <c r="GO52" s="9">
        <f>VLOOKUP($C52, Table3[#All], 116, 0)</f>
        <v>0.11109999999999999</v>
      </c>
      <c r="GP52" s="9"/>
      <c r="GQ52" s="10">
        <f t="shared" si="140"/>
        <v>3</v>
      </c>
      <c r="GR52" s="11"/>
      <c r="GS52" s="9">
        <f>VLOOKUP($C52, Table2[#All], 3, 0)</f>
        <v>0</v>
      </c>
      <c r="GT52" s="9">
        <f>VLOOKUP($C52, Table2[#All], 4, 0)</f>
        <v>0</v>
      </c>
      <c r="GU52" s="9">
        <f>VLOOKUP($C52, Table2[#All], 5, 0)</f>
        <v>1</v>
      </c>
      <c r="GV52" s="9">
        <f>VLOOKUP($C52, Table2[#All], 6, 0)</f>
        <v>0</v>
      </c>
      <c r="GW52" s="9">
        <f>VLOOKUP($C52, Table2[#All], 7, 0)</f>
        <v>0</v>
      </c>
      <c r="GX52" s="10">
        <f t="shared" si="141"/>
        <v>3</v>
      </c>
      <c r="GY52" s="11"/>
      <c r="GZ52" s="9">
        <v>0</v>
      </c>
      <c r="HA52" s="9">
        <v>0</v>
      </c>
      <c r="HB52" s="9">
        <v>0</v>
      </c>
      <c r="HC52" s="9">
        <v>1</v>
      </c>
      <c r="HD52" s="9"/>
      <c r="HE52" s="10">
        <f t="shared" si="142"/>
        <v>4</v>
      </c>
      <c r="HF52" s="11"/>
      <c r="HG52" s="9">
        <f>VLOOKUP($C52, Table5[#All], 2, 0)</f>
        <v>0</v>
      </c>
      <c r="HH52" s="9">
        <f>VLOOKUP($C52, Table5[#All], 3, 0)</f>
        <v>0</v>
      </c>
      <c r="HI52" s="9">
        <f>VLOOKUP($C52, Table5[#All], 4, 0)</f>
        <v>0</v>
      </c>
      <c r="HJ52" s="9">
        <f>VLOOKUP($C52, Table5[#All], 5, 0)</f>
        <v>1</v>
      </c>
      <c r="HK52" s="9">
        <f>VLOOKUP($C52, Table5[#All], 6, 0)</f>
        <v>0</v>
      </c>
      <c r="HL52" s="10">
        <f t="shared" si="143"/>
        <v>4</v>
      </c>
      <c r="HM52" s="11"/>
      <c r="HN52" s="9">
        <f>VLOOKUP($C52, Table5[#All], 7, 0)</f>
        <v>0</v>
      </c>
      <c r="HO52" s="9">
        <f>VLOOKUP($C52, Table5[#All], 8, 0)</f>
        <v>0</v>
      </c>
      <c r="HP52" s="9">
        <f>VLOOKUP($C52, Table5[#All], 9, 0)</f>
        <v>1</v>
      </c>
      <c r="HQ52" s="9">
        <f>VLOOKUP($C52, Table5[#All], 10, 0)</f>
        <v>0</v>
      </c>
      <c r="HR52" s="9">
        <f>VLOOKUP($C52, Table5[#All], 11, 0)</f>
        <v>0</v>
      </c>
      <c r="HS52" s="10">
        <f t="shared" si="144"/>
        <v>3</v>
      </c>
      <c r="HT52" s="11"/>
      <c r="HU52" s="9">
        <f>VLOOKUP($C52, Table5[#All], 12, 0)</f>
        <v>1</v>
      </c>
      <c r="HV52" s="9">
        <f>VLOOKUP($C52, Table5[#All], 13, 0)</f>
        <v>0</v>
      </c>
      <c r="HW52" s="9">
        <f>VLOOKUP($C52, Table5[#All], 14, 0)</f>
        <v>0</v>
      </c>
      <c r="HX52" s="9">
        <f>VLOOKUP($C52, Table5[#All], 15, 0)</f>
        <v>0</v>
      </c>
      <c r="HY52" s="9">
        <f>VLOOKUP($C52, Table5[#All], 16, 0)</f>
        <v>0</v>
      </c>
      <c r="HZ52" s="10">
        <f t="shared" si="145"/>
        <v>1</v>
      </c>
      <c r="IA52" s="11"/>
      <c r="IB52" s="9">
        <f>VLOOKUP($C52, Table5[#All], 17, 0)</f>
        <v>1</v>
      </c>
      <c r="IC52" s="9">
        <f>VLOOKUP($C52, Table5[#All], 18, 0)</f>
        <v>0</v>
      </c>
      <c r="ID52" s="9">
        <f>VLOOKUP($C52, Table5[#All], 19, 0)</f>
        <v>0</v>
      </c>
      <c r="IE52" s="9">
        <f>VLOOKUP($C52, Table5[#All], 20, 0)</f>
        <v>0</v>
      </c>
      <c r="IF52" s="9">
        <f>VLOOKUP($C52, Table5[#All], 21, 0)</f>
        <v>0</v>
      </c>
      <c r="IG52" s="10">
        <f t="shared" si="146"/>
        <v>1</v>
      </c>
      <c r="IH52" s="11"/>
      <c r="II52" s="9">
        <f>VLOOKUP($C52, Table5[#All], 22, 0)</f>
        <v>1</v>
      </c>
      <c r="IJ52" s="9">
        <f>VLOOKUP($C52, Table5[#All], 23, 0)</f>
        <v>0</v>
      </c>
      <c r="IK52" s="9">
        <f>VLOOKUP($C52, Table5[#All], 24, 0)</f>
        <v>0</v>
      </c>
      <c r="IL52" s="9">
        <f>VLOOKUP($C52, Table5[#All], 25, 0)</f>
        <v>0</v>
      </c>
      <c r="IM52" s="9">
        <f>VLOOKUP($C52, Table5[#All], 26, 0)</f>
        <v>0</v>
      </c>
      <c r="IN52" s="10">
        <f t="shared" si="147"/>
        <v>1</v>
      </c>
      <c r="IO52" s="11"/>
      <c r="IP52" s="9">
        <v>1</v>
      </c>
      <c r="IQ52" s="9">
        <v>0</v>
      </c>
      <c r="IR52" s="9">
        <v>0</v>
      </c>
      <c r="IS52" s="9">
        <v>0</v>
      </c>
      <c r="IT52" s="9">
        <v>0</v>
      </c>
      <c r="IU52" s="10">
        <f t="shared" si="148"/>
        <v>1</v>
      </c>
      <c r="IV52" s="82"/>
    </row>
    <row r="53" spans="1:256" ht="16.3" thickTop="1" thickBot="1" x14ac:dyDescent="0.35">
      <c r="A53" s="16" t="s">
        <v>225</v>
      </c>
      <c r="B53" s="16" t="s">
        <v>238</v>
      </c>
      <c r="C53" s="16" t="s">
        <v>239</v>
      </c>
      <c r="D53" s="11"/>
      <c r="E53" s="9">
        <f>VLOOKUP($C53, Table3[#All], 2, 0)</f>
        <v>7.690000000000001E-2</v>
      </c>
      <c r="F53" s="9"/>
      <c r="G53" s="9">
        <f>VLOOKUP($C53, Table3[#All], 3, 0)</f>
        <v>0.46149999999999997</v>
      </c>
      <c r="H53" s="9">
        <f>VLOOKUP($C53, Table3[#All], 4, 0)</f>
        <v>0.3846</v>
      </c>
      <c r="I53" s="9">
        <f>VLOOKUP($C53, Table3[#All], 5, 0)</f>
        <v>7.690000000000001E-2</v>
      </c>
      <c r="J53" s="10">
        <f t="shared" si="149"/>
        <v>4</v>
      </c>
      <c r="K53" s="11"/>
      <c r="L53" s="9">
        <f>VLOOKUP($C53, Table3[#All], 6, 0)</f>
        <v>0</v>
      </c>
      <c r="M53" s="9"/>
      <c r="N53" s="9">
        <f>VLOOKUP($C53, Table3[#All], 7, 0)</f>
        <v>0</v>
      </c>
      <c r="O53" s="9">
        <f>VLOOKUP($C53, Table3[#All], 8, 0)</f>
        <v>1</v>
      </c>
      <c r="P53" s="9">
        <f>VLOOKUP($C53, Table3[#All], 9, 0)</f>
        <v>0</v>
      </c>
      <c r="Q53" s="10">
        <f t="shared" si="150"/>
        <v>4</v>
      </c>
      <c r="R53" s="11"/>
      <c r="S53" s="9">
        <f>VLOOKUP($C53, Table3[#All], 10, 0)</f>
        <v>0</v>
      </c>
      <c r="T53" s="9">
        <f>VLOOKUP($C53, Table3[#All], 11, 0)</f>
        <v>1</v>
      </c>
      <c r="U53" s="9">
        <f>VLOOKUP($C53, Table3[#All], 12, 0)</f>
        <v>0</v>
      </c>
      <c r="V53" s="9">
        <f>VLOOKUP($C53, Table3[#All], 13, 0)</f>
        <v>0</v>
      </c>
      <c r="W53" s="9">
        <f>VLOOKUP($C53, Table3[#All], 14, 0)</f>
        <v>0</v>
      </c>
      <c r="X53" s="10">
        <f t="shared" si="151"/>
        <v>2</v>
      </c>
      <c r="Y53" s="11"/>
      <c r="Z53" s="9">
        <f>VLOOKUP($C53, Table3[#All], 15, 0)</f>
        <v>0</v>
      </c>
      <c r="AA53" s="9">
        <f>VLOOKUP($C53, Table3[#All], 16, 0)</f>
        <v>0.84620000000000006</v>
      </c>
      <c r="AB53" s="9">
        <f>VLOOKUP($C53, Table3[#All], 17, 0)</f>
        <v>0.15380000000000002</v>
      </c>
      <c r="AC53" s="9">
        <f>VLOOKUP($C53, Table3[#All], 18, 0)</f>
        <v>0</v>
      </c>
      <c r="AD53" s="9">
        <f>VLOOKUP($C53, Table3[#All], 19, 0)</f>
        <v>0</v>
      </c>
      <c r="AE53" s="10">
        <f t="shared" si="121"/>
        <v>2</v>
      </c>
      <c r="AF53" s="11"/>
      <c r="AG53" s="9">
        <f>VLOOKUP($C53, Table3[#All], 20, 0)</f>
        <v>0</v>
      </c>
      <c r="AH53" s="9">
        <f>VLOOKUP($C53, Table3[#All], 21, 0)</f>
        <v>0.3846</v>
      </c>
      <c r="AI53" s="9">
        <f>VLOOKUP($C53, Table3[#All], 22, 0)</f>
        <v>0.61539999999999995</v>
      </c>
      <c r="AJ53" s="9"/>
      <c r="AK53" s="9"/>
      <c r="AL53" s="10">
        <f t="shared" si="122"/>
        <v>3</v>
      </c>
      <c r="AM53" s="11"/>
      <c r="AN53" s="9">
        <f>VLOOKUP($C53, Table3[#All], 23, 0)</f>
        <v>1</v>
      </c>
      <c r="AO53" s="9">
        <f>VLOOKUP($C53, Table3[#All], 24, 0)</f>
        <v>0</v>
      </c>
      <c r="AP53" s="9">
        <f>VLOOKUP($C53, Table3[#All], 25, 0)</f>
        <v>0</v>
      </c>
      <c r="AQ53" s="9">
        <f>VLOOKUP($C53, Table3[#All], 26, 0)</f>
        <v>0</v>
      </c>
      <c r="AR53" s="9"/>
      <c r="AS53" s="12">
        <f t="shared" si="123"/>
        <v>1</v>
      </c>
      <c r="AT53" s="11"/>
      <c r="AU53" s="9">
        <f>VLOOKUP($C53, Table3[#All], 27, 0)</f>
        <v>0.69230000000000003</v>
      </c>
      <c r="AV53" s="9">
        <f>VLOOKUP($C53, Table3[#All], 28, 0)</f>
        <v>0.23079999999999998</v>
      </c>
      <c r="AW53" s="9">
        <f>VLOOKUP($C53, Table3[#All], 29, 0)</f>
        <v>7.690000000000001E-2</v>
      </c>
      <c r="AX53" s="9"/>
      <c r="AY53" s="9"/>
      <c r="AZ53" s="10">
        <f t="shared" si="152"/>
        <v>2</v>
      </c>
      <c r="BA53" s="11"/>
      <c r="BB53" s="9">
        <f>VLOOKUP($C53, Table3[#All], 30, 0)</f>
        <v>0</v>
      </c>
      <c r="BC53" s="9">
        <f>VLOOKUP($C53, Table3[#All], 31, 0)</f>
        <v>0.92310000000000003</v>
      </c>
      <c r="BD53" s="9">
        <f>VLOOKUP($C53, Table3[#All], 32, 0)</f>
        <v>7.690000000000001E-2</v>
      </c>
      <c r="BE53" s="9">
        <f>VLOOKUP($C53, Table3[#All], 33, 0)</f>
        <v>0</v>
      </c>
      <c r="BF53" s="9"/>
      <c r="BG53" s="10">
        <f t="shared" si="153"/>
        <v>2</v>
      </c>
      <c r="BH53" s="81"/>
      <c r="BI53" s="9">
        <f>VLOOKUP($C53, Table3[#All], 34, 0)</f>
        <v>0</v>
      </c>
      <c r="BJ53" s="9">
        <f>VLOOKUP($C53, Table3[#All], 35, 0)</f>
        <v>0</v>
      </c>
      <c r="BK53" s="9">
        <f>VLOOKUP($C53, Table3[#All], 36, 0)</f>
        <v>0</v>
      </c>
      <c r="BL53" s="9">
        <f>VLOOKUP($C53, Table3[#All], 37, 0)</f>
        <v>0</v>
      </c>
      <c r="BM53" s="9">
        <f>VLOOKUP($C53, Table3[#All], 38, 0)</f>
        <v>0</v>
      </c>
      <c r="BN53" s="10" t="str">
        <f t="shared" si="154"/>
        <v>N/A</v>
      </c>
      <c r="BO53" s="11"/>
      <c r="BP53" s="9">
        <f>VLOOKUP($C53, Table3[#All], 39, 0)</f>
        <v>0.30769999999999997</v>
      </c>
      <c r="BQ53" s="9">
        <f>VLOOKUP($C53, Table3[#All], 40, 0)</f>
        <v>0.15380000000000002</v>
      </c>
      <c r="BR53" s="9">
        <f>VLOOKUP($C53, Table3[#All], 41, 0)</f>
        <v>0.53849999999999998</v>
      </c>
      <c r="BS53" s="9">
        <f>VLOOKUP($C53, Table3[#All], 42, 0)</f>
        <v>0</v>
      </c>
      <c r="BT53" s="9"/>
      <c r="BU53" s="10">
        <f t="shared" si="124"/>
        <v>3</v>
      </c>
      <c r="BV53" s="11"/>
      <c r="BW53" s="9">
        <f>VLOOKUP($C53, Table3[#All], 43, 0)</f>
        <v>0.23079999999999998</v>
      </c>
      <c r="BX53" s="9">
        <f>VLOOKUP($C53, Table3[#All], 44, 0)</f>
        <v>0.76919999999999999</v>
      </c>
      <c r="BY53" s="9">
        <f>VLOOKUP($C53, Table3[#All], 45, 0)</f>
        <v>0</v>
      </c>
      <c r="BZ53" s="9"/>
      <c r="CA53" s="9"/>
      <c r="CB53" s="10">
        <f t="shared" si="125"/>
        <v>2</v>
      </c>
      <c r="CC53" s="81"/>
      <c r="CD53" s="9">
        <f>VLOOKUP($C53, Table3[#All], 46, 0)</f>
        <v>1</v>
      </c>
      <c r="CE53" s="9">
        <f>VLOOKUP($C53, Table3[#All], 47, 0)</f>
        <v>0</v>
      </c>
      <c r="CF53" s="9">
        <f>VLOOKUP($C53, Table3[#All], 48, 0)</f>
        <v>0</v>
      </c>
      <c r="CG53" s="9">
        <f>VLOOKUP($C53, Table3[#All], 49, 0)</f>
        <v>0</v>
      </c>
      <c r="CH53" s="9">
        <f>VLOOKUP($C53, Table3[#All], 50, 0)</f>
        <v>0</v>
      </c>
      <c r="CI53" s="12">
        <f t="shared" si="126"/>
        <v>1</v>
      </c>
      <c r="CJ53" s="13"/>
      <c r="CK53" s="9">
        <f>VLOOKUP($C53, Table3[#All], 51, 0)</f>
        <v>0</v>
      </c>
      <c r="CL53" s="9">
        <f>VLOOKUP($C53, Table3[#All], 52, 0)</f>
        <v>0.76919999999999999</v>
      </c>
      <c r="CM53" s="9">
        <f>VLOOKUP($C53, Table3[#All], 53, 0)</f>
        <v>0.23079999999999998</v>
      </c>
      <c r="CN53" s="9">
        <f>VLOOKUP($C53, Table3[#All], 54, 0)</f>
        <v>0</v>
      </c>
      <c r="CO53" s="9"/>
      <c r="CP53" s="10">
        <f t="shared" si="127"/>
        <v>2</v>
      </c>
      <c r="CQ53" s="11"/>
      <c r="CR53" s="9">
        <f>VLOOKUP($C53, Table3[#All], 55, 0)</f>
        <v>0</v>
      </c>
      <c r="CS53" s="9">
        <f>VLOOKUP($C53, Table3[#All], 56, 0)</f>
        <v>0.15380000000000002</v>
      </c>
      <c r="CT53" s="9">
        <f>VLOOKUP($C53, Table3[#All], 57, 0)</f>
        <v>0.61539999999999995</v>
      </c>
      <c r="CU53" s="9">
        <f>VLOOKUP($C53, Table3[#All], 58, 0)</f>
        <v>0.23079999999999998</v>
      </c>
      <c r="CV53" s="9">
        <f>VLOOKUP($C53, Table3[#All], 59, 0)</f>
        <v>0</v>
      </c>
      <c r="CW53" s="12">
        <f t="shared" si="128"/>
        <v>3</v>
      </c>
      <c r="CX53" s="81"/>
      <c r="CY53" s="9">
        <f>VLOOKUP($C53, Table3[#All], 60, 0)</f>
        <v>0.61539999999999995</v>
      </c>
      <c r="CZ53" s="9">
        <f>VLOOKUP($C53, Table3[#All], 61, 0)</f>
        <v>0.3846</v>
      </c>
      <c r="DA53" s="9">
        <f>VLOOKUP($C53, Table3[#All], 62, 0)</f>
        <v>0</v>
      </c>
      <c r="DB53" s="9">
        <f>VLOOKUP($C53, Table3[#All], 63, 0)</f>
        <v>0</v>
      </c>
      <c r="DC53" s="9">
        <f>VLOOKUP($C53, Table3[#All], 64, 0)</f>
        <v>0</v>
      </c>
      <c r="DD53" s="10">
        <f t="shared" si="129"/>
        <v>2</v>
      </c>
      <c r="DE53" s="11"/>
      <c r="DF53" s="9">
        <f>VLOOKUP($C53, Table3[#All], 65, 0)</f>
        <v>0</v>
      </c>
      <c r="DG53" s="9"/>
      <c r="DH53" s="9">
        <f>VLOOKUP($C53, Table3[#All], 66, 0)</f>
        <v>0.76919999999999999</v>
      </c>
      <c r="DI53" s="9"/>
      <c r="DJ53" s="9">
        <f>VLOOKUP($C53, Table3[#All], 67, 0)</f>
        <v>0.23079999999999998</v>
      </c>
      <c r="DK53" s="12">
        <f t="shared" si="130"/>
        <v>3</v>
      </c>
      <c r="DL53" s="11"/>
      <c r="DM53" s="9">
        <f>VLOOKUP($C53, Table3[#All], 68, 0)</f>
        <v>0.69230000000000003</v>
      </c>
      <c r="DN53" s="9"/>
      <c r="DO53" s="9">
        <f>VLOOKUP($C53, Table3[#All], 69, 0)</f>
        <v>0.30769999999999997</v>
      </c>
      <c r="DP53" s="9">
        <f>VLOOKUP($C53, Table3[#All], 70, 0)</f>
        <v>0</v>
      </c>
      <c r="DQ53" s="9"/>
      <c r="DR53" s="12">
        <f t="shared" si="131"/>
        <v>3</v>
      </c>
      <c r="DS53" s="11"/>
      <c r="DT53" s="9">
        <f>VLOOKUP($C53, Table3[#All], 71, 0)</f>
        <v>0.15380000000000002</v>
      </c>
      <c r="DU53" s="9">
        <f>VLOOKUP($C53, Table3[#All], 72, 0)</f>
        <v>7.690000000000001E-2</v>
      </c>
      <c r="DV53" s="9">
        <f>VLOOKUP($C53, Table3[#All], 73, 0)</f>
        <v>0.15380000000000002</v>
      </c>
      <c r="DW53" s="9">
        <f>VLOOKUP($C53, Table3[#All], 74, 0)</f>
        <v>0.61539999999999995</v>
      </c>
      <c r="DX53" s="9">
        <f>VLOOKUP($C53, Table3[#All], 75, 0)</f>
        <v>0</v>
      </c>
      <c r="DY53" s="12">
        <f t="shared" si="157"/>
        <v>4</v>
      </c>
      <c r="DZ53" s="11"/>
      <c r="EA53" s="9">
        <f>VLOOKUP($C53, Table3[#All], 76, 0)</f>
        <v>1</v>
      </c>
      <c r="EB53" s="9">
        <f>VLOOKUP($C53, Table3[#All], 77, 0)</f>
        <v>0</v>
      </c>
      <c r="EC53" s="9">
        <f>VLOOKUP($C53, Table3[#All], 78, 0)</f>
        <v>0</v>
      </c>
      <c r="ED53" s="9">
        <f>VLOOKUP($C53, Table3[#All], 79, 0)</f>
        <v>0</v>
      </c>
      <c r="EE53" s="9">
        <f>VLOOKUP($C53, Table3[#All], 80, 0)</f>
        <v>0</v>
      </c>
      <c r="EF53" s="10">
        <f t="shared" si="133"/>
        <v>1</v>
      </c>
      <c r="EG53" s="9"/>
      <c r="EH53" s="9">
        <f>VLOOKUP($C53, Table3[#All], 81, 0)</f>
        <v>0</v>
      </c>
      <c r="EI53" s="9">
        <f>VLOOKUP($C53, Table3[#All], 82, 0)</f>
        <v>0</v>
      </c>
      <c r="EJ53" s="9">
        <f>VLOOKUP($C53, Table3[#All], 83, 0)</f>
        <v>0</v>
      </c>
      <c r="EK53" s="9">
        <f>VLOOKUP($C53, Table3[#All], 84, 0)</f>
        <v>1</v>
      </c>
      <c r="EL53" s="9">
        <f>VLOOKUP($C53, Table3[#All], 85, 0)</f>
        <v>0</v>
      </c>
      <c r="EM53" s="12">
        <f t="shared" si="134"/>
        <v>4</v>
      </c>
      <c r="EN53" s="11"/>
      <c r="EO53" s="9">
        <f>VLOOKUP($C53, Table3[#All], 86, 0)</f>
        <v>0.92310000000000003</v>
      </c>
      <c r="EP53" s="9"/>
      <c r="EQ53" s="9">
        <f>VLOOKUP($C53, Table3[#All], 87, 0)</f>
        <v>7.690000000000001E-2</v>
      </c>
      <c r="ER53" s="9"/>
      <c r="ES53" s="9"/>
      <c r="ET53" s="12">
        <f t="shared" si="135"/>
        <v>1</v>
      </c>
      <c r="EU53" s="11"/>
      <c r="EV53" s="9">
        <f>VLOOKUP($C53, Table3[#All], 88, 0)</f>
        <v>1</v>
      </c>
      <c r="EW53" s="9">
        <f>VLOOKUP($C53, Table3[#All], 89, 0)</f>
        <v>0</v>
      </c>
      <c r="EX53" s="9">
        <f>VLOOKUP($C53, Table3[#All], 90, 0)</f>
        <v>0</v>
      </c>
      <c r="EY53" s="9">
        <f>VLOOKUP($C53, Table3[#All], 91, 0)</f>
        <v>0</v>
      </c>
      <c r="EZ53" s="9">
        <f>VLOOKUP($C53, Table3[#All], 92, 0)</f>
        <v>0</v>
      </c>
      <c r="FA53" s="12">
        <f t="shared" si="136"/>
        <v>1</v>
      </c>
      <c r="FB53" s="11"/>
      <c r="FC53" s="9">
        <f>VLOOKUP($C53, Table3[#All], 93, 0)</f>
        <v>0</v>
      </c>
      <c r="FD53" s="9">
        <f>VLOOKUP($C53, Table3[#All], 94, 0)</f>
        <v>1</v>
      </c>
      <c r="FE53" s="9">
        <f>VLOOKUP($C53, Table3[#All], 95, 0)</f>
        <v>0</v>
      </c>
      <c r="FF53" s="9">
        <f>VLOOKUP($C53, Table3[#All], 96, 0)</f>
        <v>0</v>
      </c>
      <c r="FG53" s="9"/>
      <c r="FH53" s="10">
        <f t="shared" si="137"/>
        <v>2</v>
      </c>
      <c r="FI53" s="11"/>
      <c r="FJ53" s="9">
        <f>VLOOKUP($C53, Table3[#All], 97, 0)</f>
        <v>1</v>
      </c>
      <c r="FK53" s="9">
        <f>VLOOKUP($C53, Table3[#All], 98, 0)</f>
        <v>0</v>
      </c>
      <c r="FL53" s="9">
        <f>VLOOKUP($C53, Table3[#All], 99, 0)</f>
        <v>0</v>
      </c>
      <c r="FM53" s="9">
        <f>VLOOKUP($C53, Table3[#All], 100, 0)</f>
        <v>0</v>
      </c>
      <c r="FN53" s="9">
        <f>VLOOKUP($C53, Table3[#All], 101, 0)</f>
        <v>0</v>
      </c>
      <c r="FO53" s="12">
        <f t="shared" si="155"/>
        <v>1</v>
      </c>
      <c r="FP53" s="11"/>
      <c r="FQ53" s="9">
        <f>VLOOKUP($C53, Table3[#All], 102, 0)</f>
        <v>0.61539999999999995</v>
      </c>
      <c r="FR53" s="9">
        <f>VLOOKUP($C53, Table3[#All], 103, 0)</f>
        <v>0.3846</v>
      </c>
      <c r="FS53" s="9">
        <f>VLOOKUP($C53, Table3[#All], 104, 0)</f>
        <v>0</v>
      </c>
      <c r="FT53" s="9">
        <f>VLOOKUP($C53, Table3[#All], 105, 0)</f>
        <v>0</v>
      </c>
      <c r="FU53" s="9">
        <v>0</v>
      </c>
      <c r="FV53" s="10">
        <f t="shared" si="138"/>
        <v>2</v>
      </c>
      <c r="FW53" s="11"/>
      <c r="FX53" s="9">
        <f>VLOOKUP($C53, Table3[#All], 106, 0)</f>
        <v>0</v>
      </c>
      <c r="FY53" s="9"/>
      <c r="FZ53" s="9">
        <f>VLOOKUP($C53, Table3[#All], 107, 0)</f>
        <v>0.92310000000000003</v>
      </c>
      <c r="GA53" s="9">
        <f>VLOOKUP($C53, Table3[#All], 108, 0)</f>
        <v>7.690000000000001E-2</v>
      </c>
      <c r="GB53" s="9"/>
      <c r="GC53" s="10">
        <f t="shared" si="156"/>
        <v>3</v>
      </c>
      <c r="GD53" s="81"/>
      <c r="GE53" s="9">
        <f>VLOOKUP($C53, Table3[#All], 109, 0)</f>
        <v>0</v>
      </c>
      <c r="GF53" s="9">
        <f>VLOOKUP($C53, Table3[#All], 110, 0)</f>
        <v>0.57140000000000002</v>
      </c>
      <c r="GG53" s="9">
        <f>VLOOKUP($C53, Table3[#All], 111, 0)</f>
        <v>0.42859999999999998</v>
      </c>
      <c r="GH53" s="9"/>
      <c r="GI53" s="9">
        <f>VLOOKUP($C53, Table3[#All], 112, 0)</f>
        <v>0</v>
      </c>
      <c r="GJ53" s="12">
        <f t="shared" si="139"/>
        <v>3</v>
      </c>
      <c r="GK53" s="11"/>
      <c r="GL53" s="9">
        <f>VLOOKUP($C53, Table3[#All], 113, 0)</f>
        <v>7.690000000000001E-2</v>
      </c>
      <c r="GM53" s="9">
        <f>VLOOKUP($C53, Table3[#All], 114, 0)</f>
        <v>0.3846</v>
      </c>
      <c r="GN53" s="9">
        <f>VLOOKUP($C53, Table3[#All], 115, 0)</f>
        <v>0.30769999999999997</v>
      </c>
      <c r="GO53" s="9">
        <f>VLOOKUP($C53, Table3[#All], 116, 0)</f>
        <v>0.23079999999999998</v>
      </c>
      <c r="GP53" s="9"/>
      <c r="GQ53" s="10">
        <f t="shared" si="140"/>
        <v>3</v>
      </c>
      <c r="GR53" s="11"/>
      <c r="GS53" s="9">
        <f>VLOOKUP($C53, Table2[#All], 3, 0)</f>
        <v>0</v>
      </c>
      <c r="GT53" s="9">
        <f>VLOOKUP($C53, Table2[#All], 4, 0)</f>
        <v>0</v>
      </c>
      <c r="GU53" s="9">
        <f>VLOOKUP($C53, Table2[#All], 5, 0)</f>
        <v>1</v>
      </c>
      <c r="GV53" s="9">
        <f>VLOOKUP($C53, Table2[#All], 6, 0)</f>
        <v>0</v>
      </c>
      <c r="GW53" s="9">
        <f>VLOOKUP($C53, Table2[#All], 7, 0)</f>
        <v>0</v>
      </c>
      <c r="GX53" s="10">
        <f t="shared" si="141"/>
        <v>3</v>
      </c>
      <c r="GY53" s="11"/>
      <c r="GZ53" s="9">
        <v>0</v>
      </c>
      <c r="HA53" s="9">
        <v>0</v>
      </c>
      <c r="HB53" s="9">
        <v>0</v>
      </c>
      <c r="HC53" s="9">
        <v>1</v>
      </c>
      <c r="HD53" s="9"/>
      <c r="HE53" s="10">
        <f t="shared" si="142"/>
        <v>4</v>
      </c>
      <c r="HF53" s="11"/>
      <c r="HG53" s="9">
        <f>VLOOKUP($C53, Table5[#All], 2, 0)</f>
        <v>0</v>
      </c>
      <c r="HH53" s="9">
        <f>VLOOKUP($C53, Table5[#All], 3, 0)</f>
        <v>0</v>
      </c>
      <c r="HI53" s="9">
        <f>VLOOKUP($C53, Table5[#All], 4, 0)</f>
        <v>0</v>
      </c>
      <c r="HJ53" s="9">
        <f>VLOOKUP($C53, Table5[#All], 5, 0)</f>
        <v>1</v>
      </c>
      <c r="HK53" s="9">
        <f>VLOOKUP($C53, Table5[#All], 6, 0)</f>
        <v>0</v>
      </c>
      <c r="HL53" s="10">
        <f t="shared" si="143"/>
        <v>4</v>
      </c>
      <c r="HM53" s="11"/>
      <c r="HN53" s="9">
        <f>VLOOKUP($C53, Table5[#All], 7, 0)</f>
        <v>0</v>
      </c>
      <c r="HO53" s="9">
        <f>VLOOKUP($C53, Table5[#All], 8, 0)</f>
        <v>0</v>
      </c>
      <c r="HP53" s="9">
        <f>VLOOKUP($C53, Table5[#All], 9, 0)</f>
        <v>1</v>
      </c>
      <c r="HQ53" s="9">
        <f>VLOOKUP($C53, Table5[#All], 10, 0)</f>
        <v>0</v>
      </c>
      <c r="HR53" s="9">
        <f>VLOOKUP($C53, Table5[#All], 11, 0)</f>
        <v>0</v>
      </c>
      <c r="HS53" s="10">
        <f t="shared" si="144"/>
        <v>3</v>
      </c>
      <c r="HT53" s="11"/>
      <c r="HU53" s="9">
        <f>VLOOKUP($C53, Table5[#All], 12, 0)</f>
        <v>1</v>
      </c>
      <c r="HV53" s="9">
        <f>VLOOKUP($C53, Table5[#All], 13, 0)</f>
        <v>0</v>
      </c>
      <c r="HW53" s="9">
        <f>VLOOKUP($C53, Table5[#All], 14, 0)</f>
        <v>0</v>
      </c>
      <c r="HX53" s="9">
        <f>VLOOKUP($C53, Table5[#All], 15, 0)</f>
        <v>0</v>
      </c>
      <c r="HY53" s="9">
        <f>VLOOKUP($C53, Table5[#All], 16, 0)</f>
        <v>0</v>
      </c>
      <c r="HZ53" s="10">
        <f t="shared" si="145"/>
        <v>1</v>
      </c>
      <c r="IA53" s="11"/>
      <c r="IB53" s="9">
        <f>VLOOKUP($C53, Table5[#All], 17, 0)</f>
        <v>0</v>
      </c>
      <c r="IC53" s="9">
        <f>VLOOKUP($C53, Table5[#All], 18, 0)</f>
        <v>1</v>
      </c>
      <c r="ID53" s="9">
        <f>VLOOKUP($C53, Table5[#All], 19, 0)</f>
        <v>0</v>
      </c>
      <c r="IE53" s="9">
        <f>VLOOKUP($C53, Table5[#All], 20, 0)</f>
        <v>0</v>
      </c>
      <c r="IF53" s="9">
        <f>VLOOKUP($C53, Table5[#All], 21, 0)</f>
        <v>0</v>
      </c>
      <c r="IG53" s="10">
        <f t="shared" si="146"/>
        <v>2</v>
      </c>
      <c r="IH53" s="11"/>
      <c r="II53" s="9">
        <f>VLOOKUP($C53, Table5[#All], 22, 0)</f>
        <v>1</v>
      </c>
      <c r="IJ53" s="9">
        <f>VLOOKUP($C53, Table5[#All], 23, 0)</f>
        <v>0</v>
      </c>
      <c r="IK53" s="9">
        <f>VLOOKUP($C53, Table5[#All], 24, 0)</f>
        <v>0</v>
      </c>
      <c r="IL53" s="9">
        <f>VLOOKUP($C53, Table5[#All], 25, 0)</f>
        <v>0</v>
      </c>
      <c r="IM53" s="9">
        <f>VLOOKUP($C53, Table5[#All], 26, 0)</f>
        <v>0</v>
      </c>
      <c r="IN53" s="10">
        <f t="shared" si="147"/>
        <v>1</v>
      </c>
      <c r="IO53" s="11"/>
      <c r="IP53" s="9">
        <v>1</v>
      </c>
      <c r="IQ53" s="9">
        <v>0</v>
      </c>
      <c r="IR53" s="9">
        <v>0</v>
      </c>
      <c r="IS53" s="9">
        <v>0</v>
      </c>
      <c r="IT53" s="9">
        <v>0</v>
      </c>
      <c r="IU53" s="10">
        <f t="shared" si="148"/>
        <v>1</v>
      </c>
      <c r="IV53" s="82"/>
    </row>
    <row r="54" spans="1:256" ht="16.3" thickTop="1" thickBot="1" x14ac:dyDescent="0.35">
      <c r="A54" s="16" t="s">
        <v>240</v>
      </c>
      <c r="B54" s="16" t="s">
        <v>241</v>
      </c>
      <c r="C54" s="16" t="s">
        <v>242</v>
      </c>
      <c r="D54" s="11"/>
      <c r="E54" s="9">
        <f>VLOOKUP($C54, Table3[#All], 2, 0)</f>
        <v>0.44</v>
      </c>
      <c r="F54" s="9"/>
      <c r="G54" s="9">
        <f>VLOOKUP($C54, Table3[#All], 3, 0)</f>
        <v>0.36</v>
      </c>
      <c r="H54" s="9">
        <f>VLOOKUP($C54, Table3[#All], 4, 0)</f>
        <v>0.2</v>
      </c>
      <c r="I54" s="9">
        <f>VLOOKUP($C54, Table3[#All], 5, 0)</f>
        <v>0</v>
      </c>
      <c r="J54" s="10">
        <f t="shared" si="149"/>
        <v>3</v>
      </c>
      <c r="K54" s="11"/>
      <c r="L54" s="9">
        <f>VLOOKUP($C54, Table3[#All], 6, 0)</f>
        <v>0</v>
      </c>
      <c r="M54" s="9"/>
      <c r="N54" s="9">
        <f>VLOOKUP($C54, Table3[#All], 7, 0)</f>
        <v>0</v>
      </c>
      <c r="O54" s="9">
        <f>VLOOKUP($C54, Table3[#All], 8, 0)</f>
        <v>1</v>
      </c>
      <c r="P54" s="9">
        <f>VLOOKUP($C54, Table3[#All], 9, 0)</f>
        <v>0</v>
      </c>
      <c r="Q54" s="10">
        <f t="shared" si="150"/>
        <v>4</v>
      </c>
      <c r="R54" s="11"/>
      <c r="S54" s="9">
        <f>VLOOKUP($C54, Table3[#All], 10, 0)</f>
        <v>0</v>
      </c>
      <c r="T54" s="9">
        <f>VLOOKUP($C54, Table3[#All], 11, 0)</f>
        <v>0.6</v>
      </c>
      <c r="U54" s="9">
        <f>VLOOKUP($C54, Table3[#All], 12, 0)</f>
        <v>0.4</v>
      </c>
      <c r="V54" s="9">
        <f>VLOOKUP($C54, Table3[#All], 13, 0)</f>
        <v>0</v>
      </c>
      <c r="W54" s="9">
        <f>VLOOKUP($C54, Table3[#All], 14, 0)</f>
        <v>0</v>
      </c>
      <c r="X54" s="10">
        <f t="shared" si="151"/>
        <v>3</v>
      </c>
      <c r="Y54" s="11"/>
      <c r="Z54" s="9">
        <f>VLOOKUP($C54, Table3[#All], 15, 0)</f>
        <v>0</v>
      </c>
      <c r="AA54" s="9">
        <f>VLOOKUP($C54, Table3[#All], 16, 0)</f>
        <v>0.52</v>
      </c>
      <c r="AB54" s="9">
        <f>VLOOKUP($C54, Table3[#All], 17, 0)</f>
        <v>0.36</v>
      </c>
      <c r="AC54" s="9">
        <f>VLOOKUP($C54, Table3[#All], 18, 0)</f>
        <v>0.12</v>
      </c>
      <c r="AD54" s="9">
        <f>VLOOKUP($C54, Table3[#All], 19, 0)</f>
        <v>0</v>
      </c>
      <c r="AE54" s="10">
        <f t="shared" si="121"/>
        <v>3</v>
      </c>
      <c r="AF54" s="11"/>
      <c r="AG54" s="9">
        <f>VLOOKUP($C54, Table3[#All], 20, 0)</f>
        <v>8.6999999999999994E-2</v>
      </c>
      <c r="AH54" s="9">
        <f>VLOOKUP($C54, Table3[#All], 21, 0)</f>
        <v>0.60870000000000002</v>
      </c>
      <c r="AI54" s="9">
        <f>VLOOKUP($C54, Table3[#All], 22, 0)</f>
        <v>0.30430000000000001</v>
      </c>
      <c r="AJ54" s="9"/>
      <c r="AK54" s="9"/>
      <c r="AL54" s="10">
        <f t="shared" si="122"/>
        <v>3</v>
      </c>
      <c r="AM54" s="11"/>
      <c r="AN54" s="9">
        <f>VLOOKUP($C54, Table3[#All], 23, 0)</f>
        <v>1</v>
      </c>
      <c r="AO54" s="9">
        <f>VLOOKUP($C54, Table3[#All], 24, 0)</f>
        <v>0</v>
      </c>
      <c r="AP54" s="9">
        <f>VLOOKUP($C54, Table3[#All], 25, 0)</f>
        <v>0</v>
      </c>
      <c r="AQ54" s="9">
        <f>VLOOKUP($C54, Table3[#All], 26, 0)</f>
        <v>0</v>
      </c>
      <c r="AR54" s="9"/>
      <c r="AS54" s="12">
        <f t="shared" si="123"/>
        <v>1</v>
      </c>
      <c r="AT54" s="11"/>
      <c r="AU54" s="9">
        <f>VLOOKUP($C54, Table3[#All], 27, 0)</f>
        <v>1</v>
      </c>
      <c r="AV54" s="9">
        <f>VLOOKUP($C54, Table3[#All], 28, 0)</f>
        <v>0</v>
      </c>
      <c r="AW54" s="9">
        <f>VLOOKUP($C54, Table3[#All], 29, 0)</f>
        <v>0</v>
      </c>
      <c r="AX54" s="9"/>
      <c r="AY54" s="9"/>
      <c r="AZ54" s="10">
        <f t="shared" si="152"/>
        <v>1</v>
      </c>
      <c r="BA54" s="11"/>
      <c r="BB54" s="9">
        <f>VLOOKUP($C54, Table3[#All], 30, 0)</f>
        <v>0.96</v>
      </c>
      <c r="BC54" s="9">
        <f>VLOOKUP($C54, Table3[#All], 31, 0)</f>
        <v>0.04</v>
      </c>
      <c r="BD54" s="9">
        <f>VLOOKUP($C54, Table3[#All], 32, 0)</f>
        <v>0</v>
      </c>
      <c r="BE54" s="9">
        <f>VLOOKUP($C54, Table3[#All], 33, 0)</f>
        <v>0</v>
      </c>
      <c r="BF54" s="9"/>
      <c r="BG54" s="10">
        <f t="shared" si="153"/>
        <v>1</v>
      </c>
      <c r="BH54" s="81"/>
      <c r="BI54" s="9">
        <f>VLOOKUP($C54, Table3[#All], 34, 0)</f>
        <v>0</v>
      </c>
      <c r="BJ54" s="9">
        <f>VLOOKUP($C54, Table3[#All], 35, 0)</f>
        <v>0</v>
      </c>
      <c r="BK54" s="9">
        <f>VLOOKUP($C54, Table3[#All], 36, 0)</f>
        <v>0</v>
      </c>
      <c r="BL54" s="9">
        <f>VLOOKUP($C54, Table3[#All], 37, 0)</f>
        <v>0</v>
      </c>
      <c r="BM54" s="9">
        <f>VLOOKUP($C54, Table3[#All], 38, 0)</f>
        <v>0</v>
      </c>
      <c r="BN54" s="10" t="str">
        <f t="shared" si="154"/>
        <v>N/A</v>
      </c>
      <c r="BO54" s="11"/>
      <c r="BP54" s="9">
        <f>VLOOKUP($C54, Table3[#All], 39, 0)</f>
        <v>0.88</v>
      </c>
      <c r="BQ54" s="9">
        <f>VLOOKUP($C54, Table3[#All], 40, 0)</f>
        <v>0.08</v>
      </c>
      <c r="BR54" s="9">
        <f>VLOOKUP($C54, Table3[#All], 41, 0)</f>
        <v>0</v>
      </c>
      <c r="BS54" s="9">
        <f>VLOOKUP($C54, Table3[#All], 42, 0)</f>
        <v>0.04</v>
      </c>
      <c r="BT54" s="9"/>
      <c r="BU54" s="10">
        <f t="shared" si="124"/>
        <v>1</v>
      </c>
      <c r="BV54" s="11"/>
      <c r="BW54" s="9">
        <f>VLOOKUP($C54, Table3[#All], 43, 0)</f>
        <v>0.84</v>
      </c>
      <c r="BX54" s="9">
        <f>VLOOKUP($C54, Table3[#All], 44, 0)</f>
        <v>0.04</v>
      </c>
      <c r="BY54" s="9">
        <f>VLOOKUP($C54, Table3[#All], 45, 0)</f>
        <v>0.12</v>
      </c>
      <c r="BZ54" s="9"/>
      <c r="CA54" s="9"/>
      <c r="CB54" s="10">
        <f t="shared" si="125"/>
        <v>1</v>
      </c>
      <c r="CC54" s="81"/>
      <c r="CD54" s="9">
        <f>VLOOKUP($C54, Table3[#All], 46, 0)</f>
        <v>1</v>
      </c>
      <c r="CE54" s="9">
        <f>VLOOKUP($C54, Table3[#All], 47, 0)</f>
        <v>0</v>
      </c>
      <c r="CF54" s="9">
        <f>VLOOKUP($C54, Table3[#All], 48, 0)</f>
        <v>0</v>
      </c>
      <c r="CG54" s="9">
        <f>VLOOKUP($C54, Table3[#All], 49, 0)</f>
        <v>0</v>
      </c>
      <c r="CH54" s="9">
        <f>VLOOKUP($C54, Table3[#All], 50, 0)</f>
        <v>0</v>
      </c>
      <c r="CI54" s="12">
        <f t="shared" si="126"/>
        <v>1</v>
      </c>
      <c r="CJ54" s="13"/>
      <c r="CK54" s="9">
        <f>VLOOKUP($C54, Table3[#All], 51, 0)</f>
        <v>0.84</v>
      </c>
      <c r="CL54" s="9">
        <f>VLOOKUP($C54, Table3[#All], 52, 0)</f>
        <v>0.16</v>
      </c>
      <c r="CM54" s="9">
        <f>VLOOKUP($C54, Table3[#All], 53, 0)</f>
        <v>0</v>
      </c>
      <c r="CN54" s="9">
        <f>VLOOKUP($C54, Table3[#All], 54, 0)</f>
        <v>0</v>
      </c>
      <c r="CO54" s="9"/>
      <c r="CP54" s="10">
        <f t="shared" si="127"/>
        <v>1</v>
      </c>
      <c r="CQ54" s="11"/>
      <c r="CR54" s="9">
        <f>VLOOKUP($C54, Table3[#All], 55, 0)</f>
        <v>0.56000000000000005</v>
      </c>
      <c r="CS54" s="9">
        <f>VLOOKUP($C54, Table3[#All], 56, 0)</f>
        <v>0.44</v>
      </c>
      <c r="CT54" s="9">
        <f>VLOOKUP($C54, Table3[#All], 57, 0)</f>
        <v>0</v>
      </c>
      <c r="CU54" s="9">
        <f>VLOOKUP($C54, Table3[#All], 58, 0)</f>
        <v>0</v>
      </c>
      <c r="CV54" s="9">
        <f>VLOOKUP($C54, Table3[#All], 59, 0)</f>
        <v>0</v>
      </c>
      <c r="CW54" s="12">
        <f t="shared" si="128"/>
        <v>2</v>
      </c>
      <c r="CX54" s="81"/>
      <c r="CY54" s="9">
        <f>VLOOKUP($C54, Table3[#All], 60, 0)</f>
        <v>0.72</v>
      </c>
      <c r="CZ54" s="9">
        <f>VLOOKUP($C54, Table3[#All], 61, 0)</f>
        <v>0.24</v>
      </c>
      <c r="DA54" s="9">
        <f>VLOOKUP($C54, Table3[#All], 62, 0)</f>
        <v>0.04</v>
      </c>
      <c r="DB54" s="9">
        <f>VLOOKUP($C54, Table3[#All], 63, 0)</f>
        <v>0</v>
      </c>
      <c r="DC54" s="9">
        <f>VLOOKUP($C54, Table3[#All], 64, 0)</f>
        <v>0</v>
      </c>
      <c r="DD54" s="10">
        <f t="shared" si="129"/>
        <v>2</v>
      </c>
      <c r="DE54" s="11"/>
      <c r="DF54" s="9">
        <f>VLOOKUP($C54, Table3[#All], 65, 0)</f>
        <v>1</v>
      </c>
      <c r="DG54" s="9"/>
      <c r="DH54" s="9">
        <f>VLOOKUP($C54, Table3[#All], 66, 0)</f>
        <v>0</v>
      </c>
      <c r="DI54" s="9"/>
      <c r="DJ54" s="9">
        <f>VLOOKUP($C54, Table3[#All], 67, 0)</f>
        <v>0</v>
      </c>
      <c r="DK54" s="12">
        <f t="shared" si="130"/>
        <v>1</v>
      </c>
      <c r="DL54" s="11"/>
      <c r="DM54" s="9">
        <f>VLOOKUP($C54, Table3[#All], 68, 0)</f>
        <v>1</v>
      </c>
      <c r="DN54" s="9"/>
      <c r="DO54" s="9">
        <f>VLOOKUP($C54, Table3[#All], 69, 0)</f>
        <v>0</v>
      </c>
      <c r="DP54" s="9">
        <f>VLOOKUP($C54, Table3[#All], 70, 0)</f>
        <v>0</v>
      </c>
      <c r="DQ54" s="9"/>
      <c r="DR54" s="12">
        <f t="shared" si="131"/>
        <v>1</v>
      </c>
      <c r="DS54" s="11"/>
      <c r="DT54" s="9">
        <f>VLOOKUP($C54, Table3[#All], 71, 0)</f>
        <v>0.96</v>
      </c>
      <c r="DU54" s="9">
        <f>VLOOKUP($C54, Table3[#All], 72, 0)</f>
        <v>0.04</v>
      </c>
      <c r="DV54" s="9">
        <f>VLOOKUP($C54, Table3[#All], 73, 0)</f>
        <v>0</v>
      </c>
      <c r="DW54" s="9">
        <f>VLOOKUP($C54, Table3[#All], 74, 0)</f>
        <v>0</v>
      </c>
      <c r="DX54" s="9">
        <f>VLOOKUP($C54, Table3[#All], 75, 0)</f>
        <v>0</v>
      </c>
      <c r="DY54" s="12">
        <f t="shared" si="157"/>
        <v>1</v>
      </c>
      <c r="DZ54" s="11"/>
      <c r="EA54" s="9">
        <f>VLOOKUP($C54, Table3[#All], 76, 0)</f>
        <v>1</v>
      </c>
      <c r="EB54" s="9">
        <f>VLOOKUP($C54, Table3[#All], 77, 0)</f>
        <v>0</v>
      </c>
      <c r="EC54" s="9">
        <f>VLOOKUP($C54, Table3[#All], 78, 0)</f>
        <v>0</v>
      </c>
      <c r="ED54" s="9">
        <f>VLOOKUP($C54, Table3[#All], 79, 0)</f>
        <v>0</v>
      </c>
      <c r="EE54" s="9">
        <f>VLOOKUP($C54, Table3[#All], 80, 0)</f>
        <v>0</v>
      </c>
      <c r="EF54" s="10">
        <f t="shared" si="133"/>
        <v>1</v>
      </c>
      <c r="EG54" s="9"/>
      <c r="EH54" s="9">
        <f>VLOOKUP($C54, Table3[#All], 81, 0)</f>
        <v>1</v>
      </c>
      <c r="EI54" s="9">
        <f>VLOOKUP($C54, Table3[#All], 82, 0)</f>
        <v>0</v>
      </c>
      <c r="EJ54" s="9">
        <f>VLOOKUP($C54, Table3[#All], 83, 0)</f>
        <v>0</v>
      </c>
      <c r="EK54" s="9">
        <f>VLOOKUP($C54, Table3[#All], 84, 0)</f>
        <v>0</v>
      </c>
      <c r="EL54" s="9">
        <f>VLOOKUP($C54, Table3[#All], 85, 0)</f>
        <v>0</v>
      </c>
      <c r="EM54" s="12">
        <f t="shared" si="134"/>
        <v>1</v>
      </c>
      <c r="EN54" s="11"/>
      <c r="EO54" s="9">
        <f>VLOOKUP($C54, Table3[#All], 86, 0)</f>
        <v>0.4</v>
      </c>
      <c r="EP54" s="9"/>
      <c r="EQ54" s="9">
        <f>VLOOKUP($C54, Table3[#All], 87, 0)</f>
        <v>0.6</v>
      </c>
      <c r="ER54" s="9"/>
      <c r="ES54" s="9"/>
      <c r="ET54" s="12">
        <f t="shared" si="135"/>
        <v>3</v>
      </c>
      <c r="EU54" s="11"/>
      <c r="EV54" s="9">
        <f>VLOOKUP($C54, Table3[#All], 88, 0)</f>
        <v>1</v>
      </c>
      <c r="EW54" s="9">
        <f>VLOOKUP($C54, Table3[#All], 89, 0)</f>
        <v>0</v>
      </c>
      <c r="EX54" s="9">
        <f>VLOOKUP($C54, Table3[#All], 90, 0)</f>
        <v>0</v>
      </c>
      <c r="EY54" s="9">
        <f>VLOOKUP($C54, Table3[#All], 91, 0)</f>
        <v>0</v>
      </c>
      <c r="EZ54" s="9">
        <f>VLOOKUP($C54, Table3[#All], 92, 0)</f>
        <v>0</v>
      </c>
      <c r="FA54" s="12">
        <f t="shared" si="136"/>
        <v>1</v>
      </c>
      <c r="FB54" s="11"/>
      <c r="FC54" s="9">
        <f>VLOOKUP($C54, Table3[#All], 93, 0)</f>
        <v>0</v>
      </c>
      <c r="FD54" s="9">
        <f>VLOOKUP($C54, Table3[#All], 94, 0)</f>
        <v>0.76</v>
      </c>
      <c r="FE54" s="9">
        <f>VLOOKUP($C54, Table3[#All], 95, 0)</f>
        <v>0.24</v>
      </c>
      <c r="FF54" s="9">
        <f>VLOOKUP($C54, Table3[#All], 96, 0)</f>
        <v>0</v>
      </c>
      <c r="FG54" s="9"/>
      <c r="FH54" s="10">
        <f t="shared" si="137"/>
        <v>2</v>
      </c>
      <c r="FI54" s="11"/>
      <c r="FJ54" s="9">
        <f>VLOOKUP($C54, Table3[#All], 97, 0)</f>
        <v>0</v>
      </c>
      <c r="FK54" s="9">
        <f>VLOOKUP($C54, Table3[#All], 98, 0)</f>
        <v>0</v>
      </c>
      <c r="FL54" s="9">
        <f>VLOOKUP($C54, Table3[#All], 99, 0)</f>
        <v>0</v>
      </c>
      <c r="FM54" s="9">
        <f>VLOOKUP($C54, Table3[#All], 100, 0)</f>
        <v>1</v>
      </c>
      <c r="FN54" s="9">
        <f>VLOOKUP($C54, Table3[#All], 101, 0)</f>
        <v>0</v>
      </c>
      <c r="FO54" s="12">
        <f t="shared" si="155"/>
        <v>4</v>
      </c>
      <c r="FP54" s="11"/>
      <c r="FQ54" s="9">
        <f>VLOOKUP($C54, Table3[#All], 102, 0)</f>
        <v>0.76</v>
      </c>
      <c r="FR54" s="9">
        <f>VLOOKUP($C54, Table3[#All], 103, 0)</f>
        <v>0.24</v>
      </c>
      <c r="FS54" s="9">
        <f>VLOOKUP($C54, Table3[#All], 104, 0)</f>
        <v>0</v>
      </c>
      <c r="FT54" s="9">
        <f>VLOOKUP($C54, Table3[#All], 105, 0)</f>
        <v>0</v>
      </c>
      <c r="FU54" s="9">
        <v>0</v>
      </c>
      <c r="FV54" s="10">
        <f t="shared" si="138"/>
        <v>1</v>
      </c>
      <c r="FW54" s="11"/>
      <c r="FX54" s="9">
        <f>VLOOKUP($C54, Table3[#All], 106, 0)</f>
        <v>0.92</v>
      </c>
      <c r="FY54" s="9"/>
      <c r="FZ54" s="9">
        <f>VLOOKUP($C54, Table3[#All], 107, 0)</f>
        <v>0</v>
      </c>
      <c r="GA54" s="9">
        <f>VLOOKUP($C54, Table3[#All], 108, 0)</f>
        <v>0.08</v>
      </c>
      <c r="GB54" s="9"/>
      <c r="GC54" s="10">
        <f t="shared" si="156"/>
        <v>1</v>
      </c>
      <c r="GD54" s="81"/>
      <c r="GE54" s="9">
        <f>VLOOKUP($C54, Table3[#All], 109, 0)</f>
        <v>1</v>
      </c>
      <c r="GF54" s="9">
        <f>VLOOKUP($C54, Table3[#All], 110, 0)</f>
        <v>0</v>
      </c>
      <c r="GG54" s="9">
        <f>VLOOKUP($C54, Table3[#All], 111, 0)</f>
        <v>0</v>
      </c>
      <c r="GH54" s="9"/>
      <c r="GI54" s="9">
        <f>VLOOKUP($C54, Table3[#All], 112, 0)</f>
        <v>0</v>
      </c>
      <c r="GJ54" s="12">
        <f t="shared" si="139"/>
        <v>1</v>
      </c>
      <c r="GK54" s="11"/>
      <c r="GL54" s="9">
        <f>VLOOKUP($C54, Table3[#All], 113, 0)</f>
        <v>0</v>
      </c>
      <c r="GM54" s="9">
        <f>VLOOKUP($C54, Table3[#All], 114, 0)</f>
        <v>0.04</v>
      </c>
      <c r="GN54" s="9">
        <f>VLOOKUP($C54, Table3[#All], 115, 0)</f>
        <v>0.96</v>
      </c>
      <c r="GO54" s="9">
        <f>VLOOKUP($C54, Table3[#All], 116, 0)</f>
        <v>0</v>
      </c>
      <c r="GP54" s="9"/>
      <c r="GQ54" s="10">
        <f t="shared" si="140"/>
        <v>3</v>
      </c>
      <c r="GR54" s="11"/>
      <c r="GS54" s="9">
        <f>VLOOKUP($C54, Table2[#All], 3, 0)</f>
        <v>0</v>
      </c>
      <c r="GT54" s="9">
        <f>VLOOKUP($C54, Table2[#All], 4, 0)</f>
        <v>0</v>
      </c>
      <c r="GU54" s="9">
        <f>VLOOKUP($C54, Table2[#All], 5, 0)</f>
        <v>1</v>
      </c>
      <c r="GV54" s="9">
        <f>VLOOKUP($C54, Table2[#All], 6, 0)</f>
        <v>0</v>
      </c>
      <c r="GW54" s="9">
        <f>VLOOKUP($C54, Table2[#All], 7, 0)</f>
        <v>0</v>
      </c>
      <c r="GX54" s="10">
        <f t="shared" si="141"/>
        <v>3</v>
      </c>
      <c r="GY54" s="11"/>
      <c r="GZ54" s="9">
        <v>0</v>
      </c>
      <c r="HA54" s="9">
        <v>1</v>
      </c>
      <c r="HB54" s="9">
        <v>0</v>
      </c>
      <c r="HC54" s="9">
        <v>0</v>
      </c>
      <c r="HD54" s="9"/>
      <c r="HE54" s="10">
        <f t="shared" si="142"/>
        <v>2</v>
      </c>
      <c r="HF54" s="11"/>
      <c r="HG54" s="9">
        <f>VLOOKUP($C54, Table5[#All], 2, 0)</f>
        <v>0</v>
      </c>
      <c r="HH54" s="9">
        <f>VLOOKUP($C54, Table5[#All], 3, 0)</f>
        <v>0</v>
      </c>
      <c r="HI54" s="9">
        <f>VLOOKUP($C54, Table5[#All], 4, 0)</f>
        <v>1</v>
      </c>
      <c r="HJ54" s="9">
        <f>VLOOKUP($C54, Table5[#All], 5, 0)</f>
        <v>0</v>
      </c>
      <c r="HK54" s="9">
        <f>VLOOKUP($C54, Table5[#All], 6, 0)</f>
        <v>0</v>
      </c>
      <c r="HL54" s="10">
        <f t="shared" si="143"/>
        <v>3</v>
      </c>
      <c r="HM54" s="11"/>
      <c r="HN54" s="9">
        <f>VLOOKUP($C54, Table5[#All], 7, 0)</f>
        <v>0</v>
      </c>
      <c r="HO54" s="9">
        <f>VLOOKUP($C54, Table5[#All], 8, 0)</f>
        <v>1</v>
      </c>
      <c r="HP54" s="9">
        <f>VLOOKUP($C54, Table5[#All], 9, 0)</f>
        <v>0</v>
      </c>
      <c r="HQ54" s="9">
        <f>VLOOKUP($C54, Table5[#All], 10, 0)</f>
        <v>0</v>
      </c>
      <c r="HR54" s="9">
        <f>VLOOKUP($C54, Table5[#All], 11, 0)</f>
        <v>0</v>
      </c>
      <c r="HS54" s="10">
        <f t="shared" si="144"/>
        <v>2</v>
      </c>
      <c r="HT54" s="11"/>
      <c r="HU54" s="9">
        <f>VLOOKUP($C54, Table5[#All], 12, 0)</f>
        <v>1</v>
      </c>
      <c r="HV54" s="9">
        <f>VLOOKUP($C54, Table5[#All], 13, 0)</f>
        <v>0</v>
      </c>
      <c r="HW54" s="9">
        <f>VLOOKUP($C54, Table5[#All], 14, 0)</f>
        <v>0</v>
      </c>
      <c r="HX54" s="9">
        <f>VLOOKUP($C54, Table5[#All], 15, 0)</f>
        <v>0</v>
      </c>
      <c r="HY54" s="9">
        <f>VLOOKUP($C54, Table5[#All], 16, 0)</f>
        <v>0</v>
      </c>
      <c r="HZ54" s="10">
        <f t="shared" si="145"/>
        <v>1</v>
      </c>
      <c r="IA54" s="11"/>
      <c r="IB54" s="9">
        <f>VLOOKUP($C54, Table5[#All], 17, 0)</f>
        <v>0</v>
      </c>
      <c r="IC54" s="9">
        <f>VLOOKUP($C54, Table5[#All], 18, 0)</f>
        <v>1</v>
      </c>
      <c r="ID54" s="9">
        <f>VLOOKUP($C54, Table5[#All], 19, 0)</f>
        <v>0</v>
      </c>
      <c r="IE54" s="9">
        <f>VLOOKUP($C54, Table5[#All], 20, 0)</f>
        <v>0</v>
      </c>
      <c r="IF54" s="9">
        <f>VLOOKUP($C54, Table5[#All], 21, 0)</f>
        <v>0</v>
      </c>
      <c r="IG54" s="10">
        <f t="shared" si="146"/>
        <v>2</v>
      </c>
      <c r="IH54" s="11"/>
      <c r="II54" s="9">
        <f>VLOOKUP($C54, Table5[#All], 22, 0)</f>
        <v>1</v>
      </c>
      <c r="IJ54" s="9">
        <f>VLOOKUP($C54, Table5[#All], 23, 0)</f>
        <v>0</v>
      </c>
      <c r="IK54" s="9">
        <f>VLOOKUP($C54, Table5[#All], 24, 0)</f>
        <v>0</v>
      </c>
      <c r="IL54" s="9">
        <f>VLOOKUP($C54, Table5[#All], 25, 0)</f>
        <v>0</v>
      </c>
      <c r="IM54" s="9">
        <f>VLOOKUP($C54, Table5[#All], 26, 0)</f>
        <v>0</v>
      </c>
      <c r="IN54" s="10">
        <f t="shared" si="147"/>
        <v>1</v>
      </c>
      <c r="IO54" s="11"/>
      <c r="IP54" s="9">
        <v>1</v>
      </c>
      <c r="IQ54" s="9">
        <v>0</v>
      </c>
      <c r="IR54" s="9">
        <v>0</v>
      </c>
      <c r="IS54" s="9">
        <v>0</v>
      </c>
      <c r="IT54" s="9">
        <v>0</v>
      </c>
      <c r="IU54" s="10">
        <f t="shared" si="148"/>
        <v>1</v>
      </c>
      <c r="IV54" s="82"/>
    </row>
    <row r="55" spans="1:256" ht="16.3" thickTop="1" thickBot="1" x14ac:dyDescent="0.35">
      <c r="A55" s="16" t="s">
        <v>240</v>
      </c>
      <c r="B55" s="16" t="s">
        <v>243</v>
      </c>
      <c r="C55" s="16" t="s">
        <v>244</v>
      </c>
      <c r="D55" s="11"/>
      <c r="E55" s="9">
        <f>VLOOKUP($C55, Table3[#All], 2, 0)</f>
        <v>0.375</v>
      </c>
      <c r="F55" s="9"/>
      <c r="G55" s="9">
        <f>VLOOKUP($C55, Table3[#All], 3, 0)</f>
        <v>0.40619999999999995</v>
      </c>
      <c r="H55" s="9">
        <f>VLOOKUP($C55, Table3[#All], 4, 0)</f>
        <v>0.21879999999999999</v>
      </c>
      <c r="I55" s="9">
        <f>VLOOKUP($C55, Table3[#All], 5, 0)</f>
        <v>0</v>
      </c>
      <c r="J55" s="10">
        <f t="shared" si="149"/>
        <v>3</v>
      </c>
      <c r="K55" s="11"/>
      <c r="L55" s="9">
        <f>VLOOKUP($C55, Table3[#All], 6, 0)</f>
        <v>0</v>
      </c>
      <c r="M55" s="9"/>
      <c r="N55" s="9">
        <f>VLOOKUP($C55, Table3[#All], 7, 0)</f>
        <v>1</v>
      </c>
      <c r="O55" s="9">
        <f>VLOOKUP($C55, Table3[#All], 8, 0)</f>
        <v>0</v>
      </c>
      <c r="P55" s="9">
        <f>VLOOKUP($C55, Table3[#All], 9, 0)</f>
        <v>0</v>
      </c>
      <c r="Q55" s="10">
        <f t="shared" si="150"/>
        <v>3</v>
      </c>
      <c r="R55" s="11"/>
      <c r="S55" s="9">
        <f>VLOOKUP($C55, Table3[#All], 10, 0)</f>
        <v>0</v>
      </c>
      <c r="T55" s="9">
        <f>VLOOKUP($C55, Table3[#All], 11, 0)</f>
        <v>0.875</v>
      </c>
      <c r="U55" s="9">
        <f>VLOOKUP($C55, Table3[#All], 12, 0)</f>
        <v>0.125</v>
      </c>
      <c r="V55" s="9">
        <f>VLOOKUP($C55, Table3[#All], 13, 0)</f>
        <v>0</v>
      </c>
      <c r="W55" s="9">
        <f>VLOOKUP($C55, Table3[#All], 14, 0)</f>
        <v>0</v>
      </c>
      <c r="X55" s="10">
        <f t="shared" si="151"/>
        <v>2</v>
      </c>
      <c r="Y55" s="11"/>
      <c r="Z55" s="9">
        <f>VLOOKUP($C55, Table3[#All], 15, 0)</f>
        <v>0</v>
      </c>
      <c r="AA55" s="9">
        <f>VLOOKUP($C55, Table3[#All], 16, 0)</f>
        <v>0.125</v>
      </c>
      <c r="AB55" s="9">
        <f>VLOOKUP($C55, Table3[#All], 17, 0)</f>
        <v>0.5</v>
      </c>
      <c r="AC55" s="9">
        <f>VLOOKUP($C55, Table3[#All], 18, 0)</f>
        <v>0.34380000000000005</v>
      </c>
      <c r="AD55" s="9">
        <f>VLOOKUP($C55, Table3[#All], 19, 0)</f>
        <v>3.1200000000000002E-2</v>
      </c>
      <c r="AE55" s="10">
        <f t="shared" si="121"/>
        <v>4</v>
      </c>
      <c r="AF55" s="11"/>
      <c r="AG55" s="9">
        <f>VLOOKUP($C55, Table3[#All], 20, 0)</f>
        <v>9.6799999999999997E-2</v>
      </c>
      <c r="AH55" s="9">
        <f>VLOOKUP($C55, Table3[#All], 21, 0)</f>
        <v>0.6774</v>
      </c>
      <c r="AI55" s="9">
        <f>VLOOKUP($C55, Table3[#All], 22, 0)</f>
        <v>0.22579999999999997</v>
      </c>
      <c r="AJ55" s="9"/>
      <c r="AK55" s="9"/>
      <c r="AL55" s="10">
        <f t="shared" si="122"/>
        <v>2</v>
      </c>
      <c r="AM55" s="11"/>
      <c r="AN55" s="9">
        <f>VLOOKUP($C55, Table3[#All], 23, 0)</f>
        <v>1</v>
      </c>
      <c r="AO55" s="9">
        <f>VLOOKUP($C55, Table3[#All], 24, 0)</f>
        <v>0</v>
      </c>
      <c r="AP55" s="9">
        <f>VLOOKUP($C55, Table3[#All], 25, 0)</f>
        <v>0</v>
      </c>
      <c r="AQ55" s="9">
        <f>VLOOKUP($C55, Table3[#All], 26, 0)</f>
        <v>0</v>
      </c>
      <c r="AR55" s="9"/>
      <c r="AS55" s="12">
        <f t="shared" si="123"/>
        <v>1</v>
      </c>
      <c r="AT55" s="11"/>
      <c r="AU55" s="9">
        <f>VLOOKUP($C55, Table3[#All], 27, 0)</f>
        <v>1</v>
      </c>
      <c r="AV55" s="9">
        <f>VLOOKUP($C55, Table3[#All], 28, 0)</f>
        <v>0</v>
      </c>
      <c r="AW55" s="9">
        <f>VLOOKUP($C55, Table3[#All], 29, 0)</f>
        <v>0</v>
      </c>
      <c r="AX55" s="9"/>
      <c r="AY55" s="9"/>
      <c r="AZ55" s="10">
        <f t="shared" si="152"/>
        <v>1</v>
      </c>
      <c r="BA55" s="11"/>
      <c r="BB55" s="9">
        <f>VLOOKUP($C55, Table3[#All], 30, 0)</f>
        <v>0.5625</v>
      </c>
      <c r="BC55" s="9">
        <f>VLOOKUP($C55, Table3[#All], 31, 0)</f>
        <v>0.40619999999999995</v>
      </c>
      <c r="BD55" s="9">
        <f>VLOOKUP($C55, Table3[#All], 32, 0)</f>
        <v>3.1200000000000002E-2</v>
      </c>
      <c r="BE55" s="9">
        <f>VLOOKUP($C55, Table3[#All], 33, 0)</f>
        <v>0</v>
      </c>
      <c r="BF55" s="9"/>
      <c r="BG55" s="10">
        <f t="shared" si="153"/>
        <v>2</v>
      </c>
      <c r="BH55" s="81"/>
      <c r="BI55" s="9">
        <f>VLOOKUP($C55, Table3[#All], 34, 0)</f>
        <v>0</v>
      </c>
      <c r="BJ55" s="9">
        <f>VLOOKUP($C55, Table3[#All], 35, 0)</f>
        <v>0</v>
      </c>
      <c r="BK55" s="9">
        <f>VLOOKUP($C55, Table3[#All], 36, 0)</f>
        <v>1</v>
      </c>
      <c r="BL55" s="9">
        <f>VLOOKUP($C55, Table3[#All], 37, 0)</f>
        <v>0</v>
      </c>
      <c r="BM55" s="9">
        <f>VLOOKUP($C55, Table3[#All], 38, 0)</f>
        <v>0</v>
      </c>
      <c r="BN55" s="10">
        <f t="shared" si="154"/>
        <v>3</v>
      </c>
      <c r="BO55" s="11"/>
      <c r="BP55" s="9">
        <f>VLOOKUP($C55, Table3[#All], 39, 0)</f>
        <v>0.28120000000000001</v>
      </c>
      <c r="BQ55" s="9">
        <f>VLOOKUP($C55, Table3[#All], 40, 0)</f>
        <v>0.53120000000000001</v>
      </c>
      <c r="BR55" s="9">
        <f>VLOOKUP($C55, Table3[#All], 41, 0)</f>
        <v>0.15620000000000001</v>
      </c>
      <c r="BS55" s="9">
        <f>VLOOKUP($C55, Table3[#All], 42, 0)</f>
        <v>3.1200000000000002E-2</v>
      </c>
      <c r="BT55" s="9"/>
      <c r="BU55" s="10">
        <f t="shared" si="124"/>
        <v>2</v>
      </c>
      <c r="BV55" s="11"/>
      <c r="BW55" s="9">
        <f>VLOOKUP($C55, Table3[#All], 43, 0)</f>
        <v>1</v>
      </c>
      <c r="BX55" s="9">
        <f>VLOOKUP($C55, Table3[#All], 44, 0)</f>
        <v>0</v>
      </c>
      <c r="BY55" s="9">
        <f>VLOOKUP($C55, Table3[#All], 45, 0)</f>
        <v>0</v>
      </c>
      <c r="BZ55" s="9"/>
      <c r="CA55" s="9"/>
      <c r="CB55" s="10">
        <f t="shared" si="125"/>
        <v>1</v>
      </c>
      <c r="CC55" s="81"/>
      <c r="CD55" s="9">
        <f>VLOOKUP($C55, Table3[#All], 46, 0)</f>
        <v>0.96879999999999999</v>
      </c>
      <c r="CE55" s="9">
        <f>VLOOKUP($C55, Table3[#All], 47, 0)</f>
        <v>0</v>
      </c>
      <c r="CF55" s="9">
        <f>VLOOKUP($C55, Table3[#All], 48, 0)</f>
        <v>0</v>
      </c>
      <c r="CG55" s="9">
        <f>VLOOKUP($C55, Table3[#All], 49, 0)</f>
        <v>0</v>
      </c>
      <c r="CH55" s="9">
        <f>VLOOKUP($C55, Table3[#All], 50, 0)</f>
        <v>3.1200000000000002E-2</v>
      </c>
      <c r="CI55" s="12">
        <f t="shared" si="126"/>
        <v>1</v>
      </c>
      <c r="CJ55" s="13"/>
      <c r="CK55" s="9">
        <f>VLOOKUP($C55, Table3[#All], 51, 0)</f>
        <v>0.40619999999999995</v>
      </c>
      <c r="CL55" s="9">
        <f>VLOOKUP($C55, Table3[#All], 52, 0)</f>
        <v>0.59379999999999999</v>
      </c>
      <c r="CM55" s="9">
        <f>VLOOKUP($C55, Table3[#All], 53, 0)</f>
        <v>0</v>
      </c>
      <c r="CN55" s="9">
        <f>VLOOKUP($C55, Table3[#All], 54, 0)</f>
        <v>0</v>
      </c>
      <c r="CO55" s="9"/>
      <c r="CP55" s="10">
        <f t="shared" si="127"/>
        <v>2</v>
      </c>
      <c r="CQ55" s="11"/>
      <c r="CR55" s="9">
        <f>VLOOKUP($C55, Table3[#All], 55, 0)</f>
        <v>6.6699999999999995E-2</v>
      </c>
      <c r="CS55" s="9">
        <f>VLOOKUP($C55, Table3[#All], 56, 0)</f>
        <v>0.83329999999999993</v>
      </c>
      <c r="CT55" s="9">
        <f>VLOOKUP($C55, Table3[#All], 57, 0)</f>
        <v>0.1</v>
      </c>
      <c r="CU55" s="9">
        <f>VLOOKUP($C55, Table3[#All], 58, 0)</f>
        <v>0</v>
      </c>
      <c r="CV55" s="9">
        <f>VLOOKUP($C55, Table3[#All], 59, 0)</f>
        <v>0</v>
      </c>
      <c r="CW55" s="12">
        <f t="shared" si="128"/>
        <v>2</v>
      </c>
      <c r="CX55" s="81"/>
      <c r="CY55" s="9">
        <f>VLOOKUP($C55, Table3[#All], 60, 0)</f>
        <v>0.46880000000000005</v>
      </c>
      <c r="CZ55" s="9">
        <f>VLOOKUP($C55, Table3[#All], 61, 0)</f>
        <v>0.40619999999999995</v>
      </c>
      <c r="DA55" s="9">
        <f>VLOOKUP($C55, Table3[#All], 62, 0)</f>
        <v>0.125</v>
      </c>
      <c r="DB55" s="9">
        <f>VLOOKUP($C55, Table3[#All], 63, 0)</f>
        <v>0</v>
      </c>
      <c r="DC55" s="9">
        <f>VLOOKUP($C55, Table3[#All], 64, 0)</f>
        <v>0</v>
      </c>
      <c r="DD55" s="10">
        <f t="shared" si="129"/>
        <v>2</v>
      </c>
      <c r="DE55" s="11"/>
      <c r="DF55" s="9">
        <f>VLOOKUP($C55, Table3[#All], 65, 0)</f>
        <v>0.875</v>
      </c>
      <c r="DG55" s="9"/>
      <c r="DH55" s="9">
        <f>VLOOKUP($C55, Table3[#All], 66, 0)</f>
        <v>0.125</v>
      </c>
      <c r="DI55" s="9"/>
      <c r="DJ55" s="9">
        <f>VLOOKUP($C55, Table3[#All], 67, 0)</f>
        <v>0</v>
      </c>
      <c r="DK55" s="12">
        <f t="shared" si="130"/>
        <v>1</v>
      </c>
      <c r="DL55" s="11"/>
      <c r="DM55" s="9">
        <f>VLOOKUP($C55, Table3[#All], 68, 0)</f>
        <v>0.96879999999999999</v>
      </c>
      <c r="DN55" s="9"/>
      <c r="DO55" s="9">
        <f>VLOOKUP($C55, Table3[#All], 69, 0)</f>
        <v>3.1200000000000002E-2</v>
      </c>
      <c r="DP55" s="9">
        <f>VLOOKUP($C55, Table3[#All], 70, 0)</f>
        <v>0</v>
      </c>
      <c r="DQ55" s="9"/>
      <c r="DR55" s="12">
        <f t="shared" si="131"/>
        <v>1</v>
      </c>
      <c r="DS55" s="11"/>
      <c r="DT55" s="9">
        <f>VLOOKUP($C55, Table3[#All], 71, 0)</f>
        <v>0.21879999999999999</v>
      </c>
      <c r="DU55" s="9">
        <f>VLOOKUP($C55, Table3[#All], 72, 0)</f>
        <v>0.625</v>
      </c>
      <c r="DV55" s="9">
        <f>VLOOKUP($C55, Table3[#All], 73, 0)</f>
        <v>0.15620000000000001</v>
      </c>
      <c r="DW55" s="9">
        <f>VLOOKUP($C55, Table3[#All], 74, 0)</f>
        <v>0</v>
      </c>
      <c r="DX55" s="9">
        <f>VLOOKUP($C55, Table3[#All], 75, 0)</f>
        <v>0</v>
      </c>
      <c r="DY55" s="12">
        <f t="shared" si="157"/>
        <v>2</v>
      </c>
      <c r="DZ55" s="11"/>
      <c r="EA55" s="9">
        <f>VLOOKUP($C55, Table3[#All], 76, 0)</f>
        <v>1</v>
      </c>
      <c r="EB55" s="9">
        <f>VLOOKUP($C55, Table3[#All], 77, 0)</f>
        <v>0</v>
      </c>
      <c r="EC55" s="9">
        <f>VLOOKUP($C55, Table3[#All], 78, 0)</f>
        <v>0</v>
      </c>
      <c r="ED55" s="9">
        <f>VLOOKUP($C55, Table3[#All], 79, 0)</f>
        <v>0</v>
      </c>
      <c r="EE55" s="9">
        <f>VLOOKUP($C55, Table3[#All], 80, 0)</f>
        <v>0</v>
      </c>
      <c r="EF55" s="10">
        <f t="shared" si="133"/>
        <v>1</v>
      </c>
      <c r="EG55" s="9"/>
      <c r="EH55" s="9">
        <f>VLOOKUP($C55, Table3[#All], 81, 0)</f>
        <v>1</v>
      </c>
      <c r="EI55" s="9">
        <f>VLOOKUP($C55, Table3[#All], 82, 0)</f>
        <v>0</v>
      </c>
      <c r="EJ55" s="9">
        <f>VLOOKUP($C55, Table3[#All], 83, 0)</f>
        <v>0</v>
      </c>
      <c r="EK55" s="9">
        <f>VLOOKUP($C55, Table3[#All], 84, 0)</f>
        <v>0</v>
      </c>
      <c r="EL55" s="9">
        <f>VLOOKUP($C55, Table3[#All], 85, 0)</f>
        <v>0</v>
      </c>
      <c r="EM55" s="12">
        <f t="shared" si="134"/>
        <v>1</v>
      </c>
      <c r="EN55" s="11"/>
      <c r="EO55" s="9">
        <f>VLOOKUP($C55, Table3[#All], 86, 0)</f>
        <v>0.15620000000000001</v>
      </c>
      <c r="EP55" s="9"/>
      <c r="EQ55" s="9">
        <f>VLOOKUP($C55, Table3[#All], 87, 0)</f>
        <v>0.84379999999999999</v>
      </c>
      <c r="ER55" s="9"/>
      <c r="ES55" s="9"/>
      <c r="ET55" s="12">
        <f t="shared" si="135"/>
        <v>3</v>
      </c>
      <c r="EU55" s="11"/>
      <c r="EV55" s="9">
        <f>VLOOKUP($C55, Table3[#All], 88, 0)</f>
        <v>0</v>
      </c>
      <c r="EW55" s="9">
        <f>VLOOKUP($C55, Table3[#All], 89, 0)</f>
        <v>1</v>
      </c>
      <c r="EX55" s="9">
        <f>VLOOKUP($C55, Table3[#All], 90, 0)</f>
        <v>0</v>
      </c>
      <c r="EY55" s="9">
        <f>VLOOKUP($C55, Table3[#All], 91, 0)</f>
        <v>0</v>
      </c>
      <c r="EZ55" s="9">
        <f>VLOOKUP($C55, Table3[#All], 92, 0)</f>
        <v>0</v>
      </c>
      <c r="FA55" s="12">
        <f t="shared" si="136"/>
        <v>2</v>
      </c>
      <c r="FB55" s="11"/>
      <c r="FC55" s="9">
        <f>VLOOKUP($C55, Table3[#All], 93, 0)</f>
        <v>0</v>
      </c>
      <c r="FD55" s="9">
        <f>VLOOKUP($C55, Table3[#All], 94, 0)</f>
        <v>0.78120000000000001</v>
      </c>
      <c r="FE55" s="9">
        <f>VLOOKUP($C55, Table3[#All], 95, 0)</f>
        <v>0.21879999999999999</v>
      </c>
      <c r="FF55" s="9">
        <f>VLOOKUP($C55, Table3[#All], 96, 0)</f>
        <v>0</v>
      </c>
      <c r="FG55" s="9"/>
      <c r="FH55" s="10">
        <f t="shared" si="137"/>
        <v>2</v>
      </c>
      <c r="FI55" s="11"/>
      <c r="FJ55" s="9">
        <f>VLOOKUP($C55, Table3[#All], 97, 0)</f>
        <v>0</v>
      </c>
      <c r="FK55" s="9">
        <f>VLOOKUP($C55, Table3[#All], 98, 0)</f>
        <v>0</v>
      </c>
      <c r="FL55" s="9">
        <f>VLOOKUP($C55, Table3[#All], 99, 0)</f>
        <v>0</v>
      </c>
      <c r="FM55" s="9">
        <f>VLOOKUP($C55, Table3[#All], 100, 0)</f>
        <v>1</v>
      </c>
      <c r="FN55" s="9">
        <f>VLOOKUP($C55, Table3[#All], 101, 0)</f>
        <v>0</v>
      </c>
      <c r="FO55" s="12">
        <f t="shared" si="155"/>
        <v>4</v>
      </c>
      <c r="FP55" s="11"/>
      <c r="FQ55" s="9">
        <f>VLOOKUP($C55, Table3[#All], 102, 0)</f>
        <v>0.8125</v>
      </c>
      <c r="FR55" s="9">
        <f>VLOOKUP($C55, Table3[#All], 103, 0)</f>
        <v>0.1875</v>
      </c>
      <c r="FS55" s="9">
        <f>VLOOKUP($C55, Table3[#All], 104, 0)</f>
        <v>0</v>
      </c>
      <c r="FT55" s="9">
        <f>VLOOKUP($C55, Table3[#All], 105, 0)</f>
        <v>0</v>
      </c>
      <c r="FU55" s="9">
        <v>0</v>
      </c>
      <c r="FV55" s="10">
        <f t="shared" si="138"/>
        <v>1</v>
      </c>
      <c r="FW55" s="11"/>
      <c r="FX55" s="9">
        <f>VLOOKUP($C55, Table3[#All], 106, 0)</f>
        <v>0.63329999999999997</v>
      </c>
      <c r="FY55" s="9"/>
      <c r="FZ55" s="9">
        <f>VLOOKUP($C55, Table3[#All], 107, 0)</f>
        <v>0.3</v>
      </c>
      <c r="GA55" s="9">
        <f>VLOOKUP($C55, Table3[#All], 108, 0)</f>
        <v>6.6699999999999995E-2</v>
      </c>
      <c r="GB55" s="9"/>
      <c r="GC55" s="10">
        <f t="shared" si="156"/>
        <v>3</v>
      </c>
      <c r="GD55" s="81"/>
      <c r="GE55" s="9">
        <f>VLOOKUP($C55, Table3[#All], 109, 0)</f>
        <v>0.3478</v>
      </c>
      <c r="GF55" s="9">
        <f>VLOOKUP($C55, Table3[#All], 110, 0)</f>
        <v>0.56520000000000004</v>
      </c>
      <c r="GG55" s="9">
        <f>VLOOKUP($C55, Table3[#All], 111, 0)</f>
        <v>8.6999999999999994E-2</v>
      </c>
      <c r="GH55" s="9"/>
      <c r="GI55" s="9">
        <f>VLOOKUP($C55, Table3[#All], 112, 0)</f>
        <v>0</v>
      </c>
      <c r="GJ55" s="12">
        <f t="shared" si="139"/>
        <v>2</v>
      </c>
      <c r="GK55" s="11"/>
      <c r="GL55" s="9">
        <f>VLOOKUP($C55, Table3[#All], 113, 0)</f>
        <v>0</v>
      </c>
      <c r="GM55" s="9">
        <f>VLOOKUP($C55, Table3[#All], 114, 0)</f>
        <v>3.1200000000000002E-2</v>
      </c>
      <c r="GN55" s="9">
        <f>VLOOKUP($C55, Table3[#All], 115, 0)</f>
        <v>0.59379999999999999</v>
      </c>
      <c r="GO55" s="9">
        <f>VLOOKUP($C55, Table3[#All], 116, 0)</f>
        <v>0.375</v>
      </c>
      <c r="GP55" s="9"/>
      <c r="GQ55" s="10">
        <f t="shared" si="140"/>
        <v>4</v>
      </c>
      <c r="GR55" s="11"/>
      <c r="GS55" s="9">
        <f>VLOOKUP($C55, Table2[#All], 3, 0)</f>
        <v>0</v>
      </c>
      <c r="GT55" s="9">
        <f>VLOOKUP($C55, Table2[#All], 4, 0)</f>
        <v>0</v>
      </c>
      <c r="GU55" s="9">
        <f>VLOOKUP($C55, Table2[#All], 5, 0)</f>
        <v>1</v>
      </c>
      <c r="GV55" s="9">
        <f>VLOOKUP($C55, Table2[#All], 6, 0)</f>
        <v>0</v>
      </c>
      <c r="GW55" s="9">
        <f>VLOOKUP($C55, Table2[#All], 7, 0)</f>
        <v>0</v>
      </c>
      <c r="GX55" s="10">
        <f t="shared" si="141"/>
        <v>3</v>
      </c>
      <c r="GY55" s="11"/>
      <c r="GZ55" s="9">
        <v>0</v>
      </c>
      <c r="HA55" s="9">
        <v>1</v>
      </c>
      <c r="HB55" s="9">
        <v>0</v>
      </c>
      <c r="HC55" s="9">
        <v>0</v>
      </c>
      <c r="HD55" s="9"/>
      <c r="HE55" s="10">
        <f t="shared" si="142"/>
        <v>2</v>
      </c>
      <c r="HF55" s="11"/>
      <c r="HG55" s="9">
        <f>VLOOKUP($C55, Table5[#All], 2, 0)</f>
        <v>0</v>
      </c>
      <c r="HH55" s="9">
        <f>VLOOKUP($C55, Table5[#All], 3, 0)</f>
        <v>0</v>
      </c>
      <c r="HI55" s="9">
        <f>VLOOKUP($C55, Table5[#All], 4, 0)</f>
        <v>1</v>
      </c>
      <c r="HJ55" s="9">
        <f>VLOOKUP($C55, Table5[#All], 5, 0)</f>
        <v>0</v>
      </c>
      <c r="HK55" s="9">
        <f>VLOOKUP($C55, Table5[#All], 6, 0)</f>
        <v>0</v>
      </c>
      <c r="HL55" s="10">
        <f t="shared" si="143"/>
        <v>3</v>
      </c>
      <c r="HM55" s="11"/>
      <c r="HN55" s="9">
        <f>VLOOKUP($C55, Table5[#All], 7, 0)</f>
        <v>0</v>
      </c>
      <c r="HO55" s="9">
        <f>VLOOKUP($C55, Table5[#All], 8, 0)</f>
        <v>1</v>
      </c>
      <c r="HP55" s="9">
        <f>VLOOKUP($C55, Table5[#All], 9, 0)</f>
        <v>0</v>
      </c>
      <c r="HQ55" s="9">
        <f>VLOOKUP($C55, Table5[#All], 10, 0)</f>
        <v>0</v>
      </c>
      <c r="HR55" s="9">
        <f>VLOOKUP($C55, Table5[#All], 11, 0)</f>
        <v>0</v>
      </c>
      <c r="HS55" s="10">
        <f t="shared" si="144"/>
        <v>2</v>
      </c>
      <c r="HT55" s="11"/>
      <c r="HU55" s="9">
        <f>VLOOKUP($C55, Table5[#All], 12, 0)</f>
        <v>1</v>
      </c>
      <c r="HV55" s="9">
        <f>VLOOKUP($C55, Table5[#All], 13, 0)</f>
        <v>0</v>
      </c>
      <c r="HW55" s="9">
        <f>VLOOKUP($C55, Table5[#All], 14, 0)</f>
        <v>0</v>
      </c>
      <c r="HX55" s="9">
        <f>VLOOKUP($C55, Table5[#All], 15, 0)</f>
        <v>0</v>
      </c>
      <c r="HY55" s="9">
        <f>VLOOKUP($C55, Table5[#All], 16, 0)</f>
        <v>0</v>
      </c>
      <c r="HZ55" s="10">
        <f t="shared" si="145"/>
        <v>1</v>
      </c>
      <c r="IA55" s="11"/>
      <c r="IB55" s="9">
        <f>VLOOKUP($C55, Table5[#All], 17, 0)</f>
        <v>0</v>
      </c>
      <c r="IC55" s="9">
        <f>VLOOKUP($C55, Table5[#All], 18, 0)</f>
        <v>0</v>
      </c>
      <c r="ID55" s="9">
        <f>VLOOKUP($C55, Table5[#All], 19, 0)</f>
        <v>0</v>
      </c>
      <c r="IE55" s="9">
        <f>VLOOKUP($C55, Table5[#All], 20, 0)</f>
        <v>1</v>
      </c>
      <c r="IF55" s="9">
        <f>VLOOKUP($C55, Table5[#All], 21, 0)</f>
        <v>0</v>
      </c>
      <c r="IG55" s="10">
        <f t="shared" si="146"/>
        <v>4</v>
      </c>
      <c r="IH55" s="11"/>
      <c r="II55" s="9">
        <f>VLOOKUP($C55, Table5[#All], 22, 0)</f>
        <v>1</v>
      </c>
      <c r="IJ55" s="9">
        <f>VLOOKUP($C55, Table5[#All], 23, 0)</f>
        <v>0</v>
      </c>
      <c r="IK55" s="9">
        <f>VLOOKUP($C55, Table5[#All], 24, 0)</f>
        <v>0</v>
      </c>
      <c r="IL55" s="9">
        <f>VLOOKUP($C55, Table5[#All], 25, 0)</f>
        <v>0</v>
      </c>
      <c r="IM55" s="9">
        <f>VLOOKUP($C55, Table5[#All], 26, 0)</f>
        <v>0</v>
      </c>
      <c r="IN55" s="10">
        <f t="shared" si="147"/>
        <v>1</v>
      </c>
      <c r="IO55" s="11"/>
      <c r="IP55" s="9">
        <v>1</v>
      </c>
      <c r="IQ55" s="9">
        <v>0</v>
      </c>
      <c r="IR55" s="9">
        <v>0</v>
      </c>
      <c r="IS55" s="9">
        <v>0</v>
      </c>
      <c r="IT55" s="9">
        <v>0</v>
      </c>
      <c r="IU55" s="10">
        <f t="shared" si="148"/>
        <v>1</v>
      </c>
      <c r="IV55" s="82"/>
    </row>
    <row r="56" spans="1:256" ht="16.3" thickTop="1" thickBot="1" x14ac:dyDescent="0.35">
      <c r="A56" s="16" t="s">
        <v>240</v>
      </c>
      <c r="B56" s="16" t="s">
        <v>245</v>
      </c>
      <c r="C56" s="16" t="s">
        <v>246</v>
      </c>
      <c r="D56" s="11"/>
      <c r="E56" s="9">
        <f>VLOOKUP($C56, Table3[#All], 2, 0)</f>
        <v>8.6999999999999994E-2</v>
      </c>
      <c r="F56" s="9"/>
      <c r="G56" s="9">
        <f>VLOOKUP($C56, Table3[#All], 3, 0)</f>
        <v>0.3478</v>
      </c>
      <c r="H56" s="9">
        <f>VLOOKUP($C56, Table3[#All], 4, 0)</f>
        <v>0.56520000000000004</v>
      </c>
      <c r="I56" s="9">
        <f>VLOOKUP($C56, Table3[#All], 5, 0)</f>
        <v>0</v>
      </c>
      <c r="J56" s="10">
        <f t="shared" si="149"/>
        <v>4</v>
      </c>
      <c r="K56" s="11"/>
      <c r="L56" s="9">
        <f>VLOOKUP($C56, Table3[#All], 6, 0)</f>
        <v>0</v>
      </c>
      <c r="M56" s="9"/>
      <c r="N56" s="9">
        <f>VLOOKUP($C56, Table3[#All], 7, 0)</f>
        <v>0</v>
      </c>
      <c r="O56" s="9">
        <f>VLOOKUP($C56, Table3[#All], 8, 0)</f>
        <v>1</v>
      </c>
      <c r="P56" s="9">
        <f>VLOOKUP($C56, Table3[#All], 9, 0)</f>
        <v>0</v>
      </c>
      <c r="Q56" s="10">
        <f t="shared" si="150"/>
        <v>4</v>
      </c>
      <c r="R56" s="11"/>
      <c r="S56" s="9">
        <f>VLOOKUP($C56, Table3[#All], 10, 0)</f>
        <v>0</v>
      </c>
      <c r="T56" s="9">
        <f>VLOOKUP($C56, Table3[#All], 11, 0)</f>
        <v>0.58700000000000008</v>
      </c>
      <c r="U56" s="9">
        <f>VLOOKUP($C56, Table3[#All], 12, 0)</f>
        <v>0.41299999999999998</v>
      </c>
      <c r="V56" s="9">
        <f>VLOOKUP($C56, Table3[#All], 13, 0)</f>
        <v>0</v>
      </c>
      <c r="W56" s="9">
        <f>VLOOKUP($C56, Table3[#All], 14, 0)</f>
        <v>0</v>
      </c>
      <c r="X56" s="10">
        <f t="shared" si="151"/>
        <v>3</v>
      </c>
      <c r="Y56" s="11"/>
      <c r="Z56" s="9">
        <f>VLOOKUP($C56, Table3[#All], 15, 0)</f>
        <v>0</v>
      </c>
      <c r="AA56" s="9">
        <f>VLOOKUP($C56, Table3[#All], 16, 0)</f>
        <v>0.60870000000000002</v>
      </c>
      <c r="AB56" s="9">
        <f>VLOOKUP($C56, Table3[#All], 17, 0)</f>
        <v>0.30430000000000001</v>
      </c>
      <c r="AC56" s="9">
        <f>VLOOKUP($C56, Table3[#All], 18, 0)</f>
        <v>8.6999999999999994E-2</v>
      </c>
      <c r="AD56" s="9">
        <f>VLOOKUP($C56, Table3[#All], 19, 0)</f>
        <v>0</v>
      </c>
      <c r="AE56" s="10">
        <f t="shared" si="121"/>
        <v>3</v>
      </c>
      <c r="AF56" s="11"/>
      <c r="AG56" s="9">
        <f>VLOOKUP($C56, Table3[#All], 20, 0)</f>
        <v>0</v>
      </c>
      <c r="AH56" s="9">
        <f>VLOOKUP($C56, Table3[#All], 21, 0)</f>
        <v>0.45649999999999996</v>
      </c>
      <c r="AI56" s="9">
        <f>VLOOKUP($C56, Table3[#All], 22, 0)</f>
        <v>0.54349999999999998</v>
      </c>
      <c r="AJ56" s="9"/>
      <c r="AK56" s="9"/>
      <c r="AL56" s="10">
        <f t="shared" si="122"/>
        <v>3</v>
      </c>
      <c r="AM56" s="11"/>
      <c r="AN56" s="9">
        <f>VLOOKUP($C56, Table3[#All], 23, 0)</f>
        <v>1</v>
      </c>
      <c r="AO56" s="9">
        <f>VLOOKUP($C56, Table3[#All], 24, 0)</f>
        <v>0</v>
      </c>
      <c r="AP56" s="9">
        <f>VLOOKUP($C56, Table3[#All], 25, 0)</f>
        <v>0</v>
      </c>
      <c r="AQ56" s="9">
        <f>VLOOKUP($C56, Table3[#All], 26, 0)</f>
        <v>0</v>
      </c>
      <c r="AR56" s="9"/>
      <c r="AS56" s="12">
        <f t="shared" si="123"/>
        <v>1</v>
      </c>
      <c r="AT56" s="11"/>
      <c r="AU56" s="9">
        <f>VLOOKUP($C56, Table3[#All], 27, 0)</f>
        <v>0.97829999999999995</v>
      </c>
      <c r="AV56" s="9">
        <f>VLOOKUP($C56, Table3[#All], 28, 0)</f>
        <v>0</v>
      </c>
      <c r="AW56" s="9">
        <f>VLOOKUP($C56, Table3[#All], 29, 0)</f>
        <v>2.1700000000000001E-2</v>
      </c>
      <c r="AX56" s="9"/>
      <c r="AY56" s="9"/>
      <c r="AZ56" s="10">
        <f t="shared" si="152"/>
        <v>1</v>
      </c>
      <c r="BA56" s="11"/>
      <c r="BB56" s="9">
        <f>VLOOKUP($C56, Table3[#All], 30, 0)</f>
        <v>0.8478</v>
      </c>
      <c r="BC56" s="9">
        <f>VLOOKUP($C56, Table3[#All], 31, 0)</f>
        <v>0.1522</v>
      </c>
      <c r="BD56" s="9">
        <f>VLOOKUP($C56, Table3[#All], 32, 0)</f>
        <v>0</v>
      </c>
      <c r="BE56" s="9">
        <f>VLOOKUP($C56, Table3[#All], 33, 0)</f>
        <v>0</v>
      </c>
      <c r="BF56" s="9"/>
      <c r="BG56" s="10">
        <f t="shared" si="153"/>
        <v>1</v>
      </c>
      <c r="BH56" s="81"/>
      <c r="BI56" s="9">
        <f>VLOOKUP($C56, Table3[#All], 34, 0)</f>
        <v>0</v>
      </c>
      <c r="BJ56" s="9">
        <f>VLOOKUP($C56, Table3[#All], 35, 0)</f>
        <v>0</v>
      </c>
      <c r="BK56" s="9">
        <f>VLOOKUP($C56, Table3[#All], 36, 0)</f>
        <v>0</v>
      </c>
      <c r="BL56" s="9">
        <f>VLOOKUP($C56, Table3[#All], 37, 0)</f>
        <v>0</v>
      </c>
      <c r="BM56" s="9">
        <f>VLOOKUP($C56, Table3[#All], 38, 0)</f>
        <v>0</v>
      </c>
      <c r="BN56" s="10" t="str">
        <f t="shared" si="154"/>
        <v>N/A</v>
      </c>
      <c r="BO56" s="11"/>
      <c r="BP56" s="9">
        <f>VLOOKUP($C56, Table3[#All], 39, 0)</f>
        <v>0.4783</v>
      </c>
      <c r="BQ56" s="9">
        <f>VLOOKUP($C56, Table3[#All], 40, 0)</f>
        <v>0.52170000000000005</v>
      </c>
      <c r="BR56" s="9">
        <f>VLOOKUP($C56, Table3[#All], 41, 0)</f>
        <v>0</v>
      </c>
      <c r="BS56" s="9">
        <f>VLOOKUP($C56, Table3[#All], 42, 0)</f>
        <v>0</v>
      </c>
      <c r="BT56" s="9"/>
      <c r="BU56" s="10">
        <f t="shared" si="124"/>
        <v>2</v>
      </c>
      <c r="BV56" s="11"/>
      <c r="BW56" s="9">
        <f>VLOOKUP($C56, Table3[#All], 43, 0)</f>
        <v>0.91299999999999992</v>
      </c>
      <c r="BX56" s="9">
        <f>VLOOKUP($C56, Table3[#All], 44, 0)</f>
        <v>8.6999999999999994E-2</v>
      </c>
      <c r="BY56" s="9">
        <f>VLOOKUP($C56, Table3[#All], 45, 0)</f>
        <v>0</v>
      </c>
      <c r="BZ56" s="9"/>
      <c r="CA56" s="9"/>
      <c r="CB56" s="10">
        <f t="shared" si="125"/>
        <v>1</v>
      </c>
      <c r="CC56" s="81"/>
      <c r="CD56" s="9">
        <f>VLOOKUP($C56, Table3[#All], 46, 0)</f>
        <v>1</v>
      </c>
      <c r="CE56" s="9">
        <f>VLOOKUP($C56, Table3[#All], 47, 0)</f>
        <v>0</v>
      </c>
      <c r="CF56" s="9">
        <f>VLOOKUP($C56, Table3[#All], 48, 0)</f>
        <v>0</v>
      </c>
      <c r="CG56" s="9">
        <f>VLOOKUP($C56, Table3[#All], 49, 0)</f>
        <v>0</v>
      </c>
      <c r="CH56" s="9">
        <f>VLOOKUP($C56, Table3[#All], 50, 0)</f>
        <v>0</v>
      </c>
      <c r="CI56" s="12">
        <f t="shared" si="126"/>
        <v>1</v>
      </c>
      <c r="CJ56" s="13"/>
      <c r="CK56" s="9">
        <f>VLOOKUP($C56, Table3[#All], 51, 0)</f>
        <v>0.43479999999999996</v>
      </c>
      <c r="CL56" s="9">
        <f>VLOOKUP($C56, Table3[#All], 52, 0)</f>
        <v>0.56520000000000004</v>
      </c>
      <c r="CM56" s="9">
        <f>VLOOKUP($C56, Table3[#All], 53, 0)</f>
        <v>0</v>
      </c>
      <c r="CN56" s="9">
        <f>VLOOKUP($C56, Table3[#All], 54, 0)</f>
        <v>0</v>
      </c>
      <c r="CO56" s="9"/>
      <c r="CP56" s="10">
        <f t="shared" si="127"/>
        <v>2</v>
      </c>
      <c r="CQ56" s="11"/>
      <c r="CR56" s="9">
        <f>VLOOKUP($C56, Table3[#All], 55, 0)</f>
        <v>2.1700000000000001E-2</v>
      </c>
      <c r="CS56" s="9">
        <f>VLOOKUP($C56, Table3[#All], 56, 0)</f>
        <v>0.8478</v>
      </c>
      <c r="CT56" s="9">
        <f>VLOOKUP($C56, Table3[#All], 57, 0)</f>
        <v>8.6999999999999994E-2</v>
      </c>
      <c r="CU56" s="9">
        <f>VLOOKUP($C56, Table3[#All], 58, 0)</f>
        <v>4.3499999999999997E-2</v>
      </c>
      <c r="CV56" s="9">
        <f>VLOOKUP($C56, Table3[#All], 59, 0)</f>
        <v>0</v>
      </c>
      <c r="CW56" s="12">
        <f t="shared" si="128"/>
        <v>2</v>
      </c>
      <c r="CX56" s="81"/>
      <c r="CY56" s="9">
        <f>VLOOKUP($C56, Table3[#All], 60, 0)</f>
        <v>0.67390000000000005</v>
      </c>
      <c r="CZ56" s="9">
        <f>VLOOKUP($C56, Table3[#All], 61, 0)</f>
        <v>0.30430000000000001</v>
      </c>
      <c r="DA56" s="9">
        <f>VLOOKUP($C56, Table3[#All], 62, 0)</f>
        <v>2.1700000000000001E-2</v>
      </c>
      <c r="DB56" s="9">
        <f>VLOOKUP($C56, Table3[#All], 63, 0)</f>
        <v>0</v>
      </c>
      <c r="DC56" s="9">
        <f>VLOOKUP($C56, Table3[#All], 64, 0)</f>
        <v>0</v>
      </c>
      <c r="DD56" s="10">
        <f t="shared" si="129"/>
        <v>2</v>
      </c>
      <c r="DE56" s="11"/>
      <c r="DF56" s="9">
        <f>VLOOKUP($C56, Table3[#All], 65, 0)</f>
        <v>0.97829999999999995</v>
      </c>
      <c r="DG56" s="9"/>
      <c r="DH56" s="9">
        <f>VLOOKUP($C56, Table3[#All], 66, 0)</f>
        <v>0</v>
      </c>
      <c r="DI56" s="9"/>
      <c r="DJ56" s="9">
        <f>VLOOKUP($C56, Table3[#All], 67, 0)</f>
        <v>2.1700000000000001E-2</v>
      </c>
      <c r="DK56" s="12">
        <f t="shared" si="130"/>
        <v>1</v>
      </c>
      <c r="DL56" s="11"/>
      <c r="DM56" s="9">
        <f>VLOOKUP($C56, Table3[#All], 68, 0)</f>
        <v>1</v>
      </c>
      <c r="DN56" s="9"/>
      <c r="DO56" s="9">
        <f>VLOOKUP($C56, Table3[#All], 69, 0)</f>
        <v>0</v>
      </c>
      <c r="DP56" s="9">
        <f>VLOOKUP($C56, Table3[#All], 70, 0)</f>
        <v>0</v>
      </c>
      <c r="DQ56" s="9"/>
      <c r="DR56" s="12">
        <f t="shared" si="131"/>
        <v>1</v>
      </c>
      <c r="DS56" s="11"/>
      <c r="DT56" s="9">
        <f>VLOOKUP($C56, Table3[#All], 71, 0)</f>
        <v>0.3261</v>
      </c>
      <c r="DU56" s="9">
        <f>VLOOKUP($C56, Table3[#All], 72, 0)</f>
        <v>0.26090000000000002</v>
      </c>
      <c r="DV56" s="9">
        <f>VLOOKUP($C56, Table3[#All], 73, 0)</f>
        <v>0.41299999999999998</v>
      </c>
      <c r="DW56" s="9">
        <f>VLOOKUP($C56, Table3[#All], 74, 0)</f>
        <v>0</v>
      </c>
      <c r="DX56" s="9">
        <f>VLOOKUP($C56, Table3[#All], 75, 0)</f>
        <v>0</v>
      </c>
      <c r="DY56" s="12">
        <f t="shared" si="157"/>
        <v>3</v>
      </c>
      <c r="DZ56" s="11"/>
      <c r="EA56" s="9">
        <f>VLOOKUP($C56, Table3[#All], 76, 0)</f>
        <v>1</v>
      </c>
      <c r="EB56" s="9">
        <f>VLOOKUP($C56, Table3[#All], 77, 0)</f>
        <v>0</v>
      </c>
      <c r="EC56" s="9">
        <f>VLOOKUP($C56, Table3[#All], 78, 0)</f>
        <v>0</v>
      </c>
      <c r="ED56" s="9">
        <f>VLOOKUP($C56, Table3[#All], 79, 0)</f>
        <v>0</v>
      </c>
      <c r="EE56" s="9">
        <f>VLOOKUP($C56, Table3[#All], 80, 0)</f>
        <v>0</v>
      </c>
      <c r="EF56" s="10">
        <f t="shared" si="133"/>
        <v>1</v>
      </c>
      <c r="EG56" s="9"/>
      <c r="EH56" s="9">
        <f>VLOOKUP($C56, Table3[#All], 81, 0)</f>
        <v>1</v>
      </c>
      <c r="EI56" s="9">
        <f>VLOOKUP($C56, Table3[#All], 82, 0)</f>
        <v>0</v>
      </c>
      <c r="EJ56" s="9">
        <f>VLOOKUP($C56, Table3[#All], 83, 0)</f>
        <v>0</v>
      </c>
      <c r="EK56" s="9">
        <f>VLOOKUP($C56, Table3[#All], 84, 0)</f>
        <v>0</v>
      </c>
      <c r="EL56" s="9">
        <f>VLOOKUP($C56, Table3[#All], 85, 0)</f>
        <v>0</v>
      </c>
      <c r="EM56" s="12">
        <f t="shared" si="134"/>
        <v>1</v>
      </c>
      <c r="EN56" s="11"/>
      <c r="EO56" s="9">
        <f>VLOOKUP($C56, Table3[#All], 86, 0)</f>
        <v>2.1700000000000001E-2</v>
      </c>
      <c r="EP56" s="9"/>
      <c r="EQ56" s="9">
        <f>VLOOKUP($C56, Table3[#All], 87, 0)</f>
        <v>0.97829999999999995</v>
      </c>
      <c r="ER56" s="9"/>
      <c r="ES56" s="9"/>
      <c r="ET56" s="12">
        <f t="shared" si="135"/>
        <v>3</v>
      </c>
      <c r="EU56" s="11"/>
      <c r="EV56" s="9">
        <f>VLOOKUP($C56, Table3[#All], 88, 0)</f>
        <v>0</v>
      </c>
      <c r="EW56" s="9">
        <f>VLOOKUP($C56, Table3[#All], 89, 0)</f>
        <v>0</v>
      </c>
      <c r="EX56" s="9">
        <f>VLOOKUP($C56, Table3[#All], 90, 0)</f>
        <v>0</v>
      </c>
      <c r="EY56" s="9">
        <f>VLOOKUP($C56, Table3[#All], 91, 0)</f>
        <v>1</v>
      </c>
      <c r="EZ56" s="9">
        <f>VLOOKUP($C56, Table3[#All], 92, 0)</f>
        <v>0</v>
      </c>
      <c r="FA56" s="12">
        <f t="shared" si="136"/>
        <v>4</v>
      </c>
      <c r="FB56" s="11"/>
      <c r="FC56" s="9">
        <f>VLOOKUP($C56, Table3[#All], 93, 0)</f>
        <v>0</v>
      </c>
      <c r="FD56" s="9">
        <f>VLOOKUP($C56, Table3[#All], 94, 0)</f>
        <v>0.23910000000000001</v>
      </c>
      <c r="FE56" s="9">
        <f>VLOOKUP($C56, Table3[#All], 95, 0)</f>
        <v>0.76090000000000002</v>
      </c>
      <c r="FF56" s="9">
        <f>VLOOKUP($C56, Table3[#All], 96, 0)</f>
        <v>0</v>
      </c>
      <c r="FG56" s="9"/>
      <c r="FH56" s="10">
        <f t="shared" si="137"/>
        <v>3</v>
      </c>
      <c r="FI56" s="11"/>
      <c r="FJ56" s="9">
        <f>VLOOKUP($C56, Table3[#All], 97, 0)</f>
        <v>0</v>
      </c>
      <c r="FK56" s="9">
        <f>VLOOKUP($C56, Table3[#All], 98, 0)</f>
        <v>0</v>
      </c>
      <c r="FL56" s="9">
        <f>VLOOKUP($C56, Table3[#All], 99, 0)</f>
        <v>0</v>
      </c>
      <c r="FM56" s="9">
        <f>VLOOKUP($C56, Table3[#All], 100, 0)</f>
        <v>1</v>
      </c>
      <c r="FN56" s="9">
        <f>VLOOKUP($C56, Table3[#All], 101, 0)</f>
        <v>0</v>
      </c>
      <c r="FO56" s="12">
        <f t="shared" si="155"/>
        <v>4</v>
      </c>
      <c r="FP56" s="11"/>
      <c r="FQ56" s="9">
        <f>VLOOKUP($C56, Table3[#All], 102, 0)</f>
        <v>0.82609999999999995</v>
      </c>
      <c r="FR56" s="9">
        <f>VLOOKUP($C56, Table3[#All], 103, 0)</f>
        <v>0.1739</v>
      </c>
      <c r="FS56" s="9">
        <f>VLOOKUP($C56, Table3[#All], 104, 0)</f>
        <v>0</v>
      </c>
      <c r="FT56" s="9">
        <f>VLOOKUP($C56, Table3[#All], 105, 0)</f>
        <v>0</v>
      </c>
      <c r="FU56" s="9">
        <v>0</v>
      </c>
      <c r="FV56" s="10">
        <f t="shared" si="138"/>
        <v>1</v>
      </c>
      <c r="FW56" s="11"/>
      <c r="FX56" s="9">
        <f>VLOOKUP($C56, Table3[#All], 106, 0)</f>
        <v>0.1522</v>
      </c>
      <c r="FY56" s="9"/>
      <c r="FZ56" s="9">
        <f>VLOOKUP($C56, Table3[#All], 107, 0)</f>
        <v>0.76090000000000002</v>
      </c>
      <c r="GA56" s="9">
        <f>VLOOKUP($C56, Table3[#All], 108, 0)</f>
        <v>8.6999999999999994E-2</v>
      </c>
      <c r="GB56" s="9"/>
      <c r="GC56" s="10">
        <f t="shared" si="156"/>
        <v>3</v>
      </c>
      <c r="GD56" s="81"/>
      <c r="GE56" s="9">
        <f>VLOOKUP($C56, Table3[#All], 109, 0)</f>
        <v>0.2286</v>
      </c>
      <c r="GF56" s="9">
        <f>VLOOKUP($C56, Table3[#All], 110, 0)</f>
        <v>0.51429999999999998</v>
      </c>
      <c r="GG56" s="9">
        <f>VLOOKUP($C56, Table3[#All], 111, 0)</f>
        <v>0.2571</v>
      </c>
      <c r="GH56" s="9"/>
      <c r="GI56" s="9">
        <f>VLOOKUP($C56, Table3[#All], 112, 0)</f>
        <v>0</v>
      </c>
      <c r="GJ56" s="12">
        <f t="shared" si="139"/>
        <v>3</v>
      </c>
      <c r="GK56" s="11"/>
      <c r="GL56" s="9">
        <f>VLOOKUP($C56, Table3[#All], 113, 0)</f>
        <v>0</v>
      </c>
      <c r="GM56" s="9">
        <f>VLOOKUP($C56, Table3[#All], 114, 0)</f>
        <v>0</v>
      </c>
      <c r="GN56" s="9">
        <f>VLOOKUP($C56, Table3[#All], 115, 0)</f>
        <v>0.39130000000000004</v>
      </c>
      <c r="GO56" s="9">
        <f>VLOOKUP($C56, Table3[#All], 116, 0)</f>
        <v>0.60870000000000002</v>
      </c>
      <c r="GP56" s="9"/>
      <c r="GQ56" s="10">
        <f t="shared" si="140"/>
        <v>4</v>
      </c>
      <c r="GR56" s="11"/>
      <c r="GS56" s="9">
        <f>VLOOKUP($C56, Table2[#All], 3, 0)</f>
        <v>0</v>
      </c>
      <c r="GT56" s="9">
        <f>VLOOKUP($C56, Table2[#All], 4, 0)</f>
        <v>0</v>
      </c>
      <c r="GU56" s="9">
        <f>VLOOKUP($C56, Table2[#All], 5, 0)</f>
        <v>1</v>
      </c>
      <c r="GV56" s="9">
        <f>VLOOKUP($C56, Table2[#All], 6, 0)</f>
        <v>0</v>
      </c>
      <c r="GW56" s="9">
        <f>VLOOKUP($C56, Table2[#All], 7, 0)</f>
        <v>0</v>
      </c>
      <c r="GX56" s="10">
        <f t="shared" si="141"/>
        <v>3</v>
      </c>
      <c r="GY56" s="11"/>
      <c r="GZ56" s="9">
        <v>0</v>
      </c>
      <c r="HA56" s="9">
        <v>1</v>
      </c>
      <c r="HB56" s="9">
        <v>0</v>
      </c>
      <c r="HC56" s="9">
        <v>0</v>
      </c>
      <c r="HD56" s="9"/>
      <c r="HE56" s="10">
        <f t="shared" si="142"/>
        <v>2</v>
      </c>
      <c r="HF56" s="11"/>
      <c r="HG56" s="9">
        <f>VLOOKUP($C56, Table5[#All], 2, 0)</f>
        <v>0</v>
      </c>
      <c r="HH56" s="9">
        <f>VLOOKUP($C56, Table5[#All], 3, 0)</f>
        <v>1</v>
      </c>
      <c r="HI56" s="9">
        <f>VLOOKUP($C56, Table5[#All], 4, 0)</f>
        <v>0</v>
      </c>
      <c r="HJ56" s="9">
        <f>VLOOKUP($C56, Table5[#All], 5, 0)</f>
        <v>0</v>
      </c>
      <c r="HK56" s="9">
        <f>VLOOKUP($C56, Table5[#All], 6, 0)</f>
        <v>0</v>
      </c>
      <c r="HL56" s="10">
        <f t="shared" si="143"/>
        <v>2</v>
      </c>
      <c r="HM56" s="11"/>
      <c r="HN56" s="9">
        <f>VLOOKUP($C56, Table5[#All], 7, 0)</f>
        <v>0</v>
      </c>
      <c r="HO56" s="9">
        <f>VLOOKUP($C56, Table5[#All], 8, 0)</f>
        <v>1</v>
      </c>
      <c r="HP56" s="9">
        <f>VLOOKUP($C56, Table5[#All], 9, 0)</f>
        <v>0</v>
      </c>
      <c r="HQ56" s="9">
        <f>VLOOKUP($C56, Table5[#All], 10, 0)</f>
        <v>0</v>
      </c>
      <c r="HR56" s="9">
        <f>VLOOKUP($C56, Table5[#All], 11, 0)</f>
        <v>0</v>
      </c>
      <c r="HS56" s="10">
        <f t="shared" si="144"/>
        <v>2</v>
      </c>
      <c r="HT56" s="11"/>
      <c r="HU56" s="9">
        <f>VLOOKUP($C56, Table5[#All], 12, 0)</f>
        <v>1</v>
      </c>
      <c r="HV56" s="9">
        <f>VLOOKUP($C56, Table5[#All], 13, 0)</f>
        <v>0</v>
      </c>
      <c r="HW56" s="9">
        <f>VLOOKUP($C56, Table5[#All], 14, 0)</f>
        <v>0</v>
      </c>
      <c r="HX56" s="9">
        <f>VLOOKUP($C56, Table5[#All], 15, 0)</f>
        <v>0</v>
      </c>
      <c r="HY56" s="9">
        <f>VLOOKUP($C56, Table5[#All], 16, 0)</f>
        <v>0</v>
      </c>
      <c r="HZ56" s="10">
        <f t="shared" si="145"/>
        <v>1</v>
      </c>
      <c r="IA56" s="11"/>
      <c r="IB56" s="9">
        <f>VLOOKUP($C56, Table5[#All], 17, 0)</f>
        <v>0</v>
      </c>
      <c r="IC56" s="9">
        <f>VLOOKUP($C56, Table5[#All], 18, 0)</f>
        <v>0</v>
      </c>
      <c r="ID56" s="9">
        <f>VLOOKUP($C56, Table5[#All], 19, 0)</f>
        <v>1</v>
      </c>
      <c r="IE56" s="9">
        <f>VLOOKUP($C56, Table5[#All], 20, 0)</f>
        <v>0</v>
      </c>
      <c r="IF56" s="9">
        <f>VLOOKUP($C56, Table5[#All], 21, 0)</f>
        <v>0</v>
      </c>
      <c r="IG56" s="10">
        <f t="shared" si="146"/>
        <v>3</v>
      </c>
      <c r="IH56" s="11"/>
      <c r="II56" s="9">
        <f>VLOOKUP($C56, Table5[#All], 22, 0)</f>
        <v>1</v>
      </c>
      <c r="IJ56" s="9">
        <f>VLOOKUP($C56, Table5[#All], 23, 0)</f>
        <v>0</v>
      </c>
      <c r="IK56" s="9">
        <f>VLOOKUP($C56, Table5[#All], 24, 0)</f>
        <v>0</v>
      </c>
      <c r="IL56" s="9">
        <f>VLOOKUP($C56, Table5[#All], 25, 0)</f>
        <v>0</v>
      </c>
      <c r="IM56" s="9">
        <f>VLOOKUP($C56, Table5[#All], 26, 0)</f>
        <v>0</v>
      </c>
      <c r="IN56" s="10">
        <f t="shared" si="147"/>
        <v>1</v>
      </c>
      <c r="IO56" s="11"/>
      <c r="IP56" s="9">
        <v>1</v>
      </c>
      <c r="IQ56" s="9">
        <v>0</v>
      </c>
      <c r="IR56" s="9">
        <v>0</v>
      </c>
      <c r="IS56" s="9">
        <v>0</v>
      </c>
      <c r="IT56" s="9">
        <v>0</v>
      </c>
      <c r="IU56" s="10">
        <f t="shared" si="148"/>
        <v>1</v>
      </c>
      <c r="IV56" s="82"/>
    </row>
    <row r="57" spans="1:256" ht="16.3" thickTop="1" thickBot="1" x14ac:dyDescent="0.35">
      <c r="A57" s="16" t="s">
        <v>240</v>
      </c>
      <c r="B57" s="16" t="s">
        <v>247</v>
      </c>
      <c r="C57" s="16" t="s">
        <v>248</v>
      </c>
      <c r="D57" s="11"/>
      <c r="E57" s="9">
        <f>VLOOKUP($C57, Table3[#All], 2, 0)</f>
        <v>0.47729999999999995</v>
      </c>
      <c r="F57" s="9"/>
      <c r="G57" s="9">
        <f>VLOOKUP($C57, Table3[#All], 3, 0)</f>
        <v>0.5</v>
      </c>
      <c r="H57" s="9">
        <f>VLOOKUP($C57, Table3[#All], 4, 0)</f>
        <v>2.2700000000000001E-2</v>
      </c>
      <c r="I57" s="9">
        <f>VLOOKUP($C57, Table3[#All], 5, 0)</f>
        <v>0</v>
      </c>
      <c r="J57" s="10">
        <f t="shared" si="149"/>
        <v>3</v>
      </c>
      <c r="K57" s="11"/>
      <c r="L57" s="9">
        <f>VLOOKUP($C57, Table3[#All], 6, 0)</f>
        <v>0</v>
      </c>
      <c r="M57" s="9"/>
      <c r="N57" s="9">
        <f>VLOOKUP($C57, Table3[#All], 7, 0)</f>
        <v>1</v>
      </c>
      <c r="O57" s="9">
        <f>VLOOKUP($C57, Table3[#All], 8, 0)</f>
        <v>0</v>
      </c>
      <c r="P57" s="9">
        <f>VLOOKUP($C57, Table3[#All], 9, 0)</f>
        <v>0</v>
      </c>
      <c r="Q57" s="10">
        <f t="shared" si="150"/>
        <v>3</v>
      </c>
      <c r="R57" s="11"/>
      <c r="S57" s="9">
        <f>VLOOKUP($C57, Table3[#All], 10, 0)</f>
        <v>0</v>
      </c>
      <c r="T57" s="9">
        <f>VLOOKUP($C57, Table3[#All], 11, 0)</f>
        <v>0.25</v>
      </c>
      <c r="U57" s="9">
        <f>VLOOKUP($C57, Table3[#All], 12, 0)</f>
        <v>0.75</v>
      </c>
      <c r="V57" s="9">
        <f>VLOOKUP($C57, Table3[#All], 13, 0)</f>
        <v>0</v>
      </c>
      <c r="W57" s="9">
        <f>VLOOKUP($C57, Table3[#All], 14, 0)</f>
        <v>0</v>
      </c>
      <c r="X57" s="10">
        <f t="shared" si="151"/>
        <v>3</v>
      </c>
      <c r="Y57" s="11"/>
      <c r="Z57" s="9">
        <f>VLOOKUP($C57, Table3[#All], 15, 0)</f>
        <v>4.5499999999999999E-2</v>
      </c>
      <c r="AA57" s="9">
        <f>VLOOKUP($C57, Table3[#All], 16, 0)</f>
        <v>0.54549999999999998</v>
      </c>
      <c r="AB57" s="9">
        <f>VLOOKUP($C57, Table3[#All], 17, 0)</f>
        <v>0.34090000000000004</v>
      </c>
      <c r="AC57" s="9">
        <f>VLOOKUP($C57, Table3[#All], 18, 0)</f>
        <v>6.8199999999999997E-2</v>
      </c>
      <c r="AD57" s="9">
        <f>VLOOKUP($C57, Table3[#All], 19, 0)</f>
        <v>0</v>
      </c>
      <c r="AE57" s="10">
        <f t="shared" si="121"/>
        <v>3</v>
      </c>
      <c r="AF57" s="11"/>
      <c r="AG57" s="9">
        <f>VLOOKUP($C57, Table3[#All], 20, 0)</f>
        <v>0.13639999999999999</v>
      </c>
      <c r="AH57" s="9">
        <f>VLOOKUP($C57, Table3[#All], 21, 0)</f>
        <v>0.77269999999999994</v>
      </c>
      <c r="AI57" s="9">
        <f>VLOOKUP($C57, Table3[#All], 22, 0)</f>
        <v>9.0899999999999995E-2</v>
      </c>
      <c r="AJ57" s="9"/>
      <c r="AK57" s="9"/>
      <c r="AL57" s="10">
        <f t="shared" si="122"/>
        <v>2</v>
      </c>
      <c r="AM57" s="11"/>
      <c r="AN57" s="9">
        <f>VLOOKUP($C57, Table3[#All], 23, 0)</f>
        <v>1</v>
      </c>
      <c r="AO57" s="9">
        <f>VLOOKUP($C57, Table3[#All], 24, 0)</f>
        <v>0</v>
      </c>
      <c r="AP57" s="9">
        <f>VLOOKUP($C57, Table3[#All], 25, 0)</f>
        <v>0</v>
      </c>
      <c r="AQ57" s="9">
        <f>VLOOKUP($C57, Table3[#All], 26, 0)</f>
        <v>0</v>
      </c>
      <c r="AR57" s="9"/>
      <c r="AS57" s="12">
        <f t="shared" si="123"/>
        <v>1</v>
      </c>
      <c r="AT57" s="11"/>
      <c r="AU57" s="9">
        <f>VLOOKUP($C57, Table3[#All], 27, 0)</f>
        <v>1</v>
      </c>
      <c r="AV57" s="9">
        <f>VLOOKUP($C57, Table3[#All], 28, 0)</f>
        <v>0</v>
      </c>
      <c r="AW57" s="9">
        <f>VLOOKUP($C57, Table3[#All], 29, 0)</f>
        <v>0</v>
      </c>
      <c r="AX57" s="9"/>
      <c r="AY57" s="9"/>
      <c r="AZ57" s="10">
        <f t="shared" si="152"/>
        <v>1</v>
      </c>
      <c r="BA57" s="11"/>
      <c r="BB57" s="9">
        <f>VLOOKUP($C57, Table3[#All], 30, 0)</f>
        <v>0.72730000000000006</v>
      </c>
      <c r="BC57" s="9">
        <f>VLOOKUP($C57, Table3[#All], 31, 0)</f>
        <v>0.18179999999999999</v>
      </c>
      <c r="BD57" s="9">
        <f>VLOOKUP($C57, Table3[#All], 32, 0)</f>
        <v>9.0899999999999995E-2</v>
      </c>
      <c r="BE57" s="9">
        <f>VLOOKUP($C57, Table3[#All], 33, 0)</f>
        <v>0</v>
      </c>
      <c r="BF57" s="9"/>
      <c r="BG57" s="10">
        <f t="shared" si="153"/>
        <v>2</v>
      </c>
      <c r="BH57" s="81"/>
      <c r="BI57" s="9">
        <f>VLOOKUP($C57, Table3[#All], 34, 0)</f>
        <v>0</v>
      </c>
      <c r="BJ57" s="9">
        <f>VLOOKUP($C57, Table3[#All], 35, 0)</f>
        <v>0</v>
      </c>
      <c r="BK57" s="9">
        <f>VLOOKUP($C57, Table3[#All], 36, 0)</f>
        <v>0</v>
      </c>
      <c r="BL57" s="9">
        <f>VLOOKUP($C57, Table3[#All], 37, 0)</f>
        <v>0</v>
      </c>
      <c r="BM57" s="9">
        <f>VLOOKUP($C57, Table3[#All], 38, 0)</f>
        <v>0</v>
      </c>
      <c r="BN57" s="10" t="str">
        <f t="shared" si="154"/>
        <v>N/A</v>
      </c>
      <c r="BO57" s="11"/>
      <c r="BP57" s="9">
        <f>VLOOKUP($C57, Table3[#All], 39, 0)</f>
        <v>0.59089999999999998</v>
      </c>
      <c r="BQ57" s="9">
        <f>VLOOKUP($C57, Table3[#All], 40, 0)</f>
        <v>0.31819999999999998</v>
      </c>
      <c r="BR57" s="9">
        <f>VLOOKUP($C57, Table3[#All], 41, 0)</f>
        <v>4.5499999999999999E-2</v>
      </c>
      <c r="BS57" s="9">
        <f>VLOOKUP($C57, Table3[#All], 42, 0)</f>
        <v>4.5499999999999999E-2</v>
      </c>
      <c r="BT57" s="9"/>
      <c r="BU57" s="10">
        <f t="shared" si="124"/>
        <v>2</v>
      </c>
      <c r="BV57" s="11"/>
      <c r="BW57" s="9">
        <f>VLOOKUP($C57, Table3[#All], 43, 0)</f>
        <v>0.97730000000000006</v>
      </c>
      <c r="BX57" s="9">
        <f>VLOOKUP($C57, Table3[#All], 44, 0)</f>
        <v>2.2700000000000001E-2</v>
      </c>
      <c r="BY57" s="9">
        <f>VLOOKUP($C57, Table3[#All], 45, 0)</f>
        <v>0</v>
      </c>
      <c r="BZ57" s="9"/>
      <c r="CA57" s="9"/>
      <c r="CB57" s="10">
        <f t="shared" si="125"/>
        <v>1</v>
      </c>
      <c r="CC57" s="81"/>
      <c r="CD57" s="9">
        <f>VLOOKUP($C57, Table3[#All], 46, 0)</f>
        <v>0.93180000000000007</v>
      </c>
      <c r="CE57" s="9">
        <f>VLOOKUP($C57, Table3[#All], 47, 0)</f>
        <v>2.2700000000000001E-2</v>
      </c>
      <c r="CF57" s="9">
        <f>VLOOKUP($C57, Table3[#All], 48, 0)</f>
        <v>4.5499999999999999E-2</v>
      </c>
      <c r="CG57" s="9">
        <f>VLOOKUP($C57, Table3[#All], 49, 0)</f>
        <v>0</v>
      </c>
      <c r="CH57" s="9">
        <f>VLOOKUP($C57, Table3[#All], 50, 0)</f>
        <v>0</v>
      </c>
      <c r="CI57" s="12">
        <f t="shared" si="126"/>
        <v>1</v>
      </c>
      <c r="CJ57" s="13"/>
      <c r="CK57" s="9">
        <f>VLOOKUP($C57, Table3[#All], 51, 0)</f>
        <v>0.18179999999999999</v>
      </c>
      <c r="CL57" s="9">
        <f>VLOOKUP($C57, Table3[#All], 52, 0)</f>
        <v>0.81819999999999993</v>
      </c>
      <c r="CM57" s="9">
        <f>VLOOKUP($C57, Table3[#All], 53, 0)</f>
        <v>0</v>
      </c>
      <c r="CN57" s="9">
        <f>VLOOKUP($C57, Table3[#All], 54, 0)</f>
        <v>0</v>
      </c>
      <c r="CO57" s="9"/>
      <c r="CP57" s="10">
        <f t="shared" si="127"/>
        <v>2</v>
      </c>
      <c r="CQ57" s="11"/>
      <c r="CR57" s="9">
        <f>VLOOKUP($C57, Table3[#All], 55, 0)</f>
        <v>4.5499999999999999E-2</v>
      </c>
      <c r="CS57" s="9">
        <f>VLOOKUP($C57, Table3[#All], 56, 0)</f>
        <v>0.75</v>
      </c>
      <c r="CT57" s="9">
        <f>VLOOKUP($C57, Table3[#All], 57, 0)</f>
        <v>0.13639999999999999</v>
      </c>
      <c r="CU57" s="9">
        <f>VLOOKUP($C57, Table3[#All], 58, 0)</f>
        <v>6.8199999999999997E-2</v>
      </c>
      <c r="CV57" s="9">
        <f>VLOOKUP($C57, Table3[#All], 59, 0)</f>
        <v>0</v>
      </c>
      <c r="CW57" s="12">
        <f t="shared" si="128"/>
        <v>2</v>
      </c>
      <c r="CX57" s="81"/>
      <c r="CY57" s="9">
        <f>VLOOKUP($C57, Table3[#All], 60, 0)</f>
        <v>0.2727</v>
      </c>
      <c r="CZ57" s="9">
        <f>VLOOKUP($C57, Table3[#All], 61, 0)</f>
        <v>0.72730000000000006</v>
      </c>
      <c r="DA57" s="9">
        <f>VLOOKUP($C57, Table3[#All], 62, 0)</f>
        <v>0</v>
      </c>
      <c r="DB57" s="9">
        <f>VLOOKUP($C57, Table3[#All], 63, 0)</f>
        <v>0</v>
      </c>
      <c r="DC57" s="9">
        <f>VLOOKUP($C57, Table3[#All], 64, 0)</f>
        <v>0</v>
      </c>
      <c r="DD57" s="10">
        <f t="shared" si="129"/>
        <v>2</v>
      </c>
      <c r="DE57" s="11"/>
      <c r="DF57" s="9">
        <f>VLOOKUP($C57, Table3[#All], 65, 0)</f>
        <v>0.97730000000000006</v>
      </c>
      <c r="DG57" s="9"/>
      <c r="DH57" s="9">
        <f>VLOOKUP($C57, Table3[#All], 66, 0)</f>
        <v>2.2700000000000001E-2</v>
      </c>
      <c r="DI57" s="9"/>
      <c r="DJ57" s="9">
        <f>VLOOKUP($C57, Table3[#All], 67, 0)</f>
        <v>0</v>
      </c>
      <c r="DK57" s="12">
        <f t="shared" si="130"/>
        <v>1</v>
      </c>
      <c r="DL57" s="11"/>
      <c r="DM57" s="9">
        <f>VLOOKUP($C57, Table3[#All], 68, 0)</f>
        <v>1</v>
      </c>
      <c r="DN57" s="9"/>
      <c r="DO57" s="9">
        <f>VLOOKUP($C57, Table3[#All], 69, 0)</f>
        <v>0</v>
      </c>
      <c r="DP57" s="9">
        <f>VLOOKUP($C57, Table3[#All], 70, 0)</f>
        <v>0</v>
      </c>
      <c r="DQ57" s="9"/>
      <c r="DR57" s="12">
        <f t="shared" si="131"/>
        <v>1</v>
      </c>
      <c r="DS57" s="11"/>
      <c r="DT57" s="9">
        <f>VLOOKUP($C57, Table3[#All], 71, 0)</f>
        <v>0.59089999999999998</v>
      </c>
      <c r="DU57" s="9">
        <f>VLOOKUP($C57, Table3[#All], 72, 0)</f>
        <v>0.31819999999999998</v>
      </c>
      <c r="DV57" s="9">
        <f>VLOOKUP($C57, Table3[#All], 73, 0)</f>
        <v>9.0899999999999995E-2</v>
      </c>
      <c r="DW57" s="9">
        <f>VLOOKUP($C57, Table3[#All], 74, 0)</f>
        <v>0</v>
      </c>
      <c r="DX57" s="9">
        <f>VLOOKUP($C57, Table3[#All], 75, 0)</f>
        <v>0</v>
      </c>
      <c r="DY57" s="12">
        <f t="shared" si="157"/>
        <v>2</v>
      </c>
      <c r="DZ57" s="11"/>
      <c r="EA57" s="9">
        <f>VLOOKUP($C57, Table3[#All], 76, 0)</f>
        <v>1</v>
      </c>
      <c r="EB57" s="9">
        <f>VLOOKUP($C57, Table3[#All], 77, 0)</f>
        <v>0</v>
      </c>
      <c r="EC57" s="9">
        <f>VLOOKUP($C57, Table3[#All], 78, 0)</f>
        <v>0</v>
      </c>
      <c r="ED57" s="9">
        <f>VLOOKUP($C57, Table3[#All], 79, 0)</f>
        <v>0</v>
      </c>
      <c r="EE57" s="9">
        <f>VLOOKUP($C57, Table3[#All], 80, 0)</f>
        <v>0</v>
      </c>
      <c r="EF57" s="10">
        <f t="shared" si="133"/>
        <v>1</v>
      </c>
      <c r="EG57" s="9"/>
      <c r="EH57" s="9">
        <f>VLOOKUP($C57, Table3[#All], 81, 0)</f>
        <v>1</v>
      </c>
      <c r="EI57" s="9">
        <f>VLOOKUP($C57, Table3[#All], 82, 0)</f>
        <v>0</v>
      </c>
      <c r="EJ57" s="9">
        <f>VLOOKUP($C57, Table3[#All], 83, 0)</f>
        <v>0</v>
      </c>
      <c r="EK57" s="9">
        <f>VLOOKUP($C57, Table3[#All], 84, 0)</f>
        <v>0</v>
      </c>
      <c r="EL57" s="9">
        <f>VLOOKUP($C57, Table3[#All], 85, 0)</f>
        <v>0</v>
      </c>
      <c r="EM57" s="12">
        <f t="shared" si="134"/>
        <v>1</v>
      </c>
      <c r="EN57" s="11"/>
      <c r="EO57" s="9">
        <f>VLOOKUP($C57, Table3[#All], 86, 0)</f>
        <v>2.2700000000000001E-2</v>
      </c>
      <c r="EP57" s="9"/>
      <c r="EQ57" s="9">
        <f>VLOOKUP($C57, Table3[#All], 87, 0)</f>
        <v>0.97730000000000006</v>
      </c>
      <c r="ER57" s="9"/>
      <c r="ES57" s="9"/>
      <c r="ET57" s="12">
        <f t="shared" si="135"/>
        <v>3</v>
      </c>
      <c r="EU57" s="11"/>
      <c r="EV57" s="9">
        <f>VLOOKUP($C57, Table3[#All], 88, 0)</f>
        <v>0</v>
      </c>
      <c r="EW57" s="9">
        <f>VLOOKUP($C57, Table3[#All], 89, 0)</f>
        <v>1</v>
      </c>
      <c r="EX57" s="9">
        <f>VLOOKUP($C57, Table3[#All], 90, 0)</f>
        <v>0</v>
      </c>
      <c r="EY57" s="9">
        <f>VLOOKUP($C57, Table3[#All], 91, 0)</f>
        <v>0</v>
      </c>
      <c r="EZ57" s="9">
        <f>VLOOKUP($C57, Table3[#All], 92, 0)</f>
        <v>0</v>
      </c>
      <c r="FA57" s="12">
        <f t="shared" si="136"/>
        <v>2</v>
      </c>
      <c r="FB57" s="11"/>
      <c r="FC57" s="9">
        <f>VLOOKUP($C57, Table3[#All], 93, 0)</f>
        <v>0</v>
      </c>
      <c r="FD57" s="9">
        <f>VLOOKUP($C57, Table3[#All], 94, 0)</f>
        <v>0.75</v>
      </c>
      <c r="FE57" s="9">
        <f>VLOOKUP($C57, Table3[#All], 95, 0)</f>
        <v>0.25</v>
      </c>
      <c r="FF57" s="9">
        <f>VLOOKUP($C57, Table3[#All], 96, 0)</f>
        <v>0</v>
      </c>
      <c r="FG57" s="9"/>
      <c r="FH57" s="10">
        <f t="shared" si="137"/>
        <v>3</v>
      </c>
      <c r="FI57" s="11"/>
      <c r="FJ57" s="9">
        <f>VLOOKUP($C57, Table3[#All], 97, 0)</f>
        <v>0</v>
      </c>
      <c r="FK57" s="9">
        <f>VLOOKUP($C57, Table3[#All], 98, 0)</f>
        <v>0</v>
      </c>
      <c r="FL57" s="9">
        <f>VLOOKUP($C57, Table3[#All], 99, 0)</f>
        <v>0</v>
      </c>
      <c r="FM57" s="9">
        <f>VLOOKUP($C57, Table3[#All], 100, 0)</f>
        <v>0</v>
      </c>
      <c r="FN57" s="9">
        <f>VLOOKUP($C57, Table3[#All], 101, 0)</f>
        <v>1</v>
      </c>
      <c r="FO57" s="12">
        <f t="shared" si="155"/>
        <v>5</v>
      </c>
      <c r="FP57" s="11"/>
      <c r="FQ57" s="9">
        <f>VLOOKUP($C57, Table3[#All], 102, 0)</f>
        <v>0.88639999999999997</v>
      </c>
      <c r="FR57" s="9">
        <f>VLOOKUP($C57, Table3[#All], 103, 0)</f>
        <v>0.11359999999999999</v>
      </c>
      <c r="FS57" s="9">
        <f>VLOOKUP($C57, Table3[#All], 104, 0)</f>
        <v>0</v>
      </c>
      <c r="FT57" s="9">
        <f>VLOOKUP($C57, Table3[#All], 105, 0)</f>
        <v>0</v>
      </c>
      <c r="FU57" s="9">
        <v>0</v>
      </c>
      <c r="FV57" s="10">
        <f t="shared" si="138"/>
        <v>1</v>
      </c>
      <c r="FW57" s="11"/>
      <c r="FX57" s="9">
        <f>VLOOKUP($C57, Table3[#All], 106, 0)</f>
        <v>0.38640000000000002</v>
      </c>
      <c r="FY57" s="9"/>
      <c r="FZ57" s="9">
        <f>VLOOKUP($C57, Table3[#All], 107, 0)</f>
        <v>0.59089999999999998</v>
      </c>
      <c r="GA57" s="9">
        <f>VLOOKUP($C57, Table3[#All], 108, 0)</f>
        <v>2.2700000000000001E-2</v>
      </c>
      <c r="GB57" s="9"/>
      <c r="GC57" s="10">
        <f t="shared" si="156"/>
        <v>3</v>
      </c>
      <c r="GD57" s="81"/>
      <c r="GE57" s="9">
        <f>VLOOKUP($C57, Table3[#All], 109, 0)</f>
        <v>0.18920000000000001</v>
      </c>
      <c r="GF57" s="9">
        <f>VLOOKUP($C57, Table3[#All], 110, 0)</f>
        <v>0.70269999999999999</v>
      </c>
      <c r="GG57" s="9">
        <f>VLOOKUP($C57, Table3[#All], 111, 0)</f>
        <v>0.1081</v>
      </c>
      <c r="GH57" s="9"/>
      <c r="GI57" s="9">
        <f>VLOOKUP($C57, Table3[#All], 112, 0)</f>
        <v>0</v>
      </c>
      <c r="GJ57" s="12">
        <f t="shared" si="139"/>
        <v>2</v>
      </c>
      <c r="GK57" s="11"/>
      <c r="GL57" s="9">
        <f>VLOOKUP($C57, Table3[#All], 113, 0)</f>
        <v>2.2700000000000001E-2</v>
      </c>
      <c r="GM57" s="9">
        <f>VLOOKUP($C57, Table3[#All], 114, 0)</f>
        <v>0</v>
      </c>
      <c r="GN57" s="9">
        <f>VLOOKUP($C57, Table3[#All], 115, 0)</f>
        <v>0.77269999999999994</v>
      </c>
      <c r="GO57" s="9">
        <f>VLOOKUP($C57, Table3[#All], 116, 0)</f>
        <v>0.20449999999999999</v>
      </c>
      <c r="GP57" s="9"/>
      <c r="GQ57" s="10">
        <f t="shared" si="140"/>
        <v>3</v>
      </c>
      <c r="GR57" s="11"/>
      <c r="GS57" s="9">
        <f>VLOOKUP($C57, Table2[#All], 3, 0)</f>
        <v>0</v>
      </c>
      <c r="GT57" s="9">
        <f>VLOOKUP($C57, Table2[#All], 4, 0)</f>
        <v>0</v>
      </c>
      <c r="GU57" s="9">
        <f>VLOOKUP($C57, Table2[#All], 5, 0)</f>
        <v>1</v>
      </c>
      <c r="GV57" s="9">
        <f>VLOOKUP($C57, Table2[#All], 6, 0)</f>
        <v>0</v>
      </c>
      <c r="GW57" s="9">
        <f>VLOOKUP($C57, Table2[#All], 7, 0)</f>
        <v>0</v>
      </c>
      <c r="GX57" s="10">
        <f t="shared" si="141"/>
        <v>3</v>
      </c>
      <c r="GY57" s="11"/>
      <c r="GZ57" s="9">
        <v>0</v>
      </c>
      <c r="HA57" s="9">
        <v>1</v>
      </c>
      <c r="HB57" s="9">
        <v>0</v>
      </c>
      <c r="HC57" s="9">
        <v>0</v>
      </c>
      <c r="HD57" s="9"/>
      <c r="HE57" s="10">
        <f t="shared" si="142"/>
        <v>2</v>
      </c>
      <c r="HF57" s="11"/>
      <c r="HG57" s="9">
        <f>VLOOKUP($C57, Table5[#All], 2, 0)</f>
        <v>0</v>
      </c>
      <c r="HH57" s="9">
        <f>VLOOKUP($C57, Table5[#All], 3, 0)</f>
        <v>0</v>
      </c>
      <c r="HI57" s="9">
        <f>VLOOKUP($C57, Table5[#All], 4, 0)</f>
        <v>1</v>
      </c>
      <c r="HJ57" s="9">
        <f>VLOOKUP($C57, Table5[#All], 5, 0)</f>
        <v>0</v>
      </c>
      <c r="HK57" s="9">
        <f>VLOOKUP($C57, Table5[#All], 6, 0)</f>
        <v>0</v>
      </c>
      <c r="HL57" s="10">
        <f t="shared" si="143"/>
        <v>3</v>
      </c>
      <c r="HM57" s="11"/>
      <c r="HN57" s="9">
        <f>VLOOKUP($C57, Table5[#All], 7, 0)</f>
        <v>0</v>
      </c>
      <c r="HO57" s="9">
        <f>VLOOKUP($C57, Table5[#All], 8, 0)</f>
        <v>1</v>
      </c>
      <c r="HP57" s="9">
        <f>VLOOKUP($C57, Table5[#All], 9, 0)</f>
        <v>0</v>
      </c>
      <c r="HQ57" s="9">
        <f>VLOOKUP($C57, Table5[#All], 10, 0)</f>
        <v>0</v>
      </c>
      <c r="HR57" s="9">
        <f>VLOOKUP($C57, Table5[#All], 11, 0)</f>
        <v>0</v>
      </c>
      <c r="HS57" s="10">
        <f t="shared" si="144"/>
        <v>2</v>
      </c>
      <c r="HT57" s="11"/>
      <c r="HU57" s="9">
        <f>VLOOKUP($C57, Table5[#All], 12, 0)</f>
        <v>1</v>
      </c>
      <c r="HV57" s="9">
        <f>VLOOKUP($C57, Table5[#All], 13, 0)</f>
        <v>0</v>
      </c>
      <c r="HW57" s="9">
        <f>VLOOKUP($C57, Table5[#All], 14, 0)</f>
        <v>0</v>
      </c>
      <c r="HX57" s="9">
        <f>VLOOKUP($C57, Table5[#All], 15, 0)</f>
        <v>0</v>
      </c>
      <c r="HY57" s="9">
        <f>VLOOKUP($C57, Table5[#All], 16, 0)</f>
        <v>0</v>
      </c>
      <c r="HZ57" s="10">
        <f t="shared" si="145"/>
        <v>1</v>
      </c>
      <c r="IA57" s="11"/>
      <c r="IB57" s="9">
        <f>VLOOKUP($C57, Table5[#All], 17, 0)</f>
        <v>0</v>
      </c>
      <c r="IC57" s="9">
        <f>VLOOKUP($C57, Table5[#All], 18, 0)</f>
        <v>0</v>
      </c>
      <c r="ID57" s="9">
        <f>VLOOKUP($C57, Table5[#All], 19, 0)</f>
        <v>0</v>
      </c>
      <c r="IE57" s="9">
        <f>VLOOKUP($C57, Table5[#All], 20, 0)</f>
        <v>1</v>
      </c>
      <c r="IF57" s="9">
        <f>VLOOKUP($C57, Table5[#All], 21, 0)</f>
        <v>0</v>
      </c>
      <c r="IG57" s="10">
        <f t="shared" si="146"/>
        <v>4</v>
      </c>
      <c r="IH57" s="11"/>
      <c r="II57" s="9">
        <f>VLOOKUP($C57, Table5[#All], 22, 0)</f>
        <v>1</v>
      </c>
      <c r="IJ57" s="9">
        <f>VLOOKUP($C57, Table5[#All], 23, 0)</f>
        <v>0</v>
      </c>
      <c r="IK57" s="9">
        <f>VLOOKUP($C57, Table5[#All], 24, 0)</f>
        <v>0</v>
      </c>
      <c r="IL57" s="9">
        <f>VLOOKUP($C57, Table5[#All], 25, 0)</f>
        <v>0</v>
      </c>
      <c r="IM57" s="9">
        <f>VLOOKUP($C57, Table5[#All], 26, 0)</f>
        <v>0</v>
      </c>
      <c r="IN57" s="10">
        <f t="shared" si="147"/>
        <v>1</v>
      </c>
      <c r="IO57" s="11"/>
      <c r="IP57" s="9">
        <v>1</v>
      </c>
      <c r="IQ57" s="9">
        <v>0</v>
      </c>
      <c r="IR57" s="9">
        <v>0</v>
      </c>
      <c r="IS57" s="9">
        <v>0</v>
      </c>
      <c r="IT57" s="9">
        <v>0</v>
      </c>
      <c r="IU57" s="10">
        <f t="shared" si="148"/>
        <v>1</v>
      </c>
      <c r="IV57" s="82"/>
    </row>
    <row r="58" spans="1:256" ht="16.3" thickTop="1" thickBot="1" x14ac:dyDescent="0.35">
      <c r="A58" s="16" t="s">
        <v>240</v>
      </c>
      <c r="B58" s="16" t="s">
        <v>249</v>
      </c>
      <c r="C58" s="16" t="s">
        <v>250</v>
      </c>
      <c r="D58" s="11"/>
      <c r="E58" s="9">
        <f>VLOOKUP($C58, Table3[#All], 2, 0)</f>
        <v>4.5499999999999999E-2</v>
      </c>
      <c r="F58" s="9"/>
      <c r="G58" s="9">
        <f>VLOOKUP($C58, Table3[#All], 3, 0)</f>
        <v>0.68180000000000007</v>
      </c>
      <c r="H58" s="9">
        <f>VLOOKUP($C58, Table3[#All], 4, 0)</f>
        <v>0.2727</v>
      </c>
      <c r="I58" s="9">
        <f>VLOOKUP($C58, Table3[#All], 5, 0)</f>
        <v>0</v>
      </c>
      <c r="J58" s="10">
        <f t="shared" si="149"/>
        <v>4</v>
      </c>
      <c r="K58" s="11"/>
      <c r="L58" s="9">
        <f>VLOOKUP($C58, Table3[#All], 6, 0)</f>
        <v>1</v>
      </c>
      <c r="M58" s="9"/>
      <c r="N58" s="9">
        <f>VLOOKUP($C58, Table3[#All], 7, 0)</f>
        <v>0</v>
      </c>
      <c r="O58" s="9">
        <f>VLOOKUP($C58, Table3[#All], 8, 0)</f>
        <v>0</v>
      </c>
      <c r="P58" s="9">
        <f>VLOOKUP($C58, Table3[#All], 9, 0)</f>
        <v>0</v>
      </c>
      <c r="Q58" s="10">
        <f t="shared" si="150"/>
        <v>1</v>
      </c>
      <c r="R58" s="11"/>
      <c r="S58" s="9">
        <f>VLOOKUP($C58, Table3[#All], 10, 0)</f>
        <v>0</v>
      </c>
      <c r="T58" s="9">
        <f>VLOOKUP($C58, Table3[#All], 11, 0)</f>
        <v>0.95450000000000002</v>
      </c>
      <c r="U58" s="9">
        <f>VLOOKUP($C58, Table3[#All], 12, 0)</f>
        <v>4.5499999999999999E-2</v>
      </c>
      <c r="V58" s="9">
        <f>VLOOKUP($C58, Table3[#All], 13, 0)</f>
        <v>0</v>
      </c>
      <c r="W58" s="9">
        <f>VLOOKUP($C58, Table3[#All], 14, 0)</f>
        <v>0</v>
      </c>
      <c r="X58" s="10">
        <f t="shared" si="151"/>
        <v>2</v>
      </c>
      <c r="Y58" s="11"/>
      <c r="Z58" s="9">
        <f>VLOOKUP($C58, Table3[#All], 15, 0)</f>
        <v>0</v>
      </c>
      <c r="AA58" s="9">
        <f>VLOOKUP($C58, Table3[#All], 16, 0)</f>
        <v>0.68180000000000007</v>
      </c>
      <c r="AB58" s="9">
        <f>VLOOKUP($C58, Table3[#All], 17, 0)</f>
        <v>0.31819999999999998</v>
      </c>
      <c r="AC58" s="9">
        <f>VLOOKUP($C58, Table3[#All], 18, 0)</f>
        <v>0</v>
      </c>
      <c r="AD58" s="9">
        <f>VLOOKUP($C58, Table3[#All], 19, 0)</f>
        <v>0</v>
      </c>
      <c r="AE58" s="10">
        <f t="shared" si="121"/>
        <v>3</v>
      </c>
      <c r="AF58" s="11"/>
      <c r="AG58" s="9">
        <f>VLOOKUP($C58, Table3[#All], 20, 0)</f>
        <v>0</v>
      </c>
      <c r="AH58" s="9">
        <f>VLOOKUP($C58, Table3[#All], 21, 0)</f>
        <v>0.86360000000000003</v>
      </c>
      <c r="AI58" s="9">
        <f>VLOOKUP($C58, Table3[#All], 22, 0)</f>
        <v>0.13639999999999999</v>
      </c>
      <c r="AJ58" s="9"/>
      <c r="AK58" s="9"/>
      <c r="AL58" s="10">
        <f t="shared" si="122"/>
        <v>2</v>
      </c>
      <c r="AM58" s="11"/>
      <c r="AN58" s="9">
        <f>VLOOKUP($C58, Table3[#All], 23, 0)</f>
        <v>1</v>
      </c>
      <c r="AO58" s="9">
        <f>VLOOKUP($C58, Table3[#All], 24, 0)</f>
        <v>0</v>
      </c>
      <c r="AP58" s="9">
        <f>VLOOKUP($C58, Table3[#All], 25, 0)</f>
        <v>0</v>
      </c>
      <c r="AQ58" s="9">
        <f>VLOOKUP($C58, Table3[#All], 26, 0)</f>
        <v>0</v>
      </c>
      <c r="AR58" s="9"/>
      <c r="AS58" s="12">
        <f t="shared" si="123"/>
        <v>1</v>
      </c>
      <c r="AT58" s="11"/>
      <c r="AU58" s="9">
        <f>VLOOKUP($C58, Table3[#All], 27, 0)</f>
        <v>1</v>
      </c>
      <c r="AV58" s="9">
        <f>VLOOKUP($C58, Table3[#All], 28, 0)</f>
        <v>0</v>
      </c>
      <c r="AW58" s="9">
        <f>VLOOKUP($C58, Table3[#All], 29, 0)</f>
        <v>0</v>
      </c>
      <c r="AX58" s="9"/>
      <c r="AY58" s="9"/>
      <c r="AZ58" s="10">
        <f t="shared" si="152"/>
        <v>1</v>
      </c>
      <c r="BA58" s="11"/>
      <c r="BB58" s="9">
        <f>VLOOKUP($C58, Table3[#All], 30, 0)</f>
        <v>0.77269999999999994</v>
      </c>
      <c r="BC58" s="9">
        <f>VLOOKUP($C58, Table3[#All], 31, 0)</f>
        <v>0.13639999999999999</v>
      </c>
      <c r="BD58" s="9">
        <f>VLOOKUP($C58, Table3[#All], 32, 0)</f>
        <v>9.0899999999999995E-2</v>
      </c>
      <c r="BE58" s="9">
        <f>VLOOKUP($C58, Table3[#All], 33, 0)</f>
        <v>0</v>
      </c>
      <c r="BF58" s="9"/>
      <c r="BG58" s="10">
        <f t="shared" si="153"/>
        <v>1</v>
      </c>
      <c r="BH58" s="81"/>
      <c r="BI58" s="9">
        <f>VLOOKUP($C58, Table3[#All], 34, 0)</f>
        <v>0</v>
      </c>
      <c r="BJ58" s="9">
        <f>VLOOKUP($C58, Table3[#All], 35, 0)</f>
        <v>0</v>
      </c>
      <c r="BK58" s="9">
        <f>VLOOKUP($C58, Table3[#All], 36, 0)</f>
        <v>0</v>
      </c>
      <c r="BL58" s="9">
        <f>VLOOKUP($C58, Table3[#All], 37, 0)</f>
        <v>0</v>
      </c>
      <c r="BM58" s="9">
        <f>VLOOKUP($C58, Table3[#All], 38, 0)</f>
        <v>0</v>
      </c>
      <c r="BN58" s="10" t="str">
        <f t="shared" si="154"/>
        <v>N/A</v>
      </c>
      <c r="BO58" s="11"/>
      <c r="BP58" s="9">
        <f>VLOOKUP($C58, Table3[#All], 39, 0)</f>
        <v>0.86360000000000003</v>
      </c>
      <c r="BQ58" s="9">
        <f>VLOOKUP($C58, Table3[#All], 40, 0)</f>
        <v>0.13639999999999999</v>
      </c>
      <c r="BR58" s="9">
        <f>VLOOKUP($C58, Table3[#All], 41, 0)</f>
        <v>0</v>
      </c>
      <c r="BS58" s="9">
        <f>VLOOKUP($C58, Table3[#All], 42, 0)</f>
        <v>0</v>
      </c>
      <c r="BT58" s="9"/>
      <c r="BU58" s="10">
        <f t="shared" si="124"/>
        <v>1</v>
      </c>
      <c r="BV58" s="11"/>
      <c r="BW58" s="9">
        <f>VLOOKUP($C58, Table3[#All], 43, 0)</f>
        <v>0.63639999999999997</v>
      </c>
      <c r="BX58" s="9">
        <f>VLOOKUP($C58, Table3[#All], 44, 0)</f>
        <v>0.36359999999999998</v>
      </c>
      <c r="BY58" s="9">
        <f>VLOOKUP($C58, Table3[#All], 45, 0)</f>
        <v>0</v>
      </c>
      <c r="BZ58" s="9"/>
      <c r="CA58" s="9"/>
      <c r="CB58" s="10">
        <f t="shared" si="125"/>
        <v>2</v>
      </c>
      <c r="CC58" s="81"/>
      <c r="CD58" s="9">
        <f>VLOOKUP($C58, Table3[#All], 46, 0)</f>
        <v>1</v>
      </c>
      <c r="CE58" s="9">
        <f>VLOOKUP($C58, Table3[#All], 47, 0)</f>
        <v>0</v>
      </c>
      <c r="CF58" s="9">
        <f>VLOOKUP($C58, Table3[#All], 48, 0)</f>
        <v>0</v>
      </c>
      <c r="CG58" s="9">
        <f>VLOOKUP($C58, Table3[#All], 49, 0)</f>
        <v>0</v>
      </c>
      <c r="CH58" s="9">
        <f>VLOOKUP($C58, Table3[#All], 50, 0)</f>
        <v>0</v>
      </c>
      <c r="CI58" s="12">
        <f t="shared" si="126"/>
        <v>1</v>
      </c>
      <c r="CJ58" s="13"/>
      <c r="CK58" s="9">
        <f>VLOOKUP($C58, Table3[#All], 51, 0)</f>
        <v>0.54549999999999998</v>
      </c>
      <c r="CL58" s="9">
        <f>VLOOKUP($C58, Table3[#All], 52, 0)</f>
        <v>0.45450000000000002</v>
      </c>
      <c r="CM58" s="9">
        <f>VLOOKUP($C58, Table3[#All], 53, 0)</f>
        <v>0</v>
      </c>
      <c r="CN58" s="9">
        <f>VLOOKUP($C58, Table3[#All], 54, 0)</f>
        <v>0</v>
      </c>
      <c r="CO58" s="9"/>
      <c r="CP58" s="10">
        <f t="shared" si="127"/>
        <v>2</v>
      </c>
      <c r="CQ58" s="11"/>
      <c r="CR58" s="9">
        <f>VLOOKUP($C58, Table3[#All], 55, 0)</f>
        <v>0.5</v>
      </c>
      <c r="CS58" s="9">
        <f>VLOOKUP($C58, Table3[#All], 56, 0)</f>
        <v>0.40909999999999996</v>
      </c>
      <c r="CT58" s="9">
        <f>VLOOKUP($C58, Table3[#All], 57, 0)</f>
        <v>4.5499999999999999E-2</v>
      </c>
      <c r="CU58" s="9">
        <f>VLOOKUP($C58, Table3[#All], 58, 0)</f>
        <v>0</v>
      </c>
      <c r="CV58" s="9">
        <f>VLOOKUP($C58, Table3[#All], 59, 0)</f>
        <v>4.5499999999999999E-2</v>
      </c>
      <c r="CW58" s="12">
        <f t="shared" si="128"/>
        <v>2</v>
      </c>
      <c r="CX58" s="81"/>
      <c r="CY58" s="9">
        <f>VLOOKUP($C58, Table3[#All], 60, 0)</f>
        <v>0.45450000000000002</v>
      </c>
      <c r="CZ58" s="9">
        <f>VLOOKUP($C58, Table3[#All], 61, 0)</f>
        <v>0.36359999999999998</v>
      </c>
      <c r="DA58" s="9">
        <f>VLOOKUP($C58, Table3[#All], 62, 0)</f>
        <v>0.18179999999999999</v>
      </c>
      <c r="DB58" s="9">
        <f>VLOOKUP($C58, Table3[#All], 63, 0)</f>
        <v>0</v>
      </c>
      <c r="DC58" s="9">
        <f>VLOOKUP($C58, Table3[#All], 64, 0)</f>
        <v>0</v>
      </c>
      <c r="DD58" s="10">
        <f t="shared" si="129"/>
        <v>2</v>
      </c>
      <c r="DE58" s="11"/>
      <c r="DF58" s="9">
        <f>VLOOKUP($C58, Table3[#All], 65, 0)</f>
        <v>0.63639999999999997</v>
      </c>
      <c r="DG58" s="9"/>
      <c r="DH58" s="9">
        <f>VLOOKUP($C58, Table3[#All], 66, 0)</f>
        <v>0.36359999999999998</v>
      </c>
      <c r="DI58" s="9"/>
      <c r="DJ58" s="9">
        <f>VLOOKUP($C58, Table3[#All], 67, 0)</f>
        <v>0</v>
      </c>
      <c r="DK58" s="12">
        <f t="shared" si="130"/>
        <v>3</v>
      </c>
      <c r="DL58" s="11"/>
      <c r="DM58" s="9">
        <f>VLOOKUP($C58, Table3[#All], 68, 0)</f>
        <v>1</v>
      </c>
      <c r="DN58" s="9"/>
      <c r="DO58" s="9">
        <f>VLOOKUP($C58, Table3[#All], 69, 0)</f>
        <v>0</v>
      </c>
      <c r="DP58" s="9">
        <f>VLOOKUP($C58, Table3[#All], 70, 0)</f>
        <v>0</v>
      </c>
      <c r="DQ58" s="9"/>
      <c r="DR58" s="12">
        <f t="shared" si="131"/>
        <v>1</v>
      </c>
      <c r="DS58" s="11"/>
      <c r="DT58" s="9">
        <f>VLOOKUP($C58, Table3[#All], 71, 0)</f>
        <v>0.68180000000000007</v>
      </c>
      <c r="DU58" s="9">
        <f>VLOOKUP($C58, Table3[#All], 72, 0)</f>
        <v>0.18179999999999999</v>
      </c>
      <c r="DV58" s="9">
        <f>VLOOKUP($C58, Table3[#All], 73, 0)</f>
        <v>9.0899999999999995E-2</v>
      </c>
      <c r="DW58" s="9">
        <f>VLOOKUP($C58, Table3[#All], 74, 0)</f>
        <v>4.5499999999999999E-2</v>
      </c>
      <c r="DX58" s="9">
        <f>VLOOKUP($C58, Table3[#All], 75, 0)</f>
        <v>0</v>
      </c>
      <c r="DY58" s="12">
        <f t="shared" ref="DY58:DY121" si="158">IF(DX58&gt;=25%, 5, IF(SUM(DW58:DX58)&gt;=25%, 4, IF(SUM(DV58:DX58)&gt;=25%, 3, IF(SUM(DU58:DX58)&gt;=25%, 2, IF(SUM(DT58:DX58)&gt;=25%, 1, "N/A")))))</f>
        <v>2</v>
      </c>
      <c r="DZ58" s="11"/>
      <c r="EA58" s="9">
        <f>VLOOKUP($C58, Table3[#All], 76, 0)</f>
        <v>1</v>
      </c>
      <c r="EB58" s="9">
        <f>VLOOKUP($C58, Table3[#All], 77, 0)</f>
        <v>0</v>
      </c>
      <c r="EC58" s="9">
        <f>VLOOKUP($C58, Table3[#All], 78, 0)</f>
        <v>0</v>
      </c>
      <c r="ED58" s="9">
        <f>VLOOKUP($C58, Table3[#All], 79, 0)</f>
        <v>0</v>
      </c>
      <c r="EE58" s="9">
        <f>VLOOKUP($C58, Table3[#All], 80, 0)</f>
        <v>0</v>
      </c>
      <c r="EF58" s="10">
        <f t="shared" si="133"/>
        <v>1</v>
      </c>
      <c r="EG58" s="9"/>
      <c r="EH58" s="9">
        <f>VLOOKUP($C58, Table3[#All], 81, 0)</f>
        <v>1</v>
      </c>
      <c r="EI58" s="9">
        <f>VLOOKUP($C58, Table3[#All], 82, 0)</f>
        <v>0</v>
      </c>
      <c r="EJ58" s="9">
        <f>VLOOKUP($C58, Table3[#All], 83, 0)</f>
        <v>0</v>
      </c>
      <c r="EK58" s="9">
        <f>VLOOKUP($C58, Table3[#All], 84, 0)</f>
        <v>0</v>
      </c>
      <c r="EL58" s="9">
        <f>VLOOKUP($C58, Table3[#All], 85, 0)</f>
        <v>0</v>
      </c>
      <c r="EM58" s="12">
        <f t="shared" si="134"/>
        <v>1</v>
      </c>
      <c r="EN58" s="11"/>
      <c r="EO58" s="9">
        <f>VLOOKUP($C58, Table3[#All], 86, 0)</f>
        <v>0.13639999999999999</v>
      </c>
      <c r="EP58" s="9"/>
      <c r="EQ58" s="9">
        <f>VLOOKUP($C58, Table3[#All], 87, 0)</f>
        <v>0.86360000000000003</v>
      </c>
      <c r="ER58" s="9"/>
      <c r="ES58" s="9"/>
      <c r="ET58" s="12">
        <f t="shared" si="135"/>
        <v>3</v>
      </c>
      <c r="EU58" s="11"/>
      <c r="EV58" s="9">
        <f>VLOOKUP($C58, Table3[#All], 88, 0)</f>
        <v>0</v>
      </c>
      <c r="EW58" s="9">
        <f>VLOOKUP($C58, Table3[#All], 89, 0)</f>
        <v>1</v>
      </c>
      <c r="EX58" s="9">
        <f>VLOOKUP($C58, Table3[#All], 90, 0)</f>
        <v>0</v>
      </c>
      <c r="EY58" s="9">
        <f>VLOOKUP($C58, Table3[#All], 91, 0)</f>
        <v>0</v>
      </c>
      <c r="EZ58" s="9">
        <f>VLOOKUP($C58, Table3[#All], 92, 0)</f>
        <v>0</v>
      </c>
      <c r="FA58" s="12">
        <f t="shared" si="136"/>
        <v>2</v>
      </c>
      <c r="FB58" s="11"/>
      <c r="FC58" s="9">
        <f>VLOOKUP($C58, Table3[#All], 93, 0)</f>
        <v>0</v>
      </c>
      <c r="FD58" s="9">
        <f>VLOOKUP($C58, Table3[#All], 94, 0)</f>
        <v>0.81819999999999993</v>
      </c>
      <c r="FE58" s="9">
        <f>VLOOKUP($C58, Table3[#All], 95, 0)</f>
        <v>0.18179999999999999</v>
      </c>
      <c r="FF58" s="9">
        <f>VLOOKUP($C58, Table3[#All], 96, 0)</f>
        <v>0</v>
      </c>
      <c r="FG58" s="9"/>
      <c r="FH58" s="10">
        <f t="shared" si="137"/>
        <v>2</v>
      </c>
      <c r="FI58" s="11"/>
      <c r="FJ58" s="9">
        <f>VLOOKUP($C58, Table3[#All], 97, 0)</f>
        <v>0</v>
      </c>
      <c r="FK58" s="9">
        <f>VLOOKUP($C58, Table3[#All], 98, 0)</f>
        <v>0</v>
      </c>
      <c r="FL58" s="9">
        <f>VLOOKUP($C58, Table3[#All], 99, 0)</f>
        <v>0</v>
      </c>
      <c r="FM58" s="9">
        <f>VLOOKUP($C58, Table3[#All], 100, 0)</f>
        <v>1</v>
      </c>
      <c r="FN58" s="9">
        <f>VLOOKUP($C58, Table3[#All], 101, 0)</f>
        <v>0</v>
      </c>
      <c r="FO58" s="12">
        <f t="shared" si="155"/>
        <v>4</v>
      </c>
      <c r="FP58" s="11"/>
      <c r="FQ58" s="9">
        <f>VLOOKUP($C58, Table3[#All], 102, 0)</f>
        <v>0.90910000000000002</v>
      </c>
      <c r="FR58" s="9">
        <f>VLOOKUP($C58, Table3[#All], 103, 0)</f>
        <v>9.0899999999999995E-2</v>
      </c>
      <c r="FS58" s="9">
        <f>VLOOKUP($C58, Table3[#All], 104, 0)</f>
        <v>0</v>
      </c>
      <c r="FT58" s="9">
        <f>VLOOKUP($C58, Table3[#All], 105, 0)</f>
        <v>0</v>
      </c>
      <c r="FU58" s="9">
        <v>0</v>
      </c>
      <c r="FV58" s="10">
        <f t="shared" si="138"/>
        <v>1</v>
      </c>
      <c r="FW58" s="11"/>
      <c r="FX58" s="9">
        <f>VLOOKUP($C58, Table3[#All], 106, 0)</f>
        <v>0.13639999999999999</v>
      </c>
      <c r="FY58" s="9"/>
      <c r="FZ58" s="9">
        <f>VLOOKUP($C58, Table3[#All], 107, 0)</f>
        <v>0.72730000000000006</v>
      </c>
      <c r="GA58" s="9">
        <f>VLOOKUP($C58, Table3[#All], 108, 0)</f>
        <v>0.13639999999999999</v>
      </c>
      <c r="GB58" s="9"/>
      <c r="GC58" s="10">
        <f t="shared" si="156"/>
        <v>3</v>
      </c>
      <c r="GD58" s="81"/>
      <c r="GE58" s="9">
        <f>VLOOKUP($C58, Table3[#All], 109, 0)</f>
        <v>0</v>
      </c>
      <c r="GF58" s="9">
        <f>VLOOKUP($C58, Table3[#All], 110, 0)</f>
        <v>0.94440000000000002</v>
      </c>
      <c r="GG58" s="9">
        <f>VLOOKUP($C58, Table3[#All], 111, 0)</f>
        <v>5.5599999999999997E-2</v>
      </c>
      <c r="GH58" s="9"/>
      <c r="GI58" s="9">
        <f>VLOOKUP($C58, Table3[#All], 112, 0)</f>
        <v>0</v>
      </c>
      <c r="GJ58" s="12">
        <f t="shared" si="139"/>
        <v>2</v>
      </c>
      <c r="GK58" s="11"/>
      <c r="GL58" s="9">
        <f>VLOOKUP($C58, Table3[#All], 113, 0)</f>
        <v>0</v>
      </c>
      <c r="GM58" s="9">
        <f>VLOOKUP($C58, Table3[#All], 114, 0)</f>
        <v>0.18179999999999999</v>
      </c>
      <c r="GN58" s="9">
        <f>VLOOKUP($C58, Table3[#All], 115, 0)</f>
        <v>0.45450000000000002</v>
      </c>
      <c r="GO58" s="9">
        <f>VLOOKUP($C58, Table3[#All], 116, 0)</f>
        <v>0.36359999999999998</v>
      </c>
      <c r="GP58" s="9"/>
      <c r="GQ58" s="10">
        <f t="shared" si="140"/>
        <v>4</v>
      </c>
      <c r="GR58" s="11"/>
      <c r="GS58" s="9">
        <f>VLOOKUP($C58, Table2[#All], 3, 0)</f>
        <v>0</v>
      </c>
      <c r="GT58" s="9">
        <f>VLOOKUP($C58, Table2[#All], 4, 0)</f>
        <v>0</v>
      </c>
      <c r="GU58" s="9">
        <f>VLOOKUP($C58, Table2[#All], 5, 0)</f>
        <v>1</v>
      </c>
      <c r="GV58" s="9">
        <f>VLOOKUP($C58, Table2[#All], 6, 0)</f>
        <v>0</v>
      </c>
      <c r="GW58" s="9">
        <f>VLOOKUP($C58, Table2[#All], 7, 0)</f>
        <v>0</v>
      </c>
      <c r="GX58" s="10">
        <f t="shared" si="141"/>
        <v>3</v>
      </c>
      <c r="GY58" s="11"/>
      <c r="GZ58" s="9">
        <v>0</v>
      </c>
      <c r="HA58" s="9">
        <v>1</v>
      </c>
      <c r="HB58" s="9">
        <v>0</v>
      </c>
      <c r="HC58" s="9">
        <v>0</v>
      </c>
      <c r="HD58" s="9"/>
      <c r="HE58" s="10">
        <f t="shared" si="142"/>
        <v>2</v>
      </c>
      <c r="HF58" s="11"/>
      <c r="HG58" s="9">
        <f>VLOOKUP($C58, Table5[#All], 2, 0)</f>
        <v>0</v>
      </c>
      <c r="HH58" s="9">
        <f>VLOOKUP($C58, Table5[#All], 3, 0)</f>
        <v>0</v>
      </c>
      <c r="HI58" s="9">
        <f>VLOOKUP($C58, Table5[#All], 4, 0)</f>
        <v>0</v>
      </c>
      <c r="HJ58" s="9">
        <f>VLOOKUP($C58, Table5[#All], 5, 0)</f>
        <v>1</v>
      </c>
      <c r="HK58" s="9">
        <f>VLOOKUP($C58, Table5[#All], 6, 0)</f>
        <v>0</v>
      </c>
      <c r="HL58" s="10">
        <f t="shared" si="143"/>
        <v>4</v>
      </c>
      <c r="HM58" s="11"/>
      <c r="HN58" s="9">
        <f>VLOOKUP($C58, Table5[#All], 7, 0)</f>
        <v>0</v>
      </c>
      <c r="HO58" s="9">
        <f>VLOOKUP($C58, Table5[#All], 8, 0)</f>
        <v>1</v>
      </c>
      <c r="HP58" s="9">
        <f>VLOOKUP($C58, Table5[#All], 9, 0)</f>
        <v>0</v>
      </c>
      <c r="HQ58" s="9">
        <f>VLOOKUP($C58, Table5[#All], 10, 0)</f>
        <v>0</v>
      </c>
      <c r="HR58" s="9">
        <f>VLOOKUP($C58, Table5[#All], 11, 0)</f>
        <v>0</v>
      </c>
      <c r="HS58" s="10">
        <f t="shared" si="144"/>
        <v>2</v>
      </c>
      <c r="HT58" s="11"/>
      <c r="HU58" s="9">
        <f>VLOOKUP($C58, Table5[#All], 12, 0)</f>
        <v>1</v>
      </c>
      <c r="HV58" s="9">
        <f>VLOOKUP($C58, Table5[#All], 13, 0)</f>
        <v>0</v>
      </c>
      <c r="HW58" s="9">
        <f>VLOOKUP($C58, Table5[#All], 14, 0)</f>
        <v>0</v>
      </c>
      <c r="HX58" s="9">
        <f>VLOOKUP($C58, Table5[#All], 15, 0)</f>
        <v>0</v>
      </c>
      <c r="HY58" s="9">
        <f>VLOOKUP($C58, Table5[#All], 16, 0)</f>
        <v>0</v>
      </c>
      <c r="HZ58" s="10">
        <f t="shared" si="145"/>
        <v>1</v>
      </c>
      <c r="IA58" s="11"/>
      <c r="IB58" s="9">
        <f>VLOOKUP($C58, Table5[#All], 17, 0)</f>
        <v>0</v>
      </c>
      <c r="IC58" s="9">
        <f>VLOOKUP($C58, Table5[#All], 18, 0)</f>
        <v>0</v>
      </c>
      <c r="ID58" s="9">
        <f>VLOOKUP($C58, Table5[#All], 19, 0)</f>
        <v>1</v>
      </c>
      <c r="IE58" s="9">
        <f>VLOOKUP($C58, Table5[#All], 20, 0)</f>
        <v>0</v>
      </c>
      <c r="IF58" s="9">
        <f>VLOOKUP($C58, Table5[#All], 21, 0)</f>
        <v>0</v>
      </c>
      <c r="IG58" s="10">
        <f t="shared" si="146"/>
        <v>3</v>
      </c>
      <c r="IH58" s="11"/>
      <c r="II58" s="9">
        <f>VLOOKUP($C58, Table5[#All], 22, 0)</f>
        <v>1</v>
      </c>
      <c r="IJ58" s="9">
        <f>VLOOKUP($C58, Table5[#All], 23, 0)</f>
        <v>0</v>
      </c>
      <c r="IK58" s="9">
        <f>VLOOKUP($C58, Table5[#All], 24, 0)</f>
        <v>0</v>
      </c>
      <c r="IL58" s="9">
        <f>VLOOKUP($C58, Table5[#All], 25, 0)</f>
        <v>0</v>
      </c>
      <c r="IM58" s="9">
        <f>VLOOKUP($C58, Table5[#All], 26, 0)</f>
        <v>0</v>
      </c>
      <c r="IN58" s="10">
        <f t="shared" si="147"/>
        <v>1</v>
      </c>
      <c r="IO58" s="11"/>
      <c r="IP58" s="9">
        <v>1</v>
      </c>
      <c r="IQ58" s="9">
        <v>0</v>
      </c>
      <c r="IR58" s="9">
        <v>0</v>
      </c>
      <c r="IS58" s="9">
        <v>0</v>
      </c>
      <c r="IT58" s="9">
        <v>0</v>
      </c>
      <c r="IU58" s="10">
        <f t="shared" si="148"/>
        <v>1</v>
      </c>
      <c r="IV58" s="82"/>
    </row>
    <row r="59" spans="1:256" ht="16.3" thickTop="1" thickBot="1" x14ac:dyDescent="0.35">
      <c r="A59" s="16" t="s">
        <v>240</v>
      </c>
      <c r="B59" s="16" t="s">
        <v>251</v>
      </c>
      <c r="C59" s="16" t="s">
        <v>252</v>
      </c>
      <c r="D59" s="11"/>
      <c r="E59" s="9">
        <f>VLOOKUP($C59, Table3[#All], 2, 0)</f>
        <v>0.18179999999999999</v>
      </c>
      <c r="F59" s="9"/>
      <c r="G59" s="9">
        <f>VLOOKUP($C59, Table3[#All], 3, 0)</f>
        <v>0.63639999999999997</v>
      </c>
      <c r="H59" s="9">
        <f>VLOOKUP($C59, Table3[#All], 4, 0)</f>
        <v>0.18179999999999999</v>
      </c>
      <c r="I59" s="9">
        <f>VLOOKUP($C59, Table3[#All], 5, 0)</f>
        <v>0</v>
      </c>
      <c r="J59" s="10">
        <f t="shared" si="149"/>
        <v>3</v>
      </c>
      <c r="K59" s="11"/>
      <c r="L59" s="9">
        <f>VLOOKUP($C59, Table3[#All], 6, 0)</f>
        <v>0</v>
      </c>
      <c r="M59" s="9"/>
      <c r="N59" s="9">
        <f>VLOOKUP($C59, Table3[#All], 7, 0)</f>
        <v>1</v>
      </c>
      <c r="O59" s="9">
        <f>VLOOKUP($C59, Table3[#All], 8, 0)</f>
        <v>0</v>
      </c>
      <c r="P59" s="9">
        <f>VLOOKUP($C59, Table3[#All], 9, 0)</f>
        <v>0</v>
      </c>
      <c r="Q59" s="10">
        <f t="shared" si="150"/>
        <v>3</v>
      </c>
      <c r="R59" s="11"/>
      <c r="S59" s="9">
        <f>VLOOKUP($C59, Table3[#All], 10, 0)</f>
        <v>0</v>
      </c>
      <c r="T59" s="9">
        <f>VLOOKUP($C59, Table3[#All], 11, 0)</f>
        <v>0.40909999999999996</v>
      </c>
      <c r="U59" s="9">
        <f>VLOOKUP($C59, Table3[#All], 12, 0)</f>
        <v>0.54549999999999998</v>
      </c>
      <c r="V59" s="9">
        <f>VLOOKUP($C59, Table3[#All], 13, 0)</f>
        <v>4.5499999999999999E-2</v>
      </c>
      <c r="W59" s="9">
        <f>VLOOKUP($C59, Table3[#All], 14, 0)</f>
        <v>0</v>
      </c>
      <c r="X59" s="10">
        <f t="shared" si="151"/>
        <v>3</v>
      </c>
      <c r="Y59" s="11"/>
      <c r="Z59" s="9">
        <f>VLOOKUP($C59, Table3[#All], 15, 0)</f>
        <v>4.5499999999999999E-2</v>
      </c>
      <c r="AA59" s="9">
        <f>VLOOKUP($C59, Table3[#All], 16, 0)</f>
        <v>0.72730000000000006</v>
      </c>
      <c r="AB59" s="9">
        <f>VLOOKUP($C59, Table3[#All], 17, 0)</f>
        <v>0.2273</v>
      </c>
      <c r="AC59" s="9">
        <f>VLOOKUP($C59, Table3[#All], 18, 0)</f>
        <v>0</v>
      </c>
      <c r="AD59" s="9">
        <f>VLOOKUP($C59, Table3[#All], 19, 0)</f>
        <v>0</v>
      </c>
      <c r="AE59" s="10">
        <f t="shared" si="121"/>
        <v>2</v>
      </c>
      <c r="AF59" s="11"/>
      <c r="AG59" s="9">
        <f>VLOOKUP($C59, Table3[#All], 20, 0)</f>
        <v>0</v>
      </c>
      <c r="AH59" s="9">
        <f>VLOOKUP($C59, Table3[#All], 21, 0)</f>
        <v>0.90910000000000002</v>
      </c>
      <c r="AI59" s="9">
        <f>VLOOKUP($C59, Table3[#All], 22, 0)</f>
        <v>9.0899999999999995E-2</v>
      </c>
      <c r="AJ59" s="9"/>
      <c r="AK59" s="9"/>
      <c r="AL59" s="10">
        <f t="shared" si="122"/>
        <v>2</v>
      </c>
      <c r="AM59" s="11"/>
      <c r="AN59" s="9">
        <f>VLOOKUP($C59, Table3[#All], 23, 0)</f>
        <v>1</v>
      </c>
      <c r="AO59" s="9">
        <f>VLOOKUP($C59, Table3[#All], 24, 0)</f>
        <v>0</v>
      </c>
      <c r="AP59" s="9">
        <f>VLOOKUP($C59, Table3[#All], 25, 0)</f>
        <v>0</v>
      </c>
      <c r="AQ59" s="9">
        <f>VLOOKUP($C59, Table3[#All], 26, 0)</f>
        <v>0</v>
      </c>
      <c r="AR59" s="9"/>
      <c r="AS59" s="12">
        <f t="shared" si="123"/>
        <v>1</v>
      </c>
      <c r="AT59" s="11"/>
      <c r="AU59" s="9">
        <f>VLOOKUP($C59, Table3[#All], 27, 0)</f>
        <v>0.95450000000000002</v>
      </c>
      <c r="AV59" s="9">
        <f>VLOOKUP($C59, Table3[#All], 28, 0)</f>
        <v>4.5499999999999999E-2</v>
      </c>
      <c r="AW59" s="9">
        <f>VLOOKUP($C59, Table3[#All], 29, 0)</f>
        <v>0</v>
      </c>
      <c r="AX59" s="9"/>
      <c r="AY59" s="9"/>
      <c r="AZ59" s="10">
        <f t="shared" si="152"/>
        <v>1</v>
      </c>
      <c r="BA59" s="11"/>
      <c r="BB59" s="9">
        <f>VLOOKUP($C59, Table3[#All], 30, 0)</f>
        <v>0.77269999999999994</v>
      </c>
      <c r="BC59" s="9">
        <f>VLOOKUP($C59, Table3[#All], 31, 0)</f>
        <v>9.0899999999999995E-2</v>
      </c>
      <c r="BD59" s="9">
        <f>VLOOKUP($C59, Table3[#All], 32, 0)</f>
        <v>0.13639999999999999</v>
      </c>
      <c r="BE59" s="9">
        <f>VLOOKUP($C59, Table3[#All], 33, 0)</f>
        <v>0</v>
      </c>
      <c r="BF59" s="9"/>
      <c r="BG59" s="10">
        <f t="shared" si="153"/>
        <v>1</v>
      </c>
      <c r="BH59" s="81"/>
      <c r="BI59" s="9">
        <f>VLOOKUP($C59, Table3[#All], 34, 0)</f>
        <v>0</v>
      </c>
      <c r="BJ59" s="9">
        <f>VLOOKUP($C59, Table3[#All], 35, 0)</f>
        <v>0</v>
      </c>
      <c r="BK59" s="9">
        <f>VLOOKUP($C59, Table3[#All], 36, 0)</f>
        <v>0</v>
      </c>
      <c r="BL59" s="9">
        <f>VLOOKUP($C59, Table3[#All], 37, 0)</f>
        <v>0</v>
      </c>
      <c r="BM59" s="9">
        <f>VLOOKUP($C59, Table3[#All], 38, 0)</f>
        <v>0</v>
      </c>
      <c r="BN59" s="10" t="str">
        <f t="shared" si="154"/>
        <v>N/A</v>
      </c>
      <c r="BO59" s="11"/>
      <c r="BP59" s="9">
        <f>VLOOKUP($C59, Table3[#All], 39, 0)</f>
        <v>0.2727</v>
      </c>
      <c r="BQ59" s="9">
        <f>VLOOKUP($C59, Table3[#All], 40, 0)</f>
        <v>0.40909999999999996</v>
      </c>
      <c r="BR59" s="9">
        <f>VLOOKUP($C59, Table3[#All], 41, 0)</f>
        <v>0.18179999999999999</v>
      </c>
      <c r="BS59" s="9">
        <f>VLOOKUP($C59, Table3[#All], 42, 0)</f>
        <v>0.13639999999999999</v>
      </c>
      <c r="BT59" s="9"/>
      <c r="BU59" s="10">
        <f t="shared" si="124"/>
        <v>3</v>
      </c>
      <c r="BV59" s="11"/>
      <c r="BW59" s="9">
        <f>VLOOKUP($C59, Table3[#All], 43, 0)</f>
        <v>0.90910000000000002</v>
      </c>
      <c r="BX59" s="9">
        <f>VLOOKUP($C59, Table3[#All], 44, 0)</f>
        <v>9.0899999999999995E-2</v>
      </c>
      <c r="BY59" s="9">
        <f>VLOOKUP($C59, Table3[#All], 45, 0)</f>
        <v>0</v>
      </c>
      <c r="BZ59" s="9"/>
      <c r="CA59" s="9"/>
      <c r="CB59" s="10">
        <f t="shared" si="125"/>
        <v>1</v>
      </c>
      <c r="CC59" s="81"/>
      <c r="CD59" s="9">
        <f>VLOOKUP($C59, Table3[#All], 46, 0)</f>
        <v>0.90910000000000002</v>
      </c>
      <c r="CE59" s="9">
        <f>VLOOKUP($C59, Table3[#All], 47, 0)</f>
        <v>0</v>
      </c>
      <c r="CF59" s="9">
        <f>VLOOKUP($C59, Table3[#All], 48, 0)</f>
        <v>9.0899999999999995E-2</v>
      </c>
      <c r="CG59" s="9">
        <f>VLOOKUP($C59, Table3[#All], 49, 0)</f>
        <v>0</v>
      </c>
      <c r="CH59" s="9">
        <f>VLOOKUP($C59, Table3[#All], 50, 0)</f>
        <v>0</v>
      </c>
      <c r="CI59" s="12">
        <f t="shared" si="126"/>
        <v>1</v>
      </c>
      <c r="CJ59" s="13"/>
      <c r="CK59" s="9">
        <f>VLOOKUP($C59, Table3[#All], 51, 0)</f>
        <v>0.5</v>
      </c>
      <c r="CL59" s="9">
        <f>VLOOKUP($C59, Table3[#All], 52, 0)</f>
        <v>0.5</v>
      </c>
      <c r="CM59" s="9">
        <f>VLOOKUP($C59, Table3[#All], 53, 0)</f>
        <v>0</v>
      </c>
      <c r="CN59" s="9">
        <f>VLOOKUP($C59, Table3[#All], 54, 0)</f>
        <v>0</v>
      </c>
      <c r="CO59" s="9"/>
      <c r="CP59" s="10">
        <f t="shared" si="127"/>
        <v>2</v>
      </c>
      <c r="CQ59" s="11"/>
      <c r="CR59" s="9">
        <f>VLOOKUP($C59, Table3[#All], 55, 0)</f>
        <v>0.36359999999999998</v>
      </c>
      <c r="CS59" s="9">
        <f>VLOOKUP($C59, Table3[#All], 56, 0)</f>
        <v>0.54549999999999998</v>
      </c>
      <c r="CT59" s="9">
        <f>VLOOKUP($C59, Table3[#All], 57, 0)</f>
        <v>9.0899999999999995E-2</v>
      </c>
      <c r="CU59" s="9">
        <f>VLOOKUP($C59, Table3[#All], 58, 0)</f>
        <v>0</v>
      </c>
      <c r="CV59" s="9">
        <f>VLOOKUP($C59, Table3[#All], 59, 0)</f>
        <v>0</v>
      </c>
      <c r="CW59" s="12">
        <f t="shared" si="128"/>
        <v>2</v>
      </c>
      <c r="CX59" s="81"/>
      <c r="CY59" s="9">
        <f>VLOOKUP($C59, Table3[#All], 60, 0)</f>
        <v>0.54549999999999998</v>
      </c>
      <c r="CZ59" s="9">
        <f>VLOOKUP($C59, Table3[#All], 61, 0)</f>
        <v>0.40909999999999996</v>
      </c>
      <c r="DA59" s="9">
        <f>VLOOKUP($C59, Table3[#All], 62, 0)</f>
        <v>4.5499999999999999E-2</v>
      </c>
      <c r="DB59" s="9">
        <f>VLOOKUP($C59, Table3[#All], 63, 0)</f>
        <v>0</v>
      </c>
      <c r="DC59" s="9">
        <f>VLOOKUP($C59, Table3[#All], 64, 0)</f>
        <v>0</v>
      </c>
      <c r="DD59" s="10">
        <f t="shared" si="129"/>
        <v>2</v>
      </c>
      <c r="DE59" s="11"/>
      <c r="DF59" s="9">
        <f>VLOOKUP($C59, Table3[#All], 65, 0)</f>
        <v>0.77269999999999994</v>
      </c>
      <c r="DG59" s="9"/>
      <c r="DH59" s="9">
        <f>VLOOKUP($C59, Table3[#All], 66, 0)</f>
        <v>0.18179999999999999</v>
      </c>
      <c r="DI59" s="9"/>
      <c r="DJ59" s="9">
        <f>VLOOKUP($C59, Table3[#All], 67, 0)</f>
        <v>4.5499999999999999E-2</v>
      </c>
      <c r="DK59" s="12">
        <f t="shared" si="130"/>
        <v>1</v>
      </c>
      <c r="DL59" s="11"/>
      <c r="DM59" s="9">
        <f>VLOOKUP($C59, Table3[#All], 68, 0)</f>
        <v>1</v>
      </c>
      <c r="DN59" s="9"/>
      <c r="DO59" s="9">
        <f>VLOOKUP($C59, Table3[#All], 69, 0)</f>
        <v>0</v>
      </c>
      <c r="DP59" s="9">
        <f>VLOOKUP($C59, Table3[#All], 70, 0)</f>
        <v>0</v>
      </c>
      <c r="DQ59" s="9"/>
      <c r="DR59" s="12">
        <f t="shared" si="131"/>
        <v>1</v>
      </c>
      <c r="DS59" s="11"/>
      <c r="DT59" s="9">
        <f>VLOOKUP($C59, Table3[#All], 71, 0)</f>
        <v>0.18179999999999999</v>
      </c>
      <c r="DU59" s="9">
        <f>VLOOKUP($C59, Table3[#All], 72, 0)</f>
        <v>0.59089999999999998</v>
      </c>
      <c r="DV59" s="9">
        <f>VLOOKUP($C59, Table3[#All], 73, 0)</f>
        <v>9.0899999999999995E-2</v>
      </c>
      <c r="DW59" s="9">
        <f>VLOOKUP($C59, Table3[#All], 74, 0)</f>
        <v>0.13639999999999999</v>
      </c>
      <c r="DX59" s="9">
        <f>VLOOKUP($C59, Table3[#All], 75, 0)</f>
        <v>0</v>
      </c>
      <c r="DY59" s="12">
        <f t="shared" si="158"/>
        <v>2</v>
      </c>
      <c r="DZ59" s="11"/>
      <c r="EA59" s="9">
        <f>VLOOKUP($C59, Table3[#All], 76, 0)</f>
        <v>1</v>
      </c>
      <c r="EB59" s="9">
        <f>VLOOKUP($C59, Table3[#All], 77, 0)</f>
        <v>0</v>
      </c>
      <c r="EC59" s="9">
        <f>VLOOKUP($C59, Table3[#All], 78, 0)</f>
        <v>0</v>
      </c>
      <c r="ED59" s="9">
        <f>VLOOKUP($C59, Table3[#All], 79, 0)</f>
        <v>0</v>
      </c>
      <c r="EE59" s="9">
        <f>VLOOKUP($C59, Table3[#All], 80, 0)</f>
        <v>0</v>
      </c>
      <c r="EF59" s="10">
        <f t="shared" si="133"/>
        <v>1</v>
      </c>
      <c r="EG59" s="9"/>
      <c r="EH59" s="9">
        <f>VLOOKUP($C59, Table3[#All], 81, 0)</f>
        <v>1</v>
      </c>
      <c r="EI59" s="9">
        <f>VLOOKUP($C59, Table3[#All], 82, 0)</f>
        <v>0</v>
      </c>
      <c r="EJ59" s="9">
        <f>VLOOKUP($C59, Table3[#All], 83, 0)</f>
        <v>0</v>
      </c>
      <c r="EK59" s="9">
        <f>VLOOKUP($C59, Table3[#All], 84, 0)</f>
        <v>0</v>
      </c>
      <c r="EL59" s="9">
        <f>VLOOKUP($C59, Table3[#All], 85, 0)</f>
        <v>0</v>
      </c>
      <c r="EM59" s="12">
        <f t="shared" si="134"/>
        <v>1</v>
      </c>
      <c r="EN59" s="11"/>
      <c r="EO59" s="9">
        <f>VLOOKUP($C59, Table3[#All], 86, 0)</f>
        <v>0.18179999999999999</v>
      </c>
      <c r="EP59" s="9"/>
      <c r="EQ59" s="9">
        <f>VLOOKUP($C59, Table3[#All], 87, 0)</f>
        <v>0.81819999999999993</v>
      </c>
      <c r="ER59" s="9"/>
      <c r="ES59" s="9"/>
      <c r="ET59" s="12">
        <f t="shared" si="135"/>
        <v>3</v>
      </c>
      <c r="EU59" s="11"/>
      <c r="EV59" s="9">
        <f>VLOOKUP($C59, Table3[#All], 88, 0)</f>
        <v>0</v>
      </c>
      <c r="EW59" s="9">
        <f>VLOOKUP($C59, Table3[#All], 89, 0)</f>
        <v>1</v>
      </c>
      <c r="EX59" s="9">
        <f>VLOOKUP($C59, Table3[#All], 90, 0)</f>
        <v>0</v>
      </c>
      <c r="EY59" s="9">
        <f>VLOOKUP($C59, Table3[#All], 91, 0)</f>
        <v>0</v>
      </c>
      <c r="EZ59" s="9">
        <f>VLOOKUP($C59, Table3[#All], 92, 0)</f>
        <v>0</v>
      </c>
      <c r="FA59" s="12">
        <f t="shared" si="136"/>
        <v>2</v>
      </c>
      <c r="FB59" s="11"/>
      <c r="FC59" s="9">
        <f>VLOOKUP($C59, Table3[#All], 93, 0)</f>
        <v>0</v>
      </c>
      <c r="FD59" s="9">
        <f>VLOOKUP($C59, Table3[#All], 94, 0)</f>
        <v>0.72730000000000006</v>
      </c>
      <c r="FE59" s="9">
        <f>VLOOKUP($C59, Table3[#All], 95, 0)</f>
        <v>0.2727</v>
      </c>
      <c r="FF59" s="9">
        <f>VLOOKUP($C59, Table3[#All], 96, 0)</f>
        <v>0</v>
      </c>
      <c r="FG59" s="9"/>
      <c r="FH59" s="10">
        <f t="shared" si="137"/>
        <v>3</v>
      </c>
      <c r="FI59" s="11"/>
      <c r="FJ59" s="9">
        <f>VLOOKUP($C59, Table3[#All], 97, 0)</f>
        <v>0</v>
      </c>
      <c r="FK59" s="9">
        <f>VLOOKUP($C59, Table3[#All], 98, 0)</f>
        <v>0</v>
      </c>
      <c r="FL59" s="9">
        <f>VLOOKUP($C59, Table3[#All], 99, 0)</f>
        <v>0</v>
      </c>
      <c r="FM59" s="9">
        <f>VLOOKUP($C59, Table3[#All], 100, 0)</f>
        <v>1</v>
      </c>
      <c r="FN59" s="9">
        <f>VLOOKUP($C59, Table3[#All], 101, 0)</f>
        <v>0</v>
      </c>
      <c r="FO59" s="12">
        <f t="shared" si="155"/>
        <v>4</v>
      </c>
      <c r="FP59" s="11"/>
      <c r="FQ59" s="9">
        <f>VLOOKUP($C59, Table3[#All], 102, 0)</f>
        <v>0.90910000000000002</v>
      </c>
      <c r="FR59" s="9">
        <f>VLOOKUP($C59, Table3[#All], 103, 0)</f>
        <v>9.0899999999999995E-2</v>
      </c>
      <c r="FS59" s="9">
        <f>VLOOKUP($C59, Table3[#All], 104, 0)</f>
        <v>0</v>
      </c>
      <c r="FT59" s="9">
        <f>VLOOKUP($C59, Table3[#All], 105, 0)</f>
        <v>0</v>
      </c>
      <c r="FU59" s="9">
        <v>0</v>
      </c>
      <c r="FV59" s="10">
        <f t="shared" si="138"/>
        <v>1</v>
      </c>
      <c r="FW59" s="11"/>
      <c r="FX59" s="9">
        <f>VLOOKUP($C59, Table3[#All], 106, 0)</f>
        <v>4.5499999999999999E-2</v>
      </c>
      <c r="FY59" s="9"/>
      <c r="FZ59" s="9">
        <f>VLOOKUP($C59, Table3[#All], 107, 0)</f>
        <v>0.72730000000000006</v>
      </c>
      <c r="GA59" s="9">
        <f>VLOOKUP($C59, Table3[#All], 108, 0)</f>
        <v>0.2273</v>
      </c>
      <c r="GB59" s="9"/>
      <c r="GC59" s="10">
        <f t="shared" si="156"/>
        <v>3</v>
      </c>
      <c r="GD59" s="81"/>
      <c r="GE59" s="9">
        <f>VLOOKUP($C59, Table3[#All], 109, 0)</f>
        <v>0.16670000000000001</v>
      </c>
      <c r="GF59" s="9">
        <f>VLOOKUP($C59, Table3[#All], 110, 0)</f>
        <v>0.75</v>
      </c>
      <c r="GG59" s="9">
        <f>VLOOKUP($C59, Table3[#All], 111, 0)</f>
        <v>8.3299999999999999E-2</v>
      </c>
      <c r="GH59" s="9"/>
      <c r="GI59" s="9">
        <f>VLOOKUP($C59, Table3[#All], 112, 0)</f>
        <v>0</v>
      </c>
      <c r="GJ59" s="12">
        <f t="shared" si="139"/>
        <v>2</v>
      </c>
      <c r="GK59" s="11"/>
      <c r="GL59" s="9">
        <f>VLOOKUP($C59, Table3[#All], 113, 0)</f>
        <v>0</v>
      </c>
      <c r="GM59" s="9">
        <f>VLOOKUP($C59, Table3[#All], 114, 0)</f>
        <v>0</v>
      </c>
      <c r="GN59" s="9">
        <f>VLOOKUP($C59, Table3[#All], 115, 0)</f>
        <v>0.90910000000000002</v>
      </c>
      <c r="GO59" s="9">
        <f>VLOOKUP($C59, Table3[#All], 116, 0)</f>
        <v>9.0899999999999995E-2</v>
      </c>
      <c r="GP59" s="9"/>
      <c r="GQ59" s="10">
        <f t="shared" si="140"/>
        <v>3</v>
      </c>
      <c r="GR59" s="11"/>
      <c r="GS59" s="9">
        <f>VLOOKUP($C59, Table2[#All], 3, 0)</f>
        <v>0</v>
      </c>
      <c r="GT59" s="9">
        <f>VLOOKUP($C59, Table2[#All], 4, 0)</f>
        <v>0</v>
      </c>
      <c r="GU59" s="9">
        <f>VLOOKUP($C59, Table2[#All], 5, 0)</f>
        <v>1</v>
      </c>
      <c r="GV59" s="9">
        <f>VLOOKUP($C59, Table2[#All], 6, 0)</f>
        <v>0</v>
      </c>
      <c r="GW59" s="9">
        <f>VLOOKUP($C59, Table2[#All], 7, 0)</f>
        <v>0</v>
      </c>
      <c r="GX59" s="10">
        <f t="shared" si="141"/>
        <v>3</v>
      </c>
      <c r="GY59" s="11"/>
      <c r="GZ59" s="9">
        <v>0</v>
      </c>
      <c r="HA59" s="9">
        <v>1</v>
      </c>
      <c r="HB59" s="9">
        <v>0</v>
      </c>
      <c r="HC59" s="9">
        <v>0</v>
      </c>
      <c r="HD59" s="9"/>
      <c r="HE59" s="10">
        <f t="shared" si="142"/>
        <v>2</v>
      </c>
      <c r="HF59" s="11"/>
      <c r="HG59" s="9">
        <f>VLOOKUP($C59, Table5[#All], 2, 0)</f>
        <v>0</v>
      </c>
      <c r="HH59" s="9">
        <f>VLOOKUP($C59, Table5[#All], 3, 0)</f>
        <v>0</v>
      </c>
      <c r="HI59" s="9">
        <f>VLOOKUP($C59, Table5[#All], 4, 0)</f>
        <v>1</v>
      </c>
      <c r="HJ59" s="9">
        <f>VLOOKUP($C59, Table5[#All], 5, 0)</f>
        <v>0</v>
      </c>
      <c r="HK59" s="9">
        <f>VLOOKUP($C59, Table5[#All], 6, 0)</f>
        <v>0</v>
      </c>
      <c r="HL59" s="10">
        <f t="shared" si="143"/>
        <v>3</v>
      </c>
      <c r="HM59" s="11"/>
      <c r="HN59" s="9">
        <f>VLOOKUP($C59, Table5[#All], 7, 0)</f>
        <v>1</v>
      </c>
      <c r="HO59" s="9">
        <f>VLOOKUP($C59, Table5[#All], 8, 0)</f>
        <v>0</v>
      </c>
      <c r="HP59" s="9">
        <f>VLOOKUP($C59, Table5[#All], 9, 0)</f>
        <v>0</v>
      </c>
      <c r="HQ59" s="9">
        <f>VLOOKUP($C59, Table5[#All], 10, 0)</f>
        <v>0</v>
      </c>
      <c r="HR59" s="9">
        <f>VLOOKUP($C59, Table5[#All], 11, 0)</f>
        <v>0</v>
      </c>
      <c r="HS59" s="10">
        <f t="shared" si="144"/>
        <v>1</v>
      </c>
      <c r="HT59" s="11"/>
      <c r="HU59" s="9">
        <f>VLOOKUP($C59, Table5[#All], 12, 0)</f>
        <v>1</v>
      </c>
      <c r="HV59" s="9">
        <f>VLOOKUP($C59, Table5[#All], 13, 0)</f>
        <v>0</v>
      </c>
      <c r="HW59" s="9">
        <f>VLOOKUP($C59, Table5[#All], 14, 0)</f>
        <v>0</v>
      </c>
      <c r="HX59" s="9">
        <f>VLOOKUP($C59, Table5[#All], 15, 0)</f>
        <v>0</v>
      </c>
      <c r="HY59" s="9">
        <f>VLOOKUP($C59, Table5[#All], 16, 0)</f>
        <v>0</v>
      </c>
      <c r="HZ59" s="10">
        <f t="shared" si="145"/>
        <v>1</v>
      </c>
      <c r="IA59" s="11"/>
      <c r="IB59" s="9">
        <f>VLOOKUP($C59, Table5[#All], 17, 0)</f>
        <v>0</v>
      </c>
      <c r="IC59" s="9">
        <f>VLOOKUP($C59, Table5[#All], 18, 0)</f>
        <v>0</v>
      </c>
      <c r="ID59" s="9">
        <f>VLOOKUP($C59, Table5[#All], 19, 0)</f>
        <v>1</v>
      </c>
      <c r="IE59" s="9">
        <f>VLOOKUP($C59, Table5[#All], 20, 0)</f>
        <v>0</v>
      </c>
      <c r="IF59" s="9">
        <f>VLOOKUP($C59, Table5[#All], 21, 0)</f>
        <v>0</v>
      </c>
      <c r="IG59" s="10">
        <f t="shared" si="146"/>
        <v>3</v>
      </c>
      <c r="IH59" s="11"/>
      <c r="II59" s="9">
        <f>VLOOKUP($C59, Table5[#All], 22, 0)</f>
        <v>1</v>
      </c>
      <c r="IJ59" s="9">
        <f>VLOOKUP($C59, Table5[#All], 23, 0)</f>
        <v>0</v>
      </c>
      <c r="IK59" s="9">
        <f>VLOOKUP($C59, Table5[#All], 24, 0)</f>
        <v>0</v>
      </c>
      <c r="IL59" s="9">
        <f>VLOOKUP($C59, Table5[#All], 25, 0)</f>
        <v>0</v>
      </c>
      <c r="IM59" s="9">
        <f>VLOOKUP($C59, Table5[#All], 26, 0)</f>
        <v>0</v>
      </c>
      <c r="IN59" s="10">
        <f t="shared" si="147"/>
        <v>1</v>
      </c>
      <c r="IO59" s="11"/>
      <c r="IP59" s="9">
        <v>1</v>
      </c>
      <c r="IQ59" s="9">
        <v>0</v>
      </c>
      <c r="IR59" s="9">
        <v>0</v>
      </c>
      <c r="IS59" s="9">
        <v>0</v>
      </c>
      <c r="IT59" s="9">
        <v>0</v>
      </c>
      <c r="IU59" s="10">
        <f t="shared" si="148"/>
        <v>1</v>
      </c>
      <c r="IV59" s="82"/>
    </row>
    <row r="60" spans="1:256" ht="16.3" thickTop="1" thickBot="1" x14ac:dyDescent="0.35">
      <c r="A60" s="16" t="s">
        <v>240</v>
      </c>
      <c r="B60" s="16" t="s">
        <v>253</v>
      </c>
      <c r="C60" s="16" t="s">
        <v>254</v>
      </c>
      <c r="D60" s="11"/>
      <c r="E60" s="9">
        <f>VLOOKUP($C60, Table3[#All], 2, 0)</f>
        <v>0.35</v>
      </c>
      <c r="F60" s="9"/>
      <c r="G60" s="9">
        <f>VLOOKUP($C60, Table3[#All], 3, 0)</f>
        <v>0.15</v>
      </c>
      <c r="H60" s="9">
        <f>VLOOKUP($C60, Table3[#All], 4, 0)</f>
        <v>0.5</v>
      </c>
      <c r="I60" s="9">
        <f>VLOOKUP($C60, Table3[#All], 5, 0)</f>
        <v>0</v>
      </c>
      <c r="J60" s="10">
        <f t="shared" si="149"/>
        <v>4</v>
      </c>
      <c r="K60" s="11"/>
      <c r="L60" s="9">
        <f>VLOOKUP($C60, Table3[#All], 6, 0)</f>
        <v>0</v>
      </c>
      <c r="M60" s="9"/>
      <c r="N60" s="9">
        <f>VLOOKUP($C60, Table3[#All], 7, 0)</f>
        <v>1</v>
      </c>
      <c r="O60" s="9">
        <f>VLOOKUP($C60, Table3[#All], 8, 0)</f>
        <v>0</v>
      </c>
      <c r="P60" s="9">
        <f>VLOOKUP($C60, Table3[#All], 9, 0)</f>
        <v>0</v>
      </c>
      <c r="Q60" s="10">
        <f t="shared" si="150"/>
        <v>3</v>
      </c>
      <c r="R60" s="11"/>
      <c r="S60" s="9">
        <f>VLOOKUP($C60, Table3[#All], 10, 0)</f>
        <v>0</v>
      </c>
      <c r="T60" s="9">
        <f>VLOOKUP($C60, Table3[#All], 11, 0)</f>
        <v>0.8</v>
      </c>
      <c r="U60" s="9">
        <f>VLOOKUP($C60, Table3[#All], 12, 0)</f>
        <v>0.2</v>
      </c>
      <c r="V60" s="9">
        <f>VLOOKUP($C60, Table3[#All], 13, 0)</f>
        <v>0</v>
      </c>
      <c r="W60" s="9">
        <f>VLOOKUP($C60, Table3[#All], 14, 0)</f>
        <v>0</v>
      </c>
      <c r="X60" s="10">
        <f t="shared" si="151"/>
        <v>2</v>
      </c>
      <c r="Y60" s="11"/>
      <c r="Z60" s="9">
        <f>VLOOKUP($C60, Table3[#All], 15, 0)</f>
        <v>0</v>
      </c>
      <c r="AA60" s="9">
        <f>VLOOKUP($C60, Table3[#All], 16, 0)</f>
        <v>0.05</v>
      </c>
      <c r="AB60" s="9">
        <f>VLOOKUP($C60, Table3[#All], 17, 0)</f>
        <v>0.25</v>
      </c>
      <c r="AC60" s="9">
        <f>VLOOKUP($C60, Table3[#All], 18, 0)</f>
        <v>0.7</v>
      </c>
      <c r="AD60" s="9">
        <f>VLOOKUP($C60, Table3[#All], 19, 0)</f>
        <v>0</v>
      </c>
      <c r="AE60" s="10">
        <f t="shared" si="121"/>
        <v>4</v>
      </c>
      <c r="AF60" s="11"/>
      <c r="AG60" s="9">
        <f>VLOOKUP($C60, Table3[#All], 20, 0)</f>
        <v>0</v>
      </c>
      <c r="AH60" s="9">
        <f>VLOOKUP($C60, Table3[#All], 21, 0)</f>
        <v>0.85</v>
      </c>
      <c r="AI60" s="9">
        <f>VLOOKUP($C60, Table3[#All], 22, 0)</f>
        <v>0.15</v>
      </c>
      <c r="AJ60" s="9"/>
      <c r="AK60" s="9"/>
      <c r="AL60" s="10">
        <f t="shared" si="122"/>
        <v>2</v>
      </c>
      <c r="AM60" s="11"/>
      <c r="AN60" s="9">
        <f>VLOOKUP($C60, Table3[#All], 23, 0)</f>
        <v>1</v>
      </c>
      <c r="AO60" s="9">
        <f>VLOOKUP($C60, Table3[#All], 24, 0)</f>
        <v>0</v>
      </c>
      <c r="AP60" s="9">
        <f>VLOOKUP($C60, Table3[#All], 25, 0)</f>
        <v>0</v>
      </c>
      <c r="AQ60" s="9">
        <f>VLOOKUP($C60, Table3[#All], 26, 0)</f>
        <v>0</v>
      </c>
      <c r="AR60" s="9"/>
      <c r="AS60" s="12">
        <f t="shared" si="123"/>
        <v>1</v>
      </c>
      <c r="AT60" s="11"/>
      <c r="AU60" s="9">
        <f>VLOOKUP($C60, Table3[#All], 27, 0)</f>
        <v>1</v>
      </c>
      <c r="AV60" s="9">
        <f>VLOOKUP($C60, Table3[#All], 28, 0)</f>
        <v>0</v>
      </c>
      <c r="AW60" s="9">
        <f>VLOOKUP($C60, Table3[#All], 29, 0)</f>
        <v>0</v>
      </c>
      <c r="AX60" s="9"/>
      <c r="AY60" s="9"/>
      <c r="AZ60" s="10">
        <f t="shared" si="152"/>
        <v>1</v>
      </c>
      <c r="BA60" s="11"/>
      <c r="BB60" s="9">
        <f>VLOOKUP($C60, Table3[#All], 30, 0)</f>
        <v>0.5</v>
      </c>
      <c r="BC60" s="9">
        <f>VLOOKUP($C60, Table3[#All], 31, 0)</f>
        <v>0.4</v>
      </c>
      <c r="BD60" s="9">
        <f>VLOOKUP($C60, Table3[#All], 32, 0)</f>
        <v>0.1</v>
      </c>
      <c r="BE60" s="9">
        <f>VLOOKUP($C60, Table3[#All], 33, 0)</f>
        <v>0</v>
      </c>
      <c r="BF60" s="9"/>
      <c r="BG60" s="10">
        <f t="shared" si="153"/>
        <v>2</v>
      </c>
      <c r="BH60" s="81"/>
      <c r="BI60" s="9">
        <f>VLOOKUP($C60, Table3[#All], 34, 0)</f>
        <v>0</v>
      </c>
      <c r="BJ60" s="9">
        <f>VLOOKUP($C60, Table3[#All], 35, 0)</f>
        <v>0</v>
      </c>
      <c r="BK60" s="9">
        <f>VLOOKUP($C60, Table3[#All], 36, 0)</f>
        <v>0</v>
      </c>
      <c r="BL60" s="9">
        <f>VLOOKUP($C60, Table3[#All], 37, 0)</f>
        <v>0</v>
      </c>
      <c r="BM60" s="9">
        <f>VLOOKUP($C60, Table3[#All], 38, 0)</f>
        <v>0</v>
      </c>
      <c r="BN60" s="10" t="str">
        <f t="shared" si="154"/>
        <v>N/A</v>
      </c>
      <c r="BO60" s="11"/>
      <c r="BP60" s="9">
        <f>VLOOKUP($C60, Table3[#All], 39, 0)</f>
        <v>0</v>
      </c>
      <c r="BQ60" s="9">
        <f>VLOOKUP($C60, Table3[#All], 40, 0)</f>
        <v>0.3</v>
      </c>
      <c r="BR60" s="9">
        <f>VLOOKUP($C60, Table3[#All], 41, 0)</f>
        <v>0.5</v>
      </c>
      <c r="BS60" s="9">
        <f>VLOOKUP($C60, Table3[#All], 42, 0)</f>
        <v>0.2</v>
      </c>
      <c r="BT60" s="9"/>
      <c r="BU60" s="10">
        <f t="shared" si="124"/>
        <v>3</v>
      </c>
      <c r="BV60" s="11"/>
      <c r="BW60" s="9">
        <f>VLOOKUP($C60, Table3[#All], 43, 0)</f>
        <v>1</v>
      </c>
      <c r="BX60" s="9">
        <f>VLOOKUP($C60, Table3[#All], 44, 0)</f>
        <v>0</v>
      </c>
      <c r="BY60" s="9">
        <f>VLOOKUP($C60, Table3[#All], 45, 0)</f>
        <v>0</v>
      </c>
      <c r="BZ60" s="9"/>
      <c r="CA60" s="9"/>
      <c r="CB60" s="10">
        <f t="shared" si="125"/>
        <v>1</v>
      </c>
      <c r="CC60" s="81"/>
      <c r="CD60" s="9">
        <f>VLOOKUP($C60, Table3[#All], 46, 0)</f>
        <v>1</v>
      </c>
      <c r="CE60" s="9">
        <f>VLOOKUP($C60, Table3[#All], 47, 0)</f>
        <v>0</v>
      </c>
      <c r="CF60" s="9">
        <f>VLOOKUP($C60, Table3[#All], 48, 0)</f>
        <v>0</v>
      </c>
      <c r="CG60" s="9">
        <f>VLOOKUP($C60, Table3[#All], 49, 0)</f>
        <v>0</v>
      </c>
      <c r="CH60" s="9">
        <f>VLOOKUP($C60, Table3[#All], 50, 0)</f>
        <v>0</v>
      </c>
      <c r="CI60" s="12">
        <f t="shared" si="126"/>
        <v>1</v>
      </c>
      <c r="CJ60" s="13"/>
      <c r="CK60" s="9">
        <f>VLOOKUP($C60, Table3[#All], 51, 0)</f>
        <v>0.5</v>
      </c>
      <c r="CL60" s="9">
        <f>VLOOKUP($C60, Table3[#All], 52, 0)</f>
        <v>0.5</v>
      </c>
      <c r="CM60" s="9">
        <f>VLOOKUP($C60, Table3[#All], 53, 0)</f>
        <v>0</v>
      </c>
      <c r="CN60" s="9">
        <f>VLOOKUP($C60, Table3[#All], 54, 0)</f>
        <v>0</v>
      </c>
      <c r="CO60" s="9"/>
      <c r="CP60" s="10">
        <f t="shared" si="127"/>
        <v>2</v>
      </c>
      <c r="CQ60" s="11"/>
      <c r="CR60" s="9">
        <f>VLOOKUP($C60, Table3[#All], 55, 0)</f>
        <v>0</v>
      </c>
      <c r="CS60" s="9">
        <f>VLOOKUP($C60, Table3[#All], 56, 0)</f>
        <v>0.85</v>
      </c>
      <c r="CT60" s="9">
        <f>VLOOKUP($C60, Table3[#All], 57, 0)</f>
        <v>0.15</v>
      </c>
      <c r="CU60" s="9">
        <f>VLOOKUP($C60, Table3[#All], 58, 0)</f>
        <v>0</v>
      </c>
      <c r="CV60" s="9">
        <f>VLOOKUP($C60, Table3[#All], 59, 0)</f>
        <v>0</v>
      </c>
      <c r="CW60" s="12">
        <f t="shared" si="128"/>
        <v>2</v>
      </c>
      <c r="CX60" s="81"/>
      <c r="CY60" s="9">
        <f>VLOOKUP($C60, Table3[#All], 60, 0)</f>
        <v>0.4</v>
      </c>
      <c r="CZ60" s="9">
        <f>VLOOKUP($C60, Table3[#All], 61, 0)</f>
        <v>0.5</v>
      </c>
      <c r="DA60" s="9">
        <f>VLOOKUP($C60, Table3[#All], 62, 0)</f>
        <v>0.1</v>
      </c>
      <c r="DB60" s="9">
        <f>VLOOKUP($C60, Table3[#All], 63, 0)</f>
        <v>0</v>
      </c>
      <c r="DC60" s="9">
        <f>VLOOKUP($C60, Table3[#All], 64, 0)</f>
        <v>0</v>
      </c>
      <c r="DD60" s="10">
        <f t="shared" si="129"/>
        <v>2</v>
      </c>
      <c r="DE60" s="11"/>
      <c r="DF60" s="9">
        <f>VLOOKUP($C60, Table3[#All], 65, 0)</f>
        <v>0.85</v>
      </c>
      <c r="DG60" s="9"/>
      <c r="DH60" s="9">
        <f>VLOOKUP($C60, Table3[#All], 66, 0)</f>
        <v>0.15</v>
      </c>
      <c r="DI60" s="9"/>
      <c r="DJ60" s="9">
        <f>VLOOKUP($C60, Table3[#All], 67, 0)</f>
        <v>0</v>
      </c>
      <c r="DK60" s="12">
        <f t="shared" si="130"/>
        <v>1</v>
      </c>
      <c r="DL60" s="11"/>
      <c r="DM60" s="9">
        <f>VLOOKUP($C60, Table3[#All], 68, 0)</f>
        <v>0.9</v>
      </c>
      <c r="DN60" s="9"/>
      <c r="DO60" s="9">
        <f>VLOOKUP($C60, Table3[#All], 69, 0)</f>
        <v>0.1</v>
      </c>
      <c r="DP60" s="9">
        <f>VLOOKUP($C60, Table3[#All], 70, 0)</f>
        <v>0</v>
      </c>
      <c r="DQ60" s="9"/>
      <c r="DR60" s="12">
        <f t="shared" si="131"/>
        <v>1</v>
      </c>
      <c r="DS60" s="11"/>
      <c r="DT60" s="9">
        <f>VLOOKUP($C60, Table3[#All], 71, 0)</f>
        <v>0.1</v>
      </c>
      <c r="DU60" s="9">
        <f>VLOOKUP($C60, Table3[#All], 72, 0)</f>
        <v>0.65</v>
      </c>
      <c r="DV60" s="9">
        <f>VLOOKUP($C60, Table3[#All], 73, 0)</f>
        <v>0.2</v>
      </c>
      <c r="DW60" s="9">
        <f>VLOOKUP($C60, Table3[#All], 74, 0)</f>
        <v>0.05</v>
      </c>
      <c r="DX60" s="9">
        <f>VLOOKUP($C60, Table3[#All], 75, 0)</f>
        <v>0</v>
      </c>
      <c r="DY60" s="12">
        <f t="shared" si="158"/>
        <v>3</v>
      </c>
      <c r="DZ60" s="11"/>
      <c r="EA60" s="9">
        <f>VLOOKUP($C60, Table3[#All], 76, 0)</f>
        <v>1</v>
      </c>
      <c r="EB60" s="9">
        <f>VLOOKUP($C60, Table3[#All], 77, 0)</f>
        <v>0</v>
      </c>
      <c r="EC60" s="9">
        <f>VLOOKUP($C60, Table3[#All], 78, 0)</f>
        <v>0</v>
      </c>
      <c r="ED60" s="9">
        <f>VLOOKUP($C60, Table3[#All], 79, 0)</f>
        <v>0</v>
      </c>
      <c r="EE60" s="9">
        <f>VLOOKUP($C60, Table3[#All], 80, 0)</f>
        <v>0</v>
      </c>
      <c r="EF60" s="10">
        <f t="shared" si="133"/>
        <v>1</v>
      </c>
      <c r="EG60" s="9"/>
      <c r="EH60" s="9">
        <f>VLOOKUP($C60, Table3[#All], 81, 0)</f>
        <v>1</v>
      </c>
      <c r="EI60" s="9">
        <f>VLOOKUP($C60, Table3[#All], 82, 0)</f>
        <v>0</v>
      </c>
      <c r="EJ60" s="9">
        <f>VLOOKUP($C60, Table3[#All], 83, 0)</f>
        <v>0</v>
      </c>
      <c r="EK60" s="9">
        <f>VLOOKUP($C60, Table3[#All], 84, 0)</f>
        <v>0</v>
      </c>
      <c r="EL60" s="9">
        <f>VLOOKUP($C60, Table3[#All], 85, 0)</f>
        <v>0</v>
      </c>
      <c r="EM60" s="12">
        <f t="shared" si="134"/>
        <v>1</v>
      </c>
      <c r="EN60" s="11"/>
      <c r="EO60" s="9">
        <f>VLOOKUP($C60, Table3[#All], 86, 0)</f>
        <v>0.1</v>
      </c>
      <c r="EP60" s="9"/>
      <c r="EQ60" s="9">
        <f>VLOOKUP($C60, Table3[#All], 87, 0)</f>
        <v>0.9</v>
      </c>
      <c r="ER60" s="9"/>
      <c r="ES60" s="9"/>
      <c r="ET60" s="12">
        <f t="shared" si="135"/>
        <v>3</v>
      </c>
      <c r="EU60" s="11"/>
      <c r="EV60" s="9">
        <f>VLOOKUP($C60, Table3[#All], 88, 0)</f>
        <v>1</v>
      </c>
      <c r="EW60" s="9">
        <f>VLOOKUP($C60, Table3[#All], 89, 0)</f>
        <v>0</v>
      </c>
      <c r="EX60" s="9">
        <f>VLOOKUP($C60, Table3[#All], 90, 0)</f>
        <v>0</v>
      </c>
      <c r="EY60" s="9">
        <f>VLOOKUP($C60, Table3[#All], 91, 0)</f>
        <v>0</v>
      </c>
      <c r="EZ60" s="9">
        <f>VLOOKUP($C60, Table3[#All], 92, 0)</f>
        <v>0</v>
      </c>
      <c r="FA60" s="12">
        <f t="shared" si="136"/>
        <v>1</v>
      </c>
      <c r="FB60" s="11"/>
      <c r="FC60" s="9">
        <f>VLOOKUP($C60, Table3[#All], 93, 0)</f>
        <v>0</v>
      </c>
      <c r="FD60" s="9">
        <f>VLOOKUP($C60, Table3[#All], 94, 0)</f>
        <v>0.75</v>
      </c>
      <c r="FE60" s="9">
        <f>VLOOKUP($C60, Table3[#All], 95, 0)</f>
        <v>0.25</v>
      </c>
      <c r="FF60" s="9">
        <f>VLOOKUP($C60, Table3[#All], 96, 0)</f>
        <v>0</v>
      </c>
      <c r="FG60" s="9"/>
      <c r="FH60" s="10">
        <f t="shared" si="137"/>
        <v>3</v>
      </c>
      <c r="FI60" s="11"/>
      <c r="FJ60" s="9">
        <f>VLOOKUP($C60, Table3[#All], 97, 0)</f>
        <v>0</v>
      </c>
      <c r="FK60" s="9">
        <f>VLOOKUP($C60, Table3[#All], 98, 0)</f>
        <v>0</v>
      </c>
      <c r="FL60" s="9">
        <f>VLOOKUP($C60, Table3[#All], 99, 0)</f>
        <v>0</v>
      </c>
      <c r="FM60" s="9">
        <f>VLOOKUP($C60, Table3[#All], 100, 0)</f>
        <v>0</v>
      </c>
      <c r="FN60" s="9">
        <f>VLOOKUP($C60, Table3[#All], 101, 0)</f>
        <v>1</v>
      </c>
      <c r="FO60" s="12">
        <f t="shared" si="155"/>
        <v>5</v>
      </c>
      <c r="FP60" s="11"/>
      <c r="FQ60" s="9">
        <f>VLOOKUP($C60, Table3[#All], 102, 0)</f>
        <v>0.8</v>
      </c>
      <c r="FR60" s="9">
        <f>VLOOKUP($C60, Table3[#All], 103, 0)</f>
        <v>0.2</v>
      </c>
      <c r="FS60" s="9">
        <f>VLOOKUP($C60, Table3[#All], 104, 0)</f>
        <v>0</v>
      </c>
      <c r="FT60" s="9">
        <f>VLOOKUP($C60, Table3[#All], 105, 0)</f>
        <v>0</v>
      </c>
      <c r="FU60" s="9">
        <v>0</v>
      </c>
      <c r="FV60" s="10">
        <f t="shared" si="138"/>
        <v>1</v>
      </c>
      <c r="FW60" s="11"/>
      <c r="FX60" s="9">
        <f>VLOOKUP($C60, Table3[#All], 106, 0)</f>
        <v>0.6</v>
      </c>
      <c r="FY60" s="9"/>
      <c r="FZ60" s="9">
        <f>VLOOKUP($C60, Table3[#All], 107, 0)</f>
        <v>0.3</v>
      </c>
      <c r="GA60" s="9">
        <f>VLOOKUP($C60, Table3[#All], 108, 0)</f>
        <v>0.1</v>
      </c>
      <c r="GB60" s="9"/>
      <c r="GC60" s="10">
        <f t="shared" si="156"/>
        <v>3</v>
      </c>
      <c r="GD60" s="81"/>
      <c r="GE60" s="9">
        <f>VLOOKUP($C60, Table3[#All], 109, 0)</f>
        <v>0.15380000000000002</v>
      </c>
      <c r="GF60" s="9">
        <f>VLOOKUP($C60, Table3[#All], 110, 0)</f>
        <v>0.61539999999999995</v>
      </c>
      <c r="GG60" s="9">
        <f>VLOOKUP($C60, Table3[#All], 111, 0)</f>
        <v>0.23079999999999998</v>
      </c>
      <c r="GH60" s="9"/>
      <c r="GI60" s="9">
        <f>VLOOKUP($C60, Table3[#All], 112, 0)</f>
        <v>0</v>
      </c>
      <c r="GJ60" s="12">
        <f t="shared" si="139"/>
        <v>2</v>
      </c>
      <c r="GK60" s="11"/>
      <c r="GL60" s="9">
        <f>VLOOKUP($C60, Table3[#All], 113, 0)</f>
        <v>0</v>
      </c>
      <c r="GM60" s="9">
        <f>VLOOKUP($C60, Table3[#All], 114, 0)</f>
        <v>0</v>
      </c>
      <c r="GN60" s="9">
        <f>VLOOKUP($C60, Table3[#All], 115, 0)</f>
        <v>0.35</v>
      </c>
      <c r="GO60" s="9">
        <f>VLOOKUP($C60, Table3[#All], 116, 0)</f>
        <v>0.65</v>
      </c>
      <c r="GP60" s="9"/>
      <c r="GQ60" s="10">
        <f t="shared" si="140"/>
        <v>4</v>
      </c>
      <c r="GR60" s="11"/>
      <c r="GS60" s="9">
        <f>VLOOKUP($C60, Table2[#All], 3, 0)</f>
        <v>0</v>
      </c>
      <c r="GT60" s="9">
        <f>VLOOKUP($C60, Table2[#All], 4, 0)</f>
        <v>0</v>
      </c>
      <c r="GU60" s="9">
        <f>VLOOKUP($C60, Table2[#All], 5, 0)</f>
        <v>1</v>
      </c>
      <c r="GV60" s="9">
        <f>VLOOKUP($C60, Table2[#All], 6, 0)</f>
        <v>0</v>
      </c>
      <c r="GW60" s="9">
        <f>VLOOKUP($C60, Table2[#All], 7, 0)</f>
        <v>0</v>
      </c>
      <c r="GX60" s="10">
        <f t="shared" si="141"/>
        <v>3</v>
      </c>
      <c r="GY60" s="11"/>
      <c r="GZ60" s="9">
        <v>0</v>
      </c>
      <c r="HA60" s="9">
        <v>1</v>
      </c>
      <c r="HB60" s="9">
        <v>0</v>
      </c>
      <c r="HC60" s="9">
        <v>0</v>
      </c>
      <c r="HD60" s="9"/>
      <c r="HE60" s="10">
        <f t="shared" si="142"/>
        <v>2</v>
      </c>
      <c r="HF60" s="11"/>
      <c r="HG60" s="9">
        <f>VLOOKUP($C60, Table5[#All], 2, 0)</f>
        <v>0</v>
      </c>
      <c r="HH60" s="9">
        <f>VLOOKUP($C60, Table5[#All], 3, 0)</f>
        <v>0</v>
      </c>
      <c r="HI60" s="9">
        <f>VLOOKUP($C60, Table5[#All], 4, 0)</f>
        <v>1</v>
      </c>
      <c r="HJ60" s="9">
        <f>VLOOKUP($C60, Table5[#All], 5, 0)</f>
        <v>0</v>
      </c>
      <c r="HK60" s="9">
        <f>VLOOKUP($C60, Table5[#All], 6, 0)</f>
        <v>0</v>
      </c>
      <c r="HL60" s="10">
        <f t="shared" si="143"/>
        <v>3</v>
      </c>
      <c r="HM60" s="11"/>
      <c r="HN60" s="9">
        <f>VLOOKUP($C60, Table5[#All], 7, 0)</f>
        <v>0</v>
      </c>
      <c r="HO60" s="9">
        <f>VLOOKUP($C60, Table5[#All], 8, 0)</f>
        <v>1</v>
      </c>
      <c r="HP60" s="9">
        <f>VLOOKUP($C60, Table5[#All], 9, 0)</f>
        <v>0</v>
      </c>
      <c r="HQ60" s="9">
        <f>VLOOKUP($C60, Table5[#All], 10, 0)</f>
        <v>0</v>
      </c>
      <c r="HR60" s="9">
        <f>VLOOKUP($C60, Table5[#All], 11, 0)</f>
        <v>0</v>
      </c>
      <c r="HS60" s="10">
        <f t="shared" si="144"/>
        <v>2</v>
      </c>
      <c r="HT60" s="11"/>
      <c r="HU60" s="9">
        <f>VLOOKUP($C60, Table5[#All], 12, 0)</f>
        <v>1</v>
      </c>
      <c r="HV60" s="9">
        <f>VLOOKUP($C60, Table5[#All], 13, 0)</f>
        <v>0</v>
      </c>
      <c r="HW60" s="9">
        <f>VLOOKUP($C60, Table5[#All], 14, 0)</f>
        <v>0</v>
      </c>
      <c r="HX60" s="9">
        <f>VLOOKUP($C60, Table5[#All], 15, 0)</f>
        <v>0</v>
      </c>
      <c r="HY60" s="9">
        <f>VLOOKUP($C60, Table5[#All], 16, 0)</f>
        <v>0</v>
      </c>
      <c r="HZ60" s="10">
        <f t="shared" si="145"/>
        <v>1</v>
      </c>
      <c r="IA60" s="11"/>
      <c r="IB60" s="9">
        <f>VLOOKUP($C60, Table5[#All], 17, 0)</f>
        <v>0</v>
      </c>
      <c r="IC60" s="9">
        <f>VLOOKUP($C60, Table5[#All], 18, 0)</f>
        <v>1</v>
      </c>
      <c r="ID60" s="9">
        <f>VLOOKUP($C60, Table5[#All], 19, 0)</f>
        <v>0</v>
      </c>
      <c r="IE60" s="9">
        <f>VLOOKUP($C60, Table5[#All], 20, 0)</f>
        <v>0</v>
      </c>
      <c r="IF60" s="9">
        <f>VLOOKUP($C60, Table5[#All], 21, 0)</f>
        <v>0</v>
      </c>
      <c r="IG60" s="10">
        <f t="shared" si="146"/>
        <v>2</v>
      </c>
      <c r="IH60" s="11"/>
      <c r="II60" s="9">
        <f>VLOOKUP($C60, Table5[#All], 22, 0)</f>
        <v>1</v>
      </c>
      <c r="IJ60" s="9">
        <f>VLOOKUP($C60, Table5[#All], 23, 0)</f>
        <v>0</v>
      </c>
      <c r="IK60" s="9">
        <f>VLOOKUP($C60, Table5[#All], 24, 0)</f>
        <v>0</v>
      </c>
      <c r="IL60" s="9">
        <f>VLOOKUP($C60, Table5[#All], 25, 0)</f>
        <v>0</v>
      </c>
      <c r="IM60" s="9">
        <f>VLOOKUP($C60, Table5[#All], 26, 0)</f>
        <v>0</v>
      </c>
      <c r="IN60" s="10">
        <f t="shared" si="147"/>
        <v>1</v>
      </c>
      <c r="IO60" s="11"/>
      <c r="IP60" s="9">
        <v>1</v>
      </c>
      <c r="IQ60" s="9">
        <v>0</v>
      </c>
      <c r="IR60" s="9">
        <v>0</v>
      </c>
      <c r="IS60" s="9">
        <v>0</v>
      </c>
      <c r="IT60" s="9">
        <v>0</v>
      </c>
      <c r="IU60" s="10">
        <f t="shared" si="148"/>
        <v>1</v>
      </c>
      <c r="IV60" s="82"/>
    </row>
    <row r="61" spans="1:256" ht="16.3" thickTop="1" thickBot="1" x14ac:dyDescent="0.35">
      <c r="A61" s="16" t="s">
        <v>240</v>
      </c>
      <c r="B61" s="16" t="s">
        <v>255</v>
      </c>
      <c r="C61" s="16" t="s">
        <v>256</v>
      </c>
      <c r="D61" s="11"/>
      <c r="E61" s="9">
        <f>VLOOKUP($C61, Table3[#All], 2, 0)</f>
        <v>0</v>
      </c>
      <c r="F61" s="9"/>
      <c r="G61" s="9">
        <f>VLOOKUP($C61, Table3[#All], 3, 0)</f>
        <v>0.19510000000000002</v>
      </c>
      <c r="H61" s="9">
        <f>VLOOKUP($C61, Table3[#All], 4, 0)</f>
        <v>0.80489999999999995</v>
      </c>
      <c r="I61" s="9">
        <f>VLOOKUP($C61, Table3[#All], 5, 0)</f>
        <v>0</v>
      </c>
      <c r="J61" s="10">
        <f t="shared" si="149"/>
        <v>4</v>
      </c>
      <c r="K61" s="11"/>
      <c r="L61" s="9">
        <f>VLOOKUP($C61, Table3[#All], 6, 0)</f>
        <v>0</v>
      </c>
      <c r="M61" s="9"/>
      <c r="N61" s="9">
        <f>VLOOKUP($C61, Table3[#All], 7, 0)</f>
        <v>1</v>
      </c>
      <c r="O61" s="9">
        <f>VLOOKUP($C61, Table3[#All], 8, 0)</f>
        <v>0</v>
      </c>
      <c r="P61" s="9">
        <f>VLOOKUP($C61, Table3[#All], 9, 0)</f>
        <v>0</v>
      </c>
      <c r="Q61" s="10">
        <f t="shared" si="150"/>
        <v>3</v>
      </c>
      <c r="R61" s="11"/>
      <c r="S61" s="9">
        <f>VLOOKUP($C61, Table3[#All], 10, 0)</f>
        <v>0</v>
      </c>
      <c r="T61" s="9">
        <f>VLOOKUP($C61, Table3[#All], 11, 0)</f>
        <v>0.80489999999999995</v>
      </c>
      <c r="U61" s="9">
        <f>VLOOKUP($C61, Table3[#All], 12, 0)</f>
        <v>0.19510000000000002</v>
      </c>
      <c r="V61" s="9">
        <f>VLOOKUP($C61, Table3[#All], 13, 0)</f>
        <v>0</v>
      </c>
      <c r="W61" s="9">
        <f>VLOOKUP($C61, Table3[#All], 14, 0)</f>
        <v>0</v>
      </c>
      <c r="X61" s="10">
        <f t="shared" si="151"/>
        <v>2</v>
      </c>
      <c r="Y61" s="11"/>
      <c r="Z61" s="9">
        <f>VLOOKUP($C61, Table3[#All], 15, 0)</f>
        <v>0</v>
      </c>
      <c r="AA61" s="9">
        <f>VLOOKUP($C61, Table3[#All], 16, 0)</f>
        <v>0.878</v>
      </c>
      <c r="AB61" s="9">
        <f>VLOOKUP($C61, Table3[#All], 17, 0)</f>
        <v>0.122</v>
      </c>
      <c r="AC61" s="9">
        <f>VLOOKUP($C61, Table3[#All], 18, 0)</f>
        <v>0</v>
      </c>
      <c r="AD61" s="9">
        <f>VLOOKUP($C61, Table3[#All], 19, 0)</f>
        <v>0</v>
      </c>
      <c r="AE61" s="10">
        <f t="shared" si="121"/>
        <v>2</v>
      </c>
      <c r="AF61" s="11"/>
      <c r="AG61" s="9">
        <f>VLOOKUP($C61, Table3[#All], 20, 0)</f>
        <v>0</v>
      </c>
      <c r="AH61" s="9">
        <f>VLOOKUP($C61, Table3[#All], 21, 0)</f>
        <v>0.46340000000000003</v>
      </c>
      <c r="AI61" s="9">
        <f>VLOOKUP($C61, Table3[#All], 22, 0)</f>
        <v>0.53659999999999997</v>
      </c>
      <c r="AJ61" s="9"/>
      <c r="AK61" s="9"/>
      <c r="AL61" s="10">
        <f t="shared" si="122"/>
        <v>3</v>
      </c>
      <c r="AM61" s="11"/>
      <c r="AN61" s="9">
        <f>VLOOKUP($C61, Table3[#All], 23, 0)</f>
        <v>1</v>
      </c>
      <c r="AO61" s="9">
        <f>VLOOKUP($C61, Table3[#All], 24, 0)</f>
        <v>0</v>
      </c>
      <c r="AP61" s="9">
        <f>VLOOKUP($C61, Table3[#All], 25, 0)</f>
        <v>0</v>
      </c>
      <c r="AQ61" s="9">
        <f>VLOOKUP($C61, Table3[#All], 26, 0)</f>
        <v>0</v>
      </c>
      <c r="AR61" s="9"/>
      <c r="AS61" s="12">
        <f t="shared" si="123"/>
        <v>1</v>
      </c>
      <c r="AT61" s="11"/>
      <c r="AU61" s="9">
        <f>VLOOKUP($C61, Table3[#All], 27, 0)</f>
        <v>0.92680000000000007</v>
      </c>
      <c r="AV61" s="9">
        <f>VLOOKUP($C61, Table3[#All], 28, 0)</f>
        <v>0</v>
      </c>
      <c r="AW61" s="9">
        <f>VLOOKUP($C61, Table3[#All], 29, 0)</f>
        <v>7.3200000000000001E-2</v>
      </c>
      <c r="AX61" s="9"/>
      <c r="AY61" s="9"/>
      <c r="AZ61" s="10">
        <f t="shared" si="152"/>
        <v>1</v>
      </c>
      <c r="BA61" s="11"/>
      <c r="BB61" s="9">
        <f>VLOOKUP($C61, Table3[#All], 30, 0)</f>
        <v>0.51219999999999999</v>
      </c>
      <c r="BC61" s="9">
        <f>VLOOKUP($C61, Table3[#All], 31, 0)</f>
        <v>0.39020000000000005</v>
      </c>
      <c r="BD61" s="9">
        <f>VLOOKUP($C61, Table3[#All], 32, 0)</f>
        <v>9.7599999999999992E-2</v>
      </c>
      <c r="BE61" s="9">
        <f>VLOOKUP($C61, Table3[#All], 33, 0)</f>
        <v>0</v>
      </c>
      <c r="BF61" s="9"/>
      <c r="BG61" s="10">
        <f t="shared" si="153"/>
        <v>2</v>
      </c>
      <c r="BH61" s="81"/>
      <c r="BI61" s="9">
        <f>VLOOKUP($C61, Table3[#All], 34, 0)</f>
        <v>0</v>
      </c>
      <c r="BJ61" s="9">
        <f>VLOOKUP($C61, Table3[#All], 35, 0)</f>
        <v>0</v>
      </c>
      <c r="BK61" s="9">
        <f>VLOOKUP($C61, Table3[#All], 36, 0)</f>
        <v>0</v>
      </c>
      <c r="BL61" s="9">
        <f>VLOOKUP($C61, Table3[#All], 37, 0)</f>
        <v>0</v>
      </c>
      <c r="BM61" s="9">
        <f>VLOOKUP($C61, Table3[#All], 38, 0)</f>
        <v>0</v>
      </c>
      <c r="BN61" s="10" t="str">
        <f t="shared" si="154"/>
        <v>N/A</v>
      </c>
      <c r="BO61" s="11"/>
      <c r="BP61" s="9">
        <f>VLOOKUP($C61, Table3[#All], 39, 0)</f>
        <v>0.439</v>
      </c>
      <c r="BQ61" s="9">
        <f>VLOOKUP($C61, Table3[#All], 40, 0)</f>
        <v>0.56100000000000005</v>
      </c>
      <c r="BR61" s="9">
        <f>VLOOKUP($C61, Table3[#All], 41, 0)</f>
        <v>0</v>
      </c>
      <c r="BS61" s="9">
        <f>VLOOKUP($C61, Table3[#All], 42, 0)</f>
        <v>0</v>
      </c>
      <c r="BT61" s="9"/>
      <c r="BU61" s="10">
        <f t="shared" si="124"/>
        <v>2</v>
      </c>
      <c r="BV61" s="11"/>
      <c r="BW61" s="9">
        <f>VLOOKUP($C61, Table3[#All], 43, 0)</f>
        <v>0.90239999999999998</v>
      </c>
      <c r="BX61" s="9">
        <f>VLOOKUP($C61, Table3[#All], 44, 0)</f>
        <v>9.7599999999999992E-2</v>
      </c>
      <c r="BY61" s="9">
        <f>VLOOKUP($C61, Table3[#All], 45, 0)</f>
        <v>0</v>
      </c>
      <c r="BZ61" s="9"/>
      <c r="CA61" s="9"/>
      <c r="CB61" s="10">
        <f t="shared" si="125"/>
        <v>1</v>
      </c>
      <c r="CC61" s="81"/>
      <c r="CD61" s="9">
        <f>VLOOKUP($C61, Table3[#All], 46, 0)</f>
        <v>1</v>
      </c>
      <c r="CE61" s="9">
        <f>VLOOKUP($C61, Table3[#All], 47, 0)</f>
        <v>0</v>
      </c>
      <c r="CF61" s="9">
        <f>VLOOKUP($C61, Table3[#All], 48, 0)</f>
        <v>0</v>
      </c>
      <c r="CG61" s="9">
        <f>VLOOKUP($C61, Table3[#All], 49, 0)</f>
        <v>0</v>
      </c>
      <c r="CH61" s="9">
        <f>VLOOKUP($C61, Table3[#All], 50, 0)</f>
        <v>0</v>
      </c>
      <c r="CI61" s="12">
        <f t="shared" si="126"/>
        <v>1</v>
      </c>
      <c r="CJ61" s="13"/>
      <c r="CK61" s="9">
        <f>VLOOKUP($C61, Table3[#All], 51, 0)</f>
        <v>0.46340000000000003</v>
      </c>
      <c r="CL61" s="9">
        <f>VLOOKUP($C61, Table3[#All], 52, 0)</f>
        <v>0.53659999999999997</v>
      </c>
      <c r="CM61" s="9">
        <f>VLOOKUP($C61, Table3[#All], 53, 0)</f>
        <v>0</v>
      </c>
      <c r="CN61" s="9">
        <f>VLOOKUP($C61, Table3[#All], 54, 0)</f>
        <v>0</v>
      </c>
      <c r="CO61" s="9"/>
      <c r="CP61" s="10">
        <f t="shared" si="127"/>
        <v>2</v>
      </c>
      <c r="CQ61" s="11"/>
      <c r="CR61" s="9">
        <f>VLOOKUP($C61, Table3[#All], 55, 0)</f>
        <v>0</v>
      </c>
      <c r="CS61" s="9">
        <f>VLOOKUP($C61, Table3[#All], 56, 0)</f>
        <v>0.75609999999999999</v>
      </c>
      <c r="CT61" s="9">
        <f>VLOOKUP($C61, Table3[#All], 57, 0)</f>
        <v>0.19510000000000002</v>
      </c>
      <c r="CU61" s="9">
        <f>VLOOKUP($C61, Table3[#All], 58, 0)</f>
        <v>4.8799999999999996E-2</v>
      </c>
      <c r="CV61" s="9">
        <f>VLOOKUP($C61, Table3[#All], 59, 0)</f>
        <v>0</v>
      </c>
      <c r="CW61" s="12">
        <f t="shared" si="128"/>
        <v>2</v>
      </c>
      <c r="CX61" s="81"/>
      <c r="CY61" s="9">
        <f>VLOOKUP($C61, Table3[#All], 60, 0)</f>
        <v>0.60980000000000001</v>
      </c>
      <c r="CZ61" s="9">
        <f>VLOOKUP($C61, Table3[#All], 61, 0)</f>
        <v>0.31709999999999999</v>
      </c>
      <c r="DA61" s="9">
        <f>VLOOKUP($C61, Table3[#All], 62, 0)</f>
        <v>7.3200000000000001E-2</v>
      </c>
      <c r="DB61" s="9">
        <f>VLOOKUP($C61, Table3[#All], 63, 0)</f>
        <v>0</v>
      </c>
      <c r="DC61" s="9">
        <f>VLOOKUP($C61, Table3[#All], 64, 0)</f>
        <v>0</v>
      </c>
      <c r="DD61" s="10">
        <f t="shared" si="129"/>
        <v>2</v>
      </c>
      <c r="DE61" s="11"/>
      <c r="DF61" s="9">
        <f>VLOOKUP($C61, Table3[#All], 65, 0)</f>
        <v>0.73170000000000002</v>
      </c>
      <c r="DG61" s="9"/>
      <c r="DH61" s="9">
        <f>VLOOKUP($C61, Table3[#All], 66, 0)</f>
        <v>0.14630000000000001</v>
      </c>
      <c r="DI61" s="9"/>
      <c r="DJ61" s="9">
        <f>VLOOKUP($C61, Table3[#All], 67, 0)</f>
        <v>0.122</v>
      </c>
      <c r="DK61" s="12">
        <f t="shared" si="130"/>
        <v>3</v>
      </c>
      <c r="DL61" s="11"/>
      <c r="DM61" s="9">
        <f>VLOOKUP($C61, Table3[#All], 68, 0)</f>
        <v>1</v>
      </c>
      <c r="DN61" s="9"/>
      <c r="DO61" s="9">
        <f>VLOOKUP($C61, Table3[#All], 69, 0)</f>
        <v>0</v>
      </c>
      <c r="DP61" s="9">
        <f>VLOOKUP($C61, Table3[#All], 70, 0)</f>
        <v>0</v>
      </c>
      <c r="DQ61" s="9"/>
      <c r="DR61" s="12">
        <f t="shared" si="131"/>
        <v>1</v>
      </c>
      <c r="DS61" s="11"/>
      <c r="DT61" s="9">
        <f>VLOOKUP($C61, Table3[#All], 71, 0)</f>
        <v>0.122</v>
      </c>
      <c r="DU61" s="9">
        <f>VLOOKUP($C61, Table3[#All], 72, 0)</f>
        <v>0.34149999999999997</v>
      </c>
      <c r="DV61" s="9">
        <f>VLOOKUP($C61, Table3[#All], 73, 0)</f>
        <v>0.53659999999999997</v>
      </c>
      <c r="DW61" s="9">
        <f>VLOOKUP($C61, Table3[#All], 74, 0)</f>
        <v>0</v>
      </c>
      <c r="DX61" s="9">
        <f>VLOOKUP($C61, Table3[#All], 75, 0)</f>
        <v>0</v>
      </c>
      <c r="DY61" s="12">
        <f t="shared" si="158"/>
        <v>3</v>
      </c>
      <c r="DZ61" s="11"/>
      <c r="EA61" s="9">
        <f>VLOOKUP($C61, Table3[#All], 76, 0)</f>
        <v>1</v>
      </c>
      <c r="EB61" s="9">
        <f>VLOOKUP($C61, Table3[#All], 77, 0)</f>
        <v>0</v>
      </c>
      <c r="EC61" s="9">
        <f>VLOOKUP($C61, Table3[#All], 78, 0)</f>
        <v>0</v>
      </c>
      <c r="ED61" s="9">
        <f>VLOOKUP($C61, Table3[#All], 79, 0)</f>
        <v>0</v>
      </c>
      <c r="EE61" s="9">
        <f>VLOOKUP($C61, Table3[#All], 80, 0)</f>
        <v>0</v>
      </c>
      <c r="EF61" s="10">
        <f t="shared" si="133"/>
        <v>1</v>
      </c>
      <c r="EG61" s="9"/>
      <c r="EH61" s="9">
        <f>VLOOKUP($C61, Table3[#All], 81, 0)</f>
        <v>1</v>
      </c>
      <c r="EI61" s="9">
        <f>VLOOKUP($C61, Table3[#All], 82, 0)</f>
        <v>0</v>
      </c>
      <c r="EJ61" s="9">
        <f>VLOOKUP($C61, Table3[#All], 83, 0)</f>
        <v>0</v>
      </c>
      <c r="EK61" s="9">
        <f>VLOOKUP($C61, Table3[#All], 84, 0)</f>
        <v>0</v>
      </c>
      <c r="EL61" s="9">
        <f>VLOOKUP($C61, Table3[#All], 85, 0)</f>
        <v>0</v>
      </c>
      <c r="EM61" s="12">
        <f t="shared" si="134"/>
        <v>1</v>
      </c>
      <c r="EN61" s="11"/>
      <c r="EO61" s="9">
        <f>VLOOKUP($C61, Table3[#All], 86, 0)</f>
        <v>4.8799999999999996E-2</v>
      </c>
      <c r="EP61" s="9"/>
      <c r="EQ61" s="9">
        <f>VLOOKUP($C61, Table3[#All], 87, 0)</f>
        <v>0.95120000000000005</v>
      </c>
      <c r="ER61" s="9"/>
      <c r="ES61" s="9"/>
      <c r="ET61" s="12">
        <f t="shared" si="135"/>
        <v>3</v>
      </c>
      <c r="EU61" s="11"/>
      <c r="EV61" s="9">
        <f>VLOOKUP($C61, Table3[#All], 88, 0)</f>
        <v>0</v>
      </c>
      <c r="EW61" s="9">
        <f>VLOOKUP($C61, Table3[#All], 89, 0)</f>
        <v>0</v>
      </c>
      <c r="EX61" s="9">
        <f>VLOOKUP($C61, Table3[#All], 90, 0)</f>
        <v>1</v>
      </c>
      <c r="EY61" s="9">
        <f>VLOOKUP($C61, Table3[#All], 91, 0)</f>
        <v>0</v>
      </c>
      <c r="EZ61" s="9">
        <f>VLOOKUP($C61, Table3[#All], 92, 0)</f>
        <v>0</v>
      </c>
      <c r="FA61" s="12">
        <f t="shared" si="136"/>
        <v>3</v>
      </c>
      <c r="FB61" s="11"/>
      <c r="FC61" s="9">
        <f>VLOOKUP($C61, Table3[#All], 93, 0)</f>
        <v>0</v>
      </c>
      <c r="FD61" s="9">
        <f>VLOOKUP($C61, Table3[#All], 94, 0)</f>
        <v>0.29270000000000002</v>
      </c>
      <c r="FE61" s="9">
        <f>VLOOKUP($C61, Table3[#All], 95, 0)</f>
        <v>0.70730000000000004</v>
      </c>
      <c r="FF61" s="9">
        <f>VLOOKUP($C61, Table3[#All], 96, 0)</f>
        <v>0</v>
      </c>
      <c r="FG61" s="9"/>
      <c r="FH61" s="10">
        <f t="shared" si="137"/>
        <v>3</v>
      </c>
      <c r="FI61" s="11"/>
      <c r="FJ61" s="9">
        <f>VLOOKUP($C61, Table3[#All], 97, 0)</f>
        <v>0</v>
      </c>
      <c r="FK61" s="9">
        <f>VLOOKUP($C61, Table3[#All], 98, 0)</f>
        <v>0</v>
      </c>
      <c r="FL61" s="9">
        <f>VLOOKUP($C61, Table3[#All], 99, 0)</f>
        <v>0</v>
      </c>
      <c r="FM61" s="9">
        <f>VLOOKUP($C61, Table3[#All], 100, 0)</f>
        <v>1</v>
      </c>
      <c r="FN61" s="9">
        <f>VLOOKUP($C61, Table3[#All], 101, 0)</f>
        <v>0</v>
      </c>
      <c r="FO61" s="12">
        <f t="shared" si="155"/>
        <v>4</v>
      </c>
      <c r="FP61" s="11"/>
      <c r="FQ61" s="9">
        <f>VLOOKUP($C61, Table3[#All], 102, 0)</f>
        <v>0.90239999999999998</v>
      </c>
      <c r="FR61" s="9">
        <f>VLOOKUP($C61, Table3[#All], 103, 0)</f>
        <v>9.7599999999999992E-2</v>
      </c>
      <c r="FS61" s="9">
        <f>VLOOKUP($C61, Table3[#All], 104, 0)</f>
        <v>0</v>
      </c>
      <c r="FT61" s="9">
        <f>VLOOKUP($C61, Table3[#All], 105, 0)</f>
        <v>0</v>
      </c>
      <c r="FU61" s="9">
        <v>0</v>
      </c>
      <c r="FV61" s="10">
        <f t="shared" si="138"/>
        <v>1</v>
      </c>
      <c r="FW61" s="11"/>
      <c r="FX61" s="9">
        <f>VLOOKUP($C61, Table3[#All], 106, 0)</f>
        <v>0</v>
      </c>
      <c r="FY61" s="9"/>
      <c r="FZ61" s="9">
        <f>VLOOKUP($C61, Table3[#All], 107, 0)</f>
        <v>0.97560000000000002</v>
      </c>
      <c r="GA61" s="9">
        <f>VLOOKUP($C61, Table3[#All], 108, 0)</f>
        <v>2.4399999999999998E-2</v>
      </c>
      <c r="GB61" s="9"/>
      <c r="GC61" s="10">
        <f t="shared" si="156"/>
        <v>3</v>
      </c>
      <c r="GD61" s="81"/>
      <c r="GE61" s="9">
        <f>VLOOKUP($C61, Table3[#All], 109, 0)</f>
        <v>0</v>
      </c>
      <c r="GF61" s="9">
        <f>VLOOKUP($C61, Table3[#All], 110, 0)</f>
        <v>0.5</v>
      </c>
      <c r="GG61" s="9">
        <f>VLOOKUP($C61, Table3[#All], 111, 0)</f>
        <v>0.5</v>
      </c>
      <c r="GH61" s="9"/>
      <c r="GI61" s="9">
        <f>VLOOKUP($C61, Table3[#All], 112, 0)</f>
        <v>0</v>
      </c>
      <c r="GJ61" s="12">
        <f t="shared" si="139"/>
        <v>3</v>
      </c>
      <c r="GK61" s="11"/>
      <c r="GL61" s="9">
        <f>VLOOKUP($C61, Table3[#All], 113, 0)</f>
        <v>0</v>
      </c>
      <c r="GM61" s="9">
        <f>VLOOKUP($C61, Table3[#All], 114, 0)</f>
        <v>7.3200000000000001E-2</v>
      </c>
      <c r="GN61" s="9">
        <f>VLOOKUP($C61, Table3[#All], 115, 0)</f>
        <v>0.34149999999999997</v>
      </c>
      <c r="GO61" s="9">
        <f>VLOOKUP($C61, Table3[#All], 116, 0)</f>
        <v>0.58540000000000003</v>
      </c>
      <c r="GP61" s="9"/>
      <c r="GQ61" s="10">
        <f t="shared" si="140"/>
        <v>4</v>
      </c>
      <c r="GR61" s="11"/>
      <c r="GS61" s="9">
        <f>VLOOKUP($C61, Table2[#All], 3, 0)</f>
        <v>0</v>
      </c>
      <c r="GT61" s="9">
        <f>VLOOKUP($C61, Table2[#All], 4, 0)</f>
        <v>0</v>
      </c>
      <c r="GU61" s="9">
        <f>VLOOKUP($C61, Table2[#All], 5, 0)</f>
        <v>1</v>
      </c>
      <c r="GV61" s="9">
        <f>VLOOKUP($C61, Table2[#All], 6, 0)</f>
        <v>0</v>
      </c>
      <c r="GW61" s="9">
        <f>VLOOKUP($C61, Table2[#All], 7, 0)</f>
        <v>0</v>
      </c>
      <c r="GX61" s="10">
        <f t="shared" si="141"/>
        <v>3</v>
      </c>
      <c r="GY61" s="11"/>
      <c r="GZ61" s="9">
        <v>0</v>
      </c>
      <c r="HA61" s="9">
        <v>1</v>
      </c>
      <c r="HB61" s="9">
        <v>0</v>
      </c>
      <c r="HC61" s="9">
        <v>0</v>
      </c>
      <c r="HD61" s="9"/>
      <c r="HE61" s="10">
        <f t="shared" si="142"/>
        <v>2</v>
      </c>
      <c r="HF61" s="11"/>
      <c r="HG61" s="9">
        <f>VLOOKUP($C61, Table5[#All], 2, 0)</f>
        <v>0</v>
      </c>
      <c r="HH61" s="9">
        <f>VLOOKUP($C61, Table5[#All], 3, 0)</f>
        <v>0</v>
      </c>
      <c r="HI61" s="9">
        <f>VLOOKUP($C61, Table5[#All], 4, 0)</f>
        <v>1</v>
      </c>
      <c r="HJ61" s="9">
        <f>VLOOKUP($C61, Table5[#All], 5, 0)</f>
        <v>0</v>
      </c>
      <c r="HK61" s="9">
        <f>VLOOKUP($C61, Table5[#All], 6, 0)</f>
        <v>0</v>
      </c>
      <c r="HL61" s="10">
        <f t="shared" si="143"/>
        <v>3</v>
      </c>
      <c r="HM61" s="11"/>
      <c r="HN61" s="9">
        <f>VLOOKUP($C61, Table5[#All], 7, 0)</f>
        <v>0</v>
      </c>
      <c r="HO61" s="9">
        <f>VLOOKUP($C61, Table5[#All], 8, 0)</f>
        <v>1</v>
      </c>
      <c r="HP61" s="9">
        <f>VLOOKUP($C61, Table5[#All], 9, 0)</f>
        <v>0</v>
      </c>
      <c r="HQ61" s="9">
        <f>VLOOKUP($C61, Table5[#All], 10, 0)</f>
        <v>0</v>
      </c>
      <c r="HR61" s="9">
        <f>VLOOKUP($C61, Table5[#All], 11, 0)</f>
        <v>0</v>
      </c>
      <c r="HS61" s="10">
        <f t="shared" si="144"/>
        <v>2</v>
      </c>
      <c r="HT61" s="11"/>
      <c r="HU61" s="9">
        <f>VLOOKUP($C61, Table5[#All], 12, 0)</f>
        <v>1</v>
      </c>
      <c r="HV61" s="9">
        <f>VLOOKUP($C61, Table5[#All], 13, 0)</f>
        <v>0</v>
      </c>
      <c r="HW61" s="9">
        <f>VLOOKUP($C61, Table5[#All], 14, 0)</f>
        <v>0</v>
      </c>
      <c r="HX61" s="9">
        <f>VLOOKUP($C61, Table5[#All], 15, 0)</f>
        <v>0</v>
      </c>
      <c r="HY61" s="9">
        <f>VLOOKUP($C61, Table5[#All], 16, 0)</f>
        <v>0</v>
      </c>
      <c r="HZ61" s="10">
        <f t="shared" si="145"/>
        <v>1</v>
      </c>
      <c r="IA61" s="11"/>
      <c r="IB61" s="9">
        <f>VLOOKUP($C61, Table5[#All], 17, 0)</f>
        <v>0</v>
      </c>
      <c r="IC61" s="9">
        <f>VLOOKUP($C61, Table5[#All], 18, 0)</f>
        <v>1</v>
      </c>
      <c r="ID61" s="9">
        <f>VLOOKUP($C61, Table5[#All], 19, 0)</f>
        <v>0</v>
      </c>
      <c r="IE61" s="9">
        <f>VLOOKUP($C61, Table5[#All], 20, 0)</f>
        <v>0</v>
      </c>
      <c r="IF61" s="9">
        <f>VLOOKUP($C61, Table5[#All], 21, 0)</f>
        <v>0</v>
      </c>
      <c r="IG61" s="10">
        <f t="shared" si="146"/>
        <v>2</v>
      </c>
      <c r="IH61" s="11"/>
      <c r="II61" s="9">
        <f>VLOOKUP($C61, Table5[#All], 22, 0)</f>
        <v>1</v>
      </c>
      <c r="IJ61" s="9">
        <f>VLOOKUP($C61, Table5[#All], 23, 0)</f>
        <v>0</v>
      </c>
      <c r="IK61" s="9">
        <f>VLOOKUP($C61, Table5[#All], 24, 0)</f>
        <v>0</v>
      </c>
      <c r="IL61" s="9">
        <f>VLOOKUP($C61, Table5[#All], 25, 0)</f>
        <v>0</v>
      </c>
      <c r="IM61" s="9">
        <f>VLOOKUP($C61, Table5[#All], 26, 0)</f>
        <v>0</v>
      </c>
      <c r="IN61" s="10">
        <f t="shared" si="147"/>
        <v>1</v>
      </c>
      <c r="IO61" s="11"/>
      <c r="IP61" s="9">
        <v>1</v>
      </c>
      <c r="IQ61" s="9">
        <v>0</v>
      </c>
      <c r="IR61" s="9">
        <v>0</v>
      </c>
      <c r="IS61" s="9">
        <v>0</v>
      </c>
      <c r="IT61" s="9">
        <v>0</v>
      </c>
      <c r="IU61" s="10">
        <f t="shared" si="148"/>
        <v>1</v>
      </c>
      <c r="IV61" s="82"/>
    </row>
    <row r="62" spans="1:256" ht="16.3" thickTop="1" thickBot="1" x14ac:dyDescent="0.35">
      <c r="A62" s="16" t="s">
        <v>240</v>
      </c>
      <c r="B62" s="16" t="s">
        <v>257</v>
      </c>
      <c r="C62" s="16" t="s">
        <v>258</v>
      </c>
      <c r="D62" s="11"/>
      <c r="E62" s="9">
        <f>VLOOKUP($C62, Table3[#All], 2, 0)</f>
        <v>0.25</v>
      </c>
      <c r="F62" s="9"/>
      <c r="G62" s="9">
        <f>VLOOKUP($C62, Table3[#All], 3, 0)</f>
        <v>0.29170000000000001</v>
      </c>
      <c r="H62" s="9">
        <f>VLOOKUP($C62, Table3[#All], 4, 0)</f>
        <v>0.45829999999999999</v>
      </c>
      <c r="I62" s="9">
        <f>VLOOKUP($C62, Table3[#All], 5, 0)</f>
        <v>0</v>
      </c>
      <c r="J62" s="10">
        <f t="shared" si="149"/>
        <v>4</v>
      </c>
      <c r="K62" s="11"/>
      <c r="L62" s="9">
        <f>VLOOKUP($C62, Table3[#All], 6, 0)</f>
        <v>0</v>
      </c>
      <c r="M62" s="9"/>
      <c r="N62" s="9">
        <f>VLOOKUP($C62, Table3[#All], 7, 0)</f>
        <v>1</v>
      </c>
      <c r="O62" s="9">
        <f>VLOOKUP($C62, Table3[#All], 8, 0)</f>
        <v>0</v>
      </c>
      <c r="P62" s="9">
        <f>VLOOKUP($C62, Table3[#All], 9, 0)</f>
        <v>0</v>
      </c>
      <c r="Q62" s="10">
        <f t="shared" si="150"/>
        <v>3</v>
      </c>
      <c r="R62" s="11"/>
      <c r="S62" s="9">
        <f>VLOOKUP($C62, Table3[#All], 10, 0)</f>
        <v>0</v>
      </c>
      <c r="T62" s="9">
        <f>VLOOKUP($C62, Table3[#All], 11, 0)</f>
        <v>0.66670000000000007</v>
      </c>
      <c r="U62" s="9">
        <f>VLOOKUP($C62, Table3[#All], 12, 0)</f>
        <v>0.33329999999999999</v>
      </c>
      <c r="V62" s="9">
        <f>VLOOKUP($C62, Table3[#All], 13, 0)</f>
        <v>0</v>
      </c>
      <c r="W62" s="9">
        <f>VLOOKUP($C62, Table3[#All], 14, 0)</f>
        <v>0</v>
      </c>
      <c r="X62" s="10">
        <f t="shared" si="151"/>
        <v>3</v>
      </c>
      <c r="Y62" s="11"/>
      <c r="Z62" s="9">
        <f>VLOOKUP($C62, Table3[#All], 15, 0)</f>
        <v>0</v>
      </c>
      <c r="AA62" s="9">
        <f>VLOOKUP($C62, Table3[#All], 16, 0)</f>
        <v>0.29170000000000001</v>
      </c>
      <c r="AB62" s="9">
        <f>VLOOKUP($C62, Table3[#All], 17, 0)</f>
        <v>0.20829999999999999</v>
      </c>
      <c r="AC62" s="9">
        <f>VLOOKUP($C62, Table3[#All], 18, 0)</f>
        <v>0.5</v>
      </c>
      <c r="AD62" s="9">
        <f>VLOOKUP($C62, Table3[#All], 19, 0)</f>
        <v>0</v>
      </c>
      <c r="AE62" s="10">
        <f t="shared" si="121"/>
        <v>4</v>
      </c>
      <c r="AF62" s="11"/>
      <c r="AG62" s="9">
        <f>VLOOKUP($C62, Table3[#All], 20, 0)</f>
        <v>0.39130000000000004</v>
      </c>
      <c r="AH62" s="9">
        <f>VLOOKUP($C62, Table3[#All], 21, 0)</f>
        <v>0.39130000000000004</v>
      </c>
      <c r="AI62" s="9">
        <f>VLOOKUP($C62, Table3[#All], 22, 0)</f>
        <v>0.21739999999999998</v>
      </c>
      <c r="AJ62" s="9"/>
      <c r="AK62" s="9"/>
      <c r="AL62" s="10">
        <f t="shared" si="122"/>
        <v>2</v>
      </c>
      <c r="AM62" s="11"/>
      <c r="AN62" s="9">
        <f>VLOOKUP($C62, Table3[#All], 23, 0)</f>
        <v>1</v>
      </c>
      <c r="AO62" s="9">
        <f>VLOOKUP($C62, Table3[#All], 24, 0)</f>
        <v>0</v>
      </c>
      <c r="AP62" s="9">
        <f>VLOOKUP($C62, Table3[#All], 25, 0)</f>
        <v>0</v>
      </c>
      <c r="AQ62" s="9">
        <f>VLOOKUP($C62, Table3[#All], 26, 0)</f>
        <v>0</v>
      </c>
      <c r="AR62" s="9"/>
      <c r="AS62" s="12">
        <f t="shared" si="123"/>
        <v>1</v>
      </c>
      <c r="AT62" s="11"/>
      <c r="AU62" s="9">
        <f>VLOOKUP($C62, Table3[#All], 27, 0)</f>
        <v>1</v>
      </c>
      <c r="AV62" s="9">
        <f>VLOOKUP($C62, Table3[#All], 28, 0)</f>
        <v>0</v>
      </c>
      <c r="AW62" s="9">
        <f>VLOOKUP($C62, Table3[#All], 29, 0)</f>
        <v>0</v>
      </c>
      <c r="AX62" s="9"/>
      <c r="AY62" s="9"/>
      <c r="AZ62" s="10">
        <f t="shared" si="152"/>
        <v>1</v>
      </c>
      <c r="BA62" s="11"/>
      <c r="BB62" s="9">
        <f>VLOOKUP($C62, Table3[#All], 30, 0)</f>
        <v>0.375</v>
      </c>
      <c r="BC62" s="9">
        <f>VLOOKUP($C62, Table3[#All], 31, 0)</f>
        <v>0.375</v>
      </c>
      <c r="BD62" s="9">
        <f>VLOOKUP($C62, Table3[#All], 32, 0)</f>
        <v>0.25</v>
      </c>
      <c r="BE62" s="9">
        <f>VLOOKUP($C62, Table3[#All], 33, 0)</f>
        <v>0</v>
      </c>
      <c r="BF62" s="9"/>
      <c r="BG62" s="10">
        <f t="shared" si="153"/>
        <v>3</v>
      </c>
      <c r="BH62" s="81"/>
      <c r="BI62" s="9">
        <f>VLOOKUP($C62, Table3[#All], 34, 0)</f>
        <v>0</v>
      </c>
      <c r="BJ62" s="9">
        <f>VLOOKUP($C62, Table3[#All], 35, 0)</f>
        <v>0</v>
      </c>
      <c r="BK62" s="9">
        <f>VLOOKUP($C62, Table3[#All], 36, 0)</f>
        <v>0</v>
      </c>
      <c r="BL62" s="9">
        <f>VLOOKUP($C62, Table3[#All], 37, 0)</f>
        <v>0</v>
      </c>
      <c r="BM62" s="9">
        <f>VLOOKUP($C62, Table3[#All], 38, 0)</f>
        <v>0</v>
      </c>
      <c r="BN62" s="10" t="str">
        <f t="shared" si="154"/>
        <v>N/A</v>
      </c>
      <c r="BO62" s="11"/>
      <c r="BP62" s="9">
        <f>VLOOKUP($C62, Table3[#All], 39, 0)</f>
        <v>0.16670000000000001</v>
      </c>
      <c r="BQ62" s="9">
        <f>VLOOKUP($C62, Table3[#All], 40, 0)</f>
        <v>0.33329999999999999</v>
      </c>
      <c r="BR62" s="9">
        <f>VLOOKUP($C62, Table3[#All], 41, 0)</f>
        <v>0.41670000000000001</v>
      </c>
      <c r="BS62" s="9">
        <f>VLOOKUP($C62, Table3[#All], 42, 0)</f>
        <v>8.3299999999999999E-2</v>
      </c>
      <c r="BT62" s="9"/>
      <c r="BU62" s="10">
        <f t="shared" si="124"/>
        <v>3</v>
      </c>
      <c r="BV62" s="11"/>
      <c r="BW62" s="9">
        <f>VLOOKUP($C62, Table3[#All], 43, 0)</f>
        <v>0.91670000000000007</v>
      </c>
      <c r="BX62" s="9">
        <f>VLOOKUP($C62, Table3[#All], 44, 0)</f>
        <v>8.3299999999999999E-2</v>
      </c>
      <c r="BY62" s="9">
        <f>VLOOKUP($C62, Table3[#All], 45, 0)</f>
        <v>0</v>
      </c>
      <c r="BZ62" s="9"/>
      <c r="CA62" s="9"/>
      <c r="CB62" s="10">
        <f t="shared" si="125"/>
        <v>1</v>
      </c>
      <c r="CC62" s="81"/>
      <c r="CD62" s="9">
        <f>VLOOKUP($C62, Table3[#All], 46, 0)</f>
        <v>1</v>
      </c>
      <c r="CE62" s="9">
        <f>VLOOKUP($C62, Table3[#All], 47, 0)</f>
        <v>0</v>
      </c>
      <c r="CF62" s="9">
        <f>VLOOKUP($C62, Table3[#All], 48, 0)</f>
        <v>0</v>
      </c>
      <c r="CG62" s="9">
        <f>VLOOKUP($C62, Table3[#All], 49, 0)</f>
        <v>0</v>
      </c>
      <c r="CH62" s="9">
        <f>VLOOKUP($C62, Table3[#All], 50, 0)</f>
        <v>0</v>
      </c>
      <c r="CI62" s="12">
        <f t="shared" si="126"/>
        <v>1</v>
      </c>
      <c r="CJ62" s="13"/>
      <c r="CK62" s="9">
        <f>VLOOKUP($C62, Table3[#All], 51, 0)</f>
        <v>0.25</v>
      </c>
      <c r="CL62" s="9">
        <f>VLOOKUP($C62, Table3[#All], 52, 0)</f>
        <v>0.75</v>
      </c>
      <c r="CM62" s="9">
        <f>VLOOKUP($C62, Table3[#All], 53, 0)</f>
        <v>0</v>
      </c>
      <c r="CN62" s="9">
        <f>VLOOKUP($C62, Table3[#All], 54, 0)</f>
        <v>0</v>
      </c>
      <c r="CO62" s="9"/>
      <c r="CP62" s="10">
        <f t="shared" si="127"/>
        <v>2</v>
      </c>
      <c r="CQ62" s="11"/>
      <c r="CR62" s="9">
        <f>VLOOKUP($C62, Table3[#All], 55, 0)</f>
        <v>0</v>
      </c>
      <c r="CS62" s="9">
        <f>VLOOKUP($C62, Table3[#All], 56, 0)</f>
        <v>0.78260000000000007</v>
      </c>
      <c r="CT62" s="9">
        <f>VLOOKUP($C62, Table3[#All], 57, 0)</f>
        <v>8.6999999999999994E-2</v>
      </c>
      <c r="CU62" s="9">
        <f>VLOOKUP($C62, Table3[#All], 58, 0)</f>
        <v>0.13039999999999999</v>
      </c>
      <c r="CV62" s="9">
        <f>VLOOKUP($C62, Table3[#All], 59, 0)</f>
        <v>0</v>
      </c>
      <c r="CW62" s="12">
        <f t="shared" si="128"/>
        <v>2</v>
      </c>
      <c r="CX62" s="81"/>
      <c r="CY62" s="9">
        <f>VLOOKUP($C62, Table3[#All], 60, 0)</f>
        <v>0.5</v>
      </c>
      <c r="CZ62" s="9">
        <f>VLOOKUP($C62, Table3[#All], 61, 0)</f>
        <v>0.41670000000000001</v>
      </c>
      <c r="DA62" s="9">
        <f>VLOOKUP($C62, Table3[#All], 62, 0)</f>
        <v>8.3299999999999999E-2</v>
      </c>
      <c r="DB62" s="9">
        <f>VLOOKUP($C62, Table3[#All], 63, 0)</f>
        <v>0</v>
      </c>
      <c r="DC62" s="9">
        <f>VLOOKUP($C62, Table3[#All], 64, 0)</f>
        <v>0</v>
      </c>
      <c r="DD62" s="10">
        <f t="shared" si="129"/>
        <v>2</v>
      </c>
      <c r="DE62" s="11"/>
      <c r="DF62" s="9">
        <f>VLOOKUP($C62, Table3[#All], 65, 0)</f>
        <v>0.91670000000000007</v>
      </c>
      <c r="DG62" s="9"/>
      <c r="DH62" s="9">
        <f>VLOOKUP($C62, Table3[#All], 66, 0)</f>
        <v>8.3299999999999999E-2</v>
      </c>
      <c r="DI62" s="9"/>
      <c r="DJ62" s="9">
        <f>VLOOKUP($C62, Table3[#All], 67, 0)</f>
        <v>0</v>
      </c>
      <c r="DK62" s="12">
        <f t="shared" si="130"/>
        <v>1</v>
      </c>
      <c r="DL62" s="11"/>
      <c r="DM62" s="9">
        <f>VLOOKUP($C62, Table3[#All], 68, 0)</f>
        <v>1</v>
      </c>
      <c r="DN62" s="9"/>
      <c r="DO62" s="9">
        <f>VLOOKUP($C62, Table3[#All], 69, 0)</f>
        <v>0</v>
      </c>
      <c r="DP62" s="9">
        <f>VLOOKUP($C62, Table3[#All], 70, 0)</f>
        <v>0</v>
      </c>
      <c r="DQ62" s="9"/>
      <c r="DR62" s="12">
        <f t="shared" si="131"/>
        <v>1</v>
      </c>
      <c r="DS62" s="11"/>
      <c r="DT62" s="9">
        <f>VLOOKUP($C62, Table3[#All], 71, 0)</f>
        <v>8.3299999999999999E-2</v>
      </c>
      <c r="DU62" s="9">
        <f>VLOOKUP($C62, Table3[#All], 72, 0)</f>
        <v>0.58329999999999993</v>
      </c>
      <c r="DV62" s="9">
        <f>VLOOKUP($C62, Table3[#All], 73, 0)</f>
        <v>0.29170000000000001</v>
      </c>
      <c r="DW62" s="9">
        <f>VLOOKUP($C62, Table3[#All], 74, 0)</f>
        <v>4.1700000000000001E-2</v>
      </c>
      <c r="DX62" s="9">
        <f>VLOOKUP($C62, Table3[#All], 75, 0)</f>
        <v>0</v>
      </c>
      <c r="DY62" s="12">
        <f t="shared" si="158"/>
        <v>3</v>
      </c>
      <c r="DZ62" s="11"/>
      <c r="EA62" s="9">
        <f>VLOOKUP($C62, Table3[#All], 76, 0)</f>
        <v>1</v>
      </c>
      <c r="EB62" s="9">
        <f>VLOOKUP($C62, Table3[#All], 77, 0)</f>
        <v>0</v>
      </c>
      <c r="EC62" s="9">
        <f>VLOOKUP($C62, Table3[#All], 78, 0)</f>
        <v>0</v>
      </c>
      <c r="ED62" s="9">
        <f>VLOOKUP($C62, Table3[#All], 79, 0)</f>
        <v>0</v>
      </c>
      <c r="EE62" s="9">
        <f>VLOOKUP($C62, Table3[#All], 80, 0)</f>
        <v>0</v>
      </c>
      <c r="EF62" s="10">
        <f t="shared" si="133"/>
        <v>1</v>
      </c>
      <c r="EG62" s="9"/>
      <c r="EH62" s="9">
        <f>VLOOKUP($C62, Table3[#All], 81, 0)</f>
        <v>1</v>
      </c>
      <c r="EI62" s="9">
        <f>VLOOKUP($C62, Table3[#All], 82, 0)</f>
        <v>0</v>
      </c>
      <c r="EJ62" s="9">
        <f>VLOOKUP($C62, Table3[#All], 83, 0)</f>
        <v>0</v>
      </c>
      <c r="EK62" s="9">
        <f>VLOOKUP($C62, Table3[#All], 84, 0)</f>
        <v>0</v>
      </c>
      <c r="EL62" s="9">
        <f>VLOOKUP($C62, Table3[#All], 85, 0)</f>
        <v>0</v>
      </c>
      <c r="EM62" s="12">
        <f t="shared" si="134"/>
        <v>1</v>
      </c>
      <c r="EN62" s="11"/>
      <c r="EO62" s="9">
        <f>VLOOKUP($C62, Table3[#All], 86, 0)</f>
        <v>0</v>
      </c>
      <c r="EP62" s="9"/>
      <c r="EQ62" s="9">
        <f>VLOOKUP($C62, Table3[#All], 87, 0)</f>
        <v>1</v>
      </c>
      <c r="ER62" s="9"/>
      <c r="ES62" s="9"/>
      <c r="ET62" s="12">
        <f t="shared" si="135"/>
        <v>3</v>
      </c>
      <c r="EU62" s="11"/>
      <c r="EV62" s="9">
        <f>VLOOKUP($C62, Table3[#All], 88, 0)</f>
        <v>1</v>
      </c>
      <c r="EW62" s="9">
        <f>VLOOKUP($C62, Table3[#All], 89, 0)</f>
        <v>0</v>
      </c>
      <c r="EX62" s="9">
        <f>VLOOKUP($C62, Table3[#All], 90, 0)</f>
        <v>0</v>
      </c>
      <c r="EY62" s="9">
        <f>VLOOKUP($C62, Table3[#All], 91, 0)</f>
        <v>0</v>
      </c>
      <c r="EZ62" s="9">
        <f>VLOOKUP($C62, Table3[#All], 92, 0)</f>
        <v>0</v>
      </c>
      <c r="FA62" s="12">
        <f t="shared" si="136"/>
        <v>1</v>
      </c>
      <c r="FB62" s="11"/>
      <c r="FC62" s="9">
        <f>VLOOKUP($C62, Table3[#All], 93, 0)</f>
        <v>0</v>
      </c>
      <c r="FD62" s="9">
        <f>VLOOKUP($C62, Table3[#All], 94, 0)</f>
        <v>0.66670000000000007</v>
      </c>
      <c r="FE62" s="9">
        <f>VLOOKUP($C62, Table3[#All], 95, 0)</f>
        <v>0.33329999999999999</v>
      </c>
      <c r="FF62" s="9">
        <f>VLOOKUP($C62, Table3[#All], 96, 0)</f>
        <v>0</v>
      </c>
      <c r="FG62" s="9"/>
      <c r="FH62" s="10">
        <f t="shared" si="137"/>
        <v>3</v>
      </c>
      <c r="FI62" s="11"/>
      <c r="FJ62" s="9">
        <f>VLOOKUP($C62, Table3[#All], 97, 0)</f>
        <v>0</v>
      </c>
      <c r="FK62" s="9">
        <f>VLOOKUP($C62, Table3[#All], 98, 0)</f>
        <v>0</v>
      </c>
      <c r="FL62" s="9">
        <f>VLOOKUP($C62, Table3[#All], 99, 0)</f>
        <v>0</v>
      </c>
      <c r="FM62" s="9">
        <f>VLOOKUP($C62, Table3[#All], 100, 0)</f>
        <v>1</v>
      </c>
      <c r="FN62" s="9">
        <f>VLOOKUP($C62, Table3[#All], 101, 0)</f>
        <v>0</v>
      </c>
      <c r="FO62" s="12">
        <f t="shared" si="155"/>
        <v>4</v>
      </c>
      <c r="FP62" s="11"/>
      <c r="FQ62" s="9">
        <f>VLOOKUP($C62, Table3[#All], 102, 0)</f>
        <v>0.83329999999999993</v>
      </c>
      <c r="FR62" s="9">
        <f>VLOOKUP($C62, Table3[#All], 103, 0)</f>
        <v>0.16670000000000001</v>
      </c>
      <c r="FS62" s="9">
        <f>VLOOKUP($C62, Table3[#All], 104, 0)</f>
        <v>0</v>
      </c>
      <c r="FT62" s="9">
        <f>VLOOKUP($C62, Table3[#All], 105, 0)</f>
        <v>0</v>
      </c>
      <c r="FU62" s="9">
        <v>0</v>
      </c>
      <c r="FV62" s="10">
        <f t="shared" si="138"/>
        <v>1</v>
      </c>
      <c r="FW62" s="11"/>
      <c r="FX62" s="9">
        <f>VLOOKUP($C62, Table3[#All], 106, 0)</f>
        <v>0.6522</v>
      </c>
      <c r="FY62" s="9"/>
      <c r="FZ62" s="9">
        <f>VLOOKUP($C62, Table3[#All], 107, 0)</f>
        <v>0.3478</v>
      </c>
      <c r="GA62" s="9">
        <f>VLOOKUP($C62, Table3[#All], 108, 0)</f>
        <v>0</v>
      </c>
      <c r="GB62" s="9"/>
      <c r="GC62" s="10">
        <f t="shared" si="156"/>
        <v>3</v>
      </c>
      <c r="GD62" s="81"/>
      <c r="GE62" s="9">
        <f>VLOOKUP($C62, Table3[#All], 109, 0)</f>
        <v>0</v>
      </c>
      <c r="GF62" s="9">
        <f>VLOOKUP($C62, Table3[#All], 110, 0)</f>
        <v>0.85709999999999997</v>
      </c>
      <c r="GG62" s="9">
        <f>VLOOKUP($C62, Table3[#All], 111, 0)</f>
        <v>0.1429</v>
      </c>
      <c r="GH62" s="9"/>
      <c r="GI62" s="9">
        <f>VLOOKUP($C62, Table3[#All], 112, 0)</f>
        <v>0</v>
      </c>
      <c r="GJ62" s="12">
        <f t="shared" si="139"/>
        <v>2</v>
      </c>
      <c r="GK62" s="11"/>
      <c r="GL62" s="9">
        <f>VLOOKUP($C62, Table3[#All], 113, 0)</f>
        <v>0</v>
      </c>
      <c r="GM62" s="9">
        <f>VLOOKUP($C62, Table3[#All], 114, 0)</f>
        <v>0</v>
      </c>
      <c r="GN62" s="9">
        <f>VLOOKUP($C62, Table3[#All], 115, 0)</f>
        <v>0.375</v>
      </c>
      <c r="GO62" s="9">
        <f>VLOOKUP($C62, Table3[#All], 116, 0)</f>
        <v>0.625</v>
      </c>
      <c r="GP62" s="9"/>
      <c r="GQ62" s="10">
        <f t="shared" si="140"/>
        <v>4</v>
      </c>
      <c r="GR62" s="11"/>
      <c r="GS62" s="9">
        <f>VLOOKUP($C62, Table2[#All], 3, 0)</f>
        <v>0</v>
      </c>
      <c r="GT62" s="9">
        <f>VLOOKUP($C62, Table2[#All], 4, 0)</f>
        <v>0</v>
      </c>
      <c r="GU62" s="9">
        <f>VLOOKUP($C62, Table2[#All], 5, 0)</f>
        <v>1</v>
      </c>
      <c r="GV62" s="9">
        <f>VLOOKUP($C62, Table2[#All], 6, 0)</f>
        <v>0</v>
      </c>
      <c r="GW62" s="9">
        <f>VLOOKUP($C62, Table2[#All], 7, 0)</f>
        <v>0</v>
      </c>
      <c r="GX62" s="10">
        <f t="shared" si="141"/>
        <v>3</v>
      </c>
      <c r="GY62" s="11"/>
      <c r="GZ62" s="9">
        <v>0</v>
      </c>
      <c r="HA62" s="9">
        <v>1</v>
      </c>
      <c r="HB62" s="9">
        <v>0</v>
      </c>
      <c r="HC62" s="9">
        <v>0</v>
      </c>
      <c r="HD62" s="9"/>
      <c r="HE62" s="10">
        <f t="shared" si="142"/>
        <v>2</v>
      </c>
      <c r="HF62" s="11"/>
      <c r="HG62" s="9">
        <f>VLOOKUP($C62, Table5[#All], 2, 0)</f>
        <v>0</v>
      </c>
      <c r="HH62" s="9">
        <f>VLOOKUP($C62, Table5[#All], 3, 0)</f>
        <v>0</v>
      </c>
      <c r="HI62" s="9">
        <f>VLOOKUP($C62, Table5[#All], 4, 0)</f>
        <v>1</v>
      </c>
      <c r="HJ62" s="9">
        <f>VLOOKUP($C62, Table5[#All], 5, 0)</f>
        <v>0</v>
      </c>
      <c r="HK62" s="9">
        <f>VLOOKUP($C62, Table5[#All], 6, 0)</f>
        <v>0</v>
      </c>
      <c r="HL62" s="10">
        <f t="shared" si="143"/>
        <v>3</v>
      </c>
      <c r="HM62" s="11"/>
      <c r="HN62" s="9">
        <f>VLOOKUP($C62, Table5[#All], 7, 0)</f>
        <v>0</v>
      </c>
      <c r="HO62" s="9">
        <f>VLOOKUP($C62, Table5[#All], 8, 0)</f>
        <v>1</v>
      </c>
      <c r="HP62" s="9">
        <f>VLOOKUP($C62, Table5[#All], 9, 0)</f>
        <v>0</v>
      </c>
      <c r="HQ62" s="9">
        <f>VLOOKUP($C62, Table5[#All], 10, 0)</f>
        <v>0</v>
      </c>
      <c r="HR62" s="9">
        <f>VLOOKUP($C62, Table5[#All], 11, 0)</f>
        <v>0</v>
      </c>
      <c r="HS62" s="10">
        <f t="shared" si="144"/>
        <v>2</v>
      </c>
      <c r="HT62" s="11"/>
      <c r="HU62" s="9">
        <f>VLOOKUP($C62, Table5[#All], 12, 0)</f>
        <v>1</v>
      </c>
      <c r="HV62" s="9">
        <f>VLOOKUP($C62, Table5[#All], 13, 0)</f>
        <v>0</v>
      </c>
      <c r="HW62" s="9">
        <f>VLOOKUP($C62, Table5[#All], 14, 0)</f>
        <v>0</v>
      </c>
      <c r="HX62" s="9">
        <f>VLOOKUP($C62, Table5[#All], 15, 0)</f>
        <v>0</v>
      </c>
      <c r="HY62" s="9">
        <f>VLOOKUP($C62, Table5[#All], 16, 0)</f>
        <v>0</v>
      </c>
      <c r="HZ62" s="10">
        <f t="shared" si="145"/>
        <v>1</v>
      </c>
      <c r="IA62" s="11"/>
      <c r="IB62" s="9">
        <f>VLOOKUP($C62, Table5[#All], 17, 0)</f>
        <v>0</v>
      </c>
      <c r="IC62" s="9">
        <f>VLOOKUP($C62, Table5[#All], 18, 0)</f>
        <v>0</v>
      </c>
      <c r="ID62" s="9">
        <f>VLOOKUP($C62, Table5[#All], 19, 0)</f>
        <v>1</v>
      </c>
      <c r="IE62" s="9">
        <f>VLOOKUP($C62, Table5[#All], 20, 0)</f>
        <v>0</v>
      </c>
      <c r="IF62" s="9">
        <f>VLOOKUP($C62, Table5[#All], 21, 0)</f>
        <v>0</v>
      </c>
      <c r="IG62" s="10">
        <f t="shared" si="146"/>
        <v>3</v>
      </c>
      <c r="IH62" s="11"/>
      <c r="II62" s="9">
        <f>VLOOKUP($C62, Table5[#All], 22, 0)</f>
        <v>1</v>
      </c>
      <c r="IJ62" s="9">
        <f>VLOOKUP($C62, Table5[#All], 23, 0)</f>
        <v>0</v>
      </c>
      <c r="IK62" s="9">
        <f>VLOOKUP($C62, Table5[#All], 24, 0)</f>
        <v>0</v>
      </c>
      <c r="IL62" s="9">
        <f>VLOOKUP($C62, Table5[#All], 25, 0)</f>
        <v>0</v>
      </c>
      <c r="IM62" s="9">
        <f>VLOOKUP($C62, Table5[#All], 26, 0)</f>
        <v>0</v>
      </c>
      <c r="IN62" s="10">
        <f t="shared" si="147"/>
        <v>1</v>
      </c>
      <c r="IO62" s="11"/>
      <c r="IP62" s="9">
        <v>1</v>
      </c>
      <c r="IQ62" s="9">
        <v>0</v>
      </c>
      <c r="IR62" s="9">
        <v>0</v>
      </c>
      <c r="IS62" s="9">
        <v>0</v>
      </c>
      <c r="IT62" s="9">
        <v>0</v>
      </c>
      <c r="IU62" s="10">
        <f t="shared" si="148"/>
        <v>1</v>
      </c>
      <c r="IV62" s="82"/>
    </row>
    <row r="63" spans="1:256" ht="16.3" thickTop="1" thickBot="1" x14ac:dyDescent="0.35">
      <c r="A63" s="16" t="s">
        <v>240</v>
      </c>
      <c r="B63" s="16" t="s">
        <v>259</v>
      </c>
      <c r="C63" s="16" t="s">
        <v>260</v>
      </c>
      <c r="D63" s="11"/>
      <c r="E63" s="9">
        <f>VLOOKUP($C63, Table3[#All], 2, 0)</f>
        <v>0</v>
      </c>
      <c r="F63" s="9"/>
      <c r="G63" s="9">
        <f>VLOOKUP($C63, Table3[#All], 3, 0)</f>
        <v>7.4099999999999999E-2</v>
      </c>
      <c r="H63" s="9">
        <f>VLOOKUP($C63, Table3[#All], 4, 0)</f>
        <v>0.92590000000000006</v>
      </c>
      <c r="I63" s="9">
        <f>VLOOKUP($C63, Table3[#All], 5, 0)</f>
        <v>0</v>
      </c>
      <c r="J63" s="10">
        <f t="shared" si="149"/>
        <v>4</v>
      </c>
      <c r="K63" s="11"/>
      <c r="L63" s="9">
        <f>VLOOKUP($C63, Table3[#All], 6, 0)</f>
        <v>0</v>
      </c>
      <c r="M63" s="9"/>
      <c r="N63" s="9">
        <f>VLOOKUP($C63, Table3[#All], 7, 0)</f>
        <v>1</v>
      </c>
      <c r="O63" s="9">
        <f>VLOOKUP($C63, Table3[#All], 8, 0)</f>
        <v>0</v>
      </c>
      <c r="P63" s="9">
        <f>VLOOKUP($C63, Table3[#All], 9, 0)</f>
        <v>0</v>
      </c>
      <c r="Q63" s="10">
        <f t="shared" si="150"/>
        <v>3</v>
      </c>
      <c r="R63" s="11"/>
      <c r="S63" s="9">
        <f>VLOOKUP($C63, Table3[#All], 10, 0)</f>
        <v>0</v>
      </c>
      <c r="T63" s="9">
        <f>VLOOKUP($C63, Table3[#All], 11, 0)</f>
        <v>0.66670000000000007</v>
      </c>
      <c r="U63" s="9">
        <f>VLOOKUP($C63, Table3[#All], 12, 0)</f>
        <v>0.33329999999999999</v>
      </c>
      <c r="V63" s="9">
        <f>VLOOKUP($C63, Table3[#All], 13, 0)</f>
        <v>0</v>
      </c>
      <c r="W63" s="9">
        <f>VLOOKUP($C63, Table3[#All], 14, 0)</f>
        <v>0</v>
      </c>
      <c r="X63" s="10">
        <f t="shared" si="151"/>
        <v>3</v>
      </c>
      <c r="Y63" s="11"/>
      <c r="Z63" s="9">
        <f>VLOOKUP($C63, Table3[#All], 15, 0)</f>
        <v>0</v>
      </c>
      <c r="AA63" s="9">
        <f>VLOOKUP($C63, Table3[#All], 16, 0)</f>
        <v>0.25929999999999997</v>
      </c>
      <c r="AB63" s="9">
        <f>VLOOKUP($C63, Table3[#All], 17, 0)</f>
        <v>0.59260000000000002</v>
      </c>
      <c r="AC63" s="9">
        <f>VLOOKUP($C63, Table3[#All], 18, 0)</f>
        <v>0.14810000000000001</v>
      </c>
      <c r="AD63" s="9">
        <f>VLOOKUP($C63, Table3[#All], 19, 0)</f>
        <v>0</v>
      </c>
      <c r="AE63" s="10">
        <f t="shared" si="121"/>
        <v>3</v>
      </c>
      <c r="AF63" s="11"/>
      <c r="AG63" s="9">
        <f>VLOOKUP($C63, Table3[#All], 20, 0)</f>
        <v>0</v>
      </c>
      <c r="AH63" s="9">
        <f>VLOOKUP($C63, Table3[#All], 21, 0)</f>
        <v>0.57689999999999997</v>
      </c>
      <c r="AI63" s="9">
        <f>VLOOKUP($C63, Table3[#All], 22, 0)</f>
        <v>0.42310000000000003</v>
      </c>
      <c r="AJ63" s="9"/>
      <c r="AK63" s="9"/>
      <c r="AL63" s="10">
        <f t="shared" si="122"/>
        <v>3</v>
      </c>
      <c r="AM63" s="11"/>
      <c r="AN63" s="9">
        <f>VLOOKUP($C63, Table3[#All], 23, 0)</f>
        <v>1</v>
      </c>
      <c r="AO63" s="9">
        <f>VLOOKUP($C63, Table3[#All], 24, 0)</f>
        <v>0</v>
      </c>
      <c r="AP63" s="9">
        <f>VLOOKUP($C63, Table3[#All], 25, 0)</f>
        <v>0</v>
      </c>
      <c r="AQ63" s="9">
        <f>VLOOKUP($C63, Table3[#All], 26, 0)</f>
        <v>0</v>
      </c>
      <c r="AR63" s="9"/>
      <c r="AS63" s="12">
        <f t="shared" si="123"/>
        <v>1</v>
      </c>
      <c r="AT63" s="11"/>
      <c r="AU63" s="9">
        <f>VLOOKUP($C63, Table3[#All], 27, 0)</f>
        <v>0.96299999999999997</v>
      </c>
      <c r="AV63" s="9">
        <f>VLOOKUP($C63, Table3[#All], 28, 0)</f>
        <v>0</v>
      </c>
      <c r="AW63" s="9">
        <f>VLOOKUP($C63, Table3[#All], 29, 0)</f>
        <v>3.7000000000000005E-2</v>
      </c>
      <c r="AX63" s="9"/>
      <c r="AY63" s="9"/>
      <c r="AZ63" s="10">
        <f t="shared" si="152"/>
        <v>1</v>
      </c>
      <c r="BA63" s="11"/>
      <c r="BB63" s="9">
        <f>VLOOKUP($C63, Table3[#All], 30, 0)</f>
        <v>0.33329999999999999</v>
      </c>
      <c r="BC63" s="9">
        <f>VLOOKUP($C63, Table3[#All], 31, 0)</f>
        <v>0.59260000000000002</v>
      </c>
      <c r="BD63" s="9">
        <f>VLOOKUP($C63, Table3[#All], 32, 0)</f>
        <v>7.4099999999999999E-2</v>
      </c>
      <c r="BE63" s="9">
        <f>VLOOKUP($C63, Table3[#All], 33, 0)</f>
        <v>0</v>
      </c>
      <c r="BF63" s="9"/>
      <c r="BG63" s="10">
        <f t="shared" si="153"/>
        <v>2</v>
      </c>
      <c r="BH63" s="81"/>
      <c r="BI63" s="9">
        <f>VLOOKUP($C63, Table3[#All], 34, 0)</f>
        <v>0</v>
      </c>
      <c r="BJ63" s="9">
        <f>VLOOKUP($C63, Table3[#All], 35, 0)</f>
        <v>0</v>
      </c>
      <c r="BK63" s="9">
        <f>VLOOKUP($C63, Table3[#All], 36, 0)</f>
        <v>0</v>
      </c>
      <c r="BL63" s="9">
        <f>VLOOKUP($C63, Table3[#All], 37, 0)</f>
        <v>0</v>
      </c>
      <c r="BM63" s="9">
        <f>VLOOKUP($C63, Table3[#All], 38, 0)</f>
        <v>0</v>
      </c>
      <c r="BN63" s="10" t="str">
        <f t="shared" si="154"/>
        <v>N/A</v>
      </c>
      <c r="BO63" s="11"/>
      <c r="BP63" s="9">
        <f>VLOOKUP($C63, Table3[#All], 39, 0)</f>
        <v>0.11109999999999999</v>
      </c>
      <c r="BQ63" s="9">
        <f>VLOOKUP($C63, Table3[#All], 40, 0)</f>
        <v>0.48149999999999998</v>
      </c>
      <c r="BR63" s="9">
        <f>VLOOKUP($C63, Table3[#All], 41, 0)</f>
        <v>0.40740000000000004</v>
      </c>
      <c r="BS63" s="9">
        <f>VLOOKUP($C63, Table3[#All], 42, 0)</f>
        <v>0</v>
      </c>
      <c r="BT63" s="9"/>
      <c r="BU63" s="10">
        <f t="shared" si="124"/>
        <v>3</v>
      </c>
      <c r="BV63" s="11"/>
      <c r="BW63" s="9">
        <f>VLOOKUP($C63, Table3[#All], 43, 0)</f>
        <v>0.33329999999999999</v>
      </c>
      <c r="BX63" s="9">
        <f>VLOOKUP($C63, Table3[#All], 44, 0)</f>
        <v>0.22219999999999998</v>
      </c>
      <c r="BY63" s="9">
        <f>VLOOKUP($C63, Table3[#All], 45, 0)</f>
        <v>0.44439999999999996</v>
      </c>
      <c r="BZ63" s="9"/>
      <c r="CA63" s="9"/>
      <c r="CB63" s="10">
        <f t="shared" si="125"/>
        <v>3</v>
      </c>
      <c r="CC63" s="81"/>
      <c r="CD63" s="9">
        <f>VLOOKUP($C63, Table3[#All], 46, 0)</f>
        <v>0.96299999999999997</v>
      </c>
      <c r="CE63" s="9">
        <f>VLOOKUP($C63, Table3[#All], 47, 0)</f>
        <v>0</v>
      </c>
      <c r="CF63" s="9">
        <f>VLOOKUP($C63, Table3[#All], 48, 0)</f>
        <v>3.7000000000000005E-2</v>
      </c>
      <c r="CG63" s="9">
        <f>VLOOKUP($C63, Table3[#All], 49, 0)</f>
        <v>0</v>
      </c>
      <c r="CH63" s="9">
        <f>VLOOKUP($C63, Table3[#All], 50, 0)</f>
        <v>0</v>
      </c>
      <c r="CI63" s="12">
        <f t="shared" si="126"/>
        <v>1</v>
      </c>
      <c r="CJ63" s="13"/>
      <c r="CK63" s="9">
        <f>VLOOKUP($C63, Table3[#All], 51, 0)</f>
        <v>0.37040000000000001</v>
      </c>
      <c r="CL63" s="9">
        <f>VLOOKUP($C63, Table3[#All], 52, 0)</f>
        <v>0.62960000000000005</v>
      </c>
      <c r="CM63" s="9">
        <f>VLOOKUP($C63, Table3[#All], 53, 0)</f>
        <v>0</v>
      </c>
      <c r="CN63" s="9">
        <f>VLOOKUP($C63, Table3[#All], 54, 0)</f>
        <v>0</v>
      </c>
      <c r="CO63" s="9"/>
      <c r="CP63" s="10">
        <f t="shared" si="127"/>
        <v>2</v>
      </c>
      <c r="CQ63" s="11"/>
      <c r="CR63" s="9">
        <f>VLOOKUP($C63, Table3[#All], 55, 0)</f>
        <v>3.7000000000000005E-2</v>
      </c>
      <c r="CS63" s="9">
        <f>VLOOKUP($C63, Table3[#All], 56, 0)</f>
        <v>0.88890000000000002</v>
      </c>
      <c r="CT63" s="9">
        <f>VLOOKUP($C63, Table3[#All], 57, 0)</f>
        <v>0</v>
      </c>
      <c r="CU63" s="9">
        <f>VLOOKUP($C63, Table3[#All], 58, 0)</f>
        <v>7.4099999999999999E-2</v>
      </c>
      <c r="CV63" s="9">
        <f>VLOOKUP($C63, Table3[#All], 59, 0)</f>
        <v>0</v>
      </c>
      <c r="CW63" s="12">
        <f t="shared" si="128"/>
        <v>2</v>
      </c>
      <c r="CX63" s="81"/>
      <c r="CY63" s="9">
        <f>VLOOKUP($C63, Table3[#All], 60, 0)</f>
        <v>0.48149999999999998</v>
      </c>
      <c r="CZ63" s="9">
        <f>VLOOKUP($C63, Table3[#All], 61, 0)</f>
        <v>0.40740000000000004</v>
      </c>
      <c r="DA63" s="9">
        <f>VLOOKUP($C63, Table3[#All], 62, 0)</f>
        <v>0.11109999999999999</v>
      </c>
      <c r="DB63" s="9">
        <f>VLOOKUP($C63, Table3[#All], 63, 0)</f>
        <v>0</v>
      </c>
      <c r="DC63" s="9">
        <f>VLOOKUP($C63, Table3[#All], 64, 0)</f>
        <v>0</v>
      </c>
      <c r="DD63" s="10">
        <f t="shared" si="129"/>
        <v>2</v>
      </c>
      <c r="DE63" s="11"/>
      <c r="DF63" s="9">
        <f>VLOOKUP($C63, Table3[#All], 65, 0)</f>
        <v>0.88890000000000002</v>
      </c>
      <c r="DG63" s="9"/>
      <c r="DH63" s="9">
        <f>VLOOKUP($C63, Table3[#All], 66, 0)</f>
        <v>0</v>
      </c>
      <c r="DI63" s="9"/>
      <c r="DJ63" s="9">
        <f>VLOOKUP($C63, Table3[#All], 67, 0)</f>
        <v>0.11109999999999999</v>
      </c>
      <c r="DK63" s="12">
        <f t="shared" si="130"/>
        <v>1</v>
      </c>
      <c r="DL63" s="11"/>
      <c r="DM63" s="9">
        <f>VLOOKUP($C63, Table3[#All], 68, 0)</f>
        <v>0.85189999999999999</v>
      </c>
      <c r="DN63" s="9"/>
      <c r="DO63" s="9">
        <f>VLOOKUP($C63, Table3[#All], 69, 0)</f>
        <v>0.14810000000000001</v>
      </c>
      <c r="DP63" s="9">
        <f>VLOOKUP($C63, Table3[#All], 70, 0)</f>
        <v>0</v>
      </c>
      <c r="DQ63" s="9"/>
      <c r="DR63" s="12">
        <f t="shared" si="131"/>
        <v>1</v>
      </c>
      <c r="DS63" s="11"/>
      <c r="DT63" s="9">
        <f>VLOOKUP($C63, Table3[#All], 71, 0)</f>
        <v>0.1852</v>
      </c>
      <c r="DU63" s="9">
        <f>VLOOKUP($C63, Table3[#All], 72, 0)</f>
        <v>0.22219999999999998</v>
      </c>
      <c r="DV63" s="9">
        <f>VLOOKUP($C63, Table3[#All], 73, 0)</f>
        <v>0.37040000000000001</v>
      </c>
      <c r="DW63" s="9">
        <f>VLOOKUP($C63, Table3[#All], 74, 0)</f>
        <v>0.22219999999999998</v>
      </c>
      <c r="DX63" s="9">
        <f>VLOOKUP($C63, Table3[#All], 75, 0)</f>
        <v>0</v>
      </c>
      <c r="DY63" s="12">
        <f t="shared" si="158"/>
        <v>3</v>
      </c>
      <c r="DZ63" s="11"/>
      <c r="EA63" s="9">
        <f>VLOOKUP($C63, Table3[#All], 76, 0)</f>
        <v>1</v>
      </c>
      <c r="EB63" s="9">
        <f>VLOOKUP($C63, Table3[#All], 77, 0)</f>
        <v>0</v>
      </c>
      <c r="EC63" s="9">
        <f>VLOOKUP($C63, Table3[#All], 78, 0)</f>
        <v>0</v>
      </c>
      <c r="ED63" s="9">
        <f>VLOOKUP($C63, Table3[#All], 79, 0)</f>
        <v>0</v>
      </c>
      <c r="EE63" s="9">
        <f>VLOOKUP($C63, Table3[#All], 80, 0)</f>
        <v>0</v>
      </c>
      <c r="EF63" s="10">
        <f t="shared" si="133"/>
        <v>1</v>
      </c>
      <c r="EG63" s="9"/>
      <c r="EH63" s="9">
        <f>VLOOKUP($C63, Table3[#All], 81, 0)</f>
        <v>1</v>
      </c>
      <c r="EI63" s="9">
        <f>VLOOKUP($C63, Table3[#All], 82, 0)</f>
        <v>0</v>
      </c>
      <c r="EJ63" s="9">
        <f>VLOOKUP($C63, Table3[#All], 83, 0)</f>
        <v>0</v>
      </c>
      <c r="EK63" s="9">
        <f>VLOOKUP($C63, Table3[#All], 84, 0)</f>
        <v>0</v>
      </c>
      <c r="EL63" s="9">
        <f>VLOOKUP($C63, Table3[#All], 85, 0)</f>
        <v>0</v>
      </c>
      <c r="EM63" s="12">
        <f t="shared" si="134"/>
        <v>1</v>
      </c>
      <c r="EN63" s="11"/>
      <c r="EO63" s="9">
        <f>VLOOKUP($C63, Table3[#All], 86, 0)</f>
        <v>7.4099999999999999E-2</v>
      </c>
      <c r="EP63" s="9"/>
      <c r="EQ63" s="9">
        <f>VLOOKUP($C63, Table3[#All], 87, 0)</f>
        <v>0.92590000000000006</v>
      </c>
      <c r="ER63" s="9"/>
      <c r="ES63" s="9"/>
      <c r="ET63" s="12">
        <f t="shared" si="135"/>
        <v>3</v>
      </c>
      <c r="EU63" s="11"/>
      <c r="EV63" s="9">
        <f>VLOOKUP($C63, Table3[#All], 88, 0)</f>
        <v>0</v>
      </c>
      <c r="EW63" s="9">
        <f>VLOOKUP($C63, Table3[#All], 89, 0)</f>
        <v>1</v>
      </c>
      <c r="EX63" s="9">
        <f>VLOOKUP($C63, Table3[#All], 90, 0)</f>
        <v>0</v>
      </c>
      <c r="EY63" s="9">
        <f>VLOOKUP($C63, Table3[#All], 91, 0)</f>
        <v>0</v>
      </c>
      <c r="EZ63" s="9">
        <f>VLOOKUP($C63, Table3[#All], 92, 0)</f>
        <v>0</v>
      </c>
      <c r="FA63" s="12">
        <f t="shared" si="136"/>
        <v>2</v>
      </c>
      <c r="FB63" s="11"/>
      <c r="FC63" s="9">
        <f>VLOOKUP($C63, Table3[#All], 93, 0)</f>
        <v>0</v>
      </c>
      <c r="FD63" s="9">
        <f>VLOOKUP($C63, Table3[#All], 94, 0)</f>
        <v>0.62960000000000005</v>
      </c>
      <c r="FE63" s="9">
        <f>VLOOKUP($C63, Table3[#All], 95, 0)</f>
        <v>0.37040000000000001</v>
      </c>
      <c r="FF63" s="9">
        <f>VLOOKUP($C63, Table3[#All], 96, 0)</f>
        <v>0</v>
      </c>
      <c r="FG63" s="9"/>
      <c r="FH63" s="10">
        <f t="shared" si="137"/>
        <v>3</v>
      </c>
      <c r="FI63" s="11"/>
      <c r="FJ63" s="9">
        <f>VLOOKUP($C63, Table3[#All], 97, 0)</f>
        <v>0</v>
      </c>
      <c r="FK63" s="9">
        <f>VLOOKUP($C63, Table3[#All], 98, 0)</f>
        <v>0</v>
      </c>
      <c r="FL63" s="9">
        <f>VLOOKUP($C63, Table3[#All], 99, 0)</f>
        <v>1</v>
      </c>
      <c r="FM63" s="9">
        <f>VLOOKUP($C63, Table3[#All], 100, 0)</f>
        <v>0</v>
      </c>
      <c r="FN63" s="9">
        <f>VLOOKUP($C63, Table3[#All], 101, 0)</f>
        <v>0</v>
      </c>
      <c r="FO63" s="12">
        <f t="shared" si="155"/>
        <v>3</v>
      </c>
      <c r="FP63" s="11"/>
      <c r="FQ63" s="9">
        <f>VLOOKUP($C63, Table3[#All], 102, 0)</f>
        <v>0.59260000000000002</v>
      </c>
      <c r="FR63" s="9">
        <f>VLOOKUP($C63, Table3[#All], 103, 0)</f>
        <v>0.40740000000000004</v>
      </c>
      <c r="FS63" s="9">
        <f>VLOOKUP($C63, Table3[#All], 104, 0)</f>
        <v>0</v>
      </c>
      <c r="FT63" s="9">
        <f>VLOOKUP($C63, Table3[#All], 105, 0)</f>
        <v>0</v>
      </c>
      <c r="FU63" s="9">
        <v>0</v>
      </c>
      <c r="FV63" s="10">
        <f t="shared" si="138"/>
        <v>2</v>
      </c>
      <c r="FW63" s="11"/>
      <c r="FX63" s="9">
        <f>VLOOKUP($C63, Table3[#All], 106, 0)</f>
        <v>0.29630000000000001</v>
      </c>
      <c r="FY63" s="9"/>
      <c r="FZ63" s="9">
        <f>VLOOKUP($C63, Table3[#All], 107, 0)</f>
        <v>0.51849999999999996</v>
      </c>
      <c r="GA63" s="9">
        <f>VLOOKUP($C63, Table3[#All], 108, 0)</f>
        <v>0.1852</v>
      </c>
      <c r="GB63" s="9"/>
      <c r="GC63" s="10">
        <f t="shared" si="156"/>
        <v>3</v>
      </c>
      <c r="GD63" s="81"/>
      <c r="GE63" s="9">
        <f>VLOOKUP($C63, Table3[#All], 109, 0)</f>
        <v>0</v>
      </c>
      <c r="GF63" s="9">
        <f>VLOOKUP($C63, Table3[#All], 110, 0)</f>
        <v>0.43479999999999996</v>
      </c>
      <c r="GG63" s="9">
        <f>VLOOKUP($C63, Table3[#All], 111, 0)</f>
        <v>0.56520000000000004</v>
      </c>
      <c r="GH63" s="9"/>
      <c r="GI63" s="9">
        <f>VLOOKUP($C63, Table3[#All], 112, 0)</f>
        <v>0</v>
      </c>
      <c r="GJ63" s="12">
        <f t="shared" si="139"/>
        <v>3</v>
      </c>
      <c r="GK63" s="11"/>
      <c r="GL63" s="9">
        <f>VLOOKUP($C63, Table3[#All], 113, 0)</f>
        <v>0</v>
      </c>
      <c r="GM63" s="9">
        <f>VLOOKUP($C63, Table3[#All], 114, 0)</f>
        <v>0</v>
      </c>
      <c r="GN63" s="9">
        <f>VLOOKUP($C63, Table3[#All], 115, 0)</f>
        <v>0.59260000000000002</v>
      </c>
      <c r="GO63" s="9">
        <f>VLOOKUP($C63, Table3[#All], 116, 0)</f>
        <v>0.40740000000000004</v>
      </c>
      <c r="GP63" s="9"/>
      <c r="GQ63" s="10">
        <f t="shared" si="140"/>
        <v>4</v>
      </c>
      <c r="GR63" s="11"/>
      <c r="GS63" s="9">
        <f>VLOOKUP($C63, Table2[#All], 3, 0)</f>
        <v>0</v>
      </c>
      <c r="GT63" s="9">
        <f>VLOOKUP($C63, Table2[#All], 4, 0)</f>
        <v>0</v>
      </c>
      <c r="GU63" s="9">
        <f>VLOOKUP($C63, Table2[#All], 5, 0)</f>
        <v>1</v>
      </c>
      <c r="GV63" s="9">
        <f>VLOOKUP($C63, Table2[#All], 6, 0)</f>
        <v>0</v>
      </c>
      <c r="GW63" s="9">
        <f>VLOOKUP($C63, Table2[#All], 7, 0)</f>
        <v>0</v>
      </c>
      <c r="GX63" s="10">
        <f t="shared" si="141"/>
        <v>3</v>
      </c>
      <c r="GY63" s="11"/>
      <c r="GZ63" s="9">
        <v>0</v>
      </c>
      <c r="HA63" s="9">
        <v>1</v>
      </c>
      <c r="HB63" s="9">
        <v>0</v>
      </c>
      <c r="HC63" s="9">
        <v>0</v>
      </c>
      <c r="HD63" s="9"/>
      <c r="HE63" s="10">
        <f t="shared" si="142"/>
        <v>2</v>
      </c>
      <c r="HF63" s="11"/>
      <c r="HG63" s="9">
        <f>VLOOKUP($C63, Table5[#All], 2, 0)</f>
        <v>0</v>
      </c>
      <c r="HH63" s="9">
        <f>VLOOKUP($C63, Table5[#All], 3, 0)</f>
        <v>0</v>
      </c>
      <c r="HI63" s="9">
        <f>VLOOKUP($C63, Table5[#All], 4, 0)</f>
        <v>1</v>
      </c>
      <c r="HJ63" s="9">
        <f>VLOOKUP($C63, Table5[#All], 5, 0)</f>
        <v>0</v>
      </c>
      <c r="HK63" s="9">
        <f>VLOOKUP($C63, Table5[#All], 6, 0)</f>
        <v>0</v>
      </c>
      <c r="HL63" s="10">
        <f t="shared" si="143"/>
        <v>3</v>
      </c>
      <c r="HM63" s="11"/>
      <c r="HN63" s="9">
        <f>VLOOKUP($C63, Table5[#All], 7, 0)</f>
        <v>1</v>
      </c>
      <c r="HO63" s="9">
        <f>VLOOKUP($C63, Table5[#All], 8, 0)</f>
        <v>0</v>
      </c>
      <c r="HP63" s="9">
        <f>VLOOKUP($C63, Table5[#All], 9, 0)</f>
        <v>0</v>
      </c>
      <c r="HQ63" s="9">
        <f>VLOOKUP($C63, Table5[#All], 10, 0)</f>
        <v>0</v>
      </c>
      <c r="HR63" s="9">
        <f>VLOOKUP($C63, Table5[#All], 11, 0)</f>
        <v>0</v>
      </c>
      <c r="HS63" s="10">
        <f t="shared" si="144"/>
        <v>1</v>
      </c>
      <c r="HT63" s="11"/>
      <c r="HU63" s="9">
        <f>VLOOKUP($C63, Table5[#All], 12, 0)</f>
        <v>1</v>
      </c>
      <c r="HV63" s="9">
        <f>VLOOKUP($C63, Table5[#All], 13, 0)</f>
        <v>0</v>
      </c>
      <c r="HW63" s="9">
        <f>VLOOKUP($C63, Table5[#All], 14, 0)</f>
        <v>0</v>
      </c>
      <c r="HX63" s="9">
        <f>VLOOKUP($C63, Table5[#All], 15, 0)</f>
        <v>0</v>
      </c>
      <c r="HY63" s="9">
        <f>VLOOKUP($C63, Table5[#All], 16, 0)</f>
        <v>0</v>
      </c>
      <c r="HZ63" s="10">
        <f t="shared" si="145"/>
        <v>1</v>
      </c>
      <c r="IA63" s="11"/>
      <c r="IB63" s="9">
        <f>VLOOKUP($C63, Table5[#All], 17, 0)</f>
        <v>0</v>
      </c>
      <c r="IC63" s="9">
        <f>VLOOKUP($C63, Table5[#All], 18, 0)</f>
        <v>1</v>
      </c>
      <c r="ID63" s="9">
        <f>VLOOKUP($C63, Table5[#All], 19, 0)</f>
        <v>0</v>
      </c>
      <c r="IE63" s="9">
        <f>VLOOKUP($C63, Table5[#All], 20, 0)</f>
        <v>0</v>
      </c>
      <c r="IF63" s="9">
        <f>VLOOKUP($C63, Table5[#All], 21, 0)</f>
        <v>0</v>
      </c>
      <c r="IG63" s="10">
        <f t="shared" si="146"/>
        <v>2</v>
      </c>
      <c r="IH63" s="11"/>
      <c r="II63" s="9">
        <f>VLOOKUP($C63, Table5[#All], 22, 0)</f>
        <v>1</v>
      </c>
      <c r="IJ63" s="9">
        <f>VLOOKUP($C63, Table5[#All], 23, 0)</f>
        <v>0</v>
      </c>
      <c r="IK63" s="9">
        <f>VLOOKUP($C63, Table5[#All], 24, 0)</f>
        <v>0</v>
      </c>
      <c r="IL63" s="9">
        <f>VLOOKUP($C63, Table5[#All], 25, 0)</f>
        <v>0</v>
      </c>
      <c r="IM63" s="9">
        <f>VLOOKUP($C63, Table5[#All], 26, 0)</f>
        <v>0</v>
      </c>
      <c r="IN63" s="10">
        <f t="shared" si="147"/>
        <v>1</v>
      </c>
      <c r="IO63" s="11"/>
      <c r="IP63" s="9">
        <v>1</v>
      </c>
      <c r="IQ63" s="9">
        <v>0</v>
      </c>
      <c r="IR63" s="9">
        <v>0</v>
      </c>
      <c r="IS63" s="9">
        <v>0</v>
      </c>
      <c r="IT63" s="9">
        <v>0</v>
      </c>
      <c r="IU63" s="10">
        <f t="shared" si="148"/>
        <v>1</v>
      </c>
      <c r="IV63" s="82"/>
    </row>
    <row r="64" spans="1:256" ht="16.3" thickTop="1" thickBot="1" x14ac:dyDescent="0.35">
      <c r="A64" s="16" t="s">
        <v>240</v>
      </c>
      <c r="B64" s="16" t="s">
        <v>261</v>
      </c>
      <c r="C64" s="16" t="s">
        <v>262</v>
      </c>
      <c r="D64" s="11"/>
      <c r="E64" s="9">
        <f>VLOOKUP($C64, Table3[#All], 2, 0)</f>
        <v>8.6999999999999994E-2</v>
      </c>
      <c r="F64" s="9"/>
      <c r="G64" s="9">
        <f>VLOOKUP($C64, Table3[#All], 3, 0)</f>
        <v>0.60870000000000002</v>
      </c>
      <c r="H64" s="9">
        <f>VLOOKUP($C64, Table3[#All], 4, 0)</f>
        <v>0.30430000000000001</v>
      </c>
      <c r="I64" s="9">
        <f>VLOOKUP($C64, Table3[#All], 5, 0)</f>
        <v>0</v>
      </c>
      <c r="J64" s="10">
        <f t="shared" si="149"/>
        <v>4</v>
      </c>
      <c r="K64" s="11"/>
      <c r="L64" s="9">
        <f>VLOOKUP($C64, Table3[#All], 6, 0)</f>
        <v>0</v>
      </c>
      <c r="M64" s="9"/>
      <c r="N64" s="9">
        <f>VLOOKUP($C64, Table3[#All], 7, 0)</f>
        <v>1</v>
      </c>
      <c r="O64" s="9">
        <f>VLOOKUP($C64, Table3[#All], 8, 0)</f>
        <v>0</v>
      </c>
      <c r="P64" s="9">
        <f>VLOOKUP($C64, Table3[#All], 9, 0)</f>
        <v>0</v>
      </c>
      <c r="Q64" s="10">
        <f t="shared" si="150"/>
        <v>3</v>
      </c>
      <c r="R64" s="11"/>
      <c r="S64" s="9">
        <f>VLOOKUP($C64, Table3[#All], 10, 0)</f>
        <v>0</v>
      </c>
      <c r="T64" s="9">
        <f>VLOOKUP($C64, Table3[#All], 11, 0)</f>
        <v>0.39130000000000004</v>
      </c>
      <c r="U64" s="9">
        <f>VLOOKUP($C64, Table3[#All], 12, 0)</f>
        <v>0.60870000000000002</v>
      </c>
      <c r="V64" s="9">
        <f>VLOOKUP($C64, Table3[#All], 13, 0)</f>
        <v>0</v>
      </c>
      <c r="W64" s="9">
        <f>VLOOKUP($C64, Table3[#All], 14, 0)</f>
        <v>0</v>
      </c>
      <c r="X64" s="10">
        <f t="shared" si="151"/>
        <v>3</v>
      </c>
      <c r="Y64" s="11"/>
      <c r="Z64" s="9">
        <f>VLOOKUP($C64, Table3[#All], 15, 0)</f>
        <v>0</v>
      </c>
      <c r="AA64" s="9">
        <f>VLOOKUP($C64, Table3[#All], 16, 0)</f>
        <v>0.6522</v>
      </c>
      <c r="AB64" s="9">
        <f>VLOOKUP($C64, Table3[#All], 17, 0)</f>
        <v>0.3478</v>
      </c>
      <c r="AC64" s="9">
        <f>VLOOKUP($C64, Table3[#All], 18, 0)</f>
        <v>0</v>
      </c>
      <c r="AD64" s="9">
        <f>VLOOKUP($C64, Table3[#All], 19, 0)</f>
        <v>0</v>
      </c>
      <c r="AE64" s="10">
        <f t="shared" si="121"/>
        <v>3</v>
      </c>
      <c r="AF64" s="11"/>
      <c r="AG64" s="9">
        <f>VLOOKUP($C64, Table3[#All], 20, 0)</f>
        <v>4.3499999999999997E-2</v>
      </c>
      <c r="AH64" s="9">
        <f>VLOOKUP($C64, Table3[#All], 21, 0)</f>
        <v>0.69569999999999999</v>
      </c>
      <c r="AI64" s="9">
        <f>VLOOKUP($C64, Table3[#All], 22, 0)</f>
        <v>0.26090000000000002</v>
      </c>
      <c r="AJ64" s="9"/>
      <c r="AK64" s="9"/>
      <c r="AL64" s="10">
        <f t="shared" si="122"/>
        <v>3</v>
      </c>
      <c r="AM64" s="11"/>
      <c r="AN64" s="9">
        <f>VLOOKUP($C64, Table3[#All], 23, 0)</f>
        <v>1</v>
      </c>
      <c r="AO64" s="9">
        <f>VLOOKUP($C64, Table3[#All], 24, 0)</f>
        <v>0</v>
      </c>
      <c r="AP64" s="9">
        <f>VLOOKUP($C64, Table3[#All], 25, 0)</f>
        <v>0</v>
      </c>
      <c r="AQ64" s="9">
        <f>VLOOKUP($C64, Table3[#All], 26, 0)</f>
        <v>0</v>
      </c>
      <c r="AR64" s="9"/>
      <c r="AS64" s="12">
        <f t="shared" si="123"/>
        <v>1</v>
      </c>
      <c r="AT64" s="11"/>
      <c r="AU64" s="9">
        <f>VLOOKUP($C64, Table3[#All], 27, 0)</f>
        <v>0.82609999999999995</v>
      </c>
      <c r="AV64" s="9">
        <f>VLOOKUP($C64, Table3[#All], 28, 0)</f>
        <v>4.3499999999999997E-2</v>
      </c>
      <c r="AW64" s="9">
        <f>VLOOKUP($C64, Table3[#All], 29, 0)</f>
        <v>0.13039999999999999</v>
      </c>
      <c r="AX64" s="9"/>
      <c r="AY64" s="9"/>
      <c r="AZ64" s="10">
        <f t="shared" si="152"/>
        <v>1</v>
      </c>
      <c r="BA64" s="11"/>
      <c r="BB64" s="9">
        <f>VLOOKUP($C64, Table3[#All], 30, 0)</f>
        <v>0.52170000000000005</v>
      </c>
      <c r="BC64" s="9">
        <f>VLOOKUP($C64, Table3[#All], 31, 0)</f>
        <v>0.3478</v>
      </c>
      <c r="BD64" s="9">
        <f>VLOOKUP($C64, Table3[#All], 32, 0)</f>
        <v>8.6999999999999994E-2</v>
      </c>
      <c r="BE64" s="9">
        <f>VLOOKUP($C64, Table3[#All], 33, 0)</f>
        <v>4.3499999999999997E-2</v>
      </c>
      <c r="BF64" s="9"/>
      <c r="BG64" s="10">
        <f t="shared" si="153"/>
        <v>2</v>
      </c>
      <c r="BH64" s="81"/>
      <c r="BI64" s="9">
        <f>VLOOKUP($C64, Table3[#All], 34, 0)</f>
        <v>0</v>
      </c>
      <c r="BJ64" s="9">
        <f>VLOOKUP($C64, Table3[#All], 35, 0)</f>
        <v>0</v>
      </c>
      <c r="BK64" s="9">
        <f>VLOOKUP($C64, Table3[#All], 36, 0)</f>
        <v>0</v>
      </c>
      <c r="BL64" s="9">
        <f>VLOOKUP($C64, Table3[#All], 37, 0)</f>
        <v>0</v>
      </c>
      <c r="BM64" s="9">
        <f>VLOOKUP($C64, Table3[#All], 38, 0)</f>
        <v>0</v>
      </c>
      <c r="BN64" s="10" t="str">
        <f t="shared" si="154"/>
        <v>N/A</v>
      </c>
      <c r="BO64" s="11"/>
      <c r="BP64" s="9">
        <f>VLOOKUP($C64, Table3[#All], 39, 0)</f>
        <v>0.13039999999999999</v>
      </c>
      <c r="BQ64" s="9">
        <f>VLOOKUP($C64, Table3[#All], 40, 0)</f>
        <v>0.82609999999999995</v>
      </c>
      <c r="BR64" s="9">
        <f>VLOOKUP($C64, Table3[#All], 41, 0)</f>
        <v>0</v>
      </c>
      <c r="BS64" s="9">
        <f>VLOOKUP($C64, Table3[#All], 42, 0)</f>
        <v>4.3499999999999997E-2</v>
      </c>
      <c r="BT64" s="9"/>
      <c r="BU64" s="10">
        <f t="shared" si="124"/>
        <v>2</v>
      </c>
      <c r="BV64" s="11"/>
      <c r="BW64" s="9">
        <f>VLOOKUP($C64, Table3[#All], 43, 0)</f>
        <v>0.82609999999999995</v>
      </c>
      <c r="BX64" s="9">
        <f>VLOOKUP($C64, Table3[#All], 44, 0)</f>
        <v>0.1739</v>
      </c>
      <c r="BY64" s="9">
        <f>VLOOKUP($C64, Table3[#All], 45, 0)</f>
        <v>0</v>
      </c>
      <c r="BZ64" s="9"/>
      <c r="CA64" s="9"/>
      <c r="CB64" s="10">
        <f t="shared" si="125"/>
        <v>1</v>
      </c>
      <c r="CC64" s="81"/>
      <c r="CD64" s="9">
        <f>VLOOKUP($C64, Table3[#All], 46, 0)</f>
        <v>0.91299999999999992</v>
      </c>
      <c r="CE64" s="9">
        <f>VLOOKUP($C64, Table3[#All], 47, 0)</f>
        <v>0</v>
      </c>
      <c r="CF64" s="9">
        <f>VLOOKUP($C64, Table3[#All], 48, 0)</f>
        <v>8.6999999999999994E-2</v>
      </c>
      <c r="CG64" s="9">
        <f>VLOOKUP($C64, Table3[#All], 49, 0)</f>
        <v>0</v>
      </c>
      <c r="CH64" s="9">
        <f>VLOOKUP($C64, Table3[#All], 50, 0)</f>
        <v>0</v>
      </c>
      <c r="CI64" s="12">
        <f t="shared" si="126"/>
        <v>1</v>
      </c>
      <c r="CJ64" s="13"/>
      <c r="CK64" s="9">
        <f>VLOOKUP($C64, Table3[#All], 51, 0)</f>
        <v>0.3478</v>
      </c>
      <c r="CL64" s="9">
        <f>VLOOKUP($C64, Table3[#All], 52, 0)</f>
        <v>0.60870000000000002</v>
      </c>
      <c r="CM64" s="9">
        <f>VLOOKUP($C64, Table3[#All], 53, 0)</f>
        <v>4.3499999999999997E-2</v>
      </c>
      <c r="CN64" s="9">
        <f>VLOOKUP($C64, Table3[#All], 54, 0)</f>
        <v>0</v>
      </c>
      <c r="CO64" s="9"/>
      <c r="CP64" s="10">
        <f t="shared" si="127"/>
        <v>2</v>
      </c>
      <c r="CQ64" s="11"/>
      <c r="CR64" s="9">
        <f>VLOOKUP($C64, Table3[#All], 55, 0)</f>
        <v>4.3499999999999997E-2</v>
      </c>
      <c r="CS64" s="9">
        <f>VLOOKUP($C64, Table3[#All], 56, 0)</f>
        <v>0.60870000000000002</v>
      </c>
      <c r="CT64" s="9">
        <f>VLOOKUP($C64, Table3[#All], 57, 0)</f>
        <v>0.13039999999999999</v>
      </c>
      <c r="CU64" s="9">
        <f>VLOOKUP($C64, Table3[#All], 58, 0)</f>
        <v>0.1739</v>
      </c>
      <c r="CV64" s="9">
        <f>VLOOKUP($C64, Table3[#All], 59, 0)</f>
        <v>4.3499999999999997E-2</v>
      </c>
      <c r="CW64" s="12">
        <f t="shared" si="128"/>
        <v>3</v>
      </c>
      <c r="CX64" s="81"/>
      <c r="CY64" s="9">
        <f>VLOOKUP($C64, Table3[#All], 60, 0)</f>
        <v>0.1739</v>
      </c>
      <c r="CZ64" s="9">
        <f>VLOOKUP($C64, Table3[#All], 61, 0)</f>
        <v>0.73909999999999998</v>
      </c>
      <c r="DA64" s="9">
        <f>VLOOKUP($C64, Table3[#All], 62, 0)</f>
        <v>8.6999999999999994E-2</v>
      </c>
      <c r="DB64" s="9">
        <f>VLOOKUP($C64, Table3[#All], 63, 0)</f>
        <v>0</v>
      </c>
      <c r="DC64" s="9">
        <f>VLOOKUP($C64, Table3[#All], 64, 0)</f>
        <v>0</v>
      </c>
      <c r="DD64" s="10">
        <f t="shared" si="129"/>
        <v>2</v>
      </c>
      <c r="DE64" s="11"/>
      <c r="DF64" s="9">
        <f>VLOOKUP($C64, Table3[#All], 65, 0)</f>
        <v>0.56520000000000004</v>
      </c>
      <c r="DG64" s="9"/>
      <c r="DH64" s="9">
        <f>VLOOKUP($C64, Table3[#All], 66, 0)</f>
        <v>8.6999999999999994E-2</v>
      </c>
      <c r="DI64" s="9"/>
      <c r="DJ64" s="9">
        <f>VLOOKUP($C64, Table3[#All], 67, 0)</f>
        <v>0.3478</v>
      </c>
      <c r="DK64" s="12">
        <f t="shared" si="130"/>
        <v>5</v>
      </c>
      <c r="DL64" s="11"/>
      <c r="DM64" s="9">
        <f>VLOOKUP($C64, Table3[#All], 68, 0)</f>
        <v>1</v>
      </c>
      <c r="DN64" s="9"/>
      <c r="DO64" s="9">
        <f>VLOOKUP($C64, Table3[#All], 69, 0)</f>
        <v>0</v>
      </c>
      <c r="DP64" s="9">
        <f>VLOOKUP($C64, Table3[#All], 70, 0)</f>
        <v>0</v>
      </c>
      <c r="DQ64" s="9"/>
      <c r="DR64" s="12">
        <f t="shared" si="131"/>
        <v>1</v>
      </c>
      <c r="DS64" s="11"/>
      <c r="DT64" s="9">
        <f>VLOOKUP($C64, Table3[#All], 71, 0)</f>
        <v>0.21739999999999998</v>
      </c>
      <c r="DU64" s="9">
        <f>VLOOKUP($C64, Table3[#All], 72, 0)</f>
        <v>0.21739999999999998</v>
      </c>
      <c r="DV64" s="9">
        <f>VLOOKUP($C64, Table3[#All], 73, 0)</f>
        <v>0.52170000000000005</v>
      </c>
      <c r="DW64" s="9">
        <f>VLOOKUP($C64, Table3[#All], 74, 0)</f>
        <v>4.3499999999999997E-2</v>
      </c>
      <c r="DX64" s="9">
        <f>VLOOKUP($C64, Table3[#All], 75, 0)</f>
        <v>0</v>
      </c>
      <c r="DY64" s="12">
        <f t="shared" si="158"/>
        <v>3</v>
      </c>
      <c r="DZ64" s="11"/>
      <c r="EA64" s="9">
        <f>VLOOKUP($C64, Table3[#All], 76, 0)</f>
        <v>1</v>
      </c>
      <c r="EB64" s="9">
        <f>VLOOKUP($C64, Table3[#All], 77, 0)</f>
        <v>0</v>
      </c>
      <c r="EC64" s="9">
        <f>VLOOKUP($C64, Table3[#All], 78, 0)</f>
        <v>0</v>
      </c>
      <c r="ED64" s="9">
        <f>VLOOKUP($C64, Table3[#All], 79, 0)</f>
        <v>0</v>
      </c>
      <c r="EE64" s="9">
        <f>VLOOKUP($C64, Table3[#All], 80, 0)</f>
        <v>0</v>
      </c>
      <c r="EF64" s="10">
        <f t="shared" si="133"/>
        <v>1</v>
      </c>
      <c r="EG64" s="9"/>
      <c r="EH64" s="9">
        <f>VLOOKUP($C64, Table3[#All], 81, 0)</f>
        <v>1</v>
      </c>
      <c r="EI64" s="9">
        <f>VLOOKUP($C64, Table3[#All], 82, 0)</f>
        <v>0</v>
      </c>
      <c r="EJ64" s="9">
        <f>VLOOKUP($C64, Table3[#All], 83, 0)</f>
        <v>0</v>
      </c>
      <c r="EK64" s="9">
        <f>VLOOKUP($C64, Table3[#All], 84, 0)</f>
        <v>0</v>
      </c>
      <c r="EL64" s="9">
        <f>VLOOKUP($C64, Table3[#All], 85, 0)</f>
        <v>0</v>
      </c>
      <c r="EM64" s="12">
        <f t="shared" si="134"/>
        <v>1</v>
      </c>
      <c r="EN64" s="11"/>
      <c r="EO64" s="9">
        <f>VLOOKUP($C64, Table3[#All], 86, 0)</f>
        <v>0</v>
      </c>
      <c r="EP64" s="9"/>
      <c r="EQ64" s="9">
        <f>VLOOKUP($C64, Table3[#All], 87, 0)</f>
        <v>1</v>
      </c>
      <c r="ER64" s="9"/>
      <c r="ES64" s="9"/>
      <c r="ET64" s="12">
        <f t="shared" si="135"/>
        <v>3</v>
      </c>
      <c r="EU64" s="11"/>
      <c r="EV64" s="9">
        <f>VLOOKUP($C64, Table3[#All], 88, 0)</f>
        <v>0</v>
      </c>
      <c r="EW64" s="9">
        <f>VLOOKUP($C64, Table3[#All], 89, 0)</f>
        <v>0</v>
      </c>
      <c r="EX64" s="9">
        <f>VLOOKUP($C64, Table3[#All], 90, 0)</f>
        <v>1</v>
      </c>
      <c r="EY64" s="9">
        <f>VLOOKUP($C64, Table3[#All], 91, 0)</f>
        <v>0</v>
      </c>
      <c r="EZ64" s="9">
        <f>VLOOKUP($C64, Table3[#All], 92, 0)</f>
        <v>0</v>
      </c>
      <c r="FA64" s="12">
        <f t="shared" si="136"/>
        <v>3</v>
      </c>
      <c r="FB64" s="11"/>
      <c r="FC64" s="9">
        <f>VLOOKUP($C64, Table3[#All], 93, 0)</f>
        <v>0</v>
      </c>
      <c r="FD64" s="9">
        <f>VLOOKUP($C64, Table3[#All], 94, 0)</f>
        <v>0.69569999999999999</v>
      </c>
      <c r="FE64" s="9">
        <f>VLOOKUP($C64, Table3[#All], 95, 0)</f>
        <v>0.30430000000000001</v>
      </c>
      <c r="FF64" s="9">
        <f>VLOOKUP($C64, Table3[#All], 96, 0)</f>
        <v>0</v>
      </c>
      <c r="FG64" s="9"/>
      <c r="FH64" s="10">
        <f t="shared" si="137"/>
        <v>3</v>
      </c>
      <c r="FI64" s="11"/>
      <c r="FJ64" s="9">
        <f>VLOOKUP($C64, Table3[#All], 97, 0)</f>
        <v>0</v>
      </c>
      <c r="FK64" s="9">
        <f>VLOOKUP($C64, Table3[#All], 98, 0)</f>
        <v>0</v>
      </c>
      <c r="FL64" s="9">
        <f>VLOOKUP($C64, Table3[#All], 99, 0)</f>
        <v>0</v>
      </c>
      <c r="FM64" s="9">
        <f>VLOOKUP($C64, Table3[#All], 100, 0)</f>
        <v>1</v>
      </c>
      <c r="FN64" s="9">
        <f>VLOOKUP($C64, Table3[#All], 101, 0)</f>
        <v>0</v>
      </c>
      <c r="FO64" s="12">
        <f t="shared" si="155"/>
        <v>4</v>
      </c>
      <c r="FP64" s="11"/>
      <c r="FQ64" s="9">
        <f>VLOOKUP($C64, Table3[#All], 102, 0)</f>
        <v>0.91299999999999992</v>
      </c>
      <c r="FR64" s="9">
        <f>VLOOKUP($C64, Table3[#All], 103, 0)</f>
        <v>8.6999999999999994E-2</v>
      </c>
      <c r="FS64" s="9">
        <f>VLOOKUP($C64, Table3[#All], 104, 0)</f>
        <v>0</v>
      </c>
      <c r="FT64" s="9">
        <f>VLOOKUP($C64, Table3[#All], 105, 0)</f>
        <v>0</v>
      </c>
      <c r="FU64" s="9">
        <v>0</v>
      </c>
      <c r="FV64" s="10">
        <f t="shared" si="138"/>
        <v>1</v>
      </c>
      <c r="FW64" s="11"/>
      <c r="FX64" s="9">
        <f>VLOOKUP($C64, Table3[#All], 106, 0)</f>
        <v>0.13039999999999999</v>
      </c>
      <c r="FY64" s="9"/>
      <c r="FZ64" s="9">
        <f>VLOOKUP($C64, Table3[#All], 107, 0)</f>
        <v>0.69569999999999999</v>
      </c>
      <c r="GA64" s="9">
        <f>VLOOKUP($C64, Table3[#All], 108, 0)</f>
        <v>0.1739</v>
      </c>
      <c r="GB64" s="9"/>
      <c r="GC64" s="10">
        <f t="shared" si="156"/>
        <v>3</v>
      </c>
      <c r="GD64" s="81"/>
      <c r="GE64" s="9">
        <f>VLOOKUP($C64, Table3[#All], 109, 0)</f>
        <v>0</v>
      </c>
      <c r="GF64" s="9">
        <f>VLOOKUP($C64, Table3[#All], 110, 0)</f>
        <v>0.8234999999999999</v>
      </c>
      <c r="GG64" s="9">
        <f>VLOOKUP($C64, Table3[#All], 111, 0)</f>
        <v>0.17649999999999999</v>
      </c>
      <c r="GH64" s="9"/>
      <c r="GI64" s="9">
        <f>VLOOKUP($C64, Table3[#All], 112, 0)</f>
        <v>0</v>
      </c>
      <c r="GJ64" s="12">
        <f t="shared" si="139"/>
        <v>2</v>
      </c>
      <c r="GK64" s="11"/>
      <c r="GL64" s="9">
        <f>VLOOKUP($C64, Table3[#All], 113, 0)</f>
        <v>0</v>
      </c>
      <c r="GM64" s="9">
        <f>VLOOKUP($C64, Table3[#All], 114, 0)</f>
        <v>0</v>
      </c>
      <c r="GN64" s="9">
        <f>VLOOKUP($C64, Table3[#All], 115, 0)</f>
        <v>0.91299999999999992</v>
      </c>
      <c r="GO64" s="9">
        <f>VLOOKUP($C64, Table3[#All], 116, 0)</f>
        <v>8.6999999999999994E-2</v>
      </c>
      <c r="GP64" s="9"/>
      <c r="GQ64" s="10">
        <f t="shared" si="140"/>
        <v>3</v>
      </c>
      <c r="GR64" s="11"/>
      <c r="GS64" s="9">
        <f>VLOOKUP($C64, Table2[#All], 3, 0)</f>
        <v>0</v>
      </c>
      <c r="GT64" s="9">
        <f>VLOOKUP($C64, Table2[#All], 4, 0)</f>
        <v>0</v>
      </c>
      <c r="GU64" s="9">
        <f>VLOOKUP($C64, Table2[#All], 5, 0)</f>
        <v>1</v>
      </c>
      <c r="GV64" s="9">
        <f>VLOOKUP($C64, Table2[#All], 6, 0)</f>
        <v>0</v>
      </c>
      <c r="GW64" s="9">
        <f>VLOOKUP($C64, Table2[#All], 7, 0)</f>
        <v>0</v>
      </c>
      <c r="GX64" s="10">
        <f t="shared" si="141"/>
        <v>3</v>
      </c>
      <c r="GY64" s="11"/>
      <c r="GZ64" s="9">
        <v>0</v>
      </c>
      <c r="HA64" s="9">
        <v>1</v>
      </c>
      <c r="HB64" s="9">
        <v>0</v>
      </c>
      <c r="HC64" s="9">
        <v>0</v>
      </c>
      <c r="HD64" s="9"/>
      <c r="HE64" s="10">
        <f t="shared" si="142"/>
        <v>2</v>
      </c>
      <c r="HF64" s="11"/>
      <c r="HG64" s="9">
        <f>VLOOKUP($C64, Table5[#All], 2, 0)</f>
        <v>0</v>
      </c>
      <c r="HH64" s="9">
        <f>VLOOKUP($C64, Table5[#All], 3, 0)</f>
        <v>1</v>
      </c>
      <c r="HI64" s="9">
        <f>VLOOKUP($C64, Table5[#All], 4, 0)</f>
        <v>0</v>
      </c>
      <c r="HJ64" s="9">
        <f>VLOOKUP($C64, Table5[#All], 5, 0)</f>
        <v>0</v>
      </c>
      <c r="HK64" s="9">
        <f>VLOOKUP($C64, Table5[#All], 6, 0)</f>
        <v>0</v>
      </c>
      <c r="HL64" s="10">
        <f t="shared" si="143"/>
        <v>2</v>
      </c>
      <c r="HM64" s="11"/>
      <c r="HN64" s="9">
        <f>VLOOKUP($C64, Table5[#All], 7, 0)</f>
        <v>0</v>
      </c>
      <c r="HO64" s="9">
        <f>VLOOKUP($C64, Table5[#All], 8, 0)</f>
        <v>1</v>
      </c>
      <c r="HP64" s="9">
        <f>VLOOKUP($C64, Table5[#All], 9, 0)</f>
        <v>0</v>
      </c>
      <c r="HQ64" s="9">
        <f>VLOOKUP($C64, Table5[#All], 10, 0)</f>
        <v>0</v>
      </c>
      <c r="HR64" s="9">
        <f>VLOOKUP($C64, Table5[#All], 11, 0)</f>
        <v>0</v>
      </c>
      <c r="HS64" s="10">
        <f t="shared" si="144"/>
        <v>2</v>
      </c>
      <c r="HT64" s="11"/>
      <c r="HU64" s="9">
        <f>VLOOKUP($C64, Table5[#All], 12, 0)</f>
        <v>1</v>
      </c>
      <c r="HV64" s="9">
        <f>VLOOKUP($C64, Table5[#All], 13, 0)</f>
        <v>0</v>
      </c>
      <c r="HW64" s="9">
        <f>VLOOKUP($C64, Table5[#All], 14, 0)</f>
        <v>0</v>
      </c>
      <c r="HX64" s="9">
        <f>VLOOKUP($C64, Table5[#All], 15, 0)</f>
        <v>0</v>
      </c>
      <c r="HY64" s="9">
        <f>VLOOKUP($C64, Table5[#All], 16, 0)</f>
        <v>0</v>
      </c>
      <c r="HZ64" s="10">
        <f t="shared" si="145"/>
        <v>1</v>
      </c>
      <c r="IA64" s="11"/>
      <c r="IB64" s="9">
        <f>VLOOKUP($C64, Table5[#All], 17, 0)</f>
        <v>0</v>
      </c>
      <c r="IC64" s="9">
        <f>VLOOKUP($C64, Table5[#All], 18, 0)</f>
        <v>1</v>
      </c>
      <c r="ID64" s="9">
        <f>VLOOKUP($C64, Table5[#All], 19, 0)</f>
        <v>0</v>
      </c>
      <c r="IE64" s="9">
        <f>VLOOKUP($C64, Table5[#All], 20, 0)</f>
        <v>0</v>
      </c>
      <c r="IF64" s="9">
        <f>VLOOKUP($C64, Table5[#All], 21, 0)</f>
        <v>0</v>
      </c>
      <c r="IG64" s="10">
        <f t="shared" si="146"/>
        <v>2</v>
      </c>
      <c r="IH64" s="11"/>
      <c r="II64" s="9">
        <f>VLOOKUP($C64, Table5[#All], 22, 0)</f>
        <v>1</v>
      </c>
      <c r="IJ64" s="9">
        <f>VLOOKUP($C64, Table5[#All], 23, 0)</f>
        <v>0</v>
      </c>
      <c r="IK64" s="9">
        <f>VLOOKUP($C64, Table5[#All], 24, 0)</f>
        <v>0</v>
      </c>
      <c r="IL64" s="9">
        <f>VLOOKUP($C64, Table5[#All], 25, 0)</f>
        <v>0</v>
      </c>
      <c r="IM64" s="9">
        <f>VLOOKUP($C64, Table5[#All], 26, 0)</f>
        <v>0</v>
      </c>
      <c r="IN64" s="10">
        <f t="shared" si="147"/>
        <v>1</v>
      </c>
      <c r="IO64" s="11"/>
      <c r="IP64" s="9">
        <v>1</v>
      </c>
      <c r="IQ64" s="9">
        <v>0</v>
      </c>
      <c r="IR64" s="9">
        <v>0</v>
      </c>
      <c r="IS64" s="9">
        <v>0</v>
      </c>
      <c r="IT64" s="9">
        <v>0</v>
      </c>
      <c r="IU64" s="10">
        <f t="shared" si="148"/>
        <v>1</v>
      </c>
      <c r="IV64" s="82"/>
    </row>
    <row r="65" spans="1:256" ht="16.3" thickTop="1" thickBot="1" x14ac:dyDescent="0.35">
      <c r="A65" s="16" t="s">
        <v>240</v>
      </c>
      <c r="B65" s="16" t="s">
        <v>263</v>
      </c>
      <c r="C65" s="16" t="s">
        <v>264</v>
      </c>
      <c r="D65" s="11"/>
      <c r="E65" s="9">
        <f>VLOOKUP($C65, Table3[#All], 2, 0)</f>
        <v>0.1429</v>
      </c>
      <c r="F65" s="9"/>
      <c r="G65" s="9">
        <f>VLOOKUP($C65, Table3[#All], 3, 0)</f>
        <v>0.64290000000000003</v>
      </c>
      <c r="H65" s="9">
        <f>VLOOKUP($C65, Table3[#All], 4, 0)</f>
        <v>0.21429999999999999</v>
      </c>
      <c r="I65" s="9">
        <f>VLOOKUP($C65, Table3[#All], 5, 0)</f>
        <v>0</v>
      </c>
      <c r="J65" s="10">
        <f t="shared" si="149"/>
        <v>3</v>
      </c>
      <c r="K65" s="11"/>
      <c r="L65" s="9">
        <f>VLOOKUP($C65, Table3[#All], 6, 0)</f>
        <v>0</v>
      </c>
      <c r="M65" s="9"/>
      <c r="N65" s="9">
        <f>VLOOKUP($C65, Table3[#All], 7, 0)</f>
        <v>1</v>
      </c>
      <c r="O65" s="9">
        <f>VLOOKUP($C65, Table3[#All], 8, 0)</f>
        <v>0</v>
      </c>
      <c r="P65" s="9">
        <f>VLOOKUP($C65, Table3[#All], 9, 0)</f>
        <v>0</v>
      </c>
      <c r="Q65" s="10">
        <f t="shared" si="150"/>
        <v>3</v>
      </c>
      <c r="R65" s="11"/>
      <c r="S65" s="9">
        <f>VLOOKUP($C65, Table3[#All], 10, 0)</f>
        <v>0</v>
      </c>
      <c r="T65" s="9">
        <f>VLOOKUP($C65, Table3[#All], 11, 0)</f>
        <v>0.42859999999999998</v>
      </c>
      <c r="U65" s="9">
        <f>VLOOKUP($C65, Table3[#All], 12, 0)</f>
        <v>0.5</v>
      </c>
      <c r="V65" s="9">
        <f>VLOOKUP($C65, Table3[#All], 13, 0)</f>
        <v>7.1399999999999991E-2</v>
      </c>
      <c r="W65" s="9">
        <f>VLOOKUP($C65, Table3[#All], 14, 0)</f>
        <v>0</v>
      </c>
      <c r="X65" s="10">
        <f t="shared" si="151"/>
        <v>3</v>
      </c>
      <c r="Y65" s="11"/>
      <c r="Z65" s="9">
        <f>VLOOKUP($C65, Table3[#All], 15, 0)</f>
        <v>0</v>
      </c>
      <c r="AA65" s="9">
        <f>VLOOKUP($C65, Table3[#All], 16, 0)</f>
        <v>0.57140000000000002</v>
      </c>
      <c r="AB65" s="9">
        <f>VLOOKUP($C65, Table3[#All], 17, 0)</f>
        <v>0.42859999999999998</v>
      </c>
      <c r="AC65" s="9">
        <f>VLOOKUP($C65, Table3[#All], 18, 0)</f>
        <v>0</v>
      </c>
      <c r="AD65" s="9">
        <f>VLOOKUP($C65, Table3[#All], 19, 0)</f>
        <v>0</v>
      </c>
      <c r="AE65" s="10">
        <f t="shared" si="121"/>
        <v>3</v>
      </c>
      <c r="AF65" s="11"/>
      <c r="AG65" s="9">
        <f>VLOOKUP($C65, Table3[#All], 20, 0)</f>
        <v>0</v>
      </c>
      <c r="AH65" s="9">
        <f>VLOOKUP($C65, Table3[#All], 21, 0)</f>
        <v>0.85709999999999997</v>
      </c>
      <c r="AI65" s="9">
        <f>VLOOKUP($C65, Table3[#All], 22, 0)</f>
        <v>0.1429</v>
      </c>
      <c r="AJ65" s="9"/>
      <c r="AK65" s="9"/>
      <c r="AL65" s="10">
        <f t="shared" si="122"/>
        <v>2</v>
      </c>
      <c r="AM65" s="11"/>
      <c r="AN65" s="9">
        <f>VLOOKUP($C65, Table3[#All], 23, 0)</f>
        <v>1</v>
      </c>
      <c r="AO65" s="9">
        <f>VLOOKUP($C65, Table3[#All], 24, 0)</f>
        <v>0</v>
      </c>
      <c r="AP65" s="9">
        <f>VLOOKUP($C65, Table3[#All], 25, 0)</f>
        <v>0</v>
      </c>
      <c r="AQ65" s="9">
        <f>VLOOKUP($C65, Table3[#All], 26, 0)</f>
        <v>0</v>
      </c>
      <c r="AR65" s="9"/>
      <c r="AS65" s="12">
        <f t="shared" si="123"/>
        <v>1</v>
      </c>
      <c r="AT65" s="11"/>
      <c r="AU65" s="9">
        <f>VLOOKUP($C65, Table3[#All], 27, 0)</f>
        <v>0.92859999999999998</v>
      </c>
      <c r="AV65" s="9">
        <f>VLOOKUP($C65, Table3[#All], 28, 0)</f>
        <v>7.1399999999999991E-2</v>
      </c>
      <c r="AW65" s="9">
        <f>VLOOKUP($C65, Table3[#All], 29, 0)</f>
        <v>0</v>
      </c>
      <c r="AX65" s="9"/>
      <c r="AY65" s="9"/>
      <c r="AZ65" s="10">
        <f t="shared" si="152"/>
        <v>1</v>
      </c>
      <c r="BA65" s="11"/>
      <c r="BB65" s="9">
        <f>VLOOKUP($C65, Table3[#All], 30, 0)</f>
        <v>0.5</v>
      </c>
      <c r="BC65" s="9">
        <f>VLOOKUP($C65, Table3[#All], 31, 0)</f>
        <v>0.21429999999999999</v>
      </c>
      <c r="BD65" s="9">
        <f>VLOOKUP($C65, Table3[#All], 32, 0)</f>
        <v>0.28570000000000001</v>
      </c>
      <c r="BE65" s="9">
        <f>VLOOKUP($C65, Table3[#All], 33, 0)</f>
        <v>0</v>
      </c>
      <c r="BF65" s="9"/>
      <c r="BG65" s="10">
        <f t="shared" si="153"/>
        <v>3</v>
      </c>
      <c r="BH65" s="81"/>
      <c r="BI65" s="9">
        <f>VLOOKUP($C65, Table3[#All], 34, 0)</f>
        <v>0</v>
      </c>
      <c r="BJ65" s="9">
        <f>VLOOKUP($C65, Table3[#All], 35, 0)</f>
        <v>0</v>
      </c>
      <c r="BK65" s="9">
        <f>VLOOKUP($C65, Table3[#All], 36, 0)</f>
        <v>0</v>
      </c>
      <c r="BL65" s="9">
        <f>VLOOKUP($C65, Table3[#All], 37, 0)</f>
        <v>0</v>
      </c>
      <c r="BM65" s="9">
        <f>VLOOKUP($C65, Table3[#All], 38, 0)</f>
        <v>0</v>
      </c>
      <c r="BN65" s="10" t="str">
        <f t="shared" si="154"/>
        <v>N/A</v>
      </c>
      <c r="BO65" s="11"/>
      <c r="BP65" s="9">
        <f>VLOOKUP($C65, Table3[#All], 39, 0)</f>
        <v>0.21429999999999999</v>
      </c>
      <c r="BQ65" s="9">
        <f>VLOOKUP($C65, Table3[#All], 40, 0)</f>
        <v>0.35710000000000003</v>
      </c>
      <c r="BR65" s="9">
        <f>VLOOKUP($C65, Table3[#All], 41, 0)</f>
        <v>0.28570000000000001</v>
      </c>
      <c r="BS65" s="9">
        <f>VLOOKUP($C65, Table3[#All], 42, 0)</f>
        <v>0.1429</v>
      </c>
      <c r="BT65" s="9"/>
      <c r="BU65" s="10">
        <f t="shared" si="124"/>
        <v>3</v>
      </c>
      <c r="BV65" s="11"/>
      <c r="BW65" s="9">
        <f>VLOOKUP($C65, Table3[#All], 43, 0)</f>
        <v>0.85709999999999997</v>
      </c>
      <c r="BX65" s="9">
        <f>VLOOKUP($C65, Table3[#All], 44, 0)</f>
        <v>0.1429</v>
      </c>
      <c r="BY65" s="9">
        <f>VLOOKUP($C65, Table3[#All], 45, 0)</f>
        <v>0</v>
      </c>
      <c r="BZ65" s="9"/>
      <c r="CA65" s="9"/>
      <c r="CB65" s="10">
        <f t="shared" si="125"/>
        <v>1</v>
      </c>
      <c r="CC65" s="81"/>
      <c r="CD65" s="9">
        <f>VLOOKUP($C65, Table3[#All], 46, 0)</f>
        <v>0.85709999999999997</v>
      </c>
      <c r="CE65" s="9">
        <f>VLOOKUP($C65, Table3[#All], 47, 0)</f>
        <v>0</v>
      </c>
      <c r="CF65" s="9">
        <f>VLOOKUP($C65, Table3[#All], 48, 0)</f>
        <v>0.1429</v>
      </c>
      <c r="CG65" s="9">
        <f>VLOOKUP($C65, Table3[#All], 49, 0)</f>
        <v>0</v>
      </c>
      <c r="CH65" s="9">
        <f>VLOOKUP($C65, Table3[#All], 50, 0)</f>
        <v>0</v>
      </c>
      <c r="CI65" s="12">
        <f t="shared" si="126"/>
        <v>1</v>
      </c>
      <c r="CJ65" s="13"/>
      <c r="CK65" s="9">
        <f>VLOOKUP($C65, Table3[#All], 51, 0)</f>
        <v>0.5</v>
      </c>
      <c r="CL65" s="9">
        <f>VLOOKUP($C65, Table3[#All], 52, 0)</f>
        <v>0.42859999999999998</v>
      </c>
      <c r="CM65" s="9">
        <f>VLOOKUP($C65, Table3[#All], 53, 0)</f>
        <v>7.1399999999999991E-2</v>
      </c>
      <c r="CN65" s="9">
        <f>VLOOKUP($C65, Table3[#All], 54, 0)</f>
        <v>0</v>
      </c>
      <c r="CO65" s="9"/>
      <c r="CP65" s="10">
        <f t="shared" si="127"/>
        <v>2</v>
      </c>
      <c r="CQ65" s="11"/>
      <c r="CR65" s="9">
        <f>VLOOKUP($C65, Table3[#All], 55, 0)</f>
        <v>0.28570000000000001</v>
      </c>
      <c r="CS65" s="9">
        <f>VLOOKUP($C65, Table3[#All], 56, 0)</f>
        <v>0.5</v>
      </c>
      <c r="CT65" s="9">
        <f>VLOOKUP($C65, Table3[#All], 57, 0)</f>
        <v>0.1429</v>
      </c>
      <c r="CU65" s="9">
        <f>VLOOKUP($C65, Table3[#All], 58, 0)</f>
        <v>7.1399999999999991E-2</v>
      </c>
      <c r="CV65" s="9">
        <f>VLOOKUP($C65, Table3[#All], 59, 0)</f>
        <v>0</v>
      </c>
      <c r="CW65" s="12">
        <f t="shared" si="128"/>
        <v>2</v>
      </c>
      <c r="CX65" s="81"/>
      <c r="CY65" s="9">
        <f>VLOOKUP($C65, Table3[#All], 60, 0)</f>
        <v>0.1429</v>
      </c>
      <c r="CZ65" s="9">
        <f>VLOOKUP($C65, Table3[#All], 61, 0)</f>
        <v>0.78569999999999995</v>
      </c>
      <c r="DA65" s="9">
        <f>VLOOKUP($C65, Table3[#All], 62, 0)</f>
        <v>7.1399999999999991E-2</v>
      </c>
      <c r="DB65" s="9">
        <f>VLOOKUP($C65, Table3[#All], 63, 0)</f>
        <v>0</v>
      </c>
      <c r="DC65" s="9">
        <f>VLOOKUP($C65, Table3[#All], 64, 0)</f>
        <v>0</v>
      </c>
      <c r="DD65" s="10">
        <f t="shared" si="129"/>
        <v>2</v>
      </c>
      <c r="DE65" s="11"/>
      <c r="DF65" s="9">
        <f>VLOOKUP($C65, Table3[#All], 65, 0)</f>
        <v>0.5</v>
      </c>
      <c r="DG65" s="9"/>
      <c r="DH65" s="9">
        <f>VLOOKUP($C65, Table3[#All], 66, 0)</f>
        <v>0.5</v>
      </c>
      <c r="DI65" s="9"/>
      <c r="DJ65" s="9">
        <f>VLOOKUP($C65, Table3[#All], 67, 0)</f>
        <v>0</v>
      </c>
      <c r="DK65" s="12">
        <f t="shared" si="130"/>
        <v>3</v>
      </c>
      <c r="DL65" s="11"/>
      <c r="DM65" s="9">
        <f>VLOOKUP($C65, Table3[#All], 68, 0)</f>
        <v>1</v>
      </c>
      <c r="DN65" s="9"/>
      <c r="DO65" s="9">
        <f>VLOOKUP($C65, Table3[#All], 69, 0)</f>
        <v>0</v>
      </c>
      <c r="DP65" s="9">
        <f>VLOOKUP($C65, Table3[#All], 70, 0)</f>
        <v>0</v>
      </c>
      <c r="DQ65" s="9"/>
      <c r="DR65" s="12">
        <f t="shared" si="131"/>
        <v>1</v>
      </c>
      <c r="DS65" s="11"/>
      <c r="DT65" s="9">
        <f>VLOOKUP($C65, Table3[#All], 71, 0)</f>
        <v>0.35710000000000003</v>
      </c>
      <c r="DU65" s="9">
        <f>VLOOKUP($C65, Table3[#All], 72, 0)</f>
        <v>0.5</v>
      </c>
      <c r="DV65" s="9">
        <f>VLOOKUP($C65, Table3[#All], 73, 0)</f>
        <v>7.1399999999999991E-2</v>
      </c>
      <c r="DW65" s="9">
        <f>VLOOKUP($C65, Table3[#All], 74, 0)</f>
        <v>7.1399999999999991E-2</v>
      </c>
      <c r="DX65" s="9">
        <f>VLOOKUP($C65, Table3[#All], 75, 0)</f>
        <v>0</v>
      </c>
      <c r="DY65" s="12">
        <f t="shared" si="158"/>
        <v>2</v>
      </c>
      <c r="DZ65" s="11"/>
      <c r="EA65" s="9">
        <f>VLOOKUP($C65, Table3[#All], 76, 0)</f>
        <v>1</v>
      </c>
      <c r="EB65" s="9">
        <f>VLOOKUP($C65, Table3[#All], 77, 0)</f>
        <v>0</v>
      </c>
      <c r="EC65" s="9">
        <f>VLOOKUP($C65, Table3[#All], 78, 0)</f>
        <v>0</v>
      </c>
      <c r="ED65" s="9">
        <f>VLOOKUP($C65, Table3[#All], 79, 0)</f>
        <v>0</v>
      </c>
      <c r="EE65" s="9">
        <f>VLOOKUP($C65, Table3[#All], 80, 0)</f>
        <v>0</v>
      </c>
      <c r="EF65" s="10">
        <f t="shared" si="133"/>
        <v>1</v>
      </c>
      <c r="EG65" s="9"/>
      <c r="EH65" s="9">
        <f>VLOOKUP($C65, Table3[#All], 81, 0)</f>
        <v>1</v>
      </c>
      <c r="EI65" s="9">
        <f>VLOOKUP($C65, Table3[#All], 82, 0)</f>
        <v>0</v>
      </c>
      <c r="EJ65" s="9">
        <f>VLOOKUP($C65, Table3[#All], 83, 0)</f>
        <v>0</v>
      </c>
      <c r="EK65" s="9">
        <f>VLOOKUP($C65, Table3[#All], 84, 0)</f>
        <v>0</v>
      </c>
      <c r="EL65" s="9">
        <f>VLOOKUP($C65, Table3[#All], 85, 0)</f>
        <v>0</v>
      </c>
      <c r="EM65" s="12">
        <f t="shared" si="134"/>
        <v>1</v>
      </c>
      <c r="EN65" s="11"/>
      <c r="EO65" s="9">
        <f>VLOOKUP($C65, Table3[#All], 86, 0)</f>
        <v>0.1429</v>
      </c>
      <c r="EP65" s="9"/>
      <c r="EQ65" s="9">
        <f>VLOOKUP($C65, Table3[#All], 87, 0)</f>
        <v>0.85709999999999997</v>
      </c>
      <c r="ER65" s="9"/>
      <c r="ES65" s="9"/>
      <c r="ET65" s="12">
        <f t="shared" si="135"/>
        <v>3</v>
      </c>
      <c r="EU65" s="11"/>
      <c r="EV65" s="9">
        <f>VLOOKUP($C65, Table3[#All], 88, 0)</f>
        <v>0</v>
      </c>
      <c r="EW65" s="9">
        <f>VLOOKUP($C65, Table3[#All], 89, 0)</f>
        <v>1</v>
      </c>
      <c r="EX65" s="9">
        <f>VLOOKUP($C65, Table3[#All], 90, 0)</f>
        <v>0</v>
      </c>
      <c r="EY65" s="9">
        <f>VLOOKUP($C65, Table3[#All], 91, 0)</f>
        <v>0</v>
      </c>
      <c r="EZ65" s="9">
        <f>VLOOKUP($C65, Table3[#All], 92, 0)</f>
        <v>0</v>
      </c>
      <c r="FA65" s="12">
        <f t="shared" si="136"/>
        <v>2</v>
      </c>
      <c r="FB65" s="11"/>
      <c r="FC65" s="9">
        <f>VLOOKUP($C65, Table3[#All], 93, 0)</f>
        <v>0</v>
      </c>
      <c r="FD65" s="9">
        <f>VLOOKUP($C65, Table3[#All], 94, 0)</f>
        <v>0.71430000000000005</v>
      </c>
      <c r="FE65" s="9">
        <f>VLOOKUP($C65, Table3[#All], 95, 0)</f>
        <v>0.28570000000000001</v>
      </c>
      <c r="FF65" s="9">
        <f>VLOOKUP($C65, Table3[#All], 96, 0)</f>
        <v>0</v>
      </c>
      <c r="FG65" s="9"/>
      <c r="FH65" s="10">
        <f t="shared" si="137"/>
        <v>3</v>
      </c>
      <c r="FI65" s="11"/>
      <c r="FJ65" s="9">
        <f>VLOOKUP($C65, Table3[#All], 97, 0)</f>
        <v>0</v>
      </c>
      <c r="FK65" s="9">
        <f>VLOOKUP($C65, Table3[#All], 98, 0)</f>
        <v>0</v>
      </c>
      <c r="FL65" s="9">
        <f>VLOOKUP($C65, Table3[#All], 99, 0)</f>
        <v>0</v>
      </c>
      <c r="FM65" s="9">
        <f>VLOOKUP($C65, Table3[#All], 100, 0)</f>
        <v>1</v>
      </c>
      <c r="FN65" s="9">
        <f>VLOOKUP($C65, Table3[#All], 101, 0)</f>
        <v>0</v>
      </c>
      <c r="FO65" s="12">
        <f t="shared" si="155"/>
        <v>4</v>
      </c>
      <c r="FP65" s="11"/>
      <c r="FQ65" s="9">
        <f>VLOOKUP($C65, Table3[#All], 102, 0)</f>
        <v>0.92859999999999998</v>
      </c>
      <c r="FR65" s="9">
        <f>VLOOKUP($C65, Table3[#All], 103, 0)</f>
        <v>7.1399999999999991E-2</v>
      </c>
      <c r="FS65" s="9">
        <f>VLOOKUP($C65, Table3[#All], 104, 0)</f>
        <v>0</v>
      </c>
      <c r="FT65" s="9">
        <f>VLOOKUP($C65, Table3[#All], 105, 0)</f>
        <v>0</v>
      </c>
      <c r="FU65" s="9">
        <v>0</v>
      </c>
      <c r="FV65" s="10">
        <f t="shared" si="138"/>
        <v>1</v>
      </c>
      <c r="FW65" s="11"/>
      <c r="FX65" s="9">
        <f>VLOOKUP($C65, Table3[#All], 106, 0)</f>
        <v>0.1429</v>
      </c>
      <c r="FY65" s="9"/>
      <c r="FZ65" s="9">
        <f>VLOOKUP($C65, Table3[#All], 107, 0)</f>
        <v>0.5</v>
      </c>
      <c r="GA65" s="9">
        <f>VLOOKUP($C65, Table3[#All], 108, 0)</f>
        <v>0.35710000000000003</v>
      </c>
      <c r="GB65" s="9"/>
      <c r="GC65" s="10">
        <f t="shared" si="156"/>
        <v>4</v>
      </c>
      <c r="GD65" s="81"/>
      <c r="GE65" s="9">
        <f>VLOOKUP($C65, Table3[#All], 109, 0)</f>
        <v>0.22219999999999998</v>
      </c>
      <c r="GF65" s="9">
        <f>VLOOKUP($C65, Table3[#All], 110, 0)</f>
        <v>0.44439999999999996</v>
      </c>
      <c r="GG65" s="9">
        <f>VLOOKUP($C65, Table3[#All], 111, 0)</f>
        <v>0.33329999999999999</v>
      </c>
      <c r="GH65" s="9"/>
      <c r="GI65" s="9">
        <f>VLOOKUP($C65, Table3[#All], 112, 0)</f>
        <v>0</v>
      </c>
      <c r="GJ65" s="12">
        <f t="shared" si="139"/>
        <v>3</v>
      </c>
      <c r="GK65" s="11"/>
      <c r="GL65" s="9">
        <f>VLOOKUP($C65, Table3[#All], 113, 0)</f>
        <v>0</v>
      </c>
      <c r="GM65" s="9">
        <f>VLOOKUP($C65, Table3[#All], 114, 0)</f>
        <v>0</v>
      </c>
      <c r="GN65" s="9">
        <f>VLOOKUP($C65, Table3[#All], 115, 0)</f>
        <v>0.85709999999999997</v>
      </c>
      <c r="GO65" s="9">
        <f>VLOOKUP($C65, Table3[#All], 116, 0)</f>
        <v>0.1429</v>
      </c>
      <c r="GP65" s="9"/>
      <c r="GQ65" s="10">
        <f t="shared" si="140"/>
        <v>3</v>
      </c>
      <c r="GR65" s="11"/>
      <c r="GS65" s="9">
        <f>VLOOKUP($C65, Table2[#All], 3, 0)</f>
        <v>0</v>
      </c>
      <c r="GT65" s="9">
        <f>VLOOKUP($C65, Table2[#All], 4, 0)</f>
        <v>0</v>
      </c>
      <c r="GU65" s="9">
        <f>VLOOKUP($C65, Table2[#All], 5, 0)</f>
        <v>1</v>
      </c>
      <c r="GV65" s="9">
        <f>VLOOKUP($C65, Table2[#All], 6, 0)</f>
        <v>0</v>
      </c>
      <c r="GW65" s="9">
        <f>VLOOKUP($C65, Table2[#All], 7, 0)</f>
        <v>0</v>
      </c>
      <c r="GX65" s="10">
        <f t="shared" si="141"/>
        <v>3</v>
      </c>
      <c r="GY65" s="11"/>
      <c r="GZ65" s="9">
        <v>0</v>
      </c>
      <c r="HA65" s="9">
        <v>1</v>
      </c>
      <c r="HB65" s="9">
        <v>0</v>
      </c>
      <c r="HC65" s="9">
        <v>0</v>
      </c>
      <c r="HD65" s="9"/>
      <c r="HE65" s="10">
        <f t="shared" si="142"/>
        <v>2</v>
      </c>
      <c r="HF65" s="11"/>
      <c r="HG65" s="9">
        <f>VLOOKUP($C65, Table5[#All], 2, 0)</f>
        <v>0</v>
      </c>
      <c r="HH65" s="9">
        <f>VLOOKUP($C65, Table5[#All], 3, 0)</f>
        <v>0</v>
      </c>
      <c r="HI65" s="9">
        <f>VLOOKUP($C65, Table5[#All], 4, 0)</f>
        <v>1</v>
      </c>
      <c r="HJ65" s="9">
        <f>VLOOKUP($C65, Table5[#All], 5, 0)</f>
        <v>0</v>
      </c>
      <c r="HK65" s="9">
        <f>VLOOKUP($C65, Table5[#All], 6, 0)</f>
        <v>0</v>
      </c>
      <c r="HL65" s="10">
        <f t="shared" si="143"/>
        <v>3</v>
      </c>
      <c r="HM65" s="11"/>
      <c r="HN65" s="9">
        <f>VLOOKUP($C65, Table5[#All], 7, 0)</f>
        <v>0</v>
      </c>
      <c r="HO65" s="9">
        <f>VLOOKUP($C65, Table5[#All], 8, 0)</f>
        <v>1</v>
      </c>
      <c r="HP65" s="9">
        <f>VLOOKUP($C65, Table5[#All], 9, 0)</f>
        <v>0</v>
      </c>
      <c r="HQ65" s="9">
        <f>VLOOKUP($C65, Table5[#All], 10, 0)</f>
        <v>0</v>
      </c>
      <c r="HR65" s="9">
        <f>VLOOKUP($C65, Table5[#All], 11, 0)</f>
        <v>0</v>
      </c>
      <c r="HS65" s="10">
        <f t="shared" si="144"/>
        <v>2</v>
      </c>
      <c r="HT65" s="11"/>
      <c r="HU65" s="9">
        <f>VLOOKUP($C65, Table5[#All], 12, 0)</f>
        <v>0</v>
      </c>
      <c r="HV65" s="9">
        <f>VLOOKUP($C65, Table5[#All], 13, 0)</f>
        <v>1</v>
      </c>
      <c r="HW65" s="9">
        <f>VLOOKUP($C65, Table5[#All], 14, 0)</f>
        <v>0</v>
      </c>
      <c r="HX65" s="9">
        <f>VLOOKUP($C65, Table5[#All], 15, 0)</f>
        <v>0</v>
      </c>
      <c r="HY65" s="9">
        <f>VLOOKUP($C65, Table5[#All], 16, 0)</f>
        <v>0</v>
      </c>
      <c r="HZ65" s="10">
        <f t="shared" si="145"/>
        <v>2</v>
      </c>
      <c r="IA65" s="11"/>
      <c r="IB65" s="9">
        <f>VLOOKUP($C65, Table5[#All], 17, 0)</f>
        <v>0</v>
      </c>
      <c r="IC65" s="9">
        <f>VLOOKUP($C65, Table5[#All], 18, 0)</f>
        <v>0</v>
      </c>
      <c r="ID65" s="9">
        <f>VLOOKUP($C65, Table5[#All], 19, 0)</f>
        <v>1</v>
      </c>
      <c r="IE65" s="9">
        <f>VLOOKUP($C65, Table5[#All], 20, 0)</f>
        <v>0</v>
      </c>
      <c r="IF65" s="9">
        <f>VLOOKUP($C65, Table5[#All], 21, 0)</f>
        <v>0</v>
      </c>
      <c r="IG65" s="10">
        <f t="shared" si="146"/>
        <v>3</v>
      </c>
      <c r="IH65" s="11"/>
      <c r="II65" s="9">
        <f>VLOOKUP($C65, Table5[#All], 22, 0)</f>
        <v>1</v>
      </c>
      <c r="IJ65" s="9">
        <f>VLOOKUP($C65, Table5[#All], 23, 0)</f>
        <v>0</v>
      </c>
      <c r="IK65" s="9">
        <f>VLOOKUP($C65, Table5[#All], 24, 0)</f>
        <v>0</v>
      </c>
      <c r="IL65" s="9">
        <f>VLOOKUP($C65, Table5[#All], 25, 0)</f>
        <v>0</v>
      </c>
      <c r="IM65" s="9">
        <f>VLOOKUP($C65, Table5[#All], 26, 0)</f>
        <v>0</v>
      </c>
      <c r="IN65" s="10">
        <f t="shared" si="147"/>
        <v>1</v>
      </c>
      <c r="IO65" s="11"/>
      <c r="IP65" s="9">
        <v>1</v>
      </c>
      <c r="IQ65" s="9">
        <v>0</v>
      </c>
      <c r="IR65" s="9">
        <v>0</v>
      </c>
      <c r="IS65" s="9">
        <v>0</v>
      </c>
      <c r="IT65" s="9">
        <v>0</v>
      </c>
      <c r="IU65" s="10">
        <f t="shared" si="148"/>
        <v>1</v>
      </c>
      <c r="IV65" s="82"/>
    </row>
    <row r="66" spans="1:256" ht="16.3" thickTop="1" thickBot="1" x14ac:dyDescent="0.35">
      <c r="A66" s="16" t="s">
        <v>240</v>
      </c>
      <c r="B66" s="16" t="s">
        <v>265</v>
      </c>
      <c r="C66" s="16" t="s">
        <v>266</v>
      </c>
      <c r="D66" s="11"/>
      <c r="E66" s="9">
        <f>VLOOKUP($C66, Table3[#All], 2, 0)</f>
        <v>0.23079999999999998</v>
      </c>
      <c r="F66" s="9"/>
      <c r="G66" s="9">
        <f>VLOOKUP($C66, Table3[#All], 3, 0)</f>
        <v>0.46149999999999997</v>
      </c>
      <c r="H66" s="9">
        <f>VLOOKUP($C66, Table3[#All], 4, 0)</f>
        <v>0.30769999999999997</v>
      </c>
      <c r="I66" s="9">
        <f>VLOOKUP($C66, Table3[#All], 5, 0)</f>
        <v>0</v>
      </c>
      <c r="J66" s="10">
        <f t="shared" si="149"/>
        <v>4</v>
      </c>
      <c r="K66" s="11"/>
      <c r="L66" s="9">
        <f>VLOOKUP($C66, Table3[#All], 6, 0)</f>
        <v>0</v>
      </c>
      <c r="M66" s="9"/>
      <c r="N66" s="9">
        <f>VLOOKUP($C66, Table3[#All], 7, 0)</f>
        <v>1</v>
      </c>
      <c r="O66" s="9">
        <f>VLOOKUP($C66, Table3[#All], 8, 0)</f>
        <v>0</v>
      </c>
      <c r="P66" s="9">
        <f>VLOOKUP($C66, Table3[#All], 9, 0)</f>
        <v>0</v>
      </c>
      <c r="Q66" s="10">
        <f t="shared" si="150"/>
        <v>3</v>
      </c>
      <c r="R66" s="11"/>
      <c r="S66" s="9">
        <f>VLOOKUP($C66, Table3[#All], 10, 0)</f>
        <v>0</v>
      </c>
      <c r="T66" s="9">
        <f>VLOOKUP($C66, Table3[#All], 11, 0)</f>
        <v>0.69230000000000003</v>
      </c>
      <c r="U66" s="9">
        <f>VLOOKUP($C66, Table3[#All], 12, 0)</f>
        <v>0.30769999999999997</v>
      </c>
      <c r="V66" s="9">
        <f>VLOOKUP($C66, Table3[#All], 13, 0)</f>
        <v>0</v>
      </c>
      <c r="W66" s="9">
        <f>VLOOKUP($C66, Table3[#All], 14, 0)</f>
        <v>0</v>
      </c>
      <c r="X66" s="10">
        <f t="shared" si="151"/>
        <v>3</v>
      </c>
      <c r="Y66" s="11"/>
      <c r="Z66" s="9">
        <f>VLOOKUP($C66, Table3[#All], 15, 0)</f>
        <v>0</v>
      </c>
      <c r="AA66" s="9">
        <f>VLOOKUP($C66, Table3[#All], 16, 0)</f>
        <v>0.23079999999999998</v>
      </c>
      <c r="AB66" s="9">
        <f>VLOOKUP($C66, Table3[#All], 17, 0)</f>
        <v>0.15380000000000002</v>
      </c>
      <c r="AC66" s="9">
        <f>VLOOKUP($C66, Table3[#All], 18, 0)</f>
        <v>0.61539999999999995</v>
      </c>
      <c r="AD66" s="9">
        <f>VLOOKUP($C66, Table3[#All], 19, 0)</f>
        <v>0</v>
      </c>
      <c r="AE66" s="10">
        <f t="shared" si="121"/>
        <v>4</v>
      </c>
      <c r="AF66" s="11"/>
      <c r="AG66" s="9">
        <f>VLOOKUP($C66, Table3[#All], 20, 0)</f>
        <v>8.3299999999999999E-2</v>
      </c>
      <c r="AH66" s="9">
        <f>VLOOKUP($C66, Table3[#All], 21, 0)</f>
        <v>0.66670000000000007</v>
      </c>
      <c r="AI66" s="9">
        <f>VLOOKUP($C66, Table3[#All], 22, 0)</f>
        <v>0.25</v>
      </c>
      <c r="AJ66" s="9"/>
      <c r="AK66" s="9"/>
      <c r="AL66" s="10">
        <f t="shared" si="122"/>
        <v>3</v>
      </c>
      <c r="AM66" s="11"/>
      <c r="AN66" s="9">
        <f>VLOOKUP($C66, Table3[#All], 23, 0)</f>
        <v>1</v>
      </c>
      <c r="AO66" s="9">
        <f>VLOOKUP($C66, Table3[#All], 24, 0)</f>
        <v>0</v>
      </c>
      <c r="AP66" s="9">
        <f>VLOOKUP($C66, Table3[#All], 25, 0)</f>
        <v>0</v>
      </c>
      <c r="AQ66" s="9">
        <f>VLOOKUP($C66, Table3[#All], 26, 0)</f>
        <v>0</v>
      </c>
      <c r="AR66" s="9"/>
      <c r="AS66" s="12">
        <f t="shared" si="123"/>
        <v>1</v>
      </c>
      <c r="AT66" s="11"/>
      <c r="AU66" s="9">
        <f>VLOOKUP($C66, Table3[#All], 27, 0)</f>
        <v>0.92310000000000003</v>
      </c>
      <c r="AV66" s="9">
        <f>VLOOKUP($C66, Table3[#All], 28, 0)</f>
        <v>7.690000000000001E-2</v>
      </c>
      <c r="AW66" s="9">
        <f>VLOOKUP($C66, Table3[#All], 29, 0)</f>
        <v>0</v>
      </c>
      <c r="AX66" s="9"/>
      <c r="AY66" s="9"/>
      <c r="AZ66" s="10">
        <f t="shared" si="152"/>
        <v>1</v>
      </c>
      <c r="BA66" s="11"/>
      <c r="BB66" s="9">
        <f>VLOOKUP($C66, Table3[#All], 30, 0)</f>
        <v>0.46149999999999997</v>
      </c>
      <c r="BC66" s="9">
        <f>VLOOKUP($C66, Table3[#All], 31, 0)</f>
        <v>0.30769999999999997</v>
      </c>
      <c r="BD66" s="9">
        <f>VLOOKUP($C66, Table3[#All], 32, 0)</f>
        <v>0.23079999999999998</v>
      </c>
      <c r="BE66" s="9">
        <f>VLOOKUP($C66, Table3[#All], 33, 0)</f>
        <v>0</v>
      </c>
      <c r="BF66" s="9"/>
      <c r="BG66" s="10">
        <f t="shared" si="153"/>
        <v>2</v>
      </c>
      <c r="BH66" s="81"/>
      <c r="BI66" s="9">
        <f>VLOOKUP($C66, Table3[#All], 34, 0)</f>
        <v>0</v>
      </c>
      <c r="BJ66" s="9">
        <f>VLOOKUP($C66, Table3[#All], 35, 0)</f>
        <v>0</v>
      </c>
      <c r="BK66" s="9">
        <f>VLOOKUP($C66, Table3[#All], 36, 0)</f>
        <v>0</v>
      </c>
      <c r="BL66" s="9">
        <f>VLOOKUP($C66, Table3[#All], 37, 0)</f>
        <v>0</v>
      </c>
      <c r="BM66" s="9">
        <f>VLOOKUP($C66, Table3[#All], 38, 0)</f>
        <v>0</v>
      </c>
      <c r="BN66" s="10" t="str">
        <f t="shared" si="154"/>
        <v>N/A</v>
      </c>
      <c r="BO66" s="11"/>
      <c r="BP66" s="9">
        <f>VLOOKUP($C66, Table3[#All], 39, 0)</f>
        <v>7.690000000000001E-2</v>
      </c>
      <c r="BQ66" s="9">
        <f>VLOOKUP($C66, Table3[#All], 40, 0)</f>
        <v>0.46149999999999997</v>
      </c>
      <c r="BR66" s="9">
        <f>VLOOKUP($C66, Table3[#All], 41, 0)</f>
        <v>0.30769999999999997</v>
      </c>
      <c r="BS66" s="9">
        <f>VLOOKUP($C66, Table3[#All], 42, 0)</f>
        <v>0.15380000000000002</v>
      </c>
      <c r="BT66" s="9"/>
      <c r="BU66" s="10">
        <f t="shared" si="124"/>
        <v>3</v>
      </c>
      <c r="BV66" s="11"/>
      <c r="BW66" s="9">
        <f>VLOOKUP($C66, Table3[#All], 43, 0)</f>
        <v>0.69230000000000003</v>
      </c>
      <c r="BX66" s="9">
        <f>VLOOKUP($C66, Table3[#All], 44, 0)</f>
        <v>0.30769999999999997</v>
      </c>
      <c r="BY66" s="9">
        <f>VLOOKUP($C66, Table3[#All], 45, 0)</f>
        <v>0</v>
      </c>
      <c r="BZ66" s="9"/>
      <c r="CA66" s="9"/>
      <c r="CB66" s="10">
        <f t="shared" si="125"/>
        <v>2</v>
      </c>
      <c r="CC66" s="81"/>
      <c r="CD66" s="9">
        <f>VLOOKUP($C66, Table3[#All], 46, 0)</f>
        <v>0.92310000000000003</v>
      </c>
      <c r="CE66" s="9">
        <f>VLOOKUP($C66, Table3[#All], 47, 0)</f>
        <v>0</v>
      </c>
      <c r="CF66" s="9">
        <f>VLOOKUP($C66, Table3[#All], 48, 0)</f>
        <v>7.690000000000001E-2</v>
      </c>
      <c r="CG66" s="9">
        <f>VLOOKUP($C66, Table3[#All], 49, 0)</f>
        <v>0</v>
      </c>
      <c r="CH66" s="9">
        <f>VLOOKUP($C66, Table3[#All], 50, 0)</f>
        <v>0</v>
      </c>
      <c r="CI66" s="12">
        <f t="shared" si="126"/>
        <v>1</v>
      </c>
      <c r="CJ66" s="13"/>
      <c r="CK66" s="9">
        <f>VLOOKUP($C66, Table3[#All], 51, 0)</f>
        <v>0.23079999999999998</v>
      </c>
      <c r="CL66" s="9">
        <f>VLOOKUP($C66, Table3[#All], 52, 0)</f>
        <v>0.76919999999999999</v>
      </c>
      <c r="CM66" s="9">
        <f>VLOOKUP($C66, Table3[#All], 53, 0)</f>
        <v>0</v>
      </c>
      <c r="CN66" s="9">
        <f>VLOOKUP($C66, Table3[#All], 54, 0)</f>
        <v>0</v>
      </c>
      <c r="CO66" s="9"/>
      <c r="CP66" s="10">
        <f t="shared" si="127"/>
        <v>2</v>
      </c>
      <c r="CQ66" s="11"/>
      <c r="CR66" s="9">
        <f>VLOOKUP($C66, Table3[#All], 55, 0)</f>
        <v>0</v>
      </c>
      <c r="CS66" s="9">
        <f>VLOOKUP($C66, Table3[#All], 56, 0)</f>
        <v>0.53849999999999998</v>
      </c>
      <c r="CT66" s="9">
        <f>VLOOKUP($C66, Table3[#All], 57, 0)</f>
        <v>0.30769999999999997</v>
      </c>
      <c r="CU66" s="9">
        <f>VLOOKUP($C66, Table3[#All], 58, 0)</f>
        <v>0.15380000000000002</v>
      </c>
      <c r="CV66" s="9">
        <f>VLOOKUP($C66, Table3[#All], 59, 0)</f>
        <v>0</v>
      </c>
      <c r="CW66" s="12">
        <f t="shared" si="128"/>
        <v>3</v>
      </c>
      <c r="CX66" s="81"/>
      <c r="CY66" s="9">
        <f>VLOOKUP($C66, Table3[#All], 60, 0)</f>
        <v>0.30769999999999997</v>
      </c>
      <c r="CZ66" s="9">
        <f>VLOOKUP($C66, Table3[#All], 61, 0)</f>
        <v>0.53849999999999998</v>
      </c>
      <c r="DA66" s="9">
        <f>VLOOKUP($C66, Table3[#All], 62, 0)</f>
        <v>0.15380000000000002</v>
      </c>
      <c r="DB66" s="9">
        <f>VLOOKUP($C66, Table3[#All], 63, 0)</f>
        <v>0</v>
      </c>
      <c r="DC66" s="9">
        <f>VLOOKUP($C66, Table3[#All], 64, 0)</f>
        <v>0</v>
      </c>
      <c r="DD66" s="10">
        <f t="shared" si="129"/>
        <v>2</v>
      </c>
      <c r="DE66" s="11"/>
      <c r="DF66" s="9">
        <f>VLOOKUP($C66, Table3[#All], 65, 0)</f>
        <v>0.69230000000000003</v>
      </c>
      <c r="DG66" s="9"/>
      <c r="DH66" s="9">
        <f>VLOOKUP($C66, Table3[#All], 66, 0)</f>
        <v>0</v>
      </c>
      <c r="DI66" s="9"/>
      <c r="DJ66" s="9">
        <f>VLOOKUP($C66, Table3[#All], 67, 0)</f>
        <v>0.30769999999999997</v>
      </c>
      <c r="DK66" s="12">
        <f t="shared" si="130"/>
        <v>5</v>
      </c>
      <c r="DL66" s="11"/>
      <c r="DM66" s="9">
        <f>VLOOKUP($C66, Table3[#All], 68, 0)</f>
        <v>1</v>
      </c>
      <c r="DN66" s="9"/>
      <c r="DO66" s="9">
        <f>VLOOKUP($C66, Table3[#All], 69, 0)</f>
        <v>0</v>
      </c>
      <c r="DP66" s="9">
        <f>VLOOKUP($C66, Table3[#All], 70, 0)</f>
        <v>0</v>
      </c>
      <c r="DQ66" s="9"/>
      <c r="DR66" s="12">
        <f t="shared" si="131"/>
        <v>1</v>
      </c>
      <c r="DS66" s="11"/>
      <c r="DT66" s="9">
        <f>VLOOKUP($C66, Table3[#All], 71, 0)</f>
        <v>0</v>
      </c>
      <c r="DU66" s="9">
        <f>VLOOKUP($C66, Table3[#All], 72, 0)</f>
        <v>0.46149999999999997</v>
      </c>
      <c r="DV66" s="9">
        <f>VLOOKUP($C66, Table3[#All], 73, 0)</f>
        <v>0.53849999999999998</v>
      </c>
      <c r="DW66" s="9">
        <f>VLOOKUP($C66, Table3[#All], 74, 0)</f>
        <v>0</v>
      </c>
      <c r="DX66" s="9">
        <f>VLOOKUP($C66, Table3[#All], 75, 0)</f>
        <v>0</v>
      </c>
      <c r="DY66" s="12">
        <f t="shared" si="158"/>
        <v>3</v>
      </c>
      <c r="DZ66" s="11"/>
      <c r="EA66" s="9">
        <f>VLOOKUP($C66, Table3[#All], 76, 0)</f>
        <v>1</v>
      </c>
      <c r="EB66" s="9">
        <f>VLOOKUP($C66, Table3[#All], 77, 0)</f>
        <v>0</v>
      </c>
      <c r="EC66" s="9">
        <f>VLOOKUP($C66, Table3[#All], 78, 0)</f>
        <v>0</v>
      </c>
      <c r="ED66" s="9">
        <f>VLOOKUP($C66, Table3[#All], 79, 0)</f>
        <v>0</v>
      </c>
      <c r="EE66" s="9">
        <f>VLOOKUP($C66, Table3[#All], 80, 0)</f>
        <v>0</v>
      </c>
      <c r="EF66" s="10">
        <f t="shared" si="133"/>
        <v>1</v>
      </c>
      <c r="EG66" s="9"/>
      <c r="EH66" s="9">
        <f>VLOOKUP($C66, Table3[#All], 81, 0)</f>
        <v>1</v>
      </c>
      <c r="EI66" s="9">
        <f>VLOOKUP($C66, Table3[#All], 82, 0)</f>
        <v>0</v>
      </c>
      <c r="EJ66" s="9">
        <f>VLOOKUP($C66, Table3[#All], 83, 0)</f>
        <v>0</v>
      </c>
      <c r="EK66" s="9">
        <f>VLOOKUP($C66, Table3[#All], 84, 0)</f>
        <v>0</v>
      </c>
      <c r="EL66" s="9">
        <f>VLOOKUP($C66, Table3[#All], 85, 0)</f>
        <v>0</v>
      </c>
      <c r="EM66" s="12">
        <f t="shared" si="134"/>
        <v>1</v>
      </c>
      <c r="EN66" s="11"/>
      <c r="EO66" s="9">
        <f>VLOOKUP($C66, Table3[#All], 86, 0)</f>
        <v>0</v>
      </c>
      <c r="EP66" s="9"/>
      <c r="EQ66" s="9">
        <f>VLOOKUP($C66, Table3[#All], 87, 0)</f>
        <v>1</v>
      </c>
      <c r="ER66" s="9"/>
      <c r="ES66" s="9"/>
      <c r="ET66" s="12">
        <f t="shared" si="135"/>
        <v>3</v>
      </c>
      <c r="EU66" s="11"/>
      <c r="EV66" s="9">
        <f>VLOOKUP($C66, Table3[#All], 88, 0)</f>
        <v>1</v>
      </c>
      <c r="EW66" s="9">
        <f>VLOOKUP($C66, Table3[#All], 89, 0)</f>
        <v>0</v>
      </c>
      <c r="EX66" s="9">
        <f>VLOOKUP($C66, Table3[#All], 90, 0)</f>
        <v>0</v>
      </c>
      <c r="EY66" s="9">
        <f>VLOOKUP($C66, Table3[#All], 91, 0)</f>
        <v>0</v>
      </c>
      <c r="EZ66" s="9">
        <f>VLOOKUP($C66, Table3[#All], 92, 0)</f>
        <v>0</v>
      </c>
      <c r="FA66" s="12">
        <f t="shared" si="136"/>
        <v>1</v>
      </c>
      <c r="FB66" s="11"/>
      <c r="FC66" s="9">
        <f>VLOOKUP($C66, Table3[#All], 93, 0)</f>
        <v>0</v>
      </c>
      <c r="FD66" s="9">
        <f>VLOOKUP($C66, Table3[#All], 94, 0)</f>
        <v>0.61539999999999995</v>
      </c>
      <c r="FE66" s="9">
        <f>VLOOKUP($C66, Table3[#All], 95, 0)</f>
        <v>0.3846</v>
      </c>
      <c r="FF66" s="9">
        <f>VLOOKUP($C66, Table3[#All], 96, 0)</f>
        <v>0</v>
      </c>
      <c r="FG66" s="9"/>
      <c r="FH66" s="10">
        <f t="shared" si="137"/>
        <v>3</v>
      </c>
      <c r="FI66" s="11"/>
      <c r="FJ66" s="9">
        <f>VLOOKUP($C66, Table3[#All], 97, 0)</f>
        <v>0</v>
      </c>
      <c r="FK66" s="9">
        <f>VLOOKUP($C66, Table3[#All], 98, 0)</f>
        <v>0</v>
      </c>
      <c r="FL66" s="9">
        <f>VLOOKUP($C66, Table3[#All], 99, 0)</f>
        <v>0</v>
      </c>
      <c r="FM66" s="9">
        <f>VLOOKUP($C66, Table3[#All], 100, 0)</f>
        <v>0</v>
      </c>
      <c r="FN66" s="9">
        <f>VLOOKUP($C66, Table3[#All], 101, 0)</f>
        <v>1</v>
      </c>
      <c r="FO66" s="12">
        <f t="shared" si="155"/>
        <v>5</v>
      </c>
      <c r="FP66" s="11"/>
      <c r="FQ66" s="9">
        <f>VLOOKUP($C66, Table3[#All], 102, 0)</f>
        <v>0.61539999999999995</v>
      </c>
      <c r="FR66" s="9">
        <f>VLOOKUP($C66, Table3[#All], 103, 0)</f>
        <v>0.3846</v>
      </c>
      <c r="FS66" s="9">
        <f>VLOOKUP($C66, Table3[#All], 104, 0)</f>
        <v>0</v>
      </c>
      <c r="FT66" s="9">
        <f>VLOOKUP($C66, Table3[#All], 105, 0)</f>
        <v>0</v>
      </c>
      <c r="FU66" s="9">
        <v>0</v>
      </c>
      <c r="FV66" s="10">
        <f t="shared" si="138"/>
        <v>2</v>
      </c>
      <c r="FW66" s="11"/>
      <c r="FX66" s="9">
        <f>VLOOKUP($C66, Table3[#All], 106, 0)</f>
        <v>0.41670000000000001</v>
      </c>
      <c r="FY66" s="9"/>
      <c r="FZ66" s="9">
        <f>VLOOKUP($C66, Table3[#All], 107, 0)</f>
        <v>0.5</v>
      </c>
      <c r="GA66" s="9">
        <f>VLOOKUP($C66, Table3[#All], 108, 0)</f>
        <v>8.3299999999999999E-2</v>
      </c>
      <c r="GB66" s="9"/>
      <c r="GC66" s="10">
        <f t="shared" si="156"/>
        <v>3</v>
      </c>
      <c r="GD66" s="81"/>
      <c r="GE66" s="9">
        <f>VLOOKUP($C66, Table3[#All], 109, 0)</f>
        <v>8.3299999999999999E-2</v>
      </c>
      <c r="GF66" s="9">
        <f>VLOOKUP($C66, Table3[#All], 110, 0)</f>
        <v>0.75</v>
      </c>
      <c r="GG66" s="9">
        <f>VLOOKUP($C66, Table3[#All], 111, 0)</f>
        <v>0.16670000000000001</v>
      </c>
      <c r="GH66" s="9"/>
      <c r="GI66" s="9">
        <f>VLOOKUP($C66, Table3[#All], 112, 0)</f>
        <v>0</v>
      </c>
      <c r="GJ66" s="12">
        <f t="shared" si="139"/>
        <v>2</v>
      </c>
      <c r="GK66" s="11"/>
      <c r="GL66" s="9">
        <f>VLOOKUP($C66, Table3[#All], 113, 0)</f>
        <v>0</v>
      </c>
      <c r="GM66" s="9">
        <f>VLOOKUP($C66, Table3[#All], 114, 0)</f>
        <v>0</v>
      </c>
      <c r="GN66" s="9">
        <f>VLOOKUP($C66, Table3[#All], 115, 0)</f>
        <v>0.23079999999999998</v>
      </c>
      <c r="GO66" s="9">
        <f>VLOOKUP($C66, Table3[#All], 116, 0)</f>
        <v>0.76919999999999999</v>
      </c>
      <c r="GP66" s="9"/>
      <c r="GQ66" s="10">
        <f t="shared" si="140"/>
        <v>4</v>
      </c>
      <c r="GR66" s="11"/>
      <c r="GS66" s="9">
        <f>VLOOKUP($C66, Table2[#All], 3, 0)</f>
        <v>0</v>
      </c>
      <c r="GT66" s="9">
        <f>VLOOKUP($C66, Table2[#All], 4, 0)</f>
        <v>0</v>
      </c>
      <c r="GU66" s="9">
        <f>VLOOKUP($C66, Table2[#All], 5, 0)</f>
        <v>1</v>
      </c>
      <c r="GV66" s="9">
        <f>VLOOKUP($C66, Table2[#All], 6, 0)</f>
        <v>0</v>
      </c>
      <c r="GW66" s="9">
        <f>VLOOKUP($C66, Table2[#All], 7, 0)</f>
        <v>0</v>
      </c>
      <c r="GX66" s="10">
        <f t="shared" si="141"/>
        <v>3</v>
      </c>
      <c r="GY66" s="11"/>
      <c r="GZ66" s="9">
        <v>0</v>
      </c>
      <c r="HA66" s="9">
        <v>1</v>
      </c>
      <c r="HB66" s="9">
        <v>0</v>
      </c>
      <c r="HC66" s="9">
        <v>0</v>
      </c>
      <c r="HD66" s="9"/>
      <c r="HE66" s="10">
        <f t="shared" si="142"/>
        <v>2</v>
      </c>
      <c r="HF66" s="11"/>
      <c r="HG66" s="9">
        <f>VLOOKUP($C66, Table5[#All], 2, 0)</f>
        <v>0</v>
      </c>
      <c r="HH66" s="9">
        <f>VLOOKUP($C66, Table5[#All], 3, 0)</f>
        <v>0</v>
      </c>
      <c r="HI66" s="9">
        <f>VLOOKUP($C66, Table5[#All], 4, 0)</f>
        <v>0</v>
      </c>
      <c r="HJ66" s="9">
        <f>VLOOKUP($C66, Table5[#All], 5, 0)</f>
        <v>1</v>
      </c>
      <c r="HK66" s="9">
        <f>VLOOKUP($C66, Table5[#All], 6, 0)</f>
        <v>0</v>
      </c>
      <c r="HL66" s="10">
        <f t="shared" si="143"/>
        <v>4</v>
      </c>
      <c r="HM66" s="11"/>
      <c r="HN66" s="9">
        <f>VLOOKUP($C66, Table5[#All], 7, 0)</f>
        <v>0</v>
      </c>
      <c r="HO66" s="9">
        <f>VLOOKUP($C66, Table5[#All], 8, 0)</f>
        <v>1</v>
      </c>
      <c r="HP66" s="9">
        <f>VLOOKUP($C66, Table5[#All], 9, 0)</f>
        <v>0</v>
      </c>
      <c r="HQ66" s="9">
        <f>VLOOKUP($C66, Table5[#All], 10, 0)</f>
        <v>0</v>
      </c>
      <c r="HR66" s="9">
        <f>VLOOKUP($C66, Table5[#All], 11, 0)</f>
        <v>0</v>
      </c>
      <c r="HS66" s="10">
        <f t="shared" si="144"/>
        <v>2</v>
      </c>
      <c r="HT66" s="11"/>
      <c r="HU66" s="9">
        <f>VLOOKUP($C66, Table5[#All], 12, 0)</f>
        <v>1</v>
      </c>
      <c r="HV66" s="9">
        <f>VLOOKUP($C66, Table5[#All], 13, 0)</f>
        <v>0</v>
      </c>
      <c r="HW66" s="9">
        <f>VLOOKUP($C66, Table5[#All], 14, 0)</f>
        <v>0</v>
      </c>
      <c r="HX66" s="9">
        <f>VLOOKUP($C66, Table5[#All], 15, 0)</f>
        <v>0</v>
      </c>
      <c r="HY66" s="9">
        <f>VLOOKUP($C66, Table5[#All], 16, 0)</f>
        <v>0</v>
      </c>
      <c r="HZ66" s="10">
        <f t="shared" si="145"/>
        <v>1</v>
      </c>
      <c r="IA66" s="11"/>
      <c r="IB66" s="9">
        <f>VLOOKUP($C66, Table5[#All], 17, 0)</f>
        <v>1</v>
      </c>
      <c r="IC66" s="9">
        <f>VLOOKUP($C66, Table5[#All], 18, 0)</f>
        <v>0</v>
      </c>
      <c r="ID66" s="9">
        <f>VLOOKUP($C66, Table5[#All], 19, 0)</f>
        <v>0</v>
      </c>
      <c r="IE66" s="9">
        <f>VLOOKUP($C66, Table5[#All], 20, 0)</f>
        <v>0</v>
      </c>
      <c r="IF66" s="9">
        <f>VLOOKUP($C66, Table5[#All], 21, 0)</f>
        <v>0</v>
      </c>
      <c r="IG66" s="10">
        <f t="shared" si="146"/>
        <v>1</v>
      </c>
      <c r="IH66" s="11"/>
      <c r="II66" s="9">
        <f>VLOOKUP($C66, Table5[#All], 22, 0)</f>
        <v>1</v>
      </c>
      <c r="IJ66" s="9">
        <f>VLOOKUP($C66, Table5[#All], 23, 0)</f>
        <v>0</v>
      </c>
      <c r="IK66" s="9">
        <f>VLOOKUP($C66, Table5[#All], 24, 0)</f>
        <v>0</v>
      </c>
      <c r="IL66" s="9">
        <f>VLOOKUP($C66, Table5[#All], 25, 0)</f>
        <v>0</v>
      </c>
      <c r="IM66" s="9">
        <f>VLOOKUP($C66, Table5[#All], 26, 0)</f>
        <v>0</v>
      </c>
      <c r="IN66" s="10">
        <f t="shared" si="147"/>
        <v>1</v>
      </c>
      <c r="IO66" s="11"/>
      <c r="IP66" s="9">
        <v>1</v>
      </c>
      <c r="IQ66" s="9">
        <v>0</v>
      </c>
      <c r="IR66" s="9">
        <v>0</v>
      </c>
      <c r="IS66" s="9">
        <v>0</v>
      </c>
      <c r="IT66" s="9">
        <v>0</v>
      </c>
      <c r="IU66" s="10">
        <f t="shared" si="148"/>
        <v>1</v>
      </c>
      <c r="IV66" s="82"/>
    </row>
    <row r="67" spans="1:256" ht="16.3" thickTop="1" thickBot="1" x14ac:dyDescent="0.35">
      <c r="A67" s="16" t="s">
        <v>240</v>
      </c>
      <c r="B67" s="16" t="s">
        <v>267</v>
      </c>
      <c r="C67" s="16" t="s">
        <v>268</v>
      </c>
      <c r="D67" s="11"/>
      <c r="E67" s="9">
        <f>VLOOKUP($C67, Table3[#All], 2, 0)</f>
        <v>0.05</v>
      </c>
      <c r="F67" s="9"/>
      <c r="G67" s="9">
        <f>VLOOKUP($C67, Table3[#All], 3, 0)</f>
        <v>0.5</v>
      </c>
      <c r="H67" s="9">
        <f>VLOOKUP($C67, Table3[#All], 4, 0)</f>
        <v>0.45</v>
      </c>
      <c r="I67" s="9">
        <f>VLOOKUP($C67, Table3[#All], 5, 0)</f>
        <v>0</v>
      </c>
      <c r="J67" s="10">
        <f t="shared" si="149"/>
        <v>4</v>
      </c>
      <c r="K67" s="11"/>
      <c r="L67" s="9">
        <f>VLOOKUP($C67, Table3[#All], 6, 0)</f>
        <v>0</v>
      </c>
      <c r="M67" s="9"/>
      <c r="N67" s="9">
        <f>VLOOKUP($C67, Table3[#All], 7, 0)</f>
        <v>1</v>
      </c>
      <c r="O67" s="9">
        <f>VLOOKUP($C67, Table3[#All], 8, 0)</f>
        <v>0</v>
      </c>
      <c r="P67" s="9">
        <f>VLOOKUP($C67, Table3[#All], 9, 0)</f>
        <v>0</v>
      </c>
      <c r="Q67" s="10">
        <f t="shared" si="150"/>
        <v>3</v>
      </c>
      <c r="R67" s="11"/>
      <c r="S67" s="9">
        <f>VLOOKUP($C67, Table3[#All], 10, 0)</f>
        <v>0</v>
      </c>
      <c r="T67" s="9">
        <f>VLOOKUP($C67, Table3[#All], 11, 0)</f>
        <v>0.8</v>
      </c>
      <c r="U67" s="9">
        <f>VLOOKUP($C67, Table3[#All], 12, 0)</f>
        <v>0.2</v>
      </c>
      <c r="V67" s="9">
        <f>VLOOKUP($C67, Table3[#All], 13, 0)</f>
        <v>0</v>
      </c>
      <c r="W67" s="9">
        <f>VLOOKUP($C67, Table3[#All], 14, 0)</f>
        <v>0</v>
      </c>
      <c r="X67" s="10">
        <f t="shared" si="151"/>
        <v>2</v>
      </c>
      <c r="Y67" s="11"/>
      <c r="Z67" s="9">
        <f>VLOOKUP($C67, Table3[#All], 15, 0)</f>
        <v>0</v>
      </c>
      <c r="AA67" s="9">
        <f>VLOOKUP($C67, Table3[#All], 16, 0)</f>
        <v>0.55000000000000004</v>
      </c>
      <c r="AB67" s="9">
        <f>VLOOKUP($C67, Table3[#All], 17, 0)</f>
        <v>0.45</v>
      </c>
      <c r="AC67" s="9">
        <f>VLOOKUP($C67, Table3[#All], 18, 0)</f>
        <v>0</v>
      </c>
      <c r="AD67" s="9">
        <f>VLOOKUP($C67, Table3[#All], 19, 0)</f>
        <v>0</v>
      </c>
      <c r="AE67" s="10">
        <f t="shared" si="121"/>
        <v>3</v>
      </c>
      <c r="AF67" s="11"/>
      <c r="AG67" s="9">
        <f>VLOOKUP($C67, Table3[#All], 20, 0)</f>
        <v>0</v>
      </c>
      <c r="AH67" s="9">
        <f>VLOOKUP($C67, Table3[#All], 21, 0)</f>
        <v>0.8</v>
      </c>
      <c r="AI67" s="9">
        <f>VLOOKUP($C67, Table3[#All], 22, 0)</f>
        <v>0.2</v>
      </c>
      <c r="AJ67" s="9"/>
      <c r="AK67" s="9"/>
      <c r="AL67" s="10">
        <f t="shared" si="122"/>
        <v>2</v>
      </c>
      <c r="AM67" s="11"/>
      <c r="AN67" s="9">
        <f>VLOOKUP($C67, Table3[#All], 23, 0)</f>
        <v>1</v>
      </c>
      <c r="AO67" s="9">
        <f>VLOOKUP($C67, Table3[#All], 24, 0)</f>
        <v>0</v>
      </c>
      <c r="AP67" s="9">
        <f>VLOOKUP($C67, Table3[#All], 25, 0)</f>
        <v>0</v>
      </c>
      <c r="AQ67" s="9">
        <f>VLOOKUP($C67, Table3[#All], 26, 0)</f>
        <v>0</v>
      </c>
      <c r="AR67" s="9"/>
      <c r="AS67" s="12">
        <f t="shared" si="123"/>
        <v>1</v>
      </c>
      <c r="AT67" s="11"/>
      <c r="AU67" s="9">
        <f>VLOOKUP($C67, Table3[#All], 27, 0)</f>
        <v>1</v>
      </c>
      <c r="AV67" s="9">
        <f>VLOOKUP($C67, Table3[#All], 28, 0)</f>
        <v>0</v>
      </c>
      <c r="AW67" s="9">
        <f>VLOOKUP($C67, Table3[#All], 29, 0)</f>
        <v>0</v>
      </c>
      <c r="AX67" s="9"/>
      <c r="AY67" s="9"/>
      <c r="AZ67" s="10">
        <f t="shared" si="152"/>
        <v>1</v>
      </c>
      <c r="BA67" s="11"/>
      <c r="BB67" s="9">
        <f>VLOOKUP($C67, Table3[#All], 30, 0)</f>
        <v>0.3</v>
      </c>
      <c r="BC67" s="9">
        <f>VLOOKUP($C67, Table3[#All], 31, 0)</f>
        <v>0.7</v>
      </c>
      <c r="BD67" s="9">
        <f>VLOOKUP($C67, Table3[#All], 32, 0)</f>
        <v>0</v>
      </c>
      <c r="BE67" s="9">
        <f>VLOOKUP($C67, Table3[#All], 33, 0)</f>
        <v>0</v>
      </c>
      <c r="BF67" s="9"/>
      <c r="BG67" s="10">
        <f t="shared" si="153"/>
        <v>2</v>
      </c>
      <c r="BH67" s="81"/>
      <c r="BI67" s="9">
        <f>VLOOKUP($C67, Table3[#All], 34, 0)</f>
        <v>0</v>
      </c>
      <c r="BJ67" s="9">
        <f>VLOOKUP($C67, Table3[#All], 35, 0)</f>
        <v>0</v>
      </c>
      <c r="BK67" s="9">
        <f>VLOOKUP($C67, Table3[#All], 36, 0)</f>
        <v>0</v>
      </c>
      <c r="BL67" s="9">
        <f>VLOOKUP($C67, Table3[#All], 37, 0)</f>
        <v>0</v>
      </c>
      <c r="BM67" s="9">
        <f>VLOOKUP($C67, Table3[#All], 38, 0)</f>
        <v>0</v>
      </c>
      <c r="BN67" s="10" t="str">
        <f t="shared" si="154"/>
        <v>N/A</v>
      </c>
      <c r="BO67" s="11"/>
      <c r="BP67" s="9">
        <f>VLOOKUP($C67, Table3[#All], 39, 0)</f>
        <v>0.35</v>
      </c>
      <c r="BQ67" s="9">
        <f>VLOOKUP($C67, Table3[#All], 40, 0)</f>
        <v>0.4</v>
      </c>
      <c r="BR67" s="9">
        <f>VLOOKUP($C67, Table3[#All], 41, 0)</f>
        <v>0.2</v>
      </c>
      <c r="BS67" s="9">
        <f>VLOOKUP($C67, Table3[#All], 42, 0)</f>
        <v>0.05</v>
      </c>
      <c r="BT67" s="9"/>
      <c r="BU67" s="10">
        <f t="shared" si="124"/>
        <v>3</v>
      </c>
      <c r="BV67" s="11"/>
      <c r="BW67" s="9">
        <f>VLOOKUP($C67, Table3[#All], 43, 0)</f>
        <v>0.95</v>
      </c>
      <c r="BX67" s="9">
        <f>VLOOKUP($C67, Table3[#All], 44, 0)</f>
        <v>0.05</v>
      </c>
      <c r="BY67" s="9">
        <f>VLOOKUP($C67, Table3[#All], 45, 0)</f>
        <v>0</v>
      </c>
      <c r="BZ67" s="9"/>
      <c r="CA67" s="9"/>
      <c r="CB67" s="10">
        <f t="shared" si="125"/>
        <v>1</v>
      </c>
      <c r="CC67" s="81"/>
      <c r="CD67" s="9">
        <f>VLOOKUP($C67, Table3[#All], 46, 0)</f>
        <v>1</v>
      </c>
      <c r="CE67" s="9">
        <f>VLOOKUP($C67, Table3[#All], 47, 0)</f>
        <v>0</v>
      </c>
      <c r="CF67" s="9">
        <f>VLOOKUP($C67, Table3[#All], 48, 0)</f>
        <v>0</v>
      </c>
      <c r="CG67" s="9">
        <f>VLOOKUP($C67, Table3[#All], 49, 0)</f>
        <v>0</v>
      </c>
      <c r="CH67" s="9">
        <f>VLOOKUP($C67, Table3[#All], 50, 0)</f>
        <v>0</v>
      </c>
      <c r="CI67" s="12">
        <f t="shared" si="126"/>
        <v>1</v>
      </c>
      <c r="CJ67" s="13"/>
      <c r="CK67" s="9">
        <f>VLOOKUP($C67, Table3[#All], 51, 0)</f>
        <v>0.85</v>
      </c>
      <c r="CL67" s="9">
        <f>VLOOKUP($C67, Table3[#All], 52, 0)</f>
        <v>0.15</v>
      </c>
      <c r="CM67" s="9">
        <f>VLOOKUP($C67, Table3[#All], 53, 0)</f>
        <v>0</v>
      </c>
      <c r="CN67" s="9">
        <f>VLOOKUP($C67, Table3[#All], 54, 0)</f>
        <v>0</v>
      </c>
      <c r="CO67" s="9"/>
      <c r="CP67" s="10">
        <f t="shared" si="127"/>
        <v>1</v>
      </c>
      <c r="CQ67" s="11"/>
      <c r="CR67" s="9">
        <f>VLOOKUP($C67, Table3[#All], 55, 0)</f>
        <v>0.6</v>
      </c>
      <c r="CS67" s="9">
        <f>VLOOKUP($C67, Table3[#All], 56, 0)</f>
        <v>0.25</v>
      </c>
      <c r="CT67" s="9">
        <f>VLOOKUP($C67, Table3[#All], 57, 0)</f>
        <v>0.1</v>
      </c>
      <c r="CU67" s="9">
        <f>VLOOKUP($C67, Table3[#All], 58, 0)</f>
        <v>0.05</v>
      </c>
      <c r="CV67" s="9">
        <f>VLOOKUP($C67, Table3[#All], 59, 0)</f>
        <v>0</v>
      </c>
      <c r="CW67" s="12">
        <f t="shared" si="128"/>
        <v>2</v>
      </c>
      <c r="CX67" s="81"/>
      <c r="CY67" s="9">
        <f>VLOOKUP($C67, Table3[#All], 60, 0)</f>
        <v>0.3</v>
      </c>
      <c r="CZ67" s="9">
        <f>VLOOKUP($C67, Table3[#All], 61, 0)</f>
        <v>0.45</v>
      </c>
      <c r="DA67" s="9">
        <f>VLOOKUP($C67, Table3[#All], 62, 0)</f>
        <v>0.25</v>
      </c>
      <c r="DB67" s="9">
        <f>VLOOKUP($C67, Table3[#All], 63, 0)</f>
        <v>0</v>
      </c>
      <c r="DC67" s="9">
        <f>VLOOKUP($C67, Table3[#All], 64, 0)</f>
        <v>0</v>
      </c>
      <c r="DD67" s="10">
        <f t="shared" si="129"/>
        <v>3</v>
      </c>
      <c r="DE67" s="11"/>
      <c r="DF67" s="9">
        <f>VLOOKUP($C67, Table3[#All], 65, 0)</f>
        <v>0.45</v>
      </c>
      <c r="DG67" s="9"/>
      <c r="DH67" s="9">
        <f>VLOOKUP($C67, Table3[#All], 66, 0)</f>
        <v>0.5</v>
      </c>
      <c r="DI67" s="9"/>
      <c r="DJ67" s="9">
        <f>VLOOKUP($C67, Table3[#All], 67, 0)</f>
        <v>0.05</v>
      </c>
      <c r="DK67" s="12">
        <f t="shared" si="130"/>
        <v>3</v>
      </c>
      <c r="DL67" s="11"/>
      <c r="DM67" s="9">
        <f>VLOOKUP($C67, Table3[#All], 68, 0)</f>
        <v>1</v>
      </c>
      <c r="DN67" s="9"/>
      <c r="DO67" s="9">
        <f>VLOOKUP($C67, Table3[#All], 69, 0)</f>
        <v>0</v>
      </c>
      <c r="DP67" s="9">
        <f>VLOOKUP($C67, Table3[#All], 70, 0)</f>
        <v>0</v>
      </c>
      <c r="DQ67" s="9"/>
      <c r="DR67" s="12">
        <f t="shared" si="131"/>
        <v>1</v>
      </c>
      <c r="DS67" s="11"/>
      <c r="DT67" s="9">
        <f>VLOOKUP($C67, Table3[#All], 71, 0)</f>
        <v>0.35</v>
      </c>
      <c r="DU67" s="9">
        <f>VLOOKUP($C67, Table3[#All], 72, 0)</f>
        <v>0.25</v>
      </c>
      <c r="DV67" s="9">
        <f>VLOOKUP($C67, Table3[#All], 73, 0)</f>
        <v>0.35</v>
      </c>
      <c r="DW67" s="9">
        <f>VLOOKUP($C67, Table3[#All], 74, 0)</f>
        <v>0.05</v>
      </c>
      <c r="DX67" s="9">
        <f>VLOOKUP($C67, Table3[#All], 75, 0)</f>
        <v>0</v>
      </c>
      <c r="DY67" s="12">
        <f t="shared" si="158"/>
        <v>3</v>
      </c>
      <c r="DZ67" s="11"/>
      <c r="EA67" s="9">
        <f>VLOOKUP($C67, Table3[#All], 76, 0)</f>
        <v>1</v>
      </c>
      <c r="EB67" s="9">
        <f>VLOOKUP($C67, Table3[#All], 77, 0)</f>
        <v>0</v>
      </c>
      <c r="EC67" s="9">
        <f>VLOOKUP($C67, Table3[#All], 78, 0)</f>
        <v>0</v>
      </c>
      <c r="ED67" s="9">
        <f>VLOOKUP($C67, Table3[#All], 79, 0)</f>
        <v>0</v>
      </c>
      <c r="EE67" s="9">
        <f>VLOOKUP($C67, Table3[#All], 80, 0)</f>
        <v>0</v>
      </c>
      <c r="EF67" s="10">
        <f t="shared" si="133"/>
        <v>1</v>
      </c>
      <c r="EG67" s="9"/>
      <c r="EH67" s="9">
        <f>VLOOKUP($C67, Table3[#All], 81, 0)</f>
        <v>1</v>
      </c>
      <c r="EI67" s="9">
        <f>VLOOKUP($C67, Table3[#All], 82, 0)</f>
        <v>0</v>
      </c>
      <c r="EJ67" s="9">
        <f>VLOOKUP($C67, Table3[#All], 83, 0)</f>
        <v>0</v>
      </c>
      <c r="EK67" s="9">
        <f>VLOOKUP($C67, Table3[#All], 84, 0)</f>
        <v>0</v>
      </c>
      <c r="EL67" s="9">
        <f>VLOOKUP($C67, Table3[#All], 85, 0)</f>
        <v>0</v>
      </c>
      <c r="EM67" s="12">
        <f t="shared" si="134"/>
        <v>1</v>
      </c>
      <c r="EN67" s="11"/>
      <c r="EO67" s="9">
        <f>VLOOKUP($C67, Table3[#All], 86, 0)</f>
        <v>0.1</v>
      </c>
      <c r="EP67" s="9"/>
      <c r="EQ67" s="9">
        <f>VLOOKUP($C67, Table3[#All], 87, 0)</f>
        <v>0.9</v>
      </c>
      <c r="ER67" s="9"/>
      <c r="ES67" s="9"/>
      <c r="ET67" s="12">
        <f t="shared" si="135"/>
        <v>3</v>
      </c>
      <c r="EU67" s="11"/>
      <c r="EV67" s="9">
        <f>VLOOKUP($C67, Table3[#All], 88, 0)</f>
        <v>1</v>
      </c>
      <c r="EW67" s="9">
        <f>VLOOKUP($C67, Table3[#All], 89, 0)</f>
        <v>0</v>
      </c>
      <c r="EX67" s="9">
        <f>VLOOKUP($C67, Table3[#All], 90, 0)</f>
        <v>0</v>
      </c>
      <c r="EY67" s="9">
        <f>VLOOKUP($C67, Table3[#All], 91, 0)</f>
        <v>0</v>
      </c>
      <c r="EZ67" s="9">
        <f>VLOOKUP($C67, Table3[#All], 92, 0)</f>
        <v>0</v>
      </c>
      <c r="FA67" s="12">
        <f t="shared" si="136"/>
        <v>1</v>
      </c>
      <c r="FB67" s="11"/>
      <c r="FC67" s="9">
        <f>VLOOKUP($C67, Table3[#All], 93, 0)</f>
        <v>0</v>
      </c>
      <c r="FD67" s="9">
        <f>VLOOKUP($C67, Table3[#All], 94, 0)</f>
        <v>0.6</v>
      </c>
      <c r="FE67" s="9">
        <f>VLOOKUP($C67, Table3[#All], 95, 0)</f>
        <v>0.4</v>
      </c>
      <c r="FF67" s="9">
        <f>VLOOKUP($C67, Table3[#All], 96, 0)</f>
        <v>0</v>
      </c>
      <c r="FG67" s="9"/>
      <c r="FH67" s="10">
        <f t="shared" si="137"/>
        <v>3</v>
      </c>
      <c r="FI67" s="11"/>
      <c r="FJ67" s="9">
        <f>VLOOKUP($C67, Table3[#All], 97, 0)</f>
        <v>0</v>
      </c>
      <c r="FK67" s="9">
        <f>VLOOKUP($C67, Table3[#All], 98, 0)</f>
        <v>0</v>
      </c>
      <c r="FL67" s="9">
        <f>VLOOKUP($C67, Table3[#All], 99, 0)</f>
        <v>0</v>
      </c>
      <c r="FM67" s="9">
        <f>VLOOKUP($C67, Table3[#All], 100, 0)</f>
        <v>0</v>
      </c>
      <c r="FN67" s="9">
        <f>VLOOKUP($C67, Table3[#All], 101, 0)</f>
        <v>1</v>
      </c>
      <c r="FO67" s="12">
        <f t="shared" si="155"/>
        <v>5</v>
      </c>
      <c r="FP67" s="11"/>
      <c r="FQ67" s="9">
        <f>VLOOKUP($C67, Table3[#All], 102, 0)</f>
        <v>0.9</v>
      </c>
      <c r="FR67" s="9">
        <f>VLOOKUP($C67, Table3[#All], 103, 0)</f>
        <v>0.1</v>
      </c>
      <c r="FS67" s="9">
        <f>VLOOKUP($C67, Table3[#All], 104, 0)</f>
        <v>0</v>
      </c>
      <c r="FT67" s="9">
        <f>VLOOKUP($C67, Table3[#All], 105, 0)</f>
        <v>0</v>
      </c>
      <c r="FU67" s="9">
        <v>0</v>
      </c>
      <c r="FV67" s="10">
        <f t="shared" si="138"/>
        <v>1</v>
      </c>
      <c r="FW67" s="11"/>
      <c r="FX67" s="9">
        <f>VLOOKUP($C67, Table3[#All], 106, 0)</f>
        <v>0</v>
      </c>
      <c r="FY67" s="9"/>
      <c r="FZ67" s="9">
        <f>VLOOKUP($C67, Table3[#All], 107, 0)</f>
        <v>0.75</v>
      </c>
      <c r="GA67" s="9">
        <f>VLOOKUP($C67, Table3[#All], 108, 0)</f>
        <v>0.25</v>
      </c>
      <c r="GB67" s="9"/>
      <c r="GC67" s="10">
        <f t="shared" si="156"/>
        <v>4</v>
      </c>
      <c r="GD67" s="81"/>
      <c r="GE67" s="9">
        <f>VLOOKUP($C67, Table3[#All], 109, 0)</f>
        <v>0.16670000000000001</v>
      </c>
      <c r="GF67" s="9">
        <f>VLOOKUP($C67, Table3[#All], 110, 0)</f>
        <v>0.33329999999999999</v>
      </c>
      <c r="GG67" s="9">
        <f>VLOOKUP($C67, Table3[#All], 111, 0)</f>
        <v>0.5</v>
      </c>
      <c r="GH67" s="9"/>
      <c r="GI67" s="9">
        <f>VLOOKUP($C67, Table3[#All], 112, 0)</f>
        <v>0</v>
      </c>
      <c r="GJ67" s="12">
        <f t="shared" si="139"/>
        <v>3</v>
      </c>
      <c r="GK67" s="11"/>
      <c r="GL67" s="9">
        <f>VLOOKUP($C67, Table3[#All], 113, 0)</f>
        <v>0</v>
      </c>
      <c r="GM67" s="9">
        <f>VLOOKUP($C67, Table3[#All], 114, 0)</f>
        <v>0</v>
      </c>
      <c r="GN67" s="9">
        <f>VLOOKUP($C67, Table3[#All], 115, 0)</f>
        <v>0.8</v>
      </c>
      <c r="GO67" s="9">
        <f>VLOOKUP($C67, Table3[#All], 116, 0)</f>
        <v>0.2</v>
      </c>
      <c r="GP67" s="9"/>
      <c r="GQ67" s="10">
        <f t="shared" si="140"/>
        <v>3</v>
      </c>
      <c r="GR67" s="11"/>
      <c r="GS67" s="9">
        <f>VLOOKUP($C67, Table2[#All], 3, 0)</f>
        <v>0</v>
      </c>
      <c r="GT67" s="9">
        <f>VLOOKUP($C67, Table2[#All], 4, 0)</f>
        <v>0</v>
      </c>
      <c r="GU67" s="9">
        <f>VLOOKUP($C67, Table2[#All], 5, 0)</f>
        <v>1</v>
      </c>
      <c r="GV67" s="9">
        <f>VLOOKUP($C67, Table2[#All], 6, 0)</f>
        <v>0</v>
      </c>
      <c r="GW67" s="9">
        <f>VLOOKUP($C67, Table2[#All], 7, 0)</f>
        <v>0</v>
      </c>
      <c r="GX67" s="10">
        <f t="shared" si="141"/>
        <v>3</v>
      </c>
      <c r="GY67" s="11"/>
      <c r="GZ67" s="9">
        <v>0</v>
      </c>
      <c r="HA67" s="9">
        <v>1</v>
      </c>
      <c r="HB67" s="9">
        <v>0</v>
      </c>
      <c r="HC67" s="9">
        <v>0</v>
      </c>
      <c r="HD67" s="9"/>
      <c r="HE67" s="10">
        <f t="shared" si="142"/>
        <v>2</v>
      </c>
      <c r="HF67" s="11"/>
      <c r="HG67" s="9">
        <f>VLOOKUP($C67, Table5[#All], 2, 0)</f>
        <v>0</v>
      </c>
      <c r="HH67" s="9">
        <f>VLOOKUP($C67, Table5[#All], 3, 0)</f>
        <v>0</v>
      </c>
      <c r="HI67" s="9">
        <f>VLOOKUP($C67, Table5[#All], 4, 0)</f>
        <v>1</v>
      </c>
      <c r="HJ67" s="9">
        <f>VLOOKUP($C67, Table5[#All], 5, 0)</f>
        <v>0</v>
      </c>
      <c r="HK67" s="9">
        <f>VLOOKUP($C67, Table5[#All], 6, 0)</f>
        <v>0</v>
      </c>
      <c r="HL67" s="10">
        <f t="shared" si="143"/>
        <v>3</v>
      </c>
      <c r="HM67" s="11"/>
      <c r="HN67" s="9">
        <f>VLOOKUP($C67, Table5[#All], 7, 0)</f>
        <v>0</v>
      </c>
      <c r="HO67" s="9">
        <f>VLOOKUP($C67, Table5[#All], 8, 0)</f>
        <v>1</v>
      </c>
      <c r="HP67" s="9">
        <f>VLOOKUP($C67, Table5[#All], 9, 0)</f>
        <v>0</v>
      </c>
      <c r="HQ67" s="9">
        <f>VLOOKUP($C67, Table5[#All], 10, 0)</f>
        <v>0</v>
      </c>
      <c r="HR67" s="9">
        <f>VLOOKUP($C67, Table5[#All], 11, 0)</f>
        <v>0</v>
      </c>
      <c r="HS67" s="10">
        <f t="shared" si="144"/>
        <v>2</v>
      </c>
      <c r="HT67" s="11"/>
      <c r="HU67" s="9">
        <f>VLOOKUP($C67, Table5[#All], 12, 0)</f>
        <v>1</v>
      </c>
      <c r="HV67" s="9">
        <f>VLOOKUP($C67, Table5[#All], 13, 0)</f>
        <v>0</v>
      </c>
      <c r="HW67" s="9">
        <f>VLOOKUP($C67, Table5[#All], 14, 0)</f>
        <v>0</v>
      </c>
      <c r="HX67" s="9">
        <f>VLOOKUP($C67, Table5[#All], 15, 0)</f>
        <v>0</v>
      </c>
      <c r="HY67" s="9">
        <f>VLOOKUP($C67, Table5[#All], 16, 0)</f>
        <v>0</v>
      </c>
      <c r="HZ67" s="10">
        <f t="shared" si="145"/>
        <v>1</v>
      </c>
      <c r="IA67" s="11"/>
      <c r="IB67" s="9">
        <f>VLOOKUP($C67, Table5[#All], 17, 0)</f>
        <v>0</v>
      </c>
      <c r="IC67" s="9">
        <f>VLOOKUP($C67, Table5[#All], 18, 0)</f>
        <v>1</v>
      </c>
      <c r="ID67" s="9">
        <f>VLOOKUP($C67, Table5[#All], 19, 0)</f>
        <v>0</v>
      </c>
      <c r="IE67" s="9">
        <f>VLOOKUP($C67, Table5[#All], 20, 0)</f>
        <v>0</v>
      </c>
      <c r="IF67" s="9">
        <f>VLOOKUP($C67, Table5[#All], 21, 0)</f>
        <v>0</v>
      </c>
      <c r="IG67" s="10">
        <f t="shared" si="146"/>
        <v>2</v>
      </c>
      <c r="IH67" s="11"/>
      <c r="II67" s="9">
        <f>VLOOKUP($C67, Table5[#All], 22, 0)</f>
        <v>1</v>
      </c>
      <c r="IJ67" s="9">
        <f>VLOOKUP($C67, Table5[#All], 23, 0)</f>
        <v>0</v>
      </c>
      <c r="IK67" s="9">
        <f>VLOOKUP($C67, Table5[#All], 24, 0)</f>
        <v>0</v>
      </c>
      <c r="IL67" s="9">
        <f>VLOOKUP($C67, Table5[#All], 25, 0)</f>
        <v>0</v>
      </c>
      <c r="IM67" s="9">
        <f>VLOOKUP($C67, Table5[#All], 26, 0)</f>
        <v>0</v>
      </c>
      <c r="IN67" s="10">
        <f t="shared" si="147"/>
        <v>1</v>
      </c>
      <c r="IO67" s="11"/>
      <c r="IP67" s="9">
        <v>1</v>
      </c>
      <c r="IQ67" s="9">
        <v>0</v>
      </c>
      <c r="IR67" s="9">
        <v>0</v>
      </c>
      <c r="IS67" s="9">
        <v>0</v>
      </c>
      <c r="IT67" s="9">
        <v>0</v>
      </c>
      <c r="IU67" s="10">
        <f t="shared" si="148"/>
        <v>1</v>
      </c>
      <c r="IV67" s="82"/>
    </row>
    <row r="68" spans="1:256" ht="16.3" thickTop="1" thickBot="1" x14ac:dyDescent="0.35">
      <c r="A68" s="16" t="s">
        <v>240</v>
      </c>
      <c r="B68" s="16" t="s">
        <v>269</v>
      </c>
      <c r="C68" s="16" t="s">
        <v>270</v>
      </c>
      <c r="D68" s="11"/>
      <c r="E68" s="9">
        <f>VLOOKUP($C68, Table3[#All], 2, 0)</f>
        <v>0</v>
      </c>
      <c r="F68" s="9"/>
      <c r="G68" s="9">
        <f>VLOOKUP($C68, Table3[#All], 3, 0)</f>
        <v>0.1429</v>
      </c>
      <c r="H68" s="9">
        <f>VLOOKUP($C68, Table3[#All], 4, 0)</f>
        <v>0.85709999999999997</v>
      </c>
      <c r="I68" s="9">
        <f>VLOOKUP($C68, Table3[#All], 5, 0)</f>
        <v>0</v>
      </c>
      <c r="J68" s="10">
        <f t="shared" si="149"/>
        <v>4</v>
      </c>
      <c r="K68" s="11"/>
      <c r="L68" s="9">
        <f>VLOOKUP($C68, Table3[#All], 6, 0)</f>
        <v>0</v>
      </c>
      <c r="M68" s="9"/>
      <c r="N68" s="9">
        <f>VLOOKUP($C68, Table3[#All], 7, 0)</f>
        <v>1</v>
      </c>
      <c r="O68" s="9">
        <f>VLOOKUP($C68, Table3[#All], 8, 0)</f>
        <v>0</v>
      </c>
      <c r="P68" s="9">
        <f>VLOOKUP($C68, Table3[#All], 9, 0)</f>
        <v>0</v>
      </c>
      <c r="Q68" s="10">
        <f t="shared" si="150"/>
        <v>3</v>
      </c>
      <c r="R68" s="11"/>
      <c r="S68" s="9">
        <f>VLOOKUP($C68, Table3[#All], 10, 0)</f>
        <v>0</v>
      </c>
      <c r="T68" s="9">
        <f>VLOOKUP($C68, Table3[#All], 11, 0)</f>
        <v>0.46429999999999999</v>
      </c>
      <c r="U68" s="9">
        <f>VLOOKUP($C68, Table3[#All], 12, 0)</f>
        <v>0.53569999999999995</v>
      </c>
      <c r="V68" s="9">
        <f>VLOOKUP($C68, Table3[#All], 13, 0)</f>
        <v>0</v>
      </c>
      <c r="W68" s="9">
        <f>VLOOKUP($C68, Table3[#All], 14, 0)</f>
        <v>0</v>
      </c>
      <c r="X68" s="10">
        <f t="shared" si="151"/>
        <v>3</v>
      </c>
      <c r="Y68" s="11"/>
      <c r="Z68" s="9">
        <f>VLOOKUP($C68, Table3[#All], 15, 0)</f>
        <v>0</v>
      </c>
      <c r="AA68" s="9">
        <f>VLOOKUP($C68, Table3[#All], 16, 0)</f>
        <v>0.10710000000000001</v>
      </c>
      <c r="AB68" s="9">
        <f>VLOOKUP($C68, Table3[#All], 17, 0)</f>
        <v>0.60709999999999997</v>
      </c>
      <c r="AC68" s="9">
        <f>VLOOKUP($C68, Table3[#All], 18, 0)</f>
        <v>0.28570000000000001</v>
      </c>
      <c r="AD68" s="9">
        <f>VLOOKUP($C68, Table3[#All], 19, 0)</f>
        <v>0</v>
      </c>
      <c r="AE68" s="10">
        <f t="shared" si="121"/>
        <v>4</v>
      </c>
      <c r="AF68" s="11"/>
      <c r="AG68" s="9">
        <f>VLOOKUP($C68, Table3[#All], 20, 0)</f>
        <v>3.5699999999999996E-2</v>
      </c>
      <c r="AH68" s="9">
        <f>VLOOKUP($C68, Table3[#All], 21, 0)</f>
        <v>0.42859999999999998</v>
      </c>
      <c r="AI68" s="9">
        <f>VLOOKUP($C68, Table3[#All], 22, 0)</f>
        <v>0.53569999999999995</v>
      </c>
      <c r="AJ68" s="9"/>
      <c r="AK68" s="9"/>
      <c r="AL68" s="10">
        <f t="shared" si="122"/>
        <v>3</v>
      </c>
      <c r="AM68" s="11"/>
      <c r="AN68" s="9">
        <f>VLOOKUP($C68, Table3[#All], 23, 0)</f>
        <v>1</v>
      </c>
      <c r="AO68" s="9">
        <f>VLOOKUP($C68, Table3[#All], 24, 0)</f>
        <v>0</v>
      </c>
      <c r="AP68" s="9">
        <f>VLOOKUP($C68, Table3[#All], 25, 0)</f>
        <v>0</v>
      </c>
      <c r="AQ68" s="9">
        <f>VLOOKUP($C68, Table3[#All], 26, 0)</f>
        <v>0</v>
      </c>
      <c r="AR68" s="9"/>
      <c r="AS68" s="12">
        <f t="shared" si="123"/>
        <v>1</v>
      </c>
      <c r="AT68" s="11"/>
      <c r="AU68" s="9">
        <f>VLOOKUP($C68, Table3[#All], 27, 0)</f>
        <v>0.92859999999999998</v>
      </c>
      <c r="AV68" s="9">
        <f>VLOOKUP($C68, Table3[#All], 28, 0)</f>
        <v>7.1399999999999991E-2</v>
      </c>
      <c r="AW68" s="9">
        <f>VLOOKUP($C68, Table3[#All], 29, 0)</f>
        <v>0</v>
      </c>
      <c r="AX68" s="9"/>
      <c r="AY68" s="9"/>
      <c r="AZ68" s="10">
        <f t="shared" si="152"/>
        <v>1</v>
      </c>
      <c r="BA68" s="11"/>
      <c r="BB68" s="9">
        <f>VLOOKUP($C68, Table3[#All], 30, 0)</f>
        <v>0.60709999999999997</v>
      </c>
      <c r="BC68" s="9">
        <f>VLOOKUP($C68, Table3[#All], 31, 0)</f>
        <v>0.39289999999999997</v>
      </c>
      <c r="BD68" s="9">
        <f>VLOOKUP($C68, Table3[#All], 32, 0)</f>
        <v>0</v>
      </c>
      <c r="BE68" s="9">
        <f>VLOOKUP($C68, Table3[#All], 33, 0)</f>
        <v>0</v>
      </c>
      <c r="BF68" s="9"/>
      <c r="BG68" s="10">
        <f t="shared" si="153"/>
        <v>2</v>
      </c>
      <c r="BH68" s="81"/>
      <c r="BI68" s="9">
        <f>VLOOKUP($C68, Table3[#All], 34, 0)</f>
        <v>0</v>
      </c>
      <c r="BJ68" s="9">
        <f>VLOOKUP($C68, Table3[#All], 35, 0)</f>
        <v>0</v>
      </c>
      <c r="BK68" s="9">
        <f>VLOOKUP($C68, Table3[#All], 36, 0)</f>
        <v>0</v>
      </c>
      <c r="BL68" s="9">
        <f>VLOOKUP($C68, Table3[#All], 37, 0)</f>
        <v>0</v>
      </c>
      <c r="BM68" s="9">
        <f>VLOOKUP($C68, Table3[#All], 38, 0)</f>
        <v>0</v>
      </c>
      <c r="BN68" s="10" t="str">
        <f t="shared" si="154"/>
        <v>N/A</v>
      </c>
      <c r="BO68" s="11"/>
      <c r="BP68" s="9">
        <f>VLOOKUP($C68, Table3[#All], 39, 0)</f>
        <v>0.1429</v>
      </c>
      <c r="BQ68" s="9">
        <f>VLOOKUP($C68, Table3[#All], 40, 0)</f>
        <v>0.39289999999999997</v>
      </c>
      <c r="BR68" s="9">
        <f>VLOOKUP($C68, Table3[#All], 41, 0)</f>
        <v>0.35710000000000003</v>
      </c>
      <c r="BS68" s="9">
        <f>VLOOKUP($C68, Table3[#All], 42, 0)</f>
        <v>0.10710000000000001</v>
      </c>
      <c r="BT68" s="9"/>
      <c r="BU68" s="10">
        <f t="shared" si="124"/>
        <v>3</v>
      </c>
      <c r="BV68" s="11"/>
      <c r="BW68" s="9">
        <f>VLOOKUP($C68, Table3[#All], 43, 0)</f>
        <v>0.35710000000000003</v>
      </c>
      <c r="BX68" s="9">
        <f>VLOOKUP($C68, Table3[#All], 44, 0)</f>
        <v>0.42859999999999998</v>
      </c>
      <c r="BY68" s="9">
        <f>VLOOKUP($C68, Table3[#All], 45, 0)</f>
        <v>0.21429999999999999</v>
      </c>
      <c r="BZ68" s="9"/>
      <c r="CA68" s="9"/>
      <c r="CB68" s="10">
        <f t="shared" si="125"/>
        <v>2</v>
      </c>
      <c r="CC68" s="81"/>
      <c r="CD68" s="9">
        <f>VLOOKUP($C68, Table3[#All], 46, 0)</f>
        <v>1</v>
      </c>
      <c r="CE68" s="9">
        <f>VLOOKUP($C68, Table3[#All], 47, 0)</f>
        <v>0</v>
      </c>
      <c r="CF68" s="9">
        <f>VLOOKUP($C68, Table3[#All], 48, 0)</f>
        <v>0</v>
      </c>
      <c r="CG68" s="9">
        <f>VLOOKUP($C68, Table3[#All], 49, 0)</f>
        <v>0</v>
      </c>
      <c r="CH68" s="9">
        <f>VLOOKUP($C68, Table3[#All], 50, 0)</f>
        <v>0</v>
      </c>
      <c r="CI68" s="12">
        <f t="shared" si="126"/>
        <v>1</v>
      </c>
      <c r="CJ68" s="13"/>
      <c r="CK68" s="9">
        <f>VLOOKUP($C68, Table3[#All], 51, 0)</f>
        <v>0.21429999999999999</v>
      </c>
      <c r="CL68" s="9">
        <f>VLOOKUP($C68, Table3[#All], 52, 0)</f>
        <v>0.75</v>
      </c>
      <c r="CM68" s="9">
        <f>VLOOKUP($C68, Table3[#All], 53, 0)</f>
        <v>3.5699999999999996E-2</v>
      </c>
      <c r="CN68" s="9">
        <f>VLOOKUP($C68, Table3[#All], 54, 0)</f>
        <v>0</v>
      </c>
      <c r="CO68" s="9"/>
      <c r="CP68" s="10">
        <f t="shared" si="127"/>
        <v>2</v>
      </c>
      <c r="CQ68" s="11"/>
      <c r="CR68" s="9">
        <f>VLOOKUP($C68, Table3[#All], 55, 0)</f>
        <v>0.25</v>
      </c>
      <c r="CS68" s="9">
        <f>VLOOKUP($C68, Table3[#All], 56, 0)</f>
        <v>0.57140000000000002</v>
      </c>
      <c r="CT68" s="9">
        <f>VLOOKUP($C68, Table3[#All], 57, 0)</f>
        <v>0.10710000000000001</v>
      </c>
      <c r="CU68" s="9">
        <f>VLOOKUP($C68, Table3[#All], 58, 0)</f>
        <v>7.1399999999999991E-2</v>
      </c>
      <c r="CV68" s="9">
        <f>VLOOKUP($C68, Table3[#All], 59, 0)</f>
        <v>0</v>
      </c>
      <c r="CW68" s="12">
        <f t="shared" si="128"/>
        <v>2</v>
      </c>
      <c r="CX68" s="81"/>
      <c r="CY68" s="9">
        <f>VLOOKUP($C68, Table3[#All], 60, 0)</f>
        <v>0.28570000000000001</v>
      </c>
      <c r="CZ68" s="9">
        <f>VLOOKUP($C68, Table3[#All], 61, 0)</f>
        <v>0.57140000000000002</v>
      </c>
      <c r="DA68" s="9">
        <f>VLOOKUP($C68, Table3[#All], 62, 0)</f>
        <v>0.1429</v>
      </c>
      <c r="DB68" s="9">
        <f>VLOOKUP($C68, Table3[#All], 63, 0)</f>
        <v>0</v>
      </c>
      <c r="DC68" s="9">
        <f>VLOOKUP($C68, Table3[#All], 64, 0)</f>
        <v>0</v>
      </c>
      <c r="DD68" s="10">
        <f t="shared" si="129"/>
        <v>2</v>
      </c>
      <c r="DE68" s="11"/>
      <c r="DF68" s="9">
        <f>VLOOKUP($C68, Table3[#All], 65, 0)</f>
        <v>0.53569999999999995</v>
      </c>
      <c r="DG68" s="9"/>
      <c r="DH68" s="9">
        <f>VLOOKUP($C68, Table3[#All], 66, 0)</f>
        <v>0</v>
      </c>
      <c r="DI68" s="9"/>
      <c r="DJ68" s="9">
        <f>VLOOKUP($C68, Table3[#All], 67, 0)</f>
        <v>0.46429999999999999</v>
      </c>
      <c r="DK68" s="12">
        <f t="shared" si="130"/>
        <v>5</v>
      </c>
      <c r="DL68" s="11"/>
      <c r="DM68" s="9">
        <f>VLOOKUP($C68, Table3[#All], 68, 0)</f>
        <v>0.82140000000000002</v>
      </c>
      <c r="DN68" s="9"/>
      <c r="DO68" s="9">
        <f>VLOOKUP($C68, Table3[#All], 69, 0)</f>
        <v>0.17859999999999998</v>
      </c>
      <c r="DP68" s="9">
        <f>VLOOKUP($C68, Table3[#All], 70, 0)</f>
        <v>0</v>
      </c>
      <c r="DQ68" s="9"/>
      <c r="DR68" s="12">
        <f t="shared" si="131"/>
        <v>1</v>
      </c>
      <c r="DS68" s="11"/>
      <c r="DT68" s="9">
        <f>VLOOKUP($C68, Table3[#All], 71, 0)</f>
        <v>0.1429</v>
      </c>
      <c r="DU68" s="9">
        <f>VLOOKUP($C68, Table3[#All], 72, 0)</f>
        <v>0.32140000000000002</v>
      </c>
      <c r="DV68" s="9">
        <f>VLOOKUP($C68, Table3[#All], 73, 0)</f>
        <v>0.21429999999999999</v>
      </c>
      <c r="DW68" s="9">
        <f>VLOOKUP($C68, Table3[#All], 74, 0)</f>
        <v>0.32140000000000002</v>
      </c>
      <c r="DX68" s="9">
        <f>VLOOKUP($C68, Table3[#All], 75, 0)</f>
        <v>0</v>
      </c>
      <c r="DY68" s="12">
        <f t="shared" si="158"/>
        <v>4</v>
      </c>
      <c r="DZ68" s="11"/>
      <c r="EA68" s="9">
        <f>VLOOKUP($C68, Table3[#All], 76, 0)</f>
        <v>1</v>
      </c>
      <c r="EB68" s="9">
        <f>VLOOKUP($C68, Table3[#All], 77, 0)</f>
        <v>0</v>
      </c>
      <c r="EC68" s="9">
        <f>VLOOKUP($C68, Table3[#All], 78, 0)</f>
        <v>0</v>
      </c>
      <c r="ED68" s="9">
        <f>VLOOKUP($C68, Table3[#All], 79, 0)</f>
        <v>0</v>
      </c>
      <c r="EE68" s="9">
        <f>VLOOKUP($C68, Table3[#All], 80, 0)</f>
        <v>0</v>
      </c>
      <c r="EF68" s="10">
        <f t="shared" si="133"/>
        <v>1</v>
      </c>
      <c r="EG68" s="9"/>
      <c r="EH68" s="9">
        <f>VLOOKUP($C68, Table3[#All], 81, 0)</f>
        <v>1</v>
      </c>
      <c r="EI68" s="9">
        <f>VLOOKUP($C68, Table3[#All], 82, 0)</f>
        <v>0</v>
      </c>
      <c r="EJ68" s="9">
        <f>VLOOKUP($C68, Table3[#All], 83, 0)</f>
        <v>0</v>
      </c>
      <c r="EK68" s="9">
        <f>VLOOKUP($C68, Table3[#All], 84, 0)</f>
        <v>0</v>
      </c>
      <c r="EL68" s="9">
        <f>VLOOKUP($C68, Table3[#All], 85, 0)</f>
        <v>0</v>
      </c>
      <c r="EM68" s="12">
        <f t="shared" si="134"/>
        <v>1</v>
      </c>
      <c r="EN68" s="11"/>
      <c r="EO68" s="9">
        <f>VLOOKUP($C68, Table3[#All], 86, 0)</f>
        <v>0.28570000000000001</v>
      </c>
      <c r="EP68" s="9"/>
      <c r="EQ68" s="9">
        <f>VLOOKUP($C68, Table3[#All], 87, 0)</f>
        <v>0.71430000000000005</v>
      </c>
      <c r="ER68" s="9"/>
      <c r="ES68" s="9"/>
      <c r="ET68" s="12">
        <f t="shared" si="135"/>
        <v>3</v>
      </c>
      <c r="EU68" s="11"/>
      <c r="EV68" s="9">
        <f>VLOOKUP($C68, Table3[#All], 88, 0)</f>
        <v>0</v>
      </c>
      <c r="EW68" s="9">
        <f>VLOOKUP($C68, Table3[#All], 89, 0)</f>
        <v>1</v>
      </c>
      <c r="EX68" s="9">
        <f>VLOOKUP($C68, Table3[#All], 90, 0)</f>
        <v>0</v>
      </c>
      <c r="EY68" s="9">
        <f>VLOOKUP($C68, Table3[#All], 91, 0)</f>
        <v>0</v>
      </c>
      <c r="EZ68" s="9">
        <f>VLOOKUP($C68, Table3[#All], 92, 0)</f>
        <v>0</v>
      </c>
      <c r="FA68" s="12">
        <f t="shared" si="136"/>
        <v>2</v>
      </c>
      <c r="FB68" s="11"/>
      <c r="FC68" s="9">
        <f>VLOOKUP($C68, Table3[#All], 93, 0)</f>
        <v>0</v>
      </c>
      <c r="FD68" s="9">
        <f>VLOOKUP($C68, Table3[#All], 94, 0)</f>
        <v>0.57140000000000002</v>
      </c>
      <c r="FE68" s="9">
        <f>VLOOKUP($C68, Table3[#All], 95, 0)</f>
        <v>0.42859999999999998</v>
      </c>
      <c r="FF68" s="9">
        <f>VLOOKUP($C68, Table3[#All], 96, 0)</f>
        <v>0</v>
      </c>
      <c r="FG68" s="9"/>
      <c r="FH68" s="10">
        <f t="shared" si="137"/>
        <v>3</v>
      </c>
      <c r="FI68" s="11"/>
      <c r="FJ68" s="9">
        <f>VLOOKUP($C68, Table3[#All], 97, 0)</f>
        <v>0</v>
      </c>
      <c r="FK68" s="9">
        <f>VLOOKUP($C68, Table3[#All], 98, 0)</f>
        <v>0</v>
      </c>
      <c r="FL68" s="9">
        <f>VLOOKUP($C68, Table3[#All], 99, 0)</f>
        <v>1</v>
      </c>
      <c r="FM68" s="9">
        <f>VLOOKUP($C68, Table3[#All], 100, 0)</f>
        <v>0</v>
      </c>
      <c r="FN68" s="9">
        <f>VLOOKUP($C68, Table3[#All], 101, 0)</f>
        <v>0</v>
      </c>
      <c r="FO68" s="12">
        <f t="shared" si="155"/>
        <v>3</v>
      </c>
      <c r="FP68" s="11"/>
      <c r="FQ68" s="9">
        <f>VLOOKUP($C68, Table3[#All], 102, 0)</f>
        <v>0.67859999999999998</v>
      </c>
      <c r="FR68" s="9">
        <f>VLOOKUP($C68, Table3[#All], 103, 0)</f>
        <v>0.32140000000000002</v>
      </c>
      <c r="FS68" s="9">
        <f>VLOOKUP($C68, Table3[#All], 104, 0)</f>
        <v>0</v>
      </c>
      <c r="FT68" s="9">
        <f>VLOOKUP($C68, Table3[#All], 105, 0)</f>
        <v>0</v>
      </c>
      <c r="FU68" s="9">
        <v>0</v>
      </c>
      <c r="FV68" s="10">
        <f t="shared" si="138"/>
        <v>2</v>
      </c>
      <c r="FW68" s="11"/>
      <c r="FX68" s="9">
        <f>VLOOKUP($C68, Table3[#All], 106, 0)</f>
        <v>0.32140000000000002</v>
      </c>
      <c r="FY68" s="9"/>
      <c r="FZ68" s="9">
        <f>VLOOKUP($C68, Table3[#All], 107, 0)</f>
        <v>0.42859999999999998</v>
      </c>
      <c r="GA68" s="9">
        <f>VLOOKUP($C68, Table3[#All], 108, 0)</f>
        <v>0.25</v>
      </c>
      <c r="GB68" s="9"/>
      <c r="GC68" s="10">
        <f t="shared" si="156"/>
        <v>4</v>
      </c>
      <c r="GD68" s="81"/>
      <c r="GE68" s="9">
        <f>VLOOKUP($C68, Table3[#All], 109, 0)</f>
        <v>3.85E-2</v>
      </c>
      <c r="GF68" s="9">
        <f>VLOOKUP($C68, Table3[#All], 110, 0)</f>
        <v>0.5</v>
      </c>
      <c r="GG68" s="9">
        <f>VLOOKUP($C68, Table3[#All], 111, 0)</f>
        <v>0.42310000000000003</v>
      </c>
      <c r="GH68" s="9"/>
      <c r="GI68" s="9">
        <f>VLOOKUP($C68, Table3[#All], 112, 0)</f>
        <v>3.85E-2</v>
      </c>
      <c r="GJ68" s="12">
        <f t="shared" si="139"/>
        <v>3</v>
      </c>
      <c r="GK68" s="11"/>
      <c r="GL68" s="9">
        <f>VLOOKUP($C68, Table3[#All], 113, 0)</f>
        <v>0</v>
      </c>
      <c r="GM68" s="9">
        <f>VLOOKUP($C68, Table3[#All], 114, 0)</f>
        <v>0</v>
      </c>
      <c r="GN68" s="9">
        <f>VLOOKUP($C68, Table3[#All], 115, 0)</f>
        <v>0.71430000000000005</v>
      </c>
      <c r="GO68" s="9">
        <f>VLOOKUP($C68, Table3[#All], 116, 0)</f>
        <v>0.28570000000000001</v>
      </c>
      <c r="GP68" s="9"/>
      <c r="GQ68" s="10">
        <f t="shared" si="140"/>
        <v>4</v>
      </c>
      <c r="GR68" s="11"/>
      <c r="GS68" s="9">
        <f>VLOOKUP($C68, Table2[#All], 3, 0)</f>
        <v>0</v>
      </c>
      <c r="GT68" s="9">
        <f>VLOOKUP($C68, Table2[#All], 4, 0)</f>
        <v>0</v>
      </c>
      <c r="GU68" s="9">
        <f>VLOOKUP($C68, Table2[#All], 5, 0)</f>
        <v>1</v>
      </c>
      <c r="GV68" s="9">
        <f>VLOOKUP($C68, Table2[#All], 6, 0)</f>
        <v>0</v>
      </c>
      <c r="GW68" s="9">
        <f>VLOOKUP($C68, Table2[#All], 7, 0)</f>
        <v>0</v>
      </c>
      <c r="GX68" s="10">
        <f t="shared" si="141"/>
        <v>3</v>
      </c>
      <c r="GY68" s="11"/>
      <c r="GZ68" s="9">
        <v>0</v>
      </c>
      <c r="HA68" s="9">
        <v>1</v>
      </c>
      <c r="HB68" s="9">
        <v>0</v>
      </c>
      <c r="HC68" s="9">
        <v>0</v>
      </c>
      <c r="HD68" s="9"/>
      <c r="HE68" s="10">
        <f t="shared" si="142"/>
        <v>2</v>
      </c>
      <c r="HF68" s="11"/>
      <c r="HG68" s="9">
        <f>VLOOKUP($C68, Table5[#All], 2, 0)</f>
        <v>0</v>
      </c>
      <c r="HH68" s="9">
        <f>VLOOKUP($C68, Table5[#All], 3, 0)</f>
        <v>0</v>
      </c>
      <c r="HI68" s="9">
        <f>VLOOKUP($C68, Table5[#All], 4, 0)</f>
        <v>1</v>
      </c>
      <c r="HJ68" s="9">
        <f>VLOOKUP($C68, Table5[#All], 5, 0)</f>
        <v>0</v>
      </c>
      <c r="HK68" s="9">
        <f>VLOOKUP($C68, Table5[#All], 6, 0)</f>
        <v>0</v>
      </c>
      <c r="HL68" s="10">
        <f t="shared" si="143"/>
        <v>3</v>
      </c>
      <c r="HM68" s="11"/>
      <c r="HN68" s="9">
        <f>VLOOKUP($C68, Table5[#All], 7, 0)</f>
        <v>0</v>
      </c>
      <c r="HO68" s="9">
        <f>VLOOKUP($C68, Table5[#All], 8, 0)</f>
        <v>1</v>
      </c>
      <c r="HP68" s="9">
        <f>VLOOKUP($C68, Table5[#All], 9, 0)</f>
        <v>0</v>
      </c>
      <c r="HQ68" s="9">
        <f>VLOOKUP($C68, Table5[#All], 10, 0)</f>
        <v>0</v>
      </c>
      <c r="HR68" s="9">
        <f>VLOOKUP($C68, Table5[#All], 11, 0)</f>
        <v>0</v>
      </c>
      <c r="HS68" s="10">
        <f t="shared" si="144"/>
        <v>2</v>
      </c>
      <c r="HT68" s="11"/>
      <c r="HU68" s="9">
        <f>VLOOKUP($C68, Table5[#All], 12, 0)</f>
        <v>1</v>
      </c>
      <c r="HV68" s="9">
        <f>VLOOKUP($C68, Table5[#All], 13, 0)</f>
        <v>0</v>
      </c>
      <c r="HW68" s="9">
        <f>VLOOKUP($C68, Table5[#All], 14, 0)</f>
        <v>0</v>
      </c>
      <c r="HX68" s="9">
        <f>VLOOKUP($C68, Table5[#All], 15, 0)</f>
        <v>0</v>
      </c>
      <c r="HY68" s="9">
        <f>VLOOKUP($C68, Table5[#All], 16, 0)</f>
        <v>0</v>
      </c>
      <c r="HZ68" s="10">
        <f t="shared" si="145"/>
        <v>1</v>
      </c>
      <c r="IA68" s="11"/>
      <c r="IB68" s="9">
        <f>VLOOKUP($C68, Table5[#All], 17, 0)</f>
        <v>0</v>
      </c>
      <c r="IC68" s="9">
        <f>VLOOKUP($C68, Table5[#All], 18, 0)</f>
        <v>0</v>
      </c>
      <c r="ID68" s="9">
        <f>VLOOKUP($C68, Table5[#All], 19, 0)</f>
        <v>0</v>
      </c>
      <c r="IE68" s="9">
        <f>VLOOKUP($C68, Table5[#All], 20, 0)</f>
        <v>0</v>
      </c>
      <c r="IF68" s="9">
        <f>VLOOKUP($C68, Table5[#All], 21, 0)</f>
        <v>1</v>
      </c>
      <c r="IG68" s="10">
        <f t="shared" si="146"/>
        <v>5</v>
      </c>
      <c r="IH68" s="11"/>
      <c r="II68" s="9">
        <f>VLOOKUP($C68, Table5[#All], 22, 0)</f>
        <v>1</v>
      </c>
      <c r="IJ68" s="9">
        <f>VLOOKUP($C68, Table5[#All], 23, 0)</f>
        <v>0</v>
      </c>
      <c r="IK68" s="9">
        <f>VLOOKUP($C68, Table5[#All], 24, 0)</f>
        <v>0</v>
      </c>
      <c r="IL68" s="9">
        <f>VLOOKUP($C68, Table5[#All], 25, 0)</f>
        <v>0</v>
      </c>
      <c r="IM68" s="9">
        <f>VLOOKUP($C68, Table5[#All], 26, 0)</f>
        <v>0</v>
      </c>
      <c r="IN68" s="10">
        <f t="shared" si="147"/>
        <v>1</v>
      </c>
      <c r="IO68" s="11"/>
      <c r="IP68" s="9">
        <v>1</v>
      </c>
      <c r="IQ68" s="9">
        <v>0</v>
      </c>
      <c r="IR68" s="9">
        <v>0</v>
      </c>
      <c r="IS68" s="9">
        <v>0</v>
      </c>
      <c r="IT68" s="9">
        <v>0</v>
      </c>
      <c r="IU68" s="10">
        <f t="shared" si="148"/>
        <v>1</v>
      </c>
      <c r="IV68" s="82"/>
    </row>
    <row r="69" spans="1:256" ht="16.3" thickTop="1" thickBot="1" x14ac:dyDescent="0.35">
      <c r="A69" s="16" t="s">
        <v>240</v>
      </c>
      <c r="B69" s="16" t="s">
        <v>271</v>
      </c>
      <c r="C69" s="16" t="s">
        <v>272</v>
      </c>
      <c r="D69" s="11"/>
      <c r="E69" s="9">
        <f>VLOOKUP($C69, Table3[#All], 2, 0)</f>
        <v>0.11109999999999999</v>
      </c>
      <c r="F69" s="9"/>
      <c r="G69" s="9">
        <f>VLOOKUP($C69, Table3[#All], 3, 0)</f>
        <v>0.25929999999999997</v>
      </c>
      <c r="H69" s="9">
        <f>VLOOKUP($C69, Table3[#All], 4, 0)</f>
        <v>0.62960000000000005</v>
      </c>
      <c r="I69" s="9">
        <f>VLOOKUP($C69, Table3[#All], 5, 0)</f>
        <v>0</v>
      </c>
      <c r="J69" s="10">
        <f t="shared" si="149"/>
        <v>4</v>
      </c>
      <c r="K69" s="11"/>
      <c r="L69" s="9">
        <f>VLOOKUP($C69, Table3[#All], 6, 0)</f>
        <v>0</v>
      </c>
      <c r="M69" s="9"/>
      <c r="N69" s="9">
        <f>VLOOKUP($C69, Table3[#All], 7, 0)</f>
        <v>1</v>
      </c>
      <c r="O69" s="9">
        <f>VLOOKUP($C69, Table3[#All], 8, 0)</f>
        <v>0</v>
      </c>
      <c r="P69" s="9">
        <f>VLOOKUP($C69, Table3[#All], 9, 0)</f>
        <v>0</v>
      </c>
      <c r="Q69" s="10">
        <f t="shared" si="150"/>
        <v>3</v>
      </c>
      <c r="R69" s="11"/>
      <c r="S69" s="9">
        <f>VLOOKUP($C69, Table3[#All], 10, 0)</f>
        <v>0</v>
      </c>
      <c r="T69" s="9">
        <f>VLOOKUP($C69, Table3[#All], 11, 0)</f>
        <v>0.66670000000000007</v>
      </c>
      <c r="U69" s="9">
        <f>VLOOKUP($C69, Table3[#All], 12, 0)</f>
        <v>0.33329999999999999</v>
      </c>
      <c r="V69" s="9">
        <f>VLOOKUP($C69, Table3[#All], 13, 0)</f>
        <v>0</v>
      </c>
      <c r="W69" s="9">
        <f>VLOOKUP($C69, Table3[#All], 14, 0)</f>
        <v>0</v>
      </c>
      <c r="X69" s="10">
        <f t="shared" si="151"/>
        <v>3</v>
      </c>
      <c r="Y69" s="11"/>
      <c r="Z69" s="9">
        <f>VLOOKUP($C69, Table3[#All], 15, 0)</f>
        <v>0</v>
      </c>
      <c r="AA69" s="9">
        <f>VLOOKUP($C69, Table3[#All], 16, 0)</f>
        <v>0.59260000000000002</v>
      </c>
      <c r="AB69" s="9">
        <f>VLOOKUP($C69, Table3[#All], 17, 0)</f>
        <v>0.40740000000000004</v>
      </c>
      <c r="AC69" s="9">
        <f>VLOOKUP($C69, Table3[#All], 18, 0)</f>
        <v>0</v>
      </c>
      <c r="AD69" s="9">
        <f>VLOOKUP($C69, Table3[#All], 19, 0)</f>
        <v>0</v>
      </c>
      <c r="AE69" s="10">
        <f t="shared" si="121"/>
        <v>3</v>
      </c>
      <c r="AF69" s="11"/>
      <c r="AG69" s="9">
        <f>VLOOKUP($C69, Table3[#All], 20, 0)</f>
        <v>0</v>
      </c>
      <c r="AH69" s="9">
        <f>VLOOKUP($C69, Table3[#All], 21, 0)</f>
        <v>0.6</v>
      </c>
      <c r="AI69" s="9">
        <f>VLOOKUP($C69, Table3[#All], 22, 0)</f>
        <v>0.4</v>
      </c>
      <c r="AJ69" s="9"/>
      <c r="AK69" s="9"/>
      <c r="AL69" s="10">
        <f t="shared" si="122"/>
        <v>3</v>
      </c>
      <c r="AM69" s="11"/>
      <c r="AN69" s="9">
        <f>VLOOKUP($C69, Table3[#All], 23, 0)</f>
        <v>1</v>
      </c>
      <c r="AO69" s="9">
        <f>VLOOKUP($C69, Table3[#All], 24, 0)</f>
        <v>0</v>
      </c>
      <c r="AP69" s="9">
        <f>VLOOKUP($C69, Table3[#All], 25, 0)</f>
        <v>0</v>
      </c>
      <c r="AQ69" s="9">
        <f>VLOOKUP($C69, Table3[#All], 26, 0)</f>
        <v>0</v>
      </c>
      <c r="AR69" s="9"/>
      <c r="AS69" s="12">
        <f t="shared" si="123"/>
        <v>1</v>
      </c>
      <c r="AT69" s="11"/>
      <c r="AU69" s="9">
        <f>VLOOKUP($C69, Table3[#All], 27, 0)</f>
        <v>1</v>
      </c>
      <c r="AV69" s="9">
        <f>VLOOKUP($C69, Table3[#All], 28, 0)</f>
        <v>0</v>
      </c>
      <c r="AW69" s="9">
        <f>VLOOKUP($C69, Table3[#All], 29, 0)</f>
        <v>0</v>
      </c>
      <c r="AX69" s="9"/>
      <c r="AY69" s="9"/>
      <c r="AZ69" s="10">
        <f t="shared" si="152"/>
        <v>1</v>
      </c>
      <c r="BA69" s="11"/>
      <c r="BB69" s="9">
        <f>VLOOKUP($C69, Table3[#All], 30, 0)</f>
        <v>0.59260000000000002</v>
      </c>
      <c r="BC69" s="9">
        <f>VLOOKUP($C69, Table3[#All], 31, 0)</f>
        <v>0.37040000000000001</v>
      </c>
      <c r="BD69" s="9">
        <f>VLOOKUP($C69, Table3[#All], 32, 0)</f>
        <v>3.7000000000000005E-2</v>
      </c>
      <c r="BE69" s="9">
        <f>VLOOKUP($C69, Table3[#All], 33, 0)</f>
        <v>0</v>
      </c>
      <c r="BF69" s="9"/>
      <c r="BG69" s="10">
        <f t="shared" si="153"/>
        <v>2</v>
      </c>
      <c r="BH69" s="81"/>
      <c r="BI69" s="9">
        <f>VLOOKUP($C69, Table3[#All], 34, 0)</f>
        <v>0</v>
      </c>
      <c r="BJ69" s="9">
        <f>VLOOKUP($C69, Table3[#All], 35, 0)</f>
        <v>0</v>
      </c>
      <c r="BK69" s="9">
        <f>VLOOKUP($C69, Table3[#All], 36, 0)</f>
        <v>0</v>
      </c>
      <c r="BL69" s="9">
        <f>VLOOKUP($C69, Table3[#All], 37, 0)</f>
        <v>0</v>
      </c>
      <c r="BM69" s="9">
        <f>VLOOKUP($C69, Table3[#All], 38, 0)</f>
        <v>0</v>
      </c>
      <c r="BN69" s="10" t="str">
        <f t="shared" si="154"/>
        <v>N/A</v>
      </c>
      <c r="BO69" s="11"/>
      <c r="BP69" s="9">
        <f>VLOOKUP($C69, Table3[#All], 39, 0)</f>
        <v>0.22219999999999998</v>
      </c>
      <c r="BQ69" s="9">
        <f>VLOOKUP($C69, Table3[#All], 40, 0)</f>
        <v>0.74069999999999991</v>
      </c>
      <c r="BR69" s="9">
        <f>VLOOKUP($C69, Table3[#All], 41, 0)</f>
        <v>3.7000000000000005E-2</v>
      </c>
      <c r="BS69" s="9">
        <f>VLOOKUP($C69, Table3[#All], 42, 0)</f>
        <v>0</v>
      </c>
      <c r="BT69" s="9"/>
      <c r="BU69" s="10">
        <f t="shared" si="124"/>
        <v>2</v>
      </c>
      <c r="BV69" s="11"/>
      <c r="BW69" s="9">
        <f>VLOOKUP($C69, Table3[#All], 43, 0)</f>
        <v>0.44439999999999996</v>
      </c>
      <c r="BX69" s="9">
        <f>VLOOKUP($C69, Table3[#All], 44, 0)</f>
        <v>0.11109999999999999</v>
      </c>
      <c r="BY69" s="9">
        <f>VLOOKUP($C69, Table3[#All], 45, 0)</f>
        <v>0.44439999999999996</v>
      </c>
      <c r="BZ69" s="9"/>
      <c r="CA69" s="9"/>
      <c r="CB69" s="10">
        <f t="shared" si="125"/>
        <v>3</v>
      </c>
      <c r="CC69" s="81"/>
      <c r="CD69" s="9">
        <f>VLOOKUP($C69, Table3[#All], 46, 0)</f>
        <v>1</v>
      </c>
      <c r="CE69" s="9">
        <f>VLOOKUP($C69, Table3[#All], 47, 0)</f>
        <v>0</v>
      </c>
      <c r="CF69" s="9">
        <f>VLOOKUP($C69, Table3[#All], 48, 0)</f>
        <v>0</v>
      </c>
      <c r="CG69" s="9">
        <f>VLOOKUP($C69, Table3[#All], 49, 0)</f>
        <v>0</v>
      </c>
      <c r="CH69" s="9">
        <f>VLOOKUP($C69, Table3[#All], 50, 0)</f>
        <v>0</v>
      </c>
      <c r="CI69" s="12">
        <f t="shared" si="126"/>
        <v>1</v>
      </c>
      <c r="CJ69" s="13"/>
      <c r="CK69" s="9">
        <f>VLOOKUP($C69, Table3[#All], 51, 0)</f>
        <v>0.1852</v>
      </c>
      <c r="CL69" s="9">
        <f>VLOOKUP($C69, Table3[#All], 52, 0)</f>
        <v>0.77780000000000005</v>
      </c>
      <c r="CM69" s="9">
        <f>VLOOKUP($C69, Table3[#All], 53, 0)</f>
        <v>3.7000000000000005E-2</v>
      </c>
      <c r="CN69" s="9">
        <f>VLOOKUP($C69, Table3[#All], 54, 0)</f>
        <v>0</v>
      </c>
      <c r="CO69" s="9"/>
      <c r="CP69" s="10">
        <f t="shared" si="127"/>
        <v>2</v>
      </c>
      <c r="CQ69" s="11"/>
      <c r="CR69" s="9">
        <f>VLOOKUP($C69, Table3[#All], 55, 0)</f>
        <v>7.4099999999999999E-2</v>
      </c>
      <c r="CS69" s="9">
        <f>VLOOKUP($C69, Table3[#All], 56, 0)</f>
        <v>0.48149999999999998</v>
      </c>
      <c r="CT69" s="9">
        <f>VLOOKUP($C69, Table3[#All], 57, 0)</f>
        <v>0.33329999999999999</v>
      </c>
      <c r="CU69" s="9">
        <f>VLOOKUP($C69, Table3[#All], 58, 0)</f>
        <v>3.7000000000000005E-2</v>
      </c>
      <c r="CV69" s="9">
        <f>VLOOKUP($C69, Table3[#All], 59, 0)</f>
        <v>7.4099999999999999E-2</v>
      </c>
      <c r="CW69" s="12">
        <f t="shared" si="128"/>
        <v>3</v>
      </c>
      <c r="CX69" s="81"/>
      <c r="CY69" s="9">
        <f>VLOOKUP($C69, Table3[#All], 60, 0)</f>
        <v>0.33329999999999999</v>
      </c>
      <c r="CZ69" s="9">
        <f>VLOOKUP($C69, Table3[#All], 61, 0)</f>
        <v>0.59260000000000002</v>
      </c>
      <c r="DA69" s="9">
        <f>VLOOKUP($C69, Table3[#All], 62, 0)</f>
        <v>7.4099999999999999E-2</v>
      </c>
      <c r="DB69" s="9">
        <f>VLOOKUP($C69, Table3[#All], 63, 0)</f>
        <v>0</v>
      </c>
      <c r="DC69" s="9">
        <f>VLOOKUP($C69, Table3[#All], 64, 0)</f>
        <v>0</v>
      </c>
      <c r="DD69" s="10">
        <f t="shared" si="129"/>
        <v>2</v>
      </c>
      <c r="DE69" s="11"/>
      <c r="DF69" s="9">
        <f>VLOOKUP($C69, Table3[#All], 65, 0)</f>
        <v>1</v>
      </c>
      <c r="DG69" s="9"/>
      <c r="DH69" s="9">
        <f>VLOOKUP($C69, Table3[#All], 66, 0)</f>
        <v>0</v>
      </c>
      <c r="DI69" s="9"/>
      <c r="DJ69" s="9">
        <f>VLOOKUP($C69, Table3[#All], 67, 0)</f>
        <v>0</v>
      </c>
      <c r="DK69" s="12">
        <f t="shared" si="130"/>
        <v>1</v>
      </c>
      <c r="DL69" s="11"/>
      <c r="DM69" s="9">
        <f>VLOOKUP($C69, Table3[#All], 68, 0)</f>
        <v>1</v>
      </c>
      <c r="DN69" s="9"/>
      <c r="DO69" s="9">
        <f>VLOOKUP($C69, Table3[#All], 69, 0)</f>
        <v>0</v>
      </c>
      <c r="DP69" s="9">
        <f>VLOOKUP($C69, Table3[#All], 70, 0)</f>
        <v>0</v>
      </c>
      <c r="DQ69" s="9"/>
      <c r="DR69" s="12">
        <f t="shared" si="131"/>
        <v>1</v>
      </c>
      <c r="DS69" s="11"/>
      <c r="DT69" s="9">
        <f>VLOOKUP($C69, Table3[#All], 71, 0)</f>
        <v>0.11109999999999999</v>
      </c>
      <c r="DU69" s="9">
        <f>VLOOKUP($C69, Table3[#All], 72, 0)</f>
        <v>0.48149999999999998</v>
      </c>
      <c r="DV69" s="9">
        <f>VLOOKUP($C69, Table3[#All], 73, 0)</f>
        <v>0.1852</v>
      </c>
      <c r="DW69" s="9">
        <f>VLOOKUP($C69, Table3[#All], 74, 0)</f>
        <v>0.1852</v>
      </c>
      <c r="DX69" s="9">
        <f>VLOOKUP($C69, Table3[#All], 75, 0)</f>
        <v>3.7000000000000005E-2</v>
      </c>
      <c r="DY69" s="12">
        <f t="shared" si="158"/>
        <v>3</v>
      </c>
      <c r="DZ69" s="11"/>
      <c r="EA69" s="9">
        <f>VLOOKUP($C69, Table3[#All], 76, 0)</f>
        <v>1</v>
      </c>
      <c r="EB69" s="9">
        <f>VLOOKUP($C69, Table3[#All], 77, 0)</f>
        <v>0</v>
      </c>
      <c r="EC69" s="9">
        <f>VLOOKUP($C69, Table3[#All], 78, 0)</f>
        <v>0</v>
      </c>
      <c r="ED69" s="9">
        <f>VLOOKUP($C69, Table3[#All], 79, 0)</f>
        <v>0</v>
      </c>
      <c r="EE69" s="9">
        <f>VLOOKUP($C69, Table3[#All], 80, 0)</f>
        <v>0</v>
      </c>
      <c r="EF69" s="10">
        <f t="shared" si="133"/>
        <v>1</v>
      </c>
      <c r="EG69" s="9"/>
      <c r="EH69" s="9">
        <f>VLOOKUP($C69, Table3[#All], 81, 0)</f>
        <v>1</v>
      </c>
      <c r="EI69" s="9">
        <f>VLOOKUP($C69, Table3[#All], 82, 0)</f>
        <v>0</v>
      </c>
      <c r="EJ69" s="9">
        <f>VLOOKUP($C69, Table3[#All], 83, 0)</f>
        <v>0</v>
      </c>
      <c r="EK69" s="9">
        <f>VLOOKUP($C69, Table3[#All], 84, 0)</f>
        <v>0</v>
      </c>
      <c r="EL69" s="9">
        <f>VLOOKUP($C69, Table3[#All], 85, 0)</f>
        <v>0</v>
      </c>
      <c r="EM69" s="12">
        <f t="shared" si="134"/>
        <v>1</v>
      </c>
      <c r="EN69" s="11"/>
      <c r="EO69" s="9">
        <f>VLOOKUP($C69, Table3[#All], 86, 0)</f>
        <v>0.11109999999999999</v>
      </c>
      <c r="EP69" s="9"/>
      <c r="EQ69" s="9">
        <f>VLOOKUP($C69, Table3[#All], 87, 0)</f>
        <v>0.88890000000000002</v>
      </c>
      <c r="ER69" s="9"/>
      <c r="ES69" s="9"/>
      <c r="ET69" s="12">
        <f t="shared" si="135"/>
        <v>3</v>
      </c>
      <c r="EU69" s="11"/>
      <c r="EV69" s="9">
        <f>VLOOKUP($C69, Table3[#All], 88, 0)</f>
        <v>1</v>
      </c>
      <c r="EW69" s="9">
        <f>VLOOKUP($C69, Table3[#All], 89, 0)</f>
        <v>0</v>
      </c>
      <c r="EX69" s="9">
        <f>VLOOKUP($C69, Table3[#All], 90, 0)</f>
        <v>0</v>
      </c>
      <c r="EY69" s="9">
        <f>VLOOKUP($C69, Table3[#All], 91, 0)</f>
        <v>0</v>
      </c>
      <c r="EZ69" s="9">
        <f>VLOOKUP($C69, Table3[#All], 92, 0)</f>
        <v>0</v>
      </c>
      <c r="FA69" s="12">
        <f t="shared" si="136"/>
        <v>1</v>
      </c>
      <c r="FB69" s="11"/>
      <c r="FC69" s="9">
        <f>VLOOKUP($C69, Table3[#All], 93, 0)</f>
        <v>0</v>
      </c>
      <c r="FD69" s="9">
        <f>VLOOKUP($C69, Table3[#All], 94, 0)</f>
        <v>0.62960000000000005</v>
      </c>
      <c r="FE69" s="9">
        <f>VLOOKUP($C69, Table3[#All], 95, 0)</f>
        <v>0.37040000000000001</v>
      </c>
      <c r="FF69" s="9">
        <f>VLOOKUP($C69, Table3[#All], 96, 0)</f>
        <v>0</v>
      </c>
      <c r="FG69" s="9"/>
      <c r="FH69" s="10">
        <f t="shared" si="137"/>
        <v>3</v>
      </c>
      <c r="FI69" s="11"/>
      <c r="FJ69" s="9">
        <f>VLOOKUP($C69, Table3[#All], 97, 0)</f>
        <v>0</v>
      </c>
      <c r="FK69" s="9">
        <f>VLOOKUP($C69, Table3[#All], 98, 0)</f>
        <v>0</v>
      </c>
      <c r="FL69" s="9">
        <f>VLOOKUP($C69, Table3[#All], 99, 0)</f>
        <v>1</v>
      </c>
      <c r="FM69" s="9">
        <f>VLOOKUP($C69, Table3[#All], 100, 0)</f>
        <v>0</v>
      </c>
      <c r="FN69" s="9">
        <f>VLOOKUP($C69, Table3[#All], 101, 0)</f>
        <v>0</v>
      </c>
      <c r="FO69" s="12">
        <f t="shared" si="155"/>
        <v>3</v>
      </c>
      <c r="FP69" s="11"/>
      <c r="FQ69" s="9">
        <f>VLOOKUP($C69, Table3[#All], 102, 0)</f>
        <v>0.59260000000000002</v>
      </c>
      <c r="FR69" s="9">
        <f>VLOOKUP($C69, Table3[#All], 103, 0)</f>
        <v>0.40740000000000004</v>
      </c>
      <c r="FS69" s="9">
        <f>VLOOKUP($C69, Table3[#All], 104, 0)</f>
        <v>0</v>
      </c>
      <c r="FT69" s="9">
        <f>VLOOKUP($C69, Table3[#All], 105, 0)</f>
        <v>0</v>
      </c>
      <c r="FU69" s="9">
        <v>0</v>
      </c>
      <c r="FV69" s="10">
        <f t="shared" si="138"/>
        <v>2</v>
      </c>
      <c r="FW69" s="11"/>
      <c r="FX69" s="9">
        <f>VLOOKUP($C69, Table3[#All], 106, 0)</f>
        <v>0.44439999999999996</v>
      </c>
      <c r="FY69" s="9"/>
      <c r="FZ69" s="9">
        <f>VLOOKUP($C69, Table3[#All], 107, 0)</f>
        <v>0.33329999999999999</v>
      </c>
      <c r="GA69" s="9">
        <f>VLOOKUP($C69, Table3[#All], 108, 0)</f>
        <v>0.22219999999999998</v>
      </c>
      <c r="GB69" s="9"/>
      <c r="GC69" s="10">
        <f t="shared" si="156"/>
        <v>3</v>
      </c>
      <c r="GD69" s="81"/>
      <c r="GE69" s="9">
        <f>VLOOKUP($C69, Table3[#All], 109, 0)</f>
        <v>0</v>
      </c>
      <c r="GF69" s="9">
        <f>VLOOKUP($C69, Table3[#All], 110, 0)</f>
        <v>0.44439999999999996</v>
      </c>
      <c r="GG69" s="9">
        <f>VLOOKUP($C69, Table3[#All], 111, 0)</f>
        <v>0.55559999999999998</v>
      </c>
      <c r="GH69" s="9"/>
      <c r="GI69" s="9">
        <f>VLOOKUP($C69, Table3[#All], 112, 0)</f>
        <v>0</v>
      </c>
      <c r="GJ69" s="12">
        <f t="shared" si="139"/>
        <v>3</v>
      </c>
      <c r="GK69" s="11"/>
      <c r="GL69" s="9">
        <f>VLOOKUP($C69, Table3[#All], 113, 0)</f>
        <v>0</v>
      </c>
      <c r="GM69" s="9">
        <f>VLOOKUP($C69, Table3[#All], 114, 0)</f>
        <v>0.11109999999999999</v>
      </c>
      <c r="GN69" s="9">
        <f>VLOOKUP($C69, Table3[#All], 115, 0)</f>
        <v>0.51849999999999996</v>
      </c>
      <c r="GO69" s="9">
        <f>VLOOKUP($C69, Table3[#All], 116, 0)</f>
        <v>0.37040000000000001</v>
      </c>
      <c r="GP69" s="9"/>
      <c r="GQ69" s="10">
        <f t="shared" si="140"/>
        <v>4</v>
      </c>
      <c r="GR69" s="11"/>
      <c r="GS69" s="9">
        <f>VLOOKUP($C69, Table2[#All], 3, 0)</f>
        <v>0</v>
      </c>
      <c r="GT69" s="9">
        <f>VLOOKUP($C69, Table2[#All], 4, 0)</f>
        <v>0</v>
      </c>
      <c r="GU69" s="9">
        <f>VLOOKUP($C69, Table2[#All], 5, 0)</f>
        <v>1</v>
      </c>
      <c r="GV69" s="9">
        <f>VLOOKUP($C69, Table2[#All], 6, 0)</f>
        <v>0</v>
      </c>
      <c r="GW69" s="9">
        <f>VLOOKUP($C69, Table2[#All], 7, 0)</f>
        <v>0</v>
      </c>
      <c r="GX69" s="10">
        <f t="shared" si="141"/>
        <v>3</v>
      </c>
      <c r="GY69" s="11"/>
      <c r="GZ69" s="9">
        <v>0</v>
      </c>
      <c r="HA69" s="9">
        <v>1</v>
      </c>
      <c r="HB69" s="9">
        <v>0</v>
      </c>
      <c r="HC69" s="9">
        <v>0</v>
      </c>
      <c r="HD69" s="9"/>
      <c r="HE69" s="10">
        <f t="shared" si="142"/>
        <v>2</v>
      </c>
      <c r="HF69" s="11"/>
      <c r="HG69" s="9">
        <f>VLOOKUP($C69, Table5[#All], 2, 0)</f>
        <v>0</v>
      </c>
      <c r="HH69" s="9">
        <f>VLOOKUP($C69, Table5[#All], 3, 0)</f>
        <v>0</v>
      </c>
      <c r="HI69" s="9">
        <f>VLOOKUP($C69, Table5[#All], 4, 0)</f>
        <v>1</v>
      </c>
      <c r="HJ69" s="9">
        <f>VLOOKUP($C69, Table5[#All], 5, 0)</f>
        <v>0</v>
      </c>
      <c r="HK69" s="9">
        <f>VLOOKUP($C69, Table5[#All], 6, 0)</f>
        <v>0</v>
      </c>
      <c r="HL69" s="10">
        <f t="shared" si="143"/>
        <v>3</v>
      </c>
      <c r="HM69" s="11"/>
      <c r="HN69" s="9">
        <f>VLOOKUP($C69, Table5[#All], 7, 0)</f>
        <v>0</v>
      </c>
      <c r="HO69" s="9">
        <f>VLOOKUP($C69, Table5[#All], 8, 0)</f>
        <v>1</v>
      </c>
      <c r="HP69" s="9">
        <f>VLOOKUP($C69, Table5[#All], 9, 0)</f>
        <v>0</v>
      </c>
      <c r="HQ69" s="9">
        <f>VLOOKUP($C69, Table5[#All], 10, 0)</f>
        <v>0</v>
      </c>
      <c r="HR69" s="9">
        <f>VLOOKUP($C69, Table5[#All], 11, 0)</f>
        <v>0</v>
      </c>
      <c r="HS69" s="10">
        <f t="shared" si="144"/>
        <v>2</v>
      </c>
      <c r="HT69" s="11"/>
      <c r="HU69" s="9">
        <f>VLOOKUP($C69, Table5[#All], 12, 0)</f>
        <v>1</v>
      </c>
      <c r="HV69" s="9">
        <f>VLOOKUP($C69, Table5[#All], 13, 0)</f>
        <v>0</v>
      </c>
      <c r="HW69" s="9">
        <f>VLOOKUP($C69, Table5[#All], 14, 0)</f>
        <v>0</v>
      </c>
      <c r="HX69" s="9">
        <f>VLOOKUP($C69, Table5[#All], 15, 0)</f>
        <v>0</v>
      </c>
      <c r="HY69" s="9">
        <f>VLOOKUP($C69, Table5[#All], 16, 0)</f>
        <v>0</v>
      </c>
      <c r="HZ69" s="10">
        <f t="shared" si="145"/>
        <v>1</v>
      </c>
      <c r="IA69" s="11"/>
      <c r="IB69" s="9">
        <f>VLOOKUP($C69, Table5[#All], 17, 0)</f>
        <v>0</v>
      </c>
      <c r="IC69" s="9">
        <f>VLOOKUP($C69, Table5[#All], 18, 0)</f>
        <v>0</v>
      </c>
      <c r="ID69" s="9">
        <f>VLOOKUP($C69, Table5[#All], 19, 0)</f>
        <v>1</v>
      </c>
      <c r="IE69" s="9">
        <f>VLOOKUP($C69, Table5[#All], 20, 0)</f>
        <v>0</v>
      </c>
      <c r="IF69" s="9">
        <f>VLOOKUP($C69, Table5[#All], 21, 0)</f>
        <v>0</v>
      </c>
      <c r="IG69" s="10">
        <f t="shared" si="146"/>
        <v>3</v>
      </c>
      <c r="IH69" s="11"/>
      <c r="II69" s="9">
        <f>VLOOKUP($C69, Table5[#All], 22, 0)</f>
        <v>1</v>
      </c>
      <c r="IJ69" s="9">
        <f>VLOOKUP($C69, Table5[#All], 23, 0)</f>
        <v>0</v>
      </c>
      <c r="IK69" s="9">
        <f>VLOOKUP($C69, Table5[#All], 24, 0)</f>
        <v>0</v>
      </c>
      <c r="IL69" s="9">
        <f>VLOOKUP($C69, Table5[#All], 25, 0)</f>
        <v>0</v>
      </c>
      <c r="IM69" s="9">
        <f>VLOOKUP($C69, Table5[#All], 26, 0)</f>
        <v>0</v>
      </c>
      <c r="IN69" s="10">
        <f t="shared" si="147"/>
        <v>1</v>
      </c>
      <c r="IO69" s="11"/>
      <c r="IP69" s="9">
        <v>1</v>
      </c>
      <c r="IQ69" s="9">
        <v>0</v>
      </c>
      <c r="IR69" s="9">
        <v>0</v>
      </c>
      <c r="IS69" s="9">
        <v>0</v>
      </c>
      <c r="IT69" s="9">
        <v>0</v>
      </c>
      <c r="IU69" s="10">
        <f t="shared" si="148"/>
        <v>1</v>
      </c>
      <c r="IV69" s="82"/>
    </row>
    <row r="70" spans="1:256" ht="16.3" thickTop="1" thickBot="1" x14ac:dyDescent="0.35">
      <c r="A70" s="16" t="s">
        <v>240</v>
      </c>
      <c r="B70" s="16" t="s">
        <v>273</v>
      </c>
      <c r="C70" s="16" t="s">
        <v>274</v>
      </c>
      <c r="D70" s="11"/>
      <c r="E70" s="9">
        <f>VLOOKUP($C70, Table3[#All], 2, 0)</f>
        <v>0.26669999999999999</v>
      </c>
      <c r="F70" s="9"/>
      <c r="G70" s="9">
        <f>VLOOKUP($C70, Table3[#All], 3, 0)</f>
        <v>0.33329999999999999</v>
      </c>
      <c r="H70" s="9">
        <f>VLOOKUP($C70, Table3[#All], 4, 0)</f>
        <v>0.4</v>
      </c>
      <c r="I70" s="9">
        <f>VLOOKUP($C70, Table3[#All], 5, 0)</f>
        <v>0</v>
      </c>
      <c r="J70" s="10">
        <f t="shared" si="149"/>
        <v>4</v>
      </c>
      <c r="K70" s="11"/>
      <c r="L70" s="9">
        <f>VLOOKUP($C70, Table3[#All], 6, 0)</f>
        <v>0</v>
      </c>
      <c r="M70" s="9"/>
      <c r="N70" s="9">
        <f>VLOOKUP($C70, Table3[#All], 7, 0)</f>
        <v>1</v>
      </c>
      <c r="O70" s="9">
        <f>VLOOKUP($C70, Table3[#All], 8, 0)</f>
        <v>0</v>
      </c>
      <c r="P70" s="9">
        <f>VLOOKUP($C70, Table3[#All], 9, 0)</f>
        <v>0</v>
      </c>
      <c r="Q70" s="10">
        <f t="shared" si="150"/>
        <v>3</v>
      </c>
      <c r="R70" s="11"/>
      <c r="S70" s="9">
        <f>VLOOKUP($C70, Table3[#All], 10, 0)</f>
        <v>0</v>
      </c>
      <c r="T70" s="9">
        <f>VLOOKUP($C70, Table3[#All], 11, 0)</f>
        <v>0.26669999999999999</v>
      </c>
      <c r="U70" s="9">
        <f>VLOOKUP($C70, Table3[#All], 12, 0)</f>
        <v>0.66670000000000007</v>
      </c>
      <c r="V70" s="9">
        <f>VLOOKUP($C70, Table3[#All], 13, 0)</f>
        <v>6.6699999999999995E-2</v>
      </c>
      <c r="W70" s="9">
        <f>VLOOKUP($C70, Table3[#All], 14, 0)</f>
        <v>0</v>
      </c>
      <c r="X70" s="10">
        <f t="shared" si="151"/>
        <v>3</v>
      </c>
      <c r="Y70" s="11"/>
      <c r="Z70" s="9">
        <f>VLOOKUP($C70, Table3[#All], 15, 0)</f>
        <v>0</v>
      </c>
      <c r="AA70" s="9">
        <f>VLOOKUP($C70, Table3[#All], 16, 0)</f>
        <v>0.33329999999999999</v>
      </c>
      <c r="AB70" s="9">
        <f>VLOOKUP($C70, Table3[#All], 17, 0)</f>
        <v>0.33329999999999999</v>
      </c>
      <c r="AC70" s="9">
        <f>VLOOKUP($C70, Table3[#All], 18, 0)</f>
        <v>0.33329999999999999</v>
      </c>
      <c r="AD70" s="9">
        <f>VLOOKUP($C70, Table3[#All], 19, 0)</f>
        <v>0</v>
      </c>
      <c r="AE70" s="10">
        <f t="shared" ref="AE70:AE133" si="159">IF(AD70&gt;=25%, 5, IF(SUM(AC70:AD70)&gt;=25%, 4, IF(SUM(AB70:AD70)&gt;=25%, 3, IF(SUM(AA70:AD70)&gt;=25%, 2, IF(SUM(Z70:AD70)&gt;=25%, 1, "N/A")))))</f>
        <v>4</v>
      </c>
      <c r="AF70" s="11"/>
      <c r="AG70" s="9">
        <f>VLOOKUP($C70, Table3[#All], 20, 0)</f>
        <v>0.18179999999999999</v>
      </c>
      <c r="AH70" s="9">
        <f>VLOOKUP($C70, Table3[#All], 21, 0)</f>
        <v>0.72730000000000006</v>
      </c>
      <c r="AI70" s="9">
        <f>VLOOKUP($C70, Table3[#All], 22, 0)</f>
        <v>9.0899999999999995E-2</v>
      </c>
      <c r="AJ70" s="9"/>
      <c r="AK70" s="9"/>
      <c r="AL70" s="10">
        <f t="shared" ref="AL70:AL133" si="160">IF(AK70&gt;=25%, 5, IF(SUM(AJ70:AK70)&gt;=25%, 4, IF(SUM(AI70:AK70)&gt;=25%, 3, IF(SUM(AH70:AK70)&gt;=25%, 2, IF(SUM(AG70:AK70)&gt;=25%, 1, "N/A")))))</f>
        <v>2</v>
      </c>
      <c r="AM70" s="11"/>
      <c r="AN70" s="9">
        <f>VLOOKUP($C70, Table3[#All], 23, 0)</f>
        <v>1</v>
      </c>
      <c r="AO70" s="9">
        <f>VLOOKUP($C70, Table3[#All], 24, 0)</f>
        <v>0</v>
      </c>
      <c r="AP70" s="9">
        <f>VLOOKUP($C70, Table3[#All], 25, 0)</f>
        <v>0</v>
      </c>
      <c r="AQ70" s="9">
        <f>VLOOKUP($C70, Table3[#All], 26, 0)</f>
        <v>0</v>
      </c>
      <c r="AR70" s="9"/>
      <c r="AS70" s="12">
        <f t="shared" ref="AS70:AS133" si="161">IF(AR70&gt;=25%, 5, IF(SUM(AQ70:AR70)&gt;=25%, 4, IF(SUM(AP70:AR70)&gt;=25%, 3, IF(SUM(AO70:AR70)&gt;=25%, 2, IF(SUM(AN70:AR70)&gt;=25%, 1, "N/A")))))</f>
        <v>1</v>
      </c>
      <c r="AT70" s="11"/>
      <c r="AU70" s="9">
        <f>VLOOKUP($C70, Table3[#All], 27, 0)</f>
        <v>1</v>
      </c>
      <c r="AV70" s="9">
        <f>VLOOKUP($C70, Table3[#All], 28, 0)</f>
        <v>0</v>
      </c>
      <c r="AW70" s="9">
        <f>VLOOKUP($C70, Table3[#All], 29, 0)</f>
        <v>0</v>
      </c>
      <c r="AX70" s="9"/>
      <c r="AY70" s="9"/>
      <c r="AZ70" s="10">
        <f t="shared" si="152"/>
        <v>1</v>
      </c>
      <c r="BA70" s="11"/>
      <c r="BB70" s="9">
        <f>VLOOKUP($C70, Table3[#All], 30, 0)</f>
        <v>0.33329999999999999</v>
      </c>
      <c r="BC70" s="9">
        <f>VLOOKUP($C70, Table3[#All], 31, 0)</f>
        <v>0.6</v>
      </c>
      <c r="BD70" s="9">
        <f>VLOOKUP($C70, Table3[#All], 32, 0)</f>
        <v>6.6699999999999995E-2</v>
      </c>
      <c r="BE70" s="9">
        <f>VLOOKUP($C70, Table3[#All], 33, 0)</f>
        <v>0</v>
      </c>
      <c r="BF70" s="9"/>
      <c r="BG70" s="10">
        <f t="shared" si="153"/>
        <v>2</v>
      </c>
      <c r="BH70" s="81"/>
      <c r="BI70" s="9">
        <f>VLOOKUP($C70, Table3[#All], 34, 0)</f>
        <v>0</v>
      </c>
      <c r="BJ70" s="9">
        <f>VLOOKUP($C70, Table3[#All], 35, 0)</f>
        <v>0</v>
      </c>
      <c r="BK70" s="9">
        <f>VLOOKUP($C70, Table3[#All], 36, 0)</f>
        <v>0</v>
      </c>
      <c r="BL70" s="9">
        <f>VLOOKUP($C70, Table3[#All], 37, 0)</f>
        <v>0</v>
      </c>
      <c r="BM70" s="9">
        <f>VLOOKUP($C70, Table3[#All], 38, 0)</f>
        <v>0</v>
      </c>
      <c r="BN70" s="10" t="str">
        <f t="shared" si="154"/>
        <v>N/A</v>
      </c>
      <c r="BO70" s="11"/>
      <c r="BP70" s="9">
        <f>VLOOKUP($C70, Table3[#All], 39, 0)</f>
        <v>0.1333</v>
      </c>
      <c r="BQ70" s="9">
        <f>VLOOKUP($C70, Table3[#All], 40, 0)</f>
        <v>0.4</v>
      </c>
      <c r="BR70" s="9">
        <f>VLOOKUP($C70, Table3[#All], 41, 0)</f>
        <v>0.4</v>
      </c>
      <c r="BS70" s="9">
        <f>VLOOKUP($C70, Table3[#All], 42, 0)</f>
        <v>6.6699999999999995E-2</v>
      </c>
      <c r="BT70" s="9"/>
      <c r="BU70" s="10">
        <f t="shared" ref="BU70:BU133" si="162">IF(BT70&gt;=25%, 5, IF(SUM(BS70:BT70)&gt;=25%, 4, IF(SUM(BR70:BT70)&gt;=25%, 3, IF(SUM(BQ70:BT70)&gt;=25%, 2, IF(SUM(BP70:BT70)&gt;=25%, 1, "N/A")))))</f>
        <v>3</v>
      </c>
      <c r="BV70" s="11"/>
      <c r="BW70" s="9">
        <f>VLOOKUP($C70, Table3[#All], 43, 0)</f>
        <v>0.93330000000000002</v>
      </c>
      <c r="BX70" s="9">
        <f>VLOOKUP($C70, Table3[#All], 44, 0)</f>
        <v>6.6699999999999995E-2</v>
      </c>
      <c r="BY70" s="9">
        <f>VLOOKUP($C70, Table3[#All], 45, 0)</f>
        <v>0</v>
      </c>
      <c r="BZ70" s="9"/>
      <c r="CA70" s="9"/>
      <c r="CB70" s="10">
        <f t="shared" ref="CB70:CB133" si="163">IF(CA70&gt;=25%, 5, IF(SUM(BZ70:CA70)&gt;=25%, 4, IF(SUM(BY70:CA70)&gt;=25%, 3, IF(SUM(BX70:CA70)&gt;=25%, 2, IF(SUM(BW70:CA70)&gt;=25%, 1, "N/A")))))</f>
        <v>1</v>
      </c>
      <c r="CC70" s="81"/>
      <c r="CD70" s="9">
        <f>VLOOKUP($C70, Table3[#All], 46, 0)</f>
        <v>0.93330000000000002</v>
      </c>
      <c r="CE70" s="9">
        <f>VLOOKUP($C70, Table3[#All], 47, 0)</f>
        <v>0</v>
      </c>
      <c r="CF70" s="9">
        <f>VLOOKUP($C70, Table3[#All], 48, 0)</f>
        <v>6.6699999999999995E-2</v>
      </c>
      <c r="CG70" s="9">
        <f>VLOOKUP($C70, Table3[#All], 49, 0)</f>
        <v>0</v>
      </c>
      <c r="CH70" s="9">
        <f>VLOOKUP($C70, Table3[#All], 50, 0)</f>
        <v>0</v>
      </c>
      <c r="CI70" s="12">
        <f t="shared" ref="CI70:CI133" si="164">IF(CH70&gt;=25%, 5, IF(SUM(CG70:CH70)&gt;=25%, 4, IF(SUM(CF70:CH70)&gt;=25%, 3, IF(SUM(CE70:CH70)&gt;=25%, 2, IF(SUM(CD70:CH70)&gt;=25%, 1, "N/A")))))</f>
        <v>1</v>
      </c>
      <c r="CJ70" s="13"/>
      <c r="CK70" s="9">
        <f>VLOOKUP($C70, Table3[#All], 51, 0)</f>
        <v>0.1333</v>
      </c>
      <c r="CL70" s="9">
        <f>VLOOKUP($C70, Table3[#All], 52, 0)</f>
        <v>0.86670000000000003</v>
      </c>
      <c r="CM70" s="9">
        <f>VLOOKUP($C70, Table3[#All], 53, 0)</f>
        <v>0</v>
      </c>
      <c r="CN70" s="9">
        <f>VLOOKUP($C70, Table3[#All], 54, 0)</f>
        <v>0</v>
      </c>
      <c r="CO70" s="9"/>
      <c r="CP70" s="10">
        <f t="shared" ref="CP70:CP133" si="165">IF(CO70&gt;=25%, 5, IF(SUM(CN70:CO70)&gt;=25%, 4, IF(SUM(CM70:CO70)&gt;=25%, 3, IF(SUM(CL70:CO70)&gt;=25%, 2, IF(SUM(CK70:CO70)&gt;=25%, 1, "N/A")))))</f>
        <v>2</v>
      </c>
      <c r="CQ70" s="11"/>
      <c r="CR70" s="9">
        <f>VLOOKUP($C70, Table3[#All], 55, 0)</f>
        <v>0</v>
      </c>
      <c r="CS70" s="9">
        <f>VLOOKUP($C70, Table3[#All], 56, 0)</f>
        <v>0.33329999999999999</v>
      </c>
      <c r="CT70" s="9">
        <f>VLOOKUP($C70, Table3[#All], 57, 0)</f>
        <v>0.33329999999999999</v>
      </c>
      <c r="CU70" s="9">
        <f>VLOOKUP($C70, Table3[#All], 58, 0)</f>
        <v>0.26669999999999999</v>
      </c>
      <c r="CV70" s="9">
        <f>VLOOKUP($C70, Table3[#All], 59, 0)</f>
        <v>6.6699999999999995E-2</v>
      </c>
      <c r="CW70" s="12">
        <f t="shared" ref="CW70:CW133" si="166">IF(CV70&gt;=25%, 5, IF(SUM(CU70:CV70)&gt;=25%, 4, IF(SUM(CT70:CV70)&gt;=25%, 3, IF(SUM(CS70:CV70)&gt;=25%, 2, IF(SUM(CR70:CV70)&gt;=25%, 1, "N/A")))))</f>
        <v>4</v>
      </c>
      <c r="CX70" s="81"/>
      <c r="CY70" s="9">
        <f>VLOOKUP($C70, Table3[#All], 60, 0)</f>
        <v>0.4667</v>
      </c>
      <c r="CZ70" s="9">
        <f>VLOOKUP($C70, Table3[#All], 61, 0)</f>
        <v>0.26669999999999999</v>
      </c>
      <c r="DA70" s="9">
        <f>VLOOKUP($C70, Table3[#All], 62, 0)</f>
        <v>0.26669999999999999</v>
      </c>
      <c r="DB70" s="9">
        <f>VLOOKUP($C70, Table3[#All], 63, 0)</f>
        <v>0</v>
      </c>
      <c r="DC70" s="9">
        <f>VLOOKUP($C70, Table3[#All], 64, 0)</f>
        <v>0</v>
      </c>
      <c r="DD70" s="10">
        <f t="shared" ref="DD70:DD133" si="167">IF(DC70&gt;=25%, 5, IF(SUM(DB70:DC70)&gt;=25%, 4, IF(SUM(DA70:DC70)&gt;=25%, 3, IF(SUM(CZ70:DC70)&gt;=25%, 2, IF(SUM(CY70:DC70)&gt;=25%, 1, "N/A")))))</f>
        <v>3</v>
      </c>
      <c r="DE70" s="11"/>
      <c r="DF70" s="9">
        <f>VLOOKUP($C70, Table3[#All], 65, 0)</f>
        <v>0.93330000000000002</v>
      </c>
      <c r="DG70" s="9"/>
      <c r="DH70" s="9">
        <f>VLOOKUP($C70, Table3[#All], 66, 0)</f>
        <v>6.6699999999999995E-2</v>
      </c>
      <c r="DI70" s="9"/>
      <c r="DJ70" s="9">
        <f>VLOOKUP($C70, Table3[#All], 67, 0)</f>
        <v>0</v>
      </c>
      <c r="DK70" s="12">
        <f t="shared" ref="DK70:DK133" si="168">IF(DJ70&gt;=25%, 5, IF(SUM(DI70:DJ70)&gt;=25%, 4, IF(SUM(DH70:DJ70)&gt;=25%, 3, IF(SUM(DG70:DJ70)&gt;=25%, 2, IF(SUM(DF70:DJ70)&gt;=25%, 1, "N/A")))))</f>
        <v>1</v>
      </c>
      <c r="DL70" s="11"/>
      <c r="DM70" s="9">
        <f>VLOOKUP($C70, Table3[#All], 68, 0)</f>
        <v>1</v>
      </c>
      <c r="DN70" s="9"/>
      <c r="DO70" s="9">
        <f>VLOOKUP($C70, Table3[#All], 69, 0)</f>
        <v>0</v>
      </c>
      <c r="DP70" s="9">
        <f>VLOOKUP($C70, Table3[#All], 70, 0)</f>
        <v>0</v>
      </c>
      <c r="DQ70" s="9"/>
      <c r="DR70" s="12">
        <f t="shared" ref="DR70:DR133" si="169">IF(DQ70&gt;=25%, 5, IF(SUM(DP70:DQ70)&gt;=25%, 4, IF(SUM(DO70:DQ70)&gt;=25%, 3, IF(SUM(DN70:DQ70)&gt;=25%, 2, IF(SUM(DM70:DQ70)&gt;=25%, 1, "N/A")))))</f>
        <v>1</v>
      </c>
      <c r="DS70" s="11"/>
      <c r="DT70" s="9">
        <f>VLOOKUP($C70, Table3[#All], 71, 0)</f>
        <v>6.6699999999999995E-2</v>
      </c>
      <c r="DU70" s="9">
        <f>VLOOKUP($C70, Table3[#All], 72, 0)</f>
        <v>0.4667</v>
      </c>
      <c r="DV70" s="9">
        <f>VLOOKUP($C70, Table3[#All], 73, 0)</f>
        <v>0.4</v>
      </c>
      <c r="DW70" s="9">
        <f>VLOOKUP($C70, Table3[#All], 74, 0)</f>
        <v>6.6699999999999995E-2</v>
      </c>
      <c r="DX70" s="9">
        <f>VLOOKUP($C70, Table3[#All], 75, 0)</f>
        <v>0</v>
      </c>
      <c r="DY70" s="12">
        <f t="shared" si="158"/>
        <v>3</v>
      </c>
      <c r="DZ70" s="11"/>
      <c r="EA70" s="9">
        <f>VLOOKUP($C70, Table3[#All], 76, 0)</f>
        <v>1</v>
      </c>
      <c r="EB70" s="9">
        <f>VLOOKUP($C70, Table3[#All], 77, 0)</f>
        <v>0</v>
      </c>
      <c r="EC70" s="9">
        <f>VLOOKUP($C70, Table3[#All], 78, 0)</f>
        <v>0</v>
      </c>
      <c r="ED70" s="9">
        <f>VLOOKUP($C70, Table3[#All], 79, 0)</f>
        <v>0</v>
      </c>
      <c r="EE70" s="9">
        <f>VLOOKUP($C70, Table3[#All], 80, 0)</f>
        <v>0</v>
      </c>
      <c r="EF70" s="10">
        <f t="shared" ref="EF70:EF133" si="170">IF(EE70&gt;=25%, 5, IF(SUM(ED70:EE70)&gt;=25%, 4, IF(SUM(EC70:EE70)&gt;=25%, 3, IF(SUM(EB70:EE70)&gt;=25%, 2, IF(SUM(EA70:EE70)&gt;=25%, 1, "N/A")))))</f>
        <v>1</v>
      </c>
      <c r="EG70" s="9"/>
      <c r="EH70" s="9">
        <f>VLOOKUP($C70, Table3[#All], 81, 0)</f>
        <v>1</v>
      </c>
      <c r="EI70" s="9">
        <f>VLOOKUP($C70, Table3[#All], 82, 0)</f>
        <v>0</v>
      </c>
      <c r="EJ70" s="9">
        <f>VLOOKUP($C70, Table3[#All], 83, 0)</f>
        <v>0</v>
      </c>
      <c r="EK70" s="9">
        <f>VLOOKUP($C70, Table3[#All], 84, 0)</f>
        <v>0</v>
      </c>
      <c r="EL70" s="9">
        <f>VLOOKUP($C70, Table3[#All], 85, 0)</f>
        <v>0</v>
      </c>
      <c r="EM70" s="12">
        <f t="shared" ref="EM70:EM133" si="171">IF(EL70&gt;=25%, 5, IF(SUM(EK70:EL70)&gt;=25%, 4, IF(SUM(EJ70:EL70)&gt;=25%, 3, IF(SUM(EI70:EL70)&gt;=25%, 2, IF(SUM(EH70:EL70)&gt;=25%, 1, "N/A")))))</f>
        <v>1</v>
      </c>
      <c r="EN70" s="11"/>
      <c r="EO70" s="9">
        <f>VLOOKUP($C70, Table3[#All], 86, 0)</f>
        <v>0.1333</v>
      </c>
      <c r="EP70" s="9"/>
      <c r="EQ70" s="9">
        <f>VLOOKUP($C70, Table3[#All], 87, 0)</f>
        <v>0.86670000000000003</v>
      </c>
      <c r="ER70" s="9"/>
      <c r="ES70" s="9"/>
      <c r="ET70" s="12">
        <f t="shared" ref="ET70:ET133" si="172">IF(ES70&gt;=25%, 5, IF(SUM(ER70:ES70)&gt;=25%, 4, IF(SUM(EQ70:ES70)&gt;=25%, 3, IF(SUM(EP70:ES70)&gt;=25%, 2, IF(SUM(EO70:ES70)&gt;=25%, 1, "N/A")))))</f>
        <v>3</v>
      </c>
      <c r="EU70" s="11"/>
      <c r="EV70" s="9">
        <f>VLOOKUP($C70, Table3[#All], 88, 0)</f>
        <v>0</v>
      </c>
      <c r="EW70" s="9">
        <f>VLOOKUP($C70, Table3[#All], 89, 0)</f>
        <v>0</v>
      </c>
      <c r="EX70" s="9">
        <f>VLOOKUP($C70, Table3[#All], 90, 0)</f>
        <v>1</v>
      </c>
      <c r="EY70" s="9">
        <f>VLOOKUP($C70, Table3[#All], 91, 0)</f>
        <v>0</v>
      </c>
      <c r="EZ70" s="9">
        <f>VLOOKUP($C70, Table3[#All], 92, 0)</f>
        <v>0</v>
      </c>
      <c r="FA70" s="12">
        <f t="shared" ref="FA70:FA133" si="173">IF(EZ70&gt;=25%, 5, IF(SUM(EY70:EZ70)&gt;=25%, 4, IF(SUM(EX70:EZ70)&gt;=25%, 3, IF(SUM(EW70:EZ70)&gt;=25%, 2, IF(SUM(EV70:EZ70)&gt;=25%, 1, "N/A")))))</f>
        <v>3</v>
      </c>
      <c r="FB70" s="11"/>
      <c r="FC70" s="9">
        <f>VLOOKUP($C70, Table3[#All], 93, 0)</f>
        <v>0</v>
      </c>
      <c r="FD70" s="9">
        <f>VLOOKUP($C70, Table3[#All], 94, 0)</f>
        <v>0.6</v>
      </c>
      <c r="FE70" s="9">
        <f>VLOOKUP($C70, Table3[#All], 95, 0)</f>
        <v>0.4</v>
      </c>
      <c r="FF70" s="9">
        <f>VLOOKUP($C70, Table3[#All], 96, 0)</f>
        <v>0</v>
      </c>
      <c r="FG70" s="9"/>
      <c r="FH70" s="10">
        <f t="shared" ref="FH70:FH133" si="174">IF(FG70&gt;=25%, 5, IF(SUM(FF70:FG70)&gt;=25%, 4, IF(SUM(FE70:FG70)&gt;=25%, 3, IF(SUM(FD70:FG70)&gt;=25%, 2, IF(SUM(FC70:FG70)&gt;=25%, 1, "N/A")))))</f>
        <v>3</v>
      </c>
      <c r="FI70" s="11"/>
      <c r="FJ70" s="9">
        <f>VLOOKUP($C70, Table3[#All], 97, 0)</f>
        <v>0</v>
      </c>
      <c r="FK70" s="9">
        <f>VLOOKUP($C70, Table3[#All], 98, 0)</f>
        <v>0</v>
      </c>
      <c r="FL70" s="9">
        <f>VLOOKUP($C70, Table3[#All], 99, 0)</f>
        <v>0</v>
      </c>
      <c r="FM70" s="9">
        <f>VLOOKUP($C70, Table3[#All], 100, 0)</f>
        <v>1</v>
      </c>
      <c r="FN70" s="9">
        <f>VLOOKUP($C70, Table3[#All], 101, 0)</f>
        <v>0</v>
      </c>
      <c r="FO70" s="12">
        <f t="shared" ref="FO70:FO133" si="175">IF(FN70&gt;=25%, 5, IF(SUM(FM70:FN70)&gt;=25%, 4, IF(SUM(FL70:FN70)&gt;=25%, 3, IF(SUM(FK70:FN70)&gt;=25%, 2, IF(SUM(FJ70:FN70)&gt;=25%, 1, "N/A")))))</f>
        <v>4</v>
      </c>
      <c r="FP70" s="11"/>
      <c r="FQ70" s="9">
        <f>VLOOKUP($C70, Table3[#All], 102, 0)</f>
        <v>0.8</v>
      </c>
      <c r="FR70" s="9">
        <f>VLOOKUP($C70, Table3[#All], 103, 0)</f>
        <v>0.2</v>
      </c>
      <c r="FS70" s="9">
        <f>VLOOKUP($C70, Table3[#All], 104, 0)</f>
        <v>0</v>
      </c>
      <c r="FT70" s="9">
        <f>VLOOKUP($C70, Table3[#All], 105, 0)</f>
        <v>0</v>
      </c>
      <c r="FU70" s="9">
        <v>0</v>
      </c>
      <c r="FV70" s="10">
        <f t="shared" ref="FV70:FV133" si="176">IF(FU70&gt;=25%, 5, IF(SUM(FT70:FU70)&gt;=25%, 4, IF(SUM(FS70:FU70)&gt;=25%, 3, IF(SUM(FR70:FU70)&gt;=25%, 2, IF(SUM(FQ70:FU70)&gt;=25%, 1, "N/A")))))</f>
        <v>1</v>
      </c>
      <c r="FW70" s="11"/>
      <c r="FX70" s="9">
        <f>VLOOKUP($C70, Table3[#All], 106, 0)</f>
        <v>0.78569999999999995</v>
      </c>
      <c r="FY70" s="9"/>
      <c r="FZ70" s="9">
        <f>VLOOKUP($C70, Table3[#All], 107, 0)</f>
        <v>0.21429999999999999</v>
      </c>
      <c r="GA70" s="9">
        <f>VLOOKUP($C70, Table3[#All], 108, 0)</f>
        <v>0</v>
      </c>
      <c r="GB70" s="9"/>
      <c r="GC70" s="10">
        <f t="shared" si="156"/>
        <v>1</v>
      </c>
      <c r="GD70" s="81"/>
      <c r="GE70" s="9">
        <f>VLOOKUP($C70, Table3[#All], 109, 0)</f>
        <v>0.41670000000000001</v>
      </c>
      <c r="GF70" s="9">
        <f>VLOOKUP($C70, Table3[#All], 110, 0)</f>
        <v>0.5</v>
      </c>
      <c r="GG70" s="9">
        <f>VLOOKUP($C70, Table3[#All], 111, 0)</f>
        <v>8.3299999999999999E-2</v>
      </c>
      <c r="GH70" s="9"/>
      <c r="GI70" s="9">
        <f>VLOOKUP($C70, Table3[#All], 112, 0)</f>
        <v>0</v>
      </c>
      <c r="GJ70" s="12">
        <f t="shared" ref="GJ70:GJ133" si="177">IF(GI70&gt;=25%, 5, IF(SUM(GH70:GI70)&gt;=25%, 4, IF(SUM(GG70:GI70)&gt;=25%, 3, IF(SUM(GF70:GI70)&gt;=25%, 2, IF(SUM(GE70:GI70)&gt;=25%, 1, "N/A")))))</f>
        <v>2</v>
      </c>
      <c r="GK70" s="11"/>
      <c r="GL70" s="9">
        <f>VLOOKUP($C70, Table3[#All], 113, 0)</f>
        <v>0</v>
      </c>
      <c r="GM70" s="9">
        <f>VLOOKUP($C70, Table3[#All], 114, 0)</f>
        <v>0</v>
      </c>
      <c r="GN70" s="9">
        <f>VLOOKUP($C70, Table3[#All], 115, 0)</f>
        <v>0.86670000000000003</v>
      </c>
      <c r="GO70" s="9">
        <f>VLOOKUP($C70, Table3[#All], 116, 0)</f>
        <v>0.1333</v>
      </c>
      <c r="GP70" s="9"/>
      <c r="GQ70" s="10">
        <f t="shared" ref="GQ70:GQ133" si="178">IF(GP70&gt;=25%, 5, IF(SUM(GO70:GP70)&gt;=25%, 4, IF(SUM(GN70:GP70)&gt;=25%, 3, IF(SUM(GM70:GP70)&gt;=25%, 2, IF(SUM(GL70:GP70)&gt;=25%, 1, "N/A")))))</f>
        <v>3</v>
      </c>
      <c r="GR70" s="11"/>
      <c r="GS70" s="9">
        <f>VLOOKUP($C70, Table2[#All], 3, 0)</f>
        <v>0</v>
      </c>
      <c r="GT70" s="9">
        <f>VLOOKUP($C70, Table2[#All], 4, 0)</f>
        <v>0</v>
      </c>
      <c r="GU70" s="9">
        <f>VLOOKUP($C70, Table2[#All], 5, 0)</f>
        <v>1</v>
      </c>
      <c r="GV70" s="9">
        <f>VLOOKUP($C70, Table2[#All], 6, 0)</f>
        <v>0</v>
      </c>
      <c r="GW70" s="9">
        <f>VLOOKUP($C70, Table2[#All], 7, 0)</f>
        <v>0</v>
      </c>
      <c r="GX70" s="10">
        <f t="shared" ref="GX70:GX133" si="179">IF(GW70&gt;=25%, 5, IF(SUM(GV70:GW70)&gt;=25%, 4, IF(SUM(GU70:GW70)&gt;=25%, 3, IF(SUM(GT70:GW70)&gt;=25%, 2, IF(SUM(GS70:GW70)&gt;=25%, 1, "N/A")))))</f>
        <v>3</v>
      </c>
      <c r="GY70" s="11"/>
      <c r="GZ70" s="9">
        <v>0</v>
      </c>
      <c r="HA70" s="9">
        <v>1</v>
      </c>
      <c r="HB70" s="9">
        <v>0</v>
      </c>
      <c r="HC70" s="9">
        <v>0</v>
      </c>
      <c r="HD70" s="9"/>
      <c r="HE70" s="10">
        <f t="shared" ref="HE70:HE133" si="180">IF(HD70&gt;=25%, 5, IF(SUM(HC70:HD70)&gt;=25%, 4, IF(SUM(HB70:HD70)&gt;=25%, 3, IF(SUM(HA70:HD70)&gt;=25%, 2, IF(SUM(GZ70:HD70)&gt;=25%, 1, "N/A")))))</f>
        <v>2</v>
      </c>
      <c r="HF70" s="11"/>
      <c r="HG70" s="9">
        <f>VLOOKUP($C70, Table5[#All], 2, 0)</f>
        <v>0</v>
      </c>
      <c r="HH70" s="9">
        <f>VLOOKUP($C70, Table5[#All], 3, 0)</f>
        <v>1</v>
      </c>
      <c r="HI70" s="9">
        <f>VLOOKUP($C70, Table5[#All], 4, 0)</f>
        <v>0</v>
      </c>
      <c r="HJ70" s="9">
        <f>VLOOKUP($C70, Table5[#All], 5, 0)</f>
        <v>0</v>
      </c>
      <c r="HK70" s="9">
        <f>VLOOKUP($C70, Table5[#All], 6, 0)</f>
        <v>0</v>
      </c>
      <c r="HL70" s="10">
        <f t="shared" ref="HL70:HL133" si="181">IF(HK70&gt;=25%, 5, IF(SUM(HJ70:HK70)&gt;=25%, 4, IF(SUM(HI70:HK70)&gt;=25%, 3, IF(SUM(HH70:HK70)&gt;=25%, 2, IF(SUM(HG70:HK70)&gt;=25%, 1, "N/A")))))</f>
        <v>2</v>
      </c>
      <c r="HM70" s="11"/>
      <c r="HN70" s="9">
        <f>VLOOKUP($C70, Table5[#All], 7, 0)</f>
        <v>0</v>
      </c>
      <c r="HO70" s="9">
        <f>VLOOKUP($C70, Table5[#All], 8, 0)</f>
        <v>1</v>
      </c>
      <c r="HP70" s="9">
        <f>VLOOKUP($C70, Table5[#All], 9, 0)</f>
        <v>0</v>
      </c>
      <c r="HQ70" s="9">
        <f>VLOOKUP($C70, Table5[#All], 10, 0)</f>
        <v>0</v>
      </c>
      <c r="HR70" s="9">
        <f>VLOOKUP($C70, Table5[#All], 11, 0)</f>
        <v>0</v>
      </c>
      <c r="HS70" s="10">
        <f t="shared" ref="HS70:HS133" si="182">IF(HR70&gt;=25%, 5, IF(SUM(HQ70:HR70)&gt;=25%, 4, IF(SUM(HP70:HR70)&gt;=25%, 3, IF(SUM(HO70:HR70)&gt;=25%, 2, IF(SUM(HN70:HR70)&gt;=25%, 1, "N/A")))))</f>
        <v>2</v>
      </c>
      <c r="HT70" s="11"/>
      <c r="HU70" s="9">
        <f>VLOOKUP($C70, Table5[#All], 12, 0)</f>
        <v>1</v>
      </c>
      <c r="HV70" s="9">
        <f>VLOOKUP($C70, Table5[#All], 13, 0)</f>
        <v>0</v>
      </c>
      <c r="HW70" s="9">
        <f>VLOOKUP($C70, Table5[#All], 14, 0)</f>
        <v>0</v>
      </c>
      <c r="HX70" s="9">
        <f>VLOOKUP($C70, Table5[#All], 15, 0)</f>
        <v>0</v>
      </c>
      <c r="HY70" s="9">
        <f>VLOOKUP($C70, Table5[#All], 16, 0)</f>
        <v>0</v>
      </c>
      <c r="HZ70" s="10">
        <f t="shared" ref="HZ70:HZ133" si="183">IF(HY70&gt;=25%, 5, IF(SUM(HX70:HY70)&gt;=25%, 4, IF(SUM(HW70:HY70)&gt;=25%, 3, IF(SUM(HV70:HY70)&gt;=25%, 2, IF(SUM(HU70:HY70)&gt;=25%, 1, "N/A")))))</f>
        <v>1</v>
      </c>
      <c r="IA70" s="11"/>
      <c r="IB70" s="9">
        <f>VLOOKUP($C70, Table5[#All], 17, 0)</f>
        <v>0</v>
      </c>
      <c r="IC70" s="9">
        <f>VLOOKUP($C70, Table5[#All], 18, 0)</f>
        <v>0</v>
      </c>
      <c r="ID70" s="9">
        <f>VLOOKUP($C70, Table5[#All], 19, 0)</f>
        <v>1</v>
      </c>
      <c r="IE70" s="9">
        <f>VLOOKUP($C70, Table5[#All], 20, 0)</f>
        <v>0</v>
      </c>
      <c r="IF70" s="9">
        <f>VLOOKUP($C70, Table5[#All], 21, 0)</f>
        <v>0</v>
      </c>
      <c r="IG70" s="10">
        <f t="shared" ref="IG70:IG133" si="184">IF(IF70&gt;=25%, 5, IF(SUM(IE70:IF70)&gt;=25%, 4, IF(SUM(ID70:IF70)&gt;=25%, 3, IF(SUM(IC70:IF70)&gt;=25%, 2, IF(SUM(IB70:IF70)&gt;=25%, 1, "N/A")))))</f>
        <v>3</v>
      </c>
      <c r="IH70" s="11"/>
      <c r="II70" s="9">
        <f>VLOOKUP($C70, Table5[#All], 22, 0)</f>
        <v>1</v>
      </c>
      <c r="IJ70" s="9">
        <f>VLOOKUP($C70, Table5[#All], 23, 0)</f>
        <v>0</v>
      </c>
      <c r="IK70" s="9">
        <f>VLOOKUP($C70, Table5[#All], 24, 0)</f>
        <v>0</v>
      </c>
      <c r="IL70" s="9">
        <f>VLOOKUP($C70, Table5[#All], 25, 0)</f>
        <v>0</v>
      </c>
      <c r="IM70" s="9">
        <f>VLOOKUP($C70, Table5[#All], 26, 0)</f>
        <v>0</v>
      </c>
      <c r="IN70" s="10">
        <f t="shared" ref="IN70:IN133" si="185">IF(IM70&gt;=25%, 5, IF(SUM(IL70:IM70)&gt;=25%, 4, IF(SUM(IK70:IM70)&gt;=25%, 3, IF(SUM(IJ70:IM70)&gt;=25%, 2, IF(SUM(II70:IM70)&gt;=25%, 1, "N/A")))))</f>
        <v>1</v>
      </c>
      <c r="IO70" s="11"/>
      <c r="IP70" s="9">
        <v>1</v>
      </c>
      <c r="IQ70" s="9">
        <v>0</v>
      </c>
      <c r="IR70" s="9">
        <v>0</v>
      </c>
      <c r="IS70" s="9">
        <v>0</v>
      </c>
      <c r="IT70" s="9">
        <v>0</v>
      </c>
      <c r="IU70" s="10">
        <f t="shared" ref="IU70:IU133" si="186">IF(IT70&gt;=25%, 5, IF(SUM(IS70:IT70)&gt;=25%, 4, IF(SUM(IR70:IT70)&gt;=25%, 3, IF(SUM(IQ70:IT70)&gt;=25%, 2, IF(SUM(IP70:IT70)&gt;=25%, 1, "N/A")))))</f>
        <v>1</v>
      </c>
      <c r="IV70" s="82"/>
    </row>
    <row r="71" spans="1:256" ht="16.3" thickTop="1" thickBot="1" x14ac:dyDescent="0.35">
      <c r="A71" s="16" t="s">
        <v>240</v>
      </c>
      <c r="B71" s="16" t="s">
        <v>275</v>
      </c>
      <c r="C71" s="16" t="s">
        <v>276</v>
      </c>
      <c r="D71" s="11"/>
      <c r="E71" s="9">
        <f>VLOOKUP($C71, Table3[#All], 2, 0)</f>
        <v>0.10529999999999999</v>
      </c>
      <c r="F71" s="9"/>
      <c r="G71" s="9">
        <f>VLOOKUP($C71, Table3[#All], 3, 0)</f>
        <v>0.21050000000000002</v>
      </c>
      <c r="H71" s="9">
        <f>VLOOKUP($C71, Table3[#All], 4, 0)</f>
        <v>0.26319999999999999</v>
      </c>
      <c r="I71" s="9">
        <f>VLOOKUP($C71, Table3[#All], 5, 0)</f>
        <v>0.42109999999999997</v>
      </c>
      <c r="J71" s="10">
        <f t="shared" ref="J71:J134" si="187">IF(I71&gt;=25%, 5, IF(SUM(H71:I71)&gt;=25%, 4, IF(SUM(G71:I71)&gt;=25%, 3, IF(SUM(F71:I71)&gt;=25%, 2, IF(SUM(E71:I71)&gt;=25%, 1, "N/A")))))</f>
        <v>5</v>
      </c>
      <c r="K71" s="11"/>
      <c r="L71" s="9">
        <f>VLOOKUP($C71, Table3[#All], 6, 0)</f>
        <v>0</v>
      </c>
      <c r="M71" s="9"/>
      <c r="N71" s="9">
        <f>VLOOKUP($C71, Table3[#All], 7, 0)</f>
        <v>1</v>
      </c>
      <c r="O71" s="9">
        <f>VLOOKUP($C71, Table3[#All], 8, 0)</f>
        <v>0</v>
      </c>
      <c r="P71" s="9">
        <f>VLOOKUP($C71, Table3[#All], 9, 0)</f>
        <v>0</v>
      </c>
      <c r="Q71" s="10">
        <f t="shared" ref="Q71:Q134" si="188">IF(P71&gt;=25%, 5, IF(SUM(O71:P71)&gt;=25%, 4, IF(SUM(N71:P71)&gt;=25%, 3, IF(SUM(M71:P71)&gt;=25%, 2, IF(SUM(L71:P71)&gt;=25%, 1, "N/A")))))</f>
        <v>3</v>
      </c>
      <c r="R71" s="11"/>
      <c r="S71" s="9">
        <f>VLOOKUP($C71, Table3[#All], 10, 0)</f>
        <v>0</v>
      </c>
      <c r="T71" s="9">
        <f>VLOOKUP($C71, Table3[#All], 11, 0)</f>
        <v>0.57889999999999997</v>
      </c>
      <c r="U71" s="9">
        <f>VLOOKUP($C71, Table3[#All], 12, 0)</f>
        <v>0.42109999999999997</v>
      </c>
      <c r="V71" s="9">
        <f>VLOOKUP($C71, Table3[#All], 13, 0)</f>
        <v>0</v>
      </c>
      <c r="W71" s="9">
        <f>VLOOKUP($C71, Table3[#All], 14, 0)</f>
        <v>0</v>
      </c>
      <c r="X71" s="10">
        <f t="shared" ref="X71:X134" si="189">IF(W71&gt;=25%, 5, IF(SUM(V71:W71)&gt;=25%, 4, IF(SUM(U71:W71)&gt;=25%, 3, IF(SUM(T71:W71)&gt;=25%, 2, IF(SUM(S71:W71)&gt;=25%, 1, "N/A")))))</f>
        <v>3</v>
      </c>
      <c r="Y71" s="11"/>
      <c r="Z71" s="9">
        <f>VLOOKUP($C71, Table3[#All], 15, 0)</f>
        <v>0</v>
      </c>
      <c r="AA71" s="9">
        <f>VLOOKUP($C71, Table3[#All], 16, 0)</f>
        <v>0.15789999999999998</v>
      </c>
      <c r="AB71" s="9">
        <f>VLOOKUP($C71, Table3[#All], 17, 0)</f>
        <v>0.31579999999999997</v>
      </c>
      <c r="AC71" s="9">
        <f>VLOOKUP($C71, Table3[#All], 18, 0)</f>
        <v>0.52629999999999999</v>
      </c>
      <c r="AD71" s="9">
        <f>VLOOKUP($C71, Table3[#All], 19, 0)</f>
        <v>0</v>
      </c>
      <c r="AE71" s="10">
        <f t="shared" si="159"/>
        <v>4</v>
      </c>
      <c r="AF71" s="11"/>
      <c r="AG71" s="9">
        <f>VLOOKUP($C71, Table3[#All], 20, 0)</f>
        <v>0.52939999999999998</v>
      </c>
      <c r="AH71" s="9">
        <f>VLOOKUP($C71, Table3[#All], 21, 0)</f>
        <v>0.4118</v>
      </c>
      <c r="AI71" s="9">
        <f>VLOOKUP($C71, Table3[#All], 22, 0)</f>
        <v>5.8799999999999998E-2</v>
      </c>
      <c r="AJ71" s="9"/>
      <c r="AK71" s="9"/>
      <c r="AL71" s="10">
        <f t="shared" si="160"/>
        <v>2</v>
      </c>
      <c r="AM71" s="11"/>
      <c r="AN71" s="9">
        <f>VLOOKUP($C71, Table3[#All], 23, 0)</f>
        <v>1</v>
      </c>
      <c r="AO71" s="9">
        <f>VLOOKUP($C71, Table3[#All], 24, 0)</f>
        <v>0</v>
      </c>
      <c r="AP71" s="9">
        <f>VLOOKUP($C71, Table3[#All], 25, 0)</f>
        <v>0</v>
      </c>
      <c r="AQ71" s="9">
        <f>VLOOKUP($C71, Table3[#All], 26, 0)</f>
        <v>0</v>
      </c>
      <c r="AR71" s="9"/>
      <c r="AS71" s="12">
        <f t="shared" si="161"/>
        <v>1</v>
      </c>
      <c r="AT71" s="11"/>
      <c r="AU71" s="9">
        <f>VLOOKUP($C71, Table3[#All], 27, 0)</f>
        <v>1</v>
      </c>
      <c r="AV71" s="9">
        <f>VLOOKUP($C71, Table3[#All], 28, 0)</f>
        <v>0</v>
      </c>
      <c r="AW71" s="9">
        <f>VLOOKUP($C71, Table3[#All], 29, 0)</f>
        <v>0</v>
      </c>
      <c r="AX71" s="9"/>
      <c r="AY71" s="9"/>
      <c r="AZ71" s="10">
        <f t="shared" ref="AZ71:AZ134" si="190">IF(AY71&gt;=25%, 5, IF(SUM(AX71:AY71)&gt;=25%, 4, IF(SUM(AW71:AY71)&gt;=25%, 3, IF(SUM(AV71:AY71)&gt;=25%, 2, IF(SUM(AU71:AY71)&gt;=25%, 1, "N/A")))))</f>
        <v>1</v>
      </c>
      <c r="BA71" s="11"/>
      <c r="BB71" s="9">
        <f>VLOOKUP($C71, Table3[#All], 30, 0)</f>
        <v>0.47369999999999995</v>
      </c>
      <c r="BC71" s="9">
        <f>VLOOKUP($C71, Table3[#All], 31, 0)</f>
        <v>0.15789999999999998</v>
      </c>
      <c r="BD71" s="9">
        <f>VLOOKUP($C71, Table3[#All], 32, 0)</f>
        <v>0.36840000000000006</v>
      </c>
      <c r="BE71" s="9">
        <f>VLOOKUP($C71, Table3[#All], 33, 0)</f>
        <v>0</v>
      </c>
      <c r="BF71" s="9"/>
      <c r="BG71" s="10">
        <f t="shared" ref="BG71:BG134" si="191">IF(BF71&gt;=25%, 5, IF(SUM(BE71:BF71)&gt;=25%, 4, IF(SUM(BD71:BF71)&gt;=25%, 3, IF(SUM(BC71:BF71)&gt;=25%, 2, IF(SUM(BB71:BF71)&gt;=25%, 1, "N/A")))))</f>
        <v>3</v>
      </c>
      <c r="BH71" s="81"/>
      <c r="BI71" s="9">
        <f>VLOOKUP($C71, Table3[#All], 34, 0)</f>
        <v>0</v>
      </c>
      <c r="BJ71" s="9">
        <f>VLOOKUP($C71, Table3[#All], 35, 0)</f>
        <v>0</v>
      </c>
      <c r="BK71" s="9">
        <f>VLOOKUP($C71, Table3[#All], 36, 0)</f>
        <v>0</v>
      </c>
      <c r="BL71" s="9">
        <f>VLOOKUP($C71, Table3[#All], 37, 0)</f>
        <v>0</v>
      </c>
      <c r="BM71" s="9">
        <f>VLOOKUP($C71, Table3[#All], 38, 0)</f>
        <v>0</v>
      </c>
      <c r="BN71" s="10" t="str">
        <f t="shared" ref="BN71:BN134" si="192">IF(BM71&gt;=25%, 5, IF(SUM(BL71:BM71)&gt;=25%, 4, IF(SUM(BK71:BM71)&gt;=25%, 3, IF(SUM(BJ71:BM71)&gt;=25%, 2, IF(SUM(BI71:BM71)&gt;=25%, 1, "N/A")))))</f>
        <v>N/A</v>
      </c>
      <c r="BO71" s="11"/>
      <c r="BP71" s="9">
        <f>VLOOKUP($C71, Table3[#All], 39, 0)</f>
        <v>0.10529999999999999</v>
      </c>
      <c r="BQ71" s="9">
        <f>VLOOKUP($C71, Table3[#All], 40, 0)</f>
        <v>0.36840000000000006</v>
      </c>
      <c r="BR71" s="9">
        <f>VLOOKUP($C71, Table3[#All], 41, 0)</f>
        <v>0.52629999999999999</v>
      </c>
      <c r="BS71" s="9">
        <f>VLOOKUP($C71, Table3[#All], 42, 0)</f>
        <v>0</v>
      </c>
      <c r="BT71" s="9"/>
      <c r="BU71" s="10">
        <f t="shared" si="162"/>
        <v>3</v>
      </c>
      <c r="BV71" s="11"/>
      <c r="BW71" s="9">
        <f>VLOOKUP($C71, Table3[#All], 43, 0)</f>
        <v>1</v>
      </c>
      <c r="BX71" s="9">
        <f>VLOOKUP($C71, Table3[#All], 44, 0)</f>
        <v>0</v>
      </c>
      <c r="BY71" s="9">
        <f>VLOOKUP($C71, Table3[#All], 45, 0)</f>
        <v>0</v>
      </c>
      <c r="BZ71" s="9"/>
      <c r="CA71" s="9"/>
      <c r="CB71" s="10">
        <f t="shared" si="163"/>
        <v>1</v>
      </c>
      <c r="CC71" s="81"/>
      <c r="CD71" s="9">
        <f>VLOOKUP($C71, Table3[#All], 46, 0)</f>
        <v>0.94739999999999991</v>
      </c>
      <c r="CE71" s="9">
        <f>VLOOKUP($C71, Table3[#All], 47, 0)</f>
        <v>0</v>
      </c>
      <c r="CF71" s="9">
        <f>VLOOKUP($C71, Table3[#All], 48, 0)</f>
        <v>5.2600000000000001E-2</v>
      </c>
      <c r="CG71" s="9">
        <f>VLOOKUP($C71, Table3[#All], 49, 0)</f>
        <v>0</v>
      </c>
      <c r="CH71" s="9">
        <f>VLOOKUP($C71, Table3[#All], 50, 0)</f>
        <v>0</v>
      </c>
      <c r="CI71" s="12">
        <f t="shared" si="164"/>
        <v>1</v>
      </c>
      <c r="CJ71" s="13"/>
      <c r="CK71" s="9">
        <f>VLOOKUP($C71, Table3[#All], 51, 0)</f>
        <v>0.47369999999999995</v>
      </c>
      <c r="CL71" s="9">
        <f>VLOOKUP($C71, Table3[#All], 52, 0)</f>
        <v>0.52629999999999999</v>
      </c>
      <c r="CM71" s="9">
        <f>VLOOKUP($C71, Table3[#All], 53, 0)</f>
        <v>0</v>
      </c>
      <c r="CN71" s="9">
        <f>VLOOKUP($C71, Table3[#All], 54, 0)</f>
        <v>0</v>
      </c>
      <c r="CO71" s="9"/>
      <c r="CP71" s="10">
        <f t="shared" si="165"/>
        <v>2</v>
      </c>
      <c r="CQ71" s="11"/>
      <c r="CR71" s="9">
        <f>VLOOKUP($C71, Table3[#All], 55, 0)</f>
        <v>5.2600000000000001E-2</v>
      </c>
      <c r="CS71" s="9">
        <f>VLOOKUP($C71, Table3[#All], 56, 0)</f>
        <v>0.84209999999999996</v>
      </c>
      <c r="CT71" s="9">
        <f>VLOOKUP($C71, Table3[#All], 57, 0)</f>
        <v>5.2600000000000001E-2</v>
      </c>
      <c r="CU71" s="9">
        <f>VLOOKUP($C71, Table3[#All], 58, 0)</f>
        <v>5.2600000000000001E-2</v>
      </c>
      <c r="CV71" s="9">
        <f>VLOOKUP($C71, Table3[#All], 59, 0)</f>
        <v>0</v>
      </c>
      <c r="CW71" s="12">
        <f t="shared" si="166"/>
        <v>2</v>
      </c>
      <c r="CX71" s="81"/>
      <c r="CY71" s="9">
        <f>VLOOKUP($C71, Table3[#All], 60, 0)</f>
        <v>0.36840000000000006</v>
      </c>
      <c r="CZ71" s="9">
        <f>VLOOKUP($C71, Table3[#All], 61, 0)</f>
        <v>0.36840000000000006</v>
      </c>
      <c r="DA71" s="9">
        <f>VLOOKUP($C71, Table3[#All], 62, 0)</f>
        <v>0.26319999999999999</v>
      </c>
      <c r="DB71" s="9">
        <f>VLOOKUP($C71, Table3[#All], 63, 0)</f>
        <v>0</v>
      </c>
      <c r="DC71" s="9">
        <f>VLOOKUP($C71, Table3[#All], 64, 0)</f>
        <v>0</v>
      </c>
      <c r="DD71" s="10">
        <f t="shared" si="167"/>
        <v>3</v>
      </c>
      <c r="DE71" s="11"/>
      <c r="DF71" s="9">
        <f>VLOOKUP($C71, Table3[#All], 65, 0)</f>
        <v>0.63159999999999994</v>
      </c>
      <c r="DG71" s="9"/>
      <c r="DH71" s="9">
        <f>VLOOKUP($C71, Table3[#All], 66, 0)</f>
        <v>0.36840000000000006</v>
      </c>
      <c r="DI71" s="9"/>
      <c r="DJ71" s="9">
        <f>VLOOKUP($C71, Table3[#All], 67, 0)</f>
        <v>0</v>
      </c>
      <c r="DK71" s="12">
        <f t="shared" si="168"/>
        <v>3</v>
      </c>
      <c r="DL71" s="11"/>
      <c r="DM71" s="9">
        <f>VLOOKUP($C71, Table3[#All], 68, 0)</f>
        <v>0.78949999999999998</v>
      </c>
      <c r="DN71" s="9"/>
      <c r="DO71" s="9">
        <f>VLOOKUP($C71, Table3[#All], 69, 0)</f>
        <v>0.21050000000000002</v>
      </c>
      <c r="DP71" s="9">
        <f>VLOOKUP($C71, Table3[#All], 70, 0)</f>
        <v>0</v>
      </c>
      <c r="DQ71" s="9"/>
      <c r="DR71" s="12">
        <f t="shared" si="169"/>
        <v>1</v>
      </c>
      <c r="DS71" s="11"/>
      <c r="DT71" s="9">
        <f>VLOOKUP($C71, Table3[#All], 71, 0)</f>
        <v>0.10529999999999999</v>
      </c>
      <c r="DU71" s="9">
        <f>VLOOKUP($C71, Table3[#All], 72, 0)</f>
        <v>0.47369999999999995</v>
      </c>
      <c r="DV71" s="9">
        <f>VLOOKUP($C71, Table3[#All], 73, 0)</f>
        <v>0.31579999999999997</v>
      </c>
      <c r="DW71" s="9">
        <f>VLOOKUP($C71, Table3[#All], 74, 0)</f>
        <v>0.10529999999999999</v>
      </c>
      <c r="DX71" s="9">
        <f>VLOOKUP($C71, Table3[#All], 75, 0)</f>
        <v>0</v>
      </c>
      <c r="DY71" s="12">
        <f t="shared" si="158"/>
        <v>3</v>
      </c>
      <c r="DZ71" s="11"/>
      <c r="EA71" s="9">
        <f>VLOOKUP($C71, Table3[#All], 76, 0)</f>
        <v>1</v>
      </c>
      <c r="EB71" s="9">
        <f>VLOOKUP($C71, Table3[#All], 77, 0)</f>
        <v>0</v>
      </c>
      <c r="EC71" s="9">
        <f>VLOOKUP($C71, Table3[#All], 78, 0)</f>
        <v>0</v>
      </c>
      <c r="ED71" s="9">
        <f>VLOOKUP($C71, Table3[#All], 79, 0)</f>
        <v>0</v>
      </c>
      <c r="EE71" s="9">
        <f>VLOOKUP($C71, Table3[#All], 80, 0)</f>
        <v>0</v>
      </c>
      <c r="EF71" s="10">
        <f t="shared" si="170"/>
        <v>1</v>
      </c>
      <c r="EG71" s="9"/>
      <c r="EH71" s="9">
        <f>VLOOKUP($C71, Table3[#All], 81, 0)</f>
        <v>1</v>
      </c>
      <c r="EI71" s="9">
        <f>VLOOKUP($C71, Table3[#All], 82, 0)</f>
        <v>0</v>
      </c>
      <c r="EJ71" s="9">
        <f>VLOOKUP($C71, Table3[#All], 83, 0)</f>
        <v>0</v>
      </c>
      <c r="EK71" s="9">
        <f>VLOOKUP($C71, Table3[#All], 84, 0)</f>
        <v>0</v>
      </c>
      <c r="EL71" s="9">
        <f>VLOOKUP($C71, Table3[#All], 85, 0)</f>
        <v>0</v>
      </c>
      <c r="EM71" s="12">
        <f t="shared" si="171"/>
        <v>1</v>
      </c>
      <c r="EN71" s="11"/>
      <c r="EO71" s="9">
        <f>VLOOKUP($C71, Table3[#All], 86, 0)</f>
        <v>0.11109999999999999</v>
      </c>
      <c r="EP71" s="9"/>
      <c r="EQ71" s="9">
        <f>VLOOKUP($C71, Table3[#All], 87, 0)</f>
        <v>0.88890000000000002</v>
      </c>
      <c r="ER71" s="9"/>
      <c r="ES71" s="9"/>
      <c r="ET71" s="12">
        <f t="shared" si="172"/>
        <v>3</v>
      </c>
      <c r="EU71" s="11"/>
      <c r="EV71" s="9">
        <f>VLOOKUP($C71, Table3[#All], 88, 0)</f>
        <v>0</v>
      </c>
      <c r="EW71" s="9">
        <f>VLOOKUP($C71, Table3[#All], 89, 0)</f>
        <v>1</v>
      </c>
      <c r="EX71" s="9">
        <f>VLOOKUP($C71, Table3[#All], 90, 0)</f>
        <v>0</v>
      </c>
      <c r="EY71" s="9">
        <f>VLOOKUP($C71, Table3[#All], 91, 0)</f>
        <v>0</v>
      </c>
      <c r="EZ71" s="9">
        <f>VLOOKUP($C71, Table3[#All], 92, 0)</f>
        <v>0</v>
      </c>
      <c r="FA71" s="12">
        <f t="shared" si="173"/>
        <v>2</v>
      </c>
      <c r="FB71" s="11"/>
      <c r="FC71" s="9">
        <f>VLOOKUP($C71, Table3[#All], 93, 0)</f>
        <v>0</v>
      </c>
      <c r="FD71" s="9">
        <f>VLOOKUP($C71, Table3[#All], 94, 0)</f>
        <v>0.73680000000000012</v>
      </c>
      <c r="FE71" s="9">
        <f>VLOOKUP($C71, Table3[#All], 95, 0)</f>
        <v>0.26319999999999999</v>
      </c>
      <c r="FF71" s="9">
        <f>VLOOKUP($C71, Table3[#All], 96, 0)</f>
        <v>0</v>
      </c>
      <c r="FG71" s="9"/>
      <c r="FH71" s="10">
        <f t="shared" si="174"/>
        <v>3</v>
      </c>
      <c r="FI71" s="11"/>
      <c r="FJ71" s="9">
        <f>VLOOKUP($C71, Table3[#All], 97, 0)</f>
        <v>0</v>
      </c>
      <c r="FK71" s="9">
        <f>VLOOKUP($C71, Table3[#All], 98, 0)</f>
        <v>0</v>
      </c>
      <c r="FL71" s="9">
        <f>VLOOKUP($C71, Table3[#All], 99, 0)</f>
        <v>0</v>
      </c>
      <c r="FM71" s="9">
        <f>VLOOKUP($C71, Table3[#All], 100, 0)</f>
        <v>1</v>
      </c>
      <c r="FN71" s="9">
        <f>VLOOKUP($C71, Table3[#All], 101, 0)</f>
        <v>0</v>
      </c>
      <c r="FO71" s="12">
        <f t="shared" si="175"/>
        <v>4</v>
      </c>
      <c r="FP71" s="11"/>
      <c r="FQ71" s="9">
        <f>VLOOKUP($C71, Table3[#All], 102, 0)</f>
        <v>0.94739999999999991</v>
      </c>
      <c r="FR71" s="9">
        <f>VLOOKUP($C71, Table3[#All], 103, 0)</f>
        <v>5.2600000000000001E-2</v>
      </c>
      <c r="FS71" s="9">
        <f>VLOOKUP($C71, Table3[#All], 104, 0)</f>
        <v>0</v>
      </c>
      <c r="FT71" s="9">
        <f>VLOOKUP($C71, Table3[#All], 105, 0)</f>
        <v>0</v>
      </c>
      <c r="FU71" s="9">
        <v>0</v>
      </c>
      <c r="FV71" s="10">
        <f t="shared" si="176"/>
        <v>1</v>
      </c>
      <c r="FW71" s="11"/>
      <c r="FX71" s="9">
        <f>VLOOKUP($C71, Table3[#All], 106, 0)</f>
        <v>0.52939999999999998</v>
      </c>
      <c r="FY71" s="9"/>
      <c r="FZ71" s="9">
        <f>VLOOKUP($C71, Table3[#All], 107, 0)</f>
        <v>0.4118</v>
      </c>
      <c r="GA71" s="9">
        <f>VLOOKUP($C71, Table3[#All], 108, 0)</f>
        <v>5.8799999999999998E-2</v>
      </c>
      <c r="GB71" s="9"/>
      <c r="GC71" s="10">
        <f t="shared" ref="GC71:GC134" si="193">IF(GB71&gt;=25%, 5, IF(SUM(GA71:GB71)&gt;=25%, 4, IF(SUM(FZ71:GB71)&gt;=25%, 3, IF(SUM(FY71:GB71)&gt;=25%, 2, IF(SUM(FX71:GB71)&gt;=25%, 1, "N/A")))))</f>
        <v>3</v>
      </c>
      <c r="GD71" s="81"/>
      <c r="GE71" s="9">
        <f>VLOOKUP($C71, Table3[#All], 109, 0)</f>
        <v>0.36359999999999998</v>
      </c>
      <c r="GF71" s="9">
        <f>VLOOKUP($C71, Table3[#All], 110, 0)</f>
        <v>0.36359999999999998</v>
      </c>
      <c r="GG71" s="9">
        <f>VLOOKUP($C71, Table3[#All], 111, 0)</f>
        <v>9.0899999999999995E-2</v>
      </c>
      <c r="GH71" s="9"/>
      <c r="GI71" s="9">
        <f>VLOOKUP($C71, Table3[#All], 112, 0)</f>
        <v>0.18179999999999999</v>
      </c>
      <c r="GJ71" s="12">
        <f t="shared" si="177"/>
        <v>3</v>
      </c>
      <c r="GK71" s="11"/>
      <c r="GL71" s="9">
        <f>VLOOKUP($C71, Table3[#All], 113, 0)</f>
        <v>0</v>
      </c>
      <c r="GM71" s="9">
        <f>VLOOKUP($C71, Table3[#All], 114, 0)</f>
        <v>0</v>
      </c>
      <c r="GN71" s="9">
        <f>VLOOKUP($C71, Table3[#All], 115, 0)</f>
        <v>0.57889999999999997</v>
      </c>
      <c r="GO71" s="9">
        <f>VLOOKUP($C71, Table3[#All], 116, 0)</f>
        <v>0.42109999999999997</v>
      </c>
      <c r="GP71" s="9"/>
      <c r="GQ71" s="10">
        <f t="shared" si="178"/>
        <v>4</v>
      </c>
      <c r="GR71" s="11"/>
      <c r="GS71" s="9">
        <f>VLOOKUP($C71, Table2[#All], 3, 0)</f>
        <v>0</v>
      </c>
      <c r="GT71" s="9">
        <f>VLOOKUP($C71, Table2[#All], 4, 0)</f>
        <v>0</v>
      </c>
      <c r="GU71" s="9">
        <f>VLOOKUP($C71, Table2[#All], 5, 0)</f>
        <v>1</v>
      </c>
      <c r="GV71" s="9">
        <f>VLOOKUP($C71, Table2[#All], 6, 0)</f>
        <v>0</v>
      </c>
      <c r="GW71" s="9">
        <f>VLOOKUP($C71, Table2[#All], 7, 0)</f>
        <v>0</v>
      </c>
      <c r="GX71" s="10">
        <f t="shared" si="179"/>
        <v>3</v>
      </c>
      <c r="GY71" s="11"/>
      <c r="GZ71" s="9">
        <v>0</v>
      </c>
      <c r="HA71" s="9">
        <v>1</v>
      </c>
      <c r="HB71" s="9">
        <v>0</v>
      </c>
      <c r="HC71" s="9">
        <v>0</v>
      </c>
      <c r="HD71" s="9"/>
      <c r="HE71" s="10">
        <f t="shared" si="180"/>
        <v>2</v>
      </c>
      <c r="HF71" s="11"/>
      <c r="HG71" s="9">
        <f>VLOOKUP($C71, Table5[#All], 2, 0)</f>
        <v>1</v>
      </c>
      <c r="HH71" s="9">
        <f>VLOOKUP($C71, Table5[#All], 3, 0)</f>
        <v>0</v>
      </c>
      <c r="HI71" s="9">
        <f>VLOOKUP($C71, Table5[#All], 4, 0)</f>
        <v>0</v>
      </c>
      <c r="HJ71" s="9">
        <f>VLOOKUP($C71, Table5[#All], 5, 0)</f>
        <v>0</v>
      </c>
      <c r="HK71" s="9">
        <f>VLOOKUP($C71, Table5[#All], 6, 0)</f>
        <v>0</v>
      </c>
      <c r="HL71" s="10">
        <f t="shared" si="181"/>
        <v>1</v>
      </c>
      <c r="HM71" s="11"/>
      <c r="HN71" s="9">
        <f>VLOOKUP($C71, Table5[#All], 7, 0)</f>
        <v>1</v>
      </c>
      <c r="HO71" s="9">
        <f>VLOOKUP($C71, Table5[#All], 8, 0)</f>
        <v>0</v>
      </c>
      <c r="HP71" s="9">
        <f>VLOOKUP($C71, Table5[#All], 9, 0)</f>
        <v>0</v>
      </c>
      <c r="HQ71" s="9">
        <f>VLOOKUP($C71, Table5[#All], 10, 0)</f>
        <v>0</v>
      </c>
      <c r="HR71" s="9">
        <f>VLOOKUP($C71, Table5[#All], 11, 0)</f>
        <v>0</v>
      </c>
      <c r="HS71" s="10">
        <f t="shared" si="182"/>
        <v>1</v>
      </c>
      <c r="HT71" s="11"/>
      <c r="HU71" s="9">
        <f>VLOOKUP($C71, Table5[#All], 12, 0)</f>
        <v>1</v>
      </c>
      <c r="HV71" s="9">
        <f>VLOOKUP($C71, Table5[#All], 13, 0)</f>
        <v>0</v>
      </c>
      <c r="HW71" s="9">
        <f>VLOOKUP($C71, Table5[#All], 14, 0)</f>
        <v>0</v>
      </c>
      <c r="HX71" s="9">
        <f>VLOOKUP($C71, Table5[#All], 15, 0)</f>
        <v>0</v>
      </c>
      <c r="HY71" s="9">
        <f>VLOOKUP($C71, Table5[#All], 16, 0)</f>
        <v>0</v>
      </c>
      <c r="HZ71" s="10">
        <f t="shared" si="183"/>
        <v>1</v>
      </c>
      <c r="IA71" s="11"/>
      <c r="IB71" s="9">
        <f>VLOOKUP($C71, Table5[#All], 17, 0)</f>
        <v>0</v>
      </c>
      <c r="IC71" s="9">
        <f>VLOOKUP($C71, Table5[#All], 18, 0)</f>
        <v>0</v>
      </c>
      <c r="ID71" s="9">
        <f>VLOOKUP($C71, Table5[#All], 19, 0)</f>
        <v>1</v>
      </c>
      <c r="IE71" s="9">
        <f>VLOOKUP($C71, Table5[#All], 20, 0)</f>
        <v>0</v>
      </c>
      <c r="IF71" s="9">
        <f>VLOOKUP($C71, Table5[#All], 21, 0)</f>
        <v>0</v>
      </c>
      <c r="IG71" s="10">
        <f t="shared" si="184"/>
        <v>3</v>
      </c>
      <c r="IH71" s="11"/>
      <c r="II71" s="9">
        <f>VLOOKUP($C71, Table5[#All], 22, 0)</f>
        <v>1</v>
      </c>
      <c r="IJ71" s="9">
        <f>VLOOKUP($C71, Table5[#All], 23, 0)</f>
        <v>0</v>
      </c>
      <c r="IK71" s="9">
        <f>VLOOKUP($C71, Table5[#All], 24, 0)</f>
        <v>0</v>
      </c>
      <c r="IL71" s="9">
        <f>VLOOKUP($C71, Table5[#All], 25, 0)</f>
        <v>0</v>
      </c>
      <c r="IM71" s="9">
        <f>VLOOKUP($C71, Table5[#All], 26, 0)</f>
        <v>0</v>
      </c>
      <c r="IN71" s="10">
        <f t="shared" si="185"/>
        <v>1</v>
      </c>
      <c r="IO71" s="11"/>
      <c r="IP71" s="9">
        <v>1</v>
      </c>
      <c r="IQ71" s="9">
        <v>0</v>
      </c>
      <c r="IR71" s="9">
        <v>0</v>
      </c>
      <c r="IS71" s="9">
        <v>0</v>
      </c>
      <c r="IT71" s="9">
        <v>0</v>
      </c>
      <c r="IU71" s="10">
        <f t="shared" si="186"/>
        <v>1</v>
      </c>
      <c r="IV71" s="82"/>
    </row>
    <row r="72" spans="1:256" ht="16.3" thickTop="1" thickBot="1" x14ac:dyDescent="0.35">
      <c r="A72" s="16" t="s">
        <v>240</v>
      </c>
      <c r="B72" s="16" t="s">
        <v>277</v>
      </c>
      <c r="C72" s="16" t="s">
        <v>278</v>
      </c>
      <c r="D72" s="11"/>
      <c r="E72" s="9">
        <f>VLOOKUP($C72, Table3[#All], 2, 0)</f>
        <v>0</v>
      </c>
      <c r="F72" s="9"/>
      <c r="G72" s="9">
        <f>VLOOKUP($C72, Table3[#All], 3, 0)</f>
        <v>5.8799999999999998E-2</v>
      </c>
      <c r="H72" s="9">
        <f>VLOOKUP($C72, Table3[#All], 4, 0)</f>
        <v>0.94120000000000004</v>
      </c>
      <c r="I72" s="9">
        <f>VLOOKUP($C72, Table3[#All], 5, 0)</f>
        <v>0</v>
      </c>
      <c r="J72" s="10">
        <f t="shared" si="187"/>
        <v>4</v>
      </c>
      <c r="K72" s="11"/>
      <c r="L72" s="9">
        <f>VLOOKUP($C72, Table3[#All], 6, 0)</f>
        <v>0</v>
      </c>
      <c r="M72" s="9"/>
      <c r="N72" s="9">
        <f>VLOOKUP($C72, Table3[#All], 7, 0)</f>
        <v>1</v>
      </c>
      <c r="O72" s="9">
        <f>VLOOKUP($C72, Table3[#All], 8, 0)</f>
        <v>0</v>
      </c>
      <c r="P72" s="9">
        <f>VLOOKUP($C72, Table3[#All], 9, 0)</f>
        <v>0</v>
      </c>
      <c r="Q72" s="10">
        <f t="shared" si="188"/>
        <v>3</v>
      </c>
      <c r="R72" s="11"/>
      <c r="S72" s="9">
        <f>VLOOKUP($C72, Table3[#All], 10, 0)</f>
        <v>0</v>
      </c>
      <c r="T72" s="9">
        <f>VLOOKUP($C72, Table3[#All], 11, 0)</f>
        <v>0.94120000000000004</v>
      </c>
      <c r="U72" s="9">
        <f>VLOOKUP($C72, Table3[#All], 12, 0)</f>
        <v>5.8799999999999998E-2</v>
      </c>
      <c r="V72" s="9">
        <f>VLOOKUP($C72, Table3[#All], 13, 0)</f>
        <v>0</v>
      </c>
      <c r="W72" s="9">
        <f>VLOOKUP($C72, Table3[#All], 14, 0)</f>
        <v>0</v>
      </c>
      <c r="X72" s="10">
        <f t="shared" si="189"/>
        <v>2</v>
      </c>
      <c r="Y72" s="11"/>
      <c r="Z72" s="9">
        <f>VLOOKUP($C72, Table3[#All], 15, 0)</f>
        <v>0</v>
      </c>
      <c r="AA72" s="9">
        <f>VLOOKUP($C72, Table3[#All], 16, 0)</f>
        <v>0.97060000000000002</v>
      </c>
      <c r="AB72" s="9">
        <f>VLOOKUP($C72, Table3[#All], 17, 0)</f>
        <v>2.9399999999999999E-2</v>
      </c>
      <c r="AC72" s="9">
        <f>VLOOKUP($C72, Table3[#All], 18, 0)</f>
        <v>0</v>
      </c>
      <c r="AD72" s="9">
        <f>VLOOKUP($C72, Table3[#All], 19, 0)</f>
        <v>0</v>
      </c>
      <c r="AE72" s="10">
        <f t="shared" si="159"/>
        <v>2</v>
      </c>
      <c r="AF72" s="11"/>
      <c r="AG72" s="9">
        <f>VLOOKUP($C72, Table3[#All], 20, 0)</f>
        <v>8.8200000000000001E-2</v>
      </c>
      <c r="AH72" s="9">
        <f>VLOOKUP($C72, Table3[#All], 21, 0)</f>
        <v>0.38240000000000002</v>
      </c>
      <c r="AI72" s="9">
        <f>VLOOKUP($C72, Table3[#All], 22, 0)</f>
        <v>0.52939999999999998</v>
      </c>
      <c r="AJ72" s="9"/>
      <c r="AK72" s="9"/>
      <c r="AL72" s="10">
        <f t="shared" si="160"/>
        <v>3</v>
      </c>
      <c r="AM72" s="11"/>
      <c r="AN72" s="9">
        <f>VLOOKUP($C72, Table3[#All], 23, 0)</f>
        <v>1</v>
      </c>
      <c r="AO72" s="9">
        <f>VLOOKUP($C72, Table3[#All], 24, 0)</f>
        <v>0</v>
      </c>
      <c r="AP72" s="9">
        <f>VLOOKUP($C72, Table3[#All], 25, 0)</f>
        <v>0</v>
      </c>
      <c r="AQ72" s="9">
        <f>VLOOKUP($C72, Table3[#All], 26, 0)</f>
        <v>0</v>
      </c>
      <c r="AR72" s="9"/>
      <c r="AS72" s="12">
        <f t="shared" si="161"/>
        <v>1</v>
      </c>
      <c r="AT72" s="11"/>
      <c r="AU72" s="9">
        <f>VLOOKUP($C72, Table3[#All], 27, 0)</f>
        <v>1</v>
      </c>
      <c r="AV72" s="9">
        <f>VLOOKUP($C72, Table3[#All], 28, 0)</f>
        <v>0</v>
      </c>
      <c r="AW72" s="9">
        <f>VLOOKUP($C72, Table3[#All], 29, 0)</f>
        <v>0</v>
      </c>
      <c r="AX72" s="9"/>
      <c r="AY72" s="9"/>
      <c r="AZ72" s="10">
        <f t="shared" si="190"/>
        <v>1</v>
      </c>
      <c r="BA72" s="11"/>
      <c r="BB72" s="9">
        <f>VLOOKUP($C72, Table3[#All], 30, 0)</f>
        <v>0.5</v>
      </c>
      <c r="BC72" s="9">
        <f>VLOOKUP($C72, Table3[#All], 31, 0)</f>
        <v>0.47060000000000002</v>
      </c>
      <c r="BD72" s="9">
        <f>VLOOKUP($C72, Table3[#All], 32, 0)</f>
        <v>2.9399999999999999E-2</v>
      </c>
      <c r="BE72" s="9">
        <f>VLOOKUP($C72, Table3[#All], 33, 0)</f>
        <v>0</v>
      </c>
      <c r="BF72" s="9"/>
      <c r="BG72" s="10">
        <f t="shared" si="191"/>
        <v>2</v>
      </c>
      <c r="BH72" s="81"/>
      <c r="BI72" s="9">
        <f>VLOOKUP($C72, Table3[#All], 34, 0)</f>
        <v>0</v>
      </c>
      <c r="BJ72" s="9">
        <f>VLOOKUP($C72, Table3[#All], 35, 0)</f>
        <v>0</v>
      </c>
      <c r="BK72" s="9">
        <f>VLOOKUP($C72, Table3[#All], 36, 0)</f>
        <v>0</v>
      </c>
      <c r="BL72" s="9">
        <f>VLOOKUP($C72, Table3[#All], 37, 0)</f>
        <v>0</v>
      </c>
      <c r="BM72" s="9">
        <f>VLOOKUP($C72, Table3[#All], 38, 0)</f>
        <v>0</v>
      </c>
      <c r="BN72" s="10" t="str">
        <f t="shared" si="192"/>
        <v>N/A</v>
      </c>
      <c r="BO72" s="11"/>
      <c r="BP72" s="9">
        <f>VLOOKUP($C72, Table3[#All], 39, 0)</f>
        <v>0.26469999999999999</v>
      </c>
      <c r="BQ72" s="9">
        <f>VLOOKUP($C72, Table3[#All], 40, 0)</f>
        <v>0.6765000000000001</v>
      </c>
      <c r="BR72" s="9">
        <f>VLOOKUP($C72, Table3[#All], 41, 0)</f>
        <v>0</v>
      </c>
      <c r="BS72" s="9">
        <f>VLOOKUP($C72, Table3[#All], 42, 0)</f>
        <v>5.8799999999999998E-2</v>
      </c>
      <c r="BT72" s="9"/>
      <c r="BU72" s="10">
        <f t="shared" si="162"/>
        <v>2</v>
      </c>
      <c r="BV72" s="11"/>
      <c r="BW72" s="9">
        <f>VLOOKUP($C72, Table3[#All], 43, 0)</f>
        <v>0.91180000000000005</v>
      </c>
      <c r="BX72" s="9">
        <f>VLOOKUP($C72, Table3[#All], 44, 0)</f>
        <v>8.8200000000000001E-2</v>
      </c>
      <c r="BY72" s="9">
        <f>VLOOKUP($C72, Table3[#All], 45, 0)</f>
        <v>0</v>
      </c>
      <c r="BZ72" s="9"/>
      <c r="CA72" s="9"/>
      <c r="CB72" s="10">
        <f t="shared" si="163"/>
        <v>1</v>
      </c>
      <c r="CC72" s="81"/>
      <c r="CD72" s="9">
        <f>VLOOKUP($C72, Table3[#All], 46, 0)</f>
        <v>1</v>
      </c>
      <c r="CE72" s="9">
        <f>VLOOKUP($C72, Table3[#All], 47, 0)</f>
        <v>0</v>
      </c>
      <c r="CF72" s="9">
        <f>VLOOKUP($C72, Table3[#All], 48, 0)</f>
        <v>0</v>
      </c>
      <c r="CG72" s="9">
        <f>VLOOKUP($C72, Table3[#All], 49, 0)</f>
        <v>0</v>
      </c>
      <c r="CH72" s="9">
        <f>VLOOKUP($C72, Table3[#All], 50, 0)</f>
        <v>0</v>
      </c>
      <c r="CI72" s="12">
        <f t="shared" si="164"/>
        <v>1</v>
      </c>
      <c r="CJ72" s="13"/>
      <c r="CK72" s="9">
        <f>VLOOKUP($C72, Table3[#All], 51, 0)</f>
        <v>0.44119999999999998</v>
      </c>
      <c r="CL72" s="9">
        <f>VLOOKUP($C72, Table3[#All], 52, 0)</f>
        <v>0.55880000000000007</v>
      </c>
      <c r="CM72" s="9">
        <f>VLOOKUP($C72, Table3[#All], 53, 0)</f>
        <v>0</v>
      </c>
      <c r="CN72" s="9">
        <f>VLOOKUP($C72, Table3[#All], 54, 0)</f>
        <v>0</v>
      </c>
      <c r="CO72" s="9"/>
      <c r="CP72" s="10">
        <f t="shared" si="165"/>
        <v>2</v>
      </c>
      <c r="CQ72" s="11"/>
      <c r="CR72" s="9">
        <f>VLOOKUP($C72, Table3[#All], 55, 0)</f>
        <v>0</v>
      </c>
      <c r="CS72" s="9">
        <f>VLOOKUP($C72, Table3[#All], 56, 0)</f>
        <v>0.76469999999999994</v>
      </c>
      <c r="CT72" s="9">
        <f>VLOOKUP($C72, Table3[#All], 57, 0)</f>
        <v>0.17649999999999999</v>
      </c>
      <c r="CU72" s="9">
        <f>VLOOKUP($C72, Table3[#All], 58, 0)</f>
        <v>5.8799999999999998E-2</v>
      </c>
      <c r="CV72" s="9">
        <f>VLOOKUP($C72, Table3[#All], 59, 0)</f>
        <v>0</v>
      </c>
      <c r="CW72" s="14">
        <f t="shared" si="166"/>
        <v>2</v>
      </c>
      <c r="CX72" s="81"/>
      <c r="CY72" s="9">
        <f>VLOOKUP($C72, Table3[#All], 60, 0)</f>
        <v>0.6470999999999999</v>
      </c>
      <c r="CZ72" s="9">
        <f>VLOOKUP($C72, Table3[#All], 61, 0)</f>
        <v>0.35289999999999999</v>
      </c>
      <c r="DA72" s="9">
        <f>VLOOKUP($C72, Table3[#All], 62, 0)</f>
        <v>0</v>
      </c>
      <c r="DB72" s="9">
        <f>VLOOKUP($C72, Table3[#All], 63, 0)</f>
        <v>0</v>
      </c>
      <c r="DC72" s="9">
        <f>VLOOKUP($C72, Table3[#All], 64, 0)</f>
        <v>0</v>
      </c>
      <c r="DD72" s="10">
        <f t="shared" si="167"/>
        <v>2</v>
      </c>
      <c r="DE72" s="11"/>
      <c r="DF72" s="9">
        <f>VLOOKUP($C72, Table3[#All], 65, 0)</f>
        <v>0.6470999999999999</v>
      </c>
      <c r="DG72" s="9"/>
      <c r="DH72" s="9">
        <f>VLOOKUP($C72, Table3[#All], 66, 0)</f>
        <v>0.2059</v>
      </c>
      <c r="DI72" s="9"/>
      <c r="DJ72" s="9">
        <f>VLOOKUP($C72, Table3[#All], 67, 0)</f>
        <v>0.14710000000000001</v>
      </c>
      <c r="DK72" s="14">
        <f t="shared" si="168"/>
        <v>3</v>
      </c>
      <c r="DL72" s="11"/>
      <c r="DM72" s="9">
        <f>VLOOKUP($C72, Table3[#All], 68, 0)</f>
        <v>1</v>
      </c>
      <c r="DN72" s="9"/>
      <c r="DO72" s="9">
        <f>VLOOKUP($C72, Table3[#All], 69, 0)</f>
        <v>0</v>
      </c>
      <c r="DP72" s="9">
        <f>VLOOKUP($C72, Table3[#All], 70, 0)</f>
        <v>0</v>
      </c>
      <c r="DQ72" s="9"/>
      <c r="DR72" s="14">
        <f t="shared" si="169"/>
        <v>1</v>
      </c>
      <c r="DS72" s="11"/>
      <c r="DT72" s="9">
        <f>VLOOKUP($C72, Table3[#All], 71, 0)</f>
        <v>8.8200000000000001E-2</v>
      </c>
      <c r="DU72" s="9">
        <f>VLOOKUP($C72, Table3[#All], 72, 0)</f>
        <v>0.44119999999999998</v>
      </c>
      <c r="DV72" s="9">
        <f>VLOOKUP($C72, Table3[#All], 73, 0)</f>
        <v>0.47060000000000002</v>
      </c>
      <c r="DW72" s="9">
        <f>VLOOKUP($C72, Table3[#All], 74, 0)</f>
        <v>0</v>
      </c>
      <c r="DX72" s="9">
        <f>VLOOKUP($C72, Table3[#All], 75, 0)</f>
        <v>0</v>
      </c>
      <c r="DY72" s="12">
        <f t="shared" si="158"/>
        <v>3</v>
      </c>
      <c r="DZ72" s="11"/>
      <c r="EA72" s="9">
        <f>VLOOKUP($C72, Table3[#All], 76, 0)</f>
        <v>1</v>
      </c>
      <c r="EB72" s="9">
        <f>VLOOKUP($C72, Table3[#All], 77, 0)</f>
        <v>0</v>
      </c>
      <c r="EC72" s="9">
        <f>VLOOKUP($C72, Table3[#All], 78, 0)</f>
        <v>0</v>
      </c>
      <c r="ED72" s="9">
        <f>VLOOKUP($C72, Table3[#All], 79, 0)</f>
        <v>0</v>
      </c>
      <c r="EE72" s="9">
        <f>VLOOKUP($C72, Table3[#All], 80, 0)</f>
        <v>0</v>
      </c>
      <c r="EF72" s="10">
        <f t="shared" si="170"/>
        <v>1</v>
      </c>
      <c r="EG72" s="9"/>
      <c r="EH72" s="9">
        <f>VLOOKUP($C72, Table3[#All], 81, 0)</f>
        <v>1</v>
      </c>
      <c r="EI72" s="9">
        <f>VLOOKUP($C72, Table3[#All], 82, 0)</f>
        <v>0</v>
      </c>
      <c r="EJ72" s="9">
        <f>VLOOKUP($C72, Table3[#All], 83, 0)</f>
        <v>0</v>
      </c>
      <c r="EK72" s="9">
        <f>VLOOKUP($C72, Table3[#All], 84, 0)</f>
        <v>0</v>
      </c>
      <c r="EL72" s="9">
        <f>VLOOKUP($C72, Table3[#All], 85, 0)</f>
        <v>0</v>
      </c>
      <c r="EM72" s="14">
        <f t="shared" si="171"/>
        <v>1</v>
      </c>
      <c r="EN72" s="11"/>
      <c r="EO72" s="9">
        <f>VLOOKUP($C72, Table3[#All], 86, 0)</f>
        <v>0</v>
      </c>
      <c r="EP72" s="9"/>
      <c r="EQ72" s="9">
        <f>VLOOKUP($C72, Table3[#All], 87, 0)</f>
        <v>1</v>
      </c>
      <c r="ER72" s="9"/>
      <c r="ES72" s="9"/>
      <c r="ET72" s="14">
        <f t="shared" si="172"/>
        <v>3</v>
      </c>
      <c r="EU72" s="11"/>
      <c r="EV72" s="9">
        <f>VLOOKUP($C72, Table3[#All], 88, 0)</f>
        <v>0</v>
      </c>
      <c r="EW72" s="9">
        <f>VLOOKUP($C72, Table3[#All], 89, 0)</f>
        <v>0</v>
      </c>
      <c r="EX72" s="9">
        <f>VLOOKUP($C72, Table3[#All], 90, 0)</f>
        <v>1</v>
      </c>
      <c r="EY72" s="9">
        <f>VLOOKUP($C72, Table3[#All], 91, 0)</f>
        <v>0</v>
      </c>
      <c r="EZ72" s="9">
        <f>VLOOKUP($C72, Table3[#All], 92, 0)</f>
        <v>0</v>
      </c>
      <c r="FA72" s="12">
        <f t="shared" si="173"/>
        <v>3</v>
      </c>
      <c r="FB72" s="11"/>
      <c r="FC72" s="9">
        <f>VLOOKUP($C72, Table3[#All], 93, 0)</f>
        <v>0</v>
      </c>
      <c r="FD72" s="9">
        <f>VLOOKUP($C72, Table3[#All], 94, 0)</f>
        <v>0.4118</v>
      </c>
      <c r="FE72" s="9">
        <f>VLOOKUP($C72, Table3[#All], 95, 0)</f>
        <v>0.58820000000000006</v>
      </c>
      <c r="FF72" s="9">
        <f>VLOOKUP($C72, Table3[#All], 96, 0)</f>
        <v>0</v>
      </c>
      <c r="FG72" s="9"/>
      <c r="FH72" s="10">
        <f t="shared" si="174"/>
        <v>3</v>
      </c>
      <c r="FI72" s="11"/>
      <c r="FJ72" s="9">
        <f>VLOOKUP($C72, Table3[#All], 97, 0)</f>
        <v>0</v>
      </c>
      <c r="FK72" s="9">
        <f>VLOOKUP($C72, Table3[#All], 98, 0)</f>
        <v>0</v>
      </c>
      <c r="FL72" s="9">
        <f>VLOOKUP($C72, Table3[#All], 99, 0)</f>
        <v>0</v>
      </c>
      <c r="FM72" s="9">
        <f>VLOOKUP($C72, Table3[#All], 100, 0)</f>
        <v>0</v>
      </c>
      <c r="FN72" s="9">
        <f>VLOOKUP($C72, Table3[#All], 101, 0)</f>
        <v>1</v>
      </c>
      <c r="FO72" s="14">
        <f t="shared" si="175"/>
        <v>5</v>
      </c>
      <c r="FP72" s="11"/>
      <c r="FQ72" s="9">
        <f>VLOOKUP($C72, Table3[#All], 102, 0)</f>
        <v>0.91180000000000005</v>
      </c>
      <c r="FR72" s="9">
        <f>VLOOKUP($C72, Table3[#All], 103, 0)</f>
        <v>8.8200000000000001E-2</v>
      </c>
      <c r="FS72" s="9">
        <f>VLOOKUP($C72, Table3[#All], 104, 0)</f>
        <v>0</v>
      </c>
      <c r="FT72" s="9">
        <f>VLOOKUP($C72, Table3[#All], 105, 0)</f>
        <v>0</v>
      </c>
      <c r="FU72" s="9">
        <v>0</v>
      </c>
      <c r="FV72" s="10">
        <f t="shared" si="176"/>
        <v>1</v>
      </c>
      <c r="FW72" s="11"/>
      <c r="FX72" s="9">
        <f>VLOOKUP($C72, Table3[#All], 106, 0)</f>
        <v>0</v>
      </c>
      <c r="FY72" s="9"/>
      <c r="FZ72" s="9">
        <f>VLOOKUP($C72, Table3[#All], 107, 0)</f>
        <v>1</v>
      </c>
      <c r="GA72" s="9">
        <f>VLOOKUP($C72, Table3[#All], 108, 0)</f>
        <v>0</v>
      </c>
      <c r="GB72" s="9"/>
      <c r="GC72" s="10">
        <f t="shared" si="193"/>
        <v>3</v>
      </c>
      <c r="GD72" s="81"/>
      <c r="GE72" s="9">
        <f>VLOOKUP($C72, Table3[#All], 109, 0)</f>
        <v>0</v>
      </c>
      <c r="GF72" s="9">
        <f>VLOOKUP($C72, Table3[#All], 110, 0)</f>
        <v>0.61759999999999993</v>
      </c>
      <c r="GG72" s="9">
        <f>VLOOKUP($C72, Table3[#All], 111, 0)</f>
        <v>0.38240000000000002</v>
      </c>
      <c r="GH72" s="9"/>
      <c r="GI72" s="9">
        <f>VLOOKUP($C72, Table3[#All], 112, 0)</f>
        <v>0</v>
      </c>
      <c r="GJ72" s="12">
        <f t="shared" si="177"/>
        <v>3</v>
      </c>
      <c r="GK72" s="11"/>
      <c r="GL72" s="9">
        <f>VLOOKUP($C72, Table3[#All], 113, 0)</f>
        <v>0</v>
      </c>
      <c r="GM72" s="9">
        <f>VLOOKUP($C72, Table3[#All], 114, 0)</f>
        <v>0.14710000000000001</v>
      </c>
      <c r="GN72" s="9">
        <f>VLOOKUP($C72, Table3[#All], 115, 0)</f>
        <v>0.32350000000000001</v>
      </c>
      <c r="GO72" s="9">
        <f>VLOOKUP($C72, Table3[#All], 116, 0)</f>
        <v>0.52939999999999998</v>
      </c>
      <c r="GP72" s="9"/>
      <c r="GQ72" s="10">
        <f t="shared" si="178"/>
        <v>4</v>
      </c>
      <c r="GR72" s="11"/>
      <c r="GS72" s="9">
        <f>VLOOKUP($C72, Table2[#All], 3, 0)</f>
        <v>0</v>
      </c>
      <c r="GT72" s="9">
        <f>VLOOKUP($C72, Table2[#All], 4, 0)</f>
        <v>0</v>
      </c>
      <c r="GU72" s="9">
        <f>VLOOKUP($C72, Table2[#All], 5, 0)</f>
        <v>1</v>
      </c>
      <c r="GV72" s="9">
        <f>VLOOKUP($C72, Table2[#All], 6, 0)</f>
        <v>0</v>
      </c>
      <c r="GW72" s="9">
        <f>VLOOKUP($C72, Table2[#All], 7, 0)</f>
        <v>0</v>
      </c>
      <c r="GX72" s="10">
        <f t="shared" si="179"/>
        <v>3</v>
      </c>
      <c r="GY72" s="11"/>
      <c r="GZ72" s="9">
        <v>0</v>
      </c>
      <c r="HA72" s="9">
        <v>1</v>
      </c>
      <c r="HB72" s="9">
        <v>0</v>
      </c>
      <c r="HC72" s="9">
        <v>0</v>
      </c>
      <c r="HD72" s="9"/>
      <c r="HE72" s="10">
        <f t="shared" si="180"/>
        <v>2</v>
      </c>
      <c r="HF72" s="11"/>
      <c r="HG72" s="9">
        <f>VLOOKUP($C72, Table5[#All], 2, 0)</f>
        <v>0</v>
      </c>
      <c r="HH72" s="9">
        <f>VLOOKUP($C72, Table5[#All], 3, 0)</f>
        <v>0</v>
      </c>
      <c r="HI72" s="9">
        <f>VLOOKUP($C72, Table5[#All], 4, 0)</f>
        <v>0</v>
      </c>
      <c r="HJ72" s="9">
        <f>VLOOKUP($C72, Table5[#All], 5, 0)</f>
        <v>0</v>
      </c>
      <c r="HK72" s="9">
        <f>VLOOKUP($C72, Table5[#All], 6, 0)</f>
        <v>1</v>
      </c>
      <c r="HL72" s="10">
        <f t="shared" si="181"/>
        <v>5</v>
      </c>
      <c r="HM72" s="11"/>
      <c r="HN72" s="9">
        <f>VLOOKUP($C72, Table5[#All], 7, 0)</f>
        <v>0</v>
      </c>
      <c r="HO72" s="9">
        <f>VLOOKUP($C72, Table5[#All], 8, 0)</f>
        <v>0</v>
      </c>
      <c r="HP72" s="9">
        <f>VLOOKUP($C72, Table5[#All], 9, 0)</f>
        <v>1</v>
      </c>
      <c r="HQ72" s="9">
        <f>VLOOKUP($C72, Table5[#All], 10, 0)</f>
        <v>0</v>
      </c>
      <c r="HR72" s="9">
        <f>VLOOKUP($C72, Table5[#All], 11, 0)</f>
        <v>0</v>
      </c>
      <c r="HS72" s="10">
        <f t="shared" si="182"/>
        <v>3</v>
      </c>
      <c r="HT72" s="11"/>
      <c r="HU72" s="9">
        <f>VLOOKUP($C72, Table5[#All], 12, 0)</f>
        <v>0</v>
      </c>
      <c r="HV72" s="9">
        <f>VLOOKUP($C72, Table5[#All], 13, 0)</f>
        <v>1</v>
      </c>
      <c r="HW72" s="9">
        <f>VLOOKUP($C72, Table5[#All], 14, 0)</f>
        <v>0</v>
      </c>
      <c r="HX72" s="9">
        <f>VLOOKUP($C72, Table5[#All], 15, 0)</f>
        <v>0</v>
      </c>
      <c r="HY72" s="9">
        <f>VLOOKUP($C72, Table5[#All], 16, 0)</f>
        <v>0</v>
      </c>
      <c r="HZ72" s="10">
        <f t="shared" si="183"/>
        <v>2</v>
      </c>
      <c r="IA72" s="11"/>
      <c r="IB72" s="9">
        <f>VLOOKUP($C72, Table5[#All], 17, 0)</f>
        <v>0</v>
      </c>
      <c r="IC72" s="9">
        <f>VLOOKUP($C72, Table5[#All], 18, 0)</f>
        <v>0</v>
      </c>
      <c r="ID72" s="9">
        <f>VLOOKUP($C72, Table5[#All], 19, 0)</f>
        <v>0</v>
      </c>
      <c r="IE72" s="9">
        <f>VLOOKUP($C72, Table5[#All], 20, 0)</f>
        <v>1</v>
      </c>
      <c r="IF72" s="9">
        <f>VLOOKUP($C72, Table5[#All], 21, 0)</f>
        <v>0</v>
      </c>
      <c r="IG72" s="10">
        <f t="shared" si="184"/>
        <v>4</v>
      </c>
      <c r="IH72" s="11"/>
      <c r="II72" s="9">
        <f>VLOOKUP($C72, Table5[#All], 22, 0)</f>
        <v>1</v>
      </c>
      <c r="IJ72" s="9">
        <f>VLOOKUP($C72, Table5[#All], 23, 0)</f>
        <v>0</v>
      </c>
      <c r="IK72" s="9">
        <f>VLOOKUP($C72, Table5[#All], 24, 0)</f>
        <v>0</v>
      </c>
      <c r="IL72" s="9">
        <f>VLOOKUP($C72, Table5[#All], 25, 0)</f>
        <v>0</v>
      </c>
      <c r="IM72" s="9">
        <f>VLOOKUP($C72, Table5[#All], 26, 0)</f>
        <v>0</v>
      </c>
      <c r="IN72" s="10">
        <f t="shared" si="185"/>
        <v>1</v>
      </c>
      <c r="IO72" s="11"/>
      <c r="IP72" s="9">
        <v>1</v>
      </c>
      <c r="IQ72" s="9">
        <v>0</v>
      </c>
      <c r="IR72" s="9">
        <v>0</v>
      </c>
      <c r="IS72" s="9">
        <v>0</v>
      </c>
      <c r="IT72" s="9">
        <v>0</v>
      </c>
      <c r="IU72" s="10">
        <f t="shared" si="186"/>
        <v>1</v>
      </c>
      <c r="IV72" s="82"/>
    </row>
    <row r="73" spans="1:256" ht="16.3" thickTop="1" thickBot="1" x14ac:dyDescent="0.35">
      <c r="A73" s="16" t="s">
        <v>240</v>
      </c>
      <c r="B73" s="16" t="s">
        <v>279</v>
      </c>
      <c r="C73" s="16" t="s">
        <v>280</v>
      </c>
      <c r="D73" s="11"/>
      <c r="E73" s="9">
        <f>VLOOKUP($C73, Table3[#All], 2, 0)</f>
        <v>0</v>
      </c>
      <c r="F73" s="9"/>
      <c r="G73" s="9">
        <f>VLOOKUP($C73, Table3[#All], 3, 0)</f>
        <v>9.0899999999999995E-2</v>
      </c>
      <c r="H73" s="9">
        <f>VLOOKUP($C73, Table3[#All], 4, 0)</f>
        <v>0.90910000000000002</v>
      </c>
      <c r="I73" s="9">
        <f>VLOOKUP($C73, Table3[#All], 5, 0)</f>
        <v>0</v>
      </c>
      <c r="J73" s="10">
        <f t="shared" si="187"/>
        <v>4</v>
      </c>
      <c r="K73" s="11"/>
      <c r="L73" s="9">
        <f>VLOOKUP($C73, Table3[#All], 6, 0)</f>
        <v>0</v>
      </c>
      <c r="M73" s="9"/>
      <c r="N73" s="9">
        <f>VLOOKUP($C73, Table3[#All], 7, 0)</f>
        <v>0</v>
      </c>
      <c r="O73" s="9">
        <f>VLOOKUP($C73, Table3[#All], 8, 0)</f>
        <v>1</v>
      </c>
      <c r="P73" s="9">
        <f>VLOOKUP($C73, Table3[#All], 9, 0)</f>
        <v>0</v>
      </c>
      <c r="Q73" s="10">
        <f t="shared" si="188"/>
        <v>4</v>
      </c>
      <c r="R73" s="11"/>
      <c r="S73" s="9">
        <f>VLOOKUP($C73, Table3[#All], 10, 0)</f>
        <v>0</v>
      </c>
      <c r="T73" s="9">
        <f>VLOOKUP($C73, Table3[#All], 11, 0)</f>
        <v>0.2273</v>
      </c>
      <c r="U73" s="9">
        <f>VLOOKUP($C73, Table3[#All], 12, 0)</f>
        <v>0.77269999999999994</v>
      </c>
      <c r="V73" s="9">
        <f>VLOOKUP($C73, Table3[#All], 13, 0)</f>
        <v>0</v>
      </c>
      <c r="W73" s="9">
        <f>VLOOKUP($C73, Table3[#All], 14, 0)</f>
        <v>0</v>
      </c>
      <c r="X73" s="10">
        <f t="shared" si="189"/>
        <v>3</v>
      </c>
      <c r="Y73" s="11"/>
      <c r="Z73" s="9">
        <f>VLOOKUP($C73, Table3[#All], 15, 0)</f>
        <v>0</v>
      </c>
      <c r="AA73" s="9">
        <f>VLOOKUP($C73, Table3[#All], 16, 0)</f>
        <v>0.13639999999999999</v>
      </c>
      <c r="AB73" s="9">
        <f>VLOOKUP($C73, Table3[#All], 17, 0)</f>
        <v>0.63639999999999997</v>
      </c>
      <c r="AC73" s="9">
        <f>VLOOKUP($C73, Table3[#All], 18, 0)</f>
        <v>0.2273</v>
      </c>
      <c r="AD73" s="9">
        <f>VLOOKUP($C73, Table3[#All], 19, 0)</f>
        <v>0</v>
      </c>
      <c r="AE73" s="10">
        <f t="shared" si="159"/>
        <v>3</v>
      </c>
      <c r="AF73" s="11"/>
      <c r="AG73" s="9">
        <f>VLOOKUP($C73, Table3[#All], 20, 0)</f>
        <v>9.0899999999999995E-2</v>
      </c>
      <c r="AH73" s="9">
        <f>VLOOKUP($C73, Table3[#All], 21, 0)</f>
        <v>0.31819999999999998</v>
      </c>
      <c r="AI73" s="9">
        <f>VLOOKUP($C73, Table3[#All], 22, 0)</f>
        <v>0.59089999999999998</v>
      </c>
      <c r="AJ73" s="9"/>
      <c r="AK73" s="9"/>
      <c r="AL73" s="10">
        <f t="shared" si="160"/>
        <v>3</v>
      </c>
      <c r="AM73" s="11"/>
      <c r="AN73" s="9">
        <f>VLOOKUP($C73, Table3[#All], 23, 0)</f>
        <v>1</v>
      </c>
      <c r="AO73" s="9">
        <f>VLOOKUP($C73, Table3[#All], 24, 0)</f>
        <v>0</v>
      </c>
      <c r="AP73" s="9">
        <f>VLOOKUP($C73, Table3[#All], 25, 0)</f>
        <v>0</v>
      </c>
      <c r="AQ73" s="9">
        <f>VLOOKUP($C73, Table3[#All], 26, 0)</f>
        <v>0</v>
      </c>
      <c r="AR73" s="9"/>
      <c r="AS73" s="12">
        <f t="shared" si="161"/>
        <v>1</v>
      </c>
      <c r="AT73" s="11"/>
      <c r="AU73" s="9">
        <f>VLOOKUP($C73, Table3[#All], 27, 0)</f>
        <v>0.86360000000000003</v>
      </c>
      <c r="AV73" s="9">
        <f>VLOOKUP($C73, Table3[#All], 28, 0)</f>
        <v>9.0899999999999995E-2</v>
      </c>
      <c r="AW73" s="9">
        <f>VLOOKUP($C73, Table3[#All], 29, 0)</f>
        <v>4.5499999999999999E-2</v>
      </c>
      <c r="AX73" s="9"/>
      <c r="AY73" s="9"/>
      <c r="AZ73" s="10">
        <f t="shared" si="190"/>
        <v>1</v>
      </c>
      <c r="BA73" s="11"/>
      <c r="BB73" s="9">
        <f>VLOOKUP($C73, Table3[#All], 30, 0)</f>
        <v>0.36359999999999998</v>
      </c>
      <c r="BC73" s="9">
        <f>VLOOKUP($C73, Table3[#All], 31, 0)</f>
        <v>0.63639999999999997</v>
      </c>
      <c r="BD73" s="9">
        <f>VLOOKUP($C73, Table3[#All], 32, 0)</f>
        <v>0</v>
      </c>
      <c r="BE73" s="9">
        <f>VLOOKUP($C73, Table3[#All], 33, 0)</f>
        <v>0</v>
      </c>
      <c r="BF73" s="9"/>
      <c r="BG73" s="10">
        <f t="shared" si="191"/>
        <v>2</v>
      </c>
      <c r="BH73" s="81"/>
      <c r="BI73" s="9">
        <f>VLOOKUP($C73, Table3[#All], 34, 0)</f>
        <v>0</v>
      </c>
      <c r="BJ73" s="9">
        <f>VLOOKUP($C73, Table3[#All], 35, 0)</f>
        <v>0</v>
      </c>
      <c r="BK73" s="9">
        <f>VLOOKUP($C73, Table3[#All], 36, 0)</f>
        <v>0</v>
      </c>
      <c r="BL73" s="9">
        <f>VLOOKUP($C73, Table3[#All], 37, 0)</f>
        <v>0</v>
      </c>
      <c r="BM73" s="9">
        <f>VLOOKUP($C73, Table3[#All], 38, 0)</f>
        <v>0</v>
      </c>
      <c r="BN73" s="10" t="str">
        <f t="shared" si="192"/>
        <v>N/A</v>
      </c>
      <c r="BO73" s="11"/>
      <c r="BP73" s="9">
        <f>VLOOKUP($C73, Table3[#All], 39, 0)</f>
        <v>0</v>
      </c>
      <c r="BQ73" s="9">
        <f>VLOOKUP($C73, Table3[#All], 40, 0)</f>
        <v>0.31819999999999998</v>
      </c>
      <c r="BR73" s="9">
        <f>VLOOKUP($C73, Table3[#All], 41, 0)</f>
        <v>0.63639999999999997</v>
      </c>
      <c r="BS73" s="9">
        <f>VLOOKUP($C73, Table3[#All], 42, 0)</f>
        <v>4.5499999999999999E-2</v>
      </c>
      <c r="BT73" s="9"/>
      <c r="BU73" s="10">
        <f t="shared" si="162"/>
        <v>3</v>
      </c>
      <c r="BV73" s="11"/>
      <c r="BW73" s="9">
        <f>VLOOKUP($C73, Table3[#All], 43, 0)</f>
        <v>0.18179999999999999</v>
      </c>
      <c r="BX73" s="9">
        <f>VLOOKUP($C73, Table3[#All], 44, 0)</f>
        <v>0.59089999999999998</v>
      </c>
      <c r="BY73" s="9">
        <f>VLOOKUP($C73, Table3[#All], 45, 0)</f>
        <v>0.2273</v>
      </c>
      <c r="BZ73" s="9"/>
      <c r="CA73" s="9"/>
      <c r="CB73" s="10">
        <f t="shared" si="163"/>
        <v>2</v>
      </c>
      <c r="CC73" s="81"/>
      <c r="CD73" s="9">
        <f>VLOOKUP($C73, Table3[#All], 46, 0)</f>
        <v>0.90910000000000002</v>
      </c>
      <c r="CE73" s="9">
        <f>VLOOKUP($C73, Table3[#All], 47, 0)</f>
        <v>9.0899999999999995E-2</v>
      </c>
      <c r="CF73" s="9">
        <f>VLOOKUP($C73, Table3[#All], 48, 0)</f>
        <v>0</v>
      </c>
      <c r="CG73" s="9">
        <f>VLOOKUP($C73, Table3[#All], 49, 0)</f>
        <v>0</v>
      </c>
      <c r="CH73" s="9">
        <f>VLOOKUP($C73, Table3[#All], 50, 0)</f>
        <v>0</v>
      </c>
      <c r="CI73" s="12">
        <f t="shared" si="164"/>
        <v>1</v>
      </c>
      <c r="CJ73" s="13"/>
      <c r="CK73" s="9">
        <f>VLOOKUP($C73, Table3[#All], 51, 0)</f>
        <v>0.2727</v>
      </c>
      <c r="CL73" s="9">
        <f>VLOOKUP($C73, Table3[#All], 52, 0)</f>
        <v>0.63639999999999997</v>
      </c>
      <c r="CM73" s="9">
        <f>VLOOKUP($C73, Table3[#All], 53, 0)</f>
        <v>9.0899999999999995E-2</v>
      </c>
      <c r="CN73" s="9">
        <f>VLOOKUP($C73, Table3[#All], 54, 0)</f>
        <v>0</v>
      </c>
      <c r="CO73" s="9"/>
      <c r="CP73" s="10">
        <f t="shared" si="165"/>
        <v>2</v>
      </c>
      <c r="CQ73" s="11"/>
      <c r="CR73" s="9">
        <f>VLOOKUP($C73, Table3[#All], 55, 0)</f>
        <v>0.40909999999999996</v>
      </c>
      <c r="CS73" s="9">
        <f>VLOOKUP($C73, Table3[#All], 56, 0)</f>
        <v>0.45450000000000002</v>
      </c>
      <c r="CT73" s="9">
        <f>VLOOKUP($C73, Table3[#All], 57, 0)</f>
        <v>9.0899999999999995E-2</v>
      </c>
      <c r="CU73" s="9">
        <f>VLOOKUP($C73, Table3[#All], 58, 0)</f>
        <v>4.5499999999999999E-2</v>
      </c>
      <c r="CV73" s="9">
        <f>VLOOKUP($C73, Table3[#All], 59, 0)</f>
        <v>0</v>
      </c>
      <c r="CW73" s="14">
        <f t="shared" si="166"/>
        <v>2</v>
      </c>
      <c r="CX73" s="81"/>
      <c r="CY73" s="9">
        <f>VLOOKUP($C73, Table3[#All], 60, 0)</f>
        <v>0.31819999999999998</v>
      </c>
      <c r="CZ73" s="9">
        <f>VLOOKUP($C73, Table3[#All], 61, 0)</f>
        <v>0.54549999999999998</v>
      </c>
      <c r="DA73" s="9">
        <f>VLOOKUP($C73, Table3[#All], 62, 0)</f>
        <v>0.13639999999999999</v>
      </c>
      <c r="DB73" s="9">
        <f>VLOOKUP($C73, Table3[#All], 63, 0)</f>
        <v>0</v>
      </c>
      <c r="DC73" s="9">
        <f>VLOOKUP($C73, Table3[#All], 64, 0)</f>
        <v>0</v>
      </c>
      <c r="DD73" s="10">
        <f t="shared" si="167"/>
        <v>2</v>
      </c>
      <c r="DE73" s="11"/>
      <c r="DF73" s="9">
        <f>VLOOKUP($C73, Table3[#All], 65, 0)</f>
        <v>0.40909999999999996</v>
      </c>
      <c r="DG73" s="9"/>
      <c r="DH73" s="9">
        <f>VLOOKUP($C73, Table3[#All], 66, 0)</f>
        <v>0.13639999999999999</v>
      </c>
      <c r="DI73" s="9"/>
      <c r="DJ73" s="9">
        <f>VLOOKUP($C73, Table3[#All], 67, 0)</f>
        <v>0.45450000000000002</v>
      </c>
      <c r="DK73" s="14">
        <f t="shared" si="168"/>
        <v>5</v>
      </c>
      <c r="DL73" s="11"/>
      <c r="DM73" s="9">
        <f>VLOOKUP($C73, Table3[#All], 68, 0)</f>
        <v>1</v>
      </c>
      <c r="DN73" s="9"/>
      <c r="DO73" s="9">
        <f>VLOOKUP($C73, Table3[#All], 69, 0)</f>
        <v>0</v>
      </c>
      <c r="DP73" s="9">
        <f>VLOOKUP($C73, Table3[#All], 70, 0)</f>
        <v>0</v>
      </c>
      <c r="DQ73" s="9"/>
      <c r="DR73" s="14">
        <f t="shared" si="169"/>
        <v>1</v>
      </c>
      <c r="DS73" s="11"/>
      <c r="DT73" s="9">
        <f>VLOOKUP($C73, Table3[#All], 71, 0)</f>
        <v>0</v>
      </c>
      <c r="DU73" s="9">
        <f>VLOOKUP($C73, Table3[#All], 72, 0)</f>
        <v>0.2273</v>
      </c>
      <c r="DV73" s="9">
        <f>VLOOKUP($C73, Table3[#All], 73, 0)</f>
        <v>0.2273</v>
      </c>
      <c r="DW73" s="9">
        <f>VLOOKUP($C73, Table3[#All], 74, 0)</f>
        <v>0.54549999999999998</v>
      </c>
      <c r="DX73" s="9">
        <f>VLOOKUP($C73, Table3[#All], 75, 0)</f>
        <v>0</v>
      </c>
      <c r="DY73" s="12">
        <f t="shared" si="158"/>
        <v>4</v>
      </c>
      <c r="DZ73" s="11"/>
      <c r="EA73" s="9">
        <f>VLOOKUP($C73, Table3[#All], 76, 0)</f>
        <v>1</v>
      </c>
      <c r="EB73" s="9">
        <f>VLOOKUP($C73, Table3[#All], 77, 0)</f>
        <v>0</v>
      </c>
      <c r="EC73" s="9">
        <f>VLOOKUP($C73, Table3[#All], 78, 0)</f>
        <v>0</v>
      </c>
      <c r="ED73" s="9">
        <f>VLOOKUP($C73, Table3[#All], 79, 0)</f>
        <v>0</v>
      </c>
      <c r="EE73" s="9">
        <f>VLOOKUP($C73, Table3[#All], 80, 0)</f>
        <v>0</v>
      </c>
      <c r="EF73" s="10">
        <f t="shared" si="170"/>
        <v>1</v>
      </c>
      <c r="EG73" s="9"/>
      <c r="EH73" s="9">
        <f>VLOOKUP($C73, Table3[#All], 81, 0)</f>
        <v>1</v>
      </c>
      <c r="EI73" s="9">
        <f>VLOOKUP($C73, Table3[#All], 82, 0)</f>
        <v>0</v>
      </c>
      <c r="EJ73" s="9">
        <f>VLOOKUP($C73, Table3[#All], 83, 0)</f>
        <v>0</v>
      </c>
      <c r="EK73" s="9">
        <f>VLOOKUP($C73, Table3[#All], 84, 0)</f>
        <v>0</v>
      </c>
      <c r="EL73" s="9">
        <f>VLOOKUP($C73, Table3[#All], 85, 0)</f>
        <v>0</v>
      </c>
      <c r="EM73" s="14">
        <f t="shared" si="171"/>
        <v>1</v>
      </c>
      <c r="EN73" s="11"/>
      <c r="EO73" s="9">
        <f>VLOOKUP($C73, Table3[#All], 86, 0)</f>
        <v>0.18179999999999999</v>
      </c>
      <c r="EP73" s="9"/>
      <c r="EQ73" s="9">
        <f>VLOOKUP($C73, Table3[#All], 87, 0)</f>
        <v>0.81819999999999993</v>
      </c>
      <c r="ER73" s="9"/>
      <c r="ES73" s="9"/>
      <c r="ET73" s="14">
        <f t="shared" si="172"/>
        <v>3</v>
      </c>
      <c r="EU73" s="11"/>
      <c r="EV73" s="9">
        <f>VLOOKUP($C73, Table3[#All], 88, 0)</f>
        <v>0</v>
      </c>
      <c r="EW73" s="9">
        <f>VLOOKUP($C73, Table3[#All], 89, 0)</f>
        <v>0</v>
      </c>
      <c r="EX73" s="9">
        <f>VLOOKUP($C73, Table3[#All], 90, 0)</f>
        <v>1</v>
      </c>
      <c r="EY73" s="9">
        <f>VLOOKUP($C73, Table3[#All], 91, 0)</f>
        <v>0</v>
      </c>
      <c r="EZ73" s="9">
        <f>VLOOKUP($C73, Table3[#All], 92, 0)</f>
        <v>0</v>
      </c>
      <c r="FA73" s="12">
        <f t="shared" si="173"/>
        <v>3</v>
      </c>
      <c r="FB73" s="11"/>
      <c r="FC73" s="9">
        <f>VLOOKUP($C73, Table3[#All], 93, 0)</f>
        <v>0</v>
      </c>
      <c r="FD73" s="9">
        <f>VLOOKUP($C73, Table3[#All], 94, 0)</f>
        <v>0.45450000000000002</v>
      </c>
      <c r="FE73" s="9">
        <f>VLOOKUP($C73, Table3[#All], 95, 0)</f>
        <v>0.54549999999999998</v>
      </c>
      <c r="FF73" s="9">
        <f>VLOOKUP($C73, Table3[#All], 96, 0)</f>
        <v>0</v>
      </c>
      <c r="FG73" s="9"/>
      <c r="FH73" s="10">
        <f t="shared" si="174"/>
        <v>3</v>
      </c>
      <c r="FI73" s="11"/>
      <c r="FJ73" s="9">
        <f>VLOOKUP($C73, Table3[#All], 97, 0)</f>
        <v>0</v>
      </c>
      <c r="FK73" s="9">
        <f>VLOOKUP($C73, Table3[#All], 98, 0)</f>
        <v>0</v>
      </c>
      <c r="FL73" s="9">
        <f>VLOOKUP($C73, Table3[#All], 99, 0)</f>
        <v>0</v>
      </c>
      <c r="FM73" s="9">
        <f>VLOOKUP($C73, Table3[#All], 100, 0)</f>
        <v>1</v>
      </c>
      <c r="FN73" s="9">
        <f>VLOOKUP($C73, Table3[#All], 101, 0)</f>
        <v>0</v>
      </c>
      <c r="FO73" s="14">
        <f t="shared" si="175"/>
        <v>4</v>
      </c>
      <c r="FP73" s="11"/>
      <c r="FQ73" s="9">
        <f>VLOOKUP($C73, Table3[#All], 102, 0)</f>
        <v>0.40909999999999996</v>
      </c>
      <c r="FR73" s="9">
        <f>VLOOKUP($C73, Table3[#All], 103, 0)</f>
        <v>0.54549999999999998</v>
      </c>
      <c r="FS73" s="9">
        <f>VLOOKUP($C73, Table3[#All], 104, 0)</f>
        <v>4.5499999999999999E-2</v>
      </c>
      <c r="FT73" s="9">
        <f>VLOOKUP($C73, Table3[#All], 105, 0)</f>
        <v>0</v>
      </c>
      <c r="FU73" s="9">
        <v>0</v>
      </c>
      <c r="FV73" s="10">
        <f t="shared" si="176"/>
        <v>2</v>
      </c>
      <c r="FW73" s="11"/>
      <c r="FX73" s="9">
        <f>VLOOKUP($C73, Table3[#All], 106, 0)</f>
        <v>0.40909999999999996</v>
      </c>
      <c r="FY73" s="9"/>
      <c r="FZ73" s="9">
        <f>VLOOKUP($C73, Table3[#All], 107, 0)</f>
        <v>0.5</v>
      </c>
      <c r="GA73" s="9">
        <f>VLOOKUP($C73, Table3[#All], 108, 0)</f>
        <v>9.0899999999999995E-2</v>
      </c>
      <c r="GB73" s="9"/>
      <c r="GC73" s="10">
        <f t="shared" si="193"/>
        <v>3</v>
      </c>
      <c r="GD73" s="81"/>
      <c r="GE73" s="9">
        <f>VLOOKUP($C73, Table3[#All], 109, 0)</f>
        <v>0.33329999999999999</v>
      </c>
      <c r="GF73" s="9">
        <f>VLOOKUP($C73, Table3[#All], 110, 0)</f>
        <v>0.28570000000000001</v>
      </c>
      <c r="GG73" s="9">
        <f>VLOOKUP($C73, Table3[#All], 111, 0)</f>
        <v>0.33329999999999999</v>
      </c>
      <c r="GH73" s="9"/>
      <c r="GI73" s="9">
        <f>VLOOKUP($C73, Table3[#All], 112, 0)</f>
        <v>4.7599999999999996E-2</v>
      </c>
      <c r="GJ73" s="12">
        <f t="shared" si="177"/>
        <v>3</v>
      </c>
      <c r="GK73" s="11"/>
      <c r="GL73" s="9">
        <f>VLOOKUP($C73, Table3[#All], 113, 0)</f>
        <v>0</v>
      </c>
      <c r="GM73" s="9">
        <f>VLOOKUP($C73, Table3[#All], 114, 0)</f>
        <v>4.5499999999999999E-2</v>
      </c>
      <c r="GN73" s="9">
        <f>VLOOKUP($C73, Table3[#All], 115, 0)</f>
        <v>0.81819999999999993</v>
      </c>
      <c r="GO73" s="9">
        <f>VLOOKUP($C73, Table3[#All], 116, 0)</f>
        <v>0.13639999999999999</v>
      </c>
      <c r="GP73" s="9"/>
      <c r="GQ73" s="10">
        <f t="shared" si="178"/>
        <v>3</v>
      </c>
      <c r="GR73" s="11"/>
      <c r="GS73" s="9">
        <f>VLOOKUP($C73, Table2[#All], 3, 0)</f>
        <v>0</v>
      </c>
      <c r="GT73" s="9">
        <f>VLOOKUP($C73, Table2[#All], 4, 0)</f>
        <v>0</v>
      </c>
      <c r="GU73" s="9">
        <f>VLOOKUP($C73, Table2[#All], 5, 0)</f>
        <v>1</v>
      </c>
      <c r="GV73" s="9">
        <f>VLOOKUP($C73, Table2[#All], 6, 0)</f>
        <v>0</v>
      </c>
      <c r="GW73" s="9">
        <f>VLOOKUP($C73, Table2[#All], 7, 0)</f>
        <v>0</v>
      </c>
      <c r="GX73" s="10">
        <f t="shared" si="179"/>
        <v>3</v>
      </c>
      <c r="GY73" s="11"/>
      <c r="GZ73" s="9">
        <v>0</v>
      </c>
      <c r="HA73" s="9">
        <v>1</v>
      </c>
      <c r="HB73" s="9">
        <v>0</v>
      </c>
      <c r="HC73" s="9">
        <v>0</v>
      </c>
      <c r="HD73" s="9"/>
      <c r="HE73" s="10">
        <f t="shared" si="180"/>
        <v>2</v>
      </c>
      <c r="HF73" s="11"/>
      <c r="HG73" s="9">
        <f>VLOOKUP($C73, Table5[#All], 2, 0)</f>
        <v>0</v>
      </c>
      <c r="HH73" s="9">
        <f>VLOOKUP($C73, Table5[#All], 3, 0)</f>
        <v>0</v>
      </c>
      <c r="HI73" s="9">
        <f>VLOOKUP($C73, Table5[#All], 4, 0)</f>
        <v>1</v>
      </c>
      <c r="HJ73" s="9">
        <f>VLOOKUP($C73, Table5[#All], 5, 0)</f>
        <v>0</v>
      </c>
      <c r="HK73" s="9">
        <f>VLOOKUP($C73, Table5[#All], 6, 0)</f>
        <v>0</v>
      </c>
      <c r="HL73" s="10">
        <f t="shared" si="181"/>
        <v>3</v>
      </c>
      <c r="HM73" s="11"/>
      <c r="HN73" s="9">
        <f>VLOOKUP($C73, Table5[#All], 7, 0)</f>
        <v>0</v>
      </c>
      <c r="HO73" s="9">
        <f>VLOOKUP($C73, Table5[#All], 8, 0)</f>
        <v>1</v>
      </c>
      <c r="HP73" s="9">
        <f>VLOOKUP($C73, Table5[#All], 9, 0)</f>
        <v>0</v>
      </c>
      <c r="HQ73" s="9">
        <f>VLOOKUP($C73, Table5[#All], 10, 0)</f>
        <v>0</v>
      </c>
      <c r="HR73" s="9">
        <f>VLOOKUP($C73, Table5[#All], 11, 0)</f>
        <v>0</v>
      </c>
      <c r="HS73" s="10">
        <f t="shared" si="182"/>
        <v>2</v>
      </c>
      <c r="HT73" s="11"/>
      <c r="HU73" s="9">
        <f>VLOOKUP($C73, Table5[#All], 12, 0)</f>
        <v>1</v>
      </c>
      <c r="HV73" s="9">
        <f>VLOOKUP($C73, Table5[#All], 13, 0)</f>
        <v>0</v>
      </c>
      <c r="HW73" s="9">
        <f>VLOOKUP($C73, Table5[#All], 14, 0)</f>
        <v>0</v>
      </c>
      <c r="HX73" s="9">
        <f>VLOOKUP($C73, Table5[#All], 15, 0)</f>
        <v>0</v>
      </c>
      <c r="HY73" s="9">
        <f>VLOOKUP($C73, Table5[#All], 16, 0)</f>
        <v>0</v>
      </c>
      <c r="HZ73" s="10">
        <f t="shared" si="183"/>
        <v>1</v>
      </c>
      <c r="IA73" s="11"/>
      <c r="IB73" s="9">
        <f>VLOOKUP($C73, Table5[#All], 17, 0)</f>
        <v>0</v>
      </c>
      <c r="IC73" s="9">
        <f>VLOOKUP($C73, Table5[#All], 18, 0)</f>
        <v>1</v>
      </c>
      <c r="ID73" s="9">
        <f>VLOOKUP($C73, Table5[#All], 19, 0)</f>
        <v>0</v>
      </c>
      <c r="IE73" s="9">
        <f>VLOOKUP($C73, Table5[#All], 20, 0)</f>
        <v>0</v>
      </c>
      <c r="IF73" s="9">
        <f>VLOOKUP($C73, Table5[#All], 21, 0)</f>
        <v>0</v>
      </c>
      <c r="IG73" s="10">
        <f t="shared" si="184"/>
        <v>2</v>
      </c>
      <c r="IH73" s="11"/>
      <c r="II73" s="9">
        <f>VLOOKUP($C73, Table5[#All], 22, 0)</f>
        <v>1</v>
      </c>
      <c r="IJ73" s="9">
        <f>VLOOKUP($C73, Table5[#All], 23, 0)</f>
        <v>0</v>
      </c>
      <c r="IK73" s="9">
        <f>VLOOKUP($C73, Table5[#All], 24, 0)</f>
        <v>0</v>
      </c>
      <c r="IL73" s="9">
        <f>VLOOKUP($C73, Table5[#All], 25, 0)</f>
        <v>0</v>
      </c>
      <c r="IM73" s="9">
        <f>VLOOKUP($C73, Table5[#All], 26, 0)</f>
        <v>0</v>
      </c>
      <c r="IN73" s="10">
        <f t="shared" si="185"/>
        <v>1</v>
      </c>
      <c r="IO73" s="11"/>
      <c r="IP73" s="9">
        <v>1</v>
      </c>
      <c r="IQ73" s="9">
        <v>0</v>
      </c>
      <c r="IR73" s="9">
        <v>0</v>
      </c>
      <c r="IS73" s="9">
        <v>0</v>
      </c>
      <c r="IT73" s="9">
        <v>0</v>
      </c>
      <c r="IU73" s="10">
        <f t="shared" si="186"/>
        <v>1</v>
      </c>
      <c r="IV73" s="82"/>
    </row>
    <row r="74" spans="1:256" ht="16.3" thickTop="1" thickBot="1" x14ac:dyDescent="0.35">
      <c r="A74" s="16" t="s">
        <v>240</v>
      </c>
      <c r="B74" s="16" t="s">
        <v>281</v>
      </c>
      <c r="C74" s="16" t="s">
        <v>282</v>
      </c>
      <c r="D74" s="11"/>
      <c r="E74" s="9">
        <f>VLOOKUP($C74, Table3[#All], 2, 0)</f>
        <v>0</v>
      </c>
      <c r="F74" s="9"/>
      <c r="G74" s="9">
        <f>VLOOKUP($C74, Table3[#All], 3, 0)</f>
        <v>8.6999999999999994E-2</v>
      </c>
      <c r="H74" s="9">
        <f>VLOOKUP($C74, Table3[#All], 4, 0)</f>
        <v>0.91299999999999992</v>
      </c>
      <c r="I74" s="9">
        <f>VLOOKUP($C74, Table3[#All], 5, 0)</f>
        <v>0</v>
      </c>
      <c r="J74" s="10">
        <f t="shared" si="187"/>
        <v>4</v>
      </c>
      <c r="K74" s="11"/>
      <c r="L74" s="9">
        <f>VLOOKUP($C74, Table3[#All], 6, 0)</f>
        <v>0</v>
      </c>
      <c r="M74" s="9"/>
      <c r="N74" s="9">
        <f>VLOOKUP($C74, Table3[#All], 7, 0)</f>
        <v>1</v>
      </c>
      <c r="O74" s="9">
        <f>VLOOKUP($C74, Table3[#All], 8, 0)</f>
        <v>0</v>
      </c>
      <c r="P74" s="9">
        <f>VLOOKUP($C74, Table3[#All], 9, 0)</f>
        <v>0</v>
      </c>
      <c r="Q74" s="10">
        <f t="shared" si="188"/>
        <v>3</v>
      </c>
      <c r="R74" s="11"/>
      <c r="S74" s="9">
        <f>VLOOKUP($C74, Table3[#All], 10, 0)</f>
        <v>0</v>
      </c>
      <c r="T74" s="9">
        <f>VLOOKUP($C74, Table3[#All], 11, 0)</f>
        <v>1</v>
      </c>
      <c r="U74" s="9">
        <f>VLOOKUP($C74, Table3[#All], 12, 0)</f>
        <v>0</v>
      </c>
      <c r="V74" s="9">
        <f>VLOOKUP($C74, Table3[#All], 13, 0)</f>
        <v>0</v>
      </c>
      <c r="W74" s="9">
        <f>VLOOKUP($C74, Table3[#All], 14, 0)</f>
        <v>0</v>
      </c>
      <c r="X74" s="10">
        <f t="shared" si="189"/>
        <v>2</v>
      </c>
      <c r="Y74" s="11"/>
      <c r="Z74" s="9">
        <f>VLOOKUP($C74, Table3[#All], 15, 0)</f>
        <v>0</v>
      </c>
      <c r="AA74" s="9">
        <f>VLOOKUP($C74, Table3[#All], 16, 0)</f>
        <v>1</v>
      </c>
      <c r="AB74" s="9">
        <f>VLOOKUP($C74, Table3[#All], 17, 0)</f>
        <v>0</v>
      </c>
      <c r="AC74" s="9">
        <f>VLOOKUP($C74, Table3[#All], 18, 0)</f>
        <v>0</v>
      </c>
      <c r="AD74" s="9">
        <f>VLOOKUP($C74, Table3[#All], 19, 0)</f>
        <v>0</v>
      </c>
      <c r="AE74" s="10">
        <f t="shared" si="159"/>
        <v>2</v>
      </c>
      <c r="AF74" s="11"/>
      <c r="AG74" s="9">
        <f>VLOOKUP($C74, Table3[#All], 20, 0)</f>
        <v>0</v>
      </c>
      <c r="AH74" s="9">
        <f>VLOOKUP($C74, Table3[#All], 21, 0)</f>
        <v>0.52170000000000005</v>
      </c>
      <c r="AI74" s="9">
        <f>VLOOKUP($C74, Table3[#All], 22, 0)</f>
        <v>0.4783</v>
      </c>
      <c r="AJ74" s="9"/>
      <c r="AK74" s="9"/>
      <c r="AL74" s="10">
        <f t="shared" si="160"/>
        <v>3</v>
      </c>
      <c r="AM74" s="11"/>
      <c r="AN74" s="9">
        <f>VLOOKUP($C74, Table3[#All], 23, 0)</f>
        <v>1</v>
      </c>
      <c r="AO74" s="9">
        <f>VLOOKUP($C74, Table3[#All], 24, 0)</f>
        <v>0</v>
      </c>
      <c r="AP74" s="9">
        <f>VLOOKUP($C74, Table3[#All], 25, 0)</f>
        <v>0</v>
      </c>
      <c r="AQ74" s="9">
        <f>VLOOKUP($C74, Table3[#All], 26, 0)</f>
        <v>0</v>
      </c>
      <c r="AR74" s="9"/>
      <c r="AS74" s="12">
        <f t="shared" si="161"/>
        <v>1</v>
      </c>
      <c r="AT74" s="11"/>
      <c r="AU74" s="9">
        <f>VLOOKUP($C74, Table3[#All], 27, 0)</f>
        <v>0.86959999999999993</v>
      </c>
      <c r="AV74" s="9">
        <f>VLOOKUP($C74, Table3[#All], 28, 0)</f>
        <v>0</v>
      </c>
      <c r="AW74" s="9">
        <f>VLOOKUP($C74, Table3[#All], 29, 0)</f>
        <v>0.13039999999999999</v>
      </c>
      <c r="AX74" s="9"/>
      <c r="AY74" s="9"/>
      <c r="AZ74" s="10">
        <f t="shared" si="190"/>
        <v>1</v>
      </c>
      <c r="BA74" s="11"/>
      <c r="BB74" s="9">
        <f>VLOOKUP($C74, Table3[#All], 30, 0)</f>
        <v>0.1739</v>
      </c>
      <c r="BC74" s="9">
        <f>VLOOKUP($C74, Table3[#All], 31, 0)</f>
        <v>0.78260000000000007</v>
      </c>
      <c r="BD74" s="9">
        <f>VLOOKUP($C74, Table3[#All], 32, 0)</f>
        <v>4.3499999999999997E-2</v>
      </c>
      <c r="BE74" s="9">
        <f>VLOOKUP($C74, Table3[#All], 33, 0)</f>
        <v>0</v>
      </c>
      <c r="BF74" s="9"/>
      <c r="BG74" s="10">
        <f t="shared" si="191"/>
        <v>2</v>
      </c>
      <c r="BH74" s="81"/>
      <c r="BI74" s="9">
        <f>VLOOKUP($C74, Table3[#All], 34, 0)</f>
        <v>0</v>
      </c>
      <c r="BJ74" s="9">
        <f>VLOOKUP($C74, Table3[#All], 35, 0)</f>
        <v>0</v>
      </c>
      <c r="BK74" s="9">
        <f>VLOOKUP($C74, Table3[#All], 36, 0)</f>
        <v>0</v>
      </c>
      <c r="BL74" s="9">
        <f>VLOOKUP($C74, Table3[#All], 37, 0)</f>
        <v>0</v>
      </c>
      <c r="BM74" s="9">
        <f>VLOOKUP($C74, Table3[#All], 38, 0)</f>
        <v>0</v>
      </c>
      <c r="BN74" s="10" t="str">
        <f t="shared" si="192"/>
        <v>N/A</v>
      </c>
      <c r="BO74" s="11"/>
      <c r="BP74" s="9">
        <f>VLOOKUP($C74, Table3[#All], 39, 0)</f>
        <v>0.13039999999999999</v>
      </c>
      <c r="BQ74" s="9">
        <f>VLOOKUP($C74, Table3[#All], 40, 0)</f>
        <v>0.86959999999999993</v>
      </c>
      <c r="BR74" s="9">
        <f>VLOOKUP($C74, Table3[#All], 41, 0)</f>
        <v>0</v>
      </c>
      <c r="BS74" s="9">
        <f>VLOOKUP($C74, Table3[#All], 42, 0)</f>
        <v>0</v>
      </c>
      <c r="BT74" s="9"/>
      <c r="BU74" s="10">
        <f t="shared" si="162"/>
        <v>2</v>
      </c>
      <c r="BV74" s="11"/>
      <c r="BW74" s="9">
        <f>VLOOKUP($C74, Table3[#All], 43, 0)</f>
        <v>0.91299999999999992</v>
      </c>
      <c r="BX74" s="9">
        <f>VLOOKUP($C74, Table3[#All], 44, 0)</f>
        <v>8.6999999999999994E-2</v>
      </c>
      <c r="BY74" s="9">
        <f>VLOOKUP($C74, Table3[#All], 45, 0)</f>
        <v>0</v>
      </c>
      <c r="BZ74" s="9"/>
      <c r="CA74" s="9"/>
      <c r="CB74" s="10">
        <f t="shared" si="163"/>
        <v>1</v>
      </c>
      <c r="CC74" s="81"/>
      <c r="CD74" s="9">
        <f>VLOOKUP($C74, Table3[#All], 46, 0)</f>
        <v>1</v>
      </c>
      <c r="CE74" s="9">
        <f>VLOOKUP($C74, Table3[#All], 47, 0)</f>
        <v>0</v>
      </c>
      <c r="CF74" s="9">
        <f>VLOOKUP($C74, Table3[#All], 48, 0)</f>
        <v>0</v>
      </c>
      <c r="CG74" s="9">
        <f>VLOOKUP($C74, Table3[#All], 49, 0)</f>
        <v>0</v>
      </c>
      <c r="CH74" s="9">
        <f>VLOOKUP($C74, Table3[#All], 50, 0)</f>
        <v>0</v>
      </c>
      <c r="CI74" s="12">
        <f t="shared" si="164"/>
        <v>1</v>
      </c>
      <c r="CJ74" s="13"/>
      <c r="CK74" s="9">
        <f>VLOOKUP($C74, Table3[#All], 51, 0)</f>
        <v>0.43479999999999996</v>
      </c>
      <c r="CL74" s="9">
        <f>VLOOKUP($C74, Table3[#All], 52, 0)</f>
        <v>0.56520000000000004</v>
      </c>
      <c r="CM74" s="9">
        <f>VLOOKUP($C74, Table3[#All], 53, 0)</f>
        <v>0</v>
      </c>
      <c r="CN74" s="9">
        <f>VLOOKUP($C74, Table3[#All], 54, 0)</f>
        <v>0</v>
      </c>
      <c r="CO74" s="9"/>
      <c r="CP74" s="10">
        <f t="shared" si="165"/>
        <v>2</v>
      </c>
      <c r="CQ74" s="11"/>
      <c r="CR74" s="9">
        <f>VLOOKUP($C74, Table3[#All], 55, 0)</f>
        <v>0</v>
      </c>
      <c r="CS74" s="9">
        <f>VLOOKUP($C74, Table3[#All], 56, 0)</f>
        <v>0.82609999999999995</v>
      </c>
      <c r="CT74" s="9">
        <f>VLOOKUP($C74, Table3[#All], 57, 0)</f>
        <v>0.1739</v>
      </c>
      <c r="CU74" s="9">
        <f>VLOOKUP($C74, Table3[#All], 58, 0)</f>
        <v>0</v>
      </c>
      <c r="CV74" s="9">
        <f>VLOOKUP($C74, Table3[#All], 59, 0)</f>
        <v>0</v>
      </c>
      <c r="CW74" s="14">
        <f t="shared" si="166"/>
        <v>2</v>
      </c>
      <c r="CX74" s="81"/>
      <c r="CY74" s="9">
        <f>VLOOKUP($C74, Table3[#All], 60, 0)</f>
        <v>0.56520000000000004</v>
      </c>
      <c r="CZ74" s="9">
        <f>VLOOKUP($C74, Table3[#All], 61, 0)</f>
        <v>0.43479999999999996</v>
      </c>
      <c r="DA74" s="9">
        <f>VLOOKUP($C74, Table3[#All], 62, 0)</f>
        <v>0</v>
      </c>
      <c r="DB74" s="9">
        <f>VLOOKUP($C74, Table3[#All], 63, 0)</f>
        <v>0</v>
      </c>
      <c r="DC74" s="9">
        <f>VLOOKUP($C74, Table3[#All], 64, 0)</f>
        <v>0</v>
      </c>
      <c r="DD74" s="10">
        <f t="shared" si="167"/>
        <v>2</v>
      </c>
      <c r="DE74" s="11"/>
      <c r="DF74" s="9">
        <f>VLOOKUP($C74, Table3[#All], 65, 0)</f>
        <v>0.39130000000000004</v>
      </c>
      <c r="DG74" s="9"/>
      <c r="DH74" s="9">
        <f>VLOOKUP($C74, Table3[#All], 66, 0)</f>
        <v>0.1739</v>
      </c>
      <c r="DI74" s="9"/>
      <c r="DJ74" s="9">
        <f>VLOOKUP($C74, Table3[#All], 67, 0)</f>
        <v>0.43479999999999996</v>
      </c>
      <c r="DK74" s="14">
        <f t="shared" si="168"/>
        <v>5</v>
      </c>
      <c r="DL74" s="11"/>
      <c r="DM74" s="9">
        <f>VLOOKUP($C74, Table3[#All], 68, 0)</f>
        <v>1</v>
      </c>
      <c r="DN74" s="9"/>
      <c r="DO74" s="9">
        <f>VLOOKUP($C74, Table3[#All], 69, 0)</f>
        <v>0</v>
      </c>
      <c r="DP74" s="9">
        <f>VLOOKUP($C74, Table3[#All], 70, 0)</f>
        <v>0</v>
      </c>
      <c r="DQ74" s="9"/>
      <c r="DR74" s="14">
        <f t="shared" si="169"/>
        <v>1</v>
      </c>
      <c r="DS74" s="11"/>
      <c r="DT74" s="9">
        <f>VLOOKUP($C74, Table3[#All], 71, 0)</f>
        <v>0</v>
      </c>
      <c r="DU74" s="9">
        <f>VLOOKUP($C74, Table3[#All], 72, 0)</f>
        <v>0.60870000000000002</v>
      </c>
      <c r="DV74" s="9">
        <f>VLOOKUP($C74, Table3[#All], 73, 0)</f>
        <v>0.30430000000000001</v>
      </c>
      <c r="DW74" s="9">
        <f>VLOOKUP($C74, Table3[#All], 74, 0)</f>
        <v>8.6999999999999994E-2</v>
      </c>
      <c r="DX74" s="9">
        <f>VLOOKUP($C74, Table3[#All], 75, 0)</f>
        <v>0</v>
      </c>
      <c r="DY74" s="12">
        <f t="shared" si="158"/>
        <v>3</v>
      </c>
      <c r="DZ74" s="11"/>
      <c r="EA74" s="9">
        <f>VLOOKUP($C74, Table3[#All], 76, 0)</f>
        <v>1</v>
      </c>
      <c r="EB74" s="9">
        <f>VLOOKUP($C74, Table3[#All], 77, 0)</f>
        <v>0</v>
      </c>
      <c r="EC74" s="9">
        <f>VLOOKUP($C74, Table3[#All], 78, 0)</f>
        <v>0</v>
      </c>
      <c r="ED74" s="9">
        <f>VLOOKUP($C74, Table3[#All], 79, 0)</f>
        <v>0</v>
      </c>
      <c r="EE74" s="9">
        <f>VLOOKUP($C74, Table3[#All], 80, 0)</f>
        <v>0</v>
      </c>
      <c r="EF74" s="10">
        <f t="shared" si="170"/>
        <v>1</v>
      </c>
      <c r="EG74" s="9"/>
      <c r="EH74" s="9">
        <f>VLOOKUP($C74, Table3[#All], 81, 0)</f>
        <v>1</v>
      </c>
      <c r="EI74" s="9">
        <f>VLOOKUP($C74, Table3[#All], 82, 0)</f>
        <v>0</v>
      </c>
      <c r="EJ74" s="9">
        <f>VLOOKUP($C74, Table3[#All], 83, 0)</f>
        <v>0</v>
      </c>
      <c r="EK74" s="9">
        <f>VLOOKUP($C74, Table3[#All], 84, 0)</f>
        <v>0</v>
      </c>
      <c r="EL74" s="9">
        <f>VLOOKUP($C74, Table3[#All], 85, 0)</f>
        <v>0</v>
      </c>
      <c r="EM74" s="14">
        <f t="shared" si="171"/>
        <v>1</v>
      </c>
      <c r="EN74" s="11"/>
      <c r="EO74" s="9">
        <f>VLOOKUP($C74, Table3[#All], 86, 0)</f>
        <v>0</v>
      </c>
      <c r="EP74" s="9"/>
      <c r="EQ74" s="9">
        <f>VLOOKUP($C74, Table3[#All], 87, 0)</f>
        <v>1</v>
      </c>
      <c r="ER74" s="9"/>
      <c r="ES74" s="9"/>
      <c r="ET74" s="14">
        <f t="shared" si="172"/>
        <v>3</v>
      </c>
      <c r="EU74" s="11"/>
      <c r="EV74" s="9">
        <f>VLOOKUP($C74, Table3[#All], 88, 0)</f>
        <v>0</v>
      </c>
      <c r="EW74" s="9">
        <f>VLOOKUP($C74, Table3[#All], 89, 0)</f>
        <v>0</v>
      </c>
      <c r="EX74" s="9">
        <f>VLOOKUP($C74, Table3[#All], 90, 0)</f>
        <v>0</v>
      </c>
      <c r="EY74" s="9">
        <f>VLOOKUP($C74, Table3[#All], 91, 0)</f>
        <v>1</v>
      </c>
      <c r="EZ74" s="9">
        <f>VLOOKUP($C74, Table3[#All], 92, 0)</f>
        <v>0</v>
      </c>
      <c r="FA74" s="12">
        <f t="shared" si="173"/>
        <v>4</v>
      </c>
      <c r="FB74" s="11"/>
      <c r="FC74" s="9">
        <f>VLOOKUP($C74, Table3[#All], 93, 0)</f>
        <v>0</v>
      </c>
      <c r="FD74" s="9">
        <f>VLOOKUP($C74, Table3[#All], 94, 0)</f>
        <v>0.3478</v>
      </c>
      <c r="FE74" s="9">
        <f>VLOOKUP($C74, Table3[#All], 95, 0)</f>
        <v>0.6522</v>
      </c>
      <c r="FF74" s="9">
        <f>VLOOKUP($C74, Table3[#All], 96, 0)</f>
        <v>0</v>
      </c>
      <c r="FG74" s="9"/>
      <c r="FH74" s="10">
        <f t="shared" si="174"/>
        <v>3</v>
      </c>
      <c r="FI74" s="11"/>
      <c r="FJ74" s="9">
        <f>VLOOKUP($C74, Table3[#All], 97, 0)</f>
        <v>0</v>
      </c>
      <c r="FK74" s="9">
        <f>VLOOKUP($C74, Table3[#All], 98, 0)</f>
        <v>0</v>
      </c>
      <c r="FL74" s="9">
        <f>VLOOKUP($C74, Table3[#All], 99, 0)</f>
        <v>0</v>
      </c>
      <c r="FM74" s="9">
        <f>VLOOKUP($C74, Table3[#All], 100, 0)</f>
        <v>0</v>
      </c>
      <c r="FN74" s="9">
        <f>VLOOKUP($C74, Table3[#All], 101, 0)</f>
        <v>1</v>
      </c>
      <c r="FO74" s="14">
        <f t="shared" si="175"/>
        <v>5</v>
      </c>
      <c r="FP74" s="11"/>
      <c r="FQ74" s="9">
        <f>VLOOKUP($C74, Table3[#All], 102, 0)</f>
        <v>0.69569999999999999</v>
      </c>
      <c r="FR74" s="9">
        <f>VLOOKUP($C74, Table3[#All], 103, 0)</f>
        <v>0.30430000000000001</v>
      </c>
      <c r="FS74" s="9">
        <f>VLOOKUP($C74, Table3[#All], 104, 0)</f>
        <v>0</v>
      </c>
      <c r="FT74" s="9">
        <f>VLOOKUP($C74, Table3[#All], 105, 0)</f>
        <v>0</v>
      </c>
      <c r="FU74" s="9">
        <v>0</v>
      </c>
      <c r="FV74" s="10">
        <f t="shared" si="176"/>
        <v>2</v>
      </c>
      <c r="FW74" s="11"/>
      <c r="FX74" s="9">
        <f>VLOOKUP($C74, Table3[#All], 106, 0)</f>
        <v>0</v>
      </c>
      <c r="FY74" s="9"/>
      <c r="FZ74" s="9">
        <f>VLOOKUP($C74, Table3[#All], 107, 0)</f>
        <v>1</v>
      </c>
      <c r="GA74" s="9">
        <f>VLOOKUP($C74, Table3[#All], 108, 0)</f>
        <v>0</v>
      </c>
      <c r="GB74" s="9"/>
      <c r="GC74" s="10">
        <f t="shared" si="193"/>
        <v>3</v>
      </c>
      <c r="GD74" s="81"/>
      <c r="GE74" s="9">
        <f>VLOOKUP($C74, Table3[#All], 109, 0)</f>
        <v>0</v>
      </c>
      <c r="GF74" s="9">
        <f>VLOOKUP($C74, Table3[#All], 110, 0)</f>
        <v>0.6522</v>
      </c>
      <c r="GG74" s="9">
        <f>VLOOKUP($C74, Table3[#All], 111, 0)</f>
        <v>0.3478</v>
      </c>
      <c r="GH74" s="9"/>
      <c r="GI74" s="9">
        <f>VLOOKUP($C74, Table3[#All], 112, 0)</f>
        <v>0</v>
      </c>
      <c r="GJ74" s="12">
        <f t="shared" si="177"/>
        <v>3</v>
      </c>
      <c r="GK74" s="11"/>
      <c r="GL74" s="9">
        <f>VLOOKUP($C74, Table3[#All], 113, 0)</f>
        <v>0</v>
      </c>
      <c r="GM74" s="9">
        <f>VLOOKUP($C74, Table3[#All], 114, 0)</f>
        <v>4.3499999999999997E-2</v>
      </c>
      <c r="GN74" s="9">
        <f>VLOOKUP($C74, Table3[#All], 115, 0)</f>
        <v>0.21739999999999998</v>
      </c>
      <c r="GO74" s="9">
        <f>VLOOKUP($C74, Table3[#All], 116, 0)</f>
        <v>0.73909999999999998</v>
      </c>
      <c r="GP74" s="9"/>
      <c r="GQ74" s="10">
        <f t="shared" si="178"/>
        <v>4</v>
      </c>
      <c r="GR74" s="11"/>
      <c r="GS74" s="9">
        <f>VLOOKUP($C74, Table2[#All], 3, 0)</f>
        <v>0</v>
      </c>
      <c r="GT74" s="9">
        <f>VLOOKUP($C74, Table2[#All], 4, 0)</f>
        <v>0</v>
      </c>
      <c r="GU74" s="9">
        <f>VLOOKUP($C74, Table2[#All], 5, 0)</f>
        <v>1</v>
      </c>
      <c r="GV74" s="9">
        <f>VLOOKUP($C74, Table2[#All], 6, 0)</f>
        <v>0</v>
      </c>
      <c r="GW74" s="9">
        <f>VLOOKUP($C74, Table2[#All], 7, 0)</f>
        <v>0</v>
      </c>
      <c r="GX74" s="10">
        <f t="shared" si="179"/>
        <v>3</v>
      </c>
      <c r="GY74" s="11"/>
      <c r="GZ74" s="9">
        <v>0</v>
      </c>
      <c r="HA74" s="9">
        <v>1</v>
      </c>
      <c r="HB74" s="9">
        <v>0</v>
      </c>
      <c r="HC74" s="9">
        <v>0</v>
      </c>
      <c r="HD74" s="9"/>
      <c r="HE74" s="10">
        <f t="shared" si="180"/>
        <v>2</v>
      </c>
      <c r="HF74" s="11"/>
      <c r="HG74" s="9">
        <f>VLOOKUP($C74, Table5[#All], 2, 0)</f>
        <v>0</v>
      </c>
      <c r="HH74" s="9">
        <f>VLOOKUP($C74, Table5[#All], 3, 0)</f>
        <v>0</v>
      </c>
      <c r="HI74" s="9">
        <f>VLOOKUP($C74, Table5[#All], 4, 0)</f>
        <v>1</v>
      </c>
      <c r="HJ74" s="9">
        <f>VLOOKUP($C74, Table5[#All], 5, 0)</f>
        <v>0</v>
      </c>
      <c r="HK74" s="9">
        <f>VLOOKUP($C74, Table5[#All], 6, 0)</f>
        <v>0</v>
      </c>
      <c r="HL74" s="10">
        <f t="shared" si="181"/>
        <v>3</v>
      </c>
      <c r="HM74" s="11"/>
      <c r="HN74" s="9">
        <f>VLOOKUP($C74, Table5[#All], 7, 0)</f>
        <v>1</v>
      </c>
      <c r="HO74" s="9">
        <f>VLOOKUP($C74, Table5[#All], 8, 0)</f>
        <v>0</v>
      </c>
      <c r="HP74" s="9">
        <f>VLOOKUP($C74, Table5[#All], 9, 0)</f>
        <v>0</v>
      </c>
      <c r="HQ74" s="9">
        <f>VLOOKUP($C74, Table5[#All], 10, 0)</f>
        <v>0</v>
      </c>
      <c r="HR74" s="9">
        <f>VLOOKUP($C74, Table5[#All], 11, 0)</f>
        <v>0</v>
      </c>
      <c r="HS74" s="10">
        <f t="shared" si="182"/>
        <v>1</v>
      </c>
      <c r="HT74" s="11"/>
      <c r="HU74" s="9">
        <f>VLOOKUP($C74, Table5[#All], 12, 0)</f>
        <v>1</v>
      </c>
      <c r="HV74" s="9">
        <f>VLOOKUP($C74, Table5[#All], 13, 0)</f>
        <v>0</v>
      </c>
      <c r="HW74" s="9">
        <f>VLOOKUP($C74, Table5[#All], 14, 0)</f>
        <v>0</v>
      </c>
      <c r="HX74" s="9">
        <f>VLOOKUP($C74, Table5[#All], 15, 0)</f>
        <v>0</v>
      </c>
      <c r="HY74" s="9">
        <f>VLOOKUP($C74, Table5[#All], 16, 0)</f>
        <v>0</v>
      </c>
      <c r="HZ74" s="10">
        <f t="shared" si="183"/>
        <v>1</v>
      </c>
      <c r="IA74" s="11"/>
      <c r="IB74" s="9">
        <f>VLOOKUP($C74, Table5[#All], 17, 0)</f>
        <v>1</v>
      </c>
      <c r="IC74" s="9">
        <f>VLOOKUP($C74, Table5[#All], 18, 0)</f>
        <v>0</v>
      </c>
      <c r="ID74" s="9">
        <f>VLOOKUP($C74, Table5[#All], 19, 0)</f>
        <v>0</v>
      </c>
      <c r="IE74" s="9">
        <f>VLOOKUP($C74, Table5[#All], 20, 0)</f>
        <v>0</v>
      </c>
      <c r="IF74" s="9">
        <f>VLOOKUP($C74, Table5[#All], 21, 0)</f>
        <v>0</v>
      </c>
      <c r="IG74" s="10">
        <f t="shared" si="184"/>
        <v>1</v>
      </c>
      <c r="IH74" s="11"/>
      <c r="II74" s="9">
        <f>VLOOKUP($C74, Table5[#All], 22, 0)</f>
        <v>1</v>
      </c>
      <c r="IJ74" s="9">
        <f>VLOOKUP($C74, Table5[#All], 23, 0)</f>
        <v>0</v>
      </c>
      <c r="IK74" s="9">
        <f>VLOOKUP($C74, Table5[#All], 24, 0)</f>
        <v>0</v>
      </c>
      <c r="IL74" s="9">
        <f>VLOOKUP($C74, Table5[#All], 25, 0)</f>
        <v>0</v>
      </c>
      <c r="IM74" s="9">
        <f>VLOOKUP($C74, Table5[#All], 26, 0)</f>
        <v>0</v>
      </c>
      <c r="IN74" s="10">
        <f t="shared" si="185"/>
        <v>1</v>
      </c>
      <c r="IO74" s="11"/>
      <c r="IP74" s="9">
        <v>1</v>
      </c>
      <c r="IQ74" s="9">
        <v>0</v>
      </c>
      <c r="IR74" s="9">
        <v>0</v>
      </c>
      <c r="IS74" s="9">
        <v>0</v>
      </c>
      <c r="IT74" s="9">
        <v>0</v>
      </c>
      <c r="IU74" s="10">
        <f t="shared" si="186"/>
        <v>1</v>
      </c>
      <c r="IV74" s="82"/>
    </row>
    <row r="75" spans="1:256" ht="16.3" thickTop="1" thickBot="1" x14ac:dyDescent="0.35">
      <c r="A75" s="16" t="s">
        <v>240</v>
      </c>
      <c r="B75" s="16" t="s">
        <v>283</v>
      </c>
      <c r="C75" s="16" t="s">
        <v>284</v>
      </c>
      <c r="D75" s="11"/>
      <c r="E75" s="9">
        <f>VLOOKUP($C75, Table3[#All], 2, 0)</f>
        <v>0</v>
      </c>
      <c r="F75" s="9"/>
      <c r="G75" s="9">
        <f>VLOOKUP($C75, Table3[#All], 3, 0)</f>
        <v>0.24239999999999998</v>
      </c>
      <c r="H75" s="9">
        <f>VLOOKUP($C75, Table3[#All], 4, 0)</f>
        <v>0.75760000000000005</v>
      </c>
      <c r="I75" s="9">
        <f>VLOOKUP($C75, Table3[#All], 5, 0)</f>
        <v>0</v>
      </c>
      <c r="J75" s="10">
        <f t="shared" si="187"/>
        <v>4</v>
      </c>
      <c r="K75" s="11"/>
      <c r="L75" s="9">
        <f>VLOOKUP($C75, Table3[#All], 6, 0)</f>
        <v>0</v>
      </c>
      <c r="M75" s="9"/>
      <c r="N75" s="9">
        <f>VLOOKUP($C75, Table3[#All], 7, 0)</f>
        <v>1</v>
      </c>
      <c r="O75" s="9">
        <f>VLOOKUP($C75, Table3[#All], 8, 0)</f>
        <v>0</v>
      </c>
      <c r="P75" s="9">
        <f>VLOOKUP($C75, Table3[#All], 9, 0)</f>
        <v>0</v>
      </c>
      <c r="Q75" s="10">
        <f t="shared" si="188"/>
        <v>3</v>
      </c>
      <c r="R75" s="11"/>
      <c r="S75" s="9">
        <f>VLOOKUP($C75, Table3[#All], 10, 0)</f>
        <v>0</v>
      </c>
      <c r="T75" s="9">
        <f>VLOOKUP($C75, Table3[#All], 11, 0)</f>
        <v>0.51519999999999999</v>
      </c>
      <c r="U75" s="9">
        <f>VLOOKUP($C75, Table3[#All], 12, 0)</f>
        <v>0.48479999999999995</v>
      </c>
      <c r="V75" s="9">
        <f>VLOOKUP($C75, Table3[#All], 13, 0)</f>
        <v>0</v>
      </c>
      <c r="W75" s="9">
        <f>VLOOKUP($C75, Table3[#All], 14, 0)</f>
        <v>0</v>
      </c>
      <c r="X75" s="10">
        <f t="shared" si="189"/>
        <v>3</v>
      </c>
      <c r="Y75" s="11"/>
      <c r="Z75" s="9">
        <f>VLOOKUP($C75, Table3[#All], 15, 0)</f>
        <v>0</v>
      </c>
      <c r="AA75" s="9">
        <f>VLOOKUP($C75, Table3[#All], 16, 0)</f>
        <v>0.18179999999999999</v>
      </c>
      <c r="AB75" s="9">
        <f>VLOOKUP($C75, Table3[#All], 17, 0)</f>
        <v>0.75760000000000005</v>
      </c>
      <c r="AC75" s="9">
        <f>VLOOKUP($C75, Table3[#All], 18, 0)</f>
        <v>6.0599999999999994E-2</v>
      </c>
      <c r="AD75" s="9">
        <f>VLOOKUP($C75, Table3[#All], 19, 0)</f>
        <v>0</v>
      </c>
      <c r="AE75" s="10">
        <f t="shared" si="159"/>
        <v>3</v>
      </c>
      <c r="AF75" s="11"/>
      <c r="AG75" s="9">
        <f>VLOOKUP($C75, Table3[#All], 20, 0)</f>
        <v>0.1613</v>
      </c>
      <c r="AH75" s="9">
        <f>VLOOKUP($C75, Table3[#All], 21, 0)</f>
        <v>0.4194</v>
      </c>
      <c r="AI75" s="9">
        <f>VLOOKUP($C75, Table3[#All], 22, 0)</f>
        <v>0.4194</v>
      </c>
      <c r="AJ75" s="9"/>
      <c r="AK75" s="9"/>
      <c r="AL75" s="10">
        <f t="shared" si="160"/>
        <v>3</v>
      </c>
      <c r="AM75" s="11"/>
      <c r="AN75" s="9">
        <f>VLOOKUP($C75, Table3[#All], 23, 0)</f>
        <v>1</v>
      </c>
      <c r="AO75" s="9">
        <f>VLOOKUP($C75, Table3[#All], 24, 0)</f>
        <v>0</v>
      </c>
      <c r="AP75" s="9">
        <f>VLOOKUP($C75, Table3[#All], 25, 0)</f>
        <v>0</v>
      </c>
      <c r="AQ75" s="9">
        <f>VLOOKUP($C75, Table3[#All], 26, 0)</f>
        <v>0</v>
      </c>
      <c r="AR75" s="9"/>
      <c r="AS75" s="12">
        <f t="shared" si="161"/>
        <v>1</v>
      </c>
      <c r="AT75" s="11"/>
      <c r="AU75" s="9">
        <f>VLOOKUP($C75, Table3[#All], 27, 0)</f>
        <v>1</v>
      </c>
      <c r="AV75" s="9">
        <f>VLOOKUP($C75, Table3[#All], 28, 0)</f>
        <v>0</v>
      </c>
      <c r="AW75" s="9">
        <f>VLOOKUP($C75, Table3[#All], 29, 0)</f>
        <v>0</v>
      </c>
      <c r="AX75" s="9"/>
      <c r="AY75" s="9"/>
      <c r="AZ75" s="10">
        <f t="shared" si="190"/>
        <v>1</v>
      </c>
      <c r="BA75" s="11"/>
      <c r="BB75" s="9">
        <f>VLOOKUP($C75, Table3[#All], 30, 0)</f>
        <v>0.66670000000000007</v>
      </c>
      <c r="BC75" s="9">
        <f>VLOOKUP($C75, Table3[#All], 31, 0)</f>
        <v>0.33329999999999999</v>
      </c>
      <c r="BD75" s="9">
        <f>VLOOKUP($C75, Table3[#All], 32, 0)</f>
        <v>0</v>
      </c>
      <c r="BE75" s="9">
        <f>VLOOKUP($C75, Table3[#All], 33, 0)</f>
        <v>0</v>
      </c>
      <c r="BF75" s="9"/>
      <c r="BG75" s="10">
        <f t="shared" si="191"/>
        <v>2</v>
      </c>
      <c r="BH75" s="81"/>
      <c r="BI75" s="9">
        <f>VLOOKUP($C75, Table3[#All], 34, 0)</f>
        <v>0</v>
      </c>
      <c r="BJ75" s="9">
        <f>VLOOKUP($C75, Table3[#All], 35, 0)</f>
        <v>0</v>
      </c>
      <c r="BK75" s="9">
        <f>VLOOKUP($C75, Table3[#All], 36, 0)</f>
        <v>0</v>
      </c>
      <c r="BL75" s="9">
        <f>VLOOKUP($C75, Table3[#All], 37, 0)</f>
        <v>0</v>
      </c>
      <c r="BM75" s="9">
        <f>VLOOKUP($C75, Table3[#All], 38, 0)</f>
        <v>0</v>
      </c>
      <c r="BN75" s="10" t="str">
        <f t="shared" si="192"/>
        <v>N/A</v>
      </c>
      <c r="BO75" s="11"/>
      <c r="BP75" s="9">
        <f>VLOOKUP($C75, Table3[#All], 39, 0)</f>
        <v>3.0299999999999997E-2</v>
      </c>
      <c r="BQ75" s="9">
        <f>VLOOKUP($C75, Table3[#All], 40, 0)</f>
        <v>0.42420000000000002</v>
      </c>
      <c r="BR75" s="9">
        <f>VLOOKUP($C75, Table3[#All], 41, 0)</f>
        <v>0.51519999999999999</v>
      </c>
      <c r="BS75" s="9">
        <f>VLOOKUP($C75, Table3[#All], 42, 0)</f>
        <v>3.0299999999999997E-2</v>
      </c>
      <c r="BT75" s="9"/>
      <c r="BU75" s="10">
        <f t="shared" si="162"/>
        <v>3</v>
      </c>
      <c r="BV75" s="11"/>
      <c r="BW75" s="9">
        <f>VLOOKUP($C75, Table3[#All], 43, 0)</f>
        <v>0.30299999999999999</v>
      </c>
      <c r="BX75" s="9">
        <f>VLOOKUP($C75, Table3[#All], 44, 0)</f>
        <v>0.24239999999999998</v>
      </c>
      <c r="BY75" s="9">
        <f>VLOOKUP($C75, Table3[#All], 45, 0)</f>
        <v>0.45450000000000002</v>
      </c>
      <c r="BZ75" s="9"/>
      <c r="CA75" s="9"/>
      <c r="CB75" s="10">
        <f t="shared" si="163"/>
        <v>3</v>
      </c>
      <c r="CC75" s="81"/>
      <c r="CD75" s="9">
        <f>VLOOKUP($C75, Table3[#All], 46, 0)</f>
        <v>0.93940000000000001</v>
      </c>
      <c r="CE75" s="9">
        <f>VLOOKUP($C75, Table3[#All], 47, 0)</f>
        <v>6.0599999999999994E-2</v>
      </c>
      <c r="CF75" s="9">
        <f>VLOOKUP($C75, Table3[#All], 48, 0)</f>
        <v>0</v>
      </c>
      <c r="CG75" s="9">
        <f>VLOOKUP($C75, Table3[#All], 49, 0)</f>
        <v>0</v>
      </c>
      <c r="CH75" s="9">
        <f>VLOOKUP($C75, Table3[#All], 50, 0)</f>
        <v>0</v>
      </c>
      <c r="CI75" s="12">
        <f t="shared" si="164"/>
        <v>1</v>
      </c>
      <c r="CJ75" s="13"/>
      <c r="CK75" s="9">
        <f>VLOOKUP($C75, Table3[#All], 51, 0)</f>
        <v>0.2727</v>
      </c>
      <c r="CL75" s="9">
        <f>VLOOKUP($C75, Table3[#All], 52, 0)</f>
        <v>0.69700000000000006</v>
      </c>
      <c r="CM75" s="9">
        <f>VLOOKUP($C75, Table3[#All], 53, 0)</f>
        <v>3.0299999999999997E-2</v>
      </c>
      <c r="CN75" s="9">
        <f>VLOOKUP($C75, Table3[#All], 54, 0)</f>
        <v>0</v>
      </c>
      <c r="CO75" s="9"/>
      <c r="CP75" s="10">
        <f t="shared" si="165"/>
        <v>2</v>
      </c>
      <c r="CQ75" s="11"/>
      <c r="CR75" s="9">
        <f>VLOOKUP($C75, Table3[#All], 55, 0)</f>
        <v>3.0299999999999997E-2</v>
      </c>
      <c r="CS75" s="9">
        <f>VLOOKUP($C75, Table3[#All], 56, 0)</f>
        <v>0.84849999999999992</v>
      </c>
      <c r="CT75" s="9">
        <f>VLOOKUP($C75, Table3[#All], 57, 0)</f>
        <v>9.0899999999999995E-2</v>
      </c>
      <c r="CU75" s="9">
        <f>VLOOKUP($C75, Table3[#All], 58, 0)</f>
        <v>3.0299999999999997E-2</v>
      </c>
      <c r="CV75" s="9">
        <f>VLOOKUP($C75, Table3[#All], 59, 0)</f>
        <v>0</v>
      </c>
      <c r="CW75" s="14">
        <f t="shared" si="166"/>
        <v>2</v>
      </c>
      <c r="CX75" s="81"/>
      <c r="CY75" s="9">
        <f>VLOOKUP($C75, Table3[#All], 60, 0)</f>
        <v>0.2727</v>
      </c>
      <c r="CZ75" s="9">
        <f>VLOOKUP($C75, Table3[#All], 61, 0)</f>
        <v>0.57579999999999998</v>
      </c>
      <c r="DA75" s="9">
        <f>VLOOKUP($C75, Table3[#All], 62, 0)</f>
        <v>0.1515</v>
      </c>
      <c r="DB75" s="9">
        <f>VLOOKUP($C75, Table3[#All], 63, 0)</f>
        <v>0</v>
      </c>
      <c r="DC75" s="9">
        <f>VLOOKUP($C75, Table3[#All], 64, 0)</f>
        <v>0</v>
      </c>
      <c r="DD75" s="10">
        <f t="shared" si="167"/>
        <v>2</v>
      </c>
      <c r="DE75" s="11"/>
      <c r="DF75" s="9">
        <f>VLOOKUP($C75, Table3[#All], 65, 0)</f>
        <v>0.54549999999999998</v>
      </c>
      <c r="DG75" s="9"/>
      <c r="DH75" s="9">
        <f>VLOOKUP($C75, Table3[#All], 66, 0)</f>
        <v>0</v>
      </c>
      <c r="DI75" s="9"/>
      <c r="DJ75" s="9">
        <f>VLOOKUP($C75, Table3[#All], 67, 0)</f>
        <v>0.45450000000000002</v>
      </c>
      <c r="DK75" s="14">
        <f t="shared" si="168"/>
        <v>5</v>
      </c>
      <c r="DL75" s="11"/>
      <c r="DM75" s="9">
        <f>VLOOKUP($C75, Table3[#All], 68, 0)</f>
        <v>0.90910000000000002</v>
      </c>
      <c r="DN75" s="9"/>
      <c r="DO75" s="9">
        <f>VLOOKUP($C75, Table3[#All], 69, 0)</f>
        <v>9.0899999999999995E-2</v>
      </c>
      <c r="DP75" s="9">
        <f>VLOOKUP($C75, Table3[#All], 70, 0)</f>
        <v>0</v>
      </c>
      <c r="DQ75" s="9"/>
      <c r="DR75" s="14">
        <f t="shared" si="169"/>
        <v>1</v>
      </c>
      <c r="DS75" s="11"/>
      <c r="DT75" s="9">
        <f>VLOOKUP($C75, Table3[#All], 71, 0)</f>
        <v>3.0299999999999997E-2</v>
      </c>
      <c r="DU75" s="9">
        <f>VLOOKUP($C75, Table3[#All], 72, 0)</f>
        <v>0.30299999999999999</v>
      </c>
      <c r="DV75" s="9">
        <f>VLOOKUP($C75, Table3[#All], 73, 0)</f>
        <v>0.1515</v>
      </c>
      <c r="DW75" s="9">
        <f>VLOOKUP($C75, Table3[#All], 74, 0)</f>
        <v>0.51519999999999999</v>
      </c>
      <c r="DX75" s="9">
        <f>VLOOKUP($C75, Table3[#All], 75, 0)</f>
        <v>0</v>
      </c>
      <c r="DY75" s="12">
        <f t="shared" si="158"/>
        <v>4</v>
      </c>
      <c r="DZ75" s="11"/>
      <c r="EA75" s="9">
        <f>VLOOKUP($C75, Table3[#All], 76, 0)</f>
        <v>1</v>
      </c>
      <c r="EB75" s="9">
        <f>VLOOKUP($C75, Table3[#All], 77, 0)</f>
        <v>0</v>
      </c>
      <c r="EC75" s="9">
        <f>VLOOKUP($C75, Table3[#All], 78, 0)</f>
        <v>0</v>
      </c>
      <c r="ED75" s="9">
        <f>VLOOKUP($C75, Table3[#All], 79, 0)</f>
        <v>0</v>
      </c>
      <c r="EE75" s="9">
        <f>VLOOKUP($C75, Table3[#All], 80, 0)</f>
        <v>0</v>
      </c>
      <c r="EF75" s="10">
        <f t="shared" si="170"/>
        <v>1</v>
      </c>
      <c r="EG75" s="9"/>
      <c r="EH75" s="9">
        <f>VLOOKUP($C75, Table3[#All], 81, 0)</f>
        <v>1</v>
      </c>
      <c r="EI75" s="9">
        <f>VLOOKUP($C75, Table3[#All], 82, 0)</f>
        <v>0</v>
      </c>
      <c r="EJ75" s="9">
        <f>VLOOKUP($C75, Table3[#All], 83, 0)</f>
        <v>0</v>
      </c>
      <c r="EK75" s="9">
        <f>VLOOKUP($C75, Table3[#All], 84, 0)</f>
        <v>0</v>
      </c>
      <c r="EL75" s="9">
        <f>VLOOKUP($C75, Table3[#All], 85, 0)</f>
        <v>0</v>
      </c>
      <c r="EM75" s="14">
        <f t="shared" si="171"/>
        <v>1</v>
      </c>
      <c r="EN75" s="11"/>
      <c r="EO75" s="9">
        <f>VLOOKUP($C75, Table3[#All], 86, 0)</f>
        <v>0.12119999999999999</v>
      </c>
      <c r="EP75" s="9"/>
      <c r="EQ75" s="9">
        <f>VLOOKUP($C75, Table3[#All], 87, 0)</f>
        <v>0.87879999999999991</v>
      </c>
      <c r="ER75" s="9"/>
      <c r="ES75" s="9"/>
      <c r="ET75" s="14">
        <f t="shared" si="172"/>
        <v>3</v>
      </c>
      <c r="EU75" s="11"/>
      <c r="EV75" s="9">
        <f>VLOOKUP($C75, Table3[#All], 88, 0)</f>
        <v>0</v>
      </c>
      <c r="EW75" s="9">
        <f>VLOOKUP($C75, Table3[#All], 89, 0)</f>
        <v>1</v>
      </c>
      <c r="EX75" s="9">
        <f>VLOOKUP($C75, Table3[#All], 90, 0)</f>
        <v>0</v>
      </c>
      <c r="EY75" s="9">
        <f>VLOOKUP($C75, Table3[#All], 91, 0)</f>
        <v>0</v>
      </c>
      <c r="EZ75" s="9">
        <f>VLOOKUP($C75, Table3[#All], 92, 0)</f>
        <v>0</v>
      </c>
      <c r="FA75" s="12">
        <f t="shared" si="173"/>
        <v>2</v>
      </c>
      <c r="FB75" s="11"/>
      <c r="FC75" s="9">
        <f>VLOOKUP($C75, Table3[#All], 93, 0)</f>
        <v>0</v>
      </c>
      <c r="FD75" s="9">
        <f>VLOOKUP($C75, Table3[#All], 94, 0)</f>
        <v>0.45450000000000002</v>
      </c>
      <c r="FE75" s="9">
        <f>VLOOKUP($C75, Table3[#All], 95, 0)</f>
        <v>0.54549999999999998</v>
      </c>
      <c r="FF75" s="9">
        <f>VLOOKUP($C75, Table3[#All], 96, 0)</f>
        <v>0</v>
      </c>
      <c r="FG75" s="9"/>
      <c r="FH75" s="10">
        <f t="shared" si="174"/>
        <v>3</v>
      </c>
      <c r="FI75" s="11"/>
      <c r="FJ75" s="9">
        <f>VLOOKUP($C75, Table3[#All], 97, 0)</f>
        <v>0</v>
      </c>
      <c r="FK75" s="9">
        <f>VLOOKUP($C75, Table3[#All], 98, 0)</f>
        <v>0</v>
      </c>
      <c r="FL75" s="9">
        <f>VLOOKUP($C75, Table3[#All], 99, 0)</f>
        <v>1</v>
      </c>
      <c r="FM75" s="9">
        <f>VLOOKUP($C75, Table3[#All], 100, 0)</f>
        <v>0</v>
      </c>
      <c r="FN75" s="9">
        <f>VLOOKUP($C75, Table3[#All], 101, 0)</f>
        <v>0</v>
      </c>
      <c r="FO75" s="14">
        <f t="shared" si="175"/>
        <v>3</v>
      </c>
      <c r="FP75" s="11"/>
      <c r="FQ75" s="9">
        <f>VLOOKUP($C75, Table3[#All], 102, 0)</f>
        <v>0.57579999999999998</v>
      </c>
      <c r="FR75" s="9">
        <f>VLOOKUP($C75, Table3[#All], 103, 0)</f>
        <v>0.36359999999999998</v>
      </c>
      <c r="FS75" s="9">
        <f>VLOOKUP($C75, Table3[#All], 104, 0)</f>
        <v>6.0599999999999994E-2</v>
      </c>
      <c r="FT75" s="9">
        <f>VLOOKUP($C75, Table3[#All], 105, 0)</f>
        <v>0</v>
      </c>
      <c r="FU75" s="9">
        <v>0</v>
      </c>
      <c r="FV75" s="10">
        <f t="shared" si="176"/>
        <v>2</v>
      </c>
      <c r="FW75" s="11"/>
      <c r="FX75" s="9">
        <f>VLOOKUP($C75, Table3[#All], 106, 0)</f>
        <v>0.30299999999999999</v>
      </c>
      <c r="FY75" s="9"/>
      <c r="FZ75" s="9">
        <f>VLOOKUP($C75, Table3[#All], 107, 0)</f>
        <v>0.48479999999999995</v>
      </c>
      <c r="GA75" s="9">
        <f>VLOOKUP($C75, Table3[#All], 108, 0)</f>
        <v>0.21210000000000001</v>
      </c>
      <c r="GB75" s="9"/>
      <c r="GC75" s="10">
        <f t="shared" si="193"/>
        <v>3</v>
      </c>
      <c r="GD75" s="81"/>
      <c r="GE75" s="9">
        <f>VLOOKUP($C75, Table3[#All], 109, 0)</f>
        <v>0.4839</v>
      </c>
      <c r="GF75" s="9">
        <f>VLOOKUP($C75, Table3[#All], 110, 0)</f>
        <v>0.1613</v>
      </c>
      <c r="GG75" s="9">
        <f>VLOOKUP($C75, Table3[#All], 111, 0)</f>
        <v>0.35479999999999995</v>
      </c>
      <c r="GH75" s="9"/>
      <c r="GI75" s="9">
        <f>VLOOKUP($C75, Table3[#All], 112, 0)</f>
        <v>0</v>
      </c>
      <c r="GJ75" s="12">
        <f t="shared" si="177"/>
        <v>3</v>
      </c>
      <c r="GK75" s="11"/>
      <c r="GL75" s="9">
        <f>VLOOKUP($C75, Table3[#All], 113, 0)</f>
        <v>0</v>
      </c>
      <c r="GM75" s="9">
        <f>VLOOKUP($C75, Table3[#All], 114, 0)</f>
        <v>0</v>
      </c>
      <c r="GN75" s="9">
        <f>VLOOKUP($C75, Table3[#All], 115, 0)</f>
        <v>0.84849999999999992</v>
      </c>
      <c r="GO75" s="9">
        <f>VLOOKUP($C75, Table3[#All], 116, 0)</f>
        <v>0.1515</v>
      </c>
      <c r="GP75" s="9"/>
      <c r="GQ75" s="10">
        <f t="shared" si="178"/>
        <v>3</v>
      </c>
      <c r="GR75" s="11"/>
      <c r="GS75" s="9">
        <f>VLOOKUP($C75, Table2[#All], 3, 0)</f>
        <v>0</v>
      </c>
      <c r="GT75" s="9">
        <f>VLOOKUP($C75, Table2[#All], 4, 0)</f>
        <v>0</v>
      </c>
      <c r="GU75" s="9">
        <f>VLOOKUP($C75, Table2[#All], 5, 0)</f>
        <v>1</v>
      </c>
      <c r="GV75" s="9">
        <f>VLOOKUP($C75, Table2[#All], 6, 0)</f>
        <v>0</v>
      </c>
      <c r="GW75" s="9">
        <f>VLOOKUP($C75, Table2[#All], 7, 0)</f>
        <v>0</v>
      </c>
      <c r="GX75" s="10">
        <f t="shared" si="179"/>
        <v>3</v>
      </c>
      <c r="GY75" s="11"/>
      <c r="GZ75" s="9">
        <v>0</v>
      </c>
      <c r="HA75" s="9">
        <v>1</v>
      </c>
      <c r="HB75" s="9">
        <v>0</v>
      </c>
      <c r="HC75" s="9">
        <v>0</v>
      </c>
      <c r="HD75" s="9"/>
      <c r="HE75" s="10">
        <f t="shared" si="180"/>
        <v>2</v>
      </c>
      <c r="HF75" s="11"/>
      <c r="HG75" s="9">
        <f>VLOOKUP($C75, Table5[#All], 2, 0)</f>
        <v>0</v>
      </c>
      <c r="HH75" s="9">
        <f>VLOOKUP($C75, Table5[#All], 3, 0)</f>
        <v>0</v>
      </c>
      <c r="HI75" s="9">
        <f>VLOOKUP($C75, Table5[#All], 4, 0)</f>
        <v>1</v>
      </c>
      <c r="HJ75" s="9">
        <f>VLOOKUP($C75, Table5[#All], 5, 0)</f>
        <v>0</v>
      </c>
      <c r="HK75" s="9">
        <f>VLOOKUP($C75, Table5[#All], 6, 0)</f>
        <v>0</v>
      </c>
      <c r="HL75" s="10">
        <f t="shared" si="181"/>
        <v>3</v>
      </c>
      <c r="HM75" s="11"/>
      <c r="HN75" s="9">
        <f>VLOOKUP($C75, Table5[#All], 7, 0)</f>
        <v>0</v>
      </c>
      <c r="HO75" s="9">
        <f>VLOOKUP($C75, Table5[#All], 8, 0)</f>
        <v>1</v>
      </c>
      <c r="HP75" s="9">
        <f>VLOOKUP($C75, Table5[#All], 9, 0)</f>
        <v>0</v>
      </c>
      <c r="HQ75" s="9">
        <f>VLOOKUP($C75, Table5[#All], 10, 0)</f>
        <v>0</v>
      </c>
      <c r="HR75" s="9">
        <f>VLOOKUP($C75, Table5[#All], 11, 0)</f>
        <v>0</v>
      </c>
      <c r="HS75" s="10">
        <f t="shared" si="182"/>
        <v>2</v>
      </c>
      <c r="HT75" s="11"/>
      <c r="HU75" s="9">
        <f>VLOOKUP($C75, Table5[#All], 12, 0)</f>
        <v>1</v>
      </c>
      <c r="HV75" s="9">
        <f>VLOOKUP($C75, Table5[#All], 13, 0)</f>
        <v>0</v>
      </c>
      <c r="HW75" s="9">
        <f>VLOOKUP($C75, Table5[#All], 14, 0)</f>
        <v>0</v>
      </c>
      <c r="HX75" s="9">
        <f>VLOOKUP($C75, Table5[#All], 15, 0)</f>
        <v>0</v>
      </c>
      <c r="HY75" s="9">
        <f>VLOOKUP($C75, Table5[#All], 16, 0)</f>
        <v>0</v>
      </c>
      <c r="HZ75" s="10">
        <f t="shared" si="183"/>
        <v>1</v>
      </c>
      <c r="IA75" s="11"/>
      <c r="IB75" s="9">
        <f>VLOOKUP($C75, Table5[#All], 17, 0)</f>
        <v>0</v>
      </c>
      <c r="IC75" s="9">
        <f>VLOOKUP($C75, Table5[#All], 18, 0)</f>
        <v>0</v>
      </c>
      <c r="ID75" s="9">
        <f>VLOOKUP($C75, Table5[#All], 19, 0)</f>
        <v>0</v>
      </c>
      <c r="IE75" s="9">
        <f>VLOOKUP($C75, Table5[#All], 20, 0)</f>
        <v>1</v>
      </c>
      <c r="IF75" s="9">
        <f>VLOOKUP($C75, Table5[#All], 21, 0)</f>
        <v>0</v>
      </c>
      <c r="IG75" s="10">
        <f t="shared" si="184"/>
        <v>4</v>
      </c>
      <c r="IH75" s="11"/>
      <c r="II75" s="9">
        <f>VLOOKUP($C75, Table5[#All], 22, 0)</f>
        <v>1</v>
      </c>
      <c r="IJ75" s="9">
        <f>VLOOKUP($C75, Table5[#All], 23, 0)</f>
        <v>0</v>
      </c>
      <c r="IK75" s="9">
        <f>VLOOKUP($C75, Table5[#All], 24, 0)</f>
        <v>0</v>
      </c>
      <c r="IL75" s="9">
        <f>VLOOKUP($C75, Table5[#All], 25, 0)</f>
        <v>0</v>
      </c>
      <c r="IM75" s="9">
        <f>VLOOKUP($C75, Table5[#All], 26, 0)</f>
        <v>0</v>
      </c>
      <c r="IN75" s="10">
        <f t="shared" si="185"/>
        <v>1</v>
      </c>
      <c r="IO75" s="11"/>
      <c r="IP75" s="9">
        <v>1</v>
      </c>
      <c r="IQ75" s="9">
        <v>0</v>
      </c>
      <c r="IR75" s="9">
        <v>0</v>
      </c>
      <c r="IS75" s="9">
        <v>0</v>
      </c>
      <c r="IT75" s="9">
        <v>0</v>
      </c>
      <c r="IU75" s="10">
        <f t="shared" si="186"/>
        <v>1</v>
      </c>
      <c r="IV75" s="82"/>
    </row>
    <row r="76" spans="1:256" ht="16.3" thickTop="1" thickBot="1" x14ac:dyDescent="0.35">
      <c r="A76" s="16" t="s">
        <v>285</v>
      </c>
      <c r="B76" s="16" t="s">
        <v>286</v>
      </c>
      <c r="C76" s="16" t="s">
        <v>287</v>
      </c>
      <c r="D76" s="11"/>
      <c r="E76" s="9">
        <f>VLOOKUP($C76, Table3[#All], 2, 0)</f>
        <v>7.1399999999999991E-2</v>
      </c>
      <c r="F76" s="9"/>
      <c r="G76" s="9">
        <f>VLOOKUP($C76, Table3[#All], 3, 0)</f>
        <v>0.48570000000000002</v>
      </c>
      <c r="H76" s="9">
        <f>VLOOKUP($C76, Table3[#All], 4, 0)</f>
        <v>0.44290000000000002</v>
      </c>
      <c r="I76" s="9">
        <f>VLOOKUP($C76, Table3[#All], 5, 0)</f>
        <v>0</v>
      </c>
      <c r="J76" s="10">
        <f t="shared" si="187"/>
        <v>4</v>
      </c>
      <c r="K76" s="11"/>
      <c r="L76" s="9">
        <f>VLOOKUP($C76, Table3[#All], 6, 0)</f>
        <v>0</v>
      </c>
      <c r="M76" s="9"/>
      <c r="N76" s="9">
        <f>VLOOKUP($C76, Table3[#All], 7, 0)</f>
        <v>0</v>
      </c>
      <c r="O76" s="9">
        <f>VLOOKUP($C76, Table3[#All], 8, 0)</f>
        <v>1</v>
      </c>
      <c r="P76" s="9">
        <f>VLOOKUP($C76, Table3[#All], 9, 0)</f>
        <v>0</v>
      </c>
      <c r="Q76" s="10">
        <f t="shared" si="188"/>
        <v>4</v>
      </c>
      <c r="R76" s="11"/>
      <c r="S76" s="9">
        <f>VLOOKUP($C76, Table3[#All], 10, 0)</f>
        <v>0</v>
      </c>
      <c r="T76" s="9">
        <f>VLOOKUP($C76, Table3[#All], 11, 0)</f>
        <v>0.65709999999999991</v>
      </c>
      <c r="U76" s="9">
        <f>VLOOKUP($C76, Table3[#All], 12, 0)</f>
        <v>0.2429</v>
      </c>
      <c r="V76" s="9">
        <f>VLOOKUP($C76, Table3[#All], 13, 0)</f>
        <v>0.1</v>
      </c>
      <c r="W76" s="9">
        <f>VLOOKUP($C76, Table3[#All], 14, 0)</f>
        <v>0</v>
      </c>
      <c r="X76" s="10">
        <f t="shared" si="189"/>
        <v>3</v>
      </c>
      <c r="Y76" s="11"/>
      <c r="Z76" s="9">
        <f>VLOOKUP($C76, Table3[#All], 15, 0)</f>
        <v>0</v>
      </c>
      <c r="AA76" s="9">
        <f>VLOOKUP($C76, Table3[#All], 16, 0)</f>
        <v>0.2</v>
      </c>
      <c r="AB76" s="9">
        <f>VLOOKUP($C76, Table3[#All], 17, 0)</f>
        <v>0.55710000000000004</v>
      </c>
      <c r="AC76" s="9">
        <f>VLOOKUP($C76, Table3[#All], 18, 0)</f>
        <v>0.1143</v>
      </c>
      <c r="AD76" s="9">
        <f>VLOOKUP($C76, Table3[#All], 19, 0)</f>
        <v>0.12859999999999999</v>
      </c>
      <c r="AE76" s="10">
        <f t="shared" si="159"/>
        <v>3</v>
      </c>
      <c r="AF76" s="11"/>
      <c r="AG76" s="9">
        <f>VLOOKUP($C76, Table3[#All], 20, 0)</f>
        <v>7.1399999999999991E-2</v>
      </c>
      <c r="AH76" s="9">
        <f>VLOOKUP($C76, Table3[#All], 21, 0)</f>
        <v>0.52859999999999996</v>
      </c>
      <c r="AI76" s="9">
        <f>VLOOKUP($C76, Table3[#All], 22, 0)</f>
        <v>0.4</v>
      </c>
      <c r="AJ76" s="9"/>
      <c r="AK76" s="9"/>
      <c r="AL76" s="10">
        <f t="shared" si="160"/>
        <v>3</v>
      </c>
      <c r="AM76" s="11"/>
      <c r="AN76" s="9">
        <f>VLOOKUP($C76, Table3[#All], 23, 0)</f>
        <v>1</v>
      </c>
      <c r="AO76" s="9">
        <f>VLOOKUP($C76, Table3[#All], 24, 0)</f>
        <v>0</v>
      </c>
      <c r="AP76" s="9">
        <f>VLOOKUP($C76, Table3[#All], 25, 0)</f>
        <v>0</v>
      </c>
      <c r="AQ76" s="9">
        <f>VLOOKUP($C76, Table3[#All], 26, 0)</f>
        <v>0</v>
      </c>
      <c r="AR76" s="9"/>
      <c r="AS76" s="12">
        <f t="shared" si="161"/>
        <v>1</v>
      </c>
      <c r="AT76" s="11"/>
      <c r="AU76" s="9">
        <f>VLOOKUP($C76, Table3[#All], 27, 0)</f>
        <v>0.9</v>
      </c>
      <c r="AV76" s="9">
        <f>VLOOKUP($C76, Table3[#All], 28, 0)</f>
        <v>0.1</v>
      </c>
      <c r="AW76" s="9">
        <f>VLOOKUP($C76, Table3[#All], 29, 0)</f>
        <v>0</v>
      </c>
      <c r="AX76" s="9"/>
      <c r="AY76" s="9"/>
      <c r="AZ76" s="10">
        <f t="shared" si="190"/>
        <v>1</v>
      </c>
      <c r="BA76" s="11"/>
      <c r="BB76" s="9">
        <f>VLOOKUP($C76, Table3[#All], 30, 0)</f>
        <v>0.54289999999999994</v>
      </c>
      <c r="BC76" s="9">
        <f>VLOOKUP($C76, Table3[#All], 31, 0)</f>
        <v>0.45710000000000001</v>
      </c>
      <c r="BD76" s="9">
        <f>VLOOKUP($C76, Table3[#All], 32, 0)</f>
        <v>0</v>
      </c>
      <c r="BE76" s="9">
        <f>VLOOKUP($C76, Table3[#All], 33, 0)</f>
        <v>0</v>
      </c>
      <c r="BF76" s="9"/>
      <c r="BG76" s="10">
        <f t="shared" si="191"/>
        <v>2</v>
      </c>
      <c r="BH76" s="81"/>
      <c r="BI76" s="9">
        <f>VLOOKUP($C76, Table3[#All], 34, 0)</f>
        <v>0</v>
      </c>
      <c r="BJ76" s="9">
        <f>VLOOKUP($C76, Table3[#All], 35, 0)</f>
        <v>0</v>
      </c>
      <c r="BK76" s="9">
        <f>VLOOKUP($C76, Table3[#All], 36, 0)</f>
        <v>0</v>
      </c>
      <c r="BL76" s="9">
        <f>VLOOKUP($C76, Table3[#All], 37, 0)</f>
        <v>0</v>
      </c>
      <c r="BM76" s="9">
        <f>VLOOKUP($C76, Table3[#All], 38, 0)</f>
        <v>0</v>
      </c>
      <c r="BN76" s="10" t="str">
        <f t="shared" si="192"/>
        <v>N/A</v>
      </c>
      <c r="BO76" s="11"/>
      <c r="BP76" s="9">
        <f>VLOOKUP($C76, Table3[#All], 39, 0)</f>
        <v>0.4</v>
      </c>
      <c r="BQ76" s="9">
        <f>VLOOKUP($C76, Table3[#All], 40, 0)</f>
        <v>0.2</v>
      </c>
      <c r="BR76" s="9">
        <f>VLOOKUP($C76, Table3[#All], 41, 0)</f>
        <v>0.38569999999999999</v>
      </c>
      <c r="BS76" s="9">
        <f>VLOOKUP($C76, Table3[#All], 42, 0)</f>
        <v>1.43E-2</v>
      </c>
      <c r="BT76" s="9"/>
      <c r="BU76" s="10">
        <f t="shared" si="162"/>
        <v>3</v>
      </c>
      <c r="BV76" s="11"/>
      <c r="BW76" s="9">
        <f>VLOOKUP($C76, Table3[#All], 43, 0)</f>
        <v>0.6714</v>
      </c>
      <c r="BX76" s="9">
        <f>VLOOKUP($C76, Table3[#All], 44, 0)</f>
        <v>0.3286</v>
      </c>
      <c r="BY76" s="9">
        <f>VLOOKUP($C76, Table3[#All], 45, 0)</f>
        <v>0</v>
      </c>
      <c r="BZ76" s="9"/>
      <c r="CA76" s="9"/>
      <c r="CB76" s="10">
        <f t="shared" si="163"/>
        <v>2</v>
      </c>
      <c r="CC76" s="81"/>
      <c r="CD76" s="9">
        <f>VLOOKUP($C76, Table3[#All], 46, 0)</f>
        <v>1</v>
      </c>
      <c r="CE76" s="9">
        <f>VLOOKUP($C76, Table3[#All], 47, 0)</f>
        <v>0</v>
      </c>
      <c r="CF76" s="9">
        <f>VLOOKUP($C76, Table3[#All], 48, 0)</f>
        <v>0</v>
      </c>
      <c r="CG76" s="9">
        <f>VLOOKUP($C76, Table3[#All], 49, 0)</f>
        <v>0</v>
      </c>
      <c r="CH76" s="9">
        <f>VLOOKUP($C76, Table3[#All], 50, 0)</f>
        <v>0</v>
      </c>
      <c r="CI76" s="12">
        <f t="shared" si="164"/>
        <v>1</v>
      </c>
      <c r="CJ76" s="13"/>
      <c r="CK76" s="9">
        <f>VLOOKUP($C76, Table3[#All], 51, 0)</f>
        <v>0.27140000000000003</v>
      </c>
      <c r="CL76" s="9">
        <f>VLOOKUP($C76, Table3[#All], 52, 0)</f>
        <v>0.72860000000000003</v>
      </c>
      <c r="CM76" s="9">
        <f>VLOOKUP($C76, Table3[#All], 53, 0)</f>
        <v>0</v>
      </c>
      <c r="CN76" s="9">
        <f>VLOOKUP($C76, Table3[#All], 54, 0)</f>
        <v>0</v>
      </c>
      <c r="CO76" s="9"/>
      <c r="CP76" s="10">
        <f t="shared" si="165"/>
        <v>2</v>
      </c>
      <c r="CQ76" s="11"/>
      <c r="CR76" s="9">
        <f>VLOOKUP($C76, Table3[#All], 55, 0)</f>
        <v>0.37140000000000001</v>
      </c>
      <c r="CS76" s="9">
        <f>VLOOKUP($C76, Table3[#All], 56, 0)</f>
        <v>0.6</v>
      </c>
      <c r="CT76" s="9">
        <f>VLOOKUP($C76, Table3[#All], 57, 0)</f>
        <v>1.43E-2</v>
      </c>
      <c r="CU76" s="9">
        <f>VLOOKUP($C76, Table3[#All], 58, 0)</f>
        <v>0</v>
      </c>
      <c r="CV76" s="9">
        <f>VLOOKUP($C76, Table3[#All], 59, 0)</f>
        <v>1.43E-2</v>
      </c>
      <c r="CW76" s="14">
        <f t="shared" si="166"/>
        <v>2</v>
      </c>
      <c r="CX76" s="81"/>
      <c r="CY76" s="9">
        <f>VLOOKUP($C76, Table3[#All], 60, 0)</f>
        <v>0.48570000000000002</v>
      </c>
      <c r="CZ76" s="9">
        <f>VLOOKUP($C76, Table3[#All], 61, 0)</f>
        <v>0.37140000000000001</v>
      </c>
      <c r="DA76" s="9">
        <f>VLOOKUP($C76, Table3[#All], 62, 0)</f>
        <v>0.1429</v>
      </c>
      <c r="DB76" s="9">
        <f>VLOOKUP($C76, Table3[#All], 63, 0)</f>
        <v>0</v>
      </c>
      <c r="DC76" s="9">
        <f>VLOOKUP($C76, Table3[#All], 64, 0)</f>
        <v>0</v>
      </c>
      <c r="DD76" s="10">
        <f t="shared" si="167"/>
        <v>2</v>
      </c>
      <c r="DE76" s="11"/>
      <c r="DF76" s="9">
        <f>VLOOKUP($C76, Table3[#All], 65, 0)</f>
        <v>0.74290000000000012</v>
      </c>
      <c r="DG76" s="9"/>
      <c r="DH76" s="9">
        <f>VLOOKUP($C76, Table3[#All], 66, 0)</f>
        <v>0.12859999999999999</v>
      </c>
      <c r="DI76" s="9"/>
      <c r="DJ76" s="9">
        <f>VLOOKUP($C76, Table3[#All], 67, 0)</f>
        <v>0.12859999999999999</v>
      </c>
      <c r="DK76" s="14">
        <f t="shared" si="168"/>
        <v>3</v>
      </c>
      <c r="DL76" s="11"/>
      <c r="DM76" s="9">
        <f>VLOOKUP($C76, Table3[#All], 68, 0)</f>
        <v>0.84290000000000009</v>
      </c>
      <c r="DN76" s="9"/>
      <c r="DO76" s="9">
        <f>VLOOKUP($C76, Table3[#All], 69, 0)</f>
        <v>0.15710000000000002</v>
      </c>
      <c r="DP76" s="9">
        <f>VLOOKUP($C76, Table3[#All], 70, 0)</f>
        <v>0</v>
      </c>
      <c r="DQ76" s="9"/>
      <c r="DR76" s="14">
        <f t="shared" si="169"/>
        <v>1</v>
      </c>
      <c r="DS76" s="11"/>
      <c r="DT76" s="9">
        <f>VLOOKUP($C76, Table3[#All], 71, 0)</f>
        <v>0.2286</v>
      </c>
      <c r="DU76" s="9">
        <f>VLOOKUP($C76, Table3[#All], 72, 0)</f>
        <v>0.2429</v>
      </c>
      <c r="DV76" s="9">
        <f>VLOOKUP($C76, Table3[#All], 73, 0)</f>
        <v>0.27140000000000003</v>
      </c>
      <c r="DW76" s="9">
        <f>VLOOKUP($C76, Table3[#All], 74, 0)</f>
        <v>0.2571</v>
      </c>
      <c r="DX76" s="9">
        <f>VLOOKUP($C76, Table3[#All], 75, 0)</f>
        <v>0</v>
      </c>
      <c r="DY76" s="12">
        <f t="shared" si="158"/>
        <v>4</v>
      </c>
      <c r="DZ76" s="11"/>
      <c r="EA76" s="9">
        <f>VLOOKUP($C76, Table3[#All], 76, 0)</f>
        <v>1</v>
      </c>
      <c r="EB76" s="9">
        <f>VLOOKUP($C76, Table3[#All], 77, 0)</f>
        <v>0</v>
      </c>
      <c r="EC76" s="9">
        <f>VLOOKUP($C76, Table3[#All], 78, 0)</f>
        <v>0</v>
      </c>
      <c r="ED76" s="9">
        <f>VLOOKUP($C76, Table3[#All], 79, 0)</f>
        <v>0</v>
      </c>
      <c r="EE76" s="9">
        <f>VLOOKUP($C76, Table3[#All], 80, 0)</f>
        <v>0</v>
      </c>
      <c r="EF76" s="10">
        <f t="shared" si="170"/>
        <v>1</v>
      </c>
      <c r="EG76" s="9"/>
      <c r="EH76" s="9">
        <f>VLOOKUP($C76, Table3[#All], 81, 0)</f>
        <v>0</v>
      </c>
      <c r="EI76" s="9">
        <f>VLOOKUP($C76, Table3[#All], 82, 0)</f>
        <v>1</v>
      </c>
      <c r="EJ76" s="9">
        <f>VLOOKUP($C76, Table3[#All], 83, 0)</f>
        <v>0</v>
      </c>
      <c r="EK76" s="9">
        <f>VLOOKUP($C76, Table3[#All], 84, 0)</f>
        <v>0</v>
      </c>
      <c r="EL76" s="9">
        <f>VLOOKUP($C76, Table3[#All], 85, 0)</f>
        <v>0</v>
      </c>
      <c r="EM76" s="14">
        <f t="shared" si="171"/>
        <v>2</v>
      </c>
      <c r="EN76" s="11"/>
      <c r="EO76" s="9">
        <f>VLOOKUP($C76, Table3[#All], 86, 0)</f>
        <v>0.34289999999999998</v>
      </c>
      <c r="EP76" s="9"/>
      <c r="EQ76" s="9">
        <f>VLOOKUP($C76, Table3[#All], 87, 0)</f>
        <v>0.65709999999999991</v>
      </c>
      <c r="ER76" s="9"/>
      <c r="ES76" s="9"/>
      <c r="ET76" s="14">
        <f t="shared" si="172"/>
        <v>3</v>
      </c>
      <c r="EU76" s="11"/>
      <c r="EV76" s="9">
        <f>VLOOKUP($C76, Table3[#All], 88, 0)</f>
        <v>0</v>
      </c>
      <c r="EW76" s="9">
        <f>VLOOKUP($C76, Table3[#All], 89, 0)</f>
        <v>1</v>
      </c>
      <c r="EX76" s="9">
        <f>VLOOKUP($C76, Table3[#All], 90, 0)</f>
        <v>0</v>
      </c>
      <c r="EY76" s="9">
        <f>VLOOKUP($C76, Table3[#All], 91, 0)</f>
        <v>0</v>
      </c>
      <c r="EZ76" s="9">
        <f>VLOOKUP($C76, Table3[#All], 92, 0)</f>
        <v>0</v>
      </c>
      <c r="FA76" s="12">
        <f t="shared" si="173"/>
        <v>2</v>
      </c>
      <c r="FB76" s="11"/>
      <c r="FC76" s="9">
        <f>VLOOKUP($C76, Table3[#All], 93, 0)</f>
        <v>0</v>
      </c>
      <c r="FD76" s="9">
        <f>VLOOKUP($C76, Table3[#All], 94, 0)</f>
        <v>0.5</v>
      </c>
      <c r="FE76" s="9">
        <f>VLOOKUP($C76, Table3[#All], 95, 0)</f>
        <v>0.5</v>
      </c>
      <c r="FF76" s="9">
        <f>VLOOKUP($C76, Table3[#All], 96, 0)</f>
        <v>0</v>
      </c>
      <c r="FG76" s="9"/>
      <c r="FH76" s="10">
        <f t="shared" si="174"/>
        <v>3</v>
      </c>
      <c r="FI76" s="11"/>
      <c r="FJ76" s="9">
        <f>VLOOKUP($C76, Table3[#All], 97, 0)</f>
        <v>0</v>
      </c>
      <c r="FK76" s="9">
        <f>VLOOKUP($C76, Table3[#All], 98, 0)</f>
        <v>1</v>
      </c>
      <c r="FL76" s="9">
        <f>VLOOKUP($C76, Table3[#All], 99, 0)</f>
        <v>0</v>
      </c>
      <c r="FM76" s="9">
        <f>VLOOKUP($C76, Table3[#All], 100, 0)</f>
        <v>0</v>
      </c>
      <c r="FN76" s="9">
        <f>VLOOKUP($C76, Table3[#All], 101, 0)</f>
        <v>0</v>
      </c>
      <c r="FO76" s="14">
        <f t="shared" si="175"/>
        <v>2</v>
      </c>
      <c r="FP76" s="11"/>
      <c r="FQ76" s="9">
        <f>VLOOKUP($C76, Table3[#All], 102, 0)</f>
        <v>0.54289999999999994</v>
      </c>
      <c r="FR76" s="9">
        <f>VLOOKUP($C76, Table3[#All], 103, 0)</f>
        <v>0.42859999999999998</v>
      </c>
      <c r="FS76" s="9">
        <f>VLOOKUP($C76, Table3[#All], 104, 0)</f>
        <v>2.86E-2</v>
      </c>
      <c r="FT76" s="9">
        <f>VLOOKUP($C76, Table3[#All], 105, 0)</f>
        <v>0</v>
      </c>
      <c r="FU76" s="9">
        <v>0</v>
      </c>
      <c r="FV76" s="10">
        <f t="shared" si="176"/>
        <v>2</v>
      </c>
      <c r="FW76" s="11"/>
      <c r="FX76" s="9">
        <f>VLOOKUP($C76, Table3[#All], 106, 0)</f>
        <v>0.5857</v>
      </c>
      <c r="FY76" s="9"/>
      <c r="FZ76" s="9">
        <f>VLOOKUP($C76, Table3[#All], 107, 0)</f>
        <v>0.38569999999999999</v>
      </c>
      <c r="GA76" s="9">
        <f>VLOOKUP($C76, Table3[#All], 108, 0)</f>
        <v>2.86E-2</v>
      </c>
      <c r="GB76" s="9"/>
      <c r="GC76" s="10">
        <f t="shared" si="193"/>
        <v>3</v>
      </c>
      <c r="GD76" s="81"/>
      <c r="GE76" s="9">
        <f>VLOOKUP($C76, Table3[#All], 109, 0)</f>
        <v>0.19640000000000002</v>
      </c>
      <c r="GF76" s="9">
        <f>VLOOKUP($C76, Table3[#All], 110, 0)</f>
        <v>0.42859999999999998</v>
      </c>
      <c r="GG76" s="9">
        <f>VLOOKUP($C76, Table3[#All], 111, 0)</f>
        <v>0.375</v>
      </c>
      <c r="GH76" s="9"/>
      <c r="GI76" s="9">
        <f>VLOOKUP($C76, Table3[#All], 112, 0)</f>
        <v>0</v>
      </c>
      <c r="GJ76" s="12">
        <f t="shared" si="177"/>
        <v>3</v>
      </c>
      <c r="GK76" s="11"/>
      <c r="GL76" s="9">
        <f>VLOOKUP($C76, Table3[#All], 113, 0)</f>
        <v>0</v>
      </c>
      <c r="GM76" s="9">
        <f>VLOOKUP($C76, Table3[#All], 114, 0)</f>
        <v>1.43E-2</v>
      </c>
      <c r="GN76" s="9">
        <f>VLOOKUP($C76, Table3[#All], 115, 0)</f>
        <v>0.47139999999999999</v>
      </c>
      <c r="GO76" s="9">
        <f>VLOOKUP($C76, Table3[#All], 116, 0)</f>
        <v>0.51429999999999998</v>
      </c>
      <c r="GP76" s="9"/>
      <c r="GQ76" s="10">
        <f t="shared" si="178"/>
        <v>4</v>
      </c>
      <c r="GR76" s="11"/>
      <c r="GS76" s="9">
        <f>VLOOKUP($C76, Table2[#All], 3, 0)</f>
        <v>0</v>
      </c>
      <c r="GT76" s="9">
        <f>VLOOKUP($C76, Table2[#All], 4, 0)</f>
        <v>1</v>
      </c>
      <c r="GU76" s="9">
        <f>VLOOKUP($C76, Table2[#All], 5, 0)</f>
        <v>0</v>
      </c>
      <c r="GV76" s="9">
        <f>VLOOKUP($C76, Table2[#All], 6, 0)</f>
        <v>0</v>
      </c>
      <c r="GW76" s="9">
        <f>VLOOKUP($C76, Table2[#All], 7, 0)</f>
        <v>0</v>
      </c>
      <c r="GX76" s="10">
        <f t="shared" si="179"/>
        <v>2</v>
      </c>
      <c r="GY76" s="11"/>
      <c r="GZ76" s="9">
        <v>0</v>
      </c>
      <c r="HA76" s="9">
        <v>1</v>
      </c>
      <c r="HB76" s="9">
        <v>0</v>
      </c>
      <c r="HC76" s="9">
        <v>0</v>
      </c>
      <c r="HD76" s="9"/>
      <c r="HE76" s="10">
        <f t="shared" si="180"/>
        <v>2</v>
      </c>
      <c r="HF76" s="11"/>
      <c r="HG76" s="9">
        <f>VLOOKUP($C76, Table5[#All], 2, 0)</f>
        <v>0</v>
      </c>
      <c r="HH76" s="9">
        <f>VLOOKUP($C76, Table5[#All], 3, 0)</f>
        <v>0</v>
      </c>
      <c r="HI76" s="9">
        <f>VLOOKUP($C76, Table5[#All], 4, 0)</f>
        <v>1</v>
      </c>
      <c r="HJ76" s="9">
        <f>VLOOKUP($C76, Table5[#All], 5, 0)</f>
        <v>0</v>
      </c>
      <c r="HK76" s="9">
        <f>VLOOKUP($C76, Table5[#All], 6, 0)</f>
        <v>0</v>
      </c>
      <c r="HL76" s="10">
        <f t="shared" si="181"/>
        <v>3</v>
      </c>
      <c r="HM76" s="11"/>
      <c r="HN76" s="9">
        <f>VLOOKUP($C76, Table5[#All], 7, 0)</f>
        <v>0</v>
      </c>
      <c r="HO76" s="9">
        <f>VLOOKUP($C76, Table5[#All], 8, 0)</f>
        <v>1</v>
      </c>
      <c r="HP76" s="9">
        <f>VLOOKUP($C76, Table5[#All], 9, 0)</f>
        <v>0</v>
      </c>
      <c r="HQ76" s="9">
        <f>VLOOKUP($C76, Table5[#All], 10, 0)</f>
        <v>0</v>
      </c>
      <c r="HR76" s="9">
        <f>VLOOKUP($C76, Table5[#All], 11, 0)</f>
        <v>0</v>
      </c>
      <c r="HS76" s="10">
        <f t="shared" si="182"/>
        <v>2</v>
      </c>
      <c r="HT76" s="11"/>
      <c r="HU76" s="9">
        <f>VLOOKUP($C76, Table5[#All], 12, 0)</f>
        <v>1</v>
      </c>
      <c r="HV76" s="9">
        <f>VLOOKUP($C76, Table5[#All], 13, 0)</f>
        <v>0</v>
      </c>
      <c r="HW76" s="9">
        <f>VLOOKUP($C76, Table5[#All], 14, 0)</f>
        <v>0</v>
      </c>
      <c r="HX76" s="9">
        <f>VLOOKUP($C76, Table5[#All], 15, 0)</f>
        <v>0</v>
      </c>
      <c r="HY76" s="9">
        <f>VLOOKUP($C76, Table5[#All], 16, 0)</f>
        <v>0</v>
      </c>
      <c r="HZ76" s="10">
        <f t="shared" si="183"/>
        <v>1</v>
      </c>
      <c r="IA76" s="11"/>
      <c r="IB76" s="9">
        <f>VLOOKUP($C76, Table5[#All], 17, 0)</f>
        <v>0</v>
      </c>
      <c r="IC76" s="9">
        <f>VLOOKUP($C76, Table5[#All], 18, 0)</f>
        <v>1</v>
      </c>
      <c r="ID76" s="9">
        <f>VLOOKUP($C76, Table5[#All], 19, 0)</f>
        <v>0</v>
      </c>
      <c r="IE76" s="9">
        <f>VLOOKUP($C76, Table5[#All], 20, 0)</f>
        <v>0</v>
      </c>
      <c r="IF76" s="9">
        <f>VLOOKUP($C76, Table5[#All], 21, 0)</f>
        <v>0</v>
      </c>
      <c r="IG76" s="10">
        <f t="shared" si="184"/>
        <v>2</v>
      </c>
      <c r="IH76" s="11"/>
      <c r="II76" s="9">
        <f>VLOOKUP($C76, Table5[#All], 22, 0)</f>
        <v>1</v>
      </c>
      <c r="IJ76" s="9">
        <f>VLOOKUP($C76, Table5[#All], 23, 0)</f>
        <v>0</v>
      </c>
      <c r="IK76" s="9">
        <f>VLOOKUP($C76, Table5[#All], 24, 0)</f>
        <v>0</v>
      </c>
      <c r="IL76" s="9">
        <f>VLOOKUP($C76, Table5[#All], 25, 0)</f>
        <v>0</v>
      </c>
      <c r="IM76" s="9">
        <f>VLOOKUP($C76, Table5[#All], 26, 0)</f>
        <v>0</v>
      </c>
      <c r="IN76" s="10">
        <f t="shared" si="185"/>
        <v>1</v>
      </c>
      <c r="IO76" s="11"/>
      <c r="IP76" s="9">
        <v>1</v>
      </c>
      <c r="IQ76" s="9">
        <v>0</v>
      </c>
      <c r="IR76" s="9">
        <v>0</v>
      </c>
      <c r="IS76" s="9">
        <v>0</v>
      </c>
      <c r="IT76" s="9">
        <v>0</v>
      </c>
      <c r="IU76" s="10">
        <f t="shared" si="186"/>
        <v>1</v>
      </c>
      <c r="IV76" s="82"/>
    </row>
    <row r="77" spans="1:256" ht="16.3" thickTop="1" thickBot="1" x14ac:dyDescent="0.35">
      <c r="A77" s="16" t="s">
        <v>285</v>
      </c>
      <c r="B77" s="16" t="s">
        <v>288</v>
      </c>
      <c r="C77" s="16" t="s">
        <v>289</v>
      </c>
      <c r="D77" s="11"/>
      <c r="E77" s="9">
        <f>VLOOKUP($C77, Table3[#All], 2, 0)</f>
        <v>0</v>
      </c>
      <c r="F77" s="9"/>
      <c r="G77" s="9">
        <f>VLOOKUP($C77, Table3[#All], 3, 0)</f>
        <v>0.4375</v>
      </c>
      <c r="H77" s="9">
        <f>VLOOKUP($C77, Table3[#All], 4, 0)</f>
        <v>0.5625</v>
      </c>
      <c r="I77" s="9">
        <f>VLOOKUP($C77, Table3[#All], 5, 0)</f>
        <v>0</v>
      </c>
      <c r="J77" s="10">
        <f t="shared" si="187"/>
        <v>4</v>
      </c>
      <c r="K77" s="11"/>
      <c r="L77" s="9">
        <f>VLOOKUP($C77, Table3[#All], 6, 0)</f>
        <v>1</v>
      </c>
      <c r="M77" s="9"/>
      <c r="N77" s="9">
        <f>VLOOKUP($C77, Table3[#All], 7, 0)</f>
        <v>0</v>
      </c>
      <c r="O77" s="9">
        <f>VLOOKUP($C77, Table3[#All], 8, 0)</f>
        <v>0</v>
      </c>
      <c r="P77" s="9">
        <f>VLOOKUP($C77, Table3[#All], 9, 0)</f>
        <v>0</v>
      </c>
      <c r="Q77" s="10">
        <f t="shared" si="188"/>
        <v>1</v>
      </c>
      <c r="R77" s="11"/>
      <c r="S77" s="9">
        <f>VLOOKUP($C77, Table3[#All], 10, 0)</f>
        <v>0</v>
      </c>
      <c r="T77" s="9">
        <f>VLOOKUP($C77, Table3[#All], 11, 0)</f>
        <v>0.9375</v>
      </c>
      <c r="U77" s="9">
        <f>VLOOKUP($C77, Table3[#All], 12, 0)</f>
        <v>6.25E-2</v>
      </c>
      <c r="V77" s="9">
        <f>VLOOKUP($C77, Table3[#All], 13, 0)</f>
        <v>0</v>
      </c>
      <c r="W77" s="9">
        <f>VLOOKUP($C77, Table3[#All], 14, 0)</f>
        <v>0</v>
      </c>
      <c r="X77" s="10">
        <f t="shared" si="189"/>
        <v>2</v>
      </c>
      <c r="Y77" s="11"/>
      <c r="Z77" s="9">
        <f>VLOOKUP($C77, Table3[#All], 15, 0)</f>
        <v>0</v>
      </c>
      <c r="AA77" s="9">
        <f>VLOOKUP($C77, Table3[#All], 16, 0)</f>
        <v>0.625</v>
      </c>
      <c r="AB77" s="9">
        <f>VLOOKUP($C77, Table3[#All], 17, 0)</f>
        <v>0.375</v>
      </c>
      <c r="AC77" s="9">
        <f>VLOOKUP($C77, Table3[#All], 18, 0)</f>
        <v>0</v>
      </c>
      <c r="AD77" s="9">
        <f>VLOOKUP($C77, Table3[#All], 19, 0)</f>
        <v>0</v>
      </c>
      <c r="AE77" s="10">
        <f t="shared" si="159"/>
        <v>3</v>
      </c>
      <c r="AF77" s="11"/>
      <c r="AG77" s="9">
        <f>VLOOKUP($C77, Table3[#All], 20, 0)</f>
        <v>0</v>
      </c>
      <c r="AH77" s="9">
        <f>VLOOKUP($C77, Table3[#All], 21, 0)</f>
        <v>0.56669999999999998</v>
      </c>
      <c r="AI77" s="9">
        <f>VLOOKUP($C77, Table3[#All], 22, 0)</f>
        <v>0.43329999999999996</v>
      </c>
      <c r="AJ77" s="9"/>
      <c r="AK77" s="9"/>
      <c r="AL77" s="10">
        <f t="shared" si="160"/>
        <v>3</v>
      </c>
      <c r="AM77" s="11"/>
      <c r="AN77" s="9">
        <f>VLOOKUP($C77, Table3[#All], 23, 0)</f>
        <v>1</v>
      </c>
      <c r="AO77" s="9">
        <f>VLOOKUP($C77, Table3[#All], 24, 0)</f>
        <v>0</v>
      </c>
      <c r="AP77" s="9">
        <f>VLOOKUP($C77, Table3[#All], 25, 0)</f>
        <v>0</v>
      </c>
      <c r="AQ77" s="9">
        <f>VLOOKUP($C77, Table3[#All], 26, 0)</f>
        <v>0</v>
      </c>
      <c r="AR77" s="9"/>
      <c r="AS77" s="12">
        <f t="shared" si="161"/>
        <v>1</v>
      </c>
      <c r="AT77" s="11"/>
      <c r="AU77" s="9">
        <f>VLOOKUP($C77, Table3[#All], 27, 0)</f>
        <v>1</v>
      </c>
      <c r="AV77" s="9">
        <f>VLOOKUP($C77, Table3[#All], 28, 0)</f>
        <v>0</v>
      </c>
      <c r="AW77" s="9">
        <f>VLOOKUP($C77, Table3[#All], 29, 0)</f>
        <v>0</v>
      </c>
      <c r="AX77" s="9"/>
      <c r="AY77" s="9"/>
      <c r="AZ77" s="10">
        <f t="shared" si="190"/>
        <v>1</v>
      </c>
      <c r="BA77" s="11"/>
      <c r="BB77" s="9">
        <f>VLOOKUP($C77, Table3[#All], 30, 0)</f>
        <v>0</v>
      </c>
      <c r="BC77" s="9">
        <f>VLOOKUP($C77, Table3[#All], 31, 0)</f>
        <v>1</v>
      </c>
      <c r="BD77" s="9">
        <f>VLOOKUP($C77, Table3[#All], 32, 0)</f>
        <v>0</v>
      </c>
      <c r="BE77" s="9">
        <f>VLOOKUP($C77, Table3[#All], 33, 0)</f>
        <v>0</v>
      </c>
      <c r="BF77" s="9"/>
      <c r="BG77" s="10">
        <f t="shared" si="191"/>
        <v>2</v>
      </c>
      <c r="BH77" s="81"/>
      <c r="BI77" s="9">
        <f>VLOOKUP($C77, Table3[#All], 34, 0)</f>
        <v>0</v>
      </c>
      <c r="BJ77" s="9">
        <f>VLOOKUP($C77, Table3[#All], 35, 0)</f>
        <v>0</v>
      </c>
      <c r="BK77" s="9">
        <f>VLOOKUP($C77, Table3[#All], 36, 0)</f>
        <v>0</v>
      </c>
      <c r="BL77" s="9">
        <f>VLOOKUP($C77, Table3[#All], 37, 0)</f>
        <v>0</v>
      </c>
      <c r="BM77" s="9">
        <f>VLOOKUP($C77, Table3[#All], 38, 0)</f>
        <v>0</v>
      </c>
      <c r="BN77" s="10" t="str">
        <f t="shared" si="192"/>
        <v>N/A</v>
      </c>
      <c r="BO77" s="11"/>
      <c r="BP77" s="9">
        <f>VLOOKUP($C77, Table3[#All], 39, 0)</f>
        <v>0</v>
      </c>
      <c r="BQ77" s="9">
        <f>VLOOKUP($C77, Table3[#All], 40, 0)</f>
        <v>0.4375</v>
      </c>
      <c r="BR77" s="9">
        <f>VLOOKUP($C77, Table3[#All], 41, 0)</f>
        <v>0.5</v>
      </c>
      <c r="BS77" s="9">
        <f>VLOOKUP($C77, Table3[#All], 42, 0)</f>
        <v>6.25E-2</v>
      </c>
      <c r="BT77" s="9"/>
      <c r="BU77" s="10">
        <f t="shared" si="162"/>
        <v>3</v>
      </c>
      <c r="BV77" s="11"/>
      <c r="BW77" s="9">
        <f>VLOOKUP($C77, Table3[#All], 43, 0)</f>
        <v>3.1200000000000002E-2</v>
      </c>
      <c r="BX77" s="9">
        <f>VLOOKUP($C77, Table3[#All], 44, 0)</f>
        <v>0.96879999999999999</v>
      </c>
      <c r="BY77" s="9">
        <f>VLOOKUP($C77, Table3[#All], 45, 0)</f>
        <v>0</v>
      </c>
      <c r="BZ77" s="9"/>
      <c r="CA77" s="9"/>
      <c r="CB77" s="10">
        <f t="shared" si="163"/>
        <v>2</v>
      </c>
      <c r="CC77" s="81"/>
      <c r="CD77" s="9">
        <f>VLOOKUP($C77, Table3[#All], 46, 0)</f>
        <v>1</v>
      </c>
      <c r="CE77" s="9">
        <f>VLOOKUP($C77, Table3[#All], 47, 0)</f>
        <v>0</v>
      </c>
      <c r="CF77" s="9">
        <f>VLOOKUP($C77, Table3[#All], 48, 0)</f>
        <v>0</v>
      </c>
      <c r="CG77" s="9">
        <f>VLOOKUP($C77, Table3[#All], 49, 0)</f>
        <v>0</v>
      </c>
      <c r="CH77" s="9">
        <f>VLOOKUP($C77, Table3[#All], 50, 0)</f>
        <v>0</v>
      </c>
      <c r="CI77" s="12">
        <f t="shared" si="164"/>
        <v>1</v>
      </c>
      <c r="CJ77" s="13"/>
      <c r="CK77" s="9">
        <f>VLOOKUP($C77, Table3[#All], 51, 0)</f>
        <v>0</v>
      </c>
      <c r="CL77" s="9">
        <f>VLOOKUP($C77, Table3[#All], 52, 0)</f>
        <v>1</v>
      </c>
      <c r="CM77" s="9">
        <f>VLOOKUP($C77, Table3[#All], 53, 0)</f>
        <v>0</v>
      </c>
      <c r="CN77" s="9">
        <f>VLOOKUP($C77, Table3[#All], 54, 0)</f>
        <v>0</v>
      </c>
      <c r="CO77" s="9"/>
      <c r="CP77" s="10">
        <f t="shared" si="165"/>
        <v>2</v>
      </c>
      <c r="CQ77" s="11"/>
      <c r="CR77" s="9">
        <f>VLOOKUP($C77, Table3[#All], 55, 0)</f>
        <v>0.84379999999999999</v>
      </c>
      <c r="CS77" s="9">
        <f>VLOOKUP($C77, Table3[#All], 56, 0)</f>
        <v>0.15620000000000001</v>
      </c>
      <c r="CT77" s="9">
        <f>VLOOKUP($C77, Table3[#All], 57, 0)</f>
        <v>0</v>
      </c>
      <c r="CU77" s="9">
        <f>VLOOKUP($C77, Table3[#All], 58, 0)</f>
        <v>0</v>
      </c>
      <c r="CV77" s="9">
        <f>VLOOKUP($C77, Table3[#All], 59, 0)</f>
        <v>0</v>
      </c>
      <c r="CW77" s="14">
        <f t="shared" si="166"/>
        <v>1</v>
      </c>
      <c r="CX77" s="81"/>
      <c r="CY77" s="9">
        <f>VLOOKUP($C77, Table3[#All], 60, 0)</f>
        <v>0</v>
      </c>
      <c r="CZ77" s="9">
        <f>VLOOKUP($C77, Table3[#All], 61, 0)</f>
        <v>0.9375</v>
      </c>
      <c r="DA77" s="9">
        <f>VLOOKUP($C77, Table3[#All], 62, 0)</f>
        <v>6.25E-2</v>
      </c>
      <c r="DB77" s="9">
        <f>VLOOKUP($C77, Table3[#All], 63, 0)</f>
        <v>0</v>
      </c>
      <c r="DC77" s="9">
        <f>VLOOKUP($C77, Table3[#All], 64, 0)</f>
        <v>0</v>
      </c>
      <c r="DD77" s="10">
        <f t="shared" si="167"/>
        <v>2</v>
      </c>
      <c r="DE77" s="11"/>
      <c r="DF77" s="9">
        <f>VLOOKUP($C77, Table3[#All], 65, 0)</f>
        <v>1</v>
      </c>
      <c r="DG77" s="9"/>
      <c r="DH77" s="9">
        <f>VLOOKUP($C77, Table3[#All], 66, 0)</f>
        <v>0</v>
      </c>
      <c r="DI77" s="9"/>
      <c r="DJ77" s="9">
        <f>VLOOKUP($C77, Table3[#All], 67, 0)</f>
        <v>0</v>
      </c>
      <c r="DK77" s="14">
        <f t="shared" si="168"/>
        <v>1</v>
      </c>
      <c r="DL77" s="11"/>
      <c r="DM77" s="9">
        <f>VLOOKUP($C77, Table3[#All], 68, 0)</f>
        <v>0.9375</v>
      </c>
      <c r="DN77" s="9"/>
      <c r="DO77" s="9">
        <f>VLOOKUP($C77, Table3[#All], 69, 0)</f>
        <v>6.25E-2</v>
      </c>
      <c r="DP77" s="9">
        <f>VLOOKUP($C77, Table3[#All], 70, 0)</f>
        <v>0</v>
      </c>
      <c r="DQ77" s="9"/>
      <c r="DR77" s="14">
        <f t="shared" si="169"/>
        <v>1</v>
      </c>
      <c r="DS77" s="11"/>
      <c r="DT77" s="9">
        <f>VLOOKUP($C77, Table3[#All], 71, 0)</f>
        <v>0.25</v>
      </c>
      <c r="DU77" s="9">
        <f>VLOOKUP($C77, Table3[#All], 72, 0)</f>
        <v>0.75</v>
      </c>
      <c r="DV77" s="9">
        <f>VLOOKUP($C77, Table3[#All], 73, 0)</f>
        <v>0</v>
      </c>
      <c r="DW77" s="9">
        <f>VLOOKUP($C77, Table3[#All], 74, 0)</f>
        <v>0</v>
      </c>
      <c r="DX77" s="9">
        <f>VLOOKUP($C77, Table3[#All], 75, 0)</f>
        <v>0</v>
      </c>
      <c r="DY77" s="12">
        <f t="shared" si="158"/>
        <v>2</v>
      </c>
      <c r="DZ77" s="11"/>
      <c r="EA77" s="9">
        <f>VLOOKUP($C77, Table3[#All], 76, 0)</f>
        <v>1</v>
      </c>
      <c r="EB77" s="9">
        <f>VLOOKUP($C77, Table3[#All], 77, 0)</f>
        <v>0</v>
      </c>
      <c r="EC77" s="9">
        <f>VLOOKUP($C77, Table3[#All], 78, 0)</f>
        <v>0</v>
      </c>
      <c r="ED77" s="9">
        <f>VLOOKUP($C77, Table3[#All], 79, 0)</f>
        <v>0</v>
      </c>
      <c r="EE77" s="9">
        <f>VLOOKUP($C77, Table3[#All], 80, 0)</f>
        <v>0</v>
      </c>
      <c r="EF77" s="10">
        <f t="shared" si="170"/>
        <v>1</v>
      </c>
      <c r="EG77" s="9"/>
      <c r="EH77" s="9">
        <f>VLOOKUP($C77, Table3[#All], 81, 0)</f>
        <v>1</v>
      </c>
      <c r="EI77" s="9">
        <f>VLOOKUP($C77, Table3[#All], 82, 0)</f>
        <v>0</v>
      </c>
      <c r="EJ77" s="9">
        <f>VLOOKUP($C77, Table3[#All], 83, 0)</f>
        <v>0</v>
      </c>
      <c r="EK77" s="9">
        <f>VLOOKUP($C77, Table3[#All], 84, 0)</f>
        <v>0</v>
      </c>
      <c r="EL77" s="9">
        <f>VLOOKUP($C77, Table3[#All], 85, 0)</f>
        <v>0</v>
      </c>
      <c r="EM77" s="14">
        <f t="shared" si="171"/>
        <v>1</v>
      </c>
      <c r="EN77" s="11"/>
      <c r="EO77" s="9">
        <f>VLOOKUP($C77, Table3[#All], 86, 0)</f>
        <v>0</v>
      </c>
      <c r="EP77" s="9"/>
      <c r="EQ77" s="9">
        <f>VLOOKUP($C77, Table3[#All], 87, 0)</f>
        <v>1</v>
      </c>
      <c r="ER77" s="9"/>
      <c r="ES77" s="9"/>
      <c r="ET77" s="14">
        <f t="shared" si="172"/>
        <v>3</v>
      </c>
      <c r="EU77" s="11"/>
      <c r="EV77" s="9">
        <f>VLOOKUP($C77, Table3[#All], 88, 0)</f>
        <v>1</v>
      </c>
      <c r="EW77" s="9">
        <f>VLOOKUP($C77, Table3[#All], 89, 0)</f>
        <v>0</v>
      </c>
      <c r="EX77" s="9">
        <f>VLOOKUP($C77, Table3[#All], 90, 0)</f>
        <v>0</v>
      </c>
      <c r="EY77" s="9">
        <f>VLOOKUP($C77, Table3[#All], 91, 0)</f>
        <v>0</v>
      </c>
      <c r="EZ77" s="9">
        <f>VLOOKUP($C77, Table3[#All], 92, 0)</f>
        <v>0</v>
      </c>
      <c r="FA77" s="12">
        <f t="shared" si="173"/>
        <v>1</v>
      </c>
      <c r="FB77" s="11"/>
      <c r="FC77" s="9">
        <f>VLOOKUP($C77, Table3[#All], 93, 0)</f>
        <v>0</v>
      </c>
      <c r="FD77" s="9">
        <f>VLOOKUP($C77, Table3[#All], 94, 0)</f>
        <v>1</v>
      </c>
      <c r="FE77" s="9">
        <f>VLOOKUP($C77, Table3[#All], 95, 0)</f>
        <v>0</v>
      </c>
      <c r="FF77" s="9">
        <f>VLOOKUP($C77, Table3[#All], 96, 0)</f>
        <v>0</v>
      </c>
      <c r="FG77" s="9"/>
      <c r="FH77" s="10">
        <f t="shared" si="174"/>
        <v>2</v>
      </c>
      <c r="FI77" s="11"/>
      <c r="FJ77" s="9">
        <f>VLOOKUP($C77, Table3[#All], 97, 0)</f>
        <v>1</v>
      </c>
      <c r="FK77" s="9">
        <f>VLOOKUP($C77, Table3[#All], 98, 0)</f>
        <v>0</v>
      </c>
      <c r="FL77" s="9">
        <f>VLOOKUP($C77, Table3[#All], 99, 0)</f>
        <v>0</v>
      </c>
      <c r="FM77" s="9">
        <f>VLOOKUP($C77, Table3[#All], 100, 0)</f>
        <v>0</v>
      </c>
      <c r="FN77" s="9">
        <f>VLOOKUP($C77, Table3[#All], 101, 0)</f>
        <v>0</v>
      </c>
      <c r="FO77" s="14">
        <f t="shared" si="175"/>
        <v>1</v>
      </c>
      <c r="FP77" s="11"/>
      <c r="FQ77" s="9">
        <f>VLOOKUP($C77, Table3[#All], 102, 0)</f>
        <v>1</v>
      </c>
      <c r="FR77" s="9">
        <f>VLOOKUP($C77, Table3[#All], 103, 0)</f>
        <v>0</v>
      </c>
      <c r="FS77" s="9">
        <f>VLOOKUP($C77, Table3[#All], 104, 0)</f>
        <v>0</v>
      </c>
      <c r="FT77" s="9">
        <f>VLOOKUP($C77, Table3[#All], 105, 0)</f>
        <v>0</v>
      </c>
      <c r="FU77" s="9">
        <v>0</v>
      </c>
      <c r="FV77" s="10">
        <f t="shared" si="176"/>
        <v>1</v>
      </c>
      <c r="FW77" s="11"/>
      <c r="FX77" s="9">
        <f>VLOOKUP($C77, Table3[#All], 106, 0)</f>
        <v>0.78120000000000001</v>
      </c>
      <c r="FY77" s="9"/>
      <c r="FZ77" s="9">
        <f>VLOOKUP($C77, Table3[#All], 107, 0)</f>
        <v>0.125</v>
      </c>
      <c r="GA77" s="9">
        <f>VLOOKUP($C77, Table3[#All], 108, 0)</f>
        <v>9.3800000000000008E-2</v>
      </c>
      <c r="GB77" s="9"/>
      <c r="GC77" s="10">
        <f t="shared" si="193"/>
        <v>1</v>
      </c>
      <c r="GD77" s="81"/>
      <c r="GE77" s="9">
        <f>VLOOKUP($C77, Table3[#All], 109, 0)</f>
        <v>3.1200000000000002E-2</v>
      </c>
      <c r="GF77" s="9">
        <f>VLOOKUP($C77, Table3[#All], 110, 0)</f>
        <v>0.3125</v>
      </c>
      <c r="GG77" s="9">
        <f>VLOOKUP($C77, Table3[#All], 111, 0)</f>
        <v>0.65620000000000001</v>
      </c>
      <c r="GH77" s="9"/>
      <c r="GI77" s="9">
        <f>VLOOKUP($C77, Table3[#All], 112, 0)</f>
        <v>0</v>
      </c>
      <c r="GJ77" s="12">
        <f t="shared" si="177"/>
        <v>3</v>
      </c>
      <c r="GK77" s="11"/>
      <c r="GL77" s="9">
        <f>VLOOKUP($C77, Table3[#All], 113, 0)</f>
        <v>0</v>
      </c>
      <c r="GM77" s="9">
        <f>VLOOKUP($C77, Table3[#All], 114, 0)</f>
        <v>0</v>
      </c>
      <c r="GN77" s="9">
        <f>VLOOKUP($C77, Table3[#All], 115, 0)</f>
        <v>0.28120000000000001</v>
      </c>
      <c r="GO77" s="9">
        <f>VLOOKUP($C77, Table3[#All], 116, 0)</f>
        <v>0.71879999999999999</v>
      </c>
      <c r="GP77" s="9"/>
      <c r="GQ77" s="10">
        <f t="shared" si="178"/>
        <v>4</v>
      </c>
      <c r="GR77" s="11"/>
      <c r="GS77" s="9">
        <f>VLOOKUP($C77, Table2[#All], 3, 0)</f>
        <v>0</v>
      </c>
      <c r="GT77" s="9">
        <f>VLOOKUP($C77, Table2[#All], 4, 0)</f>
        <v>1</v>
      </c>
      <c r="GU77" s="9">
        <f>VLOOKUP($C77, Table2[#All], 5, 0)</f>
        <v>0</v>
      </c>
      <c r="GV77" s="9">
        <f>VLOOKUP($C77, Table2[#All], 6, 0)</f>
        <v>0</v>
      </c>
      <c r="GW77" s="9">
        <f>VLOOKUP($C77, Table2[#All], 7, 0)</f>
        <v>0</v>
      </c>
      <c r="GX77" s="10">
        <f t="shared" si="179"/>
        <v>2</v>
      </c>
      <c r="GY77" s="11"/>
      <c r="GZ77" s="9">
        <v>0</v>
      </c>
      <c r="HA77" s="9">
        <v>1</v>
      </c>
      <c r="HB77" s="9">
        <v>0</v>
      </c>
      <c r="HC77" s="9">
        <v>0</v>
      </c>
      <c r="HD77" s="9"/>
      <c r="HE77" s="10">
        <f t="shared" si="180"/>
        <v>2</v>
      </c>
      <c r="HF77" s="11"/>
      <c r="HG77" s="9">
        <f>VLOOKUP($C77, Table5[#All], 2, 0)</f>
        <v>0</v>
      </c>
      <c r="HH77" s="9">
        <f>VLOOKUP($C77, Table5[#All], 3, 0)</f>
        <v>0</v>
      </c>
      <c r="HI77" s="9">
        <f>VLOOKUP($C77, Table5[#All], 4, 0)</f>
        <v>0</v>
      </c>
      <c r="HJ77" s="9">
        <f>VLOOKUP($C77, Table5[#All], 5, 0)</f>
        <v>1</v>
      </c>
      <c r="HK77" s="9">
        <f>VLOOKUP($C77, Table5[#All], 6, 0)</f>
        <v>0</v>
      </c>
      <c r="HL77" s="10">
        <f t="shared" si="181"/>
        <v>4</v>
      </c>
      <c r="HM77" s="11"/>
      <c r="HN77" s="9">
        <f>VLOOKUP($C77, Table5[#All], 7, 0)</f>
        <v>0</v>
      </c>
      <c r="HO77" s="9">
        <f>VLOOKUP($C77, Table5[#All], 8, 0)</f>
        <v>0</v>
      </c>
      <c r="HP77" s="9">
        <f>VLOOKUP($C77, Table5[#All], 9, 0)</f>
        <v>1</v>
      </c>
      <c r="HQ77" s="9">
        <f>VLOOKUP($C77, Table5[#All], 10, 0)</f>
        <v>0</v>
      </c>
      <c r="HR77" s="9">
        <f>VLOOKUP($C77, Table5[#All], 11, 0)</f>
        <v>0</v>
      </c>
      <c r="HS77" s="10">
        <f t="shared" si="182"/>
        <v>3</v>
      </c>
      <c r="HT77" s="11"/>
      <c r="HU77" s="9">
        <f>VLOOKUP($C77, Table5[#All], 12, 0)</f>
        <v>1</v>
      </c>
      <c r="HV77" s="9">
        <f>VLOOKUP($C77, Table5[#All], 13, 0)</f>
        <v>0</v>
      </c>
      <c r="HW77" s="9">
        <f>VLOOKUP($C77, Table5[#All], 14, 0)</f>
        <v>0</v>
      </c>
      <c r="HX77" s="9">
        <f>VLOOKUP($C77, Table5[#All], 15, 0)</f>
        <v>0</v>
      </c>
      <c r="HY77" s="9">
        <f>VLOOKUP($C77, Table5[#All], 16, 0)</f>
        <v>0</v>
      </c>
      <c r="HZ77" s="10">
        <f t="shared" si="183"/>
        <v>1</v>
      </c>
      <c r="IA77" s="11"/>
      <c r="IB77" s="9">
        <f>VLOOKUP($C77, Table5[#All], 17, 0)</f>
        <v>0</v>
      </c>
      <c r="IC77" s="9">
        <f>VLOOKUP($C77, Table5[#All], 18, 0)</f>
        <v>1</v>
      </c>
      <c r="ID77" s="9">
        <f>VLOOKUP($C77, Table5[#All], 19, 0)</f>
        <v>0</v>
      </c>
      <c r="IE77" s="9">
        <f>VLOOKUP($C77, Table5[#All], 20, 0)</f>
        <v>0</v>
      </c>
      <c r="IF77" s="9">
        <f>VLOOKUP($C77, Table5[#All], 21, 0)</f>
        <v>0</v>
      </c>
      <c r="IG77" s="10">
        <f t="shared" si="184"/>
        <v>2</v>
      </c>
      <c r="IH77" s="11"/>
      <c r="II77" s="9">
        <f>VLOOKUP($C77, Table5[#All], 22, 0)</f>
        <v>1</v>
      </c>
      <c r="IJ77" s="9">
        <f>VLOOKUP($C77, Table5[#All], 23, 0)</f>
        <v>0</v>
      </c>
      <c r="IK77" s="9">
        <f>VLOOKUP($C77, Table5[#All], 24, 0)</f>
        <v>0</v>
      </c>
      <c r="IL77" s="9">
        <f>VLOOKUP($C77, Table5[#All], 25, 0)</f>
        <v>0</v>
      </c>
      <c r="IM77" s="9">
        <f>VLOOKUP($C77, Table5[#All], 26, 0)</f>
        <v>0</v>
      </c>
      <c r="IN77" s="10">
        <f t="shared" si="185"/>
        <v>1</v>
      </c>
      <c r="IO77" s="11"/>
      <c r="IP77" s="9">
        <v>1</v>
      </c>
      <c r="IQ77" s="9">
        <v>0</v>
      </c>
      <c r="IR77" s="9">
        <v>0</v>
      </c>
      <c r="IS77" s="9">
        <v>0</v>
      </c>
      <c r="IT77" s="9">
        <v>0</v>
      </c>
      <c r="IU77" s="10">
        <f t="shared" si="186"/>
        <v>1</v>
      </c>
      <c r="IV77" s="82"/>
    </row>
    <row r="78" spans="1:256" ht="16.3" thickTop="1" thickBot="1" x14ac:dyDescent="0.35">
      <c r="A78" s="16" t="s">
        <v>285</v>
      </c>
      <c r="B78" s="16" t="s">
        <v>290</v>
      </c>
      <c r="C78" s="16" t="s">
        <v>291</v>
      </c>
      <c r="D78" s="11"/>
      <c r="E78" s="9">
        <f>VLOOKUP($C78, Table3[#All], 2, 0)</f>
        <v>2.7000000000000003E-2</v>
      </c>
      <c r="F78" s="9"/>
      <c r="G78" s="9">
        <f>VLOOKUP($C78, Table3[#All], 3, 0)</f>
        <v>0.32429999999999998</v>
      </c>
      <c r="H78" s="9">
        <f>VLOOKUP($C78, Table3[#All], 4, 0)</f>
        <v>0.54049999999999998</v>
      </c>
      <c r="I78" s="9">
        <f>VLOOKUP($C78, Table3[#All], 5, 0)</f>
        <v>0.1081</v>
      </c>
      <c r="J78" s="10">
        <f t="shared" si="187"/>
        <v>4</v>
      </c>
      <c r="K78" s="11"/>
      <c r="L78" s="9">
        <f>VLOOKUP($C78, Table3[#All], 6, 0)</f>
        <v>0</v>
      </c>
      <c r="M78" s="9"/>
      <c r="N78" s="9">
        <f>VLOOKUP($C78, Table3[#All], 7, 0)</f>
        <v>0</v>
      </c>
      <c r="O78" s="9">
        <f>VLOOKUP($C78, Table3[#All], 8, 0)</f>
        <v>1</v>
      </c>
      <c r="P78" s="9">
        <f>VLOOKUP($C78, Table3[#All], 9, 0)</f>
        <v>0</v>
      </c>
      <c r="Q78" s="10">
        <f t="shared" si="188"/>
        <v>4</v>
      </c>
      <c r="R78" s="11"/>
      <c r="S78" s="9">
        <f>VLOOKUP($C78, Table3[#All], 10, 0)</f>
        <v>0</v>
      </c>
      <c r="T78" s="9">
        <f>VLOOKUP($C78, Table3[#All], 11, 0)</f>
        <v>0.35139999999999999</v>
      </c>
      <c r="U78" s="9">
        <f>VLOOKUP($C78, Table3[#All], 12, 0)</f>
        <v>0.64859999999999995</v>
      </c>
      <c r="V78" s="9">
        <f>VLOOKUP($C78, Table3[#All], 13, 0)</f>
        <v>0</v>
      </c>
      <c r="W78" s="9">
        <f>VLOOKUP($C78, Table3[#All], 14, 0)</f>
        <v>0</v>
      </c>
      <c r="X78" s="10">
        <f t="shared" si="189"/>
        <v>3</v>
      </c>
      <c r="Y78" s="11"/>
      <c r="Z78" s="9">
        <f>VLOOKUP($C78, Table3[#All], 15, 0)</f>
        <v>0</v>
      </c>
      <c r="AA78" s="9">
        <f>VLOOKUP($C78, Table3[#All], 16, 0)</f>
        <v>0</v>
      </c>
      <c r="AB78" s="9">
        <f>VLOOKUP($C78, Table3[#All], 17, 0)</f>
        <v>0.27029999999999998</v>
      </c>
      <c r="AC78" s="9">
        <f>VLOOKUP($C78, Table3[#All], 18, 0)</f>
        <v>0.62159999999999993</v>
      </c>
      <c r="AD78" s="9">
        <f>VLOOKUP($C78, Table3[#All], 19, 0)</f>
        <v>0.1081</v>
      </c>
      <c r="AE78" s="10">
        <f t="shared" si="159"/>
        <v>4</v>
      </c>
      <c r="AF78" s="11"/>
      <c r="AG78" s="9">
        <f>VLOOKUP($C78, Table3[#All], 20, 0)</f>
        <v>0</v>
      </c>
      <c r="AH78" s="9">
        <f>VLOOKUP($C78, Table3[#All], 21, 0)</f>
        <v>0.16219999999999998</v>
      </c>
      <c r="AI78" s="9">
        <f>VLOOKUP($C78, Table3[#All], 22, 0)</f>
        <v>0.83779999999999999</v>
      </c>
      <c r="AJ78" s="9"/>
      <c r="AK78" s="9"/>
      <c r="AL78" s="10">
        <f t="shared" si="160"/>
        <v>3</v>
      </c>
      <c r="AM78" s="11"/>
      <c r="AN78" s="9">
        <f>VLOOKUP($C78, Table3[#All], 23, 0)</f>
        <v>1</v>
      </c>
      <c r="AO78" s="9">
        <f>VLOOKUP($C78, Table3[#All], 24, 0)</f>
        <v>0</v>
      </c>
      <c r="AP78" s="9">
        <f>VLOOKUP($C78, Table3[#All], 25, 0)</f>
        <v>0</v>
      </c>
      <c r="AQ78" s="9">
        <f>VLOOKUP($C78, Table3[#All], 26, 0)</f>
        <v>0</v>
      </c>
      <c r="AR78" s="9"/>
      <c r="AS78" s="12">
        <f t="shared" si="161"/>
        <v>1</v>
      </c>
      <c r="AT78" s="11"/>
      <c r="AU78" s="9">
        <f>VLOOKUP($C78, Table3[#All], 27, 0)</f>
        <v>1</v>
      </c>
      <c r="AV78" s="9">
        <f>VLOOKUP($C78, Table3[#All], 28, 0)</f>
        <v>0</v>
      </c>
      <c r="AW78" s="9">
        <f>VLOOKUP($C78, Table3[#All], 29, 0)</f>
        <v>0</v>
      </c>
      <c r="AX78" s="9"/>
      <c r="AY78" s="9"/>
      <c r="AZ78" s="10">
        <f t="shared" si="190"/>
        <v>1</v>
      </c>
      <c r="BA78" s="11"/>
      <c r="BB78" s="9">
        <f>VLOOKUP($C78, Table3[#All], 30, 0)</f>
        <v>0.48649999999999999</v>
      </c>
      <c r="BC78" s="9">
        <f>VLOOKUP($C78, Table3[#All], 31, 0)</f>
        <v>0.45950000000000002</v>
      </c>
      <c r="BD78" s="9">
        <f>VLOOKUP($C78, Table3[#All], 32, 0)</f>
        <v>5.4100000000000002E-2</v>
      </c>
      <c r="BE78" s="9">
        <f>VLOOKUP($C78, Table3[#All], 33, 0)</f>
        <v>0</v>
      </c>
      <c r="BF78" s="9"/>
      <c r="BG78" s="10">
        <f t="shared" si="191"/>
        <v>2</v>
      </c>
      <c r="BH78" s="81"/>
      <c r="BI78" s="9">
        <f>VLOOKUP($C78, Table3[#All], 34, 0)</f>
        <v>0</v>
      </c>
      <c r="BJ78" s="9">
        <f>VLOOKUP($C78, Table3[#All], 35, 0)</f>
        <v>0</v>
      </c>
      <c r="BK78" s="9">
        <f>VLOOKUP($C78, Table3[#All], 36, 0)</f>
        <v>0</v>
      </c>
      <c r="BL78" s="9">
        <f>VLOOKUP($C78, Table3[#All], 37, 0)</f>
        <v>0</v>
      </c>
      <c r="BM78" s="9">
        <f>VLOOKUP($C78, Table3[#All], 38, 0)</f>
        <v>0</v>
      </c>
      <c r="BN78" s="10" t="str">
        <f t="shared" si="192"/>
        <v>N/A</v>
      </c>
      <c r="BO78" s="11"/>
      <c r="BP78" s="9">
        <f>VLOOKUP($C78, Table3[#All], 39, 0)</f>
        <v>0.8649</v>
      </c>
      <c r="BQ78" s="9">
        <f>VLOOKUP($C78, Table3[#All], 40, 0)</f>
        <v>0.1351</v>
      </c>
      <c r="BR78" s="9">
        <f>VLOOKUP($C78, Table3[#All], 41, 0)</f>
        <v>0</v>
      </c>
      <c r="BS78" s="9">
        <f>VLOOKUP($C78, Table3[#All], 42, 0)</f>
        <v>0</v>
      </c>
      <c r="BT78" s="9"/>
      <c r="BU78" s="10">
        <f t="shared" si="162"/>
        <v>1</v>
      </c>
      <c r="BV78" s="11"/>
      <c r="BW78" s="9">
        <f>VLOOKUP($C78, Table3[#All], 43, 0)</f>
        <v>1</v>
      </c>
      <c r="BX78" s="9">
        <f>VLOOKUP($C78, Table3[#All], 44, 0)</f>
        <v>0</v>
      </c>
      <c r="BY78" s="9">
        <f>VLOOKUP($C78, Table3[#All], 45, 0)</f>
        <v>0</v>
      </c>
      <c r="BZ78" s="9"/>
      <c r="CA78" s="9"/>
      <c r="CB78" s="10">
        <f t="shared" si="163"/>
        <v>1</v>
      </c>
      <c r="CC78" s="81"/>
      <c r="CD78" s="9">
        <f>VLOOKUP($C78, Table3[#All], 46, 0)</f>
        <v>1</v>
      </c>
      <c r="CE78" s="9">
        <f>VLOOKUP($C78, Table3[#All], 47, 0)</f>
        <v>0</v>
      </c>
      <c r="CF78" s="9">
        <f>VLOOKUP($C78, Table3[#All], 48, 0)</f>
        <v>0</v>
      </c>
      <c r="CG78" s="9">
        <f>VLOOKUP($C78, Table3[#All], 49, 0)</f>
        <v>0</v>
      </c>
      <c r="CH78" s="9">
        <f>VLOOKUP($C78, Table3[#All], 50, 0)</f>
        <v>0</v>
      </c>
      <c r="CI78" s="12">
        <f t="shared" si="164"/>
        <v>1</v>
      </c>
      <c r="CJ78" s="13"/>
      <c r="CK78" s="9">
        <f>VLOOKUP($C78, Table3[#All], 51, 0)</f>
        <v>0.45950000000000002</v>
      </c>
      <c r="CL78" s="9">
        <f>VLOOKUP($C78, Table3[#All], 52, 0)</f>
        <v>0.54049999999999998</v>
      </c>
      <c r="CM78" s="9">
        <f>VLOOKUP($C78, Table3[#All], 53, 0)</f>
        <v>0</v>
      </c>
      <c r="CN78" s="9">
        <f>VLOOKUP($C78, Table3[#All], 54, 0)</f>
        <v>0</v>
      </c>
      <c r="CO78" s="9"/>
      <c r="CP78" s="10">
        <f t="shared" si="165"/>
        <v>2</v>
      </c>
      <c r="CQ78" s="11"/>
      <c r="CR78" s="9">
        <f>VLOOKUP($C78, Table3[#All], 55, 0)</f>
        <v>0</v>
      </c>
      <c r="CS78" s="9">
        <f>VLOOKUP($C78, Table3[#All], 56, 0)</f>
        <v>0.97299999999999998</v>
      </c>
      <c r="CT78" s="9">
        <f>VLOOKUP($C78, Table3[#All], 57, 0)</f>
        <v>2.7000000000000003E-2</v>
      </c>
      <c r="CU78" s="9">
        <f>VLOOKUP($C78, Table3[#All], 58, 0)</f>
        <v>0</v>
      </c>
      <c r="CV78" s="9">
        <f>VLOOKUP($C78, Table3[#All], 59, 0)</f>
        <v>0</v>
      </c>
      <c r="CW78" s="14">
        <f t="shared" si="166"/>
        <v>2</v>
      </c>
      <c r="CX78" s="81"/>
      <c r="CY78" s="9">
        <f>VLOOKUP($C78, Table3[#All], 60, 0)</f>
        <v>0.1351</v>
      </c>
      <c r="CZ78" s="9">
        <f>VLOOKUP($C78, Table3[#All], 61, 0)</f>
        <v>0.70269999999999999</v>
      </c>
      <c r="DA78" s="9">
        <f>VLOOKUP($C78, Table3[#All], 62, 0)</f>
        <v>0.16219999999999998</v>
      </c>
      <c r="DB78" s="9">
        <f>VLOOKUP($C78, Table3[#All], 63, 0)</f>
        <v>0</v>
      </c>
      <c r="DC78" s="9">
        <f>VLOOKUP($C78, Table3[#All], 64, 0)</f>
        <v>0</v>
      </c>
      <c r="DD78" s="10">
        <f t="shared" si="167"/>
        <v>2</v>
      </c>
      <c r="DE78" s="11"/>
      <c r="DF78" s="9">
        <f>VLOOKUP($C78, Table3[#All], 65, 0)</f>
        <v>0.2162</v>
      </c>
      <c r="DG78" s="9"/>
      <c r="DH78" s="9">
        <f>VLOOKUP($C78, Table3[#All], 66, 0)</f>
        <v>0.54049999999999998</v>
      </c>
      <c r="DI78" s="9"/>
      <c r="DJ78" s="9">
        <f>VLOOKUP($C78, Table3[#All], 67, 0)</f>
        <v>0.2432</v>
      </c>
      <c r="DK78" s="14">
        <f t="shared" si="168"/>
        <v>3</v>
      </c>
      <c r="DL78" s="11"/>
      <c r="DM78" s="9">
        <f>VLOOKUP($C78, Table3[#All], 68, 0)</f>
        <v>0.91890000000000005</v>
      </c>
      <c r="DN78" s="9"/>
      <c r="DO78" s="9">
        <f>VLOOKUP($C78, Table3[#All], 69, 0)</f>
        <v>8.1099999999999992E-2</v>
      </c>
      <c r="DP78" s="9">
        <f>VLOOKUP($C78, Table3[#All], 70, 0)</f>
        <v>0</v>
      </c>
      <c r="DQ78" s="9"/>
      <c r="DR78" s="14">
        <f t="shared" si="169"/>
        <v>1</v>
      </c>
      <c r="DS78" s="11"/>
      <c r="DT78" s="9">
        <f>VLOOKUP($C78, Table3[#All], 71, 0)</f>
        <v>0</v>
      </c>
      <c r="DU78" s="9">
        <f>VLOOKUP($C78, Table3[#All], 72, 0)</f>
        <v>8.1099999999999992E-2</v>
      </c>
      <c r="DV78" s="9">
        <f>VLOOKUP($C78, Table3[#All], 73, 0)</f>
        <v>0.1081</v>
      </c>
      <c r="DW78" s="9">
        <f>VLOOKUP($C78, Table3[#All], 74, 0)</f>
        <v>0.81079999999999997</v>
      </c>
      <c r="DX78" s="9">
        <f>VLOOKUP($C78, Table3[#All], 75, 0)</f>
        <v>0</v>
      </c>
      <c r="DY78" s="12">
        <f t="shared" si="158"/>
        <v>4</v>
      </c>
      <c r="DZ78" s="11"/>
      <c r="EA78" s="9">
        <f>VLOOKUP($C78, Table3[#All], 76, 0)</f>
        <v>1</v>
      </c>
      <c r="EB78" s="9">
        <f>VLOOKUP($C78, Table3[#All], 77, 0)</f>
        <v>0</v>
      </c>
      <c r="EC78" s="9">
        <f>VLOOKUP($C78, Table3[#All], 78, 0)</f>
        <v>0</v>
      </c>
      <c r="ED78" s="9">
        <f>VLOOKUP($C78, Table3[#All], 79, 0)</f>
        <v>0</v>
      </c>
      <c r="EE78" s="9">
        <f>VLOOKUP($C78, Table3[#All], 80, 0)</f>
        <v>0</v>
      </c>
      <c r="EF78" s="10">
        <f t="shared" si="170"/>
        <v>1</v>
      </c>
      <c r="EG78" s="9"/>
      <c r="EH78" s="9">
        <f>VLOOKUP($C78, Table3[#All], 81, 0)</f>
        <v>1</v>
      </c>
      <c r="EI78" s="9">
        <f>VLOOKUP($C78, Table3[#All], 82, 0)</f>
        <v>0</v>
      </c>
      <c r="EJ78" s="9">
        <f>VLOOKUP($C78, Table3[#All], 83, 0)</f>
        <v>0</v>
      </c>
      <c r="EK78" s="9">
        <f>VLOOKUP($C78, Table3[#All], 84, 0)</f>
        <v>0</v>
      </c>
      <c r="EL78" s="9">
        <f>VLOOKUP($C78, Table3[#All], 85, 0)</f>
        <v>0</v>
      </c>
      <c r="EM78" s="14">
        <f t="shared" si="171"/>
        <v>1</v>
      </c>
      <c r="EN78" s="11"/>
      <c r="EO78" s="9">
        <f>VLOOKUP($C78, Table3[#All], 86, 0)</f>
        <v>0.59460000000000002</v>
      </c>
      <c r="EP78" s="9"/>
      <c r="EQ78" s="9">
        <f>VLOOKUP($C78, Table3[#All], 87, 0)</f>
        <v>0.40539999999999998</v>
      </c>
      <c r="ER78" s="9"/>
      <c r="ES78" s="9"/>
      <c r="ET78" s="14">
        <f t="shared" si="172"/>
        <v>3</v>
      </c>
      <c r="EU78" s="11"/>
      <c r="EV78" s="9">
        <f>VLOOKUP($C78, Table3[#All], 88, 0)</f>
        <v>0</v>
      </c>
      <c r="EW78" s="9">
        <f>VLOOKUP($C78, Table3[#All], 89, 0)</f>
        <v>0</v>
      </c>
      <c r="EX78" s="9">
        <f>VLOOKUP($C78, Table3[#All], 90, 0)</f>
        <v>1</v>
      </c>
      <c r="EY78" s="9">
        <f>VLOOKUP($C78, Table3[#All], 91, 0)</f>
        <v>0</v>
      </c>
      <c r="EZ78" s="9">
        <f>VLOOKUP($C78, Table3[#All], 92, 0)</f>
        <v>0</v>
      </c>
      <c r="FA78" s="12">
        <f t="shared" si="173"/>
        <v>3</v>
      </c>
      <c r="FB78" s="11"/>
      <c r="FC78" s="9">
        <f>VLOOKUP($C78, Table3[#All], 93, 0)</f>
        <v>0</v>
      </c>
      <c r="FD78" s="9">
        <f>VLOOKUP($C78, Table3[#All], 94, 0)</f>
        <v>0.75680000000000003</v>
      </c>
      <c r="FE78" s="9">
        <f>VLOOKUP($C78, Table3[#All], 95, 0)</f>
        <v>0.2432</v>
      </c>
      <c r="FF78" s="9">
        <f>VLOOKUP($C78, Table3[#All], 96, 0)</f>
        <v>0</v>
      </c>
      <c r="FG78" s="9"/>
      <c r="FH78" s="10">
        <f t="shared" si="174"/>
        <v>2</v>
      </c>
      <c r="FI78" s="11"/>
      <c r="FJ78" s="9">
        <f>VLOOKUP($C78, Table3[#All], 97, 0)</f>
        <v>0</v>
      </c>
      <c r="FK78" s="9">
        <f>VLOOKUP($C78, Table3[#All], 98, 0)</f>
        <v>0</v>
      </c>
      <c r="FL78" s="9">
        <f>VLOOKUP($C78, Table3[#All], 99, 0)</f>
        <v>1</v>
      </c>
      <c r="FM78" s="9">
        <f>VLOOKUP($C78, Table3[#All], 100, 0)</f>
        <v>0</v>
      </c>
      <c r="FN78" s="9">
        <f>VLOOKUP($C78, Table3[#All], 101, 0)</f>
        <v>0</v>
      </c>
      <c r="FO78" s="14">
        <f t="shared" si="175"/>
        <v>3</v>
      </c>
      <c r="FP78" s="11"/>
      <c r="FQ78" s="9">
        <f>VLOOKUP($C78, Table3[#All], 102, 0)</f>
        <v>0.72970000000000002</v>
      </c>
      <c r="FR78" s="9">
        <f>VLOOKUP($C78, Table3[#All], 103, 0)</f>
        <v>0.27029999999999998</v>
      </c>
      <c r="FS78" s="9">
        <f>VLOOKUP($C78, Table3[#All], 104, 0)</f>
        <v>0</v>
      </c>
      <c r="FT78" s="9">
        <f>VLOOKUP($C78, Table3[#All], 105, 0)</f>
        <v>0</v>
      </c>
      <c r="FU78" s="9">
        <v>0</v>
      </c>
      <c r="FV78" s="10">
        <f t="shared" si="176"/>
        <v>2</v>
      </c>
      <c r="FW78" s="11"/>
      <c r="FX78" s="9">
        <f>VLOOKUP($C78, Table3[#All], 106, 0)</f>
        <v>0.1351</v>
      </c>
      <c r="FY78" s="9"/>
      <c r="FZ78" s="9">
        <f>VLOOKUP($C78, Table3[#All], 107, 0)</f>
        <v>0.83779999999999999</v>
      </c>
      <c r="GA78" s="9">
        <f>VLOOKUP($C78, Table3[#All], 108, 0)</f>
        <v>2.7000000000000003E-2</v>
      </c>
      <c r="GB78" s="9"/>
      <c r="GC78" s="10">
        <f t="shared" si="193"/>
        <v>3</v>
      </c>
      <c r="GD78" s="81"/>
      <c r="GE78" s="9">
        <f>VLOOKUP($C78, Table3[#All], 109, 0)</f>
        <v>3.7000000000000005E-2</v>
      </c>
      <c r="GF78" s="9">
        <f>VLOOKUP($C78, Table3[#All], 110, 0)</f>
        <v>0.74069999999999991</v>
      </c>
      <c r="GG78" s="9">
        <f>VLOOKUP($C78, Table3[#All], 111, 0)</f>
        <v>0.22219999999999998</v>
      </c>
      <c r="GH78" s="9"/>
      <c r="GI78" s="9">
        <f>VLOOKUP($C78, Table3[#All], 112, 0)</f>
        <v>0</v>
      </c>
      <c r="GJ78" s="12">
        <f t="shared" si="177"/>
        <v>2</v>
      </c>
      <c r="GK78" s="11"/>
      <c r="GL78" s="9">
        <f>VLOOKUP($C78, Table3[#All], 113, 0)</f>
        <v>0</v>
      </c>
      <c r="GM78" s="9">
        <f>VLOOKUP($C78, Table3[#All], 114, 0)</f>
        <v>0</v>
      </c>
      <c r="GN78" s="9">
        <f>VLOOKUP($C78, Table3[#All], 115, 0)</f>
        <v>0.59460000000000002</v>
      </c>
      <c r="GO78" s="9">
        <f>VLOOKUP($C78, Table3[#All], 116, 0)</f>
        <v>0.40539999999999998</v>
      </c>
      <c r="GP78" s="9"/>
      <c r="GQ78" s="10">
        <f t="shared" si="178"/>
        <v>4</v>
      </c>
      <c r="GR78" s="11"/>
      <c r="GS78" s="9">
        <f>VLOOKUP($C78, Table2[#All], 3, 0)</f>
        <v>0</v>
      </c>
      <c r="GT78" s="9">
        <f>VLOOKUP($C78, Table2[#All], 4, 0)</f>
        <v>1</v>
      </c>
      <c r="GU78" s="9">
        <f>VLOOKUP($C78, Table2[#All], 5, 0)</f>
        <v>0</v>
      </c>
      <c r="GV78" s="9">
        <f>VLOOKUP($C78, Table2[#All], 6, 0)</f>
        <v>0</v>
      </c>
      <c r="GW78" s="9">
        <f>VLOOKUP($C78, Table2[#All], 7, 0)</f>
        <v>0</v>
      </c>
      <c r="GX78" s="10">
        <f t="shared" si="179"/>
        <v>2</v>
      </c>
      <c r="GY78" s="11"/>
      <c r="GZ78" s="9">
        <v>0</v>
      </c>
      <c r="HA78" s="9">
        <v>1</v>
      </c>
      <c r="HB78" s="9">
        <v>0</v>
      </c>
      <c r="HC78" s="9">
        <v>0</v>
      </c>
      <c r="HD78" s="9"/>
      <c r="HE78" s="10">
        <f t="shared" si="180"/>
        <v>2</v>
      </c>
      <c r="HF78" s="11"/>
      <c r="HG78" s="9">
        <f>VLOOKUP($C78, Table5[#All], 2, 0)</f>
        <v>0</v>
      </c>
      <c r="HH78" s="9">
        <f>VLOOKUP($C78, Table5[#All], 3, 0)</f>
        <v>0</v>
      </c>
      <c r="HI78" s="9">
        <f>VLOOKUP($C78, Table5[#All], 4, 0)</f>
        <v>1</v>
      </c>
      <c r="HJ78" s="9">
        <f>VLOOKUP($C78, Table5[#All], 5, 0)</f>
        <v>0</v>
      </c>
      <c r="HK78" s="9">
        <f>VLOOKUP($C78, Table5[#All], 6, 0)</f>
        <v>0</v>
      </c>
      <c r="HL78" s="10">
        <f t="shared" si="181"/>
        <v>3</v>
      </c>
      <c r="HM78" s="11"/>
      <c r="HN78" s="9">
        <f>VLOOKUP($C78, Table5[#All], 7, 0)</f>
        <v>0</v>
      </c>
      <c r="HO78" s="9">
        <f>VLOOKUP($C78, Table5[#All], 8, 0)</f>
        <v>1</v>
      </c>
      <c r="HP78" s="9">
        <f>VLOOKUP($C78, Table5[#All], 9, 0)</f>
        <v>0</v>
      </c>
      <c r="HQ78" s="9">
        <f>VLOOKUP($C78, Table5[#All], 10, 0)</f>
        <v>0</v>
      </c>
      <c r="HR78" s="9">
        <f>VLOOKUP($C78, Table5[#All], 11, 0)</f>
        <v>0</v>
      </c>
      <c r="HS78" s="10">
        <f t="shared" si="182"/>
        <v>2</v>
      </c>
      <c r="HT78" s="11"/>
      <c r="HU78" s="9">
        <f>VLOOKUP($C78, Table5[#All], 12, 0)</f>
        <v>1</v>
      </c>
      <c r="HV78" s="9">
        <f>VLOOKUP($C78, Table5[#All], 13, 0)</f>
        <v>0</v>
      </c>
      <c r="HW78" s="9">
        <f>VLOOKUP($C78, Table5[#All], 14, 0)</f>
        <v>0</v>
      </c>
      <c r="HX78" s="9">
        <f>VLOOKUP($C78, Table5[#All], 15, 0)</f>
        <v>0</v>
      </c>
      <c r="HY78" s="9">
        <f>VLOOKUP($C78, Table5[#All], 16, 0)</f>
        <v>0</v>
      </c>
      <c r="HZ78" s="10">
        <f t="shared" si="183"/>
        <v>1</v>
      </c>
      <c r="IA78" s="11"/>
      <c r="IB78" s="9">
        <f>VLOOKUP($C78, Table5[#All], 17, 0)</f>
        <v>0</v>
      </c>
      <c r="IC78" s="9">
        <f>VLOOKUP($C78, Table5[#All], 18, 0)</f>
        <v>1</v>
      </c>
      <c r="ID78" s="9">
        <f>VLOOKUP($C78, Table5[#All], 19, 0)</f>
        <v>0</v>
      </c>
      <c r="IE78" s="9">
        <f>VLOOKUP($C78, Table5[#All], 20, 0)</f>
        <v>0</v>
      </c>
      <c r="IF78" s="9">
        <f>VLOOKUP($C78, Table5[#All], 21, 0)</f>
        <v>0</v>
      </c>
      <c r="IG78" s="10">
        <f t="shared" si="184"/>
        <v>2</v>
      </c>
      <c r="IH78" s="11"/>
      <c r="II78" s="9">
        <f>VLOOKUP($C78, Table5[#All], 22, 0)</f>
        <v>1</v>
      </c>
      <c r="IJ78" s="9">
        <f>VLOOKUP($C78, Table5[#All], 23, 0)</f>
        <v>0</v>
      </c>
      <c r="IK78" s="9">
        <f>VLOOKUP($C78, Table5[#All], 24, 0)</f>
        <v>0</v>
      </c>
      <c r="IL78" s="9">
        <f>VLOOKUP($C78, Table5[#All], 25, 0)</f>
        <v>0</v>
      </c>
      <c r="IM78" s="9">
        <f>VLOOKUP($C78, Table5[#All], 26, 0)</f>
        <v>0</v>
      </c>
      <c r="IN78" s="10">
        <f t="shared" si="185"/>
        <v>1</v>
      </c>
      <c r="IO78" s="11"/>
      <c r="IP78" s="9">
        <v>1</v>
      </c>
      <c r="IQ78" s="9">
        <v>0</v>
      </c>
      <c r="IR78" s="9">
        <v>0</v>
      </c>
      <c r="IS78" s="9">
        <v>0</v>
      </c>
      <c r="IT78" s="9">
        <v>0</v>
      </c>
      <c r="IU78" s="10">
        <f t="shared" si="186"/>
        <v>1</v>
      </c>
      <c r="IV78" s="82"/>
    </row>
    <row r="79" spans="1:256" ht="16.3" thickTop="1" thickBot="1" x14ac:dyDescent="0.35">
      <c r="A79" s="16" t="s">
        <v>285</v>
      </c>
      <c r="B79" s="16" t="s">
        <v>292</v>
      </c>
      <c r="C79" s="16" t="s">
        <v>293</v>
      </c>
      <c r="D79" s="11"/>
      <c r="E79" s="9">
        <f>VLOOKUP($C79, Table3[#All], 2, 0)</f>
        <v>0</v>
      </c>
      <c r="F79" s="9"/>
      <c r="G79" s="9">
        <f>VLOOKUP($C79, Table3[#All], 3, 0)</f>
        <v>0.73680000000000012</v>
      </c>
      <c r="H79" s="9">
        <f>VLOOKUP($C79, Table3[#All], 4, 0)</f>
        <v>0.26319999999999999</v>
      </c>
      <c r="I79" s="9">
        <f>VLOOKUP($C79, Table3[#All], 5, 0)</f>
        <v>0</v>
      </c>
      <c r="J79" s="10">
        <f t="shared" si="187"/>
        <v>4</v>
      </c>
      <c r="K79" s="11"/>
      <c r="L79" s="9">
        <f>VLOOKUP($C79, Table3[#All], 6, 0)</f>
        <v>0</v>
      </c>
      <c r="M79" s="9"/>
      <c r="N79" s="9">
        <f>VLOOKUP($C79, Table3[#All], 7, 0)</f>
        <v>1</v>
      </c>
      <c r="O79" s="9">
        <f>VLOOKUP($C79, Table3[#All], 8, 0)</f>
        <v>0</v>
      </c>
      <c r="P79" s="9">
        <f>VLOOKUP($C79, Table3[#All], 9, 0)</f>
        <v>0</v>
      </c>
      <c r="Q79" s="10">
        <f t="shared" si="188"/>
        <v>3</v>
      </c>
      <c r="R79" s="11"/>
      <c r="S79" s="9">
        <f>VLOOKUP($C79, Table3[#All], 10, 0)</f>
        <v>0</v>
      </c>
      <c r="T79" s="9">
        <f>VLOOKUP($C79, Table3[#All], 11, 0)</f>
        <v>0.89469999999999994</v>
      </c>
      <c r="U79" s="9">
        <f>VLOOKUP($C79, Table3[#All], 12, 0)</f>
        <v>0.10529999999999999</v>
      </c>
      <c r="V79" s="9">
        <f>VLOOKUP($C79, Table3[#All], 13, 0)</f>
        <v>0</v>
      </c>
      <c r="W79" s="9">
        <f>VLOOKUP($C79, Table3[#All], 14, 0)</f>
        <v>0</v>
      </c>
      <c r="X79" s="10">
        <f t="shared" si="189"/>
        <v>2</v>
      </c>
      <c r="Y79" s="11"/>
      <c r="Z79" s="9">
        <f>VLOOKUP($C79, Table3[#All], 15, 0)</f>
        <v>0</v>
      </c>
      <c r="AA79" s="9">
        <f>VLOOKUP($C79, Table3[#All], 16, 0)</f>
        <v>0.78949999999999998</v>
      </c>
      <c r="AB79" s="9">
        <f>VLOOKUP($C79, Table3[#All], 17, 0)</f>
        <v>0.21050000000000002</v>
      </c>
      <c r="AC79" s="9">
        <f>VLOOKUP($C79, Table3[#All], 18, 0)</f>
        <v>0</v>
      </c>
      <c r="AD79" s="9">
        <f>VLOOKUP($C79, Table3[#All], 19, 0)</f>
        <v>0</v>
      </c>
      <c r="AE79" s="10">
        <f t="shared" si="159"/>
        <v>2</v>
      </c>
      <c r="AF79" s="11"/>
      <c r="AG79" s="9">
        <f>VLOOKUP($C79, Table3[#All], 20, 0)</f>
        <v>0.10529999999999999</v>
      </c>
      <c r="AH79" s="9">
        <f>VLOOKUP($C79, Table3[#All], 21, 0)</f>
        <v>0.89469999999999994</v>
      </c>
      <c r="AI79" s="9">
        <f>VLOOKUP($C79, Table3[#All], 22, 0)</f>
        <v>0</v>
      </c>
      <c r="AJ79" s="9"/>
      <c r="AK79" s="9"/>
      <c r="AL79" s="10">
        <f t="shared" si="160"/>
        <v>2</v>
      </c>
      <c r="AM79" s="11"/>
      <c r="AN79" s="9">
        <f>VLOOKUP($C79, Table3[#All], 23, 0)</f>
        <v>1</v>
      </c>
      <c r="AO79" s="9">
        <f>VLOOKUP($C79, Table3[#All], 24, 0)</f>
        <v>0</v>
      </c>
      <c r="AP79" s="9">
        <f>VLOOKUP($C79, Table3[#All], 25, 0)</f>
        <v>0</v>
      </c>
      <c r="AQ79" s="9">
        <f>VLOOKUP($C79, Table3[#All], 26, 0)</f>
        <v>0</v>
      </c>
      <c r="AR79" s="9"/>
      <c r="AS79" s="12">
        <f t="shared" si="161"/>
        <v>1</v>
      </c>
      <c r="AT79" s="11"/>
      <c r="AU79" s="9">
        <f>VLOOKUP($C79, Table3[#All], 27, 0)</f>
        <v>0.63159999999999994</v>
      </c>
      <c r="AV79" s="9">
        <f>VLOOKUP($C79, Table3[#All], 28, 0)</f>
        <v>0.34210000000000002</v>
      </c>
      <c r="AW79" s="9">
        <f>VLOOKUP($C79, Table3[#All], 29, 0)</f>
        <v>2.63E-2</v>
      </c>
      <c r="AX79" s="9"/>
      <c r="AY79" s="9"/>
      <c r="AZ79" s="10">
        <f t="shared" si="190"/>
        <v>2</v>
      </c>
      <c r="BA79" s="11"/>
      <c r="BB79" s="9">
        <f>VLOOKUP($C79, Table3[#All], 30, 0)</f>
        <v>0.63159999999999994</v>
      </c>
      <c r="BC79" s="9">
        <f>VLOOKUP($C79, Table3[#All], 31, 0)</f>
        <v>0.36840000000000006</v>
      </c>
      <c r="BD79" s="9">
        <f>VLOOKUP($C79, Table3[#All], 32, 0)</f>
        <v>0</v>
      </c>
      <c r="BE79" s="9">
        <f>VLOOKUP($C79, Table3[#All], 33, 0)</f>
        <v>0</v>
      </c>
      <c r="BF79" s="9"/>
      <c r="BG79" s="10">
        <f t="shared" si="191"/>
        <v>2</v>
      </c>
      <c r="BH79" s="81"/>
      <c r="BI79" s="9">
        <f>VLOOKUP($C79, Table3[#All], 34, 0)</f>
        <v>0</v>
      </c>
      <c r="BJ79" s="9">
        <f>VLOOKUP($C79, Table3[#All], 35, 0)</f>
        <v>0</v>
      </c>
      <c r="BK79" s="9">
        <f>VLOOKUP($C79, Table3[#All], 36, 0)</f>
        <v>0</v>
      </c>
      <c r="BL79" s="9">
        <f>VLOOKUP($C79, Table3[#All], 37, 0)</f>
        <v>0</v>
      </c>
      <c r="BM79" s="9">
        <f>VLOOKUP($C79, Table3[#All], 38, 0)</f>
        <v>0</v>
      </c>
      <c r="BN79" s="10" t="str">
        <f t="shared" si="192"/>
        <v>N/A</v>
      </c>
      <c r="BO79" s="11"/>
      <c r="BP79" s="9">
        <f>VLOOKUP($C79, Table3[#All], 39, 0)</f>
        <v>0</v>
      </c>
      <c r="BQ79" s="9">
        <f>VLOOKUP($C79, Table3[#All], 40, 0)</f>
        <v>0</v>
      </c>
      <c r="BR79" s="9">
        <f>VLOOKUP($C79, Table3[#All], 41, 0)</f>
        <v>1</v>
      </c>
      <c r="BS79" s="9">
        <f>VLOOKUP($C79, Table3[#All], 42, 0)</f>
        <v>0</v>
      </c>
      <c r="BT79" s="9"/>
      <c r="BU79" s="10">
        <f t="shared" si="162"/>
        <v>3</v>
      </c>
      <c r="BV79" s="11"/>
      <c r="BW79" s="9">
        <f>VLOOKUP($C79, Table3[#All], 43, 0)</f>
        <v>1</v>
      </c>
      <c r="BX79" s="9">
        <f>VLOOKUP($C79, Table3[#All], 44, 0)</f>
        <v>0</v>
      </c>
      <c r="BY79" s="9">
        <f>VLOOKUP($C79, Table3[#All], 45, 0)</f>
        <v>0</v>
      </c>
      <c r="BZ79" s="9"/>
      <c r="CA79" s="9"/>
      <c r="CB79" s="10">
        <f t="shared" si="163"/>
        <v>1</v>
      </c>
      <c r="CC79" s="81"/>
      <c r="CD79" s="9">
        <f>VLOOKUP($C79, Table3[#All], 46, 0)</f>
        <v>0.97370000000000001</v>
      </c>
      <c r="CE79" s="9">
        <f>VLOOKUP($C79, Table3[#All], 47, 0)</f>
        <v>0</v>
      </c>
      <c r="CF79" s="9">
        <f>VLOOKUP($C79, Table3[#All], 48, 0)</f>
        <v>2.63E-2</v>
      </c>
      <c r="CG79" s="9">
        <f>VLOOKUP($C79, Table3[#All], 49, 0)</f>
        <v>0</v>
      </c>
      <c r="CH79" s="9">
        <f>VLOOKUP($C79, Table3[#All], 50, 0)</f>
        <v>0</v>
      </c>
      <c r="CI79" s="12">
        <f t="shared" si="164"/>
        <v>1</v>
      </c>
      <c r="CJ79" s="13"/>
      <c r="CK79" s="9">
        <f>VLOOKUP($C79, Table3[#All], 51, 0)</f>
        <v>5.2600000000000001E-2</v>
      </c>
      <c r="CL79" s="9">
        <f>VLOOKUP($C79, Table3[#All], 52, 0)</f>
        <v>0.94739999999999991</v>
      </c>
      <c r="CM79" s="9">
        <f>VLOOKUP($C79, Table3[#All], 53, 0)</f>
        <v>0</v>
      </c>
      <c r="CN79" s="9">
        <f>VLOOKUP($C79, Table3[#All], 54, 0)</f>
        <v>0</v>
      </c>
      <c r="CO79" s="9"/>
      <c r="CP79" s="10">
        <f t="shared" si="165"/>
        <v>2</v>
      </c>
      <c r="CQ79" s="11"/>
      <c r="CR79" s="9">
        <f>VLOOKUP($C79, Table3[#All], 55, 0)</f>
        <v>2.63E-2</v>
      </c>
      <c r="CS79" s="9">
        <f>VLOOKUP($C79, Table3[#All], 56, 0)</f>
        <v>0.92110000000000003</v>
      </c>
      <c r="CT79" s="9">
        <f>VLOOKUP($C79, Table3[#All], 57, 0)</f>
        <v>5.2600000000000001E-2</v>
      </c>
      <c r="CU79" s="9">
        <f>VLOOKUP($C79, Table3[#All], 58, 0)</f>
        <v>0</v>
      </c>
      <c r="CV79" s="9">
        <f>VLOOKUP($C79, Table3[#All], 59, 0)</f>
        <v>0</v>
      </c>
      <c r="CW79" s="14">
        <f t="shared" si="166"/>
        <v>2</v>
      </c>
      <c r="CX79" s="81"/>
      <c r="CY79" s="9">
        <f>VLOOKUP($C79, Table3[#All], 60, 0)</f>
        <v>0.18420000000000003</v>
      </c>
      <c r="CZ79" s="9">
        <f>VLOOKUP($C79, Table3[#All], 61, 0)</f>
        <v>0.10529999999999999</v>
      </c>
      <c r="DA79" s="9">
        <f>VLOOKUP($C79, Table3[#All], 62, 0)</f>
        <v>0.60530000000000006</v>
      </c>
      <c r="DB79" s="9">
        <f>VLOOKUP($C79, Table3[#All], 63, 0)</f>
        <v>0.10529999999999999</v>
      </c>
      <c r="DC79" s="9">
        <f>VLOOKUP($C79, Table3[#All], 64, 0)</f>
        <v>0</v>
      </c>
      <c r="DD79" s="10">
        <f t="shared" si="167"/>
        <v>3</v>
      </c>
      <c r="DE79" s="11"/>
      <c r="DF79" s="9">
        <f>VLOOKUP($C79, Table3[#All], 65, 0)</f>
        <v>0.92110000000000003</v>
      </c>
      <c r="DG79" s="9"/>
      <c r="DH79" s="9">
        <f>VLOOKUP($C79, Table3[#All], 66, 0)</f>
        <v>7.8899999999999998E-2</v>
      </c>
      <c r="DI79" s="9"/>
      <c r="DJ79" s="9">
        <f>VLOOKUP($C79, Table3[#All], 67, 0)</f>
        <v>0</v>
      </c>
      <c r="DK79" s="14">
        <f t="shared" si="168"/>
        <v>1</v>
      </c>
      <c r="DL79" s="11"/>
      <c r="DM79" s="9">
        <f>VLOOKUP($C79, Table3[#All], 68, 0)</f>
        <v>1</v>
      </c>
      <c r="DN79" s="9"/>
      <c r="DO79" s="9">
        <f>VLOOKUP($C79, Table3[#All], 69, 0)</f>
        <v>0</v>
      </c>
      <c r="DP79" s="9">
        <f>VLOOKUP($C79, Table3[#All], 70, 0)</f>
        <v>0</v>
      </c>
      <c r="DQ79" s="9"/>
      <c r="DR79" s="14">
        <f t="shared" si="169"/>
        <v>1</v>
      </c>
      <c r="DS79" s="11"/>
      <c r="DT79" s="9">
        <f>VLOOKUP($C79, Table3[#All], 71, 0)</f>
        <v>0</v>
      </c>
      <c r="DU79" s="9">
        <f>VLOOKUP($C79, Table3[#All], 72, 0)</f>
        <v>7.8899999999999998E-2</v>
      </c>
      <c r="DV79" s="9">
        <f>VLOOKUP($C79, Table3[#All], 73, 0)</f>
        <v>0.52629999999999999</v>
      </c>
      <c r="DW79" s="9">
        <f>VLOOKUP($C79, Table3[#All], 74, 0)</f>
        <v>0.3947</v>
      </c>
      <c r="DX79" s="9">
        <f>VLOOKUP($C79, Table3[#All], 75, 0)</f>
        <v>0</v>
      </c>
      <c r="DY79" s="12">
        <f t="shared" si="158"/>
        <v>4</v>
      </c>
      <c r="DZ79" s="11"/>
      <c r="EA79" s="9">
        <f>VLOOKUP($C79, Table3[#All], 76, 0)</f>
        <v>1</v>
      </c>
      <c r="EB79" s="9">
        <f>VLOOKUP($C79, Table3[#All], 77, 0)</f>
        <v>0</v>
      </c>
      <c r="EC79" s="9">
        <f>VLOOKUP($C79, Table3[#All], 78, 0)</f>
        <v>0</v>
      </c>
      <c r="ED79" s="9">
        <f>VLOOKUP($C79, Table3[#All], 79, 0)</f>
        <v>0</v>
      </c>
      <c r="EE79" s="9">
        <f>VLOOKUP($C79, Table3[#All], 80, 0)</f>
        <v>0</v>
      </c>
      <c r="EF79" s="10">
        <f t="shared" si="170"/>
        <v>1</v>
      </c>
      <c r="EG79" s="9"/>
      <c r="EH79" s="9">
        <f>VLOOKUP($C79, Table3[#All], 81, 0)</f>
        <v>0</v>
      </c>
      <c r="EI79" s="9">
        <f>VLOOKUP($C79, Table3[#All], 82, 0)</f>
        <v>0</v>
      </c>
      <c r="EJ79" s="9">
        <f>VLOOKUP($C79, Table3[#All], 83, 0)</f>
        <v>0</v>
      </c>
      <c r="EK79" s="9">
        <f>VLOOKUP($C79, Table3[#All], 84, 0)</f>
        <v>0</v>
      </c>
      <c r="EL79" s="9">
        <f>VLOOKUP($C79, Table3[#All], 85, 0)</f>
        <v>1</v>
      </c>
      <c r="EM79" s="14">
        <f t="shared" si="171"/>
        <v>5</v>
      </c>
      <c r="EN79" s="11"/>
      <c r="EO79" s="9">
        <f>VLOOKUP($C79, Table3[#All], 86, 0)</f>
        <v>0</v>
      </c>
      <c r="EP79" s="9"/>
      <c r="EQ79" s="9">
        <f>VLOOKUP($C79, Table3[#All], 87, 0)</f>
        <v>1</v>
      </c>
      <c r="ER79" s="9"/>
      <c r="ES79" s="9"/>
      <c r="ET79" s="14">
        <f t="shared" si="172"/>
        <v>3</v>
      </c>
      <c r="EU79" s="11"/>
      <c r="EV79" s="9">
        <f>VLOOKUP($C79, Table3[#All], 88, 0)</f>
        <v>0</v>
      </c>
      <c r="EW79" s="9">
        <f>VLOOKUP($C79, Table3[#All], 89, 0)</f>
        <v>1</v>
      </c>
      <c r="EX79" s="9">
        <f>VLOOKUP($C79, Table3[#All], 90, 0)</f>
        <v>0</v>
      </c>
      <c r="EY79" s="9">
        <f>VLOOKUP($C79, Table3[#All], 91, 0)</f>
        <v>0</v>
      </c>
      <c r="EZ79" s="9">
        <f>VLOOKUP($C79, Table3[#All], 92, 0)</f>
        <v>0</v>
      </c>
      <c r="FA79" s="12">
        <f t="shared" si="173"/>
        <v>2</v>
      </c>
      <c r="FB79" s="11"/>
      <c r="FC79" s="9">
        <f>VLOOKUP($C79, Table3[#All], 93, 0)</f>
        <v>0</v>
      </c>
      <c r="FD79" s="9">
        <f>VLOOKUP($C79, Table3[#All], 94, 0)</f>
        <v>0</v>
      </c>
      <c r="FE79" s="9">
        <f>VLOOKUP($C79, Table3[#All], 95, 0)</f>
        <v>1</v>
      </c>
      <c r="FF79" s="9">
        <f>VLOOKUP($C79, Table3[#All], 96, 0)</f>
        <v>0</v>
      </c>
      <c r="FG79" s="9"/>
      <c r="FH79" s="10">
        <f t="shared" si="174"/>
        <v>3</v>
      </c>
      <c r="FI79" s="11"/>
      <c r="FJ79" s="9">
        <f>VLOOKUP($C79, Table3[#All], 97, 0)</f>
        <v>0</v>
      </c>
      <c r="FK79" s="9">
        <f>VLOOKUP($C79, Table3[#All], 98, 0)</f>
        <v>0</v>
      </c>
      <c r="FL79" s="9">
        <f>VLOOKUP($C79, Table3[#All], 99, 0)</f>
        <v>0</v>
      </c>
      <c r="FM79" s="9">
        <f>VLOOKUP($C79, Table3[#All], 100, 0)</f>
        <v>0</v>
      </c>
      <c r="FN79" s="9">
        <f>VLOOKUP($C79, Table3[#All], 101, 0)</f>
        <v>1</v>
      </c>
      <c r="FO79" s="14">
        <f t="shared" si="175"/>
        <v>5</v>
      </c>
      <c r="FP79" s="11"/>
      <c r="FQ79" s="9">
        <f>VLOOKUP($C79, Table3[#All], 102, 0)</f>
        <v>0.10529999999999999</v>
      </c>
      <c r="FR79" s="9">
        <f>VLOOKUP($C79, Table3[#All], 103, 0)</f>
        <v>0.86840000000000006</v>
      </c>
      <c r="FS79" s="9">
        <f>VLOOKUP($C79, Table3[#All], 104, 0)</f>
        <v>0</v>
      </c>
      <c r="FT79" s="9">
        <f>VLOOKUP($C79, Table3[#All], 105, 0)</f>
        <v>2.63E-2</v>
      </c>
      <c r="FU79" s="9">
        <v>0</v>
      </c>
      <c r="FV79" s="10">
        <f t="shared" si="176"/>
        <v>2</v>
      </c>
      <c r="FW79" s="11"/>
      <c r="FX79" s="9">
        <f>VLOOKUP($C79, Table3[#All], 106, 0)</f>
        <v>2.63E-2</v>
      </c>
      <c r="FY79" s="9"/>
      <c r="FZ79" s="9">
        <f>VLOOKUP($C79, Table3[#All], 107, 0)</f>
        <v>0.86840000000000006</v>
      </c>
      <c r="GA79" s="9">
        <f>VLOOKUP($C79, Table3[#All], 108, 0)</f>
        <v>0.10529999999999999</v>
      </c>
      <c r="GB79" s="9"/>
      <c r="GC79" s="10">
        <f t="shared" si="193"/>
        <v>3</v>
      </c>
      <c r="GD79" s="81"/>
      <c r="GE79" s="9">
        <f>VLOOKUP($C79, Table3[#All], 109, 0)</f>
        <v>0</v>
      </c>
      <c r="GF79" s="9">
        <f>VLOOKUP($C79, Table3[#All], 110, 0)</f>
        <v>1</v>
      </c>
      <c r="GG79" s="9">
        <f>VLOOKUP($C79, Table3[#All], 111, 0)</f>
        <v>0</v>
      </c>
      <c r="GH79" s="9"/>
      <c r="GI79" s="9">
        <f>VLOOKUP($C79, Table3[#All], 112, 0)</f>
        <v>0</v>
      </c>
      <c r="GJ79" s="12">
        <f t="shared" si="177"/>
        <v>2</v>
      </c>
      <c r="GK79" s="11"/>
      <c r="GL79" s="9">
        <f>VLOOKUP($C79, Table3[#All], 113, 0)</f>
        <v>0</v>
      </c>
      <c r="GM79" s="9">
        <f>VLOOKUP($C79, Table3[#All], 114, 0)</f>
        <v>0</v>
      </c>
      <c r="GN79" s="9">
        <f>VLOOKUP($C79, Table3[#All], 115, 0)</f>
        <v>0.65790000000000004</v>
      </c>
      <c r="GO79" s="9">
        <f>VLOOKUP($C79, Table3[#All], 116, 0)</f>
        <v>0.34210000000000002</v>
      </c>
      <c r="GP79" s="9"/>
      <c r="GQ79" s="10">
        <f t="shared" si="178"/>
        <v>4</v>
      </c>
      <c r="GR79" s="11"/>
      <c r="GS79" s="9">
        <f>VLOOKUP($C79, Table2[#All], 3, 0)</f>
        <v>0</v>
      </c>
      <c r="GT79" s="9">
        <f>VLOOKUP($C79, Table2[#All], 4, 0)</f>
        <v>1</v>
      </c>
      <c r="GU79" s="9">
        <f>VLOOKUP($C79, Table2[#All], 5, 0)</f>
        <v>0</v>
      </c>
      <c r="GV79" s="9">
        <f>VLOOKUP($C79, Table2[#All], 6, 0)</f>
        <v>0</v>
      </c>
      <c r="GW79" s="9">
        <f>VLOOKUP($C79, Table2[#All], 7, 0)</f>
        <v>0</v>
      </c>
      <c r="GX79" s="10">
        <f t="shared" si="179"/>
        <v>2</v>
      </c>
      <c r="GY79" s="11"/>
      <c r="GZ79" s="9">
        <v>0</v>
      </c>
      <c r="HA79" s="9">
        <v>1</v>
      </c>
      <c r="HB79" s="9">
        <v>0</v>
      </c>
      <c r="HC79" s="9">
        <v>0</v>
      </c>
      <c r="HD79" s="9"/>
      <c r="HE79" s="10">
        <f t="shared" si="180"/>
        <v>2</v>
      </c>
      <c r="HF79" s="11"/>
      <c r="HG79" s="9">
        <f>VLOOKUP($C79, Table5[#All], 2, 0)</f>
        <v>0</v>
      </c>
      <c r="HH79" s="9">
        <f>VLOOKUP($C79, Table5[#All], 3, 0)</f>
        <v>0</v>
      </c>
      <c r="HI79" s="9">
        <f>VLOOKUP($C79, Table5[#All], 4, 0)</f>
        <v>0</v>
      </c>
      <c r="HJ79" s="9">
        <f>VLOOKUP($C79, Table5[#All], 5, 0)</f>
        <v>1</v>
      </c>
      <c r="HK79" s="9">
        <f>VLOOKUP($C79, Table5[#All], 6, 0)</f>
        <v>0</v>
      </c>
      <c r="HL79" s="10">
        <f t="shared" si="181"/>
        <v>4</v>
      </c>
      <c r="HM79" s="11"/>
      <c r="HN79" s="9">
        <f>VLOOKUP($C79, Table5[#All], 7, 0)</f>
        <v>0</v>
      </c>
      <c r="HO79" s="9">
        <f>VLOOKUP($C79, Table5[#All], 8, 0)</f>
        <v>1</v>
      </c>
      <c r="HP79" s="9">
        <f>VLOOKUP($C79, Table5[#All], 9, 0)</f>
        <v>0</v>
      </c>
      <c r="HQ79" s="9">
        <f>VLOOKUP($C79, Table5[#All], 10, 0)</f>
        <v>0</v>
      </c>
      <c r="HR79" s="9">
        <f>VLOOKUP($C79, Table5[#All], 11, 0)</f>
        <v>0</v>
      </c>
      <c r="HS79" s="10">
        <f t="shared" si="182"/>
        <v>2</v>
      </c>
      <c r="HT79" s="11"/>
      <c r="HU79" s="9">
        <f>VLOOKUP($C79, Table5[#All], 12, 0)</f>
        <v>1</v>
      </c>
      <c r="HV79" s="9">
        <f>VLOOKUP($C79, Table5[#All], 13, 0)</f>
        <v>0</v>
      </c>
      <c r="HW79" s="9">
        <f>VLOOKUP($C79, Table5[#All], 14, 0)</f>
        <v>0</v>
      </c>
      <c r="HX79" s="9">
        <f>VLOOKUP($C79, Table5[#All], 15, 0)</f>
        <v>0</v>
      </c>
      <c r="HY79" s="9">
        <f>VLOOKUP($C79, Table5[#All], 16, 0)</f>
        <v>0</v>
      </c>
      <c r="HZ79" s="10">
        <f t="shared" si="183"/>
        <v>1</v>
      </c>
      <c r="IA79" s="11"/>
      <c r="IB79" s="9">
        <f>VLOOKUP($C79, Table5[#All], 17, 0)</f>
        <v>0</v>
      </c>
      <c r="IC79" s="9">
        <f>VLOOKUP($C79, Table5[#All], 18, 0)</f>
        <v>0</v>
      </c>
      <c r="ID79" s="9">
        <f>VLOOKUP($C79, Table5[#All], 19, 0)</f>
        <v>0</v>
      </c>
      <c r="IE79" s="9">
        <f>VLOOKUP($C79, Table5[#All], 20, 0)</f>
        <v>1</v>
      </c>
      <c r="IF79" s="9">
        <f>VLOOKUP($C79, Table5[#All], 21, 0)</f>
        <v>0</v>
      </c>
      <c r="IG79" s="10">
        <f t="shared" si="184"/>
        <v>4</v>
      </c>
      <c r="IH79" s="11"/>
      <c r="II79" s="9">
        <f>VLOOKUP($C79, Table5[#All], 22, 0)</f>
        <v>1</v>
      </c>
      <c r="IJ79" s="9">
        <f>VLOOKUP($C79, Table5[#All], 23, 0)</f>
        <v>0</v>
      </c>
      <c r="IK79" s="9">
        <f>VLOOKUP($C79, Table5[#All], 24, 0)</f>
        <v>0</v>
      </c>
      <c r="IL79" s="9">
        <f>VLOOKUP($C79, Table5[#All], 25, 0)</f>
        <v>0</v>
      </c>
      <c r="IM79" s="9">
        <f>VLOOKUP($C79, Table5[#All], 26, 0)</f>
        <v>0</v>
      </c>
      <c r="IN79" s="10">
        <f t="shared" si="185"/>
        <v>1</v>
      </c>
      <c r="IO79" s="11"/>
      <c r="IP79" s="9">
        <v>1</v>
      </c>
      <c r="IQ79" s="9">
        <v>0</v>
      </c>
      <c r="IR79" s="9">
        <v>0</v>
      </c>
      <c r="IS79" s="9">
        <v>0</v>
      </c>
      <c r="IT79" s="9">
        <v>0</v>
      </c>
      <c r="IU79" s="10">
        <f t="shared" si="186"/>
        <v>1</v>
      </c>
      <c r="IV79" s="82"/>
    </row>
    <row r="80" spans="1:256" ht="16.3" thickTop="1" thickBot="1" x14ac:dyDescent="0.35">
      <c r="A80" s="16" t="s">
        <v>285</v>
      </c>
      <c r="B80" s="16" t="s">
        <v>294</v>
      </c>
      <c r="C80" s="16" t="s">
        <v>295</v>
      </c>
      <c r="D80" s="11"/>
      <c r="E80" s="9">
        <f>VLOOKUP($C80, Table3[#All], 2, 0)</f>
        <v>0</v>
      </c>
      <c r="F80" s="9"/>
      <c r="G80" s="9">
        <f>VLOOKUP($C80, Table3[#All], 3, 0)</f>
        <v>0.36</v>
      </c>
      <c r="H80" s="9">
        <f>VLOOKUP($C80, Table3[#All], 4, 0)</f>
        <v>0.64</v>
      </c>
      <c r="I80" s="9">
        <f>VLOOKUP($C80, Table3[#All], 5, 0)</f>
        <v>0</v>
      </c>
      <c r="J80" s="10">
        <f t="shared" si="187"/>
        <v>4</v>
      </c>
      <c r="K80" s="11"/>
      <c r="L80" s="9">
        <f>VLOOKUP($C80, Table3[#All], 6, 0)</f>
        <v>0</v>
      </c>
      <c r="M80" s="9"/>
      <c r="N80" s="9">
        <f>VLOOKUP($C80, Table3[#All], 7, 0)</f>
        <v>0</v>
      </c>
      <c r="O80" s="9">
        <f>VLOOKUP($C80, Table3[#All], 8, 0)</f>
        <v>0</v>
      </c>
      <c r="P80" s="9">
        <f>VLOOKUP($C80, Table3[#All], 9, 0)</f>
        <v>1</v>
      </c>
      <c r="Q80" s="10">
        <f t="shared" si="188"/>
        <v>5</v>
      </c>
      <c r="R80" s="11"/>
      <c r="S80" s="9">
        <f>VLOOKUP($C80, Table3[#All], 10, 0)</f>
        <v>0</v>
      </c>
      <c r="T80" s="9">
        <f>VLOOKUP($C80, Table3[#All], 11, 0)</f>
        <v>0.72</v>
      </c>
      <c r="U80" s="9">
        <f>VLOOKUP($C80, Table3[#All], 12, 0)</f>
        <v>0.2</v>
      </c>
      <c r="V80" s="9">
        <f>VLOOKUP($C80, Table3[#All], 13, 0)</f>
        <v>0.08</v>
      </c>
      <c r="W80" s="9">
        <f>VLOOKUP($C80, Table3[#All], 14, 0)</f>
        <v>0</v>
      </c>
      <c r="X80" s="10">
        <f t="shared" si="189"/>
        <v>3</v>
      </c>
      <c r="Y80" s="11"/>
      <c r="Z80" s="9">
        <f>VLOOKUP($C80, Table3[#All], 15, 0)</f>
        <v>0</v>
      </c>
      <c r="AA80" s="9">
        <f>VLOOKUP($C80, Table3[#All], 16, 0)</f>
        <v>0.16</v>
      </c>
      <c r="AB80" s="9">
        <f>VLOOKUP($C80, Table3[#All], 17, 0)</f>
        <v>0.6</v>
      </c>
      <c r="AC80" s="9">
        <f>VLOOKUP($C80, Table3[#All], 18, 0)</f>
        <v>0.12</v>
      </c>
      <c r="AD80" s="9">
        <f>VLOOKUP($C80, Table3[#All], 19, 0)</f>
        <v>0.12</v>
      </c>
      <c r="AE80" s="10">
        <f t="shared" si="159"/>
        <v>3</v>
      </c>
      <c r="AF80" s="11"/>
      <c r="AG80" s="9">
        <f>VLOOKUP($C80, Table3[#All], 20, 0)</f>
        <v>0.12</v>
      </c>
      <c r="AH80" s="9">
        <f>VLOOKUP($C80, Table3[#All], 21, 0)</f>
        <v>0.6</v>
      </c>
      <c r="AI80" s="9">
        <f>VLOOKUP($C80, Table3[#All], 22, 0)</f>
        <v>0.28000000000000003</v>
      </c>
      <c r="AJ80" s="9"/>
      <c r="AK80" s="9"/>
      <c r="AL80" s="10">
        <f t="shared" si="160"/>
        <v>3</v>
      </c>
      <c r="AM80" s="11"/>
      <c r="AN80" s="9">
        <f>VLOOKUP($C80, Table3[#All], 23, 0)</f>
        <v>1</v>
      </c>
      <c r="AO80" s="9">
        <f>VLOOKUP($C80, Table3[#All], 24, 0)</f>
        <v>0</v>
      </c>
      <c r="AP80" s="9">
        <f>VLOOKUP($C80, Table3[#All], 25, 0)</f>
        <v>0</v>
      </c>
      <c r="AQ80" s="9">
        <f>VLOOKUP($C80, Table3[#All], 26, 0)</f>
        <v>0</v>
      </c>
      <c r="AR80" s="9"/>
      <c r="AS80" s="12">
        <f t="shared" si="161"/>
        <v>1</v>
      </c>
      <c r="AT80" s="11"/>
      <c r="AU80" s="9">
        <f>VLOOKUP($C80, Table3[#All], 27, 0)</f>
        <v>0.72</v>
      </c>
      <c r="AV80" s="9">
        <f>VLOOKUP($C80, Table3[#All], 28, 0)</f>
        <v>0.08</v>
      </c>
      <c r="AW80" s="9">
        <f>VLOOKUP($C80, Table3[#All], 29, 0)</f>
        <v>0.2</v>
      </c>
      <c r="AX80" s="9"/>
      <c r="AY80" s="9"/>
      <c r="AZ80" s="10">
        <f t="shared" si="190"/>
        <v>2</v>
      </c>
      <c r="BA80" s="11"/>
      <c r="BB80" s="9">
        <f>VLOOKUP($C80, Table3[#All], 30, 0)</f>
        <v>0.4</v>
      </c>
      <c r="BC80" s="9">
        <f>VLOOKUP($C80, Table3[#All], 31, 0)</f>
        <v>0.6</v>
      </c>
      <c r="BD80" s="9">
        <f>VLOOKUP($C80, Table3[#All], 32, 0)</f>
        <v>0</v>
      </c>
      <c r="BE80" s="9">
        <f>VLOOKUP($C80, Table3[#All], 33, 0)</f>
        <v>0</v>
      </c>
      <c r="BF80" s="9"/>
      <c r="BG80" s="10">
        <f t="shared" si="191"/>
        <v>2</v>
      </c>
      <c r="BH80" s="81"/>
      <c r="BI80" s="9">
        <f>VLOOKUP($C80, Table3[#All], 34, 0)</f>
        <v>0</v>
      </c>
      <c r="BJ80" s="9">
        <f>VLOOKUP($C80, Table3[#All], 35, 0)</f>
        <v>0</v>
      </c>
      <c r="BK80" s="9">
        <f>VLOOKUP($C80, Table3[#All], 36, 0)</f>
        <v>0</v>
      </c>
      <c r="BL80" s="9">
        <f>VLOOKUP($C80, Table3[#All], 37, 0)</f>
        <v>0</v>
      </c>
      <c r="BM80" s="9">
        <f>VLOOKUP($C80, Table3[#All], 38, 0)</f>
        <v>0</v>
      </c>
      <c r="BN80" s="10" t="str">
        <f t="shared" si="192"/>
        <v>N/A</v>
      </c>
      <c r="BO80" s="11"/>
      <c r="BP80" s="9">
        <f>VLOOKUP($C80, Table3[#All], 39, 0)</f>
        <v>0.16</v>
      </c>
      <c r="BQ80" s="9">
        <f>VLOOKUP($C80, Table3[#All], 40, 0)</f>
        <v>0.48</v>
      </c>
      <c r="BR80" s="9">
        <f>VLOOKUP($C80, Table3[#All], 41, 0)</f>
        <v>0.36</v>
      </c>
      <c r="BS80" s="9">
        <f>VLOOKUP($C80, Table3[#All], 42, 0)</f>
        <v>0</v>
      </c>
      <c r="BT80" s="9"/>
      <c r="BU80" s="10">
        <f t="shared" si="162"/>
        <v>3</v>
      </c>
      <c r="BV80" s="11"/>
      <c r="BW80" s="9">
        <f>VLOOKUP($C80, Table3[#All], 43, 0)</f>
        <v>0.64</v>
      </c>
      <c r="BX80" s="9">
        <f>VLOOKUP($C80, Table3[#All], 44, 0)</f>
        <v>0.36</v>
      </c>
      <c r="BY80" s="9">
        <f>VLOOKUP($C80, Table3[#All], 45, 0)</f>
        <v>0</v>
      </c>
      <c r="BZ80" s="9"/>
      <c r="CA80" s="9"/>
      <c r="CB80" s="10">
        <f t="shared" si="163"/>
        <v>2</v>
      </c>
      <c r="CC80" s="81"/>
      <c r="CD80" s="9">
        <f>VLOOKUP($C80, Table3[#All], 46, 0)</f>
        <v>0.96</v>
      </c>
      <c r="CE80" s="9">
        <f>VLOOKUP($C80, Table3[#All], 47, 0)</f>
        <v>0</v>
      </c>
      <c r="CF80" s="9">
        <f>VLOOKUP($C80, Table3[#All], 48, 0)</f>
        <v>0.04</v>
      </c>
      <c r="CG80" s="9">
        <f>VLOOKUP($C80, Table3[#All], 49, 0)</f>
        <v>0</v>
      </c>
      <c r="CH80" s="9">
        <f>VLOOKUP($C80, Table3[#All], 50, 0)</f>
        <v>0</v>
      </c>
      <c r="CI80" s="12">
        <f t="shared" si="164"/>
        <v>1</v>
      </c>
      <c r="CJ80" s="13"/>
      <c r="CK80" s="9">
        <f>VLOOKUP($C80, Table3[#All], 51, 0)</f>
        <v>0.24</v>
      </c>
      <c r="CL80" s="9">
        <f>VLOOKUP($C80, Table3[#All], 52, 0)</f>
        <v>0.76</v>
      </c>
      <c r="CM80" s="9">
        <f>VLOOKUP($C80, Table3[#All], 53, 0)</f>
        <v>0</v>
      </c>
      <c r="CN80" s="9">
        <f>VLOOKUP($C80, Table3[#All], 54, 0)</f>
        <v>0</v>
      </c>
      <c r="CO80" s="9"/>
      <c r="CP80" s="10">
        <f t="shared" si="165"/>
        <v>2</v>
      </c>
      <c r="CQ80" s="11"/>
      <c r="CR80" s="9">
        <f>VLOOKUP($C80, Table3[#All], 55, 0)</f>
        <v>0.32</v>
      </c>
      <c r="CS80" s="9">
        <f>VLOOKUP($C80, Table3[#All], 56, 0)</f>
        <v>0.68</v>
      </c>
      <c r="CT80" s="9">
        <f>VLOOKUP($C80, Table3[#All], 57, 0)</f>
        <v>0</v>
      </c>
      <c r="CU80" s="9">
        <f>VLOOKUP($C80, Table3[#All], 58, 0)</f>
        <v>0</v>
      </c>
      <c r="CV80" s="9">
        <f>VLOOKUP($C80, Table3[#All], 59, 0)</f>
        <v>0</v>
      </c>
      <c r="CW80" s="14">
        <f t="shared" si="166"/>
        <v>2</v>
      </c>
      <c r="CX80" s="81"/>
      <c r="CY80" s="9">
        <f>VLOOKUP($C80, Table3[#All], 60, 0)</f>
        <v>0.4</v>
      </c>
      <c r="CZ80" s="9">
        <f>VLOOKUP($C80, Table3[#All], 61, 0)</f>
        <v>0.44</v>
      </c>
      <c r="DA80" s="9">
        <f>VLOOKUP($C80, Table3[#All], 62, 0)</f>
        <v>0.16</v>
      </c>
      <c r="DB80" s="9">
        <f>VLOOKUP($C80, Table3[#All], 63, 0)</f>
        <v>0</v>
      </c>
      <c r="DC80" s="9">
        <f>VLOOKUP($C80, Table3[#All], 64, 0)</f>
        <v>0</v>
      </c>
      <c r="DD80" s="10">
        <f t="shared" si="167"/>
        <v>2</v>
      </c>
      <c r="DE80" s="11"/>
      <c r="DF80" s="9">
        <f>VLOOKUP($C80, Table3[#All], 65, 0)</f>
        <v>0.4</v>
      </c>
      <c r="DG80" s="9"/>
      <c r="DH80" s="9">
        <f>VLOOKUP($C80, Table3[#All], 66, 0)</f>
        <v>0.16</v>
      </c>
      <c r="DI80" s="9"/>
      <c r="DJ80" s="9">
        <f>VLOOKUP($C80, Table3[#All], 67, 0)</f>
        <v>0.44</v>
      </c>
      <c r="DK80" s="14">
        <f t="shared" si="168"/>
        <v>5</v>
      </c>
      <c r="DL80" s="11"/>
      <c r="DM80" s="9">
        <f>VLOOKUP($C80, Table3[#All], 68, 0)</f>
        <v>0.68</v>
      </c>
      <c r="DN80" s="9"/>
      <c r="DO80" s="9">
        <f>VLOOKUP($C80, Table3[#All], 69, 0)</f>
        <v>0.32</v>
      </c>
      <c r="DP80" s="9">
        <f>VLOOKUP($C80, Table3[#All], 70, 0)</f>
        <v>0</v>
      </c>
      <c r="DQ80" s="9"/>
      <c r="DR80" s="14">
        <f t="shared" si="169"/>
        <v>3</v>
      </c>
      <c r="DS80" s="11"/>
      <c r="DT80" s="9">
        <f>VLOOKUP($C80, Table3[#All], 71, 0)</f>
        <v>0</v>
      </c>
      <c r="DU80" s="9">
        <f>VLOOKUP($C80, Table3[#All], 72, 0)</f>
        <v>0.04</v>
      </c>
      <c r="DV80" s="9">
        <f>VLOOKUP($C80, Table3[#All], 73, 0)</f>
        <v>0.56000000000000005</v>
      </c>
      <c r="DW80" s="9">
        <f>VLOOKUP($C80, Table3[#All], 74, 0)</f>
        <v>0.4</v>
      </c>
      <c r="DX80" s="9">
        <f>VLOOKUP($C80, Table3[#All], 75, 0)</f>
        <v>0</v>
      </c>
      <c r="DY80" s="12">
        <f t="shared" si="158"/>
        <v>4</v>
      </c>
      <c r="DZ80" s="11"/>
      <c r="EA80" s="9">
        <f>VLOOKUP($C80, Table3[#All], 76, 0)</f>
        <v>1</v>
      </c>
      <c r="EB80" s="9">
        <f>VLOOKUP($C80, Table3[#All], 77, 0)</f>
        <v>0</v>
      </c>
      <c r="EC80" s="9">
        <f>VLOOKUP($C80, Table3[#All], 78, 0)</f>
        <v>0</v>
      </c>
      <c r="ED80" s="9">
        <f>VLOOKUP($C80, Table3[#All], 79, 0)</f>
        <v>0</v>
      </c>
      <c r="EE80" s="9">
        <f>VLOOKUP($C80, Table3[#All], 80, 0)</f>
        <v>0</v>
      </c>
      <c r="EF80" s="10">
        <f t="shared" si="170"/>
        <v>1</v>
      </c>
      <c r="EG80" s="9"/>
      <c r="EH80" s="9">
        <f>VLOOKUP($C80, Table3[#All], 81, 0)</f>
        <v>0</v>
      </c>
      <c r="EI80" s="9">
        <f>VLOOKUP($C80, Table3[#All], 82, 0)</f>
        <v>0</v>
      </c>
      <c r="EJ80" s="9">
        <f>VLOOKUP($C80, Table3[#All], 83, 0)</f>
        <v>1</v>
      </c>
      <c r="EK80" s="9">
        <f>VLOOKUP($C80, Table3[#All], 84, 0)</f>
        <v>0</v>
      </c>
      <c r="EL80" s="9">
        <f>VLOOKUP($C80, Table3[#All], 85, 0)</f>
        <v>0</v>
      </c>
      <c r="EM80" s="14">
        <f t="shared" si="171"/>
        <v>3</v>
      </c>
      <c r="EN80" s="11"/>
      <c r="EO80" s="9">
        <f>VLOOKUP($C80, Table3[#All], 86, 0)</f>
        <v>0.24</v>
      </c>
      <c r="EP80" s="9"/>
      <c r="EQ80" s="9">
        <f>VLOOKUP($C80, Table3[#All], 87, 0)</f>
        <v>0.76</v>
      </c>
      <c r="ER80" s="9"/>
      <c r="ES80" s="9"/>
      <c r="ET80" s="14">
        <f t="shared" si="172"/>
        <v>3</v>
      </c>
      <c r="EU80" s="11"/>
      <c r="EV80" s="9">
        <f>VLOOKUP($C80, Table3[#All], 88, 0)</f>
        <v>1</v>
      </c>
      <c r="EW80" s="9">
        <f>VLOOKUP($C80, Table3[#All], 89, 0)</f>
        <v>0</v>
      </c>
      <c r="EX80" s="9">
        <f>VLOOKUP($C80, Table3[#All], 90, 0)</f>
        <v>0</v>
      </c>
      <c r="EY80" s="9">
        <f>VLOOKUP($C80, Table3[#All], 91, 0)</f>
        <v>0</v>
      </c>
      <c r="EZ80" s="9">
        <f>VLOOKUP($C80, Table3[#All], 92, 0)</f>
        <v>0</v>
      </c>
      <c r="FA80" s="12">
        <f t="shared" si="173"/>
        <v>1</v>
      </c>
      <c r="FB80" s="11"/>
      <c r="FC80" s="9">
        <f>VLOOKUP($C80, Table3[#All], 93, 0)</f>
        <v>0</v>
      </c>
      <c r="FD80" s="9">
        <f>VLOOKUP($C80, Table3[#All], 94, 0)</f>
        <v>0.48</v>
      </c>
      <c r="FE80" s="9">
        <f>VLOOKUP($C80, Table3[#All], 95, 0)</f>
        <v>0.52</v>
      </c>
      <c r="FF80" s="9">
        <f>VLOOKUP($C80, Table3[#All], 96, 0)</f>
        <v>0</v>
      </c>
      <c r="FG80" s="9"/>
      <c r="FH80" s="10">
        <f t="shared" si="174"/>
        <v>3</v>
      </c>
      <c r="FI80" s="11"/>
      <c r="FJ80" s="9">
        <f>VLOOKUP($C80, Table3[#All], 97, 0)</f>
        <v>0</v>
      </c>
      <c r="FK80" s="9">
        <f>VLOOKUP($C80, Table3[#All], 98, 0)</f>
        <v>0</v>
      </c>
      <c r="FL80" s="9">
        <f>VLOOKUP($C80, Table3[#All], 99, 0)</f>
        <v>1</v>
      </c>
      <c r="FM80" s="9">
        <f>VLOOKUP($C80, Table3[#All], 100, 0)</f>
        <v>0</v>
      </c>
      <c r="FN80" s="9">
        <f>VLOOKUP($C80, Table3[#All], 101, 0)</f>
        <v>0</v>
      </c>
      <c r="FO80" s="14">
        <f t="shared" si="175"/>
        <v>3</v>
      </c>
      <c r="FP80" s="11"/>
      <c r="FQ80" s="9">
        <f>VLOOKUP($C80, Table3[#All], 102, 0)</f>
        <v>0.28000000000000003</v>
      </c>
      <c r="FR80" s="9">
        <f>VLOOKUP($C80, Table3[#All], 103, 0)</f>
        <v>0.72</v>
      </c>
      <c r="FS80" s="9">
        <f>VLOOKUP($C80, Table3[#All], 104, 0)</f>
        <v>0</v>
      </c>
      <c r="FT80" s="9">
        <f>VLOOKUP($C80, Table3[#All], 105, 0)</f>
        <v>0</v>
      </c>
      <c r="FU80" s="9">
        <v>0</v>
      </c>
      <c r="FV80" s="10">
        <f t="shared" si="176"/>
        <v>2</v>
      </c>
      <c r="FW80" s="11"/>
      <c r="FX80" s="9">
        <f>VLOOKUP($C80, Table3[#All], 106, 0)</f>
        <v>0.6</v>
      </c>
      <c r="FY80" s="9"/>
      <c r="FZ80" s="9">
        <f>VLOOKUP($C80, Table3[#All], 107, 0)</f>
        <v>0.36</v>
      </c>
      <c r="GA80" s="9">
        <f>VLOOKUP($C80, Table3[#All], 108, 0)</f>
        <v>0.04</v>
      </c>
      <c r="GB80" s="9"/>
      <c r="GC80" s="10">
        <f t="shared" si="193"/>
        <v>3</v>
      </c>
      <c r="GD80" s="81"/>
      <c r="GE80" s="9">
        <f>VLOOKUP($C80, Table3[#All], 109, 0)</f>
        <v>0.05</v>
      </c>
      <c r="GF80" s="9">
        <f>VLOOKUP($C80, Table3[#All], 110, 0)</f>
        <v>0.4</v>
      </c>
      <c r="GG80" s="9">
        <f>VLOOKUP($C80, Table3[#All], 111, 0)</f>
        <v>0.55000000000000004</v>
      </c>
      <c r="GH80" s="9"/>
      <c r="GI80" s="9">
        <f>VLOOKUP($C80, Table3[#All], 112, 0)</f>
        <v>0</v>
      </c>
      <c r="GJ80" s="12">
        <f t="shared" si="177"/>
        <v>3</v>
      </c>
      <c r="GK80" s="11"/>
      <c r="GL80" s="9">
        <f>VLOOKUP($C80, Table3[#All], 113, 0)</f>
        <v>0</v>
      </c>
      <c r="GM80" s="9">
        <f>VLOOKUP($C80, Table3[#All], 114, 0)</f>
        <v>0</v>
      </c>
      <c r="GN80" s="9">
        <f>VLOOKUP($C80, Table3[#All], 115, 0)</f>
        <v>0.32</v>
      </c>
      <c r="GO80" s="9">
        <f>VLOOKUP($C80, Table3[#All], 116, 0)</f>
        <v>0.68</v>
      </c>
      <c r="GP80" s="9"/>
      <c r="GQ80" s="10">
        <f t="shared" si="178"/>
        <v>4</v>
      </c>
      <c r="GR80" s="11"/>
      <c r="GS80" s="9">
        <f>VLOOKUP($C80, Table2[#All], 3, 0)</f>
        <v>0</v>
      </c>
      <c r="GT80" s="9">
        <f>VLOOKUP($C80, Table2[#All], 4, 0)</f>
        <v>1</v>
      </c>
      <c r="GU80" s="9">
        <f>VLOOKUP($C80, Table2[#All], 5, 0)</f>
        <v>0</v>
      </c>
      <c r="GV80" s="9">
        <f>VLOOKUP($C80, Table2[#All], 6, 0)</f>
        <v>0</v>
      </c>
      <c r="GW80" s="9">
        <f>VLOOKUP($C80, Table2[#All], 7, 0)</f>
        <v>0</v>
      </c>
      <c r="GX80" s="10">
        <f t="shared" si="179"/>
        <v>2</v>
      </c>
      <c r="GY80" s="11"/>
      <c r="GZ80" s="9">
        <v>0</v>
      </c>
      <c r="HA80" s="9">
        <v>1</v>
      </c>
      <c r="HB80" s="9">
        <v>0</v>
      </c>
      <c r="HC80" s="9">
        <v>0</v>
      </c>
      <c r="HD80" s="9"/>
      <c r="HE80" s="10">
        <f t="shared" si="180"/>
        <v>2</v>
      </c>
      <c r="HF80" s="11"/>
      <c r="HG80" s="9">
        <f>VLOOKUP($C80, Table5[#All], 2, 0)</f>
        <v>0</v>
      </c>
      <c r="HH80" s="9">
        <f>VLOOKUP($C80, Table5[#All], 3, 0)</f>
        <v>0</v>
      </c>
      <c r="HI80" s="9">
        <f>VLOOKUP($C80, Table5[#All], 4, 0)</f>
        <v>1</v>
      </c>
      <c r="HJ80" s="9">
        <f>VLOOKUP($C80, Table5[#All], 5, 0)</f>
        <v>0</v>
      </c>
      <c r="HK80" s="9">
        <f>VLOOKUP($C80, Table5[#All], 6, 0)</f>
        <v>0</v>
      </c>
      <c r="HL80" s="10">
        <f t="shared" si="181"/>
        <v>3</v>
      </c>
      <c r="HM80" s="11"/>
      <c r="HN80" s="9">
        <f>VLOOKUP($C80, Table5[#All], 7, 0)</f>
        <v>0</v>
      </c>
      <c r="HO80" s="9">
        <f>VLOOKUP($C80, Table5[#All], 8, 0)</f>
        <v>1</v>
      </c>
      <c r="HP80" s="9">
        <f>VLOOKUP($C80, Table5[#All], 9, 0)</f>
        <v>0</v>
      </c>
      <c r="HQ80" s="9">
        <f>VLOOKUP($C80, Table5[#All], 10, 0)</f>
        <v>0</v>
      </c>
      <c r="HR80" s="9">
        <f>VLOOKUP($C80, Table5[#All], 11, 0)</f>
        <v>0</v>
      </c>
      <c r="HS80" s="10">
        <f t="shared" si="182"/>
        <v>2</v>
      </c>
      <c r="HT80" s="11"/>
      <c r="HU80" s="9">
        <f>VLOOKUP($C80, Table5[#All], 12, 0)</f>
        <v>1</v>
      </c>
      <c r="HV80" s="9">
        <f>VLOOKUP($C80, Table5[#All], 13, 0)</f>
        <v>0</v>
      </c>
      <c r="HW80" s="9">
        <f>VLOOKUP($C80, Table5[#All], 14, 0)</f>
        <v>0</v>
      </c>
      <c r="HX80" s="9">
        <f>VLOOKUP($C80, Table5[#All], 15, 0)</f>
        <v>0</v>
      </c>
      <c r="HY80" s="9">
        <f>VLOOKUP($C80, Table5[#All], 16, 0)</f>
        <v>0</v>
      </c>
      <c r="HZ80" s="10">
        <f t="shared" si="183"/>
        <v>1</v>
      </c>
      <c r="IA80" s="11"/>
      <c r="IB80" s="9">
        <f>VLOOKUP($C80, Table5[#All], 17, 0)</f>
        <v>0</v>
      </c>
      <c r="IC80" s="9">
        <f>VLOOKUP($C80, Table5[#All], 18, 0)</f>
        <v>0</v>
      </c>
      <c r="ID80" s="9">
        <f>VLOOKUP($C80, Table5[#All], 19, 0)</f>
        <v>1</v>
      </c>
      <c r="IE80" s="9">
        <f>VLOOKUP($C80, Table5[#All], 20, 0)</f>
        <v>0</v>
      </c>
      <c r="IF80" s="9">
        <f>VLOOKUP($C80, Table5[#All], 21, 0)</f>
        <v>0</v>
      </c>
      <c r="IG80" s="10">
        <f t="shared" si="184"/>
        <v>3</v>
      </c>
      <c r="IH80" s="11"/>
      <c r="II80" s="9">
        <f>VLOOKUP($C80, Table5[#All], 22, 0)</f>
        <v>1</v>
      </c>
      <c r="IJ80" s="9">
        <f>VLOOKUP($C80, Table5[#All], 23, 0)</f>
        <v>0</v>
      </c>
      <c r="IK80" s="9">
        <f>VLOOKUP($C80, Table5[#All], 24, 0)</f>
        <v>0</v>
      </c>
      <c r="IL80" s="9">
        <f>VLOOKUP($C80, Table5[#All], 25, 0)</f>
        <v>0</v>
      </c>
      <c r="IM80" s="9">
        <f>VLOOKUP($C80, Table5[#All], 26, 0)</f>
        <v>0</v>
      </c>
      <c r="IN80" s="10">
        <f t="shared" si="185"/>
        <v>1</v>
      </c>
      <c r="IO80" s="11"/>
      <c r="IP80" s="9">
        <v>1</v>
      </c>
      <c r="IQ80" s="9">
        <v>0</v>
      </c>
      <c r="IR80" s="9">
        <v>0</v>
      </c>
      <c r="IS80" s="9">
        <v>0</v>
      </c>
      <c r="IT80" s="9">
        <v>0</v>
      </c>
      <c r="IU80" s="10">
        <f t="shared" si="186"/>
        <v>1</v>
      </c>
      <c r="IV80" s="82"/>
    </row>
    <row r="81" spans="1:256" ht="16.3" thickTop="1" thickBot="1" x14ac:dyDescent="0.35">
      <c r="A81" s="16" t="s">
        <v>296</v>
      </c>
      <c r="B81" s="16" t="s">
        <v>297</v>
      </c>
      <c r="C81" s="16" t="s">
        <v>298</v>
      </c>
      <c r="D81" s="11"/>
      <c r="E81" s="9">
        <f>VLOOKUP($C81, Table3[#All], 2, 0)</f>
        <v>1</v>
      </c>
      <c r="F81" s="9"/>
      <c r="G81" s="9">
        <f>VLOOKUP($C81, Table3[#All], 3, 0)</f>
        <v>0</v>
      </c>
      <c r="H81" s="9">
        <f>VLOOKUP($C81, Table3[#All], 4, 0)</f>
        <v>0</v>
      </c>
      <c r="I81" s="9">
        <f>VLOOKUP($C81, Table3[#All], 5, 0)</f>
        <v>0</v>
      </c>
      <c r="J81" s="10">
        <f t="shared" si="187"/>
        <v>1</v>
      </c>
      <c r="K81" s="11"/>
      <c r="L81" s="9">
        <f>VLOOKUP($C81, Table3[#All], 6, 0)</f>
        <v>1</v>
      </c>
      <c r="M81" s="9"/>
      <c r="N81" s="9">
        <f>VLOOKUP($C81, Table3[#All], 7, 0)</f>
        <v>0</v>
      </c>
      <c r="O81" s="9">
        <f>VLOOKUP($C81, Table3[#All], 8, 0)</f>
        <v>0</v>
      </c>
      <c r="P81" s="9">
        <f>VLOOKUP($C81, Table3[#All], 9, 0)</f>
        <v>0</v>
      </c>
      <c r="Q81" s="10">
        <f t="shared" si="188"/>
        <v>1</v>
      </c>
      <c r="R81" s="11"/>
      <c r="S81" s="9">
        <f>VLOOKUP($C81, Table3[#All], 10, 0)</f>
        <v>0</v>
      </c>
      <c r="T81" s="9">
        <f>VLOOKUP($C81, Table3[#All], 11, 0)</f>
        <v>0</v>
      </c>
      <c r="U81" s="9">
        <f>VLOOKUP($C81, Table3[#All], 12, 0)</f>
        <v>6.6699999999999995E-2</v>
      </c>
      <c r="V81" s="9">
        <f>VLOOKUP($C81, Table3[#All], 13, 0)</f>
        <v>0.8</v>
      </c>
      <c r="W81" s="9">
        <f>VLOOKUP($C81, Table3[#All], 14, 0)</f>
        <v>0.1333</v>
      </c>
      <c r="X81" s="10">
        <f t="shared" si="189"/>
        <v>4</v>
      </c>
      <c r="Y81" s="11"/>
      <c r="Z81" s="9">
        <f>VLOOKUP($C81, Table3[#All], 15, 0)</f>
        <v>0</v>
      </c>
      <c r="AA81" s="9">
        <f>VLOOKUP($C81, Table3[#All], 16, 0)</f>
        <v>0</v>
      </c>
      <c r="AB81" s="9">
        <f>VLOOKUP($C81, Table3[#All], 17, 0)</f>
        <v>0.8</v>
      </c>
      <c r="AC81" s="9">
        <f>VLOOKUP($C81, Table3[#All], 18, 0)</f>
        <v>0.2</v>
      </c>
      <c r="AD81" s="9">
        <f>VLOOKUP($C81, Table3[#All], 19, 0)</f>
        <v>0</v>
      </c>
      <c r="AE81" s="10">
        <f t="shared" si="159"/>
        <v>3</v>
      </c>
      <c r="AF81" s="11"/>
      <c r="AG81" s="9">
        <f>VLOOKUP($C81, Table3[#All], 20, 0)</f>
        <v>0</v>
      </c>
      <c r="AH81" s="9">
        <f>VLOOKUP($C81, Table3[#All], 21, 0)</f>
        <v>0</v>
      </c>
      <c r="AI81" s="9">
        <f>VLOOKUP($C81, Table3[#All], 22, 0)</f>
        <v>1</v>
      </c>
      <c r="AJ81" s="9"/>
      <c r="AK81" s="9"/>
      <c r="AL81" s="10">
        <f t="shared" si="160"/>
        <v>3</v>
      </c>
      <c r="AM81" s="11"/>
      <c r="AN81" s="9">
        <f>VLOOKUP($C81, Table3[#All], 23, 0)</f>
        <v>1</v>
      </c>
      <c r="AO81" s="9">
        <f>VLOOKUP($C81, Table3[#All], 24, 0)</f>
        <v>0</v>
      </c>
      <c r="AP81" s="9">
        <f>VLOOKUP($C81, Table3[#All], 25, 0)</f>
        <v>0</v>
      </c>
      <c r="AQ81" s="9">
        <f>VLOOKUP($C81, Table3[#All], 26, 0)</f>
        <v>0</v>
      </c>
      <c r="AR81" s="9"/>
      <c r="AS81" s="12">
        <f t="shared" si="161"/>
        <v>1</v>
      </c>
      <c r="AT81" s="11"/>
      <c r="AU81" s="9">
        <f>VLOOKUP($C81, Table3[#All], 27, 0)</f>
        <v>1</v>
      </c>
      <c r="AV81" s="9">
        <f>VLOOKUP($C81, Table3[#All], 28, 0)</f>
        <v>0</v>
      </c>
      <c r="AW81" s="9">
        <f>VLOOKUP($C81, Table3[#All], 29, 0)</f>
        <v>0</v>
      </c>
      <c r="AX81" s="9"/>
      <c r="AY81" s="9"/>
      <c r="AZ81" s="10">
        <f t="shared" si="190"/>
        <v>1</v>
      </c>
      <c r="BA81" s="11"/>
      <c r="BB81" s="9">
        <f>VLOOKUP($C81, Table3[#All], 30, 0)</f>
        <v>0.1333</v>
      </c>
      <c r="BC81" s="9">
        <f>VLOOKUP($C81, Table3[#All], 31, 0)</f>
        <v>0.66670000000000007</v>
      </c>
      <c r="BD81" s="9">
        <f>VLOOKUP($C81, Table3[#All], 32, 0)</f>
        <v>0.2</v>
      </c>
      <c r="BE81" s="9">
        <f>VLOOKUP($C81, Table3[#All], 33, 0)</f>
        <v>0</v>
      </c>
      <c r="BF81" s="9"/>
      <c r="BG81" s="10">
        <f t="shared" si="191"/>
        <v>2</v>
      </c>
      <c r="BH81" s="81"/>
      <c r="BI81" s="9">
        <f>VLOOKUP($C81, Table3[#All], 34, 0)</f>
        <v>0</v>
      </c>
      <c r="BJ81" s="9">
        <f>VLOOKUP($C81, Table3[#All], 35, 0)</f>
        <v>0</v>
      </c>
      <c r="BK81" s="9">
        <f>VLOOKUP($C81, Table3[#All], 36, 0)</f>
        <v>0</v>
      </c>
      <c r="BL81" s="9">
        <f>VLOOKUP($C81, Table3[#All], 37, 0)</f>
        <v>0</v>
      </c>
      <c r="BM81" s="9">
        <f>VLOOKUP($C81, Table3[#All], 38, 0)</f>
        <v>0</v>
      </c>
      <c r="BN81" s="10" t="str">
        <f t="shared" si="192"/>
        <v>N/A</v>
      </c>
      <c r="BO81" s="11"/>
      <c r="BP81" s="9">
        <f>VLOOKUP($C81, Table3[#All], 39, 0)</f>
        <v>0</v>
      </c>
      <c r="BQ81" s="9">
        <f>VLOOKUP($C81, Table3[#All], 40, 0)</f>
        <v>0</v>
      </c>
      <c r="BR81" s="9">
        <f>VLOOKUP($C81, Table3[#All], 41, 0)</f>
        <v>1</v>
      </c>
      <c r="BS81" s="9">
        <f>VLOOKUP($C81, Table3[#All], 42, 0)</f>
        <v>0</v>
      </c>
      <c r="BT81" s="9"/>
      <c r="BU81" s="10">
        <f t="shared" si="162"/>
        <v>3</v>
      </c>
      <c r="BV81" s="11"/>
      <c r="BW81" s="9">
        <f>VLOOKUP($C81, Table3[#All], 43, 0)</f>
        <v>1</v>
      </c>
      <c r="BX81" s="9">
        <f>VLOOKUP($C81, Table3[#All], 44, 0)</f>
        <v>0</v>
      </c>
      <c r="BY81" s="9">
        <f>VLOOKUP($C81, Table3[#All], 45, 0)</f>
        <v>0</v>
      </c>
      <c r="BZ81" s="9"/>
      <c r="CA81" s="9"/>
      <c r="CB81" s="10">
        <f t="shared" si="163"/>
        <v>1</v>
      </c>
      <c r="CC81" s="81"/>
      <c r="CD81" s="9">
        <f>VLOOKUP($C81, Table3[#All], 46, 0)</f>
        <v>1</v>
      </c>
      <c r="CE81" s="9">
        <f>VLOOKUP($C81, Table3[#All], 47, 0)</f>
        <v>0</v>
      </c>
      <c r="CF81" s="9">
        <f>VLOOKUP($C81, Table3[#All], 48, 0)</f>
        <v>0</v>
      </c>
      <c r="CG81" s="9">
        <f>VLOOKUP($C81, Table3[#All], 49, 0)</f>
        <v>0</v>
      </c>
      <c r="CH81" s="9">
        <f>VLOOKUP($C81, Table3[#All], 50, 0)</f>
        <v>0</v>
      </c>
      <c r="CI81" s="12">
        <f t="shared" si="164"/>
        <v>1</v>
      </c>
      <c r="CJ81" s="13"/>
      <c r="CK81" s="9">
        <f>VLOOKUP($C81, Table3[#All], 51, 0)</f>
        <v>0</v>
      </c>
      <c r="CL81" s="9">
        <f>VLOOKUP($C81, Table3[#All], 52, 0)</f>
        <v>0.93330000000000002</v>
      </c>
      <c r="CM81" s="9">
        <f>VLOOKUP($C81, Table3[#All], 53, 0)</f>
        <v>6.6699999999999995E-2</v>
      </c>
      <c r="CN81" s="9">
        <f>VLOOKUP($C81, Table3[#All], 54, 0)</f>
        <v>0</v>
      </c>
      <c r="CO81" s="9"/>
      <c r="CP81" s="10">
        <f t="shared" si="165"/>
        <v>2</v>
      </c>
      <c r="CQ81" s="11"/>
      <c r="CR81" s="9">
        <f>VLOOKUP($C81, Table3[#All], 55, 0)</f>
        <v>0.92859999999999998</v>
      </c>
      <c r="CS81" s="9">
        <f>VLOOKUP($C81, Table3[#All], 56, 0)</f>
        <v>7.1399999999999991E-2</v>
      </c>
      <c r="CT81" s="9">
        <f>VLOOKUP($C81, Table3[#All], 57, 0)</f>
        <v>0</v>
      </c>
      <c r="CU81" s="9">
        <f>VLOOKUP($C81, Table3[#All], 58, 0)</f>
        <v>0</v>
      </c>
      <c r="CV81" s="9">
        <f>VLOOKUP($C81, Table3[#All], 59, 0)</f>
        <v>0</v>
      </c>
      <c r="CW81" s="14">
        <f t="shared" si="166"/>
        <v>1</v>
      </c>
      <c r="CX81" s="81"/>
      <c r="CY81" s="9">
        <f>VLOOKUP($C81, Table3[#All], 60, 0)</f>
        <v>0.6</v>
      </c>
      <c r="CZ81" s="9">
        <f>VLOOKUP($C81, Table3[#All], 61, 0)</f>
        <v>0.4</v>
      </c>
      <c r="DA81" s="9">
        <f>VLOOKUP($C81, Table3[#All], 62, 0)</f>
        <v>0</v>
      </c>
      <c r="DB81" s="9">
        <f>VLOOKUP($C81, Table3[#All], 63, 0)</f>
        <v>0</v>
      </c>
      <c r="DC81" s="9">
        <f>VLOOKUP($C81, Table3[#All], 64, 0)</f>
        <v>0</v>
      </c>
      <c r="DD81" s="10">
        <f t="shared" si="167"/>
        <v>2</v>
      </c>
      <c r="DE81" s="11"/>
      <c r="DF81" s="9">
        <f>VLOOKUP($C81, Table3[#All], 65, 0)</f>
        <v>0.66670000000000007</v>
      </c>
      <c r="DG81" s="9"/>
      <c r="DH81" s="9">
        <f>VLOOKUP($C81, Table3[#All], 66, 0)</f>
        <v>0.2</v>
      </c>
      <c r="DI81" s="9"/>
      <c r="DJ81" s="9">
        <f>VLOOKUP($C81, Table3[#All], 67, 0)</f>
        <v>0.1333</v>
      </c>
      <c r="DK81" s="14">
        <f t="shared" si="168"/>
        <v>3</v>
      </c>
      <c r="DL81" s="11"/>
      <c r="DM81" s="9">
        <f>VLOOKUP($C81, Table3[#All], 68, 0)</f>
        <v>0.93330000000000002</v>
      </c>
      <c r="DN81" s="9"/>
      <c r="DO81" s="9">
        <f>VLOOKUP($C81, Table3[#All], 69, 0)</f>
        <v>6.6699999999999995E-2</v>
      </c>
      <c r="DP81" s="9">
        <f>VLOOKUP($C81, Table3[#All], 70, 0)</f>
        <v>0</v>
      </c>
      <c r="DQ81" s="9"/>
      <c r="DR81" s="14">
        <f t="shared" si="169"/>
        <v>1</v>
      </c>
      <c r="DS81" s="11"/>
      <c r="DT81" s="9">
        <f>VLOOKUP($C81, Table3[#All], 71, 0)</f>
        <v>1</v>
      </c>
      <c r="DU81" s="9">
        <f>VLOOKUP($C81, Table3[#All], 72, 0)</f>
        <v>0</v>
      </c>
      <c r="DV81" s="9">
        <f>VLOOKUP($C81, Table3[#All], 73, 0)</f>
        <v>0</v>
      </c>
      <c r="DW81" s="9">
        <f>VLOOKUP($C81, Table3[#All], 74, 0)</f>
        <v>0</v>
      </c>
      <c r="DX81" s="9">
        <f>VLOOKUP($C81, Table3[#All], 75, 0)</f>
        <v>0</v>
      </c>
      <c r="DY81" s="12">
        <f t="shared" si="158"/>
        <v>1</v>
      </c>
      <c r="DZ81" s="11"/>
      <c r="EA81" s="9">
        <f>VLOOKUP($C81, Table3[#All], 76, 0)</f>
        <v>1</v>
      </c>
      <c r="EB81" s="9">
        <f>VLOOKUP($C81, Table3[#All], 77, 0)</f>
        <v>0</v>
      </c>
      <c r="EC81" s="9">
        <f>VLOOKUP($C81, Table3[#All], 78, 0)</f>
        <v>0</v>
      </c>
      <c r="ED81" s="9">
        <f>VLOOKUP($C81, Table3[#All], 79, 0)</f>
        <v>0</v>
      </c>
      <c r="EE81" s="9">
        <f>VLOOKUP($C81, Table3[#All], 80, 0)</f>
        <v>0</v>
      </c>
      <c r="EF81" s="10">
        <f t="shared" si="170"/>
        <v>1</v>
      </c>
      <c r="EG81" s="9"/>
      <c r="EH81" s="9">
        <f>VLOOKUP($C81, Table3[#All], 81, 0)</f>
        <v>1</v>
      </c>
      <c r="EI81" s="9">
        <f>VLOOKUP($C81, Table3[#All], 82, 0)</f>
        <v>0</v>
      </c>
      <c r="EJ81" s="9">
        <f>VLOOKUP($C81, Table3[#All], 83, 0)</f>
        <v>0</v>
      </c>
      <c r="EK81" s="9">
        <f>VLOOKUP($C81, Table3[#All], 84, 0)</f>
        <v>0</v>
      </c>
      <c r="EL81" s="9">
        <f>VLOOKUP($C81, Table3[#All], 85, 0)</f>
        <v>0</v>
      </c>
      <c r="EM81" s="14">
        <f t="shared" si="171"/>
        <v>1</v>
      </c>
      <c r="EN81" s="11"/>
      <c r="EO81" s="9">
        <f>VLOOKUP($C81, Table3[#All], 86, 0)</f>
        <v>1</v>
      </c>
      <c r="EP81" s="9"/>
      <c r="EQ81" s="9">
        <f>VLOOKUP($C81, Table3[#All], 87, 0)</f>
        <v>0</v>
      </c>
      <c r="ER81" s="9"/>
      <c r="ES81" s="9"/>
      <c r="ET81" s="14">
        <f t="shared" si="172"/>
        <v>1</v>
      </c>
      <c r="EU81" s="11"/>
      <c r="EV81" s="9">
        <f>VLOOKUP($C81, Table3[#All], 88, 0)</f>
        <v>1</v>
      </c>
      <c r="EW81" s="9">
        <f>VLOOKUP($C81, Table3[#All], 89, 0)</f>
        <v>0</v>
      </c>
      <c r="EX81" s="9">
        <f>VLOOKUP($C81, Table3[#All], 90, 0)</f>
        <v>0</v>
      </c>
      <c r="EY81" s="9">
        <f>VLOOKUP($C81, Table3[#All], 91, 0)</f>
        <v>0</v>
      </c>
      <c r="EZ81" s="9">
        <f>VLOOKUP($C81, Table3[#All], 92, 0)</f>
        <v>0</v>
      </c>
      <c r="FA81" s="12">
        <f t="shared" si="173"/>
        <v>1</v>
      </c>
      <c r="FB81" s="11"/>
      <c r="FC81" s="9">
        <f>VLOOKUP($C81, Table3[#All], 93, 0)</f>
        <v>0</v>
      </c>
      <c r="FD81" s="9">
        <f>VLOOKUP($C81, Table3[#All], 94, 0)</f>
        <v>0.86670000000000003</v>
      </c>
      <c r="FE81" s="9">
        <f>VLOOKUP($C81, Table3[#All], 95, 0)</f>
        <v>0.1333</v>
      </c>
      <c r="FF81" s="9">
        <f>VLOOKUP($C81, Table3[#All], 96, 0)</f>
        <v>0</v>
      </c>
      <c r="FG81" s="9"/>
      <c r="FH81" s="10">
        <f t="shared" si="174"/>
        <v>2</v>
      </c>
      <c r="FI81" s="11"/>
      <c r="FJ81" s="9">
        <f>VLOOKUP($C81, Table3[#All], 97, 0)</f>
        <v>0</v>
      </c>
      <c r="FK81" s="9">
        <f>VLOOKUP($C81, Table3[#All], 98, 0)</f>
        <v>0</v>
      </c>
      <c r="FL81" s="9">
        <f>VLOOKUP($C81, Table3[#All], 99, 0)</f>
        <v>0</v>
      </c>
      <c r="FM81" s="9">
        <f>VLOOKUP($C81, Table3[#All], 100, 0)</f>
        <v>0</v>
      </c>
      <c r="FN81" s="9">
        <f>VLOOKUP($C81, Table3[#All], 101, 0)</f>
        <v>1</v>
      </c>
      <c r="FO81" s="14">
        <f t="shared" si="175"/>
        <v>5</v>
      </c>
      <c r="FP81" s="11"/>
      <c r="FQ81" s="9">
        <f>VLOOKUP($C81, Table3[#All], 102, 0)</f>
        <v>1</v>
      </c>
      <c r="FR81" s="9">
        <f>VLOOKUP($C81, Table3[#All], 103, 0)</f>
        <v>0</v>
      </c>
      <c r="FS81" s="9">
        <f>VLOOKUP($C81, Table3[#All], 104, 0)</f>
        <v>0</v>
      </c>
      <c r="FT81" s="9">
        <f>VLOOKUP($C81, Table3[#All], 105, 0)</f>
        <v>0</v>
      </c>
      <c r="FU81" s="9">
        <v>0</v>
      </c>
      <c r="FV81" s="10">
        <f t="shared" si="176"/>
        <v>1</v>
      </c>
      <c r="FW81" s="11"/>
      <c r="FX81" s="9">
        <f>VLOOKUP($C81, Table3[#All], 106, 0)</f>
        <v>0.4667</v>
      </c>
      <c r="FY81" s="9"/>
      <c r="FZ81" s="9">
        <f>VLOOKUP($C81, Table3[#All], 107, 0)</f>
        <v>0.5333</v>
      </c>
      <c r="GA81" s="9">
        <f>VLOOKUP($C81, Table3[#All], 108, 0)</f>
        <v>0</v>
      </c>
      <c r="GB81" s="9"/>
      <c r="GC81" s="10">
        <f t="shared" si="193"/>
        <v>3</v>
      </c>
      <c r="GD81" s="81"/>
      <c r="GE81" s="9">
        <f>VLOOKUP($C81, Table3[#All], 109, 0)</f>
        <v>7.690000000000001E-2</v>
      </c>
      <c r="GF81" s="9">
        <f>VLOOKUP($C81, Table3[#All], 110, 0)</f>
        <v>0.92310000000000003</v>
      </c>
      <c r="GG81" s="9">
        <f>VLOOKUP($C81, Table3[#All], 111, 0)</f>
        <v>0</v>
      </c>
      <c r="GH81" s="9"/>
      <c r="GI81" s="9">
        <f>VLOOKUP($C81, Table3[#All], 112, 0)</f>
        <v>0</v>
      </c>
      <c r="GJ81" s="12">
        <f t="shared" si="177"/>
        <v>2</v>
      </c>
      <c r="GK81" s="11"/>
      <c r="GL81" s="9">
        <f>VLOOKUP($C81, Table3[#All], 113, 0)</f>
        <v>0</v>
      </c>
      <c r="GM81" s="9">
        <f>VLOOKUP($C81, Table3[#All], 114, 0)</f>
        <v>0</v>
      </c>
      <c r="GN81" s="9">
        <f>VLOOKUP($C81, Table3[#All], 115, 0)</f>
        <v>0.26669999999999999</v>
      </c>
      <c r="GO81" s="9">
        <f>VLOOKUP($C81, Table3[#All], 116, 0)</f>
        <v>0.73329999999999995</v>
      </c>
      <c r="GP81" s="9"/>
      <c r="GQ81" s="10">
        <f t="shared" si="178"/>
        <v>4</v>
      </c>
      <c r="GR81" s="11"/>
      <c r="GS81" s="9">
        <f>VLOOKUP($C81, Table2[#All], 3, 0)</f>
        <v>0</v>
      </c>
      <c r="GT81" s="9">
        <f>VLOOKUP($C81, Table2[#All], 4, 0)</f>
        <v>0</v>
      </c>
      <c r="GU81" s="9">
        <f>VLOOKUP($C81, Table2[#All], 5, 0)</f>
        <v>1</v>
      </c>
      <c r="GV81" s="9">
        <f>VLOOKUP($C81, Table2[#All], 6, 0)</f>
        <v>0</v>
      </c>
      <c r="GW81" s="9">
        <f>VLOOKUP($C81, Table2[#All], 7, 0)</f>
        <v>0</v>
      </c>
      <c r="GX81" s="10">
        <f t="shared" si="179"/>
        <v>3</v>
      </c>
      <c r="GY81" s="11"/>
      <c r="GZ81" s="9">
        <v>0</v>
      </c>
      <c r="HA81" s="9">
        <v>0</v>
      </c>
      <c r="HB81" s="9">
        <v>1</v>
      </c>
      <c r="HC81" s="9">
        <v>0</v>
      </c>
      <c r="HD81" s="9"/>
      <c r="HE81" s="10">
        <f t="shared" si="180"/>
        <v>3</v>
      </c>
      <c r="HF81" s="11"/>
      <c r="HG81" s="9">
        <f>VLOOKUP($C81, Table5[#All], 2, 0)</f>
        <v>0</v>
      </c>
      <c r="HH81" s="9">
        <f>VLOOKUP($C81, Table5[#All], 3, 0)</f>
        <v>0</v>
      </c>
      <c r="HI81" s="9">
        <f>VLOOKUP($C81, Table5[#All], 4, 0)</f>
        <v>0</v>
      </c>
      <c r="HJ81" s="9">
        <f>VLOOKUP($C81, Table5[#All], 5, 0)</f>
        <v>0</v>
      </c>
      <c r="HK81" s="9">
        <f>VLOOKUP($C81, Table5[#All], 6, 0)</f>
        <v>1</v>
      </c>
      <c r="HL81" s="10">
        <f t="shared" si="181"/>
        <v>5</v>
      </c>
      <c r="HM81" s="11"/>
      <c r="HN81" s="9">
        <f>VLOOKUP($C81, Table5[#All], 7, 0)</f>
        <v>0</v>
      </c>
      <c r="HO81" s="9">
        <f>VLOOKUP($C81, Table5[#All], 8, 0)</f>
        <v>0</v>
      </c>
      <c r="HP81" s="9">
        <f>VLOOKUP($C81, Table5[#All], 9, 0)</f>
        <v>0</v>
      </c>
      <c r="HQ81" s="9">
        <f>VLOOKUP($C81, Table5[#All], 10, 0)</f>
        <v>0</v>
      </c>
      <c r="HR81" s="9">
        <f>VLOOKUP($C81, Table5[#All], 11, 0)</f>
        <v>1</v>
      </c>
      <c r="HS81" s="10">
        <f t="shared" si="182"/>
        <v>5</v>
      </c>
      <c r="HT81" s="11"/>
      <c r="HU81" s="9">
        <f>VLOOKUP($C81, Table5[#All], 12, 0)</f>
        <v>1</v>
      </c>
      <c r="HV81" s="9">
        <f>VLOOKUP($C81, Table5[#All], 13, 0)</f>
        <v>0</v>
      </c>
      <c r="HW81" s="9">
        <f>VLOOKUP($C81, Table5[#All], 14, 0)</f>
        <v>0</v>
      </c>
      <c r="HX81" s="9">
        <f>VLOOKUP($C81, Table5[#All], 15, 0)</f>
        <v>0</v>
      </c>
      <c r="HY81" s="9">
        <f>VLOOKUP($C81, Table5[#All], 16, 0)</f>
        <v>0</v>
      </c>
      <c r="HZ81" s="10">
        <f t="shared" si="183"/>
        <v>1</v>
      </c>
      <c r="IA81" s="11"/>
      <c r="IB81" s="9">
        <f>VLOOKUP($C81, Table5[#All], 17, 0)</f>
        <v>0</v>
      </c>
      <c r="IC81" s="9">
        <f>VLOOKUP($C81, Table5[#All], 18, 0)</f>
        <v>1</v>
      </c>
      <c r="ID81" s="9">
        <f>VLOOKUP($C81, Table5[#All], 19, 0)</f>
        <v>0</v>
      </c>
      <c r="IE81" s="9">
        <f>VLOOKUP($C81, Table5[#All], 20, 0)</f>
        <v>0</v>
      </c>
      <c r="IF81" s="9">
        <f>VLOOKUP($C81, Table5[#All], 21, 0)</f>
        <v>0</v>
      </c>
      <c r="IG81" s="10">
        <f t="shared" si="184"/>
        <v>2</v>
      </c>
      <c r="IH81" s="11"/>
      <c r="II81" s="9">
        <f>VLOOKUP($C81, Table5[#All], 22, 0)</f>
        <v>1</v>
      </c>
      <c r="IJ81" s="9">
        <f>VLOOKUP($C81, Table5[#All], 23, 0)</f>
        <v>0</v>
      </c>
      <c r="IK81" s="9">
        <f>VLOOKUP($C81, Table5[#All], 24, 0)</f>
        <v>0</v>
      </c>
      <c r="IL81" s="9">
        <f>VLOOKUP($C81, Table5[#All], 25, 0)</f>
        <v>0</v>
      </c>
      <c r="IM81" s="9">
        <f>VLOOKUP($C81, Table5[#All], 26, 0)</f>
        <v>0</v>
      </c>
      <c r="IN81" s="10">
        <f t="shared" si="185"/>
        <v>1</v>
      </c>
      <c r="IO81" s="11"/>
      <c r="IP81" s="9">
        <v>1</v>
      </c>
      <c r="IQ81" s="9">
        <v>0</v>
      </c>
      <c r="IR81" s="9">
        <v>0</v>
      </c>
      <c r="IS81" s="9">
        <v>0</v>
      </c>
      <c r="IT81" s="9">
        <v>0</v>
      </c>
      <c r="IU81" s="10">
        <f t="shared" si="186"/>
        <v>1</v>
      </c>
      <c r="IV81" s="82"/>
    </row>
    <row r="82" spans="1:256" ht="16.3" thickTop="1" thickBot="1" x14ac:dyDescent="0.35">
      <c r="A82" s="16" t="s">
        <v>296</v>
      </c>
      <c r="B82" s="16" t="s">
        <v>299</v>
      </c>
      <c r="C82" s="16" t="s">
        <v>300</v>
      </c>
      <c r="D82" s="11"/>
      <c r="E82" s="9">
        <f>VLOOKUP($C82, Table3[#All], 2, 0)</f>
        <v>0.9375</v>
      </c>
      <c r="F82" s="9"/>
      <c r="G82" s="9">
        <f>VLOOKUP($C82, Table3[#All], 3, 0)</f>
        <v>6.25E-2</v>
      </c>
      <c r="H82" s="9">
        <f>VLOOKUP($C82, Table3[#All], 4, 0)</f>
        <v>0</v>
      </c>
      <c r="I82" s="9">
        <f>VLOOKUP($C82, Table3[#All], 5, 0)</f>
        <v>0</v>
      </c>
      <c r="J82" s="10">
        <f t="shared" si="187"/>
        <v>1</v>
      </c>
      <c r="K82" s="11"/>
      <c r="L82" s="9">
        <f>VLOOKUP($C82, Table3[#All], 6, 0)</f>
        <v>1</v>
      </c>
      <c r="M82" s="9"/>
      <c r="N82" s="9">
        <f>VLOOKUP($C82, Table3[#All], 7, 0)</f>
        <v>0</v>
      </c>
      <c r="O82" s="9">
        <f>VLOOKUP($C82, Table3[#All], 8, 0)</f>
        <v>0</v>
      </c>
      <c r="P82" s="9">
        <f>VLOOKUP($C82, Table3[#All], 9, 0)</f>
        <v>0</v>
      </c>
      <c r="Q82" s="10">
        <f t="shared" si="188"/>
        <v>1</v>
      </c>
      <c r="R82" s="11"/>
      <c r="S82" s="9">
        <f>VLOOKUP($C82, Table3[#All], 10, 0)</f>
        <v>0</v>
      </c>
      <c r="T82" s="9">
        <f>VLOOKUP($C82, Table3[#All], 11, 0)</f>
        <v>0.1875</v>
      </c>
      <c r="U82" s="9">
        <f>VLOOKUP($C82, Table3[#All], 12, 0)</f>
        <v>0.3125</v>
      </c>
      <c r="V82" s="9">
        <f>VLOOKUP($C82, Table3[#All], 13, 0)</f>
        <v>0.5</v>
      </c>
      <c r="W82" s="9">
        <f>VLOOKUP($C82, Table3[#All], 14, 0)</f>
        <v>0</v>
      </c>
      <c r="X82" s="10">
        <f t="shared" si="189"/>
        <v>4</v>
      </c>
      <c r="Y82" s="11"/>
      <c r="Z82" s="9">
        <f>VLOOKUP($C82, Table3[#All], 15, 0)</f>
        <v>0</v>
      </c>
      <c r="AA82" s="9">
        <f>VLOOKUP($C82, Table3[#All], 16, 0)</f>
        <v>0.125</v>
      </c>
      <c r="AB82" s="9">
        <f>VLOOKUP($C82, Table3[#All], 17, 0)</f>
        <v>0.75</v>
      </c>
      <c r="AC82" s="9">
        <f>VLOOKUP($C82, Table3[#All], 18, 0)</f>
        <v>0.125</v>
      </c>
      <c r="AD82" s="9">
        <f>VLOOKUP($C82, Table3[#All], 19, 0)</f>
        <v>0</v>
      </c>
      <c r="AE82" s="10">
        <f t="shared" si="159"/>
        <v>3</v>
      </c>
      <c r="AF82" s="11"/>
      <c r="AG82" s="9">
        <f>VLOOKUP($C82, Table3[#All], 20, 0)</f>
        <v>0</v>
      </c>
      <c r="AH82" s="9">
        <f>VLOOKUP($C82, Table3[#All], 21, 0)</f>
        <v>6.25E-2</v>
      </c>
      <c r="AI82" s="9">
        <f>VLOOKUP($C82, Table3[#All], 22, 0)</f>
        <v>0.9375</v>
      </c>
      <c r="AJ82" s="9"/>
      <c r="AK82" s="9"/>
      <c r="AL82" s="10">
        <f t="shared" si="160"/>
        <v>3</v>
      </c>
      <c r="AM82" s="11"/>
      <c r="AN82" s="9">
        <f>VLOOKUP($C82, Table3[#All], 23, 0)</f>
        <v>1</v>
      </c>
      <c r="AO82" s="9">
        <f>VLOOKUP($C82, Table3[#All], 24, 0)</f>
        <v>0</v>
      </c>
      <c r="AP82" s="9">
        <f>VLOOKUP($C82, Table3[#All], 25, 0)</f>
        <v>0</v>
      </c>
      <c r="AQ82" s="9">
        <f>VLOOKUP($C82, Table3[#All], 26, 0)</f>
        <v>0</v>
      </c>
      <c r="AR82" s="9"/>
      <c r="AS82" s="12">
        <f t="shared" si="161"/>
        <v>1</v>
      </c>
      <c r="AT82" s="11"/>
      <c r="AU82" s="9">
        <f>VLOOKUP($C82, Table3[#All], 27, 0)</f>
        <v>0.8125</v>
      </c>
      <c r="AV82" s="9">
        <f>VLOOKUP($C82, Table3[#All], 28, 0)</f>
        <v>0.125</v>
      </c>
      <c r="AW82" s="9">
        <f>VLOOKUP($C82, Table3[#All], 29, 0)</f>
        <v>6.25E-2</v>
      </c>
      <c r="AX82" s="9"/>
      <c r="AY82" s="9"/>
      <c r="AZ82" s="10">
        <f t="shared" si="190"/>
        <v>1</v>
      </c>
      <c r="BA82" s="11"/>
      <c r="BB82" s="9">
        <f>VLOOKUP($C82, Table3[#All], 30, 0)</f>
        <v>0.375</v>
      </c>
      <c r="BC82" s="9">
        <f>VLOOKUP($C82, Table3[#All], 31, 0)</f>
        <v>0.4375</v>
      </c>
      <c r="BD82" s="9">
        <f>VLOOKUP($C82, Table3[#All], 32, 0)</f>
        <v>0.1875</v>
      </c>
      <c r="BE82" s="9">
        <f>VLOOKUP($C82, Table3[#All], 33, 0)</f>
        <v>0</v>
      </c>
      <c r="BF82" s="9"/>
      <c r="BG82" s="10">
        <f t="shared" si="191"/>
        <v>2</v>
      </c>
      <c r="BH82" s="81"/>
      <c r="BI82" s="9">
        <f>VLOOKUP($C82, Table3[#All], 34, 0)</f>
        <v>0</v>
      </c>
      <c r="BJ82" s="9">
        <f>VLOOKUP($C82, Table3[#All], 35, 0)</f>
        <v>0</v>
      </c>
      <c r="BK82" s="9">
        <f>VLOOKUP($C82, Table3[#All], 36, 0)</f>
        <v>0</v>
      </c>
      <c r="BL82" s="9">
        <f>VLOOKUP($C82, Table3[#All], 37, 0)</f>
        <v>0</v>
      </c>
      <c r="BM82" s="9">
        <f>VLOOKUP($C82, Table3[#All], 38, 0)</f>
        <v>0</v>
      </c>
      <c r="BN82" s="10" t="str">
        <f t="shared" si="192"/>
        <v>N/A</v>
      </c>
      <c r="BO82" s="11"/>
      <c r="BP82" s="9">
        <f>VLOOKUP($C82, Table3[#All], 39, 0)</f>
        <v>0</v>
      </c>
      <c r="BQ82" s="9">
        <f>VLOOKUP($C82, Table3[#All], 40, 0)</f>
        <v>6.25E-2</v>
      </c>
      <c r="BR82" s="9">
        <f>VLOOKUP($C82, Table3[#All], 41, 0)</f>
        <v>0.9375</v>
      </c>
      <c r="BS82" s="9">
        <f>VLOOKUP($C82, Table3[#All], 42, 0)</f>
        <v>0</v>
      </c>
      <c r="BT82" s="9"/>
      <c r="BU82" s="10">
        <f t="shared" si="162"/>
        <v>3</v>
      </c>
      <c r="BV82" s="11"/>
      <c r="BW82" s="9">
        <f>VLOOKUP($C82, Table3[#All], 43, 0)</f>
        <v>1</v>
      </c>
      <c r="BX82" s="9">
        <f>VLOOKUP($C82, Table3[#All], 44, 0)</f>
        <v>0</v>
      </c>
      <c r="BY82" s="9">
        <f>VLOOKUP($C82, Table3[#All], 45, 0)</f>
        <v>0</v>
      </c>
      <c r="BZ82" s="9"/>
      <c r="CA82" s="9"/>
      <c r="CB82" s="10">
        <f t="shared" si="163"/>
        <v>1</v>
      </c>
      <c r="CC82" s="81"/>
      <c r="CD82" s="9">
        <f>VLOOKUP($C82, Table3[#All], 46, 0)</f>
        <v>0.8125</v>
      </c>
      <c r="CE82" s="9">
        <f>VLOOKUP($C82, Table3[#All], 47, 0)</f>
        <v>0.1875</v>
      </c>
      <c r="CF82" s="9">
        <f>VLOOKUP($C82, Table3[#All], 48, 0)</f>
        <v>0</v>
      </c>
      <c r="CG82" s="9">
        <f>VLOOKUP($C82, Table3[#All], 49, 0)</f>
        <v>0</v>
      </c>
      <c r="CH82" s="9">
        <f>VLOOKUP($C82, Table3[#All], 50, 0)</f>
        <v>0</v>
      </c>
      <c r="CI82" s="12">
        <f t="shared" si="164"/>
        <v>1</v>
      </c>
      <c r="CJ82" s="13"/>
      <c r="CK82" s="9">
        <f>VLOOKUP($C82, Table3[#All], 51, 0)</f>
        <v>6.25E-2</v>
      </c>
      <c r="CL82" s="9">
        <f>VLOOKUP($C82, Table3[#All], 52, 0)</f>
        <v>0.9375</v>
      </c>
      <c r="CM82" s="9">
        <f>VLOOKUP($C82, Table3[#All], 53, 0)</f>
        <v>0</v>
      </c>
      <c r="CN82" s="9">
        <f>VLOOKUP($C82, Table3[#All], 54, 0)</f>
        <v>0</v>
      </c>
      <c r="CO82" s="9"/>
      <c r="CP82" s="10">
        <f t="shared" si="165"/>
        <v>2</v>
      </c>
      <c r="CQ82" s="11"/>
      <c r="CR82" s="9">
        <f>VLOOKUP($C82, Table3[#All], 55, 0)</f>
        <v>1</v>
      </c>
      <c r="CS82" s="9">
        <f>VLOOKUP($C82, Table3[#All], 56, 0)</f>
        <v>0</v>
      </c>
      <c r="CT82" s="9">
        <f>VLOOKUP($C82, Table3[#All], 57, 0)</f>
        <v>0</v>
      </c>
      <c r="CU82" s="9">
        <f>VLOOKUP($C82, Table3[#All], 58, 0)</f>
        <v>0</v>
      </c>
      <c r="CV82" s="9">
        <f>VLOOKUP($C82, Table3[#All], 59, 0)</f>
        <v>0</v>
      </c>
      <c r="CW82" s="14">
        <f t="shared" si="166"/>
        <v>1</v>
      </c>
      <c r="CX82" s="81"/>
      <c r="CY82" s="9">
        <f>VLOOKUP($C82, Table3[#All], 60, 0)</f>
        <v>0.75</v>
      </c>
      <c r="CZ82" s="9">
        <f>VLOOKUP($C82, Table3[#All], 61, 0)</f>
        <v>0.125</v>
      </c>
      <c r="DA82" s="9">
        <f>VLOOKUP($C82, Table3[#All], 62, 0)</f>
        <v>0.125</v>
      </c>
      <c r="DB82" s="9">
        <f>VLOOKUP($C82, Table3[#All], 63, 0)</f>
        <v>0</v>
      </c>
      <c r="DC82" s="9">
        <f>VLOOKUP($C82, Table3[#All], 64, 0)</f>
        <v>0</v>
      </c>
      <c r="DD82" s="10">
        <f t="shared" si="167"/>
        <v>2</v>
      </c>
      <c r="DE82" s="11"/>
      <c r="DF82" s="9">
        <f>VLOOKUP($C82, Table3[#All], 65, 0)</f>
        <v>0.1875</v>
      </c>
      <c r="DG82" s="9"/>
      <c r="DH82" s="9">
        <f>VLOOKUP($C82, Table3[#All], 66, 0)</f>
        <v>0.5</v>
      </c>
      <c r="DI82" s="9"/>
      <c r="DJ82" s="9">
        <f>VLOOKUP($C82, Table3[#All], 67, 0)</f>
        <v>0.3125</v>
      </c>
      <c r="DK82" s="14">
        <f t="shared" si="168"/>
        <v>5</v>
      </c>
      <c r="DL82" s="11"/>
      <c r="DM82" s="9">
        <f>VLOOKUP($C82, Table3[#All], 68, 0)</f>
        <v>0.875</v>
      </c>
      <c r="DN82" s="9"/>
      <c r="DO82" s="9">
        <f>VLOOKUP($C82, Table3[#All], 69, 0)</f>
        <v>0.125</v>
      </c>
      <c r="DP82" s="9">
        <f>VLOOKUP($C82, Table3[#All], 70, 0)</f>
        <v>0</v>
      </c>
      <c r="DQ82" s="9"/>
      <c r="DR82" s="14">
        <f t="shared" si="169"/>
        <v>1</v>
      </c>
      <c r="DS82" s="11"/>
      <c r="DT82" s="9">
        <f>VLOOKUP($C82, Table3[#All], 71, 0)</f>
        <v>1</v>
      </c>
      <c r="DU82" s="9">
        <f>VLOOKUP($C82, Table3[#All], 72, 0)</f>
        <v>0</v>
      </c>
      <c r="DV82" s="9">
        <f>VLOOKUP($C82, Table3[#All], 73, 0)</f>
        <v>0</v>
      </c>
      <c r="DW82" s="9">
        <f>VLOOKUP($C82, Table3[#All], 74, 0)</f>
        <v>0</v>
      </c>
      <c r="DX82" s="9">
        <f>VLOOKUP($C82, Table3[#All], 75, 0)</f>
        <v>0</v>
      </c>
      <c r="DY82" s="12">
        <f t="shared" si="158"/>
        <v>1</v>
      </c>
      <c r="DZ82" s="11"/>
      <c r="EA82" s="9">
        <f>VLOOKUP($C82, Table3[#All], 76, 0)</f>
        <v>1</v>
      </c>
      <c r="EB82" s="9">
        <f>VLOOKUP($C82, Table3[#All], 77, 0)</f>
        <v>0</v>
      </c>
      <c r="EC82" s="9">
        <f>VLOOKUP($C82, Table3[#All], 78, 0)</f>
        <v>0</v>
      </c>
      <c r="ED82" s="9">
        <f>VLOOKUP($C82, Table3[#All], 79, 0)</f>
        <v>0</v>
      </c>
      <c r="EE82" s="9">
        <f>VLOOKUP($C82, Table3[#All], 80, 0)</f>
        <v>0</v>
      </c>
      <c r="EF82" s="10">
        <f t="shared" si="170"/>
        <v>1</v>
      </c>
      <c r="EG82" s="9"/>
      <c r="EH82" s="9">
        <f>VLOOKUP($C82, Table3[#All], 81, 0)</f>
        <v>1</v>
      </c>
      <c r="EI82" s="9">
        <f>VLOOKUP($C82, Table3[#All], 82, 0)</f>
        <v>0</v>
      </c>
      <c r="EJ82" s="9">
        <f>VLOOKUP($C82, Table3[#All], 83, 0)</f>
        <v>0</v>
      </c>
      <c r="EK82" s="9">
        <f>VLOOKUP($C82, Table3[#All], 84, 0)</f>
        <v>0</v>
      </c>
      <c r="EL82" s="9">
        <f>VLOOKUP($C82, Table3[#All], 85, 0)</f>
        <v>0</v>
      </c>
      <c r="EM82" s="14">
        <f t="shared" si="171"/>
        <v>1</v>
      </c>
      <c r="EN82" s="11"/>
      <c r="EO82" s="9">
        <f>VLOOKUP($C82, Table3[#All], 86, 0)</f>
        <v>0.875</v>
      </c>
      <c r="EP82" s="9"/>
      <c r="EQ82" s="9">
        <f>VLOOKUP($C82, Table3[#All], 87, 0)</f>
        <v>0.125</v>
      </c>
      <c r="ER82" s="9"/>
      <c r="ES82" s="9"/>
      <c r="ET82" s="14">
        <f t="shared" si="172"/>
        <v>1</v>
      </c>
      <c r="EU82" s="11"/>
      <c r="EV82" s="9">
        <f>VLOOKUP($C82, Table3[#All], 88, 0)</f>
        <v>0</v>
      </c>
      <c r="EW82" s="9">
        <f>VLOOKUP($C82, Table3[#All], 89, 0)</f>
        <v>1</v>
      </c>
      <c r="EX82" s="9">
        <f>VLOOKUP($C82, Table3[#All], 90, 0)</f>
        <v>0</v>
      </c>
      <c r="EY82" s="9">
        <f>VLOOKUP($C82, Table3[#All], 91, 0)</f>
        <v>0</v>
      </c>
      <c r="EZ82" s="9">
        <f>VLOOKUP($C82, Table3[#All], 92, 0)</f>
        <v>0</v>
      </c>
      <c r="FA82" s="12">
        <f t="shared" si="173"/>
        <v>2</v>
      </c>
      <c r="FB82" s="11"/>
      <c r="FC82" s="9">
        <f>VLOOKUP($C82, Table3[#All], 93, 0)</f>
        <v>0</v>
      </c>
      <c r="FD82" s="9">
        <f>VLOOKUP($C82, Table3[#All], 94, 0)</f>
        <v>0.625</v>
      </c>
      <c r="FE82" s="9">
        <f>VLOOKUP($C82, Table3[#All], 95, 0)</f>
        <v>0.375</v>
      </c>
      <c r="FF82" s="9">
        <f>VLOOKUP($C82, Table3[#All], 96, 0)</f>
        <v>0</v>
      </c>
      <c r="FG82" s="9"/>
      <c r="FH82" s="10">
        <f t="shared" si="174"/>
        <v>3</v>
      </c>
      <c r="FI82" s="11"/>
      <c r="FJ82" s="9">
        <f>VLOOKUP($C82, Table3[#All], 97, 0)</f>
        <v>0</v>
      </c>
      <c r="FK82" s="9">
        <f>VLOOKUP($C82, Table3[#All], 98, 0)</f>
        <v>0</v>
      </c>
      <c r="FL82" s="9">
        <f>VLOOKUP($C82, Table3[#All], 99, 0)</f>
        <v>0</v>
      </c>
      <c r="FM82" s="9">
        <f>VLOOKUP($C82, Table3[#All], 100, 0)</f>
        <v>0</v>
      </c>
      <c r="FN82" s="9">
        <f>VLOOKUP($C82, Table3[#All], 101, 0)</f>
        <v>1</v>
      </c>
      <c r="FO82" s="14">
        <f t="shared" si="175"/>
        <v>5</v>
      </c>
      <c r="FP82" s="11"/>
      <c r="FQ82" s="9">
        <f>VLOOKUP($C82, Table3[#All], 102, 0)</f>
        <v>0.875</v>
      </c>
      <c r="FR82" s="9">
        <f>VLOOKUP($C82, Table3[#All], 103, 0)</f>
        <v>0</v>
      </c>
      <c r="FS82" s="9">
        <f>VLOOKUP($C82, Table3[#All], 104, 0)</f>
        <v>6.25E-2</v>
      </c>
      <c r="FT82" s="9">
        <f>VLOOKUP($C82, Table3[#All], 105, 0)</f>
        <v>6.25E-2</v>
      </c>
      <c r="FU82" s="9">
        <v>0</v>
      </c>
      <c r="FV82" s="10">
        <f t="shared" si="176"/>
        <v>1</v>
      </c>
      <c r="FW82" s="11"/>
      <c r="FX82" s="9">
        <f>VLOOKUP($C82, Table3[#All], 106, 0)</f>
        <v>0.5625</v>
      </c>
      <c r="FY82" s="9"/>
      <c r="FZ82" s="9">
        <f>VLOOKUP($C82, Table3[#All], 107, 0)</f>
        <v>0.375</v>
      </c>
      <c r="GA82" s="9">
        <f>VLOOKUP($C82, Table3[#All], 108, 0)</f>
        <v>6.25E-2</v>
      </c>
      <c r="GB82" s="9"/>
      <c r="GC82" s="10">
        <f t="shared" si="193"/>
        <v>3</v>
      </c>
      <c r="GD82" s="81"/>
      <c r="GE82" s="9">
        <f>VLOOKUP($C82, Table3[#All], 109, 0)</f>
        <v>9.0899999999999995E-2</v>
      </c>
      <c r="GF82" s="9">
        <f>VLOOKUP($C82, Table3[#All], 110, 0)</f>
        <v>0.63639999999999997</v>
      </c>
      <c r="GG82" s="9">
        <f>VLOOKUP($C82, Table3[#All], 111, 0)</f>
        <v>0.2727</v>
      </c>
      <c r="GH82" s="9"/>
      <c r="GI82" s="9">
        <f>VLOOKUP($C82, Table3[#All], 112, 0)</f>
        <v>0</v>
      </c>
      <c r="GJ82" s="12">
        <f t="shared" si="177"/>
        <v>3</v>
      </c>
      <c r="GK82" s="11"/>
      <c r="GL82" s="9">
        <f>VLOOKUP($C82, Table3[#All], 113, 0)</f>
        <v>0</v>
      </c>
      <c r="GM82" s="9">
        <f>VLOOKUP($C82, Table3[#All], 114, 0)</f>
        <v>0</v>
      </c>
      <c r="GN82" s="9">
        <f>VLOOKUP($C82, Table3[#All], 115, 0)</f>
        <v>6.25E-2</v>
      </c>
      <c r="GO82" s="9">
        <f>VLOOKUP($C82, Table3[#All], 116, 0)</f>
        <v>0.9375</v>
      </c>
      <c r="GP82" s="9"/>
      <c r="GQ82" s="10">
        <f t="shared" si="178"/>
        <v>4</v>
      </c>
      <c r="GR82" s="11"/>
      <c r="GS82" s="9">
        <f>VLOOKUP($C82, Table2[#All], 3, 0)</f>
        <v>0</v>
      </c>
      <c r="GT82" s="9">
        <f>VLOOKUP($C82, Table2[#All], 4, 0)</f>
        <v>0</v>
      </c>
      <c r="GU82" s="9">
        <f>VLOOKUP($C82, Table2[#All], 5, 0)</f>
        <v>1</v>
      </c>
      <c r="GV82" s="9">
        <f>VLOOKUP($C82, Table2[#All], 6, 0)</f>
        <v>0</v>
      </c>
      <c r="GW82" s="9">
        <f>VLOOKUP($C82, Table2[#All], 7, 0)</f>
        <v>0</v>
      </c>
      <c r="GX82" s="10">
        <f t="shared" si="179"/>
        <v>3</v>
      </c>
      <c r="GY82" s="11"/>
      <c r="GZ82" s="9">
        <v>0</v>
      </c>
      <c r="HA82" s="9">
        <v>0</v>
      </c>
      <c r="HB82" s="9">
        <v>1</v>
      </c>
      <c r="HC82" s="9">
        <v>0</v>
      </c>
      <c r="HD82" s="9"/>
      <c r="HE82" s="10">
        <f t="shared" si="180"/>
        <v>3</v>
      </c>
      <c r="HF82" s="11"/>
      <c r="HG82" s="9">
        <f>VLOOKUP($C82, Table5[#All], 2, 0)</f>
        <v>0</v>
      </c>
      <c r="HH82" s="9">
        <f>VLOOKUP($C82, Table5[#All], 3, 0)</f>
        <v>0</v>
      </c>
      <c r="HI82" s="9">
        <f>VLOOKUP($C82, Table5[#All], 4, 0)</f>
        <v>0</v>
      </c>
      <c r="HJ82" s="9">
        <f>VLOOKUP($C82, Table5[#All], 5, 0)</f>
        <v>1</v>
      </c>
      <c r="HK82" s="9">
        <f>VLOOKUP($C82, Table5[#All], 6, 0)</f>
        <v>0</v>
      </c>
      <c r="HL82" s="10">
        <f t="shared" si="181"/>
        <v>4</v>
      </c>
      <c r="HM82" s="11"/>
      <c r="HN82" s="9">
        <f>VLOOKUP($C82, Table5[#All], 7, 0)</f>
        <v>0</v>
      </c>
      <c r="HO82" s="9">
        <f>VLOOKUP($C82, Table5[#All], 8, 0)</f>
        <v>0</v>
      </c>
      <c r="HP82" s="9">
        <f>VLOOKUP($C82, Table5[#All], 9, 0)</f>
        <v>1</v>
      </c>
      <c r="HQ82" s="9">
        <f>VLOOKUP($C82, Table5[#All], 10, 0)</f>
        <v>0</v>
      </c>
      <c r="HR82" s="9">
        <f>VLOOKUP($C82, Table5[#All], 11, 0)</f>
        <v>0</v>
      </c>
      <c r="HS82" s="10">
        <f t="shared" si="182"/>
        <v>3</v>
      </c>
      <c r="HT82" s="11"/>
      <c r="HU82" s="9">
        <f>VLOOKUP($C82, Table5[#All], 12, 0)</f>
        <v>1</v>
      </c>
      <c r="HV82" s="9">
        <f>VLOOKUP($C82, Table5[#All], 13, 0)</f>
        <v>0</v>
      </c>
      <c r="HW82" s="9">
        <f>VLOOKUP($C82, Table5[#All], 14, 0)</f>
        <v>0</v>
      </c>
      <c r="HX82" s="9">
        <f>VLOOKUP($C82, Table5[#All], 15, 0)</f>
        <v>0</v>
      </c>
      <c r="HY82" s="9">
        <f>VLOOKUP($C82, Table5[#All], 16, 0)</f>
        <v>0</v>
      </c>
      <c r="HZ82" s="10">
        <f t="shared" si="183"/>
        <v>1</v>
      </c>
      <c r="IA82" s="11"/>
      <c r="IB82" s="9">
        <f>VLOOKUP($C82, Table5[#All], 17, 0)</f>
        <v>1</v>
      </c>
      <c r="IC82" s="9">
        <f>VLOOKUP($C82, Table5[#All], 18, 0)</f>
        <v>0</v>
      </c>
      <c r="ID82" s="9">
        <f>VLOOKUP($C82, Table5[#All], 19, 0)</f>
        <v>0</v>
      </c>
      <c r="IE82" s="9">
        <f>VLOOKUP($C82, Table5[#All], 20, 0)</f>
        <v>0</v>
      </c>
      <c r="IF82" s="9">
        <f>VLOOKUP($C82, Table5[#All], 21, 0)</f>
        <v>0</v>
      </c>
      <c r="IG82" s="10">
        <f t="shared" si="184"/>
        <v>1</v>
      </c>
      <c r="IH82" s="11"/>
      <c r="II82" s="9">
        <f>VLOOKUP($C82, Table5[#All], 22, 0)</f>
        <v>1</v>
      </c>
      <c r="IJ82" s="9">
        <f>VLOOKUP($C82, Table5[#All], 23, 0)</f>
        <v>0</v>
      </c>
      <c r="IK82" s="9">
        <f>VLOOKUP($C82, Table5[#All], 24, 0)</f>
        <v>0</v>
      </c>
      <c r="IL82" s="9">
        <f>VLOOKUP($C82, Table5[#All], 25, 0)</f>
        <v>0</v>
      </c>
      <c r="IM82" s="9">
        <f>VLOOKUP($C82, Table5[#All], 26, 0)</f>
        <v>0</v>
      </c>
      <c r="IN82" s="10">
        <f t="shared" si="185"/>
        <v>1</v>
      </c>
      <c r="IO82" s="11"/>
      <c r="IP82" s="9">
        <v>1</v>
      </c>
      <c r="IQ82" s="9">
        <v>0</v>
      </c>
      <c r="IR82" s="9">
        <v>0</v>
      </c>
      <c r="IS82" s="9">
        <v>0</v>
      </c>
      <c r="IT82" s="9">
        <v>0</v>
      </c>
      <c r="IU82" s="10">
        <f t="shared" si="186"/>
        <v>1</v>
      </c>
      <c r="IV82" s="82"/>
    </row>
    <row r="83" spans="1:256" ht="16.3" thickTop="1" thickBot="1" x14ac:dyDescent="0.35">
      <c r="A83" s="16" t="s">
        <v>296</v>
      </c>
      <c r="B83" s="16" t="s">
        <v>301</v>
      </c>
      <c r="C83" s="16" t="s">
        <v>302</v>
      </c>
      <c r="D83" s="11"/>
      <c r="E83" s="9">
        <f>VLOOKUP($C83, Table3[#All], 2, 0)</f>
        <v>1</v>
      </c>
      <c r="F83" s="9"/>
      <c r="G83" s="9">
        <f>VLOOKUP($C83, Table3[#All], 3, 0)</f>
        <v>0</v>
      </c>
      <c r="H83" s="9">
        <f>VLOOKUP($C83, Table3[#All], 4, 0)</f>
        <v>0</v>
      </c>
      <c r="I83" s="9">
        <f>VLOOKUP($C83, Table3[#All], 5, 0)</f>
        <v>0</v>
      </c>
      <c r="J83" s="10">
        <f t="shared" si="187"/>
        <v>1</v>
      </c>
      <c r="K83" s="11"/>
      <c r="L83" s="9">
        <f>VLOOKUP($C83, Table3[#All], 6, 0)</f>
        <v>1</v>
      </c>
      <c r="M83" s="9"/>
      <c r="N83" s="9">
        <f>VLOOKUP($C83, Table3[#All], 7, 0)</f>
        <v>0</v>
      </c>
      <c r="O83" s="9">
        <f>VLOOKUP($C83, Table3[#All], 8, 0)</f>
        <v>0</v>
      </c>
      <c r="P83" s="9">
        <f>VLOOKUP($C83, Table3[#All], 9, 0)</f>
        <v>0</v>
      </c>
      <c r="Q83" s="10">
        <f t="shared" si="188"/>
        <v>1</v>
      </c>
      <c r="R83" s="11"/>
      <c r="S83" s="9">
        <f>VLOOKUP($C83, Table3[#All], 10, 0)</f>
        <v>0</v>
      </c>
      <c r="T83" s="9">
        <f>VLOOKUP($C83, Table3[#All], 11, 0)</f>
        <v>0.11109999999999999</v>
      </c>
      <c r="U83" s="9">
        <f>VLOOKUP($C83, Table3[#All], 12, 0)</f>
        <v>0.70369999999999999</v>
      </c>
      <c r="V83" s="9">
        <f>VLOOKUP($C83, Table3[#All], 13, 0)</f>
        <v>0.1852</v>
      </c>
      <c r="W83" s="9">
        <f>VLOOKUP($C83, Table3[#All], 14, 0)</f>
        <v>0</v>
      </c>
      <c r="X83" s="10">
        <f t="shared" si="189"/>
        <v>3</v>
      </c>
      <c r="Y83" s="11"/>
      <c r="Z83" s="9">
        <f>VLOOKUP($C83, Table3[#All], 15, 0)</f>
        <v>0</v>
      </c>
      <c r="AA83" s="9">
        <f>VLOOKUP($C83, Table3[#All], 16, 0)</f>
        <v>0.40740000000000004</v>
      </c>
      <c r="AB83" s="9">
        <f>VLOOKUP($C83, Table3[#All], 17, 0)</f>
        <v>0.51849999999999996</v>
      </c>
      <c r="AC83" s="9">
        <f>VLOOKUP($C83, Table3[#All], 18, 0)</f>
        <v>7.4099999999999999E-2</v>
      </c>
      <c r="AD83" s="9">
        <f>VLOOKUP($C83, Table3[#All], 19, 0)</f>
        <v>0</v>
      </c>
      <c r="AE83" s="10">
        <f t="shared" si="159"/>
        <v>3</v>
      </c>
      <c r="AF83" s="11"/>
      <c r="AG83" s="9">
        <f>VLOOKUP($C83, Table3[#All], 20, 0)</f>
        <v>0</v>
      </c>
      <c r="AH83" s="9">
        <f>VLOOKUP($C83, Table3[#All], 21, 0)</f>
        <v>0</v>
      </c>
      <c r="AI83" s="9">
        <f>VLOOKUP($C83, Table3[#All], 22, 0)</f>
        <v>1</v>
      </c>
      <c r="AJ83" s="9"/>
      <c r="AK83" s="9"/>
      <c r="AL83" s="10">
        <f t="shared" si="160"/>
        <v>3</v>
      </c>
      <c r="AM83" s="11"/>
      <c r="AN83" s="9">
        <f>VLOOKUP($C83, Table3[#All], 23, 0)</f>
        <v>1</v>
      </c>
      <c r="AO83" s="9">
        <f>VLOOKUP($C83, Table3[#All], 24, 0)</f>
        <v>0</v>
      </c>
      <c r="AP83" s="9">
        <f>VLOOKUP($C83, Table3[#All], 25, 0)</f>
        <v>0</v>
      </c>
      <c r="AQ83" s="9">
        <f>VLOOKUP($C83, Table3[#All], 26, 0)</f>
        <v>0</v>
      </c>
      <c r="AR83" s="9"/>
      <c r="AS83" s="12">
        <f t="shared" si="161"/>
        <v>1</v>
      </c>
      <c r="AT83" s="11"/>
      <c r="AU83" s="9">
        <f>VLOOKUP($C83, Table3[#All], 27, 0)</f>
        <v>0.91670000000000007</v>
      </c>
      <c r="AV83" s="9">
        <f>VLOOKUP($C83, Table3[#All], 28, 0)</f>
        <v>8.3299999999999999E-2</v>
      </c>
      <c r="AW83" s="9">
        <f>VLOOKUP($C83, Table3[#All], 29, 0)</f>
        <v>0</v>
      </c>
      <c r="AX83" s="9"/>
      <c r="AY83" s="9"/>
      <c r="AZ83" s="10">
        <f t="shared" si="190"/>
        <v>1</v>
      </c>
      <c r="BA83" s="11"/>
      <c r="BB83" s="9">
        <f>VLOOKUP($C83, Table3[#All], 30, 0)</f>
        <v>0.11109999999999999</v>
      </c>
      <c r="BC83" s="9">
        <f>VLOOKUP($C83, Table3[#All], 31, 0)</f>
        <v>0.22219999999999998</v>
      </c>
      <c r="BD83" s="9">
        <f>VLOOKUP($C83, Table3[#All], 32, 0)</f>
        <v>0.66670000000000007</v>
      </c>
      <c r="BE83" s="9">
        <f>VLOOKUP($C83, Table3[#All], 33, 0)</f>
        <v>0</v>
      </c>
      <c r="BF83" s="9"/>
      <c r="BG83" s="10">
        <f t="shared" si="191"/>
        <v>3</v>
      </c>
      <c r="BH83" s="81"/>
      <c r="BI83" s="9">
        <f>VLOOKUP($C83, Table3[#All], 34, 0)</f>
        <v>0</v>
      </c>
      <c r="BJ83" s="9">
        <f>VLOOKUP($C83, Table3[#All], 35, 0)</f>
        <v>0</v>
      </c>
      <c r="BK83" s="9">
        <f>VLOOKUP($C83, Table3[#All], 36, 0)</f>
        <v>0</v>
      </c>
      <c r="BL83" s="9">
        <f>VLOOKUP($C83, Table3[#All], 37, 0)</f>
        <v>1</v>
      </c>
      <c r="BM83" s="9">
        <f>VLOOKUP($C83, Table3[#All], 38, 0)</f>
        <v>0</v>
      </c>
      <c r="BN83" s="10">
        <f t="shared" si="192"/>
        <v>4</v>
      </c>
      <c r="BO83" s="11"/>
      <c r="BP83" s="9">
        <f>VLOOKUP($C83, Table3[#All], 39, 0)</f>
        <v>0.85189999999999999</v>
      </c>
      <c r="BQ83" s="9">
        <f>VLOOKUP($C83, Table3[#All], 40, 0)</f>
        <v>0</v>
      </c>
      <c r="BR83" s="9">
        <f>VLOOKUP($C83, Table3[#All], 41, 0)</f>
        <v>0.14810000000000001</v>
      </c>
      <c r="BS83" s="9">
        <f>VLOOKUP($C83, Table3[#All], 42, 0)</f>
        <v>0</v>
      </c>
      <c r="BT83" s="9"/>
      <c r="BU83" s="10">
        <f t="shared" si="162"/>
        <v>1</v>
      </c>
      <c r="BV83" s="11"/>
      <c r="BW83" s="9">
        <f>VLOOKUP($C83, Table3[#All], 43, 0)</f>
        <v>1</v>
      </c>
      <c r="BX83" s="9">
        <f>VLOOKUP($C83, Table3[#All], 44, 0)</f>
        <v>0</v>
      </c>
      <c r="BY83" s="9">
        <f>VLOOKUP($C83, Table3[#All], 45, 0)</f>
        <v>0</v>
      </c>
      <c r="BZ83" s="9"/>
      <c r="CA83" s="9"/>
      <c r="CB83" s="10">
        <f t="shared" si="163"/>
        <v>1</v>
      </c>
      <c r="CC83" s="81"/>
      <c r="CD83" s="9">
        <f>VLOOKUP($C83, Table3[#All], 46, 0)</f>
        <v>1</v>
      </c>
      <c r="CE83" s="9">
        <f>VLOOKUP($C83, Table3[#All], 47, 0)</f>
        <v>0</v>
      </c>
      <c r="CF83" s="9">
        <f>VLOOKUP($C83, Table3[#All], 48, 0)</f>
        <v>0</v>
      </c>
      <c r="CG83" s="9">
        <f>VLOOKUP($C83, Table3[#All], 49, 0)</f>
        <v>0</v>
      </c>
      <c r="CH83" s="9">
        <f>VLOOKUP($C83, Table3[#All], 50, 0)</f>
        <v>0</v>
      </c>
      <c r="CI83" s="12">
        <f t="shared" si="164"/>
        <v>1</v>
      </c>
      <c r="CJ83" s="13"/>
      <c r="CK83" s="9">
        <f>VLOOKUP($C83, Table3[#All], 51, 0)</f>
        <v>3.7000000000000005E-2</v>
      </c>
      <c r="CL83" s="9">
        <f>VLOOKUP($C83, Table3[#All], 52, 0)</f>
        <v>0.92590000000000006</v>
      </c>
      <c r="CM83" s="9">
        <f>VLOOKUP($C83, Table3[#All], 53, 0)</f>
        <v>3.7000000000000005E-2</v>
      </c>
      <c r="CN83" s="9">
        <f>VLOOKUP($C83, Table3[#All], 54, 0)</f>
        <v>0</v>
      </c>
      <c r="CO83" s="9"/>
      <c r="CP83" s="10">
        <f t="shared" si="165"/>
        <v>2</v>
      </c>
      <c r="CQ83" s="11"/>
      <c r="CR83" s="9">
        <f>VLOOKUP($C83, Table3[#All], 55, 0)</f>
        <v>1</v>
      </c>
      <c r="CS83" s="9">
        <f>VLOOKUP($C83, Table3[#All], 56, 0)</f>
        <v>0</v>
      </c>
      <c r="CT83" s="9">
        <f>VLOOKUP($C83, Table3[#All], 57, 0)</f>
        <v>0</v>
      </c>
      <c r="CU83" s="9">
        <f>VLOOKUP($C83, Table3[#All], 58, 0)</f>
        <v>0</v>
      </c>
      <c r="CV83" s="9">
        <f>VLOOKUP($C83, Table3[#All], 59, 0)</f>
        <v>0</v>
      </c>
      <c r="CW83" s="14">
        <f t="shared" si="166"/>
        <v>1</v>
      </c>
      <c r="CX83" s="81"/>
      <c r="CY83" s="9">
        <f>VLOOKUP($C83, Table3[#All], 60, 0)</f>
        <v>0.81480000000000008</v>
      </c>
      <c r="CZ83" s="9">
        <f>VLOOKUP($C83, Table3[#All], 61, 0)</f>
        <v>0.1852</v>
      </c>
      <c r="DA83" s="9">
        <f>VLOOKUP($C83, Table3[#All], 62, 0)</f>
        <v>0</v>
      </c>
      <c r="DB83" s="9">
        <f>VLOOKUP($C83, Table3[#All], 63, 0)</f>
        <v>0</v>
      </c>
      <c r="DC83" s="9">
        <f>VLOOKUP($C83, Table3[#All], 64, 0)</f>
        <v>0</v>
      </c>
      <c r="DD83" s="10">
        <f t="shared" si="167"/>
        <v>1</v>
      </c>
      <c r="DE83" s="11"/>
      <c r="DF83" s="9">
        <f>VLOOKUP($C83, Table3[#All], 65, 0)</f>
        <v>0.11109999999999999</v>
      </c>
      <c r="DG83" s="9"/>
      <c r="DH83" s="9">
        <f>VLOOKUP($C83, Table3[#All], 66, 0)</f>
        <v>0.88890000000000002</v>
      </c>
      <c r="DI83" s="9"/>
      <c r="DJ83" s="9">
        <f>VLOOKUP($C83, Table3[#All], 67, 0)</f>
        <v>0</v>
      </c>
      <c r="DK83" s="14">
        <f t="shared" si="168"/>
        <v>3</v>
      </c>
      <c r="DL83" s="11"/>
      <c r="DM83" s="9">
        <f>VLOOKUP($C83, Table3[#All], 68, 0)</f>
        <v>0.96299999999999997</v>
      </c>
      <c r="DN83" s="9"/>
      <c r="DO83" s="9">
        <f>VLOOKUP($C83, Table3[#All], 69, 0)</f>
        <v>3.7000000000000005E-2</v>
      </c>
      <c r="DP83" s="9">
        <f>VLOOKUP($C83, Table3[#All], 70, 0)</f>
        <v>0</v>
      </c>
      <c r="DQ83" s="9"/>
      <c r="DR83" s="14">
        <f t="shared" si="169"/>
        <v>1</v>
      </c>
      <c r="DS83" s="11"/>
      <c r="DT83" s="9">
        <f>VLOOKUP($C83, Table3[#All], 71, 0)</f>
        <v>0.14810000000000001</v>
      </c>
      <c r="DU83" s="9">
        <f>VLOOKUP($C83, Table3[#All], 72, 0)</f>
        <v>0</v>
      </c>
      <c r="DV83" s="9">
        <f>VLOOKUP($C83, Table3[#All], 73, 0)</f>
        <v>0.22219999999999998</v>
      </c>
      <c r="DW83" s="9">
        <f>VLOOKUP($C83, Table3[#All], 74, 0)</f>
        <v>0.55559999999999998</v>
      </c>
      <c r="DX83" s="9">
        <f>VLOOKUP($C83, Table3[#All], 75, 0)</f>
        <v>7.4099999999999999E-2</v>
      </c>
      <c r="DY83" s="12">
        <f t="shared" si="158"/>
        <v>4</v>
      </c>
      <c r="DZ83" s="11"/>
      <c r="EA83" s="9">
        <f>VLOOKUP($C83, Table3[#All], 76, 0)</f>
        <v>1</v>
      </c>
      <c r="EB83" s="9">
        <f>VLOOKUP($C83, Table3[#All], 77, 0)</f>
        <v>0</v>
      </c>
      <c r="EC83" s="9">
        <f>VLOOKUP($C83, Table3[#All], 78, 0)</f>
        <v>0</v>
      </c>
      <c r="ED83" s="9">
        <f>VLOOKUP($C83, Table3[#All], 79, 0)</f>
        <v>0</v>
      </c>
      <c r="EE83" s="9">
        <f>VLOOKUP($C83, Table3[#All], 80, 0)</f>
        <v>0</v>
      </c>
      <c r="EF83" s="10">
        <f t="shared" si="170"/>
        <v>1</v>
      </c>
      <c r="EG83" s="9"/>
      <c r="EH83" s="9">
        <f>VLOOKUP($C83, Table3[#All], 81, 0)</f>
        <v>1</v>
      </c>
      <c r="EI83" s="9">
        <f>VLOOKUP($C83, Table3[#All], 82, 0)</f>
        <v>0</v>
      </c>
      <c r="EJ83" s="9">
        <f>VLOOKUP($C83, Table3[#All], 83, 0)</f>
        <v>0</v>
      </c>
      <c r="EK83" s="9">
        <f>VLOOKUP($C83, Table3[#All], 84, 0)</f>
        <v>0</v>
      </c>
      <c r="EL83" s="9">
        <f>VLOOKUP($C83, Table3[#All], 85, 0)</f>
        <v>0</v>
      </c>
      <c r="EM83" s="14">
        <f t="shared" si="171"/>
        <v>1</v>
      </c>
      <c r="EN83" s="11"/>
      <c r="EO83" s="9">
        <f>VLOOKUP($C83, Table3[#All], 86, 0)</f>
        <v>1</v>
      </c>
      <c r="EP83" s="9"/>
      <c r="EQ83" s="9">
        <f>VLOOKUP($C83, Table3[#All], 87, 0)</f>
        <v>0</v>
      </c>
      <c r="ER83" s="9"/>
      <c r="ES83" s="9"/>
      <c r="ET83" s="14">
        <f t="shared" si="172"/>
        <v>1</v>
      </c>
      <c r="EU83" s="11"/>
      <c r="EV83" s="9">
        <f>VLOOKUP($C83, Table3[#All], 88, 0)</f>
        <v>1</v>
      </c>
      <c r="EW83" s="9">
        <f>VLOOKUP($C83, Table3[#All], 89, 0)</f>
        <v>0</v>
      </c>
      <c r="EX83" s="9">
        <f>VLOOKUP($C83, Table3[#All], 90, 0)</f>
        <v>0</v>
      </c>
      <c r="EY83" s="9">
        <f>VLOOKUP($C83, Table3[#All], 91, 0)</f>
        <v>0</v>
      </c>
      <c r="EZ83" s="9">
        <f>VLOOKUP($C83, Table3[#All], 92, 0)</f>
        <v>0</v>
      </c>
      <c r="FA83" s="12">
        <f t="shared" si="173"/>
        <v>1</v>
      </c>
      <c r="FB83" s="11"/>
      <c r="FC83" s="9">
        <f>VLOOKUP($C83, Table3[#All], 93, 0)</f>
        <v>0</v>
      </c>
      <c r="FD83" s="9">
        <f>VLOOKUP($C83, Table3[#All], 94, 0)</f>
        <v>0.48149999999999998</v>
      </c>
      <c r="FE83" s="9">
        <f>VLOOKUP($C83, Table3[#All], 95, 0)</f>
        <v>0.51849999999999996</v>
      </c>
      <c r="FF83" s="9">
        <f>VLOOKUP($C83, Table3[#All], 96, 0)</f>
        <v>0</v>
      </c>
      <c r="FG83" s="9"/>
      <c r="FH83" s="10">
        <f t="shared" si="174"/>
        <v>3</v>
      </c>
      <c r="FI83" s="11"/>
      <c r="FJ83" s="9">
        <f>VLOOKUP($C83, Table3[#All], 97, 0)</f>
        <v>0</v>
      </c>
      <c r="FK83" s="9">
        <f>VLOOKUP($C83, Table3[#All], 98, 0)</f>
        <v>0</v>
      </c>
      <c r="FL83" s="9">
        <f>VLOOKUP($C83, Table3[#All], 99, 0)</f>
        <v>0</v>
      </c>
      <c r="FM83" s="9">
        <f>VLOOKUP($C83, Table3[#All], 100, 0)</f>
        <v>1</v>
      </c>
      <c r="FN83" s="9">
        <f>VLOOKUP($C83, Table3[#All], 101, 0)</f>
        <v>0</v>
      </c>
      <c r="FO83" s="14">
        <f t="shared" si="175"/>
        <v>4</v>
      </c>
      <c r="FP83" s="11"/>
      <c r="FQ83" s="9">
        <f>VLOOKUP($C83, Table3[#All], 102, 0)</f>
        <v>0.74069999999999991</v>
      </c>
      <c r="FR83" s="9">
        <f>VLOOKUP($C83, Table3[#All], 103, 0)</f>
        <v>0.25929999999999997</v>
      </c>
      <c r="FS83" s="9">
        <f>VLOOKUP($C83, Table3[#All], 104, 0)</f>
        <v>0</v>
      </c>
      <c r="FT83" s="9">
        <f>VLOOKUP($C83, Table3[#All], 105, 0)</f>
        <v>0</v>
      </c>
      <c r="FU83" s="9">
        <v>0</v>
      </c>
      <c r="FV83" s="10">
        <f t="shared" si="176"/>
        <v>2</v>
      </c>
      <c r="FW83" s="11"/>
      <c r="FX83" s="9">
        <f>VLOOKUP($C83, Table3[#All], 106, 0)</f>
        <v>0</v>
      </c>
      <c r="FY83" s="9"/>
      <c r="FZ83" s="9">
        <f>VLOOKUP($C83, Table3[#All], 107, 0)</f>
        <v>0.96299999999999997</v>
      </c>
      <c r="GA83" s="9">
        <f>VLOOKUP($C83, Table3[#All], 108, 0)</f>
        <v>3.7000000000000005E-2</v>
      </c>
      <c r="GB83" s="9"/>
      <c r="GC83" s="10">
        <f t="shared" si="193"/>
        <v>3</v>
      </c>
      <c r="GD83" s="81"/>
      <c r="GE83" s="9">
        <f>VLOOKUP($C83, Table3[#All], 109, 0)</f>
        <v>0</v>
      </c>
      <c r="GF83" s="9">
        <f>VLOOKUP($C83, Table3[#All], 110, 0)</f>
        <v>0.83329999999999993</v>
      </c>
      <c r="GG83" s="9">
        <f>VLOOKUP($C83, Table3[#All], 111, 0)</f>
        <v>0.16670000000000001</v>
      </c>
      <c r="GH83" s="9"/>
      <c r="GI83" s="9">
        <f>VLOOKUP($C83, Table3[#All], 112, 0)</f>
        <v>0</v>
      </c>
      <c r="GJ83" s="12">
        <f t="shared" si="177"/>
        <v>2</v>
      </c>
      <c r="GK83" s="11"/>
      <c r="GL83" s="9">
        <f>VLOOKUP($C83, Table3[#All], 113, 0)</f>
        <v>0</v>
      </c>
      <c r="GM83" s="9">
        <f>VLOOKUP($C83, Table3[#All], 114, 0)</f>
        <v>3.7000000000000005E-2</v>
      </c>
      <c r="GN83" s="9">
        <f>VLOOKUP($C83, Table3[#All], 115, 0)</f>
        <v>0</v>
      </c>
      <c r="GO83" s="9">
        <f>VLOOKUP($C83, Table3[#All], 116, 0)</f>
        <v>0.96299999999999997</v>
      </c>
      <c r="GP83" s="9"/>
      <c r="GQ83" s="10">
        <f t="shared" si="178"/>
        <v>4</v>
      </c>
      <c r="GR83" s="11"/>
      <c r="GS83" s="9">
        <f>VLOOKUP($C83, Table2[#All], 3, 0)</f>
        <v>0</v>
      </c>
      <c r="GT83" s="9">
        <f>VLOOKUP($C83, Table2[#All], 4, 0)</f>
        <v>0</v>
      </c>
      <c r="GU83" s="9">
        <f>VLOOKUP($C83, Table2[#All], 5, 0)</f>
        <v>1</v>
      </c>
      <c r="GV83" s="9">
        <f>VLOOKUP($C83, Table2[#All], 6, 0)</f>
        <v>0</v>
      </c>
      <c r="GW83" s="9">
        <f>VLOOKUP($C83, Table2[#All], 7, 0)</f>
        <v>0</v>
      </c>
      <c r="GX83" s="10">
        <f t="shared" si="179"/>
        <v>3</v>
      </c>
      <c r="GY83" s="11"/>
      <c r="GZ83" s="9">
        <v>0</v>
      </c>
      <c r="HA83" s="9">
        <v>0</v>
      </c>
      <c r="HB83" s="9">
        <v>1</v>
      </c>
      <c r="HC83" s="9">
        <v>0</v>
      </c>
      <c r="HD83" s="9"/>
      <c r="HE83" s="10">
        <f t="shared" si="180"/>
        <v>3</v>
      </c>
      <c r="HF83" s="11"/>
      <c r="HG83" s="9">
        <f>VLOOKUP($C83, Table5[#All], 2, 0)</f>
        <v>0</v>
      </c>
      <c r="HH83" s="9">
        <f>VLOOKUP($C83, Table5[#All], 3, 0)</f>
        <v>0</v>
      </c>
      <c r="HI83" s="9">
        <f>VLOOKUP($C83, Table5[#All], 4, 0)</f>
        <v>0</v>
      </c>
      <c r="HJ83" s="9">
        <f>VLOOKUP($C83, Table5[#All], 5, 0)</f>
        <v>1</v>
      </c>
      <c r="HK83" s="9">
        <f>VLOOKUP($C83, Table5[#All], 6, 0)</f>
        <v>0</v>
      </c>
      <c r="HL83" s="10">
        <f t="shared" si="181"/>
        <v>4</v>
      </c>
      <c r="HM83" s="11"/>
      <c r="HN83" s="9">
        <f>VLOOKUP($C83, Table5[#All], 7, 0)</f>
        <v>0</v>
      </c>
      <c r="HO83" s="9">
        <f>VLOOKUP($C83, Table5[#All], 8, 0)</f>
        <v>0</v>
      </c>
      <c r="HP83" s="9">
        <f>VLOOKUP($C83, Table5[#All], 9, 0)</f>
        <v>0</v>
      </c>
      <c r="HQ83" s="9">
        <f>VLOOKUP($C83, Table5[#All], 10, 0)</f>
        <v>1</v>
      </c>
      <c r="HR83" s="9">
        <f>VLOOKUP($C83, Table5[#All], 11, 0)</f>
        <v>0</v>
      </c>
      <c r="HS83" s="10">
        <f t="shared" si="182"/>
        <v>4</v>
      </c>
      <c r="HT83" s="11"/>
      <c r="HU83" s="9">
        <f>VLOOKUP($C83, Table5[#All], 12, 0)</f>
        <v>1</v>
      </c>
      <c r="HV83" s="9">
        <f>VLOOKUP($C83, Table5[#All], 13, 0)</f>
        <v>0</v>
      </c>
      <c r="HW83" s="9">
        <f>VLOOKUP($C83, Table5[#All], 14, 0)</f>
        <v>0</v>
      </c>
      <c r="HX83" s="9">
        <f>VLOOKUP($C83, Table5[#All], 15, 0)</f>
        <v>0</v>
      </c>
      <c r="HY83" s="9">
        <f>VLOOKUP($C83, Table5[#All], 16, 0)</f>
        <v>0</v>
      </c>
      <c r="HZ83" s="10">
        <f t="shared" si="183"/>
        <v>1</v>
      </c>
      <c r="IA83" s="11"/>
      <c r="IB83" s="9">
        <f>VLOOKUP($C83, Table5[#All], 17, 0)</f>
        <v>1</v>
      </c>
      <c r="IC83" s="9">
        <f>VLOOKUP($C83, Table5[#All], 18, 0)</f>
        <v>0</v>
      </c>
      <c r="ID83" s="9">
        <f>VLOOKUP($C83, Table5[#All], 19, 0)</f>
        <v>0</v>
      </c>
      <c r="IE83" s="9">
        <f>VLOOKUP($C83, Table5[#All], 20, 0)</f>
        <v>0</v>
      </c>
      <c r="IF83" s="9">
        <f>VLOOKUP($C83, Table5[#All], 21, 0)</f>
        <v>0</v>
      </c>
      <c r="IG83" s="10">
        <f t="shared" si="184"/>
        <v>1</v>
      </c>
      <c r="IH83" s="11"/>
      <c r="II83" s="9">
        <f>VLOOKUP($C83, Table5[#All], 22, 0)</f>
        <v>1</v>
      </c>
      <c r="IJ83" s="9">
        <f>VLOOKUP($C83, Table5[#All], 23, 0)</f>
        <v>0</v>
      </c>
      <c r="IK83" s="9">
        <f>VLOOKUP($C83, Table5[#All], 24, 0)</f>
        <v>0</v>
      </c>
      <c r="IL83" s="9">
        <f>VLOOKUP($C83, Table5[#All], 25, 0)</f>
        <v>0</v>
      </c>
      <c r="IM83" s="9">
        <f>VLOOKUP($C83, Table5[#All], 26, 0)</f>
        <v>0</v>
      </c>
      <c r="IN83" s="10">
        <f t="shared" si="185"/>
        <v>1</v>
      </c>
      <c r="IO83" s="11"/>
      <c r="IP83" s="9">
        <v>1</v>
      </c>
      <c r="IQ83" s="9">
        <v>0</v>
      </c>
      <c r="IR83" s="9">
        <v>0</v>
      </c>
      <c r="IS83" s="9">
        <v>0</v>
      </c>
      <c r="IT83" s="9">
        <v>0</v>
      </c>
      <c r="IU83" s="10">
        <f t="shared" si="186"/>
        <v>1</v>
      </c>
      <c r="IV83" s="82"/>
    </row>
    <row r="84" spans="1:256" ht="16.3" thickTop="1" thickBot="1" x14ac:dyDescent="0.35">
      <c r="A84" s="16" t="s">
        <v>296</v>
      </c>
      <c r="B84" s="16" t="s">
        <v>303</v>
      </c>
      <c r="C84" s="16" t="s">
        <v>304</v>
      </c>
      <c r="D84" s="11"/>
      <c r="E84" s="9">
        <f>VLOOKUP($C84, Table3[#All], 2, 0)</f>
        <v>0.90910000000000002</v>
      </c>
      <c r="F84" s="9"/>
      <c r="G84" s="9">
        <f>VLOOKUP($C84, Table3[#All], 3, 0)</f>
        <v>9.0899999999999995E-2</v>
      </c>
      <c r="H84" s="9">
        <f>VLOOKUP($C84, Table3[#All], 4, 0)</f>
        <v>0</v>
      </c>
      <c r="I84" s="9">
        <f>VLOOKUP($C84, Table3[#All], 5, 0)</f>
        <v>0</v>
      </c>
      <c r="J84" s="10">
        <f t="shared" si="187"/>
        <v>1</v>
      </c>
      <c r="K84" s="11"/>
      <c r="L84" s="9">
        <f>VLOOKUP($C84, Table3[#All], 6, 0)</f>
        <v>0</v>
      </c>
      <c r="M84" s="9"/>
      <c r="N84" s="9">
        <f>VLOOKUP($C84, Table3[#All], 7, 0)</f>
        <v>1</v>
      </c>
      <c r="O84" s="9">
        <f>VLOOKUP($C84, Table3[#All], 8, 0)</f>
        <v>0</v>
      </c>
      <c r="P84" s="9">
        <f>VLOOKUP($C84, Table3[#All], 9, 0)</f>
        <v>0</v>
      </c>
      <c r="Q84" s="10">
        <f t="shared" si="188"/>
        <v>3</v>
      </c>
      <c r="R84" s="11"/>
      <c r="S84" s="9">
        <f>VLOOKUP($C84, Table3[#All], 10, 0)</f>
        <v>0</v>
      </c>
      <c r="T84" s="9">
        <f>VLOOKUP($C84, Table3[#All], 11, 0)</f>
        <v>0.63639999999999997</v>
      </c>
      <c r="U84" s="9">
        <f>VLOOKUP($C84, Table3[#All], 12, 0)</f>
        <v>0.36359999999999998</v>
      </c>
      <c r="V84" s="9">
        <f>VLOOKUP($C84, Table3[#All], 13, 0)</f>
        <v>0</v>
      </c>
      <c r="W84" s="9">
        <f>VLOOKUP($C84, Table3[#All], 14, 0)</f>
        <v>0</v>
      </c>
      <c r="X84" s="10">
        <f t="shared" si="189"/>
        <v>3</v>
      </c>
      <c r="Y84" s="11"/>
      <c r="Z84" s="9">
        <f>VLOOKUP($C84, Table3[#All], 15, 0)</f>
        <v>0</v>
      </c>
      <c r="AA84" s="9">
        <f>VLOOKUP($C84, Table3[#All], 16, 0)</f>
        <v>0.77269999999999994</v>
      </c>
      <c r="AB84" s="9">
        <f>VLOOKUP($C84, Table3[#All], 17, 0)</f>
        <v>0.2273</v>
      </c>
      <c r="AC84" s="9">
        <f>VLOOKUP($C84, Table3[#All], 18, 0)</f>
        <v>0</v>
      </c>
      <c r="AD84" s="9">
        <f>VLOOKUP($C84, Table3[#All], 19, 0)</f>
        <v>0</v>
      </c>
      <c r="AE84" s="10">
        <f t="shared" si="159"/>
        <v>2</v>
      </c>
      <c r="AF84" s="11"/>
      <c r="AG84" s="9">
        <f>VLOOKUP($C84, Table3[#All], 20, 0)</f>
        <v>0</v>
      </c>
      <c r="AH84" s="9">
        <f>VLOOKUP($C84, Table3[#All], 21, 0)</f>
        <v>0.90910000000000002</v>
      </c>
      <c r="AI84" s="9">
        <f>VLOOKUP($C84, Table3[#All], 22, 0)</f>
        <v>9.0899999999999995E-2</v>
      </c>
      <c r="AJ84" s="9"/>
      <c r="AK84" s="9"/>
      <c r="AL84" s="10">
        <f t="shared" si="160"/>
        <v>2</v>
      </c>
      <c r="AM84" s="11"/>
      <c r="AN84" s="9">
        <f>VLOOKUP($C84, Table3[#All], 23, 0)</f>
        <v>1</v>
      </c>
      <c r="AO84" s="9">
        <f>VLOOKUP($C84, Table3[#All], 24, 0)</f>
        <v>0</v>
      </c>
      <c r="AP84" s="9">
        <f>VLOOKUP($C84, Table3[#All], 25, 0)</f>
        <v>0</v>
      </c>
      <c r="AQ84" s="9">
        <f>VLOOKUP($C84, Table3[#All], 26, 0)</f>
        <v>0</v>
      </c>
      <c r="AR84" s="9"/>
      <c r="AS84" s="12">
        <f t="shared" si="161"/>
        <v>1</v>
      </c>
      <c r="AT84" s="11"/>
      <c r="AU84" s="9">
        <f>VLOOKUP($C84, Table3[#All], 27, 0)</f>
        <v>1</v>
      </c>
      <c r="AV84" s="9">
        <f>VLOOKUP($C84, Table3[#All], 28, 0)</f>
        <v>0</v>
      </c>
      <c r="AW84" s="9">
        <f>VLOOKUP($C84, Table3[#All], 29, 0)</f>
        <v>0</v>
      </c>
      <c r="AX84" s="9"/>
      <c r="AY84" s="9"/>
      <c r="AZ84" s="10">
        <f t="shared" si="190"/>
        <v>1</v>
      </c>
      <c r="BA84" s="11"/>
      <c r="BB84" s="9">
        <f>VLOOKUP($C84, Table3[#All], 30, 0)</f>
        <v>0</v>
      </c>
      <c r="BC84" s="9">
        <f>VLOOKUP($C84, Table3[#All], 31, 0)</f>
        <v>0.63639999999999997</v>
      </c>
      <c r="BD84" s="9">
        <f>VLOOKUP($C84, Table3[#All], 32, 0)</f>
        <v>0.36359999999999998</v>
      </c>
      <c r="BE84" s="9">
        <f>VLOOKUP($C84, Table3[#All], 33, 0)</f>
        <v>0</v>
      </c>
      <c r="BF84" s="9"/>
      <c r="BG84" s="10">
        <f t="shared" si="191"/>
        <v>3</v>
      </c>
      <c r="BH84" s="81"/>
      <c r="BI84" s="9">
        <f>VLOOKUP($C84, Table3[#All], 34, 0)</f>
        <v>0</v>
      </c>
      <c r="BJ84" s="9">
        <f>VLOOKUP($C84, Table3[#All], 35, 0)</f>
        <v>0</v>
      </c>
      <c r="BK84" s="9">
        <f>VLOOKUP($C84, Table3[#All], 36, 0)</f>
        <v>0</v>
      </c>
      <c r="BL84" s="9">
        <f>VLOOKUP($C84, Table3[#All], 37, 0)</f>
        <v>0</v>
      </c>
      <c r="BM84" s="9">
        <f>VLOOKUP($C84, Table3[#All], 38, 0)</f>
        <v>0</v>
      </c>
      <c r="BN84" s="10" t="str">
        <f t="shared" si="192"/>
        <v>N/A</v>
      </c>
      <c r="BO84" s="11"/>
      <c r="BP84" s="9">
        <f>VLOOKUP($C84, Table3[#All], 39, 0)</f>
        <v>1</v>
      </c>
      <c r="BQ84" s="9">
        <f>VLOOKUP($C84, Table3[#All], 40, 0)</f>
        <v>0</v>
      </c>
      <c r="BR84" s="9">
        <f>VLOOKUP($C84, Table3[#All], 41, 0)</f>
        <v>0</v>
      </c>
      <c r="BS84" s="9">
        <f>VLOOKUP($C84, Table3[#All], 42, 0)</f>
        <v>0</v>
      </c>
      <c r="BT84" s="9"/>
      <c r="BU84" s="10">
        <f t="shared" si="162"/>
        <v>1</v>
      </c>
      <c r="BV84" s="11"/>
      <c r="BW84" s="9">
        <f>VLOOKUP($C84, Table3[#All], 43, 0)</f>
        <v>1</v>
      </c>
      <c r="BX84" s="9">
        <f>VLOOKUP($C84, Table3[#All], 44, 0)</f>
        <v>0</v>
      </c>
      <c r="BY84" s="9">
        <f>VLOOKUP($C84, Table3[#All], 45, 0)</f>
        <v>0</v>
      </c>
      <c r="BZ84" s="9"/>
      <c r="CA84" s="9"/>
      <c r="CB84" s="10">
        <f t="shared" si="163"/>
        <v>1</v>
      </c>
      <c r="CC84" s="81"/>
      <c r="CD84" s="9">
        <f>VLOOKUP($C84, Table3[#All], 46, 0)</f>
        <v>1</v>
      </c>
      <c r="CE84" s="9">
        <f>VLOOKUP($C84, Table3[#All], 47, 0)</f>
        <v>0</v>
      </c>
      <c r="CF84" s="9">
        <f>VLOOKUP($C84, Table3[#All], 48, 0)</f>
        <v>0</v>
      </c>
      <c r="CG84" s="9">
        <f>VLOOKUP($C84, Table3[#All], 49, 0)</f>
        <v>0</v>
      </c>
      <c r="CH84" s="9">
        <f>VLOOKUP($C84, Table3[#All], 50, 0)</f>
        <v>0</v>
      </c>
      <c r="CI84" s="12">
        <f t="shared" si="164"/>
        <v>1</v>
      </c>
      <c r="CJ84" s="13"/>
      <c r="CK84" s="9">
        <f>VLOOKUP($C84, Table3[#All], 51, 0)</f>
        <v>0</v>
      </c>
      <c r="CL84" s="9">
        <f>VLOOKUP($C84, Table3[#All], 52, 0)</f>
        <v>1</v>
      </c>
      <c r="CM84" s="9">
        <f>VLOOKUP($C84, Table3[#All], 53, 0)</f>
        <v>0</v>
      </c>
      <c r="CN84" s="9">
        <f>VLOOKUP($C84, Table3[#All], 54, 0)</f>
        <v>0</v>
      </c>
      <c r="CO84" s="9"/>
      <c r="CP84" s="10">
        <f t="shared" si="165"/>
        <v>2</v>
      </c>
      <c r="CQ84" s="11"/>
      <c r="CR84" s="9">
        <f>VLOOKUP($C84, Table3[#All], 55, 0)</f>
        <v>1</v>
      </c>
      <c r="CS84" s="9">
        <f>VLOOKUP($C84, Table3[#All], 56, 0)</f>
        <v>0</v>
      </c>
      <c r="CT84" s="9">
        <f>VLOOKUP($C84, Table3[#All], 57, 0)</f>
        <v>0</v>
      </c>
      <c r="CU84" s="9">
        <f>VLOOKUP($C84, Table3[#All], 58, 0)</f>
        <v>0</v>
      </c>
      <c r="CV84" s="9">
        <f>VLOOKUP($C84, Table3[#All], 59, 0)</f>
        <v>0</v>
      </c>
      <c r="CW84" s="14">
        <f t="shared" si="166"/>
        <v>1</v>
      </c>
      <c r="CX84" s="81"/>
      <c r="CY84" s="9">
        <f>VLOOKUP($C84, Table3[#All], 60, 0)</f>
        <v>0.63639999999999997</v>
      </c>
      <c r="CZ84" s="9">
        <f>VLOOKUP($C84, Table3[#All], 61, 0)</f>
        <v>0.36359999999999998</v>
      </c>
      <c r="DA84" s="9">
        <f>VLOOKUP($C84, Table3[#All], 62, 0)</f>
        <v>0</v>
      </c>
      <c r="DB84" s="9">
        <f>VLOOKUP($C84, Table3[#All], 63, 0)</f>
        <v>0</v>
      </c>
      <c r="DC84" s="9">
        <f>VLOOKUP($C84, Table3[#All], 64, 0)</f>
        <v>0</v>
      </c>
      <c r="DD84" s="10">
        <f t="shared" si="167"/>
        <v>2</v>
      </c>
      <c r="DE84" s="11"/>
      <c r="DF84" s="9">
        <f>VLOOKUP($C84, Table3[#All], 65, 0)</f>
        <v>0.63639999999999997</v>
      </c>
      <c r="DG84" s="9"/>
      <c r="DH84" s="9">
        <f>VLOOKUP($C84, Table3[#All], 66, 0)</f>
        <v>0.2727</v>
      </c>
      <c r="DI84" s="9"/>
      <c r="DJ84" s="9">
        <f>VLOOKUP($C84, Table3[#All], 67, 0)</f>
        <v>9.0899999999999995E-2</v>
      </c>
      <c r="DK84" s="14">
        <f t="shared" si="168"/>
        <v>3</v>
      </c>
      <c r="DL84" s="11"/>
      <c r="DM84" s="9">
        <f>VLOOKUP($C84, Table3[#All], 68, 0)</f>
        <v>1</v>
      </c>
      <c r="DN84" s="9"/>
      <c r="DO84" s="9">
        <f>VLOOKUP($C84, Table3[#All], 69, 0)</f>
        <v>0</v>
      </c>
      <c r="DP84" s="9">
        <f>VLOOKUP($C84, Table3[#All], 70, 0)</f>
        <v>0</v>
      </c>
      <c r="DQ84" s="9"/>
      <c r="DR84" s="14">
        <f t="shared" si="169"/>
        <v>1</v>
      </c>
      <c r="DS84" s="11"/>
      <c r="DT84" s="9">
        <f>VLOOKUP($C84, Table3[#All], 71, 0)</f>
        <v>0</v>
      </c>
      <c r="DU84" s="9">
        <f>VLOOKUP($C84, Table3[#All], 72, 0)</f>
        <v>0</v>
      </c>
      <c r="DV84" s="9">
        <f>VLOOKUP($C84, Table3[#All], 73, 0)</f>
        <v>0.45450000000000002</v>
      </c>
      <c r="DW84" s="9">
        <f>VLOOKUP($C84, Table3[#All], 74, 0)</f>
        <v>0.54549999999999998</v>
      </c>
      <c r="DX84" s="9">
        <f>VLOOKUP($C84, Table3[#All], 75, 0)</f>
        <v>0</v>
      </c>
      <c r="DY84" s="12">
        <f t="shared" si="158"/>
        <v>4</v>
      </c>
      <c r="DZ84" s="11"/>
      <c r="EA84" s="9">
        <f>VLOOKUP($C84, Table3[#All], 76, 0)</f>
        <v>1</v>
      </c>
      <c r="EB84" s="9">
        <f>VLOOKUP($C84, Table3[#All], 77, 0)</f>
        <v>0</v>
      </c>
      <c r="EC84" s="9">
        <f>VLOOKUP($C84, Table3[#All], 78, 0)</f>
        <v>0</v>
      </c>
      <c r="ED84" s="9">
        <f>VLOOKUP($C84, Table3[#All], 79, 0)</f>
        <v>0</v>
      </c>
      <c r="EE84" s="9">
        <f>VLOOKUP($C84, Table3[#All], 80, 0)</f>
        <v>0</v>
      </c>
      <c r="EF84" s="10">
        <f t="shared" si="170"/>
        <v>1</v>
      </c>
      <c r="EG84" s="9"/>
      <c r="EH84" s="9">
        <f>VLOOKUP($C84, Table3[#All], 81, 0)</f>
        <v>1</v>
      </c>
      <c r="EI84" s="9">
        <f>VLOOKUP($C84, Table3[#All], 82, 0)</f>
        <v>0</v>
      </c>
      <c r="EJ84" s="9">
        <f>VLOOKUP($C84, Table3[#All], 83, 0)</f>
        <v>0</v>
      </c>
      <c r="EK84" s="9">
        <f>VLOOKUP($C84, Table3[#All], 84, 0)</f>
        <v>0</v>
      </c>
      <c r="EL84" s="9">
        <f>VLOOKUP($C84, Table3[#All], 85, 0)</f>
        <v>0</v>
      </c>
      <c r="EM84" s="14">
        <f t="shared" si="171"/>
        <v>1</v>
      </c>
      <c r="EN84" s="11"/>
      <c r="EO84" s="9">
        <f>VLOOKUP($C84, Table3[#All], 86, 0)</f>
        <v>1</v>
      </c>
      <c r="EP84" s="9"/>
      <c r="EQ84" s="9">
        <f>VLOOKUP($C84, Table3[#All], 87, 0)</f>
        <v>0</v>
      </c>
      <c r="ER84" s="9"/>
      <c r="ES84" s="9"/>
      <c r="ET84" s="14">
        <f t="shared" si="172"/>
        <v>1</v>
      </c>
      <c r="EU84" s="11"/>
      <c r="EV84" s="9">
        <f>VLOOKUP($C84, Table3[#All], 88, 0)</f>
        <v>1</v>
      </c>
      <c r="EW84" s="9">
        <f>VLOOKUP($C84, Table3[#All], 89, 0)</f>
        <v>0</v>
      </c>
      <c r="EX84" s="9">
        <f>VLOOKUP($C84, Table3[#All], 90, 0)</f>
        <v>0</v>
      </c>
      <c r="EY84" s="9">
        <f>VLOOKUP($C84, Table3[#All], 91, 0)</f>
        <v>0</v>
      </c>
      <c r="EZ84" s="9">
        <f>VLOOKUP($C84, Table3[#All], 92, 0)</f>
        <v>0</v>
      </c>
      <c r="FA84" s="12">
        <f t="shared" si="173"/>
        <v>1</v>
      </c>
      <c r="FB84" s="11"/>
      <c r="FC84" s="9">
        <f>VLOOKUP($C84, Table3[#All], 93, 0)</f>
        <v>0</v>
      </c>
      <c r="FD84" s="9">
        <f>VLOOKUP($C84, Table3[#All], 94, 0)</f>
        <v>0.77269999999999994</v>
      </c>
      <c r="FE84" s="9">
        <f>VLOOKUP($C84, Table3[#All], 95, 0)</f>
        <v>0.2273</v>
      </c>
      <c r="FF84" s="9">
        <f>VLOOKUP($C84, Table3[#All], 96, 0)</f>
        <v>0</v>
      </c>
      <c r="FG84" s="9"/>
      <c r="FH84" s="10">
        <f t="shared" si="174"/>
        <v>2</v>
      </c>
      <c r="FI84" s="11"/>
      <c r="FJ84" s="9">
        <f>VLOOKUP($C84, Table3[#All], 97, 0)</f>
        <v>0</v>
      </c>
      <c r="FK84" s="9">
        <f>VLOOKUP($C84, Table3[#All], 98, 0)</f>
        <v>0</v>
      </c>
      <c r="FL84" s="9">
        <f>VLOOKUP($C84, Table3[#All], 99, 0)</f>
        <v>1</v>
      </c>
      <c r="FM84" s="9">
        <f>VLOOKUP($C84, Table3[#All], 100, 0)</f>
        <v>0</v>
      </c>
      <c r="FN84" s="9">
        <f>VLOOKUP($C84, Table3[#All], 101, 0)</f>
        <v>0</v>
      </c>
      <c r="FO84" s="14">
        <f t="shared" si="175"/>
        <v>3</v>
      </c>
      <c r="FP84" s="11"/>
      <c r="FQ84" s="9">
        <f>VLOOKUP($C84, Table3[#All], 102, 0)</f>
        <v>0.59089999999999998</v>
      </c>
      <c r="FR84" s="9">
        <f>VLOOKUP($C84, Table3[#All], 103, 0)</f>
        <v>0.40909999999999996</v>
      </c>
      <c r="FS84" s="9">
        <f>VLOOKUP($C84, Table3[#All], 104, 0)</f>
        <v>0</v>
      </c>
      <c r="FT84" s="9">
        <f>VLOOKUP($C84, Table3[#All], 105, 0)</f>
        <v>0</v>
      </c>
      <c r="FU84" s="9">
        <v>0</v>
      </c>
      <c r="FV84" s="10">
        <f t="shared" si="176"/>
        <v>2</v>
      </c>
      <c r="FW84" s="11"/>
      <c r="FX84" s="9">
        <f>VLOOKUP($C84, Table3[#All], 106, 0)</f>
        <v>0.2273</v>
      </c>
      <c r="FY84" s="9"/>
      <c r="FZ84" s="9">
        <f>VLOOKUP($C84, Table3[#All], 107, 0)</f>
        <v>0.77269999999999994</v>
      </c>
      <c r="GA84" s="9">
        <f>VLOOKUP($C84, Table3[#All], 108, 0)</f>
        <v>0</v>
      </c>
      <c r="GB84" s="9"/>
      <c r="GC84" s="10">
        <f t="shared" si="193"/>
        <v>3</v>
      </c>
      <c r="GD84" s="81"/>
      <c r="GE84" s="9">
        <f>VLOOKUP($C84, Table3[#All], 109, 0)</f>
        <v>0</v>
      </c>
      <c r="GF84" s="9">
        <f>VLOOKUP($C84, Table3[#All], 110, 0)</f>
        <v>1</v>
      </c>
      <c r="GG84" s="9">
        <f>VLOOKUP($C84, Table3[#All], 111, 0)</f>
        <v>0</v>
      </c>
      <c r="GH84" s="9"/>
      <c r="GI84" s="9">
        <f>VLOOKUP($C84, Table3[#All], 112, 0)</f>
        <v>0</v>
      </c>
      <c r="GJ84" s="12">
        <f t="shared" si="177"/>
        <v>2</v>
      </c>
      <c r="GK84" s="11"/>
      <c r="GL84" s="9">
        <f>VLOOKUP($C84, Table3[#All], 113, 0)</f>
        <v>0</v>
      </c>
      <c r="GM84" s="9">
        <f>VLOOKUP($C84, Table3[#All], 114, 0)</f>
        <v>9.0899999999999995E-2</v>
      </c>
      <c r="GN84" s="9">
        <f>VLOOKUP($C84, Table3[#All], 115, 0)</f>
        <v>0</v>
      </c>
      <c r="GO84" s="9">
        <f>VLOOKUP($C84, Table3[#All], 116, 0)</f>
        <v>0.90910000000000002</v>
      </c>
      <c r="GP84" s="9"/>
      <c r="GQ84" s="10">
        <f t="shared" si="178"/>
        <v>4</v>
      </c>
      <c r="GR84" s="11"/>
      <c r="GS84" s="9">
        <f>VLOOKUP($C84, Table2[#All], 3, 0)</f>
        <v>0</v>
      </c>
      <c r="GT84" s="9">
        <f>VLOOKUP($C84, Table2[#All], 4, 0)</f>
        <v>0</v>
      </c>
      <c r="GU84" s="9">
        <f>VLOOKUP($C84, Table2[#All], 5, 0)</f>
        <v>1</v>
      </c>
      <c r="GV84" s="9">
        <f>VLOOKUP($C84, Table2[#All], 6, 0)</f>
        <v>0</v>
      </c>
      <c r="GW84" s="9">
        <f>VLOOKUP($C84, Table2[#All], 7, 0)</f>
        <v>0</v>
      </c>
      <c r="GX84" s="10">
        <f t="shared" si="179"/>
        <v>3</v>
      </c>
      <c r="GY84" s="11"/>
      <c r="GZ84" s="9">
        <v>0</v>
      </c>
      <c r="HA84" s="9">
        <v>0</v>
      </c>
      <c r="HB84" s="9">
        <v>1</v>
      </c>
      <c r="HC84" s="9">
        <v>0</v>
      </c>
      <c r="HD84" s="9"/>
      <c r="HE84" s="10">
        <f t="shared" si="180"/>
        <v>3</v>
      </c>
      <c r="HF84" s="11"/>
      <c r="HG84" s="9">
        <f>VLOOKUP($C84, Table5[#All], 2, 0)</f>
        <v>0</v>
      </c>
      <c r="HH84" s="9">
        <f>VLOOKUP($C84, Table5[#All], 3, 0)</f>
        <v>0</v>
      </c>
      <c r="HI84" s="9">
        <f>VLOOKUP($C84, Table5[#All], 4, 0)</f>
        <v>0</v>
      </c>
      <c r="HJ84" s="9">
        <f>VLOOKUP($C84, Table5[#All], 5, 0)</f>
        <v>0</v>
      </c>
      <c r="HK84" s="9">
        <f>VLOOKUP($C84, Table5[#All], 6, 0)</f>
        <v>1</v>
      </c>
      <c r="HL84" s="10">
        <f t="shared" si="181"/>
        <v>5</v>
      </c>
      <c r="HM84" s="11"/>
      <c r="HN84" s="9">
        <f>VLOOKUP($C84, Table5[#All], 7, 0)</f>
        <v>0</v>
      </c>
      <c r="HO84" s="9">
        <f>VLOOKUP($C84, Table5[#All], 8, 0)</f>
        <v>0</v>
      </c>
      <c r="HP84" s="9">
        <f>VLOOKUP($C84, Table5[#All], 9, 0)</f>
        <v>0</v>
      </c>
      <c r="HQ84" s="9">
        <f>VLOOKUP($C84, Table5[#All], 10, 0)</f>
        <v>0</v>
      </c>
      <c r="HR84" s="9">
        <f>VLOOKUP($C84, Table5[#All], 11, 0)</f>
        <v>1</v>
      </c>
      <c r="HS84" s="10">
        <f t="shared" si="182"/>
        <v>5</v>
      </c>
      <c r="HT84" s="11"/>
      <c r="HU84" s="9">
        <f>VLOOKUP($C84, Table5[#All], 12, 0)</f>
        <v>1</v>
      </c>
      <c r="HV84" s="9">
        <f>VLOOKUP($C84, Table5[#All], 13, 0)</f>
        <v>0</v>
      </c>
      <c r="HW84" s="9">
        <f>VLOOKUP($C84, Table5[#All], 14, 0)</f>
        <v>0</v>
      </c>
      <c r="HX84" s="9">
        <f>VLOOKUP($C84, Table5[#All], 15, 0)</f>
        <v>0</v>
      </c>
      <c r="HY84" s="9">
        <f>VLOOKUP($C84, Table5[#All], 16, 0)</f>
        <v>0</v>
      </c>
      <c r="HZ84" s="10">
        <f t="shared" si="183"/>
        <v>1</v>
      </c>
      <c r="IA84" s="11"/>
      <c r="IB84" s="9">
        <f>VLOOKUP($C84, Table5[#All], 17, 0)</f>
        <v>1</v>
      </c>
      <c r="IC84" s="9">
        <f>VLOOKUP($C84, Table5[#All], 18, 0)</f>
        <v>0</v>
      </c>
      <c r="ID84" s="9">
        <f>VLOOKUP($C84, Table5[#All], 19, 0)</f>
        <v>0</v>
      </c>
      <c r="IE84" s="9">
        <f>VLOOKUP($C84, Table5[#All], 20, 0)</f>
        <v>0</v>
      </c>
      <c r="IF84" s="9">
        <f>VLOOKUP($C84, Table5[#All], 21, 0)</f>
        <v>0</v>
      </c>
      <c r="IG84" s="10">
        <f t="shared" si="184"/>
        <v>1</v>
      </c>
      <c r="IH84" s="11"/>
      <c r="II84" s="9">
        <f>VLOOKUP($C84, Table5[#All], 22, 0)</f>
        <v>1</v>
      </c>
      <c r="IJ84" s="9">
        <f>VLOOKUP($C84, Table5[#All], 23, 0)</f>
        <v>0</v>
      </c>
      <c r="IK84" s="9">
        <f>VLOOKUP($C84, Table5[#All], 24, 0)</f>
        <v>0</v>
      </c>
      <c r="IL84" s="9">
        <f>VLOOKUP($C84, Table5[#All], 25, 0)</f>
        <v>0</v>
      </c>
      <c r="IM84" s="9">
        <f>VLOOKUP($C84, Table5[#All], 26, 0)</f>
        <v>0</v>
      </c>
      <c r="IN84" s="10">
        <f t="shared" si="185"/>
        <v>1</v>
      </c>
      <c r="IO84" s="11"/>
      <c r="IP84" s="9">
        <v>1</v>
      </c>
      <c r="IQ84" s="9">
        <v>0</v>
      </c>
      <c r="IR84" s="9">
        <v>0</v>
      </c>
      <c r="IS84" s="9">
        <v>0</v>
      </c>
      <c r="IT84" s="9">
        <v>0</v>
      </c>
      <c r="IU84" s="10">
        <f t="shared" si="186"/>
        <v>1</v>
      </c>
      <c r="IV84" s="82"/>
    </row>
    <row r="85" spans="1:256" ht="16.3" thickTop="1" thickBot="1" x14ac:dyDescent="0.35">
      <c r="A85" s="16" t="s">
        <v>296</v>
      </c>
      <c r="B85" s="16" t="s">
        <v>305</v>
      </c>
      <c r="C85" s="16" t="s">
        <v>306</v>
      </c>
      <c r="D85" s="11"/>
      <c r="E85" s="9">
        <f>VLOOKUP($C85, Table3[#All], 2, 0)</f>
        <v>1</v>
      </c>
      <c r="F85" s="9"/>
      <c r="G85" s="9">
        <f>VLOOKUP($C85, Table3[#All], 3, 0)</f>
        <v>0</v>
      </c>
      <c r="H85" s="9">
        <f>VLOOKUP($C85, Table3[#All], 4, 0)</f>
        <v>0</v>
      </c>
      <c r="I85" s="9">
        <f>VLOOKUP($C85, Table3[#All], 5, 0)</f>
        <v>0</v>
      </c>
      <c r="J85" s="10">
        <f t="shared" si="187"/>
        <v>1</v>
      </c>
      <c r="K85" s="11"/>
      <c r="L85" s="9">
        <f>VLOOKUP($C85, Table3[#All], 6, 0)</f>
        <v>1</v>
      </c>
      <c r="M85" s="9"/>
      <c r="N85" s="9">
        <f>VLOOKUP($C85, Table3[#All], 7, 0)</f>
        <v>0</v>
      </c>
      <c r="O85" s="9">
        <f>VLOOKUP($C85, Table3[#All], 8, 0)</f>
        <v>0</v>
      </c>
      <c r="P85" s="9">
        <f>VLOOKUP($C85, Table3[#All], 9, 0)</f>
        <v>0</v>
      </c>
      <c r="Q85" s="10">
        <f t="shared" si="188"/>
        <v>1</v>
      </c>
      <c r="R85" s="11"/>
      <c r="S85" s="9">
        <f>VLOOKUP($C85, Table3[#All], 10, 0)</f>
        <v>0</v>
      </c>
      <c r="T85" s="9">
        <f>VLOOKUP($C85, Table3[#All], 11, 0)</f>
        <v>0</v>
      </c>
      <c r="U85" s="9">
        <f>VLOOKUP($C85, Table3[#All], 12, 0)</f>
        <v>0</v>
      </c>
      <c r="V85" s="9">
        <f>VLOOKUP($C85, Table3[#All], 13, 0)</f>
        <v>1</v>
      </c>
      <c r="W85" s="9">
        <f>VLOOKUP($C85, Table3[#All], 14, 0)</f>
        <v>0</v>
      </c>
      <c r="X85" s="10">
        <f t="shared" si="189"/>
        <v>4</v>
      </c>
      <c r="Y85" s="11"/>
      <c r="Z85" s="9">
        <f>VLOOKUP($C85, Table3[#All], 15, 0)</f>
        <v>0</v>
      </c>
      <c r="AA85" s="9">
        <f>VLOOKUP($C85, Table3[#All], 16, 0)</f>
        <v>0</v>
      </c>
      <c r="AB85" s="9">
        <f>VLOOKUP($C85, Table3[#All], 17, 0)</f>
        <v>0.625</v>
      </c>
      <c r="AC85" s="9">
        <f>VLOOKUP($C85, Table3[#All], 18, 0)</f>
        <v>0.375</v>
      </c>
      <c r="AD85" s="9">
        <f>VLOOKUP($C85, Table3[#All], 19, 0)</f>
        <v>0</v>
      </c>
      <c r="AE85" s="10">
        <f t="shared" si="159"/>
        <v>4</v>
      </c>
      <c r="AF85" s="11"/>
      <c r="AG85" s="9">
        <f>VLOOKUP($C85, Table3[#All], 20, 0)</f>
        <v>0</v>
      </c>
      <c r="AH85" s="9">
        <f>VLOOKUP($C85, Table3[#All], 21, 0)</f>
        <v>0</v>
      </c>
      <c r="AI85" s="9">
        <f>VLOOKUP($C85, Table3[#All], 22, 0)</f>
        <v>1</v>
      </c>
      <c r="AJ85" s="9"/>
      <c r="AK85" s="9"/>
      <c r="AL85" s="10">
        <f t="shared" si="160"/>
        <v>3</v>
      </c>
      <c r="AM85" s="11"/>
      <c r="AN85" s="9">
        <f>VLOOKUP($C85, Table3[#All], 23, 0)</f>
        <v>1</v>
      </c>
      <c r="AO85" s="9">
        <f>VLOOKUP($C85, Table3[#All], 24, 0)</f>
        <v>0</v>
      </c>
      <c r="AP85" s="9">
        <f>VLOOKUP($C85, Table3[#All], 25, 0)</f>
        <v>0</v>
      </c>
      <c r="AQ85" s="9">
        <f>VLOOKUP($C85, Table3[#All], 26, 0)</f>
        <v>0</v>
      </c>
      <c r="AR85" s="9"/>
      <c r="AS85" s="12">
        <f t="shared" si="161"/>
        <v>1</v>
      </c>
      <c r="AT85" s="11"/>
      <c r="AU85" s="9">
        <f>VLOOKUP($C85, Table3[#All], 27, 0)</f>
        <v>0.875</v>
      </c>
      <c r="AV85" s="9">
        <f>VLOOKUP($C85, Table3[#All], 28, 0)</f>
        <v>0.125</v>
      </c>
      <c r="AW85" s="9">
        <f>VLOOKUP($C85, Table3[#All], 29, 0)</f>
        <v>0</v>
      </c>
      <c r="AX85" s="9"/>
      <c r="AY85" s="9"/>
      <c r="AZ85" s="10">
        <f t="shared" si="190"/>
        <v>1</v>
      </c>
      <c r="BA85" s="11"/>
      <c r="BB85" s="9">
        <f>VLOOKUP($C85, Table3[#All], 30, 0)</f>
        <v>0.25</v>
      </c>
      <c r="BC85" s="9">
        <f>VLOOKUP($C85, Table3[#All], 31, 0)</f>
        <v>0.5625</v>
      </c>
      <c r="BD85" s="9">
        <f>VLOOKUP($C85, Table3[#All], 32, 0)</f>
        <v>0.1875</v>
      </c>
      <c r="BE85" s="9">
        <f>VLOOKUP($C85, Table3[#All], 33, 0)</f>
        <v>0</v>
      </c>
      <c r="BF85" s="9"/>
      <c r="BG85" s="10">
        <f t="shared" si="191"/>
        <v>2</v>
      </c>
      <c r="BH85" s="81"/>
      <c r="BI85" s="9">
        <f>VLOOKUP($C85, Table3[#All], 34, 0)</f>
        <v>0</v>
      </c>
      <c r="BJ85" s="9">
        <f>VLOOKUP($C85, Table3[#All], 35, 0)</f>
        <v>0</v>
      </c>
      <c r="BK85" s="9">
        <f>VLOOKUP($C85, Table3[#All], 36, 0)</f>
        <v>0.66670000000000007</v>
      </c>
      <c r="BL85" s="9">
        <f>VLOOKUP($C85, Table3[#All], 37, 0)</f>
        <v>0.33329999999999999</v>
      </c>
      <c r="BM85" s="9">
        <f>VLOOKUP($C85, Table3[#All], 38, 0)</f>
        <v>0</v>
      </c>
      <c r="BN85" s="10">
        <f t="shared" si="192"/>
        <v>4</v>
      </c>
      <c r="BO85" s="11"/>
      <c r="BP85" s="9">
        <f>VLOOKUP($C85, Table3[#All], 39, 0)</f>
        <v>0</v>
      </c>
      <c r="BQ85" s="9">
        <f>VLOOKUP($C85, Table3[#All], 40, 0)</f>
        <v>0</v>
      </c>
      <c r="BR85" s="9">
        <f>VLOOKUP($C85, Table3[#All], 41, 0)</f>
        <v>1</v>
      </c>
      <c r="BS85" s="9">
        <f>VLOOKUP($C85, Table3[#All], 42, 0)</f>
        <v>0</v>
      </c>
      <c r="BT85" s="9"/>
      <c r="BU85" s="10">
        <f t="shared" si="162"/>
        <v>3</v>
      </c>
      <c r="BV85" s="11"/>
      <c r="BW85" s="9">
        <f>VLOOKUP($C85, Table3[#All], 43, 0)</f>
        <v>1</v>
      </c>
      <c r="BX85" s="9">
        <f>VLOOKUP($C85, Table3[#All], 44, 0)</f>
        <v>0</v>
      </c>
      <c r="BY85" s="9">
        <f>VLOOKUP($C85, Table3[#All], 45, 0)</f>
        <v>0</v>
      </c>
      <c r="BZ85" s="9"/>
      <c r="CA85" s="9"/>
      <c r="CB85" s="10">
        <f t="shared" si="163"/>
        <v>1</v>
      </c>
      <c r="CC85" s="81"/>
      <c r="CD85" s="9">
        <f>VLOOKUP($C85, Table3[#All], 46, 0)</f>
        <v>1</v>
      </c>
      <c r="CE85" s="9">
        <f>VLOOKUP($C85, Table3[#All], 47, 0)</f>
        <v>0</v>
      </c>
      <c r="CF85" s="9">
        <f>VLOOKUP($C85, Table3[#All], 48, 0)</f>
        <v>0</v>
      </c>
      <c r="CG85" s="9">
        <f>VLOOKUP($C85, Table3[#All], 49, 0)</f>
        <v>0</v>
      </c>
      <c r="CH85" s="9">
        <f>VLOOKUP($C85, Table3[#All], 50, 0)</f>
        <v>0</v>
      </c>
      <c r="CI85" s="12">
        <f t="shared" si="164"/>
        <v>1</v>
      </c>
      <c r="CJ85" s="13"/>
      <c r="CK85" s="9">
        <f>VLOOKUP($C85, Table3[#All], 51, 0)</f>
        <v>0</v>
      </c>
      <c r="CL85" s="9">
        <f>VLOOKUP($C85, Table3[#All], 52, 0)</f>
        <v>0.9375</v>
      </c>
      <c r="CM85" s="9">
        <f>VLOOKUP($C85, Table3[#All], 53, 0)</f>
        <v>6.25E-2</v>
      </c>
      <c r="CN85" s="9">
        <f>VLOOKUP($C85, Table3[#All], 54, 0)</f>
        <v>0</v>
      </c>
      <c r="CO85" s="9"/>
      <c r="CP85" s="10">
        <f t="shared" si="165"/>
        <v>2</v>
      </c>
      <c r="CQ85" s="11"/>
      <c r="CR85" s="9">
        <f>VLOOKUP($C85, Table3[#All], 55, 0)</f>
        <v>0.9375</v>
      </c>
      <c r="CS85" s="9">
        <f>VLOOKUP($C85, Table3[#All], 56, 0)</f>
        <v>6.25E-2</v>
      </c>
      <c r="CT85" s="9">
        <f>VLOOKUP($C85, Table3[#All], 57, 0)</f>
        <v>0</v>
      </c>
      <c r="CU85" s="9">
        <f>VLOOKUP($C85, Table3[#All], 58, 0)</f>
        <v>0</v>
      </c>
      <c r="CV85" s="9">
        <f>VLOOKUP($C85, Table3[#All], 59, 0)</f>
        <v>0</v>
      </c>
      <c r="CW85" s="14">
        <f t="shared" si="166"/>
        <v>1</v>
      </c>
      <c r="CX85" s="81"/>
      <c r="CY85" s="9">
        <f>VLOOKUP($C85, Table3[#All], 60, 0)</f>
        <v>1</v>
      </c>
      <c r="CZ85" s="9">
        <f>VLOOKUP($C85, Table3[#All], 61, 0)</f>
        <v>0</v>
      </c>
      <c r="DA85" s="9">
        <f>VLOOKUP($C85, Table3[#All], 62, 0)</f>
        <v>0</v>
      </c>
      <c r="DB85" s="9">
        <f>VLOOKUP($C85, Table3[#All], 63, 0)</f>
        <v>0</v>
      </c>
      <c r="DC85" s="9">
        <f>VLOOKUP($C85, Table3[#All], 64, 0)</f>
        <v>0</v>
      </c>
      <c r="DD85" s="10">
        <f t="shared" si="167"/>
        <v>1</v>
      </c>
      <c r="DE85" s="11"/>
      <c r="DF85" s="9">
        <f>VLOOKUP($C85, Table3[#All], 65, 0)</f>
        <v>0.3125</v>
      </c>
      <c r="DG85" s="9"/>
      <c r="DH85" s="9">
        <f>VLOOKUP($C85, Table3[#All], 66, 0)</f>
        <v>0.625</v>
      </c>
      <c r="DI85" s="9"/>
      <c r="DJ85" s="9">
        <f>VLOOKUP($C85, Table3[#All], 67, 0)</f>
        <v>6.25E-2</v>
      </c>
      <c r="DK85" s="14">
        <f t="shared" si="168"/>
        <v>3</v>
      </c>
      <c r="DL85" s="11"/>
      <c r="DM85" s="9">
        <f>VLOOKUP($C85, Table3[#All], 68, 0)</f>
        <v>1</v>
      </c>
      <c r="DN85" s="9"/>
      <c r="DO85" s="9">
        <f>VLOOKUP($C85, Table3[#All], 69, 0)</f>
        <v>0</v>
      </c>
      <c r="DP85" s="9">
        <f>VLOOKUP($C85, Table3[#All], 70, 0)</f>
        <v>0</v>
      </c>
      <c r="DQ85" s="9"/>
      <c r="DR85" s="14">
        <f t="shared" si="169"/>
        <v>1</v>
      </c>
      <c r="DS85" s="11"/>
      <c r="DT85" s="9">
        <f>VLOOKUP($C85, Table3[#All], 71, 0)</f>
        <v>1</v>
      </c>
      <c r="DU85" s="9">
        <f>VLOOKUP($C85, Table3[#All], 72, 0)</f>
        <v>0</v>
      </c>
      <c r="DV85" s="9">
        <f>VLOOKUP($C85, Table3[#All], 73, 0)</f>
        <v>0</v>
      </c>
      <c r="DW85" s="9">
        <f>VLOOKUP($C85, Table3[#All], 74, 0)</f>
        <v>0</v>
      </c>
      <c r="DX85" s="9">
        <f>VLOOKUP($C85, Table3[#All], 75, 0)</f>
        <v>0</v>
      </c>
      <c r="DY85" s="12">
        <f t="shared" si="158"/>
        <v>1</v>
      </c>
      <c r="DZ85" s="11"/>
      <c r="EA85" s="9">
        <f>VLOOKUP($C85, Table3[#All], 76, 0)</f>
        <v>1</v>
      </c>
      <c r="EB85" s="9">
        <f>VLOOKUP($C85, Table3[#All], 77, 0)</f>
        <v>0</v>
      </c>
      <c r="EC85" s="9">
        <f>VLOOKUP($C85, Table3[#All], 78, 0)</f>
        <v>0</v>
      </c>
      <c r="ED85" s="9">
        <f>VLOOKUP($C85, Table3[#All], 79, 0)</f>
        <v>0</v>
      </c>
      <c r="EE85" s="9">
        <f>VLOOKUP($C85, Table3[#All], 80, 0)</f>
        <v>0</v>
      </c>
      <c r="EF85" s="10">
        <f t="shared" si="170"/>
        <v>1</v>
      </c>
      <c r="EG85" s="9"/>
      <c r="EH85" s="9">
        <f>VLOOKUP($C85, Table3[#All], 81, 0)</f>
        <v>1</v>
      </c>
      <c r="EI85" s="9">
        <f>VLOOKUP($C85, Table3[#All], 82, 0)</f>
        <v>0</v>
      </c>
      <c r="EJ85" s="9">
        <f>VLOOKUP($C85, Table3[#All], 83, 0)</f>
        <v>0</v>
      </c>
      <c r="EK85" s="9">
        <f>VLOOKUP($C85, Table3[#All], 84, 0)</f>
        <v>0</v>
      </c>
      <c r="EL85" s="9">
        <f>VLOOKUP($C85, Table3[#All], 85, 0)</f>
        <v>0</v>
      </c>
      <c r="EM85" s="14">
        <f t="shared" si="171"/>
        <v>1</v>
      </c>
      <c r="EN85" s="11"/>
      <c r="EO85" s="9">
        <f>VLOOKUP($C85, Table3[#All], 86, 0)</f>
        <v>1</v>
      </c>
      <c r="EP85" s="9"/>
      <c r="EQ85" s="9">
        <f>VLOOKUP($C85, Table3[#All], 87, 0)</f>
        <v>0</v>
      </c>
      <c r="ER85" s="9"/>
      <c r="ES85" s="9"/>
      <c r="ET85" s="14">
        <f t="shared" si="172"/>
        <v>1</v>
      </c>
      <c r="EU85" s="11"/>
      <c r="EV85" s="9">
        <f>VLOOKUP($C85, Table3[#All], 88, 0)</f>
        <v>1</v>
      </c>
      <c r="EW85" s="9">
        <f>VLOOKUP($C85, Table3[#All], 89, 0)</f>
        <v>0</v>
      </c>
      <c r="EX85" s="9">
        <f>VLOOKUP($C85, Table3[#All], 90, 0)</f>
        <v>0</v>
      </c>
      <c r="EY85" s="9">
        <f>VLOOKUP($C85, Table3[#All], 91, 0)</f>
        <v>0</v>
      </c>
      <c r="EZ85" s="9">
        <f>VLOOKUP($C85, Table3[#All], 92, 0)</f>
        <v>0</v>
      </c>
      <c r="FA85" s="12">
        <f t="shared" si="173"/>
        <v>1</v>
      </c>
      <c r="FB85" s="11"/>
      <c r="FC85" s="9">
        <f>VLOOKUP($C85, Table3[#All], 93, 0)</f>
        <v>0</v>
      </c>
      <c r="FD85" s="9">
        <f>VLOOKUP($C85, Table3[#All], 94, 0)</f>
        <v>0.4375</v>
      </c>
      <c r="FE85" s="9">
        <f>VLOOKUP($C85, Table3[#All], 95, 0)</f>
        <v>0.5625</v>
      </c>
      <c r="FF85" s="9">
        <f>VLOOKUP($C85, Table3[#All], 96, 0)</f>
        <v>0</v>
      </c>
      <c r="FG85" s="9"/>
      <c r="FH85" s="10">
        <f t="shared" si="174"/>
        <v>3</v>
      </c>
      <c r="FI85" s="11"/>
      <c r="FJ85" s="9">
        <f>VLOOKUP($C85, Table3[#All], 97, 0)</f>
        <v>0</v>
      </c>
      <c r="FK85" s="9">
        <f>VLOOKUP($C85, Table3[#All], 98, 0)</f>
        <v>0</v>
      </c>
      <c r="FL85" s="9">
        <f>VLOOKUP($C85, Table3[#All], 99, 0)</f>
        <v>0</v>
      </c>
      <c r="FM85" s="9">
        <f>VLOOKUP($C85, Table3[#All], 100, 0)</f>
        <v>0</v>
      </c>
      <c r="FN85" s="9">
        <f>VLOOKUP($C85, Table3[#All], 101, 0)</f>
        <v>1</v>
      </c>
      <c r="FO85" s="14">
        <f t="shared" si="175"/>
        <v>5</v>
      </c>
      <c r="FP85" s="11"/>
      <c r="FQ85" s="9">
        <f>VLOOKUP($C85, Table3[#All], 102, 0)</f>
        <v>1</v>
      </c>
      <c r="FR85" s="9">
        <f>VLOOKUP($C85, Table3[#All], 103, 0)</f>
        <v>0</v>
      </c>
      <c r="FS85" s="9">
        <f>VLOOKUP($C85, Table3[#All], 104, 0)</f>
        <v>0</v>
      </c>
      <c r="FT85" s="9">
        <f>VLOOKUP($C85, Table3[#All], 105, 0)</f>
        <v>0</v>
      </c>
      <c r="FU85" s="9">
        <v>0</v>
      </c>
      <c r="FV85" s="10">
        <f t="shared" si="176"/>
        <v>1</v>
      </c>
      <c r="FW85" s="11"/>
      <c r="FX85" s="9">
        <f>VLOOKUP($C85, Table3[#All], 106, 0)</f>
        <v>0</v>
      </c>
      <c r="FY85" s="9"/>
      <c r="FZ85" s="9">
        <f>VLOOKUP($C85, Table3[#All], 107, 0)</f>
        <v>1</v>
      </c>
      <c r="GA85" s="9">
        <f>VLOOKUP($C85, Table3[#All], 108, 0)</f>
        <v>0</v>
      </c>
      <c r="GB85" s="9"/>
      <c r="GC85" s="10">
        <f t="shared" si="193"/>
        <v>3</v>
      </c>
      <c r="GD85" s="81"/>
      <c r="GE85" s="9">
        <f>VLOOKUP($C85, Table3[#All], 109, 0)</f>
        <v>0.1333</v>
      </c>
      <c r="GF85" s="9">
        <f>VLOOKUP($C85, Table3[#All], 110, 0)</f>
        <v>0.8</v>
      </c>
      <c r="GG85" s="9">
        <f>VLOOKUP($C85, Table3[#All], 111, 0)</f>
        <v>6.6699999999999995E-2</v>
      </c>
      <c r="GH85" s="9"/>
      <c r="GI85" s="9">
        <f>VLOOKUP($C85, Table3[#All], 112, 0)</f>
        <v>0</v>
      </c>
      <c r="GJ85" s="12">
        <f t="shared" si="177"/>
        <v>2</v>
      </c>
      <c r="GK85" s="11"/>
      <c r="GL85" s="9">
        <f>VLOOKUP($C85, Table3[#All], 113, 0)</f>
        <v>0</v>
      </c>
      <c r="GM85" s="9">
        <f>VLOOKUP($C85, Table3[#All], 114, 0)</f>
        <v>0</v>
      </c>
      <c r="GN85" s="9">
        <f>VLOOKUP($C85, Table3[#All], 115, 0)</f>
        <v>0.1875</v>
      </c>
      <c r="GO85" s="9">
        <f>VLOOKUP($C85, Table3[#All], 116, 0)</f>
        <v>0.8125</v>
      </c>
      <c r="GP85" s="9"/>
      <c r="GQ85" s="10">
        <f t="shared" si="178"/>
        <v>4</v>
      </c>
      <c r="GR85" s="11"/>
      <c r="GS85" s="9">
        <f>VLOOKUP($C85, Table2[#All], 3, 0)</f>
        <v>0</v>
      </c>
      <c r="GT85" s="9">
        <f>VLOOKUP($C85, Table2[#All], 4, 0)</f>
        <v>0</v>
      </c>
      <c r="GU85" s="9">
        <f>VLOOKUP($C85, Table2[#All], 5, 0)</f>
        <v>1</v>
      </c>
      <c r="GV85" s="9">
        <f>VLOOKUP($C85, Table2[#All], 6, 0)</f>
        <v>0</v>
      </c>
      <c r="GW85" s="9">
        <f>VLOOKUP($C85, Table2[#All], 7, 0)</f>
        <v>0</v>
      </c>
      <c r="GX85" s="10">
        <f t="shared" si="179"/>
        <v>3</v>
      </c>
      <c r="GY85" s="11"/>
      <c r="GZ85" s="9">
        <v>0</v>
      </c>
      <c r="HA85" s="9">
        <v>0</v>
      </c>
      <c r="HB85" s="9">
        <v>1</v>
      </c>
      <c r="HC85" s="9">
        <v>0</v>
      </c>
      <c r="HD85" s="9"/>
      <c r="HE85" s="10">
        <f t="shared" si="180"/>
        <v>3</v>
      </c>
      <c r="HF85" s="11"/>
      <c r="HG85" s="9">
        <f>VLOOKUP($C85, Table5[#All], 2, 0)</f>
        <v>0</v>
      </c>
      <c r="HH85" s="9">
        <f>VLOOKUP($C85, Table5[#All], 3, 0)</f>
        <v>0</v>
      </c>
      <c r="HI85" s="9">
        <f>VLOOKUP($C85, Table5[#All], 4, 0)</f>
        <v>0</v>
      </c>
      <c r="HJ85" s="9">
        <f>VLOOKUP($C85, Table5[#All], 5, 0)</f>
        <v>1</v>
      </c>
      <c r="HK85" s="9">
        <f>VLOOKUP($C85, Table5[#All], 6, 0)</f>
        <v>0</v>
      </c>
      <c r="HL85" s="10">
        <f t="shared" si="181"/>
        <v>4</v>
      </c>
      <c r="HM85" s="11"/>
      <c r="HN85" s="9">
        <f>VLOOKUP($C85, Table5[#All], 7, 0)</f>
        <v>0</v>
      </c>
      <c r="HO85" s="9">
        <f>VLOOKUP($C85, Table5[#All], 8, 0)</f>
        <v>0</v>
      </c>
      <c r="HP85" s="9">
        <f>VLOOKUP($C85, Table5[#All], 9, 0)</f>
        <v>0</v>
      </c>
      <c r="HQ85" s="9">
        <f>VLOOKUP($C85, Table5[#All], 10, 0)</f>
        <v>1</v>
      </c>
      <c r="HR85" s="9">
        <f>VLOOKUP($C85, Table5[#All], 11, 0)</f>
        <v>0</v>
      </c>
      <c r="HS85" s="10">
        <f t="shared" si="182"/>
        <v>4</v>
      </c>
      <c r="HT85" s="11"/>
      <c r="HU85" s="9">
        <f>VLOOKUP($C85, Table5[#All], 12, 0)</f>
        <v>1</v>
      </c>
      <c r="HV85" s="9">
        <f>VLOOKUP($C85, Table5[#All], 13, 0)</f>
        <v>0</v>
      </c>
      <c r="HW85" s="9">
        <f>VLOOKUP($C85, Table5[#All], 14, 0)</f>
        <v>0</v>
      </c>
      <c r="HX85" s="9">
        <f>VLOOKUP($C85, Table5[#All], 15, 0)</f>
        <v>0</v>
      </c>
      <c r="HY85" s="9">
        <f>VLOOKUP($C85, Table5[#All], 16, 0)</f>
        <v>0</v>
      </c>
      <c r="HZ85" s="10">
        <f t="shared" si="183"/>
        <v>1</v>
      </c>
      <c r="IA85" s="11"/>
      <c r="IB85" s="9">
        <f>VLOOKUP($C85, Table5[#All], 17, 0)</f>
        <v>1</v>
      </c>
      <c r="IC85" s="9">
        <f>VLOOKUP($C85, Table5[#All], 18, 0)</f>
        <v>0</v>
      </c>
      <c r="ID85" s="9">
        <f>VLOOKUP($C85, Table5[#All], 19, 0)</f>
        <v>0</v>
      </c>
      <c r="IE85" s="9">
        <f>VLOOKUP($C85, Table5[#All], 20, 0)</f>
        <v>0</v>
      </c>
      <c r="IF85" s="9">
        <f>VLOOKUP($C85, Table5[#All], 21, 0)</f>
        <v>0</v>
      </c>
      <c r="IG85" s="10">
        <f t="shared" si="184"/>
        <v>1</v>
      </c>
      <c r="IH85" s="11"/>
      <c r="II85" s="9">
        <f>VLOOKUP($C85, Table5[#All], 22, 0)</f>
        <v>1</v>
      </c>
      <c r="IJ85" s="9">
        <f>VLOOKUP($C85, Table5[#All], 23, 0)</f>
        <v>0</v>
      </c>
      <c r="IK85" s="9">
        <f>VLOOKUP($C85, Table5[#All], 24, 0)</f>
        <v>0</v>
      </c>
      <c r="IL85" s="9">
        <f>VLOOKUP($C85, Table5[#All], 25, 0)</f>
        <v>0</v>
      </c>
      <c r="IM85" s="9">
        <f>VLOOKUP($C85, Table5[#All], 26, 0)</f>
        <v>0</v>
      </c>
      <c r="IN85" s="10">
        <f t="shared" si="185"/>
        <v>1</v>
      </c>
      <c r="IO85" s="11"/>
      <c r="IP85" s="9">
        <v>1</v>
      </c>
      <c r="IQ85" s="9">
        <v>0</v>
      </c>
      <c r="IR85" s="9">
        <v>0</v>
      </c>
      <c r="IS85" s="9">
        <v>0</v>
      </c>
      <c r="IT85" s="9">
        <v>0</v>
      </c>
      <c r="IU85" s="10">
        <f t="shared" si="186"/>
        <v>1</v>
      </c>
      <c r="IV85" s="82"/>
    </row>
    <row r="86" spans="1:256" ht="16.3" thickTop="1" thickBot="1" x14ac:dyDescent="0.35">
      <c r="A86" s="16" t="s">
        <v>296</v>
      </c>
      <c r="B86" s="16" t="s">
        <v>307</v>
      </c>
      <c r="C86" s="16" t="s">
        <v>308</v>
      </c>
      <c r="D86" s="11"/>
      <c r="E86" s="9">
        <f>VLOOKUP($C86, Table3[#All], 2, 0)</f>
        <v>1</v>
      </c>
      <c r="F86" s="9"/>
      <c r="G86" s="9">
        <f>VLOOKUP($C86, Table3[#All], 3, 0)</f>
        <v>0</v>
      </c>
      <c r="H86" s="9">
        <f>VLOOKUP($C86, Table3[#All], 4, 0)</f>
        <v>0</v>
      </c>
      <c r="I86" s="9">
        <f>VLOOKUP($C86, Table3[#All], 5, 0)</f>
        <v>0</v>
      </c>
      <c r="J86" s="10">
        <f t="shared" si="187"/>
        <v>1</v>
      </c>
      <c r="K86" s="11"/>
      <c r="L86" s="9">
        <f>VLOOKUP($C86, Table3[#All], 6, 0)</f>
        <v>1</v>
      </c>
      <c r="M86" s="9"/>
      <c r="N86" s="9">
        <f>VLOOKUP($C86, Table3[#All], 7, 0)</f>
        <v>0</v>
      </c>
      <c r="O86" s="9">
        <f>VLOOKUP($C86, Table3[#All], 8, 0)</f>
        <v>0</v>
      </c>
      <c r="P86" s="9">
        <f>VLOOKUP($C86, Table3[#All], 9, 0)</f>
        <v>0</v>
      </c>
      <c r="Q86" s="10">
        <f t="shared" si="188"/>
        <v>1</v>
      </c>
      <c r="R86" s="11"/>
      <c r="S86" s="9">
        <f>VLOOKUP($C86, Table3[#All], 10, 0)</f>
        <v>0</v>
      </c>
      <c r="T86" s="9">
        <f>VLOOKUP($C86, Table3[#All], 11, 0)</f>
        <v>0</v>
      </c>
      <c r="U86" s="9">
        <f>VLOOKUP($C86, Table3[#All], 12, 0)</f>
        <v>0</v>
      </c>
      <c r="V86" s="9">
        <f>VLOOKUP($C86, Table3[#All], 13, 0)</f>
        <v>1</v>
      </c>
      <c r="W86" s="9">
        <f>VLOOKUP($C86, Table3[#All], 14, 0)</f>
        <v>0</v>
      </c>
      <c r="X86" s="10">
        <f t="shared" si="189"/>
        <v>4</v>
      </c>
      <c r="Y86" s="11"/>
      <c r="Z86" s="9">
        <f>VLOOKUP($C86, Table3[#All], 15, 0)</f>
        <v>0</v>
      </c>
      <c r="AA86" s="9">
        <f>VLOOKUP($C86, Table3[#All], 16, 0)</f>
        <v>0</v>
      </c>
      <c r="AB86" s="9">
        <f>VLOOKUP($C86, Table3[#All], 17, 0)</f>
        <v>1</v>
      </c>
      <c r="AC86" s="9">
        <f>VLOOKUP($C86, Table3[#All], 18, 0)</f>
        <v>0</v>
      </c>
      <c r="AD86" s="9">
        <f>VLOOKUP($C86, Table3[#All], 19, 0)</f>
        <v>0</v>
      </c>
      <c r="AE86" s="10">
        <f t="shared" si="159"/>
        <v>3</v>
      </c>
      <c r="AF86" s="11"/>
      <c r="AG86" s="9">
        <f>VLOOKUP($C86, Table3[#All], 20, 0)</f>
        <v>0</v>
      </c>
      <c r="AH86" s="9">
        <f>VLOOKUP($C86, Table3[#All], 21, 0)</f>
        <v>0</v>
      </c>
      <c r="AI86" s="9">
        <f>VLOOKUP($C86, Table3[#All], 22, 0)</f>
        <v>1</v>
      </c>
      <c r="AJ86" s="9"/>
      <c r="AK86" s="9"/>
      <c r="AL86" s="10">
        <f t="shared" si="160"/>
        <v>3</v>
      </c>
      <c r="AM86" s="11"/>
      <c r="AN86" s="9">
        <f>VLOOKUP($C86, Table3[#All], 23, 0)</f>
        <v>1</v>
      </c>
      <c r="AO86" s="9">
        <f>VLOOKUP($C86, Table3[#All], 24, 0)</f>
        <v>0</v>
      </c>
      <c r="AP86" s="9">
        <f>VLOOKUP($C86, Table3[#All], 25, 0)</f>
        <v>0</v>
      </c>
      <c r="AQ86" s="9">
        <f>VLOOKUP($C86, Table3[#All], 26, 0)</f>
        <v>0</v>
      </c>
      <c r="AR86" s="9"/>
      <c r="AS86" s="12">
        <f t="shared" si="161"/>
        <v>1</v>
      </c>
      <c r="AT86" s="11"/>
      <c r="AU86" s="9">
        <f>VLOOKUP($C86, Table3[#All], 27, 0)</f>
        <v>1</v>
      </c>
      <c r="AV86" s="9">
        <f>VLOOKUP($C86, Table3[#All], 28, 0)</f>
        <v>0</v>
      </c>
      <c r="AW86" s="9">
        <f>VLOOKUP($C86, Table3[#All], 29, 0)</f>
        <v>0</v>
      </c>
      <c r="AX86" s="9"/>
      <c r="AY86" s="9"/>
      <c r="AZ86" s="10">
        <f t="shared" si="190"/>
        <v>1</v>
      </c>
      <c r="BA86" s="11"/>
      <c r="BB86" s="9">
        <f>VLOOKUP($C86, Table3[#All], 30, 0)</f>
        <v>0.22219999999999998</v>
      </c>
      <c r="BC86" s="9">
        <f>VLOOKUP($C86, Table3[#All], 31, 0)</f>
        <v>0.66670000000000007</v>
      </c>
      <c r="BD86" s="9">
        <f>VLOOKUP($C86, Table3[#All], 32, 0)</f>
        <v>0.11109999999999999</v>
      </c>
      <c r="BE86" s="9">
        <f>VLOOKUP($C86, Table3[#All], 33, 0)</f>
        <v>0</v>
      </c>
      <c r="BF86" s="9"/>
      <c r="BG86" s="10">
        <f t="shared" si="191"/>
        <v>2</v>
      </c>
      <c r="BH86" s="81"/>
      <c r="BI86" s="9">
        <f>VLOOKUP($C86, Table3[#All], 34, 0)</f>
        <v>0</v>
      </c>
      <c r="BJ86" s="9">
        <f>VLOOKUP($C86, Table3[#All], 35, 0)</f>
        <v>0</v>
      </c>
      <c r="BK86" s="9">
        <f>VLOOKUP($C86, Table3[#All], 36, 0)</f>
        <v>0</v>
      </c>
      <c r="BL86" s="9">
        <f>VLOOKUP($C86, Table3[#All], 37, 0)</f>
        <v>0</v>
      </c>
      <c r="BM86" s="9">
        <f>VLOOKUP($C86, Table3[#All], 38, 0)</f>
        <v>0</v>
      </c>
      <c r="BN86" s="10" t="str">
        <f t="shared" si="192"/>
        <v>N/A</v>
      </c>
      <c r="BO86" s="11"/>
      <c r="BP86" s="9">
        <f>VLOOKUP($C86, Table3[#All], 39, 0)</f>
        <v>0</v>
      </c>
      <c r="BQ86" s="9">
        <f>VLOOKUP($C86, Table3[#All], 40, 0)</f>
        <v>0</v>
      </c>
      <c r="BR86" s="9">
        <f>VLOOKUP($C86, Table3[#All], 41, 0)</f>
        <v>1</v>
      </c>
      <c r="BS86" s="9">
        <f>VLOOKUP($C86, Table3[#All], 42, 0)</f>
        <v>0</v>
      </c>
      <c r="BT86" s="9"/>
      <c r="BU86" s="10">
        <f t="shared" si="162"/>
        <v>3</v>
      </c>
      <c r="BV86" s="11"/>
      <c r="BW86" s="9">
        <f>VLOOKUP($C86, Table3[#All], 43, 0)</f>
        <v>1</v>
      </c>
      <c r="BX86" s="9">
        <f>VLOOKUP($C86, Table3[#All], 44, 0)</f>
        <v>0</v>
      </c>
      <c r="BY86" s="9">
        <f>VLOOKUP($C86, Table3[#All], 45, 0)</f>
        <v>0</v>
      </c>
      <c r="BZ86" s="9"/>
      <c r="CA86" s="9"/>
      <c r="CB86" s="10">
        <f t="shared" si="163"/>
        <v>1</v>
      </c>
      <c r="CC86" s="81"/>
      <c r="CD86" s="9">
        <f>VLOOKUP($C86, Table3[#All], 46, 0)</f>
        <v>1</v>
      </c>
      <c r="CE86" s="9">
        <f>VLOOKUP($C86, Table3[#All], 47, 0)</f>
        <v>0</v>
      </c>
      <c r="CF86" s="9">
        <f>VLOOKUP($C86, Table3[#All], 48, 0)</f>
        <v>0</v>
      </c>
      <c r="CG86" s="9">
        <f>VLOOKUP($C86, Table3[#All], 49, 0)</f>
        <v>0</v>
      </c>
      <c r="CH86" s="9">
        <f>VLOOKUP($C86, Table3[#All], 50, 0)</f>
        <v>0</v>
      </c>
      <c r="CI86" s="12">
        <f t="shared" si="164"/>
        <v>1</v>
      </c>
      <c r="CJ86" s="13"/>
      <c r="CK86" s="9">
        <f>VLOOKUP($C86, Table3[#All], 51, 0)</f>
        <v>0</v>
      </c>
      <c r="CL86" s="9">
        <f>VLOOKUP($C86, Table3[#All], 52, 0)</f>
        <v>1</v>
      </c>
      <c r="CM86" s="9">
        <f>VLOOKUP($C86, Table3[#All], 53, 0)</f>
        <v>0</v>
      </c>
      <c r="CN86" s="9">
        <f>VLOOKUP($C86, Table3[#All], 54, 0)</f>
        <v>0</v>
      </c>
      <c r="CO86" s="9"/>
      <c r="CP86" s="10">
        <f t="shared" si="165"/>
        <v>2</v>
      </c>
      <c r="CQ86" s="11"/>
      <c r="CR86" s="9">
        <f>VLOOKUP($C86, Table3[#All], 55, 0)</f>
        <v>0.66670000000000007</v>
      </c>
      <c r="CS86" s="9">
        <f>VLOOKUP($C86, Table3[#All], 56, 0)</f>
        <v>0.33329999999999999</v>
      </c>
      <c r="CT86" s="9">
        <f>VLOOKUP($C86, Table3[#All], 57, 0)</f>
        <v>0</v>
      </c>
      <c r="CU86" s="9">
        <f>VLOOKUP($C86, Table3[#All], 58, 0)</f>
        <v>0</v>
      </c>
      <c r="CV86" s="9">
        <f>VLOOKUP($C86, Table3[#All], 59, 0)</f>
        <v>0</v>
      </c>
      <c r="CW86" s="14">
        <f t="shared" si="166"/>
        <v>2</v>
      </c>
      <c r="CX86" s="81"/>
      <c r="CY86" s="9">
        <f>VLOOKUP($C86, Table3[#All], 60, 0)</f>
        <v>1</v>
      </c>
      <c r="CZ86" s="9">
        <f>VLOOKUP($C86, Table3[#All], 61, 0)</f>
        <v>0</v>
      </c>
      <c r="DA86" s="9">
        <f>VLOOKUP($C86, Table3[#All], 62, 0)</f>
        <v>0</v>
      </c>
      <c r="DB86" s="9">
        <f>VLOOKUP($C86, Table3[#All], 63, 0)</f>
        <v>0</v>
      </c>
      <c r="DC86" s="9">
        <f>VLOOKUP($C86, Table3[#All], 64, 0)</f>
        <v>0</v>
      </c>
      <c r="DD86" s="10">
        <f t="shared" si="167"/>
        <v>1</v>
      </c>
      <c r="DE86" s="11"/>
      <c r="DF86" s="9">
        <f>VLOOKUP($C86, Table3[#All], 65, 0)</f>
        <v>0.22219999999999998</v>
      </c>
      <c r="DG86" s="9"/>
      <c r="DH86" s="9">
        <f>VLOOKUP($C86, Table3[#All], 66, 0)</f>
        <v>0.11109999999999999</v>
      </c>
      <c r="DI86" s="9"/>
      <c r="DJ86" s="9">
        <f>VLOOKUP($C86, Table3[#All], 67, 0)</f>
        <v>0.66670000000000007</v>
      </c>
      <c r="DK86" s="14">
        <f t="shared" si="168"/>
        <v>5</v>
      </c>
      <c r="DL86" s="11"/>
      <c r="DM86" s="9">
        <f>VLOOKUP($C86, Table3[#All], 68, 0)</f>
        <v>1</v>
      </c>
      <c r="DN86" s="9"/>
      <c r="DO86" s="9">
        <f>VLOOKUP($C86, Table3[#All], 69, 0)</f>
        <v>0</v>
      </c>
      <c r="DP86" s="9">
        <f>VLOOKUP($C86, Table3[#All], 70, 0)</f>
        <v>0</v>
      </c>
      <c r="DQ86" s="9"/>
      <c r="DR86" s="14">
        <f t="shared" si="169"/>
        <v>1</v>
      </c>
      <c r="DS86" s="11"/>
      <c r="DT86" s="9">
        <f>VLOOKUP($C86, Table3[#All], 71, 0)</f>
        <v>1</v>
      </c>
      <c r="DU86" s="9">
        <f>VLOOKUP($C86, Table3[#All], 72, 0)</f>
        <v>0</v>
      </c>
      <c r="DV86" s="9">
        <f>VLOOKUP($C86, Table3[#All], 73, 0)</f>
        <v>0</v>
      </c>
      <c r="DW86" s="9">
        <f>VLOOKUP($C86, Table3[#All], 74, 0)</f>
        <v>0</v>
      </c>
      <c r="DX86" s="9">
        <f>VLOOKUP($C86, Table3[#All], 75, 0)</f>
        <v>0</v>
      </c>
      <c r="DY86" s="12">
        <f t="shared" si="158"/>
        <v>1</v>
      </c>
      <c r="DZ86" s="11"/>
      <c r="EA86" s="9">
        <f>VLOOKUP($C86, Table3[#All], 76, 0)</f>
        <v>1</v>
      </c>
      <c r="EB86" s="9">
        <f>VLOOKUP($C86, Table3[#All], 77, 0)</f>
        <v>0</v>
      </c>
      <c r="EC86" s="9">
        <f>VLOOKUP($C86, Table3[#All], 78, 0)</f>
        <v>0</v>
      </c>
      <c r="ED86" s="9">
        <f>VLOOKUP($C86, Table3[#All], 79, 0)</f>
        <v>0</v>
      </c>
      <c r="EE86" s="9">
        <f>VLOOKUP($C86, Table3[#All], 80, 0)</f>
        <v>0</v>
      </c>
      <c r="EF86" s="10">
        <f t="shared" si="170"/>
        <v>1</v>
      </c>
      <c r="EG86" s="9"/>
      <c r="EH86" s="9">
        <f>VLOOKUP($C86, Table3[#All], 81, 0)</f>
        <v>1</v>
      </c>
      <c r="EI86" s="9">
        <f>VLOOKUP($C86, Table3[#All], 82, 0)</f>
        <v>0</v>
      </c>
      <c r="EJ86" s="9">
        <f>VLOOKUP($C86, Table3[#All], 83, 0)</f>
        <v>0</v>
      </c>
      <c r="EK86" s="9">
        <f>VLOOKUP($C86, Table3[#All], 84, 0)</f>
        <v>0</v>
      </c>
      <c r="EL86" s="9">
        <f>VLOOKUP($C86, Table3[#All], 85, 0)</f>
        <v>0</v>
      </c>
      <c r="EM86" s="14">
        <f t="shared" si="171"/>
        <v>1</v>
      </c>
      <c r="EN86" s="11"/>
      <c r="EO86" s="9">
        <f>VLOOKUP($C86, Table3[#All], 86, 0)</f>
        <v>1</v>
      </c>
      <c r="EP86" s="9"/>
      <c r="EQ86" s="9">
        <f>VLOOKUP($C86, Table3[#All], 87, 0)</f>
        <v>0</v>
      </c>
      <c r="ER86" s="9"/>
      <c r="ES86" s="9"/>
      <c r="ET86" s="14">
        <f t="shared" si="172"/>
        <v>1</v>
      </c>
      <c r="EU86" s="11"/>
      <c r="EV86" s="9">
        <f>VLOOKUP($C86, Table3[#All], 88, 0)</f>
        <v>1</v>
      </c>
      <c r="EW86" s="9">
        <f>VLOOKUP($C86, Table3[#All], 89, 0)</f>
        <v>0</v>
      </c>
      <c r="EX86" s="9">
        <f>VLOOKUP($C86, Table3[#All], 90, 0)</f>
        <v>0</v>
      </c>
      <c r="EY86" s="9">
        <f>VLOOKUP($C86, Table3[#All], 91, 0)</f>
        <v>0</v>
      </c>
      <c r="EZ86" s="9">
        <f>VLOOKUP($C86, Table3[#All], 92, 0)</f>
        <v>0</v>
      </c>
      <c r="FA86" s="12">
        <f t="shared" si="173"/>
        <v>1</v>
      </c>
      <c r="FB86" s="11"/>
      <c r="FC86" s="9">
        <f>VLOOKUP($C86, Table3[#All], 93, 0)</f>
        <v>0</v>
      </c>
      <c r="FD86" s="9">
        <f>VLOOKUP($C86, Table3[#All], 94, 0)</f>
        <v>1</v>
      </c>
      <c r="FE86" s="9">
        <f>VLOOKUP($C86, Table3[#All], 95, 0)</f>
        <v>0</v>
      </c>
      <c r="FF86" s="9">
        <f>VLOOKUP($C86, Table3[#All], 96, 0)</f>
        <v>0</v>
      </c>
      <c r="FG86" s="9"/>
      <c r="FH86" s="10">
        <f t="shared" si="174"/>
        <v>2</v>
      </c>
      <c r="FI86" s="11"/>
      <c r="FJ86" s="9">
        <f>VLOOKUP($C86, Table3[#All], 97, 0)</f>
        <v>0</v>
      </c>
      <c r="FK86" s="9">
        <f>VLOOKUP($C86, Table3[#All], 98, 0)</f>
        <v>0</v>
      </c>
      <c r="FL86" s="9">
        <f>VLOOKUP($C86, Table3[#All], 99, 0)</f>
        <v>0</v>
      </c>
      <c r="FM86" s="9">
        <f>VLOOKUP($C86, Table3[#All], 100, 0)</f>
        <v>0</v>
      </c>
      <c r="FN86" s="9">
        <f>VLOOKUP($C86, Table3[#All], 101, 0)</f>
        <v>1</v>
      </c>
      <c r="FO86" s="14">
        <f t="shared" si="175"/>
        <v>5</v>
      </c>
      <c r="FP86" s="11"/>
      <c r="FQ86" s="9">
        <f>VLOOKUP($C86, Table3[#All], 102, 0)</f>
        <v>1</v>
      </c>
      <c r="FR86" s="9">
        <f>VLOOKUP($C86, Table3[#All], 103, 0)</f>
        <v>0</v>
      </c>
      <c r="FS86" s="9">
        <f>VLOOKUP($C86, Table3[#All], 104, 0)</f>
        <v>0</v>
      </c>
      <c r="FT86" s="9">
        <f>VLOOKUP($C86, Table3[#All], 105, 0)</f>
        <v>0</v>
      </c>
      <c r="FU86" s="9">
        <v>0</v>
      </c>
      <c r="FV86" s="10">
        <f t="shared" si="176"/>
        <v>1</v>
      </c>
      <c r="FW86" s="11"/>
      <c r="FX86" s="9">
        <f>VLOOKUP($C86, Table3[#All], 106, 0)</f>
        <v>0</v>
      </c>
      <c r="FY86" s="9"/>
      <c r="FZ86" s="9">
        <f>VLOOKUP($C86, Table3[#All], 107, 0)</f>
        <v>1</v>
      </c>
      <c r="GA86" s="9">
        <f>VLOOKUP($C86, Table3[#All], 108, 0)</f>
        <v>0</v>
      </c>
      <c r="GB86" s="9"/>
      <c r="GC86" s="10">
        <f t="shared" si="193"/>
        <v>3</v>
      </c>
      <c r="GD86" s="81"/>
      <c r="GE86" s="9">
        <f>VLOOKUP($C86, Table3[#All], 109, 0)</f>
        <v>0.375</v>
      </c>
      <c r="GF86" s="9">
        <f>VLOOKUP($C86, Table3[#All], 110, 0)</f>
        <v>0.625</v>
      </c>
      <c r="GG86" s="9">
        <f>VLOOKUP($C86, Table3[#All], 111, 0)</f>
        <v>0</v>
      </c>
      <c r="GH86" s="9"/>
      <c r="GI86" s="9">
        <f>VLOOKUP($C86, Table3[#All], 112, 0)</f>
        <v>0</v>
      </c>
      <c r="GJ86" s="12">
        <f t="shared" si="177"/>
        <v>2</v>
      </c>
      <c r="GK86" s="11"/>
      <c r="GL86" s="9">
        <f>VLOOKUP($C86, Table3[#All], 113, 0)</f>
        <v>0</v>
      </c>
      <c r="GM86" s="9">
        <f>VLOOKUP($C86, Table3[#All], 114, 0)</f>
        <v>0</v>
      </c>
      <c r="GN86" s="9">
        <f>VLOOKUP($C86, Table3[#All], 115, 0)</f>
        <v>0.33329999999999999</v>
      </c>
      <c r="GO86" s="9">
        <f>VLOOKUP($C86, Table3[#All], 116, 0)</f>
        <v>0.66670000000000007</v>
      </c>
      <c r="GP86" s="9"/>
      <c r="GQ86" s="10">
        <f t="shared" si="178"/>
        <v>4</v>
      </c>
      <c r="GR86" s="11"/>
      <c r="GS86" s="9">
        <f>VLOOKUP($C86, Table2[#All], 3, 0)</f>
        <v>0</v>
      </c>
      <c r="GT86" s="9">
        <f>VLOOKUP($C86, Table2[#All], 4, 0)</f>
        <v>0</v>
      </c>
      <c r="GU86" s="9">
        <f>VLOOKUP($C86, Table2[#All], 5, 0)</f>
        <v>1</v>
      </c>
      <c r="GV86" s="9">
        <f>VLOOKUP($C86, Table2[#All], 6, 0)</f>
        <v>0</v>
      </c>
      <c r="GW86" s="9">
        <f>VLOOKUP($C86, Table2[#All], 7, 0)</f>
        <v>0</v>
      </c>
      <c r="GX86" s="10">
        <f t="shared" si="179"/>
        <v>3</v>
      </c>
      <c r="GY86" s="11"/>
      <c r="GZ86" s="9">
        <v>0</v>
      </c>
      <c r="HA86" s="9">
        <v>0</v>
      </c>
      <c r="HB86" s="9">
        <v>1</v>
      </c>
      <c r="HC86" s="9">
        <v>0</v>
      </c>
      <c r="HD86" s="9"/>
      <c r="HE86" s="10">
        <f t="shared" si="180"/>
        <v>3</v>
      </c>
      <c r="HF86" s="11"/>
      <c r="HG86" s="9">
        <f>VLOOKUP($C86, Table5[#All], 2, 0)</f>
        <v>0</v>
      </c>
      <c r="HH86" s="9">
        <f>VLOOKUP($C86, Table5[#All], 3, 0)</f>
        <v>0</v>
      </c>
      <c r="HI86" s="9">
        <f>VLOOKUP($C86, Table5[#All], 4, 0)</f>
        <v>0</v>
      </c>
      <c r="HJ86" s="9">
        <f>VLOOKUP($C86, Table5[#All], 5, 0)</f>
        <v>1</v>
      </c>
      <c r="HK86" s="9">
        <f>VLOOKUP($C86, Table5[#All], 6, 0)</f>
        <v>0</v>
      </c>
      <c r="HL86" s="10">
        <f t="shared" si="181"/>
        <v>4</v>
      </c>
      <c r="HM86" s="11"/>
      <c r="HN86" s="9">
        <f>VLOOKUP($C86, Table5[#All], 7, 0)</f>
        <v>0</v>
      </c>
      <c r="HO86" s="9">
        <f>VLOOKUP($C86, Table5[#All], 8, 0)</f>
        <v>0</v>
      </c>
      <c r="HP86" s="9">
        <f>VLOOKUP($C86, Table5[#All], 9, 0)</f>
        <v>0</v>
      </c>
      <c r="HQ86" s="9">
        <f>VLOOKUP($C86, Table5[#All], 10, 0)</f>
        <v>1</v>
      </c>
      <c r="HR86" s="9">
        <f>VLOOKUP($C86, Table5[#All], 11, 0)</f>
        <v>0</v>
      </c>
      <c r="HS86" s="10">
        <f t="shared" si="182"/>
        <v>4</v>
      </c>
      <c r="HT86" s="11"/>
      <c r="HU86" s="9">
        <f>VLOOKUP($C86, Table5[#All], 12, 0)</f>
        <v>1</v>
      </c>
      <c r="HV86" s="9">
        <f>VLOOKUP($C86, Table5[#All], 13, 0)</f>
        <v>0</v>
      </c>
      <c r="HW86" s="9">
        <f>VLOOKUP($C86, Table5[#All], 14, 0)</f>
        <v>0</v>
      </c>
      <c r="HX86" s="9">
        <f>VLOOKUP($C86, Table5[#All], 15, 0)</f>
        <v>0</v>
      </c>
      <c r="HY86" s="9">
        <f>VLOOKUP($C86, Table5[#All], 16, 0)</f>
        <v>0</v>
      </c>
      <c r="HZ86" s="10">
        <f t="shared" si="183"/>
        <v>1</v>
      </c>
      <c r="IA86" s="11"/>
      <c r="IB86" s="9">
        <f>VLOOKUP($C86, Table5[#All], 17, 0)</f>
        <v>1</v>
      </c>
      <c r="IC86" s="9">
        <f>VLOOKUP($C86, Table5[#All], 18, 0)</f>
        <v>0</v>
      </c>
      <c r="ID86" s="9">
        <f>VLOOKUP($C86, Table5[#All], 19, 0)</f>
        <v>0</v>
      </c>
      <c r="IE86" s="9">
        <f>VLOOKUP($C86, Table5[#All], 20, 0)</f>
        <v>0</v>
      </c>
      <c r="IF86" s="9">
        <f>VLOOKUP($C86, Table5[#All], 21, 0)</f>
        <v>0</v>
      </c>
      <c r="IG86" s="10">
        <f t="shared" si="184"/>
        <v>1</v>
      </c>
      <c r="IH86" s="11"/>
      <c r="II86" s="9">
        <f>VLOOKUP($C86, Table5[#All], 22, 0)</f>
        <v>1</v>
      </c>
      <c r="IJ86" s="9">
        <f>VLOOKUP($C86, Table5[#All], 23, 0)</f>
        <v>0</v>
      </c>
      <c r="IK86" s="9">
        <f>VLOOKUP($C86, Table5[#All], 24, 0)</f>
        <v>0</v>
      </c>
      <c r="IL86" s="9">
        <f>VLOOKUP($C86, Table5[#All], 25, 0)</f>
        <v>0</v>
      </c>
      <c r="IM86" s="9">
        <f>VLOOKUP($C86, Table5[#All], 26, 0)</f>
        <v>0</v>
      </c>
      <c r="IN86" s="10">
        <f t="shared" si="185"/>
        <v>1</v>
      </c>
      <c r="IO86" s="11"/>
      <c r="IP86" s="9">
        <v>1</v>
      </c>
      <c r="IQ86" s="9">
        <v>0</v>
      </c>
      <c r="IR86" s="9">
        <v>0</v>
      </c>
      <c r="IS86" s="9">
        <v>0</v>
      </c>
      <c r="IT86" s="9">
        <v>0</v>
      </c>
      <c r="IU86" s="10">
        <f t="shared" si="186"/>
        <v>1</v>
      </c>
      <c r="IV86" s="82"/>
    </row>
    <row r="87" spans="1:256" ht="16.3" thickTop="1" thickBot="1" x14ac:dyDescent="0.35">
      <c r="A87" s="16" t="s">
        <v>296</v>
      </c>
      <c r="B87" s="16" t="s">
        <v>309</v>
      </c>
      <c r="C87" s="16" t="s">
        <v>310</v>
      </c>
      <c r="D87" s="11"/>
      <c r="E87" s="9">
        <f>VLOOKUP($C87, Table3[#All], 2, 0)</f>
        <v>0.8095</v>
      </c>
      <c r="F87" s="9"/>
      <c r="G87" s="9">
        <f>VLOOKUP($C87, Table3[#All], 3, 0)</f>
        <v>0.1905</v>
      </c>
      <c r="H87" s="9">
        <f>VLOOKUP($C87, Table3[#All], 4, 0)</f>
        <v>0</v>
      </c>
      <c r="I87" s="9">
        <f>VLOOKUP($C87, Table3[#All], 5, 0)</f>
        <v>0</v>
      </c>
      <c r="J87" s="10">
        <f t="shared" si="187"/>
        <v>1</v>
      </c>
      <c r="K87" s="11"/>
      <c r="L87" s="9">
        <f>VLOOKUP($C87, Table3[#All], 6, 0)</f>
        <v>1</v>
      </c>
      <c r="M87" s="9"/>
      <c r="N87" s="9">
        <f>VLOOKUP($C87, Table3[#All], 7, 0)</f>
        <v>0</v>
      </c>
      <c r="O87" s="9">
        <f>VLOOKUP($C87, Table3[#All], 8, 0)</f>
        <v>0</v>
      </c>
      <c r="P87" s="9">
        <f>VLOOKUP($C87, Table3[#All], 9, 0)</f>
        <v>0</v>
      </c>
      <c r="Q87" s="10">
        <f t="shared" si="188"/>
        <v>1</v>
      </c>
      <c r="R87" s="11"/>
      <c r="S87" s="9">
        <f>VLOOKUP($C87, Table3[#All], 10, 0)</f>
        <v>0</v>
      </c>
      <c r="T87" s="9">
        <f>VLOOKUP($C87, Table3[#All], 11, 0)</f>
        <v>4.7599999999999996E-2</v>
      </c>
      <c r="U87" s="9">
        <f>VLOOKUP($C87, Table3[#All], 12, 0)</f>
        <v>0.95239999999999991</v>
      </c>
      <c r="V87" s="9">
        <f>VLOOKUP($C87, Table3[#All], 13, 0)</f>
        <v>0</v>
      </c>
      <c r="W87" s="9">
        <f>VLOOKUP($C87, Table3[#All], 14, 0)</f>
        <v>0</v>
      </c>
      <c r="X87" s="10">
        <f t="shared" si="189"/>
        <v>3</v>
      </c>
      <c r="Y87" s="11"/>
      <c r="Z87" s="9">
        <f>VLOOKUP($C87, Table3[#All], 15, 0)</f>
        <v>0</v>
      </c>
      <c r="AA87" s="9">
        <f>VLOOKUP($C87, Table3[#All], 16, 0)</f>
        <v>0.71430000000000005</v>
      </c>
      <c r="AB87" s="9">
        <f>VLOOKUP($C87, Table3[#All], 17, 0)</f>
        <v>0.28570000000000001</v>
      </c>
      <c r="AC87" s="9">
        <f>VLOOKUP($C87, Table3[#All], 18, 0)</f>
        <v>0</v>
      </c>
      <c r="AD87" s="9">
        <f>VLOOKUP($C87, Table3[#All], 19, 0)</f>
        <v>0</v>
      </c>
      <c r="AE87" s="10">
        <f t="shared" si="159"/>
        <v>3</v>
      </c>
      <c r="AF87" s="11"/>
      <c r="AG87" s="9">
        <f>VLOOKUP($C87, Table3[#All], 20, 0)</f>
        <v>0</v>
      </c>
      <c r="AH87" s="9">
        <f>VLOOKUP($C87, Table3[#All], 21, 0)</f>
        <v>4.7599999999999996E-2</v>
      </c>
      <c r="AI87" s="9">
        <f>VLOOKUP($C87, Table3[#All], 22, 0)</f>
        <v>0.95239999999999991</v>
      </c>
      <c r="AJ87" s="9"/>
      <c r="AK87" s="9"/>
      <c r="AL87" s="10">
        <f t="shared" si="160"/>
        <v>3</v>
      </c>
      <c r="AM87" s="11"/>
      <c r="AN87" s="9">
        <f>VLOOKUP($C87, Table3[#All], 23, 0)</f>
        <v>1</v>
      </c>
      <c r="AO87" s="9">
        <f>VLOOKUP($C87, Table3[#All], 24, 0)</f>
        <v>0</v>
      </c>
      <c r="AP87" s="9">
        <f>VLOOKUP($C87, Table3[#All], 25, 0)</f>
        <v>0</v>
      </c>
      <c r="AQ87" s="9">
        <f>VLOOKUP($C87, Table3[#All], 26, 0)</f>
        <v>0</v>
      </c>
      <c r="AR87" s="9"/>
      <c r="AS87" s="12">
        <f t="shared" si="161"/>
        <v>1</v>
      </c>
      <c r="AT87" s="11"/>
      <c r="AU87" s="9">
        <f>VLOOKUP($C87, Table3[#All], 27, 0)</f>
        <v>0.90480000000000005</v>
      </c>
      <c r="AV87" s="9">
        <f>VLOOKUP($C87, Table3[#All], 28, 0)</f>
        <v>9.5199999999999993E-2</v>
      </c>
      <c r="AW87" s="9">
        <f>VLOOKUP($C87, Table3[#All], 29, 0)</f>
        <v>0</v>
      </c>
      <c r="AX87" s="9"/>
      <c r="AY87" s="9"/>
      <c r="AZ87" s="10">
        <f t="shared" si="190"/>
        <v>1</v>
      </c>
      <c r="BA87" s="11"/>
      <c r="BB87" s="9">
        <f>VLOOKUP($C87, Table3[#All], 30, 0)</f>
        <v>4.7599999999999996E-2</v>
      </c>
      <c r="BC87" s="9">
        <f>VLOOKUP($C87, Table3[#All], 31, 0)</f>
        <v>0.28570000000000001</v>
      </c>
      <c r="BD87" s="9">
        <f>VLOOKUP($C87, Table3[#All], 32, 0)</f>
        <v>0.66670000000000007</v>
      </c>
      <c r="BE87" s="9">
        <f>VLOOKUP($C87, Table3[#All], 33, 0)</f>
        <v>0</v>
      </c>
      <c r="BF87" s="9"/>
      <c r="BG87" s="10">
        <f t="shared" si="191"/>
        <v>3</v>
      </c>
      <c r="BH87" s="81"/>
      <c r="BI87" s="9">
        <f>VLOOKUP($C87, Table3[#All], 34, 0)</f>
        <v>0</v>
      </c>
      <c r="BJ87" s="9">
        <f>VLOOKUP($C87, Table3[#All], 35, 0)</f>
        <v>0</v>
      </c>
      <c r="BK87" s="9">
        <f>VLOOKUP($C87, Table3[#All], 36, 0)</f>
        <v>0</v>
      </c>
      <c r="BL87" s="9">
        <f>VLOOKUP($C87, Table3[#All], 37, 0)</f>
        <v>0</v>
      </c>
      <c r="BM87" s="9">
        <f>VLOOKUP($C87, Table3[#All], 38, 0)</f>
        <v>0</v>
      </c>
      <c r="BN87" s="10" t="str">
        <f t="shared" si="192"/>
        <v>N/A</v>
      </c>
      <c r="BO87" s="11"/>
      <c r="BP87" s="9">
        <f>VLOOKUP($C87, Table3[#All], 39, 0)</f>
        <v>1</v>
      </c>
      <c r="BQ87" s="9">
        <f>VLOOKUP($C87, Table3[#All], 40, 0)</f>
        <v>0</v>
      </c>
      <c r="BR87" s="9">
        <f>VLOOKUP($C87, Table3[#All], 41, 0)</f>
        <v>0</v>
      </c>
      <c r="BS87" s="9">
        <f>VLOOKUP($C87, Table3[#All], 42, 0)</f>
        <v>0</v>
      </c>
      <c r="BT87" s="9"/>
      <c r="BU87" s="10">
        <f t="shared" si="162"/>
        <v>1</v>
      </c>
      <c r="BV87" s="11"/>
      <c r="BW87" s="9">
        <f>VLOOKUP($C87, Table3[#All], 43, 0)</f>
        <v>1</v>
      </c>
      <c r="BX87" s="9">
        <f>VLOOKUP($C87, Table3[#All], 44, 0)</f>
        <v>0</v>
      </c>
      <c r="BY87" s="9">
        <f>VLOOKUP($C87, Table3[#All], 45, 0)</f>
        <v>0</v>
      </c>
      <c r="BZ87" s="9"/>
      <c r="CA87" s="9"/>
      <c r="CB87" s="10">
        <f t="shared" si="163"/>
        <v>1</v>
      </c>
      <c r="CC87" s="81"/>
      <c r="CD87" s="9">
        <f>VLOOKUP($C87, Table3[#All], 46, 0)</f>
        <v>1</v>
      </c>
      <c r="CE87" s="9">
        <f>VLOOKUP($C87, Table3[#All], 47, 0)</f>
        <v>0</v>
      </c>
      <c r="CF87" s="9">
        <f>VLOOKUP($C87, Table3[#All], 48, 0)</f>
        <v>0</v>
      </c>
      <c r="CG87" s="9">
        <f>VLOOKUP($C87, Table3[#All], 49, 0)</f>
        <v>0</v>
      </c>
      <c r="CH87" s="9">
        <f>VLOOKUP($C87, Table3[#All], 50, 0)</f>
        <v>0</v>
      </c>
      <c r="CI87" s="12">
        <f t="shared" si="164"/>
        <v>1</v>
      </c>
      <c r="CJ87" s="13"/>
      <c r="CK87" s="9">
        <f>VLOOKUP($C87, Table3[#All], 51, 0)</f>
        <v>0</v>
      </c>
      <c r="CL87" s="9">
        <f>VLOOKUP($C87, Table3[#All], 52, 0)</f>
        <v>1</v>
      </c>
      <c r="CM87" s="9">
        <f>VLOOKUP($C87, Table3[#All], 53, 0)</f>
        <v>0</v>
      </c>
      <c r="CN87" s="9">
        <f>VLOOKUP($C87, Table3[#All], 54, 0)</f>
        <v>0</v>
      </c>
      <c r="CO87" s="9"/>
      <c r="CP87" s="10">
        <f t="shared" si="165"/>
        <v>2</v>
      </c>
      <c r="CQ87" s="11"/>
      <c r="CR87" s="9">
        <f>VLOOKUP($C87, Table3[#All], 55, 0)</f>
        <v>1</v>
      </c>
      <c r="CS87" s="9">
        <f>VLOOKUP($C87, Table3[#All], 56, 0)</f>
        <v>0</v>
      </c>
      <c r="CT87" s="9">
        <f>VLOOKUP($C87, Table3[#All], 57, 0)</f>
        <v>0</v>
      </c>
      <c r="CU87" s="9">
        <f>VLOOKUP($C87, Table3[#All], 58, 0)</f>
        <v>0</v>
      </c>
      <c r="CV87" s="9">
        <f>VLOOKUP($C87, Table3[#All], 59, 0)</f>
        <v>0</v>
      </c>
      <c r="CW87" s="14">
        <f t="shared" si="166"/>
        <v>1</v>
      </c>
      <c r="CX87" s="81"/>
      <c r="CY87" s="9">
        <f>VLOOKUP($C87, Table3[#All], 60, 0)</f>
        <v>0.95239999999999991</v>
      </c>
      <c r="CZ87" s="9">
        <f>VLOOKUP($C87, Table3[#All], 61, 0)</f>
        <v>4.7599999999999996E-2</v>
      </c>
      <c r="DA87" s="9">
        <f>VLOOKUP($C87, Table3[#All], 62, 0)</f>
        <v>0</v>
      </c>
      <c r="DB87" s="9">
        <f>VLOOKUP($C87, Table3[#All], 63, 0)</f>
        <v>0</v>
      </c>
      <c r="DC87" s="9">
        <f>VLOOKUP($C87, Table3[#All], 64, 0)</f>
        <v>0</v>
      </c>
      <c r="DD87" s="10">
        <f t="shared" si="167"/>
        <v>1</v>
      </c>
      <c r="DE87" s="11"/>
      <c r="DF87" s="9">
        <f>VLOOKUP($C87, Table3[#All], 65, 0)</f>
        <v>4.7599999999999996E-2</v>
      </c>
      <c r="DG87" s="9"/>
      <c r="DH87" s="9">
        <f>VLOOKUP($C87, Table3[#All], 66, 0)</f>
        <v>0.85709999999999997</v>
      </c>
      <c r="DI87" s="9"/>
      <c r="DJ87" s="9">
        <f>VLOOKUP($C87, Table3[#All], 67, 0)</f>
        <v>9.5199999999999993E-2</v>
      </c>
      <c r="DK87" s="14">
        <f t="shared" si="168"/>
        <v>3</v>
      </c>
      <c r="DL87" s="11"/>
      <c r="DM87" s="9">
        <f>VLOOKUP($C87, Table3[#All], 68, 0)</f>
        <v>1</v>
      </c>
      <c r="DN87" s="9"/>
      <c r="DO87" s="9">
        <f>VLOOKUP($C87, Table3[#All], 69, 0)</f>
        <v>0</v>
      </c>
      <c r="DP87" s="9">
        <f>VLOOKUP($C87, Table3[#All], 70, 0)</f>
        <v>0</v>
      </c>
      <c r="DQ87" s="9"/>
      <c r="DR87" s="14">
        <f t="shared" si="169"/>
        <v>1</v>
      </c>
      <c r="DS87" s="11"/>
      <c r="DT87" s="9">
        <f>VLOOKUP($C87, Table3[#All], 71, 0)</f>
        <v>0</v>
      </c>
      <c r="DU87" s="9">
        <f>VLOOKUP($C87, Table3[#All], 72, 0)</f>
        <v>0</v>
      </c>
      <c r="DV87" s="9">
        <f>VLOOKUP($C87, Table3[#All], 73, 0)</f>
        <v>9.5199999999999993E-2</v>
      </c>
      <c r="DW87" s="9">
        <f>VLOOKUP($C87, Table3[#All], 74, 0)</f>
        <v>0.90480000000000005</v>
      </c>
      <c r="DX87" s="9">
        <f>VLOOKUP($C87, Table3[#All], 75, 0)</f>
        <v>0</v>
      </c>
      <c r="DY87" s="12">
        <f t="shared" si="158"/>
        <v>4</v>
      </c>
      <c r="DZ87" s="11"/>
      <c r="EA87" s="9">
        <f>VLOOKUP($C87, Table3[#All], 76, 0)</f>
        <v>1</v>
      </c>
      <c r="EB87" s="9">
        <f>VLOOKUP($C87, Table3[#All], 77, 0)</f>
        <v>0</v>
      </c>
      <c r="EC87" s="9">
        <f>VLOOKUP($C87, Table3[#All], 78, 0)</f>
        <v>0</v>
      </c>
      <c r="ED87" s="9">
        <f>VLOOKUP($C87, Table3[#All], 79, 0)</f>
        <v>0</v>
      </c>
      <c r="EE87" s="9">
        <f>VLOOKUP($C87, Table3[#All], 80, 0)</f>
        <v>0</v>
      </c>
      <c r="EF87" s="10">
        <f t="shared" si="170"/>
        <v>1</v>
      </c>
      <c r="EG87" s="9"/>
      <c r="EH87" s="9">
        <f>VLOOKUP($C87, Table3[#All], 81, 0)</f>
        <v>1</v>
      </c>
      <c r="EI87" s="9">
        <f>VLOOKUP($C87, Table3[#All], 82, 0)</f>
        <v>0</v>
      </c>
      <c r="EJ87" s="9">
        <f>VLOOKUP($C87, Table3[#All], 83, 0)</f>
        <v>0</v>
      </c>
      <c r="EK87" s="9">
        <f>VLOOKUP($C87, Table3[#All], 84, 0)</f>
        <v>0</v>
      </c>
      <c r="EL87" s="9">
        <f>VLOOKUP($C87, Table3[#All], 85, 0)</f>
        <v>0</v>
      </c>
      <c r="EM87" s="14">
        <f t="shared" si="171"/>
        <v>1</v>
      </c>
      <c r="EN87" s="11"/>
      <c r="EO87" s="9">
        <f>VLOOKUP($C87, Table3[#All], 86, 0)</f>
        <v>1</v>
      </c>
      <c r="EP87" s="9"/>
      <c r="EQ87" s="9">
        <f>VLOOKUP($C87, Table3[#All], 87, 0)</f>
        <v>0</v>
      </c>
      <c r="ER87" s="9"/>
      <c r="ES87" s="9"/>
      <c r="ET87" s="14">
        <f t="shared" si="172"/>
        <v>1</v>
      </c>
      <c r="EU87" s="11"/>
      <c r="EV87" s="9">
        <f>VLOOKUP($C87, Table3[#All], 88, 0)</f>
        <v>1</v>
      </c>
      <c r="EW87" s="9">
        <f>VLOOKUP($C87, Table3[#All], 89, 0)</f>
        <v>0</v>
      </c>
      <c r="EX87" s="9">
        <f>VLOOKUP($C87, Table3[#All], 90, 0)</f>
        <v>0</v>
      </c>
      <c r="EY87" s="9">
        <f>VLOOKUP($C87, Table3[#All], 91, 0)</f>
        <v>0</v>
      </c>
      <c r="EZ87" s="9">
        <f>VLOOKUP($C87, Table3[#All], 92, 0)</f>
        <v>0</v>
      </c>
      <c r="FA87" s="12">
        <f t="shared" si="173"/>
        <v>1</v>
      </c>
      <c r="FB87" s="11"/>
      <c r="FC87" s="9">
        <f>VLOOKUP($C87, Table3[#All], 93, 0)</f>
        <v>0</v>
      </c>
      <c r="FD87" s="9">
        <f>VLOOKUP($C87, Table3[#All], 94, 0)</f>
        <v>0.61899999999999999</v>
      </c>
      <c r="FE87" s="9">
        <f>VLOOKUP($C87, Table3[#All], 95, 0)</f>
        <v>0.38100000000000001</v>
      </c>
      <c r="FF87" s="9">
        <f>VLOOKUP($C87, Table3[#All], 96, 0)</f>
        <v>0</v>
      </c>
      <c r="FG87" s="9"/>
      <c r="FH87" s="10">
        <f t="shared" si="174"/>
        <v>3</v>
      </c>
      <c r="FI87" s="11"/>
      <c r="FJ87" s="9">
        <f>VLOOKUP($C87, Table3[#All], 97, 0)</f>
        <v>0</v>
      </c>
      <c r="FK87" s="9">
        <f>VLOOKUP($C87, Table3[#All], 98, 0)</f>
        <v>0</v>
      </c>
      <c r="FL87" s="9">
        <f>VLOOKUP($C87, Table3[#All], 99, 0)</f>
        <v>1</v>
      </c>
      <c r="FM87" s="9">
        <f>VLOOKUP($C87, Table3[#All], 100, 0)</f>
        <v>0</v>
      </c>
      <c r="FN87" s="9">
        <f>VLOOKUP($C87, Table3[#All], 101, 0)</f>
        <v>0</v>
      </c>
      <c r="FO87" s="14">
        <f t="shared" si="175"/>
        <v>3</v>
      </c>
      <c r="FP87" s="11"/>
      <c r="FQ87" s="9">
        <f>VLOOKUP($C87, Table3[#All], 102, 0)</f>
        <v>0.52380000000000004</v>
      </c>
      <c r="FR87" s="9">
        <f>VLOOKUP($C87, Table3[#All], 103, 0)</f>
        <v>0.47619999999999996</v>
      </c>
      <c r="FS87" s="9">
        <f>VLOOKUP($C87, Table3[#All], 104, 0)</f>
        <v>0</v>
      </c>
      <c r="FT87" s="9">
        <f>VLOOKUP($C87, Table3[#All], 105, 0)</f>
        <v>0</v>
      </c>
      <c r="FU87" s="9">
        <v>0</v>
      </c>
      <c r="FV87" s="10">
        <f t="shared" si="176"/>
        <v>2</v>
      </c>
      <c r="FW87" s="11"/>
      <c r="FX87" s="9">
        <f>VLOOKUP($C87, Table3[#All], 106, 0)</f>
        <v>0.28570000000000001</v>
      </c>
      <c r="FY87" s="9"/>
      <c r="FZ87" s="9">
        <f>VLOOKUP($C87, Table3[#All], 107, 0)</f>
        <v>0.66670000000000007</v>
      </c>
      <c r="GA87" s="9">
        <f>VLOOKUP($C87, Table3[#All], 108, 0)</f>
        <v>4.7599999999999996E-2</v>
      </c>
      <c r="GB87" s="9"/>
      <c r="GC87" s="10">
        <f t="shared" si="193"/>
        <v>3</v>
      </c>
      <c r="GD87" s="81"/>
      <c r="GE87" s="9">
        <f>VLOOKUP($C87, Table3[#All], 109, 0)</f>
        <v>0</v>
      </c>
      <c r="GF87" s="9">
        <f>VLOOKUP($C87, Table3[#All], 110, 0)</f>
        <v>1</v>
      </c>
      <c r="GG87" s="9">
        <f>VLOOKUP($C87, Table3[#All], 111, 0)</f>
        <v>0</v>
      </c>
      <c r="GH87" s="9"/>
      <c r="GI87" s="9">
        <f>VLOOKUP($C87, Table3[#All], 112, 0)</f>
        <v>0</v>
      </c>
      <c r="GJ87" s="12">
        <f t="shared" si="177"/>
        <v>2</v>
      </c>
      <c r="GK87" s="11"/>
      <c r="GL87" s="9">
        <f>VLOOKUP($C87, Table3[#All], 113, 0)</f>
        <v>0</v>
      </c>
      <c r="GM87" s="9">
        <f>VLOOKUP($C87, Table3[#All], 114, 0)</f>
        <v>0.1905</v>
      </c>
      <c r="GN87" s="9">
        <f>VLOOKUP($C87, Table3[#All], 115, 0)</f>
        <v>4.7599999999999996E-2</v>
      </c>
      <c r="GO87" s="9">
        <f>VLOOKUP($C87, Table3[#All], 116, 0)</f>
        <v>0.76190000000000002</v>
      </c>
      <c r="GP87" s="9"/>
      <c r="GQ87" s="10">
        <f t="shared" si="178"/>
        <v>4</v>
      </c>
      <c r="GR87" s="11"/>
      <c r="GS87" s="9">
        <f>VLOOKUP($C87, Table2[#All], 3, 0)</f>
        <v>0</v>
      </c>
      <c r="GT87" s="9">
        <f>VLOOKUP($C87, Table2[#All], 4, 0)</f>
        <v>0</v>
      </c>
      <c r="GU87" s="9">
        <f>VLOOKUP($C87, Table2[#All], 5, 0)</f>
        <v>1</v>
      </c>
      <c r="GV87" s="9">
        <f>VLOOKUP($C87, Table2[#All], 6, 0)</f>
        <v>0</v>
      </c>
      <c r="GW87" s="9">
        <f>VLOOKUP($C87, Table2[#All], 7, 0)</f>
        <v>0</v>
      </c>
      <c r="GX87" s="10">
        <f t="shared" si="179"/>
        <v>3</v>
      </c>
      <c r="GY87" s="11"/>
      <c r="GZ87" s="9">
        <v>0</v>
      </c>
      <c r="HA87" s="9">
        <v>0</v>
      </c>
      <c r="HB87" s="9">
        <v>1</v>
      </c>
      <c r="HC87" s="9">
        <v>0</v>
      </c>
      <c r="HD87" s="9"/>
      <c r="HE87" s="10">
        <f t="shared" si="180"/>
        <v>3</v>
      </c>
      <c r="HF87" s="11"/>
      <c r="HG87" s="9">
        <f>VLOOKUP($C87, Table5[#All], 2, 0)</f>
        <v>0</v>
      </c>
      <c r="HH87" s="9">
        <f>VLOOKUP($C87, Table5[#All], 3, 0)</f>
        <v>0</v>
      </c>
      <c r="HI87" s="9">
        <f>VLOOKUP($C87, Table5[#All], 4, 0)</f>
        <v>1</v>
      </c>
      <c r="HJ87" s="9">
        <f>VLOOKUP($C87, Table5[#All], 5, 0)</f>
        <v>0</v>
      </c>
      <c r="HK87" s="9">
        <f>VLOOKUP($C87, Table5[#All], 6, 0)</f>
        <v>0</v>
      </c>
      <c r="HL87" s="10">
        <f t="shared" si="181"/>
        <v>3</v>
      </c>
      <c r="HM87" s="11"/>
      <c r="HN87" s="9">
        <f>VLOOKUP($C87, Table5[#All], 7, 0)</f>
        <v>0</v>
      </c>
      <c r="HO87" s="9">
        <f>VLOOKUP($C87, Table5[#All], 8, 0)</f>
        <v>0</v>
      </c>
      <c r="HP87" s="9">
        <f>VLOOKUP($C87, Table5[#All], 9, 0)</f>
        <v>1</v>
      </c>
      <c r="HQ87" s="9">
        <f>VLOOKUP($C87, Table5[#All], 10, 0)</f>
        <v>0</v>
      </c>
      <c r="HR87" s="9">
        <f>VLOOKUP($C87, Table5[#All], 11, 0)</f>
        <v>0</v>
      </c>
      <c r="HS87" s="10">
        <f t="shared" si="182"/>
        <v>3</v>
      </c>
      <c r="HT87" s="11"/>
      <c r="HU87" s="9">
        <f>VLOOKUP($C87, Table5[#All], 12, 0)</f>
        <v>1</v>
      </c>
      <c r="HV87" s="9">
        <f>VLOOKUP($C87, Table5[#All], 13, 0)</f>
        <v>0</v>
      </c>
      <c r="HW87" s="9">
        <f>VLOOKUP($C87, Table5[#All], 14, 0)</f>
        <v>0</v>
      </c>
      <c r="HX87" s="9">
        <f>VLOOKUP($C87, Table5[#All], 15, 0)</f>
        <v>0</v>
      </c>
      <c r="HY87" s="9">
        <f>VLOOKUP($C87, Table5[#All], 16, 0)</f>
        <v>0</v>
      </c>
      <c r="HZ87" s="10">
        <f t="shared" si="183"/>
        <v>1</v>
      </c>
      <c r="IA87" s="11"/>
      <c r="IB87" s="9">
        <f>VLOOKUP($C87, Table5[#All], 17, 0)</f>
        <v>1</v>
      </c>
      <c r="IC87" s="9">
        <f>VLOOKUP($C87, Table5[#All], 18, 0)</f>
        <v>0</v>
      </c>
      <c r="ID87" s="9">
        <f>VLOOKUP($C87, Table5[#All], 19, 0)</f>
        <v>0</v>
      </c>
      <c r="IE87" s="9">
        <f>VLOOKUP($C87, Table5[#All], 20, 0)</f>
        <v>0</v>
      </c>
      <c r="IF87" s="9">
        <f>VLOOKUP($C87, Table5[#All], 21, 0)</f>
        <v>0</v>
      </c>
      <c r="IG87" s="10">
        <f t="shared" si="184"/>
        <v>1</v>
      </c>
      <c r="IH87" s="11"/>
      <c r="II87" s="9">
        <f>VLOOKUP($C87, Table5[#All], 22, 0)</f>
        <v>1</v>
      </c>
      <c r="IJ87" s="9">
        <f>VLOOKUP($C87, Table5[#All], 23, 0)</f>
        <v>0</v>
      </c>
      <c r="IK87" s="9">
        <f>VLOOKUP($C87, Table5[#All], 24, 0)</f>
        <v>0</v>
      </c>
      <c r="IL87" s="9">
        <f>VLOOKUP($C87, Table5[#All], 25, 0)</f>
        <v>0</v>
      </c>
      <c r="IM87" s="9">
        <f>VLOOKUP($C87, Table5[#All], 26, 0)</f>
        <v>0</v>
      </c>
      <c r="IN87" s="10">
        <f t="shared" si="185"/>
        <v>1</v>
      </c>
      <c r="IO87" s="11"/>
      <c r="IP87" s="9">
        <v>1</v>
      </c>
      <c r="IQ87" s="9">
        <v>0</v>
      </c>
      <c r="IR87" s="9">
        <v>0</v>
      </c>
      <c r="IS87" s="9">
        <v>0</v>
      </c>
      <c r="IT87" s="9">
        <v>0</v>
      </c>
      <c r="IU87" s="10">
        <f t="shared" si="186"/>
        <v>1</v>
      </c>
      <c r="IV87" s="82"/>
    </row>
    <row r="88" spans="1:256" ht="16.3" thickTop="1" thickBot="1" x14ac:dyDescent="0.35">
      <c r="A88" s="16" t="s">
        <v>311</v>
      </c>
      <c r="B88" s="16" t="s">
        <v>312</v>
      </c>
      <c r="C88" s="16" t="s">
        <v>313</v>
      </c>
      <c r="D88" s="11"/>
      <c r="E88" s="9">
        <f>VLOOKUP($C88, Table3[#All], 2, 0)</f>
        <v>0.18179999999999999</v>
      </c>
      <c r="F88" s="9"/>
      <c r="G88" s="9">
        <f>VLOOKUP($C88, Table3[#All], 3, 0)</f>
        <v>0.2727</v>
      </c>
      <c r="H88" s="9">
        <f>VLOOKUP($C88, Table3[#All], 4, 0)</f>
        <v>0.54549999999999998</v>
      </c>
      <c r="I88" s="9">
        <f>VLOOKUP($C88, Table3[#All], 5, 0)</f>
        <v>0</v>
      </c>
      <c r="J88" s="10">
        <f t="shared" si="187"/>
        <v>4</v>
      </c>
      <c r="K88" s="11"/>
      <c r="L88" s="9">
        <f>VLOOKUP($C88, Table3[#All], 6, 0)</f>
        <v>0</v>
      </c>
      <c r="M88" s="9"/>
      <c r="N88" s="9">
        <f>VLOOKUP($C88, Table3[#All], 7, 0)</f>
        <v>1</v>
      </c>
      <c r="O88" s="9">
        <f>VLOOKUP($C88, Table3[#All], 8, 0)</f>
        <v>0</v>
      </c>
      <c r="P88" s="9">
        <f>VLOOKUP($C88, Table3[#All], 9, 0)</f>
        <v>0</v>
      </c>
      <c r="Q88" s="10">
        <f t="shared" si="188"/>
        <v>3</v>
      </c>
      <c r="R88" s="11"/>
      <c r="S88" s="9">
        <f>VLOOKUP($C88, Table3[#All], 10, 0)</f>
        <v>0</v>
      </c>
      <c r="T88" s="9">
        <f>VLOOKUP($C88, Table3[#All], 11, 0)</f>
        <v>1.8200000000000001E-2</v>
      </c>
      <c r="U88" s="9">
        <f>VLOOKUP($C88, Table3[#All], 12, 0)</f>
        <v>0.32729999999999998</v>
      </c>
      <c r="V88" s="9">
        <f>VLOOKUP($C88, Table3[#All], 13, 0)</f>
        <v>0.65450000000000008</v>
      </c>
      <c r="W88" s="9">
        <f>VLOOKUP($C88, Table3[#All], 14, 0)</f>
        <v>0</v>
      </c>
      <c r="X88" s="10">
        <f t="shared" si="189"/>
        <v>4</v>
      </c>
      <c r="Y88" s="11"/>
      <c r="Z88" s="9">
        <f>VLOOKUP($C88, Table3[#All], 15, 0)</f>
        <v>0</v>
      </c>
      <c r="AA88" s="9">
        <f>VLOOKUP($C88, Table3[#All], 16, 0)</f>
        <v>0.2</v>
      </c>
      <c r="AB88" s="9">
        <f>VLOOKUP($C88, Table3[#All], 17, 0)</f>
        <v>0.43640000000000001</v>
      </c>
      <c r="AC88" s="9">
        <f>VLOOKUP($C88, Table3[#All], 18, 0)</f>
        <v>0.30909999999999999</v>
      </c>
      <c r="AD88" s="9">
        <f>VLOOKUP($C88, Table3[#All], 19, 0)</f>
        <v>5.45E-2</v>
      </c>
      <c r="AE88" s="10">
        <f t="shared" si="159"/>
        <v>4</v>
      </c>
      <c r="AF88" s="11"/>
      <c r="AG88" s="9">
        <f>VLOOKUP($C88, Table3[#All], 20, 0)</f>
        <v>0</v>
      </c>
      <c r="AH88" s="9">
        <f>VLOOKUP($C88, Table3[#All], 21, 0)</f>
        <v>0.29089999999999999</v>
      </c>
      <c r="AI88" s="9">
        <f>VLOOKUP($C88, Table3[#All], 22, 0)</f>
        <v>0.70909999999999995</v>
      </c>
      <c r="AJ88" s="9"/>
      <c r="AK88" s="9"/>
      <c r="AL88" s="10">
        <f t="shared" si="160"/>
        <v>3</v>
      </c>
      <c r="AM88" s="11"/>
      <c r="AN88" s="9">
        <f>VLOOKUP($C88, Table3[#All], 23, 0)</f>
        <v>1</v>
      </c>
      <c r="AO88" s="9">
        <f>VLOOKUP($C88, Table3[#All], 24, 0)</f>
        <v>0</v>
      </c>
      <c r="AP88" s="9">
        <f>VLOOKUP($C88, Table3[#All], 25, 0)</f>
        <v>0</v>
      </c>
      <c r="AQ88" s="9">
        <f>VLOOKUP($C88, Table3[#All], 26, 0)</f>
        <v>0</v>
      </c>
      <c r="AR88" s="9"/>
      <c r="AS88" s="12">
        <f t="shared" si="161"/>
        <v>1</v>
      </c>
      <c r="AT88" s="11"/>
      <c r="AU88" s="9">
        <f>VLOOKUP($C88, Table3[#All], 27, 0)</f>
        <v>0.94550000000000001</v>
      </c>
      <c r="AV88" s="9">
        <f>VLOOKUP($C88, Table3[#All], 28, 0)</f>
        <v>0</v>
      </c>
      <c r="AW88" s="9">
        <f>VLOOKUP($C88, Table3[#All], 29, 0)</f>
        <v>5.45E-2</v>
      </c>
      <c r="AX88" s="9"/>
      <c r="AY88" s="9"/>
      <c r="AZ88" s="10">
        <f t="shared" si="190"/>
        <v>1</v>
      </c>
      <c r="BA88" s="11"/>
      <c r="BB88" s="9">
        <f>VLOOKUP($C88, Table3[#All], 30, 0)</f>
        <v>0.72730000000000006</v>
      </c>
      <c r="BC88" s="9">
        <f>VLOOKUP($C88, Table3[#All], 31, 0)</f>
        <v>0.21820000000000001</v>
      </c>
      <c r="BD88" s="9">
        <f>VLOOKUP($C88, Table3[#All], 32, 0)</f>
        <v>5.45E-2</v>
      </c>
      <c r="BE88" s="9">
        <f>VLOOKUP($C88, Table3[#All], 33, 0)</f>
        <v>0</v>
      </c>
      <c r="BF88" s="9"/>
      <c r="BG88" s="10">
        <f t="shared" si="191"/>
        <v>2</v>
      </c>
      <c r="BH88" s="81"/>
      <c r="BI88" s="9">
        <f>VLOOKUP($C88, Table3[#All], 34, 0)</f>
        <v>0</v>
      </c>
      <c r="BJ88" s="9">
        <f>VLOOKUP($C88, Table3[#All], 35, 0)</f>
        <v>0</v>
      </c>
      <c r="BK88" s="9">
        <f>VLOOKUP($C88, Table3[#All], 36, 0)</f>
        <v>1</v>
      </c>
      <c r="BL88" s="9">
        <f>VLOOKUP($C88, Table3[#All], 37, 0)</f>
        <v>0</v>
      </c>
      <c r="BM88" s="9">
        <f>VLOOKUP($C88, Table3[#All], 38, 0)</f>
        <v>0</v>
      </c>
      <c r="BN88" s="10">
        <f t="shared" si="192"/>
        <v>3</v>
      </c>
      <c r="BO88" s="11"/>
      <c r="BP88" s="9">
        <f>VLOOKUP($C88, Table3[#All], 39, 0)</f>
        <v>0.72730000000000006</v>
      </c>
      <c r="BQ88" s="9">
        <f>VLOOKUP($C88, Table3[#All], 40, 0)</f>
        <v>0.2545</v>
      </c>
      <c r="BR88" s="9">
        <f>VLOOKUP($C88, Table3[#All], 41, 0)</f>
        <v>1.8200000000000001E-2</v>
      </c>
      <c r="BS88" s="9">
        <f>VLOOKUP($C88, Table3[#All], 42, 0)</f>
        <v>0</v>
      </c>
      <c r="BT88" s="9"/>
      <c r="BU88" s="10">
        <f t="shared" si="162"/>
        <v>2</v>
      </c>
      <c r="BV88" s="11"/>
      <c r="BW88" s="9">
        <f>VLOOKUP($C88, Table3[#All], 43, 0)</f>
        <v>0.4</v>
      </c>
      <c r="BX88" s="9">
        <f>VLOOKUP($C88, Table3[#All], 44, 0)</f>
        <v>0.6</v>
      </c>
      <c r="BY88" s="9">
        <f>VLOOKUP($C88, Table3[#All], 45, 0)</f>
        <v>0</v>
      </c>
      <c r="BZ88" s="9"/>
      <c r="CA88" s="9"/>
      <c r="CB88" s="10">
        <f t="shared" si="163"/>
        <v>2</v>
      </c>
      <c r="CC88" s="81"/>
      <c r="CD88" s="9">
        <f>VLOOKUP($C88, Table3[#All], 46, 0)</f>
        <v>1</v>
      </c>
      <c r="CE88" s="9">
        <f>VLOOKUP($C88, Table3[#All], 47, 0)</f>
        <v>0</v>
      </c>
      <c r="CF88" s="9">
        <f>VLOOKUP($C88, Table3[#All], 48, 0)</f>
        <v>0</v>
      </c>
      <c r="CG88" s="9">
        <f>VLOOKUP($C88, Table3[#All], 49, 0)</f>
        <v>0</v>
      </c>
      <c r="CH88" s="9">
        <f>VLOOKUP($C88, Table3[#All], 50, 0)</f>
        <v>0</v>
      </c>
      <c r="CI88" s="12">
        <f t="shared" si="164"/>
        <v>1</v>
      </c>
      <c r="CJ88" s="13"/>
      <c r="CK88" s="9">
        <f>VLOOKUP($C88, Table3[#All], 51, 0)</f>
        <v>0</v>
      </c>
      <c r="CL88" s="9">
        <f>VLOOKUP($C88, Table3[#All], 52, 0)</f>
        <v>0.56359999999999999</v>
      </c>
      <c r="CM88" s="9">
        <f>VLOOKUP($C88, Table3[#All], 53, 0)</f>
        <v>0.43640000000000001</v>
      </c>
      <c r="CN88" s="9">
        <f>VLOOKUP($C88, Table3[#All], 54, 0)</f>
        <v>0</v>
      </c>
      <c r="CO88" s="9"/>
      <c r="CP88" s="10">
        <f t="shared" si="165"/>
        <v>3</v>
      </c>
      <c r="CQ88" s="11"/>
      <c r="CR88" s="9">
        <f>VLOOKUP($C88, Table3[#All], 55, 0)</f>
        <v>0.1273</v>
      </c>
      <c r="CS88" s="9">
        <f>VLOOKUP($C88, Table3[#All], 56, 0)</f>
        <v>0.65450000000000008</v>
      </c>
      <c r="CT88" s="9">
        <f>VLOOKUP($C88, Table3[#All], 57, 0)</f>
        <v>0.1273</v>
      </c>
      <c r="CU88" s="9">
        <f>VLOOKUP($C88, Table3[#All], 58, 0)</f>
        <v>9.0899999999999995E-2</v>
      </c>
      <c r="CV88" s="9">
        <f>VLOOKUP($C88, Table3[#All], 59, 0)</f>
        <v>0</v>
      </c>
      <c r="CW88" s="14">
        <f t="shared" si="166"/>
        <v>2</v>
      </c>
      <c r="CX88" s="81"/>
      <c r="CY88" s="9">
        <f>VLOOKUP($C88, Table3[#All], 60, 0)</f>
        <v>0.18179999999999999</v>
      </c>
      <c r="CZ88" s="9">
        <f>VLOOKUP($C88, Table3[#All], 61, 0)</f>
        <v>0.1091</v>
      </c>
      <c r="DA88" s="9">
        <f>VLOOKUP($C88, Table3[#All], 62, 0)</f>
        <v>0.2364</v>
      </c>
      <c r="DB88" s="9">
        <f>VLOOKUP($C88, Table3[#All], 63, 0)</f>
        <v>0.47270000000000001</v>
      </c>
      <c r="DC88" s="9">
        <f>VLOOKUP($C88, Table3[#All], 64, 0)</f>
        <v>0</v>
      </c>
      <c r="DD88" s="10">
        <f t="shared" si="167"/>
        <v>4</v>
      </c>
      <c r="DE88" s="11"/>
      <c r="DF88" s="9">
        <f>VLOOKUP($C88, Table3[#All], 65, 0)</f>
        <v>0.1091</v>
      </c>
      <c r="DG88" s="9"/>
      <c r="DH88" s="9">
        <f>VLOOKUP($C88, Table3[#All], 66, 0)</f>
        <v>0.87269999999999992</v>
      </c>
      <c r="DI88" s="9"/>
      <c r="DJ88" s="9">
        <f>VLOOKUP($C88, Table3[#All], 67, 0)</f>
        <v>1.8200000000000001E-2</v>
      </c>
      <c r="DK88" s="14">
        <f t="shared" si="168"/>
        <v>3</v>
      </c>
      <c r="DL88" s="11"/>
      <c r="DM88" s="9">
        <f>VLOOKUP($C88, Table3[#All], 68, 0)</f>
        <v>0.76359999999999995</v>
      </c>
      <c r="DN88" s="9"/>
      <c r="DO88" s="9">
        <f>VLOOKUP($C88, Table3[#All], 69, 0)</f>
        <v>0.2364</v>
      </c>
      <c r="DP88" s="9">
        <f>VLOOKUP($C88, Table3[#All], 70, 0)</f>
        <v>0</v>
      </c>
      <c r="DQ88" s="9"/>
      <c r="DR88" s="14">
        <f t="shared" si="169"/>
        <v>1</v>
      </c>
      <c r="DS88" s="11"/>
      <c r="DT88" s="9">
        <f>VLOOKUP($C88, Table3[#All], 71, 0)</f>
        <v>0.4</v>
      </c>
      <c r="DU88" s="9">
        <f>VLOOKUP($C88, Table3[#All], 72, 0)</f>
        <v>0.2727</v>
      </c>
      <c r="DV88" s="9">
        <f>VLOOKUP($C88, Table3[#All], 73, 0)</f>
        <v>0.29089999999999999</v>
      </c>
      <c r="DW88" s="9">
        <f>VLOOKUP($C88, Table3[#All], 74, 0)</f>
        <v>3.6400000000000002E-2</v>
      </c>
      <c r="DX88" s="9">
        <f>VLOOKUP($C88, Table3[#All], 75, 0)</f>
        <v>0</v>
      </c>
      <c r="DY88" s="12">
        <f t="shared" si="158"/>
        <v>3</v>
      </c>
      <c r="DZ88" s="11"/>
      <c r="EA88" s="9">
        <f>VLOOKUP($C88, Table3[#All], 76, 0)</f>
        <v>1</v>
      </c>
      <c r="EB88" s="9">
        <f>VLOOKUP($C88, Table3[#All], 77, 0)</f>
        <v>0</v>
      </c>
      <c r="EC88" s="9">
        <f>VLOOKUP($C88, Table3[#All], 78, 0)</f>
        <v>0</v>
      </c>
      <c r="ED88" s="9">
        <f>VLOOKUP($C88, Table3[#All], 79, 0)</f>
        <v>0</v>
      </c>
      <c r="EE88" s="9">
        <f>VLOOKUP($C88, Table3[#All], 80, 0)</f>
        <v>0</v>
      </c>
      <c r="EF88" s="10">
        <f t="shared" si="170"/>
        <v>1</v>
      </c>
      <c r="EG88" s="9"/>
      <c r="EH88" s="9">
        <f>VLOOKUP($C88, Table3[#All], 81, 0)</f>
        <v>0</v>
      </c>
      <c r="EI88" s="9">
        <f>VLOOKUP($C88, Table3[#All], 82, 0)</f>
        <v>0</v>
      </c>
      <c r="EJ88" s="9">
        <f>VLOOKUP($C88, Table3[#All], 83, 0)</f>
        <v>0</v>
      </c>
      <c r="EK88" s="9">
        <f>VLOOKUP($C88, Table3[#All], 84, 0)</f>
        <v>0</v>
      </c>
      <c r="EL88" s="9">
        <f>VLOOKUP($C88, Table3[#All], 85, 0)</f>
        <v>1</v>
      </c>
      <c r="EM88" s="14">
        <f t="shared" si="171"/>
        <v>5</v>
      </c>
      <c r="EN88" s="11"/>
      <c r="EO88" s="9">
        <f>VLOOKUP($C88, Table3[#All], 86, 0)</f>
        <v>0.69090000000000007</v>
      </c>
      <c r="EP88" s="9"/>
      <c r="EQ88" s="9">
        <f>VLOOKUP($C88, Table3[#All], 87, 0)</f>
        <v>0.30909999999999999</v>
      </c>
      <c r="ER88" s="9"/>
      <c r="ES88" s="9"/>
      <c r="ET88" s="14">
        <f t="shared" si="172"/>
        <v>3</v>
      </c>
      <c r="EU88" s="11"/>
      <c r="EV88" s="9">
        <f>VLOOKUP($C88, Table3[#All], 88, 0)</f>
        <v>1</v>
      </c>
      <c r="EW88" s="9">
        <f>VLOOKUP($C88, Table3[#All], 89, 0)</f>
        <v>0</v>
      </c>
      <c r="EX88" s="9">
        <f>VLOOKUP($C88, Table3[#All], 90, 0)</f>
        <v>0</v>
      </c>
      <c r="EY88" s="9">
        <f>VLOOKUP($C88, Table3[#All], 91, 0)</f>
        <v>0</v>
      </c>
      <c r="EZ88" s="9">
        <f>VLOOKUP($C88, Table3[#All], 92, 0)</f>
        <v>0</v>
      </c>
      <c r="FA88" s="12">
        <f t="shared" si="173"/>
        <v>1</v>
      </c>
      <c r="FB88" s="11"/>
      <c r="FC88" s="9">
        <f>VLOOKUP($C88, Table3[#All], 93, 0)</f>
        <v>0</v>
      </c>
      <c r="FD88" s="9">
        <f>VLOOKUP($C88, Table3[#All], 94, 0)</f>
        <v>0</v>
      </c>
      <c r="FE88" s="9">
        <f>VLOOKUP($C88, Table3[#All], 95, 0)</f>
        <v>1</v>
      </c>
      <c r="FF88" s="9">
        <f>VLOOKUP($C88, Table3[#All], 96, 0)</f>
        <v>0</v>
      </c>
      <c r="FG88" s="9"/>
      <c r="FH88" s="10">
        <f t="shared" si="174"/>
        <v>3</v>
      </c>
      <c r="FI88" s="11"/>
      <c r="FJ88" s="9">
        <f>VLOOKUP($C88, Table3[#All], 97, 0)</f>
        <v>0</v>
      </c>
      <c r="FK88" s="9">
        <f>VLOOKUP($C88, Table3[#All], 98, 0)</f>
        <v>0</v>
      </c>
      <c r="FL88" s="9">
        <f>VLOOKUP($C88, Table3[#All], 99, 0)</f>
        <v>0</v>
      </c>
      <c r="FM88" s="9">
        <f>VLOOKUP($C88, Table3[#All], 100, 0)</f>
        <v>0</v>
      </c>
      <c r="FN88" s="9">
        <f>VLOOKUP($C88, Table3[#All], 101, 0)</f>
        <v>1</v>
      </c>
      <c r="FO88" s="14">
        <f t="shared" si="175"/>
        <v>5</v>
      </c>
      <c r="FP88" s="11"/>
      <c r="FQ88" s="9">
        <f>VLOOKUP($C88, Table3[#All], 102, 0)</f>
        <v>0.58179999999999998</v>
      </c>
      <c r="FR88" s="9">
        <f>VLOOKUP($C88, Table3[#All], 103, 0)</f>
        <v>0.34549999999999997</v>
      </c>
      <c r="FS88" s="9">
        <f>VLOOKUP($C88, Table3[#All], 104, 0)</f>
        <v>1.8200000000000001E-2</v>
      </c>
      <c r="FT88" s="9">
        <f>VLOOKUP($C88, Table3[#All], 105, 0)</f>
        <v>5.45E-2</v>
      </c>
      <c r="FU88" s="9">
        <v>0</v>
      </c>
      <c r="FV88" s="10">
        <f t="shared" si="176"/>
        <v>2</v>
      </c>
      <c r="FW88" s="11"/>
      <c r="FX88" s="9">
        <f>VLOOKUP($C88, Table3[#All], 106, 0)</f>
        <v>0.56359999999999999</v>
      </c>
      <c r="FY88" s="9"/>
      <c r="FZ88" s="9">
        <f>VLOOKUP($C88, Table3[#All], 107, 0)</f>
        <v>0.34549999999999997</v>
      </c>
      <c r="GA88" s="9">
        <f>VLOOKUP($C88, Table3[#All], 108, 0)</f>
        <v>9.0899999999999995E-2</v>
      </c>
      <c r="GB88" s="9"/>
      <c r="GC88" s="10">
        <f t="shared" si="193"/>
        <v>3</v>
      </c>
      <c r="GD88" s="81"/>
      <c r="GE88" s="9">
        <f>VLOOKUP($C88, Table3[#All], 109, 0)</f>
        <v>0.30909999999999999</v>
      </c>
      <c r="GF88" s="9">
        <f>VLOOKUP($C88, Table3[#All], 110, 0)</f>
        <v>0.56359999999999999</v>
      </c>
      <c r="GG88" s="9">
        <f>VLOOKUP($C88, Table3[#All], 111, 0)</f>
        <v>0.1273</v>
      </c>
      <c r="GH88" s="9"/>
      <c r="GI88" s="9">
        <f>VLOOKUP($C88, Table3[#All], 112, 0)</f>
        <v>0</v>
      </c>
      <c r="GJ88" s="12">
        <f t="shared" si="177"/>
        <v>2</v>
      </c>
      <c r="GK88" s="11"/>
      <c r="GL88" s="9">
        <f>VLOOKUP($C88, Table3[#All], 113, 0)</f>
        <v>0</v>
      </c>
      <c r="GM88" s="9">
        <f>VLOOKUP($C88, Table3[#All], 114, 0)</f>
        <v>0</v>
      </c>
      <c r="GN88" s="9">
        <f>VLOOKUP($C88, Table3[#All], 115, 0)</f>
        <v>0.58179999999999998</v>
      </c>
      <c r="GO88" s="9">
        <f>VLOOKUP($C88, Table3[#All], 116, 0)</f>
        <v>0.41820000000000002</v>
      </c>
      <c r="GP88" s="9"/>
      <c r="GQ88" s="10">
        <f t="shared" si="178"/>
        <v>4</v>
      </c>
      <c r="GR88" s="11"/>
      <c r="GS88" s="9">
        <f>VLOOKUP($C88, Table2[#All], 3, 0)</f>
        <v>0</v>
      </c>
      <c r="GT88" s="9">
        <f>VLOOKUP($C88, Table2[#All], 4, 0)</f>
        <v>1</v>
      </c>
      <c r="GU88" s="9">
        <f>VLOOKUP($C88, Table2[#All], 5, 0)</f>
        <v>0</v>
      </c>
      <c r="GV88" s="9">
        <f>VLOOKUP($C88, Table2[#All], 6, 0)</f>
        <v>0</v>
      </c>
      <c r="GW88" s="9">
        <f>VLOOKUP($C88, Table2[#All], 7, 0)</f>
        <v>0</v>
      </c>
      <c r="GX88" s="10">
        <f t="shared" si="179"/>
        <v>2</v>
      </c>
      <c r="GY88" s="11"/>
      <c r="GZ88" s="9">
        <v>0</v>
      </c>
      <c r="HA88" s="9">
        <v>0</v>
      </c>
      <c r="HB88" s="9">
        <v>1</v>
      </c>
      <c r="HC88" s="9">
        <v>0</v>
      </c>
      <c r="HD88" s="9"/>
      <c r="HE88" s="10">
        <f t="shared" si="180"/>
        <v>3</v>
      </c>
      <c r="HF88" s="11"/>
      <c r="HG88" s="9">
        <f>VLOOKUP($C88, Table5[#All], 2, 0)</f>
        <v>0</v>
      </c>
      <c r="HH88" s="9">
        <f>VLOOKUP($C88, Table5[#All], 3, 0)</f>
        <v>0</v>
      </c>
      <c r="HI88" s="9">
        <f>VLOOKUP($C88, Table5[#All], 4, 0)</f>
        <v>0</v>
      </c>
      <c r="HJ88" s="9">
        <f>VLOOKUP($C88, Table5[#All], 5, 0)</f>
        <v>1</v>
      </c>
      <c r="HK88" s="9">
        <f>VLOOKUP($C88, Table5[#All], 6, 0)</f>
        <v>0</v>
      </c>
      <c r="HL88" s="10">
        <f t="shared" si="181"/>
        <v>4</v>
      </c>
      <c r="HM88" s="11"/>
      <c r="HN88" s="9">
        <f>VLOOKUP($C88, Table5[#All], 7, 0)</f>
        <v>0</v>
      </c>
      <c r="HO88" s="9">
        <f>VLOOKUP($C88, Table5[#All], 8, 0)</f>
        <v>0</v>
      </c>
      <c r="HP88" s="9">
        <f>VLOOKUP($C88, Table5[#All], 9, 0)</f>
        <v>1</v>
      </c>
      <c r="HQ88" s="9">
        <f>VLOOKUP($C88, Table5[#All], 10, 0)</f>
        <v>0</v>
      </c>
      <c r="HR88" s="9">
        <f>VLOOKUP($C88, Table5[#All], 11, 0)</f>
        <v>0</v>
      </c>
      <c r="HS88" s="10">
        <f t="shared" si="182"/>
        <v>3</v>
      </c>
      <c r="HT88" s="11"/>
      <c r="HU88" s="9">
        <f>VLOOKUP($C88, Table5[#All], 12, 0)</f>
        <v>1</v>
      </c>
      <c r="HV88" s="9">
        <f>VLOOKUP($C88, Table5[#All], 13, 0)</f>
        <v>0</v>
      </c>
      <c r="HW88" s="9">
        <f>VLOOKUP($C88, Table5[#All], 14, 0)</f>
        <v>0</v>
      </c>
      <c r="HX88" s="9">
        <f>VLOOKUP($C88, Table5[#All], 15, 0)</f>
        <v>0</v>
      </c>
      <c r="HY88" s="9">
        <f>VLOOKUP($C88, Table5[#All], 16, 0)</f>
        <v>0</v>
      </c>
      <c r="HZ88" s="10">
        <f t="shared" si="183"/>
        <v>1</v>
      </c>
      <c r="IA88" s="11"/>
      <c r="IB88" s="9">
        <f>VLOOKUP($C88, Table5[#All], 17, 0)</f>
        <v>0</v>
      </c>
      <c r="IC88" s="9">
        <f>VLOOKUP($C88, Table5[#All], 18, 0)</f>
        <v>1</v>
      </c>
      <c r="ID88" s="9">
        <f>VLOOKUP($C88, Table5[#All], 19, 0)</f>
        <v>0</v>
      </c>
      <c r="IE88" s="9">
        <f>VLOOKUP($C88, Table5[#All], 20, 0)</f>
        <v>0</v>
      </c>
      <c r="IF88" s="9">
        <f>VLOOKUP($C88, Table5[#All], 21, 0)</f>
        <v>0</v>
      </c>
      <c r="IG88" s="10">
        <f t="shared" si="184"/>
        <v>2</v>
      </c>
      <c r="IH88" s="11"/>
      <c r="II88" s="9">
        <f>VLOOKUP($C88, Table5[#All], 22, 0)</f>
        <v>1</v>
      </c>
      <c r="IJ88" s="9">
        <f>VLOOKUP($C88, Table5[#All], 23, 0)</f>
        <v>0</v>
      </c>
      <c r="IK88" s="9">
        <f>VLOOKUP($C88, Table5[#All], 24, 0)</f>
        <v>0</v>
      </c>
      <c r="IL88" s="9">
        <f>VLOOKUP($C88, Table5[#All], 25, 0)</f>
        <v>0</v>
      </c>
      <c r="IM88" s="9">
        <f>VLOOKUP($C88, Table5[#All], 26, 0)</f>
        <v>0</v>
      </c>
      <c r="IN88" s="10">
        <f t="shared" si="185"/>
        <v>1</v>
      </c>
      <c r="IO88" s="11"/>
      <c r="IP88" s="9">
        <v>1</v>
      </c>
      <c r="IQ88" s="9">
        <v>0</v>
      </c>
      <c r="IR88" s="9">
        <v>0</v>
      </c>
      <c r="IS88" s="9">
        <v>0</v>
      </c>
      <c r="IT88" s="9">
        <v>0</v>
      </c>
      <c r="IU88" s="10">
        <f t="shared" si="186"/>
        <v>1</v>
      </c>
      <c r="IV88" s="82"/>
    </row>
    <row r="89" spans="1:256" ht="16.3" thickTop="1" thickBot="1" x14ac:dyDescent="0.35">
      <c r="A89" s="16" t="s">
        <v>311</v>
      </c>
      <c r="B89" s="16" t="s">
        <v>314</v>
      </c>
      <c r="C89" s="16" t="s">
        <v>315</v>
      </c>
      <c r="D89" s="11"/>
      <c r="E89" s="9">
        <f>VLOOKUP($C89, Table3[#All], 2, 0)</f>
        <v>0</v>
      </c>
      <c r="F89" s="9"/>
      <c r="G89" s="9">
        <f>VLOOKUP($C89, Table3[#All], 3, 0)</f>
        <v>0.33329999999999999</v>
      </c>
      <c r="H89" s="9">
        <f>VLOOKUP($C89, Table3[#All], 4, 0)</f>
        <v>0.66670000000000007</v>
      </c>
      <c r="I89" s="9">
        <f>VLOOKUP($C89, Table3[#All], 5, 0)</f>
        <v>0</v>
      </c>
      <c r="J89" s="10">
        <f t="shared" si="187"/>
        <v>4</v>
      </c>
      <c r="K89" s="11"/>
      <c r="L89" s="9">
        <f>VLOOKUP($C89, Table3[#All], 6, 0)</f>
        <v>0</v>
      </c>
      <c r="M89" s="9"/>
      <c r="N89" s="9">
        <f>VLOOKUP($C89, Table3[#All], 7, 0)</f>
        <v>0</v>
      </c>
      <c r="O89" s="9">
        <f>VLOOKUP($C89, Table3[#All], 8, 0)</f>
        <v>1</v>
      </c>
      <c r="P89" s="9">
        <f>VLOOKUP($C89, Table3[#All], 9, 0)</f>
        <v>0</v>
      </c>
      <c r="Q89" s="10">
        <f t="shared" si="188"/>
        <v>4</v>
      </c>
      <c r="R89" s="11"/>
      <c r="S89" s="9">
        <f>VLOOKUP($C89, Table3[#All], 10, 0)</f>
        <v>0</v>
      </c>
      <c r="T89" s="9">
        <f>VLOOKUP($C89, Table3[#All], 11, 0)</f>
        <v>0</v>
      </c>
      <c r="U89" s="9">
        <f>VLOOKUP($C89, Table3[#All], 12, 0)</f>
        <v>0.4</v>
      </c>
      <c r="V89" s="9">
        <f>VLOOKUP($C89, Table3[#All], 13, 0)</f>
        <v>0.6</v>
      </c>
      <c r="W89" s="9">
        <f>VLOOKUP($C89, Table3[#All], 14, 0)</f>
        <v>0</v>
      </c>
      <c r="X89" s="10">
        <f t="shared" si="189"/>
        <v>4</v>
      </c>
      <c r="Y89" s="11"/>
      <c r="Z89" s="9">
        <f>VLOOKUP($C89, Table3[#All], 15, 0)</f>
        <v>0</v>
      </c>
      <c r="AA89" s="9">
        <f>VLOOKUP($C89, Table3[#All], 16, 0)</f>
        <v>0.23329999999999998</v>
      </c>
      <c r="AB89" s="9">
        <f>VLOOKUP($C89, Table3[#All], 17, 0)</f>
        <v>0.43329999999999996</v>
      </c>
      <c r="AC89" s="9">
        <f>VLOOKUP($C89, Table3[#All], 18, 0)</f>
        <v>0.33329999999999999</v>
      </c>
      <c r="AD89" s="9">
        <f>VLOOKUP($C89, Table3[#All], 19, 0)</f>
        <v>0</v>
      </c>
      <c r="AE89" s="10">
        <f t="shared" si="159"/>
        <v>4</v>
      </c>
      <c r="AF89" s="11"/>
      <c r="AG89" s="9">
        <f>VLOOKUP($C89, Table3[#All], 20, 0)</f>
        <v>0</v>
      </c>
      <c r="AH89" s="9">
        <f>VLOOKUP($C89, Table3[#All], 21, 0)</f>
        <v>0.5</v>
      </c>
      <c r="AI89" s="9">
        <f>VLOOKUP($C89, Table3[#All], 22, 0)</f>
        <v>0.5</v>
      </c>
      <c r="AJ89" s="9"/>
      <c r="AK89" s="9"/>
      <c r="AL89" s="10">
        <f t="shared" si="160"/>
        <v>3</v>
      </c>
      <c r="AM89" s="11"/>
      <c r="AN89" s="9">
        <f>VLOOKUP($C89, Table3[#All], 23, 0)</f>
        <v>1</v>
      </c>
      <c r="AO89" s="9">
        <f>VLOOKUP($C89, Table3[#All], 24, 0)</f>
        <v>0</v>
      </c>
      <c r="AP89" s="9">
        <f>VLOOKUP($C89, Table3[#All], 25, 0)</f>
        <v>0</v>
      </c>
      <c r="AQ89" s="9">
        <f>VLOOKUP($C89, Table3[#All], 26, 0)</f>
        <v>0</v>
      </c>
      <c r="AR89" s="9"/>
      <c r="AS89" s="12">
        <f t="shared" si="161"/>
        <v>1</v>
      </c>
      <c r="AT89" s="11"/>
      <c r="AU89" s="9">
        <f>VLOOKUP($C89, Table3[#All], 27, 0)</f>
        <v>0.9</v>
      </c>
      <c r="AV89" s="9">
        <f>VLOOKUP($C89, Table3[#All], 28, 0)</f>
        <v>0</v>
      </c>
      <c r="AW89" s="9">
        <f>VLOOKUP($C89, Table3[#All], 29, 0)</f>
        <v>0.1</v>
      </c>
      <c r="AX89" s="9"/>
      <c r="AY89" s="9"/>
      <c r="AZ89" s="10">
        <f t="shared" si="190"/>
        <v>1</v>
      </c>
      <c r="BA89" s="11"/>
      <c r="BB89" s="9">
        <f>VLOOKUP($C89, Table3[#All], 30, 0)</f>
        <v>0.2</v>
      </c>
      <c r="BC89" s="9">
        <f>VLOOKUP($C89, Table3[#All], 31, 0)</f>
        <v>0.4</v>
      </c>
      <c r="BD89" s="9">
        <f>VLOOKUP($C89, Table3[#All], 32, 0)</f>
        <v>0.4</v>
      </c>
      <c r="BE89" s="9">
        <f>VLOOKUP($C89, Table3[#All], 33, 0)</f>
        <v>0</v>
      </c>
      <c r="BF89" s="9"/>
      <c r="BG89" s="10">
        <f t="shared" si="191"/>
        <v>3</v>
      </c>
      <c r="BH89" s="81"/>
      <c r="BI89" s="9">
        <f>VLOOKUP($C89, Table3[#All], 34, 0)</f>
        <v>0</v>
      </c>
      <c r="BJ89" s="9">
        <f>VLOOKUP($C89, Table3[#All], 35, 0)</f>
        <v>0</v>
      </c>
      <c r="BK89" s="9">
        <f>VLOOKUP($C89, Table3[#All], 36, 0)</f>
        <v>0</v>
      </c>
      <c r="BL89" s="9">
        <f>VLOOKUP($C89, Table3[#All], 37, 0)</f>
        <v>0</v>
      </c>
      <c r="BM89" s="9">
        <f>VLOOKUP($C89, Table3[#All], 38, 0)</f>
        <v>0</v>
      </c>
      <c r="BN89" s="10" t="str">
        <f t="shared" si="192"/>
        <v>N/A</v>
      </c>
      <c r="BO89" s="11"/>
      <c r="BP89" s="9">
        <f>VLOOKUP($C89, Table3[#All], 39, 0)</f>
        <v>1</v>
      </c>
      <c r="BQ89" s="9">
        <f>VLOOKUP($C89, Table3[#All], 40, 0)</f>
        <v>0</v>
      </c>
      <c r="BR89" s="9">
        <f>VLOOKUP($C89, Table3[#All], 41, 0)</f>
        <v>0</v>
      </c>
      <c r="BS89" s="9">
        <f>VLOOKUP($C89, Table3[#All], 42, 0)</f>
        <v>0</v>
      </c>
      <c r="BT89" s="9"/>
      <c r="BU89" s="10">
        <f t="shared" si="162"/>
        <v>1</v>
      </c>
      <c r="BV89" s="11"/>
      <c r="BW89" s="9">
        <f>VLOOKUP($C89, Table3[#All], 43, 0)</f>
        <v>0.1333</v>
      </c>
      <c r="BX89" s="9">
        <f>VLOOKUP($C89, Table3[#All], 44, 0)</f>
        <v>0.83329999999999993</v>
      </c>
      <c r="BY89" s="9">
        <f>VLOOKUP($C89, Table3[#All], 45, 0)</f>
        <v>3.3300000000000003E-2</v>
      </c>
      <c r="BZ89" s="9"/>
      <c r="CA89" s="9"/>
      <c r="CB89" s="10">
        <f t="shared" si="163"/>
        <v>2</v>
      </c>
      <c r="CC89" s="81"/>
      <c r="CD89" s="9">
        <f>VLOOKUP($C89, Table3[#All], 46, 0)</f>
        <v>1</v>
      </c>
      <c r="CE89" s="9">
        <f>VLOOKUP($C89, Table3[#All], 47, 0)</f>
        <v>0</v>
      </c>
      <c r="CF89" s="9">
        <f>VLOOKUP($C89, Table3[#All], 48, 0)</f>
        <v>0</v>
      </c>
      <c r="CG89" s="9">
        <f>VLOOKUP($C89, Table3[#All], 49, 0)</f>
        <v>0</v>
      </c>
      <c r="CH89" s="9">
        <f>VLOOKUP($C89, Table3[#All], 50, 0)</f>
        <v>0</v>
      </c>
      <c r="CI89" s="12">
        <f t="shared" si="164"/>
        <v>1</v>
      </c>
      <c r="CJ89" s="13"/>
      <c r="CK89" s="9">
        <f>VLOOKUP($C89, Table3[#All], 51, 0)</f>
        <v>0</v>
      </c>
      <c r="CL89" s="9">
        <f>VLOOKUP($C89, Table3[#All], 52, 0)</f>
        <v>0.8</v>
      </c>
      <c r="CM89" s="9">
        <f>VLOOKUP($C89, Table3[#All], 53, 0)</f>
        <v>0.2</v>
      </c>
      <c r="CN89" s="9">
        <f>VLOOKUP($C89, Table3[#All], 54, 0)</f>
        <v>0</v>
      </c>
      <c r="CO89" s="9"/>
      <c r="CP89" s="10">
        <f t="shared" si="165"/>
        <v>2</v>
      </c>
      <c r="CQ89" s="11"/>
      <c r="CR89" s="9">
        <f>VLOOKUP($C89, Table3[#All], 55, 0)</f>
        <v>0</v>
      </c>
      <c r="CS89" s="9">
        <f>VLOOKUP($C89, Table3[#All], 56, 0)</f>
        <v>0.66670000000000007</v>
      </c>
      <c r="CT89" s="9">
        <f>VLOOKUP($C89, Table3[#All], 57, 0)</f>
        <v>0.23329999999999998</v>
      </c>
      <c r="CU89" s="9">
        <f>VLOOKUP($C89, Table3[#All], 58, 0)</f>
        <v>0.1</v>
      </c>
      <c r="CV89" s="9">
        <f>VLOOKUP($C89, Table3[#All], 59, 0)</f>
        <v>0</v>
      </c>
      <c r="CW89" s="14">
        <f t="shared" si="166"/>
        <v>3</v>
      </c>
      <c r="CX89" s="81"/>
      <c r="CY89" s="9">
        <f>VLOOKUP($C89, Table3[#All], 60, 0)</f>
        <v>0.2</v>
      </c>
      <c r="CZ89" s="9">
        <f>VLOOKUP($C89, Table3[#All], 61, 0)</f>
        <v>0.16670000000000001</v>
      </c>
      <c r="DA89" s="9">
        <f>VLOOKUP($C89, Table3[#All], 62, 0)</f>
        <v>6.6699999999999995E-2</v>
      </c>
      <c r="DB89" s="9">
        <f>VLOOKUP($C89, Table3[#All], 63, 0)</f>
        <v>0.5333</v>
      </c>
      <c r="DC89" s="9">
        <f>VLOOKUP($C89, Table3[#All], 64, 0)</f>
        <v>3.3300000000000003E-2</v>
      </c>
      <c r="DD89" s="10">
        <f t="shared" si="167"/>
        <v>4</v>
      </c>
      <c r="DE89" s="11"/>
      <c r="DF89" s="9">
        <f>VLOOKUP($C89, Table3[#All], 65, 0)</f>
        <v>3.3300000000000003E-2</v>
      </c>
      <c r="DG89" s="9"/>
      <c r="DH89" s="9">
        <f>VLOOKUP($C89, Table3[#All], 66, 0)</f>
        <v>0.9</v>
      </c>
      <c r="DI89" s="9"/>
      <c r="DJ89" s="9">
        <f>VLOOKUP($C89, Table3[#All], 67, 0)</f>
        <v>6.6699999999999995E-2</v>
      </c>
      <c r="DK89" s="14">
        <f t="shared" si="168"/>
        <v>3</v>
      </c>
      <c r="DL89" s="11"/>
      <c r="DM89" s="9">
        <f>VLOOKUP($C89, Table3[#All], 68, 0)</f>
        <v>0.66670000000000007</v>
      </c>
      <c r="DN89" s="9"/>
      <c r="DO89" s="9">
        <f>VLOOKUP($C89, Table3[#All], 69, 0)</f>
        <v>0.26669999999999999</v>
      </c>
      <c r="DP89" s="9">
        <f>VLOOKUP($C89, Table3[#All], 70, 0)</f>
        <v>6.6699999999999995E-2</v>
      </c>
      <c r="DQ89" s="9"/>
      <c r="DR89" s="14">
        <f t="shared" si="169"/>
        <v>3</v>
      </c>
      <c r="DS89" s="11"/>
      <c r="DT89" s="9">
        <f>VLOOKUP($C89, Table3[#All], 71, 0)</f>
        <v>0.33329999999999999</v>
      </c>
      <c r="DU89" s="9">
        <f>VLOOKUP($C89, Table3[#All], 72, 0)</f>
        <v>0.33329999999999999</v>
      </c>
      <c r="DV89" s="9">
        <f>VLOOKUP($C89, Table3[#All], 73, 0)</f>
        <v>0.2</v>
      </c>
      <c r="DW89" s="9">
        <f>VLOOKUP($C89, Table3[#All], 74, 0)</f>
        <v>0.1333</v>
      </c>
      <c r="DX89" s="9">
        <f>VLOOKUP($C89, Table3[#All], 75, 0)</f>
        <v>0</v>
      </c>
      <c r="DY89" s="12">
        <f t="shared" si="158"/>
        <v>3</v>
      </c>
      <c r="DZ89" s="11"/>
      <c r="EA89" s="9">
        <f>VLOOKUP($C89, Table3[#All], 76, 0)</f>
        <v>1</v>
      </c>
      <c r="EB89" s="9">
        <f>VLOOKUP($C89, Table3[#All], 77, 0)</f>
        <v>0</v>
      </c>
      <c r="EC89" s="9">
        <f>VLOOKUP($C89, Table3[#All], 78, 0)</f>
        <v>0</v>
      </c>
      <c r="ED89" s="9">
        <f>VLOOKUP($C89, Table3[#All], 79, 0)</f>
        <v>0</v>
      </c>
      <c r="EE89" s="9">
        <f>VLOOKUP($C89, Table3[#All], 80, 0)</f>
        <v>0</v>
      </c>
      <c r="EF89" s="10">
        <f t="shared" si="170"/>
        <v>1</v>
      </c>
      <c r="EG89" s="9"/>
      <c r="EH89" s="9">
        <f>VLOOKUP($C89, Table3[#All], 81, 0)</f>
        <v>0</v>
      </c>
      <c r="EI89" s="9">
        <f>VLOOKUP($C89, Table3[#All], 82, 0)</f>
        <v>0</v>
      </c>
      <c r="EJ89" s="9">
        <f>VLOOKUP($C89, Table3[#All], 83, 0)</f>
        <v>0</v>
      </c>
      <c r="EK89" s="9">
        <f>VLOOKUP($C89, Table3[#All], 84, 0)</f>
        <v>0</v>
      </c>
      <c r="EL89" s="9">
        <f>VLOOKUP($C89, Table3[#All], 85, 0)</f>
        <v>1</v>
      </c>
      <c r="EM89" s="14">
        <f t="shared" si="171"/>
        <v>5</v>
      </c>
      <c r="EN89" s="11"/>
      <c r="EO89" s="9">
        <f>VLOOKUP($C89, Table3[#All], 86, 0)</f>
        <v>0.66670000000000007</v>
      </c>
      <c r="EP89" s="9"/>
      <c r="EQ89" s="9">
        <f>VLOOKUP($C89, Table3[#All], 87, 0)</f>
        <v>0.33329999999999999</v>
      </c>
      <c r="ER89" s="9"/>
      <c r="ES89" s="9"/>
      <c r="ET89" s="14">
        <f t="shared" si="172"/>
        <v>3</v>
      </c>
      <c r="EU89" s="11"/>
      <c r="EV89" s="9">
        <f>VLOOKUP($C89, Table3[#All], 88, 0)</f>
        <v>1</v>
      </c>
      <c r="EW89" s="9">
        <f>VLOOKUP($C89, Table3[#All], 89, 0)</f>
        <v>0</v>
      </c>
      <c r="EX89" s="9">
        <f>VLOOKUP($C89, Table3[#All], 90, 0)</f>
        <v>0</v>
      </c>
      <c r="EY89" s="9">
        <f>VLOOKUP($C89, Table3[#All], 91, 0)</f>
        <v>0</v>
      </c>
      <c r="EZ89" s="9">
        <f>VLOOKUP($C89, Table3[#All], 92, 0)</f>
        <v>0</v>
      </c>
      <c r="FA89" s="12">
        <f t="shared" si="173"/>
        <v>1</v>
      </c>
      <c r="FB89" s="11"/>
      <c r="FC89" s="9">
        <f>VLOOKUP($C89, Table3[#All], 93, 0)</f>
        <v>0</v>
      </c>
      <c r="FD89" s="9">
        <f>VLOOKUP($C89, Table3[#All], 94, 0)</f>
        <v>6.6699999999999995E-2</v>
      </c>
      <c r="FE89" s="9">
        <f>VLOOKUP($C89, Table3[#All], 95, 0)</f>
        <v>0.93330000000000002</v>
      </c>
      <c r="FF89" s="9">
        <f>VLOOKUP($C89, Table3[#All], 96, 0)</f>
        <v>0</v>
      </c>
      <c r="FG89" s="9"/>
      <c r="FH89" s="10">
        <f t="shared" si="174"/>
        <v>3</v>
      </c>
      <c r="FI89" s="11"/>
      <c r="FJ89" s="9">
        <f>VLOOKUP($C89, Table3[#All], 97, 0)</f>
        <v>0</v>
      </c>
      <c r="FK89" s="9">
        <f>VLOOKUP($C89, Table3[#All], 98, 0)</f>
        <v>0</v>
      </c>
      <c r="FL89" s="9">
        <f>VLOOKUP($C89, Table3[#All], 99, 0)</f>
        <v>0</v>
      </c>
      <c r="FM89" s="9">
        <f>VLOOKUP($C89, Table3[#All], 100, 0)</f>
        <v>0</v>
      </c>
      <c r="FN89" s="9">
        <f>VLOOKUP($C89, Table3[#All], 101, 0)</f>
        <v>1</v>
      </c>
      <c r="FO89" s="14">
        <f t="shared" si="175"/>
        <v>5</v>
      </c>
      <c r="FP89" s="11"/>
      <c r="FQ89" s="9">
        <f>VLOOKUP($C89, Table3[#All], 102, 0)</f>
        <v>0.63329999999999997</v>
      </c>
      <c r="FR89" s="9">
        <f>VLOOKUP($C89, Table3[#All], 103, 0)</f>
        <v>0.36670000000000003</v>
      </c>
      <c r="FS89" s="9">
        <f>VLOOKUP($C89, Table3[#All], 104, 0)</f>
        <v>0</v>
      </c>
      <c r="FT89" s="9">
        <f>VLOOKUP($C89, Table3[#All], 105, 0)</f>
        <v>0</v>
      </c>
      <c r="FU89" s="9">
        <v>0</v>
      </c>
      <c r="FV89" s="10">
        <f t="shared" si="176"/>
        <v>2</v>
      </c>
      <c r="FW89" s="11"/>
      <c r="FX89" s="9">
        <f>VLOOKUP($C89, Table3[#All], 106, 0)</f>
        <v>0.6</v>
      </c>
      <c r="FY89" s="9"/>
      <c r="FZ89" s="9">
        <f>VLOOKUP($C89, Table3[#All], 107, 0)</f>
        <v>0.23329999999999998</v>
      </c>
      <c r="GA89" s="9">
        <f>VLOOKUP($C89, Table3[#All], 108, 0)</f>
        <v>0.16670000000000001</v>
      </c>
      <c r="GB89" s="9"/>
      <c r="GC89" s="10">
        <f t="shared" si="193"/>
        <v>3</v>
      </c>
      <c r="GD89" s="81"/>
      <c r="GE89" s="9">
        <f>VLOOKUP($C89, Table3[#All], 109, 0)</f>
        <v>0</v>
      </c>
      <c r="GF89" s="9">
        <f>VLOOKUP($C89, Table3[#All], 110, 0)</f>
        <v>0.86670000000000003</v>
      </c>
      <c r="GG89" s="9">
        <f>VLOOKUP($C89, Table3[#All], 111, 0)</f>
        <v>0.1333</v>
      </c>
      <c r="GH89" s="9"/>
      <c r="GI89" s="9">
        <f>VLOOKUP($C89, Table3[#All], 112, 0)</f>
        <v>0</v>
      </c>
      <c r="GJ89" s="12">
        <f t="shared" si="177"/>
        <v>2</v>
      </c>
      <c r="GK89" s="11"/>
      <c r="GL89" s="9">
        <f>VLOOKUP($C89, Table3[#All], 113, 0)</f>
        <v>0</v>
      </c>
      <c r="GM89" s="9">
        <f>VLOOKUP($C89, Table3[#All], 114, 0)</f>
        <v>0</v>
      </c>
      <c r="GN89" s="9">
        <f>VLOOKUP($C89, Table3[#All], 115, 0)</f>
        <v>0.23329999999999998</v>
      </c>
      <c r="GO89" s="9">
        <f>VLOOKUP($C89, Table3[#All], 116, 0)</f>
        <v>0.76670000000000005</v>
      </c>
      <c r="GP89" s="9"/>
      <c r="GQ89" s="10">
        <f t="shared" si="178"/>
        <v>4</v>
      </c>
      <c r="GR89" s="11"/>
      <c r="GS89" s="9">
        <f>VLOOKUP($C89, Table2[#All], 3, 0)</f>
        <v>0</v>
      </c>
      <c r="GT89" s="9">
        <f>VLOOKUP($C89, Table2[#All], 4, 0)</f>
        <v>1</v>
      </c>
      <c r="GU89" s="9">
        <f>VLOOKUP($C89, Table2[#All], 5, 0)</f>
        <v>0</v>
      </c>
      <c r="GV89" s="9">
        <f>VLOOKUP($C89, Table2[#All], 6, 0)</f>
        <v>0</v>
      </c>
      <c r="GW89" s="9">
        <f>VLOOKUP($C89, Table2[#All], 7, 0)</f>
        <v>0</v>
      </c>
      <c r="GX89" s="10">
        <f t="shared" si="179"/>
        <v>2</v>
      </c>
      <c r="GY89" s="11"/>
      <c r="GZ89" s="9">
        <v>0</v>
      </c>
      <c r="HA89" s="9">
        <v>0</v>
      </c>
      <c r="HB89" s="9">
        <v>1</v>
      </c>
      <c r="HC89" s="9">
        <v>0</v>
      </c>
      <c r="HD89" s="9"/>
      <c r="HE89" s="10">
        <f t="shared" si="180"/>
        <v>3</v>
      </c>
      <c r="HF89" s="11"/>
      <c r="HG89" s="9">
        <f>VLOOKUP($C89, Table5[#All], 2, 0)</f>
        <v>0</v>
      </c>
      <c r="HH89" s="9">
        <f>VLOOKUP($C89, Table5[#All], 3, 0)</f>
        <v>0</v>
      </c>
      <c r="HI89" s="9">
        <f>VLOOKUP($C89, Table5[#All], 4, 0)</f>
        <v>0</v>
      </c>
      <c r="HJ89" s="9">
        <f>VLOOKUP($C89, Table5[#All], 5, 0)</f>
        <v>0</v>
      </c>
      <c r="HK89" s="9">
        <f>VLOOKUP($C89, Table5[#All], 6, 0)</f>
        <v>1</v>
      </c>
      <c r="HL89" s="10">
        <f t="shared" si="181"/>
        <v>5</v>
      </c>
      <c r="HM89" s="11"/>
      <c r="HN89" s="9">
        <f>VLOOKUP($C89, Table5[#All], 7, 0)</f>
        <v>0</v>
      </c>
      <c r="HO89" s="9">
        <f>VLOOKUP($C89, Table5[#All], 8, 0)</f>
        <v>0</v>
      </c>
      <c r="HP89" s="9">
        <f>VLOOKUP($C89, Table5[#All], 9, 0)</f>
        <v>0</v>
      </c>
      <c r="HQ89" s="9">
        <f>VLOOKUP($C89, Table5[#All], 10, 0)</f>
        <v>1</v>
      </c>
      <c r="HR89" s="9">
        <f>VLOOKUP($C89, Table5[#All], 11, 0)</f>
        <v>0</v>
      </c>
      <c r="HS89" s="10">
        <f t="shared" si="182"/>
        <v>4</v>
      </c>
      <c r="HT89" s="11"/>
      <c r="HU89" s="9">
        <f>VLOOKUP($C89, Table5[#All], 12, 0)</f>
        <v>1</v>
      </c>
      <c r="HV89" s="9">
        <f>VLOOKUP($C89, Table5[#All], 13, 0)</f>
        <v>0</v>
      </c>
      <c r="HW89" s="9">
        <f>VLOOKUP($C89, Table5[#All], 14, 0)</f>
        <v>0</v>
      </c>
      <c r="HX89" s="9">
        <f>VLOOKUP($C89, Table5[#All], 15, 0)</f>
        <v>0</v>
      </c>
      <c r="HY89" s="9">
        <f>VLOOKUP($C89, Table5[#All], 16, 0)</f>
        <v>0</v>
      </c>
      <c r="HZ89" s="10">
        <f t="shared" si="183"/>
        <v>1</v>
      </c>
      <c r="IA89" s="11"/>
      <c r="IB89" s="9">
        <f>VLOOKUP($C89, Table5[#All], 17, 0)</f>
        <v>0</v>
      </c>
      <c r="IC89" s="9">
        <f>VLOOKUP($C89, Table5[#All], 18, 0)</f>
        <v>0</v>
      </c>
      <c r="ID89" s="9">
        <f>VLOOKUP($C89, Table5[#All], 19, 0)</f>
        <v>0</v>
      </c>
      <c r="IE89" s="9">
        <f>VLOOKUP($C89, Table5[#All], 20, 0)</f>
        <v>1</v>
      </c>
      <c r="IF89" s="9">
        <f>VLOOKUP($C89, Table5[#All], 21, 0)</f>
        <v>0</v>
      </c>
      <c r="IG89" s="10">
        <f t="shared" si="184"/>
        <v>4</v>
      </c>
      <c r="IH89" s="11"/>
      <c r="II89" s="9">
        <f>VLOOKUP($C89, Table5[#All], 22, 0)</f>
        <v>1</v>
      </c>
      <c r="IJ89" s="9">
        <f>VLOOKUP($C89, Table5[#All], 23, 0)</f>
        <v>0</v>
      </c>
      <c r="IK89" s="9">
        <f>VLOOKUP($C89, Table5[#All], 24, 0)</f>
        <v>0</v>
      </c>
      <c r="IL89" s="9">
        <f>VLOOKUP($C89, Table5[#All], 25, 0)</f>
        <v>0</v>
      </c>
      <c r="IM89" s="9">
        <f>VLOOKUP($C89, Table5[#All], 26, 0)</f>
        <v>0</v>
      </c>
      <c r="IN89" s="10">
        <f t="shared" si="185"/>
        <v>1</v>
      </c>
      <c r="IO89" s="11"/>
      <c r="IP89" s="9">
        <v>1</v>
      </c>
      <c r="IQ89" s="9">
        <v>0</v>
      </c>
      <c r="IR89" s="9">
        <v>0</v>
      </c>
      <c r="IS89" s="9">
        <v>0</v>
      </c>
      <c r="IT89" s="9">
        <v>0</v>
      </c>
      <c r="IU89" s="10">
        <f t="shared" si="186"/>
        <v>1</v>
      </c>
      <c r="IV89" s="82"/>
    </row>
    <row r="90" spans="1:256" ht="16.3" thickTop="1" thickBot="1" x14ac:dyDescent="0.35">
      <c r="A90" s="16" t="s">
        <v>311</v>
      </c>
      <c r="B90" s="16" t="s">
        <v>316</v>
      </c>
      <c r="C90" s="16" t="s">
        <v>317</v>
      </c>
      <c r="D90" s="11"/>
      <c r="E90" s="9">
        <f>VLOOKUP($C90, Table3[#All], 2, 0)</f>
        <v>0</v>
      </c>
      <c r="F90" s="9"/>
      <c r="G90" s="9">
        <f>VLOOKUP($C90, Table3[#All], 3, 0)</f>
        <v>0.54549999999999998</v>
      </c>
      <c r="H90" s="9">
        <f>VLOOKUP($C90, Table3[#All], 4, 0)</f>
        <v>0.45450000000000002</v>
      </c>
      <c r="I90" s="9">
        <f>VLOOKUP($C90, Table3[#All], 5, 0)</f>
        <v>0</v>
      </c>
      <c r="J90" s="10">
        <f t="shared" si="187"/>
        <v>4</v>
      </c>
      <c r="K90" s="11"/>
      <c r="L90" s="9">
        <f>VLOOKUP($C90, Table3[#All], 6, 0)</f>
        <v>0</v>
      </c>
      <c r="M90" s="9"/>
      <c r="N90" s="9">
        <f>VLOOKUP($C90, Table3[#All], 7, 0)</f>
        <v>1</v>
      </c>
      <c r="O90" s="9">
        <f>VLOOKUP($C90, Table3[#All], 8, 0)</f>
        <v>0</v>
      </c>
      <c r="P90" s="9">
        <f>VLOOKUP($C90, Table3[#All], 9, 0)</f>
        <v>0</v>
      </c>
      <c r="Q90" s="10">
        <f t="shared" si="188"/>
        <v>3</v>
      </c>
      <c r="R90" s="11"/>
      <c r="S90" s="9">
        <f>VLOOKUP($C90, Table3[#All], 10, 0)</f>
        <v>0</v>
      </c>
      <c r="T90" s="9">
        <f>VLOOKUP($C90, Table3[#All], 11, 0)</f>
        <v>0</v>
      </c>
      <c r="U90" s="9">
        <f>VLOOKUP($C90, Table3[#All], 12, 0)</f>
        <v>0.2273</v>
      </c>
      <c r="V90" s="9">
        <f>VLOOKUP($C90, Table3[#All], 13, 0)</f>
        <v>0.77269999999999994</v>
      </c>
      <c r="W90" s="9">
        <f>VLOOKUP($C90, Table3[#All], 14, 0)</f>
        <v>0</v>
      </c>
      <c r="X90" s="10">
        <f t="shared" si="189"/>
        <v>4</v>
      </c>
      <c r="Y90" s="11"/>
      <c r="Z90" s="9">
        <f>VLOOKUP($C90, Table3[#All], 15, 0)</f>
        <v>0</v>
      </c>
      <c r="AA90" s="9">
        <f>VLOOKUP($C90, Table3[#All], 16, 0)</f>
        <v>0</v>
      </c>
      <c r="AB90" s="9">
        <f>VLOOKUP($C90, Table3[#All], 17, 0)</f>
        <v>0.2727</v>
      </c>
      <c r="AC90" s="9">
        <f>VLOOKUP($C90, Table3[#All], 18, 0)</f>
        <v>0.72730000000000006</v>
      </c>
      <c r="AD90" s="9">
        <f>VLOOKUP($C90, Table3[#All], 19, 0)</f>
        <v>0</v>
      </c>
      <c r="AE90" s="10">
        <f t="shared" si="159"/>
        <v>4</v>
      </c>
      <c r="AF90" s="11"/>
      <c r="AG90" s="9">
        <f>VLOOKUP($C90, Table3[#All], 20, 0)</f>
        <v>0</v>
      </c>
      <c r="AH90" s="9">
        <f>VLOOKUP($C90, Table3[#All], 21, 0)</f>
        <v>0.59089999999999998</v>
      </c>
      <c r="AI90" s="9">
        <f>VLOOKUP($C90, Table3[#All], 22, 0)</f>
        <v>0.40909999999999996</v>
      </c>
      <c r="AJ90" s="9"/>
      <c r="AK90" s="9"/>
      <c r="AL90" s="10">
        <f t="shared" si="160"/>
        <v>3</v>
      </c>
      <c r="AM90" s="11"/>
      <c r="AN90" s="9">
        <f>VLOOKUP($C90, Table3[#All], 23, 0)</f>
        <v>0</v>
      </c>
      <c r="AO90" s="9">
        <f>VLOOKUP($C90, Table3[#All], 24, 0)</f>
        <v>1</v>
      </c>
      <c r="AP90" s="9">
        <f>VLOOKUP($C90, Table3[#All], 25, 0)</f>
        <v>0</v>
      </c>
      <c r="AQ90" s="9">
        <f>VLOOKUP($C90, Table3[#All], 26, 0)</f>
        <v>0</v>
      </c>
      <c r="AR90" s="9"/>
      <c r="AS90" s="12">
        <f t="shared" si="161"/>
        <v>2</v>
      </c>
      <c r="AT90" s="11"/>
      <c r="AU90" s="9">
        <f>VLOOKUP($C90, Table3[#All], 27, 0)</f>
        <v>0.59089999999999998</v>
      </c>
      <c r="AV90" s="9">
        <f>VLOOKUP($C90, Table3[#All], 28, 0)</f>
        <v>0.2727</v>
      </c>
      <c r="AW90" s="9">
        <f>VLOOKUP($C90, Table3[#All], 29, 0)</f>
        <v>0.13639999999999999</v>
      </c>
      <c r="AX90" s="9"/>
      <c r="AY90" s="9"/>
      <c r="AZ90" s="10">
        <f t="shared" si="190"/>
        <v>2</v>
      </c>
      <c r="BA90" s="11"/>
      <c r="BB90" s="9">
        <f>VLOOKUP($C90, Table3[#All], 30, 0)</f>
        <v>0.2273</v>
      </c>
      <c r="BC90" s="9">
        <f>VLOOKUP($C90, Table3[#All], 31, 0)</f>
        <v>0.36359999999999998</v>
      </c>
      <c r="BD90" s="9">
        <f>VLOOKUP($C90, Table3[#All], 32, 0)</f>
        <v>0.36359999999999998</v>
      </c>
      <c r="BE90" s="9">
        <f>VLOOKUP($C90, Table3[#All], 33, 0)</f>
        <v>4.5499999999999999E-2</v>
      </c>
      <c r="BF90" s="9"/>
      <c r="BG90" s="10">
        <f t="shared" si="191"/>
        <v>3</v>
      </c>
      <c r="BH90" s="81"/>
      <c r="BI90" s="9">
        <f>VLOOKUP($C90, Table3[#All], 34, 0)</f>
        <v>0</v>
      </c>
      <c r="BJ90" s="9">
        <f>VLOOKUP($C90, Table3[#All], 35, 0)</f>
        <v>0</v>
      </c>
      <c r="BK90" s="9">
        <f>VLOOKUP($C90, Table3[#All], 36, 0)</f>
        <v>0</v>
      </c>
      <c r="BL90" s="9">
        <f>VLOOKUP($C90, Table3[#All], 37, 0)</f>
        <v>0</v>
      </c>
      <c r="BM90" s="9">
        <f>VLOOKUP($C90, Table3[#All], 38, 0)</f>
        <v>0</v>
      </c>
      <c r="BN90" s="10" t="str">
        <f t="shared" si="192"/>
        <v>N/A</v>
      </c>
      <c r="BO90" s="11"/>
      <c r="BP90" s="9">
        <f>VLOOKUP($C90, Table3[#All], 39, 0)</f>
        <v>0.72730000000000006</v>
      </c>
      <c r="BQ90" s="9">
        <f>VLOOKUP($C90, Table3[#All], 40, 0)</f>
        <v>0.2727</v>
      </c>
      <c r="BR90" s="9">
        <f>VLOOKUP($C90, Table3[#All], 41, 0)</f>
        <v>0</v>
      </c>
      <c r="BS90" s="9">
        <f>VLOOKUP($C90, Table3[#All], 42, 0)</f>
        <v>0</v>
      </c>
      <c r="BT90" s="9"/>
      <c r="BU90" s="10">
        <f t="shared" si="162"/>
        <v>2</v>
      </c>
      <c r="BV90" s="11"/>
      <c r="BW90" s="9">
        <f>VLOOKUP($C90, Table3[#All], 43, 0)</f>
        <v>0.2273</v>
      </c>
      <c r="BX90" s="9">
        <f>VLOOKUP($C90, Table3[#All], 44, 0)</f>
        <v>0.77269999999999994</v>
      </c>
      <c r="BY90" s="9">
        <f>VLOOKUP($C90, Table3[#All], 45, 0)</f>
        <v>0</v>
      </c>
      <c r="BZ90" s="9"/>
      <c r="CA90" s="9"/>
      <c r="CB90" s="10">
        <f t="shared" si="163"/>
        <v>2</v>
      </c>
      <c r="CC90" s="81"/>
      <c r="CD90" s="9">
        <f>VLOOKUP($C90, Table3[#All], 46, 0)</f>
        <v>1</v>
      </c>
      <c r="CE90" s="9">
        <f>VLOOKUP($C90, Table3[#All], 47, 0)</f>
        <v>0</v>
      </c>
      <c r="CF90" s="9">
        <f>VLOOKUP($C90, Table3[#All], 48, 0)</f>
        <v>0</v>
      </c>
      <c r="CG90" s="9">
        <f>VLOOKUP($C90, Table3[#All], 49, 0)</f>
        <v>0</v>
      </c>
      <c r="CH90" s="9">
        <f>VLOOKUP($C90, Table3[#All], 50, 0)</f>
        <v>0</v>
      </c>
      <c r="CI90" s="12">
        <f t="shared" si="164"/>
        <v>1</v>
      </c>
      <c r="CJ90" s="13"/>
      <c r="CK90" s="9">
        <f>VLOOKUP($C90, Table3[#All], 51, 0)</f>
        <v>0</v>
      </c>
      <c r="CL90" s="9">
        <f>VLOOKUP($C90, Table3[#All], 52, 0)</f>
        <v>0.95450000000000002</v>
      </c>
      <c r="CM90" s="9">
        <f>VLOOKUP($C90, Table3[#All], 53, 0)</f>
        <v>4.5499999999999999E-2</v>
      </c>
      <c r="CN90" s="9">
        <f>VLOOKUP($C90, Table3[#All], 54, 0)</f>
        <v>0</v>
      </c>
      <c r="CO90" s="9"/>
      <c r="CP90" s="10">
        <f t="shared" si="165"/>
        <v>2</v>
      </c>
      <c r="CQ90" s="11"/>
      <c r="CR90" s="9">
        <f>VLOOKUP($C90, Table3[#All], 55, 0)</f>
        <v>0</v>
      </c>
      <c r="CS90" s="9">
        <f>VLOOKUP($C90, Table3[#All], 56, 0)</f>
        <v>0.68180000000000007</v>
      </c>
      <c r="CT90" s="9">
        <f>VLOOKUP($C90, Table3[#All], 57, 0)</f>
        <v>0.31819999999999998</v>
      </c>
      <c r="CU90" s="9">
        <f>VLOOKUP($C90, Table3[#All], 58, 0)</f>
        <v>0</v>
      </c>
      <c r="CV90" s="9">
        <f>VLOOKUP($C90, Table3[#All], 59, 0)</f>
        <v>0</v>
      </c>
      <c r="CW90" s="14">
        <f t="shared" si="166"/>
        <v>3</v>
      </c>
      <c r="CX90" s="81"/>
      <c r="CY90" s="9">
        <f>VLOOKUP($C90, Table3[#All], 60, 0)</f>
        <v>0.18179999999999999</v>
      </c>
      <c r="CZ90" s="9">
        <f>VLOOKUP($C90, Table3[#All], 61, 0)</f>
        <v>0.31819999999999998</v>
      </c>
      <c r="DA90" s="9">
        <f>VLOOKUP($C90, Table3[#All], 62, 0)</f>
        <v>0.45450000000000002</v>
      </c>
      <c r="DB90" s="9">
        <f>VLOOKUP($C90, Table3[#All], 63, 0)</f>
        <v>4.5499999999999999E-2</v>
      </c>
      <c r="DC90" s="9">
        <f>VLOOKUP($C90, Table3[#All], 64, 0)</f>
        <v>0</v>
      </c>
      <c r="DD90" s="10">
        <f t="shared" si="167"/>
        <v>3</v>
      </c>
      <c r="DE90" s="11"/>
      <c r="DF90" s="9">
        <f>VLOOKUP($C90, Table3[#All], 65, 0)</f>
        <v>9.0899999999999995E-2</v>
      </c>
      <c r="DG90" s="9"/>
      <c r="DH90" s="9">
        <f>VLOOKUP($C90, Table3[#All], 66, 0)</f>
        <v>0.86360000000000003</v>
      </c>
      <c r="DI90" s="9"/>
      <c r="DJ90" s="9">
        <f>VLOOKUP($C90, Table3[#All], 67, 0)</f>
        <v>4.5499999999999999E-2</v>
      </c>
      <c r="DK90" s="14">
        <f t="shared" si="168"/>
        <v>3</v>
      </c>
      <c r="DL90" s="11"/>
      <c r="DM90" s="9">
        <f>VLOOKUP($C90, Table3[#All], 68, 0)</f>
        <v>0.81819999999999993</v>
      </c>
      <c r="DN90" s="9"/>
      <c r="DO90" s="9">
        <f>VLOOKUP($C90, Table3[#All], 69, 0)</f>
        <v>0.13639999999999999</v>
      </c>
      <c r="DP90" s="9">
        <f>VLOOKUP($C90, Table3[#All], 70, 0)</f>
        <v>4.5499999999999999E-2</v>
      </c>
      <c r="DQ90" s="9"/>
      <c r="DR90" s="14">
        <f t="shared" si="169"/>
        <v>1</v>
      </c>
      <c r="DS90" s="11"/>
      <c r="DT90" s="9">
        <f>VLOOKUP($C90, Table3[#All], 71, 0)</f>
        <v>0.36359999999999998</v>
      </c>
      <c r="DU90" s="9">
        <f>VLOOKUP($C90, Table3[#All], 72, 0)</f>
        <v>0.31819999999999998</v>
      </c>
      <c r="DV90" s="9">
        <f>VLOOKUP($C90, Table3[#All], 73, 0)</f>
        <v>0.31819999999999998</v>
      </c>
      <c r="DW90" s="9">
        <f>VLOOKUP($C90, Table3[#All], 74, 0)</f>
        <v>0</v>
      </c>
      <c r="DX90" s="9">
        <f>VLOOKUP($C90, Table3[#All], 75, 0)</f>
        <v>0</v>
      </c>
      <c r="DY90" s="12">
        <f t="shared" si="158"/>
        <v>3</v>
      </c>
      <c r="DZ90" s="11"/>
      <c r="EA90" s="9">
        <f>VLOOKUP($C90, Table3[#All], 76, 0)</f>
        <v>1</v>
      </c>
      <c r="EB90" s="9">
        <f>VLOOKUP($C90, Table3[#All], 77, 0)</f>
        <v>0</v>
      </c>
      <c r="EC90" s="9">
        <f>VLOOKUP($C90, Table3[#All], 78, 0)</f>
        <v>0</v>
      </c>
      <c r="ED90" s="9">
        <f>VLOOKUP($C90, Table3[#All], 79, 0)</f>
        <v>0</v>
      </c>
      <c r="EE90" s="9">
        <f>VLOOKUP($C90, Table3[#All], 80, 0)</f>
        <v>0</v>
      </c>
      <c r="EF90" s="10">
        <f t="shared" si="170"/>
        <v>1</v>
      </c>
      <c r="EG90" s="9"/>
      <c r="EH90" s="9">
        <f>VLOOKUP($C90, Table3[#All], 81, 0)</f>
        <v>0</v>
      </c>
      <c r="EI90" s="9">
        <f>VLOOKUP($C90, Table3[#All], 82, 0)</f>
        <v>0</v>
      </c>
      <c r="EJ90" s="9">
        <f>VLOOKUP($C90, Table3[#All], 83, 0)</f>
        <v>0</v>
      </c>
      <c r="EK90" s="9">
        <f>VLOOKUP($C90, Table3[#All], 84, 0)</f>
        <v>0</v>
      </c>
      <c r="EL90" s="9">
        <f>VLOOKUP($C90, Table3[#All], 85, 0)</f>
        <v>1</v>
      </c>
      <c r="EM90" s="14">
        <f t="shared" si="171"/>
        <v>5</v>
      </c>
      <c r="EN90" s="11"/>
      <c r="EO90" s="9">
        <f>VLOOKUP($C90, Table3[#All], 86, 0)</f>
        <v>1</v>
      </c>
      <c r="EP90" s="9"/>
      <c r="EQ90" s="9">
        <f>VLOOKUP($C90, Table3[#All], 87, 0)</f>
        <v>0</v>
      </c>
      <c r="ER90" s="9"/>
      <c r="ES90" s="9"/>
      <c r="ET90" s="14">
        <f t="shared" si="172"/>
        <v>1</v>
      </c>
      <c r="EU90" s="11"/>
      <c r="EV90" s="9">
        <f>VLOOKUP($C90, Table3[#All], 88, 0)</f>
        <v>1</v>
      </c>
      <c r="EW90" s="9">
        <f>VLOOKUP($C90, Table3[#All], 89, 0)</f>
        <v>0</v>
      </c>
      <c r="EX90" s="9">
        <f>VLOOKUP($C90, Table3[#All], 90, 0)</f>
        <v>0</v>
      </c>
      <c r="EY90" s="9">
        <f>VLOOKUP($C90, Table3[#All], 91, 0)</f>
        <v>0</v>
      </c>
      <c r="EZ90" s="9">
        <f>VLOOKUP($C90, Table3[#All], 92, 0)</f>
        <v>0</v>
      </c>
      <c r="FA90" s="12">
        <f t="shared" si="173"/>
        <v>1</v>
      </c>
      <c r="FB90" s="11"/>
      <c r="FC90" s="9">
        <f>VLOOKUP($C90, Table3[#All], 93, 0)</f>
        <v>0</v>
      </c>
      <c r="FD90" s="9">
        <f>VLOOKUP($C90, Table3[#All], 94, 0)</f>
        <v>0</v>
      </c>
      <c r="FE90" s="9">
        <f>VLOOKUP($C90, Table3[#All], 95, 0)</f>
        <v>0.72730000000000006</v>
      </c>
      <c r="FF90" s="9">
        <f>VLOOKUP($C90, Table3[#All], 96, 0)</f>
        <v>0.2727</v>
      </c>
      <c r="FG90" s="9"/>
      <c r="FH90" s="10">
        <f t="shared" si="174"/>
        <v>4</v>
      </c>
      <c r="FI90" s="11"/>
      <c r="FJ90" s="9">
        <f>VLOOKUP($C90, Table3[#All], 97, 0)</f>
        <v>0</v>
      </c>
      <c r="FK90" s="9">
        <f>VLOOKUP($C90, Table3[#All], 98, 0)</f>
        <v>0</v>
      </c>
      <c r="FL90" s="9">
        <f>VLOOKUP($C90, Table3[#All], 99, 0)</f>
        <v>0</v>
      </c>
      <c r="FM90" s="9">
        <f>VLOOKUP($C90, Table3[#All], 100, 0)</f>
        <v>0</v>
      </c>
      <c r="FN90" s="9">
        <f>VLOOKUP($C90, Table3[#All], 101, 0)</f>
        <v>1</v>
      </c>
      <c r="FO90" s="14">
        <f t="shared" si="175"/>
        <v>5</v>
      </c>
      <c r="FP90" s="11"/>
      <c r="FQ90" s="9">
        <f>VLOOKUP($C90, Table3[#All], 102, 0)</f>
        <v>0.90910000000000002</v>
      </c>
      <c r="FR90" s="9">
        <f>VLOOKUP($C90, Table3[#All], 103, 0)</f>
        <v>9.0899999999999995E-2</v>
      </c>
      <c r="FS90" s="9">
        <f>VLOOKUP($C90, Table3[#All], 104, 0)</f>
        <v>0</v>
      </c>
      <c r="FT90" s="9">
        <f>VLOOKUP($C90, Table3[#All], 105, 0)</f>
        <v>0</v>
      </c>
      <c r="FU90" s="9">
        <v>0</v>
      </c>
      <c r="FV90" s="10">
        <f t="shared" si="176"/>
        <v>1</v>
      </c>
      <c r="FW90" s="11"/>
      <c r="FX90" s="9">
        <f>VLOOKUP($C90, Table3[#All], 106, 0)</f>
        <v>0.40909999999999996</v>
      </c>
      <c r="FY90" s="9"/>
      <c r="FZ90" s="9">
        <f>VLOOKUP($C90, Table3[#All], 107, 0)</f>
        <v>0.36359999999999998</v>
      </c>
      <c r="GA90" s="9">
        <f>VLOOKUP($C90, Table3[#All], 108, 0)</f>
        <v>0.2273</v>
      </c>
      <c r="GB90" s="9"/>
      <c r="GC90" s="10">
        <f t="shared" si="193"/>
        <v>3</v>
      </c>
      <c r="GD90" s="81"/>
      <c r="GE90" s="9">
        <f>VLOOKUP($C90, Table3[#All], 109, 0)</f>
        <v>0</v>
      </c>
      <c r="GF90" s="9">
        <f>VLOOKUP($C90, Table3[#All], 110, 0)</f>
        <v>0.7</v>
      </c>
      <c r="GG90" s="9">
        <f>VLOOKUP($C90, Table3[#All], 111, 0)</f>
        <v>0.3</v>
      </c>
      <c r="GH90" s="9"/>
      <c r="GI90" s="9">
        <f>VLOOKUP($C90, Table3[#All], 112, 0)</f>
        <v>0</v>
      </c>
      <c r="GJ90" s="12">
        <f t="shared" si="177"/>
        <v>3</v>
      </c>
      <c r="GK90" s="11"/>
      <c r="GL90" s="9">
        <f>VLOOKUP($C90, Table3[#All], 113, 0)</f>
        <v>0</v>
      </c>
      <c r="GM90" s="9">
        <f>VLOOKUP($C90, Table3[#All], 114, 0)</f>
        <v>0</v>
      </c>
      <c r="GN90" s="9">
        <f>VLOOKUP($C90, Table3[#All], 115, 0)</f>
        <v>9.0899999999999995E-2</v>
      </c>
      <c r="GO90" s="9">
        <f>VLOOKUP($C90, Table3[#All], 116, 0)</f>
        <v>0.90910000000000002</v>
      </c>
      <c r="GP90" s="9"/>
      <c r="GQ90" s="10">
        <f t="shared" si="178"/>
        <v>4</v>
      </c>
      <c r="GR90" s="11"/>
      <c r="GS90" s="9">
        <f>VLOOKUP($C90, Table2[#All], 3, 0)</f>
        <v>0</v>
      </c>
      <c r="GT90" s="9">
        <f>VLOOKUP($C90, Table2[#All], 4, 0)</f>
        <v>1</v>
      </c>
      <c r="GU90" s="9">
        <f>VLOOKUP($C90, Table2[#All], 5, 0)</f>
        <v>0</v>
      </c>
      <c r="GV90" s="9">
        <f>VLOOKUP($C90, Table2[#All], 6, 0)</f>
        <v>0</v>
      </c>
      <c r="GW90" s="9">
        <f>VLOOKUP($C90, Table2[#All], 7, 0)</f>
        <v>0</v>
      </c>
      <c r="GX90" s="10">
        <f t="shared" si="179"/>
        <v>2</v>
      </c>
      <c r="GY90" s="11"/>
      <c r="GZ90" s="9">
        <v>0</v>
      </c>
      <c r="HA90" s="9">
        <v>0</v>
      </c>
      <c r="HB90" s="9">
        <v>1</v>
      </c>
      <c r="HC90" s="9">
        <v>0</v>
      </c>
      <c r="HD90" s="9"/>
      <c r="HE90" s="10">
        <f t="shared" si="180"/>
        <v>3</v>
      </c>
      <c r="HF90" s="11"/>
      <c r="HG90" s="9">
        <f>VLOOKUP($C90, Table5[#All], 2, 0)</f>
        <v>0</v>
      </c>
      <c r="HH90" s="9">
        <f>VLOOKUP($C90, Table5[#All], 3, 0)</f>
        <v>0</v>
      </c>
      <c r="HI90" s="9">
        <f>VLOOKUP($C90, Table5[#All], 4, 0)</f>
        <v>0</v>
      </c>
      <c r="HJ90" s="9">
        <f>VLOOKUP($C90, Table5[#All], 5, 0)</f>
        <v>1</v>
      </c>
      <c r="HK90" s="9">
        <f>VLOOKUP($C90, Table5[#All], 6, 0)</f>
        <v>0</v>
      </c>
      <c r="HL90" s="10">
        <f t="shared" si="181"/>
        <v>4</v>
      </c>
      <c r="HM90" s="11"/>
      <c r="HN90" s="9">
        <f>VLOOKUP($C90, Table5[#All], 7, 0)</f>
        <v>0</v>
      </c>
      <c r="HO90" s="9">
        <f>VLOOKUP($C90, Table5[#All], 8, 0)</f>
        <v>0</v>
      </c>
      <c r="HP90" s="9">
        <f>VLOOKUP($C90, Table5[#All], 9, 0)</f>
        <v>1</v>
      </c>
      <c r="HQ90" s="9">
        <f>VLOOKUP($C90, Table5[#All], 10, 0)</f>
        <v>0</v>
      </c>
      <c r="HR90" s="9">
        <f>VLOOKUP($C90, Table5[#All], 11, 0)</f>
        <v>0</v>
      </c>
      <c r="HS90" s="10">
        <f t="shared" si="182"/>
        <v>3</v>
      </c>
      <c r="HT90" s="11"/>
      <c r="HU90" s="9">
        <f>VLOOKUP($C90, Table5[#All], 12, 0)</f>
        <v>1</v>
      </c>
      <c r="HV90" s="9">
        <f>VLOOKUP($C90, Table5[#All], 13, 0)</f>
        <v>0</v>
      </c>
      <c r="HW90" s="9">
        <f>VLOOKUP($C90, Table5[#All], 14, 0)</f>
        <v>0</v>
      </c>
      <c r="HX90" s="9">
        <f>VLOOKUP($C90, Table5[#All], 15, 0)</f>
        <v>0</v>
      </c>
      <c r="HY90" s="9">
        <f>VLOOKUP($C90, Table5[#All], 16, 0)</f>
        <v>0</v>
      </c>
      <c r="HZ90" s="10">
        <f t="shared" si="183"/>
        <v>1</v>
      </c>
      <c r="IA90" s="11"/>
      <c r="IB90" s="9">
        <f>VLOOKUP($C90, Table5[#All], 17, 0)</f>
        <v>0</v>
      </c>
      <c r="IC90" s="9">
        <f>VLOOKUP($C90, Table5[#All], 18, 0)</f>
        <v>1</v>
      </c>
      <c r="ID90" s="9">
        <f>VLOOKUP($C90, Table5[#All], 19, 0)</f>
        <v>0</v>
      </c>
      <c r="IE90" s="9">
        <f>VLOOKUP($C90, Table5[#All], 20, 0)</f>
        <v>0</v>
      </c>
      <c r="IF90" s="9">
        <f>VLOOKUP($C90, Table5[#All], 21, 0)</f>
        <v>0</v>
      </c>
      <c r="IG90" s="10">
        <f t="shared" si="184"/>
        <v>2</v>
      </c>
      <c r="IH90" s="11"/>
      <c r="II90" s="9">
        <f>VLOOKUP($C90, Table5[#All], 22, 0)</f>
        <v>1</v>
      </c>
      <c r="IJ90" s="9">
        <f>VLOOKUP($C90, Table5[#All], 23, 0)</f>
        <v>0</v>
      </c>
      <c r="IK90" s="9">
        <f>VLOOKUP($C90, Table5[#All], 24, 0)</f>
        <v>0</v>
      </c>
      <c r="IL90" s="9">
        <f>VLOOKUP($C90, Table5[#All], 25, 0)</f>
        <v>0</v>
      </c>
      <c r="IM90" s="9">
        <f>VLOOKUP($C90, Table5[#All], 26, 0)</f>
        <v>0</v>
      </c>
      <c r="IN90" s="10">
        <f t="shared" si="185"/>
        <v>1</v>
      </c>
      <c r="IO90" s="11"/>
      <c r="IP90" s="9">
        <v>1</v>
      </c>
      <c r="IQ90" s="9">
        <v>0</v>
      </c>
      <c r="IR90" s="9">
        <v>0</v>
      </c>
      <c r="IS90" s="9">
        <v>0</v>
      </c>
      <c r="IT90" s="9">
        <v>0</v>
      </c>
      <c r="IU90" s="10">
        <f t="shared" si="186"/>
        <v>1</v>
      </c>
      <c r="IV90" s="82"/>
    </row>
    <row r="91" spans="1:256" ht="16.3" thickTop="1" thickBot="1" x14ac:dyDescent="0.35">
      <c r="A91" s="16" t="s">
        <v>311</v>
      </c>
      <c r="B91" s="16" t="s">
        <v>318</v>
      </c>
      <c r="C91" s="16" t="s">
        <v>319</v>
      </c>
      <c r="D91" s="11"/>
      <c r="E91" s="9">
        <f>VLOOKUP($C91, Table3[#All], 2, 0)</f>
        <v>0</v>
      </c>
      <c r="F91" s="9"/>
      <c r="G91" s="9">
        <f>VLOOKUP($C91, Table3[#All], 3, 0)</f>
        <v>0.21739999999999998</v>
      </c>
      <c r="H91" s="9">
        <f>VLOOKUP($C91, Table3[#All], 4, 0)</f>
        <v>0.78260000000000007</v>
      </c>
      <c r="I91" s="9">
        <f>VLOOKUP($C91, Table3[#All], 5, 0)</f>
        <v>0</v>
      </c>
      <c r="J91" s="10">
        <f t="shared" si="187"/>
        <v>4</v>
      </c>
      <c r="K91" s="11"/>
      <c r="L91" s="9">
        <f>VLOOKUP($C91, Table3[#All], 6, 0)</f>
        <v>0</v>
      </c>
      <c r="M91" s="9"/>
      <c r="N91" s="9">
        <f>VLOOKUP($C91, Table3[#All], 7, 0)</f>
        <v>0</v>
      </c>
      <c r="O91" s="9">
        <f>VLOOKUP($C91, Table3[#All], 8, 0)</f>
        <v>1</v>
      </c>
      <c r="P91" s="9">
        <f>VLOOKUP($C91, Table3[#All], 9, 0)</f>
        <v>0</v>
      </c>
      <c r="Q91" s="10">
        <f t="shared" si="188"/>
        <v>4</v>
      </c>
      <c r="R91" s="11"/>
      <c r="S91" s="9">
        <f>VLOOKUP($C91, Table3[#All], 10, 0)</f>
        <v>0</v>
      </c>
      <c r="T91" s="9">
        <f>VLOOKUP($C91, Table3[#All], 11, 0)</f>
        <v>0</v>
      </c>
      <c r="U91" s="9">
        <f>VLOOKUP($C91, Table3[#All], 12, 0)</f>
        <v>0.39130000000000004</v>
      </c>
      <c r="V91" s="9">
        <f>VLOOKUP($C91, Table3[#All], 13, 0)</f>
        <v>0.60870000000000002</v>
      </c>
      <c r="W91" s="9">
        <f>VLOOKUP($C91, Table3[#All], 14, 0)</f>
        <v>0</v>
      </c>
      <c r="X91" s="10">
        <f t="shared" si="189"/>
        <v>4</v>
      </c>
      <c r="Y91" s="11"/>
      <c r="Z91" s="9">
        <f>VLOOKUP($C91, Table3[#All], 15, 0)</f>
        <v>0</v>
      </c>
      <c r="AA91" s="9">
        <f>VLOOKUP($C91, Table3[#All], 16, 0)</f>
        <v>0.21739999999999998</v>
      </c>
      <c r="AB91" s="9">
        <f>VLOOKUP($C91, Table3[#All], 17, 0)</f>
        <v>0.43479999999999996</v>
      </c>
      <c r="AC91" s="9">
        <f>VLOOKUP($C91, Table3[#All], 18, 0)</f>
        <v>0.3478</v>
      </c>
      <c r="AD91" s="9">
        <f>VLOOKUP($C91, Table3[#All], 19, 0)</f>
        <v>0</v>
      </c>
      <c r="AE91" s="10">
        <f t="shared" si="159"/>
        <v>4</v>
      </c>
      <c r="AF91" s="11"/>
      <c r="AG91" s="9">
        <f>VLOOKUP($C91, Table3[#All], 20, 0)</f>
        <v>4.3499999999999997E-2</v>
      </c>
      <c r="AH91" s="9">
        <f>VLOOKUP($C91, Table3[#All], 21, 0)</f>
        <v>0.52170000000000005</v>
      </c>
      <c r="AI91" s="9">
        <f>VLOOKUP($C91, Table3[#All], 22, 0)</f>
        <v>0.43479999999999996</v>
      </c>
      <c r="AJ91" s="9"/>
      <c r="AK91" s="9"/>
      <c r="AL91" s="10">
        <f t="shared" si="160"/>
        <v>3</v>
      </c>
      <c r="AM91" s="11"/>
      <c r="AN91" s="9">
        <f>VLOOKUP($C91, Table3[#All], 23, 0)</f>
        <v>1</v>
      </c>
      <c r="AO91" s="9">
        <f>VLOOKUP($C91, Table3[#All], 24, 0)</f>
        <v>0</v>
      </c>
      <c r="AP91" s="9">
        <f>VLOOKUP($C91, Table3[#All], 25, 0)</f>
        <v>0</v>
      </c>
      <c r="AQ91" s="9">
        <f>VLOOKUP($C91, Table3[#All], 26, 0)</f>
        <v>0</v>
      </c>
      <c r="AR91" s="9"/>
      <c r="AS91" s="12">
        <f t="shared" si="161"/>
        <v>1</v>
      </c>
      <c r="AT91" s="11"/>
      <c r="AU91" s="9">
        <f>VLOOKUP($C91, Table3[#All], 27, 0)</f>
        <v>0.95650000000000002</v>
      </c>
      <c r="AV91" s="9">
        <f>VLOOKUP($C91, Table3[#All], 28, 0)</f>
        <v>0</v>
      </c>
      <c r="AW91" s="9">
        <f>VLOOKUP($C91, Table3[#All], 29, 0)</f>
        <v>4.3499999999999997E-2</v>
      </c>
      <c r="AX91" s="9"/>
      <c r="AY91" s="9"/>
      <c r="AZ91" s="10">
        <f t="shared" si="190"/>
        <v>1</v>
      </c>
      <c r="BA91" s="11"/>
      <c r="BB91" s="9">
        <f>VLOOKUP($C91, Table3[#All], 30, 0)</f>
        <v>0.1739</v>
      </c>
      <c r="BC91" s="9">
        <f>VLOOKUP($C91, Table3[#All], 31, 0)</f>
        <v>0.60870000000000002</v>
      </c>
      <c r="BD91" s="9">
        <f>VLOOKUP($C91, Table3[#All], 32, 0)</f>
        <v>0.21739999999999998</v>
      </c>
      <c r="BE91" s="9">
        <f>VLOOKUP($C91, Table3[#All], 33, 0)</f>
        <v>0</v>
      </c>
      <c r="BF91" s="9"/>
      <c r="BG91" s="10">
        <f t="shared" si="191"/>
        <v>2</v>
      </c>
      <c r="BH91" s="81"/>
      <c r="BI91" s="9">
        <f>VLOOKUP($C91, Table3[#All], 34, 0)</f>
        <v>0</v>
      </c>
      <c r="BJ91" s="9">
        <f>VLOOKUP($C91, Table3[#All], 35, 0)</f>
        <v>0</v>
      </c>
      <c r="BK91" s="9">
        <f>VLOOKUP($C91, Table3[#All], 36, 0)</f>
        <v>0</v>
      </c>
      <c r="BL91" s="9">
        <f>VLOOKUP($C91, Table3[#All], 37, 0)</f>
        <v>0</v>
      </c>
      <c r="BM91" s="9">
        <f>VLOOKUP($C91, Table3[#All], 38, 0)</f>
        <v>0</v>
      </c>
      <c r="BN91" s="10" t="str">
        <f t="shared" si="192"/>
        <v>N/A</v>
      </c>
      <c r="BO91" s="11"/>
      <c r="BP91" s="9">
        <f>VLOOKUP($C91, Table3[#All], 39, 0)</f>
        <v>1</v>
      </c>
      <c r="BQ91" s="9">
        <f>VLOOKUP($C91, Table3[#All], 40, 0)</f>
        <v>0</v>
      </c>
      <c r="BR91" s="9">
        <f>VLOOKUP($C91, Table3[#All], 41, 0)</f>
        <v>0</v>
      </c>
      <c r="BS91" s="9">
        <f>VLOOKUP($C91, Table3[#All], 42, 0)</f>
        <v>0</v>
      </c>
      <c r="BT91" s="9"/>
      <c r="BU91" s="10">
        <f t="shared" si="162"/>
        <v>1</v>
      </c>
      <c r="BV91" s="11"/>
      <c r="BW91" s="9">
        <f>VLOOKUP($C91, Table3[#All], 43, 0)</f>
        <v>0.13039999999999999</v>
      </c>
      <c r="BX91" s="9">
        <f>VLOOKUP($C91, Table3[#All], 44, 0)</f>
        <v>0.86959999999999993</v>
      </c>
      <c r="BY91" s="9">
        <f>VLOOKUP($C91, Table3[#All], 45, 0)</f>
        <v>0</v>
      </c>
      <c r="BZ91" s="9"/>
      <c r="CA91" s="9"/>
      <c r="CB91" s="10">
        <f t="shared" si="163"/>
        <v>2</v>
      </c>
      <c r="CC91" s="81"/>
      <c r="CD91" s="9">
        <f>VLOOKUP($C91, Table3[#All], 46, 0)</f>
        <v>1</v>
      </c>
      <c r="CE91" s="9">
        <f>VLOOKUP($C91, Table3[#All], 47, 0)</f>
        <v>0</v>
      </c>
      <c r="CF91" s="9">
        <f>VLOOKUP($C91, Table3[#All], 48, 0)</f>
        <v>0</v>
      </c>
      <c r="CG91" s="9">
        <f>VLOOKUP($C91, Table3[#All], 49, 0)</f>
        <v>0</v>
      </c>
      <c r="CH91" s="9">
        <f>VLOOKUP($C91, Table3[#All], 50, 0)</f>
        <v>0</v>
      </c>
      <c r="CI91" s="12">
        <f t="shared" si="164"/>
        <v>1</v>
      </c>
      <c r="CJ91" s="13"/>
      <c r="CK91" s="9">
        <f>VLOOKUP($C91, Table3[#All], 51, 0)</f>
        <v>0</v>
      </c>
      <c r="CL91" s="9">
        <f>VLOOKUP($C91, Table3[#All], 52, 0)</f>
        <v>0.73909999999999998</v>
      </c>
      <c r="CM91" s="9">
        <f>VLOOKUP($C91, Table3[#All], 53, 0)</f>
        <v>0.26090000000000002</v>
      </c>
      <c r="CN91" s="9">
        <f>VLOOKUP($C91, Table3[#All], 54, 0)</f>
        <v>0</v>
      </c>
      <c r="CO91" s="9"/>
      <c r="CP91" s="10">
        <f t="shared" si="165"/>
        <v>3</v>
      </c>
      <c r="CQ91" s="11"/>
      <c r="CR91" s="9">
        <f>VLOOKUP($C91, Table3[#All], 55, 0)</f>
        <v>4.3499999999999997E-2</v>
      </c>
      <c r="CS91" s="9">
        <f>VLOOKUP($C91, Table3[#All], 56, 0)</f>
        <v>0.60870000000000002</v>
      </c>
      <c r="CT91" s="9">
        <f>VLOOKUP($C91, Table3[#All], 57, 0)</f>
        <v>0.13039999999999999</v>
      </c>
      <c r="CU91" s="9">
        <f>VLOOKUP($C91, Table3[#All], 58, 0)</f>
        <v>0.21739999999999998</v>
      </c>
      <c r="CV91" s="9">
        <f>VLOOKUP($C91, Table3[#All], 59, 0)</f>
        <v>0</v>
      </c>
      <c r="CW91" s="14">
        <f t="shared" si="166"/>
        <v>3</v>
      </c>
      <c r="CX91" s="81"/>
      <c r="CY91" s="9">
        <f>VLOOKUP($C91, Table3[#All], 60, 0)</f>
        <v>0.26090000000000002</v>
      </c>
      <c r="CZ91" s="9">
        <f>VLOOKUP($C91, Table3[#All], 61, 0)</f>
        <v>8.6999999999999994E-2</v>
      </c>
      <c r="DA91" s="9">
        <f>VLOOKUP($C91, Table3[#All], 62, 0)</f>
        <v>4.3499999999999997E-2</v>
      </c>
      <c r="DB91" s="9">
        <f>VLOOKUP($C91, Table3[#All], 63, 0)</f>
        <v>0.52170000000000005</v>
      </c>
      <c r="DC91" s="9">
        <f>VLOOKUP($C91, Table3[#All], 64, 0)</f>
        <v>8.6999999999999994E-2</v>
      </c>
      <c r="DD91" s="10">
        <f t="shared" si="167"/>
        <v>4</v>
      </c>
      <c r="DE91" s="11"/>
      <c r="DF91" s="9">
        <f>VLOOKUP($C91, Table3[#All], 65, 0)</f>
        <v>0</v>
      </c>
      <c r="DG91" s="9"/>
      <c r="DH91" s="9">
        <f>VLOOKUP($C91, Table3[#All], 66, 0)</f>
        <v>0.60870000000000002</v>
      </c>
      <c r="DI91" s="9"/>
      <c r="DJ91" s="9">
        <f>VLOOKUP($C91, Table3[#All], 67, 0)</f>
        <v>0.39130000000000004</v>
      </c>
      <c r="DK91" s="14">
        <f t="shared" si="168"/>
        <v>5</v>
      </c>
      <c r="DL91" s="11"/>
      <c r="DM91" s="9">
        <f>VLOOKUP($C91, Table3[#All], 68, 0)</f>
        <v>0.6522</v>
      </c>
      <c r="DN91" s="9"/>
      <c r="DO91" s="9">
        <f>VLOOKUP($C91, Table3[#All], 69, 0)</f>
        <v>8.6999999999999994E-2</v>
      </c>
      <c r="DP91" s="9">
        <f>VLOOKUP($C91, Table3[#All], 70, 0)</f>
        <v>0.26090000000000002</v>
      </c>
      <c r="DQ91" s="9"/>
      <c r="DR91" s="14">
        <f t="shared" si="169"/>
        <v>4</v>
      </c>
      <c r="DS91" s="11"/>
      <c r="DT91" s="9">
        <f>VLOOKUP($C91, Table3[#All], 71, 0)</f>
        <v>0.26090000000000002</v>
      </c>
      <c r="DU91" s="9">
        <f>VLOOKUP($C91, Table3[#All], 72, 0)</f>
        <v>0.3478</v>
      </c>
      <c r="DV91" s="9">
        <f>VLOOKUP($C91, Table3[#All], 73, 0)</f>
        <v>0.21739999999999998</v>
      </c>
      <c r="DW91" s="9">
        <f>VLOOKUP($C91, Table3[#All], 74, 0)</f>
        <v>0.1739</v>
      </c>
      <c r="DX91" s="9">
        <f>VLOOKUP($C91, Table3[#All], 75, 0)</f>
        <v>0</v>
      </c>
      <c r="DY91" s="12">
        <f t="shared" si="158"/>
        <v>3</v>
      </c>
      <c r="DZ91" s="11"/>
      <c r="EA91" s="9">
        <f>VLOOKUP($C91, Table3[#All], 76, 0)</f>
        <v>1</v>
      </c>
      <c r="EB91" s="9">
        <f>VLOOKUP($C91, Table3[#All], 77, 0)</f>
        <v>0</v>
      </c>
      <c r="EC91" s="9">
        <f>VLOOKUP($C91, Table3[#All], 78, 0)</f>
        <v>0</v>
      </c>
      <c r="ED91" s="9">
        <f>VLOOKUP($C91, Table3[#All], 79, 0)</f>
        <v>0</v>
      </c>
      <c r="EE91" s="9">
        <f>VLOOKUP($C91, Table3[#All], 80, 0)</f>
        <v>0</v>
      </c>
      <c r="EF91" s="10">
        <f t="shared" si="170"/>
        <v>1</v>
      </c>
      <c r="EG91" s="9"/>
      <c r="EH91" s="9">
        <f>VLOOKUP($C91, Table3[#All], 81, 0)</f>
        <v>0</v>
      </c>
      <c r="EI91" s="9">
        <f>VLOOKUP($C91, Table3[#All], 82, 0)</f>
        <v>0</v>
      </c>
      <c r="EJ91" s="9">
        <f>VLOOKUP($C91, Table3[#All], 83, 0)</f>
        <v>0</v>
      </c>
      <c r="EK91" s="9">
        <f>VLOOKUP($C91, Table3[#All], 84, 0)</f>
        <v>0</v>
      </c>
      <c r="EL91" s="9">
        <f>VLOOKUP($C91, Table3[#All], 85, 0)</f>
        <v>1</v>
      </c>
      <c r="EM91" s="14">
        <f t="shared" si="171"/>
        <v>5</v>
      </c>
      <c r="EN91" s="11"/>
      <c r="EO91" s="9">
        <f>VLOOKUP($C91, Table3[#All], 86, 0)</f>
        <v>0.69569999999999999</v>
      </c>
      <c r="EP91" s="9"/>
      <c r="EQ91" s="9">
        <f>VLOOKUP($C91, Table3[#All], 87, 0)</f>
        <v>0.30430000000000001</v>
      </c>
      <c r="ER91" s="9"/>
      <c r="ES91" s="9"/>
      <c r="ET91" s="14">
        <f t="shared" si="172"/>
        <v>3</v>
      </c>
      <c r="EU91" s="11"/>
      <c r="EV91" s="9">
        <f>VLOOKUP($C91, Table3[#All], 88, 0)</f>
        <v>1</v>
      </c>
      <c r="EW91" s="9">
        <f>VLOOKUP($C91, Table3[#All], 89, 0)</f>
        <v>0</v>
      </c>
      <c r="EX91" s="9">
        <f>VLOOKUP($C91, Table3[#All], 90, 0)</f>
        <v>0</v>
      </c>
      <c r="EY91" s="9">
        <f>VLOOKUP($C91, Table3[#All], 91, 0)</f>
        <v>0</v>
      </c>
      <c r="EZ91" s="9">
        <f>VLOOKUP($C91, Table3[#All], 92, 0)</f>
        <v>0</v>
      </c>
      <c r="FA91" s="12">
        <f t="shared" si="173"/>
        <v>1</v>
      </c>
      <c r="FB91" s="11"/>
      <c r="FC91" s="9">
        <f>VLOOKUP($C91, Table3[#All], 93, 0)</f>
        <v>0</v>
      </c>
      <c r="FD91" s="9">
        <f>VLOOKUP($C91, Table3[#All], 94, 0)</f>
        <v>4.3499999999999997E-2</v>
      </c>
      <c r="FE91" s="9">
        <f>VLOOKUP($C91, Table3[#All], 95, 0)</f>
        <v>0.91299999999999992</v>
      </c>
      <c r="FF91" s="9">
        <f>VLOOKUP($C91, Table3[#All], 96, 0)</f>
        <v>4.3499999999999997E-2</v>
      </c>
      <c r="FG91" s="9"/>
      <c r="FH91" s="10">
        <f t="shared" si="174"/>
        <v>3</v>
      </c>
      <c r="FI91" s="11"/>
      <c r="FJ91" s="9">
        <f>VLOOKUP($C91, Table3[#All], 97, 0)</f>
        <v>0</v>
      </c>
      <c r="FK91" s="9">
        <f>VLOOKUP($C91, Table3[#All], 98, 0)</f>
        <v>0</v>
      </c>
      <c r="FL91" s="9">
        <f>VLOOKUP($C91, Table3[#All], 99, 0)</f>
        <v>0</v>
      </c>
      <c r="FM91" s="9">
        <f>VLOOKUP($C91, Table3[#All], 100, 0)</f>
        <v>0</v>
      </c>
      <c r="FN91" s="9">
        <f>VLOOKUP($C91, Table3[#All], 101, 0)</f>
        <v>1</v>
      </c>
      <c r="FO91" s="14">
        <f t="shared" si="175"/>
        <v>5</v>
      </c>
      <c r="FP91" s="11"/>
      <c r="FQ91" s="9">
        <f>VLOOKUP($C91, Table3[#All], 102, 0)</f>
        <v>0.6522</v>
      </c>
      <c r="FR91" s="9">
        <f>VLOOKUP($C91, Table3[#All], 103, 0)</f>
        <v>0.3478</v>
      </c>
      <c r="FS91" s="9">
        <f>VLOOKUP($C91, Table3[#All], 104, 0)</f>
        <v>0</v>
      </c>
      <c r="FT91" s="9">
        <f>VLOOKUP($C91, Table3[#All], 105, 0)</f>
        <v>0</v>
      </c>
      <c r="FU91" s="9">
        <v>0</v>
      </c>
      <c r="FV91" s="10">
        <f t="shared" si="176"/>
        <v>2</v>
      </c>
      <c r="FW91" s="11"/>
      <c r="FX91" s="9">
        <f>VLOOKUP($C91, Table3[#All], 106, 0)</f>
        <v>0.60870000000000002</v>
      </c>
      <c r="FY91" s="9"/>
      <c r="FZ91" s="9">
        <f>VLOOKUP($C91, Table3[#All], 107, 0)</f>
        <v>0.1739</v>
      </c>
      <c r="GA91" s="9">
        <f>VLOOKUP($C91, Table3[#All], 108, 0)</f>
        <v>0.21739999999999998</v>
      </c>
      <c r="GB91" s="9"/>
      <c r="GC91" s="10">
        <f t="shared" si="193"/>
        <v>3</v>
      </c>
      <c r="GD91" s="81"/>
      <c r="GE91" s="9">
        <f>VLOOKUP($C91, Table3[#All], 109, 0)</f>
        <v>4.5499999999999999E-2</v>
      </c>
      <c r="GF91" s="9">
        <f>VLOOKUP($C91, Table3[#All], 110, 0)</f>
        <v>0.86360000000000003</v>
      </c>
      <c r="GG91" s="9">
        <f>VLOOKUP($C91, Table3[#All], 111, 0)</f>
        <v>9.0899999999999995E-2</v>
      </c>
      <c r="GH91" s="9"/>
      <c r="GI91" s="9">
        <f>VLOOKUP($C91, Table3[#All], 112, 0)</f>
        <v>0</v>
      </c>
      <c r="GJ91" s="12">
        <f t="shared" si="177"/>
        <v>2</v>
      </c>
      <c r="GK91" s="11"/>
      <c r="GL91" s="9">
        <f>VLOOKUP($C91, Table3[#All], 113, 0)</f>
        <v>0</v>
      </c>
      <c r="GM91" s="9">
        <f>VLOOKUP($C91, Table3[#All], 114, 0)</f>
        <v>4.3499999999999997E-2</v>
      </c>
      <c r="GN91" s="9">
        <f>VLOOKUP($C91, Table3[#All], 115, 0)</f>
        <v>0.26090000000000002</v>
      </c>
      <c r="GO91" s="9">
        <f>VLOOKUP($C91, Table3[#All], 116, 0)</f>
        <v>0.69569999999999999</v>
      </c>
      <c r="GP91" s="9"/>
      <c r="GQ91" s="10">
        <f t="shared" si="178"/>
        <v>4</v>
      </c>
      <c r="GR91" s="11"/>
      <c r="GS91" s="9">
        <f>VLOOKUP($C91, Table2[#All], 3, 0)</f>
        <v>0</v>
      </c>
      <c r="GT91" s="9">
        <f>VLOOKUP($C91, Table2[#All], 4, 0)</f>
        <v>1</v>
      </c>
      <c r="GU91" s="9">
        <f>VLOOKUP($C91, Table2[#All], 5, 0)</f>
        <v>0</v>
      </c>
      <c r="GV91" s="9">
        <f>VLOOKUP($C91, Table2[#All], 6, 0)</f>
        <v>0</v>
      </c>
      <c r="GW91" s="9">
        <f>VLOOKUP($C91, Table2[#All], 7, 0)</f>
        <v>0</v>
      </c>
      <c r="GX91" s="10">
        <f t="shared" si="179"/>
        <v>2</v>
      </c>
      <c r="GY91" s="11"/>
      <c r="GZ91" s="9">
        <v>0</v>
      </c>
      <c r="HA91" s="9">
        <v>0</v>
      </c>
      <c r="HB91" s="9">
        <v>1</v>
      </c>
      <c r="HC91" s="9">
        <v>0</v>
      </c>
      <c r="HD91" s="9"/>
      <c r="HE91" s="10">
        <f t="shared" si="180"/>
        <v>3</v>
      </c>
      <c r="HF91" s="11"/>
      <c r="HG91" s="9">
        <f>VLOOKUP($C91, Table5[#All], 2, 0)</f>
        <v>0</v>
      </c>
      <c r="HH91" s="9">
        <f>VLOOKUP($C91, Table5[#All], 3, 0)</f>
        <v>0</v>
      </c>
      <c r="HI91" s="9">
        <f>VLOOKUP($C91, Table5[#All], 4, 0)</f>
        <v>0</v>
      </c>
      <c r="HJ91" s="9">
        <f>VLOOKUP($C91, Table5[#All], 5, 0)</f>
        <v>1</v>
      </c>
      <c r="HK91" s="9">
        <f>VLOOKUP($C91, Table5[#All], 6, 0)</f>
        <v>0</v>
      </c>
      <c r="HL91" s="10">
        <f t="shared" si="181"/>
        <v>4</v>
      </c>
      <c r="HM91" s="11"/>
      <c r="HN91" s="9">
        <f>VLOOKUP($C91, Table5[#All], 7, 0)</f>
        <v>0</v>
      </c>
      <c r="HO91" s="9">
        <f>VLOOKUP($C91, Table5[#All], 8, 0)</f>
        <v>0</v>
      </c>
      <c r="HP91" s="9">
        <f>VLOOKUP($C91, Table5[#All], 9, 0)</f>
        <v>1</v>
      </c>
      <c r="HQ91" s="9">
        <f>VLOOKUP($C91, Table5[#All], 10, 0)</f>
        <v>0</v>
      </c>
      <c r="HR91" s="9">
        <f>VLOOKUP($C91, Table5[#All], 11, 0)</f>
        <v>0</v>
      </c>
      <c r="HS91" s="10">
        <f t="shared" si="182"/>
        <v>3</v>
      </c>
      <c r="HT91" s="11"/>
      <c r="HU91" s="9">
        <f>VLOOKUP($C91, Table5[#All], 12, 0)</f>
        <v>1</v>
      </c>
      <c r="HV91" s="9">
        <f>VLOOKUP($C91, Table5[#All], 13, 0)</f>
        <v>0</v>
      </c>
      <c r="HW91" s="9">
        <f>VLOOKUP($C91, Table5[#All], 14, 0)</f>
        <v>0</v>
      </c>
      <c r="HX91" s="9">
        <f>VLOOKUP($C91, Table5[#All], 15, 0)</f>
        <v>0</v>
      </c>
      <c r="HY91" s="9">
        <f>VLOOKUP($C91, Table5[#All], 16, 0)</f>
        <v>0</v>
      </c>
      <c r="HZ91" s="10">
        <f t="shared" si="183"/>
        <v>1</v>
      </c>
      <c r="IA91" s="11"/>
      <c r="IB91" s="9">
        <f>VLOOKUP($C91, Table5[#All], 17, 0)</f>
        <v>1</v>
      </c>
      <c r="IC91" s="9">
        <f>VLOOKUP($C91, Table5[#All], 18, 0)</f>
        <v>0</v>
      </c>
      <c r="ID91" s="9">
        <f>VLOOKUP($C91, Table5[#All], 19, 0)</f>
        <v>0</v>
      </c>
      <c r="IE91" s="9">
        <f>VLOOKUP($C91, Table5[#All], 20, 0)</f>
        <v>0</v>
      </c>
      <c r="IF91" s="9">
        <f>VLOOKUP($C91, Table5[#All], 21, 0)</f>
        <v>0</v>
      </c>
      <c r="IG91" s="10">
        <f t="shared" si="184"/>
        <v>1</v>
      </c>
      <c r="IH91" s="11"/>
      <c r="II91" s="9">
        <f>VLOOKUP($C91, Table5[#All], 22, 0)</f>
        <v>1</v>
      </c>
      <c r="IJ91" s="9">
        <f>VLOOKUP($C91, Table5[#All], 23, 0)</f>
        <v>0</v>
      </c>
      <c r="IK91" s="9">
        <f>VLOOKUP($C91, Table5[#All], 24, 0)</f>
        <v>0</v>
      </c>
      <c r="IL91" s="9">
        <f>VLOOKUP($C91, Table5[#All], 25, 0)</f>
        <v>0</v>
      </c>
      <c r="IM91" s="9">
        <f>VLOOKUP($C91, Table5[#All], 26, 0)</f>
        <v>0</v>
      </c>
      <c r="IN91" s="10">
        <f t="shared" si="185"/>
        <v>1</v>
      </c>
      <c r="IO91" s="11"/>
      <c r="IP91" s="9">
        <v>1</v>
      </c>
      <c r="IQ91" s="9">
        <v>0</v>
      </c>
      <c r="IR91" s="9">
        <v>0</v>
      </c>
      <c r="IS91" s="9">
        <v>0</v>
      </c>
      <c r="IT91" s="9">
        <v>0</v>
      </c>
      <c r="IU91" s="10">
        <f t="shared" si="186"/>
        <v>1</v>
      </c>
      <c r="IV91" s="82"/>
    </row>
    <row r="92" spans="1:256" ht="16.3" thickTop="1" thickBot="1" x14ac:dyDescent="0.35">
      <c r="A92" s="16" t="s">
        <v>311</v>
      </c>
      <c r="B92" s="16" t="s">
        <v>320</v>
      </c>
      <c r="C92" s="16" t="s">
        <v>321</v>
      </c>
      <c r="D92" s="11"/>
      <c r="E92" s="9">
        <f>VLOOKUP($C92, Table3[#All], 2, 0)</f>
        <v>5.3600000000000002E-2</v>
      </c>
      <c r="F92" s="9"/>
      <c r="G92" s="9">
        <f>VLOOKUP($C92, Table3[#All], 3, 0)</f>
        <v>0.64290000000000003</v>
      </c>
      <c r="H92" s="9">
        <f>VLOOKUP($C92, Table3[#All], 4, 0)</f>
        <v>0.30359999999999998</v>
      </c>
      <c r="I92" s="9">
        <f>VLOOKUP($C92, Table3[#All], 5, 0)</f>
        <v>0</v>
      </c>
      <c r="J92" s="10">
        <f t="shared" si="187"/>
        <v>4</v>
      </c>
      <c r="K92" s="11"/>
      <c r="L92" s="9">
        <f>VLOOKUP($C92, Table3[#All], 6, 0)</f>
        <v>0</v>
      </c>
      <c r="M92" s="9"/>
      <c r="N92" s="9">
        <f>VLOOKUP($C92, Table3[#All], 7, 0)</f>
        <v>0</v>
      </c>
      <c r="O92" s="9">
        <f>VLOOKUP($C92, Table3[#All], 8, 0)</f>
        <v>1</v>
      </c>
      <c r="P92" s="9">
        <f>VLOOKUP($C92, Table3[#All], 9, 0)</f>
        <v>0</v>
      </c>
      <c r="Q92" s="10">
        <f t="shared" si="188"/>
        <v>4</v>
      </c>
      <c r="R92" s="11"/>
      <c r="S92" s="9">
        <f>VLOOKUP($C92, Table3[#All], 10, 0)</f>
        <v>0</v>
      </c>
      <c r="T92" s="9">
        <f>VLOOKUP($C92, Table3[#All], 11, 0)</f>
        <v>0</v>
      </c>
      <c r="U92" s="9">
        <f>VLOOKUP($C92, Table3[#All], 12, 0)</f>
        <v>0.21429999999999999</v>
      </c>
      <c r="V92" s="9">
        <f>VLOOKUP($C92, Table3[#All], 13, 0)</f>
        <v>0.78569999999999995</v>
      </c>
      <c r="W92" s="9">
        <f>VLOOKUP($C92, Table3[#All], 14, 0)</f>
        <v>0</v>
      </c>
      <c r="X92" s="10">
        <f t="shared" si="189"/>
        <v>4</v>
      </c>
      <c r="Y92" s="11"/>
      <c r="Z92" s="9">
        <f>VLOOKUP($C92, Table3[#All], 15, 0)</f>
        <v>0</v>
      </c>
      <c r="AA92" s="9">
        <f>VLOOKUP($C92, Table3[#All], 16, 0)</f>
        <v>0</v>
      </c>
      <c r="AB92" s="9">
        <f>VLOOKUP($C92, Table3[#All], 17, 0)</f>
        <v>0.2321</v>
      </c>
      <c r="AC92" s="9">
        <f>VLOOKUP($C92, Table3[#All], 18, 0)</f>
        <v>0.76790000000000003</v>
      </c>
      <c r="AD92" s="9">
        <f>VLOOKUP($C92, Table3[#All], 19, 0)</f>
        <v>0</v>
      </c>
      <c r="AE92" s="10">
        <f t="shared" si="159"/>
        <v>4</v>
      </c>
      <c r="AF92" s="11"/>
      <c r="AG92" s="9">
        <f>VLOOKUP($C92, Table3[#All], 20, 0)</f>
        <v>1.7899999999999999E-2</v>
      </c>
      <c r="AH92" s="9">
        <f>VLOOKUP($C92, Table3[#All], 21, 0)</f>
        <v>0.5</v>
      </c>
      <c r="AI92" s="9">
        <f>VLOOKUP($C92, Table3[#All], 22, 0)</f>
        <v>0.48210000000000003</v>
      </c>
      <c r="AJ92" s="9"/>
      <c r="AK92" s="9"/>
      <c r="AL92" s="10">
        <f t="shared" si="160"/>
        <v>3</v>
      </c>
      <c r="AM92" s="11"/>
      <c r="AN92" s="9">
        <f>VLOOKUP($C92, Table3[#All], 23, 0)</f>
        <v>1</v>
      </c>
      <c r="AO92" s="9">
        <f>VLOOKUP($C92, Table3[#All], 24, 0)</f>
        <v>0</v>
      </c>
      <c r="AP92" s="9">
        <f>VLOOKUP($C92, Table3[#All], 25, 0)</f>
        <v>0</v>
      </c>
      <c r="AQ92" s="9">
        <f>VLOOKUP($C92, Table3[#All], 26, 0)</f>
        <v>0</v>
      </c>
      <c r="AR92" s="9"/>
      <c r="AS92" s="12">
        <f t="shared" si="161"/>
        <v>1</v>
      </c>
      <c r="AT92" s="11"/>
      <c r="AU92" s="9">
        <f>VLOOKUP($C92, Table3[#All], 27, 0)</f>
        <v>0.71430000000000005</v>
      </c>
      <c r="AV92" s="9">
        <f>VLOOKUP($C92, Table3[#All], 28, 0)</f>
        <v>0.28570000000000001</v>
      </c>
      <c r="AW92" s="9">
        <f>VLOOKUP($C92, Table3[#All], 29, 0)</f>
        <v>0</v>
      </c>
      <c r="AX92" s="9"/>
      <c r="AY92" s="9"/>
      <c r="AZ92" s="10">
        <f t="shared" si="190"/>
        <v>2</v>
      </c>
      <c r="BA92" s="11"/>
      <c r="BB92" s="9">
        <f>VLOOKUP($C92, Table3[#All], 30, 0)</f>
        <v>0.30359999999999998</v>
      </c>
      <c r="BC92" s="9">
        <f>VLOOKUP($C92, Table3[#All], 31, 0)</f>
        <v>0.41070000000000001</v>
      </c>
      <c r="BD92" s="9">
        <f>VLOOKUP($C92, Table3[#All], 32, 0)</f>
        <v>0.19640000000000002</v>
      </c>
      <c r="BE92" s="9">
        <f>VLOOKUP($C92, Table3[#All], 33, 0)</f>
        <v>8.929999999999999E-2</v>
      </c>
      <c r="BF92" s="9"/>
      <c r="BG92" s="10">
        <f t="shared" si="191"/>
        <v>3</v>
      </c>
      <c r="BH92" s="81"/>
      <c r="BI92" s="9">
        <f>VLOOKUP($C92, Table3[#All], 34, 0)</f>
        <v>0</v>
      </c>
      <c r="BJ92" s="9">
        <f>VLOOKUP($C92, Table3[#All], 35, 0)</f>
        <v>0</v>
      </c>
      <c r="BK92" s="9">
        <f>VLOOKUP($C92, Table3[#All], 36, 0)</f>
        <v>0</v>
      </c>
      <c r="BL92" s="9">
        <f>VLOOKUP($C92, Table3[#All], 37, 0)</f>
        <v>0</v>
      </c>
      <c r="BM92" s="9">
        <f>VLOOKUP($C92, Table3[#All], 38, 0)</f>
        <v>0</v>
      </c>
      <c r="BN92" s="10" t="str">
        <f t="shared" si="192"/>
        <v>N/A</v>
      </c>
      <c r="BO92" s="11"/>
      <c r="BP92" s="9">
        <f>VLOOKUP($C92, Table3[#All], 39, 0)</f>
        <v>0.60709999999999997</v>
      </c>
      <c r="BQ92" s="9">
        <f>VLOOKUP($C92, Table3[#All], 40, 0)</f>
        <v>0.32140000000000002</v>
      </c>
      <c r="BR92" s="9">
        <f>VLOOKUP($C92, Table3[#All], 41, 0)</f>
        <v>0</v>
      </c>
      <c r="BS92" s="9">
        <f>VLOOKUP($C92, Table3[#All], 42, 0)</f>
        <v>7.1399999999999991E-2</v>
      </c>
      <c r="BT92" s="9"/>
      <c r="BU92" s="10">
        <f t="shared" si="162"/>
        <v>2</v>
      </c>
      <c r="BV92" s="11"/>
      <c r="BW92" s="9">
        <f>VLOOKUP($C92, Table3[#All], 43, 0)</f>
        <v>0.30359999999999998</v>
      </c>
      <c r="BX92" s="9">
        <f>VLOOKUP($C92, Table3[#All], 44, 0)</f>
        <v>0.69640000000000002</v>
      </c>
      <c r="BY92" s="9">
        <f>VLOOKUP($C92, Table3[#All], 45, 0)</f>
        <v>0</v>
      </c>
      <c r="BZ92" s="9"/>
      <c r="CA92" s="9"/>
      <c r="CB92" s="10">
        <f t="shared" si="163"/>
        <v>2</v>
      </c>
      <c r="CC92" s="81"/>
      <c r="CD92" s="9">
        <f>VLOOKUP($C92, Table3[#All], 46, 0)</f>
        <v>1</v>
      </c>
      <c r="CE92" s="9">
        <f>VLOOKUP($C92, Table3[#All], 47, 0)</f>
        <v>0</v>
      </c>
      <c r="CF92" s="9">
        <f>VLOOKUP($C92, Table3[#All], 48, 0)</f>
        <v>0</v>
      </c>
      <c r="CG92" s="9">
        <f>VLOOKUP($C92, Table3[#All], 49, 0)</f>
        <v>0</v>
      </c>
      <c r="CH92" s="9">
        <f>VLOOKUP($C92, Table3[#All], 50, 0)</f>
        <v>0</v>
      </c>
      <c r="CI92" s="12">
        <f t="shared" si="164"/>
        <v>1</v>
      </c>
      <c r="CJ92" s="13"/>
      <c r="CK92" s="9">
        <f>VLOOKUP($C92, Table3[#All], 51, 0)</f>
        <v>3.5699999999999996E-2</v>
      </c>
      <c r="CL92" s="9">
        <f>VLOOKUP($C92, Table3[#All], 52, 0)</f>
        <v>0.91069999999999995</v>
      </c>
      <c r="CM92" s="9">
        <f>VLOOKUP($C92, Table3[#All], 53, 0)</f>
        <v>5.3600000000000002E-2</v>
      </c>
      <c r="CN92" s="9">
        <f>VLOOKUP($C92, Table3[#All], 54, 0)</f>
        <v>0</v>
      </c>
      <c r="CO92" s="9"/>
      <c r="CP92" s="10">
        <f t="shared" si="165"/>
        <v>2</v>
      </c>
      <c r="CQ92" s="11"/>
      <c r="CR92" s="9">
        <f>VLOOKUP($C92, Table3[#All], 55, 0)</f>
        <v>3.5699999999999996E-2</v>
      </c>
      <c r="CS92" s="9">
        <f>VLOOKUP($C92, Table3[#All], 56, 0)</f>
        <v>0.33929999999999999</v>
      </c>
      <c r="CT92" s="9">
        <f>VLOOKUP($C92, Table3[#All], 57, 0)</f>
        <v>0.375</v>
      </c>
      <c r="CU92" s="9">
        <f>VLOOKUP($C92, Table3[#All], 58, 0)</f>
        <v>0.2321</v>
      </c>
      <c r="CV92" s="9">
        <f>VLOOKUP($C92, Table3[#All], 59, 0)</f>
        <v>1.7899999999999999E-2</v>
      </c>
      <c r="CW92" s="14">
        <f t="shared" si="166"/>
        <v>4</v>
      </c>
      <c r="CX92" s="81"/>
      <c r="CY92" s="9">
        <f>VLOOKUP($C92, Table3[#All], 60, 0)</f>
        <v>1.7899999999999999E-2</v>
      </c>
      <c r="CZ92" s="9">
        <f>VLOOKUP($C92, Table3[#All], 61, 0)</f>
        <v>0.28570000000000001</v>
      </c>
      <c r="DA92" s="9">
        <f>VLOOKUP($C92, Table3[#All], 62, 0)</f>
        <v>0.5</v>
      </c>
      <c r="DB92" s="9">
        <f>VLOOKUP($C92, Table3[#All], 63, 0)</f>
        <v>0.17859999999999998</v>
      </c>
      <c r="DC92" s="9">
        <f>VLOOKUP($C92, Table3[#All], 64, 0)</f>
        <v>1.7899999999999999E-2</v>
      </c>
      <c r="DD92" s="10">
        <f t="shared" si="167"/>
        <v>3</v>
      </c>
      <c r="DE92" s="11"/>
      <c r="DF92" s="9">
        <f>VLOOKUP($C92, Table3[#All], 65, 0)</f>
        <v>0.35710000000000003</v>
      </c>
      <c r="DG92" s="9"/>
      <c r="DH92" s="9">
        <f>VLOOKUP($C92, Table3[#All], 66, 0)</f>
        <v>0.35710000000000003</v>
      </c>
      <c r="DI92" s="9"/>
      <c r="DJ92" s="9">
        <f>VLOOKUP($C92, Table3[#All], 67, 0)</f>
        <v>0.28570000000000001</v>
      </c>
      <c r="DK92" s="14">
        <f t="shared" si="168"/>
        <v>5</v>
      </c>
      <c r="DL92" s="11"/>
      <c r="DM92" s="9">
        <f>VLOOKUP($C92, Table3[#All], 68, 0)</f>
        <v>0.5</v>
      </c>
      <c r="DN92" s="9"/>
      <c r="DO92" s="9">
        <f>VLOOKUP($C92, Table3[#All], 69, 0)</f>
        <v>0.25</v>
      </c>
      <c r="DP92" s="9">
        <f>VLOOKUP($C92, Table3[#All], 70, 0)</f>
        <v>0.25</v>
      </c>
      <c r="DQ92" s="9"/>
      <c r="DR92" s="14">
        <f t="shared" si="169"/>
        <v>4</v>
      </c>
      <c r="DS92" s="11"/>
      <c r="DT92" s="9">
        <f>VLOOKUP($C92, Table3[#All], 71, 0)</f>
        <v>0.2321</v>
      </c>
      <c r="DU92" s="9">
        <f>VLOOKUP($C92, Table3[#All], 72, 0)</f>
        <v>0.35710000000000003</v>
      </c>
      <c r="DV92" s="9">
        <f>VLOOKUP($C92, Table3[#All], 73, 0)</f>
        <v>0.41070000000000001</v>
      </c>
      <c r="DW92" s="9">
        <f>VLOOKUP($C92, Table3[#All], 74, 0)</f>
        <v>0</v>
      </c>
      <c r="DX92" s="9">
        <f>VLOOKUP($C92, Table3[#All], 75, 0)</f>
        <v>0</v>
      </c>
      <c r="DY92" s="12">
        <f t="shared" si="158"/>
        <v>3</v>
      </c>
      <c r="DZ92" s="11"/>
      <c r="EA92" s="9">
        <f>VLOOKUP($C92, Table3[#All], 76, 0)</f>
        <v>1</v>
      </c>
      <c r="EB92" s="9">
        <f>VLOOKUP($C92, Table3[#All], 77, 0)</f>
        <v>0</v>
      </c>
      <c r="EC92" s="9">
        <f>VLOOKUP($C92, Table3[#All], 78, 0)</f>
        <v>0</v>
      </c>
      <c r="ED92" s="9">
        <f>VLOOKUP($C92, Table3[#All], 79, 0)</f>
        <v>0</v>
      </c>
      <c r="EE92" s="9">
        <f>VLOOKUP($C92, Table3[#All], 80, 0)</f>
        <v>0</v>
      </c>
      <c r="EF92" s="10">
        <f t="shared" si="170"/>
        <v>1</v>
      </c>
      <c r="EG92" s="9"/>
      <c r="EH92" s="9">
        <f>VLOOKUP($C92, Table3[#All], 81, 0)</f>
        <v>0</v>
      </c>
      <c r="EI92" s="9">
        <f>VLOOKUP($C92, Table3[#All], 82, 0)</f>
        <v>0</v>
      </c>
      <c r="EJ92" s="9">
        <f>VLOOKUP($C92, Table3[#All], 83, 0)</f>
        <v>0</v>
      </c>
      <c r="EK92" s="9">
        <f>VLOOKUP($C92, Table3[#All], 84, 0)</f>
        <v>0</v>
      </c>
      <c r="EL92" s="9">
        <f>VLOOKUP($C92, Table3[#All], 85, 0)</f>
        <v>1</v>
      </c>
      <c r="EM92" s="14">
        <f t="shared" si="171"/>
        <v>5</v>
      </c>
      <c r="EN92" s="11"/>
      <c r="EO92" s="9">
        <f>VLOOKUP($C92, Table3[#All], 86, 0)</f>
        <v>0.96360000000000001</v>
      </c>
      <c r="EP92" s="9"/>
      <c r="EQ92" s="9">
        <f>VLOOKUP($C92, Table3[#All], 87, 0)</f>
        <v>3.6400000000000002E-2</v>
      </c>
      <c r="ER92" s="9"/>
      <c r="ES92" s="9"/>
      <c r="ET92" s="14">
        <f t="shared" si="172"/>
        <v>1</v>
      </c>
      <c r="EU92" s="11"/>
      <c r="EV92" s="9">
        <f>VLOOKUP($C92, Table3[#All], 88, 0)</f>
        <v>1</v>
      </c>
      <c r="EW92" s="9">
        <f>VLOOKUP($C92, Table3[#All], 89, 0)</f>
        <v>0</v>
      </c>
      <c r="EX92" s="9">
        <f>VLOOKUP($C92, Table3[#All], 90, 0)</f>
        <v>0</v>
      </c>
      <c r="EY92" s="9">
        <f>VLOOKUP($C92, Table3[#All], 91, 0)</f>
        <v>0</v>
      </c>
      <c r="EZ92" s="9">
        <f>VLOOKUP($C92, Table3[#All], 92, 0)</f>
        <v>0</v>
      </c>
      <c r="FA92" s="12">
        <f t="shared" si="173"/>
        <v>1</v>
      </c>
      <c r="FB92" s="11"/>
      <c r="FC92" s="9">
        <f>VLOOKUP($C92, Table3[#All], 93, 0)</f>
        <v>0</v>
      </c>
      <c r="FD92" s="9">
        <f>VLOOKUP($C92, Table3[#All], 94, 0)</f>
        <v>0</v>
      </c>
      <c r="FE92" s="9">
        <f>VLOOKUP($C92, Table3[#All], 95, 0)</f>
        <v>0.67859999999999998</v>
      </c>
      <c r="FF92" s="9">
        <f>VLOOKUP($C92, Table3[#All], 96, 0)</f>
        <v>0.32140000000000002</v>
      </c>
      <c r="FG92" s="9"/>
      <c r="FH92" s="10">
        <f t="shared" si="174"/>
        <v>4</v>
      </c>
      <c r="FI92" s="11"/>
      <c r="FJ92" s="9">
        <f>VLOOKUP($C92, Table3[#All], 97, 0)</f>
        <v>0</v>
      </c>
      <c r="FK92" s="9">
        <f>VLOOKUP($C92, Table3[#All], 98, 0)</f>
        <v>0</v>
      </c>
      <c r="FL92" s="9">
        <f>VLOOKUP($C92, Table3[#All], 99, 0)</f>
        <v>0</v>
      </c>
      <c r="FM92" s="9">
        <f>VLOOKUP($C92, Table3[#All], 100, 0)</f>
        <v>0</v>
      </c>
      <c r="FN92" s="9">
        <f>VLOOKUP($C92, Table3[#All], 101, 0)</f>
        <v>1</v>
      </c>
      <c r="FO92" s="14">
        <f t="shared" si="175"/>
        <v>5</v>
      </c>
      <c r="FP92" s="11"/>
      <c r="FQ92" s="9">
        <f>VLOOKUP($C92, Table3[#All], 102, 0)</f>
        <v>0.875</v>
      </c>
      <c r="FR92" s="9">
        <f>VLOOKUP($C92, Table3[#All], 103, 0)</f>
        <v>5.3600000000000002E-2</v>
      </c>
      <c r="FS92" s="9">
        <f>VLOOKUP($C92, Table3[#All], 104, 0)</f>
        <v>7.1399999999999991E-2</v>
      </c>
      <c r="FT92" s="9">
        <f>VLOOKUP($C92, Table3[#All], 105, 0)</f>
        <v>0</v>
      </c>
      <c r="FU92" s="9">
        <v>0</v>
      </c>
      <c r="FV92" s="10">
        <f t="shared" si="176"/>
        <v>1</v>
      </c>
      <c r="FW92" s="11"/>
      <c r="FX92" s="9">
        <f>VLOOKUP($C92, Table3[#All], 106, 0)</f>
        <v>0.21429999999999999</v>
      </c>
      <c r="FY92" s="9"/>
      <c r="FZ92" s="9">
        <f>VLOOKUP($C92, Table3[#All], 107, 0)</f>
        <v>0.48210000000000003</v>
      </c>
      <c r="GA92" s="9">
        <f>VLOOKUP($C92, Table3[#All], 108, 0)</f>
        <v>0.30359999999999998</v>
      </c>
      <c r="GB92" s="9"/>
      <c r="GC92" s="10">
        <f t="shared" si="193"/>
        <v>4</v>
      </c>
      <c r="GD92" s="81"/>
      <c r="GE92" s="9">
        <f>VLOOKUP($C92, Table3[#All], 109, 0)</f>
        <v>0.08</v>
      </c>
      <c r="GF92" s="9">
        <f>VLOOKUP($C92, Table3[#All], 110, 0)</f>
        <v>0.57999999999999996</v>
      </c>
      <c r="GG92" s="9">
        <f>VLOOKUP($C92, Table3[#All], 111, 0)</f>
        <v>0.34</v>
      </c>
      <c r="GH92" s="9"/>
      <c r="GI92" s="9">
        <f>VLOOKUP($C92, Table3[#All], 112, 0)</f>
        <v>0</v>
      </c>
      <c r="GJ92" s="12">
        <f t="shared" si="177"/>
        <v>3</v>
      </c>
      <c r="GK92" s="11"/>
      <c r="GL92" s="9">
        <f>VLOOKUP($C92, Table3[#All], 113, 0)</f>
        <v>0</v>
      </c>
      <c r="GM92" s="9">
        <f>VLOOKUP($C92, Table3[#All], 114, 0)</f>
        <v>0</v>
      </c>
      <c r="GN92" s="9">
        <f>VLOOKUP($C92, Table3[#All], 115, 0)</f>
        <v>0.1429</v>
      </c>
      <c r="GO92" s="9">
        <f>VLOOKUP($C92, Table3[#All], 116, 0)</f>
        <v>0.85709999999999997</v>
      </c>
      <c r="GP92" s="9"/>
      <c r="GQ92" s="10">
        <f t="shared" si="178"/>
        <v>4</v>
      </c>
      <c r="GR92" s="11"/>
      <c r="GS92" s="9">
        <f>VLOOKUP($C92, Table2[#All], 3, 0)</f>
        <v>0</v>
      </c>
      <c r="GT92" s="9">
        <f>VLOOKUP($C92, Table2[#All], 4, 0)</f>
        <v>1</v>
      </c>
      <c r="GU92" s="9">
        <f>VLOOKUP($C92, Table2[#All], 5, 0)</f>
        <v>0</v>
      </c>
      <c r="GV92" s="9">
        <f>VLOOKUP($C92, Table2[#All], 6, 0)</f>
        <v>0</v>
      </c>
      <c r="GW92" s="9">
        <f>VLOOKUP($C92, Table2[#All], 7, 0)</f>
        <v>0</v>
      </c>
      <c r="GX92" s="10">
        <f t="shared" si="179"/>
        <v>2</v>
      </c>
      <c r="GY92" s="11"/>
      <c r="GZ92" s="9">
        <v>0</v>
      </c>
      <c r="HA92" s="9">
        <v>0</v>
      </c>
      <c r="HB92" s="9">
        <v>1</v>
      </c>
      <c r="HC92" s="9">
        <v>0</v>
      </c>
      <c r="HD92" s="9"/>
      <c r="HE92" s="10">
        <f t="shared" si="180"/>
        <v>3</v>
      </c>
      <c r="HF92" s="11"/>
      <c r="HG92" s="9">
        <f>VLOOKUP($C92, Table5[#All], 2, 0)</f>
        <v>0</v>
      </c>
      <c r="HH92" s="9">
        <f>VLOOKUP($C92, Table5[#All], 3, 0)</f>
        <v>0</v>
      </c>
      <c r="HI92" s="9">
        <f>VLOOKUP($C92, Table5[#All], 4, 0)</f>
        <v>1</v>
      </c>
      <c r="HJ92" s="9">
        <f>VLOOKUP($C92, Table5[#All], 5, 0)</f>
        <v>0</v>
      </c>
      <c r="HK92" s="9">
        <f>VLOOKUP($C92, Table5[#All], 6, 0)</f>
        <v>0</v>
      </c>
      <c r="HL92" s="10">
        <f t="shared" si="181"/>
        <v>3</v>
      </c>
      <c r="HM92" s="11"/>
      <c r="HN92" s="9">
        <f>VLOOKUP($C92, Table5[#All], 7, 0)</f>
        <v>0</v>
      </c>
      <c r="HO92" s="9">
        <f>VLOOKUP($C92, Table5[#All], 8, 0)</f>
        <v>1</v>
      </c>
      <c r="HP92" s="9">
        <f>VLOOKUP($C92, Table5[#All], 9, 0)</f>
        <v>0</v>
      </c>
      <c r="HQ92" s="9">
        <f>VLOOKUP($C92, Table5[#All], 10, 0)</f>
        <v>0</v>
      </c>
      <c r="HR92" s="9">
        <f>VLOOKUP($C92, Table5[#All], 11, 0)</f>
        <v>0</v>
      </c>
      <c r="HS92" s="10">
        <f t="shared" si="182"/>
        <v>2</v>
      </c>
      <c r="HT92" s="11"/>
      <c r="HU92" s="9">
        <f>VLOOKUP($C92, Table5[#All], 12, 0)</f>
        <v>1</v>
      </c>
      <c r="HV92" s="9">
        <f>VLOOKUP($C92, Table5[#All], 13, 0)</f>
        <v>0</v>
      </c>
      <c r="HW92" s="9">
        <f>VLOOKUP($C92, Table5[#All], 14, 0)</f>
        <v>0</v>
      </c>
      <c r="HX92" s="9">
        <f>VLOOKUP($C92, Table5[#All], 15, 0)</f>
        <v>0</v>
      </c>
      <c r="HY92" s="9">
        <f>VLOOKUP($C92, Table5[#All], 16, 0)</f>
        <v>0</v>
      </c>
      <c r="HZ92" s="10">
        <f t="shared" si="183"/>
        <v>1</v>
      </c>
      <c r="IA92" s="11"/>
      <c r="IB92" s="9">
        <f>VLOOKUP($C92, Table5[#All], 17, 0)</f>
        <v>0</v>
      </c>
      <c r="IC92" s="9">
        <f>VLOOKUP($C92, Table5[#All], 18, 0)</f>
        <v>0</v>
      </c>
      <c r="ID92" s="9">
        <f>VLOOKUP($C92, Table5[#All], 19, 0)</f>
        <v>1</v>
      </c>
      <c r="IE92" s="9">
        <f>VLOOKUP($C92, Table5[#All], 20, 0)</f>
        <v>0</v>
      </c>
      <c r="IF92" s="9">
        <f>VLOOKUP($C92, Table5[#All], 21, 0)</f>
        <v>0</v>
      </c>
      <c r="IG92" s="10">
        <f t="shared" si="184"/>
        <v>3</v>
      </c>
      <c r="IH92" s="11"/>
      <c r="II92" s="9">
        <f>VLOOKUP($C92, Table5[#All], 22, 0)</f>
        <v>1</v>
      </c>
      <c r="IJ92" s="9">
        <f>VLOOKUP($C92, Table5[#All], 23, 0)</f>
        <v>0</v>
      </c>
      <c r="IK92" s="9">
        <f>VLOOKUP($C92, Table5[#All], 24, 0)</f>
        <v>0</v>
      </c>
      <c r="IL92" s="9">
        <f>VLOOKUP($C92, Table5[#All], 25, 0)</f>
        <v>0</v>
      </c>
      <c r="IM92" s="9">
        <f>VLOOKUP($C92, Table5[#All], 26, 0)</f>
        <v>0</v>
      </c>
      <c r="IN92" s="10">
        <f t="shared" si="185"/>
        <v>1</v>
      </c>
      <c r="IO92" s="11"/>
      <c r="IP92" s="9">
        <v>1</v>
      </c>
      <c r="IQ92" s="9">
        <v>0</v>
      </c>
      <c r="IR92" s="9">
        <v>0</v>
      </c>
      <c r="IS92" s="9">
        <v>0</v>
      </c>
      <c r="IT92" s="9">
        <v>0</v>
      </c>
      <c r="IU92" s="10">
        <f t="shared" si="186"/>
        <v>1</v>
      </c>
      <c r="IV92" s="82"/>
    </row>
    <row r="93" spans="1:256" ht="16.3" thickTop="1" thickBot="1" x14ac:dyDescent="0.35">
      <c r="A93" s="16" t="s">
        <v>311</v>
      </c>
      <c r="B93" s="16" t="s">
        <v>322</v>
      </c>
      <c r="C93" s="16" t="s">
        <v>323</v>
      </c>
      <c r="D93" s="11"/>
      <c r="E93" s="9">
        <f>VLOOKUP($C93, Table3[#All], 2, 0)</f>
        <v>0.10529999999999999</v>
      </c>
      <c r="F93" s="9"/>
      <c r="G93" s="9">
        <f>VLOOKUP($C93, Table3[#All], 3, 0)</f>
        <v>0.31579999999999997</v>
      </c>
      <c r="H93" s="9">
        <f>VLOOKUP($C93, Table3[#All], 4, 0)</f>
        <v>0.57889999999999997</v>
      </c>
      <c r="I93" s="9">
        <f>VLOOKUP($C93, Table3[#All], 5, 0)</f>
        <v>0</v>
      </c>
      <c r="J93" s="10">
        <f t="shared" si="187"/>
        <v>4</v>
      </c>
      <c r="K93" s="11"/>
      <c r="L93" s="9">
        <f>VLOOKUP($C93, Table3[#All], 6, 0)</f>
        <v>0</v>
      </c>
      <c r="M93" s="9"/>
      <c r="N93" s="9">
        <f>VLOOKUP($C93, Table3[#All], 7, 0)</f>
        <v>0</v>
      </c>
      <c r="O93" s="9">
        <f>VLOOKUP($C93, Table3[#All], 8, 0)</f>
        <v>1</v>
      </c>
      <c r="P93" s="9">
        <f>VLOOKUP($C93, Table3[#All], 9, 0)</f>
        <v>0</v>
      </c>
      <c r="Q93" s="10">
        <f t="shared" si="188"/>
        <v>4</v>
      </c>
      <c r="R93" s="11"/>
      <c r="S93" s="9">
        <f>VLOOKUP($C93, Table3[#All], 10, 0)</f>
        <v>0</v>
      </c>
      <c r="T93" s="9">
        <f>VLOOKUP($C93, Table3[#All], 11, 0)</f>
        <v>0</v>
      </c>
      <c r="U93" s="9">
        <f>VLOOKUP($C93, Table3[#All], 12, 0)</f>
        <v>0.42109999999999997</v>
      </c>
      <c r="V93" s="9">
        <f>VLOOKUP($C93, Table3[#All], 13, 0)</f>
        <v>0.57889999999999997</v>
      </c>
      <c r="W93" s="9">
        <f>VLOOKUP($C93, Table3[#All], 14, 0)</f>
        <v>0</v>
      </c>
      <c r="X93" s="10">
        <f t="shared" si="189"/>
        <v>4</v>
      </c>
      <c r="Y93" s="11"/>
      <c r="Z93" s="9">
        <f>VLOOKUP($C93, Table3[#All], 15, 0)</f>
        <v>0</v>
      </c>
      <c r="AA93" s="9">
        <f>VLOOKUP($C93, Table3[#All], 16, 0)</f>
        <v>0.26319999999999999</v>
      </c>
      <c r="AB93" s="9">
        <f>VLOOKUP($C93, Table3[#All], 17, 0)</f>
        <v>0.52629999999999999</v>
      </c>
      <c r="AC93" s="9">
        <f>VLOOKUP($C93, Table3[#All], 18, 0)</f>
        <v>0.21050000000000002</v>
      </c>
      <c r="AD93" s="9">
        <f>VLOOKUP($C93, Table3[#All], 19, 0)</f>
        <v>0</v>
      </c>
      <c r="AE93" s="10">
        <f t="shared" si="159"/>
        <v>3</v>
      </c>
      <c r="AF93" s="11"/>
      <c r="AG93" s="9">
        <f>VLOOKUP($C93, Table3[#All], 20, 0)</f>
        <v>0</v>
      </c>
      <c r="AH93" s="9">
        <f>VLOOKUP($C93, Table3[#All], 21, 0)</f>
        <v>0.36840000000000006</v>
      </c>
      <c r="AI93" s="9">
        <f>VLOOKUP($C93, Table3[#All], 22, 0)</f>
        <v>0.63159999999999994</v>
      </c>
      <c r="AJ93" s="9"/>
      <c r="AK93" s="9"/>
      <c r="AL93" s="10">
        <f t="shared" si="160"/>
        <v>3</v>
      </c>
      <c r="AM93" s="11"/>
      <c r="AN93" s="9">
        <f>VLOOKUP($C93, Table3[#All], 23, 0)</f>
        <v>1</v>
      </c>
      <c r="AO93" s="9">
        <f>VLOOKUP($C93, Table3[#All], 24, 0)</f>
        <v>0</v>
      </c>
      <c r="AP93" s="9">
        <f>VLOOKUP($C93, Table3[#All], 25, 0)</f>
        <v>0</v>
      </c>
      <c r="AQ93" s="9">
        <f>VLOOKUP($C93, Table3[#All], 26, 0)</f>
        <v>0</v>
      </c>
      <c r="AR93" s="9"/>
      <c r="AS93" s="12">
        <f t="shared" si="161"/>
        <v>1</v>
      </c>
      <c r="AT93" s="11"/>
      <c r="AU93" s="9">
        <f>VLOOKUP($C93, Table3[#All], 27, 0)</f>
        <v>1</v>
      </c>
      <c r="AV93" s="9">
        <f>VLOOKUP($C93, Table3[#All], 28, 0)</f>
        <v>0</v>
      </c>
      <c r="AW93" s="9">
        <f>VLOOKUP($C93, Table3[#All], 29, 0)</f>
        <v>0</v>
      </c>
      <c r="AX93" s="9"/>
      <c r="AY93" s="9"/>
      <c r="AZ93" s="10">
        <f t="shared" si="190"/>
        <v>1</v>
      </c>
      <c r="BA93" s="11"/>
      <c r="BB93" s="9">
        <f>VLOOKUP($C93, Table3[#All], 30, 0)</f>
        <v>0.27779999999999999</v>
      </c>
      <c r="BC93" s="9">
        <f>VLOOKUP($C93, Table3[#All], 31, 0)</f>
        <v>0.61109999999999998</v>
      </c>
      <c r="BD93" s="9">
        <f>VLOOKUP($C93, Table3[#All], 32, 0)</f>
        <v>0.11109999999999999</v>
      </c>
      <c r="BE93" s="9">
        <f>VLOOKUP($C93, Table3[#All], 33, 0)</f>
        <v>0</v>
      </c>
      <c r="BF93" s="9"/>
      <c r="BG93" s="10">
        <f t="shared" si="191"/>
        <v>2</v>
      </c>
      <c r="BH93" s="81"/>
      <c r="BI93" s="9">
        <f>VLOOKUP($C93, Table3[#All], 34, 0)</f>
        <v>0</v>
      </c>
      <c r="BJ93" s="9">
        <f>VLOOKUP($C93, Table3[#All], 35, 0)</f>
        <v>0</v>
      </c>
      <c r="BK93" s="9">
        <f>VLOOKUP($C93, Table3[#All], 36, 0)</f>
        <v>1</v>
      </c>
      <c r="BL93" s="9">
        <f>VLOOKUP($C93, Table3[#All], 37, 0)</f>
        <v>0</v>
      </c>
      <c r="BM93" s="9">
        <f>VLOOKUP($C93, Table3[#All], 38, 0)</f>
        <v>0</v>
      </c>
      <c r="BN93" s="10">
        <f t="shared" si="192"/>
        <v>3</v>
      </c>
      <c r="BO93" s="11"/>
      <c r="BP93" s="9">
        <f>VLOOKUP($C93, Table3[#All], 39, 0)</f>
        <v>0.94739999999999991</v>
      </c>
      <c r="BQ93" s="9">
        <f>VLOOKUP($C93, Table3[#All], 40, 0)</f>
        <v>5.2600000000000001E-2</v>
      </c>
      <c r="BR93" s="9">
        <f>VLOOKUP($C93, Table3[#All], 41, 0)</f>
        <v>0</v>
      </c>
      <c r="BS93" s="9">
        <f>VLOOKUP($C93, Table3[#All], 42, 0)</f>
        <v>0</v>
      </c>
      <c r="BT93" s="9"/>
      <c r="BU93" s="10">
        <f t="shared" si="162"/>
        <v>1</v>
      </c>
      <c r="BV93" s="11"/>
      <c r="BW93" s="9">
        <f>VLOOKUP($C93, Table3[#All], 43, 0)</f>
        <v>0.21050000000000002</v>
      </c>
      <c r="BX93" s="9">
        <f>VLOOKUP($C93, Table3[#All], 44, 0)</f>
        <v>0.78949999999999998</v>
      </c>
      <c r="BY93" s="9">
        <f>VLOOKUP($C93, Table3[#All], 45, 0)</f>
        <v>0</v>
      </c>
      <c r="BZ93" s="9"/>
      <c r="CA93" s="9"/>
      <c r="CB93" s="10">
        <f t="shared" si="163"/>
        <v>2</v>
      </c>
      <c r="CC93" s="81"/>
      <c r="CD93" s="9">
        <f>VLOOKUP($C93, Table3[#All], 46, 0)</f>
        <v>1</v>
      </c>
      <c r="CE93" s="9">
        <f>VLOOKUP($C93, Table3[#All], 47, 0)</f>
        <v>0</v>
      </c>
      <c r="CF93" s="9">
        <f>VLOOKUP($C93, Table3[#All], 48, 0)</f>
        <v>0</v>
      </c>
      <c r="CG93" s="9">
        <f>VLOOKUP($C93, Table3[#All], 49, 0)</f>
        <v>0</v>
      </c>
      <c r="CH93" s="9">
        <f>VLOOKUP($C93, Table3[#All], 50, 0)</f>
        <v>0</v>
      </c>
      <c r="CI93" s="12">
        <f t="shared" si="164"/>
        <v>1</v>
      </c>
      <c r="CJ93" s="13"/>
      <c r="CK93" s="9">
        <f>VLOOKUP($C93, Table3[#All], 51, 0)</f>
        <v>0</v>
      </c>
      <c r="CL93" s="9">
        <f>VLOOKUP($C93, Table3[#All], 52, 0)</f>
        <v>0.73680000000000012</v>
      </c>
      <c r="CM93" s="9">
        <f>VLOOKUP($C93, Table3[#All], 53, 0)</f>
        <v>0.26319999999999999</v>
      </c>
      <c r="CN93" s="9">
        <f>VLOOKUP($C93, Table3[#All], 54, 0)</f>
        <v>0</v>
      </c>
      <c r="CO93" s="9"/>
      <c r="CP93" s="10">
        <f t="shared" si="165"/>
        <v>3</v>
      </c>
      <c r="CQ93" s="11"/>
      <c r="CR93" s="9">
        <f>VLOOKUP($C93, Table3[#All], 55, 0)</f>
        <v>0</v>
      </c>
      <c r="CS93" s="9">
        <f>VLOOKUP($C93, Table3[#All], 56, 0)</f>
        <v>0.63159999999999994</v>
      </c>
      <c r="CT93" s="9">
        <f>VLOOKUP($C93, Table3[#All], 57, 0)</f>
        <v>0.10529999999999999</v>
      </c>
      <c r="CU93" s="9">
        <f>VLOOKUP($C93, Table3[#All], 58, 0)</f>
        <v>0.26319999999999999</v>
      </c>
      <c r="CV93" s="9">
        <f>VLOOKUP($C93, Table3[#All], 59, 0)</f>
        <v>0</v>
      </c>
      <c r="CW93" s="14">
        <f t="shared" si="166"/>
        <v>4</v>
      </c>
      <c r="CX93" s="81"/>
      <c r="CY93" s="9">
        <f>VLOOKUP($C93, Table3[#All], 60, 0)</f>
        <v>0.10529999999999999</v>
      </c>
      <c r="CZ93" s="9">
        <f>VLOOKUP($C93, Table3[#All], 61, 0)</f>
        <v>0.15789999999999998</v>
      </c>
      <c r="DA93" s="9">
        <f>VLOOKUP($C93, Table3[#All], 62, 0)</f>
        <v>0.15789999999999998</v>
      </c>
      <c r="DB93" s="9">
        <f>VLOOKUP($C93, Table3[#All], 63, 0)</f>
        <v>0.57889999999999997</v>
      </c>
      <c r="DC93" s="9">
        <f>VLOOKUP($C93, Table3[#All], 64, 0)</f>
        <v>0</v>
      </c>
      <c r="DD93" s="10">
        <f t="shared" si="167"/>
        <v>4</v>
      </c>
      <c r="DE93" s="11"/>
      <c r="DF93" s="9">
        <f>VLOOKUP($C93, Table3[#All], 65, 0)</f>
        <v>5.2600000000000001E-2</v>
      </c>
      <c r="DG93" s="9"/>
      <c r="DH93" s="9">
        <f>VLOOKUP($C93, Table3[#All], 66, 0)</f>
        <v>0.68420000000000003</v>
      </c>
      <c r="DI93" s="9"/>
      <c r="DJ93" s="9">
        <f>VLOOKUP($C93, Table3[#All], 67, 0)</f>
        <v>0.26319999999999999</v>
      </c>
      <c r="DK93" s="14">
        <f t="shared" si="168"/>
        <v>5</v>
      </c>
      <c r="DL93" s="11"/>
      <c r="DM93" s="9">
        <f>VLOOKUP($C93, Table3[#All], 68, 0)</f>
        <v>0.63159999999999994</v>
      </c>
      <c r="DN93" s="9"/>
      <c r="DO93" s="9">
        <f>VLOOKUP($C93, Table3[#All], 69, 0)</f>
        <v>0.10529999999999999</v>
      </c>
      <c r="DP93" s="9">
        <f>VLOOKUP($C93, Table3[#All], 70, 0)</f>
        <v>0.26319999999999999</v>
      </c>
      <c r="DQ93" s="9"/>
      <c r="DR93" s="14">
        <f t="shared" si="169"/>
        <v>4</v>
      </c>
      <c r="DS93" s="11"/>
      <c r="DT93" s="9">
        <f>VLOOKUP($C93, Table3[#All], 71, 0)</f>
        <v>0.47369999999999995</v>
      </c>
      <c r="DU93" s="9">
        <f>VLOOKUP($C93, Table3[#All], 72, 0)</f>
        <v>0.15789999999999998</v>
      </c>
      <c r="DV93" s="9">
        <f>VLOOKUP($C93, Table3[#All], 73, 0)</f>
        <v>0.15789999999999998</v>
      </c>
      <c r="DW93" s="9">
        <f>VLOOKUP($C93, Table3[#All], 74, 0)</f>
        <v>0.21050000000000002</v>
      </c>
      <c r="DX93" s="9">
        <f>VLOOKUP($C93, Table3[#All], 75, 0)</f>
        <v>0</v>
      </c>
      <c r="DY93" s="12">
        <f t="shared" si="158"/>
        <v>3</v>
      </c>
      <c r="DZ93" s="11"/>
      <c r="EA93" s="9">
        <f>VLOOKUP($C93, Table3[#All], 76, 0)</f>
        <v>1</v>
      </c>
      <c r="EB93" s="9">
        <f>VLOOKUP($C93, Table3[#All], 77, 0)</f>
        <v>0</v>
      </c>
      <c r="EC93" s="9">
        <f>VLOOKUP($C93, Table3[#All], 78, 0)</f>
        <v>0</v>
      </c>
      <c r="ED93" s="9">
        <f>VLOOKUP($C93, Table3[#All], 79, 0)</f>
        <v>0</v>
      </c>
      <c r="EE93" s="9">
        <f>VLOOKUP($C93, Table3[#All], 80, 0)</f>
        <v>0</v>
      </c>
      <c r="EF93" s="10">
        <f t="shared" si="170"/>
        <v>1</v>
      </c>
      <c r="EG93" s="9"/>
      <c r="EH93" s="9">
        <f>VLOOKUP($C93, Table3[#All], 81, 0)</f>
        <v>0</v>
      </c>
      <c r="EI93" s="9">
        <f>VLOOKUP($C93, Table3[#All], 82, 0)</f>
        <v>0</v>
      </c>
      <c r="EJ93" s="9">
        <f>VLOOKUP($C93, Table3[#All], 83, 0)</f>
        <v>0</v>
      </c>
      <c r="EK93" s="9">
        <f>VLOOKUP($C93, Table3[#All], 84, 0)</f>
        <v>0</v>
      </c>
      <c r="EL93" s="9">
        <f>VLOOKUP($C93, Table3[#All], 85, 0)</f>
        <v>1</v>
      </c>
      <c r="EM93" s="14">
        <f t="shared" si="171"/>
        <v>5</v>
      </c>
      <c r="EN93" s="11"/>
      <c r="EO93" s="9">
        <f>VLOOKUP($C93, Table3[#All], 86, 0)</f>
        <v>0.63159999999999994</v>
      </c>
      <c r="EP93" s="9"/>
      <c r="EQ93" s="9">
        <f>VLOOKUP($C93, Table3[#All], 87, 0)</f>
        <v>0.36840000000000006</v>
      </c>
      <c r="ER93" s="9"/>
      <c r="ES93" s="9"/>
      <c r="ET93" s="14">
        <f t="shared" si="172"/>
        <v>3</v>
      </c>
      <c r="EU93" s="11"/>
      <c r="EV93" s="9">
        <f>VLOOKUP($C93, Table3[#All], 88, 0)</f>
        <v>0</v>
      </c>
      <c r="EW93" s="9">
        <f>VLOOKUP($C93, Table3[#All], 89, 0)</f>
        <v>1</v>
      </c>
      <c r="EX93" s="9">
        <f>VLOOKUP($C93, Table3[#All], 90, 0)</f>
        <v>0</v>
      </c>
      <c r="EY93" s="9">
        <f>VLOOKUP($C93, Table3[#All], 91, 0)</f>
        <v>0</v>
      </c>
      <c r="EZ93" s="9">
        <f>VLOOKUP($C93, Table3[#All], 92, 0)</f>
        <v>0</v>
      </c>
      <c r="FA93" s="12">
        <f t="shared" si="173"/>
        <v>2</v>
      </c>
      <c r="FB93" s="11"/>
      <c r="FC93" s="9">
        <f>VLOOKUP($C93, Table3[#All], 93, 0)</f>
        <v>0</v>
      </c>
      <c r="FD93" s="9">
        <f>VLOOKUP($C93, Table3[#All], 94, 0)</f>
        <v>0</v>
      </c>
      <c r="FE93" s="9">
        <f>VLOOKUP($C93, Table3[#All], 95, 0)</f>
        <v>1</v>
      </c>
      <c r="FF93" s="9">
        <f>VLOOKUP($C93, Table3[#All], 96, 0)</f>
        <v>0</v>
      </c>
      <c r="FG93" s="9"/>
      <c r="FH93" s="10">
        <f t="shared" si="174"/>
        <v>3</v>
      </c>
      <c r="FI93" s="11"/>
      <c r="FJ93" s="9">
        <f>VLOOKUP($C93, Table3[#All], 97, 0)</f>
        <v>0</v>
      </c>
      <c r="FK93" s="9">
        <f>VLOOKUP($C93, Table3[#All], 98, 0)</f>
        <v>0</v>
      </c>
      <c r="FL93" s="9">
        <f>VLOOKUP($C93, Table3[#All], 99, 0)</f>
        <v>0</v>
      </c>
      <c r="FM93" s="9">
        <f>VLOOKUP($C93, Table3[#All], 100, 0)</f>
        <v>0</v>
      </c>
      <c r="FN93" s="9">
        <f>VLOOKUP($C93, Table3[#All], 101, 0)</f>
        <v>1</v>
      </c>
      <c r="FO93" s="14">
        <f t="shared" si="175"/>
        <v>5</v>
      </c>
      <c r="FP93" s="11"/>
      <c r="FQ93" s="9">
        <f>VLOOKUP($C93, Table3[#All], 102, 0)</f>
        <v>0.57889999999999997</v>
      </c>
      <c r="FR93" s="9">
        <f>VLOOKUP($C93, Table3[#All], 103, 0)</f>
        <v>0.42109999999999997</v>
      </c>
      <c r="FS93" s="9">
        <f>VLOOKUP($C93, Table3[#All], 104, 0)</f>
        <v>0</v>
      </c>
      <c r="FT93" s="9">
        <f>VLOOKUP($C93, Table3[#All], 105, 0)</f>
        <v>0</v>
      </c>
      <c r="FU93" s="9">
        <v>0</v>
      </c>
      <c r="FV93" s="10">
        <f t="shared" si="176"/>
        <v>2</v>
      </c>
      <c r="FW93" s="11"/>
      <c r="FX93" s="9">
        <f>VLOOKUP($C93, Table3[#All], 106, 0)</f>
        <v>0.57889999999999997</v>
      </c>
      <c r="FY93" s="9"/>
      <c r="FZ93" s="9">
        <f>VLOOKUP($C93, Table3[#All], 107, 0)</f>
        <v>0.26319999999999999</v>
      </c>
      <c r="GA93" s="9">
        <f>VLOOKUP($C93, Table3[#All], 108, 0)</f>
        <v>0.15789999999999998</v>
      </c>
      <c r="GB93" s="9"/>
      <c r="GC93" s="10">
        <f t="shared" si="193"/>
        <v>3</v>
      </c>
      <c r="GD93" s="81"/>
      <c r="GE93" s="9">
        <f>VLOOKUP($C93, Table3[#All], 109, 0)</f>
        <v>0</v>
      </c>
      <c r="GF93" s="9">
        <f>VLOOKUP($C93, Table3[#All], 110, 0)</f>
        <v>0.94440000000000002</v>
      </c>
      <c r="GG93" s="9">
        <f>VLOOKUP($C93, Table3[#All], 111, 0)</f>
        <v>5.5599999999999997E-2</v>
      </c>
      <c r="GH93" s="9"/>
      <c r="GI93" s="9">
        <f>VLOOKUP($C93, Table3[#All], 112, 0)</f>
        <v>0</v>
      </c>
      <c r="GJ93" s="12">
        <f t="shared" si="177"/>
        <v>2</v>
      </c>
      <c r="GK93" s="11"/>
      <c r="GL93" s="9">
        <f>VLOOKUP($C93, Table3[#All], 113, 0)</f>
        <v>0</v>
      </c>
      <c r="GM93" s="9">
        <f>VLOOKUP($C93, Table3[#All], 114, 0)</f>
        <v>0</v>
      </c>
      <c r="GN93" s="9">
        <f>VLOOKUP($C93, Table3[#All], 115, 0)</f>
        <v>0.21050000000000002</v>
      </c>
      <c r="GO93" s="9">
        <f>VLOOKUP($C93, Table3[#All], 116, 0)</f>
        <v>0.78949999999999998</v>
      </c>
      <c r="GP93" s="9"/>
      <c r="GQ93" s="10">
        <f t="shared" si="178"/>
        <v>4</v>
      </c>
      <c r="GR93" s="11"/>
      <c r="GS93" s="9">
        <f>VLOOKUP($C93, Table2[#All], 3, 0)</f>
        <v>0</v>
      </c>
      <c r="GT93" s="9">
        <f>VLOOKUP($C93, Table2[#All], 4, 0)</f>
        <v>1</v>
      </c>
      <c r="GU93" s="9">
        <f>VLOOKUP($C93, Table2[#All], 5, 0)</f>
        <v>0</v>
      </c>
      <c r="GV93" s="9">
        <f>VLOOKUP($C93, Table2[#All], 6, 0)</f>
        <v>0</v>
      </c>
      <c r="GW93" s="9">
        <f>VLOOKUP($C93, Table2[#All], 7, 0)</f>
        <v>0</v>
      </c>
      <c r="GX93" s="10">
        <f t="shared" si="179"/>
        <v>2</v>
      </c>
      <c r="GY93" s="11"/>
      <c r="GZ93" s="9">
        <v>0</v>
      </c>
      <c r="HA93" s="9">
        <v>0</v>
      </c>
      <c r="HB93" s="9">
        <v>1</v>
      </c>
      <c r="HC93" s="9">
        <v>0</v>
      </c>
      <c r="HD93" s="9"/>
      <c r="HE93" s="10">
        <f t="shared" si="180"/>
        <v>3</v>
      </c>
      <c r="HF93" s="11"/>
      <c r="HG93" s="9">
        <f>VLOOKUP($C93, Table5[#All], 2, 0)</f>
        <v>0</v>
      </c>
      <c r="HH93" s="9">
        <f>VLOOKUP($C93, Table5[#All], 3, 0)</f>
        <v>0</v>
      </c>
      <c r="HI93" s="9">
        <f>VLOOKUP($C93, Table5[#All], 4, 0)</f>
        <v>0</v>
      </c>
      <c r="HJ93" s="9">
        <f>VLOOKUP($C93, Table5[#All], 5, 0)</f>
        <v>1</v>
      </c>
      <c r="HK93" s="9">
        <f>VLOOKUP($C93, Table5[#All], 6, 0)</f>
        <v>0</v>
      </c>
      <c r="HL93" s="10">
        <f t="shared" si="181"/>
        <v>4</v>
      </c>
      <c r="HM93" s="11"/>
      <c r="HN93" s="9">
        <f>VLOOKUP($C93, Table5[#All], 7, 0)</f>
        <v>0</v>
      </c>
      <c r="HO93" s="9">
        <f>VLOOKUP($C93, Table5[#All], 8, 0)</f>
        <v>0</v>
      </c>
      <c r="HP93" s="9">
        <f>VLOOKUP($C93, Table5[#All], 9, 0)</f>
        <v>1</v>
      </c>
      <c r="HQ93" s="9">
        <f>VLOOKUP($C93, Table5[#All], 10, 0)</f>
        <v>0</v>
      </c>
      <c r="HR93" s="9">
        <f>VLOOKUP($C93, Table5[#All], 11, 0)</f>
        <v>0</v>
      </c>
      <c r="HS93" s="10">
        <f t="shared" si="182"/>
        <v>3</v>
      </c>
      <c r="HT93" s="11"/>
      <c r="HU93" s="9">
        <f>VLOOKUP($C93, Table5[#All], 12, 0)</f>
        <v>1</v>
      </c>
      <c r="HV93" s="9">
        <f>VLOOKUP($C93, Table5[#All], 13, 0)</f>
        <v>0</v>
      </c>
      <c r="HW93" s="9">
        <f>VLOOKUP($C93, Table5[#All], 14, 0)</f>
        <v>0</v>
      </c>
      <c r="HX93" s="9">
        <f>VLOOKUP($C93, Table5[#All], 15, 0)</f>
        <v>0</v>
      </c>
      <c r="HY93" s="9">
        <f>VLOOKUP($C93, Table5[#All], 16, 0)</f>
        <v>0</v>
      </c>
      <c r="HZ93" s="10">
        <f t="shared" si="183"/>
        <v>1</v>
      </c>
      <c r="IA93" s="11"/>
      <c r="IB93" s="9">
        <f>VLOOKUP($C93, Table5[#All], 17, 0)</f>
        <v>0</v>
      </c>
      <c r="IC93" s="9">
        <f>VLOOKUP($C93, Table5[#All], 18, 0)</f>
        <v>0</v>
      </c>
      <c r="ID93" s="9">
        <f>VLOOKUP($C93, Table5[#All], 19, 0)</f>
        <v>1</v>
      </c>
      <c r="IE93" s="9">
        <f>VLOOKUP($C93, Table5[#All], 20, 0)</f>
        <v>0</v>
      </c>
      <c r="IF93" s="9">
        <f>VLOOKUP($C93, Table5[#All], 21, 0)</f>
        <v>0</v>
      </c>
      <c r="IG93" s="10">
        <f t="shared" si="184"/>
        <v>3</v>
      </c>
      <c r="IH93" s="11"/>
      <c r="II93" s="9">
        <f>VLOOKUP($C93, Table5[#All], 22, 0)</f>
        <v>1</v>
      </c>
      <c r="IJ93" s="9">
        <f>VLOOKUP($C93, Table5[#All], 23, 0)</f>
        <v>0</v>
      </c>
      <c r="IK93" s="9">
        <f>VLOOKUP($C93, Table5[#All], 24, 0)</f>
        <v>0</v>
      </c>
      <c r="IL93" s="9">
        <f>VLOOKUP($C93, Table5[#All], 25, 0)</f>
        <v>0</v>
      </c>
      <c r="IM93" s="9">
        <f>VLOOKUP($C93, Table5[#All], 26, 0)</f>
        <v>0</v>
      </c>
      <c r="IN93" s="10">
        <f t="shared" si="185"/>
        <v>1</v>
      </c>
      <c r="IO93" s="11"/>
      <c r="IP93" s="9">
        <v>1</v>
      </c>
      <c r="IQ93" s="9">
        <v>0</v>
      </c>
      <c r="IR93" s="9">
        <v>0</v>
      </c>
      <c r="IS93" s="9">
        <v>0</v>
      </c>
      <c r="IT93" s="9">
        <v>0</v>
      </c>
      <c r="IU93" s="10">
        <f t="shared" si="186"/>
        <v>1</v>
      </c>
      <c r="IV93" s="82"/>
    </row>
    <row r="94" spans="1:256" ht="16.3" thickTop="1" thickBot="1" x14ac:dyDescent="0.35">
      <c r="A94" s="16" t="s">
        <v>311</v>
      </c>
      <c r="B94" s="16" t="s">
        <v>324</v>
      </c>
      <c r="C94" s="16" t="s">
        <v>325</v>
      </c>
      <c r="D94" s="11"/>
      <c r="E94" s="9">
        <f>VLOOKUP($C94, Table3[#All], 2, 0)</f>
        <v>0.26319999999999999</v>
      </c>
      <c r="F94" s="9"/>
      <c r="G94" s="9">
        <f>VLOOKUP($C94, Table3[#All], 3, 0)</f>
        <v>0.52629999999999999</v>
      </c>
      <c r="H94" s="9">
        <f>VLOOKUP($C94, Table3[#All], 4, 0)</f>
        <v>0.21050000000000002</v>
      </c>
      <c r="I94" s="9">
        <f>VLOOKUP($C94, Table3[#All], 5, 0)</f>
        <v>0</v>
      </c>
      <c r="J94" s="10">
        <f t="shared" si="187"/>
        <v>3</v>
      </c>
      <c r="K94" s="11"/>
      <c r="L94" s="9">
        <f>VLOOKUP($C94, Table3[#All], 6, 0)</f>
        <v>0</v>
      </c>
      <c r="M94" s="9"/>
      <c r="N94" s="9">
        <f>VLOOKUP($C94, Table3[#All], 7, 0)</f>
        <v>0</v>
      </c>
      <c r="O94" s="9">
        <f>VLOOKUP($C94, Table3[#All], 8, 0)</f>
        <v>0</v>
      </c>
      <c r="P94" s="9">
        <f>VLOOKUP($C94, Table3[#All], 9, 0)</f>
        <v>1</v>
      </c>
      <c r="Q94" s="10">
        <f t="shared" si="188"/>
        <v>5</v>
      </c>
      <c r="R94" s="11"/>
      <c r="S94" s="9">
        <f>VLOOKUP($C94, Table3[#All], 10, 0)</f>
        <v>0</v>
      </c>
      <c r="T94" s="9">
        <f>VLOOKUP($C94, Table3[#All], 11, 0)</f>
        <v>0</v>
      </c>
      <c r="U94" s="9">
        <f>VLOOKUP($C94, Table3[#All], 12, 0)</f>
        <v>5.2600000000000001E-2</v>
      </c>
      <c r="V94" s="9">
        <f>VLOOKUP($C94, Table3[#All], 13, 0)</f>
        <v>0.94739999999999991</v>
      </c>
      <c r="W94" s="9">
        <f>VLOOKUP($C94, Table3[#All], 14, 0)</f>
        <v>0</v>
      </c>
      <c r="X94" s="10">
        <f t="shared" si="189"/>
        <v>4</v>
      </c>
      <c r="Y94" s="11"/>
      <c r="Z94" s="9">
        <f>VLOOKUP($C94, Table3[#All], 15, 0)</f>
        <v>0</v>
      </c>
      <c r="AA94" s="9">
        <f>VLOOKUP($C94, Table3[#All], 16, 0)</f>
        <v>0</v>
      </c>
      <c r="AB94" s="9">
        <f>VLOOKUP($C94, Table3[#All], 17, 0)</f>
        <v>0.63159999999999994</v>
      </c>
      <c r="AC94" s="9">
        <f>VLOOKUP($C94, Table3[#All], 18, 0)</f>
        <v>0.36840000000000006</v>
      </c>
      <c r="AD94" s="9">
        <f>VLOOKUP($C94, Table3[#All], 19, 0)</f>
        <v>0</v>
      </c>
      <c r="AE94" s="10">
        <f t="shared" si="159"/>
        <v>4</v>
      </c>
      <c r="AF94" s="11"/>
      <c r="AG94" s="9">
        <f>VLOOKUP($C94, Table3[#All], 20, 0)</f>
        <v>0</v>
      </c>
      <c r="AH94" s="9">
        <f>VLOOKUP($C94, Table3[#All], 21, 0)</f>
        <v>0</v>
      </c>
      <c r="AI94" s="9">
        <f>VLOOKUP($C94, Table3[#All], 22, 0)</f>
        <v>1</v>
      </c>
      <c r="AJ94" s="9"/>
      <c r="AK94" s="9"/>
      <c r="AL94" s="10">
        <f t="shared" si="160"/>
        <v>3</v>
      </c>
      <c r="AM94" s="11"/>
      <c r="AN94" s="9">
        <f>VLOOKUP($C94, Table3[#All], 23, 0)</f>
        <v>1</v>
      </c>
      <c r="AO94" s="9">
        <f>VLOOKUP($C94, Table3[#All], 24, 0)</f>
        <v>0</v>
      </c>
      <c r="AP94" s="9">
        <f>VLOOKUP($C94, Table3[#All], 25, 0)</f>
        <v>0</v>
      </c>
      <c r="AQ94" s="9">
        <f>VLOOKUP($C94, Table3[#All], 26, 0)</f>
        <v>0</v>
      </c>
      <c r="AR94" s="9"/>
      <c r="AS94" s="12">
        <f t="shared" si="161"/>
        <v>1</v>
      </c>
      <c r="AT94" s="11"/>
      <c r="AU94" s="9">
        <f>VLOOKUP($C94, Table3[#All], 27, 0)</f>
        <v>0.26319999999999999</v>
      </c>
      <c r="AV94" s="9">
        <f>VLOOKUP($C94, Table3[#All], 28, 0)</f>
        <v>0.10529999999999999</v>
      </c>
      <c r="AW94" s="9">
        <f>VLOOKUP($C94, Table3[#All], 29, 0)</f>
        <v>0.63159999999999994</v>
      </c>
      <c r="AX94" s="9"/>
      <c r="AY94" s="9"/>
      <c r="AZ94" s="10">
        <f t="shared" si="190"/>
        <v>3</v>
      </c>
      <c r="BA94" s="11"/>
      <c r="BB94" s="9">
        <f>VLOOKUP($C94, Table3[#All], 30, 0)</f>
        <v>0.15789999999999998</v>
      </c>
      <c r="BC94" s="9">
        <f>VLOOKUP($C94, Table3[#All], 31, 0)</f>
        <v>0.68420000000000003</v>
      </c>
      <c r="BD94" s="9">
        <f>VLOOKUP($C94, Table3[#All], 32, 0)</f>
        <v>0.15789999999999998</v>
      </c>
      <c r="BE94" s="9">
        <f>VLOOKUP($C94, Table3[#All], 33, 0)</f>
        <v>0</v>
      </c>
      <c r="BF94" s="9"/>
      <c r="BG94" s="10">
        <f t="shared" si="191"/>
        <v>2</v>
      </c>
      <c r="BH94" s="81"/>
      <c r="BI94" s="9">
        <f>VLOOKUP($C94, Table3[#All], 34, 0)</f>
        <v>0</v>
      </c>
      <c r="BJ94" s="9">
        <f>VLOOKUP($C94, Table3[#All], 35, 0)</f>
        <v>0</v>
      </c>
      <c r="BK94" s="9">
        <f>VLOOKUP($C94, Table3[#All], 36, 0)</f>
        <v>0</v>
      </c>
      <c r="BL94" s="9">
        <f>VLOOKUP($C94, Table3[#All], 37, 0)</f>
        <v>0</v>
      </c>
      <c r="BM94" s="9">
        <f>VLOOKUP($C94, Table3[#All], 38, 0)</f>
        <v>0</v>
      </c>
      <c r="BN94" s="10" t="str">
        <f t="shared" si="192"/>
        <v>N/A</v>
      </c>
      <c r="BO94" s="11"/>
      <c r="BP94" s="9">
        <f>VLOOKUP($C94, Table3[#All], 39, 0)</f>
        <v>1</v>
      </c>
      <c r="BQ94" s="9">
        <f>VLOOKUP($C94, Table3[#All], 40, 0)</f>
        <v>0</v>
      </c>
      <c r="BR94" s="9">
        <f>VLOOKUP($C94, Table3[#All], 41, 0)</f>
        <v>0</v>
      </c>
      <c r="BS94" s="9">
        <f>VLOOKUP($C94, Table3[#All], 42, 0)</f>
        <v>0</v>
      </c>
      <c r="BT94" s="9"/>
      <c r="BU94" s="10">
        <f t="shared" si="162"/>
        <v>1</v>
      </c>
      <c r="BV94" s="11"/>
      <c r="BW94" s="9">
        <f>VLOOKUP($C94, Table3[#All], 43, 0)</f>
        <v>0.78949999999999998</v>
      </c>
      <c r="BX94" s="9">
        <f>VLOOKUP($C94, Table3[#All], 44, 0)</f>
        <v>0.21050000000000002</v>
      </c>
      <c r="BY94" s="9">
        <f>VLOOKUP($C94, Table3[#All], 45, 0)</f>
        <v>0</v>
      </c>
      <c r="BZ94" s="9"/>
      <c r="CA94" s="9"/>
      <c r="CB94" s="10">
        <f t="shared" si="163"/>
        <v>1</v>
      </c>
      <c r="CC94" s="81"/>
      <c r="CD94" s="9">
        <f>VLOOKUP($C94, Table3[#All], 46, 0)</f>
        <v>1</v>
      </c>
      <c r="CE94" s="9">
        <f>VLOOKUP($C94, Table3[#All], 47, 0)</f>
        <v>0</v>
      </c>
      <c r="CF94" s="9">
        <f>VLOOKUP($C94, Table3[#All], 48, 0)</f>
        <v>0</v>
      </c>
      <c r="CG94" s="9">
        <f>VLOOKUP($C94, Table3[#All], 49, 0)</f>
        <v>0</v>
      </c>
      <c r="CH94" s="9">
        <f>VLOOKUP($C94, Table3[#All], 50, 0)</f>
        <v>0</v>
      </c>
      <c r="CI94" s="12">
        <f t="shared" si="164"/>
        <v>1</v>
      </c>
      <c r="CJ94" s="13"/>
      <c r="CK94" s="9">
        <f>VLOOKUP($C94, Table3[#All], 51, 0)</f>
        <v>5.2600000000000001E-2</v>
      </c>
      <c r="CL94" s="9">
        <f>VLOOKUP($C94, Table3[#All], 52, 0)</f>
        <v>0.89469999999999994</v>
      </c>
      <c r="CM94" s="9">
        <f>VLOOKUP($C94, Table3[#All], 53, 0)</f>
        <v>5.2600000000000001E-2</v>
      </c>
      <c r="CN94" s="9">
        <f>VLOOKUP($C94, Table3[#All], 54, 0)</f>
        <v>0</v>
      </c>
      <c r="CO94" s="9"/>
      <c r="CP94" s="10">
        <f t="shared" si="165"/>
        <v>2</v>
      </c>
      <c r="CQ94" s="11"/>
      <c r="CR94" s="9">
        <f>VLOOKUP($C94, Table3[#All], 55, 0)</f>
        <v>0.21050000000000002</v>
      </c>
      <c r="CS94" s="9">
        <f>VLOOKUP($C94, Table3[#All], 56, 0)</f>
        <v>0.78949999999999998</v>
      </c>
      <c r="CT94" s="9">
        <f>VLOOKUP($C94, Table3[#All], 57, 0)</f>
        <v>0</v>
      </c>
      <c r="CU94" s="9">
        <f>VLOOKUP($C94, Table3[#All], 58, 0)</f>
        <v>0</v>
      </c>
      <c r="CV94" s="9">
        <f>VLOOKUP($C94, Table3[#All], 59, 0)</f>
        <v>0</v>
      </c>
      <c r="CW94" s="14">
        <f t="shared" si="166"/>
        <v>2</v>
      </c>
      <c r="CX94" s="81"/>
      <c r="CY94" s="9">
        <f>VLOOKUP($C94, Table3[#All], 60, 0)</f>
        <v>0</v>
      </c>
      <c r="CZ94" s="9">
        <f>VLOOKUP($C94, Table3[#All], 61, 0)</f>
        <v>0</v>
      </c>
      <c r="DA94" s="9">
        <f>VLOOKUP($C94, Table3[#All], 62, 0)</f>
        <v>0.26319999999999999</v>
      </c>
      <c r="DB94" s="9">
        <f>VLOOKUP($C94, Table3[#All], 63, 0)</f>
        <v>0.73680000000000012</v>
      </c>
      <c r="DC94" s="9">
        <f>VLOOKUP($C94, Table3[#All], 64, 0)</f>
        <v>0</v>
      </c>
      <c r="DD94" s="10">
        <f t="shared" si="167"/>
        <v>4</v>
      </c>
      <c r="DE94" s="11"/>
      <c r="DF94" s="9">
        <f>VLOOKUP($C94, Table3[#All], 65, 0)</f>
        <v>0</v>
      </c>
      <c r="DG94" s="9"/>
      <c r="DH94" s="9">
        <f>VLOOKUP($C94, Table3[#All], 66, 0)</f>
        <v>0.21050000000000002</v>
      </c>
      <c r="DI94" s="9"/>
      <c r="DJ94" s="9">
        <f>VLOOKUP($C94, Table3[#All], 67, 0)</f>
        <v>0.78949999999999998</v>
      </c>
      <c r="DK94" s="14">
        <f t="shared" si="168"/>
        <v>5</v>
      </c>
      <c r="DL94" s="11"/>
      <c r="DM94" s="9">
        <f>VLOOKUP($C94, Table3[#All], 68, 0)</f>
        <v>0.94739999999999991</v>
      </c>
      <c r="DN94" s="9"/>
      <c r="DO94" s="9">
        <f>VLOOKUP($C94, Table3[#All], 69, 0)</f>
        <v>5.2600000000000001E-2</v>
      </c>
      <c r="DP94" s="9">
        <f>VLOOKUP($C94, Table3[#All], 70, 0)</f>
        <v>0</v>
      </c>
      <c r="DQ94" s="9"/>
      <c r="DR94" s="14">
        <f t="shared" si="169"/>
        <v>1</v>
      </c>
      <c r="DS94" s="11"/>
      <c r="DT94" s="9">
        <f>VLOOKUP($C94, Table3[#All], 71, 0)</f>
        <v>0</v>
      </c>
      <c r="DU94" s="9">
        <f>VLOOKUP($C94, Table3[#All], 72, 0)</f>
        <v>0</v>
      </c>
      <c r="DV94" s="9">
        <f>VLOOKUP($C94, Table3[#All], 73, 0)</f>
        <v>0.26319999999999999</v>
      </c>
      <c r="DW94" s="9">
        <f>VLOOKUP($C94, Table3[#All], 74, 0)</f>
        <v>0.73680000000000012</v>
      </c>
      <c r="DX94" s="9">
        <f>VLOOKUP($C94, Table3[#All], 75, 0)</f>
        <v>0</v>
      </c>
      <c r="DY94" s="12">
        <f t="shared" si="158"/>
        <v>4</v>
      </c>
      <c r="DZ94" s="11"/>
      <c r="EA94" s="9">
        <f>VLOOKUP($C94, Table3[#All], 76, 0)</f>
        <v>1</v>
      </c>
      <c r="EB94" s="9">
        <f>VLOOKUP($C94, Table3[#All], 77, 0)</f>
        <v>0</v>
      </c>
      <c r="EC94" s="9">
        <f>VLOOKUP($C94, Table3[#All], 78, 0)</f>
        <v>0</v>
      </c>
      <c r="ED94" s="9">
        <f>VLOOKUP($C94, Table3[#All], 79, 0)</f>
        <v>0</v>
      </c>
      <c r="EE94" s="9">
        <f>VLOOKUP($C94, Table3[#All], 80, 0)</f>
        <v>0</v>
      </c>
      <c r="EF94" s="10">
        <f t="shared" si="170"/>
        <v>1</v>
      </c>
      <c r="EG94" s="9"/>
      <c r="EH94" s="9">
        <f>VLOOKUP($C94, Table3[#All], 81, 0)</f>
        <v>0</v>
      </c>
      <c r="EI94" s="9">
        <f>VLOOKUP($C94, Table3[#All], 82, 0)</f>
        <v>0</v>
      </c>
      <c r="EJ94" s="9">
        <f>VLOOKUP($C94, Table3[#All], 83, 0)</f>
        <v>0</v>
      </c>
      <c r="EK94" s="9">
        <f>VLOOKUP($C94, Table3[#All], 84, 0)</f>
        <v>0</v>
      </c>
      <c r="EL94" s="9">
        <f>VLOOKUP($C94, Table3[#All], 85, 0)</f>
        <v>1</v>
      </c>
      <c r="EM94" s="14">
        <f t="shared" si="171"/>
        <v>5</v>
      </c>
      <c r="EN94" s="11"/>
      <c r="EO94" s="9">
        <f>VLOOKUP($C94, Table3[#All], 86, 0)</f>
        <v>0.21050000000000002</v>
      </c>
      <c r="EP94" s="9"/>
      <c r="EQ94" s="9">
        <f>VLOOKUP($C94, Table3[#All], 87, 0)</f>
        <v>0.78949999999999998</v>
      </c>
      <c r="ER94" s="9"/>
      <c r="ES94" s="9"/>
      <c r="ET94" s="14">
        <f t="shared" si="172"/>
        <v>3</v>
      </c>
      <c r="EU94" s="11"/>
      <c r="EV94" s="9">
        <f>VLOOKUP($C94, Table3[#All], 88, 0)</f>
        <v>0</v>
      </c>
      <c r="EW94" s="9">
        <f>VLOOKUP($C94, Table3[#All], 89, 0)</f>
        <v>1</v>
      </c>
      <c r="EX94" s="9">
        <f>VLOOKUP($C94, Table3[#All], 90, 0)</f>
        <v>0</v>
      </c>
      <c r="EY94" s="9">
        <f>VLOOKUP($C94, Table3[#All], 91, 0)</f>
        <v>0</v>
      </c>
      <c r="EZ94" s="9">
        <f>VLOOKUP($C94, Table3[#All], 92, 0)</f>
        <v>0</v>
      </c>
      <c r="FA94" s="12">
        <f t="shared" si="173"/>
        <v>2</v>
      </c>
      <c r="FB94" s="11"/>
      <c r="FC94" s="9">
        <f>VLOOKUP($C94, Table3[#All], 93, 0)</f>
        <v>0</v>
      </c>
      <c r="FD94" s="9">
        <f>VLOOKUP($C94, Table3[#All], 94, 0)</f>
        <v>0</v>
      </c>
      <c r="FE94" s="9">
        <f>VLOOKUP($C94, Table3[#All], 95, 0)</f>
        <v>1</v>
      </c>
      <c r="FF94" s="9">
        <f>VLOOKUP($C94, Table3[#All], 96, 0)</f>
        <v>0</v>
      </c>
      <c r="FG94" s="9"/>
      <c r="FH94" s="10">
        <f t="shared" si="174"/>
        <v>3</v>
      </c>
      <c r="FI94" s="11"/>
      <c r="FJ94" s="9">
        <f>VLOOKUP($C94, Table3[#All], 97, 0)</f>
        <v>0</v>
      </c>
      <c r="FK94" s="9">
        <f>VLOOKUP($C94, Table3[#All], 98, 0)</f>
        <v>0</v>
      </c>
      <c r="FL94" s="9">
        <f>VLOOKUP($C94, Table3[#All], 99, 0)</f>
        <v>0</v>
      </c>
      <c r="FM94" s="9">
        <f>VLOOKUP($C94, Table3[#All], 100, 0)</f>
        <v>0</v>
      </c>
      <c r="FN94" s="9">
        <f>VLOOKUP($C94, Table3[#All], 101, 0)</f>
        <v>1</v>
      </c>
      <c r="FO94" s="14">
        <f t="shared" si="175"/>
        <v>5</v>
      </c>
      <c r="FP94" s="11"/>
      <c r="FQ94" s="9">
        <f>VLOOKUP($C94, Table3[#All], 102, 0)</f>
        <v>0.10529999999999999</v>
      </c>
      <c r="FR94" s="9">
        <f>VLOOKUP($C94, Table3[#All], 103, 0)</f>
        <v>0.78949999999999998</v>
      </c>
      <c r="FS94" s="9">
        <f>VLOOKUP($C94, Table3[#All], 104, 0)</f>
        <v>0</v>
      </c>
      <c r="FT94" s="9">
        <f>VLOOKUP($C94, Table3[#All], 105, 0)</f>
        <v>0.10529999999999999</v>
      </c>
      <c r="FU94" s="9">
        <v>0</v>
      </c>
      <c r="FV94" s="10">
        <f t="shared" si="176"/>
        <v>2</v>
      </c>
      <c r="FW94" s="11"/>
      <c r="FX94" s="9">
        <f>VLOOKUP($C94, Table3[#All], 106, 0)</f>
        <v>0</v>
      </c>
      <c r="FY94" s="9"/>
      <c r="FZ94" s="9">
        <f>VLOOKUP($C94, Table3[#All], 107, 0)</f>
        <v>5.2600000000000001E-2</v>
      </c>
      <c r="GA94" s="9">
        <f>VLOOKUP($C94, Table3[#All], 108, 0)</f>
        <v>0.94739999999999991</v>
      </c>
      <c r="GB94" s="9"/>
      <c r="GC94" s="10">
        <f t="shared" si="193"/>
        <v>4</v>
      </c>
      <c r="GD94" s="81"/>
      <c r="GE94" s="9">
        <f>VLOOKUP($C94, Table3[#All], 109, 0)</f>
        <v>0.15789999999999998</v>
      </c>
      <c r="GF94" s="9">
        <f>VLOOKUP($C94, Table3[#All], 110, 0)</f>
        <v>5.2600000000000001E-2</v>
      </c>
      <c r="GG94" s="9">
        <f>VLOOKUP($C94, Table3[#All], 111, 0)</f>
        <v>0.78949999999999998</v>
      </c>
      <c r="GH94" s="9"/>
      <c r="GI94" s="9">
        <f>VLOOKUP($C94, Table3[#All], 112, 0)</f>
        <v>0</v>
      </c>
      <c r="GJ94" s="12">
        <f t="shared" si="177"/>
        <v>3</v>
      </c>
      <c r="GK94" s="11"/>
      <c r="GL94" s="9">
        <f>VLOOKUP($C94, Table3[#All], 113, 0)</f>
        <v>0</v>
      </c>
      <c r="GM94" s="9">
        <f>VLOOKUP($C94, Table3[#All], 114, 0)</f>
        <v>0</v>
      </c>
      <c r="GN94" s="9">
        <f>VLOOKUP($C94, Table3[#All], 115, 0)</f>
        <v>0.26319999999999999</v>
      </c>
      <c r="GO94" s="9">
        <f>VLOOKUP($C94, Table3[#All], 116, 0)</f>
        <v>0.73680000000000012</v>
      </c>
      <c r="GP94" s="9"/>
      <c r="GQ94" s="10">
        <f t="shared" si="178"/>
        <v>4</v>
      </c>
      <c r="GR94" s="11"/>
      <c r="GS94" s="9">
        <f>VLOOKUP($C94, Table2[#All], 3, 0)</f>
        <v>0</v>
      </c>
      <c r="GT94" s="9">
        <f>VLOOKUP($C94, Table2[#All], 4, 0)</f>
        <v>1</v>
      </c>
      <c r="GU94" s="9">
        <f>VLOOKUP($C94, Table2[#All], 5, 0)</f>
        <v>0</v>
      </c>
      <c r="GV94" s="9">
        <f>VLOOKUP($C94, Table2[#All], 6, 0)</f>
        <v>0</v>
      </c>
      <c r="GW94" s="9">
        <f>VLOOKUP($C94, Table2[#All], 7, 0)</f>
        <v>0</v>
      </c>
      <c r="GX94" s="10">
        <f t="shared" si="179"/>
        <v>2</v>
      </c>
      <c r="GY94" s="11"/>
      <c r="GZ94" s="9">
        <v>0</v>
      </c>
      <c r="HA94" s="9">
        <v>0</v>
      </c>
      <c r="HB94" s="9">
        <v>1</v>
      </c>
      <c r="HC94" s="9">
        <v>0</v>
      </c>
      <c r="HD94" s="9"/>
      <c r="HE94" s="10">
        <f t="shared" si="180"/>
        <v>3</v>
      </c>
      <c r="HF94" s="11"/>
      <c r="HG94" s="9">
        <f>VLOOKUP($C94, Table5[#All], 2, 0)</f>
        <v>0</v>
      </c>
      <c r="HH94" s="9">
        <f>VLOOKUP($C94, Table5[#All], 3, 0)</f>
        <v>0</v>
      </c>
      <c r="HI94" s="9">
        <f>VLOOKUP($C94, Table5[#All], 4, 0)</f>
        <v>1</v>
      </c>
      <c r="HJ94" s="9">
        <f>VLOOKUP($C94, Table5[#All], 5, 0)</f>
        <v>0</v>
      </c>
      <c r="HK94" s="9">
        <f>VLOOKUP($C94, Table5[#All], 6, 0)</f>
        <v>0</v>
      </c>
      <c r="HL94" s="10">
        <f t="shared" si="181"/>
        <v>3</v>
      </c>
      <c r="HM94" s="11"/>
      <c r="HN94" s="9">
        <f>VLOOKUP($C94, Table5[#All], 7, 0)</f>
        <v>0</v>
      </c>
      <c r="HO94" s="9">
        <f>VLOOKUP($C94, Table5[#All], 8, 0)</f>
        <v>1</v>
      </c>
      <c r="HP94" s="9">
        <f>VLOOKUP($C94, Table5[#All], 9, 0)</f>
        <v>0</v>
      </c>
      <c r="HQ94" s="9">
        <f>VLOOKUP($C94, Table5[#All], 10, 0)</f>
        <v>0</v>
      </c>
      <c r="HR94" s="9">
        <f>VLOOKUP($C94, Table5[#All], 11, 0)</f>
        <v>0</v>
      </c>
      <c r="HS94" s="10">
        <f t="shared" si="182"/>
        <v>2</v>
      </c>
      <c r="HT94" s="11"/>
      <c r="HU94" s="9">
        <f>VLOOKUP($C94, Table5[#All], 12, 0)</f>
        <v>1</v>
      </c>
      <c r="HV94" s="9">
        <f>VLOOKUP($C94, Table5[#All], 13, 0)</f>
        <v>0</v>
      </c>
      <c r="HW94" s="9">
        <f>VLOOKUP($C94, Table5[#All], 14, 0)</f>
        <v>0</v>
      </c>
      <c r="HX94" s="9">
        <f>VLOOKUP($C94, Table5[#All], 15, 0)</f>
        <v>0</v>
      </c>
      <c r="HY94" s="9">
        <f>VLOOKUP($C94, Table5[#All], 16, 0)</f>
        <v>0</v>
      </c>
      <c r="HZ94" s="10">
        <f t="shared" si="183"/>
        <v>1</v>
      </c>
      <c r="IA94" s="11"/>
      <c r="IB94" s="9">
        <f>VLOOKUP($C94, Table5[#All], 17, 0)</f>
        <v>0</v>
      </c>
      <c r="IC94" s="9">
        <f>VLOOKUP($C94, Table5[#All], 18, 0)</f>
        <v>1</v>
      </c>
      <c r="ID94" s="9">
        <f>VLOOKUP($C94, Table5[#All], 19, 0)</f>
        <v>0</v>
      </c>
      <c r="IE94" s="9">
        <f>VLOOKUP($C94, Table5[#All], 20, 0)</f>
        <v>0</v>
      </c>
      <c r="IF94" s="9">
        <f>VLOOKUP($C94, Table5[#All], 21, 0)</f>
        <v>0</v>
      </c>
      <c r="IG94" s="10">
        <f t="shared" si="184"/>
        <v>2</v>
      </c>
      <c r="IH94" s="11"/>
      <c r="II94" s="9">
        <f>VLOOKUP($C94, Table5[#All], 22, 0)</f>
        <v>1</v>
      </c>
      <c r="IJ94" s="9">
        <f>VLOOKUP($C94, Table5[#All], 23, 0)</f>
        <v>0</v>
      </c>
      <c r="IK94" s="9">
        <f>VLOOKUP($C94, Table5[#All], 24, 0)</f>
        <v>0</v>
      </c>
      <c r="IL94" s="9">
        <f>VLOOKUP($C94, Table5[#All], 25, 0)</f>
        <v>0</v>
      </c>
      <c r="IM94" s="9">
        <f>VLOOKUP($C94, Table5[#All], 26, 0)</f>
        <v>0</v>
      </c>
      <c r="IN94" s="10">
        <f t="shared" si="185"/>
        <v>1</v>
      </c>
      <c r="IO94" s="11"/>
      <c r="IP94" s="9">
        <v>1</v>
      </c>
      <c r="IQ94" s="9">
        <v>0</v>
      </c>
      <c r="IR94" s="9">
        <v>0</v>
      </c>
      <c r="IS94" s="9">
        <v>0</v>
      </c>
      <c r="IT94" s="9">
        <v>0</v>
      </c>
      <c r="IU94" s="10">
        <f t="shared" si="186"/>
        <v>1</v>
      </c>
      <c r="IV94" s="82"/>
    </row>
    <row r="95" spans="1:256" ht="16.3" thickTop="1" thickBot="1" x14ac:dyDescent="0.35">
      <c r="A95" s="16" t="s">
        <v>311</v>
      </c>
      <c r="B95" s="16" t="s">
        <v>326</v>
      </c>
      <c r="C95" s="16" t="s">
        <v>327</v>
      </c>
      <c r="D95" s="11"/>
      <c r="E95" s="9">
        <f>VLOOKUP($C95, Table3[#All], 2, 0)</f>
        <v>0.27779999999999999</v>
      </c>
      <c r="F95" s="9"/>
      <c r="G95" s="9">
        <f>VLOOKUP($C95, Table3[#All], 3, 0)</f>
        <v>0.44439999999999996</v>
      </c>
      <c r="H95" s="9">
        <f>VLOOKUP($C95, Table3[#All], 4, 0)</f>
        <v>0.27779999999999999</v>
      </c>
      <c r="I95" s="9">
        <f>VLOOKUP($C95, Table3[#All], 5, 0)</f>
        <v>0</v>
      </c>
      <c r="J95" s="10">
        <f t="shared" si="187"/>
        <v>4</v>
      </c>
      <c r="K95" s="11"/>
      <c r="L95" s="9">
        <f>VLOOKUP($C95, Table3[#All], 6, 0)</f>
        <v>0</v>
      </c>
      <c r="M95" s="9"/>
      <c r="N95" s="9">
        <f>VLOOKUP($C95, Table3[#All], 7, 0)</f>
        <v>1</v>
      </c>
      <c r="O95" s="9">
        <f>VLOOKUP($C95, Table3[#All], 8, 0)</f>
        <v>0</v>
      </c>
      <c r="P95" s="9">
        <f>VLOOKUP($C95, Table3[#All], 9, 0)</f>
        <v>0</v>
      </c>
      <c r="Q95" s="10">
        <f t="shared" si="188"/>
        <v>3</v>
      </c>
      <c r="R95" s="11"/>
      <c r="S95" s="9">
        <f>VLOOKUP($C95, Table3[#All], 10, 0)</f>
        <v>0</v>
      </c>
      <c r="T95" s="9">
        <f>VLOOKUP($C95, Table3[#All], 11, 0)</f>
        <v>0</v>
      </c>
      <c r="U95" s="9">
        <f>VLOOKUP($C95, Table3[#All], 12, 0)</f>
        <v>0.16670000000000001</v>
      </c>
      <c r="V95" s="9">
        <f>VLOOKUP($C95, Table3[#All], 13, 0)</f>
        <v>0.83329999999999993</v>
      </c>
      <c r="W95" s="9">
        <f>VLOOKUP($C95, Table3[#All], 14, 0)</f>
        <v>0</v>
      </c>
      <c r="X95" s="10">
        <f t="shared" si="189"/>
        <v>4</v>
      </c>
      <c r="Y95" s="11"/>
      <c r="Z95" s="9">
        <f>VLOOKUP($C95, Table3[#All], 15, 0)</f>
        <v>0</v>
      </c>
      <c r="AA95" s="9">
        <f>VLOOKUP($C95, Table3[#All], 16, 0)</f>
        <v>0</v>
      </c>
      <c r="AB95" s="9">
        <f>VLOOKUP($C95, Table3[#All], 17, 0)</f>
        <v>0.61109999999999998</v>
      </c>
      <c r="AC95" s="9">
        <f>VLOOKUP($C95, Table3[#All], 18, 0)</f>
        <v>0.38890000000000002</v>
      </c>
      <c r="AD95" s="9">
        <f>VLOOKUP($C95, Table3[#All], 19, 0)</f>
        <v>0</v>
      </c>
      <c r="AE95" s="10">
        <f t="shared" si="159"/>
        <v>4</v>
      </c>
      <c r="AF95" s="11"/>
      <c r="AG95" s="9">
        <f>VLOOKUP($C95, Table3[#All], 20, 0)</f>
        <v>0</v>
      </c>
      <c r="AH95" s="9">
        <f>VLOOKUP($C95, Table3[#All], 21, 0)</f>
        <v>0.11109999999999999</v>
      </c>
      <c r="AI95" s="9">
        <f>VLOOKUP($C95, Table3[#All], 22, 0)</f>
        <v>0.88890000000000002</v>
      </c>
      <c r="AJ95" s="9"/>
      <c r="AK95" s="9"/>
      <c r="AL95" s="10">
        <f t="shared" si="160"/>
        <v>3</v>
      </c>
      <c r="AM95" s="11"/>
      <c r="AN95" s="9">
        <f>VLOOKUP($C95, Table3[#All], 23, 0)</f>
        <v>1</v>
      </c>
      <c r="AO95" s="9">
        <f>VLOOKUP($C95, Table3[#All], 24, 0)</f>
        <v>0</v>
      </c>
      <c r="AP95" s="9">
        <f>VLOOKUP($C95, Table3[#All], 25, 0)</f>
        <v>0</v>
      </c>
      <c r="AQ95" s="9">
        <f>VLOOKUP($C95, Table3[#All], 26, 0)</f>
        <v>0</v>
      </c>
      <c r="AR95" s="9"/>
      <c r="AS95" s="12">
        <f t="shared" si="161"/>
        <v>1</v>
      </c>
      <c r="AT95" s="11"/>
      <c r="AU95" s="9">
        <f>VLOOKUP($C95, Table3[#All], 27, 0)</f>
        <v>0.63890000000000002</v>
      </c>
      <c r="AV95" s="9">
        <f>VLOOKUP($C95, Table3[#All], 28, 0)</f>
        <v>0.16670000000000001</v>
      </c>
      <c r="AW95" s="9">
        <f>VLOOKUP($C95, Table3[#All], 29, 0)</f>
        <v>0.19440000000000002</v>
      </c>
      <c r="AX95" s="9"/>
      <c r="AY95" s="9"/>
      <c r="AZ95" s="10">
        <f t="shared" si="190"/>
        <v>2</v>
      </c>
      <c r="BA95" s="11"/>
      <c r="BB95" s="9">
        <f>VLOOKUP($C95, Table3[#All], 30, 0)</f>
        <v>0.38890000000000002</v>
      </c>
      <c r="BC95" s="9">
        <f>VLOOKUP($C95, Table3[#All], 31, 0)</f>
        <v>0.52780000000000005</v>
      </c>
      <c r="BD95" s="9">
        <f>VLOOKUP($C95, Table3[#All], 32, 0)</f>
        <v>8.3299999999999999E-2</v>
      </c>
      <c r="BE95" s="9">
        <f>VLOOKUP($C95, Table3[#All], 33, 0)</f>
        <v>0</v>
      </c>
      <c r="BF95" s="9"/>
      <c r="BG95" s="10">
        <f t="shared" si="191"/>
        <v>2</v>
      </c>
      <c r="BH95" s="81"/>
      <c r="BI95" s="9">
        <f>VLOOKUP($C95, Table3[#All], 34, 0)</f>
        <v>0</v>
      </c>
      <c r="BJ95" s="9">
        <f>VLOOKUP($C95, Table3[#All], 35, 0)</f>
        <v>0</v>
      </c>
      <c r="BK95" s="9">
        <f>VLOOKUP($C95, Table3[#All], 36, 0)</f>
        <v>0</v>
      </c>
      <c r="BL95" s="9">
        <f>VLOOKUP($C95, Table3[#All], 37, 0)</f>
        <v>0</v>
      </c>
      <c r="BM95" s="9">
        <f>VLOOKUP($C95, Table3[#All], 38, 0)</f>
        <v>0</v>
      </c>
      <c r="BN95" s="10" t="str">
        <f t="shared" si="192"/>
        <v>N/A</v>
      </c>
      <c r="BO95" s="11"/>
      <c r="BP95" s="9">
        <f>VLOOKUP($C95, Table3[#All], 39, 0)</f>
        <v>1</v>
      </c>
      <c r="BQ95" s="9">
        <f>VLOOKUP($C95, Table3[#All], 40, 0)</f>
        <v>0</v>
      </c>
      <c r="BR95" s="9">
        <f>VLOOKUP($C95, Table3[#All], 41, 0)</f>
        <v>0</v>
      </c>
      <c r="BS95" s="9">
        <f>VLOOKUP($C95, Table3[#All], 42, 0)</f>
        <v>0</v>
      </c>
      <c r="BT95" s="9"/>
      <c r="BU95" s="10">
        <f t="shared" si="162"/>
        <v>1</v>
      </c>
      <c r="BV95" s="11"/>
      <c r="BW95" s="9">
        <f>VLOOKUP($C95, Table3[#All], 43, 0)</f>
        <v>0.66670000000000007</v>
      </c>
      <c r="BX95" s="9">
        <f>VLOOKUP($C95, Table3[#All], 44, 0)</f>
        <v>0.33329999999999999</v>
      </c>
      <c r="BY95" s="9">
        <f>VLOOKUP($C95, Table3[#All], 45, 0)</f>
        <v>0</v>
      </c>
      <c r="BZ95" s="9"/>
      <c r="CA95" s="9"/>
      <c r="CB95" s="10">
        <f t="shared" si="163"/>
        <v>2</v>
      </c>
      <c r="CC95" s="81"/>
      <c r="CD95" s="9">
        <f>VLOOKUP($C95, Table3[#All], 46, 0)</f>
        <v>1</v>
      </c>
      <c r="CE95" s="9">
        <f>VLOOKUP($C95, Table3[#All], 47, 0)</f>
        <v>0</v>
      </c>
      <c r="CF95" s="9">
        <f>VLOOKUP($C95, Table3[#All], 48, 0)</f>
        <v>0</v>
      </c>
      <c r="CG95" s="9">
        <f>VLOOKUP($C95, Table3[#All], 49, 0)</f>
        <v>0</v>
      </c>
      <c r="CH95" s="9">
        <f>VLOOKUP($C95, Table3[#All], 50, 0)</f>
        <v>0</v>
      </c>
      <c r="CI95" s="12">
        <f t="shared" si="164"/>
        <v>1</v>
      </c>
      <c r="CJ95" s="13"/>
      <c r="CK95" s="9">
        <f>VLOOKUP($C95, Table3[#All], 51, 0)</f>
        <v>5.5599999999999997E-2</v>
      </c>
      <c r="CL95" s="9">
        <f>VLOOKUP($C95, Table3[#All], 52, 0)</f>
        <v>0.77780000000000005</v>
      </c>
      <c r="CM95" s="9">
        <f>VLOOKUP($C95, Table3[#All], 53, 0)</f>
        <v>0.16670000000000001</v>
      </c>
      <c r="CN95" s="9">
        <f>VLOOKUP($C95, Table3[#All], 54, 0)</f>
        <v>0</v>
      </c>
      <c r="CO95" s="9"/>
      <c r="CP95" s="10">
        <f t="shared" si="165"/>
        <v>2</v>
      </c>
      <c r="CQ95" s="11"/>
      <c r="CR95" s="9">
        <f>VLOOKUP($C95, Table3[#All], 55, 0)</f>
        <v>0.55559999999999998</v>
      </c>
      <c r="CS95" s="9">
        <f>VLOOKUP($C95, Table3[#All], 56, 0)</f>
        <v>0.38890000000000002</v>
      </c>
      <c r="CT95" s="9">
        <f>VLOOKUP($C95, Table3[#All], 57, 0)</f>
        <v>5.5599999999999997E-2</v>
      </c>
      <c r="CU95" s="9">
        <f>VLOOKUP($C95, Table3[#All], 58, 0)</f>
        <v>0</v>
      </c>
      <c r="CV95" s="9">
        <f>VLOOKUP($C95, Table3[#All], 59, 0)</f>
        <v>0</v>
      </c>
      <c r="CW95" s="14">
        <f t="shared" si="166"/>
        <v>2</v>
      </c>
      <c r="CX95" s="81"/>
      <c r="CY95" s="9">
        <f>VLOOKUP($C95, Table3[#All], 60, 0)</f>
        <v>0</v>
      </c>
      <c r="CZ95" s="9">
        <f>VLOOKUP($C95, Table3[#All], 61, 0)</f>
        <v>0</v>
      </c>
      <c r="DA95" s="9">
        <f>VLOOKUP($C95, Table3[#All], 62, 0)</f>
        <v>0.27779999999999999</v>
      </c>
      <c r="DB95" s="9">
        <f>VLOOKUP($C95, Table3[#All], 63, 0)</f>
        <v>0.63890000000000002</v>
      </c>
      <c r="DC95" s="9">
        <f>VLOOKUP($C95, Table3[#All], 64, 0)</f>
        <v>8.3299999999999999E-2</v>
      </c>
      <c r="DD95" s="10">
        <f t="shared" si="167"/>
        <v>4</v>
      </c>
      <c r="DE95" s="11"/>
      <c r="DF95" s="9">
        <f>VLOOKUP($C95, Table3[#All], 65, 0)</f>
        <v>0</v>
      </c>
      <c r="DG95" s="9"/>
      <c r="DH95" s="9">
        <f>VLOOKUP($C95, Table3[#All], 66, 0)</f>
        <v>0.41670000000000001</v>
      </c>
      <c r="DI95" s="9"/>
      <c r="DJ95" s="9">
        <f>VLOOKUP($C95, Table3[#All], 67, 0)</f>
        <v>0.58329999999999993</v>
      </c>
      <c r="DK95" s="14">
        <f t="shared" si="168"/>
        <v>5</v>
      </c>
      <c r="DL95" s="11"/>
      <c r="DM95" s="9">
        <f>VLOOKUP($C95, Table3[#All], 68, 0)</f>
        <v>0.75</v>
      </c>
      <c r="DN95" s="9"/>
      <c r="DO95" s="9">
        <f>VLOOKUP($C95, Table3[#All], 69, 0)</f>
        <v>0.25</v>
      </c>
      <c r="DP95" s="9">
        <f>VLOOKUP($C95, Table3[#All], 70, 0)</f>
        <v>0</v>
      </c>
      <c r="DQ95" s="9"/>
      <c r="DR95" s="14">
        <f t="shared" si="169"/>
        <v>3</v>
      </c>
      <c r="DS95" s="11"/>
      <c r="DT95" s="9">
        <f>VLOOKUP($C95, Table3[#All], 71, 0)</f>
        <v>0</v>
      </c>
      <c r="DU95" s="9">
        <f>VLOOKUP($C95, Table3[#All], 72, 0)</f>
        <v>0</v>
      </c>
      <c r="DV95" s="9">
        <f>VLOOKUP($C95, Table3[#All], 73, 0)</f>
        <v>0.30559999999999998</v>
      </c>
      <c r="DW95" s="9">
        <f>VLOOKUP($C95, Table3[#All], 74, 0)</f>
        <v>0.69440000000000002</v>
      </c>
      <c r="DX95" s="9">
        <f>VLOOKUP($C95, Table3[#All], 75, 0)</f>
        <v>0</v>
      </c>
      <c r="DY95" s="12">
        <f t="shared" si="158"/>
        <v>4</v>
      </c>
      <c r="DZ95" s="11"/>
      <c r="EA95" s="9">
        <f>VLOOKUP($C95, Table3[#All], 76, 0)</f>
        <v>1</v>
      </c>
      <c r="EB95" s="9">
        <f>VLOOKUP($C95, Table3[#All], 77, 0)</f>
        <v>0</v>
      </c>
      <c r="EC95" s="9">
        <f>VLOOKUP($C95, Table3[#All], 78, 0)</f>
        <v>0</v>
      </c>
      <c r="ED95" s="9">
        <f>VLOOKUP($C95, Table3[#All], 79, 0)</f>
        <v>0</v>
      </c>
      <c r="EE95" s="9">
        <f>VLOOKUP($C95, Table3[#All], 80, 0)</f>
        <v>0</v>
      </c>
      <c r="EF95" s="10">
        <f t="shared" si="170"/>
        <v>1</v>
      </c>
      <c r="EG95" s="9"/>
      <c r="EH95" s="9">
        <f>VLOOKUP($C95, Table3[#All], 81, 0)</f>
        <v>0</v>
      </c>
      <c r="EI95" s="9">
        <f>VLOOKUP($C95, Table3[#All], 82, 0)</f>
        <v>0</v>
      </c>
      <c r="EJ95" s="9">
        <f>VLOOKUP($C95, Table3[#All], 83, 0)</f>
        <v>0</v>
      </c>
      <c r="EK95" s="9">
        <f>VLOOKUP($C95, Table3[#All], 84, 0)</f>
        <v>0</v>
      </c>
      <c r="EL95" s="9">
        <f>VLOOKUP($C95, Table3[#All], 85, 0)</f>
        <v>1</v>
      </c>
      <c r="EM95" s="14">
        <f t="shared" si="171"/>
        <v>5</v>
      </c>
      <c r="EN95" s="11"/>
      <c r="EO95" s="9">
        <f>VLOOKUP($C95, Table3[#All], 86, 0)</f>
        <v>0.72219999999999995</v>
      </c>
      <c r="EP95" s="9"/>
      <c r="EQ95" s="9">
        <f>VLOOKUP($C95, Table3[#All], 87, 0)</f>
        <v>0.27779999999999999</v>
      </c>
      <c r="ER95" s="9"/>
      <c r="ES95" s="9"/>
      <c r="ET95" s="14">
        <f t="shared" si="172"/>
        <v>3</v>
      </c>
      <c r="EU95" s="11"/>
      <c r="EV95" s="9">
        <f>VLOOKUP($C95, Table3[#All], 88, 0)</f>
        <v>0</v>
      </c>
      <c r="EW95" s="9">
        <f>VLOOKUP($C95, Table3[#All], 89, 0)</f>
        <v>1</v>
      </c>
      <c r="EX95" s="9">
        <f>VLOOKUP($C95, Table3[#All], 90, 0)</f>
        <v>0</v>
      </c>
      <c r="EY95" s="9">
        <f>VLOOKUP($C95, Table3[#All], 91, 0)</f>
        <v>0</v>
      </c>
      <c r="EZ95" s="9">
        <f>VLOOKUP($C95, Table3[#All], 92, 0)</f>
        <v>0</v>
      </c>
      <c r="FA95" s="12">
        <f t="shared" si="173"/>
        <v>2</v>
      </c>
      <c r="FB95" s="11"/>
      <c r="FC95" s="9">
        <f>VLOOKUP($C95, Table3[#All], 93, 0)</f>
        <v>0</v>
      </c>
      <c r="FD95" s="9">
        <f>VLOOKUP($C95, Table3[#All], 94, 0)</f>
        <v>0</v>
      </c>
      <c r="FE95" s="9">
        <f>VLOOKUP($C95, Table3[#All], 95, 0)</f>
        <v>1</v>
      </c>
      <c r="FF95" s="9">
        <f>VLOOKUP($C95, Table3[#All], 96, 0)</f>
        <v>0</v>
      </c>
      <c r="FG95" s="9"/>
      <c r="FH95" s="10">
        <f t="shared" si="174"/>
        <v>3</v>
      </c>
      <c r="FI95" s="11"/>
      <c r="FJ95" s="9">
        <f>VLOOKUP($C95, Table3[#All], 97, 0)</f>
        <v>0</v>
      </c>
      <c r="FK95" s="9">
        <f>VLOOKUP($C95, Table3[#All], 98, 0)</f>
        <v>0</v>
      </c>
      <c r="FL95" s="9">
        <f>VLOOKUP($C95, Table3[#All], 99, 0)</f>
        <v>0</v>
      </c>
      <c r="FM95" s="9">
        <f>VLOOKUP($C95, Table3[#All], 100, 0)</f>
        <v>0</v>
      </c>
      <c r="FN95" s="9">
        <f>VLOOKUP($C95, Table3[#All], 101, 0)</f>
        <v>1</v>
      </c>
      <c r="FO95" s="14">
        <f t="shared" si="175"/>
        <v>5</v>
      </c>
      <c r="FP95" s="11"/>
      <c r="FQ95" s="9">
        <f>VLOOKUP($C95, Table3[#All], 102, 0)</f>
        <v>2.7799999999999998E-2</v>
      </c>
      <c r="FR95" s="9">
        <f>VLOOKUP($C95, Table3[#All], 103, 0)</f>
        <v>0.55559999999999998</v>
      </c>
      <c r="FS95" s="9">
        <f>VLOOKUP($C95, Table3[#All], 104, 0)</f>
        <v>0</v>
      </c>
      <c r="FT95" s="9">
        <f>VLOOKUP($C95, Table3[#All], 105, 0)</f>
        <v>0.41670000000000001</v>
      </c>
      <c r="FU95" s="9">
        <v>0</v>
      </c>
      <c r="FV95" s="10">
        <f t="shared" si="176"/>
        <v>4</v>
      </c>
      <c r="FW95" s="11"/>
      <c r="FX95" s="9">
        <f>VLOOKUP($C95, Table3[#All], 106, 0)</f>
        <v>0</v>
      </c>
      <c r="FY95" s="9"/>
      <c r="FZ95" s="9">
        <f>VLOOKUP($C95, Table3[#All], 107, 0)</f>
        <v>0.1389</v>
      </c>
      <c r="GA95" s="9">
        <f>VLOOKUP($C95, Table3[#All], 108, 0)</f>
        <v>0.86109999999999998</v>
      </c>
      <c r="GB95" s="9"/>
      <c r="GC95" s="10">
        <f t="shared" si="193"/>
        <v>4</v>
      </c>
      <c r="GD95" s="81"/>
      <c r="GE95" s="9">
        <f>VLOOKUP($C95, Table3[#All], 109, 0)</f>
        <v>0</v>
      </c>
      <c r="GF95" s="9">
        <f>VLOOKUP($C95, Table3[#All], 110, 0)</f>
        <v>0.41670000000000001</v>
      </c>
      <c r="GG95" s="9">
        <f>VLOOKUP($C95, Table3[#All], 111, 0)</f>
        <v>0.58329999999999993</v>
      </c>
      <c r="GH95" s="9"/>
      <c r="GI95" s="9">
        <f>VLOOKUP($C95, Table3[#All], 112, 0)</f>
        <v>0</v>
      </c>
      <c r="GJ95" s="12">
        <f t="shared" si="177"/>
        <v>3</v>
      </c>
      <c r="GK95" s="11"/>
      <c r="GL95" s="9">
        <f>VLOOKUP($C95, Table3[#All], 113, 0)</f>
        <v>0</v>
      </c>
      <c r="GM95" s="9">
        <f>VLOOKUP($C95, Table3[#All], 114, 0)</f>
        <v>0</v>
      </c>
      <c r="GN95" s="9">
        <f>VLOOKUP($C95, Table3[#All], 115, 0)</f>
        <v>0.22219999999999998</v>
      </c>
      <c r="GO95" s="9">
        <f>VLOOKUP($C95, Table3[#All], 116, 0)</f>
        <v>0.77780000000000005</v>
      </c>
      <c r="GP95" s="9"/>
      <c r="GQ95" s="10">
        <f t="shared" si="178"/>
        <v>4</v>
      </c>
      <c r="GR95" s="11"/>
      <c r="GS95" s="9">
        <f>VLOOKUP($C95, Table2[#All], 3, 0)</f>
        <v>0</v>
      </c>
      <c r="GT95" s="9">
        <f>VLOOKUP($C95, Table2[#All], 4, 0)</f>
        <v>1</v>
      </c>
      <c r="GU95" s="9">
        <f>VLOOKUP($C95, Table2[#All], 5, 0)</f>
        <v>0</v>
      </c>
      <c r="GV95" s="9">
        <f>VLOOKUP($C95, Table2[#All], 6, 0)</f>
        <v>0</v>
      </c>
      <c r="GW95" s="9">
        <f>VLOOKUP($C95, Table2[#All], 7, 0)</f>
        <v>0</v>
      </c>
      <c r="GX95" s="10">
        <f t="shared" si="179"/>
        <v>2</v>
      </c>
      <c r="GY95" s="11"/>
      <c r="GZ95" s="9">
        <v>0</v>
      </c>
      <c r="HA95" s="9">
        <v>0</v>
      </c>
      <c r="HB95" s="9">
        <v>1</v>
      </c>
      <c r="HC95" s="9">
        <v>0</v>
      </c>
      <c r="HD95" s="9"/>
      <c r="HE95" s="10">
        <f t="shared" si="180"/>
        <v>3</v>
      </c>
      <c r="HF95" s="11"/>
      <c r="HG95" s="9">
        <f>VLOOKUP($C95, Table5[#All], 2, 0)</f>
        <v>0</v>
      </c>
      <c r="HH95" s="9">
        <f>VLOOKUP($C95, Table5[#All], 3, 0)</f>
        <v>0</v>
      </c>
      <c r="HI95" s="9">
        <f>VLOOKUP($C95, Table5[#All], 4, 0)</f>
        <v>0</v>
      </c>
      <c r="HJ95" s="9">
        <f>VLOOKUP($C95, Table5[#All], 5, 0)</f>
        <v>1</v>
      </c>
      <c r="HK95" s="9">
        <f>VLOOKUP($C95, Table5[#All], 6, 0)</f>
        <v>0</v>
      </c>
      <c r="HL95" s="10">
        <f t="shared" si="181"/>
        <v>4</v>
      </c>
      <c r="HM95" s="11"/>
      <c r="HN95" s="9">
        <f>VLOOKUP($C95, Table5[#All], 7, 0)</f>
        <v>0</v>
      </c>
      <c r="HO95" s="9">
        <f>VLOOKUP($C95, Table5[#All], 8, 0)</f>
        <v>1</v>
      </c>
      <c r="HP95" s="9">
        <f>VLOOKUP($C95, Table5[#All], 9, 0)</f>
        <v>0</v>
      </c>
      <c r="HQ95" s="9">
        <f>VLOOKUP($C95, Table5[#All], 10, 0)</f>
        <v>0</v>
      </c>
      <c r="HR95" s="9">
        <f>VLOOKUP($C95, Table5[#All], 11, 0)</f>
        <v>0</v>
      </c>
      <c r="HS95" s="10">
        <f t="shared" si="182"/>
        <v>2</v>
      </c>
      <c r="HT95" s="11"/>
      <c r="HU95" s="9">
        <f>VLOOKUP($C95, Table5[#All], 12, 0)</f>
        <v>1</v>
      </c>
      <c r="HV95" s="9">
        <f>VLOOKUP($C95, Table5[#All], 13, 0)</f>
        <v>0</v>
      </c>
      <c r="HW95" s="9">
        <f>VLOOKUP($C95, Table5[#All], 14, 0)</f>
        <v>0</v>
      </c>
      <c r="HX95" s="9">
        <f>VLOOKUP($C95, Table5[#All], 15, 0)</f>
        <v>0</v>
      </c>
      <c r="HY95" s="9">
        <f>VLOOKUP($C95, Table5[#All], 16, 0)</f>
        <v>0</v>
      </c>
      <c r="HZ95" s="10">
        <f t="shared" si="183"/>
        <v>1</v>
      </c>
      <c r="IA95" s="11"/>
      <c r="IB95" s="9">
        <f>VLOOKUP($C95, Table5[#All], 17, 0)</f>
        <v>0</v>
      </c>
      <c r="IC95" s="9">
        <f>VLOOKUP($C95, Table5[#All], 18, 0)</f>
        <v>1</v>
      </c>
      <c r="ID95" s="9">
        <f>VLOOKUP($C95, Table5[#All], 19, 0)</f>
        <v>0</v>
      </c>
      <c r="IE95" s="9">
        <f>VLOOKUP($C95, Table5[#All], 20, 0)</f>
        <v>0</v>
      </c>
      <c r="IF95" s="9">
        <f>VLOOKUP($C95, Table5[#All], 21, 0)</f>
        <v>0</v>
      </c>
      <c r="IG95" s="10">
        <f t="shared" si="184"/>
        <v>2</v>
      </c>
      <c r="IH95" s="11"/>
      <c r="II95" s="9">
        <f>VLOOKUP($C95, Table5[#All], 22, 0)</f>
        <v>1</v>
      </c>
      <c r="IJ95" s="9">
        <f>VLOOKUP($C95, Table5[#All], 23, 0)</f>
        <v>0</v>
      </c>
      <c r="IK95" s="9">
        <f>VLOOKUP($C95, Table5[#All], 24, 0)</f>
        <v>0</v>
      </c>
      <c r="IL95" s="9">
        <f>VLOOKUP($C95, Table5[#All], 25, 0)</f>
        <v>0</v>
      </c>
      <c r="IM95" s="9">
        <f>VLOOKUP($C95, Table5[#All], 26, 0)</f>
        <v>0</v>
      </c>
      <c r="IN95" s="10">
        <f t="shared" si="185"/>
        <v>1</v>
      </c>
      <c r="IO95" s="11"/>
      <c r="IP95" s="9">
        <v>1</v>
      </c>
      <c r="IQ95" s="9">
        <v>0</v>
      </c>
      <c r="IR95" s="9">
        <v>0</v>
      </c>
      <c r="IS95" s="9">
        <v>0</v>
      </c>
      <c r="IT95" s="9">
        <v>0</v>
      </c>
      <c r="IU95" s="10">
        <f t="shared" si="186"/>
        <v>1</v>
      </c>
      <c r="IV95" s="82"/>
    </row>
    <row r="96" spans="1:256" ht="16.3" thickTop="1" thickBot="1" x14ac:dyDescent="0.35">
      <c r="A96" s="16" t="s">
        <v>311</v>
      </c>
      <c r="B96" s="16" t="s">
        <v>328</v>
      </c>
      <c r="C96" s="16" t="s">
        <v>329</v>
      </c>
      <c r="D96" s="11"/>
      <c r="E96" s="9">
        <f>VLOOKUP($C96, Table3[#All], 2, 0)</f>
        <v>0</v>
      </c>
      <c r="F96" s="9"/>
      <c r="G96" s="9">
        <f>VLOOKUP($C96, Table3[#All], 3, 0)</f>
        <v>0.30559999999999998</v>
      </c>
      <c r="H96" s="9">
        <f>VLOOKUP($C96, Table3[#All], 4, 0)</f>
        <v>0.69440000000000002</v>
      </c>
      <c r="I96" s="9">
        <f>VLOOKUP($C96, Table3[#All], 5, 0)</f>
        <v>0</v>
      </c>
      <c r="J96" s="10">
        <f t="shared" si="187"/>
        <v>4</v>
      </c>
      <c r="K96" s="11"/>
      <c r="L96" s="9">
        <f>VLOOKUP($C96, Table3[#All], 6, 0)</f>
        <v>0</v>
      </c>
      <c r="M96" s="9"/>
      <c r="N96" s="9">
        <f>VLOOKUP($C96, Table3[#All], 7, 0)</f>
        <v>0</v>
      </c>
      <c r="O96" s="9">
        <f>VLOOKUP($C96, Table3[#All], 8, 0)</f>
        <v>1</v>
      </c>
      <c r="P96" s="9">
        <f>VLOOKUP($C96, Table3[#All], 9, 0)</f>
        <v>0</v>
      </c>
      <c r="Q96" s="10">
        <f t="shared" si="188"/>
        <v>4</v>
      </c>
      <c r="R96" s="11"/>
      <c r="S96" s="9">
        <f>VLOOKUP($C96, Table3[#All], 10, 0)</f>
        <v>0</v>
      </c>
      <c r="T96" s="9">
        <f>VLOOKUP($C96, Table3[#All], 11, 0)</f>
        <v>0</v>
      </c>
      <c r="U96" s="9">
        <f>VLOOKUP($C96, Table3[#All], 12, 0)</f>
        <v>0.5</v>
      </c>
      <c r="V96" s="9">
        <f>VLOOKUP($C96, Table3[#All], 13, 0)</f>
        <v>0.5</v>
      </c>
      <c r="W96" s="9">
        <f>VLOOKUP($C96, Table3[#All], 14, 0)</f>
        <v>0</v>
      </c>
      <c r="X96" s="10">
        <f t="shared" si="189"/>
        <v>4</v>
      </c>
      <c r="Y96" s="11"/>
      <c r="Z96" s="9">
        <f>VLOOKUP($C96, Table3[#All], 15, 0)</f>
        <v>0</v>
      </c>
      <c r="AA96" s="9">
        <f>VLOOKUP($C96, Table3[#All], 16, 0)</f>
        <v>0.22219999999999998</v>
      </c>
      <c r="AB96" s="9">
        <f>VLOOKUP($C96, Table3[#All], 17, 0)</f>
        <v>0.38890000000000002</v>
      </c>
      <c r="AC96" s="9">
        <f>VLOOKUP($C96, Table3[#All], 18, 0)</f>
        <v>0.38890000000000002</v>
      </c>
      <c r="AD96" s="9">
        <f>VLOOKUP($C96, Table3[#All], 19, 0)</f>
        <v>0</v>
      </c>
      <c r="AE96" s="10">
        <f t="shared" si="159"/>
        <v>4</v>
      </c>
      <c r="AF96" s="11"/>
      <c r="AG96" s="9">
        <f>VLOOKUP($C96, Table3[#All], 20, 0)</f>
        <v>8.3299999999999999E-2</v>
      </c>
      <c r="AH96" s="9">
        <f>VLOOKUP($C96, Table3[#All], 21, 0)</f>
        <v>0.5</v>
      </c>
      <c r="AI96" s="9">
        <f>VLOOKUP($C96, Table3[#All], 22, 0)</f>
        <v>0.41670000000000001</v>
      </c>
      <c r="AJ96" s="9"/>
      <c r="AK96" s="9"/>
      <c r="AL96" s="10">
        <f t="shared" si="160"/>
        <v>3</v>
      </c>
      <c r="AM96" s="11"/>
      <c r="AN96" s="9">
        <f>VLOOKUP($C96, Table3[#All], 23, 0)</f>
        <v>0</v>
      </c>
      <c r="AO96" s="9">
        <f>VLOOKUP($C96, Table3[#All], 24, 0)</f>
        <v>1</v>
      </c>
      <c r="AP96" s="9">
        <f>VLOOKUP($C96, Table3[#All], 25, 0)</f>
        <v>0</v>
      </c>
      <c r="AQ96" s="9">
        <f>VLOOKUP($C96, Table3[#All], 26, 0)</f>
        <v>0</v>
      </c>
      <c r="AR96" s="9"/>
      <c r="AS96" s="12">
        <f t="shared" si="161"/>
        <v>2</v>
      </c>
      <c r="AT96" s="11"/>
      <c r="AU96" s="9">
        <f>VLOOKUP($C96, Table3[#All], 27, 0)</f>
        <v>0.80559999999999998</v>
      </c>
      <c r="AV96" s="9">
        <f>VLOOKUP($C96, Table3[#All], 28, 0)</f>
        <v>8.3299999999999999E-2</v>
      </c>
      <c r="AW96" s="9">
        <f>VLOOKUP($C96, Table3[#All], 29, 0)</f>
        <v>0.11109999999999999</v>
      </c>
      <c r="AX96" s="9"/>
      <c r="AY96" s="9"/>
      <c r="AZ96" s="10">
        <f t="shared" si="190"/>
        <v>1</v>
      </c>
      <c r="BA96" s="11"/>
      <c r="BB96" s="9">
        <f>VLOOKUP($C96, Table3[#All], 30, 0)</f>
        <v>2.7799999999999998E-2</v>
      </c>
      <c r="BC96" s="9">
        <f>VLOOKUP($C96, Table3[#All], 31, 0)</f>
        <v>0.55559999999999998</v>
      </c>
      <c r="BD96" s="9">
        <f>VLOOKUP($C96, Table3[#All], 32, 0)</f>
        <v>0.36109999999999998</v>
      </c>
      <c r="BE96" s="9">
        <f>VLOOKUP($C96, Table3[#All], 33, 0)</f>
        <v>5.5599999999999997E-2</v>
      </c>
      <c r="BF96" s="9"/>
      <c r="BG96" s="10">
        <f t="shared" si="191"/>
        <v>3</v>
      </c>
      <c r="BH96" s="81"/>
      <c r="BI96" s="9">
        <f>VLOOKUP($C96, Table3[#All], 34, 0)</f>
        <v>0</v>
      </c>
      <c r="BJ96" s="9">
        <f>VLOOKUP($C96, Table3[#All], 35, 0)</f>
        <v>0</v>
      </c>
      <c r="BK96" s="9">
        <f>VLOOKUP($C96, Table3[#All], 36, 0)</f>
        <v>0</v>
      </c>
      <c r="BL96" s="9">
        <f>VLOOKUP($C96, Table3[#All], 37, 0)</f>
        <v>0</v>
      </c>
      <c r="BM96" s="9">
        <f>VLOOKUP($C96, Table3[#All], 38, 0)</f>
        <v>0</v>
      </c>
      <c r="BN96" s="10" t="str">
        <f t="shared" si="192"/>
        <v>N/A</v>
      </c>
      <c r="BO96" s="11"/>
      <c r="BP96" s="9">
        <f>VLOOKUP($C96, Table3[#All], 39, 0)</f>
        <v>1</v>
      </c>
      <c r="BQ96" s="9">
        <f>VLOOKUP($C96, Table3[#All], 40, 0)</f>
        <v>0</v>
      </c>
      <c r="BR96" s="9">
        <f>VLOOKUP($C96, Table3[#All], 41, 0)</f>
        <v>0</v>
      </c>
      <c r="BS96" s="9">
        <f>VLOOKUP($C96, Table3[#All], 42, 0)</f>
        <v>0</v>
      </c>
      <c r="BT96" s="9"/>
      <c r="BU96" s="10">
        <f t="shared" si="162"/>
        <v>1</v>
      </c>
      <c r="BV96" s="11"/>
      <c r="BW96" s="9">
        <f>VLOOKUP($C96, Table3[#All], 43, 0)</f>
        <v>0.1389</v>
      </c>
      <c r="BX96" s="9">
        <f>VLOOKUP($C96, Table3[#All], 44, 0)</f>
        <v>0.86109999999999998</v>
      </c>
      <c r="BY96" s="9">
        <f>VLOOKUP($C96, Table3[#All], 45, 0)</f>
        <v>0</v>
      </c>
      <c r="BZ96" s="9"/>
      <c r="CA96" s="9"/>
      <c r="CB96" s="10">
        <f t="shared" si="163"/>
        <v>2</v>
      </c>
      <c r="CC96" s="81"/>
      <c r="CD96" s="9">
        <f>VLOOKUP($C96, Table3[#All], 46, 0)</f>
        <v>1</v>
      </c>
      <c r="CE96" s="9">
        <f>VLOOKUP($C96, Table3[#All], 47, 0)</f>
        <v>0</v>
      </c>
      <c r="CF96" s="9">
        <f>VLOOKUP($C96, Table3[#All], 48, 0)</f>
        <v>0</v>
      </c>
      <c r="CG96" s="9">
        <f>VLOOKUP($C96, Table3[#All], 49, 0)</f>
        <v>0</v>
      </c>
      <c r="CH96" s="9">
        <f>VLOOKUP($C96, Table3[#All], 50, 0)</f>
        <v>0</v>
      </c>
      <c r="CI96" s="12">
        <f t="shared" si="164"/>
        <v>1</v>
      </c>
      <c r="CJ96" s="13"/>
      <c r="CK96" s="9">
        <f>VLOOKUP($C96, Table3[#All], 51, 0)</f>
        <v>2.7799999999999998E-2</v>
      </c>
      <c r="CL96" s="9">
        <f>VLOOKUP($C96, Table3[#All], 52, 0)</f>
        <v>0.75</v>
      </c>
      <c r="CM96" s="9">
        <f>VLOOKUP($C96, Table3[#All], 53, 0)</f>
        <v>0.22219999999999998</v>
      </c>
      <c r="CN96" s="9">
        <f>VLOOKUP($C96, Table3[#All], 54, 0)</f>
        <v>0</v>
      </c>
      <c r="CO96" s="9"/>
      <c r="CP96" s="10">
        <f t="shared" si="165"/>
        <v>2</v>
      </c>
      <c r="CQ96" s="11"/>
      <c r="CR96" s="9">
        <f>VLOOKUP($C96, Table3[#All], 55, 0)</f>
        <v>0.16670000000000001</v>
      </c>
      <c r="CS96" s="9">
        <f>VLOOKUP($C96, Table3[#All], 56, 0)</f>
        <v>0.55559999999999998</v>
      </c>
      <c r="CT96" s="9">
        <f>VLOOKUP($C96, Table3[#All], 57, 0)</f>
        <v>0.22219999999999998</v>
      </c>
      <c r="CU96" s="9">
        <f>VLOOKUP($C96, Table3[#All], 58, 0)</f>
        <v>2.7799999999999998E-2</v>
      </c>
      <c r="CV96" s="9">
        <f>VLOOKUP($C96, Table3[#All], 59, 0)</f>
        <v>2.7799999999999998E-2</v>
      </c>
      <c r="CW96" s="14">
        <f t="shared" si="166"/>
        <v>3</v>
      </c>
      <c r="CX96" s="81"/>
      <c r="CY96" s="9">
        <f>VLOOKUP($C96, Table3[#All], 60, 0)</f>
        <v>0.25</v>
      </c>
      <c r="CZ96" s="9">
        <f>VLOOKUP($C96, Table3[#All], 61, 0)</f>
        <v>0.1389</v>
      </c>
      <c r="DA96" s="9">
        <f>VLOOKUP($C96, Table3[#All], 62, 0)</f>
        <v>0.38890000000000002</v>
      </c>
      <c r="DB96" s="9">
        <f>VLOOKUP($C96, Table3[#All], 63, 0)</f>
        <v>0.19440000000000002</v>
      </c>
      <c r="DC96" s="9">
        <f>VLOOKUP($C96, Table3[#All], 64, 0)</f>
        <v>2.7799999999999998E-2</v>
      </c>
      <c r="DD96" s="10">
        <f t="shared" si="167"/>
        <v>3</v>
      </c>
      <c r="DE96" s="11"/>
      <c r="DF96" s="9">
        <f>VLOOKUP($C96, Table3[#All], 65, 0)</f>
        <v>5.5599999999999997E-2</v>
      </c>
      <c r="DG96" s="9"/>
      <c r="DH96" s="9">
        <f>VLOOKUP($C96, Table3[#All], 66, 0)</f>
        <v>0.66670000000000007</v>
      </c>
      <c r="DI96" s="9"/>
      <c r="DJ96" s="9">
        <f>VLOOKUP($C96, Table3[#All], 67, 0)</f>
        <v>0.27779999999999999</v>
      </c>
      <c r="DK96" s="14">
        <f t="shared" si="168"/>
        <v>5</v>
      </c>
      <c r="DL96" s="11"/>
      <c r="DM96" s="9">
        <f>VLOOKUP($C96, Table3[#All], 68, 0)</f>
        <v>0.66670000000000007</v>
      </c>
      <c r="DN96" s="9"/>
      <c r="DO96" s="9">
        <f>VLOOKUP($C96, Table3[#All], 69, 0)</f>
        <v>0.25</v>
      </c>
      <c r="DP96" s="9">
        <f>VLOOKUP($C96, Table3[#All], 70, 0)</f>
        <v>8.3299999999999999E-2</v>
      </c>
      <c r="DQ96" s="9"/>
      <c r="DR96" s="14">
        <f t="shared" si="169"/>
        <v>3</v>
      </c>
      <c r="DS96" s="11"/>
      <c r="DT96" s="9">
        <f>VLOOKUP($C96, Table3[#All], 71, 0)</f>
        <v>0.25</v>
      </c>
      <c r="DU96" s="9">
        <f>VLOOKUP($C96, Table3[#All], 72, 0)</f>
        <v>0.44439999999999996</v>
      </c>
      <c r="DV96" s="9">
        <f>VLOOKUP($C96, Table3[#All], 73, 0)</f>
        <v>0.16670000000000001</v>
      </c>
      <c r="DW96" s="9">
        <f>VLOOKUP($C96, Table3[#All], 74, 0)</f>
        <v>0.1389</v>
      </c>
      <c r="DX96" s="9">
        <f>VLOOKUP($C96, Table3[#All], 75, 0)</f>
        <v>0</v>
      </c>
      <c r="DY96" s="12">
        <f t="shared" si="158"/>
        <v>3</v>
      </c>
      <c r="DZ96" s="11"/>
      <c r="EA96" s="9">
        <f>VLOOKUP($C96, Table3[#All], 76, 0)</f>
        <v>1</v>
      </c>
      <c r="EB96" s="9">
        <f>VLOOKUP($C96, Table3[#All], 77, 0)</f>
        <v>0</v>
      </c>
      <c r="EC96" s="9">
        <f>VLOOKUP($C96, Table3[#All], 78, 0)</f>
        <v>0</v>
      </c>
      <c r="ED96" s="9">
        <f>VLOOKUP($C96, Table3[#All], 79, 0)</f>
        <v>0</v>
      </c>
      <c r="EE96" s="9">
        <f>VLOOKUP($C96, Table3[#All], 80, 0)</f>
        <v>0</v>
      </c>
      <c r="EF96" s="10">
        <f t="shared" si="170"/>
        <v>1</v>
      </c>
      <c r="EG96" s="9"/>
      <c r="EH96" s="9">
        <f>VLOOKUP($C96, Table3[#All], 81, 0)</f>
        <v>0</v>
      </c>
      <c r="EI96" s="9">
        <f>VLOOKUP($C96, Table3[#All], 82, 0)</f>
        <v>0</v>
      </c>
      <c r="EJ96" s="9">
        <f>VLOOKUP($C96, Table3[#All], 83, 0)</f>
        <v>0</v>
      </c>
      <c r="EK96" s="9">
        <f>VLOOKUP($C96, Table3[#All], 84, 0)</f>
        <v>0</v>
      </c>
      <c r="EL96" s="9">
        <f>VLOOKUP($C96, Table3[#All], 85, 0)</f>
        <v>1</v>
      </c>
      <c r="EM96" s="14">
        <f t="shared" si="171"/>
        <v>5</v>
      </c>
      <c r="EN96" s="11"/>
      <c r="EO96" s="9">
        <f>VLOOKUP($C96, Table3[#All], 86, 0)</f>
        <v>0.66670000000000007</v>
      </c>
      <c r="EP96" s="9"/>
      <c r="EQ96" s="9">
        <f>VLOOKUP($C96, Table3[#All], 87, 0)</f>
        <v>0.33329999999999999</v>
      </c>
      <c r="ER96" s="9"/>
      <c r="ES96" s="9"/>
      <c r="ET96" s="14">
        <f t="shared" si="172"/>
        <v>3</v>
      </c>
      <c r="EU96" s="11"/>
      <c r="EV96" s="9">
        <f>VLOOKUP($C96, Table3[#All], 88, 0)</f>
        <v>1</v>
      </c>
      <c r="EW96" s="9">
        <f>VLOOKUP($C96, Table3[#All], 89, 0)</f>
        <v>0</v>
      </c>
      <c r="EX96" s="9">
        <f>VLOOKUP($C96, Table3[#All], 90, 0)</f>
        <v>0</v>
      </c>
      <c r="EY96" s="9">
        <f>VLOOKUP($C96, Table3[#All], 91, 0)</f>
        <v>0</v>
      </c>
      <c r="EZ96" s="9">
        <f>VLOOKUP($C96, Table3[#All], 92, 0)</f>
        <v>0</v>
      </c>
      <c r="FA96" s="12">
        <f t="shared" si="173"/>
        <v>1</v>
      </c>
      <c r="FB96" s="11"/>
      <c r="FC96" s="9">
        <f>VLOOKUP($C96, Table3[#All], 93, 0)</f>
        <v>0</v>
      </c>
      <c r="FD96" s="9">
        <f>VLOOKUP($C96, Table3[#All], 94, 0)</f>
        <v>8.3299999999999999E-2</v>
      </c>
      <c r="FE96" s="9">
        <f>VLOOKUP($C96, Table3[#All], 95, 0)</f>
        <v>0.80559999999999998</v>
      </c>
      <c r="FF96" s="9">
        <f>VLOOKUP($C96, Table3[#All], 96, 0)</f>
        <v>0.11109999999999999</v>
      </c>
      <c r="FG96" s="9"/>
      <c r="FH96" s="10">
        <f t="shared" si="174"/>
        <v>3</v>
      </c>
      <c r="FI96" s="11"/>
      <c r="FJ96" s="9">
        <f>VLOOKUP($C96, Table3[#All], 97, 0)</f>
        <v>0</v>
      </c>
      <c r="FK96" s="9">
        <f>VLOOKUP($C96, Table3[#All], 98, 0)</f>
        <v>0</v>
      </c>
      <c r="FL96" s="9">
        <f>VLOOKUP($C96, Table3[#All], 99, 0)</f>
        <v>0</v>
      </c>
      <c r="FM96" s="9">
        <f>VLOOKUP($C96, Table3[#All], 100, 0)</f>
        <v>1</v>
      </c>
      <c r="FN96" s="9">
        <f>VLOOKUP($C96, Table3[#All], 101, 0)</f>
        <v>0</v>
      </c>
      <c r="FO96" s="14">
        <f t="shared" si="175"/>
        <v>4</v>
      </c>
      <c r="FP96" s="11"/>
      <c r="FQ96" s="9">
        <f>VLOOKUP($C96, Table3[#All], 102, 0)</f>
        <v>0.63890000000000002</v>
      </c>
      <c r="FR96" s="9">
        <f>VLOOKUP($C96, Table3[#All], 103, 0)</f>
        <v>0.36109999999999998</v>
      </c>
      <c r="FS96" s="9">
        <f>VLOOKUP($C96, Table3[#All], 104, 0)</f>
        <v>0</v>
      </c>
      <c r="FT96" s="9">
        <f>VLOOKUP($C96, Table3[#All], 105, 0)</f>
        <v>0</v>
      </c>
      <c r="FU96" s="9">
        <v>0</v>
      </c>
      <c r="FV96" s="10">
        <f t="shared" si="176"/>
        <v>2</v>
      </c>
      <c r="FW96" s="11"/>
      <c r="FX96" s="9">
        <f>VLOOKUP($C96, Table3[#All], 106, 0)</f>
        <v>0.55559999999999998</v>
      </c>
      <c r="FY96" s="9"/>
      <c r="FZ96" s="9">
        <f>VLOOKUP($C96, Table3[#All], 107, 0)</f>
        <v>0.30559999999999998</v>
      </c>
      <c r="GA96" s="9">
        <f>VLOOKUP($C96, Table3[#All], 108, 0)</f>
        <v>0.1389</v>
      </c>
      <c r="GB96" s="9"/>
      <c r="GC96" s="10">
        <f t="shared" si="193"/>
        <v>3</v>
      </c>
      <c r="GD96" s="81"/>
      <c r="GE96" s="9">
        <f>VLOOKUP($C96, Table3[#All], 109, 0)</f>
        <v>3.1200000000000002E-2</v>
      </c>
      <c r="GF96" s="9">
        <f>VLOOKUP($C96, Table3[#All], 110, 0)</f>
        <v>0.78120000000000001</v>
      </c>
      <c r="GG96" s="9">
        <f>VLOOKUP($C96, Table3[#All], 111, 0)</f>
        <v>0.1875</v>
      </c>
      <c r="GH96" s="9"/>
      <c r="GI96" s="9">
        <f>VLOOKUP($C96, Table3[#All], 112, 0)</f>
        <v>0</v>
      </c>
      <c r="GJ96" s="12">
        <f t="shared" si="177"/>
        <v>2</v>
      </c>
      <c r="GK96" s="11"/>
      <c r="GL96" s="9">
        <f>VLOOKUP($C96, Table3[#All], 113, 0)</f>
        <v>0</v>
      </c>
      <c r="GM96" s="9">
        <f>VLOOKUP($C96, Table3[#All], 114, 0)</f>
        <v>8.5699999999999998E-2</v>
      </c>
      <c r="GN96" s="9">
        <f>VLOOKUP($C96, Table3[#All], 115, 0)</f>
        <v>0.1429</v>
      </c>
      <c r="GO96" s="9">
        <f>VLOOKUP($C96, Table3[#All], 116, 0)</f>
        <v>0.77139999999999997</v>
      </c>
      <c r="GP96" s="9"/>
      <c r="GQ96" s="10">
        <f t="shared" si="178"/>
        <v>4</v>
      </c>
      <c r="GR96" s="11"/>
      <c r="GS96" s="9">
        <f>VLOOKUP($C96, Table2[#All], 3, 0)</f>
        <v>0</v>
      </c>
      <c r="GT96" s="9">
        <f>VLOOKUP($C96, Table2[#All], 4, 0)</f>
        <v>1</v>
      </c>
      <c r="GU96" s="9">
        <f>VLOOKUP($C96, Table2[#All], 5, 0)</f>
        <v>0</v>
      </c>
      <c r="GV96" s="9">
        <f>VLOOKUP($C96, Table2[#All], 6, 0)</f>
        <v>0</v>
      </c>
      <c r="GW96" s="9">
        <f>VLOOKUP($C96, Table2[#All], 7, 0)</f>
        <v>0</v>
      </c>
      <c r="GX96" s="10">
        <f t="shared" si="179"/>
        <v>2</v>
      </c>
      <c r="GY96" s="11"/>
      <c r="GZ96" s="9">
        <v>0</v>
      </c>
      <c r="HA96" s="9">
        <v>0</v>
      </c>
      <c r="HB96" s="9">
        <v>1</v>
      </c>
      <c r="HC96" s="9">
        <v>0</v>
      </c>
      <c r="HD96" s="9"/>
      <c r="HE96" s="10">
        <f t="shared" si="180"/>
        <v>3</v>
      </c>
      <c r="HF96" s="11"/>
      <c r="HG96" s="9">
        <f>VLOOKUP($C96, Table5[#All], 2, 0)</f>
        <v>0</v>
      </c>
      <c r="HH96" s="9">
        <f>VLOOKUP($C96, Table5[#All], 3, 0)</f>
        <v>0</v>
      </c>
      <c r="HI96" s="9">
        <f>VLOOKUP($C96, Table5[#All], 4, 0)</f>
        <v>1</v>
      </c>
      <c r="HJ96" s="9">
        <f>VLOOKUP($C96, Table5[#All], 5, 0)</f>
        <v>0</v>
      </c>
      <c r="HK96" s="9">
        <f>VLOOKUP($C96, Table5[#All], 6, 0)</f>
        <v>0</v>
      </c>
      <c r="HL96" s="10">
        <f t="shared" si="181"/>
        <v>3</v>
      </c>
      <c r="HM96" s="11"/>
      <c r="HN96" s="9">
        <f>VLOOKUP($C96, Table5[#All], 7, 0)</f>
        <v>0</v>
      </c>
      <c r="HO96" s="9">
        <f>VLOOKUP($C96, Table5[#All], 8, 0)</f>
        <v>1</v>
      </c>
      <c r="HP96" s="9">
        <f>VLOOKUP($C96, Table5[#All], 9, 0)</f>
        <v>0</v>
      </c>
      <c r="HQ96" s="9">
        <f>VLOOKUP($C96, Table5[#All], 10, 0)</f>
        <v>0</v>
      </c>
      <c r="HR96" s="9">
        <f>VLOOKUP($C96, Table5[#All], 11, 0)</f>
        <v>0</v>
      </c>
      <c r="HS96" s="10">
        <f t="shared" si="182"/>
        <v>2</v>
      </c>
      <c r="HT96" s="11"/>
      <c r="HU96" s="9">
        <f>VLOOKUP($C96, Table5[#All], 12, 0)</f>
        <v>0</v>
      </c>
      <c r="HV96" s="9">
        <f>VLOOKUP($C96, Table5[#All], 13, 0)</f>
        <v>0</v>
      </c>
      <c r="HW96" s="9">
        <f>VLOOKUP($C96, Table5[#All], 14, 0)</f>
        <v>0</v>
      </c>
      <c r="HX96" s="9">
        <f>VLOOKUP($C96, Table5[#All], 15, 0)</f>
        <v>0</v>
      </c>
      <c r="HY96" s="9">
        <f>VLOOKUP($C96, Table5[#All], 16, 0)</f>
        <v>0</v>
      </c>
      <c r="HZ96" s="10" t="str">
        <f t="shared" si="183"/>
        <v>N/A</v>
      </c>
      <c r="IA96" s="11"/>
      <c r="IB96" s="9">
        <f>VLOOKUP($C96, Table5[#All], 17, 0)</f>
        <v>0</v>
      </c>
      <c r="IC96" s="9">
        <f>VLOOKUP($C96, Table5[#All], 18, 0)</f>
        <v>0</v>
      </c>
      <c r="ID96" s="9">
        <f>VLOOKUP($C96, Table5[#All], 19, 0)</f>
        <v>0</v>
      </c>
      <c r="IE96" s="9">
        <f>VLOOKUP($C96, Table5[#All], 20, 0)</f>
        <v>0</v>
      </c>
      <c r="IF96" s="9">
        <f>VLOOKUP($C96, Table5[#All], 21, 0)</f>
        <v>0</v>
      </c>
      <c r="IG96" s="10" t="str">
        <f t="shared" si="184"/>
        <v>N/A</v>
      </c>
      <c r="IH96" s="11"/>
      <c r="II96" s="9">
        <f>VLOOKUP($C96, Table5[#All], 22, 0)</f>
        <v>1</v>
      </c>
      <c r="IJ96" s="9">
        <f>VLOOKUP($C96, Table5[#All], 23, 0)</f>
        <v>0</v>
      </c>
      <c r="IK96" s="9">
        <f>VLOOKUP($C96, Table5[#All], 24, 0)</f>
        <v>0</v>
      </c>
      <c r="IL96" s="9">
        <f>VLOOKUP($C96, Table5[#All], 25, 0)</f>
        <v>0</v>
      </c>
      <c r="IM96" s="9">
        <f>VLOOKUP($C96, Table5[#All], 26, 0)</f>
        <v>0</v>
      </c>
      <c r="IN96" s="10">
        <f t="shared" si="185"/>
        <v>1</v>
      </c>
      <c r="IO96" s="11"/>
      <c r="IP96" s="9">
        <v>1</v>
      </c>
      <c r="IQ96" s="9">
        <v>0</v>
      </c>
      <c r="IR96" s="9">
        <v>0</v>
      </c>
      <c r="IS96" s="9">
        <v>0</v>
      </c>
      <c r="IT96" s="9">
        <v>0</v>
      </c>
      <c r="IU96" s="10">
        <f t="shared" si="186"/>
        <v>1</v>
      </c>
      <c r="IV96" s="82"/>
    </row>
    <row r="97" spans="1:256" ht="16.3" thickTop="1" thickBot="1" x14ac:dyDescent="0.35">
      <c r="A97" s="16" t="s">
        <v>311</v>
      </c>
      <c r="B97" s="16" t="s">
        <v>330</v>
      </c>
      <c r="C97" s="16" t="s">
        <v>331</v>
      </c>
      <c r="D97" s="11"/>
      <c r="E97" s="9">
        <f>VLOOKUP($C97, Table3[#All], 2, 0)</f>
        <v>0</v>
      </c>
      <c r="F97" s="9"/>
      <c r="G97" s="9">
        <f>VLOOKUP($C97, Table3[#All], 3, 0)</f>
        <v>0.24</v>
      </c>
      <c r="H97" s="9">
        <f>VLOOKUP($C97, Table3[#All], 4, 0)</f>
        <v>0.76</v>
      </c>
      <c r="I97" s="9">
        <f>VLOOKUP($C97, Table3[#All], 5, 0)</f>
        <v>0</v>
      </c>
      <c r="J97" s="10">
        <f t="shared" si="187"/>
        <v>4</v>
      </c>
      <c r="K97" s="11"/>
      <c r="L97" s="9">
        <f>VLOOKUP($C97, Table3[#All], 6, 0)</f>
        <v>0</v>
      </c>
      <c r="M97" s="9"/>
      <c r="N97" s="9">
        <f>VLOOKUP($C97, Table3[#All], 7, 0)</f>
        <v>0</v>
      </c>
      <c r="O97" s="9">
        <f>VLOOKUP($C97, Table3[#All], 8, 0)</f>
        <v>1</v>
      </c>
      <c r="P97" s="9">
        <f>VLOOKUP($C97, Table3[#All], 9, 0)</f>
        <v>0</v>
      </c>
      <c r="Q97" s="10">
        <f t="shared" si="188"/>
        <v>4</v>
      </c>
      <c r="R97" s="11"/>
      <c r="S97" s="9">
        <f>VLOOKUP($C97, Table3[#All], 10, 0)</f>
        <v>0</v>
      </c>
      <c r="T97" s="9">
        <f>VLOOKUP($C97, Table3[#All], 11, 0)</f>
        <v>0</v>
      </c>
      <c r="U97" s="9">
        <f>VLOOKUP($C97, Table3[#All], 12, 0)</f>
        <v>0.44</v>
      </c>
      <c r="V97" s="9">
        <f>VLOOKUP($C97, Table3[#All], 13, 0)</f>
        <v>0.56000000000000005</v>
      </c>
      <c r="W97" s="9">
        <f>VLOOKUP($C97, Table3[#All], 14, 0)</f>
        <v>0</v>
      </c>
      <c r="X97" s="10">
        <f t="shared" si="189"/>
        <v>4</v>
      </c>
      <c r="Y97" s="11"/>
      <c r="Z97" s="9">
        <f>VLOOKUP($C97, Table3[#All], 15, 0)</f>
        <v>0</v>
      </c>
      <c r="AA97" s="9">
        <f>VLOOKUP($C97, Table3[#All], 16, 0)</f>
        <v>0.28000000000000003</v>
      </c>
      <c r="AB97" s="9">
        <f>VLOOKUP($C97, Table3[#All], 17, 0)</f>
        <v>0.4</v>
      </c>
      <c r="AC97" s="9">
        <f>VLOOKUP($C97, Table3[#All], 18, 0)</f>
        <v>0.32</v>
      </c>
      <c r="AD97" s="9">
        <f>VLOOKUP($C97, Table3[#All], 19, 0)</f>
        <v>0</v>
      </c>
      <c r="AE97" s="10">
        <f t="shared" si="159"/>
        <v>4</v>
      </c>
      <c r="AF97" s="11"/>
      <c r="AG97" s="9">
        <f>VLOOKUP($C97, Table3[#All], 20, 0)</f>
        <v>0</v>
      </c>
      <c r="AH97" s="9">
        <f>VLOOKUP($C97, Table3[#All], 21, 0)</f>
        <v>0.48</v>
      </c>
      <c r="AI97" s="9">
        <f>VLOOKUP($C97, Table3[#All], 22, 0)</f>
        <v>0.52</v>
      </c>
      <c r="AJ97" s="9"/>
      <c r="AK97" s="9"/>
      <c r="AL97" s="10">
        <f t="shared" si="160"/>
        <v>3</v>
      </c>
      <c r="AM97" s="11"/>
      <c r="AN97" s="9">
        <f>VLOOKUP($C97, Table3[#All], 23, 0)</f>
        <v>1</v>
      </c>
      <c r="AO97" s="9">
        <f>VLOOKUP($C97, Table3[#All], 24, 0)</f>
        <v>0</v>
      </c>
      <c r="AP97" s="9">
        <f>VLOOKUP($C97, Table3[#All], 25, 0)</f>
        <v>0</v>
      </c>
      <c r="AQ97" s="9">
        <f>VLOOKUP($C97, Table3[#All], 26, 0)</f>
        <v>0</v>
      </c>
      <c r="AR97" s="9"/>
      <c r="AS97" s="12">
        <f t="shared" si="161"/>
        <v>1</v>
      </c>
      <c r="AT97" s="11"/>
      <c r="AU97" s="9">
        <f>VLOOKUP($C97, Table3[#All], 27, 0)</f>
        <v>0.92</v>
      </c>
      <c r="AV97" s="9">
        <f>VLOOKUP($C97, Table3[#All], 28, 0)</f>
        <v>0.04</v>
      </c>
      <c r="AW97" s="9">
        <f>VLOOKUP($C97, Table3[#All], 29, 0)</f>
        <v>0.04</v>
      </c>
      <c r="AX97" s="9"/>
      <c r="AY97" s="9"/>
      <c r="AZ97" s="10">
        <f t="shared" si="190"/>
        <v>1</v>
      </c>
      <c r="BA97" s="11"/>
      <c r="BB97" s="9">
        <f>VLOOKUP($C97, Table3[#All], 30, 0)</f>
        <v>0.24</v>
      </c>
      <c r="BC97" s="9">
        <f>VLOOKUP($C97, Table3[#All], 31, 0)</f>
        <v>0.48</v>
      </c>
      <c r="BD97" s="9">
        <f>VLOOKUP($C97, Table3[#All], 32, 0)</f>
        <v>0.28000000000000003</v>
      </c>
      <c r="BE97" s="9">
        <f>VLOOKUP($C97, Table3[#All], 33, 0)</f>
        <v>0</v>
      </c>
      <c r="BF97" s="9"/>
      <c r="BG97" s="10">
        <f t="shared" si="191"/>
        <v>3</v>
      </c>
      <c r="BH97" s="81"/>
      <c r="BI97" s="9">
        <f>VLOOKUP($C97, Table3[#All], 34, 0)</f>
        <v>0</v>
      </c>
      <c r="BJ97" s="9">
        <f>VLOOKUP($C97, Table3[#All], 35, 0)</f>
        <v>0</v>
      </c>
      <c r="BK97" s="9">
        <f>VLOOKUP($C97, Table3[#All], 36, 0)</f>
        <v>0</v>
      </c>
      <c r="BL97" s="9">
        <f>VLOOKUP($C97, Table3[#All], 37, 0)</f>
        <v>0</v>
      </c>
      <c r="BM97" s="9">
        <f>VLOOKUP($C97, Table3[#All], 38, 0)</f>
        <v>0</v>
      </c>
      <c r="BN97" s="10" t="str">
        <f t="shared" si="192"/>
        <v>N/A</v>
      </c>
      <c r="BO97" s="11"/>
      <c r="BP97" s="9">
        <f>VLOOKUP($C97, Table3[#All], 39, 0)</f>
        <v>1</v>
      </c>
      <c r="BQ97" s="9">
        <f>VLOOKUP($C97, Table3[#All], 40, 0)</f>
        <v>0</v>
      </c>
      <c r="BR97" s="9">
        <f>VLOOKUP($C97, Table3[#All], 41, 0)</f>
        <v>0</v>
      </c>
      <c r="BS97" s="9">
        <f>VLOOKUP($C97, Table3[#All], 42, 0)</f>
        <v>0</v>
      </c>
      <c r="BT97" s="9"/>
      <c r="BU97" s="10">
        <f t="shared" si="162"/>
        <v>1</v>
      </c>
      <c r="BV97" s="11"/>
      <c r="BW97" s="9">
        <f>VLOOKUP($C97, Table3[#All], 43, 0)</f>
        <v>0.12</v>
      </c>
      <c r="BX97" s="9">
        <f>VLOOKUP($C97, Table3[#All], 44, 0)</f>
        <v>0.88</v>
      </c>
      <c r="BY97" s="9">
        <f>VLOOKUP($C97, Table3[#All], 45, 0)</f>
        <v>0</v>
      </c>
      <c r="BZ97" s="9"/>
      <c r="CA97" s="9"/>
      <c r="CB97" s="10">
        <f t="shared" si="163"/>
        <v>2</v>
      </c>
      <c r="CC97" s="81"/>
      <c r="CD97" s="9">
        <f>VLOOKUP($C97, Table3[#All], 46, 0)</f>
        <v>1</v>
      </c>
      <c r="CE97" s="9">
        <f>VLOOKUP($C97, Table3[#All], 47, 0)</f>
        <v>0</v>
      </c>
      <c r="CF97" s="9">
        <f>VLOOKUP($C97, Table3[#All], 48, 0)</f>
        <v>0</v>
      </c>
      <c r="CG97" s="9">
        <f>VLOOKUP($C97, Table3[#All], 49, 0)</f>
        <v>0</v>
      </c>
      <c r="CH97" s="9">
        <f>VLOOKUP($C97, Table3[#All], 50, 0)</f>
        <v>0</v>
      </c>
      <c r="CI97" s="12">
        <f t="shared" si="164"/>
        <v>1</v>
      </c>
      <c r="CJ97" s="13"/>
      <c r="CK97" s="9">
        <f>VLOOKUP($C97, Table3[#All], 51, 0)</f>
        <v>0</v>
      </c>
      <c r="CL97" s="9">
        <f>VLOOKUP($C97, Table3[#All], 52, 0)</f>
        <v>0.8</v>
      </c>
      <c r="CM97" s="9">
        <f>VLOOKUP($C97, Table3[#All], 53, 0)</f>
        <v>0.2</v>
      </c>
      <c r="CN97" s="9">
        <f>VLOOKUP($C97, Table3[#All], 54, 0)</f>
        <v>0</v>
      </c>
      <c r="CO97" s="9"/>
      <c r="CP97" s="10">
        <f t="shared" si="165"/>
        <v>2</v>
      </c>
      <c r="CQ97" s="11"/>
      <c r="CR97" s="9">
        <f>VLOOKUP($C97, Table3[#All], 55, 0)</f>
        <v>0</v>
      </c>
      <c r="CS97" s="9">
        <f>VLOOKUP($C97, Table3[#All], 56, 0)</f>
        <v>0.6</v>
      </c>
      <c r="CT97" s="9">
        <f>VLOOKUP($C97, Table3[#All], 57, 0)</f>
        <v>0.28000000000000003</v>
      </c>
      <c r="CU97" s="9">
        <f>VLOOKUP($C97, Table3[#All], 58, 0)</f>
        <v>0.08</v>
      </c>
      <c r="CV97" s="9">
        <f>VLOOKUP($C97, Table3[#All], 59, 0)</f>
        <v>0.04</v>
      </c>
      <c r="CW97" s="14">
        <f t="shared" si="166"/>
        <v>3</v>
      </c>
      <c r="CX97" s="81"/>
      <c r="CY97" s="9">
        <f>VLOOKUP($C97, Table3[#All], 60, 0)</f>
        <v>0.24</v>
      </c>
      <c r="CZ97" s="9">
        <f>VLOOKUP($C97, Table3[#All], 61, 0)</f>
        <v>0.04</v>
      </c>
      <c r="DA97" s="9">
        <f>VLOOKUP($C97, Table3[#All], 62, 0)</f>
        <v>0.16</v>
      </c>
      <c r="DB97" s="9">
        <f>VLOOKUP($C97, Table3[#All], 63, 0)</f>
        <v>0.56000000000000005</v>
      </c>
      <c r="DC97" s="9">
        <f>VLOOKUP($C97, Table3[#All], 64, 0)</f>
        <v>0</v>
      </c>
      <c r="DD97" s="10">
        <f t="shared" si="167"/>
        <v>4</v>
      </c>
      <c r="DE97" s="11"/>
      <c r="DF97" s="9">
        <f>VLOOKUP($C97, Table3[#All], 65, 0)</f>
        <v>0</v>
      </c>
      <c r="DG97" s="9"/>
      <c r="DH97" s="9">
        <f>VLOOKUP($C97, Table3[#All], 66, 0)</f>
        <v>0.84</v>
      </c>
      <c r="DI97" s="9"/>
      <c r="DJ97" s="9">
        <f>VLOOKUP($C97, Table3[#All], 67, 0)</f>
        <v>0.16</v>
      </c>
      <c r="DK97" s="14">
        <f t="shared" si="168"/>
        <v>3</v>
      </c>
      <c r="DL97" s="11"/>
      <c r="DM97" s="9">
        <f>VLOOKUP($C97, Table3[#All], 68, 0)</f>
        <v>0.6</v>
      </c>
      <c r="DN97" s="9"/>
      <c r="DO97" s="9">
        <f>VLOOKUP($C97, Table3[#All], 69, 0)</f>
        <v>0.2</v>
      </c>
      <c r="DP97" s="9">
        <f>VLOOKUP($C97, Table3[#All], 70, 0)</f>
        <v>0.2</v>
      </c>
      <c r="DQ97" s="9"/>
      <c r="DR97" s="14">
        <f t="shared" si="169"/>
        <v>3</v>
      </c>
      <c r="DS97" s="11"/>
      <c r="DT97" s="9">
        <f>VLOOKUP($C97, Table3[#All], 71, 0)</f>
        <v>0.32</v>
      </c>
      <c r="DU97" s="9">
        <f>VLOOKUP($C97, Table3[#All], 72, 0)</f>
        <v>0.32</v>
      </c>
      <c r="DV97" s="9">
        <f>VLOOKUP($C97, Table3[#All], 73, 0)</f>
        <v>0.2</v>
      </c>
      <c r="DW97" s="9">
        <f>VLOOKUP($C97, Table3[#All], 74, 0)</f>
        <v>0.16</v>
      </c>
      <c r="DX97" s="9">
        <f>VLOOKUP($C97, Table3[#All], 75, 0)</f>
        <v>0</v>
      </c>
      <c r="DY97" s="12">
        <f t="shared" si="158"/>
        <v>3</v>
      </c>
      <c r="DZ97" s="11"/>
      <c r="EA97" s="9">
        <f>VLOOKUP($C97, Table3[#All], 76, 0)</f>
        <v>1</v>
      </c>
      <c r="EB97" s="9">
        <f>VLOOKUP($C97, Table3[#All], 77, 0)</f>
        <v>0</v>
      </c>
      <c r="EC97" s="9">
        <f>VLOOKUP($C97, Table3[#All], 78, 0)</f>
        <v>0</v>
      </c>
      <c r="ED97" s="9">
        <f>VLOOKUP($C97, Table3[#All], 79, 0)</f>
        <v>0</v>
      </c>
      <c r="EE97" s="9">
        <f>VLOOKUP($C97, Table3[#All], 80, 0)</f>
        <v>0</v>
      </c>
      <c r="EF97" s="10">
        <f t="shared" si="170"/>
        <v>1</v>
      </c>
      <c r="EG97" s="9"/>
      <c r="EH97" s="9">
        <f>VLOOKUP($C97, Table3[#All], 81, 0)</f>
        <v>0</v>
      </c>
      <c r="EI97" s="9">
        <f>VLOOKUP($C97, Table3[#All], 82, 0)</f>
        <v>0</v>
      </c>
      <c r="EJ97" s="9">
        <f>VLOOKUP($C97, Table3[#All], 83, 0)</f>
        <v>0</v>
      </c>
      <c r="EK97" s="9">
        <f>VLOOKUP($C97, Table3[#All], 84, 0)</f>
        <v>0</v>
      </c>
      <c r="EL97" s="9">
        <f>VLOOKUP($C97, Table3[#All], 85, 0)</f>
        <v>1</v>
      </c>
      <c r="EM97" s="14">
        <f t="shared" si="171"/>
        <v>5</v>
      </c>
      <c r="EN97" s="11"/>
      <c r="EO97" s="9">
        <f>VLOOKUP($C97, Table3[#All], 86, 0)</f>
        <v>0.64</v>
      </c>
      <c r="EP97" s="9"/>
      <c r="EQ97" s="9">
        <f>VLOOKUP($C97, Table3[#All], 87, 0)</f>
        <v>0.36</v>
      </c>
      <c r="ER97" s="9"/>
      <c r="ES97" s="9"/>
      <c r="ET97" s="14">
        <f t="shared" si="172"/>
        <v>3</v>
      </c>
      <c r="EU97" s="11"/>
      <c r="EV97" s="9">
        <f>VLOOKUP($C97, Table3[#All], 88, 0)</f>
        <v>1</v>
      </c>
      <c r="EW97" s="9">
        <f>VLOOKUP($C97, Table3[#All], 89, 0)</f>
        <v>0</v>
      </c>
      <c r="EX97" s="9">
        <f>VLOOKUP($C97, Table3[#All], 90, 0)</f>
        <v>0</v>
      </c>
      <c r="EY97" s="9">
        <f>VLOOKUP($C97, Table3[#All], 91, 0)</f>
        <v>0</v>
      </c>
      <c r="EZ97" s="9">
        <f>VLOOKUP($C97, Table3[#All], 92, 0)</f>
        <v>0</v>
      </c>
      <c r="FA97" s="12">
        <f t="shared" si="173"/>
        <v>1</v>
      </c>
      <c r="FB97" s="11"/>
      <c r="FC97" s="9">
        <f>VLOOKUP($C97, Table3[#All], 93, 0)</f>
        <v>0</v>
      </c>
      <c r="FD97" s="9">
        <f>VLOOKUP($C97, Table3[#All], 94, 0)</f>
        <v>0</v>
      </c>
      <c r="FE97" s="9">
        <f>VLOOKUP($C97, Table3[#All], 95, 0)</f>
        <v>1</v>
      </c>
      <c r="FF97" s="9">
        <f>VLOOKUP($C97, Table3[#All], 96, 0)</f>
        <v>0</v>
      </c>
      <c r="FG97" s="9"/>
      <c r="FH97" s="10">
        <f t="shared" si="174"/>
        <v>3</v>
      </c>
      <c r="FI97" s="11"/>
      <c r="FJ97" s="9">
        <f>VLOOKUP($C97, Table3[#All], 97, 0)</f>
        <v>0</v>
      </c>
      <c r="FK97" s="9">
        <f>VLOOKUP($C97, Table3[#All], 98, 0)</f>
        <v>0</v>
      </c>
      <c r="FL97" s="9">
        <f>VLOOKUP($C97, Table3[#All], 99, 0)</f>
        <v>0</v>
      </c>
      <c r="FM97" s="9">
        <f>VLOOKUP($C97, Table3[#All], 100, 0)</f>
        <v>1</v>
      </c>
      <c r="FN97" s="9">
        <f>VLOOKUP($C97, Table3[#All], 101, 0)</f>
        <v>0</v>
      </c>
      <c r="FO97" s="14">
        <f t="shared" si="175"/>
        <v>4</v>
      </c>
      <c r="FP97" s="11"/>
      <c r="FQ97" s="9">
        <f>VLOOKUP($C97, Table3[#All], 102, 0)</f>
        <v>0.64</v>
      </c>
      <c r="FR97" s="9">
        <f>VLOOKUP($C97, Table3[#All], 103, 0)</f>
        <v>0.36</v>
      </c>
      <c r="FS97" s="9">
        <f>VLOOKUP($C97, Table3[#All], 104, 0)</f>
        <v>0</v>
      </c>
      <c r="FT97" s="9">
        <f>VLOOKUP($C97, Table3[#All], 105, 0)</f>
        <v>0</v>
      </c>
      <c r="FU97" s="9">
        <v>0</v>
      </c>
      <c r="FV97" s="10">
        <f t="shared" si="176"/>
        <v>2</v>
      </c>
      <c r="FW97" s="11"/>
      <c r="FX97" s="9">
        <f>VLOOKUP($C97, Table3[#All], 106, 0)</f>
        <v>0.6</v>
      </c>
      <c r="FY97" s="9"/>
      <c r="FZ97" s="9">
        <f>VLOOKUP($C97, Table3[#All], 107, 0)</f>
        <v>0.28000000000000003</v>
      </c>
      <c r="GA97" s="9">
        <f>VLOOKUP($C97, Table3[#All], 108, 0)</f>
        <v>0.12</v>
      </c>
      <c r="GB97" s="9"/>
      <c r="GC97" s="10">
        <f t="shared" si="193"/>
        <v>3</v>
      </c>
      <c r="GD97" s="81"/>
      <c r="GE97" s="9">
        <f>VLOOKUP($C97, Table3[#All], 109, 0)</f>
        <v>4.1700000000000001E-2</v>
      </c>
      <c r="GF97" s="9">
        <f>VLOOKUP($C97, Table3[#All], 110, 0)</f>
        <v>0.875</v>
      </c>
      <c r="GG97" s="9">
        <f>VLOOKUP($C97, Table3[#All], 111, 0)</f>
        <v>8.3299999999999999E-2</v>
      </c>
      <c r="GH97" s="9"/>
      <c r="GI97" s="9">
        <f>VLOOKUP($C97, Table3[#All], 112, 0)</f>
        <v>0</v>
      </c>
      <c r="GJ97" s="12">
        <f t="shared" si="177"/>
        <v>2</v>
      </c>
      <c r="GK97" s="11"/>
      <c r="GL97" s="9">
        <f>VLOOKUP($C97, Table3[#All], 113, 0)</f>
        <v>0</v>
      </c>
      <c r="GM97" s="9">
        <f>VLOOKUP($C97, Table3[#All], 114, 0)</f>
        <v>0.04</v>
      </c>
      <c r="GN97" s="9">
        <f>VLOOKUP($C97, Table3[#All], 115, 0)</f>
        <v>0.12</v>
      </c>
      <c r="GO97" s="9">
        <f>VLOOKUP($C97, Table3[#All], 116, 0)</f>
        <v>0.84</v>
      </c>
      <c r="GP97" s="9"/>
      <c r="GQ97" s="10">
        <f t="shared" si="178"/>
        <v>4</v>
      </c>
      <c r="GR97" s="11"/>
      <c r="GS97" s="9">
        <f>VLOOKUP($C97, Table2[#All], 3, 0)</f>
        <v>0</v>
      </c>
      <c r="GT97" s="9">
        <f>VLOOKUP($C97, Table2[#All], 4, 0)</f>
        <v>1</v>
      </c>
      <c r="GU97" s="9">
        <f>VLOOKUP($C97, Table2[#All], 5, 0)</f>
        <v>0</v>
      </c>
      <c r="GV97" s="9">
        <f>VLOOKUP($C97, Table2[#All], 6, 0)</f>
        <v>0</v>
      </c>
      <c r="GW97" s="9">
        <f>VLOOKUP($C97, Table2[#All], 7, 0)</f>
        <v>0</v>
      </c>
      <c r="GX97" s="10">
        <f t="shared" si="179"/>
        <v>2</v>
      </c>
      <c r="GY97" s="11"/>
      <c r="GZ97" s="9">
        <v>0</v>
      </c>
      <c r="HA97" s="9">
        <v>0</v>
      </c>
      <c r="HB97" s="9">
        <v>1</v>
      </c>
      <c r="HC97" s="9">
        <v>0</v>
      </c>
      <c r="HD97" s="9"/>
      <c r="HE97" s="10">
        <f t="shared" si="180"/>
        <v>3</v>
      </c>
      <c r="HF97" s="11"/>
      <c r="HG97" s="9">
        <f>VLOOKUP($C97, Table5[#All], 2, 0)</f>
        <v>0</v>
      </c>
      <c r="HH97" s="9">
        <f>VLOOKUP($C97, Table5[#All], 3, 0)</f>
        <v>0</v>
      </c>
      <c r="HI97" s="9">
        <f>VLOOKUP($C97, Table5[#All], 4, 0)</f>
        <v>0</v>
      </c>
      <c r="HJ97" s="9">
        <f>VLOOKUP($C97, Table5[#All], 5, 0)</f>
        <v>1</v>
      </c>
      <c r="HK97" s="9">
        <f>VLOOKUP($C97, Table5[#All], 6, 0)</f>
        <v>0</v>
      </c>
      <c r="HL97" s="10">
        <f t="shared" si="181"/>
        <v>4</v>
      </c>
      <c r="HM97" s="11"/>
      <c r="HN97" s="9">
        <f>VLOOKUP($C97, Table5[#All], 7, 0)</f>
        <v>0</v>
      </c>
      <c r="HO97" s="9">
        <f>VLOOKUP($C97, Table5[#All], 8, 0)</f>
        <v>1</v>
      </c>
      <c r="HP97" s="9">
        <f>VLOOKUP($C97, Table5[#All], 9, 0)</f>
        <v>0</v>
      </c>
      <c r="HQ97" s="9">
        <f>VLOOKUP($C97, Table5[#All], 10, 0)</f>
        <v>0</v>
      </c>
      <c r="HR97" s="9">
        <f>VLOOKUP($C97, Table5[#All], 11, 0)</f>
        <v>0</v>
      </c>
      <c r="HS97" s="10">
        <f t="shared" si="182"/>
        <v>2</v>
      </c>
      <c r="HT97" s="11"/>
      <c r="HU97" s="9">
        <f>VLOOKUP($C97, Table5[#All], 12, 0)</f>
        <v>1</v>
      </c>
      <c r="HV97" s="9">
        <f>VLOOKUP($C97, Table5[#All], 13, 0)</f>
        <v>0</v>
      </c>
      <c r="HW97" s="9">
        <f>VLOOKUP($C97, Table5[#All], 14, 0)</f>
        <v>0</v>
      </c>
      <c r="HX97" s="9">
        <f>VLOOKUP($C97, Table5[#All], 15, 0)</f>
        <v>0</v>
      </c>
      <c r="HY97" s="9">
        <f>VLOOKUP($C97, Table5[#All], 16, 0)</f>
        <v>0</v>
      </c>
      <c r="HZ97" s="10">
        <f t="shared" si="183"/>
        <v>1</v>
      </c>
      <c r="IA97" s="11"/>
      <c r="IB97" s="9">
        <f>VLOOKUP($C97, Table5[#All], 17, 0)</f>
        <v>0</v>
      </c>
      <c r="IC97" s="9">
        <f>VLOOKUP($C97, Table5[#All], 18, 0)</f>
        <v>1</v>
      </c>
      <c r="ID97" s="9">
        <f>VLOOKUP($C97, Table5[#All], 19, 0)</f>
        <v>0</v>
      </c>
      <c r="IE97" s="9">
        <f>VLOOKUP($C97, Table5[#All], 20, 0)</f>
        <v>0</v>
      </c>
      <c r="IF97" s="9">
        <f>VLOOKUP($C97, Table5[#All], 21, 0)</f>
        <v>0</v>
      </c>
      <c r="IG97" s="10">
        <f t="shared" si="184"/>
        <v>2</v>
      </c>
      <c r="IH97" s="11"/>
      <c r="II97" s="9">
        <f>VLOOKUP($C97, Table5[#All], 22, 0)</f>
        <v>1</v>
      </c>
      <c r="IJ97" s="9">
        <f>VLOOKUP($C97, Table5[#All], 23, 0)</f>
        <v>0</v>
      </c>
      <c r="IK97" s="9">
        <f>VLOOKUP($C97, Table5[#All], 24, 0)</f>
        <v>0</v>
      </c>
      <c r="IL97" s="9">
        <f>VLOOKUP($C97, Table5[#All], 25, 0)</f>
        <v>0</v>
      </c>
      <c r="IM97" s="9">
        <f>VLOOKUP($C97, Table5[#All], 26, 0)</f>
        <v>0</v>
      </c>
      <c r="IN97" s="10">
        <f t="shared" si="185"/>
        <v>1</v>
      </c>
      <c r="IO97" s="11"/>
      <c r="IP97" s="9">
        <v>1</v>
      </c>
      <c r="IQ97" s="9">
        <v>0</v>
      </c>
      <c r="IR97" s="9">
        <v>0</v>
      </c>
      <c r="IS97" s="9">
        <v>0</v>
      </c>
      <c r="IT97" s="9">
        <v>0</v>
      </c>
      <c r="IU97" s="10">
        <f t="shared" si="186"/>
        <v>1</v>
      </c>
      <c r="IV97" s="82"/>
    </row>
    <row r="98" spans="1:256" ht="16.3" thickTop="1" thickBot="1" x14ac:dyDescent="0.35">
      <c r="A98" s="16" t="s">
        <v>311</v>
      </c>
      <c r="B98" s="16" t="s">
        <v>332</v>
      </c>
      <c r="C98" s="16" t="s">
        <v>333</v>
      </c>
      <c r="D98" s="11"/>
      <c r="E98" s="9">
        <f>VLOOKUP($C98, Table3[#All], 2, 0)</f>
        <v>0.21050000000000002</v>
      </c>
      <c r="F98" s="9"/>
      <c r="G98" s="9">
        <f>VLOOKUP($C98, Table3[#All], 3, 0)</f>
        <v>0.5</v>
      </c>
      <c r="H98" s="9">
        <f>VLOOKUP($C98, Table3[#All], 4, 0)</f>
        <v>0.28949999999999998</v>
      </c>
      <c r="I98" s="9">
        <f>VLOOKUP($C98, Table3[#All], 5, 0)</f>
        <v>0</v>
      </c>
      <c r="J98" s="10">
        <f t="shared" si="187"/>
        <v>4</v>
      </c>
      <c r="K98" s="11"/>
      <c r="L98" s="9">
        <f>VLOOKUP($C98, Table3[#All], 6, 0)</f>
        <v>0</v>
      </c>
      <c r="M98" s="9"/>
      <c r="N98" s="9">
        <f>VLOOKUP($C98, Table3[#All], 7, 0)</f>
        <v>1</v>
      </c>
      <c r="O98" s="9">
        <f>VLOOKUP($C98, Table3[#All], 8, 0)</f>
        <v>0</v>
      </c>
      <c r="P98" s="9">
        <f>VLOOKUP($C98, Table3[#All], 9, 0)</f>
        <v>0</v>
      </c>
      <c r="Q98" s="10">
        <f t="shared" si="188"/>
        <v>3</v>
      </c>
      <c r="R98" s="11"/>
      <c r="S98" s="9">
        <f>VLOOKUP($C98, Table3[#All], 10, 0)</f>
        <v>0</v>
      </c>
      <c r="T98" s="9">
        <f>VLOOKUP($C98, Table3[#All], 11, 0)</f>
        <v>0</v>
      </c>
      <c r="U98" s="9">
        <f>VLOOKUP($C98, Table3[#All], 12, 0)</f>
        <v>0.31579999999999997</v>
      </c>
      <c r="V98" s="9">
        <f>VLOOKUP($C98, Table3[#All], 13, 0)</f>
        <v>0.68420000000000003</v>
      </c>
      <c r="W98" s="9">
        <f>VLOOKUP($C98, Table3[#All], 14, 0)</f>
        <v>0</v>
      </c>
      <c r="X98" s="10">
        <f t="shared" si="189"/>
        <v>4</v>
      </c>
      <c r="Y98" s="11"/>
      <c r="Z98" s="9">
        <f>VLOOKUP($C98, Table3[#All], 15, 0)</f>
        <v>0</v>
      </c>
      <c r="AA98" s="9">
        <f>VLOOKUP($C98, Table3[#All], 16, 0)</f>
        <v>2.63E-2</v>
      </c>
      <c r="AB98" s="9">
        <f>VLOOKUP($C98, Table3[#All], 17, 0)</f>
        <v>0.78949999999999998</v>
      </c>
      <c r="AC98" s="9">
        <f>VLOOKUP($C98, Table3[#All], 18, 0)</f>
        <v>0.18420000000000003</v>
      </c>
      <c r="AD98" s="9">
        <f>VLOOKUP($C98, Table3[#All], 19, 0)</f>
        <v>0</v>
      </c>
      <c r="AE98" s="10">
        <f t="shared" si="159"/>
        <v>3</v>
      </c>
      <c r="AF98" s="11"/>
      <c r="AG98" s="9">
        <f>VLOOKUP($C98, Table3[#All], 20, 0)</f>
        <v>2.63E-2</v>
      </c>
      <c r="AH98" s="9">
        <f>VLOOKUP($C98, Table3[#All], 21, 0)</f>
        <v>0.65790000000000004</v>
      </c>
      <c r="AI98" s="9">
        <f>VLOOKUP($C98, Table3[#All], 22, 0)</f>
        <v>0.31579999999999997</v>
      </c>
      <c r="AJ98" s="9"/>
      <c r="AK98" s="9"/>
      <c r="AL98" s="10">
        <f t="shared" si="160"/>
        <v>3</v>
      </c>
      <c r="AM98" s="11"/>
      <c r="AN98" s="9">
        <f>VLOOKUP($C98, Table3[#All], 23, 0)</f>
        <v>0</v>
      </c>
      <c r="AO98" s="9">
        <f>VLOOKUP($C98, Table3[#All], 24, 0)</f>
        <v>1</v>
      </c>
      <c r="AP98" s="9">
        <f>VLOOKUP($C98, Table3[#All], 25, 0)</f>
        <v>0</v>
      </c>
      <c r="AQ98" s="9">
        <f>VLOOKUP($C98, Table3[#All], 26, 0)</f>
        <v>0</v>
      </c>
      <c r="AR98" s="9"/>
      <c r="AS98" s="12">
        <f t="shared" si="161"/>
        <v>2</v>
      </c>
      <c r="AT98" s="11"/>
      <c r="AU98" s="9">
        <f>VLOOKUP($C98, Table3[#All], 27, 0)</f>
        <v>0.44740000000000002</v>
      </c>
      <c r="AV98" s="9">
        <f>VLOOKUP($C98, Table3[#All], 28, 0)</f>
        <v>0.26319999999999999</v>
      </c>
      <c r="AW98" s="9">
        <f>VLOOKUP($C98, Table3[#All], 29, 0)</f>
        <v>0.28949999999999998</v>
      </c>
      <c r="AX98" s="9"/>
      <c r="AY98" s="9"/>
      <c r="AZ98" s="10">
        <f t="shared" si="190"/>
        <v>3</v>
      </c>
      <c r="BA98" s="11"/>
      <c r="BB98" s="9">
        <f>VLOOKUP($C98, Table3[#All], 30, 0)</f>
        <v>0.15789999999999998</v>
      </c>
      <c r="BC98" s="9">
        <f>VLOOKUP($C98, Table3[#All], 31, 0)</f>
        <v>0.52629999999999999</v>
      </c>
      <c r="BD98" s="9">
        <f>VLOOKUP($C98, Table3[#All], 32, 0)</f>
        <v>0.28949999999999998</v>
      </c>
      <c r="BE98" s="9">
        <f>VLOOKUP($C98, Table3[#All], 33, 0)</f>
        <v>2.63E-2</v>
      </c>
      <c r="BF98" s="9"/>
      <c r="BG98" s="10">
        <f t="shared" si="191"/>
        <v>3</v>
      </c>
      <c r="BH98" s="81"/>
      <c r="BI98" s="9">
        <f>VLOOKUP($C98, Table3[#All], 34, 0)</f>
        <v>0</v>
      </c>
      <c r="BJ98" s="9">
        <f>VLOOKUP($C98, Table3[#All], 35, 0)</f>
        <v>0</v>
      </c>
      <c r="BK98" s="9">
        <f>VLOOKUP($C98, Table3[#All], 36, 0)</f>
        <v>0</v>
      </c>
      <c r="BL98" s="9">
        <f>VLOOKUP($C98, Table3[#All], 37, 0)</f>
        <v>0</v>
      </c>
      <c r="BM98" s="9">
        <f>VLOOKUP($C98, Table3[#All], 38, 0)</f>
        <v>0</v>
      </c>
      <c r="BN98" s="10" t="str">
        <f t="shared" si="192"/>
        <v>N/A</v>
      </c>
      <c r="BO98" s="11"/>
      <c r="BP98" s="9">
        <f>VLOOKUP($C98, Table3[#All], 39, 0)</f>
        <v>1</v>
      </c>
      <c r="BQ98" s="9">
        <f>VLOOKUP($C98, Table3[#All], 40, 0)</f>
        <v>0</v>
      </c>
      <c r="BR98" s="9">
        <f>VLOOKUP($C98, Table3[#All], 41, 0)</f>
        <v>0</v>
      </c>
      <c r="BS98" s="9">
        <f>VLOOKUP($C98, Table3[#All], 42, 0)</f>
        <v>0</v>
      </c>
      <c r="BT98" s="9"/>
      <c r="BU98" s="10">
        <f t="shared" si="162"/>
        <v>1</v>
      </c>
      <c r="BV98" s="11"/>
      <c r="BW98" s="9">
        <f>VLOOKUP($C98, Table3[#All], 43, 0)</f>
        <v>0.52629999999999999</v>
      </c>
      <c r="BX98" s="9">
        <f>VLOOKUP($C98, Table3[#All], 44, 0)</f>
        <v>0.47369999999999995</v>
      </c>
      <c r="BY98" s="9">
        <f>VLOOKUP($C98, Table3[#All], 45, 0)</f>
        <v>0</v>
      </c>
      <c r="BZ98" s="9"/>
      <c r="CA98" s="9"/>
      <c r="CB98" s="10">
        <f t="shared" si="163"/>
        <v>2</v>
      </c>
      <c r="CC98" s="81"/>
      <c r="CD98" s="9">
        <f>VLOOKUP($C98, Table3[#All], 46, 0)</f>
        <v>1</v>
      </c>
      <c r="CE98" s="9">
        <f>VLOOKUP($C98, Table3[#All], 47, 0)</f>
        <v>0</v>
      </c>
      <c r="CF98" s="9">
        <f>VLOOKUP($C98, Table3[#All], 48, 0)</f>
        <v>0</v>
      </c>
      <c r="CG98" s="9">
        <f>VLOOKUP($C98, Table3[#All], 49, 0)</f>
        <v>0</v>
      </c>
      <c r="CH98" s="9">
        <f>VLOOKUP($C98, Table3[#All], 50, 0)</f>
        <v>0</v>
      </c>
      <c r="CI98" s="12">
        <f t="shared" si="164"/>
        <v>1</v>
      </c>
      <c r="CJ98" s="13"/>
      <c r="CK98" s="9">
        <f>VLOOKUP($C98, Table3[#All], 51, 0)</f>
        <v>0.5</v>
      </c>
      <c r="CL98" s="9">
        <f>VLOOKUP($C98, Table3[#All], 52, 0)</f>
        <v>0.5</v>
      </c>
      <c r="CM98" s="9">
        <f>VLOOKUP($C98, Table3[#All], 53, 0)</f>
        <v>0</v>
      </c>
      <c r="CN98" s="9">
        <f>VLOOKUP($C98, Table3[#All], 54, 0)</f>
        <v>0</v>
      </c>
      <c r="CO98" s="9"/>
      <c r="CP98" s="10">
        <f t="shared" si="165"/>
        <v>2</v>
      </c>
      <c r="CQ98" s="11"/>
      <c r="CR98" s="9">
        <f>VLOOKUP($C98, Table3[#All], 55, 0)</f>
        <v>0.5</v>
      </c>
      <c r="CS98" s="9">
        <f>VLOOKUP($C98, Table3[#All], 56, 0)</f>
        <v>0.3947</v>
      </c>
      <c r="CT98" s="9">
        <f>VLOOKUP($C98, Table3[#All], 57, 0)</f>
        <v>0.10529999999999999</v>
      </c>
      <c r="CU98" s="9">
        <f>VLOOKUP($C98, Table3[#All], 58, 0)</f>
        <v>0</v>
      </c>
      <c r="CV98" s="9">
        <f>VLOOKUP($C98, Table3[#All], 59, 0)</f>
        <v>0</v>
      </c>
      <c r="CW98" s="14">
        <f t="shared" si="166"/>
        <v>2</v>
      </c>
      <c r="CX98" s="81"/>
      <c r="CY98" s="9">
        <f>VLOOKUP($C98, Table3[#All], 60, 0)</f>
        <v>0</v>
      </c>
      <c r="CZ98" s="9">
        <f>VLOOKUP($C98, Table3[#All], 61, 0)</f>
        <v>2.63E-2</v>
      </c>
      <c r="DA98" s="9">
        <f>VLOOKUP($C98, Table3[#All], 62, 0)</f>
        <v>0.57889999999999997</v>
      </c>
      <c r="DB98" s="9">
        <f>VLOOKUP($C98, Table3[#All], 63, 0)</f>
        <v>0.21050000000000002</v>
      </c>
      <c r="DC98" s="9">
        <f>VLOOKUP($C98, Table3[#All], 64, 0)</f>
        <v>0.18420000000000003</v>
      </c>
      <c r="DD98" s="10">
        <f t="shared" si="167"/>
        <v>4</v>
      </c>
      <c r="DE98" s="11"/>
      <c r="DF98" s="9">
        <f>VLOOKUP($C98, Table3[#All], 65, 0)</f>
        <v>2.63E-2</v>
      </c>
      <c r="DG98" s="9"/>
      <c r="DH98" s="9">
        <f>VLOOKUP($C98, Table3[#All], 66, 0)</f>
        <v>0.26319999999999999</v>
      </c>
      <c r="DI98" s="9"/>
      <c r="DJ98" s="9">
        <f>VLOOKUP($C98, Table3[#All], 67, 0)</f>
        <v>0.71050000000000002</v>
      </c>
      <c r="DK98" s="14">
        <f t="shared" si="168"/>
        <v>5</v>
      </c>
      <c r="DL98" s="11"/>
      <c r="DM98" s="9">
        <f>VLOOKUP($C98, Table3[#All], 68, 0)</f>
        <v>0.97370000000000001</v>
      </c>
      <c r="DN98" s="9"/>
      <c r="DO98" s="9">
        <f>VLOOKUP($C98, Table3[#All], 69, 0)</f>
        <v>2.63E-2</v>
      </c>
      <c r="DP98" s="9">
        <f>VLOOKUP($C98, Table3[#All], 70, 0)</f>
        <v>0</v>
      </c>
      <c r="DQ98" s="9"/>
      <c r="DR98" s="14">
        <f t="shared" si="169"/>
        <v>1</v>
      </c>
      <c r="DS98" s="11"/>
      <c r="DT98" s="9">
        <f>VLOOKUP($C98, Table3[#All], 71, 0)</f>
        <v>0</v>
      </c>
      <c r="DU98" s="9">
        <f>VLOOKUP($C98, Table3[#All], 72, 0)</f>
        <v>0</v>
      </c>
      <c r="DV98" s="9">
        <f>VLOOKUP($C98, Table3[#All], 73, 0)</f>
        <v>0.23680000000000001</v>
      </c>
      <c r="DW98" s="9">
        <f>VLOOKUP($C98, Table3[#All], 74, 0)</f>
        <v>0.76319999999999988</v>
      </c>
      <c r="DX98" s="9">
        <f>VLOOKUP($C98, Table3[#All], 75, 0)</f>
        <v>0</v>
      </c>
      <c r="DY98" s="12">
        <f t="shared" si="158"/>
        <v>4</v>
      </c>
      <c r="DZ98" s="11"/>
      <c r="EA98" s="9">
        <f>VLOOKUP($C98, Table3[#All], 76, 0)</f>
        <v>1</v>
      </c>
      <c r="EB98" s="9">
        <f>VLOOKUP($C98, Table3[#All], 77, 0)</f>
        <v>0</v>
      </c>
      <c r="EC98" s="9">
        <f>VLOOKUP($C98, Table3[#All], 78, 0)</f>
        <v>0</v>
      </c>
      <c r="ED98" s="9">
        <f>VLOOKUP($C98, Table3[#All], 79, 0)</f>
        <v>0</v>
      </c>
      <c r="EE98" s="9">
        <f>VLOOKUP($C98, Table3[#All], 80, 0)</f>
        <v>0</v>
      </c>
      <c r="EF98" s="10">
        <f t="shared" si="170"/>
        <v>1</v>
      </c>
      <c r="EG98" s="9"/>
      <c r="EH98" s="9">
        <f>VLOOKUP($C98, Table3[#All], 81, 0)</f>
        <v>0</v>
      </c>
      <c r="EI98" s="9">
        <f>VLOOKUP($C98, Table3[#All], 82, 0)</f>
        <v>0</v>
      </c>
      <c r="EJ98" s="9">
        <f>VLOOKUP($C98, Table3[#All], 83, 0)</f>
        <v>0</v>
      </c>
      <c r="EK98" s="9">
        <f>VLOOKUP($C98, Table3[#All], 84, 0)</f>
        <v>0</v>
      </c>
      <c r="EL98" s="9">
        <f>VLOOKUP($C98, Table3[#All], 85, 0)</f>
        <v>1</v>
      </c>
      <c r="EM98" s="14">
        <f t="shared" si="171"/>
        <v>5</v>
      </c>
      <c r="EN98" s="11"/>
      <c r="EO98" s="9">
        <f>VLOOKUP($C98, Table3[#All], 86, 0)</f>
        <v>0.5</v>
      </c>
      <c r="EP98" s="9"/>
      <c r="EQ98" s="9">
        <f>VLOOKUP($C98, Table3[#All], 87, 0)</f>
        <v>0.5</v>
      </c>
      <c r="ER98" s="9"/>
      <c r="ES98" s="9"/>
      <c r="ET98" s="14">
        <f t="shared" si="172"/>
        <v>3</v>
      </c>
      <c r="EU98" s="11"/>
      <c r="EV98" s="9">
        <f>VLOOKUP($C98, Table3[#All], 88, 0)</f>
        <v>0</v>
      </c>
      <c r="EW98" s="9">
        <f>VLOOKUP($C98, Table3[#All], 89, 0)</f>
        <v>1</v>
      </c>
      <c r="EX98" s="9">
        <f>VLOOKUP($C98, Table3[#All], 90, 0)</f>
        <v>0</v>
      </c>
      <c r="EY98" s="9">
        <f>VLOOKUP($C98, Table3[#All], 91, 0)</f>
        <v>0</v>
      </c>
      <c r="EZ98" s="9">
        <f>VLOOKUP($C98, Table3[#All], 92, 0)</f>
        <v>0</v>
      </c>
      <c r="FA98" s="12">
        <f t="shared" si="173"/>
        <v>2</v>
      </c>
      <c r="FB98" s="11"/>
      <c r="FC98" s="9">
        <f>VLOOKUP($C98, Table3[#All], 93, 0)</f>
        <v>0</v>
      </c>
      <c r="FD98" s="9">
        <f>VLOOKUP($C98, Table3[#All], 94, 0)</f>
        <v>0</v>
      </c>
      <c r="FE98" s="9">
        <f>VLOOKUP($C98, Table3[#All], 95, 0)</f>
        <v>1</v>
      </c>
      <c r="FF98" s="9">
        <f>VLOOKUP($C98, Table3[#All], 96, 0)</f>
        <v>0</v>
      </c>
      <c r="FG98" s="9"/>
      <c r="FH98" s="10">
        <f t="shared" si="174"/>
        <v>3</v>
      </c>
      <c r="FI98" s="11"/>
      <c r="FJ98" s="9">
        <f>VLOOKUP($C98, Table3[#All], 97, 0)</f>
        <v>0</v>
      </c>
      <c r="FK98" s="9">
        <f>VLOOKUP($C98, Table3[#All], 98, 0)</f>
        <v>0</v>
      </c>
      <c r="FL98" s="9">
        <f>VLOOKUP($C98, Table3[#All], 99, 0)</f>
        <v>0</v>
      </c>
      <c r="FM98" s="9">
        <f>VLOOKUP($C98, Table3[#All], 100, 0)</f>
        <v>0</v>
      </c>
      <c r="FN98" s="9">
        <f>VLOOKUP($C98, Table3[#All], 101, 0)</f>
        <v>1</v>
      </c>
      <c r="FO98" s="14">
        <f t="shared" si="175"/>
        <v>5</v>
      </c>
      <c r="FP98" s="11"/>
      <c r="FQ98" s="9">
        <f>VLOOKUP($C98, Table3[#All], 102, 0)</f>
        <v>0.42109999999999997</v>
      </c>
      <c r="FR98" s="9">
        <f>VLOOKUP($C98, Table3[#All], 103, 0)</f>
        <v>0.42109999999999997</v>
      </c>
      <c r="FS98" s="9">
        <f>VLOOKUP($C98, Table3[#All], 104, 0)</f>
        <v>2.63E-2</v>
      </c>
      <c r="FT98" s="9">
        <f>VLOOKUP($C98, Table3[#All], 105, 0)</f>
        <v>0.13159999999999999</v>
      </c>
      <c r="FU98" s="9">
        <v>0</v>
      </c>
      <c r="FV98" s="10">
        <f t="shared" si="176"/>
        <v>2</v>
      </c>
      <c r="FW98" s="11"/>
      <c r="FX98" s="9">
        <f>VLOOKUP($C98, Table3[#All], 106, 0)</f>
        <v>0</v>
      </c>
      <c r="FY98" s="9"/>
      <c r="FZ98" s="9">
        <f>VLOOKUP($C98, Table3[#All], 107, 0)</f>
        <v>0.23680000000000001</v>
      </c>
      <c r="GA98" s="9">
        <f>VLOOKUP($C98, Table3[#All], 108, 0)</f>
        <v>0.76319999999999988</v>
      </c>
      <c r="GB98" s="9"/>
      <c r="GC98" s="10">
        <f t="shared" si="193"/>
        <v>4</v>
      </c>
      <c r="GD98" s="81"/>
      <c r="GE98" s="9">
        <f>VLOOKUP($C98, Table3[#All], 109, 0)</f>
        <v>0</v>
      </c>
      <c r="GF98" s="9">
        <f>VLOOKUP($C98, Table3[#All], 110, 0)</f>
        <v>0.71050000000000002</v>
      </c>
      <c r="GG98" s="9">
        <f>VLOOKUP($C98, Table3[#All], 111, 0)</f>
        <v>0.28949999999999998</v>
      </c>
      <c r="GH98" s="9"/>
      <c r="GI98" s="9">
        <f>VLOOKUP($C98, Table3[#All], 112, 0)</f>
        <v>0</v>
      </c>
      <c r="GJ98" s="12">
        <f t="shared" si="177"/>
        <v>3</v>
      </c>
      <c r="GK98" s="11"/>
      <c r="GL98" s="9">
        <f>VLOOKUP($C98, Table3[#All], 113, 0)</f>
        <v>0</v>
      </c>
      <c r="GM98" s="9">
        <f>VLOOKUP($C98, Table3[#All], 114, 0)</f>
        <v>0</v>
      </c>
      <c r="GN98" s="9">
        <f>VLOOKUP($C98, Table3[#All], 115, 0)</f>
        <v>0.65790000000000004</v>
      </c>
      <c r="GO98" s="9">
        <f>VLOOKUP($C98, Table3[#All], 116, 0)</f>
        <v>0.34210000000000002</v>
      </c>
      <c r="GP98" s="9"/>
      <c r="GQ98" s="10">
        <f t="shared" si="178"/>
        <v>4</v>
      </c>
      <c r="GR98" s="11"/>
      <c r="GS98" s="9">
        <f>VLOOKUP($C98, Table2[#All], 3, 0)</f>
        <v>0</v>
      </c>
      <c r="GT98" s="9">
        <f>VLOOKUP($C98, Table2[#All], 4, 0)</f>
        <v>1</v>
      </c>
      <c r="GU98" s="9">
        <f>VLOOKUP($C98, Table2[#All], 5, 0)</f>
        <v>0</v>
      </c>
      <c r="GV98" s="9">
        <f>VLOOKUP($C98, Table2[#All], 6, 0)</f>
        <v>0</v>
      </c>
      <c r="GW98" s="9">
        <f>VLOOKUP($C98, Table2[#All], 7, 0)</f>
        <v>0</v>
      </c>
      <c r="GX98" s="10">
        <f t="shared" si="179"/>
        <v>2</v>
      </c>
      <c r="GY98" s="11"/>
      <c r="GZ98" s="9">
        <v>0</v>
      </c>
      <c r="HA98" s="9">
        <v>0</v>
      </c>
      <c r="HB98" s="9">
        <v>1</v>
      </c>
      <c r="HC98" s="9">
        <v>0</v>
      </c>
      <c r="HD98" s="9"/>
      <c r="HE98" s="10">
        <f t="shared" si="180"/>
        <v>3</v>
      </c>
      <c r="HF98" s="11"/>
      <c r="HG98" s="9">
        <f>VLOOKUP($C98, Table5[#All], 2, 0)</f>
        <v>0</v>
      </c>
      <c r="HH98" s="9">
        <f>VLOOKUP($C98, Table5[#All], 3, 0)</f>
        <v>0</v>
      </c>
      <c r="HI98" s="9">
        <f>VLOOKUP($C98, Table5[#All], 4, 0)</f>
        <v>0</v>
      </c>
      <c r="HJ98" s="9">
        <f>VLOOKUP($C98, Table5[#All], 5, 0)</f>
        <v>0</v>
      </c>
      <c r="HK98" s="9">
        <f>VLOOKUP($C98, Table5[#All], 6, 0)</f>
        <v>1</v>
      </c>
      <c r="HL98" s="10">
        <f t="shared" si="181"/>
        <v>5</v>
      </c>
      <c r="HM98" s="11"/>
      <c r="HN98" s="9">
        <f>VLOOKUP($C98, Table5[#All], 7, 0)</f>
        <v>0</v>
      </c>
      <c r="HO98" s="9">
        <f>VLOOKUP($C98, Table5[#All], 8, 0)</f>
        <v>0</v>
      </c>
      <c r="HP98" s="9">
        <f>VLOOKUP($C98, Table5[#All], 9, 0)</f>
        <v>1</v>
      </c>
      <c r="HQ98" s="9">
        <f>VLOOKUP($C98, Table5[#All], 10, 0)</f>
        <v>0</v>
      </c>
      <c r="HR98" s="9">
        <f>VLOOKUP($C98, Table5[#All], 11, 0)</f>
        <v>0</v>
      </c>
      <c r="HS98" s="10">
        <f t="shared" si="182"/>
        <v>3</v>
      </c>
      <c r="HT98" s="11"/>
      <c r="HU98" s="9">
        <f>VLOOKUP($C98, Table5[#All], 12, 0)</f>
        <v>1</v>
      </c>
      <c r="HV98" s="9">
        <f>VLOOKUP($C98, Table5[#All], 13, 0)</f>
        <v>0</v>
      </c>
      <c r="HW98" s="9">
        <f>VLOOKUP($C98, Table5[#All], 14, 0)</f>
        <v>0</v>
      </c>
      <c r="HX98" s="9">
        <f>VLOOKUP($C98, Table5[#All], 15, 0)</f>
        <v>0</v>
      </c>
      <c r="HY98" s="9">
        <f>VLOOKUP($C98, Table5[#All], 16, 0)</f>
        <v>0</v>
      </c>
      <c r="HZ98" s="10">
        <f t="shared" si="183"/>
        <v>1</v>
      </c>
      <c r="IA98" s="11"/>
      <c r="IB98" s="9">
        <f>VLOOKUP($C98, Table5[#All], 17, 0)</f>
        <v>1</v>
      </c>
      <c r="IC98" s="9">
        <f>VLOOKUP($C98, Table5[#All], 18, 0)</f>
        <v>0</v>
      </c>
      <c r="ID98" s="9">
        <f>VLOOKUP($C98, Table5[#All], 19, 0)</f>
        <v>0</v>
      </c>
      <c r="IE98" s="9">
        <f>VLOOKUP($C98, Table5[#All], 20, 0)</f>
        <v>0</v>
      </c>
      <c r="IF98" s="9">
        <f>VLOOKUP($C98, Table5[#All], 21, 0)</f>
        <v>0</v>
      </c>
      <c r="IG98" s="10">
        <f t="shared" si="184"/>
        <v>1</v>
      </c>
      <c r="IH98" s="11"/>
      <c r="II98" s="9">
        <f>VLOOKUP($C98, Table5[#All], 22, 0)</f>
        <v>1</v>
      </c>
      <c r="IJ98" s="9">
        <f>VLOOKUP($C98, Table5[#All], 23, 0)</f>
        <v>0</v>
      </c>
      <c r="IK98" s="9">
        <f>VLOOKUP($C98, Table5[#All], 24, 0)</f>
        <v>0</v>
      </c>
      <c r="IL98" s="9">
        <f>VLOOKUP($C98, Table5[#All], 25, 0)</f>
        <v>0</v>
      </c>
      <c r="IM98" s="9">
        <f>VLOOKUP($C98, Table5[#All], 26, 0)</f>
        <v>0</v>
      </c>
      <c r="IN98" s="10">
        <f t="shared" si="185"/>
        <v>1</v>
      </c>
      <c r="IO98" s="11"/>
      <c r="IP98" s="9">
        <v>1</v>
      </c>
      <c r="IQ98" s="9">
        <v>0</v>
      </c>
      <c r="IR98" s="9">
        <v>0</v>
      </c>
      <c r="IS98" s="9">
        <v>0</v>
      </c>
      <c r="IT98" s="9">
        <v>0</v>
      </c>
      <c r="IU98" s="10">
        <f t="shared" si="186"/>
        <v>1</v>
      </c>
      <c r="IV98" s="82"/>
    </row>
    <row r="99" spans="1:256" ht="16.3" thickTop="1" thickBot="1" x14ac:dyDescent="0.35">
      <c r="A99" s="16" t="s">
        <v>311</v>
      </c>
      <c r="B99" s="16" t="s">
        <v>334</v>
      </c>
      <c r="C99" s="16" t="s">
        <v>335</v>
      </c>
      <c r="D99" s="11"/>
      <c r="E99" s="9">
        <f>VLOOKUP($C99, Table3[#All], 2, 0)</f>
        <v>0.28000000000000003</v>
      </c>
      <c r="F99" s="9"/>
      <c r="G99" s="9">
        <f>VLOOKUP($C99, Table3[#All], 3, 0)</f>
        <v>0.52</v>
      </c>
      <c r="H99" s="9">
        <f>VLOOKUP($C99, Table3[#All], 4, 0)</f>
        <v>0.2</v>
      </c>
      <c r="I99" s="9">
        <f>VLOOKUP($C99, Table3[#All], 5, 0)</f>
        <v>0</v>
      </c>
      <c r="J99" s="10">
        <f t="shared" si="187"/>
        <v>3</v>
      </c>
      <c r="K99" s="11"/>
      <c r="L99" s="9">
        <f>VLOOKUP($C99, Table3[#All], 6, 0)</f>
        <v>0</v>
      </c>
      <c r="M99" s="9"/>
      <c r="N99" s="9">
        <f>VLOOKUP($C99, Table3[#All], 7, 0)</f>
        <v>0</v>
      </c>
      <c r="O99" s="9">
        <f>VLOOKUP($C99, Table3[#All], 8, 0)</f>
        <v>1</v>
      </c>
      <c r="P99" s="9">
        <f>VLOOKUP($C99, Table3[#All], 9, 0)</f>
        <v>0</v>
      </c>
      <c r="Q99" s="10">
        <f t="shared" si="188"/>
        <v>4</v>
      </c>
      <c r="R99" s="11"/>
      <c r="S99" s="9">
        <f>VLOOKUP($C99, Table3[#All], 10, 0)</f>
        <v>0</v>
      </c>
      <c r="T99" s="9">
        <f>VLOOKUP($C99, Table3[#All], 11, 0)</f>
        <v>0.16</v>
      </c>
      <c r="U99" s="9">
        <f>VLOOKUP($C99, Table3[#All], 12, 0)</f>
        <v>0.08</v>
      </c>
      <c r="V99" s="9">
        <f>VLOOKUP($C99, Table3[#All], 13, 0)</f>
        <v>0.76</v>
      </c>
      <c r="W99" s="9">
        <f>VLOOKUP($C99, Table3[#All], 14, 0)</f>
        <v>0</v>
      </c>
      <c r="X99" s="10">
        <f t="shared" si="189"/>
        <v>4</v>
      </c>
      <c r="Y99" s="11"/>
      <c r="Z99" s="9">
        <f>VLOOKUP($C99, Table3[#All], 15, 0)</f>
        <v>0</v>
      </c>
      <c r="AA99" s="9">
        <f>VLOOKUP($C99, Table3[#All], 16, 0)</f>
        <v>0</v>
      </c>
      <c r="AB99" s="9">
        <f>VLOOKUP($C99, Table3[#All], 17, 0)</f>
        <v>0.6</v>
      </c>
      <c r="AC99" s="9">
        <f>VLOOKUP($C99, Table3[#All], 18, 0)</f>
        <v>0.4</v>
      </c>
      <c r="AD99" s="9">
        <f>VLOOKUP($C99, Table3[#All], 19, 0)</f>
        <v>0</v>
      </c>
      <c r="AE99" s="10">
        <f t="shared" si="159"/>
        <v>4</v>
      </c>
      <c r="AF99" s="11"/>
      <c r="AG99" s="9">
        <f>VLOOKUP($C99, Table3[#All], 20, 0)</f>
        <v>0</v>
      </c>
      <c r="AH99" s="9">
        <f>VLOOKUP($C99, Table3[#All], 21, 0)</f>
        <v>0.28000000000000003</v>
      </c>
      <c r="AI99" s="9">
        <f>VLOOKUP($C99, Table3[#All], 22, 0)</f>
        <v>0.72</v>
      </c>
      <c r="AJ99" s="9"/>
      <c r="AK99" s="9"/>
      <c r="AL99" s="10">
        <f t="shared" si="160"/>
        <v>3</v>
      </c>
      <c r="AM99" s="11"/>
      <c r="AN99" s="9">
        <f>VLOOKUP($C99, Table3[#All], 23, 0)</f>
        <v>1</v>
      </c>
      <c r="AO99" s="9">
        <f>VLOOKUP($C99, Table3[#All], 24, 0)</f>
        <v>0</v>
      </c>
      <c r="AP99" s="9">
        <f>VLOOKUP($C99, Table3[#All], 25, 0)</f>
        <v>0</v>
      </c>
      <c r="AQ99" s="9">
        <f>VLOOKUP($C99, Table3[#All], 26, 0)</f>
        <v>0</v>
      </c>
      <c r="AR99" s="9"/>
      <c r="AS99" s="12">
        <f t="shared" si="161"/>
        <v>1</v>
      </c>
      <c r="AT99" s="11"/>
      <c r="AU99" s="9">
        <f>VLOOKUP($C99, Table3[#All], 27, 0)</f>
        <v>0.52</v>
      </c>
      <c r="AV99" s="9">
        <f>VLOOKUP($C99, Table3[#All], 28, 0)</f>
        <v>0</v>
      </c>
      <c r="AW99" s="9">
        <f>VLOOKUP($C99, Table3[#All], 29, 0)</f>
        <v>0.48</v>
      </c>
      <c r="AX99" s="9"/>
      <c r="AY99" s="9"/>
      <c r="AZ99" s="10">
        <f t="shared" si="190"/>
        <v>3</v>
      </c>
      <c r="BA99" s="11"/>
      <c r="BB99" s="9">
        <f>VLOOKUP($C99, Table3[#All], 30, 0)</f>
        <v>0.44</v>
      </c>
      <c r="BC99" s="9">
        <f>VLOOKUP($C99, Table3[#All], 31, 0)</f>
        <v>0.44</v>
      </c>
      <c r="BD99" s="9">
        <f>VLOOKUP($C99, Table3[#All], 32, 0)</f>
        <v>0.12</v>
      </c>
      <c r="BE99" s="9">
        <f>VLOOKUP($C99, Table3[#All], 33, 0)</f>
        <v>0</v>
      </c>
      <c r="BF99" s="9"/>
      <c r="BG99" s="10">
        <f t="shared" si="191"/>
        <v>2</v>
      </c>
      <c r="BH99" s="81"/>
      <c r="BI99" s="9">
        <f>VLOOKUP($C99, Table3[#All], 34, 0)</f>
        <v>0</v>
      </c>
      <c r="BJ99" s="9">
        <f>VLOOKUP($C99, Table3[#All], 35, 0)</f>
        <v>0</v>
      </c>
      <c r="BK99" s="9">
        <f>VLOOKUP($C99, Table3[#All], 36, 0)</f>
        <v>0</v>
      </c>
      <c r="BL99" s="9">
        <f>VLOOKUP($C99, Table3[#All], 37, 0)</f>
        <v>0</v>
      </c>
      <c r="BM99" s="9">
        <f>VLOOKUP($C99, Table3[#All], 38, 0)</f>
        <v>0</v>
      </c>
      <c r="BN99" s="10" t="str">
        <f t="shared" si="192"/>
        <v>N/A</v>
      </c>
      <c r="BO99" s="11"/>
      <c r="BP99" s="9">
        <f>VLOOKUP($C99, Table3[#All], 39, 0)</f>
        <v>1</v>
      </c>
      <c r="BQ99" s="9">
        <f>VLOOKUP($C99, Table3[#All], 40, 0)</f>
        <v>0</v>
      </c>
      <c r="BR99" s="9">
        <f>VLOOKUP($C99, Table3[#All], 41, 0)</f>
        <v>0</v>
      </c>
      <c r="BS99" s="9">
        <f>VLOOKUP($C99, Table3[#All], 42, 0)</f>
        <v>0</v>
      </c>
      <c r="BT99" s="9"/>
      <c r="BU99" s="10">
        <f t="shared" si="162"/>
        <v>1</v>
      </c>
      <c r="BV99" s="11"/>
      <c r="BW99" s="9">
        <f>VLOOKUP($C99, Table3[#All], 43, 0)</f>
        <v>0.68</v>
      </c>
      <c r="BX99" s="9">
        <f>VLOOKUP($C99, Table3[#All], 44, 0)</f>
        <v>0.32</v>
      </c>
      <c r="BY99" s="9">
        <f>VLOOKUP($C99, Table3[#All], 45, 0)</f>
        <v>0</v>
      </c>
      <c r="BZ99" s="9"/>
      <c r="CA99" s="9"/>
      <c r="CB99" s="10">
        <f t="shared" si="163"/>
        <v>2</v>
      </c>
      <c r="CC99" s="81"/>
      <c r="CD99" s="9">
        <f>VLOOKUP($C99, Table3[#All], 46, 0)</f>
        <v>1</v>
      </c>
      <c r="CE99" s="9">
        <f>VLOOKUP($C99, Table3[#All], 47, 0)</f>
        <v>0</v>
      </c>
      <c r="CF99" s="9">
        <f>VLOOKUP($C99, Table3[#All], 48, 0)</f>
        <v>0</v>
      </c>
      <c r="CG99" s="9">
        <f>VLOOKUP($C99, Table3[#All], 49, 0)</f>
        <v>0</v>
      </c>
      <c r="CH99" s="9">
        <f>VLOOKUP($C99, Table3[#All], 50, 0)</f>
        <v>0</v>
      </c>
      <c r="CI99" s="12">
        <f t="shared" si="164"/>
        <v>1</v>
      </c>
      <c r="CJ99" s="13"/>
      <c r="CK99" s="9">
        <f>VLOOKUP($C99, Table3[#All], 51, 0)</f>
        <v>0.28000000000000003</v>
      </c>
      <c r="CL99" s="9">
        <f>VLOOKUP($C99, Table3[#All], 52, 0)</f>
        <v>0.72</v>
      </c>
      <c r="CM99" s="9">
        <f>VLOOKUP($C99, Table3[#All], 53, 0)</f>
        <v>0</v>
      </c>
      <c r="CN99" s="9">
        <f>VLOOKUP($C99, Table3[#All], 54, 0)</f>
        <v>0</v>
      </c>
      <c r="CO99" s="9"/>
      <c r="CP99" s="10">
        <f t="shared" si="165"/>
        <v>2</v>
      </c>
      <c r="CQ99" s="11"/>
      <c r="CR99" s="9">
        <f>VLOOKUP($C99, Table3[#All], 55, 0)</f>
        <v>0.48</v>
      </c>
      <c r="CS99" s="9">
        <f>VLOOKUP($C99, Table3[#All], 56, 0)</f>
        <v>0.48</v>
      </c>
      <c r="CT99" s="9">
        <f>VLOOKUP($C99, Table3[#All], 57, 0)</f>
        <v>0.04</v>
      </c>
      <c r="CU99" s="9">
        <f>VLOOKUP($C99, Table3[#All], 58, 0)</f>
        <v>0</v>
      </c>
      <c r="CV99" s="9">
        <f>VLOOKUP($C99, Table3[#All], 59, 0)</f>
        <v>0</v>
      </c>
      <c r="CW99" s="14">
        <f t="shared" si="166"/>
        <v>2</v>
      </c>
      <c r="CX99" s="81"/>
      <c r="CY99" s="9">
        <f>VLOOKUP($C99, Table3[#All], 60, 0)</f>
        <v>0</v>
      </c>
      <c r="CZ99" s="9">
        <f>VLOOKUP($C99, Table3[#All], 61, 0)</f>
        <v>0</v>
      </c>
      <c r="DA99" s="9">
        <f>VLOOKUP($C99, Table3[#All], 62, 0)</f>
        <v>0.52</v>
      </c>
      <c r="DB99" s="9">
        <f>VLOOKUP($C99, Table3[#All], 63, 0)</f>
        <v>0.32</v>
      </c>
      <c r="DC99" s="9">
        <f>VLOOKUP($C99, Table3[#All], 64, 0)</f>
        <v>0.16</v>
      </c>
      <c r="DD99" s="10">
        <f t="shared" si="167"/>
        <v>4</v>
      </c>
      <c r="DE99" s="11"/>
      <c r="DF99" s="9">
        <f>VLOOKUP($C99, Table3[#All], 65, 0)</f>
        <v>0.04</v>
      </c>
      <c r="DG99" s="9"/>
      <c r="DH99" s="9">
        <f>VLOOKUP($C99, Table3[#All], 66, 0)</f>
        <v>0.16</v>
      </c>
      <c r="DI99" s="9"/>
      <c r="DJ99" s="9">
        <f>VLOOKUP($C99, Table3[#All], 67, 0)</f>
        <v>0.8</v>
      </c>
      <c r="DK99" s="14">
        <f t="shared" si="168"/>
        <v>5</v>
      </c>
      <c r="DL99" s="11"/>
      <c r="DM99" s="9">
        <f>VLOOKUP($C99, Table3[#All], 68, 0)</f>
        <v>0.96</v>
      </c>
      <c r="DN99" s="9"/>
      <c r="DO99" s="9">
        <f>VLOOKUP($C99, Table3[#All], 69, 0)</f>
        <v>0.04</v>
      </c>
      <c r="DP99" s="9">
        <f>VLOOKUP($C99, Table3[#All], 70, 0)</f>
        <v>0</v>
      </c>
      <c r="DQ99" s="9"/>
      <c r="DR99" s="14">
        <f t="shared" si="169"/>
        <v>1</v>
      </c>
      <c r="DS99" s="11"/>
      <c r="DT99" s="9">
        <f>VLOOKUP($C99, Table3[#All], 71, 0)</f>
        <v>0</v>
      </c>
      <c r="DU99" s="9">
        <f>VLOOKUP($C99, Table3[#All], 72, 0)</f>
        <v>0</v>
      </c>
      <c r="DV99" s="9">
        <f>VLOOKUP($C99, Table3[#All], 73, 0)</f>
        <v>0.28000000000000003</v>
      </c>
      <c r="DW99" s="9">
        <f>VLOOKUP($C99, Table3[#All], 74, 0)</f>
        <v>0.72</v>
      </c>
      <c r="DX99" s="9">
        <f>VLOOKUP($C99, Table3[#All], 75, 0)</f>
        <v>0</v>
      </c>
      <c r="DY99" s="12">
        <f t="shared" si="158"/>
        <v>4</v>
      </c>
      <c r="DZ99" s="11"/>
      <c r="EA99" s="9">
        <f>VLOOKUP($C99, Table3[#All], 76, 0)</f>
        <v>1</v>
      </c>
      <c r="EB99" s="9">
        <f>VLOOKUP($C99, Table3[#All], 77, 0)</f>
        <v>0</v>
      </c>
      <c r="EC99" s="9">
        <f>VLOOKUP($C99, Table3[#All], 78, 0)</f>
        <v>0</v>
      </c>
      <c r="ED99" s="9">
        <f>VLOOKUP($C99, Table3[#All], 79, 0)</f>
        <v>0</v>
      </c>
      <c r="EE99" s="9">
        <f>VLOOKUP($C99, Table3[#All], 80, 0)</f>
        <v>0</v>
      </c>
      <c r="EF99" s="10">
        <f t="shared" si="170"/>
        <v>1</v>
      </c>
      <c r="EG99" s="9"/>
      <c r="EH99" s="9">
        <f>VLOOKUP($C99, Table3[#All], 81, 0)</f>
        <v>0</v>
      </c>
      <c r="EI99" s="9">
        <f>VLOOKUP($C99, Table3[#All], 82, 0)</f>
        <v>0</v>
      </c>
      <c r="EJ99" s="9">
        <f>VLOOKUP($C99, Table3[#All], 83, 0)</f>
        <v>0</v>
      </c>
      <c r="EK99" s="9">
        <f>VLOOKUP($C99, Table3[#All], 84, 0)</f>
        <v>0</v>
      </c>
      <c r="EL99" s="9">
        <f>VLOOKUP($C99, Table3[#All], 85, 0)</f>
        <v>1</v>
      </c>
      <c r="EM99" s="14">
        <f t="shared" si="171"/>
        <v>5</v>
      </c>
      <c r="EN99" s="11"/>
      <c r="EO99" s="9">
        <f>VLOOKUP($C99, Table3[#All], 86, 0)</f>
        <v>0.52</v>
      </c>
      <c r="EP99" s="9"/>
      <c r="EQ99" s="9">
        <f>VLOOKUP($C99, Table3[#All], 87, 0)</f>
        <v>0.48</v>
      </c>
      <c r="ER99" s="9"/>
      <c r="ES99" s="9"/>
      <c r="ET99" s="14">
        <f t="shared" si="172"/>
        <v>3</v>
      </c>
      <c r="EU99" s="11"/>
      <c r="EV99" s="9">
        <f>VLOOKUP($C99, Table3[#All], 88, 0)</f>
        <v>1</v>
      </c>
      <c r="EW99" s="9">
        <f>VLOOKUP($C99, Table3[#All], 89, 0)</f>
        <v>0</v>
      </c>
      <c r="EX99" s="9">
        <f>VLOOKUP($C99, Table3[#All], 90, 0)</f>
        <v>0</v>
      </c>
      <c r="EY99" s="9">
        <f>VLOOKUP($C99, Table3[#All], 91, 0)</f>
        <v>0</v>
      </c>
      <c r="EZ99" s="9">
        <f>VLOOKUP($C99, Table3[#All], 92, 0)</f>
        <v>0</v>
      </c>
      <c r="FA99" s="12">
        <f t="shared" si="173"/>
        <v>1</v>
      </c>
      <c r="FB99" s="11"/>
      <c r="FC99" s="9">
        <f>VLOOKUP($C99, Table3[#All], 93, 0)</f>
        <v>0</v>
      </c>
      <c r="FD99" s="9">
        <f>VLOOKUP($C99, Table3[#All], 94, 0)</f>
        <v>0</v>
      </c>
      <c r="FE99" s="9">
        <f>VLOOKUP($C99, Table3[#All], 95, 0)</f>
        <v>1</v>
      </c>
      <c r="FF99" s="9">
        <f>VLOOKUP($C99, Table3[#All], 96, 0)</f>
        <v>0</v>
      </c>
      <c r="FG99" s="9"/>
      <c r="FH99" s="10">
        <f t="shared" si="174"/>
        <v>3</v>
      </c>
      <c r="FI99" s="11"/>
      <c r="FJ99" s="9">
        <f>VLOOKUP($C99, Table3[#All], 97, 0)</f>
        <v>0</v>
      </c>
      <c r="FK99" s="9">
        <f>VLOOKUP($C99, Table3[#All], 98, 0)</f>
        <v>0</v>
      </c>
      <c r="FL99" s="9">
        <f>VLOOKUP($C99, Table3[#All], 99, 0)</f>
        <v>0</v>
      </c>
      <c r="FM99" s="9">
        <f>VLOOKUP($C99, Table3[#All], 100, 0)</f>
        <v>0</v>
      </c>
      <c r="FN99" s="9">
        <f>VLOOKUP($C99, Table3[#All], 101, 0)</f>
        <v>1</v>
      </c>
      <c r="FO99" s="14">
        <f t="shared" si="175"/>
        <v>5</v>
      </c>
      <c r="FP99" s="11"/>
      <c r="FQ99" s="9">
        <f>VLOOKUP($C99, Table3[#All], 102, 0)</f>
        <v>0.24</v>
      </c>
      <c r="FR99" s="9">
        <f>VLOOKUP($C99, Table3[#All], 103, 0)</f>
        <v>0.56000000000000005</v>
      </c>
      <c r="FS99" s="9">
        <f>VLOOKUP($C99, Table3[#All], 104, 0)</f>
        <v>0</v>
      </c>
      <c r="FT99" s="9">
        <f>VLOOKUP($C99, Table3[#All], 105, 0)</f>
        <v>0.2</v>
      </c>
      <c r="FU99" s="9">
        <v>0</v>
      </c>
      <c r="FV99" s="10">
        <f t="shared" si="176"/>
        <v>2</v>
      </c>
      <c r="FW99" s="11"/>
      <c r="FX99" s="9">
        <f>VLOOKUP($C99, Table3[#All], 106, 0)</f>
        <v>0</v>
      </c>
      <c r="FY99" s="9"/>
      <c r="FZ99" s="9">
        <f>VLOOKUP($C99, Table3[#All], 107, 0)</f>
        <v>0.12</v>
      </c>
      <c r="GA99" s="9">
        <f>VLOOKUP($C99, Table3[#All], 108, 0)</f>
        <v>0.88</v>
      </c>
      <c r="GB99" s="9"/>
      <c r="GC99" s="10">
        <f t="shared" si="193"/>
        <v>4</v>
      </c>
      <c r="GD99" s="81"/>
      <c r="GE99" s="9">
        <f>VLOOKUP($C99, Table3[#All], 109, 0)</f>
        <v>0</v>
      </c>
      <c r="GF99" s="9">
        <f>VLOOKUP($C99, Table3[#All], 110, 0)</f>
        <v>0.52</v>
      </c>
      <c r="GG99" s="9">
        <f>VLOOKUP($C99, Table3[#All], 111, 0)</f>
        <v>0.48</v>
      </c>
      <c r="GH99" s="9"/>
      <c r="GI99" s="9">
        <f>VLOOKUP($C99, Table3[#All], 112, 0)</f>
        <v>0</v>
      </c>
      <c r="GJ99" s="12">
        <f t="shared" si="177"/>
        <v>3</v>
      </c>
      <c r="GK99" s="11"/>
      <c r="GL99" s="9">
        <f>VLOOKUP($C99, Table3[#All], 113, 0)</f>
        <v>0</v>
      </c>
      <c r="GM99" s="9">
        <f>VLOOKUP($C99, Table3[#All], 114, 0)</f>
        <v>0</v>
      </c>
      <c r="GN99" s="9">
        <f>VLOOKUP($C99, Table3[#All], 115, 0)</f>
        <v>0.32</v>
      </c>
      <c r="GO99" s="9">
        <f>VLOOKUP($C99, Table3[#All], 116, 0)</f>
        <v>0.68</v>
      </c>
      <c r="GP99" s="9"/>
      <c r="GQ99" s="10">
        <f t="shared" si="178"/>
        <v>4</v>
      </c>
      <c r="GR99" s="11"/>
      <c r="GS99" s="9">
        <f>VLOOKUP($C99, Table2[#All], 3, 0)</f>
        <v>0</v>
      </c>
      <c r="GT99" s="9">
        <f>VLOOKUP($C99, Table2[#All], 4, 0)</f>
        <v>1</v>
      </c>
      <c r="GU99" s="9">
        <f>VLOOKUP($C99, Table2[#All], 5, 0)</f>
        <v>0</v>
      </c>
      <c r="GV99" s="9">
        <f>VLOOKUP($C99, Table2[#All], 6, 0)</f>
        <v>0</v>
      </c>
      <c r="GW99" s="9">
        <f>VLOOKUP($C99, Table2[#All], 7, 0)</f>
        <v>0</v>
      </c>
      <c r="GX99" s="10">
        <f t="shared" si="179"/>
        <v>2</v>
      </c>
      <c r="GY99" s="11"/>
      <c r="GZ99" s="9">
        <v>0</v>
      </c>
      <c r="HA99" s="9">
        <v>0</v>
      </c>
      <c r="HB99" s="9">
        <v>1</v>
      </c>
      <c r="HC99" s="9">
        <v>0</v>
      </c>
      <c r="HD99" s="9"/>
      <c r="HE99" s="10">
        <f t="shared" si="180"/>
        <v>3</v>
      </c>
      <c r="HF99" s="11"/>
      <c r="HG99" s="9">
        <f>VLOOKUP($C99, Table5[#All], 2, 0)</f>
        <v>0</v>
      </c>
      <c r="HH99" s="9">
        <f>VLOOKUP($C99, Table5[#All], 3, 0)</f>
        <v>0</v>
      </c>
      <c r="HI99" s="9">
        <f>VLOOKUP($C99, Table5[#All], 4, 0)</f>
        <v>0</v>
      </c>
      <c r="HJ99" s="9">
        <f>VLOOKUP($C99, Table5[#All], 5, 0)</f>
        <v>0</v>
      </c>
      <c r="HK99" s="9">
        <f>VLOOKUP($C99, Table5[#All], 6, 0)</f>
        <v>1</v>
      </c>
      <c r="HL99" s="10">
        <f t="shared" si="181"/>
        <v>5</v>
      </c>
      <c r="HM99" s="11"/>
      <c r="HN99" s="9">
        <f>VLOOKUP($C99, Table5[#All], 7, 0)</f>
        <v>0</v>
      </c>
      <c r="HO99" s="9">
        <f>VLOOKUP($C99, Table5[#All], 8, 0)</f>
        <v>0</v>
      </c>
      <c r="HP99" s="9">
        <f>VLOOKUP($C99, Table5[#All], 9, 0)</f>
        <v>0</v>
      </c>
      <c r="HQ99" s="9">
        <f>VLOOKUP($C99, Table5[#All], 10, 0)</f>
        <v>0</v>
      </c>
      <c r="HR99" s="9">
        <f>VLOOKUP($C99, Table5[#All], 11, 0)</f>
        <v>1</v>
      </c>
      <c r="HS99" s="10">
        <f t="shared" si="182"/>
        <v>5</v>
      </c>
      <c r="HT99" s="11"/>
      <c r="HU99" s="9">
        <f>VLOOKUP($C99, Table5[#All], 12, 0)</f>
        <v>1</v>
      </c>
      <c r="HV99" s="9">
        <f>VLOOKUP($C99, Table5[#All], 13, 0)</f>
        <v>0</v>
      </c>
      <c r="HW99" s="9">
        <f>VLOOKUP($C99, Table5[#All], 14, 0)</f>
        <v>0</v>
      </c>
      <c r="HX99" s="9">
        <f>VLOOKUP($C99, Table5[#All], 15, 0)</f>
        <v>0</v>
      </c>
      <c r="HY99" s="9">
        <f>VLOOKUP($C99, Table5[#All], 16, 0)</f>
        <v>0</v>
      </c>
      <c r="HZ99" s="10">
        <f t="shared" si="183"/>
        <v>1</v>
      </c>
      <c r="IA99" s="11"/>
      <c r="IB99" s="9">
        <f>VLOOKUP($C99, Table5[#All], 17, 0)</f>
        <v>0</v>
      </c>
      <c r="IC99" s="9">
        <f>VLOOKUP($C99, Table5[#All], 18, 0)</f>
        <v>1</v>
      </c>
      <c r="ID99" s="9">
        <f>VLOOKUP($C99, Table5[#All], 19, 0)</f>
        <v>0</v>
      </c>
      <c r="IE99" s="9">
        <f>VLOOKUP($C99, Table5[#All], 20, 0)</f>
        <v>0</v>
      </c>
      <c r="IF99" s="9">
        <f>VLOOKUP($C99, Table5[#All], 21, 0)</f>
        <v>0</v>
      </c>
      <c r="IG99" s="10">
        <f t="shared" si="184"/>
        <v>2</v>
      </c>
      <c r="IH99" s="11"/>
      <c r="II99" s="9">
        <f>VLOOKUP($C99, Table5[#All], 22, 0)</f>
        <v>1</v>
      </c>
      <c r="IJ99" s="9">
        <f>VLOOKUP($C99, Table5[#All], 23, 0)</f>
        <v>0</v>
      </c>
      <c r="IK99" s="9">
        <f>VLOOKUP($C99, Table5[#All], 24, 0)</f>
        <v>0</v>
      </c>
      <c r="IL99" s="9">
        <f>VLOOKUP($C99, Table5[#All], 25, 0)</f>
        <v>0</v>
      </c>
      <c r="IM99" s="9">
        <f>VLOOKUP($C99, Table5[#All], 26, 0)</f>
        <v>0</v>
      </c>
      <c r="IN99" s="10">
        <f t="shared" si="185"/>
        <v>1</v>
      </c>
      <c r="IO99" s="11"/>
      <c r="IP99" s="9">
        <v>1</v>
      </c>
      <c r="IQ99" s="9">
        <v>0</v>
      </c>
      <c r="IR99" s="9">
        <v>0</v>
      </c>
      <c r="IS99" s="9">
        <v>0</v>
      </c>
      <c r="IT99" s="9">
        <v>0</v>
      </c>
      <c r="IU99" s="10">
        <f t="shared" si="186"/>
        <v>1</v>
      </c>
      <c r="IV99" s="82"/>
    </row>
    <row r="100" spans="1:256" ht="16.3" thickTop="1" thickBot="1" x14ac:dyDescent="0.35">
      <c r="A100" s="16" t="s">
        <v>311</v>
      </c>
      <c r="B100" s="16" t="s">
        <v>336</v>
      </c>
      <c r="C100" s="16" t="s">
        <v>337</v>
      </c>
      <c r="D100" s="11"/>
      <c r="E100" s="9">
        <f>VLOOKUP($C100, Table3[#All], 2, 0)</f>
        <v>0</v>
      </c>
      <c r="F100" s="9"/>
      <c r="G100" s="9">
        <f>VLOOKUP($C100, Table3[#All], 3, 0)</f>
        <v>0.35</v>
      </c>
      <c r="H100" s="9">
        <f>VLOOKUP($C100, Table3[#All], 4, 0)</f>
        <v>0.65</v>
      </c>
      <c r="I100" s="9">
        <f>VLOOKUP($C100, Table3[#All], 5, 0)</f>
        <v>0</v>
      </c>
      <c r="J100" s="10">
        <f t="shared" si="187"/>
        <v>4</v>
      </c>
      <c r="K100" s="11"/>
      <c r="L100" s="9">
        <f>VLOOKUP($C100, Table3[#All], 6, 0)</f>
        <v>1</v>
      </c>
      <c r="M100" s="9"/>
      <c r="N100" s="9">
        <f>VLOOKUP($C100, Table3[#All], 7, 0)</f>
        <v>0</v>
      </c>
      <c r="O100" s="9">
        <f>VLOOKUP($C100, Table3[#All], 8, 0)</f>
        <v>0</v>
      </c>
      <c r="P100" s="9">
        <f>VLOOKUP($C100, Table3[#All], 9, 0)</f>
        <v>0</v>
      </c>
      <c r="Q100" s="10">
        <f t="shared" si="188"/>
        <v>1</v>
      </c>
      <c r="R100" s="11"/>
      <c r="S100" s="9">
        <f>VLOOKUP($C100, Table3[#All], 10, 0)</f>
        <v>0</v>
      </c>
      <c r="T100" s="9">
        <f>VLOOKUP($C100, Table3[#All], 11, 0)</f>
        <v>0</v>
      </c>
      <c r="U100" s="9">
        <f>VLOOKUP($C100, Table3[#All], 12, 0)</f>
        <v>0.05</v>
      </c>
      <c r="V100" s="9">
        <f>VLOOKUP($C100, Table3[#All], 13, 0)</f>
        <v>0.8</v>
      </c>
      <c r="W100" s="9">
        <f>VLOOKUP($C100, Table3[#All], 14, 0)</f>
        <v>0.15</v>
      </c>
      <c r="X100" s="10">
        <f t="shared" si="189"/>
        <v>4</v>
      </c>
      <c r="Y100" s="11"/>
      <c r="Z100" s="9">
        <f>VLOOKUP($C100, Table3[#All], 15, 0)</f>
        <v>0</v>
      </c>
      <c r="AA100" s="9">
        <f>VLOOKUP($C100, Table3[#All], 16, 0)</f>
        <v>0</v>
      </c>
      <c r="AB100" s="9">
        <f>VLOOKUP($C100, Table3[#All], 17, 0)</f>
        <v>0.2</v>
      </c>
      <c r="AC100" s="9">
        <f>VLOOKUP($C100, Table3[#All], 18, 0)</f>
        <v>0.8</v>
      </c>
      <c r="AD100" s="9">
        <f>VLOOKUP($C100, Table3[#All], 19, 0)</f>
        <v>0</v>
      </c>
      <c r="AE100" s="10">
        <f t="shared" si="159"/>
        <v>4</v>
      </c>
      <c r="AF100" s="11"/>
      <c r="AG100" s="9">
        <f>VLOOKUP($C100, Table3[#All], 20, 0)</f>
        <v>0.15</v>
      </c>
      <c r="AH100" s="9">
        <f>VLOOKUP($C100, Table3[#All], 21, 0)</f>
        <v>0.35</v>
      </c>
      <c r="AI100" s="9">
        <f>VLOOKUP($C100, Table3[#All], 22, 0)</f>
        <v>0.5</v>
      </c>
      <c r="AJ100" s="9"/>
      <c r="AK100" s="9"/>
      <c r="AL100" s="10">
        <f t="shared" si="160"/>
        <v>3</v>
      </c>
      <c r="AM100" s="11"/>
      <c r="AN100" s="9">
        <f>VLOOKUP($C100, Table3[#All], 23, 0)</f>
        <v>0</v>
      </c>
      <c r="AO100" s="9">
        <f>VLOOKUP($C100, Table3[#All], 24, 0)</f>
        <v>0</v>
      </c>
      <c r="AP100" s="9">
        <f>VLOOKUP($C100, Table3[#All], 25, 0)</f>
        <v>1</v>
      </c>
      <c r="AQ100" s="9">
        <f>VLOOKUP($C100, Table3[#All], 26, 0)</f>
        <v>0</v>
      </c>
      <c r="AR100" s="9"/>
      <c r="AS100" s="12">
        <f t="shared" si="161"/>
        <v>3</v>
      </c>
      <c r="AT100" s="11"/>
      <c r="AU100" s="9">
        <f>VLOOKUP($C100, Table3[#All], 27, 0)</f>
        <v>0.45</v>
      </c>
      <c r="AV100" s="9">
        <f>VLOOKUP($C100, Table3[#All], 28, 0)</f>
        <v>0.55000000000000004</v>
      </c>
      <c r="AW100" s="9">
        <f>VLOOKUP($C100, Table3[#All], 29, 0)</f>
        <v>0</v>
      </c>
      <c r="AX100" s="9"/>
      <c r="AY100" s="9"/>
      <c r="AZ100" s="10">
        <f t="shared" si="190"/>
        <v>2</v>
      </c>
      <c r="BA100" s="11"/>
      <c r="BB100" s="9">
        <f>VLOOKUP($C100, Table3[#All], 30, 0)</f>
        <v>0.3</v>
      </c>
      <c r="BC100" s="9">
        <f>VLOOKUP($C100, Table3[#All], 31, 0)</f>
        <v>0.5</v>
      </c>
      <c r="BD100" s="9">
        <f>VLOOKUP($C100, Table3[#All], 32, 0)</f>
        <v>0.15</v>
      </c>
      <c r="BE100" s="9">
        <f>VLOOKUP($C100, Table3[#All], 33, 0)</f>
        <v>0.05</v>
      </c>
      <c r="BF100" s="9"/>
      <c r="BG100" s="10">
        <f t="shared" si="191"/>
        <v>2</v>
      </c>
      <c r="BH100" s="81"/>
      <c r="BI100" s="9">
        <f>VLOOKUP($C100, Table3[#All], 34, 0)</f>
        <v>0</v>
      </c>
      <c r="BJ100" s="9">
        <f>VLOOKUP($C100, Table3[#All], 35, 0)</f>
        <v>1</v>
      </c>
      <c r="BK100" s="9">
        <f>VLOOKUP($C100, Table3[#All], 36, 0)</f>
        <v>0</v>
      </c>
      <c r="BL100" s="9">
        <f>VLOOKUP($C100, Table3[#All], 37, 0)</f>
        <v>0</v>
      </c>
      <c r="BM100" s="9">
        <f>VLOOKUP($C100, Table3[#All], 38, 0)</f>
        <v>0</v>
      </c>
      <c r="BN100" s="10">
        <f t="shared" si="192"/>
        <v>2</v>
      </c>
      <c r="BO100" s="11"/>
      <c r="BP100" s="9">
        <f>VLOOKUP($C100, Table3[#All], 39, 0)</f>
        <v>0.85</v>
      </c>
      <c r="BQ100" s="9">
        <f>VLOOKUP($C100, Table3[#All], 40, 0)</f>
        <v>0.15</v>
      </c>
      <c r="BR100" s="9">
        <f>VLOOKUP($C100, Table3[#All], 41, 0)</f>
        <v>0</v>
      </c>
      <c r="BS100" s="9">
        <f>VLOOKUP($C100, Table3[#All], 42, 0)</f>
        <v>0</v>
      </c>
      <c r="BT100" s="9"/>
      <c r="BU100" s="10">
        <f t="shared" si="162"/>
        <v>1</v>
      </c>
      <c r="BV100" s="11"/>
      <c r="BW100" s="9">
        <f>VLOOKUP($C100, Table3[#All], 43, 0)</f>
        <v>0.3</v>
      </c>
      <c r="BX100" s="9">
        <f>VLOOKUP($C100, Table3[#All], 44, 0)</f>
        <v>0.7</v>
      </c>
      <c r="BY100" s="9">
        <f>VLOOKUP($C100, Table3[#All], 45, 0)</f>
        <v>0</v>
      </c>
      <c r="BZ100" s="9"/>
      <c r="CA100" s="9"/>
      <c r="CB100" s="10">
        <f t="shared" si="163"/>
        <v>2</v>
      </c>
      <c r="CC100" s="81"/>
      <c r="CD100" s="9">
        <f>VLOOKUP($C100, Table3[#All], 46, 0)</f>
        <v>1</v>
      </c>
      <c r="CE100" s="9">
        <f>VLOOKUP($C100, Table3[#All], 47, 0)</f>
        <v>0</v>
      </c>
      <c r="CF100" s="9">
        <f>VLOOKUP($C100, Table3[#All], 48, 0)</f>
        <v>0</v>
      </c>
      <c r="CG100" s="9">
        <f>VLOOKUP($C100, Table3[#All], 49, 0)</f>
        <v>0</v>
      </c>
      <c r="CH100" s="9">
        <f>VLOOKUP($C100, Table3[#All], 50, 0)</f>
        <v>0</v>
      </c>
      <c r="CI100" s="12">
        <f t="shared" si="164"/>
        <v>1</v>
      </c>
      <c r="CJ100" s="13"/>
      <c r="CK100" s="9">
        <f>VLOOKUP($C100, Table3[#All], 51, 0)</f>
        <v>0.1</v>
      </c>
      <c r="CL100" s="9">
        <f>VLOOKUP($C100, Table3[#All], 52, 0)</f>
        <v>0.7</v>
      </c>
      <c r="CM100" s="9">
        <f>VLOOKUP($C100, Table3[#All], 53, 0)</f>
        <v>0.2</v>
      </c>
      <c r="CN100" s="9">
        <f>VLOOKUP($C100, Table3[#All], 54, 0)</f>
        <v>0</v>
      </c>
      <c r="CO100" s="9"/>
      <c r="CP100" s="10">
        <f t="shared" si="165"/>
        <v>2</v>
      </c>
      <c r="CQ100" s="11"/>
      <c r="CR100" s="9">
        <f>VLOOKUP($C100, Table3[#All], 55, 0)</f>
        <v>0.05</v>
      </c>
      <c r="CS100" s="9">
        <f>VLOOKUP($C100, Table3[#All], 56, 0)</f>
        <v>0.6</v>
      </c>
      <c r="CT100" s="9">
        <f>VLOOKUP($C100, Table3[#All], 57, 0)</f>
        <v>0.3</v>
      </c>
      <c r="CU100" s="9">
        <f>VLOOKUP($C100, Table3[#All], 58, 0)</f>
        <v>0.05</v>
      </c>
      <c r="CV100" s="9">
        <f>VLOOKUP($C100, Table3[#All], 59, 0)</f>
        <v>0</v>
      </c>
      <c r="CW100" s="14">
        <f t="shared" si="166"/>
        <v>3</v>
      </c>
      <c r="CX100" s="81"/>
      <c r="CY100" s="9">
        <f>VLOOKUP($C100, Table3[#All], 60, 0)</f>
        <v>0</v>
      </c>
      <c r="CZ100" s="9">
        <f>VLOOKUP($C100, Table3[#All], 61, 0)</f>
        <v>0.4</v>
      </c>
      <c r="DA100" s="9">
        <f>VLOOKUP($C100, Table3[#All], 62, 0)</f>
        <v>0.55000000000000004</v>
      </c>
      <c r="DB100" s="9">
        <f>VLOOKUP($C100, Table3[#All], 63, 0)</f>
        <v>0.05</v>
      </c>
      <c r="DC100" s="9">
        <f>VLOOKUP($C100, Table3[#All], 64, 0)</f>
        <v>0</v>
      </c>
      <c r="DD100" s="10">
        <f t="shared" si="167"/>
        <v>3</v>
      </c>
      <c r="DE100" s="11"/>
      <c r="DF100" s="9">
        <f>VLOOKUP($C100, Table3[#All], 65, 0)</f>
        <v>0</v>
      </c>
      <c r="DG100" s="9"/>
      <c r="DH100" s="9">
        <f>VLOOKUP($C100, Table3[#All], 66, 0)</f>
        <v>0.5</v>
      </c>
      <c r="DI100" s="9"/>
      <c r="DJ100" s="9">
        <f>VLOOKUP($C100, Table3[#All], 67, 0)</f>
        <v>0.5</v>
      </c>
      <c r="DK100" s="14">
        <f t="shared" si="168"/>
        <v>5</v>
      </c>
      <c r="DL100" s="11"/>
      <c r="DM100" s="9">
        <f>VLOOKUP($C100, Table3[#All], 68, 0)</f>
        <v>0.75</v>
      </c>
      <c r="DN100" s="9"/>
      <c r="DO100" s="9">
        <f>VLOOKUP($C100, Table3[#All], 69, 0)</f>
        <v>0.25</v>
      </c>
      <c r="DP100" s="9">
        <f>VLOOKUP($C100, Table3[#All], 70, 0)</f>
        <v>0</v>
      </c>
      <c r="DQ100" s="9"/>
      <c r="DR100" s="14">
        <f t="shared" si="169"/>
        <v>3</v>
      </c>
      <c r="DS100" s="11"/>
      <c r="DT100" s="9">
        <f>VLOOKUP($C100, Table3[#All], 71, 0)</f>
        <v>0.1</v>
      </c>
      <c r="DU100" s="9">
        <f>VLOOKUP($C100, Table3[#All], 72, 0)</f>
        <v>0.55000000000000004</v>
      </c>
      <c r="DV100" s="9">
        <f>VLOOKUP($C100, Table3[#All], 73, 0)</f>
        <v>0.3</v>
      </c>
      <c r="DW100" s="9">
        <f>VLOOKUP($C100, Table3[#All], 74, 0)</f>
        <v>0.05</v>
      </c>
      <c r="DX100" s="9">
        <f>VLOOKUP($C100, Table3[#All], 75, 0)</f>
        <v>0</v>
      </c>
      <c r="DY100" s="12">
        <f t="shared" si="158"/>
        <v>3</v>
      </c>
      <c r="DZ100" s="11"/>
      <c r="EA100" s="9">
        <f>VLOOKUP($C100, Table3[#All], 76, 0)</f>
        <v>1</v>
      </c>
      <c r="EB100" s="9">
        <f>VLOOKUP($C100, Table3[#All], 77, 0)</f>
        <v>0</v>
      </c>
      <c r="EC100" s="9">
        <f>VLOOKUP($C100, Table3[#All], 78, 0)</f>
        <v>0</v>
      </c>
      <c r="ED100" s="9">
        <f>VLOOKUP($C100, Table3[#All], 79, 0)</f>
        <v>0</v>
      </c>
      <c r="EE100" s="9">
        <f>VLOOKUP($C100, Table3[#All], 80, 0)</f>
        <v>0</v>
      </c>
      <c r="EF100" s="10">
        <f t="shared" si="170"/>
        <v>1</v>
      </c>
      <c r="EG100" s="9"/>
      <c r="EH100" s="9">
        <f>VLOOKUP($C100, Table3[#All], 81, 0)</f>
        <v>0</v>
      </c>
      <c r="EI100" s="9">
        <f>VLOOKUP($C100, Table3[#All], 82, 0)</f>
        <v>0</v>
      </c>
      <c r="EJ100" s="9">
        <f>VLOOKUP($C100, Table3[#All], 83, 0)</f>
        <v>0</v>
      </c>
      <c r="EK100" s="9">
        <f>VLOOKUP($C100, Table3[#All], 84, 0)</f>
        <v>0</v>
      </c>
      <c r="EL100" s="9">
        <f>VLOOKUP($C100, Table3[#All], 85, 0)</f>
        <v>1</v>
      </c>
      <c r="EM100" s="14">
        <f t="shared" si="171"/>
        <v>5</v>
      </c>
      <c r="EN100" s="11"/>
      <c r="EO100" s="9">
        <f>VLOOKUP($C100, Table3[#All], 86, 0)</f>
        <v>1</v>
      </c>
      <c r="EP100" s="9"/>
      <c r="EQ100" s="9">
        <f>VLOOKUP($C100, Table3[#All], 87, 0)</f>
        <v>0</v>
      </c>
      <c r="ER100" s="9"/>
      <c r="ES100" s="9"/>
      <c r="ET100" s="14">
        <f t="shared" si="172"/>
        <v>1</v>
      </c>
      <c r="EU100" s="11"/>
      <c r="EV100" s="9">
        <f>VLOOKUP($C100, Table3[#All], 88, 0)</f>
        <v>1</v>
      </c>
      <c r="EW100" s="9">
        <f>VLOOKUP($C100, Table3[#All], 89, 0)</f>
        <v>0</v>
      </c>
      <c r="EX100" s="9">
        <f>VLOOKUP($C100, Table3[#All], 90, 0)</f>
        <v>0</v>
      </c>
      <c r="EY100" s="9">
        <f>VLOOKUP($C100, Table3[#All], 91, 0)</f>
        <v>0</v>
      </c>
      <c r="EZ100" s="9">
        <f>VLOOKUP($C100, Table3[#All], 92, 0)</f>
        <v>0</v>
      </c>
      <c r="FA100" s="12">
        <f t="shared" si="173"/>
        <v>1</v>
      </c>
      <c r="FB100" s="11"/>
      <c r="FC100" s="9">
        <f>VLOOKUP($C100, Table3[#All], 93, 0)</f>
        <v>0</v>
      </c>
      <c r="FD100" s="9">
        <f>VLOOKUP($C100, Table3[#All], 94, 0)</f>
        <v>0</v>
      </c>
      <c r="FE100" s="9">
        <f>VLOOKUP($C100, Table3[#All], 95, 0)</f>
        <v>0.05</v>
      </c>
      <c r="FF100" s="9">
        <f>VLOOKUP($C100, Table3[#All], 96, 0)</f>
        <v>0.95</v>
      </c>
      <c r="FG100" s="9"/>
      <c r="FH100" s="10">
        <f t="shared" si="174"/>
        <v>4</v>
      </c>
      <c r="FI100" s="11"/>
      <c r="FJ100" s="9">
        <f>VLOOKUP($C100, Table3[#All], 97, 0)</f>
        <v>0</v>
      </c>
      <c r="FK100" s="9">
        <f>VLOOKUP($C100, Table3[#All], 98, 0)</f>
        <v>0</v>
      </c>
      <c r="FL100" s="9">
        <f>VLOOKUP($C100, Table3[#All], 99, 0)</f>
        <v>0</v>
      </c>
      <c r="FM100" s="9">
        <f>VLOOKUP($C100, Table3[#All], 100, 0)</f>
        <v>0</v>
      </c>
      <c r="FN100" s="9">
        <f>VLOOKUP($C100, Table3[#All], 101, 0)</f>
        <v>1</v>
      </c>
      <c r="FO100" s="14">
        <f t="shared" si="175"/>
        <v>5</v>
      </c>
      <c r="FP100" s="11"/>
      <c r="FQ100" s="9">
        <f>VLOOKUP($C100, Table3[#All], 102, 0)</f>
        <v>0.9</v>
      </c>
      <c r="FR100" s="9">
        <f>VLOOKUP($C100, Table3[#All], 103, 0)</f>
        <v>0.1</v>
      </c>
      <c r="FS100" s="9">
        <f>VLOOKUP($C100, Table3[#All], 104, 0)</f>
        <v>0</v>
      </c>
      <c r="FT100" s="9">
        <f>VLOOKUP($C100, Table3[#All], 105, 0)</f>
        <v>0</v>
      </c>
      <c r="FU100" s="9">
        <v>0</v>
      </c>
      <c r="FV100" s="10">
        <f t="shared" si="176"/>
        <v>1</v>
      </c>
      <c r="FW100" s="11"/>
      <c r="FX100" s="9">
        <f>VLOOKUP($C100, Table3[#All], 106, 0)</f>
        <v>0.45</v>
      </c>
      <c r="FY100" s="9"/>
      <c r="FZ100" s="9">
        <f>VLOOKUP($C100, Table3[#All], 107, 0)</f>
        <v>0.15</v>
      </c>
      <c r="GA100" s="9">
        <f>VLOOKUP($C100, Table3[#All], 108, 0)</f>
        <v>0.4</v>
      </c>
      <c r="GB100" s="9"/>
      <c r="GC100" s="10">
        <f t="shared" si="193"/>
        <v>4</v>
      </c>
      <c r="GD100" s="81"/>
      <c r="GE100" s="9">
        <f>VLOOKUP($C100, Table3[#All], 109, 0)</f>
        <v>0</v>
      </c>
      <c r="GF100" s="9">
        <f>VLOOKUP($C100, Table3[#All], 110, 0)</f>
        <v>0.92310000000000003</v>
      </c>
      <c r="GG100" s="9">
        <f>VLOOKUP($C100, Table3[#All], 111, 0)</f>
        <v>7.690000000000001E-2</v>
      </c>
      <c r="GH100" s="9"/>
      <c r="GI100" s="9">
        <f>VLOOKUP($C100, Table3[#All], 112, 0)</f>
        <v>0</v>
      </c>
      <c r="GJ100" s="12">
        <f t="shared" si="177"/>
        <v>2</v>
      </c>
      <c r="GK100" s="11"/>
      <c r="GL100" s="9">
        <f>VLOOKUP($C100, Table3[#All], 113, 0)</f>
        <v>0</v>
      </c>
      <c r="GM100" s="9">
        <f>VLOOKUP($C100, Table3[#All], 114, 0)</f>
        <v>0</v>
      </c>
      <c r="GN100" s="9">
        <f>VLOOKUP($C100, Table3[#All], 115, 0)</f>
        <v>0.05</v>
      </c>
      <c r="GO100" s="9">
        <f>VLOOKUP($C100, Table3[#All], 116, 0)</f>
        <v>0.95</v>
      </c>
      <c r="GP100" s="9"/>
      <c r="GQ100" s="10">
        <f t="shared" si="178"/>
        <v>4</v>
      </c>
      <c r="GR100" s="11"/>
      <c r="GS100" s="9">
        <f>VLOOKUP($C100, Table2[#All], 3, 0)</f>
        <v>0</v>
      </c>
      <c r="GT100" s="9">
        <f>VLOOKUP($C100, Table2[#All], 4, 0)</f>
        <v>1</v>
      </c>
      <c r="GU100" s="9">
        <f>VLOOKUP($C100, Table2[#All], 5, 0)</f>
        <v>0</v>
      </c>
      <c r="GV100" s="9">
        <f>VLOOKUP($C100, Table2[#All], 6, 0)</f>
        <v>0</v>
      </c>
      <c r="GW100" s="9">
        <f>VLOOKUP($C100, Table2[#All], 7, 0)</f>
        <v>0</v>
      </c>
      <c r="GX100" s="10">
        <f t="shared" si="179"/>
        <v>2</v>
      </c>
      <c r="GY100" s="11"/>
      <c r="GZ100" s="9">
        <v>0</v>
      </c>
      <c r="HA100" s="9">
        <v>0</v>
      </c>
      <c r="HB100" s="9">
        <v>1</v>
      </c>
      <c r="HC100" s="9">
        <v>0</v>
      </c>
      <c r="HD100" s="9"/>
      <c r="HE100" s="10">
        <f t="shared" si="180"/>
        <v>3</v>
      </c>
      <c r="HF100" s="11"/>
      <c r="HG100" s="9">
        <f>VLOOKUP($C100, Table5[#All], 2, 0)</f>
        <v>0</v>
      </c>
      <c r="HH100" s="9">
        <f>VLOOKUP($C100, Table5[#All], 3, 0)</f>
        <v>0</v>
      </c>
      <c r="HI100" s="9">
        <f>VLOOKUP($C100, Table5[#All], 4, 0)</f>
        <v>0</v>
      </c>
      <c r="HJ100" s="9">
        <f>VLOOKUP($C100, Table5[#All], 5, 0)</f>
        <v>0</v>
      </c>
      <c r="HK100" s="9">
        <f>VLOOKUP($C100, Table5[#All], 6, 0)</f>
        <v>1</v>
      </c>
      <c r="HL100" s="10">
        <f t="shared" si="181"/>
        <v>5</v>
      </c>
      <c r="HM100" s="11"/>
      <c r="HN100" s="9">
        <f>VLOOKUP($C100, Table5[#All], 7, 0)</f>
        <v>0</v>
      </c>
      <c r="HO100" s="9">
        <f>VLOOKUP($C100, Table5[#All], 8, 0)</f>
        <v>1</v>
      </c>
      <c r="HP100" s="9">
        <f>VLOOKUP($C100, Table5[#All], 9, 0)</f>
        <v>0</v>
      </c>
      <c r="HQ100" s="9">
        <f>VLOOKUP($C100, Table5[#All], 10, 0)</f>
        <v>0</v>
      </c>
      <c r="HR100" s="9">
        <f>VLOOKUP($C100, Table5[#All], 11, 0)</f>
        <v>0</v>
      </c>
      <c r="HS100" s="10">
        <f t="shared" si="182"/>
        <v>2</v>
      </c>
      <c r="HT100" s="11"/>
      <c r="HU100" s="9">
        <f>VLOOKUP($C100, Table5[#All], 12, 0)</f>
        <v>1</v>
      </c>
      <c r="HV100" s="9">
        <f>VLOOKUP($C100, Table5[#All], 13, 0)</f>
        <v>0</v>
      </c>
      <c r="HW100" s="9">
        <f>VLOOKUP($C100, Table5[#All], 14, 0)</f>
        <v>0</v>
      </c>
      <c r="HX100" s="9">
        <f>VLOOKUP($C100, Table5[#All], 15, 0)</f>
        <v>0</v>
      </c>
      <c r="HY100" s="9">
        <f>VLOOKUP($C100, Table5[#All], 16, 0)</f>
        <v>0</v>
      </c>
      <c r="HZ100" s="10">
        <f t="shared" si="183"/>
        <v>1</v>
      </c>
      <c r="IA100" s="11"/>
      <c r="IB100" s="9">
        <f>VLOOKUP($C100, Table5[#All], 17, 0)</f>
        <v>1</v>
      </c>
      <c r="IC100" s="9">
        <f>VLOOKUP($C100, Table5[#All], 18, 0)</f>
        <v>0</v>
      </c>
      <c r="ID100" s="9">
        <f>VLOOKUP($C100, Table5[#All], 19, 0)</f>
        <v>0</v>
      </c>
      <c r="IE100" s="9">
        <f>VLOOKUP($C100, Table5[#All], 20, 0)</f>
        <v>0</v>
      </c>
      <c r="IF100" s="9">
        <f>VLOOKUP($C100, Table5[#All], 21, 0)</f>
        <v>0</v>
      </c>
      <c r="IG100" s="10">
        <f t="shared" si="184"/>
        <v>1</v>
      </c>
      <c r="IH100" s="11"/>
      <c r="II100" s="9">
        <f>VLOOKUP($C100, Table5[#All], 22, 0)</f>
        <v>1</v>
      </c>
      <c r="IJ100" s="9">
        <f>VLOOKUP($C100, Table5[#All], 23, 0)</f>
        <v>0</v>
      </c>
      <c r="IK100" s="9">
        <f>VLOOKUP($C100, Table5[#All], 24, 0)</f>
        <v>0</v>
      </c>
      <c r="IL100" s="9">
        <f>VLOOKUP($C100, Table5[#All], 25, 0)</f>
        <v>0</v>
      </c>
      <c r="IM100" s="9">
        <f>VLOOKUP($C100, Table5[#All], 26, 0)</f>
        <v>0</v>
      </c>
      <c r="IN100" s="10">
        <f t="shared" si="185"/>
        <v>1</v>
      </c>
      <c r="IO100" s="11"/>
      <c r="IP100" s="9">
        <v>1</v>
      </c>
      <c r="IQ100" s="9">
        <v>0</v>
      </c>
      <c r="IR100" s="9">
        <v>0</v>
      </c>
      <c r="IS100" s="9">
        <v>0</v>
      </c>
      <c r="IT100" s="9">
        <v>0</v>
      </c>
      <c r="IU100" s="10">
        <f t="shared" si="186"/>
        <v>1</v>
      </c>
      <c r="IV100" s="82"/>
    </row>
    <row r="101" spans="1:256" ht="16.3" thickTop="1" thickBot="1" x14ac:dyDescent="0.35">
      <c r="A101" s="16" t="s">
        <v>311</v>
      </c>
      <c r="B101" s="16" t="s">
        <v>338</v>
      </c>
      <c r="C101" s="16" t="s">
        <v>339</v>
      </c>
      <c r="D101" s="11"/>
      <c r="E101" s="9">
        <f>VLOOKUP($C101, Table3[#All], 2, 0)</f>
        <v>0</v>
      </c>
      <c r="F101" s="9"/>
      <c r="G101" s="9">
        <f>VLOOKUP($C101, Table3[#All], 3, 0)</f>
        <v>0.38890000000000002</v>
      </c>
      <c r="H101" s="9">
        <f>VLOOKUP($C101, Table3[#All], 4, 0)</f>
        <v>0.61109999999999998</v>
      </c>
      <c r="I101" s="9">
        <f>VLOOKUP($C101, Table3[#All], 5, 0)</f>
        <v>0</v>
      </c>
      <c r="J101" s="10">
        <f t="shared" si="187"/>
        <v>4</v>
      </c>
      <c r="K101" s="11"/>
      <c r="L101" s="9">
        <f>VLOOKUP($C101, Table3[#All], 6, 0)</f>
        <v>0</v>
      </c>
      <c r="M101" s="9"/>
      <c r="N101" s="9">
        <f>VLOOKUP($C101, Table3[#All], 7, 0)</f>
        <v>0</v>
      </c>
      <c r="O101" s="9">
        <f>VLOOKUP($C101, Table3[#All], 8, 0)</f>
        <v>1</v>
      </c>
      <c r="P101" s="9">
        <f>VLOOKUP($C101, Table3[#All], 9, 0)</f>
        <v>0</v>
      </c>
      <c r="Q101" s="10">
        <f t="shared" si="188"/>
        <v>4</v>
      </c>
      <c r="R101" s="11"/>
      <c r="S101" s="9">
        <f>VLOOKUP($C101, Table3[#All], 10, 0)</f>
        <v>0</v>
      </c>
      <c r="T101" s="9">
        <f>VLOOKUP($C101, Table3[#All], 11, 0)</f>
        <v>0</v>
      </c>
      <c r="U101" s="9">
        <f>VLOOKUP($C101, Table3[#All], 12, 0)</f>
        <v>0.16670000000000001</v>
      </c>
      <c r="V101" s="9">
        <f>VLOOKUP($C101, Table3[#All], 13, 0)</f>
        <v>0.83329999999999993</v>
      </c>
      <c r="W101" s="9">
        <f>VLOOKUP($C101, Table3[#All], 14, 0)</f>
        <v>0</v>
      </c>
      <c r="X101" s="10">
        <f t="shared" si="189"/>
        <v>4</v>
      </c>
      <c r="Y101" s="11"/>
      <c r="Z101" s="9">
        <f>VLOOKUP($C101, Table3[#All], 15, 0)</f>
        <v>0</v>
      </c>
      <c r="AA101" s="9">
        <f>VLOOKUP($C101, Table3[#All], 16, 0)</f>
        <v>0</v>
      </c>
      <c r="AB101" s="9">
        <f>VLOOKUP($C101, Table3[#All], 17, 0)</f>
        <v>0.38890000000000002</v>
      </c>
      <c r="AC101" s="9">
        <f>VLOOKUP($C101, Table3[#All], 18, 0)</f>
        <v>0.61109999999999998</v>
      </c>
      <c r="AD101" s="9">
        <f>VLOOKUP($C101, Table3[#All], 19, 0)</f>
        <v>0</v>
      </c>
      <c r="AE101" s="10">
        <f t="shared" si="159"/>
        <v>4</v>
      </c>
      <c r="AF101" s="11"/>
      <c r="AG101" s="9">
        <f>VLOOKUP($C101, Table3[#All], 20, 0)</f>
        <v>0.11109999999999999</v>
      </c>
      <c r="AH101" s="9">
        <f>VLOOKUP($C101, Table3[#All], 21, 0)</f>
        <v>0.38890000000000002</v>
      </c>
      <c r="AI101" s="9">
        <f>VLOOKUP($C101, Table3[#All], 22, 0)</f>
        <v>0.5</v>
      </c>
      <c r="AJ101" s="9"/>
      <c r="AK101" s="9"/>
      <c r="AL101" s="10">
        <f t="shared" si="160"/>
        <v>3</v>
      </c>
      <c r="AM101" s="11"/>
      <c r="AN101" s="9">
        <f>VLOOKUP($C101, Table3[#All], 23, 0)</f>
        <v>0</v>
      </c>
      <c r="AO101" s="9">
        <f>VLOOKUP($C101, Table3[#All], 24, 0)</f>
        <v>0</v>
      </c>
      <c r="AP101" s="9">
        <f>VLOOKUP($C101, Table3[#All], 25, 0)</f>
        <v>1</v>
      </c>
      <c r="AQ101" s="9">
        <f>VLOOKUP($C101, Table3[#All], 26, 0)</f>
        <v>0</v>
      </c>
      <c r="AR101" s="9"/>
      <c r="AS101" s="12">
        <f t="shared" si="161"/>
        <v>3</v>
      </c>
      <c r="AT101" s="11"/>
      <c r="AU101" s="9">
        <f>VLOOKUP($C101, Table3[#All], 27, 0)</f>
        <v>5.5599999999999997E-2</v>
      </c>
      <c r="AV101" s="9">
        <f>VLOOKUP($C101, Table3[#All], 28, 0)</f>
        <v>0.94440000000000002</v>
      </c>
      <c r="AW101" s="9">
        <f>VLOOKUP($C101, Table3[#All], 29, 0)</f>
        <v>0</v>
      </c>
      <c r="AX101" s="9"/>
      <c r="AY101" s="9"/>
      <c r="AZ101" s="10">
        <f t="shared" si="190"/>
        <v>2</v>
      </c>
      <c r="BA101" s="11"/>
      <c r="BB101" s="9">
        <f>VLOOKUP($C101, Table3[#All], 30, 0)</f>
        <v>0</v>
      </c>
      <c r="BC101" s="9">
        <f>VLOOKUP($C101, Table3[#All], 31, 0)</f>
        <v>0.27779999999999999</v>
      </c>
      <c r="BD101" s="9">
        <f>VLOOKUP($C101, Table3[#All], 32, 0)</f>
        <v>0.55559999999999998</v>
      </c>
      <c r="BE101" s="9">
        <f>VLOOKUP($C101, Table3[#All], 33, 0)</f>
        <v>0.16670000000000001</v>
      </c>
      <c r="BF101" s="9"/>
      <c r="BG101" s="10">
        <f t="shared" si="191"/>
        <v>3</v>
      </c>
      <c r="BH101" s="81"/>
      <c r="BI101" s="9">
        <f>VLOOKUP($C101, Table3[#All], 34, 0)</f>
        <v>0</v>
      </c>
      <c r="BJ101" s="9">
        <f>VLOOKUP($C101, Table3[#All], 35, 0)</f>
        <v>0</v>
      </c>
      <c r="BK101" s="9">
        <f>VLOOKUP($C101, Table3[#All], 36, 0)</f>
        <v>0</v>
      </c>
      <c r="BL101" s="9">
        <f>VLOOKUP($C101, Table3[#All], 37, 0)</f>
        <v>0</v>
      </c>
      <c r="BM101" s="9">
        <f>VLOOKUP($C101, Table3[#All], 38, 0)</f>
        <v>0</v>
      </c>
      <c r="BN101" s="10" t="str">
        <f t="shared" si="192"/>
        <v>N/A</v>
      </c>
      <c r="BO101" s="11"/>
      <c r="BP101" s="9">
        <f>VLOOKUP($C101, Table3[#All], 39, 0)</f>
        <v>0.22219999999999998</v>
      </c>
      <c r="BQ101" s="9">
        <f>VLOOKUP($C101, Table3[#All], 40, 0)</f>
        <v>0.33329999999999999</v>
      </c>
      <c r="BR101" s="9">
        <f>VLOOKUP($C101, Table3[#All], 41, 0)</f>
        <v>0.16670000000000001</v>
      </c>
      <c r="BS101" s="9">
        <f>VLOOKUP($C101, Table3[#All], 42, 0)</f>
        <v>0.27779999999999999</v>
      </c>
      <c r="BT101" s="9"/>
      <c r="BU101" s="10">
        <f t="shared" si="162"/>
        <v>4</v>
      </c>
      <c r="BV101" s="11"/>
      <c r="BW101" s="9">
        <f>VLOOKUP($C101, Table3[#All], 43, 0)</f>
        <v>5.5599999999999997E-2</v>
      </c>
      <c r="BX101" s="9">
        <f>VLOOKUP($C101, Table3[#All], 44, 0)</f>
        <v>0.94440000000000002</v>
      </c>
      <c r="BY101" s="9">
        <f>VLOOKUP($C101, Table3[#All], 45, 0)</f>
        <v>0</v>
      </c>
      <c r="BZ101" s="9"/>
      <c r="CA101" s="9"/>
      <c r="CB101" s="10">
        <f t="shared" si="163"/>
        <v>2</v>
      </c>
      <c r="CC101" s="81"/>
      <c r="CD101" s="9">
        <f>VLOOKUP($C101, Table3[#All], 46, 0)</f>
        <v>1</v>
      </c>
      <c r="CE101" s="9">
        <f>VLOOKUP($C101, Table3[#All], 47, 0)</f>
        <v>0</v>
      </c>
      <c r="CF101" s="9">
        <f>VLOOKUP($C101, Table3[#All], 48, 0)</f>
        <v>0</v>
      </c>
      <c r="CG101" s="9">
        <f>VLOOKUP($C101, Table3[#All], 49, 0)</f>
        <v>0</v>
      </c>
      <c r="CH101" s="9">
        <f>VLOOKUP($C101, Table3[#All], 50, 0)</f>
        <v>0</v>
      </c>
      <c r="CI101" s="12">
        <f t="shared" si="164"/>
        <v>1</v>
      </c>
      <c r="CJ101" s="13"/>
      <c r="CK101" s="9">
        <f>VLOOKUP($C101, Table3[#All], 51, 0)</f>
        <v>0</v>
      </c>
      <c r="CL101" s="9">
        <f>VLOOKUP($C101, Table3[#All], 52, 0)</f>
        <v>0.88890000000000002</v>
      </c>
      <c r="CM101" s="9">
        <f>VLOOKUP($C101, Table3[#All], 53, 0)</f>
        <v>0.11109999999999999</v>
      </c>
      <c r="CN101" s="9">
        <f>VLOOKUP($C101, Table3[#All], 54, 0)</f>
        <v>0</v>
      </c>
      <c r="CO101" s="9"/>
      <c r="CP101" s="10">
        <f t="shared" si="165"/>
        <v>2</v>
      </c>
      <c r="CQ101" s="11"/>
      <c r="CR101" s="9">
        <f>VLOOKUP($C101, Table3[#All], 55, 0)</f>
        <v>5.5599999999999997E-2</v>
      </c>
      <c r="CS101" s="9">
        <f>VLOOKUP($C101, Table3[#All], 56, 0)</f>
        <v>0.33329999999999999</v>
      </c>
      <c r="CT101" s="9">
        <f>VLOOKUP($C101, Table3[#All], 57, 0)</f>
        <v>0.27779999999999999</v>
      </c>
      <c r="CU101" s="9">
        <f>VLOOKUP($C101, Table3[#All], 58, 0)</f>
        <v>0.27779999999999999</v>
      </c>
      <c r="CV101" s="9">
        <f>VLOOKUP($C101, Table3[#All], 59, 0)</f>
        <v>5.5599999999999997E-2</v>
      </c>
      <c r="CW101" s="14">
        <f t="shared" si="166"/>
        <v>4</v>
      </c>
      <c r="CX101" s="81"/>
      <c r="CY101" s="9">
        <f>VLOOKUP($C101, Table3[#All], 60, 0)</f>
        <v>0</v>
      </c>
      <c r="CZ101" s="9">
        <f>VLOOKUP($C101, Table3[#All], 61, 0)</f>
        <v>0.11109999999999999</v>
      </c>
      <c r="DA101" s="9">
        <f>VLOOKUP($C101, Table3[#All], 62, 0)</f>
        <v>0.72219999999999995</v>
      </c>
      <c r="DB101" s="9">
        <f>VLOOKUP($C101, Table3[#All], 63, 0)</f>
        <v>0.16670000000000001</v>
      </c>
      <c r="DC101" s="9">
        <f>VLOOKUP($C101, Table3[#All], 64, 0)</f>
        <v>0</v>
      </c>
      <c r="DD101" s="10">
        <f t="shared" si="167"/>
        <v>3</v>
      </c>
      <c r="DE101" s="11"/>
      <c r="DF101" s="9">
        <f>VLOOKUP($C101, Table3[#All], 65, 0)</f>
        <v>0</v>
      </c>
      <c r="DG101" s="9"/>
      <c r="DH101" s="9">
        <f>VLOOKUP($C101, Table3[#All], 66, 0)</f>
        <v>0.33329999999999999</v>
      </c>
      <c r="DI101" s="9"/>
      <c r="DJ101" s="9">
        <f>VLOOKUP($C101, Table3[#All], 67, 0)</f>
        <v>0.66670000000000007</v>
      </c>
      <c r="DK101" s="14">
        <f t="shared" si="168"/>
        <v>5</v>
      </c>
      <c r="DL101" s="11"/>
      <c r="DM101" s="9">
        <f>VLOOKUP($C101, Table3[#All], 68, 0)</f>
        <v>0.11109999999999999</v>
      </c>
      <c r="DN101" s="9"/>
      <c r="DO101" s="9">
        <f>VLOOKUP($C101, Table3[#All], 69, 0)</f>
        <v>0.77780000000000005</v>
      </c>
      <c r="DP101" s="9">
        <f>VLOOKUP($C101, Table3[#All], 70, 0)</f>
        <v>0.11109999999999999</v>
      </c>
      <c r="DQ101" s="9"/>
      <c r="DR101" s="14">
        <f t="shared" si="169"/>
        <v>3</v>
      </c>
      <c r="DS101" s="11"/>
      <c r="DT101" s="9">
        <f>VLOOKUP($C101, Table3[#All], 71, 0)</f>
        <v>5.5599999999999997E-2</v>
      </c>
      <c r="DU101" s="9">
        <f>VLOOKUP($C101, Table3[#All], 72, 0)</f>
        <v>0.33329999999999999</v>
      </c>
      <c r="DV101" s="9">
        <f>VLOOKUP($C101, Table3[#All], 73, 0)</f>
        <v>0.61109999999999998</v>
      </c>
      <c r="DW101" s="9">
        <f>VLOOKUP($C101, Table3[#All], 74, 0)</f>
        <v>0</v>
      </c>
      <c r="DX101" s="9">
        <f>VLOOKUP($C101, Table3[#All], 75, 0)</f>
        <v>0</v>
      </c>
      <c r="DY101" s="12">
        <f t="shared" si="158"/>
        <v>3</v>
      </c>
      <c r="DZ101" s="11"/>
      <c r="EA101" s="9">
        <f>VLOOKUP($C101, Table3[#All], 76, 0)</f>
        <v>1</v>
      </c>
      <c r="EB101" s="9">
        <f>VLOOKUP($C101, Table3[#All], 77, 0)</f>
        <v>0</v>
      </c>
      <c r="EC101" s="9">
        <f>VLOOKUP($C101, Table3[#All], 78, 0)</f>
        <v>0</v>
      </c>
      <c r="ED101" s="9">
        <f>VLOOKUP($C101, Table3[#All], 79, 0)</f>
        <v>0</v>
      </c>
      <c r="EE101" s="9">
        <f>VLOOKUP($C101, Table3[#All], 80, 0)</f>
        <v>0</v>
      </c>
      <c r="EF101" s="10">
        <f t="shared" si="170"/>
        <v>1</v>
      </c>
      <c r="EG101" s="9"/>
      <c r="EH101" s="9">
        <f>VLOOKUP($C101, Table3[#All], 81, 0)</f>
        <v>0</v>
      </c>
      <c r="EI101" s="9">
        <f>VLOOKUP($C101, Table3[#All], 82, 0)</f>
        <v>0</v>
      </c>
      <c r="EJ101" s="9">
        <f>VLOOKUP($C101, Table3[#All], 83, 0)</f>
        <v>0</v>
      </c>
      <c r="EK101" s="9">
        <f>VLOOKUP($C101, Table3[#All], 84, 0)</f>
        <v>0</v>
      </c>
      <c r="EL101" s="9">
        <f>VLOOKUP($C101, Table3[#All], 85, 0)</f>
        <v>1</v>
      </c>
      <c r="EM101" s="14">
        <f t="shared" si="171"/>
        <v>5</v>
      </c>
      <c r="EN101" s="11"/>
      <c r="EO101" s="9">
        <f>VLOOKUP($C101, Table3[#All], 86, 0)</f>
        <v>0.88890000000000002</v>
      </c>
      <c r="EP101" s="9"/>
      <c r="EQ101" s="9">
        <f>VLOOKUP($C101, Table3[#All], 87, 0)</f>
        <v>0.11109999999999999</v>
      </c>
      <c r="ER101" s="9"/>
      <c r="ES101" s="9"/>
      <c r="ET101" s="14">
        <f t="shared" si="172"/>
        <v>1</v>
      </c>
      <c r="EU101" s="11"/>
      <c r="EV101" s="9">
        <f>VLOOKUP($C101, Table3[#All], 88, 0)</f>
        <v>0</v>
      </c>
      <c r="EW101" s="9">
        <f>VLOOKUP($C101, Table3[#All], 89, 0)</f>
        <v>1</v>
      </c>
      <c r="EX101" s="9">
        <f>VLOOKUP($C101, Table3[#All], 90, 0)</f>
        <v>0</v>
      </c>
      <c r="EY101" s="9">
        <f>VLOOKUP($C101, Table3[#All], 91, 0)</f>
        <v>0</v>
      </c>
      <c r="EZ101" s="9">
        <f>VLOOKUP($C101, Table3[#All], 92, 0)</f>
        <v>0</v>
      </c>
      <c r="FA101" s="12">
        <f t="shared" si="173"/>
        <v>2</v>
      </c>
      <c r="FB101" s="11"/>
      <c r="FC101" s="9">
        <f>VLOOKUP($C101, Table3[#All], 93, 0)</f>
        <v>0</v>
      </c>
      <c r="FD101" s="9">
        <f>VLOOKUP($C101, Table3[#All], 94, 0)</f>
        <v>0.11109999999999999</v>
      </c>
      <c r="FE101" s="9">
        <f>VLOOKUP($C101, Table3[#All], 95, 0)</f>
        <v>0.55559999999999998</v>
      </c>
      <c r="FF101" s="9">
        <f>VLOOKUP($C101, Table3[#All], 96, 0)</f>
        <v>0.33329999999999999</v>
      </c>
      <c r="FG101" s="9"/>
      <c r="FH101" s="10">
        <f t="shared" si="174"/>
        <v>4</v>
      </c>
      <c r="FI101" s="11"/>
      <c r="FJ101" s="9">
        <f>VLOOKUP($C101, Table3[#All], 97, 0)</f>
        <v>0</v>
      </c>
      <c r="FK101" s="9">
        <f>VLOOKUP($C101, Table3[#All], 98, 0)</f>
        <v>0</v>
      </c>
      <c r="FL101" s="9">
        <f>VLOOKUP($C101, Table3[#All], 99, 0)</f>
        <v>0</v>
      </c>
      <c r="FM101" s="9">
        <f>VLOOKUP($C101, Table3[#All], 100, 0)</f>
        <v>0</v>
      </c>
      <c r="FN101" s="9">
        <f>VLOOKUP($C101, Table3[#All], 101, 0)</f>
        <v>1</v>
      </c>
      <c r="FO101" s="14">
        <f t="shared" si="175"/>
        <v>5</v>
      </c>
      <c r="FP101" s="11"/>
      <c r="FQ101" s="9">
        <f>VLOOKUP($C101, Table3[#All], 102, 0)</f>
        <v>0.77780000000000005</v>
      </c>
      <c r="FR101" s="9">
        <f>VLOOKUP($C101, Table3[#All], 103, 0)</f>
        <v>0.22219999999999998</v>
      </c>
      <c r="FS101" s="9">
        <f>VLOOKUP($C101, Table3[#All], 104, 0)</f>
        <v>0</v>
      </c>
      <c r="FT101" s="9">
        <f>VLOOKUP($C101, Table3[#All], 105, 0)</f>
        <v>0</v>
      </c>
      <c r="FU101" s="9">
        <v>0</v>
      </c>
      <c r="FV101" s="10">
        <f t="shared" si="176"/>
        <v>1</v>
      </c>
      <c r="FW101" s="11"/>
      <c r="FX101" s="9">
        <f>VLOOKUP($C101, Table3[#All], 106, 0)</f>
        <v>0.33329999999999999</v>
      </c>
      <c r="FY101" s="9"/>
      <c r="FZ101" s="9">
        <f>VLOOKUP($C101, Table3[#All], 107, 0)</f>
        <v>0.27779999999999999</v>
      </c>
      <c r="GA101" s="9">
        <f>VLOOKUP($C101, Table3[#All], 108, 0)</f>
        <v>0.38890000000000002</v>
      </c>
      <c r="GB101" s="9"/>
      <c r="GC101" s="10">
        <f t="shared" si="193"/>
        <v>4</v>
      </c>
      <c r="GD101" s="81"/>
      <c r="GE101" s="9">
        <f>VLOOKUP($C101, Table3[#All], 109, 0)</f>
        <v>0</v>
      </c>
      <c r="GF101" s="9">
        <f>VLOOKUP($C101, Table3[#All], 110, 0)</f>
        <v>0.92310000000000003</v>
      </c>
      <c r="GG101" s="9">
        <f>VLOOKUP($C101, Table3[#All], 111, 0)</f>
        <v>7.690000000000001E-2</v>
      </c>
      <c r="GH101" s="9"/>
      <c r="GI101" s="9">
        <f>VLOOKUP($C101, Table3[#All], 112, 0)</f>
        <v>0</v>
      </c>
      <c r="GJ101" s="12">
        <f t="shared" si="177"/>
        <v>2</v>
      </c>
      <c r="GK101" s="11"/>
      <c r="GL101" s="9">
        <f>VLOOKUP($C101, Table3[#All], 113, 0)</f>
        <v>0</v>
      </c>
      <c r="GM101" s="9">
        <f>VLOOKUP($C101, Table3[#All], 114, 0)</f>
        <v>0</v>
      </c>
      <c r="GN101" s="9">
        <f>VLOOKUP($C101, Table3[#All], 115, 0)</f>
        <v>0.22219999999999998</v>
      </c>
      <c r="GO101" s="9">
        <f>VLOOKUP($C101, Table3[#All], 116, 0)</f>
        <v>0.77780000000000005</v>
      </c>
      <c r="GP101" s="9"/>
      <c r="GQ101" s="10">
        <f t="shared" si="178"/>
        <v>4</v>
      </c>
      <c r="GR101" s="11"/>
      <c r="GS101" s="9">
        <f>VLOOKUP($C101, Table2[#All], 3, 0)</f>
        <v>0</v>
      </c>
      <c r="GT101" s="9">
        <f>VLOOKUP($C101, Table2[#All], 4, 0)</f>
        <v>1</v>
      </c>
      <c r="GU101" s="9">
        <f>VLOOKUP($C101, Table2[#All], 5, 0)</f>
        <v>0</v>
      </c>
      <c r="GV101" s="9">
        <f>VLOOKUP($C101, Table2[#All], 6, 0)</f>
        <v>0</v>
      </c>
      <c r="GW101" s="9">
        <f>VLOOKUP($C101, Table2[#All], 7, 0)</f>
        <v>0</v>
      </c>
      <c r="GX101" s="10">
        <f t="shared" si="179"/>
        <v>2</v>
      </c>
      <c r="GY101" s="11"/>
      <c r="GZ101" s="9">
        <v>0</v>
      </c>
      <c r="HA101" s="9">
        <v>0</v>
      </c>
      <c r="HB101" s="9">
        <v>1</v>
      </c>
      <c r="HC101" s="9">
        <v>0</v>
      </c>
      <c r="HD101" s="9"/>
      <c r="HE101" s="10">
        <f t="shared" si="180"/>
        <v>3</v>
      </c>
      <c r="HF101" s="11"/>
      <c r="HG101" s="9">
        <f>VLOOKUP($C101, Table5[#All], 2, 0)</f>
        <v>0</v>
      </c>
      <c r="HH101" s="9">
        <f>VLOOKUP($C101, Table5[#All], 3, 0)</f>
        <v>0</v>
      </c>
      <c r="HI101" s="9">
        <f>VLOOKUP($C101, Table5[#All], 4, 0)</f>
        <v>0</v>
      </c>
      <c r="HJ101" s="9">
        <f>VLOOKUP($C101, Table5[#All], 5, 0)</f>
        <v>1</v>
      </c>
      <c r="HK101" s="9">
        <f>VLOOKUP($C101, Table5[#All], 6, 0)</f>
        <v>0</v>
      </c>
      <c r="HL101" s="10">
        <f t="shared" si="181"/>
        <v>4</v>
      </c>
      <c r="HM101" s="11"/>
      <c r="HN101" s="9">
        <f>VLOOKUP($C101, Table5[#All], 7, 0)</f>
        <v>0</v>
      </c>
      <c r="HO101" s="9">
        <f>VLOOKUP($C101, Table5[#All], 8, 0)</f>
        <v>0</v>
      </c>
      <c r="HP101" s="9">
        <f>VLOOKUP($C101, Table5[#All], 9, 0)</f>
        <v>1</v>
      </c>
      <c r="HQ101" s="9">
        <f>VLOOKUP($C101, Table5[#All], 10, 0)</f>
        <v>0</v>
      </c>
      <c r="HR101" s="9">
        <f>VLOOKUP($C101, Table5[#All], 11, 0)</f>
        <v>0</v>
      </c>
      <c r="HS101" s="10">
        <f t="shared" si="182"/>
        <v>3</v>
      </c>
      <c r="HT101" s="11"/>
      <c r="HU101" s="9">
        <f>VLOOKUP($C101, Table5[#All], 12, 0)</f>
        <v>1</v>
      </c>
      <c r="HV101" s="9">
        <f>VLOOKUP($C101, Table5[#All], 13, 0)</f>
        <v>0</v>
      </c>
      <c r="HW101" s="9">
        <f>VLOOKUP($C101, Table5[#All], 14, 0)</f>
        <v>0</v>
      </c>
      <c r="HX101" s="9">
        <f>VLOOKUP($C101, Table5[#All], 15, 0)</f>
        <v>0</v>
      </c>
      <c r="HY101" s="9">
        <f>VLOOKUP($C101, Table5[#All], 16, 0)</f>
        <v>0</v>
      </c>
      <c r="HZ101" s="10">
        <f t="shared" si="183"/>
        <v>1</v>
      </c>
      <c r="IA101" s="11"/>
      <c r="IB101" s="9">
        <f>VLOOKUP($C101, Table5[#All], 17, 0)</f>
        <v>1</v>
      </c>
      <c r="IC101" s="9">
        <f>VLOOKUP($C101, Table5[#All], 18, 0)</f>
        <v>0</v>
      </c>
      <c r="ID101" s="9">
        <f>VLOOKUP($C101, Table5[#All], 19, 0)</f>
        <v>0</v>
      </c>
      <c r="IE101" s="9">
        <f>VLOOKUP($C101, Table5[#All], 20, 0)</f>
        <v>0</v>
      </c>
      <c r="IF101" s="9">
        <f>VLOOKUP($C101, Table5[#All], 21, 0)</f>
        <v>0</v>
      </c>
      <c r="IG101" s="10">
        <f t="shared" si="184"/>
        <v>1</v>
      </c>
      <c r="IH101" s="11"/>
      <c r="II101" s="9">
        <f>VLOOKUP($C101, Table5[#All], 22, 0)</f>
        <v>1</v>
      </c>
      <c r="IJ101" s="9">
        <f>VLOOKUP($C101, Table5[#All], 23, 0)</f>
        <v>0</v>
      </c>
      <c r="IK101" s="9">
        <f>VLOOKUP($C101, Table5[#All], 24, 0)</f>
        <v>0</v>
      </c>
      <c r="IL101" s="9">
        <f>VLOOKUP($C101, Table5[#All], 25, 0)</f>
        <v>0</v>
      </c>
      <c r="IM101" s="9">
        <f>VLOOKUP($C101, Table5[#All], 26, 0)</f>
        <v>0</v>
      </c>
      <c r="IN101" s="10">
        <f t="shared" si="185"/>
        <v>1</v>
      </c>
      <c r="IO101" s="11"/>
      <c r="IP101" s="9">
        <v>1</v>
      </c>
      <c r="IQ101" s="9">
        <v>0</v>
      </c>
      <c r="IR101" s="9">
        <v>0</v>
      </c>
      <c r="IS101" s="9">
        <v>0</v>
      </c>
      <c r="IT101" s="9">
        <v>0</v>
      </c>
      <c r="IU101" s="10">
        <f t="shared" si="186"/>
        <v>1</v>
      </c>
      <c r="IV101" s="82"/>
    </row>
    <row r="102" spans="1:256" ht="16.3" thickTop="1" thickBot="1" x14ac:dyDescent="0.35">
      <c r="A102" s="16" t="s">
        <v>311</v>
      </c>
      <c r="B102" s="16" t="s">
        <v>340</v>
      </c>
      <c r="C102" s="16" t="s">
        <v>341</v>
      </c>
      <c r="D102" s="11"/>
      <c r="E102" s="9">
        <f>VLOOKUP($C102, Table3[#All], 2, 0)</f>
        <v>0</v>
      </c>
      <c r="F102" s="9"/>
      <c r="G102" s="9">
        <f>VLOOKUP($C102, Table3[#All], 3, 0)</f>
        <v>0.41670000000000001</v>
      </c>
      <c r="H102" s="9">
        <f>VLOOKUP($C102, Table3[#All], 4, 0)</f>
        <v>0.58329999999999993</v>
      </c>
      <c r="I102" s="9">
        <f>VLOOKUP($C102, Table3[#All], 5, 0)</f>
        <v>0</v>
      </c>
      <c r="J102" s="10">
        <f t="shared" si="187"/>
        <v>4</v>
      </c>
      <c r="K102" s="11"/>
      <c r="L102" s="9">
        <f>VLOOKUP($C102, Table3[#All], 6, 0)</f>
        <v>0</v>
      </c>
      <c r="M102" s="9"/>
      <c r="N102" s="9">
        <f>VLOOKUP($C102, Table3[#All], 7, 0)</f>
        <v>0</v>
      </c>
      <c r="O102" s="9">
        <f>VLOOKUP($C102, Table3[#All], 8, 0)</f>
        <v>1</v>
      </c>
      <c r="P102" s="9">
        <f>VLOOKUP($C102, Table3[#All], 9, 0)</f>
        <v>0</v>
      </c>
      <c r="Q102" s="10">
        <f t="shared" si="188"/>
        <v>4</v>
      </c>
      <c r="R102" s="11"/>
      <c r="S102" s="9">
        <f>VLOOKUP($C102, Table3[#All], 10, 0)</f>
        <v>0</v>
      </c>
      <c r="T102" s="9">
        <f>VLOOKUP($C102, Table3[#All], 11, 0)</f>
        <v>0</v>
      </c>
      <c r="U102" s="9">
        <f>VLOOKUP($C102, Table3[#All], 12, 0)</f>
        <v>0</v>
      </c>
      <c r="V102" s="9">
        <f>VLOOKUP($C102, Table3[#All], 13, 0)</f>
        <v>1</v>
      </c>
      <c r="W102" s="9">
        <f>VLOOKUP($C102, Table3[#All], 14, 0)</f>
        <v>0</v>
      </c>
      <c r="X102" s="10">
        <f t="shared" si="189"/>
        <v>4</v>
      </c>
      <c r="Y102" s="11"/>
      <c r="Z102" s="9">
        <f>VLOOKUP($C102, Table3[#All], 15, 0)</f>
        <v>0</v>
      </c>
      <c r="AA102" s="9">
        <f>VLOOKUP($C102, Table3[#All], 16, 0)</f>
        <v>0</v>
      </c>
      <c r="AB102" s="9">
        <f>VLOOKUP($C102, Table3[#All], 17, 0)</f>
        <v>0.25</v>
      </c>
      <c r="AC102" s="9">
        <f>VLOOKUP($C102, Table3[#All], 18, 0)</f>
        <v>0.66670000000000007</v>
      </c>
      <c r="AD102" s="9">
        <f>VLOOKUP($C102, Table3[#All], 19, 0)</f>
        <v>8.3299999999999999E-2</v>
      </c>
      <c r="AE102" s="10">
        <f t="shared" si="159"/>
        <v>4</v>
      </c>
      <c r="AF102" s="11"/>
      <c r="AG102" s="9">
        <f>VLOOKUP($C102, Table3[#All], 20, 0)</f>
        <v>0.16670000000000001</v>
      </c>
      <c r="AH102" s="9">
        <f>VLOOKUP($C102, Table3[#All], 21, 0)</f>
        <v>0.33329999999999999</v>
      </c>
      <c r="AI102" s="9">
        <f>VLOOKUP($C102, Table3[#All], 22, 0)</f>
        <v>0.5</v>
      </c>
      <c r="AJ102" s="9"/>
      <c r="AK102" s="9"/>
      <c r="AL102" s="10">
        <f t="shared" si="160"/>
        <v>3</v>
      </c>
      <c r="AM102" s="11"/>
      <c r="AN102" s="9">
        <f>VLOOKUP($C102, Table3[#All], 23, 0)</f>
        <v>0</v>
      </c>
      <c r="AO102" s="9">
        <f>VLOOKUP($C102, Table3[#All], 24, 0)</f>
        <v>0</v>
      </c>
      <c r="AP102" s="9">
        <f>VLOOKUP($C102, Table3[#All], 25, 0)</f>
        <v>1</v>
      </c>
      <c r="AQ102" s="9">
        <f>VLOOKUP($C102, Table3[#All], 26, 0)</f>
        <v>0</v>
      </c>
      <c r="AR102" s="9"/>
      <c r="AS102" s="12">
        <f t="shared" si="161"/>
        <v>3</v>
      </c>
      <c r="AT102" s="11"/>
      <c r="AU102" s="9">
        <f>VLOOKUP($C102, Table3[#All], 27, 0)</f>
        <v>0.25</v>
      </c>
      <c r="AV102" s="9">
        <f>VLOOKUP($C102, Table3[#All], 28, 0)</f>
        <v>0.75</v>
      </c>
      <c r="AW102" s="9">
        <f>VLOOKUP($C102, Table3[#All], 29, 0)</f>
        <v>0</v>
      </c>
      <c r="AX102" s="9"/>
      <c r="AY102" s="9"/>
      <c r="AZ102" s="10">
        <f t="shared" si="190"/>
        <v>2</v>
      </c>
      <c r="BA102" s="11"/>
      <c r="BB102" s="9">
        <f>VLOOKUP($C102, Table3[#All], 30, 0)</f>
        <v>0</v>
      </c>
      <c r="BC102" s="9">
        <f>VLOOKUP($C102, Table3[#All], 31, 0)</f>
        <v>0.25</v>
      </c>
      <c r="BD102" s="9">
        <f>VLOOKUP($C102, Table3[#All], 32, 0)</f>
        <v>0.58329999999999993</v>
      </c>
      <c r="BE102" s="9">
        <f>VLOOKUP($C102, Table3[#All], 33, 0)</f>
        <v>0.16670000000000001</v>
      </c>
      <c r="BF102" s="9"/>
      <c r="BG102" s="10">
        <f t="shared" si="191"/>
        <v>3</v>
      </c>
      <c r="BH102" s="81"/>
      <c r="BI102" s="9">
        <f>VLOOKUP($C102, Table3[#All], 34, 0)</f>
        <v>1</v>
      </c>
      <c r="BJ102" s="9">
        <f>VLOOKUP($C102, Table3[#All], 35, 0)</f>
        <v>0</v>
      </c>
      <c r="BK102" s="9">
        <f>VLOOKUP($C102, Table3[#All], 36, 0)</f>
        <v>0</v>
      </c>
      <c r="BL102" s="9">
        <f>VLOOKUP($C102, Table3[#All], 37, 0)</f>
        <v>0</v>
      </c>
      <c r="BM102" s="9">
        <f>VLOOKUP($C102, Table3[#All], 38, 0)</f>
        <v>0</v>
      </c>
      <c r="BN102" s="10">
        <f t="shared" si="192"/>
        <v>1</v>
      </c>
      <c r="BO102" s="11"/>
      <c r="BP102" s="9">
        <f>VLOOKUP($C102, Table3[#All], 39, 0)</f>
        <v>0.58329999999999993</v>
      </c>
      <c r="BQ102" s="9">
        <f>VLOOKUP($C102, Table3[#All], 40, 0)</f>
        <v>0.16670000000000001</v>
      </c>
      <c r="BR102" s="9">
        <f>VLOOKUP($C102, Table3[#All], 41, 0)</f>
        <v>0</v>
      </c>
      <c r="BS102" s="9">
        <f>VLOOKUP($C102, Table3[#All], 42, 0)</f>
        <v>0.25</v>
      </c>
      <c r="BT102" s="9"/>
      <c r="BU102" s="10">
        <f t="shared" si="162"/>
        <v>4</v>
      </c>
      <c r="BV102" s="11"/>
      <c r="BW102" s="9">
        <f>VLOOKUP($C102, Table3[#All], 43, 0)</f>
        <v>0.33329999999999999</v>
      </c>
      <c r="BX102" s="9">
        <f>VLOOKUP($C102, Table3[#All], 44, 0)</f>
        <v>0.66670000000000007</v>
      </c>
      <c r="BY102" s="9">
        <f>VLOOKUP($C102, Table3[#All], 45, 0)</f>
        <v>0</v>
      </c>
      <c r="BZ102" s="9"/>
      <c r="CA102" s="9"/>
      <c r="CB102" s="10">
        <f t="shared" si="163"/>
        <v>2</v>
      </c>
      <c r="CC102" s="81"/>
      <c r="CD102" s="9">
        <f>VLOOKUP($C102, Table3[#All], 46, 0)</f>
        <v>1</v>
      </c>
      <c r="CE102" s="9">
        <f>VLOOKUP($C102, Table3[#All], 47, 0)</f>
        <v>0</v>
      </c>
      <c r="CF102" s="9">
        <f>VLOOKUP($C102, Table3[#All], 48, 0)</f>
        <v>0</v>
      </c>
      <c r="CG102" s="9">
        <f>VLOOKUP($C102, Table3[#All], 49, 0)</f>
        <v>0</v>
      </c>
      <c r="CH102" s="9">
        <f>VLOOKUP($C102, Table3[#All], 50, 0)</f>
        <v>0</v>
      </c>
      <c r="CI102" s="12">
        <f t="shared" si="164"/>
        <v>1</v>
      </c>
      <c r="CJ102" s="13"/>
      <c r="CK102" s="9">
        <f>VLOOKUP($C102, Table3[#All], 51, 0)</f>
        <v>0</v>
      </c>
      <c r="CL102" s="9">
        <f>VLOOKUP($C102, Table3[#All], 52, 0)</f>
        <v>1</v>
      </c>
      <c r="CM102" s="9">
        <f>VLOOKUP($C102, Table3[#All], 53, 0)</f>
        <v>0</v>
      </c>
      <c r="CN102" s="9">
        <f>VLOOKUP($C102, Table3[#All], 54, 0)</f>
        <v>0</v>
      </c>
      <c r="CO102" s="9"/>
      <c r="CP102" s="10">
        <f t="shared" si="165"/>
        <v>2</v>
      </c>
      <c r="CQ102" s="11"/>
      <c r="CR102" s="9">
        <f>VLOOKUP($C102, Table3[#All], 55, 0)</f>
        <v>8.3299999999999999E-2</v>
      </c>
      <c r="CS102" s="9">
        <f>VLOOKUP($C102, Table3[#All], 56, 0)</f>
        <v>0.41670000000000001</v>
      </c>
      <c r="CT102" s="9">
        <f>VLOOKUP($C102, Table3[#All], 57, 0)</f>
        <v>0.33329999999999999</v>
      </c>
      <c r="CU102" s="9">
        <f>VLOOKUP($C102, Table3[#All], 58, 0)</f>
        <v>0.16670000000000001</v>
      </c>
      <c r="CV102" s="9">
        <f>VLOOKUP($C102, Table3[#All], 59, 0)</f>
        <v>0</v>
      </c>
      <c r="CW102" s="14">
        <f t="shared" si="166"/>
        <v>3</v>
      </c>
      <c r="CX102" s="81"/>
      <c r="CY102" s="9">
        <f>VLOOKUP($C102, Table3[#All], 60, 0)</f>
        <v>0</v>
      </c>
      <c r="CZ102" s="9">
        <f>VLOOKUP($C102, Table3[#All], 61, 0)</f>
        <v>0.41670000000000001</v>
      </c>
      <c r="DA102" s="9">
        <f>VLOOKUP($C102, Table3[#All], 62, 0)</f>
        <v>0.41670000000000001</v>
      </c>
      <c r="DB102" s="9">
        <f>VLOOKUP($C102, Table3[#All], 63, 0)</f>
        <v>0.16670000000000001</v>
      </c>
      <c r="DC102" s="9">
        <f>VLOOKUP($C102, Table3[#All], 64, 0)</f>
        <v>0</v>
      </c>
      <c r="DD102" s="10">
        <f t="shared" si="167"/>
        <v>3</v>
      </c>
      <c r="DE102" s="11"/>
      <c r="DF102" s="9">
        <f>VLOOKUP($C102, Table3[#All], 65, 0)</f>
        <v>0</v>
      </c>
      <c r="DG102" s="9"/>
      <c r="DH102" s="9">
        <f>VLOOKUP($C102, Table3[#All], 66, 0)</f>
        <v>8.3299999999999999E-2</v>
      </c>
      <c r="DI102" s="9"/>
      <c r="DJ102" s="9">
        <f>VLOOKUP($C102, Table3[#All], 67, 0)</f>
        <v>0.91670000000000007</v>
      </c>
      <c r="DK102" s="14">
        <f t="shared" si="168"/>
        <v>5</v>
      </c>
      <c r="DL102" s="11"/>
      <c r="DM102" s="9">
        <f>VLOOKUP($C102, Table3[#All], 68, 0)</f>
        <v>0.16670000000000001</v>
      </c>
      <c r="DN102" s="9"/>
      <c r="DO102" s="9">
        <f>VLOOKUP($C102, Table3[#All], 69, 0)</f>
        <v>0.75</v>
      </c>
      <c r="DP102" s="9">
        <f>VLOOKUP($C102, Table3[#All], 70, 0)</f>
        <v>8.3299999999999999E-2</v>
      </c>
      <c r="DQ102" s="9"/>
      <c r="DR102" s="14">
        <f t="shared" si="169"/>
        <v>3</v>
      </c>
      <c r="DS102" s="11"/>
      <c r="DT102" s="9">
        <f>VLOOKUP($C102, Table3[#All], 71, 0)</f>
        <v>0.25</v>
      </c>
      <c r="DU102" s="9">
        <f>VLOOKUP($C102, Table3[#All], 72, 0)</f>
        <v>0.16670000000000001</v>
      </c>
      <c r="DV102" s="9">
        <f>VLOOKUP($C102, Table3[#All], 73, 0)</f>
        <v>0.58329999999999993</v>
      </c>
      <c r="DW102" s="9">
        <f>VLOOKUP($C102, Table3[#All], 74, 0)</f>
        <v>0</v>
      </c>
      <c r="DX102" s="9">
        <f>VLOOKUP($C102, Table3[#All], 75, 0)</f>
        <v>0</v>
      </c>
      <c r="DY102" s="12">
        <f t="shared" si="158"/>
        <v>3</v>
      </c>
      <c r="DZ102" s="11"/>
      <c r="EA102" s="9">
        <f>VLOOKUP($C102, Table3[#All], 76, 0)</f>
        <v>1</v>
      </c>
      <c r="EB102" s="9">
        <f>VLOOKUP($C102, Table3[#All], 77, 0)</f>
        <v>0</v>
      </c>
      <c r="EC102" s="9">
        <f>VLOOKUP($C102, Table3[#All], 78, 0)</f>
        <v>0</v>
      </c>
      <c r="ED102" s="9">
        <f>VLOOKUP($C102, Table3[#All], 79, 0)</f>
        <v>0</v>
      </c>
      <c r="EE102" s="9">
        <f>VLOOKUP($C102, Table3[#All], 80, 0)</f>
        <v>0</v>
      </c>
      <c r="EF102" s="10">
        <f t="shared" si="170"/>
        <v>1</v>
      </c>
      <c r="EG102" s="9"/>
      <c r="EH102" s="9">
        <f>VLOOKUP($C102, Table3[#All], 81, 0)</f>
        <v>0</v>
      </c>
      <c r="EI102" s="9">
        <f>VLOOKUP($C102, Table3[#All], 82, 0)</f>
        <v>0</v>
      </c>
      <c r="EJ102" s="9">
        <f>VLOOKUP($C102, Table3[#All], 83, 0)</f>
        <v>0</v>
      </c>
      <c r="EK102" s="9">
        <f>VLOOKUP($C102, Table3[#All], 84, 0)</f>
        <v>0</v>
      </c>
      <c r="EL102" s="9">
        <f>VLOOKUP($C102, Table3[#All], 85, 0)</f>
        <v>1</v>
      </c>
      <c r="EM102" s="14">
        <f t="shared" si="171"/>
        <v>5</v>
      </c>
      <c r="EN102" s="11"/>
      <c r="EO102" s="9">
        <f>VLOOKUP($C102, Table3[#All], 86, 0)</f>
        <v>1</v>
      </c>
      <c r="EP102" s="9"/>
      <c r="EQ102" s="9">
        <f>VLOOKUP($C102, Table3[#All], 87, 0)</f>
        <v>0</v>
      </c>
      <c r="ER102" s="9"/>
      <c r="ES102" s="9"/>
      <c r="ET102" s="14">
        <f t="shared" si="172"/>
        <v>1</v>
      </c>
      <c r="EU102" s="11"/>
      <c r="EV102" s="9">
        <f>VLOOKUP($C102, Table3[#All], 88, 0)</f>
        <v>1</v>
      </c>
      <c r="EW102" s="9">
        <f>VLOOKUP($C102, Table3[#All], 89, 0)</f>
        <v>0</v>
      </c>
      <c r="EX102" s="9">
        <f>VLOOKUP($C102, Table3[#All], 90, 0)</f>
        <v>0</v>
      </c>
      <c r="EY102" s="9">
        <f>VLOOKUP($C102, Table3[#All], 91, 0)</f>
        <v>0</v>
      </c>
      <c r="EZ102" s="9">
        <f>VLOOKUP($C102, Table3[#All], 92, 0)</f>
        <v>0</v>
      </c>
      <c r="FA102" s="12">
        <f t="shared" si="173"/>
        <v>1</v>
      </c>
      <c r="FB102" s="11"/>
      <c r="FC102" s="9">
        <f>VLOOKUP($C102, Table3[#All], 93, 0)</f>
        <v>0</v>
      </c>
      <c r="FD102" s="9">
        <f>VLOOKUP($C102, Table3[#All], 94, 0)</f>
        <v>0</v>
      </c>
      <c r="FE102" s="9">
        <f>VLOOKUP($C102, Table3[#All], 95, 0)</f>
        <v>0</v>
      </c>
      <c r="FF102" s="9">
        <f>VLOOKUP($C102, Table3[#All], 96, 0)</f>
        <v>1</v>
      </c>
      <c r="FG102" s="9"/>
      <c r="FH102" s="10">
        <f t="shared" si="174"/>
        <v>4</v>
      </c>
      <c r="FI102" s="11"/>
      <c r="FJ102" s="9">
        <f>VLOOKUP($C102, Table3[#All], 97, 0)</f>
        <v>0</v>
      </c>
      <c r="FK102" s="9">
        <f>VLOOKUP($C102, Table3[#All], 98, 0)</f>
        <v>0</v>
      </c>
      <c r="FL102" s="9">
        <f>VLOOKUP($C102, Table3[#All], 99, 0)</f>
        <v>0</v>
      </c>
      <c r="FM102" s="9">
        <f>VLOOKUP($C102, Table3[#All], 100, 0)</f>
        <v>0</v>
      </c>
      <c r="FN102" s="9">
        <f>VLOOKUP($C102, Table3[#All], 101, 0)</f>
        <v>1</v>
      </c>
      <c r="FO102" s="14">
        <f t="shared" si="175"/>
        <v>5</v>
      </c>
      <c r="FP102" s="11"/>
      <c r="FQ102" s="9">
        <f>VLOOKUP($C102, Table3[#All], 102, 0)</f>
        <v>0.75</v>
      </c>
      <c r="FR102" s="9">
        <f>VLOOKUP($C102, Table3[#All], 103, 0)</f>
        <v>0.25</v>
      </c>
      <c r="FS102" s="9">
        <f>VLOOKUP($C102, Table3[#All], 104, 0)</f>
        <v>0</v>
      </c>
      <c r="FT102" s="9">
        <f>VLOOKUP($C102, Table3[#All], 105, 0)</f>
        <v>0</v>
      </c>
      <c r="FU102" s="9">
        <v>0</v>
      </c>
      <c r="FV102" s="10">
        <f t="shared" si="176"/>
        <v>2</v>
      </c>
      <c r="FW102" s="11"/>
      <c r="FX102" s="9">
        <f>VLOOKUP($C102, Table3[#All], 106, 0)</f>
        <v>0.25</v>
      </c>
      <c r="FY102" s="9"/>
      <c r="FZ102" s="9">
        <f>VLOOKUP($C102, Table3[#All], 107, 0)</f>
        <v>0.33329999999999999</v>
      </c>
      <c r="GA102" s="9">
        <f>VLOOKUP($C102, Table3[#All], 108, 0)</f>
        <v>0.41670000000000001</v>
      </c>
      <c r="GB102" s="9"/>
      <c r="GC102" s="10">
        <f t="shared" si="193"/>
        <v>4</v>
      </c>
      <c r="GD102" s="81"/>
      <c r="GE102" s="9">
        <f>VLOOKUP($C102, Table3[#All], 109, 0)</f>
        <v>0</v>
      </c>
      <c r="GF102" s="9">
        <f>VLOOKUP($C102, Table3[#All], 110, 0)</f>
        <v>0.77780000000000005</v>
      </c>
      <c r="GG102" s="9">
        <f>VLOOKUP($C102, Table3[#All], 111, 0)</f>
        <v>0.22219999999999998</v>
      </c>
      <c r="GH102" s="9"/>
      <c r="GI102" s="9">
        <f>VLOOKUP($C102, Table3[#All], 112, 0)</f>
        <v>0</v>
      </c>
      <c r="GJ102" s="12">
        <f t="shared" si="177"/>
        <v>2</v>
      </c>
      <c r="GK102" s="11"/>
      <c r="GL102" s="9">
        <f>VLOOKUP($C102, Table3[#All], 113, 0)</f>
        <v>0</v>
      </c>
      <c r="GM102" s="9">
        <f>VLOOKUP($C102, Table3[#All], 114, 0)</f>
        <v>8.3299999999999999E-2</v>
      </c>
      <c r="GN102" s="9">
        <f>VLOOKUP($C102, Table3[#All], 115, 0)</f>
        <v>8.3299999999999999E-2</v>
      </c>
      <c r="GO102" s="9">
        <f>VLOOKUP($C102, Table3[#All], 116, 0)</f>
        <v>0.83329999999999993</v>
      </c>
      <c r="GP102" s="9"/>
      <c r="GQ102" s="10">
        <f t="shared" si="178"/>
        <v>4</v>
      </c>
      <c r="GR102" s="11"/>
      <c r="GS102" s="9">
        <f>VLOOKUP($C102, Table2[#All], 3, 0)</f>
        <v>0</v>
      </c>
      <c r="GT102" s="9">
        <f>VLOOKUP($C102, Table2[#All], 4, 0)</f>
        <v>1</v>
      </c>
      <c r="GU102" s="9">
        <f>VLOOKUP($C102, Table2[#All], 5, 0)</f>
        <v>0</v>
      </c>
      <c r="GV102" s="9">
        <f>VLOOKUP($C102, Table2[#All], 6, 0)</f>
        <v>0</v>
      </c>
      <c r="GW102" s="9">
        <f>VLOOKUP($C102, Table2[#All], 7, 0)</f>
        <v>0</v>
      </c>
      <c r="GX102" s="10">
        <f t="shared" si="179"/>
        <v>2</v>
      </c>
      <c r="GY102" s="11"/>
      <c r="GZ102" s="9">
        <v>0</v>
      </c>
      <c r="HA102" s="9">
        <v>0</v>
      </c>
      <c r="HB102" s="9">
        <v>1</v>
      </c>
      <c r="HC102" s="9">
        <v>0</v>
      </c>
      <c r="HD102" s="9"/>
      <c r="HE102" s="10">
        <f t="shared" si="180"/>
        <v>3</v>
      </c>
      <c r="HF102" s="11"/>
      <c r="HG102" s="9">
        <f>VLOOKUP($C102, Table5[#All], 2, 0)</f>
        <v>0</v>
      </c>
      <c r="HH102" s="9">
        <f>VLOOKUP($C102, Table5[#All], 3, 0)</f>
        <v>0</v>
      </c>
      <c r="HI102" s="9">
        <f>VLOOKUP($C102, Table5[#All], 4, 0)</f>
        <v>1</v>
      </c>
      <c r="HJ102" s="9">
        <f>VLOOKUP($C102, Table5[#All], 5, 0)</f>
        <v>0</v>
      </c>
      <c r="HK102" s="9">
        <f>VLOOKUP($C102, Table5[#All], 6, 0)</f>
        <v>0</v>
      </c>
      <c r="HL102" s="10">
        <f t="shared" si="181"/>
        <v>3</v>
      </c>
      <c r="HM102" s="11"/>
      <c r="HN102" s="9">
        <f>VLOOKUP($C102, Table5[#All], 7, 0)</f>
        <v>0</v>
      </c>
      <c r="HO102" s="9">
        <f>VLOOKUP($C102, Table5[#All], 8, 0)</f>
        <v>1</v>
      </c>
      <c r="HP102" s="9">
        <f>VLOOKUP($C102, Table5[#All], 9, 0)</f>
        <v>0</v>
      </c>
      <c r="HQ102" s="9">
        <f>VLOOKUP($C102, Table5[#All], 10, 0)</f>
        <v>0</v>
      </c>
      <c r="HR102" s="9">
        <f>VLOOKUP($C102, Table5[#All], 11, 0)</f>
        <v>0</v>
      </c>
      <c r="HS102" s="10">
        <f t="shared" si="182"/>
        <v>2</v>
      </c>
      <c r="HT102" s="11"/>
      <c r="HU102" s="9">
        <f>VLOOKUP($C102, Table5[#All], 12, 0)</f>
        <v>1</v>
      </c>
      <c r="HV102" s="9">
        <f>VLOOKUP($C102, Table5[#All], 13, 0)</f>
        <v>0</v>
      </c>
      <c r="HW102" s="9">
        <f>VLOOKUP($C102, Table5[#All], 14, 0)</f>
        <v>0</v>
      </c>
      <c r="HX102" s="9">
        <f>VLOOKUP($C102, Table5[#All], 15, 0)</f>
        <v>0</v>
      </c>
      <c r="HY102" s="9">
        <f>VLOOKUP($C102, Table5[#All], 16, 0)</f>
        <v>0</v>
      </c>
      <c r="HZ102" s="10">
        <f t="shared" si="183"/>
        <v>1</v>
      </c>
      <c r="IA102" s="11"/>
      <c r="IB102" s="9">
        <f>VLOOKUP($C102, Table5[#All], 17, 0)</f>
        <v>1</v>
      </c>
      <c r="IC102" s="9">
        <f>VLOOKUP($C102, Table5[#All], 18, 0)</f>
        <v>0</v>
      </c>
      <c r="ID102" s="9">
        <f>VLOOKUP($C102, Table5[#All], 19, 0)</f>
        <v>0</v>
      </c>
      <c r="IE102" s="9">
        <f>VLOOKUP($C102, Table5[#All], 20, 0)</f>
        <v>0</v>
      </c>
      <c r="IF102" s="9">
        <f>VLOOKUP($C102, Table5[#All], 21, 0)</f>
        <v>0</v>
      </c>
      <c r="IG102" s="10">
        <f t="shared" si="184"/>
        <v>1</v>
      </c>
      <c r="IH102" s="11"/>
      <c r="II102" s="9">
        <f>VLOOKUP($C102, Table5[#All], 22, 0)</f>
        <v>1</v>
      </c>
      <c r="IJ102" s="9">
        <f>VLOOKUP($C102, Table5[#All], 23, 0)</f>
        <v>0</v>
      </c>
      <c r="IK102" s="9">
        <f>VLOOKUP($C102, Table5[#All], 24, 0)</f>
        <v>0</v>
      </c>
      <c r="IL102" s="9">
        <f>VLOOKUP($C102, Table5[#All], 25, 0)</f>
        <v>0</v>
      </c>
      <c r="IM102" s="9">
        <f>VLOOKUP($C102, Table5[#All], 26, 0)</f>
        <v>0</v>
      </c>
      <c r="IN102" s="10">
        <f t="shared" si="185"/>
        <v>1</v>
      </c>
      <c r="IO102" s="11"/>
      <c r="IP102" s="9">
        <v>1</v>
      </c>
      <c r="IQ102" s="9">
        <v>0</v>
      </c>
      <c r="IR102" s="9">
        <v>0</v>
      </c>
      <c r="IS102" s="9">
        <v>0</v>
      </c>
      <c r="IT102" s="9">
        <v>0</v>
      </c>
      <c r="IU102" s="10">
        <f t="shared" si="186"/>
        <v>1</v>
      </c>
      <c r="IV102" s="82"/>
    </row>
    <row r="103" spans="1:256" ht="16.3" thickTop="1" thickBot="1" x14ac:dyDescent="0.35">
      <c r="A103" s="16" t="s">
        <v>342</v>
      </c>
      <c r="B103" s="16" t="s">
        <v>342</v>
      </c>
      <c r="C103" s="16" t="s">
        <v>343</v>
      </c>
      <c r="D103" s="11"/>
      <c r="E103" s="9">
        <f>VLOOKUP($C103, Table3[#All], 2, 0)</f>
        <v>5.7099999999999998E-2</v>
      </c>
      <c r="F103" s="9"/>
      <c r="G103" s="9">
        <f>VLOOKUP($C103, Table3[#All], 3, 0)</f>
        <v>0.42859999999999998</v>
      </c>
      <c r="H103" s="9">
        <f>VLOOKUP($C103, Table3[#All], 4, 0)</f>
        <v>0.51429999999999998</v>
      </c>
      <c r="I103" s="9">
        <f>VLOOKUP($C103, Table3[#All], 5, 0)</f>
        <v>0</v>
      </c>
      <c r="J103" s="10">
        <f t="shared" si="187"/>
        <v>4</v>
      </c>
      <c r="K103" s="11"/>
      <c r="L103" s="9">
        <f>VLOOKUP($C103, Table3[#All], 6, 0)</f>
        <v>0</v>
      </c>
      <c r="M103" s="9"/>
      <c r="N103" s="9">
        <f>VLOOKUP($C103, Table3[#All], 7, 0)</f>
        <v>1</v>
      </c>
      <c r="O103" s="9">
        <f>VLOOKUP($C103, Table3[#All], 8, 0)</f>
        <v>0</v>
      </c>
      <c r="P103" s="9">
        <f>VLOOKUP($C103, Table3[#All], 9, 0)</f>
        <v>0</v>
      </c>
      <c r="Q103" s="10">
        <f t="shared" si="188"/>
        <v>3</v>
      </c>
      <c r="R103" s="11"/>
      <c r="S103" s="9">
        <f>VLOOKUP($C103, Table3[#All], 10, 0)</f>
        <v>0</v>
      </c>
      <c r="T103" s="9">
        <f>VLOOKUP($C103, Table3[#All], 11, 0)</f>
        <v>8.5699999999999998E-2</v>
      </c>
      <c r="U103" s="9">
        <f>VLOOKUP($C103, Table3[#All], 12, 0)</f>
        <v>0.51429999999999998</v>
      </c>
      <c r="V103" s="9">
        <f>VLOOKUP($C103, Table3[#All], 13, 0)</f>
        <v>0.4</v>
      </c>
      <c r="W103" s="9">
        <f>VLOOKUP($C103, Table3[#All], 14, 0)</f>
        <v>0</v>
      </c>
      <c r="X103" s="10">
        <f t="shared" si="189"/>
        <v>4</v>
      </c>
      <c r="Y103" s="11"/>
      <c r="Z103" s="9">
        <f>VLOOKUP($C103, Table3[#All], 15, 0)</f>
        <v>0</v>
      </c>
      <c r="AA103" s="9">
        <f>VLOOKUP($C103, Table3[#All], 16, 0)</f>
        <v>0.1429</v>
      </c>
      <c r="AB103" s="9">
        <f>VLOOKUP($C103, Table3[#All], 17, 0)</f>
        <v>0.48570000000000002</v>
      </c>
      <c r="AC103" s="9">
        <f>VLOOKUP($C103, Table3[#All], 18, 0)</f>
        <v>0.37140000000000001</v>
      </c>
      <c r="AD103" s="9">
        <f>VLOOKUP($C103, Table3[#All], 19, 0)</f>
        <v>0</v>
      </c>
      <c r="AE103" s="10">
        <f t="shared" si="159"/>
        <v>4</v>
      </c>
      <c r="AF103" s="11"/>
      <c r="AG103" s="9">
        <f>VLOOKUP($C103, Table3[#All], 20, 0)</f>
        <v>0</v>
      </c>
      <c r="AH103" s="9">
        <f>VLOOKUP($C103, Table3[#All], 21, 0)</f>
        <v>0.45710000000000001</v>
      </c>
      <c r="AI103" s="9">
        <f>VLOOKUP($C103, Table3[#All], 22, 0)</f>
        <v>0.54289999999999994</v>
      </c>
      <c r="AJ103" s="9"/>
      <c r="AK103" s="9"/>
      <c r="AL103" s="10">
        <f t="shared" si="160"/>
        <v>3</v>
      </c>
      <c r="AM103" s="11"/>
      <c r="AN103" s="9">
        <f>VLOOKUP($C103, Table3[#All], 23, 0)</f>
        <v>1</v>
      </c>
      <c r="AO103" s="9">
        <f>VLOOKUP($C103, Table3[#All], 24, 0)</f>
        <v>0</v>
      </c>
      <c r="AP103" s="9">
        <f>VLOOKUP($C103, Table3[#All], 25, 0)</f>
        <v>0</v>
      </c>
      <c r="AQ103" s="9">
        <f>VLOOKUP($C103, Table3[#All], 26, 0)</f>
        <v>0</v>
      </c>
      <c r="AR103" s="9"/>
      <c r="AS103" s="12">
        <f t="shared" si="161"/>
        <v>1</v>
      </c>
      <c r="AT103" s="11"/>
      <c r="AU103" s="9">
        <f>VLOOKUP($C103, Table3[#All], 27, 0)</f>
        <v>1</v>
      </c>
      <c r="AV103" s="9">
        <f>VLOOKUP($C103, Table3[#All], 28, 0)</f>
        <v>0</v>
      </c>
      <c r="AW103" s="9">
        <f>VLOOKUP($C103, Table3[#All], 29, 0)</f>
        <v>0</v>
      </c>
      <c r="AX103" s="9"/>
      <c r="AY103" s="9"/>
      <c r="AZ103" s="10">
        <f t="shared" si="190"/>
        <v>1</v>
      </c>
      <c r="BA103" s="11"/>
      <c r="BB103" s="9">
        <f>VLOOKUP($C103, Table3[#All], 30, 0)</f>
        <v>0.4</v>
      </c>
      <c r="BC103" s="9">
        <f>VLOOKUP($C103, Table3[#All], 31, 0)</f>
        <v>0.42859999999999998</v>
      </c>
      <c r="BD103" s="9">
        <f>VLOOKUP($C103, Table3[#All], 32, 0)</f>
        <v>0.1714</v>
      </c>
      <c r="BE103" s="9">
        <f>VLOOKUP($C103, Table3[#All], 33, 0)</f>
        <v>0</v>
      </c>
      <c r="BF103" s="9"/>
      <c r="BG103" s="10">
        <f t="shared" si="191"/>
        <v>2</v>
      </c>
      <c r="BH103" s="81"/>
      <c r="BI103" s="9">
        <f>VLOOKUP($C103, Table3[#All], 34, 0)</f>
        <v>0</v>
      </c>
      <c r="BJ103" s="9">
        <f>VLOOKUP($C103, Table3[#All], 35, 0)</f>
        <v>0</v>
      </c>
      <c r="BK103" s="9">
        <f>VLOOKUP($C103, Table3[#All], 36, 0)</f>
        <v>0</v>
      </c>
      <c r="BL103" s="9">
        <f>VLOOKUP($C103, Table3[#All], 37, 0)</f>
        <v>0</v>
      </c>
      <c r="BM103" s="9">
        <f>VLOOKUP($C103, Table3[#All], 38, 0)</f>
        <v>0</v>
      </c>
      <c r="BN103" s="10" t="str">
        <f t="shared" si="192"/>
        <v>N/A</v>
      </c>
      <c r="BO103" s="11"/>
      <c r="BP103" s="9">
        <f>VLOOKUP($C103, Table3[#All], 39, 0)</f>
        <v>0.74290000000000012</v>
      </c>
      <c r="BQ103" s="9">
        <f>VLOOKUP($C103, Table3[#All], 40, 0)</f>
        <v>0</v>
      </c>
      <c r="BR103" s="9">
        <f>VLOOKUP($C103, Table3[#All], 41, 0)</f>
        <v>0.2571</v>
      </c>
      <c r="BS103" s="9">
        <f>VLOOKUP($C103, Table3[#All], 42, 0)</f>
        <v>0</v>
      </c>
      <c r="BT103" s="9"/>
      <c r="BU103" s="10">
        <f t="shared" si="162"/>
        <v>3</v>
      </c>
      <c r="BV103" s="11"/>
      <c r="BW103" s="9">
        <f>VLOOKUP($C103, Table3[#All], 43, 0)</f>
        <v>0.4</v>
      </c>
      <c r="BX103" s="9">
        <f>VLOOKUP($C103, Table3[#All], 44, 0)</f>
        <v>0.57140000000000002</v>
      </c>
      <c r="BY103" s="9">
        <f>VLOOKUP($C103, Table3[#All], 45, 0)</f>
        <v>2.86E-2</v>
      </c>
      <c r="BZ103" s="9"/>
      <c r="CA103" s="9"/>
      <c r="CB103" s="10">
        <f t="shared" si="163"/>
        <v>2</v>
      </c>
      <c r="CC103" s="81"/>
      <c r="CD103" s="9">
        <f>VLOOKUP($C103, Table3[#All], 46, 0)</f>
        <v>0.97140000000000004</v>
      </c>
      <c r="CE103" s="9">
        <f>VLOOKUP($C103, Table3[#All], 47, 0)</f>
        <v>2.86E-2</v>
      </c>
      <c r="CF103" s="9">
        <f>VLOOKUP($C103, Table3[#All], 48, 0)</f>
        <v>0</v>
      </c>
      <c r="CG103" s="9">
        <f>VLOOKUP($C103, Table3[#All], 49, 0)</f>
        <v>0</v>
      </c>
      <c r="CH103" s="9">
        <f>VLOOKUP($C103, Table3[#All], 50, 0)</f>
        <v>0</v>
      </c>
      <c r="CI103" s="12">
        <f t="shared" si="164"/>
        <v>1</v>
      </c>
      <c r="CJ103" s="13"/>
      <c r="CK103" s="9">
        <f>VLOOKUP($C103, Table3[#All], 51, 0)</f>
        <v>0.65709999999999991</v>
      </c>
      <c r="CL103" s="9">
        <f>VLOOKUP($C103, Table3[#All], 52, 0)</f>
        <v>0.34289999999999998</v>
      </c>
      <c r="CM103" s="9">
        <f>VLOOKUP($C103, Table3[#All], 53, 0)</f>
        <v>0</v>
      </c>
      <c r="CN103" s="9">
        <f>VLOOKUP($C103, Table3[#All], 54, 0)</f>
        <v>0</v>
      </c>
      <c r="CO103" s="9"/>
      <c r="CP103" s="10">
        <f t="shared" si="165"/>
        <v>2</v>
      </c>
      <c r="CQ103" s="11"/>
      <c r="CR103" s="9">
        <f>VLOOKUP($C103, Table3[#All], 55, 0)</f>
        <v>0.51429999999999998</v>
      </c>
      <c r="CS103" s="9">
        <f>VLOOKUP($C103, Table3[#All], 56, 0)</f>
        <v>0.48570000000000002</v>
      </c>
      <c r="CT103" s="9">
        <f>VLOOKUP($C103, Table3[#All], 57, 0)</f>
        <v>0</v>
      </c>
      <c r="CU103" s="9">
        <f>VLOOKUP($C103, Table3[#All], 58, 0)</f>
        <v>0</v>
      </c>
      <c r="CV103" s="9">
        <f>VLOOKUP($C103, Table3[#All], 59, 0)</f>
        <v>0</v>
      </c>
      <c r="CW103" s="14">
        <f t="shared" si="166"/>
        <v>2</v>
      </c>
      <c r="CX103" s="81"/>
      <c r="CY103" s="9">
        <f>VLOOKUP($C103, Table3[#All], 60, 0)</f>
        <v>0.88569999999999993</v>
      </c>
      <c r="CZ103" s="9">
        <f>VLOOKUP($C103, Table3[#All], 61, 0)</f>
        <v>8.5699999999999998E-2</v>
      </c>
      <c r="DA103" s="9">
        <f>VLOOKUP($C103, Table3[#All], 62, 0)</f>
        <v>0</v>
      </c>
      <c r="DB103" s="9">
        <f>VLOOKUP($C103, Table3[#All], 63, 0)</f>
        <v>0</v>
      </c>
      <c r="DC103" s="9">
        <f>VLOOKUP($C103, Table3[#All], 64, 0)</f>
        <v>2.86E-2</v>
      </c>
      <c r="DD103" s="10">
        <f t="shared" si="167"/>
        <v>1</v>
      </c>
      <c r="DE103" s="11"/>
      <c r="DF103" s="9">
        <f>VLOOKUP($C103, Table3[#All], 65, 0)</f>
        <v>0.71430000000000005</v>
      </c>
      <c r="DG103" s="9"/>
      <c r="DH103" s="9">
        <f>VLOOKUP($C103, Table3[#All], 66, 0)</f>
        <v>0.2571</v>
      </c>
      <c r="DI103" s="9"/>
      <c r="DJ103" s="9">
        <f>VLOOKUP($C103, Table3[#All], 67, 0)</f>
        <v>2.86E-2</v>
      </c>
      <c r="DK103" s="14">
        <f t="shared" si="168"/>
        <v>3</v>
      </c>
      <c r="DL103" s="11"/>
      <c r="DM103" s="9">
        <f>VLOOKUP($C103, Table3[#All], 68, 0)</f>
        <v>1</v>
      </c>
      <c r="DN103" s="9"/>
      <c r="DO103" s="9">
        <f>VLOOKUP($C103, Table3[#All], 69, 0)</f>
        <v>0</v>
      </c>
      <c r="DP103" s="9">
        <f>VLOOKUP($C103, Table3[#All], 70, 0)</f>
        <v>0</v>
      </c>
      <c r="DQ103" s="9"/>
      <c r="DR103" s="14">
        <f t="shared" si="169"/>
        <v>1</v>
      </c>
      <c r="DS103" s="11"/>
      <c r="DT103" s="9">
        <f>VLOOKUP($C103, Table3[#All], 71, 0)</f>
        <v>0.31430000000000002</v>
      </c>
      <c r="DU103" s="9">
        <f>VLOOKUP($C103, Table3[#All], 72, 0)</f>
        <v>0.65709999999999991</v>
      </c>
      <c r="DV103" s="9">
        <f>VLOOKUP($C103, Table3[#All], 73, 0)</f>
        <v>2.86E-2</v>
      </c>
      <c r="DW103" s="9">
        <f>VLOOKUP($C103, Table3[#All], 74, 0)</f>
        <v>0</v>
      </c>
      <c r="DX103" s="9">
        <f>VLOOKUP($C103, Table3[#All], 75, 0)</f>
        <v>0</v>
      </c>
      <c r="DY103" s="12">
        <f t="shared" si="158"/>
        <v>2</v>
      </c>
      <c r="DZ103" s="11"/>
      <c r="EA103" s="9">
        <f>VLOOKUP($C103, Table3[#All], 76, 0)</f>
        <v>1</v>
      </c>
      <c r="EB103" s="9">
        <f>VLOOKUP($C103, Table3[#All], 77, 0)</f>
        <v>0</v>
      </c>
      <c r="EC103" s="9">
        <f>VLOOKUP($C103, Table3[#All], 78, 0)</f>
        <v>0</v>
      </c>
      <c r="ED103" s="9">
        <f>VLOOKUP($C103, Table3[#All], 79, 0)</f>
        <v>0</v>
      </c>
      <c r="EE103" s="9">
        <f>VLOOKUP($C103, Table3[#All], 80, 0)</f>
        <v>0</v>
      </c>
      <c r="EF103" s="10">
        <f t="shared" si="170"/>
        <v>1</v>
      </c>
      <c r="EG103" s="9"/>
      <c r="EH103" s="9">
        <f>VLOOKUP($C103, Table3[#All], 81, 0)</f>
        <v>1</v>
      </c>
      <c r="EI103" s="9">
        <f>VLOOKUP($C103, Table3[#All], 82, 0)</f>
        <v>0</v>
      </c>
      <c r="EJ103" s="9">
        <f>VLOOKUP($C103, Table3[#All], 83, 0)</f>
        <v>0</v>
      </c>
      <c r="EK103" s="9">
        <f>VLOOKUP($C103, Table3[#All], 84, 0)</f>
        <v>0</v>
      </c>
      <c r="EL103" s="9">
        <f>VLOOKUP($C103, Table3[#All], 85, 0)</f>
        <v>0</v>
      </c>
      <c r="EM103" s="14">
        <f t="shared" si="171"/>
        <v>1</v>
      </c>
      <c r="EN103" s="11"/>
      <c r="EO103" s="9">
        <f>VLOOKUP($C103, Table3[#All], 86, 0)</f>
        <v>0.1429</v>
      </c>
      <c r="EP103" s="9"/>
      <c r="EQ103" s="9">
        <f>VLOOKUP($C103, Table3[#All], 87, 0)</f>
        <v>0.85709999999999997</v>
      </c>
      <c r="ER103" s="9"/>
      <c r="ES103" s="9"/>
      <c r="ET103" s="14">
        <f t="shared" si="172"/>
        <v>3</v>
      </c>
      <c r="EU103" s="11"/>
      <c r="EV103" s="9">
        <f>VLOOKUP($C103, Table3[#All], 88, 0)</f>
        <v>1</v>
      </c>
      <c r="EW103" s="9">
        <f>VLOOKUP($C103, Table3[#All], 89, 0)</f>
        <v>0</v>
      </c>
      <c r="EX103" s="9">
        <f>VLOOKUP($C103, Table3[#All], 90, 0)</f>
        <v>0</v>
      </c>
      <c r="EY103" s="9">
        <f>VLOOKUP($C103, Table3[#All], 91, 0)</f>
        <v>0</v>
      </c>
      <c r="EZ103" s="9">
        <f>VLOOKUP($C103, Table3[#All], 92, 0)</f>
        <v>0</v>
      </c>
      <c r="FA103" s="12">
        <f t="shared" si="173"/>
        <v>1</v>
      </c>
      <c r="FB103" s="11"/>
      <c r="FC103" s="9">
        <f>VLOOKUP($C103, Table3[#All], 93, 0)</f>
        <v>0</v>
      </c>
      <c r="FD103" s="9">
        <f>VLOOKUP($C103, Table3[#All], 94, 0)</f>
        <v>0.37140000000000001</v>
      </c>
      <c r="FE103" s="9">
        <f>VLOOKUP($C103, Table3[#All], 95, 0)</f>
        <v>0.62860000000000005</v>
      </c>
      <c r="FF103" s="9">
        <f>VLOOKUP($C103, Table3[#All], 96, 0)</f>
        <v>0</v>
      </c>
      <c r="FG103" s="9"/>
      <c r="FH103" s="10">
        <f t="shared" si="174"/>
        <v>3</v>
      </c>
      <c r="FI103" s="11"/>
      <c r="FJ103" s="9">
        <f>VLOOKUP($C103, Table3[#All], 97, 0)</f>
        <v>0</v>
      </c>
      <c r="FK103" s="9">
        <f>VLOOKUP($C103, Table3[#All], 98, 0)</f>
        <v>0</v>
      </c>
      <c r="FL103" s="9">
        <f>VLOOKUP($C103, Table3[#All], 99, 0)</f>
        <v>0</v>
      </c>
      <c r="FM103" s="9">
        <f>VLOOKUP($C103, Table3[#All], 100, 0)</f>
        <v>1</v>
      </c>
      <c r="FN103" s="9">
        <f>VLOOKUP($C103, Table3[#All], 101, 0)</f>
        <v>0</v>
      </c>
      <c r="FO103" s="14">
        <f t="shared" si="175"/>
        <v>4</v>
      </c>
      <c r="FP103" s="11"/>
      <c r="FQ103" s="9">
        <f>VLOOKUP($C103, Table3[#All], 102, 0)</f>
        <v>0.88569999999999993</v>
      </c>
      <c r="FR103" s="9">
        <f>VLOOKUP($C103, Table3[#All], 103, 0)</f>
        <v>0.1143</v>
      </c>
      <c r="FS103" s="9">
        <f>VLOOKUP($C103, Table3[#All], 104, 0)</f>
        <v>0</v>
      </c>
      <c r="FT103" s="9">
        <f>VLOOKUP($C103, Table3[#All], 105, 0)</f>
        <v>0</v>
      </c>
      <c r="FU103" s="9">
        <v>0</v>
      </c>
      <c r="FV103" s="10">
        <f t="shared" si="176"/>
        <v>1</v>
      </c>
      <c r="FW103" s="11"/>
      <c r="FX103" s="9">
        <f>VLOOKUP($C103, Table3[#All], 106, 0)</f>
        <v>0.42859999999999998</v>
      </c>
      <c r="FY103" s="9"/>
      <c r="FZ103" s="9">
        <f>VLOOKUP($C103, Table3[#All], 107, 0)</f>
        <v>0.31430000000000002</v>
      </c>
      <c r="GA103" s="9">
        <f>VLOOKUP($C103, Table3[#All], 108, 0)</f>
        <v>0.2571</v>
      </c>
      <c r="GB103" s="9"/>
      <c r="GC103" s="10">
        <f t="shared" si="193"/>
        <v>4</v>
      </c>
      <c r="GD103" s="81"/>
      <c r="GE103" s="9">
        <f>VLOOKUP($C103, Table3[#All], 109, 0)</f>
        <v>0.3125</v>
      </c>
      <c r="GF103" s="9">
        <f>VLOOKUP($C103, Table3[#All], 110, 0)</f>
        <v>0.46880000000000005</v>
      </c>
      <c r="GG103" s="9">
        <f>VLOOKUP($C103, Table3[#All], 111, 0)</f>
        <v>0.21879999999999999</v>
      </c>
      <c r="GH103" s="9"/>
      <c r="GI103" s="9">
        <f>VLOOKUP($C103, Table3[#All], 112, 0)</f>
        <v>0</v>
      </c>
      <c r="GJ103" s="12">
        <f t="shared" si="177"/>
        <v>2</v>
      </c>
      <c r="GK103" s="11"/>
      <c r="GL103" s="9">
        <f>VLOOKUP($C103, Table3[#All], 113, 0)</f>
        <v>0</v>
      </c>
      <c r="GM103" s="9">
        <f>VLOOKUP($C103, Table3[#All], 114, 0)</f>
        <v>0.1714</v>
      </c>
      <c r="GN103" s="9">
        <f>VLOOKUP($C103, Table3[#All], 115, 0)</f>
        <v>0.2286</v>
      </c>
      <c r="GO103" s="9">
        <f>VLOOKUP($C103, Table3[#All], 116, 0)</f>
        <v>0.6</v>
      </c>
      <c r="GP103" s="9"/>
      <c r="GQ103" s="10">
        <f t="shared" si="178"/>
        <v>4</v>
      </c>
      <c r="GR103" s="11"/>
      <c r="GS103" s="9">
        <f>VLOOKUP($C103, Table2[#All], 3, 0)</f>
        <v>0</v>
      </c>
      <c r="GT103" s="9">
        <f>VLOOKUP($C103, Table2[#All], 4, 0)</f>
        <v>1</v>
      </c>
      <c r="GU103" s="9">
        <f>VLOOKUP($C103, Table2[#All], 5, 0)</f>
        <v>0</v>
      </c>
      <c r="GV103" s="9">
        <f>VLOOKUP($C103, Table2[#All], 6, 0)</f>
        <v>0</v>
      </c>
      <c r="GW103" s="9">
        <f>VLOOKUP($C103, Table2[#All], 7, 0)</f>
        <v>0</v>
      </c>
      <c r="GX103" s="10">
        <f t="shared" si="179"/>
        <v>2</v>
      </c>
      <c r="GY103" s="11"/>
      <c r="GZ103" s="9">
        <v>0</v>
      </c>
      <c r="HA103" s="9">
        <v>0</v>
      </c>
      <c r="HB103" s="9">
        <v>1</v>
      </c>
      <c r="HC103" s="9">
        <v>0</v>
      </c>
      <c r="HD103" s="9"/>
      <c r="HE103" s="10">
        <f t="shared" si="180"/>
        <v>3</v>
      </c>
      <c r="HF103" s="11"/>
      <c r="HG103" s="9">
        <f>VLOOKUP($C103, Table5[#All], 2, 0)</f>
        <v>0</v>
      </c>
      <c r="HH103" s="9">
        <f>VLOOKUP($C103, Table5[#All], 3, 0)</f>
        <v>0</v>
      </c>
      <c r="HI103" s="9">
        <f>VLOOKUP($C103, Table5[#All], 4, 0)</f>
        <v>1</v>
      </c>
      <c r="HJ103" s="9">
        <f>VLOOKUP($C103, Table5[#All], 5, 0)</f>
        <v>0</v>
      </c>
      <c r="HK103" s="9">
        <f>VLOOKUP($C103, Table5[#All], 6, 0)</f>
        <v>0</v>
      </c>
      <c r="HL103" s="10">
        <f t="shared" si="181"/>
        <v>3</v>
      </c>
      <c r="HM103" s="11"/>
      <c r="HN103" s="9">
        <f>VLOOKUP($C103, Table5[#All], 7, 0)</f>
        <v>0</v>
      </c>
      <c r="HO103" s="9">
        <f>VLOOKUP($C103, Table5[#All], 8, 0)</f>
        <v>0</v>
      </c>
      <c r="HP103" s="9">
        <f>VLOOKUP($C103, Table5[#All], 9, 0)</f>
        <v>1</v>
      </c>
      <c r="HQ103" s="9">
        <f>VLOOKUP($C103, Table5[#All], 10, 0)</f>
        <v>0</v>
      </c>
      <c r="HR103" s="9">
        <f>VLOOKUP($C103, Table5[#All], 11, 0)</f>
        <v>0</v>
      </c>
      <c r="HS103" s="10">
        <f t="shared" si="182"/>
        <v>3</v>
      </c>
      <c r="HT103" s="11"/>
      <c r="HU103" s="9">
        <f>VLOOKUP($C103, Table5[#All], 12, 0)</f>
        <v>1</v>
      </c>
      <c r="HV103" s="9">
        <f>VLOOKUP($C103, Table5[#All], 13, 0)</f>
        <v>0</v>
      </c>
      <c r="HW103" s="9">
        <f>VLOOKUP($C103, Table5[#All], 14, 0)</f>
        <v>0</v>
      </c>
      <c r="HX103" s="9">
        <f>VLOOKUP($C103, Table5[#All], 15, 0)</f>
        <v>0</v>
      </c>
      <c r="HY103" s="9">
        <f>VLOOKUP($C103, Table5[#All], 16, 0)</f>
        <v>0</v>
      </c>
      <c r="HZ103" s="10">
        <f t="shared" si="183"/>
        <v>1</v>
      </c>
      <c r="IA103" s="11"/>
      <c r="IB103" s="9">
        <f>VLOOKUP($C103, Table5[#All], 17, 0)</f>
        <v>1</v>
      </c>
      <c r="IC103" s="9">
        <f>VLOOKUP($C103, Table5[#All], 18, 0)</f>
        <v>0</v>
      </c>
      <c r="ID103" s="9">
        <f>VLOOKUP($C103, Table5[#All], 19, 0)</f>
        <v>0</v>
      </c>
      <c r="IE103" s="9">
        <f>VLOOKUP($C103, Table5[#All], 20, 0)</f>
        <v>0</v>
      </c>
      <c r="IF103" s="9">
        <f>VLOOKUP($C103, Table5[#All], 21, 0)</f>
        <v>0</v>
      </c>
      <c r="IG103" s="10">
        <f t="shared" si="184"/>
        <v>1</v>
      </c>
      <c r="IH103" s="11"/>
      <c r="II103" s="9">
        <f>VLOOKUP($C103, Table5[#All], 22, 0)</f>
        <v>1</v>
      </c>
      <c r="IJ103" s="9">
        <f>VLOOKUP($C103, Table5[#All], 23, 0)</f>
        <v>0</v>
      </c>
      <c r="IK103" s="9">
        <f>VLOOKUP($C103, Table5[#All], 24, 0)</f>
        <v>0</v>
      </c>
      <c r="IL103" s="9">
        <f>VLOOKUP($C103, Table5[#All], 25, 0)</f>
        <v>0</v>
      </c>
      <c r="IM103" s="9">
        <f>VLOOKUP($C103, Table5[#All], 26, 0)</f>
        <v>0</v>
      </c>
      <c r="IN103" s="10">
        <f t="shared" si="185"/>
        <v>1</v>
      </c>
      <c r="IO103" s="11"/>
      <c r="IP103" s="9">
        <v>1</v>
      </c>
      <c r="IQ103" s="9">
        <v>0</v>
      </c>
      <c r="IR103" s="9">
        <v>0</v>
      </c>
      <c r="IS103" s="9">
        <v>0</v>
      </c>
      <c r="IT103" s="9">
        <v>0</v>
      </c>
      <c r="IU103" s="10">
        <f t="shared" si="186"/>
        <v>1</v>
      </c>
      <c r="IV103" s="82"/>
    </row>
    <row r="104" spans="1:256" ht="16.3" thickTop="1" thickBot="1" x14ac:dyDescent="0.35">
      <c r="A104" s="16" t="s">
        <v>342</v>
      </c>
      <c r="B104" s="16" t="s">
        <v>344</v>
      </c>
      <c r="C104" s="16" t="s">
        <v>345</v>
      </c>
      <c r="D104" s="11"/>
      <c r="E104" s="9">
        <f>VLOOKUP($C104, Table3[#All], 2, 0)</f>
        <v>0</v>
      </c>
      <c r="F104" s="9"/>
      <c r="G104" s="9">
        <f>VLOOKUP($C104, Table3[#All], 3, 0)</f>
        <v>0.32140000000000002</v>
      </c>
      <c r="H104" s="9">
        <f>VLOOKUP($C104, Table3[#All], 4, 0)</f>
        <v>0.67859999999999998</v>
      </c>
      <c r="I104" s="9">
        <f>VLOOKUP($C104, Table3[#All], 5, 0)</f>
        <v>0</v>
      </c>
      <c r="J104" s="10">
        <f t="shared" si="187"/>
        <v>4</v>
      </c>
      <c r="K104" s="11"/>
      <c r="L104" s="9">
        <f>VLOOKUP($C104, Table3[#All], 6, 0)</f>
        <v>0</v>
      </c>
      <c r="M104" s="9"/>
      <c r="N104" s="9">
        <f>VLOOKUP($C104, Table3[#All], 7, 0)</f>
        <v>0</v>
      </c>
      <c r="O104" s="9">
        <f>VLOOKUP($C104, Table3[#All], 8, 0)</f>
        <v>1</v>
      </c>
      <c r="P104" s="9">
        <f>VLOOKUP($C104, Table3[#All], 9, 0)</f>
        <v>0</v>
      </c>
      <c r="Q104" s="10">
        <f t="shared" si="188"/>
        <v>4</v>
      </c>
      <c r="R104" s="11"/>
      <c r="S104" s="9">
        <f>VLOOKUP($C104, Table3[#All], 10, 0)</f>
        <v>0</v>
      </c>
      <c r="T104" s="9">
        <f>VLOOKUP($C104, Table3[#All], 11, 0)</f>
        <v>0.10710000000000001</v>
      </c>
      <c r="U104" s="9">
        <f>VLOOKUP($C104, Table3[#All], 12, 0)</f>
        <v>0.5</v>
      </c>
      <c r="V104" s="9">
        <f>VLOOKUP($C104, Table3[#All], 13, 0)</f>
        <v>0.39289999999999997</v>
      </c>
      <c r="W104" s="9">
        <f>VLOOKUP($C104, Table3[#All], 14, 0)</f>
        <v>0</v>
      </c>
      <c r="X104" s="10">
        <f t="shared" si="189"/>
        <v>4</v>
      </c>
      <c r="Y104" s="11"/>
      <c r="Z104" s="9">
        <f>VLOOKUP($C104, Table3[#All], 15, 0)</f>
        <v>0</v>
      </c>
      <c r="AA104" s="9">
        <f>VLOOKUP($C104, Table3[#All], 16, 0)</f>
        <v>0.32140000000000002</v>
      </c>
      <c r="AB104" s="9">
        <f>VLOOKUP($C104, Table3[#All], 17, 0)</f>
        <v>0.46429999999999999</v>
      </c>
      <c r="AC104" s="9">
        <f>VLOOKUP($C104, Table3[#All], 18, 0)</f>
        <v>0.21429999999999999</v>
      </c>
      <c r="AD104" s="9">
        <f>VLOOKUP($C104, Table3[#All], 19, 0)</f>
        <v>0</v>
      </c>
      <c r="AE104" s="10">
        <f t="shared" si="159"/>
        <v>3</v>
      </c>
      <c r="AF104" s="11"/>
      <c r="AG104" s="9">
        <f>VLOOKUP($C104, Table3[#All], 20, 0)</f>
        <v>0</v>
      </c>
      <c r="AH104" s="9">
        <f>VLOOKUP($C104, Table3[#All], 21, 0)</f>
        <v>0.25</v>
      </c>
      <c r="AI104" s="9">
        <f>VLOOKUP($C104, Table3[#All], 22, 0)</f>
        <v>0.75</v>
      </c>
      <c r="AJ104" s="9"/>
      <c r="AK104" s="9"/>
      <c r="AL104" s="10">
        <f t="shared" si="160"/>
        <v>3</v>
      </c>
      <c r="AM104" s="11"/>
      <c r="AN104" s="9">
        <f>VLOOKUP($C104, Table3[#All], 23, 0)</f>
        <v>1</v>
      </c>
      <c r="AO104" s="9">
        <f>VLOOKUP($C104, Table3[#All], 24, 0)</f>
        <v>0</v>
      </c>
      <c r="AP104" s="9">
        <f>VLOOKUP($C104, Table3[#All], 25, 0)</f>
        <v>0</v>
      </c>
      <c r="AQ104" s="9">
        <f>VLOOKUP($C104, Table3[#All], 26, 0)</f>
        <v>0</v>
      </c>
      <c r="AR104" s="9"/>
      <c r="AS104" s="12">
        <f t="shared" si="161"/>
        <v>1</v>
      </c>
      <c r="AT104" s="11"/>
      <c r="AU104" s="9">
        <f>VLOOKUP($C104, Table3[#All], 27, 0)</f>
        <v>1</v>
      </c>
      <c r="AV104" s="9">
        <f>VLOOKUP($C104, Table3[#All], 28, 0)</f>
        <v>0</v>
      </c>
      <c r="AW104" s="9">
        <f>VLOOKUP($C104, Table3[#All], 29, 0)</f>
        <v>0</v>
      </c>
      <c r="AX104" s="9"/>
      <c r="AY104" s="9"/>
      <c r="AZ104" s="10">
        <f t="shared" si="190"/>
        <v>1</v>
      </c>
      <c r="BA104" s="11"/>
      <c r="BB104" s="9">
        <f>VLOOKUP($C104, Table3[#All], 30, 0)</f>
        <v>0.10710000000000001</v>
      </c>
      <c r="BC104" s="9">
        <f>VLOOKUP($C104, Table3[#All], 31, 0)</f>
        <v>0.32140000000000002</v>
      </c>
      <c r="BD104" s="9">
        <f>VLOOKUP($C104, Table3[#All], 32, 0)</f>
        <v>0.57140000000000002</v>
      </c>
      <c r="BE104" s="9">
        <f>VLOOKUP($C104, Table3[#All], 33, 0)</f>
        <v>0</v>
      </c>
      <c r="BF104" s="9"/>
      <c r="BG104" s="10">
        <f t="shared" si="191"/>
        <v>3</v>
      </c>
      <c r="BH104" s="81"/>
      <c r="BI104" s="9">
        <f>VLOOKUP($C104, Table3[#All], 34, 0)</f>
        <v>0</v>
      </c>
      <c r="BJ104" s="9">
        <f>VLOOKUP($C104, Table3[#All], 35, 0)</f>
        <v>0</v>
      </c>
      <c r="BK104" s="9">
        <f>VLOOKUP($C104, Table3[#All], 36, 0)</f>
        <v>0</v>
      </c>
      <c r="BL104" s="9">
        <f>VLOOKUP($C104, Table3[#All], 37, 0)</f>
        <v>0</v>
      </c>
      <c r="BM104" s="9">
        <f>VLOOKUP($C104, Table3[#All], 38, 0)</f>
        <v>0</v>
      </c>
      <c r="BN104" s="10" t="str">
        <f t="shared" si="192"/>
        <v>N/A</v>
      </c>
      <c r="BO104" s="11"/>
      <c r="BP104" s="9">
        <f>VLOOKUP($C104, Table3[#All], 39, 0)</f>
        <v>1</v>
      </c>
      <c r="BQ104" s="9">
        <f>VLOOKUP($C104, Table3[#All], 40, 0)</f>
        <v>0</v>
      </c>
      <c r="BR104" s="9">
        <f>VLOOKUP($C104, Table3[#All], 41, 0)</f>
        <v>0</v>
      </c>
      <c r="BS104" s="9">
        <f>VLOOKUP($C104, Table3[#All], 42, 0)</f>
        <v>0</v>
      </c>
      <c r="BT104" s="9"/>
      <c r="BU104" s="10">
        <f t="shared" si="162"/>
        <v>1</v>
      </c>
      <c r="BV104" s="11"/>
      <c r="BW104" s="9">
        <f>VLOOKUP($C104, Table3[#All], 43, 0)</f>
        <v>0</v>
      </c>
      <c r="BX104" s="9">
        <f>VLOOKUP($C104, Table3[#All], 44, 0)</f>
        <v>0.96430000000000005</v>
      </c>
      <c r="BY104" s="9">
        <f>VLOOKUP($C104, Table3[#All], 45, 0)</f>
        <v>3.5699999999999996E-2</v>
      </c>
      <c r="BZ104" s="9"/>
      <c r="CA104" s="9"/>
      <c r="CB104" s="10">
        <f t="shared" si="163"/>
        <v>2</v>
      </c>
      <c r="CC104" s="81"/>
      <c r="CD104" s="9">
        <f>VLOOKUP($C104, Table3[#All], 46, 0)</f>
        <v>1</v>
      </c>
      <c r="CE104" s="9">
        <f>VLOOKUP($C104, Table3[#All], 47, 0)</f>
        <v>0</v>
      </c>
      <c r="CF104" s="9">
        <f>VLOOKUP($C104, Table3[#All], 48, 0)</f>
        <v>0</v>
      </c>
      <c r="CG104" s="9">
        <f>VLOOKUP($C104, Table3[#All], 49, 0)</f>
        <v>0</v>
      </c>
      <c r="CH104" s="9">
        <f>VLOOKUP($C104, Table3[#All], 50, 0)</f>
        <v>0</v>
      </c>
      <c r="CI104" s="12">
        <f t="shared" si="164"/>
        <v>1</v>
      </c>
      <c r="CJ104" s="13"/>
      <c r="CK104" s="9">
        <f>VLOOKUP($C104, Table3[#All], 51, 0)</f>
        <v>0.78569999999999995</v>
      </c>
      <c r="CL104" s="9">
        <f>VLOOKUP($C104, Table3[#All], 52, 0)</f>
        <v>0.21429999999999999</v>
      </c>
      <c r="CM104" s="9">
        <f>VLOOKUP($C104, Table3[#All], 53, 0)</f>
        <v>0</v>
      </c>
      <c r="CN104" s="9">
        <f>VLOOKUP($C104, Table3[#All], 54, 0)</f>
        <v>0</v>
      </c>
      <c r="CO104" s="9"/>
      <c r="CP104" s="10">
        <f t="shared" si="165"/>
        <v>1</v>
      </c>
      <c r="CQ104" s="11"/>
      <c r="CR104" s="9">
        <f>VLOOKUP($C104, Table3[#All], 55, 0)</f>
        <v>0.5</v>
      </c>
      <c r="CS104" s="9">
        <f>VLOOKUP($C104, Table3[#All], 56, 0)</f>
        <v>0.5</v>
      </c>
      <c r="CT104" s="9">
        <f>VLOOKUP($C104, Table3[#All], 57, 0)</f>
        <v>0</v>
      </c>
      <c r="CU104" s="9">
        <f>VLOOKUP($C104, Table3[#All], 58, 0)</f>
        <v>0</v>
      </c>
      <c r="CV104" s="9">
        <f>VLOOKUP($C104, Table3[#All], 59, 0)</f>
        <v>0</v>
      </c>
      <c r="CW104" s="14">
        <f t="shared" si="166"/>
        <v>2</v>
      </c>
      <c r="CX104" s="81"/>
      <c r="CY104" s="9">
        <f>VLOOKUP($C104, Table3[#All], 60, 0)</f>
        <v>0.32140000000000002</v>
      </c>
      <c r="CZ104" s="9">
        <f>VLOOKUP($C104, Table3[#All], 61, 0)</f>
        <v>0.46429999999999999</v>
      </c>
      <c r="DA104" s="9">
        <f>VLOOKUP($C104, Table3[#All], 62, 0)</f>
        <v>0.21429999999999999</v>
      </c>
      <c r="DB104" s="9">
        <f>VLOOKUP($C104, Table3[#All], 63, 0)</f>
        <v>0</v>
      </c>
      <c r="DC104" s="9">
        <f>VLOOKUP($C104, Table3[#All], 64, 0)</f>
        <v>0</v>
      </c>
      <c r="DD104" s="10">
        <f t="shared" si="167"/>
        <v>2</v>
      </c>
      <c r="DE104" s="11"/>
      <c r="DF104" s="9">
        <f>VLOOKUP($C104, Table3[#All], 65, 0)</f>
        <v>3.5699999999999996E-2</v>
      </c>
      <c r="DG104" s="9"/>
      <c r="DH104" s="9">
        <f>VLOOKUP($C104, Table3[#All], 66, 0)</f>
        <v>0.53569999999999995</v>
      </c>
      <c r="DI104" s="9"/>
      <c r="DJ104" s="9">
        <f>VLOOKUP($C104, Table3[#All], 67, 0)</f>
        <v>0.42859999999999998</v>
      </c>
      <c r="DK104" s="14">
        <f t="shared" si="168"/>
        <v>5</v>
      </c>
      <c r="DL104" s="11"/>
      <c r="DM104" s="9">
        <f>VLOOKUP($C104, Table3[#All], 68, 0)</f>
        <v>0.92859999999999998</v>
      </c>
      <c r="DN104" s="9"/>
      <c r="DO104" s="9">
        <f>VLOOKUP($C104, Table3[#All], 69, 0)</f>
        <v>7.1399999999999991E-2</v>
      </c>
      <c r="DP104" s="9">
        <f>VLOOKUP($C104, Table3[#All], 70, 0)</f>
        <v>0</v>
      </c>
      <c r="DQ104" s="9"/>
      <c r="DR104" s="14">
        <f t="shared" si="169"/>
        <v>1</v>
      </c>
      <c r="DS104" s="11"/>
      <c r="DT104" s="9">
        <f>VLOOKUP($C104, Table3[#All], 71, 0)</f>
        <v>0</v>
      </c>
      <c r="DU104" s="9">
        <f>VLOOKUP($C104, Table3[#All], 72, 0)</f>
        <v>0.67859999999999998</v>
      </c>
      <c r="DV104" s="9">
        <f>VLOOKUP($C104, Table3[#All], 73, 0)</f>
        <v>0.21429999999999999</v>
      </c>
      <c r="DW104" s="9">
        <f>VLOOKUP($C104, Table3[#All], 74, 0)</f>
        <v>0.10710000000000001</v>
      </c>
      <c r="DX104" s="9">
        <f>VLOOKUP($C104, Table3[#All], 75, 0)</f>
        <v>0</v>
      </c>
      <c r="DY104" s="12">
        <f t="shared" si="158"/>
        <v>3</v>
      </c>
      <c r="DZ104" s="11"/>
      <c r="EA104" s="9">
        <f>VLOOKUP($C104, Table3[#All], 76, 0)</f>
        <v>1</v>
      </c>
      <c r="EB104" s="9">
        <f>VLOOKUP($C104, Table3[#All], 77, 0)</f>
        <v>0</v>
      </c>
      <c r="EC104" s="9">
        <f>VLOOKUP($C104, Table3[#All], 78, 0)</f>
        <v>0</v>
      </c>
      <c r="ED104" s="9">
        <f>VLOOKUP($C104, Table3[#All], 79, 0)</f>
        <v>0</v>
      </c>
      <c r="EE104" s="9">
        <f>VLOOKUP($C104, Table3[#All], 80, 0)</f>
        <v>0</v>
      </c>
      <c r="EF104" s="10">
        <f t="shared" si="170"/>
        <v>1</v>
      </c>
      <c r="EG104" s="9"/>
      <c r="EH104" s="9">
        <f>VLOOKUP($C104, Table3[#All], 81, 0)</f>
        <v>1</v>
      </c>
      <c r="EI104" s="9">
        <f>VLOOKUP($C104, Table3[#All], 82, 0)</f>
        <v>0</v>
      </c>
      <c r="EJ104" s="9">
        <f>VLOOKUP($C104, Table3[#All], 83, 0)</f>
        <v>0</v>
      </c>
      <c r="EK104" s="9">
        <f>VLOOKUP($C104, Table3[#All], 84, 0)</f>
        <v>0</v>
      </c>
      <c r="EL104" s="9">
        <f>VLOOKUP($C104, Table3[#All], 85, 0)</f>
        <v>0</v>
      </c>
      <c r="EM104" s="14">
        <f t="shared" si="171"/>
        <v>1</v>
      </c>
      <c r="EN104" s="11"/>
      <c r="EO104" s="9">
        <f>VLOOKUP($C104, Table3[#All], 86, 0)</f>
        <v>0.32140000000000002</v>
      </c>
      <c r="EP104" s="9"/>
      <c r="EQ104" s="9">
        <f>VLOOKUP($C104, Table3[#All], 87, 0)</f>
        <v>0.67859999999999998</v>
      </c>
      <c r="ER104" s="9"/>
      <c r="ES104" s="9"/>
      <c r="ET104" s="14">
        <f t="shared" si="172"/>
        <v>3</v>
      </c>
      <c r="EU104" s="11"/>
      <c r="EV104" s="9">
        <f>VLOOKUP($C104, Table3[#All], 88, 0)</f>
        <v>1</v>
      </c>
      <c r="EW104" s="9">
        <f>VLOOKUP($C104, Table3[#All], 89, 0)</f>
        <v>0</v>
      </c>
      <c r="EX104" s="9">
        <f>VLOOKUP($C104, Table3[#All], 90, 0)</f>
        <v>0</v>
      </c>
      <c r="EY104" s="9">
        <f>VLOOKUP($C104, Table3[#All], 91, 0)</f>
        <v>0</v>
      </c>
      <c r="EZ104" s="9">
        <f>VLOOKUP($C104, Table3[#All], 92, 0)</f>
        <v>0</v>
      </c>
      <c r="FA104" s="12">
        <f t="shared" si="173"/>
        <v>1</v>
      </c>
      <c r="FB104" s="11"/>
      <c r="FC104" s="9">
        <f>VLOOKUP($C104, Table3[#All], 93, 0)</f>
        <v>0</v>
      </c>
      <c r="FD104" s="9">
        <f>VLOOKUP($C104, Table3[#All], 94, 0)</f>
        <v>0.46429999999999999</v>
      </c>
      <c r="FE104" s="9">
        <f>VLOOKUP($C104, Table3[#All], 95, 0)</f>
        <v>0.53569999999999995</v>
      </c>
      <c r="FF104" s="9">
        <f>VLOOKUP($C104, Table3[#All], 96, 0)</f>
        <v>0</v>
      </c>
      <c r="FG104" s="9"/>
      <c r="FH104" s="10">
        <f t="shared" si="174"/>
        <v>3</v>
      </c>
      <c r="FI104" s="11"/>
      <c r="FJ104" s="9">
        <f>VLOOKUP($C104, Table3[#All], 97, 0)</f>
        <v>0</v>
      </c>
      <c r="FK104" s="9">
        <f>VLOOKUP($C104, Table3[#All], 98, 0)</f>
        <v>0</v>
      </c>
      <c r="FL104" s="9">
        <f>VLOOKUP($C104, Table3[#All], 99, 0)</f>
        <v>0</v>
      </c>
      <c r="FM104" s="9">
        <f>VLOOKUP($C104, Table3[#All], 100, 0)</f>
        <v>1</v>
      </c>
      <c r="FN104" s="9">
        <f>VLOOKUP($C104, Table3[#All], 101, 0)</f>
        <v>0</v>
      </c>
      <c r="FO104" s="14">
        <f t="shared" si="175"/>
        <v>4</v>
      </c>
      <c r="FP104" s="11"/>
      <c r="FQ104" s="9">
        <f>VLOOKUP($C104, Table3[#All], 102, 0)</f>
        <v>0.96430000000000005</v>
      </c>
      <c r="FR104" s="9">
        <f>VLOOKUP($C104, Table3[#All], 103, 0)</f>
        <v>3.5699999999999996E-2</v>
      </c>
      <c r="FS104" s="9">
        <f>VLOOKUP($C104, Table3[#All], 104, 0)</f>
        <v>0</v>
      </c>
      <c r="FT104" s="9">
        <f>VLOOKUP($C104, Table3[#All], 105, 0)</f>
        <v>0</v>
      </c>
      <c r="FU104" s="9">
        <v>0</v>
      </c>
      <c r="FV104" s="10">
        <f t="shared" si="176"/>
        <v>1</v>
      </c>
      <c r="FW104" s="11"/>
      <c r="FX104" s="9">
        <f>VLOOKUP($C104, Table3[#All], 106, 0)</f>
        <v>0.1429</v>
      </c>
      <c r="FY104" s="9"/>
      <c r="FZ104" s="9">
        <f>VLOOKUP($C104, Table3[#All], 107, 0)</f>
        <v>0.32140000000000002</v>
      </c>
      <c r="GA104" s="9">
        <f>VLOOKUP($C104, Table3[#All], 108, 0)</f>
        <v>0.53569999999999995</v>
      </c>
      <c r="GB104" s="9"/>
      <c r="GC104" s="10">
        <f t="shared" si="193"/>
        <v>4</v>
      </c>
      <c r="GD104" s="81"/>
      <c r="GE104" s="9">
        <f>VLOOKUP($C104, Table3[#All], 109, 0)</f>
        <v>0</v>
      </c>
      <c r="GF104" s="9">
        <f>VLOOKUP($C104, Table3[#All], 110, 0)</f>
        <v>0.39289999999999997</v>
      </c>
      <c r="GG104" s="9">
        <f>VLOOKUP($C104, Table3[#All], 111, 0)</f>
        <v>0.60709999999999997</v>
      </c>
      <c r="GH104" s="9"/>
      <c r="GI104" s="9">
        <f>VLOOKUP($C104, Table3[#All], 112, 0)</f>
        <v>0</v>
      </c>
      <c r="GJ104" s="12">
        <f t="shared" si="177"/>
        <v>3</v>
      </c>
      <c r="GK104" s="11"/>
      <c r="GL104" s="9">
        <f>VLOOKUP($C104, Table3[#All], 113, 0)</f>
        <v>0</v>
      </c>
      <c r="GM104" s="9">
        <f>VLOOKUP($C104, Table3[#All], 114, 0)</f>
        <v>0.10710000000000001</v>
      </c>
      <c r="GN104" s="9">
        <f>VLOOKUP($C104, Table3[#All], 115, 0)</f>
        <v>0.21429999999999999</v>
      </c>
      <c r="GO104" s="9">
        <f>VLOOKUP($C104, Table3[#All], 116, 0)</f>
        <v>0.67859999999999998</v>
      </c>
      <c r="GP104" s="9"/>
      <c r="GQ104" s="10">
        <f t="shared" si="178"/>
        <v>4</v>
      </c>
      <c r="GR104" s="11"/>
      <c r="GS104" s="9">
        <f>VLOOKUP($C104, Table2[#All], 3, 0)</f>
        <v>0</v>
      </c>
      <c r="GT104" s="9">
        <f>VLOOKUP($C104, Table2[#All], 4, 0)</f>
        <v>1</v>
      </c>
      <c r="GU104" s="9">
        <f>VLOOKUP($C104, Table2[#All], 5, 0)</f>
        <v>0</v>
      </c>
      <c r="GV104" s="9">
        <f>VLOOKUP($C104, Table2[#All], 6, 0)</f>
        <v>0</v>
      </c>
      <c r="GW104" s="9">
        <f>VLOOKUP($C104, Table2[#All], 7, 0)</f>
        <v>0</v>
      </c>
      <c r="GX104" s="10">
        <f t="shared" si="179"/>
        <v>2</v>
      </c>
      <c r="GY104" s="11"/>
      <c r="GZ104" s="9">
        <v>0</v>
      </c>
      <c r="HA104" s="9">
        <v>0</v>
      </c>
      <c r="HB104" s="9">
        <v>0</v>
      </c>
      <c r="HC104" s="9">
        <v>1</v>
      </c>
      <c r="HD104" s="9"/>
      <c r="HE104" s="10">
        <f t="shared" si="180"/>
        <v>4</v>
      </c>
      <c r="HF104" s="11"/>
      <c r="HG104" s="9">
        <f>VLOOKUP($C104, Table5[#All], 2, 0)</f>
        <v>0</v>
      </c>
      <c r="HH104" s="9">
        <f>VLOOKUP($C104, Table5[#All], 3, 0)</f>
        <v>0</v>
      </c>
      <c r="HI104" s="9">
        <f>VLOOKUP($C104, Table5[#All], 4, 0)</f>
        <v>0</v>
      </c>
      <c r="HJ104" s="9">
        <f>VLOOKUP($C104, Table5[#All], 5, 0)</f>
        <v>1</v>
      </c>
      <c r="HK104" s="9">
        <f>VLOOKUP($C104, Table5[#All], 6, 0)</f>
        <v>0</v>
      </c>
      <c r="HL104" s="10">
        <f t="shared" si="181"/>
        <v>4</v>
      </c>
      <c r="HM104" s="11"/>
      <c r="HN104" s="9">
        <f>VLOOKUP($C104, Table5[#All], 7, 0)</f>
        <v>0</v>
      </c>
      <c r="HO104" s="9">
        <f>VLOOKUP($C104, Table5[#All], 8, 0)</f>
        <v>0</v>
      </c>
      <c r="HP104" s="9">
        <f>VLOOKUP($C104, Table5[#All], 9, 0)</f>
        <v>0</v>
      </c>
      <c r="HQ104" s="9">
        <f>VLOOKUP($C104, Table5[#All], 10, 0)</f>
        <v>1</v>
      </c>
      <c r="HR104" s="9">
        <f>VLOOKUP($C104, Table5[#All], 11, 0)</f>
        <v>0</v>
      </c>
      <c r="HS104" s="10">
        <f t="shared" si="182"/>
        <v>4</v>
      </c>
      <c r="HT104" s="11"/>
      <c r="HU104" s="9">
        <f>VLOOKUP($C104, Table5[#All], 12, 0)</f>
        <v>1</v>
      </c>
      <c r="HV104" s="9">
        <f>VLOOKUP($C104, Table5[#All], 13, 0)</f>
        <v>0</v>
      </c>
      <c r="HW104" s="9">
        <f>VLOOKUP($C104, Table5[#All], 14, 0)</f>
        <v>0</v>
      </c>
      <c r="HX104" s="9">
        <f>VLOOKUP($C104, Table5[#All], 15, 0)</f>
        <v>0</v>
      </c>
      <c r="HY104" s="9">
        <f>VLOOKUP($C104, Table5[#All], 16, 0)</f>
        <v>0</v>
      </c>
      <c r="HZ104" s="10">
        <f t="shared" si="183"/>
        <v>1</v>
      </c>
      <c r="IA104" s="11"/>
      <c r="IB104" s="9">
        <f>VLOOKUP($C104, Table5[#All], 17, 0)</f>
        <v>1</v>
      </c>
      <c r="IC104" s="9">
        <f>VLOOKUP($C104, Table5[#All], 18, 0)</f>
        <v>0</v>
      </c>
      <c r="ID104" s="9">
        <f>VLOOKUP($C104, Table5[#All], 19, 0)</f>
        <v>0</v>
      </c>
      <c r="IE104" s="9">
        <f>VLOOKUP($C104, Table5[#All], 20, 0)</f>
        <v>0</v>
      </c>
      <c r="IF104" s="9">
        <f>VLOOKUP($C104, Table5[#All], 21, 0)</f>
        <v>0</v>
      </c>
      <c r="IG104" s="10">
        <f t="shared" si="184"/>
        <v>1</v>
      </c>
      <c r="IH104" s="11"/>
      <c r="II104" s="9">
        <f>VLOOKUP($C104, Table5[#All], 22, 0)</f>
        <v>1</v>
      </c>
      <c r="IJ104" s="9">
        <f>VLOOKUP($C104, Table5[#All], 23, 0)</f>
        <v>0</v>
      </c>
      <c r="IK104" s="9">
        <f>VLOOKUP($C104, Table5[#All], 24, 0)</f>
        <v>0</v>
      </c>
      <c r="IL104" s="9">
        <f>VLOOKUP($C104, Table5[#All], 25, 0)</f>
        <v>0</v>
      </c>
      <c r="IM104" s="9">
        <f>VLOOKUP($C104, Table5[#All], 26, 0)</f>
        <v>0</v>
      </c>
      <c r="IN104" s="10">
        <f t="shared" si="185"/>
        <v>1</v>
      </c>
      <c r="IO104" s="11"/>
      <c r="IP104" s="9">
        <v>1</v>
      </c>
      <c r="IQ104" s="9">
        <v>0</v>
      </c>
      <c r="IR104" s="9">
        <v>0</v>
      </c>
      <c r="IS104" s="9">
        <v>0</v>
      </c>
      <c r="IT104" s="9">
        <v>0</v>
      </c>
      <c r="IU104" s="10">
        <f t="shared" si="186"/>
        <v>1</v>
      </c>
      <c r="IV104" s="82"/>
    </row>
    <row r="105" spans="1:256" ht="16.3" thickTop="1" thickBot="1" x14ac:dyDescent="0.35">
      <c r="A105" s="16" t="s">
        <v>342</v>
      </c>
      <c r="B105" s="16" t="s">
        <v>346</v>
      </c>
      <c r="C105" s="16" t="s">
        <v>347</v>
      </c>
      <c r="D105" s="11"/>
      <c r="E105" s="9">
        <f>VLOOKUP($C105, Table3[#All], 2, 0)</f>
        <v>0</v>
      </c>
      <c r="F105" s="9"/>
      <c r="G105" s="9">
        <f>VLOOKUP($C105, Table3[#All], 3, 0)</f>
        <v>0.68420000000000003</v>
      </c>
      <c r="H105" s="9">
        <f>VLOOKUP($C105, Table3[#All], 4, 0)</f>
        <v>0.31579999999999997</v>
      </c>
      <c r="I105" s="9">
        <f>VLOOKUP($C105, Table3[#All], 5, 0)</f>
        <v>0</v>
      </c>
      <c r="J105" s="10">
        <f t="shared" si="187"/>
        <v>4</v>
      </c>
      <c r="K105" s="11"/>
      <c r="L105" s="9">
        <f>VLOOKUP($C105, Table3[#All], 6, 0)</f>
        <v>0</v>
      </c>
      <c r="M105" s="9"/>
      <c r="N105" s="9">
        <f>VLOOKUP($C105, Table3[#All], 7, 0)</f>
        <v>0</v>
      </c>
      <c r="O105" s="9">
        <f>VLOOKUP($C105, Table3[#All], 8, 0)</f>
        <v>1</v>
      </c>
      <c r="P105" s="9">
        <f>VLOOKUP($C105, Table3[#All], 9, 0)</f>
        <v>0</v>
      </c>
      <c r="Q105" s="10">
        <f t="shared" si="188"/>
        <v>4</v>
      </c>
      <c r="R105" s="11"/>
      <c r="S105" s="9">
        <f>VLOOKUP($C105, Table3[#All], 10, 0)</f>
        <v>0</v>
      </c>
      <c r="T105" s="9">
        <f>VLOOKUP($C105, Table3[#All], 11, 0)</f>
        <v>5.2600000000000001E-2</v>
      </c>
      <c r="U105" s="9">
        <f>VLOOKUP($C105, Table3[#All], 12, 0)</f>
        <v>0.52629999999999999</v>
      </c>
      <c r="V105" s="9">
        <f>VLOOKUP($C105, Table3[#All], 13, 0)</f>
        <v>0.42109999999999997</v>
      </c>
      <c r="W105" s="9">
        <f>VLOOKUP($C105, Table3[#All], 14, 0)</f>
        <v>0</v>
      </c>
      <c r="X105" s="10">
        <f t="shared" si="189"/>
        <v>4</v>
      </c>
      <c r="Y105" s="11"/>
      <c r="Z105" s="9">
        <f>VLOOKUP($C105, Table3[#All], 15, 0)</f>
        <v>0</v>
      </c>
      <c r="AA105" s="9">
        <f>VLOOKUP($C105, Table3[#All], 16, 0)</f>
        <v>0.21050000000000002</v>
      </c>
      <c r="AB105" s="9">
        <f>VLOOKUP($C105, Table3[#All], 17, 0)</f>
        <v>0.63159999999999994</v>
      </c>
      <c r="AC105" s="9">
        <f>VLOOKUP($C105, Table3[#All], 18, 0)</f>
        <v>0.15789999999999998</v>
      </c>
      <c r="AD105" s="9">
        <f>VLOOKUP($C105, Table3[#All], 19, 0)</f>
        <v>0</v>
      </c>
      <c r="AE105" s="10">
        <f t="shared" si="159"/>
        <v>3</v>
      </c>
      <c r="AF105" s="11"/>
      <c r="AG105" s="9">
        <f>VLOOKUP($C105, Table3[#All], 20, 0)</f>
        <v>0</v>
      </c>
      <c r="AH105" s="9">
        <f>VLOOKUP($C105, Table3[#All], 21, 0)</f>
        <v>0.36840000000000006</v>
      </c>
      <c r="AI105" s="9">
        <f>VLOOKUP($C105, Table3[#All], 22, 0)</f>
        <v>0.63159999999999994</v>
      </c>
      <c r="AJ105" s="9"/>
      <c r="AK105" s="9"/>
      <c r="AL105" s="10">
        <f t="shared" si="160"/>
        <v>3</v>
      </c>
      <c r="AM105" s="11"/>
      <c r="AN105" s="9">
        <f>VLOOKUP($C105, Table3[#All], 23, 0)</f>
        <v>1</v>
      </c>
      <c r="AO105" s="9">
        <f>VLOOKUP($C105, Table3[#All], 24, 0)</f>
        <v>0</v>
      </c>
      <c r="AP105" s="9">
        <f>VLOOKUP($C105, Table3[#All], 25, 0)</f>
        <v>0</v>
      </c>
      <c r="AQ105" s="9">
        <f>VLOOKUP($C105, Table3[#All], 26, 0)</f>
        <v>0</v>
      </c>
      <c r="AR105" s="9"/>
      <c r="AS105" s="12">
        <f t="shared" si="161"/>
        <v>1</v>
      </c>
      <c r="AT105" s="11"/>
      <c r="AU105" s="9">
        <f>VLOOKUP($C105, Table3[#All], 27, 0)</f>
        <v>1</v>
      </c>
      <c r="AV105" s="9">
        <f>VLOOKUP($C105, Table3[#All], 28, 0)</f>
        <v>0</v>
      </c>
      <c r="AW105" s="9">
        <f>VLOOKUP($C105, Table3[#All], 29, 0)</f>
        <v>0</v>
      </c>
      <c r="AX105" s="9"/>
      <c r="AY105" s="9"/>
      <c r="AZ105" s="10">
        <f t="shared" si="190"/>
        <v>1</v>
      </c>
      <c r="BA105" s="11"/>
      <c r="BB105" s="9">
        <f>VLOOKUP($C105, Table3[#All], 30, 0)</f>
        <v>0.31579999999999997</v>
      </c>
      <c r="BC105" s="9">
        <f>VLOOKUP($C105, Table3[#All], 31, 0)</f>
        <v>0.42109999999999997</v>
      </c>
      <c r="BD105" s="9">
        <f>VLOOKUP($C105, Table3[#All], 32, 0)</f>
        <v>0.26319999999999999</v>
      </c>
      <c r="BE105" s="9">
        <f>VLOOKUP($C105, Table3[#All], 33, 0)</f>
        <v>0</v>
      </c>
      <c r="BF105" s="9"/>
      <c r="BG105" s="10">
        <f t="shared" si="191"/>
        <v>3</v>
      </c>
      <c r="BH105" s="81"/>
      <c r="BI105" s="9">
        <f>VLOOKUP($C105, Table3[#All], 34, 0)</f>
        <v>0</v>
      </c>
      <c r="BJ105" s="9">
        <f>VLOOKUP($C105, Table3[#All], 35, 0)</f>
        <v>0</v>
      </c>
      <c r="BK105" s="9">
        <f>VLOOKUP($C105, Table3[#All], 36, 0)</f>
        <v>0</v>
      </c>
      <c r="BL105" s="9">
        <f>VLOOKUP($C105, Table3[#All], 37, 0)</f>
        <v>0</v>
      </c>
      <c r="BM105" s="9">
        <f>VLOOKUP($C105, Table3[#All], 38, 0)</f>
        <v>0</v>
      </c>
      <c r="BN105" s="10" t="str">
        <f t="shared" si="192"/>
        <v>N/A</v>
      </c>
      <c r="BO105" s="11"/>
      <c r="BP105" s="9">
        <f>VLOOKUP($C105, Table3[#All], 39, 0)</f>
        <v>1</v>
      </c>
      <c r="BQ105" s="9">
        <f>VLOOKUP($C105, Table3[#All], 40, 0)</f>
        <v>0</v>
      </c>
      <c r="BR105" s="9">
        <f>VLOOKUP($C105, Table3[#All], 41, 0)</f>
        <v>0</v>
      </c>
      <c r="BS105" s="9">
        <f>VLOOKUP($C105, Table3[#All], 42, 0)</f>
        <v>0</v>
      </c>
      <c r="BT105" s="9"/>
      <c r="BU105" s="10">
        <f t="shared" si="162"/>
        <v>1</v>
      </c>
      <c r="BV105" s="11"/>
      <c r="BW105" s="9">
        <f>VLOOKUP($C105, Table3[#All], 43, 0)</f>
        <v>0</v>
      </c>
      <c r="BX105" s="9">
        <f>VLOOKUP($C105, Table3[#All], 44, 0)</f>
        <v>1</v>
      </c>
      <c r="BY105" s="9">
        <f>VLOOKUP($C105, Table3[#All], 45, 0)</f>
        <v>0</v>
      </c>
      <c r="BZ105" s="9"/>
      <c r="CA105" s="9"/>
      <c r="CB105" s="10">
        <f t="shared" si="163"/>
        <v>2</v>
      </c>
      <c r="CC105" s="81"/>
      <c r="CD105" s="9">
        <f>VLOOKUP($C105, Table3[#All], 46, 0)</f>
        <v>1</v>
      </c>
      <c r="CE105" s="9">
        <f>VLOOKUP($C105, Table3[#All], 47, 0)</f>
        <v>0</v>
      </c>
      <c r="CF105" s="9">
        <f>VLOOKUP($C105, Table3[#All], 48, 0)</f>
        <v>0</v>
      </c>
      <c r="CG105" s="9">
        <f>VLOOKUP($C105, Table3[#All], 49, 0)</f>
        <v>0</v>
      </c>
      <c r="CH105" s="9">
        <f>VLOOKUP($C105, Table3[#All], 50, 0)</f>
        <v>0</v>
      </c>
      <c r="CI105" s="12">
        <f t="shared" si="164"/>
        <v>1</v>
      </c>
      <c r="CJ105" s="13"/>
      <c r="CK105" s="9">
        <f>VLOOKUP($C105, Table3[#All], 51, 0)</f>
        <v>0.84209999999999996</v>
      </c>
      <c r="CL105" s="9">
        <f>VLOOKUP($C105, Table3[#All], 52, 0)</f>
        <v>0.15789999999999998</v>
      </c>
      <c r="CM105" s="9">
        <f>VLOOKUP($C105, Table3[#All], 53, 0)</f>
        <v>0</v>
      </c>
      <c r="CN105" s="9">
        <f>VLOOKUP($C105, Table3[#All], 54, 0)</f>
        <v>0</v>
      </c>
      <c r="CO105" s="9"/>
      <c r="CP105" s="10">
        <f t="shared" si="165"/>
        <v>1</v>
      </c>
      <c r="CQ105" s="11"/>
      <c r="CR105" s="9">
        <f>VLOOKUP($C105, Table3[#All], 55, 0)</f>
        <v>0.36840000000000006</v>
      </c>
      <c r="CS105" s="9">
        <f>VLOOKUP($C105, Table3[#All], 56, 0)</f>
        <v>0.63159999999999994</v>
      </c>
      <c r="CT105" s="9">
        <f>VLOOKUP($C105, Table3[#All], 57, 0)</f>
        <v>0</v>
      </c>
      <c r="CU105" s="9">
        <f>VLOOKUP($C105, Table3[#All], 58, 0)</f>
        <v>0</v>
      </c>
      <c r="CV105" s="9">
        <f>VLOOKUP($C105, Table3[#All], 59, 0)</f>
        <v>0</v>
      </c>
      <c r="CW105" s="14">
        <f t="shared" si="166"/>
        <v>2</v>
      </c>
      <c r="CX105" s="81"/>
      <c r="CY105" s="9">
        <f>VLOOKUP($C105, Table3[#All], 60, 0)</f>
        <v>0.47369999999999995</v>
      </c>
      <c r="CZ105" s="9">
        <f>VLOOKUP($C105, Table3[#All], 61, 0)</f>
        <v>0.36840000000000006</v>
      </c>
      <c r="DA105" s="9">
        <f>VLOOKUP($C105, Table3[#All], 62, 0)</f>
        <v>0.15789999999999998</v>
      </c>
      <c r="DB105" s="9">
        <f>VLOOKUP($C105, Table3[#All], 63, 0)</f>
        <v>0</v>
      </c>
      <c r="DC105" s="9">
        <f>VLOOKUP($C105, Table3[#All], 64, 0)</f>
        <v>0</v>
      </c>
      <c r="DD105" s="10">
        <f t="shared" si="167"/>
        <v>2</v>
      </c>
      <c r="DE105" s="11"/>
      <c r="DF105" s="9">
        <f>VLOOKUP($C105, Table3[#All], 65, 0)</f>
        <v>0.26319999999999999</v>
      </c>
      <c r="DG105" s="9"/>
      <c r="DH105" s="9">
        <f>VLOOKUP($C105, Table3[#All], 66, 0)</f>
        <v>0.52629999999999999</v>
      </c>
      <c r="DI105" s="9"/>
      <c r="DJ105" s="9">
        <f>VLOOKUP($C105, Table3[#All], 67, 0)</f>
        <v>0.21050000000000002</v>
      </c>
      <c r="DK105" s="14">
        <f t="shared" si="168"/>
        <v>3</v>
      </c>
      <c r="DL105" s="11"/>
      <c r="DM105" s="9">
        <f>VLOOKUP($C105, Table3[#All], 68, 0)</f>
        <v>0.94739999999999991</v>
      </c>
      <c r="DN105" s="9"/>
      <c r="DO105" s="9">
        <f>VLOOKUP($C105, Table3[#All], 69, 0)</f>
        <v>5.2600000000000001E-2</v>
      </c>
      <c r="DP105" s="9">
        <f>VLOOKUP($C105, Table3[#All], 70, 0)</f>
        <v>0</v>
      </c>
      <c r="DQ105" s="9"/>
      <c r="DR105" s="14">
        <f t="shared" si="169"/>
        <v>1</v>
      </c>
      <c r="DS105" s="11"/>
      <c r="DT105" s="9">
        <f>VLOOKUP($C105, Table3[#All], 71, 0)</f>
        <v>0</v>
      </c>
      <c r="DU105" s="9">
        <f>VLOOKUP($C105, Table3[#All], 72, 0)</f>
        <v>0.78949999999999998</v>
      </c>
      <c r="DV105" s="9">
        <f>VLOOKUP($C105, Table3[#All], 73, 0)</f>
        <v>0.10529999999999999</v>
      </c>
      <c r="DW105" s="9">
        <f>VLOOKUP($C105, Table3[#All], 74, 0)</f>
        <v>0.10529999999999999</v>
      </c>
      <c r="DX105" s="9">
        <f>VLOOKUP($C105, Table3[#All], 75, 0)</f>
        <v>0</v>
      </c>
      <c r="DY105" s="12">
        <f t="shared" si="158"/>
        <v>2</v>
      </c>
      <c r="DZ105" s="11"/>
      <c r="EA105" s="9">
        <f>VLOOKUP($C105, Table3[#All], 76, 0)</f>
        <v>1</v>
      </c>
      <c r="EB105" s="9">
        <f>VLOOKUP($C105, Table3[#All], 77, 0)</f>
        <v>0</v>
      </c>
      <c r="EC105" s="9">
        <f>VLOOKUP($C105, Table3[#All], 78, 0)</f>
        <v>0</v>
      </c>
      <c r="ED105" s="9">
        <f>VLOOKUP($C105, Table3[#All], 79, 0)</f>
        <v>0</v>
      </c>
      <c r="EE105" s="9">
        <f>VLOOKUP($C105, Table3[#All], 80, 0)</f>
        <v>0</v>
      </c>
      <c r="EF105" s="10">
        <f t="shared" si="170"/>
        <v>1</v>
      </c>
      <c r="EG105" s="9"/>
      <c r="EH105" s="9">
        <f>VLOOKUP($C105, Table3[#All], 81, 0)</f>
        <v>1</v>
      </c>
      <c r="EI105" s="9">
        <f>VLOOKUP($C105, Table3[#All], 82, 0)</f>
        <v>0</v>
      </c>
      <c r="EJ105" s="9">
        <f>VLOOKUP($C105, Table3[#All], 83, 0)</f>
        <v>0</v>
      </c>
      <c r="EK105" s="9">
        <f>VLOOKUP($C105, Table3[#All], 84, 0)</f>
        <v>0</v>
      </c>
      <c r="EL105" s="9">
        <f>VLOOKUP($C105, Table3[#All], 85, 0)</f>
        <v>0</v>
      </c>
      <c r="EM105" s="14">
        <f t="shared" si="171"/>
        <v>1</v>
      </c>
      <c r="EN105" s="11"/>
      <c r="EO105" s="9">
        <f>VLOOKUP($C105, Table3[#All], 86, 0)</f>
        <v>0.21050000000000002</v>
      </c>
      <c r="EP105" s="9"/>
      <c r="EQ105" s="9">
        <f>VLOOKUP($C105, Table3[#All], 87, 0)</f>
        <v>0.78949999999999998</v>
      </c>
      <c r="ER105" s="9"/>
      <c r="ES105" s="9"/>
      <c r="ET105" s="14">
        <f t="shared" si="172"/>
        <v>3</v>
      </c>
      <c r="EU105" s="11"/>
      <c r="EV105" s="9">
        <f>VLOOKUP($C105, Table3[#All], 88, 0)</f>
        <v>1</v>
      </c>
      <c r="EW105" s="9">
        <f>VLOOKUP($C105, Table3[#All], 89, 0)</f>
        <v>0</v>
      </c>
      <c r="EX105" s="9">
        <f>VLOOKUP($C105, Table3[#All], 90, 0)</f>
        <v>0</v>
      </c>
      <c r="EY105" s="9">
        <f>VLOOKUP($C105, Table3[#All], 91, 0)</f>
        <v>0</v>
      </c>
      <c r="EZ105" s="9">
        <f>VLOOKUP($C105, Table3[#All], 92, 0)</f>
        <v>0</v>
      </c>
      <c r="FA105" s="12">
        <f t="shared" si="173"/>
        <v>1</v>
      </c>
      <c r="FB105" s="11"/>
      <c r="FC105" s="9">
        <f>VLOOKUP($C105, Table3[#All], 93, 0)</f>
        <v>0</v>
      </c>
      <c r="FD105" s="9">
        <f>VLOOKUP($C105, Table3[#All], 94, 0)</f>
        <v>0.31579999999999997</v>
      </c>
      <c r="FE105" s="9">
        <f>VLOOKUP($C105, Table3[#All], 95, 0)</f>
        <v>0.68420000000000003</v>
      </c>
      <c r="FF105" s="9">
        <f>VLOOKUP($C105, Table3[#All], 96, 0)</f>
        <v>0</v>
      </c>
      <c r="FG105" s="9"/>
      <c r="FH105" s="10">
        <f t="shared" si="174"/>
        <v>3</v>
      </c>
      <c r="FI105" s="11"/>
      <c r="FJ105" s="9">
        <f>VLOOKUP($C105, Table3[#All], 97, 0)</f>
        <v>0</v>
      </c>
      <c r="FK105" s="9">
        <f>VLOOKUP($C105, Table3[#All], 98, 0)</f>
        <v>0</v>
      </c>
      <c r="FL105" s="9">
        <f>VLOOKUP($C105, Table3[#All], 99, 0)</f>
        <v>0</v>
      </c>
      <c r="FM105" s="9">
        <f>VLOOKUP($C105, Table3[#All], 100, 0)</f>
        <v>1</v>
      </c>
      <c r="FN105" s="9">
        <f>VLOOKUP($C105, Table3[#All], 101, 0)</f>
        <v>0</v>
      </c>
      <c r="FO105" s="14">
        <f t="shared" si="175"/>
        <v>4</v>
      </c>
      <c r="FP105" s="11"/>
      <c r="FQ105" s="9">
        <f>VLOOKUP($C105, Table3[#All], 102, 0)</f>
        <v>1</v>
      </c>
      <c r="FR105" s="9">
        <f>VLOOKUP($C105, Table3[#All], 103, 0)</f>
        <v>0</v>
      </c>
      <c r="FS105" s="9">
        <f>VLOOKUP($C105, Table3[#All], 104, 0)</f>
        <v>0</v>
      </c>
      <c r="FT105" s="9">
        <f>VLOOKUP($C105, Table3[#All], 105, 0)</f>
        <v>0</v>
      </c>
      <c r="FU105" s="9">
        <v>0</v>
      </c>
      <c r="FV105" s="10">
        <f t="shared" si="176"/>
        <v>1</v>
      </c>
      <c r="FW105" s="11"/>
      <c r="FX105" s="9">
        <f>VLOOKUP($C105, Table3[#All], 106, 0)</f>
        <v>0.31579999999999997</v>
      </c>
      <c r="FY105" s="9"/>
      <c r="FZ105" s="9">
        <f>VLOOKUP($C105, Table3[#All], 107, 0)</f>
        <v>0.26319999999999999</v>
      </c>
      <c r="GA105" s="9">
        <f>VLOOKUP($C105, Table3[#All], 108, 0)</f>
        <v>0.42109999999999997</v>
      </c>
      <c r="GB105" s="9"/>
      <c r="GC105" s="10">
        <f t="shared" si="193"/>
        <v>4</v>
      </c>
      <c r="GD105" s="81"/>
      <c r="GE105" s="9">
        <f>VLOOKUP($C105, Table3[#All], 109, 0)</f>
        <v>0</v>
      </c>
      <c r="GF105" s="9">
        <f>VLOOKUP($C105, Table3[#All], 110, 0)</f>
        <v>0.36840000000000006</v>
      </c>
      <c r="GG105" s="9">
        <f>VLOOKUP($C105, Table3[#All], 111, 0)</f>
        <v>0.63159999999999994</v>
      </c>
      <c r="GH105" s="9"/>
      <c r="GI105" s="9">
        <f>VLOOKUP($C105, Table3[#All], 112, 0)</f>
        <v>0</v>
      </c>
      <c r="GJ105" s="12">
        <f t="shared" si="177"/>
        <v>3</v>
      </c>
      <c r="GK105" s="11"/>
      <c r="GL105" s="9">
        <f>VLOOKUP($C105, Table3[#All], 113, 0)</f>
        <v>0</v>
      </c>
      <c r="GM105" s="9">
        <f>VLOOKUP($C105, Table3[#All], 114, 0)</f>
        <v>0.21050000000000002</v>
      </c>
      <c r="GN105" s="9">
        <f>VLOOKUP($C105, Table3[#All], 115, 0)</f>
        <v>0.10529999999999999</v>
      </c>
      <c r="GO105" s="9">
        <f>VLOOKUP($C105, Table3[#All], 116, 0)</f>
        <v>0.68420000000000003</v>
      </c>
      <c r="GP105" s="9"/>
      <c r="GQ105" s="10">
        <f t="shared" si="178"/>
        <v>4</v>
      </c>
      <c r="GR105" s="11"/>
      <c r="GS105" s="9">
        <f>VLOOKUP($C105, Table2[#All], 3, 0)</f>
        <v>0</v>
      </c>
      <c r="GT105" s="9">
        <f>VLOOKUP($C105, Table2[#All], 4, 0)</f>
        <v>1</v>
      </c>
      <c r="GU105" s="9">
        <f>VLOOKUP($C105, Table2[#All], 5, 0)</f>
        <v>0</v>
      </c>
      <c r="GV105" s="9">
        <f>VLOOKUP($C105, Table2[#All], 6, 0)</f>
        <v>0</v>
      </c>
      <c r="GW105" s="9">
        <f>VLOOKUP($C105, Table2[#All], 7, 0)</f>
        <v>0</v>
      </c>
      <c r="GX105" s="10">
        <f t="shared" si="179"/>
        <v>2</v>
      </c>
      <c r="GY105" s="11"/>
      <c r="GZ105" s="9">
        <v>0</v>
      </c>
      <c r="HA105" s="9">
        <v>0</v>
      </c>
      <c r="HB105" s="9">
        <v>0</v>
      </c>
      <c r="HC105" s="9">
        <v>1</v>
      </c>
      <c r="HD105" s="9"/>
      <c r="HE105" s="10">
        <f t="shared" si="180"/>
        <v>4</v>
      </c>
      <c r="HF105" s="11"/>
      <c r="HG105" s="9">
        <f>VLOOKUP($C105, Table5[#All], 2, 0)</f>
        <v>0</v>
      </c>
      <c r="HH105" s="9">
        <f>VLOOKUP($C105, Table5[#All], 3, 0)</f>
        <v>0</v>
      </c>
      <c r="HI105" s="9">
        <f>VLOOKUP($C105, Table5[#All], 4, 0)</f>
        <v>1</v>
      </c>
      <c r="HJ105" s="9">
        <f>VLOOKUP($C105, Table5[#All], 5, 0)</f>
        <v>0</v>
      </c>
      <c r="HK105" s="9">
        <f>VLOOKUP($C105, Table5[#All], 6, 0)</f>
        <v>0</v>
      </c>
      <c r="HL105" s="10">
        <f t="shared" si="181"/>
        <v>3</v>
      </c>
      <c r="HM105" s="11"/>
      <c r="HN105" s="9">
        <f>VLOOKUP($C105, Table5[#All], 7, 0)</f>
        <v>0</v>
      </c>
      <c r="HO105" s="9">
        <f>VLOOKUP($C105, Table5[#All], 8, 0)</f>
        <v>1</v>
      </c>
      <c r="HP105" s="9">
        <f>VLOOKUP($C105, Table5[#All], 9, 0)</f>
        <v>0</v>
      </c>
      <c r="HQ105" s="9">
        <f>VLOOKUP($C105, Table5[#All], 10, 0)</f>
        <v>0</v>
      </c>
      <c r="HR105" s="9">
        <f>VLOOKUP($C105, Table5[#All], 11, 0)</f>
        <v>0</v>
      </c>
      <c r="HS105" s="10">
        <f t="shared" si="182"/>
        <v>2</v>
      </c>
      <c r="HT105" s="11"/>
      <c r="HU105" s="9">
        <f>VLOOKUP($C105, Table5[#All], 12, 0)</f>
        <v>1</v>
      </c>
      <c r="HV105" s="9">
        <f>VLOOKUP($C105, Table5[#All], 13, 0)</f>
        <v>0</v>
      </c>
      <c r="HW105" s="9">
        <f>VLOOKUP($C105, Table5[#All], 14, 0)</f>
        <v>0</v>
      </c>
      <c r="HX105" s="9">
        <f>VLOOKUP($C105, Table5[#All], 15, 0)</f>
        <v>0</v>
      </c>
      <c r="HY105" s="9">
        <f>VLOOKUP($C105, Table5[#All], 16, 0)</f>
        <v>0</v>
      </c>
      <c r="HZ105" s="10">
        <f t="shared" si="183"/>
        <v>1</v>
      </c>
      <c r="IA105" s="11"/>
      <c r="IB105" s="9">
        <f>VLOOKUP($C105, Table5[#All], 17, 0)</f>
        <v>1</v>
      </c>
      <c r="IC105" s="9">
        <f>VLOOKUP($C105, Table5[#All], 18, 0)</f>
        <v>0</v>
      </c>
      <c r="ID105" s="9">
        <f>VLOOKUP($C105, Table5[#All], 19, 0)</f>
        <v>0</v>
      </c>
      <c r="IE105" s="9">
        <f>VLOOKUP($C105, Table5[#All], 20, 0)</f>
        <v>0</v>
      </c>
      <c r="IF105" s="9">
        <f>VLOOKUP($C105, Table5[#All], 21, 0)</f>
        <v>0</v>
      </c>
      <c r="IG105" s="10">
        <f t="shared" si="184"/>
        <v>1</v>
      </c>
      <c r="IH105" s="11"/>
      <c r="II105" s="9">
        <f>VLOOKUP($C105, Table5[#All], 22, 0)</f>
        <v>1</v>
      </c>
      <c r="IJ105" s="9">
        <f>VLOOKUP($C105, Table5[#All], 23, 0)</f>
        <v>0</v>
      </c>
      <c r="IK105" s="9">
        <f>VLOOKUP($C105, Table5[#All], 24, 0)</f>
        <v>0</v>
      </c>
      <c r="IL105" s="9">
        <f>VLOOKUP($C105, Table5[#All], 25, 0)</f>
        <v>0</v>
      </c>
      <c r="IM105" s="9">
        <f>VLOOKUP($C105, Table5[#All], 26, 0)</f>
        <v>0</v>
      </c>
      <c r="IN105" s="10">
        <f t="shared" si="185"/>
        <v>1</v>
      </c>
      <c r="IO105" s="11"/>
      <c r="IP105" s="9">
        <v>1</v>
      </c>
      <c r="IQ105" s="9">
        <v>0</v>
      </c>
      <c r="IR105" s="9">
        <v>0</v>
      </c>
      <c r="IS105" s="9">
        <v>0</v>
      </c>
      <c r="IT105" s="9">
        <v>0</v>
      </c>
      <c r="IU105" s="10">
        <f t="shared" si="186"/>
        <v>1</v>
      </c>
      <c r="IV105" s="82"/>
    </row>
    <row r="106" spans="1:256" ht="16.3" thickTop="1" thickBot="1" x14ac:dyDescent="0.35">
      <c r="A106" s="16" t="s">
        <v>342</v>
      </c>
      <c r="B106" s="16" t="s">
        <v>348</v>
      </c>
      <c r="C106" s="16" t="s">
        <v>349</v>
      </c>
      <c r="D106" s="11"/>
      <c r="E106" s="9">
        <f>VLOOKUP($C106, Table3[#All], 2, 0)</f>
        <v>0</v>
      </c>
      <c r="F106" s="9"/>
      <c r="G106" s="9">
        <f>VLOOKUP($C106, Table3[#All], 3, 0)</f>
        <v>0.52939999999999998</v>
      </c>
      <c r="H106" s="9">
        <f>VLOOKUP($C106, Table3[#All], 4, 0)</f>
        <v>0.47060000000000002</v>
      </c>
      <c r="I106" s="9">
        <f>VLOOKUP($C106, Table3[#All], 5, 0)</f>
        <v>0</v>
      </c>
      <c r="J106" s="10">
        <f t="shared" si="187"/>
        <v>4</v>
      </c>
      <c r="K106" s="11"/>
      <c r="L106" s="9">
        <f>VLOOKUP($C106, Table3[#All], 6, 0)</f>
        <v>0</v>
      </c>
      <c r="M106" s="9"/>
      <c r="N106" s="9">
        <f>VLOOKUP($C106, Table3[#All], 7, 0)</f>
        <v>0</v>
      </c>
      <c r="O106" s="9">
        <f>VLOOKUP($C106, Table3[#All], 8, 0)</f>
        <v>0</v>
      </c>
      <c r="P106" s="9">
        <f>VLOOKUP($C106, Table3[#All], 9, 0)</f>
        <v>1</v>
      </c>
      <c r="Q106" s="10">
        <f t="shared" si="188"/>
        <v>5</v>
      </c>
      <c r="R106" s="11"/>
      <c r="S106" s="9">
        <f>VLOOKUP($C106, Table3[#All], 10, 0)</f>
        <v>0</v>
      </c>
      <c r="T106" s="9">
        <f>VLOOKUP($C106, Table3[#All], 11, 0)</f>
        <v>0.1176</v>
      </c>
      <c r="U106" s="9">
        <f>VLOOKUP($C106, Table3[#All], 12, 0)</f>
        <v>0.52939999999999998</v>
      </c>
      <c r="V106" s="9">
        <f>VLOOKUP($C106, Table3[#All], 13, 0)</f>
        <v>0.35289999999999999</v>
      </c>
      <c r="W106" s="9">
        <f>VLOOKUP($C106, Table3[#All], 14, 0)</f>
        <v>0</v>
      </c>
      <c r="X106" s="10">
        <f t="shared" si="189"/>
        <v>4</v>
      </c>
      <c r="Y106" s="11"/>
      <c r="Z106" s="9">
        <f>VLOOKUP($C106, Table3[#All], 15, 0)</f>
        <v>0</v>
      </c>
      <c r="AA106" s="9">
        <f>VLOOKUP($C106, Table3[#All], 16, 0)</f>
        <v>0.17649999999999999</v>
      </c>
      <c r="AB106" s="9">
        <f>VLOOKUP($C106, Table3[#All], 17, 0)</f>
        <v>0.58820000000000006</v>
      </c>
      <c r="AC106" s="9">
        <f>VLOOKUP($C106, Table3[#All], 18, 0)</f>
        <v>0.23530000000000001</v>
      </c>
      <c r="AD106" s="9">
        <f>VLOOKUP($C106, Table3[#All], 19, 0)</f>
        <v>0</v>
      </c>
      <c r="AE106" s="10">
        <f t="shared" si="159"/>
        <v>3</v>
      </c>
      <c r="AF106" s="11"/>
      <c r="AG106" s="9">
        <f>VLOOKUP($C106, Table3[#All], 20, 0)</f>
        <v>0</v>
      </c>
      <c r="AH106" s="9">
        <f>VLOOKUP($C106, Table3[#All], 21, 0)</f>
        <v>0.23530000000000001</v>
      </c>
      <c r="AI106" s="9">
        <f>VLOOKUP($C106, Table3[#All], 22, 0)</f>
        <v>0.76469999999999994</v>
      </c>
      <c r="AJ106" s="9"/>
      <c r="AK106" s="9"/>
      <c r="AL106" s="10">
        <f t="shared" si="160"/>
        <v>3</v>
      </c>
      <c r="AM106" s="11"/>
      <c r="AN106" s="9">
        <f>VLOOKUP($C106, Table3[#All], 23, 0)</f>
        <v>1</v>
      </c>
      <c r="AO106" s="9">
        <f>VLOOKUP($C106, Table3[#All], 24, 0)</f>
        <v>0</v>
      </c>
      <c r="AP106" s="9">
        <f>VLOOKUP($C106, Table3[#All], 25, 0)</f>
        <v>0</v>
      </c>
      <c r="AQ106" s="9">
        <f>VLOOKUP($C106, Table3[#All], 26, 0)</f>
        <v>0</v>
      </c>
      <c r="AR106" s="9"/>
      <c r="AS106" s="12">
        <f t="shared" si="161"/>
        <v>1</v>
      </c>
      <c r="AT106" s="11"/>
      <c r="AU106" s="9">
        <f>VLOOKUP($C106, Table3[#All], 27, 0)</f>
        <v>1</v>
      </c>
      <c r="AV106" s="9">
        <f>VLOOKUP($C106, Table3[#All], 28, 0)</f>
        <v>0</v>
      </c>
      <c r="AW106" s="9">
        <f>VLOOKUP($C106, Table3[#All], 29, 0)</f>
        <v>0</v>
      </c>
      <c r="AX106" s="9"/>
      <c r="AY106" s="9"/>
      <c r="AZ106" s="10">
        <f t="shared" si="190"/>
        <v>1</v>
      </c>
      <c r="BA106" s="11"/>
      <c r="BB106" s="9">
        <f>VLOOKUP($C106, Table3[#All], 30, 0)</f>
        <v>0.1176</v>
      </c>
      <c r="BC106" s="9">
        <f>VLOOKUP($C106, Table3[#All], 31, 0)</f>
        <v>0.29410000000000003</v>
      </c>
      <c r="BD106" s="9">
        <f>VLOOKUP($C106, Table3[#All], 32, 0)</f>
        <v>0.58820000000000006</v>
      </c>
      <c r="BE106" s="9">
        <f>VLOOKUP($C106, Table3[#All], 33, 0)</f>
        <v>0</v>
      </c>
      <c r="BF106" s="9"/>
      <c r="BG106" s="10">
        <f t="shared" si="191"/>
        <v>3</v>
      </c>
      <c r="BH106" s="81"/>
      <c r="BI106" s="9">
        <f>VLOOKUP($C106, Table3[#All], 34, 0)</f>
        <v>0</v>
      </c>
      <c r="BJ106" s="9">
        <f>VLOOKUP($C106, Table3[#All], 35, 0)</f>
        <v>0</v>
      </c>
      <c r="BK106" s="9">
        <f>VLOOKUP($C106, Table3[#All], 36, 0)</f>
        <v>0</v>
      </c>
      <c r="BL106" s="9">
        <f>VLOOKUP($C106, Table3[#All], 37, 0)</f>
        <v>0</v>
      </c>
      <c r="BM106" s="9">
        <f>VLOOKUP($C106, Table3[#All], 38, 0)</f>
        <v>0</v>
      </c>
      <c r="BN106" s="10" t="str">
        <f t="shared" si="192"/>
        <v>N/A</v>
      </c>
      <c r="BO106" s="11"/>
      <c r="BP106" s="9">
        <f>VLOOKUP($C106, Table3[#All], 39, 0)</f>
        <v>1</v>
      </c>
      <c r="BQ106" s="9">
        <f>VLOOKUP($C106, Table3[#All], 40, 0)</f>
        <v>0</v>
      </c>
      <c r="BR106" s="9">
        <f>VLOOKUP($C106, Table3[#All], 41, 0)</f>
        <v>0</v>
      </c>
      <c r="BS106" s="9">
        <f>VLOOKUP($C106, Table3[#All], 42, 0)</f>
        <v>0</v>
      </c>
      <c r="BT106" s="9"/>
      <c r="BU106" s="10">
        <f t="shared" si="162"/>
        <v>1</v>
      </c>
      <c r="BV106" s="11"/>
      <c r="BW106" s="9">
        <f>VLOOKUP($C106, Table3[#All], 43, 0)</f>
        <v>0</v>
      </c>
      <c r="BX106" s="9">
        <f>VLOOKUP($C106, Table3[#All], 44, 0)</f>
        <v>1</v>
      </c>
      <c r="BY106" s="9">
        <f>VLOOKUP($C106, Table3[#All], 45, 0)</f>
        <v>0</v>
      </c>
      <c r="BZ106" s="9"/>
      <c r="CA106" s="9"/>
      <c r="CB106" s="10">
        <f t="shared" si="163"/>
        <v>2</v>
      </c>
      <c r="CC106" s="81"/>
      <c r="CD106" s="9">
        <f>VLOOKUP($C106, Table3[#All], 46, 0)</f>
        <v>1</v>
      </c>
      <c r="CE106" s="9">
        <f>VLOOKUP($C106, Table3[#All], 47, 0)</f>
        <v>0</v>
      </c>
      <c r="CF106" s="9">
        <f>VLOOKUP($C106, Table3[#All], 48, 0)</f>
        <v>0</v>
      </c>
      <c r="CG106" s="9">
        <f>VLOOKUP($C106, Table3[#All], 49, 0)</f>
        <v>0</v>
      </c>
      <c r="CH106" s="9">
        <f>VLOOKUP($C106, Table3[#All], 50, 0)</f>
        <v>0</v>
      </c>
      <c r="CI106" s="12">
        <f t="shared" si="164"/>
        <v>1</v>
      </c>
      <c r="CJ106" s="13"/>
      <c r="CK106" s="9">
        <f>VLOOKUP($C106, Table3[#All], 51, 0)</f>
        <v>0.94120000000000004</v>
      </c>
      <c r="CL106" s="9">
        <f>VLOOKUP($C106, Table3[#All], 52, 0)</f>
        <v>5.8799999999999998E-2</v>
      </c>
      <c r="CM106" s="9">
        <f>VLOOKUP($C106, Table3[#All], 53, 0)</f>
        <v>0</v>
      </c>
      <c r="CN106" s="9">
        <f>VLOOKUP($C106, Table3[#All], 54, 0)</f>
        <v>0</v>
      </c>
      <c r="CO106" s="9"/>
      <c r="CP106" s="10">
        <f t="shared" si="165"/>
        <v>1</v>
      </c>
      <c r="CQ106" s="11"/>
      <c r="CR106" s="9">
        <f>VLOOKUP($C106, Table3[#All], 55, 0)</f>
        <v>0.35289999999999999</v>
      </c>
      <c r="CS106" s="9">
        <f>VLOOKUP($C106, Table3[#All], 56, 0)</f>
        <v>0.6470999999999999</v>
      </c>
      <c r="CT106" s="9">
        <f>VLOOKUP($C106, Table3[#All], 57, 0)</f>
        <v>0</v>
      </c>
      <c r="CU106" s="9">
        <f>VLOOKUP($C106, Table3[#All], 58, 0)</f>
        <v>0</v>
      </c>
      <c r="CV106" s="9">
        <f>VLOOKUP($C106, Table3[#All], 59, 0)</f>
        <v>0</v>
      </c>
      <c r="CW106" s="14">
        <f t="shared" si="166"/>
        <v>2</v>
      </c>
      <c r="CX106" s="81"/>
      <c r="CY106" s="9">
        <f>VLOOKUP($C106, Table3[#All], 60, 0)</f>
        <v>0.4118</v>
      </c>
      <c r="CZ106" s="9">
        <f>VLOOKUP($C106, Table3[#All], 61, 0)</f>
        <v>0.52939999999999998</v>
      </c>
      <c r="DA106" s="9">
        <f>VLOOKUP($C106, Table3[#All], 62, 0)</f>
        <v>5.8799999999999998E-2</v>
      </c>
      <c r="DB106" s="9">
        <f>VLOOKUP($C106, Table3[#All], 63, 0)</f>
        <v>0</v>
      </c>
      <c r="DC106" s="9">
        <f>VLOOKUP($C106, Table3[#All], 64, 0)</f>
        <v>0</v>
      </c>
      <c r="DD106" s="10">
        <f t="shared" si="167"/>
        <v>2</v>
      </c>
      <c r="DE106" s="11"/>
      <c r="DF106" s="9">
        <f>VLOOKUP($C106, Table3[#All], 65, 0)</f>
        <v>0.17649999999999999</v>
      </c>
      <c r="DG106" s="9"/>
      <c r="DH106" s="9">
        <f>VLOOKUP($C106, Table3[#All], 66, 0)</f>
        <v>0.4118</v>
      </c>
      <c r="DI106" s="9"/>
      <c r="DJ106" s="9">
        <f>VLOOKUP($C106, Table3[#All], 67, 0)</f>
        <v>0.4118</v>
      </c>
      <c r="DK106" s="14">
        <f t="shared" si="168"/>
        <v>5</v>
      </c>
      <c r="DL106" s="11"/>
      <c r="DM106" s="9">
        <f>VLOOKUP($C106, Table3[#All], 68, 0)</f>
        <v>1</v>
      </c>
      <c r="DN106" s="9"/>
      <c r="DO106" s="9">
        <f>VLOOKUP($C106, Table3[#All], 69, 0)</f>
        <v>0</v>
      </c>
      <c r="DP106" s="9">
        <f>VLOOKUP($C106, Table3[#All], 70, 0)</f>
        <v>0</v>
      </c>
      <c r="DQ106" s="9"/>
      <c r="DR106" s="14">
        <f t="shared" si="169"/>
        <v>1</v>
      </c>
      <c r="DS106" s="11"/>
      <c r="DT106" s="9">
        <f>VLOOKUP($C106, Table3[#All], 71, 0)</f>
        <v>0</v>
      </c>
      <c r="DU106" s="9">
        <f>VLOOKUP($C106, Table3[#All], 72, 0)</f>
        <v>0.6470999999999999</v>
      </c>
      <c r="DV106" s="9">
        <f>VLOOKUP($C106, Table3[#All], 73, 0)</f>
        <v>0.23530000000000001</v>
      </c>
      <c r="DW106" s="9">
        <f>VLOOKUP($C106, Table3[#All], 74, 0)</f>
        <v>0.1176</v>
      </c>
      <c r="DX106" s="9">
        <f>VLOOKUP($C106, Table3[#All], 75, 0)</f>
        <v>0</v>
      </c>
      <c r="DY106" s="12">
        <f t="shared" si="158"/>
        <v>3</v>
      </c>
      <c r="DZ106" s="11"/>
      <c r="EA106" s="9">
        <f>VLOOKUP($C106, Table3[#All], 76, 0)</f>
        <v>1</v>
      </c>
      <c r="EB106" s="9">
        <f>VLOOKUP($C106, Table3[#All], 77, 0)</f>
        <v>0</v>
      </c>
      <c r="EC106" s="9">
        <f>VLOOKUP($C106, Table3[#All], 78, 0)</f>
        <v>0</v>
      </c>
      <c r="ED106" s="9">
        <f>VLOOKUP($C106, Table3[#All], 79, 0)</f>
        <v>0</v>
      </c>
      <c r="EE106" s="9">
        <f>VLOOKUP($C106, Table3[#All], 80, 0)</f>
        <v>0</v>
      </c>
      <c r="EF106" s="10">
        <f t="shared" si="170"/>
        <v>1</v>
      </c>
      <c r="EG106" s="9"/>
      <c r="EH106" s="9">
        <f>VLOOKUP($C106, Table3[#All], 81, 0)</f>
        <v>1</v>
      </c>
      <c r="EI106" s="9">
        <f>VLOOKUP($C106, Table3[#All], 82, 0)</f>
        <v>0</v>
      </c>
      <c r="EJ106" s="9">
        <f>VLOOKUP($C106, Table3[#All], 83, 0)</f>
        <v>0</v>
      </c>
      <c r="EK106" s="9">
        <f>VLOOKUP($C106, Table3[#All], 84, 0)</f>
        <v>0</v>
      </c>
      <c r="EL106" s="9">
        <f>VLOOKUP($C106, Table3[#All], 85, 0)</f>
        <v>0</v>
      </c>
      <c r="EM106" s="14">
        <f t="shared" si="171"/>
        <v>1</v>
      </c>
      <c r="EN106" s="11"/>
      <c r="EO106" s="9">
        <f>VLOOKUP($C106, Table3[#All], 86, 0)</f>
        <v>0.35289999999999999</v>
      </c>
      <c r="EP106" s="9"/>
      <c r="EQ106" s="9">
        <f>VLOOKUP($C106, Table3[#All], 87, 0)</f>
        <v>0.6470999999999999</v>
      </c>
      <c r="ER106" s="9"/>
      <c r="ES106" s="9"/>
      <c r="ET106" s="14">
        <f t="shared" si="172"/>
        <v>3</v>
      </c>
      <c r="EU106" s="11"/>
      <c r="EV106" s="9">
        <f>VLOOKUP($C106, Table3[#All], 88, 0)</f>
        <v>1</v>
      </c>
      <c r="EW106" s="9">
        <f>VLOOKUP($C106, Table3[#All], 89, 0)</f>
        <v>0</v>
      </c>
      <c r="EX106" s="9">
        <f>VLOOKUP($C106, Table3[#All], 90, 0)</f>
        <v>0</v>
      </c>
      <c r="EY106" s="9">
        <f>VLOOKUP($C106, Table3[#All], 91, 0)</f>
        <v>0</v>
      </c>
      <c r="EZ106" s="9">
        <f>VLOOKUP($C106, Table3[#All], 92, 0)</f>
        <v>0</v>
      </c>
      <c r="FA106" s="12">
        <f t="shared" si="173"/>
        <v>1</v>
      </c>
      <c r="FB106" s="11"/>
      <c r="FC106" s="9">
        <f>VLOOKUP($C106, Table3[#All], 93, 0)</f>
        <v>0</v>
      </c>
      <c r="FD106" s="9">
        <f>VLOOKUP($C106, Table3[#All], 94, 0)</f>
        <v>0.4118</v>
      </c>
      <c r="FE106" s="9">
        <f>VLOOKUP($C106, Table3[#All], 95, 0)</f>
        <v>0.58820000000000006</v>
      </c>
      <c r="FF106" s="9">
        <f>VLOOKUP($C106, Table3[#All], 96, 0)</f>
        <v>0</v>
      </c>
      <c r="FG106" s="9"/>
      <c r="FH106" s="10">
        <f t="shared" si="174"/>
        <v>3</v>
      </c>
      <c r="FI106" s="11"/>
      <c r="FJ106" s="9">
        <f>VLOOKUP($C106, Table3[#All], 97, 0)</f>
        <v>0</v>
      </c>
      <c r="FK106" s="9">
        <f>VLOOKUP($C106, Table3[#All], 98, 0)</f>
        <v>0</v>
      </c>
      <c r="FL106" s="9">
        <f>VLOOKUP($C106, Table3[#All], 99, 0)</f>
        <v>0</v>
      </c>
      <c r="FM106" s="9">
        <f>VLOOKUP($C106, Table3[#All], 100, 0)</f>
        <v>1</v>
      </c>
      <c r="FN106" s="9">
        <f>VLOOKUP($C106, Table3[#All], 101, 0)</f>
        <v>0</v>
      </c>
      <c r="FO106" s="14">
        <f t="shared" si="175"/>
        <v>4</v>
      </c>
      <c r="FP106" s="11"/>
      <c r="FQ106" s="9">
        <f>VLOOKUP($C106, Table3[#All], 102, 0)</f>
        <v>1</v>
      </c>
      <c r="FR106" s="9">
        <f>VLOOKUP($C106, Table3[#All], 103, 0)</f>
        <v>0</v>
      </c>
      <c r="FS106" s="9">
        <f>VLOOKUP($C106, Table3[#All], 104, 0)</f>
        <v>0</v>
      </c>
      <c r="FT106" s="9">
        <f>VLOOKUP($C106, Table3[#All], 105, 0)</f>
        <v>0</v>
      </c>
      <c r="FU106" s="9">
        <v>0</v>
      </c>
      <c r="FV106" s="10">
        <f t="shared" si="176"/>
        <v>1</v>
      </c>
      <c r="FW106" s="11"/>
      <c r="FX106" s="9">
        <f>VLOOKUP($C106, Table3[#All], 106, 0)</f>
        <v>0.17649999999999999</v>
      </c>
      <c r="FY106" s="9"/>
      <c r="FZ106" s="9">
        <f>VLOOKUP($C106, Table3[#All], 107, 0)</f>
        <v>0.29410000000000003</v>
      </c>
      <c r="GA106" s="9">
        <f>VLOOKUP($C106, Table3[#All], 108, 0)</f>
        <v>0.52939999999999998</v>
      </c>
      <c r="GB106" s="9"/>
      <c r="GC106" s="10">
        <f t="shared" si="193"/>
        <v>4</v>
      </c>
      <c r="GD106" s="81"/>
      <c r="GE106" s="9">
        <f>VLOOKUP($C106, Table3[#All], 109, 0)</f>
        <v>0</v>
      </c>
      <c r="GF106" s="9">
        <f>VLOOKUP($C106, Table3[#All], 110, 0)</f>
        <v>0.52939999999999998</v>
      </c>
      <c r="GG106" s="9">
        <f>VLOOKUP($C106, Table3[#All], 111, 0)</f>
        <v>0.47060000000000002</v>
      </c>
      <c r="GH106" s="9"/>
      <c r="GI106" s="9">
        <f>VLOOKUP($C106, Table3[#All], 112, 0)</f>
        <v>0</v>
      </c>
      <c r="GJ106" s="12">
        <f t="shared" si="177"/>
        <v>3</v>
      </c>
      <c r="GK106" s="11"/>
      <c r="GL106" s="9">
        <f>VLOOKUP($C106, Table3[#All], 113, 0)</f>
        <v>0</v>
      </c>
      <c r="GM106" s="9">
        <f>VLOOKUP($C106, Table3[#All], 114, 0)</f>
        <v>0.17649999999999999</v>
      </c>
      <c r="GN106" s="9">
        <f>VLOOKUP($C106, Table3[#All], 115, 0)</f>
        <v>0.17649999999999999</v>
      </c>
      <c r="GO106" s="9">
        <f>VLOOKUP($C106, Table3[#All], 116, 0)</f>
        <v>0.6470999999999999</v>
      </c>
      <c r="GP106" s="9"/>
      <c r="GQ106" s="10">
        <f t="shared" si="178"/>
        <v>4</v>
      </c>
      <c r="GR106" s="11"/>
      <c r="GS106" s="9">
        <f>VLOOKUP($C106, Table2[#All], 3, 0)</f>
        <v>0</v>
      </c>
      <c r="GT106" s="9">
        <f>VLOOKUP($C106, Table2[#All], 4, 0)</f>
        <v>1</v>
      </c>
      <c r="GU106" s="9">
        <f>VLOOKUP($C106, Table2[#All], 5, 0)</f>
        <v>0</v>
      </c>
      <c r="GV106" s="9">
        <f>VLOOKUP($C106, Table2[#All], 6, 0)</f>
        <v>0</v>
      </c>
      <c r="GW106" s="9">
        <f>VLOOKUP($C106, Table2[#All], 7, 0)</f>
        <v>0</v>
      </c>
      <c r="GX106" s="10">
        <f t="shared" si="179"/>
        <v>2</v>
      </c>
      <c r="GY106" s="11"/>
      <c r="GZ106" s="9">
        <v>0</v>
      </c>
      <c r="HA106" s="9">
        <v>0</v>
      </c>
      <c r="HB106" s="9">
        <v>0</v>
      </c>
      <c r="HC106" s="9">
        <v>1</v>
      </c>
      <c r="HD106" s="9"/>
      <c r="HE106" s="10">
        <f t="shared" si="180"/>
        <v>4</v>
      </c>
      <c r="HF106" s="11"/>
      <c r="HG106" s="9">
        <f>VLOOKUP($C106, Table5[#All], 2, 0)</f>
        <v>0</v>
      </c>
      <c r="HH106" s="9">
        <f>VLOOKUP($C106, Table5[#All], 3, 0)</f>
        <v>0</v>
      </c>
      <c r="HI106" s="9">
        <f>VLOOKUP($C106, Table5[#All], 4, 0)</f>
        <v>1</v>
      </c>
      <c r="HJ106" s="9">
        <f>VLOOKUP($C106, Table5[#All], 5, 0)</f>
        <v>0</v>
      </c>
      <c r="HK106" s="9">
        <f>VLOOKUP($C106, Table5[#All], 6, 0)</f>
        <v>0</v>
      </c>
      <c r="HL106" s="10">
        <f t="shared" si="181"/>
        <v>3</v>
      </c>
      <c r="HM106" s="11"/>
      <c r="HN106" s="9">
        <f>VLOOKUP($C106, Table5[#All], 7, 0)</f>
        <v>1</v>
      </c>
      <c r="HO106" s="9">
        <f>VLOOKUP($C106, Table5[#All], 8, 0)</f>
        <v>0</v>
      </c>
      <c r="HP106" s="9">
        <f>VLOOKUP($C106, Table5[#All], 9, 0)</f>
        <v>0</v>
      </c>
      <c r="HQ106" s="9">
        <f>VLOOKUP($C106, Table5[#All], 10, 0)</f>
        <v>0</v>
      </c>
      <c r="HR106" s="9">
        <f>VLOOKUP($C106, Table5[#All], 11, 0)</f>
        <v>0</v>
      </c>
      <c r="HS106" s="10">
        <f t="shared" si="182"/>
        <v>1</v>
      </c>
      <c r="HT106" s="11"/>
      <c r="HU106" s="9">
        <f>VLOOKUP($C106, Table5[#All], 12, 0)</f>
        <v>0</v>
      </c>
      <c r="HV106" s="9">
        <f>VLOOKUP($C106, Table5[#All], 13, 0)</f>
        <v>1</v>
      </c>
      <c r="HW106" s="9">
        <f>VLOOKUP($C106, Table5[#All], 14, 0)</f>
        <v>0</v>
      </c>
      <c r="HX106" s="9">
        <f>VLOOKUP($C106, Table5[#All], 15, 0)</f>
        <v>0</v>
      </c>
      <c r="HY106" s="9">
        <f>VLOOKUP($C106, Table5[#All], 16, 0)</f>
        <v>0</v>
      </c>
      <c r="HZ106" s="10">
        <f t="shared" si="183"/>
        <v>2</v>
      </c>
      <c r="IA106" s="11"/>
      <c r="IB106" s="9">
        <f>VLOOKUP($C106, Table5[#All], 17, 0)</f>
        <v>0</v>
      </c>
      <c r="IC106" s="9">
        <f>VLOOKUP($C106, Table5[#All], 18, 0)</f>
        <v>1</v>
      </c>
      <c r="ID106" s="9">
        <f>VLOOKUP($C106, Table5[#All], 19, 0)</f>
        <v>0</v>
      </c>
      <c r="IE106" s="9">
        <f>VLOOKUP($C106, Table5[#All], 20, 0)</f>
        <v>0</v>
      </c>
      <c r="IF106" s="9">
        <f>VLOOKUP($C106, Table5[#All], 21, 0)</f>
        <v>0</v>
      </c>
      <c r="IG106" s="10">
        <f t="shared" si="184"/>
        <v>2</v>
      </c>
      <c r="IH106" s="11"/>
      <c r="II106" s="9">
        <f>VLOOKUP($C106, Table5[#All], 22, 0)</f>
        <v>1</v>
      </c>
      <c r="IJ106" s="9">
        <f>VLOOKUP($C106, Table5[#All], 23, 0)</f>
        <v>0</v>
      </c>
      <c r="IK106" s="9">
        <f>VLOOKUP($C106, Table5[#All], 24, 0)</f>
        <v>0</v>
      </c>
      <c r="IL106" s="9">
        <f>VLOOKUP($C106, Table5[#All], 25, 0)</f>
        <v>0</v>
      </c>
      <c r="IM106" s="9">
        <f>VLOOKUP($C106, Table5[#All], 26, 0)</f>
        <v>0</v>
      </c>
      <c r="IN106" s="10">
        <f t="shared" si="185"/>
        <v>1</v>
      </c>
      <c r="IO106" s="11"/>
      <c r="IP106" s="9">
        <v>1</v>
      </c>
      <c r="IQ106" s="9">
        <v>0</v>
      </c>
      <c r="IR106" s="9">
        <v>0</v>
      </c>
      <c r="IS106" s="9">
        <v>0</v>
      </c>
      <c r="IT106" s="9">
        <v>0</v>
      </c>
      <c r="IU106" s="10">
        <f t="shared" si="186"/>
        <v>1</v>
      </c>
      <c r="IV106" s="82"/>
    </row>
    <row r="107" spans="1:256" ht="16.3" thickTop="1" thickBot="1" x14ac:dyDescent="0.35">
      <c r="A107" s="16" t="s">
        <v>342</v>
      </c>
      <c r="B107" s="16" t="s">
        <v>350</v>
      </c>
      <c r="C107" s="16" t="s">
        <v>351</v>
      </c>
      <c r="D107" s="11"/>
      <c r="E107" s="9">
        <f>VLOOKUP($C107, Table3[#All], 2, 0)</f>
        <v>0</v>
      </c>
      <c r="F107" s="9"/>
      <c r="G107" s="9">
        <f>VLOOKUP($C107, Table3[#All], 3, 0)</f>
        <v>0.25929999999999997</v>
      </c>
      <c r="H107" s="9">
        <f>VLOOKUP($C107, Table3[#All], 4, 0)</f>
        <v>0.74069999999999991</v>
      </c>
      <c r="I107" s="9">
        <f>VLOOKUP($C107, Table3[#All], 5, 0)</f>
        <v>0</v>
      </c>
      <c r="J107" s="10">
        <f t="shared" si="187"/>
        <v>4</v>
      </c>
      <c r="K107" s="11"/>
      <c r="L107" s="9">
        <f>VLOOKUP($C107, Table3[#All], 6, 0)</f>
        <v>0</v>
      </c>
      <c r="M107" s="9"/>
      <c r="N107" s="9">
        <f>VLOOKUP($C107, Table3[#All], 7, 0)</f>
        <v>1</v>
      </c>
      <c r="O107" s="9">
        <f>VLOOKUP($C107, Table3[#All], 8, 0)</f>
        <v>0</v>
      </c>
      <c r="P107" s="9">
        <f>VLOOKUP($C107, Table3[#All], 9, 0)</f>
        <v>0</v>
      </c>
      <c r="Q107" s="10">
        <f t="shared" si="188"/>
        <v>3</v>
      </c>
      <c r="R107" s="11"/>
      <c r="S107" s="9">
        <f>VLOOKUP($C107, Table3[#All], 10, 0)</f>
        <v>0</v>
      </c>
      <c r="T107" s="9">
        <f>VLOOKUP($C107, Table3[#All], 11, 0)</f>
        <v>0.12960000000000002</v>
      </c>
      <c r="U107" s="9">
        <f>VLOOKUP($C107, Table3[#All], 12, 0)</f>
        <v>0.66670000000000007</v>
      </c>
      <c r="V107" s="9">
        <f>VLOOKUP($C107, Table3[#All], 13, 0)</f>
        <v>0.20370000000000002</v>
      </c>
      <c r="W107" s="9">
        <f>VLOOKUP($C107, Table3[#All], 14, 0)</f>
        <v>0</v>
      </c>
      <c r="X107" s="10">
        <f t="shared" si="189"/>
        <v>3</v>
      </c>
      <c r="Y107" s="11"/>
      <c r="Z107" s="9">
        <f>VLOOKUP($C107, Table3[#All], 15, 0)</f>
        <v>0</v>
      </c>
      <c r="AA107" s="9">
        <f>VLOOKUP($C107, Table3[#All], 16, 0)</f>
        <v>0.33329999999999999</v>
      </c>
      <c r="AB107" s="9">
        <f>VLOOKUP($C107, Table3[#All], 17, 0)</f>
        <v>0.51849999999999996</v>
      </c>
      <c r="AC107" s="9">
        <f>VLOOKUP($C107, Table3[#All], 18, 0)</f>
        <v>0.14810000000000001</v>
      </c>
      <c r="AD107" s="9">
        <f>VLOOKUP($C107, Table3[#All], 19, 0)</f>
        <v>0</v>
      </c>
      <c r="AE107" s="10">
        <f t="shared" si="159"/>
        <v>3</v>
      </c>
      <c r="AF107" s="11"/>
      <c r="AG107" s="9">
        <f>VLOOKUP($C107, Table3[#All], 20, 0)</f>
        <v>0</v>
      </c>
      <c r="AH107" s="9">
        <f>VLOOKUP($C107, Table3[#All], 21, 0)</f>
        <v>0.62960000000000005</v>
      </c>
      <c r="AI107" s="9">
        <f>VLOOKUP($C107, Table3[#All], 22, 0)</f>
        <v>0.37040000000000001</v>
      </c>
      <c r="AJ107" s="9"/>
      <c r="AK107" s="9"/>
      <c r="AL107" s="10">
        <f t="shared" si="160"/>
        <v>3</v>
      </c>
      <c r="AM107" s="11"/>
      <c r="AN107" s="9">
        <f>VLOOKUP($C107, Table3[#All], 23, 0)</f>
        <v>1</v>
      </c>
      <c r="AO107" s="9">
        <f>VLOOKUP($C107, Table3[#All], 24, 0)</f>
        <v>0</v>
      </c>
      <c r="AP107" s="9">
        <f>VLOOKUP($C107, Table3[#All], 25, 0)</f>
        <v>0</v>
      </c>
      <c r="AQ107" s="9">
        <f>VLOOKUP($C107, Table3[#All], 26, 0)</f>
        <v>0</v>
      </c>
      <c r="AR107" s="9"/>
      <c r="AS107" s="12">
        <f t="shared" si="161"/>
        <v>1</v>
      </c>
      <c r="AT107" s="11"/>
      <c r="AU107" s="9">
        <f>VLOOKUP($C107, Table3[#All], 27, 0)</f>
        <v>0.96299999999999997</v>
      </c>
      <c r="AV107" s="9">
        <f>VLOOKUP($C107, Table3[#All], 28, 0)</f>
        <v>3.7000000000000005E-2</v>
      </c>
      <c r="AW107" s="9">
        <f>VLOOKUP($C107, Table3[#All], 29, 0)</f>
        <v>0</v>
      </c>
      <c r="AX107" s="9"/>
      <c r="AY107" s="9"/>
      <c r="AZ107" s="10">
        <f t="shared" si="190"/>
        <v>1</v>
      </c>
      <c r="BA107" s="11"/>
      <c r="BB107" s="9">
        <f>VLOOKUP($C107, Table3[#All], 30, 0)</f>
        <v>0.11109999999999999</v>
      </c>
      <c r="BC107" s="9">
        <f>VLOOKUP($C107, Table3[#All], 31, 0)</f>
        <v>0.29630000000000001</v>
      </c>
      <c r="BD107" s="9">
        <f>VLOOKUP($C107, Table3[#All], 32, 0)</f>
        <v>0.51849999999999996</v>
      </c>
      <c r="BE107" s="9">
        <f>VLOOKUP($C107, Table3[#All], 33, 0)</f>
        <v>7.4099999999999999E-2</v>
      </c>
      <c r="BF107" s="9"/>
      <c r="BG107" s="10">
        <f t="shared" si="191"/>
        <v>3</v>
      </c>
      <c r="BH107" s="81"/>
      <c r="BI107" s="9">
        <f>VLOOKUP($C107, Table3[#All], 34, 0)</f>
        <v>0</v>
      </c>
      <c r="BJ107" s="9">
        <f>VLOOKUP($C107, Table3[#All], 35, 0)</f>
        <v>0</v>
      </c>
      <c r="BK107" s="9">
        <f>VLOOKUP($C107, Table3[#All], 36, 0)</f>
        <v>0</v>
      </c>
      <c r="BL107" s="9">
        <f>VLOOKUP($C107, Table3[#All], 37, 0)</f>
        <v>0</v>
      </c>
      <c r="BM107" s="9">
        <f>VLOOKUP($C107, Table3[#All], 38, 0)</f>
        <v>0</v>
      </c>
      <c r="BN107" s="10" t="str">
        <f t="shared" si="192"/>
        <v>N/A</v>
      </c>
      <c r="BO107" s="11"/>
      <c r="BP107" s="9">
        <f>VLOOKUP($C107, Table3[#All], 39, 0)</f>
        <v>0.20370000000000002</v>
      </c>
      <c r="BQ107" s="9">
        <f>VLOOKUP($C107, Table3[#All], 40, 0)</f>
        <v>9.2600000000000002E-2</v>
      </c>
      <c r="BR107" s="9">
        <f>VLOOKUP($C107, Table3[#All], 41, 0)</f>
        <v>0.70369999999999999</v>
      </c>
      <c r="BS107" s="9">
        <f>VLOOKUP($C107, Table3[#All], 42, 0)</f>
        <v>0</v>
      </c>
      <c r="BT107" s="9"/>
      <c r="BU107" s="10">
        <f t="shared" si="162"/>
        <v>3</v>
      </c>
      <c r="BV107" s="11"/>
      <c r="BW107" s="9">
        <f>VLOOKUP($C107, Table3[#All], 43, 0)</f>
        <v>0.75930000000000009</v>
      </c>
      <c r="BX107" s="9">
        <f>VLOOKUP($C107, Table3[#All], 44, 0)</f>
        <v>0.2407</v>
      </c>
      <c r="BY107" s="9">
        <f>VLOOKUP($C107, Table3[#All], 45, 0)</f>
        <v>0</v>
      </c>
      <c r="BZ107" s="9"/>
      <c r="CA107" s="9"/>
      <c r="CB107" s="10">
        <f t="shared" si="163"/>
        <v>1</v>
      </c>
      <c r="CC107" s="81"/>
      <c r="CD107" s="9">
        <f>VLOOKUP($C107, Table3[#All], 46, 0)</f>
        <v>0.98150000000000004</v>
      </c>
      <c r="CE107" s="9">
        <f>VLOOKUP($C107, Table3[#All], 47, 0)</f>
        <v>1.8500000000000003E-2</v>
      </c>
      <c r="CF107" s="9">
        <f>VLOOKUP($C107, Table3[#All], 48, 0)</f>
        <v>0</v>
      </c>
      <c r="CG107" s="9">
        <f>VLOOKUP($C107, Table3[#All], 49, 0)</f>
        <v>0</v>
      </c>
      <c r="CH107" s="9">
        <f>VLOOKUP($C107, Table3[#All], 50, 0)</f>
        <v>0</v>
      </c>
      <c r="CI107" s="12">
        <f t="shared" si="164"/>
        <v>1</v>
      </c>
      <c r="CJ107" s="13"/>
      <c r="CK107" s="9">
        <f>VLOOKUP($C107, Table3[#All], 51, 0)</f>
        <v>0.16670000000000001</v>
      </c>
      <c r="CL107" s="9">
        <f>VLOOKUP($C107, Table3[#All], 52, 0)</f>
        <v>0.83329999999999993</v>
      </c>
      <c r="CM107" s="9">
        <f>VLOOKUP($C107, Table3[#All], 53, 0)</f>
        <v>0</v>
      </c>
      <c r="CN107" s="9">
        <f>VLOOKUP($C107, Table3[#All], 54, 0)</f>
        <v>0</v>
      </c>
      <c r="CO107" s="9"/>
      <c r="CP107" s="10">
        <f t="shared" si="165"/>
        <v>2</v>
      </c>
      <c r="CQ107" s="11"/>
      <c r="CR107" s="9">
        <f>VLOOKUP($C107, Table3[#All], 55, 0)</f>
        <v>0.28850000000000003</v>
      </c>
      <c r="CS107" s="9">
        <f>VLOOKUP($C107, Table3[#All], 56, 0)</f>
        <v>0.57689999999999997</v>
      </c>
      <c r="CT107" s="9">
        <f>VLOOKUP($C107, Table3[#All], 57, 0)</f>
        <v>5.7699999999999994E-2</v>
      </c>
      <c r="CU107" s="9">
        <f>VLOOKUP($C107, Table3[#All], 58, 0)</f>
        <v>7.690000000000001E-2</v>
      </c>
      <c r="CV107" s="9">
        <f>VLOOKUP($C107, Table3[#All], 59, 0)</f>
        <v>0</v>
      </c>
      <c r="CW107" s="14">
        <f t="shared" si="166"/>
        <v>2</v>
      </c>
      <c r="CX107" s="81"/>
      <c r="CY107" s="9">
        <f>VLOOKUP($C107, Table3[#All], 60, 0)</f>
        <v>0.77780000000000005</v>
      </c>
      <c r="CZ107" s="9">
        <f>VLOOKUP($C107, Table3[#All], 61, 0)</f>
        <v>7.4099999999999999E-2</v>
      </c>
      <c r="DA107" s="9">
        <f>VLOOKUP($C107, Table3[#All], 62, 0)</f>
        <v>7.4099999999999999E-2</v>
      </c>
      <c r="DB107" s="9">
        <f>VLOOKUP($C107, Table3[#All], 63, 0)</f>
        <v>1.8500000000000003E-2</v>
      </c>
      <c r="DC107" s="9">
        <f>VLOOKUP($C107, Table3[#All], 64, 0)</f>
        <v>5.5599999999999997E-2</v>
      </c>
      <c r="DD107" s="10">
        <f t="shared" si="167"/>
        <v>1</v>
      </c>
      <c r="DE107" s="11"/>
      <c r="DF107" s="9">
        <f>VLOOKUP($C107, Table3[#All], 65, 0)</f>
        <v>0.14810000000000001</v>
      </c>
      <c r="DG107" s="9"/>
      <c r="DH107" s="9">
        <f>VLOOKUP($C107, Table3[#All], 66, 0)</f>
        <v>0.66670000000000007</v>
      </c>
      <c r="DI107" s="9"/>
      <c r="DJ107" s="9">
        <f>VLOOKUP($C107, Table3[#All], 67, 0)</f>
        <v>0.1852</v>
      </c>
      <c r="DK107" s="14">
        <f t="shared" si="168"/>
        <v>3</v>
      </c>
      <c r="DL107" s="11"/>
      <c r="DM107" s="9">
        <f>VLOOKUP($C107, Table3[#All], 68, 0)</f>
        <v>1</v>
      </c>
      <c r="DN107" s="9"/>
      <c r="DO107" s="9">
        <f>VLOOKUP($C107, Table3[#All], 69, 0)</f>
        <v>0</v>
      </c>
      <c r="DP107" s="9">
        <f>VLOOKUP($C107, Table3[#All], 70, 0)</f>
        <v>0</v>
      </c>
      <c r="DQ107" s="9"/>
      <c r="DR107" s="14">
        <f t="shared" si="169"/>
        <v>1</v>
      </c>
      <c r="DS107" s="11"/>
      <c r="DT107" s="9">
        <f>VLOOKUP($C107, Table3[#All], 71, 0)</f>
        <v>0.38890000000000002</v>
      </c>
      <c r="DU107" s="9">
        <f>VLOOKUP($C107, Table3[#All], 72, 0)</f>
        <v>0.55559999999999998</v>
      </c>
      <c r="DV107" s="9">
        <f>VLOOKUP($C107, Table3[#All], 73, 0)</f>
        <v>5.5599999999999997E-2</v>
      </c>
      <c r="DW107" s="9">
        <f>VLOOKUP($C107, Table3[#All], 74, 0)</f>
        <v>0</v>
      </c>
      <c r="DX107" s="9">
        <f>VLOOKUP($C107, Table3[#All], 75, 0)</f>
        <v>0</v>
      </c>
      <c r="DY107" s="12">
        <f t="shared" si="158"/>
        <v>2</v>
      </c>
      <c r="DZ107" s="11"/>
      <c r="EA107" s="9">
        <f>VLOOKUP($C107, Table3[#All], 76, 0)</f>
        <v>1</v>
      </c>
      <c r="EB107" s="9">
        <f>VLOOKUP($C107, Table3[#All], 77, 0)</f>
        <v>0</v>
      </c>
      <c r="EC107" s="9">
        <f>VLOOKUP($C107, Table3[#All], 78, 0)</f>
        <v>0</v>
      </c>
      <c r="ED107" s="9">
        <f>VLOOKUP($C107, Table3[#All], 79, 0)</f>
        <v>0</v>
      </c>
      <c r="EE107" s="9">
        <f>VLOOKUP($C107, Table3[#All], 80, 0)</f>
        <v>0</v>
      </c>
      <c r="EF107" s="10">
        <f t="shared" si="170"/>
        <v>1</v>
      </c>
      <c r="EG107" s="9"/>
      <c r="EH107" s="9">
        <f>VLOOKUP($C107, Table3[#All], 81, 0)</f>
        <v>0</v>
      </c>
      <c r="EI107" s="9">
        <f>VLOOKUP($C107, Table3[#All], 82, 0)</f>
        <v>0</v>
      </c>
      <c r="EJ107" s="9">
        <f>VLOOKUP($C107, Table3[#All], 83, 0)</f>
        <v>1</v>
      </c>
      <c r="EK107" s="9">
        <f>VLOOKUP($C107, Table3[#All], 84, 0)</f>
        <v>0</v>
      </c>
      <c r="EL107" s="9">
        <f>VLOOKUP($C107, Table3[#All], 85, 0)</f>
        <v>0</v>
      </c>
      <c r="EM107" s="14">
        <f t="shared" si="171"/>
        <v>3</v>
      </c>
      <c r="EN107" s="11"/>
      <c r="EO107" s="9">
        <f>VLOOKUP($C107, Table3[#All], 86, 0)</f>
        <v>0.14810000000000001</v>
      </c>
      <c r="EP107" s="9"/>
      <c r="EQ107" s="9">
        <f>VLOOKUP($C107, Table3[#All], 87, 0)</f>
        <v>0.85189999999999999</v>
      </c>
      <c r="ER107" s="9"/>
      <c r="ES107" s="9"/>
      <c r="ET107" s="14">
        <f t="shared" si="172"/>
        <v>3</v>
      </c>
      <c r="EU107" s="11"/>
      <c r="EV107" s="9">
        <f>VLOOKUP($C107, Table3[#All], 88, 0)</f>
        <v>1</v>
      </c>
      <c r="EW107" s="9">
        <f>VLOOKUP($C107, Table3[#All], 89, 0)</f>
        <v>0</v>
      </c>
      <c r="EX107" s="9">
        <f>VLOOKUP($C107, Table3[#All], 90, 0)</f>
        <v>0</v>
      </c>
      <c r="EY107" s="9">
        <f>VLOOKUP($C107, Table3[#All], 91, 0)</f>
        <v>0</v>
      </c>
      <c r="EZ107" s="9">
        <f>VLOOKUP($C107, Table3[#All], 92, 0)</f>
        <v>0</v>
      </c>
      <c r="FA107" s="12">
        <f t="shared" si="173"/>
        <v>1</v>
      </c>
      <c r="FB107" s="11"/>
      <c r="FC107" s="9">
        <f>VLOOKUP($C107, Table3[#All], 93, 0)</f>
        <v>0</v>
      </c>
      <c r="FD107" s="9">
        <f>VLOOKUP($C107, Table3[#All], 94, 0)</f>
        <v>7.4099999999999999E-2</v>
      </c>
      <c r="FE107" s="9">
        <f>VLOOKUP($C107, Table3[#All], 95, 0)</f>
        <v>0.92590000000000006</v>
      </c>
      <c r="FF107" s="9">
        <f>VLOOKUP($C107, Table3[#All], 96, 0)</f>
        <v>0</v>
      </c>
      <c r="FG107" s="9"/>
      <c r="FH107" s="10">
        <f t="shared" si="174"/>
        <v>3</v>
      </c>
      <c r="FI107" s="11"/>
      <c r="FJ107" s="9">
        <f>VLOOKUP($C107, Table3[#All], 97, 0)</f>
        <v>0</v>
      </c>
      <c r="FK107" s="9">
        <f>VLOOKUP($C107, Table3[#All], 98, 0)</f>
        <v>0</v>
      </c>
      <c r="FL107" s="9">
        <f>VLOOKUP($C107, Table3[#All], 99, 0)</f>
        <v>0</v>
      </c>
      <c r="FM107" s="9">
        <f>VLOOKUP($C107, Table3[#All], 100, 0)</f>
        <v>0</v>
      </c>
      <c r="FN107" s="9">
        <f>VLOOKUP($C107, Table3[#All], 101, 0)</f>
        <v>1</v>
      </c>
      <c r="FO107" s="14">
        <f t="shared" si="175"/>
        <v>5</v>
      </c>
      <c r="FP107" s="11"/>
      <c r="FQ107" s="9">
        <f>VLOOKUP($C107, Table3[#All], 102, 0)</f>
        <v>0.57409999999999994</v>
      </c>
      <c r="FR107" s="9">
        <f>VLOOKUP($C107, Table3[#All], 103, 0)</f>
        <v>0.42590000000000006</v>
      </c>
      <c r="FS107" s="9">
        <f>VLOOKUP($C107, Table3[#All], 104, 0)</f>
        <v>0</v>
      </c>
      <c r="FT107" s="9">
        <f>VLOOKUP($C107, Table3[#All], 105, 0)</f>
        <v>0</v>
      </c>
      <c r="FU107" s="9">
        <v>0</v>
      </c>
      <c r="FV107" s="10">
        <f t="shared" si="176"/>
        <v>2</v>
      </c>
      <c r="FW107" s="11"/>
      <c r="FX107" s="9">
        <f>VLOOKUP($C107, Table3[#All], 106, 0)</f>
        <v>0.20370000000000002</v>
      </c>
      <c r="FY107" s="9"/>
      <c r="FZ107" s="9">
        <f>VLOOKUP($C107, Table3[#All], 107, 0)</f>
        <v>0.66670000000000007</v>
      </c>
      <c r="GA107" s="9">
        <f>VLOOKUP($C107, Table3[#All], 108, 0)</f>
        <v>0.12960000000000002</v>
      </c>
      <c r="GB107" s="9"/>
      <c r="GC107" s="10">
        <f t="shared" si="193"/>
        <v>3</v>
      </c>
      <c r="GD107" s="81"/>
      <c r="GE107" s="9">
        <f>VLOOKUP($C107, Table3[#All], 109, 0)</f>
        <v>6.3799999999999996E-2</v>
      </c>
      <c r="GF107" s="9">
        <f>VLOOKUP($C107, Table3[#All], 110, 0)</f>
        <v>0.63829999999999998</v>
      </c>
      <c r="GG107" s="9">
        <f>VLOOKUP($C107, Table3[#All], 111, 0)</f>
        <v>0.2979</v>
      </c>
      <c r="GH107" s="9"/>
      <c r="GI107" s="9">
        <f>VLOOKUP($C107, Table3[#All], 112, 0)</f>
        <v>0</v>
      </c>
      <c r="GJ107" s="12">
        <f t="shared" si="177"/>
        <v>3</v>
      </c>
      <c r="GK107" s="11"/>
      <c r="GL107" s="9">
        <f>VLOOKUP($C107, Table3[#All], 113, 0)</f>
        <v>0</v>
      </c>
      <c r="GM107" s="9">
        <f>VLOOKUP($C107, Table3[#All], 114, 0)</f>
        <v>3.7000000000000005E-2</v>
      </c>
      <c r="GN107" s="9">
        <f>VLOOKUP($C107, Table3[#All], 115, 0)</f>
        <v>5.5599999999999997E-2</v>
      </c>
      <c r="GO107" s="9">
        <f>VLOOKUP($C107, Table3[#All], 116, 0)</f>
        <v>0.90739999999999998</v>
      </c>
      <c r="GP107" s="9"/>
      <c r="GQ107" s="10">
        <f t="shared" si="178"/>
        <v>4</v>
      </c>
      <c r="GR107" s="11"/>
      <c r="GS107" s="9">
        <f>VLOOKUP($C107, Table2[#All], 3, 0)</f>
        <v>0</v>
      </c>
      <c r="GT107" s="9">
        <f>VLOOKUP($C107, Table2[#All], 4, 0)</f>
        <v>1</v>
      </c>
      <c r="GU107" s="9">
        <f>VLOOKUP($C107, Table2[#All], 5, 0)</f>
        <v>0</v>
      </c>
      <c r="GV107" s="9">
        <f>VLOOKUP($C107, Table2[#All], 6, 0)</f>
        <v>0</v>
      </c>
      <c r="GW107" s="9">
        <f>VLOOKUP($C107, Table2[#All], 7, 0)</f>
        <v>0</v>
      </c>
      <c r="GX107" s="10">
        <f t="shared" si="179"/>
        <v>2</v>
      </c>
      <c r="GY107" s="11"/>
      <c r="GZ107" s="9">
        <v>0</v>
      </c>
      <c r="HA107" s="9">
        <v>0</v>
      </c>
      <c r="HB107" s="9">
        <v>0</v>
      </c>
      <c r="HC107" s="9">
        <v>1</v>
      </c>
      <c r="HD107" s="9"/>
      <c r="HE107" s="10">
        <f t="shared" si="180"/>
        <v>4</v>
      </c>
      <c r="HF107" s="11"/>
      <c r="HG107" s="9">
        <f>VLOOKUP($C107, Table5[#All], 2, 0)</f>
        <v>0</v>
      </c>
      <c r="HH107" s="9">
        <f>VLOOKUP($C107, Table5[#All], 3, 0)</f>
        <v>0</v>
      </c>
      <c r="HI107" s="9">
        <f>VLOOKUP($C107, Table5[#All], 4, 0)</f>
        <v>1</v>
      </c>
      <c r="HJ107" s="9">
        <f>VLOOKUP($C107, Table5[#All], 5, 0)</f>
        <v>0</v>
      </c>
      <c r="HK107" s="9">
        <f>VLOOKUP($C107, Table5[#All], 6, 0)</f>
        <v>0</v>
      </c>
      <c r="HL107" s="10">
        <f t="shared" si="181"/>
        <v>3</v>
      </c>
      <c r="HM107" s="11"/>
      <c r="HN107" s="9">
        <f>VLOOKUP($C107, Table5[#All], 7, 0)</f>
        <v>0</v>
      </c>
      <c r="HO107" s="9">
        <f>VLOOKUP($C107, Table5[#All], 8, 0)</f>
        <v>1</v>
      </c>
      <c r="HP107" s="9">
        <f>VLOOKUP($C107, Table5[#All], 9, 0)</f>
        <v>0</v>
      </c>
      <c r="HQ107" s="9">
        <f>VLOOKUP($C107, Table5[#All], 10, 0)</f>
        <v>0</v>
      </c>
      <c r="HR107" s="9">
        <f>VLOOKUP($C107, Table5[#All], 11, 0)</f>
        <v>0</v>
      </c>
      <c r="HS107" s="10">
        <f t="shared" si="182"/>
        <v>2</v>
      </c>
      <c r="HT107" s="11"/>
      <c r="HU107" s="9">
        <f>VLOOKUP($C107, Table5[#All], 12, 0)</f>
        <v>1</v>
      </c>
      <c r="HV107" s="9">
        <f>VLOOKUP($C107, Table5[#All], 13, 0)</f>
        <v>0</v>
      </c>
      <c r="HW107" s="9">
        <f>VLOOKUP($C107, Table5[#All], 14, 0)</f>
        <v>0</v>
      </c>
      <c r="HX107" s="9">
        <f>VLOOKUP($C107, Table5[#All], 15, 0)</f>
        <v>0</v>
      </c>
      <c r="HY107" s="9">
        <f>VLOOKUP($C107, Table5[#All], 16, 0)</f>
        <v>0</v>
      </c>
      <c r="HZ107" s="10">
        <f t="shared" si="183"/>
        <v>1</v>
      </c>
      <c r="IA107" s="11"/>
      <c r="IB107" s="9">
        <f>VLOOKUP($C107, Table5[#All], 17, 0)</f>
        <v>1</v>
      </c>
      <c r="IC107" s="9">
        <f>VLOOKUP($C107, Table5[#All], 18, 0)</f>
        <v>0</v>
      </c>
      <c r="ID107" s="9">
        <f>VLOOKUP($C107, Table5[#All], 19, 0)</f>
        <v>0</v>
      </c>
      <c r="IE107" s="9">
        <f>VLOOKUP($C107, Table5[#All], 20, 0)</f>
        <v>0</v>
      </c>
      <c r="IF107" s="9">
        <f>VLOOKUP($C107, Table5[#All], 21, 0)</f>
        <v>0</v>
      </c>
      <c r="IG107" s="10">
        <f t="shared" si="184"/>
        <v>1</v>
      </c>
      <c r="IH107" s="11"/>
      <c r="II107" s="9">
        <f>VLOOKUP($C107, Table5[#All], 22, 0)</f>
        <v>1</v>
      </c>
      <c r="IJ107" s="9">
        <f>VLOOKUP($C107, Table5[#All], 23, 0)</f>
        <v>0</v>
      </c>
      <c r="IK107" s="9">
        <f>VLOOKUP($C107, Table5[#All], 24, 0)</f>
        <v>0</v>
      </c>
      <c r="IL107" s="9">
        <f>VLOOKUP($C107, Table5[#All], 25, 0)</f>
        <v>0</v>
      </c>
      <c r="IM107" s="9">
        <f>VLOOKUP($C107, Table5[#All], 26, 0)</f>
        <v>0</v>
      </c>
      <c r="IN107" s="10">
        <f t="shared" si="185"/>
        <v>1</v>
      </c>
      <c r="IO107" s="11"/>
      <c r="IP107" s="9">
        <v>1</v>
      </c>
      <c r="IQ107" s="9">
        <v>0</v>
      </c>
      <c r="IR107" s="9">
        <v>0</v>
      </c>
      <c r="IS107" s="9">
        <v>0</v>
      </c>
      <c r="IT107" s="9">
        <v>0</v>
      </c>
      <c r="IU107" s="10">
        <f t="shared" si="186"/>
        <v>1</v>
      </c>
      <c r="IV107" s="82"/>
    </row>
    <row r="108" spans="1:256" ht="16.3" thickTop="1" thickBot="1" x14ac:dyDescent="0.35">
      <c r="A108" s="16" t="s">
        <v>342</v>
      </c>
      <c r="B108" s="16" t="s">
        <v>352</v>
      </c>
      <c r="C108" s="16" t="s">
        <v>353</v>
      </c>
      <c r="D108" s="11"/>
      <c r="E108" s="9">
        <f>VLOOKUP($C108, Table3[#All], 2, 0)</f>
        <v>0</v>
      </c>
      <c r="F108" s="9"/>
      <c r="G108" s="9">
        <f>VLOOKUP($C108, Table3[#All], 3, 0)</f>
        <v>0.52170000000000005</v>
      </c>
      <c r="H108" s="9">
        <f>VLOOKUP($C108, Table3[#All], 4, 0)</f>
        <v>0.44929999999999998</v>
      </c>
      <c r="I108" s="9">
        <f>VLOOKUP($C108, Table3[#All], 5, 0)</f>
        <v>2.8999999999999998E-2</v>
      </c>
      <c r="J108" s="10">
        <f t="shared" si="187"/>
        <v>4</v>
      </c>
      <c r="K108" s="11"/>
      <c r="L108" s="9">
        <f>VLOOKUP($C108, Table3[#All], 6, 0)</f>
        <v>0</v>
      </c>
      <c r="M108" s="9"/>
      <c r="N108" s="9">
        <f>VLOOKUP($C108, Table3[#All], 7, 0)</f>
        <v>1</v>
      </c>
      <c r="O108" s="9">
        <f>VLOOKUP($C108, Table3[#All], 8, 0)</f>
        <v>0</v>
      </c>
      <c r="P108" s="9">
        <f>VLOOKUP($C108, Table3[#All], 9, 0)</f>
        <v>0</v>
      </c>
      <c r="Q108" s="10">
        <f t="shared" si="188"/>
        <v>3</v>
      </c>
      <c r="R108" s="11"/>
      <c r="S108" s="9">
        <f>VLOOKUP($C108, Table3[#All], 10, 0)</f>
        <v>0</v>
      </c>
      <c r="T108" s="9">
        <f>VLOOKUP($C108, Table3[#All], 11, 0)</f>
        <v>0.23190000000000002</v>
      </c>
      <c r="U108" s="9">
        <f>VLOOKUP($C108, Table3[#All], 12, 0)</f>
        <v>0.55069999999999997</v>
      </c>
      <c r="V108" s="9">
        <f>VLOOKUP($C108, Table3[#All], 13, 0)</f>
        <v>0.21739999999999998</v>
      </c>
      <c r="W108" s="9">
        <f>VLOOKUP($C108, Table3[#All], 14, 0)</f>
        <v>0</v>
      </c>
      <c r="X108" s="10">
        <f t="shared" si="189"/>
        <v>3</v>
      </c>
      <c r="Y108" s="11"/>
      <c r="Z108" s="9">
        <f>VLOOKUP($C108, Table3[#All], 15, 0)</f>
        <v>0</v>
      </c>
      <c r="AA108" s="9">
        <f>VLOOKUP($C108, Table3[#All], 16, 0)</f>
        <v>0.1159</v>
      </c>
      <c r="AB108" s="9">
        <f>VLOOKUP($C108, Table3[#All], 17, 0)</f>
        <v>0.68120000000000003</v>
      </c>
      <c r="AC108" s="9">
        <f>VLOOKUP($C108, Table3[#All], 18, 0)</f>
        <v>0.2029</v>
      </c>
      <c r="AD108" s="9">
        <f>VLOOKUP($C108, Table3[#All], 19, 0)</f>
        <v>0</v>
      </c>
      <c r="AE108" s="10">
        <f t="shared" si="159"/>
        <v>3</v>
      </c>
      <c r="AF108" s="11"/>
      <c r="AG108" s="9">
        <f>VLOOKUP($C108, Table3[#All], 20, 0)</f>
        <v>1.47E-2</v>
      </c>
      <c r="AH108" s="9">
        <f>VLOOKUP($C108, Table3[#All], 21, 0)</f>
        <v>0.17649999999999999</v>
      </c>
      <c r="AI108" s="9">
        <f>VLOOKUP($C108, Table3[#All], 22, 0)</f>
        <v>0.80879999999999996</v>
      </c>
      <c r="AJ108" s="9"/>
      <c r="AK108" s="9"/>
      <c r="AL108" s="10">
        <f t="shared" si="160"/>
        <v>3</v>
      </c>
      <c r="AM108" s="11"/>
      <c r="AN108" s="9">
        <f>VLOOKUP($C108, Table3[#All], 23, 0)</f>
        <v>1</v>
      </c>
      <c r="AO108" s="9">
        <f>VLOOKUP($C108, Table3[#All], 24, 0)</f>
        <v>0</v>
      </c>
      <c r="AP108" s="9">
        <f>VLOOKUP($C108, Table3[#All], 25, 0)</f>
        <v>0</v>
      </c>
      <c r="AQ108" s="9">
        <f>VLOOKUP($C108, Table3[#All], 26, 0)</f>
        <v>0</v>
      </c>
      <c r="AR108" s="9"/>
      <c r="AS108" s="12">
        <f t="shared" si="161"/>
        <v>1</v>
      </c>
      <c r="AT108" s="11"/>
      <c r="AU108" s="9">
        <f>VLOOKUP($C108, Table3[#All], 27, 0)</f>
        <v>0.98549999999999993</v>
      </c>
      <c r="AV108" s="9">
        <f>VLOOKUP($C108, Table3[#All], 28, 0)</f>
        <v>1.4499999999999999E-2</v>
      </c>
      <c r="AW108" s="9">
        <f>VLOOKUP($C108, Table3[#All], 29, 0)</f>
        <v>0</v>
      </c>
      <c r="AX108" s="9"/>
      <c r="AY108" s="9"/>
      <c r="AZ108" s="10">
        <f t="shared" si="190"/>
        <v>1</v>
      </c>
      <c r="BA108" s="11"/>
      <c r="BB108" s="9">
        <f>VLOOKUP($C108, Table3[#All], 30, 0)</f>
        <v>7.2499999999999995E-2</v>
      </c>
      <c r="BC108" s="9">
        <f>VLOOKUP($C108, Table3[#All], 31, 0)</f>
        <v>0.3478</v>
      </c>
      <c r="BD108" s="9">
        <f>VLOOKUP($C108, Table3[#All], 32, 0)</f>
        <v>0.50719999999999998</v>
      </c>
      <c r="BE108" s="9">
        <f>VLOOKUP($C108, Table3[#All], 33, 0)</f>
        <v>7.2499999999999995E-2</v>
      </c>
      <c r="BF108" s="9"/>
      <c r="BG108" s="10">
        <f t="shared" si="191"/>
        <v>3</v>
      </c>
      <c r="BH108" s="81"/>
      <c r="BI108" s="9">
        <f>VLOOKUP($C108, Table3[#All], 34, 0)</f>
        <v>0</v>
      </c>
      <c r="BJ108" s="9">
        <f>VLOOKUP($C108, Table3[#All], 35, 0)</f>
        <v>0</v>
      </c>
      <c r="BK108" s="9">
        <f>VLOOKUP($C108, Table3[#All], 36, 0)</f>
        <v>0</v>
      </c>
      <c r="BL108" s="9">
        <f>VLOOKUP($C108, Table3[#All], 37, 0)</f>
        <v>0</v>
      </c>
      <c r="BM108" s="9">
        <f>VLOOKUP($C108, Table3[#All], 38, 0)</f>
        <v>0</v>
      </c>
      <c r="BN108" s="10" t="str">
        <f t="shared" si="192"/>
        <v>N/A</v>
      </c>
      <c r="BO108" s="11"/>
      <c r="BP108" s="9">
        <f>VLOOKUP($C108, Table3[#All], 39, 0)</f>
        <v>0.75360000000000005</v>
      </c>
      <c r="BQ108" s="9">
        <f>VLOOKUP($C108, Table3[#All], 40, 0)</f>
        <v>0</v>
      </c>
      <c r="BR108" s="9">
        <f>VLOOKUP($C108, Table3[#All], 41, 0)</f>
        <v>0.24640000000000001</v>
      </c>
      <c r="BS108" s="9">
        <f>VLOOKUP($C108, Table3[#All], 42, 0)</f>
        <v>0</v>
      </c>
      <c r="BT108" s="9"/>
      <c r="BU108" s="10">
        <f t="shared" si="162"/>
        <v>1</v>
      </c>
      <c r="BV108" s="11"/>
      <c r="BW108" s="9">
        <f>VLOOKUP($C108, Table3[#All], 43, 0)</f>
        <v>0.1159</v>
      </c>
      <c r="BX108" s="9">
        <f>VLOOKUP($C108, Table3[#All], 44, 0)</f>
        <v>0.86959999999999993</v>
      </c>
      <c r="BY108" s="9">
        <f>VLOOKUP($C108, Table3[#All], 45, 0)</f>
        <v>1.4499999999999999E-2</v>
      </c>
      <c r="BZ108" s="9"/>
      <c r="CA108" s="9"/>
      <c r="CB108" s="10">
        <f t="shared" si="163"/>
        <v>2</v>
      </c>
      <c r="CC108" s="81"/>
      <c r="CD108" s="9">
        <f>VLOOKUP($C108, Table3[#All], 46, 0)</f>
        <v>1</v>
      </c>
      <c r="CE108" s="9">
        <f>VLOOKUP($C108, Table3[#All], 47, 0)</f>
        <v>0</v>
      </c>
      <c r="CF108" s="9">
        <f>VLOOKUP($C108, Table3[#All], 48, 0)</f>
        <v>0</v>
      </c>
      <c r="CG108" s="9">
        <f>VLOOKUP($C108, Table3[#All], 49, 0)</f>
        <v>0</v>
      </c>
      <c r="CH108" s="9">
        <f>VLOOKUP($C108, Table3[#All], 50, 0)</f>
        <v>0</v>
      </c>
      <c r="CI108" s="12">
        <f t="shared" si="164"/>
        <v>1</v>
      </c>
      <c r="CJ108" s="13"/>
      <c r="CK108" s="9">
        <f>VLOOKUP($C108, Table3[#All], 51, 0)</f>
        <v>0.1014</v>
      </c>
      <c r="CL108" s="9">
        <f>VLOOKUP($C108, Table3[#All], 52, 0)</f>
        <v>0.8841</v>
      </c>
      <c r="CM108" s="9">
        <f>VLOOKUP($C108, Table3[#All], 53, 0)</f>
        <v>1.4499999999999999E-2</v>
      </c>
      <c r="CN108" s="9">
        <f>VLOOKUP($C108, Table3[#All], 54, 0)</f>
        <v>0</v>
      </c>
      <c r="CO108" s="9"/>
      <c r="CP108" s="10">
        <f t="shared" si="165"/>
        <v>2</v>
      </c>
      <c r="CQ108" s="11"/>
      <c r="CR108" s="9">
        <f>VLOOKUP($C108, Table3[#All], 55, 0)</f>
        <v>0.82609999999999995</v>
      </c>
      <c r="CS108" s="9">
        <f>VLOOKUP($C108, Table3[#All], 56, 0)</f>
        <v>0.1739</v>
      </c>
      <c r="CT108" s="9">
        <f>VLOOKUP($C108, Table3[#All], 57, 0)</f>
        <v>0</v>
      </c>
      <c r="CU108" s="9">
        <f>VLOOKUP($C108, Table3[#All], 58, 0)</f>
        <v>0</v>
      </c>
      <c r="CV108" s="9">
        <f>VLOOKUP($C108, Table3[#All], 59, 0)</f>
        <v>0</v>
      </c>
      <c r="CW108" s="14">
        <f t="shared" si="166"/>
        <v>1</v>
      </c>
      <c r="CX108" s="81"/>
      <c r="CY108" s="9">
        <f>VLOOKUP($C108, Table3[#All], 60, 0)</f>
        <v>0.1449</v>
      </c>
      <c r="CZ108" s="9">
        <f>VLOOKUP($C108, Table3[#All], 61, 0)</f>
        <v>0.57969999999999999</v>
      </c>
      <c r="DA108" s="9">
        <f>VLOOKUP($C108, Table3[#All], 62, 0)</f>
        <v>0.26090000000000002</v>
      </c>
      <c r="DB108" s="9">
        <f>VLOOKUP($C108, Table3[#All], 63, 0)</f>
        <v>1.4499999999999999E-2</v>
      </c>
      <c r="DC108" s="9">
        <f>VLOOKUP($C108, Table3[#All], 64, 0)</f>
        <v>0</v>
      </c>
      <c r="DD108" s="10">
        <f t="shared" si="167"/>
        <v>3</v>
      </c>
      <c r="DE108" s="11"/>
      <c r="DF108" s="9">
        <f>VLOOKUP($C108, Table3[#All], 65, 0)</f>
        <v>0.46380000000000005</v>
      </c>
      <c r="DG108" s="9"/>
      <c r="DH108" s="9">
        <f>VLOOKUP($C108, Table3[#All], 66, 0)</f>
        <v>0.42030000000000001</v>
      </c>
      <c r="DI108" s="9"/>
      <c r="DJ108" s="9">
        <f>VLOOKUP($C108, Table3[#All], 67, 0)</f>
        <v>0.1159</v>
      </c>
      <c r="DK108" s="14">
        <f t="shared" si="168"/>
        <v>3</v>
      </c>
      <c r="DL108" s="11"/>
      <c r="DM108" s="9">
        <f>VLOOKUP($C108, Table3[#All], 68, 0)</f>
        <v>0.98549999999999993</v>
      </c>
      <c r="DN108" s="9"/>
      <c r="DO108" s="9">
        <f>VLOOKUP($C108, Table3[#All], 69, 0)</f>
        <v>1.4499999999999999E-2</v>
      </c>
      <c r="DP108" s="9">
        <f>VLOOKUP($C108, Table3[#All], 70, 0)</f>
        <v>0</v>
      </c>
      <c r="DQ108" s="9"/>
      <c r="DR108" s="14">
        <f t="shared" si="169"/>
        <v>1</v>
      </c>
      <c r="DS108" s="11"/>
      <c r="DT108" s="9">
        <f>VLOOKUP($C108, Table3[#All], 71, 0)</f>
        <v>0.1159</v>
      </c>
      <c r="DU108" s="9">
        <f>VLOOKUP($C108, Table3[#All], 72, 0)</f>
        <v>0.27539999999999998</v>
      </c>
      <c r="DV108" s="9">
        <f>VLOOKUP($C108, Table3[#All], 73, 0)</f>
        <v>0.43479999999999996</v>
      </c>
      <c r="DW108" s="9">
        <f>VLOOKUP($C108, Table3[#All], 74, 0)</f>
        <v>0.13039999999999999</v>
      </c>
      <c r="DX108" s="9">
        <f>VLOOKUP($C108, Table3[#All], 75, 0)</f>
        <v>4.3499999999999997E-2</v>
      </c>
      <c r="DY108" s="12">
        <f t="shared" si="158"/>
        <v>3</v>
      </c>
      <c r="DZ108" s="11"/>
      <c r="EA108" s="9">
        <f>VLOOKUP($C108, Table3[#All], 76, 0)</f>
        <v>1</v>
      </c>
      <c r="EB108" s="9">
        <f>VLOOKUP($C108, Table3[#All], 77, 0)</f>
        <v>0</v>
      </c>
      <c r="EC108" s="9">
        <f>VLOOKUP($C108, Table3[#All], 78, 0)</f>
        <v>0</v>
      </c>
      <c r="ED108" s="9">
        <f>VLOOKUP($C108, Table3[#All], 79, 0)</f>
        <v>0</v>
      </c>
      <c r="EE108" s="9">
        <f>VLOOKUP($C108, Table3[#All], 80, 0)</f>
        <v>0</v>
      </c>
      <c r="EF108" s="10">
        <f t="shared" si="170"/>
        <v>1</v>
      </c>
      <c r="EG108" s="9"/>
      <c r="EH108" s="9">
        <f>VLOOKUP($C108, Table3[#All], 81, 0)</f>
        <v>0</v>
      </c>
      <c r="EI108" s="9">
        <f>VLOOKUP($C108, Table3[#All], 82, 0)</f>
        <v>0</v>
      </c>
      <c r="EJ108" s="9">
        <f>VLOOKUP($C108, Table3[#All], 83, 0)</f>
        <v>1</v>
      </c>
      <c r="EK108" s="9">
        <f>VLOOKUP($C108, Table3[#All], 84, 0)</f>
        <v>0</v>
      </c>
      <c r="EL108" s="9">
        <f>VLOOKUP($C108, Table3[#All], 85, 0)</f>
        <v>0</v>
      </c>
      <c r="EM108" s="14">
        <f t="shared" si="171"/>
        <v>3</v>
      </c>
      <c r="EN108" s="11"/>
      <c r="EO108" s="9">
        <f>VLOOKUP($C108, Table3[#All], 86, 0)</f>
        <v>0.21739999999999998</v>
      </c>
      <c r="EP108" s="9"/>
      <c r="EQ108" s="9">
        <f>VLOOKUP($C108, Table3[#All], 87, 0)</f>
        <v>0.78260000000000007</v>
      </c>
      <c r="ER108" s="9"/>
      <c r="ES108" s="9"/>
      <c r="ET108" s="14">
        <f t="shared" si="172"/>
        <v>3</v>
      </c>
      <c r="EU108" s="11"/>
      <c r="EV108" s="9">
        <f>VLOOKUP($C108, Table3[#All], 88, 0)</f>
        <v>1</v>
      </c>
      <c r="EW108" s="9">
        <f>VLOOKUP($C108, Table3[#All], 89, 0)</f>
        <v>0</v>
      </c>
      <c r="EX108" s="9">
        <f>VLOOKUP($C108, Table3[#All], 90, 0)</f>
        <v>0</v>
      </c>
      <c r="EY108" s="9">
        <f>VLOOKUP($C108, Table3[#All], 91, 0)</f>
        <v>0</v>
      </c>
      <c r="EZ108" s="9">
        <f>VLOOKUP($C108, Table3[#All], 92, 0)</f>
        <v>0</v>
      </c>
      <c r="FA108" s="12">
        <f t="shared" si="173"/>
        <v>1</v>
      </c>
      <c r="FB108" s="11"/>
      <c r="FC108" s="9">
        <f>VLOOKUP($C108, Table3[#All], 93, 0)</f>
        <v>0</v>
      </c>
      <c r="FD108" s="9">
        <f>VLOOKUP($C108, Table3[#All], 94, 0)</f>
        <v>0.46380000000000005</v>
      </c>
      <c r="FE108" s="9">
        <f>VLOOKUP($C108, Table3[#All], 95, 0)</f>
        <v>0.53620000000000001</v>
      </c>
      <c r="FF108" s="9">
        <f>VLOOKUP($C108, Table3[#All], 96, 0)</f>
        <v>0</v>
      </c>
      <c r="FG108" s="9"/>
      <c r="FH108" s="10">
        <f t="shared" si="174"/>
        <v>3</v>
      </c>
      <c r="FI108" s="11"/>
      <c r="FJ108" s="9">
        <f>VLOOKUP($C108, Table3[#All], 97, 0)</f>
        <v>0</v>
      </c>
      <c r="FK108" s="9">
        <f>VLOOKUP($C108, Table3[#All], 98, 0)</f>
        <v>0</v>
      </c>
      <c r="FL108" s="9">
        <f>VLOOKUP($C108, Table3[#All], 99, 0)</f>
        <v>0</v>
      </c>
      <c r="FM108" s="9">
        <f>VLOOKUP($C108, Table3[#All], 100, 0)</f>
        <v>1</v>
      </c>
      <c r="FN108" s="9">
        <f>VLOOKUP($C108, Table3[#All], 101, 0)</f>
        <v>0</v>
      </c>
      <c r="FO108" s="14">
        <f t="shared" si="175"/>
        <v>4</v>
      </c>
      <c r="FP108" s="11"/>
      <c r="FQ108" s="9">
        <f>VLOOKUP($C108, Table3[#All], 102, 0)</f>
        <v>0.57969999999999999</v>
      </c>
      <c r="FR108" s="9">
        <f>VLOOKUP($C108, Table3[#All], 103, 0)</f>
        <v>0.30430000000000001</v>
      </c>
      <c r="FS108" s="9">
        <f>VLOOKUP($C108, Table3[#All], 104, 0)</f>
        <v>0.1014</v>
      </c>
      <c r="FT108" s="9">
        <f>VLOOKUP($C108, Table3[#All], 105, 0)</f>
        <v>1.4499999999999999E-2</v>
      </c>
      <c r="FU108" s="9">
        <v>0</v>
      </c>
      <c r="FV108" s="10">
        <f t="shared" si="176"/>
        <v>2</v>
      </c>
      <c r="FW108" s="11"/>
      <c r="FX108" s="9">
        <f>VLOOKUP($C108, Table3[#All], 106, 0)</f>
        <v>0</v>
      </c>
      <c r="FY108" s="9"/>
      <c r="FZ108" s="9">
        <f>VLOOKUP($C108, Table3[#All], 107, 0)</f>
        <v>0.31879999999999997</v>
      </c>
      <c r="GA108" s="9">
        <f>VLOOKUP($C108, Table3[#All], 108, 0)</f>
        <v>0.68120000000000003</v>
      </c>
      <c r="GB108" s="9"/>
      <c r="GC108" s="10">
        <f t="shared" si="193"/>
        <v>4</v>
      </c>
      <c r="GD108" s="81"/>
      <c r="GE108" s="9">
        <f>VLOOKUP($C108, Table3[#All], 109, 0)</f>
        <v>0</v>
      </c>
      <c r="GF108" s="9">
        <f>VLOOKUP($C108, Table3[#All], 110, 0)</f>
        <v>0.7167</v>
      </c>
      <c r="GG108" s="9">
        <f>VLOOKUP($C108, Table3[#All], 111, 0)</f>
        <v>0.2833</v>
      </c>
      <c r="GH108" s="9"/>
      <c r="GI108" s="9">
        <f>VLOOKUP($C108, Table3[#All], 112, 0)</f>
        <v>0</v>
      </c>
      <c r="GJ108" s="12">
        <f t="shared" si="177"/>
        <v>3</v>
      </c>
      <c r="GK108" s="11"/>
      <c r="GL108" s="9">
        <f>VLOOKUP($C108, Table3[#All], 113, 0)</f>
        <v>0</v>
      </c>
      <c r="GM108" s="9">
        <f>VLOOKUP($C108, Table3[#All], 114, 0)</f>
        <v>7.2499999999999995E-2</v>
      </c>
      <c r="GN108" s="9">
        <f>VLOOKUP($C108, Table3[#All], 115, 0)</f>
        <v>1.4499999999999999E-2</v>
      </c>
      <c r="GO108" s="9">
        <f>VLOOKUP($C108, Table3[#All], 116, 0)</f>
        <v>0.91299999999999992</v>
      </c>
      <c r="GP108" s="9"/>
      <c r="GQ108" s="10">
        <f t="shared" si="178"/>
        <v>4</v>
      </c>
      <c r="GR108" s="11"/>
      <c r="GS108" s="9">
        <f>VLOOKUP($C108, Table2[#All], 3, 0)</f>
        <v>0</v>
      </c>
      <c r="GT108" s="9">
        <f>VLOOKUP($C108, Table2[#All], 4, 0)</f>
        <v>1</v>
      </c>
      <c r="GU108" s="9">
        <f>VLOOKUP($C108, Table2[#All], 5, 0)</f>
        <v>0</v>
      </c>
      <c r="GV108" s="9">
        <f>VLOOKUP($C108, Table2[#All], 6, 0)</f>
        <v>0</v>
      </c>
      <c r="GW108" s="9">
        <f>VLOOKUP($C108, Table2[#All], 7, 0)</f>
        <v>0</v>
      </c>
      <c r="GX108" s="10">
        <f t="shared" si="179"/>
        <v>2</v>
      </c>
      <c r="GY108" s="11"/>
      <c r="GZ108" s="9">
        <v>0</v>
      </c>
      <c r="HA108" s="9">
        <v>0</v>
      </c>
      <c r="HB108" s="9">
        <v>0</v>
      </c>
      <c r="HC108" s="9">
        <v>1</v>
      </c>
      <c r="HD108" s="9"/>
      <c r="HE108" s="10">
        <f t="shared" si="180"/>
        <v>4</v>
      </c>
      <c r="HF108" s="11"/>
      <c r="HG108" s="9">
        <f>VLOOKUP($C108, Table5[#All], 2, 0)</f>
        <v>0</v>
      </c>
      <c r="HH108" s="9">
        <f>VLOOKUP($C108, Table5[#All], 3, 0)</f>
        <v>0</v>
      </c>
      <c r="HI108" s="9">
        <f>VLOOKUP($C108, Table5[#All], 4, 0)</f>
        <v>1</v>
      </c>
      <c r="HJ108" s="9">
        <f>VLOOKUP($C108, Table5[#All], 5, 0)</f>
        <v>0</v>
      </c>
      <c r="HK108" s="9">
        <f>VLOOKUP($C108, Table5[#All], 6, 0)</f>
        <v>0</v>
      </c>
      <c r="HL108" s="10">
        <f t="shared" si="181"/>
        <v>3</v>
      </c>
      <c r="HM108" s="11"/>
      <c r="HN108" s="9">
        <f>VLOOKUP($C108, Table5[#All], 7, 0)</f>
        <v>0</v>
      </c>
      <c r="HO108" s="9">
        <f>VLOOKUP($C108, Table5[#All], 8, 0)</f>
        <v>0</v>
      </c>
      <c r="HP108" s="9">
        <f>VLOOKUP($C108, Table5[#All], 9, 0)</f>
        <v>1</v>
      </c>
      <c r="HQ108" s="9">
        <f>VLOOKUP($C108, Table5[#All], 10, 0)</f>
        <v>0</v>
      </c>
      <c r="HR108" s="9">
        <f>VLOOKUP($C108, Table5[#All], 11, 0)</f>
        <v>0</v>
      </c>
      <c r="HS108" s="10">
        <f t="shared" si="182"/>
        <v>3</v>
      </c>
      <c r="HT108" s="11"/>
      <c r="HU108" s="9">
        <f>VLOOKUP($C108, Table5[#All], 12, 0)</f>
        <v>1</v>
      </c>
      <c r="HV108" s="9">
        <f>VLOOKUP($C108, Table5[#All], 13, 0)</f>
        <v>0</v>
      </c>
      <c r="HW108" s="9">
        <f>VLOOKUP($C108, Table5[#All], 14, 0)</f>
        <v>0</v>
      </c>
      <c r="HX108" s="9">
        <f>VLOOKUP($C108, Table5[#All], 15, 0)</f>
        <v>0</v>
      </c>
      <c r="HY108" s="9">
        <f>VLOOKUP($C108, Table5[#All], 16, 0)</f>
        <v>0</v>
      </c>
      <c r="HZ108" s="10">
        <f t="shared" si="183"/>
        <v>1</v>
      </c>
      <c r="IA108" s="11"/>
      <c r="IB108" s="9">
        <f>VLOOKUP($C108, Table5[#All], 17, 0)</f>
        <v>1</v>
      </c>
      <c r="IC108" s="9">
        <f>VLOOKUP($C108, Table5[#All], 18, 0)</f>
        <v>0</v>
      </c>
      <c r="ID108" s="9">
        <f>VLOOKUP($C108, Table5[#All], 19, 0)</f>
        <v>0</v>
      </c>
      <c r="IE108" s="9">
        <f>VLOOKUP($C108, Table5[#All], 20, 0)</f>
        <v>0</v>
      </c>
      <c r="IF108" s="9">
        <f>VLOOKUP($C108, Table5[#All], 21, 0)</f>
        <v>0</v>
      </c>
      <c r="IG108" s="10">
        <f t="shared" si="184"/>
        <v>1</v>
      </c>
      <c r="IH108" s="11"/>
      <c r="II108" s="9">
        <f>VLOOKUP($C108, Table5[#All], 22, 0)</f>
        <v>1</v>
      </c>
      <c r="IJ108" s="9">
        <f>VLOOKUP($C108, Table5[#All], 23, 0)</f>
        <v>0</v>
      </c>
      <c r="IK108" s="9">
        <f>VLOOKUP($C108, Table5[#All], 24, 0)</f>
        <v>0</v>
      </c>
      <c r="IL108" s="9">
        <f>VLOOKUP($C108, Table5[#All], 25, 0)</f>
        <v>0</v>
      </c>
      <c r="IM108" s="9">
        <f>VLOOKUP($C108, Table5[#All], 26, 0)</f>
        <v>0</v>
      </c>
      <c r="IN108" s="10">
        <f t="shared" si="185"/>
        <v>1</v>
      </c>
      <c r="IO108" s="11"/>
      <c r="IP108" s="9">
        <v>1</v>
      </c>
      <c r="IQ108" s="9">
        <v>0</v>
      </c>
      <c r="IR108" s="9">
        <v>0</v>
      </c>
      <c r="IS108" s="9">
        <v>0</v>
      </c>
      <c r="IT108" s="9">
        <v>0</v>
      </c>
      <c r="IU108" s="10">
        <f t="shared" si="186"/>
        <v>1</v>
      </c>
      <c r="IV108" s="82"/>
    </row>
    <row r="109" spans="1:256" ht="16.3" thickTop="1" thickBot="1" x14ac:dyDescent="0.35">
      <c r="A109" s="16" t="s">
        <v>342</v>
      </c>
      <c r="B109" s="16" t="s">
        <v>354</v>
      </c>
      <c r="C109" s="16" t="s">
        <v>355</v>
      </c>
      <c r="D109" s="11"/>
      <c r="E109" s="9">
        <f>VLOOKUP($C109, Table3[#All], 2, 0)</f>
        <v>0.13589999999999999</v>
      </c>
      <c r="F109" s="9"/>
      <c r="G109" s="9">
        <f>VLOOKUP($C109, Table3[#All], 3, 0)</f>
        <v>0.61170000000000002</v>
      </c>
      <c r="H109" s="9">
        <f>VLOOKUP($C109, Table3[#All], 4, 0)</f>
        <v>0.25239999999999996</v>
      </c>
      <c r="I109" s="9">
        <f>VLOOKUP($C109, Table3[#All], 5, 0)</f>
        <v>0</v>
      </c>
      <c r="J109" s="10">
        <f t="shared" si="187"/>
        <v>4</v>
      </c>
      <c r="K109" s="11"/>
      <c r="L109" s="9">
        <f>VLOOKUP($C109, Table3[#All], 6, 0)</f>
        <v>0</v>
      </c>
      <c r="M109" s="9"/>
      <c r="N109" s="9">
        <f>VLOOKUP($C109, Table3[#All], 7, 0)</f>
        <v>1</v>
      </c>
      <c r="O109" s="9">
        <f>VLOOKUP($C109, Table3[#All], 8, 0)</f>
        <v>0</v>
      </c>
      <c r="P109" s="9">
        <f>VLOOKUP($C109, Table3[#All], 9, 0)</f>
        <v>0</v>
      </c>
      <c r="Q109" s="10">
        <f t="shared" si="188"/>
        <v>3</v>
      </c>
      <c r="R109" s="11"/>
      <c r="S109" s="9">
        <f>VLOOKUP($C109, Table3[#All], 10, 0)</f>
        <v>0</v>
      </c>
      <c r="T109" s="9">
        <f>VLOOKUP($C109, Table3[#All], 11, 0)</f>
        <v>0.13589999999999999</v>
      </c>
      <c r="U109" s="9">
        <f>VLOOKUP($C109, Table3[#All], 12, 0)</f>
        <v>0.37859999999999999</v>
      </c>
      <c r="V109" s="9">
        <f>VLOOKUP($C109, Table3[#All], 13, 0)</f>
        <v>0.4854</v>
      </c>
      <c r="W109" s="9">
        <f>VLOOKUP($C109, Table3[#All], 14, 0)</f>
        <v>0</v>
      </c>
      <c r="X109" s="10">
        <f t="shared" si="189"/>
        <v>4</v>
      </c>
      <c r="Y109" s="11"/>
      <c r="Z109" s="9">
        <f>VLOOKUP($C109, Table3[#All], 15, 0)</f>
        <v>0</v>
      </c>
      <c r="AA109" s="9">
        <f>VLOOKUP($C109, Table3[#All], 16, 0)</f>
        <v>8.7400000000000005E-2</v>
      </c>
      <c r="AB109" s="9">
        <f>VLOOKUP($C109, Table3[#All], 17, 0)</f>
        <v>0.2621</v>
      </c>
      <c r="AC109" s="9">
        <f>VLOOKUP($C109, Table3[#All], 18, 0)</f>
        <v>0.36890000000000001</v>
      </c>
      <c r="AD109" s="9">
        <f>VLOOKUP($C109, Table3[#All], 19, 0)</f>
        <v>0.28160000000000002</v>
      </c>
      <c r="AE109" s="10">
        <f t="shared" si="159"/>
        <v>5</v>
      </c>
      <c r="AF109" s="11"/>
      <c r="AG109" s="9">
        <f>VLOOKUP($C109, Table3[#All], 20, 0)</f>
        <v>1.9400000000000001E-2</v>
      </c>
      <c r="AH109" s="9">
        <f>VLOOKUP($C109, Table3[#All], 21, 0)</f>
        <v>1.9400000000000001E-2</v>
      </c>
      <c r="AI109" s="9">
        <f>VLOOKUP($C109, Table3[#All], 22, 0)</f>
        <v>0.96120000000000005</v>
      </c>
      <c r="AJ109" s="9"/>
      <c r="AK109" s="9"/>
      <c r="AL109" s="10">
        <f t="shared" si="160"/>
        <v>3</v>
      </c>
      <c r="AM109" s="11"/>
      <c r="AN109" s="9">
        <f>VLOOKUP($C109, Table3[#All], 23, 0)</f>
        <v>1</v>
      </c>
      <c r="AO109" s="9">
        <f>VLOOKUP($C109, Table3[#All], 24, 0)</f>
        <v>0</v>
      </c>
      <c r="AP109" s="9">
        <f>VLOOKUP($C109, Table3[#All], 25, 0)</f>
        <v>0</v>
      </c>
      <c r="AQ109" s="9">
        <f>VLOOKUP($C109, Table3[#All], 26, 0)</f>
        <v>0</v>
      </c>
      <c r="AR109" s="9"/>
      <c r="AS109" s="12">
        <f t="shared" si="161"/>
        <v>1</v>
      </c>
      <c r="AT109" s="11"/>
      <c r="AU109" s="9">
        <f>VLOOKUP($C109, Table3[#All], 27, 0)</f>
        <v>1</v>
      </c>
      <c r="AV109" s="9">
        <f>VLOOKUP($C109, Table3[#All], 28, 0)</f>
        <v>0</v>
      </c>
      <c r="AW109" s="9">
        <f>VLOOKUP($C109, Table3[#All], 29, 0)</f>
        <v>0</v>
      </c>
      <c r="AX109" s="9"/>
      <c r="AY109" s="9"/>
      <c r="AZ109" s="10">
        <f t="shared" si="190"/>
        <v>1</v>
      </c>
      <c r="BA109" s="11"/>
      <c r="BB109" s="9">
        <f>VLOOKUP($C109, Table3[#All], 30, 0)</f>
        <v>9.7000000000000003E-3</v>
      </c>
      <c r="BC109" s="9">
        <f>VLOOKUP($C109, Table3[#All], 31, 0)</f>
        <v>0.27179999999999999</v>
      </c>
      <c r="BD109" s="9">
        <f>VLOOKUP($C109, Table3[#All], 32, 0)</f>
        <v>0.46600000000000003</v>
      </c>
      <c r="BE109" s="9">
        <f>VLOOKUP($C109, Table3[#All], 33, 0)</f>
        <v>0.25239999999999996</v>
      </c>
      <c r="BF109" s="9"/>
      <c r="BG109" s="10">
        <f t="shared" si="191"/>
        <v>4</v>
      </c>
      <c r="BH109" s="81"/>
      <c r="BI109" s="9">
        <f>VLOOKUP($C109, Table3[#All], 34, 0)</f>
        <v>0</v>
      </c>
      <c r="BJ109" s="9">
        <f>VLOOKUP($C109, Table3[#All], 35, 0)</f>
        <v>0</v>
      </c>
      <c r="BK109" s="9">
        <f>VLOOKUP($C109, Table3[#All], 36, 0)</f>
        <v>0</v>
      </c>
      <c r="BL109" s="9">
        <f>VLOOKUP($C109, Table3[#All], 37, 0)</f>
        <v>0</v>
      </c>
      <c r="BM109" s="9">
        <f>VLOOKUP($C109, Table3[#All], 38, 0)</f>
        <v>0</v>
      </c>
      <c r="BN109" s="10" t="str">
        <f t="shared" si="192"/>
        <v>N/A</v>
      </c>
      <c r="BO109" s="11"/>
      <c r="BP109" s="9">
        <f>VLOOKUP($C109, Table3[#All], 39, 0)</f>
        <v>0.98060000000000003</v>
      </c>
      <c r="BQ109" s="9">
        <f>VLOOKUP($C109, Table3[#All], 40, 0)</f>
        <v>0</v>
      </c>
      <c r="BR109" s="9">
        <f>VLOOKUP($C109, Table3[#All], 41, 0)</f>
        <v>1.9400000000000001E-2</v>
      </c>
      <c r="BS109" s="9">
        <f>VLOOKUP($C109, Table3[#All], 42, 0)</f>
        <v>0</v>
      </c>
      <c r="BT109" s="9"/>
      <c r="BU109" s="10">
        <f t="shared" si="162"/>
        <v>1</v>
      </c>
      <c r="BV109" s="11"/>
      <c r="BW109" s="9">
        <f>VLOOKUP($C109, Table3[#All], 43, 0)</f>
        <v>0.47570000000000001</v>
      </c>
      <c r="BX109" s="9">
        <f>VLOOKUP($C109, Table3[#All], 44, 0)</f>
        <v>0.52429999999999999</v>
      </c>
      <c r="BY109" s="9">
        <f>VLOOKUP($C109, Table3[#All], 45, 0)</f>
        <v>0</v>
      </c>
      <c r="BZ109" s="9"/>
      <c r="CA109" s="9"/>
      <c r="CB109" s="10">
        <f t="shared" si="163"/>
        <v>2</v>
      </c>
      <c r="CC109" s="81"/>
      <c r="CD109" s="9">
        <f>VLOOKUP($C109, Table3[#All], 46, 0)</f>
        <v>1</v>
      </c>
      <c r="CE109" s="9">
        <f>VLOOKUP($C109, Table3[#All], 47, 0)</f>
        <v>0</v>
      </c>
      <c r="CF109" s="9">
        <f>VLOOKUP($C109, Table3[#All], 48, 0)</f>
        <v>0</v>
      </c>
      <c r="CG109" s="9">
        <f>VLOOKUP($C109, Table3[#All], 49, 0)</f>
        <v>0</v>
      </c>
      <c r="CH109" s="9">
        <f>VLOOKUP($C109, Table3[#All], 50, 0)</f>
        <v>0</v>
      </c>
      <c r="CI109" s="12">
        <f t="shared" si="164"/>
        <v>1</v>
      </c>
      <c r="CJ109" s="13"/>
      <c r="CK109" s="9">
        <f>VLOOKUP($C109, Table3[#All], 51, 0)</f>
        <v>0.15529999999999999</v>
      </c>
      <c r="CL109" s="9">
        <f>VLOOKUP($C109, Table3[#All], 52, 0)</f>
        <v>0.8155</v>
      </c>
      <c r="CM109" s="9">
        <f>VLOOKUP($C109, Table3[#All], 53, 0)</f>
        <v>2.9100000000000001E-2</v>
      </c>
      <c r="CN109" s="9">
        <f>VLOOKUP($C109, Table3[#All], 54, 0)</f>
        <v>0</v>
      </c>
      <c r="CO109" s="9"/>
      <c r="CP109" s="10">
        <f t="shared" si="165"/>
        <v>2</v>
      </c>
      <c r="CQ109" s="11"/>
      <c r="CR109" s="9">
        <f>VLOOKUP($C109, Table3[#All], 55, 0)</f>
        <v>0.36890000000000001</v>
      </c>
      <c r="CS109" s="9">
        <f>VLOOKUP($C109, Table3[#All], 56, 0)</f>
        <v>0.5534</v>
      </c>
      <c r="CT109" s="9">
        <f>VLOOKUP($C109, Table3[#All], 57, 0)</f>
        <v>5.8299999999999998E-2</v>
      </c>
      <c r="CU109" s="9">
        <f>VLOOKUP($C109, Table3[#All], 58, 0)</f>
        <v>1.9400000000000001E-2</v>
      </c>
      <c r="CV109" s="9">
        <f>VLOOKUP($C109, Table3[#All], 59, 0)</f>
        <v>0</v>
      </c>
      <c r="CW109" s="14">
        <f t="shared" si="166"/>
        <v>2</v>
      </c>
      <c r="CX109" s="81"/>
      <c r="CY109" s="9">
        <f>VLOOKUP($C109, Table3[#All], 60, 0)</f>
        <v>7.7699999999999991E-2</v>
      </c>
      <c r="CZ109" s="9">
        <f>VLOOKUP($C109, Table3[#All], 61, 0)</f>
        <v>0.64080000000000004</v>
      </c>
      <c r="DA109" s="9">
        <f>VLOOKUP($C109, Table3[#All], 62, 0)</f>
        <v>0.27179999999999999</v>
      </c>
      <c r="DB109" s="9">
        <f>VLOOKUP($C109, Table3[#All], 63, 0)</f>
        <v>9.7000000000000003E-3</v>
      </c>
      <c r="DC109" s="9">
        <f>VLOOKUP($C109, Table3[#All], 64, 0)</f>
        <v>0</v>
      </c>
      <c r="DD109" s="10">
        <f t="shared" si="167"/>
        <v>3</v>
      </c>
      <c r="DE109" s="11"/>
      <c r="DF109" s="9">
        <f>VLOOKUP($C109, Table3[#All], 65, 0)</f>
        <v>0.2913</v>
      </c>
      <c r="DG109" s="9"/>
      <c r="DH109" s="9">
        <f>VLOOKUP($C109, Table3[#All], 66, 0)</f>
        <v>0.57279999999999998</v>
      </c>
      <c r="DI109" s="9"/>
      <c r="DJ109" s="9">
        <f>VLOOKUP($C109, Table3[#All], 67, 0)</f>
        <v>0.13589999999999999</v>
      </c>
      <c r="DK109" s="14">
        <f t="shared" si="168"/>
        <v>3</v>
      </c>
      <c r="DL109" s="11"/>
      <c r="DM109" s="9">
        <f>VLOOKUP($C109, Table3[#All], 68, 0)</f>
        <v>0.97089999999999999</v>
      </c>
      <c r="DN109" s="9"/>
      <c r="DO109" s="9">
        <f>VLOOKUP($C109, Table3[#All], 69, 0)</f>
        <v>2.9100000000000001E-2</v>
      </c>
      <c r="DP109" s="9">
        <f>VLOOKUP($C109, Table3[#All], 70, 0)</f>
        <v>0</v>
      </c>
      <c r="DQ109" s="9"/>
      <c r="DR109" s="14">
        <f t="shared" si="169"/>
        <v>1</v>
      </c>
      <c r="DS109" s="11"/>
      <c r="DT109" s="9">
        <f>VLOOKUP($C109, Table3[#All], 71, 0)</f>
        <v>5.8299999999999998E-2</v>
      </c>
      <c r="DU109" s="9">
        <f>VLOOKUP($C109, Table3[#All], 72, 0)</f>
        <v>0.59219999999999995</v>
      </c>
      <c r="DV109" s="9">
        <f>VLOOKUP($C109, Table3[#All], 73, 0)</f>
        <v>0.33979999999999999</v>
      </c>
      <c r="DW109" s="9">
        <f>VLOOKUP($C109, Table3[#All], 74, 0)</f>
        <v>0</v>
      </c>
      <c r="DX109" s="9">
        <f>VLOOKUP($C109, Table3[#All], 75, 0)</f>
        <v>9.7000000000000003E-3</v>
      </c>
      <c r="DY109" s="12">
        <f t="shared" si="158"/>
        <v>3</v>
      </c>
      <c r="DZ109" s="11"/>
      <c r="EA109" s="9">
        <f>VLOOKUP($C109, Table3[#All], 76, 0)</f>
        <v>1</v>
      </c>
      <c r="EB109" s="9">
        <f>VLOOKUP($C109, Table3[#All], 77, 0)</f>
        <v>0</v>
      </c>
      <c r="EC109" s="9">
        <f>VLOOKUP($C109, Table3[#All], 78, 0)</f>
        <v>0</v>
      </c>
      <c r="ED109" s="9">
        <f>VLOOKUP($C109, Table3[#All], 79, 0)</f>
        <v>0</v>
      </c>
      <c r="EE109" s="9">
        <f>VLOOKUP($C109, Table3[#All], 80, 0)</f>
        <v>0</v>
      </c>
      <c r="EF109" s="10">
        <f t="shared" si="170"/>
        <v>1</v>
      </c>
      <c r="EG109" s="9"/>
      <c r="EH109" s="9">
        <f>VLOOKUP($C109, Table3[#All], 81, 0)</f>
        <v>0</v>
      </c>
      <c r="EI109" s="9">
        <f>VLOOKUP($C109, Table3[#All], 82, 0)</f>
        <v>0</v>
      </c>
      <c r="EJ109" s="9">
        <f>VLOOKUP($C109, Table3[#All], 83, 0)</f>
        <v>1</v>
      </c>
      <c r="EK109" s="9">
        <f>VLOOKUP($C109, Table3[#All], 84, 0)</f>
        <v>0</v>
      </c>
      <c r="EL109" s="9">
        <f>VLOOKUP($C109, Table3[#All], 85, 0)</f>
        <v>0</v>
      </c>
      <c r="EM109" s="14">
        <f t="shared" si="171"/>
        <v>3</v>
      </c>
      <c r="EN109" s="11"/>
      <c r="EO109" s="9">
        <f>VLOOKUP($C109, Table3[#All], 86, 0)</f>
        <v>0.82519999999999993</v>
      </c>
      <c r="EP109" s="9"/>
      <c r="EQ109" s="9">
        <f>VLOOKUP($C109, Table3[#All], 87, 0)</f>
        <v>0.17480000000000001</v>
      </c>
      <c r="ER109" s="9"/>
      <c r="ES109" s="9"/>
      <c r="ET109" s="14">
        <f t="shared" si="172"/>
        <v>1</v>
      </c>
      <c r="EU109" s="11"/>
      <c r="EV109" s="9">
        <f>VLOOKUP($C109, Table3[#All], 88, 0)</f>
        <v>1</v>
      </c>
      <c r="EW109" s="9">
        <f>VLOOKUP($C109, Table3[#All], 89, 0)</f>
        <v>0</v>
      </c>
      <c r="EX109" s="9">
        <f>VLOOKUP($C109, Table3[#All], 90, 0)</f>
        <v>0</v>
      </c>
      <c r="EY109" s="9">
        <f>VLOOKUP($C109, Table3[#All], 91, 0)</f>
        <v>0</v>
      </c>
      <c r="EZ109" s="9">
        <f>VLOOKUP($C109, Table3[#All], 92, 0)</f>
        <v>0</v>
      </c>
      <c r="FA109" s="12">
        <f t="shared" si="173"/>
        <v>1</v>
      </c>
      <c r="FB109" s="11"/>
      <c r="FC109" s="9">
        <f>VLOOKUP($C109, Table3[#All], 93, 0)</f>
        <v>0</v>
      </c>
      <c r="FD109" s="9">
        <f>VLOOKUP($C109, Table3[#All], 94, 0)</f>
        <v>0.32040000000000002</v>
      </c>
      <c r="FE109" s="9">
        <f>VLOOKUP($C109, Table3[#All], 95, 0)</f>
        <v>0.66020000000000001</v>
      </c>
      <c r="FF109" s="9">
        <f>VLOOKUP($C109, Table3[#All], 96, 0)</f>
        <v>1.9400000000000001E-2</v>
      </c>
      <c r="FG109" s="9"/>
      <c r="FH109" s="10">
        <f t="shared" si="174"/>
        <v>3</v>
      </c>
      <c r="FI109" s="11"/>
      <c r="FJ109" s="9">
        <f>VLOOKUP($C109, Table3[#All], 97, 0)</f>
        <v>0</v>
      </c>
      <c r="FK109" s="9">
        <f>VLOOKUP($C109, Table3[#All], 98, 0)</f>
        <v>0</v>
      </c>
      <c r="FL109" s="9">
        <f>VLOOKUP($C109, Table3[#All], 99, 0)</f>
        <v>0</v>
      </c>
      <c r="FM109" s="9">
        <f>VLOOKUP($C109, Table3[#All], 100, 0)</f>
        <v>0</v>
      </c>
      <c r="FN109" s="9">
        <f>VLOOKUP($C109, Table3[#All], 101, 0)</f>
        <v>1</v>
      </c>
      <c r="FO109" s="14">
        <f t="shared" si="175"/>
        <v>5</v>
      </c>
      <c r="FP109" s="11"/>
      <c r="FQ109" s="9">
        <f>VLOOKUP($C109, Table3[#All], 102, 0)</f>
        <v>0.46600000000000003</v>
      </c>
      <c r="FR109" s="9">
        <f>VLOOKUP($C109, Table3[#All], 103, 0)</f>
        <v>0.4854</v>
      </c>
      <c r="FS109" s="9">
        <f>VLOOKUP($C109, Table3[#All], 104, 0)</f>
        <v>2.9100000000000001E-2</v>
      </c>
      <c r="FT109" s="9">
        <f>VLOOKUP($C109, Table3[#All], 105, 0)</f>
        <v>1.9400000000000001E-2</v>
      </c>
      <c r="FU109" s="9">
        <v>0</v>
      </c>
      <c r="FV109" s="10">
        <f t="shared" si="176"/>
        <v>2</v>
      </c>
      <c r="FW109" s="11"/>
      <c r="FX109" s="9">
        <f>VLOOKUP($C109, Table3[#All], 106, 0)</f>
        <v>0</v>
      </c>
      <c r="FY109" s="9"/>
      <c r="FZ109" s="9">
        <f>VLOOKUP($C109, Table3[#All], 107, 0)</f>
        <v>0.25239999999999996</v>
      </c>
      <c r="GA109" s="9">
        <f>VLOOKUP($C109, Table3[#All], 108, 0)</f>
        <v>0.74760000000000004</v>
      </c>
      <c r="GB109" s="9"/>
      <c r="GC109" s="10">
        <f t="shared" si="193"/>
        <v>4</v>
      </c>
      <c r="GD109" s="81"/>
      <c r="GE109" s="9">
        <f>VLOOKUP($C109, Table3[#All], 109, 0)</f>
        <v>0</v>
      </c>
      <c r="GF109" s="9">
        <f>VLOOKUP($C109, Table3[#All], 110, 0)</f>
        <v>0.47249999999999998</v>
      </c>
      <c r="GG109" s="9">
        <f>VLOOKUP($C109, Table3[#All], 111, 0)</f>
        <v>0.52749999999999997</v>
      </c>
      <c r="GH109" s="9"/>
      <c r="GI109" s="9">
        <f>VLOOKUP($C109, Table3[#All], 112, 0)</f>
        <v>0</v>
      </c>
      <c r="GJ109" s="12">
        <f t="shared" si="177"/>
        <v>3</v>
      </c>
      <c r="GK109" s="11"/>
      <c r="GL109" s="9">
        <f>VLOOKUP($C109, Table3[#All], 113, 0)</f>
        <v>0</v>
      </c>
      <c r="GM109" s="9">
        <f>VLOOKUP($C109, Table3[#All], 114, 0)</f>
        <v>2.9100000000000001E-2</v>
      </c>
      <c r="GN109" s="9">
        <f>VLOOKUP($C109, Table3[#All], 115, 0)</f>
        <v>5.8299999999999998E-2</v>
      </c>
      <c r="GO109" s="9">
        <f>VLOOKUP($C109, Table3[#All], 116, 0)</f>
        <v>0.91260000000000008</v>
      </c>
      <c r="GP109" s="9"/>
      <c r="GQ109" s="10">
        <f t="shared" si="178"/>
        <v>4</v>
      </c>
      <c r="GR109" s="11"/>
      <c r="GS109" s="9">
        <f>VLOOKUP($C109, Table2[#All], 3, 0)</f>
        <v>0</v>
      </c>
      <c r="GT109" s="9">
        <f>VLOOKUP($C109, Table2[#All], 4, 0)</f>
        <v>1</v>
      </c>
      <c r="GU109" s="9">
        <f>VLOOKUP($C109, Table2[#All], 5, 0)</f>
        <v>0</v>
      </c>
      <c r="GV109" s="9">
        <f>VLOOKUP($C109, Table2[#All], 6, 0)</f>
        <v>0</v>
      </c>
      <c r="GW109" s="9">
        <f>VLOOKUP($C109, Table2[#All], 7, 0)</f>
        <v>0</v>
      </c>
      <c r="GX109" s="10">
        <f t="shared" si="179"/>
        <v>2</v>
      </c>
      <c r="GY109" s="11"/>
      <c r="GZ109" s="9">
        <v>0</v>
      </c>
      <c r="HA109" s="9">
        <v>0</v>
      </c>
      <c r="HB109" s="9">
        <v>0</v>
      </c>
      <c r="HC109" s="9">
        <v>1</v>
      </c>
      <c r="HD109" s="9"/>
      <c r="HE109" s="10">
        <f t="shared" si="180"/>
        <v>4</v>
      </c>
      <c r="HF109" s="11"/>
      <c r="HG109" s="9">
        <f>VLOOKUP($C109, Table5[#All], 2, 0)</f>
        <v>0</v>
      </c>
      <c r="HH109" s="9">
        <f>VLOOKUP($C109, Table5[#All], 3, 0)</f>
        <v>0</v>
      </c>
      <c r="HI109" s="9">
        <f>VLOOKUP($C109, Table5[#All], 4, 0)</f>
        <v>0</v>
      </c>
      <c r="HJ109" s="9">
        <f>VLOOKUP($C109, Table5[#All], 5, 0)</f>
        <v>1</v>
      </c>
      <c r="HK109" s="9">
        <f>VLOOKUP($C109, Table5[#All], 6, 0)</f>
        <v>0</v>
      </c>
      <c r="HL109" s="10">
        <f t="shared" si="181"/>
        <v>4</v>
      </c>
      <c r="HM109" s="11"/>
      <c r="HN109" s="9">
        <f>VLOOKUP($C109, Table5[#All], 7, 0)</f>
        <v>0</v>
      </c>
      <c r="HO109" s="9">
        <f>VLOOKUP($C109, Table5[#All], 8, 0)</f>
        <v>0</v>
      </c>
      <c r="HP109" s="9">
        <f>VLOOKUP($C109, Table5[#All], 9, 0)</f>
        <v>0</v>
      </c>
      <c r="HQ109" s="9">
        <f>VLOOKUP($C109, Table5[#All], 10, 0)</f>
        <v>1</v>
      </c>
      <c r="HR109" s="9">
        <f>VLOOKUP($C109, Table5[#All], 11, 0)</f>
        <v>0</v>
      </c>
      <c r="HS109" s="10">
        <f t="shared" si="182"/>
        <v>4</v>
      </c>
      <c r="HT109" s="11"/>
      <c r="HU109" s="9">
        <f>VLOOKUP($C109, Table5[#All], 12, 0)</f>
        <v>1</v>
      </c>
      <c r="HV109" s="9">
        <f>VLOOKUP($C109, Table5[#All], 13, 0)</f>
        <v>0</v>
      </c>
      <c r="HW109" s="9">
        <f>VLOOKUP($C109, Table5[#All], 14, 0)</f>
        <v>0</v>
      </c>
      <c r="HX109" s="9">
        <f>VLOOKUP($C109, Table5[#All], 15, 0)</f>
        <v>0</v>
      </c>
      <c r="HY109" s="9">
        <f>VLOOKUP($C109, Table5[#All], 16, 0)</f>
        <v>0</v>
      </c>
      <c r="HZ109" s="10">
        <f t="shared" si="183"/>
        <v>1</v>
      </c>
      <c r="IA109" s="11"/>
      <c r="IB109" s="9">
        <f>VLOOKUP($C109, Table5[#All], 17, 0)</f>
        <v>1</v>
      </c>
      <c r="IC109" s="9">
        <f>VLOOKUP($C109, Table5[#All], 18, 0)</f>
        <v>0</v>
      </c>
      <c r="ID109" s="9">
        <f>VLOOKUP($C109, Table5[#All], 19, 0)</f>
        <v>0</v>
      </c>
      <c r="IE109" s="9">
        <f>VLOOKUP($C109, Table5[#All], 20, 0)</f>
        <v>0</v>
      </c>
      <c r="IF109" s="9">
        <f>VLOOKUP($C109, Table5[#All], 21, 0)</f>
        <v>0</v>
      </c>
      <c r="IG109" s="10">
        <f t="shared" si="184"/>
        <v>1</v>
      </c>
      <c r="IH109" s="11"/>
      <c r="II109" s="9">
        <f>VLOOKUP($C109, Table5[#All], 22, 0)</f>
        <v>1</v>
      </c>
      <c r="IJ109" s="9">
        <f>VLOOKUP($C109, Table5[#All], 23, 0)</f>
        <v>0</v>
      </c>
      <c r="IK109" s="9">
        <f>VLOOKUP($C109, Table5[#All], 24, 0)</f>
        <v>0</v>
      </c>
      <c r="IL109" s="9">
        <f>VLOOKUP($C109, Table5[#All], 25, 0)</f>
        <v>0</v>
      </c>
      <c r="IM109" s="9">
        <f>VLOOKUP($C109, Table5[#All], 26, 0)</f>
        <v>0</v>
      </c>
      <c r="IN109" s="10">
        <f t="shared" si="185"/>
        <v>1</v>
      </c>
      <c r="IO109" s="11"/>
      <c r="IP109" s="9">
        <v>1</v>
      </c>
      <c r="IQ109" s="9">
        <v>0</v>
      </c>
      <c r="IR109" s="9">
        <v>0</v>
      </c>
      <c r="IS109" s="9">
        <v>0</v>
      </c>
      <c r="IT109" s="9">
        <v>0</v>
      </c>
      <c r="IU109" s="10">
        <f t="shared" si="186"/>
        <v>1</v>
      </c>
      <c r="IV109" s="82"/>
    </row>
    <row r="110" spans="1:256" ht="16.3" thickTop="1" thickBot="1" x14ac:dyDescent="0.35">
      <c r="A110" s="16" t="s">
        <v>356</v>
      </c>
      <c r="B110" s="16" t="s">
        <v>356</v>
      </c>
      <c r="C110" s="16" t="s">
        <v>357</v>
      </c>
      <c r="D110" s="11"/>
      <c r="E110" s="9">
        <f>VLOOKUP($C110, Table3[#All], 2, 0)</f>
        <v>0.6875</v>
      </c>
      <c r="F110" s="9"/>
      <c r="G110" s="9">
        <f>VLOOKUP($C110, Table3[#All], 3, 0)</f>
        <v>0.22920000000000001</v>
      </c>
      <c r="H110" s="9">
        <f>VLOOKUP($C110, Table3[#All], 4, 0)</f>
        <v>6.25E-2</v>
      </c>
      <c r="I110" s="9">
        <f>VLOOKUP($C110, Table3[#All], 5, 0)</f>
        <v>2.0799999999999999E-2</v>
      </c>
      <c r="J110" s="10">
        <f t="shared" si="187"/>
        <v>3</v>
      </c>
      <c r="K110" s="11"/>
      <c r="L110" s="9">
        <f>VLOOKUP($C110, Table3[#All], 6, 0)</f>
        <v>0</v>
      </c>
      <c r="M110" s="9"/>
      <c r="N110" s="9">
        <f>VLOOKUP($C110, Table3[#All], 7, 0)</f>
        <v>0</v>
      </c>
      <c r="O110" s="9">
        <f>VLOOKUP($C110, Table3[#All], 8, 0)</f>
        <v>0</v>
      </c>
      <c r="P110" s="9">
        <f>VLOOKUP($C110, Table3[#All], 9, 0)</f>
        <v>1</v>
      </c>
      <c r="Q110" s="10">
        <f t="shared" si="188"/>
        <v>5</v>
      </c>
      <c r="R110" s="11"/>
      <c r="S110" s="9">
        <f>VLOOKUP($C110, Table3[#All], 10, 0)</f>
        <v>0</v>
      </c>
      <c r="T110" s="9">
        <f>VLOOKUP($C110, Table3[#All], 11, 0)</f>
        <v>0.47920000000000001</v>
      </c>
      <c r="U110" s="9">
        <f>VLOOKUP($C110, Table3[#All], 12, 0)</f>
        <v>0.39579999999999999</v>
      </c>
      <c r="V110" s="9">
        <f>VLOOKUP($C110, Table3[#All], 13, 0)</f>
        <v>0.125</v>
      </c>
      <c r="W110" s="9">
        <f>VLOOKUP($C110, Table3[#All], 14, 0)</f>
        <v>0</v>
      </c>
      <c r="X110" s="10">
        <f t="shared" si="189"/>
        <v>3</v>
      </c>
      <c r="Y110" s="11"/>
      <c r="Z110" s="9">
        <f>VLOOKUP($C110, Table3[#All], 15, 0)</f>
        <v>0</v>
      </c>
      <c r="AA110" s="9">
        <f>VLOOKUP($C110, Table3[#All], 16, 0)</f>
        <v>0.1489</v>
      </c>
      <c r="AB110" s="9">
        <f>VLOOKUP($C110, Table3[#All], 17, 0)</f>
        <v>0.53189999999999993</v>
      </c>
      <c r="AC110" s="9">
        <f>VLOOKUP($C110, Table3[#All], 18, 0)</f>
        <v>0.2979</v>
      </c>
      <c r="AD110" s="9">
        <f>VLOOKUP($C110, Table3[#All], 19, 0)</f>
        <v>2.1299999999999999E-2</v>
      </c>
      <c r="AE110" s="10">
        <f t="shared" si="159"/>
        <v>4</v>
      </c>
      <c r="AF110" s="11"/>
      <c r="AG110" s="9">
        <f>VLOOKUP($C110, Table3[#All], 20, 0)</f>
        <v>0</v>
      </c>
      <c r="AH110" s="9">
        <f>VLOOKUP($C110, Table3[#All], 21, 0)</f>
        <v>0.95829999999999993</v>
      </c>
      <c r="AI110" s="9">
        <f>VLOOKUP($C110, Table3[#All], 22, 0)</f>
        <v>4.1700000000000001E-2</v>
      </c>
      <c r="AJ110" s="9"/>
      <c r="AK110" s="9"/>
      <c r="AL110" s="10">
        <f t="shared" si="160"/>
        <v>2</v>
      </c>
      <c r="AM110" s="11"/>
      <c r="AN110" s="9">
        <f>VLOOKUP($C110, Table3[#All], 23, 0)</f>
        <v>1</v>
      </c>
      <c r="AO110" s="9">
        <f>VLOOKUP($C110, Table3[#All], 24, 0)</f>
        <v>0</v>
      </c>
      <c r="AP110" s="9">
        <f>VLOOKUP($C110, Table3[#All], 25, 0)</f>
        <v>0</v>
      </c>
      <c r="AQ110" s="9">
        <f>VLOOKUP($C110, Table3[#All], 26, 0)</f>
        <v>0</v>
      </c>
      <c r="AR110" s="9"/>
      <c r="AS110" s="12">
        <f t="shared" si="161"/>
        <v>1</v>
      </c>
      <c r="AT110" s="11"/>
      <c r="AU110" s="9">
        <f>VLOOKUP($C110, Table3[#All], 27, 0)</f>
        <v>0.97920000000000007</v>
      </c>
      <c r="AV110" s="9">
        <f>VLOOKUP($C110, Table3[#All], 28, 0)</f>
        <v>2.0799999999999999E-2</v>
      </c>
      <c r="AW110" s="9">
        <f>VLOOKUP($C110, Table3[#All], 29, 0)</f>
        <v>0</v>
      </c>
      <c r="AX110" s="9"/>
      <c r="AY110" s="9"/>
      <c r="AZ110" s="10">
        <f t="shared" si="190"/>
        <v>1</v>
      </c>
      <c r="BA110" s="11"/>
      <c r="BB110" s="9">
        <f>VLOOKUP($C110, Table3[#All], 30, 0)</f>
        <v>0.6875</v>
      </c>
      <c r="BC110" s="9">
        <f>VLOOKUP($C110, Table3[#All], 31, 0)</f>
        <v>0.29170000000000001</v>
      </c>
      <c r="BD110" s="9">
        <f>VLOOKUP($C110, Table3[#All], 32, 0)</f>
        <v>2.0799999999999999E-2</v>
      </c>
      <c r="BE110" s="9">
        <f>VLOOKUP($C110, Table3[#All], 33, 0)</f>
        <v>0</v>
      </c>
      <c r="BF110" s="9"/>
      <c r="BG110" s="10">
        <f t="shared" si="191"/>
        <v>2</v>
      </c>
      <c r="BH110" s="81"/>
      <c r="BI110" s="9">
        <f>VLOOKUP($C110, Table3[#All], 34, 0)</f>
        <v>0.16670000000000001</v>
      </c>
      <c r="BJ110" s="9">
        <f>VLOOKUP($C110, Table3[#All], 35, 0)</f>
        <v>0</v>
      </c>
      <c r="BK110" s="9">
        <f>VLOOKUP($C110, Table3[#All], 36, 0)</f>
        <v>0.66670000000000007</v>
      </c>
      <c r="BL110" s="9">
        <f>VLOOKUP($C110, Table3[#All], 37, 0)</f>
        <v>0.16670000000000001</v>
      </c>
      <c r="BM110" s="9">
        <f>VLOOKUP($C110, Table3[#All], 38, 0)</f>
        <v>0</v>
      </c>
      <c r="BN110" s="10">
        <f t="shared" si="192"/>
        <v>3</v>
      </c>
      <c r="BO110" s="11"/>
      <c r="BP110" s="9">
        <f>VLOOKUP($C110, Table3[#All], 39, 0)</f>
        <v>0.41670000000000001</v>
      </c>
      <c r="BQ110" s="9">
        <f>VLOOKUP($C110, Table3[#All], 40, 0)</f>
        <v>0.20829999999999999</v>
      </c>
      <c r="BR110" s="9">
        <f>VLOOKUP($C110, Table3[#All], 41, 0)</f>
        <v>0.35420000000000001</v>
      </c>
      <c r="BS110" s="9">
        <f>VLOOKUP($C110, Table3[#All], 42, 0)</f>
        <v>2.0799999999999999E-2</v>
      </c>
      <c r="BT110" s="9"/>
      <c r="BU110" s="10">
        <f t="shared" si="162"/>
        <v>3</v>
      </c>
      <c r="BV110" s="11"/>
      <c r="BW110" s="9">
        <f>VLOOKUP($C110, Table3[#All], 43, 0)</f>
        <v>0.85420000000000007</v>
      </c>
      <c r="BX110" s="9">
        <f>VLOOKUP($C110, Table3[#All], 44, 0)</f>
        <v>0.14580000000000001</v>
      </c>
      <c r="BY110" s="9">
        <f>VLOOKUP($C110, Table3[#All], 45, 0)</f>
        <v>0</v>
      </c>
      <c r="BZ110" s="9"/>
      <c r="CA110" s="9"/>
      <c r="CB110" s="10">
        <f t="shared" si="163"/>
        <v>1</v>
      </c>
      <c r="CC110" s="81"/>
      <c r="CD110" s="9">
        <f>VLOOKUP($C110, Table3[#All], 46, 0)</f>
        <v>1</v>
      </c>
      <c r="CE110" s="9">
        <f>VLOOKUP($C110, Table3[#All], 47, 0)</f>
        <v>0</v>
      </c>
      <c r="CF110" s="9">
        <f>VLOOKUP($C110, Table3[#All], 48, 0)</f>
        <v>0</v>
      </c>
      <c r="CG110" s="9">
        <f>VLOOKUP($C110, Table3[#All], 49, 0)</f>
        <v>0</v>
      </c>
      <c r="CH110" s="9">
        <f>VLOOKUP($C110, Table3[#All], 50, 0)</f>
        <v>0</v>
      </c>
      <c r="CI110" s="12">
        <f t="shared" si="164"/>
        <v>1</v>
      </c>
      <c r="CJ110" s="13"/>
      <c r="CK110" s="9">
        <f>VLOOKUP($C110, Table3[#All], 51, 0)</f>
        <v>0.65959999999999996</v>
      </c>
      <c r="CL110" s="9">
        <f>VLOOKUP($C110, Table3[#All], 52, 0)</f>
        <v>0.34039999999999998</v>
      </c>
      <c r="CM110" s="9">
        <f>VLOOKUP($C110, Table3[#All], 53, 0)</f>
        <v>0</v>
      </c>
      <c r="CN110" s="9">
        <f>VLOOKUP($C110, Table3[#All], 54, 0)</f>
        <v>0</v>
      </c>
      <c r="CO110" s="9"/>
      <c r="CP110" s="10">
        <f t="shared" si="165"/>
        <v>2</v>
      </c>
      <c r="CQ110" s="11"/>
      <c r="CR110" s="9">
        <f>VLOOKUP($C110, Table3[#All], 55, 0)</f>
        <v>0.27660000000000001</v>
      </c>
      <c r="CS110" s="9">
        <f>VLOOKUP($C110, Table3[#All], 56, 0)</f>
        <v>0.23399999999999999</v>
      </c>
      <c r="CT110" s="9">
        <f>VLOOKUP($C110, Table3[#All], 57, 0)</f>
        <v>0.17019999999999999</v>
      </c>
      <c r="CU110" s="9">
        <f>VLOOKUP($C110, Table3[#All], 58, 0)</f>
        <v>0.31909999999999999</v>
      </c>
      <c r="CV110" s="9">
        <f>VLOOKUP($C110, Table3[#All], 59, 0)</f>
        <v>0</v>
      </c>
      <c r="CW110" s="14">
        <f t="shared" si="166"/>
        <v>4</v>
      </c>
      <c r="CX110" s="81"/>
      <c r="CY110" s="9">
        <f>VLOOKUP($C110, Table3[#All], 60, 0)</f>
        <v>0.25</v>
      </c>
      <c r="CZ110" s="9">
        <f>VLOOKUP($C110, Table3[#All], 61, 0)</f>
        <v>0.70829999999999993</v>
      </c>
      <c r="DA110" s="9">
        <f>VLOOKUP($C110, Table3[#All], 62, 0)</f>
        <v>4.1700000000000001E-2</v>
      </c>
      <c r="DB110" s="9">
        <f>VLOOKUP($C110, Table3[#All], 63, 0)</f>
        <v>0</v>
      </c>
      <c r="DC110" s="9">
        <f>VLOOKUP($C110, Table3[#All], 64, 0)</f>
        <v>0</v>
      </c>
      <c r="DD110" s="10">
        <f t="shared" si="167"/>
        <v>2</v>
      </c>
      <c r="DE110" s="11"/>
      <c r="DF110" s="9">
        <f>VLOOKUP($C110, Table3[#All], 65, 0)</f>
        <v>0.95829999999999993</v>
      </c>
      <c r="DG110" s="9"/>
      <c r="DH110" s="9">
        <f>VLOOKUP($C110, Table3[#All], 66, 0)</f>
        <v>4.1700000000000001E-2</v>
      </c>
      <c r="DI110" s="9"/>
      <c r="DJ110" s="9">
        <f>VLOOKUP($C110, Table3[#All], 67, 0)</f>
        <v>0</v>
      </c>
      <c r="DK110" s="14">
        <f t="shared" si="168"/>
        <v>1</v>
      </c>
      <c r="DL110" s="11"/>
      <c r="DM110" s="9">
        <f>VLOOKUP($C110, Table3[#All], 68, 0)</f>
        <v>1</v>
      </c>
      <c r="DN110" s="9"/>
      <c r="DO110" s="9">
        <f>VLOOKUP($C110, Table3[#All], 69, 0)</f>
        <v>0</v>
      </c>
      <c r="DP110" s="9">
        <f>VLOOKUP($C110, Table3[#All], 70, 0)</f>
        <v>0</v>
      </c>
      <c r="DQ110" s="9"/>
      <c r="DR110" s="14">
        <f t="shared" si="169"/>
        <v>1</v>
      </c>
      <c r="DS110" s="11"/>
      <c r="DT110" s="9">
        <f>VLOOKUP($C110, Table3[#All], 71, 0)</f>
        <v>0.89579999999999993</v>
      </c>
      <c r="DU110" s="9">
        <f>VLOOKUP($C110, Table3[#All], 72, 0)</f>
        <v>0</v>
      </c>
      <c r="DV110" s="9">
        <f>VLOOKUP($C110, Table3[#All], 73, 0)</f>
        <v>8.3299999999999999E-2</v>
      </c>
      <c r="DW110" s="9">
        <f>VLOOKUP($C110, Table3[#All], 74, 0)</f>
        <v>2.0799999999999999E-2</v>
      </c>
      <c r="DX110" s="9">
        <f>VLOOKUP($C110, Table3[#All], 75, 0)</f>
        <v>0</v>
      </c>
      <c r="DY110" s="12">
        <f t="shared" si="158"/>
        <v>1</v>
      </c>
      <c r="DZ110" s="11"/>
      <c r="EA110" s="9">
        <f>VLOOKUP($C110, Table3[#All], 76, 0)</f>
        <v>1</v>
      </c>
      <c r="EB110" s="9">
        <f>VLOOKUP($C110, Table3[#All], 77, 0)</f>
        <v>0</v>
      </c>
      <c r="EC110" s="9">
        <f>VLOOKUP($C110, Table3[#All], 78, 0)</f>
        <v>0</v>
      </c>
      <c r="ED110" s="9">
        <f>VLOOKUP($C110, Table3[#All], 79, 0)</f>
        <v>0</v>
      </c>
      <c r="EE110" s="9">
        <f>VLOOKUP($C110, Table3[#All], 80, 0)</f>
        <v>0</v>
      </c>
      <c r="EF110" s="10">
        <f t="shared" si="170"/>
        <v>1</v>
      </c>
      <c r="EG110" s="9"/>
      <c r="EH110" s="9">
        <f>VLOOKUP($C110, Table3[#All], 81, 0)</f>
        <v>1</v>
      </c>
      <c r="EI110" s="9">
        <f>VLOOKUP($C110, Table3[#All], 82, 0)</f>
        <v>0</v>
      </c>
      <c r="EJ110" s="9">
        <f>VLOOKUP($C110, Table3[#All], 83, 0)</f>
        <v>0</v>
      </c>
      <c r="EK110" s="9">
        <f>VLOOKUP($C110, Table3[#All], 84, 0)</f>
        <v>0</v>
      </c>
      <c r="EL110" s="9">
        <f>VLOOKUP($C110, Table3[#All], 85, 0)</f>
        <v>0</v>
      </c>
      <c r="EM110" s="14">
        <f t="shared" si="171"/>
        <v>1</v>
      </c>
      <c r="EN110" s="11"/>
      <c r="EO110" s="9">
        <f>VLOOKUP($C110, Table3[#All], 86, 0)</f>
        <v>0.8125</v>
      </c>
      <c r="EP110" s="9"/>
      <c r="EQ110" s="9">
        <f>VLOOKUP($C110, Table3[#All], 87, 0)</f>
        <v>0.1875</v>
      </c>
      <c r="ER110" s="9"/>
      <c r="ES110" s="9"/>
      <c r="ET110" s="14">
        <f t="shared" si="172"/>
        <v>1</v>
      </c>
      <c r="EU110" s="11"/>
      <c r="EV110" s="9">
        <f>VLOOKUP($C110, Table3[#All], 88, 0)</f>
        <v>0</v>
      </c>
      <c r="EW110" s="9">
        <f>VLOOKUP($C110, Table3[#All], 89, 0)</f>
        <v>0</v>
      </c>
      <c r="EX110" s="9">
        <f>VLOOKUP($C110, Table3[#All], 90, 0)</f>
        <v>1</v>
      </c>
      <c r="EY110" s="9">
        <f>VLOOKUP($C110, Table3[#All], 91, 0)</f>
        <v>0</v>
      </c>
      <c r="EZ110" s="9">
        <f>VLOOKUP($C110, Table3[#All], 92, 0)</f>
        <v>0</v>
      </c>
      <c r="FA110" s="12">
        <f t="shared" si="173"/>
        <v>3</v>
      </c>
      <c r="FB110" s="11"/>
      <c r="FC110" s="9">
        <f>VLOOKUP($C110, Table3[#All], 93, 0)</f>
        <v>0</v>
      </c>
      <c r="FD110" s="9">
        <f>VLOOKUP($C110, Table3[#All], 94, 0)</f>
        <v>0.8125</v>
      </c>
      <c r="FE110" s="9">
        <f>VLOOKUP($C110, Table3[#All], 95, 0)</f>
        <v>0.16670000000000001</v>
      </c>
      <c r="FF110" s="9">
        <f>VLOOKUP($C110, Table3[#All], 96, 0)</f>
        <v>2.0799999999999999E-2</v>
      </c>
      <c r="FG110" s="9"/>
      <c r="FH110" s="10">
        <f t="shared" si="174"/>
        <v>2</v>
      </c>
      <c r="FI110" s="11"/>
      <c r="FJ110" s="9">
        <f>VLOOKUP($C110, Table3[#All], 97, 0)</f>
        <v>0</v>
      </c>
      <c r="FK110" s="9">
        <f>VLOOKUP($C110, Table3[#All], 98, 0)</f>
        <v>0</v>
      </c>
      <c r="FL110" s="9">
        <f>VLOOKUP($C110, Table3[#All], 99, 0)</f>
        <v>0</v>
      </c>
      <c r="FM110" s="9">
        <f>VLOOKUP($C110, Table3[#All], 100, 0)</f>
        <v>0</v>
      </c>
      <c r="FN110" s="9">
        <f>VLOOKUP($C110, Table3[#All], 101, 0)</f>
        <v>1</v>
      </c>
      <c r="FO110" s="14">
        <f t="shared" si="175"/>
        <v>5</v>
      </c>
      <c r="FP110" s="11"/>
      <c r="FQ110" s="9">
        <f>VLOOKUP($C110, Table3[#All], 102, 0)</f>
        <v>0.91670000000000007</v>
      </c>
      <c r="FR110" s="9">
        <f>VLOOKUP($C110, Table3[#All], 103, 0)</f>
        <v>6.25E-2</v>
      </c>
      <c r="FS110" s="9">
        <f>VLOOKUP($C110, Table3[#All], 104, 0)</f>
        <v>0</v>
      </c>
      <c r="FT110" s="9">
        <f>VLOOKUP($C110, Table3[#All], 105, 0)</f>
        <v>2.0799999999999999E-2</v>
      </c>
      <c r="FU110" s="9">
        <v>0</v>
      </c>
      <c r="FV110" s="10">
        <f t="shared" si="176"/>
        <v>1</v>
      </c>
      <c r="FW110" s="11"/>
      <c r="FX110" s="9">
        <f>VLOOKUP($C110, Table3[#All], 106, 0)</f>
        <v>0.53189999999999993</v>
      </c>
      <c r="FY110" s="9"/>
      <c r="FZ110" s="9">
        <f>VLOOKUP($C110, Table3[#All], 107, 0)</f>
        <v>0.25530000000000003</v>
      </c>
      <c r="GA110" s="9">
        <f>VLOOKUP($C110, Table3[#All], 108, 0)</f>
        <v>0.21280000000000002</v>
      </c>
      <c r="GB110" s="9"/>
      <c r="GC110" s="10">
        <f t="shared" si="193"/>
        <v>3</v>
      </c>
      <c r="GD110" s="81"/>
      <c r="GE110" s="9">
        <f>VLOOKUP($C110, Table3[#All], 109, 0)</f>
        <v>0.43180000000000002</v>
      </c>
      <c r="GF110" s="9">
        <f>VLOOKUP($C110, Table3[#All], 110, 0)</f>
        <v>0.47729999999999995</v>
      </c>
      <c r="GG110" s="9">
        <f>VLOOKUP($C110, Table3[#All], 111, 0)</f>
        <v>6.8199999999999997E-2</v>
      </c>
      <c r="GH110" s="9"/>
      <c r="GI110" s="9">
        <f>VLOOKUP($C110, Table3[#All], 112, 0)</f>
        <v>2.2700000000000001E-2</v>
      </c>
      <c r="GJ110" s="12">
        <f t="shared" si="177"/>
        <v>2</v>
      </c>
      <c r="GK110" s="11"/>
      <c r="GL110" s="9">
        <f>VLOOKUP($C110, Table3[#All], 113, 0)</f>
        <v>0</v>
      </c>
      <c r="GM110" s="9">
        <f>VLOOKUP($C110, Table3[#All], 114, 0)</f>
        <v>0.125</v>
      </c>
      <c r="GN110" s="9">
        <f>VLOOKUP($C110, Table3[#All], 115, 0)</f>
        <v>0.70829999999999993</v>
      </c>
      <c r="GO110" s="9">
        <f>VLOOKUP($C110, Table3[#All], 116, 0)</f>
        <v>0.16670000000000001</v>
      </c>
      <c r="GP110" s="9"/>
      <c r="GQ110" s="10">
        <f t="shared" si="178"/>
        <v>3</v>
      </c>
      <c r="GR110" s="11"/>
      <c r="GS110" s="9">
        <f>VLOOKUP($C110, Table2[#All], 3, 0)</f>
        <v>0</v>
      </c>
      <c r="GT110" s="9">
        <f>VLOOKUP($C110, Table2[#All], 4, 0)</f>
        <v>0</v>
      </c>
      <c r="GU110" s="9">
        <f>VLOOKUP($C110, Table2[#All], 5, 0)</f>
        <v>1</v>
      </c>
      <c r="GV110" s="9">
        <f>VLOOKUP($C110, Table2[#All], 6, 0)</f>
        <v>0</v>
      </c>
      <c r="GW110" s="9">
        <f>VLOOKUP($C110, Table2[#All], 7, 0)</f>
        <v>0</v>
      </c>
      <c r="GX110" s="10">
        <f t="shared" si="179"/>
        <v>3</v>
      </c>
      <c r="GY110" s="11"/>
      <c r="GZ110" s="9">
        <v>0</v>
      </c>
      <c r="HA110" s="9">
        <v>0</v>
      </c>
      <c r="HB110" s="9">
        <v>0</v>
      </c>
      <c r="HC110" s="9">
        <v>1</v>
      </c>
      <c r="HD110" s="9"/>
      <c r="HE110" s="10">
        <f t="shared" si="180"/>
        <v>4</v>
      </c>
      <c r="HF110" s="11"/>
      <c r="HG110" s="9">
        <f>VLOOKUP($C110, Table5[#All], 2, 0)</f>
        <v>0</v>
      </c>
      <c r="HH110" s="9">
        <f>VLOOKUP($C110, Table5[#All], 3, 0)</f>
        <v>0</v>
      </c>
      <c r="HI110" s="9">
        <f>VLOOKUP($C110, Table5[#All], 4, 0)</f>
        <v>0</v>
      </c>
      <c r="HJ110" s="9">
        <f>VLOOKUP($C110, Table5[#All], 5, 0)</f>
        <v>1</v>
      </c>
      <c r="HK110" s="9">
        <f>VLOOKUP($C110, Table5[#All], 6, 0)</f>
        <v>0</v>
      </c>
      <c r="HL110" s="10">
        <f t="shared" si="181"/>
        <v>4</v>
      </c>
      <c r="HM110" s="11"/>
      <c r="HN110" s="9">
        <f>VLOOKUP($C110, Table5[#All], 7, 0)</f>
        <v>0</v>
      </c>
      <c r="HO110" s="9">
        <f>VLOOKUP($C110, Table5[#All], 8, 0)</f>
        <v>1</v>
      </c>
      <c r="HP110" s="9">
        <f>VLOOKUP($C110, Table5[#All], 9, 0)</f>
        <v>0</v>
      </c>
      <c r="HQ110" s="9">
        <f>VLOOKUP($C110, Table5[#All], 10, 0)</f>
        <v>0</v>
      </c>
      <c r="HR110" s="9">
        <f>VLOOKUP($C110, Table5[#All], 11, 0)</f>
        <v>0</v>
      </c>
      <c r="HS110" s="10">
        <f t="shared" si="182"/>
        <v>2</v>
      </c>
      <c r="HT110" s="11"/>
      <c r="HU110" s="9">
        <f>VLOOKUP($C110, Table5[#All], 12, 0)</f>
        <v>1</v>
      </c>
      <c r="HV110" s="9">
        <f>VLOOKUP($C110, Table5[#All], 13, 0)</f>
        <v>0</v>
      </c>
      <c r="HW110" s="9">
        <f>VLOOKUP($C110, Table5[#All], 14, 0)</f>
        <v>0</v>
      </c>
      <c r="HX110" s="9">
        <f>VLOOKUP($C110, Table5[#All], 15, 0)</f>
        <v>0</v>
      </c>
      <c r="HY110" s="9">
        <f>VLOOKUP($C110, Table5[#All], 16, 0)</f>
        <v>0</v>
      </c>
      <c r="HZ110" s="10">
        <f t="shared" si="183"/>
        <v>1</v>
      </c>
      <c r="IA110" s="11"/>
      <c r="IB110" s="9">
        <f>VLOOKUP($C110, Table5[#All], 17, 0)</f>
        <v>0</v>
      </c>
      <c r="IC110" s="9">
        <f>VLOOKUP($C110, Table5[#All], 18, 0)</f>
        <v>1</v>
      </c>
      <c r="ID110" s="9">
        <f>VLOOKUP($C110, Table5[#All], 19, 0)</f>
        <v>0</v>
      </c>
      <c r="IE110" s="9">
        <f>VLOOKUP($C110, Table5[#All], 20, 0)</f>
        <v>0</v>
      </c>
      <c r="IF110" s="9">
        <f>VLOOKUP($C110, Table5[#All], 21, 0)</f>
        <v>0</v>
      </c>
      <c r="IG110" s="10">
        <f t="shared" si="184"/>
        <v>2</v>
      </c>
      <c r="IH110" s="11"/>
      <c r="II110" s="9">
        <f>VLOOKUP($C110, Table5[#All], 22, 0)</f>
        <v>1</v>
      </c>
      <c r="IJ110" s="9">
        <f>VLOOKUP($C110, Table5[#All], 23, 0)</f>
        <v>0</v>
      </c>
      <c r="IK110" s="9">
        <f>VLOOKUP($C110, Table5[#All], 24, 0)</f>
        <v>0</v>
      </c>
      <c r="IL110" s="9">
        <f>VLOOKUP($C110, Table5[#All], 25, 0)</f>
        <v>0</v>
      </c>
      <c r="IM110" s="9">
        <f>VLOOKUP($C110, Table5[#All], 26, 0)</f>
        <v>0</v>
      </c>
      <c r="IN110" s="10">
        <f t="shared" si="185"/>
        <v>1</v>
      </c>
      <c r="IO110" s="11"/>
      <c r="IP110" s="9">
        <v>1</v>
      </c>
      <c r="IQ110" s="9">
        <v>0</v>
      </c>
      <c r="IR110" s="9">
        <v>0</v>
      </c>
      <c r="IS110" s="9">
        <v>0</v>
      </c>
      <c r="IT110" s="9">
        <v>0</v>
      </c>
      <c r="IU110" s="10">
        <f t="shared" si="186"/>
        <v>1</v>
      </c>
      <c r="IV110" s="82"/>
    </row>
    <row r="111" spans="1:256" ht="16.3" thickTop="1" thickBot="1" x14ac:dyDescent="0.35">
      <c r="A111" s="16" t="s">
        <v>356</v>
      </c>
      <c r="B111" s="16" t="s">
        <v>358</v>
      </c>
      <c r="C111" s="16" t="s">
        <v>359</v>
      </c>
      <c r="D111" s="11"/>
      <c r="E111" s="9">
        <f>VLOOKUP($C111, Table3[#All], 2, 0)</f>
        <v>0.36840000000000006</v>
      </c>
      <c r="F111" s="9"/>
      <c r="G111" s="9">
        <f>VLOOKUP($C111, Table3[#All], 3, 0)</f>
        <v>0.57889999999999997</v>
      </c>
      <c r="H111" s="9">
        <f>VLOOKUP($C111, Table3[#All], 4, 0)</f>
        <v>5.2600000000000001E-2</v>
      </c>
      <c r="I111" s="9">
        <f>VLOOKUP($C111, Table3[#All], 5, 0)</f>
        <v>0</v>
      </c>
      <c r="J111" s="10">
        <f t="shared" si="187"/>
        <v>3</v>
      </c>
      <c r="K111" s="11"/>
      <c r="L111" s="9">
        <f>VLOOKUP($C111, Table3[#All], 6, 0)</f>
        <v>0</v>
      </c>
      <c r="M111" s="9"/>
      <c r="N111" s="9">
        <f>VLOOKUP($C111, Table3[#All], 7, 0)</f>
        <v>0</v>
      </c>
      <c r="O111" s="9">
        <f>VLOOKUP($C111, Table3[#All], 8, 0)</f>
        <v>0</v>
      </c>
      <c r="P111" s="9">
        <f>VLOOKUP($C111, Table3[#All], 9, 0)</f>
        <v>1</v>
      </c>
      <c r="Q111" s="10">
        <f t="shared" si="188"/>
        <v>5</v>
      </c>
      <c r="R111" s="11"/>
      <c r="S111" s="9">
        <f>VLOOKUP($C111, Table3[#All], 10, 0)</f>
        <v>0</v>
      </c>
      <c r="T111" s="9">
        <f>VLOOKUP($C111, Table3[#All], 11, 0)</f>
        <v>0.5</v>
      </c>
      <c r="U111" s="9">
        <f>VLOOKUP($C111, Table3[#All], 12, 0)</f>
        <v>0.5</v>
      </c>
      <c r="V111" s="9">
        <f>VLOOKUP($C111, Table3[#All], 13, 0)</f>
        <v>0</v>
      </c>
      <c r="W111" s="9">
        <f>VLOOKUP($C111, Table3[#All], 14, 0)</f>
        <v>0</v>
      </c>
      <c r="X111" s="10">
        <f t="shared" si="189"/>
        <v>3</v>
      </c>
      <c r="Y111" s="11"/>
      <c r="Z111" s="9">
        <f>VLOOKUP($C111, Table3[#All], 15, 0)</f>
        <v>0</v>
      </c>
      <c r="AA111" s="9">
        <f>VLOOKUP($C111, Table3[#All], 16, 0)</f>
        <v>0.22219999999999998</v>
      </c>
      <c r="AB111" s="9">
        <f>VLOOKUP($C111, Table3[#All], 17, 0)</f>
        <v>0.33329999999999999</v>
      </c>
      <c r="AC111" s="9">
        <f>VLOOKUP($C111, Table3[#All], 18, 0)</f>
        <v>0.38890000000000002</v>
      </c>
      <c r="AD111" s="9">
        <f>VLOOKUP($C111, Table3[#All], 19, 0)</f>
        <v>5.5599999999999997E-2</v>
      </c>
      <c r="AE111" s="10">
        <f t="shared" si="159"/>
        <v>4</v>
      </c>
      <c r="AF111" s="11"/>
      <c r="AG111" s="9">
        <f>VLOOKUP($C111, Table3[#All], 20, 0)</f>
        <v>0.22219999999999998</v>
      </c>
      <c r="AH111" s="9">
        <f>VLOOKUP($C111, Table3[#All], 21, 0)</f>
        <v>0.77780000000000005</v>
      </c>
      <c r="AI111" s="9">
        <f>VLOOKUP($C111, Table3[#All], 22, 0)</f>
        <v>0</v>
      </c>
      <c r="AJ111" s="9"/>
      <c r="AK111" s="9"/>
      <c r="AL111" s="10">
        <f t="shared" si="160"/>
        <v>2</v>
      </c>
      <c r="AM111" s="11"/>
      <c r="AN111" s="9">
        <f>VLOOKUP($C111, Table3[#All], 23, 0)</f>
        <v>0</v>
      </c>
      <c r="AO111" s="9">
        <f>VLOOKUP($C111, Table3[#All], 24, 0)</f>
        <v>1</v>
      </c>
      <c r="AP111" s="9">
        <f>VLOOKUP($C111, Table3[#All], 25, 0)</f>
        <v>0</v>
      </c>
      <c r="AQ111" s="9">
        <f>VLOOKUP($C111, Table3[#All], 26, 0)</f>
        <v>0</v>
      </c>
      <c r="AR111" s="9"/>
      <c r="AS111" s="12">
        <f t="shared" si="161"/>
        <v>2</v>
      </c>
      <c r="AT111" s="11"/>
      <c r="AU111" s="9">
        <f>VLOOKUP($C111, Table3[#All], 27, 0)</f>
        <v>0.68420000000000003</v>
      </c>
      <c r="AV111" s="9">
        <f>VLOOKUP($C111, Table3[#All], 28, 0)</f>
        <v>0.15789999999999998</v>
      </c>
      <c r="AW111" s="9">
        <f>VLOOKUP($C111, Table3[#All], 29, 0)</f>
        <v>0.15789999999999998</v>
      </c>
      <c r="AX111" s="9"/>
      <c r="AY111" s="9"/>
      <c r="AZ111" s="10">
        <f t="shared" si="190"/>
        <v>2</v>
      </c>
      <c r="BA111" s="11"/>
      <c r="BB111" s="9">
        <f>VLOOKUP($C111, Table3[#All], 30, 0)</f>
        <v>0.21050000000000002</v>
      </c>
      <c r="BC111" s="9">
        <f>VLOOKUP($C111, Table3[#All], 31, 0)</f>
        <v>0.63159999999999994</v>
      </c>
      <c r="BD111" s="9">
        <f>VLOOKUP($C111, Table3[#All], 32, 0)</f>
        <v>0.15789999999999998</v>
      </c>
      <c r="BE111" s="9">
        <f>VLOOKUP($C111, Table3[#All], 33, 0)</f>
        <v>0</v>
      </c>
      <c r="BF111" s="9"/>
      <c r="BG111" s="10">
        <f t="shared" si="191"/>
        <v>2</v>
      </c>
      <c r="BH111" s="81"/>
      <c r="BI111" s="9">
        <f>VLOOKUP($C111, Table3[#All], 34, 0)</f>
        <v>0</v>
      </c>
      <c r="BJ111" s="9">
        <f>VLOOKUP($C111, Table3[#All], 35, 0)</f>
        <v>0</v>
      </c>
      <c r="BK111" s="9">
        <f>VLOOKUP($C111, Table3[#All], 36, 0)</f>
        <v>0</v>
      </c>
      <c r="BL111" s="9">
        <f>VLOOKUP($C111, Table3[#All], 37, 0)</f>
        <v>0</v>
      </c>
      <c r="BM111" s="9">
        <f>VLOOKUP($C111, Table3[#All], 38, 0)</f>
        <v>0</v>
      </c>
      <c r="BN111" s="10" t="str">
        <f t="shared" si="192"/>
        <v>N/A</v>
      </c>
      <c r="BO111" s="11"/>
      <c r="BP111" s="9">
        <f>VLOOKUP($C111, Table3[#All], 39, 0)</f>
        <v>0.47369999999999995</v>
      </c>
      <c r="BQ111" s="9">
        <f>VLOOKUP($C111, Table3[#All], 40, 0)</f>
        <v>0.26319999999999999</v>
      </c>
      <c r="BR111" s="9">
        <f>VLOOKUP($C111, Table3[#All], 41, 0)</f>
        <v>0.15789999999999998</v>
      </c>
      <c r="BS111" s="9">
        <f>VLOOKUP($C111, Table3[#All], 42, 0)</f>
        <v>0.10529999999999999</v>
      </c>
      <c r="BT111" s="9"/>
      <c r="BU111" s="10">
        <f t="shared" si="162"/>
        <v>3</v>
      </c>
      <c r="BV111" s="11"/>
      <c r="BW111" s="9">
        <f>VLOOKUP($C111, Table3[#All], 43, 0)</f>
        <v>0.84209999999999996</v>
      </c>
      <c r="BX111" s="9">
        <f>VLOOKUP($C111, Table3[#All], 44, 0)</f>
        <v>0.15789999999999998</v>
      </c>
      <c r="BY111" s="9">
        <f>VLOOKUP($C111, Table3[#All], 45, 0)</f>
        <v>0</v>
      </c>
      <c r="BZ111" s="9"/>
      <c r="CA111" s="9"/>
      <c r="CB111" s="10">
        <f t="shared" si="163"/>
        <v>1</v>
      </c>
      <c r="CC111" s="81"/>
      <c r="CD111" s="9">
        <f>VLOOKUP($C111, Table3[#All], 46, 0)</f>
        <v>1</v>
      </c>
      <c r="CE111" s="9">
        <f>VLOOKUP($C111, Table3[#All], 47, 0)</f>
        <v>0</v>
      </c>
      <c r="CF111" s="9">
        <f>VLOOKUP($C111, Table3[#All], 48, 0)</f>
        <v>0</v>
      </c>
      <c r="CG111" s="9">
        <f>VLOOKUP($C111, Table3[#All], 49, 0)</f>
        <v>0</v>
      </c>
      <c r="CH111" s="9">
        <f>VLOOKUP($C111, Table3[#All], 50, 0)</f>
        <v>0</v>
      </c>
      <c r="CI111" s="12">
        <f t="shared" si="164"/>
        <v>1</v>
      </c>
      <c r="CJ111" s="13"/>
      <c r="CK111" s="9">
        <f>VLOOKUP($C111, Table3[#All], 51, 0)</f>
        <v>0.58820000000000006</v>
      </c>
      <c r="CL111" s="9">
        <f>VLOOKUP($C111, Table3[#All], 52, 0)</f>
        <v>0.4118</v>
      </c>
      <c r="CM111" s="9">
        <f>VLOOKUP($C111, Table3[#All], 53, 0)</f>
        <v>0</v>
      </c>
      <c r="CN111" s="9">
        <f>VLOOKUP($C111, Table3[#All], 54, 0)</f>
        <v>0</v>
      </c>
      <c r="CO111" s="9"/>
      <c r="CP111" s="10">
        <f t="shared" si="165"/>
        <v>2</v>
      </c>
      <c r="CQ111" s="11"/>
      <c r="CR111" s="9">
        <f>VLOOKUP($C111, Table3[#All], 55, 0)</f>
        <v>6.6699999999999995E-2</v>
      </c>
      <c r="CS111" s="9">
        <f>VLOOKUP($C111, Table3[#All], 56, 0)</f>
        <v>0.26669999999999999</v>
      </c>
      <c r="CT111" s="9">
        <f>VLOOKUP($C111, Table3[#All], 57, 0)</f>
        <v>0.4</v>
      </c>
      <c r="CU111" s="9">
        <f>VLOOKUP($C111, Table3[#All], 58, 0)</f>
        <v>0.26669999999999999</v>
      </c>
      <c r="CV111" s="9">
        <f>VLOOKUP($C111, Table3[#All], 59, 0)</f>
        <v>0</v>
      </c>
      <c r="CW111" s="14">
        <f t="shared" si="166"/>
        <v>4</v>
      </c>
      <c r="CX111" s="81"/>
      <c r="CY111" s="9">
        <f>VLOOKUP($C111, Table3[#All], 60, 0)</f>
        <v>0.15789999999999998</v>
      </c>
      <c r="CZ111" s="9">
        <f>VLOOKUP($C111, Table3[#All], 61, 0)</f>
        <v>0.84209999999999996</v>
      </c>
      <c r="DA111" s="9">
        <f>VLOOKUP($C111, Table3[#All], 62, 0)</f>
        <v>0</v>
      </c>
      <c r="DB111" s="9">
        <f>VLOOKUP($C111, Table3[#All], 63, 0)</f>
        <v>0</v>
      </c>
      <c r="DC111" s="9">
        <f>VLOOKUP($C111, Table3[#All], 64, 0)</f>
        <v>0</v>
      </c>
      <c r="DD111" s="10">
        <f t="shared" si="167"/>
        <v>2</v>
      </c>
      <c r="DE111" s="11"/>
      <c r="DF111" s="9">
        <f>VLOOKUP($C111, Table3[#All], 65, 0)</f>
        <v>0.10529999999999999</v>
      </c>
      <c r="DG111" s="9"/>
      <c r="DH111" s="9">
        <f>VLOOKUP($C111, Table3[#All], 66, 0)</f>
        <v>0.68420000000000003</v>
      </c>
      <c r="DI111" s="9"/>
      <c r="DJ111" s="9">
        <f>VLOOKUP($C111, Table3[#All], 67, 0)</f>
        <v>0.21050000000000002</v>
      </c>
      <c r="DK111" s="14">
        <f t="shared" si="168"/>
        <v>3</v>
      </c>
      <c r="DL111" s="11"/>
      <c r="DM111" s="9">
        <f>VLOOKUP($C111, Table3[#All], 68, 0)</f>
        <v>0.78949999999999998</v>
      </c>
      <c r="DN111" s="9"/>
      <c r="DO111" s="9">
        <f>VLOOKUP($C111, Table3[#All], 69, 0)</f>
        <v>0.21050000000000002</v>
      </c>
      <c r="DP111" s="9">
        <f>VLOOKUP($C111, Table3[#All], 70, 0)</f>
        <v>0</v>
      </c>
      <c r="DQ111" s="9"/>
      <c r="DR111" s="14">
        <f t="shared" si="169"/>
        <v>1</v>
      </c>
      <c r="DS111" s="11"/>
      <c r="DT111" s="9">
        <f>VLOOKUP($C111, Table3[#All], 71, 0)</f>
        <v>0.89469999999999994</v>
      </c>
      <c r="DU111" s="9">
        <f>VLOOKUP($C111, Table3[#All], 72, 0)</f>
        <v>0.10529999999999999</v>
      </c>
      <c r="DV111" s="9">
        <f>VLOOKUP($C111, Table3[#All], 73, 0)</f>
        <v>0</v>
      </c>
      <c r="DW111" s="9">
        <f>VLOOKUP($C111, Table3[#All], 74, 0)</f>
        <v>0</v>
      </c>
      <c r="DX111" s="9">
        <f>VLOOKUP($C111, Table3[#All], 75, 0)</f>
        <v>0</v>
      </c>
      <c r="DY111" s="12">
        <f t="shared" si="158"/>
        <v>1</v>
      </c>
      <c r="DZ111" s="11"/>
      <c r="EA111" s="9">
        <f>VLOOKUP($C111, Table3[#All], 76, 0)</f>
        <v>1</v>
      </c>
      <c r="EB111" s="9">
        <f>VLOOKUP($C111, Table3[#All], 77, 0)</f>
        <v>0</v>
      </c>
      <c r="EC111" s="9">
        <f>VLOOKUP($C111, Table3[#All], 78, 0)</f>
        <v>0</v>
      </c>
      <c r="ED111" s="9">
        <f>VLOOKUP($C111, Table3[#All], 79, 0)</f>
        <v>0</v>
      </c>
      <c r="EE111" s="9">
        <f>VLOOKUP($C111, Table3[#All], 80, 0)</f>
        <v>0</v>
      </c>
      <c r="EF111" s="10">
        <f t="shared" si="170"/>
        <v>1</v>
      </c>
      <c r="EG111" s="9"/>
      <c r="EH111" s="9">
        <f>VLOOKUP($C111, Table3[#All], 81, 0)</f>
        <v>1</v>
      </c>
      <c r="EI111" s="9">
        <f>VLOOKUP($C111, Table3[#All], 82, 0)</f>
        <v>0</v>
      </c>
      <c r="EJ111" s="9">
        <f>VLOOKUP($C111, Table3[#All], 83, 0)</f>
        <v>0</v>
      </c>
      <c r="EK111" s="9">
        <f>VLOOKUP($C111, Table3[#All], 84, 0)</f>
        <v>0</v>
      </c>
      <c r="EL111" s="9">
        <f>VLOOKUP($C111, Table3[#All], 85, 0)</f>
        <v>0</v>
      </c>
      <c r="EM111" s="14">
        <f t="shared" si="171"/>
        <v>1</v>
      </c>
      <c r="EN111" s="11"/>
      <c r="EO111" s="9">
        <f>VLOOKUP($C111, Table3[#All], 86, 0)</f>
        <v>0.66670000000000007</v>
      </c>
      <c r="EP111" s="9"/>
      <c r="EQ111" s="9">
        <f>VLOOKUP($C111, Table3[#All], 87, 0)</f>
        <v>0.33329999999999999</v>
      </c>
      <c r="ER111" s="9"/>
      <c r="ES111" s="9"/>
      <c r="ET111" s="14">
        <f t="shared" si="172"/>
        <v>3</v>
      </c>
      <c r="EU111" s="11"/>
      <c r="EV111" s="9">
        <f>VLOOKUP($C111, Table3[#All], 88, 0)</f>
        <v>0</v>
      </c>
      <c r="EW111" s="9">
        <f>VLOOKUP($C111, Table3[#All], 89, 0)</f>
        <v>0</v>
      </c>
      <c r="EX111" s="9">
        <f>VLOOKUP($C111, Table3[#All], 90, 0)</f>
        <v>1</v>
      </c>
      <c r="EY111" s="9">
        <f>VLOOKUP($C111, Table3[#All], 91, 0)</f>
        <v>0</v>
      </c>
      <c r="EZ111" s="9">
        <f>VLOOKUP($C111, Table3[#All], 92, 0)</f>
        <v>0</v>
      </c>
      <c r="FA111" s="12">
        <f t="shared" si="173"/>
        <v>3</v>
      </c>
      <c r="FB111" s="11"/>
      <c r="FC111" s="9">
        <f>VLOOKUP($C111, Table3[#All], 93, 0)</f>
        <v>0</v>
      </c>
      <c r="FD111" s="9">
        <f>VLOOKUP($C111, Table3[#All], 94, 0)</f>
        <v>0.73680000000000012</v>
      </c>
      <c r="FE111" s="9">
        <f>VLOOKUP($C111, Table3[#All], 95, 0)</f>
        <v>0.26319999999999999</v>
      </c>
      <c r="FF111" s="9">
        <f>VLOOKUP($C111, Table3[#All], 96, 0)</f>
        <v>0</v>
      </c>
      <c r="FG111" s="9"/>
      <c r="FH111" s="10">
        <f t="shared" si="174"/>
        <v>3</v>
      </c>
      <c r="FI111" s="11"/>
      <c r="FJ111" s="9">
        <f>VLOOKUP($C111, Table3[#All], 97, 0)</f>
        <v>0</v>
      </c>
      <c r="FK111" s="9">
        <f>VLOOKUP($C111, Table3[#All], 98, 0)</f>
        <v>0</v>
      </c>
      <c r="FL111" s="9">
        <f>VLOOKUP($C111, Table3[#All], 99, 0)</f>
        <v>0</v>
      </c>
      <c r="FM111" s="9">
        <f>VLOOKUP($C111, Table3[#All], 100, 0)</f>
        <v>1</v>
      </c>
      <c r="FN111" s="9">
        <f>VLOOKUP($C111, Table3[#All], 101, 0)</f>
        <v>0</v>
      </c>
      <c r="FO111" s="14">
        <f t="shared" si="175"/>
        <v>4</v>
      </c>
      <c r="FP111" s="11"/>
      <c r="FQ111" s="9">
        <f>VLOOKUP($C111, Table3[#All], 102, 0)</f>
        <v>0.89469999999999994</v>
      </c>
      <c r="FR111" s="9">
        <f>VLOOKUP($C111, Table3[#All], 103, 0)</f>
        <v>0.10529999999999999</v>
      </c>
      <c r="FS111" s="9">
        <f>VLOOKUP($C111, Table3[#All], 104, 0)</f>
        <v>0</v>
      </c>
      <c r="FT111" s="9">
        <f>VLOOKUP($C111, Table3[#All], 105, 0)</f>
        <v>0</v>
      </c>
      <c r="FU111" s="9">
        <v>0</v>
      </c>
      <c r="FV111" s="10">
        <f t="shared" si="176"/>
        <v>1</v>
      </c>
      <c r="FW111" s="11"/>
      <c r="FX111" s="9">
        <f>VLOOKUP($C111, Table3[#All], 106, 0)</f>
        <v>0.58820000000000006</v>
      </c>
      <c r="FY111" s="9"/>
      <c r="FZ111" s="9">
        <f>VLOOKUP($C111, Table3[#All], 107, 0)</f>
        <v>0.23530000000000001</v>
      </c>
      <c r="GA111" s="9">
        <f>VLOOKUP($C111, Table3[#All], 108, 0)</f>
        <v>0.17649999999999999</v>
      </c>
      <c r="GB111" s="9"/>
      <c r="GC111" s="10">
        <f t="shared" si="193"/>
        <v>3</v>
      </c>
      <c r="GD111" s="81"/>
      <c r="GE111" s="9">
        <f>VLOOKUP($C111, Table3[#All], 109, 0)</f>
        <v>0</v>
      </c>
      <c r="GF111" s="9">
        <f>VLOOKUP($C111, Table3[#All], 110, 0)</f>
        <v>0.93330000000000002</v>
      </c>
      <c r="GG111" s="9">
        <f>VLOOKUP($C111, Table3[#All], 111, 0)</f>
        <v>6.6699999999999995E-2</v>
      </c>
      <c r="GH111" s="9"/>
      <c r="GI111" s="9">
        <f>VLOOKUP($C111, Table3[#All], 112, 0)</f>
        <v>0</v>
      </c>
      <c r="GJ111" s="12">
        <f t="shared" si="177"/>
        <v>2</v>
      </c>
      <c r="GK111" s="11"/>
      <c r="GL111" s="9">
        <f>VLOOKUP($C111, Table3[#All], 113, 0)</f>
        <v>0</v>
      </c>
      <c r="GM111" s="9">
        <f>VLOOKUP($C111, Table3[#All], 114, 0)</f>
        <v>0.21050000000000002</v>
      </c>
      <c r="GN111" s="9">
        <f>VLOOKUP($C111, Table3[#All], 115, 0)</f>
        <v>0.42109999999999997</v>
      </c>
      <c r="GO111" s="9">
        <f>VLOOKUP($C111, Table3[#All], 116, 0)</f>
        <v>0.36840000000000006</v>
      </c>
      <c r="GP111" s="9"/>
      <c r="GQ111" s="10">
        <f t="shared" si="178"/>
        <v>4</v>
      </c>
      <c r="GR111" s="11"/>
      <c r="GS111" s="9">
        <f>VLOOKUP($C111, Table2[#All], 3, 0)</f>
        <v>0</v>
      </c>
      <c r="GT111" s="9">
        <f>VLOOKUP($C111, Table2[#All], 4, 0)</f>
        <v>0</v>
      </c>
      <c r="GU111" s="9">
        <f>VLOOKUP($C111, Table2[#All], 5, 0)</f>
        <v>1</v>
      </c>
      <c r="GV111" s="9">
        <f>VLOOKUP($C111, Table2[#All], 6, 0)</f>
        <v>0</v>
      </c>
      <c r="GW111" s="9">
        <f>VLOOKUP($C111, Table2[#All], 7, 0)</f>
        <v>0</v>
      </c>
      <c r="GX111" s="10">
        <f t="shared" si="179"/>
        <v>3</v>
      </c>
      <c r="GY111" s="11"/>
      <c r="GZ111" s="9">
        <v>0</v>
      </c>
      <c r="HA111" s="9">
        <v>1</v>
      </c>
      <c r="HB111" s="9">
        <v>0</v>
      </c>
      <c r="HC111" s="9">
        <v>0</v>
      </c>
      <c r="HD111" s="9"/>
      <c r="HE111" s="10">
        <f t="shared" si="180"/>
        <v>2</v>
      </c>
      <c r="HF111" s="11"/>
      <c r="HG111" s="9">
        <f>VLOOKUP($C111, Table5[#All], 2, 0)</f>
        <v>0</v>
      </c>
      <c r="HH111" s="9">
        <f>VLOOKUP($C111, Table5[#All], 3, 0)</f>
        <v>0</v>
      </c>
      <c r="HI111" s="9">
        <f>VLOOKUP($C111, Table5[#All], 4, 0)</f>
        <v>0</v>
      </c>
      <c r="HJ111" s="9">
        <f>VLOOKUP($C111, Table5[#All], 5, 0)</f>
        <v>0</v>
      </c>
      <c r="HK111" s="9">
        <f>VLOOKUP($C111, Table5[#All], 6, 0)</f>
        <v>1</v>
      </c>
      <c r="HL111" s="10">
        <f t="shared" si="181"/>
        <v>5</v>
      </c>
      <c r="HM111" s="11"/>
      <c r="HN111" s="9">
        <f>VLOOKUP($C111, Table5[#All], 7, 0)</f>
        <v>0</v>
      </c>
      <c r="HO111" s="9">
        <f>VLOOKUP($C111, Table5[#All], 8, 0)</f>
        <v>0</v>
      </c>
      <c r="HP111" s="9">
        <f>VLOOKUP($C111, Table5[#All], 9, 0)</f>
        <v>1</v>
      </c>
      <c r="HQ111" s="9">
        <f>VLOOKUP($C111, Table5[#All], 10, 0)</f>
        <v>0</v>
      </c>
      <c r="HR111" s="9">
        <f>VLOOKUP($C111, Table5[#All], 11, 0)</f>
        <v>0</v>
      </c>
      <c r="HS111" s="10">
        <f t="shared" si="182"/>
        <v>3</v>
      </c>
      <c r="HT111" s="11"/>
      <c r="HU111" s="9">
        <f>VLOOKUP($C111, Table5[#All], 12, 0)</f>
        <v>1</v>
      </c>
      <c r="HV111" s="9">
        <f>VLOOKUP($C111, Table5[#All], 13, 0)</f>
        <v>0</v>
      </c>
      <c r="HW111" s="9">
        <f>VLOOKUP($C111, Table5[#All], 14, 0)</f>
        <v>0</v>
      </c>
      <c r="HX111" s="9">
        <f>VLOOKUP($C111, Table5[#All], 15, 0)</f>
        <v>0</v>
      </c>
      <c r="HY111" s="9">
        <f>VLOOKUP($C111, Table5[#All], 16, 0)</f>
        <v>0</v>
      </c>
      <c r="HZ111" s="10">
        <f t="shared" si="183"/>
        <v>1</v>
      </c>
      <c r="IA111" s="11"/>
      <c r="IB111" s="9">
        <f>VLOOKUP($C111, Table5[#All], 17, 0)</f>
        <v>1</v>
      </c>
      <c r="IC111" s="9">
        <f>VLOOKUP($C111, Table5[#All], 18, 0)</f>
        <v>0</v>
      </c>
      <c r="ID111" s="9">
        <f>VLOOKUP($C111, Table5[#All], 19, 0)</f>
        <v>0</v>
      </c>
      <c r="IE111" s="9">
        <f>VLOOKUP($C111, Table5[#All], 20, 0)</f>
        <v>0</v>
      </c>
      <c r="IF111" s="9">
        <f>VLOOKUP($C111, Table5[#All], 21, 0)</f>
        <v>0</v>
      </c>
      <c r="IG111" s="10">
        <f t="shared" si="184"/>
        <v>1</v>
      </c>
      <c r="IH111" s="11"/>
      <c r="II111" s="9">
        <f>VLOOKUP($C111, Table5[#All], 22, 0)</f>
        <v>1</v>
      </c>
      <c r="IJ111" s="9">
        <f>VLOOKUP($C111, Table5[#All], 23, 0)</f>
        <v>0</v>
      </c>
      <c r="IK111" s="9">
        <f>VLOOKUP($C111, Table5[#All], 24, 0)</f>
        <v>0</v>
      </c>
      <c r="IL111" s="9">
        <f>VLOOKUP($C111, Table5[#All], 25, 0)</f>
        <v>0</v>
      </c>
      <c r="IM111" s="9">
        <f>VLOOKUP($C111, Table5[#All], 26, 0)</f>
        <v>0</v>
      </c>
      <c r="IN111" s="10">
        <f t="shared" si="185"/>
        <v>1</v>
      </c>
      <c r="IO111" s="11"/>
      <c r="IP111" s="9">
        <v>1</v>
      </c>
      <c r="IQ111" s="9">
        <v>0</v>
      </c>
      <c r="IR111" s="9">
        <v>0</v>
      </c>
      <c r="IS111" s="9">
        <v>0</v>
      </c>
      <c r="IT111" s="9">
        <v>0</v>
      </c>
      <c r="IU111" s="10">
        <f t="shared" si="186"/>
        <v>1</v>
      </c>
      <c r="IV111" s="82"/>
    </row>
    <row r="112" spans="1:256" ht="16.3" thickTop="1" thickBot="1" x14ac:dyDescent="0.35">
      <c r="A112" s="16" t="s">
        <v>356</v>
      </c>
      <c r="B112" s="16" t="s">
        <v>360</v>
      </c>
      <c r="C112" s="16" t="s">
        <v>361</v>
      </c>
      <c r="D112" s="11"/>
      <c r="E112" s="9">
        <f>VLOOKUP($C112, Table3[#All], 2, 0)</f>
        <v>0.15380000000000002</v>
      </c>
      <c r="F112" s="9"/>
      <c r="G112" s="9">
        <f>VLOOKUP($C112, Table3[#All], 3, 0)</f>
        <v>0.61539999999999995</v>
      </c>
      <c r="H112" s="9">
        <f>VLOOKUP($C112, Table3[#All], 4, 0)</f>
        <v>0.23079999999999998</v>
      </c>
      <c r="I112" s="9">
        <f>VLOOKUP($C112, Table3[#All], 5, 0)</f>
        <v>0</v>
      </c>
      <c r="J112" s="10">
        <f t="shared" si="187"/>
        <v>3</v>
      </c>
      <c r="K112" s="11"/>
      <c r="L112" s="9">
        <f>VLOOKUP($C112, Table3[#All], 6, 0)</f>
        <v>0</v>
      </c>
      <c r="M112" s="9"/>
      <c r="N112" s="9">
        <f>VLOOKUP($C112, Table3[#All], 7, 0)</f>
        <v>1</v>
      </c>
      <c r="O112" s="9">
        <f>VLOOKUP($C112, Table3[#All], 8, 0)</f>
        <v>0</v>
      </c>
      <c r="P112" s="9">
        <f>VLOOKUP($C112, Table3[#All], 9, 0)</f>
        <v>0</v>
      </c>
      <c r="Q112" s="10">
        <f t="shared" si="188"/>
        <v>3</v>
      </c>
      <c r="R112" s="11"/>
      <c r="S112" s="9">
        <f>VLOOKUP($C112, Table3[#All], 10, 0)</f>
        <v>0</v>
      </c>
      <c r="T112" s="9">
        <f>VLOOKUP($C112, Table3[#All], 11, 0)</f>
        <v>0</v>
      </c>
      <c r="U112" s="9">
        <f>VLOOKUP($C112, Table3[#All], 12, 0)</f>
        <v>0.76919999999999999</v>
      </c>
      <c r="V112" s="9">
        <f>VLOOKUP($C112, Table3[#All], 13, 0)</f>
        <v>0.23079999999999998</v>
      </c>
      <c r="W112" s="9">
        <f>VLOOKUP($C112, Table3[#All], 14, 0)</f>
        <v>0</v>
      </c>
      <c r="X112" s="10">
        <f t="shared" si="189"/>
        <v>3</v>
      </c>
      <c r="Y112" s="11"/>
      <c r="Z112" s="9">
        <f>VLOOKUP($C112, Table3[#All], 15, 0)</f>
        <v>0</v>
      </c>
      <c r="AA112" s="9">
        <f>VLOOKUP($C112, Table3[#All], 16, 0)</f>
        <v>0</v>
      </c>
      <c r="AB112" s="9">
        <f>VLOOKUP($C112, Table3[#All], 17, 0)</f>
        <v>1</v>
      </c>
      <c r="AC112" s="9">
        <f>VLOOKUP($C112, Table3[#All], 18, 0)</f>
        <v>0</v>
      </c>
      <c r="AD112" s="9">
        <f>VLOOKUP($C112, Table3[#All], 19, 0)</f>
        <v>0</v>
      </c>
      <c r="AE112" s="10">
        <f t="shared" si="159"/>
        <v>3</v>
      </c>
      <c r="AF112" s="11"/>
      <c r="AG112" s="9">
        <f>VLOOKUP($C112, Table3[#All], 20, 0)</f>
        <v>0</v>
      </c>
      <c r="AH112" s="9">
        <f>VLOOKUP($C112, Table3[#All], 21, 0)</f>
        <v>1</v>
      </c>
      <c r="AI112" s="9">
        <f>VLOOKUP($C112, Table3[#All], 22, 0)</f>
        <v>0</v>
      </c>
      <c r="AJ112" s="9"/>
      <c r="AK112" s="9"/>
      <c r="AL112" s="10">
        <f t="shared" si="160"/>
        <v>2</v>
      </c>
      <c r="AM112" s="11"/>
      <c r="AN112" s="9">
        <f>VLOOKUP($C112, Table3[#All], 23, 0)</f>
        <v>1</v>
      </c>
      <c r="AO112" s="9">
        <f>VLOOKUP($C112, Table3[#All], 24, 0)</f>
        <v>0</v>
      </c>
      <c r="AP112" s="9">
        <f>VLOOKUP($C112, Table3[#All], 25, 0)</f>
        <v>0</v>
      </c>
      <c r="AQ112" s="9">
        <f>VLOOKUP($C112, Table3[#All], 26, 0)</f>
        <v>0</v>
      </c>
      <c r="AR112" s="9"/>
      <c r="AS112" s="12">
        <f t="shared" si="161"/>
        <v>1</v>
      </c>
      <c r="AT112" s="11"/>
      <c r="AU112" s="9">
        <f>VLOOKUP($C112, Table3[#All], 27, 0)</f>
        <v>1</v>
      </c>
      <c r="AV112" s="9">
        <f>VLOOKUP($C112, Table3[#All], 28, 0)</f>
        <v>0</v>
      </c>
      <c r="AW112" s="9">
        <f>VLOOKUP($C112, Table3[#All], 29, 0)</f>
        <v>0</v>
      </c>
      <c r="AX112" s="9"/>
      <c r="AY112" s="9"/>
      <c r="AZ112" s="10">
        <f t="shared" si="190"/>
        <v>1</v>
      </c>
      <c r="BA112" s="11"/>
      <c r="BB112" s="9">
        <f>VLOOKUP($C112, Table3[#All], 30, 0)</f>
        <v>0.53849999999999998</v>
      </c>
      <c r="BC112" s="9">
        <f>VLOOKUP($C112, Table3[#All], 31, 0)</f>
        <v>0.46149999999999997</v>
      </c>
      <c r="BD112" s="9">
        <f>VLOOKUP($C112, Table3[#All], 32, 0)</f>
        <v>0</v>
      </c>
      <c r="BE112" s="9">
        <f>VLOOKUP($C112, Table3[#All], 33, 0)</f>
        <v>0</v>
      </c>
      <c r="BF112" s="9"/>
      <c r="BG112" s="10">
        <f t="shared" si="191"/>
        <v>2</v>
      </c>
      <c r="BH112" s="81"/>
      <c r="BI112" s="9">
        <f>VLOOKUP($C112, Table3[#All], 34, 0)</f>
        <v>0</v>
      </c>
      <c r="BJ112" s="9">
        <f>VLOOKUP($C112, Table3[#All], 35, 0)</f>
        <v>0</v>
      </c>
      <c r="BK112" s="9">
        <f>VLOOKUP($C112, Table3[#All], 36, 0)</f>
        <v>0</v>
      </c>
      <c r="BL112" s="9">
        <f>VLOOKUP($C112, Table3[#All], 37, 0)</f>
        <v>0</v>
      </c>
      <c r="BM112" s="9">
        <f>VLOOKUP($C112, Table3[#All], 38, 0)</f>
        <v>0</v>
      </c>
      <c r="BN112" s="10" t="str">
        <f t="shared" si="192"/>
        <v>N/A</v>
      </c>
      <c r="BO112" s="11"/>
      <c r="BP112" s="9">
        <f>VLOOKUP($C112, Table3[#All], 39, 0)</f>
        <v>0.92310000000000003</v>
      </c>
      <c r="BQ112" s="9">
        <f>VLOOKUP($C112, Table3[#All], 40, 0)</f>
        <v>7.690000000000001E-2</v>
      </c>
      <c r="BR112" s="9">
        <f>VLOOKUP($C112, Table3[#All], 41, 0)</f>
        <v>0</v>
      </c>
      <c r="BS112" s="9">
        <f>VLOOKUP($C112, Table3[#All], 42, 0)</f>
        <v>0</v>
      </c>
      <c r="BT112" s="9"/>
      <c r="BU112" s="10">
        <f t="shared" si="162"/>
        <v>1</v>
      </c>
      <c r="BV112" s="11"/>
      <c r="BW112" s="9">
        <f>VLOOKUP($C112, Table3[#All], 43, 0)</f>
        <v>1</v>
      </c>
      <c r="BX112" s="9">
        <f>VLOOKUP($C112, Table3[#All], 44, 0)</f>
        <v>0</v>
      </c>
      <c r="BY112" s="9">
        <f>VLOOKUP($C112, Table3[#All], 45, 0)</f>
        <v>0</v>
      </c>
      <c r="BZ112" s="9"/>
      <c r="CA112" s="9"/>
      <c r="CB112" s="10">
        <f t="shared" si="163"/>
        <v>1</v>
      </c>
      <c r="CC112" s="81"/>
      <c r="CD112" s="9">
        <f>VLOOKUP($C112, Table3[#All], 46, 0)</f>
        <v>0.61539999999999995</v>
      </c>
      <c r="CE112" s="9">
        <f>VLOOKUP($C112, Table3[#All], 47, 0)</f>
        <v>0.3846</v>
      </c>
      <c r="CF112" s="9">
        <f>VLOOKUP($C112, Table3[#All], 48, 0)</f>
        <v>0</v>
      </c>
      <c r="CG112" s="9">
        <f>VLOOKUP($C112, Table3[#All], 49, 0)</f>
        <v>0</v>
      </c>
      <c r="CH112" s="9">
        <f>VLOOKUP($C112, Table3[#All], 50, 0)</f>
        <v>0</v>
      </c>
      <c r="CI112" s="12">
        <f t="shared" si="164"/>
        <v>2</v>
      </c>
      <c r="CJ112" s="13"/>
      <c r="CK112" s="9">
        <f>VLOOKUP($C112, Table3[#All], 51, 0)</f>
        <v>1</v>
      </c>
      <c r="CL112" s="9">
        <f>VLOOKUP($C112, Table3[#All], 52, 0)</f>
        <v>0</v>
      </c>
      <c r="CM112" s="9">
        <f>VLOOKUP($C112, Table3[#All], 53, 0)</f>
        <v>0</v>
      </c>
      <c r="CN112" s="9">
        <f>VLOOKUP($C112, Table3[#All], 54, 0)</f>
        <v>0</v>
      </c>
      <c r="CO112" s="9"/>
      <c r="CP112" s="10">
        <f t="shared" si="165"/>
        <v>1</v>
      </c>
      <c r="CQ112" s="11"/>
      <c r="CR112" s="9">
        <f>VLOOKUP($C112, Table3[#All], 55, 0)</f>
        <v>0.15380000000000002</v>
      </c>
      <c r="CS112" s="9">
        <f>VLOOKUP($C112, Table3[#All], 56, 0)</f>
        <v>0.69230000000000003</v>
      </c>
      <c r="CT112" s="9">
        <f>VLOOKUP($C112, Table3[#All], 57, 0)</f>
        <v>0.15380000000000002</v>
      </c>
      <c r="CU112" s="9">
        <f>VLOOKUP($C112, Table3[#All], 58, 0)</f>
        <v>0</v>
      </c>
      <c r="CV112" s="9">
        <f>VLOOKUP($C112, Table3[#All], 59, 0)</f>
        <v>0</v>
      </c>
      <c r="CW112" s="14">
        <f t="shared" si="166"/>
        <v>2</v>
      </c>
      <c r="CX112" s="81"/>
      <c r="CY112" s="9">
        <f>VLOOKUP($C112, Table3[#All], 60, 0)</f>
        <v>0.69230000000000003</v>
      </c>
      <c r="CZ112" s="9">
        <f>VLOOKUP($C112, Table3[#All], 61, 0)</f>
        <v>0.30769999999999997</v>
      </c>
      <c r="DA112" s="9">
        <f>VLOOKUP($C112, Table3[#All], 62, 0)</f>
        <v>0</v>
      </c>
      <c r="DB112" s="9">
        <f>VLOOKUP($C112, Table3[#All], 63, 0)</f>
        <v>0</v>
      </c>
      <c r="DC112" s="9">
        <f>VLOOKUP($C112, Table3[#All], 64, 0)</f>
        <v>0</v>
      </c>
      <c r="DD112" s="10">
        <f t="shared" si="167"/>
        <v>2</v>
      </c>
      <c r="DE112" s="11"/>
      <c r="DF112" s="9">
        <f>VLOOKUP($C112, Table3[#All], 65, 0)</f>
        <v>0.69230000000000003</v>
      </c>
      <c r="DG112" s="9"/>
      <c r="DH112" s="9">
        <f>VLOOKUP($C112, Table3[#All], 66, 0)</f>
        <v>0.30769999999999997</v>
      </c>
      <c r="DI112" s="9"/>
      <c r="DJ112" s="9">
        <f>VLOOKUP($C112, Table3[#All], 67, 0)</f>
        <v>0</v>
      </c>
      <c r="DK112" s="14">
        <f t="shared" si="168"/>
        <v>3</v>
      </c>
      <c r="DL112" s="11"/>
      <c r="DM112" s="9">
        <f>VLOOKUP($C112, Table3[#All], 68, 0)</f>
        <v>1</v>
      </c>
      <c r="DN112" s="9"/>
      <c r="DO112" s="9">
        <f>VLOOKUP($C112, Table3[#All], 69, 0)</f>
        <v>0</v>
      </c>
      <c r="DP112" s="9">
        <f>VLOOKUP($C112, Table3[#All], 70, 0)</f>
        <v>0</v>
      </c>
      <c r="DQ112" s="9"/>
      <c r="DR112" s="14">
        <f t="shared" si="169"/>
        <v>1</v>
      </c>
      <c r="DS112" s="11"/>
      <c r="DT112" s="9">
        <f>VLOOKUP($C112, Table3[#All], 71, 0)</f>
        <v>1</v>
      </c>
      <c r="DU112" s="9">
        <f>VLOOKUP($C112, Table3[#All], 72, 0)</f>
        <v>0</v>
      </c>
      <c r="DV112" s="9">
        <f>VLOOKUP($C112, Table3[#All], 73, 0)</f>
        <v>0</v>
      </c>
      <c r="DW112" s="9">
        <f>VLOOKUP($C112, Table3[#All], 74, 0)</f>
        <v>0</v>
      </c>
      <c r="DX112" s="9">
        <f>VLOOKUP($C112, Table3[#All], 75, 0)</f>
        <v>0</v>
      </c>
      <c r="DY112" s="12">
        <f t="shared" si="158"/>
        <v>1</v>
      </c>
      <c r="DZ112" s="11"/>
      <c r="EA112" s="9">
        <f>VLOOKUP($C112, Table3[#All], 76, 0)</f>
        <v>1</v>
      </c>
      <c r="EB112" s="9">
        <f>VLOOKUP($C112, Table3[#All], 77, 0)</f>
        <v>0</v>
      </c>
      <c r="EC112" s="9">
        <f>VLOOKUP($C112, Table3[#All], 78, 0)</f>
        <v>0</v>
      </c>
      <c r="ED112" s="9">
        <f>VLOOKUP($C112, Table3[#All], 79, 0)</f>
        <v>0</v>
      </c>
      <c r="EE112" s="9">
        <f>VLOOKUP($C112, Table3[#All], 80, 0)</f>
        <v>0</v>
      </c>
      <c r="EF112" s="10">
        <f t="shared" si="170"/>
        <v>1</v>
      </c>
      <c r="EG112" s="9"/>
      <c r="EH112" s="9">
        <f>VLOOKUP($C112, Table3[#All], 81, 0)</f>
        <v>1</v>
      </c>
      <c r="EI112" s="9">
        <f>VLOOKUP($C112, Table3[#All], 82, 0)</f>
        <v>0</v>
      </c>
      <c r="EJ112" s="9">
        <f>VLOOKUP($C112, Table3[#All], 83, 0)</f>
        <v>0</v>
      </c>
      <c r="EK112" s="9">
        <f>VLOOKUP($C112, Table3[#All], 84, 0)</f>
        <v>0</v>
      </c>
      <c r="EL112" s="9">
        <f>VLOOKUP($C112, Table3[#All], 85, 0)</f>
        <v>0</v>
      </c>
      <c r="EM112" s="14">
        <f t="shared" si="171"/>
        <v>1</v>
      </c>
      <c r="EN112" s="11"/>
      <c r="EO112" s="9">
        <f>VLOOKUP($C112, Table3[#All], 86, 0)</f>
        <v>0</v>
      </c>
      <c r="EP112" s="9"/>
      <c r="EQ112" s="9">
        <f>VLOOKUP($C112, Table3[#All], 87, 0)</f>
        <v>1</v>
      </c>
      <c r="ER112" s="9"/>
      <c r="ES112" s="9"/>
      <c r="ET112" s="14">
        <f t="shared" si="172"/>
        <v>3</v>
      </c>
      <c r="EU112" s="11"/>
      <c r="EV112" s="9">
        <f>VLOOKUP($C112, Table3[#All], 88, 0)</f>
        <v>0</v>
      </c>
      <c r="EW112" s="9">
        <f>VLOOKUP($C112, Table3[#All], 89, 0)</f>
        <v>1</v>
      </c>
      <c r="EX112" s="9">
        <f>VLOOKUP($C112, Table3[#All], 90, 0)</f>
        <v>0</v>
      </c>
      <c r="EY112" s="9">
        <f>VLOOKUP($C112, Table3[#All], 91, 0)</f>
        <v>0</v>
      </c>
      <c r="EZ112" s="9">
        <f>VLOOKUP($C112, Table3[#All], 92, 0)</f>
        <v>0</v>
      </c>
      <c r="FA112" s="12">
        <f t="shared" si="173"/>
        <v>2</v>
      </c>
      <c r="FB112" s="11"/>
      <c r="FC112" s="9">
        <f>VLOOKUP($C112, Table3[#All], 93, 0)</f>
        <v>0</v>
      </c>
      <c r="FD112" s="9">
        <f>VLOOKUP($C112, Table3[#All], 94, 0)</f>
        <v>0.76919999999999999</v>
      </c>
      <c r="FE112" s="9">
        <f>VLOOKUP($C112, Table3[#All], 95, 0)</f>
        <v>0.23079999999999998</v>
      </c>
      <c r="FF112" s="9">
        <f>VLOOKUP($C112, Table3[#All], 96, 0)</f>
        <v>0</v>
      </c>
      <c r="FG112" s="9"/>
      <c r="FH112" s="10">
        <f t="shared" si="174"/>
        <v>2</v>
      </c>
      <c r="FI112" s="11"/>
      <c r="FJ112" s="9">
        <f>VLOOKUP($C112, Table3[#All], 97, 0)</f>
        <v>0</v>
      </c>
      <c r="FK112" s="9">
        <f>VLOOKUP($C112, Table3[#All], 98, 0)</f>
        <v>1</v>
      </c>
      <c r="FL112" s="9">
        <f>VLOOKUP($C112, Table3[#All], 99, 0)</f>
        <v>0</v>
      </c>
      <c r="FM112" s="9">
        <f>VLOOKUP($C112, Table3[#All], 100, 0)</f>
        <v>0</v>
      </c>
      <c r="FN112" s="9">
        <f>VLOOKUP($C112, Table3[#All], 101, 0)</f>
        <v>0</v>
      </c>
      <c r="FO112" s="14">
        <f t="shared" si="175"/>
        <v>2</v>
      </c>
      <c r="FP112" s="11"/>
      <c r="FQ112" s="9">
        <f>VLOOKUP($C112, Table3[#All], 102, 0)</f>
        <v>1</v>
      </c>
      <c r="FR112" s="9">
        <f>VLOOKUP($C112, Table3[#All], 103, 0)</f>
        <v>0</v>
      </c>
      <c r="FS112" s="9">
        <f>VLOOKUP($C112, Table3[#All], 104, 0)</f>
        <v>0</v>
      </c>
      <c r="FT112" s="9">
        <f>VLOOKUP($C112, Table3[#All], 105, 0)</f>
        <v>0</v>
      </c>
      <c r="FU112" s="9">
        <v>0</v>
      </c>
      <c r="FV112" s="10">
        <f t="shared" si="176"/>
        <v>1</v>
      </c>
      <c r="FW112" s="11"/>
      <c r="FX112" s="9">
        <f>VLOOKUP($C112, Table3[#All], 106, 0)</f>
        <v>0.53849999999999998</v>
      </c>
      <c r="FY112" s="9"/>
      <c r="FZ112" s="9">
        <f>VLOOKUP($C112, Table3[#All], 107, 0)</f>
        <v>0.30769999999999997</v>
      </c>
      <c r="GA112" s="9">
        <f>VLOOKUP($C112, Table3[#All], 108, 0)</f>
        <v>0.15380000000000002</v>
      </c>
      <c r="GB112" s="9"/>
      <c r="GC112" s="10">
        <f t="shared" si="193"/>
        <v>3</v>
      </c>
      <c r="GD112" s="81"/>
      <c r="GE112" s="9">
        <f>VLOOKUP($C112, Table3[#All], 109, 0)</f>
        <v>9.0899999999999995E-2</v>
      </c>
      <c r="GF112" s="9">
        <f>VLOOKUP($C112, Table3[#All], 110, 0)</f>
        <v>0.72730000000000006</v>
      </c>
      <c r="GG112" s="9">
        <f>VLOOKUP($C112, Table3[#All], 111, 0)</f>
        <v>9.0899999999999995E-2</v>
      </c>
      <c r="GH112" s="9"/>
      <c r="GI112" s="9">
        <f>VLOOKUP($C112, Table3[#All], 112, 0)</f>
        <v>9.0899999999999995E-2</v>
      </c>
      <c r="GJ112" s="12">
        <f t="shared" si="177"/>
        <v>2</v>
      </c>
      <c r="GK112" s="11"/>
      <c r="GL112" s="9">
        <f>VLOOKUP($C112, Table3[#All], 113, 0)</f>
        <v>0</v>
      </c>
      <c r="GM112" s="9">
        <f>VLOOKUP($C112, Table3[#All], 114, 0)</f>
        <v>1</v>
      </c>
      <c r="GN112" s="9">
        <f>VLOOKUP($C112, Table3[#All], 115, 0)</f>
        <v>0</v>
      </c>
      <c r="GO112" s="9">
        <f>VLOOKUP($C112, Table3[#All], 116, 0)</f>
        <v>0</v>
      </c>
      <c r="GP112" s="9"/>
      <c r="GQ112" s="10">
        <f t="shared" si="178"/>
        <v>2</v>
      </c>
      <c r="GR112" s="11"/>
      <c r="GS112" s="9">
        <f>VLOOKUP($C112, Table2[#All], 3, 0)</f>
        <v>0</v>
      </c>
      <c r="GT112" s="9">
        <f>VLOOKUP($C112, Table2[#All], 4, 0)</f>
        <v>0</v>
      </c>
      <c r="GU112" s="9">
        <f>VLOOKUP($C112, Table2[#All], 5, 0)</f>
        <v>1</v>
      </c>
      <c r="GV112" s="9">
        <f>VLOOKUP($C112, Table2[#All], 6, 0)</f>
        <v>0</v>
      </c>
      <c r="GW112" s="9">
        <f>VLOOKUP($C112, Table2[#All], 7, 0)</f>
        <v>0</v>
      </c>
      <c r="GX112" s="10">
        <f t="shared" si="179"/>
        <v>3</v>
      </c>
      <c r="GY112" s="11"/>
      <c r="GZ112" s="9">
        <v>0</v>
      </c>
      <c r="HA112" s="9">
        <v>1</v>
      </c>
      <c r="HB112" s="9">
        <v>0</v>
      </c>
      <c r="HC112" s="9">
        <v>0</v>
      </c>
      <c r="HD112" s="9"/>
      <c r="HE112" s="10">
        <f t="shared" si="180"/>
        <v>2</v>
      </c>
      <c r="HF112" s="11"/>
      <c r="HG112" s="9">
        <f>VLOOKUP($C112, Table5[#All], 2, 0)</f>
        <v>0</v>
      </c>
      <c r="HH112" s="9">
        <f>VLOOKUP($C112, Table5[#All], 3, 0)</f>
        <v>1</v>
      </c>
      <c r="HI112" s="9">
        <f>VLOOKUP($C112, Table5[#All], 4, 0)</f>
        <v>0</v>
      </c>
      <c r="HJ112" s="9">
        <f>VLOOKUP($C112, Table5[#All], 5, 0)</f>
        <v>0</v>
      </c>
      <c r="HK112" s="9">
        <f>VLOOKUP($C112, Table5[#All], 6, 0)</f>
        <v>0</v>
      </c>
      <c r="HL112" s="10">
        <f t="shared" si="181"/>
        <v>2</v>
      </c>
      <c r="HM112" s="11"/>
      <c r="HN112" s="9">
        <f>VLOOKUP($C112, Table5[#All], 7, 0)</f>
        <v>0</v>
      </c>
      <c r="HO112" s="9">
        <f>VLOOKUP($C112, Table5[#All], 8, 0)</f>
        <v>1</v>
      </c>
      <c r="HP112" s="9">
        <f>VLOOKUP($C112, Table5[#All], 9, 0)</f>
        <v>0</v>
      </c>
      <c r="HQ112" s="9">
        <f>VLOOKUP($C112, Table5[#All], 10, 0)</f>
        <v>0</v>
      </c>
      <c r="HR112" s="9">
        <f>VLOOKUP($C112, Table5[#All], 11, 0)</f>
        <v>0</v>
      </c>
      <c r="HS112" s="10">
        <f t="shared" si="182"/>
        <v>2</v>
      </c>
      <c r="HT112" s="11"/>
      <c r="HU112" s="9">
        <f>VLOOKUP($C112, Table5[#All], 12, 0)</f>
        <v>1</v>
      </c>
      <c r="HV112" s="9">
        <f>VLOOKUP($C112, Table5[#All], 13, 0)</f>
        <v>0</v>
      </c>
      <c r="HW112" s="9">
        <f>VLOOKUP($C112, Table5[#All], 14, 0)</f>
        <v>0</v>
      </c>
      <c r="HX112" s="9">
        <f>VLOOKUP($C112, Table5[#All], 15, 0)</f>
        <v>0</v>
      </c>
      <c r="HY112" s="9">
        <f>VLOOKUP($C112, Table5[#All], 16, 0)</f>
        <v>0</v>
      </c>
      <c r="HZ112" s="10">
        <f t="shared" si="183"/>
        <v>1</v>
      </c>
      <c r="IA112" s="11"/>
      <c r="IB112" s="9">
        <f>VLOOKUP($C112, Table5[#All], 17, 0)</f>
        <v>0</v>
      </c>
      <c r="IC112" s="9">
        <f>VLOOKUP($C112, Table5[#All], 18, 0)</f>
        <v>1</v>
      </c>
      <c r="ID112" s="9">
        <f>VLOOKUP($C112, Table5[#All], 19, 0)</f>
        <v>0</v>
      </c>
      <c r="IE112" s="9">
        <f>VLOOKUP($C112, Table5[#All], 20, 0)</f>
        <v>0</v>
      </c>
      <c r="IF112" s="9">
        <f>VLOOKUP($C112, Table5[#All], 21, 0)</f>
        <v>0</v>
      </c>
      <c r="IG112" s="10">
        <f t="shared" si="184"/>
        <v>2</v>
      </c>
      <c r="IH112" s="11"/>
      <c r="II112" s="9">
        <f>VLOOKUP($C112, Table5[#All], 22, 0)</f>
        <v>1</v>
      </c>
      <c r="IJ112" s="9">
        <f>VLOOKUP($C112, Table5[#All], 23, 0)</f>
        <v>0</v>
      </c>
      <c r="IK112" s="9">
        <f>VLOOKUP($C112, Table5[#All], 24, 0)</f>
        <v>0</v>
      </c>
      <c r="IL112" s="9">
        <f>VLOOKUP($C112, Table5[#All], 25, 0)</f>
        <v>0</v>
      </c>
      <c r="IM112" s="9">
        <f>VLOOKUP($C112, Table5[#All], 26, 0)</f>
        <v>0</v>
      </c>
      <c r="IN112" s="10">
        <f t="shared" si="185"/>
        <v>1</v>
      </c>
      <c r="IO112" s="11"/>
      <c r="IP112" s="9">
        <v>1</v>
      </c>
      <c r="IQ112" s="9">
        <v>0</v>
      </c>
      <c r="IR112" s="9">
        <v>0</v>
      </c>
      <c r="IS112" s="9">
        <v>0</v>
      </c>
      <c r="IT112" s="9">
        <v>0</v>
      </c>
      <c r="IU112" s="10">
        <f t="shared" si="186"/>
        <v>1</v>
      </c>
      <c r="IV112" s="82"/>
    </row>
    <row r="113" spans="1:256" ht="16.3" thickTop="1" thickBot="1" x14ac:dyDescent="0.35">
      <c r="A113" s="16" t="s">
        <v>356</v>
      </c>
      <c r="B113" s="16" t="s">
        <v>362</v>
      </c>
      <c r="C113" s="16" t="s">
        <v>363</v>
      </c>
      <c r="D113" s="11"/>
      <c r="E113" s="9">
        <f>VLOOKUP($C113, Table3[#All], 2, 0)</f>
        <v>0.34619999999999995</v>
      </c>
      <c r="F113" s="9"/>
      <c r="G113" s="9">
        <f>VLOOKUP($C113, Table3[#All], 3, 0)</f>
        <v>0.3846</v>
      </c>
      <c r="H113" s="9">
        <f>VLOOKUP($C113, Table3[#All], 4, 0)</f>
        <v>0.1923</v>
      </c>
      <c r="I113" s="9">
        <f>VLOOKUP($C113, Table3[#All], 5, 0)</f>
        <v>7.690000000000001E-2</v>
      </c>
      <c r="J113" s="10">
        <f t="shared" si="187"/>
        <v>4</v>
      </c>
      <c r="K113" s="11"/>
      <c r="L113" s="9">
        <f>VLOOKUP($C113, Table3[#All], 6, 0)</f>
        <v>0</v>
      </c>
      <c r="M113" s="9"/>
      <c r="N113" s="9">
        <f>VLOOKUP($C113, Table3[#All], 7, 0)</f>
        <v>0</v>
      </c>
      <c r="O113" s="9">
        <f>VLOOKUP($C113, Table3[#All], 8, 0)</f>
        <v>1</v>
      </c>
      <c r="P113" s="9">
        <f>VLOOKUP($C113, Table3[#All], 9, 0)</f>
        <v>0</v>
      </c>
      <c r="Q113" s="10">
        <f t="shared" si="188"/>
        <v>4</v>
      </c>
      <c r="R113" s="11"/>
      <c r="S113" s="9">
        <f>VLOOKUP($C113, Table3[#All], 10, 0)</f>
        <v>0</v>
      </c>
      <c r="T113" s="9">
        <f>VLOOKUP($C113, Table3[#All], 11, 0)</f>
        <v>0.23079999999999998</v>
      </c>
      <c r="U113" s="9">
        <f>VLOOKUP($C113, Table3[#All], 12, 0)</f>
        <v>0.57689999999999997</v>
      </c>
      <c r="V113" s="9">
        <f>VLOOKUP($C113, Table3[#All], 13, 0)</f>
        <v>0.1923</v>
      </c>
      <c r="W113" s="9">
        <f>VLOOKUP($C113, Table3[#All], 14, 0)</f>
        <v>0</v>
      </c>
      <c r="X113" s="10">
        <f t="shared" si="189"/>
        <v>3</v>
      </c>
      <c r="Y113" s="11"/>
      <c r="Z113" s="9">
        <f>VLOOKUP($C113, Table3[#All], 15, 0)</f>
        <v>0.23079999999999998</v>
      </c>
      <c r="AA113" s="9">
        <f>VLOOKUP($C113, Table3[#All], 16, 0)</f>
        <v>0.30769999999999997</v>
      </c>
      <c r="AB113" s="9">
        <f>VLOOKUP($C113, Table3[#All], 17, 0)</f>
        <v>0.26919999999999999</v>
      </c>
      <c r="AC113" s="9">
        <f>VLOOKUP($C113, Table3[#All], 18, 0)</f>
        <v>0.11539999999999999</v>
      </c>
      <c r="AD113" s="9">
        <f>VLOOKUP($C113, Table3[#All], 19, 0)</f>
        <v>7.690000000000001E-2</v>
      </c>
      <c r="AE113" s="10">
        <f t="shared" si="159"/>
        <v>3</v>
      </c>
      <c r="AF113" s="11"/>
      <c r="AG113" s="9">
        <f>VLOOKUP($C113, Table3[#All], 20, 0)</f>
        <v>3.85E-2</v>
      </c>
      <c r="AH113" s="9">
        <f>VLOOKUP($C113, Table3[#All], 21, 0)</f>
        <v>0.92310000000000003</v>
      </c>
      <c r="AI113" s="9">
        <f>VLOOKUP($C113, Table3[#All], 22, 0)</f>
        <v>3.85E-2</v>
      </c>
      <c r="AJ113" s="9"/>
      <c r="AK113" s="9"/>
      <c r="AL113" s="10">
        <f t="shared" si="160"/>
        <v>2</v>
      </c>
      <c r="AM113" s="11"/>
      <c r="AN113" s="9">
        <f>VLOOKUP($C113, Table3[#All], 23, 0)</f>
        <v>1</v>
      </c>
      <c r="AO113" s="9">
        <f>VLOOKUP($C113, Table3[#All], 24, 0)</f>
        <v>0</v>
      </c>
      <c r="AP113" s="9">
        <f>VLOOKUP($C113, Table3[#All], 25, 0)</f>
        <v>0</v>
      </c>
      <c r="AQ113" s="9">
        <f>VLOOKUP($C113, Table3[#All], 26, 0)</f>
        <v>0</v>
      </c>
      <c r="AR113" s="9"/>
      <c r="AS113" s="12">
        <f t="shared" si="161"/>
        <v>1</v>
      </c>
      <c r="AT113" s="11"/>
      <c r="AU113" s="9">
        <f>VLOOKUP($C113, Table3[#All], 27, 0)</f>
        <v>1</v>
      </c>
      <c r="AV113" s="9">
        <f>VLOOKUP($C113, Table3[#All], 28, 0)</f>
        <v>0</v>
      </c>
      <c r="AW113" s="9">
        <f>VLOOKUP($C113, Table3[#All], 29, 0)</f>
        <v>0</v>
      </c>
      <c r="AX113" s="9"/>
      <c r="AY113" s="9"/>
      <c r="AZ113" s="10">
        <f t="shared" si="190"/>
        <v>1</v>
      </c>
      <c r="BA113" s="11"/>
      <c r="BB113" s="9">
        <f>VLOOKUP($C113, Table3[#All], 30, 0)</f>
        <v>0.61539999999999995</v>
      </c>
      <c r="BC113" s="9">
        <f>VLOOKUP($C113, Table3[#All], 31, 0)</f>
        <v>0.34619999999999995</v>
      </c>
      <c r="BD113" s="9">
        <f>VLOOKUP($C113, Table3[#All], 32, 0)</f>
        <v>3.85E-2</v>
      </c>
      <c r="BE113" s="9">
        <f>VLOOKUP($C113, Table3[#All], 33, 0)</f>
        <v>0</v>
      </c>
      <c r="BF113" s="9"/>
      <c r="BG113" s="10">
        <f t="shared" si="191"/>
        <v>2</v>
      </c>
      <c r="BH113" s="81"/>
      <c r="BI113" s="9">
        <f>VLOOKUP($C113, Table3[#All], 34, 0)</f>
        <v>1</v>
      </c>
      <c r="BJ113" s="9">
        <f>VLOOKUP($C113, Table3[#All], 35, 0)</f>
        <v>0</v>
      </c>
      <c r="BK113" s="9">
        <f>VLOOKUP($C113, Table3[#All], 36, 0)</f>
        <v>0</v>
      </c>
      <c r="BL113" s="9">
        <f>VLOOKUP($C113, Table3[#All], 37, 0)</f>
        <v>0</v>
      </c>
      <c r="BM113" s="9">
        <f>VLOOKUP($C113, Table3[#All], 38, 0)</f>
        <v>0</v>
      </c>
      <c r="BN113" s="10">
        <f t="shared" si="192"/>
        <v>1</v>
      </c>
      <c r="BO113" s="11"/>
      <c r="BP113" s="9">
        <f>VLOOKUP($C113, Table3[#All], 39, 0)</f>
        <v>0.84620000000000006</v>
      </c>
      <c r="BQ113" s="9">
        <f>VLOOKUP($C113, Table3[#All], 40, 0)</f>
        <v>0.11539999999999999</v>
      </c>
      <c r="BR113" s="9">
        <f>VLOOKUP($C113, Table3[#All], 41, 0)</f>
        <v>3.85E-2</v>
      </c>
      <c r="BS113" s="9">
        <f>VLOOKUP($C113, Table3[#All], 42, 0)</f>
        <v>0</v>
      </c>
      <c r="BT113" s="9"/>
      <c r="BU113" s="10">
        <f t="shared" si="162"/>
        <v>1</v>
      </c>
      <c r="BV113" s="11"/>
      <c r="BW113" s="9">
        <f>VLOOKUP($C113, Table3[#All], 43, 0)</f>
        <v>0.84620000000000006</v>
      </c>
      <c r="BX113" s="9">
        <f>VLOOKUP($C113, Table3[#All], 44, 0)</f>
        <v>0.11539999999999999</v>
      </c>
      <c r="BY113" s="9">
        <f>VLOOKUP($C113, Table3[#All], 45, 0)</f>
        <v>3.85E-2</v>
      </c>
      <c r="BZ113" s="9"/>
      <c r="CA113" s="9"/>
      <c r="CB113" s="10">
        <f t="shared" si="163"/>
        <v>1</v>
      </c>
      <c r="CC113" s="81"/>
      <c r="CD113" s="9">
        <f>VLOOKUP($C113, Table3[#All], 46, 0)</f>
        <v>0.46149999999999997</v>
      </c>
      <c r="CE113" s="9">
        <f>VLOOKUP($C113, Table3[#All], 47, 0)</f>
        <v>0.53849999999999998</v>
      </c>
      <c r="CF113" s="9">
        <f>VLOOKUP($C113, Table3[#All], 48, 0)</f>
        <v>0</v>
      </c>
      <c r="CG113" s="9">
        <f>VLOOKUP($C113, Table3[#All], 49, 0)</f>
        <v>0</v>
      </c>
      <c r="CH113" s="9">
        <f>VLOOKUP($C113, Table3[#All], 50, 0)</f>
        <v>0</v>
      </c>
      <c r="CI113" s="12">
        <f t="shared" si="164"/>
        <v>2</v>
      </c>
      <c r="CJ113" s="13"/>
      <c r="CK113" s="9">
        <f>VLOOKUP($C113, Table3[#All], 51, 0)</f>
        <v>0.61539999999999995</v>
      </c>
      <c r="CL113" s="9">
        <f>VLOOKUP($C113, Table3[#All], 52, 0)</f>
        <v>0.3846</v>
      </c>
      <c r="CM113" s="9">
        <f>VLOOKUP($C113, Table3[#All], 53, 0)</f>
        <v>0</v>
      </c>
      <c r="CN113" s="9">
        <f>VLOOKUP($C113, Table3[#All], 54, 0)</f>
        <v>0</v>
      </c>
      <c r="CO113" s="9"/>
      <c r="CP113" s="10">
        <f t="shared" si="165"/>
        <v>2</v>
      </c>
      <c r="CQ113" s="11"/>
      <c r="CR113" s="9">
        <f>VLOOKUP($C113, Table3[#All], 55, 0)</f>
        <v>0.15380000000000002</v>
      </c>
      <c r="CS113" s="9">
        <f>VLOOKUP($C113, Table3[#All], 56, 0)</f>
        <v>0.53849999999999998</v>
      </c>
      <c r="CT113" s="9">
        <f>VLOOKUP($C113, Table3[#All], 57, 0)</f>
        <v>0.23079999999999998</v>
      </c>
      <c r="CU113" s="9">
        <f>VLOOKUP($C113, Table3[#All], 58, 0)</f>
        <v>0</v>
      </c>
      <c r="CV113" s="9">
        <f>VLOOKUP($C113, Table3[#All], 59, 0)</f>
        <v>7.690000000000001E-2</v>
      </c>
      <c r="CW113" s="14">
        <f t="shared" si="166"/>
        <v>3</v>
      </c>
      <c r="CX113" s="81"/>
      <c r="CY113" s="9">
        <f>VLOOKUP($C113, Table3[#All], 60, 0)</f>
        <v>0.42310000000000003</v>
      </c>
      <c r="CZ113" s="9">
        <f>VLOOKUP($C113, Table3[#All], 61, 0)</f>
        <v>0.34619999999999995</v>
      </c>
      <c r="DA113" s="9">
        <f>VLOOKUP($C113, Table3[#All], 62, 0)</f>
        <v>0.23079999999999998</v>
      </c>
      <c r="DB113" s="9">
        <f>VLOOKUP($C113, Table3[#All], 63, 0)</f>
        <v>0</v>
      </c>
      <c r="DC113" s="9">
        <f>VLOOKUP($C113, Table3[#All], 64, 0)</f>
        <v>0</v>
      </c>
      <c r="DD113" s="10">
        <f t="shared" si="167"/>
        <v>2</v>
      </c>
      <c r="DE113" s="11"/>
      <c r="DF113" s="9">
        <f>VLOOKUP($C113, Table3[#All], 65, 0)</f>
        <v>0.46149999999999997</v>
      </c>
      <c r="DG113" s="9"/>
      <c r="DH113" s="9">
        <f>VLOOKUP($C113, Table3[#All], 66, 0)</f>
        <v>0.34619999999999995</v>
      </c>
      <c r="DI113" s="9"/>
      <c r="DJ113" s="9">
        <f>VLOOKUP($C113, Table3[#All], 67, 0)</f>
        <v>0.1923</v>
      </c>
      <c r="DK113" s="14">
        <f t="shared" si="168"/>
        <v>3</v>
      </c>
      <c r="DL113" s="11"/>
      <c r="DM113" s="9">
        <f>VLOOKUP($C113, Table3[#All], 68, 0)</f>
        <v>0.92310000000000003</v>
      </c>
      <c r="DN113" s="9"/>
      <c r="DO113" s="9">
        <f>VLOOKUP($C113, Table3[#All], 69, 0)</f>
        <v>7.690000000000001E-2</v>
      </c>
      <c r="DP113" s="9">
        <f>VLOOKUP($C113, Table3[#All], 70, 0)</f>
        <v>0</v>
      </c>
      <c r="DQ113" s="9"/>
      <c r="DR113" s="14">
        <f t="shared" si="169"/>
        <v>1</v>
      </c>
      <c r="DS113" s="11"/>
      <c r="DT113" s="9">
        <f>VLOOKUP($C113, Table3[#All], 71, 0)</f>
        <v>1</v>
      </c>
      <c r="DU113" s="9">
        <f>VLOOKUP($C113, Table3[#All], 72, 0)</f>
        <v>0</v>
      </c>
      <c r="DV113" s="9">
        <f>VLOOKUP($C113, Table3[#All], 73, 0)</f>
        <v>0</v>
      </c>
      <c r="DW113" s="9">
        <f>VLOOKUP($C113, Table3[#All], 74, 0)</f>
        <v>0</v>
      </c>
      <c r="DX113" s="9">
        <f>VLOOKUP($C113, Table3[#All], 75, 0)</f>
        <v>0</v>
      </c>
      <c r="DY113" s="12">
        <f t="shared" si="158"/>
        <v>1</v>
      </c>
      <c r="DZ113" s="11"/>
      <c r="EA113" s="9">
        <f>VLOOKUP($C113, Table3[#All], 76, 0)</f>
        <v>1</v>
      </c>
      <c r="EB113" s="9">
        <f>VLOOKUP($C113, Table3[#All], 77, 0)</f>
        <v>0</v>
      </c>
      <c r="EC113" s="9">
        <f>VLOOKUP($C113, Table3[#All], 78, 0)</f>
        <v>0</v>
      </c>
      <c r="ED113" s="9">
        <f>VLOOKUP($C113, Table3[#All], 79, 0)</f>
        <v>0</v>
      </c>
      <c r="EE113" s="9">
        <f>VLOOKUP($C113, Table3[#All], 80, 0)</f>
        <v>0</v>
      </c>
      <c r="EF113" s="10">
        <f t="shared" si="170"/>
        <v>1</v>
      </c>
      <c r="EG113" s="9"/>
      <c r="EH113" s="9">
        <f>VLOOKUP($C113, Table3[#All], 81, 0)</f>
        <v>1</v>
      </c>
      <c r="EI113" s="9">
        <f>VLOOKUP($C113, Table3[#All], 82, 0)</f>
        <v>0</v>
      </c>
      <c r="EJ113" s="9">
        <f>VLOOKUP($C113, Table3[#All], 83, 0)</f>
        <v>0</v>
      </c>
      <c r="EK113" s="9">
        <f>VLOOKUP($C113, Table3[#All], 84, 0)</f>
        <v>0</v>
      </c>
      <c r="EL113" s="9">
        <f>VLOOKUP($C113, Table3[#All], 85, 0)</f>
        <v>0</v>
      </c>
      <c r="EM113" s="14">
        <f t="shared" si="171"/>
        <v>1</v>
      </c>
      <c r="EN113" s="11"/>
      <c r="EO113" s="9">
        <f>VLOOKUP($C113, Table3[#All], 86, 0)</f>
        <v>7.690000000000001E-2</v>
      </c>
      <c r="EP113" s="9"/>
      <c r="EQ113" s="9">
        <f>VLOOKUP($C113, Table3[#All], 87, 0)</f>
        <v>0.92310000000000003</v>
      </c>
      <c r="ER113" s="9"/>
      <c r="ES113" s="9"/>
      <c r="ET113" s="14">
        <f t="shared" si="172"/>
        <v>3</v>
      </c>
      <c r="EU113" s="11"/>
      <c r="EV113" s="9">
        <f>VLOOKUP($C113, Table3[#All], 88, 0)</f>
        <v>0</v>
      </c>
      <c r="EW113" s="9">
        <f>VLOOKUP($C113, Table3[#All], 89, 0)</f>
        <v>1</v>
      </c>
      <c r="EX113" s="9">
        <f>VLOOKUP($C113, Table3[#All], 90, 0)</f>
        <v>0</v>
      </c>
      <c r="EY113" s="9">
        <f>VLOOKUP($C113, Table3[#All], 91, 0)</f>
        <v>0</v>
      </c>
      <c r="EZ113" s="9">
        <f>VLOOKUP($C113, Table3[#All], 92, 0)</f>
        <v>0</v>
      </c>
      <c r="FA113" s="12">
        <f t="shared" si="173"/>
        <v>2</v>
      </c>
      <c r="FB113" s="11"/>
      <c r="FC113" s="9">
        <f>VLOOKUP($C113, Table3[#All], 93, 0)</f>
        <v>0.26919999999999999</v>
      </c>
      <c r="FD113" s="9">
        <f>VLOOKUP($C113, Table3[#All], 94, 0)</f>
        <v>0.46149999999999997</v>
      </c>
      <c r="FE113" s="9">
        <f>VLOOKUP($C113, Table3[#All], 95, 0)</f>
        <v>0.26919999999999999</v>
      </c>
      <c r="FF113" s="9">
        <f>VLOOKUP($C113, Table3[#All], 96, 0)</f>
        <v>0</v>
      </c>
      <c r="FG113" s="9"/>
      <c r="FH113" s="10">
        <f t="shared" si="174"/>
        <v>3</v>
      </c>
      <c r="FI113" s="11"/>
      <c r="FJ113" s="9">
        <f>VLOOKUP($C113, Table3[#All], 97, 0)</f>
        <v>0</v>
      </c>
      <c r="FK113" s="9">
        <f>VLOOKUP($C113, Table3[#All], 98, 0)</f>
        <v>0</v>
      </c>
      <c r="FL113" s="9">
        <f>VLOOKUP($C113, Table3[#All], 99, 0)</f>
        <v>0</v>
      </c>
      <c r="FM113" s="9">
        <f>VLOOKUP($C113, Table3[#All], 100, 0)</f>
        <v>1</v>
      </c>
      <c r="FN113" s="9">
        <f>VLOOKUP($C113, Table3[#All], 101, 0)</f>
        <v>0</v>
      </c>
      <c r="FO113" s="14">
        <f t="shared" si="175"/>
        <v>4</v>
      </c>
      <c r="FP113" s="11"/>
      <c r="FQ113" s="9">
        <f>VLOOKUP($C113, Table3[#All], 102, 0)</f>
        <v>0.88</v>
      </c>
      <c r="FR113" s="9">
        <f>VLOOKUP($C113, Table3[#All], 103, 0)</f>
        <v>0.12</v>
      </c>
      <c r="FS113" s="9">
        <f>VLOOKUP($C113, Table3[#All], 104, 0)</f>
        <v>0</v>
      </c>
      <c r="FT113" s="9">
        <f>VLOOKUP($C113, Table3[#All], 105, 0)</f>
        <v>0</v>
      </c>
      <c r="FU113" s="9">
        <v>0</v>
      </c>
      <c r="FV113" s="10">
        <f t="shared" si="176"/>
        <v>1</v>
      </c>
      <c r="FW113" s="11"/>
      <c r="FX113" s="9">
        <f>VLOOKUP($C113, Table3[#All], 106, 0)</f>
        <v>0.5</v>
      </c>
      <c r="FY113" s="9"/>
      <c r="FZ113" s="9">
        <f>VLOOKUP($C113, Table3[#All], 107, 0)</f>
        <v>0.23079999999999998</v>
      </c>
      <c r="GA113" s="9">
        <f>VLOOKUP($C113, Table3[#All], 108, 0)</f>
        <v>0.26919999999999999</v>
      </c>
      <c r="GB113" s="9"/>
      <c r="GC113" s="10">
        <f t="shared" si="193"/>
        <v>4</v>
      </c>
      <c r="GD113" s="81"/>
      <c r="GE113" s="9">
        <f>VLOOKUP($C113, Table3[#All], 109, 0)</f>
        <v>7.1399999999999991E-2</v>
      </c>
      <c r="GF113" s="9">
        <f>VLOOKUP($C113, Table3[#All], 110, 0)</f>
        <v>0.71430000000000005</v>
      </c>
      <c r="GG113" s="9">
        <f>VLOOKUP($C113, Table3[#All], 111, 0)</f>
        <v>0.21429999999999999</v>
      </c>
      <c r="GH113" s="9"/>
      <c r="GI113" s="9">
        <f>VLOOKUP($C113, Table3[#All], 112, 0)</f>
        <v>0</v>
      </c>
      <c r="GJ113" s="12">
        <f t="shared" si="177"/>
        <v>2</v>
      </c>
      <c r="GK113" s="11"/>
      <c r="GL113" s="9">
        <f>VLOOKUP($C113, Table3[#All], 113, 0)</f>
        <v>0.26919999999999999</v>
      </c>
      <c r="GM113" s="9">
        <f>VLOOKUP($C113, Table3[#All], 114, 0)</f>
        <v>0.5</v>
      </c>
      <c r="GN113" s="9">
        <f>VLOOKUP($C113, Table3[#All], 115, 0)</f>
        <v>0.15380000000000002</v>
      </c>
      <c r="GO113" s="9">
        <f>VLOOKUP($C113, Table3[#All], 116, 0)</f>
        <v>7.690000000000001E-2</v>
      </c>
      <c r="GP113" s="9"/>
      <c r="GQ113" s="10">
        <f t="shared" si="178"/>
        <v>2</v>
      </c>
      <c r="GR113" s="11"/>
      <c r="GS113" s="9">
        <f>VLOOKUP($C113, Table2[#All], 3, 0)</f>
        <v>0</v>
      </c>
      <c r="GT113" s="9">
        <f>VLOOKUP($C113, Table2[#All], 4, 0)</f>
        <v>0</v>
      </c>
      <c r="GU113" s="9">
        <f>VLOOKUP($C113, Table2[#All], 5, 0)</f>
        <v>1</v>
      </c>
      <c r="GV113" s="9">
        <f>VLOOKUP($C113, Table2[#All], 6, 0)</f>
        <v>0</v>
      </c>
      <c r="GW113" s="9">
        <f>VLOOKUP($C113, Table2[#All], 7, 0)</f>
        <v>0</v>
      </c>
      <c r="GX113" s="10">
        <f t="shared" si="179"/>
        <v>3</v>
      </c>
      <c r="GY113" s="11"/>
      <c r="GZ113" s="9">
        <v>0</v>
      </c>
      <c r="HA113" s="9">
        <v>1</v>
      </c>
      <c r="HB113" s="9">
        <v>0</v>
      </c>
      <c r="HC113" s="9">
        <v>0</v>
      </c>
      <c r="HD113" s="9"/>
      <c r="HE113" s="10">
        <f t="shared" si="180"/>
        <v>2</v>
      </c>
      <c r="HF113" s="11"/>
      <c r="HG113" s="9">
        <f>VLOOKUP($C113, Table5[#All], 2, 0)</f>
        <v>0</v>
      </c>
      <c r="HH113" s="9">
        <f>VLOOKUP($C113, Table5[#All], 3, 0)</f>
        <v>0</v>
      </c>
      <c r="HI113" s="9">
        <f>VLOOKUP($C113, Table5[#All], 4, 0)</f>
        <v>0</v>
      </c>
      <c r="HJ113" s="9">
        <f>VLOOKUP($C113, Table5[#All], 5, 0)</f>
        <v>0</v>
      </c>
      <c r="HK113" s="9">
        <f>VLOOKUP($C113, Table5[#All], 6, 0)</f>
        <v>1</v>
      </c>
      <c r="HL113" s="10">
        <f t="shared" si="181"/>
        <v>5</v>
      </c>
      <c r="HM113" s="11"/>
      <c r="HN113" s="9">
        <f>VLOOKUP($C113, Table5[#All], 7, 0)</f>
        <v>0</v>
      </c>
      <c r="HO113" s="9">
        <f>VLOOKUP($C113, Table5[#All], 8, 0)</f>
        <v>0</v>
      </c>
      <c r="HP113" s="9">
        <f>VLOOKUP($C113, Table5[#All], 9, 0)</f>
        <v>0</v>
      </c>
      <c r="HQ113" s="9">
        <f>VLOOKUP($C113, Table5[#All], 10, 0)</f>
        <v>1</v>
      </c>
      <c r="HR113" s="9">
        <f>VLOOKUP($C113, Table5[#All], 11, 0)</f>
        <v>0</v>
      </c>
      <c r="HS113" s="10">
        <f t="shared" si="182"/>
        <v>4</v>
      </c>
      <c r="HT113" s="11"/>
      <c r="HU113" s="9">
        <f>VLOOKUP($C113, Table5[#All], 12, 0)</f>
        <v>1</v>
      </c>
      <c r="HV113" s="9">
        <f>VLOOKUP($C113, Table5[#All], 13, 0)</f>
        <v>0</v>
      </c>
      <c r="HW113" s="9">
        <f>VLOOKUP($C113, Table5[#All], 14, 0)</f>
        <v>0</v>
      </c>
      <c r="HX113" s="9">
        <f>VLOOKUP($C113, Table5[#All], 15, 0)</f>
        <v>0</v>
      </c>
      <c r="HY113" s="9">
        <f>VLOOKUP($C113, Table5[#All], 16, 0)</f>
        <v>0</v>
      </c>
      <c r="HZ113" s="10">
        <f t="shared" si="183"/>
        <v>1</v>
      </c>
      <c r="IA113" s="11"/>
      <c r="IB113" s="9">
        <f>VLOOKUP($C113, Table5[#All], 17, 0)</f>
        <v>1</v>
      </c>
      <c r="IC113" s="9">
        <f>VLOOKUP($C113, Table5[#All], 18, 0)</f>
        <v>0</v>
      </c>
      <c r="ID113" s="9">
        <f>VLOOKUP($C113, Table5[#All], 19, 0)</f>
        <v>0</v>
      </c>
      <c r="IE113" s="9">
        <f>VLOOKUP($C113, Table5[#All], 20, 0)</f>
        <v>0</v>
      </c>
      <c r="IF113" s="9">
        <f>VLOOKUP($C113, Table5[#All], 21, 0)</f>
        <v>0</v>
      </c>
      <c r="IG113" s="10">
        <f t="shared" si="184"/>
        <v>1</v>
      </c>
      <c r="IH113" s="11"/>
      <c r="II113" s="9">
        <f>VLOOKUP($C113, Table5[#All], 22, 0)</f>
        <v>1</v>
      </c>
      <c r="IJ113" s="9">
        <f>VLOOKUP($C113, Table5[#All], 23, 0)</f>
        <v>0</v>
      </c>
      <c r="IK113" s="9">
        <f>VLOOKUP($C113, Table5[#All], 24, 0)</f>
        <v>0</v>
      </c>
      <c r="IL113" s="9">
        <f>VLOOKUP($C113, Table5[#All], 25, 0)</f>
        <v>0</v>
      </c>
      <c r="IM113" s="9">
        <f>VLOOKUP($C113, Table5[#All], 26, 0)</f>
        <v>0</v>
      </c>
      <c r="IN113" s="10">
        <f t="shared" si="185"/>
        <v>1</v>
      </c>
      <c r="IO113" s="11"/>
      <c r="IP113" s="9">
        <v>1</v>
      </c>
      <c r="IQ113" s="9">
        <v>0</v>
      </c>
      <c r="IR113" s="9">
        <v>0</v>
      </c>
      <c r="IS113" s="9">
        <v>0</v>
      </c>
      <c r="IT113" s="9">
        <v>0</v>
      </c>
      <c r="IU113" s="10">
        <f t="shared" si="186"/>
        <v>1</v>
      </c>
      <c r="IV113" s="82"/>
    </row>
    <row r="114" spans="1:256" ht="16.3" thickTop="1" thickBot="1" x14ac:dyDescent="0.35">
      <c r="A114" s="16" t="s">
        <v>356</v>
      </c>
      <c r="B114" s="16" t="s">
        <v>364</v>
      </c>
      <c r="C114" s="16" t="s">
        <v>365</v>
      </c>
      <c r="D114" s="11"/>
      <c r="E114" s="9">
        <f>VLOOKUP($C114, Table3[#All], 2, 0)</f>
        <v>5.2600000000000001E-2</v>
      </c>
      <c r="F114" s="9"/>
      <c r="G114" s="9">
        <f>VLOOKUP($C114, Table3[#All], 3, 0)</f>
        <v>0.57889999999999997</v>
      </c>
      <c r="H114" s="9">
        <f>VLOOKUP($C114, Table3[#All], 4, 0)</f>
        <v>0.31579999999999997</v>
      </c>
      <c r="I114" s="9">
        <f>VLOOKUP($C114, Table3[#All], 5, 0)</f>
        <v>5.2600000000000001E-2</v>
      </c>
      <c r="J114" s="10">
        <f t="shared" si="187"/>
        <v>4</v>
      </c>
      <c r="K114" s="11"/>
      <c r="L114" s="9">
        <f>VLOOKUP($C114, Table3[#All], 6, 0)</f>
        <v>0</v>
      </c>
      <c r="M114" s="9"/>
      <c r="N114" s="9">
        <f>VLOOKUP($C114, Table3[#All], 7, 0)</f>
        <v>0</v>
      </c>
      <c r="O114" s="9">
        <f>VLOOKUP($C114, Table3[#All], 8, 0)</f>
        <v>1</v>
      </c>
      <c r="P114" s="9">
        <f>VLOOKUP($C114, Table3[#All], 9, 0)</f>
        <v>0</v>
      </c>
      <c r="Q114" s="10">
        <f t="shared" si="188"/>
        <v>4</v>
      </c>
      <c r="R114" s="11"/>
      <c r="S114" s="9">
        <f>VLOOKUP($C114, Table3[#All], 10, 0)</f>
        <v>0</v>
      </c>
      <c r="T114" s="9">
        <f>VLOOKUP($C114, Table3[#All], 11, 0)</f>
        <v>0</v>
      </c>
      <c r="U114" s="9">
        <f>VLOOKUP($C114, Table3[#All], 12, 0)</f>
        <v>0.89469999999999994</v>
      </c>
      <c r="V114" s="9">
        <f>VLOOKUP($C114, Table3[#All], 13, 0)</f>
        <v>0.10529999999999999</v>
      </c>
      <c r="W114" s="9">
        <f>VLOOKUP($C114, Table3[#All], 14, 0)</f>
        <v>0</v>
      </c>
      <c r="X114" s="10">
        <f t="shared" si="189"/>
        <v>3</v>
      </c>
      <c r="Y114" s="11"/>
      <c r="Z114" s="9">
        <f>VLOOKUP($C114, Table3[#All], 15, 0)</f>
        <v>0</v>
      </c>
      <c r="AA114" s="9">
        <f>VLOOKUP($C114, Table3[#All], 16, 0)</f>
        <v>0.21050000000000002</v>
      </c>
      <c r="AB114" s="9">
        <f>VLOOKUP($C114, Table3[#All], 17, 0)</f>
        <v>0.68420000000000003</v>
      </c>
      <c r="AC114" s="9">
        <f>VLOOKUP($C114, Table3[#All], 18, 0)</f>
        <v>0.10529999999999999</v>
      </c>
      <c r="AD114" s="9">
        <f>VLOOKUP($C114, Table3[#All], 19, 0)</f>
        <v>0</v>
      </c>
      <c r="AE114" s="10">
        <f t="shared" si="159"/>
        <v>3</v>
      </c>
      <c r="AF114" s="11"/>
      <c r="AG114" s="9">
        <f>VLOOKUP($C114, Table3[#All], 20, 0)</f>
        <v>0</v>
      </c>
      <c r="AH114" s="9">
        <f>VLOOKUP($C114, Table3[#All], 21, 0)</f>
        <v>1</v>
      </c>
      <c r="AI114" s="9">
        <f>VLOOKUP($C114, Table3[#All], 22, 0)</f>
        <v>0</v>
      </c>
      <c r="AJ114" s="9"/>
      <c r="AK114" s="9"/>
      <c r="AL114" s="10">
        <f t="shared" si="160"/>
        <v>2</v>
      </c>
      <c r="AM114" s="11"/>
      <c r="AN114" s="9">
        <f>VLOOKUP($C114, Table3[#All], 23, 0)</f>
        <v>1</v>
      </c>
      <c r="AO114" s="9">
        <f>VLOOKUP($C114, Table3[#All], 24, 0)</f>
        <v>0</v>
      </c>
      <c r="AP114" s="9">
        <f>VLOOKUP($C114, Table3[#All], 25, 0)</f>
        <v>0</v>
      </c>
      <c r="AQ114" s="9">
        <f>VLOOKUP($C114, Table3[#All], 26, 0)</f>
        <v>0</v>
      </c>
      <c r="AR114" s="9"/>
      <c r="AS114" s="12">
        <f t="shared" si="161"/>
        <v>1</v>
      </c>
      <c r="AT114" s="11"/>
      <c r="AU114" s="9">
        <f>VLOOKUP($C114, Table3[#All], 27, 0)</f>
        <v>1</v>
      </c>
      <c r="AV114" s="9">
        <f>VLOOKUP($C114, Table3[#All], 28, 0)</f>
        <v>0</v>
      </c>
      <c r="AW114" s="9">
        <f>VLOOKUP($C114, Table3[#All], 29, 0)</f>
        <v>0</v>
      </c>
      <c r="AX114" s="9"/>
      <c r="AY114" s="9"/>
      <c r="AZ114" s="10">
        <f t="shared" si="190"/>
        <v>1</v>
      </c>
      <c r="BA114" s="11"/>
      <c r="BB114" s="9">
        <f>VLOOKUP($C114, Table3[#All], 30, 0)</f>
        <v>0.36840000000000006</v>
      </c>
      <c r="BC114" s="9">
        <f>VLOOKUP($C114, Table3[#All], 31, 0)</f>
        <v>0.63159999999999994</v>
      </c>
      <c r="BD114" s="9">
        <f>VLOOKUP($C114, Table3[#All], 32, 0)</f>
        <v>0</v>
      </c>
      <c r="BE114" s="9">
        <f>VLOOKUP($C114, Table3[#All], 33, 0)</f>
        <v>0</v>
      </c>
      <c r="BF114" s="9"/>
      <c r="BG114" s="10">
        <f t="shared" si="191"/>
        <v>2</v>
      </c>
      <c r="BH114" s="81"/>
      <c r="BI114" s="9">
        <f>VLOOKUP($C114, Table3[#All], 34, 0)</f>
        <v>0</v>
      </c>
      <c r="BJ114" s="9">
        <f>VLOOKUP($C114, Table3[#All], 35, 0)</f>
        <v>0</v>
      </c>
      <c r="BK114" s="9">
        <f>VLOOKUP($C114, Table3[#All], 36, 0)</f>
        <v>0</v>
      </c>
      <c r="BL114" s="9">
        <f>VLOOKUP($C114, Table3[#All], 37, 0)</f>
        <v>0</v>
      </c>
      <c r="BM114" s="9">
        <f>VLOOKUP($C114, Table3[#All], 38, 0)</f>
        <v>0</v>
      </c>
      <c r="BN114" s="10" t="str">
        <f t="shared" si="192"/>
        <v>N/A</v>
      </c>
      <c r="BO114" s="11"/>
      <c r="BP114" s="9">
        <f>VLOOKUP($C114, Table3[#All], 39, 0)</f>
        <v>1</v>
      </c>
      <c r="BQ114" s="9">
        <f>VLOOKUP($C114, Table3[#All], 40, 0)</f>
        <v>0</v>
      </c>
      <c r="BR114" s="9">
        <f>VLOOKUP($C114, Table3[#All], 41, 0)</f>
        <v>0</v>
      </c>
      <c r="BS114" s="9">
        <f>VLOOKUP($C114, Table3[#All], 42, 0)</f>
        <v>0</v>
      </c>
      <c r="BT114" s="9"/>
      <c r="BU114" s="10">
        <f t="shared" si="162"/>
        <v>1</v>
      </c>
      <c r="BV114" s="11"/>
      <c r="BW114" s="9">
        <f>VLOOKUP($C114, Table3[#All], 43, 0)</f>
        <v>1</v>
      </c>
      <c r="BX114" s="9">
        <f>VLOOKUP($C114, Table3[#All], 44, 0)</f>
        <v>0</v>
      </c>
      <c r="BY114" s="9">
        <f>VLOOKUP($C114, Table3[#All], 45, 0)</f>
        <v>0</v>
      </c>
      <c r="BZ114" s="9"/>
      <c r="CA114" s="9"/>
      <c r="CB114" s="10">
        <f t="shared" si="163"/>
        <v>1</v>
      </c>
      <c r="CC114" s="81"/>
      <c r="CD114" s="9">
        <f>VLOOKUP($C114, Table3[#All], 46, 0)</f>
        <v>0.63159999999999994</v>
      </c>
      <c r="CE114" s="9">
        <f>VLOOKUP($C114, Table3[#All], 47, 0)</f>
        <v>0.36840000000000006</v>
      </c>
      <c r="CF114" s="9">
        <f>VLOOKUP($C114, Table3[#All], 48, 0)</f>
        <v>0</v>
      </c>
      <c r="CG114" s="9">
        <f>VLOOKUP($C114, Table3[#All], 49, 0)</f>
        <v>0</v>
      </c>
      <c r="CH114" s="9">
        <f>VLOOKUP($C114, Table3[#All], 50, 0)</f>
        <v>0</v>
      </c>
      <c r="CI114" s="12">
        <f t="shared" si="164"/>
        <v>2</v>
      </c>
      <c r="CJ114" s="13"/>
      <c r="CK114" s="9">
        <f>VLOOKUP($C114, Table3[#All], 51, 0)</f>
        <v>1</v>
      </c>
      <c r="CL114" s="9">
        <f>VLOOKUP($C114, Table3[#All], 52, 0)</f>
        <v>0</v>
      </c>
      <c r="CM114" s="9">
        <f>VLOOKUP($C114, Table3[#All], 53, 0)</f>
        <v>0</v>
      </c>
      <c r="CN114" s="9">
        <f>VLOOKUP($C114, Table3[#All], 54, 0)</f>
        <v>0</v>
      </c>
      <c r="CO114" s="9"/>
      <c r="CP114" s="10">
        <f t="shared" si="165"/>
        <v>1</v>
      </c>
      <c r="CQ114" s="11"/>
      <c r="CR114" s="9">
        <f>VLOOKUP($C114, Table3[#All], 55, 0)</f>
        <v>0.10529999999999999</v>
      </c>
      <c r="CS114" s="9">
        <f>VLOOKUP($C114, Table3[#All], 56, 0)</f>
        <v>5.2600000000000001E-2</v>
      </c>
      <c r="CT114" s="9">
        <f>VLOOKUP($C114, Table3[#All], 57, 0)</f>
        <v>0.10529999999999999</v>
      </c>
      <c r="CU114" s="9">
        <f>VLOOKUP($C114, Table3[#All], 58, 0)</f>
        <v>0.26319999999999999</v>
      </c>
      <c r="CV114" s="9">
        <f>VLOOKUP($C114, Table3[#All], 59, 0)</f>
        <v>0.47369999999999995</v>
      </c>
      <c r="CW114" s="14">
        <f t="shared" si="166"/>
        <v>5</v>
      </c>
      <c r="CX114" s="81"/>
      <c r="CY114" s="9">
        <f>VLOOKUP($C114, Table3[#All], 60, 0)</f>
        <v>0.31579999999999997</v>
      </c>
      <c r="CZ114" s="9">
        <f>VLOOKUP($C114, Table3[#All], 61, 0)</f>
        <v>0.36840000000000006</v>
      </c>
      <c r="DA114" s="9">
        <f>VLOOKUP($C114, Table3[#All], 62, 0)</f>
        <v>0.15789999999999998</v>
      </c>
      <c r="DB114" s="9">
        <f>VLOOKUP($C114, Table3[#All], 63, 0)</f>
        <v>0</v>
      </c>
      <c r="DC114" s="9">
        <f>VLOOKUP($C114, Table3[#All], 64, 0)</f>
        <v>0.15789999999999998</v>
      </c>
      <c r="DD114" s="10">
        <f t="shared" si="167"/>
        <v>3</v>
      </c>
      <c r="DE114" s="11"/>
      <c r="DF114" s="9">
        <f>VLOOKUP($C114, Table3[#All], 65, 0)</f>
        <v>0.84209999999999996</v>
      </c>
      <c r="DG114" s="9"/>
      <c r="DH114" s="9">
        <f>VLOOKUP($C114, Table3[#All], 66, 0)</f>
        <v>0.15789999999999998</v>
      </c>
      <c r="DI114" s="9"/>
      <c r="DJ114" s="9">
        <f>VLOOKUP($C114, Table3[#All], 67, 0)</f>
        <v>0</v>
      </c>
      <c r="DK114" s="14">
        <f t="shared" si="168"/>
        <v>1</v>
      </c>
      <c r="DL114" s="11"/>
      <c r="DM114" s="9">
        <f>VLOOKUP($C114, Table3[#All], 68, 0)</f>
        <v>1</v>
      </c>
      <c r="DN114" s="9"/>
      <c r="DO114" s="9">
        <f>VLOOKUP($C114, Table3[#All], 69, 0)</f>
        <v>0</v>
      </c>
      <c r="DP114" s="9">
        <f>VLOOKUP($C114, Table3[#All], 70, 0)</f>
        <v>0</v>
      </c>
      <c r="DQ114" s="9"/>
      <c r="DR114" s="14">
        <f t="shared" si="169"/>
        <v>1</v>
      </c>
      <c r="DS114" s="11"/>
      <c r="DT114" s="9">
        <f>VLOOKUP($C114, Table3[#All], 71, 0)</f>
        <v>1</v>
      </c>
      <c r="DU114" s="9">
        <f>VLOOKUP($C114, Table3[#All], 72, 0)</f>
        <v>0</v>
      </c>
      <c r="DV114" s="9">
        <f>VLOOKUP($C114, Table3[#All], 73, 0)</f>
        <v>0</v>
      </c>
      <c r="DW114" s="9">
        <f>VLOOKUP($C114, Table3[#All], 74, 0)</f>
        <v>0</v>
      </c>
      <c r="DX114" s="9">
        <f>VLOOKUP($C114, Table3[#All], 75, 0)</f>
        <v>0</v>
      </c>
      <c r="DY114" s="12">
        <f t="shared" si="158"/>
        <v>1</v>
      </c>
      <c r="DZ114" s="11"/>
      <c r="EA114" s="9">
        <f>VLOOKUP($C114, Table3[#All], 76, 0)</f>
        <v>1</v>
      </c>
      <c r="EB114" s="9">
        <f>VLOOKUP($C114, Table3[#All], 77, 0)</f>
        <v>0</v>
      </c>
      <c r="EC114" s="9">
        <f>VLOOKUP($C114, Table3[#All], 78, 0)</f>
        <v>0</v>
      </c>
      <c r="ED114" s="9">
        <f>VLOOKUP($C114, Table3[#All], 79, 0)</f>
        <v>0</v>
      </c>
      <c r="EE114" s="9">
        <f>VLOOKUP($C114, Table3[#All], 80, 0)</f>
        <v>0</v>
      </c>
      <c r="EF114" s="10">
        <f t="shared" si="170"/>
        <v>1</v>
      </c>
      <c r="EG114" s="9"/>
      <c r="EH114" s="9">
        <f>VLOOKUP($C114, Table3[#All], 81, 0)</f>
        <v>1</v>
      </c>
      <c r="EI114" s="9">
        <f>VLOOKUP($C114, Table3[#All], 82, 0)</f>
        <v>0</v>
      </c>
      <c r="EJ114" s="9">
        <f>VLOOKUP($C114, Table3[#All], 83, 0)</f>
        <v>0</v>
      </c>
      <c r="EK114" s="9">
        <f>VLOOKUP($C114, Table3[#All], 84, 0)</f>
        <v>0</v>
      </c>
      <c r="EL114" s="9">
        <f>VLOOKUP($C114, Table3[#All], 85, 0)</f>
        <v>0</v>
      </c>
      <c r="EM114" s="14">
        <f t="shared" si="171"/>
        <v>1</v>
      </c>
      <c r="EN114" s="11"/>
      <c r="EO114" s="9">
        <f>VLOOKUP($C114, Table3[#All], 86, 0)</f>
        <v>0</v>
      </c>
      <c r="EP114" s="9"/>
      <c r="EQ114" s="9">
        <f>VLOOKUP($C114, Table3[#All], 87, 0)</f>
        <v>1</v>
      </c>
      <c r="ER114" s="9"/>
      <c r="ES114" s="9"/>
      <c r="ET114" s="14">
        <f t="shared" si="172"/>
        <v>3</v>
      </c>
      <c r="EU114" s="11"/>
      <c r="EV114" s="9">
        <f>VLOOKUP($C114, Table3[#All], 88, 0)</f>
        <v>1</v>
      </c>
      <c r="EW114" s="9">
        <f>VLOOKUP($C114, Table3[#All], 89, 0)</f>
        <v>0</v>
      </c>
      <c r="EX114" s="9">
        <f>VLOOKUP($C114, Table3[#All], 90, 0)</f>
        <v>0</v>
      </c>
      <c r="EY114" s="9">
        <f>VLOOKUP($C114, Table3[#All], 91, 0)</f>
        <v>0</v>
      </c>
      <c r="EZ114" s="9">
        <f>VLOOKUP($C114, Table3[#All], 92, 0)</f>
        <v>0</v>
      </c>
      <c r="FA114" s="12">
        <f t="shared" si="173"/>
        <v>1</v>
      </c>
      <c r="FB114" s="11"/>
      <c r="FC114" s="9">
        <f>VLOOKUP($C114, Table3[#All], 93, 0)</f>
        <v>0</v>
      </c>
      <c r="FD114" s="9">
        <f>VLOOKUP($C114, Table3[#All], 94, 0)</f>
        <v>0.89469999999999994</v>
      </c>
      <c r="FE114" s="9">
        <f>VLOOKUP($C114, Table3[#All], 95, 0)</f>
        <v>0.10529999999999999</v>
      </c>
      <c r="FF114" s="9">
        <f>VLOOKUP($C114, Table3[#All], 96, 0)</f>
        <v>0</v>
      </c>
      <c r="FG114" s="9"/>
      <c r="FH114" s="10">
        <f t="shared" si="174"/>
        <v>2</v>
      </c>
      <c r="FI114" s="11"/>
      <c r="FJ114" s="9">
        <f>VLOOKUP($C114, Table3[#All], 97, 0)</f>
        <v>0</v>
      </c>
      <c r="FK114" s="9">
        <f>VLOOKUP($C114, Table3[#All], 98, 0)</f>
        <v>0</v>
      </c>
      <c r="FL114" s="9">
        <f>VLOOKUP($C114, Table3[#All], 99, 0)</f>
        <v>1</v>
      </c>
      <c r="FM114" s="9">
        <f>VLOOKUP($C114, Table3[#All], 100, 0)</f>
        <v>0</v>
      </c>
      <c r="FN114" s="9">
        <f>VLOOKUP($C114, Table3[#All], 101, 0)</f>
        <v>0</v>
      </c>
      <c r="FO114" s="14">
        <f t="shared" si="175"/>
        <v>3</v>
      </c>
      <c r="FP114" s="11"/>
      <c r="FQ114" s="9">
        <f>VLOOKUP($C114, Table3[#All], 102, 0)</f>
        <v>1</v>
      </c>
      <c r="FR114" s="9">
        <f>VLOOKUP($C114, Table3[#All], 103, 0)</f>
        <v>0</v>
      </c>
      <c r="FS114" s="9">
        <f>VLOOKUP($C114, Table3[#All], 104, 0)</f>
        <v>0</v>
      </c>
      <c r="FT114" s="9">
        <f>VLOOKUP($C114, Table3[#All], 105, 0)</f>
        <v>0</v>
      </c>
      <c r="FU114" s="9">
        <v>0</v>
      </c>
      <c r="FV114" s="10">
        <f t="shared" si="176"/>
        <v>1</v>
      </c>
      <c r="FW114" s="11"/>
      <c r="FX114" s="9">
        <f>VLOOKUP($C114, Table3[#All], 106, 0)</f>
        <v>0.52629999999999999</v>
      </c>
      <c r="FY114" s="9"/>
      <c r="FZ114" s="9">
        <f>VLOOKUP($C114, Table3[#All], 107, 0)</f>
        <v>0.31579999999999997</v>
      </c>
      <c r="GA114" s="9">
        <f>VLOOKUP($C114, Table3[#All], 108, 0)</f>
        <v>0.15789999999999998</v>
      </c>
      <c r="GB114" s="9"/>
      <c r="GC114" s="10">
        <f t="shared" si="193"/>
        <v>3</v>
      </c>
      <c r="GD114" s="81"/>
      <c r="GE114" s="9">
        <f>VLOOKUP($C114, Table3[#All], 109, 0)</f>
        <v>0.22219999999999998</v>
      </c>
      <c r="GF114" s="9">
        <f>VLOOKUP($C114, Table3[#All], 110, 0)</f>
        <v>0.66670000000000007</v>
      </c>
      <c r="GG114" s="9">
        <f>VLOOKUP($C114, Table3[#All], 111, 0)</f>
        <v>0.11109999999999999</v>
      </c>
      <c r="GH114" s="9"/>
      <c r="GI114" s="9">
        <f>VLOOKUP($C114, Table3[#All], 112, 0)</f>
        <v>0</v>
      </c>
      <c r="GJ114" s="12">
        <f t="shared" si="177"/>
        <v>2</v>
      </c>
      <c r="GK114" s="11"/>
      <c r="GL114" s="9">
        <f>VLOOKUP($C114, Table3[#All], 113, 0)</f>
        <v>0</v>
      </c>
      <c r="GM114" s="9">
        <f>VLOOKUP($C114, Table3[#All], 114, 0)</f>
        <v>0.94739999999999991</v>
      </c>
      <c r="GN114" s="9">
        <f>VLOOKUP($C114, Table3[#All], 115, 0)</f>
        <v>5.2600000000000001E-2</v>
      </c>
      <c r="GO114" s="9">
        <f>VLOOKUP($C114, Table3[#All], 116, 0)</f>
        <v>0</v>
      </c>
      <c r="GP114" s="9"/>
      <c r="GQ114" s="10">
        <f t="shared" si="178"/>
        <v>2</v>
      </c>
      <c r="GR114" s="11"/>
      <c r="GS114" s="9">
        <f>VLOOKUP($C114, Table2[#All], 3, 0)</f>
        <v>0</v>
      </c>
      <c r="GT114" s="9">
        <f>VLOOKUP($C114, Table2[#All], 4, 0)</f>
        <v>0</v>
      </c>
      <c r="GU114" s="9">
        <f>VLOOKUP($C114, Table2[#All], 5, 0)</f>
        <v>1</v>
      </c>
      <c r="GV114" s="9">
        <f>VLOOKUP($C114, Table2[#All], 6, 0)</f>
        <v>0</v>
      </c>
      <c r="GW114" s="9">
        <f>VLOOKUP($C114, Table2[#All], 7, 0)</f>
        <v>0</v>
      </c>
      <c r="GX114" s="10">
        <f t="shared" si="179"/>
        <v>3</v>
      </c>
      <c r="GY114" s="11"/>
      <c r="GZ114" s="9">
        <v>0</v>
      </c>
      <c r="HA114" s="9">
        <v>1</v>
      </c>
      <c r="HB114" s="9">
        <v>0</v>
      </c>
      <c r="HC114" s="9">
        <v>0</v>
      </c>
      <c r="HD114" s="9"/>
      <c r="HE114" s="10">
        <f t="shared" si="180"/>
        <v>2</v>
      </c>
      <c r="HF114" s="11"/>
      <c r="HG114" s="9">
        <f>VLOOKUP($C114, Table5[#All], 2, 0)</f>
        <v>0</v>
      </c>
      <c r="HH114" s="9">
        <f>VLOOKUP($C114, Table5[#All], 3, 0)</f>
        <v>0</v>
      </c>
      <c r="HI114" s="9">
        <f>VLOOKUP($C114, Table5[#All], 4, 0)</f>
        <v>0</v>
      </c>
      <c r="HJ114" s="9">
        <f>VLOOKUP($C114, Table5[#All], 5, 0)</f>
        <v>1</v>
      </c>
      <c r="HK114" s="9">
        <f>VLOOKUP($C114, Table5[#All], 6, 0)</f>
        <v>0</v>
      </c>
      <c r="HL114" s="10">
        <f t="shared" si="181"/>
        <v>4</v>
      </c>
      <c r="HM114" s="11"/>
      <c r="HN114" s="9">
        <f>VLOOKUP($C114, Table5[#All], 7, 0)</f>
        <v>0</v>
      </c>
      <c r="HO114" s="9">
        <f>VLOOKUP($C114, Table5[#All], 8, 0)</f>
        <v>1</v>
      </c>
      <c r="HP114" s="9">
        <f>VLOOKUP($C114, Table5[#All], 9, 0)</f>
        <v>0</v>
      </c>
      <c r="HQ114" s="9">
        <f>VLOOKUP($C114, Table5[#All], 10, 0)</f>
        <v>0</v>
      </c>
      <c r="HR114" s="9">
        <f>VLOOKUP($C114, Table5[#All], 11, 0)</f>
        <v>0</v>
      </c>
      <c r="HS114" s="10">
        <f t="shared" si="182"/>
        <v>2</v>
      </c>
      <c r="HT114" s="11"/>
      <c r="HU114" s="9">
        <f>VLOOKUP($C114, Table5[#All], 12, 0)</f>
        <v>1</v>
      </c>
      <c r="HV114" s="9">
        <f>VLOOKUP($C114, Table5[#All], 13, 0)</f>
        <v>0</v>
      </c>
      <c r="HW114" s="9">
        <f>VLOOKUP($C114, Table5[#All], 14, 0)</f>
        <v>0</v>
      </c>
      <c r="HX114" s="9">
        <f>VLOOKUP($C114, Table5[#All], 15, 0)</f>
        <v>0</v>
      </c>
      <c r="HY114" s="9">
        <f>VLOOKUP($C114, Table5[#All], 16, 0)</f>
        <v>0</v>
      </c>
      <c r="HZ114" s="10">
        <f t="shared" si="183"/>
        <v>1</v>
      </c>
      <c r="IA114" s="11"/>
      <c r="IB114" s="9">
        <f>VLOOKUP($C114, Table5[#All], 17, 0)</f>
        <v>1</v>
      </c>
      <c r="IC114" s="9">
        <f>VLOOKUP($C114, Table5[#All], 18, 0)</f>
        <v>0</v>
      </c>
      <c r="ID114" s="9">
        <f>VLOOKUP($C114, Table5[#All], 19, 0)</f>
        <v>0</v>
      </c>
      <c r="IE114" s="9">
        <f>VLOOKUP($C114, Table5[#All], 20, 0)</f>
        <v>0</v>
      </c>
      <c r="IF114" s="9">
        <f>VLOOKUP($C114, Table5[#All], 21, 0)</f>
        <v>0</v>
      </c>
      <c r="IG114" s="10">
        <f t="shared" si="184"/>
        <v>1</v>
      </c>
      <c r="IH114" s="11"/>
      <c r="II114" s="9">
        <f>VLOOKUP($C114, Table5[#All], 22, 0)</f>
        <v>1</v>
      </c>
      <c r="IJ114" s="9">
        <f>VLOOKUP($C114, Table5[#All], 23, 0)</f>
        <v>0</v>
      </c>
      <c r="IK114" s="9">
        <f>VLOOKUP($C114, Table5[#All], 24, 0)</f>
        <v>0</v>
      </c>
      <c r="IL114" s="9">
        <f>VLOOKUP($C114, Table5[#All], 25, 0)</f>
        <v>0</v>
      </c>
      <c r="IM114" s="9">
        <f>VLOOKUP($C114, Table5[#All], 26, 0)</f>
        <v>0</v>
      </c>
      <c r="IN114" s="10">
        <f t="shared" si="185"/>
        <v>1</v>
      </c>
      <c r="IO114" s="11"/>
      <c r="IP114" s="9">
        <v>1</v>
      </c>
      <c r="IQ114" s="9">
        <v>0</v>
      </c>
      <c r="IR114" s="9">
        <v>0</v>
      </c>
      <c r="IS114" s="9">
        <v>0</v>
      </c>
      <c r="IT114" s="9">
        <v>0</v>
      </c>
      <c r="IU114" s="10">
        <f t="shared" si="186"/>
        <v>1</v>
      </c>
      <c r="IV114" s="82"/>
    </row>
    <row r="115" spans="1:256" ht="16.3" thickTop="1" thickBot="1" x14ac:dyDescent="0.35">
      <c r="A115" s="16" t="s">
        <v>356</v>
      </c>
      <c r="B115" s="16" t="s">
        <v>366</v>
      </c>
      <c r="C115" s="16" t="s">
        <v>367</v>
      </c>
      <c r="D115" s="11"/>
      <c r="E115" s="9">
        <f>VLOOKUP($C115, Table3[#All], 2, 0)</f>
        <v>0.56669999999999998</v>
      </c>
      <c r="F115" s="9"/>
      <c r="G115" s="9">
        <f>VLOOKUP($C115, Table3[#All], 3, 0)</f>
        <v>0.16670000000000001</v>
      </c>
      <c r="H115" s="9">
        <f>VLOOKUP($C115, Table3[#All], 4, 0)</f>
        <v>0.26669999999999999</v>
      </c>
      <c r="I115" s="9">
        <f>VLOOKUP($C115, Table3[#All], 5, 0)</f>
        <v>0</v>
      </c>
      <c r="J115" s="10">
        <f t="shared" si="187"/>
        <v>4</v>
      </c>
      <c r="K115" s="11"/>
      <c r="L115" s="9">
        <f>VLOOKUP($C115, Table3[#All], 6, 0)</f>
        <v>0</v>
      </c>
      <c r="M115" s="9"/>
      <c r="N115" s="9">
        <f>VLOOKUP($C115, Table3[#All], 7, 0)</f>
        <v>0</v>
      </c>
      <c r="O115" s="9">
        <f>VLOOKUP($C115, Table3[#All], 8, 0)</f>
        <v>1</v>
      </c>
      <c r="P115" s="9">
        <f>VLOOKUP($C115, Table3[#All], 9, 0)</f>
        <v>0</v>
      </c>
      <c r="Q115" s="10">
        <f t="shared" si="188"/>
        <v>4</v>
      </c>
      <c r="R115" s="11"/>
      <c r="S115" s="9">
        <f>VLOOKUP($C115, Table3[#All], 10, 0)</f>
        <v>0</v>
      </c>
      <c r="T115" s="9">
        <f>VLOOKUP($C115, Table3[#All], 11, 0)</f>
        <v>0.23329999999999998</v>
      </c>
      <c r="U115" s="9">
        <f>VLOOKUP($C115, Table3[#All], 12, 0)</f>
        <v>0.5333</v>
      </c>
      <c r="V115" s="9">
        <f>VLOOKUP($C115, Table3[#All], 13, 0)</f>
        <v>0.23329999999999998</v>
      </c>
      <c r="W115" s="9">
        <f>VLOOKUP($C115, Table3[#All], 14, 0)</f>
        <v>0</v>
      </c>
      <c r="X115" s="10">
        <f t="shared" si="189"/>
        <v>3</v>
      </c>
      <c r="Y115" s="11"/>
      <c r="Z115" s="9">
        <f>VLOOKUP($C115, Table3[#All], 15, 0)</f>
        <v>0</v>
      </c>
      <c r="AA115" s="9">
        <f>VLOOKUP($C115, Table3[#All], 16, 0)</f>
        <v>0.1</v>
      </c>
      <c r="AB115" s="9">
        <f>VLOOKUP($C115, Table3[#All], 17, 0)</f>
        <v>0.5</v>
      </c>
      <c r="AC115" s="9">
        <f>VLOOKUP($C115, Table3[#All], 18, 0)</f>
        <v>0.4</v>
      </c>
      <c r="AD115" s="9">
        <f>VLOOKUP($C115, Table3[#All], 19, 0)</f>
        <v>0</v>
      </c>
      <c r="AE115" s="10">
        <f t="shared" si="159"/>
        <v>4</v>
      </c>
      <c r="AF115" s="11"/>
      <c r="AG115" s="9">
        <f>VLOOKUP($C115, Table3[#All], 20, 0)</f>
        <v>0</v>
      </c>
      <c r="AH115" s="9">
        <f>VLOOKUP($C115, Table3[#All], 21, 0)</f>
        <v>0.76670000000000005</v>
      </c>
      <c r="AI115" s="9">
        <f>VLOOKUP($C115, Table3[#All], 22, 0)</f>
        <v>0.23329999999999998</v>
      </c>
      <c r="AJ115" s="9"/>
      <c r="AK115" s="9"/>
      <c r="AL115" s="10">
        <f t="shared" si="160"/>
        <v>2</v>
      </c>
      <c r="AM115" s="11"/>
      <c r="AN115" s="9">
        <f>VLOOKUP($C115, Table3[#All], 23, 0)</f>
        <v>1</v>
      </c>
      <c r="AO115" s="9">
        <f>VLOOKUP($C115, Table3[#All], 24, 0)</f>
        <v>0</v>
      </c>
      <c r="AP115" s="9">
        <f>VLOOKUP($C115, Table3[#All], 25, 0)</f>
        <v>0</v>
      </c>
      <c r="AQ115" s="9">
        <f>VLOOKUP($C115, Table3[#All], 26, 0)</f>
        <v>0</v>
      </c>
      <c r="AR115" s="9"/>
      <c r="AS115" s="12">
        <f t="shared" si="161"/>
        <v>1</v>
      </c>
      <c r="AT115" s="11"/>
      <c r="AU115" s="9">
        <f>VLOOKUP($C115, Table3[#All], 27, 0)</f>
        <v>0.93330000000000002</v>
      </c>
      <c r="AV115" s="9">
        <f>VLOOKUP($C115, Table3[#All], 28, 0)</f>
        <v>6.6699999999999995E-2</v>
      </c>
      <c r="AW115" s="9">
        <f>VLOOKUP($C115, Table3[#All], 29, 0)</f>
        <v>0</v>
      </c>
      <c r="AX115" s="9"/>
      <c r="AY115" s="9"/>
      <c r="AZ115" s="10">
        <f t="shared" si="190"/>
        <v>1</v>
      </c>
      <c r="BA115" s="11"/>
      <c r="BB115" s="9">
        <f>VLOOKUP($C115, Table3[#All], 30, 0)</f>
        <v>0.16670000000000001</v>
      </c>
      <c r="BC115" s="9">
        <f>VLOOKUP($C115, Table3[#All], 31, 0)</f>
        <v>0.63329999999999997</v>
      </c>
      <c r="BD115" s="9">
        <f>VLOOKUP($C115, Table3[#All], 32, 0)</f>
        <v>0.2</v>
      </c>
      <c r="BE115" s="9">
        <f>VLOOKUP($C115, Table3[#All], 33, 0)</f>
        <v>0</v>
      </c>
      <c r="BF115" s="9"/>
      <c r="BG115" s="10">
        <f t="shared" si="191"/>
        <v>2</v>
      </c>
      <c r="BH115" s="81"/>
      <c r="BI115" s="9">
        <f>VLOOKUP($C115, Table3[#All], 34, 0)</f>
        <v>0.28570000000000001</v>
      </c>
      <c r="BJ115" s="9">
        <f>VLOOKUP($C115, Table3[#All], 35, 0)</f>
        <v>0.1429</v>
      </c>
      <c r="BK115" s="9">
        <f>VLOOKUP($C115, Table3[#All], 36, 0)</f>
        <v>0.1429</v>
      </c>
      <c r="BL115" s="9">
        <f>VLOOKUP($C115, Table3[#All], 37, 0)</f>
        <v>0.42859999999999998</v>
      </c>
      <c r="BM115" s="9">
        <f>VLOOKUP($C115, Table3[#All], 38, 0)</f>
        <v>0</v>
      </c>
      <c r="BN115" s="10">
        <f t="shared" si="192"/>
        <v>4</v>
      </c>
      <c r="BO115" s="11"/>
      <c r="BP115" s="9">
        <f>VLOOKUP($C115, Table3[#All], 39, 0)</f>
        <v>0.7</v>
      </c>
      <c r="BQ115" s="9">
        <f>VLOOKUP($C115, Table3[#All], 40, 0)</f>
        <v>0</v>
      </c>
      <c r="BR115" s="9">
        <f>VLOOKUP($C115, Table3[#All], 41, 0)</f>
        <v>0.23329999999999998</v>
      </c>
      <c r="BS115" s="9">
        <f>VLOOKUP($C115, Table3[#All], 42, 0)</f>
        <v>6.6699999999999995E-2</v>
      </c>
      <c r="BT115" s="9"/>
      <c r="BU115" s="10">
        <f t="shared" si="162"/>
        <v>3</v>
      </c>
      <c r="BV115" s="11"/>
      <c r="BW115" s="9">
        <f>VLOOKUP($C115, Table3[#All], 43, 0)</f>
        <v>0.83329999999999993</v>
      </c>
      <c r="BX115" s="9">
        <f>VLOOKUP($C115, Table3[#All], 44, 0)</f>
        <v>0.16670000000000001</v>
      </c>
      <c r="BY115" s="9">
        <f>VLOOKUP($C115, Table3[#All], 45, 0)</f>
        <v>0</v>
      </c>
      <c r="BZ115" s="9"/>
      <c r="CA115" s="9"/>
      <c r="CB115" s="10">
        <f t="shared" si="163"/>
        <v>1</v>
      </c>
      <c r="CC115" s="81"/>
      <c r="CD115" s="9">
        <f>VLOOKUP($C115, Table3[#All], 46, 0)</f>
        <v>1</v>
      </c>
      <c r="CE115" s="9">
        <f>VLOOKUP($C115, Table3[#All], 47, 0)</f>
        <v>0</v>
      </c>
      <c r="CF115" s="9">
        <f>VLOOKUP($C115, Table3[#All], 48, 0)</f>
        <v>0</v>
      </c>
      <c r="CG115" s="9">
        <f>VLOOKUP($C115, Table3[#All], 49, 0)</f>
        <v>0</v>
      </c>
      <c r="CH115" s="9">
        <f>VLOOKUP($C115, Table3[#All], 50, 0)</f>
        <v>0</v>
      </c>
      <c r="CI115" s="12">
        <f t="shared" si="164"/>
        <v>1</v>
      </c>
      <c r="CJ115" s="13"/>
      <c r="CK115" s="9">
        <f>VLOOKUP($C115, Table3[#All], 51, 0)</f>
        <v>0.7</v>
      </c>
      <c r="CL115" s="9">
        <f>VLOOKUP($C115, Table3[#All], 52, 0)</f>
        <v>0.26669999999999999</v>
      </c>
      <c r="CM115" s="9">
        <f>VLOOKUP($C115, Table3[#All], 53, 0)</f>
        <v>3.3300000000000003E-2</v>
      </c>
      <c r="CN115" s="9">
        <f>VLOOKUP($C115, Table3[#All], 54, 0)</f>
        <v>0</v>
      </c>
      <c r="CO115" s="9"/>
      <c r="CP115" s="10">
        <f t="shared" si="165"/>
        <v>2</v>
      </c>
      <c r="CQ115" s="11"/>
      <c r="CR115" s="9">
        <f>VLOOKUP($C115, Table3[#All], 55, 0)</f>
        <v>3.3300000000000003E-2</v>
      </c>
      <c r="CS115" s="9">
        <f>VLOOKUP($C115, Table3[#All], 56, 0)</f>
        <v>0.1333</v>
      </c>
      <c r="CT115" s="9">
        <f>VLOOKUP($C115, Table3[#All], 57, 0)</f>
        <v>0.3</v>
      </c>
      <c r="CU115" s="9">
        <f>VLOOKUP($C115, Table3[#All], 58, 0)</f>
        <v>0.4</v>
      </c>
      <c r="CV115" s="9">
        <f>VLOOKUP($C115, Table3[#All], 59, 0)</f>
        <v>0.1333</v>
      </c>
      <c r="CW115" s="14">
        <f t="shared" si="166"/>
        <v>4</v>
      </c>
      <c r="CX115" s="81"/>
      <c r="CY115" s="9">
        <f>VLOOKUP($C115, Table3[#All], 60, 0)</f>
        <v>0.36670000000000003</v>
      </c>
      <c r="CZ115" s="9">
        <f>VLOOKUP($C115, Table3[#All], 61, 0)</f>
        <v>0.6</v>
      </c>
      <c r="DA115" s="9">
        <f>VLOOKUP($C115, Table3[#All], 62, 0)</f>
        <v>3.3300000000000003E-2</v>
      </c>
      <c r="DB115" s="9">
        <f>VLOOKUP($C115, Table3[#All], 63, 0)</f>
        <v>0</v>
      </c>
      <c r="DC115" s="9">
        <f>VLOOKUP($C115, Table3[#All], 64, 0)</f>
        <v>0</v>
      </c>
      <c r="DD115" s="10">
        <f t="shared" si="167"/>
        <v>2</v>
      </c>
      <c r="DE115" s="11"/>
      <c r="DF115" s="9">
        <f>VLOOKUP($C115, Table3[#All], 65, 0)</f>
        <v>0.1</v>
      </c>
      <c r="DG115" s="9"/>
      <c r="DH115" s="9">
        <f>VLOOKUP($C115, Table3[#All], 66, 0)</f>
        <v>0.9</v>
      </c>
      <c r="DI115" s="9"/>
      <c r="DJ115" s="9">
        <f>VLOOKUP($C115, Table3[#All], 67, 0)</f>
        <v>0</v>
      </c>
      <c r="DK115" s="14">
        <f t="shared" si="168"/>
        <v>3</v>
      </c>
      <c r="DL115" s="11"/>
      <c r="DM115" s="9">
        <f>VLOOKUP($C115, Table3[#All], 68, 0)</f>
        <v>1</v>
      </c>
      <c r="DN115" s="9"/>
      <c r="DO115" s="9">
        <f>VLOOKUP($C115, Table3[#All], 69, 0)</f>
        <v>0</v>
      </c>
      <c r="DP115" s="9">
        <f>VLOOKUP($C115, Table3[#All], 70, 0)</f>
        <v>0</v>
      </c>
      <c r="DQ115" s="9"/>
      <c r="DR115" s="14">
        <f t="shared" si="169"/>
        <v>1</v>
      </c>
      <c r="DS115" s="11"/>
      <c r="DT115" s="9">
        <f>VLOOKUP($C115, Table3[#All], 71, 0)</f>
        <v>0.6</v>
      </c>
      <c r="DU115" s="9">
        <f>VLOOKUP($C115, Table3[#All], 72, 0)</f>
        <v>0.1</v>
      </c>
      <c r="DV115" s="9">
        <f>VLOOKUP($C115, Table3[#All], 73, 0)</f>
        <v>6.6699999999999995E-2</v>
      </c>
      <c r="DW115" s="9">
        <f>VLOOKUP($C115, Table3[#All], 74, 0)</f>
        <v>0.23329999999999998</v>
      </c>
      <c r="DX115" s="9">
        <f>VLOOKUP($C115, Table3[#All], 75, 0)</f>
        <v>0</v>
      </c>
      <c r="DY115" s="12">
        <f t="shared" si="158"/>
        <v>3</v>
      </c>
      <c r="DZ115" s="11"/>
      <c r="EA115" s="9">
        <f>VLOOKUP($C115, Table3[#All], 76, 0)</f>
        <v>1</v>
      </c>
      <c r="EB115" s="9">
        <f>VLOOKUP($C115, Table3[#All], 77, 0)</f>
        <v>0</v>
      </c>
      <c r="EC115" s="9">
        <f>VLOOKUP($C115, Table3[#All], 78, 0)</f>
        <v>0</v>
      </c>
      <c r="ED115" s="9">
        <f>VLOOKUP($C115, Table3[#All], 79, 0)</f>
        <v>0</v>
      </c>
      <c r="EE115" s="9">
        <f>VLOOKUP($C115, Table3[#All], 80, 0)</f>
        <v>0</v>
      </c>
      <c r="EF115" s="10">
        <f t="shared" si="170"/>
        <v>1</v>
      </c>
      <c r="EG115" s="9"/>
      <c r="EH115" s="9">
        <f>VLOOKUP($C115, Table3[#All], 81, 0)</f>
        <v>1</v>
      </c>
      <c r="EI115" s="9">
        <f>VLOOKUP($C115, Table3[#All], 82, 0)</f>
        <v>0</v>
      </c>
      <c r="EJ115" s="9">
        <f>VLOOKUP($C115, Table3[#All], 83, 0)</f>
        <v>0</v>
      </c>
      <c r="EK115" s="9">
        <f>VLOOKUP($C115, Table3[#All], 84, 0)</f>
        <v>0</v>
      </c>
      <c r="EL115" s="9">
        <f>VLOOKUP($C115, Table3[#All], 85, 0)</f>
        <v>0</v>
      </c>
      <c r="EM115" s="14">
        <f t="shared" si="171"/>
        <v>1</v>
      </c>
      <c r="EN115" s="11"/>
      <c r="EO115" s="9">
        <f>VLOOKUP($C115, Table3[#All], 86, 0)</f>
        <v>0.73329999999999995</v>
      </c>
      <c r="EP115" s="9"/>
      <c r="EQ115" s="9">
        <f>VLOOKUP($C115, Table3[#All], 87, 0)</f>
        <v>0.26669999999999999</v>
      </c>
      <c r="ER115" s="9"/>
      <c r="ES115" s="9"/>
      <c r="ET115" s="14">
        <f t="shared" si="172"/>
        <v>3</v>
      </c>
      <c r="EU115" s="11"/>
      <c r="EV115" s="9">
        <f>VLOOKUP($C115, Table3[#All], 88, 0)</f>
        <v>0</v>
      </c>
      <c r="EW115" s="9">
        <f>VLOOKUP($C115, Table3[#All], 89, 0)</f>
        <v>1</v>
      </c>
      <c r="EX115" s="9">
        <f>VLOOKUP($C115, Table3[#All], 90, 0)</f>
        <v>0</v>
      </c>
      <c r="EY115" s="9">
        <f>VLOOKUP($C115, Table3[#All], 91, 0)</f>
        <v>0</v>
      </c>
      <c r="EZ115" s="9">
        <f>VLOOKUP($C115, Table3[#All], 92, 0)</f>
        <v>0</v>
      </c>
      <c r="FA115" s="12">
        <f t="shared" si="173"/>
        <v>2</v>
      </c>
      <c r="FB115" s="11"/>
      <c r="FC115" s="9">
        <f>VLOOKUP($C115, Table3[#All], 93, 0)</f>
        <v>0</v>
      </c>
      <c r="FD115" s="9">
        <f>VLOOKUP($C115, Table3[#All], 94, 0)</f>
        <v>0.63329999999999997</v>
      </c>
      <c r="FE115" s="9">
        <f>VLOOKUP($C115, Table3[#All], 95, 0)</f>
        <v>0.36670000000000003</v>
      </c>
      <c r="FF115" s="9">
        <f>VLOOKUP($C115, Table3[#All], 96, 0)</f>
        <v>0</v>
      </c>
      <c r="FG115" s="9"/>
      <c r="FH115" s="10">
        <f t="shared" si="174"/>
        <v>3</v>
      </c>
      <c r="FI115" s="11"/>
      <c r="FJ115" s="9">
        <f>VLOOKUP($C115, Table3[#All], 97, 0)</f>
        <v>0</v>
      </c>
      <c r="FK115" s="9">
        <f>VLOOKUP($C115, Table3[#All], 98, 0)</f>
        <v>0</v>
      </c>
      <c r="FL115" s="9">
        <f>VLOOKUP($C115, Table3[#All], 99, 0)</f>
        <v>0</v>
      </c>
      <c r="FM115" s="9">
        <f>VLOOKUP($C115, Table3[#All], 100, 0)</f>
        <v>0</v>
      </c>
      <c r="FN115" s="9">
        <f>VLOOKUP($C115, Table3[#All], 101, 0)</f>
        <v>1</v>
      </c>
      <c r="FO115" s="14">
        <f t="shared" si="175"/>
        <v>5</v>
      </c>
      <c r="FP115" s="11"/>
      <c r="FQ115" s="9">
        <f>VLOOKUP($C115, Table3[#All], 102, 0)</f>
        <v>1</v>
      </c>
      <c r="FR115" s="9">
        <f>VLOOKUP($C115, Table3[#All], 103, 0)</f>
        <v>0</v>
      </c>
      <c r="FS115" s="9">
        <f>VLOOKUP($C115, Table3[#All], 104, 0)</f>
        <v>0</v>
      </c>
      <c r="FT115" s="9">
        <f>VLOOKUP($C115, Table3[#All], 105, 0)</f>
        <v>0</v>
      </c>
      <c r="FU115" s="9">
        <v>0</v>
      </c>
      <c r="FV115" s="10">
        <f t="shared" si="176"/>
        <v>1</v>
      </c>
      <c r="FW115" s="11"/>
      <c r="FX115" s="9">
        <f>VLOOKUP($C115, Table3[#All], 106, 0)</f>
        <v>0.23329999999999998</v>
      </c>
      <c r="FY115" s="9"/>
      <c r="FZ115" s="9">
        <f>VLOOKUP($C115, Table3[#All], 107, 0)</f>
        <v>0.7</v>
      </c>
      <c r="GA115" s="9">
        <f>VLOOKUP($C115, Table3[#All], 108, 0)</f>
        <v>6.6699999999999995E-2</v>
      </c>
      <c r="GB115" s="9"/>
      <c r="GC115" s="10">
        <f t="shared" si="193"/>
        <v>3</v>
      </c>
      <c r="GD115" s="81"/>
      <c r="GE115" s="9">
        <f>VLOOKUP($C115, Table3[#All], 109, 0)</f>
        <v>0</v>
      </c>
      <c r="GF115" s="9">
        <f>VLOOKUP($C115, Table3[#All], 110, 0)</f>
        <v>0.74069999999999991</v>
      </c>
      <c r="GG115" s="9">
        <f>VLOOKUP($C115, Table3[#All], 111, 0)</f>
        <v>0.25929999999999997</v>
      </c>
      <c r="GH115" s="9"/>
      <c r="GI115" s="9">
        <f>VLOOKUP($C115, Table3[#All], 112, 0)</f>
        <v>0</v>
      </c>
      <c r="GJ115" s="12">
        <f t="shared" si="177"/>
        <v>3</v>
      </c>
      <c r="GK115" s="11"/>
      <c r="GL115" s="9">
        <f>VLOOKUP($C115, Table3[#All], 113, 0)</f>
        <v>0</v>
      </c>
      <c r="GM115" s="9">
        <f>VLOOKUP($C115, Table3[#All], 114, 0)</f>
        <v>0.1</v>
      </c>
      <c r="GN115" s="9">
        <f>VLOOKUP($C115, Table3[#All], 115, 0)</f>
        <v>0.33329999999999999</v>
      </c>
      <c r="GO115" s="9">
        <f>VLOOKUP($C115, Table3[#All], 116, 0)</f>
        <v>0.56669999999999998</v>
      </c>
      <c r="GP115" s="9"/>
      <c r="GQ115" s="10">
        <f t="shared" si="178"/>
        <v>4</v>
      </c>
      <c r="GR115" s="11"/>
      <c r="GS115" s="9">
        <f>VLOOKUP($C115, Table2[#All], 3, 0)</f>
        <v>0</v>
      </c>
      <c r="GT115" s="9">
        <f>VLOOKUP($C115, Table2[#All], 4, 0)</f>
        <v>0</v>
      </c>
      <c r="GU115" s="9">
        <f>VLOOKUP($C115, Table2[#All], 5, 0)</f>
        <v>1</v>
      </c>
      <c r="GV115" s="9">
        <f>VLOOKUP($C115, Table2[#All], 6, 0)</f>
        <v>0</v>
      </c>
      <c r="GW115" s="9">
        <f>VLOOKUP($C115, Table2[#All], 7, 0)</f>
        <v>0</v>
      </c>
      <c r="GX115" s="10">
        <f t="shared" si="179"/>
        <v>3</v>
      </c>
      <c r="GY115" s="11"/>
      <c r="GZ115" s="9">
        <v>0</v>
      </c>
      <c r="HA115" s="9">
        <v>1</v>
      </c>
      <c r="HB115" s="9">
        <v>0</v>
      </c>
      <c r="HC115" s="9">
        <v>0</v>
      </c>
      <c r="HD115" s="9"/>
      <c r="HE115" s="10">
        <f t="shared" si="180"/>
        <v>2</v>
      </c>
      <c r="HF115" s="11"/>
      <c r="HG115" s="9">
        <f>VLOOKUP($C115, Table5[#All], 2, 0)</f>
        <v>0</v>
      </c>
      <c r="HH115" s="9">
        <f>VLOOKUP($C115, Table5[#All], 3, 0)</f>
        <v>0</v>
      </c>
      <c r="HI115" s="9">
        <f>VLOOKUP($C115, Table5[#All], 4, 0)</f>
        <v>0</v>
      </c>
      <c r="HJ115" s="9">
        <f>VLOOKUP($C115, Table5[#All], 5, 0)</f>
        <v>0</v>
      </c>
      <c r="HK115" s="9">
        <f>VLOOKUP($C115, Table5[#All], 6, 0)</f>
        <v>1</v>
      </c>
      <c r="HL115" s="10">
        <f t="shared" si="181"/>
        <v>5</v>
      </c>
      <c r="HM115" s="11"/>
      <c r="HN115" s="9">
        <f>VLOOKUP($C115, Table5[#All], 7, 0)</f>
        <v>0</v>
      </c>
      <c r="HO115" s="9">
        <f>VLOOKUP($C115, Table5[#All], 8, 0)</f>
        <v>0</v>
      </c>
      <c r="HP115" s="9">
        <f>VLOOKUP($C115, Table5[#All], 9, 0)</f>
        <v>0</v>
      </c>
      <c r="HQ115" s="9">
        <f>VLOOKUP($C115, Table5[#All], 10, 0)</f>
        <v>1</v>
      </c>
      <c r="HR115" s="9">
        <f>VLOOKUP($C115, Table5[#All], 11, 0)</f>
        <v>0</v>
      </c>
      <c r="HS115" s="10">
        <f t="shared" si="182"/>
        <v>4</v>
      </c>
      <c r="HT115" s="11"/>
      <c r="HU115" s="9">
        <f>VLOOKUP($C115, Table5[#All], 12, 0)</f>
        <v>1</v>
      </c>
      <c r="HV115" s="9">
        <f>VLOOKUP($C115, Table5[#All], 13, 0)</f>
        <v>0</v>
      </c>
      <c r="HW115" s="9">
        <f>VLOOKUP($C115, Table5[#All], 14, 0)</f>
        <v>0</v>
      </c>
      <c r="HX115" s="9">
        <f>VLOOKUP($C115, Table5[#All], 15, 0)</f>
        <v>0</v>
      </c>
      <c r="HY115" s="9">
        <f>VLOOKUP($C115, Table5[#All], 16, 0)</f>
        <v>0</v>
      </c>
      <c r="HZ115" s="10">
        <f t="shared" si="183"/>
        <v>1</v>
      </c>
      <c r="IA115" s="11"/>
      <c r="IB115" s="9">
        <f>VLOOKUP($C115, Table5[#All], 17, 0)</f>
        <v>1</v>
      </c>
      <c r="IC115" s="9">
        <f>VLOOKUP($C115, Table5[#All], 18, 0)</f>
        <v>0</v>
      </c>
      <c r="ID115" s="9">
        <f>VLOOKUP($C115, Table5[#All], 19, 0)</f>
        <v>0</v>
      </c>
      <c r="IE115" s="9">
        <f>VLOOKUP($C115, Table5[#All], 20, 0)</f>
        <v>0</v>
      </c>
      <c r="IF115" s="9">
        <f>VLOOKUP($C115, Table5[#All], 21, 0)</f>
        <v>0</v>
      </c>
      <c r="IG115" s="10">
        <f t="shared" si="184"/>
        <v>1</v>
      </c>
      <c r="IH115" s="11"/>
      <c r="II115" s="9">
        <f>VLOOKUP($C115, Table5[#All], 22, 0)</f>
        <v>1</v>
      </c>
      <c r="IJ115" s="9">
        <f>VLOOKUP($C115, Table5[#All], 23, 0)</f>
        <v>0</v>
      </c>
      <c r="IK115" s="9">
        <f>VLOOKUP($C115, Table5[#All], 24, 0)</f>
        <v>0</v>
      </c>
      <c r="IL115" s="9">
        <f>VLOOKUP($C115, Table5[#All], 25, 0)</f>
        <v>0</v>
      </c>
      <c r="IM115" s="9">
        <f>VLOOKUP($C115, Table5[#All], 26, 0)</f>
        <v>0</v>
      </c>
      <c r="IN115" s="10">
        <f t="shared" si="185"/>
        <v>1</v>
      </c>
      <c r="IO115" s="11"/>
      <c r="IP115" s="9">
        <v>1</v>
      </c>
      <c r="IQ115" s="9">
        <v>0</v>
      </c>
      <c r="IR115" s="9">
        <v>0</v>
      </c>
      <c r="IS115" s="9">
        <v>0</v>
      </c>
      <c r="IT115" s="9">
        <v>0</v>
      </c>
      <c r="IU115" s="10">
        <f t="shared" si="186"/>
        <v>1</v>
      </c>
      <c r="IV115" s="82"/>
    </row>
    <row r="116" spans="1:256" ht="16.3" thickTop="1" thickBot="1" x14ac:dyDescent="0.35">
      <c r="A116" s="16" t="s">
        <v>356</v>
      </c>
      <c r="B116" s="16" t="s">
        <v>368</v>
      </c>
      <c r="C116" s="16" t="s">
        <v>369</v>
      </c>
      <c r="D116" s="11"/>
      <c r="E116" s="9">
        <f>VLOOKUP($C116, Table3[#All], 2, 0)</f>
        <v>5.8799999999999998E-2</v>
      </c>
      <c r="F116" s="9"/>
      <c r="G116" s="9">
        <f>VLOOKUP($C116, Table3[#All], 3, 0)</f>
        <v>0.47060000000000002</v>
      </c>
      <c r="H116" s="9">
        <f>VLOOKUP($C116, Table3[#All], 4, 0)</f>
        <v>0.35289999999999999</v>
      </c>
      <c r="I116" s="9">
        <f>VLOOKUP($C116, Table3[#All], 5, 0)</f>
        <v>0.1176</v>
      </c>
      <c r="J116" s="10">
        <f t="shared" si="187"/>
        <v>4</v>
      </c>
      <c r="K116" s="11"/>
      <c r="L116" s="9">
        <f>VLOOKUP($C116, Table3[#All], 6, 0)</f>
        <v>0</v>
      </c>
      <c r="M116" s="9"/>
      <c r="N116" s="9">
        <f>VLOOKUP($C116, Table3[#All], 7, 0)</f>
        <v>1</v>
      </c>
      <c r="O116" s="9">
        <f>VLOOKUP($C116, Table3[#All], 8, 0)</f>
        <v>0</v>
      </c>
      <c r="P116" s="9">
        <f>VLOOKUP($C116, Table3[#All], 9, 0)</f>
        <v>0</v>
      </c>
      <c r="Q116" s="10">
        <f t="shared" si="188"/>
        <v>3</v>
      </c>
      <c r="R116" s="11"/>
      <c r="S116" s="9">
        <f>VLOOKUP($C116, Table3[#All], 10, 0)</f>
        <v>0</v>
      </c>
      <c r="T116" s="9">
        <f>VLOOKUP($C116, Table3[#All], 11, 0)</f>
        <v>9.3800000000000008E-2</v>
      </c>
      <c r="U116" s="9">
        <f>VLOOKUP($C116, Table3[#All], 12, 0)</f>
        <v>0.875</v>
      </c>
      <c r="V116" s="9">
        <f>VLOOKUP($C116, Table3[#All], 13, 0)</f>
        <v>3.1200000000000002E-2</v>
      </c>
      <c r="W116" s="9">
        <f>VLOOKUP($C116, Table3[#All], 14, 0)</f>
        <v>0</v>
      </c>
      <c r="X116" s="10">
        <f t="shared" si="189"/>
        <v>3</v>
      </c>
      <c r="Y116" s="11"/>
      <c r="Z116" s="9">
        <f>VLOOKUP($C116, Table3[#All], 15, 0)</f>
        <v>0</v>
      </c>
      <c r="AA116" s="9">
        <f>VLOOKUP($C116, Table3[#All], 16, 0)</f>
        <v>0.71430000000000005</v>
      </c>
      <c r="AB116" s="9">
        <f>VLOOKUP($C116, Table3[#All], 17, 0)</f>
        <v>0.21429999999999999</v>
      </c>
      <c r="AC116" s="9">
        <f>VLOOKUP($C116, Table3[#All], 18, 0)</f>
        <v>7.1399999999999991E-2</v>
      </c>
      <c r="AD116" s="9">
        <f>VLOOKUP($C116, Table3[#All], 19, 0)</f>
        <v>0</v>
      </c>
      <c r="AE116" s="10">
        <f t="shared" si="159"/>
        <v>3</v>
      </c>
      <c r="AF116" s="11"/>
      <c r="AG116" s="9">
        <f>VLOOKUP($C116, Table3[#All], 20, 0)</f>
        <v>0.72409999999999997</v>
      </c>
      <c r="AH116" s="9">
        <f>VLOOKUP($C116, Table3[#All], 21, 0)</f>
        <v>0.2069</v>
      </c>
      <c r="AI116" s="9">
        <f>VLOOKUP($C116, Table3[#All], 22, 0)</f>
        <v>6.9000000000000006E-2</v>
      </c>
      <c r="AJ116" s="9"/>
      <c r="AK116" s="9"/>
      <c r="AL116" s="10">
        <f t="shared" si="160"/>
        <v>2</v>
      </c>
      <c r="AM116" s="11"/>
      <c r="AN116" s="9">
        <f>VLOOKUP($C116, Table3[#All], 23, 0)</f>
        <v>0</v>
      </c>
      <c r="AO116" s="9">
        <f>VLOOKUP($C116, Table3[#All], 24, 0)</f>
        <v>1</v>
      </c>
      <c r="AP116" s="9">
        <f>VLOOKUP($C116, Table3[#All], 25, 0)</f>
        <v>0</v>
      </c>
      <c r="AQ116" s="9">
        <f>VLOOKUP($C116, Table3[#All], 26, 0)</f>
        <v>0</v>
      </c>
      <c r="AR116" s="9"/>
      <c r="AS116" s="12">
        <f t="shared" si="161"/>
        <v>2</v>
      </c>
      <c r="AT116" s="11"/>
      <c r="AU116" s="9">
        <f>VLOOKUP($C116, Table3[#All], 27, 0)</f>
        <v>0.74069999999999991</v>
      </c>
      <c r="AV116" s="9">
        <f>VLOOKUP($C116, Table3[#All], 28, 0)</f>
        <v>7.4099999999999999E-2</v>
      </c>
      <c r="AW116" s="9">
        <f>VLOOKUP($C116, Table3[#All], 29, 0)</f>
        <v>0.1852</v>
      </c>
      <c r="AX116" s="9"/>
      <c r="AY116" s="9"/>
      <c r="AZ116" s="10">
        <f t="shared" si="190"/>
        <v>2</v>
      </c>
      <c r="BA116" s="11"/>
      <c r="BB116" s="9">
        <f>VLOOKUP($C116, Table3[#All], 30, 0)</f>
        <v>0.4118</v>
      </c>
      <c r="BC116" s="9">
        <f>VLOOKUP($C116, Table3[#All], 31, 0)</f>
        <v>0.58820000000000006</v>
      </c>
      <c r="BD116" s="9">
        <f>VLOOKUP($C116, Table3[#All], 32, 0)</f>
        <v>0</v>
      </c>
      <c r="BE116" s="9">
        <f>VLOOKUP($C116, Table3[#All], 33, 0)</f>
        <v>0</v>
      </c>
      <c r="BF116" s="9"/>
      <c r="BG116" s="10">
        <f t="shared" si="191"/>
        <v>2</v>
      </c>
      <c r="BH116" s="81"/>
      <c r="BI116" s="9">
        <f>VLOOKUP($C116, Table3[#All], 34, 0)</f>
        <v>0</v>
      </c>
      <c r="BJ116" s="9">
        <f>VLOOKUP($C116, Table3[#All], 35, 0)</f>
        <v>0</v>
      </c>
      <c r="BK116" s="9">
        <f>VLOOKUP($C116, Table3[#All], 36, 0)</f>
        <v>0</v>
      </c>
      <c r="BL116" s="9">
        <f>VLOOKUP($C116, Table3[#All], 37, 0)</f>
        <v>0</v>
      </c>
      <c r="BM116" s="9">
        <f>VLOOKUP($C116, Table3[#All], 38, 0)</f>
        <v>0</v>
      </c>
      <c r="BN116" s="10" t="str">
        <f t="shared" si="192"/>
        <v>N/A</v>
      </c>
      <c r="BO116" s="11"/>
      <c r="BP116" s="9">
        <f>VLOOKUP($C116, Table3[#All], 39, 0)</f>
        <v>0.52939999999999998</v>
      </c>
      <c r="BQ116" s="9">
        <f>VLOOKUP($C116, Table3[#All], 40, 0)</f>
        <v>0.44119999999999998</v>
      </c>
      <c r="BR116" s="9">
        <f>VLOOKUP($C116, Table3[#All], 41, 0)</f>
        <v>2.9399999999999999E-2</v>
      </c>
      <c r="BS116" s="9">
        <f>VLOOKUP($C116, Table3[#All], 42, 0)</f>
        <v>0</v>
      </c>
      <c r="BT116" s="9"/>
      <c r="BU116" s="10">
        <f t="shared" si="162"/>
        <v>2</v>
      </c>
      <c r="BV116" s="11"/>
      <c r="BW116" s="9">
        <f>VLOOKUP($C116, Table3[#All], 43, 0)</f>
        <v>0.76469999999999994</v>
      </c>
      <c r="BX116" s="9">
        <f>VLOOKUP($C116, Table3[#All], 44, 0)</f>
        <v>0.23530000000000001</v>
      </c>
      <c r="BY116" s="9">
        <f>VLOOKUP($C116, Table3[#All], 45, 0)</f>
        <v>0</v>
      </c>
      <c r="BZ116" s="9"/>
      <c r="CA116" s="9"/>
      <c r="CB116" s="10">
        <f t="shared" si="163"/>
        <v>1</v>
      </c>
      <c r="CC116" s="81"/>
      <c r="CD116" s="9">
        <f>VLOOKUP($C116, Table3[#All], 46, 0)</f>
        <v>1</v>
      </c>
      <c r="CE116" s="9">
        <f>VLOOKUP($C116, Table3[#All], 47, 0)</f>
        <v>0</v>
      </c>
      <c r="CF116" s="9">
        <f>VLOOKUP($C116, Table3[#All], 48, 0)</f>
        <v>0</v>
      </c>
      <c r="CG116" s="9">
        <f>VLOOKUP($C116, Table3[#All], 49, 0)</f>
        <v>0</v>
      </c>
      <c r="CH116" s="9">
        <f>VLOOKUP($C116, Table3[#All], 50, 0)</f>
        <v>0</v>
      </c>
      <c r="CI116" s="12">
        <f t="shared" si="164"/>
        <v>1</v>
      </c>
      <c r="CJ116" s="13"/>
      <c r="CK116" s="9">
        <f>VLOOKUP($C116, Table3[#All], 51, 0)</f>
        <v>0.66670000000000007</v>
      </c>
      <c r="CL116" s="9">
        <f>VLOOKUP($C116, Table3[#All], 52, 0)</f>
        <v>0.33329999999999999</v>
      </c>
      <c r="CM116" s="9">
        <f>VLOOKUP($C116, Table3[#All], 53, 0)</f>
        <v>0</v>
      </c>
      <c r="CN116" s="9">
        <f>VLOOKUP($C116, Table3[#All], 54, 0)</f>
        <v>0</v>
      </c>
      <c r="CO116" s="9"/>
      <c r="CP116" s="10">
        <f t="shared" si="165"/>
        <v>2</v>
      </c>
      <c r="CQ116" s="11"/>
      <c r="CR116" s="9">
        <f>VLOOKUP($C116, Table3[#All], 55, 0)</f>
        <v>0.26669999999999999</v>
      </c>
      <c r="CS116" s="9">
        <f>VLOOKUP($C116, Table3[#All], 56, 0)</f>
        <v>0.2</v>
      </c>
      <c r="CT116" s="9">
        <f>VLOOKUP($C116, Table3[#All], 57, 0)</f>
        <v>0.33329999999999999</v>
      </c>
      <c r="CU116" s="9">
        <f>VLOOKUP($C116, Table3[#All], 58, 0)</f>
        <v>0.1333</v>
      </c>
      <c r="CV116" s="9">
        <f>VLOOKUP($C116, Table3[#All], 59, 0)</f>
        <v>6.6699999999999995E-2</v>
      </c>
      <c r="CW116" s="14">
        <f t="shared" si="166"/>
        <v>3</v>
      </c>
      <c r="CX116" s="81"/>
      <c r="CY116" s="9">
        <f>VLOOKUP($C116, Table3[#All], 60, 0)</f>
        <v>0.1176</v>
      </c>
      <c r="CZ116" s="9">
        <f>VLOOKUP($C116, Table3[#All], 61, 0)</f>
        <v>0.73530000000000006</v>
      </c>
      <c r="DA116" s="9">
        <f>VLOOKUP($C116, Table3[#All], 62, 0)</f>
        <v>0.14710000000000001</v>
      </c>
      <c r="DB116" s="9">
        <f>VLOOKUP($C116, Table3[#All], 63, 0)</f>
        <v>0</v>
      </c>
      <c r="DC116" s="9">
        <f>VLOOKUP($C116, Table3[#All], 64, 0)</f>
        <v>0</v>
      </c>
      <c r="DD116" s="10">
        <f t="shared" si="167"/>
        <v>2</v>
      </c>
      <c r="DE116" s="11"/>
      <c r="DF116" s="9">
        <f>VLOOKUP($C116, Table3[#All], 65, 0)</f>
        <v>0.32350000000000001</v>
      </c>
      <c r="DG116" s="9"/>
      <c r="DH116" s="9">
        <f>VLOOKUP($C116, Table3[#All], 66, 0)</f>
        <v>0.6470999999999999</v>
      </c>
      <c r="DI116" s="9"/>
      <c r="DJ116" s="9">
        <f>VLOOKUP($C116, Table3[#All], 67, 0)</f>
        <v>2.9399999999999999E-2</v>
      </c>
      <c r="DK116" s="14">
        <f t="shared" si="168"/>
        <v>3</v>
      </c>
      <c r="DL116" s="11"/>
      <c r="DM116" s="9">
        <f>VLOOKUP($C116, Table3[#All], 68, 0)</f>
        <v>0.93940000000000001</v>
      </c>
      <c r="DN116" s="9"/>
      <c r="DO116" s="9">
        <f>VLOOKUP($C116, Table3[#All], 69, 0)</f>
        <v>6.0599999999999994E-2</v>
      </c>
      <c r="DP116" s="9">
        <f>VLOOKUP($C116, Table3[#All], 70, 0)</f>
        <v>0</v>
      </c>
      <c r="DQ116" s="9"/>
      <c r="DR116" s="14">
        <f t="shared" si="169"/>
        <v>1</v>
      </c>
      <c r="DS116" s="11"/>
      <c r="DT116" s="9">
        <f>VLOOKUP($C116, Table3[#All], 71, 0)</f>
        <v>0.73530000000000006</v>
      </c>
      <c r="DU116" s="9">
        <f>VLOOKUP($C116, Table3[#All], 72, 0)</f>
        <v>0.26469999999999999</v>
      </c>
      <c r="DV116" s="9">
        <f>VLOOKUP($C116, Table3[#All], 73, 0)</f>
        <v>0</v>
      </c>
      <c r="DW116" s="9">
        <f>VLOOKUP($C116, Table3[#All], 74, 0)</f>
        <v>0</v>
      </c>
      <c r="DX116" s="9">
        <f>VLOOKUP($C116, Table3[#All], 75, 0)</f>
        <v>0</v>
      </c>
      <c r="DY116" s="12">
        <f t="shared" si="158"/>
        <v>2</v>
      </c>
      <c r="DZ116" s="11"/>
      <c r="EA116" s="9">
        <f>VLOOKUP($C116, Table3[#All], 76, 0)</f>
        <v>1</v>
      </c>
      <c r="EB116" s="9">
        <f>VLOOKUP($C116, Table3[#All], 77, 0)</f>
        <v>0</v>
      </c>
      <c r="EC116" s="9">
        <f>VLOOKUP($C116, Table3[#All], 78, 0)</f>
        <v>0</v>
      </c>
      <c r="ED116" s="9">
        <f>VLOOKUP($C116, Table3[#All], 79, 0)</f>
        <v>0</v>
      </c>
      <c r="EE116" s="9">
        <f>VLOOKUP($C116, Table3[#All], 80, 0)</f>
        <v>0</v>
      </c>
      <c r="EF116" s="10">
        <f t="shared" si="170"/>
        <v>1</v>
      </c>
      <c r="EG116" s="9"/>
      <c r="EH116" s="9">
        <f>VLOOKUP($C116, Table3[#All], 81, 0)</f>
        <v>1</v>
      </c>
      <c r="EI116" s="9">
        <f>VLOOKUP($C116, Table3[#All], 82, 0)</f>
        <v>0</v>
      </c>
      <c r="EJ116" s="9">
        <f>VLOOKUP($C116, Table3[#All], 83, 0)</f>
        <v>0</v>
      </c>
      <c r="EK116" s="9">
        <f>VLOOKUP($C116, Table3[#All], 84, 0)</f>
        <v>0</v>
      </c>
      <c r="EL116" s="9">
        <f>VLOOKUP($C116, Table3[#All], 85, 0)</f>
        <v>0</v>
      </c>
      <c r="EM116" s="14">
        <f t="shared" si="171"/>
        <v>1</v>
      </c>
      <c r="EN116" s="11"/>
      <c r="EO116" s="9">
        <f>VLOOKUP($C116, Table3[#All], 86, 0)</f>
        <v>0.8387</v>
      </c>
      <c r="EP116" s="9"/>
      <c r="EQ116" s="9">
        <f>VLOOKUP($C116, Table3[#All], 87, 0)</f>
        <v>0.1613</v>
      </c>
      <c r="ER116" s="9"/>
      <c r="ES116" s="9"/>
      <c r="ET116" s="14">
        <f t="shared" si="172"/>
        <v>1</v>
      </c>
      <c r="EU116" s="11"/>
      <c r="EV116" s="9">
        <f>VLOOKUP($C116, Table3[#All], 88, 0)</f>
        <v>0</v>
      </c>
      <c r="EW116" s="9">
        <f>VLOOKUP($C116, Table3[#All], 89, 0)</f>
        <v>1</v>
      </c>
      <c r="EX116" s="9">
        <f>VLOOKUP($C116, Table3[#All], 90, 0)</f>
        <v>0</v>
      </c>
      <c r="EY116" s="9">
        <f>VLOOKUP($C116, Table3[#All], 91, 0)</f>
        <v>0</v>
      </c>
      <c r="EZ116" s="9">
        <f>VLOOKUP($C116, Table3[#All], 92, 0)</f>
        <v>0</v>
      </c>
      <c r="FA116" s="12">
        <f t="shared" si="173"/>
        <v>2</v>
      </c>
      <c r="FB116" s="11"/>
      <c r="FC116" s="9">
        <f>VLOOKUP($C116, Table3[#All], 93, 0)</f>
        <v>0</v>
      </c>
      <c r="FD116" s="9">
        <f>VLOOKUP($C116, Table3[#All], 94, 0)</f>
        <v>0.45450000000000002</v>
      </c>
      <c r="FE116" s="9">
        <f>VLOOKUP($C116, Table3[#All], 95, 0)</f>
        <v>0.54549999999999998</v>
      </c>
      <c r="FF116" s="9">
        <f>VLOOKUP($C116, Table3[#All], 96, 0)</f>
        <v>0</v>
      </c>
      <c r="FG116" s="9"/>
      <c r="FH116" s="10">
        <f t="shared" si="174"/>
        <v>3</v>
      </c>
      <c r="FI116" s="11"/>
      <c r="FJ116" s="9">
        <f>VLOOKUP($C116, Table3[#All], 97, 0)</f>
        <v>0</v>
      </c>
      <c r="FK116" s="9">
        <f>VLOOKUP($C116, Table3[#All], 98, 0)</f>
        <v>0</v>
      </c>
      <c r="FL116" s="9">
        <f>VLOOKUP($C116, Table3[#All], 99, 0)</f>
        <v>0</v>
      </c>
      <c r="FM116" s="9">
        <f>VLOOKUP($C116, Table3[#All], 100, 0)</f>
        <v>0</v>
      </c>
      <c r="FN116" s="9">
        <f>VLOOKUP($C116, Table3[#All], 101, 0)</f>
        <v>1</v>
      </c>
      <c r="FO116" s="14">
        <f t="shared" si="175"/>
        <v>5</v>
      </c>
      <c r="FP116" s="11"/>
      <c r="FQ116" s="9">
        <f>VLOOKUP($C116, Table3[#All], 102, 0)</f>
        <v>0.96879999999999999</v>
      </c>
      <c r="FR116" s="9">
        <f>VLOOKUP($C116, Table3[#All], 103, 0)</f>
        <v>3.1200000000000002E-2</v>
      </c>
      <c r="FS116" s="9">
        <f>VLOOKUP($C116, Table3[#All], 104, 0)</f>
        <v>0</v>
      </c>
      <c r="FT116" s="9">
        <f>VLOOKUP($C116, Table3[#All], 105, 0)</f>
        <v>0</v>
      </c>
      <c r="FU116" s="9">
        <v>0</v>
      </c>
      <c r="FV116" s="10">
        <f t="shared" si="176"/>
        <v>1</v>
      </c>
      <c r="FW116" s="11"/>
      <c r="FX116" s="9">
        <f>VLOOKUP($C116, Table3[#All], 106, 0)</f>
        <v>0.7</v>
      </c>
      <c r="FY116" s="9"/>
      <c r="FZ116" s="9">
        <f>VLOOKUP($C116, Table3[#All], 107, 0)</f>
        <v>0.1</v>
      </c>
      <c r="GA116" s="9">
        <f>VLOOKUP($C116, Table3[#All], 108, 0)</f>
        <v>0.2</v>
      </c>
      <c r="GB116" s="9"/>
      <c r="GC116" s="10">
        <f t="shared" si="193"/>
        <v>3</v>
      </c>
      <c r="GD116" s="81"/>
      <c r="GE116" s="9">
        <f>VLOOKUP($C116, Table3[#All], 109, 0)</f>
        <v>0</v>
      </c>
      <c r="GF116" s="9">
        <f>VLOOKUP($C116, Table3[#All], 110, 0)</f>
        <v>0.86670000000000003</v>
      </c>
      <c r="GG116" s="9">
        <f>VLOOKUP($C116, Table3[#All], 111, 0)</f>
        <v>0.1333</v>
      </c>
      <c r="GH116" s="9"/>
      <c r="GI116" s="9">
        <f>VLOOKUP($C116, Table3[#All], 112, 0)</f>
        <v>0</v>
      </c>
      <c r="GJ116" s="12">
        <f t="shared" si="177"/>
        <v>2</v>
      </c>
      <c r="GK116" s="11"/>
      <c r="GL116" s="9">
        <f>VLOOKUP($C116, Table3[#All], 113, 0)</f>
        <v>2.9399999999999999E-2</v>
      </c>
      <c r="GM116" s="9">
        <f>VLOOKUP($C116, Table3[#All], 114, 0)</f>
        <v>0.35289999999999999</v>
      </c>
      <c r="GN116" s="9">
        <f>VLOOKUP($C116, Table3[#All], 115, 0)</f>
        <v>0.17649999999999999</v>
      </c>
      <c r="GO116" s="9">
        <f>VLOOKUP($C116, Table3[#All], 116, 0)</f>
        <v>0.44119999999999998</v>
      </c>
      <c r="GP116" s="9"/>
      <c r="GQ116" s="10">
        <f t="shared" si="178"/>
        <v>4</v>
      </c>
      <c r="GR116" s="11"/>
      <c r="GS116" s="9">
        <f>VLOOKUP($C116, Table2[#All], 3, 0)</f>
        <v>0</v>
      </c>
      <c r="GT116" s="9">
        <f>VLOOKUP($C116, Table2[#All], 4, 0)</f>
        <v>0</v>
      </c>
      <c r="GU116" s="9">
        <f>VLOOKUP($C116, Table2[#All], 5, 0)</f>
        <v>1</v>
      </c>
      <c r="GV116" s="9">
        <f>VLOOKUP($C116, Table2[#All], 6, 0)</f>
        <v>0</v>
      </c>
      <c r="GW116" s="9">
        <f>VLOOKUP($C116, Table2[#All], 7, 0)</f>
        <v>0</v>
      </c>
      <c r="GX116" s="10">
        <f t="shared" si="179"/>
        <v>3</v>
      </c>
      <c r="GY116" s="11"/>
      <c r="GZ116" s="9">
        <v>0</v>
      </c>
      <c r="HA116" s="9">
        <v>1</v>
      </c>
      <c r="HB116" s="9">
        <v>0</v>
      </c>
      <c r="HC116" s="9">
        <v>0</v>
      </c>
      <c r="HD116" s="9"/>
      <c r="HE116" s="10">
        <f t="shared" si="180"/>
        <v>2</v>
      </c>
      <c r="HF116" s="11"/>
      <c r="HG116" s="9">
        <f>VLOOKUP($C116, Table5[#All], 2, 0)</f>
        <v>0</v>
      </c>
      <c r="HH116" s="9">
        <f>VLOOKUP($C116, Table5[#All], 3, 0)</f>
        <v>0</v>
      </c>
      <c r="HI116" s="9">
        <f>VLOOKUP($C116, Table5[#All], 4, 0)</f>
        <v>0</v>
      </c>
      <c r="HJ116" s="9">
        <f>VLOOKUP($C116, Table5[#All], 5, 0)</f>
        <v>0</v>
      </c>
      <c r="HK116" s="9">
        <f>VLOOKUP($C116, Table5[#All], 6, 0)</f>
        <v>1</v>
      </c>
      <c r="HL116" s="10">
        <f t="shared" si="181"/>
        <v>5</v>
      </c>
      <c r="HM116" s="11"/>
      <c r="HN116" s="9">
        <f>VLOOKUP($C116, Table5[#All], 7, 0)</f>
        <v>0</v>
      </c>
      <c r="HO116" s="9">
        <f>VLOOKUP($C116, Table5[#All], 8, 0)</f>
        <v>1</v>
      </c>
      <c r="HP116" s="9">
        <f>VLOOKUP($C116, Table5[#All], 9, 0)</f>
        <v>0</v>
      </c>
      <c r="HQ116" s="9">
        <f>VLOOKUP($C116, Table5[#All], 10, 0)</f>
        <v>0</v>
      </c>
      <c r="HR116" s="9">
        <f>VLOOKUP($C116, Table5[#All], 11, 0)</f>
        <v>0</v>
      </c>
      <c r="HS116" s="10">
        <f t="shared" si="182"/>
        <v>2</v>
      </c>
      <c r="HT116" s="11"/>
      <c r="HU116" s="9">
        <f>VLOOKUP($C116, Table5[#All], 12, 0)</f>
        <v>1</v>
      </c>
      <c r="HV116" s="9">
        <f>VLOOKUP($C116, Table5[#All], 13, 0)</f>
        <v>0</v>
      </c>
      <c r="HW116" s="9">
        <f>VLOOKUP($C116, Table5[#All], 14, 0)</f>
        <v>0</v>
      </c>
      <c r="HX116" s="9">
        <f>VLOOKUP($C116, Table5[#All], 15, 0)</f>
        <v>0</v>
      </c>
      <c r="HY116" s="9">
        <f>VLOOKUP($C116, Table5[#All], 16, 0)</f>
        <v>0</v>
      </c>
      <c r="HZ116" s="10">
        <f t="shared" si="183"/>
        <v>1</v>
      </c>
      <c r="IA116" s="11"/>
      <c r="IB116" s="9">
        <f>VLOOKUP($C116, Table5[#All], 17, 0)</f>
        <v>0</v>
      </c>
      <c r="IC116" s="9">
        <f>VLOOKUP($C116, Table5[#All], 18, 0)</f>
        <v>1</v>
      </c>
      <c r="ID116" s="9">
        <f>VLOOKUP($C116, Table5[#All], 19, 0)</f>
        <v>0</v>
      </c>
      <c r="IE116" s="9">
        <f>VLOOKUP($C116, Table5[#All], 20, 0)</f>
        <v>0</v>
      </c>
      <c r="IF116" s="9">
        <f>VLOOKUP($C116, Table5[#All], 21, 0)</f>
        <v>0</v>
      </c>
      <c r="IG116" s="10">
        <f t="shared" si="184"/>
        <v>2</v>
      </c>
      <c r="IH116" s="11"/>
      <c r="II116" s="9">
        <f>VLOOKUP($C116, Table5[#All], 22, 0)</f>
        <v>1</v>
      </c>
      <c r="IJ116" s="9">
        <f>VLOOKUP($C116, Table5[#All], 23, 0)</f>
        <v>0</v>
      </c>
      <c r="IK116" s="9">
        <f>VLOOKUP($C116, Table5[#All], 24, 0)</f>
        <v>0</v>
      </c>
      <c r="IL116" s="9">
        <f>VLOOKUP($C116, Table5[#All], 25, 0)</f>
        <v>0</v>
      </c>
      <c r="IM116" s="9">
        <f>VLOOKUP($C116, Table5[#All], 26, 0)</f>
        <v>0</v>
      </c>
      <c r="IN116" s="10">
        <f t="shared" si="185"/>
        <v>1</v>
      </c>
      <c r="IO116" s="11"/>
      <c r="IP116" s="9">
        <v>1</v>
      </c>
      <c r="IQ116" s="9">
        <v>0</v>
      </c>
      <c r="IR116" s="9">
        <v>0</v>
      </c>
      <c r="IS116" s="9">
        <v>0</v>
      </c>
      <c r="IT116" s="9">
        <v>0</v>
      </c>
      <c r="IU116" s="10">
        <f t="shared" si="186"/>
        <v>1</v>
      </c>
      <c r="IV116" s="82"/>
    </row>
    <row r="117" spans="1:256" ht="16.3" thickTop="1" thickBot="1" x14ac:dyDescent="0.35">
      <c r="A117" s="16" t="s">
        <v>356</v>
      </c>
      <c r="B117" s="16" t="s">
        <v>370</v>
      </c>
      <c r="C117" s="16" t="s">
        <v>371</v>
      </c>
      <c r="D117" s="11"/>
      <c r="E117" s="9">
        <f>VLOOKUP($C117, Table3[#All], 2, 0)</f>
        <v>0.30769999999999997</v>
      </c>
      <c r="F117" s="9"/>
      <c r="G117" s="9">
        <f>VLOOKUP($C117, Table3[#All], 3, 0)</f>
        <v>0.3846</v>
      </c>
      <c r="H117" s="9">
        <f>VLOOKUP($C117, Table3[#All], 4, 0)</f>
        <v>0.30769999999999997</v>
      </c>
      <c r="I117" s="9">
        <f>VLOOKUP($C117, Table3[#All], 5, 0)</f>
        <v>0</v>
      </c>
      <c r="J117" s="10">
        <f t="shared" si="187"/>
        <v>4</v>
      </c>
      <c r="K117" s="11"/>
      <c r="L117" s="9">
        <f>VLOOKUP($C117, Table3[#All], 6, 0)</f>
        <v>0</v>
      </c>
      <c r="M117" s="9"/>
      <c r="N117" s="9">
        <f>VLOOKUP($C117, Table3[#All], 7, 0)</f>
        <v>0</v>
      </c>
      <c r="O117" s="9">
        <f>VLOOKUP($C117, Table3[#All], 8, 0)</f>
        <v>1</v>
      </c>
      <c r="P117" s="9">
        <f>VLOOKUP($C117, Table3[#All], 9, 0)</f>
        <v>0</v>
      </c>
      <c r="Q117" s="10">
        <f t="shared" si="188"/>
        <v>4</v>
      </c>
      <c r="R117" s="11"/>
      <c r="S117" s="9">
        <f>VLOOKUP($C117, Table3[#All], 10, 0)</f>
        <v>0</v>
      </c>
      <c r="T117" s="9">
        <f>VLOOKUP($C117, Table3[#All], 11, 0)</f>
        <v>0.30769999999999997</v>
      </c>
      <c r="U117" s="9">
        <f>VLOOKUP($C117, Table3[#All], 12, 0)</f>
        <v>0.53849999999999998</v>
      </c>
      <c r="V117" s="9">
        <f>VLOOKUP($C117, Table3[#All], 13, 0)</f>
        <v>0.15380000000000002</v>
      </c>
      <c r="W117" s="9">
        <f>VLOOKUP($C117, Table3[#All], 14, 0)</f>
        <v>0</v>
      </c>
      <c r="X117" s="10">
        <f t="shared" si="189"/>
        <v>3</v>
      </c>
      <c r="Y117" s="11"/>
      <c r="Z117" s="9">
        <f>VLOOKUP($C117, Table3[#All], 15, 0)</f>
        <v>0.15380000000000002</v>
      </c>
      <c r="AA117" s="9">
        <f>VLOOKUP($C117, Table3[#All], 16, 0)</f>
        <v>0.23079999999999998</v>
      </c>
      <c r="AB117" s="9">
        <f>VLOOKUP($C117, Table3[#All], 17, 0)</f>
        <v>0.53849999999999998</v>
      </c>
      <c r="AC117" s="9">
        <f>VLOOKUP($C117, Table3[#All], 18, 0)</f>
        <v>7.690000000000001E-2</v>
      </c>
      <c r="AD117" s="9">
        <f>VLOOKUP($C117, Table3[#All], 19, 0)</f>
        <v>0</v>
      </c>
      <c r="AE117" s="10">
        <f t="shared" si="159"/>
        <v>3</v>
      </c>
      <c r="AF117" s="11"/>
      <c r="AG117" s="9">
        <f>VLOOKUP($C117, Table3[#All], 20, 0)</f>
        <v>0</v>
      </c>
      <c r="AH117" s="9">
        <f>VLOOKUP($C117, Table3[#All], 21, 0)</f>
        <v>0.84620000000000006</v>
      </c>
      <c r="AI117" s="9">
        <f>VLOOKUP($C117, Table3[#All], 22, 0)</f>
        <v>0.15380000000000002</v>
      </c>
      <c r="AJ117" s="9"/>
      <c r="AK117" s="9"/>
      <c r="AL117" s="10">
        <f t="shared" si="160"/>
        <v>2</v>
      </c>
      <c r="AM117" s="11"/>
      <c r="AN117" s="9">
        <f>VLOOKUP($C117, Table3[#All], 23, 0)</f>
        <v>1</v>
      </c>
      <c r="AO117" s="9">
        <f>VLOOKUP($C117, Table3[#All], 24, 0)</f>
        <v>0</v>
      </c>
      <c r="AP117" s="9">
        <f>VLOOKUP($C117, Table3[#All], 25, 0)</f>
        <v>0</v>
      </c>
      <c r="AQ117" s="9">
        <f>VLOOKUP($C117, Table3[#All], 26, 0)</f>
        <v>0</v>
      </c>
      <c r="AR117" s="9"/>
      <c r="AS117" s="12">
        <f t="shared" si="161"/>
        <v>1</v>
      </c>
      <c r="AT117" s="11"/>
      <c r="AU117" s="9">
        <f>VLOOKUP($C117, Table3[#All], 27, 0)</f>
        <v>0.84620000000000006</v>
      </c>
      <c r="AV117" s="9">
        <f>VLOOKUP($C117, Table3[#All], 28, 0)</f>
        <v>7.690000000000001E-2</v>
      </c>
      <c r="AW117" s="9">
        <f>VLOOKUP($C117, Table3[#All], 29, 0)</f>
        <v>7.690000000000001E-2</v>
      </c>
      <c r="AX117" s="9"/>
      <c r="AY117" s="9"/>
      <c r="AZ117" s="10">
        <f t="shared" si="190"/>
        <v>1</v>
      </c>
      <c r="BA117" s="11"/>
      <c r="BB117" s="9">
        <f>VLOOKUP($C117, Table3[#All], 30, 0)</f>
        <v>0.53849999999999998</v>
      </c>
      <c r="BC117" s="9">
        <f>VLOOKUP($C117, Table3[#All], 31, 0)</f>
        <v>0.3846</v>
      </c>
      <c r="BD117" s="9">
        <f>VLOOKUP($C117, Table3[#All], 32, 0)</f>
        <v>7.690000000000001E-2</v>
      </c>
      <c r="BE117" s="9">
        <f>VLOOKUP($C117, Table3[#All], 33, 0)</f>
        <v>0</v>
      </c>
      <c r="BF117" s="9"/>
      <c r="BG117" s="10">
        <f t="shared" si="191"/>
        <v>2</v>
      </c>
      <c r="BH117" s="81"/>
      <c r="BI117" s="9">
        <f>VLOOKUP($C117, Table3[#All], 34, 0)</f>
        <v>0</v>
      </c>
      <c r="BJ117" s="9">
        <f>VLOOKUP($C117, Table3[#All], 35, 0)</f>
        <v>0</v>
      </c>
      <c r="BK117" s="9">
        <f>VLOOKUP($C117, Table3[#All], 36, 0)</f>
        <v>0</v>
      </c>
      <c r="BL117" s="9">
        <f>VLOOKUP($C117, Table3[#All], 37, 0)</f>
        <v>0</v>
      </c>
      <c r="BM117" s="9">
        <f>VLOOKUP($C117, Table3[#All], 38, 0)</f>
        <v>0</v>
      </c>
      <c r="BN117" s="10" t="str">
        <f t="shared" si="192"/>
        <v>N/A</v>
      </c>
      <c r="BO117" s="11"/>
      <c r="BP117" s="9">
        <f>VLOOKUP($C117, Table3[#All], 39, 0)</f>
        <v>0.69230000000000003</v>
      </c>
      <c r="BQ117" s="9">
        <f>VLOOKUP($C117, Table3[#All], 40, 0)</f>
        <v>0.23079999999999998</v>
      </c>
      <c r="BR117" s="9">
        <f>VLOOKUP($C117, Table3[#All], 41, 0)</f>
        <v>7.690000000000001E-2</v>
      </c>
      <c r="BS117" s="9">
        <f>VLOOKUP($C117, Table3[#All], 42, 0)</f>
        <v>0</v>
      </c>
      <c r="BT117" s="9"/>
      <c r="BU117" s="10">
        <f t="shared" si="162"/>
        <v>2</v>
      </c>
      <c r="BV117" s="11"/>
      <c r="BW117" s="9">
        <f>VLOOKUP($C117, Table3[#All], 43, 0)</f>
        <v>1</v>
      </c>
      <c r="BX117" s="9">
        <f>VLOOKUP($C117, Table3[#All], 44, 0)</f>
        <v>0</v>
      </c>
      <c r="BY117" s="9">
        <f>VLOOKUP($C117, Table3[#All], 45, 0)</f>
        <v>0</v>
      </c>
      <c r="BZ117" s="9"/>
      <c r="CA117" s="9"/>
      <c r="CB117" s="10">
        <f t="shared" si="163"/>
        <v>1</v>
      </c>
      <c r="CC117" s="81"/>
      <c r="CD117" s="9">
        <f>VLOOKUP($C117, Table3[#All], 46, 0)</f>
        <v>0.46149999999999997</v>
      </c>
      <c r="CE117" s="9">
        <f>VLOOKUP($C117, Table3[#All], 47, 0)</f>
        <v>0.53849999999999998</v>
      </c>
      <c r="CF117" s="9">
        <f>VLOOKUP($C117, Table3[#All], 48, 0)</f>
        <v>0</v>
      </c>
      <c r="CG117" s="9">
        <f>VLOOKUP($C117, Table3[#All], 49, 0)</f>
        <v>0</v>
      </c>
      <c r="CH117" s="9">
        <f>VLOOKUP($C117, Table3[#All], 50, 0)</f>
        <v>0</v>
      </c>
      <c r="CI117" s="12">
        <f t="shared" si="164"/>
        <v>2</v>
      </c>
      <c r="CJ117" s="13"/>
      <c r="CK117" s="9">
        <f>VLOOKUP($C117, Table3[#All], 51, 0)</f>
        <v>0.84620000000000006</v>
      </c>
      <c r="CL117" s="9">
        <f>VLOOKUP($C117, Table3[#All], 52, 0)</f>
        <v>0.15380000000000002</v>
      </c>
      <c r="CM117" s="9">
        <f>VLOOKUP($C117, Table3[#All], 53, 0)</f>
        <v>0</v>
      </c>
      <c r="CN117" s="9">
        <f>VLOOKUP($C117, Table3[#All], 54, 0)</f>
        <v>0</v>
      </c>
      <c r="CO117" s="9"/>
      <c r="CP117" s="10">
        <f t="shared" si="165"/>
        <v>1</v>
      </c>
      <c r="CQ117" s="11"/>
      <c r="CR117" s="9">
        <f>VLOOKUP($C117, Table3[#All], 55, 0)</f>
        <v>0.15380000000000002</v>
      </c>
      <c r="CS117" s="9">
        <f>VLOOKUP($C117, Table3[#All], 56, 0)</f>
        <v>0.69230000000000003</v>
      </c>
      <c r="CT117" s="9">
        <f>VLOOKUP($C117, Table3[#All], 57, 0)</f>
        <v>0.15380000000000002</v>
      </c>
      <c r="CU117" s="9">
        <f>VLOOKUP($C117, Table3[#All], 58, 0)</f>
        <v>0</v>
      </c>
      <c r="CV117" s="9">
        <f>VLOOKUP($C117, Table3[#All], 59, 0)</f>
        <v>0</v>
      </c>
      <c r="CW117" s="14">
        <f t="shared" si="166"/>
        <v>2</v>
      </c>
      <c r="CX117" s="81"/>
      <c r="CY117" s="9">
        <f>VLOOKUP($C117, Table3[#All], 60, 0)</f>
        <v>0.53849999999999998</v>
      </c>
      <c r="CZ117" s="9">
        <f>VLOOKUP($C117, Table3[#All], 61, 0)</f>
        <v>7.690000000000001E-2</v>
      </c>
      <c r="DA117" s="9">
        <f>VLOOKUP($C117, Table3[#All], 62, 0)</f>
        <v>0.3846</v>
      </c>
      <c r="DB117" s="9">
        <f>VLOOKUP($C117, Table3[#All], 63, 0)</f>
        <v>0</v>
      </c>
      <c r="DC117" s="9">
        <f>VLOOKUP($C117, Table3[#All], 64, 0)</f>
        <v>0</v>
      </c>
      <c r="DD117" s="10">
        <f t="shared" si="167"/>
        <v>3</v>
      </c>
      <c r="DE117" s="11"/>
      <c r="DF117" s="9">
        <f>VLOOKUP($C117, Table3[#All], 65, 0)</f>
        <v>0.46149999999999997</v>
      </c>
      <c r="DG117" s="9"/>
      <c r="DH117" s="9">
        <f>VLOOKUP($C117, Table3[#All], 66, 0)</f>
        <v>0.3846</v>
      </c>
      <c r="DI117" s="9"/>
      <c r="DJ117" s="9">
        <f>VLOOKUP($C117, Table3[#All], 67, 0)</f>
        <v>0.15380000000000002</v>
      </c>
      <c r="DK117" s="14">
        <f t="shared" si="168"/>
        <v>3</v>
      </c>
      <c r="DL117" s="11"/>
      <c r="DM117" s="9">
        <f>VLOOKUP($C117, Table3[#All], 68, 0)</f>
        <v>1</v>
      </c>
      <c r="DN117" s="9"/>
      <c r="DO117" s="9">
        <f>VLOOKUP($C117, Table3[#All], 69, 0)</f>
        <v>0</v>
      </c>
      <c r="DP117" s="9">
        <f>VLOOKUP($C117, Table3[#All], 70, 0)</f>
        <v>0</v>
      </c>
      <c r="DQ117" s="9"/>
      <c r="DR117" s="14">
        <f t="shared" si="169"/>
        <v>1</v>
      </c>
      <c r="DS117" s="11"/>
      <c r="DT117" s="9">
        <f>VLOOKUP($C117, Table3[#All], 71, 0)</f>
        <v>1</v>
      </c>
      <c r="DU117" s="9">
        <f>VLOOKUP($C117, Table3[#All], 72, 0)</f>
        <v>0</v>
      </c>
      <c r="DV117" s="9">
        <f>VLOOKUP($C117, Table3[#All], 73, 0)</f>
        <v>0</v>
      </c>
      <c r="DW117" s="9">
        <f>VLOOKUP($C117, Table3[#All], 74, 0)</f>
        <v>0</v>
      </c>
      <c r="DX117" s="9">
        <f>VLOOKUP($C117, Table3[#All], 75, 0)</f>
        <v>0</v>
      </c>
      <c r="DY117" s="12">
        <f t="shared" si="158"/>
        <v>1</v>
      </c>
      <c r="DZ117" s="11"/>
      <c r="EA117" s="9">
        <f>VLOOKUP($C117, Table3[#All], 76, 0)</f>
        <v>1</v>
      </c>
      <c r="EB117" s="9">
        <f>VLOOKUP($C117, Table3[#All], 77, 0)</f>
        <v>0</v>
      </c>
      <c r="EC117" s="9">
        <f>VLOOKUP($C117, Table3[#All], 78, 0)</f>
        <v>0</v>
      </c>
      <c r="ED117" s="9">
        <f>VLOOKUP($C117, Table3[#All], 79, 0)</f>
        <v>0</v>
      </c>
      <c r="EE117" s="9">
        <f>VLOOKUP($C117, Table3[#All], 80, 0)</f>
        <v>0</v>
      </c>
      <c r="EF117" s="10">
        <f t="shared" si="170"/>
        <v>1</v>
      </c>
      <c r="EG117" s="9"/>
      <c r="EH117" s="9">
        <f>VLOOKUP($C117, Table3[#All], 81, 0)</f>
        <v>1</v>
      </c>
      <c r="EI117" s="9">
        <f>VLOOKUP($C117, Table3[#All], 82, 0)</f>
        <v>0</v>
      </c>
      <c r="EJ117" s="9">
        <f>VLOOKUP($C117, Table3[#All], 83, 0)</f>
        <v>0</v>
      </c>
      <c r="EK117" s="9">
        <f>VLOOKUP($C117, Table3[#All], 84, 0)</f>
        <v>0</v>
      </c>
      <c r="EL117" s="9">
        <f>VLOOKUP($C117, Table3[#All], 85, 0)</f>
        <v>0</v>
      </c>
      <c r="EM117" s="14">
        <f t="shared" si="171"/>
        <v>1</v>
      </c>
      <c r="EN117" s="11"/>
      <c r="EO117" s="9">
        <f>VLOOKUP($C117, Table3[#All], 86, 0)</f>
        <v>0</v>
      </c>
      <c r="EP117" s="9"/>
      <c r="EQ117" s="9">
        <f>VLOOKUP($C117, Table3[#All], 87, 0)</f>
        <v>1</v>
      </c>
      <c r="ER117" s="9"/>
      <c r="ES117" s="9"/>
      <c r="ET117" s="14">
        <f t="shared" si="172"/>
        <v>3</v>
      </c>
      <c r="EU117" s="11"/>
      <c r="EV117" s="9">
        <f>VLOOKUP($C117, Table3[#All], 88, 0)</f>
        <v>0</v>
      </c>
      <c r="EW117" s="9">
        <f>VLOOKUP($C117, Table3[#All], 89, 0)</f>
        <v>1</v>
      </c>
      <c r="EX117" s="9">
        <f>VLOOKUP($C117, Table3[#All], 90, 0)</f>
        <v>0</v>
      </c>
      <c r="EY117" s="9">
        <f>VLOOKUP($C117, Table3[#All], 91, 0)</f>
        <v>0</v>
      </c>
      <c r="EZ117" s="9">
        <f>VLOOKUP($C117, Table3[#All], 92, 0)</f>
        <v>0</v>
      </c>
      <c r="FA117" s="12">
        <f t="shared" si="173"/>
        <v>2</v>
      </c>
      <c r="FB117" s="11"/>
      <c r="FC117" s="9">
        <f>VLOOKUP($C117, Table3[#All], 93, 0)</f>
        <v>0.15380000000000002</v>
      </c>
      <c r="FD117" s="9">
        <f>VLOOKUP($C117, Table3[#All], 94, 0)</f>
        <v>0.69230000000000003</v>
      </c>
      <c r="FE117" s="9">
        <f>VLOOKUP($C117, Table3[#All], 95, 0)</f>
        <v>0.15380000000000002</v>
      </c>
      <c r="FF117" s="9">
        <f>VLOOKUP($C117, Table3[#All], 96, 0)</f>
        <v>0</v>
      </c>
      <c r="FG117" s="9"/>
      <c r="FH117" s="10">
        <f t="shared" si="174"/>
        <v>2</v>
      </c>
      <c r="FI117" s="11"/>
      <c r="FJ117" s="9">
        <f>VLOOKUP($C117, Table3[#All], 97, 0)</f>
        <v>0</v>
      </c>
      <c r="FK117" s="9">
        <f>VLOOKUP($C117, Table3[#All], 98, 0)</f>
        <v>0</v>
      </c>
      <c r="FL117" s="9">
        <f>VLOOKUP($C117, Table3[#All], 99, 0)</f>
        <v>1</v>
      </c>
      <c r="FM117" s="9">
        <f>VLOOKUP($C117, Table3[#All], 100, 0)</f>
        <v>0</v>
      </c>
      <c r="FN117" s="9">
        <f>VLOOKUP($C117, Table3[#All], 101, 0)</f>
        <v>0</v>
      </c>
      <c r="FO117" s="14">
        <f t="shared" si="175"/>
        <v>3</v>
      </c>
      <c r="FP117" s="11"/>
      <c r="FQ117" s="9">
        <f>VLOOKUP($C117, Table3[#All], 102, 0)</f>
        <v>0.66670000000000007</v>
      </c>
      <c r="FR117" s="9">
        <f>VLOOKUP($C117, Table3[#All], 103, 0)</f>
        <v>0.33329999999999999</v>
      </c>
      <c r="FS117" s="9">
        <f>VLOOKUP($C117, Table3[#All], 104, 0)</f>
        <v>0</v>
      </c>
      <c r="FT117" s="9">
        <f>VLOOKUP($C117, Table3[#All], 105, 0)</f>
        <v>0</v>
      </c>
      <c r="FU117" s="9">
        <v>0</v>
      </c>
      <c r="FV117" s="10">
        <f t="shared" si="176"/>
        <v>2</v>
      </c>
      <c r="FW117" s="11"/>
      <c r="FX117" s="9">
        <f>VLOOKUP($C117, Table3[#All], 106, 0)</f>
        <v>0.46149999999999997</v>
      </c>
      <c r="FY117" s="9"/>
      <c r="FZ117" s="9">
        <f>VLOOKUP($C117, Table3[#All], 107, 0)</f>
        <v>0.30769999999999997</v>
      </c>
      <c r="GA117" s="9">
        <f>VLOOKUP($C117, Table3[#All], 108, 0)</f>
        <v>0.23079999999999998</v>
      </c>
      <c r="GB117" s="9"/>
      <c r="GC117" s="10">
        <f t="shared" si="193"/>
        <v>3</v>
      </c>
      <c r="GD117" s="81"/>
      <c r="GE117" s="9">
        <f>VLOOKUP($C117, Table3[#All], 109, 0)</f>
        <v>0</v>
      </c>
      <c r="GF117" s="9">
        <f>VLOOKUP($C117, Table3[#All], 110, 0)</f>
        <v>0.77780000000000005</v>
      </c>
      <c r="GG117" s="9">
        <f>VLOOKUP($C117, Table3[#All], 111, 0)</f>
        <v>0.22219999999999998</v>
      </c>
      <c r="GH117" s="9"/>
      <c r="GI117" s="9">
        <f>VLOOKUP($C117, Table3[#All], 112, 0)</f>
        <v>0</v>
      </c>
      <c r="GJ117" s="12">
        <f t="shared" si="177"/>
        <v>2</v>
      </c>
      <c r="GK117" s="11"/>
      <c r="GL117" s="9">
        <f>VLOOKUP($C117, Table3[#All], 113, 0)</f>
        <v>0.15380000000000002</v>
      </c>
      <c r="GM117" s="9">
        <f>VLOOKUP($C117, Table3[#All], 114, 0)</f>
        <v>0.61539999999999995</v>
      </c>
      <c r="GN117" s="9">
        <f>VLOOKUP($C117, Table3[#All], 115, 0)</f>
        <v>7.690000000000001E-2</v>
      </c>
      <c r="GO117" s="9">
        <f>VLOOKUP($C117, Table3[#All], 116, 0)</f>
        <v>0.15380000000000002</v>
      </c>
      <c r="GP117" s="9"/>
      <c r="GQ117" s="10">
        <f t="shared" si="178"/>
        <v>2</v>
      </c>
      <c r="GR117" s="11"/>
      <c r="GS117" s="9">
        <f>VLOOKUP($C117, Table2[#All], 3, 0)</f>
        <v>0</v>
      </c>
      <c r="GT117" s="9">
        <f>VLOOKUP($C117, Table2[#All], 4, 0)</f>
        <v>0</v>
      </c>
      <c r="GU117" s="9">
        <f>VLOOKUP($C117, Table2[#All], 5, 0)</f>
        <v>1</v>
      </c>
      <c r="GV117" s="9">
        <f>VLOOKUP($C117, Table2[#All], 6, 0)</f>
        <v>0</v>
      </c>
      <c r="GW117" s="9">
        <f>VLOOKUP($C117, Table2[#All], 7, 0)</f>
        <v>0</v>
      </c>
      <c r="GX117" s="10">
        <f t="shared" si="179"/>
        <v>3</v>
      </c>
      <c r="GY117" s="11"/>
      <c r="GZ117" s="9">
        <v>0</v>
      </c>
      <c r="HA117" s="9">
        <v>1</v>
      </c>
      <c r="HB117" s="9">
        <v>0</v>
      </c>
      <c r="HC117" s="9">
        <v>0</v>
      </c>
      <c r="HD117" s="9"/>
      <c r="HE117" s="10">
        <f t="shared" si="180"/>
        <v>2</v>
      </c>
      <c r="HF117" s="11"/>
      <c r="HG117" s="9">
        <f>VLOOKUP($C117, Table5[#All], 2, 0)</f>
        <v>0</v>
      </c>
      <c r="HH117" s="9">
        <f>VLOOKUP($C117, Table5[#All], 3, 0)</f>
        <v>0</v>
      </c>
      <c r="HI117" s="9">
        <f>VLOOKUP($C117, Table5[#All], 4, 0)</f>
        <v>0</v>
      </c>
      <c r="HJ117" s="9">
        <f>VLOOKUP($C117, Table5[#All], 5, 0)</f>
        <v>0</v>
      </c>
      <c r="HK117" s="9">
        <f>VLOOKUP($C117, Table5[#All], 6, 0)</f>
        <v>1</v>
      </c>
      <c r="HL117" s="10">
        <f t="shared" si="181"/>
        <v>5</v>
      </c>
      <c r="HM117" s="11"/>
      <c r="HN117" s="9">
        <f>VLOOKUP($C117, Table5[#All], 7, 0)</f>
        <v>0</v>
      </c>
      <c r="HO117" s="9">
        <f>VLOOKUP($C117, Table5[#All], 8, 0)</f>
        <v>0</v>
      </c>
      <c r="HP117" s="9">
        <f>VLOOKUP($C117, Table5[#All], 9, 0)</f>
        <v>0</v>
      </c>
      <c r="HQ117" s="9">
        <f>VLOOKUP($C117, Table5[#All], 10, 0)</f>
        <v>1</v>
      </c>
      <c r="HR117" s="9">
        <f>VLOOKUP($C117, Table5[#All], 11, 0)</f>
        <v>0</v>
      </c>
      <c r="HS117" s="10">
        <f t="shared" si="182"/>
        <v>4</v>
      </c>
      <c r="HT117" s="11"/>
      <c r="HU117" s="9">
        <f>VLOOKUP($C117, Table5[#All], 12, 0)</f>
        <v>1</v>
      </c>
      <c r="HV117" s="9">
        <f>VLOOKUP($C117, Table5[#All], 13, 0)</f>
        <v>0</v>
      </c>
      <c r="HW117" s="9">
        <f>VLOOKUP($C117, Table5[#All], 14, 0)</f>
        <v>0</v>
      </c>
      <c r="HX117" s="9">
        <f>VLOOKUP($C117, Table5[#All], 15, 0)</f>
        <v>0</v>
      </c>
      <c r="HY117" s="9">
        <f>VLOOKUP($C117, Table5[#All], 16, 0)</f>
        <v>0</v>
      </c>
      <c r="HZ117" s="10">
        <f t="shared" si="183"/>
        <v>1</v>
      </c>
      <c r="IA117" s="11"/>
      <c r="IB117" s="9">
        <f>VLOOKUP($C117, Table5[#All], 17, 0)</f>
        <v>0</v>
      </c>
      <c r="IC117" s="9">
        <f>VLOOKUP($C117, Table5[#All], 18, 0)</f>
        <v>1</v>
      </c>
      <c r="ID117" s="9">
        <f>VLOOKUP($C117, Table5[#All], 19, 0)</f>
        <v>0</v>
      </c>
      <c r="IE117" s="9">
        <f>VLOOKUP($C117, Table5[#All], 20, 0)</f>
        <v>0</v>
      </c>
      <c r="IF117" s="9">
        <f>VLOOKUP($C117, Table5[#All], 21, 0)</f>
        <v>0</v>
      </c>
      <c r="IG117" s="10">
        <f t="shared" si="184"/>
        <v>2</v>
      </c>
      <c r="IH117" s="11"/>
      <c r="II117" s="9">
        <f>VLOOKUP($C117, Table5[#All], 22, 0)</f>
        <v>1</v>
      </c>
      <c r="IJ117" s="9">
        <f>VLOOKUP($C117, Table5[#All], 23, 0)</f>
        <v>0</v>
      </c>
      <c r="IK117" s="9">
        <f>VLOOKUP($C117, Table5[#All], 24, 0)</f>
        <v>0</v>
      </c>
      <c r="IL117" s="9">
        <f>VLOOKUP($C117, Table5[#All], 25, 0)</f>
        <v>0</v>
      </c>
      <c r="IM117" s="9">
        <f>VLOOKUP($C117, Table5[#All], 26, 0)</f>
        <v>0</v>
      </c>
      <c r="IN117" s="10">
        <f t="shared" si="185"/>
        <v>1</v>
      </c>
      <c r="IO117" s="11"/>
      <c r="IP117" s="9">
        <v>1</v>
      </c>
      <c r="IQ117" s="9">
        <v>0</v>
      </c>
      <c r="IR117" s="9">
        <v>0</v>
      </c>
      <c r="IS117" s="9">
        <v>0</v>
      </c>
      <c r="IT117" s="9">
        <v>0</v>
      </c>
      <c r="IU117" s="10">
        <f t="shared" si="186"/>
        <v>1</v>
      </c>
      <c r="IV117" s="82"/>
    </row>
    <row r="118" spans="1:256" ht="16.3" thickTop="1" thickBot="1" x14ac:dyDescent="0.35">
      <c r="A118" s="16" t="s">
        <v>356</v>
      </c>
      <c r="B118" s="16" t="s">
        <v>372</v>
      </c>
      <c r="C118" s="16" t="s">
        <v>373</v>
      </c>
      <c r="D118" s="11"/>
      <c r="E118" s="9">
        <f>VLOOKUP($C118, Table3[#All], 2, 0)</f>
        <v>6.25E-2</v>
      </c>
      <c r="F118" s="9"/>
      <c r="G118" s="9">
        <f>VLOOKUP($C118, Table3[#All], 3, 0)</f>
        <v>0.25</v>
      </c>
      <c r="H118" s="9">
        <f>VLOOKUP($C118, Table3[#All], 4, 0)</f>
        <v>0.25</v>
      </c>
      <c r="I118" s="9">
        <f>VLOOKUP($C118, Table3[#All], 5, 0)</f>
        <v>0.4375</v>
      </c>
      <c r="J118" s="10">
        <f t="shared" si="187"/>
        <v>5</v>
      </c>
      <c r="K118" s="11"/>
      <c r="L118" s="9">
        <f>VLOOKUP($C118, Table3[#All], 6, 0)</f>
        <v>0</v>
      </c>
      <c r="M118" s="9"/>
      <c r="N118" s="9">
        <f>VLOOKUP($C118, Table3[#All], 7, 0)</f>
        <v>0</v>
      </c>
      <c r="O118" s="9">
        <f>VLOOKUP($C118, Table3[#All], 8, 0)</f>
        <v>1</v>
      </c>
      <c r="P118" s="9">
        <f>VLOOKUP($C118, Table3[#All], 9, 0)</f>
        <v>0</v>
      </c>
      <c r="Q118" s="10">
        <f t="shared" si="188"/>
        <v>4</v>
      </c>
      <c r="R118" s="11"/>
      <c r="S118" s="9">
        <f>VLOOKUP($C118, Table3[#All], 10, 0)</f>
        <v>0</v>
      </c>
      <c r="T118" s="9">
        <f>VLOOKUP($C118, Table3[#All], 11, 0)</f>
        <v>0.26669999999999999</v>
      </c>
      <c r="U118" s="9">
        <f>VLOOKUP($C118, Table3[#All], 12, 0)</f>
        <v>0.66670000000000007</v>
      </c>
      <c r="V118" s="9">
        <f>VLOOKUP($C118, Table3[#All], 13, 0)</f>
        <v>6.6699999999999995E-2</v>
      </c>
      <c r="W118" s="9">
        <f>VLOOKUP($C118, Table3[#All], 14, 0)</f>
        <v>0</v>
      </c>
      <c r="X118" s="10">
        <f t="shared" si="189"/>
        <v>3</v>
      </c>
      <c r="Y118" s="11"/>
      <c r="Z118" s="9">
        <f>VLOOKUP($C118, Table3[#All], 15, 0)</f>
        <v>0</v>
      </c>
      <c r="AA118" s="9">
        <f>VLOOKUP($C118, Table3[#All], 16, 0)</f>
        <v>0.23079999999999998</v>
      </c>
      <c r="AB118" s="9">
        <f>VLOOKUP($C118, Table3[#All], 17, 0)</f>
        <v>0.46149999999999997</v>
      </c>
      <c r="AC118" s="9">
        <f>VLOOKUP($C118, Table3[#All], 18, 0)</f>
        <v>0.23079999999999998</v>
      </c>
      <c r="AD118" s="9">
        <f>VLOOKUP($C118, Table3[#All], 19, 0)</f>
        <v>7.690000000000001E-2</v>
      </c>
      <c r="AE118" s="10">
        <f t="shared" si="159"/>
        <v>4</v>
      </c>
      <c r="AF118" s="11"/>
      <c r="AG118" s="9">
        <f>VLOOKUP($C118, Table3[#All], 20, 0)</f>
        <v>0.30769999999999997</v>
      </c>
      <c r="AH118" s="9">
        <f>VLOOKUP($C118, Table3[#All], 21, 0)</f>
        <v>0.53849999999999998</v>
      </c>
      <c r="AI118" s="9">
        <f>VLOOKUP($C118, Table3[#All], 22, 0)</f>
        <v>0.15380000000000002</v>
      </c>
      <c r="AJ118" s="9"/>
      <c r="AK118" s="9"/>
      <c r="AL118" s="10">
        <f t="shared" si="160"/>
        <v>2</v>
      </c>
      <c r="AM118" s="11"/>
      <c r="AN118" s="9">
        <f>VLOOKUP($C118, Table3[#All], 23, 0)</f>
        <v>0</v>
      </c>
      <c r="AO118" s="9">
        <f>VLOOKUP($C118, Table3[#All], 24, 0)</f>
        <v>1</v>
      </c>
      <c r="AP118" s="9">
        <f>VLOOKUP($C118, Table3[#All], 25, 0)</f>
        <v>0</v>
      </c>
      <c r="AQ118" s="9">
        <f>VLOOKUP($C118, Table3[#All], 26, 0)</f>
        <v>0</v>
      </c>
      <c r="AR118" s="9"/>
      <c r="AS118" s="12">
        <f t="shared" si="161"/>
        <v>2</v>
      </c>
      <c r="AT118" s="11"/>
      <c r="AU118" s="9">
        <f>VLOOKUP($C118, Table3[#All], 27, 0)</f>
        <v>0.5</v>
      </c>
      <c r="AV118" s="9">
        <f>VLOOKUP($C118, Table3[#All], 28, 0)</f>
        <v>0.28570000000000001</v>
      </c>
      <c r="AW118" s="9">
        <f>VLOOKUP($C118, Table3[#All], 29, 0)</f>
        <v>0.21429999999999999</v>
      </c>
      <c r="AX118" s="9"/>
      <c r="AY118" s="9"/>
      <c r="AZ118" s="10">
        <f t="shared" si="190"/>
        <v>2</v>
      </c>
      <c r="BA118" s="11"/>
      <c r="BB118" s="9">
        <f>VLOOKUP($C118, Table3[#All], 30, 0)</f>
        <v>0.125</v>
      </c>
      <c r="BC118" s="9">
        <f>VLOOKUP($C118, Table3[#All], 31, 0)</f>
        <v>0.75</v>
      </c>
      <c r="BD118" s="9">
        <f>VLOOKUP($C118, Table3[#All], 32, 0)</f>
        <v>0.125</v>
      </c>
      <c r="BE118" s="9">
        <f>VLOOKUP($C118, Table3[#All], 33, 0)</f>
        <v>0</v>
      </c>
      <c r="BF118" s="9"/>
      <c r="BG118" s="10">
        <f t="shared" si="191"/>
        <v>2</v>
      </c>
      <c r="BH118" s="81"/>
      <c r="BI118" s="9">
        <f>VLOOKUP($C118, Table3[#All], 34, 0)</f>
        <v>0</v>
      </c>
      <c r="BJ118" s="9">
        <f>VLOOKUP($C118, Table3[#All], 35, 0)</f>
        <v>0</v>
      </c>
      <c r="BK118" s="9">
        <f>VLOOKUP($C118, Table3[#All], 36, 0)</f>
        <v>0</v>
      </c>
      <c r="BL118" s="9">
        <f>VLOOKUP($C118, Table3[#All], 37, 0)</f>
        <v>0</v>
      </c>
      <c r="BM118" s="9">
        <f>VLOOKUP($C118, Table3[#All], 38, 0)</f>
        <v>0</v>
      </c>
      <c r="BN118" s="10" t="str">
        <f t="shared" si="192"/>
        <v>N/A</v>
      </c>
      <c r="BO118" s="11"/>
      <c r="BP118" s="9">
        <f>VLOOKUP($C118, Table3[#All], 39, 0)</f>
        <v>0.5</v>
      </c>
      <c r="BQ118" s="9">
        <f>VLOOKUP($C118, Table3[#All], 40, 0)</f>
        <v>0.375</v>
      </c>
      <c r="BR118" s="9">
        <f>VLOOKUP($C118, Table3[#All], 41, 0)</f>
        <v>6.25E-2</v>
      </c>
      <c r="BS118" s="9">
        <f>VLOOKUP($C118, Table3[#All], 42, 0)</f>
        <v>6.25E-2</v>
      </c>
      <c r="BT118" s="9"/>
      <c r="BU118" s="10">
        <f t="shared" si="162"/>
        <v>2</v>
      </c>
      <c r="BV118" s="11"/>
      <c r="BW118" s="9">
        <f>VLOOKUP($C118, Table3[#All], 43, 0)</f>
        <v>0.3125</v>
      </c>
      <c r="BX118" s="9">
        <f>VLOOKUP($C118, Table3[#All], 44, 0)</f>
        <v>0.6875</v>
      </c>
      <c r="BY118" s="9">
        <f>VLOOKUP($C118, Table3[#All], 45, 0)</f>
        <v>0</v>
      </c>
      <c r="BZ118" s="9"/>
      <c r="CA118" s="9"/>
      <c r="CB118" s="10">
        <f t="shared" si="163"/>
        <v>2</v>
      </c>
      <c r="CC118" s="81"/>
      <c r="CD118" s="9">
        <f>VLOOKUP($C118, Table3[#All], 46, 0)</f>
        <v>1</v>
      </c>
      <c r="CE118" s="9">
        <f>VLOOKUP($C118, Table3[#All], 47, 0)</f>
        <v>0</v>
      </c>
      <c r="CF118" s="9">
        <f>VLOOKUP($C118, Table3[#All], 48, 0)</f>
        <v>0</v>
      </c>
      <c r="CG118" s="9">
        <f>VLOOKUP($C118, Table3[#All], 49, 0)</f>
        <v>0</v>
      </c>
      <c r="CH118" s="9">
        <f>VLOOKUP($C118, Table3[#All], 50, 0)</f>
        <v>0</v>
      </c>
      <c r="CI118" s="12">
        <f t="shared" si="164"/>
        <v>1</v>
      </c>
      <c r="CJ118" s="13"/>
      <c r="CK118" s="9">
        <f>VLOOKUP($C118, Table3[#All], 51, 0)</f>
        <v>0.4</v>
      </c>
      <c r="CL118" s="9">
        <f>VLOOKUP($C118, Table3[#All], 52, 0)</f>
        <v>0.5</v>
      </c>
      <c r="CM118" s="9">
        <f>VLOOKUP($C118, Table3[#All], 53, 0)</f>
        <v>0.1</v>
      </c>
      <c r="CN118" s="9">
        <f>VLOOKUP($C118, Table3[#All], 54, 0)</f>
        <v>0</v>
      </c>
      <c r="CO118" s="9"/>
      <c r="CP118" s="10">
        <f t="shared" si="165"/>
        <v>2</v>
      </c>
      <c r="CQ118" s="11"/>
      <c r="CR118" s="9">
        <f>VLOOKUP($C118, Table3[#All], 55, 0)</f>
        <v>8.3299999999999999E-2</v>
      </c>
      <c r="CS118" s="9">
        <f>VLOOKUP($C118, Table3[#All], 56, 0)</f>
        <v>0.25</v>
      </c>
      <c r="CT118" s="9">
        <f>VLOOKUP($C118, Table3[#All], 57, 0)</f>
        <v>0.58329999999999993</v>
      </c>
      <c r="CU118" s="9">
        <f>VLOOKUP($C118, Table3[#All], 58, 0)</f>
        <v>8.3299999999999999E-2</v>
      </c>
      <c r="CV118" s="9">
        <f>VLOOKUP($C118, Table3[#All], 59, 0)</f>
        <v>0</v>
      </c>
      <c r="CW118" s="14">
        <f t="shared" si="166"/>
        <v>3</v>
      </c>
      <c r="CX118" s="81"/>
      <c r="CY118" s="9">
        <f>VLOOKUP($C118, Table3[#All], 60, 0)</f>
        <v>0.625</v>
      </c>
      <c r="CZ118" s="9">
        <f>VLOOKUP($C118, Table3[#All], 61, 0)</f>
        <v>0.375</v>
      </c>
      <c r="DA118" s="9">
        <f>VLOOKUP($C118, Table3[#All], 62, 0)</f>
        <v>0</v>
      </c>
      <c r="DB118" s="9">
        <f>VLOOKUP($C118, Table3[#All], 63, 0)</f>
        <v>0</v>
      </c>
      <c r="DC118" s="9">
        <f>VLOOKUP($C118, Table3[#All], 64, 0)</f>
        <v>0</v>
      </c>
      <c r="DD118" s="10">
        <f t="shared" si="167"/>
        <v>2</v>
      </c>
      <c r="DE118" s="11"/>
      <c r="DF118" s="9">
        <f>VLOOKUP($C118, Table3[#All], 65, 0)</f>
        <v>6.25E-2</v>
      </c>
      <c r="DG118" s="9"/>
      <c r="DH118" s="9">
        <f>VLOOKUP($C118, Table3[#All], 66, 0)</f>
        <v>0.6875</v>
      </c>
      <c r="DI118" s="9"/>
      <c r="DJ118" s="9">
        <f>VLOOKUP($C118, Table3[#All], 67, 0)</f>
        <v>0.25</v>
      </c>
      <c r="DK118" s="14">
        <f t="shared" si="168"/>
        <v>5</v>
      </c>
      <c r="DL118" s="11"/>
      <c r="DM118" s="9">
        <f>VLOOKUP($C118, Table3[#All], 68, 0)</f>
        <v>1</v>
      </c>
      <c r="DN118" s="9"/>
      <c r="DO118" s="9">
        <f>VLOOKUP($C118, Table3[#All], 69, 0)</f>
        <v>0</v>
      </c>
      <c r="DP118" s="9">
        <f>VLOOKUP($C118, Table3[#All], 70, 0)</f>
        <v>0</v>
      </c>
      <c r="DQ118" s="9"/>
      <c r="DR118" s="14">
        <f t="shared" si="169"/>
        <v>1</v>
      </c>
      <c r="DS118" s="11"/>
      <c r="DT118" s="9">
        <f>VLOOKUP($C118, Table3[#All], 71, 0)</f>
        <v>0.4375</v>
      </c>
      <c r="DU118" s="9">
        <f>VLOOKUP($C118, Table3[#All], 72, 0)</f>
        <v>0.5625</v>
      </c>
      <c r="DV118" s="9">
        <f>VLOOKUP($C118, Table3[#All], 73, 0)</f>
        <v>0</v>
      </c>
      <c r="DW118" s="9">
        <f>VLOOKUP($C118, Table3[#All], 74, 0)</f>
        <v>0</v>
      </c>
      <c r="DX118" s="9">
        <f>VLOOKUP($C118, Table3[#All], 75, 0)</f>
        <v>0</v>
      </c>
      <c r="DY118" s="12">
        <f t="shared" si="158"/>
        <v>2</v>
      </c>
      <c r="DZ118" s="11"/>
      <c r="EA118" s="9">
        <f>VLOOKUP($C118, Table3[#All], 76, 0)</f>
        <v>1</v>
      </c>
      <c r="EB118" s="9">
        <f>VLOOKUP($C118, Table3[#All], 77, 0)</f>
        <v>0</v>
      </c>
      <c r="EC118" s="9">
        <f>VLOOKUP($C118, Table3[#All], 78, 0)</f>
        <v>0</v>
      </c>
      <c r="ED118" s="9">
        <f>VLOOKUP($C118, Table3[#All], 79, 0)</f>
        <v>0</v>
      </c>
      <c r="EE118" s="9">
        <f>VLOOKUP($C118, Table3[#All], 80, 0)</f>
        <v>0</v>
      </c>
      <c r="EF118" s="10">
        <f t="shared" si="170"/>
        <v>1</v>
      </c>
      <c r="EG118" s="9"/>
      <c r="EH118" s="9">
        <f>VLOOKUP($C118, Table3[#All], 81, 0)</f>
        <v>1</v>
      </c>
      <c r="EI118" s="9">
        <f>VLOOKUP($C118, Table3[#All], 82, 0)</f>
        <v>0</v>
      </c>
      <c r="EJ118" s="9">
        <f>VLOOKUP($C118, Table3[#All], 83, 0)</f>
        <v>0</v>
      </c>
      <c r="EK118" s="9">
        <f>VLOOKUP($C118, Table3[#All], 84, 0)</f>
        <v>0</v>
      </c>
      <c r="EL118" s="9">
        <f>VLOOKUP($C118, Table3[#All], 85, 0)</f>
        <v>0</v>
      </c>
      <c r="EM118" s="14">
        <f t="shared" si="171"/>
        <v>1</v>
      </c>
      <c r="EN118" s="11"/>
      <c r="EO118" s="9">
        <f>VLOOKUP($C118, Table3[#All], 86, 0)</f>
        <v>0.26669999999999999</v>
      </c>
      <c r="EP118" s="9"/>
      <c r="EQ118" s="9">
        <f>VLOOKUP($C118, Table3[#All], 87, 0)</f>
        <v>0.73329999999999995</v>
      </c>
      <c r="ER118" s="9"/>
      <c r="ES118" s="9"/>
      <c r="ET118" s="14">
        <f t="shared" si="172"/>
        <v>3</v>
      </c>
      <c r="EU118" s="11"/>
      <c r="EV118" s="9">
        <f>VLOOKUP($C118, Table3[#All], 88, 0)</f>
        <v>1</v>
      </c>
      <c r="EW118" s="9">
        <f>VLOOKUP($C118, Table3[#All], 89, 0)</f>
        <v>0</v>
      </c>
      <c r="EX118" s="9">
        <f>VLOOKUP($C118, Table3[#All], 90, 0)</f>
        <v>0</v>
      </c>
      <c r="EY118" s="9">
        <f>VLOOKUP($C118, Table3[#All], 91, 0)</f>
        <v>0</v>
      </c>
      <c r="EZ118" s="9">
        <f>VLOOKUP($C118, Table3[#All], 92, 0)</f>
        <v>0</v>
      </c>
      <c r="FA118" s="12">
        <f t="shared" si="173"/>
        <v>1</v>
      </c>
      <c r="FB118" s="11"/>
      <c r="FC118" s="9">
        <f>VLOOKUP($C118, Table3[#All], 93, 0)</f>
        <v>0</v>
      </c>
      <c r="FD118" s="9">
        <f>VLOOKUP($C118, Table3[#All], 94, 0)</f>
        <v>0.625</v>
      </c>
      <c r="FE118" s="9">
        <f>VLOOKUP($C118, Table3[#All], 95, 0)</f>
        <v>0.375</v>
      </c>
      <c r="FF118" s="9">
        <f>VLOOKUP($C118, Table3[#All], 96, 0)</f>
        <v>0</v>
      </c>
      <c r="FG118" s="9"/>
      <c r="FH118" s="10">
        <f t="shared" si="174"/>
        <v>3</v>
      </c>
      <c r="FI118" s="11"/>
      <c r="FJ118" s="9">
        <f>VLOOKUP($C118, Table3[#All], 97, 0)</f>
        <v>0</v>
      </c>
      <c r="FK118" s="9">
        <f>VLOOKUP($C118, Table3[#All], 98, 0)</f>
        <v>0</v>
      </c>
      <c r="FL118" s="9">
        <f>VLOOKUP($C118, Table3[#All], 99, 0)</f>
        <v>0</v>
      </c>
      <c r="FM118" s="9">
        <f>VLOOKUP($C118, Table3[#All], 100, 0)</f>
        <v>0</v>
      </c>
      <c r="FN118" s="9">
        <f>VLOOKUP($C118, Table3[#All], 101, 0)</f>
        <v>1</v>
      </c>
      <c r="FO118" s="14">
        <f t="shared" si="175"/>
        <v>5</v>
      </c>
      <c r="FP118" s="11"/>
      <c r="FQ118" s="9">
        <f>VLOOKUP($C118, Table3[#All], 102, 0)</f>
        <v>0.875</v>
      </c>
      <c r="FR118" s="9">
        <f>VLOOKUP($C118, Table3[#All], 103, 0)</f>
        <v>0.125</v>
      </c>
      <c r="FS118" s="9">
        <f>VLOOKUP($C118, Table3[#All], 104, 0)</f>
        <v>0</v>
      </c>
      <c r="FT118" s="9">
        <f>VLOOKUP($C118, Table3[#All], 105, 0)</f>
        <v>0</v>
      </c>
      <c r="FU118" s="9">
        <v>0</v>
      </c>
      <c r="FV118" s="10">
        <f t="shared" si="176"/>
        <v>1</v>
      </c>
      <c r="FW118" s="11"/>
      <c r="FX118" s="9">
        <f>VLOOKUP($C118, Table3[#All], 106, 0)</f>
        <v>0.2</v>
      </c>
      <c r="FY118" s="9"/>
      <c r="FZ118" s="9">
        <f>VLOOKUP($C118, Table3[#All], 107, 0)</f>
        <v>0.7</v>
      </c>
      <c r="GA118" s="9">
        <f>VLOOKUP($C118, Table3[#All], 108, 0)</f>
        <v>0.1</v>
      </c>
      <c r="GB118" s="9"/>
      <c r="GC118" s="10">
        <f t="shared" si="193"/>
        <v>3</v>
      </c>
      <c r="GD118" s="81"/>
      <c r="GE118" s="9">
        <f>VLOOKUP($C118, Table3[#All], 109, 0)</f>
        <v>0</v>
      </c>
      <c r="GF118" s="9">
        <f>VLOOKUP($C118, Table3[#All], 110, 0)</f>
        <v>0.66670000000000007</v>
      </c>
      <c r="GG118" s="9">
        <f>VLOOKUP($C118, Table3[#All], 111, 0)</f>
        <v>0.33329999999999999</v>
      </c>
      <c r="GH118" s="9"/>
      <c r="GI118" s="9">
        <f>VLOOKUP($C118, Table3[#All], 112, 0)</f>
        <v>0</v>
      </c>
      <c r="GJ118" s="12">
        <f t="shared" si="177"/>
        <v>3</v>
      </c>
      <c r="GK118" s="11"/>
      <c r="GL118" s="9">
        <f>VLOOKUP($C118, Table3[#All], 113, 0)</f>
        <v>6.25E-2</v>
      </c>
      <c r="GM118" s="9">
        <f>VLOOKUP($C118, Table3[#All], 114, 0)</f>
        <v>0.125</v>
      </c>
      <c r="GN118" s="9">
        <f>VLOOKUP($C118, Table3[#All], 115, 0)</f>
        <v>0.375</v>
      </c>
      <c r="GO118" s="9">
        <f>VLOOKUP($C118, Table3[#All], 116, 0)</f>
        <v>0.4375</v>
      </c>
      <c r="GP118" s="9"/>
      <c r="GQ118" s="10">
        <f t="shared" si="178"/>
        <v>4</v>
      </c>
      <c r="GR118" s="11"/>
      <c r="GS118" s="9">
        <f>VLOOKUP($C118, Table2[#All], 3, 0)</f>
        <v>0</v>
      </c>
      <c r="GT118" s="9">
        <f>VLOOKUP($C118, Table2[#All], 4, 0)</f>
        <v>0</v>
      </c>
      <c r="GU118" s="9">
        <f>VLOOKUP($C118, Table2[#All], 5, 0)</f>
        <v>1</v>
      </c>
      <c r="GV118" s="9">
        <f>VLOOKUP($C118, Table2[#All], 6, 0)</f>
        <v>0</v>
      </c>
      <c r="GW118" s="9">
        <f>VLOOKUP($C118, Table2[#All], 7, 0)</f>
        <v>0</v>
      </c>
      <c r="GX118" s="10">
        <f t="shared" si="179"/>
        <v>3</v>
      </c>
      <c r="GY118" s="11"/>
      <c r="GZ118" s="9">
        <v>0</v>
      </c>
      <c r="HA118" s="9">
        <v>1</v>
      </c>
      <c r="HB118" s="9">
        <v>0</v>
      </c>
      <c r="HC118" s="9">
        <v>0</v>
      </c>
      <c r="HD118" s="9"/>
      <c r="HE118" s="10">
        <f t="shared" si="180"/>
        <v>2</v>
      </c>
      <c r="HF118" s="11"/>
      <c r="HG118" s="9">
        <f>VLOOKUP($C118, Table5[#All], 2, 0)</f>
        <v>0</v>
      </c>
      <c r="HH118" s="9">
        <f>VLOOKUP($C118, Table5[#All], 3, 0)</f>
        <v>0</v>
      </c>
      <c r="HI118" s="9">
        <f>VLOOKUP($C118, Table5[#All], 4, 0)</f>
        <v>0</v>
      </c>
      <c r="HJ118" s="9">
        <f>VLOOKUP($C118, Table5[#All], 5, 0)</f>
        <v>0</v>
      </c>
      <c r="HK118" s="9">
        <f>VLOOKUP($C118, Table5[#All], 6, 0)</f>
        <v>1</v>
      </c>
      <c r="HL118" s="10">
        <f t="shared" si="181"/>
        <v>5</v>
      </c>
      <c r="HM118" s="11"/>
      <c r="HN118" s="9">
        <f>VLOOKUP($C118, Table5[#All], 7, 0)</f>
        <v>0</v>
      </c>
      <c r="HO118" s="9">
        <f>VLOOKUP($C118, Table5[#All], 8, 0)</f>
        <v>0</v>
      </c>
      <c r="HP118" s="9">
        <f>VLOOKUP($C118, Table5[#All], 9, 0)</f>
        <v>0</v>
      </c>
      <c r="HQ118" s="9">
        <f>VLOOKUP($C118, Table5[#All], 10, 0)</f>
        <v>1</v>
      </c>
      <c r="HR118" s="9">
        <f>VLOOKUP($C118, Table5[#All], 11, 0)</f>
        <v>0</v>
      </c>
      <c r="HS118" s="10">
        <f t="shared" si="182"/>
        <v>4</v>
      </c>
      <c r="HT118" s="11"/>
      <c r="HU118" s="9">
        <f>VLOOKUP($C118, Table5[#All], 12, 0)</f>
        <v>1</v>
      </c>
      <c r="HV118" s="9">
        <f>VLOOKUP($C118, Table5[#All], 13, 0)</f>
        <v>0</v>
      </c>
      <c r="HW118" s="9">
        <f>VLOOKUP($C118, Table5[#All], 14, 0)</f>
        <v>0</v>
      </c>
      <c r="HX118" s="9">
        <f>VLOOKUP($C118, Table5[#All], 15, 0)</f>
        <v>0</v>
      </c>
      <c r="HY118" s="9">
        <f>VLOOKUP($C118, Table5[#All], 16, 0)</f>
        <v>0</v>
      </c>
      <c r="HZ118" s="10">
        <f t="shared" si="183"/>
        <v>1</v>
      </c>
      <c r="IA118" s="11"/>
      <c r="IB118" s="9">
        <f>VLOOKUP($C118, Table5[#All], 17, 0)</f>
        <v>0</v>
      </c>
      <c r="IC118" s="9">
        <f>VLOOKUP($C118, Table5[#All], 18, 0)</f>
        <v>1</v>
      </c>
      <c r="ID118" s="9">
        <f>VLOOKUP($C118, Table5[#All], 19, 0)</f>
        <v>0</v>
      </c>
      <c r="IE118" s="9">
        <f>VLOOKUP($C118, Table5[#All], 20, 0)</f>
        <v>0</v>
      </c>
      <c r="IF118" s="9">
        <f>VLOOKUP($C118, Table5[#All], 21, 0)</f>
        <v>0</v>
      </c>
      <c r="IG118" s="10">
        <f t="shared" si="184"/>
        <v>2</v>
      </c>
      <c r="IH118" s="11"/>
      <c r="II118" s="9">
        <f>VLOOKUP($C118, Table5[#All], 22, 0)</f>
        <v>1</v>
      </c>
      <c r="IJ118" s="9">
        <f>VLOOKUP($C118, Table5[#All], 23, 0)</f>
        <v>0</v>
      </c>
      <c r="IK118" s="9">
        <f>VLOOKUP($C118, Table5[#All], 24, 0)</f>
        <v>0</v>
      </c>
      <c r="IL118" s="9">
        <f>VLOOKUP($C118, Table5[#All], 25, 0)</f>
        <v>0</v>
      </c>
      <c r="IM118" s="9">
        <f>VLOOKUP($C118, Table5[#All], 26, 0)</f>
        <v>0</v>
      </c>
      <c r="IN118" s="10">
        <f t="shared" si="185"/>
        <v>1</v>
      </c>
      <c r="IO118" s="11"/>
      <c r="IP118" s="9">
        <v>1</v>
      </c>
      <c r="IQ118" s="9">
        <v>0</v>
      </c>
      <c r="IR118" s="9">
        <v>0</v>
      </c>
      <c r="IS118" s="9">
        <v>0</v>
      </c>
      <c r="IT118" s="9">
        <v>0</v>
      </c>
      <c r="IU118" s="10">
        <f t="shared" si="186"/>
        <v>1</v>
      </c>
      <c r="IV118" s="82"/>
    </row>
    <row r="119" spans="1:256" ht="16.3" thickTop="1" thickBot="1" x14ac:dyDescent="0.35">
      <c r="A119" s="16" t="s">
        <v>356</v>
      </c>
      <c r="B119" s="16" t="s">
        <v>374</v>
      </c>
      <c r="C119" s="16" t="s">
        <v>375</v>
      </c>
      <c r="D119" s="11"/>
      <c r="E119" s="9">
        <f>VLOOKUP($C119, Table3[#All], 2, 0)</f>
        <v>0</v>
      </c>
      <c r="F119" s="9"/>
      <c r="G119" s="9">
        <f>VLOOKUP($C119, Table3[#All], 3, 0)</f>
        <v>0.44780000000000003</v>
      </c>
      <c r="H119" s="9">
        <f>VLOOKUP($C119, Table3[#All], 4, 0)</f>
        <v>0.55220000000000002</v>
      </c>
      <c r="I119" s="9">
        <f>VLOOKUP($C119, Table3[#All], 5, 0)</f>
        <v>0</v>
      </c>
      <c r="J119" s="10">
        <f t="shared" si="187"/>
        <v>4</v>
      </c>
      <c r="K119" s="11"/>
      <c r="L119" s="9">
        <f>VLOOKUP($C119, Table3[#All], 6, 0)</f>
        <v>0</v>
      </c>
      <c r="M119" s="9"/>
      <c r="N119" s="9">
        <f>VLOOKUP($C119, Table3[#All], 7, 0)</f>
        <v>1</v>
      </c>
      <c r="O119" s="9">
        <f>VLOOKUP($C119, Table3[#All], 8, 0)</f>
        <v>0</v>
      </c>
      <c r="P119" s="9">
        <f>VLOOKUP($C119, Table3[#All], 9, 0)</f>
        <v>0</v>
      </c>
      <c r="Q119" s="10">
        <f t="shared" si="188"/>
        <v>3</v>
      </c>
      <c r="R119" s="11"/>
      <c r="S119" s="9">
        <f>VLOOKUP($C119, Table3[#All], 10, 0)</f>
        <v>0</v>
      </c>
      <c r="T119" s="9">
        <f>VLOOKUP($C119, Table3[#All], 11, 0)</f>
        <v>1.49E-2</v>
      </c>
      <c r="U119" s="9">
        <f>VLOOKUP($C119, Table3[#All], 12, 0)</f>
        <v>0.43280000000000002</v>
      </c>
      <c r="V119" s="9">
        <f>VLOOKUP($C119, Table3[#All], 13, 0)</f>
        <v>0.55220000000000002</v>
      </c>
      <c r="W119" s="9">
        <f>VLOOKUP($C119, Table3[#All], 14, 0)</f>
        <v>0</v>
      </c>
      <c r="X119" s="10">
        <f t="shared" si="189"/>
        <v>4</v>
      </c>
      <c r="Y119" s="11"/>
      <c r="Z119" s="9">
        <f>VLOOKUP($C119, Table3[#All], 15, 0)</f>
        <v>0</v>
      </c>
      <c r="AA119" s="9">
        <f>VLOOKUP($C119, Table3[#All], 16, 0)</f>
        <v>2.9900000000000003E-2</v>
      </c>
      <c r="AB119" s="9">
        <f>VLOOKUP($C119, Table3[#All], 17, 0)</f>
        <v>0.11939999999999999</v>
      </c>
      <c r="AC119" s="9">
        <f>VLOOKUP($C119, Table3[#All], 18, 0)</f>
        <v>0.79099999999999993</v>
      </c>
      <c r="AD119" s="9">
        <f>VLOOKUP($C119, Table3[#All], 19, 0)</f>
        <v>5.9699999999999996E-2</v>
      </c>
      <c r="AE119" s="10">
        <f t="shared" si="159"/>
        <v>4</v>
      </c>
      <c r="AF119" s="11"/>
      <c r="AG119" s="9">
        <f>VLOOKUP($C119, Table3[#All], 20, 0)</f>
        <v>0</v>
      </c>
      <c r="AH119" s="9">
        <f>VLOOKUP($C119, Table3[#All], 21, 0)</f>
        <v>2.9900000000000003E-2</v>
      </c>
      <c r="AI119" s="9">
        <f>VLOOKUP($C119, Table3[#All], 22, 0)</f>
        <v>0.97010000000000007</v>
      </c>
      <c r="AJ119" s="9"/>
      <c r="AK119" s="9"/>
      <c r="AL119" s="10">
        <f t="shared" si="160"/>
        <v>3</v>
      </c>
      <c r="AM119" s="11"/>
      <c r="AN119" s="9">
        <f>VLOOKUP($C119, Table3[#All], 23, 0)</f>
        <v>0</v>
      </c>
      <c r="AO119" s="9">
        <f>VLOOKUP($C119, Table3[#All], 24, 0)</f>
        <v>1</v>
      </c>
      <c r="AP119" s="9">
        <f>VLOOKUP($C119, Table3[#All], 25, 0)</f>
        <v>0</v>
      </c>
      <c r="AQ119" s="9">
        <f>VLOOKUP($C119, Table3[#All], 26, 0)</f>
        <v>0</v>
      </c>
      <c r="AR119" s="9"/>
      <c r="AS119" s="12">
        <f t="shared" si="161"/>
        <v>2</v>
      </c>
      <c r="AT119" s="11"/>
      <c r="AU119" s="9">
        <f>VLOOKUP($C119, Table3[#All], 27, 0)</f>
        <v>0.71640000000000004</v>
      </c>
      <c r="AV119" s="9">
        <f>VLOOKUP($C119, Table3[#All], 28, 0)</f>
        <v>0</v>
      </c>
      <c r="AW119" s="9">
        <f>VLOOKUP($C119, Table3[#All], 29, 0)</f>
        <v>0.28360000000000002</v>
      </c>
      <c r="AX119" s="9"/>
      <c r="AY119" s="9"/>
      <c r="AZ119" s="10">
        <f t="shared" si="190"/>
        <v>3</v>
      </c>
      <c r="BA119" s="11"/>
      <c r="BB119" s="9">
        <f>VLOOKUP($C119, Table3[#All], 30, 0)</f>
        <v>7.46E-2</v>
      </c>
      <c r="BC119" s="9">
        <f>VLOOKUP($C119, Table3[#All], 31, 0)</f>
        <v>0.6119</v>
      </c>
      <c r="BD119" s="9">
        <f>VLOOKUP($C119, Table3[#All], 32, 0)</f>
        <v>0.29849999999999999</v>
      </c>
      <c r="BE119" s="9">
        <f>VLOOKUP($C119, Table3[#All], 33, 0)</f>
        <v>1.49E-2</v>
      </c>
      <c r="BF119" s="9"/>
      <c r="BG119" s="10">
        <f t="shared" si="191"/>
        <v>3</v>
      </c>
      <c r="BH119" s="81"/>
      <c r="BI119" s="9">
        <f>VLOOKUP($C119, Table3[#All], 34, 0)</f>
        <v>0</v>
      </c>
      <c r="BJ119" s="9">
        <f>VLOOKUP($C119, Table3[#All], 35, 0)</f>
        <v>0</v>
      </c>
      <c r="BK119" s="9">
        <f>VLOOKUP($C119, Table3[#All], 36, 0)</f>
        <v>0</v>
      </c>
      <c r="BL119" s="9">
        <f>VLOOKUP($C119, Table3[#All], 37, 0)</f>
        <v>0</v>
      </c>
      <c r="BM119" s="9">
        <f>VLOOKUP($C119, Table3[#All], 38, 0)</f>
        <v>0</v>
      </c>
      <c r="BN119" s="10" t="str">
        <f t="shared" si="192"/>
        <v>N/A</v>
      </c>
      <c r="BO119" s="11"/>
      <c r="BP119" s="9">
        <f>VLOOKUP($C119, Table3[#All], 39, 0)</f>
        <v>7.46E-2</v>
      </c>
      <c r="BQ119" s="9">
        <f>VLOOKUP($C119, Table3[#All], 40, 0)</f>
        <v>0.11939999999999999</v>
      </c>
      <c r="BR119" s="9">
        <f>VLOOKUP($C119, Table3[#All], 41, 0)</f>
        <v>0.79099999999999993</v>
      </c>
      <c r="BS119" s="9">
        <f>VLOOKUP($C119, Table3[#All], 42, 0)</f>
        <v>1.49E-2</v>
      </c>
      <c r="BT119" s="9"/>
      <c r="BU119" s="10">
        <f t="shared" si="162"/>
        <v>3</v>
      </c>
      <c r="BV119" s="11"/>
      <c r="BW119" s="9">
        <f>VLOOKUP($C119, Table3[#All], 43, 0)</f>
        <v>0.20899999999999999</v>
      </c>
      <c r="BX119" s="9">
        <f>VLOOKUP($C119, Table3[#All], 44, 0)</f>
        <v>0.79099999999999993</v>
      </c>
      <c r="BY119" s="9">
        <f>VLOOKUP($C119, Table3[#All], 45, 0)</f>
        <v>0</v>
      </c>
      <c r="BZ119" s="9"/>
      <c r="CA119" s="9"/>
      <c r="CB119" s="10">
        <f t="shared" si="163"/>
        <v>2</v>
      </c>
      <c r="CC119" s="81"/>
      <c r="CD119" s="9">
        <f>VLOOKUP($C119, Table3[#All], 46, 0)</f>
        <v>1</v>
      </c>
      <c r="CE119" s="9">
        <f>VLOOKUP($C119, Table3[#All], 47, 0)</f>
        <v>0</v>
      </c>
      <c r="CF119" s="9">
        <f>VLOOKUP($C119, Table3[#All], 48, 0)</f>
        <v>0</v>
      </c>
      <c r="CG119" s="9">
        <f>VLOOKUP($C119, Table3[#All], 49, 0)</f>
        <v>0</v>
      </c>
      <c r="CH119" s="9">
        <f>VLOOKUP($C119, Table3[#All], 50, 0)</f>
        <v>0</v>
      </c>
      <c r="CI119" s="12">
        <f t="shared" si="164"/>
        <v>1</v>
      </c>
      <c r="CJ119" s="13"/>
      <c r="CK119" s="9">
        <f>VLOOKUP($C119, Table3[#All], 51, 0)</f>
        <v>2.9900000000000003E-2</v>
      </c>
      <c r="CL119" s="9">
        <f>VLOOKUP($C119, Table3[#All], 52, 0)</f>
        <v>0.89549999999999996</v>
      </c>
      <c r="CM119" s="9">
        <f>VLOOKUP($C119, Table3[#All], 53, 0)</f>
        <v>7.46E-2</v>
      </c>
      <c r="CN119" s="9">
        <f>VLOOKUP($C119, Table3[#All], 54, 0)</f>
        <v>0</v>
      </c>
      <c r="CO119" s="9"/>
      <c r="CP119" s="10">
        <f t="shared" si="165"/>
        <v>2</v>
      </c>
      <c r="CQ119" s="11"/>
      <c r="CR119" s="9">
        <f>VLOOKUP($C119, Table3[#All], 55, 0)</f>
        <v>0</v>
      </c>
      <c r="CS119" s="9">
        <f>VLOOKUP($C119, Table3[#All], 56, 0)</f>
        <v>1.49E-2</v>
      </c>
      <c r="CT119" s="9">
        <f>VLOOKUP($C119, Table3[#All], 57, 0)</f>
        <v>4.4800000000000006E-2</v>
      </c>
      <c r="CU119" s="9">
        <f>VLOOKUP($C119, Table3[#All], 58, 0)</f>
        <v>0.31340000000000001</v>
      </c>
      <c r="CV119" s="9">
        <f>VLOOKUP($C119, Table3[#All], 59, 0)</f>
        <v>0.62690000000000001</v>
      </c>
      <c r="CW119" s="14">
        <f t="shared" si="166"/>
        <v>5</v>
      </c>
      <c r="CX119" s="81"/>
      <c r="CY119" s="9">
        <f>VLOOKUP($C119, Table3[#All], 60, 0)</f>
        <v>1.49E-2</v>
      </c>
      <c r="CZ119" s="9">
        <f>VLOOKUP($C119, Table3[#All], 61, 0)</f>
        <v>0.70150000000000001</v>
      </c>
      <c r="DA119" s="9">
        <f>VLOOKUP($C119, Table3[#All], 62, 0)</f>
        <v>0.28360000000000002</v>
      </c>
      <c r="DB119" s="9">
        <f>VLOOKUP($C119, Table3[#All], 63, 0)</f>
        <v>0</v>
      </c>
      <c r="DC119" s="9">
        <f>VLOOKUP($C119, Table3[#All], 64, 0)</f>
        <v>0</v>
      </c>
      <c r="DD119" s="10">
        <f t="shared" si="167"/>
        <v>3</v>
      </c>
      <c r="DE119" s="11"/>
      <c r="DF119" s="9">
        <f>VLOOKUP($C119, Table3[#All], 65, 0)</f>
        <v>1.49E-2</v>
      </c>
      <c r="DG119" s="9"/>
      <c r="DH119" s="9">
        <f>VLOOKUP($C119, Table3[#All], 66, 0)</f>
        <v>0.97010000000000007</v>
      </c>
      <c r="DI119" s="9"/>
      <c r="DJ119" s="9">
        <f>VLOOKUP($C119, Table3[#All], 67, 0)</f>
        <v>1.49E-2</v>
      </c>
      <c r="DK119" s="14">
        <f t="shared" si="168"/>
        <v>3</v>
      </c>
      <c r="DL119" s="11"/>
      <c r="DM119" s="9">
        <f>VLOOKUP($C119, Table3[#All], 68, 0)</f>
        <v>1</v>
      </c>
      <c r="DN119" s="9"/>
      <c r="DO119" s="9">
        <f>VLOOKUP($C119, Table3[#All], 69, 0)</f>
        <v>0</v>
      </c>
      <c r="DP119" s="9">
        <f>VLOOKUP($C119, Table3[#All], 70, 0)</f>
        <v>0</v>
      </c>
      <c r="DQ119" s="9"/>
      <c r="DR119" s="14">
        <f t="shared" si="169"/>
        <v>1</v>
      </c>
      <c r="DS119" s="11"/>
      <c r="DT119" s="9">
        <f>VLOOKUP($C119, Table3[#All], 71, 0)</f>
        <v>0.1045</v>
      </c>
      <c r="DU119" s="9">
        <f>VLOOKUP($C119, Table3[#All], 72, 0)</f>
        <v>0.62690000000000001</v>
      </c>
      <c r="DV119" s="9">
        <f>VLOOKUP($C119, Table3[#All], 73, 0)</f>
        <v>0.26869999999999999</v>
      </c>
      <c r="DW119" s="9">
        <f>VLOOKUP($C119, Table3[#All], 74, 0)</f>
        <v>0</v>
      </c>
      <c r="DX119" s="9">
        <f>VLOOKUP($C119, Table3[#All], 75, 0)</f>
        <v>0</v>
      </c>
      <c r="DY119" s="12">
        <f t="shared" si="158"/>
        <v>3</v>
      </c>
      <c r="DZ119" s="11"/>
      <c r="EA119" s="9">
        <f>VLOOKUP($C119, Table3[#All], 76, 0)</f>
        <v>1</v>
      </c>
      <c r="EB119" s="9">
        <f>VLOOKUP($C119, Table3[#All], 77, 0)</f>
        <v>0</v>
      </c>
      <c r="EC119" s="9">
        <f>VLOOKUP($C119, Table3[#All], 78, 0)</f>
        <v>0</v>
      </c>
      <c r="ED119" s="9">
        <f>VLOOKUP($C119, Table3[#All], 79, 0)</f>
        <v>0</v>
      </c>
      <c r="EE119" s="9">
        <f>VLOOKUP($C119, Table3[#All], 80, 0)</f>
        <v>0</v>
      </c>
      <c r="EF119" s="10">
        <f t="shared" si="170"/>
        <v>1</v>
      </c>
      <c r="EG119" s="9"/>
      <c r="EH119" s="9">
        <f>VLOOKUP($C119, Table3[#All], 81, 0)</f>
        <v>1</v>
      </c>
      <c r="EI119" s="9">
        <f>VLOOKUP($C119, Table3[#All], 82, 0)</f>
        <v>0</v>
      </c>
      <c r="EJ119" s="9">
        <f>VLOOKUP($C119, Table3[#All], 83, 0)</f>
        <v>0</v>
      </c>
      <c r="EK119" s="9">
        <f>VLOOKUP($C119, Table3[#All], 84, 0)</f>
        <v>0</v>
      </c>
      <c r="EL119" s="9">
        <f>VLOOKUP($C119, Table3[#All], 85, 0)</f>
        <v>0</v>
      </c>
      <c r="EM119" s="14">
        <f t="shared" si="171"/>
        <v>1</v>
      </c>
      <c r="EN119" s="11"/>
      <c r="EO119" s="9">
        <f>VLOOKUP($C119, Table3[#All], 86, 0)</f>
        <v>0</v>
      </c>
      <c r="EP119" s="9"/>
      <c r="EQ119" s="9">
        <f>VLOOKUP($C119, Table3[#All], 87, 0)</f>
        <v>1</v>
      </c>
      <c r="ER119" s="9"/>
      <c r="ES119" s="9"/>
      <c r="ET119" s="14">
        <f t="shared" si="172"/>
        <v>3</v>
      </c>
      <c r="EU119" s="11"/>
      <c r="EV119" s="9">
        <f>VLOOKUP($C119, Table3[#All], 88, 0)</f>
        <v>1</v>
      </c>
      <c r="EW119" s="9">
        <f>VLOOKUP($C119, Table3[#All], 89, 0)</f>
        <v>0</v>
      </c>
      <c r="EX119" s="9">
        <f>VLOOKUP($C119, Table3[#All], 90, 0)</f>
        <v>0</v>
      </c>
      <c r="EY119" s="9">
        <f>VLOOKUP($C119, Table3[#All], 91, 0)</f>
        <v>0</v>
      </c>
      <c r="EZ119" s="9">
        <f>VLOOKUP($C119, Table3[#All], 92, 0)</f>
        <v>0</v>
      </c>
      <c r="FA119" s="12">
        <f t="shared" si="173"/>
        <v>1</v>
      </c>
      <c r="FB119" s="11"/>
      <c r="FC119" s="9">
        <f>VLOOKUP($C119, Table3[#All], 93, 0)</f>
        <v>0</v>
      </c>
      <c r="FD119" s="9">
        <f>VLOOKUP($C119, Table3[#All], 94, 0)</f>
        <v>2.9900000000000003E-2</v>
      </c>
      <c r="FE119" s="9">
        <f>VLOOKUP($C119, Table3[#All], 95, 0)</f>
        <v>0.97010000000000007</v>
      </c>
      <c r="FF119" s="9">
        <f>VLOOKUP($C119, Table3[#All], 96, 0)</f>
        <v>0</v>
      </c>
      <c r="FG119" s="9"/>
      <c r="FH119" s="10">
        <f t="shared" si="174"/>
        <v>3</v>
      </c>
      <c r="FI119" s="11"/>
      <c r="FJ119" s="9">
        <f>VLOOKUP($C119, Table3[#All], 97, 0)</f>
        <v>0</v>
      </c>
      <c r="FK119" s="9">
        <f>VLOOKUP($C119, Table3[#All], 98, 0)</f>
        <v>0</v>
      </c>
      <c r="FL119" s="9">
        <f>VLOOKUP($C119, Table3[#All], 99, 0)</f>
        <v>0</v>
      </c>
      <c r="FM119" s="9">
        <f>VLOOKUP($C119, Table3[#All], 100, 0)</f>
        <v>0</v>
      </c>
      <c r="FN119" s="9">
        <f>VLOOKUP($C119, Table3[#All], 101, 0)</f>
        <v>1</v>
      </c>
      <c r="FO119" s="14">
        <f t="shared" si="175"/>
        <v>5</v>
      </c>
      <c r="FP119" s="11"/>
      <c r="FQ119" s="9">
        <f>VLOOKUP($C119, Table3[#All], 102, 0)</f>
        <v>0.86569999999999991</v>
      </c>
      <c r="FR119" s="9">
        <f>VLOOKUP($C119, Table3[#All], 103, 0)</f>
        <v>0.1343</v>
      </c>
      <c r="FS119" s="9">
        <f>VLOOKUP($C119, Table3[#All], 104, 0)</f>
        <v>0</v>
      </c>
      <c r="FT119" s="9">
        <f>VLOOKUP($C119, Table3[#All], 105, 0)</f>
        <v>0</v>
      </c>
      <c r="FU119" s="9">
        <v>0</v>
      </c>
      <c r="FV119" s="10">
        <f t="shared" si="176"/>
        <v>1</v>
      </c>
      <c r="FW119" s="11"/>
      <c r="FX119" s="9">
        <f>VLOOKUP($C119, Table3[#All], 106, 0)</f>
        <v>1.49E-2</v>
      </c>
      <c r="FY119" s="9"/>
      <c r="FZ119" s="9">
        <f>VLOOKUP($C119, Table3[#All], 107, 0)</f>
        <v>0.9104000000000001</v>
      </c>
      <c r="GA119" s="9">
        <f>VLOOKUP($C119, Table3[#All], 108, 0)</f>
        <v>7.46E-2</v>
      </c>
      <c r="GB119" s="9"/>
      <c r="GC119" s="10">
        <f t="shared" si="193"/>
        <v>3</v>
      </c>
      <c r="GD119" s="81"/>
      <c r="GE119" s="9">
        <f>VLOOKUP($C119, Table3[#All], 109, 0)</f>
        <v>0</v>
      </c>
      <c r="GF119" s="9">
        <f>VLOOKUP($C119, Table3[#All], 110, 0)</f>
        <v>0.8</v>
      </c>
      <c r="GG119" s="9">
        <f>VLOOKUP($C119, Table3[#All], 111, 0)</f>
        <v>0.2</v>
      </c>
      <c r="GH119" s="9"/>
      <c r="GI119" s="9">
        <f>VLOOKUP($C119, Table3[#All], 112, 0)</f>
        <v>0</v>
      </c>
      <c r="GJ119" s="12">
        <f t="shared" si="177"/>
        <v>2</v>
      </c>
      <c r="GK119" s="11"/>
      <c r="GL119" s="9">
        <f>VLOOKUP($C119, Table3[#All], 113, 0)</f>
        <v>0</v>
      </c>
      <c r="GM119" s="9">
        <f>VLOOKUP($C119, Table3[#All], 114, 0)</f>
        <v>1.49E-2</v>
      </c>
      <c r="GN119" s="9">
        <f>VLOOKUP($C119, Table3[#All], 115, 0)</f>
        <v>0.8506999999999999</v>
      </c>
      <c r="GO119" s="9">
        <f>VLOOKUP($C119, Table3[#All], 116, 0)</f>
        <v>0.1343</v>
      </c>
      <c r="GP119" s="9"/>
      <c r="GQ119" s="10">
        <f t="shared" si="178"/>
        <v>3</v>
      </c>
      <c r="GR119" s="11"/>
      <c r="GS119" s="9">
        <f>VLOOKUP($C119, Table2[#All], 3, 0)</f>
        <v>0</v>
      </c>
      <c r="GT119" s="9">
        <f>VLOOKUP($C119, Table2[#All], 4, 0)</f>
        <v>0</v>
      </c>
      <c r="GU119" s="9">
        <f>VLOOKUP($C119, Table2[#All], 5, 0)</f>
        <v>1</v>
      </c>
      <c r="GV119" s="9">
        <f>VLOOKUP($C119, Table2[#All], 6, 0)</f>
        <v>0</v>
      </c>
      <c r="GW119" s="9">
        <f>VLOOKUP($C119, Table2[#All], 7, 0)</f>
        <v>0</v>
      </c>
      <c r="GX119" s="10">
        <f t="shared" si="179"/>
        <v>3</v>
      </c>
      <c r="GY119" s="11"/>
      <c r="GZ119" s="9">
        <v>0</v>
      </c>
      <c r="HA119" s="9">
        <v>1</v>
      </c>
      <c r="HB119" s="9">
        <v>0</v>
      </c>
      <c r="HC119" s="9">
        <v>0</v>
      </c>
      <c r="HD119" s="9"/>
      <c r="HE119" s="10">
        <f t="shared" si="180"/>
        <v>2</v>
      </c>
      <c r="HF119" s="11"/>
      <c r="HG119" s="9">
        <f>VLOOKUP($C119, Table5[#All], 2, 0)</f>
        <v>0</v>
      </c>
      <c r="HH119" s="9">
        <f>VLOOKUP($C119, Table5[#All], 3, 0)</f>
        <v>0</v>
      </c>
      <c r="HI119" s="9">
        <f>VLOOKUP($C119, Table5[#All], 4, 0)</f>
        <v>0</v>
      </c>
      <c r="HJ119" s="9">
        <f>VLOOKUP($C119, Table5[#All], 5, 0)</f>
        <v>0</v>
      </c>
      <c r="HK119" s="9">
        <f>VLOOKUP($C119, Table5[#All], 6, 0)</f>
        <v>1</v>
      </c>
      <c r="HL119" s="10">
        <f t="shared" si="181"/>
        <v>5</v>
      </c>
      <c r="HM119" s="11"/>
      <c r="HN119" s="9">
        <f>VLOOKUP($C119, Table5[#All], 7, 0)</f>
        <v>0</v>
      </c>
      <c r="HO119" s="9">
        <f>VLOOKUP($C119, Table5[#All], 8, 0)</f>
        <v>0</v>
      </c>
      <c r="HP119" s="9">
        <f>VLOOKUP($C119, Table5[#All], 9, 0)</f>
        <v>0</v>
      </c>
      <c r="HQ119" s="9">
        <f>VLOOKUP($C119, Table5[#All], 10, 0)</f>
        <v>1</v>
      </c>
      <c r="HR119" s="9">
        <f>VLOOKUP($C119, Table5[#All], 11, 0)</f>
        <v>0</v>
      </c>
      <c r="HS119" s="10">
        <f t="shared" si="182"/>
        <v>4</v>
      </c>
      <c r="HT119" s="11"/>
      <c r="HU119" s="9">
        <f>VLOOKUP($C119, Table5[#All], 12, 0)</f>
        <v>0</v>
      </c>
      <c r="HV119" s="9">
        <f>VLOOKUP($C119, Table5[#All], 13, 0)</f>
        <v>0</v>
      </c>
      <c r="HW119" s="9">
        <f>VLOOKUP($C119, Table5[#All], 14, 0)</f>
        <v>0</v>
      </c>
      <c r="HX119" s="9">
        <f>VLOOKUP($C119, Table5[#All], 15, 0)</f>
        <v>0</v>
      </c>
      <c r="HY119" s="9">
        <f>VLOOKUP($C119, Table5[#All], 16, 0)</f>
        <v>0</v>
      </c>
      <c r="HZ119" s="10" t="str">
        <f t="shared" si="183"/>
        <v>N/A</v>
      </c>
      <c r="IA119" s="11"/>
      <c r="IB119" s="9">
        <f>VLOOKUP($C119, Table5[#All], 17, 0)</f>
        <v>1</v>
      </c>
      <c r="IC119" s="9">
        <f>VLOOKUP($C119, Table5[#All], 18, 0)</f>
        <v>0</v>
      </c>
      <c r="ID119" s="9">
        <f>VLOOKUP($C119, Table5[#All], 19, 0)</f>
        <v>0</v>
      </c>
      <c r="IE119" s="9">
        <f>VLOOKUP($C119, Table5[#All], 20, 0)</f>
        <v>0</v>
      </c>
      <c r="IF119" s="9">
        <f>VLOOKUP($C119, Table5[#All], 21, 0)</f>
        <v>0</v>
      </c>
      <c r="IG119" s="10">
        <f t="shared" si="184"/>
        <v>1</v>
      </c>
      <c r="IH119" s="11"/>
      <c r="II119" s="9">
        <f>VLOOKUP($C119, Table5[#All], 22, 0)</f>
        <v>1</v>
      </c>
      <c r="IJ119" s="9">
        <f>VLOOKUP($C119, Table5[#All], 23, 0)</f>
        <v>0</v>
      </c>
      <c r="IK119" s="9">
        <f>VLOOKUP($C119, Table5[#All], 24, 0)</f>
        <v>0</v>
      </c>
      <c r="IL119" s="9">
        <f>VLOOKUP($C119, Table5[#All], 25, 0)</f>
        <v>0</v>
      </c>
      <c r="IM119" s="9">
        <f>VLOOKUP($C119, Table5[#All], 26, 0)</f>
        <v>0</v>
      </c>
      <c r="IN119" s="10">
        <f t="shared" si="185"/>
        <v>1</v>
      </c>
      <c r="IO119" s="11"/>
      <c r="IP119" s="9">
        <v>1</v>
      </c>
      <c r="IQ119" s="9">
        <v>0</v>
      </c>
      <c r="IR119" s="9">
        <v>0</v>
      </c>
      <c r="IS119" s="9">
        <v>0</v>
      </c>
      <c r="IT119" s="9">
        <v>0</v>
      </c>
      <c r="IU119" s="10">
        <f t="shared" si="186"/>
        <v>1</v>
      </c>
      <c r="IV119" s="82"/>
    </row>
    <row r="120" spans="1:256" ht="16.3" thickTop="1" thickBot="1" x14ac:dyDescent="0.35">
      <c r="A120" s="16" t="s">
        <v>356</v>
      </c>
      <c r="B120" s="16" t="s">
        <v>376</v>
      </c>
      <c r="C120" s="16" t="s">
        <v>377</v>
      </c>
      <c r="D120" s="11"/>
      <c r="E120" s="9">
        <f>VLOOKUP($C120, Table3[#All], 2, 0)</f>
        <v>7.46E-2</v>
      </c>
      <c r="F120" s="9"/>
      <c r="G120" s="9">
        <f>VLOOKUP($C120, Table3[#All], 3, 0)</f>
        <v>0.25370000000000004</v>
      </c>
      <c r="H120" s="9">
        <f>VLOOKUP($C120, Table3[#All], 4, 0)</f>
        <v>0.17910000000000001</v>
      </c>
      <c r="I120" s="9">
        <f>VLOOKUP($C120, Table3[#All], 5, 0)</f>
        <v>0.49249999999999999</v>
      </c>
      <c r="J120" s="10">
        <f t="shared" si="187"/>
        <v>5</v>
      </c>
      <c r="K120" s="11"/>
      <c r="L120" s="9">
        <f>VLOOKUP($C120, Table3[#All], 6, 0)</f>
        <v>0</v>
      </c>
      <c r="M120" s="9"/>
      <c r="N120" s="9">
        <f>VLOOKUP($C120, Table3[#All], 7, 0)</f>
        <v>0</v>
      </c>
      <c r="O120" s="9">
        <f>VLOOKUP($C120, Table3[#All], 8, 0)</f>
        <v>0</v>
      </c>
      <c r="P120" s="9">
        <f>VLOOKUP($C120, Table3[#All], 9, 0)</f>
        <v>1</v>
      </c>
      <c r="Q120" s="10">
        <f t="shared" si="188"/>
        <v>5</v>
      </c>
      <c r="R120" s="11"/>
      <c r="S120" s="9">
        <f>VLOOKUP($C120, Table3[#All], 10, 0)</f>
        <v>0</v>
      </c>
      <c r="T120" s="9">
        <f>VLOOKUP($C120, Table3[#All], 11, 0)</f>
        <v>7.46E-2</v>
      </c>
      <c r="U120" s="9">
        <f>VLOOKUP($C120, Table3[#All], 12, 0)</f>
        <v>0.49249999999999999</v>
      </c>
      <c r="V120" s="9">
        <f>VLOOKUP($C120, Table3[#All], 13, 0)</f>
        <v>0.43280000000000002</v>
      </c>
      <c r="W120" s="9">
        <f>VLOOKUP($C120, Table3[#All], 14, 0)</f>
        <v>0</v>
      </c>
      <c r="X120" s="10">
        <f t="shared" si="189"/>
        <v>4</v>
      </c>
      <c r="Y120" s="11"/>
      <c r="Z120" s="9">
        <f>VLOOKUP($C120, Table3[#All], 15, 0)</f>
        <v>0</v>
      </c>
      <c r="AA120" s="9">
        <f>VLOOKUP($C120, Table3[#All], 16, 0)</f>
        <v>0.11939999999999999</v>
      </c>
      <c r="AB120" s="9">
        <f>VLOOKUP($C120, Table3[#All], 17, 0)</f>
        <v>0.50749999999999995</v>
      </c>
      <c r="AC120" s="9">
        <f>VLOOKUP($C120, Table3[#All], 18, 0)</f>
        <v>0.37310000000000004</v>
      </c>
      <c r="AD120" s="9">
        <f>VLOOKUP($C120, Table3[#All], 19, 0)</f>
        <v>0</v>
      </c>
      <c r="AE120" s="10">
        <f t="shared" si="159"/>
        <v>4</v>
      </c>
      <c r="AF120" s="11"/>
      <c r="AG120" s="9">
        <f>VLOOKUP($C120, Table3[#All], 20, 0)</f>
        <v>0</v>
      </c>
      <c r="AH120" s="9">
        <f>VLOOKUP($C120, Table3[#All], 21, 0)</f>
        <v>0.94030000000000002</v>
      </c>
      <c r="AI120" s="9">
        <f>VLOOKUP($C120, Table3[#All], 22, 0)</f>
        <v>5.9699999999999996E-2</v>
      </c>
      <c r="AJ120" s="9"/>
      <c r="AK120" s="9"/>
      <c r="AL120" s="10">
        <f t="shared" si="160"/>
        <v>2</v>
      </c>
      <c r="AM120" s="11"/>
      <c r="AN120" s="9">
        <f>VLOOKUP($C120, Table3[#All], 23, 0)</f>
        <v>1</v>
      </c>
      <c r="AO120" s="9">
        <f>VLOOKUP($C120, Table3[#All], 24, 0)</f>
        <v>0</v>
      </c>
      <c r="AP120" s="9">
        <f>VLOOKUP($C120, Table3[#All], 25, 0)</f>
        <v>0</v>
      </c>
      <c r="AQ120" s="9">
        <f>VLOOKUP($C120, Table3[#All], 26, 0)</f>
        <v>0</v>
      </c>
      <c r="AR120" s="9"/>
      <c r="AS120" s="12">
        <f t="shared" si="161"/>
        <v>1</v>
      </c>
      <c r="AT120" s="11"/>
      <c r="AU120" s="9">
        <f>VLOOKUP($C120, Table3[#All], 27, 0)</f>
        <v>1</v>
      </c>
      <c r="AV120" s="9">
        <f>VLOOKUP($C120, Table3[#All], 28, 0)</f>
        <v>0</v>
      </c>
      <c r="AW120" s="9">
        <f>VLOOKUP($C120, Table3[#All], 29, 0)</f>
        <v>0</v>
      </c>
      <c r="AX120" s="9"/>
      <c r="AY120" s="9"/>
      <c r="AZ120" s="10">
        <f t="shared" si="190"/>
        <v>1</v>
      </c>
      <c r="BA120" s="11"/>
      <c r="BB120" s="9">
        <f>VLOOKUP($C120, Table3[#All], 30, 0)</f>
        <v>0.1045</v>
      </c>
      <c r="BC120" s="9">
        <f>VLOOKUP($C120, Table3[#All], 31, 0)</f>
        <v>0.7612000000000001</v>
      </c>
      <c r="BD120" s="9">
        <f>VLOOKUP($C120, Table3[#All], 32, 0)</f>
        <v>0.1343</v>
      </c>
      <c r="BE120" s="9">
        <f>VLOOKUP($C120, Table3[#All], 33, 0)</f>
        <v>0</v>
      </c>
      <c r="BF120" s="9"/>
      <c r="BG120" s="10">
        <f t="shared" si="191"/>
        <v>2</v>
      </c>
      <c r="BH120" s="81"/>
      <c r="BI120" s="9">
        <f>VLOOKUP($C120, Table3[#All], 34, 0)</f>
        <v>0</v>
      </c>
      <c r="BJ120" s="9">
        <f>VLOOKUP($C120, Table3[#All], 35, 0)</f>
        <v>0</v>
      </c>
      <c r="BK120" s="9">
        <f>VLOOKUP($C120, Table3[#All], 36, 0)</f>
        <v>1</v>
      </c>
      <c r="BL120" s="9">
        <f>VLOOKUP($C120, Table3[#All], 37, 0)</f>
        <v>0</v>
      </c>
      <c r="BM120" s="9">
        <f>VLOOKUP($C120, Table3[#All], 38, 0)</f>
        <v>0</v>
      </c>
      <c r="BN120" s="10">
        <f t="shared" si="192"/>
        <v>3</v>
      </c>
      <c r="BO120" s="11"/>
      <c r="BP120" s="9">
        <f>VLOOKUP($C120, Table3[#All], 39, 0)</f>
        <v>0.65670000000000006</v>
      </c>
      <c r="BQ120" s="9">
        <f>VLOOKUP($C120, Table3[#All], 40, 0)</f>
        <v>1.49E-2</v>
      </c>
      <c r="BR120" s="9">
        <f>VLOOKUP($C120, Table3[#All], 41, 0)</f>
        <v>0.29849999999999999</v>
      </c>
      <c r="BS120" s="9">
        <f>VLOOKUP($C120, Table3[#All], 42, 0)</f>
        <v>2.9900000000000003E-2</v>
      </c>
      <c r="BT120" s="9"/>
      <c r="BU120" s="10">
        <f t="shared" si="162"/>
        <v>3</v>
      </c>
      <c r="BV120" s="11"/>
      <c r="BW120" s="9">
        <f>VLOOKUP($C120, Table3[#All], 43, 0)</f>
        <v>0.50749999999999995</v>
      </c>
      <c r="BX120" s="9">
        <f>VLOOKUP($C120, Table3[#All], 44, 0)</f>
        <v>0.49249999999999999</v>
      </c>
      <c r="BY120" s="9">
        <f>VLOOKUP($C120, Table3[#All], 45, 0)</f>
        <v>0</v>
      </c>
      <c r="BZ120" s="9"/>
      <c r="CA120" s="9"/>
      <c r="CB120" s="10">
        <f t="shared" si="163"/>
        <v>2</v>
      </c>
      <c r="CC120" s="81"/>
      <c r="CD120" s="9">
        <f>VLOOKUP($C120, Table3[#All], 46, 0)</f>
        <v>1</v>
      </c>
      <c r="CE120" s="9">
        <f>VLOOKUP($C120, Table3[#All], 47, 0)</f>
        <v>0</v>
      </c>
      <c r="CF120" s="9">
        <f>VLOOKUP($C120, Table3[#All], 48, 0)</f>
        <v>0</v>
      </c>
      <c r="CG120" s="9">
        <f>VLOOKUP($C120, Table3[#All], 49, 0)</f>
        <v>0</v>
      </c>
      <c r="CH120" s="9">
        <f>VLOOKUP($C120, Table3[#All], 50, 0)</f>
        <v>0</v>
      </c>
      <c r="CI120" s="12">
        <f t="shared" si="164"/>
        <v>1</v>
      </c>
      <c r="CJ120" s="13"/>
      <c r="CK120" s="9">
        <f>VLOOKUP($C120, Table3[#All], 51, 0)</f>
        <v>0.65670000000000006</v>
      </c>
      <c r="CL120" s="9">
        <f>VLOOKUP($C120, Table3[#All], 52, 0)</f>
        <v>0.34329999999999999</v>
      </c>
      <c r="CM120" s="9">
        <f>VLOOKUP($C120, Table3[#All], 53, 0)</f>
        <v>0</v>
      </c>
      <c r="CN120" s="9">
        <f>VLOOKUP($C120, Table3[#All], 54, 0)</f>
        <v>0</v>
      </c>
      <c r="CO120" s="9"/>
      <c r="CP120" s="10">
        <f t="shared" si="165"/>
        <v>2</v>
      </c>
      <c r="CQ120" s="11"/>
      <c r="CR120" s="9">
        <f>VLOOKUP($C120, Table3[#All], 55, 0)</f>
        <v>0</v>
      </c>
      <c r="CS120" s="9">
        <f>VLOOKUP($C120, Table3[#All], 56, 0)</f>
        <v>5.9699999999999996E-2</v>
      </c>
      <c r="CT120" s="9">
        <f>VLOOKUP($C120, Table3[#All], 57, 0)</f>
        <v>0.11939999999999999</v>
      </c>
      <c r="CU120" s="9">
        <f>VLOOKUP($C120, Table3[#All], 58, 0)</f>
        <v>0.62690000000000001</v>
      </c>
      <c r="CV120" s="9">
        <f>VLOOKUP($C120, Table3[#All], 59, 0)</f>
        <v>0.19399999999999998</v>
      </c>
      <c r="CW120" s="14">
        <f t="shared" si="166"/>
        <v>4</v>
      </c>
      <c r="CX120" s="81"/>
      <c r="CY120" s="9">
        <f>VLOOKUP($C120, Table3[#All], 60, 0)</f>
        <v>0.41789999999999999</v>
      </c>
      <c r="CZ120" s="9">
        <f>VLOOKUP($C120, Table3[#All], 61, 0)</f>
        <v>0.49249999999999999</v>
      </c>
      <c r="DA120" s="9">
        <f>VLOOKUP($C120, Table3[#All], 62, 0)</f>
        <v>8.9600000000000013E-2</v>
      </c>
      <c r="DB120" s="9">
        <f>VLOOKUP($C120, Table3[#All], 63, 0)</f>
        <v>0</v>
      </c>
      <c r="DC120" s="9">
        <f>VLOOKUP($C120, Table3[#All], 64, 0)</f>
        <v>0</v>
      </c>
      <c r="DD120" s="10">
        <f t="shared" si="167"/>
        <v>2</v>
      </c>
      <c r="DE120" s="11"/>
      <c r="DF120" s="9">
        <f>VLOOKUP($C120, Table3[#All], 65, 0)</f>
        <v>0.20899999999999999</v>
      </c>
      <c r="DG120" s="9"/>
      <c r="DH120" s="9">
        <f>VLOOKUP($C120, Table3[#All], 66, 0)</f>
        <v>0.64180000000000004</v>
      </c>
      <c r="DI120" s="9"/>
      <c r="DJ120" s="9">
        <f>VLOOKUP($C120, Table3[#All], 67, 0)</f>
        <v>0.14929999999999999</v>
      </c>
      <c r="DK120" s="14">
        <f t="shared" si="168"/>
        <v>3</v>
      </c>
      <c r="DL120" s="11"/>
      <c r="DM120" s="9">
        <f>VLOOKUP($C120, Table3[#All], 68, 0)</f>
        <v>0.98510000000000009</v>
      </c>
      <c r="DN120" s="9"/>
      <c r="DO120" s="9">
        <f>VLOOKUP($C120, Table3[#All], 69, 0)</f>
        <v>1.49E-2</v>
      </c>
      <c r="DP120" s="9">
        <f>VLOOKUP($C120, Table3[#All], 70, 0)</f>
        <v>0</v>
      </c>
      <c r="DQ120" s="9"/>
      <c r="DR120" s="14">
        <f t="shared" si="169"/>
        <v>1</v>
      </c>
      <c r="DS120" s="11"/>
      <c r="DT120" s="9">
        <f>VLOOKUP($C120, Table3[#All], 71, 0)</f>
        <v>0.1343</v>
      </c>
      <c r="DU120" s="9">
        <f>VLOOKUP($C120, Table3[#All], 72, 0)</f>
        <v>0.26869999999999999</v>
      </c>
      <c r="DV120" s="9">
        <f>VLOOKUP($C120, Table3[#All], 73, 0)</f>
        <v>0.28360000000000002</v>
      </c>
      <c r="DW120" s="9">
        <f>VLOOKUP($C120, Table3[#All], 74, 0)</f>
        <v>0.23879999999999998</v>
      </c>
      <c r="DX120" s="9">
        <f>VLOOKUP($C120, Table3[#All], 75, 0)</f>
        <v>7.46E-2</v>
      </c>
      <c r="DY120" s="12">
        <f t="shared" si="158"/>
        <v>4</v>
      </c>
      <c r="DZ120" s="11"/>
      <c r="EA120" s="9">
        <f>VLOOKUP($C120, Table3[#All], 76, 0)</f>
        <v>1</v>
      </c>
      <c r="EB120" s="9">
        <f>VLOOKUP($C120, Table3[#All], 77, 0)</f>
        <v>0</v>
      </c>
      <c r="EC120" s="9">
        <f>VLOOKUP($C120, Table3[#All], 78, 0)</f>
        <v>0</v>
      </c>
      <c r="ED120" s="9">
        <f>VLOOKUP($C120, Table3[#All], 79, 0)</f>
        <v>0</v>
      </c>
      <c r="EE120" s="9">
        <f>VLOOKUP($C120, Table3[#All], 80, 0)</f>
        <v>0</v>
      </c>
      <c r="EF120" s="10">
        <f t="shared" si="170"/>
        <v>1</v>
      </c>
      <c r="EG120" s="9"/>
      <c r="EH120" s="9">
        <f>VLOOKUP($C120, Table3[#All], 81, 0)</f>
        <v>1</v>
      </c>
      <c r="EI120" s="9">
        <f>VLOOKUP($C120, Table3[#All], 82, 0)</f>
        <v>0</v>
      </c>
      <c r="EJ120" s="9">
        <f>VLOOKUP($C120, Table3[#All], 83, 0)</f>
        <v>0</v>
      </c>
      <c r="EK120" s="9">
        <f>VLOOKUP($C120, Table3[#All], 84, 0)</f>
        <v>0</v>
      </c>
      <c r="EL120" s="9">
        <f>VLOOKUP($C120, Table3[#All], 85, 0)</f>
        <v>0</v>
      </c>
      <c r="EM120" s="14">
        <f t="shared" si="171"/>
        <v>1</v>
      </c>
      <c r="EN120" s="11"/>
      <c r="EO120" s="9">
        <f>VLOOKUP($C120, Table3[#All], 86, 0)</f>
        <v>0.62690000000000001</v>
      </c>
      <c r="EP120" s="9"/>
      <c r="EQ120" s="9">
        <f>VLOOKUP($C120, Table3[#All], 87, 0)</f>
        <v>0.37310000000000004</v>
      </c>
      <c r="ER120" s="9"/>
      <c r="ES120" s="9"/>
      <c r="ET120" s="14">
        <f t="shared" si="172"/>
        <v>3</v>
      </c>
      <c r="EU120" s="11"/>
      <c r="EV120" s="9">
        <f>VLOOKUP($C120, Table3[#All], 88, 0)</f>
        <v>0</v>
      </c>
      <c r="EW120" s="9">
        <f>VLOOKUP($C120, Table3[#All], 89, 0)</f>
        <v>1</v>
      </c>
      <c r="EX120" s="9">
        <f>VLOOKUP($C120, Table3[#All], 90, 0)</f>
        <v>0</v>
      </c>
      <c r="EY120" s="9">
        <f>VLOOKUP($C120, Table3[#All], 91, 0)</f>
        <v>0</v>
      </c>
      <c r="EZ120" s="9">
        <f>VLOOKUP($C120, Table3[#All], 92, 0)</f>
        <v>0</v>
      </c>
      <c r="FA120" s="12">
        <f t="shared" si="173"/>
        <v>2</v>
      </c>
      <c r="FB120" s="11"/>
      <c r="FC120" s="9">
        <f>VLOOKUP($C120, Table3[#All], 93, 0)</f>
        <v>0</v>
      </c>
      <c r="FD120" s="9">
        <f>VLOOKUP($C120, Table3[#All], 94, 0)</f>
        <v>0.34329999999999999</v>
      </c>
      <c r="FE120" s="9">
        <f>VLOOKUP($C120, Table3[#All], 95, 0)</f>
        <v>0.65670000000000006</v>
      </c>
      <c r="FF120" s="9">
        <f>VLOOKUP($C120, Table3[#All], 96, 0)</f>
        <v>0</v>
      </c>
      <c r="FG120" s="9"/>
      <c r="FH120" s="10">
        <f t="shared" si="174"/>
        <v>3</v>
      </c>
      <c r="FI120" s="11"/>
      <c r="FJ120" s="9">
        <f>VLOOKUP($C120, Table3[#All], 97, 0)</f>
        <v>0</v>
      </c>
      <c r="FK120" s="9">
        <f>VLOOKUP($C120, Table3[#All], 98, 0)</f>
        <v>0</v>
      </c>
      <c r="FL120" s="9">
        <f>VLOOKUP($C120, Table3[#All], 99, 0)</f>
        <v>0</v>
      </c>
      <c r="FM120" s="9">
        <f>VLOOKUP($C120, Table3[#All], 100, 0)</f>
        <v>0</v>
      </c>
      <c r="FN120" s="9">
        <f>VLOOKUP($C120, Table3[#All], 101, 0)</f>
        <v>1</v>
      </c>
      <c r="FO120" s="14">
        <f t="shared" si="175"/>
        <v>5</v>
      </c>
      <c r="FP120" s="11"/>
      <c r="FQ120" s="9">
        <f>VLOOKUP($C120, Table3[#All], 102, 0)</f>
        <v>0.98510000000000009</v>
      </c>
      <c r="FR120" s="9">
        <f>VLOOKUP($C120, Table3[#All], 103, 0)</f>
        <v>1.49E-2</v>
      </c>
      <c r="FS120" s="9">
        <f>VLOOKUP($C120, Table3[#All], 104, 0)</f>
        <v>0</v>
      </c>
      <c r="FT120" s="9">
        <f>VLOOKUP($C120, Table3[#All], 105, 0)</f>
        <v>0</v>
      </c>
      <c r="FU120" s="9">
        <v>0</v>
      </c>
      <c r="FV120" s="10">
        <f t="shared" si="176"/>
        <v>1</v>
      </c>
      <c r="FW120" s="11"/>
      <c r="FX120" s="9">
        <f>VLOOKUP($C120, Table3[#All], 106, 0)</f>
        <v>0.64180000000000004</v>
      </c>
      <c r="FY120" s="9"/>
      <c r="FZ120" s="9">
        <f>VLOOKUP($C120, Table3[#All], 107, 0)</f>
        <v>0.32840000000000003</v>
      </c>
      <c r="GA120" s="9">
        <f>VLOOKUP($C120, Table3[#All], 108, 0)</f>
        <v>2.9900000000000003E-2</v>
      </c>
      <c r="GB120" s="9"/>
      <c r="GC120" s="10">
        <f t="shared" si="193"/>
        <v>3</v>
      </c>
      <c r="GD120" s="81"/>
      <c r="GE120" s="9">
        <f>VLOOKUP($C120, Table3[#All], 109, 0)</f>
        <v>2.0799999999999999E-2</v>
      </c>
      <c r="GF120" s="9">
        <f>VLOOKUP($C120, Table3[#All], 110, 0)</f>
        <v>0.64579999999999993</v>
      </c>
      <c r="GG120" s="9">
        <f>VLOOKUP($C120, Table3[#All], 111, 0)</f>
        <v>0.33329999999999999</v>
      </c>
      <c r="GH120" s="9"/>
      <c r="GI120" s="9">
        <f>VLOOKUP($C120, Table3[#All], 112, 0)</f>
        <v>0</v>
      </c>
      <c r="GJ120" s="12">
        <f t="shared" si="177"/>
        <v>3</v>
      </c>
      <c r="GK120" s="11"/>
      <c r="GL120" s="9">
        <f>VLOOKUP($C120, Table3[#All], 113, 0)</f>
        <v>0</v>
      </c>
      <c r="GM120" s="9">
        <f>VLOOKUP($C120, Table3[#All], 114, 0)</f>
        <v>5.9699999999999996E-2</v>
      </c>
      <c r="GN120" s="9">
        <f>VLOOKUP($C120, Table3[#All], 115, 0)</f>
        <v>0.34329999999999999</v>
      </c>
      <c r="GO120" s="9">
        <f>VLOOKUP($C120, Table3[#All], 116, 0)</f>
        <v>0.59699999999999998</v>
      </c>
      <c r="GP120" s="9"/>
      <c r="GQ120" s="10">
        <f t="shared" si="178"/>
        <v>4</v>
      </c>
      <c r="GR120" s="11"/>
      <c r="GS120" s="9">
        <f>VLOOKUP($C120, Table2[#All], 3, 0)</f>
        <v>0</v>
      </c>
      <c r="GT120" s="9">
        <f>VLOOKUP($C120, Table2[#All], 4, 0)</f>
        <v>0</v>
      </c>
      <c r="GU120" s="9">
        <f>VLOOKUP($C120, Table2[#All], 5, 0)</f>
        <v>1</v>
      </c>
      <c r="GV120" s="9">
        <f>VLOOKUP($C120, Table2[#All], 6, 0)</f>
        <v>0</v>
      </c>
      <c r="GW120" s="9">
        <f>VLOOKUP($C120, Table2[#All], 7, 0)</f>
        <v>0</v>
      </c>
      <c r="GX120" s="10">
        <f t="shared" si="179"/>
        <v>3</v>
      </c>
      <c r="GY120" s="11"/>
      <c r="GZ120" s="9">
        <v>0</v>
      </c>
      <c r="HA120" s="9">
        <v>1</v>
      </c>
      <c r="HB120" s="9">
        <v>0</v>
      </c>
      <c r="HC120" s="9">
        <v>0</v>
      </c>
      <c r="HD120" s="9"/>
      <c r="HE120" s="10">
        <f t="shared" si="180"/>
        <v>2</v>
      </c>
      <c r="HF120" s="11"/>
      <c r="HG120" s="9">
        <f>VLOOKUP($C120, Table5[#All], 2, 0)</f>
        <v>0</v>
      </c>
      <c r="HH120" s="9">
        <f>VLOOKUP($C120, Table5[#All], 3, 0)</f>
        <v>0</v>
      </c>
      <c r="HI120" s="9">
        <f>VLOOKUP($C120, Table5[#All], 4, 0)</f>
        <v>0</v>
      </c>
      <c r="HJ120" s="9">
        <f>VLOOKUP($C120, Table5[#All], 5, 0)</f>
        <v>0</v>
      </c>
      <c r="HK120" s="9">
        <f>VLOOKUP($C120, Table5[#All], 6, 0)</f>
        <v>1</v>
      </c>
      <c r="HL120" s="10">
        <f t="shared" si="181"/>
        <v>5</v>
      </c>
      <c r="HM120" s="11"/>
      <c r="HN120" s="9">
        <f>VLOOKUP($C120, Table5[#All], 7, 0)</f>
        <v>0</v>
      </c>
      <c r="HO120" s="9">
        <f>VLOOKUP($C120, Table5[#All], 8, 0)</f>
        <v>0</v>
      </c>
      <c r="HP120" s="9">
        <f>VLOOKUP($C120, Table5[#All], 9, 0)</f>
        <v>1</v>
      </c>
      <c r="HQ120" s="9">
        <f>VLOOKUP($C120, Table5[#All], 10, 0)</f>
        <v>0</v>
      </c>
      <c r="HR120" s="9">
        <f>VLOOKUP($C120, Table5[#All], 11, 0)</f>
        <v>0</v>
      </c>
      <c r="HS120" s="10">
        <f t="shared" si="182"/>
        <v>3</v>
      </c>
      <c r="HT120" s="11"/>
      <c r="HU120" s="9">
        <f>VLOOKUP($C120, Table5[#All], 12, 0)</f>
        <v>1</v>
      </c>
      <c r="HV120" s="9">
        <f>VLOOKUP($C120, Table5[#All], 13, 0)</f>
        <v>0</v>
      </c>
      <c r="HW120" s="9">
        <f>VLOOKUP($C120, Table5[#All], 14, 0)</f>
        <v>0</v>
      </c>
      <c r="HX120" s="9">
        <f>VLOOKUP($C120, Table5[#All], 15, 0)</f>
        <v>0</v>
      </c>
      <c r="HY120" s="9">
        <f>VLOOKUP($C120, Table5[#All], 16, 0)</f>
        <v>0</v>
      </c>
      <c r="HZ120" s="10">
        <f t="shared" si="183"/>
        <v>1</v>
      </c>
      <c r="IA120" s="11"/>
      <c r="IB120" s="9">
        <f>VLOOKUP($C120, Table5[#All], 17, 0)</f>
        <v>1</v>
      </c>
      <c r="IC120" s="9">
        <f>VLOOKUP($C120, Table5[#All], 18, 0)</f>
        <v>0</v>
      </c>
      <c r="ID120" s="9">
        <f>VLOOKUP($C120, Table5[#All], 19, 0)</f>
        <v>0</v>
      </c>
      <c r="IE120" s="9">
        <f>VLOOKUP($C120, Table5[#All], 20, 0)</f>
        <v>0</v>
      </c>
      <c r="IF120" s="9">
        <f>VLOOKUP($C120, Table5[#All], 21, 0)</f>
        <v>0</v>
      </c>
      <c r="IG120" s="10">
        <f t="shared" si="184"/>
        <v>1</v>
      </c>
      <c r="IH120" s="11"/>
      <c r="II120" s="9">
        <f>VLOOKUP($C120, Table5[#All], 22, 0)</f>
        <v>1</v>
      </c>
      <c r="IJ120" s="9">
        <f>VLOOKUP($C120, Table5[#All], 23, 0)</f>
        <v>0</v>
      </c>
      <c r="IK120" s="9">
        <f>VLOOKUP($C120, Table5[#All], 24, 0)</f>
        <v>0</v>
      </c>
      <c r="IL120" s="9">
        <f>VLOOKUP($C120, Table5[#All], 25, 0)</f>
        <v>0</v>
      </c>
      <c r="IM120" s="9">
        <f>VLOOKUP($C120, Table5[#All], 26, 0)</f>
        <v>0</v>
      </c>
      <c r="IN120" s="10">
        <f t="shared" si="185"/>
        <v>1</v>
      </c>
      <c r="IO120" s="11"/>
      <c r="IP120" s="9">
        <v>1</v>
      </c>
      <c r="IQ120" s="9">
        <v>0</v>
      </c>
      <c r="IR120" s="9">
        <v>0</v>
      </c>
      <c r="IS120" s="9">
        <v>0</v>
      </c>
      <c r="IT120" s="9">
        <v>0</v>
      </c>
      <c r="IU120" s="10">
        <f t="shared" si="186"/>
        <v>1</v>
      </c>
      <c r="IV120" s="82"/>
    </row>
    <row r="121" spans="1:256" ht="16.3" thickTop="1" thickBot="1" x14ac:dyDescent="0.35">
      <c r="A121" s="16" t="s">
        <v>356</v>
      </c>
      <c r="B121" s="16" t="s">
        <v>378</v>
      </c>
      <c r="C121" s="16" t="s">
        <v>379</v>
      </c>
      <c r="D121" s="11"/>
      <c r="E121" s="9">
        <f>VLOOKUP($C121, Table3[#All], 2, 0)</f>
        <v>0</v>
      </c>
      <c r="F121" s="9"/>
      <c r="G121" s="9">
        <f>VLOOKUP($C121, Table3[#All], 3, 0)</f>
        <v>0.45450000000000002</v>
      </c>
      <c r="H121" s="9">
        <f>VLOOKUP($C121, Table3[#All], 4, 0)</f>
        <v>0.45450000000000002</v>
      </c>
      <c r="I121" s="9">
        <f>VLOOKUP($C121, Table3[#All], 5, 0)</f>
        <v>9.0899999999999995E-2</v>
      </c>
      <c r="J121" s="10">
        <f t="shared" si="187"/>
        <v>4</v>
      </c>
      <c r="K121" s="11"/>
      <c r="L121" s="9">
        <f>VLOOKUP($C121, Table3[#All], 6, 0)</f>
        <v>0</v>
      </c>
      <c r="M121" s="9"/>
      <c r="N121" s="9">
        <f>VLOOKUP($C121, Table3[#All], 7, 0)</f>
        <v>0</v>
      </c>
      <c r="O121" s="9">
        <f>VLOOKUP($C121, Table3[#All], 8, 0)</f>
        <v>1</v>
      </c>
      <c r="P121" s="9">
        <f>VLOOKUP($C121, Table3[#All], 9, 0)</f>
        <v>0</v>
      </c>
      <c r="Q121" s="10">
        <f t="shared" si="188"/>
        <v>4</v>
      </c>
      <c r="R121" s="11"/>
      <c r="S121" s="9">
        <f>VLOOKUP($C121, Table3[#All], 10, 0)</f>
        <v>0</v>
      </c>
      <c r="T121" s="9">
        <f>VLOOKUP($C121, Table3[#All], 11, 0)</f>
        <v>0.2</v>
      </c>
      <c r="U121" s="9">
        <f>VLOOKUP($C121, Table3[#All], 12, 0)</f>
        <v>0.6</v>
      </c>
      <c r="V121" s="9">
        <f>VLOOKUP($C121, Table3[#All], 13, 0)</f>
        <v>0.2</v>
      </c>
      <c r="W121" s="9">
        <f>VLOOKUP($C121, Table3[#All], 14, 0)</f>
        <v>0</v>
      </c>
      <c r="X121" s="10">
        <f t="shared" si="189"/>
        <v>3</v>
      </c>
      <c r="Y121" s="11"/>
      <c r="Z121" s="9">
        <f>VLOOKUP($C121, Table3[#All], 15, 0)</f>
        <v>0</v>
      </c>
      <c r="AA121" s="9">
        <f>VLOOKUP($C121, Table3[#All], 16, 0)</f>
        <v>0.2</v>
      </c>
      <c r="AB121" s="9">
        <f>VLOOKUP($C121, Table3[#All], 17, 0)</f>
        <v>0.5</v>
      </c>
      <c r="AC121" s="9">
        <f>VLOOKUP($C121, Table3[#All], 18, 0)</f>
        <v>0.25</v>
      </c>
      <c r="AD121" s="9">
        <f>VLOOKUP($C121, Table3[#All], 19, 0)</f>
        <v>0.05</v>
      </c>
      <c r="AE121" s="10">
        <f t="shared" si="159"/>
        <v>4</v>
      </c>
      <c r="AF121" s="11"/>
      <c r="AG121" s="9">
        <f>VLOOKUP($C121, Table3[#All], 20, 0)</f>
        <v>0.5625</v>
      </c>
      <c r="AH121" s="9">
        <f>VLOOKUP($C121, Table3[#All], 21, 0)</f>
        <v>0.4375</v>
      </c>
      <c r="AI121" s="9">
        <f>VLOOKUP($C121, Table3[#All], 22, 0)</f>
        <v>0</v>
      </c>
      <c r="AJ121" s="9"/>
      <c r="AK121" s="9"/>
      <c r="AL121" s="10">
        <f t="shared" si="160"/>
        <v>2</v>
      </c>
      <c r="AM121" s="11"/>
      <c r="AN121" s="9">
        <f>VLOOKUP($C121, Table3[#All], 23, 0)</f>
        <v>0</v>
      </c>
      <c r="AO121" s="9">
        <f>VLOOKUP($C121, Table3[#All], 24, 0)</f>
        <v>0</v>
      </c>
      <c r="AP121" s="9">
        <f>VLOOKUP($C121, Table3[#All], 25, 0)</f>
        <v>1</v>
      </c>
      <c r="AQ121" s="9">
        <f>VLOOKUP($C121, Table3[#All], 26, 0)</f>
        <v>0</v>
      </c>
      <c r="AR121" s="9"/>
      <c r="AS121" s="12">
        <f t="shared" si="161"/>
        <v>3</v>
      </c>
      <c r="AT121" s="11"/>
      <c r="AU121" s="9">
        <f>VLOOKUP($C121, Table3[#All], 27, 0)</f>
        <v>0.21050000000000002</v>
      </c>
      <c r="AV121" s="9">
        <f>VLOOKUP($C121, Table3[#All], 28, 0)</f>
        <v>0.31579999999999997</v>
      </c>
      <c r="AW121" s="9">
        <f>VLOOKUP($C121, Table3[#All], 29, 0)</f>
        <v>0.47369999999999995</v>
      </c>
      <c r="AX121" s="9"/>
      <c r="AY121" s="9"/>
      <c r="AZ121" s="10">
        <f t="shared" si="190"/>
        <v>3</v>
      </c>
      <c r="BA121" s="11"/>
      <c r="BB121" s="9">
        <f>VLOOKUP($C121, Table3[#All], 30, 0)</f>
        <v>0.2273</v>
      </c>
      <c r="BC121" s="9">
        <f>VLOOKUP($C121, Table3[#All], 31, 0)</f>
        <v>0.72730000000000006</v>
      </c>
      <c r="BD121" s="9">
        <f>VLOOKUP($C121, Table3[#All], 32, 0)</f>
        <v>4.5499999999999999E-2</v>
      </c>
      <c r="BE121" s="9">
        <f>VLOOKUP($C121, Table3[#All], 33, 0)</f>
        <v>0</v>
      </c>
      <c r="BF121" s="9"/>
      <c r="BG121" s="10">
        <f t="shared" si="191"/>
        <v>2</v>
      </c>
      <c r="BH121" s="81"/>
      <c r="BI121" s="9">
        <f>VLOOKUP($C121, Table3[#All], 34, 0)</f>
        <v>0</v>
      </c>
      <c r="BJ121" s="9">
        <f>VLOOKUP($C121, Table3[#All], 35, 0)</f>
        <v>0</v>
      </c>
      <c r="BK121" s="9">
        <f>VLOOKUP($C121, Table3[#All], 36, 0)</f>
        <v>0</v>
      </c>
      <c r="BL121" s="9">
        <f>VLOOKUP($C121, Table3[#All], 37, 0)</f>
        <v>0</v>
      </c>
      <c r="BM121" s="9">
        <f>VLOOKUP($C121, Table3[#All], 38, 0)</f>
        <v>0</v>
      </c>
      <c r="BN121" s="10" t="str">
        <f t="shared" si="192"/>
        <v>N/A</v>
      </c>
      <c r="BO121" s="11"/>
      <c r="BP121" s="9">
        <f>VLOOKUP($C121, Table3[#All], 39, 0)</f>
        <v>0.31819999999999998</v>
      </c>
      <c r="BQ121" s="9">
        <f>VLOOKUP($C121, Table3[#All], 40, 0)</f>
        <v>0.59089999999999998</v>
      </c>
      <c r="BR121" s="9">
        <f>VLOOKUP($C121, Table3[#All], 41, 0)</f>
        <v>4.5499999999999999E-2</v>
      </c>
      <c r="BS121" s="9">
        <f>VLOOKUP($C121, Table3[#All], 42, 0)</f>
        <v>4.5499999999999999E-2</v>
      </c>
      <c r="BT121" s="9"/>
      <c r="BU121" s="10">
        <f t="shared" si="162"/>
        <v>2</v>
      </c>
      <c r="BV121" s="11"/>
      <c r="BW121" s="9">
        <f>VLOOKUP($C121, Table3[#All], 43, 0)</f>
        <v>0.2273</v>
      </c>
      <c r="BX121" s="9">
        <f>VLOOKUP($C121, Table3[#All], 44, 0)</f>
        <v>0.77269999999999994</v>
      </c>
      <c r="BY121" s="9">
        <f>VLOOKUP($C121, Table3[#All], 45, 0)</f>
        <v>0</v>
      </c>
      <c r="BZ121" s="9"/>
      <c r="CA121" s="9"/>
      <c r="CB121" s="10">
        <f t="shared" si="163"/>
        <v>2</v>
      </c>
      <c r="CC121" s="81"/>
      <c r="CD121" s="9">
        <f>VLOOKUP($C121, Table3[#All], 46, 0)</f>
        <v>0.95450000000000002</v>
      </c>
      <c r="CE121" s="9">
        <f>VLOOKUP($C121, Table3[#All], 47, 0)</f>
        <v>0</v>
      </c>
      <c r="CF121" s="9">
        <f>VLOOKUP($C121, Table3[#All], 48, 0)</f>
        <v>0</v>
      </c>
      <c r="CG121" s="9">
        <f>VLOOKUP($C121, Table3[#All], 49, 0)</f>
        <v>0</v>
      </c>
      <c r="CH121" s="9">
        <f>VLOOKUP($C121, Table3[#All], 50, 0)</f>
        <v>4.5499999999999999E-2</v>
      </c>
      <c r="CI121" s="12">
        <f t="shared" si="164"/>
        <v>1</v>
      </c>
      <c r="CJ121" s="13"/>
      <c r="CK121" s="9">
        <f>VLOOKUP($C121, Table3[#All], 51, 0)</f>
        <v>0.36359999999999998</v>
      </c>
      <c r="CL121" s="9">
        <f>VLOOKUP($C121, Table3[#All], 52, 0)</f>
        <v>0.59089999999999998</v>
      </c>
      <c r="CM121" s="9">
        <f>VLOOKUP($C121, Table3[#All], 53, 0)</f>
        <v>4.5499999999999999E-2</v>
      </c>
      <c r="CN121" s="9">
        <f>VLOOKUP($C121, Table3[#All], 54, 0)</f>
        <v>0</v>
      </c>
      <c r="CO121" s="9"/>
      <c r="CP121" s="10">
        <f t="shared" si="165"/>
        <v>2</v>
      </c>
      <c r="CQ121" s="11"/>
      <c r="CR121" s="9">
        <f>VLOOKUP($C121, Table3[#All], 55, 0)</f>
        <v>7.690000000000001E-2</v>
      </c>
      <c r="CS121" s="9">
        <f>VLOOKUP($C121, Table3[#All], 56, 0)</f>
        <v>0.23079999999999998</v>
      </c>
      <c r="CT121" s="9">
        <f>VLOOKUP($C121, Table3[#All], 57, 0)</f>
        <v>0.46149999999999997</v>
      </c>
      <c r="CU121" s="9">
        <f>VLOOKUP($C121, Table3[#All], 58, 0)</f>
        <v>7.690000000000001E-2</v>
      </c>
      <c r="CV121" s="9">
        <f>VLOOKUP($C121, Table3[#All], 59, 0)</f>
        <v>0.15380000000000002</v>
      </c>
      <c r="CW121" s="14">
        <f t="shared" si="166"/>
        <v>3</v>
      </c>
      <c r="CX121" s="81"/>
      <c r="CY121" s="9">
        <f>VLOOKUP($C121, Table3[#All], 60, 0)</f>
        <v>0.13639999999999999</v>
      </c>
      <c r="CZ121" s="9">
        <f>VLOOKUP($C121, Table3[#All], 61, 0)</f>
        <v>0.59089999999999998</v>
      </c>
      <c r="DA121" s="9">
        <f>VLOOKUP($C121, Table3[#All], 62, 0)</f>
        <v>0.18179999999999999</v>
      </c>
      <c r="DB121" s="9">
        <f>VLOOKUP($C121, Table3[#All], 63, 0)</f>
        <v>0</v>
      </c>
      <c r="DC121" s="9">
        <f>VLOOKUP($C121, Table3[#All], 64, 0)</f>
        <v>9.0899999999999995E-2</v>
      </c>
      <c r="DD121" s="10">
        <f t="shared" si="167"/>
        <v>3</v>
      </c>
      <c r="DE121" s="11"/>
      <c r="DF121" s="9">
        <f>VLOOKUP($C121, Table3[#All], 65, 0)</f>
        <v>0</v>
      </c>
      <c r="DG121" s="9"/>
      <c r="DH121" s="9">
        <f>VLOOKUP($C121, Table3[#All], 66, 0)</f>
        <v>0.81819999999999993</v>
      </c>
      <c r="DI121" s="9"/>
      <c r="DJ121" s="9">
        <f>VLOOKUP($C121, Table3[#All], 67, 0)</f>
        <v>0.18179999999999999</v>
      </c>
      <c r="DK121" s="14">
        <f t="shared" si="168"/>
        <v>3</v>
      </c>
      <c r="DL121" s="11"/>
      <c r="DM121" s="9">
        <f>VLOOKUP($C121, Table3[#All], 68, 0)</f>
        <v>0.95450000000000002</v>
      </c>
      <c r="DN121" s="9"/>
      <c r="DO121" s="9">
        <f>VLOOKUP($C121, Table3[#All], 69, 0)</f>
        <v>4.5499999999999999E-2</v>
      </c>
      <c r="DP121" s="9">
        <f>VLOOKUP($C121, Table3[#All], 70, 0)</f>
        <v>0</v>
      </c>
      <c r="DQ121" s="9"/>
      <c r="DR121" s="14">
        <f t="shared" si="169"/>
        <v>1</v>
      </c>
      <c r="DS121" s="11"/>
      <c r="DT121" s="9">
        <f>VLOOKUP($C121, Table3[#All], 71, 0)</f>
        <v>0.59089999999999998</v>
      </c>
      <c r="DU121" s="9">
        <f>VLOOKUP($C121, Table3[#All], 72, 0)</f>
        <v>0.36359999999999998</v>
      </c>
      <c r="DV121" s="9">
        <f>VLOOKUP($C121, Table3[#All], 73, 0)</f>
        <v>4.5499999999999999E-2</v>
      </c>
      <c r="DW121" s="9">
        <f>VLOOKUP($C121, Table3[#All], 74, 0)</f>
        <v>0</v>
      </c>
      <c r="DX121" s="9">
        <f>VLOOKUP($C121, Table3[#All], 75, 0)</f>
        <v>0</v>
      </c>
      <c r="DY121" s="12">
        <f t="shared" si="158"/>
        <v>2</v>
      </c>
      <c r="DZ121" s="11"/>
      <c r="EA121" s="9">
        <f>VLOOKUP($C121, Table3[#All], 76, 0)</f>
        <v>1</v>
      </c>
      <c r="EB121" s="9">
        <f>VLOOKUP($C121, Table3[#All], 77, 0)</f>
        <v>0</v>
      </c>
      <c r="EC121" s="9">
        <f>VLOOKUP($C121, Table3[#All], 78, 0)</f>
        <v>0</v>
      </c>
      <c r="ED121" s="9">
        <f>VLOOKUP($C121, Table3[#All], 79, 0)</f>
        <v>0</v>
      </c>
      <c r="EE121" s="9">
        <f>VLOOKUP($C121, Table3[#All], 80, 0)</f>
        <v>0</v>
      </c>
      <c r="EF121" s="10">
        <f t="shared" si="170"/>
        <v>1</v>
      </c>
      <c r="EG121" s="9"/>
      <c r="EH121" s="9">
        <f>VLOOKUP($C121, Table3[#All], 81, 0)</f>
        <v>1</v>
      </c>
      <c r="EI121" s="9">
        <f>VLOOKUP($C121, Table3[#All], 82, 0)</f>
        <v>0</v>
      </c>
      <c r="EJ121" s="9">
        <f>VLOOKUP($C121, Table3[#All], 83, 0)</f>
        <v>0</v>
      </c>
      <c r="EK121" s="9">
        <f>VLOOKUP($C121, Table3[#All], 84, 0)</f>
        <v>0</v>
      </c>
      <c r="EL121" s="9">
        <f>VLOOKUP($C121, Table3[#All], 85, 0)</f>
        <v>0</v>
      </c>
      <c r="EM121" s="14">
        <f t="shared" si="171"/>
        <v>1</v>
      </c>
      <c r="EN121" s="11"/>
      <c r="EO121" s="9">
        <f>VLOOKUP($C121, Table3[#All], 86, 0)</f>
        <v>0.47619999999999996</v>
      </c>
      <c r="EP121" s="9"/>
      <c r="EQ121" s="9">
        <f>VLOOKUP($C121, Table3[#All], 87, 0)</f>
        <v>0.52380000000000004</v>
      </c>
      <c r="ER121" s="9"/>
      <c r="ES121" s="9"/>
      <c r="ET121" s="14">
        <f t="shared" si="172"/>
        <v>3</v>
      </c>
      <c r="EU121" s="11"/>
      <c r="EV121" s="9">
        <f>VLOOKUP($C121, Table3[#All], 88, 0)</f>
        <v>0</v>
      </c>
      <c r="EW121" s="9">
        <f>VLOOKUP($C121, Table3[#All], 89, 0)</f>
        <v>0</v>
      </c>
      <c r="EX121" s="9">
        <f>VLOOKUP($C121, Table3[#All], 90, 0)</f>
        <v>1</v>
      </c>
      <c r="EY121" s="9">
        <f>VLOOKUP($C121, Table3[#All], 91, 0)</f>
        <v>0</v>
      </c>
      <c r="EZ121" s="9">
        <f>VLOOKUP($C121, Table3[#All], 92, 0)</f>
        <v>0</v>
      </c>
      <c r="FA121" s="12">
        <f t="shared" si="173"/>
        <v>3</v>
      </c>
      <c r="FB121" s="11"/>
      <c r="FC121" s="9">
        <f>VLOOKUP($C121, Table3[#All], 93, 0)</f>
        <v>0</v>
      </c>
      <c r="FD121" s="9">
        <f>VLOOKUP($C121, Table3[#All], 94, 0)</f>
        <v>0.40909999999999996</v>
      </c>
      <c r="FE121" s="9">
        <f>VLOOKUP($C121, Table3[#All], 95, 0)</f>
        <v>0.5</v>
      </c>
      <c r="FF121" s="9">
        <f>VLOOKUP($C121, Table3[#All], 96, 0)</f>
        <v>9.0899999999999995E-2</v>
      </c>
      <c r="FG121" s="9"/>
      <c r="FH121" s="10">
        <f t="shared" si="174"/>
        <v>3</v>
      </c>
      <c r="FI121" s="11"/>
      <c r="FJ121" s="9">
        <f>VLOOKUP($C121, Table3[#All], 97, 0)</f>
        <v>0</v>
      </c>
      <c r="FK121" s="9">
        <f>VLOOKUP($C121, Table3[#All], 98, 0)</f>
        <v>0</v>
      </c>
      <c r="FL121" s="9">
        <f>VLOOKUP($C121, Table3[#All], 99, 0)</f>
        <v>0</v>
      </c>
      <c r="FM121" s="9">
        <f>VLOOKUP($C121, Table3[#All], 100, 0)</f>
        <v>1</v>
      </c>
      <c r="FN121" s="9">
        <f>VLOOKUP($C121, Table3[#All], 101, 0)</f>
        <v>0</v>
      </c>
      <c r="FO121" s="14">
        <f t="shared" si="175"/>
        <v>4</v>
      </c>
      <c r="FP121" s="11"/>
      <c r="FQ121" s="9">
        <f>VLOOKUP($C121, Table3[#All], 102, 0)</f>
        <v>0.9</v>
      </c>
      <c r="FR121" s="9">
        <f>VLOOKUP($C121, Table3[#All], 103, 0)</f>
        <v>0.05</v>
      </c>
      <c r="FS121" s="9">
        <f>VLOOKUP($C121, Table3[#All], 104, 0)</f>
        <v>0.05</v>
      </c>
      <c r="FT121" s="9">
        <f>VLOOKUP($C121, Table3[#All], 105, 0)</f>
        <v>0</v>
      </c>
      <c r="FU121" s="9">
        <v>0</v>
      </c>
      <c r="FV121" s="10">
        <f t="shared" si="176"/>
        <v>1</v>
      </c>
      <c r="FW121" s="11"/>
      <c r="FX121" s="9">
        <f>VLOOKUP($C121, Table3[#All], 106, 0)</f>
        <v>0.4667</v>
      </c>
      <c r="FY121" s="9"/>
      <c r="FZ121" s="9">
        <f>VLOOKUP($C121, Table3[#All], 107, 0)</f>
        <v>0.4</v>
      </c>
      <c r="GA121" s="9">
        <f>VLOOKUP($C121, Table3[#All], 108, 0)</f>
        <v>0.1333</v>
      </c>
      <c r="GB121" s="9"/>
      <c r="GC121" s="10">
        <f t="shared" si="193"/>
        <v>3</v>
      </c>
      <c r="GD121" s="81"/>
      <c r="GE121" s="9">
        <f>VLOOKUP($C121, Table3[#All], 109, 0)</f>
        <v>0</v>
      </c>
      <c r="GF121" s="9">
        <f>VLOOKUP($C121, Table3[#All], 110, 0)</f>
        <v>0.7</v>
      </c>
      <c r="GG121" s="9">
        <f>VLOOKUP($C121, Table3[#All], 111, 0)</f>
        <v>0.3</v>
      </c>
      <c r="GH121" s="9"/>
      <c r="GI121" s="9">
        <f>VLOOKUP($C121, Table3[#All], 112, 0)</f>
        <v>0</v>
      </c>
      <c r="GJ121" s="12">
        <f t="shared" si="177"/>
        <v>3</v>
      </c>
      <c r="GK121" s="11"/>
      <c r="GL121" s="9">
        <f>VLOOKUP($C121, Table3[#All], 113, 0)</f>
        <v>4.5499999999999999E-2</v>
      </c>
      <c r="GM121" s="9">
        <f>VLOOKUP($C121, Table3[#All], 114, 0)</f>
        <v>0.18179999999999999</v>
      </c>
      <c r="GN121" s="9">
        <f>VLOOKUP($C121, Table3[#All], 115, 0)</f>
        <v>0.36359999999999998</v>
      </c>
      <c r="GO121" s="9">
        <f>VLOOKUP($C121, Table3[#All], 116, 0)</f>
        <v>0.40909999999999996</v>
      </c>
      <c r="GP121" s="9"/>
      <c r="GQ121" s="10">
        <f t="shared" si="178"/>
        <v>4</v>
      </c>
      <c r="GR121" s="11"/>
      <c r="GS121" s="9">
        <f>VLOOKUP($C121, Table2[#All], 3, 0)</f>
        <v>0</v>
      </c>
      <c r="GT121" s="9">
        <f>VLOOKUP($C121, Table2[#All], 4, 0)</f>
        <v>0</v>
      </c>
      <c r="GU121" s="9">
        <f>VLOOKUP($C121, Table2[#All], 5, 0)</f>
        <v>1</v>
      </c>
      <c r="GV121" s="9">
        <f>VLOOKUP($C121, Table2[#All], 6, 0)</f>
        <v>0</v>
      </c>
      <c r="GW121" s="9">
        <f>VLOOKUP($C121, Table2[#All], 7, 0)</f>
        <v>0</v>
      </c>
      <c r="GX121" s="10">
        <f t="shared" si="179"/>
        <v>3</v>
      </c>
      <c r="GY121" s="11"/>
      <c r="GZ121" s="9">
        <v>0</v>
      </c>
      <c r="HA121" s="9">
        <v>1</v>
      </c>
      <c r="HB121" s="9">
        <v>0</v>
      </c>
      <c r="HC121" s="9">
        <v>0</v>
      </c>
      <c r="HD121" s="9"/>
      <c r="HE121" s="10">
        <f t="shared" si="180"/>
        <v>2</v>
      </c>
      <c r="HF121" s="11"/>
      <c r="HG121" s="9">
        <f>VLOOKUP($C121, Table5[#All], 2, 0)</f>
        <v>0</v>
      </c>
      <c r="HH121" s="9">
        <f>VLOOKUP($C121, Table5[#All], 3, 0)</f>
        <v>0</v>
      </c>
      <c r="HI121" s="9">
        <f>VLOOKUP($C121, Table5[#All], 4, 0)</f>
        <v>0</v>
      </c>
      <c r="HJ121" s="9">
        <f>VLOOKUP($C121, Table5[#All], 5, 0)</f>
        <v>0</v>
      </c>
      <c r="HK121" s="9">
        <f>VLOOKUP($C121, Table5[#All], 6, 0)</f>
        <v>1</v>
      </c>
      <c r="HL121" s="10">
        <f t="shared" si="181"/>
        <v>5</v>
      </c>
      <c r="HM121" s="11"/>
      <c r="HN121" s="9">
        <f>VLOOKUP($C121, Table5[#All], 7, 0)</f>
        <v>0</v>
      </c>
      <c r="HO121" s="9">
        <f>VLOOKUP($C121, Table5[#All], 8, 0)</f>
        <v>0</v>
      </c>
      <c r="HP121" s="9">
        <f>VLOOKUP($C121, Table5[#All], 9, 0)</f>
        <v>1</v>
      </c>
      <c r="HQ121" s="9">
        <f>VLOOKUP($C121, Table5[#All], 10, 0)</f>
        <v>0</v>
      </c>
      <c r="HR121" s="9">
        <f>VLOOKUP($C121, Table5[#All], 11, 0)</f>
        <v>0</v>
      </c>
      <c r="HS121" s="10">
        <f t="shared" si="182"/>
        <v>3</v>
      </c>
      <c r="HT121" s="11"/>
      <c r="HU121" s="9">
        <f>VLOOKUP($C121, Table5[#All], 12, 0)</f>
        <v>1</v>
      </c>
      <c r="HV121" s="9">
        <f>VLOOKUP($C121, Table5[#All], 13, 0)</f>
        <v>0</v>
      </c>
      <c r="HW121" s="9">
        <f>VLOOKUP($C121, Table5[#All], 14, 0)</f>
        <v>0</v>
      </c>
      <c r="HX121" s="9">
        <f>VLOOKUP($C121, Table5[#All], 15, 0)</f>
        <v>0</v>
      </c>
      <c r="HY121" s="9">
        <f>VLOOKUP($C121, Table5[#All], 16, 0)</f>
        <v>0</v>
      </c>
      <c r="HZ121" s="10">
        <f t="shared" si="183"/>
        <v>1</v>
      </c>
      <c r="IA121" s="11"/>
      <c r="IB121" s="9">
        <f>VLOOKUP($C121, Table5[#All], 17, 0)</f>
        <v>1</v>
      </c>
      <c r="IC121" s="9">
        <f>VLOOKUP($C121, Table5[#All], 18, 0)</f>
        <v>0</v>
      </c>
      <c r="ID121" s="9">
        <f>VLOOKUP($C121, Table5[#All], 19, 0)</f>
        <v>0</v>
      </c>
      <c r="IE121" s="9">
        <f>VLOOKUP($C121, Table5[#All], 20, 0)</f>
        <v>0</v>
      </c>
      <c r="IF121" s="9">
        <f>VLOOKUP($C121, Table5[#All], 21, 0)</f>
        <v>0</v>
      </c>
      <c r="IG121" s="10">
        <f t="shared" si="184"/>
        <v>1</v>
      </c>
      <c r="IH121" s="11"/>
      <c r="II121" s="9">
        <f>VLOOKUP($C121, Table5[#All], 22, 0)</f>
        <v>1</v>
      </c>
      <c r="IJ121" s="9">
        <f>VLOOKUP($C121, Table5[#All], 23, 0)</f>
        <v>0</v>
      </c>
      <c r="IK121" s="9">
        <f>VLOOKUP($C121, Table5[#All], 24, 0)</f>
        <v>0</v>
      </c>
      <c r="IL121" s="9">
        <f>VLOOKUP($C121, Table5[#All], 25, 0)</f>
        <v>0</v>
      </c>
      <c r="IM121" s="9">
        <f>VLOOKUP($C121, Table5[#All], 26, 0)</f>
        <v>0</v>
      </c>
      <c r="IN121" s="10">
        <f t="shared" si="185"/>
        <v>1</v>
      </c>
      <c r="IO121" s="11"/>
      <c r="IP121" s="9">
        <v>1</v>
      </c>
      <c r="IQ121" s="9">
        <v>0</v>
      </c>
      <c r="IR121" s="9">
        <v>0</v>
      </c>
      <c r="IS121" s="9">
        <v>0</v>
      </c>
      <c r="IT121" s="9">
        <v>0</v>
      </c>
      <c r="IU121" s="10">
        <f t="shared" si="186"/>
        <v>1</v>
      </c>
      <c r="IV121" s="82"/>
    </row>
    <row r="122" spans="1:256" ht="16.3" thickTop="1" thickBot="1" x14ac:dyDescent="0.35">
      <c r="A122" s="16" t="s">
        <v>356</v>
      </c>
      <c r="B122" s="16" t="s">
        <v>380</v>
      </c>
      <c r="C122" s="16" t="s">
        <v>381</v>
      </c>
      <c r="D122" s="11"/>
      <c r="E122" s="9">
        <f>VLOOKUP($C122, Table3[#All], 2, 0)</f>
        <v>0</v>
      </c>
      <c r="F122" s="9"/>
      <c r="G122" s="9">
        <f>VLOOKUP($C122, Table3[#All], 3, 0)</f>
        <v>0</v>
      </c>
      <c r="H122" s="9">
        <f>VLOOKUP($C122, Table3[#All], 4, 0)</f>
        <v>0.61539999999999995</v>
      </c>
      <c r="I122" s="9">
        <f>VLOOKUP($C122, Table3[#All], 5, 0)</f>
        <v>0.3846</v>
      </c>
      <c r="J122" s="10">
        <f t="shared" si="187"/>
        <v>5</v>
      </c>
      <c r="K122" s="11"/>
      <c r="L122" s="9">
        <f>VLOOKUP($C122, Table3[#All], 6, 0)</f>
        <v>0</v>
      </c>
      <c r="M122" s="9"/>
      <c r="N122" s="9">
        <f>VLOOKUP($C122, Table3[#All], 7, 0)</f>
        <v>0</v>
      </c>
      <c r="O122" s="9">
        <f>VLOOKUP($C122, Table3[#All], 8, 0)</f>
        <v>1</v>
      </c>
      <c r="P122" s="9">
        <f>VLOOKUP($C122, Table3[#All], 9, 0)</f>
        <v>0</v>
      </c>
      <c r="Q122" s="10">
        <f t="shared" si="188"/>
        <v>4</v>
      </c>
      <c r="R122" s="11"/>
      <c r="S122" s="9">
        <f>VLOOKUP($C122, Table3[#All], 10, 0)</f>
        <v>0</v>
      </c>
      <c r="T122" s="9">
        <f>VLOOKUP($C122, Table3[#All], 11, 0)</f>
        <v>0</v>
      </c>
      <c r="U122" s="9">
        <f>VLOOKUP($C122, Table3[#All], 12, 0)</f>
        <v>0.76919999999999999</v>
      </c>
      <c r="V122" s="9">
        <f>VLOOKUP($C122, Table3[#All], 13, 0)</f>
        <v>0.23079999999999998</v>
      </c>
      <c r="W122" s="9">
        <f>VLOOKUP($C122, Table3[#All], 14, 0)</f>
        <v>0</v>
      </c>
      <c r="X122" s="10">
        <f t="shared" si="189"/>
        <v>3</v>
      </c>
      <c r="Y122" s="11"/>
      <c r="Z122" s="9">
        <f>VLOOKUP($C122, Table3[#All], 15, 0)</f>
        <v>0</v>
      </c>
      <c r="AA122" s="9">
        <f>VLOOKUP($C122, Table3[#All], 16, 0)</f>
        <v>0.30769999999999997</v>
      </c>
      <c r="AB122" s="9">
        <f>VLOOKUP($C122, Table3[#All], 17, 0)</f>
        <v>0.30769999999999997</v>
      </c>
      <c r="AC122" s="9">
        <f>VLOOKUP($C122, Table3[#All], 18, 0)</f>
        <v>0.3846</v>
      </c>
      <c r="AD122" s="9">
        <f>VLOOKUP($C122, Table3[#All], 19, 0)</f>
        <v>0</v>
      </c>
      <c r="AE122" s="10">
        <f t="shared" si="159"/>
        <v>4</v>
      </c>
      <c r="AF122" s="11"/>
      <c r="AG122" s="9">
        <f>VLOOKUP($C122, Table3[#All], 20, 0)</f>
        <v>0.25</v>
      </c>
      <c r="AH122" s="9">
        <f>VLOOKUP($C122, Table3[#All], 21, 0)</f>
        <v>0.5</v>
      </c>
      <c r="AI122" s="9">
        <f>VLOOKUP($C122, Table3[#All], 22, 0)</f>
        <v>0.25</v>
      </c>
      <c r="AJ122" s="9"/>
      <c r="AK122" s="9"/>
      <c r="AL122" s="10">
        <f t="shared" si="160"/>
        <v>3</v>
      </c>
      <c r="AM122" s="11"/>
      <c r="AN122" s="9">
        <f>VLOOKUP($C122, Table3[#All], 23, 0)</f>
        <v>0</v>
      </c>
      <c r="AO122" s="9">
        <f>VLOOKUP($C122, Table3[#All], 24, 0)</f>
        <v>0</v>
      </c>
      <c r="AP122" s="9">
        <f>VLOOKUP($C122, Table3[#All], 25, 0)</f>
        <v>1</v>
      </c>
      <c r="AQ122" s="9">
        <f>VLOOKUP($C122, Table3[#All], 26, 0)</f>
        <v>0</v>
      </c>
      <c r="AR122" s="9"/>
      <c r="AS122" s="12">
        <f t="shared" si="161"/>
        <v>3</v>
      </c>
      <c r="AT122" s="11"/>
      <c r="AU122" s="9">
        <f>VLOOKUP($C122, Table3[#All], 27, 0)</f>
        <v>0.2</v>
      </c>
      <c r="AV122" s="9">
        <f>VLOOKUP($C122, Table3[#All], 28, 0)</f>
        <v>0</v>
      </c>
      <c r="AW122" s="9">
        <f>VLOOKUP($C122, Table3[#All], 29, 0)</f>
        <v>0.8</v>
      </c>
      <c r="AX122" s="9"/>
      <c r="AY122" s="9"/>
      <c r="AZ122" s="10">
        <f t="shared" si="190"/>
        <v>3</v>
      </c>
      <c r="BA122" s="11"/>
      <c r="BB122" s="9">
        <f>VLOOKUP($C122, Table3[#All], 30, 0)</f>
        <v>0.15380000000000002</v>
      </c>
      <c r="BC122" s="9">
        <f>VLOOKUP($C122, Table3[#All], 31, 0)</f>
        <v>0.46149999999999997</v>
      </c>
      <c r="BD122" s="9">
        <f>VLOOKUP($C122, Table3[#All], 32, 0)</f>
        <v>0.3846</v>
      </c>
      <c r="BE122" s="9">
        <f>VLOOKUP($C122, Table3[#All], 33, 0)</f>
        <v>0</v>
      </c>
      <c r="BF122" s="9"/>
      <c r="BG122" s="10">
        <f t="shared" si="191"/>
        <v>3</v>
      </c>
      <c r="BH122" s="81"/>
      <c r="BI122" s="9">
        <f>VLOOKUP($C122, Table3[#All], 34, 0)</f>
        <v>1</v>
      </c>
      <c r="BJ122" s="9">
        <f>VLOOKUP($C122, Table3[#All], 35, 0)</f>
        <v>0</v>
      </c>
      <c r="BK122" s="9">
        <f>VLOOKUP($C122, Table3[#All], 36, 0)</f>
        <v>0</v>
      </c>
      <c r="BL122" s="9">
        <f>VLOOKUP($C122, Table3[#All], 37, 0)</f>
        <v>0</v>
      </c>
      <c r="BM122" s="9">
        <f>VLOOKUP($C122, Table3[#All], 38, 0)</f>
        <v>0</v>
      </c>
      <c r="BN122" s="10">
        <f t="shared" si="192"/>
        <v>1</v>
      </c>
      <c r="BO122" s="11"/>
      <c r="BP122" s="9">
        <f>VLOOKUP($C122, Table3[#All], 39, 0)</f>
        <v>7.690000000000001E-2</v>
      </c>
      <c r="BQ122" s="9">
        <f>VLOOKUP($C122, Table3[#All], 40, 0)</f>
        <v>0.76919999999999999</v>
      </c>
      <c r="BR122" s="9">
        <f>VLOOKUP($C122, Table3[#All], 41, 0)</f>
        <v>0</v>
      </c>
      <c r="BS122" s="9">
        <f>VLOOKUP($C122, Table3[#All], 42, 0)</f>
        <v>0.15380000000000002</v>
      </c>
      <c r="BT122" s="9"/>
      <c r="BU122" s="10">
        <f t="shared" si="162"/>
        <v>2</v>
      </c>
      <c r="BV122" s="11"/>
      <c r="BW122" s="9">
        <f>VLOOKUP($C122, Table3[#All], 43, 0)</f>
        <v>0.30769999999999997</v>
      </c>
      <c r="BX122" s="9">
        <f>VLOOKUP($C122, Table3[#All], 44, 0)</f>
        <v>0.69230000000000003</v>
      </c>
      <c r="BY122" s="9">
        <f>VLOOKUP($C122, Table3[#All], 45, 0)</f>
        <v>0</v>
      </c>
      <c r="BZ122" s="9"/>
      <c r="CA122" s="9"/>
      <c r="CB122" s="10">
        <f t="shared" si="163"/>
        <v>2</v>
      </c>
      <c r="CC122" s="81"/>
      <c r="CD122" s="9">
        <f>VLOOKUP($C122, Table3[#All], 46, 0)</f>
        <v>1</v>
      </c>
      <c r="CE122" s="9">
        <f>VLOOKUP($C122, Table3[#All], 47, 0)</f>
        <v>0</v>
      </c>
      <c r="CF122" s="9">
        <f>VLOOKUP($C122, Table3[#All], 48, 0)</f>
        <v>0</v>
      </c>
      <c r="CG122" s="9">
        <f>VLOOKUP($C122, Table3[#All], 49, 0)</f>
        <v>0</v>
      </c>
      <c r="CH122" s="9">
        <f>VLOOKUP($C122, Table3[#All], 50, 0)</f>
        <v>0</v>
      </c>
      <c r="CI122" s="12">
        <f t="shared" si="164"/>
        <v>1</v>
      </c>
      <c r="CJ122" s="13"/>
      <c r="CK122" s="9">
        <f>VLOOKUP($C122, Table3[#All], 51, 0)</f>
        <v>0.61539999999999995</v>
      </c>
      <c r="CL122" s="9">
        <f>VLOOKUP($C122, Table3[#All], 52, 0)</f>
        <v>0.3846</v>
      </c>
      <c r="CM122" s="9">
        <f>VLOOKUP($C122, Table3[#All], 53, 0)</f>
        <v>0</v>
      </c>
      <c r="CN122" s="9">
        <f>VLOOKUP($C122, Table3[#All], 54, 0)</f>
        <v>0</v>
      </c>
      <c r="CO122" s="9"/>
      <c r="CP122" s="10">
        <f t="shared" si="165"/>
        <v>2</v>
      </c>
      <c r="CQ122" s="11"/>
      <c r="CR122" s="9">
        <f>VLOOKUP($C122, Table3[#All], 55, 0)</f>
        <v>0</v>
      </c>
      <c r="CS122" s="9">
        <f>VLOOKUP($C122, Table3[#All], 56, 0)</f>
        <v>0.18179999999999999</v>
      </c>
      <c r="CT122" s="9">
        <f>VLOOKUP($C122, Table3[#All], 57, 0)</f>
        <v>0.2727</v>
      </c>
      <c r="CU122" s="9">
        <f>VLOOKUP($C122, Table3[#All], 58, 0)</f>
        <v>0.36359999999999998</v>
      </c>
      <c r="CV122" s="9">
        <f>VLOOKUP($C122, Table3[#All], 59, 0)</f>
        <v>0.18179999999999999</v>
      </c>
      <c r="CW122" s="14">
        <f t="shared" si="166"/>
        <v>4</v>
      </c>
      <c r="CX122" s="81"/>
      <c r="CY122" s="9">
        <f>VLOOKUP($C122, Table3[#All], 60, 0)</f>
        <v>0.3846</v>
      </c>
      <c r="CZ122" s="9">
        <f>VLOOKUP($C122, Table3[#All], 61, 0)</f>
        <v>0.53849999999999998</v>
      </c>
      <c r="DA122" s="9">
        <f>VLOOKUP($C122, Table3[#All], 62, 0)</f>
        <v>7.690000000000001E-2</v>
      </c>
      <c r="DB122" s="9">
        <f>VLOOKUP($C122, Table3[#All], 63, 0)</f>
        <v>0</v>
      </c>
      <c r="DC122" s="9">
        <f>VLOOKUP($C122, Table3[#All], 64, 0)</f>
        <v>0</v>
      </c>
      <c r="DD122" s="10">
        <f t="shared" si="167"/>
        <v>2</v>
      </c>
      <c r="DE122" s="11"/>
      <c r="DF122" s="9">
        <f>VLOOKUP($C122, Table3[#All], 65, 0)</f>
        <v>0.23079999999999998</v>
      </c>
      <c r="DG122" s="9"/>
      <c r="DH122" s="9">
        <f>VLOOKUP($C122, Table3[#All], 66, 0)</f>
        <v>0.53849999999999998</v>
      </c>
      <c r="DI122" s="9"/>
      <c r="DJ122" s="9">
        <f>VLOOKUP($C122, Table3[#All], 67, 0)</f>
        <v>0.23079999999999998</v>
      </c>
      <c r="DK122" s="14">
        <f t="shared" si="168"/>
        <v>3</v>
      </c>
      <c r="DL122" s="11"/>
      <c r="DM122" s="9">
        <f>VLOOKUP($C122, Table3[#All], 68, 0)</f>
        <v>0.92310000000000003</v>
      </c>
      <c r="DN122" s="9"/>
      <c r="DO122" s="9">
        <f>VLOOKUP($C122, Table3[#All], 69, 0)</f>
        <v>7.690000000000001E-2</v>
      </c>
      <c r="DP122" s="9">
        <f>VLOOKUP($C122, Table3[#All], 70, 0)</f>
        <v>0</v>
      </c>
      <c r="DQ122" s="9"/>
      <c r="DR122" s="14">
        <f t="shared" si="169"/>
        <v>1</v>
      </c>
      <c r="DS122" s="11"/>
      <c r="DT122" s="9">
        <f>VLOOKUP($C122, Table3[#All], 71, 0)</f>
        <v>0.3846</v>
      </c>
      <c r="DU122" s="9">
        <f>VLOOKUP($C122, Table3[#All], 72, 0)</f>
        <v>0.53849999999999998</v>
      </c>
      <c r="DV122" s="9">
        <f>VLOOKUP($C122, Table3[#All], 73, 0)</f>
        <v>7.690000000000001E-2</v>
      </c>
      <c r="DW122" s="9">
        <f>VLOOKUP($C122, Table3[#All], 74, 0)</f>
        <v>0</v>
      </c>
      <c r="DX122" s="9">
        <f>VLOOKUP($C122, Table3[#All], 75, 0)</f>
        <v>0</v>
      </c>
      <c r="DY122" s="12">
        <f t="shared" ref="DY122:DY185" si="194">IF(DX122&gt;=25%, 5, IF(SUM(DW122:DX122)&gt;=25%, 4, IF(SUM(DV122:DX122)&gt;=25%, 3, IF(SUM(DU122:DX122)&gt;=25%, 2, IF(SUM(DT122:DX122)&gt;=25%, 1, "N/A")))))</f>
        <v>2</v>
      </c>
      <c r="DZ122" s="11"/>
      <c r="EA122" s="9">
        <f>VLOOKUP($C122, Table3[#All], 76, 0)</f>
        <v>1</v>
      </c>
      <c r="EB122" s="9">
        <f>VLOOKUP($C122, Table3[#All], 77, 0)</f>
        <v>0</v>
      </c>
      <c r="EC122" s="9">
        <f>VLOOKUP($C122, Table3[#All], 78, 0)</f>
        <v>0</v>
      </c>
      <c r="ED122" s="9">
        <f>VLOOKUP($C122, Table3[#All], 79, 0)</f>
        <v>0</v>
      </c>
      <c r="EE122" s="9">
        <f>VLOOKUP($C122, Table3[#All], 80, 0)</f>
        <v>0</v>
      </c>
      <c r="EF122" s="10">
        <f t="shared" si="170"/>
        <v>1</v>
      </c>
      <c r="EG122" s="9"/>
      <c r="EH122" s="9">
        <f>VLOOKUP($C122, Table3[#All], 81, 0)</f>
        <v>1</v>
      </c>
      <c r="EI122" s="9">
        <f>VLOOKUP($C122, Table3[#All], 82, 0)</f>
        <v>0</v>
      </c>
      <c r="EJ122" s="9">
        <f>VLOOKUP($C122, Table3[#All], 83, 0)</f>
        <v>0</v>
      </c>
      <c r="EK122" s="9">
        <f>VLOOKUP($C122, Table3[#All], 84, 0)</f>
        <v>0</v>
      </c>
      <c r="EL122" s="9">
        <f>VLOOKUP($C122, Table3[#All], 85, 0)</f>
        <v>0</v>
      </c>
      <c r="EM122" s="14">
        <f t="shared" si="171"/>
        <v>1</v>
      </c>
      <c r="EN122" s="11"/>
      <c r="EO122" s="9">
        <f>VLOOKUP($C122, Table3[#All], 86, 0)</f>
        <v>0.15380000000000002</v>
      </c>
      <c r="EP122" s="9"/>
      <c r="EQ122" s="9">
        <f>VLOOKUP($C122, Table3[#All], 87, 0)</f>
        <v>0.84620000000000006</v>
      </c>
      <c r="ER122" s="9"/>
      <c r="ES122" s="9"/>
      <c r="ET122" s="14">
        <f t="shared" si="172"/>
        <v>3</v>
      </c>
      <c r="EU122" s="11"/>
      <c r="EV122" s="9">
        <f>VLOOKUP($C122, Table3[#All], 88, 0)</f>
        <v>0</v>
      </c>
      <c r="EW122" s="9">
        <f>VLOOKUP($C122, Table3[#All], 89, 0)</f>
        <v>1</v>
      </c>
      <c r="EX122" s="9">
        <f>VLOOKUP($C122, Table3[#All], 90, 0)</f>
        <v>0</v>
      </c>
      <c r="EY122" s="9">
        <f>VLOOKUP($C122, Table3[#All], 91, 0)</f>
        <v>0</v>
      </c>
      <c r="EZ122" s="9">
        <f>VLOOKUP($C122, Table3[#All], 92, 0)</f>
        <v>0</v>
      </c>
      <c r="FA122" s="12">
        <f t="shared" si="173"/>
        <v>2</v>
      </c>
      <c r="FB122" s="11"/>
      <c r="FC122" s="9">
        <f>VLOOKUP($C122, Table3[#All], 93, 0)</f>
        <v>0</v>
      </c>
      <c r="FD122" s="9">
        <f>VLOOKUP($C122, Table3[#All], 94, 0)</f>
        <v>0.30769999999999997</v>
      </c>
      <c r="FE122" s="9">
        <f>VLOOKUP($C122, Table3[#All], 95, 0)</f>
        <v>0.69230000000000003</v>
      </c>
      <c r="FF122" s="9">
        <f>VLOOKUP($C122, Table3[#All], 96, 0)</f>
        <v>0</v>
      </c>
      <c r="FG122" s="9"/>
      <c r="FH122" s="10">
        <f t="shared" si="174"/>
        <v>3</v>
      </c>
      <c r="FI122" s="11"/>
      <c r="FJ122" s="9">
        <f>VLOOKUP($C122, Table3[#All], 97, 0)</f>
        <v>0</v>
      </c>
      <c r="FK122" s="9">
        <f>VLOOKUP($C122, Table3[#All], 98, 0)</f>
        <v>0</v>
      </c>
      <c r="FL122" s="9">
        <f>VLOOKUP($C122, Table3[#All], 99, 0)</f>
        <v>0</v>
      </c>
      <c r="FM122" s="9">
        <f>VLOOKUP($C122, Table3[#All], 100, 0)</f>
        <v>1</v>
      </c>
      <c r="FN122" s="9">
        <f>VLOOKUP($C122, Table3[#All], 101, 0)</f>
        <v>0</v>
      </c>
      <c r="FO122" s="14">
        <f t="shared" si="175"/>
        <v>4</v>
      </c>
      <c r="FP122" s="11"/>
      <c r="FQ122" s="9">
        <f>VLOOKUP($C122, Table3[#All], 102, 0)</f>
        <v>1</v>
      </c>
      <c r="FR122" s="9">
        <f>VLOOKUP($C122, Table3[#All], 103, 0)</f>
        <v>0</v>
      </c>
      <c r="FS122" s="9">
        <f>VLOOKUP($C122, Table3[#All], 104, 0)</f>
        <v>0</v>
      </c>
      <c r="FT122" s="9">
        <f>VLOOKUP($C122, Table3[#All], 105, 0)</f>
        <v>0</v>
      </c>
      <c r="FU122" s="9">
        <v>0</v>
      </c>
      <c r="FV122" s="10">
        <f t="shared" si="176"/>
        <v>1</v>
      </c>
      <c r="FW122" s="11"/>
      <c r="FX122" s="9">
        <f>VLOOKUP($C122, Table3[#All], 106, 0)</f>
        <v>0.57140000000000002</v>
      </c>
      <c r="FY122" s="9"/>
      <c r="FZ122" s="9">
        <f>VLOOKUP($C122, Table3[#All], 107, 0)</f>
        <v>0</v>
      </c>
      <c r="GA122" s="9">
        <f>VLOOKUP($C122, Table3[#All], 108, 0)</f>
        <v>0.42859999999999998</v>
      </c>
      <c r="GB122" s="9"/>
      <c r="GC122" s="10">
        <f t="shared" si="193"/>
        <v>4</v>
      </c>
      <c r="GD122" s="81"/>
      <c r="GE122" s="9">
        <f>VLOOKUP($C122, Table3[#All], 109, 0)</f>
        <v>0</v>
      </c>
      <c r="GF122" s="9">
        <f>VLOOKUP($C122, Table3[#All], 110, 0)</f>
        <v>0.75</v>
      </c>
      <c r="GG122" s="9">
        <f>VLOOKUP($C122, Table3[#All], 111, 0)</f>
        <v>0.25</v>
      </c>
      <c r="GH122" s="9"/>
      <c r="GI122" s="9">
        <f>VLOOKUP($C122, Table3[#All], 112, 0)</f>
        <v>0</v>
      </c>
      <c r="GJ122" s="12">
        <f t="shared" si="177"/>
        <v>3</v>
      </c>
      <c r="GK122" s="11"/>
      <c r="GL122" s="9">
        <f>VLOOKUP($C122, Table3[#All], 113, 0)</f>
        <v>0</v>
      </c>
      <c r="GM122" s="9">
        <f>VLOOKUP($C122, Table3[#All], 114, 0)</f>
        <v>7.690000000000001E-2</v>
      </c>
      <c r="GN122" s="9">
        <f>VLOOKUP($C122, Table3[#All], 115, 0)</f>
        <v>0.30769999999999997</v>
      </c>
      <c r="GO122" s="9">
        <f>VLOOKUP($C122, Table3[#All], 116, 0)</f>
        <v>0.61539999999999995</v>
      </c>
      <c r="GP122" s="9"/>
      <c r="GQ122" s="10">
        <f t="shared" si="178"/>
        <v>4</v>
      </c>
      <c r="GR122" s="11"/>
      <c r="GS122" s="9">
        <f>VLOOKUP($C122, Table2[#All], 3, 0)</f>
        <v>0</v>
      </c>
      <c r="GT122" s="9">
        <f>VLOOKUP($C122, Table2[#All], 4, 0)</f>
        <v>0</v>
      </c>
      <c r="GU122" s="9">
        <f>VLOOKUP($C122, Table2[#All], 5, 0)</f>
        <v>1</v>
      </c>
      <c r="GV122" s="9">
        <f>VLOOKUP($C122, Table2[#All], 6, 0)</f>
        <v>0</v>
      </c>
      <c r="GW122" s="9">
        <f>VLOOKUP($C122, Table2[#All], 7, 0)</f>
        <v>0</v>
      </c>
      <c r="GX122" s="10">
        <f t="shared" si="179"/>
        <v>3</v>
      </c>
      <c r="GY122" s="11"/>
      <c r="GZ122" s="9">
        <v>0</v>
      </c>
      <c r="HA122" s="9">
        <v>1</v>
      </c>
      <c r="HB122" s="9">
        <v>0</v>
      </c>
      <c r="HC122" s="9">
        <v>0</v>
      </c>
      <c r="HD122" s="9"/>
      <c r="HE122" s="10">
        <f t="shared" si="180"/>
        <v>2</v>
      </c>
      <c r="HF122" s="11"/>
      <c r="HG122" s="9">
        <f>VLOOKUP($C122, Table5[#All], 2, 0)</f>
        <v>0</v>
      </c>
      <c r="HH122" s="9">
        <f>VLOOKUP($C122, Table5[#All], 3, 0)</f>
        <v>0</v>
      </c>
      <c r="HI122" s="9">
        <f>VLOOKUP($C122, Table5[#All], 4, 0)</f>
        <v>0</v>
      </c>
      <c r="HJ122" s="9">
        <f>VLOOKUP($C122, Table5[#All], 5, 0)</f>
        <v>0</v>
      </c>
      <c r="HK122" s="9">
        <f>VLOOKUP($C122, Table5[#All], 6, 0)</f>
        <v>1</v>
      </c>
      <c r="HL122" s="10">
        <f t="shared" si="181"/>
        <v>5</v>
      </c>
      <c r="HM122" s="11"/>
      <c r="HN122" s="9">
        <f>VLOOKUP($C122, Table5[#All], 7, 0)</f>
        <v>0</v>
      </c>
      <c r="HO122" s="9">
        <f>VLOOKUP($C122, Table5[#All], 8, 0)</f>
        <v>0</v>
      </c>
      <c r="HP122" s="9">
        <f>VLOOKUP($C122, Table5[#All], 9, 0)</f>
        <v>1</v>
      </c>
      <c r="HQ122" s="9">
        <f>VLOOKUP($C122, Table5[#All], 10, 0)</f>
        <v>0</v>
      </c>
      <c r="HR122" s="9">
        <f>VLOOKUP($C122, Table5[#All], 11, 0)</f>
        <v>0</v>
      </c>
      <c r="HS122" s="10">
        <f t="shared" si="182"/>
        <v>3</v>
      </c>
      <c r="HT122" s="11"/>
      <c r="HU122" s="9">
        <f>VLOOKUP($C122, Table5[#All], 12, 0)</f>
        <v>1</v>
      </c>
      <c r="HV122" s="9">
        <f>VLOOKUP($C122, Table5[#All], 13, 0)</f>
        <v>0</v>
      </c>
      <c r="HW122" s="9">
        <f>VLOOKUP($C122, Table5[#All], 14, 0)</f>
        <v>0</v>
      </c>
      <c r="HX122" s="9">
        <f>VLOOKUP($C122, Table5[#All], 15, 0)</f>
        <v>0</v>
      </c>
      <c r="HY122" s="9">
        <f>VLOOKUP($C122, Table5[#All], 16, 0)</f>
        <v>0</v>
      </c>
      <c r="HZ122" s="10">
        <f t="shared" si="183"/>
        <v>1</v>
      </c>
      <c r="IA122" s="11"/>
      <c r="IB122" s="9">
        <f>VLOOKUP($C122, Table5[#All], 17, 0)</f>
        <v>0</v>
      </c>
      <c r="IC122" s="9">
        <f>VLOOKUP($C122, Table5[#All], 18, 0)</f>
        <v>1</v>
      </c>
      <c r="ID122" s="9">
        <f>VLOOKUP($C122, Table5[#All], 19, 0)</f>
        <v>0</v>
      </c>
      <c r="IE122" s="9">
        <f>VLOOKUP($C122, Table5[#All], 20, 0)</f>
        <v>0</v>
      </c>
      <c r="IF122" s="9">
        <f>VLOOKUP($C122, Table5[#All], 21, 0)</f>
        <v>0</v>
      </c>
      <c r="IG122" s="10">
        <f t="shared" si="184"/>
        <v>2</v>
      </c>
      <c r="IH122" s="11"/>
      <c r="II122" s="9">
        <f>VLOOKUP($C122, Table5[#All], 22, 0)</f>
        <v>1</v>
      </c>
      <c r="IJ122" s="9">
        <f>VLOOKUP($C122, Table5[#All], 23, 0)</f>
        <v>0</v>
      </c>
      <c r="IK122" s="9">
        <f>VLOOKUP($C122, Table5[#All], 24, 0)</f>
        <v>0</v>
      </c>
      <c r="IL122" s="9">
        <f>VLOOKUP($C122, Table5[#All], 25, 0)</f>
        <v>0</v>
      </c>
      <c r="IM122" s="9">
        <f>VLOOKUP($C122, Table5[#All], 26, 0)</f>
        <v>0</v>
      </c>
      <c r="IN122" s="10">
        <f t="shared" si="185"/>
        <v>1</v>
      </c>
      <c r="IO122" s="11"/>
      <c r="IP122" s="9">
        <v>1</v>
      </c>
      <c r="IQ122" s="9">
        <v>0</v>
      </c>
      <c r="IR122" s="9">
        <v>0</v>
      </c>
      <c r="IS122" s="9">
        <v>0</v>
      </c>
      <c r="IT122" s="9">
        <v>0</v>
      </c>
      <c r="IU122" s="10">
        <f t="shared" si="186"/>
        <v>1</v>
      </c>
      <c r="IV122" s="82"/>
    </row>
    <row r="123" spans="1:256" ht="16.3" thickTop="1" thickBot="1" x14ac:dyDescent="0.35">
      <c r="A123" s="16" t="s">
        <v>356</v>
      </c>
      <c r="B123" s="16" t="s">
        <v>382</v>
      </c>
      <c r="C123" s="16" t="s">
        <v>383</v>
      </c>
      <c r="D123" s="11"/>
      <c r="E123" s="9">
        <f>VLOOKUP($C123, Table3[#All], 2, 0)</f>
        <v>0.3649</v>
      </c>
      <c r="F123" s="9"/>
      <c r="G123" s="9">
        <f>VLOOKUP($C123, Table3[#All], 3, 0)</f>
        <v>0.39189999999999997</v>
      </c>
      <c r="H123" s="9">
        <f>VLOOKUP($C123, Table3[#All], 4, 0)</f>
        <v>0.2432</v>
      </c>
      <c r="I123" s="9">
        <f>VLOOKUP($C123, Table3[#All], 5, 0)</f>
        <v>0</v>
      </c>
      <c r="J123" s="10">
        <f t="shared" si="187"/>
        <v>3</v>
      </c>
      <c r="K123" s="11"/>
      <c r="L123" s="9">
        <f>VLOOKUP($C123, Table3[#All], 6, 0)</f>
        <v>1</v>
      </c>
      <c r="M123" s="9"/>
      <c r="N123" s="9">
        <f>VLOOKUP($C123, Table3[#All], 7, 0)</f>
        <v>0</v>
      </c>
      <c r="O123" s="9">
        <f>VLOOKUP($C123, Table3[#All], 8, 0)</f>
        <v>0</v>
      </c>
      <c r="P123" s="9">
        <f>VLOOKUP($C123, Table3[#All], 9, 0)</f>
        <v>0</v>
      </c>
      <c r="Q123" s="10">
        <f t="shared" si="188"/>
        <v>1</v>
      </c>
      <c r="R123" s="11"/>
      <c r="S123" s="9">
        <f>VLOOKUP($C123, Table3[#All], 10, 0)</f>
        <v>0</v>
      </c>
      <c r="T123" s="9">
        <f>VLOOKUP($C123, Table3[#All], 11, 0)</f>
        <v>5.4100000000000002E-2</v>
      </c>
      <c r="U123" s="9">
        <f>VLOOKUP($C123, Table3[#All], 12, 0)</f>
        <v>0.58109999999999995</v>
      </c>
      <c r="V123" s="9">
        <f>VLOOKUP($C123, Table3[#All], 13, 0)</f>
        <v>0.3649</v>
      </c>
      <c r="W123" s="9">
        <f>VLOOKUP($C123, Table3[#All], 14, 0)</f>
        <v>0</v>
      </c>
      <c r="X123" s="10">
        <f t="shared" si="189"/>
        <v>4</v>
      </c>
      <c r="Y123" s="11"/>
      <c r="Z123" s="9">
        <f>VLOOKUP($C123, Table3[#All], 15, 0)</f>
        <v>0</v>
      </c>
      <c r="AA123" s="9">
        <f>VLOOKUP($C123, Table3[#All], 16, 0)</f>
        <v>0.25679999999999997</v>
      </c>
      <c r="AB123" s="9">
        <f>VLOOKUP($C123, Table3[#All], 17, 0)</f>
        <v>0.29730000000000001</v>
      </c>
      <c r="AC123" s="9">
        <f>VLOOKUP($C123, Table3[#All], 18, 0)</f>
        <v>0.14859999999999998</v>
      </c>
      <c r="AD123" s="9">
        <f>VLOOKUP($C123, Table3[#All], 19, 0)</f>
        <v>0.29730000000000001</v>
      </c>
      <c r="AE123" s="10">
        <f t="shared" si="159"/>
        <v>5</v>
      </c>
      <c r="AF123" s="11"/>
      <c r="AG123" s="9">
        <f>VLOOKUP($C123, Table3[#All], 20, 0)</f>
        <v>2.7000000000000003E-2</v>
      </c>
      <c r="AH123" s="9">
        <f>VLOOKUP($C123, Table3[#All], 21, 0)</f>
        <v>0.31079999999999997</v>
      </c>
      <c r="AI123" s="9">
        <f>VLOOKUP($C123, Table3[#All], 22, 0)</f>
        <v>0.66220000000000001</v>
      </c>
      <c r="AJ123" s="9"/>
      <c r="AK123" s="9"/>
      <c r="AL123" s="10">
        <f t="shared" si="160"/>
        <v>3</v>
      </c>
      <c r="AM123" s="11"/>
      <c r="AN123" s="9">
        <f>VLOOKUP($C123, Table3[#All], 23, 0)</f>
        <v>1</v>
      </c>
      <c r="AO123" s="9">
        <f>VLOOKUP($C123, Table3[#All], 24, 0)</f>
        <v>0</v>
      </c>
      <c r="AP123" s="9">
        <f>VLOOKUP($C123, Table3[#All], 25, 0)</f>
        <v>0</v>
      </c>
      <c r="AQ123" s="9">
        <f>VLOOKUP($C123, Table3[#All], 26, 0)</f>
        <v>0</v>
      </c>
      <c r="AR123" s="9"/>
      <c r="AS123" s="12">
        <f t="shared" si="161"/>
        <v>1</v>
      </c>
      <c r="AT123" s="11"/>
      <c r="AU123" s="9">
        <f>VLOOKUP($C123, Table3[#All], 27, 0)</f>
        <v>0.79730000000000001</v>
      </c>
      <c r="AV123" s="9">
        <f>VLOOKUP($C123, Table3[#All], 28, 0)</f>
        <v>9.4600000000000004E-2</v>
      </c>
      <c r="AW123" s="9">
        <f>VLOOKUP($C123, Table3[#All], 29, 0)</f>
        <v>0.1081</v>
      </c>
      <c r="AX123" s="9"/>
      <c r="AY123" s="9"/>
      <c r="AZ123" s="10">
        <f t="shared" si="190"/>
        <v>1</v>
      </c>
      <c r="BA123" s="11"/>
      <c r="BB123" s="9">
        <f>VLOOKUP($C123, Table3[#All], 30, 0)</f>
        <v>0.2162</v>
      </c>
      <c r="BC123" s="9">
        <f>VLOOKUP($C123, Table3[#All], 31, 0)</f>
        <v>0.70269999999999999</v>
      </c>
      <c r="BD123" s="9">
        <f>VLOOKUP($C123, Table3[#All], 32, 0)</f>
        <v>8.1099999999999992E-2</v>
      </c>
      <c r="BE123" s="9">
        <f>VLOOKUP($C123, Table3[#All], 33, 0)</f>
        <v>0</v>
      </c>
      <c r="BF123" s="9"/>
      <c r="BG123" s="10">
        <f t="shared" si="191"/>
        <v>2</v>
      </c>
      <c r="BH123" s="81"/>
      <c r="BI123" s="9">
        <f>VLOOKUP($C123, Table3[#All], 34, 0)</f>
        <v>0</v>
      </c>
      <c r="BJ123" s="9">
        <f>VLOOKUP($C123, Table3[#All], 35, 0)</f>
        <v>0</v>
      </c>
      <c r="BK123" s="9">
        <f>VLOOKUP($C123, Table3[#All], 36, 0)</f>
        <v>0</v>
      </c>
      <c r="BL123" s="9">
        <f>VLOOKUP($C123, Table3[#All], 37, 0)</f>
        <v>0</v>
      </c>
      <c r="BM123" s="9">
        <f>VLOOKUP($C123, Table3[#All], 38, 0)</f>
        <v>0</v>
      </c>
      <c r="BN123" s="10" t="str">
        <f t="shared" si="192"/>
        <v>N/A</v>
      </c>
      <c r="BO123" s="11"/>
      <c r="BP123" s="9">
        <f>VLOOKUP($C123, Table3[#All], 39, 0)</f>
        <v>0.89190000000000003</v>
      </c>
      <c r="BQ123" s="9">
        <f>VLOOKUP($C123, Table3[#All], 40, 0)</f>
        <v>0</v>
      </c>
      <c r="BR123" s="9">
        <f>VLOOKUP($C123, Table3[#All], 41, 0)</f>
        <v>9.4600000000000004E-2</v>
      </c>
      <c r="BS123" s="9">
        <f>VLOOKUP($C123, Table3[#All], 42, 0)</f>
        <v>1.3500000000000002E-2</v>
      </c>
      <c r="BT123" s="9"/>
      <c r="BU123" s="10">
        <f t="shared" si="162"/>
        <v>1</v>
      </c>
      <c r="BV123" s="11"/>
      <c r="BW123" s="9">
        <f>VLOOKUP($C123, Table3[#All], 43, 0)</f>
        <v>1</v>
      </c>
      <c r="BX123" s="9">
        <f>VLOOKUP($C123, Table3[#All], 44, 0)</f>
        <v>0</v>
      </c>
      <c r="BY123" s="9">
        <f>VLOOKUP($C123, Table3[#All], 45, 0)</f>
        <v>0</v>
      </c>
      <c r="BZ123" s="9"/>
      <c r="CA123" s="9"/>
      <c r="CB123" s="10">
        <f t="shared" si="163"/>
        <v>1</v>
      </c>
      <c r="CC123" s="81"/>
      <c r="CD123" s="9">
        <f>VLOOKUP($C123, Table3[#All], 46, 0)</f>
        <v>1</v>
      </c>
      <c r="CE123" s="9">
        <f>VLOOKUP($C123, Table3[#All], 47, 0)</f>
        <v>0</v>
      </c>
      <c r="CF123" s="9">
        <f>VLOOKUP($C123, Table3[#All], 48, 0)</f>
        <v>0</v>
      </c>
      <c r="CG123" s="9">
        <f>VLOOKUP($C123, Table3[#All], 49, 0)</f>
        <v>0</v>
      </c>
      <c r="CH123" s="9">
        <f>VLOOKUP($C123, Table3[#All], 50, 0)</f>
        <v>0</v>
      </c>
      <c r="CI123" s="12">
        <f t="shared" si="164"/>
        <v>1</v>
      </c>
      <c r="CJ123" s="13"/>
      <c r="CK123" s="9">
        <f>VLOOKUP($C123, Table3[#All], 51, 0)</f>
        <v>0.64859999999999995</v>
      </c>
      <c r="CL123" s="9">
        <f>VLOOKUP($C123, Table3[#All], 52, 0)</f>
        <v>0.35139999999999999</v>
      </c>
      <c r="CM123" s="9">
        <f>VLOOKUP($C123, Table3[#All], 53, 0)</f>
        <v>0</v>
      </c>
      <c r="CN123" s="9">
        <f>VLOOKUP($C123, Table3[#All], 54, 0)</f>
        <v>0</v>
      </c>
      <c r="CO123" s="9"/>
      <c r="CP123" s="10">
        <f t="shared" si="165"/>
        <v>2</v>
      </c>
      <c r="CQ123" s="11"/>
      <c r="CR123" s="9">
        <f>VLOOKUP($C123, Table3[#All], 55, 0)</f>
        <v>9.4600000000000004E-2</v>
      </c>
      <c r="CS123" s="9">
        <f>VLOOKUP($C123, Table3[#All], 56, 0)</f>
        <v>0.47299999999999998</v>
      </c>
      <c r="CT123" s="9">
        <f>VLOOKUP($C123, Table3[#All], 57, 0)</f>
        <v>0.43240000000000001</v>
      </c>
      <c r="CU123" s="9">
        <f>VLOOKUP($C123, Table3[#All], 58, 0)</f>
        <v>0</v>
      </c>
      <c r="CV123" s="9">
        <f>VLOOKUP($C123, Table3[#All], 59, 0)</f>
        <v>0</v>
      </c>
      <c r="CW123" s="14">
        <f t="shared" si="166"/>
        <v>3</v>
      </c>
      <c r="CX123" s="81"/>
      <c r="CY123" s="9">
        <f>VLOOKUP($C123, Table3[#All], 60, 0)</f>
        <v>2.7000000000000003E-2</v>
      </c>
      <c r="CZ123" s="9">
        <f>VLOOKUP($C123, Table3[#All], 61, 0)</f>
        <v>0.72970000000000002</v>
      </c>
      <c r="DA123" s="9">
        <f>VLOOKUP($C123, Table3[#All], 62, 0)</f>
        <v>0.2432</v>
      </c>
      <c r="DB123" s="9">
        <f>VLOOKUP($C123, Table3[#All], 63, 0)</f>
        <v>0</v>
      </c>
      <c r="DC123" s="9">
        <f>VLOOKUP($C123, Table3[#All], 64, 0)</f>
        <v>0</v>
      </c>
      <c r="DD123" s="10">
        <f t="shared" si="167"/>
        <v>2</v>
      </c>
      <c r="DE123" s="11"/>
      <c r="DF123" s="9">
        <f>VLOOKUP($C123, Table3[#All], 65, 0)</f>
        <v>0.18920000000000001</v>
      </c>
      <c r="DG123" s="9"/>
      <c r="DH123" s="9">
        <f>VLOOKUP($C123, Table3[#All], 66, 0)</f>
        <v>0.81079999999999997</v>
      </c>
      <c r="DI123" s="9"/>
      <c r="DJ123" s="9">
        <f>VLOOKUP($C123, Table3[#All], 67, 0)</f>
        <v>0</v>
      </c>
      <c r="DK123" s="14">
        <f t="shared" si="168"/>
        <v>3</v>
      </c>
      <c r="DL123" s="11"/>
      <c r="DM123" s="9">
        <f>VLOOKUP($C123, Table3[#All], 68, 0)</f>
        <v>1</v>
      </c>
      <c r="DN123" s="9"/>
      <c r="DO123" s="9">
        <f>VLOOKUP($C123, Table3[#All], 69, 0)</f>
        <v>0</v>
      </c>
      <c r="DP123" s="9">
        <f>VLOOKUP($C123, Table3[#All], 70, 0)</f>
        <v>0</v>
      </c>
      <c r="DQ123" s="9"/>
      <c r="DR123" s="14">
        <f t="shared" si="169"/>
        <v>1</v>
      </c>
      <c r="DS123" s="11"/>
      <c r="DT123" s="9">
        <f>VLOOKUP($C123, Table3[#All], 71, 0)</f>
        <v>0.85140000000000005</v>
      </c>
      <c r="DU123" s="9">
        <f>VLOOKUP($C123, Table3[#All], 72, 0)</f>
        <v>0.14859999999999998</v>
      </c>
      <c r="DV123" s="9">
        <f>VLOOKUP($C123, Table3[#All], 73, 0)</f>
        <v>0</v>
      </c>
      <c r="DW123" s="9">
        <f>VLOOKUP($C123, Table3[#All], 74, 0)</f>
        <v>0</v>
      </c>
      <c r="DX123" s="9">
        <f>VLOOKUP($C123, Table3[#All], 75, 0)</f>
        <v>0</v>
      </c>
      <c r="DY123" s="12">
        <f t="shared" si="194"/>
        <v>1</v>
      </c>
      <c r="DZ123" s="11"/>
      <c r="EA123" s="9">
        <f>VLOOKUP($C123, Table3[#All], 76, 0)</f>
        <v>1</v>
      </c>
      <c r="EB123" s="9">
        <f>VLOOKUP($C123, Table3[#All], 77, 0)</f>
        <v>0</v>
      </c>
      <c r="EC123" s="9">
        <f>VLOOKUP($C123, Table3[#All], 78, 0)</f>
        <v>0</v>
      </c>
      <c r="ED123" s="9">
        <f>VLOOKUP($C123, Table3[#All], 79, 0)</f>
        <v>0</v>
      </c>
      <c r="EE123" s="9">
        <f>VLOOKUP($C123, Table3[#All], 80, 0)</f>
        <v>0</v>
      </c>
      <c r="EF123" s="10">
        <f t="shared" si="170"/>
        <v>1</v>
      </c>
      <c r="EG123" s="9"/>
      <c r="EH123" s="9">
        <f>VLOOKUP($C123, Table3[#All], 81, 0)</f>
        <v>0</v>
      </c>
      <c r="EI123" s="9">
        <f>VLOOKUP($C123, Table3[#All], 82, 0)</f>
        <v>0</v>
      </c>
      <c r="EJ123" s="9">
        <f>VLOOKUP($C123, Table3[#All], 83, 0)</f>
        <v>0</v>
      </c>
      <c r="EK123" s="9">
        <f>VLOOKUP($C123, Table3[#All], 84, 0)</f>
        <v>0</v>
      </c>
      <c r="EL123" s="9">
        <f>VLOOKUP($C123, Table3[#All], 85, 0)</f>
        <v>1</v>
      </c>
      <c r="EM123" s="14">
        <f t="shared" si="171"/>
        <v>5</v>
      </c>
      <c r="EN123" s="11"/>
      <c r="EO123" s="9">
        <f>VLOOKUP($C123, Table3[#All], 86, 0)</f>
        <v>0.25679999999999997</v>
      </c>
      <c r="EP123" s="9"/>
      <c r="EQ123" s="9">
        <f>VLOOKUP($C123, Table3[#All], 87, 0)</f>
        <v>0.74319999999999997</v>
      </c>
      <c r="ER123" s="9"/>
      <c r="ES123" s="9"/>
      <c r="ET123" s="14">
        <f t="shared" si="172"/>
        <v>3</v>
      </c>
      <c r="EU123" s="11"/>
      <c r="EV123" s="9">
        <f>VLOOKUP($C123, Table3[#All], 88, 0)</f>
        <v>1</v>
      </c>
      <c r="EW123" s="9">
        <f>VLOOKUP($C123, Table3[#All], 89, 0)</f>
        <v>0</v>
      </c>
      <c r="EX123" s="9">
        <f>VLOOKUP($C123, Table3[#All], 90, 0)</f>
        <v>0</v>
      </c>
      <c r="EY123" s="9">
        <f>VLOOKUP($C123, Table3[#All], 91, 0)</f>
        <v>0</v>
      </c>
      <c r="EZ123" s="9">
        <f>VLOOKUP($C123, Table3[#All], 92, 0)</f>
        <v>0</v>
      </c>
      <c r="FA123" s="12">
        <f t="shared" si="173"/>
        <v>1</v>
      </c>
      <c r="FB123" s="11"/>
      <c r="FC123" s="9">
        <f>VLOOKUP($C123, Table3[#All], 93, 0)</f>
        <v>0</v>
      </c>
      <c r="FD123" s="9">
        <f>VLOOKUP($C123, Table3[#All], 94, 0)</f>
        <v>0.45950000000000002</v>
      </c>
      <c r="FE123" s="9">
        <f>VLOOKUP($C123, Table3[#All], 95, 0)</f>
        <v>0.48649999999999999</v>
      </c>
      <c r="FF123" s="9">
        <f>VLOOKUP($C123, Table3[#All], 96, 0)</f>
        <v>5.4100000000000002E-2</v>
      </c>
      <c r="FG123" s="9"/>
      <c r="FH123" s="10">
        <f t="shared" si="174"/>
        <v>3</v>
      </c>
      <c r="FI123" s="11"/>
      <c r="FJ123" s="9">
        <f>VLOOKUP($C123, Table3[#All], 97, 0)</f>
        <v>0</v>
      </c>
      <c r="FK123" s="9">
        <f>VLOOKUP($C123, Table3[#All], 98, 0)</f>
        <v>0</v>
      </c>
      <c r="FL123" s="9">
        <f>VLOOKUP($C123, Table3[#All], 99, 0)</f>
        <v>0</v>
      </c>
      <c r="FM123" s="9">
        <f>VLOOKUP($C123, Table3[#All], 100, 0)</f>
        <v>0</v>
      </c>
      <c r="FN123" s="9">
        <f>VLOOKUP($C123, Table3[#All], 101, 0)</f>
        <v>1</v>
      </c>
      <c r="FO123" s="14">
        <f t="shared" si="175"/>
        <v>5</v>
      </c>
      <c r="FP123" s="11"/>
      <c r="FQ123" s="9">
        <f>VLOOKUP($C123, Table3[#All], 102, 0)</f>
        <v>0.37840000000000001</v>
      </c>
      <c r="FR123" s="9">
        <f>VLOOKUP($C123, Table3[#All], 103, 0)</f>
        <v>0.48649999999999999</v>
      </c>
      <c r="FS123" s="9">
        <f>VLOOKUP($C123, Table3[#All], 104, 0)</f>
        <v>1.3500000000000002E-2</v>
      </c>
      <c r="FT123" s="9">
        <f>VLOOKUP($C123, Table3[#All], 105, 0)</f>
        <v>0.1216</v>
      </c>
      <c r="FU123" s="9">
        <v>0</v>
      </c>
      <c r="FV123" s="10">
        <f t="shared" si="176"/>
        <v>2</v>
      </c>
      <c r="FW123" s="11"/>
      <c r="FX123" s="9">
        <f>VLOOKUP($C123, Table3[#All], 106, 0)</f>
        <v>0.58109999999999995</v>
      </c>
      <c r="FY123" s="9"/>
      <c r="FZ123" s="9">
        <f>VLOOKUP($C123, Table3[#All], 107, 0)</f>
        <v>0.2162</v>
      </c>
      <c r="GA123" s="9">
        <f>VLOOKUP($C123, Table3[#All], 108, 0)</f>
        <v>0.20269999999999999</v>
      </c>
      <c r="GB123" s="9"/>
      <c r="GC123" s="10">
        <f t="shared" si="193"/>
        <v>3</v>
      </c>
      <c r="GD123" s="81"/>
      <c r="GE123" s="9">
        <f>VLOOKUP($C123, Table3[#All], 109, 0)</f>
        <v>0</v>
      </c>
      <c r="GF123" s="9">
        <f>VLOOKUP($C123, Table3[#All], 110, 0)</f>
        <v>0.65849999999999997</v>
      </c>
      <c r="GG123" s="9">
        <f>VLOOKUP($C123, Table3[#All], 111, 0)</f>
        <v>0.34149999999999997</v>
      </c>
      <c r="GH123" s="9"/>
      <c r="GI123" s="9">
        <f>VLOOKUP($C123, Table3[#All], 112, 0)</f>
        <v>0</v>
      </c>
      <c r="GJ123" s="12">
        <f t="shared" si="177"/>
        <v>3</v>
      </c>
      <c r="GK123" s="11"/>
      <c r="GL123" s="9">
        <f>VLOOKUP($C123, Table3[#All], 113, 0)</f>
        <v>0.14859999999999998</v>
      </c>
      <c r="GM123" s="9">
        <f>VLOOKUP($C123, Table3[#All], 114, 0)</f>
        <v>1.3500000000000002E-2</v>
      </c>
      <c r="GN123" s="9">
        <f>VLOOKUP($C123, Table3[#All], 115, 0)</f>
        <v>0.35139999999999999</v>
      </c>
      <c r="GO123" s="9">
        <f>VLOOKUP($C123, Table3[#All], 116, 0)</f>
        <v>0.48649999999999999</v>
      </c>
      <c r="GP123" s="9"/>
      <c r="GQ123" s="10">
        <f t="shared" si="178"/>
        <v>4</v>
      </c>
      <c r="GR123" s="11"/>
      <c r="GS123" s="9">
        <f>VLOOKUP($C123, Table2[#All], 3, 0)</f>
        <v>0</v>
      </c>
      <c r="GT123" s="9">
        <f>VLOOKUP($C123, Table2[#All], 4, 0)</f>
        <v>0</v>
      </c>
      <c r="GU123" s="9">
        <f>VLOOKUP($C123, Table2[#All], 5, 0)</f>
        <v>1</v>
      </c>
      <c r="GV123" s="9">
        <f>VLOOKUP($C123, Table2[#All], 6, 0)</f>
        <v>0</v>
      </c>
      <c r="GW123" s="9">
        <f>VLOOKUP($C123, Table2[#All], 7, 0)</f>
        <v>0</v>
      </c>
      <c r="GX123" s="10">
        <f t="shared" si="179"/>
        <v>3</v>
      </c>
      <c r="GY123" s="11"/>
      <c r="GZ123" s="9">
        <v>0</v>
      </c>
      <c r="HA123" s="9">
        <v>1</v>
      </c>
      <c r="HB123" s="9">
        <v>0</v>
      </c>
      <c r="HC123" s="9">
        <v>0</v>
      </c>
      <c r="HD123" s="9"/>
      <c r="HE123" s="10">
        <f t="shared" si="180"/>
        <v>2</v>
      </c>
      <c r="HF123" s="11"/>
      <c r="HG123" s="9">
        <f>VLOOKUP($C123, Table5[#All], 2, 0)</f>
        <v>0</v>
      </c>
      <c r="HH123" s="9">
        <f>VLOOKUP($C123, Table5[#All], 3, 0)</f>
        <v>0</v>
      </c>
      <c r="HI123" s="9">
        <f>VLOOKUP($C123, Table5[#All], 4, 0)</f>
        <v>0</v>
      </c>
      <c r="HJ123" s="9">
        <f>VLOOKUP($C123, Table5[#All], 5, 0)</f>
        <v>0</v>
      </c>
      <c r="HK123" s="9">
        <f>VLOOKUP($C123, Table5[#All], 6, 0)</f>
        <v>1</v>
      </c>
      <c r="HL123" s="10">
        <f t="shared" si="181"/>
        <v>5</v>
      </c>
      <c r="HM123" s="11"/>
      <c r="HN123" s="9">
        <f>VLOOKUP($C123, Table5[#All], 7, 0)</f>
        <v>0</v>
      </c>
      <c r="HO123" s="9">
        <f>VLOOKUP($C123, Table5[#All], 8, 0)</f>
        <v>0</v>
      </c>
      <c r="HP123" s="9">
        <f>VLOOKUP($C123, Table5[#All], 9, 0)</f>
        <v>1</v>
      </c>
      <c r="HQ123" s="9">
        <f>VLOOKUP($C123, Table5[#All], 10, 0)</f>
        <v>0</v>
      </c>
      <c r="HR123" s="9">
        <f>VLOOKUP($C123, Table5[#All], 11, 0)</f>
        <v>0</v>
      </c>
      <c r="HS123" s="10">
        <f t="shared" si="182"/>
        <v>3</v>
      </c>
      <c r="HT123" s="11"/>
      <c r="HU123" s="9">
        <f>VLOOKUP($C123, Table5[#All], 12, 0)</f>
        <v>1</v>
      </c>
      <c r="HV123" s="9">
        <f>VLOOKUP($C123, Table5[#All], 13, 0)</f>
        <v>0</v>
      </c>
      <c r="HW123" s="9">
        <f>VLOOKUP($C123, Table5[#All], 14, 0)</f>
        <v>0</v>
      </c>
      <c r="HX123" s="9">
        <f>VLOOKUP($C123, Table5[#All], 15, 0)</f>
        <v>0</v>
      </c>
      <c r="HY123" s="9">
        <f>VLOOKUP($C123, Table5[#All], 16, 0)</f>
        <v>0</v>
      </c>
      <c r="HZ123" s="10">
        <f t="shared" si="183"/>
        <v>1</v>
      </c>
      <c r="IA123" s="11"/>
      <c r="IB123" s="9">
        <f>VLOOKUP($C123, Table5[#All], 17, 0)</f>
        <v>1</v>
      </c>
      <c r="IC123" s="9">
        <f>VLOOKUP($C123, Table5[#All], 18, 0)</f>
        <v>0</v>
      </c>
      <c r="ID123" s="9">
        <f>VLOOKUP($C123, Table5[#All], 19, 0)</f>
        <v>0</v>
      </c>
      <c r="IE123" s="9">
        <f>VLOOKUP($C123, Table5[#All], 20, 0)</f>
        <v>0</v>
      </c>
      <c r="IF123" s="9">
        <f>VLOOKUP($C123, Table5[#All], 21, 0)</f>
        <v>0</v>
      </c>
      <c r="IG123" s="10">
        <f t="shared" si="184"/>
        <v>1</v>
      </c>
      <c r="IH123" s="11"/>
      <c r="II123" s="9">
        <f>VLOOKUP($C123, Table5[#All], 22, 0)</f>
        <v>1</v>
      </c>
      <c r="IJ123" s="9">
        <f>VLOOKUP($C123, Table5[#All], 23, 0)</f>
        <v>0</v>
      </c>
      <c r="IK123" s="9">
        <f>VLOOKUP($C123, Table5[#All], 24, 0)</f>
        <v>0</v>
      </c>
      <c r="IL123" s="9">
        <f>VLOOKUP($C123, Table5[#All], 25, 0)</f>
        <v>0</v>
      </c>
      <c r="IM123" s="9">
        <f>VLOOKUP($C123, Table5[#All], 26, 0)</f>
        <v>0</v>
      </c>
      <c r="IN123" s="10">
        <f t="shared" si="185"/>
        <v>1</v>
      </c>
      <c r="IO123" s="11"/>
      <c r="IP123" s="9">
        <v>1</v>
      </c>
      <c r="IQ123" s="9">
        <v>0</v>
      </c>
      <c r="IR123" s="9">
        <v>0</v>
      </c>
      <c r="IS123" s="9">
        <v>0</v>
      </c>
      <c r="IT123" s="9">
        <v>0</v>
      </c>
      <c r="IU123" s="10">
        <f t="shared" si="186"/>
        <v>1</v>
      </c>
      <c r="IV123" s="82"/>
    </row>
    <row r="124" spans="1:256" ht="16.3" thickTop="1" thickBot="1" x14ac:dyDescent="0.35">
      <c r="A124" s="16" t="s">
        <v>356</v>
      </c>
      <c r="B124" s="16" t="s">
        <v>384</v>
      </c>
      <c r="C124" s="16" t="s">
        <v>385</v>
      </c>
      <c r="D124" s="11"/>
      <c r="E124" s="9">
        <f>VLOOKUP($C124, Table3[#All], 2, 0)</f>
        <v>3.5699999999999996E-2</v>
      </c>
      <c r="F124" s="9"/>
      <c r="G124" s="9">
        <f>VLOOKUP($C124, Table3[#All], 3, 0)</f>
        <v>3.5699999999999996E-2</v>
      </c>
      <c r="H124" s="9">
        <f>VLOOKUP($C124, Table3[#All], 4, 0)</f>
        <v>0.35710000000000003</v>
      </c>
      <c r="I124" s="9">
        <f>VLOOKUP($C124, Table3[#All], 5, 0)</f>
        <v>0.57140000000000002</v>
      </c>
      <c r="J124" s="10">
        <f t="shared" si="187"/>
        <v>5</v>
      </c>
      <c r="K124" s="11"/>
      <c r="L124" s="9">
        <f>VLOOKUP($C124, Table3[#All], 6, 0)</f>
        <v>0</v>
      </c>
      <c r="M124" s="9"/>
      <c r="N124" s="9">
        <f>VLOOKUP($C124, Table3[#All], 7, 0)</f>
        <v>0</v>
      </c>
      <c r="O124" s="9">
        <f>VLOOKUP($C124, Table3[#All], 8, 0)</f>
        <v>0</v>
      </c>
      <c r="P124" s="9">
        <f>VLOOKUP($C124, Table3[#All], 9, 0)</f>
        <v>1</v>
      </c>
      <c r="Q124" s="10">
        <f t="shared" si="188"/>
        <v>5</v>
      </c>
      <c r="R124" s="11"/>
      <c r="S124" s="9">
        <f>VLOOKUP($C124, Table3[#All], 10, 0)</f>
        <v>0</v>
      </c>
      <c r="T124" s="9">
        <f>VLOOKUP($C124, Table3[#All], 11, 0)</f>
        <v>0</v>
      </c>
      <c r="U124" s="9">
        <f>VLOOKUP($C124, Table3[#All], 12, 0)</f>
        <v>0.32140000000000002</v>
      </c>
      <c r="V124" s="9">
        <f>VLOOKUP($C124, Table3[#All], 13, 0)</f>
        <v>0.53569999999999995</v>
      </c>
      <c r="W124" s="9">
        <f>VLOOKUP($C124, Table3[#All], 14, 0)</f>
        <v>0.1429</v>
      </c>
      <c r="X124" s="10">
        <f t="shared" si="189"/>
        <v>4</v>
      </c>
      <c r="Y124" s="11"/>
      <c r="Z124" s="9">
        <f>VLOOKUP($C124, Table3[#All], 15, 0)</f>
        <v>0</v>
      </c>
      <c r="AA124" s="9">
        <f>VLOOKUP($C124, Table3[#All], 16, 0)</f>
        <v>7.1399999999999991E-2</v>
      </c>
      <c r="AB124" s="9">
        <f>VLOOKUP($C124, Table3[#All], 17, 0)</f>
        <v>0.35710000000000003</v>
      </c>
      <c r="AC124" s="9">
        <f>VLOOKUP($C124, Table3[#All], 18, 0)</f>
        <v>0.57140000000000002</v>
      </c>
      <c r="AD124" s="9">
        <f>VLOOKUP($C124, Table3[#All], 19, 0)</f>
        <v>0</v>
      </c>
      <c r="AE124" s="10">
        <f t="shared" si="159"/>
        <v>4</v>
      </c>
      <c r="AF124" s="11"/>
      <c r="AG124" s="9">
        <f>VLOOKUP($C124, Table3[#All], 20, 0)</f>
        <v>0</v>
      </c>
      <c r="AH124" s="9">
        <f>VLOOKUP($C124, Table3[#All], 21, 0)</f>
        <v>0.89290000000000003</v>
      </c>
      <c r="AI124" s="9">
        <f>VLOOKUP($C124, Table3[#All], 22, 0)</f>
        <v>0.10710000000000001</v>
      </c>
      <c r="AJ124" s="9"/>
      <c r="AK124" s="9"/>
      <c r="AL124" s="10">
        <f t="shared" si="160"/>
        <v>2</v>
      </c>
      <c r="AM124" s="11"/>
      <c r="AN124" s="9">
        <f>VLOOKUP($C124, Table3[#All], 23, 0)</f>
        <v>0</v>
      </c>
      <c r="AO124" s="9">
        <f>VLOOKUP($C124, Table3[#All], 24, 0)</f>
        <v>1</v>
      </c>
      <c r="AP124" s="9">
        <f>VLOOKUP($C124, Table3[#All], 25, 0)</f>
        <v>0</v>
      </c>
      <c r="AQ124" s="9">
        <f>VLOOKUP($C124, Table3[#All], 26, 0)</f>
        <v>0</v>
      </c>
      <c r="AR124" s="9"/>
      <c r="AS124" s="12">
        <f t="shared" si="161"/>
        <v>2</v>
      </c>
      <c r="AT124" s="11"/>
      <c r="AU124" s="9">
        <f>VLOOKUP($C124, Table3[#All], 27, 0)</f>
        <v>1</v>
      </c>
      <c r="AV124" s="9">
        <f>VLOOKUP($C124, Table3[#All], 28, 0)</f>
        <v>0</v>
      </c>
      <c r="AW124" s="9">
        <f>VLOOKUP($C124, Table3[#All], 29, 0)</f>
        <v>0</v>
      </c>
      <c r="AX124" s="9"/>
      <c r="AY124" s="9"/>
      <c r="AZ124" s="10">
        <f t="shared" si="190"/>
        <v>1</v>
      </c>
      <c r="BA124" s="11"/>
      <c r="BB124" s="9">
        <f>VLOOKUP($C124, Table3[#All], 30, 0)</f>
        <v>0.17859999999999998</v>
      </c>
      <c r="BC124" s="9">
        <f>VLOOKUP($C124, Table3[#All], 31, 0)</f>
        <v>0.64290000000000003</v>
      </c>
      <c r="BD124" s="9">
        <f>VLOOKUP($C124, Table3[#All], 32, 0)</f>
        <v>0.1429</v>
      </c>
      <c r="BE124" s="9">
        <f>VLOOKUP($C124, Table3[#All], 33, 0)</f>
        <v>3.5699999999999996E-2</v>
      </c>
      <c r="BF124" s="9"/>
      <c r="BG124" s="10">
        <f t="shared" si="191"/>
        <v>2</v>
      </c>
      <c r="BH124" s="81"/>
      <c r="BI124" s="9">
        <f>VLOOKUP($C124, Table3[#All], 34, 0)</f>
        <v>0</v>
      </c>
      <c r="BJ124" s="9">
        <f>VLOOKUP($C124, Table3[#All], 35, 0)</f>
        <v>0</v>
      </c>
      <c r="BK124" s="9">
        <f>VLOOKUP($C124, Table3[#All], 36, 0)</f>
        <v>0</v>
      </c>
      <c r="BL124" s="9">
        <f>VLOOKUP($C124, Table3[#All], 37, 0)</f>
        <v>0</v>
      </c>
      <c r="BM124" s="9">
        <f>VLOOKUP($C124, Table3[#All], 38, 0)</f>
        <v>0</v>
      </c>
      <c r="BN124" s="10" t="str">
        <f t="shared" si="192"/>
        <v>N/A</v>
      </c>
      <c r="BO124" s="11"/>
      <c r="BP124" s="9">
        <f>VLOOKUP($C124, Table3[#All], 39, 0)</f>
        <v>0.67859999999999998</v>
      </c>
      <c r="BQ124" s="9">
        <f>VLOOKUP($C124, Table3[#All], 40, 0)</f>
        <v>0</v>
      </c>
      <c r="BR124" s="9">
        <f>VLOOKUP($C124, Table3[#All], 41, 0)</f>
        <v>0.32140000000000002</v>
      </c>
      <c r="BS124" s="9">
        <f>VLOOKUP($C124, Table3[#All], 42, 0)</f>
        <v>0</v>
      </c>
      <c r="BT124" s="9"/>
      <c r="BU124" s="10">
        <f t="shared" si="162"/>
        <v>3</v>
      </c>
      <c r="BV124" s="11"/>
      <c r="BW124" s="9">
        <f>VLOOKUP($C124, Table3[#All], 43, 0)</f>
        <v>0.42859999999999998</v>
      </c>
      <c r="BX124" s="9">
        <f>VLOOKUP($C124, Table3[#All], 44, 0)</f>
        <v>0.57140000000000002</v>
      </c>
      <c r="BY124" s="9">
        <f>VLOOKUP($C124, Table3[#All], 45, 0)</f>
        <v>0</v>
      </c>
      <c r="BZ124" s="9"/>
      <c r="CA124" s="9"/>
      <c r="CB124" s="10">
        <f t="shared" si="163"/>
        <v>2</v>
      </c>
      <c r="CC124" s="81"/>
      <c r="CD124" s="9">
        <f>VLOOKUP($C124, Table3[#All], 46, 0)</f>
        <v>1</v>
      </c>
      <c r="CE124" s="9">
        <f>VLOOKUP($C124, Table3[#All], 47, 0)</f>
        <v>0</v>
      </c>
      <c r="CF124" s="9">
        <f>VLOOKUP($C124, Table3[#All], 48, 0)</f>
        <v>0</v>
      </c>
      <c r="CG124" s="9">
        <f>VLOOKUP($C124, Table3[#All], 49, 0)</f>
        <v>0</v>
      </c>
      <c r="CH124" s="9">
        <f>VLOOKUP($C124, Table3[#All], 50, 0)</f>
        <v>0</v>
      </c>
      <c r="CI124" s="12">
        <f t="shared" si="164"/>
        <v>1</v>
      </c>
      <c r="CJ124" s="13"/>
      <c r="CK124" s="9">
        <f>VLOOKUP($C124, Table3[#All], 51, 0)</f>
        <v>0.64290000000000003</v>
      </c>
      <c r="CL124" s="9">
        <f>VLOOKUP($C124, Table3[#All], 52, 0)</f>
        <v>0.35710000000000003</v>
      </c>
      <c r="CM124" s="9">
        <f>VLOOKUP($C124, Table3[#All], 53, 0)</f>
        <v>0</v>
      </c>
      <c r="CN124" s="9">
        <f>VLOOKUP($C124, Table3[#All], 54, 0)</f>
        <v>0</v>
      </c>
      <c r="CO124" s="9"/>
      <c r="CP124" s="10">
        <f t="shared" si="165"/>
        <v>2</v>
      </c>
      <c r="CQ124" s="11"/>
      <c r="CR124" s="9">
        <f>VLOOKUP($C124, Table3[#All], 55, 0)</f>
        <v>0</v>
      </c>
      <c r="CS124" s="9">
        <f>VLOOKUP($C124, Table3[#All], 56, 0)</f>
        <v>0.17859999999999998</v>
      </c>
      <c r="CT124" s="9">
        <f>VLOOKUP($C124, Table3[#All], 57, 0)</f>
        <v>0.1429</v>
      </c>
      <c r="CU124" s="9">
        <f>VLOOKUP($C124, Table3[#All], 58, 0)</f>
        <v>0.60709999999999997</v>
      </c>
      <c r="CV124" s="9">
        <f>VLOOKUP($C124, Table3[#All], 59, 0)</f>
        <v>7.1399999999999991E-2</v>
      </c>
      <c r="CW124" s="14">
        <f t="shared" si="166"/>
        <v>4</v>
      </c>
      <c r="CX124" s="81"/>
      <c r="CY124" s="9">
        <f>VLOOKUP($C124, Table3[#All], 60, 0)</f>
        <v>0.35710000000000003</v>
      </c>
      <c r="CZ124" s="9">
        <f>VLOOKUP($C124, Table3[#All], 61, 0)</f>
        <v>0.57140000000000002</v>
      </c>
      <c r="DA124" s="9">
        <f>VLOOKUP($C124, Table3[#All], 62, 0)</f>
        <v>3.5699999999999996E-2</v>
      </c>
      <c r="DB124" s="9">
        <f>VLOOKUP($C124, Table3[#All], 63, 0)</f>
        <v>3.5699999999999996E-2</v>
      </c>
      <c r="DC124" s="9">
        <f>VLOOKUP($C124, Table3[#All], 64, 0)</f>
        <v>0</v>
      </c>
      <c r="DD124" s="10">
        <f t="shared" si="167"/>
        <v>2</v>
      </c>
      <c r="DE124" s="11"/>
      <c r="DF124" s="9">
        <f>VLOOKUP($C124, Table3[#All], 65, 0)</f>
        <v>0.25</v>
      </c>
      <c r="DG124" s="9"/>
      <c r="DH124" s="9">
        <f>VLOOKUP($C124, Table3[#All], 66, 0)</f>
        <v>0.71430000000000005</v>
      </c>
      <c r="DI124" s="9"/>
      <c r="DJ124" s="9">
        <f>VLOOKUP($C124, Table3[#All], 67, 0)</f>
        <v>3.5699999999999996E-2</v>
      </c>
      <c r="DK124" s="14">
        <f t="shared" si="168"/>
        <v>3</v>
      </c>
      <c r="DL124" s="11"/>
      <c r="DM124" s="9">
        <f>VLOOKUP($C124, Table3[#All], 68, 0)</f>
        <v>0.96430000000000005</v>
      </c>
      <c r="DN124" s="9"/>
      <c r="DO124" s="9">
        <f>VLOOKUP($C124, Table3[#All], 69, 0)</f>
        <v>3.5699999999999996E-2</v>
      </c>
      <c r="DP124" s="9">
        <f>VLOOKUP($C124, Table3[#All], 70, 0)</f>
        <v>0</v>
      </c>
      <c r="DQ124" s="9"/>
      <c r="DR124" s="14">
        <f t="shared" si="169"/>
        <v>1</v>
      </c>
      <c r="DS124" s="11"/>
      <c r="DT124" s="9">
        <f>VLOOKUP($C124, Table3[#All], 71, 0)</f>
        <v>0</v>
      </c>
      <c r="DU124" s="9">
        <f>VLOOKUP($C124, Table3[#All], 72, 0)</f>
        <v>0</v>
      </c>
      <c r="DV124" s="9">
        <f>VLOOKUP($C124, Table3[#All], 73, 0)</f>
        <v>7.1399999999999991E-2</v>
      </c>
      <c r="DW124" s="9">
        <f>VLOOKUP($C124, Table3[#All], 74, 0)</f>
        <v>0.25</v>
      </c>
      <c r="DX124" s="9">
        <f>VLOOKUP($C124, Table3[#All], 75, 0)</f>
        <v>0.67859999999999998</v>
      </c>
      <c r="DY124" s="12">
        <f t="shared" si="194"/>
        <v>5</v>
      </c>
      <c r="DZ124" s="11"/>
      <c r="EA124" s="9">
        <f>VLOOKUP($C124, Table3[#All], 76, 0)</f>
        <v>1</v>
      </c>
      <c r="EB124" s="9">
        <f>VLOOKUP($C124, Table3[#All], 77, 0)</f>
        <v>0</v>
      </c>
      <c r="EC124" s="9">
        <f>VLOOKUP($C124, Table3[#All], 78, 0)</f>
        <v>0</v>
      </c>
      <c r="ED124" s="9">
        <f>VLOOKUP($C124, Table3[#All], 79, 0)</f>
        <v>0</v>
      </c>
      <c r="EE124" s="9">
        <f>VLOOKUP($C124, Table3[#All], 80, 0)</f>
        <v>0</v>
      </c>
      <c r="EF124" s="10">
        <f t="shared" si="170"/>
        <v>1</v>
      </c>
      <c r="EG124" s="9"/>
      <c r="EH124" s="9">
        <f>VLOOKUP($C124, Table3[#All], 81, 0)</f>
        <v>1</v>
      </c>
      <c r="EI124" s="9">
        <f>VLOOKUP($C124, Table3[#All], 82, 0)</f>
        <v>0</v>
      </c>
      <c r="EJ124" s="9">
        <f>VLOOKUP($C124, Table3[#All], 83, 0)</f>
        <v>0</v>
      </c>
      <c r="EK124" s="9">
        <f>VLOOKUP($C124, Table3[#All], 84, 0)</f>
        <v>0</v>
      </c>
      <c r="EL124" s="9">
        <f>VLOOKUP($C124, Table3[#All], 85, 0)</f>
        <v>0</v>
      </c>
      <c r="EM124" s="14">
        <f t="shared" si="171"/>
        <v>1</v>
      </c>
      <c r="EN124" s="11"/>
      <c r="EO124" s="9">
        <f>VLOOKUP($C124, Table3[#All], 86, 0)</f>
        <v>0.57140000000000002</v>
      </c>
      <c r="EP124" s="9"/>
      <c r="EQ124" s="9">
        <f>VLOOKUP($C124, Table3[#All], 87, 0)</f>
        <v>0.42859999999999998</v>
      </c>
      <c r="ER124" s="9"/>
      <c r="ES124" s="9"/>
      <c r="ET124" s="14">
        <f t="shared" si="172"/>
        <v>3</v>
      </c>
      <c r="EU124" s="11"/>
      <c r="EV124" s="9">
        <f>VLOOKUP($C124, Table3[#All], 88, 0)</f>
        <v>1</v>
      </c>
      <c r="EW124" s="9">
        <f>VLOOKUP($C124, Table3[#All], 89, 0)</f>
        <v>0</v>
      </c>
      <c r="EX124" s="9">
        <f>VLOOKUP($C124, Table3[#All], 90, 0)</f>
        <v>0</v>
      </c>
      <c r="EY124" s="9">
        <f>VLOOKUP($C124, Table3[#All], 91, 0)</f>
        <v>0</v>
      </c>
      <c r="EZ124" s="9">
        <f>VLOOKUP($C124, Table3[#All], 92, 0)</f>
        <v>0</v>
      </c>
      <c r="FA124" s="12">
        <f t="shared" si="173"/>
        <v>1</v>
      </c>
      <c r="FB124" s="11"/>
      <c r="FC124" s="9">
        <f>VLOOKUP($C124, Table3[#All], 93, 0)</f>
        <v>0</v>
      </c>
      <c r="FD124" s="9">
        <f>VLOOKUP($C124, Table3[#All], 94, 0)</f>
        <v>0</v>
      </c>
      <c r="FE124" s="9">
        <f>VLOOKUP($C124, Table3[#All], 95, 0)</f>
        <v>0.57140000000000002</v>
      </c>
      <c r="FF124" s="9">
        <f>VLOOKUP($C124, Table3[#All], 96, 0)</f>
        <v>0.42859999999999998</v>
      </c>
      <c r="FG124" s="9"/>
      <c r="FH124" s="10">
        <f t="shared" si="174"/>
        <v>4</v>
      </c>
      <c r="FI124" s="11"/>
      <c r="FJ124" s="9">
        <f>VLOOKUP($C124, Table3[#All], 97, 0)</f>
        <v>0</v>
      </c>
      <c r="FK124" s="9">
        <f>VLOOKUP($C124, Table3[#All], 98, 0)</f>
        <v>0</v>
      </c>
      <c r="FL124" s="9">
        <f>VLOOKUP($C124, Table3[#All], 99, 0)</f>
        <v>0</v>
      </c>
      <c r="FM124" s="9">
        <f>VLOOKUP($C124, Table3[#All], 100, 0)</f>
        <v>0</v>
      </c>
      <c r="FN124" s="9">
        <f>VLOOKUP($C124, Table3[#All], 101, 0)</f>
        <v>1</v>
      </c>
      <c r="FO124" s="14">
        <f t="shared" si="175"/>
        <v>5</v>
      </c>
      <c r="FP124" s="11"/>
      <c r="FQ124" s="9">
        <f>VLOOKUP($C124, Table3[#All], 102, 0)</f>
        <v>0.89290000000000003</v>
      </c>
      <c r="FR124" s="9">
        <f>VLOOKUP($C124, Table3[#All], 103, 0)</f>
        <v>0.10710000000000001</v>
      </c>
      <c r="FS124" s="9">
        <f>VLOOKUP($C124, Table3[#All], 104, 0)</f>
        <v>0</v>
      </c>
      <c r="FT124" s="9">
        <f>VLOOKUP($C124, Table3[#All], 105, 0)</f>
        <v>0</v>
      </c>
      <c r="FU124" s="9">
        <v>0</v>
      </c>
      <c r="FV124" s="10">
        <f t="shared" si="176"/>
        <v>1</v>
      </c>
      <c r="FW124" s="11"/>
      <c r="FX124" s="9">
        <f>VLOOKUP($C124, Table3[#All], 106, 0)</f>
        <v>0.75</v>
      </c>
      <c r="FY124" s="9"/>
      <c r="FZ124" s="9">
        <f>VLOOKUP($C124, Table3[#All], 107, 0)</f>
        <v>0.17859999999999998</v>
      </c>
      <c r="GA124" s="9">
        <f>VLOOKUP($C124, Table3[#All], 108, 0)</f>
        <v>7.1399999999999991E-2</v>
      </c>
      <c r="GB124" s="9"/>
      <c r="GC124" s="10">
        <f t="shared" si="193"/>
        <v>3</v>
      </c>
      <c r="GD124" s="81"/>
      <c r="GE124" s="9">
        <f>VLOOKUP($C124, Table3[#All], 109, 0)</f>
        <v>0</v>
      </c>
      <c r="GF124" s="9">
        <f>VLOOKUP($C124, Table3[#All], 110, 0)</f>
        <v>0.8</v>
      </c>
      <c r="GG124" s="9">
        <f>VLOOKUP($C124, Table3[#All], 111, 0)</f>
        <v>0.2</v>
      </c>
      <c r="GH124" s="9"/>
      <c r="GI124" s="9">
        <f>VLOOKUP($C124, Table3[#All], 112, 0)</f>
        <v>0</v>
      </c>
      <c r="GJ124" s="12">
        <f t="shared" si="177"/>
        <v>2</v>
      </c>
      <c r="GK124" s="11"/>
      <c r="GL124" s="9">
        <f>VLOOKUP($C124, Table3[#All], 113, 0)</f>
        <v>0</v>
      </c>
      <c r="GM124" s="9">
        <f>VLOOKUP($C124, Table3[#All], 114, 0)</f>
        <v>7.1399999999999991E-2</v>
      </c>
      <c r="GN124" s="9">
        <f>VLOOKUP($C124, Table3[#All], 115, 0)</f>
        <v>0.25</v>
      </c>
      <c r="GO124" s="9">
        <f>VLOOKUP($C124, Table3[#All], 116, 0)</f>
        <v>0.67859999999999998</v>
      </c>
      <c r="GP124" s="9"/>
      <c r="GQ124" s="10">
        <f t="shared" si="178"/>
        <v>4</v>
      </c>
      <c r="GR124" s="11"/>
      <c r="GS124" s="9">
        <f>VLOOKUP($C124, Table2[#All], 3, 0)</f>
        <v>0</v>
      </c>
      <c r="GT124" s="9">
        <f>VLOOKUP($C124, Table2[#All], 4, 0)</f>
        <v>0</v>
      </c>
      <c r="GU124" s="9">
        <f>VLOOKUP($C124, Table2[#All], 5, 0)</f>
        <v>1</v>
      </c>
      <c r="GV124" s="9">
        <f>VLOOKUP($C124, Table2[#All], 6, 0)</f>
        <v>0</v>
      </c>
      <c r="GW124" s="9">
        <f>VLOOKUP($C124, Table2[#All], 7, 0)</f>
        <v>0</v>
      </c>
      <c r="GX124" s="10">
        <f t="shared" si="179"/>
        <v>3</v>
      </c>
      <c r="GY124" s="11"/>
      <c r="GZ124" s="9">
        <v>0</v>
      </c>
      <c r="HA124" s="9">
        <v>1</v>
      </c>
      <c r="HB124" s="9">
        <v>0</v>
      </c>
      <c r="HC124" s="9">
        <v>0</v>
      </c>
      <c r="HD124" s="9"/>
      <c r="HE124" s="10">
        <f t="shared" si="180"/>
        <v>2</v>
      </c>
      <c r="HF124" s="11"/>
      <c r="HG124" s="9">
        <f>VLOOKUP($C124, Table5[#All], 2, 0)</f>
        <v>0</v>
      </c>
      <c r="HH124" s="9">
        <f>VLOOKUP($C124, Table5[#All], 3, 0)</f>
        <v>0</v>
      </c>
      <c r="HI124" s="9">
        <f>VLOOKUP($C124, Table5[#All], 4, 0)</f>
        <v>1</v>
      </c>
      <c r="HJ124" s="9">
        <f>VLOOKUP($C124, Table5[#All], 5, 0)</f>
        <v>0</v>
      </c>
      <c r="HK124" s="9">
        <f>VLOOKUP($C124, Table5[#All], 6, 0)</f>
        <v>0</v>
      </c>
      <c r="HL124" s="10">
        <f t="shared" si="181"/>
        <v>3</v>
      </c>
      <c r="HM124" s="11"/>
      <c r="HN124" s="9">
        <f>VLOOKUP($C124, Table5[#All], 7, 0)</f>
        <v>0</v>
      </c>
      <c r="HO124" s="9">
        <f>VLOOKUP($C124, Table5[#All], 8, 0)</f>
        <v>0</v>
      </c>
      <c r="HP124" s="9">
        <f>VLOOKUP($C124, Table5[#All], 9, 0)</f>
        <v>1</v>
      </c>
      <c r="HQ124" s="9">
        <f>VLOOKUP($C124, Table5[#All], 10, 0)</f>
        <v>0</v>
      </c>
      <c r="HR124" s="9">
        <f>VLOOKUP($C124, Table5[#All], 11, 0)</f>
        <v>0</v>
      </c>
      <c r="HS124" s="10">
        <f t="shared" si="182"/>
        <v>3</v>
      </c>
      <c r="HT124" s="11"/>
      <c r="HU124" s="9">
        <f>VLOOKUP($C124, Table5[#All], 12, 0)</f>
        <v>1</v>
      </c>
      <c r="HV124" s="9">
        <f>VLOOKUP($C124, Table5[#All], 13, 0)</f>
        <v>0</v>
      </c>
      <c r="HW124" s="9">
        <f>VLOOKUP($C124, Table5[#All], 14, 0)</f>
        <v>0</v>
      </c>
      <c r="HX124" s="9">
        <f>VLOOKUP($C124, Table5[#All], 15, 0)</f>
        <v>0</v>
      </c>
      <c r="HY124" s="9">
        <f>VLOOKUP($C124, Table5[#All], 16, 0)</f>
        <v>0</v>
      </c>
      <c r="HZ124" s="10">
        <f t="shared" si="183"/>
        <v>1</v>
      </c>
      <c r="IA124" s="11"/>
      <c r="IB124" s="9">
        <f>VLOOKUP($C124, Table5[#All], 17, 0)</f>
        <v>0</v>
      </c>
      <c r="IC124" s="9">
        <f>VLOOKUP($C124, Table5[#All], 18, 0)</f>
        <v>1</v>
      </c>
      <c r="ID124" s="9">
        <f>VLOOKUP($C124, Table5[#All], 19, 0)</f>
        <v>0</v>
      </c>
      <c r="IE124" s="9">
        <f>VLOOKUP($C124, Table5[#All], 20, 0)</f>
        <v>0</v>
      </c>
      <c r="IF124" s="9">
        <f>VLOOKUP($C124, Table5[#All], 21, 0)</f>
        <v>0</v>
      </c>
      <c r="IG124" s="10">
        <f t="shared" si="184"/>
        <v>2</v>
      </c>
      <c r="IH124" s="11"/>
      <c r="II124" s="9">
        <f>VLOOKUP($C124, Table5[#All], 22, 0)</f>
        <v>1</v>
      </c>
      <c r="IJ124" s="9">
        <f>VLOOKUP($C124, Table5[#All], 23, 0)</f>
        <v>0</v>
      </c>
      <c r="IK124" s="9">
        <f>VLOOKUP($C124, Table5[#All], 24, 0)</f>
        <v>0</v>
      </c>
      <c r="IL124" s="9">
        <f>VLOOKUP($C124, Table5[#All], 25, 0)</f>
        <v>0</v>
      </c>
      <c r="IM124" s="9">
        <f>VLOOKUP($C124, Table5[#All], 26, 0)</f>
        <v>0</v>
      </c>
      <c r="IN124" s="10">
        <f t="shared" si="185"/>
        <v>1</v>
      </c>
      <c r="IO124" s="11"/>
      <c r="IP124" s="9">
        <v>1</v>
      </c>
      <c r="IQ124" s="9">
        <v>0</v>
      </c>
      <c r="IR124" s="9">
        <v>0</v>
      </c>
      <c r="IS124" s="9">
        <v>0</v>
      </c>
      <c r="IT124" s="9">
        <v>0</v>
      </c>
      <c r="IU124" s="10">
        <f t="shared" si="186"/>
        <v>1</v>
      </c>
      <c r="IV124" s="82"/>
    </row>
    <row r="125" spans="1:256" ht="16.3" thickTop="1" thickBot="1" x14ac:dyDescent="0.35">
      <c r="A125" s="16" t="s">
        <v>356</v>
      </c>
      <c r="B125" s="16" t="s">
        <v>386</v>
      </c>
      <c r="C125" s="16" t="s">
        <v>387</v>
      </c>
      <c r="D125" s="11"/>
      <c r="E125" s="9">
        <f>VLOOKUP($C125, Table3[#All], 2, 0)</f>
        <v>0.32500000000000001</v>
      </c>
      <c r="F125" s="9"/>
      <c r="G125" s="9">
        <f>VLOOKUP($C125, Table3[#All], 3, 0)</f>
        <v>0.47499999999999998</v>
      </c>
      <c r="H125" s="9">
        <f>VLOOKUP($C125, Table3[#All], 4, 0)</f>
        <v>0.2</v>
      </c>
      <c r="I125" s="9">
        <f>VLOOKUP($C125, Table3[#All], 5, 0)</f>
        <v>0</v>
      </c>
      <c r="J125" s="10">
        <f t="shared" si="187"/>
        <v>3</v>
      </c>
      <c r="K125" s="11"/>
      <c r="L125" s="9">
        <f>VLOOKUP($C125, Table3[#All], 6, 0)</f>
        <v>1</v>
      </c>
      <c r="M125" s="9"/>
      <c r="N125" s="9">
        <f>VLOOKUP($C125, Table3[#All], 7, 0)</f>
        <v>0</v>
      </c>
      <c r="O125" s="9">
        <f>VLOOKUP($C125, Table3[#All], 8, 0)</f>
        <v>0</v>
      </c>
      <c r="P125" s="9">
        <f>VLOOKUP($C125, Table3[#All], 9, 0)</f>
        <v>0</v>
      </c>
      <c r="Q125" s="10">
        <f t="shared" si="188"/>
        <v>1</v>
      </c>
      <c r="R125" s="11"/>
      <c r="S125" s="9">
        <f>VLOOKUP($C125, Table3[#All], 10, 0)</f>
        <v>0</v>
      </c>
      <c r="T125" s="9">
        <f>VLOOKUP($C125, Table3[#All], 11, 0)</f>
        <v>0.05</v>
      </c>
      <c r="U125" s="9">
        <f>VLOOKUP($C125, Table3[#All], 12, 0)</f>
        <v>0.75</v>
      </c>
      <c r="V125" s="9">
        <f>VLOOKUP($C125, Table3[#All], 13, 0)</f>
        <v>0.2</v>
      </c>
      <c r="W125" s="9">
        <f>VLOOKUP($C125, Table3[#All], 14, 0)</f>
        <v>0</v>
      </c>
      <c r="X125" s="10">
        <f t="shared" si="189"/>
        <v>3</v>
      </c>
      <c r="Y125" s="11"/>
      <c r="Z125" s="9">
        <f>VLOOKUP($C125, Table3[#All], 15, 0)</f>
        <v>0</v>
      </c>
      <c r="AA125" s="9">
        <f>VLOOKUP($C125, Table3[#All], 16, 0)</f>
        <v>0.32500000000000001</v>
      </c>
      <c r="AB125" s="9">
        <f>VLOOKUP($C125, Table3[#All], 17, 0)</f>
        <v>0.27500000000000002</v>
      </c>
      <c r="AC125" s="9">
        <f>VLOOKUP($C125, Table3[#All], 18, 0)</f>
        <v>0.2</v>
      </c>
      <c r="AD125" s="9">
        <f>VLOOKUP($C125, Table3[#All], 19, 0)</f>
        <v>0.2</v>
      </c>
      <c r="AE125" s="10">
        <f t="shared" si="159"/>
        <v>4</v>
      </c>
      <c r="AF125" s="11"/>
      <c r="AG125" s="9">
        <f>VLOOKUP($C125, Table3[#All], 20, 0)</f>
        <v>0</v>
      </c>
      <c r="AH125" s="9">
        <f>VLOOKUP($C125, Table3[#All], 21, 0)</f>
        <v>0.45</v>
      </c>
      <c r="AI125" s="9">
        <f>VLOOKUP($C125, Table3[#All], 22, 0)</f>
        <v>0.55000000000000004</v>
      </c>
      <c r="AJ125" s="9"/>
      <c r="AK125" s="9"/>
      <c r="AL125" s="10">
        <f t="shared" si="160"/>
        <v>3</v>
      </c>
      <c r="AM125" s="11"/>
      <c r="AN125" s="9">
        <f>VLOOKUP($C125, Table3[#All], 23, 0)</f>
        <v>1</v>
      </c>
      <c r="AO125" s="9">
        <f>VLOOKUP($C125, Table3[#All], 24, 0)</f>
        <v>0</v>
      </c>
      <c r="AP125" s="9">
        <f>VLOOKUP($C125, Table3[#All], 25, 0)</f>
        <v>0</v>
      </c>
      <c r="AQ125" s="9">
        <f>VLOOKUP($C125, Table3[#All], 26, 0)</f>
        <v>0</v>
      </c>
      <c r="AR125" s="9"/>
      <c r="AS125" s="12">
        <f t="shared" si="161"/>
        <v>1</v>
      </c>
      <c r="AT125" s="11"/>
      <c r="AU125" s="9">
        <f>VLOOKUP($C125, Table3[#All], 27, 0)</f>
        <v>0.47499999999999998</v>
      </c>
      <c r="AV125" s="9">
        <f>VLOOKUP($C125, Table3[#All], 28, 0)</f>
        <v>0.15</v>
      </c>
      <c r="AW125" s="9">
        <f>VLOOKUP($C125, Table3[#All], 29, 0)</f>
        <v>0.375</v>
      </c>
      <c r="AX125" s="9"/>
      <c r="AY125" s="9"/>
      <c r="AZ125" s="10">
        <f t="shared" si="190"/>
        <v>3</v>
      </c>
      <c r="BA125" s="11"/>
      <c r="BB125" s="9">
        <f>VLOOKUP($C125, Table3[#All], 30, 0)</f>
        <v>7.4999999999999997E-2</v>
      </c>
      <c r="BC125" s="9">
        <f>VLOOKUP($C125, Table3[#All], 31, 0)</f>
        <v>0.57499999999999996</v>
      </c>
      <c r="BD125" s="9">
        <f>VLOOKUP($C125, Table3[#All], 32, 0)</f>
        <v>0.35</v>
      </c>
      <c r="BE125" s="9">
        <f>VLOOKUP($C125, Table3[#All], 33, 0)</f>
        <v>0</v>
      </c>
      <c r="BF125" s="9"/>
      <c r="BG125" s="10">
        <f t="shared" si="191"/>
        <v>3</v>
      </c>
      <c r="BH125" s="81"/>
      <c r="BI125" s="9">
        <f>VLOOKUP($C125, Table3[#All], 34, 0)</f>
        <v>0</v>
      </c>
      <c r="BJ125" s="9">
        <f>VLOOKUP($C125, Table3[#All], 35, 0)</f>
        <v>0</v>
      </c>
      <c r="BK125" s="9">
        <f>VLOOKUP($C125, Table3[#All], 36, 0)</f>
        <v>0</v>
      </c>
      <c r="BL125" s="9">
        <f>VLOOKUP($C125, Table3[#All], 37, 0)</f>
        <v>0</v>
      </c>
      <c r="BM125" s="9">
        <f>VLOOKUP($C125, Table3[#All], 38, 0)</f>
        <v>0</v>
      </c>
      <c r="BN125" s="10" t="str">
        <f t="shared" si="192"/>
        <v>N/A</v>
      </c>
      <c r="BO125" s="11"/>
      <c r="BP125" s="9">
        <f>VLOOKUP($C125, Table3[#All], 39, 0)</f>
        <v>0.77500000000000002</v>
      </c>
      <c r="BQ125" s="9">
        <f>VLOOKUP($C125, Table3[#All], 40, 0)</f>
        <v>0</v>
      </c>
      <c r="BR125" s="9">
        <f>VLOOKUP($C125, Table3[#All], 41, 0)</f>
        <v>0.17499999999999999</v>
      </c>
      <c r="BS125" s="9">
        <f>VLOOKUP($C125, Table3[#All], 42, 0)</f>
        <v>0.05</v>
      </c>
      <c r="BT125" s="9"/>
      <c r="BU125" s="10">
        <f t="shared" si="162"/>
        <v>1</v>
      </c>
      <c r="BV125" s="11"/>
      <c r="BW125" s="9">
        <f>VLOOKUP($C125, Table3[#All], 43, 0)</f>
        <v>0.95</v>
      </c>
      <c r="BX125" s="9">
        <f>VLOOKUP($C125, Table3[#All], 44, 0)</f>
        <v>0.05</v>
      </c>
      <c r="BY125" s="9">
        <f>VLOOKUP($C125, Table3[#All], 45, 0)</f>
        <v>0</v>
      </c>
      <c r="BZ125" s="9"/>
      <c r="CA125" s="9"/>
      <c r="CB125" s="10">
        <f t="shared" si="163"/>
        <v>1</v>
      </c>
      <c r="CC125" s="81"/>
      <c r="CD125" s="9">
        <f>VLOOKUP($C125, Table3[#All], 46, 0)</f>
        <v>1</v>
      </c>
      <c r="CE125" s="9">
        <f>VLOOKUP($C125, Table3[#All], 47, 0)</f>
        <v>0</v>
      </c>
      <c r="CF125" s="9">
        <f>VLOOKUP($C125, Table3[#All], 48, 0)</f>
        <v>0</v>
      </c>
      <c r="CG125" s="9">
        <f>VLOOKUP($C125, Table3[#All], 49, 0)</f>
        <v>0</v>
      </c>
      <c r="CH125" s="9">
        <f>VLOOKUP($C125, Table3[#All], 50, 0)</f>
        <v>0</v>
      </c>
      <c r="CI125" s="12">
        <f t="shared" si="164"/>
        <v>1</v>
      </c>
      <c r="CJ125" s="13"/>
      <c r="CK125" s="9">
        <f>VLOOKUP($C125, Table3[#All], 51, 0)</f>
        <v>0.67500000000000004</v>
      </c>
      <c r="CL125" s="9">
        <f>VLOOKUP($C125, Table3[#All], 52, 0)</f>
        <v>0.32500000000000001</v>
      </c>
      <c r="CM125" s="9">
        <f>VLOOKUP($C125, Table3[#All], 53, 0)</f>
        <v>0</v>
      </c>
      <c r="CN125" s="9">
        <f>VLOOKUP($C125, Table3[#All], 54, 0)</f>
        <v>0</v>
      </c>
      <c r="CO125" s="9"/>
      <c r="CP125" s="10">
        <f t="shared" si="165"/>
        <v>2</v>
      </c>
      <c r="CQ125" s="11"/>
      <c r="CR125" s="9">
        <f>VLOOKUP($C125, Table3[#All], 55, 0)</f>
        <v>0.05</v>
      </c>
      <c r="CS125" s="9">
        <f>VLOOKUP($C125, Table3[#All], 56, 0)</f>
        <v>0.55000000000000004</v>
      </c>
      <c r="CT125" s="9">
        <f>VLOOKUP($C125, Table3[#All], 57, 0)</f>
        <v>0.4</v>
      </c>
      <c r="CU125" s="9">
        <f>VLOOKUP($C125, Table3[#All], 58, 0)</f>
        <v>0</v>
      </c>
      <c r="CV125" s="9">
        <f>VLOOKUP($C125, Table3[#All], 59, 0)</f>
        <v>0</v>
      </c>
      <c r="CW125" s="14">
        <f t="shared" si="166"/>
        <v>3</v>
      </c>
      <c r="CX125" s="81"/>
      <c r="CY125" s="9">
        <f>VLOOKUP($C125, Table3[#All], 60, 0)</f>
        <v>7.4999999999999997E-2</v>
      </c>
      <c r="CZ125" s="9">
        <f>VLOOKUP($C125, Table3[#All], 61, 0)</f>
        <v>0.57499999999999996</v>
      </c>
      <c r="DA125" s="9">
        <f>VLOOKUP($C125, Table3[#All], 62, 0)</f>
        <v>0.32500000000000001</v>
      </c>
      <c r="DB125" s="9">
        <f>VLOOKUP($C125, Table3[#All], 63, 0)</f>
        <v>2.5000000000000001E-2</v>
      </c>
      <c r="DC125" s="9">
        <f>VLOOKUP($C125, Table3[#All], 64, 0)</f>
        <v>0</v>
      </c>
      <c r="DD125" s="10">
        <f t="shared" si="167"/>
        <v>3</v>
      </c>
      <c r="DE125" s="11"/>
      <c r="DF125" s="9">
        <f>VLOOKUP($C125, Table3[#All], 65, 0)</f>
        <v>0.25</v>
      </c>
      <c r="DG125" s="9"/>
      <c r="DH125" s="9">
        <f>VLOOKUP($C125, Table3[#All], 66, 0)</f>
        <v>0.75</v>
      </c>
      <c r="DI125" s="9"/>
      <c r="DJ125" s="9">
        <f>VLOOKUP($C125, Table3[#All], 67, 0)</f>
        <v>0</v>
      </c>
      <c r="DK125" s="14">
        <f t="shared" si="168"/>
        <v>3</v>
      </c>
      <c r="DL125" s="11"/>
      <c r="DM125" s="9">
        <f>VLOOKUP($C125, Table3[#All], 68, 0)</f>
        <v>1</v>
      </c>
      <c r="DN125" s="9"/>
      <c r="DO125" s="9">
        <f>VLOOKUP($C125, Table3[#All], 69, 0)</f>
        <v>0</v>
      </c>
      <c r="DP125" s="9">
        <f>VLOOKUP($C125, Table3[#All], 70, 0)</f>
        <v>0</v>
      </c>
      <c r="DQ125" s="9"/>
      <c r="DR125" s="14">
        <f t="shared" si="169"/>
        <v>1</v>
      </c>
      <c r="DS125" s="11"/>
      <c r="DT125" s="9">
        <f>VLOOKUP($C125, Table3[#All], 71, 0)</f>
        <v>0.8</v>
      </c>
      <c r="DU125" s="9">
        <f>VLOOKUP($C125, Table3[#All], 72, 0)</f>
        <v>0.17499999999999999</v>
      </c>
      <c r="DV125" s="9">
        <f>VLOOKUP($C125, Table3[#All], 73, 0)</f>
        <v>2.5000000000000001E-2</v>
      </c>
      <c r="DW125" s="9">
        <f>VLOOKUP($C125, Table3[#All], 74, 0)</f>
        <v>0</v>
      </c>
      <c r="DX125" s="9">
        <f>VLOOKUP($C125, Table3[#All], 75, 0)</f>
        <v>0</v>
      </c>
      <c r="DY125" s="12">
        <f t="shared" si="194"/>
        <v>1</v>
      </c>
      <c r="DZ125" s="11"/>
      <c r="EA125" s="9">
        <f>VLOOKUP($C125, Table3[#All], 76, 0)</f>
        <v>1</v>
      </c>
      <c r="EB125" s="9">
        <f>VLOOKUP($C125, Table3[#All], 77, 0)</f>
        <v>0</v>
      </c>
      <c r="EC125" s="9">
        <f>VLOOKUP($C125, Table3[#All], 78, 0)</f>
        <v>0</v>
      </c>
      <c r="ED125" s="9">
        <f>VLOOKUP($C125, Table3[#All], 79, 0)</f>
        <v>0</v>
      </c>
      <c r="EE125" s="9">
        <f>VLOOKUP($C125, Table3[#All], 80, 0)</f>
        <v>0</v>
      </c>
      <c r="EF125" s="10">
        <f t="shared" si="170"/>
        <v>1</v>
      </c>
      <c r="EG125" s="9"/>
      <c r="EH125" s="9">
        <f>VLOOKUP($C125, Table3[#All], 81, 0)</f>
        <v>0</v>
      </c>
      <c r="EI125" s="9">
        <f>VLOOKUP($C125, Table3[#All], 82, 0)</f>
        <v>0</v>
      </c>
      <c r="EJ125" s="9">
        <f>VLOOKUP($C125, Table3[#All], 83, 0)</f>
        <v>0</v>
      </c>
      <c r="EK125" s="9">
        <f>VLOOKUP($C125, Table3[#All], 84, 0)</f>
        <v>0</v>
      </c>
      <c r="EL125" s="9">
        <f>VLOOKUP($C125, Table3[#All], 85, 0)</f>
        <v>1</v>
      </c>
      <c r="EM125" s="14">
        <f t="shared" si="171"/>
        <v>5</v>
      </c>
      <c r="EN125" s="11"/>
      <c r="EO125" s="9">
        <f>VLOOKUP($C125, Table3[#All], 86, 0)</f>
        <v>0.25</v>
      </c>
      <c r="EP125" s="9"/>
      <c r="EQ125" s="9">
        <f>VLOOKUP($C125, Table3[#All], 87, 0)</f>
        <v>0.75</v>
      </c>
      <c r="ER125" s="9"/>
      <c r="ES125" s="9"/>
      <c r="ET125" s="14">
        <f t="shared" si="172"/>
        <v>3</v>
      </c>
      <c r="EU125" s="11"/>
      <c r="EV125" s="9">
        <f>VLOOKUP($C125, Table3[#All], 88, 0)</f>
        <v>1</v>
      </c>
      <c r="EW125" s="9">
        <f>VLOOKUP($C125, Table3[#All], 89, 0)</f>
        <v>0</v>
      </c>
      <c r="EX125" s="9">
        <f>VLOOKUP($C125, Table3[#All], 90, 0)</f>
        <v>0</v>
      </c>
      <c r="EY125" s="9">
        <f>VLOOKUP($C125, Table3[#All], 91, 0)</f>
        <v>0</v>
      </c>
      <c r="EZ125" s="9">
        <f>VLOOKUP($C125, Table3[#All], 92, 0)</f>
        <v>0</v>
      </c>
      <c r="FA125" s="12">
        <f t="shared" si="173"/>
        <v>1</v>
      </c>
      <c r="FB125" s="11"/>
      <c r="FC125" s="9">
        <f>VLOOKUP($C125, Table3[#All], 93, 0)</f>
        <v>0</v>
      </c>
      <c r="FD125" s="9">
        <f>VLOOKUP($C125, Table3[#All], 94, 0)</f>
        <v>0.4</v>
      </c>
      <c r="FE125" s="9">
        <f>VLOOKUP($C125, Table3[#All], 95, 0)</f>
        <v>0.57499999999999996</v>
      </c>
      <c r="FF125" s="9">
        <f>VLOOKUP($C125, Table3[#All], 96, 0)</f>
        <v>2.5000000000000001E-2</v>
      </c>
      <c r="FG125" s="9"/>
      <c r="FH125" s="10">
        <f t="shared" si="174"/>
        <v>3</v>
      </c>
      <c r="FI125" s="11"/>
      <c r="FJ125" s="9">
        <f>VLOOKUP($C125, Table3[#All], 97, 0)</f>
        <v>0</v>
      </c>
      <c r="FK125" s="9">
        <f>VLOOKUP($C125, Table3[#All], 98, 0)</f>
        <v>0</v>
      </c>
      <c r="FL125" s="9">
        <f>VLOOKUP($C125, Table3[#All], 99, 0)</f>
        <v>0</v>
      </c>
      <c r="FM125" s="9">
        <f>VLOOKUP($C125, Table3[#All], 100, 0)</f>
        <v>0</v>
      </c>
      <c r="FN125" s="9">
        <f>VLOOKUP($C125, Table3[#All], 101, 0)</f>
        <v>1</v>
      </c>
      <c r="FO125" s="14">
        <f t="shared" si="175"/>
        <v>5</v>
      </c>
      <c r="FP125" s="11"/>
      <c r="FQ125" s="9">
        <f>VLOOKUP($C125, Table3[#All], 102, 0)</f>
        <v>0.47499999999999998</v>
      </c>
      <c r="FR125" s="9">
        <f>VLOOKUP($C125, Table3[#All], 103, 0)</f>
        <v>0.42499999999999999</v>
      </c>
      <c r="FS125" s="9">
        <f>VLOOKUP($C125, Table3[#All], 104, 0)</f>
        <v>2.5000000000000001E-2</v>
      </c>
      <c r="FT125" s="9">
        <f>VLOOKUP($C125, Table3[#All], 105, 0)</f>
        <v>7.4999999999999997E-2</v>
      </c>
      <c r="FU125" s="9">
        <v>0</v>
      </c>
      <c r="FV125" s="10">
        <f t="shared" si="176"/>
        <v>2</v>
      </c>
      <c r="FW125" s="11"/>
      <c r="FX125" s="9">
        <f>VLOOKUP($C125, Table3[#All], 106, 0)</f>
        <v>0.52500000000000002</v>
      </c>
      <c r="FY125" s="9"/>
      <c r="FZ125" s="9">
        <f>VLOOKUP($C125, Table3[#All], 107, 0)</f>
        <v>0.125</v>
      </c>
      <c r="GA125" s="9">
        <f>VLOOKUP($C125, Table3[#All], 108, 0)</f>
        <v>0.35</v>
      </c>
      <c r="GB125" s="9"/>
      <c r="GC125" s="10">
        <f t="shared" si="193"/>
        <v>4</v>
      </c>
      <c r="GD125" s="81"/>
      <c r="GE125" s="9">
        <f>VLOOKUP($C125, Table3[#All], 109, 0)</f>
        <v>0</v>
      </c>
      <c r="GF125" s="9">
        <f>VLOOKUP($C125, Table3[#All], 110, 0)</f>
        <v>0.83329999999999993</v>
      </c>
      <c r="GG125" s="9">
        <f>VLOOKUP($C125, Table3[#All], 111, 0)</f>
        <v>0.16670000000000001</v>
      </c>
      <c r="GH125" s="9"/>
      <c r="GI125" s="9">
        <f>VLOOKUP($C125, Table3[#All], 112, 0)</f>
        <v>0</v>
      </c>
      <c r="GJ125" s="12">
        <f t="shared" si="177"/>
        <v>2</v>
      </c>
      <c r="GK125" s="11"/>
      <c r="GL125" s="9">
        <f>VLOOKUP($C125, Table3[#All], 113, 0)</f>
        <v>0.3</v>
      </c>
      <c r="GM125" s="9">
        <f>VLOOKUP($C125, Table3[#All], 114, 0)</f>
        <v>0.22500000000000001</v>
      </c>
      <c r="GN125" s="9">
        <f>VLOOKUP($C125, Table3[#All], 115, 0)</f>
        <v>0.2</v>
      </c>
      <c r="GO125" s="9">
        <f>VLOOKUP($C125, Table3[#All], 116, 0)</f>
        <v>0.27500000000000002</v>
      </c>
      <c r="GP125" s="9"/>
      <c r="GQ125" s="10">
        <f t="shared" si="178"/>
        <v>4</v>
      </c>
      <c r="GR125" s="11"/>
      <c r="GS125" s="9">
        <f>VLOOKUP($C125, Table2[#All], 3, 0)</f>
        <v>0</v>
      </c>
      <c r="GT125" s="9">
        <f>VLOOKUP($C125, Table2[#All], 4, 0)</f>
        <v>0</v>
      </c>
      <c r="GU125" s="9">
        <f>VLOOKUP($C125, Table2[#All], 5, 0)</f>
        <v>1</v>
      </c>
      <c r="GV125" s="9">
        <f>VLOOKUP($C125, Table2[#All], 6, 0)</f>
        <v>0</v>
      </c>
      <c r="GW125" s="9">
        <f>VLOOKUP($C125, Table2[#All], 7, 0)</f>
        <v>0</v>
      </c>
      <c r="GX125" s="10">
        <f t="shared" si="179"/>
        <v>3</v>
      </c>
      <c r="GY125" s="11"/>
      <c r="GZ125" s="9">
        <v>0</v>
      </c>
      <c r="HA125" s="9">
        <v>1</v>
      </c>
      <c r="HB125" s="9">
        <v>0</v>
      </c>
      <c r="HC125" s="9">
        <v>0</v>
      </c>
      <c r="HD125" s="9"/>
      <c r="HE125" s="10">
        <f t="shared" si="180"/>
        <v>2</v>
      </c>
      <c r="HF125" s="11"/>
      <c r="HG125" s="9">
        <f>VLOOKUP($C125, Table5[#All], 2, 0)</f>
        <v>0</v>
      </c>
      <c r="HH125" s="9">
        <f>VLOOKUP($C125, Table5[#All], 3, 0)</f>
        <v>0</v>
      </c>
      <c r="HI125" s="9">
        <f>VLOOKUP($C125, Table5[#All], 4, 0)</f>
        <v>0</v>
      </c>
      <c r="HJ125" s="9">
        <f>VLOOKUP($C125, Table5[#All], 5, 0)</f>
        <v>0</v>
      </c>
      <c r="HK125" s="9">
        <f>VLOOKUP($C125, Table5[#All], 6, 0)</f>
        <v>1</v>
      </c>
      <c r="HL125" s="10">
        <f t="shared" si="181"/>
        <v>5</v>
      </c>
      <c r="HM125" s="11"/>
      <c r="HN125" s="9">
        <f>VLOOKUP($C125, Table5[#All], 7, 0)</f>
        <v>0</v>
      </c>
      <c r="HO125" s="9">
        <f>VLOOKUP($C125, Table5[#All], 8, 0)</f>
        <v>0</v>
      </c>
      <c r="HP125" s="9">
        <f>VLOOKUP($C125, Table5[#All], 9, 0)</f>
        <v>0</v>
      </c>
      <c r="HQ125" s="9">
        <f>VLOOKUP($C125, Table5[#All], 10, 0)</f>
        <v>1</v>
      </c>
      <c r="HR125" s="9">
        <f>VLOOKUP($C125, Table5[#All], 11, 0)</f>
        <v>0</v>
      </c>
      <c r="HS125" s="10">
        <f t="shared" si="182"/>
        <v>4</v>
      </c>
      <c r="HT125" s="11"/>
      <c r="HU125" s="9">
        <f>VLOOKUP($C125, Table5[#All], 12, 0)</f>
        <v>1</v>
      </c>
      <c r="HV125" s="9">
        <f>VLOOKUP($C125, Table5[#All], 13, 0)</f>
        <v>0</v>
      </c>
      <c r="HW125" s="9">
        <f>VLOOKUP($C125, Table5[#All], 14, 0)</f>
        <v>0</v>
      </c>
      <c r="HX125" s="9">
        <f>VLOOKUP($C125, Table5[#All], 15, 0)</f>
        <v>0</v>
      </c>
      <c r="HY125" s="9">
        <f>VLOOKUP($C125, Table5[#All], 16, 0)</f>
        <v>0</v>
      </c>
      <c r="HZ125" s="10">
        <f t="shared" si="183"/>
        <v>1</v>
      </c>
      <c r="IA125" s="11"/>
      <c r="IB125" s="9">
        <f>VLOOKUP($C125, Table5[#All], 17, 0)</f>
        <v>1</v>
      </c>
      <c r="IC125" s="9">
        <f>VLOOKUP($C125, Table5[#All], 18, 0)</f>
        <v>0</v>
      </c>
      <c r="ID125" s="9">
        <f>VLOOKUP($C125, Table5[#All], 19, 0)</f>
        <v>0</v>
      </c>
      <c r="IE125" s="9">
        <f>VLOOKUP($C125, Table5[#All], 20, 0)</f>
        <v>0</v>
      </c>
      <c r="IF125" s="9">
        <f>VLOOKUP($C125, Table5[#All], 21, 0)</f>
        <v>0</v>
      </c>
      <c r="IG125" s="10">
        <f t="shared" si="184"/>
        <v>1</v>
      </c>
      <c r="IH125" s="11"/>
      <c r="II125" s="9">
        <f>VLOOKUP($C125, Table5[#All], 22, 0)</f>
        <v>1</v>
      </c>
      <c r="IJ125" s="9">
        <f>VLOOKUP($C125, Table5[#All], 23, 0)</f>
        <v>0</v>
      </c>
      <c r="IK125" s="9">
        <f>VLOOKUP($C125, Table5[#All], 24, 0)</f>
        <v>0</v>
      </c>
      <c r="IL125" s="9">
        <f>VLOOKUP($C125, Table5[#All], 25, 0)</f>
        <v>0</v>
      </c>
      <c r="IM125" s="9">
        <f>VLOOKUP($C125, Table5[#All], 26, 0)</f>
        <v>0</v>
      </c>
      <c r="IN125" s="10">
        <f t="shared" si="185"/>
        <v>1</v>
      </c>
      <c r="IO125" s="11"/>
      <c r="IP125" s="9">
        <v>1</v>
      </c>
      <c r="IQ125" s="9">
        <v>0</v>
      </c>
      <c r="IR125" s="9">
        <v>0</v>
      </c>
      <c r="IS125" s="9">
        <v>0</v>
      </c>
      <c r="IT125" s="9">
        <v>0</v>
      </c>
      <c r="IU125" s="10">
        <f t="shared" si="186"/>
        <v>1</v>
      </c>
      <c r="IV125" s="82"/>
    </row>
    <row r="126" spans="1:256" ht="16.3" thickTop="1" thickBot="1" x14ac:dyDescent="0.35">
      <c r="A126" s="16" t="s">
        <v>356</v>
      </c>
      <c r="B126" s="16" t="s">
        <v>388</v>
      </c>
      <c r="C126" s="16" t="s">
        <v>389</v>
      </c>
      <c r="D126" s="11"/>
      <c r="E126" s="9">
        <f>VLOOKUP($C126, Table3[#All], 2, 0)</f>
        <v>0.1724</v>
      </c>
      <c r="F126" s="9"/>
      <c r="G126" s="9">
        <f>VLOOKUP($C126, Table3[#All], 3, 0)</f>
        <v>6.9000000000000006E-2</v>
      </c>
      <c r="H126" s="9">
        <f>VLOOKUP($C126, Table3[#All], 4, 0)</f>
        <v>0.55169999999999997</v>
      </c>
      <c r="I126" s="9">
        <f>VLOOKUP($C126, Table3[#All], 5, 0)</f>
        <v>0.2069</v>
      </c>
      <c r="J126" s="10">
        <f t="shared" si="187"/>
        <v>4</v>
      </c>
      <c r="K126" s="11"/>
      <c r="L126" s="9">
        <f>VLOOKUP($C126, Table3[#All], 6, 0)</f>
        <v>0</v>
      </c>
      <c r="M126" s="9"/>
      <c r="N126" s="9">
        <f>VLOOKUP($C126, Table3[#All], 7, 0)</f>
        <v>0</v>
      </c>
      <c r="O126" s="9">
        <f>VLOOKUP($C126, Table3[#All], 8, 0)</f>
        <v>0</v>
      </c>
      <c r="P126" s="9">
        <f>VLOOKUP($C126, Table3[#All], 9, 0)</f>
        <v>1</v>
      </c>
      <c r="Q126" s="10">
        <f t="shared" si="188"/>
        <v>5</v>
      </c>
      <c r="R126" s="11"/>
      <c r="S126" s="9">
        <f>VLOOKUP($C126, Table3[#All], 10, 0)</f>
        <v>0</v>
      </c>
      <c r="T126" s="9">
        <f>VLOOKUP($C126, Table3[#All], 11, 0)</f>
        <v>0</v>
      </c>
      <c r="U126" s="9">
        <f>VLOOKUP($C126, Table3[#All], 12, 0)</f>
        <v>0.2069</v>
      </c>
      <c r="V126" s="9">
        <f>VLOOKUP($C126, Table3[#All], 13, 0)</f>
        <v>0.37929999999999997</v>
      </c>
      <c r="W126" s="9">
        <f>VLOOKUP($C126, Table3[#All], 14, 0)</f>
        <v>0.4138</v>
      </c>
      <c r="X126" s="10">
        <f t="shared" si="189"/>
        <v>5</v>
      </c>
      <c r="Y126" s="11"/>
      <c r="Z126" s="9">
        <f>VLOOKUP($C126, Table3[#All], 15, 0)</f>
        <v>0</v>
      </c>
      <c r="AA126" s="9">
        <f>VLOOKUP($C126, Table3[#All], 16, 0)</f>
        <v>3.4500000000000003E-2</v>
      </c>
      <c r="AB126" s="9">
        <f>VLOOKUP($C126, Table3[#All], 17, 0)</f>
        <v>0.13789999999999999</v>
      </c>
      <c r="AC126" s="9">
        <f>VLOOKUP($C126, Table3[#All], 18, 0)</f>
        <v>0.3448</v>
      </c>
      <c r="AD126" s="9">
        <f>VLOOKUP($C126, Table3[#All], 19, 0)</f>
        <v>0.48280000000000001</v>
      </c>
      <c r="AE126" s="10">
        <f t="shared" si="159"/>
        <v>5</v>
      </c>
      <c r="AF126" s="11"/>
      <c r="AG126" s="9">
        <f>VLOOKUP($C126, Table3[#All], 20, 0)</f>
        <v>0</v>
      </c>
      <c r="AH126" s="9">
        <f>VLOOKUP($C126, Table3[#All], 21, 0)</f>
        <v>0.8276</v>
      </c>
      <c r="AI126" s="9">
        <f>VLOOKUP($C126, Table3[#All], 22, 0)</f>
        <v>0.1724</v>
      </c>
      <c r="AJ126" s="9"/>
      <c r="AK126" s="9"/>
      <c r="AL126" s="10">
        <f t="shared" si="160"/>
        <v>2</v>
      </c>
      <c r="AM126" s="11"/>
      <c r="AN126" s="9">
        <f>VLOOKUP($C126, Table3[#All], 23, 0)</f>
        <v>0</v>
      </c>
      <c r="AO126" s="9">
        <f>VLOOKUP($C126, Table3[#All], 24, 0)</f>
        <v>0</v>
      </c>
      <c r="AP126" s="9">
        <f>VLOOKUP($C126, Table3[#All], 25, 0)</f>
        <v>1</v>
      </c>
      <c r="AQ126" s="9">
        <f>VLOOKUP($C126, Table3[#All], 26, 0)</f>
        <v>0</v>
      </c>
      <c r="AR126" s="9"/>
      <c r="AS126" s="12">
        <f t="shared" si="161"/>
        <v>3</v>
      </c>
      <c r="AT126" s="11"/>
      <c r="AU126" s="9">
        <f>VLOOKUP($C126, Table3[#All], 27, 0)</f>
        <v>0.89659999999999995</v>
      </c>
      <c r="AV126" s="9">
        <f>VLOOKUP($C126, Table3[#All], 28, 0)</f>
        <v>6.9000000000000006E-2</v>
      </c>
      <c r="AW126" s="9">
        <f>VLOOKUP($C126, Table3[#All], 29, 0)</f>
        <v>3.4500000000000003E-2</v>
      </c>
      <c r="AX126" s="9"/>
      <c r="AY126" s="9"/>
      <c r="AZ126" s="10">
        <f t="shared" si="190"/>
        <v>1</v>
      </c>
      <c r="BA126" s="11"/>
      <c r="BB126" s="9">
        <f>VLOOKUP($C126, Table3[#All], 30, 0)</f>
        <v>0.1724</v>
      </c>
      <c r="BC126" s="9">
        <f>VLOOKUP($C126, Table3[#All], 31, 0)</f>
        <v>0.55169999999999997</v>
      </c>
      <c r="BD126" s="9">
        <f>VLOOKUP($C126, Table3[#All], 32, 0)</f>
        <v>0.27589999999999998</v>
      </c>
      <c r="BE126" s="9">
        <f>VLOOKUP($C126, Table3[#All], 33, 0)</f>
        <v>0</v>
      </c>
      <c r="BF126" s="9"/>
      <c r="BG126" s="10">
        <f t="shared" si="191"/>
        <v>3</v>
      </c>
      <c r="BH126" s="81"/>
      <c r="BI126" s="9">
        <f>VLOOKUP($C126, Table3[#All], 34, 0)</f>
        <v>0</v>
      </c>
      <c r="BJ126" s="9">
        <f>VLOOKUP($C126, Table3[#All], 35, 0)</f>
        <v>0</v>
      </c>
      <c r="BK126" s="9">
        <f>VLOOKUP($C126, Table3[#All], 36, 0)</f>
        <v>0</v>
      </c>
      <c r="BL126" s="9">
        <f>VLOOKUP($C126, Table3[#All], 37, 0)</f>
        <v>0</v>
      </c>
      <c r="BM126" s="9">
        <f>VLOOKUP($C126, Table3[#All], 38, 0)</f>
        <v>0</v>
      </c>
      <c r="BN126" s="10" t="str">
        <f t="shared" si="192"/>
        <v>N/A</v>
      </c>
      <c r="BO126" s="11"/>
      <c r="BP126" s="9">
        <f>VLOOKUP($C126, Table3[#All], 39, 0)</f>
        <v>0.58619999999999994</v>
      </c>
      <c r="BQ126" s="9">
        <f>VLOOKUP($C126, Table3[#All], 40, 0)</f>
        <v>3.4500000000000003E-2</v>
      </c>
      <c r="BR126" s="9">
        <f>VLOOKUP($C126, Table3[#All], 41, 0)</f>
        <v>0.3448</v>
      </c>
      <c r="BS126" s="9">
        <f>VLOOKUP($C126, Table3[#All], 42, 0)</f>
        <v>3.4500000000000003E-2</v>
      </c>
      <c r="BT126" s="9"/>
      <c r="BU126" s="10">
        <f t="shared" si="162"/>
        <v>3</v>
      </c>
      <c r="BV126" s="11"/>
      <c r="BW126" s="9">
        <f>VLOOKUP($C126, Table3[#All], 43, 0)</f>
        <v>0.37929999999999997</v>
      </c>
      <c r="BX126" s="9">
        <f>VLOOKUP($C126, Table3[#All], 44, 0)</f>
        <v>0.62070000000000003</v>
      </c>
      <c r="BY126" s="9">
        <f>VLOOKUP($C126, Table3[#All], 45, 0)</f>
        <v>0</v>
      </c>
      <c r="BZ126" s="9"/>
      <c r="CA126" s="9"/>
      <c r="CB126" s="10">
        <f t="shared" si="163"/>
        <v>2</v>
      </c>
      <c r="CC126" s="81"/>
      <c r="CD126" s="9">
        <f>VLOOKUP($C126, Table3[#All], 46, 0)</f>
        <v>1</v>
      </c>
      <c r="CE126" s="9">
        <f>VLOOKUP($C126, Table3[#All], 47, 0)</f>
        <v>0</v>
      </c>
      <c r="CF126" s="9">
        <f>VLOOKUP($C126, Table3[#All], 48, 0)</f>
        <v>0</v>
      </c>
      <c r="CG126" s="9">
        <f>VLOOKUP($C126, Table3[#All], 49, 0)</f>
        <v>0</v>
      </c>
      <c r="CH126" s="9">
        <f>VLOOKUP($C126, Table3[#All], 50, 0)</f>
        <v>0</v>
      </c>
      <c r="CI126" s="12">
        <f t="shared" si="164"/>
        <v>1</v>
      </c>
      <c r="CJ126" s="13"/>
      <c r="CK126" s="9">
        <f>VLOOKUP($C126, Table3[#All], 51, 0)</f>
        <v>0.89659999999999995</v>
      </c>
      <c r="CL126" s="9">
        <f>VLOOKUP($C126, Table3[#All], 52, 0)</f>
        <v>6.9000000000000006E-2</v>
      </c>
      <c r="CM126" s="9">
        <f>VLOOKUP($C126, Table3[#All], 53, 0)</f>
        <v>3.4500000000000003E-2</v>
      </c>
      <c r="CN126" s="9">
        <f>VLOOKUP($C126, Table3[#All], 54, 0)</f>
        <v>0</v>
      </c>
      <c r="CO126" s="9"/>
      <c r="CP126" s="10">
        <f t="shared" si="165"/>
        <v>1</v>
      </c>
      <c r="CQ126" s="11"/>
      <c r="CR126" s="9">
        <f>VLOOKUP($C126, Table3[#All], 55, 0)</f>
        <v>0.10339999999999999</v>
      </c>
      <c r="CS126" s="9">
        <f>VLOOKUP($C126, Table3[#All], 56, 0)</f>
        <v>0.27589999999999998</v>
      </c>
      <c r="CT126" s="9">
        <f>VLOOKUP($C126, Table3[#All], 57, 0)</f>
        <v>0.2069</v>
      </c>
      <c r="CU126" s="9">
        <f>VLOOKUP($C126, Table3[#All], 58, 0)</f>
        <v>0.1724</v>
      </c>
      <c r="CV126" s="9">
        <f>VLOOKUP($C126, Table3[#All], 59, 0)</f>
        <v>0.2414</v>
      </c>
      <c r="CW126" s="14">
        <f t="shared" si="166"/>
        <v>4</v>
      </c>
      <c r="CX126" s="81"/>
      <c r="CY126" s="9">
        <f>VLOOKUP($C126, Table3[#All], 60, 0)</f>
        <v>0.2069</v>
      </c>
      <c r="CZ126" s="9">
        <f>VLOOKUP($C126, Table3[#All], 61, 0)</f>
        <v>0.58619999999999994</v>
      </c>
      <c r="DA126" s="9">
        <f>VLOOKUP($C126, Table3[#All], 62, 0)</f>
        <v>0.1724</v>
      </c>
      <c r="DB126" s="9">
        <f>VLOOKUP($C126, Table3[#All], 63, 0)</f>
        <v>3.4500000000000003E-2</v>
      </c>
      <c r="DC126" s="9">
        <f>VLOOKUP($C126, Table3[#All], 64, 0)</f>
        <v>0</v>
      </c>
      <c r="DD126" s="10">
        <f t="shared" si="167"/>
        <v>2</v>
      </c>
      <c r="DE126" s="11"/>
      <c r="DF126" s="9">
        <f>VLOOKUP($C126, Table3[#All], 65, 0)</f>
        <v>0.55169999999999997</v>
      </c>
      <c r="DG126" s="9"/>
      <c r="DH126" s="9">
        <f>VLOOKUP($C126, Table3[#All], 66, 0)</f>
        <v>0.37929999999999997</v>
      </c>
      <c r="DI126" s="9"/>
      <c r="DJ126" s="9">
        <f>VLOOKUP($C126, Table3[#All], 67, 0)</f>
        <v>6.9000000000000006E-2</v>
      </c>
      <c r="DK126" s="14">
        <f t="shared" si="168"/>
        <v>3</v>
      </c>
      <c r="DL126" s="11"/>
      <c r="DM126" s="9">
        <f>VLOOKUP($C126, Table3[#All], 68, 0)</f>
        <v>0.79310000000000003</v>
      </c>
      <c r="DN126" s="9"/>
      <c r="DO126" s="9">
        <f>VLOOKUP($C126, Table3[#All], 69, 0)</f>
        <v>0.10339999999999999</v>
      </c>
      <c r="DP126" s="9">
        <f>VLOOKUP($C126, Table3[#All], 70, 0)</f>
        <v>0.10339999999999999</v>
      </c>
      <c r="DQ126" s="9"/>
      <c r="DR126" s="14">
        <f t="shared" si="169"/>
        <v>1</v>
      </c>
      <c r="DS126" s="11"/>
      <c r="DT126" s="9">
        <f>VLOOKUP($C126, Table3[#All], 71, 0)</f>
        <v>0.2414</v>
      </c>
      <c r="DU126" s="9">
        <f>VLOOKUP($C126, Table3[#All], 72, 0)</f>
        <v>3.4500000000000003E-2</v>
      </c>
      <c r="DV126" s="9">
        <f>VLOOKUP($C126, Table3[#All], 73, 0)</f>
        <v>0.1724</v>
      </c>
      <c r="DW126" s="9">
        <f>VLOOKUP($C126, Table3[#All], 74, 0)</f>
        <v>0.2069</v>
      </c>
      <c r="DX126" s="9">
        <f>VLOOKUP($C126, Table3[#All], 75, 0)</f>
        <v>0.3448</v>
      </c>
      <c r="DY126" s="12">
        <f t="shared" si="194"/>
        <v>5</v>
      </c>
      <c r="DZ126" s="11"/>
      <c r="EA126" s="9">
        <f>VLOOKUP($C126, Table3[#All], 76, 0)</f>
        <v>1</v>
      </c>
      <c r="EB126" s="9">
        <f>VLOOKUP($C126, Table3[#All], 77, 0)</f>
        <v>0</v>
      </c>
      <c r="EC126" s="9">
        <f>VLOOKUP($C126, Table3[#All], 78, 0)</f>
        <v>0</v>
      </c>
      <c r="ED126" s="9">
        <f>VLOOKUP($C126, Table3[#All], 79, 0)</f>
        <v>0</v>
      </c>
      <c r="EE126" s="9">
        <f>VLOOKUP($C126, Table3[#All], 80, 0)</f>
        <v>0</v>
      </c>
      <c r="EF126" s="10">
        <f t="shared" si="170"/>
        <v>1</v>
      </c>
      <c r="EG126" s="9"/>
      <c r="EH126" s="9">
        <f>VLOOKUP($C126, Table3[#All], 81, 0)</f>
        <v>1</v>
      </c>
      <c r="EI126" s="9">
        <f>VLOOKUP($C126, Table3[#All], 82, 0)</f>
        <v>0</v>
      </c>
      <c r="EJ126" s="9">
        <f>VLOOKUP($C126, Table3[#All], 83, 0)</f>
        <v>0</v>
      </c>
      <c r="EK126" s="9">
        <f>VLOOKUP($C126, Table3[#All], 84, 0)</f>
        <v>0</v>
      </c>
      <c r="EL126" s="9">
        <f>VLOOKUP($C126, Table3[#All], 85, 0)</f>
        <v>0</v>
      </c>
      <c r="EM126" s="14">
        <f t="shared" si="171"/>
        <v>1</v>
      </c>
      <c r="EN126" s="11"/>
      <c r="EO126" s="9">
        <f>VLOOKUP($C126, Table3[#All], 86, 0)</f>
        <v>0.37929999999999997</v>
      </c>
      <c r="EP126" s="9"/>
      <c r="EQ126" s="9">
        <f>VLOOKUP($C126, Table3[#All], 87, 0)</f>
        <v>0.62070000000000003</v>
      </c>
      <c r="ER126" s="9"/>
      <c r="ES126" s="9"/>
      <c r="ET126" s="14">
        <f t="shared" si="172"/>
        <v>3</v>
      </c>
      <c r="EU126" s="11"/>
      <c r="EV126" s="9">
        <f>VLOOKUP($C126, Table3[#All], 88, 0)</f>
        <v>1</v>
      </c>
      <c r="EW126" s="9">
        <f>VLOOKUP($C126, Table3[#All], 89, 0)</f>
        <v>0</v>
      </c>
      <c r="EX126" s="9">
        <f>VLOOKUP($C126, Table3[#All], 90, 0)</f>
        <v>0</v>
      </c>
      <c r="EY126" s="9">
        <f>VLOOKUP($C126, Table3[#All], 91, 0)</f>
        <v>0</v>
      </c>
      <c r="EZ126" s="9">
        <f>VLOOKUP($C126, Table3[#All], 92, 0)</f>
        <v>0</v>
      </c>
      <c r="FA126" s="12">
        <f t="shared" si="173"/>
        <v>1</v>
      </c>
      <c r="FB126" s="11"/>
      <c r="FC126" s="9">
        <f>VLOOKUP($C126, Table3[#All], 93, 0)</f>
        <v>0</v>
      </c>
      <c r="FD126" s="9">
        <f>VLOOKUP($C126, Table3[#All], 94, 0)</f>
        <v>0</v>
      </c>
      <c r="FE126" s="9">
        <f>VLOOKUP($C126, Table3[#All], 95, 0)</f>
        <v>0.37929999999999997</v>
      </c>
      <c r="FF126" s="9">
        <f>VLOOKUP($C126, Table3[#All], 96, 0)</f>
        <v>0.62070000000000003</v>
      </c>
      <c r="FG126" s="9"/>
      <c r="FH126" s="10">
        <f t="shared" si="174"/>
        <v>4</v>
      </c>
      <c r="FI126" s="11"/>
      <c r="FJ126" s="9">
        <f>VLOOKUP($C126, Table3[#All], 97, 0)</f>
        <v>0</v>
      </c>
      <c r="FK126" s="9">
        <f>VLOOKUP($C126, Table3[#All], 98, 0)</f>
        <v>0</v>
      </c>
      <c r="FL126" s="9">
        <f>VLOOKUP($C126, Table3[#All], 99, 0)</f>
        <v>0</v>
      </c>
      <c r="FM126" s="9">
        <f>VLOOKUP($C126, Table3[#All], 100, 0)</f>
        <v>0</v>
      </c>
      <c r="FN126" s="9">
        <f>VLOOKUP($C126, Table3[#All], 101, 0)</f>
        <v>1</v>
      </c>
      <c r="FO126" s="14">
        <f t="shared" si="175"/>
        <v>5</v>
      </c>
      <c r="FP126" s="11"/>
      <c r="FQ126" s="9">
        <f>VLOOKUP($C126, Table3[#All], 102, 0)</f>
        <v>0.93099999999999994</v>
      </c>
      <c r="FR126" s="9">
        <f>VLOOKUP($C126, Table3[#All], 103, 0)</f>
        <v>6.9000000000000006E-2</v>
      </c>
      <c r="FS126" s="9">
        <f>VLOOKUP($C126, Table3[#All], 104, 0)</f>
        <v>0</v>
      </c>
      <c r="FT126" s="9">
        <f>VLOOKUP($C126, Table3[#All], 105, 0)</f>
        <v>0</v>
      </c>
      <c r="FU126" s="9">
        <v>0</v>
      </c>
      <c r="FV126" s="10">
        <f t="shared" si="176"/>
        <v>1</v>
      </c>
      <c r="FW126" s="11"/>
      <c r="FX126" s="9">
        <f>VLOOKUP($C126, Table3[#All], 106, 0)</f>
        <v>0.51719999999999999</v>
      </c>
      <c r="FY126" s="9"/>
      <c r="FZ126" s="9">
        <f>VLOOKUP($C126, Table3[#All], 107, 0)</f>
        <v>0.2069</v>
      </c>
      <c r="GA126" s="9">
        <f>VLOOKUP($C126, Table3[#All], 108, 0)</f>
        <v>0.27589999999999998</v>
      </c>
      <c r="GB126" s="9"/>
      <c r="GC126" s="10">
        <f t="shared" si="193"/>
        <v>4</v>
      </c>
      <c r="GD126" s="81"/>
      <c r="GE126" s="9">
        <f>VLOOKUP($C126, Table3[#All], 109, 0)</f>
        <v>4.3499999999999997E-2</v>
      </c>
      <c r="GF126" s="9">
        <f>VLOOKUP($C126, Table3[#All], 110, 0)</f>
        <v>0.6522</v>
      </c>
      <c r="GG126" s="9">
        <f>VLOOKUP($C126, Table3[#All], 111, 0)</f>
        <v>0.30430000000000001</v>
      </c>
      <c r="GH126" s="9"/>
      <c r="GI126" s="9">
        <f>VLOOKUP($C126, Table3[#All], 112, 0)</f>
        <v>0</v>
      </c>
      <c r="GJ126" s="12">
        <f t="shared" si="177"/>
        <v>3</v>
      </c>
      <c r="GK126" s="11"/>
      <c r="GL126" s="9">
        <f>VLOOKUP($C126, Table3[#All], 113, 0)</f>
        <v>0</v>
      </c>
      <c r="GM126" s="9">
        <f>VLOOKUP($C126, Table3[#All], 114, 0)</f>
        <v>6.9000000000000006E-2</v>
      </c>
      <c r="GN126" s="9">
        <f>VLOOKUP($C126, Table3[#All], 115, 0)</f>
        <v>0.62070000000000003</v>
      </c>
      <c r="GO126" s="9">
        <f>VLOOKUP($C126, Table3[#All], 116, 0)</f>
        <v>0.31030000000000002</v>
      </c>
      <c r="GP126" s="9"/>
      <c r="GQ126" s="10">
        <f t="shared" si="178"/>
        <v>4</v>
      </c>
      <c r="GR126" s="11"/>
      <c r="GS126" s="9">
        <f>VLOOKUP($C126, Table2[#All], 3, 0)</f>
        <v>0</v>
      </c>
      <c r="GT126" s="9">
        <f>VLOOKUP($C126, Table2[#All], 4, 0)</f>
        <v>0</v>
      </c>
      <c r="GU126" s="9">
        <f>VLOOKUP($C126, Table2[#All], 5, 0)</f>
        <v>1</v>
      </c>
      <c r="GV126" s="9">
        <f>VLOOKUP($C126, Table2[#All], 6, 0)</f>
        <v>0</v>
      </c>
      <c r="GW126" s="9">
        <f>VLOOKUP($C126, Table2[#All], 7, 0)</f>
        <v>0</v>
      </c>
      <c r="GX126" s="10">
        <f t="shared" si="179"/>
        <v>3</v>
      </c>
      <c r="GY126" s="11"/>
      <c r="GZ126" s="9">
        <v>0</v>
      </c>
      <c r="HA126" s="9">
        <v>1</v>
      </c>
      <c r="HB126" s="9">
        <v>0</v>
      </c>
      <c r="HC126" s="9">
        <v>0</v>
      </c>
      <c r="HD126" s="9"/>
      <c r="HE126" s="10">
        <f t="shared" si="180"/>
        <v>2</v>
      </c>
      <c r="HF126" s="11"/>
      <c r="HG126" s="9">
        <f>VLOOKUP($C126, Table5[#All], 2, 0)</f>
        <v>0</v>
      </c>
      <c r="HH126" s="9">
        <f>VLOOKUP($C126, Table5[#All], 3, 0)</f>
        <v>0</v>
      </c>
      <c r="HI126" s="9">
        <f>VLOOKUP($C126, Table5[#All], 4, 0)</f>
        <v>0</v>
      </c>
      <c r="HJ126" s="9">
        <f>VLOOKUP($C126, Table5[#All], 5, 0)</f>
        <v>0</v>
      </c>
      <c r="HK126" s="9">
        <f>VLOOKUP($C126, Table5[#All], 6, 0)</f>
        <v>1</v>
      </c>
      <c r="HL126" s="10">
        <f t="shared" si="181"/>
        <v>5</v>
      </c>
      <c r="HM126" s="11"/>
      <c r="HN126" s="9">
        <f>VLOOKUP($C126, Table5[#All], 7, 0)</f>
        <v>0</v>
      </c>
      <c r="HO126" s="9">
        <f>VLOOKUP($C126, Table5[#All], 8, 0)</f>
        <v>0</v>
      </c>
      <c r="HP126" s="9">
        <f>VLOOKUP($C126, Table5[#All], 9, 0)</f>
        <v>0</v>
      </c>
      <c r="HQ126" s="9">
        <f>VLOOKUP($C126, Table5[#All], 10, 0)</f>
        <v>1</v>
      </c>
      <c r="HR126" s="9">
        <f>VLOOKUP($C126, Table5[#All], 11, 0)</f>
        <v>0</v>
      </c>
      <c r="HS126" s="10">
        <f t="shared" si="182"/>
        <v>4</v>
      </c>
      <c r="HT126" s="11"/>
      <c r="HU126" s="9">
        <f>VLOOKUP($C126, Table5[#All], 12, 0)</f>
        <v>1</v>
      </c>
      <c r="HV126" s="9">
        <f>VLOOKUP($C126, Table5[#All], 13, 0)</f>
        <v>0</v>
      </c>
      <c r="HW126" s="9">
        <f>VLOOKUP($C126, Table5[#All], 14, 0)</f>
        <v>0</v>
      </c>
      <c r="HX126" s="9">
        <f>VLOOKUP($C126, Table5[#All], 15, 0)</f>
        <v>0</v>
      </c>
      <c r="HY126" s="9">
        <f>VLOOKUP($C126, Table5[#All], 16, 0)</f>
        <v>0</v>
      </c>
      <c r="HZ126" s="10">
        <f t="shared" si="183"/>
        <v>1</v>
      </c>
      <c r="IA126" s="11"/>
      <c r="IB126" s="9">
        <f>VLOOKUP($C126, Table5[#All], 17, 0)</f>
        <v>1</v>
      </c>
      <c r="IC126" s="9">
        <f>VLOOKUP($C126, Table5[#All], 18, 0)</f>
        <v>0</v>
      </c>
      <c r="ID126" s="9">
        <f>VLOOKUP($C126, Table5[#All], 19, 0)</f>
        <v>0</v>
      </c>
      <c r="IE126" s="9">
        <f>VLOOKUP($C126, Table5[#All], 20, 0)</f>
        <v>0</v>
      </c>
      <c r="IF126" s="9">
        <f>VLOOKUP($C126, Table5[#All], 21, 0)</f>
        <v>0</v>
      </c>
      <c r="IG126" s="10">
        <f t="shared" si="184"/>
        <v>1</v>
      </c>
      <c r="IH126" s="11"/>
      <c r="II126" s="9">
        <f>VLOOKUP($C126, Table5[#All], 22, 0)</f>
        <v>1</v>
      </c>
      <c r="IJ126" s="9">
        <f>VLOOKUP($C126, Table5[#All], 23, 0)</f>
        <v>0</v>
      </c>
      <c r="IK126" s="9">
        <f>VLOOKUP($C126, Table5[#All], 24, 0)</f>
        <v>0</v>
      </c>
      <c r="IL126" s="9">
        <f>VLOOKUP($C126, Table5[#All], 25, 0)</f>
        <v>0</v>
      </c>
      <c r="IM126" s="9">
        <f>VLOOKUP($C126, Table5[#All], 26, 0)</f>
        <v>0</v>
      </c>
      <c r="IN126" s="10">
        <f t="shared" si="185"/>
        <v>1</v>
      </c>
      <c r="IO126" s="11"/>
      <c r="IP126" s="9">
        <v>1</v>
      </c>
      <c r="IQ126" s="9">
        <v>0</v>
      </c>
      <c r="IR126" s="9">
        <v>0</v>
      </c>
      <c r="IS126" s="9">
        <v>0</v>
      </c>
      <c r="IT126" s="9">
        <v>0</v>
      </c>
      <c r="IU126" s="10">
        <f t="shared" si="186"/>
        <v>1</v>
      </c>
      <c r="IV126" s="82"/>
    </row>
    <row r="127" spans="1:256" ht="16.3" thickTop="1" thickBot="1" x14ac:dyDescent="0.35">
      <c r="A127" s="16" t="s">
        <v>356</v>
      </c>
      <c r="B127" s="16" t="s">
        <v>390</v>
      </c>
      <c r="C127" s="16" t="s">
        <v>391</v>
      </c>
      <c r="D127" s="11"/>
      <c r="E127" s="9">
        <f>VLOOKUP($C127, Table3[#All], 2, 0)</f>
        <v>5.5599999999999997E-2</v>
      </c>
      <c r="F127" s="9"/>
      <c r="G127" s="9">
        <f>VLOOKUP($C127, Table3[#All], 3, 0)</f>
        <v>0.27779999999999999</v>
      </c>
      <c r="H127" s="9">
        <f>VLOOKUP($C127, Table3[#All], 4, 0)</f>
        <v>0.66670000000000007</v>
      </c>
      <c r="I127" s="9">
        <f>VLOOKUP($C127, Table3[#All], 5, 0)</f>
        <v>0</v>
      </c>
      <c r="J127" s="10">
        <f t="shared" si="187"/>
        <v>4</v>
      </c>
      <c r="K127" s="11"/>
      <c r="L127" s="9">
        <f>VLOOKUP($C127, Table3[#All], 6, 0)</f>
        <v>1</v>
      </c>
      <c r="M127" s="9"/>
      <c r="N127" s="9">
        <f>VLOOKUP($C127, Table3[#All], 7, 0)</f>
        <v>0</v>
      </c>
      <c r="O127" s="9">
        <f>VLOOKUP($C127, Table3[#All], 8, 0)</f>
        <v>0</v>
      </c>
      <c r="P127" s="9">
        <f>VLOOKUP($C127, Table3[#All], 9, 0)</f>
        <v>0</v>
      </c>
      <c r="Q127" s="10">
        <f t="shared" si="188"/>
        <v>1</v>
      </c>
      <c r="R127" s="11"/>
      <c r="S127" s="9">
        <f>VLOOKUP($C127, Table3[#All], 10, 0)</f>
        <v>0</v>
      </c>
      <c r="T127" s="9">
        <f>VLOOKUP($C127, Table3[#All], 11, 0)</f>
        <v>0</v>
      </c>
      <c r="U127" s="9">
        <f>VLOOKUP($C127, Table3[#All], 12, 0)</f>
        <v>0.72219999999999995</v>
      </c>
      <c r="V127" s="9">
        <f>VLOOKUP($C127, Table3[#All], 13, 0)</f>
        <v>0.27779999999999999</v>
      </c>
      <c r="W127" s="9">
        <f>VLOOKUP($C127, Table3[#All], 14, 0)</f>
        <v>0</v>
      </c>
      <c r="X127" s="10">
        <f t="shared" si="189"/>
        <v>4</v>
      </c>
      <c r="Y127" s="11"/>
      <c r="Z127" s="9">
        <f>VLOOKUP($C127, Table3[#All], 15, 0)</f>
        <v>0</v>
      </c>
      <c r="AA127" s="9">
        <f>VLOOKUP($C127, Table3[#All], 16, 0)</f>
        <v>0.22219999999999998</v>
      </c>
      <c r="AB127" s="9">
        <f>VLOOKUP($C127, Table3[#All], 17, 0)</f>
        <v>0.22219999999999998</v>
      </c>
      <c r="AC127" s="9">
        <f>VLOOKUP($C127, Table3[#All], 18, 0)</f>
        <v>0.27779999999999999</v>
      </c>
      <c r="AD127" s="9">
        <f>VLOOKUP($C127, Table3[#All], 19, 0)</f>
        <v>0.27779999999999999</v>
      </c>
      <c r="AE127" s="10">
        <f t="shared" si="159"/>
        <v>5</v>
      </c>
      <c r="AF127" s="11"/>
      <c r="AG127" s="9">
        <f>VLOOKUP($C127, Table3[#All], 20, 0)</f>
        <v>0</v>
      </c>
      <c r="AH127" s="9">
        <f>VLOOKUP($C127, Table3[#All], 21, 0)</f>
        <v>0.38890000000000002</v>
      </c>
      <c r="AI127" s="9">
        <f>VLOOKUP($C127, Table3[#All], 22, 0)</f>
        <v>0.61109999999999998</v>
      </c>
      <c r="AJ127" s="9"/>
      <c r="AK127" s="9"/>
      <c r="AL127" s="10">
        <f t="shared" si="160"/>
        <v>3</v>
      </c>
      <c r="AM127" s="11"/>
      <c r="AN127" s="9">
        <f>VLOOKUP($C127, Table3[#All], 23, 0)</f>
        <v>1</v>
      </c>
      <c r="AO127" s="9">
        <f>VLOOKUP($C127, Table3[#All], 24, 0)</f>
        <v>0</v>
      </c>
      <c r="AP127" s="9">
        <f>VLOOKUP($C127, Table3[#All], 25, 0)</f>
        <v>0</v>
      </c>
      <c r="AQ127" s="9">
        <f>VLOOKUP($C127, Table3[#All], 26, 0)</f>
        <v>0</v>
      </c>
      <c r="AR127" s="9"/>
      <c r="AS127" s="12">
        <f t="shared" si="161"/>
        <v>1</v>
      </c>
      <c r="AT127" s="11"/>
      <c r="AU127" s="9">
        <f>VLOOKUP($C127, Table3[#All], 27, 0)</f>
        <v>0.33329999999999999</v>
      </c>
      <c r="AV127" s="9">
        <f>VLOOKUP($C127, Table3[#All], 28, 0)</f>
        <v>5.5599999999999997E-2</v>
      </c>
      <c r="AW127" s="9">
        <f>VLOOKUP($C127, Table3[#All], 29, 0)</f>
        <v>0.61109999999999998</v>
      </c>
      <c r="AX127" s="9"/>
      <c r="AY127" s="9"/>
      <c r="AZ127" s="10">
        <f t="shared" si="190"/>
        <v>3</v>
      </c>
      <c r="BA127" s="11"/>
      <c r="BB127" s="9">
        <f>VLOOKUP($C127, Table3[#All], 30, 0)</f>
        <v>5.5599999999999997E-2</v>
      </c>
      <c r="BC127" s="9">
        <f>VLOOKUP($C127, Table3[#All], 31, 0)</f>
        <v>0.55559999999999998</v>
      </c>
      <c r="BD127" s="9">
        <f>VLOOKUP($C127, Table3[#All], 32, 0)</f>
        <v>0.38890000000000002</v>
      </c>
      <c r="BE127" s="9">
        <f>VLOOKUP($C127, Table3[#All], 33, 0)</f>
        <v>0</v>
      </c>
      <c r="BF127" s="9"/>
      <c r="BG127" s="10">
        <f t="shared" si="191"/>
        <v>3</v>
      </c>
      <c r="BH127" s="81"/>
      <c r="BI127" s="9">
        <f>VLOOKUP($C127, Table3[#All], 34, 0)</f>
        <v>0</v>
      </c>
      <c r="BJ127" s="9">
        <f>VLOOKUP($C127, Table3[#All], 35, 0)</f>
        <v>0</v>
      </c>
      <c r="BK127" s="9">
        <f>VLOOKUP($C127, Table3[#All], 36, 0)</f>
        <v>0</v>
      </c>
      <c r="BL127" s="9">
        <f>VLOOKUP($C127, Table3[#All], 37, 0)</f>
        <v>0</v>
      </c>
      <c r="BM127" s="9">
        <f>VLOOKUP($C127, Table3[#All], 38, 0)</f>
        <v>0</v>
      </c>
      <c r="BN127" s="10" t="str">
        <f t="shared" si="192"/>
        <v>N/A</v>
      </c>
      <c r="BO127" s="11"/>
      <c r="BP127" s="9">
        <f>VLOOKUP($C127, Table3[#All], 39, 0)</f>
        <v>0.83329999999999993</v>
      </c>
      <c r="BQ127" s="9">
        <f>VLOOKUP($C127, Table3[#All], 40, 0)</f>
        <v>0</v>
      </c>
      <c r="BR127" s="9">
        <f>VLOOKUP($C127, Table3[#All], 41, 0)</f>
        <v>0.16670000000000001</v>
      </c>
      <c r="BS127" s="9">
        <f>VLOOKUP($C127, Table3[#All], 42, 0)</f>
        <v>0</v>
      </c>
      <c r="BT127" s="9"/>
      <c r="BU127" s="10">
        <f t="shared" si="162"/>
        <v>1</v>
      </c>
      <c r="BV127" s="11"/>
      <c r="BW127" s="9">
        <f>VLOOKUP($C127, Table3[#All], 43, 0)</f>
        <v>0.5</v>
      </c>
      <c r="BX127" s="9">
        <f>VLOOKUP($C127, Table3[#All], 44, 0)</f>
        <v>0.5</v>
      </c>
      <c r="BY127" s="9">
        <f>VLOOKUP($C127, Table3[#All], 45, 0)</f>
        <v>0</v>
      </c>
      <c r="BZ127" s="9"/>
      <c r="CA127" s="9"/>
      <c r="CB127" s="10">
        <f t="shared" si="163"/>
        <v>2</v>
      </c>
      <c r="CC127" s="81"/>
      <c r="CD127" s="9">
        <f>VLOOKUP($C127, Table3[#All], 46, 0)</f>
        <v>1</v>
      </c>
      <c r="CE127" s="9">
        <f>VLOOKUP($C127, Table3[#All], 47, 0)</f>
        <v>0</v>
      </c>
      <c r="CF127" s="9">
        <f>VLOOKUP($C127, Table3[#All], 48, 0)</f>
        <v>0</v>
      </c>
      <c r="CG127" s="9">
        <f>VLOOKUP($C127, Table3[#All], 49, 0)</f>
        <v>0</v>
      </c>
      <c r="CH127" s="9">
        <f>VLOOKUP($C127, Table3[#All], 50, 0)</f>
        <v>0</v>
      </c>
      <c r="CI127" s="12">
        <f t="shared" si="164"/>
        <v>1</v>
      </c>
      <c r="CJ127" s="13"/>
      <c r="CK127" s="9">
        <f>VLOOKUP($C127, Table3[#All], 51, 0)</f>
        <v>0.72219999999999995</v>
      </c>
      <c r="CL127" s="9">
        <f>VLOOKUP($C127, Table3[#All], 52, 0)</f>
        <v>0.27779999999999999</v>
      </c>
      <c r="CM127" s="9">
        <f>VLOOKUP($C127, Table3[#All], 53, 0)</f>
        <v>0</v>
      </c>
      <c r="CN127" s="9">
        <f>VLOOKUP($C127, Table3[#All], 54, 0)</f>
        <v>0</v>
      </c>
      <c r="CO127" s="9"/>
      <c r="CP127" s="10">
        <f t="shared" si="165"/>
        <v>2</v>
      </c>
      <c r="CQ127" s="11"/>
      <c r="CR127" s="9">
        <f>VLOOKUP($C127, Table3[#All], 55, 0)</f>
        <v>0.16670000000000001</v>
      </c>
      <c r="CS127" s="9">
        <f>VLOOKUP($C127, Table3[#All], 56, 0)</f>
        <v>0.44439999999999996</v>
      </c>
      <c r="CT127" s="9">
        <f>VLOOKUP($C127, Table3[#All], 57, 0)</f>
        <v>0.38890000000000002</v>
      </c>
      <c r="CU127" s="9">
        <f>VLOOKUP($C127, Table3[#All], 58, 0)</f>
        <v>0</v>
      </c>
      <c r="CV127" s="9">
        <f>VLOOKUP($C127, Table3[#All], 59, 0)</f>
        <v>0</v>
      </c>
      <c r="CW127" s="14">
        <f t="shared" si="166"/>
        <v>3</v>
      </c>
      <c r="CX127" s="81"/>
      <c r="CY127" s="9">
        <f>VLOOKUP($C127, Table3[#All], 60, 0)</f>
        <v>0.16670000000000001</v>
      </c>
      <c r="CZ127" s="9">
        <f>VLOOKUP($C127, Table3[#All], 61, 0)</f>
        <v>0.55559999999999998</v>
      </c>
      <c r="DA127" s="9">
        <f>VLOOKUP($C127, Table3[#All], 62, 0)</f>
        <v>0.27779999999999999</v>
      </c>
      <c r="DB127" s="9">
        <f>VLOOKUP($C127, Table3[#All], 63, 0)</f>
        <v>0</v>
      </c>
      <c r="DC127" s="9">
        <f>VLOOKUP($C127, Table3[#All], 64, 0)</f>
        <v>0</v>
      </c>
      <c r="DD127" s="10">
        <f t="shared" si="167"/>
        <v>3</v>
      </c>
      <c r="DE127" s="11"/>
      <c r="DF127" s="9">
        <f>VLOOKUP($C127, Table3[#All], 65, 0)</f>
        <v>0.44439999999999996</v>
      </c>
      <c r="DG127" s="9"/>
      <c r="DH127" s="9">
        <f>VLOOKUP($C127, Table3[#All], 66, 0)</f>
        <v>0.55559999999999998</v>
      </c>
      <c r="DI127" s="9"/>
      <c r="DJ127" s="9">
        <f>VLOOKUP($C127, Table3[#All], 67, 0)</f>
        <v>0</v>
      </c>
      <c r="DK127" s="14">
        <f t="shared" si="168"/>
        <v>3</v>
      </c>
      <c r="DL127" s="11"/>
      <c r="DM127" s="9">
        <f>VLOOKUP($C127, Table3[#All], 68, 0)</f>
        <v>1</v>
      </c>
      <c r="DN127" s="9"/>
      <c r="DO127" s="9">
        <f>VLOOKUP($C127, Table3[#All], 69, 0)</f>
        <v>0</v>
      </c>
      <c r="DP127" s="9">
        <f>VLOOKUP($C127, Table3[#All], 70, 0)</f>
        <v>0</v>
      </c>
      <c r="DQ127" s="9"/>
      <c r="DR127" s="14">
        <f t="shared" si="169"/>
        <v>1</v>
      </c>
      <c r="DS127" s="11"/>
      <c r="DT127" s="9">
        <f>VLOOKUP($C127, Table3[#All], 71, 0)</f>
        <v>0.55559999999999998</v>
      </c>
      <c r="DU127" s="9">
        <f>VLOOKUP($C127, Table3[#All], 72, 0)</f>
        <v>0.44439999999999996</v>
      </c>
      <c r="DV127" s="9">
        <f>VLOOKUP($C127, Table3[#All], 73, 0)</f>
        <v>0</v>
      </c>
      <c r="DW127" s="9">
        <f>VLOOKUP($C127, Table3[#All], 74, 0)</f>
        <v>0</v>
      </c>
      <c r="DX127" s="9">
        <f>VLOOKUP($C127, Table3[#All], 75, 0)</f>
        <v>0</v>
      </c>
      <c r="DY127" s="12">
        <f t="shared" si="194"/>
        <v>2</v>
      </c>
      <c r="DZ127" s="11"/>
      <c r="EA127" s="9">
        <f>VLOOKUP($C127, Table3[#All], 76, 0)</f>
        <v>1</v>
      </c>
      <c r="EB127" s="9">
        <f>VLOOKUP($C127, Table3[#All], 77, 0)</f>
        <v>0</v>
      </c>
      <c r="EC127" s="9">
        <f>VLOOKUP($C127, Table3[#All], 78, 0)</f>
        <v>0</v>
      </c>
      <c r="ED127" s="9">
        <f>VLOOKUP($C127, Table3[#All], 79, 0)</f>
        <v>0</v>
      </c>
      <c r="EE127" s="9">
        <f>VLOOKUP($C127, Table3[#All], 80, 0)</f>
        <v>0</v>
      </c>
      <c r="EF127" s="10">
        <f t="shared" si="170"/>
        <v>1</v>
      </c>
      <c r="EG127" s="9"/>
      <c r="EH127" s="9">
        <f>VLOOKUP($C127, Table3[#All], 81, 0)</f>
        <v>0</v>
      </c>
      <c r="EI127" s="9">
        <f>VLOOKUP($C127, Table3[#All], 82, 0)</f>
        <v>0</v>
      </c>
      <c r="EJ127" s="9">
        <f>VLOOKUP($C127, Table3[#All], 83, 0)</f>
        <v>0</v>
      </c>
      <c r="EK127" s="9">
        <f>VLOOKUP($C127, Table3[#All], 84, 0)</f>
        <v>0</v>
      </c>
      <c r="EL127" s="9">
        <f>VLOOKUP($C127, Table3[#All], 85, 0)</f>
        <v>1</v>
      </c>
      <c r="EM127" s="14">
        <f t="shared" si="171"/>
        <v>5</v>
      </c>
      <c r="EN127" s="11"/>
      <c r="EO127" s="9">
        <f>VLOOKUP($C127, Table3[#All], 86, 0)</f>
        <v>0.22219999999999998</v>
      </c>
      <c r="EP127" s="9"/>
      <c r="EQ127" s="9">
        <f>VLOOKUP($C127, Table3[#All], 87, 0)</f>
        <v>0.77780000000000005</v>
      </c>
      <c r="ER127" s="9"/>
      <c r="ES127" s="9"/>
      <c r="ET127" s="14">
        <f t="shared" si="172"/>
        <v>3</v>
      </c>
      <c r="EU127" s="11"/>
      <c r="EV127" s="9">
        <f>VLOOKUP($C127, Table3[#All], 88, 0)</f>
        <v>1</v>
      </c>
      <c r="EW127" s="9">
        <f>VLOOKUP($C127, Table3[#All], 89, 0)</f>
        <v>0</v>
      </c>
      <c r="EX127" s="9">
        <f>VLOOKUP($C127, Table3[#All], 90, 0)</f>
        <v>0</v>
      </c>
      <c r="EY127" s="9">
        <f>VLOOKUP($C127, Table3[#All], 91, 0)</f>
        <v>0</v>
      </c>
      <c r="EZ127" s="9">
        <f>VLOOKUP($C127, Table3[#All], 92, 0)</f>
        <v>0</v>
      </c>
      <c r="FA127" s="12">
        <f t="shared" si="173"/>
        <v>1</v>
      </c>
      <c r="FB127" s="11"/>
      <c r="FC127" s="9">
        <f>VLOOKUP($C127, Table3[#All], 93, 0)</f>
        <v>0</v>
      </c>
      <c r="FD127" s="9">
        <f>VLOOKUP($C127, Table3[#All], 94, 0)</f>
        <v>0.11109999999999999</v>
      </c>
      <c r="FE127" s="9">
        <f>VLOOKUP($C127, Table3[#All], 95, 0)</f>
        <v>0.72219999999999995</v>
      </c>
      <c r="FF127" s="9">
        <f>VLOOKUP($C127, Table3[#All], 96, 0)</f>
        <v>0.16670000000000001</v>
      </c>
      <c r="FG127" s="9"/>
      <c r="FH127" s="10">
        <f t="shared" si="174"/>
        <v>3</v>
      </c>
      <c r="FI127" s="11"/>
      <c r="FJ127" s="9">
        <f>VLOOKUP($C127, Table3[#All], 97, 0)</f>
        <v>0</v>
      </c>
      <c r="FK127" s="9">
        <f>VLOOKUP($C127, Table3[#All], 98, 0)</f>
        <v>0</v>
      </c>
      <c r="FL127" s="9">
        <f>VLOOKUP($C127, Table3[#All], 99, 0)</f>
        <v>0</v>
      </c>
      <c r="FM127" s="9">
        <f>VLOOKUP($C127, Table3[#All], 100, 0)</f>
        <v>0</v>
      </c>
      <c r="FN127" s="9">
        <f>VLOOKUP($C127, Table3[#All], 101, 0)</f>
        <v>1</v>
      </c>
      <c r="FO127" s="14">
        <f t="shared" si="175"/>
        <v>5</v>
      </c>
      <c r="FP127" s="11"/>
      <c r="FQ127" s="9">
        <f>VLOOKUP($C127, Table3[#All], 102, 0)</f>
        <v>0.88890000000000002</v>
      </c>
      <c r="FR127" s="9">
        <f>VLOOKUP($C127, Table3[#All], 103, 0)</f>
        <v>0.11109999999999999</v>
      </c>
      <c r="FS127" s="9">
        <f>VLOOKUP($C127, Table3[#All], 104, 0)</f>
        <v>0</v>
      </c>
      <c r="FT127" s="9">
        <f>VLOOKUP($C127, Table3[#All], 105, 0)</f>
        <v>0</v>
      </c>
      <c r="FU127" s="9">
        <v>0</v>
      </c>
      <c r="FV127" s="10">
        <f t="shared" si="176"/>
        <v>1</v>
      </c>
      <c r="FW127" s="11"/>
      <c r="FX127" s="9">
        <f>VLOOKUP($C127, Table3[#All], 106, 0)</f>
        <v>0.55559999999999998</v>
      </c>
      <c r="FY127" s="9"/>
      <c r="FZ127" s="9">
        <f>VLOOKUP($C127, Table3[#All], 107, 0)</f>
        <v>0.38890000000000002</v>
      </c>
      <c r="GA127" s="9">
        <f>VLOOKUP($C127, Table3[#All], 108, 0)</f>
        <v>5.5599999999999997E-2</v>
      </c>
      <c r="GB127" s="9"/>
      <c r="GC127" s="10">
        <f t="shared" si="193"/>
        <v>3</v>
      </c>
      <c r="GD127" s="81"/>
      <c r="GE127" s="9">
        <f>VLOOKUP($C127, Table3[#All], 109, 0)</f>
        <v>0</v>
      </c>
      <c r="GF127" s="9">
        <f>VLOOKUP($C127, Table3[#All], 110, 0)</f>
        <v>1</v>
      </c>
      <c r="GG127" s="9">
        <f>VLOOKUP($C127, Table3[#All], 111, 0)</f>
        <v>0</v>
      </c>
      <c r="GH127" s="9"/>
      <c r="GI127" s="9">
        <f>VLOOKUP($C127, Table3[#All], 112, 0)</f>
        <v>0</v>
      </c>
      <c r="GJ127" s="12">
        <f t="shared" si="177"/>
        <v>2</v>
      </c>
      <c r="GK127" s="11"/>
      <c r="GL127" s="9">
        <f>VLOOKUP($C127, Table3[#All], 113, 0)</f>
        <v>0.22219999999999998</v>
      </c>
      <c r="GM127" s="9">
        <f>VLOOKUP($C127, Table3[#All], 114, 0)</f>
        <v>0.11109999999999999</v>
      </c>
      <c r="GN127" s="9">
        <f>VLOOKUP($C127, Table3[#All], 115, 0)</f>
        <v>0.38890000000000002</v>
      </c>
      <c r="GO127" s="9">
        <f>VLOOKUP($C127, Table3[#All], 116, 0)</f>
        <v>0.27779999999999999</v>
      </c>
      <c r="GP127" s="9"/>
      <c r="GQ127" s="10">
        <f t="shared" si="178"/>
        <v>4</v>
      </c>
      <c r="GR127" s="11"/>
      <c r="GS127" s="9">
        <f>VLOOKUP($C127, Table2[#All], 3, 0)</f>
        <v>0</v>
      </c>
      <c r="GT127" s="9">
        <f>VLOOKUP($C127, Table2[#All], 4, 0)</f>
        <v>0</v>
      </c>
      <c r="GU127" s="9">
        <f>VLOOKUP($C127, Table2[#All], 5, 0)</f>
        <v>1</v>
      </c>
      <c r="GV127" s="9">
        <f>VLOOKUP($C127, Table2[#All], 6, 0)</f>
        <v>0</v>
      </c>
      <c r="GW127" s="9">
        <f>VLOOKUP($C127, Table2[#All], 7, 0)</f>
        <v>0</v>
      </c>
      <c r="GX127" s="10">
        <f t="shared" si="179"/>
        <v>3</v>
      </c>
      <c r="GY127" s="11"/>
      <c r="GZ127" s="9">
        <v>0</v>
      </c>
      <c r="HA127" s="9">
        <v>1</v>
      </c>
      <c r="HB127" s="9">
        <v>0</v>
      </c>
      <c r="HC127" s="9">
        <v>0</v>
      </c>
      <c r="HD127" s="9"/>
      <c r="HE127" s="10">
        <f t="shared" si="180"/>
        <v>2</v>
      </c>
      <c r="HF127" s="11"/>
      <c r="HG127" s="9">
        <f>VLOOKUP($C127, Table5[#All], 2, 0)</f>
        <v>0</v>
      </c>
      <c r="HH127" s="9">
        <f>VLOOKUP($C127, Table5[#All], 3, 0)</f>
        <v>0</v>
      </c>
      <c r="HI127" s="9">
        <f>VLOOKUP($C127, Table5[#All], 4, 0)</f>
        <v>0</v>
      </c>
      <c r="HJ127" s="9">
        <f>VLOOKUP($C127, Table5[#All], 5, 0)</f>
        <v>1</v>
      </c>
      <c r="HK127" s="9">
        <f>VLOOKUP($C127, Table5[#All], 6, 0)</f>
        <v>0</v>
      </c>
      <c r="HL127" s="10">
        <f t="shared" si="181"/>
        <v>4</v>
      </c>
      <c r="HM127" s="11"/>
      <c r="HN127" s="9">
        <f>VLOOKUP($C127, Table5[#All], 7, 0)</f>
        <v>0</v>
      </c>
      <c r="HO127" s="9">
        <f>VLOOKUP($C127, Table5[#All], 8, 0)</f>
        <v>0</v>
      </c>
      <c r="HP127" s="9">
        <f>VLOOKUP($C127, Table5[#All], 9, 0)</f>
        <v>0</v>
      </c>
      <c r="HQ127" s="9">
        <f>VLOOKUP($C127, Table5[#All], 10, 0)</f>
        <v>1</v>
      </c>
      <c r="HR127" s="9">
        <f>VLOOKUP($C127, Table5[#All], 11, 0)</f>
        <v>0</v>
      </c>
      <c r="HS127" s="10">
        <f t="shared" si="182"/>
        <v>4</v>
      </c>
      <c r="HT127" s="11"/>
      <c r="HU127" s="9">
        <f>VLOOKUP($C127, Table5[#All], 12, 0)</f>
        <v>1</v>
      </c>
      <c r="HV127" s="9">
        <f>VLOOKUP($C127, Table5[#All], 13, 0)</f>
        <v>0</v>
      </c>
      <c r="HW127" s="9">
        <f>VLOOKUP($C127, Table5[#All], 14, 0)</f>
        <v>0</v>
      </c>
      <c r="HX127" s="9">
        <f>VLOOKUP($C127, Table5[#All], 15, 0)</f>
        <v>0</v>
      </c>
      <c r="HY127" s="9">
        <f>VLOOKUP($C127, Table5[#All], 16, 0)</f>
        <v>0</v>
      </c>
      <c r="HZ127" s="10">
        <f t="shared" si="183"/>
        <v>1</v>
      </c>
      <c r="IA127" s="11"/>
      <c r="IB127" s="9">
        <f>VLOOKUP($C127, Table5[#All], 17, 0)</f>
        <v>1</v>
      </c>
      <c r="IC127" s="9">
        <f>VLOOKUP($C127, Table5[#All], 18, 0)</f>
        <v>0</v>
      </c>
      <c r="ID127" s="9">
        <f>VLOOKUP($C127, Table5[#All], 19, 0)</f>
        <v>0</v>
      </c>
      <c r="IE127" s="9">
        <f>VLOOKUP($C127, Table5[#All], 20, 0)</f>
        <v>0</v>
      </c>
      <c r="IF127" s="9">
        <f>VLOOKUP($C127, Table5[#All], 21, 0)</f>
        <v>0</v>
      </c>
      <c r="IG127" s="10">
        <f t="shared" si="184"/>
        <v>1</v>
      </c>
      <c r="IH127" s="11"/>
      <c r="II127" s="9">
        <f>VLOOKUP($C127, Table5[#All], 22, 0)</f>
        <v>1</v>
      </c>
      <c r="IJ127" s="9">
        <f>VLOOKUP($C127, Table5[#All], 23, 0)</f>
        <v>0</v>
      </c>
      <c r="IK127" s="9">
        <f>VLOOKUP($C127, Table5[#All], 24, 0)</f>
        <v>0</v>
      </c>
      <c r="IL127" s="9">
        <f>VLOOKUP($C127, Table5[#All], 25, 0)</f>
        <v>0</v>
      </c>
      <c r="IM127" s="9">
        <f>VLOOKUP($C127, Table5[#All], 26, 0)</f>
        <v>0</v>
      </c>
      <c r="IN127" s="10">
        <f t="shared" si="185"/>
        <v>1</v>
      </c>
      <c r="IO127" s="11"/>
      <c r="IP127" s="9">
        <v>1</v>
      </c>
      <c r="IQ127" s="9">
        <v>0</v>
      </c>
      <c r="IR127" s="9">
        <v>0</v>
      </c>
      <c r="IS127" s="9">
        <v>0</v>
      </c>
      <c r="IT127" s="9">
        <v>0</v>
      </c>
      <c r="IU127" s="10">
        <f t="shared" si="186"/>
        <v>1</v>
      </c>
      <c r="IV127" s="82"/>
    </row>
    <row r="128" spans="1:256" ht="16.3" thickTop="1" thickBot="1" x14ac:dyDescent="0.35">
      <c r="A128" s="16" t="s">
        <v>356</v>
      </c>
      <c r="B128" s="16" t="s">
        <v>392</v>
      </c>
      <c r="C128" s="16" t="s">
        <v>393</v>
      </c>
      <c r="D128" s="11"/>
      <c r="E128" s="9">
        <f>VLOOKUP($C128, Table3[#All], 2, 0)</f>
        <v>0</v>
      </c>
      <c r="F128" s="9"/>
      <c r="G128" s="9">
        <f>VLOOKUP($C128, Table3[#All], 3, 0)</f>
        <v>3.5699999999999996E-2</v>
      </c>
      <c r="H128" s="9">
        <f>VLOOKUP($C128, Table3[#All], 4, 0)</f>
        <v>0.35710000000000003</v>
      </c>
      <c r="I128" s="9">
        <f>VLOOKUP($C128, Table3[#All], 5, 0)</f>
        <v>0.60709999999999997</v>
      </c>
      <c r="J128" s="10">
        <f t="shared" si="187"/>
        <v>5</v>
      </c>
      <c r="K128" s="11"/>
      <c r="L128" s="9">
        <f>VLOOKUP($C128, Table3[#All], 6, 0)</f>
        <v>0</v>
      </c>
      <c r="M128" s="9"/>
      <c r="N128" s="9">
        <f>VLOOKUP($C128, Table3[#All], 7, 0)</f>
        <v>0</v>
      </c>
      <c r="O128" s="9">
        <f>VLOOKUP($C128, Table3[#All], 8, 0)</f>
        <v>0</v>
      </c>
      <c r="P128" s="9">
        <f>VLOOKUP($C128, Table3[#All], 9, 0)</f>
        <v>1</v>
      </c>
      <c r="Q128" s="10">
        <f t="shared" si="188"/>
        <v>5</v>
      </c>
      <c r="R128" s="11"/>
      <c r="S128" s="9">
        <f>VLOOKUP($C128, Table3[#All], 10, 0)</f>
        <v>0</v>
      </c>
      <c r="T128" s="9">
        <f>VLOOKUP($C128, Table3[#All], 11, 0)</f>
        <v>0</v>
      </c>
      <c r="U128" s="9">
        <f>VLOOKUP($C128, Table3[#All], 12, 0)</f>
        <v>0.1429</v>
      </c>
      <c r="V128" s="9">
        <f>VLOOKUP($C128, Table3[#All], 13, 0)</f>
        <v>0.57140000000000002</v>
      </c>
      <c r="W128" s="9">
        <f>VLOOKUP($C128, Table3[#All], 14, 0)</f>
        <v>0.28570000000000001</v>
      </c>
      <c r="X128" s="10">
        <f t="shared" si="189"/>
        <v>5</v>
      </c>
      <c r="Y128" s="11"/>
      <c r="Z128" s="9">
        <f>VLOOKUP($C128, Table3[#All], 15, 0)</f>
        <v>0</v>
      </c>
      <c r="AA128" s="9">
        <f>VLOOKUP($C128, Table3[#All], 16, 0)</f>
        <v>0</v>
      </c>
      <c r="AB128" s="9">
        <f>VLOOKUP($C128, Table3[#All], 17, 0)</f>
        <v>7.1399999999999991E-2</v>
      </c>
      <c r="AC128" s="9">
        <f>VLOOKUP($C128, Table3[#All], 18, 0)</f>
        <v>0.53569999999999995</v>
      </c>
      <c r="AD128" s="9">
        <f>VLOOKUP($C128, Table3[#All], 19, 0)</f>
        <v>0.39289999999999997</v>
      </c>
      <c r="AE128" s="10">
        <f t="shared" si="159"/>
        <v>5</v>
      </c>
      <c r="AF128" s="11"/>
      <c r="AG128" s="9">
        <f>VLOOKUP($C128, Table3[#All], 20, 0)</f>
        <v>0</v>
      </c>
      <c r="AH128" s="9">
        <f>VLOOKUP($C128, Table3[#All], 21, 0)</f>
        <v>0.71430000000000005</v>
      </c>
      <c r="AI128" s="9">
        <f>VLOOKUP($C128, Table3[#All], 22, 0)</f>
        <v>0.28570000000000001</v>
      </c>
      <c r="AJ128" s="9"/>
      <c r="AK128" s="9"/>
      <c r="AL128" s="10">
        <f t="shared" si="160"/>
        <v>3</v>
      </c>
      <c r="AM128" s="11"/>
      <c r="AN128" s="9">
        <f>VLOOKUP($C128, Table3[#All], 23, 0)</f>
        <v>0</v>
      </c>
      <c r="AO128" s="9">
        <f>VLOOKUP($C128, Table3[#All], 24, 0)</f>
        <v>0</v>
      </c>
      <c r="AP128" s="9">
        <f>VLOOKUP($C128, Table3[#All], 25, 0)</f>
        <v>1</v>
      </c>
      <c r="AQ128" s="9">
        <f>VLOOKUP($C128, Table3[#All], 26, 0)</f>
        <v>0</v>
      </c>
      <c r="AR128" s="9"/>
      <c r="AS128" s="12">
        <f t="shared" si="161"/>
        <v>3</v>
      </c>
      <c r="AT128" s="11"/>
      <c r="AU128" s="9">
        <f>VLOOKUP($C128, Table3[#All], 27, 0)</f>
        <v>0.71430000000000005</v>
      </c>
      <c r="AV128" s="9">
        <f>VLOOKUP($C128, Table3[#All], 28, 0)</f>
        <v>0.21429999999999999</v>
      </c>
      <c r="AW128" s="9">
        <f>VLOOKUP($C128, Table3[#All], 29, 0)</f>
        <v>7.1399999999999991E-2</v>
      </c>
      <c r="AX128" s="9"/>
      <c r="AY128" s="9"/>
      <c r="AZ128" s="10">
        <f t="shared" si="190"/>
        <v>2</v>
      </c>
      <c r="BA128" s="11"/>
      <c r="BB128" s="9">
        <f>VLOOKUP($C128, Table3[#All], 30, 0)</f>
        <v>7.1399999999999991E-2</v>
      </c>
      <c r="BC128" s="9">
        <f>VLOOKUP($C128, Table3[#All], 31, 0)</f>
        <v>0.57140000000000002</v>
      </c>
      <c r="BD128" s="9">
        <f>VLOOKUP($C128, Table3[#All], 32, 0)</f>
        <v>0.35710000000000003</v>
      </c>
      <c r="BE128" s="9">
        <f>VLOOKUP($C128, Table3[#All], 33, 0)</f>
        <v>0</v>
      </c>
      <c r="BF128" s="9"/>
      <c r="BG128" s="10">
        <f t="shared" si="191"/>
        <v>3</v>
      </c>
      <c r="BH128" s="81"/>
      <c r="BI128" s="9">
        <f>VLOOKUP($C128, Table3[#All], 34, 0)</f>
        <v>0</v>
      </c>
      <c r="BJ128" s="9">
        <f>VLOOKUP($C128, Table3[#All], 35, 0)</f>
        <v>0</v>
      </c>
      <c r="BK128" s="9">
        <f>VLOOKUP($C128, Table3[#All], 36, 0)</f>
        <v>0</v>
      </c>
      <c r="BL128" s="9">
        <f>VLOOKUP($C128, Table3[#All], 37, 0)</f>
        <v>0</v>
      </c>
      <c r="BM128" s="9">
        <f>VLOOKUP($C128, Table3[#All], 38, 0)</f>
        <v>0</v>
      </c>
      <c r="BN128" s="10" t="str">
        <f t="shared" si="192"/>
        <v>N/A</v>
      </c>
      <c r="BO128" s="11"/>
      <c r="BP128" s="9">
        <f>VLOOKUP($C128, Table3[#All], 39, 0)</f>
        <v>0.60709999999999997</v>
      </c>
      <c r="BQ128" s="9">
        <f>VLOOKUP($C128, Table3[#All], 40, 0)</f>
        <v>0</v>
      </c>
      <c r="BR128" s="9">
        <f>VLOOKUP($C128, Table3[#All], 41, 0)</f>
        <v>0.35710000000000003</v>
      </c>
      <c r="BS128" s="9">
        <f>VLOOKUP($C128, Table3[#All], 42, 0)</f>
        <v>3.5699999999999996E-2</v>
      </c>
      <c r="BT128" s="9"/>
      <c r="BU128" s="10">
        <f t="shared" si="162"/>
        <v>3</v>
      </c>
      <c r="BV128" s="11"/>
      <c r="BW128" s="9">
        <f>VLOOKUP($C128, Table3[#All], 43, 0)</f>
        <v>7.1399999999999991E-2</v>
      </c>
      <c r="BX128" s="9">
        <f>VLOOKUP($C128, Table3[#All], 44, 0)</f>
        <v>0.92859999999999998</v>
      </c>
      <c r="BY128" s="9">
        <f>VLOOKUP($C128, Table3[#All], 45, 0)</f>
        <v>0</v>
      </c>
      <c r="BZ128" s="9"/>
      <c r="CA128" s="9"/>
      <c r="CB128" s="10">
        <f t="shared" si="163"/>
        <v>2</v>
      </c>
      <c r="CC128" s="81"/>
      <c r="CD128" s="9">
        <f>VLOOKUP($C128, Table3[#All], 46, 0)</f>
        <v>1</v>
      </c>
      <c r="CE128" s="9">
        <f>VLOOKUP($C128, Table3[#All], 47, 0)</f>
        <v>0</v>
      </c>
      <c r="CF128" s="9">
        <f>VLOOKUP($C128, Table3[#All], 48, 0)</f>
        <v>0</v>
      </c>
      <c r="CG128" s="9">
        <f>VLOOKUP($C128, Table3[#All], 49, 0)</f>
        <v>0</v>
      </c>
      <c r="CH128" s="9">
        <f>VLOOKUP($C128, Table3[#All], 50, 0)</f>
        <v>0</v>
      </c>
      <c r="CI128" s="12">
        <f t="shared" si="164"/>
        <v>1</v>
      </c>
      <c r="CJ128" s="13"/>
      <c r="CK128" s="9">
        <f>VLOOKUP($C128, Table3[#All], 51, 0)</f>
        <v>0.71430000000000005</v>
      </c>
      <c r="CL128" s="9">
        <f>VLOOKUP($C128, Table3[#All], 52, 0)</f>
        <v>0.28570000000000001</v>
      </c>
      <c r="CM128" s="9">
        <f>VLOOKUP($C128, Table3[#All], 53, 0)</f>
        <v>0</v>
      </c>
      <c r="CN128" s="9">
        <f>VLOOKUP($C128, Table3[#All], 54, 0)</f>
        <v>0</v>
      </c>
      <c r="CO128" s="9"/>
      <c r="CP128" s="10">
        <f t="shared" si="165"/>
        <v>2</v>
      </c>
      <c r="CQ128" s="11"/>
      <c r="CR128" s="9">
        <f>VLOOKUP($C128, Table3[#All], 55, 0)</f>
        <v>0.17859999999999998</v>
      </c>
      <c r="CS128" s="9">
        <f>VLOOKUP($C128, Table3[#All], 56, 0)</f>
        <v>0.42859999999999998</v>
      </c>
      <c r="CT128" s="9">
        <f>VLOOKUP($C128, Table3[#All], 57, 0)</f>
        <v>0.10710000000000001</v>
      </c>
      <c r="CU128" s="9">
        <f>VLOOKUP($C128, Table3[#All], 58, 0)</f>
        <v>0.17859999999999998</v>
      </c>
      <c r="CV128" s="9">
        <f>VLOOKUP($C128, Table3[#All], 59, 0)</f>
        <v>0.10710000000000001</v>
      </c>
      <c r="CW128" s="14">
        <f t="shared" si="166"/>
        <v>4</v>
      </c>
      <c r="CX128" s="81"/>
      <c r="CY128" s="9">
        <f>VLOOKUP($C128, Table3[#All], 60, 0)</f>
        <v>0.39289999999999997</v>
      </c>
      <c r="CZ128" s="9">
        <f>VLOOKUP($C128, Table3[#All], 61, 0)</f>
        <v>0.53569999999999995</v>
      </c>
      <c r="DA128" s="9">
        <f>VLOOKUP($C128, Table3[#All], 62, 0)</f>
        <v>7.1399999999999991E-2</v>
      </c>
      <c r="DB128" s="9">
        <f>VLOOKUP($C128, Table3[#All], 63, 0)</f>
        <v>0</v>
      </c>
      <c r="DC128" s="9">
        <f>VLOOKUP($C128, Table3[#All], 64, 0)</f>
        <v>0</v>
      </c>
      <c r="DD128" s="10">
        <f t="shared" si="167"/>
        <v>2</v>
      </c>
      <c r="DE128" s="11"/>
      <c r="DF128" s="9">
        <f>VLOOKUP($C128, Table3[#All], 65, 0)</f>
        <v>0.28570000000000001</v>
      </c>
      <c r="DG128" s="9"/>
      <c r="DH128" s="9">
        <f>VLOOKUP($C128, Table3[#All], 66, 0)</f>
        <v>0.57140000000000002</v>
      </c>
      <c r="DI128" s="9"/>
      <c r="DJ128" s="9">
        <f>VLOOKUP($C128, Table3[#All], 67, 0)</f>
        <v>0.1429</v>
      </c>
      <c r="DK128" s="14">
        <f t="shared" si="168"/>
        <v>3</v>
      </c>
      <c r="DL128" s="11"/>
      <c r="DM128" s="9">
        <f>VLOOKUP($C128, Table3[#All], 68, 0)</f>
        <v>0.96430000000000005</v>
      </c>
      <c r="DN128" s="9"/>
      <c r="DO128" s="9">
        <f>VLOOKUP($C128, Table3[#All], 69, 0)</f>
        <v>3.5699999999999996E-2</v>
      </c>
      <c r="DP128" s="9">
        <f>VLOOKUP($C128, Table3[#All], 70, 0)</f>
        <v>0</v>
      </c>
      <c r="DQ128" s="9"/>
      <c r="DR128" s="14">
        <f t="shared" si="169"/>
        <v>1</v>
      </c>
      <c r="DS128" s="11"/>
      <c r="DT128" s="9">
        <f>VLOOKUP($C128, Table3[#All], 71, 0)</f>
        <v>0.10710000000000001</v>
      </c>
      <c r="DU128" s="9">
        <f>VLOOKUP($C128, Table3[#All], 72, 0)</f>
        <v>7.1399999999999991E-2</v>
      </c>
      <c r="DV128" s="9">
        <f>VLOOKUP($C128, Table3[#All], 73, 0)</f>
        <v>7.1399999999999991E-2</v>
      </c>
      <c r="DW128" s="9">
        <f>VLOOKUP($C128, Table3[#All], 74, 0)</f>
        <v>0.28570000000000001</v>
      </c>
      <c r="DX128" s="9">
        <f>VLOOKUP($C128, Table3[#All], 75, 0)</f>
        <v>0.46429999999999999</v>
      </c>
      <c r="DY128" s="12">
        <f t="shared" si="194"/>
        <v>5</v>
      </c>
      <c r="DZ128" s="11"/>
      <c r="EA128" s="9">
        <f>VLOOKUP($C128, Table3[#All], 76, 0)</f>
        <v>1</v>
      </c>
      <c r="EB128" s="9">
        <f>VLOOKUP($C128, Table3[#All], 77, 0)</f>
        <v>0</v>
      </c>
      <c r="EC128" s="9">
        <f>VLOOKUP($C128, Table3[#All], 78, 0)</f>
        <v>0</v>
      </c>
      <c r="ED128" s="9">
        <f>VLOOKUP($C128, Table3[#All], 79, 0)</f>
        <v>0</v>
      </c>
      <c r="EE128" s="9">
        <f>VLOOKUP($C128, Table3[#All], 80, 0)</f>
        <v>0</v>
      </c>
      <c r="EF128" s="10">
        <f t="shared" si="170"/>
        <v>1</v>
      </c>
      <c r="EG128" s="9"/>
      <c r="EH128" s="9">
        <f>VLOOKUP($C128, Table3[#All], 81, 0)</f>
        <v>1</v>
      </c>
      <c r="EI128" s="9">
        <f>VLOOKUP($C128, Table3[#All], 82, 0)</f>
        <v>0</v>
      </c>
      <c r="EJ128" s="9">
        <f>VLOOKUP($C128, Table3[#All], 83, 0)</f>
        <v>0</v>
      </c>
      <c r="EK128" s="9">
        <f>VLOOKUP($C128, Table3[#All], 84, 0)</f>
        <v>0</v>
      </c>
      <c r="EL128" s="9">
        <f>VLOOKUP($C128, Table3[#All], 85, 0)</f>
        <v>0</v>
      </c>
      <c r="EM128" s="14">
        <f t="shared" si="171"/>
        <v>1</v>
      </c>
      <c r="EN128" s="11"/>
      <c r="EO128" s="9">
        <f>VLOOKUP($C128, Table3[#All], 86, 0)</f>
        <v>0.28570000000000001</v>
      </c>
      <c r="EP128" s="9"/>
      <c r="EQ128" s="9">
        <f>VLOOKUP($C128, Table3[#All], 87, 0)</f>
        <v>0.71430000000000005</v>
      </c>
      <c r="ER128" s="9"/>
      <c r="ES128" s="9"/>
      <c r="ET128" s="14">
        <f t="shared" si="172"/>
        <v>3</v>
      </c>
      <c r="EU128" s="11"/>
      <c r="EV128" s="9">
        <f>VLOOKUP($C128, Table3[#All], 88, 0)</f>
        <v>0</v>
      </c>
      <c r="EW128" s="9">
        <f>VLOOKUP($C128, Table3[#All], 89, 0)</f>
        <v>1</v>
      </c>
      <c r="EX128" s="9">
        <f>VLOOKUP($C128, Table3[#All], 90, 0)</f>
        <v>0</v>
      </c>
      <c r="EY128" s="9">
        <f>VLOOKUP($C128, Table3[#All], 91, 0)</f>
        <v>0</v>
      </c>
      <c r="EZ128" s="9">
        <f>VLOOKUP($C128, Table3[#All], 92, 0)</f>
        <v>0</v>
      </c>
      <c r="FA128" s="12">
        <f t="shared" si="173"/>
        <v>2</v>
      </c>
      <c r="FB128" s="11"/>
      <c r="FC128" s="9">
        <f>VLOOKUP($C128, Table3[#All], 93, 0)</f>
        <v>0</v>
      </c>
      <c r="FD128" s="9">
        <f>VLOOKUP($C128, Table3[#All], 94, 0)</f>
        <v>3.5699999999999996E-2</v>
      </c>
      <c r="FE128" s="9">
        <f>VLOOKUP($C128, Table3[#All], 95, 0)</f>
        <v>0.39289999999999997</v>
      </c>
      <c r="FF128" s="9">
        <f>VLOOKUP($C128, Table3[#All], 96, 0)</f>
        <v>0.57140000000000002</v>
      </c>
      <c r="FG128" s="9"/>
      <c r="FH128" s="10">
        <f t="shared" si="174"/>
        <v>4</v>
      </c>
      <c r="FI128" s="11"/>
      <c r="FJ128" s="9">
        <f>VLOOKUP($C128, Table3[#All], 97, 0)</f>
        <v>0</v>
      </c>
      <c r="FK128" s="9">
        <f>VLOOKUP($C128, Table3[#All], 98, 0)</f>
        <v>0</v>
      </c>
      <c r="FL128" s="9">
        <f>VLOOKUP($C128, Table3[#All], 99, 0)</f>
        <v>0</v>
      </c>
      <c r="FM128" s="9">
        <f>VLOOKUP($C128, Table3[#All], 100, 0)</f>
        <v>0</v>
      </c>
      <c r="FN128" s="9">
        <f>VLOOKUP($C128, Table3[#All], 101, 0)</f>
        <v>1</v>
      </c>
      <c r="FO128" s="14">
        <f t="shared" si="175"/>
        <v>5</v>
      </c>
      <c r="FP128" s="11"/>
      <c r="FQ128" s="9">
        <f>VLOOKUP($C128, Table3[#All], 102, 0)</f>
        <v>1</v>
      </c>
      <c r="FR128" s="9">
        <f>VLOOKUP($C128, Table3[#All], 103, 0)</f>
        <v>0</v>
      </c>
      <c r="FS128" s="9">
        <f>VLOOKUP($C128, Table3[#All], 104, 0)</f>
        <v>0</v>
      </c>
      <c r="FT128" s="9">
        <f>VLOOKUP($C128, Table3[#All], 105, 0)</f>
        <v>0</v>
      </c>
      <c r="FU128" s="9">
        <v>0</v>
      </c>
      <c r="FV128" s="10">
        <f t="shared" si="176"/>
        <v>1</v>
      </c>
      <c r="FW128" s="11"/>
      <c r="FX128" s="9">
        <f>VLOOKUP($C128, Table3[#All], 106, 0)</f>
        <v>0.64290000000000003</v>
      </c>
      <c r="FY128" s="9"/>
      <c r="FZ128" s="9">
        <f>VLOOKUP($C128, Table3[#All], 107, 0)</f>
        <v>0.32140000000000002</v>
      </c>
      <c r="GA128" s="9">
        <f>VLOOKUP($C128, Table3[#All], 108, 0)</f>
        <v>3.5699999999999996E-2</v>
      </c>
      <c r="GB128" s="9"/>
      <c r="GC128" s="10">
        <f t="shared" si="193"/>
        <v>3</v>
      </c>
      <c r="GD128" s="81"/>
      <c r="GE128" s="9">
        <f>VLOOKUP($C128, Table3[#All], 109, 0)</f>
        <v>0.04</v>
      </c>
      <c r="GF128" s="9">
        <f>VLOOKUP($C128, Table3[#All], 110, 0)</f>
        <v>0.84</v>
      </c>
      <c r="GG128" s="9">
        <f>VLOOKUP($C128, Table3[#All], 111, 0)</f>
        <v>0.12</v>
      </c>
      <c r="GH128" s="9"/>
      <c r="GI128" s="9">
        <f>VLOOKUP($C128, Table3[#All], 112, 0)</f>
        <v>0</v>
      </c>
      <c r="GJ128" s="12">
        <f t="shared" si="177"/>
        <v>2</v>
      </c>
      <c r="GK128" s="11"/>
      <c r="GL128" s="9">
        <f>VLOOKUP($C128, Table3[#All], 113, 0)</f>
        <v>0</v>
      </c>
      <c r="GM128" s="9">
        <f>VLOOKUP($C128, Table3[#All], 114, 0)</f>
        <v>3.5699999999999996E-2</v>
      </c>
      <c r="GN128" s="9">
        <f>VLOOKUP($C128, Table3[#All], 115, 0)</f>
        <v>0.5</v>
      </c>
      <c r="GO128" s="9">
        <f>VLOOKUP($C128, Table3[#All], 116, 0)</f>
        <v>0.46429999999999999</v>
      </c>
      <c r="GP128" s="9"/>
      <c r="GQ128" s="10">
        <f t="shared" si="178"/>
        <v>4</v>
      </c>
      <c r="GR128" s="11"/>
      <c r="GS128" s="9">
        <f>VLOOKUP($C128, Table2[#All], 3, 0)</f>
        <v>0</v>
      </c>
      <c r="GT128" s="9">
        <f>VLOOKUP($C128, Table2[#All], 4, 0)</f>
        <v>0</v>
      </c>
      <c r="GU128" s="9">
        <f>VLOOKUP($C128, Table2[#All], 5, 0)</f>
        <v>1</v>
      </c>
      <c r="GV128" s="9">
        <f>VLOOKUP($C128, Table2[#All], 6, 0)</f>
        <v>0</v>
      </c>
      <c r="GW128" s="9">
        <f>VLOOKUP($C128, Table2[#All], 7, 0)</f>
        <v>0</v>
      </c>
      <c r="GX128" s="10">
        <f t="shared" si="179"/>
        <v>3</v>
      </c>
      <c r="GY128" s="11"/>
      <c r="GZ128" s="9">
        <v>0</v>
      </c>
      <c r="HA128" s="9">
        <v>1</v>
      </c>
      <c r="HB128" s="9">
        <v>0</v>
      </c>
      <c r="HC128" s="9">
        <v>0</v>
      </c>
      <c r="HD128" s="9"/>
      <c r="HE128" s="10">
        <f t="shared" si="180"/>
        <v>2</v>
      </c>
      <c r="HF128" s="11"/>
      <c r="HG128" s="9">
        <f>VLOOKUP($C128, Table5[#All], 2, 0)</f>
        <v>0</v>
      </c>
      <c r="HH128" s="9">
        <f>VLOOKUP($C128, Table5[#All], 3, 0)</f>
        <v>0</v>
      </c>
      <c r="HI128" s="9">
        <f>VLOOKUP($C128, Table5[#All], 4, 0)</f>
        <v>0</v>
      </c>
      <c r="HJ128" s="9">
        <f>VLOOKUP($C128, Table5[#All], 5, 0)</f>
        <v>0</v>
      </c>
      <c r="HK128" s="9">
        <f>VLOOKUP($C128, Table5[#All], 6, 0)</f>
        <v>1</v>
      </c>
      <c r="HL128" s="10">
        <f t="shared" si="181"/>
        <v>5</v>
      </c>
      <c r="HM128" s="11"/>
      <c r="HN128" s="9">
        <f>VLOOKUP($C128, Table5[#All], 7, 0)</f>
        <v>0</v>
      </c>
      <c r="HO128" s="9">
        <f>VLOOKUP($C128, Table5[#All], 8, 0)</f>
        <v>0</v>
      </c>
      <c r="HP128" s="9">
        <f>VLOOKUP($C128, Table5[#All], 9, 0)</f>
        <v>1</v>
      </c>
      <c r="HQ128" s="9">
        <f>VLOOKUP($C128, Table5[#All], 10, 0)</f>
        <v>0</v>
      </c>
      <c r="HR128" s="9">
        <f>VLOOKUP($C128, Table5[#All], 11, 0)</f>
        <v>0</v>
      </c>
      <c r="HS128" s="10">
        <f t="shared" si="182"/>
        <v>3</v>
      </c>
      <c r="HT128" s="11"/>
      <c r="HU128" s="9">
        <f>VLOOKUP($C128, Table5[#All], 12, 0)</f>
        <v>1</v>
      </c>
      <c r="HV128" s="9">
        <f>VLOOKUP($C128, Table5[#All], 13, 0)</f>
        <v>0</v>
      </c>
      <c r="HW128" s="9">
        <f>VLOOKUP($C128, Table5[#All], 14, 0)</f>
        <v>0</v>
      </c>
      <c r="HX128" s="9">
        <f>VLOOKUP($C128, Table5[#All], 15, 0)</f>
        <v>0</v>
      </c>
      <c r="HY128" s="9">
        <f>VLOOKUP($C128, Table5[#All], 16, 0)</f>
        <v>0</v>
      </c>
      <c r="HZ128" s="10">
        <f t="shared" si="183"/>
        <v>1</v>
      </c>
      <c r="IA128" s="11"/>
      <c r="IB128" s="9">
        <f>VLOOKUP($C128, Table5[#All], 17, 0)</f>
        <v>0</v>
      </c>
      <c r="IC128" s="9">
        <f>VLOOKUP($C128, Table5[#All], 18, 0)</f>
        <v>1</v>
      </c>
      <c r="ID128" s="9">
        <f>VLOOKUP($C128, Table5[#All], 19, 0)</f>
        <v>0</v>
      </c>
      <c r="IE128" s="9">
        <f>VLOOKUP($C128, Table5[#All], 20, 0)</f>
        <v>0</v>
      </c>
      <c r="IF128" s="9">
        <f>VLOOKUP($C128, Table5[#All], 21, 0)</f>
        <v>0</v>
      </c>
      <c r="IG128" s="10">
        <f t="shared" si="184"/>
        <v>2</v>
      </c>
      <c r="IH128" s="11"/>
      <c r="II128" s="9">
        <f>VLOOKUP($C128, Table5[#All], 22, 0)</f>
        <v>1</v>
      </c>
      <c r="IJ128" s="9">
        <f>VLOOKUP($C128, Table5[#All], 23, 0)</f>
        <v>0</v>
      </c>
      <c r="IK128" s="9">
        <f>VLOOKUP($C128, Table5[#All], 24, 0)</f>
        <v>0</v>
      </c>
      <c r="IL128" s="9">
        <f>VLOOKUP($C128, Table5[#All], 25, 0)</f>
        <v>0</v>
      </c>
      <c r="IM128" s="9">
        <f>VLOOKUP($C128, Table5[#All], 26, 0)</f>
        <v>0</v>
      </c>
      <c r="IN128" s="10">
        <f t="shared" si="185"/>
        <v>1</v>
      </c>
      <c r="IO128" s="11"/>
      <c r="IP128" s="9">
        <v>1</v>
      </c>
      <c r="IQ128" s="9">
        <v>0</v>
      </c>
      <c r="IR128" s="9">
        <v>0</v>
      </c>
      <c r="IS128" s="9">
        <v>0</v>
      </c>
      <c r="IT128" s="9">
        <v>0</v>
      </c>
      <c r="IU128" s="10">
        <f t="shared" si="186"/>
        <v>1</v>
      </c>
      <c r="IV128" s="82"/>
    </row>
    <row r="129" spans="1:256" ht="16.3" thickTop="1" thickBot="1" x14ac:dyDescent="0.35">
      <c r="A129" s="16" t="s">
        <v>394</v>
      </c>
      <c r="B129" s="16" t="s">
        <v>395</v>
      </c>
      <c r="C129" s="16" t="s">
        <v>396</v>
      </c>
      <c r="D129" s="11"/>
      <c r="E129" s="9">
        <f>VLOOKUP($C129, Table3[#All], 2, 0)</f>
        <v>0</v>
      </c>
      <c r="F129" s="9"/>
      <c r="G129" s="9">
        <f>VLOOKUP($C129, Table3[#All], 3, 0)</f>
        <v>0.3846</v>
      </c>
      <c r="H129" s="9">
        <f>VLOOKUP($C129, Table3[#All], 4, 0)</f>
        <v>0.42310000000000003</v>
      </c>
      <c r="I129" s="9">
        <f>VLOOKUP($C129, Table3[#All], 5, 0)</f>
        <v>0.1923</v>
      </c>
      <c r="J129" s="10">
        <f t="shared" si="187"/>
        <v>4</v>
      </c>
      <c r="K129" s="11"/>
      <c r="L129" s="9">
        <f>VLOOKUP($C129, Table3[#All], 6, 0)</f>
        <v>0</v>
      </c>
      <c r="M129" s="9"/>
      <c r="N129" s="9">
        <f>VLOOKUP($C129, Table3[#All], 7, 0)</f>
        <v>1</v>
      </c>
      <c r="O129" s="9">
        <f>VLOOKUP($C129, Table3[#All], 8, 0)</f>
        <v>0</v>
      </c>
      <c r="P129" s="9">
        <f>VLOOKUP($C129, Table3[#All], 9, 0)</f>
        <v>0</v>
      </c>
      <c r="Q129" s="10">
        <f t="shared" si="188"/>
        <v>3</v>
      </c>
      <c r="R129" s="11"/>
      <c r="S129" s="9">
        <f>VLOOKUP($C129, Table3[#All], 10, 0)</f>
        <v>0</v>
      </c>
      <c r="T129" s="9">
        <f>VLOOKUP($C129, Table3[#All], 11, 0)</f>
        <v>0.11539999999999999</v>
      </c>
      <c r="U129" s="9">
        <f>VLOOKUP($C129, Table3[#All], 12, 0)</f>
        <v>0.46149999999999997</v>
      </c>
      <c r="V129" s="9">
        <f>VLOOKUP($C129, Table3[#All], 13, 0)</f>
        <v>0.3846</v>
      </c>
      <c r="W129" s="9">
        <f>VLOOKUP($C129, Table3[#All], 14, 0)</f>
        <v>3.85E-2</v>
      </c>
      <c r="X129" s="10">
        <f t="shared" si="189"/>
        <v>4</v>
      </c>
      <c r="Y129" s="11"/>
      <c r="Z129" s="9">
        <f>VLOOKUP($C129, Table3[#All], 15, 0)</f>
        <v>0</v>
      </c>
      <c r="AA129" s="9">
        <f>VLOOKUP($C129, Table3[#All], 16, 0)</f>
        <v>0.53849999999999998</v>
      </c>
      <c r="AB129" s="9">
        <f>VLOOKUP($C129, Table3[#All], 17, 0)</f>
        <v>0.42310000000000003</v>
      </c>
      <c r="AC129" s="9">
        <f>VLOOKUP($C129, Table3[#All], 18, 0)</f>
        <v>3.85E-2</v>
      </c>
      <c r="AD129" s="9">
        <f>VLOOKUP($C129, Table3[#All], 19, 0)</f>
        <v>0</v>
      </c>
      <c r="AE129" s="10">
        <f t="shared" si="159"/>
        <v>3</v>
      </c>
      <c r="AF129" s="11"/>
      <c r="AG129" s="9">
        <f>VLOOKUP($C129, Table3[#All], 20, 0)</f>
        <v>0</v>
      </c>
      <c r="AH129" s="9">
        <f>VLOOKUP($C129, Table3[#All], 21, 0)</f>
        <v>0.76919999999999999</v>
      </c>
      <c r="AI129" s="9">
        <f>VLOOKUP($C129, Table3[#All], 22, 0)</f>
        <v>0.23079999999999998</v>
      </c>
      <c r="AJ129" s="9"/>
      <c r="AK129" s="9"/>
      <c r="AL129" s="10">
        <f t="shared" si="160"/>
        <v>2</v>
      </c>
      <c r="AM129" s="11"/>
      <c r="AN129" s="9">
        <f>VLOOKUP($C129, Table3[#All], 23, 0)</f>
        <v>1</v>
      </c>
      <c r="AO129" s="9">
        <f>VLOOKUP($C129, Table3[#All], 24, 0)</f>
        <v>0</v>
      </c>
      <c r="AP129" s="9">
        <f>VLOOKUP($C129, Table3[#All], 25, 0)</f>
        <v>0</v>
      </c>
      <c r="AQ129" s="9">
        <f>VLOOKUP($C129, Table3[#All], 26, 0)</f>
        <v>0</v>
      </c>
      <c r="AR129" s="9"/>
      <c r="AS129" s="12">
        <f t="shared" si="161"/>
        <v>1</v>
      </c>
      <c r="AT129" s="11"/>
      <c r="AU129" s="9">
        <f>VLOOKUP($C129, Table3[#All], 27, 0)</f>
        <v>1</v>
      </c>
      <c r="AV129" s="9">
        <f>VLOOKUP($C129, Table3[#All], 28, 0)</f>
        <v>0</v>
      </c>
      <c r="AW129" s="9">
        <f>VLOOKUP($C129, Table3[#All], 29, 0)</f>
        <v>0</v>
      </c>
      <c r="AX129" s="9"/>
      <c r="AY129" s="9"/>
      <c r="AZ129" s="10">
        <f t="shared" si="190"/>
        <v>1</v>
      </c>
      <c r="BA129" s="11"/>
      <c r="BB129" s="9">
        <f>VLOOKUP($C129, Table3[#All], 30, 0)</f>
        <v>0.53849999999999998</v>
      </c>
      <c r="BC129" s="9">
        <f>VLOOKUP($C129, Table3[#All], 31, 0)</f>
        <v>0.42310000000000003</v>
      </c>
      <c r="BD129" s="9">
        <f>VLOOKUP($C129, Table3[#All], 32, 0)</f>
        <v>3.85E-2</v>
      </c>
      <c r="BE129" s="9">
        <f>VLOOKUP($C129, Table3[#All], 33, 0)</f>
        <v>0</v>
      </c>
      <c r="BF129" s="9"/>
      <c r="BG129" s="10">
        <f t="shared" si="191"/>
        <v>2</v>
      </c>
      <c r="BH129" s="81"/>
      <c r="BI129" s="9">
        <f>VLOOKUP($C129, Table3[#All], 34, 0)</f>
        <v>0</v>
      </c>
      <c r="BJ129" s="9">
        <f>VLOOKUP($C129, Table3[#All], 35, 0)</f>
        <v>0</v>
      </c>
      <c r="BK129" s="9">
        <f>VLOOKUP($C129, Table3[#All], 36, 0)</f>
        <v>1</v>
      </c>
      <c r="BL129" s="9">
        <f>VLOOKUP($C129, Table3[#All], 37, 0)</f>
        <v>0</v>
      </c>
      <c r="BM129" s="9">
        <f>VLOOKUP($C129, Table3[#All], 38, 0)</f>
        <v>0</v>
      </c>
      <c r="BN129" s="10">
        <f t="shared" si="192"/>
        <v>3</v>
      </c>
      <c r="BO129" s="11"/>
      <c r="BP129" s="9">
        <f>VLOOKUP($C129, Table3[#All], 39, 0)</f>
        <v>0.15380000000000002</v>
      </c>
      <c r="BQ129" s="9">
        <f>VLOOKUP($C129, Table3[#All], 40, 0)</f>
        <v>0</v>
      </c>
      <c r="BR129" s="9">
        <f>VLOOKUP($C129, Table3[#All], 41, 0)</f>
        <v>0.80769999999999997</v>
      </c>
      <c r="BS129" s="9">
        <f>VLOOKUP($C129, Table3[#All], 42, 0)</f>
        <v>3.85E-2</v>
      </c>
      <c r="BT129" s="9"/>
      <c r="BU129" s="10">
        <f t="shared" si="162"/>
        <v>3</v>
      </c>
      <c r="BV129" s="11"/>
      <c r="BW129" s="9">
        <f>VLOOKUP($C129, Table3[#All], 43, 0)</f>
        <v>0.73080000000000001</v>
      </c>
      <c r="BX129" s="9">
        <f>VLOOKUP($C129, Table3[#All], 44, 0)</f>
        <v>0.26919999999999999</v>
      </c>
      <c r="BY129" s="9">
        <f>VLOOKUP($C129, Table3[#All], 45, 0)</f>
        <v>0</v>
      </c>
      <c r="BZ129" s="9"/>
      <c r="CA129" s="9"/>
      <c r="CB129" s="10">
        <f t="shared" si="163"/>
        <v>2</v>
      </c>
      <c r="CC129" s="81"/>
      <c r="CD129" s="9">
        <f>VLOOKUP($C129, Table3[#All], 46, 0)</f>
        <v>0.80769999999999997</v>
      </c>
      <c r="CE129" s="9">
        <f>VLOOKUP($C129, Table3[#All], 47, 0)</f>
        <v>0</v>
      </c>
      <c r="CF129" s="9">
        <f>VLOOKUP($C129, Table3[#All], 48, 0)</f>
        <v>0.1923</v>
      </c>
      <c r="CG129" s="9">
        <f>VLOOKUP($C129, Table3[#All], 49, 0)</f>
        <v>0</v>
      </c>
      <c r="CH129" s="9">
        <f>VLOOKUP($C129, Table3[#All], 50, 0)</f>
        <v>0</v>
      </c>
      <c r="CI129" s="12">
        <f t="shared" si="164"/>
        <v>1</v>
      </c>
      <c r="CJ129" s="13"/>
      <c r="CK129" s="9">
        <f>VLOOKUP($C129, Table3[#All], 51, 0)</f>
        <v>0.96150000000000002</v>
      </c>
      <c r="CL129" s="9">
        <f>VLOOKUP($C129, Table3[#All], 52, 0)</f>
        <v>3.85E-2</v>
      </c>
      <c r="CM129" s="9">
        <f>VLOOKUP($C129, Table3[#All], 53, 0)</f>
        <v>0</v>
      </c>
      <c r="CN129" s="9">
        <f>VLOOKUP($C129, Table3[#All], 54, 0)</f>
        <v>0</v>
      </c>
      <c r="CO129" s="9"/>
      <c r="CP129" s="10">
        <f t="shared" si="165"/>
        <v>1</v>
      </c>
      <c r="CQ129" s="11"/>
      <c r="CR129" s="9">
        <f>VLOOKUP($C129, Table3[#All], 55, 0)</f>
        <v>7.690000000000001E-2</v>
      </c>
      <c r="CS129" s="9">
        <f>VLOOKUP($C129, Table3[#All], 56, 0)</f>
        <v>3.85E-2</v>
      </c>
      <c r="CT129" s="9">
        <f>VLOOKUP($C129, Table3[#All], 57, 0)</f>
        <v>0.3846</v>
      </c>
      <c r="CU129" s="9">
        <f>VLOOKUP($C129, Table3[#All], 58, 0)</f>
        <v>0.46149999999999997</v>
      </c>
      <c r="CV129" s="9">
        <f>VLOOKUP($C129, Table3[#All], 59, 0)</f>
        <v>3.85E-2</v>
      </c>
      <c r="CW129" s="14">
        <f t="shared" si="166"/>
        <v>4</v>
      </c>
      <c r="CX129" s="81"/>
      <c r="CY129" s="9">
        <f>VLOOKUP($C129, Table3[#All], 60, 0)</f>
        <v>0.30769999999999997</v>
      </c>
      <c r="CZ129" s="9">
        <f>VLOOKUP($C129, Table3[#All], 61, 0)</f>
        <v>0.69230000000000003</v>
      </c>
      <c r="DA129" s="9">
        <f>VLOOKUP($C129, Table3[#All], 62, 0)</f>
        <v>0</v>
      </c>
      <c r="DB129" s="9">
        <f>VLOOKUP($C129, Table3[#All], 63, 0)</f>
        <v>0</v>
      </c>
      <c r="DC129" s="9">
        <f>VLOOKUP($C129, Table3[#All], 64, 0)</f>
        <v>0</v>
      </c>
      <c r="DD129" s="10">
        <f t="shared" si="167"/>
        <v>2</v>
      </c>
      <c r="DE129" s="11"/>
      <c r="DF129" s="9">
        <f>VLOOKUP($C129, Table3[#All], 65, 0)</f>
        <v>0.92310000000000003</v>
      </c>
      <c r="DG129" s="9"/>
      <c r="DH129" s="9">
        <f>VLOOKUP($C129, Table3[#All], 66, 0)</f>
        <v>0</v>
      </c>
      <c r="DI129" s="9"/>
      <c r="DJ129" s="9">
        <f>VLOOKUP($C129, Table3[#All], 67, 0)</f>
        <v>7.690000000000001E-2</v>
      </c>
      <c r="DK129" s="14">
        <f t="shared" si="168"/>
        <v>1</v>
      </c>
      <c r="DL129" s="11"/>
      <c r="DM129" s="9">
        <f>VLOOKUP($C129, Table3[#All], 68, 0)</f>
        <v>1</v>
      </c>
      <c r="DN129" s="9"/>
      <c r="DO129" s="9">
        <f>VLOOKUP($C129, Table3[#All], 69, 0)</f>
        <v>0</v>
      </c>
      <c r="DP129" s="9">
        <f>VLOOKUP($C129, Table3[#All], 70, 0)</f>
        <v>0</v>
      </c>
      <c r="DQ129" s="9"/>
      <c r="DR129" s="14">
        <f t="shared" si="169"/>
        <v>1</v>
      </c>
      <c r="DS129" s="11"/>
      <c r="DT129" s="9">
        <f>VLOOKUP($C129, Table3[#All], 71, 0)</f>
        <v>0</v>
      </c>
      <c r="DU129" s="9">
        <f>VLOOKUP($C129, Table3[#All], 72, 0)</f>
        <v>3.85E-2</v>
      </c>
      <c r="DV129" s="9">
        <f>VLOOKUP($C129, Table3[#All], 73, 0)</f>
        <v>0.3846</v>
      </c>
      <c r="DW129" s="9">
        <f>VLOOKUP($C129, Table3[#All], 74, 0)</f>
        <v>0.34619999999999995</v>
      </c>
      <c r="DX129" s="9">
        <f>VLOOKUP($C129, Table3[#All], 75, 0)</f>
        <v>0.23079999999999998</v>
      </c>
      <c r="DY129" s="12">
        <f t="shared" si="194"/>
        <v>4</v>
      </c>
      <c r="DZ129" s="11"/>
      <c r="EA129" s="9">
        <f>VLOOKUP($C129, Table3[#All], 76, 0)</f>
        <v>1</v>
      </c>
      <c r="EB129" s="9">
        <f>VLOOKUP($C129, Table3[#All], 77, 0)</f>
        <v>0</v>
      </c>
      <c r="EC129" s="9">
        <f>VLOOKUP($C129, Table3[#All], 78, 0)</f>
        <v>0</v>
      </c>
      <c r="ED129" s="9">
        <f>VLOOKUP($C129, Table3[#All], 79, 0)</f>
        <v>0</v>
      </c>
      <c r="EE129" s="9">
        <f>VLOOKUP($C129, Table3[#All], 80, 0)</f>
        <v>0</v>
      </c>
      <c r="EF129" s="10">
        <f t="shared" si="170"/>
        <v>1</v>
      </c>
      <c r="EG129" s="9"/>
      <c r="EH129" s="9">
        <f>VLOOKUP($C129, Table3[#All], 81, 0)</f>
        <v>1</v>
      </c>
      <c r="EI129" s="9">
        <f>VLOOKUP($C129, Table3[#All], 82, 0)</f>
        <v>0</v>
      </c>
      <c r="EJ129" s="9">
        <f>VLOOKUP($C129, Table3[#All], 83, 0)</f>
        <v>0</v>
      </c>
      <c r="EK129" s="9">
        <f>VLOOKUP($C129, Table3[#All], 84, 0)</f>
        <v>0</v>
      </c>
      <c r="EL129" s="9">
        <f>VLOOKUP($C129, Table3[#All], 85, 0)</f>
        <v>0</v>
      </c>
      <c r="EM129" s="14">
        <f t="shared" si="171"/>
        <v>1</v>
      </c>
      <c r="EN129" s="11"/>
      <c r="EO129" s="9">
        <f>VLOOKUP($C129, Table3[#All], 86, 0)</f>
        <v>0.44</v>
      </c>
      <c r="EP129" s="9"/>
      <c r="EQ129" s="9">
        <f>VLOOKUP($C129, Table3[#All], 87, 0)</f>
        <v>0.56000000000000005</v>
      </c>
      <c r="ER129" s="9"/>
      <c r="ES129" s="9"/>
      <c r="ET129" s="14">
        <f t="shared" si="172"/>
        <v>3</v>
      </c>
      <c r="EU129" s="11"/>
      <c r="EV129" s="9">
        <f>VLOOKUP($C129, Table3[#All], 88, 0)</f>
        <v>0</v>
      </c>
      <c r="EW129" s="9">
        <f>VLOOKUP($C129, Table3[#All], 89, 0)</f>
        <v>1</v>
      </c>
      <c r="EX129" s="9">
        <f>VLOOKUP($C129, Table3[#All], 90, 0)</f>
        <v>0</v>
      </c>
      <c r="EY129" s="9">
        <f>VLOOKUP($C129, Table3[#All], 91, 0)</f>
        <v>0</v>
      </c>
      <c r="EZ129" s="9">
        <f>VLOOKUP($C129, Table3[#All], 92, 0)</f>
        <v>0</v>
      </c>
      <c r="FA129" s="12">
        <f t="shared" si="173"/>
        <v>2</v>
      </c>
      <c r="FB129" s="11"/>
      <c r="FC129" s="9">
        <f>VLOOKUP($C129, Table3[#All], 93, 0)</f>
        <v>0</v>
      </c>
      <c r="FD129" s="9">
        <f>VLOOKUP($C129, Table3[#All], 94, 0)</f>
        <v>0.3846</v>
      </c>
      <c r="FE129" s="9">
        <f>VLOOKUP($C129, Table3[#All], 95, 0)</f>
        <v>0.61539999999999995</v>
      </c>
      <c r="FF129" s="9">
        <f>VLOOKUP($C129, Table3[#All], 96, 0)</f>
        <v>0</v>
      </c>
      <c r="FG129" s="9"/>
      <c r="FH129" s="10">
        <f t="shared" si="174"/>
        <v>3</v>
      </c>
      <c r="FI129" s="11"/>
      <c r="FJ129" s="9">
        <f>VLOOKUP($C129, Table3[#All], 97, 0)</f>
        <v>0</v>
      </c>
      <c r="FK129" s="9">
        <f>VLOOKUP($C129, Table3[#All], 98, 0)</f>
        <v>0</v>
      </c>
      <c r="FL129" s="9">
        <f>VLOOKUP($C129, Table3[#All], 99, 0)</f>
        <v>0</v>
      </c>
      <c r="FM129" s="9">
        <f>VLOOKUP($C129, Table3[#All], 100, 0)</f>
        <v>0</v>
      </c>
      <c r="FN129" s="9">
        <f>VLOOKUP($C129, Table3[#All], 101, 0)</f>
        <v>1</v>
      </c>
      <c r="FO129" s="14">
        <f t="shared" si="175"/>
        <v>5</v>
      </c>
      <c r="FP129" s="11"/>
      <c r="FQ129" s="9">
        <f>VLOOKUP($C129, Table3[#All], 102, 0)</f>
        <v>1</v>
      </c>
      <c r="FR129" s="9">
        <f>VLOOKUP($C129, Table3[#All], 103, 0)</f>
        <v>0</v>
      </c>
      <c r="FS129" s="9">
        <f>VLOOKUP($C129, Table3[#All], 104, 0)</f>
        <v>0</v>
      </c>
      <c r="FT129" s="9">
        <f>VLOOKUP($C129, Table3[#All], 105, 0)</f>
        <v>0</v>
      </c>
      <c r="FU129" s="9">
        <v>0</v>
      </c>
      <c r="FV129" s="10">
        <f t="shared" si="176"/>
        <v>1</v>
      </c>
      <c r="FW129" s="11"/>
      <c r="FX129" s="9">
        <f>VLOOKUP($C129, Table3[#All], 106, 0)</f>
        <v>0.61539999999999995</v>
      </c>
      <c r="FY129" s="9"/>
      <c r="FZ129" s="9">
        <f>VLOOKUP($C129, Table3[#All], 107, 0)</f>
        <v>0.3846</v>
      </c>
      <c r="GA129" s="9">
        <f>VLOOKUP($C129, Table3[#All], 108, 0)</f>
        <v>0</v>
      </c>
      <c r="GB129" s="9"/>
      <c r="GC129" s="10">
        <f t="shared" si="193"/>
        <v>3</v>
      </c>
      <c r="GD129" s="81"/>
      <c r="GE129" s="9">
        <f>VLOOKUP($C129, Table3[#All], 109, 0)</f>
        <v>0</v>
      </c>
      <c r="GF129" s="9">
        <f>VLOOKUP($C129, Table3[#All], 110, 0)</f>
        <v>0.8</v>
      </c>
      <c r="GG129" s="9">
        <f>VLOOKUP($C129, Table3[#All], 111, 0)</f>
        <v>0.1333</v>
      </c>
      <c r="GH129" s="9"/>
      <c r="GI129" s="9">
        <f>VLOOKUP($C129, Table3[#All], 112, 0)</f>
        <v>6.6699999999999995E-2</v>
      </c>
      <c r="GJ129" s="12">
        <f t="shared" si="177"/>
        <v>2</v>
      </c>
      <c r="GK129" s="11"/>
      <c r="GL129" s="9">
        <f>VLOOKUP($C129, Table3[#All], 113, 0)</f>
        <v>0</v>
      </c>
      <c r="GM129" s="9">
        <f>VLOOKUP($C129, Table3[#All], 114, 0)</f>
        <v>0</v>
      </c>
      <c r="GN129" s="9">
        <f>VLOOKUP($C129, Table3[#All], 115, 0)</f>
        <v>0.96150000000000002</v>
      </c>
      <c r="GO129" s="9">
        <f>VLOOKUP($C129, Table3[#All], 116, 0)</f>
        <v>3.85E-2</v>
      </c>
      <c r="GP129" s="9"/>
      <c r="GQ129" s="10">
        <f t="shared" si="178"/>
        <v>3</v>
      </c>
      <c r="GR129" s="11"/>
      <c r="GS129" s="9">
        <f>VLOOKUP($C129, Table2[#All], 3, 0)</f>
        <v>0</v>
      </c>
      <c r="GT129" s="9">
        <f>VLOOKUP($C129, Table2[#All], 4, 0)</f>
        <v>0</v>
      </c>
      <c r="GU129" s="9">
        <f>VLOOKUP($C129, Table2[#All], 5, 0)</f>
        <v>0</v>
      </c>
      <c r="GV129" s="9">
        <f>VLOOKUP($C129, Table2[#All], 6, 0)</f>
        <v>1</v>
      </c>
      <c r="GW129" s="9">
        <f>VLOOKUP($C129, Table2[#All], 7, 0)</f>
        <v>0</v>
      </c>
      <c r="GX129" s="10">
        <f t="shared" si="179"/>
        <v>4</v>
      </c>
      <c r="GY129" s="11"/>
      <c r="GZ129" s="9">
        <v>0</v>
      </c>
      <c r="HA129" s="9">
        <v>0</v>
      </c>
      <c r="HB129" s="9">
        <v>1</v>
      </c>
      <c r="HC129" s="9">
        <v>0</v>
      </c>
      <c r="HD129" s="9"/>
      <c r="HE129" s="10">
        <f t="shared" si="180"/>
        <v>3</v>
      </c>
      <c r="HF129" s="11"/>
      <c r="HG129" s="9">
        <f>VLOOKUP($C129, Table5[#All], 2, 0)</f>
        <v>0</v>
      </c>
      <c r="HH129" s="9">
        <f>VLOOKUP($C129, Table5[#All], 3, 0)</f>
        <v>0</v>
      </c>
      <c r="HI129" s="9">
        <f>VLOOKUP($C129, Table5[#All], 4, 0)</f>
        <v>0</v>
      </c>
      <c r="HJ129" s="9">
        <f>VLOOKUP($C129, Table5[#All], 5, 0)</f>
        <v>0</v>
      </c>
      <c r="HK129" s="9">
        <f>VLOOKUP($C129, Table5[#All], 6, 0)</f>
        <v>1</v>
      </c>
      <c r="HL129" s="10">
        <f t="shared" si="181"/>
        <v>5</v>
      </c>
      <c r="HM129" s="11"/>
      <c r="HN129" s="9">
        <f>VLOOKUP($C129, Table5[#All], 7, 0)</f>
        <v>0</v>
      </c>
      <c r="HO129" s="9">
        <f>VLOOKUP($C129, Table5[#All], 8, 0)</f>
        <v>1</v>
      </c>
      <c r="HP129" s="9">
        <f>VLOOKUP($C129, Table5[#All], 9, 0)</f>
        <v>0</v>
      </c>
      <c r="HQ129" s="9">
        <f>VLOOKUP($C129, Table5[#All], 10, 0)</f>
        <v>0</v>
      </c>
      <c r="HR129" s="9">
        <f>VLOOKUP($C129, Table5[#All], 11, 0)</f>
        <v>0</v>
      </c>
      <c r="HS129" s="10">
        <f t="shared" si="182"/>
        <v>2</v>
      </c>
      <c r="HT129" s="11"/>
      <c r="HU129" s="9">
        <f>VLOOKUP($C129, Table5[#All], 12, 0)</f>
        <v>1</v>
      </c>
      <c r="HV129" s="9">
        <f>VLOOKUP($C129, Table5[#All], 13, 0)</f>
        <v>0</v>
      </c>
      <c r="HW129" s="9">
        <f>VLOOKUP($C129, Table5[#All], 14, 0)</f>
        <v>0</v>
      </c>
      <c r="HX129" s="9">
        <f>VLOOKUP($C129, Table5[#All], 15, 0)</f>
        <v>0</v>
      </c>
      <c r="HY129" s="9">
        <f>VLOOKUP($C129, Table5[#All], 16, 0)</f>
        <v>0</v>
      </c>
      <c r="HZ129" s="10">
        <f t="shared" si="183"/>
        <v>1</v>
      </c>
      <c r="IA129" s="11"/>
      <c r="IB129" s="9">
        <f>VLOOKUP($C129, Table5[#All], 17, 0)</f>
        <v>1</v>
      </c>
      <c r="IC129" s="9">
        <f>VLOOKUP($C129, Table5[#All], 18, 0)</f>
        <v>0</v>
      </c>
      <c r="ID129" s="9">
        <f>VLOOKUP($C129, Table5[#All], 19, 0)</f>
        <v>0</v>
      </c>
      <c r="IE129" s="9">
        <f>VLOOKUP($C129, Table5[#All], 20, 0)</f>
        <v>0</v>
      </c>
      <c r="IF129" s="9">
        <f>VLOOKUP($C129, Table5[#All], 21, 0)</f>
        <v>0</v>
      </c>
      <c r="IG129" s="10">
        <f t="shared" si="184"/>
        <v>1</v>
      </c>
      <c r="IH129" s="11"/>
      <c r="II129" s="9">
        <f>VLOOKUP($C129, Table5[#All], 22, 0)</f>
        <v>1</v>
      </c>
      <c r="IJ129" s="9">
        <f>VLOOKUP($C129, Table5[#All], 23, 0)</f>
        <v>0</v>
      </c>
      <c r="IK129" s="9">
        <f>VLOOKUP($C129, Table5[#All], 24, 0)</f>
        <v>0</v>
      </c>
      <c r="IL129" s="9">
        <f>VLOOKUP($C129, Table5[#All], 25, 0)</f>
        <v>0</v>
      </c>
      <c r="IM129" s="9">
        <f>VLOOKUP($C129, Table5[#All], 26, 0)</f>
        <v>0</v>
      </c>
      <c r="IN129" s="10">
        <f t="shared" si="185"/>
        <v>1</v>
      </c>
      <c r="IO129" s="11"/>
      <c r="IP129" s="9">
        <v>1</v>
      </c>
      <c r="IQ129" s="9">
        <v>0</v>
      </c>
      <c r="IR129" s="9">
        <v>0</v>
      </c>
      <c r="IS129" s="9">
        <v>0</v>
      </c>
      <c r="IT129" s="9">
        <v>0</v>
      </c>
      <c r="IU129" s="10">
        <f t="shared" si="186"/>
        <v>1</v>
      </c>
      <c r="IV129" s="82"/>
    </row>
    <row r="130" spans="1:256" ht="16.3" thickTop="1" thickBot="1" x14ac:dyDescent="0.35">
      <c r="A130" s="16" t="s">
        <v>394</v>
      </c>
      <c r="B130" s="16" t="s">
        <v>397</v>
      </c>
      <c r="C130" s="16" t="s">
        <v>398</v>
      </c>
      <c r="D130" s="11"/>
      <c r="E130" s="9">
        <f>VLOOKUP($C130, Table3[#All], 2, 0)</f>
        <v>0</v>
      </c>
      <c r="F130" s="9"/>
      <c r="G130" s="9">
        <f>VLOOKUP($C130, Table3[#All], 3, 0)</f>
        <v>0.25</v>
      </c>
      <c r="H130" s="9">
        <f>VLOOKUP($C130, Table3[#All], 4, 0)</f>
        <v>0.6875</v>
      </c>
      <c r="I130" s="9">
        <f>VLOOKUP($C130, Table3[#All], 5, 0)</f>
        <v>6.25E-2</v>
      </c>
      <c r="J130" s="10">
        <f t="shared" si="187"/>
        <v>4</v>
      </c>
      <c r="K130" s="11"/>
      <c r="L130" s="9">
        <f>VLOOKUP($C130, Table3[#All], 6, 0)</f>
        <v>0</v>
      </c>
      <c r="M130" s="9"/>
      <c r="N130" s="9">
        <f>VLOOKUP($C130, Table3[#All], 7, 0)</f>
        <v>1</v>
      </c>
      <c r="O130" s="9">
        <f>VLOOKUP($C130, Table3[#All], 8, 0)</f>
        <v>0</v>
      </c>
      <c r="P130" s="9">
        <f>VLOOKUP($C130, Table3[#All], 9, 0)</f>
        <v>0</v>
      </c>
      <c r="Q130" s="10">
        <f t="shared" si="188"/>
        <v>3</v>
      </c>
      <c r="R130" s="11"/>
      <c r="S130" s="9">
        <f>VLOOKUP($C130, Table3[#All], 10, 0)</f>
        <v>0</v>
      </c>
      <c r="T130" s="9">
        <f>VLOOKUP($C130, Table3[#All], 11, 0)</f>
        <v>0</v>
      </c>
      <c r="U130" s="9">
        <f>VLOOKUP($C130, Table3[#All], 12, 0)</f>
        <v>0.5625</v>
      </c>
      <c r="V130" s="9">
        <f>VLOOKUP($C130, Table3[#All], 13, 0)</f>
        <v>0.4375</v>
      </c>
      <c r="W130" s="9">
        <f>VLOOKUP($C130, Table3[#All], 14, 0)</f>
        <v>0</v>
      </c>
      <c r="X130" s="10">
        <f t="shared" si="189"/>
        <v>4</v>
      </c>
      <c r="Y130" s="11"/>
      <c r="Z130" s="9">
        <f>VLOOKUP($C130, Table3[#All], 15, 0)</f>
        <v>0</v>
      </c>
      <c r="AA130" s="9">
        <f>VLOOKUP($C130, Table3[#All], 16, 0)</f>
        <v>6.25E-2</v>
      </c>
      <c r="AB130" s="9">
        <f>VLOOKUP($C130, Table3[#All], 17, 0)</f>
        <v>0.75</v>
      </c>
      <c r="AC130" s="9">
        <f>VLOOKUP($C130, Table3[#All], 18, 0)</f>
        <v>0.1875</v>
      </c>
      <c r="AD130" s="9">
        <f>VLOOKUP($C130, Table3[#All], 19, 0)</f>
        <v>0</v>
      </c>
      <c r="AE130" s="10">
        <f t="shared" si="159"/>
        <v>3</v>
      </c>
      <c r="AF130" s="11"/>
      <c r="AG130" s="9">
        <f>VLOOKUP($C130, Table3[#All], 20, 0)</f>
        <v>0</v>
      </c>
      <c r="AH130" s="9">
        <f>VLOOKUP($C130, Table3[#All], 21, 0)</f>
        <v>0</v>
      </c>
      <c r="AI130" s="9">
        <f>VLOOKUP($C130, Table3[#All], 22, 0)</f>
        <v>1</v>
      </c>
      <c r="AJ130" s="9"/>
      <c r="AK130" s="9"/>
      <c r="AL130" s="10">
        <f t="shared" si="160"/>
        <v>3</v>
      </c>
      <c r="AM130" s="11"/>
      <c r="AN130" s="9">
        <f>VLOOKUP($C130, Table3[#All], 23, 0)</f>
        <v>1</v>
      </c>
      <c r="AO130" s="9">
        <f>VLOOKUP($C130, Table3[#All], 24, 0)</f>
        <v>0</v>
      </c>
      <c r="AP130" s="9">
        <f>VLOOKUP($C130, Table3[#All], 25, 0)</f>
        <v>0</v>
      </c>
      <c r="AQ130" s="9">
        <f>VLOOKUP($C130, Table3[#All], 26, 0)</f>
        <v>0</v>
      </c>
      <c r="AR130" s="9"/>
      <c r="AS130" s="12">
        <f t="shared" si="161"/>
        <v>1</v>
      </c>
      <c r="AT130" s="11"/>
      <c r="AU130" s="9">
        <f>VLOOKUP($C130, Table3[#All], 27, 0)</f>
        <v>1</v>
      </c>
      <c r="AV130" s="9">
        <f>VLOOKUP($C130, Table3[#All], 28, 0)</f>
        <v>0</v>
      </c>
      <c r="AW130" s="9">
        <f>VLOOKUP($C130, Table3[#All], 29, 0)</f>
        <v>0</v>
      </c>
      <c r="AX130" s="9"/>
      <c r="AY130" s="9"/>
      <c r="AZ130" s="10">
        <f t="shared" si="190"/>
        <v>1</v>
      </c>
      <c r="BA130" s="11"/>
      <c r="BB130" s="9">
        <f>VLOOKUP($C130, Table3[#All], 30, 0)</f>
        <v>0.8125</v>
      </c>
      <c r="BC130" s="9">
        <f>VLOOKUP($C130, Table3[#All], 31, 0)</f>
        <v>0.1875</v>
      </c>
      <c r="BD130" s="9">
        <f>VLOOKUP($C130, Table3[#All], 32, 0)</f>
        <v>0</v>
      </c>
      <c r="BE130" s="9">
        <f>VLOOKUP($C130, Table3[#All], 33, 0)</f>
        <v>0</v>
      </c>
      <c r="BF130" s="9"/>
      <c r="BG130" s="10">
        <f t="shared" si="191"/>
        <v>1</v>
      </c>
      <c r="BH130" s="81"/>
      <c r="BI130" s="9">
        <f>VLOOKUP($C130, Table3[#All], 34, 0)</f>
        <v>0</v>
      </c>
      <c r="BJ130" s="9">
        <f>VLOOKUP($C130, Table3[#All], 35, 0)</f>
        <v>0</v>
      </c>
      <c r="BK130" s="9">
        <f>VLOOKUP($C130, Table3[#All], 36, 0)</f>
        <v>1</v>
      </c>
      <c r="BL130" s="9">
        <f>VLOOKUP($C130, Table3[#All], 37, 0)</f>
        <v>0</v>
      </c>
      <c r="BM130" s="9">
        <f>VLOOKUP($C130, Table3[#All], 38, 0)</f>
        <v>0</v>
      </c>
      <c r="BN130" s="10">
        <f t="shared" si="192"/>
        <v>3</v>
      </c>
      <c r="BO130" s="11"/>
      <c r="BP130" s="9">
        <f>VLOOKUP($C130, Table3[#All], 39, 0)</f>
        <v>0</v>
      </c>
      <c r="BQ130" s="9">
        <f>VLOOKUP($C130, Table3[#All], 40, 0)</f>
        <v>0</v>
      </c>
      <c r="BR130" s="9">
        <f>VLOOKUP($C130, Table3[#All], 41, 0)</f>
        <v>1</v>
      </c>
      <c r="BS130" s="9">
        <f>VLOOKUP($C130, Table3[#All], 42, 0)</f>
        <v>0</v>
      </c>
      <c r="BT130" s="9"/>
      <c r="BU130" s="10">
        <f t="shared" si="162"/>
        <v>3</v>
      </c>
      <c r="BV130" s="11"/>
      <c r="BW130" s="9">
        <f>VLOOKUP($C130, Table3[#All], 43, 0)</f>
        <v>1</v>
      </c>
      <c r="BX130" s="9">
        <f>VLOOKUP($C130, Table3[#All], 44, 0)</f>
        <v>0</v>
      </c>
      <c r="BY130" s="9">
        <f>VLOOKUP($C130, Table3[#All], 45, 0)</f>
        <v>0</v>
      </c>
      <c r="BZ130" s="9"/>
      <c r="CA130" s="9"/>
      <c r="CB130" s="10">
        <f t="shared" si="163"/>
        <v>1</v>
      </c>
      <c r="CC130" s="81"/>
      <c r="CD130" s="9">
        <f>VLOOKUP($C130, Table3[#All], 46, 0)</f>
        <v>0.8125</v>
      </c>
      <c r="CE130" s="9">
        <f>VLOOKUP($C130, Table3[#All], 47, 0)</f>
        <v>0</v>
      </c>
      <c r="CF130" s="9">
        <f>VLOOKUP($C130, Table3[#All], 48, 0)</f>
        <v>0.1875</v>
      </c>
      <c r="CG130" s="9">
        <f>VLOOKUP($C130, Table3[#All], 49, 0)</f>
        <v>0</v>
      </c>
      <c r="CH130" s="9">
        <f>VLOOKUP($C130, Table3[#All], 50, 0)</f>
        <v>0</v>
      </c>
      <c r="CI130" s="12">
        <f t="shared" si="164"/>
        <v>1</v>
      </c>
      <c r="CJ130" s="13"/>
      <c r="CK130" s="9">
        <f>VLOOKUP($C130, Table3[#All], 51, 0)</f>
        <v>0.125</v>
      </c>
      <c r="CL130" s="9">
        <f>VLOOKUP($C130, Table3[#All], 52, 0)</f>
        <v>0.8125</v>
      </c>
      <c r="CM130" s="9">
        <f>VLOOKUP($C130, Table3[#All], 53, 0)</f>
        <v>6.25E-2</v>
      </c>
      <c r="CN130" s="9">
        <f>VLOOKUP($C130, Table3[#All], 54, 0)</f>
        <v>0</v>
      </c>
      <c r="CO130" s="9"/>
      <c r="CP130" s="10">
        <f t="shared" si="165"/>
        <v>2</v>
      </c>
      <c r="CQ130" s="11"/>
      <c r="CR130" s="9">
        <f>VLOOKUP($C130, Table3[#All], 55, 0)</f>
        <v>0.8125</v>
      </c>
      <c r="CS130" s="9">
        <f>VLOOKUP($C130, Table3[#All], 56, 0)</f>
        <v>0.1875</v>
      </c>
      <c r="CT130" s="9">
        <f>VLOOKUP($C130, Table3[#All], 57, 0)</f>
        <v>0</v>
      </c>
      <c r="CU130" s="9">
        <f>VLOOKUP($C130, Table3[#All], 58, 0)</f>
        <v>0</v>
      </c>
      <c r="CV130" s="9">
        <f>VLOOKUP($C130, Table3[#All], 59, 0)</f>
        <v>0</v>
      </c>
      <c r="CW130" s="14">
        <f t="shared" si="166"/>
        <v>1</v>
      </c>
      <c r="CX130" s="81"/>
      <c r="CY130" s="9">
        <f>VLOOKUP($C130, Table3[#All], 60, 0)</f>
        <v>0.5</v>
      </c>
      <c r="CZ130" s="9">
        <f>VLOOKUP($C130, Table3[#All], 61, 0)</f>
        <v>0.5</v>
      </c>
      <c r="DA130" s="9">
        <f>VLOOKUP($C130, Table3[#All], 62, 0)</f>
        <v>0</v>
      </c>
      <c r="DB130" s="9">
        <f>VLOOKUP($C130, Table3[#All], 63, 0)</f>
        <v>0</v>
      </c>
      <c r="DC130" s="9">
        <f>VLOOKUP($C130, Table3[#All], 64, 0)</f>
        <v>0</v>
      </c>
      <c r="DD130" s="10">
        <f t="shared" si="167"/>
        <v>2</v>
      </c>
      <c r="DE130" s="11"/>
      <c r="DF130" s="9">
        <f>VLOOKUP($C130, Table3[#All], 65, 0)</f>
        <v>1</v>
      </c>
      <c r="DG130" s="9"/>
      <c r="DH130" s="9">
        <f>VLOOKUP($C130, Table3[#All], 66, 0)</f>
        <v>0</v>
      </c>
      <c r="DI130" s="9"/>
      <c r="DJ130" s="9">
        <f>VLOOKUP($C130, Table3[#All], 67, 0)</f>
        <v>0</v>
      </c>
      <c r="DK130" s="14">
        <f t="shared" si="168"/>
        <v>1</v>
      </c>
      <c r="DL130" s="11"/>
      <c r="DM130" s="9">
        <f>VLOOKUP($C130, Table3[#All], 68, 0)</f>
        <v>1</v>
      </c>
      <c r="DN130" s="9"/>
      <c r="DO130" s="9">
        <f>VLOOKUP($C130, Table3[#All], 69, 0)</f>
        <v>0</v>
      </c>
      <c r="DP130" s="9">
        <f>VLOOKUP($C130, Table3[#All], 70, 0)</f>
        <v>0</v>
      </c>
      <c r="DQ130" s="9"/>
      <c r="DR130" s="14">
        <f t="shared" si="169"/>
        <v>1</v>
      </c>
      <c r="DS130" s="11"/>
      <c r="DT130" s="9">
        <f>VLOOKUP($C130, Table3[#All], 71, 0)</f>
        <v>0</v>
      </c>
      <c r="DU130" s="9">
        <f>VLOOKUP($C130, Table3[#All], 72, 0)</f>
        <v>0</v>
      </c>
      <c r="DV130" s="9">
        <f>VLOOKUP($C130, Table3[#All], 73, 0)</f>
        <v>6.25E-2</v>
      </c>
      <c r="DW130" s="9">
        <f>VLOOKUP($C130, Table3[#All], 74, 0)</f>
        <v>0.125</v>
      </c>
      <c r="DX130" s="9">
        <f>VLOOKUP($C130, Table3[#All], 75, 0)</f>
        <v>0.8125</v>
      </c>
      <c r="DY130" s="12">
        <f t="shared" si="194"/>
        <v>5</v>
      </c>
      <c r="DZ130" s="11"/>
      <c r="EA130" s="9">
        <f>VLOOKUP($C130, Table3[#All], 76, 0)</f>
        <v>1</v>
      </c>
      <c r="EB130" s="9">
        <f>VLOOKUP($C130, Table3[#All], 77, 0)</f>
        <v>0</v>
      </c>
      <c r="EC130" s="9">
        <f>VLOOKUP($C130, Table3[#All], 78, 0)</f>
        <v>0</v>
      </c>
      <c r="ED130" s="9">
        <f>VLOOKUP($C130, Table3[#All], 79, 0)</f>
        <v>0</v>
      </c>
      <c r="EE130" s="9">
        <f>VLOOKUP($C130, Table3[#All], 80, 0)</f>
        <v>0</v>
      </c>
      <c r="EF130" s="10">
        <f t="shared" si="170"/>
        <v>1</v>
      </c>
      <c r="EG130" s="9"/>
      <c r="EH130" s="9">
        <f>VLOOKUP($C130, Table3[#All], 81, 0)</f>
        <v>1</v>
      </c>
      <c r="EI130" s="9">
        <f>VLOOKUP($C130, Table3[#All], 82, 0)</f>
        <v>0</v>
      </c>
      <c r="EJ130" s="9">
        <f>VLOOKUP($C130, Table3[#All], 83, 0)</f>
        <v>0</v>
      </c>
      <c r="EK130" s="9">
        <f>VLOOKUP($C130, Table3[#All], 84, 0)</f>
        <v>0</v>
      </c>
      <c r="EL130" s="9">
        <f>VLOOKUP($C130, Table3[#All], 85, 0)</f>
        <v>0</v>
      </c>
      <c r="EM130" s="14">
        <f t="shared" si="171"/>
        <v>1</v>
      </c>
      <c r="EN130" s="11"/>
      <c r="EO130" s="9">
        <f>VLOOKUP($C130, Table3[#All], 86, 0)</f>
        <v>0</v>
      </c>
      <c r="EP130" s="9"/>
      <c r="EQ130" s="9">
        <f>VLOOKUP($C130, Table3[#All], 87, 0)</f>
        <v>1</v>
      </c>
      <c r="ER130" s="9"/>
      <c r="ES130" s="9"/>
      <c r="ET130" s="14">
        <f t="shared" si="172"/>
        <v>3</v>
      </c>
      <c r="EU130" s="11"/>
      <c r="EV130" s="9">
        <f>VLOOKUP($C130, Table3[#All], 88, 0)</f>
        <v>1</v>
      </c>
      <c r="EW130" s="9">
        <f>VLOOKUP($C130, Table3[#All], 89, 0)</f>
        <v>0</v>
      </c>
      <c r="EX130" s="9">
        <f>VLOOKUP($C130, Table3[#All], 90, 0)</f>
        <v>0</v>
      </c>
      <c r="EY130" s="9">
        <f>VLOOKUP($C130, Table3[#All], 91, 0)</f>
        <v>0</v>
      </c>
      <c r="EZ130" s="9">
        <f>VLOOKUP($C130, Table3[#All], 92, 0)</f>
        <v>0</v>
      </c>
      <c r="FA130" s="12">
        <f t="shared" si="173"/>
        <v>1</v>
      </c>
      <c r="FB130" s="11"/>
      <c r="FC130" s="9">
        <f>VLOOKUP($C130, Table3[#All], 93, 0)</f>
        <v>0</v>
      </c>
      <c r="FD130" s="9">
        <f>VLOOKUP($C130, Table3[#All], 94, 0)</f>
        <v>0.4375</v>
      </c>
      <c r="FE130" s="9">
        <f>VLOOKUP($C130, Table3[#All], 95, 0)</f>
        <v>0.5625</v>
      </c>
      <c r="FF130" s="9">
        <f>VLOOKUP($C130, Table3[#All], 96, 0)</f>
        <v>0</v>
      </c>
      <c r="FG130" s="9"/>
      <c r="FH130" s="10">
        <f t="shared" si="174"/>
        <v>3</v>
      </c>
      <c r="FI130" s="11"/>
      <c r="FJ130" s="9">
        <f>VLOOKUP($C130, Table3[#All], 97, 0)</f>
        <v>0</v>
      </c>
      <c r="FK130" s="9">
        <f>VLOOKUP($C130, Table3[#All], 98, 0)</f>
        <v>0</v>
      </c>
      <c r="FL130" s="9">
        <f>VLOOKUP($C130, Table3[#All], 99, 0)</f>
        <v>0</v>
      </c>
      <c r="FM130" s="9">
        <f>VLOOKUP($C130, Table3[#All], 100, 0)</f>
        <v>0</v>
      </c>
      <c r="FN130" s="9">
        <f>VLOOKUP($C130, Table3[#All], 101, 0)</f>
        <v>1</v>
      </c>
      <c r="FO130" s="14">
        <f t="shared" si="175"/>
        <v>5</v>
      </c>
      <c r="FP130" s="11"/>
      <c r="FQ130" s="9">
        <f>VLOOKUP($C130, Table3[#All], 102, 0)</f>
        <v>1</v>
      </c>
      <c r="FR130" s="9">
        <f>VLOOKUP($C130, Table3[#All], 103, 0)</f>
        <v>0</v>
      </c>
      <c r="FS130" s="9">
        <f>VLOOKUP($C130, Table3[#All], 104, 0)</f>
        <v>0</v>
      </c>
      <c r="FT130" s="9">
        <f>VLOOKUP($C130, Table3[#All], 105, 0)</f>
        <v>0</v>
      </c>
      <c r="FU130" s="9">
        <v>0</v>
      </c>
      <c r="FV130" s="10">
        <f t="shared" si="176"/>
        <v>1</v>
      </c>
      <c r="FW130" s="11"/>
      <c r="FX130" s="9">
        <f>VLOOKUP($C130, Table3[#All], 106, 0)</f>
        <v>1</v>
      </c>
      <c r="FY130" s="9"/>
      <c r="FZ130" s="9">
        <f>VLOOKUP($C130, Table3[#All], 107, 0)</f>
        <v>0</v>
      </c>
      <c r="GA130" s="9">
        <f>VLOOKUP($C130, Table3[#All], 108, 0)</f>
        <v>0</v>
      </c>
      <c r="GB130" s="9"/>
      <c r="GC130" s="10">
        <f t="shared" si="193"/>
        <v>1</v>
      </c>
      <c r="GD130" s="81"/>
      <c r="GE130" s="9">
        <f>VLOOKUP($C130, Table3[#All], 109, 0)</f>
        <v>0</v>
      </c>
      <c r="GF130" s="9">
        <f>VLOOKUP($C130, Table3[#All], 110, 0)</f>
        <v>1</v>
      </c>
      <c r="GG130" s="9">
        <f>VLOOKUP($C130, Table3[#All], 111, 0)</f>
        <v>0</v>
      </c>
      <c r="GH130" s="9"/>
      <c r="GI130" s="9">
        <f>VLOOKUP($C130, Table3[#All], 112, 0)</f>
        <v>0</v>
      </c>
      <c r="GJ130" s="12">
        <f t="shared" si="177"/>
        <v>2</v>
      </c>
      <c r="GK130" s="11"/>
      <c r="GL130" s="9">
        <f>VLOOKUP($C130, Table3[#All], 113, 0)</f>
        <v>0</v>
      </c>
      <c r="GM130" s="9">
        <f>VLOOKUP($C130, Table3[#All], 114, 0)</f>
        <v>0</v>
      </c>
      <c r="GN130" s="9">
        <f>VLOOKUP($C130, Table3[#All], 115, 0)</f>
        <v>0.125</v>
      </c>
      <c r="GO130" s="9">
        <f>VLOOKUP($C130, Table3[#All], 116, 0)</f>
        <v>0.875</v>
      </c>
      <c r="GP130" s="9"/>
      <c r="GQ130" s="10">
        <f t="shared" si="178"/>
        <v>4</v>
      </c>
      <c r="GR130" s="11"/>
      <c r="GS130" s="9">
        <f>VLOOKUP($C130, Table2[#All], 3, 0)</f>
        <v>0</v>
      </c>
      <c r="GT130" s="9">
        <f>VLOOKUP($C130, Table2[#All], 4, 0)</f>
        <v>0</v>
      </c>
      <c r="GU130" s="9">
        <f>VLOOKUP($C130, Table2[#All], 5, 0)</f>
        <v>0</v>
      </c>
      <c r="GV130" s="9">
        <f>VLOOKUP($C130, Table2[#All], 6, 0)</f>
        <v>1</v>
      </c>
      <c r="GW130" s="9">
        <f>VLOOKUP($C130, Table2[#All], 7, 0)</f>
        <v>0</v>
      </c>
      <c r="GX130" s="10">
        <f t="shared" si="179"/>
        <v>4</v>
      </c>
      <c r="GY130" s="11"/>
      <c r="GZ130" s="9">
        <v>0</v>
      </c>
      <c r="HA130" s="9">
        <v>0</v>
      </c>
      <c r="HB130" s="9">
        <v>1</v>
      </c>
      <c r="HC130" s="9">
        <v>0</v>
      </c>
      <c r="HD130" s="9"/>
      <c r="HE130" s="10">
        <f t="shared" si="180"/>
        <v>3</v>
      </c>
      <c r="HF130" s="11"/>
      <c r="HG130" s="9">
        <f>VLOOKUP($C130, Table5[#All], 2, 0)</f>
        <v>0</v>
      </c>
      <c r="HH130" s="9">
        <f>VLOOKUP($C130, Table5[#All], 3, 0)</f>
        <v>0</v>
      </c>
      <c r="HI130" s="9">
        <f>VLOOKUP($C130, Table5[#All], 4, 0)</f>
        <v>0</v>
      </c>
      <c r="HJ130" s="9">
        <f>VLOOKUP($C130, Table5[#All], 5, 0)</f>
        <v>0</v>
      </c>
      <c r="HK130" s="9">
        <f>VLOOKUP($C130, Table5[#All], 6, 0)</f>
        <v>1</v>
      </c>
      <c r="HL130" s="10">
        <f t="shared" si="181"/>
        <v>5</v>
      </c>
      <c r="HM130" s="11"/>
      <c r="HN130" s="9">
        <f>VLOOKUP($C130, Table5[#All], 7, 0)</f>
        <v>0</v>
      </c>
      <c r="HO130" s="9">
        <f>VLOOKUP($C130, Table5[#All], 8, 0)</f>
        <v>0</v>
      </c>
      <c r="HP130" s="9">
        <f>VLOOKUP($C130, Table5[#All], 9, 0)</f>
        <v>1</v>
      </c>
      <c r="HQ130" s="9">
        <f>VLOOKUP($C130, Table5[#All], 10, 0)</f>
        <v>0</v>
      </c>
      <c r="HR130" s="9">
        <f>VLOOKUP($C130, Table5[#All], 11, 0)</f>
        <v>0</v>
      </c>
      <c r="HS130" s="10">
        <f t="shared" si="182"/>
        <v>3</v>
      </c>
      <c r="HT130" s="11"/>
      <c r="HU130" s="9">
        <f>VLOOKUP($C130, Table5[#All], 12, 0)</f>
        <v>1</v>
      </c>
      <c r="HV130" s="9">
        <f>VLOOKUP($C130, Table5[#All], 13, 0)</f>
        <v>0</v>
      </c>
      <c r="HW130" s="9">
        <f>VLOOKUP($C130, Table5[#All], 14, 0)</f>
        <v>0</v>
      </c>
      <c r="HX130" s="9">
        <f>VLOOKUP($C130, Table5[#All], 15, 0)</f>
        <v>0</v>
      </c>
      <c r="HY130" s="9">
        <f>VLOOKUP($C130, Table5[#All], 16, 0)</f>
        <v>0</v>
      </c>
      <c r="HZ130" s="10">
        <f t="shared" si="183"/>
        <v>1</v>
      </c>
      <c r="IA130" s="11"/>
      <c r="IB130" s="9">
        <f>VLOOKUP($C130, Table5[#All], 17, 0)</f>
        <v>0</v>
      </c>
      <c r="IC130" s="9">
        <f>VLOOKUP($C130, Table5[#All], 18, 0)</f>
        <v>1</v>
      </c>
      <c r="ID130" s="9">
        <f>VLOOKUP($C130, Table5[#All], 19, 0)</f>
        <v>0</v>
      </c>
      <c r="IE130" s="9">
        <f>VLOOKUP($C130, Table5[#All], 20, 0)</f>
        <v>0</v>
      </c>
      <c r="IF130" s="9">
        <f>VLOOKUP($C130, Table5[#All], 21, 0)</f>
        <v>0</v>
      </c>
      <c r="IG130" s="10">
        <f t="shared" si="184"/>
        <v>2</v>
      </c>
      <c r="IH130" s="11"/>
      <c r="II130" s="9">
        <f>VLOOKUP($C130, Table5[#All], 22, 0)</f>
        <v>1</v>
      </c>
      <c r="IJ130" s="9">
        <f>VLOOKUP($C130, Table5[#All], 23, 0)</f>
        <v>0</v>
      </c>
      <c r="IK130" s="9">
        <f>VLOOKUP($C130, Table5[#All], 24, 0)</f>
        <v>0</v>
      </c>
      <c r="IL130" s="9">
        <f>VLOOKUP($C130, Table5[#All], 25, 0)</f>
        <v>0</v>
      </c>
      <c r="IM130" s="9">
        <f>VLOOKUP($C130, Table5[#All], 26, 0)</f>
        <v>0</v>
      </c>
      <c r="IN130" s="10">
        <f t="shared" si="185"/>
        <v>1</v>
      </c>
      <c r="IO130" s="11"/>
      <c r="IP130" s="9">
        <v>1</v>
      </c>
      <c r="IQ130" s="9">
        <v>0</v>
      </c>
      <c r="IR130" s="9">
        <v>0</v>
      </c>
      <c r="IS130" s="9">
        <v>0</v>
      </c>
      <c r="IT130" s="9">
        <v>0</v>
      </c>
      <c r="IU130" s="10">
        <f t="shared" si="186"/>
        <v>1</v>
      </c>
      <c r="IV130" s="82"/>
    </row>
    <row r="131" spans="1:256" ht="16.3" thickTop="1" thickBot="1" x14ac:dyDescent="0.35">
      <c r="A131" s="16" t="s">
        <v>394</v>
      </c>
      <c r="B131" s="16" t="s">
        <v>399</v>
      </c>
      <c r="C131" s="16" t="s">
        <v>400</v>
      </c>
      <c r="D131" s="11"/>
      <c r="E131" s="9">
        <f>VLOOKUP($C131, Table3[#All], 2, 0)</f>
        <v>0</v>
      </c>
      <c r="F131" s="9"/>
      <c r="G131" s="9">
        <f>VLOOKUP($C131, Table3[#All], 3, 0)</f>
        <v>9.0899999999999995E-2</v>
      </c>
      <c r="H131" s="9">
        <f>VLOOKUP($C131, Table3[#All], 4, 0)</f>
        <v>0.86360000000000003</v>
      </c>
      <c r="I131" s="9">
        <f>VLOOKUP($C131, Table3[#All], 5, 0)</f>
        <v>4.5499999999999999E-2</v>
      </c>
      <c r="J131" s="10">
        <f t="shared" si="187"/>
        <v>4</v>
      </c>
      <c r="K131" s="11"/>
      <c r="L131" s="9">
        <f>VLOOKUP($C131, Table3[#All], 6, 0)</f>
        <v>0</v>
      </c>
      <c r="M131" s="9"/>
      <c r="N131" s="9">
        <f>VLOOKUP($C131, Table3[#All], 7, 0)</f>
        <v>0</v>
      </c>
      <c r="O131" s="9">
        <f>VLOOKUP($C131, Table3[#All], 8, 0)</f>
        <v>0</v>
      </c>
      <c r="P131" s="9">
        <f>VLOOKUP($C131, Table3[#All], 9, 0)</f>
        <v>1</v>
      </c>
      <c r="Q131" s="10">
        <f t="shared" si="188"/>
        <v>5</v>
      </c>
      <c r="R131" s="11"/>
      <c r="S131" s="9">
        <f>VLOOKUP($C131, Table3[#All], 10, 0)</f>
        <v>0</v>
      </c>
      <c r="T131" s="9">
        <f>VLOOKUP($C131, Table3[#All], 11, 0)</f>
        <v>0.18179999999999999</v>
      </c>
      <c r="U131" s="9">
        <f>VLOOKUP($C131, Table3[#All], 12, 0)</f>
        <v>0.77269999999999994</v>
      </c>
      <c r="V131" s="9">
        <f>VLOOKUP($C131, Table3[#All], 13, 0)</f>
        <v>0</v>
      </c>
      <c r="W131" s="9">
        <f>VLOOKUP($C131, Table3[#All], 14, 0)</f>
        <v>4.5499999999999999E-2</v>
      </c>
      <c r="X131" s="10">
        <f t="shared" si="189"/>
        <v>3</v>
      </c>
      <c r="Y131" s="11"/>
      <c r="Z131" s="9">
        <f>VLOOKUP($C131, Table3[#All], 15, 0)</f>
        <v>0</v>
      </c>
      <c r="AA131" s="9">
        <f>VLOOKUP($C131, Table3[#All], 16, 0)</f>
        <v>0</v>
      </c>
      <c r="AB131" s="9">
        <f>VLOOKUP($C131, Table3[#All], 17, 0)</f>
        <v>0.36359999999999998</v>
      </c>
      <c r="AC131" s="9">
        <f>VLOOKUP($C131, Table3[#All], 18, 0)</f>
        <v>0.54549999999999998</v>
      </c>
      <c r="AD131" s="9">
        <f>VLOOKUP($C131, Table3[#All], 19, 0)</f>
        <v>9.0899999999999995E-2</v>
      </c>
      <c r="AE131" s="10">
        <f t="shared" si="159"/>
        <v>4</v>
      </c>
      <c r="AF131" s="11"/>
      <c r="AG131" s="9">
        <f>VLOOKUP($C131, Table3[#All], 20, 0)</f>
        <v>0</v>
      </c>
      <c r="AH131" s="9">
        <f>VLOOKUP($C131, Table3[#All], 21, 0)</f>
        <v>0.1429</v>
      </c>
      <c r="AI131" s="9">
        <f>VLOOKUP($C131, Table3[#All], 22, 0)</f>
        <v>0.85709999999999997</v>
      </c>
      <c r="AJ131" s="9"/>
      <c r="AK131" s="9"/>
      <c r="AL131" s="10">
        <f t="shared" si="160"/>
        <v>3</v>
      </c>
      <c r="AM131" s="11"/>
      <c r="AN131" s="9">
        <f>VLOOKUP($C131, Table3[#All], 23, 0)</f>
        <v>1</v>
      </c>
      <c r="AO131" s="9">
        <f>VLOOKUP($C131, Table3[#All], 24, 0)</f>
        <v>0</v>
      </c>
      <c r="AP131" s="9">
        <f>VLOOKUP($C131, Table3[#All], 25, 0)</f>
        <v>0</v>
      </c>
      <c r="AQ131" s="9">
        <f>VLOOKUP($C131, Table3[#All], 26, 0)</f>
        <v>0</v>
      </c>
      <c r="AR131" s="9"/>
      <c r="AS131" s="12">
        <f t="shared" si="161"/>
        <v>1</v>
      </c>
      <c r="AT131" s="11"/>
      <c r="AU131" s="9">
        <f>VLOOKUP($C131, Table3[#All], 27, 0)</f>
        <v>0.86360000000000003</v>
      </c>
      <c r="AV131" s="9">
        <f>VLOOKUP($C131, Table3[#All], 28, 0)</f>
        <v>0</v>
      </c>
      <c r="AW131" s="9">
        <f>VLOOKUP($C131, Table3[#All], 29, 0)</f>
        <v>0.13639999999999999</v>
      </c>
      <c r="AX131" s="9"/>
      <c r="AY131" s="9"/>
      <c r="AZ131" s="10">
        <f t="shared" si="190"/>
        <v>1</v>
      </c>
      <c r="BA131" s="11"/>
      <c r="BB131" s="9">
        <f>VLOOKUP($C131, Table3[#All], 30, 0)</f>
        <v>0.90910000000000002</v>
      </c>
      <c r="BC131" s="9">
        <f>VLOOKUP($C131, Table3[#All], 31, 0)</f>
        <v>9.0899999999999995E-2</v>
      </c>
      <c r="BD131" s="9">
        <f>VLOOKUP($C131, Table3[#All], 32, 0)</f>
        <v>0</v>
      </c>
      <c r="BE131" s="9">
        <f>VLOOKUP($C131, Table3[#All], 33, 0)</f>
        <v>0</v>
      </c>
      <c r="BF131" s="9"/>
      <c r="BG131" s="10">
        <f t="shared" si="191"/>
        <v>1</v>
      </c>
      <c r="BH131" s="81"/>
      <c r="BI131" s="9">
        <f>VLOOKUP($C131, Table3[#All], 34, 0)</f>
        <v>0</v>
      </c>
      <c r="BJ131" s="9">
        <f>VLOOKUP($C131, Table3[#All], 35, 0)</f>
        <v>0</v>
      </c>
      <c r="BK131" s="9">
        <f>VLOOKUP($C131, Table3[#All], 36, 0)</f>
        <v>0</v>
      </c>
      <c r="BL131" s="9">
        <f>VLOOKUP($C131, Table3[#All], 37, 0)</f>
        <v>0</v>
      </c>
      <c r="BM131" s="9">
        <f>VLOOKUP($C131, Table3[#All], 38, 0)</f>
        <v>0</v>
      </c>
      <c r="BN131" s="10" t="str">
        <f t="shared" si="192"/>
        <v>N/A</v>
      </c>
      <c r="BO131" s="11"/>
      <c r="BP131" s="9">
        <f>VLOOKUP($C131, Table3[#All], 39, 0)</f>
        <v>0.59089999999999998</v>
      </c>
      <c r="BQ131" s="9">
        <f>VLOOKUP($C131, Table3[#All], 40, 0)</f>
        <v>0.36359999999999998</v>
      </c>
      <c r="BR131" s="9">
        <f>VLOOKUP($C131, Table3[#All], 41, 0)</f>
        <v>4.5499999999999999E-2</v>
      </c>
      <c r="BS131" s="9">
        <f>VLOOKUP($C131, Table3[#All], 42, 0)</f>
        <v>0</v>
      </c>
      <c r="BT131" s="9"/>
      <c r="BU131" s="10">
        <f t="shared" si="162"/>
        <v>2</v>
      </c>
      <c r="BV131" s="11"/>
      <c r="BW131" s="9">
        <f>VLOOKUP($C131, Table3[#All], 43, 0)</f>
        <v>4.5499999999999999E-2</v>
      </c>
      <c r="BX131" s="9">
        <f>VLOOKUP($C131, Table3[#All], 44, 0)</f>
        <v>0.95450000000000002</v>
      </c>
      <c r="BY131" s="9">
        <f>VLOOKUP($C131, Table3[#All], 45, 0)</f>
        <v>0</v>
      </c>
      <c r="BZ131" s="9"/>
      <c r="CA131" s="9"/>
      <c r="CB131" s="10">
        <f t="shared" si="163"/>
        <v>2</v>
      </c>
      <c r="CC131" s="81"/>
      <c r="CD131" s="9">
        <f>VLOOKUP($C131, Table3[#All], 46, 0)</f>
        <v>0.72730000000000006</v>
      </c>
      <c r="CE131" s="9">
        <f>VLOOKUP($C131, Table3[#All], 47, 0)</f>
        <v>0</v>
      </c>
      <c r="CF131" s="9">
        <f>VLOOKUP($C131, Table3[#All], 48, 0)</f>
        <v>0.2727</v>
      </c>
      <c r="CG131" s="9">
        <f>VLOOKUP($C131, Table3[#All], 49, 0)</f>
        <v>0</v>
      </c>
      <c r="CH131" s="9">
        <f>VLOOKUP($C131, Table3[#All], 50, 0)</f>
        <v>0</v>
      </c>
      <c r="CI131" s="12">
        <f t="shared" si="164"/>
        <v>3</v>
      </c>
      <c r="CJ131" s="13"/>
      <c r="CK131" s="9">
        <f>VLOOKUP($C131, Table3[#All], 51, 0)</f>
        <v>0.54549999999999998</v>
      </c>
      <c r="CL131" s="9">
        <f>VLOOKUP($C131, Table3[#All], 52, 0)</f>
        <v>0.45450000000000002</v>
      </c>
      <c r="CM131" s="9">
        <f>VLOOKUP($C131, Table3[#All], 53, 0)</f>
        <v>0</v>
      </c>
      <c r="CN131" s="9">
        <f>VLOOKUP($C131, Table3[#All], 54, 0)</f>
        <v>0</v>
      </c>
      <c r="CO131" s="9"/>
      <c r="CP131" s="10">
        <f t="shared" si="165"/>
        <v>2</v>
      </c>
      <c r="CQ131" s="11"/>
      <c r="CR131" s="9">
        <f>VLOOKUP($C131, Table3[#All], 55, 0)</f>
        <v>0.2273</v>
      </c>
      <c r="CS131" s="9">
        <f>VLOOKUP($C131, Table3[#All], 56, 0)</f>
        <v>0.36359999999999998</v>
      </c>
      <c r="CT131" s="9">
        <f>VLOOKUP($C131, Table3[#All], 57, 0)</f>
        <v>0.18179999999999999</v>
      </c>
      <c r="CU131" s="9">
        <f>VLOOKUP($C131, Table3[#All], 58, 0)</f>
        <v>0.13639999999999999</v>
      </c>
      <c r="CV131" s="9">
        <f>VLOOKUP($C131, Table3[#All], 59, 0)</f>
        <v>9.0899999999999995E-2</v>
      </c>
      <c r="CW131" s="14">
        <f t="shared" si="166"/>
        <v>3</v>
      </c>
      <c r="CX131" s="81"/>
      <c r="CY131" s="9">
        <f>VLOOKUP($C131, Table3[#All], 60, 0)</f>
        <v>0.59089999999999998</v>
      </c>
      <c r="CZ131" s="9">
        <f>VLOOKUP($C131, Table3[#All], 61, 0)</f>
        <v>0.36359999999999998</v>
      </c>
      <c r="DA131" s="9">
        <f>VLOOKUP($C131, Table3[#All], 62, 0)</f>
        <v>4.5499999999999999E-2</v>
      </c>
      <c r="DB131" s="9">
        <f>VLOOKUP($C131, Table3[#All], 63, 0)</f>
        <v>0</v>
      </c>
      <c r="DC131" s="9">
        <f>VLOOKUP($C131, Table3[#All], 64, 0)</f>
        <v>0</v>
      </c>
      <c r="DD131" s="10">
        <f t="shared" si="167"/>
        <v>2</v>
      </c>
      <c r="DE131" s="11"/>
      <c r="DF131" s="9">
        <f>VLOOKUP($C131, Table3[#All], 65, 0)</f>
        <v>0.68180000000000007</v>
      </c>
      <c r="DG131" s="9"/>
      <c r="DH131" s="9">
        <f>VLOOKUP($C131, Table3[#All], 66, 0)</f>
        <v>0.31819999999999998</v>
      </c>
      <c r="DI131" s="9"/>
      <c r="DJ131" s="9">
        <f>VLOOKUP($C131, Table3[#All], 67, 0)</f>
        <v>0</v>
      </c>
      <c r="DK131" s="14">
        <f t="shared" si="168"/>
        <v>3</v>
      </c>
      <c r="DL131" s="11"/>
      <c r="DM131" s="9">
        <f>VLOOKUP($C131, Table3[#All], 68, 0)</f>
        <v>1</v>
      </c>
      <c r="DN131" s="9"/>
      <c r="DO131" s="9">
        <f>VLOOKUP($C131, Table3[#All], 69, 0)</f>
        <v>0</v>
      </c>
      <c r="DP131" s="9">
        <f>VLOOKUP($C131, Table3[#All], 70, 0)</f>
        <v>0</v>
      </c>
      <c r="DQ131" s="9"/>
      <c r="DR131" s="14">
        <f t="shared" si="169"/>
        <v>1</v>
      </c>
      <c r="DS131" s="11"/>
      <c r="DT131" s="9">
        <f>VLOOKUP($C131, Table3[#All], 71, 0)</f>
        <v>0</v>
      </c>
      <c r="DU131" s="9">
        <f>VLOOKUP($C131, Table3[#All], 72, 0)</f>
        <v>0</v>
      </c>
      <c r="DV131" s="9">
        <f>VLOOKUP($C131, Table3[#All], 73, 0)</f>
        <v>4.5499999999999999E-2</v>
      </c>
      <c r="DW131" s="9">
        <f>VLOOKUP($C131, Table3[#All], 74, 0)</f>
        <v>0.2273</v>
      </c>
      <c r="DX131" s="9">
        <f>VLOOKUP($C131, Table3[#All], 75, 0)</f>
        <v>0.72730000000000006</v>
      </c>
      <c r="DY131" s="12">
        <f t="shared" si="194"/>
        <v>5</v>
      </c>
      <c r="DZ131" s="11"/>
      <c r="EA131" s="9">
        <f>VLOOKUP($C131, Table3[#All], 76, 0)</f>
        <v>1</v>
      </c>
      <c r="EB131" s="9">
        <f>VLOOKUP($C131, Table3[#All], 77, 0)</f>
        <v>0</v>
      </c>
      <c r="EC131" s="9">
        <f>VLOOKUP($C131, Table3[#All], 78, 0)</f>
        <v>0</v>
      </c>
      <c r="ED131" s="9">
        <f>VLOOKUP($C131, Table3[#All], 79, 0)</f>
        <v>0</v>
      </c>
      <c r="EE131" s="9">
        <f>VLOOKUP($C131, Table3[#All], 80, 0)</f>
        <v>0</v>
      </c>
      <c r="EF131" s="10">
        <f t="shared" si="170"/>
        <v>1</v>
      </c>
      <c r="EG131" s="9"/>
      <c r="EH131" s="9">
        <f>VLOOKUP($C131, Table3[#All], 81, 0)</f>
        <v>1</v>
      </c>
      <c r="EI131" s="9">
        <f>VLOOKUP($C131, Table3[#All], 82, 0)</f>
        <v>0</v>
      </c>
      <c r="EJ131" s="9">
        <f>VLOOKUP($C131, Table3[#All], 83, 0)</f>
        <v>0</v>
      </c>
      <c r="EK131" s="9">
        <f>VLOOKUP($C131, Table3[#All], 84, 0)</f>
        <v>0</v>
      </c>
      <c r="EL131" s="9">
        <f>VLOOKUP($C131, Table3[#All], 85, 0)</f>
        <v>0</v>
      </c>
      <c r="EM131" s="14">
        <f t="shared" si="171"/>
        <v>1</v>
      </c>
      <c r="EN131" s="11"/>
      <c r="EO131" s="9">
        <f>VLOOKUP($C131, Table3[#All], 86, 0)</f>
        <v>4.5499999999999999E-2</v>
      </c>
      <c r="EP131" s="9"/>
      <c r="EQ131" s="9">
        <f>VLOOKUP($C131, Table3[#All], 87, 0)</f>
        <v>0.95450000000000002</v>
      </c>
      <c r="ER131" s="9"/>
      <c r="ES131" s="9"/>
      <c r="ET131" s="14">
        <f t="shared" si="172"/>
        <v>3</v>
      </c>
      <c r="EU131" s="11"/>
      <c r="EV131" s="9">
        <f>VLOOKUP($C131, Table3[#All], 88, 0)</f>
        <v>1</v>
      </c>
      <c r="EW131" s="9">
        <f>VLOOKUP($C131, Table3[#All], 89, 0)</f>
        <v>0</v>
      </c>
      <c r="EX131" s="9">
        <f>VLOOKUP($C131, Table3[#All], 90, 0)</f>
        <v>0</v>
      </c>
      <c r="EY131" s="9">
        <f>VLOOKUP($C131, Table3[#All], 91, 0)</f>
        <v>0</v>
      </c>
      <c r="EZ131" s="9">
        <f>VLOOKUP($C131, Table3[#All], 92, 0)</f>
        <v>0</v>
      </c>
      <c r="FA131" s="12">
        <f t="shared" si="173"/>
        <v>1</v>
      </c>
      <c r="FB131" s="11"/>
      <c r="FC131" s="9">
        <f>VLOOKUP($C131, Table3[#All], 93, 0)</f>
        <v>0</v>
      </c>
      <c r="FD131" s="9">
        <f>VLOOKUP($C131, Table3[#All], 94, 0)</f>
        <v>0.31819999999999998</v>
      </c>
      <c r="FE131" s="9">
        <f>VLOOKUP($C131, Table3[#All], 95, 0)</f>
        <v>0.68180000000000007</v>
      </c>
      <c r="FF131" s="9">
        <f>VLOOKUP($C131, Table3[#All], 96, 0)</f>
        <v>0</v>
      </c>
      <c r="FG131" s="9"/>
      <c r="FH131" s="10">
        <f t="shared" si="174"/>
        <v>3</v>
      </c>
      <c r="FI131" s="11"/>
      <c r="FJ131" s="9">
        <f>VLOOKUP($C131, Table3[#All], 97, 0)</f>
        <v>0</v>
      </c>
      <c r="FK131" s="9">
        <f>VLOOKUP($C131, Table3[#All], 98, 0)</f>
        <v>0</v>
      </c>
      <c r="FL131" s="9">
        <f>VLOOKUP($C131, Table3[#All], 99, 0)</f>
        <v>0</v>
      </c>
      <c r="FM131" s="9">
        <f>VLOOKUP($C131, Table3[#All], 100, 0)</f>
        <v>0</v>
      </c>
      <c r="FN131" s="9">
        <f>VLOOKUP($C131, Table3[#All], 101, 0)</f>
        <v>1</v>
      </c>
      <c r="FO131" s="14">
        <f t="shared" si="175"/>
        <v>5</v>
      </c>
      <c r="FP131" s="11"/>
      <c r="FQ131" s="9">
        <f>VLOOKUP($C131, Table3[#All], 102, 0)</f>
        <v>0.81819999999999993</v>
      </c>
      <c r="FR131" s="9">
        <f>VLOOKUP($C131, Table3[#All], 103, 0)</f>
        <v>0.18179999999999999</v>
      </c>
      <c r="FS131" s="9">
        <f>VLOOKUP($C131, Table3[#All], 104, 0)</f>
        <v>0</v>
      </c>
      <c r="FT131" s="9">
        <f>VLOOKUP($C131, Table3[#All], 105, 0)</f>
        <v>0</v>
      </c>
      <c r="FU131" s="9">
        <v>0</v>
      </c>
      <c r="FV131" s="10">
        <f t="shared" si="176"/>
        <v>1</v>
      </c>
      <c r="FW131" s="11"/>
      <c r="FX131" s="9">
        <f>VLOOKUP($C131, Table3[#All], 106, 0)</f>
        <v>0.5</v>
      </c>
      <c r="FY131" s="9"/>
      <c r="FZ131" s="9">
        <f>VLOOKUP($C131, Table3[#All], 107, 0)</f>
        <v>0.45450000000000002</v>
      </c>
      <c r="GA131" s="9">
        <f>VLOOKUP($C131, Table3[#All], 108, 0)</f>
        <v>4.5499999999999999E-2</v>
      </c>
      <c r="GB131" s="9"/>
      <c r="GC131" s="10">
        <f t="shared" si="193"/>
        <v>3</v>
      </c>
      <c r="GD131" s="81"/>
      <c r="GE131" s="9">
        <f>VLOOKUP($C131, Table3[#All], 109, 0)</f>
        <v>0</v>
      </c>
      <c r="GF131" s="9">
        <f>VLOOKUP($C131, Table3[#All], 110, 0)</f>
        <v>0.5</v>
      </c>
      <c r="GG131" s="9">
        <f>VLOOKUP($C131, Table3[#All], 111, 0)</f>
        <v>0.5</v>
      </c>
      <c r="GH131" s="9"/>
      <c r="GI131" s="9">
        <f>VLOOKUP($C131, Table3[#All], 112, 0)</f>
        <v>0</v>
      </c>
      <c r="GJ131" s="12">
        <f t="shared" si="177"/>
        <v>3</v>
      </c>
      <c r="GK131" s="11"/>
      <c r="GL131" s="9">
        <f>VLOOKUP($C131, Table3[#All], 113, 0)</f>
        <v>0</v>
      </c>
      <c r="GM131" s="9">
        <f>VLOOKUP($C131, Table3[#All], 114, 0)</f>
        <v>9.0899999999999995E-2</v>
      </c>
      <c r="GN131" s="9">
        <f>VLOOKUP($C131, Table3[#All], 115, 0)</f>
        <v>0.45450000000000002</v>
      </c>
      <c r="GO131" s="9">
        <f>VLOOKUP($C131, Table3[#All], 116, 0)</f>
        <v>0.45450000000000002</v>
      </c>
      <c r="GP131" s="9"/>
      <c r="GQ131" s="10">
        <f t="shared" si="178"/>
        <v>4</v>
      </c>
      <c r="GR131" s="11"/>
      <c r="GS131" s="9">
        <f>VLOOKUP($C131, Table2[#All], 3, 0)</f>
        <v>0</v>
      </c>
      <c r="GT131" s="9">
        <f>VLOOKUP($C131, Table2[#All], 4, 0)</f>
        <v>0</v>
      </c>
      <c r="GU131" s="9">
        <f>VLOOKUP($C131, Table2[#All], 5, 0)</f>
        <v>0</v>
      </c>
      <c r="GV131" s="9">
        <f>VLOOKUP($C131, Table2[#All], 6, 0)</f>
        <v>1</v>
      </c>
      <c r="GW131" s="9">
        <f>VLOOKUP($C131, Table2[#All], 7, 0)</f>
        <v>0</v>
      </c>
      <c r="GX131" s="10">
        <f t="shared" si="179"/>
        <v>4</v>
      </c>
      <c r="GY131" s="11"/>
      <c r="GZ131" s="9">
        <v>0</v>
      </c>
      <c r="HA131" s="9">
        <v>0</v>
      </c>
      <c r="HB131" s="9">
        <v>1</v>
      </c>
      <c r="HC131" s="9">
        <v>0</v>
      </c>
      <c r="HD131" s="9"/>
      <c r="HE131" s="10">
        <f t="shared" si="180"/>
        <v>3</v>
      </c>
      <c r="HF131" s="11"/>
      <c r="HG131" s="9">
        <f>VLOOKUP($C131, Table5[#All], 2, 0)</f>
        <v>0</v>
      </c>
      <c r="HH131" s="9">
        <f>VLOOKUP($C131, Table5[#All], 3, 0)</f>
        <v>0</v>
      </c>
      <c r="HI131" s="9">
        <f>VLOOKUP($C131, Table5[#All], 4, 0)</f>
        <v>0</v>
      </c>
      <c r="HJ131" s="9">
        <f>VLOOKUP($C131, Table5[#All], 5, 0)</f>
        <v>0</v>
      </c>
      <c r="HK131" s="9">
        <f>VLOOKUP($C131, Table5[#All], 6, 0)</f>
        <v>1</v>
      </c>
      <c r="HL131" s="10">
        <f t="shared" si="181"/>
        <v>5</v>
      </c>
      <c r="HM131" s="11"/>
      <c r="HN131" s="9">
        <f>VLOOKUP($C131, Table5[#All], 7, 0)</f>
        <v>0</v>
      </c>
      <c r="HO131" s="9">
        <f>VLOOKUP($C131, Table5[#All], 8, 0)</f>
        <v>0</v>
      </c>
      <c r="HP131" s="9">
        <f>VLOOKUP($C131, Table5[#All], 9, 0)</f>
        <v>1</v>
      </c>
      <c r="HQ131" s="9">
        <f>VLOOKUP($C131, Table5[#All], 10, 0)</f>
        <v>0</v>
      </c>
      <c r="HR131" s="9">
        <f>VLOOKUP($C131, Table5[#All], 11, 0)</f>
        <v>0</v>
      </c>
      <c r="HS131" s="10">
        <f t="shared" si="182"/>
        <v>3</v>
      </c>
      <c r="HT131" s="11"/>
      <c r="HU131" s="9">
        <f>VLOOKUP($C131, Table5[#All], 12, 0)</f>
        <v>1</v>
      </c>
      <c r="HV131" s="9">
        <f>VLOOKUP($C131, Table5[#All], 13, 0)</f>
        <v>0</v>
      </c>
      <c r="HW131" s="9">
        <f>VLOOKUP($C131, Table5[#All], 14, 0)</f>
        <v>0</v>
      </c>
      <c r="HX131" s="9">
        <f>VLOOKUP($C131, Table5[#All], 15, 0)</f>
        <v>0</v>
      </c>
      <c r="HY131" s="9">
        <f>VLOOKUP($C131, Table5[#All], 16, 0)</f>
        <v>0</v>
      </c>
      <c r="HZ131" s="10">
        <f t="shared" si="183"/>
        <v>1</v>
      </c>
      <c r="IA131" s="11"/>
      <c r="IB131" s="9">
        <f>VLOOKUP($C131, Table5[#All], 17, 0)</f>
        <v>0</v>
      </c>
      <c r="IC131" s="9">
        <f>VLOOKUP($C131, Table5[#All], 18, 0)</f>
        <v>1</v>
      </c>
      <c r="ID131" s="9">
        <f>VLOOKUP($C131, Table5[#All], 19, 0)</f>
        <v>0</v>
      </c>
      <c r="IE131" s="9">
        <f>VLOOKUP($C131, Table5[#All], 20, 0)</f>
        <v>0</v>
      </c>
      <c r="IF131" s="9">
        <f>VLOOKUP($C131, Table5[#All], 21, 0)</f>
        <v>0</v>
      </c>
      <c r="IG131" s="10">
        <f t="shared" si="184"/>
        <v>2</v>
      </c>
      <c r="IH131" s="11"/>
      <c r="II131" s="9">
        <f>VLOOKUP($C131, Table5[#All], 22, 0)</f>
        <v>1</v>
      </c>
      <c r="IJ131" s="9">
        <f>VLOOKUP($C131, Table5[#All], 23, 0)</f>
        <v>0</v>
      </c>
      <c r="IK131" s="9">
        <f>VLOOKUP($C131, Table5[#All], 24, 0)</f>
        <v>0</v>
      </c>
      <c r="IL131" s="9">
        <f>VLOOKUP($C131, Table5[#All], 25, 0)</f>
        <v>0</v>
      </c>
      <c r="IM131" s="9">
        <f>VLOOKUP($C131, Table5[#All], 26, 0)</f>
        <v>0</v>
      </c>
      <c r="IN131" s="10">
        <f t="shared" si="185"/>
        <v>1</v>
      </c>
      <c r="IO131" s="11"/>
      <c r="IP131" s="9">
        <v>1</v>
      </c>
      <c r="IQ131" s="9">
        <v>0</v>
      </c>
      <c r="IR131" s="9">
        <v>0</v>
      </c>
      <c r="IS131" s="9">
        <v>0</v>
      </c>
      <c r="IT131" s="9">
        <v>0</v>
      </c>
      <c r="IU131" s="10">
        <f t="shared" si="186"/>
        <v>1</v>
      </c>
      <c r="IV131" s="82"/>
    </row>
    <row r="132" spans="1:256" ht="16.3" thickTop="1" thickBot="1" x14ac:dyDescent="0.35">
      <c r="A132" s="16" t="s">
        <v>394</v>
      </c>
      <c r="B132" s="16" t="s">
        <v>401</v>
      </c>
      <c r="C132" s="16" t="s">
        <v>402</v>
      </c>
      <c r="D132" s="11"/>
      <c r="E132" s="9">
        <f>VLOOKUP($C132, Table3[#All], 2, 0)</f>
        <v>0</v>
      </c>
      <c r="F132" s="9"/>
      <c r="G132" s="9">
        <f>VLOOKUP($C132, Table3[#All], 3, 0)</f>
        <v>0</v>
      </c>
      <c r="H132" s="9">
        <f>VLOOKUP($C132, Table3[#All], 4, 0)</f>
        <v>0.64290000000000003</v>
      </c>
      <c r="I132" s="9">
        <f>VLOOKUP($C132, Table3[#All], 5, 0)</f>
        <v>0.35710000000000003</v>
      </c>
      <c r="J132" s="10">
        <f t="shared" si="187"/>
        <v>5</v>
      </c>
      <c r="K132" s="11"/>
      <c r="L132" s="9">
        <f>VLOOKUP($C132, Table3[#All], 6, 0)</f>
        <v>0</v>
      </c>
      <c r="M132" s="9"/>
      <c r="N132" s="9">
        <f>VLOOKUP($C132, Table3[#All], 7, 0)</f>
        <v>0</v>
      </c>
      <c r="O132" s="9">
        <f>VLOOKUP($C132, Table3[#All], 8, 0)</f>
        <v>1</v>
      </c>
      <c r="P132" s="9">
        <f>VLOOKUP($C132, Table3[#All], 9, 0)</f>
        <v>0</v>
      </c>
      <c r="Q132" s="10">
        <f t="shared" si="188"/>
        <v>4</v>
      </c>
      <c r="R132" s="11"/>
      <c r="S132" s="9">
        <f>VLOOKUP($C132, Table3[#All], 10, 0)</f>
        <v>0</v>
      </c>
      <c r="T132" s="9">
        <f>VLOOKUP($C132, Table3[#All], 11, 0)</f>
        <v>0</v>
      </c>
      <c r="U132" s="9">
        <f>VLOOKUP($C132, Table3[#All], 12, 0)</f>
        <v>0.42859999999999998</v>
      </c>
      <c r="V132" s="9">
        <f>VLOOKUP($C132, Table3[#All], 13, 0)</f>
        <v>0.57140000000000002</v>
      </c>
      <c r="W132" s="9">
        <f>VLOOKUP($C132, Table3[#All], 14, 0)</f>
        <v>0</v>
      </c>
      <c r="X132" s="10">
        <f t="shared" si="189"/>
        <v>4</v>
      </c>
      <c r="Y132" s="11"/>
      <c r="Z132" s="9">
        <f>VLOOKUP($C132, Table3[#All], 15, 0)</f>
        <v>0</v>
      </c>
      <c r="AA132" s="9">
        <f>VLOOKUP($C132, Table3[#All], 16, 0)</f>
        <v>0.35710000000000003</v>
      </c>
      <c r="AB132" s="9">
        <f>VLOOKUP($C132, Table3[#All], 17, 0)</f>
        <v>0.5</v>
      </c>
      <c r="AC132" s="9">
        <f>VLOOKUP($C132, Table3[#All], 18, 0)</f>
        <v>7.1399999999999991E-2</v>
      </c>
      <c r="AD132" s="9">
        <f>VLOOKUP($C132, Table3[#All], 19, 0)</f>
        <v>7.1399999999999991E-2</v>
      </c>
      <c r="AE132" s="10">
        <f t="shared" si="159"/>
        <v>3</v>
      </c>
      <c r="AF132" s="11"/>
      <c r="AG132" s="9">
        <f>VLOOKUP($C132, Table3[#All], 20, 0)</f>
        <v>0</v>
      </c>
      <c r="AH132" s="9">
        <f>VLOOKUP($C132, Table3[#All], 21, 0)</f>
        <v>0.5</v>
      </c>
      <c r="AI132" s="9">
        <f>VLOOKUP($C132, Table3[#All], 22, 0)</f>
        <v>0.5</v>
      </c>
      <c r="AJ132" s="9"/>
      <c r="AK132" s="9"/>
      <c r="AL132" s="10">
        <f t="shared" si="160"/>
        <v>3</v>
      </c>
      <c r="AM132" s="11"/>
      <c r="AN132" s="9">
        <f>VLOOKUP($C132, Table3[#All], 23, 0)</f>
        <v>1</v>
      </c>
      <c r="AO132" s="9">
        <f>VLOOKUP($C132, Table3[#All], 24, 0)</f>
        <v>0</v>
      </c>
      <c r="AP132" s="9">
        <f>VLOOKUP($C132, Table3[#All], 25, 0)</f>
        <v>0</v>
      </c>
      <c r="AQ132" s="9">
        <f>VLOOKUP($C132, Table3[#All], 26, 0)</f>
        <v>0</v>
      </c>
      <c r="AR132" s="9"/>
      <c r="AS132" s="12">
        <f t="shared" si="161"/>
        <v>1</v>
      </c>
      <c r="AT132" s="11"/>
      <c r="AU132" s="9">
        <f>VLOOKUP($C132, Table3[#All], 27, 0)</f>
        <v>1</v>
      </c>
      <c r="AV132" s="9">
        <f>VLOOKUP($C132, Table3[#All], 28, 0)</f>
        <v>0</v>
      </c>
      <c r="AW132" s="9">
        <f>VLOOKUP($C132, Table3[#All], 29, 0)</f>
        <v>0</v>
      </c>
      <c r="AX132" s="9"/>
      <c r="AY132" s="9"/>
      <c r="AZ132" s="10">
        <f t="shared" si="190"/>
        <v>1</v>
      </c>
      <c r="BA132" s="11"/>
      <c r="BB132" s="9">
        <f>VLOOKUP($C132, Table3[#All], 30, 0)</f>
        <v>0.5</v>
      </c>
      <c r="BC132" s="9">
        <f>VLOOKUP($C132, Table3[#All], 31, 0)</f>
        <v>0.5</v>
      </c>
      <c r="BD132" s="9">
        <f>VLOOKUP($C132, Table3[#All], 32, 0)</f>
        <v>0</v>
      </c>
      <c r="BE132" s="9">
        <f>VLOOKUP($C132, Table3[#All], 33, 0)</f>
        <v>0</v>
      </c>
      <c r="BF132" s="9"/>
      <c r="BG132" s="10">
        <f t="shared" si="191"/>
        <v>2</v>
      </c>
      <c r="BH132" s="81"/>
      <c r="BI132" s="9">
        <f>VLOOKUP($C132, Table3[#All], 34, 0)</f>
        <v>0</v>
      </c>
      <c r="BJ132" s="9">
        <f>VLOOKUP($C132, Table3[#All], 35, 0)</f>
        <v>0</v>
      </c>
      <c r="BK132" s="9">
        <f>VLOOKUP($C132, Table3[#All], 36, 0)</f>
        <v>0</v>
      </c>
      <c r="BL132" s="9">
        <f>VLOOKUP($C132, Table3[#All], 37, 0)</f>
        <v>0</v>
      </c>
      <c r="BM132" s="9">
        <f>VLOOKUP($C132, Table3[#All], 38, 0)</f>
        <v>0</v>
      </c>
      <c r="BN132" s="10" t="str">
        <f t="shared" si="192"/>
        <v>N/A</v>
      </c>
      <c r="BO132" s="11"/>
      <c r="BP132" s="9">
        <f>VLOOKUP($C132, Table3[#All], 39, 0)</f>
        <v>0</v>
      </c>
      <c r="BQ132" s="9">
        <f>VLOOKUP($C132, Table3[#All], 40, 0)</f>
        <v>0</v>
      </c>
      <c r="BR132" s="9">
        <f>VLOOKUP($C132, Table3[#All], 41, 0)</f>
        <v>1</v>
      </c>
      <c r="BS132" s="9">
        <f>VLOOKUP($C132, Table3[#All], 42, 0)</f>
        <v>0</v>
      </c>
      <c r="BT132" s="9"/>
      <c r="BU132" s="10">
        <f t="shared" si="162"/>
        <v>3</v>
      </c>
      <c r="BV132" s="11"/>
      <c r="BW132" s="9">
        <f>VLOOKUP($C132, Table3[#All], 43, 0)</f>
        <v>0.92859999999999998</v>
      </c>
      <c r="BX132" s="9">
        <f>VLOOKUP($C132, Table3[#All], 44, 0)</f>
        <v>7.1399999999999991E-2</v>
      </c>
      <c r="BY132" s="9">
        <f>VLOOKUP($C132, Table3[#All], 45, 0)</f>
        <v>0</v>
      </c>
      <c r="BZ132" s="9"/>
      <c r="CA132" s="9"/>
      <c r="CB132" s="10">
        <f t="shared" si="163"/>
        <v>1</v>
      </c>
      <c r="CC132" s="81"/>
      <c r="CD132" s="9">
        <f>VLOOKUP($C132, Table3[#All], 46, 0)</f>
        <v>0.92859999999999998</v>
      </c>
      <c r="CE132" s="9">
        <f>VLOOKUP($C132, Table3[#All], 47, 0)</f>
        <v>0</v>
      </c>
      <c r="CF132" s="9">
        <f>VLOOKUP($C132, Table3[#All], 48, 0)</f>
        <v>7.1399999999999991E-2</v>
      </c>
      <c r="CG132" s="9">
        <f>VLOOKUP($C132, Table3[#All], 49, 0)</f>
        <v>0</v>
      </c>
      <c r="CH132" s="9">
        <f>VLOOKUP($C132, Table3[#All], 50, 0)</f>
        <v>0</v>
      </c>
      <c r="CI132" s="12">
        <f t="shared" si="164"/>
        <v>1</v>
      </c>
      <c r="CJ132" s="13"/>
      <c r="CK132" s="9">
        <f>VLOOKUP($C132, Table3[#All], 51, 0)</f>
        <v>0.5</v>
      </c>
      <c r="CL132" s="9">
        <f>VLOOKUP($C132, Table3[#All], 52, 0)</f>
        <v>0.42859999999999998</v>
      </c>
      <c r="CM132" s="9">
        <f>VLOOKUP($C132, Table3[#All], 53, 0)</f>
        <v>7.1399999999999991E-2</v>
      </c>
      <c r="CN132" s="9">
        <f>VLOOKUP($C132, Table3[#All], 54, 0)</f>
        <v>0</v>
      </c>
      <c r="CO132" s="9"/>
      <c r="CP132" s="10">
        <f t="shared" si="165"/>
        <v>2</v>
      </c>
      <c r="CQ132" s="11"/>
      <c r="CR132" s="9">
        <f>VLOOKUP($C132, Table3[#All], 55, 0)</f>
        <v>0.42859999999999998</v>
      </c>
      <c r="CS132" s="9">
        <f>VLOOKUP($C132, Table3[#All], 56, 0)</f>
        <v>7.1399999999999991E-2</v>
      </c>
      <c r="CT132" s="9">
        <f>VLOOKUP($C132, Table3[#All], 57, 0)</f>
        <v>0</v>
      </c>
      <c r="CU132" s="9">
        <f>VLOOKUP($C132, Table3[#All], 58, 0)</f>
        <v>0.5</v>
      </c>
      <c r="CV132" s="9">
        <f>VLOOKUP($C132, Table3[#All], 59, 0)</f>
        <v>0</v>
      </c>
      <c r="CW132" s="14">
        <f t="shared" si="166"/>
        <v>4</v>
      </c>
      <c r="CX132" s="81"/>
      <c r="CY132" s="9">
        <f>VLOOKUP($C132, Table3[#All], 60, 0)</f>
        <v>0.42859999999999998</v>
      </c>
      <c r="CZ132" s="9">
        <f>VLOOKUP($C132, Table3[#All], 61, 0)</f>
        <v>0.57140000000000002</v>
      </c>
      <c r="DA132" s="9">
        <f>VLOOKUP($C132, Table3[#All], 62, 0)</f>
        <v>0</v>
      </c>
      <c r="DB132" s="9">
        <f>VLOOKUP($C132, Table3[#All], 63, 0)</f>
        <v>0</v>
      </c>
      <c r="DC132" s="9">
        <f>VLOOKUP($C132, Table3[#All], 64, 0)</f>
        <v>0</v>
      </c>
      <c r="DD132" s="10">
        <f t="shared" si="167"/>
        <v>2</v>
      </c>
      <c r="DE132" s="11"/>
      <c r="DF132" s="9">
        <f>VLOOKUP($C132, Table3[#All], 65, 0)</f>
        <v>1</v>
      </c>
      <c r="DG132" s="9"/>
      <c r="DH132" s="9">
        <f>VLOOKUP($C132, Table3[#All], 66, 0)</f>
        <v>0</v>
      </c>
      <c r="DI132" s="9"/>
      <c r="DJ132" s="9">
        <f>VLOOKUP($C132, Table3[#All], 67, 0)</f>
        <v>0</v>
      </c>
      <c r="DK132" s="14">
        <f t="shared" si="168"/>
        <v>1</v>
      </c>
      <c r="DL132" s="11"/>
      <c r="DM132" s="9">
        <f>VLOOKUP($C132, Table3[#All], 68, 0)</f>
        <v>1</v>
      </c>
      <c r="DN132" s="9"/>
      <c r="DO132" s="9">
        <f>VLOOKUP($C132, Table3[#All], 69, 0)</f>
        <v>0</v>
      </c>
      <c r="DP132" s="9">
        <f>VLOOKUP($C132, Table3[#All], 70, 0)</f>
        <v>0</v>
      </c>
      <c r="DQ132" s="9"/>
      <c r="DR132" s="14">
        <f t="shared" si="169"/>
        <v>1</v>
      </c>
      <c r="DS132" s="11"/>
      <c r="DT132" s="9">
        <f>VLOOKUP($C132, Table3[#All], 71, 0)</f>
        <v>0</v>
      </c>
      <c r="DU132" s="9">
        <f>VLOOKUP($C132, Table3[#All], 72, 0)</f>
        <v>0</v>
      </c>
      <c r="DV132" s="9">
        <f>VLOOKUP($C132, Table3[#All], 73, 0)</f>
        <v>7.1399999999999991E-2</v>
      </c>
      <c r="DW132" s="9">
        <f>VLOOKUP($C132, Table3[#All], 74, 0)</f>
        <v>0.1429</v>
      </c>
      <c r="DX132" s="9">
        <f>VLOOKUP($C132, Table3[#All], 75, 0)</f>
        <v>0.78569999999999995</v>
      </c>
      <c r="DY132" s="12">
        <f t="shared" si="194"/>
        <v>5</v>
      </c>
      <c r="DZ132" s="11"/>
      <c r="EA132" s="9">
        <f>VLOOKUP($C132, Table3[#All], 76, 0)</f>
        <v>1</v>
      </c>
      <c r="EB132" s="9">
        <f>VLOOKUP($C132, Table3[#All], 77, 0)</f>
        <v>0</v>
      </c>
      <c r="EC132" s="9">
        <f>VLOOKUP($C132, Table3[#All], 78, 0)</f>
        <v>0</v>
      </c>
      <c r="ED132" s="9">
        <f>VLOOKUP($C132, Table3[#All], 79, 0)</f>
        <v>0</v>
      </c>
      <c r="EE132" s="9">
        <f>VLOOKUP($C132, Table3[#All], 80, 0)</f>
        <v>0</v>
      </c>
      <c r="EF132" s="10">
        <f t="shared" si="170"/>
        <v>1</v>
      </c>
      <c r="EG132" s="9"/>
      <c r="EH132" s="9">
        <f>VLOOKUP($C132, Table3[#All], 81, 0)</f>
        <v>1</v>
      </c>
      <c r="EI132" s="9">
        <f>VLOOKUP($C132, Table3[#All], 82, 0)</f>
        <v>0</v>
      </c>
      <c r="EJ132" s="9">
        <f>VLOOKUP($C132, Table3[#All], 83, 0)</f>
        <v>0</v>
      </c>
      <c r="EK132" s="9">
        <f>VLOOKUP($C132, Table3[#All], 84, 0)</f>
        <v>0</v>
      </c>
      <c r="EL132" s="9">
        <f>VLOOKUP($C132, Table3[#All], 85, 0)</f>
        <v>0</v>
      </c>
      <c r="EM132" s="14">
        <f t="shared" si="171"/>
        <v>1</v>
      </c>
      <c r="EN132" s="11"/>
      <c r="EO132" s="9">
        <f>VLOOKUP($C132, Table3[#All], 86, 0)</f>
        <v>0.21429999999999999</v>
      </c>
      <c r="EP132" s="9"/>
      <c r="EQ132" s="9">
        <f>VLOOKUP($C132, Table3[#All], 87, 0)</f>
        <v>0.78569999999999995</v>
      </c>
      <c r="ER132" s="9"/>
      <c r="ES132" s="9"/>
      <c r="ET132" s="14">
        <f t="shared" si="172"/>
        <v>3</v>
      </c>
      <c r="EU132" s="11"/>
      <c r="EV132" s="9">
        <f>VLOOKUP($C132, Table3[#All], 88, 0)</f>
        <v>1</v>
      </c>
      <c r="EW132" s="9">
        <f>VLOOKUP($C132, Table3[#All], 89, 0)</f>
        <v>0</v>
      </c>
      <c r="EX132" s="9">
        <f>VLOOKUP($C132, Table3[#All], 90, 0)</f>
        <v>0</v>
      </c>
      <c r="EY132" s="9">
        <f>VLOOKUP($C132, Table3[#All], 91, 0)</f>
        <v>0</v>
      </c>
      <c r="EZ132" s="9">
        <f>VLOOKUP($C132, Table3[#All], 92, 0)</f>
        <v>0</v>
      </c>
      <c r="FA132" s="12">
        <f t="shared" si="173"/>
        <v>1</v>
      </c>
      <c r="FB132" s="11"/>
      <c r="FC132" s="9">
        <f>VLOOKUP($C132, Table3[#All], 93, 0)</f>
        <v>0</v>
      </c>
      <c r="FD132" s="9">
        <f>VLOOKUP($C132, Table3[#All], 94, 0)</f>
        <v>0.21429999999999999</v>
      </c>
      <c r="FE132" s="9">
        <f>VLOOKUP($C132, Table3[#All], 95, 0)</f>
        <v>0.78569999999999995</v>
      </c>
      <c r="FF132" s="9">
        <f>VLOOKUP($C132, Table3[#All], 96, 0)</f>
        <v>0</v>
      </c>
      <c r="FG132" s="9"/>
      <c r="FH132" s="10">
        <f t="shared" si="174"/>
        <v>3</v>
      </c>
      <c r="FI132" s="11"/>
      <c r="FJ132" s="9">
        <f>VLOOKUP($C132, Table3[#All], 97, 0)</f>
        <v>0</v>
      </c>
      <c r="FK132" s="9">
        <f>VLOOKUP($C132, Table3[#All], 98, 0)</f>
        <v>0</v>
      </c>
      <c r="FL132" s="9">
        <f>VLOOKUP($C132, Table3[#All], 99, 0)</f>
        <v>0</v>
      </c>
      <c r="FM132" s="9">
        <f>VLOOKUP($C132, Table3[#All], 100, 0)</f>
        <v>1</v>
      </c>
      <c r="FN132" s="9">
        <f>VLOOKUP($C132, Table3[#All], 101, 0)</f>
        <v>0</v>
      </c>
      <c r="FO132" s="14">
        <f t="shared" si="175"/>
        <v>4</v>
      </c>
      <c r="FP132" s="11"/>
      <c r="FQ132" s="9">
        <f>VLOOKUP($C132, Table3[#All], 102, 0)</f>
        <v>1</v>
      </c>
      <c r="FR132" s="9">
        <f>VLOOKUP($C132, Table3[#All], 103, 0)</f>
        <v>0</v>
      </c>
      <c r="FS132" s="9">
        <f>VLOOKUP($C132, Table3[#All], 104, 0)</f>
        <v>0</v>
      </c>
      <c r="FT132" s="9">
        <f>VLOOKUP($C132, Table3[#All], 105, 0)</f>
        <v>0</v>
      </c>
      <c r="FU132" s="9">
        <v>0</v>
      </c>
      <c r="FV132" s="10">
        <f t="shared" si="176"/>
        <v>1</v>
      </c>
      <c r="FW132" s="11"/>
      <c r="FX132" s="9">
        <f>VLOOKUP($C132, Table3[#All], 106, 0)</f>
        <v>0.78569999999999995</v>
      </c>
      <c r="FY132" s="9"/>
      <c r="FZ132" s="9">
        <f>VLOOKUP($C132, Table3[#All], 107, 0)</f>
        <v>0.21429999999999999</v>
      </c>
      <c r="GA132" s="9">
        <f>VLOOKUP($C132, Table3[#All], 108, 0)</f>
        <v>0</v>
      </c>
      <c r="GB132" s="9"/>
      <c r="GC132" s="10">
        <f t="shared" si="193"/>
        <v>1</v>
      </c>
      <c r="GD132" s="81"/>
      <c r="GE132" s="9">
        <f>VLOOKUP($C132, Table3[#All], 109, 0)</f>
        <v>0</v>
      </c>
      <c r="GF132" s="9">
        <f>VLOOKUP($C132, Table3[#All], 110, 0)</f>
        <v>0.84620000000000006</v>
      </c>
      <c r="GG132" s="9">
        <f>VLOOKUP($C132, Table3[#All], 111, 0)</f>
        <v>0.15380000000000002</v>
      </c>
      <c r="GH132" s="9"/>
      <c r="GI132" s="9">
        <f>VLOOKUP($C132, Table3[#All], 112, 0)</f>
        <v>0</v>
      </c>
      <c r="GJ132" s="12">
        <f t="shared" si="177"/>
        <v>2</v>
      </c>
      <c r="GK132" s="11"/>
      <c r="GL132" s="9">
        <f>VLOOKUP($C132, Table3[#All], 113, 0)</f>
        <v>7.1399999999999991E-2</v>
      </c>
      <c r="GM132" s="9">
        <f>VLOOKUP($C132, Table3[#All], 114, 0)</f>
        <v>7.1399999999999991E-2</v>
      </c>
      <c r="GN132" s="9">
        <f>VLOOKUP($C132, Table3[#All], 115, 0)</f>
        <v>0.64290000000000003</v>
      </c>
      <c r="GO132" s="9">
        <f>VLOOKUP($C132, Table3[#All], 116, 0)</f>
        <v>0.21429999999999999</v>
      </c>
      <c r="GP132" s="9"/>
      <c r="GQ132" s="10">
        <f t="shared" si="178"/>
        <v>3</v>
      </c>
      <c r="GR132" s="11"/>
      <c r="GS132" s="9">
        <f>VLOOKUP($C132, Table2[#All], 3, 0)</f>
        <v>0</v>
      </c>
      <c r="GT132" s="9">
        <f>VLOOKUP($C132, Table2[#All], 4, 0)</f>
        <v>0</v>
      </c>
      <c r="GU132" s="9">
        <f>VLOOKUP($C132, Table2[#All], 5, 0)</f>
        <v>0</v>
      </c>
      <c r="GV132" s="9">
        <f>VLOOKUP($C132, Table2[#All], 6, 0)</f>
        <v>1</v>
      </c>
      <c r="GW132" s="9">
        <f>VLOOKUP($C132, Table2[#All], 7, 0)</f>
        <v>0</v>
      </c>
      <c r="GX132" s="10">
        <f t="shared" si="179"/>
        <v>4</v>
      </c>
      <c r="GY132" s="11"/>
      <c r="GZ132" s="9">
        <v>0</v>
      </c>
      <c r="HA132" s="9">
        <v>0</v>
      </c>
      <c r="HB132" s="9">
        <v>1</v>
      </c>
      <c r="HC132" s="9">
        <v>0</v>
      </c>
      <c r="HD132" s="9"/>
      <c r="HE132" s="10">
        <f t="shared" si="180"/>
        <v>3</v>
      </c>
      <c r="HF132" s="11"/>
      <c r="HG132" s="9">
        <f>VLOOKUP($C132, Table5[#All], 2, 0)</f>
        <v>0</v>
      </c>
      <c r="HH132" s="9">
        <f>VLOOKUP($C132, Table5[#All], 3, 0)</f>
        <v>0</v>
      </c>
      <c r="HI132" s="9">
        <f>VLOOKUP($C132, Table5[#All], 4, 0)</f>
        <v>0</v>
      </c>
      <c r="HJ132" s="9">
        <f>VLOOKUP($C132, Table5[#All], 5, 0)</f>
        <v>1</v>
      </c>
      <c r="HK132" s="9">
        <f>VLOOKUP($C132, Table5[#All], 6, 0)</f>
        <v>0</v>
      </c>
      <c r="HL132" s="10">
        <f t="shared" si="181"/>
        <v>4</v>
      </c>
      <c r="HM132" s="11"/>
      <c r="HN132" s="9">
        <f>VLOOKUP($C132, Table5[#All], 7, 0)</f>
        <v>0</v>
      </c>
      <c r="HO132" s="9">
        <f>VLOOKUP($C132, Table5[#All], 8, 0)</f>
        <v>0</v>
      </c>
      <c r="HP132" s="9">
        <f>VLOOKUP($C132, Table5[#All], 9, 0)</f>
        <v>1</v>
      </c>
      <c r="HQ132" s="9">
        <f>VLOOKUP($C132, Table5[#All], 10, 0)</f>
        <v>0</v>
      </c>
      <c r="HR132" s="9">
        <f>VLOOKUP($C132, Table5[#All], 11, 0)</f>
        <v>0</v>
      </c>
      <c r="HS132" s="10">
        <f t="shared" si="182"/>
        <v>3</v>
      </c>
      <c r="HT132" s="11"/>
      <c r="HU132" s="9">
        <f>VLOOKUP($C132, Table5[#All], 12, 0)</f>
        <v>1</v>
      </c>
      <c r="HV132" s="9">
        <f>VLOOKUP($C132, Table5[#All], 13, 0)</f>
        <v>0</v>
      </c>
      <c r="HW132" s="9">
        <f>VLOOKUP($C132, Table5[#All], 14, 0)</f>
        <v>0</v>
      </c>
      <c r="HX132" s="9">
        <f>VLOOKUP($C132, Table5[#All], 15, 0)</f>
        <v>0</v>
      </c>
      <c r="HY132" s="9">
        <f>VLOOKUP($C132, Table5[#All], 16, 0)</f>
        <v>0</v>
      </c>
      <c r="HZ132" s="10">
        <f t="shared" si="183"/>
        <v>1</v>
      </c>
      <c r="IA132" s="11"/>
      <c r="IB132" s="9">
        <f>VLOOKUP($C132, Table5[#All], 17, 0)</f>
        <v>0</v>
      </c>
      <c r="IC132" s="9">
        <f>VLOOKUP($C132, Table5[#All], 18, 0)</f>
        <v>0</v>
      </c>
      <c r="ID132" s="9">
        <f>VLOOKUP($C132, Table5[#All], 19, 0)</f>
        <v>1</v>
      </c>
      <c r="IE132" s="9">
        <f>VLOOKUP($C132, Table5[#All], 20, 0)</f>
        <v>0</v>
      </c>
      <c r="IF132" s="9">
        <f>VLOOKUP($C132, Table5[#All], 21, 0)</f>
        <v>0</v>
      </c>
      <c r="IG132" s="10">
        <f t="shared" si="184"/>
        <v>3</v>
      </c>
      <c r="IH132" s="11"/>
      <c r="II132" s="9">
        <f>VLOOKUP($C132, Table5[#All], 22, 0)</f>
        <v>1</v>
      </c>
      <c r="IJ132" s="9">
        <f>VLOOKUP($C132, Table5[#All], 23, 0)</f>
        <v>0</v>
      </c>
      <c r="IK132" s="9">
        <f>VLOOKUP($C132, Table5[#All], 24, 0)</f>
        <v>0</v>
      </c>
      <c r="IL132" s="9">
        <f>VLOOKUP($C132, Table5[#All], 25, 0)</f>
        <v>0</v>
      </c>
      <c r="IM132" s="9">
        <f>VLOOKUP($C132, Table5[#All], 26, 0)</f>
        <v>0</v>
      </c>
      <c r="IN132" s="10">
        <f t="shared" si="185"/>
        <v>1</v>
      </c>
      <c r="IO132" s="11"/>
      <c r="IP132" s="9">
        <v>1</v>
      </c>
      <c r="IQ132" s="9">
        <v>0</v>
      </c>
      <c r="IR132" s="9">
        <v>0</v>
      </c>
      <c r="IS132" s="9">
        <v>0</v>
      </c>
      <c r="IT132" s="9">
        <v>0</v>
      </c>
      <c r="IU132" s="10">
        <f t="shared" si="186"/>
        <v>1</v>
      </c>
      <c r="IV132" s="82"/>
    </row>
    <row r="133" spans="1:256" ht="16.3" thickTop="1" thickBot="1" x14ac:dyDescent="0.35">
      <c r="A133" s="16" t="s">
        <v>394</v>
      </c>
      <c r="B133" s="16" t="s">
        <v>403</v>
      </c>
      <c r="C133" s="16" t="s">
        <v>404</v>
      </c>
      <c r="D133" s="11"/>
      <c r="E133" s="9">
        <f>VLOOKUP($C133, Table3[#All], 2, 0)</f>
        <v>0</v>
      </c>
      <c r="F133" s="9"/>
      <c r="G133" s="9">
        <f>VLOOKUP($C133, Table3[#All], 3, 0)</f>
        <v>0</v>
      </c>
      <c r="H133" s="9">
        <f>VLOOKUP($C133, Table3[#All], 4, 0)</f>
        <v>0.85709999999999997</v>
      </c>
      <c r="I133" s="9">
        <f>VLOOKUP($C133, Table3[#All], 5, 0)</f>
        <v>0.1429</v>
      </c>
      <c r="J133" s="10">
        <f t="shared" si="187"/>
        <v>4</v>
      </c>
      <c r="K133" s="11"/>
      <c r="L133" s="9">
        <f>VLOOKUP($C133, Table3[#All], 6, 0)</f>
        <v>0</v>
      </c>
      <c r="M133" s="9"/>
      <c r="N133" s="9">
        <f>VLOOKUP($C133, Table3[#All], 7, 0)</f>
        <v>0</v>
      </c>
      <c r="O133" s="9">
        <f>VLOOKUP($C133, Table3[#All], 8, 0)</f>
        <v>0</v>
      </c>
      <c r="P133" s="9">
        <f>VLOOKUP($C133, Table3[#All], 9, 0)</f>
        <v>1</v>
      </c>
      <c r="Q133" s="10">
        <f t="shared" si="188"/>
        <v>5</v>
      </c>
      <c r="R133" s="11"/>
      <c r="S133" s="9">
        <f>VLOOKUP($C133, Table3[#All], 10, 0)</f>
        <v>0</v>
      </c>
      <c r="T133" s="9">
        <f>VLOOKUP($C133, Table3[#All], 11, 0)</f>
        <v>0</v>
      </c>
      <c r="U133" s="9">
        <f>VLOOKUP($C133, Table3[#All], 12, 0)</f>
        <v>0.64290000000000003</v>
      </c>
      <c r="V133" s="9">
        <f>VLOOKUP($C133, Table3[#All], 13, 0)</f>
        <v>0.35710000000000003</v>
      </c>
      <c r="W133" s="9">
        <f>VLOOKUP($C133, Table3[#All], 14, 0)</f>
        <v>0</v>
      </c>
      <c r="X133" s="10">
        <f t="shared" si="189"/>
        <v>4</v>
      </c>
      <c r="Y133" s="11"/>
      <c r="Z133" s="9">
        <f>VLOOKUP($C133, Table3[#All], 15, 0)</f>
        <v>0</v>
      </c>
      <c r="AA133" s="9">
        <f>VLOOKUP($C133, Table3[#All], 16, 0)</f>
        <v>0.28570000000000001</v>
      </c>
      <c r="AB133" s="9">
        <f>VLOOKUP($C133, Table3[#All], 17, 0)</f>
        <v>0.64290000000000003</v>
      </c>
      <c r="AC133" s="9">
        <f>VLOOKUP($C133, Table3[#All], 18, 0)</f>
        <v>7.1399999999999991E-2</v>
      </c>
      <c r="AD133" s="9">
        <f>VLOOKUP($C133, Table3[#All], 19, 0)</f>
        <v>0</v>
      </c>
      <c r="AE133" s="10">
        <f t="shared" si="159"/>
        <v>3</v>
      </c>
      <c r="AF133" s="11"/>
      <c r="AG133" s="9">
        <f>VLOOKUP($C133, Table3[#All], 20, 0)</f>
        <v>0</v>
      </c>
      <c r="AH133" s="9">
        <f>VLOOKUP($C133, Table3[#All], 21, 0)</f>
        <v>0.92859999999999998</v>
      </c>
      <c r="AI133" s="9">
        <f>VLOOKUP($C133, Table3[#All], 22, 0)</f>
        <v>7.1399999999999991E-2</v>
      </c>
      <c r="AJ133" s="9"/>
      <c r="AK133" s="9"/>
      <c r="AL133" s="10">
        <f t="shared" si="160"/>
        <v>2</v>
      </c>
      <c r="AM133" s="11"/>
      <c r="AN133" s="9">
        <f>VLOOKUP($C133, Table3[#All], 23, 0)</f>
        <v>0</v>
      </c>
      <c r="AO133" s="9">
        <f>VLOOKUP($C133, Table3[#All], 24, 0)</f>
        <v>1</v>
      </c>
      <c r="AP133" s="9">
        <f>VLOOKUP($C133, Table3[#All], 25, 0)</f>
        <v>0</v>
      </c>
      <c r="AQ133" s="9">
        <f>VLOOKUP($C133, Table3[#All], 26, 0)</f>
        <v>0</v>
      </c>
      <c r="AR133" s="9"/>
      <c r="AS133" s="12">
        <f t="shared" si="161"/>
        <v>2</v>
      </c>
      <c r="AT133" s="11"/>
      <c r="AU133" s="9">
        <f>VLOOKUP($C133, Table3[#All], 27, 0)</f>
        <v>1</v>
      </c>
      <c r="AV133" s="9">
        <f>VLOOKUP($C133, Table3[#All], 28, 0)</f>
        <v>0</v>
      </c>
      <c r="AW133" s="9">
        <f>VLOOKUP($C133, Table3[#All], 29, 0)</f>
        <v>0</v>
      </c>
      <c r="AX133" s="9"/>
      <c r="AY133" s="9"/>
      <c r="AZ133" s="10">
        <f t="shared" si="190"/>
        <v>1</v>
      </c>
      <c r="BA133" s="11"/>
      <c r="BB133" s="9">
        <f>VLOOKUP($C133, Table3[#All], 30, 0)</f>
        <v>0.1429</v>
      </c>
      <c r="BC133" s="9">
        <f>VLOOKUP($C133, Table3[#All], 31, 0)</f>
        <v>0.85709999999999997</v>
      </c>
      <c r="BD133" s="9">
        <f>VLOOKUP($C133, Table3[#All], 32, 0)</f>
        <v>0</v>
      </c>
      <c r="BE133" s="9">
        <f>VLOOKUP($C133, Table3[#All], 33, 0)</f>
        <v>0</v>
      </c>
      <c r="BF133" s="9"/>
      <c r="BG133" s="10">
        <f t="shared" si="191"/>
        <v>2</v>
      </c>
      <c r="BH133" s="81"/>
      <c r="BI133" s="9">
        <f>VLOOKUP($C133, Table3[#All], 34, 0)</f>
        <v>0</v>
      </c>
      <c r="BJ133" s="9">
        <f>VLOOKUP($C133, Table3[#All], 35, 0)</f>
        <v>0</v>
      </c>
      <c r="BK133" s="9">
        <f>VLOOKUP($C133, Table3[#All], 36, 0)</f>
        <v>0</v>
      </c>
      <c r="BL133" s="9">
        <f>VLOOKUP($C133, Table3[#All], 37, 0)</f>
        <v>0</v>
      </c>
      <c r="BM133" s="9">
        <f>VLOOKUP($C133, Table3[#All], 38, 0)</f>
        <v>0</v>
      </c>
      <c r="BN133" s="10" t="str">
        <f t="shared" si="192"/>
        <v>N/A</v>
      </c>
      <c r="BO133" s="11"/>
      <c r="BP133" s="9">
        <f>VLOOKUP($C133, Table3[#All], 39, 0)</f>
        <v>7.1399999999999991E-2</v>
      </c>
      <c r="BQ133" s="9">
        <f>VLOOKUP($C133, Table3[#All], 40, 0)</f>
        <v>0.92859999999999998</v>
      </c>
      <c r="BR133" s="9">
        <f>VLOOKUP($C133, Table3[#All], 41, 0)</f>
        <v>0</v>
      </c>
      <c r="BS133" s="9">
        <f>VLOOKUP($C133, Table3[#All], 42, 0)</f>
        <v>0</v>
      </c>
      <c r="BT133" s="9"/>
      <c r="BU133" s="10">
        <f t="shared" si="162"/>
        <v>2</v>
      </c>
      <c r="BV133" s="11"/>
      <c r="BW133" s="9">
        <f>VLOOKUP($C133, Table3[#All], 43, 0)</f>
        <v>0.1429</v>
      </c>
      <c r="BX133" s="9">
        <f>VLOOKUP($C133, Table3[#All], 44, 0)</f>
        <v>0.71430000000000005</v>
      </c>
      <c r="BY133" s="9">
        <f>VLOOKUP($C133, Table3[#All], 45, 0)</f>
        <v>0.1429</v>
      </c>
      <c r="BZ133" s="9"/>
      <c r="CA133" s="9"/>
      <c r="CB133" s="10">
        <f t="shared" si="163"/>
        <v>2</v>
      </c>
      <c r="CC133" s="81"/>
      <c r="CD133" s="9">
        <f>VLOOKUP($C133, Table3[#All], 46, 0)</f>
        <v>1</v>
      </c>
      <c r="CE133" s="9">
        <f>VLOOKUP($C133, Table3[#All], 47, 0)</f>
        <v>0</v>
      </c>
      <c r="CF133" s="9">
        <f>VLOOKUP($C133, Table3[#All], 48, 0)</f>
        <v>0</v>
      </c>
      <c r="CG133" s="9">
        <f>VLOOKUP($C133, Table3[#All], 49, 0)</f>
        <v>0</v>
      </c>
      <c r="CH133" s="9">
        <f>VLOOKUP($C133, Table3[#All], 50, 0)</f>
        <v>0</v>
      </c>
      <c r="CI133" s="12">
        <f t="shared" si="164"/>
        <v>1</v>
      </c>
      <c r="CJ133" s="13"/>
      <c r="CK133" s="9">
        <f>VLOOKUP($C133, Table3[#All], 51, 0)</f>
        <v>0.85709999999999997</v>
      </c>
      <c r="CL133" s="9">
        <f>VLOOKUP($C133, Table3[#All], 52, 0)</f>
        <v>0.1429</v>
      </c>
      <c r="CM133" s="9">
        <f>VLOOKUP($C133, Table3[#All], 53, 0)</f>
        <v>0</v>
      </c>
      <c r="CN133" s="9">
        <f>VLOOKUP($C133, Table3[#All], 54, 0)</f>
        <v>0</v>
      </c>
      <c r="CO133" s="9"/>
      <c r="CP133" s="10">
        <f t="shared" si="165"/>
        <v>1</v>
      </c>
      <c r="CQ133" s="11"/>
      <c r="CR133" s="9">
        <f>VLOOKUP($C133, Table3[#All], 55, 0)</f>
        <v>7.1399999999999991E-2</v>
      </c>
      <c r="CS133" s="9">
        <f>VLOOKUP($C133, Table3[#All], 56, 0)</f>
        <v>7.1399999999999991E-2</v>
      </c>
      <c r="CT133" s="9">
        <f>VLOOKUP($C133, Table3[#All], 57, 0)</f>
        <v>7.1399999999999991E-2</v>
      </c>
      <c r="CU133" s="9">
        <f>VLOOKUP($C133, Table3[#All], 58, 0)</f>
        <v>0.42859999999999998</v>
      </c>
      <c r="CV133" s="9">
        <f>VLOOKUP($C133, Table3[#All], 59, 0)</f>
        <v>0.35710000000000003</v>
      </c>
      <c r="CW133" s="14">
        <f t="shared" si="166"/>
        <v>5</v>
      </c>
      <c r="CX133" s="81"/>
      <c r="CY133" s="9">
        <f>VLOOKUP($C133, Table3[#All], 60, 0)</f>
        <v>0</v>
      </c>
      <c r="CZ133" s="9">
        <f>VLOOKUP($C133, Table3[#All], 61, 0)</f>
        <v>0.64290000000000003</v>
      </c>
      <c r="DA133" s="9">
        <f>VLOOKUP($C133, Table3[#All], 62, 0)</f>
        <v>0.35710000000000003</v>
      </c>
      <c r="DB133" s="9">
        <f>VLOOKUP($C133, Table3[#All], 63, 0)</f>
        <v>0</v>
      </c>
      <c r="DC133" s="9">
        <f>VLOOKUP($C133, Table3[#All], 64, 0)</f>
        <v>0</v>
      </c>
      <c r="DD133" s="10">
        <f t="shared" si="167"/>
        <v>3</v>
      </c>
      <c r="DE133" s="11"/>
      <c r="DF133" s="9">
        <f>VLOOKUP($C133, Table3[#All], 65, 0)</f>
        <v>0.78569999999999995</v>
      </c>
      <c r="DG133" s="9"/>
      <c r="DH133" s="9">
        <f>VLOOKUP($C133, Table3[#All], 66, 0)</f>
        <v>7.1399999999999991E-2</v>
      </c>
      <c r="DI133" s="9"/>
      <c r="DJ133" s="9">
        <f>VLOOKUP($C133, Table3[#All], 67, 0)</f>
        <v>0.1429</v>
      </c>
      <c r="DK133" s="14">
        <f t="shared" si="168"/>
        <v>1</v>
      </c>
      <c r="DL133" s="11"/>
      <c r="DM133" s="9">
        <f>VLOOKUP($C133, Table3[#All], 68, 0)</f>
        <v>1</v>
      </c>
      <c r="DN133" s="9"/>
      <c r="DO133" s="9">
        <f>VLOOKUP($C133, Table3[#All], 69, 0)</f>
        <v>0</v>
      </c>
      <c r="DP133" s="9">
        <f>VLOOKUP($C133, Table3[#All], 70, 0)</f>
        <v>0</v>
      </c>
      <c r="DQ133" s="9"/>
      <c r="DR133" s="14">
        <f t="shared" si="169"/>
        <v>1</v>
      </c>
      <c r="DS133" s="11"/>
      <c r="DT133" s="9">
        <f>VLOOKUP($C133, Table3[#All], 71, 0)</f>
        <v>0</v>
      </c>
      <c r="DU133" s="9">
        <f>VLOOKUP($C133, Table3[#All], 72, 0)</f>
        <v>0</v>
      </c>
      <c r="DV133" s="9">
        <f>VLOOKUP($C133, Table3[#All], 73, 0)</f>
        <v>0</v>
      </c>
      <c r="DW133" s="9">
        <f>VLOOKUP($C133, Table3[#All], 74, 0)</f>
        <v>7.1399999999999991E-2</v>
      </c>
      <c r="DX133" s="9">
        <f>VLOOKUP($C133, Table3[#All], 75, 0)</f>
        <v>0.92859999999999998</v>
      </c>
      <c r="DY133" s="12">
        <f t="shared" si="194"/>
        <v>5</v>
      </c>
      <c r="DZ133" s="11"/>
      <c r="EA133" s="9">
        <f>VLOOKUP($C133, Table3[#All], 76, 0)</f>
        <v>1</v>
      </c>
      <c r="EB133" s="9">
        <f>VLOOKUP($C133, Table3[#All], 77, 0)</f>
        <v>0</v>
      </c>
      <c r="EC133" s="9">
        <f>VLOOKUP($C133, Table3[#All], 78, 0)</f>
        <v>0</v>
      </c>
      <c r="ED133" s="9">
        <f>VLOOKUP($C133, Table3[#All], 79, 0)</f>
        <v>0</v>
      </c>
      <c r="EE133" s="9">
        <f>VLOOKUP($C133, Table3[#All], 80, 0)</f>
        <v>0</v>
      </c>
      <c r="EF133" s="10">
        <f t="shared" si="170"/>
        <v>1</v>
      </c>
      <c r="EG133" s="9"/>
      <c r="EH133" s="9">
        <f>VLOOKUP($C133, Table3[#All], 81, 0)</f>
        <v>1</v>
      </c>
      <c r="EI133" s="9">
        <f>VLOOKUP($C133, Table3[#All], 82, 0)</f>
        <v>0</v>
      </c>
      <c r="EJ133" s="9">
        <f>VLOOKUP($C133, Table3[#All], 83, 0)</f>
        <v>0</v>
      </c>
      <c r="EK133" s="9">
        <f>VLOOKUP($C133, Table3[#All], 84, 0)</f>
        <v>0</v>
      </c>
      <c r="EL133" s="9">
        <f>VLOOKUP($C133, Table3[#All], 85, 0)</f>
        <v>0</v>
      </c>
      <c r="EM133" s="14">
        <f t="shared" si="171"/>
        <v>1</v>
      </c>
      <c r="EN133" s="11"/>
      <c r="EO133" s="9">
        <f>VLOOKUP($C133, Table3[#All], 86, 0)</f>
        <v>7.1399999999999991E-2</v>
      </c>
      <c r="EP133" s="9"/>
      <c r="EQ133" s="9">
        <f>VLOOKUP($C133, Table3[#All], 87, 0)</f>
        <v>0.92859999999999998</v>
      </c>
      <c r="ER133" s="9"/>
      <c r="ES133" s="9"/>
      <c r="ET133" s="14">
        <f t="shared" si="172"/>
        <v>3</v>
      </c>
      <c r="EU133" s="11"/>
      <c r="EV133" s="9">
        <f>VLOOKUP($C133, Table3[#All], 88, 0)</f>
        <v>1</v>
      </c>
      <c r="EW133" s="9">
        <f>VLOOKUP($C133, Table3[#All], 89, 0)</f>
        <v>0</v>
      </c>
      <c r="EX133" s="9">
        <f>VLOOKUP($C133, Table3[#All], 90, 0)</f>
        <v>0</v>
      </c>
      <c r="EY133" s="9">
        <f>VLOOKUP($C133, Table3[#All], 91, 0)</f>
        <v>0</v>
      </c>
      <c r="EZ133" s="9">
        <f>VLOOKUP($C133, Table3[#All], 92, 0)</f>
        <v>0</v>
      </c>
      <c r="FA133" s="12">
        <f t="shared" si="173"/>
        <v>1</v>
      </c>
      <c r="FB133" s="11"/>
      <c r="FC133" s="9">
        <f>VLOOKUP($C133, Table3[#All], 93, 0)</f>
        <v>0</v>
      </c>
      <c r="FD133" s="9">
        <f>VLOOKUP($C133, Table3[#All], 94, 0)</f>
        <v>7.1399999999999991E-2</v>
      </c>
      <c r="FE133" s="9">
        <f>VLOOKUP($C133, Table3[#All], 95, 0)</f>
        <v>0.92859999999999998</v>
      </c>
      <c r="FF133" s="9">
        <f>VLOOKUP($C133, Table3[#All], 96, 0)</f>
        <v>0</v>
      </c>
      <c r="FG133" s="9"/>
      <c r="FH133" s="10">
        <f t="shared" si="174"/>
        <v>3</v>
      </c>
      <c r="FI133" s="11"/>
      <c r="FJ133" s="9">
        <f>VLOOKUP($C133, Table3[#All], 97, 0)</f>
        <v>1</v>
      </c>
      <c r="FK133" s="9">
        <f>VLOOKUP($C133, Table3[#All], 98, 0)</f>
        <v>0</v>
      </c>
      <c r="FL133" s="9">
        <f>VLOOKUP($C133, Table3[#All], 99, 0)</f>
        <v>0</v>
      </c>
      <c r="FM133" s="9">
        <f>VLOOKUP($C133, Table3[#All], 100, 0)</f>
        <v>0</v>
      </c>
      <c r="FN133" s="9">
        <f>VLOOKUP($C133, Table3[#All], 101, 0)</f>
        <v>0</v>
      </c>
      <c r="FO133" s="14">
        <f t="shared" si="175"/>
        <v>1</v>
      </c>
      <c r="FP133" s="11"/>
      <c r="FQ133" s="9">
        <f>VLOOKUP($C133, Table3[#All], 102, 0)</f>
        <v>0.71430000000000005</v>
      </c>
      <c r="FR133" s="9">
        <f>VLOOKUP($C133, Table3[#All], 103, 0)</f>
        <v>0.28570000000000001</v>
      </c>
      <c r="FS133" s="9">
        <f>VLOOKUP($C133, Table3[#All], 104, 0)</f>
        <v>0</v>
      </c>
      <c r="FT133" s="9">
        <f>VLOOKUP($C133, Table3[#All], 105, 0)</f>
        <v>0</v>
      </c>
      <c r="FU133" s="9">
        <v>0</v>
      </c>
      <c r="FV133" s="10">
        <f t="shared" si="176"/>
        <v>2</v>
      </c>
      <c r="FW133" s="11"/>
      <c r="FX133" s="9">
        <f>VLOOKUP($C133, Table3[#All], 106, 0)</f>
        <v>0.71430000000000005</v>
      </c>
      <c r="FY133" s="9"/>
      <c r="FZ133" s="9">
        <f>VLOOKUP($C133, Table3[#All], 107, 0)</f>
        <v>0.28570000000000001</v>
      </c>
      <c r="GA133" s="9">
        <f>VLOOKUP($C133, Table3[#All], 108, 0)</f>
        <v>0</v>
      </c>
      <c r="GB133" s="9"/>
      <c r="GC133" s="10">
        <f t="shared" si="193"/>
        <v>3</v>
      </c>
      <c r="GD133" s="81"/>
      <c r="GE133" s="9">
        <f>VLOOKUP($C133, Table3[#All], 109, 0)</f>
        <v>0</v>
      </c>
      <c r="GF133" s="9">
        <f>VLOOKUP($C133, Table3[#All], 110, 0)</f>
        <v>0.69230000000000003</v>
      </c>
      <c r="GG133" s="9">
        <f>VLOOKUP($C133, Table3[#All], 111, 0)</f>
        <v>0.30769999999999997</v>
      </c>
      <c r="GH133" s="9"/>
      <c r="GI133" s="9">
        <f>VLOOKUP($C133, Table3[#All], 112, 0)</f>
        <v>0</v>
      </c>
      <c r="GJ133" s="12">
        <f t="shared" si="177"/>
        <v>3</v>
      </c>
      <c r="GK133" s="11"/>
      <c r="GL133" s="9">
        <f>VLOOKUP($C133, Table3[#All], 113, 0)</f>
        <v>0</v>
      </c>
      <c r="GM133" s="9">
        <f>VLOOKUP($C133, Table3[#All], 114, 0)</f>
        <v>7.1399999999999991E-2</v>
      </c>
      <c r="GN133" s="9">
        <f>VLOOKUP($C133, Table3[#All], 115, 0)</f>
        <v>0.42859999999999998</v>
      </c>
      <c r="GO133" s="9">
        <f>VLOOKUP($C133, Table3[#All], 116, 0)</f>
        <v>0.5</v>
      </c>
      <c r="GP133" s="9"/>
      <c r="GQ133" s="10">
        <f t="shared" si="178"/>
        <v>4</v>
      </c>
      <c r="GR133" s="11"/>
      <c r="GS133" s="9">
        <f>VLOOKUP($C133, Table2[#All], 3, 0)</f>
        <v>0</v>
      </c>
      <c r="GT133" s="9">
        <f>VLOOKUP($C133, Table2[#All], 4, 0)</f>
        <v>0</v>
      </c>
      <c r="GU133" s="9">
        <f>VLOOKUP($C133, Table2[#All], 5, 0)</f>
        <v>0</v>
      </c>
      <c r="GV133" s="9">
        <f>VLOOKUP($C133, Table2[#All], 6, 0)</f>
        <v>1</v>
      </c>
      <c r="GW133" s="9">
        <f>VLOOKUP($C133, Table2[#All], 7, 0)</f>
        <v>0</v>
      </c>
      <c r="GX133" s="10">
        <f t="shared" si="179"/>
        <v>4</v>
      </c>
      <c r="GY133" s="11"/>
      <c r="GZ133" s="9">
        <v>0</v>
      </c>
      <c r="HA133" s="9">
        <v>0</v>
      </c>
      <c r="HB133" s="9">
        <v>1</v>
      </c>
      <c r="HC133" s="9">
        <v>0</v>
      </c>
      <c r="HD133" s="9"/>
      <c r="HE133" s="10">
        <f t="shared" si="180"/>
        <v>3</v>
      </c>
      <c r="HF133" s="11"/>
      <c r="HG133" s="9">
        <f>VLOOKUP($C133, Table5[#All], 2, 0)</f>
        <v>0</v>
      </c>
      <c r="HH133" s="9">
        <f>VLOOKUP($C133, Table5[#All], 3, 0)</f>
        <v>0</v>
      </c>
      <c r="HI133" s="9">
        <f>VLOOKUP($C133, Table5[#All], 4, 0)</f>
        <v>0</v>
      </c>
      <c r="HJ133" s="9">
        <f>VLOOKUP($C133, Table5[#All], 5, 0)</f>
        <v>1</v>
      </c>
      <c r="HK133" s="9">
        <f>VLOOKUP($C133, Table5[#All], 6, 0)</f>
        <v>0</v>
      </c>
      <c r="HL133" s="10">
        <f t="shared" si="181"/>
        <v>4</v>
      </c>
      <c r="HM133" s="11"/>
      <c r="HN133" s="9">
        <f>VLOOKUP($C133, Table5[#All], 7, 0)</f>
        <v>0</v>
      </c>
      <c r="HO133" s="9">
        <f>VLOOKUP($C133, Table5[#All], 8, 0)</f>
        <v>0</v>
      </c>
      <c r="HP133" s="9">
        <f>VLOOKUP($C133, Table5[#All], 9, 0)</f>
        <v>1</v>
      </c>
      <c r="HQ133" s="9">
        <f>VLOOKUP($C133, Table5[#All], 10, 0)</f>
        <v>0</v>
      </c>
      <c r="HR133" s="9">
        <f>VLOOKUP($C133, Table5[#All], 11, 0)</f>
        <v>0</v>
      </c>
      <c r="HS133" s="10">
        <f t="shared" si="182"/>
        <v>3</v>
      </c>
      <c r="HT133" s="11"/>
      <c r="HU133" s="9">
        <f>VLOOKUP($C133, Table5[#All], 12, 0)</f>
        <v>1</v>
      </c>
      <c r="HV133" s="9">
        <f>VLOOKUP($C133, Table5[#All], 13, 0)</f>
        <v>0</v>
      </c>
      <c r="HW133" s="9">
        <f>VLOOKUP($C133, Table5[#All], 14, 0)</f>
        <v>0</v>
      </c>
      <c r="HX133" s="9">
        <f>VLOOKUP($C133, Table5[#All], 15, 0)</f>
        <v>0</v>
      </c>
      <c r="HY133" s="9">
        <f>VLOOKUP($C133, Table5[#All], 16, 0)</f>
        <v>0</v>
      </c>
      <c r="HZ133" s="10">
        <f t="shared" si="183"/>
        <v>1</v>
      </c>
      <c r="IA133" s="11"/>
      <c r="IB133" s="9">
        <f>VLOOKUP($C133, Table5[#All], 17, 0)</f>
        <v>1</v>
      </c>
      <c r="IC133" s="9">
        <f>VLOOKUP($C133, Table5[#All], 18, 0)</f>
        <v>0</v>
      </c>
      <c r="ID133" s="9">
        <f>VLOOKUP($C133, Table5[#All], 19, 0)</f>
        <v>0</v>
      </c>
      <c r="IE133" s="9">
        <f>VLOOKUP($C133, Table5[#All], 20, 0)</f>
        <v>0</v>
      </c>
      <c r="IF133" s="9">
        <f>VLOOKUP($C133, Table5[#All], 21, 0)</f>
        <v>0</v>
      </c>
      <c r="IG133" s="10">
        <f t="shared" si="184"/>
        <v>1</v>
      </c>
      <c r="IH133" s="11"/>
      <c r="II133" s="9">
        <f>VLOOKUP($C133, Table5[#All], 22, 0)</f>
        <v>1</v>
      </c>
      <c r="IJ133" s="9">
        <f>VLOOKUP($C133, Table5[#All], 23, 0)</f>
        <v>0</v>
      </c>
      <c r="IK133" s="9">
        <f>VLOOKUP($C133, Table5[#All], 24, 0)</f>
        <v>0</v>
      </c>
      <c r="IL133" s="9">
        <f>VLOOKUP($C133, Table5[#All], 25, 0)</f>
        <v>0</v>
      </c>
      <c r="IM133" s="9">
        <f>VLOOKUP($C133, Table5[#All], 26, 0)</f>
        <v>0</v>
      </c>
      <c r="IN133" s="10">
        <f t="shared" si="185"/>
        <v>1</v>
      </c>
      <c r="IO133" s="11"/>
      <c r="IP133" s="9">
        <v>1</v>
      </c>
      <c r="IQ133" s="9">
        <v>0</v>
      </c>
      <c r="IR133" s="9">
        <v>0</v>
      </c>
      <c r="IS133" s="9">
        <v>0</v>
      </c>
      <c r="IT133" s="9">
        <v>0</v>
      </c>
      <c r="IU133" s="10">
        <f t="shared" si="186"/>
        <v>1</v>
      </c>
      <c r="IV133" s="82"/>
    </row>
    <row r="134" spans="1:256" ht="16.3" thickTop="1" thickBot="1" x14ac:dyDescent="0.35">
      <c r="A134" s="16" t="s">
        <v>394</v>
      </c>
      <c r="B134" s="16" t="s">
        <v>405</v>
      </c>
      <c r="C134" s="16" t="s">
        <v>406</v>
      </c>
      <c r="D134" s="11"/>
      <c r="E134" s="9">
        <f>VLOOKUP($C134, Table3[#All], 2, 0)</f>
        <v>0</v>
      </c>
      <c r="F134" s="9"/>
      <c r="G134" s="9">
        <f>VLOOKUP($C134, Table3[#All], 3, 0)</f>
        <v>0</v>
      </c>
      <c r="H134" s="9">
        <f>VLOOKUP($C134, Table3[#All], 4, 0)</f>
        <v>0.5333</v>
      </c>
      <c r="I134" s="9">
        <f>VLOOKUP($C134, Table3[#All], 5, 0)</f>
        <v>0.4667</v>
      </c>
      <c r="J134" s="10">
        <f t="shared" si="187"/>
        <v>5</v>
      </c>
      <c r="K134" s="11"/>
      <c r="L134" s="9">
        <f>VLOOKUP($C134, Table3[#All], 6, 0)</f>
        <v>0</v>
      </c>
      <c r="M134" s="9"/>
      <c r="N134" s="9">
        <f>VLOOKUP($C134, Table3[#All], 7, 0)</f>
        <v>0</v>
      </c>
      <c r="O134" s="9">
        <f>VLOOKUP($C134, Table3[#All], 8, 0)</f>
        <v>0</v>
      </c>
      <c r="P134" s="9">
        <f>VLOOKUP($C134, Table3[#All], 9, 0)</f>
        <v>1</v>
      </c>
      <c r="Q134" s="10">
        <f t="shared" si="188"/>
        <v>5</v>
      </c>
      <c r="R134" s="11"/>
      <c r="S134" s="9">
        <f>VLOOKUP($C134, Table3[#All], 10, 0)</f>
        <v>0</v>
      </c>
      <c r="T134" s="9">
        <f>VLOOKUP($C134, Table3[#All], 11, 0)</f>
        <v>0</v>
      </c>
      <c r="U134" s="9">
        <f>VLOOKUP($C134, Table3[#All], 12, 0)</f>
        <v>6.6699999999999995E-2</v>
      </c>
      <c r="V134" s="9">
        <f>VLOOKUP($C134, Table3[#All], 13, 0)</f>
        <v>0.93330000000000002</v>
      </c>
      <c r="W134" s="9">
        <f>VLOOKUP($C134, Table3[#All], 14, 0)</f>
        <v>0</v>
      </c>
      <c r="X134" s="10">
        <f t="shared" si="189"/>
        <v>4</v>
      </c>
      <c r="Y134" s="11"/>
      <c r="Z134" s="9">
        <f>VLOOKUP($C134, Table3[#All], 15, 0)</f>
        <v>0</v>
      </c>
      <c r="AA134" s="9">
        <f>VLOOKUP($C134, Table3[#All], 16, 0)</f>
        <v>0</v>
      </c>
      <c r="AB134" s="9">
        <f>VLOOKUP($C134, Table3[#All], 17, 0)</f>
        <v>0.5333</v>
      </c>
      <c r="AC134" s="9">
        <f>VLOOKUP($C134, Table3[#All], 18, 0)</f>
        <v>0.4</v>
      </c>
      <c r="AD134" s="9">
        <f>VLOOKUP($C134, Table3[#All], 19, 0)</f>
        <v>6.6699999999999995E-2</v>
      </c>
      <c r="AE134" s="10">
        <f t="shared" ref="AE134:AE197" si="195">IF(AD134&gt;=25%, 5, IF(SUM(AC134:AD134)&gt;=25%, 4, IF(SUM(AB134:AD134)&gt;=25%, 3, IF(SUM(AA134:AD134)&gt;=25%, 2, IF(SUM(Z134:AD134)&gt;=25%, 1, "N/A")))))</f>
        <v>4</v>
      </c>
      <c r="AF134" s="11"/>
      <c r="AG134" s="9">
        <f>VLOOKUP($C134, Table3[#All], 20, 0)</f>
        <v>0</v>
      </c>
      <c r="AH134" s="9">
        <f>VLOOKUP($C134, Table3[#All], 21, 0)</f>
        <v>0.4</v>
      </c>
      <c r="AI134" s="9">
        <f>VLOOKUP($C134, Table3[#All], 22, 0)</f>
        <v>0.6</v>
      </c>
      <c r="AJ134" s="9"/>
      <c r="AK134" s="9"/>
      <c r="AL134" s="10">
        <f t="shared" ref="AL134:AL197" si="196">IF(AK134&gt;=25%, 5, IF(SUM(AJ134:AK134)&gt;=25%, 4, IF(SUM(AI134:AK134)&gt;=25%, 3, IF(SUM(AH134:AK134)&gt;=25%, 2, IF(SUM(AG134:AK134)&gt;=25%, 1, "N/A")))))</f>
        <v>3</v>
      </c>
      <c r="AM134" s="11"/>
      <c r="AN134" s="9">
        <f>VLOOKUP($C134, Table3[#All], 23, 0)</f>
        <v>1</v>
      </c>
      <c r="AO134" s="9">
        <f>VLOOKUP($C134, Table3[#All], 24, 0)</f>
        <v>0</v>
      </c>
      <c r="AP134" s="9">
        <f>VLOOKUP($C134, Table3[#All], 25, 0)</f>
        <v>0</v>
      </c>
      <c r="AQ134" s="9">
        <f>VLOOKUP($C134, Table3[#All], 26, 0)</f>
        <v>0</v>
      </c>
      <c r="AR134" s="9"/>
      <c r="AS134" s="12">
        <f t="shared" ref="AS134:AS197" si="197">IF(AR134&gt;=25%, 5, IF(SUM(AQ134:AR134)&gt;=25%, 4, IF(SUM(AP134:AR134)&gt;=25%, 3, IF(SUM(AO134:AR134)&gt;=25%, 2, IF(SUM(AN134:AR134)&gt;=25%, 1, "N/A")))))</f>
        <v>1</v>
      </c>
      <c r="AT134" s="11"/>
      <c r="AU134" s="9">
        <f>VLOOKUP($C134, Table3[#All], 27, 0)</f>
        <v>0.4667</v>
      </c>
      <c r="AV134" s="9">
        <f>VLOOKUP($C134, Table3[#All], 28, 0)</f>
        <v>0.26669999999999999</v>
      </c>
      <c r="AW134" s="9">
        <f>VLOOKUP($C134, Table3[#All], 29, 0)</f>
        <v>0.26669999999999999</v>
      </c>
      <c r="AX134" s="9"/>
      <c r="AY134" s="9"/>
      <c r="AZ134" s="10">
        <f t="shared" si="190"/>
        <v>3</v>
      </c>
      <c r="BA134" s="11"/>
      <c r="BB134" s="9">
        <f>VLOOKUP($C134, Table3[#All], 30, 0)</f>
        <v>0.66670000000000007</v>
      </c>
      <c r="BC134" s="9">
        <f>VLOOKUP($C134, Table3[#All], 31, 0)</f>
        <v>0.1333</v>
      </c>
      <c r="BD134" s="9">
        <f>VLOOKUP($C134, Table3[#All], 32, 0)</f>
        <v>0.2</v>
      </c>
      <c r="BE134" s="9">
        <f>VLOOKUP($C134, Table3[#All], 33, 0)</f>
        <v>0</v>
      </c>
      <c r="BF134" s="9"/>
      <c r="BG134" s="10">
        <f t="shared" si="191"/>
        <v>2</v>
      </c>
      <c r="BH134" s="81"/>
      <c r="BI134" s="9">
        <f>VLOOKUP($C134, Table3[#All], 34, 0)</f>
        <v>0</v>
      </c>
      <c r="BJ134" s="9">
        <f>VLOOKUP($C134, Table3[#All], 35, 0)</f>
        <v>0</v>
      </c>
      <c r="BK134" s="9">
        <f>VLOOKUP($C134, Table3[#All], 36, 0)</f>
        <v>0</v>
      </c>
      <c r="BL134" s="9">
        <f>VLOOKUP($C134, Table3[#All], 37, 0)</f>
        <v>0</v>
      </c>
      <c r="BM134" s="9">
        <f>VLOOKUP($C134, Table3[#All], 38, 0)</f>
        <v>0</v>
      </c>
      <c r="BN134" s="10" t="str">
        <f t="shared" si="192"/>
        <v>N/A</v>
      </c>
      <c r="BO134" s="11"/>
      <c r="BP134" s="9">
        <f>VLOOKUP($C134, Table3[#All], 39, 0)</f>
        <v>0</v>
      </c>
      <c r="BQ134" s="9">
        <f>VLOOKUP($C134, Table3[#All], 40, 0)</f>
        <v>0</v>
      </c>
      <c r="BR134" s="9">
        <f>VLOOKUP($C134, Table3[#All], 41, 0)</f>
        <v>1</v>
      </c>
      <c r="BS134" s="9">
        <f>VLOOKUP($C134, Table3[#All], 42, 0)</f>
        <v>0</v>
      </c>
      <c r="BT134" s="9"/>
      <c r="BU134" s="10">
        <f t="shared" ref="BU134:BU197" si="198">IF(BT134&gt;=25%, 5, IF(SUM(BS134:BT134)&gt;=25%, 4, IF(SUM(BR134:BT134)&gt;=25%, 3, IF(SUM(BQ134:BT134)&gt;=25%, 2, IF(SUM(BP134:BT134)&gt;=25%, 1, "N/A")))))</f>
        <v>3</v>
      </c>
      <c r="BV134" s="11"/>
      <c r="BW134" s="9">
        <f>VLOOKUP($C134, Table3[#All], 43, 0)</f>
        <v>0.5333</v>
      </c>
      <c r="BX134" s="9">
        <f>VLOOKUP($C134, Table3[#All], 44, 0)</f>
        <v>0.4667</v>
      </c>
      <c r="BY134" s="9">
        <f>VLOOKUP($C134, Table3[#All], 45, 0)</f>
        <v>0</v>
      </c>
      <c r="BZ134" s="9"/>
      <c r="CA134" s="9"/>
      <c r="CB134" s="10">
        <f t="shared" ref="CB134:CB197" si="199">IF(CA134&gt;=25%, 5, IF(SUM(BZ134:CA134)&gt;=25%, 4, IF(SUM(BY134:CA134)&gt;=25%, 3, IF(SUM(BX134:CA134)&gt;=25%, 2, IF(SUM(BW134:CA134)&gt;=25%, 1, "N/A")))))</f>
        <v>2</v>
      </c>
      <c r="CC134" s="81"/>
      <c r="CD134" s="9">
        <f>VLOOKUP($C134, Table3[#All], 46, 0)</f>
        <v>0.5333</v>
      </c>
      <c r="CE134" s="9">
        <f>VLOOKUP($C134, Table3[#All], 47, 0)</f>
        <v>0</v>
      </c>
      <c r="CF134" s="9">
        <f>VLOOKUP($C134, Table3[#All], 48, 0)</f>
        <v>0.4667</v>
      </c>
      <c r="CG134" s="9">
        <f>VLOOKUP($C134, Table3[#All], 49, 0)</f>
        <v>0</v>
      </c>
      <c r="CH134" s="9">
        <f>VLOOKUP($C134, Table3[#All], 50, 0)</f>
        <v>0</v>
      </c>
      <c r="CI134" s="12">
        <f t="shared" ref="CI134:CI197" si="200">IF(CH134&gt;=25%, 5, IF(SUM(CG134:CH134)&gt;=25%, 4, IF(SUM(CF134:CH134)&gt;=25%, 3, IF(SUM(CE134:CH134)&gt;=25%, 2, IF(SUM(CD134:CH134)&gt;=25%, 1, "N/A")))))</f>
        <v>3</v>
      </c>
      <c r="CJ134" s="13"/>
      <c r="CK134" s="9">
        <f>VLOOKUP($C134, Table3[#All], 51, 0)</f>
        <v>0.33329999999999999</v>
      </c>
      <c r="CL134" s="9">
        <f>VLOOKUP($C134, Table3[#All], 52, 0)</f>
        <v>0.4667</v>
      </c>
      <c r="CM134" s="9">
        <f>VLOOKUP($C134, Table3[#All], 53, 0)</f>
        <v>0.2</v>
      </c>
      <c r="CN134" s="9">
        <f>VLOOKUP($C134, Table3[#All], 54, 0)</f>
        <v>0</v>
      </c>
      <c r="CO134" s="9"/>
      <c r="CP134" s="10">
        <f t="shared" ref="CP134:CP197" si="201">IF(CO134&gt;=25%, 5, IF(SUM(CN134:CO134)&gt;=25%, 4, IF(SUM(CM134:CO134)&gt;=25%, 3, IF(SUM(CL134:CO134)&gt;=25%, 2, IF(SUM(CK134:CO134)&gt;=25%, 1, "N/A")))))</f>
        <v>2</v>
      </c>
      <c r="CQ134" s="11"/>
      <c r="CR134" s="9">
        <f>VLOOKUP($C134, Table3[#All], 55, 0)</f>
        <v>0.57140000000000002</v>
      </c>
      <c r="CS134" s="9">
        <f>VLOOKUP($C134, Table3[#All], 56, 0)</f>
        <v>7.1399999999999991E-2</v>
      </c>
      <c r="CT134" s="9">
        <f>VLOOKUP($C134, Table3[#All], 57, 0)</f>
        <v>7.1399999999999991E-2</v>
      </c>
      <c r="CU134" s="9">
        <f>VLOOKUP($C134, Table3[#All], 58, 0)</f>
        <v>0.28570000000000001</v>
      </c>
      <c r="CV134" s="9">
        <f>VLOOKUP($C134, Table3[#All], 59, 0)</f>
        <v>0</v>
      </c>
      <c r="CW134" s="14">
        <f t="shared" ref="CW134:CW197" si="202">IF(CV134&gt;=25%, 5, IF(SUM(CU134:CV134)&gt;=25%, 4, IF(SUM(CT134:CV134)&gt;=25%, 3, IF(SUM(CS134:CV134)&gt;=25%, 2, IF(SUM(CR134:CV134)&gt;=25%, 1, "N/A")))))</f>
        <v>4</v>
      </c>
      <c r="CX134" s="81"/>
      <c r="CY134" s="9">
        <f>VLOOKUP($C134, Table3[#All], 60, 0)</f>
        <v>0.2</v>
      </c>
      <c r="CZ134" s="9">
        <f>VLOOKUP($C134, Table3[#All], 61, 0)</f>
        <v>0.4667</v>
      </c>
      <c r="DA134" s="9">
        <f>VLOOKUP($C134, Table3[#All], 62, 0)</f>
        <v>0.33329999999999999</v>
      </c>
      <c r="DB134" s="9">
        <f>VLOOKUP($C134, Table3[#All], 63, 0)</f>
        <v>0</v>
      </c>
      <c r="DC134" s="9">
        <f>VLOOKUP($C134, Table3[#All], 64, 0)</f>
        <v>0</v>
      </c>
      <c r="DD134" s="10">
        <f t="shared" ref="DD134:DD197" si="203">IF(DC134&gt;=25%, 5, IF(SUM(DB134:DC134)&gt;=25%, 4, IF(SUM(DA134:DC134)&gt;=25%, 3, IF(SUM(CZ134:DC134)&gt;=25%, 2, IF(SUM(CY134:DC134)&gt;=25%, 1, "N/A")))))</f>
        <v>3</v>
      </c>
      <c r="DE134" s="11"/>
      <c r="DF134" s="9">
        <f>VLOOKUP($C134, Table3[#All], 65, 0)</f>
        <v>0.33329999999999999</v>
      </c>
      <c r="DG134" s="9"/>
      <c r="DH134" s="9">
        <f>VLOOKUP($C134, Table3[#All], 66, 0)</f>
        <v>0.33329999999999999</v>
      </c>
      <c r="DI134" s="9"/>
      <c r="DJ134" s="9">
        <f>VLOOKUP($C134, Table3[#All], 67, 0)</f>
        <v>0.33329999999999999</v>
      </c>
      <c r="DK134" s="14">
        <f t="shared" ref="DK134:DK197" si="204">IF(DJ134&gt;=25%, 5, IF(SUM(DI134:DJ134)&gt;=25%, 4, IF(SUM(DH134:DJ134)&gt;=25%, 3, IF(SUM(DG134:DJ134)&gt;=25%, 2, IF(SUM(DF134:DJ134)&gt;=25%, 1, "N/A")))))</f>
        <v>5</v>
      </c>
      <c r="DL134" s="11"/>
      <c r="DM134" s="9">
        <f>VLOOKUP($C134, Table3[#All], 68, 0)</f>
        <v>1</v>
      </c>
      <c r="DN134" s="9"/>
      <c r="DO134" s="9">
        <f>VLOOKUP($C134, Table3[#All], 69, 0)</f>
        <v>0</v>
      </c>
      <c r="DP134" s="9">
        <f>VLOOKUP($C134, Table3[#All], 70, 0)</f>
        <v>0</v>
      </c>
      <c r="DQ134" s="9"/>
      <c r="DR134" s="14">
        <f t="shared" ref="DR134:DR197" si="205">IF(DQ134&gt;=25%, 5, IF(SUM(DP134:DQ134)&gt;=25%, 4, IF(SUM(DO134:DQ134)&gt;=25%, 3, IF(SUM(DN134:DQ134)&gt;=25%, 2, IF(SUM(DM134:DQ134)&gt;=25%, 1, "N/A")))))</f>
        <v>1</v>
      </c>
      <c r="DS134" s="11"/>
      <c r="DT134" s="9">
        <f>VLOOKUP($C134, Table3[#All], 71, 0)</f>
        <v>0</v>
      </c>
      <c r="DU134" s="9">
        <f>VLOOKUP($C134, Table3[#All], 72, 0)</f>
        <v>0</v>
      </c>
      <c r="DV134" s="9">
        <f>VLOOKUP($C134, Table3[#All], 73, 0)</f>
        <v>0</v>
      </c>
      <c r="DW134" s="9">
        <f>VLOOKUP($C134, Table3[#All], 74, 0)</f>
        <v>0</v>
      </c>
      <c r="DX134" s="9">
        <f>VLOOKUP($C134, Table3[#All], 75, 0)</f>
        <v>1</v>
      </c>
      <c r="DY134" s="12">
        <f t="shared" si="194"/>
        <v>5</v>
      </c>
      <c r="DZ134" s="11"/>
      <c r="EA134" s="9">
        <f>VLOOKUP($C134, Table3[#All], 76, 0)</f>
        <v>1</v>
      </c>
      <c r="EB134" s="9">
        <f>VLOOKUP($C134, Table3[#All], 77, 0)</f>
        <v>0</v>
      </c>
      <c r="EC134" s="9">
        <f>VLOOKUP($C134, Table3[#All], 78, 0)</f>
        <v>0</v>
      </c>
      <c r="ED134" s="9">
        <f>VLOOKUP($C134, Table3[#All], 79, 0)</f>
        <v>0</v>
      </c>
      <c r="EE134" s="9">
        <f>VLOOKUP($C134, Table3[#All], 80, 0)</f>
        <v>0</v>
      </c>
      <c r="EF134" s="10">
        <f t="shared" ref="EF134:EF197" si="206">IF(EE134&gt;=25%, 5, IF(SUM(ED134:EE134)&gt;=25%, 4, IF(SUM(EC134:EE134)&gt;=25%, 3, IF(SUM(EB134:EE134)&gt;=25%, 2, IF(SUM(EA134:EE134)&gt;=25%, 1, "N/A")))))</f>
        <v>1</v>
      </c>
      <c r="EG134" s="9"/>
      <c r="EH134" s="9">
        <f>VLOOKUP($C134, Table3[#All], 81, 0)</f>
        <v>1</v>
      </c>
      <c r="EI134" s="9">
        <f>VLOOKUP($C134, Table3[#All], 82, 0)</f>
        <v>0</v>
      </c>
      <c r="EJ134" s="9">
        <f>VLOOKUP($C134, Table3[#All], 83, 0)</f>
        <v>0</v>
      </c>
      <c r="EK134" s="9">
        <f>VLOOKUP($C134, Table3[#All], 84, 0)</f>
        <v>0</v>
      </c>
      <c r="EL134" s="9">
        <f>VLOOKUP($C134, Table3[#All], 85, 0)</f>
        <v>0</v>
      </c>
      <c r="EM134" s="14">
        <f t="shared" ref="EM134:EM197" si="207">IF(EL134&gt;=25%, 5, IF(SUM(EK134:EL134)&gt;=25%, 4, IF(SUM(EJ134:EL134)&gt;=25%, 3, IF(SUM(EI134:EL134)&gt;=25%, 2, IF(SUM(EH134:EL134)&gt;=25%, 1, "N/A")))))</f>
        <v>1</v>
      </c>
      <c r="EN134" s="11"/>
      <c r="EO134" s="9">
        <f>VLOOKUP($C134, Table3[#All], 86, 0)</f>
        <v>0.1333</v>
      </c>
      <c r="EP134" s="9"/>
      <c r="EQ134" s="9">
        <f>VLOOKUP($C134, Table3[#All], 87, 0)</f>
        <v>0.86670000000000003</v>
      </c>
      <c r="ER134" s="9"/>
      <c r="ES134" s="9"/>
      <c r="ET134" s="14">
        <f t="shared" ref="ET134:ET197" si="208">IF(ES134&gt;=25%, 5, IF(SUM(ER134:ES134)&gt;=25%, 4, IF(SUM(EQ134:ES134)&gt;=25%, 3, IF(SUM(EP134:ES134)&gt;=25%, 2, IF(SUM(EO134:ES134)&gt;=25%, 1, "N/A")))))</f>
        <v>3</v>
      </c>
      <c r="EU134" s="11"/>
      <c r="EV134" s="9">
        <f>VLOOKUP($C134, Table3[#All], 88, 0)</f>
        <v>1</v>
      </c>
      <c r="EW134" s="9">
        <f>VLOOKUP($C134, Table3[#All], 89, 0)</f>
        <v>0</v>
      </c>
      <c r="EX134" s="9">
        <f>VLOOKUP($C134, Table3[#All], 90, 0)</f>
        <v>0</v>
      </c>
      <c r="EY134" s="9">
        <f>VLOOKUP($C134, Table3[#All], 91, 0)</f>
        <v>0</v>
      </c>
      <c r="EZ134" s="9">
        <f>VLOOKUP($C134, Table3[#All], 92, 0)</f>
        <v>0</v>
      </c>
      <c r="FA134" s="12">
        <f t="shared" ref="FA134:FA197" si="209">IF(EZ134&gt;=25%, 5, IF(SUM(EY134:EZ134)&gt;=25%, 4, IF(SUM(EX134:EZ134)&gt;=25%, 3, IF(SUM(EW134:EZ134)&gt;=25%, 2, IF(SUM(EV134:EZ134)&gt;=25%, 1, "N/A")))))</f>
        <v>1</v>
      </c>
      <c r="FB134" s="11"/>
      <c r="FC134" s="9">
        <f>VLOOKUP($C134, Table3[#All], 93, 0)</f>
        <v>0</v>
      </c>
      <c r="FD134" s="9">
        <f>VLOOKUP($C134, Table3[#All], 94, 0)</f>
        <v>0</v>
      </c>
      <c r="FE134" s="9">
        <f>VLOOKUP($C134, Table3[#All], 95, 0)</f>
        <v>1</v>
      </c>
      <c r="FF134" s="9">
        <f>VLOOKUP($C134, Table3[#All], 96, 0)</f>
        <v>0</v>
      </c>
      <c r="FG134" s="9"/>
      <c r="FH134" s="10">
        <f t="shared" ref="FH134:FH197" si="210">IF(FG134&gt;=25%, 5, IF(SUM(FF134:FG134)&gt;=25%, 4, IF(SUM(FE134:FG134)&gt;=25%, 3, IF(SUM(FD134:FG134)&gt;=25%, 2, IF(SUM(FC134:FG134)&gt;=25%, 1, "N/A")))))</f>
        <v>3</v>
      </c>
      <c r="FI134" s="11"/>
      <c r="FJ134" s="9">
        <f>VLOOKUP($C134, Table3[#All], 97, 0)</f>
        <v>0</v>
      </c>
      <c r="FK134" s="9">
        <f>VLOOKUP($C134, Table3[#All], 98, 0)</f>
        <v>0</v>
      </c>
      <c r="FL134" s="9">
        <f>VLOOKUP($C134, Table3[#All], 99, 0)</f>
        <v>0</v>
      </c>
      <c r="FM134" s="9">
        <f>VLOOKUP($C134, Table3[#All], 100, 0)</f>
        <v>1</v>
      </c>
      <c r="FN134" s="9">
        <f>VLOOKUP($C134, Table3[#All], 101, 0)</f>
        <v>0</v>
      </c>
      <c r="FO134" s="14">
        <f t="shared" ref="FO134:FO197" si="211">IF(FN134&gt;=25%, 5, IF(SUM(FM134:FN134)&gt;=25%, 4, IF(SUM(FL134:FN134)&gt;=25%, 3, IF(SUM(FK134:FN134)&gt;=25%, 2, IF(SUM(FJ134:FN134)&gt;=25%, 1, "N/A")))))</f>
        <v>4</v>
      </c>
      <c r="FP134" s="11"/>
      <c r="FQ134" s="9">
        <f>VLOOKUP($C134, Table3[#All], 102, 0)</f>
        <v>1</v>
      </c>
      <c r="FR134" s="9">
        <f>VLOOKUP($C134, Table3[#All], 103, 0)</f>
        <v>0</v>
      </c>
      <c r="FS134" s="9">
        <f>VLOOKUP($C134, Table3[#All], 104, 0)</f>
        <v>0</v>
      </c>
      <c r="FT134" s="9">
        <f>VLOOKUP($C134, Table3[#All], 105, 0)</f>
        <v>0</v>
      </c>
      <c r="FU134" s="9">
        <v>0</v>
      </c>
      <c r="FV134" s="10">
        <f t="shared" ref="FV134:FV197" si="212">IF(FU134&gt;=25%, 5, IF(SUM(FT134:FU134)&gt;=25%, 4, IF(SUM(FS134:FU134)&gt;=25%, 3, IF(SUM(FR134:FU134)&gt;=25%, 2, IF(SUM(FQ134:FU134)&gt;=25%, 1, "N/A")))))</f>
        <v>1</v>
      </c>
      <c r="FW134" s="11"/>
      <c r="FX134" s="9">
        <f>VLOOKUP($C134, Table3[#All], 106, 0)</f>
        <v>0.86670000000000003</v>
      </c>
      <c r="FY134" s="9"/>
      <c r="FZ134" s="9">
        <f>VLOOKUP($C134, Table3[#All], 107, 0)</f>
        <v>0.1333</v>
      </c>
      <c r="GA134" s="9">
        <f>VLOOKUP($C134, Table3[#All], 108, 0)</f>
        <v>0</v>
      </c>
      <c r="GB134" s="9"/>
      <c r="GC134" s="10">
        <f t="shared" si="193"/>
        <v>1</v>
      </c>
      <c r="GD134" s="81"/>
      <c r="GE134" s="9">
        <f>VLOOKUP($C134, Table3[#All], 109, 0)</f>
        <v>0.53849999999999998</v>
      </c>
      <c r="GF134" s="9">
        <f>VLOOKUP($C134, Table3[#All], 110, 0)</f>
        <v>0.30769999999999997</v>
      </c>
      <c r="GG134" s="9">
        <f>VLOOKUP($C134, Table3[#All], 111, 0)</f>
        <v>0.15380000000000002</v>
      </c>
      <c r="GH134" s="9"/>
      <c r="GI134" s="9">
        <f>VLOOKUP($C134, Table3[#All], 112, 0)</f>
        <v>0</v>
      </c>
      <c r="GJ134" s="12">
        <f t="shared" ref="GJ134:GJ197" si="213">IF(GI134&gt;=25%, 5, IF(SUM(GH134:GI134)&gt;=25%, 4, IF(SUM(GG134:GI134)&gt;=25%, 3, IF(SUM(GF134:GI134)&gt;=25%, 2, IF(SUM(GE134:GI134)&gt;=25%, 1, "N/A")))))</f>
        <v>2</v>
      </c>
      <c r="GK134" s="11"/>
      <c r="GL134" s="9">
        <f>VLOOKUP($C134, Table3[#All], 113, 0)</f>
        <v>0</v>
      </c>
      <c r="GM134" s="9">
        <f>VLOOKUP($C134, Table3[#All], 114, 0)</f>
        <v>0</v>
      </c>
      <c r="GN134" s="9">
        <f>VLOOKUP($C134, Table3[#All], 115, 0)</f>
        <v>0.5333</v>
      </c>
      <c r="GO134" s="9">
        <f>VLOOKUP($C134, Table3[#All], 116, 0)</f>
        <v>0.4667</v>
      </c>
      <c r="GP134" s="9"/>
      <c r="GQ134" s="10">
        <f t="shared" ref="GQ134:GQ197" si="214">IF(GP134&gt;=25%, 5, IF(SUM(GO134:GP134)&gt;=25%, 4, IF(SUM(GN134:GP134)&gt;=25%, 3, IF(SUM(GM134:GP134)&gt;=25%, 2, IF(SUM(GL134:GP134)&gt;=25%, 1, "N/A")))))</f>
        <v>4</v>
      </c>
      <c r="GR134" s="11"/>
      <c r="GS134" s="9">
        <f>VLOOKUP($C134, Table2[#All], 3, 0)</f>
        <v>0</v>
      </c>
      <c r="GT134" s="9">
        <f>VLOOKUP($C134, Table2[#All], 4, 0)</f>
        <v>0</v>
      </c>
      <c r="GU134" s="9">
        <f>VLOOKUP($C134, Table2[#All], 5, 0)</f>
        <v>0</v>
      </c>
      <c r="GV134" s="9">
        <f>VLOOKUP($C134, Table2[#All], 6, 0)</f>
        <v>1</v>
      </c>
      <c r="GW134" s="9">
        <f>VLOOKUP($C134, Table2[#All], 7, 0)</f>
        <v>0</v>
      </c>
      <c r="GX134" s="10">
        <f t="shared" ref="GX134:GX197" si="215">IF(GW134&gt;=25%, 5, IF(SUM(GV134:GW134)&gt;=25%, 4, IF(SUM(GU134:GW134)&gt;=25%, 3, IF(SUM(GT134:GW134)&gt;=25%, 2, IF(SUM(GS134:GW134)&gt;=25%, 1, "N/A")))))</f>
        <v>4</v>
      </c>
      <c r="GY134" s="11"/>
      <c r="GZ134" s="9">
        <v>0</v>
      </c>
      <c r="HA134" s="9">
        <v>0</v>
      </c>
      <c r="HB134" s="9">
        <v>1</v>
      </c>
      <c r="HC134" s="9">
        <v>0</v>
      </c>
      <c r="HD134" s="9"/>
      <c r="HE134" s="10">
        <f t="shared" ref="HE134:HE197" si="216">IF(HD134&gt;=25%, 5, IF(SUM(HC134:HD134)&gt;=25%, 4, IF(SUM(HB134:HD134)&gt;=25%, 3, IF(SUM(HA134:HD134)&gt;=25%, 2, IF(SUM(GZ134:HD134)&gt;=25%, 1, "N/A")))))</f>
        <v>3</v>
      </c>
      <c r="HF134" s="11"/>
      <c r="HG134" s="9">
        <f>VLOOKUP($C134, Table5[#All], 2, 0)</f>
        <v>0</v>
      </c>
      <c r="HH134" s="9">
        <f>VLOOKUP($C134, Table5[#All], 3, 0)</f>
        <v>0</v>
      </c>
      <c r="HI134" s="9">
        <f>VLOOKUP($C134, Table5[#All], 4, 0)</f>
        <v>0</v>
      </c>
      <c r="HJ134" s="9">
        <f>VLOOKUP($C134, Table5[#All], 5, 0)</f>
        <v>0</v>
      </c>
      <c r="HK134" s="9">
        <f>VLOOKUP($C134, Table5[#All], 6, 0)</f>
        <v>1</v>
      </c>
      <c r="HL134" s="10">
        <f t="shared" ref="HL134:HL197" si="217">IF(HK134&gt;=25%, 5, IF(SUM(HJ134:HK134)&gt;=25%, 4, IF(SUM(HI134:HK134)&gt;=25%, 3, IF(SUM(HH134:HK134)&gt;=25%, 2, IF(SUM(HG134:HK134)&gt;=25%, 1, "N/A")))))</f>
        <v>5</v>
      </c>
      <c r="HM134" s="11"/>
      <c r="HN134" s="9">
        <f>VLOOKUP($C134, Table5[#All], 7, 0)</f>
        <v>0</v>
      </c>
      <c r="HO134" s="9">
        <f>VLOOKUP($C134, Table5[#All], 8, 0)</f>
        <v>0</v>
      </c>
      <c r="HP134" s="9">
        <f>VLOOKUP($C134, Table5[#All], 9, 0)</f>
        <v>0</v>
      </c>
      <c r="HQ134" s="9">
        <f>VLOOKUP($C134, Table5[#All], 10, 0)</f>
        <v>1</v>
      </c>
      <c r="HR134" s="9">
        <f>VLOOKUP($C134, Table5[#All], 11, 0)</f>
        <v>0</v>
      </c>
      <c r="HS134" s="10">
        <f t="shared" ref="HS134:HS197" si="218">IF(HR134&gt;=25%, 5, IF(SUM(HQ134:HR134)&gt;=25%, 4, IF(SUM(HP134:HR134)&gt;=25%, 3, IF(SUM(HO134:HR134)&gt;=25%, 2, IF(SUM(HN134:HR134)&gt;=25%, 1, "N/A")))))</f>
        <v>4</v>
      </c>
      <c r="HT134" s="11"/>
      <c r="HU134" s="9">
        <f>VLOOKUP($C134, Table5[#All], 12, 0)</f>
        <v>0</v>
      </c>
      <c r="HV134" s="9">
        <f>VLOOKUP($C134, Table5[#All], 13, 0)</f>
        <v>0</v>
      </c>
      <c r="HW134" s="9">
        <f>VLOOKUP($C134, Table5[#All], 14, 0)</f>
        <v>0</v>
      </c>
      <c r="HX134" s="9">
        <f>VLOOKUP($C134, Table5[#All], 15, 0)</f>
        <v>0</v>
      </c>
      <c r="HY134" s="9">
        <f>VLOOKUP($C134, Table5[#All], 16, 0)</f>
        <v>0</v>
      </c>
      <c r="HZ134" s="10" t="str">
        <f t="shared" ref="HZ134:HZ197" si="219">IF(HY134&gt;=25%, 5, IF(SUM(HX134:HY134)&gt;=25%, 4, IF(SUM(HW134:HY134)&gt;=25%, 3, IF(SUM(HV134:HY134)&gt;=25%, 2, IF(SUM(HU134:HY134)&gt;=25%, 1, "N/A")))))</f>
        <v>N/A</v>
      </c>
      <c r="IA134" s="11"/>
      <c r="IB134" s="9">
        <f>VLOOKUP($C134, Table5[#All], 17, 0)</f>
        <v>0</v>
      </c>
      <c r="IC134" s="9">
        <f>VLOOKUP($C134, Table5[#All], 18, 0)</f>
        <v>0</v>
      </c>
      <c r="ID134" s="9">
        <f>VLOOKUP($C134, Table5[#All], 19, 0)</f>
        <v>0</v>
      </c>
      <c r="IE134" s="9">
        <f>VLOOKUP($C134, Table5[#All], 20, 0)</f>
        <v>0</v>
      </c>
      <c r="IF134" s="9">
        <f>VLOOKUP($C134, Table5[#All], 21, 0)</f>
        <v>0</v>
      </c>
      <c r="IG134" s="10" t="str">
        <f t="shared" ref="IG134:IG197" si="220">IF(IF134&gt;=25%, 5, IF(SUM(IE134:IF134)&gt;=25%, 4, IF(SUM(ID134:IF134)&gt;=25%, 3, IF(SUM(IC134:IF134)&gt;=25%, 2, IF(SUM(IB134:IF134)&gt;=25%, 1, "N/A")))))</f>
        <v>N/A</v>
      </c>
      <c r="IH134" s="11"/>
      <c r="II134" s="9">
        <f>VLOOKUP($C134, Table5[#All], 22, 0)</f>
        <v>1</v>
      </c>
      <c r="IJ134" s="9">
        <f>VLOOKUP($C134, Table5[#All], 23, 0)</f>
        <v>0</v>
      </c>
      <c r="IK134" s="9">
        <f>VLOOKUP($C134, Table5[#All], 24, 0)</f>
        <v>0</v>
      </c>
      <c r="IL134" s="9">
        <f>VLOOKUP($C134, Table5[#All], 25, 0)</f>
        <v>0</v>
      </c>
      <c r="IM134" s="9">
        <f>VLOOKUP($C134, Table5[#All], 26, 0)</f>
        <v>0</v>
      </c>
      <c r="IN134" s="10">
        <f t="shared" ref="IN134:IN197" si="221">IF(IM134&gt;=25%, 5, IF(SUM(IL134:IM134)&gt;=25%, 4, IF(SUM(IK134:IM134)&gt;=25%, 3, IF(SUM(IJ134:IM134)&gt;=25%, 2, IF(SUM(II134:IM134)&gt;=25%, 1, "N/A")))))</f>
        <v>1</v>
      </c>
      <c r="IO134" s="11"/>
      <c r="IP134" s="9">
        <v>1</v>
      </c>
      <c r="IQ134" s="9">
        <v>0</v>
      </c>
      <c r="IR134" s="9">
        <v>0</v>
      </c>
      <c r="IS134" s="9">
        <v>0</v>
      </c>
      <c r="IT134" s="9">
        <v>0</v>
      </c>
      <c r="IU134" s="10">
        <f t="shared" ref="IU134:IU197" si="222">IF(IT134&gt;=25%, 5, IF(SUM(IS134:IT134)&gt;=25%, 4, IF(SUM(IR134:IT134)&gt;=25%, 3, IF(SUM(IQ134:IT134)&gt;=25%, 2, IF(SUM(IP134:IT134)&gt;=25%, 1, "N/A")))))</f>
        <v>1</v>
      </c>
      <c r="IV134" s="82"/>
    </row>
    <row r="135" spans="1:256" ht="16.3" thickTop="1" thickBot="1" x14ac:dyDescent="0.35">
      <c r="A135" s="16" t="s">
        <v>394</v>
      </c>
      <c r="B135" s="16" t="s">
        <v>407</v>
      </c>
      <c r="C135" s="16" t="s">
        <v>408</v>
      </c>
      <c r="D135" s="11"/>
      <c r="E135" s="9">
        <f>VLOOKUP($C135, Table3[#All], 2, 0)</f>
        <v>0</v>
      </c>
      <c r="F135" s="9"/>
      <c r="G135" s="9">
        <f>VLOOKUP($C135, Table3[#All], 3, 0)</f>
        <v>0</v>
      </c>
      <c r="H135" s="9">
        <f>VLOOKUP($C135, Table3[#All], 4, 0)</f>
        <v>0.88239999999999996</v>
      </c>
      <c r="I135" s="9">
        <f>VLOOKUP($C135, Table3[#All], 5, 0)</f>
        <v>0.1176</v>
      </c>
      <c r="J135" s="10">
        <f t="shared" ref="J135:J198" si="223">IF(I135&gt;=25%, 5, IF(SUM(H135:I135)&gt;=25%, 4, IF(SUM(G135:I135)&gt;=25%, 3, IF(SUM(F135:I135)&gt;=25%, 2, IF(SUM(E135:I135)&gt;=25%, 1, "N/A")))))</f>
        <v>4</v>
      </c>
      <c r="K135" s="11"/>
      <c r="L135" s="9">
        <f>VLOOKUP($C135, Table3[#All], 6, 0)</f>
        <v>0</v>
      </c>
      <c r="M135" s="9"/>
      <c r="N135" s="9">
        <f>VLOOKUP($C135, Table3[#All], 7, 0)</f>
        <v>0</v>
      </c>
      <c r="O135" s="9">
        <f>VLOOKUP($C135, Table3[#All], 8, 0)</f>
        <v>1</v>
      </c>
      <c r="P135" s="9">
        <f>VLOOKUP($C135, Table3[#All], 9, 0)</f>
        <v>0</v>
      </c>
      <c r="Q135" s="10">
        <f t="shared" ref="Q135:Q198" si="224">IF(P135&gt;=25%, 5, IF(SUM(O135:P135)&gt;=25%, 4, IF(SUM(N135:P135)&gt;=25%, 3, IF(SUM(M135:P135)&gt;=25%, 2, IF(SUM(L135:P135)&gt;=25%, 1, "N/A")))))</f>
        <v>4</v>
      </c>
      <c r="R135" s="11"/>
      <c r="S135" s="9">
        <f>VLOOKUP($C135, Table3[#All], 10, 0)</f>
        <v>0</v>
      </c>
      <c r="T135" s="9">
        <f>VLOOKUP($C135, Table3[#All], 11, 0)</f>
        <v>0.1176</v>
      </c>
      <c r="U135" s="9">
        <f>VLOOKUP($C135, Table3[#All], 12, 0)</f>
        <v>0.47060000000000002</v>
      </c>
      <c r="V135" s="9">
        <f>VLOOKUP($C135, Table3[#All], 13, 0)</f>
        <v>0.4118</v>
      </c>
      <c r="W135" s="9">
        <f>VLOOKUP($C135, Table3[#All], 14, 0)</f>
        <v>0</v>
      </c>
      <c r="X135" s="10">
        <f t="shared" ref="X135:X198" si="225">IF(W135&gt;=25%, 5, IF(SUM(V135:W135)&gt;=25%, 4, IF(SUM(U135:W135)&gt;=25%, 3, IF(SUM(T135:W135)&gt;=25%, 2, IF(SUM(S135:W135)&gt;=25%, 1, "N/A")))))</f>
        <v>4</v>
      </c>
      <c r="Y135" s="11"/>
      <c r="Z135" s="9">
        <f>VLOOKUP($C135, Table3[#All], 15, 0)</f>
        <v>0</v>
      </c>
      <c r="AA135" s="9">
        <f>VLOOKUP($C135, Table3[#All], 16, 0)</f>
        <v>0.29410000000000003</v>
      </c>
      <c r="AB135" s="9">
        <f>VLOOKUP($C135, Table3[#All], 17, 0)</f>
        <v>0.58820000000000006</v>
      </c>
      <c r="AC135" s="9">
        <f>VLOOKUP($C135, Table3[#All], 18, 0)</f>
        <v>0.1176</v>
      </c>
      <c r="AD135" s="9">
        <f>VLOOKUP($C135, Table3[#All], 19, 0)</f>
        <v>0</v>
      </c>
      <c r="AE135" s="10">
        <f t="shared" si="195"/>
        <v>3</v>
      </c>
      <c r="AF135" s="11"/>
      <c r="AG135" s="9">
        <f>VLOOKUP($C135, Table3[#All], 20, 0)</f>
        <v>5.8799999999999998E-2</v>
      </c>
      <c r="AH135" s="9">
        <f>VLOOKUP($C135, Table3[#All], 21, 0)</f>
        <v>0.6470999999999999</v>
      </c>
      <c r="AI135" s="9">
        <f>VLOOKUP($C135, Table3[#All], 22, 0)</f>
        <v>0.29410000000000003</v>
      </c>
      <c r="AJ135" s="9"/>
      <c r="AK135" s="9"/>
      <c r="AL135" s="10">
        <f t="shared" si="196"/>
        <v>3</v>
      </c>
      <c r="AM135" s="11"/>
      <c r="AN135" s="9">
        <f>VLOOKUP($C135, Table3[#All], 23, 0)</f>
        <v>1</v>
      </c>
      <c r="AO135" s="9">
        <f>VLOOKUP($C135, Table3[#All], 24, 0)</f>
        <v>0</v>
      </c>
      <c r="AP135" s="9">
        <f>VLOOKUP($C135, Table3[#All], 25, 0)</f>
        <v>0</v>
      </c>
      <c r="AQ135" s="9">
        <f>VLOOKUP($C135, Table3[#All], 26, 0)</f>
        <v>0</v>
      </c>
      <c r="AR135" s="9"/>
      <c r="AS135" s="12">
        <f t="shared" si="197"/>
        <v>1</v>
      </c>
      <c r="AT135" s="11"/>
      <c r="AU135" s="9">
        <f>VLOOKUP($C135, Table3[#All], 27, 0)</f>
        <v>1</v>
      </c>
      <c r="AV135" s="9">
        <f>VLOOKUP($C135, Table3[#All], 28, 0)</f>
        <v>0</v>
      </c>
      <c r="AW135" s="9">
        <f>VLOOKUP($C135, Table3[#All], 29, 0)</f>
        <v>0</v>
      </c>
      <c r="AX135" s="9"/>
      <c r="AY135" s="9"/>
      <c r="AZ135" s="10">
        <f t="shared" ref="AZ135:AZ198" si="226">IF(AY135&gt;=25%, 5, IF(SUM(AX135:AY135)&gt;=25%, 4, IF(SUM(AW135:AY135)&gt;=25%, 3, IF(SUM(AV135:AY135)&gt;=25%, 2, IF(SUM(AU135:AY135)&gt;=25%, 1, "N/A")))))</f>
        <v>1</v>
      </c>
      <c r="BA135" s="11"/>
      <c r="BB135" s="9">
        <f>VLOOKUP($C135, Table3[#All], 30, 0)</f>
        <v>0.58820000000000006</v>
      </c>
      <c r="BC135" s="9">
        <f>VLOOKUP($C135, Table3[#All], 31, 0)</f>
        <v>0.4118</v>
      </c>
      <c r="BD135" s="9">
        <f>VLOOKUP($C135, Table3[#All], 32, 0)</f>
        <v>0</v>
      </c>
      <c r="BE135" s="9">
        <f>VLOOKUP($C135, Table3[#All], 33, 0)</f>
        <v>0</v>
      </c>
      <c r="BF135" s="9"/>
      <c r="BG135" s="10">
        <f t="shared" ref="BG135:BG198" si="227">IF(BF135&gt;=25%, 5, IF(SUM(BE135:BF135)&gt;=25%, 4, IF(SUM(BD135:BF135)&gt;=25%, 3, IF(SUM(BC135:BF135)&gt;=25%, 2, IF(SUM(BB135:BF135)&gt;=25%, 1, "N/A")))))</f>
        <v>2</v>
      </c>
      <c r="BH135" s="81"/>
      <c r="BI135" s="9">
        <f>VLOOKUP($C135, Table3[#All], 34, 0)</f>
        <v>0</v>
      </c>
      <c r="BJ135" s="9">
        <f>VLOOKUP($C135, Table3[#All], 35, 0)</f>
        <v>0</v>
      </c>
      <c r="BK135" s="9">
        <f>VLOOKUP($C135, Table3[#All], 36, 0)</f>
        <v>0</v>
      </c>
      <c r="BL135" s="9">
        <f>VLOOKUP($C135, Table3[#All], 37, 0)</f>
        <v>0</v>
      </c>
      <c r="BM135" s="9">
        <f>VLOOKUP($C135, Table3[#All], 38, 0)</f>
        <v>0</v>
      </c>
      <c r="BN135" s="10" t="str">
        <f t="shared" ref="BN135:BN198" si="228">IF(BM135&gt;=25%, 5, IF(SUM(BL135:BM135)&gt;=25%, 4, IF(SUM(BK135:BM135)&gt;=25%, 3, IF(SUM(BJ135:BM135)&gt;=25%, 2, IF(SUM(BI135:BM135)&gt;=25%, 1, "N/A")))))</f>
        <v>N/A</v>
      </c>
      <c r="BO135" s="11"/>
      <c r="BP135" s="9">
        <f>VLOOKUP($C135, Table3[#All], 39, 0)</f>
        <v>0</v>
      </c>
      <c r="BQ135" s="9">
        <f>VLOOKUP($C135, Table3[#All], 40, 0)</f>
        <v>0</v>
      </c>
      <c r="BR135" s="9">
        <f>VLOOKUP($C135, Table3[#All], 41, 0)</f>
        <v>1</v>
      </c>
      <c r="BS135" s="9">
        <f>VLOOKUP($C135, Table3[#All], 42, 0)</f>
        <v>0</v>
      </c>
      <c r="BT135" s="9"/>
      <c r="BU135" s="10">
        <f t="shared" si="198"/>
        <v>3</v>
      </c>
      <c r="BV135" s="11"/>
      <c r="BW135" s="9">
        <f>VLOOKUP($C135, Table3[#All], 43, 0)</f>
        <v>0.88239999999999996</v>
      </c>
      <c r="BX135" s="9">
        <f>VLOOKUP($C135, Table3[#All], 44, 0)</f>
        <v>0.1176</v>
      </c>
      <c r="BY135" s="9">
        <f>VLOOKUP($C135, Table3[#All], 45, 0)</f>
        <v>0</v>
      </c>
      <c r="BZ135" s="9"/>
      <c r="CA135" s="9"/>
      <c r="CB135" s="10">
        <f t="shared" si="199"/>
        <v>1</v>
      </c>
      <c r="CC135" s="81"/>
      <c r="CD135" s="9">
        <f>VLOOKUP($C135, Table3[#All], 46, 0)</f>
        <v>0.88239999999999996</v>
      </c>
      <c r="CE135" s="9">
        <f>VLOOKUP($C135, Table3[#All], 47, 0)</f>
        <v>0</v>
      </c>
      <c r="CF135" s="9">
        <f>VLOOKUP($C135, Table3[#All], 48, 0)</f>
        <v>0.1176</v>
      </c>
      <c r="CG135" s="9">
        <f>VLOOKUP($C135, Table3[#All], 49, 0)</f>
        <v>0</v>
      </c>
      <c r="CH135" s="9">
        <f>VLOOKUP($C135, Table3[#All], 50, 0)</f>
        <v>0</v>
      </c>
      <c r="CI135" s="12">
        <f t="shared" si="200"/>
        <v>1</v>
      </c>
      <c r="CJ135" s="13"/>
      <c r="CK135" s="9">
        <f>VLOOKUP($C135, Table3[#All], 51, 0)</f>
        <v>0.58820000000000006</v>
      </c>
      <c r="CL135" s="9">
        <f>VLOOKUP($C135, Table3[#All], 52, 0)</f>
        <v>0.4118</v>
      </c>
      <c r="CM135" s="9">
        <f>VLOOKUP($C135, Table3[#All], 53, 0)</f>
        <v>0</v>
      </c>
      <c r="CN135" s="9">
        <f>VLOOKUP($C135, Table3[#All], 54, 0)</f>
        <v>0</v>
      </c>
      <c r="CO135" s="9"/>
      <c r="CP135" s="10">
        <f t="shared" si="201"/>
        <v>2</v>
      </c>
      <c r="CQ135" s="11"/>
      <c r="CR135" s="9">
        <f>VLOOKUP($C135, Table3[#All], 55, 0)</f>
        <v>0.35289999999999999</v>
      </c>
      <c r="CS135" s="9">
        <f>VLOOKUP($C135, Table3[#All], 56, 0)</f>
        <v>0.1176</v>
      </c>
      <c r="CT135" s="9">
        <f>VLOOKUP($C135, Table3[#All], 57, 0)</f>
        <v>0</v>
      </c>
      <c r="CU135" s="9">
        <f>VLOOKUP($C135, Table3[#All], 58, 0)</f>
        <v>0.52939999999999998</v>
      </c>
      <c r="CV135" s="9">
        <f>VLOOKUP($C135, Table3[#All], 59, 0)</f>
        <v>0</v>
      </c>
      <c r="CW135" s="14">
        <f t="shared" si="202"/>
        <v>4</v>
      </c>
      <c r="CX135" s="81"/>
      <c r="CY135" s="9">
        <f>VLOOKUP($C135, Table3[#All], 60, 0)</f>
        <v>0.35289999999999999</v>
      </c>
      <c r="CZ135" s="9">
        <f>VLOOKUP($C135, Table3[#All], 61, 0)</f>
        <v>0.58820000000000006</v>
      </c>
      <c r="DA135" s="9">
        <f>VLOOKUP($C135, Table3[#All], 62, 0)</f>
        <v>5.8799999999999998E-2</v>
      </c>
      <c r="DB135" s="9">
        <f>VLOOKUP($C135, Table3[#All], 63, 0)</f>
        <v>0</v>
      </c>
      <c r="DC135" s="9">
        <f>VLOOKUP($C135, Table3[#All], 64, 0)</f>
        <v>0</v>
      </c>
      <c r="DD135" s="10">
        <f t="shared" si="203"/>
        <v>2</v>
      </c>
      <c r="DE135" s="11"/>
      <c r="DF135" s="9">
        <f>VLOOKUP($C135, Table3[#All], 65, 0)</f>
        <v>0.8234999999999999</v>
      </c>
      <c r="DG135" s="9"/>
      <c r="DH135" s="9">
        <f>VLOOKUP($C135, Table3[#All], 66, 0)</f>
        <v>0.1176</v>
      </c>
      <c r="DI135" s="9"/>
      <c r="DJ135" s="9">
        <f>VLOOKUP($C135, Table3[#All], 67, 0)</f>
        <v>5.8799999999999998E-2</v>
      </c>
      <c r="DK135" s="14">
        <f t="shared" si="204"/>
        <v>1</v>
      </c>
      <c r="DL135" s="11"/>
      <c r="DM135" s="9">
        <f>VLOOKUP($C135, Table3[#All], 68, 0)</f>
        <v>1</v>
      </c>
      <c r="DN135" s="9"/>
      <c r="DO135" s="9">
        <f>VLOOKUP($C135, Table3[#All], 69, 0)</f>
        <v>0</v>
      </c>
      <c r="DP135" s="9">
        <f>VLOOKUP($C135, Table3[#All], 70, 0)</f>
        <v>0</v>
      </c>
      <c r="DQ135" s="9"/>
      <c r="DR135" s="14">
        <f t="shared" si="205"/>
        <v>1</v>
      </c>
      <c r="DS135" s="11"/>
      <c r="DT135" s="9">
        <f>VLOOKUP($C135, Table3[#All], 71, 0)</f>
        <v>0</v>
      </c>
      <c r="DU135" s="9">
        <f>VLOOKUP($C135, Table3[#All], 72, 0)</f>
        <v>0</v>
      </c>
      <c r="DV135" s="9">
        <f>VLOOKUP($C135, Table3[#All], 73, 0)</f>
        <v>0</v>
      </c>
      <c r="DW135" s="9">
        <f>VLOOKUP($C135, Table3[#All], 74, 0)</f>
        <v>5.8799999999999998E-2</v>
      </c>
      <c r="DX135" s="9">
        <f>VLOOKUP($C135, Table3[#All], 75, 0)</f>
        <v>0.94120000000000004</v>
      </c>
      <c r="DY135" s="12">
        <f t="shared" si="194"/>
        <v>5</v>
      </c>
      <c r="DZ135" s="11"/>
      <c r="EA135" s="9">
        <f>VLOOKUP($C135, Table3[#All], 76, 0)</f>
        <v>1</v>
      </c>
      <c r="EB135" s="9">
        <f>VLOOKUP($C135, Table3[#All], 77, 0)</f>
        <v>0</v>
      </c>
      <c r="EC135" s="9">
        <f>VLOOKUP($C135, Table3[#All], 78, 0)</f>
        <v>0</v>
      </c>
      <c r="ED135" s="9">
        <f>VLOOKUP($C135, Table3[#All], 79, 0)</f>
        <v>0</v>
      </c>
      <c r="EE135" s="9">
        <f>VLOOKUP($C135, Table3[#All], 80, 0)</f>
        <v>0</v>
      </c>
      <c r="EF135" s="10">
        <f t="shared" si="206"/>
        <v>1</v>
      </c>
      <c r="EG135" s="9"/>
      <c r="EH135" s="9">
        <f>VLOOKUP($C135, Table3[#All], 81, 0)</f>
        <v>1</v>
      </c>
      <c r="EI135" s="9">
        <f>VLOOKUP($C135, Table3[#All], 82, 0)</f>
        <v>0</v>
      </c>
      <c r="EJ135" s="9">
        <f>VLOOKUP($C135, Table3[#All], 83, 0)</f>
        <v>0</v>
      </c>
      <c r="EK135" s="9">
        <f>VLOOKUP($C135, Table3[#All], 84, 0)</f>
        <v>0</v>
      </c>
      <c r="EL135" s="9">
        <f>VLOOKUP($C135, Table3[#All], 85, 0)</f>
        <v>0</v>
      </c>
      <c r="EM135" s="14">
        <f t="shared" si="207"/>
        <v>1</v>
      </c>
      <c r="EN135" s="11"/>
      <c r="EO135" s="9">
        <f>VLOOKUP($C135, Table3[#All], 86, 0)</f>
        <v>5.8799999999999998E-2</v>
      </c>
      <c r="EP135" s="9"/>
      <c r="EQ135" s="9">
        <f>VLOOKUP($C135, Table3[#All], 87, 0)</f>
        <v>0.94120000000000004</v>
      </c>
      <c r="ER135" s="9"/>
      <c r="ES135" s="9"/>
      <c r="ET135" s="14">
        <f t="shared" si="208"/>
        <v>3</v>
      </c>
      <c r="EU135" s="11"/>
      <c r="EV135" s="9">
        <f>VLOOKUP($C135, Table3[#All], 88, 0)</f>
        <v>1</v>
      </c>
      <c r="EW135" s="9">
        <f>VLOOKUP($C135, Table3[#All], 89, 0)</f>
        <v>0</v>
      </c>
      <c r="EX135" s="9">
        <f>VLOOKUP($C135, Table3[#All], 90, 0)</f>
        <v>0</v>
      </c>
      <c r="EY135" s="9">
        <f>VLOOKUP($C135, Table3[#All], 91, 0)</f>
        <v>0</v>
      </c>
      <c r="EZ135" s="9">
        <f>VLOOKUP($C135, Table3[#All], 92, 0)</f>
        <v>0</v>
      </c>
      <c r="FA135" s="12">
        <f t="shared" si="209"/>
        <v>1</v>
      </c>
      <c r="FB135" s="11"/>
      <c r="FC135" s="9">
        <f>VLOOKUP($C135, Table3[#All], 93, 0)</f>
        <v>0</v>
      </c>
      <c r="FD135" s="9">
        <f>VLOOKUP($C135, Table3[#All], 94, 0)</f>
        <v>0.29410000000000003</v>
      </c>
      <c r="FE135" s="9">
        <f>VLOOKUP($C135, Table3[#All], 95, 0)</f>
        <v>0.6470999999999999</v>
      </c>
      <c r="FF135" s="9">
        <f>VLOOKUP($C135, Table3[#All], 96, 0)</f>
        <v>5.8799999999999998E-2</v>
      </c>
      <c r="FG135" s="9"/>
      <c r="FH135" s="10">
        <f t="shared" si="210"/>
        <v>3</v>
      </c>
      <c r="FI135" s="11"/>
      <c r="FJ135" s="9">
        <f>VLOOKUP($C135, Table3[#All], 97, 0)</f>
        <v>0</v>
      </c>
      <c r="FK135" s="9">
        <f>VLOOKUP($C135, Table3[#All], 98, 0)</f>
        <v>0</v>
      </c>
      <c r="FL135" s="9">
        <f>VLOOKUP($C135, Table3[#All], 99, 0)</f>
        <v>0</v>
      </c>
      <c r="FM135" s="9">
        <f>VLOOKUP($C135, Table3[#All], 100, 0)</f>
        <v>1</v>
      </c>
      <c r="FN135" s="9">
        <f>VLOOKUP($C135, Table3[#All], 101, 0)</f>
        <v>0</v>
      </c>
      <c r="FO135" s="14">
        <f t="shared" si="211"/>
        <v>4</v>
      </c>
      <c r="FP135" s="11"/>
      <c r="FQ135" s="9">
        <f>VLOOKUP($C135, Table3[#All], 102, 0)</f>
        <v>0.94120000000000004</v>
      </c>
      <c r="FR135" s="9">
        <f>VLOOKUP($C135, Table3[#All], 103, 0)</f>
        <v>5.8799999999999998E-2</v>
      </c>
      <c r="FS135" s="9">
        <f>VLOOKUP($C135, Table3[#All], 104, 0)</f>
        <v>0</v>
      </c>
      <c r="FT135" s="9">
        <f>VLOOKUP($C135, Table3[#All], 105, 0)</f>
        <v>0</v>
      </c>
      <c r="FU135" s="9">
        <v>0</v>
      </c>
      <c r="FV135" s="10">
        <f t="shared" si="212"/>
        <v>1</v>
      </c>
      <c r="FW135" s="11"/>
      <c r="FX135" s="9">
        <f>VLOOKUP($C135, Table3[#All], 106, 0)</f>
        <v>0.88239999999999996</v>
      </c>
      <c r="FY135" s="9"/>
      <c r="FZ135" s="9">
        <f>VLOOKUP($C135, Table3[#All], 107, 0)</f>
        <v>0.1176</v>
      </c>
      <c r="GA135" s="9">
        <f>VLOOKUP($C135, Table3[#All], 108, 0)</f>
        <v>0</v>
      </c>
      <c r="GB135" s="9"/>
      <c r="GC135" s="10">
        <f t="shared" ref="GC135:GC198" si="229">IF(GB135&gt;=25%, 5, IF(SUM(GA135:GB135)&gt;=25%, 4, IF(SUM(FZ135:GB135)&gt;=25%, 3, IF(SUM(FY135:GB135)&gt;=25%, 2, IF(SUM(FX135:GB135)&gt;=25%, 1, "N/A")))))</f>
        <v>1</v>
      </c>
      <c r="GD135" s="81"/>
      <c r="GE135" s="9">
        <f>VLOOKUP($C135, Table3[#All], 109, 0)</f>
        <v>0.23079999999999998</v>
      </c>
      <c r="GF135" s="9">
        <f>VLOOKUP($C135, Table3[#All], 110, 0)</f>
        <v>0.76919999999999999</v>
      </c>
      <c r="GG135" s="9">
        <f>VLOOKUP($C135, Table3[#All], 111, 0)</f>
        <v>0</v>
      </c>
      <c r="GH135" s="9"/>
      <c r="GI135" s="9">
        <f>VLOOKUP($C135, Table3[#All], 112, 0)</f>
        <v>0</v>
      </c>
      <c r="GJ135" s="12">
        <f t="shared" si="213"/>
        <v>2</v>
      </c>
      <c r="GK135" s="11"/>
      <c r="GL135" s="9">
        <f>VLOOKUP($C135, Table3[#All], 113, 0)</f>
        <v>5.8799999999999998E-2</v>
      </c>
      <c r="GM135" s="9">
        <f>VLOOKUP($C135, Table3[#All], 114, 0)</f>
        <v>0</v>
      </c>
      <c r="GN135" s="9">
        <f>VLOOKUP($C135, Table3[#All], 115, 0)</f>
        <v>0.70590000000000008</v>
      </c>
      <c r="GO135" s="9">
        <f>VLOOKUP($C135, Table3[#All], 116, 0)</f>
        <v>0.23530000000000001</v>
      </c>
      <c r="GP135" s="9"/>
      <c r="GQ135" s="10">
        <f t="shared" si="214"/>
        <v>3</v>
      </c>
      <c r="GR135" s="11"/>
      <c r="GS135" s="9">
        <f>VLOOKUP($C135, Table2[#All], 3, 0)</f>
        <v>0</v>
      </c>
      <c r="GT135" s="9">
        <f>VLOOKUP($C135, Table2[#All], 4, 0)</f>
        <v>0</v>
      </c>
      <c r="GU135" s="9">
        <f>VLOOKUP($C135, Table2[#All], 5, 0)</f>
        <v>0</v>
      </c>
      <c r="GV135" s="9">
        <f>VLOOKUP($C135, Table2[#All], 6, 0)</f>
        <v>1</v>
      </c>
      <c r="GW135" s="9">
        <f>VLOOKUP($C135, Table2[#All], 7, 0)</f>
        <v>0</v>
      </c>
      <c r="GX135" s="10">
        <f t="shared" si="215"/>
        <v>4</v>
      </c>
      <c r="GY135" s="11"/>
      <c r="GZ135" s="9">
        <v>0</v>
      </c>
      <c r="HA135" s="9">
        <v>0</v>
      </c>
      <c r="HB135" s="9">
        <v>1</v>
      </c>
      <c r="HC135" s="9">
        <v>0</v>
      </c>
      <c r="HD135" s="9"/>
      <c r="HE135" s="10">
        <f t="shared" si="216"/>
        <v>3</v>
      </c>
      <c r="HF135" s="11"/>
      <c r="HG135" s="9">
        <f>VLOOKUP($C135, Table5[#All], 2, 0)</f>
        <v>0</v>
      </c>
      <c r="HH135" s="9">
        <f>VLOOKUP($C135, Table5[#All], 3, 0)</f>
        <v>0</v>
      </c>
      <c r="HI135" s="9">
        <f>VLOOKUP($C135, Table5[#All], 4, 0)</f>
        <v>0</v>
      </c>
      <c r="HJ135" s="9">
        <f>VLOOKUP($C135, Table5[#All], 5, 0)</f>
        <v>0</v>
      </c>
      <c r="HK135" s="9">
        <f>VLOOKUP($C135, Table5[#All], 6, 0)</f>
        <v>1</v>
      </c>
      <c r="HL135" s="10">
        <f t="shared" si="217"/>
        <v>5</v>
      </c>
      <c r="HM135" s="11"/>
      <c r="HN135" s="9">
        <f>VLOOKUP($C135, Table5[#All], 7, 0)</f>
        <v>0</v>
      </c>
      <c r="HO135" s="9">
        <f>VLOOKUP($C135, Table5[#All], 8, 0)</f>
        <v>0</v>
      </c>
      <c r="HP135" s="9">
        <f>VLOOKUP($C135, Table5[#All], 9, 0)</f>
        <v>1</v>
      </c>
      <c r="HQ135" s="9">
        <f>VLOOKUP($C135, Table5[#All], 10, 0)</f>
        <v>0</v>
      </c>
      <c r="HR135" s="9">
        <f>VLOOKUP($C135, Table5[#All], 11, 0)</f>
        <v>0</v>
      </c>
      <c r="HS135" s="10">
        <f t="shared" si="218"/>
        <v>3</v>
      </c>
      <c r="HT135" s="11"/>
      <c r="HU135" s="9">
        <f>VLOOKUP($C135, Table5[#All], 12, 0)</f>
        <v>1</v>
      </c>
      <c r="HV135" s="9">
        <f>VLOOKUP($C135, Table5[#All], 13, 0)</f>
        <v>0</v>
      </c>
      <c r="HW135" s="9">
        <f>VLOOKUP($C135, Table5[#All], 14, 0)</f>
        <v>0</v>
      </c>
      <c r="HX135" s="9">
        <f>VLOOKUP($C135, Table5[#All], 15, 0)</f>
        <v>0</v>
      </c>
      <c r="HY135" s="9">
        <f>VLOOKUP($C135, Table5[#All], 16, 0)</f>
        <v>0</v>
      </c>
      <c r="HZ135" s="10">
        <f t="shared" si="219"/>
        <v>1</v>
      </c>
      <c r="IA135" s="11"/>
      <c r="IB135" s="9">
        <f>VLOOKUP($C135, Table5[#All], 17, 0)</f>
        <v>1</v>
      </c>
      <c r="IC135" s="9">
        <f>VLOOKUP($C135, Table5[#All], 18, 0)</f>
        <v>0</v>
      </c>
      <c r="ID135" s="9">
        <f>VLOOKUP($C135, Table5[#All], 19, 0)</f>
        <v>0</v>
      </c>
      <c r="IE135" s="9">
        <f>VLOOKUP($C135, Table5[#All], 20, 0)</f>
        <v>0</v>
      </c>
      <c r="IF135" s="9">
        <f>VLOOKUP($C135, Table5[#All], 21, 0)</f>
        <v>0</v>
      </c>
      <c r="IG135" s="10">
        <f t="shared" si="220"/>
        <v>1</v>
      </c>
      <c r="IH135" s="11"/>
      <c r="II135" s="9">
        <f>VLOOKUP($C135, Table5[#All], 22, 0)</f>
        <v>1</v>
      </c>
      <c r="IJ135" s="9">
        <f>VLOOKUP($C135, Table5[#All], 23, 0)</f>
        <v>0</v>
      </c>
      <c r="IK135" s="9">
        <f>VLOOKUP($C135, Table5[#All], 24, 0)</f>
        <v>0</v>
      </c>
      <c r="IL135" s="9">
        <f>VLOOKUP($C135, Table5[#All], 25, 0)</f>
        <v>0</v>
      </c>
      <c r="IM135" s="9">
        <f>VLOOKUP($C135, Table5[#All], 26, 0)</f>
        <v>0</v>
      </c>
      <c r="IN135" s="10">
        <f t="shared" si="221"/>
        <v>1</v>
      </c>
      <c r="IO135" s="11"/>
      <c r="IP135" s="9">
        <v>1</v>
      </c>
      <c r="IQ135" s="9">
        <v>0</v>
      </c>
      <c r="IR135" s="9">
        <v>0</v>
      </c>
      <c r="IS135" s="9">
        <v>0</v>
      </c>
      <c r="IT135" s="9">
        <v>0</v>
      </c>
      <c r="IU135" s="10">
        <f t="shared" si="222"/>
        <v>1</v>
      </c>
      <c r="IV135" s="82"/>
    </row>
    <row r="136" spans="1:256" ht="16.3" thickTop="1" thickBot="1" x14ac:dyDescent="0.35">
      <c r="A136" s="16" t="s">
        <v>394</v>
      </c>
      <c r="B136" s="16" t="s">
        <v>409</v>
      </c>
      <c r="C136" s="16" t="s">
        <v>410</v>
      </c>
      <c r="D136" s="11"/>
      <c r="E136" s="9">
        <f>VLOOKUP($C136, Table3[#All], 2, 0)</f>
        <v>0</v>
      </c>
      <c r="F136" s="9"/>
      <c r="G136" s="9">
        <f>VLOOKUP($C136, Table3[#All], 3, 0)</f>
        <v>0</v>
      </c>
      <c r="H136" s="9">
        <f>VLOOKUP($C136, Table3[#All], 4, 0)</f>
        <v>0.82609999999999995</v>
      </c>
      <c r="I136" s="9">
        <f>VLOOKUP($C136, Table3[#All], 5, 0)</f>
        <v>0.1739</v>
      </c>
      <c r="J136" s="10">
        <f t="shared" si="223"/>
        <v>4</v>
      </c>
      <c r="K136" s="11"/>
      <c r="L136" s="9">
        <f>VLOOKUP($C136, Table3[#All], 6, 0)</f>
        <v>0</v>
      </c>
      <c r="M136" s="9"/>
      <c r="N136" s="9">
        <f>VLOOKUP($C136, Table3[#All], 7, 0)</f>
        <v>0</v>
      </c>
      <c r="O136" s="9">
        <f>VLOOKUP($C136, Table3[#All], 8, 0)</f>
        <v>0</v>
      </c>
      <c r="P136" s="9">
        <f>VLOOKUP($C136, Table3[#All], 9, 0)</f>
        <v>1</v>
      </c>
      <c r="Q136" s="10">
        <f t="shared" si="224"/>
        <v>5</v>
      </c>
      <c r="R136" s="11"/>
      <c r="S136" s="9">
        <f>VLOOKUP($C136, Table3[#All], 10, 0)</f>
        <v>0</v>
      </c>
      <c r="T136" s="9">
        <f>VLOOKUP($C136, Table3[#All], 11, 0)</f>
        <v>0</v>
      </c>
      <c r="U136" s="9">
        <f>VLOOKUP($C136, Table3[#All], 12, 0)</f>
        <v>0.13039999999999999</v>
      </c>
      <c r="V136" s="9">
        <f>VLOOKUP($C136, Table3[#All], 13, 0)</f>
        <v>0.86959999999999993</v>
      </c>
      <c r="W136" s="9">
        <f>VLOOKUP($C136, Table3[#All], 14, 0)</f>
        <v>0</v>
      </c>
      <c r="X136" s="10">
        <f t="shared" si="225"/>
        <v>4</v>
      </c>
      <c r="Y136" s="11"/>
      <c r="Z136" s="9">
        <f>VLOOKUP($C136, Table3[#All], 15, 0)</f>
        <v>0</v>
      </c>
      <c r="AA136" s="9">
        <f>VLOOKUP($C136, Table3[#All], 16, 0)</f>
        <v>0</v>
      </c>
      <c r="AB136" s="9">
        <f>VLOOKUP($C136, Table3[#All], 17, 0)</f>
        <v>0.43479999999999996</v>
      </c>
      <c r="AC136" s="9">
        <f>VLOOKUP($C136, Table3[#All], 18, 0)</f>
        <v>0.52170000000000005</v>
      </c>
      <c r="AD136" s="9">
        <f>VLOOKUP($C136, Table3[#All], 19, 0)</f>
        <v>4.3499999999999997E-2</v>
      </c>
      <c r="AE136" s="10">
        <f t="shared" si="195"/>
        <v>4</v>
      </c>
      <c r="AF136" s="11"/>
      <c r="AG136" s="9">
        <f>VLOOKUP($C136, Table3[#All], 20, 0)</f>
        <v>0.1739</v>
      </c>
      <c r="AH136" s="9">
        <f>VLOOKUP($C136, Table3[#All], 21, 0)</f>
        <v>0.82609999999999995</v>
      </c>
      <c r="AI136" s="9">
        <f>VLOOKUP($C136, Table3[#All], 22, 0)</f>
        <v>0</v>
      </c>
      <c r="AJ136" s="9"/>
      <c r="AK136" s="9"/>
      <c r="AL136" s="10">
        <f t="shared" si="196"/>
        <v>2</v>
      </c>
      <c r="AM136" s="11"/>
      <c r="AN136" s="9">
        <f>VLOOKUP($C136, Table3[#All], 23, 0)</f>
        <v>1</v>
      </c>
      <c r="AO136" s="9">
        <f>VLOOKUP($C136, Table3[#All], 24, 0)</f>
        <v>0</v>
      </c>
      <c r="AP136" s="9">
        <f>VLOOKUP($C136, Table3[#All], 25, 0)</f>
        <v>0</v>
      </c>
      <c r="AQ136" s="9">
        <f>VLOOKUP($C136, Table3[#All], 26, 0)</f>
        <v>0</v>
      </c>
      <c r="AR136" s="9"/>
      <c r="AS136" s="12">
        <f t="shared" si="197"/>
        <v>1</v>
      </c>
      <c r="AT136" s="11"/>
      <c r="AU136" s="9">
        <f>VLOOKUP($C136, Table3[#All], 27, 0)</f>
        <v>0.26090000000000002</v>
      </c>
      <c r="AV136" s="9">
        <f>VLOOKUP($C136, Table3[#All], 28, 0)</f>
        <v>0.69569999999999999</v>
      </c>
      <c r="AW136" s="9">
        <f>VLOOKUP($C136, Table3[#All], 29, 0)</f>
        <v>4.3499999999999997E-2</v>
      </c>
      <c r="AX136" s="9"/>
      <c r="AY136" s="9"/>
      <c r="AZ136" s="10">
        <f t="shared" si="226"/>
        <v>2</v>
      </c>
      <c r="BA136" s="11"/>
      <c r="BB136" s="9">
        <f>VLOOKUP($C136, Table3[#All], 30, 0)</f>
        <v>0.26090000000000002</v>
      </c>
      <c r="BC136" s="9">
        <f>VLOOKUP($C136, Table3[#All], 31, 0)</f>
        <v>0.73909999999999998</v>
      </c>
      <c r="BD136" s="9">
        <f>VLOOKUP($C136, Table3[#All], 32, 0)</f>
        <v>0</v>
      </c>
      <c r="BE136" s="9">
        <f>VLOOKUP($C136, Table3[#All], 33, 0)</f>
        <v>0</v>
      </c>
      <c r="BF136" s="9"/>
      <c r="BG136" s="10">
        <f t="shared" si="227"/>
        <v>2</v>
      </c>
      <c r="BH136" s="81"/>
      <c r="BI136" s="9">
        <f>VLOOKUP($C136, Table3[#All], 34, 0)</f>
        <v>0</v>
      </c>
      <c r="BJ136" s="9">
        <f>VLOOKUP($C136, Table3[#All], 35, 0)</f>
        <v>1</v>
      </c>
      <c r="BK136" s="9">
        <f>VLOOKUP($C136, Table3[#All], 36, 0)</f>
        <v>0</v>
      </c>
      <c r="BL136" s="9">
        <f>VLOOKUP($C136, Table3[#All], 37, 0)</f>
        <v>0</v>
      </c>
      <c r="BM136" s="9">
        <f>VLOOKUP($C136, Table3[#All], 38, 0)</f>
        <v>0</v>
      </c>
      <c r="BN136" s="10">
        <f t="shared" si="228"/>
        <v>2</v>
      </c>
      <c r="BO136" s="11"/>
      <c r="BP136" s="9">
        <f>VLOOKUP($C136, Table3[#All], 39, 0)</f>
        <v>0.43479999999999996</v>
      </c>
      <c r="BQ136" s="9">
        <f>VLOOKUP($C136, Table3[#All], 40, 0)</f>
        <v>0.30430000000000001</v>
      </c>
      <c r="BR136" s="9">
        <f>VLOOKUP($C136, Table3[#All], 41, 0)</f>
        <v>0.26090000000000002</v>
      </c>
      <c r="BS136" s="9">
        <f>VLOOKUP($C136, Table3[#All], 42, 0)</f>
        <v>0</v>
      </c>
      <c r="BT136" s="9"/>
      <c r="BU136" s="10">
        <f t="shared" si="198"/>
        <v>3</v>
      </c>
      <c r="BV136" s="11"/>
      <c r="BW136" s="9">
        <f>VLOOKUP($C136, Table3[#All], 43, 0)</f>
        <v>0.95650000000000002</v>
      </c>
      <c r="BX136" s="9">
        <f>VLOOKUP($C136, Table3[#All], 44, 0)</f>
        <v>4.3499999999999997E-2</v>
      </c>
      <c r="BY136" s="9">
        <f>VLOOKUP($C136, Table3[#All], 45, 0)</f>
        <v>0</v>
      </c>
      <c r="BZ136" s="9"/>
      <c r="CA136" s="9"/>
      <c r="CB136" s="10">
        <f t="shared" si="199"/>
        <v>1</v>
      </c>
      <c r="CC136" s="81"/>
      <c r="CD136" s="9">
        <f>VLOOKUP($C136, Table3[#All], 46, 0)</f>
        <v>1</v>
      </c>
      <c r="CE136" s="9">
        <f>VLOOKUP($C136, Table3[#All], 47, 0)</f>
        <v>0</v>
      </c>
      <c r="CF136" s="9">
        <f>VLOOKUP($C136, Table3[#All], 48, 0)</f>
        <v>0</v>
      </c>
      <c r="CG136" s="9">
        <f>VLOOKUP($C136, Table3[#All], 49, 0)</f>
        <v>0</v>
      </c>
      <c r="CH136" s="9">
        <f>VLOOKUP($C136, Table3[#All], 50, 0)</f>
        <v>0</v>
      </c>
      <c r="CI136" s="12">
        <f t="shared" si="200"/>
        <v>1</v>
      </c>
      <c r="CJ136" s="13"/>
      <c r="CK136" s="9">
        <f>VLOOKUP($C136, Table3[#All], 51, 0)</f>
        <v>0.86959999999999993</v>
      </c>
      <c r="CL136" s="9">
        <f>VLOOKUP($C136, Table3[#All], 52, 0)</f>
        <v>0.13039999999999999</v>
      </c>
      <c r="CM136" s="9">
        <f>VLOOKUP($C136, Table3[#All], 53, 0)</f>
        <v>0</v>
      </c>
      <c r="CN136" s="9">
        <f>VLOOKUP($C136, Table3[#All], 54, 0)</f>
        <v>0</v>
      </c>
      <c r="CO136" s="9"/>
      <c r="CP136" s="10">
        <f t="shared" si="201"/>
        <v>1</v>
      </c>
      <c r="CQ136" s="11"/>
      <c r="CR136" s="9">
        <f>VLOOKUP($C136, Table3[#All], 55, 0)</f>
        <v>0</v>
      </c>
      <c r="CS136" s="9">
        <f>VLOOKUP($C136, Table3[#All], 56, 0)</f>
        <v>0</v>
      </c>
      <c r="CT136" s="9">
        <f>VLOOKUP($C136, Table3[#All], 57, 0)</f>
        <v>0.1739</v>
      </c>
      <c r="CU136" s="9">
        <f>VLOOKUP($C136, Table3[#All], 58, 0)</f>
        <v>0.43479999999999996</v>
      </c>
      <c r="CV136" s="9">
        <f>VLOOKUP($C136, Table3[#All], 59, 0)</f>
        <v>0.39130000000000004</v>
      </c>
      <c r="CW136" s="14">
        <f t="shared" si="202"/>
        <v>5</v>
      </c>
      <c r="CX136" s="81"/>
      <c r="CY136" s="9">
        <f>VLOOKUP($C136, Table3[#All], 60, 0)</f>
        <v>0.30430000000000001</v>
      </c>
      <c r="CZ136" s="9">
        <f>VLOOKUP($C136, Table3[#All], 61, 0)</f>
        <v>0.60870000000000002</v>
      </c>
      <c r="DA136" s="9">
        <f>VLOOKUP($C136, Table3[#All], 62, 0)</f>
        <v>8.6999999999999994E-2</v>
      </c>
      <c r="DB136" s="9">
        <f>VLOOKUP($C136, Table3[#All], 63, 0)</f>
        <v>0</v>
      </c>
      <c r="DC136" s="9">
        <f>VLOOKUP($C136, Table3[#All], 64, 0)</f>
        <v>0</v>
      </c>
      <c r="DD136" s="10">
        <f t="shared" si="203"/>
        <v>2</v>
      </c>
      <c r="DE136" s="11"/>
      <c r="DF136" s="9">
        <f>VLOOKUP($C136, Table3[#All], 65, 0)</f>
        <v>0.30430000000000001</v>
      </c>
      <c r="DG136" s="9"/>
      <c r="DH136" s="9">
        <f>VLOOKUP($C136, Table3[#All], 66, 0)</f>
        <v>0.6522</v>
      </c>
      <c r="DI136" s="9"/>
      <c r="DJ136" s="9">
        <f>VLOOKUP($C136, Table3[#All], 67, 0)</f>
        <v>4.3499999999999997E-2</v>
      </c>
      <c r="DK136" s="14">
        <f t="shared" si="204"/>
        <v>3</v>
      </c>
      <c r="DL136" s="11"/>
      <c r="DM136" s="9">
        <f>VLOOKUP($C136, Table3[#All], 68, 0)</f>
        <v>0.95650000000000002</v>
      </c>
      <c r="DN136" s="9"/>
      <c r="DO136" s="9">
        <f>VLOOKUP($C136, Table3[#All], 69, 0)</f>
        <v>4.3499999999999997E-2</v>
      </c>
      <c r="DP136" s="9">
        <f>VLOOKUP($C136, Table3[#All], 70, 0)</f>
        <v>0</v>
      </c>
      <c r="DQ136" s="9"/>
      <c r="DR136" s="14">
        <f t="shared" si="205"/>
        <v>1</v>
      </c>
      <c r="DS136" s="11"/>
      <c r="DT136" s="9">
        <f>VLOOKUP($C136, Table3[#All], 71, 0)</f>
        <v>0</v>
      </c>
      <c r="DU136" s="9">
        <f>VLOOKUP($C136, Table3[#All], 72, 0)</f>
        <v>0</v>
      </c>
      <c r="DV136" s="9">
        <f>VLOOKUP($C136, Table3[#All], 73, 0)</f>
        <v>0</v>
      </c>
      <c r="DW136" s="9">
        <f>VLOOKUP($C136, Table3[#All], 74, 0)</f>
        <v>0</v>
      </c>
      <c r="DX136" s="9">
        <f>VLOOKUP($C136, Table3[#All], 75, 0)</f>
        <v>1</v>
      </c>
      <c r="DY136" s="12">
        <f t="shared" si="194"/>
        <v>5</v>
      </c>
      <c r="DZ136" s="11"/>
      <c r="EA136" s="9">
        <f>VLOOKUP($C136, Table3[#All], 76, 0)</f>
        <v>1</v>
      </c>
      <c r="EB136" s="9">
        <f>VLOOKUP($C136, Table3[#All], 77, 0)</f>
        <v>0</v>
      </c>
      <c r="EC136" s="9">
        <f>VLOOKUP($C136, Table3[#All], 78, 0)</f>
        <v>0</v>
      </c>
      <c r="ED136" s="9">
        <f>VLOOKUP($C136, Table3[#All], 79, 0)</f>
        <v>0</v>
      </c>
      <c r="EE136" s="9">
        <f>VLOOKUP($C136, Table3[#All], 80, 0)</f>
        <v>0</v>
      </c>
      <c r="EF136" s="10">
        <f t="shared" si="206"/>
        <v>1</v>
      </c>
      <c r="EG136" s="9"/>
      <c r="EH136" s="9">
        <f>VLOOKUP($C136, Table3[#All], 81, 0)</f>
        <v>1</v>
      </c>
      <c r="EI136" s="9">
        <f>VLOOKUP($C136, Table3[#All], 82, 0)</f>
        <v>0</v>
      </c>
      <c r="EJ136" s="9">
        <f>VLOOKUP($C136, Table3[#All], 83, 0)</f>
        <v>0</v>
      </c>
      <c r="EK136" s="9">
        <f>VLOOKUP($C136, Table3[#All], 84, 0)</f>
        <v>0</v>
      </c>
      <c r="EL136" s="9">
        <f>VLOOKUP($C136, Table3[#All], 85, 0)</f>
        <v>0</v>
      </c>
      <c r="EM136" s="14">
        <f t="shared" si="207"/>
        <v>1</v>
      </c>
      <c r="EN136" s="11"/>
      <c r="EO136" s="9">
        <f>VLOOKUP($C136, Table3[#All], 86, 0)</f>
        <v>0</v>
      </c>
      <c r="EP136" s="9"/>
      <c r="EQ136" s="9">
        <f>VLOOKUP($C136, Table3[#All], 87, 0)</f>
        <v>1</v>
      </c>
      <c r="ER136" s="9"/>
      <c r="ES136" s="9"/>
      <c r="ET136" s="14">
        <f t="shared" si="208"/>
        <v>3</v>
      </c>
      <c r="EU136" s="11"/>
      <c r="EV136" s="9">
        <f>VLOOKUP($C136, Table3[#All], 88, 0)</f>
        <v>0</v>
      </c>
      <c r="EW136" s="9">
        <f>VLOOKUP($C136, Table3[#All], 89, 0)</f>
        <v>0</v>
      </c>
      <c r="EX136" s="9">
        <f>VLOOKUP($C136, Table3[#All], 90, 0)</f>
        <v>1</v>
      </c>
      <c r="EY136" s="9">
        <f>VLOOKUP($C136, Table3[#All], 91, 0)</f>
        <v>0</v>
      </c>
      <c r="EZ136" s="9">
        <f>VLOOKUP($C136, Table3[#All], 92, 0)</f>
        <v>0</v>
      </c>
      <c r="FA136" s="12">
        <f t="shared" si="209"/>
        <v>3</v>
      </c>
      <c r="FB136" s="11"/>
      <c r="FC136" s="9">
        <f>VLOOKUP($C136, Table3[#All], 93, 0)</f>
        <v>0</v>
      </c>
      <c r="FD136" s="9">
        <f>VLOOKUP($C136, Table3[#All], 94, 0)</f>
        <v>0</v>
      </c>
      <c r="FE136" s="9">
        <f>VLOOKUP($C136, Table3[#All], 95, 0)</f>
        <v>0.95650000000000002</v>
      </c>
      <c r="FF136" s="9">
        <f>VLOOKUP($C136, Table3[#All], 96, 0)</f>
        <v>4.3499999999999997E-2</v>
      </c>
      <c r="FG136" s="9"/>
      <c r="FH136" s="10">
        <f t="shared" si="210"/>
        <v>3</v>
      </c>
      <c r="FI136" s="11"/>
      <c r="FJ136" s="9">
        <f>VLOOKUP($C136, Table3[#All], 97, 0)</f>
        <v>0</v>
      </c>
      <c r="FK136" s="9">
        <f>VLOOKUP($C136, Table3[#All], 98, 0)</f>
        <v>0</v>
      </c>
      <c r="FL136" s="9">
        <f>VLOOKUP($C136, Table3[#All], 99, 0)</f>
        <v>0</v>
      </c>
      <c r="FM136" s="9">
        <f>VLOOKUP($C136, Table3[#All], 100, 0)</f>
        <v>1</v>
      </c>
      <c r="FN136" s="9">
        <f>VLOOKUP($C136, Table3[#All], 101, 0)</f>
        <v>0</v>
      </c>
      <c r="FO136" s="14">
        <f t="shared" si="211"/>
        <v>4</v>
      </c>
      <c r="FP136" s="11"/>
      <c r="FQ136" s="9">
        <f>VLOOKUP($C136, Table3[#All], 102, 0)</f>
        <v>0.39130000000000004</v>
      </c>
      <c r="FR136" s="9">
        <f>VLOOKUP($C136, Table3[#All], 103, 0)</f>
        <v>0.60870000000000002</v>
      </c>
      <c r="FS136" s="9">
        <f>VLOOKUP($C136, Table3[#All], 104, 0)</f>
        <v>0</v>
      </c>
      <c r="FT136" s="9">
        <f>VLOOKUP($C136, Table3[#All], 105, 0)</f>
        <v>0</v>
      </c>
      <c r="FU136" s="9">
        <v>0</v>
      </c>
      <c r="FV136" s="10">
        <f t="shared" si="212"/>
        <v>2</v>
      </c>
      <c r="FW136" s="11"/>
      <c r="FX136" s="9">
        <f>VLOOKUP($C136, Table3[#All], 106, 0)</f>
        <v>0.82609999999999995</v>
      </c>
      <c r="FY136" s="9"/>
      <c r="FZ136" s="9">
        <f>VLOOKUP($C136, Table3[#All], 107, 0)</f>
        <v>8.6999999999999994E-2</v>
      </c>
      <c r="GA136" s="9">
        <f>VLOOKUP($C136, Table3[#All], 108, 0)</f>
        <v>8.6999999999999994E-2</v>
      </c>
      <c r="GB136" s="9"/>
      <c r="GC136" s="10">
        <f t="shared" si="229"/>
        <v>1</v>
      </c>
      <c r="GD136" s="81"/>
      <c r="GE136" s="9">
        <f>VLOOKUP($C136, Table3[#All], 109, 0)</f>
        <v>7.690000000000001E-2</v>
      </c>
      <c r="GF136" s="9">
        <f>VLOOKUP($C136, Table3[#All], 110, 0)</f>
        <v>0.46149999999999997</v>
      </c>
      <c r="GG136" s="9">
        <f>VLOOKUP($C136, Table3[#All], 111, 0)</f>
        <v>0</v>
      </c>
      <c r="GH136" s="9"/>
      <c r="GI136" s="9">
        <f>VLOOKUP($C136, Table3[#All], 112, 0)</f>
        <v>0.46149999999999997</v>
      </c>
      <c r="GJ136" s="12">
        <f t="shared" si="213"/>
        <v>5</v>
      </c>
      <c r="GK136" s="11"/>
      <c r="GL136" s="9">
        <f>VLOOKUP($C136, Table3[#All], 113, 0)</f>
        <v>0</v>
      </c>
      <c r="GM136" s="9">
        <f>VLOOKUP($C136, Table3[#All], 114, 0)</f>
        <v>4.3499999999999997E-2</v>
      </c>
      <c r="GN136" s="9">
        <f>VLOOKUP($C136, Table3[#All], 115, 0)</f>
        <v>0.78260000000000007</v>
      </c>
      <c r="GO136" s="9">
        <f>VLOOKUP($C136, Table3[#All], 116, 0)</f>
        <v>0.1739</v>
      </c>
      <c r="GP136" s="9"/>
      <c r="GQ136" s="10">
        <f t="shared" si="214"/>
        <v>3</v>
      </c>
      <c r="GR136" s="11"/>
      <c r="GS136" s="9">
        <f>VLOOKUP($C136, Table2[#All], 3, 0)</f>
        <v>0</v>
      </c>
      <c r="GT136" s="9">
        <f>VLOOKUP($C136, Table2[#All], 4, 0)</f>
        <v>0</v>
      </c>
      <c r="GU136" s="9">
        <f>VLOOKUP($C136, Table2[#All], 5, 0)</f>
        <v>0</v>
      </c>
      <c r="GV136" s="9">
        <f>VLOOKUP($C136, Table2[#All], 6, 0)</f>
        <v>1</v>
      </c>
      <c r="GW136" s="9">
        <f>VLOOKUP($C136, Table2[#All], 7, 0)</f>
        <v>0</v>
      </c>
      <c r="GX136" s="10">
        <f t="shared" si="215"/>
        <v>4</v>
      </c>
      <c r="GY136" s="11"/>
      <c r="GZ136" s="9">
        <v>0</v>
      </c>
      <c r="HA136" s="9">
        <v>0</v>
      </c>
      <c r="HB136" s="9">
        <v>1</v>
      </c>
      <c r="HC136" s="9">
        <v>0</v>
      </c>
      <c r="HD136" s="9"/>
      <c r="HE136" s="10">
        <f t="shared" si="216"/>
        <v>3</v>
      </c>
      <c r="HF136" s="11"/>
      <c r="HG136" s="9">
        <f>VLOOKUP($C136, Table5[#All], 2, 0)</f>
        <v>0</v>
      </c>
      <c r="HH136" s="9">
        <f>VLOOKUP($C136, Table5[#All], 3, 0)</f>
        <v>0</v>
      </c>
      <c r="HI136" s="9">
        <f>VLOOKUP($C136, Table5[#All], 4, 0)</f>
        <v>0</v>
      </c>
      <c r="HJ136" s="9">
        <f>VLOOKUP($C136, Table5[#All], 5, 0)</f>
        <v>0</v>
      </c>
      <c r="HK136" s="9">
        <f>VLOOKUP($C136, Table5[#All], 6, 0)</f>
        <v>1</v>
      </c>
      <c r="HL136" s="10">
        <f t="shared" si="217"/>
        <v>5</v>
      </c>
      <c r="HM136" s="11"/>
      <c r="HN136" s="9">
        <f>VLOOKUP($C136, Table5[#All], 7, 0)</f>
        <v>0</v>
      </c>
      <c r="HO136" s="9">
        <f>VLOOKUP($C136, Table5[#All], 8, 0)</f>
        <v>0</v>
      </c>
      <c r="HP136" s="9">
        <f>VLOOKUP($C136, Table5[#All], 9, 0)</f>
        <v>1</v>
      </c>
      <c r="HQ136" s="9">
        <f>VLOOKUP($C136, Table5[#All], 10, 0)</f>
        <v>0</v>
      </c>
      <c r="HR136" s="9">
        <f>VLOOKUP($C136, Table5[#All], 11, 0)</f>
        <v>0</v>
      </c>
      <c r="HS136" s="10">
        <f t="shared" si="218"/>
        <v>3</v>
      </c>
      <c r="HT136" s="11"/>
      <c r="HU136" s="9">
        <f>VLOOKUP($C136, Table5[#All], 12, 0)</f>
        <v>1</v>
      </c>
      <c r="HV136" s="9">
        <f>VLOOKUP($C136, Table5[#All], 13, 0)</f>
        <v>0</v>
      </c>
      <c r="HW136" s="9">
        <f>VLOOKUP($C136, Table5[#All], 14, 0)</f>
        <v>0</v>
      </c>
      <c r="HX136" s="9">
        <f>VLOOKUP($C136, Table5[#All], 15, 0)</f>
        <v>0</v>
      </c>
      <c r="HY136" s="9">
        <f>VLOOKUP($C136, Table5[#All], 16, 0)</f>
        <v>0</v>
      </c>
      <c r="HZ136" s="10">
        <f t="shared" si="219"/>
        <v>1</v>
      </c>
      <c r="IA136" s="11"/>
      <c r="IB136" s="9">
        <f>VLOOKUP($C136, Table5[#All], 17, 0)</f>
        <v>0</v>
      </c>
      <c r="IC136" s="9">
        <f>VLOOKUP($C136, Table5[#All], 18, 0)</f>
        <v>1</v>
      </c>
      <c r="ID136" s="9">
        <f>VLOOKUP($C136, Table5[#All], 19, 0)</f>
        <v>0</v>
      </c>
      <c r="IE136" s="9">
        <f>VLOOKUP($C136, Table5[#All], 20, 0)</f>
        <v>0</v>
      </c>
      <c r="IF136" s="9">
        <f>VLOOKUP($C136, Table5[#All], 21, 0)</f>
        <v>0</v>
      </c>
      <c r="IG136" s="10">
        <f t="shared" si="220"/>
        <v>2</v>
      </c>
      <c r="IH136" s="11"/>
      <c r="II136" s="9">
        <f>VLOOKUP($C136, Table5[#All], 22, 0)</f>
        <v>1</v>
      </c>
      <c r="IJ136" s="9">
        <f>VLOOKUP($C136, Table5[#All], 23, 0)</f>
        <v>0</v>
      </c>
      <c r="IK136" s="9">
        <f>VLOOKUP($C136, Table5[#All], 24, 0)</f>
        <v>0</v>
      </c>
      <c r="IL136" s="9">
        <f>VLOOKUP($C136, Table5[#All], 25, 0)</f>
        <v>0</v>
      </c>
      <c r="IM136" s="9">
        <f>VLOOKUP($C136, Table5[#All], 26, 0)</f>
        <v>0</v>
      </c>
      <c r="IN136" s="10">
        <f t="shared" si="221"/>
        <v>1</v>
      </c>
      <c r="IO136" s="11"/>
      <c r="IP136" s="9">
        <v>1</v>
      </c>
      <c r="IQ136" s="9">
        <v>0</v>
      </c>
      <c r="IR136" s="9">
        <v>0</v>
      </c>
      <c r="IS136" s="9">
        <v>0</v>
      </c>
      <c r="IT136" s="9">
        <v>0</v>
      </c>
      <c r="IU136" s="10">
        <f t="shared" si="222"/>
        <v>1</v>
      </c>
      <c r="IV136" s="82"/>
    </row>
    <row r="137" spans="1:256" ht="16.3" thickTop="1" thickBot="1" x14ac:dyDescent="0.35">
      <c r="A137" s="16" t="s">
        <v>394</v>
      </c>
      <c r="B137" s="16" t="s">
        <v>411</v>
      </c>
      <c r="C137" s="16" t="s">
        <v>412</v>
      </c>
      <c r="D137" s="11"/>
      <c r="E137" s="9">
        <f>VLOOKUP($C137, Table3[#All], 2, 0)</f>
        <v>0</v>
      </c>
      <c r="F137" s="9"/>
      <c r="G137" s="9">
        <f>VLOOKUP($C137, Table3[#All], 3, 0)</f>
        <v>0</v>
      </c>
      <c r="H137" s="9">
        <f>VLOOKUP($C137, Table3[#All], 4, 0)</f>
        <v>0.65</v>
      </c>
      <c r="I137" s="9">
        <f>VLOOKUP($C137, Table3[#All], 5, 0)</f>
        <v>0.35</v>
      </c>
      <c r="J137" s="10">
        <f t="shared" si="223"/>
        <v>5</v>
      </c>
      <c r="K137" s="11"/>
      <c r="L137" s="9">
        <f>VLOOKUP($C137, Table3[#All], 6, 0)</f>
        <v>0</v>
      </c>
      <c r="M137" s="9"/>
      <c r="N137" s="9">
        <f>VLOOKUP($C137, Table3[#All], 7, 0)</f>
        <v>0</v>
      </c>
      <c r="O137" s="9">
        <f>VLOOKUP($C137, Table3[#All], 8, 0)</f>
        <v>1</v>
      </c>
      <c r="P137" s="9">
        <f>VLOOKUP($C137, Table3[#All], 9, 0)</f>
        <v>0</v>
      </c>
      <c r="Q137" s="10">
        <f t="shared" si="224"/>
        <v>4</v>
      </c>
      <c r="R137" s="11"/>
      <c r="S137" s="9">
        <f>VLOOKUP($C137, Table3[#All], 10, 0)</f>
        <v>0</v>
      </c>
      <c r="T137" s="9">
        <f>VLOOKUP($C137, Table3[#All], 11, 0)</f>
        <v>0.05</v>
      </c>
      <c r="U137" s="9">
        <f>VLOOKUP($C137, Table3[#All], 12, 0)</f>
        <v>0.6</v>
      </c>
      <c r="V137" s="9">
        <f>VLOOKUP($C137, Table3[#All], 13, 0)</f>
        <v>0.35</v>
      </c>
      <c r="W137" s="9">
        <f>VLOOKUP($C137, Table3[#All], 14, 0)</f>
        <v>0</v>
      </c>
      <c r="X137" s="10">
        <f t="shared" si="225"/>
        <v>4</v>
      </c>
      <c r="Y137" s="11"/>
      <c r="Z137" s="9">
        <f>VLOOKUP($C137, Table3[#All], 15, 0)</f>
        <v>0</v>
      </c>
      <c r="AA137" s="9">
        <f>VLOOKUP($C137, Table3[#All], 16, 0)</f>
        <v>0.45</v>
      </c>
      <c r="AB137" s="9">
        <f>VLOOKUP($C137, Table3[#All], 17, 0)</f>
        <v>0.4</v>
      </c>
      <c r="AC137" s="9">
        <f>VLOOKUP($C137, Table3[#All], 18, 0)</f>
        <v>0.15</v>
      </c>
      <c r="AD137" s="9">
        <f>VLOOKUP($C137, Table3[#All], 19, 0)</f>
        <v>0</v>
      </c>
      <c r="AE137" s="10">
        <f t="shared" si="195"/>
        <v>3</v>
      </c>
      <c r="AF137" s="11"/>
      <c r="AG137" s="9">
        <f>VLOOKUP($C137, Table3[#All], 20, 0)</f>
        <v>0</v>
      </c>
      <c r="AH137" s="9">
        <f>VLOOKUP($C137, Table3[#All], 21, 0)</f>
        <v>0.89469999999999994</v>
      </c>
      <c r="AI137" s="9">
        <f>VLOOKUP($C137, Table3[#All], 22, 0)</f>
        <v>0.10529999999999999</v>
      </c>
      <c r="AJ137" s="9"/>
      <c r="AK137" s="9"/>
      <c r="AL137" s="10">
        <f t="shared" si="196"/>
        <v>2</v>
      </c>
      <c r="AM137" s="11"/>
      <c r="AN137" s="9">
        <f>VLOOKUP($C137, Table3[#All], 23, 0)</f>
        <v>1</v>
      </c>
      <c r="AO137" s="9">
        <f>VLOOKUP($C137, Table3[#All], 24, 0)</f>
        <v>0</v>
      </c>
      <c r="AP137" s="9">
        <f>VLOOKUP($C137, Table3[#All], 25, 0)</f>
        <v>0</v>
      </c>
      <c r="AQ137" s="9">
        <f>VLOOKUP($C137, Table3[#All], 26, 0)</f>
        <v>0</v>
      </c>
      <c r="AR137" s="9"/>
      <c r="AS137" s="12">
        <f t="shared" si="197"/>
        <v>1</v>
      </c>
      <c r="AT137" s="11"/>
      <c r="AU137" s="9">
        <f>VLOOKUP($C137, Table3[#All], 27, 0)</f>
        <v>0.95</v>
      </c>
      <c r="AV137" s="9">
        <f>VLOOKUP($C137, Table3[#All], 28, 0)</f>
        <v>0.05</v>
      </c>
      <c r="AW137" s="9">
        <f>VLOOKUP($C137, Table3[#All], 29, 0)</f>
        <v>0</v>
      </c>
      <c r="AX137" s="9"/>
      <c r="AY137" s="9"/>
      <c r="AZ137" s="10">
        <f t="shared" si="226"/>
        <v>1</v>
      </c>
      <c r="BA137" s="11"/>
      <c r="BB137" s="9">
        <f>VLOOKUP($C137, Table3[#All], 30, 0)</f>
        <v>0.25</v>
      </c>
      <c r="BC137" s="9">
        <f>VLOOKUP($C137, Table3[#All], 31, 0)</f>
        <v>0.75</v>
      </c>
      <c r="BD137" s="9">
        <f>VLOOKUP($C137, Table3[#All], 32, 0)</f>
        <v>0</v>
      </c>
      <c r="BE137" s="9">
        <f>VLOOKUP($C137, Table3[#All], 33, 0)</f>
        <v>0</v>
      </c>
      <c r="BF137" s="9"/>
      <c r="BG137" s="10">
        <f t="shared" si="227"/>
        <v>2</v>
      </c>
      <c r="BH137" s="81"/>
      <c r="BI137" s="9">
        <f>VLOOKUP($C137, Table3[#All], 34, 0)</f>
        <v>0</v>
      </c>
      <c r="BJ137" s="9">
        <f>VLOOKUP($C137, Table3[#All], 35, 0)</f>
        <v>0</v>
      </c>
      <c r="BK137" s="9">
        <f>VLOOKUP($C137, Table3[#All], 36, 0)</f>
        <v>0</v>
      </c>
      <c r="BL137" s="9">
        <f>VLOOKUP($C137, Table3[#All], 37, 0)</f>
        <v>0</v>
      </c>
      <c r="BM137" s="9">
        <f>VLOOKUP($C137, Table3[#All], 38, 0)</f>
        <v>0</v>
      </c>
      <c r="BN137" s="10" t="str">
        <f t="shared" si="228"/>
        <v>N/A</v>
      </c>
      <c r="BO137" s="11"/>
      <c r="BP137" s="9">
        <f>VLOOKUP($C137, Table3[#All], 39, 0)</f>
        <v>0</v>
      </c>
      <c r="BQ137" s="9">
        <f>VLOOKUP($C137, Table3[#All], 40, 0)</f>
        <v>0</v>
      </c>
      <c r="BR137" s="9">
        <f>VLOOKUP($C137, Table3[#All], 41, 0)</f>
        <v>1</v>
      </c>
      <c r="BS137" s="9">
        <f>VLOOKUP($C137, Table3[#All], 42, 0)</f>
        <v>0</v>
      </c>
      <c r="BT137" s="9"/>
      <c r="BU137" s="10">
        <f t="shared" si="198"/>
        <v>3</v>
      </c>
      <c r="BV137" s="11"/>
      <c r="BW137" s="9">
        <f>VLOOKUP($C137, Table3[#All], 43, 0)</f>
        <v>0.4</v>
      </c>
      <c r="BX137" s="9">
        <f>VLOOKUP($C137, Table3[#All], 44, 0)</f>
        <v>0.6</v>
      </c>
      <c r="BY137" s="9">
        <f>VLOOKUP($C137, Table3[#All], 45, 0)</f>
        <v>0</v>
      </c>
      <c r="BZ137" s="9"/>
      <c r="CA137" s="9"/>
      <c r="CB137" s="10">
        <f t="shared" si="199"/>
        <v>2</v>
      </c>
      <c r="CC137" s="81"/>
      <c r="CD137" s="9">
        <f>VLOOKUP($C137, Table3[#All], 46, 0)</f>
        <v>0.85</v>
      </c>
      <c r="CE137" s="9">
        <f>VLOOKUP($C137, Table3[#All], 47, 0)</f>
        <v>0</v>
      </c>
      <c r="CF137" s="9">
        <f>VLOOKUP($C137, Table3[#All], 48, 0)</f>
        <v>0.15</v>
      </c>
      <c r="CG137" s="9">
        <f>VLOOKUP($C137, Table3[#All], 49, 0)</f>
        <v>0</v>
      </c>
      <c r="CH137" s="9">
        <f>VLOOKUP($C137, Table3[#All], 50, 0)</f>
        <v>0</v>
      </c>
      <c r="CI137" s="12">
        <f t="shared" si="200"/>
        <v>1</v>
      </c>
      <c r="CJ137" s="13"/>
      <c r="CK137" s="9">
        <f>VLOOKUP($C137, Table3[#All], 51, 0)</f>
        <v>0.6</v>
      </c>
      <c r="CL137" s="9">
        <f>VLOOKUP($C137, Table3[#All], 52, 0)</f>
        <v>0.4</v>
      </c>
      <c r="CM137" s="9">
        <f>VLOOKUP($C137, Table3[#All], 53, 0)</f>
        <v>0</v>
      </c>
      <c r="CN137" s="9">
        <f>VLOOKUP($C137, Table3[#All], 54, 0)</f>
        <v>0</v>
      </c>
      <c r="CO137" s="9"/>
      <c r="CP137" s="10">
        <f t="shared" si="201"/>
        <v>2</v>
      </c>
      <c r="CQ137" s="11"/>
      <c r="CR137" s="9">
        <f>VLOOKUP($C137, Table3[#All], 55, 0)</f>
        <v>0.05</v>
      </c>
      <c r="CS137" s="9">
        <f>VLOOKUP($C137, Table3[#All], 56, 0)</f>
        <v>0.2</v>
      </c>
      <c r="CT137" s="9">
        <f>VLOOKUP($C137, Table3[#All], 57, 0)</f>
        <v>0.25</v>
      </c>
      <c r="CU137" s="9">
        <f>VLOOKUP($C137, Table3[#All], 58, 0)</f>
        <v>0.2</v>
      </c>
      <c r="CV137" s="9">
        <f>VLOOKUP($C137, Table3[#All], 59, 0)</f>
        <v>0.3</v>
      </c>
      <c r="CW137" s="14">
        <f t="shared" si="202"/>
        <v>5</v>
      </c>
      <c r="CX137" s="81"/>
      <c r="CY137" s="9">
        <f>VLOOKUP($C137, Table3[#All], 60, 0)</f>
        <v>0.2</v>
      </c>
      <c r="CZ137" s="9">
        <f>VLOOKUP($C137, Table3[#All], 61, 0)</f>
        <v>0.8</v>
      </c>
      <c r="DA137" s="9">
        <f>VLOOKUP($C137, Table3[#All], 62, 0)</f>
        <v>0</v>
      </c>
      <c r="DB137" s="9">
        <f>VLOOKUP($C137, Table3[#All], 63, 0)</f>
        <v>0</v>
      </c>
      <c r="DC137" s="9">
        <f>VLOOKUP($C137, Table3[#All], 64, 0)</f>
        <v>0</v>
      </c>
      <c r="DD137" s="10">
        <f t="shared" si="203"/>
        <v>2</v>
      </c>
      <c r="DE137" s="11"/>
      <c r="DF137" s="9">
        <f>VLOOKUP($C137, Table3[#All], 65, 0)</f>
        <v>0.65</v>
      </c>
      <c r="DG137" s="9"/>
      <c r="DH137" s="9">
        <f>VLOOKUP($C137, Table3[#All], 66, 0)</f>
        <v>0.25</v>
      </c>
      <c r="DI137" s="9"/>
      <c r="DJ137" s="9">
        <f>VLOOKUP($C137, Table3[#All], 67, 0)</f>
        <v>0.1</v>
      </c>
      <c r="DK137" s="14">
        <f t="shared" si="204"/>
        <v>3</v>
      </c>
      <c r="DL137" s="11"/>
      <c r="DM137" s="9">
        <f>VLOOKUP($C137, Table3[#All], 68, 0)</f>
        <v>0.95</v>
      </c>
      <c r="DN137" s="9"/>
      <c r="DO137" s="9">
        <f>VLOOKUP($C137, Table3[#All], 69, 0)</f>
        <v>0.05</v>
      </c>
      <c r="DP137" s="9">
        <f>VLOOKUP($C137, Table3[#All], 70, 0)</f>
        <v>0</v>
      </c>
      <c r="DQ137" s="9"/>
      <c r="DR137" s="14">
        <f t="shared" si="205"/>
        <v>1</v>
      </c>
      <c r="DS137" s="11"/>
      <c r="DT137" s="9">
        <f>VLOOKUP($C137, Table3[#All], 71, 0)</f>
        <v>0</v>
      </c>
      <c r="DU137" s="9">
        <f>VLOOKUP($C137, Table3[#All], 72, 0)</f>
        <v>0</v>
      </c>
      <c r="DV137" s="9">
        <f>VLOOKUP($C137, Table3[#All], 73, 0)</f>
        <v>0</v>
      </c>
      <c r="DW137" s="9">
        <f>VLOOKUP($C137, Table3[#All], 74, 0)</f>
        <v>0.05</v>
      </c>
      <c r="DX137" s="9">
        <f>VLOOKUP($C137, Table3[#All], 75, 0)</f>
        <v>0.95</v>
      </c>
      <c r="DY137" s="12">
        <f t="shared" si="194"/>
        <v>5</v>
      </c>
      <c r="DZ137" s="11"/>
      <c r="EA137" s="9">
        <f>VLOOKUP($C137, Table3[#All], 76, 0)</f>
        <v>1</v>
      </c>
      <c r="EB137" s="9">
        <f>VLOOKUP($C137, Table3[#All], 77, 0)</f>
        <v>0</v>
      </c>
      <c r="EC137" s="9">
        <f>VLOOKUP($C137, Table3[#All], 78, 0)</f>
        <v>0</v>
      </c>
      <c r="ED137" s="9">
        <f>VLOOKUP($C137, Table3[#All], 79, 0)</f>
        <v>0</v>
      </c>
      <c r="EE137" s="9">
        <f>VLOOKUP($C137, Table3[#All], 80, 0)</f>
        <v>0</v>
      </c>
      <c r="EF137" s="10">
        <f t="shared" si="206"/>
        <v>1</v>
      </c>
      <c r="EG137" s="9"/>
      <c r="EH137" s="9">
        <f>VLOOKUP($C137, Table3[#All], 81, 0)</f>
        <v>1</v>
      </c>
      <c r="EI137" s="9">
        <f>VLOOKUP($C137, Table3[#All], 82, 0)</f>
        <v>0</v>
      </c>
      <c r="EJ137" s="9">
        <f>VLOOKUP($C137, Table3[#All], 83, 0)</f>
        <v>0</v>
      </c>
      <c r="EK137" s="9">
        <f>VLOOKUP($C137, Table3[#All], 84, 0)</f>
        <v>0</v>
      </c>
      <c r="EL137" s="9">
        <f>VLOOKUP($C137, Table3[#All], 85, 0)</f>
        <v>0</v>
      </c>
      <c r="EM137" s="14">
        <f t="shared" si="207"/>
        <v>1</v>
      </c>
      <c r="EN137" s="11"/>
      <c r="EO137" s="9">
        <f>VLOOKUP($C137, Table3[#All], 86, 0)</f>
        <v>0.2</v>
      </c>
      <c r="EP137" s="9"/>
      <c r="EQ137" s="9">
        <f>VLOOKUP($C137, Table3[#All], 87, 0)</f>
        <v>0.8</v>
      </c>
      <c r="ER137" s="9"/>
      <c r="ES137" s="9"/>
      <c r="ET137" s="14">
        <f t="shared" si="208"/>
        <v>3</v>
      </c>
      <c r="EU137" s="11"/>
      <c r="EV137" s="9">
        <f>VLOOKUP($C137, Table3[#All], 88, 0)</f>
        <v>1</v>
      </c>
      <c r="EW137" s="9">
        <f>VLOOKUP($C137, Table3[#All], 89, 0)</f>
        <v>0</v>
      </c>
      <c r="EX137" s="9">
        <f>VLOOKUP($C137, Table3[#All], 90, 0)</f>
        <v>0</v>
      </c>
      <c r="EY137" s="9">
        <f>VLOOKUP($C137, Table3[#All], 91, 0)</f>
        <v>0</v>
      </c>
      <c r="EZ137" s="9">
        <f>VLOOKUP($C137, Table3[#All], 92, 0)</f>
        <v>0</v>
      </c>
      <c r="FA137" s="12">
        <f t="shared" si="209"/>
        <v>1</v>
      </c>
      <c r="FB137" s="11"/>
      <c r="FC137" s="9">
        <f>VLOOKUP($C137, Table3[#All], 93, 0)</f>
        <v>0</v>
      </c>
      <c r="FD137" s="9">
        <f>VLOOKUP($C137, Table3[#All], 94, 0)</f>
        <v>0.2</v>
      </c>
      <c r="FE137" s="9">
        <f>VLOOKUP($C137, Table3[#All], 95, 0)</f>
        <v>0.8</v>
      </c>
      <c r="FF137" s="9">
        <f>VLOOKUP($C137, Table3[#All], 96, 0)</f>
        <v>0</v>
      </c>
      <c r="FG137" s="9"/>
      <c r="FH137" s="10">
        <f t="shared" si="210"/>
        <v>3</v>
      </c>
      <c r="FI137" s="11"/>
      <c r="FJ137" s="9">
        <f>VLOOKUP($C137, Table3[#All], 97, 0)</f>
        <v>0</v>
      </c>
      <c r="FK137" s="9">
        <f>VLOOKUP($C137, Table3[#All], 98, 0)</f>
        <v>0</v>
      </c>
      <c r="FL137" s="9">
        <f>VLOOKUP($C137, Table3[#All], 99, 0)</f>
        <v>0</v>
      </c>
      <c r="FM137" s="9">
        <f>VLOOKUP($C137, Table3[#All], 100, 0)</f>
        <v>0</v>
      </c>
      <c r="FN137" s="9">
        <f>VLOOKUP($C137, Table3[#All], 101, 0)</f>
        <v>1</v>
      </c>
      <c r="FO137" s="14">
        <f t="shared" si="211"/>
        <v>5</v>
      </c>
      <c r="FP137" s="11"/>
      <c r="FQ137" s="9">
        <f>VLOOKUP($C137, Table3[#All], 102, 0)</f>
        <v>1</v>
      </c>
      <c r="FR137" s="9">
        <f>VLOOKUP($C137, Table3[#All], 103, 0)</f>
        <v>0</v>
      </c>
      <c r="FS137" s="9">
        <f>VLOOKUP($C137, Table3[#All], 104, 0)</f>
        <v>0</v>
      </c>
      <c r="FT137" s="9">
        <f>VLOOKUP($C137, Table3[#All], 105, 0)</f>
        <v>0</v>
      </c>
      <c r="FU137" s="9">
        <v>0</v>
      </c>
      <c r="FV137" s="10">
        <f t="shared" si="212"/>
        <v>1</v>
      </c>
      <c r="FW137" s="11"/>
      <c r="FX137" s="9">
        <f>VLOOKUP($C137, Table3[#All], 106, 0)</f>
        <v>0.8</v>
      </c>
      <c r="FY137" s="9"/>
      <c r="FZ137" s="9">
        <f>VLOOKUP($C137, Table3[#All], 107, 0)</f>
        <v>0.2</v>
      </c>
      <c r="GA137" s="9">
        <f>VLOOKUP($C137, Table3[#All], 108, 0)</f>
        <v>0</v>
      </c>
      <c r="GB137" s="9"/>
      <c r="GC137" s="10">
        <f t="shared" si="229"/>
        <v>1</v>
      </c>
      <c r="GD137" s="81"/>
      <c r="GE137" s="9">
        <f>VLOOKUP($C137, Table3[#All], 109, 0)</f>
        <v>0.21429999999999999</v>
      </c>
      <c r="GF137" s="9">
        <f>VLOOKUP($C137, Table3[#All], 110, 0)</f>
        <v>0.71430000000000005</v>
      </c>
      <c r="GG137" s="9">
        <f>VLOOKUP($C137, Table3[#All], 111, 0)</f>
        <v>7.1399999999999991E-2</v>
      </c>
      <c r="GH137" s="9"/>
      <c r="GI137" s="9">
        <f>VLOOKUP($C137, Table3[#All], 112, 0)</f>
        <v>0</v>
      </c>
      <c r="GJ137" s="12">
        <f t="shared" si="213"/>
        <v>2</v>
      </c>
      <c r="GK137" s="11"/>
      <c r="GL137" s="9">
        <f>VLOOKUP($C137, Table3[#All], 113, 0)</f>
        <v>0</v>
      </c>
      <c r="GM137" s="9">
        <f>VLOOKUP($C137, Table3[#All], 114, 0)</f>
        <v>0.05</v>
      </c>
      <c r="GN137" s="9">
        <f>VLOOKUP($C137, Table3[#All], 115, 0)</f>
        <v>0.8</v>
      </c>
      <c r="GO137" s="9">
        <f>VLOOKUP($C137, Table3[#All], 116, 0)</f>
        <v>0.15</v>
      </c>
      <c r="GP137" s="9"/>
      <c r="GQ137" s="10">
        <f t="shared" si="214"/>
        <v>3</v>
      </c>
      <c r="GR137" s="11"/>
      <c r="GS137" s="9">
        <f>VLOOKUP($C137, Table2[#All], 3, 0)</f>
        <v>0</v>
      </c>
      <c r="GT137" s="9">
        <f>VLOOKUP($C137, Table2[#All], 4, 0)</f>
        <v>0</v>
      </c>
      <c r="GU137" s="9">
        <f>VLOOKUP($C137, Table2[#All], 5, 0)</f>
        <v>0</v>
      </c>
      <c r="GV137" s="9">
        <f>VLOOKUP($C137, Table2[#All], 6, 0)</f>
        <v>1</v>
      </c>
      <c r="GW137" s="9">
        <f>VLOOKUP($C137, Table2[#All], 7, 0)</f>
        <v>0</v>
      </c>
      <c r="GX137" s="10">
        <f t="shared" si="215"/>
        <v>4</v>
      </c>
      <c r="GY137" s="11"/>
      <c r="GZ137" s="9">
        <v>0</v>
      </c>
      <c r="HA137" s="9">
        <v>0</v>
      </c>
      <c r="HB137" s="9">
        <v>1</v>
      </c>
      <c r="HC137" s="9">
        <v>0</v>
      </c>
      <c r="HD137" s="9"/>
      <c r="HE137" s="10">
        <f t="shared" si="216"/>
        <v>3</v>
      </c>
      <c r="HF137" s="11"/>
      <c r="HG137" s="9">
        <f>VLOOKUP($C137, Table5[#All], 2, 0)</f>
        <v>0</v>
      </c>
      <c r="HH137" s="9">
        <f>VLOOKUP($C137, Table5[#All], 3, 0)</f>
        <v>0</v>
      </c>
      <c r="HI137" s="9">
        <f>VLOOKUP($C137, Table5[#All], 4, 0)</f>
        <v>0</v>
      </c>
      <c r="HJ137" s="9">
        <f>VLOOKUP($C137, Table5[#All], 5, 0)</f>
        <v>1</v>
      </c>
      <c r="HK137" s="9">
        <f>VLOOKUP($C137, Table5[#All], 6, 0)</f>
        <v>0</v>
      </c>
      <c r="HL137" s="10">
        <f t="shared" si="217"/>
        <v>4</v>
      </c>
      <c r="HM137" s="11"/>
      <c r="HN137" s="9">
        <f>VLOOKUP($C137, Table5[#All], 7, 0)</f>
        <v>0</v>
      </c>
      <c r="HO137" s="9">
        <f>VLOOKUP($C137, Table5[#All], 8, 0)</f>
        <v>0</v>
      </c>
      <c r="HP137" s="9">
        <f>VLOOKUP($C137, Table5[#All], 9, 0)</f>
        <v>1</v>
      </c>
      <c r="HQ137" s="9">
        <f>VLOOKUP($C137, Table5[#All], 10, 0)</f>
        <v>0</v>
      </c>
      <c r="HR137" s="9">
        <f>VLOOKUP($C137, Table5[#All], 11, 0)</f>
        <v>0</v>
      </c>
      <c r="HS137" s="10">
        <f t="shared" si="218"/>
        <v>3</v>
      </c>
      <c r="HT137" s="11"/>
      <c r="HU137" s="9">
        <f>VLOOKUP($C137, Table5[#All], 12, 0)</f>
        <v>1</v>
      </c>
      <c r="HV137" s="9">
        <f>VLOOKUP($C137, Table5[#All], 13, 0)</f>
        <v>0</v>
      </c>
      <c r="HW137" s="9">
        <f>VLOOKUP($C137, Table5[#All], 14, 0)</f>
        <v>0</v>
      </c>
      <c r="HX137" s="9">
        <f>VLOOKUP($C137, Table5[#All], 15, 0)</f>
        <v>0</v>
      </c>
      <c r="HY137" s="9">
        <f>VLOOKUP($C137, Table5[#All], 16, 0)</f>
        <v>0</v>
      </c>
      <c r="HZ137" s="10">
        <f t="shared" si="219"/>
        <v>1</v>
      </c>
      <c r="IA137" s="11"/>
      <c r="IB137" s="9">
        <f>VLOOKUP($C137, Table5[#All], 17, 0)</f>
        <v>0</v>
      </c>
      <c r="IC137" s="9">
        <f>VLOOKUP($C137, Table5[#All], 18, 0)</f>
        <v>0</v>
      </c>
      <c r="ID137" s="9">
        <f>VLOOKUP($C137, Table5[#All], 19, 0)</f>
        <v>1</v>
      </c>
      <c r="IE137" s="9">
        <f>VLOOKUP($C137, Table5[#All], 20, 0)</f>
        <v>0</v>
      </c>
      <c r="IF137" s="9">
        <f>VLOOKUP($C137, Table5[#All], 21, 0)</f>
        <v>0</v>
      </c>
      <c r="IG137" s="10">
        <f t="shared" si="220"/>
        <v>3</v>
      </c>
      <c r="IH137" s="11"/>
      <c r="II137" s="9">
        <f>VLOOKUP($C137, Table5[#All], 22, 0)</f>
        <v>1</v>
      </c>
      <c r="IJ137" s="9">
        <f>VLOOKUP($C137, Table5[#All], 23, 0)</f>
        <v>0</v>
      </c>
      <c r="IK137" s="9">
        <f>VLOOKUP($C137, Table5[#All], 24, 0)</f>
        <v>0</v>
      </c>
      <c r="IL137" s="9">
        <f>VLOOKUP($C137, Table5[#All], 25, 0)</f>
        <v>0</v>
      </c>
      <c r="IM137" s="9">
        <f>VLOOKUP($C137, Table5[#All], 26, 0)</f>
        <v>0</v>
      </c>
      <c r="IN137" s="10">
        <f t="shared" si="221"/>
        <v>1</v>
      </c>
      <c r="IO137" s="11"/>
      <c r="IP137" s="9">
        <v>1</v>
      </c>
      <c r="IQ137" s="9">
        <v>0</v>
      </c>
      <c r="IR137" s="9">
        <v>0</v>
      </c>
      <c r="IS137" s="9">
        <v>0</v>
      </c>
      <c r="IT137" s="9">
        <v>0</v>
      </c>
      <c r="IU137" s="10">
        <f t="shared" si="222"/>
        <v>1</v>
      </c>
      <c r="IV137" s="82"/>
    </row>
    <row r="138" spans="1:256" ht="16.3" thickTop="1" thickBot="1" x14ac:dyDescent="0.35">
      <c r="A138" s="16" t="s">
        <v>394</v>
      </c>
      <c r="B138" s="16" t="s">
        <v>413</v>
      </c>
      <c r="C138" s="16" t="s">
        <v>414</v>
      </c>
      <c r="D138" s="11"/>
      <c r="E138" s="9">
        <f>VLOOKUP($C138, Table3[#All], 2, 0)</f>
        <v>0</v>
      </c>
      <c r="F138" s="9"/>
      <c r="G138" s="9">
        <f>VLOOKUP($C138, Table3[#All], 3, 0)</f>
        <v>0.44439999999999996</v>
      </c>
      <c r="H138" s="9">
        <f>VLOOKUP($C138, Table3[#All], 4, 0)</f>
        <v>0.55559999999999998</v>
      </c>
      <c r="I138" s="9">
        <f>VLOOKUP($C138, Table3[#All], 5, 0)</f>
        <v>0</v>
      </c>
      <c r="J138" s="10">
        <f t="shared" si="223"/>
        <v>4</v>
      </c>
      <c r="K138" s="11"/>
      <c r="L138" s="9">
        <f>VLOOKUP($C138, Table3[#All], 6, 0)</f>
        <v>0</v>
      </c>
      <c r="M138" s="9"/>
      <c r="N138" s="9">
        <f>VLOOKUP($C138, Table3[#All], 7, 0)</f>
        <v>0</v>
      </c>
      <c r="O138" s="9">
        <f>VLOOKUP($C138, Table3[#All], 8, 0)</f>
        <v>1</v>
      </c>
      <c r="P138" s="9">
        <f>VLOOKUP($C138, Table3[#All], 9, 0)</f>
        <v>0</v>
      </c>
      <c r="Q138" s="10">
        <f t="shared" si="224"/>
        <v>4</v>
      </c>
      <c r="R138" s="11"/>
      <c r="S138" s="9">
        <f>VLOOKUP($C138, Table3[#All], 10, 0)</f>
        <v>0</v>
      </c>
      <c r="T138" s="9">
        <f>VLOOKUP($C138, Table3[#All], 11, 0)</f>
        <v>0</v>
      </c>
      <c r="U138" s="9">
        <f>VLOOKUP($C138, Table3[#All], 12, 0)</f>
        <v>0.66670000000000007</v>
      </c>
      <c r="V138" s="9">
        <f>VLOOKUP($C138, Table3[#All], 13, 0)</f>
        <v>0.33329999999999999</v>
      </c>
      <c r="W138" s="9">
        <f>VLOOKUP($C138, Table3[#All], 14, 0)</f>
        <v>0</v>
      </c>
      <c r="X138" s="10">
        <f t="shared" si="225"/>
        <v>4</v>
      </c>
      <c r="Y138" s="11"/>
      <c r="Z138" s="9">
        <f>VLOOKUP($C138, Table3[#All], 15, 0)</f>
        <v>0</v>
      </c>
      <c r="AA138" s="9">
        <f>VLOOKUP($C138, Table3[#All], 16, 0)</f>
        <v>0</v>
      </c>
      <c r="AB138" s="9">
        <f>VLOOKUP($C138, Table3[#All], 17, 0)</f>
        <v>0.44439999999999996</v>
      </c>
      <c r="AC138" s="9">
        <f>VLOOKUP($C138, Table3[#All], 18, 0)</f>
        <v>0.55559999999999998</v>
      </c>
      <c r="AD138" s="9">
        <f>VLOOKUP($C138, Table3[#All], 19, 0)</f>
        <v>0</v>
      </c>
      <c r="AE138" s="10">
        <f t="shared" si="195"/>
        <v>4</v>
      </c>
      <c r="AF138" s="11"/>
      <c r="AG138" s="9">
        <f>VLOOKUP($C138, Table3[#All], 20, 0)</f>
        <v>0.5</v>
      </c>
      <c r="AH138" s="9">
        <f>VLOOKUP($C138, Table3[#All], 21, 0)</f>
        <v>0.38890000000000002</v>
      </c>
      <c r="AI138" s="9">
        <f>VLOOKUP($C138, Table3[#All], 22, 0)</f>
        <v>0.11109999999999999</v>
      </c>
      <c r="AJ138" s="9"/>
      <c r="AK138" s="9"/>
      <c r="AL138" s="10">
        <f t="shared" si="196"/>
        <v>2</v>
      </c>
      <c r="AM138" s="11"/>
      <c r="AN138" s="9">
        <f>VLOOKUP($C138, Table3[#All], 23, 0)</f>
        <v>1</v>
      </c>
      <c r="AO138" s="9">
        <f>VLOOKUP($C138, Table3[#All], 24, 0)</f>
        <v>0</v>
      </c>
      <c r="AP138" s="9">
        <f>VLOOKUP($C138, Table3[#All], 25, 0)</f>
        <v>0</v>
      </c>
      <c r="AQ138" s="9">
        <f>VLOOKUP($C138, Table3[#All], 26, 0)</f>
        <v>0</v>
      </c>
      <c r="AR138" s="9"/>
      <c r="AS138" s="12">
        <f t="shared" si="197"/>
        <v>1</v>
      </c>
      <c r="AT138" s="11"/>
      <c r="AU138" s="9">
        <f>VLOOKUP($C138, Table3[#All], 27, 0)</f>
        <v>0.61109999999999998</v>
      </c>
      <c r="AV138" s="9">
        <f>VLOOKUP($C138, Table3[#All], 28, 0)</f>
        <v>0.38890000000000002</v>
      </c>
      <c r="AW138" s="9">
        <f>VLOOKUP($C138, Table3[#All], 29, 0)</f>
        <v>0</v>
      </c>
      <c r="AX138" s="9"/>
      <c r="AY138" s="9"/>
      <c r="AZ138" s="10">
        <f t="shared" si="226"/>
        <v>2</v>
      </c>
      <c r="BA138" s="11"/>
      <c r="BB138" s="9">
        <f>VLOOKUP($C138, Table3[#All], 30, 0)</f>
        <v>0.33329999999999999</v>
      </c>
      <c r="BC138" s="9">
        <f>VLOOKUP($C138, Table3[#All], 31, 0)</f>
        <v>0.66670000000000007</v>
      </c>
      <c r="BD138" s="9">
        <f>VLOOKUP($C138, Table3[#All], 32, 0)</f>
        <v>0</v>
      </c>
      <c r="BE138" s="9">
        <f>VLOOKUP($C138, Table3[#All], 33, 0)</f>
        <v>0</v>
      </c>
      <c r="BF138" s="9"/>
      <c r="BG138" s="10">
        <f t="shared" si="227"/>
        <v>2</v>
      </c>
      <c r="BH138" s="81"/>
      <c r="BI138" s="9">
        <f>VLOOKUP($C138, Table3[#All], 34, 0)</f>
        <v>0</v>
      </c>
      <c r="BJ138" s="9">
        <f>VLOOKUP($C138, Table3[#All], 35, 0)</f>
        <v>0</v>
      </c>
      <c r="BK138" s="9">
        <f>VLOOKUP($C138, Table3[#All], 36, 0)</f>
        <v>0</v>
      </c>
      <c r="BL138" s="9">
        <f>VLOOKUP($C138, Table3[#All], 37, 0)</f>
        <v>0</v>
      </c>
      <c r="BM138" s="9">
        <f>VLOOKUP($C138, Table3[#All], 38, 0)</f>
        <v>0</v>
      </c>
      <c r="BN138" s="10" t="str">
        <f t="shared" si="228"/>
        <v>N/A</v>
      </c>
      <c r="BO138" s="11"/>
      <c r="BP138" s="9">
        <f>VLOOKUP($C138, Table3[#All], 39, 0)</f>
        <v>0.27779999999999999</v>
      </c>
      <c r="BQ138" s="9">
        <f>VLOOKUP($C138, Table3[#All], 40, 0)</f>
        <v>0.72219999999999995</v>
      </c>
      <c r="BR138" s="9">
        <f>VLOOKUP($C138, Table3[#All], 41, 0)</f>
        <v>0</v>
      </c>
      <c r="BS138" s="9">
        <f>VLOOKUP($C138, Table3[#All], 42, 0)</f>
        <v>0</v>
      </c>
      <c r="BT138" s="9"/>
      <c r="BU138" s="10">
        <f t="shared" si="198"/>
        <v>2</v>
      </c>
      <c r="BV138" s="11"/>
      <c r="BW138" s="9">
        <f>VLOOKUP($C138, Table3[#All], 43, 0)</f>
        <v>0.77780000000000005</v>
      </c>
      <c r="BX138" s="9">
        <f>VLOOKUP($C138, Table3[#All], 44, 0)</f>
        <v>0.22219999999999998</v>
      </c>
      <c r="BY138" s="9">
        <f>VLOOKUP($C138, Table3[#All], 45, 0)</f>
        <v>0</v>
      </c>
      <c r="BZ138" s="9"/>
      <c r="CA138" s="9"/>
      <c r="CB138" s="10">
        <f t="shared" si="199"/>
        <v>1</v>
      </c>
      <c r="CC138" s="81"/>
      <c r="CD138" s="9">
        <f>VLOOKUP($C138, Table3[#All], 46, 0)</f>
        <v>1</v>
      </c>
      <c r="CE138" s="9">
        <f>VLOOKUP($C138, Table3[#All], 47, 0)</f>
        <v>0</v>
      </c>
      <c r="CF138" s="9">
        <f>VLOOKUP($C138, Table3[#All], 48, 0)</f>
        <v>0</v>
      </c>
      <c r="CG138" s="9">
        <f>VLOOKUP($C138, Table3[#All], 49, 0)</f>
        <v>0</v>
      </c>
      <c r="CH138" s="9">
        <f>VLOOKUP($C138, Table3[#All], 50, 0)</f>
        <v>0</v>
      </c>
      <c r="CI138" s="12">
        <f t="shared" si="200"/>
        <v>1</v>
      </c>
      <c r="CJ138" s="13"/>
      <c r="CK138" s="9">
        <f>VLOOKUP($C138, Table3[#All], 51, 0)</f>
        <v>0.94440000000000002</v>
      </c>
      <c r="CL138" s="9">
        <f>VLOOKUP($C138, Table3[#All], 52, 0)</f>
        <v>5.5599999999999997E-2</v>
      </c>
      <c r="CM138" s="9">
        <f>VLOOKUP($C138, Table3[#All], 53, 0)</f>
        <v>0</v>
      </c>
      <c r="CN138" s="9">
        <f>VLOOKUP($C138, Table3[#All], 54, 0)</f>
        <v>0</v>
      </c>
      <c r="CO138" s="9"/>
      <c r="CP138" s="10">
        <f t="shared" si="201"/>
        <v>1</v>
      </c>
      <c r="CQ138" s="11"/>
      <c r="CR138" s="9">
        <f>VLOOKUP($C138, Table3[#All], 55, 0)</f>
        <v>5.5599999999999997E-2</v>
      </c>
      <c r="CS138" s="9">
        <f>VLOOKUP($C138, Table3[#All], 56, 0)</f>
        <v>0.27779999999999999</v>
      </c>
      <c r="CT138" s="9">
        <f>VLOOKUP($C138, Table3[#All], 57, 0)</f>
        <v>0.5</v>
      </c>
      <c r="CU138" s="9">
        <f>VLOOKUP($C138, Table3[#All], 58, 0)</f>
        <v>0.16670000000000001</v>
      </c>
      <c r="CV138" s="9">
        <f>VLOOKUP($C138, Table3[#All], 59, 0)</f>
        <v>0</v>
      </c>
      <c r="CW138" s="14">
        <f t="shared" si="202"/>
        <v>3</v>
      </c>
      <c r="CX138" s="81"/>
      <c r="CY138" s="9">
        <f>VLOOKUP($C138, Table3[#All], 60, 0)</f>
        <v>0.22219999999999998</v>
      </c>
      <c r="CZ138" s="9">
        <f>VLOOKUP($C138, Table3[#All], 61, 0)</f>
        <v>0.66670000000000007</v>
      </c>
      <c r="DA138" s="9">
        <f>VLOOKUP($C138, Table3[#All], 62, 0)</f>
        <v>0.11109999999999999</v>
      </c>
      <c r="DB138" s="9">
        <f>VLOOKUP($C138, Table3[#All], 63, 0)</f>
        <v>0</v>
      </c>
      <c r="DC138" s="9">
        <f>VLOOKUP($C138, Table3[#All], 64, 0)</f>
        <v>0</v>
      </c>
      <c r="DD138" s="10">
        <f t="shared" si="203"/>
        <v>2</v>
      </c>
      <c r="DE138" s="11"/>
      <c r="DF138" s="9">
        <f>VLOOKUP($C138, Table3[#All], 65, 0)</f>
        <v>0.33329999999999999</v>
      </c>
      <c r="DG138" s="9"/>
      <c r="DH138" s="9">
        <f>VLOOKUP($C138, Table3[#All], 66, 0)</f>
        <v>0.66670000000000007</v>
      </c>
      <c r="DI138" s="9"/>
      <c r="DJ138" s="9">
        <f>VLOOKUP($C138, Table3[#All], 67, 0)</f>
        <v>0</v>
      </c>
      <c r="DK138" s="14">
        <f t="shared" si="204"/>
        <v>3</v>
      </c>
      <c r="DL138" s="11"/>
      <c r="DM138" s="9">
        <f>VLOOKUP($C138, Table3[#All], 68, 0)</f>
        <v>1</v>
      </c>
      <c r="DN138" s="9"/>
      <c r="DO138" s="9">
        <f>VLOOKUP($C138, Table3[#All], 69, 0)</f>
        <v>0</v>
      </c>
      <c r="DP138" s="9">
        <f>VLOOKUP($C138, Table3[#All], 70, 0)</f>
        <v>0</v>
      </c>
      <c r="DQ138" s="9"/>
      <c r="DR138" s="14">
        <f t="shared" si="205"/>
        <v>1</v>
      </c>
      <c r="DS138" s="11"/>
      <c r="DT138" s="9">
        <f>VLOOKUP($C138, Table3[#All], 71, 0)</f>
        <v>0</v>
      </c>
      <c r="DU138" s="9">
        <f>VLOOKUP($C138, Table3[#All], 72, 0)</f>
        <v>0</v>
      </c>
      <c r="DV138" s="9">
        <f>VLOOKUP($C138, Table3[#All], 73, 0)</f>
        <v>0</v>
      </c>
      <c r="DW138" s="9">
        <f>VLOOKUP($C138, Table3[#All], 74, 0)</f>
        <v>0.22219999999999998</v>
      </c>
      <c r="DX138" s="9">
        <f>VLOOKUP($C138, Table3[#All], 75, 0)</f>
        <v>0.77780000000000005</v>
      </c>
      <c r="DY138" s="12">
        <f t="shared" si="194"/>
        <v>5</v>
      </c>
      <c r="DZ138" s="11"/>
      <c r="EA138" s="9">
        <f>VLOOKUP($C138, Table3[#All], 76, 0)</f>
        <v>1</v>
      </c>
      <c r="EB138" s="9">
        <f>VLOOKUP($C138, Table3[#All], 77, 0)</f>
        <v>0</v>
      </c>
      <c r="EC138" s="9">
        <f>VLOOKUP($C138, Table3[#All], 78, 0)</f>
        <v>0</v>
      </c>
      <c r="ED138" s="9">
        <f>VLOOKUP($C138, Table3[#All], 79, 0)</f>
        <v>0</v>
      </c>
      <c r="EE138" s="9">
        <f>VLOOKUP($C138, Table3[#All], 80, 0)</f>
        <v>0</v>
      </c>
      <c r="EF138" s="10">
        <f t="shared" si="206"/>
        <v>1</v>
      </c>
      <c r="EG138" s="9"/>
      <c r="EH138" s="9">
        <f>VLOOKUP($C138, Table3[#All], 81, 0)</f>
        <v>1</v>
      </c>
      <c r="EI138" s="9">
        <f>VLOOKUP($C138, Table3[#All], 82, 0)</f>
        <v>0</v>
      </c>
      <c r="EJ138" s="9">
        <f>VLOOKUP($C138, Table3[#All], 83, 0)</f>
        <v>0</v>
      </c>
      <c r="EK138" s="9">
        <f>VLOOKUP($C138, Table3[#All], 84, 0)</f>
        <v>0</v>
      </c>
      <c r="EL138" s="9">
        <f>VLOOKUP($C138, Table3[#All], 85, 0)</f>
        <v>0</v>
      </c>
      <c r="EM138" s="14">
        <f t="shared" si="207"/>
        <v>1</v>
      </c>
      <c r="EN138" s="11"/>
      <c r="EO138" s="9">
        <f>VLOOKUP($C138, Table3[#All], 86, 0)</f>
        <v>0</v>
      </c>
      <c r="EP138" s="9"/>
      <c r="EQ138" s="9">
        <f>VLOOKUP($C138, Table3[#All], 87, 0)</f>
        <v>1</v>
      </c>
      <c r="ER138" s="9"/>
      <c r="ES138" s="9"/>
      <c r="ET138" s="14">
        <f t="shared" si="208"/>
        <v>3</v>
      </c>
      <c r="EU138" s="11"/>
      <c r="EV138" s="9">
        <f>VLOOKUP($C138, Table3[#All], 88, 0)</f>
        <v>0</v>
      </c>
      <c r="EW138" s="9">
        <f>VLOOKUP($C138, Table3[#All], 89, 0)</f>
        <v>1</v>
      </c>
      <c r="EX138" s="9">
        <f>VLOOKUP($C138, Table3[#All], 90, 0)</f>
        <v>0</v>
      </c>
      <c r="EY138" s="9">
        <f>VLOOKUP($C138, Table3[#All], 91, 0)</f>
        <v>0</v>
      </c>
      <c r="EZ138" s="9">
        <f>VLOOKUP($C138, Table3[#All], 92, 0)</f>
        <v>0</v>
      </c>
      <c r="FA138" s="12">
        <f t="shared" si="209"/>
        <v>2</v>
      </c>
      <c r="FB138" s="11"/>
      <c r="FC138" s="9">
        <f>VLOOKUP($C138, Table3[#All], 93, 0)</f>
        <v>0</v>
      </c>
      <c r="FD138" s="9">
        <f>VLOOKUP($C138, Table3[#All], 94, 0)</f>
        <v>0.16670000000000001</v>
      </c>
      <c r="FE138" s="9">
        <f>VLOOKUP($C138, Table3[#All], 95, 0)</f>
        <v>0.83329999999999993</v>
      </c>
      <c r="FF138" s="9">
        <f>VLOOKUP($C138, Table3[#All], 96, 0)</f>
        <v>0</v>
      </c>
      <c r="FG138" s="9"/>
      <c r="FH138" s="10">
        <f t="shared" si="210"/>
        <v>3</v>
      </c>
      <c r="FI138" s="11"/>
      <c r="FJ138" s="9">
        <f>VLOOKUP($C138, Table3[#All], 97, 0)</f>
        <v>0</v>
      </c>
      <c r="FK138" s="9">
        <f>VLOOKUP($C138, Table3[#All], 98, 0)</f>
        <v>0</v>
      </c>
      <c r="FL138" s="9">
        <f>VLOOKUP($C138, Table3[#All], 99, 0)</f>
        <v>0</v>
      </c>
      <c r="FM138" s="9">
        <f>VLOOKUP($C138, Table3[#All], 100, 0)</f>
        <v>0</v>
      </c>
      <c r="FN138" s="9">
        <f>VLOOKUP($C138, Table3[#All], 101, 0)</f>
        <v>1</v>
      </c>
      <c r="FO138" s="14">
        <f t="shared" si="211"/>
        <v>5</v>
      </c>
      <c r="FP138" s="11"/>
      <c r="FQ138" s="9">
        <f>VLOOKUP($C138, Table3[#All], 102, 0)</f>
        <v>0.66670000000000007</v>
      </c>
      <c r="FR138" s="9">
        <f>VLOOKUP($C138, Table3[#All], 103, 0)</f>
        <v>0.33329999999999999</v>
      </c>
      <c r="FS138" s="9">
        <f>VLOOKUP($C138, Table3[#All], 104, 0)</f>
        <v>0</v>
      </c>
      <c r="FT138" s="9">
        <f>VLOOKUP($C138, Table3[#All], 105, 0)</f>
        <v>0</v>
      </c>
      <c r="FU138" s="9">
        <v>0</v>
      </c>
      <c r="FV138" s="10">
        <f t="shared" si="212"/>
        <v>2</v>
      </c>
      <c r="FW138" s="11"/>
      <c r="FX138" s="9">
        <f>VLOOKUP($C138, Table3[#All], 106, 0)</f>
        <v>0.88890000000000002</v>
      </c>
      <c r="FY138" s="9"/>
      <c r="FZ138" s="9">
        <f>VLOOKUP($C138, Table3[#All], 107, 0)</f>
        <v>0.11109999999999999</v>
      </c>
      <c r="GA138" s="9">
        <f>VLOOKUP($C138, Table3[#All], 108, 0)</f>
        <v>0</v>
      </c>
      <c r="GB138" s="9"/>
      <c r="GC138" s="10">
        <f t="shared" si="229"/>
        <v>1</v>
      </c>
      <c r="GD138" s="81"/>
      <c r="GE138" s="9">
        <f>VLOOKUP($C138, Table3[#All], 109, 0)</f>
        <v>0</v>
      </c>
      <c r="GF138" s="9">
        <f>VLOOKUP($C138, Table3[#All], 110, 0)</f>
        <v>0.66670000000000007</v>
      </c>
      <c r="GG138" s="9">
        <f>VLOOKUP($C138, Table3[#All], 111, 0)</f>
        <v>0</v>
      </c>
      <c r="GH138" s="9"/>
      <c r="GI138" s="9">
        <f>VLOOKUP($C138, Table3[#All], 112, 0)</f>
        <v>0.33329999999999999</v>
      </c>
      <c r="GJ138" s="12">
        <f t="shared" si="213"/>
        <v>5</v>
      </c>
      <c r="GK138" s="11"/>
      <c r="GL138" s="9">
        <f>VLOOKUP($C138, Table3[#All], 113, 0)</f>
        <v>0</v>
      </c>
      <c r="GM138" s="9">
        <f>VLOOKUP($C138, Table3[#All], 114, 0)</f>
        <v>5.5599999999999997E-2</v>
      </c>
      <c r="GN138" s="9">
        <f>VLOOKUP($C138, Table3[#All], 115, 0)</f>
        <v>0.72219999999999995</v>
      </c>
      <c r="GO138" s="9">
        <f>VLOOKUP($C138, Table3[#All], 116, 0)</f>
        <v>0.22219999999999998</v>
      </c>
      <c r="GP138" s="9"/>
      <c r="GQ138" s="10">
        <f t="shared" si="214"/>
        <v>3</v>
      </c>
      <c r="GR138" s="11"/>
      <c r="GS138" s="9">
        <f>VLOOKUP($C138, Table2[#All], 3, 0)</f>
        <v>0</v>
      </c>
      <c r="GT138" s="9">
        <f>VLOOKUP($C138, Table2[#All], 4, 0)</f>
        <v>0</v>
      </c>
      <c r="GU138" s="9">
        <f>VLOOKUP($C138, Table2[#All], 5, 0)</f>
        <v>0</v>
      </c>
      <c r="GV138" s="9">
        <f>VLOOKUP($C138, Table2[#All], 6, 0)</f>
        <v>1</v>
      </c>
      <c r="GW138" s="9">
        <f>VLOOKUP($C138, Table2[#All], 7, 0)</f>
        <v>0</v>
      </c>
      <c r="GX138" s="10">
        <f t="shared" si="215"/>
        <v>4</v>
      </c>
      <c r="GY138" s="11"/>
      <c r="GZ138" s="9">
        <v>0</v>
      </c>
      <c r="HA138" s="9">
        <v>0</v>
      </c>
      <c r="HB138" s="9">
        <v>1</v>
      </c>
      <c r="HC138" s="9">
        <v>0</v>
      </c>
      <c r="HD138" s="9"/>
      <c r="HE138" s="10">
        <f t="shared" si="216"/>
        <v>3</v>
      </c>
      <c r="HF138" s="11"/>
      <c r="HG138" s="9">
        <f>VLOOKUP($C138, Table5[#All], 2, 0)</f>
        <v>0</v>
      </c>
      <c r="HH138" s="9">
        <f>VLOOKUP($C138, Table5[#All], 3, 0)</f>
        <v>0</v>
      </c>
      <c r="HI138" s="9">
        <f>VLOOKUP($C138, Table5[#All], 4, 0)</f>
        <v>0</v>
      </c>
      <c r="HJ138" s="9">
        <f>VLOOKUP($C138, Table5[#All], 5, 0)</f>
        <v>0</v>
      </c>
      <c r="HK138" s="9">
        <f>VLOOKUP($C138, Table5[#All], 6, 0)</f>
        <v>1</v>
      </c>
      <c r="HL138" s="10">
        <f t="shared" si="217"/>
        <v>5</v>
      </c>
      <c r="HM138" s="11"/>
      <c r="HN138" s="9">
        <f>VLOOKUP($C138, Table5[#All], 7, 0)</f>
        <v>0</v>
      </c>
      <c r="HO138" s="9">
        <f>VLOOKUP($C138, Table5[#All], 8, 0)</f>
        <v>0</v>
      </c>
      <c r="HP138" s="9">
        <f>VLOOKUP($C138, Table5[#All], 9, 0)</f>
        <v>1</v>
      </c>
      <c r="HQ138" s="9">
        <f>VLOOKUP($C138, Table5[#All], 10, 0)</f>
        <v>0</v>
      </c>
      <c r="HR138" s="9">
        <f>VLOOKUP($C138, Table5[#All], 11, 0)</f>
        <v>0</v>
      </c>
      <c r="HS138" s="10">
        <f t="shared" si="218"/>
        <v>3</v>
      </c>
      <c r="HT138" s="11"/>
      <c r="HU138" s="9">
        <f>VLOOKUP($C138, Table5[#All], 12, 0)</f>
        <v>1</v>
      </c>
      <c r="HV138" s="9">
        <f>VLOOKUP($C138, Table5[#All], 13, 0)</f>
        <v>0</v>
      </c>
      <c r="HW138" s="9">
        <f>VLOOKUP($C138, Table5[#All], 14, 0)</f>
        <v>0</v>
      </c>
      <c r="HX138" s="9">
        <f>VLOOKUP($C138, Table5[#All], 15, 0)</f>
        <v>0</v>
      </c>
      <c r="HY138" s="9">
        <f>VLOOKUP($C138, Table5[#All], 16, 0)</f>
        <v>0</v>
      </c>
      <c r="HZ138" s="10">
        <f t="shared" si="219"/>
        <v>1</v>
      </c>
      <c r="IA138" s="11"/>
      <c r="IB138" s="9">
        <f>VLOOKUP($C138, Table5[#All], 17, 0)</f>
        <v>1</v>
      </c>
      <c r="IC138" s="9">
        <f>VLOOKUP($C138, Table5[#All], 18, 0)</f>
        <v>0</v>
      </c>
      <c r="ID138" s="9">
        <f>VLOOKUP($C138, Table5[#All], 19, 0)</f>
        <v>0</v>
      </c>
      <c r="IE138" s="9">
        <f>VLOOKUP($C138, Table5[#All], 20, 0)</f>
        <v>0</v>
      </c>
      <c r="IF138" s="9">
        <f>VLOOKUP($C138, Table5[#All], 21, 0)</f>
        <v>0</v>
      </c>
      <c r="IG138" s="10">
        <f t="shared" si="220"/>
        <v>1</v>
      </c>
      <c r="IH138" s="11"/>
      <c r="II138" s="9">
        <f>VLOOKUP($C138, Table5[#All], 22, 0)</f>
        <v>1</v>
      </c>
      <c r="IJ138" s="9">
        <f>VLOOKUP($C138, Table5[#All], 23, 0)</f>
        <v>0</v>
      </c>
      <c r="IK138" s="9">
        <f>VLOOKUP($C138, Table5[#All], 24, 0)</f>
        <v>0</v>
      </c>
      <c r="IL138" s="9">
        <f>VLOOKUP($C138, Table5[#All], 25, 0)</f>
        <v>0</v>
      </c>
      <c r="IM138" s="9">
        <f>VLOOKUP($C138, Table5[#All], 26, 0)</f>
        <v>0</v>
      </c>
      <c r="IN138" s="10">
        <f t="shared" si="221"/>
        <v>1</v>
      </c>
      <c r="IO138" s="11"/>
      <c r="IP138" s="9">
        <v>1</v>
      </c>
      <c r="IQ138" s="9">
        <v>0</v>
      </c>
      <c r="IR138" s="9">
        <v>0</v>
      </c>
      <c r="IS138" s="9">
        <v>0</v>
      </c>
      <c r="IT138" s="9">
        <v>0</v>
      </c>
      <c r="IU138" s="10">
        <f t="shared" si="222"/>
        <v>1</v>
      </c>
      <c r="IV138" s="82"/>
    </row>
    <row r="139" spans="1:256" ht="16.3" thickTop="1" thickBot="1" x14ac:dyDescent="0.35">
      <c r="A139" s="16" t="s">
        <v>394</v>
      </c>
      <c r="B139" s="16" t="s">
        <v>415</v>
      </c>
      <c r="C139" s="16" t="s">
        <v>416</v>
      </c>
      <c r="D139" s="11"/>
      <c r="E139" s="9">
        <f>VLOOKUP($C139, Table3[#All], 2, 0)</f>
        <v>5.2600000000000001E-2</v>
      </c>
      <c r="F139" s="9"/>
      <c r="G139" s="9">
        <f>VLOOKUP($C139, Table3[#All], 3, 0)</f>
        <v>0.31579999999999997</v>
      </c>
      <c r="H139" s="9">
        <f>VLOOKUP($C139, Table3[#All], 4, 0)</f>
        <v>0.63159999999999994</v>
      </c>
      <c r="I139" s="9">
        <f>VLOOKUP($C139, Table3[#All], 5, 0)</f>
        <v>0</v>
      </c>
      <c r="J139" s="10">
        <f t="shared" si="223"/>
        <v>4</v>
      </c>
      <c r="K139" s="11"/>
      <c r="L139" s="9">
        <f>VLOOKUP($C139, Table3[#All], 6, 0)</f>
        <v>0</v>
      </c>
      <c r="M139" s="9"/>
      <c r="N139" s="9">
        <f>VLOOKUP($C139, Table3[#All], 7, 0)</f>
        <v>0</v>
      </c>
      <c r="O139" s="9">
        <f>VLOOKUP($C139, Table3[#All], 8, 0)</f>
        <v>1</v>
      </c>
      <c r="P139" s="9">
        <f>VLOOKUP($C139, Table3[#All], 9, 0)</f>
        <v>0</v>
      </c>
      <c r="Q139" s="10">
        <f t="shared" si="224"/>
        <v>4</v>
      </c>
      <c r="R139" s="11"/>
      <c r="S139" s="9">
        <f>VLOOKUP($C139, Table3[#All], 10, 0)</f>
        <v>0</v>
      </c>
      <c r="T139" s="9">
        <f>VLOOKUP($C139, Table3[#All], 11, 0)</f>
        <v>5.2600000000000001E-2</v>
      </c>
      <c r="U139" s="9">
        <f>VLOOKUP($C139, Table3[#All], 12, 0)</f>
        <v>0.57889999999999997</v>
      </c>
      <c r="V139" s="9">
        <f>VLOOKUP($C139, Table3[#All], 13, 0)</f>
        <v>0.36840000000000006</v>
      </c>
      <c r="W139" s="9">
        <f>VLOOKUP($C139, Table3[#All], 14, 0)</f>
        <v>0</v>
      </c>
      <c r="X139" s="10">
        <f t="shared" si="225"/>
        <v>4</v>
      </c>
      <c r="Y139" s="11"/>
      <c r="Z139" s="9">
        <f>VLOOKUP($C139, Table3[#All], 15, 0)</f>
        <v>0</v>
      </c>
      <c r="AA139" s="9">
        <f>VLOOKUP($C139, Table3[#All], 16, 0)</f>
        <v>0</v>
      </c>
      <c r="AB139" s="9">
        <f>VLOOKUP($C139, Table3[#All], 17, 0)</f>
        <v>0.73680000000000012</v>
      </c>
      <c r="AC139" s="9">
        <f>VLOOKUP($C139, Table3[#All], 18, 0)</f>
        <v>0.26319999999999999</v>
      </c>
      <c r="AD139" s="9">
        <f>VLOOKUP($C139, Table3[#All], 19, 0)</f>
        <v>0</v>
      </c>
      <c r="AE139" s="10">
        <f t="shared" si="195"/>
        <v>4</v>
      </c>
      <c r="AF139" s="11"/>
      <c r="AG139" s="9">
        <f>VLOOKUP($C139, Table3[#All], 20, 0)</f>
        <v>0.68420000000000003</v>
      </c>
      <c r="AH139" s="9">
        <f>VLOOKUP($C139, Table3[#All], 21, 0)</f>
        <v>0.31579999999999997</v>
      </c>
      <c r="AI139" s="9">
        <f>VLOOKUP($C139, Table3[#All], 22, 0)</f>
        <v>0</v>
      </c>
      <c r="AJ139" s="9"/>
      <c r="AK139" s="9"/>
      <c r="AL139" s="10">
        <f t="shared" si="196"/>
        <v>2</v>
      </c>
      <c r="AM139" s="11"/>
      <c r="AN139" s="9">
        <f>VLOOKUP($C139, Table3[#All], 23, 0)</f>
        <v>1</v>
      </c>
      <c r="AO139" s="9">
        <f>VLOOKUP($C139, Table3[#All], 24, 0)</f>
        <v>0</v>
      </c>
      <c r="AP139" s="9">
        <f>VLOOKUP($C139, Table3[#All], 25, 0)</f>
        <v>0</v>
      </c>
      <c r="AQ139" s="9">
        <f>VLOOKUP($C139, Table3[#All], 26, 0)</f>
        <v>0</v>
      </c>
      <c r="AR139" s="9"/>
      <c r="AS139" s="12">
        <f t="shared" si="197"/>
        <v>1</v>
      </c>
      <c r="AT139" s="11"/>
      <c r="AU139" s="9">
        <f>VLOOKUP($C139, Table3[#All], 27, 0)</f>
        <v>0.73680000000000012</v>
      </c>
      <c r="AV139" s="9">
        <f>VLOOKUP($C139, Table3[#All], 28, 0)</f>
        <v>0.26319999999999999</v>
      </c>
      <c r="AW139" s="9">
        <f>VLOOKUP($C139, Table3[#All], 29, 0)</f>
        <v>0</v>
      </c>
      <c r="AX139" s="9"/>
      <c r="AY139" s="9"/>
      <c r="AZ139" s="10">
        <f t="shared" si="226"/>
        <v>2</v>
      </c>
      <c r="BA139" s="11"/>
      <c r="BB139" s="9">
        <f>VLOOKUP($C139, Table3[#All], 30, 0)</f>
        <v>0.47369999999999995</v>
      </c>
      <c r="BC139" s="9">
        <f>VLOOKUP($C139, Table3[#All], 31, 0)</f>
        <v>0.52629999999999999</v>
      </c>
      <c r="BD139" s="9">
        <f>VLOOKUP($C139, Table3[#All], 32, 0)</f>
        <v>0</v>
      </c>
      <c r="BE139" s="9">
        <f>VLOOKUP($C139, Table3[#All], 33, 0)</f>
        <v>0</v>
      </c>
      <c r="BF139" s="9"/>
      <c r="BG139" s="10">
        <f t="shared" si="227"/>
        <v>2</v>
      </c>
      <c r="BH139" s="81"/>
      <c r="BI139" s="9">
        <f>VLOOKUP($C139, Table3[#All], 34, 0)</f>
        <v>0</v>
      </c>
      <c r="BJ139" s="9">
        <f>VLOOKUP($C139, Table3[#All], 35, 0)</f>
        <v>0</v>
      </c>
      <c r="BK139" s="9">
        <f>VLOOKUP($C139, Table3[#All], 36, 0)</f>
        <v>0</v>
      </c>
      <c r="BL139" s="9">
        <f>VLOOKUP($C139, Table3[#All], 37, 0)</f>
        <v>0</v>
      </c>
      <c r="BM139" s="9">
        <f>VLOOKUP($C139, Table3[#All], 38, 0)</f>
        <v>0</v>
      </c>
      <c r="BN139" s="10" t="str">
        <f t="shared" si="228"/>
        <v>N/A</v>
      </c>
      <c r="BO139" s="11"/>
      <c r="BP139" s="9">
        <f>VLOOKUP($C139, Table3[#All], 39, 0)</f>
        <v>5.2600000000000001E-2</v>
      </c>
      <c r="BQ139" s="9">
        <f>VLOOKUP($C139, Table3[#All], 40, 0)</f>
        <v>0.63159999999999994</v>
      </c>
      <c r="BR139" s="9">
        <f>VLOOKUP($C139, Table3[#All], 41, 0)</f>
        <v>0.31579999999999997</v>
      </c>
      <c r="BS139" s="9">
        <f>VLOOKUP($C139, Table3[#All], 42, 0)</f>
        <v>0</v>
      </c>
      <c r="BT139" s="9"/>
      <c r="BU139" s="10">
        <f t="shared" si="198"/>
        <v>3</v>
      </c>
      <c r="BV139" s="11"/>
      <c r="BW139" s="9">
        <f>VLOOKUP($C139, Table3[#All], 43, 0)</f>
        <v>1</v>
      </c>
      <c r="BX139" s="9">
        <f>VLOOKUP($C139, Table3[#All], 44, 0)</f>
        <v>0</v>
      </c>
      <c r="BY139" s="9">
        <f>VLOOKUP($C139, Table3[#All], 45, 0)</f>
        <v>0</v>
      </c>
      <c r="BZ139" s="9"/>
      <c r="CA139" s="9"/>
      <c r="CB139" s="10">
        <f t="shared" si="199"/>
        <v>1</v>
      </c>
      <c r="CC139" s="81"/>
      <c r="CD139" s="9">
        <f>VLOOKUP($C139, Table3[#All], 46, 0)</f>
        <v>0.94739999999999991</v>
      </c>
      <c r="CE139" s="9">
        <f>VLOOKUP($C139, Table3[#All], 47, 0)</f>
        <v>0</v>
      </c>
      <c r="CF139" s="9">
        <f>VLOOKUP($C139, Table3[#All], 48, 0)</f>
        <v>5.2600000000000001E-2</v>
      </c>
      <c r="CG139" s="9">
        <f>VLOOKUP($C139, Table3[#All], 49, 0)</f>
        <v>0</v>
      </c>
      <c r="CH139" s="9">
        <f>VLOOKUP($C139, Table3[#All], 50, 0)</f>
        <v>0</v>
      </c>
      <c r="CI139" s="12">
        <f t="shared" si="200"/>
        <v>1</v>
      </c>
      <c r="CJ139" s="13"/>
      <c r="CK139" s="9">
        <f>VLOOKUP($C139, Table3[#All], 51, 0)</f>
        <v>0.89469999999999994</v>
      </c>
      <c r="CL139" s="9">
        <f>VLOOKUP($C139, Table3[#All], 52, 0)</f>
        <v>0.10529999999999999</v>
      </c>
      <c r="CM139" s="9">
        <f>VLOOKUP($C139, Table3[#All], 53, 0)</f>
        <v>0</v>
      </c>
      <c r="CN139" s="9">
        <f>VLOOKUP($C139, Table3[#All], 54, 0)</f>
        <v>0</v>
      </c>
      <c r="CO139" s="9"/>
      <c r="CP139" s="10">
        <f t="shared" si="201"/>
        <v>1</v>
      </c>
      <c r="CQ139" s="11"/>
      <c r="CR139" s="9">
        <f>VLOOKUP($C139, Table3[#All], 55, 0)</f>
        <v>5.2600000000000001E-2</v>
      </c>
      <c r="CS139" s="9">
        <f>VLOOKUP($C139, Table3[#All], 56, 0)</f>
        <v>0.21050000000000002</v>
      </c>
      <c r="CT139" s="9">
        <f>VLOOKUP($C139, Table3[#All], 57, 0)</f>
        <v>0.47369999999999995</v>
      </c>
      <c r="CU139" s="9">
        <f>VLOOKUP($C139, Table3[#All], 58, 0)</f>
        <v>0.21050000000000002</v>
      </c>
      <c r="CV139" s="9">
        <f>VLOOKUP($C139, Table3[#All], 59, 0)</f>
        <v>5.2600000000000001E-2</v>
      </c>
      <c r="CW139" s="14">
        <f t="shared" si="202"/>
        <v>4</v>
      </c>
      <c r="CX139" s="81"/>
      <c r="CY139" s="9">
        <f>VLOOKUP($C139, Table3[#All], 60, 0)</f>
        <v>0.52629999999999999</v>
      </c>
      <c r="CZ139" s="9">
        <f>VLOOKUP($C139, Table3[#All], 61, 0)</f>
        <v>0.42109999999999997</v>
      </c>
      <c r="DA139" s="9">
        <f>VLOOKUP($C139, Table3[#All], 62, 0)</f>
        <v>5.2600000000000001E-2</v>
      </c>
      <c r="DB139" s="9">
        <f>VLOOKUP($C139, Table3[#All], 63, 0)</f>
        <v>0</v>
      </c>
      <c r="DC139" s="9">
        <f>VLOOKUP($C139, Table3[#All], 64, 0)</f>
        <v>0</v>
      </c>
      <c r="DD139" s="10">
        <f t="shared" si="203"/>
        <v>2</v>
      </c>
      <c r="DE139" s="11"/>
      <c r="DF139" s="9">
        <f>VLOOKUP($C139, Table3[#All], 65, 0)</f>
        <v>0.63159999999999994</v>
      </c>
      <c r="DG139" s="9"/>
      <c r="DH139" s="9">
        <f>VLOOKUP($C139, Table3[#All], 66, 0)</f>
        <v>0.31579999999999997</v>
      </c>
      <c r="DI139" s="9"/>
      <c r="DJ139" s="9">
        <f>VLOOKUP($C139, Table3[#All], 67, 0)</f>
        <v>5.2600000000000001E-2</v>
      </c>
      <c r="DK139" s="14">
        <f t="shared" si="204"/>
        <v>3</v>
      </c>
      <c r="DL139" s="11"/>
      <c r="DM139" s="9">
        <f>VLOOKUP($C139, Table3[#All], 68, 0)</f>
        <v>0.94739999999999991</v>
      </c>
      <c r="DN139" s="9"/>
      <c r="DO139" s="9">
        <f>VLOOKUP($C139, Table3[#All], 69, 0)</f>
        <v>5.2600000000000001E-2</v>
      </c>
      <c r="DP139" s="9">
        <f>VLOOKUP($C139, Table3[#All], 70, 0)</f>
        <v>0</v>
      </c>
      <c r="DQ139" s="9"/>
      <c r="DR139" s="14">
        <f t="shared" si="205"/>
        <v>1</v>
      </c>
      <c r="DS139" s="11"/>
      <c r="DT139" s="9">
        <f>VLOOKUP($C139, Table3[#All], 71, 0)</f>
        <v>5.2600000000000001E-2</v>
      </c>
      <c r="DU139" s="9">
        <f>VLOOKUP($C139, Table3[#All], 72, 0)</f>
        <v>0.21050000000000002</v>
      </c>
      <c r="DV139" s="9">
        <f>VLOOKUP($C139, Table3[#All], 73, 0)</f>
        <v>0.21050000000000002</v>
      </c>
      <c r="DW139" s="9">
        <f>VLOOKUP($C139, Table3[#All], 74, 0)</f>
        <v>0.15789999999999998</v>
      </c>
      <c r="DX139" s="9">
        <f>VLOOKUP($C139, Table3[#All], 75, 0)</f>
        <v>0.36840000000000006</v>
      </c>
      <c r="DY139" s="12">
        <f t="shared" si="194"/>
        <v>5</v>
      </c>
      <c r="DZ139" s="11"/>
      <c r="EA139" s="9">
        <f>VLOOKUP($C139, Table3[#All], 76, 0)</f>
        <v>1</v>
      </c>
      <c r="EB139" s="9">
        <f>VLOOKUP($C139, Table3[#All], 77, 0)</f>
        <v>0</v>
      </c>
      <c r="EC139" s="9">
        <f>VLOOKUP($C139, Table3[#All], 78, 0)</f>
        <v>0</v>
      </c>
      <c r="ED139" s="9">
        <f>VLOOKUP($C139, Table3[#All], 79, 0)</f>
        <v>0</v>
      </c>
      <c r="EE139" s="9">
        <f>VLOOKUP($C139, Table3[#All], 80, 0)</f>
        <v>0</v>
      </c>
      <c r="EF139" s="10">
        <f t="shared" si="206"/>
        <v>1</v>
      </c>
      <c r="EG139" s="9"/>
      <c r="EH139" s="9">
        <f>VLOOKUP($C139, Table3[#All], 81, 0)</f>
        <v>1</v>
      </c>
      <c r="EI139" s="9">
        <f>VLOOKUP($C139, Table3[#All], 82, 0)</f>
        <v>0</v>
      </c>
      <c r="EJ139" s="9">
        <f>VLOOKUP($C139, Table3[#All], 83, 0)</f>
        <v>0</v>
      </c>
      <c r="EK139" s="9">
        <f>VLOOKUP($C139, Table3[#All], 84, 0)</f>
        <v>0</v>
      </c>
      <c r="EL139" s="9">
        <f>VLOOKUP($C139, Table3[#All], 85, 0)</f>
        <v>0</v>
      </c>
      <c r="EM139" s="14">
        <f t="shared" si="207"/>
        <v>1</v>
      </c>
      <c r="EN139" s="11"/>
      <c r="EO139" s="9">
        <f>VLOOKUP($C139, Table3[#All], 86, 0)</f>
        <v>0</v>
      </c>
      <c r="EP139" s="9"/>
      <c r="EQ139" s="9">
        <f>VLOOKUP($C139, Table3[#All], 87, 0)</f>
        <v>1</v>
      </c>
      <c r="ER139" s="9"/>
      <c r="ES139" s="9"/>
      <c r="ET139" s="14">
        <f t="shared" si="208"/>
        <v>3</v>
      </c>
      <c r="EU139" s="11"/>
      <c r="EV139" s="9">
        <f>VLOOKUP($C139, Table3[#All], 88, 0)</f>
        <v>0</v>
      </c>
      <c r="EW139" s="9">
        <f>VLOOKUP($C139, Table3[#All], 89, 0)</f>
        <v>1</v>
      </c>
      <c r="EX139" s="9">
        <f>VLOOKUP($C139, Table3[#All], 90, 0)</f>
        <v>0</v>
      </c>
      <c r="EY139" s="9">
        <f>VLOOKUP($C139, Table3[#All], 91, 0)</f>
        <v>0</v>
      </c>
      <c r="EZ139" s="9">
        <f>VLOOKUP($C139, Table3[#All], 92, 0)</f>
        <v>0</v>
      </c>
      <c r="FA139" s="12">
        <f t="shared" si="209"/>
        <v>2</v>
      </c>
      <c r="FB139" s="11"/>
      <c r="FC139" s="9">
        <f>VLOOKUP($C139, Table3[#All], 93, 0)</f>
        <v>0</v>
      </c>
      <c r="FD139" s="9">
        <f>VLOOKUP($C139, Table3[#All], 94, 0)</f>
        <v>0.36840000000000006</v>
      </c>
      <c r="FE139" s="9">
        <f>VLOOKUP($C139, Table3[#All], 95, 0)</f>
        <v>0.63159999999999994</v>
      </c>
      <c r="FF139" s="9">
        <f>VLOOKUP($C139, Table3[#All], 96, 0)</f>
        <v>0</v>
      </c>
      <c r="FG139" s="9"/>
      <c r="FH139" s="10">
        <f t="shared" si="210"/>
        <v>3</v>
      </c>
      <c r="FI139" s="11"/>
      <c r="FJ139" s="9">
        <f>VLOOKUP($C139, Table3[#All], 97, 0)</f>
        <v>0</v>
      </c>
      <c r="FK139" s="9">
        <f>VLOOKUP($C139, Table3[#All], 98, 0)</f>
        <v>0</v>
      </c>
      <c r="FL139" s="9">
        <f>VLOOKUP($C139, Table3[#All], 99, 0)</f>
        <v>0</v>
      </c>
      <c r="FM139" s="9">
        <f>VLOOKUP($C139, Table3[#All], 100, 0)</f>
        <v>1</v>
      </c>
      <c r="FN139" s="9">
        <f>VLOOKUP($C139, Table3[#All], 101, 0)</f>
        <v>0</v>
      </c>
      <c r="FO139" s="14">
        <f t="shared" si="211"/>
        <v>4</v>
      </c>
      <c r="FP139" s="11"/>
      <c r="FQ139" s="9">
        <f>VLOOKUP($C139, Table3[#All], 102, 0)</f>
        <v>0.57889999999999997</v>
      </c>
      <c r="FR139" s="9">
        <f>VLOOKUP($C139, Table3[#All], 103, 0)</f>
        <v>0.36840000000000006</v>
      </c>
      <c r="FS139" s="9">
        <f>VLOOKUP($C139, Table3[#All], 104, 0)</f>
        <v>5.2600000000000001E-2</v>
      </c>
      <c r="FT139" s="9">
        <f>VLOOKUP($C139, Table3[#All], 105, 0)</f>
        <v>0</v>
      </c>
      <c r="FU139" s="9">
        <v>0</v>
      </c>
      <c r="FV139" s="10">
        <f t="shared" si="212"/>
        <v>2</v>
      </c>
      <c r="FW139" s="11"/>
      <c r="FX139" s="9">
        <f>VLOOKUP($C139, Table3[#All], 106, 0)</f>
        <v>1</v>
      </c>
      <c r="FY139" s="9"/>
      <c r="FZ139" s="9">
        <f>VLOOKUP($C139, Table3[#All], 107, 0)</f>
        <v>0</v>
      </c>
      <c r="GA139" s="9">
        <f>VLOOKUP($C139, Table3[#All], 108, 0)</f>
        <v>0</v>
      </c>
      <c r="GB139" s="9"/>
      <c r="GC139" s="10">
        <f t="shared" si="229"/>
        <v>1</v>
      </c>
      <c r="GD139" s="81"/>
      <c r="GE139" s="9">
        <f>VLOOKUP($C139, Table3[#All], 109, 0)</f>
        <v>0</v>
      </c>
      <c r="GF139" s="9">
        <f>VLOOKUP($C139, Table3[#All], 110, 0)</f>
        <v>1</v>
      </c>
      <c r="GG139" s="9">
        <f>VLOOKUP($C139, Table3[#All], 111, 0)</f>
        <v>0</v>
      </c>
      <c r="GH139" s="9"/>
      <c r="GI139" s="9">
        <f>VLOOKUP($C139, Table3[#All], 112, 0)</f>
        <v>0</v>
      </c>
      <c r="GJ139" s="12">
        <f t="shared" si="213"/>
        <v>2</v>
      </c>
      <c r="GK139" s="11"/>
      <c r="GL139" s="9">
        <f>VLOOKUP($C139, Table3[#All], 113, 0)</f>
        <v>0</v>
      </c>
      <c r="GM139" s="9">
        <f>VLOOKUP($C139, Table3[#All], 114, 0)</f>
        <v>0</v>
      </c>
      <c r="GN139" s="9">
        <f>VLOOKUP($C139, Table3[#All], 115, 0)</f>
        <v>0.47369999999999995</v>
      </c>
      <c r="GO139" s="9">
        <f>VLOOKUP($C139, Table3[#All], 116, 0)</f>
        <v>0.52629999999999999</v>
      </c>
      <c r="GP139" s="9"/>
      <c r="GQ139" s="10">
        <f t="shared" si="214"/>
        <v>4</v>
      </c>
      <c r="GR139" s="11"/>
      <c r="GS139" s="9">
        <f>VLOOKUP($C139, Table2[#All], 3, 0)</f>
        <v>0</v>
      </c>
      <c r="GT139" s="9">
        <f>VLOOKUP($C139, Table2[#All], 4, 0)</f>
        <v>0</v>
      </c>
      <c r="GU139" s="9">
        <f>VLOOKUP($C139, Table2[#All], 5, 0)</f>
        <v>0</v>
      </c>
      <c r="GV139" s="9">
        <f>VLOOKUP($C139, Table2[#All], 6, 0)</f>
        <v>1</v>
      </c>
      <c r="GW139" s="9">
        <f>VLOOKUP($C139, Table2[#All], 7, 0)</f>
        <v>0</v>
      </c>
      <c r="GX139" s="10">
        <f t="shared" si="215"/>
        <v>4</v>
      </c>
      <c r="GY139" s="11"/>
      <c r="GZ139" s="9">
        <v>0</v>
      </c>
      <c r="HA139" s="9">
        <v>0</v>
      </c>
      <c r="HB139" s="9">
        <v>1</v>
      </c>
      <c r="HC139" s="9">
        <v>0</v>
      </c>
      <c r="HD139" s="9"/>
      <c r="HE139" s="10">
        <f t="shared" si="216"/>
        <v>3</v>
      </c>
      <c r="HF139" s="11"/>
      <c r="HG139" s="9">
        <f>VLOOKUP($C139, Table5[#All], 2, 0)</f>
        <v>0</v>
      </c>
      <c r="HH139" s="9">
        <f>VLOOKUP($C139, Table5[#All], 3, 0)</f>
        <v>0</v>
      </c>
      <c r="HI139" s="9">
        <f>VLOOKUP($C139, Table5[#All], 4, 0)</f>
        <v>0</v>
      </c>
      <c r="HJ139" s="9">
        <f>VLOOKUP($C139, Table5[#All], 5, 0)</f>
        <v>0</v>
      </c>
      <c r="HK139" s="9">
        <f>VLOOKUP($C139, Table5[#All], 6, 0)</f>
        <v>1</v>
      </c>
      <c r="HL139" s="10">
        <f t="shared" si="217"/>
        <v>5</v>
      </c>
      <c r="HM139" s="11"/>
      <c r="HN139" s="9">
        <f>VLOOKUP($C139, Table5[#All], 7, 0)</f>
        <v>0</v>
      </c>
      <c r="HO139" s="9">
        <f>VLOOKUP($C139, Table5[#All], 8, 0)</f>
        <v>1</v>
      </c>
      <c r="HP139" s="9">
        <f>VLOOKUP($C139, Table5[#All], 9, 0)</f>
        <v>0</v>
      </c>
      <c r="HQ139" s="9">
        <f>VLOOKUP($C139, Table5[#All], 10, 0)</f>
        <v>0</v>
      </c>
      <c r="HR139" s="9">
        <f>VLOOKUP($C139, Table5[#All], 11, 0)</f>
        <v>0</v>
      </c>
      <c r="HS139" s="10">
        <f t="shared" si="218"/>
        <v>2</v>
      </c>
      <c r="HT139" s="11"/>
      <c r="HU139" s="9">
        <f>VLOOKUP($C139, Table5[#All], 12, 0)</f>
        <v>1</v>
      </c>
      <c r="HV139" s="9">
        <f>VLOOKUP($C139, Table5[#All], 13, 0)</f>
        <v>0</v>
      </c>
      <c r="HW139" s="9">
        <f>VLOOKUP($C139, Table5[#All], 14, 0)</f>
        <v>0</v>
      </c>
      <c r="HX139" s="9">
        <f>VLOOKUP($C139, Table5[#All], 15, 0)</f>
        <v>0</v>
      </c>
      <c r="HY139" s="9">
        <f>VLOOKUP($C139, Table5[#All], 16, 0)</f>
        <v>0</v>
      </c>
      <c r="HZ139" s="10">
        <f t="shared" si="219"/>
        <v>1</v>
      </c>
      <c r="IA139" s="11"/>
      <c r="IB139" s="9">
        <f>VLOOKUP($C139, Table5[#All], 17, 0)</f>
        <v>0</v>
      </c>
      <c r="IC139" s="9">
        <f>VLOOKUP($C139, Table5[#All], 18, 0)</f>
        <v>1</v>
      </c>
      <c r="ID139" s="9">
        <f>VLOOKUP($C139, Table5[#All], 19, 0)</f>
        <v>0</v>
      </c>
      <c r="IE139" s="9">
        <f>VLOOKUP($C139, Table5[#All], 20, 0)</f>
        <v>0</v>
      </c>
      <c r="IF139" s="9">
        <f>VLOOKUP($C139, Table5[#All], 21, 0)</f>
        <v>0</v>
      </c>
      <c r="IG139" s="10">
        <f t="shared" si="220"/>
        <v>2</v>
      </c>
      <c r="IH139" s="11"/>
      <c r="II139" s="9">
        <f>VLOOKUP($C139, Table5[#All], 22, 0)</f>
        <v>1</v>
      </c>
      <c r="IJ139" s="9">
        <f>VLOOKUP($C139, Table5[#All], 23, 0)</f>
        <v>0</v>
      </c>
      <c r="IK139" s="9">
        <f>VLOOKUP($C139, Table5[#All], 24, 0)</f>
        <v>0</v>
      </c>
      <c r="IL139" s="9">
        <f>VLOOKUP($C139, Table5[#All], 25, 0)</f>
        <v>0</v>
      </c>
      <c r="IM139" s="9">
        <f>VLOOKUP($C139, Table5[#All], 26, 0)</f>
        <v>0</v>
      </c>
      <c r="IN139" s="10">
        <f t="shared" si="221"/>
        <v>1</v>
      </c>
      <c r="IO139" s="11"/>
      <c r="IP139" s="9">
        <v>1</v>
      </c>
      <c r="IQ139" s="9">
        <v>0</v>
      </c>
      <c r="IR139" s="9">
        <v>0</v>
      </c>
      <c r="IS139" s="9">
        <v>0</v>
      </c>
      <c r="IT139" s="9">
        <v>0</v>
      </c>
      <c r="IU139" s="10">
        <f t="shared" si="222"/>
        <v>1</v>
      </c>
      <c r="IV139" s="82"/>
    </row>
    <row r="140" spans="1:256" ht="16.3" thickTop="1" thickBot="1" x14ac:dyDescent="0.35">
      <c r="A140" s="16" t="s">
        <v>394</v>
      </c>
      <c r="B140" s="16" t="s">
        <v>417</v>
      </c>
      <c r="C140" s="16" t="s">
        <v>418</v>
      </c>
      <c r="D140" s="11"/>
      <c r="E140" s="9">
        <f>VLOOKUP($C140, Table3[#All], 2, 0)</f>
        <v>0</v>
      </c>
      <c r="F140" s="9"/>
      <c r="G140" s="9">
        <f>VLOOKUP($C140, Table3[#All], 3, 0)</f>
        <v>0.2</v>
      </c>
      <c r="H140" s="9">
        <f>VLOOKUP($C140, Table3[#All], 4, 0)</f>
        <v>0.8</v>
      </c>
      <c r="I140" s="9">
        <f>VLOOKUP($C140, Table3[#All], 5, 0)</f>
        <v>0</v>
      </c>
      <c r="J140" s="10">
        <f t="shared" si="223"/>
        <v>4</v>
      </c>
      <c r="K140" s="11"/>
      <c r="L140" s="9">
        <f>VLOOKUP($C140, Table3[#All], 6, 0)</f>
        <v>1</v>
      </c>
      <c r="M140" s="9"/>
      <c r="N140" s="9">
        <f>VLOOKUP($C140, Table3[#All], 7, 0)</f>
        <v>0</v>
      </c>
      <c r="O140" s="9">
        <f>VLOOKUP($C140, Table3[#All], 8, 0)</f>
        <v>0</v>
      </c>
      <c r="P140" s="9">
        <f>VLOOKUP($C140, Table3[#All], 9, 0)</f>
        <v>0</v>
      </c>
      <c r="Q140" s="10">
        <f t="shared" si="224"/>
        <v>1</v>
      </c>
      <c r="R140" s="11"/>
      <c r="S140" s="9">
        <f>VLOOKUP($C140, Table3[#All], 10, 0)</f>
        <v>0</v>
      </c>
      <c r="T140" s="9">
        <f>VLOOKUP($C140, Table3[#All], 11, 0)</f>
        <v>0.33329999999999999</v>
      </c>
      <c r="U140" s="9">
        <f>VLOOKUP($C140, Table3[#All], 12, 0)</f>
        <v>0.66670000000000007</v>
      </c>
      <c r="V140" s="9">
        <f>VLOOKUP($C140, Table3[#All], 13, 0)</f>
        <v>0</v>
      </c>
      <c r="W140" s="9">
        <f>VLOOKUP($C140, Table3[#All], 14, 0)</f>
        <v>0</v>
      </c>
      <c r="X140" s="10">
        <f t="shared" si="225"/>
        <v>3</v>
      </c>
      <c r="Y140" s="11"/>
      <c r="Z140" s="9">
        <f>VLOOKUP($C140, Table3[#All], 15, 0)</f>
        <v>0</v>
      </c>
      <c r="AA140" s="9">
        <f>VLOOKUP($C140, Table3[#All], 16, 0)</f>
        <v>0.26669999999999999</v>
      </c>
      <c r="AB140" s="9">
        <f>VLOOKUP($C140, Table3[#All], 17, 0)</f>
        <v>0.66670000000000007</v>
      </c>
      <c r="AC140" s="9">
        <f>VLOOKUP($C140, Table3[#All], 18, 0)</f>
        <v>6.6699999999999995E-2</v>
      </c>
      <c r="AD140" s="9">
        <f>VLOOKUP($C140, Table3[#All], 19, 0)</f>
        <v>0</v>
      </c>
      <c r="AE140" s="10">
        <f t="shared" si="195"/>
        <v>3</v>
      </c>
      <c r="AF140" s="11"/>
      <c r="AG140" s="9">
        <f>VLOOKUP($C140, Table3[#All], 20, 0)</f>
        <v>0</v>
      </c>
      <c r="AH140" s="9">
        <f>VLOOKUP($C140, Table3[#All], 21, 0)</f>
        <v>0.4667</v>
      </c>
      <c r="AI140" s="9">
        <f>VLOOKUP($C140, Table3[#All], 22, 0)</f>
        <v>0.5333</v>
      </c>
      <c r="AJ140" s="9"/>
      <c r="AK140" s="9"/>
      <c r="AL140" s="10">
        <f t="shared" si="196"/>
        <v>3</v>
      </c>
      <c r="AM140" s="11"/>
      <c r="AN140" s="9">
        <f>VLOOKUP($C140, Table3[#All], 23, 0)</f>
        <v>1</v>
      </c>
      <c r="AO140" s="9">
        <f>VLOOKUP($C140, Table3[#All], 24, 0)</f>
        <v>0</v>
      </c>
      <c r="AP140" s="9">
        <f>VLOOKUP($C140, Table3[#All], 25, 0)</f>
        <v>0</v>
      </c>
      <c r="AQ140" s="9">
        <f>VLOOKUP($C140, Table3[#All], 26, 0)</f>
        <v>0</v>
      </c>
      <c r="AR140" s="9"/>
      <c r="AS140" s="12">
        <f t="shared" si="197"/>
        <v>1</v>
      </c>
      <c r="AT140" s="11"/>
      <c r="AU140" s="9">
        <f>VLOOKUP($C140, Table3[#All], 27, 0)</f>
        <v>0.93330000000000002</v>
      </c>
      <c r="AV140" s="9">
        <f>VLOOKUP($C140, Table3[#All], 28, 0)</f>
        <v>0</v>
      </c>
      <c r="AW140" s="9">
        <f>VLOOKUP($C140, Table3[#All], 29, 0)</f>
        <v>6.6699999999999995E-2</v>
      </c>
      <c r="AX140" s="9"/>
      <c r="AY140" s="9"/>
      <c r="AZ140" s="10">
        <f t="shared" si="226"/>
        <v>1</v>
      </c>
      <c r="BA140" s="11"/>
      <c r="BB140" s="9">
        <f>VLOOKUP($C140, Table3[#All], 30, 0)</f>
        <v>0.73329999999999995</v>
      </c>
      <c r="BC140" s="9">
        <f>VLOOKUP($C140, Table3[#All], 31, 0)</f>
        <v>0.26669999999999999</v>
      </c>
      <c r="BD140" s="9">
        <f>VLOOKUP($C140, Table3[#All], 32, 0)</f>
        <v>0</v>
      </c>
      <c r="BE140" s="9">
        <f>VLOOKUP($C140, Table3[#All], 33, 0)</f>
        <v>0</v>
      </c>
      <c r="BF140" s="9"/>
      <c r="BG140" s="10">
        <f t="shared" si="227"/>
        <v>2</v>
      </c>
      <c r="BH140" s="81"/>
      <c r="BI140" s="9">
        <f>VLOOKUP($C140, Table3[#All], 34, 0)</f>
        <v>0</v>
      </c>
      <c r="BJ140" s="9">
        <f>VLOOKUP($C140, Table3[#All], 35, 0)</f>
        <v>0</v>
      </c>
      <c r="BK140" s="9">
        <f>VLOOKUP($C140, Table3[#All], 36, 0)</f>
        <v>0</v>
      </c>
      <c r="BL140" s="9">
        <f>VLOOKUP($C140, Table3[#All], 37, 0)</f>
        <v>0</v>
      </c>
      <c r="BM140" s="9">
        <f>VLOOKUP($C140, Table3[#All], 38, 0)</f>
        <v>0</v>
      </c>
      <c r="BN140" s="10" t="str">
        <f t="shared" si="228"/>
        <v>N/A</v>
      </c>
      <c r="BO140" s="11"/>
      <c r="BP140" s="9">
        <f>VLOOKUP($C140, Table3[#All], 39, 0)</f>
        <v>0</v>
      </c>
      <c r="BQ140" s="9">
        <f>VLOOKUP($C140, Table3[#All], 40, 0)</f>
        <v>1</v>
      </c>
      <c r="BR140" s="9">
        <f>VLOOKUP($C140, Table3[#All], 41, 0)</f>
        <v>0</v>
      </c>
      <c r="BS140" s="9">
        <f>VLOOKUP($C140, Table3[#All], 42, 0)</f>
        <v>0</v>
      </c>
      <c r="BT140" s="9"/>
      <c r="BU140" s="10">
        <f t="shared" si="198"/>
        <v>2</v>
      </c>
      <c r="BV140" s="11"/>
      <c r="BW140" s="9">
        <f>VLOOKUP($C140, Table3[#All], 43, 0)</f>
        <v>0.26669999999999999</v>
      </c>
      <c r="BX140" s="9">
        <f>VLOOKUP($C140, Table3[#All], 44, 0)</f>
        <v>0.73329999999999995</v>
      </c>
      <c r="BY140" s="9">
        <f>VLOOKUP($C140, Table3[#All], 45, 0)</f>
        <v>0</v>
      </c>
      <c r="BZ140" s="9"/>
      <c r="CA140" s="9"/>
      <c r="CB140" s="10">
        <f t="shared" si="199"/>
        <v>2</v>
      </c>
      <c r="CC140" s="81"/>
      <c r="CD140" s="9">
        <f>VLOOKUP($C140, Table3[#All], 46, 0)</f>
        <v>1</v>
      </c>
      <c r="CE140" s="9">
        <f>VLOOKUP($C140, Table3[#All], 47, 0)</f>
        <v>0</v>
      </c>
      <c r="CF140" s="9">
        <f>VLOOKUP($C140, Table3[#All], 48, 0)</f>
        <v>0</v>
      </c>
      <c r="CG140" s="9">
        <f>VLOOKUP($C140, Table3[#All], 49, 0)</f>
        <v>0</v>
      </c>
      <c r="CH140" s="9">
        <f>VLOOKUP($C140, Table3[#All], 50, 0)</f>
        <v>0</v>
      </c>
      <c r="CI140" s="12">
        <f t="shared" si="200"/>
        <v>1</v>
      </c>
      <c r="CJ140" s="13"/>
      <c r="CK140" s="9">
        <f>VLOOKUP($C140, Table3[#All], 51, 0)</f>
        <v>0.93330000000000002</v>
      </c>
      <c r="CL140" s="9">
        <f>VLOOKUP($C140, Table3[#All], 52, 0)</f>
        <v>6.6699999999999995E-2</v>
      </c>
      <c r="CM140" s="9">
        <f>VLOOKUP($C140, Table3[#All], 53, 0)</f>
        <v>0</v>
      </c>
      <c r="CN140" s="9">
        <f>VLOOKUP($C140, Table3[#All], 54, 0)</f>
        <v>0</v>
      </c>
      <c r="CO140" s="9"/>
      <c r="CP140" s="10">
        <f t="shared" si="201"/>
        <v>1</v>
      </c>
      <c r="CQ140" s="11"/>
      <c r="CR140" s="9">
        <f>VLOOKUP($C140, Table3[#All], 55, 0)</f>
        <v>6.6699999999999995E-2</v>
      </c>
      <c r="CS140" s="9">
        <f>VLOOKUP($C140, Table3[#All], 56, 0)</f>
        <v>0.2</v>
      </c>
      <c r="CT140" s="9">
        <f>VLOOKUP($C140, Table3[#All], 57, 0)</f>
        <v>0.33329999999999999</v>
      </c>
      <c r="CU140" s="9">
        <f>VLOOKUP($C140, Table3[#All], 58, 0)</f>
        <v>0.4</v>
      </c>
      <c r="CV140" s="9">
        <f>VLOOKUP($C140, Table3[#All], 59, 0)</f>
        <v>0</v>
      </c>
      <c r="CW140" s="14">
        <f t="shared" si="202"/>
        <v>4</v>
      </c>
      <c r="CX140" s="81"/>
      <c r="CY140" s="9">
        <f>VLOOKUP($C140, Table3[#All], 60, 0)</f>
        <v>0.6</v>
      </c>
      <c r="CZ140" s="9">
        <f>VLOOKUP($C140, Table3[#All], 61, 0)</f>
        <v>0.2</v>
      </c>
      <c r="DA140" s="9">
        <f>VLOOKUP($C140, Table3[#All], 62, 0)</f>
        <v>6.6699999999999995E-2</v>
      </c>
      <c r="DB140" s="9">
        <f>VLOOKUP($C140, Table3[#All], 63, 0)</f>
        <v>0.1333</v>
      </c>
      <c r="DC140" s="9">
        <f>VLOOKUP($C140, Table3[#All], 64, 0)</f>
        <v>0</v>
      </c>
      <c r="DD140" s="10">
        <f t="shared" si="203"/>
        <v>2</v>
      </c>
      <c r="DE140" s="11"/>
      <c r="DF140" s="9">
        <f>VLOOKUP($C140, Table3[#All], 65, 0)</f>
        <v>0.8</v>
      </c>
      <c r="DG140" s="9"/>
      <c r="DH140" s="9">
        <f>VLOOKUP($C140, Table3[#All], 66, 0)</f>
        <v>6.6699999999999995E-2</v>
      </c>
      <c r="DI140" s="9"/>
      <c r="DJ140" s="9">
        <f>VLOOKUP($C140, Table3[#All], 67, 0)</f>
        <v>0.1333</v>
      </c>
      <c r="DK140" s="14">
        <f t="shared" si="204"/>
        <v>1</v>
      </c>
      <c r="DL140" s="11"/>
      <c r="DM140" s="9">
        <f>VLOOKUP($C140, Table3[#All], 68, 0)</f>
        <v>1</v>
      </c>
      <c r="DN140" s="9"/>
      <c r="DO140" s="9">
        <f>VLOOKUP($C140, Table3[#All], 69, 0)</f>
        <v>0</v>
      </c>
      <c r="DP140" s="9">
        <f>VLOOKUP($C140, Table3[#All], 70, 0)</f>
        <v>0</v>
      </c>
      <c r="DQ140" s="9"/>
      <c r="DR140" s="14">
        <f t="shared" si="205"/>
        <v>1</v>
      </c>
      <c r="DS140" s="11"/>
      <c r="DT140" s="9">
        <f>VLOOKUP($C140, Table3[#All], 71, 0)</f>
        <v>0</v>
      </c>
      <c r="DU140" s="9">
        <f>VLOOKUP($C140, Table3[#All], 72, 0)</f>
        <v>0</v>
      </c>
      <c r="DV140" s="9">
        <f>VLOOKUP($C140, Table3[#All], 73, 0)</f>
        <v>0</v>
      </c>
      <c r="DW140" s="9">
        <f>VLOOKUP($C140, Table3[#All], 74, 0)</f>
        <v>0.26669999999999999</v>
      </c>
      <c r="DX140" s="9">
        <f>VLOOKUP($C140, Table3[#All], 75, 0)</f>
        <v>0.73329999999999995</v>
      </c>
      <c r="DY140" s="12">
        <f t="shared" si="194"/>
        <v>5</v>
      </c>
      <c r="DZ140" s="11"/>
      <c r="EA140" s="9">
        <f>VLOOKUP($C140, Table3[#All], 76, 0)</f>
        <v>1</v>
      </c>
      <c r="EB140" s="9">
        <f>VLOOKUP($C140, Table3[#All], 77, 0)</f>
        <v>0</v>
      </c>
      <c r="EC140" s="9">
        <f>VLOOKUP($C140, Table3[#All], 78, 0)</f>
        <v>0</v>
      </c>
      <c r="ED140" s="9">
        <f>VLOOKUP($C140, Table3[#All], 79, 0)</f>
        <v>0</v>
      </c>
      <c r="EE140" s="9">
        <f>VLOOKUP($C140, Table3[#All], 80, 0)</f>
        <v>0</v>
      </c>
      <c r="EF140" s="10">
        <f t="shared" si="206"/>
        <v>1</v>
      </c>
      <c r="EG140" s="9"/>
      <c r="EH140" s="9">
        <f>VLOOKUP($C140, Table3[#All], 81, 0)</f>
        <v>1</v>
      </c>
      <c r="EI140" s="9">
        <f>VLOOKUP($C140, Table3[#All], 82, 0)</f>
        <v>0</v>
      </c>
      <c r="EJ140" s="9">
        <f>VLOOKUP($C140, Table3[#All], 83, 0)</f>
        <v>0</v>
      </c>
      <c r="EK140" s="9">
        <f>VLOOKUP($C140, Table3[#All], 84, 0)</f>
        <v>0</v>
      </c>
      <c r="EL140" s="9">
        <f>VLOOKUP($C140, Table3[#All], 85, 0)</f>
        <v>0</v>
      </c>
      <c r="EM140" s="14">
        <f t="shared" si="207"/>
        <v>1</v>
      </c>
      <c r="EN140" s="11"/>
      <c r="EO140" s="9">
        <f>VLOOKUP($C140, Table3[#All], 86, 0)</f>
        <v>6.6699999999999995E-2</v>
      </c>
      <c r="EP140" s="9"/>
      <c r="EQ140" s="9">
        <f>VLOOKUP($C140, Table3[#All], 87, 0)</f>
        <v>0.93330000000000002</v>
      </c>
      <c r="ER140" s="9"/>
      <c r="ES140" s="9"/>
      <c r="ET140" s="14">
        <f t="shared" si="208"/>
        <v>3</v>
      </c>
      <c r="EU140" s="11"/>
      <c r="EV140" s="9">
        <f>VLOOKUP($C140, Table3[#All], 88, 0)</f>
        <v>1</v>
      </c>
      <c r="EW140" s="9">
        <f>VLOOKUP($C140, Table3[#All], 89, 0)</f>
        <v>0</v>
      </c>
      <c r="EX140" s="9">
        <f>VLOOKUP($C140, Table3[#All], 90, 0)</f>
        <v>0</v>
      </c>
      <c r="EY140" s="9">
        <f>VLOOKUP($C140, Table3[#All], 91, 0)</f>
        <v>0</v>
      </c>
      <c r="EZ140" s="9">
        <f>VLOOKUP($C140, Table3[#All], 92, 0)</f>
        <v>0</v>
      </c>
      <c r="FA140" s="12">
        <f t="shared" si="209"/>
        <v>1</v>
      </c>
      <c r="FB140" s="11"/>
      <c r="FC140" s="9">
        <f>VLOOKUP($C140, Table3[#All], 93, 0)</f>
        <v>0</v>
      </c>
      <c r="FD140" s="9">
        <f>VLOOKUP($C140, Table3[#All], 94, 0)</f>
        <v>0.6</v>
      </c>
      <c r="FE140" s="9">
        <f>VLOOKUP($C140, Table3[#All], 95, 0)</f>
        <v>0.4</v>
      </c>
      <c r="FF140" s="9">
        <f>VLOOKUP($C140, Table3[#All], 96, 0)</f>
        <v>0</v>
      </c>
      <c r="FG140" s="9"/>
      <c r="FH140" s="10">
        <f t="shared" si="210"/>
        <v>3</v>
      </c>
      <c r="FI140" s="11"/>
      <c r="FJ140" s="9">
        <f>VLOOKUP($C140, Table3[#All], 97, 0)</f>
        <v>0</v>
      </c>
      <c r="FK140" s="9">
        <f>VLOOKUP($C140, Table3[#All], 98, 0)</f>
        <v>0</v>
      </c>
      <c r="FL140" s="9">
        <f>VLOOKUP($C140, Table3[#All], 99, 0)</f>
        <v>0</v>
      </c>
      <c r="FM140" s="9">
        <f>VLOOKUP($C140, Table3[#All], 100, 0)</f>
        <v>0</v>
      </c>
      <c r="FN140" s="9">
        <f>VLOOKUP($C140, Table3[#All], 101, 0)</f>
        <v>1</v>
      </c>
      <c r="FO140" s="14">
        <f t="shared" si="211"/>
        <v>5</v>
      </c>
      <c r="FP140" s="11"/>
      <c r="FQ140" s="9">
        <f>VLOOKUP($C140, Table3[#All], 102, 0)</f>
        <v>0.86670000000000003</v>
      </c>
      <c r="FR140" s="9">
        <f>VLOOKUP($C140, Table3[#All], 103, 0)</f>
        <v>0.1333</v>
      </c>
      <c r="FS140" s="9">
        <f>VLOOKUP($C140, Table3[#All], 104, 0)</f>
        <v>0</v>
      </c>
      <c r="FT140" s="9">
        <f>VLOOKUP($C140, Table3[#All], 105, 0)</f>
        <v>0</v>
      </c>
      <c r="FU140" s="9">
        <v>0</v>
      </c>
      <c r="FV140" s="10">
        <f t="shared" si="212"/>
        <v>1</v>
      </c>
      <c r="FW140" s="11"/>
      <c r="FX140" s="9">
        <f>VLOOKUP($C140, Table3[#All], 106, 0)</f>
        <v>0.66670000000000007</v>
      </c>
      <c r="FY140" s="9"/>
      <c r="FZ140" s="9">
        <f>VLOOKUP($C140, Table3[#All], 107, 0)</f>
        <v>0.1333</v>
      </c>
      <c r="GA140" s="9">
        <f>VLOOKUP($C140, Table3[#All], 108, 0)</f>
        <v>0.2</v>
      </c>
      <c r="GB140" s="9"/>
      <c r="GC140" s="10">
        <f t="shared" si="229"/>
        <v>3</v>
      </c>
      <c r="GD140" s="81"/>
      <c r="GE140" s="9">
        <f>VLOOKUP($C140, Table3[#All], 109, 0)</f>
        <v>0</v>
      </c>
      <c r="GF140" s="9">
        <f>VLOOKUP($C140, Table3[#All], 110, 0)</f>
        <v>1</v>
      </c>
      <c r="GG140" s="9">
        <f>VLOOKUP($C140, Table3[#All], 111, 0)</f>
        <v>0</v>
      </c>
      <c r="GH140" s="9"/>
      <c r="GI140" s="9">
        <f>VLOOKUP($C140, Table3[#All], 112, 0)</f>
        <v>0</v>
      </c>
      <c r="GJ140" s="12">
        <f t="shared" si="213"/>
        <v>2</v>
      </c>
      <c r="GK140" s="11"/>
      <c r="GL140" s="9">
        <f>VLOOKUP($C140, Table3[#All], 113, 0)</f>
        <v>0</v>
      </c>
      <c r="GM140" s="9">
        <f>VLOOKUP($C140, Table3[#All], 114, 0)</f>
        <v>0.26669999999999999</v>
      </c>
      <c r="GN140" s="9">
        <f>VLOOKUP($C140, Table3[#All], 115, 0)</f>
        <v>0.2</v>
      </c>
      <c r="GO140" s="9">
        <f>VLOOKUP($C140, Table3[#All], 116, 0)</f>
        <v>0.5333</v>
      </c>
      <c r="GP140" s="9"/>
      <c r="GQ140" s="10">
        <f t="shared" si="214"/>
        <v>4</v>
      </c>
      <c r="GR140" s="11"/>
      <c r="GS140" s="9">
        <f>VLOOKUP($C140, Table2[#All], 3, 0)</f>
        <v>0</v>
      </c>
      <c r="GT140" s="9">
        <f>VLOOKUP($C140, Table2[#All], 4, 0)</f>
        <v>0</v>
      </c>
      <c r="GU140" s="9">
        <f>VLOOKUP($C140, Table2[#All], 5, 0)</f>
        <v>0</v>
      </c>
      <c r="GV140" s="9">
        <f>VLOOKUP($C140, Table2[#All], 6, 0)</f>
        <v>1</v>
      </c>
      <c r="GW140" s="9">
        <f>VLOOKUP($C140, Table2[#All], 7, 0)</f>
        <v>0</v>
      </c>
      <c r="GX140" s="10">
        <f t="shared" si="215"/>
        <v>4</v>
      </c>
      <c r="GY140" s="11"/>
      <c r="GZ140" s="9">
        <v>0</v>
      </c>
      <c r="HA140" s="9">
        <v>0</v>
      </c>
      <c r="HB140" s="9">
        <v>1</v>
      </c>
      <c r="HC140" s="9">
        <v>0</v>
      </c>
      <c r="HD140" s="9"/>
      <c r="HE140" s="10">
        <f t="shared" si="216"/>
        <v>3</v>
      </c>
      <c r="HF140" s="11"/>
      <c r="HG140" s="9">
        <f>VLOOKUP($C140, Table5[#All], 2, 0)</f>
        <v>0</v>
      </c>
      <c r="HH140" s="9">
        <f>VLOOKUP($C140, Table5[#All], 3, 0)</f>
        <v>0</v>
      </c>
      <c r="HI140" s="9">
        <f>VLOOKUP($C140, Table5[#All], 4, 0)</f>
        <v>0</v>
      </c>
      <c r="HJ140" s="9">
        <f>VLOOKUP($C140, Table5[#All], 5, 0)</f>
        <v>0</v>
      </c>
      <c r="HK140" s="9">
        <f>VLOOKUP($C140, Table5[#All], 6, 0)</f>
        <v>1</v>
      </c>
      <c r="HL140" s="10">
        <f t="shared" si="217"/>
        <v>5</v>
      </c>
      <c r="HM140" s="11"/>
      <c r="HN140" s="9">
        <f>VLOOKUP($C140, Table5[#All], 7, 0)</f>
        <v>0</v>
      </c>
      <c r="HO140" s="9">
        <f>VLOOKUP($C140, Table5[#All], 8, 0)</f>
        <v>0</v>
      </c>
      <c r="HP140" s="9">
        <f>VLOOKUP($C140, Table5[#All], 9, 0)</f>
        <v>1</v>
      </c>
      <c r="HQ140" s="9">
        <f>VLOOKUP($C140, Table5[#All], 10, 0)</f>
        <v>0</v>
      </c>
      <c r="HR140" s="9">
        <f>VLOOKUP($C140, Table5[#All], 11, 0)</f>
        <v>0</v>
      </c>
      <c r="HS140" s="10">
        <f t="shared" si="218"/>
        <v>3</v>
      </c>
      <c r="HT140" s="11"/>
      <c r="HU140" s="9">
        <f>VLOOKUP($C140, Table5[#All], 12, 0)</f>
        <v>1</v>
      </c>
      <c r="HV140" s="9">
        <f>VLOOKUP($C140, Table5[#All], 13, 0)</f>
        <v>0</v>
      </c>
      <c r="HW140" s="9">
        <f>VLOOKUP($C140, Table5[#All], 14, 0)</f>
        <v>0</v>
      </c>
      <c r="HX140" s="9">
        <f>VLOOKUP($C140, Table5[#All], 15, 0)</f>
        <v>0</v>
      </c>
      <c r="HY140" s="9">
        <f>VLOOKUP($C140, Table5[#All], 16, 0)</f>
        <v>0</v>
      </c>
      <c r="HZ140" s="10">
        <f t="shared" si="219"/>
        <v>1</v>
      </c>
      <c r="IA140" s="11"/>
      <c r="IB140" s="9">
        <f>VLOOKUP($C140, Table5[#All], 17, 0)</f>
        <v>1</v>
      </c>
      <c r="IC140" s="9">
        <f>VLOOKUP($C140, Table5[#All], 18, 0)</f>
        <v>0</v>
      </c>
      <c r="ID140" s="9">
        <f>VLOOKUP($C140, Table5[#All], 19, 0)</f>
        <v>0</v>
      </c>
      <c r="IE140" s="9">
        <f>VLOOKUP($C140, Table5[#All], 20, 0)</f>
        <v>0</v>
      </c>
      <c r="IF140" s="9">
        <f>VLOOKUP($C140, Table5[#All], 21, 0)</f>
        <v>0</v>
      </c>
      <c r="IG140" s="10">
        <f t="shared" si="220"/>
        <v>1</v>
      </c>
      <c r="IH140" s="11"/>
      <c r="II140" s="9">
        <f>VLOOKUP($C140, Table5[#All], 22, 0)</f>
        <v>1</v>
      </c>
      <c r="IJ140" s="9">
        <f>VLOOKUP($C140, Table5[#All], 23, 0)</f>
        <v>0</v>
      </c>
      <c r="IK140" s="9">
        <f>VLOOKUP($C140, Table5[#All], 24, 0)</f>
        <v>0</v>
      </c>
      <c r="IL140" s="9">
        <f>VLOOKUP($C140, Table5[#All], 25, 0)</f>
        <v>0</v>
      </c>
      <c r="IM140" s="9">
        <f>VLOOKUP($C140, Table5[#All], 26, 0)</f>
        <v>0</v>
      </c>
      <c r="IN140" s="10">
        <f t="shared" si="221"/>
        <v>1</v>
      </c>
      <c r="IO140" s="11"/>
      <c r="IP140" s="9">
        <v>1</v>
      </c>
      <c r="IQ140" s="9">
        <v>0</v>
      </c>
      <c r="IR140" s="9">
        <v>0</v>
      </c>
      <c r="IS140" s="9">
        <v>0</v>
      </c>
      <c r="IT140" s="9">
        <v>0</v>
      </c>
      <c r="IU140" s="10">
        <f t="shared" si="222"/>
        <v>1</v>
      </c>
      <c r="IV140" s="82"/>
    </row>
    <row r="141" spans="1:256" ht="16.3" thickTop="1" thickBot="1" x14ac:dyDescent="0.35">
      <c r="A141" s="16" t="s">
        <v>394</v>
      </c>
      <c r="B141" s="16" t="s">
        <v>419</v>
      </c>
      <c r="C141" s="16" t="s">
        <v>420</v>
      </c>
      <c r="D141" s="11"/>
      <c r="E141" s="9">
        <f>VLOOKUP($C141, Table3[#All], 2, 0)</f>
        <v>0</v>
      </c>
      <c r="F141" s="9"/>
      <c r="G141" s="9">
        <f>VLOOKUP($C141, Table3[#All], 3, 0)</f>
        <v>0</v>
      </c>
      <c r="H141" s="9">
        <f>VLOOKUP($C141, Table3[#All], 4, 0)</f>
        <v>1</v>
      </c>
      <c r="I141" s="9">
        <f>VLOOKUP($C141, Table3[#All], 5, 0)</f>
        <v>0</v>
      </c>
      <c r="J141" s="10">
        <f t="shared" si="223"/>
        <v>4</v>
      </c>
      <c r="K141" s="11"/>
      <c r="L141" s="9">
        <f>VLOOKUP($C141, Table3[#All], 6, 0)</f>
        <v>1</v>
      </c>
      <c r="M141" s="9"/>
      <c r="N141" s="9">
        <f>VLOOKUP($C141, Table3[#All], 7, 0)</f>
        <v>0</v>
      </c>
      <c r="O141" s="9">
        <f>VLOOKUP($C141, Table3[#All], 8, 0)</f>
        <v>0</v>
      </c>
      <c r="P141" s="9">
        <f>VLOOKUP($C141, Table3[#All], 9, 0)</f>
        <v>0</v>
      </c>
      <c r="Q141" s="10">
        <f t="shared" si="224"/>
        <v>1</v>
      </c>
      <c r="R141" s="11"/>
      <c r="S141" s="9">
        <f>VLOOKUP($C141, Table3[#All], 10, 0)</f>
        <v>0</v>
      </c>
      <c r="T141" s="9">
        <f>VLOOKUP($C141, Table3[#All], 11, 0)</f>
        <v>0.41670000000000001</v>
      </c>
      <c r="U141" s="9">
        <f>VLOOKUP($C141, Table3[#All], 12, 0)</f>
        <v>0.5</v>
      </c>
      <c r="V141" s="9">
        <f>VLOOKUP($C141, Table3[#All], 13, 0)</f>
        <v>8.3299999999999999E-2</v>
      </c>
      <c r="W141" s="9">
        <f>VLOOKUP($C141, Table3[#All], 14, 0)</f>
        <v>0</v>
      </c>
      <c r="X141" s="10">
        <f t="shared" si="225"/>
        <v>3</v>
      </c>
      <c r="Y141" s="11"/>
      <c r="Z141" s="9">
        <f>VLOOKUP($C141, Table3[#All], 15, 0)</f>
        <v>0</v>
      </c>
      <c r="AA141" s="9">
        <f>VLOOKUP($C141, Table3[#All], 16, 0)</f>
        <v>0.16670000000000001</v>
      </c>
      <c r="AB141" s="9">
        <f>VLOOKUP($C141, Table3[#All], 17, 0)</f>
        <v>0.75</v>
      </c>
      <c r="AC141" s="9">
        <f>VLOOKUP($C141, Table3[#All], 18, 0)</f>
        <v>8.3299999999999999E-2</v>
      </c>
      <c r="AD141" s="9">
        <f>VLOOKUP($C141, Table3[#All], 19, 0)</f>
        <v>0</v>
      </c>
      <c r="AE141" s="10">
        <f t="shared" si="195"/>
        <v>3</v>
      </c>
      <c r="AF141" s="11"/>
      <c r="AG141" s="9">
        <f>VLOOKUP($C141, Table3[#All], 20, 0)</f>
        <v>0</v>
      </c>
      <c r="AH141" s="9">
        <f>VLOOKUP($C141, Table3[#All], 21, 0)</f>
        <v>0.5</v>
      </c>
      <c r="AI141" s="9">
        <f>VLOOKUP($C141, Table3[#All], 22, 0)</f>
        <v>0.5</v>
      </c>
      <c r="AJ141" s="9"/>
      <c r="AK141" s="9"/>
      <c r="AL141" s="10">
        <f t="shared" si="196"/>
        <v>3</v>
      </c>
      <c r="AM141" s="11"/>
      <c r="AN141" s="9">
        <f>VLOOKUP($C141, Table3[#All], 23, 0)</f>
        <v>1</v>
      </c>
      <c r="AO141" s="9">
        <f>VLOOKUP($C141, Table3[#All], 24, 0)</f>
        <v>0</v>
      </c>
      <c r="AP141" s="9">
        <f>VLOOKUP($C141, Table3[#All], 25, 0)</f>
        <v>0</v>
      </c>
      <c r="AQ141" s="9">
        <f>VLOOKUP($C141, Table3[#All], 26, 0)</f>
        <v>0</v>
      </c>
      <c r="AR141" s="9"/>
      <c r="AS141" s="12">
        <f t="shared" si="197"/>
        <v>1</v>
      </c>
      <c r="AT141" s="11"/>
      <c r="AU141" s="9">
        <f>VLOOKUP($C141, Table3[#All], 27, 0)</f>
        <v>1</v>
      </c>
      <c r="AV141" s="9">
        <f>VLOOKUP($C141, Table3[#All], 28, 0)</f>
        <v>0</v>
      </c>
      <c r="AW141" s="9">
        <f>VLOOKUP($C141, Table3[#All], 29, 0)</f>
        <v>0</v>
      </c>
      <c r="AX141" s="9"/>
      <c r="AY141" s="9"/>
      <c r="AZ141" s="10">
        <f t="shared" si="226"/>
        <v>1</v>
      </c>
      <c r="BA141" s="11"/>
      <c r="BB141" s="9">
        <f>VLOOKUP($C141, Table3[#All], 30, 0)</f>
        <v>0.41670000000000001</v>
      </c>
      <c r="BC141" s="9">
        <f>VLOOKUP($C141, Table3[#All], 31, 0)</f>
        <v>0.5</v>
      </c>
      <c r="BD141" s="9">
        <f>VLOOKUP($C141, Table3[#All], 32, 0)</f>
        <v>8.3299999999999999E-2</v>
      </c>
      <c r="BE141" s="9">
        <f>VLOOKUP($C141, Table3[#All], 33, 0)</f>
        <v>0</v>
      </c>
      <c r="BF141" s="9"/>
      <c r="BG141" s="10">
        <f t="shared" si="227"/>
        <v>2</v>
      </c>
      <c r="BH141" s="81"/>
      <c r="BI141" s="9">
        <f>VLOOKUP($C141, Table3[#All], 34, 0)</f>
        <v>0</v>
      </c>
      <c r="BJ141" s="9">
        <f>VLOOKUP($C141, Table3[#All], 35, 0)</f>
        <v>0</v>
      </c>
      <c r="BK141" s="9">
        <f>VLOOKUP($C141, Table3[#All], 36, 0)</f>
        <v>0</v>
      </c>
      <c r="BL141" s="9">
        <f>VLOOKUP($C141, Table3[#All], 37, 0)</f>
        <v>0</v>
      </c>
      <c r="BM141" s="9">
        <f>VLOOKUP($C141, Table3[#All], 38, 0)</f>
        <v>0</v>
      </c>
      <c r="BN141" s="10" t="str">
        <f t="shared" si="228"/>
        <v>N/A</v>
      </c>
      <c r="BO141" s="11"/>
      <c r="BP141" s="9">
        <f>VLOOKUP($C141, Table3[#All], 39, 0)</f>
        <v>0</v>
      </c>
      <c r="BQ141" s="9">
        <f>VLOOKUP($C141, Table3[#All], 40, 0)</f>
        <v>1</v>
      </c>
      <c r="BR141" s="9">
        <f>VLOOKUP($C141, Table3[#All], 41, 0)</f>
        <v>0</v>
      </c>
      <c r="BS141" s="9">
        <f>VLOOKUP($C141, Table3[#All], 42, 0)</f>
        <v>0</v>
      </c>
      <c r="BT141" s="9"/>
      <c r="BU141" s="10">
        <f t="shared" si="198"/>
        <v>2</v>
      </c>
      <c r="BV141" s="11"/>
      <c r="BW141" s="9">
        <f>VLOOKUP($C141, Table3[#All], 43, 0)</f>
        <v>8.3299999999999999E-2</v>
      </c>
      <c r="BX141" s="9">
        <f>VLOOKUP($C141, Table3[#All], 44, 0)</f>
        <v>0.91670000000000007</v>
      </c>
      <c r="BY141" s="9">
        <f>VLOOKUP($C141, Table3[#All], 45, 0)</f>
        <v>0</v>
      </c>
      <c r="BZ141" s="9"/>
      <c r="CA141" s="9"/>
      <c r="CB141" s="10">
        <f t="shared" si="199"/>
        <v>2</v>
      </c>
      <c r="CC141" s="81"/>
      <c r="CD141" s="9">
        <f>VLOOKUP($C141, Table3[#All], 46, 0)</f>
        <v>1</v>
      </c>
      <c r="CE141" s="9">
        <f>VLOOKUP($C141, Table3[#All], 47, 0)</f>
        <v>0</v>
      </c>
      <c r="CF141" s="9">
        <f>VLOOKUP($C141, Table3[#All], 48, 0)</f>
        <v>0</v>
      </c>
      <c r="CG141" s="9">
        <f>VLOOKUP($C141, Table3[#All], 49, 0)</f>
        <v>0</v>
      </c>
      <c r="CH141" s="9">
        <f>VLOOKUP($C141, Table3[#All], 50, 0)</f>
        <v>0</v>
      </c>
      <c r="CI141" s="12">
        <f t="shared" si="200"/>
        <v>1</v>
      </c>
      <c r="CJ141" s="13"/>
      <c r="CK141" s="9">
        <f>VLOOKUP($C141, Table3[#All], 51, 0)</f>
        <v>1</v>
      </c>
      <c r="CL141" s="9">
        <f>VLOOKUP($C141, Table3[#All], 52, 0)</f>
        <v>0</v>
      </c>
      <c r="CM141" s="9">
        <f>VLOOKUP($C141, Table3[#All], 53, 0)</f>
        <v>0</v>
      </c>
      <c r="CN141" s="9">
        <f>VLOOKUP($C141, Table3[#All], 54, 0)</f>
        <v>0</v>
      </c>
      <c r="CO141" s="9"/>
      <c r="CP141" s="10">
        <f t="shared" si="201"/>
        <v>1</v>
      </c>
      <c r="CQ141" s="11"/>
      <c r="CR141" s="9">
        <f>VLOOKUP($C141, Table3[#All], 55, 0)</f>
        <v>8.3299999999999999E-2</v>
      </c>
      <c r="CS141" s="9">
        <f>VLOOKUP($C141, Table3[#All], 56, 0)</f>
        <v>0</v>
      </c>
      <c r="CT141" s="9">
        <f>VLOOKUP($C141, Table3[#All], 57, 0)</f>
        <v>0.25</v>
      </c>
      <c r="CU141" s="9">
        <f>VLOOKUP($C141, Table3[#All], 58, 0)</f>
        <v>0.33329999999999999</v>
      </c>
      <c r="CV141" s="9">
        <f>VLOOKUP($C141, Table3[#All], 59, 0)</f>
        <v>0.33329999999999999</v>
      </c>
      <c r="CW141" s="14">
        <f t="shared" si="202"/>
        <v>5</v>
      </c>
      <c r="CX141" s="81"/>
      <c r="CY141" s="9">
        <f>VLOOKUP($C141, Table3[#All], 60, 0)</f>
        <v>0</v>
      </c>
      <c r="CZ141" s="9">
        <f>VLOOKUP($C141, Table3[#All], 61, 0)</f>
        <v>0.41670000000000001</v>
      </c>
      <c r="DA141" s="9">
        <f>VLOOKUP($C141, Table3[#All], 62, 0)</f>
        <v>0.25</v>
      </c>
      <c r="DB141" s="9">
        <f>VLOOKUP($C141, Table3[#All], 63, 0)</f>
        <v>0.33329999999999999</v>
      </c>
      <c r="DC141" s="9">
        <f>VLOOKUP($C141, Table3[#All], 64, 0)</f>
        <v>0</v>
      </c>
      <c r="DD141" s="10">
        <f t="shared" si="203"/>
        <v>4</v>
      </c>
      <c r="DE141" s="11"/>
      <c r="DF141" s="9">
        <f>VLOOKUP($C141, Table3[#All], 65, 0)</f>
        <v>0.83329999999999993</v>
      </c>
      <c r="DG141" s="9"/>
      <c r="DH141" s="9">
        <f>VLOOKUP($C141, Table3[#All], 66, 0)</f>
        <v>0.16670000000000001</v>
      </c>
      <c r="DI141" s="9"/>
      <c r="DJ141" s="9">
        <f>VLOOKUP($C141, Table3[#All], 67, 0)</f>
        <v>0</v>
      </c>
      <c r="DK141" s="14">
        <f t="shared" si="204"/>
        <v>1</v>
      </c>
      <c r="DL141" s="11"/>
      <c r="DM141" s="9">
        <f>VLOOKUP($C141, Table3[#All], 68, 0)</f>
        <v>1</v>
      </c>
      <c r="DN141" s="9"/>
      <c r="DO141" s="9">
        <f>VLOOKUP($C141, Table3[#All], 69, 0)</f>
        <v>0</v>
      </c>
      <c r="DP141" s="9">
        <f>VLOOKUP($C141, Table3[#All], 70, 0)</f>
        <v>0</v>
      </c>
      <c r="DQ141" s="9"/>
      <c r="DR141" s="14">
        <f t="shared" si="205"/>
        <v>1</v>
      </c>
      <c r="DS141" s="11"/>
      <c r="DT141" s="9">
        <f>VLOOKUP($C141, Table3[#All], 71, 0)</f>
        <v>0</v>
      </c>
      <c r="DU141" s="9">
        <f>VLOOKUP($C141, Table3[#All], 72, 0)</f>
        <v>0</v>
      </c>
      <c r="DV141" s="9">
        <f>VLOOKUP($C141, Table3[#All], 73, 0)</f>
        <v>0</v>
      </c>
      <c r="DW141" s="9">
        <f>VLOOKUP($C141, Table3[#All], 74, 0)</f>
        <v>0.25</v>
      </c>
      <c r="DX141" s="9">
        <f>VLOOKUP($C141, Table3[#All], 75, 0)</f>
        <v>0.75</v>
      </c>
      <c r="DY141" s="12">
        <f t="shared" si="194"/>
        <v>5</v>
      </c>
      <c r="DZ141" s="11"/>
      <c r="EA141" s="9">
        <f>VLOOKUP($C141, Table3[#All], 76, 0)</f>
        <v>1</v>
      </c>
      <c r="EB141" s="9">
        <f>VLOOKUP($C141, Table3[#All], 77, 0)</f>
        <v>0</v>
      </c>
      <c r="EC141" s="9">
        <f>VLOOKUP($C141, Table3[#All], 78, 0)</f>
        <v>0</v>
      </c>
      <c r="ED141" s="9">
        <f>VLOOKUP($C141, Table3[#All], 79, 0)</f>
        <v>0</v>
      </c>
      <c r="EE141" s="9">
        <f>VLOOKUP($C141, Table3[#All], 80, 0)</f>
        <v>0</v>
      </c>
      <c r="EF141" s="10">
        <f t="shared" si="206"/>
        <v>1</v>
      </c>
      <c r="EG141" s="9"/>
      <c r="EH141" s="9">
        <f>VLOOKUP($C141, Table3[#All], 81, 0)</f>
        <v>1</v>
      </c>
      <c r="EI141" s="9">
        <f>VLOOKUP($C141, Table3[#All], 82, 0)</f>
        <v>0</v>
      </c>
      <c r="EJ141" s="9">
        <f>VLOOKUP($C141, Table3[#All], 83, 0)</f>
        <v>0</v>
      </c>
      <c r="EK141" s="9">
        <f>VLOOKUP($C141, Table3[#All], 84, 0)</f>
        <v>0</v>
      </c>
      <c r="EL141" s="9">
        <f>VLOOKUP($C141, Table3[#All], 85, 0)</f>
        <v>0</v>
      </c>
      <c r="EM141" s="14">
        <f t="shared" si="207"/>
        <v>1</v>
      </c>
      <c r="EN141" s="11"/>
      <c r="EO141" s="9">
        <f>VLOOKUP($C141, Table3[#All], 86, 0)</f>
        <v>0.33329999999999999</v>
      </c>
      <c r="EP141" s="9"/>
      <c r="EQ141" s="9">
        <f>VLOOKUP($C141, Table3[#All], 87, 0)</f>
        <v>0.66670000000000007</v>
      </c>
      <c r="ER141" s="9"/>
      <c r="ES141" s="9"/>
      <c r="ET141" s="14">
        <f t="shared" si="208"/>
        <v>3</v>
      </c>
      <c r="EU141" s="11"/>
      <c r="EV141" s="9">
        <f>VLOOKUP($C141, Table3[#All], 88, 0)</f>
        <v>1</v>
      </c>
      <c r="EW141" s="9">
        <f>VLOOKUP($C141, Table3[#All], 89, 0)</f>
        <v>0</v>
      </c>
      <c r="EX141" s="9">
        <f>VLOOKUP($C141, Table3[#All], 90, 0)</f>
        <v>0</v>
      </c>
      <c r="EY141" s="9">
        <f>VLOOKUP($C141, Table3[#All], 91, 0)</f>
        <v>0</v>
      </c>
      <c r="EZ141" s="9">
        <f>VLOOKUP($C141, Table3[#All], 92, 0)</f>
        <v>0</v>
      </c>
      <c r="FA141" s="12">
        <f t="shared" si="209"/>
        <v>1</v>
      </c>
      <c r="FB141" s="11"/>
      <c r="FC141" s="9">
        <f>VLOOKUP($C141, Table3[#All], 93, 0)</f>
        <v>0</v>
      </c>
      <c r="FD141" s="9">
        <f>VLOOKUP($C141, Table3[#All], 94, 0)</f>
        <v>0.5</v>
      </c>
      <c r="FE141" s="9">
        <f>VLOOKUP($C141, Table3[#All], 95, 0)</f>
        <v>0.5</v>
      </c>
      <c r="FF141" s="9">
        <f>VLOOKUP($C141, Table3[#All], 96, 0)</f>
        <v>0</v>
      </c>
      <c r="FG141" s="9"/>
      <c r="FH141" s="10">
        <f t="shared" si="210"/>
        <v>3</v>
      </c>
      <c r="FI141" s="11"/>
      <c r="FJ141" s="9">
        <f>VLOOKUP($C141, Table3[#All], 97, 0)</f>
        <v>0</v>
      </c>
      <c r="FK141" s="9">
        <f>VLOOKUP($C141, Table3[#All], 98, 0)</f>
        <v>0</v>
      </c>
      <c r="FL141" s="9">
        <f>VLOOKUP($C141, Table3[#All], 99, 0)</f>
        <v>0</v>
      </c>
      <c r="FM141" s="9">
        <f>VLOOKUP($C141, Table3[#All], 100, 0)</f>
        <v>0</v>
      </c>
      <c r="FN141" s="9">
        <f>VLOOKUP($C141, Table3[#All], 101, 0)</f>
        <v>1</v>
      </c>
      <c r="FO141" s="14">
        <f t="shared" si="211"/>
        <v>5</v>
      </c>
      <c r="FP141" s="11"/>
      <c r="FQ141" s="9">
        <f>VLOOKUP($C141, Table3[#All], 102, 0)</f>
        <v>0.83329999999999993</v>
      </c>
      <c r="FR141" s="9">
        <f>VLOOKUP($C141, Table3[#All], 103, 0)</f>
        <v>0.16670000000000001</v>
      </c>
      <c r="FS141" s="9">
        <f>VLOOKUP($C141, Table3[#All], 104, 0)</f>
        <v>0</v>
      </c>
      <c r="FT141" s="9">
        <f>VLOOKUP($C141, Table3[#All], 105, 0)</f>
        <v>0</v>
      </c>
      <c r="FU141" s="9">
        <v>0</v>
      </c>
      <c r="FV141" s="10">
        <f t="shared" si="212"/>
        <v>1</v>
      </c>
      <c r="FW141" s="11"/>
      <c r="FX141" s="9">
        <f>VLOOKUP($C141, Table3[#All], 106, 0)</f>
        <v>0.91670000000000007</v>
      </c>
      <c r="FY141" s="9"/>
      <c r="FZ141" s="9">
        <f>VLOOKUP($C141, Table3[#All], 107, 0)</f>
        <v>8.3299999999999999E-2</v>
      </c>
      <c r="GA141" s="9">
        <f>VLOOKUP($C141, Table3[#All], 108, 0)</f>
        <v>0</v>
      </c>
      <c r="GB141" s="9"/>
      <c r="GC141" s="10">
        <f t="shared" si="229"/>
        <v>1</v>
      </c>
      <c r="GD141" s="81"/>
      <c r="GE141" s="9">
        <f>VLOOKUP($C141, Table3[#All], 109, 0)</f>
        <v>0</v>
      </c>
      <c r="GF141" s="9">
        <f>VLOOKUP($C141, Table3[#All], 110, 0)</f>
        <v>0.75</v>
      </c>
      <c r="GG141" s="9">
        <f>VLOOKUP($C141, Table3[#All], 111, 0)</f>
        <v>0.25</v>
      </c>
      <c r="GH141" s="9"/>
      <c r="GI141" s="9">
        <f>VLOOKUP($C141, Table3[#All], 112, 0)</f>
        <v>0</v>
      </c>
      <c r="GJ141" s="12">
        <f t="shared" si="213"/>
        <v>3</v>
      </c>
      <c r="GK141" s="11"/>
      <c r="GL141" s="9">
        <f>VLOOKUP($C141, Table3[#All], 113, 0)</f>
        <v>0</v>
      </c>
      <c r="GM141" s="9">
        <f>VLOOKUP($C141, Table3[#All], 114, 0)</f>
        <v>0.41670000000000001</v>
      </c>
      <c r="GN141" s="9">
        <f>VLOOKUP($C141, Table3[#All], 115, 0)</f>
        <v>8.3299999999999999E-2</v>
      </c>
      <c r="GO141" s="9">
        <f>VLOOKUP($C141, Table3[#All], 116, 0)</f>
        <v>0.5</v>
      </c>
      <c r="GP141" s="9"/>
      <c r="GQ141" s="10">
        <f t="shared" si="214"/>
        <v>4</v>
      </c>
      <c r="GR141" s="11"/>
      <c r="GS141" s="9">
        <f>VLOOKUP($C141, Table2[#All], 3, 0)</f>
        <v>0</v>
      </c>
      <c r="GT141" s="9">
        <f>VLOOKUP($C141, Table2[#All], 4, 0)</f>
        <v>0</v>
      </c>
      <c r="GU141" s="9">
        <f>VLOOKUP($C141, Table2[#All], 5, 0)</f>
        <v>0</v>
      </c>
      <c r="GV141" s="9">
        <f>VLOOKUP($C141, Table2[#All], 6, 0)</f>
        <v>1</v>
      </c>
      <c r="GW141" s="9">
        <f>VLOOKUP($C141, Table2[#All], 7, 0)</f>
        <v>0</v>
      </c>
      <c r="GX141" s="10">
        <f t="shared" si="215"/>
        <v>4</v>
      </c>
      <c r="GY141" s="11"/>
      <c r="GZ141" s="9">
        <v>0</v>
      </c>
      <c r="HA141" s="9">
        <v>0</v>
      </c>
      <c r="HB141" s="9">
        <v>1</v>
      </c>
      <c r="HC141" s="9">
        <v>0</v>
      </c>
      <c r="HD141" s="9"/>
      <c r="HE141" s="10">
        <f t="shared" si="216"/>
        <v>3</v>
      </c>
      <c r="HF141" s="11"/>
      <c r="HG141" s="9">
        <f>VLOOKUP($C141, Table5[#All], 2, 0)</f>
        <v>0</v>
      </c>
      <c r="HH141" s="9">
        <f>VLOOKUP($C141, Table5[#All], 3, 0)</f>
        <v>0</v>
      </c>
      <c r="HI141" s="9">
        <f>VLOOKUP($C141, Table5[#All], 4, 0)</f>
        <v>0</v>
      </c>
      <c r="HJ141" s="9">
        <f>VLOOKUP($C141, Table5[#All], 5, 0)</f>
        <v>0</v>
      </c>
      <c r="HK141" s="9">
        <f>VLOOKUP($C141, Table5[#All], 6, 0)</f>
        <v>1</v>
      </c>
      <c r="HL141" s="10">
        <f t="shared" si="217"/>
        <v>5</v>
      </c>
      <c r="HM141" s="11"/>
      <c r="HN141" s="9">
        <f>VLOOKUP($C141, Table5[#All], 7, 0)</f>
        <v>0</v>
      </c>
      <c r="HO141" s="9">
        <f>VLOOKUP($C141, Table5[#All], 8, 0)</f>
        <v>0</v>
      </c>
      <c r="HP141" s="9">
        <f>VLOOKUP($C141, Table5[#All], 9, 0)</f>
        <v>0</v>
      </c>
      <c r="HQ141" s="9">
        <f>VLOOKUP($C141, Table5[#All], 10, 0)</f>
        <v>1</v>
      </c>
      <c r="HR141" s="9">
        <f>VLOOKUP($C141, Table5[#All], 11, 0)</f>
        <v>0</v>
      </c>
      <c r="HS141" s="10">
        <f t="shared" si="218"/>
        <v>4</v>
      </c>
      <c r="HT141" s="11"/>
      <c r="HU141" s="9">
        <f>VLOOKUP($C141, Table5[#All], 12, 0)</f>
        <v>0</v>
      </c>
      <c r="HV141" s="9">
        <f>VLOOKUP($C141, Table5[#All], 13, 0)</f>
        <v>0</v>
      </c>
      <c r="HW141" s="9">
        <f>VLOOKUP($C141, Table5[#All], 14, 0)</f>
        <v>0</v>
      </c>
      <c r="HX141" s="9">
        <f>VLOOKUP($C141, Table5[#All], 15, 0)</f>
        <v>0</v>
      </c>
      <c r="HY141" s="9">
        <f>VLOOKUP($C141, Table5[#All], 16, 0)</f>
        <v>0</v>
      </c>
      <c r="HZ141" s="10" t="str">
        <f t="shared" si="219"/>
        <v>N/A</v>
      </c>
      <c r="IA141" s="11"/>
      <c r="IB141" s="9">
        <f>VLOOKUP($C141, Table5[#All], 17, 0)</f>
        <v>0</v>
      </c>
      <c r="IC141" s="9">
        <f>VLOOKUP($C141, Table5[#All], 18, 0)</f>
        <v>0</v>
      </c>
      <c r="ID141" s="9">
        <f>VLOOKUP($C141, Table5[#All], 19, 0)</f>
        <v>0</v>
      </c>
      <c r="IE141" s="9">
        <f>VLOOKUP($C141, Table5[#All], 20, 0)</f>
        <v>0</v>
      </c>
      <c r="IF141" s="9">
        <f>VLOOKUP($C141, Table5[#All], 21, 0)</f>
        <v>0</v>
      </c>
      <c r="IG141" s="10" t="str">
        <f t="shared" si="220"/>
        <v>N/A</v>
      </c>
      <c r="IH141" s="11"/>
      <c r="II141" s="9">
        <f>VLOOKUP($C141, Table5[#All], 22, 0)</f>
        <v>1</v>
      </c>
      <c r="IJ141" s="9">
        <f>VLOOKUP($C141, Table5[#All], 23, 0)</f>
        <v>0</v>
      </c>
      <c r="IK141" s="9">
        <f>VLOOKUP($C141, Table5[#All], 24, 0)</f>
        <v>0</v>
      </c>
      <c r="IL141" s="9">
        <f>VLOOKUP($C141, Table5[#All], 25, 0)</f>
        <v>0</v>
      </c>
      <c r="IM141" s="9">
        <f>VLOOKUP($C141, Table5[#All], 26, 0)</f>
        <v>0</v>
      </c>
      <c r="IN141" s="10">
        <f t="shared" si="221"/>
        <v>1</v>
      </c>
      <c r="IO141" s="11"/>
      <c r="IP141" s="9">
        <v>1</v>
      </c>
      <c r="IQ141" s="9">
        <v>0</v>
      </c>
      <c r="IR141" s="9">
        <v>0</v>
      </c>
      <c r="IS141" s="9">
        <v>0</v>
      </c>
      <c r="IT141" s="9">
        <v>0</v>
      </c>
      <c r="IU141" s="10">
        <f t="shared" si="222"/>
        <v>1</v>
      </c>
      <c r="IV141" s="82"/>
    </row>
    <row r="142" spans="1:256" ht="16.3" thickTop="1" thickBot="1" x14ac:dyDescent="0.35">
      <c r="A142" s="16" t="s">
        <v>394</v>
      </c>
      <c r="B142" s="16" t="s">
        <v>421</v>
      </c>
      <c r="C142" s="16" t="s">
        <v>422</v>
      </c>
      <c r="D142" s="11"/>
      <c r="E142" s="9">
        <f>VLOOKUP($C142, Table3[#All], 2, 0)</f>
        <v>0</v>
      </c>
      <c r="F142" s="9"/>
      <c r="G142" s="9">
        <f>VLOOKUP($C142, Table3[#All], 3, 0)</f>
        <v>0</v>
      </c>
      <c r="H142" s="9">
        <f>VLOOKUP($C142, Table3[#All], 4, 0)</f>
        <v>0.74069999999999991</v>
      </c>
      <c r="I142" s="9">
        <f>VLOOKUP($C142, Table3[#All], 5, 0)</f>
        <v>0.25929999999999997</v>
      </c>
      <c r="J142" s="10">
        <f t="shared" si="223"/>
        <v>5</v>
      </c>
      <c r="K142" s="11"/>
      <c r="L142" s="9">
        <f>VLOOKUP($C142, Table3[#All], 6, 0)</f>
        <v>0</v>
      </c>
      <c r="M142" s="9"/>
      <c r="N142" s="9">
        <f>VLOOKUP($C142, Table3[#All], 7, 0)</f>
        <v>0</v>
      </c>
      <c r="O142" s="9">
        <f>VLOOKUP($C142, Table3[#All], 8, 0)</f>
        <v>0</v>
      </c>
      <c r="P142" s="9">
        <f>VLOOKUP($C142, Table3[#All], 9, 0)</f>
        <v>1</v>
      </c>
      <c r="Q142" s="10">
        <f t="shared" si="224"/>
        <v>5</v>
      </c>
      <c r="R142" s="11"/>
      <c r="S142" s="9">
        <f>VLOOKUP($C142, Table3[#All], 10, 0)</f>
        <v>0</v>
      </c>
      <c r="T142" s="9">
        <f>VLOOKUP($C142, Table3[#All], 11, 0)</f>
        <v>3.7000000000000005E-2</v>
      </c>
      <c r="U142" s="9">
        <f>VLOOKUP($C142, Table3[#All], 12, 0)</f>
        <v>0.81480000000000008</v>
      </c>
      <c r="V142" s="9">
        <f>VLOOKUP($C142, Table3[#All], 13, 0)</f>
        <v>0.14810000000000001</v>
      </c>
      <c r="W142" s="9">
        <f>VLOOKUP($C142, Table3[#All], 14, 0)</f>
        <v>0</v>
      </c>
      <c r="X142" s="10">
        <f t="shared" si="225"/>
        <v>3</v>
      </c>
      <c r="Y142" s="11"/>
      <c r="Z142" s="9">
        <f>VLOOKUP($C142, Table3[#All], 15, 0)</f>
        <v>0</v>
      </c>
      <c r="AA142" s="9">
        <f>VLOOKUP($C142, Table3[#All], 16, 0)</f>
        <v>0.11109999999999999</v>
      </c>
      <c r="AB142" s="9">
        <f>VLOOKUP($C142, Table3[#All], 17, 0)</f>
        <v>0.85189999999999999</v>
      </c>
      <c r="AC142" s="9">
        <f>VLOOKUP($C142, Table3[#All], 18, 0)</f>
        <v>3.7000000000000005E-2</v>
      </c>
      <c r="AD142" s="9">
        <f>VLOOKUP($C142, Table3[#All], 19, 0)</f>
        <v>0</v>
      </c>
      <c r="AE142" s="10">
        <f t="shared" si="195"/>
        <v>3</v>
      </c>
      <c r="AF142" s="11"/>
      <c r="AG142" s="9">
        <f>VLOOKUP($C142, Table3[#All], 20, 0)</f>
        <v>3.7000000000000005E-2</v>
      </c>
      <c r="AH142" s="9">
        <f>VLOOKUP($C142, Table3[#All], 21, 0)</f>
        <v>0.74069999999999991</v>
      </c>
      <c r="AI142" s="9">
        <f>VLOOKUP($C142, Table3[#All], 22, 0)</f>
        <v>0.22219999999999998</v>
      </c>
      <c r="AJ142" s="9"/>
      <c r="AK142" s="9"/>
      <c r="AL142" s="10">
        <f t="shared" si="196"/>
        <v>2</v>
      </c>
      <c r="AM142" s="11"/>
      <c r="AN142" s="9">
        <f>VLOOKUP($C142, Table3[#All], 23, 0)</f>
        <v>0</v>
      </c>
      <c r="AO142" s="9">
        <f>VLOOKUP($C142, Table3[#All], 24, 0)</f>
        <v>0</v>
      </c>
      <c r="AP142" s="9">
        <f>VLOOKUP($C142, Table3[#All], 25, 0)</f>
        <v>1</v>
      </c>
      <c r="AQ142" s="9">
        <f>VLOOKUP($C142, Table3[#All], 26, 0)</f>
        <v>0</v>
      </c>
      <c r="AR142" s="9"/>
      <c r="AS142" s="12">
        <f t="shared" si="197"/>
        <v>3</v>
      </c>
      <c r="AT142" s="11"/>
      <c r="AU142" s="9">
        <f>VLOOKUP($C142, Table3[#All], 27, 0)</f>
        <v>0.88890000000000002</v>
      </c>
      <c r="AV142" s="9">
        <f>VLOOKUP($C142, Table3[#All], 28, 0)</f>
        <v>0.11109999999999999</v>
      </c>
      <c r="AW142" s="9">
        <f>VLOOKUP($C142, Table3[#All], 29, 0)</f>
        <v>0</v>
      </c>
      <c r="AX142" s="9"/>
      <c r="AY142" s="9"/>
      <c r="AZ142" s="10">
        <f t="shared" si="226"/>
        <v>1</v>
      </c>
      <c r="BA142" s="11"/>
      <c r="BB142" s="9">
        <f>VLOOKUP($C142, Table3[#All], 30, 0)</f>
        <v>0</v>
      </c>
      <c r="BC142" s="9">
        <f>VLOOKUP($C142, Table3[#All], 31, 0)</f>
        <v>0.62960000000000005</v>
      </c>
      <c r="BD142" s="9">
        <f>VLOOKUP($C142, Table3[#All], 32, 0)</f>
        <v>0.37040000000000001</v>
      </c>
      <c r="BE142" s="9">
        <f>VLOOKUP($C142, Table3[#All], 33, 0)</f>
        <v>0</v>
      </c>
      <c r="BF142" s="9"/>
      <c r="BG142" s="10">
        <f t="shared" si="227"/>
        <v>3</v>
      </c>
      <c r="BH142" s="81"/>
      <c r="BI142" s="9">
        <f>VLOOKUP($C142, Table3[#All], 34, 0)</f>
        <v>0</v>
      </c>
      <c r="BJ142" s="9">
        <f>VLOOKUP($C142, Table3[#All], 35, 0)</f>
        <v>0</v>
      </c>
      <c r="BK142" s="9">
        <f>VLOOKUP($C142, Table3[#All], 36, 0)</f>
        <v>0</v>
      </c>
      <c r="BL142" s="9">
        <f>VLOOKUP($C142, Table3[#All], 37, 0)</f>
        <v>0</v>
      </c>
      <c r="BM142" s="9">
        <f>VLOOKUP($C142, Table3[#All], 38, 0)</f>
        <v>0</v>
      </c>
      <c r="BN142" s="10" t="str">
        <f t="shared" si="228"/>
        <v>N/A</v>
      </c>
      <c r="BO142" s="11"/>
      <c r="BP142" s="9">
        <f>VLOOKUP($C142, Table3[#All], 39, 0)</f>
        <v>0</v>
      </c>
      <c r="BQ142" s="9">
        <f>VLOOKUP($C142, Table3[#All], 40, 0)</f>
        <v>1</v>
      </c>
      <c r="BR142" s="9">
        <f>VLOOKUP($C142, Table3[#All], 41, 0)</f>
        <v>0</v>
      </c>
      <c r="BS142" s="9">
        <f>VLOOKUP($C142, Table3[#All], 42, 0)</f>
        <v>0</v>
      </c>
      <c r="BT142" s="9"/>
      <c r="BU142" s="10">
        <f t="shared" si="198"/>
        <v>2</v>
      </c>
      <c r="BV142" s="11"/>
      <c r="BW142" s="9">
        <f>VLOOKUP($C142, Table3[#All], 43, 0)</f>
        <v>0.14810000000000001</v>
      </c>
      <c r="BX142" s="9">
        <f>VLOOKUP($C142, Table3[#All], 44, 0)</f>
        <v>0.85189999999999999</v>
      </c>
      <c r="BY142" s="9">
        <f>VLOOKUP($C142, Table3[#All], 45, 0)</f>
        <v>0</v>
      </c>
      <c r="BZ142" s="9"/>
      <c r="CA142" s="9"/>
      <c r="CB142" s="10">
        <f t="shared" si="199"/>
        <v>2</v>
      </c>
      <c r="CC142" s="81"/>
      <c r="CD142" s="9">
        <f>VLOOKUP($C142, Table3[#All], 46, 0)</f>
        <v>1</v>
      </c>
      <c r="CE142" s="9">
        <f>VLOOKUP($C142, Table3[#All], 47, 0)</f>
        <v>0</v>
      </c>
      <c r="CF142" s="9">
        <f>VLOOKUP($C142, Table3[#All], 48, 0)</f>
        <v>0</v>
      </c>
      <c r="CG142" s="9">
        <f>VLOOKUP($C142, Table3[#All], 49, 0)</f>
        <v>0</v>
      </c>
      <c r="CH142" s="9">
        <f>VLOOKUP($C142, Table3[#All], 50, 0)</f>
        <v>0</v>
      </c>
      <c r="CI142" s="12">
        <f t="shared" si="200"/>
        <v>1</v>
      </c>
      <c r="CJ142" s="13"/>
      <c r="CK142" s="9">
        <f>VLOOKUP($C142, Table3[#All], 51, 0)</f>
        <v>0.92590000000000006</v>
      </c>
      <c r="CL142" s="9">
        <f>VLOOKUP($C142, Table3[#All], 52, 0)</f>
        <v>7.4099999999999999E-2</v>
      </c>
      <c r="CM142" s="9">
        <f>VLOOKUP($C142, Table3[#All], 53, 0)</f>
        <v>0</v>
      </c>
      <c r="CN142" s="9">
        <f>VLOOKUP($C142, Table3[#All], 54, 0)</f>
        <v>0</v>
      </c>
      <c r="CO142" s="9"/>
      <c r="CP142" s="10">
        <f t="shared" si="201"/>
        <v>1</v>
      </c>
      <c r="CQ142" s="11"/>
      <c r="CR142" s="9">
        <f>VLOOKUP($C142, Table3[#All], 55, 0)</f>
        <v>0</v>
      </c>
      <c r="CS142" s="9">
        <f>VLOOKUP($C142, Table3[#All], 56, 0)</f>
        <v>3.7000000000000005E-2</v>
      </c>
      <c r="CT142" s="9">
        <f>VLOOKUP($C142, Table3[#All], 57, 0)</f>
        <v>0.44439999999999996</v>
      </c>
      <c r="CU142" s="9">
        <f>VLOOKUP($C142, Table3[#All], 58, 0)</f>
        <v>0.51849999999999996</v>
      </c>
      <c r="CV142" s="9">
        <f>VLOOKUP($C142, Table3[#All], 59, 0)</f>
        <v>0</v>
      </c>
      <c r="CW142" s="14">
        <f t="shared" si="202"/>
        <v>4</v>
      </c>
      <c r="CX142" s="81"/>
      <c r="CY142" s="9">
        <f>VLOOKUP($C142, Table3[#All], 60, 0)</f>
        <v>0</v>
      </c>
      <c r="CZ142" s="9">
        <f>VLOOKUP($C142, Table3[#All], 61, 0)</f>
        <v>0.59260000000000002</v>
      </c>
      <c r="DA142" s="9">
        <f>VLOOKUP($C142, Table3[#All], 62, 0)</f>
        <v>0.40740000000000004</v>
      </c>
      <c r="DB142" s="9">
        <f>VLOOKUP($C142, Table3[#All], 63, 0)</f>
        <v>0</v>
      </c>
      <c r="DC142" s="9">
        <f>VLOOKUP($C142, Table3[#All], 64, 0)</f>
        <v>0</v>
      </c>
      <c r="DD142" s="10">
        <f t="shared" si="203"/>
        <v>3</v>
      </c>
      <c r="DE142" s="11"/>
      <c r="DF142" s="9">
        <f>VLOOKUP($C142, Table3[#All], 65, 0)</f>
        <v>0.85189999999999999</v>
      </c>
      <c r="DG142" s="9"/>
      <c r="DH142" s="9">
        <f>VLOOKUP($C142, Table3[#All], 66, 0)</f>
        <v>0.14810000000000001</v>
      </c>
      <c r="DI142" s="9"/>
      <c r="DJ142" s="9">
        <f>VLOOKUP($C142, Table3[#All], 67, 0)</f>
        <v>0</v>
      </c>
      <c r="DK142" s="14">
        <f t="shared" si="204"/>
        <v>1</v>
      </c>
      <c r="DL142" s="11"/>
      <c r="DM142" s="9">
        <f>VLOOKUP($C142, Table3[#All], 68, 0)</f>
        <v>0.92590000000000006</v>
      </c>
      <c r="DN142" s="9"/>
      <c r="DO142" s="9">
        <f>VLOOKUP($C142, Table3[#All], 69, 0)</f>
        <v>7.4099999999999999E-2</v>
      </c>
      <c r="DP142" s="9">
        <f>VLOOKUP($C142, Table3[#All], 70, 0)</f>
        <v>0</v>
      </c>
      <c r="DQ142" s="9"/>
      <c r="DR142" s="14">
        <f t="shared" si="205"/>
        <v>1</v>
      </c>
      <c r="DS142" s="11"/>
      <c r="DT142" s="9">
        <f>VLOOKUP($C142, Table3[#All], 71, 0)</f>
        <v>0</v>
      </c>
      <c r="DU142" s="9">
        <f>VLOOKUP($C142, Table3[#All], 72, 0)</f>
        <v>0</v>
      </c>
      <c r="DV142" s="9">
        <f>VLOOKUP($C142, Table3[#All], 73, 0)</f>
        <v>0</v>
      </c>
      <c r="DW142" s="9">
        <f>VLOOKUP($C142, Table3[#All], 74, 0)</f>
        <v>0.11109999999999999</v>
      </c>
      <c r="DX142" s="9">
        <f>VLOOKUP($C142, Table3[#All], 75, 0)</f>
        <v>0.88890000000000002</v>
      </c>
      <c r="DY142" s="12">
        <f t="shared" si="194"/>
        <v>5</v>
      </c>
      <c r="DZ142" s="11"/>
      <c r="EA142" s="9">
        <f>VLOOKUP($C142, Table3[#All], 76, 0)</f>
        <v>1</v>
      </c>
      <c r="EB142" s="9">
        <f>VLOOKUP($C142, Table3[#All], 77, 0)</f>
        <v>0</v>
      </c>
      <c r="EC142" s="9">
        <f>VLOOKUP($C142, Table3[#All], 78, 0)</f>
        <v>0</v>
      </c>
      <c r="ED142" s="9">
        <f>VLOOKUP($C142, Table3[#All], 79, 0)</f>
        <v>0</v>
      </c>
      <c r="EE142" s="9">
        <f>VLOOKUP($C142, Table3[#All], 80, 0)</f>
        <v>0</v>
      </c>
      <c r="EF142" s="10">
        <f t="shared" si="206"/>
        <v>1</v>
      </c>
      <c r="EG142" s="9"/>
      <c r="EH142" s="9">
        <f>VLOOKUP($C142, Table3[#All], 81, 0)</f>
        <v>1</v>
      </c>
      <c r="EI142" s="9">
        <f>VLOOKUP($C142, Table3[#All], 82, 0)</f>
        <v>0</v>
      </c>
      <c r="EJ142" s="9">
        <f>VLOOKUP($C142, Table3[#All], 83, 0)</f>
        <v>0</v>
      </c>
      <c r="EK142" s="9">
        <f>VLOOKUP($C142, Table3[#All], 84, 0)</f>
        <v>0</v>
      </c>
      <c r="EL142" s="9">
        <f>VLOOKUP($C142, Table3[#All], 85, 0)</f>
        <v>0</v>
      </c>
      <c r="EM142" s="14">
        <f t="shared" si="207"/>
        <v>1</v>
      </c>
      <c r="EN142" s="11"/>
      <c r="EO142" s="9">
        <f>VLOOKUP($C142, Table3[#All], 86, 0)</f>
        <v>0.22219999999999998</v>
      </c>
      <c r="EP142" s="9"/>
      <c r="EQ142" s="9">
        <f>VLOOKUP($C142, Table3[#All], 87, 0)</f>
        <v>0.77780000000000005</v>
      </c>
      <c r="ER142" s="9"/>
      <c r="ES142" s="9"/>
      <c r="ET142" s="14">
        <f t="shared" si="208"/>
        <v>3</v>
      </c>
      <c r="EU142" s="11"/>
      <c r="EV142" s="9">
        <f>VLOOKUP($C142, Table3[#All], 88, 0)</f>
        <v>1</v>
      </c>
      <c r="EW142" s="9">
        <f>VLOOKUP($C142, Table3[#All], 89, 0)</f>
        <v>0</v>
      </c>
      <c r="EX142" s="9">
        <f>VLOOKUP($C142, Table3[#All], 90, 0)</f>
        <v>0</v>
      </c>
      <c r="EY142" s="9">
        <f>VLOOKUP($C142, Table3[#All], 91, 0)</f>
        <v>0</v>
      </c>
      <c r="EZ142" s="9">
        <f>VLOOKUP($C142, Table3[#All], 92, 0)</f>
        <v>0</v>
      </c>
      <c r="FA142" s="12">
        <f t="shared" si="209"/>
        <v>1</v>
      </c>
      <c r="FB142" s="11"/>
      <c r="FC142" s="9">
        <f>VLOOKUP($C142, Table3[#All], 93, 0)</f>
        <v>0</v>
      </c>
      <c r="FD142" s="9">
        <f>VLOOKUP($C142, Table3[#All], 94, 0)</f>
        <v>0.22219999999999998</v>
      </c>
      <c r="FE142" s="9">
        <f>VLOOKUP($C142, Table3[#All], 95, 0)</f>
        <v>0.77780000000000005</v>
      </c>
      <c r="FF142" s="9">
        <f>VLOOKUP($C142, Table3[#All], 96, 0)</f>
        <v>0</v>
      </c>
      <c r="FG142" s="9"/>
      <c r="FH142" s="10">
        <f t="shared" si="210"/>
        <v>3</v>
      </c>
      <c r="FI142" s="11"/>
      <c r="FJ142" s="9">
        <f>VLOOKUP($C142, Table3[#All], 97, 0)</f>
        <v>1</v>
      </c>
      <c r="FK142" s="9">
        <f>VLOOKUP($C142, Table3[#All], 98, 0)</f>
        <v>0</v>
      </c>
      <c r="FL142" s="9">
        <f>VLOOKUP($C142, Table3[#All], 99, 0)</f>
        <v>0</v>
      </c>
      <c r="FM142" s="9">
        <f>VLOOKUP($C142, Table3[#All], 100, 0)</f>
        <v>0</v>
      </c>
      <c r="FN142" s="9">
        <f>VLOOKUP($C142, Table3[#All], 101, 0)</f>
        <v>0</v>
      </c>
      <c r="FO142" s="14">
        <f t="shared" si="211"/>
        <v>1</v>
      </c>
      <c r="FP142" s="11"/>
      <c r="FQ142" s="9">
        <f>VLOOKUP($C142, Table3[#All], 102, 0)</f>
        <v>1</v>
      </c>
      <c r="FR142" s="9">
        <f>VLOOKUP($C142, Table3[#All], 103, 0)</f>
        <v>0</v>
      </c>
      <c r="FS142" s="9">
        <f>VLOOKUP($C142, Table3[#All], 104, 0)</f>
        <v>0</v>
      </c>
      <c r="FT142" s="9">
        <f>VLOOKUP($C142, Table3[#All], 105, 0)</f>
        <v>0</v>
      </c>
      <c r="FU142" s="9">
        <v>0</v>
      </c>
      <c r="FV142" s="10">
        <f t="shared" si="212"/>
        <v>1</v>
      </c>
      <c r="FW142" s="11"/>
      <c r="FX142" s="9">
        <f>VLOOKUP($C142, Table3[#All], 106, 0)</f>
        <v>0.59260000000000002</v>
      </c>
      <c r="FY142" s="9"/>
      <c r="FZ142" s="9">
        <f>VLOOKUP($C142, Table3[#All], 107, 0)</f>
        <v>0.25929999999999997</v>
      </c>
      <c r="GA142" s="9">
        <f>VLOOKUP($C142, Table3[#All], 108, 0)</f>
        <v>0.14810000000000001</v>
      </c>
      <c r="GB142" s="9"/>
      <c r="GC142" s="10">
        <f t="shared" si="229"/>
        <v>3</v>
      </c>
      <c r="GD142" s="81"/>
      <c r="GE142" s="9">
        <f>VLOOKUP($C142, Table3[#All], 109, 0)</f>
        <v>0</v>
      </c>
      <c r="GF142" s="9">
        <f>VLOOKUP($C142, Table3[#All], 110, 0)</f>
        <v>0.44439999999999996</v>
      </c>
      <c r="GG142" s="9">
        <f>VLOOKUP($C142, Table3[#All], 111, 0)</f>
        <v>0.55559999999999998</v>
      </c>
      <c r="GH142" s="9"/>
      <c r="GI142" s="9">
        <f>VLOOKUP($C142, Table3[#All], 112, 0)</f>
        <v>0</v>
      </c>
      <c r="GJ142" s="12">
        <f t="shared" si="213"/>
        <v>3</v>
      </c>
      <c r="GK142" s="11"/>
      <c r="GL142" s="9">
        <f>VLOOKUP($C142, Table3[#All], 113, 0)</f>
        <v>0</v>
      </c>
      <c r="GM142" s="9">
        <f>VLOOKUP($C142, Table3[#All], 114, 0)</f>
        <v>0.15380000000000002</v>
      </c>
      <c r="GN142" s="9">
        <f>VLOOKUP($C142, Table3[#All], 115, 0)</f>
        <v>0.34619999999999995</v>
      </c>
      <c r="GO142" s="9">
        <f>VLOOKUP($C142, Table3[#All], 116, 0)</f>
        <v>0.5</v>
      </c>
      <c r="GP142" s="9"/>
      <c r="GQ142" s="10">
        <f t="shared" si="214"/>
        <v>4</v>
      </c>
      <c r="GR142" s="11"/>
      <c r="GS142" s="9">
        <f>VLOOKUP($C142, Table2[#All], 3, 0)</f>
        <v>0</v>
      </c>
      <c r="GT142" s="9">
        <f>VLOOKUP($C142, Table2[#All], 4, 0)</f>
        <v>0</v>
      </c>
      <c r="GU142" s="9">
        <f>VLOOKUP($C142, Table2[#All], 5, 0)</f>
        <v>0</v>
      </c>
      <c r="GV142" s="9">
        <f>VLOOKUP($C142, Table2[#All], 6, 0)</f>
        <v>1</v>
      </c>
      <c r="GW142" s="9">
        <f>VLOOKUP($C142, Table2[#All], 7, 0)</f>
        <v>0</v>
      </c>
      <c r="GX142" s="10">
        <f t="shared" si="215"/>
        <v>4</v>
      </c>
      <c r="GY142" s="11"/>
      <c r="GZ142" s="9">
        <v>0</v>
      </c>
      <c r="HA142" s="9">
        <v>0</v>
      </c>
      <c r="HB142" s="9">
        <v>1</v>
      </c>
      <c r="HC142" s="9">
        <v>0</v>
      </c>
      <c r="HD142" s="9"/>
      <c r="HE142" s="10">
        <f t="shared" si="216"/>
        <v>3</v>
      </c>
      <c r="HF142" s="11"/>
      <c r="HG142" s="9">
        <f>VLOOKUP($C142, Table5[#All], 2, 0)</f>
        <v>0</v>
      </c>
      <c r="HH142" s="9">
        <f>VLOOKUP($C142, Table5[#All], 3, 0)</f>
        <v>0</v>
      </c>
      <c r="HI142" s="9">
        <f>VLOOKUP($C142, Table5[#All], 4, 0)</f>
        <v>0</v>
      </c>
      <c r="HJ142" s="9">
        <f>VLOOKUP($C142, Table5[#All], 5, 0)</f>
        <v>0</v>
      </c>
      <c r="HK142" s="9">
        <f>VLOOKUP($C142, Table5[#All], 6, 0)</f>
        <v>1</v>
      </c>
      <c r="HL142" s="10">
        <f t="shared" si="217"/>
        <v>5</v>
      </c>
      <c r="HM142" s="11"/>
      <c r="HN142" s="9">
        <f>VLOOKUP($C142, Table5[#All], 7, 0)</f>
        <v>0</v>
      </c>
      <c r="HO142" s="9">
        <f>VLOOKUP($C142, Table5[#All], 8, 0)</f>
        <v>1</v>
      </c>
      <c r="HP142" s="9">
        <f>VLOOKUP($C142, Table5[#All], 9, 0)</f>
        <v>0</v>
      </c>
      <c r="HQ142" s="9">
        <f>VLOOKUP($C142, Table5[#All], 10, 0)</f>
        <v>0</v>
      </c>
      <c r="HR142" s="9">
        <f>VLOOKUP($C142, Table5[#All], 11, 0)</f>
        <v>0</v>
      </c>
      <c r="HS142" s="10">
        <f t="shared" si="218"/>
        <v>2</v>
      </c>
      <c r="HT142" s="11"/>
      <c r="HU142" s="9">
        <f>VLOOKUP($C142, Table5[#All], 12, 0)</f>
        <v>1</v>
      </c>
      <c r="HV142" s="9">
        <f>VLOOKUP($C142, Table5[#All], 13, 0)</f>
        <v>0</v>
      </c>
      <c r="HW142" s="9">
        <f>VLOOKUP($C142, Table5[#All], 14, 0)</f>
        <v>0</v>
      </c>
      <c r="HX142" s="9">
        <f>VLOOKUP($C142, Table5[#All], 15, 0)</f>
        <v>0</v>
      </c>
      <c r="HY142" s="9">
        <f>VLOOKUP($C142, Table5[#All], 16, 0)</f>
        <v>0</v>
      </c>
      <c r="HZ142" s="10">
        <f t="shared" si="219"/>
        <v>1</v>
      </c>
      <c r="IA142" s="11"/>
      <c r="IB142" s="9">
        <f>VLOOKUP($C142, Table5[#All], 17, 0)</f>
        <v>0</v>
      </c>
      <c r="IC142" s="9">
        <f>VLOOKUP($C142, Table5[#All], 18, 0)</f>
        <v>1</v>
      </c>
      <c r="ID142" s="9">
        <f>VLOOKUP($C142, Table5[#All], 19, 0)</f>
        <v>0</v>
      </c>
      <c r="IE142" s="9">
        <f>VLOOKUP($C142, Table5[#All], 20, 0)</f>
        <v>0</v>
      </c>
      <c r="IF142" s="9">
        <f>VLOOKUP($C142, Table5[#All], 21, 0)</f>
        <v>0</v>
      </c>
      <c r="IG142" s="10">
        <f t="shared" si="220"/>
        <v>2</v>
      </c>
      <c r="IH142" s="11"/>
      <c r="II142" s="9">
        <f>VLOOKUP($C142, Table5[#All], 22, 0)</f>
        <v>1</v>
      </c>
      <c r="IJ142" s="9">
        <f>VLOOKUP($C142, Table5[#All], 23, 0)</f>
        <v>0</v>
      </c>
      <c r="IK142" s="9">
        <f>VLOOKUP($C142, Table5[#All], 24, 0)</f>
        <v>0</v>
      </c>
      <c r="IL142" s="9">
        <f>VLOOKUP($C142, Table5[#All], 25, 0)</f>
        <v>0</v>
      </c>
      <c r="IM142" s="9">
        <f>VLOOKUP($C142, Table5[#All], 26, 0)</f>
        <v>0</v>
      </c>
      <c r="IN142" s="10">
        <f t="shared" si="221"/>
        <v>1</v>
      </c>
      <c r="IO142" s="11"/>
      <c r="IP142" s="9">
        <v>1</v>
      </c>
      <c r="IQ142" s="9">
        <v>0</v>
      </c>
      <c r="IR142" s="9">
        <v>0</v>
      </c>
      <c r="IS142" s="9">
        <v>0</v>
      </c>
      <c r="IT142" s="9">
        <v>0</v>
      </c>
      <c r="IU142" s="10">
        <f t="shared" si="222"/>
        <v>1</v>
      </c>
      <c r="IV142" s="82"/>
    </row>
    <row r="143" spans="1:256" ht="16.3" thickTop="1" thickBot="1" x14ac:dyDescent="0.35">
      <c r="A143" s="16" t="s">
        <v>394</v>
      </c>
      <c r="B143" s="16" t="s">
        <v>423</v>
      </c>
      <c r="C143" s="16" t="s">
        <v>424</v>
      </c>
      <c r="D143" s="11"/>
      <c r="E143" s="9">
        <f>VLOOKUP($C143, Table3[#All], 2, 0)</f>
        <v>0</v>
      </c>
      <c r="F143" s="9"/>
      <c r="G143" s="9">
        <f>VLOOKUP($C143, Table3[#All], 3, 0)</f>
        <v>0</v>
      </c>
      <c r="H143" s="9">
        <f>VLOOKUP($C143, Table3[#All], 4, 0)</f>
        <v>1</v>
      </c>
      <c r="I143" s="9">
        <f>VLOOKUP($C143, Table3[#All], 5, 0)</f>
        <v>0</v>
      </c>
      <c r="J143" s="10">
        <f t="shared" si="223"/>
        <v>4</v>
      </c>
      <c r="K143" s="11"/>
      <c r="L143" s="9">
        <f>VLOOKUP($C143, Table3[#All], 6, 0)</f>
        <v>0</v>
      </c>
      <c r="M143" s="9"/>
      <c r="N143" s="9">
        <f>VLOOKUP($C143, Table3[#All], 7, 0)</f>
        <v>0</v>
      </c>
      <c r="O143" s="9">
        <f>VLOOKUP($C143, Table3[#All], 8, 0)</f>
        <v>0</v>
      </c>
      <c r="P143" s="9">
        <f>VLOOKUP($C143, Table3[#All], 9, 0)</f>
        <v>1</v>
      </c>
      <c r="Q143" s="10">
        <f t="shared" si="224"/>
        <v>5</v>
      </c>
      <c r="R143" s="11"/>
      <c r="S143" s="9">
        <f>VLOOKUP($C143, Table3[#All], 10, 0)</f>
        <v>0</v>
      </c>
      <c r="T143" s="9">
        <f>VLOOKUP($C143, Table3[#All], 11, 0)</f>
        <v>4.7599999999999996E-2</v>
      </c>
      <c r="U143" s="9">
        <f>VLOOKUP($C143, Table3[#All], 12, 0)</f>
        <v>0.8095</v>
      </c>
      <c r="V143" s="9">
        <f>VLOOKUP($C143, Table3[#All], 13, 0)</f>
        <v>0.1429</v>
      </c>
      <c r="W143" s="9">
        <f>VLOOKUP($C143, Table3[#All], 14, 0)</f>
        <v>0</v>
      </c>
      <c r="X143" s="10">
        <f t="shared" si="225"/>
        <v>3</v>
      </c>
      <c r="Y143" s="11"/>
      <c r="Z143" s="9">
        <f>VLOOKUP($C143, Table3[#All], 15, 0)</f>
        <v>0</v>
      </c>
      <c r="AA143" s="9">
        <f>VLOOKUP($C143, Table3[#All], 16, 0)</f>
        <v>4.7599999999999996E-2</v>
      </c>
      <c r="AB143" s="9">
        <f>VLOOKUP($C143, Table3[#All], 17, 0)</f>
        <v>0.90480000000000005</v>
      </c>
      <c r="AC143" s="9">
        <f>VLOOKUP($C143, Table3[#All], 18, 0)</f>
        <v>4.7599999999999996E-2</v>
      </c>
      <c r="AD143" s="9">
        <f>VLOOKUP($C143, Table3[#All], 19, 0)</f>
        <v>0</v>
      </c>
      <c r="AE143" s="10">
        <f t="shared" si="195"/>
        <v>3</v>
      </c>
      <c r="AF143" s="11"/>
      <c r="AG143" s="9">
        <f>VLOOKUP($C143, Table3[#All], 20, 0)</f>
        <v>9.5199999999999993E-2</v>
      </c>
      <c r="AH143" s="9">
        <f>VLOOKUP($C143, Table3[#All], 21, 0)</f>
        <v>0.61899999999999999</v>
      </c>
      <c r="AI143" s="9">
        <f>VLOOKUP($C143, Table3[#All], 22, 0)</f>
        <v>0.28570000000000001</v>
      </c>
      <c r="AJ143" s="9"/>
      <c r="AK143" s="9"/>
      <c r="AL143" s="10">
        <f t="shared" si="196"/>
        <v>3</v>
      </c>
      <c r="AM143" s="11"/>
      <c r="AN143" s="9">
        <f>VLOOKUP($C143, Table3[#All], 23, 0)</f>
        <v>0</v>
      </c>
      <c r="AO143" s="9">
        <f>VLOOKUP($C143, Table3[#All], 24, 0)</f>
        <v>1</v>
      </c>
      <c r="AP143" s="9">
        <f>VLOOKUP($C143, Table3[#All], 25, 0)</f>
        <v>0</v>
      </c>
      <c r="AQ143" s="9">
        <f>VLOOKUP($C143, Table3[#All], 26, 0)</f>
        <v>0</v>
      </c>
      <c r="AR143" s="9"/>
      <c r="AS143" s="12">
        <f t="shared" si="197"/>
        <v>2</v>
      </c>
      <c r="AT143" s="11"/>
      <c r="AU143" s="9">
        <f>VLOOKUP($C143, Table3[#All], 27, 0)</f>
        <v>0.95239999999999991</v>
      </c>
      <c r="AV143" s="9">
        <f>VLOOKUP($C143, Table3[#All], 28, 0)</f>
        <v>0</v>
      </c>
      <c r="AW143" s="9">
        <f>VLOOKUP($C143, Table3[#All], 29, 0)</f>
        <v>4.7599999999999996E-2</v>
      </c>
      <c r="AX143" s="9"/>
      <c r="AY143" s="9"/>
      <c r="AZ143" s="10">
        <f t="shared" si="226"/>
        <v>1</v>
      </c>
      <c r="BA143" s="11"/>
      <c r="BB143" s="9">
        <f>VLOOKUP($C143, Table3[#All], 30, 0)</f>
        <v>0.1429</v>
      </c>
      <c r="BC143" s="9">
        <f>VLOOKUP($C143, Table3[#All], 31, 0)</f>
        <v>0.66670000000000007</v>
      </c>
      <c r="BD143" s="9">
        <f>VLOOKUP($C143, Table3[#All], 32, 0)</f>
        <v>0.1429</v>
      </c>
      <c r="BE143" s="9">
        <f>VLOOKUP($C143, Table3[#All], 33, 0)</f>
        <v>4.7599999999999996E-2</v>
      </c>
      <c r="BF143" s="9"/>
      <c r="BG143" s="10">
        <f t="shared" si="227"/>
        <v>2</v>
      </c>
      <c r="BH143" s="81"/>
      <c r="BI143" s="9">
        <f>VLOOKUP($C143, Table3[#All], 34, 0)</f>
        <v>0</v>
      </c>
      <c r="BJ143" s="9">
        <f>VLOOKUP($C143, Table3[#All], 35, 0)</f>
        <v>0</v>
      </c>
      <c r="BK143" s="9">
        <f>VLOOKUP($C143, Table3[#All], 36, 0)</f>
        <v>0</v>
      </c>
      <c r="BL143" s="9">
        <f>VLOOKUP($C143, Table3[#All], 37, 0)</f>
        <v>0</v>
      </c>
      <c r="BM143" s="9">
        <f>VLOOKUP($C143, Table3[#All], 38, 0)</f>
        <v>0</v>
      </c>
      <c r="BN143" s="10" t="str">
        <f t="shared" si="228"/>
        <v>N/A</v>
      </c>
      <c r="BO143" s="11"/>
      <c r="BP143" s="9">
        <f>VLOOKUP($C143, Table3[#All], 39, 0)</f>
        <v>0</v>
      </c>
      <c r="BQ143" s="9">
        <f>VLOOKUP($C143, Table3[#All], 40, 0)</f>
        <v>1</v>
      </c>
      <c r="BR143" s="9">
        <f>VLOOKUP($C143, Table3[#All], 41, 0)</f>
        <v>0</v>
      </c>
      <c r="BS143" s="9">
        <f>VLOOKUP($C143, Table3[#All], 42, 0)</f>
        <v>0</v>
      </c>
      <c r="BT143" s="9"/>
      <c r="BU143" s="10">
        <f t="shared" si="198"/>
        <v>2</v>
      </c>
      <c r="BV143" s="11"/>
      <c r="BW143" s="9">
        <f>VLOOKUP($C143, Table3[#All], 43, 0)</f>
        <v>0.52380000000000004</v>
      </c>
      <c r="BX143" s="9">
        <f>VLOOKUP($C143, Table3[#All], 44, 0)</f>
        <v>0.47619999999999996</v>
      </c>
      <c r="BY143" s="9">
        <f>VLOOKUP($C143, Table3[#All], 45, 0)</f>
        <v>0</v>
      </c>
      <c r="BZ143" s="9"/>
      <c r="CA143" s="9"/>
      <c r="CB143" s="10">
        <f t="shared" si="199"/>
        <v>2</v>
      </c>
      <c r="CC143" s="81"/>
      <c r="CD143" s="9">
        <f>VLOOKUP($C143, Table3[#All], 46, 0)</f>
        <v>1</v>
      </c>
      <c r="CE143" s="9">
        <f>VLOOKUP($C143, Table3[#All], 47, 0)</f>
        <v>0</v>
      </c>
      <c r="CF143" s="9">
        <f>VLOOKUP($C143, Table3[#All], 48, 0)</f>
        <v>0</v>
      </c>
      <c r="CG143" s="9">
        <f>VLOOKUP($C143, Table3[#All], 49, 0)</f>
        <v>0</v>
      </c>
      <c r="CH143" s="9">
        <f>VLOOKUP($C143, Table3[#All], 50, 0)</f>
        <v>0</v>
      </c>
      <c r="CI143" s="12">
        <f t="shared" si="200"/>
        <v>1</v>
      </c>
      <c r="CJ143" s="13"/>
      <c r="CK143" s="9">
        <f>VLOOKUP($C143, Table3[#All], 51, 0)</f>
        <v>0.90480000000000005</v>
      </c>
      <c r="CL143" s="9">
        <f>VLOOKUP($C143, Table3[#All], 52, 0)</f>
        <v>9.5199999999999993E-2</v>
      </c>
      <c r="CM143" s="9">
        <f>VLOOKUP($C143, Table3[#All], 53, 0)</f>
        <v>0</v>
      </c>
      <c r="CN143" s="9">
        <f>VLOOKUP($C143, Table3[#All], 54, 0)</f>
        <v>0</v>
      </c>
      <c r="CO143" s="9"/>
      <c r="CP143" s="10">
        <f t="shared" si="201"/>
        <v>1</v>
      </c>
      <c r="CQ143" s="11"/>
      <c r="CR143" s="9">
        <f>VLOOKUP($C143, Table3[#All], 55, 0)</f>
        <v>0</v>
      </c>
      <c r="CS143" s="9">
        <f>VLOOKUP($C143, Table3[#All], 56, 0)</f>
        <v>4.7599999999999996E-2</v>
      </c>
      <c r="CT143" s="9">
        <f>VLOOKUP($C143, Table3[#All], 57, 0)</f>
        <v>0.33329999999999999</v>
      </c>
      <c r="CU143" s="9">
        <f>VLOOKUP($C143, Table3[#All], 58, 0)</f>
        <v>0.57140000000000002</v>
      </c>
      <c r="CV143" s="9">
        <f>VLOOKUP($C143, Table3[#All], 59, 0)</f>
        <v>4.7599999999999996E-2</v>
      </c>
      <c r="CW143" s="14">
        <f t="shared" si="202"/>
        <v>4</v>
      </c>
      <c r="CX143" s="81"/>
      <c r="CY143" s="9">
        <f>VLOOKUP($C143, Table3[#All], 60, 0)</f>
        <v>0</v>
      </c>
      <c r="CZ143" s="9">
        <f>VLOOKUP($C143, Table3[#All], 61, 0)</f>
        <v>0.33329999999999999</v>
      </c>
      <c r="DA143" s="9">
        <f>VLOOKUP($C143, Table3[#All], 62, 0)</f>
        <v>0.66670000000000007</v>
      </c>
      <c r="DB143" s="9">
        <f>VLOOKUP($C143, Table3[#All], 63, 0)</f>
        <v>0</v>
      </c>
      <c r="DC143" s="9">
        <f>VLOOKUP($C143, Table3[#All], 64, 0)</f>
        <v>0</v>
      </c>
      <c r="DD143" s="10">
        <f t="shared" si="203"/>
        <v>3</v>
      </c>
      <c r="DE143" s="11"/>
      <c r="DF143" s="9">
        <f>VLOOKUP($C143, Table3[#All], 65, 0)</f>
        <v>0.95239999999999991</v>
      </c>
      <c r="DG143" s="9"/>
      <c r="DH143" s="9">
        <f>VLOOKUP($C143, Table3[#All], 66, 0)</f>
        <v>4.7599999999999996E-2</v>
      </c>
      <c r="DI143" s="9"/>
      <c r="DJ143" s="9">
        <f>VLOOKUP($C143, Table3[#All], 67, 0)</f>
        <v>0</v>
      </c>
      <c r="DK143" s="14">
        <f t="shared" si="204"/>
        <v>1</v>
      </c>
      <c r="DL143" s="11"/>
      <c r="DM143" s="9">
        <f>VLOOKUP($C143, Table3[#All], 68, 0)</f>
        <v>0.95239999999999991</v>
      </c>
      <c r="DN143" s="9"/>
      <c r="DO143" s="9">
        <f>VLOOKUP($C143, Table3[#All], 69, 0)</f>
        <v>4.7599999999999996E-2</v>
      </c>
      <c r="DP143" s="9">
        <f>VLOOKUP($C143, Table3[#All], 70, 0)</f>
        <v>0</v>
      </c>
      <c r="DQ143" s="9"/>
      <c r="DR143" s="14">
        <f t="shared" si="205"/>
        <v>1</v>
      </c>
      <c r="DS143" s="11"/>
      <c r="DT143" s="9">
        <f>VLOOKUP($C143, Table3[#All], 71, 0)</f>
        <v>0</v>
      </c>
      <c r="DU143" s="9">
        <f>VLOOKUP($C143, Table3[#All], 72, 0)</f>
        <v>0</v>
      </c>
      <c r="DV143" s="9">
        <f>VLOOKUP($C143, Table3[#All], 73, 0)</f>
        <v>0</v>
      </c>
      <c r="DW143" s="9">
        <f>VLOOKUP($C143, Table3[#All], 74, 0)</f>
        <v>0</v>
      </c>
      <c r="DX143" s="9">
        <f>VLOOKUP($C143, Table3[#All], 75, 0)</f>
        <v>1</v>
      </c>
      <c r="DY143" s="12">
        <f t="shared" si="194"/>
        <v>5</v>
      </c>
      <c r="DZ143" s="11"/>
      <c r="EA143" s="9">
        <f>VLOOKUP($C143, Table3[#All], 76, 0)</f>
        <v>1</v>
      </c>
      <c r="EB143" s="9">
        <f>VLOOKUP($C143, Table3[#All], 77, 0)</f>
        <v>0</v>
      </c>
      <c r="EC143" s="9">
        <f>VLOOKUP($C143, Table3[#All], 78, 0)</f>
        <v>0</v>
      </c>
      <c r="ED143" s="9">
        <f>VLOOKUP($C143, Table3[#All], 79, 0)</f>
        <v>0</v>
      </c>
      <c r="EE143" s="9">
        <f>VLOOKUP($C143, Table3[#All], 80, 0)</f>
        <v>0</v>
      </c>
      <c r="EF143" s="10">
        <f t="shared" si="206"/>
        <v>1</v>
      </c>
      <c r="EG143" s="9"/>
      <c r="EH143" s="9">
        <f>VLOOKUP($C143, Table3[#All], 81, 0)</f>
        <v>1</v>
      </c>
      <c r="EI143" s="9">
        <f>VLOOKUP($C143, Table3[#All], 82, 0)</f>
        <v>0</v>
      </c>
      <c r="EJ143" s="9">
        <f>VLOOKUP($C143, Table3[#All], 83, 0)</f>
        <v>0</v>
      </c>
      <c r="EK143" s="9">
        <f>VLOOKUP($C143, Table3[#All], 84, 0)</f>
        <v>0</v>
      </c>
      <c r="EL143" s="9">
        <f>VLOOKUP($C143, Table3[#All], 85, 0)</f>
        <v>0</v>
      </c>
      <c r="EM143" s="14">
        <f t="shared" si="207"/>
        <v>1</v>
      </c>
      <c r="EN143" s="11"/>
      <c r="EO143" s="9">
        <f>VLOOKUP($C143, Table3[#All], 86, 0)</f>
        <v>0</v>
      </c>
      <c r="EP143" s="9"/>
      <c r="EQ143" s="9">
        <f>VLOOKUP($C143, Table3[#All], 87, 0)</f>
        <v>1</v>
      </c>
      <c r="ER143" s="9"/>
      <c r="ES143" s="9"/>
      <c r="ET143" s="14">
        <f t="shared" si="208"/>
        <v>3</v>
      </c>
      <c r="EU143" s="11"/>
      <c r="EV143" s="9">
        <f>VLOOKUP($C143, Table3[#All], 88, 0)</f>
        <v>1</v>
      </c>
      <c r="EW143" s="9">
        <f>VLOOKUP($C143, Table3[#All], 89, 0)</f>
        <v>0</v>
      </c>
      <c r="EX143" s="9">
        <f>VLOOKUP($C143, Table3[#All], 90, 0)</f>
        <v>0</v>
      </c>
      <c r="EY143" s="9">
        <f>VLOOKUP($C143, Table3[#All], 91, 0)</f>
        <v>0</v>
      </c>
      <c r="EZ143" s="9">
        <f>VLOOKUP($C143, Table3[#All], 92, 0)</f>
        <v>0</v>
      </c>
      <c r="FA143" s="12">
        <f t="shared" si="209"/>
        <v>1</v>
      </c>
      <c r="FB143" s="11"/>
      <c r="FC143" s="9">
        <f>VLOOKUP($C143, Table3[#All], 93, 0)</f>
        <v>0</v>
      </c>
      <c r="FD143" s="9">
        <f>VLOOKUP($C143, Table3[#All], 94, 0)</f>
        <v>4.7599999999999996E-2</v>
      </c>
      <c r="FE143" s="9">
        <f>VLOOKUP($C143, Table3[#All], 95, 0)</f>
        <v>0.95239999999999991</v>
      </c>
      <c r="FF143" s="9">
        <f>VLOOKUP($C143, Table3[#All], 96, 0)</f>
        <v>0</v>
      </c>
      <c r="FG143" s="9"/>
      <c r="FH143" s="10">
        <f t="shared" si="210"/>
        <v>3</v>
      </c>
      <c r="FI143" s="11"/>
      <c r="FJ143" s="9">
        <f>VLOOKUP($C143, Table3[#All], 97, 0)</f>
        <v>1</v>
      </c>
      <c r="FK143" s="9">
        <f>VLOOKUP($C143, Table3[#All], 98, 0)</f>
        <v>0</v>
      </c>
      <c r="FL143" s="9">
        <f>VLOOKUP($C143, Table3[#All], 99, 0)</f>
        <v>0</v>
      </c>
      <c r="FM143" s="9">
        <f>VLOOKUP($C143, Table3[#All], 100, 0)</f>
        <v>0</v>
      </c>
      <c r="FN143" s="9">
        <f>VLOOKUP($C143, Table3[#All], 101, 0)</f>
        <v>0</v>
      </c>
      <c r="FO143" s="14">
        <f t="shared" si="211"/>
        <v>1</v>
      </c>
      <c r="FP143" s="11"/>
      <c r="FQ143" s="9">
        <f>VLOOKUP($C143, Table3[#All], 102, 0)</f>
        <v>1</v>
      </c>
      <c r="FR143" s="9">
        <f>VLOOKUP($C143, Table3[#All], 103, 0)</f>
        <v>0</v>
      </c>
      <c r="FS143" s="9">
        <f>VLOOKUP($C143, Table3[#All], 104, 0)</f>
        <v>0</v>
      </c>
      <c r="FT143" s="9">
        <f>VLOOKUP($C143, Table3[#All], 105, 0)</f>
        <v>0</v>
      </c>
      <c r="FU143" s="9">
        <v>0</v>
      </c>
      <c r="FV143" s="10">
        <f t="shared" si="212"/>
        <v>1</v>
      </c>
      <c r="FW143" s="11"/>
      <c r="FX143" s="9">
        <f>VLOOKUP($C143, Table3[#All], 106, 0)</f>
        <v>0.38100000000000001</v>
      </c>
      <c r="FY143" s="9"/>
      <c r="FZ143" s="9">
        <f>VLOOKUP($C143, Table3[#All], 107, 0)</f>
        <v>0.28570000000000001</v>
      </c>
      <c r="GA143" s="9">
        <f>VLOOKUP($C143, Table3[#All], 108, 0)</f>
        <v>0.33329999999999999</v>
      </c>
      <c r="GB143" s="9"/>
      <c r="GC143" s="10">
        <f t="shared" si="229"/>
        <v>4</v>
      </c>
      <c r="GD143" s="81"/>
      <c r="GE143" s="9">
        <f>VLOOKUP($C143, Table3[#All], 109, 0)</f>
        <v>0</v>
      </c>
      <c r="GF143" s="9">
        <f>VLOOKUP($C143, Table3[#All], 110, 0)</f>
        <v>0.52380000000000004</v>
      </c>
      <c r="GG143" s="9">
        <f>VLOOKUP($C143, Table3[#All], 111, 0)</f>
        <v>0.47619999999999996</v>
      </c>
      <c r="GH143" s="9"/>
      <c r="GI143" s="9">
        <f>VLOOKUP($C143, Table3[#All], 112, 0)</f>
        <v>0</v>
      </c>
      <c r="GJ143" s="12">
        <f t="shared" si="213"/>
        <v>3</v>
      </c>
      <c r="GK143" s="11"/>
      <c r="GL143" s="9">
        <f>VLOOKUP($C143, Table3[#All], 113, 0)</f>
        <v>0</v>
      </c>
      <c r="GM143" s="9">
        <f>VLOOKUP($C143, Table3[#All], 114, 0)</f>
        <v>9.5199999999999993E-2</v>
      </c>
      <c r="GN143" s="9">
        <f>VLOOKUP($C143, Table3[#All], 115, 0)</f>
        <v>0.42859999999999998</v>
      </c>
      <c r="GO143" s="9">
        <f>VLOOKUP($C143, Table3[#All], 116, 0)</f>
        <v>0.47619999999999996</v>
      </c>
      <c r="GP143" s="9"/>
      <c r="GQ143" s="10">
        <f t="shared" si="214"/>
        <v>4</v>
      </c>
      <c r="GR143" s="11"/>
      <c r="GS143" s="9">
        <f>VLOOKUP($C143, Table2[#All], 3, 0)</f>
        <v>0</v>
      </c>
      <c r="GT143" s="9">
        <f>VLOOKUP($C143, Table2[#All], 4, 0)</f>
        <v>0</v>
      </c>
      <c r="GU143" s="9">
        <f>VLOOKUP($C143, Table2[#All], 5, 0)</f>
        <v>0</v>
      </c>
      <c r="GV143" s="9">
        <f>VLOOKUP($C143, Table2[#All], 6, 0)</f>
        <v>1</v>
      </c>
      <c r="GW143" s="9">
        <f>VLOOKUP($C143, Table2[#All], 7, 0)</f>
        <v>0</v>
      </c>
      <c r="GX143" s="10">
        <f t="shared" si="215"/>
        <v>4</v>
      </c>
      <c r="GY143" s="11"/>
      <c r="GZ143" s="9">
        <v>0</v>
      </c>
      <c r="HA143" s="9">
        <v>0</v>
      </c>
      <c r="HB143" s="9">
        <v>1</v>
      </c>
      <c r="HC143" s="9">
        <v>0</v>
      </c>
      <c r="HD143" s="9"/>
      <c r="HE143" s="10">
        <f t="shared" si="216"/>
        <v>3</v>
      </c>
      <c r="HF143" s="11"/>
      <c r="HG143" s="9">
        <f>VLOOKUP($C143, Table5[#All], 2, 0)</f>
        <v>0</v>
      </c>
      <c r="HH143" s="9">
        <f>VLOOKUP($C143, Table5[#All], 3, 0)</f>
        <v>0</v>
      </c>
      <c r="HI143" s="9">
        <f>VLOOKUP($C143, Table5[#All], 4, 0)</f>
        <v>0</v>
      </c>
      <c r="HJ143" s="9">
        <f>VLOOKUP($C143, Table5[#All], 5, 0)</f>
        <v>0</v>
      </c>
      <c r="HK143" s="9">
        <f>VLOOKUP($C143, Table5[#All], 6, 0)</f>
        <v>1</v>
      </c>
      <c r="HL143" s="10">
        <f t="shared" si="217"/>
        <v>5</v>
      </c>
      <c r="HM143" s="11"/>
      <c r="HN143" s="9">
        <f>VLOOKUP($C143, Table5[#All], 7, 0)</f>
        <v>0</v>
      </c>
      <c r="HO143" s="9">
        <f>VLOOKUP($C143, Table5[#All], 8, 0)</f>
        <v>0</v>
      </c>
      <c r="HP143" s="9">
        <f>VLOOKUP($C143, Table5[#All], 9, 0)</f>
        <v>0</v>
      </c>
      <c r="HQ143" s="9">
        <f>VLOOKUP($C143, Table5[#All], 10, 0)</f>
        <v>1</v>
      </c>
      <c r="HR143" s="9">
        <f>VLOOKUP($C143, Table5[#All], 11, 0)</f>
        <v>0</v>
      </c>
      <c r="HS143" s="10">
        <f t="shared" si="218"/>
        <v>4</v>
      </c>
      <c r="HT143" s="11"/>
      <c r="HU143" s="9">
        <f>VLOOKUP($C143, Table5[#All], 12, 0)</f>
        <v>1</v>
      </c>
      <c r="HV143" s="9">
        <f>VLOOKUP($C143, Table5[#All], 13, 0)</f>
        <v>0</v>
      </c>
      <c r="HW143" s="9">
        <f>VLOOKUP($C143, Table5[#All], 14, 0)</f>
        <v>0</v>
      </c>
      <c r="HX143" s="9">
        <f>VLOOKUP($C143, Table5[#All], 15, 0)</f>
        <v>0</v>
      </c>
      <c r="HY143" s="9">
        <f>VLOOKUP($C143, Table5[#All], 16, 0)</f>
        <v>0</v>
      </c>
      <c r="HZ143" s="10">
        <f t="shared" si="219"/>
        <v>1</v>
      </c>
      <c r="IA143" s="11"/>
      <c r="IB143" s="9">
        <f>VLOOKUP($C143, Table5[#All], 17, 0)</f>
        <v>0</v>
      </c>
      <c r="IC143" s="9">
        <f>VLOOKUP($C143, Table5[#All], 18, 0)</f>
        <v>0</v>
      </c>
      <c r="ID143" s="9">
        <f>VLOOKUP($C143, Table5[#All], 19, 0)</f>
        <v>1</v>
      </c>
      <c r="IE143" s="9">
        <f>VLOOKUP($C143, Table5[#All], 20, 0)</f>
        <v>0</v>
      </c>
      <c r="IF143" s="9">
        <f>VLOOKUP($C143, Table5[#All], 21, 0)</f>
        <v>0</v>
      </c>
      <c r="IG143" s="10">
        <f t="shared" si="220"/>
        <v>3</v>
      </c>
      <c r="IH143" s="11"/>
      <c r="II143" s="9">
        <f>VLOOKUP($C143, Table5[#All], 22, 0)</f>
        <v>1</v>
      </c>
      <c r="IJ143" s="9">
        <f>VLOOKUP($C143, Table5[#All], 23, 0)</f>
        <v>0</v>
      </c>
      <c r="IK143" s="9">
        <f>VLOOKUP($C143, Table5[#All], 24, 0)</f>
        <v>0</v>
      </c>
      <c r="IL143" s="9">
        <f>VLOOKUP($C143, Table5[#All], 25, 0)</f>
        <v>0</v>
      </c>
      <c r="IM143" s="9">
        <f>VLOOKUP($C143, Table5[#All], 26, 0)</f>
        <v>0</v>
      </c>
      <c r="IN143" s="10">
        <f t="shared" si="221"/>
        <v>1</v>
      </c>
      <c r="IO143" s="11"/>
      <c r="IP143" s="9">
        <v>1</v>
      </c>
      <c r="IQ143" s="9">
        <v>0</v>
      </c>
      <c r="IR143" s="9">
        <v>0</v>
      </c>
      <c r="IS143" s="9">
        <v>0</v>
      </c>
      <c r="IT143" s="9">
        <v>0</v>
      </c>
      <c r="IU143" s="10">
        <f t="shared" si="222"/>
        <v>1</v>
      </c>
      <c r="IV143" s="82"/>
    </row>
    <row r="144" spans="1:256" ht="16.3" thickTop="1" thickBot="1" x14ac:dyDescent="0.35">
      <c r="A144" s="16" t="s">
        <v>394</v>
      </c>
      <c r="B144" s="16" t="s">
        <v>425</v>
      </c>
      <c r="C144" s="16" t="s">
        <v>426</v>
      </c>
      <c r="D144" s="11"/>
      <c r="E144" s="9">
        <f>VLOOKUP($C144, Table3[#All], 2, 0)</f>
        <v>0</v>
      </c>
      <c r="F144" s="9"/>
      <c r="G144" s="9">
        <f>VLOOKUP($C144, Table3[#All], 3, 0)</f>
        <v>0</v>
      </c>
      <c r="H144" s="9">
        <f>VLOOKUP($C144, Table3[#All], 4, 0)</f>
        <v>0.66670000000000007</v>
      </c>
      <c r="I144" s="9">
        <f>VLOOKUP($C144, Table3[#All], 5, 0)</f>
        <v>0.33329999999999999</v>
      </c>
      <c r="J144" s="10">
        <f t="shared" si="223"/>
        <v>5</v>
      </c>
      <c r="K144" s="11"/>
      <c r="L144" s="9">
        <f>VLOOKUP($C144, Table3[#All], 6, 0)</f>
        <v>0</v>
      </c>
      <c r="M144" s="9"/>
      <c r="N144" s="9">
        <f>VLOOKUP($C144, Table3[#All], 7, 0)</f>
        <v>0</v>
      </c>
      <c r="O144" s="9">
        <f>VLOOKUP($C144, Table3[#All], 8, 0)</f>
        <v>0</v>
      </c>
      <c r="P144" s="9">
        <f>VLOOKUP($C144, Table3[#All], 9, 0)</f>
        <v>1</v>
      </c>
      <c r="Q144" s="10">
        <f t="shared" si="224"/>
        <v>5</v>
      </c>
      <c r="R144" s="11"/>
      <c r="S144" s="9">
        <f>VLOOKUP($C144, Table3[#All], 10, 0)</f>
        <v>0</v>
      </c>
      <c r="T144" s="9">
        <f>VLOOKUP($C144, Table3[#All], 11, 0)</f>
        <v>4.7599999999999996E-2</v>
      </c>
      <c r="U144" s="9">
        <f>VLOOKUP($C144, Table3[#All], 12, 0)</f>
        <v>0.42859999999999998</v>
      </c>
      <c r="V144" s="9">
        <f>VLOOKUP($C144, Table3[#All], 13, 0)</f>
        <v>0.52380000000000004</v>
      </c>
      <c r="W144" s="9">
        <f>VLOOKUP($C144, Table3[#All], 14, 0)</f>
        <v>0</v>
      </c>
      <c r="X144" s="10">
        <f t="shared" si="225"/>
        <v>4</v>
      </c>
      <c r="Y144" s="11"/>
      <c r="Z144" s="9">
        <f>VLOOKUP($C144, Table3[#All], 15, 0)</f>
        <v>0</v>
      </c>
      <c r="AA144" s="9">
        <f>VLOOKUP($C144, Table3[#All], 16, 0)</f>
        <v>0.47619999999999996</v>
      </c>
      <c r="AB144" s="9">
        <f>VLOOKUP($C144, Table3[#All], 17, 0)</f>
        <v>0.52380000000000004</v>
      </c>
      <c r="AC144" s="9">
        <f>VLOOKUP($C144, Table3[#All], 18, 0)</f>
        <v>0</v>
      </c>
      <c r="AD144" s="9">
        <f>VLOOKUP($C144, Table3[#All], 19, 0)</f>
        <v>0</v>
      </c>
      <c r="AE144" s="10">
        <f t="shared" si="195"/>
        <v>3</v>
      </c>
      <c r="AF144" s="11"/>
      <c r="AG144" s="9">
        <f>VLOOKUP($C144, Table3[#All], 20, 0)</f>
        <v>0</v>
      </c>
      <c r="AH144" s="9">
        <f>VLOOKUP($C144, Table3[#All], 21, 0)</f>
        <v>0.66670000000000007</v>
      </c>
      <c r="AI144" s="9">
        <f>VLOOKUP($C144, Table3[#All], 22, 0)</f>
        <v>0.33329999999999999</v>
      </c>
      <c r="AJ144" s="9"/>
      <c r="AK144" s="9"/>
      <c r="AL144" s="10">
        <f t="shared" si="196"/>
        <v>3</v>
      </c>
      <c r="AM144" s="11"/>
      <c r="AN144" s="9">
        <f>VLOOKUP($C144, Table3[#All], 23, 0)</f>
        <v>1</v>
      </c>
      <c r="AO144" s="9">
        <f>VLOOKUP($C144, Table3[#All], 24, 0)</f>
        <v>0</v>
      </c>
      <c r="AP144" s="9">
        <f>VLOOKUP($C144, Table3[#All], 25, 0)</f>
        <v>0</v>
      </c>
      <c r="AQ144" s="9">
        <f>VLOOKUP($C144, Table3[#All], 26, 0)</f>
        <v>0</v>
      </c>
      <c r="AR144" s="9"/>
      <c r="AS144" s="12">
        <f t="shared" si="197"/>
        <v>1</v>
      </c>
      <c r="AT144" s="11"/>
      <c r="AU144" s="9">
        <f>VLOOKUP($C144, Table3[#All], 27, 0)</f>
        <v>0.90480000000000005</v>
      </c>
      <c r="AV144" s="9">
        <f>VLOOKUP($C144, Table3[#All], 28, 0)</f>
        <v>9.5199999999999993E-2</v>
      </c>
      <c r="AW144" s="9">
        <f>VLOOKUP($C144, Table3[#All], 29, 0)</f>
        <v>0</v>
      </c>
      <c r="AX144" s="9"/>
      <c r="AY144" s="9"/>
      <c r="AZ144" s="10">
        <f t="shared" si="226"/>
        <v>1</v>
      </c>
      <c r="BA144" s="11"/>
      <c r="BB144" s="9">
        <f>VLOOKUP($C144, Table3[#All], 30, 0)</f>
        <v>0.33329999999999999</v>
      </c>
      <c r="BC144" s="9">
        <f>VLOOKUP($C144, Table3[#All], 31, 0)</f>
        <v>0.66670000000000007</v>
      </c>
      <c r="BD144" s="9">
        <f>VLOOKUP($C144, Table3[#All], 32, 0)</f>
        <v>0</v>
      </c>
      <c r="BE144" s="9">
        <f>VLOOKUP($C144, Table3[#All], 33, 0)</f>
        <v>0</v>
      </c>
      <c r="BF144" s="9"/>
      <c r="BG144" s="10">
        <f t="shared" si="227"/>
        <v>2</v>
      </c>
      <c r="BH144" s="81"/>
      <c r="BI144" s="9">
        <f>VLOOKUP($C144, Table3[#All], 34, 0)</f>
        <v>0</v>
      </c>
      <c r="BJ144" s="9">
        <f>VLOOKUP($C144, Table3[#All], 35, 0)</f>
        <v>0</v>
      </c>
      <c r="BK144" s="9">
        <f>VLOOKUP($C144, Table3[#All], 36, 0)</f>
        <v>0</v>
      </c>
      <c r="BL144" s="9">
        <f>VLOOKUP($C144, Table3[#All], 37, 0)</f>
        <v>0</v>
      </c>
      <c r="BM144" s="9">
        <f>VLOOKUP($C144, Table3[#All], 38, 0)</f>
        <v>0</v>
      </c>
      <c r="BN144" s="10" t="str">
        <f t="shared" si="228"/>
        <v>N/A</v>
      </c>
      <c r="BO144" s="11"/>
      <c r="BP144" s="9">
        <f>VLOOKUP($C144, Table3[#All], 39, 0)</f>
        <v>4.7599999999999996E-2</v>
      </c>
      <c r="BQ144" s="9">
        <f>VLOOKUP($C144, Table3[#All], 40, 0)</f>
        <v>0.1429</v>
      </c>
      <c r="BR144" s="9">
        <f>VLOOKUP($C144, Table3[#All], 41, 0)</f>
        <v>0.8095</v>
      </c>
      <c r="BS144" s="9">
        <f>VLOOKUP($C144, Table3[#All], 42, 0)</f>
        <v>0</v>
      </c>
      <c r="BT144" s="9"/>
      <c r="BU144" s="10">
        <f t="shared" si="198"/>
        <v>3</v>
      </c>
      <c r="BV144" s="11"/>
      <c r="BW144" s="9">
        <f>VLOOKUP($C144, Table3[#All], 43, 0)</f>
        <v>4.7599999999999996E-2</v>
      </c>
      <c r="BX144" s="9">
        <f>VLOOKUP($C144, Table3[#All], 44, 0)</f>
        <v>0.90480000000000005</v>
      </c>
      <c r="BY144" s="9">
        <f>VLOOKUP($C144, Table3[#All], 45, 0)</f>
        <v>4.7599999999999996E-2</v>
      </c>
      <c r="BZ144" s="9"/>
      <c r="CA144" s="9"/>
      <c r="CB144" s="10">
        <f t="shared" si="199"/>
        <v>2</v>
      </c>
      <c r="CC144" s="81"/>
      <c r="CD144" s="9">
        <f>VLOOKUP($C144, Table3[#All], 46, 0)</f>
        <v>1</v>
      </c>
      <c r="CE144" s="9">
        <f>VLOOKUP($C144, Table3[#All], 47, 0)</f>
        <v>0</v>
      </c>
      <c r="CF144" s="9">
        <f>VLOOKUP($C144, Table3[#All], 48, 0)</f>
        <v>0</v>
      </c>
      <c r="CG144" s="9">
        <f>VLOOKUP($C144, Table3[#All], 49, 0)</f>
        <v>0</v>
      </c>
      <c r="CH144" s="9">
        <f>VLOOKUP($C144, Table3[#All], 50, 0)</f>
        <v>0</v>
      </c>
      <c r="CI144" s="12">
        <f t="shared" si="200"/>
        <v>1</v>
      </c>
      <c r="CJ144" s="13"/>
      <c r="CK144" s="9">
        <f>VLOOKUP($C144, Table3[#All], 51, 0)</f>
        <v>0.42859999999999998</v>
      </c>
      <c r="CL144" s="9">
        <f>VLOOKUP($C144, Table3[#All], 52, 0)</f>
        <v>0.47619999999999996</v>
      </c>
      <c r="CM144" s="9">
        <f>VLOOKUP($C144, Table3[#All], 53, 0)</f>
        <v>9.5199999999999993E-2</v>
      </c>
      <c r="CN144" s="9">
        <f>VLOOKUP($C144, Table3[#All], 54, 0)</f>
        <v>0</v>
      </c>
      <c r="CO144" s="9"/>
      <c r="CP144" s="10">
        <f t="shared" si="201"/>
        <v>2</v>
      </c>
      <c r="CQ144" s="11"/>
      <c r="CR144" s="9">
        <f>VLOOKUP($C144, Table3[#All], 55, 0)</f>
        <v>0</v>
      </c>
      <c r="CS144" s="9">
        <f>VLOOKUP($C144, Table3[#All], 56, 0)</f>
        <v>0</v>
      </c>
      <c r="CT144" s="9">
        <f>VLOOKUP($C144, Table3[#All], 57, 0)</f>
        <v>0.23809999999999998</v>
      </c>
      <c r="CU144" s="9">
        <f>VLOOKUP($C144, Table3[#All], 58, 0)</f>
        <v>0.42859999999999998</v>
      </c>
      <c r="CV144" s="9">
        <f>VLOOKUP($C144, Table3[#All], 59, 0)</f>
        <v>0.33329999999999999</v>
      </c>
      <c r="CW144" s="14">
        <f t="shared" si="202"/>
        <v>5</v>
      </c>
      <c r="CX144" s="81"/>
      <c r="CY144" s="9">
        <f>VLOOKUP($C144, Table3[#All], 60, 0)</f>
        <v>0.23809999999999998</v>
      </c>
      <c r="CZ144" s="9">
        <f>VLOOKUP($C144, Table3[#All], 61, 0)</f>
        <v>0.52380000000000004</v>
      </c>
      <c r="DA144" s="9">
        <f>VLOOKUP($C144, Table3[#All], 62, 0)</f>
        <v>0.23809999999999998</v>
      </c>
      <c r="DB144" s="9">
        <f>VLOOKUP($C144, Table3[#All], 63, 0)</f>
        <v>0</v>
      </c>
      <c r="DC144" s="9">
        <f>VLOOKUP($C144, Table3[#All], 64, 0)</f>
        <v>0</v>
      </c>
      <c r="DD144" s="10">
        <f t="shared" si="203"/>
        <v>2</v>
      </c>
      <c r="DE144" s="11"/>
      <c r="DF144" s="9">
        <f>VLOOKUP($C144, Table3[#All], 65, 0)</f>
        <v>0.45</v>
      </c>
      <c r="DG144" s="9"/>
      <c r="DH144" s="9">
        <f>VLOOKUP($C144, Table3[#All], 66, 0)</f>
        <v>0.35</v>
      </c>
      <c r="DI144" s="9"/>
      <c r="DJ144" s="9">
        <f>VLOOKUP($C144, Table3[#All], 67, 0)</f>
        <v>0.2</v>
      </c>
      <c r="DK144" s="14">
        <f t="shared" si="204"/>
        <v>3</v>
      </c>
      <c r="DL144" s="11"/>
      <c r="DM144" s="9">
        <f>VLOOKUP($C144, Table3[#All], 68, 0)</f>
        <v>0.85709999999999997</v>
      </c>
      <c r="DN144" s="9"/>
      <c r="DO144" s="9">
        <f>VLOOKUP($C144, Table3[#All], 69, 0)</f>
        <v>0.1429</v>
      </c>
      <c r="DP144" s="9">
        <f>VLOOKUP($C144, Table3[#All], 70, 0)</f>
        <v>0</v>
      </c>
      <c r="DQ144" s="9"/>
      <c r="DR144" s="14">
        <f t="shared" si="205"/>
        <v>1</v>
      </c>
      <c r="DS144" s="11"/>
      <c r="DT144" s="9">
        <f>VLOOKUP($C144, Table3[#All], 71, 0)</f>
        <v>0</v>
      </c>
      <c r="DU144" s="9">
        <f>VLOOKUP($C144, Table3[#All], 72, 0)</f>
        <v>0</v>
      </c>
      <c r="DV144" s="9">
        <f>VLOOKUP($C144, Table3[#All], 73, 0)</f>
        <v>0</v>
      </c>
      <c r="DW144" s="9">
        <f>VLOOKUP($C144, Table3[#All], 74, 0)</f>
        <v>4.7599999999999996E-2</v>
      </c>
      <c r="DX144" s="9">
        <f>VLOOKUP($C144, Table3[#All], 75, 0)</f>
        <v>0.95239999999999991</v>
      </c>
      <c r="DY144" s="12">
        <f t="shared" si="194"/>
        <v>5</v>
      </c>
      <c r="DZ144" s="11"/>
      <c r="EA144" s="9">
        <f>VLOOKUP($C144, Table3[#All], 76, 0)</f>
        <v>1</v>
      </c>
      <c r="EB144" s="9">
        <f>VLOOKUP($C144, Table3[#All], 77, 0)</f>
        <v>0</v>
      </c>
      <c r="EC144" s="9">
        <f>VLOOKUP($C144, Table3[#All], 78, 0)</f>
        <v>0</v>
      </c>
      <c r="ED144" s="9">
        <f>VLOOKUP($C144, Table3[#All], 79, 0)</f>
        <v>0</v>
      </c>
      <c r="EE144" s="9">
        <f>VLOOKUP($C144, Table3[#All], 80, 0)</f>
        <v>0</v>
      </c>
      <c r="EF144" s="10">
        <f t="shared" si="206"/>
        <v>1</v>
      </c>
      <c r="EG144" s="9"/>
      <c r="EH144" s="9">
        <f>VLOOKUP($C144, Table3[#All], 81, 0)</f>
        <v>1</v>
      </c>
      <c r="EI144" s="9">
        <f>VLOOKUP($C144, Table3[#All], 82, 0)</f>
        <v>0</v>
      </c>
      <c r="EJ144" s="9">
        <f>VLOOKUP($C144, Table3[#All], 83, 0)</f>
        <v>0</v>
      </c>
      <c r="EK144" s="9">
        <f>VLOOKUP($C144, Table3[#All], 84, 0)</f>
        <v>0</v>
      </c>
      <c r="EL144" s="9">
        <f>VLOOKUP($C144, Table3[#All], 85, 0)</f>
        <v>0</v>
      </c>
      <c r="EM144" s="14">
        <f t="shared" si="207"/>
        <v>1</v>
      </c>
      <c r="EN144" s="11"/>
      <c r="EO144" s="9">
        <f>VLOOKUP($C144, Table3[#All], 86, 0)</f>
        <v>0.23809999999999998</v>
      </c>
      <c r="EP144" s="9"/>
      <c r="EQ144" s="9">
        <f>VLOOKUP($C144, Table3[#All], 87, 0)</f>
        <v>0.76190000000000002</v>
      </c>
      <c r="ER144" s="9"/>
      <c r="ES144" s="9"/>
      <c r="ET144" s="14">
        <f t="shared" si="208"/>
        <v>3</v>
      </c>
      <c r="EU144" s="11"/>
      <c r="EV144" s="9">
        <f>VLOOKUP($C144, Table3[#All], 88, 0)</f>
        <v>0</v>
      </c>
      <c r="EW144" s="9">
        <f>VLOOKUP($C144, Table3[#All], 89, 0)</f>
        <v>1</v>
      </c>
      <c r="EX144" s="9">
        <f>VLOOKUP($C144, Table3[#All], 90, 0)</f>
        <v>0</v>
      </c>
      <c r="EY144" s="9">
        <f>VLOOKUP($C144, Table3[#All], 91, 0)</f>
        <v>0</v>
      </c>
      <c r="EZ144" s="9">
        <f>VLOOKUP($C144, Table3[#All], 92, 0)</f>
        <v>0</v>
      </c>
      <c r="FA144" s="12">
        <f t="shared" si="209"/>
        <v>2</v>
      </c>
      <c r="FB144" s="11"/>
      <c r="FC144" s="9">
        <f>VLOOKUP($C144, Table3[#All], 93, 0)</f>
        <v>0</v>
      </c>
      <c r="FD144" s="9">
        <f>VLOOKUP($C144, Table3[#All], 94, 0)</f>
        <v>9.5199999999999993E-2</v>
      </c>
      <c r="FE144" s="9">
        <f>VLOOKUP($C144, Table3[#All], 95, 0)</f>
        <v>0.90480000000000005</v>
      </c>
      <c r="FF144" s="9">
        <f>VLOOKUP($C144, Table3[#All], 96, 0)</f>
        <v>0</v>
      </c>
      <c r="FG144" s="9"/>
      <c r="FH144" s="10">
        <f t="shared" si="210"/>
        <v>3</v>
      </c>
      <c r="FI144" s="11"/>
      <c r="FJ144" s="9">
        <f>VLOOKUP($C144, Table3[#All], 97, 0)</f>
        <v>0</v>
      </c>
      <c r="FK144" s="9">
        <f>VLOOKUP($C144, Table3[#All], 98, 0)</f>
        <v>0</v>
      </c>
      <c r="FL144" s="9">
        <f>VLOOKUP($C144, Table3[#All], 99, 0)</f>
        <v>0</v>
      </c>
      <c r="FM144" s="9">
        <f>VLOOKUP($C144, Table3[#All], 100, 0)</f>
        <v>0</v>
      </c>
      <c r="FN144" s="9">
        <f>VLOOKUP($C144, Table3[#All], 101, 0)</f>
        <v>1</v>
      </c>
      <c r="FO144" s="14">
        <f t="shared" si="211"/>
        <v>5</v>
      </c>
      <c r="FP144" s="11"/>
      <c r="FQ144" s="9">
        <f>VLOOKUP($C144, Table3[#All], 102, 0)</f>
        <v>1</v>
      </c>
      <c r="FR144" s="9">
        <f>VLOOKUP($C144, Table3[#All], 103, 0)</f>
        <v>0</v>
      </c>
      <c r="FS144" s="9">
        <f>VLOOKUP($C144, Table3[#All], 104, 0)</f>
        <v>0</v>
      </c>
      <c r="FT144" s="9">
        <f>VLOOKUP($C144, Table3[#All], 105, 0)</f>
        <v>0</v>
      </c>
      <c r="FU144" s="9">
        <v>0</v>
      </c>
      <c r="FV144" s="10">
        <f t="shared" si="212"/>
        <v>1</v>
      </c>
      <c r="FW144" s="11"/>
      <c r="FX144" s="9">
        <f>VLOOKUP($C144, Table3[#All], 106, 0)</f>
        <v>0.89469999999999994</v>
      </c>
      <c r="FY144" s="9"/>
      <c r="FZ144" s="9">
        <f>VLOOKUP($C144, Table3[#All], 107, 0)</f>
        <v>0.10529999999999999</v>
      </c>
      <c r="GA144" s="9">
        <f>VLOOKUP($C144, Table3[#All], 108, 0)</f>
        <v>0</v>
      </c>
      <c r="GB144" s="9"/>
      <c r="GC144" s="10">
        <f t="shared" si="229"/>
        <v>1</v>
      </c>
      <c r="GD144" s="81"/>
      <c r="GE144" s="9">
        <f>VLOOKUP($C144, Table3[#All], 109, 0)</f>
        <v>0</v>
      </c>
      <c r="GF144" s="9">
        <f>VLOOKUP($C144, Table3[#All], 110, 0)</f>
        <v>0.94120000000000004</v>
      </c>
      <c r="GG144" s="9">
        <f>VLOOKUP($C144, Table3[#All], 111, 0)</f>
        <v>5.8799999999999998E-2</v>
      </c>
      <c r="GH144" s="9"/>
      <c r="GI144" s="9">
        <f>VLOOKUP($C144, Table3[#All], 112, 0)</f>
        <v>0</v>
      </c>
      <c r="GJ144" s="12">
        <f t="shared" si="213"/>
        <v>2</v>
      </c>
      <c r="GK144" s="11"/>
      <c r="GL144" s="9">
        <f>VLOOKUP($C144, Table3[#All], 113, 0)</f>
        <v>0</v>
      </c>
      <c r="GM144" s="9">
        <f>VLOOKUP($C144, Table3[#All], 114, 0)</f>
        <v>0.28570000000000001</v>
      </c>
      <c r="GN144" s="9">
        <f>VLOOKUP($C144, Table3[#All], 115, 0)</f>
        <v>0.33329999999999999</v>
      </c>
      <c r="GO144" s="9">
        <f>VLOOKUP($C144, Table3[#All], 116, 0)</f>
        <v>0.38100000000000001</v>
      </c>
      <c r="GP144" s="9"/>
      <c r="GQ144" s="10">
        <f t="shared" si="214"/>
        <v>4</v>
      </c>
      <c r="GR144" s="11"/>
      <c r="GS144" s="9">
        <f>VLOOKUP($C144, Table2[#All], 3, 0)</f>
        <v>0</v>
      </c>
      <c r="GT144" s="9">
        <f>VLOOKUP($C144, Table2[#All], 4, 0)</f>
        <v>0</v>
      </c>
      <c r="GU144" s="9">
        <f>VLOOKUP($C144, Table2[#All], 5, 0)</f>
        <v>0</v>
      </c>
      <c r="GV144" s="9">
        <f>VLOOKUP($C144, Table2[#All], 6, 0)</f>
        <v>1</v>
      </c>
      <c r="GW144" s="9">
        <f>VLOOKUP($C144, Table2[#All], 7, 0)</f>
        <v>0</v>
      </c>
      <c r="GX144" s="10">
        <f t="shared" si="215"/>
        <v>4</v>
      </c>
      <c r="GY144" s="11"/>
      <c r="GZ144" s="9">
        <v>0</v>
      </c>
      <c r="HA144" s="9">
        <v>0</v>
      </c>
      <c r="HB144" s="9">
        <v>1</v>
      </c>
      <c r="HC144" s="9">
        <v>0</v>
      </c>
      <c r="HD144" s="9"/>
      <c r="HE144" s="10">
        <f t="shared" si="216"/>
        <v>3</v>
      </c>
      <c r="HF144" s="11"/>
      <c r="HG144" s="9">
        <f>VLOOKUP($C144, Table5[#All], 2, 0)</f>
        <v>0</v>
      </c>
      <c r="HH144" s="9">
        <f>VLOOKUP($C144, Table5[#All], 3, 0)</f>
        <v>0</v>
      </c>
      <c r="HI144" s="9">
        <f>VLOOKUP($C144, Table5[#All], 4, 0)</f>
        <v>0</v>
      </c>
      <c r="HJ144" s="9">
        <f>VLOOKUP($C144, Table5[#All], 5, 0)</f>
        <v>0</v>
      </c>
      <c r="HK144" s="9">
        <f>VLOOKUP($C144, Table5[#All], 6, 0)</f>
        <v>1</v>
      </c>
      <c r="HL144" s="10">
        <f t="shared" si="217"/>
        <v>5</v>
      </c>
      <c r="HM144" s="11"/>
      <c r="HN144" s="9">
        <f>VLOOKUP($C144, Table5[#All], 7, 0)</f>
        <v>0</v>
      </c>
      <c r="HO144" s="9">
        <f>VLOOKUP($C144, Table5[#All], 8, 0)</f>
        <v>0</v>
      </c>
      <c r="HP144" s="9">
        <f>VLOOKUP($C144, Table5[#All], 9, 0)</f>
        <v>1</v>
      </c>
      <c r="HQ144" s="9">
        <f>VLOOKUP($C144, Table5[#All], 10, 0)</f>
        <v>0</v>
      </c>
      <c r="HR144" s="9">
        <f>VLOOKUP($C144, Table5[#All], 11, 0)</f>
        <v>0</v>
      </c>
      <c r="HS144" s="10">
        <f t="shared" si="218"/>
        <v>3</v>
      </c>
      <c r="HT144" s="11"/>
      <c r="HU144" s="9">
        <f>VLOOKUP($C144, Table5[#All], 12, 0)</f>
        <v>1</v>
      </c>
      <c r="HV144" s="9">
        <f>VLOOKUP($C144, Table5[#All], 13, 0)</f>
        <v>0</v>
      </c>
      <c r="HW144" s="9">
        <f>VLOOKUP($C144, Table5[#All], 14, 0)</f>
        <v>0</v>
      </c>
      <c r="HX144" s="9">
        <f>VLOOKUP($C144, Table5[#All], 15, 0)</f>
        <v>0</v>
      </c>
      <c r="HY144" s="9">
        <f>VLOOKUP($C144, Table5[#All], 16, 0)</f>
        <v>0</v>
      </c>
      <c r="HZ144" s="10">
        <f t="shared" si="219"/>
        <v>1</v>
      </c>
      <c r="IA144" s="11"/>
      <c r="IB144" s="9">
        <f>VLOOKUP($C144, Table5[#All], 17, 0)</f>
        <v>0</v>
      </c>
      <c r="IC144" s="9">
        <f>VLOOKUP($C144, Table5[#All], 18, 0)</f>
        <v>1</v>
      </c>
      <c r="ID144" s="9">
        <f>VLOOKUP($C144, Table5[#All], 19, 0)</f>
        <v>0</v>
      </c>
      <c r="IE144" s="9">
        <f>VLOOKUP($C144, Table5[#All], 20, 0)</f>
        <v>0</v>
      </c>
      <c r="IF144" s="9">
        <f>VLOOKUP($C144, Table5[#All], 21, 0)</f>
        <v>0</v>
      </c>
      <c r="IG144" s="10">
        <f t="shared" si="220"/>
        <v>2</v>
      </c>
      <c r="IH144" s="11"/>
      <c r="II144" s="9">
        <f>VLOOKUP($C144, Table5[#All], 22, 0)</f>
        <v>1</v>
      </c>
      <c r="IJ144" s="9">
        <f>VLOOKUP($C144, Table5[#All], 23, 0)</f>
        <v>0</v>
      </c>
      <c r="IK144" s="9">
        <f>VLOOKUP($C144, Table5[#All], 24, 0)</f>
        <v>0</v>
      </c>
      <c r="IL144" s="9">
        <f>VLOOKUP($C144, Table5[#All], 25, 0)</f>
        <v>0</v>
      </c>
      <c r="IM144" s="9">
        <f>VLOOKUP($C144, Table5[#All], 26, 0)</f>
        <v>0</v>
      </c>
      <c r="IN144" s="10">
        <f t="shared" si="221"/>
        <v>1</v>
      </c>
      <c r="IO144" s="11"/>
      <c r="IP144" s="9">
        <v>1</v>
      </c>
      <c r="IQ144" s="9">
        <v>0</v>
      </c>
      <c r="IR144" s="9">
        <v>0</v>
      </c>
      <c r="IS144" s="9">
        <v>0</v>
      </c>
      <c r="IT144" s="9">
        <v>0</v>
      </c>
      <c r="IU144" s="10">
        <f t="shared" si="222"/>
        <v>1</v>
      </c>
      <c r="IV144" s="82"/>
    </row>
    <row r="145" spans="1:256" ht="16.3" thickTop="1" thickBot="1" x14ac:dyDescent="0.35">
      <c r="A145" s="16" t="s">
        <v>394</v>
      </c>
      <c r="B145" s="16" t="s">
        <v>427</v>
      </c>
      <c r="C145" s="16" t="s">
        <v>428</v>
      </c>
      <c r="D145" s="11"/>
      <c r="E145" s="9">
        <f>VLOOKUP($C145, Table3[#All], 2, 0)</f>
        <v>0</v>
      </c>
      <c r="F145" s="9"/>
      <c r="G145" s="9">
        <f>VLOOKUP($C145, Table3[#All], 3, 0)</f>
        <v>3.85E-2</v>
      </c>
      <c r="H145" s="9">
        <f>VLOOKUP($C145, Table3[#All], 4, 0)</f>
        <v>0.92310000000000003</v>
      </c>
      <c r="I145" s="9">
        <f>VLOOKUP($C145, Table3[#All], 5, 0)</f>
        <v>3.85E-2</v>
      </c>
      <c r="J145" s="10">
        <f t="shared" si="223"/>
        <v>4</v>
      </c>
      <c r="K145" s="11"/>
      <c r="L145" s="9">
        <f>VLOOKUP($C145, Table3[#All], 6, 0)</f>
        <v>0</v>
      </c>
      <c r="M145" s="9"/>
      <c r="N145" s="9">
        <f>VLOOKUP($C145, Table3[#All], 7, 0)</f>
        <v>0</v>
      </c>
      <c r="O145" s="9">
        <f>VLOOKUP($C145, Table3[#All], 8, 0)</f>
        <v>1</v>
      </c>
      <c r="P145" s="9">
        <f>VLOOKUP($C145, Table3[#All], 9, 0)</f>
        <v>0</v>
      </c>
      <c r="Q145" s="10">
        <f t="shared" si="224"/>
        <v>4</v>
      </c>
      <c r="R145" s="11"/>
      <c r="S145" s="9">
        <f>VLOOKUP($C145, Table3[#All], 10, 0)</f>
        <v>0</v>
      </c>
      <c r="T145" s="9">
        <f>VLOOKUP($C145, Table3[#All], 11, 0)</f>
        <v>0.34619999999999995</v>
      </c>
      <c r="U145" s="9">
        <f>VLOOKUP($C145, Table3[#All], 12, 0)</f>
        <v>0.65379999999999994</v>
      </c>
      <c r="V145" s="9">
        <f>VLOOKUP($C145, Table3[#All], 13, 0)</f>
        <v>0</v>
      </c>
      <c r="W145" s="9">
        <f>VLOOKUP($C145, Table3[#All], 14, 0)</f>
        <v>0</v>
      </c>
      <c r="X145" s="10">
        <f t="shared" si="225"/>
        <v>3</v>
      </c>
      <c r="Y145" s="11"/>
      <c r="Z145" s="9">
        <f>VLOOKUP($C145, Table3[#All], 15, 0)</f>
        <v>0</v>
      </c>
      <c r="AA145" s="9">
        <f>VLOOKUP($C145, Table3[#All], 16, 0)</f>
        <v>0</v>
      </c>
      <c r="AB145" s="9">
        <f>VLOOKUP($C145, Table3[#All], 17, 0)</f>
        <v>0.92310000000000003</v>
      </c>
      <c r="AC145" s="9">
        <f>VLOOKUP($C145, Table3[#All], 18, 0)</f>
        <v>7.690000000000001E-2</v>
      </c>
      <c r="AD145" s="9">
        <f>VLOOKUP($C145, Table3[#All], 19, 0)</f>
        <v>0</v>
      </c>
      <c r="AE145" s="10">
        <f t="shared" si="195"/>
        <v>3</v>
      </c>
      <c r="AF145" s="11"/>
      <c r="AG145" s="9">
        <f>VLOOKUP($C145, Table3[#All], 20, 0)</f>
        <v>0</v>
      </c>
      <c r="AH145" s="9">
        <f>VLOOKUP($C145, Table3[#All], 21, 0)</f>
        <v>0.30769999999999997</v>
      </c>
      <c r="AI145" s="9">
        <f>VLOOKUP($C145, Table3[#All], 22, 0)</f>
        <v>0.69230000000000003</v>
      </c>
      <c r="AJ145" s="9"/>
      <c r="AK145" s="9"/>
      <c r="AL145" s="10">
        <f t="shared" si="196"/>
        <v>3</v>
      </c>
      <c r="AM145" s="11"/>
      <c r="AN145" s="9">
        <f>VLOOKUP($C145, Table3[#All], 23, 0)</f>
        <v>1</v>
      </c>
      <c r="AO145" s="9">
        <f>VLOOKUP($C145, Table3[#All], 24, 0)</f>
        <v>0</v>
      </c>
      <c r="AP145" s="9">
        <f>VLOOKUP($C145, Table3[#All], 25, 0)</f>
        <v>0</v>
      </c>
      <c r="AQ145" s="9">
        <f>VLOOKUP($C145, Table3[#All], 26, 0)</f>
        <v>0</v>
      </c>
      <c r="AR145" s="9"/>
      <c r="AS145" s="12">
        <f t="shared" si="197"/>
        <v>1</v>
      </c>
      <c r="AT145" s="11"/>
      <c r="AU145" s="9">
        <f>VLOOKUP($C145, Table3[#All], 27, 0)</f>
        <v>0.88459999999999994</v>
      </c>
      <c r="AV145" s="9">
        <f>VLOOKUP($C145, Table3[#All], 28, 0)</f>
        <v>0</v>
      </c>
      <c r="AW145" s="9">
        <f>VLOOKUP($C145, Table3[#All], 29, 0)</f>
        <v>0.11539999999999999</v>
      </c>
      <c r="AX145" s="9"/>
      <c r="AY145" s="9"/>
      <c r="AZ145" s="10">
        <f t="shared" si="226"/>
        <v>1</v>
      </c>
      <c r="BA145" s="11"/>
      <c r="BB145" s="9">
        <f>VLOOKUP($C145, Table3[#All], 30, 0)</f>
        <v>0.53849999999999998</v>
      </c>
      <c r="BC145" s="9">
        <f>VLOOKUP($C145, Table3[#All], 31, 0)</f>
        <v>0.46149999999999997</v>
      </c>
      <c r="BD145" s="9">
        <f>VLOOKUP($C145, Table3[#All], 32, 0)</f>
        <v>0</v>
      </c>
      <c r="BE145" s="9">
        <f>VLOOKUP($C145, Table3[#All], 33, 0)</f>
        <v>0</v>
      </c>
      <c r="BF145" s="9"/>
      <c r="BG145" s="10">
        <f t="shared" si="227"/>
        <v>2</v>
      </c>
      <c r="BH145" s="81"/>
      <c r="BI145" s="9">
        <f>VLOOKUP($C145, Table3[#All], 34, 0)</f>
        <v>0</v>
      </c>
      <c r="BJ145" s="9">
        <f>VLOOKUP($C145, Table3[#All], 35, 0)</f>
        <v>0</v>
      </c>
      <c r="BK145" s="9">
        <f>VLOOKUP($C145, Table3[#All], 36, 0)</f>
        <v>0</v>
      </c>
      <c r="BL145" s="9">
        <f>VLOOKUP($C145, Table3[#All], 37, 0)</f>
        <v>0</v>
      </c>
      <c r="BM145" s="9">
        <f>VLOOKUP($C145, Table3[#All], 38, 0)</f>
        <v>0</v>
      </c>
      <c r="BN145" s="10" t="str">
        <f t="shared" si="228"/>
        <v>N/A</v>
      </c>
      <c r="BO145" s="11"/>
      <c r="BP145" s="9">
        <f>VLOOKUP($C145, Table3[#All], 39, 0)</f>
        <v>0.30769999999999997</v>
      </c>
      <c r="BQ145" s="9">
        <f>VLOOKUP($C145, Table3[#All], 40, 0)</f>
        <v>0.69230000000000003</v>
      </c>
      <c r="BR145" s="9">
        <f>VLOOKUP($C145, Table3[#All], 41, 0)</f>
        <v>0</v>
      </c>
      <c r="BS145" s="9">
        <f>VLOOKUP($C145, Table3[#All], 42, 0)</f>
        <v>0</v>
      </c>
      <c r="BT145" s="9"/>
      <c r="BU145" s="10">
        <f t="shared" si="198"/>
        <v>2</v>
      </c>
      <c r="BV145" s="11"/>
      <c r="BW145" s="9">
        <f>VLOOKUP($C145, Table3[#All], 43, 0)</f>
        <v>7.690000000000001E-2</v>
      </c>
      <c r="BX145" s="9">
        <f>VLOOKUP($C145, Table3[#All], 44, 0)</f>
        <v>0.92310000000000003</v>
      </c>
      <c r="BY145" s="9">
        <f>VLOOKUP($C145, Table3[#All], 45, 0)</f>
        <v>0</v>
      </c>
      <c r="BZ145" s="9"/>
      <c r="CA145" s="9"/>
      <c r="CB145" s="10">
        <f t="shared" si="199"/>
        <v>2</v>
      </c>
      <c r="CC145" s="81"/>
      <c r="CD145" s="9">
        <f>VLOOKUP($C145, Table3[#All], 46, 0)</f>
        <v>0.80769999999999997</v>
      </c>
      <c r="CE145" s="9">
        <f>VLOOKUP($C145, Table3[#All], 47, 0)</f>
        <v>0.15380000000000002</v>
      </c>
      <c r="CF145" s="9">
        <f>VLOOKUP($C145, Table3[#All], 48, 0)</f>
        <v>3.85E-2</v>
      </c>
      <c r="CG145" s="9">
        <f>VLOOKUP($C145, Table3[#All], 49, 0)</f>
        <v>0</v>
      </c>
      <c r="CH145" s="9">
        <f>VLOOKUP($C145, Table3[#All], 50, 0)</f>
        <v>0</v>
      </c>
      <c r="CI145" s="12">
        <f t="shared" si="200"/>
        <v>1</v>
      </c>
      <c r="CJ145" s="13"/>
      <c r="CK145" s="9">
        <f>VLOOKUP($C145, Table3[#All], 51, 0)</f>
        <v>0.69230000000000003</v>
      </c>
      <c r="CL145" s="9">
        <f>VLOOKUP($C145, Table3[#All], 52, 0)</f>
        <v>0.30769999999999997</v>
      </c>
      <c r="CM145" s="9">
        <f>VLOOKUP($C145, Table3[#All], 53, 0)</f>
        <v>0</v>
      </c>
      <c r="CN145" s="9">
        <f>VLOOKUP($C145, Table3[#All], 54, 0)</f>
        <v>0</v>
      </c>
      <c r="CO145" s="9"/>
      <c r="CP145" s="10">
        <f t="shared" si="201"/>
        <v>2</v>
      </c>
      <c r="CQ145" s="11"/>
      <c r="CR145" s="9">
        <f>VLOOKUP($C145, Table3[#All], 55, 0)</f>
        <v>7.690000000000001E-2</v>
      </c>
      <c r="CS145" s="9">
        <f>VLOOKUP($C145, Table3[#All], 56, 0)</f>
        <v>0.42310000000000003</v>
      </c>
      <c r="CT145" s="9">
        <f>VLOOKUP($C145, Table3[#All], 57, 0)</f>
        <v>0.15380000000000002</v>
      </c>
      <c r="CU145" s="9">
        <f>VLOOKUP($C145, Table3[#All], 58, 0)</f>
        <v>0.23079999999999998</v>
      </c>
      <c r="CV145" s="9">
        <f>VLOOKUP($C145, Table3[#All], 59, 0)</f>
        <v>0.11539999999999999</v>
      </c>
      <c r="CW145" s="14">
        <f t="shared" si="202"/>
        <v>4</v>
      </c>
      <c r="CX145" s="81"/>
      <c r="CY145" s="9">
        <f>VLOOKUP($C145, Table3[#All], 60, 0)</f>
        <v>0.69230000000000003</v>
      </c>
      <c r="CZ145" s="9">
        <f>VLOOKUP($C145, Table3[#All], 61, 0)</f>
        <v>0.15380000000000002</v>
      </c>
      <c r="DA145" s="9">
        <f>VLOOKUP($C145, Table3[#All], 62, 0)</f>
        <v>7.690000000000001E-2</v>
      </c>
      <c r="DB145" s="9">
        <f>VLOOKUP($C145, Table3[#All], 63, 0)</f>
        <v>7.690000000000001E-2</v>
      </c>
      <c r="DC145" s="9">
        <f>VLOOKUP($C145, Table3[#All], 64, 0)</f>
        <v>0</v>
      </c>
      <c r="DD145" s="10">
        <f t="shared" si="203"/>
        <v>2</v>
      </c>
      <c r="DE145" s="11"/>
      <c r="DF145" s="9">
        <f>VLOOKUP($C145, Table3[#All], 65, 0)</f>
        <v>0.84620000000000006</v>
      </c>
      <c r="DG145" s="9"/>
      <c r="DH145" s="9">
        <f>VLOOKUP($C145, Table3[#All], 66, 0)</f>
        <v>0.15380000000000002</v>
      </c>
      <c r="DI145" s="9"/>
      <c r="DJ145" s="9">
        <f>VLOOKUP($C145, Table3[#All], 67, 0)</f>
        <v>0</v>
      </c>
      <c r="DK145" s="14">
        <f t="shared" si="204"/>
        <v>1</v>
      </c>
      <c r="DL145" s="11"/>
      <c r="DM145" s="9">
        <f>VLOOKUP($C145, Table3[#All], 68, 0)</f>
        <v>1</v>
      </c>
      <c r="DN145" s="9"/>
      <c r="DO145" s="9">
        <f>VLOOKUP($C145, Table3[#All], 69, 0)</f>
        <v>0</v>
      </c>
      <c r="DP145" s="9">
        <f>VLOOKUP($C145, Table3[#All], 70, 0)</f>
        <v>0</v>
      </c>
      <c r="DQ145" s="9"/>
      <c r="DR145" s="14">
        <f t="shared" si="205"/>
        <v>1</v>
      </c>
      <c r="DS145" s="11"/>
      <c r="DT145" s="9">
        <f>VLOOKUP($C145, Table3[#All], 71, 0)</f>
        <v>0</v>
      </c>
      <c r="DU145" s="9">
        <f>VLOOKUP($C145, Table3[#All], 72, 0)</f>
        <v>0</v>
      </c>
      <c r="DV145" s="9">
        <f>VLOOKUP($C145, Table3[#All], 73, 0)</f>
        <v>0</v>
      </c>
      <c r="DW145" s="9">
        <f>VLOOKUP($C145, Table3[#All], 74, 0)</f>
        <v>0.1923</v>
      </c>
      <c r="DX145" s="9">
        <f>VLOOKUP($C145, Table3[#All], 75, 0)</f>
        <v>0.80769999999999997</v>
      </c>
      <c r="DY145" s="12">
        <f t="shared" si="194"/>
        <v>5</v>
      </c>
      <c r="DZ145" s="11"/>
      <c r="EA145" s="9">
        <f>VLOOKUP($C145, Table3[#All], 76, 0)</f>
        <v>1</v>
      </c>
      <c r="EB145" s="9">
        <f>VLOOKUP($C145, Table3[#All], 77, 0)</f>
        <v>0</v>
      </c>
      <c r="EC145" s="9">
        <f>VLOOKUP($C145, Table3[#All], 78, 0)</f>
        <v>0</v>
      </c>
      <c r="ED145" s="9">
        <f>VLOOKUP($C145, Table3[#All], 79, 0)</f>
        <v>0</v>
      </c>
      <c r="EE145" s="9">
        <f>VLOOKUP($C145, Table3[#All], 80, 0)</f>
        <v>0</v>
      </c>
      <c r="EF145" s="10">
        <f t="shared" si="206"/>
        <v>1</v>
      </c>
      <c r="EG145" s="9"/>
      <c r="EH145" s="9">
        <f>VLOOKUP($C145, Table3[#All], 81, 0)</f>
        <v>1</v>
      </c>
      <c r="EI145" s="9">
        <f>VLOOKUP($C145, Table3[#All], 82, 0)</f>
        <v>0</v>
      </c>
      <c r="EJ145" s="9">
        <f>VLOOKUP($C145, Table3[#All], 83, 0)</f>
        <v>0</v>
      </c>
      <c r="EK145" s="9">
        <f>VLOOKUP($C145, Table3[#All], 84, 0)</f>
        <v>0</v>
      </c>
      <c r="EL145" s="9">
        <f>VLOOKUP($C145, Table3[#All], 85, 0)</f>
        <v>0</v>
      </c>
      <c r="EM145" s="14">
        <f t="shared" si="207"/>
        <v>1</v>
      </c>
      <c r="EN145" s="11"/>
      <c r="EO145" s="9">
        <f>VLOOKUP($C145, Table3[#All], 86, 0)</f>
        <v>0.1923</v>
      </c>
      <c r="EP145" s="9"/>
      <c r="EQ145" s="9">
        <f>VLOOKUP($C145, Table3[#All], 87, 0)</f>
        <v>0.80769999999999997</v>
      </c>
      <c r="ER145" s="9"/>
      <c r="ES145" s="9"/>
      <c r="ET145" s="14">
        <f t="shared" si="208"/>
        <v>3</v>
      </c>
      <c r="EU145" s="11"/>
      <c r="EV145" s="9">
        <f>VLOOKUP($C145, Table3[#All], 88, 0)</f>
        <v>1</v>
      </c>
      <c r="EW145" s="9">
        <f>VLOOKUP($C145, Table3[#All], 89, 0)</f>
        <v>0</v>
      </c>
      <c r="EX145" s="9">
        <f>VLOOKUP($C145, Table3[#All], 90, 0)</f>
        <v>0</v>
      </c>
      <c r="EY145" s="9">
        <f>VLOOKUP($C145, Table3[#All], 91, 0)</f>
        <v>0</v>
      </c>
      <c r="EZ145" s="9">
        <f>VLOOKUP($C145, Table3[#All], 92, 0)</f>
        <v>0</v>
      </c>
      <c r="FA145" s="12">
        <f t="shared" si="209"/>
        <v>1</v>
      </c>
      <c r="FB145" s="11"/>
      <c r="FC145" s="9">
        <f>VLOOKUP($C145, Table3[#All], 93, 0)</f>
        <v>0</v>
      </c>
      <c r="FD145" s="9">
        <f>VLOOKUP($C145, Table3[#All], 94, 0)</f>
        <v>0.30769999999999997</v>
      </c>
      <c r="FE145" s="9">
        <f>VLOOKUP($C145, Table3[#All], 95, 0)</f>
        <v>0.69230000000000003</v>
      </c>
      <c r="FF145" s="9">
        <f>VLOOKUP($C145, Table3[#All], 96, 0)</f>
        <v>0</v>
      </c>
      <c r="FG145" s="9"/>
      <c r="FH145" s="10">
        <f t="shared" si="210"/>
        <v>3</v>
      </c>
      <c r="FI145" s="11"/>
      <c r="FJ145" s="9">
        <f>VLOOKUP($C145, Table3[#All], 97, 0)</f>
        <v>0</v>
      </c>
      <c r="FK145" s="9">
        <f>VLOOKUP($C145, Table3[#All], 98, 0)</f>
        <v>0</v>
      </c>
      <c r="FL145" s="9">
        <f>VLOOKUP($C145, Table3[#All], 99, 0)</f>
        <v>0</v>
      </c>
      <c r="FM145" s="9">
        <f>VLOOKUP($C145, Table3[#All], 100, 0)</f>
        <v>0</v>
      </c>
      <c r="FN145" s="9">
        <f>VLOOKUP($C145, Table3[#All], 101, 0)</f>
        <v>1</v>
      </c>
      <c r="FO145" s="14">
        <f t="shared" si="211"/>
        <v>5</v>
      </c>
      <c r="FP145" s="11"/>
      <c r="FQ145" s="9">
        <f>VLOOKUP($C145, Table3[#All], 102, 0)</f>
        <v>0.88459999999999994</v>
      </c>
      <c r="FR145" s="9">
        <f>VLOOKUP($C145, Table3[#All], 103, 0)</f>
        <v>0.11539999999999999</v>
      </c>
      <c r="FS145" s="9">
        <f>VLOOKUP($C145, Table3[#All], 104, 0)</f>
        <v>0</v>
      </c>
      <c r="FT145" s="9">
        <f>VLOOKUP($C145, Table3[#All], 105, 0)</f>
        <v>0</v>
      </c>
      <c r="FU145" s="9">
        <v>0</v>
      </c>
      <c r="FV145" s="10">
        <f t="shared" si="212"/>
        <v>1</v>
      </c>
      <c r="FW145" s="11"/>
      <c r="FX145" s="9">
        <f>VLOOKUP($C145, Table3[#All], 106, 0)</f>
        <v>0.42310000000000003</v>
      </c>
      <c r="FY145" s="9"/>
      <c r="FZ145" s="9">
        <f>VLOOKUP($C145, Table3[#All], 107, 0)</f>
        <v>0.5</v>
      </c>
      <c r="GA145" s="9">
        <f>VLOOKUP($C145, Table3[#All], 108, 0)</f>
        <v>7.690000000000001E-2</v>
      </c>
      <c r="GB145" s="9"/>
      <c r="GC145" s="10">
        <f t="shared" si="229"/>
        <v>3</v>
      </c>
      <c r="GD145" s="81"/>
      <c r="GE145" s="9">
        <f>VLOOKUP($C145, Table3[#All], 109, 0)</f>
        <v>0</v>
      </c>
      <c r="GF145" s="9">
        <f>VLOOKUP($C145, Table3[#All], 110, 0)</f>
        <v>0.69230000000000003</v>
      </c>
      <c r="GG145" s="9">
        <f>VLOOKUP($C145, Table3[#All], 111, 0)</f>
        <v>0.26919999999999999</v>
      </c>
      <c r="GH145" s="9"/>
      <c r="GI145" s="9">
        <f>VLOOKUP($C145, Table3[#All], 112, 0)</f>
        <v>3.85E-2</v>
      </c>
      <c r="GJ145" s="12">
        <f t="shared" si="213"/>
        <v>3</v>
      </c>
      <c r="GK145" s="11"/>
      <c r="GL145" s="9">
        <f>VLOOKUP($C145, Table3[#All], 113, 0)</f>
        <v>0</v>
      </c>
      <c r="GM145" s="9">
        <f>VLOOKUP($C145, Table3[#All], 114, 0)</f>
        <v>0.26919999999999999</v>
      </c>
      <c r="GN145" s="9">
        <f>VLOOKUP($C145, Table3[#All], 115, 0)</f>
        <v>0.42310000000000003</v>
      </c>
      <c r="GO145" s="9">
        <f>VLOOKUP($C145, Table3[#All], 116, 0)</f>
        <v>0.30769999999999997</v>
      </c>
      <c r="GP145" s="9"/>
      <c r="GQ145" s="10">
        <f t="shared" si="214"/>
        <v>4</v>
      </c>
      <c r="GR145" s="11"/>
      <c r="GS145" s="9">
        <f>VLOOKUP($C145, Table2[#All], 3, 0)</f>
        <v>0</v>
      </c>
      <c r="GT145" s="9">
        <f>VLOOKUP($C145, Table2[#All], 4, 0)</f>
        <v>0</v>
      </c>
      <c r="GU145" s="9">
        <f>VLOOKUP($C145, Table2[#All], 5, 0)</f>
        <v>0</v>
      </c>
      <c r="GV145" s="9">
        <f>VLOOKUP($C145, Table2[#All], 6, 0)</f>
        <v>1</v>
      </c>
      <c r="GW145" s="9">
        <f>VLOOKUP($C145, Table2[#All], 7, 0)</f>
        <v>0</v>
      </c>
      <c r="GX145" s="10">
        <f t="shared" si="215"/>
        <v>4</v>
      </c>
      <c r="GY145" s="11"/>
      <c r="GZ145" s="9">
        <v>0</v>
      </c>
      <c r="HA145" s="9">
        <v>0</v>
      </c>
      <c r="HB145" s="9">
        <v>1</v>
      </c>
      <c r="HC145" s="9">
        <v>0</v>
      </c>
      <c r="HD145" s="9"/>
      <c r="HE145" s="10">
        <f t="shared" si="216"/>
        <v>3</v>
      </c>
      <c r="HF145" s="11"/>
      <c r="HG145" s="9">
        <f>VLOOKUP($C145, Table5[#All], 2, 0)</f>
        <v>0</v>
      </c>
      <c r="HH145" s="9">
        <f>VLOOKUP($C145, Table5[#All], 3, 0)</f>
        <v>0</v>
      </c>
      <c r="HI145" s="9">
        <f>VLOOKUP($C145, Table5[#All], 4, 0)</f>
        <v>0</v>
      </c>
      <c r="HJ145" s="9">
        <f>VLOOKUP($C145, Table5[#All], 5, 0)</f>
        <v>0</v>
      </c>
      <c r="HK145" s="9">
        <f>VLOOKUP($C145, Table5[#All], 6, 0)</f>
        <v>1</v>
      </c>
      <c r="HL145" s="10">
        <f t="shared" si="217"/>
        <v>5</v>
      </c>
      <c r="HM145" s="11"/>
      <c r="HN145" s="9">
        <f>VLOOKUP($C145, Table5[#All], 7, 0)</f>
        <v>0</v>
      </c>
      <c r="HO145" s="9">
        <f>VLOOKUP($C145, Table5[#All], 8, 0)</f>
        <v>1</v>
      </c>
      <c r="HP145" s="9">
        <f>VLOOKUP($C145, Table5[#All], 9, 0)</f>
        <v>0</v>
      </c>
      <c r="HQ145" s="9">
        <f>VLOOKUP($C145, Table5[#All], 10, 0)</f>
        <v>0</v>
      </c>
      <c r="HR145" s="9">
        <f>VLOOKUP($C145, Table5[#All], 11, 0)</f>
        <v>0</v>
      </c>
      <c r="HS145" s="10">
        <f t="shared" si="218"/>
        <v>2</v>
      </c>
      <c r="HT145" s="11"/>
      <c r="HU145" s="9">
        <f>VLOOKUP($C145, Table5[#All], 12, 0)</f>
        <v>1</v>
      </c>
      <c r="HV145" s="9">
        <f>VLOOKUP($C145, Table5[#All], 13, 0)</f>
        <v>0</v>
      </c>
      <c r="HW145" s="9">
        <f>VLOOKUP($C145, Table5[#All], 14, 0)</f>
        <v>0</v>
      </c>
      <c r="HX145" s="9">
        <f>VLOOKUP($C145, Table5[#All], 15, 0)</f>
        <v>0</v>
      </c>
      <c r="HY145" s="9">
        <f>VLOOKUP($C145, Table5[#All], 16, 0)</f>
        <v>0</v>
      </c>
      <c r="HZ145" s="10">
        <f t="shared" si="219"/>
        <v>1</v>
      </c>
      <c r="IA145" s="11"/>
      <c r="IB145" s="9">
        <f>VLOOKUP($C145, Table5[#All], 17, 0)</f>
        <v>1</v>
      </c>
      <c r="IC145" s="9">
        <f>VLOOKUP($C145, Table5[#All], 18, 0)</f>
        <v>0</v>
      </c>
      <c r="ID145" s="9">
        <f>VLOOKUP($C145, Table5[#All], 19, 0)</f>
        <v>0</v>
      </c>
      <c r="IE145" s="9">
        <f>VLOOKUP($C145, Table5[#All], 20, 0)</f>
        <v>0</v>
      </c>
      <c r="IF145" s="9">
        <f>VLOOKUP($C145, Table5[#All], 21, 0)</f>
        <v>0</v>
      </c>
      <c r="IG145" s="10">
        <f t="shared" si="220"/>
        <v>1</v>
      </c>
      <c r="IH145" s="11"/>
      <c r="II145" s="9">
        <f>VLOOKUP($C145, Table5[#All], 22, 0)</f>
        <v>1</v>
      </c>
      <c r="IJ145" s="9">
        <f>VLOOKUP($C145, Table5[#All], 23, 0)</f>
        <v>0</v>
      </c>
      <c r="IK145" s="9">
        <f>VLOOKUP($C145, Table5[#All], 24, 0)</f>
        <v>0</v>
      </c>
      <c r="IL145" s="9">
        <f>VLOOKUP($C145, Table5[#All], 25, 0)</f>
        <v>0</v>
      </c>
      <c r="IM145" s="9">
        <f>VLOOKUP($C145, Table5[#All], 26, 0)</f>
        <v>0</v>
      </c>
      <c r="IN145" s="10">
        <f t="shared" si="221"/>
        <v>1</v>
      </c>
      <c r="IO145" s="11"/>
      <c r="IP145" s="9">
        <v>1</v>
      </c>
      <c r="IQ145" s="9">
        <v>0</v>
      </c>
      <c r="IR145" s="9">
        <v>0</v>
      </c>
      <c r="IS145" s="9">
        <v>0</v>
      </c>
      <c r="IT145" s="9">
        <v>0</v>
      </c>
      <c r="IU145" s="10">
        <f t="shared" si="222"/>
        <v>1</v>
      </c>
      <c r="IV145" s="82"/>
    </row>
    <row r="146" spans="1:256" ht="16.3" thickTop="1" thickBot="1" x14ac:dyDescent="0.35">
      <c r="A146" s="16" t="s">
        <v>394</v>
      </c>
      <c r="B146" s="16" t="s">
        <v>429</v>
      </c>
      <c r="C146" s="16" t="s">
        <v>430</v>
      </c>
      <c r="D146" s="11"/>
      <c r="E146" s="9">
        <f>VLOOKUP($C146, Table3[#All], 2, 0)</f>
        <v>0</v>
      </c>
      <c r="F146" s="9"/>
      <c r="G146" s="9">
        <f>VLOOKUP($C146, Table3[#All], 3, 0)</f>
        <v>7.1399999999999991E-2</v>
      </c>
      <c r="H146" s="9">
        <f>VLOOKUP($C146, Table3[#All], 4, 0)</f>
        <v>0.82140000000000002</v>
      </c>
      <c r="I146" s="9">
        <f>VLOOKUP($C146, Table3[#All], 5, 0)</f>
        <v>0.10710000000000001</v>
      </c>
      <c r="J146" s="10">
        <f t="shared" si="223"/>
        <v>4</v>
      </c>
      <c r="K146" s="11"/>
      <c r="L146" s="9">
        <f>VLOOKUP($C146, Table3[#All], 6, 0)</f>
        <v>0</v>
      </c>
      <c r="M146" s="9"/>
      <c r="N146" s="9">
        <f>VLOOKUP($C146, Table3[#All], 7, 0)</f>
        <v>0</v>
      </c>
      <c r="O146" s="9">
        <f>VLOOKUP($C146, Table3[#All], 8, 0)</f>
        <v>1</v>
      </c>
      <c r="P146" s="9">
        <f>VLOOKUP($C146, Table3[#All], 9, 0)</f>
        <v>0</v>
      </c>
      <c r="Q146" s="10">
        <f t="shared" si="224"/>
        <v>4</v>
      </c>
      <c r="R146" s="11"/>
      <c r="S146" s="9">
        <f>VLOOKUP($C146, Table3[#All], 10, 0)</f>
        <v>0</v>
      </c>
      <c r="T146" s="9">
        <f>VLOOKUP($C146, Table3[#All], 11, 0)</f>
        <v>0.35710000000000003</v>
      </c>
      <c r="U146" s="9">
        <f>VLOOKUP($C146, Table3[#All], 12, 0)</f>
        <v>0.64290000000000003</v>
      </c>
      <c r="V146" s="9">
        <f>VLOOKUP($C146, Table3[#All], 13, 0)</f>
        <v>0</v>
      </c>
      <c r="W146" s="9">
        <f>VLOOKUP($C146, Table3[#All], 14, 0)</f>
        <v>0</v>
      </c>
      <c r="X146" s="10">
        <f t="shared" si="225"/>
        <v>3</v>
      </c>
      <c r="Y146" s="11"/>
      <c r="Z146" s="9">
        <f>VLOOKUP($C146, Table3[#All], 15, 0)</f>
        <v>0</v>
      </c>
      <c r="AA146" s="9">
        <f>VLOOKUP($C146, Table3[#All], 16, 0)</f>
        <v>3.5699999999999996E-2</v>
      </c>
      <c r="AB146" s="9">
        <f>VLOOKUP($C146, Table3[#All], 17, 0)</f>
        <v>0.92859999999999998</v>
      </c>
      <c r="AC146" s="9">
        <f>VLOOKUP($C146, Table3[#All], 18, 0)</f>
        <v>3.5699999999999996E-2</v>
      </c>
      <c r="AD146" s="9">
        <f>VLOOKUP($C146, Table3[#All], 19, 0)</f>
        <v>0</v>
      </c>
      <c r="AE146" s="10">
        <f t="shared" si="195"/>
        <v>3</v>
      </c>
      <c r="AF146" s="11"/>
      <c r="AG146" s="9">
        <f>VLOOKUP($C146, Table3[#All], 20, 0)</f>
        <v>0</v>
      </c>
      <c r="AH146" s="9">
        <f>VLOOKUP($C146, Table3[#All], 21, 0)</f>
        <v>0.10710000000000001</v>
      </c>
      <c r="AI146" s="9">
        <f>VLOOKUP($C146, Table3[#All], 22, 0)</f>
        <v>0.89290000000000003</v>
      </c>
      <c r="AJ146" s="9"/>
      <c r="AK146" s="9"/>
      <c r="AL146" s="10">
        <f t="shared" si="196"/>
        <v>3</v>
      </c>
      <c r="AM146" s="11"/>
      <c r="AN146" s="9">
        <f>VLOOKUP($C146, Table3[#All], 23, 0)</f>
        <v>1</v>
      </c>
      <c r="AO146" s="9">
        <f>VLOOKUP($C146, Table3[#All], 24, 0)</f>
        <v>0</v>
      </c>
      <c r="AP146" s="9">
        <f>VLOOKUP($C146, Table3[#All], 25, 0)</f>
        <v>0</v>
      </c>
      <c r="AQ146" s="9">
        <f>VLOOKUP($C146, Table3[#All], 26, 0)</f>
        <v>0</v>
      </c>
      <c r="AR146" s="9"/>
      <c r="AS146" s="12">
        <f t="shared" si="197"/>
        <v>1</v>
      </c>
      <c r="AT146" s="11"/>
      <c r="AU146" s="9">
        <f>VLOOKUP($C146, Table3[#All], 27, 0)</f>
        <v>0.92859999999999998</v>
      </c>
      <c r="AV146" s="9">
        <f>VLOOKUP($C146, Table3[#All], 28, 0)</f>
        <v>0</v>
      </c>
      <c r="AW146" s="9">
        <f>VLOOKUP($C146, Table3[#All], 29, 0)</f>
        <v>7.1399999999999991E-2</v>
      </c>
      <c r="AX146" s="9"/>
      <c r="AY146" s="9"/>
      <c r="AZ146" s="10">
        <f t="shared" si="226"/>
        <v>1</v>
      </c>
      <c r="BA146" s="11"/>
      <c r="BB146" s="9">
        <f>VLOOKUP($C146, Table3[#All], 30, 0)</f>
        <v>0.53569999999999995</v>
      </c>
      <c r="BC146" s="9">
        <f>VLOOKUP($C146, Table3[#All], 31, 0)</f>
        <v>0.46429999999999999</v>
      </c>
      <c r="BD146" s="9">
        <f>VLOOKUP($C146, Table3[#All], 32, 0)</f>
        <v>0</v>
      </c>
      <c r="BE146" s="9">
        <f>VLOOKUP($C146, Table3[#All], 33, 0)</f>
        <v>0</v>
      </c>
      <c r="BF146" s="9"/>
      <c r="BG146" s="10">
        <f t="shared" si="227"/>
        <v>2</v>
      </c>
      <c r="BH146" s="81"/>
      <c r="BI146" s="9">
        <f>VLOOKUP($C146, Table3[#All], 34, 0)</f>
        <v>0</v>
      </c>
      <c r="BJ146" s="9">
        <f>VLOOKUP($C146, Table3[#All], 35, 0)</f>
        <v>0</v>
      </c>
      <c r="BK146" s="9">
        <f>VLOOKUP($C146, Table3[#All], 36, 0)</f>
        <v>0</v>
      </c>
      <c r="BL146" s="9">
        <f>VLOOKUP($C146, Table3[#All], 37, 0)</f>
        <v>0</v>
      </c>
      <c r="BM146" s="9">
        <f>VLOOKUP($C146, Table3[#All], 38, 0)</f>
        <v>0</v>
      </c>
      <c r="BN146" s="10" t="str">
        <f t="shared" si="228"/>
        <v>N/A</v>
      </c>
      <c r="BO146" s="11"/>
      <c r="BP146" s="9">
        <f>VLOOKUP($C146, Table3[#All], 39, 0)</f>
        <v>0.42859999999999998</v>
      </c>
      <c r="BQ146" s="9">
        <f>VLOOKUP($C146, Table3[#All], 40, 0)</f>
        <v>0.57140000000000002</v>
      </c>
      <c r="BR146" s="9">
        <f>VLOOKUP($C146, Table3[#All], 41, 0)</f>
        <v>0</v>
      </c>
      <c r="BS146" s="9">
        <f>VLOOKUP($C146, Table3[#All], 42, 0)</f>
        <v>0</v>
      </c>
      <c r="BT146" s="9"/>
      <c r="BU146" s="10">
        <f t="shared" si="198"/>
        <v>2</v>
      </c>
      <c r="BV146" s="11"/>
      <c r="BW146" s="9">
        <f>VLOOKUP($C146, Table3[#All], 43, 0)</f>
        <v>3.5699999999999996E-2</v>
      </c>
      <c r="BX146" s="9">
        <f>VLOOKUP($C146, Table3[#All], 44, 0)</f>
        <v>0.96430000000000005</v>
      </c>
      <c r="BY146" s="9">
        <f>VLOOKUP($C146, Table3[#All], 45, 0)</f>
        <v>0</v>
      </c>
      <c r="BZ146" s="9"/>
      <c r="CA146" s="9"/>
      <c r="CB146" s="10">
        <f t="shared" si="199"/>
        <v>2</v>
      </c>
      <c r="CC146" s="81"/>
      <c r="CD146" s="9">
        <f>VLOOKUP($C146, Table3[#All], 46, 0)</f>
        <v>0.78569999999999995</v>
      </c>
      <c r="CE146" s="9">
        <f>VLOOKUP($C146, Table3[#All], 47, 0)</f>
        <v>7.1399999999999991E-2</v>
      </c>
      <c r="CF146" s="9">
        <f>VLOOKUP($C146, Table3[#All], 48, 0)</f>
        <v>0.1429</v>
      </c>
      <c r="CG146" s="9">
        <f>VLOOKUP($C146, Table3[#All], 49, 0)</f>
        <v>0</v>
      </c>
      <c r="CH146" s="9">
        <f>VLOOKUP($C146, Table3[#All], 50, 0)</f>
        <v>0</v>
      </c>
      <c r="CI146" s="12">
        <f t="shared" si="200"/>
        <v>1</v>
      </c>
      <c r="CJ146" s="13"/>
      <c r="CK146" s="9">
        <f>VLOOKUP($C146, Table3[#All], 51, 0)</f>
        <v>0.64290000000000003</v>
      </c>
      <c r="CL146" s="9">
        <f>VLOOKUP($C146, Table3[#All], 52, 0)</f>
        <v>0.35710000000000003</v>
      </c>
      <c r="CM146" s="9">
        <f>VLOOKUP($C146, Table3[#All], 53, 0)</f>
        <v>0</v>
      </c>
      <c r="CN146" s="9">
        <f>VLOOKUP($C146, Table3[#All], 54, 0)</f>
        <v>0</v>
      </c>
      <c r="CO146" s="9"/>
      <c r="CP146" s="10">
        <f t="shared" si="201"/>
        <v>2</v>
      </c>
      <c r="CQ146" s="11"/>
      <c r="CR146" s="9">
        <f>VLOOKUP($C146, Table3[#All], 55, 0)</f>
        <v>0.21429999999999999</v>
      </c>
      <c r="CS146" s="9">
        <f>VLOOKUP($C146, Table3[#All], 56, 0)</f>
        <v>0.32140000000000002</v>
      </c>
      <c r="CT146" s="9">
        <f>VLOOKUP($C146, Table3[#All], 57, 0)</f>
        <v>0.10710000000000001</v>
      </c>
      <c r="CU146" s="9">
        <f>VLOOKUP($C146, Table3[#All], 58, 0)</f>
        <v>0.21429999999999999</v>
      </c>
      <c r="CV146" s="9">
        <f>VLOOKUP($C146, Table3[#All], 59, 0)</f>
        <v>0.1429</v>
      </c>
      <c r="CW146" s="14">
        <f t="shared" si="202"/>
        <v>4</v>
      </c>
      <c r="CX146" s="81"/>
      <c r="CY146" s="9">
        <f>VLOOKUP($C146, Table3[#All], 60, 0)</f>
        <v>0.46429999999999999</v>
      </c>
      <c r="CZ146" s="9">
        <f>VLOOKUP($C146, Table3[#All], 61, 0)</f>
        <v>0.39289999999999997</v>
      </c>
      <c r="DA146" s="9">
        <f>VLOOKUP($C146, Table3[#All], 62, 0)</f>
        <v>0.10710000000000001</v>
      </c>
      <c r="DB146" s="9">
        <f>VLOOKUP($C146, Table3[#All], 63, 0)</f>
        <v>3.5699999999999996E-2</v>
      </c>
      <c r="DC146" s="9">
        <f>VLOOKUP($C146, Table3[#All], 64, 0)</f>
        <v>0</v>
      </c>
      <c r="DD146" s="10">
        <f t="shared" si="203"/>
        <v>2</v>
      </c>
      <c r="DE146" s="11"/>
      <c r="DF146" s="9">
        <f>VLOOKUP($C146, Table3[#All], 65, 0)</f>
        <v>0.78569999999999995</v>
      </c>
      <c r="DG146" s="9"/>
      <c r="DH146" s="9">
        <f>VLOOKUP($C146, Table3[#All], 66, 0)</f>
        <v>0.21429999999999999</v>
      </c>
      <c r="DI146" s="9"/>
      <c r="DJ146" s="9">
        <f>VLOOKUP($C146, Table3[#All], 67, 0)</f>
        <v>0</v>
      </c>
      <c r="DK146" s="14">
        <f t="shared" si="204"/>
        <v>1</v>
      </c>
      <c r="DL146" s="11"/>
      <c r="DM146" s="9">
        <f>VLOOKUP($C146, Table3[#All], 68, 0)</f>
        <v>1</v>
      </c>
      <c r="DN146" s="9"/>
      <c r="DO146" s="9">
        <f>VLOOKUP($C146, Table3[#All], 69, 0)</f>
        <v>0</v>
      </c>
      <c r="DP146" s="9">
        <f>VLOOKUP($C146, Table3[#All], 70, 0)</f>
        <v>0</v>
      </c>
      <c r="DQ146" s="9"/>
      <c r="DR146" s="14">
        <f t="shared" si="205"/>
        <v>1</v>
      </c>
      <c r="DS146" s="11"/>
      <c r="DT146" s="9">
        <f>VLOOKUP($C146, Table3[#All], 71, 0)</f>
        <v>0</v>
      </c>
      <c r="DU146" s="9">
        <f>VLOOKUP($C146, Table3[#All], 72, 0)</f>
        <v>0</v>
      </c>
      <c r="DV146" s="9">
        <f>VLOOKUP($C146, Table3[#All], 73, 0)</f>
        <v>0</v>
      </c>
      <c r="DW146" s="9">
        <f>VLOOKUP($C146, Table3[#All], 74, 0)</f>
        <v>0.21429999999999999</v>
      </c>
      <c r="DX146" s="9">
        <f>VLOOKUP($C146, Table3[#All], 75, 0)</f>
        <v>0.78569999999999995</v>
      </c>
      <c r="DY146" s="12">
        <f t="shared" si="194"/>
        <v>5</v>
      </c>
      <c r="DZ146" s="11"/>
      <c r="EA146" s="9">
        <f>VLOOKUP($C146, Table3[#All], 76, 0)</f>
        <v>1</v>
      </c>
      <c r="EB146" s="9">
        <f>VLOOKUP($C146, Table3[#All], 77, 0)</f>
        <v>0</v>
      </c>
      <c r="EC146" s="9">
        <f>VLOOKUP($C146, Table3[#All], 78, 0)</f>
        <v>0</v>
      </c>
      <c r="ED146" s="9">
        <f>VLOOKUP($C146, Table3[#All], 79, 0)</f>
        <v>0</v>
      </c>
      <c r="EE146" s="9">
        <f>VLOOKUP($C146, Table3[#All], 80, 0)</f>
        <v>0</v>
      </c>
      <c r="EF146" s="10">
        <f t="shared" si="206"/>
        <v>1</v>
      </c>
      <c r="EG146" s="9"/>
      <c r="EH146" s="9">
        <f>VLOOKUP($C146, Table3[#All], 81, 0)</f>
        <v>1</v>
      </c>
      <c r="EI146" s="9">
        <f>VLOOKUP($C146, Table3[#All], 82, 0)</f>
        <v>0</v>
      </c>
      <c r="EJ146" s="9">
        <f>VLOOKUP($C146, Table3[#All], 83, 0)</f>
        <v>0</v>
      </c>
      <c r="EK146" s="9">
        <f>VLOOKUP($C146, Table3[#All], 84, 0)</f>
        <v>0</v>
      </c>
      <c r="EL146" s="9">
        <f>VLOOKUP($C146, Table3[#All], 85, 0)</f>
        <v>0</v>
      </c>
      <c r="EM146" s="14">
        <f t="shared" si="207"/>
        <v>1</v>
      </c>
      <c r="EN146" s="11"/>
      <c r="EO146" s="9">
        <f>VLOOKUP($C146, Table3[#All], 86, 0)</f>
        <v>0.46429999999999999</v>
      </c>
      <c r="EP146" s="9"/>
      <c r="EQ146" s="9">
        <f>VLOOKUP($C146, Table3[#All], 87, 0)</f>
        <v>0.53569999999999995</v>
      </c>
      <c r="ER146" s="9"/>
      <c r="ES146" s="9"/>
      <c r="ET146" s="14">
        <f t="shared" si="208"/>
        <v>3</v>
      </c>
      <c r="EU146" s="11"/>
      <c r="EV146" s="9">
        <f>VLOOKUP($C146, Table3[#All], 88, 0)</f>
        <v>1</v>
      </c>
      <c r="EW146" s="9">
        <f>VLOOKUP($C146, Table3[#All], 89, 0)</f>
        <v>0</v>
      </c>
      <c r="EX146" s="9">
        <f>VLOOKUP($C146, Table3[#All], 90, 0)</f>
        <v>0</v>
      </c>
      <c r="EY146" s="9">
        <f>VLOOKUP($C146, Table3[#All], 91, 0)</f>
        <v>0</v>
      </c>
      <c r="EZ146" s="9">
        <f>VLOOKUP($C146, Table3[#All], 92, 0)</f>
        <v>0</v>
      </c>
      <c r="FA146" s="12">
        <f t="shared" si="209"/>
        <v>1</v>
      </c>
      <c r="FB146" s="11"/>
      <c r="FC146" s="9">
        <f>VLOOKUP($C146, Table3[#All], 93, 0)</f>
        <v>0</v>
      </c>
      <c r="FD146" s="9">
        <f>VLOOKUP($C146, Table3[#All], 94, 0)</f>
        <v>0.35710000000000003</v>
      </c>
      <c r="FE146" s="9">
        <f>VLOOKUP($C146, Table3[#All], 95, 0)</f>
        <v>0.64290000000000003</v>
      </c>
      <c r="FF146" s="9">
        <f>VLOOKUP($C146, Table3[#All], 96, 0)</f>
        <v>0</v>
      </c>
      <c r="FG146" s="9"/>
      <c r="FH146" s="10">
        <f t="shared" si="210"/>
        <v>3</v>
      </c>
      <c r="FI146" s="11"/>
      <c r="FJ146" s="9">
        <f>VLOOKUP($C146, Table3[#All], 97, 0)</f>
        <v>0</v>
      </c>
      <c r="FK146" s="9">
        <f>VLOOKUP($C146, Table3[#All], 98, 0)</f>
        <v>0</v>
      </c>
      <c r="FL146" s="9">
        <f>VLOOKUP($C146, Table3[#All], 99, 0)</f>
        <v>0</v>
      </c>
      <c r="FM146" s="9">
        <f>VLOOKUP($C146, Table3[#All], 100, 0)</f>
        <v>0</v>
      </c>
      <c r="FN146" s="9">
        <f>VLOOKUP($C146, Table3[#All], 101, 0)</f>
        <v>1</v>
      </c>
      <c r="FO146" s="14">
        <f t="shared" si="211"/>
        <v>5</v>
      </c>
      <c r="FP146" s="11"/>
      <c r="FQ146" s="9">
        <f>VLOOKUP($C146, Table3[#All], 102, 0)</f>
        <v>0.89290000000000003</v>
      </c>
      <c r="FR146" s="9">
        <f>VLOOKUP($C146, Table3[#All], 103, 0)</f>
        <v>0.10710000000000001</v>
      </c>
      <c r="FS146" s="9">
        <f>VLOOKUP($C146, Table3[#All], 104, 0)</f>
        <v>0</v>
      </c>
      <c r="FT146" s="9">
        <f>VLOOKUP($C146, Table3[#All], 105, 0)</f>
        <v>0</v>
      </c>
      <c r="FU146" s="9">
        <v>0</v>
      </c>
      <c r="FV146" s="10">
        <f t="shared" si="212"/>
        <v>1</v>
      </c>
      <c r="FW146" s="11"/>
      <c r="FX146" s="9">
        <f>VLOOKUP($C146, Table3[#All], 106, 0)</f>
        <v>0.42859999999999998</v>
      </c>
      <c r="FY146" s="9"/>
      <c r="FZ146" s="9">
        <f>VLOOKUP($C146, Table3[#All], 107, 0)</f>
        <v>0.42859999999999998</v>
      </c>
      <c r="GA146" s="9">
        <f>VLOOKUP($C146, Table3[#All], 108, 0)</f>
        <v>0.1429</v>
      </c>
      <c r="GB146" s="9"/>
      <c r="GC146" s="10">
        <f t="shared" si="229"/>
        <v>3</v>
      </c>
      <c r="GD146" s="81"/>
      <c r="GE146" s="9">
        <f>VLOOKUP($C146, Table3[#All], 109, 0)</f>
        <v>0</v>
      </c>
      <c r="GF146" s="9">
        <f>VLOOKUP($C146, Table3[#All], 110, 0)</f>
        <v>0.57689999999999997</v>
      </c>
      <c r="GG146" s="9">
        <f>VLOOKUP($C146, Table3[#All], 111, 0)</f>
        <v>0.3846</v>
      </c>
      <c r="GH146" s="9"/>
      <c r="GI146" s="9">
        <f>VLOOKUP($C146, Table3[#All], 112, 0)</f>
        <v>3.85E-2</v>
      </c>
      <c r="GJ146" s="12">
        <f t="shared" si="213"/>
        <v>3</v>
      </c>
      <c r="GK146" s="11"/>
      <c r="GL146" s="9">
        <f>VLOOKUP($C146, Table3[#All], 113, 0)</f>
        <v>0</v>
      </c>
      <c r="GM146" s="9">
        <f>VLOOKUP($C146, Table3[#All], 114, 0)</f>
        <v>0.17859999999999998</v>
      </c>
      <c r="GN146" s="9">
        <f>VLOOKUP($C146, Table3[#All], 115, 0)</f>
        <v>0.35710000000000003</v>
      </c>
      <c r="GO146" s="9">
        <f>VLOOKUP($C146, Table3[#All], 116, 0)</f>
        <v>0.46429999999999999</v>
      </c>
      <c r="GP146" s="9"/>
      <c r="GQ146" s="10">
        <f t="shared" si="214"/>
        <v>4</v>
      </c>
      <c r="GR146" s="11"/>
      <c r="GS146" s="9">
        <f>VLOOKUP($C146, Table2[#All], 3, 0)</f>
        <v>0</v>
      </c>
      <c r="GT146" s="9">
        <f>VLOOKUP($C146, Table2[#All], 4, 0)</f>
        <v>0</v>
      </c>
      <c r="GU146" s="9">
        <f>VLOOKUP($C146, Table2[#All], 5, 0)</f>
        <v>0</v>
      </c>
      <c r="GV146" s="9">
        <f>VLOOKUP($C146, Table2[#All], 6, 0)</f>
        <v>1</v>
      </c>
      <c r="GW146" s="9">
        <f>VLOOKUP($C146, Table2[#All], 7, 0)</f>
        <v>0</v>
      </c>
      <c r="GX146" s="10">
        <f t="shared" si="215"/>
        <v>4</v>
      </c>
      <c r="GY146" s="11"/>
      <c r="GZ146" s="9">
        <v>0</v>
      </c>
      <c r="HA146" s="9">
        <v>0</v>
      </c>
      <c r="HB146" s="9">
        <v>1</v>
      </c>
      <c r="HC146" s="9">
        <v>0</v>
      </c>
      <c r="HD146" s="9"/>
      <c r="HE146" s="10">
        <f t="shared" si="216"/>
        <v>3</v>
      </c>
      <c r="HF146" s="11"/>
      <c r="HG146" s="9">
        <f>VLOOKUP($C146, Table5[#All], 2, 0)</f>
        <v>0</v>
      </c>
      <c r="HH146" s="9">
        <f>VLOOKUP($C146, Table5[#All], 3, 0)</f>
        <v>0</v>
      </c>
      <c r="HI146" s="9">
        <f>VLOOKUP($C146, Table5[#All], 4, 0)</f>
        <v>0</v>
      </c>
      <c r="HJ146" s="9">
        <f>VLOOKUP($C146, Table5[#All], 5, 0)</f>
        <v>0</v>
      </c>
      <c r="HK146" s="9">
        <f>VLOOKUP($C146, Table5[#All], 6, 0)</f>
        <v>1</v>
      </c>
      <c r="HL146" s="10">
        <f t="shared" si="217"/>
        <v>5</v>
      </c>
      <c r="HM146" s="11"/>
      <c r="HN146" s="9">
        <f>VLOOKUP($C146, Table5[#All], 7, 0)</f>
        <v>0</v>
      </c>
      <c r="HO146" s="9">
        <f>VLOOKUP($C146, Table5[#All], 8, 0)</f>
        <v>1</v>
      </c>
      <c r="HP146" s="9">
        <f>VLOOKUP($C146, Table5[#All], 9, 0)</f>
        <v>0</v>
      </c>
      <c r="HQ146" s="9">
        <f>VLOOKUP($C146, Table5[#All], 10, 0)</f>
        <v>0</v>
      </c>
      <c r="HR146" s="9">
        <f>VLOOKUP($C146, Table5[#All], 11, 0)</f>
        <v>0</v>
      </c>
      <c r="HS146" s="10">
        <f t="shared" si="218"/>
        <v>2</v>
      </c>
      <c r="HT146" s="11"/>
      <c r="HU146" s="9">
        <f>VLOOKUP($C146, Table5[#All], 12, 0)</f>
        <v>0</v>
      </c>
      <c r="HV146" s="9">
        <f>VLOOKUP($C146, Table5[#All], 13, 0)</f>
        <v>0</v>
      </c>
      <c r="HW146" s="9">
        <f>VLOOKUP($C146, Table5[#All], 14, 0)</f>
        <v>0</v>
      </c>
      <c r="HX146" s="9">
        <f>VLOOKUP($C146, Table5[#All], 15, 0)</f>
        <v>0</v>
      </c>
      <c r="HY146" s="9">
        <f>VLOOKUP($C146, Table5[#All], 16, 0)</f>
        <v>0</v>
      </c>
      <c r="HZ146" s="10" t="str">
        <f t="shared" si="219"/>
        <v>N/A</v>
      </c>
      <c r="IA146" s="11"/>
      <c r="IB146" s="9">
        <f>VLOOKUP($C146, Table5[#All], 17, 0)</f>
        <v>0</v>
      </c>
      <c r="IC146" s="9">
        <f>VLOOKUP($C146, Table5[#All], 18, 0)</f>
        <v>0</v>
      </c>
      <c r="ID146" s="9">
        <f>VLOOKUP($C146, Table5[#All], 19, 0)</f>
        <v>0</v>
      </c>
      <c r="IE146" s="9">
        <f>VLOOKUP($C146, Table5[#All], 20, 0)</f>
        <v>0</v>
      </c>
      <c r="IF146" s="9">
        <f>VLOOKUP($C146, Table5[#All], 21, 0)</f>
        <v>0</v>
      </c>
      <c r="IG146" s="10" t="str">
        <f t="shared" si="220"/>
        <v>N/A</v>
      </c>
      <c r="IH146" s="11"/>
      <c r="II146" s="9">
        <f>VLOOKUP($C146, Table5[#All], 22, 0)</f>
        <v>1</v>
      </c>
      <c r="IJ146" s="9">
        <f>VLOOKUP($C146, Table5[#All], 23, 0)</f>
        <v>0</v>
      </c>
      <c r="IK146" s="9">
        <f>VLOOKUP($C146, Table5[#All], 24, 0)</f>
        <v>0</v>
      </c>
      <c r="IL146" s="9">
        <f>VLOOKUP($C146, Table5[#All], 25, 0)</f>
        <v>0</v>
      </c>
      <c r="IM146" s="9">
        <f>VLOOKUP($C146, Table5[#All], 26, 0)</f>
        <v>0</v>
      </c>
      <c r="IN146" s="10">
        <f t="shared" si="221"/>
        <v>1</v>
      </c>
      <c r="IO146" s="11"/>
      <c r="IP146" s="9">
        <v>1</v>
      </c>
      <c r="IQ146" s="9">
        <v>0</v>
      </c>
      <c r="IR146" s="9">
        <v>0</v>
      </c>
      <c r="IS146" s="9">
        <v>0</v>
      </c>
      <c r="IT146" s="9">
        <v>0</v>
      </c>
      <c r="IU146" s="10">
        <f t="shared" si="222"/>
        <v>1</v>
      </c>
      <c r="IV146" s="82"/>
    </row>
    <row r="147" spans="1:256" ht="16.3" thickTop="1" thickBot="1" x14ac:dyDescent="0.35">
      <c r="A147" s="16" t="s">
        <v>394</v>
      </c>
      <c r="B147" s="16" t="s">
        <v>431</v>
      </c>
      <c r="C147" s="16" t="s">
        <v>432</v>
      </c>
      <c r="D147" s="11"/>
      <c r="E147" s="9">
        <f>VLOOKUP($C147, Table3[#All], 2, 0)</f>
        <v>0</v>
      </c>
      <c r="F147" s="9"/>
      <c r="G147" s="9">
        <f>VLOOKUP($C147, Table3[#All], 3, 0)</f>
        <v>8.3299999999999999E-2</v>
      </c>
      <c r="H147" s="9">
        <f>VLOOKUP($C147, Table3[#All], 4, 0)</f>
        <v>0.91670000000000007</v>
      </c>
      <c r="I147" s="9">
        <f>VLOOKUP($C147, Table3[#All], 5, 0)</f>
        <v>0</v>
      </c>
      <c r="J147" s="10">
        <f t="shared" si="223"/>
        <v>4</v>
      </c>
      <c r="K147" s="11"/>
      <c r="L147" s="9">
        <f>VLOOKUP($C147, Table3[#All], 6, 0)</f>
        <v>0</v>
      </c>
      <c r="M147" s="9"/>
      <c r="N147" s="9">
        <f>VLOOKUP($C147, Table3[#All], 7, 0)</f>
        <v>0</v>
      </c>
      <c r="O147" s="9">
        <f>VLOOKUP($C147, Table3[#All], 8, 0)</f>
        <v>1</v>
      </c>
      <c r="P147" s="9">
        <f>VLOOKUP($C147, Table3[#All], 9, 0)</f>
        <v>0</v>
      </c>
      <c r="Q147" s="10">
        <f t="shared" si="224"/>
        <v>4</v>
      </c>
      <c r="R147" s="11"/>
      <c r="S147" s="9">
        <f>VLOOKUP($C147, Table3[#All], 10, 0)</f>
        <v>0</v>
      </c>
      <c r="T147" s="9">
        <f>VLOOKUP($C147, Table3[#All], 11, 0)</f>
        <v>0.16670000000000001</v>
      </c>
      <c r="U147" s="9">
        <f>VLOOKUP($C147, Table3[#All], 12, 0)</f>
        <v>0.66670000000000007</v>
      </c>
      <c r="V147" s="9">
        <f>VLOOKUP($C147, Table3[#All], 13, 0)</f>
        <v>0.16670000000000001</v>
      </c>
      <c r="W147" s="9">
        <f>VLOOKUP($C147, Table3[#All], 14, 0)</f>
        <v>0</v>
      </c>
      <c r="X147" s="10">
        <f t="shared" si="225"/>
        <v>3</v>
      </c>
      <c r="Y147" s="11"/>
      <c r="Z147" s="9">
        <f>VLOOKUP($C147, Table3[#All], 15, 0)</f>
        <v>0</v>
      </c>
      <c r="AA147" s="9">
        <f>VLOOKUP($C147, Table3[#All], 16, 0)</f>
        <v>0</v>
      </c>
      <c r="AB147" s="9">
        <f>VLOOKUP($C147, Table3[#All], 17, 0)</f>
        <v>0.83329999999999993</v>
      </c>
      <c r="AC147" s="9">
        <f>VLOOKUP($C147, Table3[#All], 18, 0)</f>
        <v>0.16670000000000001</v>
      </c>
      <c r="AD147" s="9">
        <f>VLOOKUP($C147, Table3[#All], 19, 0)</f>
        <v>0</v>
      </c>
      <c r="AE147" s="10">
        <f t="shared" si="195"/>
        <v>3</v>
      </c>
      <c r="AF147" s="11"/>
      <c r="AG147" s="9">
        <f>VLOOKUP($C147, Table3[#All], 20, 0)</f>
        <v>0</v>
      </c>
      <c r="AH147" s="9">
        <f>VLOOKUP($C147, Table3[#All], 21, 0)</f>
        <v>0.18179999999999999</v>
      </c>
      <c r="AI147" s="9">
        <f>VLOOKUP($C147, Table3[#All], 22, 0)</f>
        <v>0.81819999999999993</v>
      </c>
      <c r="AJ147" s="9"/>
      <c r="AK147" s="9"/>
      <c r="AL147" s="10">
        <f t="shared" si="196"/>
        <v>3</v>
      </c>
      <c r="AM147" s="11"/>
      <c r="AN147" s="9">
        <f>VLOOKUP($C147, Table3[#All], 23, 0)</f>
        <v>1</v>
      </c>
      <c r="AO147" s="9">
        <f>VLOOKUP($C147, Table3[#All], 24, 0)</f>
        <v>0</v>
      </c>
      <c r="AP147" s="9">
        <f>VLOOKUP($C147, Table3[#All], 25, 0)</f>
        <v>0</v>
      </c>
      <c r="AQ147" s="9">
        <f>VLOOKUP($C147, Table3[#All], 26, 0)</f>
        <v>0</v>
      </c>
      <c r="AR147" s="9"/>
      <c r="AS147" s="12">
        <f t="shared" si="197"/>
        <v>1</v>
      </c>
      <c r="AT147" s="11"/>
      <c r="AU147" s="9">
        <f>VLOOKUP($C147, Table3[#All], 27, 0)</f>
        <v>1</v>
      </c>
      <c r="AV147" s="9">
        <f>VLOOKUP($C147, Table3[#All], 28, 0)</f>
        <v>0</v>
      </c>
      <c r="AW147" s="9">
        <f>VLOOKUP($C147, Table3[#All], 29, 0)</f>
        <v>0</v>
      </c>
      <c r="AX147" s="9"/>
      <c r="AY147" s="9"/>
      <c r="AZ147" s="10">
        <f t="shared" si="226"/>
        <v>1</v>
      </c>
      <c r="BA147" s="11"/>
      <c r="BB147" s="9">
        <f>VLOOKUP($C147, Table3[#All], 30, 0)</f>
        <v>0.58329999999999993</v>
      </c>
      <c r="BC147" s="9">
        <f>VLOOKUP($C147, Table3[#All], 31, 0)</f>
        <v>0.41670000000000001</v>
      </c>
      <c r="BD147" s="9">
        <f>VLOOKUP($C147, Table3[#All], 32, 0)</f>
        <v>0</v>
      </c>
      <c r="BE147" s="9">
        <f>VLOOKUP($C147, Table3[#All], 33, 0)</f>
        <v>0</v>
      </c>
      <c r="BF147" s="9"/>
      <c r="BG147" s="10">
        <f t="shared" si="227"/>
        <v>2</v>
      </c>
      <c r="BH147" s="81"/>
      <c r="BI147" s="9">
        <f>VLOOKUP($C147, Table3[#All], 34, 0)</f>
        <v>0</v>
      </c>
      <c r="BJ147" s="9">
        <f>VLOOKUP($C147, Table3[#All], 35, 0)</f>
        <v>0</v>
      </c>
      <c r="BK147" s="9">
        <f>VLOOKUP($C147, Table3[#All], 36, 0)</f>
        <v>0</v>
      </c>
      <c r="BL147" s="9">
        <f>VLOOKUP($C147, Table3[#All], 37, 0)</f>
        <v>0</v>
      </c>
      <c r="BM147" s="9">
        <f>VLOOKUP($C147, Table3[#All], 38, 0)</f>
        <v>0</v>
      </c>
      <c r="BN147" s="10" t="str">
        <f t="shared" si="228"/>
        <v>N/A</v>
      </c>
      <c r="BO147" s="11"/>
      <c r="BP147" s="9">
        <f>VLOOKUP($C147, Table3[#All], 39, 0)</f>
        <v>0.33329999999999999</v>
      </c>
      <c r="BQ147" s="9">
        <f>VLOOKUP($C147, Table3[#All], 40, 0)</f>
        <v>0.66670000000000007</v>
      </c>
      <c r="BR147" s="9">
        <f>VLOOKUP($C147, Table3[#All], 41, 0)</f>
        <v>0</v>
      </c>
      <c r="BS147" s="9">
        <f>VLOOKUP($C147, Table3[#All], 42, 0)</f>
        <v>0</v>
      </c>
      <c r="BT147" s="9"/>
      <c r="BU147" s="10">
        <f t="shared" si="198"/>
        <v>2</v>
      </c>
      <c r="BV147" s="11"/>
      <c r="BW147" s="9">
        <f>VLOOKUP($C147, Table3[#All], 43, 0)</f>
        <v>0</v>
      </c>
      <c r="BX147" s="9">
        <f>VLOOKUP($C147, Table3[#All], 44, 0)</f>
        <v>1</v>
      </c>
      <c r="BY147" s="9">
        <f>VLOOKUP($C147, Table3[#All], 45, 0)</f>
        <v>0</v>
      </c>
      <c r="BZ147" s="9"/>
      <c r="CA147" s="9"/>
      <c r="CB147" s="10">
        <f t="shared" si="199"/>
        <v>2</v>
      </c>
      <c r="CC147" s="81"/>
      <c r="CD147" s="9">
        <f>VLOOKUP($C147, Table3[#All], 46, 0)</f>
        <v>0.66670000000000007</v>
      </c>
      <c r="CE147" s="9">
        <f>VLOOKUP($C147, Table3[#All], 47, 0)</f>
        <v>0</v>
      </c>
      <c r="CF147" s="9">
        <f>VLOOKUP($C147, Table3[#All], 48, 0)</f>
        <v>0.33329999999999999</v>
      </c>
      <c r="CG147" s="9">
        <f>VLOOKUP($C147, Table3[#All], 49, 0)</f>
        <v>0</v>
      </c>
      <c r="CH147" s="9">
        <f>VLOOKUP($C147, Table3[#All], 50, 0)</f>
        <v>0</v>
      </c>
      <c r="CI147" s="12">
        <f t="shared" si="200"/>
        <v>3</v>
      </c>
      <c r="CJ147" s="13"/>
      <c r="CK147" s="9">
        <f>VLOOKUP($C147, Table3[#All], 51, 0)</f>
        <v>0.58329999999999993</v>
      </c>
      <c r="CL147" s="9">
        <f>VLOOKUP($C147, Table3[#All], 52, 0)</f>
        <v>0.41670000000000001</v>
      </c>
      <c r="CM147" s="9">
        <f>VLOOKUP($C147, Table3[#All], 53, 0)</f>
        <v>0</v>
      </c>
      <c r="CN147" s="9">
        <f>VLOOKUP($C147, Table3[#All], 54, 0)</f>
        <v>0</v>
      </c>
      <c r="CO147" s="9"/>
      <c r="CP147" s="10">
        <f t="shared" si="201"/>
        <v>2</v>
      </c>
      <c r="CQ147" s="11"/>
      <c r="CR147" s="9">
        <f>VLOOKUP($C147, Table3[#All], 55, 0)</f>
        <v>0.25</v>
      </c>
      <c r="CS147" s="9">
        <f>VLOOKUP($C147, Table3[#All], 56, 0)</f>
        <v>0.16670000000000001</v>
      </c>
      <c r="CT147" s="9">
        <f>VLOOKUP($C147, Table3[#All], 57, 0)</f>
        <v>0.33329999999999999</v>
      </c>
      <c r="CU147" s="9">
        <f>VLOOKUP($C147, Table3[#All], 58, 0)</f>
        <v>0.16670000000000001</v>
      </c>
      <c r="CV147" s="9">
        <f>VLOOKUP($C147, Table3[#All], 59, 0)</f>
        <v>8.3299999999999999E-2</v>
      </c>
      <c r="CW147" s="14">
        <f t="shared" si="202"/>
        <v>4</v>
      </c>
      <c r="CX147" s="81"/>
      <c r="CY147" s="9">
        <f>VLOOKUP($C147, Table3[#All], 60, 0)</f>
        <v>0.66670000000000007</v>
      </c>
      <c r="CZ147" s="9">
        <f>VLOOKUP($C147, Table3[#All], 61, 0)</f>
        <v>0.33329999999999999</v>
      </c>
      <c r="DA147" s="9">
        <f>VLOOKUP($C147, Table3[#All], 62, 0)</f>
        <v>0</v>
      </c>
      <c r="DB147" s="9">
        <f>VLOOKUP($C147, Table3[#All], 63, 0)</f>
        <v>0</v>
      </c>
      <c r="DC147" s="9">
        <f>VLOOKUP($C147, Table3[#All], 64, 0)</f>
        <v>0</v>
      </c>
      <c r="DD147" s="10">
        <f t="shared" si="203"/>
        <v>2</v>
      </c>
      <c r="DE147" s="11"/>
      <c r="DF147" s="9">
        <f>VLOOKUP($C147, Table3[#All], 65, 0)</f>
        <v>1</v>
      </c>
      <c r="DG147" s="9"/>
      <c r="DH147" s="9">
        <f>VLOOKUP($C147, Table3[#All], 66, 0)</f>
        <v>0</v>
      </c>
      <c r="DI147" s="9"/>
      <c r="DJ147" s="9">
        <f>VLOOKUP($C147, Table3[#All], 67, 0)</f>
        <v>0</v>
      </c>
      <c r="DK147" s="14">
        <f t="shared" si="204"/>
        <v>1</v>
      </c>
      <c r="DL147" s="11"/>
      <c r="DM147" s="9">
        <f>VLOOKUP($C147, Table3[#All], 68, 0)</f>
        <v>1</v>
      </c>
      <c r="DN147" s="9"/>
      <c r="DO147" s="9">
        <f>VLOOKUP($C147, Table3[#All], 69, 0)</f>
        <v>0</v>
      </c>
      <c r="DP147" s="9">
        <f>VLOOKUP($C147, Table3[#All], 70, 0)</f>
        <v>0</v>
      </c>
      <c r="DQ147" s="9"/>
      <c r="DR147" s="14">
        <f t="shared" si="205"/>
        <v>1</v>
      </c>
      <c r="DS147" s="11"/>
      <c r="DT147" s="9">
        <f>VLOOKUP($C147, Table3[#All], 71, 0)</f>
        <v>0</v>
      </c>
      <c r="DU147" s="9">
        <f>VLOOKUP($C147, Table3[#All], 72, 0)</f>
        <v>0</v>
      </c>
      <c r="DV147" s="9">
        <f>VLOOKUP($C147, Table3[#All], 73, 0)</f>
        <v>0</v>
      </c>
      <c r="DW147" s="9">
        <f>VLOOKUP($C147, Table3[#All], 74, 0)</f>
        <v>0.16670000000000001</v>
      </c>
      <c r="DX147" s="9">
        <f>VLOOKUP($C147, Table3[#All], 75, 0)</f>
        <v>0.83329999999999993</v>
      </c>
      <c r="DY147" s="12">
        <f t="shared" si="194"/>
        <v>5</v>
      </c>
      <c r="DZ147" s="11"/>
      <c r="EA147" s="9">
        <f>VLOOKUP($C147, Table3[#All], 76, 0)</f>
        <v>1</v>
      </c>
      <c r="EB147" s="9">
        <f>VLOOKUP($C147, Table3[#All], 77, 0)</f>
        <v>0</v>
      </c>
      <c r="EC147" s="9">
        <f>VLOOKUP($C147, Table3[#All], 78, 0)</f>
        <v>0</v>
      </c>
      <c r="ED147" s="9">
        <f>VLOOKUP($C147, Table3[#All], 79, 0)</f>
        <v>0</v>
      </c>
      <c r="EE147" s="9">
        <f>VLOOKUP($C147, Table3[#All], 80, 0)</f>
        <v>0</v>
      </c>
      <c r="EF147" s="10">
        <f t="shared" si="206"/>
        <v>1</v>
      </c>
      <c r="EG147" s="9"/>
      <c r="EH147" s="9">
        <f>VLOOKUP($C147, Table3[#All], 81, 0)</f>
        <v>1</v>
      </c>
      <c r="EI147" s="9">
        <f>VLOOKUP($C147, Table3[#All], 82, 0)</f>
        <v>0</v>
      </c>
      <c r="EJ147" s="9">
        <f>VLOOKUP($C147, Table3[#All], 83, 0)</f>
        <v>0</v>
      </c>
      <c r="EK147" s="9">
        <f>VLOOKUP($C147, Table3[#All], 84, 0)</f>
        <v>0</v>
      </c>
      <c r="EL147" s="9">
        <f>VLOOKUP($C147, Table3[#All], 85, 0)</f>
        <v>0</v>
      </c>
      <c r="EM147" s="14">
        <f t="shared" si="207"/>
        <v>1</v>
      </c>
      <c r="EN147" s="11"/>
      <c r="EO147" s="9">
        <f>VLOOKUP($C147, Table3[#All], 86, 0)</f>
        <v>0.33329999999999999</v>
      </c>
      <c r="EP147" s="9"/>
      <c r="EQ147" s="9">
        <f>VLOOKUP($C147, Table3[#All], 87, 0)</f>
        <v>0.66670000000000007</v>
      </c>
      <c r="ER147" s="9"/>
      <c r="ES147" s="9"/>
      <c r="ET147" s="14">
        <f t="shared" si="208"/>
        <v>3</v>
      </c>
      <c r="EU147" s="11"/>
      <c r="EV147" s="9">
        <f>VLOOKUP($C147, Table3[#All], 88, 0)</f>
        <v>1</v>
      </c>
      <c r="EW147" s="9">
        <f>VLOOKUP($C147, Table3[#All], 89, 0)</f>
        <v>0</v>
      </c>
      <c r="EX147" s="9">
        <f>VLOOKUP($C147, Table3[#All], 90, 0)</f>
        <v>0</v>
      </c>
      <c r="EY147" s="9">
        <f>VLOOKUP($C147, Table3[#All], 91, 0)</f>
        <v>0</v>
      </c>
      <c r="EZ147" s="9">
        <f>VLOOKUP($C147, Table3[#All], 92, 0)</f>
        <v>0</v>
      </c>
      <c r="FA147" s="12">
        <f t="shared" si="209"/>
        <v>1</v>
      </c>
      <c r="FB147" s="11"/>
      <c r="FC147" s="9">
        <f>VLOOKUP($C147, Table3[#All], 93, 0)</f>
        <v>0</v>
      </c>
      <c r="FD147" s="9">
        <f>VLOOKUP($C147, Table3[#All], 94, 0)</f>
        <v>0.16670000000000001</v>
      </c>
      <c r="FE147" s="9">
        <f>VLOOKUP($C147, Table3[#All], 95, 0)</f>
        <v>0.83329999999999993</v>
      </c>
      <c r="FF147" s="9">
        <f>VLOOKUP($C147, Table3[#All], 96, 0)</f>
        <v>0</v>
      </c>
      <c r="FG147" s="9"/>
      <c r="FH147" s="10">
        <f t="shared" si="210"/>
        <v>3</v>
      </c>
      <c r="FI147" s="11"/>
      <c r="FJ147" s="9">
        <f>VLOOKUP($C147, Table3[#All], 97, 0)</f>
        <v>0</v>
      </c>
      <c r="FK147" s="9">
        <f>VLOOKUP($C147, Table3[#All], 98, 0)</f>
        <v>0</v>
      </c>
      <c r="FL147" s="9">
        <f>VLOOKUP($C147, Table3[#All], 99, 0)</f>
        <v>0</v>
      </c>
      <c r="FM147" s="9">
        <f>VLOOKUP($C147, Table3[#All], 100, 0)</f>
        <v>0</v>
      </c>
      <c r="FN147" s="9">
        <f>VLOOKUP($C147, Table3[#All], 101, 0)</f>
        <v>1</v>
      </c>
      <c r="FO147" s="14">
        <f t="shared" si="211"/>
        <v>5</v>
      </c>
      <c r="FP147" s="11"/>
      <c r="FQ147" s="9">
        <f>VLOOKUP($C147, Table3[#All], 102, 0)</f>
        <v>0.75</v>
      </c>
      <c r="FR147" s="9">
        <f>VLOOKUP($C147, Table3[#All], 103, 0)</f>
        <v>0.25</v>
      </c>
      <c r="FS147" s="9">
        <f>VLOOKUP($C147, Table3[#All], 104, 0)</f>
        <v>0</v>
      </c>
      <c r="FT147" s="9">
        <f>VLOOKUP($C147, Table3[#All], 105, 0)</f>
        <v>0</v>
      </c>
      <c r="FU147" s="9">
        <v>0</v>
      </c>
      <c r="FV147" s="10">
        <f t="shared" si="212"/>
        <v>2</v>
      </c>
      <c r="FW147" s="11"/>
      <c r="FX147" s="9">
        <f>VLOOKUP($C147, Table3[#All], 106, 0)</f>
        <v>0.66670000000000007</v>
      </c>
      <c r="FY147" s="9"/>
      <c r="FZ147" s="9">
        <f>VLOOKUP($C147, Table3[#All], 107, 0)</f>
        <v>0.33329999999999999</v>
      </c>
      <c r="GA147" s="9">
        <f>VLOOKUP($C147, Table3[#All], 108, 0)</f>
        <v>0</v>
      </c>
      <c r="GB147" s="9"/>
      <c r="GC147" s="10">
        <f t="shared" si="229"/>
        <v>3</v>
      </c>
      <c r="GD147" s="81"/>
      <c r="GE147" s="9">
        <f>VLOOKUP($C147, Table3[#All], 109, 0)</f>
        <v>0</v>
      </c>
      <c r="GF147" s="9">
        <f>VLOOKUP($C147, Table3[#All], 110, 0)</f>
        <v>0.66670000000000007</v>
      </c>
      <c r="GG147" s="9">
        <f>VLOOKUP($C147, Table3[#All], 111, 0)</f>
        <v>0.33329999999999999</v>
      </c>
      <c r="GH147" s="9"/>
      <c r="GI147" s="9">
        <f>VLOOKUP($C147, Table3[#All], 112, 0)</f>
        <v>0</v>
      </c>
      <c r="GJ147" s="12">
        <f t="shared" si="213"/>
        <v>3</v>
      </c>
      <c r="GK147" s="11"/>
      <c r="GL147" s="9">
        <f>VLOOKUP($C147, Table3[#All], 113, 0)</f>
        <v>0</v>
      </c>
      <c r="GM147" s="9">
        <f>VLOOKUP($C147, Table3[#All], 114, 0)</f>
        <v>0.16670000000000001</v>
      </c>
      <c r="GN147" s="9">
        <f>VLOOKUP($C147, Table3[#All], 115, 0)</f>
        <v>0.33329999999999999</v>
      </c>
      <c r="GO147" s="9">
        <f>VLOOKUP($C147, Table3[#All], 116, 0)</f>
        <v>0.5</v>
      </c>
      <c r="GP147" s="9"/>
      <c r="GQ147" s="10">
        <f t="shared" si="214"/>
        <v>4</v>
      </c>
      <c r="GR147" s="11"/>
      <c r="GS147" s="9">
        <f>VLOOKUP($C147, Table2[#All], 3, 0)</f>
        <v>0</v>
      </c>
      <c r="GT147" s="9">
        <f>VLOOKUP($C147, Table2[#All], 4, 0)</f>
        <v>0</v>
      </c>
      <c r="GU147" s="9">
        <f>VLOOKUP($C147, Table2[#All], 5, 0)</f>
        <v>0</v>
      </c>
      <c r="GV147" s="9">
        <f>VLOOKUP($C147, Table2[#All], 6, 0)</f>
        <v>1</v>
      </c>
      <c r="GW147" s="9">
        <f>VLOOKUP($C147, Table2[#All], 7, 0)</f>
        <v>0</v>
      </c>
      <c r="GX147" s="10">
        <f t="shared" si="215"/>
        <v>4</v>
      </c>
      <c r="GY147" s="11"/>
      <c r="GZ147" s="9">
        <v>0</v>
      </c>
      <c r="HA147" s="9">
        <v>0</v>
      </c>
      <c r="HB147" s="9">
        <v>1</v>
      </c>
      <c r="HC147" s="9">
        <v>0</v>
      </c>
      <c r="HD147" s="9"/>
      <c r="HE147" s="10">
        <f t="shared" si="216"/>
        <v>3</v>
      </c>
      <c r="HF147" s="11"/>
      <c r="HG147" s="9">
        <f>VLOOKUP($C147, Table5[#All], 2, 0)</f>
        <v>0</v>
      </c>
      <c r="HH147" s="9">
        <f>VLOOKUP($C147, Table5[#All], 3, 0)</f>
        <v>0</v>
      </c>
      <c r="HI147" s="9">
        <f>VLOOKUP($C147, Table5[#All], 4, 0)</f>
        <v>0</v>
      </c>
      <c r="HJ147" s="9">
        <f>VLOOKUP($C147, Table5[#All], 5, 0)</f>
        <v>0</v>
      </c>
      <c r="HK147" s="9">
        <f>VLOOKUP($C147, Table5[#All], 6, 0)</f>
        <v>1</v>
      </c>
      <c r="HL147" s="10">
        <f t="shared" si="217"/>
        <v>5</v>
      </c>
      <c r="HM147" s="11"/>
      <c r="HN147" s="9">
        <f>VLOOKUP($C147, Table5[#All], 7, 0)</f>
        <v>0</v>
      </c>
      <c r="HO147" s="9">
        <f>VLOOKUP($C147, Table5[#All], 8, 0)</f>
        <v>0</v>
      </c>
      <c r="HP147" s="9">
        <f>VLOOKUP($C147, Table5[#All], 9, 0)</f>
        <v>1</v>
      </c>
      <c r="HQ147" s="9">
        <f>VLOOKUP($C147, Table5[#All], 10, 0)</f>
        <v>0</v>
      </c>
      <c r="HR147" s="9">
        <f>VLOOKUP($C147, Table5[#All], 11, 0)</f>
        <v>0</v>
      </c>
      <c r="HS147" s="10">
        <f t="shared" si="218"/>
        <v>3</v>
      </c>
      <c r="HT147" s="11"/>
      <c r="HU147" s="9">
        <f>VLOOKUP($C147, Table5[#All], 12, 0)</f>
        <v>1</v>
      </c>
      <c r="HV147" s="9">
        <f>VLOOKUP($C147, Table5[#All], 13, 0)</f>
        <v>0</v>
      </c>
      <c r="HW147" s="9">
        <f>VLOOKUP($C147, Table5[#All], 14, 0)</f>
        <v>0</v>
      </c>
      <c r="HX147" s="9">
        <f>VLOOKUP($C147, Table5[#All], 15, 0)</f>
        <v>0</v>
      </c>
      <c r="HY147" s="9">
        <f>VLOOKUP($C147, Table5[#All], 16, 0)</f>
        <v>0</v>
      </c>
      <c r="HZ147" s="10">
        <f t="shared" si="219"/>
        <v>1</v>
      </c>
      <c r="IA147" s="11"/>
      <c r="IB147" s="9">
        <f>VLOOKUP($C147, Table5[#All], 17, 0)</f>
        <v>0</v>
      </c>
      <c r="IC147" s="9">
        <f>VLOOKUP($C147, Table5[#All], 18, 0)</f>
        <v>1</v>
      </c>
      <c r="ID147" s="9">
        <f>VLOOKUP($C147, Table5[#All], 19, 0)</f>
        <v>0</v>
      </c>
      <c r="IE147" s="9">
        <f>VLOOKUP($C147, Table5[#All], 20, 0)</f>
        <v>0</v>
      </c>
      <c r="IF147" s="9">
        <f>VLOOKUP($C147, Table5[#All], 21, 0)</f>
        <v>0</v>
      </c>
      <c r="IG147" s="10">
        <f t="shared" si="220"/>
        <v>2</v>
      </c>
      <c r="IH147" s="11"/>
      <c r="II147" s="9">
        <f>VLOOKUP($C147, Table5[#All], 22, 0)</f>
        <v>1</v>
      </c>
      <c r="IJ147" s="9">
        <f>VLOOKUP($C147, Table5[#All], 23, 0)</f>
        <v>0</v>
      </c>
      <c r="IK147" s="9">
        <f>VLOOKUP($C147, Table5[#All], 24, 0)</f>
        <v>0</v>
      </c>
      <c r="IL147" s="9">
        <f>VLOOKUP($C147, Table5[#All], 25, 0)</f>
        <v>0</v>
      </c>
      <c r="IM147" s="9">
        <f>VLOOKUP($C147, Table5[#All], 26, 0)</f>
        <v>0</v>
      </c>
      <c r="IN147" s="10">
        <f t="shared" si="221"/>
        <v>1</v>
      </c>
      <c r="IO147" s="11"/>
      <c r="IP147" s="9">
        <v>1</v>
      </c>
      <c r="IQ147" s="9">
        <v>0</v>
      </c>
      <c r="IR147" s="9">
        <v>0</v>
      </c>
      <c r="IS147" s="9">
        <v>0</v>
      </c>
      <c r="IT147" s="9">
        <v>0</v>
      </c>
      <c r="IU147" s="10">
        <f t="shared" si="222"/>
        <v>1</v>
      </c>
      <c r="IV147" s="82"/>
    </row>
    <row r="148" spans="1:256" ht="16.3" thickTop="1" thickBot="1" x14ac:dyDescent="0.35">
      <c r="A148" s="16" t="s">
        <v>433</v>
      </c>
      <c r="B148" s="16" t="s">
        <v>434</v>
      </c>
      <c r="C148" s="16" t="s">
        <v>435</v>
      </c>
      <c r="D148" s="11"/>
      <c r="E148" s="9">
        <f>VLOOKUP($C148, Table7[#All], 2, 0)</f>
        <v>9.5199999999999993E-2</v>
      </c>
      <c r="F148" s="9"/>
      <c r="G148" s="9">
        <f>VLOOKUP($C148, Table7[#All], 3, 0)</f>
        <v>0.26190000000000002</v>
      </c>
      <c r="H148" s="9">
        <f>VLOOKUP($C148, Table7[#All], 4, 0)</f>
        <v>0.59520000000000006</v>
      </c>
      <c r="I148" s="9">
        <f>VLOOKUP($C148, Table7[#All], 5, 0)</f>
        <v>4.7599999999999996E-2</v>
      </c>
      <c r="J148" s="10">
        <f t="shared" si="223"/>
        <v>4</v>
      </c>
      <c r="K148" s="11"/>
      <c r="L148" s="9">
        <v>0</v>
      </c>
      <c r="M148" s="9"/>
      <c r="N148" s="9">
        <v>0</v>
      </c>
      <c r="O148" s="9">
        <v>0</v>
      </c>
      <c r="P148" s="9">
        <v>0</v>
      </c>
      <c r="Q148" s="10" t="str">
        <f t="shared" si="224"/>
        <v>N/A</v>
      </c>
      <c r="R148" s="11"/>
      <c r="S148" s="9">
        <v>0</v>
      </c>
      <c r="T148" s="9">
        <f>VLOOKUP($C148, Table7[#All], 6, 0)</f>
        <v>0.78569999999999995</v>
      </c>
      <c r="U148" s="9">
        <f>VLOOKUP($C148, Table7[#All], 7, 0)</f>
        <v>0.16670000000000001</v>
      </c>
      <c r="V148" s="9">
        <f>VLOOKUP($C148, Table7[#All], 8, 0)</f>
        <v>4.7599999999999996E-2</v>
      </c>
      <c r="W148" s="9">
        <v>0</v>
      </c>
      <c r="X148" s="10">
        <f t="shared" si="225"/>
        <v>2</v>
      </c>
      <c r="Y148" s="11"/>
      <c r="Z148" s="9">
        <f>VLOOKUP($C148, Table7[#All], 9, 0)</f>
        <v>0</v>
      </c>
      <c r="AA148" s="9">
        <f>VLOOKUP($C148, Table7[#All], 10, 0)</f>
        <v>0.76190000000000002</v>
      </c>
      <c r="AB148" s="9">
        <f>VLOOKUP($C148, Table7[#All], 11, 0)</f>
        <v>0.1905</v>
      </c>
      <c r="AC148" s="9">
        <f>VLOOKUP($C148, Table7[#All], 12, 0)</f>
        <v>4.7599999999999996E-2</v>
      </c>
      <c r="AD148" s="9">
        <v>0</v>
      </c>
      <c r="AE148" s="10">
        <f t="shared" si="195"/>
        <v>2</v>
      </c>
      <c r="AF148" s="11"/>
      <c r="AG148" s="9">
        <f>VLOOKUP($C148, Table7[#All], 13, 0)</f>
        <v>4.7599999999999996E-2</v>
      </c>
      <c r="AH148" s="9">
        <f>VLOOKUP($C148, Table7[#All], 14, 0)</f>
        <v>0.54759999999999998</v>
      </c>
      <c r="AI148" s="9">
        <f>VLOOKUP($C148, Table7[#All], 15, 0)</f>
        <v>0.40479999999999999</v>
      </c>
      <c r="AJ148" s="9"/>
      <c r="AK148" s="9"/>
      <c r="AL148" s="10">
        <f t="shared" si="196"/>
        <v>3</v>
      </c>
      <c r="AM148" s="11"/>
      <c r="AN148" s="9">
        <f>VLOOKUP($C148, Table7[#All], 16, 0)</f>
        <v>1</v>
      </c>
      <c r="AO148" s="9">
        <f>VLOOKUP($C148, Table7[#All], 17, 0)</f>
        <v>0</v>
      </c>
      <c r="AP148" s="9">
        <f>VLOOKUP($C148, Table7[#All], 18, 0)</f>
        <v>0</v>
      </c>
      <c r="AQ148" s="9">
        <f>VLOOKUP($C148, Table7[#All], 19, 0)</f>
        <v>0</v>
      </c>
      <c r="AR148" s="9"/>
      <c r="AS148" s="12">
        <f t="shared" si="197"/>
        <v>1</v>
      </c>
      <c r="AT148" s="11"/>
      <c r="AU148" s="9">
        <f>VLOOKUP($C148, Table7[#All], 20, 0)</f>
        <v>0.85709999999999997</v>
      </c>
      <c r="AV148" s="9">
        <f>VLOOKUP($C148, Table7[#All], 21, 0)</f>
        <v>0.1429</v>
      </c>
      <c r="AW148" s="9">
        <f>VLOOKUP($C148, Table7[#All], 22, 0)</f>
        <v>0</v>
      </c>
      <c r="AX148" s="9"/>
      <c r="AY148" s="9"/>
      <c r="AZ148" s="10">
        <f t="shared" si="226"/>
        <v>1</v>
      </c>
      <c r="BA148" s="11"/>
      <c r="BB148" s="9">
        <f>VLOOKUP($C148, Table7[#All], 23, 0)</f>
        <v>0.85709999999999997</v>
      </c>
      <c r="BC148" s="9">
        <f>VLOOKUP($C148, Table7[#All], 24, 0)</f>
        <v>0.11900000000000001</v>
      </c>
      <c r="BD148" s="9">
        <f>VLOOKUP($C148, Table7[#All], 25, 0)</f>
        <v>2.3799999999999998E-2</v>
      </c>
      <c r="BE148" s="9">
        <f>VLOOKUP($C148, Table7[#All], 26, 0)</f>
        <v>0</v>
      </c>
      <c r="BF148" s="9"/>
      <c r="BG148" s="10">
        <f t="shared" si="227"/>
        <v>1</v>
      </c>
      <c r="BH148" s="81"/>
      <c r="BI148" s="9">
        <v>0</v>
      </c>
      <c r="BJ148" s="9">
        <v>0</v>
      </c>
      <c r="BK148" s="9">
        <v>0</v>
      </c>
      <c r="BL148" s="9">
        <v>0</v>
      </c>
      <c r="BM148" s="9">
        <v>0</v>
      </c>
      <c r="BN148" s="10" t="str">
        <f t="shared" si="228"/>
        <v>N/A</v>
      </c>
      <c r="BO148" s="11"/>
      <c r="BP148" s="9">
        <f>VLOOKUP($C148, Table7[#All], 27, 0)</f>
        <v>0.61899999999999999</v>
      </c>
      <c r="BQ148" s="9">
        <f>VLOOKUP($C148, Table7[#All], 28, 0)</f>
        <v>0.26190000000000002</v>
      </c>
      <c r="BR148" s="9">
        <f>VLOOKUP($C148, Table7[#All], 29, 0)</f>
        <v>9.5199999999999993E-2</v>
      </c>
      <c r="BS148" s="9">
        <f>VLOOKUP($C148, Table7[#All], 30, 0)</f>
        <v>2.3799999999999998E-2</v>
      </c>
      <c r="BT148" s="9"/>
      <c r="BU148" s="10">
        <f t="shared" si="198"/>
        <v>2</v>
      </c>
      <c r="BV148" s="11"/>
      <c r="BW148" s="9">
        <f>VLOOKUP($C148, Table7[#All], 31, 0)</f>
        <v>0.26190000000000002</v>
      </c>
      <c r="BX148" s="9">
        <f>VLOOKUP($C148, Table7[#All], 32, 0)</f>
        <v>0.73809999999999998</v>
      </c>
      <c r="BY148" s="9">
        <f>VLOOKUP($C148, Table7[#All], 33, 0)</f>
        <v>0</v>
      </c>
      <c r="BZ148" s="9"/>
      <c r="CA148" s="9"/>
      <c r="CB148" s="10">
        <f t="shared" si="199"/>
        <v>2</v>
      </c>
      <c r="CC148" s="81"/>
      <c r="CD148" s="9">
        <f>VLOOKUP($C148, Table7[#All], 34, 0)</f>
        <v>1</v>
      </c>
      <c r="CE148" s="9">
        <f>VLOOKUP($C148, Table7[#All], 35, 0)</f>
        <v>0</v>
      </c>
      <c r="CF148" s="9">
        <f>VLOOKUP($C148, Table7[#All], 36, 0)</f>
        <v>0</v>
      </c>
      <c r="CG148" s="9">
        <v>0</v>
      </c>
      <c r="CH148" s="9">
        <v>0</v>
      </c>
      <c r="CI148" s="12">
        <f t="shared" si="200"/>
        <v>1</v>
      </c>
      <c r="CJ148" s="13"/>
      <c r="CK148" s="9">
        <v>0</v>
      </c>
      <c r="CL148" s="9">
        <v>0</v>
      </c>
      <c r="CM148" s="9">
        <v>0</v>
      </c>
      <c r="CN148" s="9">
        <v>0</v>
      </c>
      <c r="CO148" s="9"/>
      <c r="CP148" s="10" t="str">
        <f t="shared" si="201"/>
        <v>N/A</v>
      </c>
      <c r="CQ148" s="11"/>
      <c r="CR148" s="9">
        <f>VLOOKUP($C148, Table7[#All], 37, 0)</f>
        <v>0.40479999999999999</v>
      </c>
      <c r="CS148" s="9">
        <f>VLOOKUP($C148, Table7[#All], 38, 0)</f>
        <v>0.26190000000000002</v>
      </c>
      <c r="CT148" s="9">
        <f>VLOOKUP($C148, Table7[#All], 39, 0)</f>
        <v>0.26190000000000002</v>
      </c>
      <c r="CU148" s="9">
        <f>VLOOKUP($C148, Table7[#All], 40, 0)</f>
        <v>7.1399999999999991E-2</v>
      </c>
      <c r="CV148" s="9">
        <f>VLOOKUP($C148, Table7[#All], 41, 0)</f>
        <v>0</v>
      </c>
      <c r="CW148" s="14">
        <f t="shared" si="202"/>
        <v>3</v>
      </c>
      <c r="CX148" s="81"/>
      <c r="CY148" s="9">
        <f>VLOOKUP($C148, Table7[#All], 42, 0)</f>
        <v>0.71430000000000005</v>
      </c>
      <c r="CZ148" s="9">
        <f>VLOOKUP($C148, Table7[#All], 43, 0)</f>
        <v>0.23809999999999998</v>
      </c>
      <c r="DA148" s="9">
        <f>VLOOKUP($C148, Table7[#All], 44, 0)</f>
        <v>4.7599999999999996E-2</v>
      </c>
      <c r="DB148" s="9">
        <v>0</v>
      </c>
      <c r="DC148" s="9">
        <v>0</v>
      </c>
      <c r="DD148" s="10">
        <f t="shared" si="203"/>
        <v>2</v>
      </c>
      <c r="DE148" s="11"/>
      <c r="DF148" s="9">
        <f>VLOOKUP($C148, Table7[#All], 45, 0)</f>
        <v>1</v>
      </c>
      <c r="DG148" s="9"/>
      <c r="DH148" s="9">
        <f>VLOOKUP($C148, Table7[#All], 46, 0)</f>
        <v>0</v>
      </c>
      <c r="DI148" s="9"/>
      <c r="DJ148" s="9">
        <f>VLOOKUP($C148, Table7[#All], 47, 0)</f>
        <v>0</v>
      </c>
      <c r="DK148" s="14">
        <f t="shared" si="204"/>
        <v>1</v>
      </c>
      <c r="DL148" s="11"/>
      <c r="DM148" s="9">
        <f>VLOOKUP($C148, Table7[#All], 48, 0)</f>
        <v>1</v>
      </c>
      <c r="DN148" s="9"/>
      <c r="DO148" s="9">
        <f>VLOOKUP($C148, Table7[#All], 49, 0)</f>
        <v>0</v>
      </c>
      <c r="DP148" s="9">
        <v>0</v>
      </c>
      <c r="DQ148" s="9"/>
      <c r="DR148" s="14">
        <f t="shared" si="205"/>
        <v>1</v>
      </c>
      <c r="DS148" s="11"/>
      <c r="DT148" s="9">
        <f>VLOOKUP($C148, Table7[#All], 50, 0)</f>
        <v>0.42859999999999998</v>
      </c>
      <c r="DU148" s="9">
        <f>VLOOKUP($C148, Table7[#All], 51, 0)</f>
        <v>0.47619999999999996</v>
      </c>
      <c r="DV148" s="9">
        <f>VLOOKUP($C148, Table7[#All], 52, 0)</f>
        <v>7.1399999999999991E-2</v>
      </c>
      <c r="DW148" s="9">
        <f>VLOOKUP($C148, Table7[#All], 53, 0)</f>
        <v>2.3799999999999998E-2</v>
      </c>
      <c r="DX148" s="9">
        <f>VLOOKUP($C148, Table7[#All], 54, 0)</f>
        <v>0</v>
      </c>
      <c r="DY148" s="12">
        <f t="shared" si="194"/>
        <v>2</v>
      </c>
      <c r="DZ148" s="11"/>
      <c r="EA148" s="9">
        <v>0</v>
      </c>
      <c r="EB148" s="9">
        <v>0</v>
      </c>
      <c r="EC148" s="9">
        <v>0</v>
      </c>
      <c r="ED148" s="9">
        <v>0</v>
      </c>
      <c r="EE148" s="9">
        <v>0</v>
      </c>
      <c r="EF148" s="10" t="str">
        <f t="shared" si="206"/>
        <v>N/A</v>
      </c>
      <c r="EG148" s="9"/>
      <c r="EH148" s="9">
        <f>VLOOKUP($C148, Table7[#All], 55, 0)</f>
        <v>1</v>
      </c>
      <c r="EI148" s="9">
        <f>VLOOKUP($C148, Table7[#All], 56, 0)</f>
        <v>0</v>
      </c>
      <c r="EJ148" s="9">
        <f>VLOOKUP($C148, Table7[#All], 57, 0)</f>
        <v>0</v>
      </c>
      <c r="EK148" s="9">
        <f>VLOOKUP($C148, Table7[#All], 58, 0)</f>
        <v>0</v>
      </c>
      <c r="EL148" s="9">
        <f>VLOOKUP($C148, Table7[#All], 59, 0)</f>
        <v>0</v>
      </c>
      <c r="EM148" s="14">
        <f t="shared" si="207"/>
        <v>1</v>
      </c>
      <c r="EN148" s="11"/>
      <c r="EO148" s="9">
        <f>VLOOKUP($C148, Table7[#All], 60, 0)</f>
        <v>0.35710000000000003</v>
      </c>
      <c r="EP148" s="9"/>
      <c r="EQ148" s="9">
        <f>VLOOKUP($C148, Table7[#All], 61, 0)</f>
        <v>0.64290000000000003</v>
      </c>
      <c r="ER148" s="9"/>
      <c r="ES148" s="9"/>
      <c r="ET148" s="14">
        <f t="shared" si="208"/>
        <v>3</v>
      </c>
      <c r="EU148" s="11"/>
      <c r="EV148" s="9">
        <f>VLOOKUP($C148, Table7[#All], 62, 0)</f>
        <v>0</v>
      </c>
      <c r="EW148" s="9">
        <f>VLOOKUP($C148, Table7[#All], 63, 0)</f>
        <v>1</v>
      </c>
      <c r="EX148" s="9">
        <f>VLOOKUP($C148, Table7[#All], 64, 0)</f>
        <v>0</v>
      </c>
      <c r="EY148" s="9">
        <f>VLOOKUP($C148, Table7[#All], 65, 0)</f>
        <v>0</v>
      </c>
      <c r="EZ148" s="9">
        <f>VLOOKUP($C148, Table7[#All], 66, 0)</f>
        <v>0</v>
      </c>
      <c r="FA148" s="12">
        <f t="shared" si="209"/>
        <v>2</v>
      </c>
      <c r="FB148" s="11"/>
      <c r="FC148" s="9">
        <v>0</v>
      </c>
      <c r="FD148" s="9">
        <f>VLOOKUP($C148, Table7[#All], 67, 0)</f>
        <v>0.6905</v>
      </c>
      <c r="FE148" s="9">
        <f>VLOOKUP($C148, Table7[#All], 68, 0)</f>
        <v>0.3095</v>
      </c>
      <c r="FF148" s="9">
        <f>VLOOKUP($C148, Table7[#All], 69, 0)</f>
        <v>0</v>
      </c>
      <c r="FG148" s="9"/>
      <c r="FH148" s="10">
        <f t="shared" si="210"/>
        <v>3</v>
      </c>
      <c r="FI148" s="11"/>
      <c r="FJ148" s="9">
        <f>VLOOKUP($C148, Table7[#All], 70, 0)</f>
        <v>0</v>
      </c>
      <c r="FK148" s="9">
        <f>VLOOKUP($C148, Table7[#All], 71, 0)</f>
        <v>0</v>
      </c>
      <c r="FL148" s="9">
        <f>VLOOKUP($C148, Table7[#All], 72, 0)</f>
        <v>0</v>
      </c>
      <c r="FM148" s="9">
        <f>VLOOKUP($C148, Table7[#All], 73, 0)</f>
        <v>0</v>
      </c>
      <c r="FN148" s="9">
        <f>VLOOKUP($C148, Table7[#All], 74, 0)</f>
        <v>1</v>
      </c>
      <c r="FO148" s="14">
        <f t="shared" si="211"/>
        <v>5</v>
      </c>
      <c r="FP148" s="11"/>
      <c r="FQ148" s="9">
        <f>VLOOKUP($C148, Table7[#All], 75, 0)</f>
        <v>0.78569999999999995</v>
      </c>
      <c r="FR148" s="9">
        <f>VLOOKUP($C148, Table7[#All], 76, 0)</f>
        <v>0.16670000000000001</v>
      </c>
      <c r="FS148" s="9">
        <f>VLOOKUP($C148, Table7[#All], 77, 0)</f>
        <v>4.7599999999999996E-2</v>
      </c>
      <c r="FT148" s="9">
        <f>VLOOKUP($C148, Table7[#All], 78, 0)</f>
        <v>0</v>
      </c>
      <c r="FU148" s="9">
        <v>0</v>
      </c>
      <c r="FV148" s="10">
        <f t="shared" si="212"/>
        <v>1</v>
      </c>
      <c r="FW148" s="11"/>
      <c r="FX148" s="9">
        <f>VLOOKUP($C148, Table7[#All], 79, 0)</f>
        <v>0.52380000000000004</v>
      </c>
      <c r="FY148" s="9"/>
      <c r="FZ148" s="9">
        <f>VLOOKUP($C148, Table7[#All], 80, 0)</f>
        <v>0.21429999999999999</v>
      </c>
      <c r="GA148" s="9">
        <f>VLOOKUP($C148, Table7[#All], 81, 0)</f>
        <v>0.26190000000000002</v>
      </c>
      <c r="GB148" s="9"/>
      <c r="GC148" s="10">
        <f t="shared" si="229"/>
        <v>4</v>
      </c>
      <c r="GD148" s="81"/>
      <c r="GE148" s="9">
        <f>VLOOKUP($C148, Table7[#All], 82, 0)</f>
        <v>3.4500000000000003E-2</v>
      </c>
      <c r="GF148" s="9">
        <f>VLOOKUP($C148, Table7[#All], 83, 0)</f>
        <v>0.2069</v>
      </c>
      <c r="GG148" s="9">
        <f>VLOOKUP($C148, Table7[#All], 84, 0)</f>
        <v>0.75859999999999994</v>
      </c>
      <c r="GH148" s="9"/>
      <c r="GI148" s="9">
        <f>VLOOKUP($C148, Table7[#All], 85, 0)</f>
        <v>0</v>
      </c>
      <c r="GJ148" s="12">
        <f t="shared" si="213"/>
        <v>3</v>
      </c>
      <c r="GK148" s="11"/>
      <c r="GL148" s="9">
        <v>0</v>
      </c>
      <c r="GM148" s="9">
        <f>VLOOKUP($C148, Table7[#All], 86, 0)</f>
        <v>0.5</v>
      </c>
      <c r="GN148" s="9">
        <f>VLOOKUP($C148, Table7[#All], 87, 0)</f>
        <v>0.21429999999999999</v>
      </c>
      <c r="GO148" s="9">
        <f>VLOOKUP($C148, Table7[#All], 88, 0)</f>
        <v>0.28570000000000001</v>
      </c>
      <c r="GP148" s="9"/>
      <c r="GQ148" s="10">
        <f t="shared" si="214"/>
        <v>4</v>
      </c>
      <c r="GR148" s="11"/>
      <c r="GS148" s="9">
        <f>VLOOKUP($C148, Table2[#All], 3, 0)</f>
        <v>0</v>
      </c>
      <c r="GT148" s="9">
        <f>VLOOKUP($C148, Table2[#All], 4, 0)</f>
        <v>0</v>
      </c>
      <c r="GU148" s="9">
        <f>VLOOKUP($C148, Table2[#All], 5, 0)</f>
        <v>1</v>
      </c>
      <c r="GV148" s="9">
        <f>VLOOKUP($C148, Table2[#All], 6, 0)</f>
        <v>0</v>
      </c>
      <c r="GW148" s="9">
        <f>VLOOKUP($C148, Table2[#All], 7, 0)</f>
        <v>0</v>
      </c>
      <c r="GX148" s="10">
        <f t="shared" si="215"/>
        <v>3</v>
      </c>
      <c r="GY148" s="11"/>
      <c r="GZ148" s="9">
        <v>0</v>
      </c>
      <c r="HA148" s="9">
        <v>0</v>
      </c>
      <c r="HB148" s="9">
        <v>1</v>
      </c>
      <c r="HC148" s="9">
        <v>0</v>
      </c>
      <c r="HD148" s="9"/>
      <c r="HE148" s="10">
        <f t="shared" si="216"/>
        <v>3</v>
      </c>
      <c r="HF148" s="11"/>
      <c r="HG148" s="9">
        <f>VLOOKUP($C148, Table5[#All], 2, 0)</f>
        <v>0</v>
      </c>
      <c r="HH148" s="9">
        <f>VLOOKUP($C148, Table5[#All], 3, 0)</f>
        <v>0</v>
      </c>
      <c r="HI148" s="9">
        <f>VLOOKUP($C148, Table5[#All], 4, 0)</f>
        <v>0</v>
      </c>
      <c r="HJ148" s="9">
        <f>VLOOKUP($C148, Table5[#All], 5, 0)</f>
        <v>1</v>
      </c>
      <c r="HK148" s="9">
        <f>VLOOKUP($C148, Table5[#All], 6, 0)</f>
        <v>0</v>
      </c>
      <c r="HL148" s="10">
        <f t="shared" si="217"/>
        <v>4</v>
      </c>
      <c r="HM148" s="11"/>
      <c r="HN148" s="9">
        <f>VLOOKUP($C148, Table5[#All], 7, 0)</f>
        <v>0</v>
      </c>
      <c r="HO148" s="9">
        <f>VLOOKUP($C148, Table5[#All], 8, 0)</f>
        <v>0</v>
      </c>
      <c r="HP148" s="9">
        <f>VLOOKUP($C148, Table5[#All], 9, 0)</f>
        <v>1</v>
      </c>
      <c r="HQ148" s="9">
        <f>VLOOKUP($C148, Table5[#All], 10, 0)</f>
        <v>0</v>
      </c>
      <c r="HR148" s="9">
        <f>VLOOKUP($C148, Table5[#All], 11, 0)</f>
        <v>0</v>
      </c>
      <c r="HS148" s="10">
        <f t="shared" si="218"/>
        <v>3</v>
      </c>
      <c r="HT148" s="11"/>
      <c r="HU148" s="9">
        <f>VLOOKUP($C148, Table5[#All], 12, 0)</f>
        <v>1</v>
      </c>
      <c r="HV148" s="9">
        <f>VLOOKUP($C148, Table5[#All], 13, 0)</f>
        <v>0</v>
      </c>
      <c r="HW148" s="9">
        <f>VLOOKUP($C148, Table5[#All], 14, 0)</f>
        <v>0</v>
      </c>
      <c r="HX148" s="9">
        <f>VLOOKUP($C148, Table5[#All], 15, 0)</f>
        <v>0</v>
      </c>
      <c r="HY148" s="9">
        <f>VLOOKUP($C148, Table5[#All], 16, 0)</f>
        <v>0</v>
      </c>
      <c r="HZ148" s="10">
        <f t="shared" si="219"/>
        <v>1</v>
      </c>
      <c r="IA148" s="11"/>
      <c r="IB148" s="9">
        <f>VLOOKUP($C148, Table5[#All], 17, 0)</f>
        <v>0</v>
      </c>
      <c r="IC148" s="9">
        <f>VLOOKUP($C148, Table5[#All], 18, 0)</f>
        <v>1</v>
      </c>
      <c r="ID148" s="9">
        <f>VLOOKUP($C148, Table5[#All], 19, 0)</f>
        <v>0</v>
      </c>
      <c r="IE148" s="9">
        <f>VLOOKUP($C148, Table5[#All], 20, 0)</f>
        <v>0</v>
      </c>
      <c r="IF148" s="9">
        <f>VLOOKUP($C148, Table5[#All], 21, 0)</f>
        <v>0</v>
      </c>
      <c r="IG148" s="10">
        <f t="shared" si="220"/>
        <v>2</v>
      </c>
      <c r="IH148" s="11"/>
      <c r="II148" s="9">
        <f>VLOOKUP($C148, Table5[#All], 22, 0)</f>
        <v>1</v>
      </c>
      <c r="IJ148" s="9">
        <f>VLOOKUP($C148, Table5[#All], 23, 0)</f>
        <v>0</v>
      </c>
      <c r="IK148" s="9">
        <f>VLOOKUP($C148, Table5[#All], 24, 0)</f>
        <v>0</v>
      </c>
      <c r="IL148" s="9">
        <f>VLOOKUP($C148, Table5[#All], 25, 0)</f>
        <v>0</v>
      </c>
      <c r="IM148" s="9">
        <f>VLOOKUP($C148, Table5[#All], 26, 0)</f>
        <v>0</v>
      </c>
      <c r="IN148" s="10">
        <f t="shared" si="221"/>
        <v>1</v>
      </c>
      <c r="IO148" s="11"/>
      <c r="IP148" s="9">
        <v>1</v>
      </c>
      <c r="IQ148" s="9">
        <v>0</v>
      </c>
      <c r="IR148" s="9">
        <v>0</v>
      </c>
      <c r="IS148" s="9">
        <v>0</v>
      </c>
      <c r="IT148" s="9">
        <v>0</v>
      </c>
      <c r="IU148" s="10">
        <f t="shared" si="222"/>
        <v>1</v>
      </c>
      <c r="IV148" s="82"/>
    </row>
    <row r="149" spans="1:256" ht="16.3" thickTop="1" thickBot="1" x14ac:dyDescent="0.35">
      <c r="A149" s="16" t="s">
        <v>433</v>
      </c>
      <c r="B149" s="16" t="s">
        <v>436</v>
      </c>
      <c r="C149" s="16" t="s">
        <v>437</v>
      </c>
      <c r="D149" s="11"/>
      <c r="E149" s="9">
        <f>VLOOKUP($C149, Table7[#All], 2, 0)</f>
        <v>0</v>
      </c>
      <c r="F149" s="9"/>
      <c r="G149" s="9">
        <f>VLOOKUP($C149, Table7[#All], 3, 0)</f>
        <v>0.25</v>
      </c>
      <c r="H149" s="9">
        <f>VLOOKUP($C149, Table7[#All], 4, 0)</f>
        <v>0.5</v>
      </c>
      <c r="I149" s="9">
        <f>VLOOKUP($C149, Table7[#All], 5, 0)</f>
        <v>0.25</v>
      </c>
      <c r="J149" s="10">
        <f t="shared" si="223"/>
        <v>5</v>
      </c>
      <c r="K149" s="11"/>
      <c r="L149" s="9">
        <v>0</v>
      </c>
      <c r="M149" s="9"/>
      <c r="N149" s="9">
        <v>0</v>
      </c>
      <c r="O149" s="9">
        <v>0</v>
      </c>
      <c r="P149" s="9">
        <v>0</v>
      </c>
      <c r="Q149" s="10" t="str">
        <f t="shared" si="224"/>
        <v>N/A</v>
      </c>
      <c r="R149" s="11"/>
      <c r="S149" s="9">
        <v>0</v>
      </c>
      <c r="T149" s="9">
        <f>VLOOKUP($C149, Table7[#All], 6, 0)</f>
        <v>1</v>
      </c>
      <c r="U149" s="9">
        <f>VLOOKUP($C149, Table7[#All], 7, 0)</f>
        <v>0</v>
      </c>
      <c r="V149" s="9">
        <f>VLOOKUP($C149, Table7[#All], 8, 0)</f>
        <v>0</v>
      </c>
      <c r="W149" s="9">
        <v>0</v>
      </c>
      <c r="X149" s="10">
        <f t="shared" si="225"/>
        <v>2</v>
      </c>
      <c r="Y149" s="11"/>
      <c r="Z149" s="9">
        <f>VLOOKUP($C149, Table7[#All], 9, 0)</f>
        <v>0</v>
      </c>
      <c r="AA149" s="9">
        <f>VLOOKUP($C149, Table7[#All], 10, 0)</f>
        <v>0.875</v>
      </c>
      <c r="AB149" s="9">
        <f>VLOOKUP($C149, Table7[#All], 11, 0)</f>
        <v>0.125</v>
      </c>
      <c r="AC149" s="9">
        <f>VLOOKUP($C149, Table7[#All], 12, 0)</f>
        <v>0</v>
      </c>
      <c r="AD149" s="9">
        <v>0</v>
      </c>
      <c r="AE149" s="10">
        <f t="shared" si="195"/>
        <v>2</v>
      </c>
      <c r="AF149" s="11"/>
      <c r="AG149" s="9">
        <f>VLOOKUP($C149, Table7[#All], 13, 0)</f>
        <v>6.25E-2</v>
      </c>
      <c r="AH149" s="9">
        <f>VLOOKUP($C149, Table7[#All], 14, 0)</f>
        <v>0.9375</v>
      </c>
      <c r="AI149" s="9">
        <f>VLOOKUP($C149, Table7[#All], 15, 0)</f>
        <v>0</v>
      </c>
      <c r="AJ149" s="9"/>
      <c r="AK149" s="9"/>
      <c r="AL149" s="10">
        <f t="shared" si="196"/>
        <v>2</v>
      </c>
      <c r="AM149" s="11"/>
      <c r="AN149" s="9">
        <f>VLOOKUP($C149, Table7[#All], 16, 0)</f>
        <v>1</v>
      </c>
      <c r="AO149" s="9">
        <f>VLOOKUP($C149, Table7[#All], 17, 0)</f>
        <v>0</v>
      </c>
      <c r="AP149" s="9">
        <f>VLOOKUP($C149, Table7[#All], 18, 0)</f>
        <v>0</v>
      </c>
      <c r="AQ149" s="9">
        <f>VLOOKUP($C149, Table7[#All], 19, 0)</f>
        <v>0</v>
      </c>
      <c r="AR149" s="9"/>
      <c r="AS149" s="12">
        <f t="shared" si="197"/>
        <v>1</v>
      </c>
      <c r="AT149" s="11"/>
      <c r="AU149" s="9">
        <f>VLOOKUP($C149, Table7[#All], 20, 0)</f>
        <v>0.8125</v>
      </c>
      <c r="AV149" s="9">
        <f>VLOOKUP($C149, Table7[#All], 21, 0)</f>
        <v>0.1875</v>
      </c>
      <c r="AW149" s="9">
        <f>VLOOKUP($C149, Table7[#All], 22, 0)</f>
        <v>0</v>
      </c>
      <c r="AX149" s="9"/>
      <c r="AY149" s="9"/>
      <c r="AZ149" s="10">
        <f t="shared" si="226"/>
        <v>1</v>
      </c>
      <c r="BA149" s="11"/>
      <c r="BB149" s="9">
        <f>VLOOKUP($C149, Table7[#All], 23, 0)</f>
        <v>0.5625</v>
      </c>
      <c r="BC149" s="9">
        <f>VLOOKUP($C149, Table7[#All], 24, 0)</f>
        <v>0.375</v>
      </c>
      <c r="BD149" s="9">
        <f>VLOOKUP($C149, Table7[#All], 25, 0)</f>
        <v>6.25E-2</v>
      </c>
      <c r="BE149" s="9">
        <f>VLOOKUP($C149, Table7[#All], 26, 0)</f>
        <v>0</v>
      </c>
      <c r="BF149" s="9"/>
      <c r="BG149" s="10">
        <f t="shared" si="227"/>
        <v>2</v>
      </c>
      <c r="BH149" s="81"/>
      <c r="BI149" s="9">
        <v>0</v>
      </c>
      <c r="BJ149" s="9">
        <v>0</v>
      </c>
      <c r="BK149" s="9">
        <v>0</v>
      </c>
      <c r="BL149" s="9">
        <v>0</v>
      </c>
      <c r="BM149" s="9">
        <v>0</v>
      </c>
      <c r="BN149" s="10" t="str">
        <f t="shared" si="228"/>
        <v>N/A</v>
      </c>
      <c r="BO149" s="11"/>
      <c r="BP149" s="9">
        <f>VLOOKUP($C149, Table7[#All], 27, 0)</f>
        <v>0</v>
      </c>
      <c r="BQ149" s="9">
        <f>VLOOKUP($C149, Table7[#All], 28, 0)</f>
        <v>1</v>
      </c>
      <c r="BR149" s="9">
        <f>VLOOKUP($C149, Table7[#All], 29, 0)</f>
        <v>0</v>
      </c>
      <c r="BS149" s="9">
        <f>VLOOKUP($C149, Table7[#All], 30, 0)</f>
        <v>0</v>
      </c>
      <c r="BT149" s="9"/>
      <c r="BU149" s="10">
        <f t="shared" si="198"/>
        <v>2</v>
      </c>
      <c r="BV149" s="11"/>
      <c r="BW149" s="9">
        <f>VLOOKUP($C149, Table7[#All], 31, 0)</f>
        <v>0.1875</v>
      </c>
      <c r="BX149" s="9">
        <f>VLOOKUP($C149, Table7[#All], 32, 0)</f>
        <v>0.8125</v>
      </c>
      <c r="BY149" s="9">
        <f>VLOOKUP($C149, Table7[#All], 33, 0)</f>
        <v>0</v>
      </c>
      <c r="BZ149" s="9"/>
      <c r="CA149" s="9"/>
      <c r="CB149" s="10">
        <f t="shared" si="199"/>
        <v>2</v>
      </c>
      <c r="CC149" s="81"/>
      <c r="CD149" s="9">
        <f>VLOOKUP($C149, Table7[#All], 34, 0)</f>
        <v>1</v>
      </c>
      <c r="CE149" s="9">
        <f>VLOOKUP($C149, Table7[#All], 35, 0)</f>
        <v>0</v>
      </c>
      <c r="CF149" s="9">
        <f>VLOOKUP($C149, Table7[#All], 36, 0)</f>
        <v>0</v>
      </c>
      <c r="CG149" s="9">
        <v>0</v>
      </c>
      <c r="CH149" s="9">
        <v>0</v>
      </c>
      <c r="CI149" s="12">
        <f t="shared" si="200"/>
        <v>1</v>
      </c>
      <c r="CJ149" s="13"/>
      <c r="CK149" s="9">
        <v>0</v>
      </c>
      <c r="CL149" s="9">
        <v>0</v>
      </c>
      <c r="CM149" s="9">
        <v>0</v>
      </c>
      <c r="CN149" s="9">
        <v>0</v>
      </c>
      <c r="CO149" s="9"/>
      <c r="CP149" s="10" t="str">
        <f t="shared" si="201"/>
        <v>N/A</v>
      </c>
      <c r="CQ149" s="11"/>
      <c r="CR149" s="9">
        <f>VLOOKUP($C149, Table7[#All], 37, 0)</f>
        <v>0.75</v>
      </c>
      <c r="CS149" s="9">
        <f>VLOOKUP($C149, Table7[#All], 38, 0)</f>
        <v>0.25</v>
      </c>
      <c r="CT149" s="9">
        <f>VLOOKUP($C149, Table7[#All], 39, 0)</f>
        <v>0</v>
      </c>
      <c r="CU149" s="9">
        <f>VLOOKUP($C149, Table7[#All], 40, 0)</f>
        <v>0</v>
      </c>
      <c r="CV149" s="9">
        <f>VLOOKUP($C149, Table7[#All], 41, 0)</f>
        <v>0</v>
      </c>
      <c r="CW149" s="14">
        <f t="shared" si="202"/>
        <v>2</v>
      </c>
      <c r="CX149" s="81"/>
      <c r="CY149" s="9">
        <f>VLOOKUP($C149, Table7[#All], 42, 0)</f>
        <v>0.8125</v>
      </c>
      <c r="CZ149" s="9">
        <f>VLOOKUP($C149, Table7[#All], 43, 0)</f>
        <v>0.1875</v>
      </c>
      <c r="DA149" s="9">
        <f>VLOOKUP($C149, Table7[#All], 44, 0)</f>
        <v>0</v>
      </c>
      <c r="DB149" s="9">
        <v>0</v>
      </c>
      <c r="DC149" s="9">
        <v>0</v>
      </c>
      <c r="DD149" s="10">
        <f t="shared" si="203"/>
        <v>1</v>
      </c>
      <c r="DE149" s="11"/>
      <c r="DF149" s="9">
        <f>VLOOKUP($C149, Table7[#All], 45, 0)</f>
        <v>0.875</v>
      </c>
      <c r="DG149" s="9"/>
      <c r="DH149" s="9">
        <f>VLOOKUP($C149, Table7[#All], 46, 0)</f>
        <v>0</v>
      </c>
      <c r="DI149" s="9"/>
      <c r="DJ149" s="9">
        <f>VLOOKUP($C149, Table7[#All], 47, 0)</f>
        <v>0.125</v>
      </c>
      <c r="DK149" s="14">
        <f t="shared" si="204"/>
        <v>1</v>
      </c>
      <c r="DL149" s="11"/>
      <c r="DM149" s="9">
        <f>VLOOKUP($C149, Table7[#All], 48, 0)</f>
        <v>1</v>
      </c>
      <c r="DN149" s="9"/>
      <c r="DO149" s="9">
        <f>VLOOKUP($C149, Table7[#All], 49, 0)</f>
        <v>0</v>
      </c>
      <c r="DP149" s="9">
        <v>0</v>
      </c>
      <c r="DQ149" s="9"/>
      <c r="DR149" s="14">
        <f t="shared" si="205"/>
        <v>1</v>
      </c>
      <c r="DS149" s="11"/>
      <c r="DT149" s="9">
        <f>VLOOKUP($C149, Table7[#All], 50, 0)</f>
        <v>0.8125</v>
      </c>
      <c r="DU149" s="9">
        <f>VLOOKUP($C149, Table7[#All], 51, 0)</f>
        <v>0.1875</v>
      </c>
      <c r="DV149" s="9">
        <f>VLOOKUP($C149, Table7[#All], 52, 0)</f>
        <v>0</v>
      </c>
      <c r="DW149" s="9">
        <f>VLOOKUP($C149, Table7[#All], 53, 0)</f>
        <v>0</v>
      </c>
      <c r="DX149" s="9">
        <f>VLOOKUP($C149, Table7[#All], 54, 0)</f>
        <v>0</v>
      </c>
      <c r="DY149" s="12">
        <f t="shared" si="194"/>
        <v>1</v>
      </c>
      <c r="DZ149" s="11"/>
      <c r="EA149" s="9">
        <v>0</v>
      </c>
      <c r="EB149" s="9">
        <v>0</v>
      </c>
      <c r="EC149" s="9">
        <v>0</v>
      </c>
      <c r="ED149" s="9">
        <v>0</v>
      </c>
      <c r="EE149" s="9">
        <v>0</v>
      </c>
      <c r="EF149" s="10" t="str">
        <f t="shared" si="206"/>
        <v>N/A</v>
      </c>
      <c r="EG149" s="9"/>
      <c r="EH149" s="9">
        <f>VLOOKUP($C149, Table7[#All], 55, 0)</f>
        <v>1</v>
      </c>
      <c r="EI149" s="9">
        <f>VLOOKUP($C149, Table7[#All], 56, 0)</f>
        <v>0</v>
      </c>
      <c r="EJ149" s="9">
        <f>VLOOKUP($C149, Table7[#All], 57, 0)</f>
        <v>0</v>
      </c>
      <c r="EK149" s="9">
        <f>VLOOKUP($C149, Table7[#All], 58, 0)</f>
        <v>0</v>
      </c>
      <c r="EL149" s="9">
        <f>VLOOKUP($C149, Table7[#All], 59, 0)</f>
        <v>0</v>
      </c>
      <c r="EM149" s="14">
        <f t="shared" si="207"/>
        <v>1</v>
      </c>
      <c r="EN149" s="11"/>
      <c r="EO149" s="9">
        <f>VLOOKUP($C149, Table7[#All], 60, 0)</f>
        <v>0.8125</v>
      </c>
      <c r="EP149" s="9"/>
      <c r="EQ149" s="9">
        <f>VLOOKUP($C149, Table7[#All], 61, 0)</f>
        <v>0.1875</v>
      </c>
      <c r="ER149" s="9"/>
      <c r="ES149" s="9"/>
      <c r="ET149" s="14">
        <f t="shared" si="208"/>
        <v>1</v>
      </c>
      <c r="EU149" s="11"/>
      <c r="EV149" s="9">
        <f>VLOOKUP($C149, Table7[#All], 62, 0)</f>
        <v>0</v>
      </c>
      <c r="EW149" s="9">
        <f>VLOOKUP($C149, Table7[#All], 63, 0)</f>
        <v>0</v>
      </c>
      <c r="EX149" s="9">
        <f>VLOOKUP($C149, Table7[#All], 64, 0)</f>
        <v>0</v>
      </c>
      <c r="EY149" s="9">
        <f>VLOOKUP($C149, Table7[#All], 65, 0)</f>
        <v>1</v>
      </c>
      <c r="EZ149" s="9">
        <f>VLOOKUP($C149, Table7[#All], 66, 0)</f>
        <v>0</v>
      </c>
      <c r="FA149" s="12">
        <f t="shared" si="209"/>
        <v>4</v>
      </c>
      <c r="FB149" s="11"/>
      <c r="FC149" s="9">
        <v>0</v>
      </c>
      <c r="FD149" s="9">
        <f>VLOOKUP($C149, Table7[#All], 67, 0)</f>
        <v>1</v>
      </c>
      <c r="FE149" s="9">
        <f>VLOOKUP($C149, Table7[#All], 68, 0)</f>
        <v>0</v>
      </c>
      <c r="FF149" s="9">
        <f>VLOOKUP($C149, Table7[#All], 69, 0)</f>
        <v>0</v>
      </c>
      <c r="FG149" s="9"/>
      <c r="FH149" s="10">
        <f t="shared" si="210"/>
        <v>2</v>
      </c>
      <c r="FI149" s="11"/>
      <c r="FJ149" s="9">
        <f>VLOOKUP($C149, Table7[#All], 70, 0)</f>
        <v>0</v>
      </c>
      <c r="FK149" s="9">
        <f>VLOOKUP($C149, Table7[#All], 71, 0)</f>
        <v>0</v>
      </c>
      <c r="FL149" s="9">
        <f>VLOOKUP($C149, Table7[#All], 72, 0)</f>
        <v>0</v>
      </c>
      <c r="FM149" s="9">
        <f>VLOOKUP($C149, Table7[#All], 73, 0)</f>
        <v>0</v>
      </c>
      <c r="FN149" s="9">
        <f>VLOOKUP($C149, Table7[#All], 74, 0)</f>
        <v>1</v>
      </c>
      <c r="FO149" s="14">
        <f t="shared" si="211"/>
        <v>5</v>
      </c>
      <c r="FP149" s="11"/>
      <c r="FQ149" s="9">
        <f>VLOOKUP($C149, Table7[#All], 75, 0)</f>
        <v>0.3125</v>
      </c>
      <c r="FR149" s="9">
        <f>VLOOKUP($C149, Table7[#All], 76, 0)</f>
        <v>0.5</v>
      </c>
      <c r="FS149" s="9">
        <f>VLOOKUP($C149, Table7[#All], 77, 0)</f>
        <v>0</v>
      </c>
      <c r="FT149" s="9">
        <f>VLOOKUP($C149, Table7[#All], 78, 0)</f>
        <v>0.1875</v>
      </c>
      <c r="FU149" s="9">
        <v>0</v>
      </c>
      <c r="FV149" s="10">
        <f t="shared" si="212"/>
        <v>2</v>
      </c>
      <c r="FW149" s="11"/>
      <c r="FX149" s="9">
        <f>VLOOKUP($C149, Table7[#All], 79, 0)</f>
        <v>1</v>
      </c>
      <c r="FY149" s="9"/>
      <c r="FZ149" s="9">
        <f>VLOOKUP($C149, Table7[#All], 80, 0)</f>
        <v>0</v>
      </c>
      <c r="GA149" s="9">
        <f>VLOOKUP($C149, Table7[#All], 81, 0)</f>
        <v>0</v>
      </c>
      <c r="GB149" s="9"/>
      <c r="GC149" s="10">
        <f t="shared" si="229"/>
        <v>1</v>
      </c>
      <c r="GD149" s="81"/>
      <c r="GE149" s="9">
        <f>VLOOKUP($C149, Table7[#All], 82, 0)</f>
        <v>1</v>
      </c>
      <c r="GF149" s="9">
        <f>VLOOKUP($C149, Table7[#All], 83, 0)</f>
        <v>0</v>
      </c>
      <c r="GG149" s="9">
        <f>VLOOKUP($C149, Table7[#All], 84, 0)</f>
        <v>0</v>
      </c>
      <c r="GH149" s="9"/>
      <c r="GI149" s="9">
        <f>VLOOKUP($C149, Table7[#All], 85, 0)</f>
        <v>0</v>
      </c>
      <c r="GJ149" s="12">
        <f t="shared" si="213"/>
        <v>1</v>
      </c>
      <c r="GK149" s="11"/>
      <c r="GL149" s="9">
        <v>0</v>
      </c>
      <c r="GM149" s="9">
        <f>VLOOKUP($C149, Table7[#All], 86, 0)</f>
        <v>0.625</v>
      </c>
      <c r="GN149" s="9">
        <f>VLOOKUP($C149, Table7[#All], 87, 0)</f>
        <v>6.25E-2</v>
      </c>
      <c r="GO149" s="9">
        <f>VLOOKUP($C149, Table7[#All], 88, 0)</f>
        <v>0.3125</v>
      </c>
      <c r="GP149" s="9"/>
      <c r="GQ149" s="10">
        <f t="shared" si="214"/>
        <v>4</v>
      </c>
      <c r="GR149" s="11"/>
      <c r="GS149" s="9">
        <f>VLOOKUP($C149, Table2[#All], 3, 0)</f>
        <v>0</v>
      </c>
      <c r="GT149" s="9">
        <f>VLOOKUP($C149, Table2[#All], 4, 0)</f>
        <v>0</v>
      </c>
      <c r="GU149" s="9">
        <f>VLOOKUP($C149, Table2[#All], 5, 0)</f>
        <v>1</v>
      </c>
      <c r="GV149" s="9">
        <f>VLOOKUP($C149, Table2[#All], 6, 0)</f>
        <v>0</v>
      </c>
      <c r="GW149" s="9">
        <f>VLOOKUP($C149, Table2[#All], 7, 0)</f>
        <v>0</v>
      </c>
      <c r="GX149" s="10">
        <f t="shared" si="215"/>
        <v>3</v>
      </c>
      <c r="GY149" s="11"/>
      <c r="GZ149" s="9">
        <v>0</v>
      </c>
      <c r="HA149" s="9">
        <v>0</v>
      </c>
      <c r="HB149" s="9">
        <v>0</v>
      </c>
      <c r="HC149" s="9">
        <v>1</v>
      </c>
      <c r="HD149" s="9"/>
      <c r="HE149" s="10">
        <f t="shared" si="216"/>
        <v>4</v>
      </c>
      <c r="HF149" s="11"/>
      <c r="HG149" s="9">
        <f>VLOOKUP($C149, Table5[#All], 2, 0)</f>
        <v>0</v>
      </c>
      <c r="HH149" s="9">
        <f>VLOOKUP($C149, Table5[#All], 3, 0)</f>
        <v>0</v>
      </c>
      <c r="HI149" s="9">
        <f>VLOOKUP($C149, Table5[#All], 4, 0)</f>
        <v>0</v>
      </c>
      <c r="HJ149" s="9">
        <f>VLOOKUP($C149, Table5[#All], 5, 0)</f>
        <v>0</v>
      </c>
      <c r="HK149" s="9">
        <f>VLOOKUP($C149, Table5[#All], 6, 0)</f>
        <v>1</v>
      </c>
      <c r="HL149" s="10">
        <f t="shared" si="217"/>
        <v>5</v>
      </c>
      <c r="HM149" s="11"/>
      <c r="HN149" s="9">
        <f>VLOOKUP($C149, Table5[#All], 7, 0)</f>
        <v>0</v>
      </c>
      <c r="HO149" s="9">
        <f>VLOOKUP($C149, Table5[#All], 8, 0)</f>
        <v>0</v>
      </c>
      <c r="HP149" s="9">
        <f>VLOOKUP($C149, Table5[#All], 9, 0)</f>
        <v>0</v>
      </c>
      <c r="HQ149" s="9">
        <f>VLOOKUP($C149, Table5[#All], 10, 0)</f>
        <v>0</v>
      </c>
      <c r="HR149" s="9">
        <f>VLOOKUP($C149, Table5[#All], 11, 0)</f>
        <v>1</v>
      </c>
      <c r="HS149" s="10">
        <f t="shared" si="218"/>
        <v>5</v>
      </c>
      <c r="HT149" s="11"/>
      <c r="HU149" s="9">
        <f>VLOOKUP($C149, Table5[#All], 12, 0)</f>
        <v>1</v>
      </c>
      <c r="HV149" s="9">
        <f>VLOOKUP($C149, Table5[#All], 13, 0)</f>
        <v>0</v>
      </c>
      <c r="HW149" s="9">
        <f>VLOOKUP($C149, Table5[#All], 14, 0)</f>
        <v>0</v>
      </c>
      <c r="HX149" s="9">
        <f>VLOOKUP($C149, Table5[#All], 15, 0)</f>
        <v>0</v>
      </c>
      <c r="HY149" s="9">
        <f>VLOOKUP($C149, Table5[#All], 16, 0)</f>
        <v>0</v>
      </c>
      <c r="HZ149" s="10">
        <f t="shared" si="219"/>
        <v>1</v>
      </c>
      <c r="IA149" s="11"/>
      <c r="IB149" s="9">
        <f>VLOOKUP($C149, Table5[#All], 17, 0)</f>
        <v>0</v>
      </c>
      <c r="IC149" s="9">
        <f>VLOOKUP($C149, Table5[#All], 18, 0)</f>
        <v>1</v>
      </c>
      <c r="ID149" s="9">
        <f>VLOOKUP($C149, Table5[#All], 19, 0)</f>
        <v>0</v>
      </c>
      <c r="IE149" s="9">
        <f>VLOOKUP($C149, Table5[#All], 20, 0)</f>
        <v>0</v>
      </c>
      <c r="IF149" s="9">
        <f>VLOOKUP($C149, Table5[#All], 21, 0)</f>
        <v>0</v>
      </c>
      <c r="IG149" s="10">
        <f t="shared" si="220"/>
        <v>2</v>
      </c>
      <c r="IH149" s="11"/>
      <c r="II149" s="9">
        <f>VLOOKUP($C149, Table5[#All], 22, 0)</f>
        <v>1</v>
      </c>
      <c r="IJ149" s="9">
        <f>VLOOKUP($C149, Table5[#All], 23, 0)</f>
        <v>0</v>
      </c>
      <c r="IK149" s="9">
        <f>VLOOKUP($C149, Table5[#All], 24, 0)</f>
        <v>0</v>
      </c>
      <c r="IL149" s="9">
        <f>VLOOKUP($C149, Table5[#All], 25, 0)</f>
        <v>0</v>
      </c>
      <c r="IM149" s="9">
        <f>VLOOKUP($C149, Table5[#All], 26, 0)</f>
        <v>0</v>
      </c>
      <c r="IN149" s="10">
        <f t="shared" si="221"/>
        <v>1</v>
      </c>
      <c r="IO149" s="11"/>
      <c r="IP149" s="9">
        <v>1</v>
      </c>
      <c r="IQ149" s="9">
        <v>0</v>
      </c>
      <c r="IR149" s="9">
        <v>0</v>
      </c>
      <c r="IS149" s="9">
        <v>0</v>
      </c>
      <c r="IT149" s="9">
        <v>0</v>
      </c>
      <c r="IU149" s="10">
        <f t="shared" si="222"/>
        <v>1</v>
      </c>
      <c r="IV149" s="82"/>
    </row>
    <row r="150" spans="1:256" ht="16.3" thickTop="1" thickBot="1" x14ac:dyDescent="0.35">
      <c r="A150" s="16" t="s">
        <v>433</v>
      </c>
      <c r="B150" s="16" t="s">
        <v>438</v>
      </c>
      <c r="C150" s="16" t="s">
        <v>439</v>
      </c>
      <c r="D150" s="11"/>
      <c r="E150" s="9">
        <f>VLOOKUP($C150, Table7[#All], 2, 0)</f>
        <v>0.15620000000000001</v>
      </c>
      <c r="F150" s="9"/>
      <c r="G150" s="9">
        <f>VLOOKUP($C150, Table7[#All], 3, 0)</f>
        <v>0.28120000000000001</v>
      </c>
      <c r="H150" s="9">
        <f>VLOOKUP($C150, Table7[#All], 4, 0)</f>
        <v>0.15620000000000001</v>
      </c>
      <c r="I150" s="9">
        <f>VLOOKUP($C150, Table7[#All], 5, 0)</f>
        <v>0.40619999999999995</v>
      </c>
      <c r="J150" s="10">
        <f t="shared" si="223"/>
        <v>5</v>
      </c>
      <c r="K150" s="11"/>
      <c r="L150" s="9">
        <v>0</v>
      </c>
      <c r="M150" s="9"/>
      <c r="N150" s="9">
        <v>0</v>
      </c>
      <c r="O150" s="9">
        <v>0</v>
      </c>
      <c r="P150" s="9">
        <v>0</v>
      </c>
      <c r="Q150" s="10" t="str">
        <f t="shared" si="224"/>
        <v>N/A</v>
      </c>
      <c r="R150" s="11"/>
      <c r="S150" s="9">
        <v>0</v>
      </c>
      <c r="T150" s="9">
        <f>VLOOKUP($C150, Table7[#All], 6, 0)</f>
        <v>3.1200000000000002E-2</v>
      </c>
      <c r="U150" s="9">
        <f>VLOOKUP($C150, Table7[#All], 7, 0)</f>
        <v>0.4375</v>
      </c>
      <c r="V150" s="9">
        <f>VLOOKUP($C150, Table7[#All], 8, 0)</f>
        <v>0.53120000000000001</v>
      </c>
      <c r="W150" s="9">
        <v>0</v>
      </c>
      <c r="X150" s="10">
        <f t="shared" si="225"/>
        <v>4</v>
      </c>
      <c r="Y150" s="11"/>
      <c r="Z150" s="9">
        <f>VLOOKUP($C150, Table7[#All], 9, 0)</f>
        <v>0</v>
      </c>
      <c r="AA150" s="9">
        <f>VLOOKUP($C150, Table7[#All], 10, 0)</f>
        <v>0</v>
      </c>
      <c r="AB150" s="9">
        <f>VLOOKUP($C150, Table7[#All], 11, 0)</f>
        <v>0.65620000000000001</v>
      </c>
      <c r="AC150" s="9">
        <f>VLOOKUP($C150, Table7[#All], 12, 0)</f>
        <v>0.34380000000000005</v>
      </c>
      <c r="AD150" s="9">
        <v>0</v>
      </c>
      <c r="AE150" s="10">
        <f t="shared" si="195"/>
        <v>4</v>
      </c>
      <c r="AF150" s="11"/>
      <c r="AG150" s="9">
        <f>VLOOKUP($C150, Table7[#All], 13, 0)</f>
        <v>0</v>
      </c>
      <c r="AH150" s="9">
        <f>VLOOKUP($C150, Table7[#All], 14, 0)</f>
        <v>0.84379999999999999</v>
      </c>
      <c r="AI150" s="9">
        <f>VLOOKUP($C150, Table7[#All], 15, 0)</f>
        <v>0.15620000000000001</v>
      </c>
      <c r="AJ150" s="9"/>
      <c r="AK150" s="9"/>
      <c r="AL150" s="10">
        <f t="shared" si="196"/>
        <v>2</v>
      </c>
      <c r="AM150" s="11"/>
      <c r="AN150" s="9">
        <f>VLOOKUP($C150, Table7[#All], 16, 0)</f>
        <v>1</v>
      </c>
      <c r="AO150" s="9">
        <f>VLOOKUP($C150, Table7[#All], 17, 0)</f>
        <v>0</v>
      </c>
      <c r="AP150" s="9">
        <f>VLOOKUP($C150, Table7[#All], 18, 0)</f>
        <v>0</v>
      </c>
      <c r="AQ150" s="9">
        <f>VLOOKUP($C150, Table7[#All], 19, 0)</f>
        <v>0</v>
      </c>
      <c r="AR150" s="9"/>
      <c r="AS150" s="12">
        <f t="shared" si="197"/>
        <v>1</v>
      </c>
      <c r="AT150" s="11"/>
      <c r="AU150" s="9">
        <f>VLOOKUP($C150, Table7[#All], 20, 0)</f>
        <v>1</v>
      </c>
      <c r="AV150" s="9">
        <f>VLOOKUP($C150, Table7[#All], 21, 0)</f>
        <v>0</v>
      </c>
      <c r="AW150" s="9">
        <f>VLOOKUP($C150, Table7[#All], 22, 0)</f>
        <v>0</v>
      </c>
      <c r="AX150" s="9"/>
      <c r="AY150" s="9"/>
      <c r="AZ150" s="10">
        <f t="shared" si="226"/>
        <v>1</v>
      </c>
      <c r="BA150" s="11"/>
      <c r="BB150" s="9">
        <f>VLOOKUP($C150, Table7[#All], 23, 0)</f>
        <v>3.1200000000000002E-2</v>
      </c>
      <c r="BC150" s="9">
        <f>VLOOKUP($C150, Table7[#All], 24, 0)</f>
        <v>0.84379999999999999</v>
      </c>
      <c r="BD150" s="9">
        <f>VLOOKUP($C150, Table7[#All], 25, 0)</f>
        <v>0.125</v>
      </c>
      <c r="BE150" s="9">
        <f>VLOOKUP($C150, Table7[#All], 26, 0)</f>
        <v>0</v>
      </c>
      <c r="BF150" s="9"/>
      <c r="BG150" s="10">
        <f t="shared" si="227"/>
        <v>2</v>
      </c>
      <c r="BH150" s="81"/>
      <c r="BI150" s="9">
        <v>0</v>
      </c>
      <c r="BJ150" s="9">
        <v>0</v>
      </c>
      <c r="BK150" s="9">
        <v>0</v>
      </c>
      <c r="BL150" s="9">
        <v>0</v>
      </c>
      <c r="BM150" s="9">
        <v>0</v>
      </c>
      <c r="BN150" s="10" t="str">
        <f t="shared" si="228"/>
        <v>N/A</v>
      </c>
      <c r="BO150" s="11"/>
      <c r="BP150" s="9">
        <f>VLOOKUP($C150, Table7[#All], 27, 0)</f>
        <v>1</v>
      </c>
      <c r="BQ150" s="9">
        <f>VLOOKUP($C150, Table7[#All], 28, 0)</f>
        <v>0</v>
      </c>
      <c r="BR150" s="9">
        <f>VLOOKUP($C150, Table7[#All], 29, 0)</f>
        <v>0</v>
      </c>
      <c r="BS150" s="9">
        <f>VLOOKUP($C150, Table7[#All], 30, 0)</f>
        <v>0</v>
      </c>
      <c r="BT150" s="9"/>
      <c r="BU150" s="10">
        <f t="shared" si="198"/>
        <v>1</v>
      </c>
      <c r="BV150" s="11"/>
      <c r="BW150" s="9">
        <f>VLOOKUP($C150, Table7[#All], 31, 0)</f>
        <v>0.75</v>
      </c>
      <c r="BX150" s="9">
        <f>VLOOKUP($C150, Table7[#All], 32, 0)</f>
        <v>0.25</v>
      </c>
      <c r="BY150" s="9">
        <f>VLOOKUP($C150, Table7[#All], 33, 0)</f>
        <v>0</v>
      </c>
      <c r="BZ150" s="9"/>
      <c r="CA150" s="9"/>
      <c r="CB150" s="10">
        <f t="shared" si="199"/>
        <v>2</v>
      </c>
      <c r="CC150" s="81"/>
      <c r="CD150" s="9">
        <f>VLOOKUP($C150, Table7[#All], 34, 0)</f>
        <v>1</v>
      </c>
      <c r="CE150" s="9">
        <f>VLOOKUP($C150, Table7[#All], 35, 0)</f>
        <v>0</v>
      </c>
      <c r="CF150" s="9">
        <f>VLOOKUP($C150, Table7[#All], 36, 0)</f>
        <v>0</v>
      </c>
      <c r="CG150" s="9">
        <v>0</v>
      </c>
      <c r="CH150" s="9">
        <v>0</v>
      </c>
      <c r="CI150" s="12">
        <f t="shared" si="200"/>
        <v>1</v>
      </c>
      <c r="CJ150" s="13"/>
      <c r="CK150" s="9">
        <v>0</v>
      </c>
      <c r="CL150" s="9">
        <v>0</v>
      </c>
      <c r="CM150" s="9">
        <v>0</v>
      </c>
      <c r="CN150" s="9">
        <v>0</v>
      </c>
      <c r="CO150" s="9"/>
      <c r="CP150" s="10" t="str">
        <f t="shared" si="201"/>
        <v>N/A</v>
      </c>
      <c r="CQ150" s="11"/>
      <c r="CR150" s="9">
        <f>VLOOKUP($C150, Table7[#All], 37, 0)</f>
        <v>0</v>
      </c>
      <c r="CS150" s="9">
        <f>VLOOKUP($C150, Table7[#All], 38, 0)</f>
        <v>0.15620000000000001</v>
      </c>
      <c r="CT150" s="9">
        <f>VLOOKUP($C150, Table7[#All], 39, 0)</f>
        <v>0.4375</v>
      </c>
      <c r="CU150" s="9">
        <f>VLOOKUP($C150, Table7[#All], 40, 0)</f>
        <v>0.40619999999999995</v>
      </c>
      <c r="CV150" s="9">
        <f>VLOOKUP($C150, Table7[#All], 41, 0)</f>
        <v>0</v>
      </c>
      <c r="CW150" s="14">
        <f t="shared" si="202"/>
        <v>4</v>
      </c>
      <c r="CX150" s="81"/>
      <c r="CY150" s="9">
        <f>VLOOKUP($C150, Table7[#All], 42, 0)</f>
        <v>0</v>
      </c>
      <c r="CZ150" s="9">
        <f>VLOOKUP($C150, Table7[#All], 43, 0)</f>
        <v>0.6875</v>
      </c>
      <c r="DA150" s="9">
        <f>VLOOKUP($C150, Table7[#All], 44, 0)</f>
        <v>0.3125</v>
      </c>
      <c r="DB150" s="9">
        <v>0</v>
      </c>
      <c r="DC150" s="9">
        <v>0</v>
      </c>
      <c r="DD150" s="10">
        <f t="shared" si="203"/>
        <v>3</v>
      </c>
      <c r="DE150" s="11"/>
      <c r="DF150" s="9">
        <f>VLOOKUP($C150, Table7[#All], 45, 0)</f>
        <v>0.6875</v>
      </c>
      <c r="DG150" s="9"/>
      <c r="DH150" s="9">
        <f>VLOOKUP($C150, Table7[#All], 46, 0)</f>
        <v>0</v>
      </c>
      <c r="DI150" s="9"/>
      <c r="DJ150" s="9">
        <f>VLOOKUP($C150, Table7[#All], 47, 0)</f>
        <v>0.3125</v>
      </c>
      <c r="DK150" s="14">
        <f t="shared" si="204"/>
        <v>5</v>
      </c>
      <c r="DL150" s="11"/>
      <c r="DM150" s="9">
        <f>VLOOKUP($C150, Table7[#All], 48, 0)</f>
        <v>1</v>
      </c>
      <c r="DN150" s="9"/>
      <c r="DO150" s="9">
        <f>VLOOKUP($C150, Table7[#All], 49, 0)</f>
        <v>0</v>
      </c>
      <c r="DP150" s="9">
        <v>0</v>
      </c>
      <c r="DQ150" s="9"/>
      <c r="DR150" s="14">
        <f t="shared" si="205"/>
        <v>1</v>
      </c>
      <c r="DS150" s="11"/>
      <c r="DT150" s="9">
        <f>VLOOKUP($C150, Table7[#All], 50, 0)</f>
        <v>0</v>
      </c>
      <c r="DU150" s="9">
        <f>VLOOKUP($C150, Table7[#All], 51, 0)</f>
        <v>0.28120000000000001</v>
      </c>
      <c r="DV150" s="9">
        <f>VLOOKUP($C150, Table7[#All], 52, 0)</f>
        <v>0.65620000000000001</v>
      </c>
      <c r="DW150" s="9">
        <f>VLOOKUP($C150, Table7[#All], 53, 0)</f>
        <v>6.25E-2</v>
      </c>
      <c r="DX150" s="9">
        <f>VLOOKUP($C150, Table7[#All], 54, 0)</f>
        <v>0</v>
      </c>
      <c r="DY150" s="12">
        <f t="shared" si="194"/>
        <v>3</v>
      </c>
      <c r="DZ150" s="11"/>
      <c r="EA150" s="9">
        <v>0</v>
      </c>
      <c r="EB150" s="9">
        <v>0</v>
      </c>
      <c r="EC150" s="9">
        <v>0</v>
      </c>
      <c r="ED150" s="9">
        <v>0</v>
      </c>
      <c r="EE150" s="9">
        <v>0</v>
      </c>
      <c r="EF150" s="10" t="str">
        <f t="shared" si="206"/>
        <v>N/A</v>
      </c>
      <c r="EG150" s="9"/>
      <c r="EH150" s="9">
        <f>VLOOKUP($C150, Table7[#All], 55, 0)</f>
        <v>1</v>
      </c>
      <c r="EI150" s="9">
        <f>VLOOKUP($C150, Table7[#All], 56, 0)</f>
        <v>0</v>
      </c>
      <c r="EJ150" s="9">
        <f>VLOOKUP($C150, Table7[#All], 57, 0)</f>
        <v>0</v>
      </c>
      <c r="EK150" s="9">
        <f>VLOOKUP($C150, Table7[#All], 58, 0)</f>
        <v>0</v>
      </c>
      <c r="EL150" s="9">
        <f>VLOOKUP($C150, Table7[#All], 59, 0)</f>
        <v>0</v>
      </c>
      <c r="EM150" s="14">
        <f t="shared" si="207"/>
        <v>1</v>
      </c>
      <c r="EN150" s="11"/>
      <c r="EO150" s="9">
        <f>VLOOKUP($C150, Table7[#All], 60, 0)</f>
        <v>6.25E-2</v>
      </c>
      <c r="EP150" s="9"/>
      <c r="EQ150" s="9">
        <f>VLOOKUP($C150, Table7[#All], 61, 0)</f>
        <v>0.9375</v>
      </c>
      <c r="ER150" s="9"/>
      <c r="ES150" s="9"/>
      <c r="ET150" s="14">
        <f t="shared" si="208"/>
        <v>3</v>
      </c>
      <c r="EU150" s="11"/>
      <c r="EV150" s="9">
        <f>VLOOKUP($C150, Table7[#All], 62, 0)</f>
        <v>0</v>
      </c>
      <c r="EW150" s="9">
        <f>VLOOKUP($C150, Table7[#All], 63, 0)</f>
        <v>1</v>
      </c>
      <c r="EX150" s="9">
        <f>VLOOKUP($C150, Table7[#All], 64, 0)</f>
        <v>0</v>
      </c>
      <c r="EY150" s="9">
        <f>VLOOKUP($C150, Table7[#All], 65, 0)</f>
        <v>0</v>
      </c>
      <c r="EZ150" s="9">
        <f>VLOOKUP($C150, Table7[#All], 66, 0)</f>
        <v>0</v>
      </c>
      <c r="FA150" s="12">
        <f t="shared" si="209"/>
        <v>2</v>
      </c>
      <c r="FB150" s="11"/>
      <c r="FC150" s="9">
        <v>0</v>
      </c>
      <c r="FD150" s="9">
        <f>VLOOKUP($C150, Table7[#All], 67, 0)</f>
        <v>6.25E-2</v>
      </c>
      <c r="FE150" s="9">
        <f>VLOOKUP($C150, Table7[#All], 68, 0)</f>
        <v>0.9375</v>
      </c>
      <c r="FF150" s="9">
        <f>VLOOKUP($C150, Table7[#All], 69, 0)</f>
        <v>0</v>
      </c>
      <c r="FG150" s="9"/>
      <c r="FH150" s="10">
        <f t="shared" si="210"/>
        <v>3</v>
      </c>
      <c r="FI150" s="11"/>
      <c r="FJ150" s="9">
        <f>VLOOKUP($C150, Table7[#All], 70, 0)</f>
        <v>0</v>
      </c>
      <c r="FK150" s="9">
        <f>VLOOKUP($C150, Table7[#All], 71, 0)</f>
        <v>0</v>
      </c>
      <c r="FL150" s="9">
        <f>VLOOKUP($C150, Table7[#All], 72, 0)</f>
        <v>0</v>
      </c>
      <c r="FM150" s="9">
        <f>VLOOKUP($C150, Table7[#All], 73, 0)</f>
        <v>0</v>
      </c>
      <c r="FN150" s="9">
        <f>VLOOKUP($C150, Table7[#All], 74, 0)</f>
        <v>1</v>
      </c>
      <c r="FO150" s="14">
        <f t="shared" si="211"/>
        <v>5</v>
      </c>
      <c r="FP150" s="11"/>
      <c r="FQ150" s="9">
        <f>VLOOKUP($C150, Table7[#All], 75, 0)</f>
        <v>1</v>
      </c>
      <c r="FR150" s="9">
        <f>VLOOKUP($C150, Table7[#All], 76, 0)</f>
        <v>0</v>
      </c>
      <c r="FS150" s="9">
        <f>VLOOKUP($C150, Table7[#All], 77, 0)</f>
        <v>0</v>
      </c>
      <c r="FT150" s="9">
        <f>VLOOKUP($C150, Table7[#All], 78, 0)</f>
        <v>0</v>
      </c>
      <c r="FU150" s="9">
        <v>0</v>
      </c>
      <c r="FV150" s="10">
        <f t="shared" si="212"/>
        <v>1</v>
      </c>
      <c r="FW150" s="11"/>
      <c r="FX150" s="9">
        <f>VLOOKUP($C150, Table7[#All], 79, 0)</f>
        <v>0.65620000000000001</v>
      </c>
      <c r="FY150" s="9"/>
      <c r="FZ150" s="9">
        <f>VLOOKUP($C150, Table7[#All], 80, 0)</f>
        <v>0.34380000000000005</v>
      </c>
      <c r="GA150" s="9">
        <f>VLOOKUP($C150, Table7[#All], 81, 0)</f>
        <v>0</v>
      </c>
      <c r="GB150" s="9"/>
      <c r="GC150" s="10">
        <f t="shared" si="229"/>
        <v>3</v>
      </c>
      <c r="GD150" s="81"/>
      <c r="GE150" s="9">
        <f>VLOOKUP($C150, Table7[#All], 82, 0)</f>
        <v>0</v>
      </c>
      <c r="GF150" s="9">
        <f>VLOOKUP($C150, Table7[#All], 83, 0)</f>
        <v>0.4839</v>
      </c>
      <c r="GG150" s="9">
        <f>VLOOKUP($C150, Table7[#All], 84, 0)</f>
        <v>0.5161</v>
      </c>
      <c r="GH150" s="9"/>
      <c r="GI150" s="9">
        <f>VLOOKUP($C150, Table7[#All], 85, 0)</f>
        <v>0</v>
      </c>
      <c r="GJ150" s="12">
        <f t="shared" si="213"/>
        <v>3</v>
      </c>
      <c r="GK150" s="11"/>
      <c r="GL150" s="9">
        <v>0</v>
      </c>
      <c r="GM150" s="9">
        <f>VLOOKUP($C150, Table7[#All], 86, 0)</f>
        <v>0.40619999999999995</v>
      </c>
      <c r="GN150" s="9">
        <f>VLOOKUP($C150, Table7[#All], 87, 0)</f>
        <v>0.59379999999999999</v>
      </c>
      <c r="GO150" s="9">
        <f>VLOOKUP($C150, Table7[#All], 88, 0)</f>
        <v>0</v>
      </c>
      <c r="GP150" s="9"/>
      <c r="GQ150" s="10">
        <f t="shared" si="214"/>
        <v>3</v>
      </c>
      <c r="GR150" s="11"/>
      <c r="GS150" s="9">
        <f>VLOOKUP($C150, Table2[#All], 3, 0)</f>
        <v>0</v>
      </c>
      <c r="GT150" s="9">
        <f>VLOOKUP($C150, Table2[#All], 4, 0)</f>
        <v>0</v>
      </c>
      <c r="GU150" s="9">
        <f>VLOOKUP($C150, Table2[#All], 5, 0)</f>
        <v>1</v>
      </c>
      <c r="GV150" s="9">
        <f>VLOOKUP($C150, Table2[#All], 6, 0)</f>
        <v>0</v>
      </c>
      <c r="GW150" s="9">
        <f>VLOOKUP($C150, Table2[#All], 7, 0)</f>
        <v>0</v>
      </c>
      <c r="GX150" s="10">
        <f t="shared" si="215"/>
        <v>3</v>
      </c>
      <c r="GY150" s="11"/>
      <c r="GZ150" s="9">
        <v>0</v>
      </c>
      <c r="HA150" s="9">
        <v>0</v>
      </c>
      <c r="HB150" s="9">
        <v>0</v>
      </c>
      <c r="HC150" s="9">
        <v>1</v>
      </c>
      <c r="HD150" s="9"/>
      <c r="HE150" s="10">
        <f t="shared" si="216"/>
        <v>4</v>
      </c>
      <c r="HF150" s="11"/>
      <c r="HG150" s="9">
        <f>VLOOKUP($C150, Table5[#All], 2, 0)</f>
        <v>0</v>
      </c>
      <c r="HH150" s="9">
        <f>VLOOKUP($C150, Table5[#All], 3, 0)</f>
        <v>0</v>
      </c>
      <c r="HI150" s="9">
        <f>VLOOKUP($C150, Table5[#All], 4, 0)</f>
        <v>0</v>
      </c>
      <c r="HJ150" s="9">
        <f>VLOOKUP($C150, Table5[#All], 5, 0)</f>
        <v>1</v>
      </c>
      <c r="HK150" s="9">
        <f>VLOOKUP($C150, Table5[#All], 6, 0)</f>
        <v>0</v>
      </c>
      <c r="HL150" s="10">
        <f t="shared" si="217"/>
        <v>4</v>
      </c>
      <c r="HM150" s="11"/>
      <c r="HN150" s="9">
        <f>VLOOKUP($C150, Table5[#All], 7, 0)</f>
        <v>0</v>
      </c>
      <c r="HO150" s="9">
        <f>VLOOKUP($C150, Table5[#All], 8, 0)</f>
        <v>0</v>
      </c>
      <c r="HP150" s="9">
        <f>VLOOKUP($C150, Table5[#All], 9, 0)</f>
        <v>1</v>
      </c>
      <c r="HQ150" s="9">
        <f>VLOOKUP($C150, Table5[#All], 10, 0)</f>
        <v>0</v>
      </c>
      <c r="HR150" s="9">
        <f>VLOOKUP($C150, Table5[#All], 11, 0)</f>
        <v>0</v>
      </c>
      <c r="HS150" s="10">
        <f t="shared" si="218"/>
        <v>3</v>
      </c>
      <c r="HT150" s="11"/>
      <c r="HU150" s="9">
        <f>VLOOKUP($C150, Table5[#All], 12, 0)</f>
        <v>1</v>
      </c>
      <c r="HV150" s="9">
        <f>VLOOKUP($C150, Table5[#All], 13, 0)</f>
        <v>0</v>
      </c>
      <c r="HW150" s="9">
        <f>VLOOKUP($C150, Table5[#All], 14, 0)</f>
        <v>0</v>
      </c>
      <c r="HX150" s="9">
        <f>VLOOKUP($C150, Table5[#All], 15, 0)</f>
        <v>0</v>
      </c>
      <c r="HY150" s="9">
        <f>VLOOKUP($C150, Table5[#All], 16, 0)</f>
        <v>0</v>
      </c>
      <c r="HZ150" s="10">
        <f t="shared" si="219"/>
        <v>1</v>
      </c>
      <c r="IA150" s="11"/>
      <c r="IB150" s="9">
        <f>VLOOKUP($C150, Table5[#All], 17, 0)</f>
        <v>0</v>
      </c>
      <c r="IC150" s="9">
        <f>VLOOKUP($C150, Table5[#All], 18, 0)</f>
        <v>1</v>
      </c>
      <c r="ID150" s="9">
        <f>VLOOKUP($C150, Table5[#All], 19, 0)</f>
        <v>0</v>
      </c>
      <c r="IE150" s="9">
        <f>VLOOKUP($C150, Table5[#All], 20, 0)</f>
        <v>0</v>
      </c>
      <c r="IF150" s="9">
        <f>VLOOKUP($C150, Table5[#All], 21, 0)</f>
        <v>0</v>
      </c>
      <c r="IG150" s="10">
        <f t="shared" si="220"/>
        <v>2</v>
      </c>
      <c r="IH150" s="11"/>
      <c r="II150" s="9">
        <f>VLOOKUP($C150, Table5[#All], 22, 0)</f>
        <v>1</v>
      </c>
      <c r="IJ150" s="9">
        <f>VLOOKUP($C150, Table5[#All], 23, 0)</f>
        <v>0</v>
      </c>
      <c r="IK150" s="9">
        <f>VLOOKUP($C150, Table5[#All], 24, 0)</f>
        <v>0</v>
      </c>
      <c r="IL150" s="9">
        <f>VLOOKUP($C150, Table5[#All], 25, 0)</f>
        <v>0</v>
      </c>
      <c r="IM150" s="9">
        <f>VLOOKUP($C150, Table5[#All], 26, 0)</f>
        <v>0</v>
      </c>
      <c r="IN150" s="10">
        <f t="shared" si="221"/>
        <v>1</v>
      </c>
      <c r="IO150" s="11"/>
      <c r="IP150" s="9">
        <v>1</v>
      </c>
      <c r="IQ150" s="9">
        <v>0</v>
      </c>
      <c r="IR150" s="9">
        <v>0</v>
      </c>
      <c r="IS150" s="9">
        <v>0</v>
      </c>
      <c r="IT150" s="9">
        <v>0</v>
      </c>
      <c r="IU150" s="10">
        <f t="shared" si="222"/>
        <v>1</v>
      </c>
      <c r="IV150" s="82"/>
    </row>
    <row r="151" spans="1:256" ht="16.3" thickTop="1" thickBot="1" x14ac:dyDescent="0.35">
      <c r="A151" s="16" t="s">
        <v>433</v>
      </c>
      <c r="B151" s="16" t="s">
        <v>440</v>
      </c>
      <c r="C151" s="16" t="s">
        <v>441</v>
      </c>
      <c r="D151" s="11"/>
      <c r="E151" s="9">
        <f>VLOOKUP($C151, Table7[#All], 2, 0)</f>
        <v>0</v>
      </c>
      <c r="F151" s="9"/>
      <c r="G151" s="9">
        <f>VLOOKUP($C151, Table7[#All], 3, 0)</f>
        <v>0</v>
      </c>
      <c r="H151" s="9">
        <f>VLOOKUP($C151, Table7[#All], 4, 0)</f>
        <v>0.73329999999999995</v>
      </c>
      <c r="I151" s="9">
        <f>VLOOKUP($C151, Table7[#All], 5, 0)</f>
        <v>0.26669999999999999</v>
      </c>
      <c r="J151" s="10">
        <f t="shared" si="223"/>
        <v>5</v>
      </c>
      <c r="K151" s="11"/>
      <c r="L151" s="9">
        <v>0</v>
      </c>
      <c r="M151" s="9"/>
      <c r="N151" s="9">
        <v>0</v>
      </c>
      <c r="O151" s="9">
        <v>0</v>
      </c>
      <c r="P151" s="9">
        <v>0</v>
      </c>
      <c r="Q151" s="10" t="str">
        <f t="shared" si="224"/>
        <v>N/A</v>
      </c>
      <c r="R151" s="11"/>
      <c r="S151" s="9">
        <v>0</v>
      </c>
      <c r="T151" s="9">
        <f>VLOOKUP($C151, Table7[#All], 6, 0)</f>
        <v>0.66670000000000007</v>
      </c>
      <c r="U151" s="9">
        <f>VLOOKUP($C151, Table7[#All], 7, 0)</f>
        <v>0.26669999999999999</v>
      </c>
      <c r="V151" s="9">
        <f>VLOOKUP($C151, Table7[#All], 8, 0)</f>
        <v>6.6699999999999995E-2</v>
      </c>
      <c r="W151" s="9">
        <v>0</v>
      </c>
      <c r="X151" s="10">
        <f t="shared" si="225"/>
        <v>3</v>
      </c>
      <c r="Y151" s="11"/>
      <c r="Z151" s="9">
        <f>VLOOKUP($C151, Table7[#All], 9, 0)</f>
        <v>0</v>
      </c>
      <c r="AA151" s="9">
        <f>VLOOKUP($C151, Table7[#All], 10, 0)</f>
        <v>0.66670000000000007</v>
      </c>
      <c r="AB151" s="9">
        <f>VLOOKUP($C151, Table7[#All], 11, 0)</f>
        <v>0.26669999999999999</v>
      </c>
      <c r="AC151" s="9">
        <f>VLOOKUP($C151, Table7[#All], 12, 0)</f>
        <v>6.6699999999999995E-2</v>
      </c>
      <c r="AD151" s="9">
        <v>0</v>
      </c>
      <c r="AE151" s="10">
        <f t="shared" si="195"/>
        <v>3</v>
      </c>
      <c r="AF151" s="11"/>
      <c r="AG151" s="9">
        <f>VLOOKUP($C151, Table7[#All], 13, 0)</f>
        <v>6.6699999999999995E-2</v>
      </c>
      <c r="AH151" s="9">
        <f>VLOOKUP($C151, Table7[#All], 14, 0)</f>
        <v>0.5333</v>
      </c>
      <c r="AI151" s="9">
        <f>VLOOKUP($C151, Table7[#All], 15, 0)</f>
        <v>0.4</v>
      </c>
      <c r="AJ151" s="9"/>
      <c r="AK151" s="9"/>
      <c r="AL151" s="10">
        <f t="shared" si="196"/>
        <v>3</v>
      </c>
      <c r="AM151" s="11"/>
      <c r="AN151" s="9">
        <f>VLOOKUP($C151, Table7[#All], 16, 0)</f>
        <v>1</v>
      </c>
      <c r="AO151" s="9">
        <f>VLOOKUP($C151, Table7[#All], 17, 0)</f>
        <v>0</v>
      </c>
      <c r="AP151" s="9">
        <f>VLOOKUP($C151, Table7[#All], 18, 0)</f>
        <v>0</v>
      </c>
      <c r="AQ151" s="9">
        <f>VLOOKUP($C151, Table7[#All], 19, 0)</f>
        <v>0</v>
      </c>
      <c r="AR151" s="9"/>
      <c r="AS151" s="12">
        <f t="shared" si="197"/>
        <v>1</v>
      </c>
      <c r="AT151" s="11"/>
      <c r="AU151" s="9">
        <f>VLOOKUP($C151, Table7[#All], 20, 0)</f>
        <v>0.76919999999999999</v>
      </c>
      <c r="AV151" s="9">
        <f>VLOOKUP($C151, Table7[#All], 21, 0)</f>
        <v>7.690000000000001E-2</v>
      </c>
      <c r="AW151" s="9">
        <f>VLOOKUP($C151, Table7[#All], 22, 0)</f>
        <v>0.15380000000000002</v>
      </c>
      <c r="AX151" s="9"/>
      <c r="AY151" s="9"/>
      <c r="AZ151" s="10">
        <f t="shared" si="226"/>
        <v>1</v>
      </c>
      <c r="BA151" s="11"/>
      <c r="BB151" s="9">
        <f>VLOOKUP($C151, Table7[#All], 23, 0)</f>
        <v>0</v>
      </c>
      <c r="BC151" s="9">
        <f>VLOOKUP($C151, Table7[#All], 24, 0)</f>
        <v>0.66670000000000007</v>
      </c>
      <c r="BD151" s="9">
        <f>VLOOKUP($C151, Table7[#All], 25, 0)</f>
        <v>0.33329999999999999</v>
      </c>
      <c r="BE151" s="9">
        <f>VLOOKUP($C151, Table7[#All], 26, 0)</f>
        <v>0</v>
      </c>
      <c r="BF151" s="9"/>
      <c r="BG151" s="10">
        <f t="shared" si="227"/>
        <v>3</v>
      </c>
      <c r="BH151" s="81"/>
      <c r="BI151" s="9">
        <v>0</v>
      </c>
      <c r="BJ151" s="9">
        <v>0</v>
      </c>
      <c r="BK151" s="9">
        <v>0</v>
      </c>
      <c r="BL151" s="9">
        <v>0</v>
      </c>
      <c r="BM151" s="9">
        <v>0</v>
      </c>
      <c r="BN151" s="10" t="str">
        <f t="shared" si="228"/>
        <v>N/A</v>
      </c>
      <c r="BO151" s="11"/>
      <c r="BP151" s="9">
        <f>VLOOKUP($C151, Table7[#All], 27, 0)</f>
        <v>0.4</v>
      </c>
      <c r="BQ151" s="9">
        <f>VLOOKUP($C151, Table7[#All], 28, 0)</f>
        <v>6.6699999999999995E-2</v>
      </c>
      <c r="BR151" s="9">
        <f>VLOOKUP($C151, Table7[#All], 29, 0)</f>
        <v>0.5333</v>
      </c>
      <c r="BS151" s="9">
        <f>VLOOKUP($C151, Table7[#All], 30, 0)</f>
        <v>0</v>
      </c>
      <c r="BT151" s="9"/>
      <c r="BU151" s="10">
        <f t="shared" si="198"/>
        <v>3</v>
      </c>
      <c r="BV151" s="11"/>
      <c r="BW151" s="9">
        <f>VLOOKUP($C151, Table7[#All], 31, 0)</f>
        <v>0.1333</v>
      </c>
      <c r="BX151" s="9">
        <f>VLOOKUP($C151, Table7[#All], 32, 0)</f>
        <v>0.86670000000000003</v>
      </c>
      <c r="BY151" s="9">
        <f>VLOOKUP($C151, Table7[#All], 33, 0)</f>
        <v>0</v>
      </c>
      <c r="BZ151" s="9"/>
      <c r="CA151" s="9"/>
      <c r="CB151" s="10">
        <f t="shared" si="199"/>
        <v>2</v>
      </c>
      <c r="CC151" s="81"/>
      <c r="CD151" s="9">
        <f>VLOOKUP($C151, Table7[#All], 34, 0)</f>
        <v>0.86670000000000003</v>
      </c>
      <c r="CE151" s="9">
        <f>VLOOKUP($C151, Table7[#All], 35, 0)</f>
        <v>6.6699999999999995E-2</v>
      </c>
      <c r="CF151" s="9">
        <f>VLOOKUP($C151, Table7[#All], 36, 0)</f>
        <v>6.6699999999999995E-2</v>
      </c>
      <c r="CG151" s="9">
        <v>0</v>
      </c>
      <c r="CH151" s="9">
        <v>0</v>
      </c>
      <c r="CI151" s="12">
        <f t="shared" si="200"/>
        <v>1</v>
      </c>
      <c r="CJ151" s="13"/>
      <c r="CK151" s="9">
        <v>0</v>
      </c>
      <c r="CL151" s="9">
        <v>0</v>
      </c>
      <c r="CM151" s="9">
        <v>0</v>
      </c>
      <c r="CN151" s="9">
        <v>0</v>
      </c>
      <c r="CO151" s="9"/>
      <c r="CP151" s="10" t="str">
        <f t="shared" si="201"/>
        <v>N/A</v>
      </c>
      <c r="CQ151" s="11"/>
      <c r="CR151" s="9">
        <f>VLOOKUP($C151, Table7[#All], 37, 0)</f>
        <v>0.26669999999999999</v>
      </c>
      <c r="CS151" s="9">
        <f>VLOOKUP($C151, Table7[#All], 38, 0)</f>
        <v>0.33329999999999999</v>
      </c>
      <c r="CT151" s="9">
        <f>VLOOKUP($C151, Table7[#All], 39, 0)</f>
        <v>0.4</v>
      </c>
      <c r="CU151" s="9">
        <f>VLOOKUP($C151, Table7[#All], 40, 0)</f>
        <v>0</v>
      </c>
      <c r="CV151" s="9">
        <f>VLOOKUP($C151, Table7[#All], 41, 0)</f>
        <v>0</v>
      </c>
      <c r="CW151" s="14">
        <f t="shared" si="202"/>
        <v>3</v>
      </c>
      <c r="CX151" s="81"/>
      <c r="CY151" s="9">
        <f>VLOOKUP($C151, Table7[#All], 42, 0)</f>
        <v>0.4</v>
      </c>
      <c r="CZ151" s="9">
        <f>VLOOKUP($C151, Table7[#All], 43, 0)</f>
        <v>0.5333</v>
      </c>
      <c r="DA151" s="9">
        <f>VLOOKUP($C151, Table7[#All], 44, 0)</f>
        <v>6.6699999999999995E-2</v>
      </c>
      <c r="DB151" s="9">
        <v>0</v>
      </c>
      <c r="DC151" s="9">
        <v>0</v>
      </c>
      <c r="DD151" s="10">
        <f t="shared" si="203"/>
        <v>2</v>
      </c>
      <c r="DE151" s="11"/>
      <c r="DF151" s="9">
        <f>VLOOKUP($C151, Table7[#All], 45, 0)</f>
        <v>0.66670000000000007</v>
      </c>
      <c r="DG151" s="9"/>
      <c r="DH151" s="9">
        <f>VLOOKUP($C151, Table7[#All], 46, 0)</f>
        <v>0.2</v>
      </c>
      <c r="DI151" s="9"/>
      <c r="DJ151" s="9">
        <f>VLOOKUP($C151, Table7[#All], 47, 0)</f>
        <v>0.1333</v>
      </c>
      <c r="DK151" s="14">
        <f t="shared" si="204"/>
        <v>3</v>
      </c>
      <c r="DL151" s="11"/>
      <c r="DM151" s="9">
        <f>VLOOKUP($C151, Table7[#All], 48, 0)</f>
        <v>0.93330000000000002</v>
      </c>
      <c r="DN151" s="9"/>
      <c r="DO151" s="9">
        <f>VLOOKUP($C151, Table7[#All], 49, 0)</f>
        <v>6.6699999999999995E-2</v>
      </c>
      <c r="DP151" s="9">
        <v>0</v>
      </c>
      <c r="DQ151" s="9"/>
      <c r="DR151" s="14">
        <f t="shared" si="205"/>
        <v>1</v>
      </c>
      <c r="DS151" s="11"/>
      <c r="DT151" s="9">
        <f>VLOOKUP($C151, Table7[#All], 50, 0)</f>
        <v>0</v>
      </c>
      <c r="DU151" s="9">
        <f>VLOOKUP($C151, Table7[#All], 51, 0)</f>
        <v>0.1333</v>
      </c>
      <c r="DV151" s="9">
        <f>VLOOKUP($C151, Table7[#All], 52, 0)</f>
        <v>0.2</v>
      </c>
      <c r="DW151" s="9">
        <f>VLOOKUP($C151, Table7[#All], 53, 0)</f>
        <v>0.6</v>
      </c>
      <c r="DX151" s="9">
        <f>VLOOKUP($C151, Table7[#All], 54, 0)</f>
        <v>6.6699999999999995E-2</v>
      </c>
      <c r="DY151" s="12">
        <f t="shared" si="194"/>
        <v>4</v>
      </c>
      <c r="DZ151" s="11"/>
      <c r="EA151" s="9">
        <v>0</v>
      </c>
      <c r="EB151" s="9">
        <v>0</v>
      </c>
      <c r="EC151" s="9">
        <v>0</v>
      </c>
      <c r="ED151" s="9">
        <v>0</v>
      </c>
      <c r="EE151" s="9">
        <v>0</v>
      </c>
      <c r="EF151" s="10" t="str">
        <f t="shared" si="206"/>
        <v>N/A</v>
      </c>
      <c r="EG151" s="9"/>
      <c r="EH151" s="9">
        <f>VLOOKUP($C151, Table7[#All], 55, 0)</f>
        <v>0</v>
      </c>
      <c r="EI151" s="9">
        <f>VLOOKUP($C151, Table7[#All], 56, 0)</f>
        <v>0</v>
      </c>
      <c r="EJ151" s="9">
        <f>VLOOKUP($C151, Table7[#All], 57, 0)</f>
        <v>0</v>
      </c>
      <c r="EK151" s="9">
        <f>VLOOKUP($C151, Table7[#All], 58, 0)</f>
        <v>0</v>
      </c>
      <c r="EL151" s="9">
        <f>VLOOKUP($C151, Table7[#All], 59, 0)</f>
        <v>1</v>
      </c>
      <c r="EM151" s="14">
        <f t="shared" si="207"/>
        <v>5</v>
      </c>
      <c r="EN151" s="11"/>
      <c r="EO151" s="9">
        <f>VLOOKUP($C151, Table7[#All], 60, 0)</f>
        <v>0</v>
      </c>
      <c r="EP151" s="9"/>
      <c r="EQ151" s="9">
        <f>VLOOKUP($C151, Table7[#All], 61, 0)</f>
        <v>1</v>
      </c>
      <c r="ER151" s="9"/>
      <c r="ES151" s="9"/>
      <c r="ET151" s="14">
        <f t="shared" si="208"/>
        <v>3</v>
      </c>
      <c r="EU151" s="11"/>
      <c r="EV151" s="9">
        <f>VLOOKUP($C151, Table7[#All], 62, 0)</f>
        <v>0</v>
      </c>
      <c r="EW151" s="9">
        <f>VLOOKUP($C151, Table7[#All], 63, 0)</f>
        <v>1</v>
      </c>
      <c r="EX151" s="9">
        <f>VLOOKUP($C151, Table7[#All], 64, 0)</f>
        <v>0</v>
      </c>
      <c r="EY151" s="9">
        <f>VLOOKUP($C151, Table7[#All], 65, 0)</f>
        <v>0</v>
      </c>
      <c r="EZ151" s="9">
        <f>VLOOKUP($C151, Table7[#All], 66, 0)</f>
        <v>0</v>
      </c>
      <c r="FA151" s="12">
        <f t="shared" si="209"/>
        <v>2</v>
      </c>
      <c r="FB151" s="11"/>
      <c r="FC151" s="9">
        <v>0</v>
      </c>
      <c r="FD151" s="9">
        <f>VLOOKUP($C151, Table7[#All], 67, 0)</f>
        <v>0.86670000000000003</v>
      </c>
      <c r="FE151" s="9">
        <f>VLOOKUP($C151, Table7[#All], 68, 0)</f>
        <v>0.1333</v>
      </c>
      <c r="FF151" s="9">
        <f>VLOOKUP($C151, Table7[#All], 69, 0)</f>
        <v>0</v>
      </c>
      <c r="FG151" s="9"/>
      <c r="FH151" s="10">
        <f t="shared" si="210"/>
        <v>2</v>
      </c>
      <c r="FI151" s="11"/>
      <c r="FJ151" s="9">
        <f>VLOOKUP($C151, Table7[#All], 70, 0)</f>
        <v>0</v>
      </c>
      <c r="FK151" s="9">
        <f>VLOOKUP($C151, Table7[#All], 71, 0)</f>
        <v>0</v>
      </c>
      <c r="FL151" s="9">
        <f>VLOOKUP($C151, Table7[#All], 72, 0)</f>
        <v>0</v>
      </c>
      <c r="FM151" s="9">
        <f>VLOOKUP($C151, Table7[#All], 73, 0)</f>
        <v>1</v>
      </c>
      <c r="FN151" s="9">
        <f>VLOOKUP($C151, Table7[#All], 74, 0)</f>
        <v>0</v>
      </c>
      <c r="FO151" s="14">
        <f t="shared" si="211"/>
        <v>4</v>
      </c>
      <c r="FP151" s="11"/>
      <c r="FQ151" s="9">
        <f>VLOOKUP($C151, Table7[#All], 75, 0)</f>
        <v>0.93330000000000002</v>
      </c>
      <c r="FR151" s="9">
        <f>VLOOKUP($C151, Table7[#All], 76, 0)</f>
        <v>6.6699999999999995E-2</v>
      </c>
      <c r="FS151" s="9">
        <f>VLOOKUP($C151, Table7[#All], 77, 0)</f>
        <v>0</v>
      </c>
      <c r="FT151" s="9">
        <f>VLOOKUP($C151, Table7[#All], 78, 0)</f>
        <v>0</v>
      </c>
      <c r="FU151" s="9">
        <v>0</v>
      </c>
      <c r="FV151" s="10">
        <f t="shared" si="212"/>
        <v>1</v>
      </c>
      <c r="FW151" s="11"/>
      <c r="FX151" s="9">
        <f>VLOOKUP($C151, Table7[#All], 79, 0)</f>
        <v>0.86670000000000003</v>
      </c>
      <c r="FY151" s="9"/>
      <c r="FZ151" s="9">
        <f>VLOOKUP($C151, Table7[#All], 80, 0)</f>
        <v>0.1333</v>
      </c>
      <c r="GA151" s="9">
        <f>VLOOKUP($C151, Table7[#All], 81, 0)</f>
        <v>0</v>
      </c>
      <c r="GB151" s="9"/>
      <c r="GC151" s="10">
        <f t="shared" si="229"/>
        <v>1</v>
      </c>
      <c r="GD151" s="81"/>
      <c r="GE151" s="9">
        <f>VLOOKUP($C151, Table7[#All], 82, 0)</f>
        <v>9.0899999999999995E-2</v>
      </c>
      <c r="GF151" s="9">
        <f>VLOOKUP($C151, Table7[#All], 83, 0)</f>
        <v>0.72730000000000006</v>
      </c>
      <c r="GG151" s="9">
        <f>VLOOKUP($C151, Table7[#All], 84, 0)</f>
        <v>0.18179999999999999</v>
      </c>
      <c r="GH151" s="9"/>
      <c r="GI151" s="9">
        <f>VLOOKUP($C151, Table7[#All], 85, 0)</f>
        <v>0</v>
      </c>
      <c r="GJ151" s="12">
        <f t="shared" si="213"/>
        <v>2</v>
      </c>
      <c r="GK151" s="11"/>
      <c r="GL151" s="9">
        <v>0</v>
      </c>
      <c r="GM151" s="9">
        <f>VLOOKUP($C151, Table7[#All], 86, 0)</f>
        <v>0</v>
      </c>
      <c r="GN151" s="9">
        <f>VLOOKUP($C151, Table7[#All], 87, 0)</f>
        <v>0.2</v>
      </c>
      <c r="GO151" s="9">
        <f>VLOOKUP($C151, Table7[#All], 88, 0)</f>
        <v>0.8</v>
      </c>
      <c r="GP151" s="9"/>
      <c r="GQ151" s="10">
        <f t="shared" si="214"/>
        <v>4</v>
      </c>
      <c r="GR151" s="11"/>
      <c r="GS151" s="9">
        <f>VLOOKUP($C151, Table2[#All], 3, 0)</f>
        <v>0</v>
      </c>
      <c r="GT151" s="9">
        <f>VLOOKUP($C151, Table2[#All], 4, 0)</f>
        <v>0</v>
      </c>
      <c r="GU151" s="9">
        <f>VLOOKUP($C151, Table2[#All], 5, 0)</f>
        <v>1</v>
      </c>
      <c r="GV151" s="9">
        <f>VLOOKUP($C151, Table2[#All], 6, 0)</f>
        <v>0</v>
      </c>
      <c r="GW151" s="9">
        <f>VLOOKUP($C151, Table2[#All], 7, 0)</f>
        <v>0</v>
      </c>
      <c r="GX151" s="10">
        <f t="shared" si="215"/>
        <v>3</v>
      </c>
      <c r="GY151" s="11"/>
      <c r="GZ151" s="9">
        <v>0</v>
      </c>
      <c r="HA151" s="9">
        <v>0</v>
      </c>
      <c r="HB151" s="9">
        <v>0</v>
      </c>
      <c r="HC151" s="9">
        <v>1</v>
      </c>
      <c r="HD151" s="9"/>
      <c r="HE151" s="10">
        <f t="shared" si="216"/>
        <v>4</v>
      </c>
      <c r="HF151" s="11"/>
      <c r="HG151" s="9">
        <f>VLOOKUP($C151, Table5[#All], 2, 0)</f>
        <v>0</v>
      </c>
      <c r="HH151" s="9">
        <f>VLOOKUP($C151, Table5[#All], 3, 0)</f>
        <v>0</v>
      </c>
      <c r="HI151" s="9">
        <f>VLOOKUP($C151, Table5[#All], 4, 0)</f>
        <v>0</v>
      </c>
      <c r="HJ151" s="9">
        <f>VLOOKUP($C151, Table5[#All], 5, 0)</f>
        <v>1</v>
      </c>
      <c r="HK151" s="9">
        <f>VLOOKUP($C151, Table5[#All], 6, 0)</f>
        <v>0</v>
      </c>
      <c r="HL151" s="10">
        <f t="shared" si="217"/>
        <v>4</v>
      </c>
      <c r="HM151" s="11"/>
      <c r="HN151" s="9">
        <f>VLOOKUP($C151, Table5[#All], 7, 0)</f>
        <v>0</v>
      </c>
      <c r="HO151" s="9">
        <f>VLOOKUP($C151, Table5[#All], 8, 0)</f>
        <v>1</v>
      </c>
      <c r="HP151" s="9">
        <f>VLOOKUP($C151, Table5[#All], 9, 0)</f>
        <v>0</v>
      </c>
      <c r="HQ151" s="9">
        <f>VLOOKUP($C151, Table5[#All], 10, 0)</f>
        <v>0</v>
      </c>
      <c r="HR151" s="9">
        <f>VLOOKUP($C151, Table5[#All], 11, 0)</f>
        <v>0</v>
      </c>
      <c r="HS151" s="10">
        <f t="shared" si="218"/>
        <v>2</v>
      </c>
      <c r="HT151" s="11"/>
      <c r="HU151" s="9">
        <f>VLOOKUP($C151, Table5[#All], 12, 0)</f>
        <v>1</v>
      </c>
      <c r="HV151" s="9">
        <f>VLOOKUP($C151, Table5[#All], 13, 0)</f>
        <v>0</v>
      </c>
      <c r="HW151" s="9">
        <f>VLOOKUP($C151, Table5[#All], 14, 0)</f>
        <v>0</v>
      </c>
      <c r="HX151" s="9">
        <f>VLOOKUP($C151, Table5[#All], 15, 0)</f>
        <v>0</v>
      </c>
      <c r="HY151" s="9">
        <f>VLOOKUP($C151, Table5[#All], 16, 0)</f>
        <v>0</v>
      </c>
      <c r="HZ151" s="10">
        <f t="shared" si="219"/>
        <v>1</v>
      </c>
      <c r="IA151" s="11"/>
      <c r="IB151" s="9">
        <f>VLOOKUP($C151, Table5[#All], 17, 0)</f>
        <v>0</v>
      </c>
      <c r="IC151" s="9">
        <f>VLOOKUP($C151, Table5[#All], 18, 0)</f>
        <v>0</v>
      </c>
      <c r="ID151" s="9">
        <f>VLOOKUP($C151, Table5[#All], 19, 0)</f>
        <v>1</v>
      </c>
      <c r="IE151" s="9">
        <f>VLOOKUP($C151, Table5[#All], 20, 0)</f>
        <v>0</v>
      </c>
      <c r="IF151" s="9">
        <f>VLOOKUP($C151, Table5[#All], 21, 0)</f>
        <v>0</v>
      </c>
      <c r="IG151" s="10">
        <f t="shared" si="220"/>
        <v>3</v>
      </c>
      <c r="IH151" s="11"/>
      <c r="II151" s="9">
        <f>VLOOKUP($C151, Table5[#All], 22, 0)</f>
        <v>1</v>
      </c>
      <c r="IJ151" s="9">
        <f>VLOOKUP($C151, Table5[#All], 23, 0)</f>
        <v>0</v>
      </c>
      <c r="IK151" s="9">
        <f>VLOOKUP($C151, Table5[#All], 24, 0)</f>
        <v>0</v>
      </c>
      <c r="IL151" s="9">
        <f>VLOOKUP($C151, Table5[#All], 25, 0)</f>
        <v>0</v>
      </c>
      <c r="IM151" s="9">
        <f>VLOOKUP($C151, Table5[#All], 26, 0)</f>
        <v>0</v>
      </c>
      <c r="IN151" s="10">
        <f t="shared" si="221"/>
        <v>1</v>
      </c>
      <c r="IO151" s="11"/>
      <c r="IP151" s="9">
        <v>1</v>
      </c>
      <c r="IQ151" s="9">
        <v>0</v>
      </c>
      <c r="IR151" s="9">
        <v>0</v>
      </c>
      <c r="IS151" s="9">
        <v>0</v>
      </c>
      <c r="IT151" s="9">
        <v>0</v>
      </c>
      <c r="IU151" s="10">
        <f t="shared" si="222"/>
        <v>1</v>
      </c>
      <c r="IV151" s="82"/>
    </row>
    <row r="152" spans="1:256" ht="16.3" thickTop="1" thickBot="1" x14ac:dyDescent="0.35">
      <c r="A152" s="16" t="s">
        <v>433</v>
      </c>
      <c r="B152" s="16" t="s">
        <v>442</v>
      </c>
      <c r="C152" s="16" t="s">
        <v>443</v>
      </c>
      <c r="D152" s="11"/>
      <c r="E152" s="9">
        <f>VLOOKUP($C152, Table7[#All], 2, 0)</f>
        <v>0</v>
      </c>
      <c r="F152" s="9"/>
      <c r="G152" s="9">
        <f>VLOOKUP($C152, Table7[#All], 3, 0)</f>
        <v>0</v>
      </c>
      <c r="H152" s="9">
        <f>VLOOKUP($C152, Table7[#All], 4, 0)</f>
        <v>0.5</v>
      </c>
      <c r="I152" s="9">
        <f>VLOOKUP($C152, Table7[#All], 5, 0)</f>
        <v>0.5</v>
      </c>
      <c r="J152" s="10">
        <f t="shared" si="223"/>
        <v>5</v>
      </c>
      <c r="K152" s="11"/>
      <c r="L152" s="9">
        <v>0</v>
      </c>
      <c r="M152" s="9"/>
      <c r="N152" s="9">
        <v>0</v>
      </c>
      <c r="O152" s="9">
        <v>0</v>
      </c>
      <c r="P152" s="9">
        <v>0</v>
      </c>
      <c r="Q152" s="10" t="str">
        <f t="shared" si="224"/>
        <v>N/A</v>
      </c>
      <c r="R152" s="11"/>
      <c r="S152" s="9">
        <v>0</v>
      </c>
      <c r="T152" s="9">
        <f>VLOOKUP($C152, Table7[#All], 6, 0)</f>
        <v>0.83329999999999993</v>
      </c>
      <c r="U152" s="9">
        <f>VLOOKUP($C152, Table7[#All], 7, 0)</f>
        <v>0.16670000000000001</v>
      </c>
      <c r="V152" s="9">
        <f>VLOOKUP($C152, Table7[#All], 8, 0)</f>
        <v>0</v>
      </c>
      <c r="W152" s="9">
        <v>0</v>
      </c>
      <c r="X152" s="10">
        <f t="shared" si="225"/>
        <v>2</v>
      </c>
      <c r="Y152" s="11"/>
      <c r="Z152" s="9">
        <f>VLOOKUP($C152, Table7[#All], 9, 0)</f>
        <v>4.1700000000000001E-2</v>
      </c>
      <c r="AA152" s="9">
        <f>VLOOKUP($C152, Table7[#All], 10, 0)</f>
        <v>0.83329999999999993</v>
      </c>
      <c r="AB152" s="9">
        <f>VLOOKUP($C152, Table7[#All], 11, 0)</f>
        <v>0.125</v>
      </c>
      <c r="AC152" s="9">
        <f>VLOOKUP($C152, Table7[#All], 12, 0)</f>
        <v>0</v>
      </c>
      <c r="AD152" s="9">
        <v>0</v>
      </c>
      <c r="AE152" s="10">
        <f t="shared" si="195"/>
        <v>2</v>
      </c>
      <c r="AF152" s="11"/>
      <c r="AG152" s="9">
        <f>VLOOKUP($C152, Table7[#All], 13, 0)</f>
        <v>0</v>
      </c>
      <c r="AH152" s="9">
        <f>VLOOKUP($C152, Table7[#All], 14, 0)</f>
        <v>0.375</v>
      </c>
      <c r="AI152" s="9">
        <f>VLOOKUP($C152, Table7[#All], 15, 0)</f>
        <v>0.625</v>
      </c>
      <c r="AJ152" s="9"/>
      <c r="AK152" s="9"/>
      <c r="AL152" s="10">
        <f t="shared" si="196"/>
        <v>3</v>
      </c>
      <c r="AM152" s="11"/>
      <c r="AN152" s="9">
        <f>VLOOKUP($C152, Table7[#All], 16, 0)</f>
        <v>1</v>
      </c>
      <c r="AO152" s="9">
        <f>VLOOKUP($C152, Table7[#All], 17, 0)</f>
        <v>0</v>
      </c>
      <c r="AP152" s="9">
        <f>VLOOKUP($C152, Table7[#All], 18, 0)</f>
        <v>0</v>
      </c>
      <c r="AQ152" s="9">
        <f>VLOOKUP($C152, Table7[#All], 19, 0)</f>
        <v>0</v>
      </c>
      <c r="AR152" s="9"/>
      <c r="AS152" s="12">
        <f t="shared" si="197"/>
        <v>1</v>
      </c>
      <c r="AT152" s="11"/>
      <c r="AU152" s="9">
        <f>VLOOKUP($C152, Table7[#All], 20, 0)</f>
        <v>0.91299999999999992</v>
      </c>
      <c r="AV152" s="9">
        <f>VLOOKUP($C152, Table7[#All], 21, 0)</f>
        <v>0</v>
      </c>
      <c r="AW152" s="9">
        <f>VLOOKUP($C152, Table7[#All], 22, 0)</f>
        <v>8.6999999999999994E-2</v>
      </c>
      <c r="AX152" s="9"/>
      <c r="AY152" s="9"/>
      <c r="AZ152" s="10">
        <f t="shared" si="226"/>
        <v>1</v>
      </c>
      <c r="BA152" s="11"/>
      <c r="BB152" s="9">
        <f>VLOOKUP($C152, Table7[#All], 23, 0)</f>
        <v>0.25</v>
      </c>
      <c r="BC152" s="9">
        <f>VLOOKUP($C152, Table7[#All], 24, 0)</f>
        <v>0.625</v>
      </c>
      <c r="BD152" s="9">
        <f>VLOOKUP($C152, Table7[#All], 25, 0)</f>
        <v>0.125</v>
      </c>
      <c r="BE152" s="9">
        <f>VLOOKUP($C152, Table7[#All], 26, 0)</f>
        <v>0</v>
      </c>
      <c r="BF152" s="9"/>
      <c r="BG152" s="10">
        <f t="shared" si="227"/>
        <v>2</v>
      </c>
      <c r="BH152" s="81"/>
      <c r="BI152" s="9">
        <v>0</v>
      </c>
      <c r="BJ152" s="9">
        <v>0</v>
      </c>
      <c r="BK152" s="9">
        <v>0</v>
      </c>
      <c r="BL152" s="9">
        <v>0</v>
      </c>
      <c r="BM152" s="9">
        <v>0</v>
      </c>
      <c r="BN152" s="10" t="str">
        <f t="shared" si="228"/>
        <v>N/A</v>
      </c>
      <c r="BO152" s="11"/>
      <c r="BP152" s="9">
        <f>VLOOKUP($C152, Table7[#All], 27, 0)</f>
        <v>0</v>
      </c>
      <c r="BQ152" s="9">
        <f>VLOOKUP($C152, Table7[#All], 28, 0)</f>
        <v>0</v>
      </c>
      <c r="BR152" s="9">
        <f>VLOOKUP($C152, Table7[#All], 29, 0)</f>
        <v>0.70829999999999993</v>
      </c>
      <c r="BS152" s="9">
        <f>VLOOKUP($C152, Table7[#All], 30, 0)</f>
        <v>0.29170000000000001</v>
      </c>
      <c r="BT152" s="9"/>
      <c r="BU152" s="10">
        <f t="shared" si="198"/>
        <v>4</v>
      </c>
      <c r="BV152" s="11"/>
      <c r="BW152" s="9">
        <f>VLOOKUP($C152, Table7[#All], 31, 0)</f>
        <v>0</v>
      </c>
      <c r="BX152" s="9">
        <f>VLOOKUP($C152, Table7[#All], 32, 0)</f>
        <v>0.95829999999999993</v>
      </c>
      <c r="BY152" s="9">
        <f>VLOOKUP($C152, Table7[#All], 33, 0)</f>
        <v>4.1700000000000001E-2</v>
      </c>
      <c r="BZ152" s="9"/>
      <c r="CA152" s="9"/>
      <c r="CB152" s="10">
        <f t="shared" si="199"/>
        <v>2</v>
      </c>
      <c r="CC152" s="81"/>
      <c r="CD152" s="9">
        <f>VLOOKUP($C152, Table7[#All], 34, 0)</f>
        <v>0.83329999999999993</v>
      </c>
      <c r="CE152" s="9">
        <f>VLOOKUP($C152, Table7[#All], 35, 0)</f>
        <v>4.1700000000000001E-2</v>
      </c>
      <c r="CF152" s="9">
        <f>VLOOKUP($C152, Table7[#All], 36, 0)</f>
        <v>0.125</v>
      </c>
      <c r="CG152" s="9">
        <v>0</v>
      </c>
      <c r="CH152" s="9">
        <v>0</v>
      </c>
      <c r="CI152" s="12">
        <f t="shared" si="200"/>
        <v>1</v>
      </c>
      <c r="CJ152" s="13"/>
      <c r="CK152" s="9">
        <v>0</v>
      </c>
      <c r="CL152" s="9">
        <v>0</v>
      </c>
      <c r="CM152" s="9">
        <v>0</v>
      </c>
      <c r="CN152" s="9">
        <v>0</v>
      </c>
      <c r="CO152" s="9"/>
      <c r="CP152" s="10" t="str">
        <f t="shared" si="201"/>
        <v>N/A</v>
      </c>
      <c r="CQ152" s="11"/>
      <c r="CR152" s="9">
        <f>VLOOKUP($C152, Table7[#All], 37, 0)</f>
        <v>4.3499999999999997E-2</v>
      </c>
      <c r="CS152" s="9">
        <f>VLOOKUP($C152, Table7[#All], 38, 0)</f>
        <v>0.30430000000000001</v>
      </c>
      <c r="CT152" s="9">
        <f>VLOOKUP($C152, Table7[#All], 39, 0)</f>
        <v>0.52170000000000005</v>
      </c>
      <c r="CU152" s="9">
        <f>VLOOKUP($C152, Table7[#All], 40, 0)</f>
        <v>0.13039999999999999</v>
      </c>
      <c r="CV152" s="9">
        <f>VLOOKUP($C152, Table7[#All], 41, 0)</f>
        <v>0</v>
      </c>
      <c r="CW152" s="14">
        <f t="shared" si="202"/>
        <v>3</v>
      </c>
      <c r="CX152" s="81"/>
      <c r="CY152" s="9">
        <f>VLOOKUP($C152, Table7[#All], 42, 0)</f>
        <v>0.41670000000000001</v>
      </c>
      <c r="CZ152" s="9">
        <f>VLOOKUP($C152, Table7[#All], 43, 0)</f>
        <v>0.5</v>
      </c>
      <c r="DA152" s="9">
        <f>VLOOKUP($C152, Table7[#All], 44, 0)</f>
        <v>8.3299999999999999E-2</v>
      </c>
      <c r="DB152" s="9">
        <v>0</v>
      </c>
      <c r="DC152" s="9">
        <v>0</v>
      </c>
      <c r="DD152" s="10">
        <f t="shared" si="203"/>
        <v>2</v>
      </c>
      <c r="DE152" s="11"/>
      <c r="DF152" s="9">
        <f>VLOOKUP($C152, Table7[#All], 45, 0)</f>
        <v>0.70829999999999993</v>
      </c>
      <c r="DG152" s="9"/>
      <c r="DH152" s="9">
        <f>VLOOKUP($C152, Table7[#All], 46, 0)</f>
        <v>0.29170000000000001</v>
      </c>
      <c r="DI152" s="9"/>
      <c r="DJ152" s="9">
        <f>VLOOKUP($C152, Table7[#All], 47, 0)</f>
        <v>0</v>
      </c>
      <c r="DK152" s="14">
        <f t="shared" si="204"/>
        <v>3</v>
      </c>
      <c r="DL152" s="11"/>
      <c r="DM152" s="9">
        <f>VLOOKUP($C152, Table7[#All], 48, 0)</f>
        <v>1</v>
      </c>
      <c r="DN152" s="9"/>
      <c r="DO152" s="9">
        <f>VLOOKUP($C152, Table7[#All], 49, 0)</f>
        <v>0</v>
      </c>
      <c r="DP152" s="9">
        <v>0</v>
      </c>
      <c r="DQ152" s="9"/>
      <c r="DR152" s="14">
        <f t="shared" si="205"/>
        <v>1</v>
      </c>
      <c r="DS152" s="11"/>
      <c r="DT152" s="9">
        <f>VLOOKUP($C152, Table7[#All], 50, 0)</f>
        <v>0</v>
      </c>
      <c r="DU152" s="9">
        <f>VLOOKUP($C152, Table7[#All], 51, 0)</f>
        <v>0.20829999999999999</v>
      </c>
      <c r="DV152" s="9">
        <f>VLOOKUP($C152, Table7[#All], 52, 0)</f>
        <v>0.5</v>
      </c>
      <c r="DW152" s="9">
        <f>VLOOKUP($C152, Table7[#All], 53, 0)</f>
        <v>0.29170000000000001</v>
      </c>
      <c r="DX152" s="9">
        <f>VLOOKUP($C152, Table7[#All], 54, 0)</f>
        <v>0</v>
      </c>
      <c r="DY152" s="12">
        <f t="shared" si="194"/>
        <v>4</v>
      </c>
      <c r="DZ152" s="11"/>
      <c r="EA152" s="9">
        <v>0</v>
      </c>
      <c r="EB152" s="9">
        <v>0</v>
      </c>
      <c r="EC152" s="9">
        <v>0</v>
      </c>
      <c r="ED152" s="9">
        <v>0</v>
      </c>
      <c r="EE152" s="9">
        <v>0</v>
      </c>
      <c r="EF152" s="10" t="str">
        <f t="shared" si="206"/>
        <v>N/A</v>
      </c>
      <c r="EG152" s="9"/>
      <c r="EH152" s="9">
        <f>VLOOKUP($C152, Table7[#All], 55, 0)</f>
        <v>0</v>
      </c>
      <c r="EI152" s="9">
        <f>VLOOKUP($C152, Table7[#All], 56, 0)</f>
        <v>0</v>
      </c>
      <c r="EJ152" s="9">
        <f>VLOOKUP($C152, Table7[#All], 57, 0)</f>
        <v>0</v>
      </c>
      <c r="EK152" s="9">
        <f>VLOOKUP($C152, Table7[#All], 58, 0)</f>
        <v>1</v>
      </c>
      <c r="EL152" s="9">
        <f>VLOOKUP($C152, Table7[#All], 59, 0)</f>
        <v>0</v>
      </c>
      <c r="EM152" s="14">
        <f t="shared" si="207"/>
        <v>4</v>
      </c>
      <c r="EN152" s="11"/>
      <c r="EO152" s="9">
        <f>VLOOKUP($C152, Table7[#All], 60, 0)</f>
        <v>0</v>
      </c>
      <c r="EP152" s="9"/>
      <c r="EQ152" s="9">
        <f>VLOOKUP($C152, Table7[#All], 61, 0)</f>
        <v>1</v>
      </c>
      <c r="ER152" s="9"/>
      <c r="ES152" s="9"/>
      <c r="ET152" s="14">
        <f t="shared" si="208"/>
        <v>3</v>
      </c>
      <c r="EU152" s="11"/>
      <c r="EV152" s="9">
        <f>VLOOKUP($C152, Table7[#All], 62, 0)</f>
        <v>0</v>
      </c>
      <c r="EW152" s="9">
        <f>VLOOKUP($C152, Table7[#All], 63, 0)</f>
        <v>1</v>
      </c>
      <c r="EX152" s="9">
        <f>VLOOKUP($C152, Table7[#All], 64, 0)</f>
        <v>0</v>
      </c>
      <c r="EY152" s="9">
        <f>VLOOKUP($C152, Table7[#All], 65, 0)</f>
        <v>0</v>
      </c>
      <c r="EZ152" s="9">
        <f>VLOOKUP($C152, Table7[#All], 66, 0)</f>
        <v>0</v>
      </c>
      <c r="FA152" s="12">
        <f t="shared" si="209"/>
        <v>2</v>
      </c>
      <c r="FB152" s="11"/>
      <c r="FC152" s="9">
        <v>0</v>
      </c>
      <c r="FD152" s="9">
        <f>VLOOKUP($C152, Table7[#All], 67, 0)</f>
        <v>0.79170000000000007</v>
      </c>
      <c r="FE152" s="9">
        <f>VLOOKUP($C152, Table7[#All], 68, 0)</f>
        <v>0.20829999999999999</v>
      </c>
      <c r="FF152" s="9">
        <f>VLOOKUP($C152, Table7[#All], 69, 0)</f>
        <v>0</v>
      </c>
      <c r="FG152" s="9"/>
      <c r="FH152" s="10">
        <f t="shared" si="210"/>
        <v>2</v>
      </c>
      <c r="FI152" s="11"/>
      <c r="FJ152" s="9">
        <f>VLOOKUP($C152, Table7[#All], 70, 0)</f>
        <v>0</v>
      </c>
      <c r="FK152" s="9">
        <f>VLOOKUP($C152, Table7[#All], 71, 0)</f>
        <v>0</v>
      </c>
      <c r="FL152" s="9">
        <f>VLOOKUP($C152, Table7[#All], 72, 0)</f>
        <v>0</v>
      </c>
      <c r="FM152" s="9">
        <f>VLOOKUP($C152, Table7[#All], 73, 0)</f>
        <v>1</v>
      </c>
      <c r="FN152" s="9">
        <f>VLOOKUP($C152, Table7[#All], 74, 0)</f>
        <v>0</v>
      </c>
      <c r="FO152" s="14">
        <f t="shared" si="211"/>
        <v>4</v>
      </c>
      <c r="FP152" s="11"/>
      <c r="FQ152" s="9">
        <f>VLOOKUP($C152, Table7[#All], 75, 0)</f>
        <v>0.95829999999999993</v>
      </c>
      <c r="FR152" s="9">
        <f>VLOOKUP($C152, Table7[#All], 76, 0)</f>
        <v>4.1700000000000001E-2</v>
      </c>
      <c r="FS152" s="9">
        <f>VLOOKUP($C152, Table7[#All], 77, 0)</f>
        <v>0</v>
      </c>
      <c r="FT152" s="9">
        <f>VLOOKUP($C152, Table7[#All], 78, 0)</f>
        <v>0</v>
      </c>
      <c r="FU152" s="9">
        <v>0</v>
      </c>
      <c r="FV152" s="10">
        <f t="shared" si="212"/>
        <v>1</v>
      </c>
      <c r="FW152" s="11"/>
      <c r="FX152" s="9">
        <f>VLOOKUP($C152, Table7[#All], 79, 0)</f>
        <v>0.60870000000000002</v>
      </c>
      <c r="FY152" s="9"/>
      <c r="FZ152" s="9">
        <f>VLOOKUP($C152, Table7[#All], 80, 0)</f>
        <v>0.26090000000000002</v>
      </c>
      <c r="GA152" s="9">
        <f>VLOOKUP($C152, Table7[#All], 81, 0)</f>
        <v>0.13039999999999999</v>
      </c>
      <c r="GB152" s="9"/>
      <c r="GC152" s="10">
        <f t="shared" si="229"/>
        <v>3</v>
      </c>
      <c r="GD152" s="81"/>
      <c r="GE152" s="9">
        <f>VLOOKUP($C152, Table7[#All], 82, 0)</f>
        <v>0</v>
      </c>
      <c r="GF152" s="9">
        <f>VLOOKUP($C152, Table7[#All], 83, 0)</f>
        <v>0.39130000000000004</v>
      </c>
      <c r="GG152" s="9">
        <f>VLOOKUP($C152, Table7[#All], 84, 0)</f>
        <v>0.56520000000000004</v>
      </c>
      <c r="GH152" s="9"/>
      <c r="GI152" s="9">
        <f>VLOOKUP($C152, Table7[#All], 85, 0)</f>
        <v>4.3499999999999997E-2</v>
      </c>
      <c r="GJ152" s="12">
        <f t="shared" si="213"/>
        <v>3</v>
      </c>
      <c r="GK152" s="11"/>
      <c r="GL152" s="9">
        <v>0</v>
      </c>
      <c r="GM152" s="9">
        <f>VLOOKUP($C152, Table7[#All], 86, 0)</f>
        <v>0</v>
      </c>
      <c r="GN152" s="9">
        <f>VLOOKUP($C152, Table7[#All], 87, 0)</f>
        <v>8.3299999999999999E-2</v>
      </c>
      <c r="GO152" s="9">
        <f>VLOOKUP($C152, Table7[#All], 88, 0)</f>
        <v>0.91670000000000007</v>
      </c>
      <c r="GP152" s="9"/>
      <c r="GQ152" s="10">
        <f t="shared" si="214"/>
        <v>4</v>
      </c>
      <c r="GR152" s="11"/>
      <c r="GS152" s="9">
        <f>VLOOKUP($C152, Table2[#All], 3, 0)</f>
        <v>0</v>
      </c>
      <c r="GT152" s="9">
        <f>VLOOKUP($C152, Table2[#All], 4, 0)</f>
        <v>0</v>
      </c>
      <c r="GU152" s="9">
        <f>VLOOKUP($C152, Table2[#All], 5, 0)</f>
        <v>1</v>
      </c>
      <c r="GV152" s="9">
        <f>VLOOKUP($C152, Table2[#All], 6, 0)</f>
        <v>0</v>
      </c>
      <c r="GW152" s="9">
        <f>VLOOKUP($C152, Table2[#All], 7, 0)</f>
        <v>0</v>
      </c>
      <c r="GX152" s="10">
        <f t="shared" si="215"/>
        <v>3</v>
      </c>
      <c r="GY152" s="11"/>
      <c r="GZ152" s="9">
        <v>0</v>
      </c>
      <c r="HA152" s="9">
        <v>0</v>
      </c>
      <c r="HB152" s="9">
        <v>0</v>
      </c>
      <c r="HC152" s="9">
        <v>1</v>
      </c>
      <c r="HD152" s="9"/>
      <c r="HE152" s="10">
        <f t="shared" si="216"/>
        <v>4</v>
      </c>
      <c r="HF152" s="11"/>
      <c r="HG152" s="9">
        <f>VLOOKUP($C152, Table5[#All], 2, 0)</f>
        <v>0</v>
      </c>
      <c r="HH152" s="9">
        <f>VLOOKUP($C152, Table5[#All], 3, 0)</f>
        <v>0</v>
      </c>
      <c r="HI152" s="9">
        <f>VLOOKUP($C152, Table5[#All], 4, 0)</f>
        <v>0</v>
      </c>
      <c r="HJ152" s="9">
        <f>VLOOKUP($C152, Table5[#All], 5, 0)</f>
        <v>0</v>
      </c>
      <c r="HK152" s="9">
        <f>VLOOKUP($C152, Table5[#All], 6, 0)</f>
        <v>1</v>
      </c>
      <c r="HL152" s="10">
        <f t="shared" si="217"/>
        <v>5</v>
      </c>
      <c r="HM152" s="11"/>
      <c r="HN152" s="9">
        <f>VLOOKUP($C152, Table5[#All], 7, 0)</f>
        <v>0</v>
      </c>
      <c r="HO152" s="9">
        <f>VLOOKUP($C152, Table5[#All], 8, 0)</f>
        <v>0</v>
      </c>
      <c r="HP152" s="9">
        <f>VLOOKUP($C152, Table5[#All], 9, 0)</f>
        <v>1</v>
      </c>
      <c r="HQ152" s="9">
        <f>VLOOKUP($C152, Table5[#All], 10, 0)</f>
        <v>0</v>
      </c>
      <c r="HR152" s="9">
        <f>VLOOKUP($C152, Table5[#All], 11, 0)</f>
        <v>0</v>
      </c>
      <c r="HS152" s="10">
        <f t="shared" si="218"/>
        <v>3</v>
      </c>
      <c r="HT152" s="11"/>
      <c r="HU152" s="9">
        <f>VLOOKUP($C152, Table5[#All], 12, 0)</f>
        <v>1</v>
      </c>
      <c r="HV152" s="9">
        <f>VLOOKUP($C152, Table5[#All], 13, 0)</f>
        <v>0</v>
      </c>
      <c r="HW152" s="9">
        <f>VLOOKUP($C152, Table5[#All], 14, 0)</f>
        <v>0</v>
      </c>
      <c r="HX152" s="9">
        <f>VLOOKUP($C152, Table5[#All], 15, 0)</f>
        <v>0</v>
      </c>
      <c r="HY152" s="9">
        <f>VLOOKUP($C152, Table5[#All], 16, 0)</f>
        <v>0</v>
      </c>
      <c r="HZ152" s="10">
        <f t="shared" si="219"/>
        <v>1</v>
      </c>
      <c r="IA152" s="11"/>
      <c r="IB152" s="9">
        <f>VLOOKUP($C152, Table5[#All], 17, 0)</f>
        <v>0</v>
      </c>
      <c r="IC152" s="9">
        <f>VLOOKUP($C152, Table5[#All], 18, 0)</f>
        <v>1</v>
      </c>
      <c r="ID152" s="9">
        <f>VLOOKUP($C152, Table5[#All], 19, 0)</f>
        <v>0</v>
      </c>
      <c r="IE152" s="9">
        <f>VLOOKUP($C152, Table5[#All], 20, 0)</f>
        <v>0</v>
      </c>
      <c r="IF152" s="9">
        <f>VLOOKUP($C152, Table5[#All], 21, 0)</f>
        <v>0</v>
      </c>
      <c r="IG152" s="10">
        <f t="shared" si="220"/>
        <v>2</v>
      </c>
      <c r="IH152" s="11"/>
      <c r="II152" s="9">
        <f>VLOOKUP($C152, Table5[#All], 22, 0)</f>
        <v>1</v>
      </c>
      <c r="IJ152" s="9">
        <f>VLOOKUP($C152, Table5[#All], 23, 0)</f>
        <v>0</v>
      </c>
      <c r="IK152" s="9">
        <f>VLOOKUP($C152, Table5[#All], 24, 0)</f>
        <v>0</v>
      </c>
      <c r="IL152" s="9">
        <f>VLOOKUP($C152, Table5[#All], 25, 0)</f>
        <v>0</v>
      </c>
      <c r="IM152" s="9">
        <f>VLOOKUP($C152, Table5[#All], 26, 0)</f>
        <v>0</v>
      </c>
      <c r="IN152" s="10">
        <f t="shared" si="221"/>
        <v>1</v>
      </c>
      <c r="IO152" s="11"/>
      <c r="IP152" s="9">
        <v>1</v>
      </c>
      <c r="IQ152" s="9">
        <v>0</v>
      </c>
      <c r="IR152" s="9">
        <v>0</v>
      </c>
      <c r="IS152" s="9">
        <v>0</v>
      </c>
      <c r="IT152" s="9">
        <v>0</v>
      </c>
      <c r="IU152" s="10">
        <f t="shared" si="222"/>
        <v>1</v>
      </c>
      <c r="IV152" s="82"/>
    </row>
    <row r="153" spans="1:256" ht="16.3" thickTop="1" thickBot="1" x14ac:dyDescent="0.35">
      <c r="A153" s="16" t="s">
        <v>433</v>
      </c>
      <c r="B153" s="16" t="s">
        <v>444</v>
      </c>
      <c r="C153" s="16" t="s">
        <v>445</v>
      </c>
      <c r="D153" s="11"/>
      <c r="E153" s="9">
        <f>VLOOKUP($C153, Table7[#All], 2, 0)</f>
        <v>0</v>
      </c>
      <c r="F153" s="9"/>
      <c r="G153" s="9">
        <f>VLOOKUP($C153, Table7[#All], 3, 0)</f>
        <v>0.46429999999999999</v>
      </c>
      <c r="H153" s="9">
        <f>VLOOKUP($C153, Table7[#All], 4, 0)</f>
        <v>0.46429999999999999</v>
      </c>
      <c r="I153" s="9">
        <f>VLOOKUP($C153, Table7[#All], 5, 0)</f>
        <v>7.1399999999999991E-2</v>
      </c>
      <c r="J153" s="10">
        <f t="shared" si="223"/>
        <v>4</v>
      </c>
      <c r="K153" s="11"/>
      <c r="L153" s="9">
        <v>0</v>
      </c>
      <c r="M153" s="9"/>
      <c r="N153" s="9">
        <v>0</v>
      </c>
      <c r="O153" s="9">
        <v>0</v>
      </c>
      <c r="P153" s="9">
        <v>0</v>
      </c>
      <c r="Q153" s="10" t="str">
        <f t="shared" si="224"/>
        <v>N/A</v>
      </c>
      <c r="R153" s="11"/>
      <c r="S153" s="9">
        <v>0</v>
      </c>
      <c r="T153" s="9">
        <f>VLOOKUP($C153, Table7[#All], 6, 0)</f>
        <v>0.46429999999999999</v>
      </c>
      <c r="U153" s="9">
        <f>VLOOKUP($C153, Table7[#All], 7, 0)</f>
        <v>0.42859999999999998</v>
      </c>
      <c r="V153" s="9">
        <f>VLOOKUP($C153, Table7[#All], 8, 0)</f>
        <v>0.10710000000000001</v>
      </c>
      <c r="W153" s="9">
        <v>0</v>
      </c>
      <c r="X153" s="10">
        <f t="shared" si="225"/>
        <v>3</v>
      </c>
      <c r="Y153" s="11"/>
      <c r="Z153" s="9">
        <f>VLOOKUP($C153, Table7[#All], 9, 0)</f>
        <v>0</v>
      </c>
      <c r="AA153" s="9">
        <f>VLOOKUP($C153, Table7[#All], 10, 0)</f>
        <v>0.75</v>
      </c>
      <c r="AB153" s="9">
        <f>VLOOKUP($C153, Table7[#All], 11, 0)</f>
        <v>0.25</v>
      </c>
      <c r="AC153" s="9">
        <f>VLOOKUP($C153, Table7[#All], 12, 0)</f>
        <v>0</v>
      </c>
      <c r="AD153" s="9">
        <v>0</v>
      </c>
      <c r="AE153" s="10">
        <f t="shared" si="195"/>
        <v>3</v>
      </c>
      <c r="AF153" s="11"/>
      <c r="AG153" s="9">
        <f>VLOOKUP($C153, Table7[#All], 13, 0)</f>
        <v>3.5699999999999996E-2</v>
      </c>
      <c r="AH153" s="9">
        <f>VLOOKUP($C153, Table7[#All], 14, 0)</f>
        <v>0.60709999999999997</v>
      </c>
      <c r="AI153" s="9">
        <f>VLOOKUP($C153, Table7[#All], 15, 0)</f>
        <v>0.35710000000000003</v>
      </c>
      <c r="AJ153" s="9"/>
      <c r="AK153" s="9"/>
      <c r="AL153" s="10">
        <f t="shared" si="196"/>
        <v>3</v>
      </c>
      <c r="AM153" s="11"/>
      <c r="AN153" s="9">
        <f>VLOOKUP($C153, Table7[#All], 16, 0)</f>
        <v>0</v>
      </c>
      <c r="AO153" s="9">
        <f>VLOOKUP($C153, Table7[#All], 17, 0)</f>
        <v>1</v>
      </c>
      <c r="AP153" s="9">
        <f>VLOOKUP($C153, Table7[#All], 18, 0)</f>
        <v>0</v>
      </c>
      <c r="AQ153" s="9">
        <f>VLOOKUP($C153, Table7[#All], 19, 0)</f>
        <v>0</v>
      </c>
      <c r="AR153" s="9"/>
      <c r="AS153" s="12">
        <f t="shared" si="197"/>
        <v>2</v>
      </c>
      <c r="AT153" s="11"/>
      <c r="AU153" s="9">
        <f>VLOOKUP($C153, Table7[#All], 20, 0)</f>
        <v>0.67859999999999998</v>
      </c>
      <c r="AV153" s="9">
        <f>VLOOKUP($C153, Table7[#All], 21, 0)</f>
        <v>0.17859999999999998</v>
      </c>
      <c r="AW153" s="9">
        <f>VLOOKUP($C153, Table7[#All], 22, 0)</f>
        <v>0.1429</v>
      </c>
      <c r="AX153" s="9"/>
      <c r="AY153" s="9"/>
      <c r="AZ153" s="10">
        <f t="shared" si="226"/>
        <v>2</v>
      </c>
      <c r="BA153" s="11"/>
      <c r="BB153" s="9">
        <f>VLOOKUP($C153, Table7[#All], 23, 0)</f>
        <v>0.28570000000000001</v>
      </c>
      <c r="BC153" s="9">
        <f>VLOOKUP($C153, Table7[#All], 24, 0)</f>
        <v>0.53569999999999995</v>
      </c>
      <c r="BD153" s="9">
        <f>VLOOKUP($C153, Table7[#All], 25, 0)</f>
        <v>0.17859999999999998</v>
      </c>
      <c r="BE153" s="9">
        <f>VLOOKUP($C153, Table7[#All], 26, 0)</f>
        <v>0</v>
      </c>
      <c r="BF153" s="9"/>
      <c r="BG153" s="10">
        <f t="shared" si="227"/>
        <v>2</v>
      </c>
      <c r="BH153" s="81"/>
      <c r="BI153" s="9">
        <v>0</v>
      </c>
      <c r="BJ153" s="9">
        <v>0</v>
      </c>
      <c r="BK153" s="9">
        <v>0</v>
      </c>
      <c r="BL153" s="9">
        <v>0</v>
      </c>
      <c r="BM153" s="9">
        <v>0</v>
      </c>
      <c r="BN153" s="10" t="str">
        <f t="shared" si="228"/>
        <v>N/A</v>
      </c>
      <c r="BO153" s="11"/>
      <c r="BP153" s="9">
        <f>VLOOKUP($C153, Table7[#All], 27, 0)</f>
        <v>0.21429999999999999</v>
      </c>
      <c r="BQ153" s="9">
        <f>VLOOKUP($C153, Table7[#All], 28, 0)</f>
        <v>0.42859999999999998</v>
      </c>
      <c r="BR153" s="9">
        <f>VLOOKUP($C153, Table7[#All], 29, 0)</f>
        <v>0.21429999999999999</v>
      </c>
      <c r="BS153" s="9">
        <f>VLOOKUP($C153, Table7[#All], 30, 0)</f>
        <v>0.1429</v>
      </c>
      <c r="BT153" s="9"/>
      <c r="BU153" s="10">
        <f t="shared" si="198"/>
        <v>3</v>
      </c>
      <c r="BV153" s="11"/>
      <c r="BW153" s="9">
        <f>VLOOKUP($C153, Table7[#All], 31, 0)</f>
        <v>0.21429999999999999</v>
      </c>
      <c r="BX153" s="9">
        <f>VLOOKUP($C153, Table7[#All], 32, 0)</f>
        <v>0.78569999999999995</v>
      </c>
      <c r="BY153" s="9">
        <f>VLOOKUP($C153, Table7[#All], 33, 0)</f>
        <v>0</v>
      </c>
      <c r="BZ153" s="9"/>
      <c r="CA153" s="9"/>
      <c r="CB153" s="10">
        <f t="shared" si="199"/>
        <v>2</v>
      </c>
      <c r="CC153" s="81"/>
      <c r="CD153" s="9">
        <f>VLOOKUP($C153, Table7[#All], 34, 0)</f>
        <v>1</v>
      </c>
      <c r="CE153" s="9">
        <f>VLOOKUP($C153, Table7[#All], 35, 0)</f>
        <v>0</v>
      </c>
      <c r="CF153" s="9">
        <f>VLOOKUP($C153, Table7[#All], 36, 0)</f>
        <v>0</v>
      </c>
      <c r="CG153" s="9">
        <v>0</v>
      </c>
      <c r="CH153" s="9">
        <v>0</v>
      </c>
      <c r="CI153" s="12">
        <f t="shared" si="200"/>
        <v>1</v>
      </c>
      <c r="CJ153" s="13"/>
      <c r="CK153" s="9">
        <v>0</v>
      </c>
      <c r="CL153" s="9">
        <v>0</v>
      </c>
      <c r="CM153" s="9">
        <v>0</v>
      </c>
      <c r="CN153" s="9">
        <v>0</v>
      </c>
      <c r="CO153" s="9"/>
      <c r="CP153" s="10" t="str">
        <f t="shared" si="201"/>
        <v>N/A</v>
      </c>
      <c r="CQ153" s="11"/>
      <c r="CR153" s="9">
        <f>VLOOKUP($C153, Table7[#All], 37, 0)</f>
        <v>0.1429</v>
      </c>
      <c r="CS153" s="9">
        <f>VLOOKUP($C153, Table7[#All], 38, 0)</f>
        <v>0.42859999999999998</v>
      </c>
      <c r="CT153" s="9">
        <f>VLOOKUP($C153, Table7[#All], 39, 0)</f>
        <v>0.32140000000000002</v>
      </c>
      <c r="CU153" s="9">
        <f>VLOOKUP($C153, Table7[#All], 40, 0)</f>
        <v>0.10710000000000001</v>
      </c>
      <c r="CV153" s="9">
        <f>VLOOKUP($C153, Table7[#All], 41, 0)</f>
        <v>0</v>
      </c>
      <c r="CW153" s="14">
        <f t="shared" si="202"/>
        <v>3</v>
      </c>
      <c r="CX153" s="81"/>
      <c r="CY153" s="9">
        <f>VLOOKUP($C153, Table7[#All], 42, 0)</f>
        <v>0.42859999999999998</v>
      </c>
      <c r="CZ153" s="9">
        <f>VLOOKUP($C153, Table7[#All], 43, 0)</f>
        <v>0.5</v>
      </c>
      <c r="DA153" s="9">
        <f>VLOOKUP($C153, Table7[#All], 44, 0)</f>
        <v>7.1399999999999991E-2</v>
      </c>
      <c r="DB153" s="9">
        <v>0</v>
      </c>
      <c r="DC153" s="9">
        <v>0</v>
      </c>
      <c r="DD153" s="10">
        <f t="shared" si="203"/>
        <v>2</v>
      </c>
      <c r="DE153" s="11"/>
      <c r="DF153" s="9">
        <f>VLOOKUP($C153, Table7[#All], 45, 0)</f>
        <v>0.67859999999999998</v>
      </c>
      <c r="DG153" s="9"/>
      <c r="DH153" s="9">
        <f>VLOOKUP($C153, Table7[#All], 46, 0)</f>
        <v>0.28570000000000001</v>
      </c>
      <c r="DI153" s="9"/>
      <c r="DJ153" s="9">
        <f>VLOOKUP($C153, Table7[#All], 47, 0)</f>
        <v>3.5699999999999996E-2</v>
      </c>
      <c r="DK153" s="14">
        <f t="shared" si="204"/>
        <v>3</v>
      </c>
      <c r="DL153" s="11"/>
      <c r="DM153" s="9">
        <f>VLOOKUP($C153, Table7[#All], 48, 0)</f>
        <v>1</v>
      </c>
      <c r="DN153" s="9"/>
      <c r="DO153" s="9">
        <f>VLOOKUP($C153, Table7[#All], 49, 0)</f>
        <v>0</v>
      </c>
      <c r="DP153" s="9">
        <v>0</v>
      </c>
      <c r="DQ153" s="9"/>
      <c r="DR153" s="14">
        <f t="shared" si="205"/>
        <v>1</v>
      </c>
      <c r="DS153" s="11"/>
      <c r="DT153" s="9">
        <f>VLOOKUP($C153, Table7[#All], 50, 0)</f>
        <v>0</v>
      </c>
      <c r="DU153" s="9">
        <f>VLOOKUP($C153, Table7[#All], 51, 0)</f>
        <v>0.10710000000000001</v>
      </c>
      <c r="DV153" s="9">
        <f>VLOOKUP($C153, Table7[#All], 52, 0)</f>
        <v>0.32140000000000002</v>
      </c>
      <c r="DW153" s="9">
        <f>VLOOKUP($C153, Table7[#All], 53, 0)</f>
        <v>0.42859999999999998</v>
      </c>
      <c r="DX153" s="9">
        <f>VLOOKUP($C153, Table7[#All], 54, 0)</f>
        <v>0.1429</v>
      </c>
      <c r="DY153" s="12">
        <f t="shared" si="194"/>
        <v>4</v>
      </c>
      <c r="DZ153" s="11"/>
      <c r="EA153" s="9">
        <v>0</v>
      </c>
      <c r="EB153" s="9">
        <v>0</v>
      </c>
      <c r="EC153" s="9">
        <v>0</v>
      </c>
      <c r="ED153" s="9">
        <v>0</v>
      </c>
      <c r="EE153" s="9">
        <v>0</v>
      </c>
      <c r="EF153" s="10" t="str">
        <f t="shared" si="206"/>
        <v>N/A</v>
      </c>
      <c r="EG153" s="9"/>
      <c r="EH153" s="9">
        <f>VLOOKUP($C153, Table7[#All], 55, 0)</f>
        <v>0</v>
      </c>
      <c r="EI153" s="9">
        <f>VLOOKUP($C153, Table7[#All], 56, 0)</f>
        <v>0</v>
      </c>
      <c r="EJ153" s="9">
        <f>VLOOKUP($C153, Table7[#All], 57, 0)</f>
        <v>1</v>
      </c>
      <c r="EK153" s="9">
        <f>VLOOKUP($C153, Table7[#All], 58, 0)</f>
        <v>0</v>
      </c>
      <c r="EL153" s="9">
        <f>VLOOKUP($C153, Table7[#All], 59, 0)</f>
        <v>0</v>
      </c>
      <c r="EM153" s="14">
        <f t="shared" si="207"/>
        <v>3</v>
      </c>
      <c r="EN153" s="11"/>
      <c r="EO153" s="9">
        <f>VLOOKUP($C153, Table7[#All], 60, 0)</f>
        <v>0.32140000000000002</v>
      </c>
      <c r="EP153" s="9"/>
      <c r="EQ153" s="9">
        <f>VLOOKUP($C153, Table7[#All], 61, 0)</f>
        <v>0.67859999999999998</v>
      </c>
      <c r="ER153" s="9"/>
      <c r="ES153" s="9"/>
      <c r="ET153" s="14">
        <f t="shared" si="208"/>
        <v>3</v>
      </c>
      <c r="EU153" s="11"/>
      <c r="EV153" s="9">
        <f>VLOOKUP($C153, Table7[#All], 62, 0)</f>
        <v>1</v>
      </c>
      <c r="EW153" s="9">
        <f>VLOOKUP($C153, Table7[#All], 63, 0)</f>
        <v>0</v>
      </c>
      <c r="EX153" s="9">
        <f>VLOOKUP($C153, Table7[#All], 64, 0)</f>
        <v>0</v>
      </c>
      <c r="EY153" s="9">
        <f>VLOOKUP($C153, Table7[#All], 65, 0)</f>
        <v>0</v>
      </c>
      <c r="EZ153" s="9">
        <f>VLOOKUP($C153, Table7[#All], 66, 0)</f>
        <v>0</v>
      </c>
      <c r="FA153" s="12">
        <f t="shared" si="209"/>
        <v>1</v>
      </c>
      <c r="FB153" s="11"/>
      <c r="FC153" s="9">
        <v>0</v>
      </c>
      <c r="FD153" s="9">
        <f>VLOOKUP($C153, Table7[#All], 67, 0)</f>
        <v>0.46429999999999999</v>
      </c>
      <c r="FE153" s="9">
        <f>VLOOKUP($C153, Table7[#All], 68, 0)</f>
        <v>0.42859999999999998</v>
      </c>
      <c r="FF153" s="9">
        <f>VLOOKUP($C153, Table7[#All], 69, 0)</f>
        <v>0.10710000000000001</v>
      </c>
      <c r="FG153" s="9"/>
      <c r="FH153" s="10">
        <f t="shared" si="210"/>
        <v>3</v>
      </c>
      <c r="FI153" s="11"/>
      <c r="FJ153" s="9">
        <f>VLOOKUP($C153, Table7[#All], 70, 0)</f>
        <v>0</v>
      </c>
      <c r="FK153" s="9">
        <f>VLOOKUP($C153, Table7[#All], 71, 0)</f>
        <v>0</v>
      </c>
      <c r="FL153" s="9">
        <f>VLOOKUP($C153, Table7[#All], 72, 0)</f>
        <v>0</v>
      </c>
      <c r="FM153" s="9">
        <f>VLOOKUP($C153, Table7[#All], 73, 0)</f>
        <v>1</v>
      </c>
      <c r="FN153" s="9">
        <f>VLOOKUP($C153, Table7[#All], 74, 0)</f>
        <v>0</v>
      </c>
      <c r="FO153" s="14">
        <f t="shared" si="211"/>
        <v>4</v>
      </c>
      <c r="FP153" s="11"/>
      <c r="FQ153" s="9">
        <f>VLOOKUP($C153, Table7[#All], 75, 0)</f>
        <v>0.89290000000000003</v>
      </c>
      <c r="FR153" s="9">
        <f>VLOOKUP($C153, Table7[#All], 76, 0)</f>
        <v>0.10710000000000001</v>
      </c>
      <c r="FS153" s="9">
        <f>VLOOKUP($C153, Table7[#All], 77, 0)</f>
        <v>0</v>
      </c>
      <c r="FT153" s="9">
        <f>VLOOKUP($C153, Table7[#All], 78, 0)</f>
        <v>0</v>
      </c>
      <c r="FU153" s="9">
        <v>0</v>
      </c>
      <c r="FV153" s="10">
        <f t="shared" si="212"/>
        <v>1</v>
      </c>
      <c r="FW153" s="11"/>
      <c r="FX153" s="9">
        <f>VLOOKUP($C153, Table7[#All], 79, 0)</f>
        <v>0.46429999999999999</v>
      </c>
      <c r="FY153" s="9"/>
      <c r="FZ153" s="9">
        <f>VLOOKUP($C153, Table7[#All], 80, 0)</f>
        <v>0.17859999999999998</v>
      </c>
      <c r="GA153" s="9">
        <f>VLOOKUP($C153, Table7[#All], 81, 0)</f>
        <v>0.35710000000000003</v>
      </c>
      <c r="GB153" s="9"/>
      <c r="GC153" s="10">
        <f t="shared" si="229"/>
        <v>4</v>
      </c>
      <c r="GD153" s="81"/>
      <c r="GE153" s="9">
        <f>VLOOKUP($C153, Table7[#All], 82, 0)</f>
        <v>0</v>
      </c>
      <c r="GF153" s="9">
        <f>VLOOKUP($C153, Table7[#All], 83, 0)</f>
        <v>0.60870000000000002</v>
      </c>
      <c r="GG153" s="9">
        <f>VLOOKUP($C153, Table7[#All], 84, 0)</f>
        <v>0.39130000000000004</v>
      </c>
      <c r="GH153" s="9"/>
      <c r="GI153" s="9">
        <f>VLOOKUP($C153, Table7[#All], 85, 0)</f>
        <v>0</v>
      </c>
      <c r="GJ153" s="12">
        <f t="shared" si="213"/>
        <v>3</v>
      </c>
      <c r="GK153" s="11"/>
      <c r="GL153" s="9">
        <v>0</v>
      </c>
      <c r="GM153" s="9">
        <f>VLOOKUP($C153, Table7[#All], 86, 0)</f>
        <v>0.25</v>
      </c>
      <c r="GN153" s="9">
        <f>VLOOKUP($C153, Table7[#All], 87, 0)</f>
        <v>0.28570000000000001</v>
      </c>
      <c r="GO153" s="9">
        <f>VLOOKUP($C153, Table7[#All], 88, 0)</f>
        <v>0.46429999999999999</v>
      </c>
      <c r="GP153" s="9"/>
      <c r="GQ153" s="10">
        <f t="shared" si="214"/>
        <v>4</v>
      </c>
      <c r="GR153" s="11"/>
      <c r="GS153" s="9">
        <f>VLOOKUP($C153, Table2[#All], 3, 0)</f>
        <v>0</v>
      </c>
      <c r="GT153" s="9">
        <f>VLOOKUP($C153, Table2[#All], 4, 0)</f>
        <v>0</v>
      </c>
      <c r="GU153" s="9">
        <f>VLOOKUP($C153, Table2[#All], 5, 0)</f>
        <v>1</v>
      </c>
      <c r="GV153" s="9">
        <f>VLOOKUP($C153, Table2[#All], 6, 0)</f>
        <v>0</v>
      </c>
      <c r="GW153" s="9">
        <f>VLOOKUP($C153, Table2[#All], 7, 0)</f>
        <v>0</v>
      </c>
      <c r="GX153" s="10">
        <f t="shared" si="215"/>
        <v>3</v>
      </c>
      <c r="GY153" s="11"/>
      <c r="GZ153" s="9">
        <v>0</v>
      </c>
      <c r="HA153" s="9">
        <v>0</v>
      </c>
      <c r="HB153" s="9">
        <v>0</v>
      </c>
      <c r="HC153" s="9">
        <v>1</v>
      </c>
      <c r="HD153" s="9"/>
      <c r="HE153" s="10">
        <f t="shared" si="216"/>
        <v>4</v>
      </c>
      <c r="HF153" s="11"/>
      <c r="HG153" s="9">
        <f>VLOOKUP($C153, Table5[#All], 2, 0)</f>
        <v>0</v>
      </c>
      <c r="HH153" s="9">
        <f>VLOOKUP($C153, Table5[#All], 3, 0)</f>
        <v>0</v>
      </c>
      <c r="HI153" s="9">
        <f>VLOOKUP($C153, Table5[#All], 4, 0)</f>
        <v>1</v>
      </c>
      <c r="HJ153" s="9">
        <f>VLOOKUP($C153, Table5[#All], 5, 0)</f>
        <v>0</v>
      </c>
      <c r="HK153" s="9">
        <f>VLOOKUP($C153, Table5[#All], 6, 0)</f>
        <v>0</v>
      </c>
      <c r="HL153" s="10">
        <f t="shared" si="217"/>
        <v>3</v>
      </c>
      <c r="HM153" s="11"/>
      <c r="HN153" s="9">
        <f>VLOOKUP($C153, Table5[#All], 7, 0)</f>
        <v>0</v>
      </c>
      <c r="HO153" s="9">
        <f>VLOOKUP($C153, Table5[#All], 8, 0)</f>
        <v>0</v>
      </c>
      <c r="HP153" s="9">
        <f>VLOOKUP($C153, Table5[#All], 9, 0)</f>
        <v>1</v>
      </c>
      <c r="HQ153" s="9">
        <f>VLOOKUP($C153, Table5[#All], 10, 0)</f>
        <v>0</v>
      </c>
      <c r="HR153" s="9">
        <f>VLOOKUP($C153, Table5[#All], 11, 0)</f>
        <v>0</v>
      </c>
      <c r="HS153" s="10">
        <f t="shared" si="218"/>
        <v>3</v>
      </c>
      <c r="HT153" s="11"/>
      <c r="HU153" s="9">
        <f>VLOOKUP($C153, Table5[#All], 12, 0)</f>
        <v>1</v>
      </c>
      <c r="HV153" s="9">
        <f>VLOOKUP($C153, Table5[#All], 13, 0)</f>
        <v>0</v>
      </c>
      <c r="HW153" s="9">
        <f>VLOOKUP($C153, Table5[#All], 14, 0)</f>
        <v>0</v>
      </c>
      <c r="HX153" s="9">
        <f>VLOOKUP($C153, Table5[#All], 15, 0)</f>
        <v>0</v>
      </c>
      <c r="HY153" s="9">
        <f>VLOOKUP($C153, Table5[#All], 16, 0)</f>
        <v>0</v>
      </c>
      <c r="HZ153" s="10">
        <f t="shared" si="219"/>
        <v>1</v>
      </c>
      <c r="IA153" s="11"/>
      <c r="IB153" s="9">
        <f>VLOOKUP($C153, Table5[#All], 17, 0)</f>
        <v>0</v>
      </c>
      <c r="IC153" s="9">
        <f>VLOOKUP($C153, Table5[#All], 18, 0)</f>
        <v>0</v>
      </c>
      <c r="ID153" s="9">
        <f>VLOOKUP($C153, Table5[#All], 19, 0)</f>
        <v>0</v>
      </c>
      <c r="IE153" s="9">
        <f>VLOOKUP($C153, Table5[#All], 20, 0)</f>
        <v>1</v>
      </c>
      <c r="IF153" s="9">
        <f>VLOOKUP($C153, Table5[#All], 21, 0)</f>
        <v>0</v>
      </c>
      <c r="IG153" s="10">
        <f t="shared" si="220"/>
        <v>4</v>
      </c>
      <c r="IH153" s="11"/>
      <c r="II153" s="9">
        <f>VLOOKUP($C153, Table5[#All], 22, 0)</f>
        <v>1</v>
      </c>
      <c r="IJ153" s="9">
        <f>VLOOKUP($C153, Table5[#All], 23, 0)</f>
        <v>0</v>
      </c>
      <c r="IK153" s="9">
        <f>VLOOKUP($C153, Table5[#All], 24, 0)</f>
        <v>0</v>
      </c>
      <c r="IL153" s="9">
        <f>VLOOKUP($C153, Table5[#All], 25, 0)</f>
        <v>0</v>
      </c>
      <c r="IM153" s="9">
        <f>VLOOKUP($C153, Table5[#All], 26, 0)</f>
        <v>0</v>
      </c>
      <c r="IN153" s="10">
        <f t="shared" si="221"/>
        <v>1</v>
      </c>
      <c r="IO153" s="11"/>
      <c r="IP153" s="9">
        <v>1</v>
      </c>
      <c r="IQ153" s="9">
        <v>0</v>
      </c>
      <c r="IR153" s="9">
        <v>0</v>
      </c>
      <c r="IS153" s="9">
        <v>0</v>
      </c>
      <c r="IT153" s="9">
        <v>0</v>
      </c>
      <c r="IU153" s="10">
        <f t="shared" si="222"/>
        <v>1</v>
      </c>
      <c r="IV153" s="82"/>
    </row>
    <row r="154" spans="1:256" ht="16.3" thickTop="1" thickBot="1" x14ac:dyDescent="0.35">
      <c r="A154" s="16" t="s">
        <v>433</v>
      </c>
      <c r="B154" s="16" t="s">
        <v>446</v>
      </c>
      <c r="C154" s="16" t="s">
        <v>447</v>
      </c>
      <c r="D154" s="11"/>
      <c r="E154" s="9">
        <f>VLOOKUP($C154, Table7[#All], 2, 0)</f>
        <v>0</v>
      </c>
      <c r="F154" s="9"/>
      <c r="G154" s="9">
        <f>VLOOKUP($C154, Table7[#All], 3, 0)</f>
        <v>0.73680000000000012</v>
      </c>
      <c r="H154" s="9">
        <f>VLOOKUP($C154, Table7[#All], 4, 0)</f>
        <v>0.15789999999999998</v>
      </c>
      <c r="I154" s="9">
        <f>VLOOKUP($C154, Table7[#All], 5, 0)</f>
        <v>0.10529999999999999</v>
      </c>
      <c r="J154" s="10">
        <f t="shared" si="223"/>
        <v>4</v>
      </c>
      <c r="K154" s="11"/>
      <c r="L154" s="9">
        <v>0</v>
      </c>
      <c r="M154" s="9"/>
      <c r="N154" s="9">
        <v>0</v>
      </c>
      <c r="O154" s="9">
        <v>0</v>
      </c>
      <c r="P154" s="9">
        <v>0</v>
      </c>
      <c r="Q154" s="10" t="str">
        <f t="shared" si="224"/>
        <v>N/A</v>
      </c>
      <c r="R154" s="11"/>
      <c r="S154" s="9">
        <v>0</v>
      </c>
      <c r="T154" s="9">
        <f>VLOOKUP($C154, Table7[#All], 6, 0)</f>
        <v>0.31579999999999997</v>
      </c>
      <c r="U154" s="9">
        <f>VLOOKUP($C154, Table7[#All], 7, 0)</f>
        <v>0.68420000000000003</v>
      </c>
      <c r="V154" s="9">
        <f>VLOOKUP($C154, Table7[#All], 8, 0)</f>
        <v>0</v>
      </c>
      <c r="W154" s="9">
        <v>0</v>
      </c>
      <c r="X154" s="10">
        <f t="shared" si="225"/>
        <v>3</v>
      </c>
      <c r="Y154" s="11"/>
      <c r="Z154" s="9">
        <f>VLOOKUP($C154, Table7[#All], 9, 0)</f>
        <v>0</v>
      </c>
      <c r="AA154" s="9">
        <f>VLOOKUP($C154, Table7[#All], 10, 0)</f>
        <v>0.78949999999999998</v>
      </c>
      <c r="AB154" s="9">
        <f>VLOOKUP($C154, Table7[#All], 11, 0)</f>
        <v>0.21050000000000002</v>
      </c>
      <c r="AC154" s="9">
        <f>VLOOKUP($C154, Table7[#All], 12, 0)</f>
        <v>0</v>
      </c>
      <c r="AD154" s="9">
        <v>0</v>
      </c>
      <c r="AE154" s="10">
        <f t="shared" si="195"/>
        <v>2</v>
      </c>
      <c r="AF154" s="11"/>
      <c r="AG154" s="9">
        <f>VLOOKUP($C154, Table7[#All], 13, 0)</f>
        <v>0</v>
      </c>
      <c r="AH154" s="9">
        <f>VLOOKUP($C154, Table7[#All], 14, 0)</f>
        <v>0.73680000000000012</v>
      </c>
      <c r="AI154" s="9">
        <f>VLOOKUP($C154, Table7[#All], 15, 0)</f>
        <v>0.26319999999999999</v>
      </c>
      <c r="AJ154" s="9"/>
      <c r="AK154" s="9"/>
      <c r="AL154" s="10">
        <f t="shared" si="196"/>
        <v>3</v>
      </c>
      <c r="AM154" s="11"/>
      <c r="AN154" s="9">
        <f>VLOOKUP($C154, Table7[#All], 16, 0)</f>
        <v>0</v>
      </c>
      <c r="AO154" s="9">
        <f>VLOOKUP($C154, Table7[#All], 17, 0)</f>
        <v>1</v>
      </c>
      <c r="AP154" s="9">
        <f>VLOOKUP($C154, Table7[#All], 18, 0)</f>
        <v>0</v>
      </c>
      <c r="AQ154" s="9">
        <f>VLOOKUP($C154, Table7[#All], 19, 0)</f>
        <v>0</v>
      </c>
      <c r="AR154" s="9"/>
      <c r="AS154" s="12">
        <f t="shared" si="197"/>
        <v>2</v>
      </c>
      <c r="AT154" s="11"/>
      <c r="AU154" s="9">
        <f>VLOOKUP($C154, Table7[#All], 20, 0)</f>
        <v>1</v>
      </c>
      <c r="AV154" s="9">
        <f>VLOOKUP($C154, Table7[#All], 21, 0)</f>
        <v>0</v>
      </c>
      <c r="AW154" s="9">
        <f>VLOOKUP($C154, Table7[#All], 22, 0)</f>
        <v>0</v>
      </c>
      <c r="AX154" s="9"/>
      <c r="AY154" s="9"/>
      <c r="AZ154" s="10">
        <f t="shared" si="226"/>
        <v>1</v>
      </c>
      <c r="BA154" s="11"/>
      <c r="BB154" s="9">
        <f>VLOOKUP($C154, Table7[#All], 23, 0)</f>
        <v>0.15789999999999998</v>
      </c>
      <c r="BC154" s="9">
        <f>VLOOKUP($C154, Table7[#All], 24, 0)</f>
        <v>0.84209999999999996</v>
      </c>
      <c r="BD154" s="9">
        <f>VLOOKUP($C154, Table7[#All], 25, 0)</f>
        <v>0</v>
      </c>
      <c r="BE154" s="9">
        <f>VLOOKUP($C154, Table7[#All], 26, 0)</f>
        <v>0</v>
      </c>
      <c r="BF154" s="9"/>
      <c r="BG154" s="10">
        <f t="shared" si="227"/>
        <v>2</v>
      </c>
      <c r="BH154" s="81"/>
      <c r="BI154" s="9">
        <v>0</v>
      </c>
      <c r="BJ154" s="9">
        <v>0</v>
      </c>
      <c r="BK154" s="9">
        <v>0</v>
      </c>
      <c r="BL154" s="9">
        <v>0</v>
      </c>
      <c r="BM154" s="9">
        <v>0</v>
      </c>
      <c r="BN154" s="10" t="str">
        <f t="shared" si="228"/>
        <v>N/A</v>
      </c>
      <c r="BO154" s="11"/>
      <c r="BP154" s="9">
        <f>VLOOKUP($C154, Table7[#All], 27, 0)</f>
        <v>0.89469999999999994</v>
      </c>
      <c r="BQ154" s="9">
        <f>VLOOKUP($C154, Table7[#All], 28, 0)</f>
        <v>5.2600000000000001E-2</v>
      </c>
      <c r="BR154" s="9">
        <f>VLOOKUP($C154, Table7[#All], 29, 0)</f>
        <v>0</v>
      </c>
      <c r="BS154" s="9">
        <f>VLOOKUP($C154, Table7[#All], 30, 0)</f>
        <v>5.2600000000000001E-2</v>
      </c>
      <c r="BT154" s="9"/>
      <c r="BU154" s="10">
        <f t="shared" si="198"/>
        <v>1</v>
      </c>
      <c r="BV154" s="11"/>
      <c r="BW154" s="9">
        <f>VLOOKUP($C154, Table7[#All], 31, 0)</f>
        <v>0.73680000000000012</v>
      </c>
      <c r="BX154" s="9">
        <f>VLOOKUP($C154, Table7[#All], 32, 0)</f>
        <v>0.26319999999999999</v>
      </c>
      <c r="BY154" s="9">
        <f>VLOOKUP($C154, Table7[#All], 33, 0)</f>
        <v>0</v>
      </c>
      <c r="BZ154" s="9"/>
      <c r="CA154" s="9"/>
      <c r="CB154" s="10">
        <f t="shared" si="199"/>
        <v>2</v>
      </c>
      <c r="CC154" s="81"/>
      <c r="CD154" s="9">
        <f>VLOOKUP($C154, Table7[#All], 34, 0)</f>
        <v>1</v>
      </c>
      <c r="CE154" s="9">
        <f>VLOOKUP($C154, Table7[#All], 35, 0)</f>
        <v>0</v>
      </c>
      <c r="CF154" s="9">
        <f>VLOOKUP($C154, Table7[#All], 36, 0)</f>
        <v>0</v>
      </c>
      <c r="CG154" s="9">
        <v>0</v>
      </c>
      <c r="CH154" s="9">
        <v>0</v>
      </c>
      <c r="CI154" s="12">
        <f t="shared" si="200"/>
        <v>1</v>
      </c>
      <c r="CJ154" s="13"/>
      <c r="CK154" s="9">
        <v>0</v>
      </c>
      <c r="CL154" s="9">
        <v>0</v>
      </c>
      <c r="CM154" s="9">
        <v>0</v>
      </c>
      <c r="CN154" s="9">
        <v>0</v>
      </c>
      <c r="CO154" s="9"/>
      <c r="CP154" s="10" t="str">
        <f t="shared" si="201"/>
        <v>N/A</v>
      </c>
      <c r="CQ154" s="11"/>
      <c r="CR154" s="9">
        <f>VLOOKUP($C154, Table7[#All], 37, 0)</f>
        <v>0</v>
      </c>
      <c r="CS154" s="9">
        <f>VLOOKUP($C154, Table7[#All], 38, 0)</f>
        <v>0.78949999999999998</v>
      </c>
      <c r="CT154" s="9">
        <f>VLOOKUP($C154, Table7[#All], 39, 0)</f>
        <v>0.15789999999999998</v>
      </c>
      <c r="CU154" s="9">
        <f>VLOOKUP($C154, Table7[#All], 40, 0)</f>
        <v>0</v>
      </c>
      <c r="CV154" s="9">
        <f>VLOOKUP($C154, Table7[#All], 41, 0)</f>
        <v>5.2600000000000001E-2</v>
      </c>
      <c r="CW154" s="14">
        <f t="shared" si="202"/>
        <v>2</v>
      </c>
      <c r="CX154" s="81"/>
      <c r="CY154" s="9">
        <f>VLOOKUP($C154, Table7[#All], 42, 0)</f>
        <v>5.2600000000000001E-2</v>
      </c>
      <c r="CZ154" s="9">
        <f>VLOOKUP($C154, Table7[#All], 43, 0)</f>
        <v>0.36840000000000006</v>
      </c>
      <c r="DA154" s="9">
        <f>VLOOKUP($C154, Table7[#All], 44, 0)</f>
        <v>0.57889999999999997</v>
      </c>
      <c r="DB154" s="9">
        <v>0</v>
      </c>
      <c r="DC154" s="9">
        <v>0</v>
      </c>
      <c r="DD154" s="10">
        <f t="shared" si="203"/>
        <v>3</v>
      </c>
      <c r="DE154" s="11"/>
      <c r="DF154" s="9">
        <f>VLOOKUP($C154, Table7[#All], 45, 0)</f>
        <v>0.94739999999999991</v>
      </c>
      <c r="DG154" s="9"/>
      <c r="DH154" s="9">
        <f>VLOOKUP($C154, Table7[#All], 46, 0)</f>
        <v>5.2600000000000001E-2</v>
      </c>
      <c r="DI154" s="9"/>
      <c r="DJ154" s="9">
        <f>VLOOKUP($C154, Table7[#All], 47, 0)</f>
        <v>0</v>
      </c>
      <c r="DK154" s="14">
        <f t="shared" si="204"/>
        <v>1</v>
      </c>
      <c r="DL154" s="11"/>
      <c r="DM154" s="9">
        <f>VLOOKUP($C154, Table7[#All], 48, 0)</f>
        <v>1</v>
      </c>
      <c r="DN154" s="9"/>
      <c r="DO154" s="9">
        <f>VLOOKUP($C154, Table7[#All], 49, 0)</f>
        <v>0</v>
      </c>
      <c r="DP154" s="9">
        <v>0</v>
      </c>
      <c r="DQ154" s="9"/>
      <c r="DR154" s="14">
        <f t="shared" si="205"/>
        <v>1</v>
      </c>
      <c r="DS154" s="11"/>
      <c r="DT154" s="9">
        <f>VLOOKUP($C154, Table7[#All], 50, 0)</f>
        <v>0</v>
      </c>
      <c r="DU154" s="9">
        <f>VLOOKUP($C154, Table7[#All], 51, 0)</f>
        <v>0.42109999999999997</v>
      </c>
      <c r="DV154" s="9">
        <f>VLOOKUP($C154, Table7[#All], 52, 0)</f>
        <v>0.52629999999999999</v>
      </c>
      <c r="DW154" s="9">
        <f>VLOOKUP($C154, Table7[#All], 53, 0)</f>
        <v>5.2600000000000001E-2</v>
      </c>
      <c r="DX154" s="9">
        <f>VLOOKUP($C154, Table7[#All], 54, 0)</f>
        <v>0</v>
      </c>
      <c r="DY154" s="12">
        <f t="shared" si="194"/>
        <v>3</v>
      </c>
      <c r="DZ154" s="11"/>
      <c r="EA154" s="9">
        <v>0</v>
      </c>
      <c r="EB154" s="9">
        <v>0</v>
      </c>
      <c r="EC154" s="9">
        <v>0</v>
      </c>
      <c r="ED154" s="9">
        <v>0</v>
      </c>
      <c r="EE154" s="9">
        <v>0</v>
      </c>
      <c r="EF154" s="10" t="str">
        <f t="shared" si="206"/>
        <v>N/A</v>
      </c>
      <c r="EG154" s="9"/>
      <c r="EH154" s="9">
        <f>VLOOKUP($C154, Table7[#All], 55, 0)</f>
        <v>0</v>
      </c>
      <c r="EI154" s="9">
        <f>VLOOKUP($C154, Table7[#All], 56, 0)</f>
        <v>1</v>
      </c>
      <c r="EJ154" s="9">
        <f>VLOOKUP($C154, Table7[#All], 57, 0)</f>
        <v>0</v>
      </c>
      <c r="EK154" s="9">
        <f>VLOOKUP($C154, Table7[#All], 58, 0)</f>
        <v>0</v>
      </c>
      <c r="EL154" s="9">
        <f>VLOOKUP($C154, Table7[#All], 59, 0)</f>
        <v>0</v>
      </c>
      <c r="EM154" s="14">
        <f t="shared" si="207"/>
        <v>2</v>
      </c>
      <c r="EN154" s="11"/>
      <c r="EO154" s="9">
        <f>VLOOKUP($C154, Table7[#All], 60, 0)</f>
        <v>0</v>
      </c>
      <c r="EP154" s="9"/>
      <c r="EQ154" s="9">
        <f>VLOOKUP($C154, Table7[#All], 61, 0)</f>
        <v>1</v>
      </c>
      <c r="ER154" s="9"/>
      <c r="ES154" s="9"/>
      <c r="ET154" s="14">
        <f t="shared" si="208"/>
        <v>3</v>
      </c>
      <c r="EU154" s="11"/>
      <c r="EV154" s="9">
        <f>VLOOKUP($C154, Table7[#All], 62, 0)</f>
        <v>0</v>
      </c>
      <c r="EW154" s="9">
        <f>VLOOKUP($C154, Table7[#All], 63, 0)</f>
        <v>1</v>
      </c>
      <c r="EX154" s="9">
        <f>VLOOKUP($C154, Table7[#All], 64, 0)</f>
        <v>0</v>
      </c>
      <c r="EY154" s="9">
        <f>VLOOKUP($C154, Table7[#All], 65, 0)</f>
        <v>0</v>
      </c>
      <c r="EZ154" s="9">
        <f>VLOOKUP($C154, Table7[#All], 66, 0)</f>
        <v>0</v>
      </c>
      <c r="FA154" s="12">
        <f t="shared" si="209"/>
        <v>2</v>
      </c>
      <c r="FB154" s="11"/>
      <c r="FC154" s="9">
        <v>0</v>
      </c>
      <c r="FD154" s="9">
        <f>VLOOKUP($C154, Table7[#All], 67, 0)</f>
        <v>0.15789999999999998</v>
      </c>
      <c r="FE154" s="9">
        <f>VLOOKUP($C154, Table7[#All], 68, 0)</f>
        <v>0.73680000000000012</v>
      </c>
      <c r="FF154" s="9">
        <f>VLOOKUP($C154, Table7[#All], 69, 0)</f>
        <v>0.10529999999999999</v>
      </c>
      <c r="FG154" s="9"/>
      <c r="FH154" s="10">
        <f t="shared" si="210"/>
        <v>3</v>
      </c>
      <c r="FI154" s="11"/>
      <c r="FJ154" s="9">
        <f>VLOOKUP($C154, Table7[#All], 70, 0)</f>
        <v>0</v>
      </c>
      <c r="FK154" s="9">
        <f>VLOOKUP($C154, Table7[#All], 71, 0)</f>
        <v>0</v>
      </c>
      <c r="FL154" s="9">
        <f>VLOOKUP($C154, Table7[#All], 72, 0)</f>
        <v>0</v>
      </c>
      <c r="FM154" s="9">
        <f>VLOOKUP($C154, Table7[#All], 73, 0)</f>
        <v>0</v>
      </c>
      <c r="FN154" s="9">
        <f>VLOOKUP($C154, Table7[#All], 74, 0)</f>
        <v>1</v>
      </c>
      <c r="FO154" s="14">
        <f t="shared" si="211"/>
        <v>5</v>
      </c>
      <c r="FP154" s="11"/>
      <c r="FQ154" s="9">
        <f>VLOOKUP($C154, Table7[#All], 75, 0)</f>
        <v>0.26319999999999999</v>
      </c>
      <c r="FR154" s="9">
        <f>VLOOKUP($C154, Table7[#All], 76, 0)</f>
        <v>0.68420000000000003</v>
      </c>
      <c r="FS154" s="9">
        <f>VLOOKUP($C154, Table7[#All], 77, 0)</f>
        <v>0</v>
      </c>
      <c r="FT154" s="9">
        <f>VLOOKUP($C154, Table7[#All], 78, 0)</f>
        <v>5.2600000000000001E-2</v>
      </c>
      <c r="FU154" s="9">
        <v>0</v>
      </c>
      <c r="FV154" s="10">
        <f t="shared" si="212"/>
        <v>2</v>
      </c>
      <c r="FW154" s="11"/>
      <c r="FX154" s="9">
        <f>VLOOKUP($C154, Table7[#All], 79, 0)</f>
        <v>0.1176</v>
      </c>
      <c r="FY154" s="9"/>
      <c r="FZ154" s="9">
        <f>VLOOKUP($C154, Table7[#All], 80, 0)</f>
        <v>0.88239999999999996</v>
      </c>
      <c r="GA154" s="9">
        <f>VLOOKUP($C154, Table7[#All], 81, 0)</f>
        <v>0</v>
      </c>
      <c r="GB154" s="9"/>
      <c r="GC154" s="10">
        <f t="shared" si="229"/>
        <v>3</v>
      </c>
      <c r="GD154" s="81"/>
      <c r="GE154" s="9">
        <f>VLOOKUP($C154, Table7[#All], 82, 0)</f>
        <v>0</v>
      </c>
      <c r="GF154" s="9">
        <f>VLOOKUP($C154, Table7[#All], 83, 0)</f>
        <v>0.21050000000000002</v>
      </c>
      <c r="GG154" s="9">
        <f>VLOOKUP($C154, Table7[#All], 84, 0)</f>
        <v>0.78949999999999998</v>
      </c>
      <c r="GH154" s="9"/>
      <c r="GI154" s="9">
        <f>VLOOKUP($C154, Table7[#All], 85, 0)</f>
        <v>0</v>
      </c>
      <c r="GJ154" s="12">
        <f t="shared" si="213"/>
        <v>3</v>
      </c>
      <c r="GK154" s="11"/>
      <c r="GL154" s="9">
        <v>0</v>
      </c>
      <c r="GM154" s="9">
        <f>VLOOKUP($C154, Table7[#All], 86, 0)</f>
        <v>0</v>
      </c>
      <c r="GN154" s="9">
        <f>VLOOKUP($C154, Table7[#All], 87, 0)</f>
        <v>0</v>
      </c>
      <c r="GO154" s="9">
        <f>VLOOKUP($C154, Table7[#All], 88, 0)</f>
        <v>1</v>
      </c>
      <c r="GP154" s="9"/>
      <c r="GQ154" s="10">
        <f t="shared" si="214"/>
        <v>4</v>
      </c>
      <c r="GR154" s="11"/>
      <c r="GS154" s="9">
        <f>VLOOKUP($C154, Table2[#All], 3, 0)</f>
        <v>0</v>
      </c>
      <c r="GT154" s="9">
        <f>VLOOKUP($C154, Table2[#All], 4, 0)</f>
        <v>0</v>
      </c>
      <c r="GU154" s="9">
        <f>VLOOKUP($C154, Table2[#All], 5, 0)</f>
        <v>1</v>
      </c>
      <c r="GV154" s="9">
        <f>VLOOKUP($C154, Table2[#All], 6, 0)</f>
        <v>0</v>
      </c>
      <c r="GW154" s="9">
        <f>VLOOKUP($C154, Table2[#All], 7, 0)</f>
        <v>0</v>
      </c>
      <c r="GX154" s="10">
        <f t="shared" si="215"/>
        <v>3</v>
      </c>
      <c r="GY154" s="11"/>
      <c r="GZ154" s="9">
        <v>0</v>
      </c>
      <c r="HA154" s="9">
        <v>0</v>
      </c>
      <c r="HB154" s="9">
        <v>0</v>
      </c>
      <c r="HC154" s="9">
        <v>1</v>
      </c>
      <c r="HD154" s="9"/>
      <c r="HE154" s="10">
        <f t="shared" si="216"/>
        <v>4</v>
      </c>
      <c r="HF154" s="11"/>
      <c r="HG154" s="9">
        <f>VLOOKUP($C154, Table5[#All], 2, 0)</f>
        <v>0</v>
      </c>
      <c r="HH154" s="9">
        <f>VLOOKUP($C154, Table5[#All], 3, 0)</f>
        <v>0</v>
      </c>
      <c r="HI154" s="9">
        <f>VLOOKUP($C154, Table5[#All], 4, 0)</f>
        <v>1</v>
      </c>
      <c r="HJ154" s="9">
        <f>VLOOKUP($C154, Table5[#All], 5, 0)</f>
        <v>0</v>
      </c>
      <c r="HK154" s="9">
        <f>VLOOKUP($C154, Table5[#All], 6, 0)</f>
        <v>0</v>
      </c>
      <c r="HL154" s="10">
        <f t="shared" si="217"/>
        <v>3</v>
      </c>
      <c r="HM154" s="11"/>
      <c r="HN154" s="9">
        <f>VLOOKUP($C154, Table5[#All], 7, 0)</f>
        <v>0</v>
      </c>
      <c r="HO154" s="9">
        <f>VLOOKUP($C154, Table5[#All], 8, 0)</f>
        <v>1</v>
      </c>
      <c r="HP154" s="9">
        <f>VLOOKUP($C154, Table5[#All], 9, 0)</f>
        <v>0</v>
      </c>
      <c r="HQ154" s="9">
        <f>VLOOKUP($C154, Table5[#All], 10, 0)</f>
        <v>0</v>
      </c>
      <c r="HR154" s="9">
        <f>VLOOKUP($C154, Table5[#All], 11, 0)</f>
        <v>0</v>
      </c>
      <c r="HS154" s="10">
        <f t="shared" si="218"/>
        <v>2</v>
      </c>
      <c r="HT154" s="11"/>
      <c r="HU154" s="9">
        <f>VLOOKUP($C154, Table5[#All], 12, 0)</f>
        <v>1</v>
      </c>
      <c r="HV154" s="9">
        <f>VLOOKUP($C154, Table5[#All], 13, 0)</f>
        <v>0</v>
      </c>
      <c r="HW154" s="9">
        <f>VLOOKUP($C154, Table5[#All], 14, 0)</f>
        <v>0</v>
      </c>
      <c r="HX154" s="9">
        <f>VLOOKUP($C154, Table5[#All], 15, 0)</f>
        <v>0</v>
      </c>
      <c r="HY154" s="9">
        <f>VLOOKUP($C154, Table5[#All], 16, 0)</f>
        <v>0</v>
      </c>
      <c r="HZ154" s="10">
        <f t="shared" si="219"/>
        <v>1</v>
      </c>
      <c r="IA154" s="11"/>
      <c r="IB154" s="9">
        <f>VLOOKUP($C154, Table5[#All], 17, 0)</f>
        <v>0</v>
      </c>
      <c r="IC154" s="9">
        <f>VLOOKUP($C154, Table5[#All], 18, 0)</f>
        <v>0</v>
      </c>
      <c r="ID154" s="9">
        <f>VLOOKUP($C154, Table5[#All], 19, 0)</f>
        <v>0</v>
      </c>
      <c r="IE154" s="9">
        <f>VLOOKUP($C154, Table5[#All], 20, 0)</f>
        <v>0</v>
      </c>
      <c r="IF154" s="9">
        <f>VLOOKUP($C154, Table5[#All], 21, 0)</f>
        <v>1</v>
      </c>
      <c r="IG154" s="10">
        <f t="shared" si="220"/>
        <v>5</v>
      </c>
      <c r="IH154" s="11"/>
      <c r="II154" s="9">
        <f>VLOOKUP($C154, Table5[#All], 22, 0)</f>
        <v>1</v>
      </c>
      <c r="IJ154" s="9">
        <f>VLOOKUP($C154, Table5[#All], 23, 0)</f>
        <v>0</v>
      </c>
      <c r="IK154" s="9">
        <f>VLOOKUP($C154, Table5[#All], 24, 0)</f>
        <v>0</v>
      </c>
      <c r="IL154" s="9">
        <f>VLOOKUP($C154, Table5[#All], 25, 0)</f>
        <v>0</v>
      </c>
      <c r="IM154" s="9">
        <f>VLOOKUP($C154, Table5[#All], 26, 0)</f>
        <v>0</v>
      </c>
      <c r="IN154" s="10">
        <f t="shared" si="221"/>
        <v>1</v>
      </c>
      <c r="IO154" s="11"/>
      <c r="IP154" s="9">
        <v>1</v>
      </c>
      <c r="IQ154" s="9">
        <v>0</v>
      </c>
      <c r="IR154" s="9">
        <v>0</v>
      </c>
      <c r="IS154" s="9">
        <v>0</v>
      </c>
      <c r="IT154" s="9">
        <v>0</v>
      </c>
      <c r="IU154" s="10">
        <f t="shared" si="222"/>
        <v>1</v>
      </c>
      <c r="IV154" s="82"/>
    </row>
    <row r="155" spans="1:256" ht="16.3" thickTop="1" thickBot="1" x14ac:dyDescent="0.35">
      <c r="A155" s="16" t="s">
        <v>433</v>
      </c>
      <c r="B155" s="16" t="s">
        <v>448</v>
      </c>
      <c r="C155" s="16" t="s">
        <v>449</v>
      </c>
      <c r="D155" s="11"/>
      <c r="E155" s="9">
        <f>VLOOKUP($C155, Table7[#All], 2, 0)</f>
        <v>0</v>
      </c>
      <c r="F155" s="9"/>
      <c r="G155" s="9">
        <f>VLOOKUP($C155, Table7[#All], 3, 0)</f>
        <v>0.11539999999999999</v>
      </c>
      <c r="H155" s="9">
        <f>VLOOKUP($C155, Table7[#All], 4, 0)</f>
        <v>0.26919999999999999</v>
      </c>
      <c r="I155" s="9">
        <f>VLOOKUP($C155, Table7[#All], 5, 0)</f>
        <v>0.61539999999999995</v>
      </c>
      <c r="J155" s="10">
        <f t="shared" si="223"/>
        <v>5</v>
      </c>
      <c r="K155" s="11"/>
      <c r="L155" s="9">
        <v>0</v>
      </c>
      <c r="M155" s="9"/>
      <c r="N155" s="9">
        <v>0</v>
      </c>
      <c r="O155" s="9">
        <v>0</v>
      </c>
      <c r="P155" s="9">
        <v>0</v>
      </c>
      <c r="Q155" s="10" t="str">
        <f t="shared" si="224"/>
        <v>N/A</v>
      </c>
      <c r="R155" s="11"/>
      <c r="S155" s="9">
        <v>0</v>
      </c>
      <c r="T155" s="9">
        <f>VLOOKUP($C155, Table7[#All], 6, 0)</f>
        <v>0.26919999999999999</v>
      </c>
      <c r="U155" s="9">
        <f>VLOOKUP($C155, Table7[#All], 7, 0)</f>
        <v>0.61539999999999995</v>
      </c>
      <c r="V155" s="9">
        <f>VLOOKUP($C155, Table7[#All], 8, 0)</f>
        <v>0.11539999999999999</v>
      </c>
      <c r="W155" s="9">
        <v>0</v>
      </c>
      <c r="X155" s="10">
        <f t="shared" si="225"/>
        <v>3</v>
      </c>
      <c r="Y155" s="11"/>
      <c r="Z155" s="9">
        <f>VLOOKUP($C155, Table7[#All], 9, 0)</f>
        <v>0</v>
      </c>
      <c r="AA155" s="9">
        <f>VLOOKUP($C155, Table7[#All], 10, 0)</f>
        <v>0.61539999999999995</v>
      </c>
      <c r="AB155" s="9">
        <f>VLOOKUP($C155, Table7[#All], 11, 0)</f>
        <v>0.34619999999999995</v>
      </c>
      <c r="AC155" s="9">
        <f>VLOOKUP($C155, Table7[#All], 12, 0)</f>
        <v>3.85E-2</v>
      </c>
      <c r="AD155" s="9">
        <v>0</v>
      </c>
      <c r="AE155" s="10">
        <f t="shared" si="195"/>
        <v>3</v>
      </c>
      <c r="AF155" s="11"/>
      <c r="AG155" s="9">
        <f>VLOOKUP($C155, Table7[#All], 13, 0)</f>
        <v>0</v>
      </c>
      <c r="AH155" s="9">
        <f>VLOOKUP($C155, Table7[#All], 14, 0)</f>
        <v>0.65379999999999994</v>
      </c>
      <c r="AI155" s="9">
        <f>VLOOKUP($C155, Table7[#All], 15, 0)</f>
        <v>0.34619999999999995</v>
      </c>
      <c r="AJ155" s="9"/>
      <c r="AK155" s="9"/>
      <c r="AL155" s="10">
        <f t="shared" si="196"/>
        <v>3</v>
      </c>
      <c r="AM155" s="11"/>
      <c r="AN155" s="9">
        <f>VLOOKUP($C155, Table7[#All], 16, 0)</f>
        <v>1</v>
      </c>
      <c r="AO155" s="9">
        <f>VLOOKUP($C155, Table7[#All], 17, 0)</f>
        <v>0</v>
      </c>
      <c r="AP155" s="9">
        <f>VLOOKUP($C155, Table7[#All], 18, 0)</f>
        <v>0</v>
      </c>
      <c r="AQ155" s="9">
        <f>VLOOKUP($C155, Table7[#All], 19, 0)</f>
        <v>0</v>
      </c>
      <c r="AR155" s="9"/>
      <c r="AS155" s="12">
        <f t="shared" si="197"/>
        <v>1</v>
      </c>
      <c r="AT155" s="11"/>
      <c r="AU155" s="9">
        <f>VLOOKUP($C155, Table7[#All], 20, 0)</f>
        <v>0.80769999999999997</v>
      </c>
      <c r="AV155" s="9">
        <f>VLOOKUP($C155, Table7[#All], 21, 0)</f>
        <v>7.690000000000001E-2</v>
      </c>
      <c r="AW155" s="9">
        <f>VLOOKUP($C155, Table7[#All], 22, 0)</f>
        <v>0.11539999999999999</v>
      </c>
      <c r="AX155" s="9"/>
      <c r="AY155" s="9"/>
      <c r="AZ155" s="10">
        <f t="shared" si="226"/>
        <v>1</v>
      </c>
      <c r="BA155" s="11"/>
      <c r="BB155" s="9">
        <f>VLOOKUP($C155, Table7[#All], 23, 0)</f>
        <v>0.15380000000000002</v>
      </c>
      <c r="BC155" s="9">
        <f>VLOOKUP($C155, Table7[#All], 24, 0)</f>
        <v>0.69230000000000003</v>
      </c>
      <c r="BD155" s="9">
        <f>VLOOKUP($C155, Table7[#All], 25, 0)</f>
        <v>0.15380000000000002</v>
      </c>
      <c r="BE155" s="9">
        <f>VLOOKUP($C155, Table7[#All], 26, 0)</f>
        <v>0</v>
      </c>
      <c r="BF155" s="9"/>
      <c r="BG155" s="10">
        <f t="shared" si="227"/>
        <v>2</v>
      </c>
      <c r="BH155" s="81"/>
      <c r="BI155" s="9">
        <v>0</v>
      </c>
      <c r="BJ155" s="9">
        <v>0</v>
      </c>
      <c r="BK155" s="9">
        <v>0</v>
      </c>
      <c r="BL155" s="9">
        <v>0</v>
      </c>
      <c r="BM155" s="9">
        <v>0</v>
      </c>
      <c r="BN155" s="10" t="str">
        <f t="shared" si="228"/>
        <v>N/A</v>
      </c>
      <c r="BO155" s="11"/>
      <c r="BP155" s="9">
        <f>VLOOKUP($C155, Table7[#All], 27, 0)</f>
        <v>0.57689999999999997</v>
      </c>
      <c r="BQ155" s="9">
        <f>VLOOKUP($C155, Table7[#All], 28, 0)</f>
        <v>0.15380000000000002</v>
      </c>
      <c r="BR155" s="9">
        <f>VLOOKUP($C155, Table7[#All], 29, 0)</f>
        <v>0.15380000000000002</v>
      </c>
      <c r="BS155" s="9">
        <f>VLOOKUP($C155, Table7[#All], 30, 0)</f>
        <v>0.11539999999999999</v>
      </c>
      <c r="BT155" s="9"/>
      <c r="BU155" s="10">
        <f t="shared" si="198"/>
        <v>3</v>
      </c>
      <c r="BV155" s="11"/>
      <c r="BW155" s="9">
        <f>VLOOKUP($C155, Table7[#All], 31, 0)</f>
        <v>0.65379999999999994</v>
      </c>
      <c r="BX155" s="9">
        <f>VLOOKUP($C155, Table7[#All], 32, 0)</f>
        <v>0.34619999999999995</v>
      </c>
      <c r="BY155" s="9">
        <f>VLOOKUP($C155, Table7[#All], 33, 0)</f>
        <v>0</v>
      </c>
      <c r="BZ155" s="9"/>
      <c r="CA155" s="9"/>
      <c r="CB155" s="10">
        <f t="shared" si="199"/>
        <v>2</v>
      </c>
      <c r="CC155" s="81"/>
      <c r="CD155" s="9">
        <f>VLOOKUP($C155, Table7[#All], 34, 0)</f>
        <v>1</v>
      </c>
      <c r="CE155" s="9">
        <f>VLOOKUP($C155, Table7[#All], 35, 0)</f>
        <v>0</v>
      </c>
      <c r="CF155" s="9">
        <f>VLOOKUP($C155, Table7[#All], 36, 0)</f>
        <v>0</v>
      </c>
      <c r="CG155" s="9">
        <v>0</v>
      </c>
      <c r="CH155" s="9">
        <v>0</v>
      </c>
      <c r="CI155" s="12">
        <f t="shared" si="200"/>
        <v>1</v>
      </c>
      <c r="CJ155" s="13"/>
      <c r="CK155" s="9">
        <v>0</v>
      </c>
      <c r="CL155" s="9">
        <v>0</v>
      </c>
      <c r="CM155" s="9">
        <v>0</v>
      </c>
      <c r="CN155" s="9">
        <v>0</v>
      </c>
      <c r="CO155" s="9"/>
      <c r="CP155" s="10" t="str">
        <f t="shared" si="201"/>
        <v>N/A</v>
      </c>
      <c r="CQ155" s="11"/>
      <c r="CR155" s="9">
        <f>VLOOKUP($C155, Table7[#All], 37, 0)</f>
        <v>7.690000000000001E-2</v>
      </c>
      <c r="CS155" s="9">
        <f>VLOOKUP($C155, Table7[#All], 38, 0)</f>
        <v>0.46149999999999997</v>
      </c>
      <c r="CT155" s="9">
        <f>VLOOKUP($C155, Table7[#All], 39, 0)</f>
        <v>0.15380000000000002</v>
      </c>
      <c r="CU155" s="9">
        <f>VLOOKUP($C155, Table7[#All], 40, 0)</f>
        <v>0.30769999999999997</v>
      </c>
      <c r="CV155" s="9">
        <f>VLOOKUP($C155, Table7[#All], 41, 0)</f>
        <v>0</v>
      </c>
      <c r="CW155" s="14">
        <f t="shared" si="202"/>
        <v>4</v>
      </c>
      <c r="CX155" s="81"/>
      <c r="CY155" s="9">
        <f>VLOOKUP($C155, Table7[#All], 42, 0)</f>
        <v>3.85E-2</v>
      </c>
      <c r="CZ155" s="9">
        <f>VLOOKUP($C155, Table7[#All], 43, 0)</f>
        <v>0.5</v>
      </c>
      <c r="DA155" s="9">
        <f>VLOOKUP($C155, Table7[#All], 44, 0)</f>
        <v>0.46149999999999997</v>
      </c>
      <c r="DB155" s="9">
        <v>0</v>
      </c>
      <c r="DC155" s="9">
        <v>0</v>
      </c>
      <c r="DD155" s="10">
        <f t="shared" si="203"/>
        <v>3</v>
      </c>
      <c r="DE155" s="11"/>
      <c r="DF155" s="9">
        <f>VLOOKUP($C155, Table7[#All], 45, 0)</f>
        <v>0.46149999999999997</v>
      </c>
      <c r="DG155" s="9"/>
      <c r="DH155" s="9">
        <f>VLOOKUP($C155, Table7[#All], 46, 0)</f>
        <v>0.42310000000000003</v>
      </c>
      <c r="DI155" s="9"/>
      <c r="DJ155" s="9">
        <f>VLOOKUP($C155, Table7[#All], 47, 0)</f>
        <v>0.11539999999999999</v>
      </c>
      <c r="DK155" s="14">
        <f t="shared" si="204"/>
        <v>3</v>
      </c>
      <c r="DL155" s="11"/>
      <c r="DM155" s="9">
        <f>VLOOKUP($C155, Table7[#All], 48, 0)</f>
        <v>1</v>
      </c>
      <c r="DN155" s="9"/>
      <c r="DO155" s="9">
        <f>VLOOKUP($C155, Table7[#All], 49, 0)</f>
        <v>0</v>
      </c>
      <c r="DP155" s="9">
        <v>0</v>
      </c>
      <c r="DQ155" s="9"/>
      <c r="DR155" s="14">
        <f t="shared" si="205"/>
        <v>1</v>
      </c>
      <c r="DS155" s="11"/>
      <c r="DT155" s="9">
        <f>VLOOKUP($C155, Table7[#All], 50, 0)</f>
        <v>0</v>
      </c>
      <c r="DU155" s="9">
        <f>VLOOKUP($C155, Table7[#All], 51, 0)</f>
        <v>0</v>
      </c>
      <c r="DV155" s="9">
        <f>VLOOKUP($C155, Table7[#All], 52, 0)</f>
        <v>0.46149999999999997</v>
      </c>
      <c r="DW155" s="9">
        <f>VLOOKUP($C155, Table7[#All], 53, 0)</f>
        <v>0.15380000000000002</v>
      </c>
      <c r="DX155" s="9">
        <f>VLOOKUP($C155, Table7[#All], 54, 0)</f>
        <v>0.3846</v>
      </c>
      <c r="DY155" s="12">
        <f t="shared" si="194"/>
        <v>5</v>
      </c>
      <c r="DZ155" s="11"/>
      <c r="EA155" s="9">
        <v>0</v>
      </c>
      <c r="EB155" s="9">
        <v>0</v>
      </c>
      <c r="EC155" s="9">
        <v>0</v>
      </c>
      <c r="ED155" s="9">
        <v>0</v>
      </c>
      <c r="EE155" s="9">
        <v>0</v>
      </c>
      <c r="EF155" s="10" t="str">
        <f t="shared" si="206"/>
        <v>N/A</v>
      </c>
      <c r="EG155" s="9"/>
      <c r="EH155" s="9">
        <f>VLOOKUP($C155, Table7[#All], 55, 0)</f>
        <v>0</v>
      </c>
      <c r="EI155" s="9">
        <f>VLOOKUP($C155, Table7[#All], 56, 0)</f>
        <v>1</v>
      </c>
      <c r="EJ155" s="9">
        <f>VLOOKUP($C155, Table7[#All], 57, 0)</f>
        <v>0</v>
      </c>
      <c r="EK155" s="9">
        <f>VLOOKUP($C155, Table7[#All], 58, 0)</f>
        <v>0</v>
      </c>
      <c r="EL155" s="9">
        <f>VLOOKUP($C155, Table7[#All], 59, 0)</f>
        <v>0</v>
      </c>
      <c r="EM155" s="14">
        <f t="shared" si="207"/>
        <v>2</v>
      </c>
      <c r="EN155" s="11"/>
      <c r="EO155" s="9">
        <f>VLOOKUP($C155, Table7[#All], 60, 0)</f>
        <v>0.1923</v>
      </c>
      <c r="EP155" s="9"/>
      <c r="EQ155" s="9">
        <f>VLOOKUP($C155, Table7[#All], 61, 0)</f>
        <v>0.80769999999999997</v>
      </c>
      <c r="ER155" s="9"/>
      <c r="ES155" s="9"/>
      <c r="ET155" s="14">
        <f t="shared" si="208"/>
        <v>3</v>
      </c>
      <c r="EU155" s="11"/>
      <c r="EV155" s="9">
        <f>VLOOKUP($C155, Table7[#All], 62, 0)</f>
        <v>0</v>
      </c>
      <c r="EW155" s="9">
        <f>VLOOKUP($C155, Table7[#All], 63, 0)</f>
        <v>1</v>
      </c>
      <c r="EX155" s="9">
        <f>VLOOKUP($C155, Table7[#All], 64, 0)</f>
        <v>0</v>
      </c>
      <c r="EY155" s="9">
        <f>VLOOKUP($C155, Table7[#All], 65, 0)</f>
        <v>0</v>
      </c>
      <c r="EZ155" s="9">
        <f>VLOOKUP($C155, Table7[#All], 66, 0)</f>
        <v>0</v>
      </c>
      <c r="FA155" s="12">
        <f t="shared" si="209"/>
        <v>2</v>
      </c>
      <c r="FB155" s="11"/>
      <c r="FC155" s="9">
        <v>0</v>
      </c>
      <c r="FD155" s="9">
        <f>VLOOKUP($C155, Table7[#All], 67, 0)</f>
        <v>0.15380000000000002</v>
      </c>
      <c r="FE155" s="9">
        <f>VLOOKUP($C155, Table7[#All], 68, 0)</f>
        <v>0.76919999999999999</v>
      </c>
      <c r="FF155" s="9">
        <f>VLOOKUP($C155, Table7[#All], 69, 0)</f>
        <v>7.690000000000001E-2</v>
      </c>
      <c r="FG155" s="9"/>
      <c r="FH155" s="10">
        <f t="shared" si="210"/>
        <v>3</v>
      </c>
      <c r="FI155" s="11"/>
      <c r="FJ155" s="9">
        <f>VLOOKUP($C155, Table7[#All], 70, 0)</f>
        <v>0</v>
      </c>
      <c r="FK155" s="9">
        <f>VLOOKUP($C155, Table7[#All], 71, 0)</f>
        <v>0</v>
      </c>
      <c r="FL155" s="9">
        <f>VLOOKUP($C155, Table7[#All], 72, 0)</f>
        <v>0</v>
      </c>
      <c r="FM155" s="9">
        <f>VLOOKUP($C155, Table7[#All], 73, 0)</f>
        <v>1</v>
      </c>
      <c r="FN155" s="9">
        <f>VLOOKUP($C155, Table7[#All], 74, 0)</f>
        <v>0</v>
      </c>
      <c r="FO155" s="14">
        <f t="shared" si="211"/>
        <v>4</v>
      </c>
      <c r="FP155" s="11"/>
      <c r="FQ155" s="9">
        <f>VLOOKUP($C155, Table7[#All], 75, 0)</f>
        <v>0.65379999999999994</v>
      </c>
      <c r="FR155" s="9">
        <f>VLOOKUP($C155, Table7[#All], 76, 0)</f>
        <v>0.30769999999999997</v>
      </c>
      <c r="FS155" s="9">
        <f>VLOOKUP($C155, Table7[#All], 77, 0)</f>
        <v>3.85E-2</v>
      </c>
      <c r="FT155" s="9">
        <f>VLOOKUP($C155, Table7[#All], 78, 0)</f>
        <v>0</v>
      </c>
      <c r="FU155" s="9">
        <v>0</v>
      </c>
      <c r="FV155" s="10">
        <f t="shared" si="212"/>
        <v>2</v>
      </c>
      <c r="FW155" s="11"/>
      <c r="FX155" s="9">
        <f>VLOOKUP($C155, Table7[#All], 79, 0)</f>
        <v>0.2</v>
      </c>
      <c r="FY155" s="9"/>
      <c r="FZ155" s="9">
        <f>VLOOKUP($C155, Table7[#All], 80, 0)</f>
        <v>0.6</v>
      </c>
      <c r="GA155" s="9">
        <f>VLOOKUP($C155, Table7[#All], 81, 0)</f>
        <v>0.2</v>
      </c>
      <c r="GB155" s="9"/>
      <c r="GC155" s="10">
        <f t="shared" si="229"/>
        <v>3</v>
      </c>
      <c r="GD155" s="81"/>
      <c r="GE155" s="9">
        <f>VLOOKUP($C155, Table7[#All], 82, 0)</f>
        <v>4.1700000000000001E-2</v>
      </c>
      <c r="GF155" s="9">
        <f>VLOOKUP($C155, Table7[#All], 83, 0)</f>
        <v>0.41670000000000001</v>
      </c>
      <c r="GG155" s="9">
        <f>VLOOKUP($C155, Table7[#All], 84, 0)</f>
        <v>0.54170000000000007</v>
      </c>
      <c r="GH155" s="9"/>
      <c r="GI155" s="9">
        <f>VLOOKUP($C155, Table7[#All], 85, 0)</f>
        <v>0</v>
      </c>
      <c r="GJ155" s="12">
        <f t="shared" si="213"/>
        <v>3</v>
      </c>
      <c r="GK155" s="11"/>
      <c r="GL155" s="9">
        <v>0</v>
      </c>
      <c r="GM155" s="9">
        <f>VLOOKUP($C155, Table7[#All], 86, 0)</f>
        <v>0.11539999999999999</v>
      </c>
      <c r="GN155" s="9">
        <f>VLOOKUP($C155, Table7[#All], 87, 0)</f>
        <v>0.23079999999999998</v>
      </c>
      <c r="GO155" s="9">
        <f>VLOOKUP($C155, Table7[#All], 88, 0)</f>
        <v>0.65379999999999994</v>
      </c>
      <c r="GP155" s="9"/>
      <c r="GQ155" s="10">
        <f t="shared" si="214"/>
        <v>4</v>
      </c>
      <c r="GR155" s="11"/>
      <c r="GS155" s="9">
        <f>VLOOKUP($C155, Table2[#All], 3, 0)</f>
        <v>0</v>
      </c>
      <c r="GT155" s="9">
        <f>VLOOKUP($C155, Table2[#All], 4, 0)</f>
        <v>0</v>
      </c>
      <c r="GU155" s="9">
        <f>VLOOKUP($C155, Table2[#All], 5, 0)</f>
        <v>1</v>
      </c>
      <c r="GV155" s="9">
        <f>VLOOKUP($C155, Table2[#All], 6, 0)</f>
        <v>0</v>
      </c>
      <c r="GW155" s="9">
        <f>VLOOKUP($C155, Table2[#All], 7, 0)</f>
        <v>0</v>
      </c>
      <c r="GX155" s="10">
        <f t="shared" si="215"/>
        <v>3</v>
      </c>
      <c r="GY155" s="11"/>
      <c r="GZ155" s="9">
        <v>0</v>
      </c>
      <c r="HA155" s="9">
        <v>0</v>
      </c>
      <c r="HB155" s="9">
        <v>0</v>
      </c>
      <c r="HC155" s="9">
        <v>1</v>
      </c>
      <c r="HD155" s="9"/>
      <c r="HE155" s="10">
        <f t="shared" si="216"/>
        <v>4</v>
      </c>
      <c r="HF155" s="11"/>
      <c r="HG155" s="9">
        <f>VLOOKUP($C155, Table5[#All], 2, 0)</f>
        <v>0</v>
      </c>
      <c r="HH155" s="9">
        <f>VLOOKUP($C155, Table5[#All], 3, 0)</f>
        <v>1</v>
      </c>
      <c r="HI155" s="9">
        <f>VLOOKUP($C155, Table5[#All], 4, 0)</f>
        <v>0</v>
      </c>
      <c r="HJ155" s="9">
        <f>VLOOKUP($C155, Table5[#All], 5, 0)</f>
        <v>0</v>
      </c>
      <c r="HK155" s="9">
        <f>VLOOKUP($C155, Table5[#All], 6, 0)</f>
        <v>0</v>
      </c>
      <c r="HL155" s="10">
        <f t="shared" si="217"/>
        <v>2</v>
      </c>
      <c r="HM155" s="11"/>
      <c r="HN155" s="9">
        <f>VLOOKUP($C155, Table5[#All], 7, 0)</f>
        <v>0</v>
      </c>
      <c r="HO155" s="9">
        <f>VLOOKUP($C155, Table5[#All], 8, 0)</f>
        <v>1</v>
      </c>
      <c r="HP155" s="9">
        <f>VLOOKUP($C155, Table5[#All], 9, 0)</f>
        <v>0</v>
      </c>
      <c r="HQ155" s="9">
        <f>VLOOKUP($C155, Table5[#All], 10, 0)</f>
        <v>0</v>
      </c>
      <c r="HR155" s="9">
        <f>VLOOKUP($C155, Table5[#All], 11, 0)</f>
        <v>0</v>
      </c>
      <c r="HS155" s="10">
        <f t="shared" si="218"/>
        <v>2</v>
      </c>
      <c r="HT155" s="11"/>
      <c r="HU155" s="9">
        <f>VLOOKUP($C155, Table5[#All], 12, 0)</f>
        <v>1</v>
      </c>
      <c r="HV155" s="9">
        <f>VLOOKUP($C155, Table5[#All], 13, 0)</f>
        <v>0</v>
      </c>
      <c r="HW155" s="9">
        <f>VLOOKUP($C155, Table5[#All], 14, 0)</f>
        <v>0</v>
      </c>
      <c r="HX155" s="9">
        <f>VLOOKUP($C155, Table5[#All], 15, 0)</f>
        <v>0</v>
      </c>
      <c r="HY155" s="9">
        <f>VLOOKUP($C155, Table5[#All], 16, 0)</f>
        <v>0</v>
      </c>
      <c r="HZ155" s="10">
        <f t="shared" si="219"/>
        <v>1</v>
      </c>
      <c r="IA155" s="11"/>
      <c r="IB155" s="9">
        <f>VLOOKUP($C155, Table5[#All], 17, 0)</f>
        <v>1</v>
      </c>
      <c r="IC155" s="9">
        <f>VLOOKUP($C155, Table5[#All], 18, 0)</f>
        <v>0</v>
      </c>
      <c r="ID155" s="9">
        <f>VLOOKUP($C155, Table5[#All], 19, 0)</f>
        <v>0</v>
      </c>
      <c r="IE155" s="9">
        <f>VLOOKUP($C155, Table5[#All], 20, 0)</f>
        <v>0</v>
      </c>
      <c r="IF155" s="9">
        <f>VLOOKUP($C155, Table5[#All], 21, 0)</f>
        <v>0</v>
      </c>
      <c r="IG155" s="10">
        <f t="shared" si="220"/>
        <v>1</v>
      </c>
      <c r="IH155" s="11"/>
      <c r="II155" s="9">
        <f>VLOOKUP($C155, Table5[#All], 22, 0)</f>
        <v>1</v>
      </c>
      <c r="IJ155" s="9">
        <f>VLOOKUP($C155, Table5[#All], 23, 0)</f>
        <v>0</v>
      </c>
      <c r="IK155" s="9">
        <f>VLOOKUP($C155, Table5[#All], 24, 0)</f>
        <v>0</v>
      </c>
      <c r="IL155" s="9">
        <f>VLOOKUP($C155, Table5[#All], 25, 0)</f>
        <v>0</v>
      </c>
      <c r="IM155" s="9">
        <f>VLOOKUP($C155, Table5[#All], 26, 0)</f>
        <v>0</v>
      </c>
      <c r="IN155" s="10">
        <f t="shared" si="221"/>
        <v>1</v>
      </c>
      <c r="IO155" s="11"/>
      <c r="IP155" s="9">
        <v>1</v>
      </c>
      <c r="IQ155" s="9">
        <v>0</v>
      </c>
      <c r="IR155" s="9">
        <v>0</v>
      </c>
      <c r="IS155" s="9">
        <v>0</v>
      </c>
      <c r="IT155" s="9">
        <v>0</v>
      </c>
      <c r="IU155" s="10">
        <f t="shared" si="222"/>
        <v>1</v>
      </c>
      <c r="IV155" s="82"/>
    </row>
    <row r="156" spans="1:256" ht="16.3" thickTop="1" thickBot="1" x14ac:dyDescent="0.35">
      <c r="A156" s="16" t="s">
        <v>433</v>
      </c>
      <c r="B156" s="16" t="s">
        <v>450</v>
      </c>
      <c r="C156" s="16" t="s">
        <v>451</v>
      </c>
      <c r="D156" s="11"/>
      <c r="E156" s="9">
        <f>VLOOKUP($C156, Table7[#All], 2, 0)</f>
        <v>0</v>
      </c>
      <c r="F156" s="9"/>
      <c r="G156" s="9">
        <f>VLOOKUP($C156, Table7[#All], 3, 0)</f>
        <v>0</v>
      </c>
      <c r="H156" s="9">
        <f>VLOOKUP($C156, Table7[#All], 4, 0)</f>
        <v>4.5499999999999999E-2</v>
      </c>
      <c r="I156" s="9">
        <f>VLOOKUP($C156, Table7[#All], 5, 0)</f>
        <v>0.95450000000000002</v>
      </c>
      <c r="J156" s="10">
        <f t="shared" si="223"/>
        <v>5</v>
      </c>
      <c r="K156" s="11"/>
      <c r="L156" s="9">
        <v>0</v>
      </c>
      <c r="M156" s="9"/>
      <c r="N156" s="9">
        <v>0</v>
      </c>
      <c r="O156" s="9">
        <v>0</v>
      </c>
      <c r="P156" s="9">
        <v>0</v>
      </c>
      <c r="Q156" s="10" t="str">
        <f t="shared" si="224"/>
        <v>N/A</v>
      </c>
      <c r="R156" s="11"/>
      <c r="S156" s="9">
        <v>0</v>
      </c>
      <c r="T156" s="9">
        <f>VLOOKUP($C156, Table7[#All], 6, 0)</f>
        <v>0.59089999999999998</v>
      </c>
      <c r="U156" s="9">
        <f>VLOOKUP($C156, Table7[#All], 7, 0)</f>
        <v>0.2273</v>
      </c>
      <c r="V156" s="9">
        <f>VLOOKUP($C156, Table7[#All], 8, 0)</f>
        <v>0.18179999999999999</v>
      </c>
      <c r="W156" s="9">
        <v>0</v>
      </c>
      <c r="X156" s="10">
        <f t="shared" si="225"/>
        <v>3</v>
      </c>
      <c r="Y156" s="11"/>
      <c r="Z156" s="9">
        <f>VLOOKUP($C156, Table7[#All], 9, 0)</f>
        <v>0</v>
      </c>
      <c r="AA156" s="9">
        <f>VLOOKUP($C156, Table7[#All], 10, 0)</f>
        <v>0.90910000000000002</v>
      </c>
      <c r="AB156" s="9">
        <f>VLOOKUP($C156, Table7[#All], 11, 0)</f>
        <v>9.0899999999999995E-2</v>
      </c>
      <c r="AC156" s="9">
        <f>VLOOKUP($C156, Table7[#All], 12, 0)</f>
        <v>0</v>
      </c>
      <c r="AD156" s="9">
        <v>0</v>
      </c>
      <c r="AE156" s="10">
        <f t="shared" si="195"/>
        <v>2</v>
      </c>
      <c r="AF156" s="11"/>
      <c r="AG156" s="9">
        <f>VLOOKUP($C156, Table7[#All], 13, 0)</f>
        <v>4.5499999999999999E-2</v>
      </c>
      <c r="AH156" s="9">
        <f>VLOOKUP($C156, Table7[#All], 14, 0)</f>
        <v>0.54549999999999998</v>
      </c>
      <c r="AI156" s="9">
        <f>VLOOKUP($C156, Table7[#All], 15, 0)</f>
        <v>0.40909999999999996</v>
      </c>
      <c r="AJ156" s="9"/>
      <c r="AK156" s="9"/>
      <c r="AL156" s="10">
        <f t="shared" si="196"/>
        <v>3</v>
      </c>
      <c r="AM156" s="11"/>
      <c r="AN156" s="9">
        <f>VLOOKUP($C156, Table7[#All], 16, 0)</f>
        <v>0</v>
      </c>
      <c r="AO156" s="9">
        <f>VLOOKUP($C156, Table7[#All], 17, 0)</f>
        <v>1</v>
      </c>
      <c r="AP156" s="9">
        <f>VLOOKUP($C156, Table7[#All], 18, 0)</f>
        <v>0</v>
      </c>
      <c r="AQ156" s="9">
        <f>VLOOKUP($C156, Table7[#All], 19, 0)</f>
        <v>0</v>
      </c>
      <c r="AR156" s="9"/>
      <c r="AS156" s="12">
        <f t="shared" si="197"/>
        <v>2</v>
      </c>
      <c r="AT156" s="11"/>
      <c r="AU156" s="9">
        <f>VLOOKUP($C156, Table7[#All], 20, 0)</f>
        <v>9.0899999999999995E-2</v>
      </c>
      <c r="AV156" s="9">
        <f>VLOOKUP($C156, Table7[#All], 21, 0)</f>
        <v>0.18179999999999999</v>
      </c>
      <c r="AW156" s="9">
        <f>VLOOKUP($C156, Table7[#All], 22, 0)</f>
        <v>0.72730000000000006</v>
      </c>
      <c r="AX156" s="9"/>
      <c r="AY156" s="9"/>
      <c r="AZ156" s="10">
        <f t="shared" si="226"/>
        <v>3</v>
      </c>
      <c r="BA156" s="11"/>
      <c r="BB156" s="9">
        <f>VLOOKUP($C156, Table7[#All], 23, 0)</f>
        <v>0</v>
      </c>
      <c r="BC156" s="9">
        <f>VLOOKUP($C156, Table7[#All], 24, 0)</f>
        <v>0.13639999999999999</v>
      </c>
      <c r="BD156" s="9">
        <f>VLOOKUP($C156, Table7[#All], 25, 0)</f>
        <v>0.86360000000000003</v>
      </c>
      <c r="BE156" s="9">
        <f>VLOOKUP($C156, Table7[#All], 26, 0)</f>
        <v>0</v>
      </c>
      <c r="BF156" s="9"/>
      <c r="BG156" s="10">
        <f t="shared" si="227"/>
        <v>3</v>
      </c>
      <c r="BH156" s="81"/>
      <c r="BI156" s="9">
        <v>0</v>
      </c>
      <c r="BJ156" s="9">
        <v>0</v>
      </c>
      <c r="BK156" s="9">
        <v>0</v>
      </c>
      <c r="BL156" s="9">
        <v>0</v>
      </c>
      <c r="BM156" s="9">
        <v>0</v>
      </c>
      <c r="BN156" s="10" t="str">
        <f t="shared" si="228"/>
        <v>N/A</v>
      </c>
      <c r="BO156" s="11"/>
      <c r="BP156" s="9">
        <f>VLOOKUP($C156, Table7[#All], 27, 0)</f>
        <v>0</v>
      </c>
      <c r="BQ156" s="9">
        <f>VLOOKUP($C156, Table7[#All], 28, 0)</f>
        <v>0.40909999999999996</v>
      </c>
      <c r="BR156" s="9">
        <f>VLOOKUP($C156, Table7[#All], 29, 0)</f>
        <v>0.59089999999999998</v>
      </c>
      <c r="BS156" s="9">
        <f>VLOOKUP($C156, Table7[#All], 30, 0)</f>
        <v>0</v>
      </c>
      <c r="BT156" s="9"/>
      <c r="BU156" s="10">
        <f t="shared" si="198"/>
        <v>3</v>
      </c>
      <c r="BV156" s="11"/>
      <c r="BW156" s="9">
        <f>VLOOKUP($C156, Table7[#All], 31, 0)</f>
        <v>0</v>
      </c>
      <c r="BX156" s="9">
        <f>VLOOKUP($C156, Table7[#All], 32, 0)</f>
        <v>1</v>
      </c>
      <c r="BY156" s="9">
        <f>VLOOKUP($C156, Table7[#All], 33, 0)</f>
        <v>0</v>
      </c>
      <c r="BZ156" s="9"/>
      <c r="CA156" s="9"/>
      <c r="CB156" s="10">
        <f t="shared" si="199"/>
        <v>2</v>
      </c>
      <c r="CC156" s="81"/>
      <c r="CD156" s="9">
        <f>VLOOKUP($C156, Table7[#All], 34, 0)</f>
        <v>1</v>
      </c>
      <c r="CE156" s="9">
        <f>VLOOKUP($C156, Table7[#All], 35, 0)</f>
        <v>0</v>
      </c>
      <c r="CF156" s="9">
        <f>VLOOKUP($C156, Table7[#All], 36, 0)</f>
        <v>0</v>
      </c>
      <c r="CG156" s="9">
        <v>0</v>
      </c>
      <c r="CH156" s="9">
        <v>0</v>
      </c>
      <c r="CI156" s="12">
        <f t="shared" si="200"/>
        <v>1</v>
      </c>
      <c r="CJ156" s="13"/>
      <c r="CK156" s="9">
        <v>0</v>
      </c>
      <c r="CL156" s="9">
        <v>0</v>
      </c>
      <c r="CM156" s="9">
        <v>0</v>
      </c>
      <c r="CN156" s="9">
        <v>0</v>
      </c>
      <c r="CO156" s="9"/>
      <c r="CP156" s="10" t="str">
        <f t="shared" si="201"/>
        <v>N/A</v>
      </c>
      <c r="CQ156" s="11"/>
      <c r="CR156" s="9">
        <f>VLOOKUP($C156, Table7[#All], 37, 0)</f>
        <v>0</v>
      </c>
      <c r="CS156" s="9">
        <f>VLOOKUP($C156, Table7[#All], 38, 0)</f>
        <v>0.13639999999999999</v>
      </c>
      <c r="CT156" s="9">
        <f>VLOOKUP($C156, Table7[#All], 39, 0)</f>
        <v>0.2273</v>
      </c>
      <c r="CU156" s="9">
        <f>VLOOKUP($C156, Table7[#All], 40, 0)</f>
        <v>0.63639999999999997</v>
      </c>
      <c r="CV156" s="9">
        <f>VLOOKUP($C156, Table7[#All], 41, 0)</f>
        <v>0</v>
      </c>
      <c r="CW156" s="14">
        <f t="shared" si="202"/>
        <v>4</v>
      </c>
      <c r="CX156" s="81"/>
      <c r="CY156" s="9">
        <f>VLOOKUP($C156, Table7[#All], 42, 0)</f>
        <v>0</v>
      </c>
      <c r="CZ156" s="9">
        <f>VLOOKUP($C156, Table7[#All], 43, 0)</f>
        <v>0.95450000000000002</v>
      </c>
      <c r="DA156" s="9">
        <f>VLOOKUP($C156, Table7[#All], 44, 0)</f>
        <v>4.5499999999999999E-2</v>
      </c>
      <c r="DB156" s="9">
        <v>0</v>
      </c>
      <c r="DC156" s="9">
        <v>0</v>
      </c>
      <c r="DD156" s="10">
        <f t="shared" si="203"/>
        <v>2</v>
      </c>
      <c r="DE156" s="11"/>
      <c r="DF156" s="9">
        <f>VLOOKUP($C156, Table7[#All], 45, 0)</f>
        <v>4.5499999999999999E-2</v>
      </c>
      <c r="DG156" s="9"/>
      <c r="DH156" s="9">
        <f>VLOOKUP($C156, Table7[#All], 46, 0)</f>
        <v>0.95450000000000002</v>
      </c>
      <c r="DI156" s="9"/>
      <c r="DJ156" s="9">
        <f>VLOOKUP($C156, Table7[#All], 47, 0)</f>
        <v>0</v>
      </c>
      <c r="DK156" s="14">
        <f t="shared" si="204"/>
        <v>3</v>
      </c>
      <c r="DL156" s="11"/>
      <c r="DM156" s="9">
        <f>VLOOKUP($C156, Table7[#All], 48, 0)</f>
        <v>0.63639999999999997</v>
      </c>
      <c r="DN156" s="9"/>
      <c r="DO156" s="9">
        <f>VLOOKUP($C156, Table7[#All], 49, 0)</f>
        <v>0.36359999999999998</v>
      </c>
      <c r="DP156" s="9">
        <v>0</v>
      </c>
      <c r="DQ156" s="9"/>
      <c r="DR156" s="14">
        <f t="shared" si="205"/>
        <v>3</v>
      </c>
      <c r="DS156" s="11"/>
      <c r="DT156" s="9">
        <f>VLOOKUP($C156, Table7[#All], 50, 0)</f>
        <v>0</v>
      </c>
      <c r="DU156" s="9">
        <f>VLOOKUP($C156, Table7[#All], 51, 0)</f>
        <v>0</v>
      </c>
      <c r="DV156" s="9">
        <f>VLOOKUP($C156, Table7[#All], 52, 0)</f>
        <v>0</v>
      </c>
      <c r="DW156" s="9">
        <f>VLOOKUP($C156, Table7[#All], 53, 0)</f>
        <v>0.13639999999999999</v>
      </c>
      <c r="DX156" s="9">
        <f>VLOOKUP($C156, Table7[#All], 54, 0)</f>
        <v>0.86360000000000003</v>
      </c>
      <c r="DY156" s="12">
        <f t="shared" si="194"/>
        <v>5</v>
      </c>
      <c r="DZ156" s="11"/>
      <c r="EA156" s="9">
        <v>0</v>
      </c>
      <c r="EB156" s="9">
        <v>0</v>
      </c>
      <c r="EC156" s="9">
        <v>0</v>
      </c>
      <c r="ED156" s="9">
        <v>0</v>
      </c>
      <c r="EE156" s="9">
        <v>0</v>
      </c>
      <c r="EF156" s="10" t="str">
        <f t="shared" si="206"/>
        <v>N/A</v>
      </c>
      <c r="EG156" s="9"/>
      <c r="EH156" s="9">
        <f>VLOOKUP($C156, Table7[#All], 55, 0)</f>
        <v>0</v>
      </c>
      <c r="EI156" s="9">
        <f>VLOOKUP($C156, Table7[#All], 56, 0)</f>
        <v>0</v>
      </c>
      <c r="EJ156" s="9">
        <f>VLOOKUP($C156, Table7[#All], 57, 0)</f>
        <v>1</v>
      </c>
      <c r="EK156" s="9">
        <f>VLOOKUP($C156, Table7[#All], 58, 0)</f>
        <v>0</v>
      </c>
      <c r="EL156" s="9">
        <f>VLOOKUP($C156, Table7[#All], 59, 0)</f>
        <v>0</v>
      </c>
      <c r="EM156" s="14">
        <f t="shared" si="207"/>
        <v>3</v>
      </c>
      <c r="EN156" s="11"/>
      <c r="EO156" s="9">
        <f>VLOOKUP($C156, Table7[#All], 60, 0)</f>
        <v>0.59089999999999998</v>
      </c>
      <c r="EP156" s="9"/>
      <c r="EQ156" s="9">
        <f>VLOOKUP($C156, Table7[#All], 61, 0)</f>
        <v>0.40909999999999996</v>
      </c>
      <c r="ER156" s="9"/>
      <c r="ES156" s="9"/>
      <c r="ET156" s="14">
        <f t="shared" si="208"/>
        <v>3</v>
      </c>
      <c r="EU156" s="11"/>
      <c r="EV156" s="9">
        <f>VLOOKUP($C156, Table7[#All], 62, 0)</f>
        <v>0</v>
      </c>
      <c r="EW156" s="9">
        <f>VLOOKUP($C156, Table7[#All], 63, 0)</f>
        <v>1</v>
      </c>
      <c r="EX156" s="9">
        <f>VLOOKUP($C156, Table7[#All], 64, 0)</f>
        <v>0</v>
      </c>
      <c r="EY156" s="9">
        <f>VLOOKUP($C156, Table7[#All], 65, 0)</f>
        <v>0</v>
      </c>
      <c r="EZ156" s="9">
        <f>VLOOKUP($C156, Table7[#All], 66, 0)</f>
        <v>0</v>
      </c>
      <c r="FA156" s="12">
        <f t="shared" si="209"/>
        <v>2</v>
      </c>
      <c r="FB156" s="11"/>
      <c r="FC156" s="9">
        <v>0</v>
      </c>
      <c r="FD156" s="9">
        <f>VLOOKUP($C156, Table7[#All], 67, 0)</f>
        <v>0.5</v>
      </c>
      <c r="FE156" s="9">
        <f>VLOOKUP($C156, Table7[#All], 68, 0)</f>
        <v>0.31819999999999998</v>
      </c>
      <c r="FF156" s="9">
        <f>VLOOKUP($C156, Table7[#All], 69, 0)</f>
        <v>0.18179999999999999</v>
      </c>
      <c r="FG156" s="9"/>
      <c r="FH156" s="10">
        <f t="shared" si="210"/>
        <v>3</v>
      </c>
      <c r="FI156" s="11"/>
      <c r="FJ156" s="9">
        <f>VLOOKUP($C156, Table7[#All], 70, 0)</f>
        <v>0</v>
      </c>
      <c r="FK156" s="9">
        <f>VLOOKUP($C156, Table7[#All], 71, 0)</f>
        <v>0</v>
      </c>
      <c r="FL156" s="9">
        <f>VLOOKUP($C156, Table7[#All], 72, 0)</f>
        <v>1</v>
      </c>
      <c r="FM156" s="9">
        <f>VLOOKUP($C156, Table7[#All], 73, 0)</f>
        <v>0</v>
      </c>
      <c r="FN156" s="9">
        <f>VLOOKUP($C156, Table7[#All], 74, 0)</f>
        <v>0</v>
      </c>
      <c r="FO156" s="14">
        <f t="shared" si="211"/>
        <v>3</v>
      </c>
      <c r="FP156" s="11"/>
      <c r="FQ156" s="9">
        <f>VLOOKUP($C156, Table7[#All], 75, 0)</f>
        <v>1</v>
      </c>
      <c r="FR156" s="9">
        <f>VLOOKUP($C156, Table7[#All], 76, 0)</f>
        <v>0</v>
      </c>
      <c r="FS156" s="9">
        <f>VLOOKUP($C156, Table7[#All], 77, 0)</f>
        <v>0</v>
      </c>
      <c r="FT156" s="9">
        <f>VLOOKUP($C156, Table7[#All], 78, 0)</f>
        <v>0</v>
      </c>
      <c r="FU156" s="9">
        <v>0</v>
      </c>
      <c r="FV156" s="10">
        <f t="shared" si="212"/>
        <v>1</v>
      </c>
      <c r="FW156" s="11"/>
      <c r="FX156" s="9">
        <f>VLOOKUP($C156, Table7[#All], 79, 0)</f>
        <v>0.36359999999999998</v>
      </c>
      <c r="FY156" s="9"/>
      <c r="FZ156" s="9">
        <f>VLOOKUP($C156, Table7[#All], 80, 0)</f>
        <v>0.2727</v>
      </c>
      <c r="GA156" s="9">
        <f>VLOOKUP($C156, Table7[#All], 81, 0)</f>
        <v>0.36359999999999998</v>
      </c>
      <c r="GB156" s="9"/>
      <c r="GC156" s="10">
        <f t="shared" si="229"/>
        <v>4</v>
      </c>
      <c r="GD156" s="81"/>
      <c r="GE156" s="9">
        <f>VLOOKUP($C156, Table7[#All], 82, 0)</f>
        <v>0</v>
      </c>
      <c r="GF156" s="9">
        <f>VLOOKUP($C156, Table7[#All], 83, 0)</f>
        <v>0.75</v>
      </c>
      <c r="GG156" s="9">
        <f>VLOOKUP($C156, Table7[#All], 84, 0)</f>
        <v>0.25</v>
      </c>
      <c r="GH156" s="9"/>
      <c r="GI156" s="9">
        <f>VLOOKUP($C156, Table7[#All], 85, 0)</f>
        <v>0</v>
      </c>
      <c r="GJ156" s="12">
        <f t="shared" si="213"/>
        <v>3</v>
      </c>
      <c r="GK156" s="11"/>
      <c r="GL156" s="9">
        <v>0</v>
      </c>
      <c r="GM156" s="9">
        <f>VLOOKUP($C156, Table7[#All], 86, 0)</f>
        <v>0.13639999999999999</v>
      </c>
      <c r="GN156" s="9">
        <f>VLOOKUP($C156, Table7[#All], 87, 0)</f>
        <v>0.68180000000000007</v>
      </c>
      <c r="GO156" s="9">
        <f>VLOOKUP($C156, Table7[#All], 88, 0)</f>
        <v>0.18179999999999999</v>
      </c>
      <c r="GP156" s="9"/>
      <c r="GQ156" s="10">
        <f t="shared" si="214"/>
        <v>3</v>
      </c>
      <c r="GR156" s="11"/>
      <c r="GS156" s="9">
        <f>VLOOKUP($C156, Table2[#All], 3, 0)</f>
        <v>0</v>
      </c>
      <c r="GT156" s="9">
        <f>VLOOKUP($C156, Table2[#All], 4, 0)</f>
        <v>0</v>
      </c>
      <c r="GU156" s="9">
        <f>VLOOKUP($C156, Table2[#All], 5, 0)</f>
        <v>1</v>
      </c>
      <c r="GV156" s="9">
        <f>VLOOKUP($C156, Table2[#All], 6, 0)</f>
        <v>0</v>
      </c>
      <c r="GW156" s="9">
        <f>VLOOKUP($C156, Table2[#All], 7, 0)</f>
        <v>0</v>
      </c>
      <c r="GX156" s="10">
        <f t="shared" si="215"/>
        <v>3</v>
      </c>
      <c r="GY156" s="11"/>
      <c r="GZ156" s="9">
        <v>0</v>
      </c>
      <c r="HA156" s="9">
        <v>0</v>
      </c>
      <c r="HB156" s="9">
        <v>0</v>
      </c>
      <c r="HC156" s="9">
        <v>1</v>
      </c>
      <c r="HD156" s="9"/>
      <c r="HE156" s="10">
        <f t="shared" si="216"/>
        <v>4</v>
      </c>
      <c r="HF156" s="11"/>
      <c r="HG156" s="9">
        <f>VLOOKUP($C156, Table5[#All], 2, 0)</f>
        <v>0</v>
      </c>
      <c r="HH156" s="9">
        <f>VLOOKUP($C156, Table5[#All], 3, 0)</f>
        <v>0</v>
      </c>
      <c r="HI156" s="9">
        <f>VLOOKUP($C156, Table5[#All], 4, 0)</f>
        <v>0</v>
      </c>
      <c r="HJ156" s="9">
        <f>VLOOKUP($C156, Table5[#All], 5, 0)</f>
        <v>0</v>
      </c>
      <c r="HK156" s="9">
        <f>VLOOKUP($C156, Table5[#All], 6, 0)</f>
        <v>1</v>
      </c>
      <c r="HL156" s="10">
        <f t="shared" si="217"/>
        <v>5</v>
      </c>
      <c r="HM156" s="11"/>
      <c r="HN156" s="9">
        <f>VLOOKUP($C156, Table5[#All], 7, 0)</f>
        <v>0</v>
      </c>
      <c r="HO156" s="9">
        <f>VLOOKUP($C156, Table5[#All], 8, 0)</f>
        <v>0</v>
      </c>
      <c r="HP156" s="9">
        <f>VLOOKUP($C156, Table5[#All], 9, 0)</f>
        <v>1</v>
      </c>
      <c r="HQ156" s="9">
        <f>VLOOKUP($C156, Table5[#All], 10, 0)</f>
        <v>0</v>
      </c>
      <c r="HR156" s="9">
        <f>VLOOKUP($C156, Table5[#All], 11, 0)</f>
        <v>0</v>
      </c>
      <c r="HS156" s="10">
        <f t="shared" si="218"/>
        <v>3</v>
      </c>
      <c r="HT156" s="11"/>
      <c r="HU156" s="9">
        <f>VLOOKUP($C156, Table5[#All], 12, 0)</f>
        <v>1</v>
      </c>
      <c r="HV156" s="9">
        <f>VLOOKUP($C156, Table5[#All], 13, 0)</f>
        <v>0</v>
      </c>
      <c r="HW156" s="9">
        <f>VLOOKUP($C156, Table5[#All], 14, 0)</f>
        <v>0</v>
      </c>
      <c r="HX156" s="9">
        <f>VLOOKUP($C156, Table5[#All], 15, 0)</f>
        <v>0</v>
      </c>
      <c r="HY156" s="9">
        <f>VLOOKUP($C156, Table5[#All], 16, 0)</f>
        <v>0</v>
      </c>
      <c r="HZ156" s="10">
        <f t="shared" si="219"/>
        <v>1</v>
      </c>
      <c r="IA156" s="11"/>
      <c r="IB156" s="9">
        <f>VLOOKUP($C156, Table5[#All], 17, 0)</f>
        <v>1</v>
      </c>
      <c r="IC156" s="9">
        <f>VLOOKUP($C156, Table5[#All], 18, 0)</f>
        <v>0</v>
      </c>
      <c r="ID156" s="9">
        <f>VLOOKUP($C156, Table5[#All], 19, 0)</f>
        <v>0</v>
      </c>
      <c r="IE156" s="9">
        <f>VLOOKUP($C156, Table5[#All], 20, 0)</f>
        <v>0</v>
      </c>
      <c r="IF156" s="9">
        <f>VLOOKUP($C156, Table5[#All], 21, 0)</f>
        <v>0</v>
      </c>
      <c r="IG156" s="10">
        <f t="shared" si="220"/>
        <v>1</v>
      </c>
      <c r="IH156" s="11"/>
      <c r="II156" s="9">
        <f>VLOOKUP($C156, Table5[#All], 22, 0)</f>
        <v>1</v>
      </c>
      <c r="IJ156" s="9">
        <f>VLOOKUP($C156, Table5[#All], 23, 0)</f>
        <v>0</v>
      </c>
      <c r="IK156" s="9">
        <f>VLOOKUP($C156, Table5[#All], 24, 0)</f>
        <v>0</v>
      </c>
      <c r="IL156" s="9">
        <f>VLOOKUP($C156, Table5[#All], 25, 0)</f>
        <v>0</v>
      </c>
      <c r="IM156" s="9">
        <f>VLOOKUP($C156, Table5[#All], 26, 0)</f>
        <v>0</v>
      </c>
      <c r="IN156" s="10">
        <f t="shared" si="221"/>
        <v>1</v>
      </c>
      <c r="IO156" s="11"/>
      <c r="IP156" s="9">
        <v>1</v>
      </c>
      <c r="IQ156" s="9">
        <v>0</v>
      </c>
      <c r="IR156" s="9">
        <v>0</v>
      </c>
      <c r="IS156" s="9">
        <v>0</v>
      </c>
      <c r="IT156" s="9">
        <v>0</v>
      </c>
      <c r="IU156" s="10">
        <f t="shared" si="222"/>
        <v>1</v>
      </c>
      <c r="IV156" s="82"/>
    </row>
    <row r="157" spans="1:256" ht="16.3" thickTop="1" thickBot="1" x14ac:dyDescent="0.35">
      <c r="A157" s="16" t="s">
        <v>433</v>
      </c>
      <c r="B157" s="16" t="s">
        <v>452</v>
      </c>
      <c r="C157" s="16" t="s">
        <v>453</v>
      </c>
      <c r="D157" s="11"/>
      <c r="E157" s="9">
        <f>VLOOKUP($C157, Table7[#All], 2, 0)</f>
        <v>9.5199999999999993E-2</v>
      </c>
      <c r="F157" s="9"/>
      <c r="G157" s="9">
        <f>VLOOKUP($C157, Table7[#All], 3, 0)</f>
        <v>0.33329999999999999</v>
      </c>
      <c r="H157" s="9">
        <f>VLOOKUP($C157, Table7[#All], 4, 0)</f>
        <v>0.1905</v>
      </c>
      <c r="I157" s="9">
        <f>VLOOKUP($C157, Table7[#All], 5, 0)</f>
        <v>0.38100000000000001</v>
      </c>
      <c r="J157" s="10">
        <f t="shared" si="223"/>
        <v>5</v>
      </c>
      <c r="K157" s="11"/>
      <c r="L157" s="9">
        <v>0</v>
      </c>
      <c r="M157" s="9"/>
      <c r="N157" s="9">
        <v>0</v>
      </c>
      <c r="O157" s="9">
        <v>0</v>
      </c>
      <c r="P157" s="9">
        <v>0</v>
      </c>
      <c r="Q157" s="10" t="str">
        <f t="shared" si="224"/>
        <v>N/A</v>
      </c>
      <c r="R157" s="11"/>
      <c r="S157" s="9">
        <v>0</v>
      </c>
      <c r="T157" s="9">
        <f>VLOOKUP($C157, Table7[#All], 6, 0)</f>
        <v>4.7599999999999996E-2</v>
      </c>
      <c r="U157" s="9">
        <f>VLOOKUP($C157, Table7[#All], 7, 0)</f>
        <v>0.52380000000000004</v>
      </c>
      <c r="V157" s="9">
        <f>VLOOKUP($C157, Table7[#All], 8, 0)</f>
        <v>0.42859999999999998</v>
      </c>
      <c r="W157" s="9">
        <v>0</v>
      </c>
      <c r="X157" s="10">
        <f t="shared" si="225"/>
        <v>4</v>
      </c>
      <c r="Y157" s="11"/>
      <c r="Z157" s="9">
        <f>VLOOKUP($C157, Table7[#All], 9, 0)</f>
        <v>0</v>
      </c>
      <c r="AA157" s="9">
        <f>VLOOKUP($C157, Table7[#All], 10, 0)</f>
        <v>0.66670000000000007</v>
      </c>
      <c r="AB157" s="9">
        <f>VLOOKUP($C157, Table7[#All], 11, 0)</f>
        <v>0.1905</v>
      </c>
      <c r="AC157" s="9">
        <f>VLOOKUP($C157, Table7[#All], 12, 0)</f>
        <v>0.1429</v>
      </c>
      <c r="AD157" s="9">
        <v>0</v>
      </c>
      <c r="AE157" s="10">
        <f t="shared" si="195"/>
        <v>3</v>
      </c>
      <c r="AF157" s="11"/>
      <c r="AG157" s="9">
        <f>VLOOKUP($C157, Table7[#All], 13, 0)</f>
        <v>0</v>
      </c>
      <c r="AH157" s="9">
        <f>VLOOKUP($C157, Table7[#All], 14, 0)</f>
        <v>9.5199999999999993E-2</v>
      </c>
      <c r="AI157" s="9">
        <f>VLOOKUP($C157, Table7[#All], 15, 0)</f>
        <v>0.90480000000000005</v>
      </c>
      <c r="AJ157" s="9"/>
      <c r="AK157" s="9"/>
      <c r="AL157" s="10">
        <f t="shared" si="196"/>
        <v>3</v>
      </c>
      <c r="AM157" s="11"/>
      <c r="AN157" s="9">
        <f>VLOOKUP($C157, Table7[#All], 16, 0)</f>
        <v>0</v>
      </c>
      <c r="AO157" s="9">
        <f>VLOOKUP($C157, Table7[#All], 17, 0)</f>
        <v>0</v>
      </c>
      <c r="AP157" s="9">
        <f>VLOOKUP($C157, Table7[#All], 18, 0)</f>
        <v>1</v>
      </c>
      <c r="AQ157" s="9">
        <f>VLOOKUP($C157, Table7[#All], 19, 0)</f>
        <v>0</v>
      </c>
      <c r="AR157" s="9"/>
      <c r="AS157" s="12">
        <f t="shared" si="197"/>
        <v>3</v>
      </c>
      <c r="AT157" s="11"/>
      <c r="AU157" s="9">
        <f>VLOOKUP($C157, Table7[#All], 20, 0)</f>
        <v>0.8095</v>
      </c>
      <c r="AV157" s="9">
        <f>VLOOKUP($C157, Table7[#All], 21, 0)</f>
        <v>9.5199999999999993E-2</v>
      </c>
      <c r="AW157" s="9">
        <f>VLOOKUP($C157, Table7[#All], 22, 0)</f>
        <v>9.5199999999999993E-2</v>
      </c>
      <c r="AX157" s="9"/>
      <c r="AY157" s="9"/>
      <c r="AZ157" s="10">
        <f t="shared" si="226"/>
        <v>1</v>
      </c>
      <c r="BA157" s="11"/>
      <c r="BB157" s="9">
        <f>VLOOKUP($C157, Table7[#All], 23, 0)</f>
        <v>0.1905</v>
      </c>
      <c r="BC157" s="9">
        <f>VLOOKUP($C157, Table7[#All], 24, 0)</f>
        <v>0.76190000000000002</v>
      </c>
      <c r="BD157" s="9">
        <f>VLOOKUP($C157, Table7[#All], 25, 0)</f>
        <v>4.7599999999999996E-2</v>
      </c>
      <c r="BE157" s="9">
        <f>VLOOKUP($C157, Table7[#All], 26, 0)</f>
        <v>0</v>
      </c>
      <c r="BF157" s="9"/>
      <c r="BG157" s="10">
        <f t="shared" si="227"/>
        <v>2</v>
      </c>
      <c r="BH157" s="81"/>
      <c r="BI157" s="9">
        <v>0</v>
      </c>
      <c r="BJ157" s="9">
        <v>0</v>
      </c>
      <c r="BK157" s="9">
        <v>0</v>
      </c>
      <c r="BL157" s="9">
        <v>0</v>
      </c>
      <c r="BM157" s="9">
        <v>0</v>
      </c>
      <c r="BN157" s="10" t="str">
        <f t="shared" si="228"/>
        <v>N/A</v>
      </c>
      <c r="BO157" s="11"/>
      <c r="BP157" s="9">
        <f>VLOOKUP($C157, Table7[#All], 27, 0)</f>
        <v>0</v>
      </c>
      <c r="BQ157" s="9">
        <f>VLOOKUP($C157, Table7[#All], 28, 0)</f>
        <v>0.23809999999999998</v>
      </c>
      <c r="BR157" s="9">
        <f>VLOOKUP($C157, Table7[#All], 29, 0)</f>
        <v>0.1429</v>
      </c>
      <c r="BS157" s="9">
        <f>VLOOKUP($C157, Table7[#All], 30, 0)</f>
        <v>0.61899999999999999</v>
      </c>
      <c r="BT157" s="9"/>
      <c r="BU157" s="10">
        <f t="shared" si="198"/>
        <v>4</v>
      </c>
      <c r="BV157" s="11"/>
      <c r="BW157" s="9">
        <f>VLOOKUP($C157, Table7[#All], 31, 0)</f>
        <v>0.47619999999999996</v>
      </c>
      <c r="BX157" s="9">
        <f>VLOOKUP($C157, Table7[#All], 32, 0)</f>
        <v>0.52380000000000004</v>
      </c>
      <c r="BY157" s="9">
        <f>VLOOKUP($C157, Table7[#All], 33, 0)</f>
        <v>0</v>
      </c>
      <c r="BZ157" s="9"/>
      <c r="CA157" s="9"/>
      <c r="CB157" s="10">
        <f t="shared" si="199"/>
        <v>2</v>
      </c>
      <c r="CC157" s="81"/>
      <c r="CD157" s="9">
        <f>VLOOKUP($C157, Table7[#All], 34, 0)</f>
        <v>0.33329999999999999</v>
      </c>
      <c r="CE157" s="9">
        <f>VLOOKUP($C157, Table7[#All], 35, 0)</f>
        <v>0</v>
      </c>
      <c r="CF157" s="9">
        <f>VLOOKUP($C157, Table7[#All], 36, 0)</f>
        <v>0.66670000000000007</v>
      </c>
      <c r="CG157" s="9">
        <v>0</v>
      </c>
      <c r="CH157" s="9">
        <v>0</v>
      </c>
      <c r="CI157" s="12">
        <f t="shared" si="200"/>
        <v>3</v>
      </c>
      <c r="CJ157" s="13"/>
      <c r="CK157" s="9">
        <v>0</v>
      </c>
      <c r="CL157" s="9">
        <v>0</v>
      </c>
      <c r="CM157" s="9">
        <v>0</v>
      </c>
      <c r="CN157" s="9">
        <v>0</v>
      </c>
      <c r="CO157" s="9"/>
      <c r="CP157" s="10" t="str">
        <f t="shared" si="201"/>
        <v>N/A</v>
      </c>
      <c r="CQ157" s="11"/>
      <c r="CR157" s="9">
        <f>VLOOKUP($C157, Table7[#All], 37, 0)</f>
        <v>0</v>
      </c>
      <c r="CS157" s="9">
        <f>VLOOKUP($C157, Table7[#All], 38, 0)</f>
        <v>9.5199999999999993E-2</v>
      </c>
      <c r="CT157" s="9">
        <f>VLOOKUP($C157, Table7[#All], 39, 0)</f>
        <v>0.23809999999999998</v>
      </c>
      <c r="CU157" s="9">
        <f>VLOOKUP($C157, Table7[#All], 40, 0)</f>
        <v>0.61899999999999999</v>
      </c>
      <c r="CV157" s="9">
        <f>VLOOKUP($C157, Table7[#All], 41, 0)</f>
        <v>4.7599999999999996E-2</v>
      </c>
      <c r="CW157" s="14">
        <f t="shared" si="202"/>
        <v>4</v>
      </c>
      <c r="CX157" s="81"/>
      <c r="CY157" s="9">
        <f>VLOOKUP($C157, Table7[#All], 42, 0)</f>
        <v>0.76190000000000002</v>
      </c>
      <c r="CZ157" s="9">
        <f>VLOOKUP($C157, Table7[#All], 43, 0)</f>
        <v>0.1905</v>
      </c>
      <c r="DA157" s="9">
        <f>VLOOKUP($C157, Table7[#All], 44, 0)</f>
        <v>4.7599999999999996E-2</v>
      </c>
      <c r="DB157" s="9">
        <v>0</v>
      </c>
      <c r="DC157" s="9">
        <v>0</v>
      </c>
      <c r="DD157" s="10">
        <f t="shared" si="203"/>
        <v>1</v>
      </c>
      <c r="DE157" s="11"/>
      <c r="DF157" s="9">
        <f>VLOOKUP($C157, Table7[#All], 45, 0)</f>
        <v>0.57140000000000002</v>
      </c>
      <c r="DG157" s="9"/>
      <c r="DH157" s="9">
        <f>VLOOKUP($C157, Table7[#All], 46, 0)</f>
        <v>0.42859999999999998</v>
      </c>
      <c r="DI157" s="9"/>
      <c r="DJ157" s="9">
        <f>VLOOKUP($C157, Table7[#All], 47, 0)</f>
        <v>0</v>
      </c>
      <c r="DK157" s="14">
        <f t="shared" si="204"/>
        <v>3</v>
      </c>
      <c r="DL157" s="11"/>
      <c r="DM157" s="9">
        <f>VLOOKUP($C157, Table7[#All], 48, 0)</f>
        <v>1</v>
      </c>
      <c r="DN157" s="9"/>
      <c r="DO157" s="9">
        <f>VLOOKUP($C157, Table7[#All], 49, 0)</f>
        <v>0</v>
      </c>
      <c r="DP157" s="9">
        <v>0</v>
      </c>
      <c r="DQ157" s="9"/>
      <c r="DR157" s="14">
        <f t="shared" si="205"/>
        <v>1</v>
      </c>
      <c r="DS157" s="11"/>
      <c r="DT157" s="9">
        <f>VLOOKUP($C157, Table7[#All], 50, 0)</f>
        <v>0</v>
      </c>
      <c r="DU157" s="9">
        <f>VLOOKUP($C157, Table7[#All], 51, 0)</f>
        <v>0</v>
      </c>
      <c r="DV157" s="9">
        <f>VLOOKUP($C157, Table7[#All], 52, 0)</f>
        <v>4.7599999999999996E-2</v>
      </c>
      <c r="DW157" s="9">
        <f>VLOOKUP($C157, Table7[#All], 53, 0)</f>
        <v>0.47619999999999996</v>
      </c>
      <c r="DX157" s="9">
        <f>VLOOKUP($C157, Table7[#All], 54, 0)</f>
        <v>0.47619999999999996</v>
      </c>
      <c r="DY157" s="12">
        <f t="shared" si="194"/>
        <v>5</v>
      </c>
      <c r="DZ157" s="11"/>
      <c r="EA157" s="9">
        <v>0</v>
      </c>
      <c r="EB157" s="9">
        <v>0</v>
      </c>
      <c r="EC157" s="9">
        <v>0</v>
      </c>
      <c r="ED157" s="9">
        <v>0</v>
      </c>
      <c r="EE157" s="9">
        <v>0</v>
      </c>
      <c r="EF157" s="10" t="str">
        <f t="shared" si="206"/>
        <v>N/A</v>
      </c>
      <c r="EG157" s="9"/>
      <c r="EH157" s="9">
        <f>VLOOKUP($C157, Table7[#All], 55, 0)</f>
        <v>0</v>
      </c>
      <c r="EI157" s="9">
        <f>VLOOKUP($C157, Table7[#All], 56, 0)</f>
        <v>1</v>
      </c>
      <c r="EJ157" s="9">
        <f>VLOOKUP($C157, Table7[#All], 57, 0)</f>
        <v>0</v>
      </c>
      <c r="EK157" s="9">
        <f>VLOOKUP($C157, Table7[#All], 58, 0)</f>
        <v>0</v>
      </c>
      <c r="EL157" s="9">
        <f>VLOOKUP($C157, Table7[#All], 59, 0)</f>
        <v>0</v>
      </c>
      <c r="EM157" s="14">
        <f t="shared" si="207"/>
        <v>2</v>
      </c>
      <c r="EN157" s="11"/>
      <c r="EO157" s="9">
        <f>VLOOKUP($C157, Table7[#All], 60, 0)</f>
        <v>0.1429</v>
      </c>
      <c r="EP157" s="9"/>
      <c r="EQ157" s="9">
        <f>VLOOKUP($C157, Table7[#All], 61, 0)</f>
        <v>0.85709999999999997</v>
      </c>
      <c r="ER157" s="9"/>
      <c r="ES157" s="9"/>
      <c r="ET157" s="14">
        <f t="shared" si="208"/>
        <v>3</v>
      </c>
      <c r="EU157" s="11"/>
      <c r="EV157" s="9">
        <f>VLOOKUP($C157, Table7[#All], 62, 0)</f>
        <v>1</v>
      </c>
      <c r="EW157" s="9">
        <f>VLOOKUP($C157, Table7[#All], 63, 0)</f>
        <v>0</v>
      </c>
      <c r="EX157" s="9">
        <f>VLOOKUP($C157, Table7[#All], 64, 0)</f>
        <v>0</v>
      </c>
      <c r="EY157" s="9">
        <f>VLOOKUP($C157, Table7[#All], 65, 0)</f>
        <v>0</v>
      </c>
      <c r="EZ157" s="9">
        <f>VLOOKUP($C157, Table7[#All], 66, 0)</f>
        <v>0</v>
      </c>
      <c r="FA157" s="12">
        <f t="shared" si="209"/>
        <v>1</v>
      </c>
      <c r="FB157" s="11"/>
      <c r="FC157" s="9">
        <v>0</v>
      </c>
      <c r="FD157" s="9">
        <f>VLOOKUP($C157, Table7[#All], 67, 0)</f>
        <v>9.5199999999999993E-2</v>
      </c>
      <c r="FE157" s="9">
        <f>VLOOKUP($C157, Table7[#All], 68, 0)</f>
        <v>0.71430000000000005</v>
      </c>
      <c r="FF157" s="9">
        <f>VLOOKUP($C157, Table7[#All], 69, 0)</f>
        <v>0.1905</v>
      </c>
      <c r="FG157" s="9"/>
      <c r="FH157" s="10">
        <f t="shared" si="210"/>
        <v>3</v>
      </c>
      <c r="FI157" s="11"/>
      <c r="FJ157" s="9">
        <f>VLOOKUP($C157, Table7[#All], 70, 0)</f>
        <v>0</v>
      </c>
      <c r="FK157" s="9">
        <f>VLOOKUP($C157, Table7[#All], 71, 0)</f>
        <v>0</v>
      </c>
      <c r="FL157" s="9">
        <f>VLOOKUP($C157, Table7[#All], 72, 0)</f>
        <v>0</v>
      </c>
      <c r="FM157" s="9">
        <f>VLOOKUP($C157, Table7[#All], 73, 0)</f>
        <v>1</v>
      </c>
      <c r="FN157" s="9">
        <f>VLOOKUP($C157, Table7[#All], 74, 0)</f>
        <v>0</v>
      </c>
      <c r="FO157" s="14">
        <f t="shared" si="211"/>
        <v>4</v>
      </c>
      <c r="FP157" s="11"/>
      <c r="FQ157" s="9">
        <f>VLOOKUP($C157, Table7[#All], 75, 0)</f>
        <v>0.8095</v>
      </c>
      <c r="FR157" s="9">
        <f>VLOOKUP($C157, Table7[#All], 76, 0)</f>
        <v>0.1905</v>
      </c>
      <c r="FS157" s="9">
        <f>VLOOKUP($C157, Table7[#All], 77, 0)</f>
        <v>0</v>
      </c>
      <c r="FT157" s="9">
        <f>VLOOKUP($C157, Table7[#All], 78, 0)</f>
        <v>0</v>
      </c>
      <c r="FU157" s="9">
        <v>0</v>
      </c>
      <c r="FV157" s="10">
        <f t="shared" si="212"/>
        <v>1</v>
      </c>
      <c r="FW157" s="11"/>
      <c r="FX157" s="9">
        <f>VLOOKUP($C157, Table7[#All], 79, 0)</f>
        <v>9.5199999999999993E-2</v>
      </c>
      <c r="FY157" s="9"/>
      <c r="FZ157" s="9">
        <f>VLOOKUP($C157, Table7[#All], 80, 0)</f>
        <v>0.52380000000000004</v>
      </c>
      <c r="GA157" s="9">
        <f>VLOOKUP($C157, Table7[#All], 81, 0)</f>
        <v>0.38100000000000001</v>
      </c>
      <c r="GB157" s="9"/>
      <c r="GC157" s="10">
        <f t="shared" si="229"/>
        <v>4</v>
      </c>
      <c r="GD157" s="81"/>
      <c r="GE157" s="9">
        <f>VLOOKUP($C157, Table7[#All], 82, 0)</f>
        <v>4.7599999999999996E-2</v>
      </c>
      <c r="GF157" s="9">
        <f>VLOOKUP($C157, Table7[#All], 83, 0)</f>
        <v>0.28570000000000001</v>
      </c>
      <c r="GG157" s="9">
        <f>VLOOKUP($C157, Table7[#All], 84, 0)</f>
        <v>0.66670000000000007</v>
      </c>
      <c r="GH157" s="9"/>
      <c r="GI157" s="9">
        <f>VLOOKUP($C157, Table7[#All], 85, 0)</f>
        <v>0</v>
      </c>
      <c r="GJ157" s="12">
        <f t="shared" si="213"/>
        <v>3</v>
      </c>
      <c r="GK157" s="11"/>
      <c r="GL157" s="9">
        <v>0</v>
      </c>
      <c r="GM157" s="9">
        <f>VLOOKUP($C157, Table7[#All], 86, 0)</f>
        <v>4.7599999999999996E-2</v>
      </c>
      <c r="GN157" s="9">
        <f>VLOOKUP($C157, Table7[#All], 87, 0)</f>
        <v>0.38100000000000001</v>
      </c>
      <c r="GO157" s="9">
        <f>VLOOKUP($C157, Table7[#All], 88, 0)</f>
        <v>0.57140000000000002</v>
      </c>
      <c r="GP157" s="9"/>
      <c r="GQ157" s="10">
        <f t="shared" si="214"/>
        <v>4</v>
      </c>
      <c r="GR157" s="11"/>
      <c r="GS157" s="9">
        <f>VLOOKUP($C157, Table2[#All], 3, 0)</f>
        <v>0</v>
      </c>
      <c r="GT157" s="9">
        <f>VLOOKUP($C157, Table2[#All], 4, 0)</f>
        <v>0</v>
      </c>
      <c r="GU157" s="9">
        <f>VLOOKUP($C157, Table2[#All], 5, 0)</f>
        <v>1</v>
      </c>
      <c r="GV157" s="9">
        <f>VLOOKUP($C157, Table2[#All], 6, 0)</f>
        <v>0</v>
      </c>
      <c r="GW157" s="9">
        <f>VLOOKUP($C157, Table2[#All], 7, 0)</f>
        <v>0</v>
      </c>
      <c r="GX157" s="10">
        <f t="shared" si="215"/>
        <v>3</v>
      </c>
      <c r="GY157" s="11"/>
      <c r="GZ157" s="9">
        <v>0</v>
      </c>
      <c r="HA157" s="9">
        <v>0</v>
      </c>
      <c r="HB157" s="9">
        <v>0</v>
      </c>
      <c r="HC157" s="9">
        <v>1</v>
      </c>
      <c r="HD157" s="9"/>
      <c r="HE157" s="10">
        <f t="shared" si="216"/>
        <v>4</v>
      </c>
      <c r="HF157" s="11"/>
      <c r="HG157" s="9">
        <f>VLOOKUP($C157, Table5[#All], 2, 0)</f>
        <v>0</v>
      </c>
      <c r="HH157" s="9">
        <f>VLOOKUP($C157, Table5[#All], 3, 0)</f>
        <v>0</v>
      </c>
      <c r="HI157" s="9">
        <f>VLOOKUP($C157, Table5[#All], 4, 0)</f>
        <v>0</v>
      </c>
      <c r="HJ157" s="9">
        <f>VLOOKUP($C157, Table5[#All], 5, 0)</f>
        <v>0</v>
      </c>
      <c r="HK157" s="9">
        <f>VLOOKUP($C157, Table5[#All], 6, 0)</f>
        <v>1</v>
      </c>
      <c r="HL157" s="10">
        <f t="shared" si="217"/>
        <v>5</v>
      </c>
      <c r="HM157" s="11"/>
      <c r="HN157" s="9">
        <f>VLOOKUP($C157, Table5[#All], 7, 0)</f>
        <v>0</v>
      </c>
      <c r="HO157" s="9">
        <f>VLOOKUP($C157, Table5[#All], 8, 0)</f>
        <v>0</v>
      </c>
      <c r="HP157" s="9">
        <f>VLOOKUP($C157, Table5[#All], 9, 0)</f>
        <v>1</v>
      </c>
      <c r="HQ157" s="9">
        <f>VLOOKUP($C157, Table5[#All], 10, 0)</f>
        <v>0</v>
      </c>
      <c r="HR157" s="9">
        <f>VLOOKUP($C157, Table5[#All], 11, 0)</f>
        <v>0</v>
      </c>
      <c r="HS157" s="10">
        <f t="shared" si="218"/>
        <v>3</v>
      </c>
      <c r="HT157" s="11"/>
      <c r="HU157" s="9">
        <f>VLOOKUP($C157, Table5[#All], 12, 0)</f>
        <v>1</v>
      </c>
      <c r="HV157" s="9">
        <f>VLOOKUP($C157, Table5[#All], 13, 0)</f>
        <v>0</v>
      </c>
      <c r="HW157" s="9">
        <f>VLOOKUP($C157, Table5[#All], 14, 0)</f>
        <v>0</v>
      </c>
      <c r="HX157" s="9">
        <f>VLOOKUP($C157, Table5[#All], 15, 0)</f>
        <v>0</v>
      </c>
      <c r="HY157" s="9">
        <f>VLOOKUP($C157, Table5[#All], 16, 0)</f>
        <v>0</v>
      </c>
      <c r="HZ157" s="10">
        <f t="shared" si="219"/>
        <v>1</v>
      </c>
      <c r="IA157" s="11"/>
      <c r="IB157" s="9">
        <f>VLOOKUP($C157, Table5[#All], 17, 0)</f>
        <v>0</v>
      </c>
      <c r="IC157" s="9">
        <f>VLOOKUP($C157, Table5[#All], 18, 0)</f>
        <v>1</v>
      </c>
      <c r="ID157" s="9">
        <f>VLOOKUP($C157, Table5[#All], 19, 0)</f>
        <v>0</v>
      </c>
      <c r="IE157" s="9">
        <f>VLOOKUP($C157, Table5[#All], 20, 0)</f>
        <v>0</v>
      </c>
      <c r="IF157" s="9">
        <f>VLOOKUP($C157, Table5[#All], 21, 0)</f>
        <v>0</v>
      </c>
      <c r="IG157" s="10">
        <f t="shared" si="220"/>
        <v>2</v>
      </c>
      <c r="IH157" s="11"/>
      <c r="II157" s="9">
        <f>VLOOKUP($C157, Table5[#All], 22, 0)</f>
        <v>1</v>
      </c>
      <c r="IJ157" s="9">
        <f>VLOOKUP($C157, Table5[#All], 23, 0)</f>
        <v>0</v>
      </c>
      <c r="IK157" s="9">
        <f>VLOOKUP($C157, Table5[#All], 24, 0)</f>
        <v>0</v>
      </c>
      <c r="IL157" s="9">
        <f>VLOOKUP($C157, Table5[#All], 25, 0)</f>
        <v>0</v>
      </c>
      <c r="IM157" s="9">
        <f>VLOOKUP($C157, Table5[#All], 26, 0)</f>
        <v>0</v>
      </c>
      <c r="IN157" s="10">
        <f t="shared" si="221"/>
        <v>1</v>
      </c>
      <c r="IO157" s="11"/>
      <c r="IP157" s="9">
        <v>1</v>
      </c>
      <c r="IQ157" s="9">
        <v>0</v>
      </c>
      <c r="IR157" s="9">
        <v>0</v>
      </c>
      <c r="IS157" s="9">
        <v>0</v>
      </c>
      <c r="IT157" s="9">
        <v>0</v>
      </c>
      <c r="IU157" s="10">
        <f t="shared" si="222"/>
        <v>1</v>
      </c>
      <c r="IV157" s="82"/>
    </row>
    <row r="158" spans="1:256" ht="16.3" thickTop="1" thickBot="1" x14ac:dyDescent="0.35">
      <c r="A158" s="16" t="s">
        <v>433</v>
      </c>
      <c r="B158" s="16" t="s">
        <v>454</v>
      </c>
      <c r="C158" s="16" t="s">
        <v>455</v>
      </c>
      <c r="D158" s="11"/>
      <c r="E158" s="9">
        <f>VLOOKUP($C158, Table7[#All], 2, 0)</f>
        <v>0</v>
      </c>
      <c r="F158" s="9"/>
      <c r="G158" s="9">
        <f>VLOOKUP($C158, Table7[#All], 3, 0)</f>
        <v>0.21050000000000002</v>
      </c>
      <c r="H158" s="9">
        <f>VLOOKUP($C158, Table7[#All], 4, 0)</f>
        <v>0.68420000000000003</v>
      </c>
      <c r="I158" s="9">
        <f>VLOOKUP($C158, Table7[#All], 5, 0)</f>
        <v>0.10529999999999999</v>
      </c>
      <c r="J158" s="10">
        <f t="shared" si="223"/>
        <v>4</v>
      </c>
      <c r="K158" s="11"/>
      <c r="L158" s="9">
        <v>0</v>
      </c>
      <c r="M158" s="9"/>
      <c r="N158" s="9">
        <v>0</v>
      </c>
      <c r="O158" s="9">
        <v>0</v>
      </c>
      <c r="P158" s="9">
        <v>0</v>
      </c>
      <c r="Q158" s="10" t="str">
        <f t="shared" si="224"/>
        <v>N/A</v>
      </c>
      <c r="R158" s="11"/>
      <c r="S158" s="9">
        <v>0</v>
      </c>
      <c r="T158" s="9">
        <f>VLOOKUP($C158, Table7[#All], 6, 0)</f>
        <v>0.26319999999999999</v>
      </c>
      <c r="U158" s="9">
        <f>VLOOKUP($C158, Table7[#All], 7, 0)</f>
        <v>0.52629999999999999</v>
      </c>
      <c r="V158" s="9">
        <f>VLOOKUP($C158, Table7[#All], 8, 0)</f>
        <v>0.21050000000000002</v>
      </c>
      <c r="W158" s="9">
        <v>0</v>
      </c>
      <c r="X158" s="10">
        <f t="shared" si="225"/>
        <v>3</v>
      </c>
      <c r="Y158" s="11"/>
      <c r="Z158" s="9">
        <f>VLOOKUP($C158, Table7[#All], 9, 0)</f>
        <v>0</v>
      </c>
      <c r="AA158" s="9">
        <f>VLOOKUP($C158, Table7[#All], 10, 0)</f>
        <v>0.63159999999999994</v>
      </c>
      <c r="AB158" s="9">
        <f>VLOOKUP($C158, Table7[#All], 11, 0)</f>
        <v>0.26319999999999999</v>
      </c>
      <c r="AC158" s="9">
        <f>VLOOKUP($C158, Table7[#All], 12, 0)</f>
        <v>0.10529999999999999</v>
      </c>
      <c r="AD158" s="9">
        <v>0</v>
      </c>
      <c r="AE158" s="10">
        <f t="shared" si="195"/>
        <v>3</v>
      </c>
      <c r="AF158" s="11"/>
      <c r="AG158" s="9">
        <f>VLOOKUP($C158, Table7[#All], 13, 0)</f>
        <v>0</v>
      </c>
      <c r="AH158" s="9">
        <f>VLOOKUP($C158, Table7[#All], 14, 0)</f>
        <v>0.27779999999999999</v>
      </c>
      <c r="AI158" s="9">
        <f>VLOOKUP($C158, Table7[#All], 15, 0)</f>
        <v>0.72219999999999995</v>
      </c>
      <c r="AJ158" s="9"/>
      <c r="AK158" s="9"/>
      <c r="AL158" s="10">
        <f t="shared" si="196"/>
        <v>3</v>
      </c>
      <c r="AM158" s="11"/>
      <c r="AN158" s="9">
        <f>VLOOKUP($C158, Table7[#All], 16, 0)</f>
        <v>0</v>
      </c>
      <c r="AO158" s="9">
        <f>VLOOKUP($C158, Table7[#All], 17, 0)</f>
        <v>0</v>
      </c>
      <c r="AP158" s="9">
        <f>VLOOKUP($C158, Table7[#All], 18, 0)</f>
        <v>0</v>
      </c>
      <c r="AQ158" s="9">
        <f>VLOOKUP($C158, Table7[#All], 19, 0)</f>
        <v>1</v>
      </c>
      <c r="AR158" s="9"/>
      <c r="AS158" s="12">
        <f t="shared" si="197"/>
        <v>4</v>
      </c>
      <c r="AT158" s="11"/>
      <c r="AU158" s="9">
        <f>VLOOKUP($C158, Table7[#All], 20, 0)</f>
        <v>0.33329999999999999</v>
      </c>
      <c r="AV158" s="9">
        <f>VLOOKUP($C158, Table7[#All], 21, 0)</f>
        <v>0.33329999999999999</v>
      </c>
      <c r="AW158" s="9">
        <f>VLOOKUP($C158, Table7[#All], 22, 0)</f>
        <v>0.33329999999999999</v>
      </c>
      <c r="AX158" s="9"/>
      <c r="AY158" s="9"/>
      <c r="AZ158" s="10">
        <f t="shared" si="226"/>
        <v>3</v>
      </c>
      <c r="BA158" s="11"/>
      <c r="BB158" s="9">
        <f>VLOOKUP($C158, Table7[#All], 23, 0)</f>
        <v>0.36840000000000006</v>
      </c>
      <c r="BC158" s="9">
        <f>VLOOKUP($C158, Table7[#All], 24, 0)</f>
        <v>0.21050000000000002</v>
      </c>
      <c r="BD158" s="9">
        <f>VLOOKUP($C158, Table7[#All], 25, 0)</f>
        <v>0.26319999999999999</v>
      </c>
      <c r="BE158" s="9">
        <f>VLOOKUP($C158, Table7[#All], 26, 0)</f>
        <v>0.15789999999999998</v>
      </c>
      <c r="BF158" s="9"/>
      <c r="BG158" s="10">
        <f t="shared" si="227"/>
        <v>3</v>
      </c>
      <c r="BH158" s="81"/>
      <c r="BI158" s="9">
        <v>0</v>
      </c>
      <c r="BJ158" s="9">
        <v>0</v>
      </c>
      <c r="BK158" s="9">
        <v>0</v>
      </c>
      <c r="BL158" s="9">
        <v>0</v>
      </c>
      <c r="BM158" s="9">
        <v>0</v>
      </c>
      <c r="BN158" s="10" t="str">
        <f t="shared" si="228"/>
        <v>N/A</v>
      </c>
      <c r="BO158" s="11"/>
      <c r="BP158" s="9">
        <f>VLOOKUP($C158, Table7[#All], 27, 0)</f>
        <v>0</v>
      </c>
      <c r="BQ158" s="9">
        <f>VLOOKUP($C158, Table7[#All], 28, 0)</f>
        <v>5.2600000000000001E-2</v>
      </c>
      <c r="BR158" s="9">
        <f>VLOOKUP($C158, Table7[#All], 29, 0)</f>
        <v>0.31579999999999997</v>
      </c>
      <c r="BS158" s="9">
        <f>VLOOKUP($C158, Table7[#All], 30, 0)</f>
        <v>0.63159999999999994</v>
      </c>
      <c r="BT158" s="9"/>
      <c r="BU158" s="10">
        <f t="shared" si="198"/>
        <v>4</v>
      </c>
      <c r="BV158" s="11"/>
      <c r="BW158" s="9">
        <f>VLOOKUP($C158, Table7[#All], 31, 0)</f>
        <v>0.73680000000000012</v>
      </c>
      <c r="BX158" s="9">
        <f>VLOOKUP($C158, Table7[#All], 32, 0)</f>
        <v>0.26319999999999999</v>
      </c>
      <c r="BY158" s="9">
        <f>VLOOKUP($C158, Table7[#All], 33, 0)</f>
        <v>0</v>
      </c>
      <c r="BZ158" s="9"/>
      <c r="CA158" s="9"/>
      <c r="CB158" s="10">
        <f t="shared" si="199"/>
        <v>2</v>
      </c>
      <c r="CC158" s="81"/>
      <c r="CD158" s="9">
        <f>VLOOKUP($C158, Table7[#All], 34, 0)</f>
        <v>0.42109999999999997</v>
      </c>
      <c r="CE158" s="9">
        <f>VLOOKUP($C158, Table7[#All], 35, 0)</f>
        <v>0</v>
      </c>
      <c r="CF158" s="9">
        <f>VLOOKUP($C158, Table7[#All], 36, 0)</f>
        <v>0.57889999999999997</v>
      </c>
      <c r="CG158" s="9">
        <v>0</v>
      </c>
      <c r="CH158" s="9">
        <v>0</v>
      </c>
      <c r="CI158" s="12">
        <f t="shared" si="200"/>
        <v>3</v>
      </c>
      <c r="CJ158" s="13"/>
      <c r="CK158" s="9">
        <v>0</v>
      </c>
      <c r="CL158" s="9">
        <v>0</v>
      </c>
      <c r="CM158" s="9">
        <v>0</v>
      </c>
      <c r="CN158" s="9">
        <v>0</v>
      </c>
      <c r="CO158" s="9"/>
      <c r="CP158" s="10" t="str">
        <f t="shared" si="201"/>
        <v>N/A</v>
      </c>
      <c r="CQ158" s="11"/>
      <c r="CR158" s="9">
        <f>VLOOKUP($C158, Table7[#All], 37, 0)</f>
        <v>0</v>
      </c>
      <c r="CS158" s="9">
        <f>VLOOKUP($C158, Table7[#All], 38, 0)</f>
        <v>0</v>
      </c>
      <c r="CT158" s="9">
        <f>VLOOKUP($C158, Table7[#All], 39, 0)</f>
        <v>0.36840000000000006</v>
      </c>
      <c r="CU158" s="9">
        <f>VLOOKUP($C158, Table7[#All], 40, 0)</f>
        <v>0.63159999999999994</v>
      </c>
      <c r="CV158" s="9">
        <f>VLOOKUP($C158, Table7[#All], 41, 0)</f>
        <v>0</v>
      </c>
      <c r="CW158" s="14">
        <f t="shared" si="202"/>
        <v>4</v>
      </c>
      <c r="CX158" s="81"/>
      <c r="CY158" s="9">
        <f>VLOOKUP($C158, Table7[#All], 42, 0)</f>
        <v>0.73680000000000012</v>
      </c>
      <c r="CZ158" s="9">
        <f>VLOOKUP($C158, Table7[#All], 43, 0)</f>
        <v>0.21050000000000002</v>
      </c>
      <c r="DA158" s="9">
        <f>VLOOKUP($C158, Table7[#All], 44, 0)</f>
        <v>5.2600000000000001E-2</v>
      </c>
      <c r="DB158" s="9">
        <v>0</v>
      </c>
      <c r="DC158" s="9">
        <v>0</v>
      </c>
      <c r="DD158" s="10">
        <f t="shared" si="203"/>
        <v>2</v>
      </c>
      <c r="DE158" s="11"/>
      <c r="DF158" s="9">
        <f>VLOOKUP($C158, Table7[#All], 45, 0)</f>
        <v>0.21050000000000002</v>
      </c>
      <c r="DG158" s="9"/>
      <c r="DH158" s="9">
        <f>VLOOKUP($C158, Table7[#All], 46, 0)</f>
        <v>0.73680000000000012</v>
      </c>
      <c r="DI158" s="9"/>
      <c r="DJ158" s="9">
        <f>VLOOKUP($C158, Table7[#All], 47, 0)</f>
        <v>5.2600000000000001E-2</v>
      </c>
      <c r="DK158" s="14">
        <f t="shared" si="204"/>
        <v>3</v>
      </c>
      <c r="DL158" s="11"/>
      <c r="DM158" s="9">
        <f>VLOOKUP($C158, Table7[#All], 48, 0)</f>
        <v>0.94739999999999991</v>
      </c>
      <c r="DN158" s="9"/>
      <c r="DO158" s="9">
        <f>VLOOKUP($C158, Table7[#All], 49, 0)</f>
        <v>5.2600000000000001E-2</v>
      </c>
      <c r="DP158" s="9">
        <v>0</v>
      </c>
      <c r="DQ158" s="9"/>
      <c r="DR158" s="14">
        <f t="shared" si="205"/>
        <v>1</v>
      </c>
      <c r="DS158" s="11"/>
      <c r="DT158" s="9">
        <f>VLOOKUP($C158, Table7[#All], 50, 0)</f>
        <v>5.2600000000000001E-2</v>
      </c>
      <c r="DU158" s="9">
        <f>VLOOKUP($C158, Table7[#All], 51, 0)</f>
        <v>0.26319999999999999</v>
      </c>
      <c r="DV158" s="9">
        <f>VLOOKUP($C158, Table7[#All], 52, 0)</f>
        <v>0.15789999999999998</v>
      </c>
      <c r="DW158" s="9">
        <f>VLOOKUP($C158, Table7[#All], 53, 0)</f>
        <v>0.47369999999999995</v>
      </c>
      <c r="DX158" s="9">
        <f>VLOOKUP($C158, Table7[#All], 54, 0)</f>
        <v>5.2600000000000001E-2</v>
      </c>
      <c r="DY158" s="12">
        <f t="shared" si="194"/>
        <v>4</v>
      </c>
      <c r="DZ158" s="11"/>
      <c r="EA158" s="9">
        <v>0</v>
      </c>
      <c r="EB158" s="9">
        <v>0</v>
      </c>
      <c r="EC158" s="9">
        <v>0</v>
      </c>
      <c r="ED158" s="9">
        <v>0</v>
      </c>
      <c r="EE158" s="9">
        <v>0</v>
      </c>
      <c r="EF158" s="10" t="str">
        <f t="shared" si="206"/>
        <v>N/A</v>
      </c>
      <c r="EG158" s="9"/>
      <c r="EH158" s="9">
        <f>VLOOKUP($C158, Table7[#All], 55, 0)</f>
        <v>0</v>
      </c>
      <c r="EI158" s="9">
        <f>VLOOKUP($C158, Table7[#All], 56, 0)</f>
        <v>0</v>
      </c>
      <c r="EJ158" s="9">
        <f>VLOOKUP($C158, Table7[#All], 57, 0)</f>
        <v>1</v>
      </c>
      <c r="EK158" s="9">
        <f>VLOOKUP($C158, Table7[#All], 58, 0)</f>
        <v>0</v>
      </c>
      <c r="EL158" s="9">
        <f>VLOOKUP($C158, Table7[#All], 59, 0)</f>
        <v>0</v>
      </c>
      <c r="EM158" s="14">
        <f t="shared" si="207"/>
        <v>3</v>
      </c>
      <c r="EN158" s="11"/>
      <c r="EO158" s="9">
        <f>VLOOKUP($C158, Table7[#All], 60, 0)</f>
        <v>5.5599999999999997E-2</v>
      </c>
      <c r="EP158" s="9"/>
      <c r="EQ158" s="9">
        <f>VLOOKUP($C158, Table7[#All], 61, 0)</f>
        <v>0.94440000000000002</v>
      </c>
      <c r="ER158" s="9"/>
      <c r="ES158" s="9"/>
      <c r="ET158" s="14">
        <f t="shared" si="208"/>
        <v>3</v>
      </c>
      <c r="EU158" s="11"/>
      <c r="EV158" s="9">
        <f>VLOOKUP($C158, Table7[#All], 62, 0)</f>
        <v>0</v>
      </c>
      <c r="EW158" s="9">
        <f>VLOOKUP($C158, Table7[#All], 63, 0)</f>
        <v>1</v>
      </c>
      <c r="EX158" s="9">
        <f>VLOOKUP($C158, Table7[#All], 64, 0)</f>
        <v>0</v>
      </c>
      <c r="EY158" s="9">
        <f>VLOOKUP($C158, Table7[#All], 65, 0)</f>
        <v>0</v>
      </c>
      <c r="EZ158" s="9">
        <f>VLOOKUP($C158, Table7[#All], 66, 0)</f>
        <v>0</v>
      </c>
      <c r="FA158" s="12">
        <f t="shared" si="209"/>
        <v>2</v>
      </c>
      <c r="FB158" s="11"/>
      <c r="FC158" s="9">
        <v>0</v>
      </c>
      <c r="FD158" s="9">
        <f>VLOOKUP($C158, Table7[#All], 67, 0)</f>
        <v>0.10529999999999999</v>
      </c>
      <c r="FE158" s="9">
        <f>VLOOKUP($C158, Table7[#All], 68, 0)</f>
        <v>0.73680000000000012</v>
      </c>
      <c r="FF158" s="9">
        <f>VLOOKUP($C158, Table7[#All], 69, 0)</f>
        <v>0.15789999999999998</v>
      </c>
      <c r="FG158" s="9"/>
      <c r="FH158" s="10">
        <f t="shared" si="210"/>
        <v>3</v>
      </c>
      <c r="FI158" s="11"/>
      <c r="FJ158" s="9">
        <f>VLOOKUP($C158, Table7[#All], 70, 0)</f>
        <v>0</v>
      </c>
      <c r="FK158" s="9">
        <f>VLOOKUP($C158, Table7[#All], 71, 0)</f>
        <v>0</v>
      </c>
      <c r="FL158" s="9">
        <f>VLOOKUP($C158, Table7[#All], 72, 0)</f>
        <v>0</v>
      </c>
      <c r="FM158" s="9">
        <f>VLOOKUP($C158, Table7[#All], 73, 0)</f>
        <v>1</v>
      </c>
      <c r="FN158" s="9">
        <f>VLOOKUP($C158, Table7[#All], 74, 0)</f>
        <v>0</v>
      </c>
      <c r="FO158" s="14">
        <f t="shared" si="211"/>
        <v>4</v>
      </c>
      <c r="FP158" s="11"/>
      <c r="FQ158" s="9">
        <f>VLOOKUP($C158, Table7[#All], 75, 0)</f>
        <v>0.73680000000000012</v>
      </c>
      <c r="FR158" s="9">
        <f>VLOOKUP($C158, Table7[#All], 76, 0)</f>
        <v>0.15789999999999998</v>
      </c>
      <c r="FS158" s="9">
        <f>VLOOKUP($C158, Table7[#All], 77, 0)</f>
        <v>5.2600000000000001E-2</v>
      </c>
      <c r="FT158" s="9">
        <f>VLOOKUP($C158, Table7[#All], 78, 0)</f>
        <v>5.2600000000000001E-2</v>
      </c>
      <c r="FU158" s="9">
        <v>0</v>
      </c>
      <c r="FV158" s="10">
        <f t="shared" si="212"/>
        <v>2</v>
      </c>
      <c r="FW158" s="11"/>
      <c r="FX158" s="9">
        <f>VLOOKUP($C158, Table7[#All], 79, 0)</f>
        <v>0.10529999999999999</v>
      </c>
      <c r="FY158" s="9"/>
      <c r="FZ158" s="9">
        <f>VLOOKUP($C158, Table7[#All], 80, 0)</f>
        <v>0.68420000000000003</v>
      </c>
      <c r="GA158" s="9">
        <f>VLOOKUP($C158, Table7[#All], 81, 0)</f>
        <v>0.21050000000000002</v>
      </c>
      <c r="GB158" s="9"/>
      <c r="GC158" s="10">
        <f t="shared" si="229"/>
        <v>3</v>
      </c>
      <c r="GD158" s="81"/>
      <c r="GE158" s="9">
        <f>VLOOKUP($C158, Table7[#All], 82, 0)</f>
        <v>0</v>
      </c>
      <c r="GF158" s="9">
        <f>VLOOKUP($C158, Table7[#All], 83, 0)</f>
        <v>0.46149999999999997</v>
      </c>
      <c r="GG158" s="9">
        <f>VLOOKUP($C158, Table7[#All], 84, 0)</f>
        <v>0.46149999999999997</v>
      </c>
      <c r="GH158" s="9"/>
      <c r="GI158" s="9">
        <f>VLOOKUP($C158, Table7[#All], 85, 0)</f>
        <v>7.690000000000001E-2</v>
      </c>
      <c r="GJ158" s="12">
        <f t="shared" si="213"/>
        <v>3</v>
      </c>
      <c r="GK158" s="11"/>
      <c r="GL158" s="9">
        <v>0</v>
      </c>
      <c r="GM158" s="9">
        <f>VLOOKUP($C158, Table7[#All], 86, 0)</f>
        <v>5.2600000000000001E-2</v>
      </c>
      <c r="GN158" s="9">
        <f>VLOOKUP($C158, Table7[#All], 87, 0)</f>
        <v>0.42109999999999997</v>
      </c>
      <c r="GO158" s="9">
        <f>VLOOKUP($C158, Table7[#All], 88, 0)</f>
        <v>0.52629999999999999</v>
      </c>
      <c r="GP158" s="9"/>
      <c r="GQ158" s="10">
        <f t="shared" si="214"/>
        <v>4</v>
      </c>
      <c r="GR158" s="11"/>
      <c r="GS158" s="9">
        <f>VLOOKUP($C158, Table2[#All], 3, 0)</f>
        <v>0</v>
      </c>
      <c r="GT158" s="9">
        <f>VLOOKUP($C158, Table2[#All], 4, 0)</f>
        <v>0</v>
      </c>
      <c r="GU158" s="9">
        <f>VLOOKUP($C158, Table2[#All], 5, 0)</f>
        <v>1</v>
      </c>
      <c r="GV158" s="9">
        <f>VLOOKUP($C158, Table2[#All], 6, 0)</f>
        <v>0</v>
      </c>
      <c r="GW158" s="9">
        <f>VLOOKUP($C158, Table2[#All], 7, 0)</f>
        <v>0</v>
      </c>
      <c r="GX158" s="10">
        <f t="shared" si="215"/>
        <v>3</v>
      </c>
      <c r="GY158" s="11"/>
      <c r="GZ158" s="9">
        <v>0</v>
      </c>
      <c r="HA158" s="9">
        <v>0</v>
      </c>
      <c r="HB158" s="9">
        <v>0</v>
      </c>
      <c r="HC158" s="9">
        <v>1</v>
      </c>
      <c r="HD158" s="9"/>
      <c r="HE158" s="10">
        <f t="shared" si="216"/>
        <v>4</v>
      </c>
      <c r="HF158" s="11"/>
      <c r="HG158" s="9">
        <f>VLOOKUP($C158, Table5[#All], 2, 0)</f>
        <v>0</v>
      </c>
      <c r="HH158" s="9">
        <f>VLOOKUP($C158, Table5[#All], 3, 0)</f>
        <v>0</v>
      </c>
      <c r="HI158" s="9">
        <f>VLOOKUP($C158, Table5[#All], 4, 0)</f>
        <v>0</v>
      </c>
      <c r="HJ158" s="9">
        <f>VLOOKUP($C158, Table5[#All], 5, 0)</f>
        <v>1</v>
      </c>
      <c r="HK158" s="9">
        <f>VLOOKUP($C158, Table5[#All], 6, 0)</f>
        <v>0</v>
      </c>
      <c r="HL158" s="10">
        <f t="shared" si="217"/>
        <v>4</v>
      </c>
      <c r="HM158" s="11"/>
      <c r="HN158" s="9">
        <f>VLOOKUP($C158, Table5[#All], 7, 0)</f>
        <v>0</v>
      </c>
      <c r="HO158" s="9">
        <f>VLOOKUP($C158, Table5[#All], 8, 0)</f>
        <v>0</v>
      </c>
      <c r="HP158" s="9">
        <f>VLOOKUP($C158, Table5[#All], 9, 0)</f>
        <v>1</v>
      </c>
      <c r="HQ158" s="9">
        <f>VLOOKUP($C158, Table5[#All], 10, 0)</f>
        <v>0</v>
      </c>
      <c r="HR158" s="9">
        <f>VLOOKUP($C158, Table5[#All], 11, 0)</f>
        <v>0</v>
      </c>
      <c r="HS158" s="10">
        <f t="shared" si="218"/>
        <v>3</v>
      </c>
      <c r="HT158" s="11"/>
      <c r="HU158" s="9">
        <f>VLOOKUP($C158, Table5[#All], 12, 0)</f>
        <v>1</v>
      </c>
      <c r="HV158" s="9">
        <f>VLOOKUP($C158, Table5[#All], 13, 0)</f>
        <v>0</v>
      </c>
      <c r="HW158" s="9">
        <f>VLOOKUP($C158, Table5[#All], 14, 0)</f>
        <v>0</v>
      </c>
      <c r="HX158" s="9">
        <f>VLOOKUP($C158, Table5[#All], 15, 0)</f>
        <v>0</v>
      </c>
      <c r="HY158" s="9">
        <f>VLOOKUP($C158, Table5[#All], 16, 0)</f>
        <v>0</v>
      </c>
      <c r="HZ158" s="10">
        <f t="shared" si="219"/>
        <v>1</v>
      </c>
      <c r="IA158" s="11"/>
      <c r="IB158" s="9">
        <f>VLOOKUP($C158, Table5[#All], 17, 0)</f>
        <v>0</v>
      </c>
      <c r="IC158" s="9">
        <f>VLOOKUP($C158, Table5[#All], 18, 0)</f>
        <v>0</v>
      </c>
      <c r="ID158" s="9">
        <f>VLOOKUP($C158, Table5[#All], 19, 0)</f>
        <v>0</v>
      </c>
      <c r="IE158" s="9">
        <f>VLOOKUP($C158, Table5[#All], 20, 0)</f>
        <v>1</v>
      </c>
      <c r="IF158" s="9">
        <f>VLOOKUP($C158, Table5[#All], 21, 0)</f>
        <v>0</v>
      </c>
      <c r="IG158" s="10">
        <f t="shared" si="220"/>
        <v>4</v>
      </c>
      <c r="IH158" s="11"/>
      <c r="II158" s="9">
        <f>VLOOKUP($C158, Table5[#All], 22, 0)</f>
        <v>1</v>
      </c>
      <c r="IJ158" s="9">
        <f>VLOOKUP($C158, Table5[#All], 23, 0)</f>
        <v>0</v>
      </c>
      <c r="IK158" s="9">
        <f>VLOOKUP($C158, Table5[#All], 24, 0)</f>
        <v>0</v>
      </c>
      <c r="IL158" s="9">
        <f>VLOOKUP($C158, Table5[#All], 25, 0)</f>
        <v>0</v>
      </c>
      <c r="IM158" s="9">
        <f>VLOOKUP($C158, Table5[#All], 26, 0)</f>
        <v>0</v>
      </c>
      <c r="IN158" s="10">
        <f t="shared" si="221"/>
        <v>1</v>
      </c>
      <c r="IO158" s="11"/>
      <c r="IP158" s="9">
        <v>1</v>
      </c>
      <c r="IQ158" s="9">
        <v>0</v>
      </c>
      <c r="IR158" s="9">
        <v>0</v>
      </c>
      <c r="IS158" s="9">
        <v>0</v>
      </c>
      <c r="IT158" s="9">
        <v>0</v>
      </c>
      <c r="IU158" s="10">
        <f t="shared" si="222"/>
        <v>1</v>
      </c>
      <c r="IV158" s="82"/>
    </row>
    <row r="159" spans="1:256" ht="16.3" thickTop="1" thickBot="1" x14ac:dyDescent="0.35">
      <c r="A159" s="16" t="s">
        <v>456</v>
      </c>
      <c r="B159" s="16" t="s">
        <v>457</v>
      </c>
      <c r="C159" s="16" t="s">
        <v>458</v>
      </c>
      <c r="D159" s="11"/>
      <c r="E159" s="9">
        <f>VLOOKUP($C159, Table3[#All], 2, 0)</f>
        <v>2.2200000000000001E-2</v>
      </c>
      <c r="F159" s="9"/>
      <c r="G159" s="9">
        <f>VLOOKUP($C159, Table3[#All], 3, 0)</f>
        <v>6.6699999999999995E-2</v>
      </c>
      <c r="H159" s="9">
        <f>VLOOKUP($C159, Table3[#All], 4, 0)</f>
        <v>0.73329999999999995</v>
      </c>
      <c r="I159" s="9">
        <f>VLOOKUP($C159, Table3[#All], 5, 0)</f>
        <v>0.17780000000000001</v>
      </c>
      <c r="J159" s="10">
        <f t="shared" si="223"/>
        <v>4</v>
      </c>
      <c r="K159" s="11"/>
      <c r="L159" s="9">
        <f>VLOOKUP($C159, Table3[#All], 6, 0)</f>
        <v>0</v>
      </c>
      <c r="M159" s="9"/>
      <c r="N159" s="9">
        <f>VLOOKUP($C159, Table3[#All], 7, 0)</f>
        <v>1</v>
      </c>
      <c r="O159" s="9">
        <f>VLOOKUP($C159, Table3[#All], 8, 0)</f>
        <v>0</v>
      </c>
      <c r="P159" s="9">
        <f>VLOOKUP($C159, Table3[#All], 9, 0)</f>
        <v>0</v>
      </c>
      <c r="Q159" s="10">
        <f t="shared" si="224"/>
        <v>3</v>
      </c>
      <c r="R159" s="11"/>
      <c r="S159" s="9">
        <f>VLOOKUP($C159, Table3[#All], 10, 0)</f>
        <v>2.2200000000000001E-2</v>
      </c>
      <c r="T159" s="9">
        <f>VLOOKUP($C159, Table3[#All], 11, 0)</f>
        <v>0.71109999999999995</v>
      </c>
      <c r="U159" s="9">
        <f>VLOOKUP($C159, Table3[#All], 12, 0)</f>
        <v>0.22219999999999998</v>
      </c>
      <c r="V159" s="9">
        <f>VLOOKUP($C159, Table3[#All], 13, 0)</f>
        <v>4.4400000000000002E-2</v>
      </c>
      <c r="W159" s="9">
        <f>VLOOKUP($C159, Table3[#All], 14, 0)</f>
        <v>0</v>
      </c>
      <c r="X159" s="10">
        <f t="shared" si="225"/>
        <v>3</v>
      </c>
      <c r="Y159" s="11"/>
      <c r="Z159" s="9">
        <f>VLOOKUP($C159, Table3[#All], 15, 0)</f>
        <v>0.31109999999999999</v>
      </c>
      <c r="AA159" s="9">
        <f>VLOOKUP($C159, Table3[#All], 16, 0)</f>
        <v>0.44439999999999996</v>
      </c>
      <c r="AB159" s="9">
        <f>VLOOKUP($C159, Table3[#All], 17, 0)</f>
        <v>0.22219999999999998</v>
      </c>
      <c r="AC159" s="9">
        <f>VLOOKUP($C159, Table3[#All], 18, 0)</f>
        <v>2.2200000000000001E-2</v>
      </c>
      <c r="AD159" s="9">
        <f>VLOOKUP($C159, Table3[#All], 19, 0)</f>
        <v>0</v>
      </c>
      <c r="AE159" s="10">
        <f t="shared" si="195"/>
        <v>2</v>
      </c>
      <c r="AF159" s="11"/>
      <c r="AG159" s="9">
        <f>VLOOKUP($C159, Table3[#All], 20, 0)</f>
        <v>0</v>
      </c>
      <c r="AH159" s="9">
        <f>VLOOKUP($C159, Table3[#All], 21, 0)</f>
        <v>0.64439999999999997</v>
      </c>
      <c r="AI159" s="9">
        <f>VLOOKUP($C159, Table3[#All], 22, 0)</f>
        <v>0.35560000000000003</v>
      </c>
      <c r="AJ159" s="9"/>
      <c r="AK159" s="9"/>
      <c r="AL159" s="10">
        <f t="shared" si="196"/>
        <v>3</v>
      </c>
      <c r="AM159" s="11"/>
      <c r="AN159" s="9">
        <f>VLOOKUP($C159, Table3[#All], 23, 0)</f>
        <v>0</v>
      </c>
      <c r="AO159" s="9">
        <f>VLOOKUP($C159, Table3[#All], 24, 0)</f>
        <v>1</v>
      </c>
      <c r="AP159" s="9">
        <f>VLOOKUP($C159, Table3[#All], 25, 0)</f>
        <v>0</v>
      </c>
      <c r="AQ159" s="9">
        <f>VLOOKUP($C159, Table3[#All], 26, 0)</f>
        <v>0</v>
      </c>
      <c r="AR159" s="9"/>
      <c r="AS159" s="12">
        <f t="shared" si="197"/>
        <v>2</v>
      </c>
      <c r="AT159" s="11"/>
      <c r="AU159" s="9">
        <f>VLOOKUP($C159, Table3[#All], 27, 0)</f>
        <v>0.82220000000000004</v>
      </c>
      <c r="AV159" s="9">
        <f>VLOOKUP($C159, Table3[#All], 28, 0)</f>
        <v>0.11109999999999999</v>
      </c>
      <c r="AW159" s="9">
        <f>VLOOKUP($C159, Table3[#All], 29, 0)</f>
        <v>6.6699999999999995E-2</v>
      </c>
      <c r="AX159" s="9"/>
      <c r="AY159" s="9"/>
      <c r="AZ159" s="10">
        <f t="shared" si="226"/>
        <v>1</v>
      </c>
      <c r="BA159" s="11"/>
      <c r="BB159" s="9">
        <f>VLOOKUP($C159, Table3[#All], 30, 0)</f>
        <v>0.44439999999999996</v>
      </c>
      <c r="BC159" s="9">
        <f>VLOOKUP($C159, Table3[#All], 31, 0)</f>
        <v>0.44439999999999996</v>
      </c>
      <c r="BD159" s="9">
        <f>VLOOKUP($C159, Table3[#All], 32, 0)</f>
        <v>6.6699999999999995E-2</v>
      </c>
      <c r="BE159" s="9">
        <f>VLOOKUP($C159, Table3[#All], 33, 0)</f>
        <v>4.4400000000000002E-2</v>
      </c>
      <c r="BF159" s="9"/>
      <c r="BG159" s="10">
        <f t="shared" si="227"/>
        <v>2</v>
      </c>
      <c r="BH159" s="81"/>
      <c r="BI159" s="9">
        <f>VLOOKUP($C159, Table3[#All], 34, 0)</f>
        <v>0</v>
      </c>
      <c r="BJ159" s="9">
        <f>VLOOKUP($C159, Table3[#All], 35, 0)</f>
        <v>0</v>
      </c>
      <c r="BK159" s="9">
        <f>VLOOKUP($C159, Table3[#All], 36, 0)</f>
        <v>0</v>
      </c>
      <c r="BL159" s="9">
        <f>VLOOKUP($C159, Table3[#All], 37, 0)</f>
        <v>0</v>
      </c>
      <c r="BM159" s="9">
        <f>VLOOKUP($C159, Table3[#All], 38, 0)</f>
        <v>0</v>
      </c>
      <c r="BN159" s="10" t="str">
        <f t="shared" si="228"/>
        <v>N/A</v>
      </c>
      <c r="BO159" s="11"/>
      <c r="BP159" s="9">
        <f>VLOOKUP($C159, Table3[#All], 39, 0)</f>
        <v>0.15560000000000002</v>
      </c>
      <c r="BQ159" s="9">
        <f>VLOOKUP($C159, Table3[#All], 40, 0)</f>
        <v>0.55559999999999998</v>
      </c>
      <c r="BR159" s="9">
        <f>VLOOKUP($C159, Table3[#All], 41, 0)</f>
        <v>8.8900000000000007E-2</v>
      </c>
      <c r="BS159" s="9">
        <f>VLOOKUP($C159, Table3[#All], 42, 0)</f>
        <v>0.2</v>
      </c>
      <c r="BT159" s="9"/>
      <c r="BU159" s="10">
        <f t="shared" si="198"/>
        <v>3</v>
      </c>
      <c r="BV159" s="11"/>
      <c r="BW159" s="9">
        <f>VLOOKUP($C159, Table3[#All], 43, 0)</f>
        <v>0.11109999999999999</v>
      </c>
      <c r="BX159" s="9">
        <f>VLOOKUP($C159, Table3[#All], 44, 0)</f>
        <v>0.82220000000000004</v>
      </c>
      <c r="BY159" s="9">
        <f>VLOOKUP($C159, Table3[#All], 45, 0)</f>
        <v>6.6699999999999995E-2</v>
      </c>
      <c r="BZ159" s="9"/>
      <c r="CA159" s="9"/>
      <c r="CB159" s="10">
        <f t="shared" si="199"/>
        <v>2</v>
      </c>
      <c r="CC159" s="81"/>
      <c r="CD159" s="9">
        <f>VLOOKUP($C159, Table3[#All], 46, 0)</f>
        <v>0.57779999999999998</v>
      </c>
      <c r="CE159" s="9">
        <f>VLOOKUP($C159, Table3[#All], 47, 0)</f>
        <v>0.42219999999999996</v>
      </c>
      <c r="CF159" s="9">
        <f>VLOOKUP($C159, Table3[#All], 48, 0)</f>
        <v>0</v>
      </c>
      <c r="CG159" s="9">
        <f>VLOOKUP($C159, Table3[#All], 49, 0)</f>
        <v>0</v>
      </c>
      <c r="CH159" s="9">
        <f>VLOOKUP($C159, Table3[#All], 50, 0)</f>
        <v>0</v>
      </c>
      <c r="CI159" s="12">
        <f t="shared" si="200"/>
        <v>2</v>
      </c>
      <c r="CJ159" s="13"/>
      <c r="CK159" s="9">
        <f>VLOOKUP($C159, Table3[#All], 51, 0)</f>
        <v>0.2</v>
      </c>
      <c r="CL159" s="9">
        <f>VLOOKUP($C159, Table3[#All], 52, 0)</f>
        <v>0.8</v>
      </c>
      <c r="CM159" s="9">
        <f>VLOOKUP($C159, Table3[#All], 53, 0)</f>
        <v>0</v>
      </c>
      <c r="CN159" s="9">
        <f>VLOOKUP($C159, Table3[#All], 54, 0)</f>
        <v>0</v>
      </c>
      <c r="CO159" s="9"/>
      <c r="CP159" s="10">
        <f t="shared" si="201"/>
        <v>2</v>
      </c>
      <c r="CQ159" s="11"/>
      <c r="CR159" s="9">
        <f>VLOOKUP($C159, Table3[#All], 55, 0)</f>
        <v>8.8900000000000007E-2</v>
      </c>
      <c r="CS159" s="9">
        <f>VLOOKUP($C159, Table3[#All], 56, 0)</f>
        <v>0.73329999999999995</v>
      </c>
      <c r="CT159" s="9">
        <f>VLOOKUP($C159, Table3[#All], 57, 0)</f>
        <v>4.4400000000000002E-2</v>
      </c>
      <c r="CU159" s="9">
        <f>VLOOKUP($C159, Table3[#All], 58, 0)</f>
        <v>8.8900000000000007E-2</v>
      </c>
      <c r="CV159" s="9">
        <f>VLOOKUP($C159, Table3[#All], 59, 0)</f>
        <v>4.4400000000000002E-2</v>
      </c>
      <c r="CW159" s="14">
        <f t="shared" si="202"/>
        <v>2</v>
      </c>
      <c r="CX159" s="81"/>
      <c r="CY159" s="9">
        <f>VLOOKUP($C159, Table3[#All], 60, 0)</f>
        <v>0.82220000000000004</v>
      </c>
      <c r="CZ159" s="9">
        <f>VLOOKUP($C159, Table3[#All], 61, 0)</f>
        <v>6.6699999999999995E-2</v>
      </c>
      <c r="DA159" s="9">
        <f>VLOOKUP($C159, Table3[#All], 62, 0)</f>
        <v>8.8900000000000007E-2</v>
      </c>
      <c r="DB159" s="9">
        <f>VLOOKUP($C159, Table3[#All], 63, 0)</f>
        <v>2.2200000000000001E-2</v>
      </c>
      <c r="DC159" s="9">
        <f>VLOOKUP($C159, Table3[#All], 64, 0)</f>
        <v>0</v>
      </c>
      <c r="DD159" s="10">
        <f t="shared" si="203"/>
        <v>1</v>
      </c>
      <c r="DE159" s="11"/>
      <c r="DF159" s="9">
        <f>VLOOKUP($C159, Table3[#All], 65, 0)</f>
        <v>0.71109999999999995</v>
      </c>
      <c r="DG159" s="9"/>
      <c r="DH159" s="9">
        <f>VLOOKUP($C159, Table3[#All], 66, 0)</f>
        <v>0.28889999999999999</v>
      </c>
      <c r="DI159" s="9"/>
      <c r="DJ159" s="9">
        <f>VLOOKUP($C159, Table3[#All], 67, 0)</f>
        <v>0</v>
      </c>
      <c r="DK159" s="14">
        <f t="shared" si="204"/>
        <v>3</v>
      </c>
      <c r="DL159" s="11"/>
      <c r="DM159" s="9">
        <f>VLOOKUP($C159, Table3[#All], 68, 0)</f>
        <v>0.91110000000000002</v>
      </c>
      <c r="DN159" s="9"/>
      <c r="DO159" s="9">
        <f>VLOOKUP($C159, Table3[#All], 69, 0)</f>
        <v>6.6699999999999995E-2</v>
      </c>
      <c r="DP159" s="9">
        <f>VLOOKUP($C159, Table3[#All], 70, 0)</f>
        <v>2.2200000000000001E-2</v>
      </c>
      <c r="DQ159" s="9"/>
      <c r="DR159" s="14">
        <f t="shared" si="205"/>
        <v>1</v>
      </c>
      <c r="DS159" s="11"/>
      <c r="DT159" s="9">
        <f>VLOOKUP($C159, Table3[#All], 71, 0)</f>
        <v>4.4400000000000002E-2</v>
      </c>
      <c r="DU159" s="9">
        <f>VLOOKUP($C159, Table3[#All], 72, 0)</f>
        <v>0.11109999999999999</v>
      </c>
      <c r="DV159" s="9">
        <f>VLOOKUP($C159, Table3[#All], 73, 0)</f>
        <v>0.44439999999999996</v>
      </c>
      <c r="DW159" s="9">
        <f>VLOOKUP($C159, Table3[#All], 74, 0)</f>
        <v>0.33329999999999999</v>
      </c>
      <c r="DX159" s="9">
        <f>VLOOKUP($C159, Table3[#All], 75, 0)</f>
        <v>6.6699999999999995E-2</v>
      </c>
      <c r="DY159" s="12">
        <f t="shared" si="194"/>
        <v>4</v>
      </c>
      <c r="DZ159" s="11"/>
      <c r="EA159" s="9">
        <f>VLOOKUP($C159, Table3[#All], 76, 0)</f>
        <v>1</v>
      </c>
      <c r="EB159" s="9">
        <f>VLOOKUP($C159, Table3[#All], 77, 0)</f>
        <v>0</v>
      </c>
      <c r="EC159" s="9">
        <f>VLOOKUP($C159, Table3[#All], 78, 0)</f>
        <v>0</v>
      </c>
      <c r="ED159" s="9">
        <f>VLOOKUP($C159, Table3[#All], 79, 0)</f>
        <v>0</v>
      </c>
      <c r="EE159" s="9">
        <f>VLOOKUP($C159, Table3[#All], 80, 0)</f>
        <v>0</v>
      </c>
      <c r="EF159" s="10">
        <f t="shared" si="206"/>
        <v>1</v>
      </c>
      <c r="EG159" s="9"/>
      <c r="EH159" s="9">
        <f>VLOOKUP($C159, Table3[#All], 81, 0)</f>
        <v>0</v>
      </c>
      <c r="EI159" s="9">
        <f>VLOOKUP($C159, Table3[#All], 82, 0)</f>
        <v>1</v>
      </c>
      <c r="EJ159" s="9">
        <f>VLOOKUP($C159, Table3[#All], 83, 0)</f>
        <v>0</v>
      </c>
      <c r="EK159" s="9">
        <f>VLOOKUP($C159, Table3[#All], 84, 0)</f>
        <v>0</v>
      </c>
      <c r="EL159" s="9">
        <f>VLOOKUP($C159, Table3[#All], 85, 0)</f>
        <v>0</v>
      </c>
      <c r="EM159" s="14">
        <f t="shared" si="207"/>
        <v>2</v>
      </c>
      <c r="EN159" s="11"/>
      <c r="EO159" s="9">
        <f>VLOOKUP($C159, Table3[#All], 86, 0)</f>
        <v>8.8900000000000007E-2</v>
      </c>
      <c r="EP159" s="9"/>
      <c r="EQ159" s="9">
        <f>VLOOKUP($C159, Table3[#All], 87, 0)</f>
        <v>0.91110000000000002</v>
      </c>
      <c r="ER159" s="9"/>
      <c r="ES159" s="9"/>
      <c r="ET159" s="14">
        <f t="shared" si="208"/>
        <v>3</v>
      </c>
      <c r="EU159" s="11"/>
      <c r="EV159" s="9">
        <f>VLOOKUP($C159, Table3[#All], 88, 0)</f>
        <v>1</v>
      </c>
      <c r="EW159" s="9">
        <f>VLOOKUP($C159, Table3[#All], 89, 0)</f>
        <v>0</v>
      </c>
      <c r="EX159" s="9">
        <f>VLOOKUP($C159, Table3[#All], 90, 0)</f>
        <v>0</v>
      </c>
      <c r="EY159" s="9">
        <f>VLOOKUP($C159, Table3[#All], 91, 0)</f>
        <v>0</v>
      </c>
      <c r="EZ159" s="9">
        <f>VLOOKUP($C159, Table3[#All], 92, 0)</f>
        <v>0</v>
      </c>
      <c r="FA159" s="12">
        <f t="shared" si="209"/>
        <v>1</v>
      </c>
      <c r="FB159" s="11"/>
      <c r="FC159" s="9">
        <f>VLOOKUP($C159, Table3[#All], 93, 0)</f>
        <v>0</v>
      </c>
      <c r="FD159" s="9">
        <f>VLOOKUP($C159, Table3[#All], 94, 0)</f>
        <v>0.91110000000000002</v>
      </c>
      <c r="FE159" s="9">
        <f>VLOOKUP($C159, Table3[#All], 95, 0)</f>
        <v>6.6699999999999995E-2</v>
      </c>
      <c r="FF159" s="9">
        <f>VLOOKUP($C159, Table3[#All], 96, 0)</f>
        <v>2.2200000000000001E-2</v>
      </c>
      <c r="FG159" s="9"/>
      <c r="FH159" s="10">
        <f t="shared" si="210"/>
        <v>2</v>
      </c>
      <c r="FI159" s="11"/>
      <c r="FJ159" s="9">
        <f>VLOOKUP($C159, Table3[#All], 97, 0)</f>
        <v>0</v>
      </c>
      <c r="FK159" s="9">
        <f>VLOOKUP($C159, Table3[#All], 98, 0)</f>
        <v>0</v>
      </c>
      <c r="FL159" s="9">
        <f>VLOOKUP($C159, Table3[#All], 99, 0)</f>
        <v>0</v>
      </c>
      <c r="FM159" s="9">
        <f>VLOOKUP($C159, Table3[#All], 100, 0)</f>
        <v>1</v>
      </c>
      <c r="FN159" s="9">
        <f>VLOOKUP($C159, Table3[#All], 101, 0)</f>
        <v>0</v>
      </c>
      <c r="FO159" s="14">
        <f t="shared" si="211"/>
        <v>4</v>
      </c>
      <c r="FP159" s="11"/>
      <c r="FQ159" s="9">
        <f>VLOOKUP($C159, Table3[#All], 102, 0)</f>
        <v>0.86670000000000003</v>
      </c>
      <c r="FR159" s="9">
        <f>VLOOKUP($C159, Table3[#All], 103, 0)</f>
        <v>0.1333</v>
      </c>
      <c r="FS159" s="9">
        <f>VLOOKUP($C159, Table3[#All], 104, 0)</f>
        <v>0</v>
      </c>
      <c r="FT159" s="9">
        <f>VLOOKUP($C159, Table3[#All], 105, 0)</f>
        <v>0</v>
      </c>
      <c r="FU159" s="9">
        <v>0</v>
      </c>
      <c r="FV159" s="10">
        <f t="shared" si="212"/>
        <v>1</v>
      </c>
      <c r="FW159" s="11"/>
      <c r="FX159" s="9">
        <f>VLOOKUP($C159, Table3[#All], 106, 0)</f>
        <v>0.5333</v>
      </c>
      <c r="FY159" s="9"/>
      <c r="FZ159" s="9">
        <f>VLOOKUP($C159, Table3[#All], 107, 0)</f>
        <v>0.37780000000000002</v>
      </c>
      <c r="GA159" s="9">
        <f>VLOOKUP($C159, Table3[#All], 108, 0)</f>
        <v>8.8900000000000007E-2</v>
      </c>
      <c r="GB159" s="9"/>
      <c r="GC159" s="10">
        <f t="shared" si="229"/>
        <v>3</v>
      </c>
      <c r="GD159" s="81"/>
      <c r="GE159" s="9">
        <f>VLOOKUP($C159, Table3[#All], 109, 0)</f>
        <v>0.12820000000000001</v>
      </c>
      <c r="GF159" s="9">
        <f>VLOOKUP($C159, Table3[#All], 110, 0)</f>
        <v>0.53849999999999998</v>
      </c>
      <c r="GG159" s="9">
        <f>VLOOKUP($C159, Table3[#All], 111, 0)</f>
        <v>0.33329999999999999</v>
      </c>
      <c r="GH159" s="9"/>
      <c r="GI159" s="9">
        <f>VLOOKUP($C159, Table3[#All], 112, 0)</f>
        <v>0</v>
      </c>
      <c r="GJ159" s="12">
        <f t="shared" si="213"/>
        <v>3</v>
      </c>
      <c r="GK159" s="11"/>
      <c r="GL159" s="9">
        <f>VLOOKUP($C159, Table3[#All], 113, 0)</f>
        <v>4.4400000000000002E-2</v>
      </c>
      <c r="GM159" s="9">
        <f>VLOOKUP($C159, Table3[#All], 114, 0)</f>
        <v>8.8900000000000007E-2</v>
      </c>
      <c r="GN159" s="9">
        <f>VLOOKUP($C159, Table3[#All], 115, 0)</f>
        <v>0.66670000000000007</v>
      </c>
      <c r="GO159" s="9">
        <f>VLOOKUP($C159, Table3[#All], 116, 0)</f>
        <v>0.2</v>
      </c>
      <c r="GP159" s="9"/>
      <c r="GQ159" s="10">
        <f t="shared" si="214"/>
        <v>3</v>
      </c>
      <c r="GR159" s="11"/>
      <c r="GS159" s="9">
        <f>VLOOKUP($C159, Table2[#All], 3, 0)</f>
        <v>0</v>
      </c>
      <c r="GT159" s="9">
        <f>VLOOKUP($C159, Table2[#All], 4, 0)</f>
        <v>1</v>
      </c>
      <c r="GU159" s="9">
        <f>VLOOKUP($C159, Table2[#All], 5, 0)</f>
        <v>0</v>
      </c>
      <c r="GV159" s="9">
        <f>VLOOKUP($C159, Table2[#All], 6, 0)</f>
        <v>0</v>
      </c>
      <c r="GW159" s="9">
        <f>VLOOKUP($C159, Table2[#All], 7, 0)</f>
        <v>0</v>
      </c>
      <c r="GX159" s="10">
        <f t="shared" si="215"/>
        <v>2</v>
      </c>
      <c r="GY159" s="11"/>
      <c r="GZ159" s="9">
        <v>0</v>
      </c>
      <c r="HA159" s="9">
        <v>1</v>
      </c>
      <c r="HB159" s="9">
        <v>0</v>
      </c>
      <c r="HC159" s="9">
        <v>0</v>
      </c>
      <c r="HD159" s="9"/>
      <c r="HE159" s="10">
        <f t="shared" si="216"/>
        <v>2</v>
      </c>
      <c r="HF159" s="11"/>
      <c r="HG159" s="9">
        <f>VLOOKUP($C159, Table5[#All], 2, 0)</f>
        <v>0</v>
      </c>
      <c r="HH159" s="9">
        <f>VLOOKUP($C159, Table5[#All], 3, 0)</f>
        <v>0</v>
      </c>
      <c r="HI159" s="9">
        <f>VLOOKUP($C159, Table5[#All], 4, 0)</f>
        <v>0</v>
      </c>
      <c r="HJ159" s="9">
        <f>VLOOKUP($C159, Table5[#All], 5, 0)</f>
        <v>0</v>
      </c>
      <c r="HK159" s="9">
        <f>VLOOKUP($C159, Table5[#All], 6, 0)</f>
        <v>1</v>
      </c>
      <c r="HL159" s="10">
        <f t="shared" si="217"/>
        <v>5</v>
      </c>
      <c r="HM159" s="11"/>
      <c r="HN159" s="9">
        <f>VLOOKUP($C159, Table5[#All], 7, 0)</f>
        <v>0</v>
      </c>
      <c r="HO159" s="9">
        <f>VLOOKUP($C159, Table5[#All], 8, 0)</f>
        <v>0</v>
      </c>
      <c r="HP159" s="9">
        <f>VLOOKUP($C159, Table5[#All], 9, 0)</f>
        <v>1</v>
      </c>
      <c r="HQ159" s="9">
        <f>VLOOKUP($C159, Table5[#All], 10, 0)</f>
        <v>0</v>
      </c>
      <c r="HR159" s="9">
        <f>VLOOKUP($C159, Table5[#All], 11, 0)</f>
        <v>0</v>
      </c>
      <c r="HS159" s="10">
        <f t="shared" si="218"/>
        <v>3</v>
      </c>
      <c r="HT159" s="11"/>
      <c r="HU159" s="9">
        <f>VLOOKUP($C159, Table5[#All], 12, 0)</f>
        <v>1</v>
      </c>
      <c r="HV159" s="9">
        <f>VLOOKUP($C159, Table5[#All], 13, 0)</f>
        <v>0</v>
      </c>
      <c r="HW159" s="9">
        <f>VLOOKUP($C159, Table5[#All], 14, 0)</f>
        <v>0</v>
      </c>
      <c r="HX159" s="9">
        <f>VLOOKUP($C159, Table5[#All], 15, 0)</f>
        <v>0</v>
      </c>
      <c r="HY159" s="9">
        <f>VLOOKUP($C159, Table5[#All], 16, 0)</f>
        <v>0</v>
      </c>
      <c r="HZ159" s="10">
        <f t="shared" si="219"/>
        <v>1</v>
      </c>
      <c r="IA159" s="11"/>
      <c r="IB159" s="9">
        <f>VLOOKUP($C159, Table5[#All], 17, 0)</f>
        <v>1</v>
      </c>
      <c r="IC159" s="9">
        <f>VLOOKUP($C159, Table5[#All], 18, 0)</f>
        <v>0</v>
      </c>
      <c r="ID159" s="9">
        <f>VLOOKUP($C159, Table5[#All], 19, 0)</f>
        <v>0</v>
      </c>
      <c r="IE159" s="9">
        <f>VLOOKUP($C159, Table5[#All], 20, 0)</f>
        <v>0</v>
      </c>
      <c r="IF159" s="9">
        <f>VLOOKUP($C159, Table5[#All], 21, 0)</f>
        <v>0</v>
      </c>
      <c r="IG159" s="10">
        <f t="shared" si="220"/>
        <v>1</v>
      </c>
      <c r="IH159" s="11"/>
      <c r="II159" s="9">
        <f>VLOOKUP($C159, Table5[#All], 22, 0)</f>
        <v>1</v>
      </c>
      <c r="IJ159" s="9">
        <f>VLOOKUP($C159, Table5[#All], 23, 0)</f>
        <v>0</v>
      </c>
      <c r="IK159" s="9">
        <f>VLOOKUP($C159, Table5[#All], 24, 0)</f>
        <v>0</v>
      </c>
      <c r="IL159" s="9">
        <f>VLOOKUP($C159, Table5[#All], 25, 0)</f>
        <v>0</v>
      </c>
      <c r="IM159" s="9">
        <f>VLOOKUP($C159, Table5[#All], 26, 0)</f>
        <v>0</v>
      </c>
      <c r="IN159" s="10">
        <f t="shared" si="221"/>
        <v>1</v>
      </c>
      <c r="IO159" s="11"/>
      <c r="IP159" s="9">
        <v>1</v>
      </c>
      <c r="IQ159" s="9">
        <v>0</v>
      </c>
      <c r="IR159" s="9">
        <v>0</v>
      </c>
      <c r="IS159" s="9">
        <v>0</v>
      </c>
      <c r="IT159" s="9">
        <v>0</v>
      </c>
      <c r="IU159" s="10">
        <f t="shared" si="222"/>
        <v>1</v>
      </c>
      <c r="IV159" s="82"/>
    </row>
    <row r="160" spans="1:256" ht="16.3" thickTop="1" thickBot="1" x14ac:dyDescent="0.35">
      <c r="A160" s="16" t="s">
        <v>456</v>
      </c>
      <c r="B160" s="16" t="s">
        <v>459</v>
      </c>
      <c r="C160" s="16" t="s">
        <v>460</v>
      </c>
      <c r="D160" s="11"/>
      <c r="E160" s="9">
        <f>VLOOKUP($C160, Table3[#All], 2, 0)</f>
        <v>4.3499999999999997E-2</v>
      </c>
      <c r="F160" s="9"/>
      <c r="G160" s="9">
        <f>VLOOKUP($C160, Table3[#All], 3, 0)</f>
        <v>0.1739</v>
      </c>
      <c r="H160" s="9">
        <f>VLOOKUP($C160, Table3[#All], 4, 0)</f>
        <v>0.6522</v>
      </c>
      <c r="I160" s="9">
        <f>VLOOKUP($C160, Table3[#All], 5, 0)</f>
        <v>0.13039999999999999</v>
      </c>
      <c r="J160" s="10">
        <f t="shared" si="223"/>
        <v>4</v>
      </c>
      <c r="K160" s="11"/>
      <c r="L160" s="9">
        <f>VLOOKUP($C160, Table3[#All], 6, 0)</f>
        <v>1</v>
      </c>
      <c r="M160" s="9"/>
      <c r="N160" s="9">
        <f>VLOOKUP($C160, Table3[#All], 7, 0)</f>
        <v>0</v>
      </c>
      <c r="O160" s="9">
        <f>VLOOKUP($C160, Table3[#All], 8, 0)</f>
        <v>0</v>
      </c>
      <c r="P160" s="9">
        <f>VLOOKUP($C160, Table3[#All], 9, 0)</f>
        <v>0</v>
      </c>
      <c r="Q160" s="10">
        <f t="shared" si="224"/>
        <v>1</v>
      </c>
      <c r="R160" s="11"/>
      <c r="S160" s="9">
        <f>VLOOKUP($C160, Table3[#All], 10, 0)</f>
        <v>0</v>
      </c>
      <c r="T160" s="9">
        <f>VLOOKUP($C160, Table3[#All], 11, 0)</f>
        <v>0.69569999999999999</v>
      </c>
      <c r="U160" s="9">
        <f>VLOOKUP($C160, Table3[#All], 12, 0)</f>
        <v>0.26090000000000002</v>
      </c>
      <c r="V160" s="9">
        <f>VLOOKUP($C160, Table3[#All], 13, 0)</f>
        <v>4.3499999999999997E-2</v>
      </c>
      <c r="W160" s="9">
        <f>VLOOKUP($C160, Table3[#All], 14, 0)</f>
        <v>0</v>
      </c>
      <c r="X160" s="10">
        <f t="shared" si="225"/>
        <v>3</v>
      </c>
      <c r="Y160" s="11"/>
      <c r="Z160" s="9">
        <f>VLOOKUP($C160, Table3[#All], 15, 0)</f>
        <v>0.30430000000000001</v>
      </c>
      <c r="AA160" s="9">
        <f>VLOOKUP($C160, Table3[#All], 16, 0)</f>
        <v>0.30430000000000001</v>
      </c>
      <c r="AB160" s="9">
        <f>VLOOKUP($C160, Table3[#All], 17, 0)</f>
        <v>0.3478</v>
      </c>
      <c r="AC160" s="9">
        <f>VLOOKUP($C160, Table3[#All], 18, 0)</f>
        <v>4.3499999999999997E-2</v>
      </c>
      <c r="AD160" s="9">
        <f>VLOOKUP($C160, Table3[#All], 19, 0)</f>
        <v>0</v>
      </c>
      <c r="AE160" s="10">
        <f t="shared" si="195"/>
        <v>3</v>
      </c>
      <c r="AF160" s="11"/>
      <c r="AG160" s="9">
        <f>VLOOKUP($C160, Table3[#All], 20, 0)</f>
        <v>0</v>
      </c>
      <c r="AH160" s="9">
        <f>VLOOKUP($C160, Table3[#All], 21, 0)</f>
        <v>0.56520000000000004</v>
      </c>
      <c r="AI160" s="9">
        <f>VLOOKUP($C160, Table3[#All], 22, 0)</f>
        <v>0.43479999999999996</v>
      </c>
      <c r="AJ160" s="9"/>
      <c r="AK160" s="9"/>
      <c r="AL160" s="10">
        <f t="shared" si="196"/>
        <v>3</v>
      </c>
      <c r="AM160" s="11"/>
      <c r="AN160" s="9">
        <f>VLOOKUP($C160, Table3[#All], 23, 0)</f>
        <v>1</v>
      </c>
      <c r="AO160" s="9">
        <f>VLOOKUP($C160, Table3[#All], 24, 0)</f>
        <v>0</v>
      </c>
      <c r="AP160" s="9">
        <f>VLOOKUP($C160, Table3[#All], 25, 0)</f>
        <v>0</v>
      </c>
      <c r="AQ160" s="9">
        <f>VLOOKUP($C160, Table3[#All], 26, 0)</f>
        <v>0</v>
      </c>
      <c r="AR160" s="9"/>
      <c r="AS160" s="12">
        <f t="shared" si="197"/>
        <v>1</v>
      </c>
      <c r="AT160" s="11"/>
      <c r="AU160" s="9">
        <f>VLOOKUP($C160, Table3[#All], 27, 0)</f>
        <v>0.91299999999999992</v>
      </c>
      <c r="AV160" s="9">
        <f>VLOOKUP($C160, Table3[#All], 28, 0)</f>
        <v>8.6999999999999994E-2</v>
      </c>
      <c r="AW160" s="9">
        <f>VLOOKUP($C160, Table3[#All], 29, 0)</f>
        <v>0</v>
      </c>
      <c r="AX160" s="9"/>
      <c r="AY160" s="9"/>
      <c r="AZ160" s="10">
        <f t="shared" si="226"/>
        <v>1</v>
      </c>
      <c r="BA160" s="11"/>
      <c r="BB160" s="9">
        <f>VLOOKUP($C160, Table3[#All], 30, 0)</f>
        <v>0.43479999999999996</v>
      </c>
      <c r="BC160" s="9">
        <f>VLOOKUP($C160, Table3[#All], 31, 0)</f>
        <v>0.52170000000000005</v>
      </c>
      <c r="BD160" s="9">
        <f>VLOOKUP($C160, Table3[#All], 32, 0)</f>
        <v>4.3499999999999997E-2</v>
      </c>
      <c r="BE160" s="9">
        <f>VLOOKUP($C160, Table3[#All], 33, 0)</f>
        <v>0</v>
      </c>
      <c r="BF160" s="9"/>
      <c r="BG160" s="10">
        <f t="shared" si="227"/>
        <v>2</v>
      </c>
      <c r="BH160" s="81"/>
      <c r="BI160" s="9">
        <f>VLOOKUP($C160, Table3[#All], 34, 0)</f>
        <v>0</v>
      </c>
      <c r="BJ160" s="9">
        <f>VLOOKUP($C160, Table3[#All], 35, 0)</f>
        <v>0</v>
      </c>
      <c r="BK160" s="9">
        <f>VLOOKUP($C160, Table3[#All], 36, 0)</f>
        <v>0</v>
      </c>
      <c r="BL160" s="9">
        <f>VLOOKUP($C160, Table3[#All], 37, 0)</f>
        <v>0</v>
      </c>
      <c r="BM160" s="9">
        <f>VLOOKUP($C160, Table3[#All], 38, 0)</f>
        <v>0</v>
      </c>
      <c r="BN160" s="10" t="str">
        <f t="shared" si="228"/>
        <v>N/A</v>
      </c>
      <c r="BO160" s="11"/>
      <c r="BP160" s="9">
        <f>VLOOKUP($C160, Table3[#All], 39, 0)</f>
        <v>0.13039999999999999</v>
      </c>
      <c r="BQ160" s="9">
        <f>VLOOKUP($C160, Table3[#All], 40, 0)</f>
        <v>0.69569999999999999</v>
      </c>
      <c r="BR160" s="9">
        <f>VLOOKUP($C160, Table3[#All], 41, 0)</f>
        <v>4.3499999999999997E-2</v>
      </c>
      <c r="BS160" s="9">
        <f>VLOOKUP($C160, Table3[#All], 42, 0)</f>
        <v>0.13039999999999999</v>
      </c>
      <c r="BT160" s="9"/>
      <c r="BU160" s="10">
        <f t="shared" si="198"/>
        <v>2</v>
      </c>
      <c r="BV160" s="11"/>
      <c r="BW160" s="9">
        <f>VLOOKUP($C160, Table3[#All], 43, 0)</f>
        <v>0.1739</v>
      </c>
      <c r="BX160" s="9">
        <f>VLOOKUP($C160, Table3[#All], 44, 0)</f>
        <v>0.82609999999999995</v>
      </c>
      <c r="BY160" s="9">
        <f>VLOOKUP($C160, Table3[#All], 45, 0)</f>
        <v>0</v>
      </c>
      <c r="BZ160" s="9"/>
      <c r="CA160" s="9"/>
      <c r="CB160" s="10">
        <f t="shared" si="199"/>
        <v>2</v>
      </c>
      <c r="CC160" s="81"/>
      <c r="CD160" s="9">
        <f>VLOOKUP($C160, Table3[#All], 46, 0)</f>
        <v>0.52170000000000005</v>
      </c>
      <c r="CE160" s="9">
        <f>VLOOKUP($C160, Table3[#All], 47, 0)</f>
        <v>0.4783</v>
      </c>
      <c r="CF160" s="9">
        <f>VLOOKUP($C160, Table3[#All], 48, 0)</f>
        <v>0</v>
      </c>
      <c r="CG160" s="9">
        <f>VLOOKUP($C160, Table3[#All], 49, 0)</f>
        <v>0</v>
      </c>
      <c r="CH160" s="9">
        <f>VLOOKUP($C160, Table3[#All], 50, 0)</f>
        <v>0</v>
      </c>
      <c r="CI160" s="12">
        <f t="shared" si="200"/>
        <v>2</v>
      </c>
      <c r="CJ160" s="13"/>
      <c r="CK160" s="9">
        <f>VLOOKUP($C160, Table3[#All], 51, 0)</f>
        <v>0.3478</v>
      </c>
      <c r="CL160" s="9">
        <f>VLOOKUP($C160, Table3[#All], 52, 0)</f>
        <v>0.6522</v>
      </c>
      <c r="CM160" s="9">
        <f>VLOOKUP($C160, Table3[#All], 53, 0)</f>
        <v>0</v>
      </c>
      <c r="CN160" s="9">
        <f>VLOOKUP($C160, Table3[#All], 54, 0)</f>
        <v>0</v>
      </c>
      <c r="CO160" s="9"/>
      <c r="CP160" s="10">
        <f t="shared" si="201"/>
        <v>2</v>
      </c>
      <c r="CQ160" s="11"/>
      <c r="CR160" s="9">
        <f>VLOOKUP($C160, Table3[#All], 55, 0)</f>
        <v>0.21739999999999998</v>
      </c>
      <c r="CS160" s="9">
        <f>VLOOKUP($C160, Table3[#All], 56, 0)</f>
        <v>0.69569999999999999</v>
      </c>
      <c r="CT160" s="9">
        <f>VLOOKUP($C160, Table3[#All], 57, 0)</f>
        <v>4.3499999999999997E-2</v>
      </c>
      <c r="CU160" s="9">
        <f>VLOOKUP($C160, Table3[#All], 58, 0)</f>
        <v>4.3499999999999997E-2</v>
      </c>
      <c r="CV160" s="9">
        <f>VLOOKUP($C160, Table3[#All], 59, 0)</f>
        <v>0</v>
      </c>
      <c r="CW160" s="14">
        <f t="shared" si="202"/>
        <v>2</v>
      </c>
      <c r="CX160" s="81"/>
      <c r="CY160" s="9">
        <f>VLOOKUP($C160, Table3[#All], 60, 0)</f>
        <v>0.86959999999999993</v>
      </c>
      <c r="CZ160" s="9">
        <f>VLOOKUP($C160, Table3[#All], 61, 0)</f>
        <v>0.13039999999999999</v>
      </c>
      <c r="DA160" s="9">
        <f>VLOOKUP($C160, Table3[#All], 62, 0)</f>
        <v>0</v>
      </c>
      <c r="DB160" s="9">
        <f>VLOOKUP($C160, Table3[#All], 63, 0)</f>
        <v>0</v>
      </c>
      <c r="DC160" s="9">
        <f>VLOOKUP($C160, Table3[#All], 64, 0)</f>
        <v>0</v>
      </c>
      <c r="DD160" s="10">
        <f t="shared" si="203"/>
        <v>1</v>
      </c>
      <c r="DE160" s="11"/>
      <c r="DF160" s="9">
        <f>VLOOKUP($C160, Table3[#All], 65, 0)</f>
        <v>0.69569999999999999</v>
      </c>
      <c r="DG160" s="9"/>
      <c r="DH160" s="9">
        <f>VLOOKUP($C160, Table3[#All], 66, 0)</f>
        <v>0.30430000000000001</v>
      </c>
      <c r="DI160" s="9"/>
      <c r="DJ160" s="9">
        <f>VLOOKUP($C160, Table3[#All], 67, 0)</f>
        <v>0</v>
      </c>
      <c r="DK160" s="14">
        <f t="shared" si="204"/>
        <v>3</v>
      </c>
      <c r="DL160" s="11"/>
      <c r="DM160" s="9">
        <f>VLOOKUP($C160, Table3[#All], 68, 0)</f>
        <v>1</v>
      </c>
      <c r="DN160" s="9"/>
      <c r="DO160" s="9">
        <f>VLOOKUP($C160, Table3[#All], 69, 0)</f>
        <v>0</v>
      </c>
      <c r="DP160" s="9">
        <f>VLOOKUP($C160, Table3[#All], 70, 0)</f>
        <v>0</v>
      </c>
      <c r="DQ160" s="9"/>
      <c r="DR160" s="14">
        <f t="shared" si="205"/>
        <v>1</v>
      </c>
      <c r="DS160" s="11"/>
      <c r="DT160" s="9">
        <f>VLOOKUP($C160, Table3[#All], 71, 0)</f>
        <v>0</v>
      </c>
      <c r="DU160" s="9">
        <f>VLOOKUP($C160, Table3[#All], 72, 0)</f>
        <v>0.1739</v>
      </c>
      <c r="DV160" s="9">
        <f>VLOOKUP($C160, Table3[#All], 73, 0)</f>
        <v>0.56520000000000004</v>
      </c>
      <c r="DW160" s="9">
        <f>VLOOKUP($C160, Table3[#All], 74, 0)</f>
        <v>0.1739</v>
      </c>
      <c r="DX160" s="9">
        <f>VLOOKUP($C160, Table3[#All], 75, 0)</f>
        <v>8.6999999999999994E-2</v>
      </c>
      <c r="DY160" s="12">
        <f t="shared" si="194"/>
        <v>4</v>
      </c>
      <c r="DZ160" s="11"/>
      <c r="EA160" s="9">
        <f>VLOOKUP($C160, Table3[#All], 76, 0)</f>
        <v>1</v>
      </c>
      <c r="EB160" s="9">
        <f>VLOOKUP($C160, Table3[#All], 77, 0)</f>
        <v>0</v>
      </c>
      <c r="EC160" s="9">
        <f>VLOOKUP($C160, Table3[#All], 78, 0)</f>
        <v>0</v>
      </c>
      <c r="ED160" s="9">
        <f>VLOOKUP($C160, Table3[#All], 79, 0)</f>
        <v>0</v>
      </c>
      <c r="EE160" s="9">
        <f>VLOOKUP($C160, Table3[#All], 80, 0)</f>
        <v>0</v>
      </c>
      <c r="EF160" s="10">
        <f t="shared" si="206"/>
        <v>1</v>
      </c>
      <c r="EG160" s="9"/>
      <c r="EH160" s="9">
        <f>VLOOKUP($C160, Table3[#All], 81, 0)</f>
        <v>1</v>
      </c>
      <c r="EI160" s="9">
        <f>VLOOKUP($C160, Table3[#All], 82, 0)</f>
        <v>0</v>
      </c>
      <c r="EJ160" s="9">
        <f>VLOOKUP($C160, Table3[#All], 83, 0)</f>
        <v>0</v>
      </c>
      <c r="EK160" s="9">
        <f>VLOOKUP($C160, Table3[#All], 84, 0)</f>
        <v>0</v>
      </c>
      <c r="EL160" s="9">
        <f>VLOOKUP($C160, Table3[#All], 85, 0)</f>
        <v>0</v>
      </c>
      <c r="EM160" s="14">
        <f t="shared" si="207"/>
        <v>1</v>
      </c>
      <c r="EN160" s="11"/>
      <c r="EO160" s="9">
        <f>VLOOKUP($C160, Table3[#All], 86, 0)</f>
        <v>8.6999999999999994E-2</v>
      </c>
      <c r="EP160" s="9"/>
      <c r="EQ160" s="9">
        <f>VLOOKUP($C160, Table3[#All], 87, 0)</f>
        <v>0.91299999999999992</v>
      </c>
      <c r="ER160" s="9"/>
      <c r="ES160" s="9"/>
      <c r="ET160" s="14">
        <f t="shared" si="208"/>
        <v>3</v>
      </c>
      <c r="EU160" s="11"/>
      <c r="EV160" s="9">
        <f>VLOOKUP($C160, Table3[#All], 88, 0)</f>
        <v>1</v>
      </c>
      <c r="EW160" s="9">
        <f>VLOOKUP($C160, Table3[#All], 89, 0)</f>
        <v>0</v>
      </c>
      <c r="EX160" s="9">
        <f>VLOOKUP($C160, Table3[#All], 90, 0)</f>
        <v>0</v>
      </c>
      <c r="EY160" s="9">
        <f>VLOOKUP($C160, Table3[#All], 91, 0)</f>
        <v>0</v>
      </c>
      <c r="EZ160" s="9">
        <f>VLOOKUP($C160, Table3[#All], 92, 0)</f>
        <v>0</v>
      </c>
      <c r="FA160" s="12">
        <f t="shared" si="209"/>
        <v>1</v>
      </c>
      <c r="FB160" s="11"/>
      <c r="FC160" s="9">
        <f>VLOOKUP($C160, Table3[#All], 93, 0)</f>
        <v>0</v>
      </c>
      <c r="FD160" s="9">
        <f>VLOOKUP($C160, Table3[#All], 94, 0)</f>
        <v>0.73909999999999998</v>
      </c>
      <c r="FE160" s="9">
        <f>VLOOKUP($C160, Table3[#All], 95, 0)</f>
        <v>0.21739999999999998</v>
      </c>
      <c r="FF160" s="9">
        <f>VLOOKUP($C160, Table3[#All], 96, 0)</f>
        <v>4.3499999999999997E-2</v>
      </c>
      <c r="FG160" s="9"/>
      <c r="FH160" s="10">
        <f t="shared" si="210"/>
        <v>3</v>
      </c>
      <c r="FI160" s="11"/>
      <c r="FJ160" s="9">
        <f>VLOOKUP($C160, Table3[#All], 97, 0)</f>
        <v>0</v>
      </c>
      <c r="FK160" s="9">
        <f>VLOOKUP($C160, Table3[#All], 98, 0)</f>
        <v>0</v>
      </c>
      <c r="FL160" s="9">
        <f>VLOOKUP($C160, Table3[#All], 99, 0)</f>
        <v>0</v>
      </c>
      <c r="FM160" s="9">
        <f>VLOOKUP($C160, Table3[#All], 100, 0)</f>
        <v>0</v>
      </c>
      <c r="FN160" s="9">
        <f>VLOOKUP($C160, Table3[#All], 101, 0)</f>
        <v>1</v>
      </c>
      <c r="FO160" s="14">
        <f t="shared" si="211"/>
        <v>5</v>
      </c>
      <c r="FP160" s="11"/>
      <c r="FQ160" s="9">
        <f>VLOOKUP($C160, Table3[#All], 102, 0)</f>
        <v>0.86959999999999993</v>
      </c>
      <c r="FR160" s="9">
        <f>VLOOKUP($C160, Table3[#All], 103, 0)</f>
        <v>0.13039999999999999</v>
      </c>
      <c r="FS160" s="9">
        <f>VLOOKUP($C160, Table3[#All], 104, 0)</f>
        <v>0</v>
      </c>
      <c r="FT160" s="9">
        <f>VLOOKUP($C160, Table3[#All], 105, 0)</f>
        <v>0</v>
      </c>
      <c r="FU160" s="9">
        <v>0</v>
      </c>
      <c r="FV160" s="10">
        <f t="shared" si="212"/>
        <v>1</v>
      </c>
      <c r="FW160" s="11"/>
      <c r="FX160" s="9">
        <f>VLOOKUP($C160, Table3[#All], 106, 0)</f>
        <v>0.6522</v>
      </c>
      <c r="FY160" s="9"/>
      <c r="FZ160" s="9">
        <f>VLOOKUP($C160, Table3[#All], 107, 0)</f>
        <v>0.3478</v>
      </c>
      <c r="GA160" s="9">
        <f>VLOOKUP($C160, Table3[#All], 108, 0)</f>
        <v>0</v>
      </c>
      <c r="GB160" s="9"/>
      <c r="GC160" s="10">
        <f t="shared" si="229"/>
        <v>3</v>
      </c>
      <c r="GD160" s="81"/>
      <c r="GE160" s="9">
        <f>VLOOKUP($C160, Table3[#All], 109, 0)</f>
        <v>0</v>
      </c>
      <c r="GF160" s="9">
        <f>VLOOKUP($C160, Table3[#All], 110, 0)</f>
        <v>0.55559999999999998</v>
      </c>
      <c r="GG160" s="9">
        <f>VLOOKUP($C160, Table3[#All], 111, 0)</f>
        <v>0.44439999999999996</v>
      </c>
      <c r="GH160" s="9"/>
      <c r="GI160" s="9">
        <f>VLOOKUP($C160, Table3[#All], 112, 0)</f>
        <v>0</v>
      </c>
      <c r="GJ160" s="12">
        <f t="shared" si="213"/>
        <v>3</v>
      </c>
      <c r="GK160" s="11"/>
      <c r="GL160" s="9">
        <f>VLOOKUP($C160, Table3[#All], 113, 0)</f>
        <v>0</v>
      </c>
      <c r="GM160" s="9">
        <f>VLOOKUP($C160, Table3[#All], 114, 0)</f>
        <v>0</v>
      </c>
      <c r="GN160" s="9">
        <f>VLOOKUP($C160, Table3[#All], 115, 0)</f>
        <v>0.86959999999999993</v>
      </c>
      <c r="GO160" s="9">
        <f>VLOOKUP($C160, Table3[#All], 116, 0)</f>
        <v>0.13039999999999999</v>
      </c>
      <c r="GP160" s="9"/>
      <c r="GQ160" s="10">
        <f t="shared" si="214"/>
        <v>3</v>
      </c>
      <c r="GR160" s="11"/>
      <c r="GS160" s="9">
        <f>VLOOKUP($C160, Table2[#All], 3, 0)</f>
        <v>0</v>
      </c>
      <c r="GT160" s="9">
        <f>VLOOKUP($C160, Table2[#All], 4, 0)</f>
        <v>1</v>
      </c>
      <c r="GU160" s="9">
        <f>VLOOKUP($C160, Table2[#All], 5, 0)</f>
        <v>0</v>
      </c>
      <c r="GV160" s="9">
        <f>VLOOKUP($C160, Table2[#All], 6, 0)</f>
        <v>0</v>
      </c>
      <c r="GW160" s="9">
        <f>VLOOKUP($C160, Table2[#All], 7, 0)</f>
        <v>0</v>
      </c>
      <c r="GX160" s="10">
        <f t="shared" si="215"/>
        <v>2</v>
      </c>
      <c r="GY160" s="11"/>
      <c r="GZ160" s="9">
        <v>0</v>
      </c>
      <c r="HA160" s="9">
        <v>0</v>
      </c>
      <c r="HB160" s="9">
        <v>1</v>
      </c>
      <c r="HC160" s="9">
        <v>0</v>
      </c>
      <c r="HD160" s="9"/>
      <c r="HE160" s="10">
        <f t="shared" si="216"/>
        <v>3</v>
      </c>
      <c r="HF160" s="11"/>
      <c r="HG160" s="9">
        <f>VLOOKUP($C160, Table5[#All], 2, 0)</f>
        <v>0</v>
      </c>
      <c r="HH160" s="9">
        <f>VLOOKUP($C160, Table5[#All], 3, 0)</f>
        <v>0</v>
      </c>
      <c r="HI160" s="9">
        <f>VLOOKUP($C160, Table5[#All], 4, 0)</f>
        <v>1</v>
      </c>
      <c r="HJ160" s="9">
        <f>VLOOKUP($C160, Table5[#All], 5, 0)</f>
        <v>0</v>
      </c>
      <c r="HK160" s="9">
        <f>VLOOKUP($C160, Table5[#All], 6, 0)</f>
        <v>0</v>
      </c>
      <c r="HL160" s="10">
        <f t="shared" si="217"/>
        <v>3</v>
      </c>
      <c r="HM160" s="11"/>
      <c r="HN160" s="9">
        <f>VLOOKUP($C160, Table5[#All], 7, 0)</f>
        <v>0</v>
      </c>
      <c r="HO160" s="9">
        <f>VLOOKUP($C160, Table5[#All], 8, 0)</f>
        <v>0</v>
      </c>
      <c r="HP160" s="9">
        <f>VLOOKUP($C160, Table5[#All], 9, 0)</f>
        <v>1</v>
      </c>
      <c r="HQ160" s="9">
        <f>VLOOKUP($C160, Table5[#All], 10, 0)</f>
        <v>0</v>
      </c>
      <c r="HR160" s="9">
        <f>VLOOKUP($C160, Table5[#All], 11, 0)</f>
        <v>0</v>
      </c>
      <c r="HS160" s="10">
        <f t="shared" si="218"/>
        <v>3</v>
      </c>
      <c r="HT160" s="11"/>
      <c r="HU160" s="9">
        <f>VLOOKUP($C160, Table5[#All], 12, 0)</f>
        <v>1</v>
      </c>
      <c r="HV160" s="9">
        <f>VLOOKUP($C160, Table5[#All], 13, 0)</f>
        <v>0</v>
      </c>
      <c r="HW160" s="9">
        <f>VLOOKUP($C160, Table5[#All], 14, 0)</f>
        <v>0</v>
      </c>
      <c r="HX160" s="9">
        <f>VLOOKUP($C160, Table5[#All], 15, 0)</f>
        <v>0</v>
      </c>
      <c r="HY160" s="9">
        <f>VLOOKUP($C160, Table5[#All], 16, 0)</f>
        <v>0</v>
      </c>
      <c r="HZ160" s="10">
        <f t="shared" si="219"/>
        <v>1</v>
      </c>
      <c r="IA160" s="11"/>
      <c r="IB160" s="9">
        <f>VLOOKUP($C160, Table5[#All], 17, 0)</f>
        <v>0</v>
      </c>
      <c r="IC160" s="9">
        <f>VLOOKUP($C160, Table5[#All], 18, 0)</f>
        <v>0</v>
      </c>
      <c r="ID160" s="9">
        <f>VLOOKUP($C160, Table5[#All], 19, 0)</f>
        <v>0</v>
      </c>
      <c r="IE160" s="9">
        <f>VLOOKUP($C160, Table5[#All], 20, 0)</f>
        <v>0</v>
      </c>
      <c r="IF160" s="9">
        <f>VLOOKUP($C160, Table5[#All], 21, 0)</f>
        <v>1</v>
      </c>
      <c r="IG160" s="10">
        <f t="shared" si="220"/>
        <v>5</v>
      </c>
      <c r="IH160" s="11"/>
      <c r="II160" s="9">
        <f>VLOOKUP($C160, Table5[#All], 22, 0)</f>
        <v>1</v>
      </c>
      <c r="IJ160" s="9">
        <f>VLOOKUP($C160, Table5[#All], 23, 0)</f>
        <v>0</v>
      </c>
      <c r="IK160" s="9">
        <f>VLOOKUP($C160, Table5[#All], 24, 0)</f>
        <v>0</v>
      </c>
      <c r="IL160" s="9">
        <f>VLOOKUP($C160, Table5[#All], 25, 0)</f>
        <v>0</v>
      </c>
      <c r="IM160" s="9">
        <f>VLOOKUP($C160, Table5[#All], 26, 0)</f>
        <v>0</v>
      </c>
      <c r="IN160" s="10">
        <f t="shared" si="221"/>
        <v>1</v>
      </c>
      <c r="IO160" s="11"/>
      <c r="IP160" s="9">
        <v>1</v>
      </c>
      <c r="IQ160" s="9">
        <v>0</v>
      </c>
      <c r="IR160" s="9">
        <v>0</v>
      </c>
      <c r="IS160" s="9">
        <v>0</v>
      </c>
      <c r="IT160" s="9">
        <v>0</v>
      </c>
      <c r="IU160" s="10">
        <f t="shared" si="222"/>
        <v>1</v>
      </c>
      <c r="IV160" s="82"/>
    </row>
    <row r="161" spans="1:256" ht="16.3" thickTop="1" thickBot="1" x14ac:dyDescent="0.35">
      <c r="A161" s="16" t="s">
        <v>456</v>
      </c>
      <c r="B161" s="16" t="s">
        <v>461</v>
      </c>
      <c r="C161" s="16" t="s">
        <v>462</v>
      </c>
      <c r="D161" s="11"/>
      <c r="E161" s="9">
        <f>VLOOKUP($C161, Table3[#All], 2, 0)</f>
        <v>0.1176</v>
      </c>
      <c r="F161" s="9"/>
      <c r="G161" s="9">
        <f>VLOOKUP($C161, Table3[#All], 3, 0)</f>
        <v>0</v>
      </c>
      <c r="H161" s="9">
        <f>VLOOKUP($C161, Table3[#All], 4, 0)</f>
        <v>0.4118</v>
      </c>
      <c r="I161" s="9">
        <f>VLOOKUP($C161, Table3[#All], 5, 0)</f>
        <v>0.47060000000000002</v>
      </c>
      <c r="J161" s="10">
        <f t="shared" si="223"/>
        <v>5</v>
      </c>
      <c r="K161" s="11"/>
      <c r="L161" s="9">
        <f>VLOOKUP($C161, Table3[#All], 6, 0)</f>
        <v>1</v>
      </c>
      <c r="M161" s="9"/>
      <c r="N161" s="9">
        <f>VLOOKUP($C161, Table3[#All], 7, 0)</f>
        <v>0</v>
      </c>
      <c r="O161" s="9">
        <f>VLOOKUP($C161, Table3[#All], 8, 0)</f>
        <v>0</v>
      </c>
      <c r="P161" s="9">
        <f>VLOOKUP($C161, Table3[#All], 9, 0)</f>
        <v>0</v>
      </c>
      <c r="Q161" s="10">
        <f t="shared" si="224"/>
        <v>1</v>
      </c>
      <c r="R161" s="11"/>
      <c r="S161" s="9">
        <f>VLOOKUP($C161, Table3[#All], 10, 0)</f>
        <v>0</v>
      </c>
      <c r="T161" s="9">
        <f>VLOOKUP($C161, Table3[#All], 11, 0)</f>
        <v>0.47060000000000002</v>
      </c>
      <c r="U161" s="9">
        <f>VLOOKUP($C161, Table3[#All], 12, 0)</f>
        <v>0.47060000000000002</v>
      </c>
      <c r="V161" s="9">
        <f>VLOOKUP($C161, Table3[#All], 13, 0)</f>
        <v>5.8799999999999998E-2</v>
      </c>
      <c r="W161" s="9">
        <f>VLOOKUP($C161, Table3[#All], 14, 0)</f>
        <v>0</v>
      </c>
      <c r="X161" s="10">
        <f t="shared" si="225"/>
        <v>3</v>
      </c>
      <c r="Y161" s="11"/>
      <c r="Z161" s="9">
        <f>VLOOKUP($C161, Table3[#All], 15, 0)</f>
        <v>0.35289999999999999</v>
      </c>
      <c r="AA161" s="9">
        <f>VLOOKUP($C161, Table3[#All], 16, 0)</f>
        <v>0.23530000000000001</v>
      </c>
      <c r="AB161" s="9">
        <f>VLOOKUP($C161, Table3[#All], 17, 0)</f>
        <v>0.4118</v>
      </c>
      <c r="AC161" s="9">
        <f>VLOOKUP($C161, Table3[#All], 18, 0)</f>
        <v>0</v>
      </c>
      <c r="AD161" s="9">
        <f>VLOOKUP($C161, Table3[#All], 19, 0)</f>
        <v>0</v>
      </c>
      <c r="AE161" s="10">
        <f t="shared" si="195"/>
        <v>3</v>
      </c>
      <c r="AF161" s="11"/>
      <c r="AG161" s="9">
        <f>VLOOKUP($C161, Table3[#All], 20, 0)</f>
        <v>5.8799999999999998E-2</v>
      </c>
      <c r="AH161" s="9">
        <f>VLOOKUP($C161, Table3[#All], 21, 0)</f>
        <v>0.58820000000000006</v>
      </c>
      <c r="AI161" s="9">
        <f>VLOOKUP($C161, Table3[#All], 22, 0)</f>
        <v>0.35289999999999999</v>
      </c>
      <c r="AJ161" s="9"/>
      <c r="AK161" s="9"/>
      <c r="AL161" s="10">
        <f t="shared" si="196"/>
        <v>3</v>
      </c>
      <c r="AM161" s="11"/>
      <c r="AN161" s="9">
        <f>VLOOKUP($C161, Table3[#All], 23, 0)</f>
        <v>1</v>
      </c>
      <c r="AO161" s="9">
        <f>VLOOKUP($C161, Table3[#All], 24, 0)</f>
        <v>0</v>
      </c>
      <c r="AP161" s="9">
        <f>VLOOKUP($C161, Table3[#All], 25, 0)</f>
        <v>0</v>
      </c>
      <c r="AQ161" s="9">
        <f>VLOOKUP($C161, Table3[#All], 26, 0)</f>
        <v>0</v>
      </c>
      <c r="AR161" s="9"/>
      <c r="AS161" s="12">
        <f t="shared" si="197"/>
        <v>1</v>
      </c>
      <c r="AT161" s="11"/>
      <c r="AU161" s="9">
        <f>VLOOKUP($C161, Table3[#All], 27, 0)</f>
        <v>0.76469999999999994</v>
      </c>
      <c r="AV161" s="9">
        <f>VLOOKUP($C161, Table3[#All], 28, 0)</f>
        <v>5.8799999999999998E-2</v>
      </c>
      <c r="AW161" s="9">
        <f>VLOOKUP($C161, Table3[#All], 29, 0)</f>
        <v>0.17649999999999999</v>
      </c>
      <c r="AX161" s="9"/>
      <c r="AY161" s="9"/>
      <c r="AZ161" s="10">
        <f t="shared" si="226"/>
        <v>1</v>
      </c>
      <c r="BA161" s="11"/>
      <c r="BB161" s="9">
        <f>VLOOKUP($C161, Table3[#All], 30, 0)</f>
        <v>0.1176</v>
      </c>
      <c r="BC161" s="9">
        <f>VLOOKUP($C161, Table3[#All], 31, 0)</f>
        <v>0.8234999999999999</v>
      </c>
      <c r="BD161" s="9">
        <f>VLOOKUP($C161, Table3[#All], 32, 0)</f>
        <v>5.8799999999999998E-2</v>
      </c>
      <c r="BE161" s="9">
        <f>VLOOKUP($C161, Table3[#All], 33, 0)</f>
        <v>0</v>
      </c>
      <c r="BF161" s="9"/>
      <c r="BG161" s="10">
        <f t="shared" si="227"/>
        <v>2</v>
      </c>
      <c r="BH161" s="81"/>
      <c r="BI161" s="9">
        <f>VLOOKUP($C161, Table3[#All], 34, 0)</f>
        <v>0</v>
      </c>
      <c r="BJ161" s="9">
        <f>VLOOKUP($C161, Table3[#All], 35, 0)</f>
        <v>0</v>
      </c>
      <c r="BK161" s="9">
        <f>VLOOKUP($C161, Table3[#All], 36, 0)</f>
        <v>0</v>
      </c>
      <c r="BL161" s="9">
        <f>VLOOKUP($C161, Table3[#All], 37, 0)</f>
        <v>0</v>
      </c>
      <c r="BM161" s="9">
        <f>VLOOKUP($C161, Table3[#All], 38, 0)</f>
        <v>1</v>
      </c>
      <c r="BN161" s="10">
        <f t="shared" si="228"/>
        <v>5</v>
      </c>
      <c r="BO161" s="11"/>
      <c r="BP161" s="9">
        <f>VLOOKUP($C161, Table3[#All], 39, 0)</f>
        <v>0.17649999999999999</v>
      </c>
      <c r="BQ161" s="9">
        <f>VLOOKUP($C161, Table3[#All], 40, 0)</f>
        <v>0.52939999999999998</v>
      </c>
      <c r="BR161" s="9">
        <f>VLOOKUP($C161, Table3[#All], 41, 0)</f>
        <v>0.29410000000000003</v>
      </c>
      <c r="BS161" s="9">
        <f>VLOOKUP($C161, Table3[#All], 42, 0)</f>
        <v>0</v>
      </c>
      <c r="BT161" s="9"/>
      <c r="BU161" s="10">
        <f t="shared" si="198"/>
        <v>3</v>
      </c>
      <c r="BV161" s="11"/>
      <c r="BW161" s="9">
        <f>VLOOKUP($C161, Table3[#All], 43, 0)</f>
        <v>0.1176</v>
      </c>
      <c r="BX161" s="9">
        <f>VLOOKUP($C161, Table3[#All], 44, 0)</f>
        <v>0.88239999999999996</v>
      </c>
      <c r="BY161" s="9">
        <f>VLOOKUP($C161, Table3[#All], 45, 0)</f>
        <v>0</v>
      </c>
      <c r="BZ161" s="9"/>
      <c r="CA161" s="9"/>
      <c r="CB161" s="10">
        <f t="shared" si="199"/>
        <v>2</v>
      </c>
      <c r="CC161" s="81"/>
      <c r="CD161" s="9">
        <f>VLOOKUP($C161, Table3[#All], 46, 0)</f>
        <v>0.4118</v>
      </c>
      <c r="CE161" s="9">
        <f>VLOOKUP($C161, Table3[#All], 47, 0)</f>
        <v>0.52939999999999998</v>
      </c>
      <c r="CF161" s="9">
        <f>VLOOKUP($C161, Table3[#All], 48, 0)</f>
        <v>5.8799999999999998E-2</v>
      </c>
      <c r="CG161" s="9">
        <f>VLOOKUP($C161, Table3[#All], 49, 0)</f>
        <v>0</v>
      </c>
      <c r="CH161" s="9">
        <f>VLOOKUP($C161, Table3[#All], 50, 0)</f>
        <v>0</v>
      </c>
      <c r="CI161" s="12">
        <f t="shared" si="200"/>
        <v>2</v>
      </c>
      <c r="CJ161" s="13"/>
      <c r="CK161" s="9">
        <f>VLOOKUP($C161, Table3[#All], 51, 0)</f>
        <v>0.33329999999999999</v>
      </c>
      <c r="CL161" s="9">
        <f>VLOOKUP($C161, Table3[#All], 52, 0)</f>
        <v>0.66670000000000007</v>
      </c>
      <c r="CM161" s="9">
        <f>VLOOKUP($C161, Table3[#All], 53, 0)</f>
        <v>0</v>
      </c>
      <c r="CN161" s="9">
        <f>VLOOKUP($C161, Table3[#All], 54, 0)</f>
        <v>0</v>
      </c>
      <c r="CO161" s="9"/>
      <c r="CP161" s="10">
        <f t="shared" si="201"/>
        <v>2</v>
      </c>
      <c r="CQ161" s="11"/>
      <c r="CR161" s="9">
        <f>VLOOKUP($C161, Table3[#All], 55, 0)</f>
        <v>0.35289999999999999</v>
      </c>
      <c r="CS161" s="9">
        <f>VLOOKUP($C161, Table3[#All], 56, 0)</f>
        <v>0.47060000000000002</v>
      </c>
      <c r="CT161" s="9">
        <f>VLOOKUP($C161, Table3[#All], 57, 0)</f>
        <v>0.1176</v>
      </c>
      <c r="CU161" s="9">
        <f>VLOOKUP($C161, Table3[#All], 58, 0)</f>
        <v>5.8799999999999998E-2</v>
      </c>
      <c r="CV161" s="9">
        <f>VLOOKUP($C161, Table3[#All], 59, 0)</f>
        <v>0</v>
      </c>
      <c r="CW161" s="14">
        <f t="shared" si="202"/>
        <v>2</v>
      </c>
      <c r="CX161" s="81"/>
      <c r="CY161" s="9">
        <f>VLOOKUP($C161, Table3[#All], 60, 0)</f>
        <v>0.70590000000000008</v>
      </c>
      <c r="CZ161" s="9">
        <f>VLOOKUP($C161, Table3[#All], 61, 0)</f>
        <v>0.1176</v>
      </c>
      <c r="DA161" s="9">
        <f>VLOOKUP($C161, Table3[#All], 62, 0)</f>
        <v>0.1176</v>
      </c>
      <c r="DB161" s="9">
        <f>VLOOKUP($C161, Table3[#All], 63, 0)</f>
        <v>5.8799999999999998E-2</v>
      </c>
      <c r="DC161" s="9">
        <f>VLOOKUP($C161, Table3[#All], 64, 0)</f>
        <v>0</v>
      </c>
      <c r="DD161" s="10">
        <f t="shared" si="203"/>
        <v>2</v>
      </c>
      <c r="DE161" s="11"/>
      <c r="DF161" s="9">
        <f>VLOOKUP($C161, Table3[#All], 65, 0)</f>
        <v>0.4118</v>
      </c>
      <c r="DG161" s="9"/>
      <c r="DH161" s="9">
        <f>VLOOKUP($C161, Table3[#All], 66, 0)</f>
        <v>0.52939999999999998</v>
      </c>
      <c r="DI161" s="9"/>
      <c r="DJ161" s="9">
        <f>VLOOKUP($C161, Table3[#All], 67, 0)</f>
        <v>5.8799999999999998E-2</v>
      </c>
      <c r="DK161" s="14">
        <f t="shared" si="204"/>
        <v>3</v>
      </c>
      <c r="DL161" s="11"/>
      <c r="DM161" s="9">
        <f>VLOOKUP($C161, Table3[#All], 68, 0)</f>
        <v>0.8234999999999999</v>
      </c>
      <c r="DN161" s="9"/>
      <c r="DO161" s="9">
        <f>VLOOKUP($C161, Table3[#All], 69, 0)</f>
        <v>0.17649999999999999</v>
      </c>
      <c r="DP161" s="9">
        <f>VLOOKUP($C161, Table3[#All], 70, 0)</f>
        <v>0</v>
      </c>
      <c r="DQ161" s="9"/>
      <c r="DR161" s="14">
        <f t="shared" si="205"/>
        <v>1</v>
      </c>
      <c r="DS161" s="11"/>
      <c r="DT161" s="9">
        <f>VLOOKUP($C161, Table3[#All], 71, 0)</f>
        <v>0</v>
      </c>
      <c r="DU161" s="9">
        <f>VLOOKUP($C161, Table3[#All], 72, 0)</f>
        <v>0.1176</v>
      </c>
      <c r="DV161" s="9">
        <f>VLOOKUP($C161, Table3[#All], 73, 0)</f>
        <v>0.58820000000000006</v>
      </c>
      <c r="DW161" s="9">
        <f>VLOOKUP($C161, Table3[#All], 74, 0)</f>
        <v>0</v>
      </c>
      <c r="DX161" s="9">
        <f>VLOOKUP($C161, Table3[#All], 75, 0)</f>
        <v>0.29410000000000003</v>
      </c>
      <c r="DY161" s="12">
        <f t="shared" si="194"/>
        <v>5</v>
      </c>
      <c r="DZ161" s="11"/>
      <c r="EA161" s="9">
        <f>VLOOKUP($C161, Table3[#All], 76, 0)</f>
        <v>1</v>
      </c>
      <c r="EB161" s="9">
        <f>VLOOKUP($C161, Table3[#All], 77, 0)</f>
        <v>0</v>
      </c>
      <c r="EC161" s="9">
        <f>VLOOKUP($C161, Table3[#All], 78, 0)</f>
        <v>0</v>
      </c>
      <c r="ED161" s="9">
        <f>VLOOKUP($C161, Table3[#All], 79, 0)</f>
        <v>0</v>
      </c>
      <c r="EE161" s="9">
        <f>VLOOKUP($C161, Table3[#All], 80, 0)</f>
        <v>0</v>
      </c>
      <c r="EF161" s="10">
        <f t="shared" si="206"/>
        <v>1</v>
      </c>
      <c r="EG161" s="9"/>
      <c r="EH161" s="9">
        <f>VLOOKUP($C161, Table3[#All], 81, 0)</f>
        <v>1</v>
      </c>
      <c r="EI161" s="9">
        <f>VLOOKUP($C161, Table3[#All], 82, 0)</f>
        <v>0</v>
      </c>
      <c r="EJ161" s="9">
        <f>VLOOKUP($C161, Table3[#All], 83, 0)</f>
        <v>0</v>
      </c>
      <c r="EK161" s="9">
        <f>VLOOKUP($C161, Table3[#All], 84, 0)</f>
        <v>0</v>
      </c>
      <c r="EL161" s="9">
        <f>VLOOKUP($C161, Table3[#All], 85, 0)</f>
        <v>0</v>
      </c>
      <c r="EM161" s="14">
        <f t="shared" si="207"/>
        <v>1</v>
      </c>
      <c r="EN161" s="11"/>
      <c r="EO161" s="9">
        <f>VLOOKUP($C161, Table3[#All], 86, 0)</f>
        <v>5.8799999999999998E-2</v>
      </c>
      <c r="EP161" s="9"/>
      <c r="EQ161" s="9">
        <f>VLOOKUP($C161, Table3[#All], 87, 0)</f>
        <v>0.94120000000000004</v>
      </c>
      <c r="ER161" s="9"/>
      <c r="ES161" s="9"/>
      <c r="ET161" s="14">
        <f t="shared" si="208"/>
        <v>3</v>
      </c>
      <c r="EU161" s="11"/>
      <c r="EV161" s="9">
        <f>VLOOKUP($C161, Table3[#All], 88, 0)</f>
        <v>0</v>
      </c>
      <c r="EW161" s="9">
        <f>VLOOKUP($C161, Table3[#All], 89, 0)</f>
        <v>1</v>
      </c>
      <c r="EX161" s="9">
        <f>VLOOKUP($C161, Table3[#All], 90, 0)</f>
        <v>0</v>
      </c>
      <c r="EY161" s="9">
        <f>VLOOKUP($C161, Table3[#All], 91, 0)</f>
        <v>0</v>
      </c>
      <c r="EZ161" s="9">
        <f>VLOOKUP($C161, Table3[#All], 92, 0)</f>
        <v>0</v>
      </c>
      <c r="FA161" s="12">
        <f t="shared" si="209"/>
        <v>2</v>
      </c>
      <c r="FB161" s="11"/>
      <c r="FC161" s="9">
        <f>VLOOKUP($C161, Table3[#All], 93, 0)</f>
        <v>0</v>
      </c>
      <c r="FD161" s="9">
        <f>VLOOKUP($C161, Table3[#All], 94, 0)</f>
        <v>0.70590000000000008</v>
      </c>
      <c r="FE161" s="9">
        <f>VLOOKUP($C161, Table3[#All], 95, 0)</f>
        <v>0.17649999999999999</v>
      </c>
      <c r="FF161" s="9">
        <f>VLOOKUP($C161, Table3[#All], 96, 0)</f>
        <v>0.1176</v>
      </c>
      <c r="FG161" s="9"/>
      <c r="FH161" s="10">
        <f t="shared" si="210"/>
        <v>3</v>
      </c>
      <c r="FI161" s="11"/>
      <c r="FJ161" s="9">
        <f>VLOOKUP($C161, Table3[#All], 97, 0)</f>
        <v>0</v>
      </c>
      <c r="FK161" s="9">
        <f>VLOOKUP($C161, Table3[#All], 98, 0)</f>
        <v>0</v>
      </c>
      <c r="FL161" s="9">
        <f>VLOOKUP($C161, Table3[#All], 99, 0)</f>
        <v>0</v>
      </c>
      <c r="FM161" s="9">
        <f>VLOOKUP($C161, Table3[#All], 100, 0)</f>
        <v>0</v>
      </c>
      <c r="FN161" s="9">
        <f>VLOOKUP($C161, Table3[#All], 101, 0)</f>
        <v>1</v>
      </c>
      <c r="FO161" s="14">
        <f t="shared" si="211"/>
        <v>5</v>
      </c>
      <c r="FP161" s="11"/>
      <c r="FQ161" s="9">
        <f>VLOOKUP($C161, Table3[#All], 102, 0)</f>
        <v>1</v>
      </c>
      <c r="FR161" s="9">
        <f>VLOOKUP($C161, Table3[#All], 103, 0)</f>
        <v>0</v>
      </c>
      <c r="FS161" s="9">
        <f>VLOOKUP($C161, Table3[#All], 104, 0)</f>
        <v>0</v>
      </c>
      <c r="FT161" s="9">
        <f>VLOOKUP($C161, Table3[#All], 105, 0)</f>
        <v>0</v>
      </c>
      <c r="FU161" s="9">
        <v>0</v>
      </c>
      <c r="FV161" s="10">
        <f t="shared" si="212"/>
        <v>1</v>
      </c>
      <c r="FW161" s="11"/>
      <c r="FX161" s="9">
        <f>VLOOKUP($C161, Table3[#All], 106, 0)</f>
        <v>0.86670000000000003</v>
      </c>
      <c r="FY161" s="9"/>
      <c r="FZ161" s="9">
        <f>VLOOKUP($C161, Table3[#All], 107, 0)</f>
        <v>0.1333</v>
      </c>
      <c r="GA161" s="9">
        <f>VLOOKUP($C161, Table3[#All], 108, 0)</f>
        <v>0</v>
      </c>
      <c r="GB161" s="9"/>
      <c r="GC161" s="10">
        <f t="shared" si="229"/>
        <v>1</v>
      </c>
      <c r="GD161" s="81"/>
      <c r="GE161" s="9">
        <f>VLOOKUP($C161, Table3[#All], 109, 0)</f>
        <v>0.47060000000000002</v>
      </c>
      <c r="GF161" s="9">
        <f>VLOOKUP($C161, Table3[#All], 110, 0)</f>
        <v>0.17649999999999999</v>
      </c>
      <c r="GG161" s="9">
        <f>VLOOKUP($C161, Table3[#All], 111, 0)</f>
        <v>0.35289999999999999</v>
      </c>
      <c r="GH161" s="9"/>
      <c r="GI161" s="9">
        <f>VLOOKUP($C161, Table3[#All], 112, 0)</f>
        <v>0</v>
      </c>
      <c r="GJ161" s="12">
        <f t="shared" si="213"/>
        <v>3</v>
      </c>
      <c r="GK161" s="11"/>
      <c r="GL161" s="9">
        <f>VLOOKUP($C161, Table3[#All], 113, 0)</f>
        <v>0</v>
      </c>
      <c r="GM161" s="9">
        <f>VLOOKUP($C161, Table3[#All], 114, 0)</f>
        <v>0</v>
      </c>
      <c r="GN161" s="9">
        <f>VLOOKUP($C161, Table3[#All], 115, 0)</f>
        <v>0.70590000000000008</v>
      </c>
      <c r="GO161" s="9">
        <f>VLOOKUP($C161, Table3[#All], 116, 0)</f>
        <v>0.29410000000000003</v>
      </c>
      <c r="GP161" s="9"/>
      <c r="GQ161" s="10">
        <f t="shared" si="214"/>
        <v>4</v>
      </c>
      <c r="GR161" s="11"/>
      <c r="GS161" s="9">
        <f>VLOOKUP($C161, Table2[#All], 3, 0)</f>
        <v>0</v>
      </c>
      <c r="GT161" s="9">
        <f>VLOOKUP($C161, Table2[#All], 4, 0)</f>
        <v>1</v>
      </c>
      <c r="GU161" s="9">
        <f>VLOOKUP($C161, Table2[#All], 5, 0)</f>
        <v>0</v>
      </c>
      <c r="GV161" s="9">
        <f>VLOOKUP($C161, Table2[#All], 6, 0)</f>
        <v>0</v>
      </c>
      <c r="GW161" s="9">
        <f>VLOOKUP($C161, Table2[#All], 7, 0)</f>
        <v>0</v>
      </c>
      <c r="GX161" s="10">
        <f t="shared" si="215"/>
        <v>2</v>
      </c>
      <c r="GY161" s="11"/>
      <c r="GZ161" s="9">
        <v>0</v>
      </c>
      <c r="HA161" s="9">
        <v>0</v>
      </c>
      <c r="HB161" s="9">
        <v>1</v>
      </c>
      <c r="HC161" s="9">
        <v>0</v>
      </c>
      <c r="HD161" s="9"/>
      <c r="HE161" s="10">
        <f t="shared" si="216"/>
        <v>3</v>
      </c>
      <c r="HF161" s="11"/>
      <c r="HG161" s="9">
        <f>VLOOKUP($C161, Table5[#All], 2, 0)</f>
        <v>0</v>
      </c>
      <c r="HH161" s="9">
        <f>VLOOKUP($C161, Table5[#All], 3, 0)</f>
        <v>0</v>
      </c>
      <c r="HI161" s="9">
        <f>VLOOKUP($C161, Table5[#All], 4, 0)</f>
        <v>0</v>
      </c>
      <c r="HJ161" s="9">
        <f>VLOOKUP($C161, Table5[#All], 5, 0)</f>
        <v>1</v>
      </c>
      <c r="HK161" s="9">
        <f>VLOOKUP($C161, Table5[#All], 6, 0)</f>
        <v>0</v>
      </c>
      <c r="HL161" s="10">
        <f t="shared" si="217"/>
        <v>4</v>
      </c>
      <c r="HM161" s="11"/>
      <c r="HN161" s="9">
        <f>VLOOKUP($C161, Table5[#All], 7, 0)</f>
        <v>0</v>
      </c>
      <c r="HO161" s="9">
        <f>VLOOKUP($C161, Table5[#All], 8, 0)</f>
        <v>1</v>
      </c>
      <c r="HP161" s="9">
        <f>VLOOKUP($C161, Table5[#All], 9, 0)</f>
        <v>0</v>
      </c>
      <c r="HQ161" s="9">
        <f>VLOOKUP($C161, Table5[#All], 10, 0)</f>
        <v>0</v>
      </c>
      <c r="HR161" s="9">
        <f>VLOOKUP($C161, Table5[#All], 11, 0)</f>
        <v>0</v>
      </c>
      <c r="HS161" s="10">
        <f t="shared" si="218"/>
        <v>2</v>
      </c>
      <c r="HT161" s="11"/>
      <c r="HU161" s="9">
        <f>VLOOKUP($C161, Table5[#All], 12, 0)</f>
        <v>1</v>
      </c>
      <c r="HV161" s="9">
        <f>VLOOKUP($C161, Table5[#All], 13, 0)</f>
        <v>0</v>
      </c>
      <c r="HW161" s="9">
        <f>VLOOKUP($C161, Table5[#All], 14, 0)</f>
        <v>0</v>
      </c>
      <c r="HX161" s="9">
        <f>VLOOKUP($C161, Table5[#All], 15, 0)</f>
        <v>0</v>
      </c>
      <c r="HY161" s="9">
        <f>VLOOKUP($C161, Table5[#All], 16, 0)</f>
        <v>0</v>
      </c>
      <c r="HZ161" s="10">
        <f t="shared" si="219"/>
        <v>1</v>
      </c>
      <c r="IA161" s="11"/>
      <c r="IB161" s="9">
        <f>VLOOKUP($C161, Table5[#All], 17, 0)</f>
        <v>0</v>
      </c>
      <c r="IC161" s="9">
        <f>VLOOKUP($C161, Table5[#All], 18, 0)</f>
        <v>0</v>
      </c>
      <c r="ID161" s="9">
        <f>VLOOKUP($C161, Table5[#All], 19, 0)</f>
        <v>0</v>
      </c>
      <c r="IE161" s="9">
        <f>VLOOKUP($C161, Table5[#All], 20, 0)</f>
        <v>1</v>
      </c>
      <c r="IF161" s="9">
        <f>VLOOKUP($C161, Table5[#All], 21, 0)</f>
        <v>0</v>
      </c>
      <c r="IG161" s="10">
        <f t="shared" si="220"/>
        <v>4</v>
      </c>
      <c r="IH161" s="11"/>
      <c r="II161" s="9">
        <f>VLOOKUP($C161, Table5[#All], 22, 0)</f>
        <v>1</v>
      </c>
      <c r="IJ161" s="9">
        <f>VLOOKUP($C161, Table5[#All], 23, 0)</f>
        <v>0</v>
      </c>
      <c r="IK161" s="9">
        <f>VLOOKUP($C161, Table5[#All], 24, 0)</f>
        <v>0</v>
      </c>
      <c r="IL161" s="9">
        <f>VLOOKUP($C161, Table5[#All], 25, 0)</f>
        <v>0</v>
      </c>
      <c r="IM161" s="9">
        <f>VLOOKUP($C161, Table5[#All], 26, 0)</f>
        <v>0</v>
      </c>
      <c r="IN161" s="10">
        <f t="shared" si="221"/>
        <v>1</v>
      </c>
      <c r="IO161" s="11"/>
      <c r="IP161" s="9">
        <v>1</v>
      </c>
      <c r="IQ161" s="9">
        <v>0</v>
      </c>
      <c r="IR161" s="9">
        <v>0</v>
      </c>
      <c r="IS161" s="9">
        <v>0</v>
      </c>
      <c r="IT161" s="9">
        <v>0</v>
      </c>
      <c r="IU161" s="10">
        <f t="shared" si="222"/>
        <v>1</v>
      </c>
      <c r="IV161" s="82"/>
    </row>
    <row r="162" spans="1:256" ht="16.3" thickTop="1" thickBot="1" x14ac:dyDescent="0.35">
      <c r="A162" s="16" t="s">
        <v>456</v>
      </c>
      <c r="B162" s="16" t="s">
        <v>463</v>
      </c>
      <c r="C162" s="16" t="s">
        <v>464</v>
      </c>
      <c r="D162" s="11"/>
      <c r="E162" s="9">
        <f>VLOOKUP($C162, Table3[#All], 2, 0)</f>
        <v>0</v>
      </c>
      <c r="F162" s="9"/>
      <c r="G162" s="9">
        <f>VLOOKUP($C162, Table3[#All], 3, 0)</f>
        <v>9.5199999999999993E-2</v>
      </c>
      <c r="H162" s="9">
        <f>VLOOKUP($C162, Table3[#All], 4, 0)</f>
        <v>0.61899999999999999</v>
      </c>
      <c r="I162" s="9">
        <f>VLOOKUP($C162, Table3[#All], 5, 0)</f>
        <v>0.28570000000000001</v>
      </c>
      <c r="J162" s="10">
        <f t="shared" si="223"/>
        <v>5</v>
      </c>
      <c r="K162" s="11"/>
      <c r="L162" s="9">
        <f>VLOOKUP($C162, Table3[#All], 6, 0)</f>
        <v>1</v>
      </c>
      <c r="M162" s="9"/>
      <c r="N162" s="9">
        <f>VLOOKUP($C162, Table3[#All], 7, 0)</f>
        <v>0</v>
      </c>
      <c r="O162" s="9">
        <f>VLOOKUP($C162, Table3[#All], 8, 0)</f>
        <v>0</v>
      </c>
      <c r="P162" s="9">
        <f>VLOOKUP($C162, Table3[#All], 9, 0)</f>
        <v>0</v>
      </c>
      <c r="Q162" s="10">
        <f t="shared" si="224"/>
        <v>1</v>
      </c>
      <c r="R162" s="11"/>
      <c r="S162" s="9">
        <f>VLOOKUP($C162, Table3[#All], 10, 0)</f>
        <v>0</v>
      </c>
      <c r="T162" s="9">
        <f>VLOOKUP($C162, Table3[#All], 11, 0)</f>
        <v>0.57140000000000002</v>
      </c>
      <c r="U162" s="9">
        <f>VLOOKUP($C162, Table3[#All], 12, 0)</f>
        <v>0.38100000000000001</v>
      </c>
      <c r="V162" s="9">
        <f>VLOOKUP($C162, Table3[#All], 13, 0)</f>
        <v>4.7599999999999996E-2</v>
      </c>
      <c r="W162" s="9">
        <f>VLOOKUP($C162, Table3[#All], 14, 0)</f>
        <v>0</v>
      </c>
      <c r="X162" s="10">
        <f t="shared" si="225"/>
        <v>3</v>
      </c>
      <c r="Y162" s="11"/>
      <c r="Z162" s="9">
        <f>VLOOKUP($C162, Table3[#All], 15, 0)</f>
        <v>0.28570000000000001</v>
      </c>
      <c r="AA162" s="9">
        <f>VLOOKUP($C162, Table3[#All], 16, 0)</f>
        <v>0.42859999999999998</v>
      </c>
      <c r="AB162" s="9">
        <f>VLOOKUP($C162, Table3[#All], 17, 0)</f>
        <v>0.28570000000000001</v>
      </c>
      <c r="AC162" s="9">
        <f>VLOOKUP($C162, Table3[#All], 18, 0)</f>
        <v>0</v>
      </c>
      <c r="AD162" s="9">
        <f>VLOOKUP($C162, Table3[#All], 19, 0)</f>
        <v>0</v>
      </c>
      <c r="AE162" s="10">
        <f t="shared" si="195"/>
        <v>3</v>
      </c>
      <c r="AF162" s="11"/>
      <c r="AG162" s="9">
        <f>VLOOKUP($C162, Table3[#All], 20, 0)</f>
        <v>0</v>
      </c>
      <c r="AH162" s="9">
        <f>VLOOKUP($C162, Table3[#All], 21, 0)</f>
        <v>0.57140000000000002</v>
      </c>
      <c r="AI162" s="9">
        <f>VLOOKUP($C162, Table3[#All], 22, 0)</f>
        <v>0.42859999999999998</v>
      </c>
      <c r="AJ162" s="9"/>
      <c r="AK162" s="9"/>
      <c r="AL162" s="10">
        <f t="shared" si="196"/>
        <v>3</v>
      </c>
      <c r="AM162" s="11"/>
      <c r="AN162" s="9">
        <f>VLOOKUP($C162, Table3[#All], 23, 0)</f>
        <v>1</v>
      </c>
      <c r="AO162" s="9">
        <f>VLOOKUP($C162, Table3[#All], 24, 0)</f>
        <v>0</v>
      </c>
      <c r="AP162" s="9">
        <f>VLOOKUP($C162, Table3[#All], 25, 0)</f>
        <v>0</v>
      </c>
      <c r="AQ162" s="9">
        <f>VLOOKUP($C162, Table3[#All], 26, 0)</f>
        <v>0</v>
      </c>
      <c r="AR162" s="9"/>
      <c r="AS162" s="12">
        <f t="shared" si="197"/>
        <v>1</v>
      </c>
      <c r="AT162" s="11"/>
      <c r="AU162" s="9">
        <f>VLOOKUP($C162, Table3[#All], 27, 0)</f>
        <v>1</v>
      </c>
      <c r="AV162" s="9">
        <f>VLOOKUP($C162, Table3[#All], 28, 0)</f>
        <v>0</v>
      </c>
      <c r="AW162" s="9">
        <f>VLOOKUP($C162, Table3[#All], 29, 0)</f>
        <v>0</v>
      </c>
      <c r="AX162" s="9"/>
      <c r="AY162" s="9"/>
      <c r="AZ162" s="10">
        <f t="shared" si="226"/>
        <v>1</v>
      </c>
      <c r="BA162" s="11"/>
      <c r="BB162" s="9">
        <f>VLOOKUP($C162, Table3[#All], 30, 0)</f>
        <v>0.28570000000000001</v>
      </c>
      <c r="BC162" s="9">
        <f>VLOOKUP($C162, Table3[#All], 31, 0)</f>
        <v>0.66670000000000007</v>
      </c>
      <c r="BD162" s="9">
        <f>VLOOKUP($C162, Table3[#All], 32, 0)</f>
        <v>4.7599999999999996E-2</v>
      </c>
      <c r="BE162" s="9">
        <f>VLOOKUP($C162, Table3[#All], 33, 0)</f>
        <v>0</v>
      </c>
      <c r="BF162" s="9"/>
      <c r="BG162" s="10">
        <f t="shared" si="227"/>
        <v>2</v>
      </c>
      <c r="BH162" s="81"/>
      <c r="BI162" s="9">
        <f>VLOOKUP($C162, Table3[#All], 34, 0)</f>
        <v>0</v>
      </c>
      <c r="BJ162" s="9">
        <f>VLOOKUP($C162, Table3[#All], 35, 0)</f>
        <v>0</v>
      </c>
      <c r="BK162" s="9">
        <f>VLOOKUP($C162, Table3[#All], 36, 0)</f>
        <v>0</v>
      </c>
      <c r="BL162" s="9">
        <f>VLOOKUP($C162, Table3[#All], 37, 0)</f>
        <v>0</v>
      </c>
      <c r="BM162" s="9">
        <f>VLOOKUP($C162, Table3[#All], 38, 0)</f>
        <v>0</v>
      </c>
      <c r="BN162" s="10" t="str">
        <f t="shared" si="228"/>
        <v>N/A</v>
      </c>
      <c r="BO162" s="11"/>
      <c r="BP162" s="9">
        <f>VLOOKUP($C162, Table3[#All], 39, 0)</f>
        <v>4.7599999999999996E-2</v>
      </c>
      <c r="BQ162" s="9">
        <f>VLOOKUP($C162, Table3[#All], 40, 0)</f>
        <v>0.52380000000000004</v>
      </c>
      <c r="BR162" s="9">
        <f>VLOOKUP($C162, Table3[#All], 41, 0)</f>
        <v>0.1429</v>
      </c>
      <c r="BS162" s="9">
        <f>VLOOKUP($C162, Table3[#All], 42, 0)</f>
        <v>0.28570000000000001</v>
      </c>
      <c r="BT162" s="9"/>
      <c r="BU162" s="10">
        <f t="shared" si="198"/>
        <v>4</v>
      </c>
      <c r="BV162" s="11"/>
      <c r="BW162" s="9">
        <f>VLOOKUP($C162, Table3[#All], 43, 0)</f>
        <v>0.1905</v>
      </c>
      <c r="BX162" s="9">
        <f>VLOOKUP($C162, Table3[#All], 44, 0)</f>
        <v>0.76190000000000002</v>
      </c>
      <c r="BY162" s="9">
        <f>VLOOKUP($C162, Table3[#All], 45, 0)</f>
        <v>4.7599999999999996E-2</v>
      </c>
      <c r="BZ162" s="9"/>
      <c r="CA162" s="9"/>
      <c r="CB162" s="10">
        <f t="shared" si="199"/>
        <v>2</v>
      </c>
      <c r="CC162" s="81"/>
      <c r="CD162" s="9">
        <f>VLOOKUP($C162, Table3[#All], 46, 0)</f>
        <v>0.42859999999999998</v>
      </c>
      <c r="CE162" s="9">
        <f>VLOOKUP($C162, Table3[#All], 47, 0)</f>
        <v>0.52380000000000004</v>
      </c>
      <c r="CF162" s="9">
        <f>VLOOKUP($C162, Table3[#All], 48, 0)</f>
        <v>4.7599999999999996E-2</v>
      </c>
      <c r="CG162" s="9">
        <f>VLOOKUP($C162, Table3[#All], 49, 0)</f>
        <v>0</v>
      </c>
      <c r="CH162" s="9">
        <f>VLOOKUP($C162, Table3[#All], 50, 0)</f>
        <v>0</v>
      </c>
      <c r="CI162" s="12">
        <f t="shared" si="200"/>
        <v>2</v>
      </c>
      <c r="CJ162" s="13"/>
      <c r="CK162" s="9">
        <f>VLOOKUP($C162, Table3[#All], 51, 0)</f>
        <v>0.3</v>
      </c>
      <c r="CL162" s="9">
        <f>VLOOKUP($C162, Table3[#All], 52, 0)</f>
        <v>0.7</v>
      </c>
      <c r="CM162" s="9">
        <f>VLOOKUP($C162, Table3[#All], 53, 0)</f>
        <v>0</v>
      </c>
      <c r="CN162" s="9">
        <f>VLOOKUP($C162, Table3[#All], 54, 0)</f>
        <v>0</v>
      </c>
      <c r="CO162" s="9"/>
      <c r="CP162" s="10">
        <f t="shared" si="201"/>
        <v>2</v>
      </c>
      <c r="CQ162" s="11"/>
      <c r="CR162" s="9">
        <f>VLOOKUP($C162, Table3[#All], 55, 0)</f>
        <v>4.7599999999999996E-2</v>
      </c>
      <c r="CS162" s="9">
        <f>VLOOKUP($C162, Table3[#All], 56, 0)</f>
        <v>0.8095</v>
      </c>
      <c r="CT162" s="9">
        <f>VLOOKUP($C162, Table3[#All], 57, 0)</f>
        <v>0.1429</v>
      </c>
      <c r="CU162" s="9">
        <f>VLOOKUP($C162, Table3[#All], 58, 0)</f>
        <v>0</v>
      </c>
      <c r="CV162" s="9">
        <f>VLOOKUP($C162, Table3[#All], 59, 0)</f>
        <v>0</v>
      </c>
      <c r="CW162" s="14">
        <f t="shared" si="202"/>
        <v>2</v>
      </c>
      <c r="CX162" s="81"/>
      <c r="CY162" s="9">
        <f>VLOOKUP($C162, Table3[#All], 60, 0)</f>
        <v>0.66670000000000007</v>
      </c>
      <c r="CZ162" s="9">
        <f>VLOOKUP($C162, Table3[#All], 61, 0)</f>
        <v>0.33329999999999999</v>
      </c>
      <c r="DA162" s="9">
        <f>VLOOKUP($C162, Table3[#All], 62, 0)</f>
        <v>0</v>
      </c>
      <c r="DB162" s="9">
        <f>VLOOKUP($C162, Table3[#All], 63, 0)</f>
        <v>0</v>
      </c>
      <c r="DC162" s="9">
        <f>VLOOKUP($C162, Table3[#All], 64, 0)</f>
        <v>0</v>
      </c>
      <c r="DD162" s="10">
        <f t="shared" si="203"/>
        <v>2</v>
      </c>
      <c r="DE162" s="11"/>
      <c r="DF162" s="9">
        <f>VLOOKUP($C162, Table3[#All], 65, 0)</f>
        <v>0.47619999999999996</v>
      </c>
      <c r="DG162" s="9"/>
      <c r="DH162" s="9">
        <f>VLOOKUP($C162, Table3[#All], 66, 0)</f>
        <v>0.52380000000000004</v>
      </c>
      <c r="DI162" s="9"/>
      <c r="DJ162" s="9">
        <f>VLOOKUP($C162, Table3[#All], 67, 0)</f>
        <v>0</v>
      </c>
      <c r="DK162" s="14">
        <f t="shared" si="204"/>
        <v>3</v>
      </c>
      <c r="DL162" s="11"/>
      <c r="DM162" s="9">
        <f>VLOOKUP($C162, Table3[#All], 68, 0)</f>
        <v>0.90480000000000005</v>
      </c>
      <c r="DN162" s="9"/>
      <c r="DO162" s="9">
        <f>VLOOKUP($C162, Table3[#All], 69, 0)</f>
        <v>9.5199999999999993E-2</v>
      </c>
      <c r="DP162" s="9">
        <f>VLOOKUP($C162, Table3[#All], 70, 0)</f>
        <v>0</v>
      </c>
      <c r="DQ162" s="9"/>
      <c r="DR162" s="14">
        <f t="shared" si="205"/>
        <v>1</v>
      </c>
      <c r="DS162" s="11"/>
      <c r="DT162" s="9">
        <f>VLOOKUP($C162, Table3[#All], 71, 0)</f>
        <v>0</v>
      </c>
      <c r="DU162" s="9">
        <f>VLOOKUP($C162, Table3[#All], 72, 0)</f>
        <v>0</v>
      </c>
      <c r="DV162" s="9">
        <f>VLOOKUP($C162, Table3[#All], 73, 0)</f>
        <v>0.57140000000000002</v>
      </c>
      <c r="DW162" s="9">
        <f>VLOOKUP($C162, Table3[#All], 74, 0)</f>
        <v>0.1905</v>
      </c>
      <c r="DX162" s="9">
        <f>VLOOKUP($C162, Table3[#All], 75, 0)</f>
        <v>0.23809999999999998</v>
      </c>
      <c r="DY162" s="12">
        <f t="shared" si="194"/>
        <v>4</v>
      </c>
      <c r="DZ162" s="11"/>
      <c r="EA162" s="9">
        <f>VLOOKUP($C162, Table3[#All], 76, 0)</f>
        <v>1</v>
      </c>
      <c r="EB162" s="9">
        <f>VLOOKUP($C162, Table3[#All], 77, 0)</f>
        <v>0</v>
      </c>
      <c r="EC162" s="9">
        <f>VLOOKUP($C162, Table3[#All], 78, 0)</f>
        <v>0</v>
      </c>
      <c r="ED162" s="9">
        <f>VLOOKUP($C162, Table3[#All], 79, 0)</f>
        <v>0</v>
      </c>
      <c r="EE162" s="9">
        <f>VLOOKUP($C162, Table3[#All], 80, 0)</f>
        <v>0</v>
      </c>
      <c r="EF162" s="10">
        <f t="shared" si="206"/>
        <v>1</v>
      </c>
      <c r="EG162" s="9"/>
      <c r="EH162" s="9">
        <f>VLOOKUP($C162, Table3[#All], 81, 0)</f>
        <v>1</v>
      </c>
      <c r="EI162" s="9">
        <f>VLOOKUP($C162, Table3[#All], 82, 0)</f>
        <v>0</v>
      </c>
      <c r="EJ162" s="9">
        <f>VLOOKUP($C162, Table3[#All], 83, 0)</f>
        <v>0</v>
      </c>
      <c r="EK162" s="9">
        <f>VLOOKUP($C162, Table3[#All], 84, 0)</f>
        <v>0</v>
      </c>
      <c r="EL162" s="9">
        <f>VLOOKUP($C162, Table3[#All], 85, 0)</f>
        <v>0</v>
      </c>
      <c r="EM162" s="14">
        <f t="shared" si="207"/>
        <v>1</v>
      </c>
      <c r="EN162" s="11"/>
      <c r="EO162" s="9">
        <f>VLOOKUP($C162, Table3[#All], 86, 0)</f>
        <v>0.1905</v>
      </c>
      <c r="EP162" s="9"/>
      <c r="EQ162" s="9">
        <f>VLOOKUP($C162, Table3[#All], 87, 0)</f>
        <v>0.8095</v>
      </c>
      <c r="ER162" s="9"/>
      <c r="ES162" s="9"/>
      <c r="ET162" s="14">
        <f t="shared" si="208"/>
        <v>3</v>
      </c>
      <c r="EU162" s="11"/>
      <c r="EV162" s="9">
        <f>VLOOKUP($C162, Table3[#All], 88, 0)</f>
        <v>1</v>
      </c>
      <c r="EW162" s="9">
        <f>VLOOKUP($C162, Table3[#All], 89, 0)</f>
        <v>0</v>
      </c>
      <c r="EX162" s="9">
        <f>VLOOKUP($C162, Table3[#All], 90, 0)</f>
        <v>0</v>
      </c>
      <c r="EY162" s="9">
        <f>VLOOKUP($C162, Table3[#All], 91, 0)</f>
        <v>0</v>
      </c>
      <c r="EZ162" s="9">
        <f>VLOOKUP($C162, Table3[#All], 92, 0)</f>
        <v>0</v>
      </c>
      <c r="FA162" s="12">
        <f t="shared" si="209"/>
        <v>1</v>
      </c>
      <c r="FB162" s="11"/>
      <c r="FC162" s="9">
        <f>VLOOKUP($C162, Table3[#All], 93, 0)</f>
        <v>0</v>
      </c>
      <c r="FD162" s="9">
        <f>VLOOKUP($C162, Table3[#All], 94, 0)</f>
        <v>0.90480000000000005</v>
      </c>
      <c r="FE162" s="9">
        <f>VLOOKUP($C162, Table3[#All], 95, 0)</f>
        <v>4.7599999999999996E-2</v>
      </c>
      <c r="FF162" s="9">
        <f>VLOOKUP($C162, Table3[#All], 96, 0)</f>
        <v>4.7599999999999996E-2</v>
      </c>
      <c r="FG162" s="9"/>
      <c r="FH162" s="10">
        <f t="shared" si="210"/>
        <v>2</v>
      </c>
      <c r="FI162" s="11"/>
      <c r="FJ162" s="9">
        <f>VLOOKUP($C162, Table3[#All], 97, 0)</f>
        <v>0</v>
      </c>
      <c r="FK162" s="9">
        <f>VLOOKUP($C162, Table3[#All], 98, 0)</f>
        <v>0</v>
      </c>
      <c r="FL162" s="9">
        <f>VLOOKUP($C162, Table3[#All], 99, 0)</f>
        <v>0</v>
      </c>
      <c r="FM162" s="9">
        <f>VLOOKUP($C162, Table3[#All], 100, 0)</f>
        <v>0</v>
      </c>
      <c r="FN162" s="9">
        <f>VLOOKUP($C162, Table3[#All], 101, 0)</f>
        <v>1</v>
      </c>
      <c r="FO162" s="14">
        <f t="shared" si="211"/>
        <v>5</v>
      </c>
      <c r="FP162" s="11"/>
      <c r="FQ162" s="9">
        <f>VLOOKUP($C162, Table3[#All], 102, 0)</f>
        <v>0.95</v>
      </c>
      <c r="FR162" s="9">
        <f>VLOOKUP($C162, Table3[#All], 103, 0)</f>
        <v>0.05</v>
      </c>
      <c r="FS162" s="9">
        <f>VLOOKUP($C162, Table3[#All], 104, 0)</f>
        <v>0</v>
      </c>
      <c r="FT162" s="9">
        <f>VLOOKUP($C162, Table3[#All], 105, 0)</f>
        <v>0</v>
      </c>
      <c r="FU162" s="9">
        <v>0</v>
      </c>
      <c r="FV162" s="10">
        <f t="shared" si="212"/>
        <v>1</v>
      </c>
      <c r="FW162" s="11"/>
      <c r="FX162" s="9">
        <f>VLOOKUP($C162, Table3[#All], 106, 0)</f>
        <v>0.7</v>
      </c>
      <c r="FY162" s="9"/>
      <c r="FZ162" s="9">
        <f>VLOOKUP($C162, Table3[#All], 107, 0)</f>
        <v>0.3</v>
      </c>
      <c r="GA162" s="9">
        <f>VLOOKUP($C162, Table3[#All], 108, 0)</f>
        <v>0</v>
      </c>
      <c r="GB162" s="9"/>
      <c r="GC162" s="10">
        <f t="shared" si="229"/>
        <v>3</v>
      </c>
      <c r="GD162" s="81"/>
      <c r="GE162" s="9">
        <f>VLOOKUP($C162, Table3[#All], 109, 0)</f>
        <v>0</v>
      </c>
      <c r="GF162" s="9">
        <f>VLOOKUP($C162, Table3[#All], 110, 0)</f>
        <v>0.42109999999999997</v>
      </c>
      <c r="GG162" s="9">
        <f>VLOOKUP($C162, Table3[#All], 111, 0)</f>
        <v>0.57889999999999997</v>
      </c>
      <c r="GH162" s="9"/>
      <c r="GI162" s="9">
        <f>VLOOKUP($C162, Table3[#All], 112, 0)</f>
        <v>0</v>
      </c>
      <c r="GJ162" s="12">
        <f t="shared" si="213"/>
        <v>3</v>
      </c>
      <c r="GK162" s="11"/>
      <c r="GL162" s="9">
        <f>VLOOKUP($C162, Table3[#All], 113, 0)</f>
        <v>0</v>
      </c>
      <c r="GM162" s="9">
        <f>VLOOKUP($C162, Table3[#All], 114, 0)</f>
        <v>0</v>
      </c>
      <c r="GN162" s="9">
        <f>VLOOKUP($C162, Table3[#All], 115, 0)</f>
        <v>0.61899999999999999</v>
      </c>
      <c r="GO162" s="9">
        <f>VLOOKUP($C162, Table3[#All], 116, 0)</f>
        <v>0.38100000000000001</v>
      </c>
      <c r="GP162" s="9"/>
      <c r="GQ162" s="10">
        <f t="shared" si="214"/>
        <v>4</v>
      </c>
      <c r="GR162" s="11"/>
      <c r="GS162" s="9">
        <f>VLOOKUP($C162, Table2[#All], 3, 0)</f>
        <v>0</v>
      </c>
      <c r="GT162" s="9">
        <f>VLOOKUP($C162, Table2[#All], 4, 0)</f>
        <v>1</v>
      </c>
      <c r="GU162" s="9">
        <f>VLOOKUP($C162, Table2[#All], 5, 0)</f>
        <v>0</v>
      </c>
      <c r="GV162" s="9">
        <f>VLOOKUP($C162, Table2[#All], 6, 0)</f>
        <v>0</v>
      </c>
      <c r="GW162" s="9">
        <f>VLOOKUP($C162, Table2[#All], 7, 0)</f>
        <v>0</v>
      </c>
      <c r="GX162" s="10">
        <f t="shared" si="215"/>
        <v>2</v>
      </c>
      <c r="GY162" s="11"/>
      <c r="GZ162" s="9">
        <v>0</v>
      </c>
      <c r="HA162" s="9">
        <v>0</v>
      </c>
      <c r="HB162" s="9">
        <v>1</v>
      </c>
      <c r="HC162" s="9">
        <v>0</v>
      </c>
      <c r="HD162" s="9"/>
      <c r="HE162" s="10">
        <f t="shared" si="216"/>
        <v>3</v>
      </c>
      <c r="HF162" s="11"/>
      <c r="HG162" s="9">
        <f>VLOOKUP($C162, Table5[#All], 2, 0)</f>
        <v>0</v>
      </c>
      <c r="HH162" s="9">
        <f>VLOOKUP($C162, Table5[#All], 3, 0)</f>
        <v>0</v>
      </c>
      <c r="HI162" s="9">
        <f>VLOOKUP($C162, Table5[#All], 4, 0)</f>
        <v>0</v>
      </c>
      <c r="HJ162" s="9">
        <f>VLOOKUP($C162, Table5[#All], 5, 0)</f>
        <v>1</v>
      </c>
      <c r="HK162" s="9">
        <f>VLOOKUP($C162, Table5[#All], 6, 0)</f>
        <v>0</v>
      </c>
      <c r="HL162" s="10">
        <f t="shared" si="217"/>
        <v>4</v>
      </c>
      <c r="HM162" s="11"/>
      <c r="HN162" s="9">
        <f>VLOOKUP($C162, Table5[#All], 7, 0)</f>
        <v>0</v>
      </c>
      <c r="HO162" s="9">
        <f>VLOOKUP($C162, Table5[#All], 8, 0)</f>
        <v>1</v>
      </c>
      <c r="HP162" s="9">
        <f>VLOOKUP($C162, Table5[#All], 9, 0)</f>
        <v>0</v>
      </c>
      <c r="HQ162" s="9">
        <f>VLOOKUP($C162, Table5[#All], 10, 0)</f>
        <v>0</v>
      </c>
      <c r="HR162" s="9">
        <f>VLOOKUP($C162, Table5[#All], 11, 0)</f>
        <v>0</v>
      </c>
      <c r="HS162" s="10">
        <f t="shared" si="218"/>
        <v>2</v>
      </c>
      <c r="HT162" s="11"/>
      <c r="HU162" s="9">
        <f>VLOOKUP($C162, Table5[#All], 12, 0)</f>
        <v>1</v>
      </c>
      <c r="HV162" s="9">
        <f>VLOOKUP($C162, Table5[#All], 13, 0)</f>
        <v>0</v>
      </c>
      <c r="HW162" s="9">
        <f>VLOOKUP($C162, Table5[#All], 14, 0)</f>
        <v>0</v>
      </c>
      <c r="HX162" s="9">
        <f>VLOOKUP($C162, Table5[#All], 15, 0)</f>
        <v>0</v>
      </c>
      <c r="HY162" s="9">
        <f>VLOOKUP($C162, Table5[#All], 16, 0)</f>
        <v>0</v>
      </c>
      <c r="HZ162" s="10">
        <f t="shared" si="219"/>
        <v>1</v>
      </c>
      <c r="IA162" s="11"/>
      <c r="IB162" s="9">
        <f>VLOOKUP($C162, Table5[#All], 17, 0)</f>
        <v>1</v>
      </c>
      <c r="IC162" s="9">
        <f>VLOOKUP($C162, Table5[#All], 18, 0)</f>
        <v>0</v>
      </c>
      <c r="ID162" s="9">
        <f>VLOOKUP($C162, Table5[#All], 19, 0)</f>
        <v>0</v>
      </c>
      <c r="IE162" s="9">
        <f>VLOOKUP($C162, Table5[#All], 20, 0)</f>
        <v>0</v>
      </c>
      <c r="IF162" s="9">
        <f>VLOOKUP($C162, Table5[#All], 21, 0)</f>
        <v>0</v>
      </c>
      <c r="IG162" s="10">
        <f t="shared" si="220"/>
        <v>1</v>
      </c>
      <c r="IH162" s="11"/>
      <c r="II162" s="9">
        <f>VLOOKUP($C162, Table5[#All], 22, 0)</f>
        <v>1</v>
      </c>
      <c r="IJ162" s="9">
        <f>VLOOKUP($C162, Table5[#All], 23, 0)</f>
        <v>0</v>
      </c>
      <c r="IK162" s="9">
        <f>VLOOKUP($C162, Table5[#All], 24, 0)</f>
        <v>0</v>
      </c>
      <c r="IL162" s="9">
        <f>VLOOKUP($C162, Table5[#All], 25, 0)</f>
        <v>0</v>
      </c>
      <c r="IM162" s="9">
        <f>VLOOKUP($C162, Table5[#All], 26, 0)</f>
        <v>0</v>
      </c>
      <c r="IN162" s="10">
        <f t="shared" si="221"/>
        <v>1</v>
      </c>
      <c r="IO162" s="11"/>
      <c r="IP162" s="9">
        <v>1</v>
      </c>
      <c r="IQ162" s="9">
        <v>0</v>
      </c>
      <c r="IR162" s="9">
        <v>0</v>
      </c>
      <c r="IS162" s="9">
        <v>0</v>
      </c>
      <c r="IT162" s="9">
        <v>0</v>
      </c>
      <c r="IU162" s="10">
        <f t="shared" si="222"/>
        <v>1</v>
      </c>
      <c r="IV162" s="82"/>
    </row>
    <row r="163" spans="1:256" ht="16.3" thickTop="1" thickBot="1" x14ac:dyDescent="0.35">
      <c r="A163" s="16" t="s">
        <v>456</v>
      </c>
      <c r="B163" s="16" t="s">
        <v>465</v>
      </c>
      <c r="C163" s="16" t="s">
        <v>466</v>
      </c>
      <c r="D163" s="11"/>
      <c r="E163" s="9">
        <f>VLOOKUP($C163, Table3[#All], 2, 0)</f>
        <v>0</v>
      </c>
      <c r="F163" s="9"/>
      <c r="G163" s="9">
        <f>VLOOKUP($C163, Table3[#All], 3, 0)</f>
        <v>9.5199999999999993E-2</v>
      </c>
      <c r="H163" s="9">
        <f>VLOOKUP($C163, Table3[#All], 4, 0)</f>
        <v>9.5199999999999993E-2</v>
      </c>
      <c r="I163" s="9">
        <f>VLOOKUP($C163, Table3[#All], 5, 0)</f>
        <v>0.8095</v>
      </c>
      <c r="J163" s="10">
        <f t="shared" si="223"/>
        <v>5</v>
      </c>
      <c r="K163" s="11"/>
      <c r="L163" s="9">
        <f>VLOOKUP($C163, Table3[#All], 6, 0)</f>
        <v>1</v>
      </c>
      <c r="M163" s="9"/>
      <c r="N163" s="9">
        <f>VLOOKUP($C163, Table3[#All], 7, 0)</f>
        <v>0</v>
      </c>
      <c r="O163" s="9">
        <f>VLOOKUP($C163, Table3[#All], 8, 0)</f>
        <v>0</v>
      </c>
      <c r="P163" s="9">
        <f>VLOOKUP($C163, Table3[#All], 9, 0)</f>
        <v>0</v>
      </c>
      <c r="Q163" s="10">
        <f t="shared" si="224"/>
        <v>1</v>
      </c>
      <c r="R163" s="11"/>
      <c r="S163" s="9">
        <f>VLOOKUP($C163, Table3[#All], 10, 0)</f>
        <v>0</v>
      </c>
      <c r="T163" s="9">
        <f>VLOOKUP($C163, Table3[#All], 11, 0)</f>
        <v>0.52380000000000004</v>
      </c>
      <c r="U163" s="9">
        <f>VLOOKUP($C163, Table3[#All], 12, 0)</f>
        <v>0.28570000000000001</v>
      </c>
      <c r="V163" s="9">
        <f>VLOOKUP($C163, Table3[#All], 13, 0)</f>
        <v>0.1905</v>
      </c>
      <c r="W163" s="9">
        <f>VLOOKUP($C163, Table3[#All], 14, 0)</f>
        <v>0</v>
      </c>
      <c r="X163" s="10">
        <f t="shared" si="225"/>
        <v>3</v>
      </c>
      <c r="Y163" s="11"/>
      <c r="Z163" s="9">
        <f>VLOOKUP($C163, Table3[#All], 15, 0)</f>
        <v>0.23809999999999998</v>
      </c>
      <c r="AA163" s="9">
        <f>VLOOKUP($C163, Table3[#All], 16, 0)</f>
        <v>0.33329999999999999</v>
      </c>
      <c r="AB163" s="9">
        <f>VLOOKUP($C163, Table3[#All], 17, 0)</f>
        <v>0.33329999999999999</v>
      </c>
      <c r="AC163" s="9">
        <f>VLOOKUP($C163, Table3[#All], 18, 0)</f>
        <v>9.5199999999999993E-2</v>
      </c>
      <c r="AD163" s="9">
        <f>VLOOKUP($C163, Table3[#All], 19, 0)</f>
        <v>0</v>
      </c>
      <c r="AE163" s="10">
        <f t="shared" si="195"/>
        <v>3</v>
      </c>
      <c r="AF163" s="11"/>
      <c r="AG163" s="9">
        <f>VLOOKUP($C163, Table3[#All], 20, 0)</f>
        <v>0</v>
      </c>
      <c r="AH163" s="9">
        <f>VLOOKUP($C163, Table3[#All], 21, 0)</f>
        <v>0.61899999999999999</v>
      </c>
      <c r="AI163" s="9">
        <f>VLOOKUP($C163, Table3[#All], 22, 0)</f>
        <v>0.38100000000000001</v>
      </c>
      <c r="AJ163" s="9"/>
      <c r="AK163" s="9"/>
      <c r="AL163" s="10">
        <f t="shared" si="196"/>
        <v>3</v>
      </c>
      <c r="AM163" s="11"/>
      <c r="AN163" s="9">
        <f>VLOOKUP($C163, Table3[#All], 23, 0)</f>
        <v>1</v>
      </c>
      <c r="AO163" s="9">
        <f>VLOOKUP($C163, Table3[#All], 24, 0)</f>
        <v>0</v>
      </c>
      <c r="AP163" s="9">
        <f>VLOOKUP($C163, Table3[#All], 25, 0)</f>
        <v>0</v>
      </c>
      <c r="AQ163" s="9">
        <f>VLOOKUP($C163, Table3[#All], 26, 0)</f>
        <v>0</v>
      </c>
      <c r="AR163" s="9"/>
      <c r="AS163" s="12">
        <f t="shared" si="197"/>
        <v>1</v>
      </c>
      <c r="AT163" s="11"/>
      <c r="AU163" s="9">
        <f>VLOOKUP($C163, Table3[#All], 27, 0)</f>
        <v>0.47619999999999996</v>
      </c>
      <c r="AV163" s="9">
        <f>VLOOKUP($C163, Table3[#All], 28, 0)</f>
        <v>9.5199999999999993E-2</v>
      </c>
      <c r="AW163" s="9">
        <f>VLOOKUP($C163, Table3[#All], 29, 0)</f>
        <v>0.42859999999999998</v>
      </c>
      <c r="AX163" s="9"/>
      <c r="AY163" s="9"/>
      <c r="AZ163" s="10">
        <f t="shared" si="226"/>
        <v>3</v>
      </c>
      <c r="BA163" s="11"/>
      <c r="BB163" s="9">
        <f>VLOOKUP($C163, Table3[#All], 30, 0)</f>
        <v>0</v>
      </c>
      <c r="BC163" s="9">
        <f>VLOOKUP($C163, Table3[#All], 31, 0)</f>
        <v>0.61899999999999999</v>
      </c>
      <c r="BD163" s="9">
        <f>VLOOKUP($C163, Table3[#All], 32, 0)</f>
        <v>0.38100000000000001</v>
      </c>
      <c r="BE163" s="9">
        <f>VLOOKUP($C163, Table3[#All], 33, 0)</f>
        <v>0</v>
      </c>
      <c r="BF163" s="9"/>
      <c r="BG163" s="10">
        <f t="shared" si="227"/>
        <v>3</v>
      </c>
      <c r="BH163" s="81"/>
      <c r="BI163" s="9">
        <f>VLOOKUP($C163, Table3[#All], 34, 0)</f>
        <v>0.125</v>
      </c>
      <c r="BJ163" s="9">
        <f>VLOOKUP($C163, Table3[#All], 35, 0)</f>
        <v>0.125</v>
      </c>
      <c r="BK163" s="9">
        <f>VLOOKUP($C163, Table3[#All], 36, 0)</f>
        <v>0.375</v>
      </c>
      <c r="BL163" s="9">
        <f>VLOOKUP($C163, Table3[#All], 37, 0)</f>
        <v>0.125</v>
      </c>
      <c r="BM163" s="9">
        <f>VLOOKUP($C163, Table3[#All], 38, 0)</f>
        <v>0.25</v>
      </c>
      <c r="BN163" s="10">
        <f t="shared" si="228"/>
        <v>5</v>
      </c>
      <c r="BO163" s="11"/>
      <c r="BP163" s="9">
        <f>VLOOKUP($C163, Table3[#All], 39, 0)</f>
        <v>0.1905</v>
      </c>
      <c r="BQ163" s="9">
        <f>VLOOKUP($C163, Table3[#All], 40, 0)</f>
        <v>0.38100000000000001</v>
      </c>
      <c r="BR163" s="9">
        <f>VLOOKUP($C163, Table3[#All], 41, 0)</f>
        <v>0.42859999999999998</v>
      </c>
      <c r="BS163" s="9">
        <f>VLOOKUP($C163, Table3[#All], 42, 0)</f>
        <v>0</v>
      </c>
      <c r="BT163" s="9"/>
      <c r="BU163" s="10">
        <f t="shared" si="198"/>
        <v>3</v>
      </c>
      <c r="BV163" s="11"/>
      <c r="BW163" s="9">
        <f>VLOOKUP($C163, Table3[#All], 43, 0)</f>
        <v>0.1429</v>
      </c>
      <c r="BX163" s="9">
        <f>VLOOKUP($C163, Table3[#All], 44, 0)</f>
        <v>0.76190000000000002</v>
      </c>
      <c r="BY163" s="9">
        <f>VLOOKUP($C163, Table3[#All], 45, 0)</f>
        <v>9.5199999999999993E-2</v>
      </c>
      <c r="BZ163" s="9"/>
      <c r="CA163" s="9"/>
      <c r="CB163" s="10">
        <f t="shared" si="199"/>
        <v>2</v>
      </c>
      <c r="CC163" s="81"/>
      <c r="CD163" s="9">
        <f>VLOOKUP($C163, Table3[#All], 46, 0)</f>
        <v>0.38100000000000001</v>
      </c>
      <c r="CE163" s="9">
        <f>VLOOKUP($C163, Table3[#All], 47, 0)</f>
        <v>0.61899999999999999</v>
      </c>
      <c r="CF163" s="9">
        <f>VLOOKUP($C163, Table3[#All], 48, 0)</f>
        <v>0</v>
      </c>
      <c r="CG163" s="9">
        <f>VLOOKUP($C163, Table3[#All], 49, 0)</f>
        <v>0</v>
      </c>
      <c r="CH163" s="9">
        <f>VLOOKUP($C163, Table3[#All], 50, 0)</f>
        <v>0</v>
      </c>
      <c r="CI163" s="12">
        <f t="shared" si="200"/>
        <v>2</v>
      </c>
      <c r="CJ163" s="13"/>
      <c r="CK163" s="9">
        <f>VLOOKUP($C163, Table3[#All], 51, 0)</f>
        <v>0.33329999999999999</v>
      </c>
      <c r="CL163" s="9">
        <f>VLOOKUP($C163, Table3[#All], 52, 0)</f>
        <v>0.66670000000000007</v>
      </c>
      <c r="CM163" s="9">
        <f>VLOOKUP($C163, Table3[#All], 53, 0)</f>
        <v>0</v>
      </c>
      <c r="CN163" s="9">
        <f>VLOOKUP($C163, Table3[#All], 54, 0)</f>
        <v>0</v>
      </c>
      <c r="CO163" s="9"/>
      <c r="CP163" s="10">
        <f t="shared" si="201"/>
        <v>2</v>
      </c>
      <c r="CQ163" s="11"/>
      <c r="CR163" s="9">
        <f>VLOOKUP($C163, Table3[#All], 55, 0)</f>
        <v>0.33329999999999999</v>
      </c>
      <c r="CS163" s="9">
        <f>VLOOKUP($C163, Table3[#All], 56, 0)</f>
        <v>0.57140000000000002</v>
      </c>
      <c r="CT163" s="9">
        <f>VLOOKUP($C163, Table3[#All], 57, 0)</f>
        <v>9.5199999999999993E-2</v>
      </c>
      <c r="CU163" s="9">
        <f>VLOOKUP($C163, Table3[#All], 58, 0)</f>
        <v>0</v>
      </c>
      <c r="CV163" s="9">
        <f>VLOOKUP($C163, Table3[#All], 59, 0)</f>
        <v>0</v>
      </c>
      <c r="CW163" s="14">
        <f t="shared" si="202"/>
        <v>2</v>
      </c>
      <c r="CX163" s="81"/>
      <c r="CY163" s="9">
        <f>VLOOKUP($C163, Table3[#All], 60, 0)</f>
        <v>0.38100000000000001</v>
      </c>
      <c r="CZ163" s="9">
        <f>VLOOKUP($C163, Table3[#All], 61, 0)</f>
        <v>0.33329999999999999</v>
      </c>
      <c r="DA163" s="9">
        <f>VLOOKUP($C163, Table3[#All], 62, 0)</f>
        <v>0.28570000000000001</v>
      </c>
      <c r="DB163" s="9">
        <f>VLOOKUP($C163, Table3[#All], 63, 0)</f>
        <v>0</v>
      </c>
      <c r="DC163" s="9">
        <f>VLOOKUP($C163, Table3[#All], 64, 0)</f>
        <v>0</v>
      </c>
      <c r="DD163" s="10">
        <f t="shared" si="203"/>
        <v>3</v>
      </c>
      <c r="DE163" s="11"/>
      <c r="DF163" s="9">
        <f>VLOOKUP($C163, Table3[#All], 65, 0)</f>
        <v>0.1905</v>
      </c>
      <c r="DG163" s="9"/>
      <c r="DH163" s="9">
        <f>VLOOKUP($C163, Table3[#All], 66, 0)</f>
        <v>0.38100000000000001</v>
      </c>
      <c r="DI163" s="9"/>
      <c r="DJ163" s="9">
        <f>VLOOKUP($C163, Table3[#All], 67, 0)</f>
        <v>0.42859999999999998</v>
      </c>
      <c r="DK163" s="14">
        <f t="shared" si="204"/>
        <v>5</v>
      </c>
      <c r="DL163" s="11"/>
      <c r="DM163" s="9">
        <f>VLOOKUP($C163, Table3[#All], 68, 0)</f>
        <v>0.71430000000000005</v>
      </c>
      <c r="DN163" s="9"/>
      <c r="DO163" s="9">
        <f>VLOOKUP($C163, Table3[#All], 69, 0)</f>
        <v>0.1905</v>
      </c>
      <c r="DP163" s="9">
        <f>VLOOKUP($C163, Table3[#All], 70, 0)</f>
        <v>9.5199999999999993E-2</v>
      </c>
      <c r="DQ163" s="9"/>
      <c r="DR163" s="14">
        <f t="shared" si="205"/>
        <v>3</v>
      </c>
      <c r="DS163" s="11"/>
      <c r="DT163" s="9">
        <f>VLOOKUP($C163, Table3[#All], 71, 0)</f>
        <v>0</v>
      </c>
      <c r="DU163" s="9">
        <f>VLOOKUP($C163, Table3[#All], 72, 0)</f>
        <v>0.1905</v>
      </c>
      <c r="DV163" s="9">
        <f>VLOOKUP($C163, Table3[#All], 73, 0)</f>
        <v>0.33329999999999999</v>
      </c>
      <c r="DW163" s="9">
        <f>VLOOKUP($C163, Table3[#All], 74, 0)</f>
        <v>9.5199999999999993E-2</v>
      </c>
      <c r="DX163" s="9">
        <f>VLOOKUP($C163, Table3[#All], 75, 0)</f>
        <v>0.38100000000000001</v>
      </c>
      <c r="DY163" s="12">
        <f t="shared" si="194"/>
        <v>5</v>
      </c>
      <c r="DZ163" s="11"/>
      <c r="EA163" s="9">
        <f>VLOOKUP($C163, Table3[#All], 76, 0)</f>
        <v>1</v>
      </c>
      <c r="EB163" s="9">
        <f>VLOOKUP($C163, Table3[#All], 77, 0)</f>
        <v>0</v>
      </c>
      <c r="EC163" s="9">
        <f>VLOOKUP($C163, Table3[#All], 78, 0)</f>
        <v>0</v>
      </c>
      <c r="ED163" s="9">
        <f>VLOOKUP($C163, Table3[#All], 79, 0)</f>
        <v>0</v>
      </c>
      <c r="EE163" s="9">
        <f>VLOOKUP($C163, Table3[#All], 80, 0)</f>
        <v>0</v>
      </c>
      <c r="EF163" s="10">
        <f t="shared" si="206"/>
        <v>1</v>
      </c>
      <c r="EG163" s="9"/>
      <c r="EH163" s="9">
        <f>VLOOKUP($C163, Table3[#All], 81, 0)</f>
        <v>1</v>
      </c>
      <c r="EI163" s="9">
        <f>VLOOKUP($C163, Table3[#All], 82, 0)</f>
        <v>0</v>
      </c>
      <c r="EJ163" s="9">
        <f>VLOOKUP($C163, Table3[#All], 83, 0)</f>
        <v>0</v>
      </c>
      <c r="EK163" s="9">
        <f>VLOOKUP($C163, Table3[#All], 84, 0)</f>
        <v>0</v>
      </c>
      <c r="EL163" s="9">
        <f>VLOOKUP($C163, Table3[#All], 85, 0)</f>
        <v>0</v>
      </c>
      <c r="EM163" s="14">
        <f t="shared" si="207"/>
        <v>1</v>
      </c>
      <c r="EN163" s="11"/>
      <c r="EO163" s="9">
        <f>VLOOKUP($C163, Table3[#All], 86, 0)</f>
        <v>0.1429</v>
      </c>
      <c r="EP163" s="9"/>
      <c r="EQ163" s="9">
        <f>VLOOKUP($C163, Table3[#All], 87, 0)</f>
        <v>0.85709999999999997</v>
      </c>
      <c r="ER163" s="9"/>
      <c r="ES163" s="9"/>
      <c r="ET163" s="14">
        <f t="shared" si="208"/>
        <v>3</v>
      </c>
      <c r="EU163" s="11"/>
      <c r="EV163" s="9">
        <f>VLOOKUP($C163, Table3[#All], 88, 0)</f>
        <v>0</v>
      </c>
      <c r="EW163" s="9">
        <f>VLOOKUP($C163, Table3[#All], 89, 0)</f>
        <v>1</v>
      </c>
      <c r="EX163" s="9">
        <f>VLOOKUP($C163, Table3[#All], 90, 0)</f>
        <v>0</v>
      </c>
      <c r="EY163" s="9">
        <f>VLOOKUP($C163, Table3[#All], 91, 0)</f>
        <v>0</v>
      </c>
      <c r="EZ163" s="9">
        <f>VLOOKUP($C163, Table3[#All], 92, 0)</f>
        <v>0</v>
      </c>
      <c r="FA163" s="12">
        <f t="shared" si="209"/>
        <v>2</v>
      </c>
      <c r="FB163" s="11"/>
      <c r="FC163" s="9">
        <f>VLOOKUP($C163, Table3[#All], 93, 0)</f>
        <v>0</v>
      </c>
      <c r="FD163" s="9">
        <f>VLOOKUP($C163, Table3[#All], 94, 0)</f>
        <v>0.8095</v>
      </c>
      <c r="FE163" s="9">
        <f>VLOOKUP($C163, Table3[#All], 95, 0)</f>
        <v>4.7599999999999996E-2</v>
      </c>
      <c r="FF163" s="9">
        <f>VLOOKUP($C163, Table3[#All], 96, 0)</f>
        <v>0.1429</v>
      </c>
      <c r="FG163" s="9"/>
      <c r="FH163" s="10">
        <f t="shared" si="210"/>
        <v>2</v>
      </c>
      <c r="FI163" s="11"/>
      <c r="FJ163" s="9">
        <f>VLOOKUP($C163, Table3[#All], 97, 0)</f>
        <v>0</v>
      </c>
      <c r="FK163" s="9">
        <f>VLOOKUP($C163, Table3[#All], 98, 0)</f>
        <v>0</v>
      </c>
      <c r="FL163" s="9">
        <f>VLOOKUP($C163, Table3[#All], 99, 0)</f>
        <v>0</v>
      </c>
      <c r="FM163" s="9">
        <f>VLOOKUP($C163, Table3[#All], 100, 0)</f>
        <v>0</v>
      </c>
      <c r="FN163" s="9">
        <f>VLOOKUP($C163, Table3[#All], 101, 0)</f>
        <v>1</v>
      </c>
      <c r="FO163" s="14">
        <f t="shared" si="211"/>
        <v>5</v>
      </c>
      <c r="FP163" s="11"/>
      <c r="FQ163" s="9">
        <f>VLOOKUP($C163, Table3[#All], 102, 0)</f>
        <v>0.94739999999999991</v>
      </c>
      <c r="FR163" s="9">
        <f>VLOOKUP($C163, Table3[#All], 103, 0)</f>
        <v>5.2600000000000001E-2</v>
      </c>
      <c r="FS163" s="9">
        <f>VLOOKUP($C163, Table3[#All], 104, 0)</f>
        <v>0</v>
      </c>
      <c r="FT163" s="9">
        <f>VLOOKUP($C163, Table3[#All], 105, 0)</f>
        <v>0</v>
      </c>
      <c r="FU163" s="9">
        <v>0</v>
      </c>
      <c r="FV163" s="10">
        <f t="shared" si="212"/>
        <v>1</v>
      </c>
      <c r="FW163" s="11"/>
      <c r="FX163" s="9">
        <f>VLOOKUP($C163, Table3[#All], 106, 0)</f>
        <v>0.55559999999999998</v>
      </c>
      <c r="FY163" s="9"/>
      <c r="FZ163" s="9">
        <f>VLOOKUP($C163, Table3[#All], 107, 0)</f>
        <v>0.38890000000000002</v>
      </c>
      <c r="GA163" s="9">
        <f>VLOOKUP($C163, Table3[#All], 108, 0)</f>
        <v>5.5599999999999997E-2</v>
      </c>
      <c r="GB163" s="9"/>
      <c r="GC163" s="10">
        <f t="shared" si="229"/>
        <v>3</v>
      </c>
      <c r="GD163" s="81"/>
      <c r="GE163" s="9">
        <f>VLOOKUP($C163, Table3[#All], 109, 0)</f>
        <v>0.42109999999999997</v>
      </c>
      <c r="GF163" s="9">
        <f>VLOOKUP($C163, Table3[#All], 110, 0)</f>
        <v>0.31579999999999997</v>
      </c>
      <c r="GG163" s="9">
        <f>VLOOKUP($C163, Table3[#All], 111, 0)</f>
        <v>0.26319999999999999</v>
      </c>
      <c r="GH163" s="9"/>
      <c r="GI163" s="9">
        <f>VLOOKUP($C163, Table3[#All], 112, 0)</f>
        <v>0</v>
      </c>
      <c r="GJ163" s="12">
        <f t="shared" si="213"/>
        <v>3</v>
      </c>
      <c r="GK163" s="11"/>
      <c r="GL163" s="9">
        <f>VLOOKUP($C163, Table3[#All], 113, 0)</f>
        <v>0</v>
      </c>
      <c r="GM163" s="9">
        <f>VLOOKUP($C163, Table3[#All], 114, 0)</f>
        <v>0</v>
      </c>
      <c r="GN163" s="9">
        <f>VLOOKUP($C163, Table3[#All], 115, 0)</f>
        <v>0.61899999999999999</v>
      </c>
      <c r="GO163" s="9">
        <f>VLOOKUP($C163, Table3[#All], 116, 0)</f>
        <v>0.38100000000000001</v>
      </c>
      <c r="GP163" s="9"/>
      <c r="GQ163" s="10">
        <f t="shared" si="214"/>
        <v>4</v>
      </c>
      <c r="GR163" s="11"/>
      <c r="GS163" s="9">
        <f>VLOOKUP($C163, Table2[#All], 3, 0)</f>
        <v>0</v>
      </c>
      <c r="GT163" s="9">
        <f>VLOOKUP($C163, Table2[#All], 4, 0)</f>
        <v>1</v>
      </c>
      <c r="GU163" s="9">
        <f>VLOOKUP($C163, Table2[#All], 5, 0)</f>
        <v>0</v>
      </c>
      <c r="GV163" s="9">
        <f>VLOOKUP($C163, Table2[#All], 6, 0)</f>
        <v>0</v>
      </c>
      <c r="GW163" s="9">
        <f>VLOOKUP($C163, Table2[#All], 7, 0)</f>
        <v>0</v>
      </c>
      <c r="GX163" s="10">
        <f t="shared" si="215"/>
        <v>2</v>
      </c>
      <c r="GY163" s="11"/>
      <c r="GZ163" s="9">
        <v>0</v>
      </c>
      <c r="HA163" s="9">
        <v>0</v>
      </c>
      <c r="HB163" s="9">
        <v>1</v>
      </c>
      <c r="HC163" s="9">
        <v>0</v>
      </c>
      <c r="HD163" s="9"/>
      <c r="HE163" s="10">
        <f t="shared" si="216"/>
        <v>3</v>
      </c>
      <c r="HF163" s="11"/>
      <c r="HG163" s="9">
        <f>VLOOKUP($C163, Table5[#All], 2, 0)</f>
        <v>0</v>
      </c>
      <c r="HH163" s="9">
        <f>VLOOKUP($C163, Table5[#All], 3, 0)</f>
        <v>0</v>
      </c>
      <c r="HI163" s="9">
        <f>VLOOKUP($C163, Table5[#All], 4, 0)</f>
        <v>0</v>
      </c>
      <c r="HJ163" s="9">
        <f>VLOOKUP($C163, Table5[#All], 5, 0)</f>
        <v>1</v>
      </c>
      <c r="HK163" s="9">
        <f>VLOOKUP($C163, Table5[#All], 6, 0)</f>
        <v>0</v>
      </c>
      <c r="HL163" s="10">
        <f t="shared" si="217"/>
        <v>4</v>
      </c>
      <c r="HM163" s="11"/>
      <c r="HN163" s="9">
        <f>VLOOKUP($C163, Table5[#All], 7, 0)</f>
        <v>0</v>
      </c>
      <c r="HO163" s="9">
        <f>VLOOKUP($C163, Table5[#All], 8, 0)</f>
        <v>0</v>
      </c>
      <c r="HP163" s="9">
        <f>VLOOKUP($C163, Table5[#All], 9, 0)</f>
        <v>1</v>
      </c>
      <c r="HQ163" s="9">
        <f>VLOOKUP($C163, Table5[#All], 10, 0)</f>
        <v>0</v>
      </c>
      <c r="HR163" s="9">
        <f>VLOOKUP($C163, Table5[#All], 11, 0)</f>
        <v>0</v>
      </c>
      <c r="HS163" s="10">
        <f t="shared" si="218"/>
        <v>3</v>
      </c>
      <c r="HT163" s="11"/>
      <c r="HU163" s="9">
        <f>VLOOKUP($C163, Table5[#All], 12, 0)</f>
        <v>1</v>
      </c>
      <c r="HV163" s="9">
        <f>VLOOKUP($C163, Table5[#All], 13, 0)</f>
        <v>0</v>
      </c>
      <c r="HW163" s="9">
        <f>VLOOKUP($C163, Table5[#All], 14, 0)</f>
        <v>0</v>
      </c>
      <c r="HX163" s="9">
        <f>VLOOKUP($C163, Table5[#All], 15, 0)</f>
        <v>0</v>
      </c>
      <c r="HY163" s="9">
        <f>VLOOKUP($C163, Table5[#All], 16, 0)</f>
        <v>0</v>
      </c>
      <c r="HZ163" s="10">
        <f t="shared" si="219"/>
        <v>1</v>
      </c>
      <c r="IA163" s="11"/>
      <c r="IB163" s="9">
        <f>VLOOKUP($C163, Table5[#All], 17, 0)</f>
        <v>1</v>
      </c>
      <c r="IC163" s="9">
        <f>VLOOKUP($C163, Table5[#All], 18, 0)</f>
        <v>0</v>
      </c>
      <c r="ID163" s="9">
        <f>VLOOKUP($C163, Table5[#All], 19, 0)</f>
        <v>0</v>
      </c>
      <c r="IE163" s="9">
        <f>VLOOKUP($C163, Table5[#All], 20, 0)</f>
        <v>0</v>
      </c>
      <c r="IF163" s="9">
        <f>VLOOKUP($C163, Table5[#All], 21, 0)</f>
        <v>0</v>
      </c>
      <c r="IG163" s="10">
        <f t="shared" si="220"/>
        <v>1</v>
      </c>
      <c r="IH163" s="11"/>
      <c r="II163" s="9">
        <f>VLOOKUP($C163, Table5[#All], 22, 0)</f>
        <v>1</v>
      </c>
      <c r="IJ163" s="9">
        <f>VLOOKUP($C163, Table5[#All], 23, 0)</f>
        <v>0</v>
      </c>
      <c r="IK163" s="9">
        <f>VLOOKUP($C163, Table5[#All], 24, 0)</f>
        <v>0</v>
      </c>
      <c r="IL163" s="9">
        <f>VLOOKUP($C163, Table5[#All], 25, 0)</f>
        <v>0</v>
      </c>
      <c r="IM163" s="9">
        <f>VLOOKUP($C163, Table5[#All], 26, 0)</f>
        <v>0</v>
      </c>
      <c r="IN163" s="10">
        <f t="shared" si="221"/>
        <v>1</v>
      </c>
      <c r="IO163" s="11"/>
      <c r="IP163" s="9">
        <v>1</v>
      </c>
      <c r="IQ163" s="9">
        <v>0</v>
      </c>
      <c r="IR163" s="9">
        <v>0</v>
      </c>
      <c r="IS163" s="9">
        <v>0</v>
      </c>
      <c r="IT163" s="9">
        <v>0</v>
      </c>
      <c r="IU163" s="10">
        <f t="shared" si="222"/>
        <v>1</v>
      </c>
      <c r="IV163" s="82"/>
    </row>
    <row r="164" spans="1:256" ht="16.3" thickTop="1" thickBot="1" x14ac:dyDescent="0.35">
      <c r="A164" s="16" t="s">
        <v>456</v>
      </c>
      <c r="B164" s="16" t="s">
        <v>467</v>
      </c>
      <c r="C164" s="16" t="s">
        <v>468</v>
      </c>
      <c r="D164" s="11"/>
      <c r="E164" s="9">
        <f>VLOOKUP($C164, Table3[#All], 2, 0)</f>
        <v>7.1399999999999991E-2</v>
      </c>
      <c r="F164" s="9"/>
      <c r="G164" s="9">
        <f>VLOOKUP($C164, Table3[#All], 3, 0)</f>
        <v>0</v>
      </c>
      <c r="H164" s="9">
        <f>VLOOKUP($C164, Table3[#All], 4, 0)</f>
        <v>0.57140000000000002</v>
      </c>
      <c r="I164" s="9">
        <f>VLOOKUP($C164, Table3[#All], 5, 0)</f>
        <v>0.35710000000000003</v>
      </c>
      <c r="J164" s="10">
        <f t="shared" si="223"/>
        <v>5</v>
      </c>
      <c r="K164" s="11"/>
      <c r="L164" s="9">
        <f>VLOOKUP($C164, Table3[#All], 6, 0)</f>
        <v>1</v>
      </c>
      <c r="M164" s="9"/>
      <c r="N164" s="9">
        <f>VLOOKUP($C164, Table3[#All], 7, 0)</f>
        <v>0</v>
      </c>
      <c r="O164" s="9">
        <f>VLOOKUP($C164, Table3[#All], 8, 0)</f>
        <v>0</v>
      </c>
      <c r="P164" s="9">
        <f>VLOOKUP($C164, Table3[#All], 9, 0)</f>
        <v>0</v>
      </c>
      <c r="Q164" s="10">
        <f t="shared" si="224"/>
        <v>1</v>
      </c>
      <c r="R164" s="11"/>
      <c r="S164" s="9">
        <f>VLOOKUP($C164, Table3[#All], 10, 0)</f>
        <v>0</v>
      </c>
      <c r="T164" s="9">
        <f>VLOOKUP($C164, Table3[#All], 11, 0)</f>
        <v>0.64290000000000003</v>
      </c>
      <c r="U164" s="9">
        <f>VLOOKUP($C164, Table3[#All], 12, 0)</f>
        <v>0.35710000000000003</v>
      </c>
      <c r="V164" s="9">
        <f>VLOOKUP($C164, Table3[#All], 13, 0)</f>
        <v>0</v>
      </c>
      <c r="W164" s="9">
        <f>VLOOKUP($C164, Table3[#All], 14, 0)</f>
        <v>0</v>
      </c>
      <c r="X164" s="10">
        <f t="shared" si="225"/>
        <v>3</v>
      </c>
      <c r="Y164" s="11"/>
      <c r="Z164" s="9">
        <f>VLOOKUP($C164, Table3[#All], 15, 0)</f>
        <v>0.35710000000000003</v>
      </c>
      <c r="AA164" s="9">
        <f>VLOOKUP($C164, Table3[#All], 16, 0)</f>
        <v>0.28570000000000001</v>
      </c>
      <c r="AB164" s="9">
        <f>VLOOKUP($C164, Table3[#All], 17, 0)</f>
        <v>0.21429999999999999</v>
      </c>
      <c r="AC164" s="9">
        <f>VLOOKUP($C164, Table3[#All], 18, 0)</f>
        <v>0.1429</v>
      </c>
      <c r="AD164" s="9">
        <f>VLOOKUP($C164, Table3[#All], 19, 0)</f>
        <v>0</v>
      </c>
      <c r="AE164" s="10">
        <f t="shared" si="195"/>
        <v>3</v>
      </c>
      <c r="AF164" s="11"/>
      <c r="AG164" s="9">
        <f>VLOOKUP($C164, Table3[#All], 20, 0)</f>
        <v>0</v>
      </c>
      <c r="AH164" s="9">
        <f>VLOOKUP($C164, Table3[#All], 21, 0)</f>
        <v>0.71430000000000005</v>
      </c>
      <c r="AI164" s="9">
        <f>VLOOKUP($C164, Table3[#All], 22, 0)</f>
        <v>0.28570000000000001</v>
      </c>
      <c r="AJ164" s="9"/>
      <c r="AK164" s="9"/>
      <c r="AL164" s="10">
        <f t="shared" si="196"/>
        <v>3</v>
      </c>
      <c r="AM164" s="11"/>
      <c r="AN164" s="9">
        <f>VLOOKUP($C164, Table3[#All], 23, 0)</f>
        <v>1</v>
      </c>
      <c r="AO164" s="9">
        <f>VLOOKUP($C164, Table3[#All], 24, 0)</f>
        <v>0</v>
      </c>
      <c r="AP164" s="9">
        <f>VLOOKUP($C164, Table3[#All], 25, 0)</f>
        <v>0</v>
      </c>
      <c r="AQ164" s="9">
        <f>VLOOKUP($C164, Table3[#All], 26, 0)</f>
        <v>0</v>
      </c>
      <c r="AR164" s="9"/>
      <c r="AS164" s="12">
        <f t="shared" si="197"/>
        <v>1</v>
      </c>
      <c r="AT164" s="11"/>
      <c r="AU164" s="9">
        <f>VLOOKUP($C164, Table3[#All], 27, 0)</f>
        <v>0.71430000000000005</v>
      </c>
      <c r="AV164" s="9">
        <f>VLOOKUP($C164, Table3[#All], 28, 0)</f>
        <v>0.1429</v>
      </c>
      <c r="AW164" s="9">
        <f>VLOOKUP($C164, Table3[#All], 29, 0)</f>
        <v>0.1429</v>
      </c>
      <c r="AX164" s="9"/>
      <c r="AY164" s="9"/>
      <c r="AZ164" s="10">
        <f t="shared" si="226"/>
        <v>2</v>
      </c>
      <c r="BA164" s="11"/>
      <c r="BB164" s="9">
        <f>VLOOKUP($C164, Table3[#All], 30, 0)</f>
        <v>0.21429999999999999</v>
      </c>
      <c r="BC164" s="9">
        <f>VLOOKUP($C164, Table3[#All], 31, 0)</f>
        <v>0.5</v>
      </c>
      <c r="BD164" s="9">
        <f>VLOOKUP($C164, Table3[#All], 32, 0)</f>
        <v>0.28570000000000001</v>
      </c>
      <c r="BE164" s="9">
        <f>VLOOKUP($C164, Table3[#All], 33, 0)</f>
        <v>0</v>
      </c>
      <c r="BF164" s="9"/>
      <c r="BG164" s="10">
        <f t="shared" si="227"/>
        <v>3</v>
      </c>
      <c r="BH164" s="81"/>
      <c r="BI164" s="9">
        <f>VLOOKUP($C164, Table3[#All], 34, 0)</f>
        <v>0</v>
      </c>
      <c r="BJ164" s="9">
        <f>VLOOKUP($C164, Table3[#All], 35, 0)</f>
        <v>0</v>
      </c>
      <c r="BK164" s="9">
        <f>VLOOKUP($C164, Table3[#All], 36, 0)</f>
        <v>0</v>
      </c>
      <c r="BL164" s="9">
        <f>VLOOKUP($C164, Table3[#All], 37, 0)</f>
        <v>0</v>
      </c>
      <c r="BM164" s="9">
        <f>VLOOKUP($C164, Table3[#All], 38, 0)</f>
        <v>0</v>
      </c>
      <c r="BN164" s="10" t="str">
        <f t="shared" si="228"/>
        <v>N/A</v>
      </c>
      <c r="BO164" s="11"/>
      <c r="BP164" s="9">
        <f>VLOOKUP($C164, Table3[#All], 39, 0)</f>
        <v>0</v>
      </c>
      <c r="BQ164" s="9">
        <f>VLOOKUP($C164, Table3[#All], 40, 0)</f>
        <v>0.64290000000000003</v>
      </c>
      <c r="BR164" s="9">
        <f>VLOOKUP($C164, Table3[#All], 41, 0)</f>
        <v>0.21429999999999999</v>
      </c>
      <c r="BS164" s="9">
        <f>VLOOKUP($C164, Table3[#All], 42, 0)</f>
        <v>0.1429</v>
      </c>
      <c r="BT164" s="9"/>
      <c r="BU164" s="10">
        <f t="shared" si="198"/>
        <v>3</v>
      </c>
      <c r="BV164" s="11"/>
      <c r="BW164" s="9">
        <f>VLOOKUP($C164, Table3[#All], 43, 0)</f>
        <v>0</v>
      </c>
      <c r="BX164" s="9">
        <f>VLOOKUP($C164, Table3[#All], 44, 0)</f>
        <v>1</v>
      </c>
      <c r="BY164" s="9">
        <f>VLOOKUP($C164, Table3[#All], 45, 0)</f>
        <v>0</v>
      </c>
      <c r="BZ164" s="9"/>
      <c r="CA164" s="9"/>
      <c r="CB164" s="10">
        <f t="shared" si="199"/>
        <v>2</v>
      </c>
      <c r="CC164" s="81"/>
      <c r="CD164" s="9">
        <f>VLOOKUP($C164, Table3[#All], 46, 0)</f>
        <v>0.5</v>
      </c>
      <c r="CE164" s="9">
        <f>VLOOKUP($C164, Table3[#All], 47, 0)</f>
        <v>0.5</v>
      </c>
      <c r="CF164" s="9">
        <f>VLOOKUP($C164, Table3[#All], 48, 0)</f>
        <v>0</v>
      </c>
      <c r="CG164" s="9">
        <f>VLOOKUP($C164, Table3[#All], 49, 0)</f>
        <v>0</v>
      </c>
      <c r="CH164" s="9">
        <f>VLOOKUP($C164, Table3[#All], 50, 0)</f>
        <v>0</v>
      </c>
      <c r="CI164" s="12">
        <f t="shared" si="200"/>
        <v>2</v>
      </c>
      <c r="CJ164" s="13"/>
      <c r="CK164" s="9">
        <f>VLOOKUP($C164, Table3[#All], 51, 0)</f>
        <v>0.28570000000000001</v>
      </c>
      <c r="CL164" s="9">
        <f>VLOOKUP($C164, Table3[#All], 52, 0)</f>
        <v>0.71430000000000005</v>
      </c>
      <c r="CM164" s="9">
        <f>VLOOKUP($C164, Table3[#All], 53, 0)</f>
        <v>0</v>
      </c>
      <c r="CN164" s="9">
        <f>VLOOKUP($C164, Table3[#All], 54, 0)</f>
        <v>0</v>
      </c>
      <c r="CO164" s="9"/>
      <c r="CP164" s="10">
        <f t="shared" si="201"/>
        <v>2</v>
      </c>
      <c r="CQ164" s="11"/>
      <c r="CR164" s="9">
        <f>VLOOKUP($C164, Table3[#All], 55, 0)</f>
        <v>0</v>
      </c>
      <c r="CS164" s="9">
        <f>VLOOKUP($C164, Table3[#All], 56, 0)</f>
        <v>0.71430000000000005</v>
      </c>
      <c r="CT164" s="9">
        <f>VLOOKUP($C164, Table3[#All], 57, 0)</f>
        <v>0.1429</v>
      </c>
      <c r="CU164" s="9">
        <f>VLOOKUP($C164, Table3[#All], 58, 0)</f>
        <v>7.1399999999999991E-2</v>
      </c>
      <c r="CV164" s="9">
        <f>VLOOKUP($C164, Table3[#All], 59, 0)</f>
        <v>7.1399999999999991E-2</v>
      </c>
      <c r="CW164" s="14">
        <f t="shared" si="202"/>
        <v>3</v>
      </c>
      <c r="CX164" s="81"/>
      <c r="CY164" s="9">
        <f>VLOOKUP($C164, Table3[#All], 60, 0)</f>
        <v>0.71430000000000005</v>
      </c>
      <c r="CZ164" s="9">
        <f>VLOOKUP($C164, Table3[#All], 61, 0)</f>
        <v>0.1429</v>
      </c>
      <c r="DA164" s="9">
        <f>VLOOKUP($C164, Table3[#All], 62, 0)</f>
        <v>0.1429</v>
      </c>
      <c r="DB164" s="9">
        <f>VLOOKUP($C164, Table3[#All], 63, 0)</f>
        <v>0</v>
      </c>
      <c r="DC164" s="9">
        <f>VLOOKUP($C164, Table3[#All], 64, 0)</f>
        <v>0</v>
      </c>
      <c r="DD164" s="10">
        <f t="shared" si="203"/>
        <v>2</v>
      </c>
      <c r="DE164" s="11"/>
      <c r="DF164" s="9">
        <f>VLOOKUP($C164, Table3[#All], 65, 0)</f>
        <v>0.42859999999999998</v>
      </c>
      <c r="DG164" s="9"/>
      <c r="DH164" s="9">
        <f>VLOOKUP($C164, Table3[#All], 66, 0)</f>
        <v>0.57140000000000002</v>
      </c>
      <c r="DI164" s="9"/>
      <c r="DJ164" s="9">
        <f>VLOOKUP($C164, Table3[#All], 67, 0)</f>
        <v>0</v>
      </c>
      <c r="DK164" s="14">
        <f t="shared" si="204"/>
        <v>3</v>
      </c>
      <c r="DL164" s="11"/>
      <c r="DM164" s="9">
        <f>VLOOKUP($C164, Table3[#All], 68, 0)</f>
        <v>0.78569999999999995</v>
      </c>
      <c r="DN164" s="9"/>
      <c r="DO164" s="9">
        <f>VLOOKUP($C164, Table3[#All], 69, 0)</f>
        <v>0.21429999999999999</v>
      </c>
      <c r="DP164" s="9">
        <f>VLOOKUP($C164, Table3[#All], 70, 0)</f>
        <v>0</v>
      </c>
      <c r="DQ164" s="9"/>
      <c r="DR164" s="14">
        <f t="shared" si="205"/>
        <v>1</v>
      </c>
      <c r="DS164" s="11"/>
      <c r="DT164" s="9">
        <f>VLOOKUP($C164, Table3[#All], 71, 0)</f>
        <v>0</v>
      </c>
      <c r="DU164" s="9">
        <f>VLOOKUP($C164, Table3[#All], 72, 0)</f>
        <v>0.1429</v>
      </c>
      <c r="DV164" s="9">
        <f>VLOOKUP($C164, Table3[#All], 73, 0)</f>
        <v>0.5</v>
      </c>
      <c r="DW164" s="9">
        <f>VLOOKUP($C164, Table3[#All], 74, 0)</f>
        <v>7.1399999999999991E-2</v>
      </c>
      <c r="DX164" s="9">
        <f>VLOOKUP($C164, Table3[#All], 75, 0)</f>
        <v>0.28570000000000001</v>
      </c>
      <c r="DY164" s="12">
        <f t="shared" si="194"/>
        <v>5</v>
      </c>
      <c r="DZ164" s="11"/>
      <c r="EA164" s="9">
        <f>VLOOKUP($C164, Table3[#All], 76, 0)</f>
        <v>1</v>
      </c>
      <c r="EB164" s="9">
        <f>VLOOKUP($C164, Table3[#All], 77, 0)</f>
        <v>0</v>
      </c>
      <c r="EC164" s="9">
        <f>VLOOKUP($C164, Table3[#All], 78, 0)</f>
        <v>0</v>
      </c>
      <c r="ED164" s="9">
        <f>VLOOKUP($C164, Table3[#All], 79, 0)</f>
        <v>0</v>
      </c>
      <c r="EE164" s="9">
        <f>VLOOKUP($C164, Table3[#All], 80, 0)</f>
        <v>0</v>
      </c>
      <c r="EF164" s="10">
        <f t="shared" si="206"/>
        <v>1</v>
      </c>
      <c r="EG164" s="9"/>
      <c r="EH164" s="9">
        <f>VLOOKUP($C164, Table3[#All], 81, 0)</f>
        <v>1</v>
      </c>
      <c r="EI164" s="9">
        <f>VLOOKUP($C164, Table3[#All], 82, 0)</f>
        <v>0</v>
      </c>
      <c r="EJ164" s="9">
        <f>VLOOKUP($C164, Table3[#All], 83, 0)</f>
        <v>0</v>
      </c>
      <c r="EK164" s="9">
        <f>VLOOKUP($C164, Table3[#All], 84, 0)</f>
        <v>0</v>
      </c>
      <c r="EL164" s="9">
        <f>VLOOKUP($C164, Table3[#All], 85, 0)</f>
        <v>0</v>
      </c>
      <c r="EM164" s="14">
        <f t="shared" si="207"/>
        <v>1</v>
      </c>
      <c r="EN164" s="11"/>
      <c r="EO164" s="9">
        <f>VLOOKUP($C164, Table3[#All], 86, 0)</f>
        <v>0.28570000000000001</v>
      </c>
      <c r="EP164" s="9"/>
      <c r="EQ164" s="9">
        <f>VLOOKUP($C164, Table3[#All], 87, 0)</f>
        <v>0.71430000000000005</v>
      </c>
      <c r="ER164" s="9"/>
      <c r="ES164" s="9"/>
      <c r="ET164" s="14">
        <f t="shared" si="208"/>
        <v>3</v>
      </c>
      <c r="EU164" s="11"/>
      <c r="EV164" s="9">
        <f>VLOOKUP($C164, Table3[#All], 88, 0)</f>
        <v>0</v>
      </c>
      <c r="EW164" s="9">
        <f>VLOOKUP($C164, Table3[#All], 89, 0)</f>
        <v>1</v>
      </c>
      <c r="EX164" s="9">
        <f>VLOOKUP($C164, Table3[#All], 90, 0)</f>
        <v>0</v>
      </c>
      <c r="EY164" s="9">
        <f>VLOOKUP($C164, Table3[#All], 91, 0)</f>
        <v>0</v>
      </c>
      <c r="EZ164" s="9">
        <f>VLOOKUP($C164, Table3[#All], 92, 0)</f>
        <v>0</v>
      </c>
      <c r="FA164" s="12">
        <f t="shared" si="209"/>
        <v>2</v>
      </c>
      <c r="FB164" s="11"/>
      <c r="FC164" s="9">
        <f>VLOOKUP($C164, Table3[#All], 93, 0)</f>
        <v>0</v>
      </c>
      <c r="FD164" s="9">
        <f>VLOOKUP($C164, Table3[#All], 94, 0)</f>
        <v>0.85709999999999997</v>
      </c>
      <c r="FE164" s="9">
        <f>VLOOKUP($C164, Table3[#All], 95, 0)</f>
        <v>0.1429</v>
      </c>
      <c r="FF164" s="9">
        <f>VLOOKUP($C164, Table3[#All], 96, 0)</f>
        <v>0</v>
      </c>
      <c r="FG164" s="9"/>
      <c r="FH164" s="10">
        <f t="shared" si="210"/>
        <v>2</v>
      </c>
      <c r="FI164" s="11"/>
      <c r="FJ164" s="9">
        <f>VLOOKUP($C164, Table3[#All], 97, 0)</f>
        <v>0</v>
      </c>
      <c r="FK164" s="9">
        <f>VLOOKUP($C164, Table3[#All], 98, 0)</f>
        <v>0</v>
      </c>
      <c r="FL164" s="9">
        <f>VLOOKUP($C164, Table3[#All], 99, 0)</f>
        <v>0</v>
      </c>
      <c r="FM164" s="9">
        <f>VLOOKUP($C164, Table3[#All], 100, 0)</f>
        <v>0</v>
      </c>
      <c r="FN164" s="9">
        <f>VLOOKUP($C164, Table3[#All], 101, 0)</f>
        <v>1</v>
      </c>
      <c r="FO164" s="14">
        <f t="shared" si="211"/>
        <v>5</v>
      </c>
      <c r="FP164" s="11"/>
      <c r="FQ164" s="9">
        <f>VLOOKUP($C164, Table3[#All], 102, 0)</f>
        <v>1</v>
      </c>
      <c r="FR164" s="9">
        <f>VLOOKUP($C164, Table3[#All], 103, 0)</f>
        <v>0</v>
      </c>
      <c r="FS164" s="9">
        <f>VLOOKUP($C164, Table3[#All], 104, 0)</f>
        <v>0</v>
      </c>
      <c r="FT164" s="9">
        <f>VLOOKUP($C164, Table3[#All], 105, 0)</f>
        <v>0</v>
      </c>
      <c r="FU164" s="9">
        <v>0</v>
      </c>
      <c r="FV164" s="10">
        <f t="shared" si="212"/>
        <v>1</v>
      </c>
      <c r="FW164" s="11"/>
      <c r="FX164" s="9">
        <f>VLOOKUP($C164, Table3[#All], 106, 0)</f>
        <v>0.64290000000000003</v>
      </c>
      <c r="FY164" s="9"/>
      <c r="FZ164" s="9">
        <f>VLOOKUP($C164, Table3[#All], 107, 0)</f>
        <v>0.35710000000000003</v>
      </c>
      <c r="GA164" s="9">
        <f>VLOOKUP($C164, Table3[#All], 108, 0)</f>
        <v>0</v>
      </c>
      <c r="GB164" s="9"/>
      <c r="GC164" s="10">
        <f t="shared" si="229"/>
        <v>3</v>
      </c>
      <c r="GD164" s="81"/>
      <c r="GE164" s="9">
        <f>VLOOKUP($C164, Table3[#All], 109, 0)</f>
        <v>8.3299999999999999E-2</v>
      </c>
      <c r="GF164" s="9">
        <f>VLOOKUP($C164, Table3[#All], 110, 0)</f>
        <v>0.33329999999999999</v>
      </c>
      <c r="GG164" s="9">
        <f>VLOOKUP($C164, Table3[#All], 111, 0)</f>
        <v>0.58329999999999993</v>
      </c>
      <c r="GH164" s="9"/>
      <c r="GI164" s="9">
        <f>VLOOKUP($C164, Table3[#All], 112, 0)</f>
        <v>0</v>
      </c>
      <c r="GJ164" s="12">
        <f t="shared" si="213"/>
        <v>3</v>
      </c>
      <c r="GK164" s="11"/>
      <c r="GL164" s="9">
        <f>VLOOKUP($C164, Table3[#All], 113, 0)</f>
        <v>0</v>
      </c>
      <c r="GM164" s="9">
        <f>VLOOKUP($C164, Table3[#All], 114, 0)</f>
        <v>0.1429</v>
      </c>
      <c r="GN164" s="9">
        <f>VLOOKUP($C164, Table3[#All], 115, 0)</f>
        <v>0.78569999999999995</v>
      </c>
      <c r="GO164" s="9">
        <f>VLOOKUP($C164, Table3[#All], 116, 0)</f>
        <v>7.1399999999999991E-2</v>
      </c>
      <c r="GP164" s="9"/>
      <c r="GQ164" s="10">
        <f t="shared" si="214"/>
        <v>3</v>
      </c>
      <c r="GR164" s="11"/>
      <c r="GS164" s="9">
        <f>VLOOKUP($C164, Table2[#All], 3, 0)</f>
        <v>0</v>
      </c>
      <c r="GT164" s="9">
        <f>VLOOKUP($C164, Table2[#All], 4, 0)</f>
        <v>1</v>
      </c>
      <c r="GU164" s="9">
        <f>VLOOKUP($C164, Table2[#All], 5, 0)</f>
        <v>0</v>
      </c>
      <c r="GV164" s="9">
        <f>VLOOKUP($C164, Table2[#All], 6, 0)</f>
        <v>0</v>
      </c>
      <c r="GW164" s="9">
        <f>VLOOKUP($C164, Table2[#All], 7, 0)</f>
        <v>0</v>
      </c>
      <c r="GX164" s="10">
        <f t="shared" si="215"/>
        <v>2</v>
      </c>
      <c r="GY164" s="11"/>
      <c r="GZ164" s="9">
        <v>0</v>
      </c>
      <c r="HA164" s="9">
        <v>0</v>
      </c>
      <c r="HB164" s="9">
        <v>1</v>
      </c>
      <c r="HC164" s="9">
        <v>0</v>
      </c>
      <c r="HD164" s="9"/>
      <c r="HE164" s="10">
        <f t="shared" si="216"/>
        <v>3</v>
      </c>
      <c r="HF164" s="11"/>
      <c r="HG164" s="9">
        <f>VLOOKUP($C164, Table5[#All], 2, 0)</f>
        <v>0</v>
      </c>
      <c r="HH164" s="9">
        <f>VLOOKUP($C164, Table5[#All], 3, 0)</f>
        <v>0</v>
      </c>
      <c r="HI164" s="9">
        <f>VLOOKUP($C164, Table5[#All], 4, 0)</f>
        <v>0</v>
      </c>
      <c r="HJ164" s="9">
        <f>VLOOKUP($C164, Table5[#All], 5, 0)</f>
        <v>0</v>
      </c>
      <c r="HK164" s="9">
        <f>VLOOKUP($C164, Table5[#All], 6, 0)</f>
        <v>1</v>
      </c>
      <c r="HL164" s="10">
        <f t="shared" si="217"/>
        <v>5</v>
      </c>
      <c r="HM164" s="11"/>
      <c r="HN164" s="9">
        <f>VLOOKUP($C164, Table5[#All], 7, 0)</f>
        <v>0</v>
      </c>
      <c r="HO164" s="9">
        <f>VLOOKUP($C164, Table5[#All], 8, 0)</f>
        <v>1</v>
      </c>
      <c r="HP164" s="9">
        <f>VLOOKUP($C164, Table5[#All], 9, 0)</f>
        <v>0</v>
      </c>
      <c r="HQ164" s="9">
        <f>VLOOKUP($C164, Table5[#All], 10, 0)</f>
        <v>0</v>
      </c>
      <c r="HR164" s="9">
        <f>VLOOKUP($C164, Table5[#All], 11, 0)</f>
        <v>0</v>
      </c>
      <c r="HS164" s="10">
        <f t="shared" si="218"/>
        <v>2</v>
      </c>
      <c r="HT164" s="11"/>
      <c r="HU164" s="9">
        <f>VLOOKUP($C164, Table5[#All], 12, 0)</f>
        <v>1</v>
      </c>
      <c r="HV164" s="9">
        <f>VLOOKUP($C164, Table5[#All], 13, 0)</f>
        <v>0</v>
      </c>
      <c r="HW164" s="9">
        <f>VLOOKUP($C164, Table5[#All], 14, 0)</f>
        <v>0</v>
      </c>
      <c r="HX164" s="9">
        <f>VLOOKUP($C164, Table5[#All], 15, 0)</f>
        <v>0</v>
      </c>
      <c r="HY164" s="9">
        <f>VLOOKUP($C164, Table5[#All], 16, 0)</f>
        <v>0</v>
      </c>
      <c r="HZ164" s="10">
        <f t="shared" si="219"/>
        <v>1</v>
      </c>
      <c r="IA164" s="11"/>
      <c r="IB164" s="9">
        <f>VLOOKUP($C164, Table5[#All], 17, 0)</f>
        <v>1</v>
      </c>
      <c r="IC164" s="9">
        <f>VLOOKUP($C164, Table5[#All], 18, 0)</f>
        <v>0</v>
      </c>
      <c r="ID164" s="9">
        <f>VLOOKUP($C164, Table5[#All], 19, 0)</f>
        <v>0</v>
      </c>
      <c r="IE164" s="9">
        <f>VLOOKUP($C164, Table5[#All], 20, 0)</f>
        <v>0</v>
      </c>
      <c r="IF164" s="9">
        <f>VLOOKUP($C164, Table5[#All], 21, 0)</f>
        <v>0</v>
      </c>
      <c r="IG164" s="10">
        <f t="shared" si="220"/>
        <v>1</v>
      </c>
      <c r="IH164" s="11"/>
      <c r="II164" s="9">
        <f>VLOOKUP($C164, Table5[#All], 22, 0)</f>
        <v>1</v>
      </c>
      <c r="IJ164" s="9">
        <f>VLOOKUP($C164, Table5[#All], 23, 0)</f>
        <v>0</v>
      </c>
      <c r="IK164" s="9">
        <f>VLOOKUP($C164, Table5[#All], 24, 0)</f>
        <v>0</v>
      </c>
      <c r="IL164" s="9">
        <f>VLOOKUP($C164, Table5[#All], 25, 0)</f>
        <v>0</v>
      </c>
      <c r="IM164" s="9">
        <f>VLOOKUP($C164, Table5[#All], 26, 0)</f>
        <v>0</v>
      </c>
      <c r="IN164" s="10">
        <f t="shared" si="221"/>
        <v>1</v>
      </c>
      <c r="IO164" s="11"/>
      <c r="IP164" s="9">
        <v>1</v>
      </c>
      <c r="IQ164" s="9">
        <v>0</v>
      </c>
      <c r="IR164" s="9">
        <v>0</v>
      </c>
      <c r="IS164" s="9">
        <v>0</v>
      </c>
      <c r="IT164" s="9">
        <v>0</v>
      </c>
      <c r="IU164" s="10">
        <f t="shared" si="222"/>
        <v>1</v>
      </c>
      <c r="IV164" s="82"/>
    </row>
    <row r="165" spans="1:256" ht="16.3" thickTop="1" thickBot="1" x14ac:dyDescent="0.35">
      <c r="A165" s="16" t="s">
        <v>456</v>
      </c>
      <c r="B165" s="16" t="s">
        <v>469</v>
      </c>
      <c r="C165" s="16" t="s">
        <v>470</v>
      </c>
      <c r="D165" s="11"/>
      <c r="E165" s="9">
        <f>VLOOKUP($C165, Table3[#All], 2, 0)</f>
        <v>0</v>
      </c>
      <c r="F165" s="9"/>
      <c r="G165" s="9">
        <f>VLOOKUP($C165, Table3[#All], 3, 0)</f>
        <v>5.8799999999999998E-2</v>
      </c>
      <c r="H165" s="9">
        <f>VLOOKUP($C165, Table3[#All], 4, 0)</f>
        <v>0.47060000000000002</v>
      </c>
      <c r="I165" s="9">
        <f>VLOOKUP($C165, Table3[#All], 5, 0)</f>
        <v>0.47060000000000002</v>
      </c>
      <c r="J165" s="10">
        <f t="shared" si="223"/>
        <v>5</v>
      </c>
      <c r="K165" s="11"/>
      <c r="L165" s="9">
        <f>VLOOKUP($C165, Table3[#All], 6, 0)</f>
        <v>0</v>
      </c>
      <c r="M165" s="9"/>
      <c r="N165" s="9">
        <f>VLOOKUP($C165, Table3[#All], 7, 0)</f>
        <v>1</v>
      </c>
      <c r="O165" s="9">
        <f>VLOOKUP($C165, Table3[#All], 8, 0)</f>
        <v>0</v>
      </c>
      <c r="P165" s="9">
        <f>VLOOKUP($C165, Table3[#All], 9, 0)</f>
        <v>0</v>
      </c>
      <c r="Q165" s="10">
        <f t="shared" si="224"/>
        <v>3</v>
      </c>
      <c r="R165" s="11"/>
      <c r="S165" s="9">
        <f>VLOOKUP($C165, Table3[#All], 10, 0)</f>
        <v>0</v>
      </c>
      <c r="T165" s="9">
        <f>VLOOKUP($C165, Table3[#All], 11, 0)</f>
        <v>0.17649999999999999</v>
      </c>
      <c r="U165" s="9">
        <f>VLOOKUP($C165, Table3[#All], 12, 0)</f>
        <v>0.76469999999999994</v>
      </c>
      <c r="V165" s="9">
        <f>VLOOKUP($C165, Table3[#All], 13, 0)</f>
        <v>5.8799999999999998E-2</v>
      </c>
      <c r="W165" s="9">
        <f>VLOOKUP($C165, Table3[#All], 14, 0)</f>
        <v>0</v>
      </c>
      <c r="X165" s="10">
        <f t="shared" si="225"/>
        <v>3</v>
      </c>
      <c r="Y165" s="11"/>
      <c r="Z165" s="9">
        <f>VLOOKUP($C165, Table3[#All], 15, 0)</f>
        <v>0</v>
      </c>
      <c r="AA165" s="9">
        <f>VLOOKUP($C165, Table3[#All], 16, 0)</f>
        <v>0.29410000000000003</v>
      </c>
      <c r="AB165" s="9">
        <f>VLOOKUP($C165, Table3[#All], 17, 0)</f>
        <v>0.70590000000000008</v>
      </c>
      <c r="AC165" s="9">
        <f>VLOOKUP($C165, Table3[#All], 18, 0)</f>
        <v>0</v>
      </c>
      <c r="AD165" s="9">
        <f>VLOOKUP($C165, Table3[#All], 19, 0)</f>
        <v>0</v>
      </c>
      <c r="AE165" s="10">
        <f t="shared" si="195"/>
        <v>3</v>
      </c>
      <c r="AF165" s="11"/>
      <c r="AG165" s="9">
        <f>VLOOKUP($C165, Table3[#All], 20, 0)</f>
        <v>5.8799999999999998E-2</v>
      </c>
      <c r="AH165" s="9">
        <f>VLOOKUP($C165, Table3[#All], 21, 0)</f>
        <v>0.35289999999999999</v>
      </c>
      <c r="AI165" s="9">
        <f>VLOOKUP($C165, Table3[#All], 22, 0)</f>
        <v>0.58820000000000006</v>
      </c>
      <c r="AJ165" s="9"/>
      <c r="AK165" s="9"/>
      <c r="AL165" s="10">
        <f t="shared" si="196"/>
        <v>3</v>
      </c>
      <c r="AM165" s="11"/>
      <c r="AN165" s="9">
        <f>VLOOKUP($C165, Table3[#All], 23, 0)</f>
        <v>1</v>
      </c>
      <c r="AO165" s="9">
        <f>VLOOKUP($C165, Table3[#All], 24, 0)</f>
        <v>0</v>
      </c>
      <c r="AP165" s="9">
        <f>VLOOKUP($C165, Table3[#All], 25, 0)</f>
        <v>0</v>
      </c>
      <c r="AQ165" s="9">
        <f>VLOOKUP($C165, Table3[#All], 26, 0)</f>
        <v>0</v>
      </c>
      <c r="AR165" s="9"/>
      <c r="AS165" s="12">
        <f t="shared" si="197"/>
        <v>1</v>
      </c>
      <c r="AT165" s="11"/>
      <c r="AU165" s="9">
        <f>VLOOKUP($C165, Table3[#All], 27, 0)</f>
        <v>0.94120000000000004</v>
      </c>
      <c r="AV165" s="9">
        <f>VLOOKUP($C165, Table3[#All], 28, 0)</f>
        <v>0</v>
      </c>
      <c r="AW165" s="9">
        <f>VLOOKUP($C165, Table3[#All], 29, 0)</f>
        <v>5.8799999999999998E-2</v>
      </c>
      <c r="AX165" s="9"/>
      <c r="AY165" s="9"/>
      <c r="AZ165" s="10">
        <f t="shared" si="226"/>
        <v>1</v>
      </c>
      <c r="BA165" s="11"/>
      <c r="BB165" s="9">
        <f>VLOOKUP($C165, Table3[#All], 30, 0)</f>
        <v>0.35289999999999999</v>
      </c>
      <c r="BC165" s="9">
        <f>VLOOKUP($C165, Table3[#All], 31, 0)</f>
        <v>0.52939999999999998</v>
      </c>
      <c r="BD165" s="9">
        <f>VLOOKUP($C165, Table3[#All], 32, 0)</f>
        <v>0.1176</v>
      </c>
      <c r="BE165" s="9">
        <f>VLOOKUP($C165, Table3[#All], 33, 0)</f>
        <v>0</v>
      </c>
      <c r="BF165" s="9"/>
      <c r="BG165" s="10">
        <f t="shared" si="227"/>
        <v>2</v>
      </c>
      <c r="BH165" s="81"/>
      <c r="BI165" s="9">
        <f>VLOOKUP($C165, Table3[#All], 34, 0)</f>
        <v>0</v>
      </c>
      <c r="BJ165" s="9">
        <f>VLOOKUP($C165, Table3[#All], 35, 0)</f>
        <v>0</v>
      </c>
      <c r="BK165" s="9">
        <f>VLOOKUP($C165, Table3[#All], 36, 0)</f>
        <v>0</v>
      </c>
      <c r="BL165" s="9">
        <f>VLOOKUP($C165, Table3[#All], 37, 0)</f>
        <v>0.66670000000000007</v>
      </c>
      <c r="BM165" s="9">
        <f>VLOOKUP($C165, Table3[#All], 38, 0)</f>
        <v>0.33329999999999999</v>
      </c>
      <c r="BN165" s="10">
        <f t="shared" si="228"/>
        <v>5</v>
      </c>
      <c r="BO165" s="11"/>
      <c r="BP165" s="9">
        <f>VLOOKUP($C165, Table3[#All], 39, 0)</f>
        <v>0.17649999999999999</v>
      </c>
      <c r="BQ165" s="9">
        <f>VLOOKUP($C165, Table3[#All], 40, 0)</f>
        <v>0.29410000000000003</v>
      </c>
      <c r="BR165" s="9">
        <f>VLOOKUP($C165, Table3[#All], 41, 0)</f>
        <v>0.29410000000000003</v>
      </c>
      <c r="BS165" s="9">
        <f>VLOOKUP($C165, Table3[#All], 42, 0)</f>
        <v>0.23530000000000001</v>
      </c>
      <c r="BT165" s="9"/>
      <c r="BU165" s="10">
        <f t="shared" si="198"/>
        <v>3</v>
      </c>
      <c r="BV165" s="11"/>
      <c r="BW165" s="9">
        <f>VLOOKUP($C165, Table3[#All], 43, 0)</f>
        <v>0.29410000000000003</v>
      </c>
      <c r="BX165" s="9">
        <f>VLOOKUP($C165, Table3[#All], 44, 0)</f>
        <v>0.70590000000000008</v>
      </c>
      <c r="BY165" s="9">
        <f>VLOOKUP($C165, Table3[#All], 45, 0)</f>
        <v>0</v>
      </c>
      <c r="BZ165" s="9"/>
      <c r="CA165" s="9"/>
      <c r="CB165" s="10">
        <f t="shared" si="199"/>
        <v>2</v>
      </c>
      <c r="CC165" s="81"/>
      <c r="CD165" s="9">
        <f>VLOOKUP($C165, Table3[#All], 46, 0)</f>
        <v>0.47060000000000002</v>
      </c>
      <c r="CE165" s="9">
        <f>VLOOKUP($C165, Table3[#All], 47, 0)</f>
        <v>0.52939999999999998</v>
      </c>
      <c r="CF165" s="9">
        <f>VLOOKUP($C165, Table3[#All], 48, 0)</f>
        <v>0</v>
      </c>
      <c r="CG165" s="9">
        <f>VLOOKUP($C165, Table3[#All], 49, 0)</f>
        <v>0</v>
      </c>
      <c r="CH165" s="9">
        <f>VLOOKUP($C165, Table3[#All], 50, 0)</f>
        <v>0</v>
      </c>
      <c r="CI165" s="12">
        <f t="shared" si="200"/>
        <v>2</v>
      </c>
      <c r="CJ165" s="13"/>
      <c r="CK165" s="9">
        <f>VLOOKUP($C165, Table3[#All], 51, 0)</f>
        <v>0.52939999999999998</v>
      </c>
      <c r="CL165" s="9">
        <f>VLOOKUP($C165, Table3[#All], 52, 0)</f>
        <v>0.47060000000000002</v>
      </c>
      <c r="CM165" s="9">
        <f>VLOOKUP($C165, Table3[#All], 53, 0)</f>
        <v>0</v>
      </c>
      <c r="CN165" s="9">
        <f>VLOOKUP($C165, Table3[#All], 54, 0)</f>
        <v>0</v>
      </c>
      <c r="CO165" s="9"/>
      <c r="CP165" s="10">
        <f t="shared" si="201"/>
        <v>2</v>
      </c>
      <c r="CQ165" s="11"/>
      <c r="CR165" s="9">
        <f>VLOOKUP($C165, Table3[#All], 55, 0)</f>
        <v>0.29410000000000003</v>
      </c>
      <c r="CS165" s="9">
        <f>VLOOKUP($C165, Table3[#All], 56, 0)</f>
        <v>0.52939999999999998</v>
      </c>
      <c r="CT165" s="9">
        <f>VLOOKUP($C165, Table3[#All], 57, 0)</f>
        <v>5.8799999999999998E-2</v>
      </c>
      <c r="CU165" s="9">
        <f>VLOOKUP($C165, Table3[#All], 58, 0)</f>
        <v>0.1176</v>
      </c>
      <c r="CV165" s="9">
        <f>VLOOKUP($C165, Table3[#All], 59, 0)</f>
        <v>0</v>
      </c>
      <c r="CW165" s="14">
        <f t="shared" si="202"/>
        <v>2</v>
      </c>
      <c r="CX165" s="81"/>
      <c r="CY165" s="9">
        <f>VLOOKUP($C165, Table3[#All], 60, 0)</f>
        <v>0.58820000000000006</v>
      </c>
      <c r="CZ165" s="9">
        <f>VLOOKUP($C165, Table3[#All], 61, 0)</f>
        <v>0.1176</v>
      </c>
      <c r="DA165" s="9">
        <f>VLOOKUP($C165, Table3[#All], 62, 0)</f>
        <v>0.29410000000000003</v>
      </c>
      <c r="DB165" s="9">
        <f>VLOOKUP($C165, Table3[#All], 63, 0)</f>
        <v>0</v>
      </c>
      <c r="DC165" s="9">
        <f>VLOOKUP($C165, Table3[#All], 64, 0)</f>
        <v>0</v>
      </c>
      <c r="DD165" s="10">
        <f t="shared" si="203"/>
        <v>3</v>
      </c>
      <c r="DE165" s="11"/>
      <c r="DF165" s="9">
        <f>VLOOKUP($C165, Table3[#All], 65, 0)</f>
        <v>0.17649999999999999</v>
      </c>
      <c r="DG165" s="9"/>
      <c r="DH165" s="9">
        <f>VLOOKUP($C165, Table3[#All], 66, 0)</f>
        <v>0.70590000000000008</v>
      </c>
      <c r="DI165" s="9"/>
      <c r="DJ165" s="9">
        <f>VLOOKUP($C165, Table3[#All], 67, 0)</f>
        <v>0.1176</v>
      </c>
      <c r="DK165" s="14">
        <f t="shared" si="204"/>
        <v>3</v>
      </c>
      <c r="DL165" s="11"/>
      <c r="DM165" s="9">
        <f>VLOOKUP($C165, Table3[#All], 68, 0)</f>
        <v>0.52939999999999998</v>
      </c>
      <c r="DN165" s="9"/>
      <c r="DO165" s="9">
        <f>VLOOKUP($C165, Table3[#All], 69, 0)</f>
        <v>0.47060000000000002</v>
      </c>
      <c r="DP165" s="9">
        <f>VLOOKUP($C165, Table3[#All], 70, 0)</f>
        <v>0</v>
      </c>
      <c r="DQ165" s="9"/>
      <c r="DR165" s="14">
        <f t="shared" si="205"/>
        <v>3</v>
      </c>
      <c r="DS165" s="11"/>
      <c r="DT165" s="9">
        <f>VLOOKUP($C165, Table3[#All], 71, 0)</f>
        <v>0</v>
      </c>
      <c r="DU165" s="9">
        <f>VLOOKUP($C165, Table3[#All], 72, 0)</f>
        <v>0.1176</v>
      </c>
      <c r="DV165" s="9">
        <f>VLOOKUP($C165, Table3[#All], 73, 0)</f>
        <v>0.29410000000000003</v>
      </c>
      <c r="DW165" s="9">
        <f>VLOOKUP($C165, Table3[#All], 74, 0)</f>
        <v>0.23530000000000001</v>
      </c>
      <c r="DX165" s="9">
        <f>VLOOKUP($C165, Table3[#All], 75, 0)</f>
        <v>0.35289999999999999</v>
      </c>
      <c r="DY165" s="12">
        <f t="shared" si="194"/>
        <v>5</v>
      </c>
      <c r="DZ165" s="11"/>
      <c r="EA165" s="9">
        <f>VLOOKUP($C165, Table3[#All], 76, 0)</f>
        <v>1</v>
      </c>
      <c r="EB165" s="9">
        <f>VLOOKUP($C165, Table3[#All], 77, 0)</f>
        <v>0</v>
      </c>
      <c r="EC165" s="9">
        <f>VLOOKUP($C165, Table3[#All], 78, 0)</f>
        <v>0</v>
      </c>
      <c r="ED165" s="9">
        <f>VLOOKUP($C165, Table3[#All], 79, 0)</f>
        <v>0</v>
      </c>
      <c r="EE165" s="9">
        <f>VLOOKUP($C165, Table3[#All], 80, 0)</f>
        <v>0</v>
      </c>
      <c r="EF165" s="10">
        <f t="shared" si="206"/>
        <v>1</v>
      </c>
      <c r="EG165" s="9"/>
      <c r="EH165" s="9">
        <f>VLOOKUP($C165, Table3[#All], 81, 0)</f>
        <v>1</v>
      </c>
      <c r="EI165" s="9">
        <f>VLOOKUP($C165, Table3[#All], 82, 0)</f>
        <v>0</v>
      </c>
      <c r="EJ165" s="9">
        <f>VLOOKUP($C165, Table3[#All], 83, 0)</f>
        <v>0</v>
      </c>
      <c r="EK165" s="9">
        <f>VLOOKUP($C165, Table3[#All], 84, 0)</f>
        <v>0</v>
      </c>
      <c r="EL165" s="9">
        <f>VLOOKUP($C165, Table3[#All], 85, 0)</f>
        <v>0</v>
      </c>
      <c r="EM165" s="14">
        <f t="shared" si="207"/>
        <v>1</v>
      </c>
      <c r="EN165" s="11"/>
      <c r="EO165" s="9">
        <f>VLOOKUP($C165, Table3[#All], 86, 0)</f>
        <v>5.8799999999999998E-2</v>
      </c>
      <c r="EP165" s="9"/>
      <c r="EQ165" s="9">
        <f>VLOOKUP($C165, Table3[#All], 87, 0)</f>
        <v>0.94120000000000004</v>
      </c>
      <c r="ER165" s="9"/>
      <c r="ES165" s="9"/>
      <c r="ET165" s="14">
        <f t="shared" si="208"/>
        <v>3</v>
      </c>
      <c r="EU165" s="11"/>
      <c r="EV165" s="9">
        <f>VLOOKUP($C165, Table3[#All], 88, 0)</f>
        <v>1</v>
      </c>
      <c r="EW165" s="9">
        <f>VLOOKUP($C165, Table3[#All], 89, 0)</f>
        <v>0</v>
      </c>
      <c r="EX165" s="9">
        <f>VLOOKUP($C165, Table3[#All], 90, 0)</f>
        <v>0</v>
      </c>
      <c r="EY165" s="9">
        <f>VLOOKUP($C165, Table3[#All], 91, 0)</f>
        <v>0</v>
      </c>
      <c r="EZ165" s="9">
        <f>VLOOKUP($C165, Table3[#All], 92, 0)</f>
        <v>0</v>
      </c>
      <c r="FA165" s="12">
        <f t="shared" si="209"/>
        <v>1</v>
      </c>
      <c r="FB165" s="11"/>
      <c r="FC165" s="9">
        <f>VLOOKUP($C165, Table3[#All], 93, 0)</f>
        <v>0</v>
      </c>
      <c r="FD165" s="9">
        <f>VLOOKUP($C165, Table3[#All], 94, 0)</f>
        <v>0.58820000000000006</v>
      </c>
      <c r="FE165" s="9">
        <f>VLOOKUP($C165, Table3[#All], 95, 0)</f>
        <v>0.35289999999999999</v>
      </c>
      <c r="FF165" s="9">
        <f>VLOOKUP($C165, Table3[#All], 96, 0)</f>
        <v>5.8799999999999998E-2</v>
      </c>
      <c r="FG165" s="9"/>
      <c r="FH165" s="10">
        <f t="shared" si="210"/>
        <v>3</v>
      </c>
      <c r="FI165" s="11"/>
      <c r="FJ165" s="9">
        <f>VLOOKUP($C165, Table3[#All], 97, 0)</f>
        <v>0</v>
      </c>
      <c r="FK165" s="9">
        <f>VLOOKUP($C165, Table3[#All], 98, 0)</f>
        <v>0</v>
      </c>
      <c r="FL165" s="9">
        <f>VLOOKUP($C165, Table3[#All], 99, 0)</f>
        <v>0</v>
      </c>
      <c r="FM165" s="9">
        <f>VLOOKUP($C165, Table3[#All], 100, 0)</f>
        <v>0</v>
      </c>
      <c r="FN165" s="9">
        <f>VLOOKUP($C165, Table3[#All], 101, 0)</f>
        <v>1</v>
      </c>
      <c r="FO165" s="14">
        <f t="shared" si="211"/>
        <v>5</v>
      </c>
      <c r="FP165" s="11"/>
      <c r="FQ165" s="9">
        <f>VLOOKUP($C165, Table3[#All], 102, 0)</f>
        <v>0.875</v>
      </c>
      <c r="FR165" s="9">
        <f>VLOOKUP($C165, Table3[#All], 103, 0)</f>
        <v>0.125</v>
      </c>
      <c r="FS165" s="9">
        <f>VLOOKUP($C165, Table3[#All], 104, 0)</f>
        <v>0</v>
      </c>
      <c r="FT165" s="9">
        <f>VLOOKUP($C165, Table3[#All], 105, 0)</f>
        <v>0</v>
      </c>
      <c r="FU165" s="9">
        <v>0</v>
      </c>
      <c r="FV165" s="10">
        <f t="shared" si="212"/>
        <v>1</v>
      </c>
      <c r="FW165" s="11"/>
      <c r="FX165" s="9">
        <f>VLOOKUP($C165, Table3[#All], 106, 0)</f>
        <v>0.76469999999999994</v>
      </c>
      <c r="FY165" s="9"/>
      <c r="FZ165" s="9">
        <f>VLOOKUP($C165, Table3[#All], 107, 0)</f>
        <v>0.23530000000000001</v>
      </c>
      <c r="GA165" s="9">
        <f>VLOOKUP($C165, Table3[#All], 108, 0)</f>
        <v>0</v>
      </c>
      <c r="GB165" s="9"/>
      <c r="GC165" s="10">
        <f t="shared" si="229"/>
        <v>1</v>
      </c>
      <c r="GD165" s="81"/>
      <c r="GE165" s="9">
        <f>VLOOKUP($C165, Table3[#All], 109, 0)</f>
        <v>0.125</v>
      </c>
      <c r="GF165" s="9">
        <f>VLOOKUP($C165, Table3[#All], 110, 0)</f>
        <v>0.375</v>
      </c>
      <c r="GG165" s="9">
        <f>VLOOKUP($C165, Table3[#All], 111, 0)</f>
        <v>0.5</v>
      </c>
      <c r="GH165" s="9"/>
      <c r="GI165" s="9">
        <f>VLOOKUP($C165, Table3[#All], 112, 0)</f>
        <v>0</v>
      </c>
      <c r="GJ165" s="12">
        <f t="shared" si="213"/>
        <v>3</v>
      </c>
      <c r="GK165" s="11"/>
      <c r="GL165" s="9">
        <f>VLOOKUP($C165, Table3[#All], 113, 0)</f>
        <v>0</v>
      </c>
      <c r="GM165" s="9">
        <f>VLOOKUP($C165, Table3[#All], 114, 0)</f>
        <v>5.8799999999999998E-2</v>
      </c>
      <c r="GN165" s="9">
        <f>VLOOKUP($C165, Table3[#All], 115, 0)</f>
        <v>0.47060000000000002</v>
      </c>
      <c r="GO165" s="9">
        <f>VLOOKUP($C165, Table3[#All], 116, 0)</f>
        <v>0.47060000000000002</v>
      </c>
      <c r="GP165" s="9"/>
      <c r="GQ165" s="10">
        <f t="shared" si="214"/>
        <v>4</v>
      </c>
      <c r="GR165" s="11"/>
      <c r="GS165" s="9">
        <f>VLOOKUP($C165, Table2[#All], 3, 0)</f>
        <v>0</v>
      </c>
      <c r="GT165" s="9">
        <f>VLOOKUP($C165, Table2[#All], 4, 0)</f>
        <v>1</v>
      </c>
      <c r="GU165" s="9">
        <f>VLOOKUP($C165, Table2[#All], 5, 0)</f>
        <v>0</v>
      </c>
      <c r="GV165" s="9">
        <f>VLOOKUP($C165, Table2[#All], 6, 0)</f>
        <v>0</v>
      </c>
      <c r="GW165" s="9">
        <f>VLOOKUP($C165, Table2[#All], 7, 0)</f>
        <v>0</v>
      </c>
      <c r="GX165" s="10">
        <f t="shared" si="215"/>
        <v>2</v>
      </c>
      <c r="GY165" s="11"/>
      <c r="GZ165" s="9">
        <v>0</v>
      </c>
      <c r="HA165" s="9">
        <v>0</v>
      </c>
      <c r="HB165" s="9">
        <v>1</v>
      </c>
      <c r="HC165" s="9">
        <v>0</v>
      </c>
      <c r="HD165" s="9"/>
      <c r="HE165" s="10">
        <f t="shared" si="216"/>
        <v>3</v>
      </c>
      <c r="HF165" s="11"/>
      <c r="HG165" s="9">
        <f>VLOOKUP($C165, Table5[#All], 2, 0)</f>
        <v>0</v>
      </c>
      <c r="HH165" s="9">
        <f>VLOOKUP($C165, Table5[#All], 3, 0)</f>
        <v>0</v>
      </c>
      <c r="HI165" s="9">
        <f>VLOOKUP($C165, Table5[#All], 4, 0)</f>
        <v>0</v>
      </c>
      <c r="HJ165" s="9">
        <f>VLOOKUP($C165, Table5[#All], 5, 0)</f>
        <v>1</v>
      </c>
      <c r="HK165" s="9">
        <f>VLOOKUP($C165, Table5[#All], 6, 0)</f>
        <v>0</v>
      </c>
      <c r="HL165" s="10">
        <f t="shared" si="217"/>
        <v>4</v>
      </c>
      <c r="HM165" s="11"/>
      <c r="HN165" s="9">
        <f>VLOOKUP($C165, Table5[#All], 7, 0)</f>
        <v>0</v>
      </c>
      <c r="HO165" s="9">
        <f>VLOOKUP($C165, Table5[#All], 8, 0)</f>
        <v>1</v>
      </c>
      <c r="HP165" s="9">
        <f>VLOOKUP($C165, Table5[#All], 9, 0)</f>
        <v>0</v>
      </c>
      <c r="HQ165" s="9">
        <f>VLOOKUP($C165, Table5[#All], 10, 0)</f>
        <v>0</v>
      </c>
      <c r="HR165" s="9">
        <f>VLOOKUP($C165, Table5[#All], 11, 0)</f>
        <v>0</v>
      </c>
      <c r="HS165" s="10">
        <f t="shared" si="218"/>
        <v>2</v>
      </c>
      <c r="HT165" s="11"/>
      <c r="HU165" s="9">
        <f>VLOOKUP($C165, Table5[#All], 12, 0)</f>
        <v>1</v>
      </c>
      <c r="HV165" s="9">
        <f>VLOOKUP($C165, Table5[#All], 13, 0)</f>
        <v>0</v>
      </c>
      <c r="HW165" s="9">
        <f>VLOOKUP($C165, Table5[#All], 14, 0)</f>
        <v>0</v>
      </c>
      <c r="HX165" s="9">
        <f>VLOOKUP($C165, Table5[#All], 15, 0)</f>
        <v>0</v>
      </c>
      <c r="HY165" s="9">
        <f>VLOOKUP($C165, Table5[#All], 16, 0)</f>
        <v>0</v>
      </c>
      <c r="HZ165" s="10">
        <f t="shared" si="219"/>
        <v>1</v>
      </c>
      <c r="IA165" s="11"/>
      <c r="IB165" s="9">
        <f>VLOOKUP($C165, Table5[#All], 17, 0)</f>
        <v>0</v>
      </c>
      <c r="IC165" s="9">
        <f>VLOOKUP($C165, Table5[#All], 18, 0)</f>
        <v>0</v>
      </c>
      <c r="ID165" s="9">
        <f>VLOOKUP($C165, Table5[#All], 19, 0)</f>
        <v>0</v>
      </c>
      <c r="IE165" s="9">
        <f>VLOOKUP($C165, Table5[#All], 20, 0)</f>
        <v>1</v>
      </c>
      <c r="IF165" s="9">
        <f>VLOOKUP($C165, Table5[#All], 21, 0)</f>
        <v>0</v>
      </c>
      <c r="IG165" s="10">
        <f t="shared" si="220"/>
        <v>4</v>
      </c>
      <c r="IH165" s="11"/>
      <c r="II165" s="9">
        <f>VLOOKUP($C165, Table5[#All], 22, 0)</f>
        <v>1</v>
      </c>
      <c r="IJ165" s="9">
        <f>VLOOKUP($C165, Table5[#All], 23, 0)</f>
        <v>0</v>
      </c>
      <c r="IK165" s="9">
        <f>VLOOKUP($C165, Table5[#All], 24, 0)</f>
        <v>0</v>
      </c>
      <c r="IL165" s="9">
        <f>VLOOKUP($C165, Table5[#All], 25, 0)</f>
        <v>0</v>
      </c>
      <c r="IM165" s="9">
        <f>VLOOKUP($C165, Table5[#All], 26, 0)</f>
        <v>0</v>
      </c>
      <c r="IN165" s="10">
        <f t="shared" si="221"/>
        <v>1</v>
      </c>
      <c r="IO165" s="11"/>
      <c r="IP165" s="9">
        <v>1</v>
      </c>
      <c r="IQ165" s="9">
        <v>0</v>
      </c>
      <c r="IR165" s="9">
        <v>0</v>
      </c>
      <c r="IS165" s="9">
        <v>0</v>
      </c>
      <c r="IT165" s="9">
        <v>0</v>
      </c>
      <c r="IU165" s="10">
        <f t="shared" si="222"/>
        <v>1</v>
      </c>
      <c r="IV165" s="82"/>
    </row>
    <row r="166" spans="1:256" ht="16.3" thickTop="1" thickBot="1" x14ac:dyDescent="0.35">
      <c r="A166" s="16" t="s">
        <v>456</v>
      </c>
      <c r="B166" s="16" t="s">
        <v>471</v>
      </c>
      <c r="C166" s="16" t="s">
        <v>472</v>
      </c>
      <c r="D166" s="11"/>
      <c r="E166" s="9">
        <f>VLOOKUP($C166, Table3[#All], 2, 0)</f>
        <v>0</v>
      </c>
      <c r="F166" s="9"/>
      <c r="G166" s="9">
        <f>VLOOKUP($C166, Table3[#All], 3, 0)</f>
        <v>0.26669999999999999</v>
      </c>
      <c r="H166" s="9">
        <f>VLOOKUP($C166, Table3[#All], 4, 0)</f>
        <v>0.73329999999999995</v>
      </c>
      <c r="I166" s="9">
        <f>VLOOKUP($C166, Table3[#All], 5, 0)</f>
        <v>0</v>
      </c>
      <c r="J166" s="10">
        <f t="shared" si="223"/>
        <v>4</v>
      </c>
      <c r="K166" s="11"/>
      <c r="L166" s="9">
        <f>VLOOKUP($C166, Table3[#All], 6, 0)</f>
        <v>1</v>
      </c>
      <c r="M166" s="9"/>
      <c r="N166" s="9">
        <f>VLOOKUP($C166, Table3[#All], 7, 0)</f>
        <v>0</v>
      </c>
      <c r="O166" s="9">
        <f>VLOOKUP($C166, Table3[#All], 8, 0)</f>
        <v>0</v>
      </c>
      <c r="P166" s="9">
        <f>VLOOKUP($C166, Table3[#All], 9, 0)</f>
        <v>0</v>
      </c>
      <c r="Q166" s="10">
        <f t="shared" si="224"/>
        <v>1</v>
      </c>
      <c r="R166" s="11"/>
      <c r="S166" s="9">
        <f>VLOOKUP($C166, Table3[#All], 10, 0)</f>
        <v>0</v>
      </c>
      <c r="T166" s="9">
        <f>VLOOKUP($C166, Table3[#All], 11, 0)</f>
        <v>0</v>
      </c>
      <c r="U166" s="9">
        <f>VLOOKUP($C166, Table3[#All], 12, 0)</f>
        <v>6.6699999999999995E-2</v>
      </c>
      <c r="V166" s="9">
        <f>VLOOKUP($C166, Table3[#All], 13, 0)</f>
        <v>0.93330000000000002</v>
      </c>
      <c r="W166" s="9">
        <f>VLOOKUP($C166, Table3[#All], 14, 0)</f>
        <v>0</v>
      </c>
      <c r="X166" s="10">
        <f t="shared" si="225"/>
        <v>4</v>
      </c>
      <c r="Y166" s="11"/>
      <c r="Z166" s="9">
        <f>VLOOKUP($C166, Table3[#All], 15, 0)</f>
        <v>0</v>
      </c>
      <c r="AA166" s="9">
        <f>VLOOKUP($C166, Table3[#All], 16, 0)</f>
        <v>0.4667</v>
      </c>
      <c r="AB166" s="9">
        <f>VLOOKUP($C166, Table3[#All], 17, 0)</f>
        <v>0.5333</v>
      </c>
      <c r="AC166" s="9">
        <f>VLOOKUP($C166, Table3[#All], 18, 0)</f>
        <v>0</v>
      </c>
      <c r="AD166" s="9">
        <f>VLOOKUP($C166, Table3[#All], 19, 0)</f>
        <v>0</v>
      </c>
      <c r="AE166" s="10">
        <f t="shared" si="195"/>
        <v>3</v>
      </c>
      <c r="AF166" s="11"/>
      <c r="AG166" s="9">
        <f>VLOOKUP($C166, Table3[#All], 20, 0)</f>
        <v>0</v>
      </c>
      <c r="AH166" s="9">
        <f>VLOOKUP($C166, Table3[#All], 21, 0)</f>
        <v>1</v>
      </c>
      <c r="AI166" s="9">
        <f>VLOOKUP($C166, Table3[#All], 22, 0)</f>
        <v>0</v>
      </c>
      <c r="AJ166" s="9"/>
      <c r="AK166" s="9"/>
      <c r="AL166" s="10">
        <f t="shared" si="196"/>
        <v>2</v>
      </c>
      <c r="AM166" s="11"/>
      <c r="AN166" s="9">
        <f>VLOOKUP($C166, Table3[#All], 23, 0)</f>
        <v>1</v>
      </c>
      <c r="AO166" s="9">
        <f>VLOOKUP($C166, Table3[#All], 24, 0)</f>
        <v>0</v>
      </c>
      <c r="AP166" s="9">
        <f>VLOOKUP($C166, Table3[#All], 25, 0)</f>
        <v>0</v>
      </c>
      <c r="AQ166" s="9">
        <f>VLOOKUP($C166, Table3[#All], 26, 0)</f>
        <v>0</v>
      </c>
      <c r="AR166" s="9"/>
      <c r="AS166" s="12">
        <f t="shared" si="197"/>
        <v>1</v>
      </c>
      <c r="AT166" s="11"/>
      <c r="AU166" s="9">
        <f>VLOOKUP($C166, Table3[#All], 27, 0)</f>
        <v>1</v>
      </c>
      <c r="AV166" s="9">
        <f>VLOOKUP($C166, Table3[#All], 28, 0)</f>
        <v>0</v>
      </c>
      <c r="AW166" s="9">
        <f>VLOOKUP($C166, Table3[#All], 29, 0)</f>
        <v>0</v>
      </c>
      <c r="AX166" s="9"/>
      <c r="AY166" s="9"/>
      <c r="AZ166" s="10">
        <f t="shared" si="226"/>
        <v>1</v>
      </c>
      <c r="BA166" s="11"/>
      <c r="BB166" s="9">
        <f>VLOOKUP($C166, Table3[#All], 30, 0)</f>
        <v>0.1333</v>
      </c>
      <c r="BC166" s="9">
        <f>VLOOKUP($C166, Table3[#All], 31, 0)</f>
        <v>0.73329999999999995</v>
      </c>
      <c r="BD166" s="9">
        <f>VLOOKUP($C166, Table3[#All], 32, 0)</f>
        <v>0.1333</v>
      </c>
      <c r="BE166" s="9">
        <f>VLOOKUP($C166, Table3[#All], 33, 0)</f>
        <v>0</v>
      </c>
      <c r="BF166" s="9"/>
      <c r="BG166" s="10">
        <f t="shared" si="227"/>
        <v>2</v>
      </c>
      <c r="BH166" s="81"/>
      <c r="BI166" s="9">
        <f>VLOOKUP($C166, Table3[#All], 34, 0)</f>
        <v>0</v>
      </c>
      <c r="BJ166" s="9">
        <f>VLOOKUP($C166, Table3[#All], 35, 0)</f>
        <v>0</v>
      </c>
      <c r="BK166" s="9">
        <f>VLOOKUP($C166, Table3[#All], 36, 0)</f>
        <v>0</v>
      </c>
      <c r="BL166" s="9">
        <f>VLOOKUP($C166, Table3[#All], 37, 0)</f>
        <v>0</v>
      </c>
      <c r="BM166" s="9">
        <f>VLOOKUP($C166, Table3[#All], 38, 0)</f>
        <v>0</v>
      </c>
      <c r="BN166" s="10" t="str">
        <f t="shared" si="228"/>
        <v>N/A</v>
      </c>
      <c r="BO166" s="11"/>
      <c r="BP166" s="9">
        <f>VLOOKUP($C166, Table3[#All], 39, 0)</f>
        <v>1</v>
      </c>
      <c r="BQ166" s="9">
        <f>VLOOKUP($C166, Table3[#All], 40, 0)</f>
        <v>0</v>
      </c>
      <c r="BR166" s="9">
        <f>VLOOKUP($C166, Table3[#All], 41, 0)</f>
        <v>0</v>
      </c>
      <c r="BS166" s="9">
        <f>VLOOKUP($C166, Table3[#All], 42, 0)</f>
        <v>0</v>
      </c>
      <c r="BT166" s="9"/>
      <c r="BU166" s="10">
        <f t="shared" si="198"/>
        <v>1</v>
      </c>
      <c r="BV166" s="11"/>
      <c r="BW166" s="9">
        <f>VLOOKUP($C166, Table3[#All], 43, 0)</f>
        <v>1</v>
      </c>
      <c r="BX166" s="9">
        <f>VLOOKUP($C166, Table3[#All], 44, 0)</f>
        <v>0</v>
      </c>
      <c r="BY166" s="9">
        <f>VLOOKUP($C166, Table3[#All], 45, 0)</f>
        <v>0</v>
      </c>
      <c r="BZ166" s="9"/>
      <c r="CA166" s="9"/>
      <c r="CB166" s="10">
        <f t="shared" si="199"/>
        <v>1</v>
      </c>
      <c r="CC166" s="81"/>
      <c r="CD166" s="9">
        <f>VLOOKUP($C166, Table3[#All], 46, 0)</f>
        <v>1</v>
      </c>
      <c r="CE166" s="9">
        <f>VLOOKUP($C166, Table3[#All], 47, 0)</f>
        <v>0</v>
      </c>
      <c r="CF166" s="9">
        <f>VLOOKUP($C166, Table3[#All], 48, 0)</f>
        <v>0</v>
      </c>
      <c r="CG166" s="9">
        <f>VLOOKUP($C166, Table3[#All], 49, 0)</f>
        <v>0</v>
      </c>
      <c r="CH166" s="9">
        <f>VLOOKUP($C166, Table3[#All], 50, 0)</f>
        <v>0</v>
      </c>
      <c r="CI166" s="12">
        <f t="shared" si="200"/>
        <v>1</v>
      </c>
      <c r="CJ166" s="13"/>
      <c r="CK166" s="9">
        <f>VLOOKUP($C166, Table3[#All], 51, 0)</f>
        <v>0</v>
      </c>
      <c r="CL166" s="9">
        <f>VLOOKUP($C166, Table3[#All], 52, 0)</f>
        <v>1</v>
      </c>
      <c r="CM166" s="9">
        <f>VLOOKUP($C166, Table3[#All], 53, 0)</f>
        <v>0</v>
      </c>
      <c r="CN166" s="9">
        <f>VLOOKUP($C166, Table3[#All], 54, 0)</f>
        <v>0</v>
      </c>
      <c r="CO166" s="9"/>
      <c r="CP166" s="10">
        <f t="shared" si="201"/>
        <v>2</v>
      </c>
      <c r="CQ166" s="11"/>
      <c r="CR166" s="9">
        <f>VLOOKUP($C166, Table3[#All], 55, 0)</f>
        <v>0</v>
      </c>
      <c r="CS166" s="9">
        <f>VLOOKUP($C166, Table3[#All], 56, 0)</f>
        <v>6.6699999999999995E-2</v>
      </c>
      <c r="CT166" s="9">
        <f>VLOOKUP($C166, Table3[#All], 57, 0)</f>
        <v>0.1333</v>
      </c>
      <c r="CU166" s="9">
        <f>VLOOKUP($C166, Table3[#All], 58, 0)</f>
        <v>0.4667</v>
      </c>
      <c r="CV166" s="9">
        <f>VLOOKUP($C166, Table3[#All], 59, 0)</f>
        <v>0.33329999999999999</v>
      </c>
      <c r="CW166" s="14">
        <f t="shared" si="202"/>
        <v>5</v>
      </c>
      <c r="CX166" s="81"/>
      <c r="CY166" s="9">
        <f>VLOOKUP($C166, Table3[#All], 60, 0)</f>
        <v>0.4667</v>
      </c>
      <c r="CZ166" s="9">
        <f>VLOOKUP($C166, Table3[#All], 61, 0)</f>
        <v>0.5333</v>
      </c>
      <c r="DA166" s="9">
        <f>VLOOKUP($C166, Table3[#All], 62, 0)</f>
        <v>0</v>
      </c>
      <c r="DB166" s="9">
        <f>VLOOKUP($C166, Table3[#All], 63, 0)</f>
        <v>0</v>
      </c>
      <c r="DC166" s="9">
        <f>VLOOKUP($C166, Table3[#All], 64, 0)</f>
        <v>0</v>
      </c>
      <c r="DD166" s="10">
        <f t="shared" si="203"/>
        <v>2</v>
      </c>
      <c r="DE166" s="11"/>
      <c r="DF166" s="9">
        <f>VLOOKUP($C166, Table3[#All], 65, 0)</f>
        <v>1</v>
      </c>
      <c r="DG166" s="9"/>
      <c r="DH166" s="9">
        <f>VLOOKUP($C166, Table3[#All], 66, 0)</f>
        <v>0</v>
      </c>
      <c r="DI166" s="9"/>
      <c r="DJ166" s="9">
        <f>VLOOKUP($C166, Table3[#All], 67, 0)</f>
        <v>0</v>
      </c>
      <c r="DK166" s="14">
        <f t="shared" si="204"/>
        <v>1</v>
      </c>
      <c r="DL166" s="11"/>
      <c r="DM166" s="9">
        <f>VLOOKUP($C166, Table3[#All], 68, 0)</f>
        <v>0.93330000000000002</v>
      </c>
      <c r="DN166" s="9"/>
      <c r="DO166" s="9">
        <f>VLOOKUP($C166, Table3[#All], 69, 0)</f>
        <v>6.6699999999999995E-2</v>
      </c>
      <c r="DP166" s="9">
        <f>VLOOKUP($C166, Table3[#All], 70, 0)</f>
        <v>0</v>
      </c>
      <c r="DQ166" s="9"/>
      <c r="DR166" s="14">
        <f t="shared" si="205"/>
        <v>1</v>
      </c>
      <c r="DS166" s="11"/>
      <c r="DT166" s="9">
        <f>VLOOKUP($C166, Table3[#All], 71, 0)</f>
        <v>0</v>
      </c>
      <c r="DU166" s="9">
        <f>VLOOKUP($C166, Table3[#All], 72, 0)</f>
        <v>0</v>
      </c>
      <c r="DV166" s="9">
        <f>VLOOKUP($C166, Table3[#All], 73, 0)</f>
        <v>0.26669999999999999</v>
      </c>
      <c r="DW166" s="9">
        <f>VLOOKUP($C166, Table3[#All], 74, 0)</f>
        <v>0.4</v>
      </c>
      <c r="DX166" s="9">
        <f>VLOOKUP($C166, Table3[#All], 75, 0)</f>
        <v>0.33329999999999999</v>
      </c>
      <c r="DY166" s="12">
        <f t="shared" si="194"/>
        <v>5</v>
      </c>
      <c r="DZ166" s="11"/>
      <c r="EA166" s="9">
        <f>VLOOKUP($C166, Table3[#All], 76, 0)</f>
        <v>1</v>
      </c>
      <c r="EB166" s="9">
        <f>VLOOKUP($C166, Table3[#All], 77, 0)</f>
        <v>0</v>
      </c>
      <c r="EC166" s="9">
        <f>VLOOKUP($C166, Table3[#All], 78, 0)</f>
        <v>0</v>
      </c>
      <c r="ED166" s="9">
        <f>VLOOKUP($C166, Table3[#All], 79, 0)</f>
        <v>0</v>
      </c>
      <c r="EE166" s="9">
        <f>VLOOKUP($C166, Table3[#All], 80, 0)</f>
        <v>0</v>
      </c>
      <c r="EF166" s="10">
        <f t="shared" si="206"/>
        <v>1</v>
      </c>
      <c r="EG166" s="9"/>
      <c r="EH166" s="9">
        <f>VLOOKUP($C166, Table3[#All], 81, 0)</f>
        <v>1</v>
      </c>
      <c r="EI166" s="9">
        <f>VLOOKUP($C166, Table3[#All], 82, 0)</f>
        <v>0</v>
      </c>
      <c r="EJ166" s="9">
        <f>VLOOKUP($C166, Table3[#All], 83, 0)</f>
        <v>0</v>
      </c>
      <c r="EK166" s="9">
        <f>VLOOKUP($C166, Table3[#All], 84, 0)</f>
        <v>0</v>
      </c>
      <c r="EL166" s="9">
        <f>VLOOKUP($C166, Table3[#All], 85, 0)</f>
        <v>0</v>
      </c>
      <c r="EM166" s="14">
        <f t="shared" si="207"/>
        <v>1</v>
      </c>
      <c r="EN166" s="11"/>
      <c r="EO166" s="9">
        <f>VLOOKUP($C166, Table3[#All], 86, 0)</f>
        <v>0</v>
      </c>
      <c r="EP166" s="9"/>
      <c r="EQ166" s="9">
        <f>VLOOKUP($C166, Table3[#All], 87, 0)</f>
        <v>1</v>
      </c>
      <c r="ER166" s="9"/>
      <c r="ES166" s="9"/>
      <c r="ET166" s="14">
        <f t="shared" si="208"/>
        <v>3</v>
      </c>
      <c r="EU166" s="11"/>
      <c r="EV166" s="9">
        <f>VLOOKUP($C166, Table3[#All], 88, 0)</f>
        <v>0</v>
      </c>
      <c r="EW166" s="9">
        <f>VLOOKUP($C166, Table3[#All], 89, 0)</f>
        <v>1</v>
      </c>
      <c r="EX166" s="9">
        <f>VLOOKUP($C166, Table3[#All], 90, 0)</f>
        <v>0</v>
      </c>
      <c r="EY166" s="9">
        <f>VLOOKUP($C166, Table3[#All], 91, 0)</f>
        <v>0</v>
      </c>
      <c r="EZ166" s="9">
        <f>VLOOKUP($C166, Table3[#All], 92, 0)</f>
        <v>0</v>
      </c>
      <c r="FA166" s="12">
        <f t="shared" si="209"/>
        <v>2</v>
      </c>
      <c r="FB166" s="11"/>
      <c r="FC166" s="9">
        <f>VLOOKUP($C166, Table3[#All], 93, 0)</f>
        <v>0</v>
      </c>
      <c r="FD166" s="9">
        <f>VLOOKUP($C166, Table3[#All], 94, 0)</f>
        <v>0</v>
      </c>
      <c r="FE166" s="9">
        <f>VLOOKUP($C166, Table3[#All], 95, 0)</f>
        <v>0.73329999999999995</v>
      </c>
      <c r="FF166" s="9">
        <f>VLOOKUP($C166, Table3[#All], 96, 0)</f>
        <v>0.26669999999999999</v>
      </c>
      <c r="FG166" s="9"/>
      <c r="FH166" s="10">
        <f t="shared" si="210"/>
        <v>4</v>
      </c>
      <c r="FI166" s="11"/>
      <c r="FJ166" s="9">
        <f>VLOOKUP($C166, Table3[#All], 97, 0)</f>
        <v>0</v>
      </c>
      <c r="FK166" s="9">
        <f>VLOOKUP($C166, Table3[#All], 98, 0)</f>
        <v>0</v>
      </c>
      <c r="FL166" s="9">
        <f>VLOOKUP($C166, Table3[#All], 99, 0)</f>
        <v>0</v>
      </c>
      <c r="FM166" s="9">
        <f>VLOOKUP($C166, Table3[#All], 100, 0)</f>
        <v>0</v>
      </c>
      <c r="FN166" s="9">
        <f>VLOOKUP($C166, Table3[#All], 101, 0)</f>
        <v>1</v>
      </c>
      <c r="FO166" s="14">
        <f t="shared" si="211"/>
        <v>5</v>
      </c>
      <c r="FP166" s="11"/>
      <c r="FQ166" s="9">
        <f>VLOOKUP($C166, Table3[#All], 102, 0)</f>
        <v>0.86670000000000003</v>
      </c>
      <c r="FR166" s="9">
        <f>VLOOKUP($C166, Table3[#All], 103, 0)</f>
        <v>0.1333</v>
      </c>
      <c r="FS166" s="9">
        <f>VLOOKUP($C166, Table3[#All], 104, 0)</f>
        <v>0</v>
      </c>
      <c r="FT166" s="9">
        <f>VLOOKUP($C166, Table3[#All], 105, 0)</f>
        <v>0</v>
      </c>
      <c r="FU166" s="9">
        <v>0</v>
      </c>
      <c r="FV166" s="10">
        <f t="shared" si="212"/>
        <v>1</v>
      </c>
      <c r="FW166" s="11"/>
      <c r="FX166" s="9">
        <f>VLOOKUP($C166, Table3[#All], 106, 0)</f>
        <v>0</v>
      </c>
      <c r="FY166" s="9"/>
      <c r="FZ166" s="9">
        <f>VLOOKUP($C166, Table3[#All], 107, 0)</f>
        <v>0.93330000000000002</v>
      </c>
      <c r="GA166" s="9">
        <f>VLOOKUP($C166, Table3[#All], 108, 0)</f>
        <v>6.6699999999999995E-2</v>
      </c>
      <c r="GB166" s="9"/>
      <c r="GC166" s="10">
        <f t="shared" si="229"/>
        <v>3</v>
      </c>
      <c r="GD166" s="81"/>
      <c r="GE166" s="9">
        <f>VLOOKUP($C166, Table3[#All], 109, 0)</f>
        <v>0</v>
      </c>
      <c r="GF166" s="9">
        <f>VLOOKUP($C166, Table3[#All], 110, 0)</f>
        <v>0.8</v>
      </c>
      <c r="GG166" s="9">
        <f>VLOOKUP($C166, Table3[#All], 111, 0)</f>
        <v>0.2</v>
      </c>
      <c r="GH166" s="9"/>
      <c r="GI166" s="9">
        <f>VLOOKUP($C166, Table3[#All], 112, 0)</f>
        <v>0</v>
      </c>
      <c r="GJ166" s="12">
        <f t="shared" si="213"/>
        <v>2</v>
      </c>
      <c r="GK166" s="11"/>
      <c r="GL166" s="9">
        <f>VLOOKUP($C166, Table3[#All], 113, 0)</f>
        <v>0</v>
      </c>
      <c r="GM166" s="9">
        <f>VLOOKUP($C166, Table3[#All], 114, 0)</f>
        <v>0.26669999999999999</v>
      </c>
      <c r="GN166" s="9">
        <f>VLOOKUP($C166, Table3[#All], 115, 0)</f>
        <v>0.4667</v>
      </c>
      <c r="GO166" s="9">
        <f>VLOOKUP($C166, Table3[#All], 116, 0)</f>
        <v>0.26669999999999999</v>
      </c>
      <c r="GP166" s="9"/>
      <c r="GQ166" s="10">
        <f t="shared" si="214"/>
        <v>4</v>
      </c>
      <c r="GR166" s="11"/>
      <c r="GS166" s="9">
        <f>VLOOKUP($C166, Table2[#All], 3, 0)</f>
        <v>0</v>
      </c>
      <c r="GT166" s="9">
        <f>VLOOKUP($C166, Table2[#All], 4, 0)</f>
        <v>1</v>
      </c>
      <c r="GU166" s="9">
        <f>VLOOKUP($C166, Table2[#All], 5, 0)</f>
        <v>0</v>
      </c>
      <c r="GV166" s="9">
        <f>VLOOKUP($C166, Table2[#All], 6, 0)</f>
        <v>0</v>
      </c>
      <c r="GW166" s="9">
        <f>VLOOKUP($C166, Table2[#All], 7, 0)</f>
        <v>0</v>
      </c>
      <c r="GX166" s="10">
        <f t="shared" si="215"/>
        <v>2</v>
      </c>
      <c r="GY166" s="11"/>
      <c r="GZ166" s="9">
        <v>0</v>
      </c>
      <c r="HA166" s="9">
        <v>0</v>
      </c>
      <c r="HB166" s="9">
        <v>1</v>
      </c>
      <c r="HC166" s="9">
        <v>0</v>
      </c>
      <c r="HD166" s="9"/>
      <c r="HE166" s="10">
        <f t="shared" si="216"/>
        <v>3</v>
      </c>
      <c r="HF166" s="11"/>
      <c r="HG166" s="9">
        <f>VLOOKUP($C166, Table5[#All], 2, 0)</f>
        <v>0</v>
      </c>
      <c r="HH166" s="9">
        <f>VLOOKUP($C166, Table5[#All], 3, 0)</f>
        <v>0</v>
      </c>
      <c r="HI166" s="9">
        <f>VLOOKUP($C166, Table5[#All], 4, 0)</f>
        <v>0</v>
      </c>
      <c r="HJ166" s="9">
        <f>VLOOKUP($C166, Table5[#All], 5, 0)</f>
        <v>0</v>
      </c>
      <c r="HK166" s="9">
        <f>VLOOKUP($C166, Table5[#All], 6, 0)</f>
        <v>1</v>
      </c>
      <c r="HL166" s="10">
        <f t="shared" si="217"/>
        <v>5</v>
      </c>
      <c r="HM166" s="11"/>
      <c r="HN166" s="9">
        <f>VLOOKUP($C166, Table5[#All], 7, 0)</f>
        <v>0</v>
      </c>
      <c r="HO166" s="9">
        <f>VLOOKUP($C166, Table5[#All], 8, 0)</f>
        <v>1</v>
      </c>
      <c r="HP166" s="9">
        <f>VLOOKUP($C166, Table5[#All], 9, 0)</f>
        <v>0</v>
      </c>
      <c r="HQ166" s="9">
        <f>VLOOKUP($C166, Table5[#All], 10, 0)</f>
        <v>0</v>
      </c>
      <c r="HR166" s="9">
        <f>VLOOKUP($C166, Table5[#All], 11, 0)</f>
        <v>0</v>
      </c>
      <c r="HS166" s="10">
        <f t="shared" si="218"/>
        <v>2</v>
      </c>
      <c r="HT166" s="11"/>
      <c r="HU166" s="9">
        <f>VLOOKUP($C166, Table5[#All], 12, 0)</f>
        <v>1</v>
      </c>
      <c r="HV166" s="9">
        <f>VLOOKUP($C166, Table5[#All], 13, 0)</f>
        <v>0</v>
      </c>
      <c r="HW166" s="9">
        <f>VLOOKUP($C166, Table5[#All], 14, 0)</f>
        <v>0</v>
      </c>
      <c r="HX166" s="9">
        <f>VLOOKUP($C166, Table5[#All], 15, 0)</f>
        <v>0</v>
      </c>
      <c r="HY166" s="9">
        <f>VLOOKUP($C166, Table5[#All], 16, 0)</f>
        <v>0</v>
      </c>
      <c r="HZ166" s="10">
        <f t="shared" si="219"/>
        <v>1</v>
      </c>
      <c r="IA166" s="11"/>
      <c r="IB166" s="9">
        <f>VLOOKUP($C166, Table5[#All], 17, 0)</f>
        <v>1</v>
      </c>
      <c r="IC166" s="9">
        <f>VLOOKUP($C166, Table5[#All], 18, 0)</f>
        <v>0</v>
      </c>
      <c r="ID166" s="9">
        <f>VLOOKUP($C166, Table5[#All], 19, 0)</f>
        <v>0</v>
      </c>
      <c r="IE166" s="9">
        <f>VLOOKUP($C166, Table5[#All], 20, 0)</f>
        <v>0</v>
      </c>
      <c r="IF166" s="9">
        <f>VLOOKUP($C166, Table5[#All], 21, 0)</f>
        <v>0</v>
      </c>
      <c r="IG166" s="10">
        <f t="shared" si="220"/>
        <v>1</v>
      </c>
      <c r="IH166" s="11"/>
      <c r="II166" s="9">
        <f>VLOOKUP($C166, Table5[#All], 22, 0)</f>
        <v>1</v>
      </c>
      <c r="IJ166" s="9">
        <f>VLOOKUP($C166, Table5[#All], 23, 0)</f>
        <v>0</v>
      </c>
      <c r="IK166" s="9">
        <f>VLOOKUP($C166, Table5[#All], 24, 0)</f>
        <v>0</v>
      </c>
      <c r="IL166" s="9">
        <f>VLOOKUP($C166, Table5[#All], 25, 0)</f>
        <v>0</v>
      </c>
      <c r="IM166" s="9">
        <f>VLOOKUP($C166, Table5[#All], 26, 0)</f>
        <v>0</v>
      </c>
      <c r="IN166" s="10">
        <f t="shared" si="221"/>
        <v>1</v>
      </c>
      <c r="IO166" s="11"/>
      <c r="IP166" s="9">
        <v>1</v>
      </c>
      <c r="IQ166" s="9">
        <v>0</v>
      </c>
      <c r="IR166" s="9">
        <v>0</v>
      </c>
      <c r="IS166" s="9">
        <v>0</v>
      </c>
      <c r="IT166" s="9">
        <v>0</v>
      </c>
      <c r="IU166" s="10">
        <f t="shared" si="222"/>
        <v>1</v>
      </c>
      <c r="IV166" s="82"/>
    </row>
    <row r="167" spans="1:256" ht="16.3" thickTop="1" thickBot="1" x14ac:dyDescent="0.35">
      <c r="A167" s="16" t="s">
        <v>456</v>
      </c>
      <c r="B167" s="16" t="s">
        <v>473</v>
      </c>
      <c r="C167" s="16" t="s">
        <v>474</v>
      </c>
      <c r="D167" s="11"/>
      <c r="E167" s="9">
        <f>VLOOKUP($C167, Table3[#All], 2, 0)</f>
        <v>0</v>
      </c>
      <c r="F167" s="9"/>
      <c r="G167" s="9">
        <f>VLOOKUP($C167, Table3[#All], 3, 0)</f>
        <v>0</v>
      </c>
      <c r="H167" s="9">
        <f>VLOOKUP($C167, Table3[#All], 4, 0)</f>
        <v>0.84620000000000006</v>
      </c>
      <c r="I167" s="9">
        <f>VLOOKUP($C167, Table3[#All], 5, 0)</f>
        <v>0.15380000000000002</v>
      </c>
      <c r="J167" s="10">
        <f t="shared" si="223"/>
        <v>4</v>
      </c>
      <c r="K167" s="11"/>
      <c r="L167" s="9">
        <f>VLOOKUP($C167, Table3[#All], 6, 0)</f>
        <v>0</v>
      </c>
      <c r="M167" s="9"/>
      <c r="N167" s="9">
        <f>VLOOKUP($C167, Table3[#All], 7, 0)</f>
        <v>1</v>
      </c>
      <c r="O167" s="9">
        <f>VLOOKUP($C167, Table3[#All], 8, 0)</f>
        <v>0</v>
      </c>
      <c r="P167" s="9">
        <f>VLOOKUP($C167, Table3[#All], 9, 0)</f>
        <v>0</v>
      </c>
      <c r="Q167" s="10">
        <f t="shared" si="224"/>
        <v>3</v>
      </c>
      <c r="R167" s="11"/>
      <c r="S167" s="9">
        <f>VLOOKUP($C167, Table3[#All], 10, 0)</f>
        <v>0</v>
      </c>
      <c r="T167" s="9">
        <f>VLOOKUP($C167, Table3[#All], 11, 0)</f>
        <v>0.61539999999999995</v>
      </c>
      <c r="U167" s="9">
        <f>VLOOKUP($C167, Table3[#All], 12, 0)</f>
        <v>0.3846</v>
      </c>
      <c r="V167" s="9">
        <f>VLOOKUP($C167, Table3[#All], 13, 0)</f>
        <v>0</v>
      </c>
      <c r="W167" s="9">
        <f>VLOOKUP($C167, Table3[#All], 14, 0)</f>
        <v>0</v>
      </c>
      <c r="X167" s="10">
        <f t="shared" si="225"/>
        <v>3</v>
      </c>
      <c r="Y167" s="11"/>
      <c r="Z167" s="9">
        <f>VLOOKUP($C167, Table3[#All], 15, 0)</f>
        <v>0.46149999999999997</v>
      </c>
      <c r="AA167" s="9">
        <f>VLOOKUP($C167, Table3[#All], 16, 0)</f>
        <v>0.15380000000000002</v>
      </c>
      <c r="AB167" s="9">
        <f>VLOOKUP($C167, Table3[#All], 17, 0)</f>
        <v>0.3846</v>
      </c>
      <c r="AC167" s="9">
        <f>VLOOKUP($C167, Table3[#All], 18, 0)</f>
        <v>0</v>
      </c>
      <c r="AD167" s="9">
        <f>VLOOKUP($C167, Table3[#All], 19, 0)</f>
        <v>0</v>
      </c>
      <c r="AE167" s="10">
        <f t="shared" si="195"/>
        <v>3</v>
      </c>
      <c r="AF167" s="11"/>
      <c r="AG167" s="9">
        <f>VLOOKUP($C167, Table3[#All], 20, 0)</f>
        <v>0</v>
      </c>
      <c r="AH167" s="9">
        <f>VLOOKUP($C167, Table3[#All], 21, 0)</f>
        <v>0.5</v>
      </c>
      <c r="AI167" s="9">
        <f>VLOOKUP($C167, Table3[#All], 22, 0)</f>
        <v>0.5</v>
      </c>
      <c r="AJ167" s="9"/>
      <c r="AK167" s="9"/>
      <c r="AL167" s="10">
        <f t="shared" si="196"/>
        <v>3</v>
      </c>
      <c r="AM167" s="11"/>
      <c r="AN167" s="9">
        <f>VLOOKUP($C167, Table3[#All], 23, 0)</f>
        <v>1</v>
      </c>
      <c r="AO167" s="9">
        <f>VLOOKUP($C167, Table3[#All], 24, 0)</f>
        <v>0</v>
      </c>
      <c r="AP167" s="9">
        <f>VLOOKUP($C167, Table3[#All], 25, 0)</f>
        <v>0</v>
      </c>
      <c r="AQ167" s="9">
        <f>VLOOKUP($C167, Table3[#All], 26, 0)</f>
        <v>0</v>
      </c>
      <c r="AR167" s="9"/>
      <c r="AS167" s="12">
        <f t="shared" si="197"/>
        <v>1</v>
      </c>
      <c r="AT167" s="11"/>
      <c r="AU167" s="9">
        <f>VLOOKUP($C167, Table3[#All], 27, 0)</f>
        <v>1</v>
      </c>
      <c r="AV167" s="9">
        <f>VLOOKUP($C167, Table3[#All], 28, 0)</f>
        <v>0</v>
      </c>
      <c r="AW167" s="9">
        <f>VLOOKUP($C167, Table3[#All], 29, 0)</f>
        <v>0</v>
      </c>
      <c r="AX167" s="9"/>
      <c r="AY167" s="9"/>
      <c r="AZ167" s="10">
        <f t="shared" si="226"/>
        <v>1</v>
      </c>
      <c r="BA167" s="11"/>
      <c r="BB167" s="9">
        <f>VLOOKUP($C167, Table3[#All], 30, 0)</f>
        <v>0.15380000000000002</v>
      </c>
      <c r="BC167" s="9">
        <f>VLOOKUP($C167, Table3[#All], 31, 0)</f>
        <v>0.84620000000000006</v>
      </c>
      <c r="BD167" s="9">
        <f>VLOOKUP($C167, Table3[#All], 32, 0)</f>
        <v>0</v>
      </c>
      <c r="BE167" s="9">
        <f>VLOOKUP($C167, Table3[#All], 33, 0)</f>
        <v>0</v>
      </c>
      <c r="BF167" s="9"/>
      <c r="BG167" s="10">
        <f t="shared" si="227"/>
        <v>2</v>
      </c>
      <c r="BH167" s="81"/>
      <c r="BI167" s="9">
        <f>VLOOKUP($C167, Table3[#All], 34, 0)</f>
        <v>0</v>
      </c>
      <c r="BJ167" s="9">
        <f>VLOOKUP($C167, Table3[#All], 35, 0)</f>
        <v>0</v>
      </c>
      <c r="BK167" s="9">
        <f>VLOOKUP($C167, Table3[#All], 36, 0)</f>
        <v>0</v>
      </c>
      <c r="BL167" s="9">
        <f>VLOOKUP($C167, Table3[#All], 37, 0)</f>
        <v>0</v>
      </c>
      <c r="BM167" s="9">
        <f>VLOOKUP($C167, Table3[#All], 38, 0)</f>
        <v>0</v>
      </c>
      <c r="BN167" s="10" t="str">
        <f t="shared" si="228"/>
        <v>N/A</v>
      </c>
      <c r="BO167" s="11"/>
      <c r="BP167" s="9">
        <f>VLOOKUP($C167, Table3[#All], 39, 0)</f>
        <v>7.690000000000001E-2</v>
      </c>
      <c r="BQ167" s="9">
        <f>VLOOKUP($C167, Table3[#All], 40, 0)</f>
        <v>0.53849999999999998</v>
      </c>
      <c r="BR167" s="9">
        <f>VLOOKUP($C167, Table3[#All], 41, 0)</f>
        <v>0.30769999999999997</v>
      </c>
      <c r="BS167" s="9">
        <f>VLOOKUP($C167, Table3[#All], 42, 0)</f>
        <v>7.690000000000001E-2</v>
      </c>
      <c r="BT167" s="9"/>
      <c r="BU167" s="10">
        <f t="shared" si="198"/>
        <v>3</v>
      </c>
      <c r="BV167" s="11"/>
      <c r="BW167" s="9">
        <f>VLOOKUP($C167, Table3[#All], 43, 0)</f>
        <v>0.15380000000000002</v>
      </c>
      <c r="BX167" s="9">
        <f>VLOOKUP($C167, Table3[#All], 44, 0)</f>
        <v>0.84620000000000006</v>
      </c>
      <c r="BY167" s="9">
        <f>VLOOKUP($C167, Table3[#All], 45, 0)</f>
        <v>0</v>
      </c>
      <c r="BZ167" s="9"/>
      <c r="CA167" s="9"/>
      <c r="CB167" s="10">
        <f t="shared" si="199"/>
        <v>2</v>
      </c>
      <c r="CC167" s="81"/>
      <c r="CD167" s="9">
        <f>VLOOKUP($C167, Table3[#All], 46, 0)</f>
        <v>0.61539999999999995</v>
      </c>
      <c r="CE167" s="9">
        <f>VLOOKUP($C167, Table3[#All], 47, 0)</f>
        <v>0.3846</v>
      </c>
      <c r="CF167" s="9">
        <f>VLOOKUP($C167, Table3[#All], 48, 0)</f>
        <v>0</v>
      </c>
      <c r="CG167" s="9">
        <f>VLOOKUP($C167, Table3[#All], 49, 0)</f>
        <v>0</v>
      </c>
      <c r="CH167" s="9">
        <f>VLOOKUP($C167, Table3[#All], 50, 0)</f>
        <v>0</v>
      </c>
      <c r="CI167" s="12">
        <f t="shared" si="200"/>
        <v>2</v>
      </c>
      <c r="CJ167" s="13"/>
      <c r="CK167" s="9">
        <f>VLOOKUP($C167, Table3[#All], 51, 0)</f>
        <v>0.46149999999999997</v>
      </c>
      <c r="CL167" s="9">
        <f>VLOOKUP($C167, Table3[#All], 52, 0)</f>
        <v>0.53849999999999998</v>
      </c>
      <c r="CM167" s="9">
        <f>VLOOKUP($C167, Table3[#All], 53, 0)</f>
        <v>0</v>
      </c>
      <c r="CN167" s="9">
        <f>VLOOKUP($C167, Table3[#All], 54, 0)</f>
        <v>0</v>
      </c>
      <c r="CO167" s="9"/>
      <c r="CP167" s="10">
        <f t="shared" si="201"/>
        <v>2</v>
      </c>
      <c r="CQ167" s="11"/>
      <c r="CR167" s="9">
        <f>VLOOKUP($C167, Table3[#All], 55, 0)</f>
        <v>0.15380000000000002</v>
      </c>
      <c r="CS167" s="9">
        <f>VLOOKUP($C167, Table3[#All], 56, 0)</f>
        <v>0.69230000000000003</v>
      </c>
      <c r="CT167" s="9">
        <f>VLOOKUP($C167, Table3[#All], 57, 0)</f>
        <v>7.690000000000001E-2</v>
      </c>
      <c r="CU167" s="9">
        <f>VLOOKUP($C167, Table3[#All], 58, 0)</f>
        <v>7.690000000000001E-2</v>
      </c>
      <c r="CV167" s="9">
        <f>VLOOKUP($C167, Table3[#All], 59, 0)</f>
        <v>0</v>
      </c>
      <c r="CW167" s="14">
        <f t="shared" si="202"/>
        <v>2</v>
      </c>
      <c r="CX167" s="81"/>
      <c r="CY167" s="9">
        <f>VLOOKUP($C167, Table3[#All], 60, 0)</f>
        <v>0.84620000000000006</v>
      </c>
      <c r="CZ167" s="9">
        <f>VLOOKUP($C167, Table3[#All], 61, 0)</f>
        <v>7.690000000000001E-2</v>
      </c>
      <c r="DA167" s="9">
        <f>VLOOKUP($C167, Table3[#All], 62, 0)</f>
        <v>7.690000000000001E-2</v>
      </c>
      <c r="DB167" s="9">
        <f>VLOOKUP($C167, Table3[#All], 63, 0)</f>
        <v>0</v>
      </c>
      <c r="DC167" s="9">
        <f>VLOOKUP($C167, Table3[#All], 64, 0)</f>
        <v>0</v>
      </c>
      <c r="DD167" s="10">
        <f t="shared" si="203"/>
        <v>1</v>
      </c>
      <c r="DE167" s="11"/>
      <c r="DF167" s="9">
        <f>VLOOKUP($C167, Table3[#All], 65, 0)</f>
        <v>0.69230000000000003</v>
      </c>
      <c r="DG167" s="9"/>
      <c r="DH167" s="9">
        <f>VLOOKUP($C167, Table3[#All], 66, 0)</f>
        <v>0.30769999999999997</v>
      </c>
      <c r="DI167" s="9"/>
      <c r="DJ167" s="9">
        <f>VLOOKUP($C167, Table3[#All], 67, 0)</f>
        <v>0</v>
      </c>
      <c r="DK167" s="14">
        <f t="shared" si="204"/>
        <v>3</v>
      </c>
      <c r="DL167" s="11"/>
      <c r="DM167" s="9">
        <f>VLOOKUP($C167, Table3[#All], 68, 0)</f>
        <v>0.92310000000000003</v>
      </c>
      <c r="DN167" s="9"/>
      <c r="DO167" s="9">
        <f>VLOOKUP($C167, Table3[#All], 69, 0)</f>
        <v>7.690000000000001E-2</v>
      </c>
      <c r="DP167" s="9">
        <f>VLOOKUP($C167, Table3[#All], 70, 0)</f>
        <v>0</v>
      </c>
      <c r="DQ167" s="9"/>
      <c r="DR167" s="14">
        <f t="shared" si="205"/>
        <v>1</v>
      </c>
      <c r="DS167" s="11"/>
      <c r="DT167" s="9">
        <f>VLOOKUP($C167, Table3[#All], 71, 0)</f>
        <v>7.690000000000001E-2</v>
      </c>
      <c r="DU167" s="9">
        <f>VLOOKUP($C167, Table3[#All], 72, 0)</f>
        <v>0</v>
      </c>
      <c r="DV167" s="9">
        <f>VLOOKUP($C167, Table3[#All], 73, 0)</f>
        <v>0.69230000000000003</v>
      </c>
      <c r="DW167" s="9">
        <f>VLOOKUP($C167, Table3[#All], 74, 0)</f>
        <v>7.690000000000001E-2</v>
      </c>
      <c r="DX167" s="9">
        <f>VLOOKUP($C167, Table3[#All], 75, 0)</f>
        <v>0.15380000000000002</v>
      </c>
      <c r="DY167" s="12">
        <f t="shared" si="194"/>
        <v>3</v>
      </c>
      <c r="DZ167" s="11"/>
      <c r="EA167" s="9">
        <f>VLOOKUP($C167, Table3[#All], 76, 0)</f>
        <v>1</v>
      </c>
      <c r="EB167" s="9">
        <f>VLOOKUP($C167, Table3[#All], 77, 0)</f>
        <v>0</v>
      </c>
      <c r="EC167" s="9">
        <f>VLOOKUP($C167, Table3[#All], 78, 0)</f>
        <v>0</v>
      </c>
      <c r="ED167" s="9">
        <f>VLOOKUP($C167, Table3[#All], 79, 0)</f>
        <v>0</v>
      </c>
      <c r="EE167" s="9">
        <f>VLOOKUP($C167, Table3[#All], 80, 0)</f>
        <v>0</v>
      </c>
      <c r="EF167" s="10">
        <f t="shared" si="206"/>
        <v>1</v>
      </c>
      <c r="EG167" s="9"/>
      <c r="EH167" s="9">
        <f>VLOOKUP($C167, Table3[#All], 81, 0)</f>
        <v>1</v>
      </c>
      <c r="EI167" s="9">
        <f>VLOOKUP($C167, Table3[#All], 82, 0)</f>
        <v>0</v>
      </c>
      <c r="EJ167" s="9">
        <f>VLOOKUP($C167, Table3[#All], 83, 0)</f>
        <v>0</v>
      </c>
      <c r="EK167" s="9">
        <f>VLOOKUP($C167, Table3[#All], 84, 0)</f>
        <v>0</v>
      </c>
      <c r="EL167" s="9">
        <f>VLOOKUP($C167, Table3[#All], 85, 0)</f>
        <v>0</v>
      </c>
      <c r="EM167" s="14">
        <f t="shared" si="207"/>
        <v>1</v>
      </c>
      <c r="EN167" s="11"/>
      <c r="EO167" s="9">
        <f>VLOOKUP($C167, Table3[#All], 86, 0)</f>
        <v>7.690000000000001E-2</v>
      </c>
      <c r="EP167" s="9"/>
      <c r="EQ167" s="9">
        <f>VLOOKUP($C167, Table3[#All], 87, 0)</f>
        <v>0.92310000000000003</v>
      </c>
      <c r="ER167" s="9"/>
      <c r="ES167" s="9"/>
      <c r="ET167" s="14">
        <f t="shared" si="208"/>
        <v>3</v>
      </c>
      <c r="EU167" s="11"/>
      <c r="EV167" s="9">
        <f>VLOOKUP($C167, Table3[#All], 88, 0)</f>
        <v>1</v>
      </c>
      <c r="EW167" s="9">
        <f>VLOOKUP($C167, Table3[#All], 89, 0)</f>
        <v>0</v>
      </c>
      <c r="EX167" s="9">
        <f>VLOOKUP($C167, Table3[#All], 90, 0)</f>
        <v>0</v>
      </c>
      <c r="EY167" s="9">
        <f>VLOOKUP($C167, Table3[#All], 91, 0)</f>
        <v>0</v>
      </c>
      <c r="EZ167" s="9">
        <f>VLOOKUP($C167, Table3[#All], 92, 0)</f>
        <v>0</v>
      </c>
      <c r="FA167" s="12">
        <f t="shared" si="209"/>
        <v>1</v>
      </c>
      <c r="FB167" s="11"/>
      <c r="FC167" s="9">
        <f>VLOOKUP($C167, Table3[#All], 93, 0)</f>
        <v>0</v>
      </c>
      <c r="FD167" s="9">
        <f>VLOOKUP($C167, Table3[#All], 94, 0)</f>
        <v>0.84620000000000006</v>
      </c>
      <c r="FE167" s="9">
        <f>VLOOKUP($C167, Table3[#All], 95, 0)</f>
        <v>0.15380000000000002</v>
      </c>
      <c r="FF167" s="9">
        <f>VLOOKUP($C167, Table3[#All], 96, 0)</f>
        <v>0</v>
      </c>
      <c r="FG167" s="9"/>
      <c r="FH167" s="10">
        <f t="shared" si="210"/>
        <v>2</v>
      </c>
      <c r="FI167" s="11"/>
      <c r="FJ167" s="9">
        <f>VLOOKUP($C167, Table3[#All], 97, 0)</f>
        <v>0</v>
      </c>
      <c r="FK167" s="9">
        <f>VLOOKUP($C167, Table3[#All], 98, 0)</f>
        <v>0</v>
      </c>
      <c r="FL167" s="9">
        <f>VLOOKUP($C167, Table3[#All], 99, 0)</f>
        <v>0</v>
      </c>
      <c r="FM167" s="9">
        <f>VLOOKUP($C167, Table3[#All], 100, 0)</f>
        <v>0</v>
      </c>
      <c r="FN167" s="9">
        <f>VLOOKUP($C167, Table3[#All], 101, 0)</f>
        <v>1</v>
      </c>
      <c r="FO167" s="14">
        <f t="shared" si="211"/>
        <v>5</v>
      </c>
      <c r="FP167" s="11"/>
      <c r="FQ167" s="9">
        <f>VLOOKUP($C167, Table3[#All], 102, 0)</f>
        <v>1</v>
      </c>
      <c r="FR167" s="9">
        <f>VLOOKUP($C167, Table3[#All], 103, 0)</f>
        <v>0</v>
      </c>
      <c r="FS167" s="9">
        <f>VLOOKUP($C167, Table3[#All], 104, 0)</f>
        <v>0</v>
      </c>
      <c r="FT167" s="9">
        <f>VLOOKUP($C167, Table3[#All], 105, 0)</f>
        <v>0</v>
      </c>
      <c r="FU167" s="9">
        <v>0</v>
      </c>
      <c r="FV167" s="10">
        <f t="shared" si="212"/>
        <v>1</v>
      </c>
      <c r="FW167" s="11"/>
      <c r="FX167" s="9">
        <f>VLOOKUP($C167, Table3[#All], 106, 0)</f>
        <v>0.69230000000000003</v>
      </c>
      <c r="FY167" s="9"/>
      <c r="FZ167" s="9">
        <f>VLOOKUP($C167, Table3[#All], 107, 0)</f>
        <v>0.30769999999999997</v>
      </c>
      <c r="GA167" s="9">
        <f>VLOOKUP($C167, Table3[#All], 108, 0)</f>
        <v>0</v>
      </c>
      <c r="GB167" s="9"/>
      <c r="GC167" s="10">
        <f t="shared" si="229"/>
        <v>3</v>
      </c>
      <c r="GD167" s="81"/>
      <c r="GE167" s="9">
        <f>VLOOKUP($C167, Table3[#All], 109, 0)</f>
        <v>0</v>
      </c>
      <c r="GF167" s="9">
        <f>VLOOKUP($C167, Table3[#All], 110, 0)</f>
        <v>0.3</v>
      </c>
      <c r="GG167" s="9">
        <f>VLOOKUP($C167, Table3[#All], 111, 0)</f>
        <v>0.7</v>
      </c>
      <c r="GH167" s="9"/>
      <c r="GI167" s="9">
        <f>VLOOKUP($C167, Table3[#All], 112, 0)</f>
        <v>0</v>
      </c>
      <c r="GJ167" s="12">
        <f t="shared" si="213"/>
        <v>3</v>
      </c>
      <c r="GK167" s="11"/>
      <c r="GL167" s="9">
        <f>VLOOKUP($C167, Table3[#All], 113, 0)</f>
        <v>0</v>
      </c>
      <c r="GM167" s="9">
        <f>VLOOKUP($C167, Table3[#All], 114, 0)</f>
        <v>7.690000000000001E-2</v>
      </c>
      <c r="GN167" s="9">
        <f>VLOOKUP($C167, Table3[#All], 115, 0)</f>
        <v>0.76919999999999999</v>
      </c>
      <c r="GO167" s="9">
        <f>VLOOKUP($C167, Table3[#All], 116, 0)</f>
        <v>0.15380000000000002</v>
      </c>
      <c r="GP167" s="9"/>
      <c r="GQ167" s="10">
        <f t="shared" si="214"/>
        <v>3</v>
      </c>
      <c r="GR167" s="11"/>
      <c r="GS167" s="9">
        <f>VLOOKUP($C167, Table2[#All], 3, 0)</f>
        <v>0</v>
      </c>
      <c r="GT167" s="9">
        <f>VLOOKUP($C167, Table2[#All], 4, 0)</f>
        <v>1</v>
      </c>
      <c r="GU167" s="9">
        <f>VLOOKUP($C167, Table2[#All], 5, 0)</f>
        <v>0</v>
      </c>
      <c r="GV167" s="9">
        <f>VLOOKUP($C167, Table2[#All], 6, 0)</f>
        <v>0</v>
      </c>
      <c r="GW167" s="9">
        <f>VLOOKUP($C167, Table2[#All], 7, 0)</f>
        <v>0</v>
      </c>
      <c r="GX167" s="10">
        <f t="shared" si="215"/>
        <v>2</v>
      </c>
      <c r="GY167" s="11"/>
      <c r="GZ167" s="9">
        <v>0</v>
      </c>
      <c r="HA167" s="9">
        <v>0</v>
      </c>
      <c r="HB167" s="9">
        <v>1</v>
      </c>
      <c r="HC167" s="9">
        <v>0</v>
      </c>
      <c r="HD167" s="9"/>
      <c r="HE167" s="10">
        <f t="shared" si="216"/>
        <v>3</v>
      </c>
      <c r="HF167" s="11"/>
      <c r="HG167" s="9">
        <f>VLOOKUP($C167, Table5[#All], 2, 0)</f>
        <v>0</v>
      </c>
      <c r="HH167" s="9">
        <f>VLOOKUP($C167, Table5[#All], 3, 0)</f>
        <v>0</v>
      </c>
      <c r="HI167" s="9">
        <f>VLOOKUP($C167, Table5[#All], 4, 0)</f>
        <v>0</v>
      </c>
      <c r="HJ167" s="9">
        <f>VLOOKUP($C167, Table5[#All], 5, 0)</f>
        <v>1</v>
      </c>
      <c r="HK167" s="9">
        <f>VLOOKUP($C167, Table5[#All], 6, 0)</f>
        <v>0</v>
      </c>
      <c r="HL167" s="10">
        <f t="shared" si="217"/>
        <v>4</v>
      </c>
      <c r="HM167" s="11"/>
      <c r="HN167" s="9">
        <f>VLOOKUP($C167, Table5[#All], 7, 0)</f>
        <v>0</v>
      </c>
      <c r="HO167" s="9">
        <f>VLOOKUP($C167, Table5[#All], 8, 0)</f>
        <v>0</v>
      </c>
      <c r="HP167" s="9">
        <f>VLOOKUP($C167, Table5[#All], 9, 0)</f>
        <v>1</v>
      </c>
      <c r="HQ167" s="9">
        <f>VLOOKUP($C167, Table5[#All], 10, 0)</f>
        <v>0</v>
      </c>
      <c r="HR167" s="9">
        <f>VLOOKUP($C167, Table5[#All], 11, 0)</f>
        <v>0</v>
      </c>
      <c r="HS167" s="10">
        <f t="shared" si="218"/>
        <v>3</v>
      </c>
      <c r="HT167" s="11"/>
      <c r="HU167" s="9">
        <f>VLOOKUP($C167, Table5[#All], 12, 0)</f>
        <v>1</v>
      </c>
      <c r="HV167" s="9">
        <f>VLOOKUP($C167, Table5[#All], 13, 0)</f>
        <v>0</v>
      </c>
      <c r="HW167" s="9">
        <f>VLOOKUP($C167, Table5[#All], 14, 0)</f>
        <v>0</v>
      </c>
      <c r="HX167" s="9">
        <f>VLOOKUP($C167, Table5[#All], 15, 0)</f>
        <v>0</v>
      </c>
      <c r="HY167" s="9">
        <f>VLOOKUP($C167, Table5[#All], 16, 0)</f>
        <v>0</v>
      </c>
      <c r="HZ167" s="10">
        <f t="shared" si="219"/>
        <v>1</v>
      </c>
      <c r="IA167" s="11"/>
      <c r="IB167" s="9">
        <f>VLOOKUP($C167, Table5[#All], 17, 0)</f>
        <v>1</v>
      </c>
      <c r="IC167" s="9">
        <f>VLOOKUP($C167, Table5[#All], 18, 0)</f>
        <v>0</v>
      </c>
      <c r="ID167" s="9">
        <f>VLOOKUP($C167, Table5[#All], 19, 0)</f>
        <v>0</v>
      </c>
      <c r="IE167" s="9">
        <f>VLOOKUP($C167, Table5[#All], 20, 0)</f>
        <v>0</v>
      </c>
      <c r="IF167" s="9">
        <f>VLOOKUP($C167, Table5[#All], 21, 0)</f>
        <v>0</v>
      </c>
      <c r="IG167" s="10">
        <f t="shared" si="220"/>
        <v>1</v>
      </c>
      <c r="IH167" s="11"/>
      <c r="II167" s="9">
        <f>VLOOKUP($C167, Table5[#All], 22, 0)</f>
        <v>1</v>
      </c>
      <c r="IJ167" s="9">
        <f>VLOOKUP($C167, Table5[#All], 23, 0)</f>
        <v>0</v>
      </c>
      <c r="IK167" s="9">
        <f>VLOOKUP($C167, Table5[#All], 24, 0)</f>
        <v>0</v>
      </c>
      <c r="IL167" s="9">
        <f>VLOOKUP($C167, Table5[#All], 25, 0)</f>
        <v>0</v>
      </c>
      <c r="IM167" s="9">
        <f>VLOOKUP($C167, Table5[#All], 26, 0)</f>
        <v>0</v>
      </c>
      <c r="IN167" s="10">
        <f t="shared" si="221"/>
        <v>1</v>
      </c>
      <c r="IO167" s="11"/>
      <c r="IP167" s="9">
        <v>1</v>
      </c>
      <c r="IQ167" s="9">
        <v>0</v>
      </c>
      <c r="IR167" s="9">
        <v>0</v>
      </c>
      <c r="IS167" s="9">
        <v>0</v>
      </c>
      <c r="IT167" s="9">
        <v>0</v>
      </c>
      <c r="IU167" s="10">
        <f t="shared" si="222"/>
        <v>1</v>
      </c>
      <c r="IV167" s="82"/>
    </row>
    <row r="168" spans="1:256" ht="16.3" thickTop="1" thickBot="1" x14ac:dyDescent="0.35">
      <c r="A168" s="16" t="s">
        <v>456</v>
      </c>
      <c r="B168" s="16" t="s">
        <v>475</v>
      </c>
      <c r="C168" s="16" t="s">
        <v>476</v>
      </c>
      <c r="D168" s="11"/>
      <c r="E168" s="9">
        <f>VLOOKUP($C168, Table3[#All], 2, 0)</f>
        <v>0</v>
      </c>
      <c r="F168" s="9"/>
      <c r="G168" s="9">
        <f>VLOOKUP($C168, Table3[#All], 3, 0)</f>
        <v>0</v>
      </c>
      <c r="H168" s="9">
        <f>VLOOKUP($C168, Table3[#All], 4, 0)</f>
        <v>8.3299999999999999E-2</v>
      </c>
      <c r="I168" s="9">
        <f>VLOOKUP($C168, Table3[#All], 5, 0)</f>
        <v>0.91670000000000007</v>
      </c>
      <c r="J168" s="10">
        <f t="shared" si="223"/>
        <v>5</v>
      </c>
      <c r="K168" s="11"/>
      <c r="L168" s="9">
        <f>VLOOKUP($C168, Table3[#All], 6, 0)</f>
        <v>0</v>
      </c>
      <c r="M168" s="9"/>
      <c r="N168" s="9">
        <f>VLOOKUP($C168, Table3[#All], 7, 0)</f>
        <v>1</v>
      </c>
      <c r="O168" s="9">
        <f>VLOOKUP($C168, Table3[#All], 8, 0)</f>
        <v>0</v>
      </c>
      <c r="P168" s="9">
        <f>VLOOKUP($C168, Table3[#All], 9, 0)</f>
        <v>0</v>
      </c>
      <c r="Q168" s="10">
        <f t="shared" si="224"/>
        <v>3</v>
      </c>
      <c r="R168" s="11"/>
      <c r="S168" s="9">
        <f>VLOOKUP($C168, Table3[#All], 10, 0)</f>
        <v>0</v>
      </c>
      <c r="T168" s="9">
        <f>VLOOKUP($C168, Table3[#All], 11, 0)</f>
        <v>0.25</v>
      </c>
      <c r="U168" s="9">
        <f>VLOOKUP($C168, Table3[#All], 12, 0)</f>
        <v>0.5</v>
      </c>
      <c r="V168" s="9">
        <f>VLOOKUP($C168, Table3[#All], 13, 0)</f>
        <v>0.25</v>
      </c>
      <c r="W168" s="9">
        <f>VLOOKUP($C168, Table3[#All], 14, 0)</f>
        <v>0</v>
      </c>
      <c r="X168" s="10">
        <f t="shared" si="225"/>
        <v>4</v>
      </c>
      <c r="Y168" s="11"/>
      <c r="Z168" s="9">
        <f>VLOOKUP($C168, Table3[#All], 15, 0)</f>
        <v>0.16670000000000001</v>
      </c>
      <c r="AA168" s="9">
        <f>VLOOKUP($C168, Table3[#All], 16, 0)</f>
        <v>0.16670000000000001</v>
      </c>
      <c r="AB168" s="9">
        <f>VLOOKUP($C168, Table3[#All], 17, 0)</f>
        <v>0.41670000000000001</v>
      </c>
      <c r="AC168" s="9">
        <f>VLOOKUP($C168, Table3[#All], 18, 0)</f>
        <v>0.25</v>
      </c>
      <c r="AD168" s="9">
        <f>VLOOKUP($C168, Table3[#All], 19, 0)</f>
        <v>0</v>
      </c>
      <c r="AE168" s="10">
        <f t="shared" si="195"/>
        <v>4</v>
      </c>
      <c r="AF168" s="11"/>
      <c r="AG168" s="9">
        <f>VLOOKUP($C168, Table3[#All], 20, 0)</f>
        <v>0</v>
      </c>
      <c r="AH168" s="9">
        <f>VLOOKUP($C168, Table3[#All], 21, 0)</f>
        <v>0.16670000000000001</v>
      </c>
      <c r="AI168" s="9">
        <f>VLOOKUP($C168, Table3[#All], 22, 0)</f>
        <v>0.83329999999999993</v>
      </c>
      <c r="AJ168" s="9"/>
      <c r="AK168" s="9"/>
      <c r="AL168" s="10">
        <f t="shared" si="196"/>
        <v>3</v>
      </c>
      <c r="AM168" s="11"/>
      <c r="AN168" s="9">
        <f>VLOOKUP($C168, Table3[#All], 23, 0)</f>
        <v>1</v>
      </c>
      <c r="AO168" s="9">
        <f>VLOOKUP($C168, Table3[#All], 24, 0)</f>
        <v>0</v>
      </c>
      <c r="AP168" s="9">
        <f>VLOOKUP($C168, Table3[#All], 25, 0)</f>
        <v>0</v>
      </c>
      <c r="AQ168" s="9">
        <f>VLOOKUP($C168, Table3[#All], 26, 0)</f>
        <v>0</v>
      </c>
      <c r="AR168" s="9"/>
      <c r="AS168" s="12">
        <f t="shared" si="197"/>
        <v>1</v>
      </c>
      <c r="AT168" s="11"/>
      <c r="AU168" s="9">
        <f>VLOOKUP($C168, Table3[#All], 27, 0)</f>
        <v>0.58329999999999993</v>
      </c>
      <c r="AV168" s="9">
        <f>VLOOKUP($C168, Table3[#All], 28, 0)</f>
        <v>8.3299999999999999E-2</v>
      </c>
      <c r="AW168" s="9">
        <f>VLOOKUP($C168, Table3[#All], 29, 0)</f>
        <v>0.33329999999999999</v>
      </c>
      <c r="AX168" s="9"/>
      <c r="AY168" s="9"/>
      <c r="AZ168" s="10">
        <f t="shared" si="226"/>
        <v>3</v>
      </c>
      <c r="BA168" s="11"/>
      <c r="BB168" s="9">
        <f>VLOOKUP($C168, Table3[#All], 30, 0)</f>
        <v>0.16670000000000001</v>
      </c>
      <c r="BC168" s="9">
        <f>VLOOKUP($C168, Table3[#All], 31, 0)</f>
        <v>0.83329999999999993</v>
      </c>
      <c r="BD168" s="9">
        <f>VLOOKUP($C168, Table3[#All], 32, 0)</f>
        <v>0</v>
      </c>
      <c r="BE168" s="9">
        <f>VLOOKUP($C168, Table3[#All], 33, 0)</f>
        <v>0</v>
      </c>
      <c r="BF168" s="9"/>
      <c r="BG168" s="10">
        <f t="shared" si="227"/>
        <v>2</v>
      </c>
      <c r="BH168" s="81"/>
      <c r="BI168" s="9">
        <f>VLOOKUP($C168, Table3[#All], 34, 0)</f>
        <v>0</v>
      </c>
      <c r="BJ168" s="9">
        <f>VLOOKUP($C168, Table3[#All], 35, 0)</f>
        <v>0</v>
      </c>
      <c r="BK168" s="9">
        <f>VLOOKUP($C168, Table3[#All], 36, 0)</f>
        <v>0</v>
      </c>
      <c r="BL168" s="9">
        <f>VLOOKUP($C168, Table3[#All], 37, 0)</f>
        <v>0</v>
      </c>
      <c r="BM168" s="9">
        <f>VLOOKUP($C168, Table3[#All], 38, 0)</f>
        <v>0</v>
      </c>
      <c r="BN168" s="10" t="str">
        <f t="shared" si="228"/>
        <v>N/A</v>
      </c>
      <c r="BO168" s="11"/>
      <c r="BP168" s="9">
        <f>VLOOKUP($C168, Table3[#All], 39, 0)</f>
        <v>0</v>
      </c>
      <c r="BQ168" s="9">
        <f>VLOOKUP($C168, Table3[#All], 40, 0)</f>
        <v>0.33329999999999999</v>
      </c>
      <c r="BR168" s="9">
        <f>VLOOKUP($C168, Table3[#All], 41, 0)</f>
        <v>0.58329999999999993</v>
      </c>
      <c r="BS168" s="9">
        <f>VLOOKUP($C168, Table3[#All], 42, 0)</f>
        <v>8.3299999999999999E-2</v>
      </c>
      <c r="BT168" s="9"/>
      <c r="BU168" s="10">
        <f t="shared" si="198"/>
        <v>3</v>
      </c>
      <c r="BV168" s="11"/>
      <c r="BW168" s="9">
        <f>VLOOKUP($C168, Table3[#All], 43, 0)</f>
        <v>0</v>
      </c>
      <c r="BX168" s="9">
        <f>VLOOKUP($C168, Table3[#All], 44, 0)</f>
        <v>1</v>
      </c>
      <c r="BY168" s="9">
        <f>VLOOKUP($C168, Table3[#All], 45, 0)</f>
        <v>0</v>
      </c>
      <c r="BZ168" s="9"/>
      <c r="CA168" s="9"/>
      <c r="CB168" s="10">
        <f t="shared" si="199"/>
        <v>2</v>
      </c>
      <c r="CC168" s="81"/>
      <c r="CD168" s="9">
        <f>VLOOKUP($C168, Table3[#All], 46, 0)</f>
        <v>0.41670000000000001</v>
      </c>
      <c r="CE168" s="9">
        <f>VLOOKUP($C168, Table3[#All], 47, 0)</f>
        <v>0.58329999999999993</v>
      </c>
      <c r="CF168" s="9">
        <f>VLOOKUP($C168, Table3[#All], 48, 0)</f>
        <v>0</v>
      </c>
      <c r="CG168" s="9">
        <f>VLOOKUP($C168, Table3[#All], 49, 0)</f>
        <v>0</v>
      </c>
      <c r="CH168" s="9">
        <f>VLOOKUP($C168, Table3[#All], 50, 0)</f>
        <v>0</v>
      </c>
      <c r="CI168" s="12">
        <f t="shared" si="200"/>
        <v>2</v>
      </c>
      <c r="CJ168" s="13"/>
      <c r="CK168" s="9">
        <f>VLOOKUP($C168, Table3[#All], 51, 0)</f>
        <v>0.66670000000000007</v>
      </c>
      <c r="CL168" s="9">
        <f>VLOOKUP($C168, Table3[#All], 52, 0)</f>
        <v>0.33329999999999999</v>
      </c>
      <c r="CM168" s="9">
        <f>VLOOKUP($C168, Table3[#All], 53, 0)</f>
        <v>0</v>
      </c>
      <c r="CN168" s="9">
        <f>VLOOKUP($C168, Table3[#All], 54, 0)</f>
        <v>0</v>
      </c>
      <c r="CO168" s="9"/>
      <c r="CP168" s="10">
        <f t="shared" si="201"/>
        <v>2</v>
      </c>
      <c r="CQ168" s="11"/>
      <c r="CR168" s="9">
        <f>VLOOKUP($C168, Table3[#All], 55, 0)</f>
        <v>0.33329999999999999</v>
      </c>
      <c r="CS168" s="9">
        <f>VLOOKUP($C168, Table3[#All], 56, 0)</f>
        <v>0.5</v>
      </c>
      <c r="CT168" s="9">
        <f>VLOOKUP($C168, Table3[#All], 57, 0)</f>
        <v>0.16670000000000001</v>
      </c>
      <c r="CU168" s="9">
        <f>VLOOKUP($C168, Table3[#All], 58, 0)</f>
        <v>0</v>
      </c>
      <c r="CV168" s="9">
        <f>VLOOKUP($C168, Table3[#All], 59, 0)</f>
        <v>0</v>
      </c>
      <c r="CW168" s="14">
        <f t="shared" si="202"/>
        <v>2</v>
      </c>
      <c r="CX168" s="81"/>
      <c r="CY168" s="9">
        <f>VLOOKUP($C168, Table3[#All], 60, 0)</f>
        <v>0.33329999999999999</v>
      </c>
      <c r="CZ168" s="9">
        <f>VLOOKUP($C168, Table3[#All], 61, 0)</f>
        <v>0.41670000000000001</v>
      </c>
      <c r="DA168" s="9">
        <f>VLOOKUP($C168, Table3[#All], 62, 0)</f>
        <v>0.25</v>
      </c>
      <c r="DB168" s="9">
        <f>VLOOKUP($C168, Table3[#All], 63, 0)</f>
        <v>0</v>
      </c>
      <c r="DC168" s="9">
        <f>VLOOKUP($C168, Table3[#All], 64, 0)</f>
        <v>0</v>
      </c>
      <c r="DD168" s="10">
        <f t="shared" si="203"/>
        <v>3</v>
      </c>
      <c r="DE168" s="11"/>
      <c r="DF168" s="9">
        <f>VLOOKUP($C168, Table3[#All], 65, 0)</f>
        <v>0.16670000000000001</v>
      </c>
      <c r="DG168" s="9"/>
      <c r="DH168" s="9">
        <f>VLOOKUP($C168, Table3[#All], 66, 0)</f>
        <v>0.33329999999999999</v>
      </c>
      <c r="DI168" s="9"/>
      <c r="DJ168" s="9">
        <f>VLOOKUP($C168, Table3[#All], 67, 0)</f>
        <v>0.5</v>
      </c>
      <c r="DK168" s="14">
        <f t="shared" si="204"/>
        <v>5</v>
      </c>
      <c r="DL168" s="11"/>
      <c r="DM168" s="9">
        <f>VLOOKUP($C168, Table3[#All], 68, 0)</f>
        <v>0.91670000000000007</v>
      </c>
      <c r="DN168" s="9"/>
      <c r="DO168" s="9">
        <f>VLOOKUP($C168, Table3[#All], 69, 0)</f>
        <v>8.3299999999999999E-2</v>
      </c>
      <c r="DP168" s="9">
        <f>VLOOKUP($C168, Table3[#All], 70, 0)</f>
        <v>0</v>
      </c>
      <c r="DQ168" s="9"/>
      <c r="DR168" s="14">
        <f t="shared" si="205"/>
        <v>1</v>
      </c>
      <c r="DS168" s="11"/>
      <c r="DT168" s="9">
        <f>VLOOKUP($C168, Table3[#All], 71, 0)</f>
        <v>0</v>
      </c>
      <c r="DU168" s="9">
        <f>VLOOKUP($C168, Table3[#All], 72, 0)</f>
        <v>8.3299999999999999E-2</v>
      </c>
      <c r="DV168" s="9">
        <f>VLOOKUP($C168, Table3[#All], 73, 0)</f>
        <v>8.3299999999999999E-2</v>
      </c>
      <c r="DW168" s="9">
        <f>VLOOKUP($C168, Table3[#All], 74, 0)</f>
        <v>0.16670000000000001</v>
      </c>
      <c r="DX168" s="9">
        <f>VLOOKUP($C168, Table3[#All], 75, 0)</f>
        <v>0.66670000000000007</v>
      </c>
      <c r="DY168" s="12">
        <f t="shared" si="194"/>
        <v>5</v>
      </c>
      <c r="DZ168" s="11"/>
      <c r="EA168" s="9">
        <f>VLOOKUP($C168, Table3[#All], 76, 0)</f>
        <v>1</v>
      </c>
      <c r="EB168" s="9">
        <f>VLOOKUP($C168, Table3[#All], 77, 0)</f>
        <v>0</v>
      </c>
      <c r="EC168" s="9">
        <f>VLOOKUP($C168, Table3[#All], 78, 0)</f>
        <v>0</v>
      </c>
      <c r="ED168" s="9">
        <f>VLOOKUP($C168, Table3[#All], 79, 0)</f>
        <v>0</v>
      </c>
      <c r="EE168" s="9">
        <f>VLOOKUP($C168, Table3[#All], 80, 0)</f>
        <v>0</v>
      </c>
      <c r="EF168" s="10">
        <f t="shared" si="206"/>
        <v>1</v>
      </c>
      <c r="EG168" s="9"/>
      <c r="EH168" s="9">
        <f>VLOOKUP($C168, Table3[#All], 81, 0)</f>
        <v>1</v>
      </c>
      <c r="EI168" s="9">
        <f>VLOOKUP($C168, Table3[#All], 82, 0)</f>
        <v>0</v>
      </c>
      <c r="EJ168" s="9">
        <f>VLOOKUP($C168, Table3[#All], 83, 0)</f>
        <v>0</v>
      </c>
      <c r="EK168" s="9">
        <f>VLOOKUP($C168, Table3[#All], 84, 0)</f>
        <v>0</v>
      </c>
      <c r="EL168" s="9">
        <f>VLOOKUP($C168, Table3[#All], 85, 0)</f>
        <v>0</v>
      </c>
      <c r="EM168" s="14">
        <f t="shared" si="207"/>
        <v>1</v>
      </c>
      <c r="EN168" s="11"/>
      <c r="EO168" s="9">
        <f>VLOOKUP($C168, Table3[#All], 86, 0)</f>
        <v>0.16670000000000001</v>
      </c>
      <c r="EP168" s="9"/>
      <c r="EQ168" s="9">
        <f>VLOOKUP($C168, Table3[#All], 87, 0)</f>
        <v>0.83329999999999993</v>
      </c>
      <c r="ER168" s="9"/>
      <c r="ES168" s="9"/>
      <c r="ET168" s="14">
        <f t="shared" si="208"/>
        <v>3</v>
      </c>
      <c r="EU168" s="11"/>
      <c r="EV168" s="9">
        <f>VLOOKUP($C168, Table3[#All], 88, 0)</f>
        <v>1</v>
      </c>
      <c r="EW168" s="9">
        <f>VLOOKUP($C168, Table3[#All], 89, 0)</f>
        <v>0</v>
      </c>
      <c r="EX168" s="9">
        <f>VLOOKUP($C168, Table3[#All], 90, 0)</f>
        <v>0</v>
      </c>
      <c r="EY168" s="9">
        <f>VLOOKUP($C168, Table3[#All], 91, 0)</f>
        <v>0</v>
      </c>
      <c r="EZ168" s="9">
        <f>VLOOKUP($C168, Table3[#All], 92, 0)</f>
        <v>0</v>
      </c>
      <c r="FA168" s="12">
        <f t="shared" si="209"/>
        <v>1</v>
      </c>
      <c r="FB168" s="11"/>
      <c r="FC168" s="9">
        <f>VLOOKUP($C168, Table3[#All], 93, 0)</f>
        <v>0</v>
      </c>
      <c r="FD168" s="9">
        <f>VLOOKUP($C168, Table3[#All], 94, 0)</f>
        <v>0.83329999999999993</v>
      </c>
      <c r="FE168" s="9">
        <f>VLOOKUP($C168, Table3[#All], 95, 0)</f>
        <v>0.16670000000000001</v>
      </c>
      <c r="FF168" s="9">
        <f>VLOOKUP($C168, Table3[#All], 96, 0)</f>
        <v>0</v>
      </c>
      <c r="FG168" s="9"/>
      <c r="FH168" s="10">
        <f t="shared" si="210"/>
        <v>2</v>
      </c>
      <c r="FI168" s="11"/>
      <c r="FJ168" s="9">
        <f>VLOOKUP($C168, Table3[#All], 97, 0)</f>
        <v>0</v>
      </c>
      <c r="FK168" s="9">
        <f>VLOOKUP($C168, Table3[#All], 98, 0)</f>
        <v>0</v>
      </c>
      <c r="FL168" s="9">
        <f>VLOOKUP($C168, Table3[#All], 99, 0)</f>
        <v>0</v>
      </c>
      <c r="FM168" s="9">
        <f>VLOOKUP($C168, Table3[#All], 100, 0)</f>
        <v>0</v>
      </c>
      <c r="FN168" s="9">
        <f>VLOOKUP($C168, Table3[#All], 101, 0)</f>
        <v>1</v>
      </c>
      <c r="FO168" s="14">
        <f t="shared" si="211"/>
        <v>5</v>
      </c>
      <c r="FP168" s="11"/>
      <c r="FQ168" s="9">
        <f>VLOOKUP($C168, Table3[#All], 102, 0)</f>
        <v>1</v>
      </c>
      <c r="FR168" s="9">
        <f>VLOOKUP($C168, Table3[#All], 103, 0)</f>
        <v>0</v>
      </c>
      <c r="FS168" s="9">
        <f>VLOOKUP($C168, Table3[#All], 104, 0)</f>
        <v>0</v>
      </c>
      <c r="FT168" s="9">
        <f>VLOOKUP($C168, Table3[#All], 105, 0)</f>
        <v>0</v>
      </c>
      <c r="FU168" s="9">
        <v>0</v>
      </c>
      <c r="FV168" s="10">
        <f t="shared" si="212"/>
        <v>1</v>
      </c>
      <c r="FW168" s="11"/>
      <c r="FX168" s="9">
        <f>VLOOKUP($C168, Table3[#All], 106, 0)</f>
        <v>0.66670000000000007</v>
      </c>
      <c r="FY168" s="9"/>
      <c r="FZ168" s="9">
        <f>VLOOKUP($C168, Table3[#All], 107, 0)</f>
        <v>0.33329999999999999</v>
      </c>
      <c r="GA168" s="9">
        <f>VLOOKUP($C168, Table3[#All], 108, 0)</f>
        <v>0</v>
      </c>
      <c r="GB168" s="9"/>
      <c r="GC168" s="10">
        <f t="shared" si="229"/>
        <v>3</v>
      </c>
      <c r="GD168" s="81"/>
      <c r="GE168" s="9">
        <f>VLOOKUP($C168, Table3[#All], 109, 0)</f>
        <v>0.63639999999999997</v>
      </c>
      <c r="GF168" s="9">
        <f>VLOOKUP($C168, Table3[#All], 110, 0)</f>
        <v>0</v>
      </c>
      <c r="GG168" s="9">
        <f>VLOOKUP($C168, Table3[#All], 111, 0)</f>
        <v>0.36359999999999998</v>
      </c>
      <c r="GH168" s="9"/>
      <c r="GI168" s="9">
        <f>VLOOKUP($C168, Table3[#All], 112, 0)</f>
        <v>0</v>
      </c>
      <c r="GJ168" s="12">
        <f t="shared" si="213"/>
        <v>3</v>
      </c>
      <c r="GK168" s="11"/>
      <c r="GL168" s="9">
        <f>VLOOKUP($C168, Table3[#All], 113, 0)</f>
        <v>0</v>
      </c>
      <c r="GM168" s="9">
        <f>VLOOKUP($C168, Table3[#All], 114, 0)</f>
        <v>0</v>
      </c>
      <c r="GN168" s="9">
        <f>VLOOKUP($C168, Table3[#All], 115, 0)</f>
        <v>0.91670000000000007</v>
      </c>
      <c r="GO168" s="9">
        <f>VLOOKUP($C168, Table3[#All], 116, 0)</f>
        <v>8.3299999999999999E-2</v>
      </c>
      <c r="GP168" s="9"/>
      <c r="GQ168" s="10">
        <f t="shared" si="214"/>
        <v>3</v>
      </c>
      <c r="GR168" s="11"/>
      <c r="GS168" s="9">
        <f>VLOOKUP($C168, Table2[#All], 3, 0)</f>
        <v>0</v>
      </c>
      <c r="GT168" s="9">
        <f>VLOOKUP($C168, Table2[#All], 4, 0)</f>
        <v>1</v>
      </c>
      <c r="GU168" s="9">
        <f>VLOOKUP($C168, Table2[#All], 5, 0)</f>
        <v>0</v>
      </c>
      <c r="GV168" s="9">
        <f>VLOOKUP($C168, Table2[#All], 6, 0)</f>
        <v>0</v>
      </c>
      <c r="GW168" s="9">
        <f>VLOOKUP($C168, Table2[#All], 7, 0)</f>
        <v>0</v>
      </c>
      <c r="GX168" s="10">
        <f t="shared" si="215"/>
        <v>2</v>
      </c>
      <c r="GY168" s="11"/>
      <c r="GZ168" s="9">
        <v>0</v>
      </c>
      <c r="HA168" s="9">
        <v>0</v>
      </c>
      <c r="HB168" s="9">
        <v>1</v>
      </c>
      <c r="HC168" s="9">
        <v>0</v>
      </c>
      <c r="HD168" s="9"/>
      <c r="HE168" s="10">
        <f t="shared" si="216"/>
        <v>3</v>
      </c>
      <c r="HF168" s="11"/>
      <c r="HG168" s="9">
        <f>VLOOKUP($C168, Table5[#All], 2, 0)</f>
        <v>0</v>
      </c>
      <c r="HH168" s="9">
        <f>VLOOKUP($C168, Table5[#All], 3, 0)</f>
        <v>0</v>
      </c>
      <c r="HI168" s="9">
        <f>VLOOKUP($C168, Table5[#All], 4, 0)</f>
        <v>0</v>
      </c>
      <c r="HJ168" s="9">
        <f>VLOOKUP($C168, Table5[#All], 5, 0)</f>
        <v>1</v>
      </c>
      <c r="HK168" s="9">
        <f>VLOOKUP($C168, Table5[#All], 6, 0)</f>
        <v>0</v>
      </c>
      <c r="HL168" s="10">
        <f t="shared" si="217"/>
        <v>4</v>
      </c>
      <c r="HM168" s="11"/>
      <c r="HN168" s="9">
        <f>VLOOKUP($C168, Table5[#All], 7, 0)</f>
        <v>0</v>
      </c>
      <c r="HO168" s="9">
        <f>VLOOKUP($C168, Table5[#All], 8, 0)</f>
        <v>0</v>
      </c>
      <c r="HP168" s="9">
        <f>VLOOKUP($C168, Table5[#All], 9, 0)</f>
        <v>1</v>
      </c>
      <c r="HQ168" s="9">
        <f>VLOOKUP($C168, Table5[#All], 10, 0)</f>
        <v>0</v>
      </c>
      <c r="HR168" s="9">
        <f>VLOOKUP($C168, Table5[#All], 11, 0)</f>
        <v>0</v>
      </c>
      <c r="HS168" s="10">
        <f t="shared" si="218"/>
        <v>3</v>
      </c>
      <c r="HT168" s="11"/>
      <c r="HU168" s="9">
        <f>VLOOKUP($C168, Table5[#All], 12, 0)</f>
        <v>1</v>
      </c>
      <c r="HV168" s="9">
        <f>VLOOKUP($C168, Table5[#All], 13, 0)</f>
        <v>0</v>
      </c>
      <c r="HW168" s="9">
        <f>VLOOKUP($C168, Table5[#All], 14, 0)</f>
        <v>0</v>
      </c>
      <c r="HX168" s="9">
        <f>VLOOKUP($C168, Table5[#All], 15, 0)</f>
        <v>0</v>
      </c>
      <c r="HY168" s="9">
        <f>VLOOKUP($C168, Table5[#All], 16, 0)</f>
        <v>0</v>
      </c>
      <c r="HZ168" s="10">
        <f t="shared" si="219"/>
        <v>1</v>
      </c>
      <c r="IA168" s="11"/>
      <c r="IB168" s="9">
        <f>VLOOKUP($C168, Table5[#All], 17, 0)</f>
        <v>0</v>
      </c>
      <c r="IC168" s="9">
        <f>VLOOKUP($C168, Table5[#All], 18, 0)</f>
        <v>0</v>
      </c>
      <c r="ID168" s="9">
        <f>VLOOKUP($C168, Table5[#All], 19, 0)</f>
        <v>1</v>
      </c>
      <c r="IE168" s="9">
        <f>VLOOKUP($C168, Table5[#All], 20, 0)</f>
        <v>0</v>
      </c>
      <c r="IF168" s="9">
        <f>VLOOKUP($C168, Table5[#All], 21, 0)</f>
        <v>0</v>
      </c>
      <c r="IG168" s="10">
        <f t="shared" si="220"/>
        <v>3</v>
      </c>
      <c r="IH168" s="11"/>
      <c r="II168" s="9">
        <f>VLOOKUP($C168, Table5[#All], 22, 0)</f>
        <v>1</v>
      </c>
      <c r="IJ168" s="9">
        <f>VLOOKUP($C168, Table5[#All], 23, 0)</f>
        <v>0</v>
      </c>
      <c r="IK168" s="9">
        <f>VLOOKUP($C168, Table5[#All], 24, 0)</f>
        <v>0</v>
      </c>
      <c r="IL168" s="9">
        <f>VLOOKUP($C168, Table5[#All], 25, 0)</f>
        <v>0</v>
      </c>
      <c r="IM168" s="9">
        <f>VLOOKUP($C168, Table5[#All], 26, 0)</f>
        <v>0</v>
      </c>
      <c r="IN168" s="10">
        <f t="shared" si="221"/>
        <v>1</v>
      </c>
      <c r="IO168" s="11"/>
      <c r="IP168" s="9">
        <v>1</v>
      </c>
      <c r="IQ168" s="9">
        <v>0</v>
      </c>
      <c r="IR168" s="9">
        <v>0</v>
      </c>
      <c r="IS168" s="9">
        <v>0</v>
      </c>
      <c r="IT168" s="9">
        <v>0</v>
      </c>
      <c r="IU168" s="10">
        <f t="shared" si="222"/>
        <v>1</v>
      </c>
      <c r="IV168" s="82"/>
    </row>
    <row r="169" spans="1:256" ht="16.3" thickTop="1" thickBot="1" x14ac:dyDescent="0.35">
      <c r="A169" s="16" t="s">
        <v>456</v>
      </c>
      <c r="B169" s="16" t="s">
        <v>477</v>
      </c>
      <c r="C169" s="16" t="s">
        <v>478</v>
      </c>
      <c r="D169" s="11"/>
      <c r="E169" s="9">
        <f>VLOOKUP($C169, Table3[#All], 2, 0)</f>
        <v>0</v>
      </c>
      <c r="F169" s="9"/>
      <c r="G169" s="9">
        <f>VLOOKUP($C169, Table3[#All], 3, 0)</f>
        <v>0</v>
      </c>
      <c r="H169" s="9">
        <f>VLOOKUP($C169, Table3[#All], 4, 0)</f>
        <v>1</v>
      </c>
      <c r="I169" s="9">
        <f>VLOOKUP($C169, Table3[#All], 5, 0)</f>
        <v>0</v>
      </c>
      <c r="J169" s="10">
        <f t="shared" si="223"/>
        <v>4</v>
      </c>
      <c r="K169" s="11"/>
      <c r="L169" s="9">
        <f>VLOOKUP($C169, Table3[#All], 6, 0)</f>
        <v>1</v>
      </c>
      <c r="M169" s="9"/>
      <c r="N169" s="9">
        <f>VLOOKUP($C169, Table3[#All], 7, 0)</f>
        <v>0</v>
      </c>
      <c r="O169" s="9">
        <f>VLOOKUP($C169, Table3[#All], 8, 0)</f>
        <v>0</v>
      </c>
      <c r="P169" s="9">
        <f>VLOOKUP($C169, Table3[#All], 9, 0)</f>
        <v>0</v>
      </c>
      <c r="Q169" s="10">
        <f t="shared" si="224"/>
        <v>1</v>
      </c>
      <c r="R169" s="11"/>
      <c r="S169" s="9">
        <f>VLOOKUP($C169, Table3[#All], 10, 0)</f>
        <v>0</v>
      </c>
      <c r="T169" s="9">
        <f>VLOOKUP($C169, Table3[#All], 11, 0)</f>
        <v>0</v>
      </c>
      <c r="U169" s="9">
        <f>VLOOKUP($C169, Table3[#All], 12, 0)</f>
        <v>0.33329999999999999</v>
      </c>
      <c r="V169" s="9">
        <f>VLOOKUP($C169, Table3[#All], 13, 0)</f>
        <v>0.66670000000000007</v>
      </c>
      <c r="W169" s="9">
        <f>VLOOKUP($C169, Table3[#All], 14, 0)</f>
        <v>0</v>
      </c>
      <c r="X169" s="10">
        <f t="shared" si="225"/>
        <v>4</v>
      </c>
      <c r="Y169" s="11"/>
      <c r="Z169" s="9">
        <f>VLOOKUP($C169, Table3[#All], 15, 0)</f>
        <v>0</v>
      </c>
      <c r="AA169" s="9">
        <f>VLOOKUP($C169, Table3[#All], 16, 0)</f>
        <v>0.44439999999999996</v>
      </c>
      <c r="AB169" s="9">
        <f>VLOOKUP($C169, Table3[#All], 17, 0)</f>
        <v>0.55559999999999998</v>
      </c>
      <c r="AC169" s="9">
        <f>VLOOKUP($C169, Table3[#All], 18, 0)</f>
        <v>0</v>
      </c>
      <c r="AD169" s="9">
        <f>VLOOKUP($C169, Table3[#All], 19, 0)</f>
        <v>0</v>
      </c>
      <c r="AE169" s="10">
        <f t="shared" si="195"/>
        <v>3</v>
      </c>
      <c r="AF169" s="11"/>
      <c r="AG169" s="9">
        <f>VLOOKUP($C169, Table3[#All], 20, 0)</f>
        <v>0</v>
      </c>
      <c r="AH169" s="9">
        <f>VLOOKUP($C169, Table3[#All], 21, 0)</f>
        <v>1</v>
      </c>
      <c r="AI169" s="9">
        <f>VLOOKUP($C169, Table3[#All], 22, 0)</f>
        <v>0</v>
      </c>
      <c r="AJ169" s="9"/>
      <c r="AK169" s="9"/>
      <c r="AL169" s="10">
        <f t="shared" si="196"/>
        <v>2</v>
      </c>
      <c r="AM169" s="11"/>
      <c r="AN169" s="9">
        <f>VLOOKUP($C169, Table3[#All], 23, 0)</f>
        <v>1</v>
      </c>
      <c r="AO169" s="9">
        <f>VLOOKUP($C169, Table3[#All], 24, 0)</f>
        <v>0</v>
      </c>
      <c r="AP169" s="9">
        <f>VLOOKUP($C169, Table3[#All], 25, 0)</f>
        <v>0</v>
      </c>
      <c r="AQ169" s="9">
        <f>VLOOKUP($C169, Table3[#All], 26, 0)</f>
        <v>0</v>
      </c>
      <c r="AR169" s="9"/>
      <c r="AS169" s="12">
        <f t="shared" si="197"/>
        <v>1</v>
      </c>
      <c r="AT169" s="11"/>
      <c r="AU169" s="9">
        <f>VLOOKUP($C169, Table3[#All], 27, 0)</f>
        <v>1</v>
      </c>
      <c r="AV169" s="9">
        <f>VLOOKUP($C169, Table3[#All], 28, 0)</f>
        <v>0</v>
      </c>
      <c r="AW169" s="9">
        <f>VLOOKUP($C169, Table3[#All], 29, 0)</f>
        <v>0</v>
      </c>
      <c r="AX169" s="9"/>
      <c r="AY169" s="9"/>
      <c r="AZ169" s="10">
        <f t="shared" si="226"/>
        <v>1</v>
      </c>
      <c r="BA169" s="11"/>
      <c r="BB169" s="9">
        <f>VLOOKUP($C169, Table3[#All], 30, 0)</f>
        <v>0</v>
      </c>
      <c r="BC169" s="9">
        <f>VLOOKUP($C169, Table3[#All], 31, 0)</f>
        <v>0.66670000000000007</v>
      </c>
      <c r="BD169" s="9">
        <f>VLOOKUP($C169, Table3[#All], 32, 0)</f>
        <v>0.33329999999999999</v>
      </c>
      <c r="BE169" s="9">
        <f>VLOOKUP($C169, Table3[#All], 33, 0)</f>
        <v>0</v>
      </c>
      <c r="BF169" s="9"/>
      <c r="BG169" s="10">
        <f t="shared" si="227"/>
        <v>3</v>
      </c>
      <c r="BH169" s="81"/>
      <c r="BI169" s="9">
        <f>VLOOKUP($C169, Table3[#All], 34, 0)</f>
        <v>0</v>
      </c>
      <c r="BJ169" s="9">
        <f>VLOOKUP($C169, Table3[#All], 35, 0)</f>
        <v>0</v>
      </c>
      <c r="BK169" s="9">
        <f>VLOOKUP($C169, Table3[#All], 36, 0)</f>
        <v>0</v>
      </c>
      <c r="BL169" s="9">
        <f>VLOOKUP($C169, Table3[#All], 37, 0)</f>
        <v>0</v>
      </c>
      <c r="BM169" s="9">
        <f>VLOOKUP($C169, Table3[#All], 38, 0)</f>
        <v>0</v>
      </c>
      <c r="BN169" s="10" t="str">
        <f t="shared" si="228"/>
        <v>N/A</v>
      </c>
      <c r="BO169" s="11"/>
      <c r="BP169" s="9">
        <f>VLOOKUP($C169, Table3[#All], 39, 0)</f>
        <v>1</v>
      </c>
      <c r="BQ169" s="9">
        <f>VLOOKUP($C169, Table3[#All], 40, 0)</f>
        <v>0</v>
      </c>
      <c r="BR169" s="9">
        <f>VLOOKUP($C169, Table3[#All], 41, 0)</f>
        <v>0</v>
      </c>
      <c r="BS169" s="9">
        <f>VLOOKUP($C169, Table3[#All], 42, 0)</f>
        <v>0</v>
      </c>
      <c r="BT169" s="9"/>
      <c r="BU169" s="10">
        <f t="shared" si="198"/>
        <v>1</v>
      </c>
      <c r="BV169" s="11"/>
      <c r="BW169" s="9">
        <f>VLOOKUP($C169, Table3[#All], 43, 0)</f>
        <v>0.55559999999999998</v>
      </c>
      <c r="BX169" s="9">
        <f>VLOOKUP($C169, Table3[#All], 44, 0)</f>
        <v>0.44439999999999996</v>
      </c>
      <c r="BY169" s="9">
        <f>VLOOKUP($C169, Table3[#All], 45, 0)</f>
        <v>0</v>
      </c>
      <c r="BZ169" s="9"/>
      <c r="CA169" s="9"/>
      <c r="CB169" s="10">
        <f t="shared" si="199"/>
        <v>2</v>
      </c>
      <c r="CC169" s="81"/>
      <c r="CD169" s="9">
        <f>VLOOKUP($C169, Table3[#All], 46, 0)</f>
        <v>1</v>
      </c>
      <c r="CE169" s="9">
        <f>VLOOKUP($C169, Table3[#All], 47, 0)</f>
        <v>0</v>
      </c>
      <c r="CF169" s="9">
        <f>VLOOKUP($C169, Table3[#All], 48, 0)</f>
        <v>0</v>
      </c>
      <c r="CG169" s="9">
        <f>VLOOKUP($C169, Table3[#All], 49, 0)</f>
        <v>0</v>
      </c>
      <c r="CH169" s="9">
        <f>VLOOKUP($C169, Table3[#All], 50, 0)</f>
        <v>0</v>
      </c>
      <c r="CI169" s="12">
        <f t="shared" si="200"/>
        <v>1</v>
      </c>
      <c r="CJ169" s="13"/>
      <c r="CK169" s="9">
        <f>VLOOKUP($C169, Table3[#All], 51, 0)</f>
        <v>0</v>
      </c>
      <c r="CL169" s="9">
        <f>VLOOKUP($C169, Table3[#All], 52, 0)</f>
        <v>1</v>
      </c>
      <c r="CM169" s="9">
        <f>VLOOKUP($C169, Table3[#All], 53, 0)</f>
        <v>0</v>
      </c>
      <c r="CN169" s="9">
        <f>VLOOKUP($C169, Table3[#All], 54, 0)</f>
        <v>0</v>
      </c>
      <c r="CO169" s="9"/>
      <c r="CP169" s="10">
        <f t="shared" si="201"/>
        <v>2</v>
      </c>
      <c r="CQ169" s="11"/>
      <c r="CR169" s="9">
        <f>VLOOKUP($C169, Table3[#All], 55, 0)</f>
        <v>0</v>
      </c>
      <c r="CS169" s="9">
        <f>VLOOKUP($C169, Table3[#All], 56, 0)</f>
        <v>0</v>
      </c>
      <c r="CT169" s="9">
        <f>VLOOKUP($C169, Table3[#All], 57, 0)</f>
        <v>0.38890000000000002</v>
      </c>
      <c r="CU169" s="9">
        <f>VLOOKUP($C169, Table3[#All], 58, 0)</f>
        <v>0.44439999999999996</v>
      </c>
      <c r="CV169" s="9">
        <f>VLOOKUP($C169, Table3[#All], 59, 0)</f>
        <v>0.16670000000000001</v>
      </c>
      <c r="CW169" s="14">
        <f t="shared" si="202"/>
        <v>4</v>
      </c>
      <c r="CX169" s="81"/>
      <c r="CY169" s="9">
        <f>VLOOKUP($C169, Table3[#All], 60, 0)</f>
        <v>5.5599999999999997E-2</v>
      </c>
      <c r="CZ169" s="9">
        <f>VLOOKUP($C169, Table3[#All], 61, 0)</f>
        <v>0.94440000000000002</v>
      </c>
      <c r="DA169" s="9">
        <f>VLOOKUP($C169, Table3[#All], 62, 0)</f>
        <v>0</v>
      </c>
      <c r="DB169" s="9">
        <f>VLOOKUP($C169, Table3[#All], 63, 0)</f>
        <v>0</v>
      </c>
      <c r="DC169" s="9">
        <f>VLOOKUP($C169, Table3[#All], 64, 0)</f>
        <v>0</v>
      </c>
      <c r="DD169" s="10">
        <f t="shared" si="203"/>
        <v>2</v>
      </c>
      <c r="DE169" s="11"/>
      <c r="DF169" s="9">
        <f>VLOOKUP($C169, Table3[#All], 65, 0)</f>
        <v>0.27779999999999999</v>
      </c>
      <c r="DG169" s="9"/>
      <c r="DH169" s="9">
        <f>VLOOKUP($C169, Table3[#All], 66, 0)</f>
        <v>0.72219999999999995</v>
      </c>
      <c r="DI169" s="9"/>
      <c r="DJ169" s="9">
        <f>VLOOKUP($C169, Table3[#All], 67, 0)</f>
        <v>0</v>
      </c>
      <c r="DK169" s="14">
        <f t="shared" si="204"/>
        <v>3</v>
      </c>
      <c r="DL169" s="11"/>
      <c r="DM169" s="9">
        <f>VLOOKUP($C169, Table3[#All], 68, 0)</f>
        <v>0.61109999999999998</v>
      </c>
      <c r="DN169" s="9"/>
      <c r="DO169" s="9">
        <f>VLOOKUP($C169, Table3[#All], 69, 0)</f>
        <v>0.38890000000000002</v>
      </c>
      <c r="DP169" s="9">
        <f>VLOOKUP($C169, Table3[#All], 70, 0)</f>
        <v>0</v>
      </c>
      <c r="DQ169" s="9"/>
      <c r="DR169" s="14">
        <f t="shared" si="205"/>
        <v>3</v>
      </c>
      <c r="DS169" s="11"/>
      <c r="DT169" s="9">
        <f>VLOOKUP($C169, Table3[#All], 71, 0)</f>
        <v>0</v>
      </c>
      <c r="DU169" s="9">
        <f>VLOOKUP($C169, Table3[#All], 72, 0)</f>
        <v>0</v>
      </c>
      <c r="DV169" s="9">
        <f>VLOOKUP($C169, Table3[#All], 73, 0)</f>
        <v>0.27779999999999999</v>
      </c>
      <c r="DW169" s="9">
        <f>VLOOKUP($C169, Table3[#All], 74, 0)</f>
        <v>0.27779999999999999</v>
      </c>
      <c r="DX169" s="9">
        <f>VLOOKUP($C169, Table3[#All], 75, 0)</f>
        <v>0.44439999999999996</v>
      </c>
      <c r="DY169" s="12">
        <f t="shared" si="194"/>
        <v>5</v>
      </c>
      <c r="DZ169" s="11"/>
      <c r="EA169" s="9">
        <f>VLOOKUP($C169, Table3[#All], 76, 0)</f>
        <v>1</v>
      </c>
      <c r="EB169" s="9">
        <f>VLOOKUP($C169, Table3[#All], 77, 0)</f>
        <v>0</v>
      </c>
      <c r="EC169" s="9">
        <f>VLOOKUP($C169, Table3[#All], 78, 0)</f>
        <v>0</v>
      </c>
      <c r="ED169" s="9">
        <f>VLOOKUP($C169, Table3[#All], 79, 0)</f>
        <v>0</v>
      </c>
      <c r="EE169" s="9">
        <f>VLOOKUP($C169, Table3[#All], 80, 0)</f>
        <v>0</v>
      </c>
      <c r="EF169" s="10">
        <f t="shared" si="206"/>
        <v>1</v>
      </c>
      <c r="EG169" s="9"/>
      <c r="EH169" s="9">
        <f>VLOOKUP($C169, Table3[#All], 81, 0)</f>
        <v>1</v>
      </c>
      <c r="EI169" s="9">
        <f>VLOOKUP($C169, Table3[#All], 82, 0)</f>
        <v>0</v>
      </c>
      <c r="EJ169" s="9">
        <f>VLOOKUP($C169, Table3[#All], 83, 0)</f>
        <v>0</v>
      </c>
      <c r="EK169" s="9">
        <f>VLOOKUP($C169, Table3[#All], 84, 0)</f>
        <v>0</v>
      </c>
      <c r="EL169" s="9">
        <f>VLOOKUP($C169, Table3[#All], 85, 0)</f>
        <v>0</v>
      </c>
      <c r="EM169" s="14">
        <f t="shared" si="207"/>
        <v>1</v>
      </c>
      <c r="EN169" s="11"/>
      <c r="EO169" s="9">
        <f>VLOOKUP($C169, Table3[#All], 86, 0)</f>
        <v>0</v>
      </c>
      <c r="EP169" s="9"/>
      <c r="EQ169" s="9">
        <f>VLOOKUP($C169, Table3[#All], 87, 0)</f>
        <v>1</v>
      </c>
      <c r="ER169" s="9"/>
      <c r="ES169" s="9"/>
      <c r="ET169" s="14">
        <f t="shared" si="208"/>
        <v>3</v>
      </c>
      <c r="EU169" s="11"/>
      <c r="EV169" s="9">
        <f>VLOOKUP($C169, Table3[#All], 88, 0)</f>
        <v>1</v>
      </c>
      <c r="EW169" s="9">
        <f>VLOOKUP($C169, Table3[#All], 89, 0)</f>
        <v>0</v>
      </c>
      <c r="EX169" s="9">
        <f>VLOOKUP($C169, Table3[#All], 90, 0)</f>
        <v>0</v>
      </c>
      <c r="EY169" s="9">
        <f>VLOOKUP($C169, Table3[#All], 91, 0)</f>
        <v>0</v>
      </c>
      <c r="EZ169" s="9">
        <f>VLOOKUP($C169, Table3[#All], 92, 0)</f>
        <v>0</v>
      </c>
      <c r="FA169" s="12">
        <f t="shared" si="209"/>
        <v>1</v>
      </c>
      <c r="FB169" s="11"/>
      <c r="FC169" s="9">
        <f>VLOOKUP($C169, Table3[#All], 93, 0)</f>
        <v>0</v>
      </c>
      <c r="FD169" s="9">
        <f>VLOOKUP($C169, Table3[#All], 94, 0)</f>
        <v>0</v>
      </c>
      <c r="FE169" s="9">
        <f>VLOOKUP($C169, Table3[#All], 95, 0)</f>
        <v>1</v>
      </c>
      <c r="FF169" s="9">
        <f>VLOOKUP($C169, Table3[#All], 96, 0)</f>
        <v>0</v>
      </c>
      <c r="FG169" s="9"/>
      <c r="FH169" s="10">
        <f t="shared" si="210"/>
        <v>3</v>
      </c>
      <c r="FI169" s="11"/>
      <c r="FJ169" s="9">
        <f>VLOOKUP($C169, Table3[#All], 97, 0)</f>
        <v>0</v>
      </c>
      <c r="FK169" s="9">
        <f>VLOOKUP($C169, Table3[#All], 98, 0)</f>
        <v>0</v>
      </c>
      <c r="FL169" s="9">
        <f>VLOOKUP($C169, Table3[#All], 99, 0)</f>
        <v>0</v>
      </c>
      <c r="FM169" s="9">
        <f>VLOOKUP($C169, Table3[#All], 100, 0)</f>
        <v>0</v>
      </c>
      <c r="FN169" s="9">
        <f>VLOOKUP($C169, Table3[#All], 101, 0)</f>
        <v>1</v>
      </c>
      <c r="FO169" s="14">
        <f t="shared" si="211"/>
        <v>5</v>
      </c>
      <c r="FP169" s="11"/>
      <c r="FQ169" s="9">
        <f>VLOOKUP($C169, Table3[#All], 102, 0)</f>
        <v>0.38890000000000002</v>
      </c>
      <c r="FR169" s="9">
        <f>VLOOKUP($C169, Table3[#All], 103, 0)</f>
        <v>0.61109999999999998</v>
      </c>
      <c r="FS169" s="9">
        <f>VLOOKUP($C169, Table3[#All], 104, 0)</f>
        <v>0</v>
      </c>
      <c r="FT169" s="9">
        <f>VLOOKUP($C169, Table3[#All], 105, 0)</f>
        <v>0</v>
      </c>
      <c r="FU169" s="9">
        <v>0</v>
      </c>
      <c r="FV169" s="10">
        <f t="shared" si="212"/>
        <v>2</v>
      </c>
      <c r="FW169" s="11"/>
      <c r="FX169" s="9">
        <f>VLOOKUP($C169, Table3[#All], 106, 0)</f>
        <v>0</v>
      </c>
      <c r="FY169" s="9"/>
      <c r="FZ169" s="9">
        <f>VLOOKUP($C169, Table3[#All], 107, 0)</f>
        <v>1</v>
      </c>
      <c r="GA169" s="9">
        <f>VLOOKUP($C169, Table3[#All], 108, 0)</f>
        <v>0</v>
      </c>
      <c r="GB169" s="9"/>
      <c r="GC169" s="10">
        <f t="shared" si="229"/>
        <v>3</v>
      </c>
      <c r="GD169" s="81"/>
      <c r="GE169" s="9">
        <f>VLOOKUP($C169, Table3[#All], 109, 0)</f>
        <v>0</v>
      </c>
      <c r="GF169" s="9">
        <f>VLOOKUP($C169, Table3[#All], 110, 0)</f>
        <v>0.33329999999999999</v>
      </c>
      <c r="GG169" s="9">
        <f>VLOOKUP($C169, Table3[#All], 111, 0)</f>
        <v>0.66670000000000007</v>
      </c>
      <c r="GH169" s="9"/>
      <c r="GI169" s="9">
        <f>VLOOKUP($C169, Table3[#All], 112, 0)</f>
        <v>0</v>
      </c>
      <c r="GJ169" s="12">
        <f t="shared" si="213"/>
        <v>3</v>
      </c>
      <c r="GK169" s="11"/>
      <c r="GL169" s="9">
        <f>VLOOKUP($C169, Table3[#All], 113, 0)</f>
        <v>0</v>
      </c>
      <c r="GM169" s="9">
        <f>VLOOKUP($C169, Table3[#All], 114, 0)</f>
        <v>0</v>
      </c>
      <c r="GN169" s="9">
        <f>VLOOKUP($C169, Table3[#All], 115, 0)</f>
        <v>0.61109999999999998</v>
      </c>
      <c r="GO169" s="9">
        <f>VLOOKUP($C169, Table3[#All], 116, 0)</f>
        <v>0.38890000000000002</v>
      </c>
      <c r="GP169" s="9"/>
      <c r="GQ169" s="10">
        <f t="shared" si="214"/>
        <v>4</v>
      </c>
      <c r="GR169" s="11"/>
      <c r="GS169" s="9">
        <f>VLOOKUP($C169, Table2[#All], 3, 0)</f>
        <v>0</v>
      </c>
      <c r="GT169" s="9">
        <f>VLOOKUP($C169, Table2[#All], 4, 0)</f>
        <v>1</v>
      </c>
      <c r="GU169" s="9">
        <f>VLOOKUP($C169, Table2[#All], 5, 0)</f>
        <v>0</v>
      </c>
      <c r="GV169" s="9">
        <f>VLOOKUP($C169, Table2[#All], 6, 0)</f>
        <v>0</v>
      </c>
      <c r="GW169" s="9">
        <f>VLOOKUP($C169, Table2[#All], 7, 0)</f>
        <v>0</v>
      </c>
      <c r="GX169" s="10">
        <f t="shared" si="215"/>
        <v>2</v>
      </c>
      <c r="GY169" s="11"/>
      <c r="GZ169" s="9">
        <v>0</v>
      </c>
      <c r="HA169" s="9">
        <v>0</v>
      </c>
      <c r="HB169" s="9">
        <v>1</v>
      </c>
      <c r="HC169" s="9">
        <v>0</v>
      </c>
      <c r="HD169" s="9"/>
      <c r="HE169" s="10">
        <f t="shared" si="216"/>
        <v>3</v>
      </c>
      <c r="HF169" s="11"/>
      <c r="HG169" s="9">
        <f>VLOOKUP($C169, Table5[#All], 2, 0)</f>
        <v>0</v>
      </c>
      <c r="HH169" s="9">
        <f>VLOOKUP($C169, Table5[#All], 3, 0)</f>
        <v>0</v>
      </c>
      <c r="HI169" s="9">
        <f>VLOOKUP($C169, Table5[#All], 4, 0)</f>
        <v>0</v>
      </c>
      <c r="HJ169" s="9">
        <f>VLOOKUP($C169, Table5[#All], 5, 0)</f>
        <v>0</v>
      </c>
      <c r="HK169" s="9">
        <f>VLOOKUP($C169, Table5[#All], 6, 0)</f>
        <v>1</v>
      </c>
      <c r="HL169" s="10">
        <f t="shared" si="217"/>
        <v>5</v>
      </c>
      <c r="HM169" s="11"/>
      <c r="HN169" s="9">
        <f>VLOOKUP($C169, Table5[#All], 7, 0)</f>
        <v>0</v>
      </c>
      <c r="HO169" s="9">
        <f>VLOOKUP($C169, Table5[#All], 8, 0)</f>
        <v>0</v>
      </c>
      <c r="HP169" s="9">
        <f>VLOOKUP($C169, Table5[#All], 9, 0)</f>
        <v>1</v>
      </c>
      <c r="HQ169" s="9">
        <f>VLOOKUP($C169, Table5[#All], 10, 0)</f>
        <v>0</v>
      </c>
      <c r="HR169" s="9">
        <f>VLOOKUP($C169, Table5[#All], 11, 0)</f>
        <v>0</v>
      </c>
      <c r="HS169" s="10">
        <f t="shared" si="218"/>
        <v>3</v>
      </c>
      <c r="HT169" s="11"/>
      <c r="HU169" s="9">
        <f>VLOOKUP($C169, Table5[#All], 12, 0)</f>
        <v>0</v>
      </c>
      <c r="HV169" s="9">
        <f>VLOOKUP($C169, Table5[#All], 13, 0)</f>
        <v>0</v>
      </c>
      <c r="HW169" s="9">
        <f>VLOOKUP($C169, Table5[#All], 14, 0)</f>
        <v>0</v>
      </c>
      <c r="HX169" s="9">
        <f>VLOOKUP($C169, Table5[#All], 15, 0)</f>
        <v>0</v>
      </c>
      <c r="HY169" s="9">
        <f>VLOOKUP($C169, Table5[#All], 16, 0)</f>
        <v>0</v>
      </c>
      <c r="HZ169" s="10" t="str">
        <f t="shared" si="219"/>
        <v>N/A</v>
      </c>
      <c r="IA169" s="11"/>
      <c r="IB169" s="9">
        <f>VLOOKUP($C169, Table5[#All], 17, 0)</f>
        <v>1</v>
      </c>
      <c r="IC169" s="9">
        <f>VLOOKUP($C169, Table5[#All], 18, 0)</f>
        <v>0</v>
      </c>
      <c r="ID169" s="9">
        <f>VLOOKUP($C169, Table5[#All], 19, 0)</f>
        <v>0</v>
      </c>
      <c r="IE169" s="9">
        <f>VLOOKUP($C169, Table5[#All], 20, 0)</f>
        <v>0</v>
      </c>
      <c r="IF169" s="9">
        <f>VLOOKUP($C169, Table5[#All], 21, 0)</f>
        <v>0</v>
      </c>
      <c r="IG169" s="10">
        <f t="shared" si="220"/>
        <v>1</v>
      </c>
      <c r="IH169" s="11"/>
      <c r="II169" s="9">
        <f>VLOOKUP($C169, Table5[#All], 22, 0)</f>
        <v>1</v>
      </c>
      <c r="IJ169" s="9">
        <f>VLOOKUP($C169, Table5[#All], 23, 0)</f>
        <v>0</v>
      </c>
      <c r="IK169" s="9">
        <f>VLOOKUP($C169, Table5[#All], 24, 0)</f>
        <v>0</v>
      </c>
      <c r="IL169" s="9">
        <f>VLOOKUP($C169, Table5[#All], 25, 0)</f>
        <v>0</v>
      </c>
      <c r="IM169" s="9">
        <f>VLOOKUP($C169, Table5[#All], 26, 0)</f>
        <v>0</v>
      </c>
      <c r="IN169" s="10">
        <f t="shared" si="221"/>
        <v>1</v>
      </c>
      <c r="IO169" s="11"/>
      <c r="IP169" s="9">
        <v>1</v>
      </c>
      <c r="IQ169" s="9">
        <v>0</v>
      </c>
      <c r="IR169" s="9">
        <v>0</v>
      </c>
      <c r="IS169" s="9">
        <v>0</v>
      </c>
      <c r="IT169" s="9">
        <v>0</v>
      </c>
      <c r="IU169" s="10">
        <f t="shared" si="222"/>
        <v>1</v>
      </c>
      <c r="IV169" s="82"/>
    </row>
    <row r="170" spans="1:256" ht="16.3" thickTop="1" thickBot="1" x14ac:dyDescent="0.35">
      <c r="A170" s="16" t="s">
        <v>456</v>
      </c>
      <c r="B170" s="16" t="s">
        <v>479</v>
      </c>
      <c r="C170" s="16" t="s">
        <v>480</v>
      </c>
      <c r="D170" s="11"/>
      <c r="E170" s="9">
        <f>VLOOKUP($C170, Table3[#All], 2, 0)</f>
        <v>0</v>
      </c>
      <c r="F170" s="9"/>
      <c r="G170" s="9">
        <f>VLOOKUP($C170, Table3[#All], 3, 0)</f>
        <v>0</v>
      </c>
      <c r="H170" s="9">
        <f>VLOOKUP($C170, Table3[#All], 4, 0)</f>
        <v>1</v>
      </c>
      <c r="I170" s="9">
        <f>VLOOKUP($C170, Table3[#All], 5, 0)</f>
        <v>0</v>
      </c>
      <c r="J170" s="10">
        <f t="shared" si="223"/>
        <v>4</v>
      </c>
      <c r="K170" s="11"/>
      <c r="L170" s="9">
        <f>VLOOKUP($C170, Table3[#All], 6, 0)</f>
        <v>1</v>
      </c>
      <c r="M170" s="9"/>
      <c r="N170" s="9">
        <f>VLOOKUP($C170, Table3[#All], 7, 0)</f>
        <v>0</v>
      </c>
      <c r="O170" s="9">
        <f>VLOOKUP($C170, Table3[#All], 8, 0)</f>
        <v>0</v>
      </c>
      <c r="P170" s="9">
        <f>VLOOKUP($C170, Table3[#All], 9, 0)</f>
        <v>0</v>
      </c>
      <c r="Q170" s="10">
        <f t="shared" si="224"/>
        <v>1</v>
      </c>
      <c r="R170" s="11"/>
      <c r="S170" s="9">
        <f>VLOOKUP($C170, Table3[#All], 10, 0)</f>
        <v>0</v>
      </c>
      <c r="T170" s="9">
        <f>VLOOKUP($C170, Table3[#All], 11, 0)</f>
        <v>0</v>
      </c>
      <c r="U170" s="9">
        <f>VLOOKUP($C170, Table3[#All], 12, 0)</f>
        <v>0.25</v>
      </c>
      <c r="V170" s="9">
        <f>VLOOKUP($C170, Table3[#All], 13, 0)</f>
        <v>0.75</v>
      </c>
      <c r="W170" s="9">
        <f>VLOOKUP($C170, Table3[#All], 14, 0)</f>
        <v>0</v>
      </c>
      <c r="X170" s="10">
        <f t="shared" si="225"/>
        <v>4</v>
      </c>
      <c r="Y170" s="11"/>
      <c r="Z170" s="9">
        <f>VLOOKUP($C170, Table3[#All], 15, 0)</f>
        <v>0</v>
      </c>
      <c r="AA170" s="9">
        <f>VLOOKUP($C170, Table3[#All], 16, 0)</f>
        <v>0.58329999999999993</v>
      </c>
      <c r="AB170" s="9">
        <f>VLOOKUP($C170, Table3[#All], 17, 0)</f>
        <v>0.41670000000000001</v>
      </c>
      <c r="AC170" s="9">
        <f>VLOOKUP($C170, Table3[#All], 18, 0)</f>
        <v>0</v>
      </c>
      <c r="AD170" s="9">
        <f>VLOOKUP($C170, Table3[#All], 19, 0)</f>
        <v>0</v>
      </c>
      <c r="AE170" s="10">
        <f t="shared" si="195"/>
        <v>3</v>
      </c>
      <c r="AF170" s="11"/>
      <c r="AG170" s="9">
        <f>VLOOKUP($C170, Table3[#All], 20, 0)</f>
        <v>0</v>
      </c>
      <c r="AH170" s="9">
        <f>VLOOKUP($C170, Table3[#All], 21, 0)</f>
        <v>1</v>
      </c>
      <c r="AI170" s="9">
        <f>VLOOKUP($C170, Table3[#All], 22, 0)</f>
        <v>0</v>
      </c>
      <c r="AJ170" s="9"/>
      <c r="AK170" s="9"/>
      <c r="AL170" s="10">
        <f t="shared" si="196"/>
        <v>2</v>
      </c>
      <c r="AM170" s="11"/>
      <c r="AN170" s="9">
        <f>VLOOKUP($C170, Table3[#All], 23, 0)</f>
        <v>1</v>
      </c>
      <c r="AO170" s="9">
        <f>VLOOKUP($C170, Table3[#All], 24, 0)</f>
        <v>0</v>
      </c>
      <c r="AP170" s="9">
        <f>VLOOKUP($C170, Table3[#All], 25, 0)</f>
        <v>0</v>
      </c>
      <c r="AQ170" s="9">
        <f>VLOOKUP($C170, Table3[#All], 26, 0)</f>
        <v>0</v>
      </c>
      <c r="AR170" s="9"/>
      <c r="AS170" s="12">
        <f t="shared" si="197"/>
        <v>1</v>
      </c>
      <c r="AT170" s="11"/>
      <c r="AU170" s="9">
        <f>VLOOKUP($C170, Table3[#All], 27, 0)</f>
        <v>1</v>
      </c>
      <c r="AV170" s="9">
        <f>VLOOKUP($C170, Table3[#All], 28, 0)</f>
        <v>0</v>
      </c>
      <c r="AW170" s="9">
        <f>VLOOKUP($C170, Table3[#All], 29, 0)</f>
        <v>0</v>
      </c>
      <c r="AX170" s="9"/>
      <c r="AY170" s="9"/>
      <c r="AZ170" s="10">
        <f t="shared" si="226"/>
        <v>1</v>
      </c>
      <c r="BA170" s="11"/>
      <c r="BB170" s="9">
        <f>VLOOKUP($C170, Table3[#All], 30, 0)</f>
        <v>8.3299999999999999E-2</v>
      </c>
      <c r="BC170" s="9">
        <f>VLOOKUP($C170, Table3[#All], 31, 0)</f>
        <v>0.83329999999999993</v>
      </c>
      <c r="BD170" s="9">
        <f>VLOOKUP($C170, Table3[#All], 32, 0)</f>
        <v>8.3299999999999999E-2</v>
      </c>
      <c r="BE170" s="9">
        <f>VLOOKUP($C170, Table3[#All], 33, 0)</f>
        <v>0</v>
      </c>
      <c r="BF170" s="9"/>
      <c r="BG170" s="10">
        <f t="shared" si="227"/>
        <v>2</v>
      </c>
      <c r="BH170" s="81"/>
      <c r="BI170" s="9">
        <f>VLOOKUP($C170, Table3[#All], 34, 0)</f>
        <v>0</v>
      </c>
      <c r="BJ170" s="9">
        <f>VLOOKUP($C170, Table3[#All], 35, 0)</f>
        <v>0</v>
      </c>
      <c r="BK170" s="9">
        <f>VLOOKUP($C170, Table3[#All], 36, 0)</f>
        <v>0</v>
      </c>
      <c r="BL170" s="9">
        <f>VLOOKUP($C170, Table3[#All], 37, 0)</f>
        <v>0</v>
      </c>
      <c r="BM170" s="9">
        <f>VLOOKUP($C170, Table3[#All], 38, 0)</f>
        <v>0</v>
      </c>
      <c r="BN170" s="10" t="str">
        <f t="shared" si="228"/>
        <v>N/A</v>
      </c>
      <c r="BO170" s="11"/>
      <c r="BP170" s="9">
        <f>VLOOKUP($C170, Table3[#All], 39, 0)</f>
        <v>1</v>
      </c>
      <c r="BQ170" s="9">
        <f>VLOOKUP($C170, Table3[#All], 40, 0)</f>
        <v>0</v>
      </c>
      <c r="BR170" s="9">
        <f>VLOOKUP($C170, Table3[#All], 41, 0)</f>
        <v>0</v>
      </c>
      <c r="BS170" s="9">
        <f>VLOOKUP($C170, Table3[#All], 42, 0)</f>
        <v>0</v>
      </c>
      <c r="BT170" s="9"/>
      <c r="BU170" s="10">
        <f t="shared" si="198"/>
        <v>1</v>
      </c>
      <c r="BV170" s="11"/>
      <c r="BW170" s="9">
        <f>VLOOKUP($C170, Table3[#All], 43, 0)</f>
        <v>1</v>
      </c>
      <c r="BX170" s="9">
        <f>VLOOKUP($C170, Table3[#All], 44, 0)</f>
        <v>0</v>
      </c>
      <c r="BY170" s="9">
        <f>VLOOKUP($C170, Table3[#All], 45, 0)</f>
        <v>0</v>
      </c>
      <c r="BZ170" s="9"/>
      <c r="CA170" s="9"/>
      <c r="CB170" s="10">
        <f t="shared" si="199"/>
        <v>1</v>
      </c>
      <c r="CC170" s="81"/>
      <c r="CD170" s="9">
        <f>VLOOKUP($C170, Table3[#All], 46, 0)</f>
        <v>1</v>
      </c>
      <c r="CE170" s="9">
        <f>VLOOKUP($C170, Table3[#All], 47, 0)</f>
        <v>0</v>
      </c>
      <c r="CF170" s="9">
        <f>VLOOKUP($C170, Table3[#All], 48, 0)</f>
        <v>0</v>
      </c>
      <c r="CG170" s="9">
        <f>VLOOKUP($C170, Table3[#All], 49, 0)</f>
        <v>0</v>
      </c>
      <c r="CH170" s="9">
        <f>VLOOKUP($C170, Table3[#All], 50, 0)</f>
        <v>0</v>
      </c>
      <c r="CI170" s="12">
        <f t="shared" si="200"/>
        <v>1</v>
      </c>
      <c r="CJ170" s="13"/>
      <c r="CK170" s="9">
        <f>VLOOKUP($C170, Table3[#All], 51, 0)</f>
        <v>0</v>
      </c>
      <c r="CL170" s="9">
        <f>VLOOKUP($C170, Table3[#All], 52, 0)</f>
        <v>1</v>
      </c>
      <c r="CM170" s="9">
        <f>VLOOKUP($C170, Table3[#All], 53, 0)</f>
        <v>0</v>
      </c>
      <c r="CN170" s="9">
        <f>VLOOKUP($C170, Table3[#All], 54, 0)</f>
        <v>0</v>
      </c>
      <c r="CO170" s="9"/>
      <c r="CP170" s="10">
        <f t="shared" si="201"/>
        <v>2</v>
      </c>
      <c r="CQ170" s="11"/>
      <c r="CR170" s="9">
        <f>VLOOKUP($C170, Table3[#All], 55, 0)</f>
        <v>0</v>
      </c>
      <c r="CS170" s="9">
        <f>VLOOKUP($C170, Table3[#All], 56, 0)</f>
        <v>0</v>
      </c>
      <c r="CT170" s="9">
        <f>VLOOKUP($C170, Table3[#All], 57, 0)</f>
        <v>0.5</v>
      </c>
      <c r="CU170" s="9">
        <f>VLOOKUP($C170, Table3[#All], 58, 0)</f>
        <v>0.33329999999999999</v>
      </c>
      <c r="CV170" s="9">
        <f>VLOOKUP($C170, Table3[#All], 59, 0)</f>
        <v>0.16670000000000001</v>
      </c>
      <c r="CW170" s="14">
        <f t="shared" si="202"/>
        <v>4</v>
      </c>
      <c r="CX170" s="81"/>
      <c r="CY170" s="9">
        <f>VLOOKUP($C170, Table3[#All], 60, 0)</f>
        <v>0</v>
      </c>
      <c r="CZ170" s="9">
        <f>VLOOKUP($C170, Table3[#All], 61, 0)</f>
        <v>1</v>
      </c>
      <c r="DA170" s="9">
        <f>VLOOKUP($C170, Table3[#All], 62, 0)</f>
        <v>0</v>
      </c>
      <c r="DB170" s="9">
        <f>VLOOKUP($C170, Table3[#All], 63, 0)</f>
        <v>0</v>
      </c>
      <c r="DC170" s="9">
        <f>VLOOKUP($C170, Table3[#All], 64, 0)</f>
        <v>0</v>
      </c>
      <c r="DD170" s="10">
        <f t="shared" si="203"/>
        <v>2</v>
      </c>
      <c r="DE170" s="11"/>
      <c r="DF170" s="9">
        <f>VLOOKUP($C170, Table3[#All], 65, 0)</f>
        <v>8.3299999999999999E-2</v>
      </c>
      <c r="DG170" s="9"/>
      <c r="DH170" s="9">
        <f>VLOOKUP($C170, Table3[#All], 66, 0)</f>
        <v>0.91670000000000007</v>
      </c>
      <c r="DI170" s="9"/>
      <c r="DJ170" s="9">
        <f>VLOOKUP($C170, Table3[#All], 67, 0)</f>
        <v>0</v>
      </c>
      <c r="DK170" s="14">
        <f t="shared" si="204"/>
        <v>3</v>
      </c>
      <c r="DL170" s="11"/>
      <c r="DM170" s="9">
        <f>VLOOKUP($C170, Table3[#All], 68, 0)</f>
        <v>0.58329999999999993</v>
      </c>
      <c r="DN170" s="9"/>
      <c r="DO170" s="9">
        <f>VLOOKUP($C170, Table3[#All], 69, 0)</f>
        <v>0.41670000000000001</v>
      </c>
      <c r="DP170" s="9">
        <f>VLOOKUP($C170, Table3[#All], 70, 0)</f>
        <v>0</v>
      </c>
      <c r="DQ170" s="9"/>
      <c r="DR170" s="14">
        <f t="shared" si="205"/>
        <v>3</v>
      </c>
      <c r="DS170" s="11"/>
      <c r="DT170" s="9">
        <f>VLOOKUP($C170, Table3[#All], 71, 0)</f>
        <v>0</v>
      </c>
      <c r="DU170" s="9">
        <f>VLOOKUP($C170, Table3[#All], 72, 0)</f>
        <v>0</v>
      </c>
      <c r="DV170" s="9">
        <f>VLOOKUP($C170, Table3[#All], 73, 0)</f>
        <v>0.25</v>
      </c>
      <c r="DW170" s="9">
        <f>VLOOKUP($C170, Table3[#All], 74, 0)</f>
        <v>0.41670000000000001</v>
      </c>
      <c r="DX170" s="9">
        <f>VLOOKUP($C170, Table3[#All], 75, 0)</f>
        <v>0.33329999999999999</v>
      </c>
      <c r="DY170" s="12">
        <f t="shared" si="194"/>
        <v>5</v>
      </c>
      <c r="DZ170" s="11"/>
      <c r="EA170" s="9">
        <f>VLOOKUP($C170, Table3[#All], 76, 0)</f>
        <v>1</v>
      </c>
      <c r="EB170" s="9">
        <f>VLOOKUP($C170, Table3[#All], 77, 0)</f>
        <v>0</v>
      </c>
      <c r="EC170" s="9">
        <f>VLOOKUP($C170, Table3[#All], 78, 0)</f>
        <v>0</v>
      </c>
      <c r="ED170" s="9">
        <f>VLOOKUP($C170, Table3[#All], 79, 0)</f>
        <v>0</v>
      </c>
      <c r="EE170" s="9">
        <f>VLOOKUP($C170, Table3[#All], 80, 0)</f>
        <v>0</v>
      </c>
      <c r="EF170" s="10">
        <f t="shared" si="206"/>
        <v>1</v>
      </c>
      <c r="EG170" s="9"/>
      <c r="EH170" s="9">
        <f>VLOOKUP($C170, Table3[#All], 81, 0)</f>
        <v>1</v>
      </c>
      <c r="EI170" s="9">
        <f>VLOOKUP($C170, Table3[#All], 82, 0)</f>
        <v>0</v>
      </c>
      <c r="EJ170" s="9">
        <f>VLOOKUP($C170, Table3[#All], 83, 0)</f>
        <v>0</v>
      </c>
      <c r="EK170" s="9">
        <f>VLOOKUP($C170, Table3[#All], 84, 0)</f>
        <v>0</v>
      </c>
      <c r="EL170" s="9">
        <f>VLOOKUP($C170, Table3[#All], 85, 0)</f>
        <v>0</v>
      </c>
      <c r="EM170" s="14">
        <f t="shared" si="207"/>
        <v>1</v>
      </c>
      <c r="EN170" s="11"/>
      <c r="EO170" s="9">
        <f>VLOOKUP($C170, Table3[#All], 86, 0)</f>
        <v>0</v>
      </c>
      <c r="EP170" s="9"/>
      <c r="EQ170" s="9">
        <f>VLOOKUP($C170, Table3[#All], 87, 0)</f>
        <v>1</v>
      </c>
      <c r="ER170" s="9"/>
      <c r="ES170" s="9"/>
      <c r="ET170" s="14">
        <f t="shared" si="208"/>
        <v>3</v>
      </c>
      <c r="EU170" s="11"/>
      <c r="EV170" s="9">
        <f>VLOOKUP($C170, Table3[#All], 88, 0)</f>
        <v>1</v>
      </c>
      <c r="EW170" s="9">
        <f>VLOOKUP($C170, Table3[#All], 89, 0)</f>
        <v>0</v>
      </c>
      <c r="EX170" s="9">
        <f>VLOOKUP($C170, Table3[#All], 90, 0)</f>
        <v>0</v>
      </c>
      <c r="EY170" s="9">
        <f>VLOOKUP($C170, Table3[#All], 91, 0)</f>
        <v>0</v>
      </c>
      <c r="EZ170" s="9">
        <f>VLOOKUP($C170, Table3[#All], 92, 0)</f>
        <v>0</v>
      </c>
      <c r="FA170" s="12">
        <f t="shared" si="209"/>
        <v>1</v>
      </c>
      <c r="FB170" s="11"/>
      <c r="FC170" s="9">
        <f>VLOOKUP($C170, Table3[#All], 93, 0)</f>
        <v>0</v>
      </c>
      <c r="FD170" s="9">
        <f>VLOOKUP($C170, Table3[#All], 94, 0)</f>
        <v>0</v>
      </c>
      <c r="FE170" s="9">
        <f>VLOOKUP($C170, Table3[#All], 95, 0)</f>
        <v>1</v>
      </c>
      <c r="FF170" s="9">
        <f>VLOOKUP($C170, Table3[#All], 96, 0)</f>
        <v>0</v>
      </c>
      <c r="FG170" s="9"/>
      <c r="FH170" s="10">
        <f t="shared" si="210"/>
        <v>3</v>
      </c>
      <c r="FI170" s="11"/>
      <c r="FJ170" s="9">
        <f>VLOOKUP($C170, Table3[#All], 97, 0)</f>
        <v>0</v>
      </c>
      <c r="FK170" s="9">
        <f>VLOOKUP($C170, Table3[#All], 98, 0)</f>
        <v>0</v>
      </c>
      <c r="FL170" s="9">
        <f>VLOOKUP($C170, Table3[#All], 99, 0)</f>
        <v>0</v>
      </c>
      <c r="FM170" s="9">
        <f>VLOOKUP($C170, Table3[#All], 100, 0)</f>
        <v>0</v>
      </c>
      <c r="FN170" s="9">
        <f>VLOOKUP($C170, Table3[#All], 101, 0)</f>
        <v>1</v>
      </c>
      <c r="FO170" s="14">
        <f t="shared" si="211"/>
        <v>5</v>
      </c>
      <c r="FP170" s="11"/>
      <c r="FQ170" s="9">
        <f>VLOOKUP($C170, Table3[#All], 102, 0)</f>
        <v>0.66670000000000007</v>
      </c>
      <c r="FR170" s="9">
        <f>VLOOKUP($C170, Table3[#All], 103, 0)</f>
        <v>0.33329999999999999</v>
      </c>
      <c r="FS170" s="9">
        <f>VLOOKUP($C170, Table3[#All], 104, 0)</f>
        <v>0</v>
      </c>
      <c r="FT170" s="9">
        <f>VLOOKUP($C170, Table3[#All], 105, 0)</f>
        <v>0</v>
      </c>
      <c r="FU170" s="9">
        <v>0</v>
      </c>
      <c r="FV170" s="10">
        <f t="shared" si="212"/>
        <v>2</v>
      </c>
      <c r="FW170" s="11"/>
      <c r="FX170" s="9">
        <f>VLOOKUP($C170, Table3[#All], 106, 0)</f>
        <v>0</v>
      </c>
      <c r="FY170" s="9"/>
      <c r="FZ170" s="9">
        <f>VLOOKUP($C170, Table3[#All], 107, 0)</f>
        <v>1</v>
      </c>
      <c r="GA170" s="9">
        <f>VLOOKUP($C170, Table3[#All], 108, 0)</f>
        <v>0</v>
      </c>
      <c r="GB170" s="9"/>
      <c r="GC170" s="10">
        <f t="shared" si="229"/>
        <v>3</v>
      </c>
      <c r="GD170" s="81"/>
      <c r="GE170" s="9">
        <f>VLOOKUP($C170, Table3[#All], 109, 0)</f>
        <v>0</v>
      </c>
      <c r="GF170" s="9">
        <f>VLOOKUP($C170, Table3[#All], 110, 0)</f>
        <v>0.58329999999999993</v>
      </c>
      <c r="GG170" s="9">
        <f>VLOOKUP($C170, Table3[#All], 111, 0)</f>
        <v>0.41670000000000001</v>
      </c>
      <c r="GH170" s="9"/>
      <c r="GI170" s="9">
        <f>VLOOKUP($C170, Table3[#All], 112, 0)</f>
        <v>0</v>
      </c>
      <c r="GJ170" s="12">
        <f t="shared" si="213"/>
        <v>3</v>
      </c>
      <c r="GK170" s="11"/>
      <c r="GL170" s="9">
        <f>VLOOKUP($C170, Table3[#All], 113, 0)</f>
        <v>0</v>
      </c>
      <c r="GM170" s="9">
        <f>VLOOKUP($C170, Table3[#All], 114, 0)</f>
        <v>0</v>
      </c>
      <c r="GN170" s="9">
        <f>VLOOKUP($C170, Table3[#All], 115, 0)</f>
        <v>0.58329999999999993</v>
      </c>
      <c r="GO170" s="9">
        <f>VLOOKUP($C170, Table3[#All], 116, 0)</f>
        <v>0.41670000000000001</v>
      </c>
      <c r="GP170" s="9"/>
      <c r="GQ170" s="10">
        <f t="shared" si="214"/>
        <v>4</v>
      </c>
      <c r="GR170" s="11"/>
      <c r="GS170" s="9">
        <f>VLOOKUP($C170, Table2[#All], 3, 0)</f>
        <v>0</v>
      </c>
      <c r="GT170" s="9">
        <f>VLOOKUP($C170, Table2[#All], 4, 0)</f>
        <v>1</v>
      </c>
      <c r="GU170" s="9">
        <f>VLOOKUP($C170, Table2[#All], 5, 0)</f>
        <v>0</v>
      </c>
      <c r="GV170" s="9">
        <f>VLOOKUP($C170, Table2[#All], 6, 0)</f>
        <v>0</v>
      </c>
      <c r="GW170" s="9">
        <f>VLOOKUP($C170, Table2[#All], 7, 0)</f>
        <v>0</v>
      </c>
      <c r="GX170" s="10">
        <f t="shared" si="215"/>
        <v>2</v>
      </c>
      <c r="GY170" s="11"/>
      <c r="GZ170" s="9">
        <v>0</v>
      </c>
      <c r="HA170" s="9">
        <v>0</v>
      </c>
      <c r="HB170" s="9">
        <v>1</v>
      </c>
      <c r="HC170" s="9">
        <v>0</v>
      </c>
      <c r="HD170" s="9"/>
      <c r="HE170" s="10">
        <f t="shared" si="216"/>
        <v>3</v>
      </c>
      <c r="HF170" s="11"/>
      <c r="HG170" s="9">
        <f>VLOOKUP($C170, Table5[#All], 2, 0)</f>
        <v>0</v>
      </c>
      <c r="HH170" s="9">
        <f>VLOOKUP($C170, Table5[#All], 3, 0)</f>
        <v>0</v>
      </c>
      <c r="HI170" s="9">
        <f>VLOOKUP($C170, Table5[#All], 4, 0)</f>
        <v>0</v>
      </c>
      <c r="HJ170" s="9">
        <f>VLOOKUP($C170, Table5[#All], 5, 0)</f>
        <v>0</v>
      </c>
      <c r="HK170" s="9">
        <f>VLOOKUP($C170, Table5[#All], 6, 0)</f>
        <v>1</v>
      </c>
      <c r="HL170" s="10">
        <f t="shared" si="217"/>
        <v>5</v>
      </c>
      <c r="HM170" s="11"/>
      <c r="HN170" s="9">
        <f>VLOOKUP($C170, Table5[#All], 7, 0)</f>
        <v>0</v>
      </c>
      <c r="HO170" s="9">
        <f>VLOOKUP($C170, Table5[#All], 8, 0)</f>
        <v>0</v>
      </c>
      <c r="HP170" s="9">
        <f>VLOOKUP($C170, Table5[#All], 9, 0)</f>
        <v>0</v>
      </c>
      <c r="HQ170" s="9">
        <f>VLOOKUP($C170, Table5[#All], 10, 0)</f>
        <v>1</v>
      </c>
      <c r="HR170" s="9">
        <f>VLOOKUP($C170, Table5[#All], 11, 0)</f>
        <v>0</v>
      </c>
      <c r="HS170" s="10">
        <f t="shared" si="218"/>
        <v>4</v>
      </c>
      <c r="HT170" s="11"/>
      <c r="HU170" s="9">
        <f>VLOOKUP($C170, Table5[#All], 12, 0)</f>
        <v>1</v>
      </c>
      <c r="HV170" s="9">
        <f>VLOOKUP($C170, Table5[#All], 13, 0)</f>
        <v>0</v>
      </c>
      <c r="HW170" s="9">
        <f>VLOOKUP($C170, Table5[#All], 14, 0)</f>
        <v>0</v>
      </c>
      <c r="HX170" s="9">
        <f>VLOOKUP($C170, Table5[#All], 15, 0)</f>
        <v>0</v>
      </c>
      <c r="HY170" s="9">
        <f>VLOOKUP($C170, Table5[#All], 16, 0)</f>
        <v>0</v>
      </c>
      <c r="HZ170" s="10">
        <f t="shared" si="219"/>
        <v>1</v>
      </c>
      <c r="IA170" s="11"/>
      <c r="IB170" s="9">
        <f>VLOOKUP($C170, Table5[#All], 17, 0)</f>
        <v>0</v>
      </c>
      <c r="IC170" s="9">
        <f>VLOOKUP($C170, Table5[#All], 18, 0)</f>
        <v>0</v>
      </c>
      <c r="ID170" s="9">
        <f>VLOOKUP($C170, Table5[#All], 19, 0)</f>
        <v>0</v>
      </c>
      <c r="IE170" s="9">
        <f>VLOOKUP($C170, Table5[#All], 20, 0)</f>
        <v>1</v>
      </c>
      <c r="IF170" s="9">
        <f>VLOOKUP($C170, Table5[#All], 21, 0)</f>
        <v>0</v>
      </c>
      <c r="IG170" s="10">
        <f t="shared" si="220"/>
        <v>4</v>
      </c>
      <c r="IH170" s="11"/>
      <c r="II170" s="9">
        <f>VLOOKUP($C170, Table5[#All], 22, 0)</f>
        <v>1</v>
      </c>
      <c r="IJ170" s="9">
        <f>VLOOKUP($C170, Table5[#All], 23, 0)</f>
        <v>0</v>
      </c>
      <c r="IK170" s="9">
        <f>VLOOKUP($C170, Table5[#All], 24, 0)</f>
        <v>0</v>
      </c>
      <c r="IL170" s="9">
        <f>VLOOKUP($C170, Table5[#All], 25, 0)</f>
        <v>0</v>
      </c>
      <c r="IM170" s="9">
        <f>VLOOKUP($C170, Table5[#All], 26, 0)</f>
        <v>0</v>
      </c>
      <c r="IN170" s="10">
        <f t="shared" si="221"/>
        <v>1</v>
      </c>
      <c r="IO170" s="11"/>
      <c r="IP170" s="9">
        <v>1</v>
      </c>
      <c r="IQ170" s="9">
        <v>0</v>
      </c>
      <c r="IR170" s="9">
        <v>0</v>
      </c>
      <c r="IS170" s="9">
        <v>0</v>
      </c>
      <c r="IT170" s="9">
        <v>0</v>
      </c>
      <c r="IU170" s="10">
        <f t="shared" si="222"/>
        <v>1</v>
      </c>
      <c r="IV170" s="82"/>
    </row>
    <row r="171" spans="1:256" ht="16.3" thickTop="1" thickBot="1" x14ac:dyDescent="0.35">
      <c r="A171" s="16" t="s">
        <v>456</v>
      </c>
      <c r="B171" s="16" t="s">
        <v>481</v>
      </c>
      <c r="C171" s="16" t="s">
        <v>482</v>
      </c>
      <c r="D171" s="11"/>
      <c r="E171" s="9">
        <f>VLOOKUP($C171, Table3[#All], 2, 0)</f>
        <v>0</v>
      </c>
      <c r="F171" s="9"/>
      <c r="G171" s="9">
        <f>VLOOKUP($C171, Table3[#All], 3, 0)</f>
        <v>0.2</v>
      </c>
      <c r="H171" s="9">
        <f>VLOOKUP($C171, Table3[#All], 4, 0)</f>
        <v>0.8</v>
      </c>
      <c r="I171" s="9">
        <f>VLOOKUP($C171, Table3[#All], 5, 0)</f>
        <v>0</v>
      </c>
      <c r="J171" s="10">
        <f t="shared" si="223"/>
        <v>4</v>
      </c>
      <c r="K171" s="11"/>
      <c r="L171" s="9">
        <f>VLOOKUP($C171, Table3[#All], 6, 0)</f>
        <v>1</v>
      </c>
      <c r="M171" s="9"/>
      <c r="N171" s="9">
        <f>VLOOKUP($C171, Table3[#All], 7, 0)</f>
        <v>0</v>
      </c>
      <c r="O171" s="9">
        <f>VLOOKUP($C171, Table3[#All], 8, 0)</f>
        <v>0</v>
      </c>
      <c r="P171" s="9">
        <f>VLOOKUP($C171, Table3[#All], 9, 0)</f>
        <v>0</v>
      </c>
      <c r="Q171" s="10">
        <f t="shared" si="224"/>
        <v>1</v>
      </c>
      <c r="R171" s="11"/>
      <c r="S171" s="9">
        <f>VLOOKUP($C171, Table3[#All], 10, 0)</f>
        <v>0</v>
      </c>
      <c r="T171" s="9">
        <f>VLOOKUP($C171, Table3[#All], 11, 0)</f>
        <v>0</v>
      </c>
      <c r="U171" s="9">
        <f>VLOOKUP($C171, Table3[#All], 12, 0)</f>
        <v>0.5333</v>
      </c>
      <c r="V171" s="9">
        <f>VLOOKUP($C171, Table3[#All], 13, 0)</f>
        <v>0.4667</v>
      </c>
      <c r="W171" s="9">
        <f>VLOOKUP($C171, Table3[#All], 14, 0)</f>
        <v>0</v>
      </c>
      <c r="X171" s="10">
        <f t="shared" si="225"/>
        <v>4</v>
      </c>
      <c r="Y171" s="11"/>
      <c r="Z171" s="9">
        <f>VLOOKUP($C171, Table3[#All], 15, 0)</f>
        <v>0</v>
      </c>
      <c r="AA171" s="9">
        <f>VLOOKUP($C171, Table3[#All], 16, 0)</f>
        <v>0.33329999999999999</v>
      </c>
      <c r="AB171" s="9">
        <f>VLOOKUP($C171, Table3[#All], 17, 0)</f>
        <v>0.66670000000000007</v>
      </c>
      <c r="AC171" s="9">
        <f>VLOOKUP($C171, Table3[#All], 18, 0)</f>
        <v>0</v>
      </c>
      <c r="AD171" s="9">
        <f>VLOOKUP($C171, Table3[#All], 19, 0)</f>
        <v>0</v>
      </c>
      <c r="AE171" s="10">
        <f t="shared" si="195"/>
        <v>3</v>
      </c>
      <c r="AF171" s="11"/>
      <c r="AG171" s="9">
        <f>VLOOKUP($C171, Table3[#All], 20, 0)</f>
        <v>0</v>
      </c>
      <c r="AH171" s="9">
        <f>VLOOKUP($C171, Table3[#All], 21, 0)</f>
        <v>1</v>
      </c>
      <c r="AI171" s="9">
        <f>VLOOKUP($C171, Table3[#All], 22, 0)</f>
        <v>0</v>
      </c>
      <c r="AJ171" s="9"/>
      <c r="AK171" s="9"/>
      <c r="AL171" s="10">
        <f t="shared" si="196"/>
        <v>2</v>
      </c>
      <c r="AM171" s="11"/>
      <c r="AN171" s="9">
        <f>VLOOKUP($C171, Table3[#All], 23, 0)</f>
        <v>1</v>
      </c>
      <c r="AO171" s="9">
        <f>VLOOKUP($C171, Table3[#All], 24, 0)</f>
        <v>0</v>
      </c>
      <c r="AP171" s="9">
        <f>VLOOKUP($C171, Table3[#All], 25, 0)</f>
        <v>0</v>
      </c>
      <c r="AQ171" s="9">
        <f>VLOOKUP($C171, Table3[#All], 26, 0)</f>
        <v>0</v>
      </c>
      <c r="AR171" s="9"/>
      <c r="AS171" s="12">
        <f t="shared" si="197"/>
        <v>1</v>
      </c>
      <c r="AT171" s="11"/>
      <c r="AU171" s="9">
        <f>VLOOKUP($C171, Table3[#All], 27, 0)</f>
        <v>1</v>
      </c>
      <c r="AV171" s="9">
        <f>VLOOKUP($C171, Table3[#All], 28, 0)</f>
        <v>0</v>
      </c>
      <c r="AW171" s="9">
        <f>VLOOKUP($C171, Table3[#All], 29, 0)</f>
        <v>0</v>
      </c>
      <c r="AX171" s="9"/>
      <c r="AY171" s="9"/>
      <c r="AZ171" s="10">
        <f t="shared" si="226"/>
        <v>1</v>
      </c>
      <c r="BA171" s="11"/>
      <c r="BB171" s="9">
        <f>VLOOKUP($C171, Table3[#All], 30, 0)</f>
        <v>6.6699999999999995E-2</v>
      </c>
      <c r="BC171" s="9">
        <f>VLOOKUP($C171, Table3[#All], 31, 0)</f>
        <v>0.93330000000000002</v>
      </c>
      <c r="BD171" s="9">
        <f>VLOOKUP($C171, Table3[#All], 32, 0)</f>
        <v>0</v>
      </c>
      <c r="BE171" s="9">
        <f>VLOOKUP($C171, Table3[#All], 33, 0)</f>
        <v>0</v>
      </c>
      <c r="BF171" s="9"/>
      <c r="BG171" s="10">
        <f t="shared" si="227"/>
        <v>2</v>
      </c>
      <c r="BH171" s="81"/>
      <c r="BI171" s="9">
        <f>VLOOKUP($C171, Table3[#All], 34, 0)</f>
        <v>0</v>
      </c>
      <c r="BJ171" s="9">
        <f>VLOOKUP($C171, Table3[#All], 35, 0)</f>
        <v>0</v>
      </c>
      <c r="BK171" s="9">
        <f>VLOOKUP($C171, Table3[#All], 36, 0)</f>
        <v>0</v>
      </c>
      <c r="BL171" s="9">
        <f>VLOOKUP($C171, Table3[#All], 37, 0)</f>
        <v>0</v>
      </c>
      <c r="BM171" s="9">
        <f>VLOOKUP($C171, Table3[#All], 38, 0)</f>
        <v>0</v>
      </c>
      <c r="BN171" s="10" t="str">
        <f t="shared" si="228"/>
        <v>N/A</v>
      </c>
      <c r="BO171" s="11"/>
      <c r="BP171" s="9">
        <f>VLOOKUP($C171, Table3[#All], 39, 0)</f>
        <v>1</v>
      </c>
      <c r="BQ171" s="9">
        <f>VLOOKUP($C171, Table3[#All], 40, 0)</f>
        <v>0</v>
      </c>
      <c r="BR171" s="9">
        <f>VLOOKUP($C171, Table3[#All], 41, 0)</f>
        <v>0</v>
      </c>
      <c r="BS171" s="9">
        <f>VLOOKUP($C171, Table3[#All], 42, 0)</f>
        <v>0</v>
      </c>
      <c r="BT171" s="9"/>
      <c r="BU171" s="10">
        <f t="shared" si="198"/>
        <v>1</v>
      </c>
      <c r="BV171" s="11"/>
      <c r="BW171" s="9">
        <f>VLOOKUP($C171, Table3[#All], 43, 0)</f>
        <v>1</v>
      </c>
      <c r="BX171" s="9">
        <f>VLOOKUP($C171, Table3[#All], 44, 0)</f>
        <v>0</v>
      </c>
      <c r="BY171" s="9">
        <f>VLOOKUP($C171, Table3[#All], 45, 0)</f>
        <v>0</v>
      </c>
      <c r="BZ171" s="9"/>
      <c r="CA171" s="9"/>
      <c r="CB171" s="10">
        <f t="shared" si="199"/>
        <v>1</v>
      </c>
      <c r="CC171" s="81"/>
      <c r="CD171" s="9">
        <f>VLOOKUP($C171, Table3[#All], 46, 0)</f>
        <v>1</v>
      </c>
      <c r="CE171" s="9">
        <f>VLOOKUP($C171, Table3[#All], 47, 0)</f>
        <v>0</v>
      </c>
      <c r="CF171" s="9">
        <f>VLOOKUP($C171, Table3[#All], 48, 0)</f>
        <v>0</v>
      </c>
      <c r="CG171" s="9">
        <f>VLOOKUP($C171, Table3[#All], 49, 0)</f>
        <v>0</v>
      </c>
      <c r="CH171" s="9">
        <f>VLOOKUP($C171, Table3[#All], 50, 0)</f>
        <v>0</v>
      </c>
      <c r="CI171" s="12">
        <f t="shared" si="200"/>
        <v>1</v>
      </c>
      <c r="CJ171" s="13"/>
      <c r="CK171" s="9">
        <f>VLOOKUP($C171, Table3[#All], 51, 0)</f>
        <v>0</v>
      </c>
      <c r="CL171" s="9">
        <f>VLOOKUP($C171, Table3[#All], 52, 0)</f>
        <v>1</v>
      </c>
      <c r="CM171" s="9">
        <f>VLOOKUP($C171, Table3[#All], 53, 0)</f>
        <v>0</v>
      </c>
      <c r="CN171" s="9">
        <f>VLOOKUP($C171, Table3[#All], 54, 0)</f>
        <v>0</v>
      </c>
      <c r="CO171" s="9"/>
      <c r="CP171" s="10">
        <f t="shared" si="201"/>
        <v>2</v>
      </c>
      <c r="CQ171" s="11"/>
      <c r="CR171" s="9">
        <f>VLOOKUP($C171, Table3[#All], 55, 0)</f>
        <v>0</v>
      </c>
      <c r="CS171" s="9">
        <f>VLOOKUP($C171, Table3[#All], 56, 0)</f>
        <v>0</v>
      </c>
      <c r="CT171" s="9">
        <f>VLOOKUP($C171, Table3[#All], 57, 0)</f>
        <v>0.2</v>
      </c>
      <c r="CU171" s="9">
        <f>VLOOKUP($C171, Table3[#All], 58, 0)</f>
        <v>0.73329999999999995</v>
      </c>
      <c r="CV171" s="9">
        <f>VLOOKUP($C171, Table3[#All], 59, 0)</f>
        <v>6.6699999999999995E-2</v>
      </c>
      <c r="CW171" s="14">
        <f t="shared" si="202"/>
        <v>4</v>
      </c>
      <c r="CX171" s="81"/>
      <c r="CY171" s="9">
        <f>VLOOKUP($C171, Table3[#All], 60, 0)</f>
        <v>0.1333</v>
      </c>
      <c r="CZ171" s="9">
        <f>VLOOKUP($C171, Table3[#All], 61, 0)</f>
        <v>0.86670000000000003</v>
      </c>
      <c r="DA171" s="9">
        <f>VLOOKUP($C171, Table3[#All], 62, 0)</f>
        <v>0</v>
      </c>
      <c r="DB171" s="9">
        <f>VLOOKUP($C171, Table3[#All], 63, 0)</f>
        <v>0</v>
      </c>
      <c r="DC171" s="9">
        <f>VLOOKUP($C171, Table3[#All], 64, 0)</f>
        <v>0</v>
      </c>
      <c r="DD171" s="10">
        <f t="shared" si="203"/>
        <v>2</v>
      </c>
      <c r="DE171" s="11"/>
      <c r="DF171" s="9">
        <f>VLOOKUP($C171, Table3[#All], 65, 0)</f>
        <v>0.5333</v>
      </c>
      <c r="DG171" s="9"/>
      <c r="DH171" s="9">
        <f>VLOOKUP($C171, Table3[#All], 66, 0)</f>
        <v>0.4667</v>
      </c>
      <c r="DI171" s="9"/>
      <c r="DJ171" s="9">
        <f>VLOOKUP($C171, Table3[#All], 67, 0)</f>
        <v>0</v>
      </c>
      <c r="DK171" s="14">
        <f t="shared" si="204"/>
        <v>3</v>
      </c>
      <c r="DL171" s="11"/>
      <c r="DM171" s="9">
        <f>VLOOKUP($C171, Table3[#All], 68, 0)</f>
        <v>0.73329999999999995</v>
      </c>
      <c r="DN171" s="9"/>
      <c r="DO171" s="9">
        <f>VLOOKUP($C171, Table3[#All], 69, 0)</f>
        <v>0.26669999999999999</v>
      </c>
      <c r="DP171" s="9">
        <f>VLOOKUP($C171, Table3[#All], 70, 0)</f>
        <v>0</v>
      </c>
      <c r="DQ171" s="9"/>
      <c r="DR171" s="14">
        <f t="shared" si="205"/>
        <v>3</v>
      </c>
      <c r="DS171" s="11"/>
      <c r="DT171" s="9">
        <f>VLOOKUP($C171, Table3[#All], 71, 0)</f>
        <v>0</v>
      </c>
      <c r="DU171" s="9">
        <f>VLOOKUP($C171, Table3[#All], 72, 0)</f>
        <v>0</v>
      </c>
      <c r="DV171" s="9">
        <f>VLOOKUP($C171, Table3[#All], 73, 0)</f>
        <v>0.33329999999999999</v>
      </c>
      <c r="DW171" s="9">
        <f>VLOOKUP($C171, Table3[#All], 74, 0)</f>
        <v>0.4</v>
      </c>
      <c r="DX171" s="9">
        <f>VLOOKUP($C171, Table3[#All], 75, 0)</f>
        <v>0.26669999999999999</v>
      </c>
      <c r="DY171" s="12">
        <f t="shared" si="194"/>
        <v>5</v>
      </c>
      <c r="DZ171" s="11"/>
      <c r="EA171" s="9">
        <f>VLOOKUP($C171, Table3[#All], 76, 0)</f>
        <v>1</v>
      </c>
      <c r="EB171" s="9">
        <f>VLOOKUP($C171, Table3[#All], 77, 0)</f>
        <v>0</v>
      </c>
      <c r="EC171" s="9">
        <f>VLOOKUP($C171, Table3[#All], 78, 0)</f>
        <v>0</v>
      </c>
      <c r="ED171" s="9">
        <f>VLOOKUP($C171, Table3[#All], 79, 0)</f>
        <v>0</v>
      </c>
      <c r="EE171" s="9">
        <f>VLOOKUP($C171, Table3[#All], 80, 0)</f>
        <v>0</v>
      </c>
      <c r="EF171" s="10">
        <f t="shared" si="206"/>
        <v>1</v>
      </c>
      <c r="EG171" s="9"/>
      <c r="EH171" s="9">
        <f>VLOOKUP($C171, Table3[#All], 81, 0)</f>
        <v>1</v>
      </c>
      <c r="EI171" s="9">
        <f>VLOOKUP($C171, Table3[#All], 82, 0)</f>
        <v>0</v>
      </c>
      <c r="EJ171" s="9">
        <f>VLOOKUP($C171, Table3[#All], 83, 0)</f>
        <v>0</v>
      </c>
      <c r="EK171" s="9">
        <f>VLOOKUP($C171, Table3[#All], 84, 0)</f>
        <v>0</v>
      </c>
      <c r="EL171" s="9">
        <f>VLOOKUP($C171, Table3[#All], 85, 0)</f>
        <v>0</v>
      </c>
      <c r="EM171" s="14">
        <f t="shared" si="207"/>
        <v>1</v>
      </c>
      <c r="EN171" s="11"/>
      <c r="EO171" s="9">
        <f>VLOOKUP($C171, Table3[#All], 86, 0)</f>
        <v>0</v>
      </c>
      <c r="EP171" s="9"/>
      <c r="EQ171" s="9">
        <f>VLOOKUP($C171, Table3[#All], 87, 0)</f>
        <v>1</v>
      </c>
      <c r="ER171" s="9"/>
      <c r="ES171" s="9"/>
      <c r="ET171" s="14">
        <f t="shared" si="208"/>
        <v>3</v>
      </c>
      <c r="EU171" s="11"/>
      <c r="EV171" s="9">
        <f>VLOOKUP($C171, Table3[#All], 88, 0)</f>
        <v>1</v>
      </c>
      <c r="EW171" s="9">
        <f>VLOOKUP($C171, Table3[#All], 89, 0)</f>
        <v>0</v>
      </c>
      <c r="EX171" s="9">
        <f>VLOOKUP($C171, Table3[#All], 90, 0)</f>
        <v>0</v>
      </c>
      <c r="EY171" s="9">
        <f>VLOOKUP($C171, Table3[#All], 91, 0)</f>
        <v>0</v>
      </c>
      <c r="EZ171" s="9">
        <f>VLOOKUP($C171, Table3[#All], 92, 0)</f>
        <v>0</v>
      </c>
      <c r="FA171" s="12">
        <f t="shared" si="209"/>
        <v>1</v>
      </c>
      <c r="FB171" s="11"/>
      <c r="FC171" s="9">
        <f>VLOOKUP($C171, Table3[#All], 93, 0)</f>
        <v>0</v>
      </c>
      <c r="FD171" s="9">
        <f>VLOOKUP($C171, Table3[#All], 94, 0)</f>
        <v>0</v>
      </c>
      <c r="FE171" s="9">
        <f>VLOOKUP($C171, Table3[#All], 95, 0)</f>
        <v>1</v>
      </c>
      <c r="FF171" s="9">
        <f>VLOOKUP($C171, Table3[#All], 96, 0)</f>
        <v>0</v>
      </c>
      <c r="FG171" s="9"/>
      <c r="FH171" s="10">
        <f t="shared" si="210"/>
        <v>3</v>
      </c>
      <c r="FI171" s="11"/>
      <c r="FJ171" s="9">
        <f>VLOOKUP($C171, Table3[#All], 97, 0)</f>
        <v>0</v>
      </c>
      <c r="FK171" s="9">
        <f>VLOOKUP($C171, Table3[#All], 98, 0)</f>
        <v>0</v>
      </c>
      <c r="FL171" s="9">
        <f>VLOOKUP($C171, Table3[#All], 99, 0)</f>
        <v>0</v>
      </c>
      <c r="FM171" s="9">
        <f>VLOOKUP($C171, Table3[#All], 100, 0)</f>
        <v>0</v>
      </c>
      <c r="FN171" s="9">
        <f>VLOOKUP($C171, Table3[#All], 101, 0)</f>
        <v>1</v>
      </c>
      <c r="FO171" s="14">
        <f t="shared" si="211"/>
        <v>5</v>
      </c>
      <c r="FP171" s="11"/>
      <c r="FQ171" s="9">
        <f>VLOOKUP($C171, Table3[#All], 102, 0)</f>
        <v>0.73329999999999995</v>
      </c>
      <c r="FR171" s="9">
        <f>VLOOKUP($C171, Table3[#All], 103, 0)</f>
        <v>0.26669999999999999</v>
      </c>
      <c r="FS171" s="9">
        <f>VLOOKUP($C171, Table3[#All], 104, 0)</f>
        <v>0</v>
      </c>
      <c r="FT171" s="9">
        <f>VLOOKUP($C171, Table3[#All], 105, 0)</f>
        <v>0</v>
      </c>
      <c r="FU171" s="9">
        <v>0</v>
      </c>
      <c r="FV171" s="10">
        <f t="shared" si="212"/>
        <v>2</v>
      </c>
      <c r="FW171" s="11"/>
      <c r="FX171" s="9">
        <f>VLOOKUP($C171, Table3[#All], 106, 0)</f>
        <v>0</v>
      </c>
      <c r="FY171" s="9"/>
      <c r="FZ171" s="9">
        <f>VLOOKUP($C171, Table3[#All], 107, 0)</f>
        <v>0.93330000000000002</v>
      </c>
      <c r="GA171" s="9">
        <f>VLOOKUP($C171, Table3[#All], 108, 0)</f>
        <v>6.6699999999999995E-2</v>
      </c>
      <c r="GB171" s="9"/>
      <c r="GC171" s="10">
        <f t="shared" si="229"/>
        <v>3</v>
      </c>
      <c r="GD171" s="81"/>
      <c r="GE171" s="9">
        <f>VLOOKUP($C171, Table3[#All], 109, 0)</f>
        <v>0</v>
      </c>
      <c r="GF171" s="9">
        <f>VLOOKUP($C171, Table3[#All], 110, 0)</f>
        <v>0.8</v>
      </c>
      <c r="GG171" s="9">
        <f>VLOOKUP($C171, Table3[#All], 111, 0)</f>
        <v>0.2</v>
      </c>
      <c r="GH171" s="9"/>
      <c r="GI171" s="9">
        <f>VLOOKUP($C171, Table3[#All], 112, 0)</f>
        <v>0</v>
      </c>
      <c r="GJ171" s="12">
        <f t="shared" si="213"/>
        <v>2</v>
      </c>
      <c r="GK171" s="11"/>
      <c r="GL171" s="9">
        <f>VLOOKUP($C171, Table3[#All], 113, 0)</f>
        <v>0</v>
      </c>
      <c r="GM171" s="9">
        <f>VLOOKUP($C171, Table3[#All], 114, 0)</f>
        <v>6.6699999999999995E-2</v>
      </c>
      <c r="GN171" s="9">
        <f>VLOOKUP($C171, Table3[#All], 115, 0)</f>
        <v>0.5333</v>
      </c>
      <c r="GO171" s="9">
        <f>VLOOKUP($C171, Table3[#All], 116, 0)</f>
        <v>0.4</v>
      </c>
      <c r="GP171" s="9"/>
      <c r="GQ171" s="10">
        <f t="shared" si="214"/>
        <v>4</v>
      </c>
      <c r="GR171" s="11"/>
      <c r="GS171" s="9">
        <f>VLOOKUP($C171, Table2[#All], 3, 0)</f>
        <v>0</v>
      </c>
      <c r="GT171" s="9">
        <f>VLOOKUP($C171, Table2[#All], 4, 0)</f>
        <v>1</v>
      </c>
      <c r="GU171" s="9">
        <f>VLOOKUP($C171, Table2[#All], 5, 0)</f>
        <v>0</v>
      </c>
      <c r="GV171" s="9">
        <f>VLOOKUP($C171, Table2[#All], 6, 0)</f>
        <v>0</v>
      </c>
      <c r="GW171" s="9">
        <f>VLOOKUP($C171, Table2[#All], 7, 0)</f>
        <v>0</v>
      </c>
      <c r="GX171" s="10">
        <f t="shared" si="215"/>
        <v>2</v>
      </c>
      <c r="GY171" s="11"/>
      <c r="GZ171" s="9">
        <v>0</v>
      </c>
      <c r="HA171" s="9">
        <v>0</v>
      </c>
      <c r="HB171" s="9">
        <v>1</v>
      </c>
      <c r="HC171" s="9">
        <v>0</v>
      </c>
      <c r="HD171" s="9"/>
      <c r="HE171" s="10">
        <f t="shared" si="216"/>
        <v>3</v>
      </c>
      <c r="HF171" s="11"/>
      <c r="HG171" s="9">
        <f>VLOOKUP($C171, Table5[#All], 2, 0)</f>
        <v>0</v>
      </c>
      <c r="HH171" s="9">
        <f>VLOOKUP($C171, Table5[#All], 3, 0)</f>
        <v>1</v>
      </c>
      <c r="HI171" s="9">
        <f>VLOOKUP($C171, Table5[#All], 4, 0)</f>
        <v>0</v>
      </c>
      <c r="HJ171" s="9">
        <f>VLOOKUP($C171, Table5[#All], 5, 0)</f>
        <v>0</v>
      </c>
      <c r="HK171" s="9">
        <f>VLOOKUP($C171, Table5[#All], 6, 0)</f>
        <v>0</v>
      </c>
      <c r="HL171" s="10">
        <f t="shared" si="217"/>
        <v>2</v>
      </c>
      <c r="HM171" s="11"/>
      <c r="HN171" s="9">
        <f>VLOOKUP($C171, Table5[#All], 7, 0)</f>
        <v>0</v>
      </c>
      <c r="HO171" s="9">
        <f>VLOOKUP($C171, Table5[#All], 8, 0)</f>
        <v>1</v>
      </c>
      <c r="HP171" s="9">
        <f>VLOOKUP($C171, Table5[#All], 9, 0)</f>
        <v>0</v>
      </c>
      <c r="HQ171" s="9">
        <f>VLOOKUP($C171, Table5[#All], 10, 0)</f>
        <v>0</v>
      </c>
      <c r="HR171" s="9">
        <f>VLOOKUP($C171, Table5[#All], 11, 0)</f>
        <v>0</v>
      </c>
      <c r="HS171" s="10">
        <f t="shared" si="218"/>
        <v>2</v>
      </c>
      <c r="HT171" s="11"/>
      <c r="HU171" s="9">
        <f>VLOOKUP($C171, Table5[#All], 12, 0)</f>
        <v>1</v>
      </c>
      <c r="HV171" s="9">
        <f>VLOOKUP($C171, Table5[#All], 13, 0)</f>
        <v>0</v>
      </c>
      <c r="HW171" s="9">
        <f>VLOOKUP($C171, Table5[#All], 14, 0)</f>
        <v>0</v>
      </c>
      <c r="HX171" s="9">
        <f>VLOOKUP($C171, Table5[#All], 15, 0)</f>
        <v>0</v>
      </c>
      <c r="HY171" s="9">
        <f>VLOOKUP($C171, Table5[#All], 16, 0)</f>
        <v>0</v>
      </c>
      <c r="HZ171" s="10">
        <f t="shared" si="219"/>
        <v>1</v>
      </c>
      <c r="IA171" s="11"/>
      <c r="IB171" s="9">
        <f>VLOOKUP($C171, Table5[#All], 17, 0)</f>
        <v>1</v>
      </c>
      <c r="IC171" s="9">
        <f>VLOOKUP($C171, Table5[#All], 18, 0)</f>
        <v>0</v>
      </c>
      <c r="ID171" s="9">
        <f>VLOOKUP($C171, Table5[#All], 19, 0)</f>
        <v>0</v>
      </c>
      <c r="IE171" s="9">
        <f>VLOOKUP($C171, Table5[#All], 20, 0)</f>
        <v>0</v>
      </c>
      <c r="IF171" s="9">
        <f>VLOOKUP($C171, Table5[#All], 21, 0)</f>
        <v>0</v>
      </c>
      <c r="IG171" s="10">
        <f t="shared" si="220"/>
        <v>1</v>
      </c>
      <c r="IH171" s="11"/>
      <c r="II171" s="9">
        <f>VLOOKUP($C171, Table5[#All], 22, 0)</f>
        <v>1</v>
      </c>
      <c r="IJ171" s="9">
        <f>VLOOKUP($C171, Table5[#All], 23, 0)</f>
        <v>0</v>
      </c>
      <c r="IK171" s="9">
        <f>VLOOKUP($C171, Table5[#All], 24, 0)</f>
        <v>0</v>
      </c>
      <c r="IL171" s="9">
        <f>VLOOKUP($C171, Table5[#All], 25, 0)</f>
        <v>0</v>
      </c>
      <c r="IM171" s="9">
        <f>VLOOKUP($C171, Table5[#All], 26, 0)</f>
        <v>0</v>
      </c>
      <c r="IN171" s="10">
        <f t="shared" si="221"/>
        <v>1</v>
      </c>
      <c r="IO171" s="11"/>
      <c r="IP171" s="9">
        <v>1</v>
      </c>
      <c r="IQ171" s="9">
        <v>0</v>
      </c>
      <c r="IR171" s="9">
        <v>0</v>
      </c>
      <c r="IS171" s="9">
        <v>0</v>
      </c>
      <c r="IT171" s="9">
        <v>0</v>
      </c>
      <c r="IU171" s="10">
        <f t="shared" si="222"/>
        <v>1</v>
      </c>
      <c r="IV171" s="82"/>
    </row>
    <row r="172" spans="1:256" ht="16.3" thickTop="1" thickBot="1" x14ac:dyDescent="0.35">
      <c r="A172" s="16" t="s">
        <v>483</v>
      </c>
      <c r="B172" s="16" t="s">
        <v>484</v>
      </c>
      <c r="C172" s="16" t="s">
        <v>485</v>
      </c>
      <c r="D172" s="11"/>
      <c r="E172" s="9">
        <f>VLOOKUP($C172, Table3[#All], 2, 0)</f>
        <v>0.18179999999999999</v>
      </c>
      <c r="F172" s="9"/>
      <c r="G172" s="9">
        <f>VLOOKUP($C172, Table3[#All], 3, 0)</f>
        <v>0.77269999999999994</v>
      </c>
      <c r="H172" s="9">
        <f>VLOOKUP($C172, Table3[#All], 4, 0)</f>
        <v>4.5499999999999999E-2</v>
      </c>
      <c r="I172" s="9">
        <f>VLOOKUP($C172, Table3[#All], 5, 0)</f>
        <v>0</v>
      </c>
      <c r="J172" s="10">
        <f t="shared" si="223"/>
        <v>3</v>
      </c>
      <c r="K172" s="11"/>
      <c r="L172" s="9">
        <f>VLOOKUP($C172, Table3[#All], 6, 0)</f>
        <v>1</v>
      </c>
      <c r="M172" s="9"/>
      <c r="N172" s="9">
        <f>VLOOKUP($C172, Table3[#All], 7, 0)</f>
        <v>0</v>
      </c>
      <c r="O172" s="9">
        <f>VLOOKUP($C172, Table3[#All], 8, 0)</f>
        <v>0</v>
      </c>
      <c r="P172" s="9">
        <f>VLOOKUP($C172, Table3[#All], 9, 0)</f>
        <v>0</v>
      </c>
      <c r="Q172" s="10">
        <f t="shared" si="224"/>
        <v>1</v>
      </c>
      <c r="R172" s="11"/>
      <c r="S172" s="9">
        <f>VLOOKUP($C172, Table3[#All], 10, 0)</f>
        <v>0</v>
      </c>
      <c r="T172" s="9">
        <f>VLOOKUP($C172, Table3[#All], 11, 0)</f>
        <v>9.0899999999999995E-2</v>
      </c>
      <c r="U172" s="9">
        <f>VLOOKUP($C172, Table3[#All], 12, 0)</f>
        <v>0.81819999999999993</v>
      </c>
      <c r="V172" s="9">
        <f>VLOOKUP($C172, Table3[#All], 13, 0)</f>
        <v>9.0899999999999995E-2</v>
      </c>
      <c r="W172" s="9">
        <f>VLOOKUP($C172, Table3[#All], 14, 0)</f>
        <v>0</v>
      </c>
      <c r="X172" s="10">
        <f t="shared" si="225"/>
        <v>3</v>
      </c>
      <c r="Y172" s="11"/>
      <c r="Z172" s="9">
        <f>VLOOKUP($C172, Table3[#All], 15, 0)</f>
        <v>0</v>
      </c>
      <c r="AA172" s="9">
        <f>VLOOKUP($C172, Table3[#All], 16, 0)</f>
        <v>0.54549999999999998</v>
      </c>
      <c r="AB172" s="9">
        <f>VLOOKUP($C172, Table3[#All], 17, 0)</f>
        <v>0.2727</v>
      </c>
      <c r="AC172" s="9">
        <f>VLOOKUP($C172, Table3[#All], 18, 0)</f>
        <v>0.18179999999999999</v>
      </c>
      <c r="AD172" s="9">
        <f>VLOOKUP($C172, Table3[#All], 19, 0)</f>
        <v>0</v>
      </c>
      <c r="AE172" s="10">
        <f t="shared" si="195"/>
        <v>3</v>
      </c>
      <c r="AF172" s="11"/>
      <c r="AG172" s="9">
        <f>VLOOKUP($C172, Table3[#All], 20, 0)</f>
        <v>0</v>
      </c>
      <c r="AH172" s="9">
        <f>VLOOKUP($C172, Table3[#All], 21, 0)</f>
        <v>0.72730000000000006</v>
      </c>
      <c r="AI172" s="9">
        <f>VLOOKUP($C172, Table3[#All], 22, 0)</f>
        <v>0.2727</v>
      </c>
      <c r="AJ172" s="9"/>
      <c r="AK172" s="9"/>
      <c r="AL172" s="10">
        <f t="shared" si="196"/>
        <v>3</v>
      </c>
      <c r="AM172" s="11"/>
      <c r="AN172" s="9">
        <f>VLOOKUP($C172, Table3[#All], 23, 0)</f>
        <v>1</v>
      </c>
      <c r="AO172" s="9">
        <f>VLOOKUP($C172, Table3[#All], 24, 0)</f>
        <v>0</v>
      </c>
      <c r="AP172" s="9">
        <f>VLOOKUP($C172, Table3[#All], 25, 0)</f>
        <v>0</v>
      </c>
      <c r="AQ172" s="9">
        <f>VLOOKUP($C172, Table3[#All], 26, 0)</f>
        <v>0</v>
      </c>
      <c r="AR172" s="9"/>
      <c r="AS172" s="12">
        <f t="shared" si="197"/>
        <v>1</v>
      </c>
      <c r="AT172" s="11"/>
      <c r="AU172" s="9">
        <f>VLOOKUP($C172, Table3[#All], 27, 0)</f>
        <v>1</v>
      </c>
      <c r="AV172" s="9">
        <f>VLOOKUP($C172, Table3[#All], 28, 0)</f>
        <v>0</v>
      </c>
      <c r="AW172" s="9">
        <f>VLOOKUP($C172, Table3[#All], 29, 0)</f>
        <v>0</v>
      </c>
      <c r="AX172" s="9"/>
      <c r="AY172" s="9"/>
      <c r="AZ172" s="10">
        <f t="shared" si="226"/>
        <v>1</v>
      </c>
      <c r="BA172" s="11"/>
      <c r="BB172" s="9">
        <f>VLOOKUP($C172, Table3[#All], 30, 0)</f>
        <v>0.5</v>
      </c>
      <c r="BC172" s="9">
        <f>VLOOKUP($C172, Table3[#All], 31, 0)</f>
        <v>0.31819999999999998</v>
      </c>
      <c r="BD172" s="9">
        <f>VLOOKUP($C172, Table3[#All], 32, 0)</f>
        <v>0.18179999999999999</v>
      </c>
      <c r="BE172" s="9">
        <f>VLOOKUP($C172, Table3[#All], 33, 0)</f>
        <v>0</v>
      </c>
      <c r="BF172" s="9"/>
      <c r="BG172" s="10">
        <f t="shared" si="227"/>
        <v>2</v>
      </c>
      <c r="BH172" s="81"/>
      <c r="BI172" s="9">
        <f>VLOOKUP($C172, Table3[#All], 34, 0)</f>
        <v>0</v>
      </c>
      <c r="BJ172" s="9">
        <f>VLOOKUP($C172, Table3[#All], 35, 0)</f>
        <v>0</v>
      </c>
      <c r="BK172" s="9">
        <f>VLOOKUP($C172, Table3[#All], 36, 0)</f>
        <v>0</v>
      </c>
      <c r="BL172" s="9">
        <f>VLOOKUP($C172, Table3[#All], 37, 0)</f>
        <v>0</v>
      </c>
      <c r="BM172" s="9">
        <f>VLOOKUP($C172, Table3[#All], 38, 0)</f>
        <v>0</v>
      </c>
      <c r="BN172" s="10" t="str">
        <f t="shared" si="228"/>
        <v>N/A</v>
      </c>
      <c r="BO172" s="11"/>
      <c r="BP172" s="9">
        <f>VLOOKUP($C172, Table3[#All], 39, 0)</f>
        <v>0</v>
      </c>
      <c r="BQ172" s="9">
        <f>VLOOKUP($C172, Table3[#All], 40, 0)</f>
        <v>0.31819999999999998</v>
      </c>
      <c r="BR172" s="9">
        <f>VLOOKUP($C172, Table3[#All], 41, 0)</f>
        <v>0.68180000000000007</v>
      </c>
      <c r="BS172" s="9">
        <f>VLOOKUP($C172, Table3[#All], 42, 0)</f>
        <v>0</v>
      </c>
      <c r="BT172" s="9"/>
      <c r="BU172" s="10">
        <f t="shared" si="198"/>
        <v>3</v>
      </c>
      <c r="BV172" s="11"/>
      <c r="BW172" s="9">
        <f>VLOOKUP($C172, Table3[#All], 43, 0)</f>
        <v>0.18179999999999999</v>
      </c>
      <c r="BX172" s="9">
        <f>VLOOKUP($C172, Table3[#All], 44, 0)</f>
        <v>0.81819999999999993</v>
      </c>
      <c r="BY172" s="9">
        <f>VLOOKUP($C172, Table3[#All], 45, 0)</f>
        <v>0</v>
      </c>
      <c r="BZ172" s="9"/>
      <c r="CA172" s="9"/>
      <c r="CB172" s="10">
        <f t="shared" si="199"/>
        <v>2</v>
      </c>
      <c r="CC172" s="81"/>
      <c r="CD172" s="9">
        <f>VLOOKUP($C172, Table3[#All], 46, 0)</f>
        <v>0.77269999999999994</v>
      </c>
      <c r="CE172" s="9">
        <f>VLOOKUP($C172, Table3[#All], 47, 0)</f>
        <v>0</v>
      </c>
      <c r="CF172" s="9">
        <f>VLOOKUP($C172, Table3[#All], 48, 0)</f>
        <v>0.2273</v>
      </c>
      <c r="CG172" s="9">
        <f>VLOOKUP($C172, Table3[#All], 49, 0)</f>
        <v>0</v>
      </c>
      <c r="CH172" s="9">
        <f>VLOOKUP($C172, Table3[#All], 50, 0)</f>
        <v>0</v>
      </c>
      <c r="CI172" s="12">
        <f t="shared" si="200"/>
        <v>1</v>
      </c>
      <c r="CJ172" s="13"/>
      <c r="CK172" s="9">
        <f>VLOOKUP($C172, Table3[#All], 51, 0)</f>
        <v>0</v>
      </c>
      <c r="CL172" s="9">
        <f>VLOOKUP($C172, Table3[#All], 52, 0)</f>
        <v>1</v>
      </c>
      <c r="CM172" s="9">
        <f>VLOOKUP($C172, Table3[#All], 53, 0)</f>
        <v>0</v>
      </c>
      <c r="CN172" s="9">
        <f>VLOOKUP($C172, Table3[#All], 54, 0)</f>
        <v>0</v>
      </c>
      <c r="CO172" s="9"/>
      <c r="CP172" s="10">
        <f t="shared" si="201"/>
        <v>2</v>
      </c>
      <c r="CQ172" s="11"/>
      <c r="CR172" s="9">
        <f>VLOOKUP($C172, Table3[#All], 55, 0)</f>
        <v>0.13639999999999999</v>
      </c>
      <c r="CS172" s="9">
        <f>VLOOKUP($C172, Table3[#All], 56, 0)</f>
        <v>0.13639999999999999</v>
      </c>
      <c r="CT172" s="9">
        <f>VLOOKUP($C172, Table3[#All], 57, 0)</f>
        <v>0.72730000000000006</v>
      </c>
      <c r="CU172" s="9">
        <f>VLOOKUP($C172, Table3[#All], 58, 0)</f>
        <v>0</v>
      </c>
      <c r="CV172" s="9">
        <f>VLOOKUP($C172, Table3[#All], 59, 0)</f>
        <v>0</v>
      </c>
      <c r="CW172" s="14">
        <f t="shared" si="202"/>
        <v>3</v>
      </c>
      <c r="CX172" s="81"/>
      <c r="CY172" s="9">
        <f>VLOOKUP($C172, Table3[#All], 60, 0)</f>
        <v>9.0899999999999995E-2</v>
      </c>
      <c r="CZ172" s="9">
        <f>VLOOKUP($C172, Table3[#All], 61, 0)</f>
        <v>0.54549999999999998</v>
      </c>
      <c r="DA172" s="9">
        <f>VLOOKUP($C172, Table3[#All], 62, 0)</f>
        <v>0.36359999999999998</v>
      </c>
      <c r="DB172" s="9">
        <f>VLOOKUP($C172, Table3[#All], 63, 0)</f>
        <v>0</v>
      </c>
      <c r="DC172" s="9">
        <f>VLOOKUP($C172, Table3[#All], 64, 0)</f>
        <v>0</v>
      </c>
      <c r="DD172" s="10">
        <f t="shared" si="203"/>
        <v>3</v>
      </c>
      <c r="DE172" s="11"/>
      <c r="DF172" s="9">
        <f>VLOOKUP($C172, Table3[#All], 65, 0)</f>
        <v>0.77269999999999994</v>
      </c>
      <c r="DG172" s="9"/>
      <c r="DH172" s="9">
        <f>VLOOKUP($C172, Table3[#All], 66, 0)</f>
        <v>0.2273</v>
      </c>
      <c r="DI172" s="9"/>
      <c r="DJ172" s="9">
        <f>VLOOKUP($C172, Table3[#All], 67, 0)</f>
        <v>0</v>
      </c>
      <c r="DK172" s="14">
        <f t="shared" si="204"/>
        <v>1</v>
      </c>
      <c r="DL172" s="11"/>
      <c r="DM172" s="9">
        <f>VLOOKUP($C172, Table3[#All], 68, 0)</f>
        <v>0.59089999999999998</v>
      </c>
      <c r="DN172" s="9"/>
      <c r="DO172" s="9">
        <f>VLOOKUP($C172, Table3[#All], 69, 0)</f>
        <v>0.31819999999999998</v>
      </c>
      <c r="DP172" s="9">
        <f>VLOOKUP($C172, Table3[#All], 70, 0)</f>
        <v>9.0899999999999995E-2</v>
      </c>
      <c r="DQ172" s="9"/>
      <c r="DR172" s="14">
        <f t="shared" si="205"/>
        <v>3</v>
      </c>
      <c r="DS172" s="11"/>
      <c r="DT172" s="9">
        <f>VLOOKUP($C172, Table3[#All], 71, 0)</f>
        <v>4.5499999999999999E-2</v>
      </c>
      <c r="DU172" s="9">
        <f>VLOOKUP($C172, Table3[#All], 72, 0)</f>
        <v>0.36359999999999998</v>
      </c>
      <c r="DV172" s="9">
        <f>VLOOKUP($C172, Table3[#All], 73, 0)</f>
        <v>0.40909999999999996</v>
      </c>
      <c r="DW172" s="9">
        <f>VLOOKUP($C172, Table3[#All], 74, 0)</f>
        <v>4.5499999999999999E-2</v>
      </c>
      <c r="DX172" s="9">
        <f>VLOOKUP($C172, Table3[#All], 75, 0)</f>
        <v>0.13639999999999999</v>
      </c>
      <c r="DY172" s="12">
        <f t="shared" si="194"/>
        <v>3</v>
      </c>
      <c r="DZ172" s="11"/>
      <c r="EA172" s="9">
        <f>VLOOKUP($C172, Table3[#All], 76, 0)</f>
        <v>1</v>
      </c>
      <c r="EB172" s="9">
        <f>VLOOKUP($C172, Table3[#All], 77, 0)</f>
        <v>0</v>
      </c>
      <c r="EC172" s="9">
        <f>VLOOKUP($C172, Table3[#All], 78, 0)</f>
        <v>0</v>
      </c>
      <c r="ED172" s="9">
        <f>VLOOKUP($C172, Table3[#All], 79, 0)</f>
        <v>0</v>
      </c>
      <c r="EE172" s="9">
        <f>VLOOKUP($C172, Table3[#All], 80, 0)</f>
        <v>0</v>
      </c>
      <c r="EF172" s="10">
        <f t="shared" si="206"/>
        <v>1</v>
      </c>
      <c r="EG172" s="9"/>
      <c r="EH172" s="9">
        <f>VLOOKUP($C172, Table3[#All], 81, 0)</f>
        <v>1</v>
      </c>
      <c r="EI172" s="9">
        <f>VLOOKUP($C172, Table3[#All], 82, 0)</f>
        <v>0</v>
      </c>
      <c r="EJ172" s="9">
        <f>VLOOKUP($C172, Table3[#All], 83, 0)</f>
        <v>0</v>
      </c>
      <c r="EK172" s="9">
        <f>VLOOKUP($C172, Table3[#All], 84, 0)</f>
        <v>0</v>
      </c>
      <c r="EL172" s="9">
        <f>VLOOKUP($C172, Table3[#All], 85, 0)</f>
        <v>0</v>
      </c>
      <c r="EM172" s="14">
        <f t="shared" si="207"/>
        <v>1</v>
      </c>
      <c r="EN172" s="11"/>
      <c r="EO172" s="9">
        <f>VLOOKUP($C172, Table3[#All], 86, 0)</f>
        <v>0</v>
      </c>
      <c r="EP172" s="9"/>
      <c r="EQ172" s="9">
        <f>VLOOKUP($C172, Table3[#All], 87, 0)</f>
        <v>1</v>
      </c>
      <c r="ER172" s="9"/>
      <c r="ES172" s="9"/>
      <c r="ET172" s="14">
        <f t="shared" si="208"/>
        <v>3</v>
      </c>
      <c r="EU172" s="11"/>
      <c r="EV172" s="9">
        <f>VLOOKUP($C172, Table3[#All], 88, 0)</f>
        <v>1</v>
      </c>
      <c r="EW172" s="9">
        <f>VLOOKUP($C172, Table3[#All], 89, 0)</f>
        <v>0</v>
      </c>
      <c r="EX172" s="9">
        <f>VLOOKUP($C172, Table3[#All], 90, 0)</f>
        <v>0</v>
      </c>
      <c r="EY172" s="9">
        <f>VLOOKUP($C172, Table3[#All], 91, 0)</f>
        <v>0</v>
      </c>
      <c r="EZ172" s="9">
        <f>VLOOKUP($C172, Table3[#All], 92, 0)</f>
        <v>0</v>
      </c>
      <c r="FA172" s="12">
        <f t="shared" si="209"/>
        <v>1</v>
      </c>
      <c r="FB172" s="11"/>
      <c r="FC172" s="9">
        <f>VLOOKUP($C172, Table3[#All], 93, 0)</f>
        <v>0</v>
      </c>
      <c r="FD172" s="9">
        <f>VLOOKUP($C172, Table3[#All], 94, 0)</f>
        <v>9.0899999999999995E-2</v>
      </c>
      <c r="FE172" s="9">
        <f>VLOOKUP($C172, Table3[#All], 95, 0)</f>
        <v>0.86360000000000003</v>
      </c>
      <c r="FF172" s="9">
        <f>VLOOKUP($C172, Table3[#All], 96, 0)</f>
        <v>4.5499999999999999E-2</v>
      </c>
      <c r="FG172" s="9"/>
      <c r="FH172" s="10">
        <f t="shared" si="210"/>
        <v>3</v>
      </c>
      <c r="FI172" s="11"/>
      <c r="FJ172" s="9">
        <f>VLOOKUP($C172, Table3[#All], 97, 0)</f>
        <v>0</v>
      </c>
      <c r="FK172" s="9">
        <f>VLOOKUP($C172, Table3[#All], 98, 0)</f>
        <v>0</v>
      </c>
      <c r="FL172" s="9">
        <f>VLOOKUP($C172, Table3[#All], 99, 0)</f>
        <v>0</v>
      </c>
      <c r="FM172" s="9">
        <f>VLOOKUP($C172, Table3[#All], 100, 0)</f>
        <v>1</v>
      </c>
      <c r="FN172" s="9">
        <f>VLOOKUP($C172, Table3[#All], 101, 0)</f>
        <v>0</v>
      </c>
      <c r="FO172" s="14">
        <f t="shared" si="211"/>
        <v>4</v>
      </c>
      <c r="FP172" s="11"/>
      <c r="FQ172" s="9">
        <f>VLOOKUP($C172, Table3[#All], 102, 0)</f>
        <v>0.95450000000000002</v>
      </c>
      <c r="FR172" s="9">
        <f>VLOOKUP($C172, Table3[#All], 103, 0)</f>
        <v>4.5499999999999999E-2</v>
      </c>
      <c r="FS172" s="9">
        <f>VLOOKUP($C172, Table3[#All], 104, 0)</f>
        <v>0</v>
      </c>
      <c r="FT172" s="9">
        <f>VLOOKUP($C172, Table3[#All], 105, 0)</f>
        <v>0</v>
      </c>
      <c r="FU172" s="9">
        <v>0</v>
      </c>
      <c r="FV172" s="10">
        <f t="shared" si="212"/>
        <v>1</v>
      </c>
      <c r="FW172" s="11"/>
      <c r="FX172" s="9">
        <f>VLOOKUP($C172, Table3[#All], 106, 0)</f>
        <v>0.95450000000000002</v>
      </c>
      <c r="FY172" s="9"/>
      <c r="FZ172" s="9">
        <f>VLOOKUP($C172, Table3[#All], 107, 0)</f>
        <v>4.5499999999999999E-2</v>
      </c>
      <c r="GA172" s="9">
        <f>VLOOKUP($C172, Table3[#All], 108, 0)</f>
        <v>0</v>
      </c>
      <c r="GB172" s="9"/>
      <c r="GC172" s="10">
        <f t="shared" si="229"/>
        <v>1</v>
      </c>
      <c r="GD172" s="81"/>
      <c r="GE172" s="9">
        <f>VLOOKUP($C172, Table3[#All], 109, 0)</f>
        <v>0</v>
      </c>
      <c r="GF172" s="9">
        <f>VLOOKUP($C172, Table3[#All], 110, 0)</f>
        <v>0.55000000000000004</v>
      </c>
      <c r="GG172" s="9">
        <f>VLOOKUP($C172, Table3[#All], 111, 0)</f>
        <v>0.45</v>
      </c>
      <c r="GH172" s="9"/>
      <c r="GI172" s="9">
        <f>VLOOKUP($C172, Table3[#All], 112, 0)</f>
        <v>0</v>
      </c>
      <c r="GJ172" s="12">
        <f t="shared" si="213"/>
        <v>3</v>
      </c>
      <c r="GK172" s="11"/>
      <c r="GL172" s="9">
        <f>VLOOKUP($C172, Table3[#All], 113, 0)</f>
        <v>0</v>
      </c>
      <c r="GM172" s="9">
        <f>VLOOKUP($C172, Table3[#All], 114, 0)</f>
        <v>0.13639999999999999</v>
      </c>
      <c r="GN172" s="9">
        <f>VLOOKUP($C172, Table3[#All], 115, 0)</f>
        <v>0.5</v>
      </c>
      <c r="GO172" s="9">
        <f>VLOOKUP($C172, Table3[#All], 116, 0)</f>
        <v>0.36359999999999998</v>
      </c>
      <c r="GP172" s="9"/>
      <c r="GQ172" s="10">
        <f t="shared" si="214"/>
        <v>4</v>
      </c>
      <c r="GR172" s="11"/>
      <c r="GS172" s="9">
        <f>VLOOKUP($C172, Table2[#All], 3, 0)</f>
        <v>0</v>
      </c>
      <c r="GT172" s="9">
        <f>VLOOKUP($C172, Table2[#All], 4, 0)</f>
        <v>0</v>
      </c>
      <c r="GU172" s="9">
        <f>VLOOKUP($C172, Table2[#All], 5, 0)</f>
        <v>1</v>
      </c>
      <c r="GV172" s="9">
        <f>VLOOKUP($C172, Table2[#All], 6, 0)</f>
        <v>0</v>
      </c>
      <c r="GW172" s="9">
        <f>VLOOKUP($C172, Table2[#All], 7, 0)</f>
        <v>0</v>
      </c>
      <c r="GX172" s="10">
        <f t="shared" si="215"/>
        <v>3</v>
      </c>
      <c r="GY172" s="11"/>
      <c r="GZ172" s="9">
        <v>0</v>
      </c>
      <c r="HA172" s="9">
        <v>1</v>
      </c>
      <c r="HB172" s="9">
        <v>0</v>
      </c>
      <c r="HC172" s="9">
        <v>0</v>
      </c>
      <c r="HD172" s="9"/>
      <c r="HE172" s="10">
        <f t="shared" si="216"/>
        <v>2</v>
      </c>
      <c r="HF172" s="11"/>
      <c r="HG172" s="9">
        <f>VLOOKUP($C172, Table5[#All], 2, 0)</f>
        <v>0</v>
      </c>
      <c r="HH172" s="9">
        <f>VLOOKUP($C172, Table5[#All], 3, 0)</f>
        <v>0</v>
      </c>
      <c r="HI172" s="9">
        <f>VLOOKUP($C172, Table5[#All], 4, 0)</f>
        <v>0</v>
      </c>
      <c r="HJ172" s="9">
        <f>VLOOKUP($C172, Table5[#All], 5, 0)</f>
        <v>1</v>
      </c>
      <c r="HK172" s="9">
        <f>VLOOKUP($C172, Table5[#All], 6, 0)</f>
        <v>0</v>
      </c>
      <c r="HL172" s="10">
        <f t="shared" si="217"/>
        <v>4</v>
      </c>
      <c r="HM172" s="11"/>
      <c r="HN172" s="9">
        <f>VLOOKUP($C172, Table5[#All], 7, 0)</f>
        <v>0</v>
      </c>
      <c r="HO172" s="9">
        <f>VLOOKUP($C172, Table5[#All], 8, 0)</f>
        <v>1</v>
      </c>
      <c r="HP172" s="9">
        <f>VLOOKUP($C172, Table5[#All], 9, 0)</f>
        <v>0</v>
      </c>
      <c r="HQ172" s="9">
        <f>VLOOKUP($C172, Table5[#All], 10, 0)</f>
        <v>0</v>
      </c>
      <c r="HR172" s="9">
        <f>VLOOKUP($C172, Table5[#All], 11, 0)</f>
        <v>0</v>
      </c>
      <c r="HS172" s="10">
        <f t="shared" si="218"/>
        <v>2</v>
      </c>
      <c r="HT172" s="11"/>
      <c r="HU172" s="9">
        <f>VLOOKUP($C172, Table5[#All], 12, 0)</f>
        <v>1</v>
      </c>
      <c r="HV172" s="9">
        <f>VLOOKUP($C172, Table5[#All], 13, 0)</f>
        <v>0</v>
      </c>
      <c r="HW172" s="9">
        <f>VLOOKUP($C172, Table5[#All], 14, 0)</f>
        <v>0</v>
      </c>
      <c r="HX172" s="9">
        <f>VLOOKUP($C172, Table5[#All], 15, 0)</f>
        <v>0</v>
      </c>
      <c r="HY172" s="9">
        <f>VLOOKUP($C172, Table5[#All], 16, 0)</f>
        <v>0</v>
      </c>
      <c r="HZ172" s="10">
        <f t="shared" si="219"/>
        <v>1</v>
      </c>
      <c r="IA172" s="11"/>
      <c r="IB172" s="9">
        <f>VLOOKUP($C172, Table5[#All], 17, 0)</f>
        <v>1</v>
      </c>
      <c r="IC172" s="9">
        <f>VLOOKUP($C172, Table5[#All], 18, 0)</f>
        <v>0</v>
      </c>
      <c r="ID172" s="9">
        <f>VLOOKUP($C172, Table5[#All], 19, 0)</f>
        <v>0</v>
      </c>
      <c r="IE172" s="9">
        <f>VLOOKUP($C172, Table5[#All], 20, 0)</f>
        <v>0</v>
      </c>
      <c r="IF172" s="9">
        <f>VLOOKUP($C172, Table5[#All], 21, 0)</f>
        <v>0</v>
      </c>
      <c r="IG172" s="10">
        <f t="shared" si="220"/>
        <v>1</v>
      </c>
      <c r="IH172" s="11"/>
      <c r="II172" s="9">
        <f>VLOOKUP($C172, Table5[#All], 22, 0)</f>
        <v>1</v>
      </c>
      <c r="IJ172" s="9">
        <f>VLOOKUP($C172, Table5[#All], 23, 0)</f>
        <v>0</v>
      </c>
      <c r="IK172" s="9">
        <f>VLOOKUP($C172, Table5[#All], 24, 0)</f>
        <v>0</v>
      </c>
      <c r="IL172" s="9">
        <f>VLOOKUP($C172, Table5[#All], 25, 0)</f>
        <v>0</v>
      </c>
      <c r="IM172" s="9">
        <f>VLOOKUP($C172, Table5[#All], 26, 0)</f>
        <v>0</v>
      </c>
      <c r="IN172" s="10">
        <f t="shared" si="221"/>
        <v>1</v>
      </c>
      <c r="IO172" s="11"/>
      <c r="IP172" s="9">
        <v>1</v>
      </c>
      <c r="IQ172" s="9">
        <v>0</v>
      </c>
      <c r="IR172" s="9">
        <v>0</v>
      </c>
      <c r="IS172" s="9">
        <v>0</v>
      </c>
      <c r="IT172" s="9">
        <v>0</v>
      </c>
      <c r="IU172" s="10">
        <f t="shared" si="222"/>
        <v>1</v>
      </c>
      <c r="IV172" s="82"/>
    </row>
    <row r="173" spans="1:256" ht="16.3" thickTop="1" thickBot="1" x14ac:dyDescent="0.35">
      <c r="A173" s="16" t="s">
        <v>483</v>
      </c>
      <c r="B173" s="16" t="s">
        <v>486</v>
      </c>
      <c r="C173" s="16" t="s">
        <v>487</v>
      </c>
      <c r="D173" s="11"/>
      <c r="E173" s="9">
        <f>VLOOKUP($C173, Table3[#All], 2, 0)</f>
        <v>0.35710000000000003</v>
      </c>
      <c r="F173" s="9"/>
      <c r="G173" s="9">
        <f>VLOOKUP($C173, Table3[#All], 3, 0)</f>
        <v>0.21429999999999999</v>
      </c>
      <c r="H173" s="9">
        <f>VLOOKUP($C173, Table3[#All], 4, 0)</f>
        <v>0.42859999999999998</v>
      </c>
      <c r="I173" s="9">
        <f>VLOOKUP($C173, Table3[#All], 5, 0)</f>
        <v>0</v>
      </c>
      <c r="J173" s="10">
        <f t="shared" si="223"/>
        <v>4</v>
      </c>
      <c r="K173" s="11"/>
      <c r="L173" s="9">
        <f>VLOOKUP($C173, Table3[#All], 6, 0)</f>
        <v>0</v>
      </c>
      <c r="M173" s="9"/>
      <c r="N173" s="9">
        <f>VLOOKUP($C173, Table3[#All], 7, 0)</f>
        <v>1</v>
      </c>
      <c r="O173" s="9">
        <f>VLOOKUP($C173, Table3[#All], 8, 0)</f>
        <v>0</v>
      </c>
      <c r="P173" s="9">
        <f>VLOOKUP($C173, Table3[#All], 9, 0)</f>
        <v>0</v>
      </c>
      <c r="Q173" s="10">
        <f t="shared" si="224"/>
        <v>3</v>
      </c>
      <c r="R173" s="11"/>
      <c r="S173" s="9">
        <f>VLOOKUP($C173, Table3[#All], 10, 0)</f>
        <v>0</v>
      </c>
      <c r="T173" s="9">
        <f>VLOOKUP($C173, Table3[#All], 11, 0)</f>
        <v>0</v>
      </c>
      <c r="U173" s="9">
        <f>VLOOKUP($C173, Table3[#All], 12, 0)</f>
        <v>0.78569999999999995</v>
      </c>
      <c r="V173" s="9">
        <f>VLOOKUP($C173, Table3[#All], 13, 0)</f>
        <v>0.21429999999999999</v>
      </c>
      <c r="W173" s="9">
        <f>VLOOKUP($C173, Table3[#All], 14, 0)</f>
        <v>0</v>
      </c>
      <c r="X173" s="10">
        <f t="shared" si="225"/>
        <v>3</v>
      </c>
      <c r="Y173" s="11"/>
      <c r="Z173" s="9">
        <f>VLOOKUP($C173, Table3[#All], 15, 0)</f>
        <v>0</v>
      </c>
      <c r="AA173" s="9">
        <f>VLOOKUP($C173, Table3[#All], 16, 0)</f>
        <v>0</v>
      </c>
      <c r="AB173" s="9">
        <f>VLOOKUP($C173, Table3[#All], 17, 0)</f>
        <v>0.21429999999999999</v>
      </c>
      <c r="AC173" s="9">
        <f>VLOOKUP($C173, Table3[#All], 18, 0)</f>
        <v>0.78569999999999995</v>
      </c>
      <c r="AD173" s="9">
        <f>VLOOKUP($C173, Table3[#All], 19, 0)</f>
        <v>0</v>
      </c>
      <c r="AE173" s="10">
        <f t="shared" si="195"/>
        <v>4</v>
      </c>
      <c r="AF173" s="11"/>
      <c r="AG173" s="9">
        <f>VLOOKUP($C173, Table3[#All], 20, 0)</f>
        <v>0</v>
      </c>
      <c r="AH173" s="9">
        <f>VLOOKUP($C173, Table3[#All], 21, 0)</f>
        <v>7.1399999999999991E-2</v>
      </c>
      <c r="AI173" s="9">
        <f>VLOOKUP($C173, Table3[#All], 22, 0)</f>
        <v>0.92859999999999998</v>
      </c>
      <c r="AJ173" s="9"/>
      <c r="AK173" s="9"/>
      <c r="AL173" s="10">
        <f t="shared" si="196"/>
        <v>3</v>
      </c>
      <c r="AM173" s="11"/>
      <c r="AN173" s="9">
        <f>VLOOKUP($C173, Table3[#All], 23, 0)</f>
        <v>1</v>
      </c>
      <c r="AO173" s="9">
        <f>VLOOKUP($C173, Table3[#All], 24, 0)</f>
        <v>0</v>
      </c>
      <c r="AP173" s="9">
        <f>VLOOKUP($C173, Table3[#All], 25, 0)</f>
        <v>0</v>
      </c>
      <c r="AQ173" s="9">
        <f>VLOOKUP($C173, Table3[#All], 26, 0)</f>
        <v>0</v>
      </c>
      <c r="AR173" s="9"/>
      <c r="AS173" s="12">
        <f t="shared" si="197"/>
        <v>1</v>
      </c>
      <c r="AT173" s="11"/>
      <c r="AU173" s="9">
        <f>VLOOKUP($C173, Table3[#All], 27, 0)</f>
        <v>1</v>
      </c>
      <c r="AV173" s="9">
        <f>VLOOKUP($C173, Table3[#All], 28, 0)</f>
        <v>0</v>
      </c>
      <c r="AW173" s="9">
        <f>VLOOKUP($C173, Table3[#All], 29, 0)</f>
        <v>0</v>
      </c>
      <c r="AX173" s="9"/>
      <c r="AY173" s="9"/>
      <c r="AZ173" s="10">
        <f t="shared" si="226"/>
        <v>1</v>
      </c>
      <c r="BA173" s="11"/>
      <c r="BB173" s="9">
        <f>VLOOKUP($C173, Table3[#All], 30, 0)</f>
        <v>0.5</v>
      </c>
      <c r="BC173" s="9">
        <f>VLOOKUP($C173, Table3[#All], 31, 0)</f>
        <v>0.42859999999999998</v>
      </c>
      <c r="BD173" s="9">
        <f>VLOOKUP($C173, Table3[#All], 32, 0)</f>
        <v>7.1399999999999991E-2</v>
      </c>
      <c r="BE173" s="9">
        <f>VLOOKUP($C173, Table3[#All], 33, 0)</f>
        <v>0</v>
      </c>
      <c r="BF173" s="9"/>
      <c r="BG173" s="10">
        <f t="shared" si="227"/>
        <v>2</v>
      </c>
      <c r="BH173" s="81"/>
      <c r="BI173" s="9">
        <f>VLOOKUP($C173, Table3[#All], 34, 0)</f>
        <v>0</v>
      </c>
      <c r="BJ173" s="9">
        <f>VLOOKUP($C173, Table3[#All], 35, 0)</f>
        <v>0</v>
      </c>
      <c r="BK173" s="9">
        <f>VLOOKUP($C173, Table3[#All], 36, 0)</f>
        <v>0</v>
      </c>
      <c r="BL173" s="9">
        <f>VLOOKUP($C173, Table3[#All], 37, 0)</f>
        <v>0</v>
      </c>
      <c r="BM173" s="9">
        <f>VLOOKUP($C173, Table3[#All], 38, 0)</f>
        <v>0</v>
      </c>
      <c r="BN173" s="10" t="str">
        <f t="shared" si="228"/>
        <v>N/A</v>
      </c>
      <c r="BO173" s="11"/>
      <c r="BP173" s="9">
        <f>VLOOKUP($C173, Table3[#All], 39, 0)</f>
        <v>0</v>
      </c>
      <c r="BQ173" s="9">
        <f>VLOOKUP($C173, Table3[#All], 40, 0)</f>
        <v>0</v>
      </c>
      <c r="BR173" s="9">
        <f>VLOOKUP($C173, Table3[#All], 41, 0)</f>
        <v>1</v>
      </c>
      <c r="BS173" s="9">
        <f>VLOOKUP($C173, Table3[#All], 42, 0)</f>
        <v>0</v>
      </c>
      <c r="BT173" s="9"/>
      <c r="BU173" s="10">
        <f t="shared" si="198"/>
        <v>3</v>
      </c>
      <c r="BV173" s="11"/>
      <c r="BW173" s="9">
        <f>VLOOKUP($C173, Table3[#All], 43, 0)</f>
        <v>1</v>
      </c>
      <c r="BX173" s="9">
        <f>VLOOKUP($C173, Table3[#All], 44, 0)</f>
        <v>0</v>
      </c>
      <c r="BY173" s="9">
        <f>VLOOKUP($C173, Table3[#All], 45, 0)</f>
        <v>0</v>
      </c>
      <c r="BZ173" s="9"/>
      <c r="CA173" s="9"/>
      <c r="CB173" s="10">
        <f t="shared" si="199"/>
        <v>1</v>
      </c>
      <c r="CC173" s="81"/>
      <c r="CD173" s="9">
        <f>VLOOKUP($C173, Table3[#All], 46, 0)</f>
        <v>0.71430000000000005</v>
      </c>
      <c r="CE173" s="9">
        <f>VLOOKUP($C173, Table3[#All], 47, 0)</f>
        <v>0</v>
      </c>
      <c r="CF173" s="9">
        <f>VLOOKUP($C173, Table3[#All], 48, 0)</f>
        <v>0.28570000000000001</v>
      </c>
      <c r="CG173" s="9">
        <f>VLOOKUP($C173, Table3[#All], 49, 0)</f>
        <v>0</v>
      </c>
      <c r="CH173" s="9">
        <f>VLOOKUP($C173, Table3[#All], 50, 0)</f>
        <v>0</v>
      </c>
      <c r="CI173" s="12">
        <f t="shared" si="200"/>
        <v>3</v>
      </c>
      <c r="CJ173" s="13"/>
      <c r="CK173" s="9">
        <f>VLOOKUP($C173, Table3[#All], 51, 0)</f>
        <v>0.28570000000000001</v>
      </c>
      <c r="CL173" s="9">
        <f>VLOOKUP($C173, Table3[#All], 52, 0)</f>
        <v>0.71430000000000005</v>
      </c>
      <c r="CM173" s="9">
        <f>VLOOKUP($C173, Table3[#All], 53, 0)</f>
        <v>0</v>
      </c>
      <c r="CN173" s="9">
        <f>VLOOKUP($C173, Table3[#All], 54, 0)</f>
        <v>0</v>
      </c>
      <c r="CO173" s="9"/>
      <c r="CP173" s="10">
        <f t="shared" si="201"/>
        <v>2</v>
      </c>
      <c r="CQ173" s="11"/>
      <c r="CR173" s="9">
        <f>VLOOKUP($C173, Table3[#All], 55, 0)</f>
        <v>0.64290000000000003</v>
      </c>
      <c r="CS173" s="9">
        <f>VLOOKUP($C173, Table3[#All], 56, 0)</f>
        <v>0.28570000000000001</v>
      </c>
      <c r="CT173" s="9">
        <f>VLOOKUP($C173, Table3[#All], 57, 0)</f>
        <v>7.1399999999999991E-2</v>
      </c>
      <c r="CU173" s="9">
        <f>VLOOKUP($C173, Table3[#All], 58, 0)</f>
        <v>0</v>
      </c>
      <c r="CV173" s="9">
        <f>VLOOKUP($C173, Table3[#All], 59, 0)</f>
        <v>0</v>
      </c>
      <c r="CW173" s="14">
        <f t="shared" si="202"/>
        <v>2</v>
      </c>
      <c r="CX173" s="81"/>
      <c r="CY173" s="9">
        <f>VLOOKUP($C173, Table3[#All], 60, 0)</f>
        <v>7.1399999999999991E-2</v>
      </c>
      <c r="CZ173" s="9">
        <f>VLOOKUP($C173, Table3[#All], 61, 0)</f>
        <v>0.92859999999999998</v>
      </c>
      <c r="DA173" s="9">
        <f>VLOOKUP($C173, Table3[#All], 62, 0)</f>
        <v>0</v>
      </c>
      <c r="DB173" s="9">
        <f>VLOOKUP($C173, Table3[#All], 63, 0)</f>
        <v>0</v>
      </c>
      <c r="DC173" s="9">
        <f>VLOOKUP($C173, Table3[#All], 64, 0)</f>
        <v>0</v>
      </c>
      <c r="DD173" s="10">
        <f t="shared" si="203"/>
        <v>2</v>
      </c>
      <c r="DE173" s="11"/>
      <c r="DF173" s="9">
        <f>VLOOKUP($C173, Table3[#All], 65, 0)</f>
        <v>0.35710000000000003</v>
      </c>
      <c r="DG173" s="9"/>
      <c r="DH173" s="9">
        <f>VLOOKUP($C173, Table3[#All], 66, 0)</f>
        <v>0.57140000000000002</v>
      </c>
      <c r="DI173" s="9"/>
      <c r="DJ173" s="9">
        <f>VLOOKUP($C173, Table3[#All], 67, 0)</f>
        <v>7.1399999999999991E-2</v>
      </c>
      <c r="DK173" s="14">
        <f t="shared" si="204"/>
        <v>3</v>
      </c>
      <c r="DL173" s="11"/>
      <c r="DM173" s="9">
        <f>VLOOKUP($C173, Table3[#All], 68, 0)</f>
        <v>1</v>
      </c>
      <c r="DN173" s="9"/>
      <c r="DO173" s="9">
        <f>VLOOKUP($C173, Table3[#All], 69, 0)</f>
        <v>0</v>
      </c>
      <c r="DP173" s="9">
        <f>VLOOKUP($C173, Table3[#All], 70, 0)</f>
        <v>0</v>
      </c>
      <c r="DQ173" s="9"/>
      <c r="DR173" s="14">
        <f t="shared" si="205"/>
        <v>1</v>
      </c>
      <c r="DS173" s="11"/>
      <c r="DT173" s="9">
        <f>VLOOKUP($C173, Table3[#All], 71, 0)</f>
        <v>7.1399999999999991E-2</v>
      </c>
      <c r="DU173" s="9">
        <f>VLOOKUP($C173, Table3[#All], 72, 0)</f>
        <v>7.1399999999999991E-2</v>
      </c>
      <c r="DV173" s="9">
        <f>VLOOKUP($C173, Table3[#All], 73, 0)</f>
        <v>0.28570000000000001</v>
      </c>
      <c r="DW173" s="9">
        <f>VLOOKUP($C173, Table3[#All], 74, 0)</f>
        <v>0.28570000000000001</v>
      </c>
      <c r="DX173" s="9">
        <f>VLOOKUP($C173, Table3[#All], 75, 0)</f>
        <v>0.28570000000000001</v>
      </c>
      <c r="DY173" s="12">
        <f t="shared" si="194"/>
        <v>5</v>
      </c>
      <c r="DZ173" s="11"/>
      <c r="EA173" s="9">
        <f>VLOOKUP($C173, Table3[#All], 76, 0)</f>
        <v>1</v>
      </c>
      <c r="EB173" s="9">
        <f>VLOOKUP($C173, Table3[#All], 77, 0)</f>
        <v>0</v>
      </c>
      <c r="EC173" s="9">
        <f>VLOOKUP($C173, Table3[#All], 78, 0)</f>
        <v>0</v>
      </c>
      <c r="ED173" s="9">
        <f>VLOOKUP($C173, Table3[#All], 79, 0)</f>
        <v>0</v>
      </c>
      <c r="EE173" s="9">
        <f>VLOOKUP($C173, Table3[#All], 80, 0)</f>
        <v>0</v>
      </c>
      <c r="EF173" s="10">
        <f t="shared" si="206"/>
        <v>1</v>
      </c>
      <c r="EG173" s="9"/>
      <c r="EH173" s="9">
        <f>VLOOKUP($C173, Table3[#All], 81, 0)</f>
        <v>1</v>
      </c>
      <c r="EI173" s="9">
        <f>VLOOKUP($C173, Table3[#All], 82, 0)</f>
        <v>0</v>
      </c>
      <c r="EJ173" s="9">
        <f>VLOOKUP($C173, Table3[#All], 83, 0)</f>
        <v>0</v>
      </c>
      <c r="EK173" s="9">
        <f>VLOOKUP($C173, Table3[#All], 84, 0)</f>
        <v>0</v>
      </c>
      <c r="EL173" s="9">
        <f>VLOOKUP($C173, Table3[#All], 85, 0)</f>
        <v>0</v>
      </c>
      <c r="EM173" s="14">
        <f t="shared" si="207"/>
        <v>1</v>
      </c>
      <c r="EN173" s="11"/>
      <c r="EO173" s="9">
        <f>VLOOKUP($C173, Table3[#All], 86, 0)</f>
        <v>0.21429999999999999</v>
      </c>
      <c r="EP173" s="9"/>
      <c r="EQ173" s="9">
        <f>VLOOKUP($C173, Table3[#All], 87, 0)</f>
        <v>0.78569999999999995</v>
      </c>
      <c r="ER173" s="9"/>
      <c r="ES173" s="9"/>
      <c r="ET173" s="14">
        <f t="shared" si="208"/>
        <v>3</v>
      </c>
      <c r="EU173" s="11"/>
      <c r="EV173" s="9">
        <f>VLOOKUP($C173, Table3[#All], 88, 0)</f>
        <v>0</v>
      </c>
      <c r="EW173" s="9">
        <f>VLOOKUP($C173, Table3[#All], 89, 0)</f>
        <v>1</v>
      </c>
      <c r="EX173" s="9">
        <f>VLOOKUP($C173, Table3[#All], 90, 0)</f>
        <v>0</v>
      </c>
      <c r="EY173" s="9">
        <f>VLOOKUP($C173, Table3[#All], 91, 0)</f>
        <v>0</v>
      </c>
      <c r="EZ173" s="9">
        <f>VLOOKUP($C173, Table3[#All], 92, 0)</f>
        <v>0</v>
      </c>
      <c r="FA173" s="12">
        <f t="shared" si="209"/>
        <v>2</v>
      </c>
      <c r="FB173" s="11"/>
      <c r="FC173" s="9">
        <f>VLOOKUP($C173, Table3[#All], 93, 0)</f>
        <v>0</v>
      </c>
      <c r="FD173" s="9">
        <f>VLOOKUP($C173, Table3[#All], 94, 0)</f>
        <v>7.1399999999999991E-2</v>
      </c>
      <c r="FE173" s="9">
        <f>VLOOKUP($C173, Table3[#All], 95, 0)</f>
        <v>0.92859999999999998</v>
      </c>
      <c r="FF173" s="9">
        <f>VLOOKUP($C173, Table3[#All], 96, 0)</f>
        <v>0</v>
      </c>
      <c r="FG173" s="9"/>
      <c r="FH173" s="10">
        <f t="shared" si="210"/>
        <v>3</v>
      </c>
      <c r="FI173" s="11"/>
      <c r="FJ173" s="9">
        <f>VLOOKUP($C173, Table3[#All], 97, 0)</f>
        <v>0</v>
      </c>
      <c r="FK173" s="9">
        <f>VLOOKUP($C173, Table3[#All], 98, 0)</f>
        <v>0</v>
      </c>
      <c r="FL173" s="9">
        <f>VLOOKUP($C173, Table3[#All], 99, 0)</f>
        <v>0</v>
      </c>
      <c r="FM173" s="9">
        <f>VLOOKUP($C173, Table3[#All], 100, 0)</f>
        <v>0</v>
      </c>
      <c r="FN173" s="9">
        <f>VLOOKUP($C173, Table3[#All], 101, 0)</f>
        <v>1</v>
      </c>
      <c r="FO173" s="14">
        <f t="shared" si="211"/>
        <v>5</v>
      </c>
      <c r="FP173" s="11"/>
      <c r="FQ173" s="9">
        <f>VLOOKUP($C173, Table3[#All], 102, 0)</f>
        <v>0.78569999999999995</v>
      </c>
      <c r="FR173" s="9">
        <f>VLOOKUP($C173, Table3[#All], 103, 0)</f>
        <v>0.21429999999999999</v>
      </c>
      <c r="FS173" s="9">
        <f>VLOOKUP($C173, Table3[#All], 104, 0)</f>
        <v>0</v>
      </c>
      <c r="FT173" s="9">
        <f>VLOOKUP($C173, Table3[#All], 105, 0)</f>
        <v>0</v>
      </c>
      <c r="FU173" s="9">
        <v>0</v>
      </c>
      <c r="FV173" s="10">
        <f t="shared" si="212"/>
        <v>1</v>
      </c>
      <c r="FW173" s="11"/>
      <c r="FX173" s="9">
        <f>VLOOKUP($C173, Table3[#All], 106, 0)</f>
        <v>0.78569999999999995</v>
      </c>
      <c r="FY173" s="9"/>
      <c r="FZ173" s="9">
        <f>VLOOKUP($C173, Table3[#All], 107, 0)</f>
        <v>0.21429999999999999</v>
      </c>
      <c r="GA173" s="9">
        <f>VLOOKUP($C173, Table3[#All], 108, 0)</f>
        <v>0</v>
      </c>
      <c r="GB173" s="9"/>
      <c r="GC173" s="10">
        <f t="shared" si="229"/>
        <v>1</v>
      </c>
      <c r="GD173" s="81"/>
      <c r="GE173" s="9">
        <f>VLOOKUP($C173, Table3[#All], 109, 0)</f>
        <v>0</v>
      </c>
      <c r="GF173" s="9">
        <f>VLOOKUP($C173, Table3[#All], 110, 0)</f>
        <v>0.1429</v>
      </c>
      <c r="GG173" s="9">
        <f>VLOOKUP($C173, Table3[#All], 111, 0)</f>
        <v>0.85709999999999997</v>
      </c>
      <c r="GH173" s="9"/>
      <c r="GI173" s="9">
        <f>VLOOKUP($C173, Table3[#All], 112, 0)</f>
        <v>0</v>
      </c>
      <c r="GJ173" s="12">
        <f t="shared" si="213"/>
        <v>3</v>
      </c>
      <c r="GK173" s="11"/>
      <c r="GL173" s="9">
        <f>VLOOKUP($C173, Table3[#All], 113, 0)</f>
        <v>0</v>
      </c>
      <c r="GM173" s="9">
        <f>VLOOKUP($C173, Table3[#All], 114, 0)</f>
        <v>0.5</v>
      </c>
      <c r="GN173" s="9">
        <f>VLOOKUP($C173, Table3[#All], 115, 0)</f>
        <v>0</v>
      </c>
      <c r="GO173" s="9">
        <f>VLOOKUP($C173, Table3[#All], 116, 0)</f>
        <v>0.5</v>
      </c>
      <c r="GP173" s="9"/>
      <c r="GQ173" s="10">
        <f t="shared" si="214"/>
        <v>4</v>
      </c>
      <c r="GR173" s="11"/>
      <c r="GS173" s="9">
        <f>VLOOKUP($C173, Table2[#All], 3, 0)</f>
        <v>0</v>
      </c>
      <c r="GT173" s="9">
        <f>VLOOKUP($C173, Table2[#All], 4, 0)</f>
        <v>0</v>
      </c>
      <c r="GU173" s="9">
        <f>VLOOKUP($C173, Table2[#All], 5, 0)</f>
        <v>1</v>
      </c>
      <c r="GV173" s="9">
        <f>VLOOKUP($C173, Table2[#All], 6, 0)</f>
        <v>0</v>
      </c>
      <c r="GW173" s="9">
        <f>VLOOKUP($C173, Table2[#All], 7, 0)</f>
        <v>0</v>
      </c>
      <c r="GX173" s="10">
        <f t="shared" si="215"/>
        <v>3</v>
      </c>
      <c r="GY173" s="11"/>
      <c r="GZ173" s="9">
        <v>0</v>
      </c>
      <c r="HA173" s="9">
        <v>1</v>
      </c>
      <c r="HB173" s="9">
        <v>0</v>
      </c>
      <c r="HC173" s="9">
        <v>0</v>
      </c>
      <c r="HD173" s="9"/>
      <c r="HE173" s="10">
        <f t="shared" si="216"/>
        <v>2</v>
      </c>
      <c r="HF173" s="11"/>
      <c r="HG173" s="9">
        <f>VLOOKUP($C173, Table5[#All], 2, 0)</f>
        <v>0</v>
      </c>
      <c r="HH173" s="9">
        <f>VLOOKUP($C173, Table5[#All], 3, 0)</f>
        <v>0</v>
      </c>
      <c r="HI173" s="9">
        <f>VLOOKUP($C173, Table5[#All], 4, 0)</f>
        <v>0</v>
      </c>
      <c r="HJ173" s="9">
        <f>VLOOKUP($C173, Table5[#All], 5, 0)</f>
        <v>1</v>
      </c>
      <c r="HK173" s="9">
        <f>VLOOKUP($C173, Table5[#All], 6, 0)</f>
        <v>0</v>
      </c>
      <c r="HL173" s="10">
        <f t="shared" si="217"/>
        <v>4</v>
      </c>
      <c r="HM173" s="11"/>
      <c r="HN173" s="9">
        <f>VLOOKUP($C173, Table5[#All], 7, 0)</f>
        <v>0</v>
      </c>
      <c r="HO173" s="9">
        <f>VLOOKUP($C173, Table5[#All], 8, 0)</f>
        <v>0</v>
      </c>
      <c r="HP173" s="9">
        <f>VLOOKUP($C173, Table5[#All], 9, 0)</f>
        <v>0</v>
      </c>
      <c r="HQ173" s="9">
        <f>VLOOKUP($C173, Table5[#All], 10, 0)</f>
        <v>1</v>
      </c>
      <c r="HR173" s="9">
        <f>VLOOKUP($C173, Table5[#All], 11, 0)</f>
        <v>0</v>
      </c>
      <c r="HS173" s="10">
        <f t="shared" si="218"/>
        <v>4</v>
      </c>
      <c r="HT173" s="11"/>
      <c r="HU173" s="9">
        <f>VLOOKUP($C173, Table5[#All], 12, 0)</f>
        <v>0</v>
      </c>
      <c r="HV173" s="9">
        <f>VLOOKUP($C173, Table5[#All], 13, 0)</f>
        <v>1</v>
      </c>
      <c r="HW173" s="9">
        <f>VLOOKUP($C173, Table5[#All], 14, 0)</f>
        <v>0</v>
      </c>
      <c r="HX173" s="9">
        <f>VLOOKUP($C173, Table5[#All], 15, 0)</f>
        <v>0</v>
      </c>
      <c r="HY173" s="9">
        <f>VLOOKUP($C173, Table5[#All], 16, 0)</f>
        <v>0</v>
      </c>
      <c r="HZ173" s="10">
        <f t="shared" si="219"/>
        <v>2</v>
      </c>
      <c r="IA173" s="11"/>
      <c r="IB173" s="9">
        <f>VLOOKUP($C173, Table5[#All], 17, 0)</f>
        <v>0</v>
      </c>
      <c r="IC173" s="9">
        <f>VLOOKUP($C173, Table5[#All], 18, 0)</f>
        <v>0</v>
      </c>
      <c r="ID173" s="9">
        <f>VLOOKUP($C173, Table5[#All], 19, 0)</f>
        <v>0</v>
      </c>
      <c r="IE173" s="9">
        <f>VLOOKUP($C173, Table5[#All], 20, 0)</f>
        <v>1</v>
      </c>
      <c r="IF173" s="9">
        <f>VLOOKUP($C173, Table5[#All], 21, 0)</f>
        <v>0</v>
      </c>
      <c r="IG173" s="10">
        <f t="shared" si="220"/>
        <v>4</v>
      </c>
      <c r="IH173" s="11"/>
      <c r="II173" s="9">
        <f>VLOOKUP($C173, Table5[#All], 22, 0)</f>
        <v>1</v>
      </c>
      <c r="IJ173" s="9">
        <f>VLOOKUP($C173, Table5[#All], 23, 0)</f>
        <v>0</v>
      </c>
      <c r="IK173" s="9">
        <f>VLOOKUP($C173, Table5[#All], 24, 0)</f>
        <v>0</v>
      </c>
      <c r="IL173" s="9">
        <f>VLOOKUP($C173, Table5[#All], 25, 0)</f>
        <v>0</v>
      </c>
      <c r="IM173" s="9">
        <f>VLOOKUP($C173, Table5[#All], 26, 0)</f>
        <v>0</v>
      </c>
      <c r="IN173" s="10">
        <f t="shared" si="221"/>
        <v>1</v>
      </c>
      <c r="IO173" s="11"/>
      <c r="IP173" s="9">
        <v>1</v>
      </c>
      <c r="IQ173" s="9">
        <v>0</v>
      </c>
      <c r="IR173" s="9">
        <v>0</v>
      </c>
      <c r="IS173" s="9">
        <v>0</v>
      </c>
      <c r="IT173" s="9">
        <v>0</v>
      </c>
      <c r="IU173" s="10">
        <f t="shared" si="222"/>
        <v>1</v>
      </c>
      <c r="IV173" s="82"/>
    </row>
    <row r="174" spans="1:256" ht="16.3" thickTop="1" thickBot="1" x14ac:dyDescent="0.35">
      <c r="A174" s="16" t="s">
        <v>483</v>
      </c>
      <c r="B174" s="16" t="s">
        <v>488</v>
      </c>
      <c r="C174" s="16" t="s">
        <v>489</v>
      </c>
      <c r="D174" s="11"/>
      <c r="E174" s="9">
        <f>VLOOKUP($C174, Table3[#All], 2, 0)</f>
        <v>0.2</v>
      </c>
      <c r="F174" s="9"/>
      <c r="G174" s="9">
        <f>VLOOKUP($C174, Table3[#All], 3, 0)</f>
        <v>0.36</v>
      </c>
      <c r="H174" s="9">
        <f>VLOOKUP($C174, Table3[#All], 4, 0)</f>
        <v>0.44</v>
      </c>
      <c r="I174" s="9">
        <f>VLOOKUP($C174, Table3[#All], 5, 0)</f>
        <v>0</v>
      </c>
      <c r="J174" s="10">
        <f t="shared" si="223"/>
        <v>4</v>
      </c>
      <c r="K174" s="11"/>
      <c r="L174" s="9">
        <f>VLOOKUP($C174, Table3[#All], 6, 0)</f>
        <v>0</v>
      </c>
      <c r="M174" s="9"/>
      <c r="N174" s="9">
        <f>VLOOKUP($C174, Table3[#All], 7, 0)</f>
        <v>0</v>
      </c>
      <c r="O174" s="9">
        <f>VLOOKUP($C174, Table3[#All], 8, 0)</f>
        <v>1</v>
      </c>
      <c r="P174" s="9">
        <f>VLOOKUP($C174, Table3[#All], 9, 0)</f>
        <v>0</v>
      </c>
      <c r="Q174" s="10">
        <f t="shared" si="224"/>
        <v>4</v>
      </c>
      <c r="R174" s="11"/>
      <c r="S174" s="9">
        <f>VLOOKUP($C174, Table3[#All], 10, 0)</f>
        <v>0</v>
      </c>
      <c r="T174" s="9">
        <f>VLOOKUP($C174, Table3[#All], 11, 0)</f>
        <v>0</v>
      </c>
      <c r="U174" s="9">
        <f>VLOOKUP($C174, Table3[#All], 12, 0)</f>
        <v>0.56000000000000005</v>
      </c>
      <c r="V174" s="9">
        <f>VLOOKUP($C174, Table3[#All], 13, 0)</f>
        <v>0.44</v>
      </c>
      <c r="W174" s="9">
        <f>VLOOKUP($C174, Table3[#All], 14, 0)</f>
        <v>0</v>
      </c>
      <c r="X174" s="10">
        <f t="shared" si="225"/>
        <v>4</v>
      </c>
      <c r="Y174" s="11"/>
      <c r="Z174" s="9">
        <f>VLOOKUP($C174, Table3[#All], 15, 0)</f>
        <v>0</v>
      </c>
      <c r="AA174" s="9">
        <f>VLOOKUP($C174, Table3[#All], 16, 0)</f>
        <v>0</v>
      </c>
      <c r="AB174" s="9">
        <f>VLOOKUP($C174, Table3[#All], 17, 0)</f>
        <v>0.52</v>
      </c>
      <c r="AC174" s="9">
        <f>VLOOKUP($C174, Table3[#All], 18, 0)</f>
        <v>0.48</v>
      </c>
      <c r="AD174" s="9">
        <f>VLOOKUP($C174, Table3[#All], 19, 0)</f>
        <v>0</v>
      </c>
      <c r="AE174" s="10">
        <f t="shared" si="195"/>
        <v>4</v>
      </c>
      <c r="AF174" s="11"/>
      <c r="AG174" s="9">
        <f>VLOOKUP($C174, Table3[#All], 20, 0)</f>
        <v>0</v>
      </c>
      <c r="AH174" s="9">
        <f>VLOOKUP($C174, Table3[#All], 21, 0)</f>
        <v>0.08</v>
      </c>
      <c r="AI174" s="9">
        <f>VLOOKUP($C174, Table3[#All], 22, 0)</f>
        <v>0.92</v>
      </c>
      <c r="AJ174" s="9"/>
      <c r="AK174" s="9"/>
      <c r="AL174" s="10">
        <f t="shared" si="196"/>
        <v>3</v>
      </c>
      <c r="AM174" s="11"/>
      <c r="AN174" s="9">
        <f>VLOOKUP($C174, Table3[#All], 23, 0)</f>
        <v>1</v>
      </c>
      <c r="AO174" s="9">
        <f>VLOOKUP($C174, Table3[#All], 24, 0)</f>
        <v>0</v>
      </c>
      <c r="AP174" s="9">
        <f>VLOOKUP($C174, Table3[#All], 25, 0)</f>
        <v>0</v>
      </c>
      <c r="AQ174" s="9">
        <f>VLOOKUP($C174, Table3[#All], 26, 0)</f>
        <v>0</v>
      </c>
      <c r="AR174" s="9"/>
      <c r="AS174" s="12">
        <f t="shared" si="197"/>
        <v>1</v>
      </c>
      <c r="AT174" s="11"/>
      <c r="AU174" s="9">
        <f>VLOOKUP($C174, Table3[#All], 27, 0)</f>
        <v>0.8</v>
      </c>
      <c r="AV174" s="9">
        <f>VLOOKUP($C174, Table3[#All], 28, 0)</f>
        <v>0.12</v>
      </c>
      <c r="AW174" s="9">
        <f>VLOOKUP($C174, Table3[#All], 29, 0)</f>
        <v>0.08</v>
      </c>
      <c r="AX174" s="9"/>
      <c r="AY174" s="9"/>
      <c r="AZ174" s="10">
        <f t="shared" si="226"/>
        <v>1</v>
      </c>
      <c r="BA174" s="11"/>
      <c r="BB174" s="9">
        <f>VLOOKUP($C174, Table3[#All], 30, 0)</f>
        <v>0.52</v>
      </c>
      <c r="BC174" s="9">
        <f>VLOOKUP($C174, Table3[#All], 31, 0)</f>
        <v>0.04</v>
      </c>
      <c r="BD174" s="9">
        <f>VLOOKUP($C174, Table3[#All], 32, 0)</f>
        <v>0.44</v>
      </c>
      <c r="BE174" s="9">
        <f>VLOOKUP($C174, Table3[#All], 33, 0)</f>
        <v>0</v>
      </c>
      <c r="BF174" s="9"/>
      <c r="BG174" s="10">
        <f t="shared" si="227"/>
        <v>3</v>
      </c>
      <c r="BH174" s="81"/>
      <c r="BI174" s="9">
        <f>VLOOKUP($C174, Table3[#All], 34, 0)</f>
        <v>0</v>
      </c>
      <c r="BJ174" s="9">
        <f>VLOOKUP($C174, Table3[#All], 35, 0)</f>
        <v>0</v>
      </c>
      <c r="BK174" s="9">
        <f>VLOOKUP($C174, Table3[#All], 36, 0)</f>
        <v>0</v>
      </c>
      <c r="BL174" s="9">
        <f>VLOOKUP($C174, Table3[#All], 37, 0)</f>
        <v>0</v>
      </c>
      <c r="BM174" s="9">
        <f>VLOOKUP($C174, Table3[#All], 38, 0)</f>
        <v>0</v>
      </c>
      <c r="BN174" s="10" t="str">
        <f t="shared" si="228"/>
        <v>N/A</v>
      </c>
      <c r="BO174" s="11"/>
      <c r="BP174" s="9">
        <f>VLOOKUP($C174, Table3[#All], 39, 0)</f>
        <v>0.08</v>
      </c>
      <c r="BQ174" s="9">
        <f>VLOOKUP($C174, Table3[#All], 40, 0)</f>
        <v>0.16</v>
      </c>
      <c r="BR174" s="9">
        <f>VLOOKUP($C174, Table3[#All], 41, 0)</f>
        <v>0.72</v>
      </c>
      <c r="BS174" s="9">
        <f>VLOOKUP($C174, Table3[#All], 42, 0)</f>
        <v>0.04</v>
      </c>
      <c r="BT174" s="9"/>
      <c r="BU174" s="10">
        <f t="shared" si="198"/>
        <v>3</v>
      </c>
      <c r="BV174" s="11"/>
      <c r="BW174" s="9">
        <f>VLOOKUP($C174, Table3[#All], 43, 0)</f>
        <v>0.8</v>
      </c>
      <c r="BX174" s="9">
        <f>VLOOKUP($C174, Table3[#All], 44, 0)</f>
        <v>0.2</v>
      </c>
      <c r="BY174" s="9">
        <f>VLOOKUP($C174, Table3[#All], 45, 0)</f>
        <v>0</v>
      </c>
      <c r="BZ174" s="9"/>
      <c r="CA174" s="9"/>
      <c r="CB174" s="10">
        <f t="shared" si="199"/>
        <v>1</v>
      </c>
      <c r="CC174" s="81"/>
      <c r="CD174" s="9">
        <f>VLOOKUP($C174, Table3[#All], 46, 0)</f>
        <v>0.4</v>
      </c>
      <c r="CE174" s="9">
        <f>VLOOKUP($C174, Table3[#All], 47, 0)</f>
        <v>0</v>
      </c>
      <c r="CF174" s="9">
        <f>VLOOKUP($C174, Table3[#All], 48, 0)</f>
        <v>0.6</v>
      </c>
      <c r="CG174" s="9">
        <f>VLOOKUP($C174, Table3[#All], 49, 0)</f>
        <v>0</v>
      </c>
      <c r="CH174" s="9">
        <f>VLOOKUP($C174, Table3[#All], 50, 0)</f>
        <v>0</v>
      </c>
      <c r="CI174" s="12">
        <f t="shared" si="200"/>
        <v>3</v>
      </c>
      <c r="CJ174" s="13"/>
      <c r="CK174" s="9">
        <f>VLOOKUP($C174, Table3[#All], 51, 0)</f>
        <v>0.72</v>
      </c>
      <c r="CL174" s="9">
        <f>VLOOKUP($C174, Table3[#All], 52, 0)</f>
        <v>0.28000000000000003</v>
      </c>
      <c r="CM174" s="9">
        <f>VLOOKUP($C174, Table3[#All], 53, 0)</f>
        <v>0</v>
      </c>
      <c r="CN174" s="9">
        <f>VLOOKUP($C174, Table3[#All], 54, 0)</f>
        <v>0</v>
      </c>
      <c r="CO174" s="9"/>
      <c r="CP174" s="10">
        <f t="shared" si="201"/>
        <v>2</v>
      </c>
      <c r="CQ174" s="11"/>
      <c r="CR174" s="9">
        <f>VLOOKUP($C174, Table3[#All], 55, 0)</f>
        <v>0.6</v>
      </c>
      <c r="CS174" s="9">
        <f>VLOOKUP($C174, Table3[#All], 56, 0)</f>
        <v>0.36</v>
      </c>
      <c r="CT174" s="9">
        <f>VLOOKUP($C174, Table3[#All], 57, 0)</f>
        <v>0.04</v>
      </c>
      <c r="CU174" s="9">
        <f>VLOOKUP($C174, Table3[#All], 58, 0)</f>
        <v>0</v>
      </c>
      <c r="CV174" s="9">
        <f>VLOOKUP($C174, Table3[#All], 59, 0)</f>
        <v>0</v>
      </c>
      <c r="CW174" s="14">
        <f t="shared" si="202"/>
        <v>2</v>
      </c>
      <c r="CX174" s="81"/>
      <c r="CY174" s="9">
        <f>VLOOKUP($C174, Table3[#All], 60, 0)</f>
        <v>0.48</v>
      </c>
      <c r="CZ174" s="9">
        <f>VLOOKUP($C174, Table3[#All], 61, 0)</f>
        <v>0.52</v>
      </c>
      <c r="DA174" s="9">
        <f>VLOOKUP($C174, Table3[#All], 62, 0)</f>
        <v>0</v>
      </c>
      <c r="DB174" s="9">
        <f>VLOOKUP($C174, Table3[#All], 63, 0)</f>
        <v>0</v>
      </c>
      <c r="DC174" s="9">
        <f>VLOOKUP($C174, Table3[#All], 64, 0)</f>
        <v>0</v>
      </c>
      <c r="DD174" s="10">
        <f t="shared" si="203"/>
        <v>2</v>
      </c>
      <c r="DE174" s="11"/>
      <c r="DF174" s="9">
        <f>VLOOKUP($C174, Table3[#All], 65, 0)</f>
        <v>0.64</v>
      </c>
      <c r="DG174" s="9"/>
      <c r="DH174" s="9">
        <f>VLOOKUP($C174, Table3[#All], 66, 0)</f>
        <v>0.36</v>
      </c>
      <c r="DI174" s="9"/>
      <c r="DJ174" s="9">
        <f>VLOOKUP($C174, Table3[#All], 67, 0)</f>
        <v>0</v>
      </c>
      <c r="DK174" s="14">
        <f t="shared" si="204"/>
        <v>3</v>
      </c>
      <c r="DL174" s="11"/>
      <c r="DM174" s="9">
        <f>VLOOKUP($C174, Table3[#All], 68, 0)</f>
        <v>1</v>
      </c>
      <c r="DN174" s="9"/>
      <c r="DO174" s="9">
        <f>VLOOKUP($C174, Table3[#All], 69, 0)</f>
        <v>0</v>
      </c>
      <c r="DP174" s="9">
        <f>VLOOKUP($C174, Table3[#All], 70, 0)</f>
        <v>0</v>
      </c>
      <c r="DQ174" s="9"/>
      <c r="DR174" s="14">
        <f t="shared" si="205"/>
        <v>1</v>
      </c>
      <c r="DS174" s="11"/>
      <c r="DT174" s="9">
        <f>VLOOKUP($C174, Table3[#All], 71, 0)</f>
        <v>0</v>
      </c>
      <c r="DU174" s="9">
        <f>VLOOKUP($C174, Table3[#All], 72, 0)</f>
        <v>0.04</v>
      </c>
      <c r="DV174" s="9">
        <f>VLOOKUP($C174, Table3[#All], 73, 0)</f>
        <v>0.24</v>
      </c>
      <c r="DW174" s="9">
        <f>VLOOKUP($C174, Table3[#All], 74, 0)</f>
        <v>0.24</v>
      </c>
      <c r="DX174" s="9">
        <f>VLOOKUP($C174, Table3[#All], 75, 0)</f>
        <v>0.48</v>
      </c>
      <c r="DY174" s="12">
        <f t="shared" si="194"/>
        <v>5</v>
      </c>
      <c r="DZ174" s="11"/>
      <c r="EA174" s="9">
        <f>VLOOKUP($C174, Table3[#All], 76, 0)</f>
        <v>1</v>
      </c>
      <c r="EB174" s="9">
        <f>VLOOKUP($C174, Table3[#All], 77, 0)</f>
        <v>0</v>
      </c>
      <c r="EC174" s="9">
        <f>VLOOKUP($C174, Table3[#All], 78, 0)</f>
        <v>0</v>
      </c>
      <c r="ED174" s="9">
        <f>VLOOKUP($C174, Table3[#All], 79, 0)</f>
        <v>0</v>
      </c>
      <c r="EE174" s="9">
        <f>VLOOKUP($C174, Table3[#All], 80, 0)</f>
        <v>0</v>
      </c>
      <c r="EF174" s="10">
        <f t="shared" si="206"/>
        <v>1</v>
      </c>
      <c r="EG174" s="9"/>
      <c r="EH174" s="9">
        <f>VLOOKUP($C174, Table3[#All], 81, 0)</f>
        <v>1</v>
      </c>
      <c r="EI174" s="9">
        <f>VLOOKUP($C174, Table3[#All], 82, 0)</f>
        <v>0</v>
      </c>
      <c r="EJ174" s="9">
        <f>VLOOKUP($C174, Table3[#All], 83, 0)</f>
        <v>0</v>
      </c>
      <c r="EK174" s="9">
        <f>VLOOKUP($C174, Table3[#All], 84, 0)</f>
        <v>0</v>
      </c>
      <c r="EL174" s="9">
        <f>VLOOKUP($C174, Table3[#All], 85, 0)</f>
        <v>0</v>
      </c>
      <c r="EM174" s="14">
        <f t="shared" si="207"/>
        <v>1</v>
      </c>
      <c r="EN174" s="11"/>
      <c r="EO174" s="9">
        <f>VLOOKUP($C174, Table3[#All], 86, 0)</f>
        <v>0.76</v>
      </c>
      <c r="EP174" s="9"/>
      <c r="EQ174" s="9">
        <f>VLOOKUP($C174, Table3[#All], 87, 0)</f>
        <v>0.24</v>
      </c>
      <c r="ER174" s="9"/>
      <c r="ES174" s="9"/>
      <c r="ET174" s="14">
        <f t="shared" si="208"/>
        <v>1</v>
      </c>
      <c r="EU174" s="11"/>
      <c r="EV174" s="9">
        <f>VLOOKUP($C174, Table3[#All], 88, 0)</f>
        <v>0</v>
      </c>
      <c r="EW174" s="9">
        <f>VLOOKUP($C174, Table3[#All], 89, 0)</f>
        <v>1</v>
      </c>
      <c r="EX174" s="9">
        <f>VLOOKUP($C174, Table3[#All], 90, 0)</f>
        <v>0</v>
      </c>
      <c r="EY174" s="9">
        <f>VLOOKUP($C174, Table3[#All], 91, 0)</f>
        <v>0</v>
      </c>
      <c r="EZ174" s="9">
        <f>VLOOKUP($C174, Table3[#All], 92, 0)</f>
        <v>0</v>
      </c>
      <c r="FA174" s="12">
        <f t="shared" si="209"/>
        <v>2</v>
      </c>
      <c r="FB174" s="11"/>
      <c r="FC174" s="9">
        <f>VLOOKUP($C174, Table3[#All], 93, 0)</f>
        <v>0</v>
      </c>
      <c r="FD174" s="9">
        <f>VLOOKUP($C174, Table3[#All], 94, 0)</f>
        <v>0.04</v>
      </c>
      <c r="FE174" s="9">
        <f>VLOOKUP($C174, Table3[#All], 95, 0)</f>
        <v>0.96</v>
      </c>
      <c r="FF174" s="9">
        <f>VLOOKUP($C174, Table3[#All], 96, 0)</f>
        <v>0</v>
      </c>
      <c r="FG174" s="9"/>
      <c r="FH174" s="10">
        <f t="shared" si="210"/>
        <v>3</v>
      </c>
      <c r="FI174" s="11"/>
      <c r="FJ174" s="9">
        <f>VLOOKUP($C174, Table3[#All], 97, 0)</f>
        <v>0</v>
      </c>
      <c r="FK174" s="9">
        <f>VLOOKUP($C174, Table3[#All], 98, 0)</f>
        <v>0</v>
      </c>
      <c r="FL174" s="9">
        <f>VLOOKUP($C174, Table3[#All], 99, 0)</f>
        <v>0</v>
      </c>
      <c r="FM174" s="9">
        <f>VLOOKUP($C174, Table3[#All], 100, 0)</f>
        <v>0</v>
      </c>
      <c r="FN174" s="9">
        <f>VLOOKUP($C174, Table3[#All], 101, 0)</f>
        <v>1</v>
      </c>
      <c r="FO174" s="14">
        <f t="shared" si="211"/>
        <v>5</v>
      </c>
      <c r="FP174" s="11"/>
      <c r="FQ174" s="9">
        <f>VLOOKUP($C174, Table3[#All], 102, 0)</f>
        <v>0.72</v>
      </c>
      <c r="FR174" s="9">
        <f>VLOOKUP($C174, Table3[#All], 103, 0)</f>
        <v>0.28000000000000003</v>
      </c>
      <c r="FS174" s="9">
        <f>VLOOKUP($C174, Table3[#All], 104, 0)</f>
        <v>0</v>
      </c>
      <c r="FT174" s="9">
        <f>VLOOKUP($C174, Table3[#All], 105, 0)</f>
        <v>0</v>
      </c>
      <c r="FU174" s="9">
        <v>0</v>
      </c>
      <c r="FV174" s="10">
        <f t="shared" si="212"/>
        <v>2</v>
      </c>
      <c r="FW174" s="11"/>
      <c r="FX174" s="9">
        <f>VLOOKUP($C174, Table3[#All], 106, 0)</f>
        <v>0.56000000000000005</v>
      </c>
      <c r="FY174" s="9"/>
      <c r="FZ174" s="9">
        <f>VLOOKUP($C174, Table3[#All], 107, 0)</f>
        <v>0.44</v>
      </c>
      <c r="GA174" s="9">
        <f>VLOOKUP($C174, Table3[#All], 108, 0)</f>
        <v>0</v>
      </c>
      <c r="GB174" s="9"/>
      <c r="GC174" s="10">
        <f t="shared" si="229"/>
        <v>3</v>
      </c>
      <c r="GD174" s="81"/>
      <c r="GE174" s="9">
        <f>VLOOKUP($C174, Table3[#All], 109, 0)</f>
        <v>0</v>
      </c>
      <c r="GF174" s="9">
        <f>VLOOKUP($C174, Table3[#All], 110, 0)</f>
        <v>0.08</v>
      </c>
      <c r="GG174" s="9">
        <f>VLOOKUP($C174, Table3[#All], 111, 0)</f>
        <v>0.92</v>
      </c>
      <c r="GH174" s="9"/>
      <c r="GI174" s="9">
        <f>VLOOKUP($C174, Table3[#All], 112, 0)</f>
        <v>0</v>
      </c>
      <c r="GJ174" s="12">
        <f t="shared" si="213"/>
        <v>3</v>
      </c>
      <c r="GK174" s="11"/>
      <c r="GL174" s="9">
        <f>VLOOKUP($C174, Table3[#All], 113, 0)</f>
        <v>0</v>
      </c>
      <c r="GM174" s="9">
        <f>VLOOKUP($C174, Table3[#All], 114, 0)</f>
        <v>0.4</v>
      </c>
      <c r="GN174" s="9">
        <f>VLOOKUP($C174, Table3[#All], 115, 0)</f>
        <v>0.04</v>
      </c>
      <c r="GO174" s="9">
        <f>VLOOKUP($C174, Table3[#All], 116, 0)</f>
        <v>0.56000000000000005</v>
      </c>
      <c r="GP174" s="9"/>
      <c r="GQ174" s="10">
        <f t="shared" si="214"/>
        <v>4</v>
      </c>
      <c r="GR174" s="11"/>
      <c r="GS174" s="9">
        <f>VLOOKUP($C174, Table2[#All], 3, 0)</f>
        <v>0</v>
      </c>
      <c r="GT174" s="9">
        <f>VLOOKUP($C174, Table2[#All], 4, 0)</f>
        <v>0</v>
      </c>
      <c r="GU174" s="9">
        <f>VLOOKUP($C174, Table2[#All], 5, 0)</f>
        <v>1</v>
      </c>
      <c r="GV174" s="9">
        <f>VLOOKUP($C174, Table2[#All], 6, 0)</f>
        <v>0</v>
      </c>
      <c r="GW174" s="9">
        <f>VLOOKUP($C174, Table2[#All], 7, 0)</f>
        <v>0</v>
      </c>
      <c r="GX174" s="10">
        <f t="shared" si="215"/>
        <v>3</v>
      </c>
      <c r="GY174" s="11"/>
      <c r="GZ174" s="9">
        <v>0</v>
      </c>
      <c r="HA174" s="9">
        <v>1</v>
      </c>
      <c r="HB174" s="9">
        <v>0</v>
      </c>
      <c r="HC174" s="9">
        <v>0</v>
      </c>
      <c r="HD174" s="9"/>
      <c r="HE174" s="10">
        <f t="shared" si="216"/>
        <v>2</v>
      </c>
      <c r="HF174" s="11"/>
      <c r="HG174" s="9">
        <f>VLOOKUP($C174, Table5[#All], 2, 0)</f>
        <v>0</v>
      </c>
      <c r="HH174" s="9">
        <f>VLOOKUP($C174, Table5[#All], 3, 0)</f>
        <v>0</v>
      </c>
      <c r="HI174" s="9">
        <f>VLOOKUP($C174, Table5[#All], 4, 0)</f>
        <v>1</v>
      </c>
      <c r="HJ174" s="9">
        <f>VLOOKUP($C174, Table5[#All], 5, 0)</f>
        <v>0</v>
      </c>
      <c r="HK174" s="9">
        <f>VLOOKUP($C174, Table5[#All], 6, 0)</f>
        <v>0</v>
      </c>
      <c r="HL174" s="10">
        <f t="shared" si="217"/>
        <v>3</v>
      </c>
      <c r="HM174" s="11"/>
      <c r="HN174" s="9">
        <f>VLOOKUP($C174, Table5[#All], 7, 0)</f>
        <v>0</v>
      </c>
      <c r="HO174" s="9">
        <f>VLOOKUP($C174, Table5[#All], 8, 0)</f>
        <v>0</v>
      </c>
      <c r="HP174" s="9">
        <f>VLOOKUP($C174, Table5[#All], 9, 0)</f>
        <v>1</v>
      </c>
      <c r="HQ174" s="9">
        <f>VLOOKUP($C174, Table5[#All], 10, 0)</f>
        <v>0</v>
      </c>
      <c r="HR174" s="9">
        <f>VLOOKUP($C174, Table5[#All], 11, 0)</f>
        <v>0</v>
      </c>
      <c r="HS174" s="10">
        <f t="shared" si="218"/>
        <v>3</v>
      </c>
      <c r="HT174" s="11"/>
      <c r="HU174" s="9">
        <f>VLOOKUP($C174, Table5[#All], 12, 0)</f>
        <v>1</v>
      </c>
      <c r="HV174" s="9">
        <f>VLOOKUP($C174, Table5[#All], 13, 0)</f>
        <v>0</v>
      </c>
      <c r="HW174" s="9">
        <f>VLOOKUP($C174, Table5[#All], 14, 0)</f>
        <v>0</v>
      </c>
      <c r="HX174" s="9">
        <f>VLOOKUP($C174, Table5[#All], 15, 0)</f>
        <v>0</v>
      </c>
      <c r="HY174" s="9">
        <f>VLOOKUP($C174, Table5[#All], 16, 0)</f>
        <v>0</v>
      </c>
      <c r="HZ174" s="10">
        <f t="shared" si="219"/>
        <v>1</v>
      </c>
      <c r="IA174" s="11"/>
      <c r="IB174" s="9">
        <f>VLOOKUP($C174, Table5[#All], 17, 0)</f>
        <v>0</v>
      </c>
      <c r="IC174" s="9">
        <f>VLOOKUP($C174, Table5[#All], 18, 0)</f>
        <v>0</v>
      </c>
      <c r="ID174" s="9">
        <f>VLOOKUP($C174, Table5[#All], 19, 0)</f>
        <v>1</v>
      </c>
      <c r="IE174" s="9">
        <f>VLOOKUP($C174, Table5[#All], 20, 0)</f>
        <v>0</v>
      </c>
      <c r="IF174" s="9">
        <f>VLOOKUP($C174, Table5[#All], 21, 0)</f>
        <v>0</v>
      </c>
      <c r="IG174" s="10">
        <f t="shared" si="220"/>
        <v>3</v>
      </c>
      <c r="IH174" s="11"/>
      <c r="II174" s="9">
        <f>VLOOKUP($C174, Table5[#All], 22, 0)</f>
        <v>1</v>
      </c>
      <c r="IJ174" s="9">
        <f>VLOOKUP($C174, Table5[#All], 23, 0)</f>
        <v>0</v>
      </c>
      <c r="IK174" s="9">
        <f>VLOOKUP($C174, Table5[#All], 24, 0)</f>
        <v>0</v>
      </c>
      <c r="IL174" s="9">
        <f>VLOOKUP($C174, Table5[#All], 25, 0)</f>
        <v>0</v>
      </c>
      <c r="IM174" s="9">
        <f>VLOOKUP($C174, Table5[#All], 26, 0)</f>
        <v>0</v>
      </c>
      <c r="IN174" s="10">
        <f t="shared" si="221"/>
        <v>1</v>
      </c>
      <c r="IO174" s="11"/>
      <c r="IP174" s="9">
        <v>1</v>
      </c>
      <c r="IQ174" s="9">
        <v>0</v>
      </c>
      <c r="IR174" s="9">
        <v>0</v>
      </c>
      <c r="IS174" s="9">
        <v>0</v>
      </c>
      <c r="IT174" s="9">
        <v>0</v>
      </c>
      <c r="IU174" s="10">
        <f t="shared" si="222"/>
        <v>1</v>
      </c>
      <c r="IV174" s="82"/>
    </row>
    <row r="175" spans="1:256" ht="16.3" thickTop="1" thickBot="1" x14ac:dyDescent="0.35">
      <c r="A175" s="16" t="s">
        <v>483</v>
      </c>
      <c r="B175" s="16" t="s">
        <v>490</v>
      </c>
      <c r="C175" s="16" t="s">
        <v>491</v>
      </c>
      <c r="D175" s="11"/>
      <c r="E175" s="9">
        <f>VLOOKUP($C175, Table3[#All], 2, 0)</f>
        <v>0.15</v>
      </c>
      <c r="F175" s="9"/>
      <c r="G175" s="9">
        <f>VLOOKUP($C175, Table3[#All], 3, 0)</f>
        <v>0.35</v>
      </c>
      <c r="H175" s="9">
        <f>VLOOKUP($C175, Table3[#All], 4, 0)</f>
        <v>0.5</v>
      </c>
      <c r="I175" s="9">
        <f>VLOOKUP($C175, Table3[#All], 5, 0)</f>
        <v>0</v>
      </c>
      <c r="J175" s="10">
        <f t="shared" si="223"/>
        <v>4</v>
      </c>
      <c r="K175" s="11"/>
      <c r="L175" s="9">
        <f>VLOOKUP($C175, Table3[#All], 6, 0)</f>
        <v>0</v>
      </c>
      <c r="M175" s="9"/>
      <c r="N175" s="9">
        <f>VLOOKUP($C175, Table3[#All], 7, 0)</f>
        <v>1</v>
      </c>
      <c r="O175" s="9">
        <f>VLOOKUP($C175, Table3[#All], 8, 0)</f>
        <v>0</v>
      </c>
      <c r="P175" s="9">
        <f>VLOOKUP($C175, Table3[#All], 9, 0)</f>
        <v>0</v>
      </c>
      <c r="Q175" s="10">
        <f t="shared" si="224"/>
        <v>3</v>
      </c>
      <c r="R175" s="11"/>
      <c r="S175" s="9">
        <f>VLOOKUP($C175, Table3[#All], 10, 0)</f>
        <v>0</v>
      </c>
      <c r="T175" s="9">
        <f>VLOOKUP($C175, Table3[#All], 11, 0)</f>
        <v>0</v>
      </c>
      <c r="U175" s="9">
        <f>VLOOKUP($C175, Table3[#All], 12, 0)</f>
        <v>0.35</v>
      </c>
      <c r="V175" s="9">
        <f>VLOOKUP($C175, Table3[#All], 13, 0)</f>
        <v>0.65</v>
      </c>
      <c r="W175" s="9">
        <f>VLOOKUP($C175, Table3[#All], 14, 0)</f>
        <v>0</v>
      </c>
      <c r="X175" s="10">
        <f t="shared" si="225"/>
        <v>4</v>
      </c>
      <c r="Y175" s="11"/>
      <c r="Z175" s="9">
        <f>VLOOKUP($C175, Table3[#All], 15, 0)</f>
        <v>0</v>
      </c>
      <c r="AA175" s="9">
        <f>VLOOKUP($C175, Table3[#All], 16, 0)</f>
        <v>0</v>
      </c>
      <c r="AB175" s="9">
        <f>VLOOKUP($C175, Table3[#All], 17, 0)</f>
        <v>0.8</v>
      </c>
      <c r="AC175" s="9">
        <f>VLOOKUP($C175, Table3[#All], 18, 0)</f>
        <v>0.2</v>
      </c>
      <c r="AD175" s="9">
        <f>VLOOKUP($C175, Table3[#All], 19, 0)</f>
        <v>0</v>
      </c>
      <c r="AE175" s="10">
        <f t="shared" si="195"/>
        <v>3</v>
      </c>
      <c r="AF175" s="11"/>
      <c r="AG175" s="9">
        <f>VLOOKUP($C175, Table3[#All], 20, 0)</f>
        <v>0</v>
      </c>
      <c r="AH175" s="9">
        <f>VLOOKUP($C175, Table3[#All], 21, 0)</f>
        <v>0.45</v>
      </c>
      <c r="AI175" s="9">
        <f>VLOOKUP($C175, Table3[#All], 22, 0)</f>
        <v>0.55000000000000004</v>
      </c>
      <c r="AJ175" s="9"/>
      <c r="AK175" s="9"/>
      <c r="AL175" s="10">
        <f t="shared" si="196"/>
        <v>3</v>
      </c>
      <c r="AM175" s="11"/>
      <c r="AN175" s="9">
        <f>VLOOKUP($C175, Table3[#All], 23, 0)</f>
        <v>1</v>
      </c>
      <c r="AO175" s="9">
        <f>VLOOKUP($C175, Table3[#All], 24, 0)</f>
        <v>0</v>
      </c>
      <c r="AP175" s="9">
        <f>VLOOKUP($C175, Table3[#All], 25, 0)</f>
        <v>0</v>
      </c>
      <c r="AQ175" s="9">
        <f>VLOOKUP($C175, Table3[#All], 26, 0)</f>
        <v>0</v>
      </c>
      <c r="AR175" s="9"/>
      <c r="AS175" s="12">
        <f t="shared" si="197"/>
        <v>1</v>
      </c>
      <c r="AT175" s="11"/>
      <c r="AU175" s="9">
        <f>VLOOKUP($C175, Table3[#All], 27, 0)</f>
        <v>0.8</v>
      </c>
      <c r="AV175" s="9">
        <f>VLOOKUP($C175, Table3[#All], 28, 0)</f>
        <v>0</v>
      </c>
      <c r="AW175" s="9">
        <f>VLOOKUP($C175, Table3[#All], 29, 0)</f>
        <v>0.2</v>
      </c>
      <c r="AX175" s="9"/>
      <c r="AY175" s="9"/>
      <c r="AZ175" s="10">
        <f t="shared" si="226"/>
        <v>1</v>
      </c>
      <c r="BA175" s="11"/>
      <c r="BB175" s="9">
        <f>VLOOKUP($C175, Table3[#All], 30, 0)</f>
        <v>0.35</v>
      </c>
      <c r="BC175" s="9">
        <f>VLOOKUP($C175, Table3[#All], 31, 0)</f>
        <v>0.3</v>
      </c>
      <c r="BD175" s="9">
        <f>VLOOKUP($C175, Table3[#All], 32, 0)</f>
        <v>0.35</v>
      </c>
      <c r="BE175" s="9">
        <f>VLOOKUP($C175, Table3[#All], 33, 0)</f>
        <v>0</v>
      </c>
      <c r="BF175" s="9"/>
      <c r="BG175" s="10">
        <f t="shared" si="227"/>
        <v>3</v>
      </c>
      <c r="BH175" s="81"/>
      <c r="BI175" s="9">
        <f>VLOOKUP($C175, Table3[#All], 34, 0)</f>
        <v>0</v>
      </c>
      <c r="BJ175" s="9">
        <f>VLOOKUP($C175, Table3[#All], 35, 0)</f>
        <v>0</v>
      </c>
      <c r="BK175" s="9">
        <f>VLOOKUP($C175, Table3[#All], 36, 0)</f>
        <v>0</v>
      </c>
      <c r="BL175" s="9">
        <f>VLOOKUP($C175, Table3[#All], 37, 0)</f>
        <v>0</v>
      </c>
      <c r="BM175" s="9">
        <f>VLOOKUP($C175, Table3[#All], 38, 0)</f>
        <v>0</v>
      </c>
      <c r="BN175" s="10" t="str">
        <f t="shared" si="228"/>
        <v>N/A</v>
      </c>
      <c r="BO175" s="11"/>
      <c r="BP175" s="9">
        <f>VLOOKUP($C175, Table3[#All], 39, 0)</f>
        <v>0</v>
      </c>
      <c r="BQ175" s="9">
        <f>VLOOKUP($C175, Table3[#All], 40, 0)</f>
        <v>0.2</v>
      </c>
      <c r="BR175" s="9">
        <f>VLOOKUP($C175, Table3[#All], 41, 0)</f>
        <v>0.75</v>
      </c>
      <c r="BS175" s="9">
        <f>VLOOKUP($C175, Table3[#All], 42, 0)</f>
        <v>0.05</v>
      </c>
      <c r="BT175" s="9"/>
      <c r="BU175" s="10">
        <f t="shared" si="198"/>
        <v>3</v>
      </c>
      <c r="BV175" s="11"/>
      <c r="BW175" s="9">
        <f>VLOOKUP($C175, Table3[#All], 43, 0)</f>
        <v>0.45</v>
      </c>
      <c r="BX175" s="9">
        <f>VLOOKUP($C175, Table3[#All], 44, 0)</f>
        <v>0.55000000000000004</v>
      </c>
      <c r="BY175" s="9">
        <f>VLOOKUP($C175, Table3[#All], 45, 0)</f>
        <v>0</v>
      </c>
      <c r="BZ175" s="9"/>
      <c r="CA175" s="9"/>
      <c r="CB175" s="10">
        <f t="shared" si="199"/>
        <v>2</v>
      </c>
      <c r="CC175" s="81"/>
      <c r="CD175" s="9">
        <f>VLOOKUP($C175, Table3[#All], 46, 0)</f>
        <v>0.45</v>
      </c>
      <c r="CE175" s="9">
        <f>VLOOKUP($C175, Table3[#All], 47, 0)</f>
        <v>0</v>
      </c>
      <c r="CF175" s="9">
        <f>VLOOKUP($C175, Table3[#All], 48, 0)</f>
        <v>0.55000000000000004</v>
      </c>
      <c r="CG175" s="9">
        <f>VLOOKUP($C175, Table3[#All], 49, 0)</f>
        <v>0</v>
      </c>
      <c r="CH175" s="9">
        <f>VLOOKUP($C175, Table3[#All], 50, 0)</f>
        <v>0</v>
      </c>
      <c r="CI175" s="12">
        <f t="shared" si="200"/>
        <v>3</v>
      </c>
      <c r="CJ175" s="13"/>
      <c r="CK175" s="9">
        <f>VLOOKUP($C175, Table3[#All], 51, 0)</f>
        <v>0</v>
      </c>
      <c r="CL175" s="9">
        <f>VLOOKUP($C175, Table3[#All], 52, 0)</f>
        <v>0.95</v>
      </c>
      <c r="CM175" s="9">
        <f>VLOOKUP($C175, Table3[#All], 53, 0)</f>
        <v>0.05</v>
      </c>
      <c r="CN175" s="9">
        <f>VLOOKUP($C175, Table3[#All], 54, 0)</f>
        <v>0</v>
      </c>
      <c r="CO175" s="9"/>
      <c r="CP175" s="10">
        <f t="shared" si="201"/>
        <v>2</v>
      </c>
      <c r="CQ175" s="11"/>
      <c r="CR175" s="9">
        <f>VLOOKUP($C175, Table3[#All], 55, 0)</f>
        <v>0.15</v>
      </c>
      <c r="CS175" s="9">
        <f>VLOOKUP($C175, Table3[#All], 56, 0)</f>
        <v>0.4</v>
      </c>
      <c r="CT175" s="9">
        <f>VLOOKUP($C175, Table3[#All], 57, 0)</f>
        <v>0.45</v>
      </c>
      <c r="CU175" s="9">
        <f>VLOOKUP($C175, Table3[#All], 58, 0)</f>
        <v>0</v>
      </c>
      <c r="CV175" s="9">
        <f>VLOOKUP($C175, Table3[#All], 59, 0)</f>
        <v>0</v>
      </c>
      <c r="CW175" s="14">
        <f t="shared" si="202"/>
        <v>3</v>
      </c>
      <c r="CX175" s="81"/>
      <c r="CY175" s="9">
        <f>VLOOKUP($C175, Table3[#All], 60, 0)</f>
        <v>0.1</v>
      </c>
      <c r="CZ175" s="9">
        <f>VLOOKUP($C175, Table3[#All], 61, 0)</f>
        <v>0.45</v>
      </c>
      <c r="DA175" s="9">
        <f>VLOOKUP($C175, Table3[#All], 62, 0)</f>
        <v>0.45</v>
      </c>
      <c r="DB175" s="9">
        <f>VLOOKUP($C175, Table3[#All], 63, 0)</f>
        <v>0</v>
      </c>
      <c r="DC175" s="9">
        <f>VLOOKUP($C175, Table3[#All], 64, 0)</f>
        <v>0</v>
      </c>
      <c r="DD175" s="10">
        <f t="shared" si="203"/>
        <v>3</v>
      </c>
      <c r="DE175" s="11"/>
      <c r="DF175" s="9">
        <f>VLOOKUP($C175, Table3[#All], 65, 0)</f>
        <v>0.15</v>
      </c>
      <c r="DG175" s="9"/>
      <c r="DH175" s="9">
        <f>VLOOKUP($C175, Table3[#All], 66, 0)</f>
        <v>0.85</v>
      </c>
      <c r="DI175" s="9"/>
      <c r="DJ175" s="9">
        <f>VLOOKUP($C175, Table3[#All], 67, 0)</f>
        <v>0</v>
      </c>
      <c r="DK175" s="14">
        <f t="shared" si="204"/>
        <v>3</v>
      </c>
      <c r="DL175" s="11"/>
      <c r="DM175" s="9">
        <f>VLOOKUP($C175, Table3[#All], 68, 0)</f>
        <v>0.45</v>
      </c>
      <c r="DN175" s="9"/>
      <c r="DO175" s="9">
        <f>VLOOKUP($C175, Table3[#All], 69, 0)</f>
        <v>0.55000000000000004</v>
      </c>
      <c r="DP175" s="9">
        <f>VLOOKUP($C175, Table3[#All], 70, 0)</f>
        <v>0</v>
      </c>
      <c r="DQ175" s="9"/>
      <c r="DR175" s="14">
        <f t="shared" si="205"/>
        <v>3</v>
      </c>
      <c r="DS175" s="11"/>
      <c r="DT175" s="9">
        <f>VLOOKUP($C175, Table3[#All], 71, 0)</f>
        <v>0</v>
      </c>
      <c r="DU175" s="9">
        <f>VLOOKUP($C175, Table3[#All], 72, 0)</f>
        <v>0.15</v>
      </c>
      <c r="DV175" s="9">
        <f>VLOOKUP($C175, Table3[#All], 73, 0)</f>
        <v>0.05</v>
      </c>
      <c r="DW175" s="9">
        <f>VLOOKUP($C175, Table3[#All], 74, 0)</f>
        <v>0.45</v>
      </c>
      <c r="DX175" s="9">
        <f>VLOOKUP($C175, Table3[#All], 75, 0)</f>
        <v>0.35</v>
      </c>
      <c r="DY175" s="12">
        <f t="shared" si="194"/>
        <v>5</v>
      </c>
      <c r="DZ175" s="11"/>
      <c r="EA175" s="9">
        <f>VLOOKUP($C175, Table3[#All], 76, 0)</f>
        <v>1</v>
      </c>
      <c r="EB175" s="9">
        <f>VLOOKUP($C175, Table3[#All], 77, 0)</f>
        <v>0</v>
      </c>
      <c r="EC175" s="9">
        <f>VLOOKUP($C175, Table3[#All], 78, 0)</f>
        <v>0</v>
      </c>
      <c r="ED175" s="9">
        <f>VLOOKUP($C175, Table3[#All], 79, 0)</f>
        <v>0</v>
      </c>
      <c r="EE175" s="9">
        <f>VLOOKUP($C175, Table3[#All], 80, 0)</f>
        <v>0</v>
      </c>
      <c r="EF175" s="10">
        <f t="shared" si="206"/>
        <v>1</v>
      </c>
      <c r="EG175" s="9"/>
      <c r="EH175" s="9">
        <f>VLOOKUP($C175, Table3[#All], 81, 0)</f>
        <v>1</v>
      </c>
      <c r="EI175" s="9">
        <f>VLOOKUP($C175, Table3[#All], 82, 0)</f>
        <v>0</v>
      </c>
      <c r="EJ175" s="9">
        <f>VLOOKUP($C175, Table3[#All], 83, 0)</f>
        <v>0</v>
      </c>
      <c r="EK175" s="9">
        <f>VLOOKUP($C175, Table3[#All], 84, 0)</f>
        <v>0</v>
      </c>
      <c r="EL175" s="9">
        <f>VLOOKUP($C175, Table3[#All], 85, 0)</f>
        <v>0</v>
      </c>
      <c r="EM175" s="14">
        <f t="shared" si="207"/>
        <v>1</v>
      </c>
      <c r="EN175" s="11"/>
      <c r="EO175" s="9">
        <f>VLOOKUP($C175, Table3[#All], 86, 0)</f>
        <v>0</v>
      </c>
      <c r="EP175" s="9"/>
      <c r="EQ175" s="9">
        <f>VLOOKUP($C175, Table3[#All], 87, 0)</f>
        <v>1</v>
      </c>
      <c r="ER175" s="9"/>
      <c r="ES175" s="9"/>
      <c r="ET175" s="14">
        <f t="shared" si="208"/>
        <v>3</v>
      </c>
      <c r="EU175" s="11"/>
      <c r="EV175" s="9">
        <f>VLOOKUP($C175, Table3[#All], 88, 0)</f>
        <v>1</v>
      </c>
      <c r="EW175" s="9">
        <f>VLOOKUP($C175, Table3[#All], 89, 0)</f>
        <v>0</v>
      </c>
      <c r="EX175" s="9">
        <f>VLOOKUP($C175, Table3[#All], 90, 0)</f>
        <v>0</v>
      </c>
      <c r="EY175" s="9">
        <f>VLOOKUP($C175, Table3[#All], 91, 0)</f>
        <v>0</v>
      </c>
      <c r="EZ175" s="9">
        <f>VLOOKUP($C175, Table3[#All], 92, 0)</f>
        <v>0</v>
      </c>
      <c r="FA175" s="12">
        <f t="shared" si="209"/>
        <v>1</v>
      </c>
      <c r="FB175" s="11"/>
      <c r="FC175" s="9">
        <f>VLOOKUP($C175, Table3[#All], 93, 0)</f>
        <v>0</v>
      </c>
      <c r="FD175" s="9">
        <f>VLOOKUP($C175, Table3[#All], 94, 0)</f>
        <v>0.05</v>
      </c>
      <c r="FE175" s="9">
        <f>VLOOKUP($C175, Table3[#All], 95, 0)</f>
        <v>0.95</v>
      </c>
      <c r="FF175" s="9">
        <f>VLOOKUP($C175, Table3[#All], 96, 0)</f>
        <v>0</v>
      </c>
      <c r="FG175" s="9"/>
      <c r="FH175" s="10">
        <f t="shared" si="210"/>
        <v>3</v>
      </c>
      <c r="FI175" s="11"/>
      <c r="FJ175" s="9">
        <f>VLOOKUP($C175, Table3[#All], 97, 0)</f>
        <v>0</v>
      </c>
      <c r="FK175" s="9">
        <f>VLOOKUP($C175, Table3[#All], 98, 0)</f>
        <v>0</v>
      </c>
      <c r="FL175" s="9">
        <f>VLOOKUP($C175, Table3[#All], 99, 0)</f>
        <v>0</v>
      </c>
      <c r="FM175" s="9">
        <f>VLOOKUP($C175, Table3[#All], 100, 0)</f>
        <v>1</v>
      </c>
      <c r="FN175" s="9">
        <f>VLOOKUP($C175, Table3[#All], 101, 0)</f>
        <v>0</v>
      </c>
      <c r="FO175" s="14">
        <f t="shared" si="211"/>
        <v>4</v>
      </c>
      <c r="FP175" s="11"/>
      <c r="FQ175" s="9">
        <f>VLOOKUP($C175, Table3[#All], 102, 0)</f>
        <v>0.8</v>
      </c>
      <c r="FR175" s="9">
        <f>VLOOKUP($C175, Table3[#All], 103, 0)</f>
        <v>0.2</v>
      </c>
      <c r="FS175" s="9">
        <f>VLOOKUP($C175, Table3[#All], 104, 0)</f>
        <v>0</v>
      </c>
      <c r="FT175" s="9">
        <f>VLOOKUP($C175, Table3[#All], 105, 0)</f>
        <v>0</v>
      </c>
      <c r="FU175" s="9">
        <v>0</v>
      </c>
      <c r="FV175" s="10">
        <f t="shared" si="212"/>
        <v>1</v>
      </c>
      <c r="FW175" s="11"/>
      <c r="FX175" s="9">
        <f>VLOOKUP($C175, Table3[#All], 106, 0)</f>
        <v>0.7</v>
      </c>
      <c r="FY175" s="9"/>
      <c r="FZ175" s="9">
        <f>VLOOKUP($C175, Table3[#All], 107, 0)</f>
        <v>0.3</v>
      </c>
      <c r="GA175" s="9">
        <f>VLOOKUP($C175, Table3[#All], 108, 0)</f>
        <v>0</v>
      </c>
      <c r="GB175" s="9"/>
      <c r="GC175" s="10">
        <f t="shared" si="229"/>
        <v>3</v>
      </c>
      <c r="GD175" s="81"/>
      <c r="GE175" s="9">
        <f>VLOOKUP($C175, Table3[#All], 109, 0)</f>
        <v>0</v>
      </c>
      <c r="GF175" s="9">
        <f>VLOOKUP($C175, Table3[#All], 110, 0)</f>
        <v>0.45</v>
      </c>
      <c r="GG175" s="9">
        <f>VLOOKUP($C175, Table3[#All], 111, 0)</f>
        <v>0.55000000000000004</v>
      </c>
      <c r="GH175" s="9"/>
      <c r="GI175" s="9">
        <f>VLOOKUP($C175, Table3[#All], 112, 0)</f>
        <v>0</v>
      </c>
      <c r="GJ175" s="12">
        <f t="shared" si="213"/>
        <v>3</v>
      </c>
      <c r="GK175" s="11"/>
      <c r="GL175" s="9">
        <f>VLOOKUP($C175, Table3[#All], 113, 0)</f>
        <v>0</v>
      </c>
      <c r="GM175" s="9">
        <f>VLOOKUP($C175, Table3[#All], 114, 0)</f>
        <v>0</v>
      </c>
      <c r="GN175" s="9">
        <f>VLOOKUP($C175, Table3[#All], 115, 0)</f>
        <v>0.1</v>
      </c>
      <c r="GO175" s="9">
        <f>VLOOKUP($C175, Table3[#All], 116, 0)</f>
        <v>0.9</v>
      </c>
      <c r="GP175" s="9"/>
      <c r="GQ175" s="10">
        <f t="shared" si="214"/>
        <v>4</v>
      </c>
      <c r="GR175" s="11"/>
      <c r="GS175" s="9">
        <f>VLOOKUP($C175, Table2[#All], 3, 0)</f>
        <v>0</v>
      </c>
      <c r="GT175" s="9">
        <f>VLOOKUP($C175, Table2[#All], 4, 0)</f>
        <v>0</v>
      </c>
      <c r="GU175" s="9">
        <f>VLOOKUP($C175, Table2[#All], 5, 0)</f>
        <v>1</v>
      </c>
      <c r="GV175" s="9">
        <f>VLOOKUP($C175, Table2[#All], 6, 0)</f>
        <v>0</v>
      </c>
      <c r="GW175" s="9">
        <f>VLOOKUP($C175, Table2[#All], 7, 0)</f>
        <v>0</v>
      </c>
      <c r="GX175" s="10">
        <f t="shared" si="215"/>
        <v>3</v>
      </c>
      <c r="GY175" s="11"/>
      <c r="GZ175" s="9">
        <v>0</v>
      </c>
      <c r="HA175" s="9">
        <v>1</v>
      </c>
      <c r="HB175" s="9">
        <v>0</v>
      </c>
      <c r="HC175" s="9">
        <v>0</v>
      </c>
      <c r="HD175" s="9"/>
      <c r="HE175" s="10">
        <f t="shared" si="216"/>
        <v>2</v>
      </c>
      <c r="HF175" s="11"/>
      <c r="HG175" s="9">
        <f>VLOOKUP($C175, Table5[#All], 2, 0)</f>
        <v>0</v>
      </c>
      <c r="HH175" s="9">
        <f>VLOOKUP($C175, Table5[#All], 3, 0)</f>
        <v>1</v>
      </c>
      <c r="HI175" s="9">
        <f>VLOOKUP($C175, Table5[#All], 4, 0)</f>
        <v>0</v>
      </c>
      <c r="HJ175" s="9">
        <f>VLOOKUP($C175, Table5[#All], 5, 0)</f>
        <v>0</v>
      </c>
      <c r="HK175" s="9">
        <f>VLOOKUP($C175, Table5[#All], 6, 0)</f>
        <v>0</v>
      </c>
      <c r="HL175" s="10">
        <f t="shared" si="217"/>
        <v>2</v>
      </c>
      <c r="HM175" s="11"/>
      <c r="HN175" s="9">
        <f>VLOOKUP($C175, Table5[#All], 7, 0)</f>
        <v>0</v>
      </c>
      <c r="HO175" s="9">
        <f>VLOOKUP($C175, Table5[#All], 8, 0)</f>
        <v>1</v>
      </c>
      <c r="HP175" s="9">
        <f>VLOOKUP($C175, Table5[#All], 9, 0)</f>
        <v>0</v>
      </c>
      <c r="HQ175" s="9">
        <f>VLOOKUP($C175, Table5[#All], 10, 0)</f>
        <v>0</v>
      </c>
      <c r="HR175" s="9">
        <f>VLOOKUP($C175, Table5[#All], 11, 0)</f>
        <v>0</v>
      </c>
      <c r="HS175" s="10">
        <f t="shared" si="218"/>
        <v>2</v>
      </c>
      <c r="HT175" s="11"/>
      <c r="HU175" s="9">
        <f>VLOOKUP($C175, Table5[#All], 12, 0)</f>
        <v>1</v>
      </c>
      <c r="HV175" s="9">
        <f>VLOOKUP($C175, Table5[#All], 13, 0)</f>
        <v>0</v>
      </c>
      <c r="HW175" s="9">
        <f>VLOOKUP($C175, Table5[#All], 14, 0)</f>
        <v>0</v>
      </c>
      <c r="HX175" s="9">
        <f>VLOOKUP($C175, Table5[#All], 15, 0)</f>
        <v>0</v>
      </c>
      <c r="HY175" s="9">
        <f>VLOOKUP($C175, Table5[#All], 16, 0)</f>
        <v>0</v>
      </c>
      <c r="HZ175" s="10">
        <f t="shared" si="219"/>
        <v>1</v>
      </c>
      <c r="IA175" s="11"/>
      <c r="IB175" s="9">
        <f>VLOOKUP($C175, Table5[#All], 17, 0)</f>
        <v>1</v>
      </c>
      <c r="IC175" s="9">
        <f>VLOOKUP($C175, Table5[#All], 18, 0)</f>
        <v>0</v>
      </c>
      <c r="ID175" s="9">
        <f>VLOOKUP($C175, Table5[#All], 19, 0)</f>
        <v>0</v>
      </c>
      <c r="IE175" s="9">
        <f>VLOOKUP($C175, Table5[#All], 20, 0)</f>
        <v>0</v>
      </c>
      <c r="IF175" s="9">
        <f>VLOOKUP($C175, Table5[#All], 21, 0)</f>
        <v>0</v>
      </c>
      <c r="IG175" s="10">
        <f t="shared" si="220"/>
        <v>1</v>
      </c>
      <c r="IH175" s="11"/>
      <c r="II175" s="9">
        <f>VLOOKUP($C175, Table5[#All], 22, 0)</f>
        <v>1</v>
      </c>
      <c r="IJ175" s="9">
        <f>VLOOKUP($C175, Table5[#All], 23, 0)</f>
        <v>0</v>
      </c>
      <c r="IK175" s="9">
        <f>VLOOKUP($C175, Table5[#All], 24, 0)</f>
        <v>0</v>
      </c>
      <c r="IL175" s="9">
        <f>VLOOKUP($C175, Table5[#All], 25, 0)</f>
        <v>0</v>
      </c>
      <c r="IM175" s="9">
        <f>VLOOKUP($C175, Table5[#All], 26, 0)</f>
        <v>0</v>
      </c>
      <c r="IN175" s="10">
        <f t="shared" si="221"/>
        <v>1</v>
      </c>
      <c r="IO175" s="11"/>
      <c r="IP175" s="9">
        <v>1</v>
      </c>
      <c r="IQ175" s="9">
        <v>0</v>
      </c>
      <c r="IR175" s="9">
        <v>0</v>
      </c>
      <c r="IS175" s="9">
        <v>0</v>
      </c>
      <c r="IT175" s="9">
        <v>0</v>
      </c>
      <c r="IU175" s="10">
        <f t="shared" si="222"/>
        <v>1</v>
      </c>
      <c r="IV175" s="82"/>
    </row>
    <row r="176" spans="1:256" ht="16.3" thickTop="1" thickBot="1" x14ac:dyDescent="0.35">
      <c r="A176" s="16" t="s">
        <v>483</v>
      </c>
      <c r="B176" s="16" t="s">
        <v>492</v>
      </c>
      <c r="C176" s="16" t="s">
        <v>493</v>
      </c>
      <c r="D176" s="11"/>
      <c r="E176" s="9">
        <f>VLOOKUP($C176, Table3[#All], 2, 0)</f>
        <v>0.11109999999999999</v>
      </c>
      <c r="F176" s="9"/>
      <c r="G176" s="9">
        <f>VLOOKUP($C176, Table3[#All], 3, 0)</f>
        <v>0.44439999999999996</v>
      </c>
      <c r="H176" s="9">
        <f>VLOOKUP($C176, Table3[#All], 4, 0)</f>
        <v>0.44439999999999996</v>
      </c>
      <c r="I176" s="9">
        <f>VLOOKUP($C176, Table3[#All], 5, 0)</f>
        <v>0</v>
      </c>
      <c r="J176" s="10">
        <f t="shared" si="223"/>
        <v>4</v>
      </c>
      <c r="K176" s="11"/>
      <c r="L176" s="9">
        <f>VLOOKUP($C176, Table3[#All], 6, 0)</f>
        <v>1</v>
      </c>
      <c r="M176" s="9"/>
      <c r="N176" s="9">
        <f>VLOOKUP($C176, Table3[#All], 7, 0)</f>
        <v>0</v>
      </c>
      <c r="O176" s="9">
        <f>VLOOKUP($C176, Table3[#All], 8, 0)</f>
        <v>0</v>
      </c>
      <c r="P176" s="9">
        <f>VLOOKUP($C176, Table3[#All], 9, 0)</f>
        <v>0</v>
      </c>
      <c r="Q176" s="10">
        <f t="shared" si="224"/>
        <v>1</v>
      </c>
      <c r="R176" s="11"/>
      <c r="S176" s="9">
        <f>VLOOKUP($C176, Table3[#All], 10, 0)</f>
        <v>0</v>
      </c>
      <c r="T176" s="9">
        <f>VLOOKUP($C176, Table3[#All], 11, 0)</f>
        <v>0</v>
      </c>
      <c r="U176" s="9">
        <f>VLOOKUP($C176, Table3[#All], 12, 0)</f>
        <v>0.72219999999999995</v>
      </c>
      <c r="V176" s="9">
        <f>VLOOKUP($C176, Table3[#All], 13, 0)</f>
        <v>0.27779999999999999</v>
      </c>
      <c r="W176" s="9">
        <f>VLOOKUP($C176, Table3[#All], 14, 0)</f>
        <v>0</v>
      </c>
      <c r="X176" s="10">
        <f t="shared" si="225"/>
        <v>4</v>
      </c>
      <c r="Y176" s="11"/>
      <c r="Z176" s="9">
        <f>VLOOKUP($C176, Table3[#All], 15, 0)</f>
        <v>0</v>
      </c>
      <c r="AA176" s="9">
        <f>VLOOKUP($C176, Table3[#All], 16, 0)</f>
        <v>0.27779999999999999</v>
      </c>
      <c r="AB176" s="9">
        <f>VLOOKUP($C176, Table3[#All], 17, 0)</f>
        <v>0.55559999999999998</v>
      </c>
      <c r="AC176" s="9">
        <f>VLOOKUP($C176, Table3[#All], 18, 0)</f>
        <v>0.16670000000000001</v>
      </c>
      <c r="AD176" s="9">
        <f>VLOOKUP($C176, Table3[#All], 19, 0)</f>
        <v>0</v>
      </c>
      <c r="AE176" s="10">
        <f t="shared" si="195"/>
        <v>3</v>
      </c>
      <c r="AF176" s="11"/>
      <c r="AG176" s="9">
        <f>VLOOKUP($C176, Table3[#All], 20, 0)</f>
        <v>0</v>
      </c>
      <c r="AH176" s="9">
        <f>VLOOKUP($C176, Table3[#All], 21, 0)</f>
        <v>0.55559999999999998</v>
      </c>
      <c r="AI176" s="9">
        <f>VLOOKUP($C176, Table3[#All], 22, 0)</f>
        <v>0.44439999999999996</v>
      </c>
      <c r="AJ176" s="9"/>
      <c r="AK176" s="9"/>
      <c r="AL176" s="10">
        <f t="shared" si="196"/>
        <v>3</v>
      </c>
      <c r="AM176" s="11"/>
      <c r="AN176" s="9">
        <f>VLOOKUP($C176, Table3[#All], 23, 0)</f>
        <v>1</v>
      </c>
      <c r="AO176" s="9">
        <f>VLOOKUP($C176, Table3[#All], 24, 0)</f>
        <v>0</v>
      </c>
      <c r="AP176" s="9">
        <f>VLOOKUP($C176, Table3[#All], 25, 0)</f>
        <v>0</v>
      </c>
      <c r="AQ176" s="9">
        <f>VLOOKUP($C176, Table3[#All], 26, 0)</f>
        <v>0</v>
      </c>
      <c r="AR176" s="9"/>
      <c r="AS176" s="12">
        <f t="shared" si="197"/>
        <v>1</v>
      </c>
      <c r="AT176" s="11"/>
      <c r="AU176" s="9">
        <f>VLOOKUP($C176, Table3[#All], 27, 0)</f>
        <v>1</v>
      </c>
      <c r="AV176" s="9">
        <f>VLOOKUP($C176, Table3[#All], 28, 0)</f>
        <v>0</v>
      </c>
      <c r="AW176" s="9">
        <f>VLOOKUP($C176, Table3[#All], 29, 0)</f>
        <v>0</v>
      </c>
      <c r="AX176" s="9"/>
      <c r="AY176" s="9"/>
      <c r="AZ176" s="10">
        <f t="shared" si="226"/>
        <v>1</v>
      </c>
      <c r="BA176" s="11"/>
      <c r="BB176" s="9">
        <f>VLOOKUP($C176, Table3[#All], 30, 0)</f>
        <v>0.16670000000000001</v>
      </c>
      <c r="BC176" s="9">
        <f>VLOOKUP($C176, Table3[#All], 31, 0)</f>
        <v>0.33329999999999999</v>
      </c>
      <c r="BD176" s="9">
        <f>VLOOKUP($C176, Table3[#All], 32, 0)</f>
        <v>0.5</v>
      </c>
      <c r="BE176" s="9">
        <f>VLOOKUP($C176, Table3[#All], 33, 0)</f>
        <v>0</v>
      </c>
      <c r="BF176" s="9"/>
      <c r="BG176" s="10">
        <f t="shared" si="227"/>
        <v>3</v>
      </c>
      <c r="BH176" s="81"/>
      <c r="BI176" s="9">
        <f>VLOOKUP($C176, Table3[#All], 34, 0)</f>
        <v>0</v>
      </c>
      <c r="BJ176" s="9">
        <f>VLOOKUP($C176, Table3[#All], 35, 0)</f>
        <v>0</v>
      </c>
      <c r="BK176" s="9">
        <f>VLOOKUP($C176, Table3[#All], 36, 0)</f>
        <v>0</v>
      </c>
      <c r="BL176" s="9">
        <f>VLOOKUP($C176, Table3[#All], 37, 0)</f>
        <v>0</v>
      </c>
      <c r="BM176" s="9">
        <f>VLOOKUP($C176, Table3[#All], 38, 0)</f>
        <v>0</v>
      </c>
      <c r="BN176" s="10" t="str">
        <f t="shared" si="228"/>
        <v>N/A</v>
      </c>
      <c r="BO176" s="11"/>
      <c r="BP176" s="9">
        <f>VLOOKUP($C176, Table3[#All], 39, 0)</f>
        <v>0</v>
      </c>
      <c r="BQ176" s="9">
        <f>VLOOKUP($C176, Table3[#All], 40, 0)</f>
        <v>0.16670000000000001</v>
      </c>
      <c r="BR176" s="9">
        <f>VLOOKUP($C176, Table3[#All], 41, 0)</f>
        <v>0.66670000000000007</v>
      </c>
      <c r="BS176" s="9">
        <f>VLOOKUP($C176, Table3[#All], 42, 0)</f>
        <v>0.16670000000000001</v>
      </c>
      <c r="BT176" s="9"/>
      <c r="BU176" s="10">
        <f t="shared" si="198"/>
        <v>3</v>
      </c>
      <c r="BV176" s="11"/>
      <c r="BW176" s="9">
        <f>VLOOKUP($C176, Table3[#All], 43, 0)</f>
        <v>0.22219999999999998</v>
      </c>
      <c r="BX176" s="9">
        <f>VLOOKUP($C176, Table3[#All], 44, 0)</f>
        <v>0.77780000000000005</v>
      </c>
      <c r="BY176" s="9">
        <f>VLOOKUP($C176, Table3[#All], 45, 0)</f>
        <v>0</v>
      </c>
      <c r="BZ176" s="9"/>
      <c r="CA176" s="9"/>
      <c r="CB176" s="10">
        <f t="shared" si="199"/>
        <v>2</v>
      </c>
      <c r="CC176" s="81"/>
      <c r="CD176" s="9">
        <f>VLOOKUP($C176, Table3[#All], 46, 0)</f>
        <v>0.44439999999999996</v>
      </c>
      <c r="CE176" s="9">
        <f>VLOOKUP($C176, Table3[#All], 47, 0)</f>
        <v>0</v>
      </c>
      <c r="CF176" s="9">
        <f>VLOOKUP($C176, Table3[#All], 48, 0)</f>
        <v>0.55559999999999998</v>
      </c>
      <c r="CG176" s="9">
        <f>VLOOKUP($C176, Table3[#All], 49, 0)</f>
        <v>0</v>
      </c>
      <c r="CH176" s="9">
        <f>VLOOKUP($C176, Table3[#All], 50, 0)</f>
        <v>0</v>
      </c>
      <c r="CI176" s="12">
        <f t="shared" si="200"/>
        <v>3</v>
      </c>
      <c r="CJ176" s="13"/>
      <c r="CK176" s="9">
        <f>VLOOKUP($C176, Table3[#All], 51, 0)</f>
        <v>0</v>
      </c>
      <c r="CL176" s="9">
        <f>VLOOKUP($C176, Table3[#All], 52, 0)</f>
        <v>1</v>
      </c>
      <c r="CM176" s="9">
        <f>VLOOKUP($C176, Table3[#All], 53, 0)</f>
        <v>0</v>
      </c>
      <c r="CN176" s="9">
        <f>VLOOKUP($C176, Table3[#All], 54, 0)</f>
        <v>0</v>
      </c>
      <c r="CO176" s="9"/>
      <c r="CP176" s="10">
        <f t="shared" si="201"/>
        <v>2</v>
      </c>
      <c r="CQ176" s="11"/>
      <c r="CR176" s="9">
        <f>VLOOKUP($C176, Table3[#All], 55, 0)</f>
        <v>5.5599999999999997E-2</v>
      </c>
      <c r="CS176" s="9">
        <f>VLOOKUP($C176, Table3[#All], 56, 0)</f>
        <v>0.44439999999999996</v>
      </c>
      <c r="CT176" s="9">
        <f>VLOOKUP($C176, Table3[#All], 57, 0)</f>
        <v>0.38890000000000002</v>
      </c>
      <c r="CU176" s="9">
        <f>VLOOKUP($C176, Table3[#All], 58, 0)</f>
        <v>0.11109999999999999</v>
      </c>
      <c r="CV176" s="9">
        <f>VLOOKUP($C176, Table3[#All], 59, 0)</f>
        <v>0</v>
      </c>
      <c r="CW176" s="14">
        <f t="shared" si="202"/>
        <v>3</v>
      </c>
      <c r="CX176" s="81"/>
      <c r="CY176" s="9">
        <f>VLOOKUP($C176, Table3[#All], 60, 0)</f>
        <v>0</v>
      </c>
      <c r="CZ176" s="9">
        <f>VLOOKUP($C176, Table3[#All], 61, 0)</f>
        <v>0.55559999999999998</v>
      </c>
      <c r="DA176" s="9">
        <f>VLOOKUP($C176, Table3[#All], 62, 0)</f>
        <v>0.44439999999999996</v>
      </c>
      <c r="DB176" s="9">
        <f>VLOOKUP($C176, Table3[#All], 63, 0)</f>
        <v>0</v>
      </c>
      <c r="DC176" s="9">
        <f>VLOOKUP($C176, Table3[#All], 64, 0)</f>
        <v>0</v>
      </c>
      <c r="DD176" s="10">
        <f t="shared" si="203"/>
        <v>3</v>
      </c>
      <c r="DE176" s="11"/>
      <c r="DF176" s="9">
        <f>VLOOKUP($C176, Table3[#All], 65, 0)</f>
        <v>0.44439999999999996</v>
      </c>
      <c r="DG176" s="9"/>
      <c r="DH176" s="9">
        <f>VLOOKUP($C176, Table3[#All], 66, 0)</f>
        <v>0.55559999999999998</v>
      </c>
      <c r="DI176" s="9"/>
      <c r="DJ176" s="9">
        <f>VLOOKUP($C176, Table3[#All], 67, 0)</f>
        <v>0</v>
      </c>
      <c r="DK176" s="14">
        <f t="shared" si="204"/>
        <v>3</v>
      </c>
      <c r="DL176" s="11"/>
      <c r="DM176" s="9">
        <f>VLOOKUP($C176, Table3[#All], 68, 0)</f>
        <v>0.38890000000000002</v>
      </c>
      <c r="DN176" s="9"/>
      <c r="DO176" s="9">
        <f>VLOOKUP($C176, Table3[#All], 69, 0)</f>
        <v>0.44439999999999996</v>
      </c>
      <c r="DP176" s="9">
        <f>VLOOKUP($C176, Table3[#All], 70, 0)</f>
        <v>0.16670000000000001</v>
      </c>
      <c r="DQ176" s="9"/>
      <c r="DR176" s="14">
        <f t="shared" si="205"/>
        <v>3</v>
      </c>
      <c r="DS176" s="11"/>
      <c r="DT176" s="9">
        <f>VLOOKUP($C176, Table3[#All], 71, 0)</f>
        <v>0</v>
      </c>
      <c r="DU176" s="9">
        <f>VLOOKUP($C176, Table3[#All], 72, 0)</f>
        <v>0.27779999999999999</v>
      </c>
      <c r="DV176" s="9">
        <f>VLOOKUP($C176, Table3[#All], 73, 0)</f>
        <v>0.22219999999999998</v>
      </c>
      <c r="DW176" s="9">
        <f>VLOOKUP($C176, Table3[#All], 74, 0)</f>
        <v>0.16670000000000001</v>
      </c>
      <c r="DX176" s="9">
        <f>VLOOKUP($C176, Table3[#All], 75, 0)</f>
        <v>0.33329999999999999</v>
      </c>
      <c r="DY176" s="12">
        <f t="shared" si="194"/>
        <v>5</v>
      </c>
      <c r="DZ176" s="11"/>
      <c r="EA176" s="9">
        <f>VLOOKUP($C176, Table3[#All], 76, 0)</f>
        <v>1</v>
      </c>
      <c r="EB176" s="9">
        <f>VLOOKUP($C176, Table3[#All], 77, 0)</f>
        <v>0</v>
      </c>
      <c r="EC176" s="9">
        <f>VLOOKUP($C176, Table3[#All], 78, 0)</f>
        <v>0</v>
      </c>
      <c r="ED176" s="9">
        <f>VLOOKUP($C176, Table3[#All], 79, 0)</f>
        <v>0</v>
      </c>
      <c r="EE176" s="9">
        <f>VLOOKUP($C176, Table3[#All], 80, 0)</f>
        <v>0</v>
      </c>
      <c r="EF176" s="10">
        <f t="shared" si="206"/>
        <v>1</v>
      </c>
      <c r="EG176" s="9"/>
      <c r="EH176" s="9">
        <f>VLOOKUP($C176, Table3[#All], 81, 0)</f>
        <v>1</v>
      </c>
      <c r="EI176" s="9">
        <f>VLOOKUP($C176, Table3[#All], 82, 0)</f>
        <v>0</v>
      </c>
      <c r="EJ176" s="9">
        <f>VLOOKUP($C176, Table3[#All], 83, 0)</f>
        <v>0</v>
      </c>
      <c r="EK176" s="9">
        <f>VLOOKUP($C176, Table3[#All], 84, 0)</f>
        <v>0</v>
      </c>
      <c r="EL176" s="9">
        <f>VLOOKUP($C176, Table3[#All], 85, 0)</f>
        <v>0</v>
      </c>
      <c r="EM176" s="14">
        <f t="shared" si="207"/>
        <v>1</v>
      </c>
      <c r="EN176" s="11"/>
      <c r="EO176" s="9">
        <f>VLOOKUP($C176, Table3[#All], 86, 0)</f>
        <v>0</v>
      </c>
      <c r="EP176" s="9"/>
      <c r="EQ176" s="9">
        <f>VLOOKUP($C176, Table3[#All], 87, 0)</f>
        <v>1</v>
      </c>
      <c r="ER176" s="9"/>
      <c r="ES176" s="9"/>
      <c r="ET176" s="14">
        <f t="shared" si="208"/>
        <v>3</v>
      </c>
      <c r="EU176" s="11"/>
      <c r="EV176" s="9">
        <f>VLOOKUP($C176, Table3[#All], 88, 0)</f>
        <v>1</v>
      </c>
      <c r="EW176" s="9">
        <f>VLOOKUP($C176, Table3[#All], 89, 0)</f>
        <v>0</v>
      </c>
      <c r="EX176" s="9">
        <f>VLOOKUP($C176, Table3[#All], 90, 0)</f>
        <v>0</v>
      </c>
      <c r="EY176" s="9">
        <f>VLOOKUP($C176, Table3[#All], 91, 0)</f>
        <v>0</v>
      </c>
      <c r="EZ176" s="9">
        <f>VLOOKUP($C176, Table3[#All], 92, 0)</f>
        <v>0</v>
      </c>
      <c r="FA176" s="12">
        <f t="shared" si="209"/>
        <v>1</v>
      </c>
      <c r="FB176" s="11"/>
      <c r="FC176" s="9">
        <f>VLOOKUP($C176, Table3[#All], 93, 0)</f>
        <v>0</v>
      </c>
      <c r="FD176" s="9">
        <f>VLOOKUP($C176, Table3[#All], 94, 0)</f>
        <v>0</v>
      </c>
      <c r="FE176" s="9">
        <f>VLOOKUP($C176, Table3[#All], 95, 0)</f>
        <v>1</v>
      </c>
      <c r="FF176" s="9">
        <f>VLOOKUP($C176, Table3[#All], 96, 0)</f>
        <v>0</v>
      </c>
      <c r="FG176" s="9"/>
      <c r="FH176" s="10">
        <f t="shared" si="210"/>
        <v>3</v>
      </c>
      <c r="FI176" s="11"/>
      <c r="FJ176" s="9">
        <f>VLOOKUP($C176, Table3[#All], 97, 0)</f>
        <v>0</v>
      </c>
      <c r="FK176" s="9">
        <f>VLOOKUP($C176, Table3[#All], 98, 0)</f>
        <v>0</v>
      </c>
      <c r="FL176" s="9">
        <f>VLOOKUP($C176, Table3[#All], 99, 0)</f>
        <v>0</v>
      </c>
      <c r="FM176" s="9">
        <f>VLOOKUP($C176, Table3[#All], 100, 0)</f>
        <v>1</v>
      </c>
      <c r="FN176" s="9">
        <f>VLOOKUP($C176, Table3[#All], 101, 0)</f>
        <v>0</v>
      </c>
      <c r="FO176" s="14">
        <f t="shared" si="211"/>
        <v>4</v>
      </c>
      <c r="FP176" s="11"/>
      <c r="FQ176" s="9">
        <f>VLOOKUP($C176, Table3[#All], 102, 0)</f>
        <v>0.77780000000000005</v>
      </c>
      <c r="FR176" s="9">
        <f>VLOOKUP($C176, Table3[#All], 103, 0)</f>
        <v>0.22219999999999998</v>
      </c>
      <c r="FS176" s="9">
        <f>VLOOKUP($C176, Table3[#All], 104, 0)</f>
        <v>0</v>
      </c>
      <c r="FT176" s="9">
        <f>VLOOKUP($C176, Table3[#All], 105, 0)</f>
        <v>0</v>
      </c>
      <c r="FU176" s="9">
        <v>0</v>
      </c>
      <c r="FV176" s="10">
        <f t="shared" si="212"/>
        <v>1</v>
      </c>
      <c r="FW176" s="11"/>
      <c r="FX176" s="9">
        <f>VLOOKUP($C176, Table3[#All], 106, 0)</f>
        <v>0.77780000000000005</v>
      </c>
      <c r="FY176" s="9"/>
      <c r="FZ176" s="9">
        <f>VLOOKUP($C176, Table3[#All], 107, 0)</f>
        <v>0.22219999999999998</v>
      </c>
      <c r="GA176" s="9">
        <f>VLOOKUP($C176, Table3[#All], 108, 0)</f>
        <v>0</v>
      </c>
      <c r="GB176" s="9"/>
      <c r="GC176" s="10">
        <f t="shared" si="229"/>
        <v>1</v>
      </c>
      <c r="GD176" s="81"/>
      <c r="GE176" s="9">
        <f>VLOOKUP($C176, Table3[#All], 109, 0)</f>
        <v>0</v>
      </c>
      <c r="GF176" s="9">
        <f>VLOOKUP($C176, Table3[#All], 110, 0)</f>
        <v>0.4118</v>
      </c>
      <c r="GG176" s="9">
        <f>VLOOKUP($C176, Table3[#All], 111, 0)</f>
        <v>0.58820000000000006</v>
      </c>
      <c r="GH176" s="9"/>
      <c r="GI176" s="9">
        <f>VLOOKUP($C176, Table3[#All], 112, 0)</f>
        <v>0</v>
      </c>
      <c r="GJ176" s="12">
        <f t="shared" si="213"/>
        <v>3</v>
      </c>
      <c r="GK176" s="11"/>
      <c r="GL176" s="9">
        <f>VLOOKUP($C176, Table3[#All], 113, 0)</f>
        <v>0</v>
      </c>
      <c r="GM176" s="9">
        <f>VLOOKUP($C176, Table3[#All], 114, 0)</f>
        <v>5.5599999999999997E-2</v>
      </c>
      <c r="GN176" s="9">
        <f>VLOOKUP($C176, Table3[#All], 115, 0)</f>
        <v>0.44439999999999996</v>
      </c>
      <c r="GO176" s="9">
        <f>VLOOKUP($C176, Table3[#All], 116, 0)</f>
        <v>0.5</v>
      </c>
      <c r="GP176" s="9"/>
      <c r="GQ176" s="10">
        <f t="shared" si="214"/>
        <v>4</v>
      </c>
      <c r="GR176" s="11"/>
      <c r="GS176" s="9">
        <f>VLOOKUP($C176, Table2[#All], 3, 0)</f>
        <v>0</v>
      </c>
      <c r="GT176" s="9">
        <f>VLOOKUP($C176, Table2[#All], 4, 0)</f>
        <v>0</v>
      </c>
      <c r="GU176" s="9">
        <f>VLOOKUP($C176, Table2[#All], 5, 0)</f>
        <v>1</v>
      </c>
      <c r="GV176" s="9">
        <f>VLOOKUP($C176, Table2[#All], 6, 0)</f>
        <v>0</v>
      </c>
      <c r="GW176" s="9">
        <f>VLOOKUP($C176, Table2[#All], 7, 0)</f>
        <v>0</v>
      </c>
      <c r="GX176" s="10">
        <f t="shared" si="215"/>
        <v>3</v>
      </c>
      <c r="GY176" s="11"/>
      <c r="GZ176" s="9">
        <v>0</v>
      </c>
      <c r="HA176" s="9">
        <v>1</v>
      </c>
      <c r="HB176" s="9">
        <v>0</v>
      </c>
      <c r="HC176" s="9">
        <v>0</v>
      </c>
      <c r="HD176" s="9"/>
      <c r="HE176" s="10">
        <f t="shared" si="216"/>
        <v>2</v>
      </c>
      <c r="HF176" s="11"/>
      <c r="HG176" s="9">
        <f>VLOOKUP($C176, Table5[#All], 2, 0)</f>
        <v>0</v>
      </c>
      <c r="HH176" s="9">
        <f>VLOOKUP($C176, Table5[#All], 3, 0)</f>
        <v>0</v>
      </c>
      <c r="HI176" s="9">
        <f>VLOOKUP($C176, Table5[#All], 4, 0)</f>
        <v>1</v>
      </c>
      <c r="HJ176" s="9">
        <f>VLOOKUP($C176, Table5[#All], 5, 0)</f>
        <v>0</v>
      </c>
      <c r="HK176" s="9">
        <f>VLOOKUP($C176, Table5[#All], 6, 0)</f>
        <v>0</v>
      </c>
      <c r="HL176" s="10">
        <f t="shared" si="217"/>
        <v>3</v>
      </c>
      <c r="HM176" s="11"/>
      <c r="HN176" s="9">
        <f>VLOOKUP($C176, Table5[#All], 7, 0)</f>
        <v>0</v>
      </c>
      <c r="HO176" s="9">
        <f>VLOOKUP($C176, Table5[#All], 8, 0)</f>
        <v>1</v>
      </c>
      <c r="HP176" s="9">
        <f>VLOOKUP($C176, Table5[#All], 9, 0)</f>
        <v>0</v>
      </c>
      <c r="HQ176" s="9">
        <f>VLOOKUP($C176, Table5[#All], 10, 0)</f>
        <v>0</v>
      </c>
      <c r="HR176" s="9">
        <f>VLOOKUP($C176, Table5[#All], 11, 0)</f>
        <v>0</v>
      </c>
      <c r="HS176" s="10">
        <f t="shared" si="218"/>
        <v>2</v>
      </c>
      <c r="HT176" s="11"/>
      <c r="HU176" s="9">
        <f>VLOOKUP($C176, Table5[#All], 12, 0)</f>
        <v>1</v>
      </c>
      <c r="HV176" s="9">
        <f>VLOOKUP($C176, Table5[#All], 13, 0)</f>
        <v>0</v>
      </c>
      <c r="HW176" s="9">
        <f>VLOOKUP($C176, Table5[#All], 14, 0)</f>
        <v>0</v>
      </c>
      <c r="HX176" s="9">
        <f>VLOOKUP($C176, Table5[#All], 15, 0)</f>
        <v>0</v>
      </c>
      <c r="HY176" s="9">
        <f>VLOOKUP($C176, Table5[#All], 16, 0)</f>
        <v>0</v>
      </c>
      <c r="HZ176" s="10">
        <f t="shared" si="219"/>
        <v>1</v>
      </c>
      <c r="IA176" s="11"/>
      <c r="IB176" s="9">
        <f>VLOOKUP($C176, Table5[#All], 17, 0)</f>
        <v>0</v>
      </c>
      <c r="IC176" s="9">
        <f>VLOOKUP($C176, Table5[#All], 18, 0)</f>
        <v>0</v>
      </c>
      <c r="ID176" s="9">
        <f>VLOOKUP($C176, Table5[#All], 19, 0)</f>
        <v>1</v>
      </c>
      <c r="IE176" s="9">
        <f>VLOOKUP($C176, Table5[#All], 20, 0)</f>
        <v>0</v>
      </c>
      <c r="IF176" s="9">
        <f>VLOOKUP($C176, Table5[#All], 21, 0)</f>
        <v>0</v>
      </c>
      <c r="IG176" s="10">
        <f t="shared" si="220"/>
        <v>3</v>
      </c>
      <c r="IH176" s="11"/>
      <c r="II176" s="9">
        <f>VLOOKUP($C176, Table5[#All], 22, 0)</f>
        <v>1</v>
      </c>
      <c r="IJ176" s="9">
        <f>VLOOKUP($C176, Table5[#All], 23, 0)</f>
        <v>0</v>
      </c>
      <c r="IK176" s="9">
        <f>VLOOKUP($C176, Table5[#All], 24, 0)</f>
        <v>0</v>
      </c>
      <c r="IL176" s="9">
        <f>VLOOKUP($C176, Table5[#All], 25, 0)</f>
        <v>0</v>
      </c>
      <c r="IM176" s="9">
        <f>VLOOKUP($C176, Table5[#All], 26, 0)</f>
        <v>0</v>
      </c>
      <c r="IN176" s="10">
        <f t="shared" si="221"/>
        <v>1</v>
      </c>
      <c r="IO176" s="11"/>
      <c r="IP176" s="9">
        <v>1</v>
      </c>
      <c r="IQ176" s="9">
        <v>0</v>
      </c>
      <c r="IR176" s="9">
        <v>0</v>
      </c>
      <c r="IS176" s="9">
        <v>0</v>
      </c>
      <c r="IT176" s="9">
        <v>0</v>
      </c>
      <c r="IU176" s="10">
        <f t="shared" si="222"/>
        <v>1</v>
      </c>
      <c r="IV176" s="82"/>
    </row>
    <row r="177" spans="1:256" ht="16.3" thickTop="1" thickBot="1" x14ac:dyDescent="0.35">
      <c r="A177" s="16" t="s">
        <v>483</v>
      </c>
      <c r="B177" s="16" t="s">
        <v>494</v>
      </c>
      <c r="C177" s="16" t="s">
        <v>495</v>
      </c>
      <c r="D177" s="11"/>
      <c r="E177" s="9">
        <f>VLOOKUP($C177, Table3[#All], 2, 0)</f>
        <v>0.2162</v>
      </c>
      <c r="F177" s="9"/>
      <c r="G177" s="9">
        <f>VLOOKUP($C177, Table3[#All], 3, 0)</f>
        <v>0.16219999999999998</v>
      </c>
      <c r="H177" s="9">
        <f>VLOOKUP($C177, Table3[#All], 4, 0)</f>
        <v>0.62159999999999993</v>
      </c>
      <c r="I177" s="9">
        <f>VLOOKUP($C177, Table3[#All], 5, 0)</f>
        <v>0</v>
      </c>
      <c r="J177" s="10">
        <f t="shared" si="223"/>
        <v>4</v>
      </c>
      <c r="K177" s="11"/>
      <c r="L177" s="9">
        <f>VLOOKUP($C177, Table3[#All], 6, 0)</f>
        <v>0</v>
      </c>
      <c r="M177" s="9"/>
      <c r="N177" s="9">
        <f>VLOOKUP($C177, Table3[#All], 7, 0)</f>
        <v>0</v>
      </c>
      <c r="O177" s="9">
        <f>VLOOKUP($C177, Table3[#All], 8, 0)</f>
        <v>1</v>
      </c>
      <c r="P177" s="9">
        <f>VLOOKUP($C177, Table3[#All], 9, 0)</f>
        <v>0</v>
      </c>
      <c r="Q177" s="10">
        <f t="shared" si="224"/>
        <v>4</v>
      </c>
      <c r="R177" s="11"/>
      <c r="S177" s="9">
        <f>VLOOKUP($C177, Table3[#All], 10, 0)</f>
        <v>0</v>
      </c>
      <c r="T177" s="9">
        <f>VLOOKUP($C177, Table3[#All], 11, 0)</f>
        <v>0</v>
      </c>
      <c r="U177" s="9">
        <f>VLOOKUP($C177, Table3[#All], 12, 0)</f>
        <v>0.8649</v>
      </c>
      <c r="V177" s="9">
        <f>VLOOKUP($C177, Table3[#All], 13, 0)</f>
        <v>0.1351</v>
      </c>
      <c r="W177" s="9">
        <f>VLOOKUP($C177, Table3[#All], 14, 0)</f>
        <v>0</v>
      </c>
      <c r="X177" s="10">
        <f t="shared" si="225"/>
        <v>3</v>
      </c>
      <c r="Y177" s="11"/>
      <c r="Z177" s="9">
        <f>VLOOKUP($C177, Table3[#All], 15, 0)</f>
        <v>0</v>
      </c>
      <c r="AA177" s="9">
        <f>VLOOKUP($C177, Table3[#All], 16, 0)</f>
        <v>2.7000000000000003E-2</v>
      </c>
      <c r="AB177" s="9">
        <f>VLOOKUP($C177, Table3[#All], 17, 0)</f>
        <v>0.37840000000000001</v>
      </c>
      <c r="AC177" s="9">
        <f>VLOOKUP($C177, Table3[#All], 18, 0)</f>
        <v>0.59460000000000002</v>
      </c>
      <c r="AD177" s="9">
        <f>VLOOKUP($C177, Table3[#All], 19, 0)</f>
        <v>0</v>
      </c>
      <c r="AE177" s="10">
        <f t="shared" si="195"/>
        <v>4</v>
      </c>
      <c r="AF177" s="11"/>
      <c r="AG177" s="9">
        <f>VLOOKUP($C177, Table3[#All], 20, 0)</f>
        <v>0</v>
      </c>
      <c r="AH177" s="9">
        <f>VLOOKUP($C177, Table3[#All], 21, 0)</f>
        <v>0.18920000000000001</v>
      </c>
      <c r="AI177" s="9">
        <f>VLOOKUP($C177, Table3[#All], 22, 0)</f>
        <v>0.81079999999999997</v>
      </c>
      <c r="AJ177" s="9"/>
      <c r="AK177" s="9"/>
      <c r="AL177" s="10">
        <f t="shared" si="196"/>
        <v>3</v>
      </c>
      <c r="AM177" s="11"/>
      <c r="AN177" s="9">
        <f>VLOOKUP($C177, Table3[#All], 23, 0)</f>
        <v>0</v>
      </c>
      <c r="AO177" s="9">
        <f>VLOOKUP($C177, Table3[#All], 24, 0)</f>
        <v>1</v>
      </c>
      <c r="AP177" s="9">
        <f>VLOOKUP($C177, Table3[#All], 25, 0)</f>
        <v>0</v>
      </c>
      <c r="AQ177" s="9">
        <f>VLOOKUP($C177, Table3[#All], 26, 0)</f>
        <v>0</v>
      </c>
      <c r="AR177" s="9"/>
      <c r="AS177" s="12">
        <f t="shared" si="197"/>
        <v>2</v>
      </c>
      <c r="AT177" s="11"/>
      <c r="AU177" s="9">
        <f>VLOOKUP($C177, Table3[#All], 27, 0)</f>
        <v>0.64859999999999995</v>
      </c>
      <c r="AV177" s="9">
        <f>VLOOKUP($C177, Table3[#All], 28, 0)</f>
        <v>0</v>
      </c>
      <c r="AW177" s="9">
        <f>VLOOKUP($C177, Table3[#All], 29, 0)</f>
        <v>0.35139999999999999</v>
      </c>
      <c r="AX177" s="9"/>
      <c r="AY177" s="9"/>
      <c r="AZ177" s="10">
        <f t="shared" si="226"/>
        <v>3</v>
      </c>
      <c r="BA177" s="11"/>
      <c r="BB177" s="9">
        <f>VLOOKUP($C177, Table3[#All], 30, 0)</f>
        <v>0.18920000000000001</v>
      </c>
      <c r="BC177" s="9">
        <f>VLOOKUP($C177, Table3[#All], 31, 0)</f>
        <v>0.59460000000000002</v>
      </c>
      <c r="BD177" s="9">
        <f>VLOOKUP($C177, Table3[#All], 32, 0)</f>
        <v>0.2162</v>
      </c>
      <c r="BE177" s="9">
        <f>VLOOKUP($C177, Table3[#All], 33, 0)</f>
        <v>0</v>
      </c>
      <c r="BF177" s="9"/>
      <c r="BG177" s="10">
        <f t="shared" si="227"/>
        <v>2</v>
      </c>
      <c r="BH177" s="81"/>
      <c r="BI177" s="9">
        <f>VLOOKUP($C177, Table3[#All], 34, 0)</f>
        <v>0</v>
      </c>
      <c r="BJ177" s="9">
        <f>VLOOKUP($C177, Table3[#All], 35, 0)</f>
        <v>0</v>
      </c>
      <c r="BK177" s="9">
        <f>VLOOKUP($C177, Table3[#All], 36, 0)</f>
        <v>0</v>
      </c>
      <c r="BL177" s="9">
        <f>VLOOKUP($C177, Table3[#All], 37, 0)</f>
        <v>0</v>
      </c>
      <c r="BM177" s="9">
        <f>VLOOKUP($C177, Table3[#All], 38, 0)</f>
        <v>0</v>
      </c>
      <c r="BN177" s="10" t="str">
        <f t="shared" si="228"/>
        <v>N/A</v>
      </c>
      <c r="BO177" s="11"/>
      <c r="BP177" s="9">
        <f>VLOOKUP($C177, Table3[#All], 39, 0)</f>
        <v>0</v>
      </c>
      <c r="BQ177" s="9">
        <f>VLOOKUP($C177, Table3[#All], 40, 0)</f>
        <v>0</v>
      </c>
      <c r="BR177" s="9">
        <f>VLOOKUP($C177, Table3[#All], 41, 0)</f>
        <v>0.94590000000000007</v>
      </c>
      <c r="BS177" s="9">
        <f>VLOOKUP($C177, Table3[#All], 42, 0)</f>
        <v>5.4100000000000002E-2</v>
      </c>
      <c r="BT177" s="9"/>
      <c r="BU177" s="10">
        <f t="shared" si="198"/>
        <v>3</v>
      </c>
      <c r="BV177" s="11"/>
      <c r="BW177" s="9">
        <f>VLOOKUP($C177, Table3[#All], 43, 0)</f>
        <v>0.81079999999999997</v>
      </c>
      <c r="BX177" s="9">
        <f>VLOOKUP($C177, Table3[#All], 44, 0)</f>
        <v>0.18920000000000001</v>
      </c>
      <c r="BY177" s="9">
        <f>VLOOKUP($C177, Table3[#All], 45, 0)</f>
        <v>0</v>
      </c>
      <c r="BZ177" s="9"/>
      <c r="CA177" s="9"/>
      <c r="CB177" s="10">
        <f t="shared" si="199"/>
        <v>1</v>
      </c>
      <c r="CC177" s="81"/>
      <c r="CD177" s="9">
        <f>VLOOKUP($C177, Table3[#All], 46, 0)</f>
        <v>0.27029999999999998</v>
      </c>
      <c r="CE177" s="9">
        <f>VLOOKUP($C177, Table3[#All], 47, 0)</f>
        <v>0</v>
      </c>
      <c r="CF177" s="9">
        <f>VLOOKUP($C177, Table3[#All], 48, 0)</f>
        <v>0.72970000000000002</v>
      </c>
      <c r="CG177" s="9">
        <f>VLOOKUP($C177, Table3[#All], 49, 0)</f>
        <v>0</v>
      </c>
      <c r="CH177" s="9">
        <f>VLOOKUP($C177, Table3[#All], 50, 0)</f>
        <v>0</v>
      </c>
      <c r="CI177" s="12">
        <f t="shared" si="200"/>
        <v>3</v>
      </c>
      <c r="CJ177" s="13"/>
      <c r="CK177" s="9">
        <f>VLOOKUP($C177, Table3[#All], 51, 0)</f>
        <v>0</v>
      </c>
      <c r="CL177" s="9">
        <f>VLOOKUP($C177, Table3[#All], 52, 0)</f>
        <v>1</v>
      </c>
      <c r="CM177" s="9">
        <f>VLOOKUP($C177, Table3[#All], 53, 0)</f>
        <v>0</v>
      </c>
      <c r="CN177" s="9">
        <f>VLOOKUP($C177, Table3[#All], 54, 0)</f>
        <v>0</v>
      </c>
      <c r="CO177" s="9"/>
      <c r="CP177" s="10">
        <f t="shared" si="201"/>
        <v>2</v>
      </c>
      <c r="CQ177" s="11"/>
      <c r="CR177" s="9">
        <f>VLOOKUP($C177, Table3[#All], 55, 0)</f>
        <v>0.37840000000000001</v>
      </c>
      <c r="CS177" s="9">
        <f>VLOOKUP($C177, Table3[#All], 56, 0)</f>
        <v>0.48649999999999999</v>
      </c>
      <c r="CT177" s="9">
        <f>VLOOKUP($C177, Table3[#All], 57, 0)</f>
        <v>8.1099999999999992E-2</v>
      </c>
      <c r="CU177" s="9">
        <f>VLOOKUP($C177, Table3[#All], 58, 0)</f>
        <v>5.4100000000000002E-2</v>
      </c>
      <c r="CV177" s="9">
        <f>VLOOKUP($C177, Table3[#All], 59, 0)</f>
        <v>0</v>
      </c>
      <c r="CW177" s="14">
        <f t="shared" si="202"/>
        <v>2</v>
      </c>
      <c r="CX177" s="81"/>
      <c r="CY177" s="9">
        <f>VLOOKUP($C177, Table3[#All], 60, 0)</f>
        <v>0.16219999999999998</v>
      </c>
      <c r="CZ177" s="9">
        <f>VLOOKUP($C177, Table3[#All], 61, 0)</f>
        <v>0.83779999999999999</v>
      </c>
      <c r="DA177" s="9">
        <f>VLOOKUP($C177, Table3[#All], 62, 0)</f>
        <v>0</v>
      </c>
      <c r="DB177" s="9">
        <f>VLOOKUP($C177, Table3[#All], 63, 0)</f>
        <v>0</v>
      </c>
      <c r="DC177" s="9">
        <f>VLOOKUP($C177, Table3[#All], 64, 0)</f>
        <v>0</v>
      </c>
      <c r="DD177" s="10">
        <f t="shared" si="203"/>
        <v>2</v>
      </c>
      <c r="DE177" s="11"/>
      <c r="DF177" s="9">
        <f>VLOOKUP($C177, Table3[#All], 65, 0)</f>
        <v>0.27029999999999998</v>
      </c>
      <c r="DG177" s="9"/>
      <c r="DH177" s="9">
        <f>VLOOKUP($C177, Table3[#All], 66, 0)</f>
        <v>0.72970000000000002</v>
      </c>
      <c r="DI177" s="9"/>
      <c r="DJ177" s="9">
        <f>VLOOKUP($C177, Table3[#All], 67, 0)</f>
        <v>0</v>
      </c>
      <c r="DK177" s="14">
        <f t="shared" si="204"/>
        <v>3</v>
      </c>
      <c r="DL177" s="11"/>
      <c r="DM177" s="9">
        <f>VLOOKUP($C177, Table3[#All], 68, 0)</f>
        <v>1</v>
      </c>
      <c r="DN177" s="9"/>
      <c r="DO177" s="9">
        <f>VLOOKUP($C177, Table3[#All], 69, 0)</f>
        <v>0</v>
      </c>
      <c r="DP177" s="9">
        <f>VLOOKUP($C177, Table3[#All], 70, 0)</f>
        <v>0</v>
      </c>
      <c r="DQ177" s="9"/>
      <c r="DR177" s="14">
        <f t="shared" si="205"/>
        <v>1</v>
      </c>
      <c r="DS177" s="11"/>
      <c r="DT177" s="9">
        <f>VLOOKUP($C177, Table3[#All], 71, 0)</f>
        <v>0</v>
      </c>
      <c r="DU177" s="9">
        <f>VLOOKUP($C177, Table3[#All], 72, 0)</f>
        <v>0.16219999999999998</v>
      </c>
      <c r="DV177" s="9">
        <f>VLOOKUP($C177, Table3[#All], 73, 0)</f>
        <v>0.16219999999999998</v>
      </c>
      <c r="DW177" s="9">
        <f>VLOOKUP($C177, Table3[#All], 74, 0)</f>
        <v>0.59460000000000002</v>
      </c>
      <c r="DX177" s="9">
        <f>VLOOKUP($C177, Table3[#All], 75, 0)</f>
        <v>8.1099999999999992E-2</v>
      </c>
      <c r="DY177" s="12">
        <f t="shared" si="194"/>
        <v>4</v>
      </c>
      <c r="DZ177" s="11"/>
      <c r="EA177" s="9">
        <f>VLOOKUP($C177, Table3[#All], 76, 0)</f>
        <v>1</v>
      </c>
      <c r="EB177" s="9">
        <f>VLOOKUP($C177, Table3[#All], 77, 0)</f>
        <v>0</v>
      </c>
      <c r="EC177" s="9">
        <f>VLOOKUP($C177, Table3[#All], 78, 0)</f>
        <v>0</v>
      </c>
      <c r="ED177" s="9">
        <f>VLOOKUP($C177, Table3[#All], 79, 0)</f>
        <v>0</v>
      </c>
      <c r="EE177" s="9">
        <f>VLOOKUP($C177, Table3[#All], 80, 0)</f>
        <v>0</v>
      </c>
      <c r="EF177" s="10">
        <f t="shared" si="206"/>
        <v>1</v>
      </c>
      <c r="EG177" s="9"/>
      <c r="EH177" s="9">
        <f>VLOOKUP($C177, Table3[#All], 81, 0)</f>
        <v>1</v>
      </c>
      <c r="EI177" s="9">
        <f>VLOOKUP($C177, Table3[#All], 82, 0)</f>
        <v>0</v>
      </c>
      <c r="EJ177" s="9">
        <f>VLOOKUP($C177, Table3[#All], 83, 0)</f>
        <v>0</v>
      </c>
      <c r="EK177" s="9">
        <f>VLOOKUP($C177, Table3[#All], 84, 0)</f>
        <v>0</v>
      </c>
      <c r="EL177" s="9">
        <f>VLOOKUP($C177, Table3[#All], 85, 0)</f>
        <v>0</v>
      </c>
      <c r="EM177" s="14">
        <f t="shared" si="207"/>
        <v>1</v>
      </c>
      <c r="EN177" s="11"/>
      <c r="EO177" s="9">
        <f>VLOOKUP($C177, Table3[#All], 86, 0)</f>
        <v>0</v>
      </c>
      <c r="EP177" s="9"/>
      <c r="EQ177" s="9">
        <f>VLOOKUP($C177, Table3[#All], 87, 0)</f>
        <v>1</v>
      </c>
      <c r="ER177" s="9"/>
      <c r="ES177" s="9"/>
      <c r="ET177" s="14">
        <f t="shared" si="208"/>
        <v>3</v>
      </c>
      <c r="EU177" s="11"/>
      <c r="EV177" s="9">
        <f>VLOOKUP($C177, Table3[#All], 88, 0)</f>
        <v>0</v>
      </c>
      <c r="EW177" s="9">
        <f>VLOOKUP($C177, Table3[#All], 89, 0)</f>
        <v>1</v>
      </c>
      <c r="EX177" s="9">
        <f>VLOOKUP($C177, Table3[#All], 90, 0)</f>
        <v>0</v>
      </c>
      <c r="EY177" s="9">
        <f>VLOOKUP($C177, Table3[#All], 91, 0)</f>
        <v>0</v>
      </c>
      <c r="EZ177" s="9">
        <f>VLOOKUP($C177, Table3[#All], 92, 0)</f>
        <v>0</v>
      </c>
      <c r="FA177" s="12">
        <f t="shared" si="209"/>
        <v>2</v>
      </c>
      <c r="FB177" s="11"/>
      <c r="FC177" s="9">
        <f>VLOOKUP($C177, Table3[#All], 93, 0)</f>
        <v>0</v>
      </c>
      <c r="FD177" s="9">
        <f>VLOOKUP($C177, Table3[#All], 94, 0)</f>
        <v>0</v>
      </c>
      <c r="FE177" s="9">
        <f>VLOOKUP($C177, Table3[#All], 95, 0)</f>
        <v>1</v>
      </c>
      <c r="FF177" s="9">
        <f>VLOOKUP($C177, Table3[#All], 96, 0)</f>
        <v>0</v>
      </c>
      <c r="FG177" s="9"/>
      <c r="FH177" s="10">
        <f t="shared" si="210"/>
        <v>3</v>
      </c>
      <c r="FI177" s="11"/>
      <c r="FJ177" s="9">
        <f>VLOOKUP($C177, Table3[#All], 97, 0)</f>
        <v>0</v>
      </c>
      <c r="FK177" s="9">
        <f>VLOOKUP($C177, Table3[#All], 98, 0)</f>
        <v>0</v>
      </c>
      <c r="FL177" s="9">
        <f>VLOOKUP($C177, Table3[#All], 99, 0)</f>
        <v>0</v>
      </c>
      <c r="FM177" s="9">
        <f>VLOOKUP($C177, Table3[#All], 100, 0)</f>
        <v>1</v>
      </c>
      <c r="FN177" s="9">
        <f>VLOOKUP($C177, Table3[#All], 101, 0)</f>
        <v>0</v>
      </c>
      <c r="FO177" s="14">
        <f t="shared" si="211"/>
        <v>4</v>
      </c>
      <c r="FP177" s="11"/>
      <c r="FQ177" s="9">
        <f>VLOOKUP($C177, Table3[#All], 102, 0)</f>
        <v>1</v>
      </c>
      <c r="FR177" s="9">
        <f>VLOOKUP($C177, Table3[#All], 103, 0)</f>
        <v>0</v>
      </c>
      <c r="FS177" s="9">
        <f>VLOOKUP($C177, Table3[#All], 104, 0)</f>
        <v>0</v>
      </c>
      <c r="FT177" s="9">
        <f>VLOOKUP($C177, Table3[#All], 105, 0)</f>
        <v>0</v>
      </c>
      <c r="FU177" s="9">
        <v>0</v>
      </c>
      <c r="FV177" s="10">
        <f t="shared" si="212"/>
        <v>1</v>
      </c>
      <c r="FW177" s="11"/>
      <c r="FX177" s="9">
        <f>VLOOKUP($C177, Table3[#All], 106, 0)</f>
        <v>0.62159999999999993</v>
      </c>
      <c r="FY177" s="9"/>
      <c r="FZ177" s="9">
        <f>VLOOKUP($C177, Table3[#All], 107, 0)</f>
        <v>0.37840000000000001</v>
      </c>
      <c r="GA177" s="9">
        <f>VLOOKUP($C177, Table3[#All], 108, 0)</f>
        <v>0</v>
      </c>
      <c r="GB177" s="9"/>
      <c r="GC177" s="10">
        <f t="shared" si="229"/>
        <v>3</v>
      </c>
      <c r="GD177" s="81"/>
      <c r="GE177" s="9">
        <f>VLOOKUP($C177, Table3[#All], 109, 0)</f>
        <v>0</v>
      </c>
      <c r="GF177" s="9">
        <f>VLOOKUP($C177, Table3[#All], 110, 0)</f>
        <v>0.1351</v>
      </c>
      <c r="GG177" s="9">
        <f>VLOOKUP($C177, Table3[#All], 111, 0)</f>
        <v>0.8649</v>
      </c>
      <c r="GH177" s="9"/>
      <c r="GI177" s="9">
        <f>VLOOKUP($C177, Table3[#All], 112, 0)</f>
        <v>0</v>
      </c>
      <c r="GJ177" s="12">
        <f t="shared" si="213"/>
        <v>3</v>
      </c>
      <c r="GK177" s="11"/>
      <c r="GL177" s="9">
        <f>VLOOKUP($C177, Table3[#All], 113, 0)</f>
        <v>0</v>
      </c>
      <c r="GM177" s="9">
        <f>VLOOKUP($C177, Table3[#All], 114, 0)</f>
        <v>5.4100000000000002E-2</v>
      </c>
      <c r="GN177" s="9">
        <f>VLOOKUP($C177, Table3[#All], 115, 0)</f>
        <v>0.2162</v>
      </c>
      <c r="GO177" s="9">
        <f>VLOOKUP($C177, Table3[#All], 116, 0)</f>
        <v>0.72970000000000002</v>
      </c>
      <c r="GP177" s="9"/>
      <c r="GQ177" s="10">
        <f t="shared" si="214"/>
        <v>4</v>
      </c>
      <c r="GR177" s="11"/>
      <c r="GS177" s="9">
        <f>VLOOKUP($C177, Table2[#All], 3, 0)</f>
        <v>0</v>
      </c>
      <c r="GT177" s="9">
        <f>VLOOKUP($C177, Table2[#All], 4, 0)</f>
        <v>0</v>
      </c>
      <c r="GU177" s="9">
        <f>VLOOKUP($C177, Table2[#All], 5, 0)</f>
        <v>1</v>
      </c>
      <c r="GV177" s="9">
        <f>VLOOKUP($C177, Table2[#All], 6, 0)</f>
        <v>0</v>
      </c>
      <c r="GW177" s="9">
        <f>VLOOKUP($C177, Table2[#All], 7, 0)</f>
        <v>0</v>
      </c>
      <c r="GX177" s="10">
        <f t="shared" si="215"/>
        <v>3</v>
      </c>
      <c r="GY177" s="11"/>
      <c r="GZ177" s="9">
        <v>0</v>
      </c>
      <c r="HA177" s="9">
        <v>1</v>
      </c>
      <c r="HB177" s="9">
        <v>0</v>
      </c>
      <c r="HC177" s="9">
        <v>0</v>
      </c>
      <c r="HD177" s="9"/>
      <c r="HE177" s="10">
        <f t="shared" si="216"/>
        <v>2</v>
      </c>
      <c r="HF177" s="11"/>
      <c r="HG177" s="9">
        <f>VLOOKUP($C177, Table5[#All], 2, 0)</f>
        <v>0</v>
      </c>
      <c r="HH177" s="9">
        <f>VLOOKUP($C177, Table5[#All], 3, 0)</f>
        <v>0</v>
      </c>
      <c r="HI177" s="9">
        <f>VLOOKUP($C177, Table5[#All], 4, 0)</f>
        <v>0</v>
      </c>
      <c r="HJ177" s="9">
        <f>VLOOKUP($C177, Table5[#All], 5, 0)</f>
        <v>1</v>
      </c>
      <c r="HK177" s="9">
        <f>VLOOKUP($C177, Table5[#All], 6, 0)</f>
        <v>0</v>
      </c>
      <c r="HL177" s="10">
        <f t="shared" si="217"/>
        <v>4</v>
      </c>
      <c r="HM177" s="11"/>
      <c r="HN177" s="9">
        <f>VLOOKUP($C177, Table5[#All], 7, 0)</f>
        <v>0</v>
      </c>
      <c r="HO177" s="9">
        <f>VLOOKUP($C177, Table5[#All], 8, 0)</f>
        <v>0</v>
      </c>
      <c r="HP177" s="9">
        <f>VLOOKUP($C177, Table5[#All], 9, 0)</f>
        <v>1</v>
      </c>
      <c r="HQ177" s="9">
        <f>VLOOKUP($C177, Table5[#All], 10, 0)</f>
        <v>0</v>
      </c>
      <c r="HR177" s="9">
        <f>VLOOKUP($C177, Table5[#All], 11, 0)</f>
        <v>0</v>
      </c>
      <c r="HS177" s="10">
        <f t="shared" si="218"/>
        <v>3</v>
      </c>
      <c r="HT177" s="11"/>
      <c r="HU177" s="9">
        <f>VLOOKUP($C177, Table5[#All], 12, 0)</f>
        <v>1</v>
      </c>
      <c r="HV177" s="9">
        <f>VLOOKUP($C177, Table5[#All], 13, 0)</f>
        <v>0</v>
      </c>
      <c r="HW177" s="9">
        <f>VLOOKUP($C177, Table5[#All], 14, 0)</f>
        <v>0</v>
      </c>
      <c r="HX177" s="9">
        <f>VLOOKUP($C177, Table5[#All], 15, 0)</f>
        <v>0</v>
      </c>
      <c r="HY177" s="9">
        <f>VLOOKUP($C177, Table5[#All], 16, 0)</f>
        <v>0</v>
      </c>
      <c r="HZ177" s="10">
        <f t="shared" si="219"/>
        <v>1</v>
      </c>
      <c r="IA177" s="11"/>
      <c r="IB177" s="9">
        <f>VLOOKUP($C177, Table5[#All], 17, 0)</f>
        <v>0</v>
      </c>
      <c r="IC177" s="9">
        <f>VLOOKUP($C177, Table5[#All], 18, 0)</f>
        <v>0</v>
      </c>
      <c r="ID177" s="9">
        <f>VLOOKUP($C177, Table5[#All], 19, 0)</f>
        <v>1</v>
      </c>
      <c r="IE177" s="9">
        <f>VLOOKUP($C177, Table5[#All], 20, 0)</f>
        <v>0</v>
      </c>
      <c r="IF177" s="9">
        <f>VLOOKUP($C177, Table5[#All], 21, 0)</f>
        <v>0</v>
      </c>
      <c r="IG177" s="10">
        <f t="shared" si="220"/>
        <v>3</v>
      </c>
      <c r="IH177" s="11"/>
      <c r="II177" s="9">
        <f>VLOOKUP($C177, Table5[#All], 22, 0)</f>
        <v>1</v>
      </c>
      <c r="IJ177" s="9">
        <f>VLOOKUP($C177, Table5[#All], 23, 0)</f>
        <v>0</v>
      </c>
      <c r="IK177" s="9">
        <f>VLOOKUP($C177, Table5[#All], 24, 0)</f>
        <v>0</v>
      </c>
      <c r="IL177" s="9">
        <f>VLOOKUP($C177, Table5[#All], 25, 0)</f>
        <v>0</v>
      </c>
      <c r="IM177" s="9">
        <f>VLOOKUP($C177, Table5[#All], 26, 0)</f>
        <v>0</v>
      </c>
      <c r="IN177" s="10">
        <f t="shared" si="221"/>
        <v>1</v>
      </c>
      <c r="IO177" s="11"/>
      <c r="IP177" s="9">
        <v>1</v>
      </c>
      <c r="IQ177" s="9">
        <v>0</v>
      </c>
      <c r="IR177" s="9">
        <v>0</v>
      </c>
      <c r="IS177" s="9">
        <v>0</v>
      </c>
      <c r="IT177" s="9">
        <v>0</v>
      </c>
      <c r="IU177" s="10">
        <f t="shared" si="222"/>
        <v>1</v>
      </c>
      <c r="IV177" s="82"/>
    </row>
    <row r="178" spans="1:256" ht="16.3" thickTop="1" thickBot="1" x14ac:dyDescent="0.35">
      <c r="A178" s="16" t="s">
        <v>483</v>
      </c>
      <c r="B178" s="16" t="s">
        <v>496</v>
      </c>
      <c r="C178" s="16" t="s">
        <v>497</v>
      </c>
      <c r="D178" s="11"/>
      <c r="E178" s="9">
        <f>VLOOKUP($C178, Table3[#All], 2, 0)</f>
        <v>4.7599999999999996E-2</v>
      </c>
      <c r="F178" s="9"/>
      <c r="G178" s="9">
        <f>VLOOKUP($C178, Table3[#All], 3, 0)</f>
        <v>0.42859999999999998</v>
      </c>
      <c r="H178" s="9">
        <f>VLOOKUP($C178, Table3[#All], 4, 0)</f>
        <v>0.52380000000000004</v>
      </c>
      <c r="I178" s="9">
        <f>VLOOKUP($C178, Table3[#All], 5, 0)</f>
        <v>0</v>
      </c>
      <c r="J178" s="10">
        <f t="shared" si="223"/>
        <v>4</v>
      </c>
      <c r="K178" s="11"/>
      <c r="L178" s="9">
        <f>VLOOKUP($C178, Table3[#All], 6, 0)</f>
        <v>0</v>
      </c>
      <c r="M178" s="9"/>
      <c r="N178" s="9">
        <f>VLOOKUP($C178, Table3[#All], 7, 0)</f>
        <v>1</v>
      </c>
      <c r="O178" s="9">
        <f>VLOOKUP($C178, Table3[#All], 8, 0)</f>
        <v>0</v>
      </c>
      <c r="P178" s="9">
        <f>VLOOKUP($C178, Table3[#All], 9, 0)</f>
        <v>0</v>
      </c>
      <c r="Q178" s="10">
        <f t="shared" si="224"/>
        <v>3</v>
      </c>
      <c r="R178" s="11"/>
      <c r="S178" s="9">
        <f>VLOOKUP($C178, Table3[#All], 10, 0)</f>
        <v>0</v>
      </c>
      <c r="T178" s="9">
        <f>VLOOKUP($C178, Table3[#All], 11, 0)</f>
        <v>4.7599999999999996E-2</v>
      </c>
      <c r="U178" s="9">
        <f>VLOOKUP($C178, Table3[#All], 12, 0)</f>
        <v>0.47619999999999996</v>
      </c>
      <c r="V178" s="9">
        <f>VLOOKUP($C178, Table3[#All], 13, 0)</f>
        <v>0.47619999999999996</v>
      </c>
      <c r="W178" s="9">
        <f>VLOOKUP($C178, Table3[#All], 14, 0)</f>
        <v>0</v>
      </c>
      <c r="X178" s="10">
        <f t="shared" si="225"/>
        <v>4</v>
      </c>
      <c r="Y178" s="11"/>
      <c r="Z178" s="9">
        <f>VLOOKUP($C178, Table3[#All], 15, 0)</f>
        <v>0</v>
      </c>
      <c r="AA178" s="9">
        <f>VLOOKUP($C178, Table3[#All], 16, 0)</f>
        <v>0.28570000000000001</v>
      </c>
      <c r="AB178" s="9">
        <f>VLOOKUP($C178, Table3[#All], 17, 0)</f>
        <v>0.52380000000000004</v>
      </c>
      <c r="AC178" s="9">
        <f>VLOOKUP($C178, Table3[#All], 18, 0)</f>
        <v>0.1905</v>
      </c>
      <c r="AD178" s="9">
        <f>VLOOKUP($C178, Table3[#All], 19, 0)</f>
        <v>0</v>
      </c>
      <c r="AE178" s="10">
        <f t="shared" si="195"/>
        <v>3</v>
      </c>
      <c r="AF178" s="11"/>
      <c r="AG178" s="9">
        <f>VLOOKUP($C178, Table3[#All], 20, 0)</f>
        <v>0</v>
      </c>
      <c r="AH178" s="9">
        <f>VLOOKUP($C178, Table3[#All], 21, 0)</f>
        <v>0.15</v>
      </c>
      <c r="AI178" s="9">
        <f>VLOOKUP($C178, Table3[#All], 22, 0)</f>
        <v>0.85</v>
      </c>
      <c r="AJ178" s="9"/>
      <c r="AK178" s="9"/>
      <c r="AL178" s="10">
        <f t="shared" si="196"/>
        <v>3</v>
      </c>
      <c r="AM178" s="11"/>
      <c r="AN178" s="9">
        <f>VLOOKUP($C178, Table3[#All], 23, 0)</f>
        <v>1</v>
      </c>
      <c r="AO178" s="9">
        <f>VLOOKUP($C178, Table3[#All], 24, 0)</f>
        <v>0</v>
      </c>
      <c r="AP178" s="9">
        <f>VLOOKUP($C178, Table3[#All], 25, 0)</f>
        <v>0</v>
      </c>
      <c r="AQ178" s="9">
        <f>VLOOKUP($C178, Table3[#All], 26, 0)</f>
        <v>0</v>
      </c>
      <c r="AR178" s="9"/>
      <c r="AS178" s="12">
        <f t="shared" si="197"/>
        <v>1</v>
      </c>
      <c r="AT178" s="11"/>
      <c r="AU178" s="9">
        <f>VLOOKUP($C178, Table3[#All], 27, 0)</f>
        <v>0.71430000000000005</v>
      </c>
      <c r="AV178" s="9">
        <f>VLOOKUP($C178, Table3[#All], 28, 0)</f>
        <v>0</v>
      </c>
      <c r="AW178" s="9">
        <f>VLOOKUP($C178, Table3[#All], 29, 0)</f>
        <v>0.28570000000000001</v>
      </c>
      <c r="AX178" s="9"/>
      <c r="AY178" s="9"/>
      <c r="AZ178" s="10">
        <f t="shared" si="226"/>
        <v>3</v>
      </c>
      <c r="BA178" s="11"/>
      <c r="BB178" s="9">
        <f>VLOOKUP($C178, Table3[#All], 30, 0)</f>
        <v>0.1905</v>
      </c>
      <c r="BC178" s="9">
        <f>VLOOKUP($C178, Table3[#All], 31, 0)</f>
        <v>0.42859999999999998</v>
      </c>
      <c r="BD178" s="9">
        <f>VLOOKUP($C178, Table3[#All], 32, 0)</f>
        <v>0.38100000000000001</v>
      </c>
      <c r="BE178" s="9">
        <f>VLOOKUP($C178, Table3[#All], 33, 0)</f>
        <v>0</v>
      </c>
      <c r="BF178" s="9"/>
      <c r="BG178" s="10">
        <f t="shared" si="227"/>
        <v>3</v>
      </c>
      <c r="BH178" s="81"/>
      <c r="BI178" s="9">
        <f>VLOOKUP($C178, Table3[#All], 34, 0)</f>
        <v>0</v>
      </c>
      <c r="BJ178" s="9">
        <f>VLOOKUP($C178, Table3[#All], 35, 0)</f>
        <v>0</v>
      </c>
      <c r="BK178" s="9">
        <f>VLOOKUP($C178, Table3[#All], 36, 0)</f>
        <v>0</v>
      </c>
      <c r="BL178" s="9">
        <f>VLOOKUP($C178, Table3[#All], 37, 0)</f>
        <v>0</v>
      </c>
      <c r="BM178" s="9">
        <f>VLOOKUP($C178, Table3[#All], 38, 0)</f>
        <v>0</v>
      </c>
      <c r="BN178" s="10" t="str">
        <f t="shared" si="228"/>
        <v>N/A</v>
      </c>
      <c r="BO178" s="11"/>
      <c r="BP178" s="9">
        <f>VLOOKUP($C178, Table3[#All], 39, 0)</f>
        <v>0</v>
      </c>
      <c r="BQ178" s="9">
        <f>VLOOKUP($C178, Table3[#All], 40, 0)</f>
        <v>9.5199999999999993E-2</v>
      </c>
      <c r="BR178" s="9">
        <f>VLOOKUP($C178, Table3[#All], 41, 0)</f>
        <v>0.90480000000000005</v>
      </c>
      <c r="BS178" s="9">
        <f>VLOOKUP($C178, Table3[#All], 42, 0)</f>
        <v>0</v>
      </c>
      <c r="BT178" s="9"/>
      <c r="BU178" s="10">
        <f t="shared" si="198"/>
        <v>3</v>
      </c>
      <c r="BV178" s="11"/>
      <c r="BW178" s="9">
        <f>VLOOKUP($C178, Table3[#All], 43, 0)</f>
        <v>0.33329999999999999</v>
      </c>
      <c r="BX178" s="9">
        <f>VLOOKUP($C178, Table3[#All], 44, 0)</f>
        <v>0.66670000000000007</v>
      </c>
      <c r="BY178" s="9">
        <f>VLOOKUP($C178, Table3[#All], 45, 0)</f>
        <v>0</v>
      </c>
      <c r="BZ178" s="9"/>
      <c r="CA178" s="9"/>
      <c r="CB178" s="10">
        <f t="shared" si="199"/>
        <v>2</v>
      </c>
      <c r="CC178" s="81"/>
      <c r="CD178" s="9">
        <f>VLOOKUP($C178, Table3[#All], 46, 0)</f>
        <v>0.47619999999999996</v>
      </c>
      <c r="CE178" s="9">
        <f>VLOOKUP($C178, Table3[#All], 47, 0)</f>
        <v>0</v>
      </c>
      <c r="CF178" s="9">
        <f>VLOOKUP($C178, Table3[#All], 48, 0)</f>
        <v>0.52380000000000004</v>
      </c>
      <c r="CG178" s="9">
        <f>VLOOKUP($C178, Table3[#All], 49, 0)</f>
        <v>0</v>
      </c>
      <c r="CH178" s="9">
        <f>VLOOKUP($C178, Table3[#All], 50, 0)</f>
        <v>0</v>
      </c>
      <c r="CI178" s="12">
        <f t="shared" si="200"/>
        <v>3</v>
      </c>
      <c r="CJ178" s="13"/>
      <c r="CK178" s="9">
        <f>VLOOKUP($C178, Table3[#All], 51, 0)</f>
        <v>0</v>
      </c>
      <c r="CL178" s="9">
        <f>VLOOKUP($C178, Table3[#All], 52, 0)</f>
        <v>0.76190000000000002</v>
      </c>
      <c r="CM178" s="9">
        <f>VLOOKUP($C178, Table3[#All], 53, 0)</f>
        <v>0.23809999999999998</v>
      </c>
      <c r="CN178" s="9">
        <f>VLOOKUP($C178, Table3[#All], 54, 0)</f>
        <v>0</v>
      </c>
      <c r="CO178" s="9"/>
      <c r="CP178" s="10">
        <f t="shared" si="201"/>
        <v>2</v>
      </c>
      <c r="CQ178" s="11"/>
      <c r="CR178" s="9">
        <f>VLOOKUP($C178, Table3[#All], 55, 0)</f>
        <v>9.5199999999999993E-2</v>
      </c>
      <c r="CS178" s="9">
        <f>VLOOKUP($C178, Table3[#All], 56, 0)</f>
        <v>0.57140000000000002</v>
      </c>
      <c r="CT178" s="9">
        <f>VLOOKUP($C178, Table3[#All], 57, 0)</f>
        <v>0.33329999999999999</v>
      </c>
      <c r="CU178" s="9">
        <f>VLOOKUP($C178, Table3[#All], 58, 0)</f>
        <v>0</v>
      </c>
      <c r="CV178" s="9">
        <f>VLOOKUP($C178, Table3[#All], 59, 0)</f>
        <v>0</v>
      </c>
      <c r="CW178" s="14">
        <f t="shared" si="202"/>
        <v>3</v>
      </c>
      <c r="CX178" s="81"/>
      <c r="CY178" s="9">
        <f>VLOOKUP($C178, Table3[#All], 60, 0)</f>
        <v>0.23809999999999998</v>
      </c>
      <c r="CZ178" s="9">
        <f>VLOOKUP($C178, Table3[#All], 61, 0)</f>
        <v>0.47619999999999996</v>
      </c>
      <c r="DA178" s="9">
        <f>VLOOKUP($C178, Table3[#All], 62, 0)</f>
        <v>0.28570000000000001</v>
      </c>
      <c r="DB178" s="9">
        <f>VLOOKUP($C178, Table3[#All], 63, 0)</f>
        <v>0</v>
      </c>
      <c r="DC178" s="9">
        <f>VLOOKUP($C178, Table3[#All], 64, 0)</f>
        <v>0</v>
      </c>
      <c r="DD178" s="10">
        <f t="shared" si="203"/>
        <v>3</v>
      </c>
      <c r="DE178" s="11"/>
      <c r="DF178" s="9">
        <f>VLOOKUP($C178, Table3[#All], 65, 0)</f>
        <v>0.1905</v>
      </c>
      <c r="DG178" s="9"/>
      <c r="DH178" s="9">
        <f>VLOOKUP($C178, Table3[#All], 66, 0)</f>
        <v>0.66670000000000007</v>
      </c>
      <c r="DI178" s="9"/>
      <c r="DJ178" s="9">
        <f>VLOOKUP($C178, Table3[#All], 67, 0)</f>
        <v>0.1429</v>
      </c>
      <c r="DK178" s="14">
        <f t="shared" si="204"/>
        <v>3</v>
      </c>
      <c r="DL178" s="11"/>
      <c r="DM178" s="9">
        <f>VLOOKUP($C178, Table3[#All], 68, 0)</f>
        <v>0.57140000000000002</v>
      </c>
      <c r="DN178" s="9"/>
      <c r="DO178" s="9">
        <f>VLOOKUP($C178, Table3[#All], 69, 0)</f>
        <v>0.38100000000000001</v>
      </c>
      <c r="DP178" s="9">
        <f>VLOOKUP($C178, Table3[#All], 70, 0)</f>
        <v>4.7599999999999996E-2</v>
      </c>
      <c r="DQ178" s="9"/>
      <c r="DR178" s="14">
        <f t="shared" si="205"/>
        <v>3</v>
      </c>
      <c r="DS178" s="11"/>
      <c r="DT178" s="9">
        <f>VLOOKUP($C178, Table3[#All], 71, 0)</f>
        <v>0</v>
      </c>
      <c r="DU178" s="9">
        <f>VLOOKUP($C178, Table3[#All], 72, 0)</f>
        <v>0</v>
      </c>
      <c r="DV178" s="9">
        <f>VLOOKUP($C178, Table3[#All], 73, 0)</f>
        <v>0.23809999999999998</v>
      </c>
      <c r="DW178" s="9">
        <f>VLOOKUP($C178, Table3[#All], 74, 0)</f>
        <v>0.52380000000000004</v>
      </c>
      <c r="DX178" s="9">
        <f>VLOOKUP($C178, Table3[#All], 75, 0)</f>
        <v>0.23809999999999998</v>
      </c>
      <c r="DY178" s="12">
        <f t="shared" si="194"/>
        <v>4</v>
      </c>
      <c r="DZ178" s="11"/>
      <c r="EA178" s="9">
        <f>VLOOKUP($C178, Table3[#All], 76, 0)</f>
        <v>1</v>
      </c>
      <c r="EB178" s="9">
        <f>VLOOKUP($C178, Table3[#All], 77, 0)</f>
        <v>0</v>
      </c>
      <c r="EC178" s="9">
        <f>VLOOKUP($C178, Table3[#All], 78, 0)</f>
        <v>0</v>
      </c>
      <c r="ED178" s="9">
        <f>VLOOKUP($C178, Table3[#All], 79, 0)</f>
        <v>0</v>
      </c>
      <c r="EE178" s="9">
        <f>VLOOKUP($C178, Table3[#All], 80, 0)</f>
        <v>0</v>
      </c>
      <c r="EF178" s="10">
        <f t="shared" si="206"/>
        <v>1</v>
      </c>
      <c r="EG178" s="9"/>
      <c r="EH178" s="9">
        <f>VLOOKUP($C178, Table3[#All], 81, 0)</f>
        <v>1</v>
      </c>
      <c r="EI178" s="9">
        <f>VLOOKUP($C178, Table3[#All], 82, 0)</f>
        <v>0</v>
      </c>
      <c r="EJ178" s="9">
        <f>VLOOKUP($C178, Table3[#All], 83, 0)</f>
        <v>0</v>
      </c>
      <c r="EK178" s="9">
        <f>VLOOKUP($C178, Table3[#All], 84, 0)</f>
        <v>0</v>
      </c>
      <c r="EL178" s="9">
        <f>VLOOKUP($C178, Table3[#All], 85, 0)</f>
        <v>0</v>
      </c>
      <c r="EM178" s="14">
        <f t="shared" si="207"/>
        <v>1</v>
      </c>
      <c r="EN178" s="11"/>
      <c r="EO178" s="9">
        <f>VLOOKUP($C178, Table3[#All], 86, 0)</f>
        <v>0</v>
      </c>
      <c r="EP178" s="9"/>
      <c r="EQ178" s="9">
        <f>VLOOKUP($C178, Table3[#All], 87, 0)</f>
        <v>1</v>
      </c>
      <c r="ER178" s="9"/>
      <c r="ES178" s="9"/>
      <c r="ET178" s="14">
        <f t="shared" si="208"/>
        <v>3</v>
      </c>
      <c r="EU178" s="11"/>
      <c r="EV178" s="9">
        <f>VLOOKUP($C178, Table3[#All], 88, 0)</f>
        <v>1</v>
      </c>
      <c r="EW178" s="9">
        <f>VLOOKUP($C178, Table3[#All], 89, 0)</f>
        <v>0</v>
      </c>
      <c r="EX178" s="9">
        <f>VLOOKUP($C178, Table3[#All], 90, 0)</f>
        <v>0</v>
      </c>
      <c r="EY178" s="9">
        <f>VLOOKUP($C178, Table3[#All], 91, 0)</f>
        <v>0</v>
      </c>
      <c r="EZ178" s="9">
        <f>VLOOKUP($C178, Table3[#All], 92, 0)</f>
        <v>0</v>
      </c>
      <c r="FA178" s="12">
        <f t="shared" si="209"/>
        <v>1</v>
      </c>
      <c r="FB178" s="11"/>
      <c r="FC178" s="9">
        <f>VLOOKUP($C178, Table3[#All], 93, 0)</f>
        <v>0</v>
      </c>
      <c r="FD178" s="9">
        <f>VLOOKUP($C178, Table3[#All], 94, 0)</f>
        <v>0.28570000000000001</v>
      </c>
      <c r="FE178" s="9">
        <f>VLOOKUP($C178, Table3[#All], 95, 0)</f>
        <v>0.71430000000000005</v>
      </c>
      <c r="FF178" s="9">
        <f>VLOOKUP($C178, Table3[#All], 96, 0)</f>
        <v>0</v>
      </c>
      <c r="FG178" s="9"/>
      <c r="FH178" s="10">
        <f t="shared" si="210"/>
        <v>3</v>
      </c>
      <c r="FI178" s="11"/>
      <c r="FJ178" s="9">
        <f>VLOOKUP($C178, Table3[#All], 97, 0)</f>
        <v>0</v>
      </c>
      <c r="FK178" s="9">
        <f>VLOOKUP($C178, Table3[#All], 98, 0)</f>
        <v>0</v>
      </c>
      <c r="FL178" s="9">
        <f>VLOOKUP($C178, Table3[#All], 99, 0)</f>
        <v>0</v>
      </c>
      <c r="FM178" s="9">
        <f>VLOOKUP($C178, Table3[#All], 100, 0)</f>
        <v>0</v>
      </c>
      <c r="FN178" s="9">
        <f>VLOOKUP($C178, Table3[#All], 101, 0)</f>
        <v>1</v>
      </c>
      <c r="FO178" s="14">
        <f t="shared" si="211"/>
        <v>5</v>
      </c>
      <c r="FP178" s="11"/>
      <c r="FQ178" s="9">
        <f>VLOOKUP($C178, Table3[#All], 102, 0)</f>
        <v>0.71430000000000005</v>
      </c>
      <c r="FR178" s="9">
        <f>VLOOKUP($C178, Table3[#All], 103, 0)</f>
        <v>0.28570000000000001</v>
      </c>
      <c r="FS178" s="9">
        <f>VLOOKUP($C178, Table3[#All], 104, 0)</f>
        <v>0</v>
      </c>
      <c r="FT178" s="9">
        <f>VLOOKUP($C178, Table3[#All], 105, 0)</f>
        <v>0</v>
      </c>
      <c r="FU178" s="9">
        <v>0</v>
      </c>
      <c r="FV178" s="10">
        <f t="shared" si="212"/>
        <v>2</v>
      </c>
      <c r="FW178" s="11"/>
      <c r="FX178" s="9">
        <f>VLOOKUP($C178, Table3[#All], 106, 0)</f>
        <v>0.8095</v>
      </c>
      <c r="FY178" s="9"/>
      <c r="FZ178" s="9">
        <f>VLOOKUP($C178, Table3[#All], 107, 0)</f>
        <v>0.1905</v>
      </c>
      <c r="GA178" s="9">
        <f>VLOOKUP($C178, Table3[#All], 108, 0)</f>
        <v>0</v>
      </c>
      <c r="GB178" s="9"/>
      <c r="GC178" s="10">
        <f t="shared" si="229"/>
        <v>1</v>
      </c>
      <c r="GD178" s="81"/>
      <c r="GE178" s="9">
        <f>VLOOKUP($C178, Table3[#All], 109, 0)</f>
        <v>0</v>
      </c>
      <c r="GF178" s="9">
        <f>VLOOKUP($C178, Table3[#All], 110, 0)</f>
        <v>0.33329999999999999</v>
      </c>
      <c r="GG178" s="9">
        <f>VLOOKUP($C178, Table3[#All], 111, 0)</f>
        <v>0.66670000000000007</v>
      </c>
      <c r="GH178" s="9"/>
      <c r="GI178" s="9">
        <f>VLOOKUP($C178, Table3[#All], 112, 0)</f>
        <v>0</v>
      </c>
      <c r="GJ178" s="12">
        <f t="shared" si="213"/>
        <v>3</v>
      </c>
      <c r="GK178" s="11"/>
      <c r="GL178" s="9">
        <f>VLOOKUP($C178, Table3[#All], 113, 0)</f>
        <v>0</v>
      </c>
      <c r="GM178" s="9">
        <f>VLOOKUP($C178, Table3[#All], 114, 0)</f>
        <v>0</v>
      </c>
      <c r="GN178" s="9">
        <f>VLOOKUP($C178, Table3[#All], 115, 0)</f>
        <v>0.38100000000000001</v>
      </c>
      <c r="GO178" s="9">
        <f>VLOOKUP($C178, Table3[#All], 116, 0)</f>
        <v>0.61899999999999999</v>
      </c>
      <c r="GP178" s="9"/>
      <c r="GQ178" s="10">
        <f t="shared" si="214"/>
        <v>4</v>
      </c>
      <c r="GR178" s="11"/>
      <c r="GS178" s="9">
        <f>VLOOKUP($C178, Table2[#All], 3, 0)</f>
        <v>0</v>
      </c>
      <c r="GT178" s="9">
        <f>VLOOKUP($C178, Table2[#All], 4, 0)</f>
        <v>0</v>
      </c>
      <c r="GU178" s="9">
        <f>VLOOKUP($C178, Table2[#All], 5, 0)</f>
        <v>1</v>
      </c>
      <c r="GV178" s="9">
        <f>VLOOKUP($C178, Table2[#All], 6, 0)</f>
        <v>0</v>
      </c>
      <c r="GW178" s="9">
        <f>VLOOKUP($C178, Table2[#All], 7, 0)</f>
        <v>0</v>
      </c>
      <c r="GX178" s="10">
        <f t="shared" si="215"/>
        <v>3</v>
      </c>
      <c r="GY178" s="11"/>
      <c r="GZ178" s="9">
        <v>0</v>
      </c>
      <c r="HA178" s="9">
        <v>1</v>
      </c>
      <c r="HB178" s="9">
        <v>0</v>
      </c>
      <c r="HC178" s="9">
        <v>0</v>
      </c>
      <c r="HD178" s="9"/>
      <c r="HE178" s="10">
        <f t="shared" si="216"/>
        <v>2</v>
      </c>
      <c r="HF178" s="11"/>
      <c r="HG178" s="9">
        <f>VLOOKUP($C178, Table5[#All], 2, 0)</f>
        <v>0</v>
      </c>
      <c r="HH178" s="9">
        <f>VLOOKUP($C178, Table5[#All], 3, 0)</f>
        <v>0</v>
      </c>
      <c r="HI178" s="9">
        <f>VLOOKUP($C178, Table5[#All], 4, 0)</f>
        <v>0</v>
      </c>
      <c r="HJ178" s="9">
        <f>VLOOKUP($C178, Table5[#All], 5, 0)</f>
        <v>1</v>
      </c>
      <c r="HK178" s="9">
        <f>VLOOKUP($C178, Table5[#All], 6, 0)</f>
        <v>0</v>
      </c>
      <c r="HL178" s="10">
        <f t="shared" si="217"/>
        <v>4</v>
      </c>
      <c r="HM178" s="11"/>
      <c r="HN178" s="9">
        <f>VLOOKUP($C178, Table5[#All], 7, 0)</f>
        <v>0</v>
      </c>
      <c r="HO178" s="9">
        <f>VLOOKUP($C178, Table5[#All], 8, 0)</f>
        <v>0</v>
      </c>
      <c r="HP178" s="9">
        <f>VLOOKUP($C178, Table5[#All], 9, 0)</f>
        <v>1</v>
      </c>
      <c r="HQ178" s="9">
        <f>VLOOKUP($C178, Table5[#All], 10, 0)</f>
        <v>0</v>
      </c>
      <c r="HR178" s="9">
        <f>VLOOKUP($C178, Table5[#All], 11, 0)</f>
        <v>0</v>
      </c>
      <c r="HS178" s="10">
        <f t="shared" si="218"/>
        <v>3</v>
      </c>
      <c r="HT178" s="11"/>
      <c r="HU178" s="9">
        <f>VLOOKUP($C178, Table5[#All], 12, 0)</f>
        <v>1</v>
      </c>
      <c r="HV178" s="9">
        <f>VLOOKUP($C178, Table5[#All], 13, 0)</f>
        <v>0</v>
      </c>
      <c r="HW178" s="9">
        <f>VLOOKUP($C178, Table5[#All], 14, 0)</f>
        <v>0</v>
      </c>
      <c r="HX178" s="9">
        <f>VLOOKUP($C178, Table5[#All], 15, 0)</f>
        <v>0</v>
      </c>
      <c r="HY178" s="9">
        <f>VLOOKUP($C178, Table5[#All], 16, 0)</f>
        <v>0</v>
      </c>
      <c r="HZ178" s="10">
        <f t="shared" si="219"/>
        <v>1</v>
      </c>
      <c r="IA178" s="11"/>
      <c r="IB178" s="9">
        <f>VLOOKUP($C178, Table5[#All], 17, 0)</f>
        <v>0</v>
      </c>
      <c r="IC178" s="9">
        <f>VLOOKUP($C178, Table5[#All], 18, 0)</f>
        <v>0</v>
      </c>
      <c r="ID178" s="9">
        <f>VLOOKUP($C178, Table5[#All], 19, 0)</f>
        <v>1</v>
      </c>
      <c r="IE178" s="9">
        <f>VLOOKUP($C178, Table5[#All], 20, 0)</f>
        <v>0</v>
      </c>
      <c r="IF178" s="9">
        <f>VLOOKUP($C178, Table5[#All], 21, 0)</f>
        <v>0</v>
      </c>
      <c r="IG178" s="10">
        <f t="shared" si="220"/>
        <v>3</v>
      </c>
      <c r="IH178" s="11"/>
      <c r="II178" s="9">
        <f>VLOOKUP($C178, Table5[#All], 22, 0)</f>
        <v>1</v>
      </c>
      <c r="IJ178" s="9">
        <f>VLOOKUP($C178, Table5[#All], 23, 0)</f>
        <v>0</v>
      </c>
      <c r="IK178" s="9">
        <f>VLOOKUP($C178, Table5[#All], 24, 0)</f>
        <v>0</v>
      </c>
      <c r="IL178" s="9">
        <f>VLOOKUP($C178, Table5[#All], 25, 0)</f>
        <v>0</v>
      </c>
      <c r="IM178" s="9">
        <f>VLOOKUP($C178, Table5[#All], 26, 0)</f>
        <v>0</v>
      </c>
      <c r="IN178" s="10">
        <f t="shared" si="221"/>
        <v>1</v>
      </c>
      <c r="IO178" s="11"/>
      <c r="IP178" s="9">
        <v>1</v>
      </c>
      <c r="IQ178" s="9">
        <v>0</v>
      </c>
      <c r="IR178" s="9">
        <v>0</v>
      </c>
      <c r="IS178" s="9">
        <v>0</v>
      </c>
      <c r="IT178" s="9">
        <v>0</v>
      </c>
      <c r="IU178" s="10">
        <f t="shared" si="222"/>
        <v>1</v>
      </c>
      <c r="IV178" s="82"/>
    </row>
    <row r="179" spans="1:256" ht="16.3" thickTop="1" thickBot="1" x14ac:dyDescent="0.35">
      <c r="A179" s="16" t="s">
        <v>483</v>
      </c>
      <c r="B179" s="16" t="s">
        <v>498</v>
      </c>
      <c r="C179" s="16" t="s">
        <v>499</v>
      </c>
      <c r="D179" s="11"/>
      <c r="E179" s="9">
        <f>VLOOKUP($C179, Table3[#All], 2, 0)</f>
        <v>0.1176</v>
      </c>
      <c r="F179" s="9"/>
      <c r="G179" s="9">
        <f>VLOOKUP($C179, Table3[#All], 3, 0)</f>
        <v>0.29410000000000003</v>
      </c>
      <c r="H179" s="9">
        <f>VLOOKUP($C179, Table3[#All], 4, 0)</f>
        <v>0.58820000000000006</v>
      </c>
      <c r="I179" s="9">
        <f>VLOOKUP($C179, Table3[#All], 5, 0)</f>
        <v>0</v>
      </c>
      <c r="J179" s="10">
        <f t="shared" si="223"/>
        <v>4</v>
      </c>
      <c r="K179" s="11"/>
      <c r="L179" s="9">
        <f>VLOOKUP($C179, Table3[#All], 6, 0)</f>
        <v>0</v>
      </c>
      <c r="M179" s="9"/>
      <c r="N179" s="9">
        <f>VLOOKUP($C179, Table3[#All], 7, 0)</f>
        <v>1</v>
      </c>
      <c r="O179" s="9">
        <f>VLOOKUP($C179, Table3[#All], 8, 0)</f>
        <v>0</v>
      </c>
      <c r="P179" s="9">
        <f>VLOOKUP($C179, Table3[#All], 9, 0)</f>
        <v>0</v>
      </c>
      <c r="Q179" s="10">
        <f t="shared" si="224"/>
        <v>3</v>
      </c>
      <c r="R179" s="11"/>
      <c r="S179" s="9">
        <f>VLOOKUP($C179, Table3[#All], 10, 0)</f>
        <v>0</v>
      </c>
      <c r="T179" s="9">
        <f>VLOOKUP($C179, Table3[#All], 11, 0)</f>
        <v>0</v>
      </c>
      <c r="U179" s="9">
        <f>VLOOKUP($C179, Table3[#All], 12, 0)</f>
        <v>0.58820000000000006</v>
      </c>
      <c r="V179" s="9">
        <f>VLOOKUP($C179, Table3[#All], 13, 0)</f>
        <v>0.4118</v>
      </c>
      <c r="W179" s="9">
        <f>VLOOKUP($C179, Table3[#All], 14, 0)</f>
        <v>0</v>
      </c>
      <c r="X179" s="10">
        <f t="shared" si="225"/>
        <v>4</v>
      </c>
      <c r="Y179" s="11"/>
      <c r="Z179" s="9">
        <f>VLOOKUP($C179, Table3[#All], 15, 0)</f>
        <v>0</v>
      </c>
      <c r="AA179" s="9">
        <f>VLOOKUP($C179, Table3[#All], 16, 0)</f>
        <v>0</v>
      </c>
      <c r="AB179" s="9">
        <f>VLOOKUP($C179, Table3[#All], 17, 0)</f>
        <v>0.52939999999999998</v>
      </c>
      <c r="AC179" s="9">
        <f>VLOOKUP($C179, Table3[#All], 18, 0)</f>
        <v>0.47060000000000002</v>
      </c>
      <c r="AD179" s="9">
        <f>VLOOKUP($C179, Table3[#All], 19, 0)</f>
        <v>0</v>
      </c>
      <c r="AE179" s="10">
        <f t="shared" si="195"/>
        <v>4</v>
      </c>
      <c r="AF179" s="11"/>
      <c r="AG179" s="9">
        <f>VLOOKUP($C179, Table3[#All], 20, 0)</f>
        <v>0</v>
      </c>
      <c r="AH179" s="9">
        <f>VLOOKUP($C179, Table3[#All], 21, 0)</f>
        <v>0.52939999999999998</v>
      </c>
      <c r="AI179" s="9">
        <f>VLOOKUP($C179, Table3[#All], 22, 0)</f>
        <v>0.47060000000000002</v>
      </c>
      <c r="AJ179" s="9"/>
      <c r="AK179" s="9"/>
      <c r="AL179" s="10">
        <f t="shared" si="196"/>
        <v>3</v>
      </c>
      <c r="AM179" s="11"/>
      <c r="AN179" s="9">
        <f>VLOOKUP($C179, Table3[#All], 23, 0)</f>
        <v>0</v>
      </c>
      <c r="AO179" s="9">
        <f>VLOOKUP($C179, Table3[#All], 24, 0)</f>
        <v>1</v>
      </c>
      <c r="AP179" s="9">
        <f>VLOOKUP($C179, Table3[#All], 25, 0)</f>
        <v>0</v>
      </c>
      <c r="AQ179" s="9">
        <f>VLOOKUP($C179, Table3[#All], 26, 0)</f>
        <v>0</v>
      </c>
      <c r="AR179" s="9"/>
      <c r="AS179" s="12">
        <f t="shared" si="197"/>
        <v>2</v>
      </c>
      <c r="AT179" s="11"/>
      <c r="AU179" s="9">
        <f>VLOOKUP($C179, Table3[#All], 27, 0)</f>
        <v>0.70590000000000008</v>
      </c>
      <c r="AV179" s="9">
        <f>VLOOKUP($C179, Table3[#All], 28, 0)</f>
        <v>0.1176</v>
      </c>
      <c r="AW179" s="9">
        <f>VLOOKUP($C179, Table3[#All], 29, 0)</f>
        <v>0.17649999999999999</v>
      </c>
      <c r="AX179" s="9"/>
      <c r="AY179" s="9"/>
      <c r="AZ179" s="10">
        <f t="shared" si="226"/>
        <v>2</v>
      </c>
      <c r="BA179" s="11"/>
      <c r="BB179" s="9">
        <f>VLOOKUP($C179, Table3[#All], 30, 0)</f>
        <v>0.23530000000000001</v>
      </c>
      <c r="BC179" s="9">
        <f>VLOOKUP($C179, Table3[#All], 31, 0)</f>
        <v>0.76469999999999994</v>
      </c>
      <c r="BD179" s="9">
        <f>VLOOKUP($C179, Table3[#All], 32, 0)</f>
        <v>0</v>
      </c>
      <c r="BE179" s="9">
        <f>VLOOKUP($C179, Table3[#All], 33, 0)</f>
        <v>0</v>
      </c>
      <c r="BF179" s="9"/>
      <c r="BG179" s="10">
        <f t="shared" si="227"/>
        <v>2</v>
      </c>
      <c r="BH179" s="81"/>
      <c r="BI179" s="9">
        <f>VLOOKUP($C179, Table3[#All], 34, 0)</f>
        <v>0</v>
      </c>
      <c r="BJ179" s="9">
        <f>VLOOKUP($C179, Table3[#All], 35, 0)</f>
        <v>0</v>
      </c>
      <c r="BK179" s="9">
        <f>VLOOKUP($C179, Table3[#All], 36, 0)</f>
        <v>0</v>
      </c>
      <c r="BL179" s="9">
        <f>VLOOKUP($C179, Table3[#All], 37, 0)</f>
        <v>0</v>
      </c>
      <c r="BM179" s="9">
        <f>VLOOKUP($C179, Table3[#All], 38, 0)</f>
        <v>0</v>
      </c>
      <c r="BN179" s="10" t="str">
        <f t="shared" si="228"/>
        <v>N/A</v>
      </c>
      <c r="BO179" s="11"/>
      <c r="BP179" s="9">
        <f>VLOOKUP($C179, Table3[#All], 39, 0)</f>
        <v>0</v>
      </c>
      <c r="BQ179" s="9">
        <f>VLOOKUP($C179, Table3[#All], 40, 0)</f>
        <v>0.1176</v>
      </c>
      <c r="BR179" s="9">
        <f>VLOOKUP($C179, Table3[#All], 41, 0)</f>
        <v>0.76469999999999994</v>
      </c>
      <c r="BS179" s="9">
        <f>VLOOKUP($C179, Table3[#All], 42, 0)</f>
        <v>0.1176</v>
      </c>
      <c r="BT179" s="9"/>
      <c r="BU179" s="10">
        <f t="shared" si="198"/>
        <v>3</v>
      </c>
      <c r="BV179" s="11"/>
      <c r="BW179" s="9">
        <f>VLOOKUP($C179, Table3[#All], 43, 0)</f>
        <v>0.8234999999999999</v>
      </c>
      <c r="BX179" s="9">
        <f>VLOOKUP($C179, Table3[#All], 44, 0)</f>
        <v>0.17649999999999999</v>
      </c>
      <c r="BY179" s="9">
        <f>VLOOKUP($C179, Table3[#All], 45, 0)</f>
        <v>0</v>
      </c>
      <c r="BZ179" s="9"/>
      <c r="CA179" s="9"/>
      <c r="CB179" s="10">
        <f t="shared" si="199"/>
        <v>1</v>
      </c>
      <c r="CC179" s="81"/>
      <c r="CD179" s="9">
        <f>VLOOKUP($C179, Table3[#All], 46, 0)</f>
        <v>0.17649999999999999</v>
      </c>
      <c r="CE179" s="9">
        <f>VLOOKUP($C179, Table3[#All], 47, 0)</f>
        <v>0</v>
      </c>
      <c r="CF179" s="9">
        <f>VLOOKUP($C179, Table3[#All], 48, 0)</f>
        <v>0.8234999999999999</v>
      </c>
      <c r="CG179" s="9">
        <f>VLOOKUP($C179, Table3[#All], 49, 0)</f>
        <v>0</v>
      </c>
      <c r="CH179" s="9">
        <f>VLOOKUP($C179, Table3[#All], 50, 0)</f>
        <v>0</v>
      </c>
      <c r="CI179" s="12">
        <f t="shared" si="200"/>
        <v>3</v>
      </c>
      <c r="CJ179" s="13"/>
      <c r="CK179" s="9">
        <f>VLOOKUP($C179, Table3[#All], 51, 0)</f>
        <v>0.23530000000000001</v>
      </c>
      <c r="CL179" s="9">
        <f>VLOOKUP($C179, Table3[#All], 52, 0)</f>
        <v>0.76469999999999994</v>
      </c>
      <c r="CM179" s="9">
        <f>VLOOKUP($C179, Table3[#All], 53, 0)</f>
        <v>0</v>
      </c>
      <c r="CN179" s="9">
        <f>VLOOKUP($C179, Table3[#All], 54, 0)</f>
        <v>0</v>
      </c>
      <c r="CO179" s="9"/>
      <c r="CP179" s="10">
        <f t="shared" si="201"/>
        <v>2</v>
      </c>
      <c r="CQ179" s="11"/>
      <c r="CR179" s="9">
        <f>VLOOKUP($C179, Table3[#All], 55, 0)</f>
        <v>0.29410000000000003</v>
      </c>
      <c r="CS179" s="9">
        <f>VLOOKUP($C179, Table3[#All], 56, 0)</f>
        <v>0.47060000000000002</v>
      </c>
      <c r="CT179" s="9">
        <f>VLOOKUP($C179, Table3[#All], 57, 0)</f>
        <v>0.23530000000000001</v>
      </c>
      <c r="CU179" s="9">
        <f>VLOOKUP($C179, Table3[#All], 58, 0)</f>
        <v>0</v>
      </c>
      <c r="CV179" s="9">
        <f>VLOOKUP($C179, Table3[#All], 59, 0)</f>
        <v>0</v>
      </c>
      <c r="CW179" s="14">
        <f t="shared" si="202"/>
        <v>2</v>
      </c>
      <c r="CX179" s="81"/>
      <c r="CY179" s="9">
        <f>VLOOKUP($C179, Table3[#All], 60, 0)</f>
        <v>5.8799999999999998E-2</v>
      </c>
      <c r="CZ179" s="9">
        <f>VLOOKUP($C179, Table3[#All], 61, 0)</f>
        <v>0.8234999999999999</v>
      </c>
      <c r="DA179" s="9">
        <f>VLOOKUP($C179, Table3[#All], 62, 0)</f>
        <v>0.1176</v>
      </c>
      <c r="DB179" s="9">
        <f>VLOOKUP($C179, Table3[#All], 63, 0)</f>
        <v>0</v>
      </c>
      <c r="DC179" s="9">
        <f>VLOOKUP($C179, Table3[#All], 64, 0)</f>
        <v>0</v>
      </c>
      <c r="DD179" s="10">
        <f t="shared" si="203"/>
        <v>2</v>
      </c>
      <c r="DE179" s="11"/>
      <c r="DF179" s="9">
        <f>VLOOKUP($C179, Table3[#All], 65, 0)</f>
        <v>0.29410000000000003</v>
      </c>
      <c r="DG179" s="9"/>
      <c r="DH179" s="9">
        <f>VLOOKUP($C179, Table3[#All], 66, 0)</f>
        <v>0.70590000000000008</v>
      </c>
      <c r="DI179" s="9"/>
      <c r="DJ179" s="9">
        <f>VLOOKUP($C179, Table3[#All], 67, 0)</f>
        <v>0</v>
      </c>
      <c r="DK179" s="14">
        <f t="shared" si="204"/>
        <v>3</v>
      </c>
      <c r="DL179" s="11"/>
      <c r="DM179" s="9">
        <f>VLOOKUP($C179, Table3[#All], 68, 0)</f>
        <v>0.94120000000000004</v>
      </c>
      <c r="DN179" s="9"/>
      <c r="DO179" s="9">
        <f>VLOOKUP($C179, Table3[#All], 69, 0)</f>
        <v>5.8799999999999998E-2</v>
      </c>
      <c r="DP179" s="9">
        <f>VLOOKUP($C179, Table3[#All], 70, 0)</f>
        <v>0</v>
      </c>
      <c r="DQ179" s="9"/>
      <c r="DR179" s="14">
        <f t="shared" si="205"/>
        <v>1</v>
      </c>
      <c r="DS179" s="11"/>
      <c r="DT179" s="9">
        <f>VLOOKUP($C179, Table3[#All], 71, 0)</f>
        <v>0</v>
      </c>
      <c r="DU179" s="9">
        <f>VLOOKUP($C179, Table3[#All], 72, 0)</f>
        <v>5.8799999999999998E-2</v>
      </c>
      <c r="DV179" s="9">
        <f>VLOOKUP($C179, Table3[#All], 73, 0)</f>
        <v>0.17649999999999999</v>
      </c>
      <c r="DW179" s="9">
        <f>VLOOKUP($C179, Table3[#All], 74, 0)</f>
        <v>0.58820000000000006</v>
      </c>
      <c r="DX179" s="9">
        <f>VLOOKUP($C179, Table3[#All], 75, 0)</f>
        <v>0.17649999999999999</v>
      </c>
      <c r="DY179" s="12">
        <f t="shared" si="194"/>
        <v>4</v>
      </c>
      <c r="DZ179" s="11"/>
      <c r="EA179" s="9">
        <f>VLOOKUP($C179, Table3[#All], 76, 0)</f>
        <v>1</v>
      </c>
      <c r="EB179" s="9">
        <f>VLOOKUP($C179, Table3[#All], 77, 0)</f>
        <v>0</v>
      </c>
      <c r="EC179" s="9">
        <f>VLOOKUP($C179, Table3[#All], 78, 0)</f>
        <v>0</v>
      </c>
      <c r="ED179" s="9">
        <f>VLOOKUP($C179, Table3[#All], 79, 0)</f>
        <v>0</v>
      </c>
      <c r="EE179" s="9">
        <f>VLOOKUP($C179, Table3[#All], 80, 0)</f>
        <v>0</v>
      </c>
      <c r="EF179" s="10">
        <f t="shared" si="206"/>
        <v>1</v>
      </c>
      <c r="EG179" s="9"/>
      <c r="EH179" s="9">
        <f>VLOOKUP($C179, Table3[#All], 81, 0)</f>
        <v>1</v>
      </c>
      <c r="EI179" s="9">
        <f>VLOOKUP($C179, Table3[#All], 82, 0)</f>
        <v>0</v>
      </c>
      <c r="EJ179" s="9">
        <f>VLOOKUP($C179, Table3[#All], 83, 0)</f>
        <v>0</v>
      </c>
      <c r="EK179" s="9">
        <f>VLOOKUP($C179, Table3[#All], 84, 0)</f>
        <v>0</v>
      </c>
      <c r="EL179" s="9">
        <f>VLOOKUP($C179, Table3[#All], 85, 0)</f>
        <v>0</v>
      </c>
      <c r="EM179" s="14">
        <f t="shared" si="207"/>
        <v>1</v>
      </c>
      <c r="EN179" s="11"/>
      <c r="EO179" s="9">
        <f>VLOOKUP($C179, Table3[#All], 86, 0)</f>
        <v>0.17649999999999999</v>
      </c>
      <c r="EP179" s="9"/>
      <c r="EQ179" s="9">
        <f>VLOOKUP($C179, Table3[#All], 87, 0)</f>
        <v>0.8234999999999999</v>
      </c>
      <c r="ER179" s="9"/>
      <c r="ES179" s="9"/>
      <c r="ET179" s="14">
        <f t="shared" si="208"/>
        <v>3</v>
      </c>
      <c r="EU179" s="11"/>
      <c r="EV179" s="9">
        <f>VLOOKUP($C179, Table3[#All], 88, 0)</f>
        <v>0</v>
      </c>
      <c r="EW179" s="9">
        <f>VLOOKUP($C179, Table3[#All], 89, 0)</f>
        <v>1</v>
      </c>
      <c r="EX179" s="9">
        <f>VLOOKUP($C179, Table3[#All], 90, 0)</f>
        <v>0</v>
      </c>
      <c r="EY179" s="9">
        <f>VLOOKUP($C179, Table3[#All], 91, 0)</f>
        <v>0</v>
      </c>
      <c r="EZ179" s="9">
        <f>VLOOKUP($C179, Table3[#All], 92, 0)</f>
        <v>0</v>
      </c>
      <c r="FA179" s="12">
        <f t="shared" si="209"/>
        <v>2</v>
      </c>
      <c r="FB179" s="11"/>
      <c r="FC179" s="9">
        <f>VLOOKUP($C179, Table3[#All], 93, 0)</f>
        <v>0</v>
      </c>
      <c r="FD179" s="9">
        <f>VLOOKUP($C179, Table3[#All], 94, 0)</f>
        <v>0</v>
      </c>
      <c r="FE179" s="9">
        <f>VLOOKUP($C179, Table3[#All], 95, 0)</f>
        <v>1</v>
      </c>
      <c r="FF179" s="9">
        <f>VLOOKUP($C179, Table3[#All], 96, 0)</f>
        <v>0</v>
      </c>
      <c r="FG179" s="9"/>
      <c r="FH179" s="10">
        <f t="shared" si="210"/>
        <v>3</v>
      </c>
      <c r="FI179" s="11"/>
      <c r="FJ179" s="9">
        <f>VLOOKUP($C179, Table3[#All], 97, 0)</f>
        <v>0</v>
      </c>
      <c r="FK179" s="9">
        <f>VLOOKUP($C179, Table3[#All], 98, 0)</f>
        <v>0</v>
      </c>
      <c r="FL179" s="9">
        <f>VLOOKUP($C179, Table3[#All], 99, 0)</f>
        <v>0</v>
      </c>
      <c r="FM179" s="9">
        <f>VLOOKUP($C179, Table3[#All], 100, 0)</f>
        <v>0</v>
      </c>
      <c r="FN179" s="9">
        <f>VLOOKUP($C179, Table3[#All], 101, 0)</f>
        <v>1</v>
      </c>
      <c r="FO179" s="14">
        <f t="shared" si="211"/>
        <v>5</v>
      </c>
      <c r="FP179" s="11"/>
      <c r="FQ179" s="9">
        <f>VLOOKUP($C179, Table3[#All], 102, 0)</f>
        <v>0.94120000000000004</v>
      </c>
      <c r="FR179" s="9">
        <f>VLOOKUP($C179, Table3[#All], 103, 0)</f>
        <v>5.8799999999999998E-2</v>
      </c>
      <c r="FS179" s="9">
        <f>VLOOKUP($C179, Table3[#All], 104, 0)</f>
        <v>0</v>
      </c>
      <c r="FT179" s="9">
        <f>VLOOKUP($C179, Table3[#All], 105, 0)</f>
        <v>0</v>
      </c>
      <c r="FU179" s="9">
        <v>0</v>
      </c>
      <c r="FV179" s="10">
        <f t="shared" si="212"/>
        <v>1</v>
      </c>
      <c r="FW179" s="11"/>
      <c r="FX179" s="9">
        <f>VLOOKUP($C179, Table3[#All], 106, 0)</f>
        <v>0.94120000000000004</v>
      </c>
      <c r="FY179" s="9"/>
      <c r="FZ179" s="9">
        <f>VLOOKUP($C179, Table3[#All], 107, 0)</f>
        <v>5.8799999999999998E-2</v>
      </c>
      <c r="GA179" s="9">
        <f>VLOOKUP($C179, Table3[#All], 108, 0)</f>
        <v>0</v>
      </c>
      <c r="GB179" s="9"/>
      <c r="GC179" s="10">
        <f t="shared" si="229"/>
        <v>1</v>
      </c>
      <c r="GD179" s="81"/>
      <c r="GE179" s="9">
        <f>VLOOKUP($C179, Table3[#All], 109, 0)</f>
        <v>0</v>
      </c>
      <c r="GF179" s="9">
        <f>VLOOKUP($C179, Table3[#All], 110, 0)</f>
        <v>0.23530000000000001</v>
      </c>
      <c r="GG179" s="9">
        <f>VLOOKUP($C179, Table3[#All], 111, 0)</f>
        <v>0.76469999999999994</v>
      </c>
      <c r="GH179" s="9"/>
      <c r="GI179" s="9">
        <f>VLOOKUP($C179, Table3[#All], 112, 0)</f>
        <v>0</v>
      </c>
      <c r="GJ179" s="12">
        <f t="shared" si="213"/>
        <v>3</v>
      </c>
      <c r="GK179" s="11"/>
      <c r="GL179" s="9">
        <f>VLOOKUP($C179, Table3[#All], 113, 0)</f>
        <v>5.8799999999999998E-2</v>
      </c>
      <c r="GM179" s="9">
        <f>VLOOKUP($C179, Table3[#All], 114, 0)</f>
        <v>0</v>
      </c>
      <c r="GN179" s="9">
        <f>VLOOKUP($C179, Table3[#All], 115, 0)</f>
        <v>0.17649999999999999</v>
      </c>
      <c r="GO179" s="9">
        <f>VLOOKUP($C179, Table3[#All], 116, 0)</f>
        <v>0.76469999999999994</v>
      </c>
      <c r="GP179" s="9"/>
      <c r="GQ179" s="10">
        <f t="shared" si="214"/>
        <v>4</v>
      </c>
      <c r="GR179" s="11"/>
      <c r="GS179" s="9">
        <f>VLOOKUP($C179, Table2[#All], 3, 0)</f>
        <v>0</v>
      </c>
      <c r="GT179" s="9">
        <f>VLOOKUP($C179, Table2[#All], 4, 0)</f>
        <v>0</v>
      </c>
      <c r="GU179" s="9">
        <f>VLOOKUP($C179, Table2[#All], 5, 0)</f>
        <v>1</v>
      </c>
      <c r="GV179" s="9">
        <f>VLOOKUP($C179, Table2[#All], 6, 0)</f>
        <v>0</v>
      </c>
      <c r="GW179" s="9">
        <f>VLOOKUP($C179, Table2[#All], 7, 0)</f>
        <v>0</v>
      </c>
      <c r="GX179" s="10">
        <f t="shared" si="215"/>
        <v>3</v>
      </c>
      <c r="GY179" s="11"/>
      <c r="GZ179" s="9">
        <v>0</v>
      </c>
      <c r="HA179" s="9">
        <v>1</v>
      </c>
      <c r="HB179" s="9">
        <v>0</v>
      </c>
      <c r="HC179" s="9">
        <v>0</v>
      </c>
      <c r="HD179" s="9"/>
      <c r="HE179" s="10">
        <f t="shared" si="216"/>
        <v>2</v>
      </c>
      <c r="HF179" s="11"/>
      <c r="HG179" s="9">
        <f>VLOOKUP($C179, Table5[#All], 2, 0)</f>
        <v>0</v>
      </c>
      <c r="HH179" s="9">
        <f>VLOOKUP($C179, Table5[#All], 3, 0)</f>
        <v>0</v>
      </c>
      <c r="HI179" s="9">
        <f>VLOOKUP($C179, Table5[#All], 4, 0)</f>
        <v>0</v>
      </c>
      <c r="HJ179" s="9">
        <f>VLOOKUP($C179, Table5[#All], 5, 0)</f>
        <v>1</v>
      </c>
      <c r="HK179" s="9">
        <f>VLOOKUP($C179, Table5[#All], 6, 0)</f>
        <v>0</v>
      </c>
      <c r="HL179" s="10">
        <f t="shared" si="217"/>
        <v>4</v>
      </c>
      <c r="HM179" s="11"/>
      <c r="HN179" s="9">
        <f>VLOOKUP($C179, Table5[#All], 7, 0)</f>
        <v>0</v>
      </c>
      <c r="HO179" s="9">
        <f>VLOOKUP($C179, Table5[#All], 8, 0)</f>
        <v>0</v>
      </c>
      <c r="HP179" s="9">
        <f>VLOOKUP($C179, Table5[#All], 9, 0)</f>
        <v>1</v>
      </c>
      <c r="HQ179" s="9">
        <f>VLOOKUP($C179, Table5[#All], 10, 0)</f>
        <v>0</v>
      </c>
      <c r="HR179" s="9">
        <f>VLOOKUP($C179, Table5[#All], 11, 0)</f>
        <v>0</v>
      </c>
      <c r="HS179" s="10">
        <f t="shared" si="218"/>
        <v>3</v>
      </c>
      <c r="HT179" s="11"/>
      <c r="HU179" s="9">
        <f>VLOOKUP($C179, Table5[#All], 12, 0)</f>
        <v>1</v>
      </c>
      <c r="HV179" s="9">
        <f>VLOOKUP($C179, Table5[#All], 13, 0)</f>
        <v>0</v>
      </c>
      <c r="HW179" s="9">
        <f>VLOOKUP($C179, Table5[#All], 14, 0)</f>
        <v>0</v>
      </c>
      <c r="HX179" s="9">
        <f>VLOOKUP($C179, Table5[#All], 15, 0)</f>
        <v>0</v>
      </c>
      <c r="HY179" s="9">
        <f>VLOOKUP($C179, Table5[#All], 16, 0)</f>
        <v>0</v>
      </c>
      <c r="HZ179" s="10">
        <f t="shared" si="219"/>
        <v>1</v>
      </c>
      <c r="IA179" s="11"/>
      <c r="IB179" s="9">
        <f>VLOOKUP($C179, Table5[#All], 17, 0)</f>
        <v>0</v>
      </c>
      <c r="IC179" s="9">
        <f>VLOOKUP($C179, Table5[#All], 18, 0)</f>
        <v>1</v>
      </c>
      <c r="ID179" s="9">
        <f>VLOOKUP($C179, Table5[#All], 19, 0)</f>
        <v>0</v>
      </c>
      <c r="IE179" s="9">
        <f>VLOOKUP($C179, Table5[#All], 20, 0)</f>
        <v>0</v>
      </c>
      <c r="IF179" s="9">
        <f>VLOOKUP($C179, Table5[#All], 21, 0)</f>
        <v>0</v>
      </c>
      <c r="IG179" s="10">
        <f t="shared" si="220"/>
        <v>2</v>
      </c>
      <c r="IH179" s="11"/>
      <c r="II179" s="9">
        <f>VLOOKUP($C179, Table5[#All], 22, 0)</f>
        <v>1</v>
      </c>
      <c r="IJ179" s="9">
        <f>VLOOKUP($C179, Table5[#All], 23, 0)</f>
        <v>0</v>
      </c>
      <c r="IK179" s="9">
        <f>VLOOKUP($C179, Table5[#All], 24, 0)</f>
        <v>0</v>
      </c>
      <c r="IL179" s="9">
        <f>VLOOKUP($C179, Table5[#All], 25, 0)</f>
        <v>0</v>
      </c>
      <c r="IM179" s="9">
        <f>VLOOKUP($C179, Table5[#All], 26, 0)</f>
        <v>0</v>
      </c>
      <c r="IN179" s="10">
        <f t="shared" si="221"/>
        <v>1</v>
      </c>
      <c r="IO179" s="11"/>
      <c r="IP179" s="9">
        <v>1</v>
      </c>
      <c r="IQ179" s="9">
        <v>0</v>
      </c>
      <c r="IR179" s="9">
        <v>0</v>
      </c>
      <c r="IS179" s="9">
        <v>0</v>
      </c>
      <c r="IT179" s="9">
        <v>0</v>
      </c>
      <c r="IU179" s="10">
        <f t="shared" si="222"/>
        <v>1</v>
      </c>
      <c r="IV179" s="82"/>
    </row>
    <row r="180" spans="1:256" ht="16.3" thickTop="1" thickBot="1" x14ac:dyDescent="0.35">
      <c r="A180" s="16" t="s">
        <v>483</v>
      </c>
      <c r="B180" s="16" t="s">
        <v>500</v>
      </c>
      <c r="C180" s="16" t="s">
        <v>501</v>
      </c>
      <c r="D180" s="11"/>
      <c r="E180" s="9">
        <f>VLOOKUP($C180, Table3[#All], 2, 0)</f>
        <v>0.25</v>
      </c>
      <c r="F180" s="9"/>
      <c r="G180" s="9">
        <f>VLOOKUP($C180, Table3[#All], 3, 0)</f>
        <v>0.125</v>
      </c>
      <c r="H180" s="9">
        <f>VLOOKUP($C180, Table3[#All], 4, 0)</f>
        <v>0.625</v>
      </c>
      <c r="I180" s="9">
        <f>VLOOKUP($C180, Table3[#All], 5, 0)</f>
        <v>0</v>
      </c>
      <c r="J180" s="10">
        <f t="shared" si="223"/>
        <v>4</v>
      </c>
      <c r="K180" s="11"/>
      <c r="L180" s="9">
        <f>VLOOKUP($C180, Table3[#All], 6, 0)</f>
        <v>0</v>
      </c>
      <c r="M180" s="9"/>
      <c r="N180" s="9">
        <f>VLOOKUP($C180, Table3[#All], 7, 0)</f>
        <v>1</v>
      </c>
      <c r="O180" s="9">
        <f>VLOOKUP($C180, Table3[#All], 8, 0)</f>
        <v>0</v>
      </c>
      <c r="P180" s="9">
        <f>VLOOKUP($C180, Table3[#All], 9, 0)</f>
        <v>0</v>
      </c>
      <c r="Q180" s="10">
        <f t="shared" si="224"/>
        <v>3</v>
      </c>
      <c r="R180" s="11"/>
      <c r="S180" s="9">
        <f>VLOOKUP($C180, Table3[#All], 10, 0)</f>
        <v>0</v>
      </c>
      <c r="T180" s="9">
        <f>VLOOKUP($C180, Table3[#All], 11, 0)</f>
        <v>4.1700000000000001E-2</v>
      </c>
      <c r="U180" s="9">
        <f>VLOOKUP($C180, Table3[#All], 12, 0)</f>
        <v>0.33329999999999999</v>
      </c>
      <c r="V180" s="9">
        <f>VLOOKUP($C180, Table3[#All], 13, 0)</f>
        <v>0.625</v>
      </c>
      <c r="W180" s="9">
        <f>VLOOKUP($C180, Table3[#All], 14, 0)</f>
        <v>0</v>
      </c>
      <c r="X180" s="10">
        <f t="shared" si="225"/>
        <v>4</v>
      </c>
      <c r="Y180" s="11"/>
      <c r="Z180" s="9">
        <f>VLOOKUP($C180, Table3[#All], 15, 0)</f>
        <v>0</v>
      </c>
      <c r="AA180" s="9">
        <f>VLOOKUP($C180, Table3[#All], 16, 0)</f>
        <v>0.33329999999999999</v>
      </c>
      <c r="AB180" s="9">
        <f>VLOOKUP($C180, Table3[#All], 17, 0)</f>
        <v>0.58329999999999993</v>
      </c>
      <c r="AC180" s="9">
        <f>VLOOKUP($C180, Table3[#All], 18, 0)</f>
        <v>8.3299999999999999E-2</v>
      </c>
      <c r="AD180" s="9">
        <f>VLOOKUP($C180, Table3[#All], 19, 0)</f>
        <v>0</v>
      </c>
      <c r="AE180" s="10">
        <f t="shared" si="195"/>
        <v>3</v>
      </c>
      <c r="AF180" s="11"/>
      <c r="AG180" s="9">
        <f>VLOOKUP($C180, Table3[#All], 20, 0)</f>
        <v>0</v>
      </c>
      <c r="AH180" s="9">
        <f>VLOOKUP($C180, Table3[#All], 21, 0)</f>
        <v>0.29170000000000001</v>
      </c>
      <c r="AI180" s="9">
        <f>VLOOKUP($C180, Table3[#All], 22, 0)</f>
        <v>0.70829999999999993</v>
      </c>
      <c r="AJ180" s="9"/>
      <c r="AK180" s="9"/>
      <c r="AL180" s="10">
        <f t="shared" si="196"/>
        <v>3</v>
      </c>
      <c r="AM180" s="11"/>
      <c r="AN180" s="9">
        <f>VLOOKUP($C180, Table3[#All], 23, 0)</f>
        <v>1</v>
      </c>
      <c r="AO180" s="9">
        <f>VLOOKUP($C180, Table3[#All], 24, 0)</f>
        <v>0</v>
      </c>
      <c r="AP180" s="9">
        <f>VLOOKUP($C180, Table3[#All], 25, 0)</f>
        <v>0</v>
      </c>
      <c r="AQ180" s="9">
        <f>VLOOKUP($C180, Table3[#All], 26, 0)</f>
        <v>0</v>
      </c>
      <c r="AR180" s="9"/>
      <c r="AS180" s="12">
        <f t="shared" si="197"/>
        <v>1</v>
      </c>
      <c r="AT180" s="11"/>
      <c r="AU180" s="9">
        <f>VLOOKUP($C180, Table3[#All], 27, 0)</f>
        <v>0.45829999999999999</v>
      </c>
      <c r="AV180" s="9">
        <f>VLOOKUP($C180, Table3[#All], 28, 0)</f>
        <v>0</v>
      </c>
      <c r="AW180" s="9">
        <f>VLOOKUP($C180, Table3[#All], 29, 0)</f>
        <v>0.54170000000000007</v>
      </c>
      <c r="AX180" s="9"/>
      <c r="AY180" s="9"/>
      <c r="AZ180" s="10">
        <f t="shared" si="226"/>
        <v>3</v>
      </c>
      <c r="BA180" s="11"/>
      <c r="BB180" s="9">
        <f>VLOOKUP($C180, Table3[#All], 30, 0)</f>
        <v>0.29170000000000001</v>
      </c>
      <c r="BC180" s="9">
        <f>VLOOKUP($C180, Table3[#All], 31, 0)</f>
        <v>0.25</v>
      </c>
      <c r="BD180" s="9">
        <f>VLOOKUP($C180, Table3[#All], 32, 0)</f>
        <v>0.45829999999999999</v>
      </c>
      <c r="BE180" s="9">
        <f>VLOOKUP($C180, Table3[#All], 33, 0)</f>
        <v>0</v>
      </c>
      <c r="BF180" s="9"/>
      <c r="BG180" s="10">
        <f t="shared" si="227"/>
        <v>3</v>
      </c>
      <c r="BH180" s="81"/>
      <c r="BI180" s="9">
        <f>VLOOKUP($C180, Table3[#All], 34, 0)</f>
        <v>0</v>
      </c>
      <c r="BJ180" s="9">
        <f>VLOOKUP($C180, Table3[#All], 35, 0)</f>
        <v>0</v>
      </c>
      <c r="BK180" s="9">
        <f>VLOOKUP($C180, Table3[#All], 36, 0)</f>
        <v>0</v>
      </c>
      <c r="BL180" s="9">
        <f>VLOOKUP($C180, Table3[#All], 37, 0)</f>
        <v>0</v>
      </c>
      <c r="BM180" s="9">
        <f>VLOOKUP($C180, Table3[#All], 38, 0)</f>
        <v>0</v>
      </c>
      <c r="BN180" s="10" t="str">
        <f t="shared" si="228"/>
        <v>N/A</v>
      </c>
      <c r="BO180" s="11"/>
      <c r="BP180" s="9">
        <f>VLOOKUP($C180, Table3[#All], 39, 0)</f>
        <v>0</v>
      </c>
      <c r="BQ180" s="9">
        <f>VLOOKUP($C180, Table3[#All], 40, 0)</f>
        <v>0.125</v>
      </c>
      <c r="BR180" s="9">
        <f>VLOOKUP($C180, Table3[#All], 41, 0)</f>
        <v>0.875</v>
      </c>
      <c r="BS180" s="9">
        <f>VLOOKUP($C180, Table3[#All], 42, 0)</f>
        <v>0</v>
      </c>
      <c r="BT180" s="9"/>
      <c r="BU180" s="10">
        <f t="shared" si="198"/>
        <v>3</v>
      </c>
      <c r="BV180" s="11"/>
      <c r="BW180" s="9">
        <f>VLOOKUP($C180, Table3[#All], 43, 0)</f>
        <v>0.41670000000000001</v>
      </c>
      <c r="BX180" s="9">
        <f>VLOOKUP($C180, Table3[#All], 44, 0)</f>
        <v>0.58329999999999993</v>
      </c>
      <c r="BY180" s="9">
        <f>VLOOKUP($C180, Table3[#All], 45, 0)</f>
        <v>0</v>
      </c>
      <c r="BZ180" s="9"/>
      <c r="CA180" s="9"/>
      <c r="CB180" s="10">
        <f t="shared" si="199"/>
        <v>2</v>
      </c>
      <c r="CC180" s="81"/>
      <c r="CD180" s="9">
        <f>VLOOKUP($C180, Table3[#All], 46, 0)</f>
        <v>0.29170000000000001</v>
      </c>
      <c r="CE180" s="9">
        <f>VLOOKUP($C180, Table3[#All], 47, 0)</f>
        <v>0</v>
      </c>
      <c r="CF180" s="9">
        <f>VLOOKUP($C180, Table3[#All], 48, 0)</f>
        <v>0.70829999999999993</v>
      </c>
      <c r="CG180" s="9">
        <f>VLOOKUP($C180, Table3[#All], 49, 0)</f>
        <v>0</v>
      </c>
      <c r="CH180" s="9">
        <f>VLOOKUP($C180, Table3[#All], 50, 0)</f>
        <v>0</v>
      </c>
      <c r="CI180" s="12">
        <f t="shared" si="200"/>
        <v>3</v>
      </c>
      <c r="CJ180" s="13"/>
      <c r="CK180" s="9">
        <f>VLOOKUP($C180, Table3[#All], 51, 0)</f>
        <v>0</v>
      </c>
      <c r="CL180" s="9">
        <f>VLOOKUP($C180, Table3[#All], 52, 0)</f>
        <v>0.375</v>
      </c>
      <c r="CM180" s="9">
        <f>VLOOKUP($C180, Table3[#All], 53, 0)</f>
        <v>0.625</v>
      </c>
      <c r="CN180" s="9">
        <f>VLOOKUP($C180, Table3[#All], 54, 0)</f>
        <v>0</v>
      </c>
      <c r="CO180" s="9"/>
      <c r="CP180" s="10">
        <f t="shared" si="201"/>
        <v>3</v>
      </c>
      <c r="CQ180" s="11"/>
      <c r="CR180" s="9">
        <f>VLOOKUP($C180, Table3[#All], 55, 0)</f>
        <v>4.1700000000000001E-2</v>
      </c>
      <c r="CS180" s="9">
        <f>VLOOKUP($C180, Table3[#All], 56, 0)</f>
        <v>0.95829999999999993</v>
      </c>
      <c r="CT180" s="9">
        <f>VLOOKUP($C180, Table3[#All], 57, 0)</f>
        <v>0</v>
      </c>
      <c r="CU180" s="9">
        <f>VLOOKUP($C180, Table3[#All], 58, 0)</f>
        <v>0</v>
      </c>
      <c r="CV180" s="9">
        <f>VLOOKUP($C180, Table3[#All], 59, 0)</f>
        <v>0</v>
      </c>
      <c r="CW180" s="14">
        <f t="shared" si="202"/>
        <v>2</v>
      </c>
      <c r="CX180" s="81"/>
      <c r="CY180" s="9">
        <f>VLOOKUP($C180, Table3[#All], 60, 0)</f>
        <v>0.125</v>
      </c>
      <c r="CZ180" s="9">
        <f>VLOOKUP($C180, Table3[#All], 61, 0)</f>
        <v>0.79170000000000007</v>
      </c>
      <c r="DA180" s="9">
        <f>VLOOKUP($C180, Table3[#All], 62, 0)</f>
        <v>8.3299999999999999E-2</v>
      </c>
      <c r="DB180" s="9">
        <f>VLOOKUP($C180, Table3[#All], 63, 0)</f>
        <v>0</v>
      </c>
      <c r="DC180" s="9">
        <f>VLOOKUP($C180, Table3[#All], 64, 0)</f>
        <v>0</v>
      </c>
      <c r="DD180" s="10">
        <f t="shared" si="203"/>
        <v>2</v>
      </c>
      <c r="DE180" s="11"/>
      <c r="DF180" s="9">
        <f>VLOOKUP($C180, Table3[#All], 65, 0)</f>
        <v>0</v>
      </c>
      <c r="DG180" s="9"/>
      <c r="DH180" s="9">
        <f>VLOOKUP($C180, Table3[#All], 66, 0)</f>
        <v>0.83329999999999993</v>
      </c>
      <c r="DI180" s="9"/>
      <c r="DJ180" s="9">
        <f>VLOOKUP($C180, Table3[#All], 67, 0)</f>
        <v>0.16670000000000001</v>
      </c>
      <c r="DK180" s="14">
        <f t="shared" si="204"/>
        <v>3</v>
      </c>
      <c r="DL180" s="11"/>
      <c r="DM180" s="9">
        <f>VLOOKUP($C180, Table3[#All], 68, 0)</f>
        <v>0.625</v>
      </c>
      <c r="DN180" s="9"/>
      <c r="DO180" s="9">
        <f>VLOOKUP($C180, Table3[#All], 69, 0)</f>
        <v>0.375</v>
      </c>
      <c r="DP180" s="9">
        <f>VLOOKUP($C180, Table3[#All], 70, 0)</f>
        <v>0</v>
      </c>
      <c r="DQ180" s="9"/>
      <c r="DR180" s="14">
        <f t="shared" si="205"/>
        <v>3</v>
      </c>
      <c r="DS180" s="11"/>
      <c r="DT180" s="9">
        <f>VLOOKUP($C180, Table3[#All], 71, 0)</f>
        <v>0</v>
      </c>
      <c r="DU180" s="9">
        <f>VLOOKUP($C180, Table3[#All], 72, 0)</f>
        <v>0</v>
      </c>
      <c r="DV180" s="9">
        <f>VLOOKUP($C180, Table3[#All], 73, 0)</f>
        <v>0</v>
      </c>
      <c r="DW180" s="9">
        <f>VLOOKUP($C180, Table3[#All], 74, 0)</f>
        <v>1</v>
      </c>
      <c r="DX180" s="9">
        <f>VLOOKUP($C180, Table3[#All], 75, 0)</f>
        <v>0</v>
      </c>
      <c r="DY180" s="12">
        <f t="shared" si="194"/>
        <v>4</v>
      </c>
      <c r="DZ180" s="11"/>
      <c r="EA180" s="9">
        <f>VLOOKUP($C180, Table3[#All], 76, 0)</f>
        <v>1</v>
      </c>
      <c r="EB180" s="9">
        <f>VLOOKUP($C180, Table3[#All], 77, 0)</f>
        <v>0</v>
      </c>
      <c r="EC180" s="9">
        <f>VLOOKUP($C180, Table3[#All], 78, 0)</f>
        <v>0</v>
      </c>
      <c r="ED180" s="9">
        <f>VLOOKUP($C180, Table3[#All], 79, 0)</f>
        <v>0</v>
      </c>
      <c r="EE180" s="9">
        <f>VLOOKUP($C180, Table3[#All], 80, 0)</f>
        <v>0</v>
      </c>
      <c r="EF180" s="10">
        <f t="shared" si="206"/>
        <v>1</v>
      </c>
      <c r="EG180" s="9"/>
      <c r="EH180" s="9">
        <f>VLOOKUP($C180, Table3[#All], 81, 0)</f>
        <v>1</v>
      </c>
      <c r="EI180" s="9">
        <f>VLOOKUP($C180, Table3[#All], 82, 0)</f>
        <v>0</v>
      </c>
      <c r="EJ180" s="9">
        <f>VLOOKUP($C180, Table3[#All], 83, 0)</f>
        <v>0</v>
      </c>
      <c r="EK180" s="9">
        <f>VLOOKUP($C180, Table3[#All], 84, 0)</f>
        <v>0</v>
      </c>
      <c r="EL180" s="9">
        <f>VLOOKUP($C180, Table3[#All], 85, 0)</f>
        <v>0</v>
      </c>
      <c r="EM180" s="14">
        <f t="shared" si="207"/>
        <v>1</v>
      </c>
      <c r="EN180" s="11"/>
      <c r="EO180" s="9">
        <f>VLOOKUP($C180, Table3[#All], 86, 0)</f>
        <v>0</v>
      </c>
      <c r="EP180" s="9"/>
      <c r="EQ180" s="9">
        <f>VLOOKUP($C180, Table3[#All], 87, 0)</f>
        <v>1</v>
      </c>
      <c r="ER180" s="9"/>
      <c r="ES180" s="9"/>
      <c r="ET180" s="14">
        <f t="shared" si="208"/>
        <v>3</v>
      </c>
      <c r="EU180" s="11"/>
      <c r="EV180" s="9">
        <f>VLOOKUP($C180, Table3[#All], 88, 0)</f>
        <v>1</v>
      </c>
      <c r="EW180" s="9">
        <f>VLOOKUP($C180, Table3[#All], 89, 0)</f>
        <v>0</v>
      </c>
      <c r="EX180" s="9">
        <f>VLOOKUP($C180, Table3[#All], 90, 0)</f>
        <v>0</v>
      </c>
      <c r="EY180" s="9">
        <f>VLOOKUP($C180, Table3[#All], 91, 0)</f>
        <v>0</v>
      </c>
      <c r="EZ180" s="9">
        <f>VLOOKUP($C180, Table3[#All], 92, 0)</f>
        <v>0</v>
      </c>
      <c r="FA180" s="12">
        <f t="shared" si="209"/>
        <v>1</v>
      </c>
      <c r="FB180" s="11"/>
      <c r="FC180" s="9">
        <f>VLOOKUP($C180, Table3[#All], 93, 0)</f>
        <v>0</v>
      </c>
      <c r="FD180" s="9">
        <f>VLOOKUP($C180, Table3[#All], 94, 0)</f>
        <v>0.29170000000000001</v>
      </c>
      <c r="FE180" s="9">
        <f>VLOOKUP($C180, Table3[#All], 95, 0)</f>
        <v>0.70829999999999993</v>
      </c>
      <c r="FF180" s="9">
        <f>VLOOKUP($C180, Table3[#All], 96, 0)</f>
        <v>0</v>
      </c>
      <c r="FG180" s="9"/>
      <c r="FH180" s="10">
        <f t="shared" si="210"/>
        <v>3</v>
      </c>
      <c r="FI180" s="11"/>
      <c r="FJ180" s="9">
        <f>VLOOKUP($C180, Table3[#All], 97, 0)</f>
        <v>0</v>
      </c>
      <c r="FK180" s="9">
        <f>VLOOKUP($C180, Table3[#All], 98, 0)</f>
        <v>0</v>
      </c>
      <c r="FL180" s="9">
        <f>VLOOKUP($C180, Table3[#All], 99, 0)</f>
        <v>0</v>
      </c>
      <c r="FM180" s="9">
        <f>VLOOKUP($C180, Table3[#All], 100, 0)</f>
        <v>0</v>
      </c>
      <c r="FN180" s="9">
        <f>VLOOKUP($C180, Table3[#All], 101, 0)</f>
        <v>1</v>
      </c>
      <c r="FO180" s="14">
        <f t="shared" si="211"/>
        <v>5</v>
      </c>
      <c r="FP180" s="11"/>
      <c r="FQ180" s="9">
        <f>VLOOKUP($C180, Table3[#All], 102, 0)</f>
        <v>0.58329999999999993</v>
      </c>
      <c r="FR180" s="9">
        <f>VLOOKUP($C180, Table3[#All], 103, 0)</f>
        <v>0.41670000000000001</v>
      </c>
      <c r="FS180" s="9">
        <f>VLOOKUP($C180, Table3[#All], 104, 0)</f>
        <v>0</v>
      </c>
      <c r="FT180" s="9">
        <f>VLOOKUP($C180, Table3[#All], 105, 0)</f>
        <v>0</v>
      </c>
      <c r="FU180" s="9">
        <v>0</v>
      </c>
      <c r="FV180" s="10">
        <f t="shared" si="212"/>
        <v>2</v>
      </c>
      <c r="FW180" s="11"/>
      <c r="FX180" s="9">
        <f>VLOOKUP($C180, Table3[#All], 106, 0)</f>
        <v>0.91670000000000007</v>
      </c>
      <c r="FY180" s="9"/>
      <c r="FZ180" s="9">
        <f>VLOOKUP($C180, Table3[#All], 107, 0)</f>
        <v>8.3299999999999999E-2</v>
      </c>
      <c r="GA180" s="9">
        <f>VLOOKUP($C180, Table3[#All], 108, 0)</f>
        <v>0</v>
      </c>
      <c r="GB180" s="9"/>
      <c r="GC180" s="10">
        <f t="shared" si="229"/>
        <v>1</v>
      </c>
      <c r="GD180" s="81"/>
      <c r="GE180" s="9">
        <f>VLOOKUP($C180, Table3[#All], 109, 0)</f>
        <v>4.1700000000000001E-2</v>
      </c>
      <c r="GF180" s="9">
        <f>VLOOKUP($C180, Table3[#All], 110, 0)</f>
        <v>0.5</v>
      </c>
      <c r="GG180" s="9">
        <f>VLOOKUP($C180, Table3[#All], 111, 0)</f>
        <v>0.45829999999999999</v>
      </c>
      <c r="GH180" s="9"/>
      <c r="GI180" s="9">
        <f>VLOOKUP($C180, Table3[#All], 112, 0)</f>
        <v>0</v>
      </c>
      <c r="GJ180" s="12">
        <f t="shared" si="213"/>
        <v>3</v>
      </c>
      <c r="GK180" s="11"/>
      <c r="GL180" s="9">
        <f>VLOOKUP($C180, Table3[#All], 113, 0)</f>
        <v>0</v>
      </c>
      <c r="GM180" s="9">
        <f>VLOOKUP($C180, Table3[#All], 114, 0)</f>
        <v>4.1700000000000001E-2</v>
      </c>
      <c r="GN180" s="9">
        <f>VLOOKUP($C180, Table3[#All], 115, 0)</f>
        <v>0.375</v>
      </c>
      <c r="GO180" s="9">
        <f>VLOOKUP($C180, Table3[#All], 116, 0)</f>
        <v>0.58329999999999993</v>
      </c>
      <c r="GP180" s="9"/>
      <c r="GQ180" s="10">
        <f t="shared" si="214"/>
        <v>4</v>
      </c>
      <c r="GR180" s="11"/>
      <c r="GS180" s="9">
        <f>VLOOKUP($C180, Table2[#All], 3, 0)</f>
        <v>0</v>
      </c>
      <c r="GT180" s="9">
        <f>VLOOKUP($C180, Table2[#All], 4, 0)</f>
        <v>0</v>
      </c>
      <c r="GU180" s="9">
        <f>VLOOKUP($C180, Table2[#All], 5, 0)</f>
        <v>1</v>
      </c>
      <c r="GV180" s="9">
        <f>VLOOKUP($C180, Table2[#All], 6, 0)</f>
        <v>0</v>
      </c>
      <c r="GW180" s="9">
        <f>VLOOKUP($C180, Table2[#All], 7, 0)</f>
        <v>0</v>
      </c>
      <c r="GX180" s="10">
        <f t="shared" si="215"/>
        <v>3</v>
      </c>
      <c r="GY180" s="11"/>
      <c r="GZ180" s="9">
        <v>0</v>
      </c>
      <c r="HA180" s="9">
        <v>1</v>
      </c>
      <c r="HB180" s="9">
        <v>0</v>
      </c>
      <c r="HC180" s="9">
        <v>0</v>
      </c>
      <c r="HD180" s="9"/>
      <c r="HE180" s="10">
        <f t="shared" si="216"/>
        <v>2</v>
      </c>
      <c r="HF180" s="11"/>
      <c r="HG180" s="9">
        <f>VLOOKUP($C180, Table5[#All], 2, 0)</f>
        <v>0</v>
      </c>
      <c r="HH180" s="9">
        <f>VLOOKUP($C180, Table5[#All], 3, 0)</f>
        <v>0</v>
      </c>
      <c r="HI180" s="9">
        <f>VLOOKUP($C180, Table5[#All], 4, 0)</f>
        <v>1</v>
      </c>
      <c r="HJ180" s="9">
        <f>VLOOKUP($C180, Table5[#All], 5, 0)</f>
        <v>0</v>
      </c>
      <c r="HK180" s="9">
        <f>VLOOKUP($C180, Table5[#All], 6, 0)</f>
        <v>0</v>
      </c>
      <c r="HL180" s="10">
        <f t="shared" si="217"/>
        <v>3</v>
      </c>
      <c r="HM180" s="11"/>
      <c r="HN180" s="9">
        <f>VLOOKUP($C180, Table5[#All], 7, 0)</f>
        <v>0</v>
      </c>
      <c r="HO180" s="9">
        <f>VLOOKUP($C180, Table5[#All], 8, 0)</f>
        <v>1</v>
      </c>
      <c r="HP180" s="9">
        <f>VLOOKUP($C180, Table5[#All], 9, 0)</f>
        <v>0</v>
      </c>
      <c r="HQ180" s="9">
        <f>VLOOKUP($C180, Table5[#All], 10, 0)</f>
        <v>0</v>
      </c>
      <c r="HR180" s="9">
        <f>VLOOKUP($C180, Table5[#All], 11, 0)</f>
        <v>0</v>
      </c>
      <c r="HS180" s="10">
        <f t="shared" si="218"/>
        <v>2</v>
      </c>
      <c r="HT180" s="11"/>
      <c r="HU180" s="9">
        <f>VLOOKUP($C180, Table5[#All], 12, 0)</f>
        <v>1</v>
      </c>
      <c r="HV180" s="9">
        <f>VLOOKUP($C180, Table5[#All], 13, 0)</f>
        <v>0</v>
      </c>
      <c r="HW180" s="9">
        <f>VLOOKUP($C180, Table5[#All], 14, 0)</f>
        <v>0</v>
      </c>
      <c r="HX180" s="9">
        <f>VLOOKUP($C180, Table5[#All], 15, 0)</f>
        <v>0</v>
      </c>
      <c r="HY180" s="9">
        <f>VLOOKUP($C180, Table5[#All], 16, 0)</f>
        <v>0</v>
      </c>
      <c r="HZ180" s="10">
        <f t="shared" si="219"/>
        <v>1</v>
      </c>
      <c r="IA180" s="11"/>
      <c r="IB180" s="9">
        <f>VLOOKUP($C180, Table5[#All], 17, 0)</f>
        <v>1</v>
      </c>
      <c r="IC180" s="9">
        <f>VLOOKUP($C180, Table5[#All], 18, 0)</f>
        <v>0</v>
      </c>
      <c r="ID180" s="9">
        <f>VLOOKUP($C180, Table5[#All], 19, 0)</f>
        <v>0</v>
      </c>
      <c r="IE180" s="9">
        <f>VLOOKUP($C180, Table5[#All], 20, 0)</f>
        <v>0</v>
      </c>
      <c r="IF180" s="9">
        <f>VLOOKUP($C180, Table5[#All], 21, 0)</f>
        <v>0</v>
      </c>
      <c r="IG180" s="10">
        <f t="shared" si="220"/>
        <v>1</v>
      </c>
      <c r="IH180" s="11"/>
      <c r="II180" s="9">
        <f>VLOOKUP($C180, Table5[#All], 22, 0)</f>
        <v>1</v>
      </c>
      <c r="IJ180" s="9">
        <f>VLOOKUP($C180, Table5[#All], 23, 0)</f>
        <v>0</v>
      </c>
      <c r="IK180" s="9">
        <f>VLOOKUP($C180, Table5[#All], 24, 0)</f>
        <v>0</v>
      </c>
      <c r="IL180" s="9">
        <f>VLOOKUP($C180, Table5[#All], 25, 0)</f>
        <v>0</v>
      </c>
      <c r="IM180" s="9">
        <f>VLOOKUP($C180, Table5[#All], 26, 0)</f>
        <v>0</v>
      </c>
      <c r="IN180" s="10">
        <f t="shared" si="221"/>
        <v>1</v>
      </c>
      <c r="IO180" s="11"/>
      <c r="IP180" s="9">
        <v>1</v>
      </c>
      <c r="IQ180" s="9">
        <v>0</v>
      </c>
      <c r="IR180" s="9">
        <v>0</v>
      </c>
      <c r="IS180" s="9">
        <v>0</v>
      </c>
      <c r="IT180" s="9">
        <v>0</v>
      </c>
      <c r="IU180" s="10">
        <f t="shared" si="222"/>
        <v>1</v>
      </c>
      <c r="IV180" s="82"/>
    </row>
    <row r="181" spans="1:256" ht="16.3" thickTop="1" thickBot="1" x14ac:dyDescent="0.35">
      <c r="A181" s="16" t="s">
        <v>483</v>
      </c>
      <c r="B181" s="16" t="s">
        <v>502</v>
      </c>
      <c r="C181" s="16" t="s">
        <v>503</v>
      </c>
      <c r="D181" s="11"/>
      <c r="E181" s="9">
        <f>VLOOKUP($C181, Table3[#All], 2, 0)</f>
        <v>0.31579999999999997</v>
      </c>
      <c r="F181" s="9"/>
      <c r="G181" s="9">
        <f>VLOOKUP($C181, Table3[#All], 3, 0)</f>
        <v>0.52629999999999999</v>
      </c>
      <c r="H181" s="9">
        <f>VLOOKUP($C181, Table3[#All], 4, 0)</f>
        <v>0.15789999999999998</v>
      </c>
      <c r="I181" s="9">
        <f>VLOOKUP($C181, Table3[#All], 5, 0)</f>
        <v>0</v>
      </c>
      <c r="J181" s="10">
        <f t="shared" si="223"/>
        <v>3</v>
      </c>
      <c r="K181" s="11"/>
      <c r="L181" s="9">
        <f>VLOOKUP($C181, Table3[#All], 6, 0)</f>
        <v>0</v>
      </c>
      <c r="M181" s="9"/>
      <c r="N181" s="9">
        <f>VLOOKUP($C181, Table3[#All], 7, 0)</f>
        <v>1</v>
      </c>
      <c r="O181" s="9">
        <f>VLOOKUP($C181, Table3[#All], 8, 0)</f>
        <v>0</v>
      </c>
      <c r="P181" s="9">
        <f>VLOOKUP($C181, Table3[#All], 9, 0)</f>
        <v>0</v>
      </c>
      <c r="Q181" s="10">
        <f t="shared" si="224"/>
        <v>3</v>
      </c>
      <c r="R181" s="11"/>
      <c r="S181" s="9">
        <f>VLOOKUP($C181, Table3[#All], 10, 0)</f>
        <v>0</v>
      </c>
      <c r="T181" s="9">
        <f>VLOOKUP($C181, Table3[#All], 11, 0)</f>
        <v>5.2600000000000001E-2</v>
      </c>
      <c r="U181" s="9">
        <f>VLOOKUP($C181, Table3[#All], 12, 0)</f>
        <v>0.42109999999999997</v>
      </c>
      <c r="V181" s="9">
        <f>VLOOKUP($C181, Table3[#All], 13, 0)</f>
        <v>0.52629999999999999</v>
      </c>
      <c r="W181" s="9">
        <f>VLOOKUP($C181, Table3[#All], 14, 0)</f>
        <v>0</v>
      </c>
      <c r="X181" s="10">
        <f t="shared" si="225"/>
        <v>4</v>
      </c>
      <c r="Y181" s="11"/>
      <c r="Z181" s="9">
        <f>VLOOKUP($C181, Table3[#All], 15, 0)</f>
        <v>0</v>
      </c>
      <c r="AA181" s="9">
        <f>VLOOKUP($C181, Table3[#All], 16, 0)</f>
        <v>0.15789999999999998</v>
      </c>
      <c r="AB181" s="9">
        <f>VLOOKUP($C181, Table3[#All], 17, 0)</f>
        <v>0.63159999999999994</v>
      </c>
      <c r="AC181" s="9">
        <f>VLOOKUP($C181, Table3[#All], 18, 0)</f>
        <v>0.21050000000000002</v>
      </c>
      <c r="AD181" s="9">
        <f>VLOOKUP($C181, Table3[#All], 19, 0)</f>
        <v>0</v>
      </c>
      <c r="AE181" s="10">
        <f t="shared" si="195"/>
        <v>3</v>
      </c>
      <c r="AF181" s="11"/>
      <c r="AG181" s="9">
        <f>VLOOKUP($C181, Table3[#All], 20, 0)</f>
        <v>0</v>
      </c>
      <c r="AH181" s="9">
        <f>VLOOKUP($C181, Table3[#All], 21, 0)</f>
        <v>0.52629999999999999</v>
      </c>
      <c r="AI181" s="9">
        <f>VLOOKUP($C181, Table3[#All], 22, 0)</f>
        <v>0.47369999999999995</v>
      </c>
      <c r="AJ181" s="9"/>
      <c r="AK181" s="9"/>
      <c r="AL181" s="10">
        <f t="shared" si="196"/>
        <v>3</v>
      </c>
      <c r="AM181" s="11"/>
      <c r="AN181" s="9">
        <f>VLOOKUP($C181, Table3[#All], 23, 0)</f>
        <v>1</v>
      </c>
      <c r="AO181" s="9">
        <f>VLOOKUP($C181, Table3[#All], 24, 0)</f>
        <v>0</v>
      </c>
      <c r="AP181" s="9">
        <f>VLOOKUP($C181, Table3[#All], 25, 0)</f>
        <v>0</v>
      </c>
      <c r="AQ181" s="9">
        <f>VLOOKUP($C181, Table3[#All], 26, 0)</f>
        <v>0</v>
      </c>
      <c r="AR181" s="9"/>
      <c r="AS181" s="12">
        <f t="shared" si="197"/>
        <v>1</v>
      </c>
      <c r="AT181" s="11"/>
      <c r="AU181" s="9">
        <f>VLOOKUP($C181, Table3[#All], 27, 0)</f>
        <v>0.89469999999999994</v>
      </c>
      <c r="AV181" s="9">
        <f>VLOOKUP($C181, Table3[#All], 28, 0)</f>
        <v>0</v>
      </c>
      <c r="AW181" s="9">
        <f>VLOOKUP($C181, Table3[#All], 29, 0)</f>
        <v>0.10529999999999999</v>
      </c>
      <c r="AX181" s="9"/>
      <c r="AY181" s="9"/>
      <c r="AZ181" s="10">
        <f t="shared" si="226"/>
        <v>1</v>
      </c>
      <c r="BA181" s="11"/>
      <c r="BB181" s="9">
        <f>VLOOKUP($C181, Table3[#All], 30, 0)</f>
        <v>0.36840000000000006</v>
      </c>
      <c r="BC181" s="9">
        <f>VLOOKUP($C181, Table3[#All], 31, 0)</f>
        <v>0.63159999999999994</v>
      </c>
      <c r="BD181" s="9">
        <f>VLOOKUP($C181, Table3[#All], 32, 0)</f>
        <v>0</v>
      </c>
      <c r="BE181" s="9">
        <f>VLOOKUP($C181, Table3[#All], 33, 0)</f>
        <v>0</v>
      </c>
      <c r="BF181" s="9"/>
      <c r="BG181" s="10">
        <f t="shared" si="227"/>
        <v>2</v>
      </c>
      <c r="BH181" s="81"/>
      <c r="BI181" s="9">
        <f>VLOOKUP($C181, Table3[#All], 34, 0)</f>
        <v>0</v>
      </c>
      <c r="BJ181" s="9">
        <f>VLOOKUP($C181, Table3[#All], 35, 0)</f>
        <v>0</v>
      </c>
      <c r="BK181" s="9">
        <f>VLOOKUP($C181, Table3[#All], 36, 0)</f>
        <v>0</v>
      </c>
      <c r="BL181" s="9">
        <f>VLOOKUP($C181, Table3[#All], 37, 0)</f>
        <v>0</v>
      </c>
      <c r="BM181" s="9">
        <f>VLOOKUP($C181, Table3[#All], 38, 0)</f>
        <v>0</v>
      </c>
      <c r="BN181" s="10" t="str">
        <f t="shared" si="228"/>
        <v>N/A</v>
      </c>
      <c r="BO181" s="11"/>
      <c r="BP181" s="9">
        <f>VLOOKUP($C181, Table3[#All], 39, 0)</f>
        <v>0</v>
      </c>
      <c r="BQ181" s="9">
        <f>VLOOKUP($C181, Table3[#All], 40, 0)</f>
        <v>0.47369999999999995</v>
      </c>
      <c r="BR181" s="9">
        <f>VLOOKUP($C181, Table3[#All], 41, 0)</f>
        <v>0.52629999999999999</v>
      </c>
      <c r="BS181" s="9">
        <f>VLOOKUP($C181, Table3[#All], 42, 0)</f>
        <v>0</v>
      </c>
      <c r="BT181" s="9"/>
      <c r="BU181" s="10">
        <f t="shared" si="198"/>
        <v>3</v>
      </c>
      <c r="BV181" s="11"/>
      <c r="BW181" s="9">
        <f>VLOOKUP($C181, Table3[#All], 43, 0)</f>
        <v>0.68420000000000003</v>
      </c>
      <c r="BX181" s="9">
        <f>VLOOKUP($C181, Table3[#All], 44, 0)</f>
        <v>0.31579999999999997</v>
      </c>
      <c r="BY181" s="9">
        <f>VLOOKUP($C181, Table3[#All], 45, 0)</f>
        <v>0</v>
      </c>
      <c r="BZ181" s="9"/>
      <c r="CA181" s="9"/>
      <c r="CB181" s="10">
        <f t="shared" si="199"/>
        <v>2</v>
      </c>
      <c r="CC181" s="81"/>
      <c r="CD181" s="9">
        <f>VLOOKUP($C181, Table3[#All], 46, 0)</f>
        <v>0.78949999999999998</v>
      </c>
      <c r="CE181" s="9">
        <f>VLOOKUP($C181, Table3[#All], 47, 0)</f>
        <v>0</v>
      </c>
      <c r="CF181" s="9">
        <f>VLOOKUP($C181, Table3[#All], 48, 0)</f>
        <v>0.21050000000000002</v>
      </c>
      <c r="CG181" s="9">
        <f>VLOOKUP($C181, Table3[#All], 49, 0)</f>
        <v>0</v>
      </c>
      <c r="CH181" s="9">
        <f>VLOOKUP($C181, Table3[#All], 50, 0)</f>
        <v>0</v>
      </c>
      <c r="CI181" s="12">
        <f t="shared" si="200"/>
        <v>1</v>
      </c>
      <c r="CJ181" s="13"/>
      <c r="CK181" s="9">
        <f>VLOOKUP($C181, Table3[#All], 51, 0)</f>
        <v>0</v>
      </c>
      <c r="CL181" s="9">
        <f>VLOOKUP($C181, Table3[#All], 52, 0)</f>
        <v>1</v>
      </c>
      <c r="CM181" s="9">
        <f>VLOOKUP($C181, Table3[#All], 53, 0)</f>
        <v>0</v>
      </c>
      <c r="CN181" s="9">
        <f>VLOOKUP($C181, Table3[#All], 54, 0)</f>
        <v>0</v>
      </c>
      <c r="CO181" s="9"/>
      <c r="CP181" s="10">
        <f t="shared" si="201"/>
        <v>2</v>
      </c>
      <c r="CQ181" s="11"/>
      <c r="CR181" s="9">
        <f>VLOOKUP($C181, Table3[#All], 55, 0)</f>
        <v>0</v>
      </c>
      <c r="CS181" s="9">
        <f>VLOOKUP($C181, Table3[#All], 56, 0)</f>
        <v>0.73680000000000012</v>
      </c>
      <c r="CT181" s="9">
        <f>VLOOKUP($C181, Table3[#All], 57, 0)</f>
        <v>0.26319999999999999</v>
      </c>
      <c r="CU181" s="9">
        <f>VLOOKUP($C181, Table3[#All], 58, 0)</f>
        <v>0</v>
      </c>
      <c r="CV181" s="9">
        <f>VLOOKUP($C181, Table3[#All], 59, 0)</f>
        <v>0</v>
      </c>
      <c r="CW181" s="14">
        <f t="shared" si="202"/>
        <v>3</v>
      </c>
      <c r="CX181" s="81"/>
      <c r="CY181" s="9">
        <f>VLOOKUP($C181, Table3[#All], 60, 0)</f>
        <v>0.26319999999999999</v>
      </c>
      <c r="CZ181" s="9">
        <f>VLOOKUP($C181, Table3[#All], 61, 0)</f>
        <v>0.73680000000000012</v>
      </c>
      <c r="DA181" s="9">
        <f>VLOOKUP($C181, Table3[#All], 62, 0)</f>
        <v>0</v>
      </c>
      <c r="DB181" s="9">
        <f>VLOOKUP($C181, Table3[#All], 63, 0)</f>
        <v>0</v>
      </c>
      <c r="DC181" s="9">
        <f>VLOOKUP($C181, Table3[#All], 64, 0)</f>
        <v>0</v>
      </c>
      <c r="DD181" s="10">
        <f t="shared" si="203"/>
        <v>2</v>
      </c>
      <c r="DE181" s="11"/>
      <c r="DF181" s="9">
        <f>VLOOKUP($C181, Table3[#All], 65, 0)</f>
        <v>0.47369999999999995</v>
      </c>
      <c r="DG181" s="9"/>
      <c r="DH181" s="9">
        <f>VLOOKUP($C181, Table3[#All], 66, 0)</f>
        <v>0.36840000000000006</v>
      </c>
      <c r="DI181" s="9"/>
      <c r="DJ181" s="9">
        <f>VLOOKUP($C181, Table3[#All], 67, 0)</f>
        <v>0.15789999999999998</v>
      </c>
      <c r="DK181" s="14">
        <f t="shared" si="204"/>
        <v>3</v>
      </c>
      <c r="DL181" s="11"/>
      <c r="DM181" s="9">
        <f>VLOOKUP($C181, Table3[#All], 68, 0)</f>
        <v>0.94739999999999991</v>
      </c>
      <c r="DN181" s="9"/>
      <c r="DO181" s="9">
        <f>VLOOKUP($C181, Table3[#All], 69, 0)</f>
        <v>5.2600000000000001E-2</v>
      </c>
      <c r="DP181" s="9">
        <f>VLOOKUP($C181, Table3[#All], 70, 0)</f>
        <v>0</v>
      </c>
      <c r="DQ181" s="9"/>
      <c r="DR181" s="14">
        <f t="shared" si="205"/>
        <v>1</v>
      </c>
      <c r="DS181" s="11"/>
      <c r="DT181" s="9">
        <f>VLOOKUP($C181, Table3[#All], 71, 0)</f>
        <v>0</v>
      </c>
      <c r="DU181" s="9">
        <f>VLOOKUP($C181, Table3[#All], 72, 0)</f>
        <v>0</v>
      </c>
      <c r="DV181" s="9">
        <f>VLOOKUP($C181, Table3[#All], 73, 0)</f>
        <v>0.26319999999999999</v>
      </c>
      <c r="DW181" s="9">
        <f>VLOOKUP($C181, Table3[#All], 74, 0)</f>
        <v>0.73680000000000012</v>
      </c>
      <c r="DX181" s="9">
        <f>VLOOKUP($C181, Table3[#All], 75, 0)</f>
        <v>0</v>
      </c>
      <c r="DY181" s="12">
        <f t="shared" si="194"/>
        <v>4</v>
      </c>
      <c r="DZ181" s="11"/>
      <c r="EA181" s="9">
        <f>VLOOKUP($C181, Table3[#All], 76, 0)</f>
        <v>1</v>
      </c>
      <c r="EB181" s="9">
        <f>VLOOKUP($C181, Table3[#All], 77, 0)</f>
        <v>0</v>
      </c>
      <c r="EC181" s="9">
        <f>VLOOKUP($C181, Table3[#All], 78, 0)</f>
        <v>0</v>
      </c>
      <c r="ED181" s="9">
        <f>VLOOKUP($C181, Table3[#All], 79, 0)</f>
        <v>0</v>
      </c>
      <c r="EE181" s="9">
        <f>VLOOKUP($C181, Table3[#All], 80, 0)</f>
        <v>0</v>
      </c>
      <c r="EF181" s="10">
        <f t="shared" si="206"/>
        <v>1</v>
      </c>
      <c r="EG181" s="9"/>
      <c r="EH181" s="9">
        <f>VLOOKUP($C181, Table3[#All], 81, 0)</f>
        <v>1</v>
      </c>
      <c r="EI181" s="9">
        <f>VLOOKUP($C181, Table3[#All], 82, 0)</f>
        <v>0</v>
      </c>
      <c r="EJ181" s="9">
        <f>VLOOKUP($C181, Table3[#All], 83, 0)</f>
        <v>0</v>
      </c>
      <c r="EK181" s="9">
        <f>VLOOKUP($C181, Table3[#All], 84, 0)</f>
        <v>0</v>
      </c>
      <c r="EL181" s="9">
        <f>VLOOKUP($C181, Table3[#All], 85, 0)</f>
        <v>0</v>
      </c>
      <c r="EM181" s="14">
        <f t="shared" si="207"/>
        <v>1</v>
      </c>
      <c r="EN181" s="11"/>
      <c r="EO181" s="9">
        <f>VLOOKUP($C181, Table3[#All], 86, 0)</f>
        <v>0</v>
      </c>
      <c r="EP181" s="9"/>
      <c r="EQ181" s="9">
        <f>VLOOKUP($C181, Table3[#All], 87, 0)</f>
        <v>1</v>
      </c>
      <c r="ER181" s="9"/>
      <c r="ES181" s="9"/>
      <c r="ET181" s="14">
        <f t="shared" si="208"/>
        <v>3</v>
      </c>
      <c r="EU181" s="11"/>
      <c r="EV181" s="9">
        <f>VLOOKUP($C181, Table3[#All], 88, 0)</f>
        <v>1</v>
      </c>
      <c r="EW181" s="9">
        <f>VLOOKUP($C181, Table3[#All], 89, 0)</f>
        <v>0</v>
      </c>
      <c r="EX181" s="9">
        <f>VLOOKUP($C181, Table3[#All], 90, 0)</f>
        <v>0</v>
      </c>
      <c r="EY181" s="9">
        <f>VLOOKUP($C181, Table3[#All], 91, 0)</f>
        <v>0</v>
      </c>
      <c r="EZ181" s="9">
        <f>VLOOKUP($C181, Table3[#All], 92, 0)</f>
        <v>0</v>
      </c>
      <c r="FA181" s="12">
        <f t="shared" si="209"/>
        <v>1</v>
      </c>
      <c r="FB181" s="11"/>
      <c r="FC181" s="9">
        <f>VLOOKUP($C181, Table3[#All], 93, 0)</f>
        <v>0</v>
      </c>
      <c r="FD181" s="9">
        <f>VLOOKUP($C181, Table3[#All], 94, 0)</f>
        <v>0.15789999999999998</v>
      </c>
      <c r="FE181" s="9">
        <f>VLOOKUP($C181, Table3[#All], 95, 0)</f>
        <v>0.84209999999999996</v>
      </c>
      <c r="FF181" s="9">
        <f>VLOOKUP($C181, Table3[#All], 96, 0)</f>
        <v>0</v>
      </c>
      <c r="FG181" s="9"/>
      <c r="FH181" s="10">
        <f t="shared" si="210"/>
        <v>3</v>
      </c>
      <c r="FI181" s="11"/>
      <c r="FJ181" s="9">
        <f>VLOOKUP($C181, Table3[#All], 97, 0)</f>
        <v>0</v>
      </c>
      <c r="FK181" s="9">
        <f>VLOOKUP($C181, Table3[#All], 98, 0)</f>
        <v>0</v>
      </c>
      <c r="FL181" s="9">
        <f>VLOOKUP($C181, Table3[#All], 99, 0)</f>
        <v>0</v>
      </c>
      <c r="FM181" s="9">
        <f>VLOOKUP($C181, Table3[#All], 100, 0)</f>
        <v>0</v>
      </c>
      <c r="FN181" s="9">
        <f>VLOOKUP($C181, Table3[#All], 101, 0)</f>
        <v>1</v>
      </c>
      <c r="FO181" s="14">
        <f t="shared" si="211"/>
        <v>5</v>
      </c>
      <c r="FP181" s="11"/>
      <c r="FQ181" s="9">
        <f>VLOOKUP($C181, Table3[#All], 102, 0)</f>
        <v>0.57889999999999997</v>
      </c>
      <c r="FR181" s="9">
        <f>VLOOKUP($C181, Table3[#All], 103, 0)</f>
        <v>0.42109999999999997</v>
      </c>
      <c r="FS181" s="9">
        <f>VLOOKUP($C181, Table3[#All], 104, 0)</f>
        <v>0</v>
      </c>
      <c r="FT181" s="9">
        <f>VLOOKUP($C181, Table3[#All], 105, 0)</f>
        <v>0</v>
      </c>
      <c r="FU181" s="9">
        <v>0</v>
      </c>
      <c r="FV181" s="10">
        <f t="shared" si="212"/>
        <v>2</v>
      </c>
      <c r="FW181" s="11"/>
      <c r="FX181" s="9">
        <f>VLOOKUP($C181, Table3[#All], 106, 0)</f>
        <v>0.89469999999999994</v>
      </c>
      <c r="FY181" s="9"/>
      <c r="FZ181" s="9">
        <f>VLOOKUP($C181, Table3[#All], 107, 0)</f>
        <v>0.10529999999999999</v>
      </c>
      <c r="GA181" s="9">
        <f>VLOOKUP($C181, Table3[#All], 108, 0)</f>
        <v>0</v>
      </c>
      <c r="GB181" s="9"/>
      <c r="GC181" s="10">
        <f t="shared" si="229"/>
        <v>1</v>
      </c>
      <c r="GD181" s="81"/>
      <c r="GE181" s="9">
        <f>VLOOKUP($C181, Table3[#All], 109, 0)</f>
        <v>5.2600000000000001E-2</v>
      </c>
      <c r="GF181" s="9">
        <f>VLOOKUP($C181, Table3[#All], 110, 0)</f>
        <v>0.52629999999999999</v>
      </c>
      <c r="GG181" s="9">
        <f>VLOOKUP($C181, Table3[#All], 111, 0)</f>
        <v>0.42109999999999997</v>
      </c>
      <c r="GH181" s="9"/>
      <c r="GI181" s="9">
        <f>VLOOKUP($C181, Table3[#All], 112, 0)</f>
        <v>0</v>
      </c>
      <c r="GJ181" s="12">
        <f t="shared" si="213"/>
        <v>3</v>
      </c>
      <c r="GK181" s="11"/>
      <c r="GL181" s="9">
        <f>VLOOKUP($C181, Table3[#All], 113, 0)</f>
        <v>0</v>
      </c>
      <c r="GM181" s="9">
        <f>VLOOKUP($C181, Table3[#All], 114, 0)</f>
        <v>0</v>
      </c>
      <c r="GN181" s="9">
        <f>VLOOKUP($C181, Table3[#All], 115, 0)</f>
        <v>0.21050000000000002</v>
      </c>
      <c r="GO181" s="9">
        <f>VLOOKUP($C181, Table3[#All], 116, 0)</f>
        <v>0.78949999999999998</v>
      </c>
      <c r="GP181" s="9"/>
      <c r="GQ181" s="10">
        <f t="shared" si="214"/>
        <v>4</v>
      </c>
      <c r="GR181" s="11"/>
      <c r="GS181" s="9">
        <f>VLOOKUP($C181, Table2[#All], 3, 0)</f>
        <v>0</v>
      </c>
      <c r="GT181" s="9">
        <f>VLOOKUP($C181, Table2[#All], 4, 0)</f>
        <v>0</v>
      </c>
      <c r="GU181" s="9">
        <f>VLOOKUP($C181, Table2[#All], 5, 0)</f>
        <v>1</v>
      </c>
      <c r="GV181" s="9">
        <f>VLOOKUP($C181, Table2[#All], 6, 0)</f>
        <v>0</v>
      </c>
      <c r="GW181" s="9">
        <f>VLOOKUP($C181, Table2[#All], 7, 0)</f>
        <v>0</v>
      </c>
      <c r="GX181" s="10">
        <f t="shared" si="215"/>
        <v>3</v>
      </c>
      <c r="GY181" s="11"/>
      <c r="GZ181" s="9">
        <v>0</v>
      </c>
      <c r="HA181" s="9">
        <v>1</v>
      </c>
      <c r="HB181" s="9">
        <v>0</v>
      </c>
      <c r="HC181" s="9">
        <v>0</v>
      </c>
      <c r="HD181" s="9"/>
      <c r="HE181" s="10">
        <f t="shared" si="216"/>
        <v>2</v>
      </c>
      <c r="HF181" s="11"/>
      <c r="HG181" s="9">
        <f>VLOOKUP($C181, Table5[#All], 2, 0)</f>
        <v>0</v>
      </c>
      <c r="HH181" s="9">
        <f>VLOOKUP($C181, Table5[#All], 3, 0)</f>
        <v>0</v>
      </c>
      <c r="HI181" s="9">
        <f>VLOOKUP($C181, Table5[#All], 4, 0)</f>
        <v>0</v>
      </c>
      <c r="HJ181" s="9">
        <f>VLOOKUP($C181, Table5[#All], 5, 0)</f>
        <v>1</v>
      </c>
      <c r="HK181" s="9">
        <f>VLOOKUP($C181, Table5[#All], 6, 0)</f>
        <v>0</v>
      </c>
      <c r="HL181" s="10">
        <f t="shared" si="217"/>
        <v>4</v>
      </c>
      <c r="HM181" s="11"/>
      <c r="HN181" s="9">
        <f>VLOOKUP($C181, Table5[#All], 7, 0)</f>
        <v>0</v>
      </c>
      <c r="HO181" s="9">
        <f>VLOOKUP($C181, Table5[#All], 8, 0)</f>
        <v>0</v>
      </c>
      <c r="HP181" s="9">
        <f>VLOOKUP($C181, Table5[#All], 9, 0)</f>
        <v>1</v>
      </c>
      <c r="HQ181" s="9">
        <f>VLOOKUP($C181, Table5[#All], 10, 0)</f>
        <v>0</v>
      </c>
      <c r="HR181" s="9">
        <f>VLOOKUP($C181, Table5[#All], 11, 0)</f>
        <v>0</v>
      </c>
      <c r="HS181" s="10">
        <f t="shared" si="218"/>
        <v>3</v>
      </c>
      <c r="HT181" s="11"/>
      <c r="HU181" s="9">
        <f>VLOOKUP($C181, Table5[#All], 12, 0)</f>
        <v>1</v>
      </c>
      <c r="HV181" s="9">
        <f>VLOOKUP($C181, Table5[#All], 13, 0)</f>
        <v>0</v>
      </c>
      <c r="HW181" s="9">
        <f>VLOOKUP($C181, Table5[#All], 14, 0)</f>
        <v>0</v>
      </c>
      <c r="HX181" s="9">
        <f>VLOOKUP($C181, Table5[#All], 15, 0)</f>
        <v>0</v>
      </c>
      <c r="HY181" s="9">
        <f>VLOOKUP($C181, Table5[#All], 16, 0)</f>
        <v>0</v>
      </c>
      <c r="HZ181" s="10">
        <f t="shared" si="219"/>
        <v>1</v>
      </c>
      <c r="IA181" s="11"/>
      <c r="IB181" s="9">
        <f>VLOOKUP($C181, Table5[#All], 17, 0)</f>
        <v>0</v>
      </c>
      <c r="IC181" s="9">
        <f>VLOOKUP($C181, Table5[#All], 18, 0)</f>
        <v>0</v>
      </c>
      <c r="ID181" s="9">
        <f>VLOOKUP($C181, Table5[#All], 19, 0)</f>
        <v>1</v>
      </c>
      <c r="IE181" s="9">
        <f>VLOOKUP($C181, Table5[#All], 20, 0)</f>
        <v>0</v>
      </c>
      <c r="IF181" s="9">
        <f>VLOOKUP($C181, Table5[#All], 21, 0)</f>
        <v>0</v>
      </c>
      <c r="IG181" s="10">
        <f t="shared" si="220"/>
        <v>3</v>
      </c>
      <c r="IH181" s="11"/>
      <c r="II181" s="9">
        <f>VLOOKUP($C181, Table5[#All], 22, 0)</f>
        <v>1</v>
      </c>
      <c r="IJ181" s="9">
        <f>VLOOKUP($C181, Table5[#All], 23, 0)</f>
        <v>0</v>
      </c>
      <c r="IK181" s="9">
        <f>VLOOKUP($C181, Table5[#All], 24, 0)</f>
        <v>0</v>
      </c>
      <c r="IL181" s="9">
        <f>VLOOKUP($C181, Table5[#All], 25, 0)</f>
        <v>0</v>
      </c>
      <c r="IM181" s="9">
        <f>VLOOKUP($C181, Table5[#All], 26, 0)</f>
        <v>0</v>
      </c>
      <c r="IN181" s="10">
        <f t="shared" si="221"/>
        <v>1</v>
      </c>
      <c r="IO181" s="11"/>
      <c r="IP181" s="9">
        <v>1</v>
      </c>
      <c r="IQ181" s="9">
        <v>0</v>
      </c>
      <c r="IR181" s="9">
        <v>0</v>
      </c>
      <c r="IS181" s="9">
        <v>0</v>
      </c>
      <c r="IT181" s="9">
        <v>0</v>
      </c>
      <c r="IU181" s="10">
        <f t="shared" si="222"/>
        <v>1</v>
      </c>
      <c r="IV181" s="82"/>
    </row>
    <row r="182" spans="1:256" ht="16.3" thickTop="1" thickBot="1" x14ac:dyDescent="0.35">
      <c r="A182" s="16" t="s">
        <v>483</v>
      </c>
      <c r="B182" s="16" t="s">
        <v>504</v>
      </c>
      <c r="C182" s="16" t="s">
        <v>505</v>
      </c>
      <c r="D182" s="11"/>
      <c r="E182" s="9">
        <f>VLOOKUP($C182, Table3[#All], 2, 0)</f>
        <v>7.690000000000001E-2</v>
      </c>
      <c r="F182" s="9"/>
      <c r="G182" s="9">
        <f>VLOOKUP($C182, Table3[#All], 3, 0)</f>
        <v>0.15380000000000002</v>
      </c>
      <c r="H182" s="9">
        <f>VLOOKUP($C182, Table3[#All], 4, 0)</f>
        <v>0.76919999999999999</v>
      </c>
      <c r="I182" s="9">
        <f>VLOOKUP($C182, Table3[#All], 5, 0)</f>
        <v>0</v>
      </c>
      <c r="J182" s="10">
        <f t="shared" si="223"/>
        <v>4</v>
      </c>
      <c r="K182" s="11"/>
      <c r="L182" s="9">
        <f>VLOOKUP($C182, Table3[#All], 6, 0)</f>
        <v>0</v>
      </c>
      <c r="M182" s="9"/>
      <c r="N182" s="9">
        <f>VLOOKUP($C182, Table3[#All], 7, 0)</f>
        <v>1</v>
      </c>
      <c r="O182" s="9">
        <f>VLOOKUP($C182, Table3[#All], 8, 0)</f>
        <v>0</v>
      </c>
      <c r="P182" s="9">
        <f>VLOOKUP($C182, Table3[#All], 9, 0)</f>
        <v>0</v>
      </c>
      <c r="Q182" s="10">
        <f t="shared" si="224"/>
        <v>3</v>
      </c>
      <c r="R182" s="11"/>
      <c r="S182" s="9">
        <f>VLOOKUP($C182, Table3[#All], 10, 0)</f>
        <v>0</v>
      </c>
      <c r="T182" s="9">
        <f>VLOOKUP($C182, Table3[#All], 11, 0)</f>
        <v>0</v>
      </c>
      <c r="U182" s="9">
        <f>VLOOKUP($C182, Table3[#All], 12, 0)</f>
        <v>0.57689999999999997</v>
      </c>
      <c r="V182" s="9">
        <f>VLOOKUP($C182, Table3[#All], 13, 0)</f>
        <v>0.42310000000000003</v>
      </c>
      <c r="W182" s="9">
        <f>VLOOKUP($C182, Table3[#All], 14, 0)</f>
        <v>0</v>
      </c>
      <c r="X182" s="10">
        <f t="shared" si="225"/>
        <v>4</v>
      </c>
      <c r="Y182" s="11"/>
      <c r="Z182" s="9">
        <f>VLOOKUP($C182, Table3[#All], 15, 0)</f>
        <v>0</v>
      </c>
      <c r="AA182" s="9">
        <f>VLOOKUP($C182, Table3[#All], 16, 0)</f>
        <v>0</v>
      </c>
      <c r="AB182" s="9">
        <f>VLOOKUP($C182, Table3[#All], 17, 0)</f>
        <v>0.34619999999999995</v>
      </c>
      <c r="AC182" s="9">
        <f>VLOOKUP($C182, Table3[#All], 18, 0)</f>
        <v>0.65379999999999994</v>
      </c>
      <c r="AD182" s="9">
        <f>VLOOKUP($C182, Table3[#All], 19, 0)</f>
        <v>0</v>
      </c>
      <c r="AE182" s="10">
        <f t="shared" si="195"/>
        <v>4</v>
      </c>
      <c r="AF182" s="11"/>
      <c r="AG182" s="9">
        <f>VLOOKUP($C182, Table3[#All], 20, 0)</f>
        <v>0</v>
      </c>
      <c r="AH182" s="9">
        <f>VLOOKUP($C182, Table3[#All], 21, 0)</f>
        <v>7.690000000000001E-2</v>
      </c>
      <c r="AI182" s="9">
        <f>VLOOKUP($C182, Table3[#All], 22, 0)</f>
        <v>0.92310000000000003</v>
      </c>
      <c r="AJ182" s="9"/>
      <c r="AK182" s="9"/>
      <c r="AL182" s="10">
        <f t="shared" si="196"/>
        <v>3</v>
      </c>
      <c r="AM182" s="11"/>
      <c r="AN182" s="9">
        <f>VLOOKUP($C182, Table3[#All], 23, 0)</f>
        <v>0</v>
      </c>
      <c r="AO182" s="9">
        <f>VLOOKUP($C182, Table3[#All], 24, 0)</f>
        <v>0</v>
      </c>
      <c r="AP182" s="9">
        <f>VLOOKUP($C182, Table3[#All], 25, 0)</f>
        <v>1</v>
      </c>
      <c r="AQ182" s="9">
        <f>VLOOKUP($C182, Table3[#All], 26, 0)</f>
        <v>0</v>
      </c>
      <c r="AR182" s="9"/>
      <c r="AS182" s="12">
        <f t="shared" si="197"/>
        <v>3</v>
      </c>
      <c r="AT182" s="11"/>
      <c r="AU182" s="9">
        <f>VLOOKUP($C182, Table3[#All], 27, 0)</f>
        <v>0.46149999999999997</v>
      </c>
      <c r="AV182" s="9">
        <f>VLOOKUP($C182, Table3[#All], 28, 0)</f>
        <v>0.15380000000000002</v>
      </c>
      <c r="AW182" s="9">
        <f>VLOOKUP($C182, Table3[#All], 29, 0)</f>
        <v>0.3846</v>
      </c>
      <c r="AX182" s="9"/>
      <c r="AY182" s="9"/>
      <c r="AZ182" s="10">
        <f t="shared" si="226"/>
        <v>3</v>
      </c>
      <c r="BA182" s="11"/>
      <c r="BB182" s="9">
        <f>VLOOKUP($C182, Table3[#All], 30, 0)</f>
        <v>0.11539999999999999</v>
      </c>
      <c r="BC182" s="9">
        <f>VLOOKUP($C182, Table3[#All], 31, 0)</f>
        <v>0.3846</v>
      </c>
      <c r="BD182" s="9">
        <f>VLOOKUP($C182, Table3[#All], 32, 0)</f>
        <v>0.5</v>
      </c>
      <c r="BE182" s="9">
        <f>VLOOKUP($C182, Table3[#All], 33, 0)</f>
        <v>0</v>
      </c>
      <c r="BF182" s="9"/>
      <c r="BG182" s="10">
        <f t="shared" si="227"/>
        <v>3</v>
      </c>
      <c r="BH182" s="81"/>
      <c r="BI182" s="9">
        <f>VLOOKUP($C182, Table3[#All], 34, 0)</f>
        <v>0</v>
      </c>
      <c r="BJ182" s="9">
        <f>VLOOKUP($C182, Table3[#All], 35, 0)</f>
        <v>0</v>
      </c>
      <c r="BK182" s="9">
        <f>VLOOKUP($C182, Table3[#All], 36, 0)</f>
        <v>0</v>
      </c>
      <c r="BL182" s="9">
        <f>VLOOKUP($C182, Table3[#All], 37, 0)</f>
        <v>0</v>
      </c>
      <c r="BM182" s="9">
        <f>VLOOKUP($C182, Table3[#All], 38, 0)</f>
        <v>0</v>
      </c>
      <c r="BN182" s="10" t="str">
        <f t="shared" si="228"/>
        <v>N/A</v>
      </c>
      <c r="BO182" s="11"/>
      <c r="BP182" s="9">
        <f>VLOOKUP($C182, Table3[#All], 39, 0)</f>
        <v>0</v>
      </c>
      <c r="BQ182" s="9">
        <f>VLOOKUP($C182, Table3[#All], 40, 0)</f>
        <v>0</v>
      </c>
      <c r="BR182" s="9">
        <f>VLOOKUP($C182, Table3[#All], 41, 0)</f>
        <v>1</v>
      </c>
      <c r="BS182" s="9">
        <f>VLOOKUP($C182, Table3[#All], 42, 0)</f>
        <v>0</v>
      </c>
      <c r="BT182" s="9"/>
      <c r="BU182" s="10">
        <f t="shared" si="198"/>
        <v>3</v>
      </c>
      <c r="BV182" s="11"/>
      <c r="BW182" s="9">
        <f>VLOOKUP($C182, Table3[#All], 43, 0)</f>
        <v>0.76919999999999999</v>
      </c>
      <c r="BX182" s="9">
        <f>VLOOKUP($C182, Table3[#All], 44, 0)</f>
        <v>0.23079999999999998</v>
      </c>
      <c r="BY182" s="9">
        <f>VLOOKUP($C182, Table3[#All], 45, 0)</f>
        <v>0</v>
      </c>
      <c r="BZ182" s="9"/>
      <c r="CA182" s="9"/>
      <c r="CB182" s="10">
        <f t="shared" si="199"/>
        <v>1</v>
      </c>
      <c r="CC182" s="81"/>
      <c r="CD182" s="9">
        <f>VLOOKUP($C182, Table3[#All], 46, 0)</f>
        <v>7.690000000000001E-2</v>
      </c>
      <c r="CE182" s="9">
        <f>VLOOKUP($C182, Table3[#All], 47, 0)</f>
        <v>0</v>
      </c>
      <c r="CF182" s="9">
        <f>VLOOKUP($C182, Table3[#All], 48, 0)</f>
        <v>0.92310000000000003</v>
      </c>
      <c r="CG182" s="9">
        <f>VLOOKUP($C182, Table3[#All], 49, 0)</f>
        <v>0</v>
      </c>
      <c r="CH182" s="9">
        <f>VLOOKUP($C182, Table3[#All], 50, 0)</f>
        <v>0</v>
      </c>
      <c r="CI182" s="12">
        <f t="shared" si="200"/>
        <v>3</v>
      </c>
      <c r="CJ182" s="13"/>
      <c r="CK182" s="9">
        <f>VLOOKUP($C182, Table3[#All], 51, 0)</f>
        <v>7.690000000000001E-2</v>
      </c>
      <c r="CL182" s="9">
        <f>VLOOKUP($C182, Table3[#All], 52, 0)</f>
        <v>0.92310000000000003</v>
      </c>
      <c r="CM182" s="9">
        <f>VLOOKUP($C182, Table3[#All], 53, 0)</f>
        <v>0</v>
      </c>
      <c r="CN182" s="9">
        <f>VLOOKUP($C182, Table3[#All], 54, 0)</f>
        <v>0</v>
      </c>
      <c r="CO182" s="9"/>
      <c r="CP182" s="10">
        <f t="shared" si="201"/>
        <v>2</v>
      </c>
      <c r="CQ182" s="11"/>
      <c r="CR182" s="9">
        <f>VLOOKUP($C182, Table3[#All], 55, 0)</f>
        <v>0.30769999999999997</v>
      </c>
      <c r="CS182" s="9">
        <f>VLOOKUP($C182, Table3[#All], 56, 0)</f>
        <v>0.5</v>
      </c>
      <c r="CT182" s="9">
        <f>VLOOKUP($C182, Table3[#All], 57, 0)</f>
        <v>0.1923</v>
      </c>
      <c r="CU182" s="9">
        <f>VLOOKUP($C182, Table3[#All], 58, 0)</f>
        <v>0</v>
      </c>
      <c r="CV182" s="9">
        <f>VLOOKUP($C182, Table3[#All], 59, 0)</f>
        <v>0</v>
      </c>
      <c r="CW182" s="14">
        <f t="shared" si="202"/>
        <v>2</v>
      </c>
      <c r="CX182" s="81"/>
      <c r="CY182" s="9">
        <f>VLOOKUP($C182, Table3[#All], 60, 0)</f>
        <v>0.11539999999999999</v>
      </c>
      <c r="CZ182" s="9">
        <f>VLOOKUP($C182, Table3[#All], 61, 0)</f>
        <v>0.88459999999999994</v>
      </c>
      <c r="DA182" s="9">
        <f>VLOOKUP($C182, Table3[#All], 62, 0)</f>
        <v>0</v>
      </c>
      <c r="DB182" s="9">
        <f>VLOOKUP($C182, Table3[#All], 63, 0)</f>
        <v>0</v>
      </c>
      <c r="DC182" s="9">
        <f>VLOOKUP($C182, Table3[#All], 64, 0)</f>
        <v>0</v>
      </c>
      <c r="DD182" s="10">
        <f t="shared" si="203"/>
        <v>2</v>
      </c>
      <c r="DE182" s="11"/>
      <c r="DF182" s="9">
        <f>VLOOKUP($C182, Table3[#All], 65, 0)</f>
        <v>3.85E-2</v>
      </c>
      <c r="DG182" s="9"/>
      <c r="DH182" s="9">
        <f>VLOOKUP($C182, Table3[#All], 66, 0)</f>
        <v>0.88459999999999994</v>
      </c>
      <c r="DI182" s="9"/>
      <c r="DJ182" s="9">
        <f>VLOOKUP($C182, Table3[#All], 67, 0)</f>
        <v>7.690000000000001E-2</v>
      </c>
      <c r="DK182" s="14">
        <f t="shared" si="204"/>
        <v>3</v>
      </c>
      <c r="DL182" s="11"/>
      <c r="DM182" s="9">
        <f>VLOOKUP($C182, Table3[#All], 68, 0)</f>
        <v>1</v>
      </c>
      <c r="DN182" s="9"/>
      <c r="DO182" s="9">
        <f>VLOOKUP($C182, Table3[#All], 69, 0)</f>
        <v>0</v>
      </c>
      <c r="DP182" s="9">
        <f>VLOOKUP($C182, Table3[#All], 70, 0)</f>
        <v>0</v>
      </c>
      <c r="DQ182" s="9"/>
      <c r="DR182" s="14">
        <f t="shared" si="205"/>
        <v>1</v>
      </c>
      <c r="DS182" s="11"/>
      <c r="DT182" s="9">
        <f>VLOOKUP($C182, Table3[#All], 71, 0)</f>
        <v>0</v>
      </c>
      <c r="DU182" s="9">
        <f>VLOOKUP($C182, Table3[#All], 72, 0)</f>
        <v>0</v>
      </c>
      <c r="DV182" s="9">
        <f>VLOOKUP($C182, Table3[#All], 73, 0)</f>
        <v>7.690000000000001E-2</v>
      </c>
      <c r="DW182" s="9">
        <f>VLOOKUP($C182, Table3[#All], 74, 0)</f>
        <v>0.46149999999999997</v>
      </c>
      <c r="DX182" s="9">
        <f>VLOOKUP($C182, Table3[#All], 75, 0)</f>
        <v>0.46149999999999997</v>
      </c>
      <c r="DY182" s="12">
        <f t="shared" si="194"/>
        <v>5</v>
      </c>
      <c r="DZ182" s="11"/>
      <c r="EA182" s="9">
        <f>VLOOKUP($C182, Table3[#All], 76, 0)</f>
        <v>1</v>
      </c>
      <c r="EB182" s="9">
        <f>VLOOKUP($C182, Table3[#All], 77, 0)</f>
        <v>0</v>
      </c>
      <c r="EC182" s="9">
        <f>VLOOKUP($C182, Table3[#All], 78, 0)</f>
        <v>0</v>
      </c>
      <c r="ED182" s="9">
        <f>VLOOKUP($C182, Table3[#All], 79, 0)</f>
        <v>0</v>
      </c>
      <c r="EE182" s="9">
        <f>VLOOKUP($C182, Table3[#All], 80, 0)</f>
        <v>0</v>
      </c>
      <c r="EF182" s="10">
        <f t="shared" si="206"/>
        <v>1</v>
      </c>
      <c r="EG182" s="9"/>
      <c r="EH182" s="9">
        <f>VLOOKUP($C182, Table3[#All], 81, 0)</f>
        <v>0</v>
      </c>
      <c r="EI182" s="9">
        <f>VLOOKUP($C182, Table3[#All], 82, 0)</f>
        <v>0</v>
      </c>
      <c r="EJ182" s="9">
        <f>VLOOKUP($C182, Table3[#All], 83, 0)</f>
        <v>0</v>
      </c>
      <c r="EK182" s="9">
        <f>VLOOKUP($C182, Table3[#All], 84, 0)</f>
        <v>1</v>
      </c>
      <c r="EL182" s="9">
        <f>VLOOKUP($C182, Table3[#All], 85, 0)</f>
        <v>0</v>
      </c>
      <c r="EM182" s="14">
        <f t="shared" si="207"/>
        <v>4</v>
      </c>
      <c r="EN182" s="11"/>
      <c r="EO182" s="9">
        <f>VLOOKUP($C182, Table3[#All], 86, 0)</f>
        <v>0</v>
      </c>
      <c r="EP182" s="9"/>
      <c r="EQ182" s="9">
        <f>VLOOKUP($C182, Table3[#All], 87, 0)</f>
        <v>1</v>
      </c>
      <c r="ER182" s="9"/>
      <c r="ES182" s="9"/>
      <c r="ET182" s="14">
        <f t="shared" si="208"/>
        <v>3</v>
      </c>
      <c r="EU182" s="11"/>
      <c r="EV182" s="9">
        <f>VLOOKUP($C182, Table3[#All], 88, 0)</f>
        <v>1</v>
      </c>
      <c r="EW182" s="9">
        <f>VLOOKUP($C182, Table3[#All], 89, 0)</f>
        <v>0</v>
      </c>
      <c r="EX182" s="9">
        <f>VLOOKUP($C182, Table3[#All], 90, 0)</f>
        <v>0</v>
      </c>
      <c r="EY182" s="9">
        <f>VLOOKUP($C182, Table3[#All], 91, 0)</f>
        <v>0</v>
      </c>
      <c r="EZ182" s="9">
        <f>VLOOKUP($C182, Table3[#All], 92, 0)</f>
        <v>0</v>
      </c>
      <c r="FA182" s="12">
        <f t="shared" si="209"/>
        <v>1</v>
      </c>
      <c r="FB182" s="11"/>
      <c r="FC182" s="9">
        <f>VLOOKUP($C182, Table3[#All], 93, 0)</f>
        <v>0</v>
      </c>
      <c r="FD182" s="9">
        <f>VLOOKUP($C182, Table3[#All], 94, 0)</f>
        <v>0</v>
      </c>
      <c r="FE182" s="9">
        <f>VLOOKUP($C182, Table3[#All], 95, 0)</f>
        <v>1</v>
      </c>
      <c r="FF182" s="9">
        <f>VLOOKUP($C182, Table3[#All], 96, 0)</f>
        <v>0</v>
      </c>
      <c r="FG182" s="9"/>
      <c r="FH182" s="10">
        <f t="shared" si="210"/>
        <v>3</v>
      </c>
      <c r="FI182" s="11"/>
      <c r="FJ182" s="9">
        <f>VLOOKUP($C182, Table3[#All], 97, 0)</f>
        <v>0</v>
      </c>
      <c r="FK182" s="9">
        <f>VLOOKUP($C182, Table3[#All], 98, 0)</f>
        <v>0</v>
      </c>
      <c r="FL182" s="9">
        <f>VLOOKUP($C182, Table3[#All], 99, 0)</f>
        <v>0</v>
      </c>
      <c r="FM182" s="9">
        <f>VLOOKUP($C182, Table3[#All], 100, 0)</f>
        <v>0</v>
      </c>
      <c r="FN182" s="9">
        <f>VLOOKUP($C182, Table3[#All], 101, 0)</f>
        <v>1</v>
      </c>
      <c r="FO182" s="14">
        <f t="shared" si="211"/>
        <v>5</v>
      </c>
      <c r="FP182" s="11"/>
      <c r="FQ182" s="9">
        <f>VLOOKUP($C182, Table3[#All], 102, 0)</f>
        <v>0.84620000000000006</v>
      </c>
      <c r="FR182" s="9">
        <f>VLOOKUP($C182, Table3[#All], 103, 0)</f>
        <v>0.15380000000000002</v>
      </c>
      <c r="FS182" s="9">
        <f>VLOOKUP($C182, Table3[#All], 104, 0)</f>
        <v>0</v>
      </c>
      <c r="FT182" s="9">
        <f>VLOOKUP($C182, Table3[#All], 105, 0)</f>
        <v>0</v>
      </c>
      <c r="FU182" s="9">
        <v>0</v>
      </c>
      <c r="FV182" s="10">
        <f t="shared" si="212"/>
        <v>1</v>
      </c>
      <c r="FW182" s="11"/>
      <c r="FX182" s="9">
        <f>VLOOKUP($C182, Table3[#All], 106, 0)</f>
        <v>0.65379999999999994</v>
      </c>
      <c r="FY182" s="9"/>
      <c r="FZ182" s="9">
        <f>VLOOKUP($C182, Table3[#All], 107, 0)</f>
        <v>0.34619999999999995</v>
      </c>
      <c r="GA182" s="9">
        <f>VLOOKUP($C182, Table3[#All], 108, 0)</f>
        <v>0</v>
      </c>
      <c r="GB182" s="9"/>
      <c r="GC182" s="10">
        <f t="shared" si="229"/>
        <v>3</v>
      </c>
      <c r="GD182" s="81"/>
      <c r="GE182" s="9">
        <f>VLOOKUP($C182, Table3[#All], 109, 0)</f>
        <v>0</v>
      </c>
      <c r="GF182" s="9">
        <f>VLOOKUP($C182, Table3[#All], 110, 0)</f>
        <v>7.690000000000001E-2</v>
      </c>
      <c r="GG182" s="9">
        <f>VLOOKUP($C182, Table3[#All], 111, 0)</f>
        <v>0.92310000000000003</v>
      </c>
      <c r="GH182" s="9"/>
      <c r="GI182" s="9">
        <f>VLOOKUP($C182, Table3[#All], 112, 0)</f>
        <v>0</v>
      </c>
      <c r="GJ182" s="12">
        <f t="shared" si="213"/>
        <v>3</v>
      </c>
      <c r="GK182" s="11"/>
      <c r="GL182" s="9">
        <f>VLOOKUP($C182, Table3[#All], 113, 0)</f>
        <v>0</v>
      </c>
      <c r="GM182" s="9">
        <f>VLOOKUP($C182, Table3[#All], 114, 0)</f>
        <v>0.11539999999999999</v>
      </c>
      <c r="GN182" s="9">
        <f>VLOOKUP($C182, Table3[#All], 115, 0)</f>
        <v>3.85E-2</v>
      </c>
      <c r="GO182" s="9">
        <f>VLOOKUP($C182, Table3[#All], 116, 0)</f>
        <v>0.84620000000000006</v>
      </c>
      <c r="GP182" s="9"/>
      <c r="GQ182" s="10">
        <f t="shared" si="214"/>
        <v>4</v>
      </c>
      <c r="GR182" s="11"/>
      <c r="GS182" s="9">
        <f>VLOOKUP($C182, Table2[#All], 3, 0)</f>
        <v>0</v>
      </c>
      <c r="GT182" s="9">
        <f>VLOOKUP($C182, Table2[#All], 4, 0)</f>
        <v>0</v>
      </c>
      <c r="GU182" s="9">
        <f>VLOOKUP($C182, Table2[#All], 5, 0)</f>
        <v>1</v>
      </c>
      <c r="GV182" s="9">
        <f>VLOOKUP($C182, Table2[#All], 6, 0)</f>
        <v>0</v>
      </c>
      <c r="GW182" s="9">
        <f>VLOOKUP($C182, Table2[#All], 7, 0)</f>
        <v>0</v>
      </c>
      <c r="GX182" s="10">
        <f t="shared" si="215"/>
        <v>3</v>
      </c>
      <c r="GY182" s="11"/>
      <c r="GZ182" s="9">
        <v>0</v>
      </c>
      <c r="HA182" s="9">
        <v>1</v>
      </c>
      <c r="HB182" s="9">
        <v>0</v>
      </c>
      <c r="HC182" s="9">
        <v>0</v>
      </c>
      <c r="HD182" s="9"/>
      <c r="HE182" s="10">
        <f t="shared" si="216"/>
        <v>2</v>
      </c>
      <c r="HF182" s="11"/>
      <c r="HG182" s="9">
        <f>VLOOKUP($C182, Table5[#All], 2, 0)</f>
        <v>0</v>
      </c>
      <c r="HH182" s="9">
        <f>VLOOKUP($C182, Table5[#All], 3, 0)</f>
        <v>0</v>
      </c>
      <c r="HI182" s="9">
        <f>VLOOKUP($C182, Table5[#All], 4, 0)</f>
        <v>0</v>
      </c>
      <c r="HJ182" s="9">
        <f>VLOOKUP($C182, Table5[#All], 5, 0)</f>
        <v>0</v>
      </c>
      <c r="HK182" s="9">
        <f>VLOOKUP($C182, Table5[#All], 6, 0)</f>
        <v>1</v>
      </c>
      <c r="HL182" s="10">
        <f t="shared" si="217"/>
        <v>5</v>
      </c>
      <c r="HM182" s="11"/>
      <c r="HN182" s="9">
        <f>VLOOKUP($C182, Table5[#All], 7, 0)</f>
        <v>0</v>
      </c>
      <c r="HO182" s="9">
        <f>VLOOKUP($C182, Table5[#All], 8, 0)</f>
        <v>0</v>
      </c>
      <c r="HP182" s="9">
        <f>VLOOKUP($C182, Table5[#All], 9, 0)</f>
        <v>0</v>
      </c>
      <c r="HQ182" s="9">
        <f>VLOOKUP($C182, Table5[#All], 10, 0)</f>
        <v>1</v>
      </c>
      <c r="HR182" s="9">
        <f>VLOOKUP($C182, Table5[#All], 11, 0)</f>
        <v>0</v>
      </c>
      <c r="HS182" s="10">
        <f t="shared" si="218"/>
        <v>4</v>
      </c>
      <c r="HT182" s="11"/>
      <c r="HU182" s="9">
        <f>VLOOKUP($C182, Table5[#All], 12, 0)</f>
        <v>1</v>
      </c>
      <c r="HV182" s="9">
        <f>VLOOKUP($C182, Table5[#All], 13, 0)</f>
        <v>0</v>
      </c>
      <c r="HW182" s="9">
        <f>VLOOKUP($C182, Table5[#All], 14, 0)</f>
        <v>0</v>
      </c>
      <c r="HX182" s="9">
        <f>VLOOKUP($C182, Table5[#All], 15, 0)</f>
        <v>0</v>
      </c>
      <c r="HY182" s="9">
        <f>VLOOKUP($C182, Table5[#All], 16, 0)</f>
        <v>0</v>
      </c>
      <c r="HZ182" s="10">
        <f t="shared" si="219"/>
        <v>1</v>
      </c>
      <c r="IA182" s="11"/>
      <c r="IB182" s="9">
        <f>VLOOKUP($C182, Table5[#All], 17, 0)</f>
        <v>0</v>
      </c>
      <c r="IC182" s="9">
        <f>VLOOKUP($C182, Table5[#All], 18, 0)</f>
        <v>1</v>
      </c>
      <c r="ID182" s="9">
        <f>VLOOKUP($C182, Table5[#All], 19, 0)</f>
        <v>0</v>
      </c>
      <c r="IE182" s="9">
        <f>VLOOKUP($C182, Table5[#All], 20, 0)</f>
        <v>0</v>
      </c>
      <c r="IF182" s="9">
        <f>VLOOKUP($C182, Table5[#All], 21, 0)</f>
        <v>0</v>
      </c>
      <c r="IG182" s="10">
        <f t="shared" si="220"/>
        <v>2</v>
      </c>
      <c r="IH182" s="11"/>
      <c r="II182" s="9">
        <f>VLOOKUP($C182, Table5[#All], 22, 0)</f>
        <v>1</v>
      </c>
      <c r="IJ182" s="9">
        <f>VLOOKUP($C182, Table5[#All], 23, 0)</f>
        <v>0</v>
      </c>
      <c r="IK182" s="9">
        <f>VLOOKUP($C182, Table5[#All], 24, 0)</f>
        <v>0</v>
      </c>
      <c r="IL182" s="9">
        <f>VLOOKUP($C182, Table5[#All], 25, 0)</f>
        <v>0</v>
      </c>
      <c r="IM182" s="9">
        <f>VLOOKUP($C182, Table5[#All], 26, 0)</f>
        <v>0</v>
      </c>
      <c r="IN182" s="10">
        <f t="shared" si="221"/>
        <v>1</v>
      </c>
      <c r="IO182" s="11"/>
      <c r="IP182" s="9">
        <v>1</v>
      </c>
      <c r="IQ182" s="9">
        <v>0</v>
      </c>
      <c r="IR182" s="9">
        <v>0</v>
      </c>
      <c r="IS182" s="9">
        <v>0</v>
      </c>
      <c r="IT182" s="9">
        <v>0</v>
      </c>
      <c r="IU182" s="10">
        <f t="shared" si="222"/>
        <v>1</v>
      </c>
      <c r="IV182" s="82"/>
    </row>
    <row r="183" spans="1:256" ht="16.3" thickTop="1" thickBot="1" x14ac:dyDescent="0.35">
      <c r="A183" s="16" t="s">
        <v>483</v>
      </c>
      <c r="B183" s="16" t="s">
        <v>506</v>
      </c>
      <c r="C183" s="16" t="s">
        <v>507</v>
      </c>
      <c r="D183" s="11"/>
      <c r="E183" s="9">
        <f>VLOOKUP($C183, Table3[#All], 2, 0)</f>
        <v>0.1429</v>
      </c>
      <c r="F183" s="9"/>
      <c r="G183" s="9">
        <f>VLOOKUP($C183, Table3[#All], 3, 0)</f>
        <v>0.28570000000000001</v>
      </c>
      <c r="H183" s="9">
        <f>VLOOKUP($C183, Table3[#All], 4, 0)</f>
        <v>0.57140000000000002</v>
      </c>
      <c r="I183" s="9">
        <f>VLOOKUP($C183, Table3[#All], 5, 0)</f>
        <v>0</v>
      </c>
      <c r="J183" s="10">
        <f t="shared" si="223"/>
        <v>4</v>
      </c>
      <c r="K183" s="11"/>
      <c r="L183" s="9">
        <f>VLOOKUP($C183, Table3[#All], 6, 0)</f>
        <v>0</v>
      </c>
      <c r="M183" s="9"/>
      <c r="N183" s="9">
        <f>VLOOKUP($C183, Table3[#All], 7, 0)</f>
        <v>0</v>
      </c>
      <c r="O183" s="9">
        <f>VLOOKUP($C183, Table3[#All], 8, 0)</f>
        <v>1</v>
      </c>
      <c r="P183" s="9">
        <f>VLOOKUP($C183, Table3[#All], 9, 0)</f>
        <v>0</v>
      </c>
      <c r="Q183" s="10">
        <f t="shared" si="224"/>
        <v>4</v>
      </c>
      <c r="R183" s="11"/>
      <c r="S183" s="9">
        <f>VLOOKUP($C183, Table3[#All], 10, 0)</f>
        <v>0</v>
      </c>
      <c r="T183" s="9">
        <f>VLOOKUP($C183, Table3[#All], 11, 0)</f>
        <v>0</v>
      </c>
      <c r="U183" s="9">
        <f>VLOOKUP($C183, Table3[#All], 12, 0)</f>
        <v>0.66670000000000007</v>
      </c>
      <c r="V183" s="9">
        <f>VLOOKUP($C183, Table3[#All], 13, 0)</f>
        <v>0.33329999999999999</v>
      </c>
      <c r="W183" s="9">
        <f>VLOOKUP($C183, Table3[#All], 14, 0)</f>
        <v>0</v>
      </c>
      <c r="X183" s="10">
        <f t="shared" si="225"/>
        <v>4</v>
      </c>
      <c r="Y183" s="11"/>
      <c r="Z183" s="9">
        <f>VLOOKUP($C183, Table3[#All], 15, 0)</f>
        <v>0</v>
      </c>
      <c r="AA183" s="9">
        <f>VLOOKUP($C183, Table3[#All], 16, 0)</f>
        <v>0</v>
      </c>
      <c r="AB183" s="9">
        <f>VLOOKUP($C183, Table3[#All], 17, 0)</f>
        <v>0.38100000000000001</v>
      </c>
      <c r="AC183" s="9">
        <f>VLOOKUP($C183, Table3[#All], 18, 0)</f>
        <v>0.61899999999999999</v>
      </c>
      <c r="AD183" s="9">
        <f>VLOOKUP($C183, Table3[#All], 19, 0)</f>
        <v>0</v>
      </c>
      <c r="AE183" s="10">
        <f t="shared" si="195"/>
        <v>4</v>
      </c>
      <c r="AF183" s="11"/>
      <c r="AG183" s="9">
        <f>VLOOKUP($C183, Table3[#All], 20, 0)</f>
        <v>0</v>
      </c>
      <c r="AH183" s="9">
        <f>VLOOKUP($C183, Table3[#All], 21, 0)</f>
        <v>0.47619999999999996</v>
      </c>
      <c r="AI183" s="9">
        <f>VLOOKUP($C183, Table3[#All], 22, 0)</f>
        <v>0.52380000000000004</v>
      </c>
      <c r="AJ183" s="9"/>
      <c r="AK183" s="9"/>
      <c r="AL183" s="10">
        <f t="shared" si="196"/>
        <v>3</v>
      </c>
      <c r="AM183" s="11"/>
      <c r="AN183" s="9">
        <f>VLOOKUP($C183, Table3[#All], 23, 0)</f>
        <v>0</v>
      </c>
      <c r="AO183" s="9">
        <f>VLOOKUP($C183, Table3[#All], 24, 0)</f>
        <v>1</v>
      </c>
      <c r="AP183" s="9">
        <f>VLOOKUP($C183, Table3[#All], 25, 0)</f>
        <v>0</v>
      </c>
      <c r="AQ183" s="9">
        <f>VLOOKUP($C183, Table3[#All], 26, 0)</f>
        <v>0</v>
      </c>
      <c r="AR183" s="9"/>
      <c r="AS183" s="12">
        <f t="shared" si="197"/>
        <v>2</v>
      </c>
      <c r="AT183" s="11"/>
      <c r="AU183" s="9">
        <f>VLOOKUP($C183, Table3[#All], 27, 0)</f>
        <v>0.38100000000000001</v>
      </c>
      <c r="AV183" s="9">
        <f>VLOOKUP($C183, Table3[#All], 28, 0)</f>
        <v>0.23809999999999998</v>
      </c>
      <c r="AW183" s="9">
        <f>VLOOKUP($C183, Table3[#All], 29, 0)</f>
        <v>0.38100000000000001</v>
      </c>
      <c r="AX183" s="9"/>
      <c r="AY183" s="9"/>
      <c r="AZ183" s="10">
        <f t="shared" si="226"/>
        <v>3</v>
      </c>
      <c r="BA183" s="11"/>
      <c r="BB183" s="9">
        <f>VLOOKUP($C183, Table3[#All], 30, 0)</f>
        <v>9.5199999999999993E-2</v>
      </c>
      <c r="BC183" s="9">
        <f>VLOOKUP($C183, Table3[#All], 31, 0)</f>
        <v>0.47619999999999996</v>
      </c>
      <c r="BD183" s="9">
        <f>VLOOKUP($C183, Table3[#All], 32, 0)</f>
        <v>0.42859999999999998</v>
      </c>
      <c r="BE183" s="9">
        <f>VLOOKUP($C183, Table3[#All], 33, 0)</f>
        <v>0</v>
      </c>
      <c r="BF183" s="9"/>
      <c r="BG183" s="10">
        <f t="shared" si="227"/>
        <v>3</v>
      </c>
      <c r="BH183" s="81"/>
      <c r="BI183" s="9">
        <f>VLOOKUP($C183, Table3[#All], 34, 0)</f>
        <v>0</v>
      </c>
      <c r="BJ183" s="9">
        <f>VLOOKUP($C183, Table3[#All], 35, 0)</f>
        <v>0</v>
      </c>
      <c r="BK183" s="9">
        <f>VLOOKUP($C183, Table3[#All], 36, 0)</f>
        <v>0</v>
      </c>
      <c r="BL183" s="9">
        <f>VLOOKUP($C183, Table3[#All], 37, 0)</f>
        <v>0</v>
      </c>
      <c r="BM183" s="9">
        <f>VLOOKUP($C183, Table3[#All], 38, 0)</f>
        <v>0</v>
      </c>
      <c r="BN183" s="10" t="str">
        <f t="shared" si="228"/>
        <v>N/A</v>
      </c>
      <c r="BO183" s="11"/>
      <c r="BP183" s="9">
        <f>VLOOKUP($C183, Table3[#All], 39, 0)</f>
        <v>0</v>
      </c>
      <c r="BQ183" s="9">
        <f>VLOOKUP($C183, Table3[#All], 40, 0)</f>
        <v>0</v>
      </c>
      <c r="BR183" s="9">
        <f>VLOOKUP($C183, Table3[#All], 41, 0)</f>
        <v>1</v>
      </c>
      <c r="BS183" s="9">
        <f>VLOOKUP($C183, Table3[#All], 42, 0)</f>
        <v>0</v>
      </c>
      <c r="BT183" s="9"/>
      <c r="BU183" s="10">
        <f t="shared" si="198"/>
        <v>3</v>
      </c>
      <c r="BV183" s="11"/>
      <c r="BW183" s="9">
        <f>VLOOKUP($C183, Table3[#All], 43, 0)</f>
        <v>0.85709999999999997</v>
      </c>
      <c r="BX183" s="9">
        <f>VLOOKUP($C183, Table3[#All], 44, 0)</f>
        <v>0.1429</v>
      </c>
      <c r="BY183" s="9">
        <f>VLOOKUP($C183, Table3[#All], 45, 0)</f>
        <v>0</v>
      </c>
      <c r="BZ183" s="9"/>
      <c r="CA183" s="9"/>
      <c r="CB183" s="10">
        <f t="shared" si="199"/>
        <v>1</v>
      </c>
      <c r="CC183" s="81"/>
      <c r="CD183" s="9">
        <f>VLOOKUP($C183, Table3[#All], 46, 0)</f>
        <v>0.23809999999999998</v>
      </c>
      <c r="CE183" s="9">
        <f>VLOOKUP($C183, Table3[#All], 47, 0)</f>
        <v>0</v>
      </c>
      <c r="CF183" s="9">
        <f>VLOOKUP($C183, Table3[#All], 48, 0)</f>
        <v>0.76190000000000002</v>
      </c>
      <c r="CG183" s="9">
        <f>VLOOKUP($C183, Table3[#All], 49, 0)</f>
        <v>0</v>
      </c>
      <c r="CH183" s="9">
        <f>VLOOKUP($C183, Table3[#All], 50, 0)</f>
        <v>0</v>
      </c>
      <c r="CI183" s="12">
        <f t="shared" si="200"/>
        <v>3</v>
      </c>
      <c r="CJ183" s="13"/>
      <c r="CK183" s="9">
        <f>VLOOKUP($C183, Table3[#All], 51, 0)</f>
        <v>0.28570000000000001</v>
      </c>
      <c r="CL183" s="9">
        <f>VLOOKUP($C183, Table3[#All], 52, 0)</f>
        <v>0.71430000000000005</v>
      </c>
      <c r="CM183" s="9">
        <f>VLOOKUP($C183, Table3[#All], 53, 0)</f>
        <v>0</v>
      </c>
      <c r="CN183" s="9">
        <f>VLOOKUP($C183, Table3[#All], 54, 0)</f>
        <v>0</v>
      </c>
      <c r="CO183" s="9"/>
      <c r="CP183" s="10">
        <f t="shared" si="201"/>
        <v>2</v>
      </c>
      <c r="CQ183" s="11"/>
      <c r="CR183" s="9">
        <f>VLOOKUP($C183, Table3[#All], 55, 0)</f>
        <v>0.23809999999999998</v>
      </c>
      <c r="CS183" s="9">
        <f>VLOOKUP($C183, Table3[#All], 56, 0)</f>
        <v>0.38100000000000001</v>
      </c>
      <c r="CT183" s="9">
        <f>VLOOKUP($C183, Table3[#All], 57, 0)</f>
        <v>0.33329999999999999</v>
      </c>
      <c r="CU183" s="9">
        <f>VLOOKUP($C183, Table3[#All], 58, 0)</f>
        <v>4.7599999999999996E-2</v>
      </c>
      <c r="CV183" s="9">
        <f>VLOOKUP($C183, Table3[#All], 59, 0)</f>
        <v>0</v>
      </c>
      <c r="CW183" s="14">
        <f t="shared" si="202"/>
        <v>3</v>
      </c>
      <c r="CX183" s="81"/>
      <c r="CY183" s="9">
        <f>VLOOKUP($C183, Table3[#All], 60, 0)</f>
        <v>0.28570000000000001</v>
      </c>
      <c r="CZ183" s="9">
        <f>VLOOKUP($C183, Table3[#All], 61, 0)</f>
        <v>0.71430000000000005</v>
      </c>
      <c r="DA183" s="9">
        <f>VLOOKUP($C183, Table3[#All], 62, 0)</f>
        <v>0</v>
      </c>
      <c r="DB183" s="9">
        <f>VLOOKUP($C183, Table3[#All], 63, 0)</f>
        <v>0</v>
      </c>
      <c r="DC183" s="9">
        <f>VLOOKUP($C183, Table3[#All], 64, 0)</f>
        <v>0</v>
      </c>
      <c r="DD183" s="10">
        <f t="shared" si="203"/>
        <v>2</v>
      </c>
      <c r="DE183" s="11"/>
      <c r="DF183" s="9">
        <f>VLOOKUP($C183, Table3[#All], 65, 0)</f>
        <v>4.7599999999999996E-2</v>
      </c>
      <c r="DG183" s="9"/>
      <c r="DH183" s="9">
        <f>VLOOKUP($C183, Table3[#All], 66, 0)</f>
        <v>0.95239999999999991</v>
      </c>
      <c r="DI183" s="9"/>
      <c r="DJ183" s="9">
        <f>VLOOKUP($C183, Table3[#All], 67, 0)</f>
        <v>0</v>
      </c>
      <c r="DK183" s="14">
        <f t="shared" si="204"/>
        <v>3</v>
      </c>
      <c r="DL183" s="11"/>
      <c r="DM183" s="9">
        <f>VLOOKUP($C183, Table3[#All], 68, 0)</f>
        <v>1</v>
      </c>
      <c r="DN183" s="9"/>
      <c r="DO183" s="9">
        <f>VLOOKUP($C183, Table3[#All], 69, 0)</f>
        <v>0</v>
      </c>
      <c r="DP183" s="9">
        <f>VLOOKUP($C183, Table3[#All], 70, 0)</f>
        <v>0</v>
      </c>
      <c r="DQ183" s="9"/>
      <c r="DR183" s="14">
        <f t="shared" si="205"/>
        <v>1</v>
      </c>
      <c r="DS183" s="11"/>
      <c r="DT183" s="9">
        <f>VLOOKUP($C183, Table3[#All], 71, 0)</f>
        <v>0</v>
      </c>
      <c r="DU183" s="9">
        <f>VLOOKUP($C183, Table3[#All], 72, 0)</f>
        <v>0</v>
      </c>
      <c r="DV183" s="9">
        <f>VLOOKUP($C183, Table3[#All], 73, 0)</f>
        <v>4.7599999999999996E-2</v>
      </c>
      <c r="DW183" s="9">
        <f>VLOOKUP($C183, Table3[#All], 74, 0)</f>
        <v>0.61899999999999999</v>
      </c>
      <c r="DX183" s="9">
        <f>VLOOKUP($C183, Table3[#All], 75, 0)</f>
        <v>0.33329999999999999</v>
      </c>
      <c r="DY183" s="12">
        <f t="shared" si="194"/>
        <v>5</v>
      </c>
      <c r="DZ183" s="11"/>
      <c r="EA183" s="9">
        <f>VLOOKUP($C183, Table3[#All], 76, 0)</f>
        <v>1</v>
      </c>
      <c r="EB183" s="9">
        <f>VLOOKUP($C183, Table3[#All], 77, 0)</f>
        <v>0</v>
      </c>
      <c r="EC183" s="9">
        <f>VLOOKUP($C183, Table3[#All], 78, 0)</f>
        <v>0</v>
      </c>
      <c r="ED183" s="9">
        <f>VLOOKUP($C183, Table3[#All], 79, 0)</f>
        <v>0</v>
      </c>
      <c r="EE183" s="9">
        <f>VLOOKUP($C183, Table3[#All], 80, 0)</f>
        <v>0</v>
      </c>
      <c r="EF183" s="10">
        <f t="shared" si="206"/>
        <v>1</v>
      </c>
      <c r="EG183" s="9"/>
      <c r="EH183" s="9">
        <f>VLOOKUP($C183, Table3[#All], 81, 0)</f>
        <v>0</v>
      </c>
      <c r="EI183" s="9">
        <f>VLOOKUP($C183, Table3[#All], 82, 0)</f>
        <v>0</v>
      </c>
      <c r="EJ183" s="9">
        <f>VLOOKUP($C183, Table3[#All], 83, 0)</f>
        <v>1</v>
      </c>
      <c r="EK183" s="9">
        <f>VLOOKUP($C183, Table3[#All], 84, 0)</f>
        <v>0</v>
      </c>
      <c r="EL183" s="9">
        <f>VLOOKUP($C183, Table3[#All], 85, 0)</f>
        <v>0</v>
      </c>
      <c r="EM183" s="14">
        <f t="shared" si="207"/>
        <v>3</v>
      </c>
      <c r="EN183" s="11"/>
      <c r="EO183" s="9">
        <f>VLOOKUP($C183, Table3[#All], 86, 0)</f>
        <v>9.5199999999999993E-2</v>
      </c>
      <c r="EP183" s="9"/>
      <c r="EQ183" s="9">
        <f>VLOOKUP($C183, Table3[#All], 87, 0)</f>
        <v>0.90480000000000005</v>
      </c>
      <c r="ER183" s="9"/>
      <c r="ES183" s="9"/>
      <c r="ET183" s="14">
        <f t="shared" si="208"/>
        <v>3</v>
      </c>
      <c r="EU183" s="11"/>
      <c r="EV183" s="9">
        <f>VLOOKUP($C183, Table3[#All], 88, 0)</f>
        <v>0</v>
      </c>
      <c r="EW183" s="9">
        <f>VLOOKUP($C183, Table3[#All], 89, 0)</f>
        <v>1</v>
      </c>
      <c r="EX183" s="9">
        <f>VLOOKUP($C183, Table3[#All], 90, 0)</f>
        <v>0</v>
      </c>
      <c r="EY183" s="9">
        <f>VLOOKUP($C183, Table3[#All], 91, 0)</f>
        <v>0</v>
      </c>
      <c r="EZ183" s="9">
        <f>VLOOKUP($C183, Table3[#All], 92, 0)</f>
        <v>0</v>
      </c>
      <c r="FA183" s="12">
        <f t="shared" si="209"/>
        <v>2</v>
      </c>
      <c r="FB183" s="11"/>
      <c r="FC183" s="9">
        <f>VLOOKUP($C183, Table3[#All], 93, 0)</f>
        <v>0</v>
      </c>
      <c r="FD183" s="9">
        <f>VLOOKUP($C183, Table3[#All], 94, 0)</f>
        <v>0</v>
      </c>
      <c r="FE183" s="9">
        <f>VLOOKUP($C183, Table3[#All], 95, 0)</f>
        <v>1</v>
      </c>
      <c r="FF183" s="9">
        <f>VLOOKUP($C183, Table3[#All], 96, 0)</f>
        <v>0</v>
      </c>
      <c r="FG183" s="9"/>
      <c r="FH183" s="10">
        <f t="shared" si="210"/>
        <v>3</v>
      </c>
      <c r="FI183" s="11"/>
      <c r="FJ183" s="9">
        <f>VLOOKUP($C183, Table3[#All], 97, 0)</f>
        <v>0</v>
      </c>
      <c r="FK183" s="9">
        <f>VLOOKUP($C183, Table3[#All], 98, 0)</f>
        <v>0</v>
      </c>
      <c r="FL183" s="9">
        <f>VLOOKUP($C183, Table3[#All], 99, 0)</f>
        <v>0</v>
      </c>
      <c r="FM183" s="9">
        <f>VLOOKUP($C183, Table3[#All], 100, 0)</f>
        <v>0</v>
      </c>
      <c r="FN183" s="9">
        <f>VLOOKUP($C183, Table3[#All], 101, 0)</f>
        <v>1</v>
      </c>
      <c r="FO183" s="14">
        <f t="shared" si="211"/>
        <v>5</v>
      </c>
      <c r="FP183" s="11"/>
      <c r="FQ183" s="9">
        <f>VLOOKUP($C183, Table3[#All], 102, 0)</f>
        <v>0.95239999999999991</v>
      </c>
      <c r="FR183" s="9">
        <f>VLOOKUP($C183, Table3[#All], 103, 0)</f>
        <v>4.7599999999999996E-2</v>
      </c>
      <c r="FS183" s="9">
        <f>VLOOKUP($C183, Table3[#All], 104, 0)</f>
        <v>0</v>
      </c>
      <c r="FT183" s="9">
        <f>VLOOKUP($C183, Table3[#All], 105, 0)</f>
        <v>0</v>
      </c>
      <c r="FU183" s="9">
        <v>0</v>
      </c>
      <c r="FV183" s="10">
        <f t="shared" si="212"/>
        <v>1</v>
      </c>
      <c r="FW183" s="11"/>
      <c r="FX183" s="9">
        <f>VLOOKUP($C183, Table3[#All], 106, 0)</f>
        <v>0.61899999999999999</v>
      </c>
      <c r="FY183" s="9"/>
      <c r="FZ183" s="9">
        <f>VLOOKUP($C183, Table3[#All], 107, 0)</f>
        <v>0.38100000000000001</v>
      </c>
      <c r="GA183" s="9">
        <f>VLOOKUP($C183, Table3[#All], 108, 0)</f>
        <v>0</v>
      </c>
      <c r="GB183" s="9"/>
      <c r="GC183" s="10">
        <f t="shared" si="229"/>
        <v>3</v>
      </c>
      <c r="GD183" s="81"/>
      <c r="GE183" s="9">
        <f>VLOOKUP($C183, Table3[#All], 109, 0)</f>
        <v>0</v>
      </c>
      <c r="GF183" s="9">
        <f>VLOOKUP($C183, Table3[#All], 110, 0)</f>
        <v>9.5199999999999993E-2</v>
      </c>
      <c r="GG183" s="9">
        <f>VLOOKUP($C183, Table3[#All], 111, 0)</f>
        <v>0.90480000000000005</v>
      </c>
      <c r="GH183" s="9"/>
      <c r="GI183" s="9">
        <f>VLOOKUP($C183, Table3[#All], 112, 0)</f>
        <v>0</v>
      </c>
      <c r="GJ183" s="12">
        <f t="shared" si="213"/>
        <v>3</v>
      </c>
      <c r="GK183" s="11"/>
      <c r="GL183" s="9">
        <f>VLOOKUP($C183, Table3[#All], 113, 0)</f>
        <v>0</v>
      </c>
      <c r="GM183" s="9">
        <f>VLOOKUP($C183, Table3[#All], 114, 0)</f>
        <v>0.1429</v>
      </c>
      <c r="GN183" s="9">
        <f>VLOOKUP($C183, Table3[#All], 115, 0)</f>
        <v>9.5199999999999993E-2</v>
      </c>
      <c r="GO183" s="9">
        <f>VLOOKUP($C183, Table3[#All], 116, 0)</f>
        <v>0.76190000000000002</v>
      </c>
      <c r="GP183" s="9"/>
      <c r="GQ183" s="10">
        <f t="shared" si="214"/>
        <v>4</v>
      </c>
      <c r="GR183" s="11"/>
      <c r="GS183" s="9">
        <f>VLOOKUP($C183, Table2[#All], 3, 0)</f>
        <v>0</v>
      </c>
      <c r="GT183" s="9">
        <f>VLOOKUP($C183, Table2[#All], 4, 0)</f>
        <v>0</v>
      </c>
      <c r="GU183" s="9">
        <f>VLOOKUP($C183, Table2[#All], 5, 0)</f>
        <v>1</v>
      </c>
      <c r="GV183" s="9">
        <f>VLOOKUP($C183, Table2[#All], 6, 0)</f>
        <v>0</v>
      </c>
      <c r="GW183" s="9">
        <f>VLOOKUP($C183, Table2[#All], 7, 0)</f>
        <v>0</v>
      </c>
      <c r="GX183" s="10">
        <f t="shared" si="215"/>
        <v>3</v>
      </c>
      <c r="GY183" s="11"/>
      <c r="GZ183" s="9">
        <v>0</v>
      </c>
      <c r="HA183" s="9">
        <v>1</v>
      </c>
      <c r="HB183" s="9">
        <v>0</v>
      </c>
      <c r="HC183" s="9">
        <v>0</v>
      </c>
      <c r="HD183" s="9"/>
      <c r="HE183" s="10">
        <f t="shared" si="216"/>
        <v>2</v>
      </c>
      <c r="HF183" s="11"/>
      <c r="HG183" s="9">
        <f>VLOOKUP($C183, Table5[#All], 2, 0)</f>
        <v>0</v>
      </c>
      <c r="HH183" s="9">
        <f>VLOOKUP($C183, Table5[#All], 3, 0)</f>
        <v>0</v>
      </c>
      <c r="HI183" s="9">
        <f>VLOOKUP($C183, Table5[#All], 4, 0)</f>
        <v>0</v>
      </c>
      <c r="HJ183" s="9">
        <f>VLOOKUP($C183, Table5[#All], 5, 0)</f>
        <v>1</v>
      </c>
      <c r="HK183" s="9">
        <f>VLOOKUP($C183, Table5[#All], 6, 0)</f>
        <v>0</v>
      </c>
      <c r="HL183" s="10">
        <f t="shared" si="217"/>
        <v>4</v>
      </c>
      <c r="HM183" s="11"/>
      <c r="HN183" s="9">
        <f>VLOOKUP($C183, Table5[#All], 7, 0)</f>
        <v>0</v>
      </c>
      <c r="HO183" s="9">
        <f>VLOOKUP($C183, Table5[#All], 8, 0)</f>
        <v>0</v>
      </c>
      <c r="HP183" s="9">
        <f>VLOOKUP($C183, Table5[#All], 9, 0)</f>
        <v>1</v>
      </c>
      <c r="HQ183" s="9">
        <f>VLOOKUP($C183, Table5[#All], 10, 0)</f>
        <v>0</v>
      </c>
      <c r="HR183" s="9">
        <f>VLOOKUP($C183, Table5[#All], 11, 0)</f>
        <v>0</v>
      </c>
      <c r="HS183" s="10">
        <f t="shared" si="218"/>
        <v>3</v>
      </c>
      <c r="HT183" s="11"/>
      <c r="HU183" s="9">
        <f>VLOOKUP($C183, Table5[#All], 12, 0)</f>
        <v>1</v>
      </c>
      <c r="HV183" s="9">
        <f>VLOOKUP($C183, Table5[#All], 13, 0)</f>
        <v>0</v>
      </c>
      <c r="HW183" s="9">
        <f>VLOOKUP($C183, Table5[#All], 14, 0)</f>
        <v>0</v>
      </c>
      <c r="HX183" s="9">
        <f>VLOOKUP($C183, Table5[#All], 15, 0)</f>
        <v>0</v>
      </c>
      <c r="HY183" s="9">
        <f>VLOOKUP($C183, Table5[#All], 16, 0)</f>
        <v>0</v>
      </c>
      <c r="HZ183" s="10">
        <f t="shared" si="219"/>
        <v>1</v>
      </c>
      <c r="IA183" s="11"/>
      <c r="IB183" s="9">
        <f>VLOOKUP($C183, Table5[#All], 17, 0)</f>
        <v>0</v>
      </c>
      <c r="IC183" s="9">
        <f>VLOOKUP($C183, Table5[#All], 18, 0)</f>
        <v>0</v>
      </c>
      <c r="ID183" s="9">
        <f>VLOOKUP($C183, Table5[#All], 19, 0)</f>
        <v>0</v>
      </c>
      <c r="IE183" s="9">
        <f>VLOOKUP($C183, Table5[#All], 20, 0)</f>
        <v>1</v>
      </c>
      <c r="IF183" s="9">
        <f>VLOOKUP($C183, Table5[#All], 21, 0)</f>
        <v>0</v>
      </c>
      <c r="IG183" s="10">
        <f t="shared" si="220"/>
        <v>4</v>
      </c>
      <c r="IH183" s="11"/>
      <c r="II183" s="9">
        <f>VLOOKUP($C183, Table5[#All], 22, 0)</f>
        <v>1</v>
      </c>
      <c r="IJ183" s="9">
        <f>VLOOKUP($C183, Table5[#All], 23, 0)</f>
        <v>0</v>
      </c>
      <c r="IK183" s="9">
        <f>VLOOKUP($C183, Table5[#All], 24, 0)</f>
        <v>0</v>
      </c>
      <c r="IL183" s="9">
        <f>VLOOKUP($C183, Table5[#All], 25, 0)</f>
        <v>0</v>
      </c>
      <c r="IM183" s="9">
        <f>VLOOKUP($C183, Table5[#All], 26, 0)</f>
        <v>0</v>
      </c>
      <c r="IN183" s="10">
        <f t="shared" si="221"/>
        <v>1</v>
      </c>
      <c r="IO183" s="11"/>
      <c r="IP183" s="9">
        <v>1</v>
      </c>
      <c r="IQ183" s="9">
        <v>0</v>
      </c>
      <c r="IR183" s="9">
        <v>0</v>
      </c>
      <c r="IS183" s="9">
        <v>0</v>
      </c>
      <c r="IT183" s="9">
        <v>0</v>
      </c>
      <c r="IU183" s="10">
        <f t="shared" si="222"/>
        <v>1</v>
      </c>
      <c r="IV183" s="82"/>
    </row>
    <row r="184" spans="1:256" ht="16.3" thickTop="1" thickBot="1" x14ac:dyDescent="0.35">
      <c r="A184" s="16" t="s">
        <v>483</v>
      </c>
      <c r="B184" s="16" t="s">
        <v>508</v>
      </c>
      <c r="C184" s="16" t="s">
        <v>509</v>
      </c>
      <c r="D184" s="11"/>
      <c r="E184" s="9">
        <f>VLOOKUP($C184, Table3[#All], 2, 0)</f>
        <v>0</v>
      </c>
      <c r="F184" s="9"/>
      <c r="G184" s="9">
        <f>VLOOKUP($C184, Table3[#All], 3, 0)</f>
        <v>0.15789999999999998</v>
      </c>
      <c r="H184" s="9">
        <f>VLOOKUP($C184, Table3[#All], 4, 0)</f>
        <v>0.84209999999999996</v>
      </c>
      <c r="I184" s="9">
        <f>VLOOKUP($C184, Table3[#All], 5, 0)</f>
        <v>0</v>
      </c>
      <c r="J184" s="10">
        <f t="shared" si="223"/>
        <v>4</v>
      </c>
      <c r="K184" s="11"/>
      <c r="L184" s="9">
        <f>VLOOKUP($C184, Table3[#All], 6, 0)</f>
        <v>0</v>
      </c>
      <c r="M184" s="9"/>
      <c r="N184" s="9">
        <f>VLOOKUP($C184, Table3[#All], 7, 0)</f>
        <v>1</v>
      </c>
      <c r="O184" s="9">
        <f>VLOOKUP($C184, Table3[#All], 8, 0)</f>
        <v>0</v>
      </c>
      <c r="P184" s="9">
        <f>VLOOKUP($C184, Table3[#All], 9, 0)</f>
        <v>0</v>
      </c>
      <c r="Q184" s="10">
        <f t="shared" si="224"/>
        <v>3</v>
      </c>
      <c r="R184" s="11"/>
      <c r="S184" s="9">
        <f>VLOOKUP($C184, Table3[#All], 10, 0)</f>
        <v>0</v>
      </c>
      <c r="T184" s="9">
        <f>VLOOKUP($C184, Table3[#All], 11, 0)</f>
        <v>0</v>
      </c>
      <c r="U184" s="9">
        <f>VLOOKUP($C184, Table3[#All], 12, 0)</f>
        <v>0.36840000000000006</v>
      </c>
      <c r="V184" s="9">
        <f>VLOOKUP($C184, Table3[#All], 13, 0)</f>
        <v>0.63159999999999994</v>
      </c>
      <c r="W184" s="9">
        <f>VLOOKUP($C184, Table3[#All], 14, 0)</f>
        <v>0</v>
      </c>
      <c r="X184" s="10">
        <f t="shared" si="225"/>
        <v>4</v>
      </c>
      <c r="Y184" s="11"/>
      <c r="Z184" s="9">
        <f>VLOOKUP($C184, Table3[#All], 15, 0)</f>
        <v>0</v>
      </c>
      <c r="AA184" s="9">
        <f>VLOOKUP($C184, Table3[#All], 16, 0)</f>
        <v>0.10529999999999999</v>
      </c>
      <c r="AB184" s="9">
        <f>VLOOKUP($C184, Table3[#All], 17, 0)</f>
        <v>0.78949999999999998</v>
      </c>
      <c r="AC184" s="9">
        <f>VLOOKUP($C184, Table3[#All], 18, 0)</f>
        <v>0.10529999999999999</v>
      </c>
      <c r="AD184" s="9">
        <f>VLOOKUP($C184, Table3[#All], 19, 0)</f>
        <v>0</v>
      </c>
      <c r="AE184" s="10">
        <f t="shared" si="195"/>
        <v>3</v>
      </c>
      <c r="AF184" s="11"/>
      <c r="AG184" s="9">
        <f>VLOOKUP($C184, Table3[#All], 20, 0)</f>
        <v>0</v>
      </c>
      <c r="AH184" s="9">
        <f>VLOOKUP($C184, Table3[#All], 21, 0)</f>
        <v>0.22219999999999998</v>
      </c>
      <c r="AI184" s="9">
        <f>VLOOKUP($C184, Table3[#All], 22, 0)</f>
        <v>0.77780000000000005</v>
      </c>
      <c r="AJ184" s="9"/>
      <c r="AK184" s="9"/>
      <c r="AL184" s="10">
        <f t="shared" si="196"/>
        <v>3</v>
      </c>
      <c r="AM184" s="11"/>
      <c r="AN184" s="9">
        <f>VLOOKUP($C184, Table3[#All], 23, 0)</f>
        <v>1</v>
      </c>
      <c r="AO184" s="9">
        <f>VLOOKUP($C184, Table3[#All], 24, 0)</f>
        <v>0</v>
      </c>
      <c r="AP184" s="9">
        <f>VLOOKUP($C184, Table3[#All], 25, 0)</f>
        <v>0</v>
      </c>
      <c r="AQ184" s="9">
        <f>VLOOKUP($C184, Table3[#All], 26, 0)</f>
        <v>0</v>
      </c>
      <c r="AR184" s="9"/>
      <c r="AS184" s="12">
        <f t="shared" si="197"/>
        <v>1</v>
      </c>
      <c r="AT184" s="11"/>
      <c r="AU184" s="9">
        <f>VLOOKUP($C184, Table3[#All], 27, 0)</f>
        <v>0.78949999999999998</v>
      </c>
      <c r="AV184" s="9">
        <f>VLOOKUP($C184, Table3[#All], 28, 0)</f>
        <v>0</v>
      </c>
      <c r="AW184" s="9">
        <f>VLOOKUP($C184, Table3[#All], 29, 0)</f>
        <v>0.21050000000000002</v>
      </c>
      <c r="AX184" s="9"/>
      <c r="AY184" s="9"/>
      <c r="AZ184" s="10">
        <f t="shared" si="226"/>
        <v>1</v>
      </c>
      <c r="BA184" s="11"/>
      <c r="BB184" s="9">
        <f>VLOOKUP($C184, Table3[#All], 30, 0)</f>
        <v>5.2600000000000001E-2</v>
      </c>
      <c r="BC184" s="9">
        <f>VLOOKUP($C184, Table3[#All], 31, 0)</f>
        <v>0.52629999999999999</v>
      </c>
      <c r="BD184" s="9">
        <f>VLOOKUP($C184, Table3[#All], 32, 0)</f>
        <v>0.42109999999999997</v>
      </c>
      <c r="BE184" s="9">
        <f>VLOOKUP($C184, Table3[#All], 33, 0)</f>
        <v>0</v>
      </c>
      <c r="BF184" s="9"/>
      <c r="BG184" s="10">
        <f t="shared" si="227"/>
        <v>3</v>
      </c>
      <c r="BH184" s="81"/>
      <c r="BI184" s="9">
        <f>VLOOKUP($C184, Table3[#All], 34, 0)</f>
        <v>0</v>
      </c>
      <c r="BJ184" s="9">
        <f>VLOOKUP($C184, Table3[#All], 35, 0)</f>
        <v>0</v>
      </c>
      <c r="BK184" s="9">
        <f>VLOOKUP($C184, Table3[#All], 36, 0)</f>
        <v>0</v>
      </c>
      <c r="BL184" s="9">
        <f>VLOOKUP($C184, Table3[#All], 37, 0)</f>
        <v>0</v>
      </c>
      <c r="BM184" s="9">
        <f>VLOOKUP($C184, Table3[#All], 38, 0)</f>
        <v>0</v>
      </c>
      <c r="BN184" s="10" t="str">
        <f t="shared" si="228"/>
        <v>N/A</v>
      </c>
      <c r="BO184" s="11"/>
      <c r="BP184" s="9">
        <f>VLOOKUP($C184, Table3[#All], 39, 0)</f>
        <v>0</v>
      </c>
      <c r="BQ184" s="9">
        <f>VLOOKUP($C184, Table3[#All], 40, 0)</f>
        <v>0.10529999999999999</v>
      </c>
      <c r="BR184" s="9">
        <f>VLOOKUP($C184, Table3[#All], 41, 0)</f>
        <v>0.89469999999999994</v>
      </c>
      <c r="BS184" s="9">
        <f>VLOOKUP($C184, Table3[#All], 42, 0)</f>
        <v>0</v>
      </c>
      <c r="BT184" s="9"/>
      <c r="BU184" s="10">
        <f t="shared" si="198"/>
        <v>3</v>
      </c>
      <c r="BV184" s="11"/>
      <c r="BW184" s="9">
        <f>VLOOKUP($C184, Table3[#All], 43, 0)</f>
        <v>0.21050000000000002</v>
      </c>
      <c r="BX184" s="9">
        <f>VLOOKUP($C184, Table3[#All], 44, 0)</f>
        <v>0.78949999999999998</v>
      </c>
      <c r="BY184" s="9">
        <f>VLOOKUP($C184, Table3[#All], 45, 0)</f>
        <v>0</v>
      </c>
      <c r="BZ184" s="9"/>
      <c r="CA184" s="9"/>
      <c r="CB184" s="10">
        <f t="shared" si="199"/>
        <v>2</v>
      </c>
      <c r="CC184" s="81"/>
      <c r="CD184" s="9">
        <f>VLOOKUP($C184, Table3[#All], 46, 0)</f>
        <v>0.52629999999999999</v>
      </c>
      <c r="CE184" s="9">
        <f>VLOOKUP($C184, Table3[#All], 47, 0)</f>
        <v>0</v>
      </c>
      <c r="CF184" s="9">
        <f>VLOOKUP($C184, Table3[#All], 48, 0)</f>
        <v>0.47369999999999995</v>
      </c>
      <c r="CG184" s="9">
        <f>VLOOKUP($C184, Table3[#All], 49, 0)</f>
        <v>0</v>
      </c>
      <c r="CH184" s="9">
        <f>VLOOKUP($C184, Table3[#All], 50, 0)</f>
        <v>0</v>
      </c>
      <c r="CI184" s="12">
        <f t="shared" si="200"/>
        <v>3</v>
      </c>
      <c r="CJ184" s="13"/>
      <c r="CK184" s="9">
        <f>VLOOKUP($C184, Table3[#All], 51, 0)</f>
        <v>0</v>
      </c>
      <c r="CL184" s="9">
        <f>VLOOKUP($C184, Table3[#All], 52, 0)</f>
        <v>1</v>
      </c>
      <c r="CM184" s="9">
        <f>VLOOKUP($C184, Table3[#All], 53, 0)</f>
        <v>0</v>
      </c>
      <c r="CN184" s="9">
        <f>VLOOKUP($C184, Table3[#All], 54, 0)</f>
        <v>0</v>
      </c>
      <c r="CO184" s="9"/>
      <c r="CP184" s="10">
        <f t="shared" si="201"/>
        <v>2</v>
      </c>
      <c r="CQ184" s="11"/>
      <c r="CR184" s="9">
        <f>VLOOKUP($C184, Table3[#All], 55, 0)</f>
        <v>0</v>
      </c>
      <c r="CS184" s="9">
        <f>VLOOKUP($C184, Table3[#All], 56, 0)</f>
        <v>0.52629999999999999</v>
      </c>
      <c r="CT184" s="9">
        <f>VLOOKUP($C184, Table3[#All], 57, 0)</f>
        <v>0.47369999999999995</v>
      </c>
      <c r="CU184" s="9">
        <f>VLOOKUP($C184, Table3[#All], 58, 0)</f>
        <v>0</v>
      </c>
      <c r="CV184" s="9">
        <f>VLOOKUP($C184, Table3[#All], 59, 0)</f>
        <v>0</v>
      </c>
      <c r="CW184" s="14">
        <f t="shared" si="202"/>
        <v>3</v>
      </c>
      <c r="CX184" s="81"/>
      <c r="CY184" s="9">
        <f>VLOOKUP($C184, Table3[#All], 60, 0)</f>
        <v>0.10529999999999999</v>
      </c>
      <c r="CZ184" s="9">
        <f>VLOOKUP($C184, Table3[#All], 61, 0)</f>
        <v>0.57889999999999997</v>
      </c>
      <c r="DA184" s="9">
        <f>VLOOKUP($C184, Table3[#All], 62, 0)</f>
        <v>0.31579999999999997</v>
      </c>
      <c r="DB184" s="9">
        <f>VLOOKUP($C184, Table3[#All], 63, 0)</f>
        <v>0</v>
      </c>
      <c r="DC184" s="9">
        <f>VLOOKUP($C184, Table3[#All], 64, 0)</f>
        <v>0</v>
      </c>
      <c r="DD184" s="10">
        <f t="shared" si="203"/>
        <v>3</v>
      </c>
      <c r="DE184" s="11"/>
      <c r="DF184" s="9">
        <f>VLOOKUP($C184, Table3[#All], 65, 0)</f>
        <v>0</v>
      </c>
      <c r="DG184" s="9"/>
      <c r="DH184" s="9">
        <f>VLOOKUP($C184, Table3[#All], 66, 0)</f>
        <v>0.89469999999999994</v>
      </c>
      <c r="DI184" s="9"/>
      <c r="DJ184" s="9">
        <f>VLOOKUP($C184, Table3[#All], 67, 0)</f>
        <v>0.10529999999999999</v>
      </c>
      <c r="DK184" s="14">
        <f t="shared" si="204"/>
        <v>3</v>
      </c>
      <c r="DL184" s="11"/>
      <c r="DM184" s="9">
        <f>VLOOKUP($C184, Table3[#All], 68, 0)</f>
        <v>0.57889999999999997</v>
      </c>
      <c r="DN184" s="9"/>
      <c r="DO184" s="9">
        <f>VLOOKUP($C184, Table3[#All], 69, 0)</f>
        <v>0.42109999999999997</v>
      </c>
      <c r="DP184" s="9">
        <f>VLOOKUP($C184, Table3[#All], 70, 0)</f>
        <v>0</v>
      </c>
      <c r="DQ184" s="9"/>
      <c r="DR184" s="14">
        <f t="shared" si="205"/>
        <v>3</v>
      </c>
      <c r="DS184" s="11"/>
      <c r="DT184" s="9">
        <f>VLOOKUP($C184, Table3[#All], 71, 0)</f>
        <v>0</v>
      </c>
      <c r="DU184" s="9">
        <f>VLOOKUP($C184, Table3[#All], 72, 0)</f>
        <v>0</v>
      </c>
      <c r="DV184" s="9">
        <f>VLOOKUP($C184, Table3[#All], 73, 0)</f>
        <v>0</v>
      </c>
      <c r="DW184" s="9">
        <f>VLOOKUP($C184, Table3[#All], 74, 0)</f>
        <v>0.73680000000000012</v>
      </c>
      <c r="DX184" s="9">
        <f>VLOOKUP($C184, Table3[#All], 75, 0)</f>
        <v>0.26319999999999999</v>
      </c>
      <c r="DY184" s="12">
        <f t="shared" si="194"/>
        <v>5</v>
      </c>
      <c r="DZ184" s="11"/>
      <c r="EA184" s="9">
        <f>VLOOKUP($C184, Table3[#All], 76, 0)</f>
        <v>1</v>
      </c>
      <c r="EB184" s="9">
        <f>VLOOKUP($C184, Table3[#All], 77, 0)</f>
        <v>0</v>
      </c>
      <c r="EC184" s="9">
        <f>VLOOKUP($C184, Table3[#All], 78, 0)</f>
        <v>0</v>
      </c>
      <c r="ED184" s="9">
        <f>VLOOKUP($C184, Table3[#All], 79, 0)</f>
        <v>0</v>
      </c>
      <c r="EE184" s="9">
        <f>VLOOKUP($C184, Table3[#All], 80, 0)</f>
        <v>0</v>
      </c>
      <c r="EF184" s="10">
        <f t="shared" si="206"/>
        <v>1</v>
      </c>
      <c r="EG184" s="9"/>
      <c r="EH184" s="9">
        <f>VLOOKUP($C184, Table3[#All], 81, 0)</f>
        <v>1</v>
      </c>
      <c r="EI184" s="9">
        <f>VLOOKUP($C184, Table3[#All], 82, 0)</f>
        <v>0</v>
      </c>
      <c r="EJ184" s="9">
        <f>VLOOKUP($C184, Table3[#All], 83, 0)</f>
        <v>0</v>
      </c>
      <c r="EK184" s="9">
        <f>VLOOKUP($C184, Table3[#All], 84, 0)</f>
        <v>0</v>
      </c>
      <c r="EL184" s="9">
        <f>VLOOKUP($C184, Table3[#All], 85, 0)</f>
        <v>0</v>
      </c>
      <c r="EM184" s="14">
        <f t="shared" si="207"/>
        <v>1</v>
      </c>
      <c r="EN184" s="11"/>
      <c r="EO184" s="9">
        <f>VLOOKUP($C184, Table3[#All], 86, 0)</f>
        <v>0</v>
      </c>
      <c r="EP184" s="9"/>
      <c r="EQ184" s="9">
        <f>VLOOKUP($C184, Table3[#All], 87, 0)</f>
        <v>1</v>
      </c>
      <c r="ER184" s="9"/>
      <c r="ES184" s="9"/>
      <c r="ET184" s="14">
        <f t="shared" si="208"/>
        <v>3</v>
      </c>
      <c r="EU184" s="11"/>
      <c r="EV184" s="9">
        <f>VLOOKUP($C184, Table3[#All], 88, 0)</f>
        <v>0</v>
      </c>
      <c r="EW184" s="9">
        <f>VLOOKUP($C184, Table3[#All], 89, 0)</f>
        <v>1</v>
      </c>
      <c r="EX184" s="9">
        <f>VLOOKUP($C184, Table3[#All], 90, 0)</f>
        <v>0</v>
      </c>
      <c r="EY184" s="9">
        <f>VLOOKUP($C184, Table3[#All], 91, 0)</f>
        <v>0</v>
      </c>
      <c r="EZ184" s="9">
        <f>VLOOKUP($C184, Table3[#All], 92, 0)</f>
        <v>0</v>
      </c>
      <c r="FA184" s="12">
        <f t="shared" si="209"/>
        <v>2</v>
      </c>
      <c r="FB184" s="11"/>
      <c r="FC184" s="9">
        <f>VLOOKUP($C184, Table3[#All], 93, 0)</f>
        <v>0</v>
      </c>
      <c r="FD184" s="9">
        <f>VLOOKUP($C184, Table3[#All], 94, 0)</f>
        <v>0.15789999999999998</v>
      </c>
      <c r="FE184" s="9">
        <f>VLOOKUP($C184, Table3[#All], 95, 0)</f>
        <v>0.73680000000000012</v>
      </c>
      <c r="FF184" s="9">
        <f>VLOOKUP($C184, Table3[#All], 96, 0)</f>
        <v>0.10529999999999999</v>
      </c>
      <c r="FG184" s="9"/>
      <c r="FH184" s="10">
        <f t="shared" si="210"/>
        <v>3</v>
      </c>
      <c r="FI184" s="11"/>
      <c r="FJ184" s="9">
        <f>VLOOKUP($C184, Table3[#All], 97, 0)</f>
        <v>0</v>
      </c>
      <c r="FK184" s="9">
        <f>VLOOKUP($C184, Table3[#All], 98, 0)</f>
        <v>0</v>
      </c>
      <c r="FL184" s="9">
        <f>VLOOKUP($C184, Table3[#All], 99, 0)</f>
        <v>0</v>
      </c>
      <c r="FM184" s="9">
        <f>VLOOKUP($C184, Table3[#All], 100, 0)</f>
        <v>0</v>
      </c>
      <c r="FN184" s="9">
        <f>VLOOKUP($C184, Table3[#All], 101, 0)</f>
        <v>1</v>
      </c>
      <c r="FO184" s="14">
        <f t="shared" si="211"/>
        <v>5</v>
      </c>
      <c r="FP184" s="11"/>
      <c r="FQ184" s="9">
        <f>VLOOKUP($C184, Table3[#All], 102, 0)</f>
        <v>0.73680000000000012</v>
      </c>
      <c r="FR184" s="9">
        <f>VLOOKUP($C184, Table3[#All], 103, 0)</f>
        <v>0.26319999999999999</v>
      </c>
      <c r="FS184" s="9">
        <f>VLOOKUP($C184, Table3[#All], 104, 0)</f>
        <v>0</v>
      </c>
      <c r="FT184" s="9">
        <f>VLOOKUP($C184, Table3[#All], 105, 0)</f>
        <v>0</v>
      </c>
      <c r="FU184" s="9">
        <v>0</v>
      </c>
      <c r="FV184" s="10">
        <f t="shared" si="212"/>
        <v>2</v>
      </c>
      <c r="FW184" s="11"/>
      <c r="FX184" s="9">
        <f>VLOOKUP($C184, Table3[#All], 106, 0)</f>
        <v>0.84209999999999996</v>
      </c>
      <c r="FY184" s="9"/>
      <c r="FZ184" s="9">
        <f>VLOOKUP($C184, Table3[#All], 107, 0)</f>
        <v>0.15789999999999998</v>
      </c>
      <c r="GA184" s="9">
        <f>VLOOKUP($C184, Table3[#All], 108, 0)</f>
        <v>0</v>
      </c>
      <c r="GB184" s="9"/>
      <c r="GC184" s="10">
        <f t="shared" si="229"/>
        <v>1</v>
      </c>
      <c r="GD184" s="81"/>
      <c r="GE184" s="9">
        <f>VLOOKUP($C184, Table3[#All], 109, 0)</f>
        <v>0</v>
      </c>
      <c r="GF184" s="9">
        <f>VLOOKUP($C184, Table3[#All], 110, 0)</f>
        <v>0.26319999999999999</v>
      </c>
      <c r="GG184" s="9">
        <f>VLOOKUP($C184, Table3[#All], 111, 0)</f>
        <v>0.73680000000000012</v>
      </c>
      <c r="GH184" s="9"/>
      <c r="GI184" s="9">
        <f>VLOOKUP($C184, Table3[#All], 112, 0)</f>
        <v>0</v>
      </c>
      <c r="GJ184" s="12">
        <f t="shared" si="213"/>
        <v>3</v>
      </c>
      <c r="GK184" s="11"/>
      <c r="GL184" s="9">
        <f>VLOOKUP($C184, Table3[#All], 113, 0)</f>
        <v>0</v>
      </c>
      <c r="GM184" s="9">
        <f>VLOOKUP($C184, Table3[#All], 114, 0)</f>
        <v>0</v>
      </c>
      <c r="GN184" s="9">
        <f>VLOOKUP($C184, Table3[#All], 115, 0)</f>
        <v>0.21050000000000002</v>
      </c>
      <c r="GO184" s="9">
        <f>VLOOKUP($C184, Table3[#All], 116, 0)</f>
        <v>0.78949999999999998</v>
      </c>
      <c r="GP184" s="9"/>
      <c r="GQ184" s="10">
        <f t="shared" si="214"/>
        <v>4</v>
      </c>
      <c r="GR184" s="11"/>
      <c r="GS184" s="9">
        <f>VLOOKUP($C184, Table2[#All], 3, 0)</f>
        <v>0</v>
      </c>
      <c r="GT184" s="9">
        <f>VLOOKUP($C184, Table2[#All], 4, 0)</f>
        <v>0</v>
      </c>
      <c r="GU184" s="9">
        <f>VLOOKUP($C184, Table2[#All], 5, 0)</f>
        <v>1</v>
      </c>
      <c r="GV184" s="9">
        <f>VLOOKUP($C184, Table2[#All], 6, 0)</f>
        <v>0</v>
      </c>
      <c r="GW184" s="9">
        <f>VLOOKUP($C184, Table2[#All], 7, 0)</f>
        <v>0</v>
      </c>
      <c r="GX184" s="10">
        <f t="shared" si="215"/>
        <v>3</v>
      </c>
      <c r="GY184" s="11"/>
      <c r="GZ184" s="9">
        <v>0</v>
      </c>
      <c r="HA184" s="9">
        <v>1</v>
      </c>
      <c r="HB184" s="9">
        <v>0</v>
      </c>
      <c r="HC184" s="9">
        <v>0</v>
      </c>
      <c r="HD184" s="9"/>
      <c r="HE184" s="10">
        <f t="shared" si="216"/>
        <v>2</v>
      </c>
      <c r="HF184" s="11"/>
      <c r="HG184" s="9">
        <f>VLOOKUP($C184, Table5[#All], 2, 0)</f>
        <v>0</v>
      </c>
      <c r="HH184" s="9">
        <f>VLOOKUP($C184, Table5[#All], 3, 0)</f>
        <v>0</v>
      </c>
      <c r="HI184" s="9">
        <f>VLOOKUP($C184, Table5[#All], 4, 0)</f>
        <v>1</v>
      </c>
      <c r="HJ184" s="9">
        <f>VLOOKUP($C184, Table5[#All], 5, 0)</f>
        <v>0</v>
      </c>
      <c r="HK184" s="9">
        <f>VLOOKUP($C184, Table5[#All], 6, 0)</f>
        <v>0</v>
      </c>
      <c r="HL184" s="10">
        <f t="shared" si="217"/>
        <v>3</v>
      </c>
      <c r="HM184" s="11"/>
      <c r="HN184" s="9">
        <f>VLOOKUP($C184, Table5[#All], 7, 0)</f>
        <v>0</v>
      </c>
      <c r="HO184" s="9">
        <f>VLOOKUP($C184, Table5[#All], 8, 0)</f>
        <v>1</v>
      </c>
      <c r="HP184" s="9">
        <f>VLOOKUP($C184, Table5[#All], 9, 0)</f>
        <v>0</v>
      </c>
      <c r="HQ184" s="9">
        <f>VLOOKUP($C184, Table5[#All], 10, 0)</f>
        <v>0</v>
      </c>
      <c r="HR184" s="9">
        <f>VLOOKUP($C184, Table5[#All], 11, 0)</f>
        <v>0</v>
      </c>
      <c r="HS184" s="10">
        <f t="shared" si="218"/>
        <v>2</v>
      </c>
      <c r="HT184" s="11"/>
      <c r="HU184" s="9">
        <f>VLOOKUP($C184, Table5[#All], 12, 0)</f>
        <v>1</v>
      </c>
      <c r="HV184" s="9">
        <f>VLOOKUP($C184, Table5[#All], 13, 0)</f>
        <v>0</v>
      </c>
      <c r="HW184" s="9">
        <f>VLOOKUP($C184, Table5[#All], 14, 0)</f>
        <v>0</v>
      </c>
      <c r="HX184" s="9">
        <f>VLOOKUP($C184, Table5[#All], 15, 0)</f>
        <v>0</v>
      </c>
      <c r="HY184" s="9">
        <f>VLOOKUP($C184, Table5[#All], 16, 0)</f>
        <v>0</v>
      </c>
      <c r="HZ184" s="10">
        <f t="shared" si="219"/>
        <v>1</v>
      </c>
      <c r="IA184" s="11"/>
      <c r="IB184" s="9">
        <f>VLOOKUP($C184, Table5[#All], 17, 0)</f>
        <v>0</v>
      </c>
      <c r="IC184" s="9">
        <f>VLOOKUP($C184, Table5[#All], 18, 0)</f>
        <v>1</v>
      </c>
      <c r="ID184" s="9">
        <f>VLOOKUP($C184, Table5[#All], 19, 0)</f>
        <v>0</v>
      </c>
      <c r="IE184" s="9">
        <f>VLOOKUP($C184, Table5[#All], 20, 0)</f>
        <v>0</v>
      </c>
      <c r="IF184" s="9">
        <f>VLOOKUP($C184, Table5[#All], 21, 0)</f>
        <v>0</v>
      </c>
      <c r="IG184" s="10">
        <f t="shared" si="220"/>
        <v>2</v>
      </c>
      <c r="IH184" s="11"/>
      <c r="II184" s="9">
        <f>VLOOKUP($C184, Table5[#All], 22, 0)</f>
        <v>1</v>
      </c>
      <c r="IJ184" s="9">
        <f>VLOOKUP($C184, Table5[#All], 23, 0)</f>
        <v>0</v>
      </c>
      <c r="IK184" s="9">
        <f>VLOOKUP($C184, Table5[#All], 24, 0)</f>
        <v>0</v>
      </c>
      <c r="IL184" s="9">
        <f>VLOOKUP($C184, Table5[#All], 25, 0)</f>
        <v>0</v>
      </c>
      <c r="IM184" s="9">
        <f>VLOOKUP($C184, Table5[#All], 26, 0)</f>
        <v>0</v>
      </c>
      <c r="IN184" s="10">
        <f t="shared" si="221"/>
        <v>1</v>
      </c>
      <c r="IO184" s="11"/>
      <c r="IP184" s="9">
        <v>1</v>
      </c>
      <c r="IQ184" s="9">
        <v>0</v>
      </c>
      <c r="IR184" s="9">
        <v>0</v>
      </c>
      <c r="IS184" s="9">
        <v>0</v>
      </c>
      <c r="IT184" s="9">
        <v>0</v>
      </c>
      <c r="IU184" s="10">
        <f t="shared" si="222"/>
        <v>1</v>
      </c>
      <c r="IV184" s="82"/>
    </row>
    <row r="185" spans="1:256" ht="16.3" thickTop="1" thickBot="1" x14ac:dyDescent="0.35">
      <c r="A185" s="16" t="s">
        <v>483</v>
      </c>
      <c r="B185" s="16" t="s">
        <v>510</v>
      </c>
      <c r="C185" s="16" t="s">
        <v>511</v>
      </c>
      <c r="D185" s="11"/>
      <c r="E185" s="9">
        <f>VLOOKUP($C185, Table3[#All], 2, 0)</f>
        <v>9.5199999999999993E-2</v>
      </c>
      <c r="F185" s="9"/>
      <c r="G185" s="9">
        <f>VLOOKUP($C185, Table3[#All], 3, 0)</f>
        <v>0.23809999999999998</v>
      </c>
      <c r="H185" s="9">
        <f>VLOOKUP($C185, Table3[#All], 4, 0)</f>
        <v>0.66670000000000007</v>
      </c>
      <c r="I185" s="9">
        <f>VLOOKUP($C185, Table3[#All], 5, 0)</f>
        <v>0</v>
      </c>
      <c r="J185" s="10">
        <f t="shared" si="223"/>
        <v>4</v>
      </c>
      <c r="K185" s="11"/>
      <c r="L185" s="9">
        <f>VLOOKUP($C185, Table3[#All], 6, 0)</f>
        <v>0</v>
      </c>
      <c r="M185" s="9"/>
      <c r="N185" s="9">
        <f>VLOOKUP($C185, Table3[#All], 7, 0)</f>
        <v>0</v>
      </c>
      <c r="O185" s="9">
        <f>VLOOKUP($C185, Table3[#All], 8, 0)</f>
        <v>1</v>
      </c>
      <c r="P185" s="9">
        <f>VLOOKUP($C185, Table3[#All], 9, 0)</f>
        <v>0</v>
      </c>
      <c r="Q185" s="10">
        <f t="shared" si="224"/>
        <v>4</v>
      </c>
      <c r="R185" s="11"/>
      <c r="S185" s="9">
        <f>VLOOKUP($C185, Table3[#All], 10, 0)</f>
        <v>0</v>
      </c>
      <c r="T185" s="9">
        <f>VLOOKUP($C185, Table3[#All], 11, 0)</f>
        <v>4.7599999999999996E-2</v>
      </c>
      <c r="U185" s="9">
        <f>VLOOKUP($C185, Table3[#All], 12, 0)</f>
        <v>0.57140000000000002</v>
      </c>
      <c r="V185" s="9">
        <f>VLOOKUP($C185, Table3[#All], 13, 0)</f>
        <v>0.38100000000000001</v>
      </c>
      <c r="W185" s="9">
        <f>VLOOKUP($C185, Table3[#All], 14, 0)</f>
        <v>0</v>
      </c>
      <c r="X185" s="10">
        <f t="shared" si="225"/>
        <v>4</v>
      </c>
      <c r="Y185" s="11"/>
      <c r="Z185" s="9">
        <f>VLOOKUP($C185, Table3[#All], 15, 0)</f>
        <v>0</v>
      </c>
      <c r="AA185" s="9">
        <f>VLOOKUP($C185, Table3[#All], 16, 0)</f>
        <v>0.1905</v>
      </c>
      <c r="AB185" s="9">
        <f>VLOOKUP($C185, Table3[#All], 17, 0)</f>
        <v>0.61899999999999999</v>
      </c>
      <c r="AC185" s="9">
        <f>VLOOKUP($C185, Table3[#All], 18, 0)</f>
        <v>0.1905</v>
      </c>
      <c r="AD185" s="9">
        <f>VLOOKUP($C185, Table3[#All], 19, 0)</f>
        <v>0</v>
      </c>
      <c r="AE185" s="10">
        <f t="shared" si="195"/>
        <v>3</v>
      </c>
      <c r="AF185" s="11"/>
      <c r="AG185" s="9">
        <f>VLOOKUP($C185, Table3[#All], 20, 0)</f>
        <v>0</v>
      </c>
      <c r="AH185" s="9">
        <f>VLOOKUP($C185, Table3[#All], 21, 0)</f>
        <v>0.23809999999999998</v>
      </c>
      <c r="AI185" s="9">
        <f>VLOOKUP($C185, Table3[#All], 22, 0)</f>
        <v>0.76190000000000002</v>
      </c>
      <c r="AJ185" s="9"/>
      <c r="AK185" s="9"/>
      <c r="AL185" s="10">
        <f t="shared" si="196"/>
        <v>3</v>
      </c>
      <c r="AM185" s="11"/>
      <c r="AN185" s="9">
        <f>VLOOKUP($C185, Table3[#All], 23, 0)</f>
        <v>1</v>
      </c>
      <c r="AO185" s="9">
        <f>VLOOKUP($C185, Table3[#All], 24, 0)</f>
        <v>0</v>
      </c>
      <c r="AP185" s="9">
        <f>VLOOKUP($C185, Table3[#All], 25, 0)</f>
        <v>0</v>
      </c>
      <c r="AQ185" s="9">
        <f>VLOOKUP($C185, Table3[#All], 26, 0)</f>
        <v>0</v>
      </c>
      <c r="AR185" s="9"/>
      <c r="AS185" s="12">
        <f t="shared" si="197"/>
        <v>1</v>
      </c>
      <c r="AT185" s="11"/>
      <c r="AU185" s="9">
        <f>VLOOKUP($C185, Table3[#All], 27, 0)</f>
        <v>0.61899999999999999</v>
      </c>
      <c r="AV185" s="9">
        <f>VLOOKUP($C185, Table3[#All], 28, 0)</f>
        <v>0</v>
      </c>
      <c r="AW185" s="9">
        <f>VLOOKUP($C185, Table3[#All], 29, 0)</f>
        <v>0.38100000000000001</v>
      </c>
      <c r="AX185" s="9"/>
      <c r="AY185" s="9"/>
      <c r="AZ185" s="10">
        <f t="shared" si="226"/>
        <v>3</v>
      </c>
      <c r="BA185" s="11"/>
      <c r="BB185" s="9">
        <f>VLOOKUP($C185, Table3[#All], 30, 0)</f>
        <v>0.28570000000000001</v>
      </c>
      <c r="BC185" s="9">
        <f>VLOOKUP($C185, Table3[#All], 31, 0)</f>
        <v>0.38100000000000001</v>
      </c>
      <c r="BD185" s="9">
        <f>VLOOKUP($C185, Table3[#All], 32, 0)</f>
        <v>0.33329999999999999</v>
      </c>
      <c r="BE185" s="9">
        <f>VLOOKUP($C185, Table3[#All], 33, 0)</f>
        <v>0</v>
      </c>
      <c r="BF185" s="9"/>
      <c r="BG185" s="10">
        <f t="shared" si="227"/>
        <v>3</v>
      </c>
      <c r="BH185" s="81"/>
      <c r="BI185" s="9">
        <f>VLOOKUP($C185, Table3[#All], 34, 0)</f>
        <v>0</v>
      </c>
      <c r="BJ185" s="9">
        <f>VLOOKUP($C185, Table3[#All], 35, 0)</f>
        <v>0</v>
      </c>
      <c r="BK185" s="9">
        <f>VLOOKUP($C185, Table3[#All], 36, 0)</f>
        <v>0</v>
      </c>
      <c r="BL185" s="9">
        <f>VLOOKUP($C185, Table3[#All], 37, 0)</f>
        <v>0</v>
      </c>
      <c r="BM185" s="9">
        <f>VLOOKUP($C185, Table3[#All], 38, 0)</f>
        <v>0</v>
      </c>
      <c r="BN185" s="10" t="str">
        <f t="shared" si="228"/>
        <v>N/A</v>
      </c>
      <c r="BO185" s="11"/>
      <c r="BP185" s="9">
        <f>VLOOKUP($C185, Table3[#All], 39, 0)</f>
        <v>0</v>
      </c>
      <c r="BQ185" s="9">
        <f>VLOOKUP($C185, Table3[#All], 40, 0)</f>
        <v>9.5199999999999993E-2</v>
      </c>
      <c r="BR185" s="9">
        <f>VLOOKUP($C185, Table3[#All], 41, 0)</f>
        <v>0.90480000000000005</v>
      </c>
      <c r="BS185" s="9">
        <f>VLOOKUP($C185, Table3[#All], 42, 0)</f>
        <v>0</v>
      </c>
      <c r="BT185" s="9"/>
      <c r="BU185" s="10">
        <f t="shared" si="198"/>
        <v>3</v>
      </c>
      <c r="BV185" s="11"/>
      <c r="BW185" s="9">
        <f>VLOOKUP($C185, Table3[#All], 43, 0)</f>
        <v>0.42859999999999998</v>
      </c>
      <c r="BX185" s="9">
        <f>VLOOKUP($C185, Table3[#All], 44, 0)</f>
        <v>0.57140000000000002</v>
      </c>
      <c r="BY185" s="9">
        <f>VLOOKUP($C185, Table3[#All], 45, 0)</f>
        <v>0</v>
      </c>
      <c r="BZ185" s="9"/>
      <c r="CA185" s="9"/>
      <c r="CB185" s="10">
        <f t="shared" si="199"/>
        <v>2</v>
      </c>
      <c r="CC185" s="81"/>
      <c r="CD185" s="9">
        <f>VLOOKUP($C185, Table3[#All], 46, 0)</f>
        <v>0.28570000000000001</v>
      </c>
      <c r="CE185" s="9">
        <f>VLOOKUP($C185, Table3[#All], 47, 0)</f>
        <v>0</v>
      </c>
      <c r="CF185" s="9">
        <f>VLOOKUP($C185, Table3[#All], 48, 0)</f>
        <v>0.71430000000000005</v>
      </c>
      <c r="CG185" s="9">
        <f>VLOOKUP($C185, Table3[#All], 49, 0)</f>
        <v>0</v>
      </c>
      <c r="CH185" s="9">
        <f>VLOOKUP($C185, Table3[#All], 50, 0)</f>
        <v>0</v>
      </c>
      <c r="CI185" s="12">
        <f t="shared" si="200"/>
        <v>3</v>
      </c>
      <c r="CJ185" s="13"/>
      <c r="CK185" s="9">
        <f>VLOOKUP($C185, Table3[#All], 51, 0)</f>
        <v>4.7599999999999996E-2</v>
      </c>
      <c r="CL185" s="9">
        <f>VLOOKUP($C185, Table3[#All], 52, 0)</f>
        <v>0.42859999999999998</v>
      </c>
      <c r="CM185" s="9">
        <f>VLOOKUP($C185, Table3[#All], 53, 0)</f>
        <v>0.52380000000000004</v>
      </c>
      <c r="CN185" s="9">
        <f>VLOOKUP($C185, Table3[#All], 54, 0)</f>
        <v>0</v>
      </c>
      <c r="CO185" s="9"/>
      <c r="CP185" s="10">
        <f t="shared" si="201"/>
        <v>3</v>
      </c>
      <c r="CQ185" s="11"/>
      <c r="CR185" s="9">
        <f>VLOOKUP($C185, Table3[#All], 55, 0)</f>
        <v>9.5199999999999993E-2</v>
      </c>
      <c r="CS185" s="9">
        <f>VLOOKUP($C185, Table3[#All], 56, 0)</f>
        <v>0.8095</v>
      </c>
      <c r="CT185" s="9">
        <f>VLOOKUP($C185, Table3[#All], 57, 0)</f>
        <v>9.5199999999999993E-2</v>
      </c>
      <c r="CU185" s="9">
        <f>VLOOKUP($C185, Table3[#All], 58, 0)</f>
        <v>0</v>
      </c>
      <c r="CV185" s="9">
        <f>VLOOKUP($C185, Table3[#All], 59, 0)</f>
        <v>0</v>
      </c>
      <c r="CW185" s="14">
        <f t="shared" si="202"/>
        <v>2</v>
      </c>
      <c r="CX185" s="81"/>
      <c r="CY185" s="9">
        <f>VLOOKUP($C185, Table3[#All], 60, 0)</f>
        <v>0.38100000000000001</v>
      </c>
      <c r="CZ185" s="9">
        <f>VLOOKUP($C185, Table3[#All], 61, 0)</f>
        <v>0.61899999999999999</v>
      </c>
      <c r="DA185" s="9">
        <f>VLOOKUP($C185, Table3[#All], 62, 0)</f>
        <v>0</v>
      </c>
      <c r="DB185" s="9">
        <f>VLOOKUP($C185, Table3[#All], 63, 0)</f>
        <v>0</v>
      </c>
      <c r="DC185" s="9">
        <f>VLOOKUP($C185, Table3[#All], 64, 0)</f>
        <v>0</v>
      </c>
      <c r="DD185" s="10">
        <f t="shared" si="203"/>
        <v>2</v>
      </c>
      <c r="DE185" s="11"/>
      <c r="DF185" s="9">
        <f>VLOOKUP($C185, Table3[#All], 65, 0)</f>
        <v>9.5199999999999993E-2</v>
      </c>
      <c r="DG185" s="9"/>
      <c r="DH185" s="9">
        <f>VLOOKUP($C185, Table3[#All], 66, 0)</f>
        <v>0.76190000000000002</v>
      </c>
      <c r="DI185" s="9"/>
      <c r="DJ185" s="9">
        <f>VLOOKUP($C185, Table3[#All], 67, 0)</f>
        <v>0.1429</v>
      </c>
      <c r="DK185" s="14">
        <f t="shared" si="204"/>
        <v>3</v>
      </c>
      <c r="DL185" s="11"/>
      <c r="DM185" s="9">
        <f>VLOOKUP($C185, Table3[#All], 68, 0)</f>
        <v>0.90480000000000005</v>
      </c>
      <c r="DN185" s="9"/>
      <c r="DO185" s="9">
        <f>VLOOKUP($C185, Table3[#All], 69, 0)</f>
        <v>9.5199999999999993E-2</v>
      </c>
      <c r="DP185" s="9">
        <f>VLOOKUP($C185, Table3[#All], 70, 0)</f>
        <v>0</v>
      </c>
      <c r="DQ185" s="9"/>
      <c r="DR185" s="14">
        <f t="shared" si="205"/>
        <v>1</v>
      </c>
      <c r="DS185" s="11"/>
      <c r="DT185" s="9">
        <f>VLOOKUP($C185, Table3[#All], 71, 0)</f>
        <v>0</v>
      </c>
      <c r="DU185" s="9">
        <f>VLOOKUP($C185, Table3[#All], 72, 0)</f>
        <v>4.7599999999999996E-2</v>
      </c>
      <c r="DV185" s="9">
        <f>VLOOKUP($C185, Table3[#All], 73, 0)</f>
        <v>4.7599999999999996E-2</v>
      </c>
      <c r="DW185" s="9">
        <f>VLOOKUP($C185, Table3[#All], 74, 0)</f>
        <v>0.85709999999999997</v>
      </c>
      <c r="DX185" s="9">
        <f>VLOOKUP($C185, Table3[#All], 75, 0)</f>
        <v>4.7599999999999996E-2</v>
      </c>
      <c r="DY185" s="12">
        <f t="shared" si="194"/>
        <v>4</v>
      </c>
      <c r="DZ185" s="11"/>
      <c r="EA185" s="9">
        <f>VLOOKUP($C185, Table3[#All], 76, 0)</f>
        <v>1</v>
      </c>
      <c r="EB185" s="9">
        <f>VLOOKUP($C185, Table3[#All], 77, 0)</f>
        <v>0</v>
      </c>
      <c r="EC185" s="9">
        <f>VLOOKUP($C185, Table3[#All], 78, 0)</f>
        <v>0</v>
      </c>
      <c r="ED185" s="9">
        <f>VLOOKUP($C185, Table3[#All], 79, 0)</f>
        <v>0</v>
      </c>
      <c r="EE185" s="9">
        <f>VLOOKUP($C185, Table3[#All], 80, 0)</f>
        <v>0</v>
      </c>
      <c r="EF185" s="10">
        <f t="shared" si="206"/>
        <v>1</v>
      </c>
      <c r="EG185" s="9"/>
      <c r="EH185" s="9">
        <f>VLOOKUP($C185, Table3[#All], 81, 0)</f>
        <v>1</v>
      </c>
      <c r="EI185" s="9">
        <f>VLOOKUP($C185, Table3[#All], 82, 0)</f>
        <v>0</v>
      </c>
      <c r="EJ185" s="9">
        <f>VLOOKUP($C185, Table3[#All], 83, 0)</f>
        <v>0</v>
      </c>
      <c r="EK185" s="9">
        <f>VLOOKUP($C185, Table3[#All], 84, 0)</f>
        <v>0</v>
      </c>
      <c r="EL185" s="9">
        <f>VLOOKUP($C185, Table3[#All], 85, 0)</f>
        <v>0</v>
      </c>
      <c r="EM185" s="14">
        <f t="shared" si="207"/>
        <v>1</v>
      </c>
      <c r="EN185" s="11"/>
      <c r="EO185" s="9">
        <f>VLOOKUP($C185, Table3[#All], 86, 0)</f>
        <v>0</v>
      </c>
      <c r="EP185" s="9"/>
      <c r="EQ185" s="9">
        <f>VLOOKUP($C185, Table3[#All], 87, 0)</f>
        <v>1</v>
      </c>
      <c r="ER185" s="9"/>
      <c r="ES185" s="9"/>
      <c r="ET185" s="14">
        <f t="shared" si="208"/>
        <v>3</v>
      </c>
      <c r="EU185" s="11"/>
      <c r="EV185" s="9">
        <f>VLOOKUP($C185, Table3[#All], 88, 0)</f>
        <v>1</v>
      </c>
      <c r="EW185" s="9">
        <f>VLOOKUP($C185, Table3[#All], 89, 0)</f>
        <v>0</v>
      </c>
      <c r="EX185" s="9">
        <f>VLOOKUP($C185, Table3[#All], 90, 0)</f>
        <v>0</v>
      </c>
      <c r="EY185" s="9">
        <f>VLOOKUP($C185, Table3[#All], 91, 0)</f>
        <v>0</v>
      </c>
      <c r="EZ185" s="9">
        <f>VLOOKUP($C185, Table3[#All], 92, 0)</f>
        <v>0</v>
      </c>
      <c r="FA185" s="12">
        <f t="shared" si="209"/>
        <v>1</v>
      </c>
      <c r="FB185" s="11"/>
      <c r="FC185" s="9">
        <f>VLOOKUP($C185, Table3[#All], 93, 0)</f>
        <v>0</v>
      </c>
      <c r="FD185" s="9">
        <f>VLOOKUP($C185, Table3[#All], 94, 0)</f>
        <v>0.28570000000000001</v>
      </c>
      <c r="FE185" s="9">
        <f>VLOOKUP($C185, Table3[#All], 95, 0)</f>
        <v>0.71430000000000005</v>
      </c>
      <c r="FF185" s="9">
        <f>VLOOKUP($C185, Table3[#All], 96, 0)</f>
        <v>0</v>
      </c>
      <c r="FG185" s="9"/>
      <c r="FH185" s="10">
        <f t="shared" si="210"/>
        <v>3</v>
      </c>
      <c r="FI185" s="11"/>
      <c r="FJ185" s="9">
        <f>VLOOKUP($C185, Table3[#All], 97, 0)</f>
        <v>0</v>
      </c>
      <c r="FK185" s="9">
        <f>VLOOKUP($C185, Table3[#All], 98, 0)</f>
        <v>0</v>
      </c>
      <c r="FL185" s="9">
        <f>VLOOKUP($C185, Table3[#All], 99, 0)</f>
        <v>0</v>
      </c>
      <c r="FM185" s="9">
        <f>VLOOKUP($C185, Table3[#All], 100, 0)</f>
        <v>0</v>
      </c>
      <c r="FN185" s="9">
        <f>VLOOKUP($C185, Table3[#All], 101, 0)</f>
        <v>1</v>
      </c>
      <c r="FO185" s="14">
        <f t="shared" si="211"/>
        <v>5</v>
      </c>
      <c r="FP185" s="11"/>
      <c r="FQ185" s="9">
        <f>VLOOKUP($C185, Table3[#All], 102, 0)</f>
        <v>0.61899999999999999</v>
      </c>
      <c r="FR185" s="9">
        <f>VLOOKUP($C185, Table3[#All], 103, 0)</f>
        <v>0.38100000000000001</v>
      </c>
      <c r="FS185" s="9">
        <f>VLOOKUP($C185, Table3[#All], 104, 0)</f>
        <v>0</v>
      </c>
      <c r="FT185" s="9">
        <f>VLOOKUP($C185, Table3[#All], 105, 0)</f>
        <v>0</v>
      </c>
      <c r="FU185" s="9">
        <v>0</v>
      </c>
      <c r="FV185" s="10">
        <f t="shared" si="212"/>
        <v>2</v>
      </c>
      <c r="FW185" s="11"/>
      <c r="FX185" s="9">
        <f>VLOOKUP($C185, Table3[#All], 106, 0)</f>
        <v>0.61899999999999999</v>
      </c>
      <c r="FY185" s="9"/>
      <c r="FZ185" s="9">
        <f>VLOOKUP($C185, Table3[#All], 107, 0)</f>
        <v>0.38100000000000001</v>
      </c>
      <c r="GA185" s="9">
        <f>VLOOKUP($C185, Table3[#All], 108, 0)</f>
        <v>0</v>
      </c>
      <c r="GB185" s="9"/>
      <c r="GC185" s="10">
        <f t="shared" si="229"/>
        <v>3</v>
      </c>
      <c r="GD185" s="81"/>
      <c r="GE185" s="9">
        <f>VLOOKUP($C185, Table3[#All], 109, 0)</f>
        <v>0</v>
      </c>
      <c r="GF185" s="9">
        <f>VLOOKUP($C185, Table3[#All], 110, 0)</f>
        <v>0.55000000000000004</v>
      </c>
      <c r="GG185" s="9">
        <f>VLOOKUP($C185, Table3[#All], 111, 0)</f>
        <v>0.45</v>
      </c>
      <c r="GH185" s="9"/>
      <c r="GI185" s="9">
        <f>VLOOKUP($C185, Table3[#All], 112, 0)</f>
        <v>0</v>
      </c>
      <c r="GJ185" s="12">
        <f t="shared" si="213"/>
        <v>3</v>
      </c>
      <c r="GK185" s="11"/>
      <c r="GL185" s="9">
        <f>VLOOKUP($C185, Table3[#All], 113, 0)</f>
        <v>0</v>
      </c>
      <c r="GM185" s="9">
        <f>VLOOKUP($C185, Table3[#All], 114, 0)</f>
        <v>0</v>
      </c>
      <c r="GN185" s="9">
        <f>VLOOKUP($C185, Table3[#All], 115, 0)</f>
        <v>0.42859999999999998</v>
      </c>
      <c r="GO185" s="9">
        <f>VLOOKUP($C185, Table3[#All], 116, 0)</f>
        <v>0.57140000000000002</v>
      </c>
      <c r="GP185" s="9"/>
      <c r="GQ185" s="10">
        <f t="shared" si="214"/>
        <v>4</v>
      </c>
      <c r="GR185" s="11"/>
      <c r="GS185" s="9">
        <f>VLOOKUP($C185, Table2[#All], 3, 0)</f>
        <v>0</v>
      </c>
      <c r="GT185" s="9">
        <f>VLOOKUP($C185, Table2[#All], 4, 0)</f>
        <v>0</v>
      </c>
      <c r="GU185" s="9">
        <f>VLOOKUP($C185, Table2[#All], 5, 0)</f>
        <v>1</v>
      </c>
      <c r="GV185" s="9">
        <f>VLOOKUP($C185, Table2[#All], 6, 0)</f>
        <v>0</v>
      </c>
      <c r="GW185" s="9">
        <f>VLOOKUP($C185, Table2[#All], 7, 0)</f>
        <v>0</v>
      </c>
      <c r="GX185" s="10">
        <f t="shared" si="215"/>
        <v>3</v>
      </c>
      <c r="GY185" s="11"/>
      <c r="GZ185" s="9">
        <v>0</v>
      </c>
      <c r="HA185" s="9">
        <v>1</v>
      </c>
      <c r="HB185" s="9">
        <v>0</v>
      </c>
      <c r="HC185" s="9">
        <v>0</v>
      </c>
      <c r="HD185" s="9"/>
      <c r="HE185" s="10">
        <f t="shared" si="216"/>
        <v>2</v>
      </c>
      <c r="HF185" s="11"/>
      <c r="HG185" s="9">
        <f>VLOOKUP($C185, Table5[#All], 2, 0)</f>
        <v>0</v>
      </c>
      <c r="HH185" s="9">
        <f>VLOOKUP($C185, Table5[#All], 3, 0)</f>
        <v>0</v>
      </c>
      <c r="HI185" s="9">
        <f>VLOOKUP($C185, Table5[#All], 4, 0)</f>
        <v>0</v>
      </c>
      <c r="HJ185" s="9">
        <f>VLOOKUP($C185, Table5[#All], 5, 0)</f>
        <v>1</v>
      </c>
      <c r="HK185" s="9">
        <f>VLOOKUP($C185, Table5[#All], 6, 0)</f>
        <v>0</v>
      </c>
      <c r="HL185" s="10">
        <f t="shared" si="217"/>
        <v>4</v>
      </c>
      <c r="HM185" s="11"/>
      <c r="HN185" s="9">
        <f>VLOOKUP($C185, Table5[#All], 7, 0)</f>
        <v>0</v>
      </c>
      <c r="HO185" s="9">
        <f>VLOOKUP($C185, Table5[#All], 8, 0)</f>
        <v>0</v>
      </c>
      <c r="HP185" s="9">
        <f>VLOOKUP($C185, Table5[#All], 9, 0)</f>
        <v>1</v>
      </c>
      <c r="HQ185" s="9">
        <f>VLOOKUP($C185, Table5[#All], 10, 0)</f>
        <v>0</v>
      </c>
      <c r="HR185" s="9">
        <f>VLOOKUP($C185, Table5[#All], 11, 0)</f>
        <v>0</v>
      </c>
      <c r="HS185" s="10">
        <f t="shared" si="218"/>
        <v>3</v>
      </c>
      <c r="HT185" s="11"/>
      <c r="HU185" s="9">
        <f>VLOOKUP($C185, Table5[#All], 12, 0)</f>
        <v>1</v>
      </c>
      <c r="HV185" s="9">
        <f>VLOOKUP($C185, Table5[#All], 13, 0)</f>
        <v>0</v>
      </c>
      <c r="HW185" s="9">
        <f>VLOOKUP($C185, Table5[#All], 14, 0)</f>
        <v>0</v>
      </c>
      <c r="HX185" s="9">
        <f>VLOOKUP($C185, Table5[#All], 15, 0)</f>
        <v>0</v>
      </c>
      <c r="HY185" s="9">
        <f>VLOOKUP($C185, Table5[#All], 16, 0)</f>
        <v>0</v>
      </c>
      <c r="HZ185" s="10">
        <f t="shared" si="219"/>
        <v>1</v>
      </c>
      <c r="IA185" s="11"/>
      <c r="IB185" s="9">
        <f>VLOOKUP($C185, Table5[#All], 17, 0)</f>
        <v>0</v>
      </c>
      <c r="IC185" s="9">
        <f>VLOOKUP($C185, Table5[#All], 18, 0)</f>
        <v>1</v>
      </c>
      <c r="ID185" s="9">
        <f>VLOOKUP($C185, Table5[#All], 19, 0)</f>
        <v>0</v>
      </c>
      <c r="IE185" s="9">
        <f>VLOOKUP($C185, Table5[#All], 20, 0)</f>
        <v>0</v>
      </c>
      <c r="IF185" s="9">
        <f>VLOOKUP($C185, Table5[#All], 21, 0)</f>
        <v>0</v>
      </c>
      <c r="IG185" s="10">
        <f t="shared" si="220"/>
        <v>2</v>
      </c>
      <c r="IH185" s="11"/>
      <c r="II185" s="9">
        <f>VLOOKUP($C185, Table5[#All], 22, 0)</f>
        <v>1</v>
      </c>
      <c r="IJ185" s="9">
        <f>VLOOKUP($C185, Table5[#All], 23, 0)</f>
        <v>0</v>
      </c>
      <c r="IK185" s="9">
        <f>VLOOKUP($C185, Table5[#All], 24, 0)</f>
        <v>0</v>
      </c>
      <c r="IL185" s="9">
        <f>VLOOKUP($C185, Table5[#All], 25, 0)</f>
        <v>0</v>
      </c>
      <c r="IM185" s="9">
        <f>VLOOKUP($C185, Table5[#All], 26, 0)</f>
        <v>0</v>
      </c>
      <c r="IN185" s="10">
        <f t="shared" si="221"/>
        <v>1</v>
      </c>
      <c r="IO185" s="11"/>
      <c r="IP185" s="9">
        <v>1</v>
      </c>
      <c r="IQ185" s="9">
        <v>0</v>
      </c>
      <c r="IR185" s="9">
        <v>0</v>
      </c>
      <c r="IS185" s="9">
        <v>0</v>
      </c>
      <c r="IT185" s="9">
        <v>0</v>
      </c>
      <c r="IU185" s="10">
        <f t="shared" si="222"/>
        <v>1</v>
      </c>
      <c r="IV185" s="82"/>
    </row>
    <row r="186" spans="1:256" ht="16.3" thickTop="1" thickBot="1" x14ac:dyDescent="0.35">
      <c r="A186" s="16" t="s">
        <v>483</v>
      </c>
      <c r="B186" s="16" t="s">
        <v>512</v>
      </c>
      <c r="C186" s="16" t="s">
        <v>513</v>
      </c>
      <c r="D186" s="11"/>
      <c r="E186" s="9">
        <f>VLOOKUP($C186, Table3[#All], 2, 0)</f>
        <v>0.10529999999999999</v>
      </c>
      <c r="F186" s="9"/>
      <c r="G186" s="9">
        <f>VLOOKUP($C186, Table3[#All], 3, 0)</f>
        <v>0.42109999999999997</v>
      </c>
      <c r="H186" s="9">
        <f>VLOOKUP($C186, Table3[#All], 4, 0)</f>
        <v>0.47369999999999995</v>
      </c>
      <c r="I186" s="9">
        <f>VLOOKUP($C186, Table3[#All], 5, 0)</f>
        <v>0</v>
      </c>
      <c r="J186" s="10">
        <f t="shared" si="223"/>
        <v>4</v>
      </c>
      <c r="K186" s="11"/>
      <c r="L186" s="9">
        <f>VLOOKUP($C186, Table3[#All], 6, 0)</f>
        <v>0</v>
      </c>
      <c r="M186" s="9"/>
      <c r="N186" s="9">
        <f>VLOOKUP($C186, Table3[#All], 7, 0)</f>
        <v>0</v>
      </c>
      <c r="O186" s="9">
        <f>VLOOKUP($C186, Table3[#All], 8, 0)</f>
        <v>1</v>
      </c>
      <c r="P186" s="9">
        <f>VLOOKUP($C186, Table3[#All], 9, 0)</f>
        <v>0</v>
      </c>
      <c r="Q186" s="10">
        <f t="shared" si="224"/>
        <v>4</v>
      </c>
      <c r="R186" s="11"/>
      <c r="S186" s="9">
        <f>VLOOKUP($C186, Table3[#All], 10, 0)</f>
        <v>0</v>
      </c>
      <c r="T186" s="9">
        <f>VLOOKUP($C186, Table3[#All], 11, 0)</f>
        <v>0</v>
      </c>
      <c r="U186" s="9">
        <f>VLOOKUP($C186, Table3[#All], 12, 0)</f>
        <v>0.84209999999999996</v>
      </c>
      <c r="V186" s="9">
        <f>VLOOKUP($C186, Table3[#All], 13, 0)</f>
        <v>0.15789999999999998</v>
      </c>
      <c r="W186" s="9">
        <f>VLOOKUP($C186, Table3[#All], 14, 0)</f>
        <v>0</v>
      </c>
      <c r="X186" s="10">
        <f t="shared" si="225"/>
        <v>3</v>
      </c>
      <c r="Y186" s="11"/>
      <c r="Z186" s="9">
        <f>VLOOKUP($C186, Table3[#All], 15, 0)</f>
        <v>0</v>
      </c>
      <c r="AA186" s="9">
        <f>VLOOKUP($C186, Table3[#All], 16, 0)</f>
        <v>0</v>
      </c>
      <c r="AB186" s="9">
        <f>VLOOKUP($C186, Table3[#All], 17, 0)</f>
        <v>0.26319999999999999</v>
      </c>
      <c r="AC186" s="9">
        <f>VLOOKUP($C186, Table3[#All], 18, 0)</f>
        <v>0.73680000000000012</v>
      </c>
      <c r="AD186" s="9">
        <f>VLOOKUP($C186, Table3[#All], 19, 0)</f>
        <v>0</v>
      </c>
      <c r="AE186" s="10">
        <f t="shared" si="195"/>
        <v>4</v>
      </c>
      <c r="AF186" s="11"/>
      <c r="AG186" s="9">
        <f>VLOOKUP($C186, Table3[#All], 20, 0)</f>
        <v>0</v>
      </c>
      <c r="AH186" s="9">
        <f>VLOOKUP($C186, Table3[#All], 21, 0)</f>
        <v>0.10529999999999999</v>
      </c>
      <c r="AI186" s="9">
        <f>VLOOKUP($C186, Table3[#All], 22, 0)</f>
        <v>0.89469999999999994</v>
      </c>
      <c r="AJ186" s="9"/>
      <c r="AK186" s="9"/>
      <c r="AL186" s="10">
        <f t="shared" si="196"/>
        <v>3</v>
      </c>
      <c r="AM186" s="11"/>
      <c r="AN186" s="9">
        <f>VLOOKUP($C186, Table3[#All], 23, 0)</f>
        <v>1</v>
      </c>
      <c r="AO186" s="9">
        <f>VLOOKUP($C186, Table3[#All], 24, 0)</f>
        <v>0</v>
      </c>
      <c r="AP186" s="9">
        <f>VLOOKUP($C186, Table3[#All], 25, 0)</f>
        <v>0</v>
      </c>
      <c r="AQ186" s="9">
        <f>VLOOKUP($C186, Table3[#All], 26, 0)</f>
        <v>0</v>
      </c>
      <c r="AR186" s="9"/>
      <c r="AS186" s="12">
        <f t="shared" si="197"/>
        <v>1</v>
      </c>
      <c r="AT186" s="11"/>
      <c r="AU186" s="9">
        <f>VLOOKUP($C186, Table3[#All], 27, 0)</f>
        <v>0.84209999999999996</v>
      </c>
      <c r="AV186" s="9">
        <f>VLOOKUP($C186, Table3[#All], 28, 0)</f>
        <v>5.2600000000000001E-2</v>
      </c>
      <c r="AW186" s="9">
        <f>VLOOKUP($C186, Table3[#All], 29, 0)</f>
        <v>0.10529999999999999</v>
      </c>
      <c r="AX186" s="9"/>
      <c r="AY186" s="9"/>
      <c r="AZ186" s="10">
        <f t="shared" si="226"/>
        <v>1</v>
      </c>
      <c r="BA186" s="11"/>
      <c r="BB186" s="9">
        <f>VLOOKUP($C186, Table3[#All], 30, 0)</f>
        <v>0.26319999999999999</v>
      </c>
      <c r="BC186" s="9">
        <f>VLOOKUP($C186, Table3[#All], 31, 0)</f>
        <v>0.52629999999999999</v>
      </c>
      <c r="BD186" s="9">
        <f>VLOOKUP($C186, Table3[#All], 32, 0)</f>
        <v>0.21050000000000002</v>
      </c>
      <c r="BE186" s="9">
        <f>VLOOKUP($C186, Table3[#All], 33, 0)</f>
        <v>0</v>
      </c>
      <c r="BF186" s="9"/>
      <c r="BG186" s="10">
        <f t="shared" si="227"/>
        <v>2</v>
      </c>
      <c r="BH186" s="81"/>
      <c r="BI186" s="9">
        <f>VLOOKUP($C186, Table3[#All], 34, 0)</f>
        <v>0</v>
      </c>
      <c r="BJ186" s="9">
        <f>VLOOKUP($C186, Table3[#All], 35, 0)</f>
        <v>0</v>
      </c>
      <c r="BK186" s="9">
        <f>VLOOKUP($C186, Table3[#All], 36, 0)</f>
        <v>0</v>
      </c>
      <c r="BL186" s="9">
        <f>VLOOKUP($C186, Table3[#All], 37, 0)</f>
        <v>0</v>
      </c>
      <c r="BM186" s="9">
        <f>VLOOKUP($C186, Table3[#All], 38, 0)</f>
        <v>0</v>
      </c>
      <c r="BN186" s="10" t="str">
        <f t="shared" si="228"/>
        <v>N/A</v>
      </c>
      <c r="BO186" s="11"/>
      <c r="BP186" s="9">
        <f>VLOOKUP($C186, Table3[#All], 39, 0)</f>
        <v>0</v>
      </c>
      <c r="BQ186" s="9">
        <f>VLOOKUP($C186, Table3[#All], 40, 0)</f>
        <v>0</v>
      </c>
      <c r="BR186" s="9">
        <f>VLOOKUP($C186, Table3[#All], 41, 0)</f>
        <v>1</v>
      </c>
      <c r="BS186" s="9">
        <f>VLOOKUP($C186, Table3[#All], 42, 0)</f>
        <v>0</v>
      </c>
      <c r="BT186" s="9"/>
      <c r="BU186" s="10">
        <f t="shared" si="198"/>
        <v>3</v>
      </c>
      <c r="BV186" s="11"/>
      <c r="BW186" s="9">
        <f>VLOOKUP($C186, Table3[#All], 43, 0)</f>
        <v>0.89469999999999994</v>
      </c>
      <c r="BX186" s="9">
        <f>VLOOKUP($C186, Table3[#All], 44, 0)</f>
        <v>0.10529999999999999</v>
      </c>
      <c r="BY186" s="9">
        <f>VLOOKUP($C186, Table3[#All], 45, 0)</f>
        <v>0</v>
      </c>
      <c r="BZ186" s="9"/>
      <c r="CA186" s="9"/>
      <c r="CB186" s="10">
        <f t="shared" si="199"/>
        <v>1</v>
      </c>
      <c r="CC186" s="81"/>
      <c r="CD186" s="9">
        <f>VLOOKUP($C186, Table3[#All], 46, 0)</f>
        <v>0.15789999999999998</v>
      </c>
      <c r="CE186" s="9">
        <f>VLOOKUP($C186, Table3[#All], 47, 0)</f>
        <v>0</v>
      </c>
      <c r="CF186" s="9">
        <f>VLOOKUP($C186, Table3[#All], 48, 0)</f>
        <v>0.84209999999999996</v>
      </c>
      <c r="CG186" s="9">
        <f>VLOOKUP($C186, Table3[#All], 49, 0)</f>
        <v>0</v>
      </c>
      <c r="CH186" s="9">
        <f>VLOOKUP($C186, Table3[#All], 50, 0)</f>
        <v>0</v>
      </c>
      <c r="CI186" s="12">
        <f t="shared" si="200"/>
        <v>3</v>
      </c>
      <c r="CJ186" s="13"/>
      <c r="CK186" s="9">
        <f>VLOOKUP($C186, Table3[#All], 51, 0)</f>
        <v>0</v>
      </c>
      <c r="CL186" s="9">
        <f>VLOOKUP($C186, Table3[#All], 52, 0)</f>
        <v>1</v>
      </c>
      <c r="CM186" s="9">
        <f>VLOOKUP($C186, Table3[#All], 53, 0)</f>
        <v>0</v>
      </c>
      <c r="CN186" s="9">
        <f>VLOOKUP($C186, Table3[#All], 54, 0)</f>
        <v>0</v>
      </c>
      <c r="CO186" s="9"/>
      <c r="CP186" s="10">
        <f t="shared" si="201"/>
        <v>2</v>
      </c>
      <c r="CQ186" s="11"/>
      <c r="CR186" s="9">
        <f>VLOOKUP($C186, Table3[#All], 55, 0)</f>
        <v>0.63159999999999994</v>
      </c>
      <c r="CS186" s="9">
        <f>VLOOKUP($C186, Table3[#All], 56, 0)</f>
        <v>0.36840000000000006</v>
      </c>
      <c r="CT186" s="9">
        <f>VLOOKUP($C186, Table3[#All], 57, 0)</f>
        <v>0</v>
      </c>
      <c r="CU186" s="9">
        <f>VLOOKUP($C186, Table3[#All], 58, 0)</f>
        <v>0</v>
      </c>
      <c r="CV186" s="9">
        <f>VLOOKUP($C186, Table3[#All], 59, 0)</f>
        <v>0</v>
      </c>
      <c r="CW186" s="14">
        <f t="shared" si="202"/>
        <v>2</v>
      </c>
      <c r="CX186" s="81"/>
      <c r="CY186" s="9">
        <f>VLOOKUP($C186, Table3[#All], 60, 0)</f>
        <v>0</v>
      </c>
      <c r="CZ186" s="9">
        <f>VLOOKUP($C186, Table3[#All], 61, 0)</f>
        <v>1</v>
      </c>
      <c r="DA186" s="9">
        <f>VLOOKUP($C186, Table3[#All], 62, 0)</f>
        <v>0</v>
      </c>
      <c r="DB186" s="9">
        <f>VLOOKUP($C186, Table3[#All], 63, 0)</f>
        <v>0</v>
      </c>
      <c r="DC186" s="9">
        <f>VLOOKUP($C186, Table3[#All], 64, 0)</f>
        <v>0</v>
      </c>
      <c r="DD186" s="10">
        <f t="shared" si="203"/>
        <v>2</v>
      </c>
      <c r="DE186" s="11"/>
      <c r="DF186" s="9">
        <f>VLOOKUP($C186, Table3[#All], 65, 0)</f>
        <v>0.10529999999999999</v>
      </c>
      <c r="DG186" s="9"/>
      <c r="DH186" s="9">
        <f>VLOOKUP($C186, Table3[#All], 66, 0)</f>
        <v>0.84209999999999996</v>
      </c>
      <c r="DI186" s="9"/>
      <c r="DJ186" s="9">
        <f>VLOOKUP($C186, Table3[#All], 67, 0)</f>
        <v>5.2600000000000001E-2</v>
      </c>
      <c r="DK186" s="14">
        <f t="shared" si="204"/>
        <v>3</v>
      </c>
      <c r="DL186" s="11"/>
      <c r="DM186" s="9">
        <f>VLOOKUP($C186, Table3[#All], 68, 0)</f>
        <v>1</v>
      </c>
      <c r="DN186" s="9"/>
      <c r="DO186" s="9">
        <f>VLOOKUP($C186, Table3[#All], 69, 0)</f>
        <v>0</v>
      </c>
      <c r="DP186" s="9">
        <f>VLOOKUP($C186, Table3[#All], 70, 0)</f>
        <v>0</v>
      </c>
      <c r="DQ186" s="9"/>
      <c r="DR186" s="14">
        <f t="shared" si="205"/>
        <v>1</v>
      </c>
      <c r="DS186" s="11"/>
      <c r="DT186" s="9">
        <f>VLOOKUP($C186, Table3[#All], 71, 0)</f>
        <v>0</v>
      </c>
      <c r="DU186" s="9">
        <f>VLOOKUP($C186, Table3[#All], 72, 0)</f>
        <v>0</v>
      </c>
      <c r="DV186" s="9">
        <f>VLOOKUP($C186, Table3[#All], 73, 0)</f>
        <v>0.21050000000000002</v>
      </c>
      <c r="DW186" s="9">
        <f>VLOOKUP($C186, Table3[#All], 74, 0)</f>
        <v>0.42109999999999997</v>
      </c>
      <c r="DX186" s="9">
        <f>VLOOKUP($C186, Table3[#All], 75, 0)</f>
        <v>0.36840000000000006</v>
      </c>
      <c r="DY186" s="12">
        <f t="shared" ref="DY186:DY249" si="230">IF(DX186&gt;=25%, 5, IF(SUM(DW186:DX186)&gt;=25%, 4, IF(SUM(DV186:DX186)&gt;=25%, 3, IF(SUM(DU186:DX186)&gt;=25%, 2, IF(SUM(DT186:DX186)&gt;=25%, 1, "N/A")))))</f>
        <v>5</v>
      </c>
      <c r="DZ186" s="11"/>
      <c r="EA186" s="9">
        <f>VLOOKUP($C186, Table3[#All], 76, 0)</f>
        <v>1</v>
      </c>
      <c r="EB186" s="9">
        <f>VLOOKUP($C186, Table3[#All], 77, 0)</f>
        <v>0</v>
      </c>
      <c r="EC186" s="9">
        <f>VLOOKUP($C186, Table3[#All], 78, 0)</f>
        <v>0</v>
      </c>
      <c r="ED186" s="9">
        <f>VLOOKUP($C186, Table3[#All], 79, 0)</f>
        <v>0</v>
      </c>
      <c r="EE186" s="9">
        <f>VLOOKUP($C186, Table3[#All], 80, 0)</f>
        <v>0</v>
      </c>
      <c r="EF186" s="10">
        <f t="shared" si="206"/>
        <v>1</v>
      </c>
      <c r="EG186" s="9"/>
      <c r="EH186" s="9">
        <f>VLOOKUP($C186, Table3[#All], 81, 0)</f>
        <v>1</v>
      </c>
      <c r="EI186" s="9">
        <f>VLOOKUP($C186, Table3[#All], 82, 0)</f>
        <v>0</v>
      </c>
      <c r="EJ186" s="9">
        <f>VLOOKUP($C186, Table3[#All], 83, 0)</f>
        <v>0</v>
      </c>
      <c r="EK186" s="9">
        <f>VLOOKUP($C186, Table3[#All], 84, 0)</f>
        <v>0</v>
      </c>
      <c r="EL186" s="9">
        <f>VLOOKUP($C186, Table3[#All], 85, 0)</f>
        <v>0</v>
      </c>
      <c r="EM186" s="14">
        <f t="shared" si="207"/>
        <v>1</v>
      </c>
      <c r="EN186" s="11"/>
      <c r="EO186" s="9">
        <f>VLOOKUP($C186, Table3[#All], 86, 0)</f>
        <v>0.1875</v>
      </c>
      <c r="EP186" s="9"/>
      <c r="EQ186" s="9">
        <f>VLOOKUP($C186, Table3[#All], 87, 0)</f>
        <v>0.8125</v>
      </c>
      <c r="ER186" s="9"/>
      <c r="ES186" s="9"/>
      <c r="ET186" s="14">
        <f t="shared" si="208"/>
        <v>3</v>
      </c>
      <c r="EU186" s="11"/>
      <c r="EV186" s="9">
        <f>VLOOKUP($C186, Table3[#All], 88, 0)</f>
        <v>0</v>
      </c>
      <c r="EW186" s="9">
        <f>VLOOKUP($C186, Table3[#All], 89, 0)</f>
        <v>1</v>
      </c>
      <c r="EX186" s="9">
        <f>VLOOKUP($C186, Table3[#All], 90, 0)</f>
        <v>0</v>
      </c>
      <c r="EY186" s="9">
        <f>VLOOKUP($C186, Table3[#All], 91, 0)</f>
        <v>0</v>
      </c>
      <c r="EZ186" s="9">
        <f>VLOOKUP($C186, Table3[#All], 92, 0)</f>
        <v>0</v>
      </c>
      <c r="FA186" s="12">
        <f t="shared" si="209"/>
        <v>2</v>
      </c>
      <c r="FB186" s="11"/>
      <c r="FC186" s="9">
        <f>VLOOKUP($C186, Table3[#All], 93, 0)</f>
        <v>0</v>
      </c>
      <c r="FD186" s="9">
        <f>VLOOKUP($C186, Table3[#All], 94, 0)</f>
        <v>0</v>
      </c>
      <c r="FE186" s="9">
        <f>VLOOKUP($C186, Table3[#All], 95, 0)</f>
        <v>1</v>
      </c>
      <c r="FF186" s="9">
        <f>VLOOKUP($C186, Table3[#All], 96, 0)</f>
        <v>0</v>
      </c>
      <c r="FG186" s="9"/>
      <c r="FH186" s="10">
        <f t="shared" si="210"/>
        <v>3</v>
      </c>
      <c r="FI186" s="11"/>
      <c r="FJ186" s="9">
        <f>VLOOKUP($C186, Table3[#All], 97, 0)</f>
        <v>0</v>
      </c>
      <c r="FK186" s="9">
        <f>VLOOKUP($C186, Table3[#All], 98, 0)</f>
        <v>0</v>
      </c>
      <c r="FL186" s="9">
        <f>VLOOKUP($C186, Table3[#All], 99, 0)</f>
        <v>0</v>
      </c>
      <c r="FM186" s="9">
        <f>VLOOKUP($C186, Table3[#All], 100, 0)</f>
        <v>0</v>
      </c>
      <c r="FN186" s="9">
        <f>VLOOKUP($C186, Table3[#All], 101, 0)</f>
        <v>1</v>
      </c>
      <c r="FO186" s="14">
        <f t="shared" si="211"/>
        <v>5</v>
      </c>
      <c r="FP186" s="11"/>
      <c r="FQ186" s="9">
        <f>VLOOKUP($C186, Table3[#All], 102, 0)</f>
        <v>0.73680000000000012</v>
      </c>
      <c r="FR186" s="9">
        <f>VLOOKUP($C186, Table3[#All], 103, 0)</f>
        <v>0.26319999999999999</v>
      </c>
      <c r="FS186" s="9">
        <f>VLOOKUP($C186, Table3[#All], 104, 0)</f>
        <v>0</v>
      </c>
      <c r="FT186" s="9">
        <f>VLOOKUP($C186, Table3[#All], 105, 0)</f>
        <v>0</v>
      </c>
      <c r="FU186" s="9">
        <v>0</v>
      </c>
      <c r="FV186" s="10">
        <f t="shared" si="212"/>
        <v>2</v>
      </c>
      <c r="FW186" s="11"/>
      <c r="FX186" s="9">
        <f>VLOOKUP($C186, Table3[#All], 106, 0)</f>
        <v>0.52629999999999999</v>
      </c>
      <c r="FY186" s="9"/>
      <c r="FZ186" s="9">
        <f>VLOOKUP($C186, Table3[#All], 107, 0)</f>
        <v>0.47369999999999995</v>
      </c>
      <c r="GA186" s="9">
        <f>VLOOKUP($C186, Table3[#All], 108, 0)</f>
        <v>0</v>
      </c>
      <c r="GB186" s="9"/>
      <c r="GC186" s="10">
        <f t="shared" si="229"/>
        <v>3</v>
      </c>
      <c r="GD186" s="81"/>
      <c r="GE186" s="9">
        <f>VLOOKUP($C186, Table3[#All], 109, 0)</f>
        <v>0</v>
      </c>
      <c r="GF186" s="9">
        <f>VLOOKUP($C186, Table3[#All], 110, 0)</f>
        <v>5.2600000000000001E-2</v>
      </c>
      <c r="GG186" s="9">
        <f>VLOOKUP($C186, Table3[#All], 111, 0)</f>
        <v>0.94739999999999991</v>
      </c>
      <c r="GH186" s="9"/>
      <c r="GI186" s="9">
        <f>VLOOKUP($C186, Table3[#All], 112, 0)</f>
        <v>0</v>
      </c>
      <c r="GJ186" s="12">
        <f t="shared" si="213"/>
        <v>3</v>
      </c>
      <c r="GK186" s="11"/>
      <c r="GL186" s="9">
        <f>VLOOKUP($C186, Table3[#All], 113, 0)</f>
        <v>0</v>
      </c>
      <c r="GM186" s="9">
        <f>VLOOKUP($C186, Table3[#All], 114, 0)</f>
        <v>0.15789999999999998</v>
      </c>
      <c r="GN186" s="9">
        <f>VLOOKUP($C186, Table3[#All], 115, 0)</f>
        <v>0.26319999999999999</v>
      </c>
      <c r="GO186" s="9">
        <f>VLOOKUP($C186, Table3[#All], 116, 0)</f>
        <v>0.57889999999999997</v>
      </c>
      <c r="GP186" s="9"/>
      <c r="GQ186" s="10">
        <f t="shared" si="214"/>
        <v>4</v>
      </c>
      <c r="GR186" s="11"/>
      <c r="GS186" s="9">
        <f>VLOOKUP($C186, Table2[#All], 3, 0)</f>
        <v>0</v>
      </c>
      <c r="GT186" s="9">
        <f>VLOOKUP($C186, Table2[#All], 4, 0)</f>
        <v>0</v>
      </c>
      <c r="GU186" s="9">
        <f>VLOOKUP($C186, Table2[#All], 5, 0)</f>
        <v>1</v>
      </c>
      <c r="GV186" s="9">
        <f>VLOOKUP($C186, Table2[#All], 6, 0)</f>
        <v>0</v>
      </c>
      <c r="GW186" s="9">
        <f>VLOOKUP($C186, Table2[#All], 7, 0)</f>
        <v>0</v>
      </c>
      <c r="GX186" s="10">
        <f t="shared" si="215"/>
        <v>3</v>
      </c>
      <c r="GY186" s="11"/>
      <c r="GZ186" s="9">
        <v>0</v>
      </c>
      <c r="HA186" s="9">
        <v>1</v>
      </c>
      <c r="HB186" s="9">
        <v>0</v>
      </c>
      <c r="HC186" s="9">
        <v>0</v>
      </c>
      <c r="HD186" s="9"/>
      <c r="HE186" s="10">
        <f t="shared" si="216"/>
        <v>2</v>
      </c>
      <c r="HF186" s="11"/>
      <c r="HG186" s="9">
        <f>VLOOKUP($C186, Table5[#All], 2, 0)</f>
        <v>0</v>
      </c>
      <c r="HH186" s="9">
        <f>VLOOKUP($C186, Table5[#All], 3, 0)</f>
        <v>1</v>
      </c>
      <c r="HI186" s="9">
        <f>VLOOKUP($C186, Table5[#All], 4, 0)</f>
        <v>0</v>
      </c>
      <c r="HJ186" s="9">
        <f>VLOOKUP($C186, Table5[#All], 5, 0)</f>
        <v>0</v>
      </c>
      <c r="HK186" s="9">
        <f>VLOOKUP($C186, Table5[#All], 6, 0)</f>
        <v>0</v>
      </c>
      <c r="HL186" s="10">
        <f t="shared" si="217"/>
        <v>2</v>
      </c>
      <c r="HM186" s="11"/>
      <c r="HN186" s="9">
        <f>VLOOKUP($C186, Table5[#All], 7, 0)</f>
        <v>0</v>
      </c>
      <c r="HO186" s="9">
        <f>VLOOKUP($C186, Table5[#All], 8, 0)</f>
        <v>1</v>
      </c>
      <c r="HP186" s="9">
        <f>VLOOKUP($C186, Table5[#All], 9, 0)</f>
        <v>0</v>
      </c>
      <c r="HQ186" s="9">
        <f>VLOOKUP($C186, Table5[#All], 10, 0)</f>
        <v>0</v>
      </c>
      <c r="HR186" s="9">
        <f>VLOOKUP($C186, Table5[#All], 11, 0)</f>
        <v>0</v>
      </c>
      <c r="HS186" s="10">
        <f t="shared" si="218"/>
        <v>2</v>
      </c>
      <c r="HT186" s="11"/>
      <c r="HU186" s="9">
        <f>VLOOKUP($C186, Table5[#All], 12, 0)</f>
        <v>1</v>
      </c>
      <c r="HV186" s="9">
        <f>VLOOKUP($C186, Table5[#All], 13, 0)</f>
        <v>0</v>
      </c>
      <c r="HW186" s="9">
        <f>VLOOKUP($C186, Table5[#All], 14, 0)</f>
        <v>0</v>
      </c>
      <c r="HX186" s="9">
        <f>VLOOKUP($C186, Table5[#All], 15, 0)</f>
        <v>0</v>
      </c>
      <c r="HY186" s="9">
        <f>VLOOKUP($C186, Table5[#All], 16, 0)</f>
        <v>0</v>
      </c>
      <c r="HZ186" s="10">
        <f t="shared" si="219"/>
        <v>1</v>
      </c>
      <c r="IA186" s="11"/>
      <c r="IB186" s="9">
        <f>VLOOKUP($C186, Table5[#All], 17, 0)</f>
        <v>0</v>
      </c>
      <c r="IC186" s="9">
        <f>VLOOKUP($C186, Table5[#All], 18, 0)</f>
        <v>0</v>
      </c>
      <c r="ID186" s="9">
        <f>VLOOKUP($C186, Table5[#All], 19, 0)</f>
        <v>0</v>
      </c>
      <c r="IE186" s="9">
        <f>VLOOKUP($C186, Table5[#All], 20, 0)</f>
        <v>1</v>
      </c>
      <c r="IF186" s="9">
        <f>VLOOKUP($C186, Table5[#All], 21, 0)</f>
        <v>0</v>
      </c>
      <c r="IG186" s="10">
        <f t="shared" si="220"/>
        <v>4</v>
      </c>
      <c r="IH186" s="11"/>
      <c r="II186" s="9">
        <f>VLOOKUP($C186, Table5[#All], 22, 0)</f>
        <v>1</v>
      </c>
      <c r="IJ186" s="9">
        <f>VLOOKUP($C186, Table5[#All], 23, 0)</f>
        <v>0</v>
      </c>
      <c r="IK186" s="9">
        <f>VLOOKUP($C186, Table5[#All], 24, 0)</f>
        <v>0</v>
      </c>
      <c r="IL186" s="9">
        <f>VLOOKUP($C186, Table5[#All], 25, 0)</f>
        <v>0</v>
      </c>
      <c r="IM186" s="9">
        <f>VLOOKUP($C186, Table5[#All], 26, 0)</f>
        <v>0</v>
      </c>
      <c r="IN186" s="10">
        <f t="shared" si="221"/>
        <v>1</v>
      </c>
      <c r="IO186" s="11"/>
      <c r="IP186" s="9">
        <v>1</v>
      </c>
      <c r="IQ186" s="9">
        <v>0</v>
      </c>
      <c r="IR186" s="9">
        <v>0</v>
      </c>
      <c r="IS186" s="9">
        <v>0</v>
      </c>
      <c r="IT186" s="9">
        <v>0</v>
      </c>
      <c r="IU186" s="10">
        <f t="shared" si="222"/>
        <v>1</v>
      </c>
      <c r="IV186" s="82"/>
    </row>
    <row r="187" spans="1:256" ht="16.3" thickTop="1" thickBot="1" x14ac:dyDescent="0.35">
      <c r="A187" s="16" t="s">
        <v>514</v>
      </c>
      <c r="B187" s="16" t="s">
        <v>515</v>
      </c>
      <c r="C187" s="16" t="s">
        <v>516</v>
      </c>
      <c r="D187" s="11"/>
      <c r="E187" s="9">
        <f>VLOOKUP($C187, Table3[#All], 2, 0)</f>
        <v>0</v>
      </c>
      <c r="F187" s="9"/>
      <c r="G187" s="9">
        <f>VLOOKUP($C187, Table3[#All], 3, 0)</f>
        <v>0.4</v>
      </c>
      <c r="H187" s="9">
        <f>VLOOKUP($C187, Table3[#All], 4, 0)</f>
        <v>0.6</v>
      </c>
      <c r="I187" s="9">
        <f>VLOOKUP($C187, Table3[#All], 5, 0)</f>
        <v>0</v>
      </c>
      <c r="J187" s="10">
        <f t="shared" si="223"/>
        <v>4</v>
      </c>
      <c r="K187" s="11"/>
      <c r="L187" s="9">
        <f>VLOOKUP($C187, Table3[#All], 6, 0)</f>
        <v>0</v>
      </c>
      <c r="M187" s="9"/>
      <c r="N187" s="9">
        <f>VLOOKUP($C187, Table3[#All], 7, 0)</f>
        <v>1</v>
      </c>
      <c r="O187" s="9">
        <f>VLOOKUP($C187, Table3[#All], 8, 0)</f>
        <v>0</v>
      </c>
      <c r="P187" s="9">
        <f>VLOOKUP($C187, Table3[#All], 9, 0)</f>
        <v>0</v>
      </c>
      <c r="Q187" s="10">
        <f t="shared" si="224"/>
        <v>3</v>
      </c>
      <c r="R187" s="11"/>
      <c r="S187" s="9">
        <f>VLOOKUP($C187, Table3[#All], 10, 0)</f>
        <v>0</v>
      </c>
      <c r="T187" s="9">
        <f>VLOOKUP($C187, Table3[#All], 11, 0)</f>
        <v>0.26669999999999999</v>
      </c>
      <c r="U187" s="9">
        <f>VLOOKUP($C187, Table3[#All], 12, 0)</f>
        <v>0.6</v>
      </c>
      <c r="V187" s="9">
        <f>VLOOKUP($C187, Table3[#All], 13, 0)</f>
        <v>0.1333</v>
      </c>
      <c r="W187" s="9">
        <f>VLOOKUP($C187, Table3[#All], 14, 0)</f>
        <v>0</v>
      </c>
      <c r="X187" s="10">
        <f t="shared" si="225"/>
        <v>3</v>
      </c>
      <c r="Y187" s="11"/>
      <c r="Z187" s="9">
        <f>VLOOKUP($C187, Table3[#All], 15, 0)</f>
        <v>0</v>
      </c>
      <c r="AA187" s="9">
        <f>VLOOKUP($C187, Table3[#All], 16, 0)</f>
        <v>0.5333</v>
      </c>
      <c r="AB187" s="9">
        <f>VLOOKUP($C187, Table3[#All], 17, 0)</f>
        <v>0.4667</v>
      </c>
      <c r="AC187" s="9">
        <f>VLOOKUP($C187, Table3[#All], 18, 0)</f>
        <v>0</v>
      </c>
      <c r="AD187" s="9">
        <f>VLOOKUP($C187, Table3[#All], 19, 0)</f>
        <v>0</v>
      </c>
      <c r="AE187" s="10">
        <f t="shared" si="195"/>
        <v>3</v>
      </c>
      <c r="AF187" s="11"/>
      <c r="AG187" s="9">
        <f>VLOOKUP($C187, Table3[#All], 20, 0)</f>
        <v>0</v>
      </c>
      <c r="AH187" s="9">
        <f>VLOOKUP($C187, Table3[#All], 21, 0)</f>
        <v>1</v>
      </c>
      <c r="AI187" s="9">
        <f>VLOOKUP($C187, Table3[#All], 22, 0)</f>
        <v>0</v>
      </c>
      <c r="AJ187" s="9"/>
      <c r="AK187" s="9"/>
      <c r="AL187" s="10">
        <f t="shared" si="196"/>
        <v>2</v>
      </c>
      <c r="AM187" s="11"/>
      <c r="AN187" s="9">
        <f>VLOOKUP($C187, Table3[#All], 23, 0)</f>
        <v>1</v>
      </c>
      <c r="AO187" s="9">
        <f>VLOOKUP($C187, Table3[#All], 24, 0)</f>
        <v>0</v>
      </c>
      <c r="AP187" s="9">
        <f>VLOOKUP($C187, Table3[#All], 25, 0)</f>
        <v>0</v>
      </c>
      <c r="AQ187" s="9">
        <f>VLOOKUP($C187, Table3[#All], 26, 0)</f>
        <v>0</v>
      </c>
      <c r="AR187" s="9"/>
      <c r="AS187" s="12">
        <f t="shared" si="197"/>
        <v>1</v>
      </c>
      <c r="AT187" s="11"/>
      <c r="AU187" s="9">
        <f>VLOOKUP($C187, Table3[#All], 27, 0)</f>
        <v>0.66670000000000007</v>
      </c>
      <c r="AV187" s="9">
        <f>VLOOKUP($C187, Table3[#All], 28, 0)</f>
        <v>0</v>
      </c>
      <c r="AW187" s="9">
        <f>VLOOKUP($C187, Table3[#All], 29, 0)</f>
        <v>0.33329999999999999</v>
      </c>
      <c r="AX187" s="9"/>
      <c r="AY187" s="9"/>
      <c r="AZ187" s="10">
        <f t="shared" si="226"/>
        <v>3</v>
      </c>
      <c r="BA187" s="11"/>
      <c r="BB187" s="9">
        <f>VLOOKUP($C187, Table3[#All], 30, 0)</f>
        <v>0.2</v>
      </c>
      <c r="BC187" s="9">
        <f>VLOOKUP($C187, Table3[#All], 31, 0)</f>
        <v>0.6</v>
      </c>
      <c r="BD187" s="9">
        <f>VLOOKUP($C187, Table3[#All], 32, 0)</f>
        <v>0.2</v>
      </c>
      <c r="BE187" s="9">
        <f>VLOOKUP($C187, Table3[#All], 33, 0)</f>
        <v>0</v>
      </c>
      <c r="BF187" s="9"/>
      <c r="BG187" s="10">
        <f t="shared" si="227"/>
        <v>2</v>
      </c>
      <c r="BH187" s="81"/>
      <c r="BI187" s="9">
        <f>VLOOKUP($C187, Table3[#All], 34, 0)</f>
        <v>0</v>
      </c>
      <c r="BJ187" s="9">
        <f>VLOOKUP($C187, Table3[#All], 35, 0)</f>
        <v>0</v>
      </c>
      <c r="BK187" s="9">
        <f>VLOOKUP($C187, Table3[#All], 36, 0)</f>
        <v>0</v>
      </c>
      <c r="BL187" s="9">
        <f>VLOOKUP($C187, Table3[#All], 37, 0)</f>
        <v>0</v>
      </c>
      <c r="BM187" s="9">
        <f>VLOOKUP($C187, Table3[#All], 38, 0)</f>
        <v>0</v>
      </c>
      <c r="BN187" s="10" t="str">
        <f t="shared" si="228"/>
        <v>N/A</v>
      </c>
      <c r="BO187" s="11"/>
      <c r="BP187" s="9">
        <f>VLOOKUP($C187, Table3[#All], 39, 0)</f>
        <v>6.6699999999999995E-2</v>
      </c>
      <c r="BQ187" s="9">
        <f>VLOOKUP($C187, Table3[#All], 40, 0)</f>
        <v>0.86670000000000003</v>
      </c>
      <c r="BR187" s="9">
        <f>VLOOKUP($C187, Table3[#All], 41, 0)</f>
        <v>6.6699999999999995E-2</v>
      </c>
      <c r="BS187" s="9">
        <f>VLOOKUP($C187, Table3[#All], 42, 0)</f>
        <v>0</v>
      </c>
      <c r="BT187" s="9"/>
      <c r="BU187" s="10">
        <f t="shared" si="198"/>
        <v>2</v>
      </c>
      <c r="BV187" s="11"/>
      <c r="BW187" s="9">
        <f>VLOOKUP($C187, Table3[#All], 43, 0)</f>
        <v>0.5333</v>
      </c>
      <c r="BX187" s="9">
        <f>VLOOKUP($C187, Table3[#All], 44, 0)</f>
        <v>0.4667</v>
      </c>
      <c r="BY187" s="9">
        <f>VLOOKUP($C187, Table3[#All], 45, 0)</f>
        <v>0</v>
      </c>
      <c r="BZ187" s="9"/>
      <c r="CA187" s="9"/>
      <c r="CB187" s="10">
        <f t="shared" si="199"/>
        <v>2</v>
      </c>
      <c r="CC187" s="81"/>
      <c r="CD187" s="9">
        <f>VLOOKUP($C187, Table3[#All], 46, 0)</f>
        <v>0</v>
      </c>
      <c r="CE187" s="9">
        <f>VLOOKUP($C187, Table3[#All], 47, 0)</f>
        <v>0</v>
      </c>
      <c r="CF187" s="9">
        <f>VLOOKUP($C187, Table3[#All], 48, 0)</f>
        <v>1</v>
      </c>
      <c r="CG187" s="9">
        <f>VLOOKUP($C187, Table3[#All], 49, 0)</f>
        <v>0</v>
      </c>
      <c r="CH187" s="9">
        <f>VLOOKUP($C187, Table3[#All], 50, 0)</f>
        <v>0</v>
      </c>
      <c r="CI187" s="12">
        <f t="shared" si="200"/>
        <v>3</v>
      </c>
      <c r="CJ187" s="13"/>
      <c r="CK187" s="9">
        <f>VLOOKUP($C187, Table3[#All], 51, 0)</f>
        <v>0</v>
      </c>
      <c r="CL187" s="9">
        <f>VLOOKUP($C187, Table3[#All], 52, 0)</f>
        <v>0.86670000000000003</v>
      </c>
      <c r="CM187" s="9">
        <f>VLOOKUP($C187, Table3[#All], 53, 0)</f>
        <v>0.1333</v>
      </c>
      <c r="CN187" s="9">
        <f>VLOOKUP($C187, Table3[#All], 54, 0)</f>
        <v>0</v>
      </c>
      <c r="CO187" s="9"/>
      <c r="CP187" s="10">
        <f t="shared" si="201"/>
        <v>2</v>
      </c>
      <c r="CQ187" s="11"/>
      <c r="CR187" s="9">
        <f>VLOOKUP($C187, Table3[#All], 55, 0)</f>
        <v>1</v>
      </c>
      <c r="CS187" s="9">
        <f>VLOOKUP($C187, Table3[#All], 56, 0)</f>
        <v>0</v>
      </c>
      <c r="CT187" s="9">
        <f>VLOOKUP($C187, Table3[#All], 57, 0)</f>
        <v>0</v>
      </c>
      <c r="CU187" s="9">
        <f>VLOOKUP($C187, Table3[#All], 58, 0)</f>
        <v>0</v>
      </c>
      <c r="CV187" s="9">
        <f>VLOOKUP($C187, Table3[#All], 59, 0)</f>
        <v>0</v>
      </c>
      <c r="CW187" s="14">
        <f t="shared" si="202"/>
        <v>1</v>
      </c>
      <c r="CX187" s="81"/>
      <c r="CY187" s="9">
        <f>VLOOKUP($C187, Table3[#All], 60, 0)</f>
        <v>6.6699999999999995E-2</v>
      </c>
      <c r="CZ187" s="9">
        <f>VLOOKUP($C187, Table3[#All], 61, 0)</f>
        <v>0.26669999999999999</v>
      </c>
      <c r="DA187" s="9">
        <f>VLOOKUP($C187, Table3[#All], 62, 0)</f>
        <v>0.66670000000000007</v>
      </c>
      <c r="DB187" s="9">
        <f>VLOOKUP($C187, Table3[#All], 63, 0)</f>
        <v>0</v>
      </c>
      <c r="DC187" s="9">
        <f>VLOOKUP($C187, Table3[#All], 64, 0)</f>
        <v>0</v>
      </c>
      <c r="DD187" s="10">
        <f t="shared" si="203"/>
        <v>3</v>
      </c>
      <c r="DE187" s="11"/>
      <c r="DF187" s="9">
        <f>VLOOKUP($C187, Table3[#All], 65, 0)</f>
        <v>0.66670000000000007</v>
      </c>
      <c r="DG187" s="9"/>
      <c r="DH187" s="9">
        <f>VLOOKUP($C187, Table3[#All], 66, 0)</f>
        <v>0.33329999999999999</v>
      </c>
      <c r="DI187" s="9"/>
      <c r="DJ187" s="9">
        <f>VLOOKUP($C187, Table3[#All], 67, 0)</f>
        <v>0</v>
      </c>
      <c r="DK187" s="14">
        <f t="shared" si="204"/>
        <v>3</v>
      </c>
      <c r="DL187" s="11"/>
      <c r="DM187" s="9">
        <f>VLOOKUP($C187, Table3[#All], 68, 0)</f>
        <v>1</v>
      </c>
      <c r="DN187" s="9"/>
      <c r="DO187" s="9">
        <f>VLOOKUP($C187, Table3[#All], 69, 0)</f>
        <v>0</v>
      </c>
      <c r="DP187" s="9">
        <f>VLOOKUP($C187, Table3[#All], 70, 0)</f>
        <v>0</v>
      </c>
      <c r="DQ187" s="9"/>
      <c r="DR187" s="14">
        <f t="shared" si="205"/>
        <v>1</v>
      </c>
      <c r="DS187" s="11"/>
      <c r="DT187" s="9">
        <f>VLOOKUP($C187, Table3[#All], 71, 0)</f>
        <v>0</v>
      </c>
      <c r="DU187" s="9">
        <f>VLOOKUP($C187, Table3[#All], 72, 0)</f>
        <v>0</v>
      </c>
      <c r="DV187" s="9">
        <f>VLOOKUP($C187, Table3[#All], 73, 0)</f>
        <v>6.6699999999999995E-2</v>
      </c>
      <c r="DW187" s="9">
        <f>VLOOKUP($C187, Table3[#All], 74, 0)</f>
        <v>0.93330000000000002</v>
      </c>
      <c r="DX187" s="9">
        <f>VLOOKUP($C187, Table3[#All], 75, 0)</f>
        <v>0</v>
      </c>
      <c r="DY187" s="12">
        <f t="shared" si="230"/>
        <v>4</v>
      </c>
      <c r="DZ187" s="11"/>
      <c r="EA187" s="9">
        <f>VLOOKUP($C187, Table3[#All], 76, 0)</f>
        <v>1</v>
      </c>
      <c r="EB187" s="9">
        <f>VLOOKUP($C187, Table3[#All], 77, 0)</f>
        <v>0</v>
      </c>
      <c r="EC187" s="9">
        <f>VLOOKUP($C187, Table3[#All], 78, 0)</f>
        <v>0</v>
      </c>
      <c r="ED187" s="9">
        <f>VLOOKUP($C187, Table3[#All], 79, 0)</f>
        <v>0</v>
      </c>
      <c r="EE187" s="9">
        <f>VLOOKUP($C187, Table3[#All], 80, 0)</f>
        <v>0</v>
      </c>
      <c r="EF187" s="10">
        <f t="shared" si="206"/>
        <v>1</v>
      </c>
      <c r="EG187" s="9"/>
      <c r="EH187" s="9">
        <f>VLOOKUP($C187, Table3[#All], 81, 0)</f>
        <v>1</v>
      </c>
      <c r="EI187" s="9">
        <f>VLOOKUP($C187, Table3[#All], 82, 0)</f>
        <v>0</v>
      </c>
      <c r="EJ187" s="9">
        <f>VLOOKUP($C187, Table3[#All], 83, 0)</f>
        <v>0</v>
      </c>
      <c r="EK187" s="9">
        <f>VLOOKUP($C187, Table3[#All], 84, 0)</f>
        <v>0</v>
      </c>
      <c r="EL187" s="9">
        <f>VLOOKUP($C187, Table3[#All], 85, 0)</f>
        <v>0</v>
      </c>
      <c r="EM187" s="14">
        <f t="shared" si="207"/>
        <v>1</v>
      </c>
      <c r="EN187" s="11"/>
      <c r="EO187" s="9">
        <f>VLOOKUP($C187, Table3[#All], 86, 0)</f>
        <v>0</v>
      </c>
      <c r="EP187" s="9"/>
      <c r="EQ187" s="9">
        <f>VLOOKUP($C187, Table3[#All], 87, 0)</f>
        <v>1</v>
      </c>
      <c r="ER187" s="9"/>
      <c r="ES187" s="9"/>
      <c r="ET187" s="14">
        <f t="shared" si="208"/>
        <v>3</v>
      </c>
      <c r="EU187" s="11"/>
      <c r="EV187" s="9">
        <f>VLOOKUP($C187, Table3[#All], 88, 0)</f>
        <v>1</v>
      </c>
      <c r="EW187" s="9">
        <f>VLOOKUP($C187, Table3[#All], 89, 0)</f>
        <v>0</v>
      </c>
      <c r="EX187" s="9">
        <f>VLOOKUP($C187, Table3[#All], 90, 0)</f>
        <v>0</v>
      </c>
      <c r="EY187" s="9">
        <f>VLOOKUP($C187, Table3[#All], 91, 0)</f>
        <v>0</v>
      </c>
      <c r="EZ187" s="9">
        <f>VLOOKUP($C187, Table3[#All], 92, 0)</f>
        <v>0</v>
      </c>
      <c r="FA187" s="12">
        <f t="shared" si="209"/>
        <v>1</v>
      </c>
      <c r="FB187" s="11"/>
      <c r="FC187" s="9">
        <f>VLOOKUP($C187, Table3[#All], 93, 0)</f>
        <v>0</v>
      </c>
      <c r="FD187" s="9">
        <f>VLOOKUP($C187, Table3[#All], 94, 0)</f>
        <v>0.1333</v>
      </c>
      <c r="FE187" s="9">
        <f>VLOOKUP($C187, Table3[#All], 95, 0)</f>
        <v>0.86670000000000003</v>
      </c>
      <c r="FF187" s="9">
        <f>VLOOKUP($C187, Table3[#All], 96, 0)</f>
        <v>0</v>
      </c>
      <c r="FG187" s="9"/>
      <c r="FH187" s="10">
        <f t="shared" si="210"/>
        <v>3</v>
      </c>
      <c r="FI187" s="11"/>
      <c r="FJ187" s="9">
        <f>VLOOKUP($C187, Table3[#All], 97, 0)</f>
        <v>0</v>
      </c>
      <c r="FK187" s="9">
        <f>VLOOKUP($C187, Table3[#All], 98, 0)</f>
        <v>0</v>
      </c>
      <c r="FL187" s="9">
        <f>VLOOKUP($C187, Table3[#All], 99, 0)</f>
        <v>0</v>
      </c>
      <c r="FM187" s="9">
        <f>VLOOKUP($C187, Table3[#All], 100, 0)</f>
        <v>0</v>
      </c>
      <c r="FN187" s="9">
        <f>VLOOKUP($C187, Table3[#All], 101, 0)</f>
        <v>1</v>
      </c>
      <c r="FO187" s="14">
        <f t="shared" si="211"/>
        <v>5</v>
      </c>
      <c r="FP187" s="11"/>
      <c r="FQ187" s="9">
        <f>VLOOKUP($C187, Table3[#All], 102, 0)</f>
        <v>1</v>
      </c>
      <c r="FR187" s="9">
        <f>VLOOKUP($C187, Table3[#All], 103, 0)</f>
        <v>0</v>
      </c>
      <c r="FS187" s="9">
        <f>VLOOKUP($C187, Table3[#All], 104, 0)</f>
        <v>0</v>
      </c>
      <c r="FT187" s="9">
        <f>VLOOKUP($C187, Table3[#All], 105, 0)</f>
        <v>0</v>
      </c>
      <c r="FU187" s="9">
        <v>0</v>
      </c>
      <c r="FV187" s="10">
        <f t="shared" si="212"/>
        <v>1</v>
      </c>
      <c r="FW187" s="11"/>
      <c r="FX187" s="9">
        <f>VLOOKUP($C187, Table3[#All], 106, 0)</f>
        <v>0.26669999999999999</v>
      </c>
      <c r="FY187" s="9"/>
      <c r="FZ187" s="9">
        <f>VLOOKUP($C187, Table3[#All], 107, 0)</f>
        <v>0.73329999999999995</v>
      </c>
      <c r="GA187" s="9">
        <f>VLOOKUP($C187, Table3[#All], 108, 0)</f>
        <v>0</v>
      </c>
      <c r="GB187" s="9"/>
      <c r="GC187" s="10">
        <f t="shared" si="229"/>
        <v>3</v>
      </c>
      <c r="GD187" s="81"/>
      <c r="GE187" s="9">
        <f>VLOOKUP($C187, Table3[#All], 109, 0)</f>
        <v>0</v>
      </c>
      <c r="GF187" s="9">
        <f>VLOOKUP($C187, Table3[#All], 110, 0)</f>
        <v>0.85709999999999997</v>
      </c>
      <c r="GG187" s="9">
        <f>VLOOKUP($C187, Table3[#All], 111, 0)</f>
        <v>0.1429</v>
      </c>
      <c r="GH187" s="9"/>
      <c r="GI187" s="9">
        <f>VLOOKUP($C187, Table3[#All], 112, 0)</f>
        <v>0</v>
      </c>
      <c r="GJ187" s="12">
        <f t="shared" si="213"/>
        <v>2</v>
      </c>
      <c r="GK187" s="11"/>
      <c r="GL187" s="9">
        <f>VLOOKUP($C187, Table3[#All], 113, 0)</f>
        <v>0</v>
      </c>
      <c r="GM187" s="9">
        <f>VLOOKUP($C187, Table3[#All], 114, 0)</f>
        <v>0</v>
      </c>
      <c r="GN187" s="9">
        <f>VLOOKUP($C187, Table3[#All], 115, 0)</f>
        <v>6.6699999999999995E-2</v>
      </c>
      <c r="GO187" s="9">
        <f>VLOOKUP($C187, Table3[#All], 116, 0)</f>
        <v>0.93330000000000002</v>
      </c>
      <c r="GP187" s="9"/>
      <c r="GQ187" s="10">
        <f t="shared" si="214"/>
        <v>4</v>
      </c>
      <c r="GR187" s="11"/>
      <c r="GS187" s="9">
        <f>VLOOKUP($C187, Table2[#All], 3, 0)</f>
        <v>0</v>
      </c>
      <c r="GT187" s="9">
        <f>VLOOKUP($C187, Table2[#All], 4, 0)</f>
        <v>0</v>
      </c>
      <c r="GU187" s="9">
        <f>VLOOKUP($C187, Table2[#All], 5, 0)</f>
        <v>0</v>
      </c>
      <c r="GV187" s="9">
        <f>VLOOKUP($C187, Table2[#All], 6, 0)</f>
        <v>1</v>
      </c>
      <c r="GW187" s="9">
        <f>VLOOKUP($C187, Table2[#All], 7, 0)</f>
        <v>0</v>
      </c>
      <c r="GX187" s="10">
        <f t="shared" si="215"/>
        <v>4</v>
      </c>
      <c r="GY187" s="11"/>
      <c r="GZ187" s="9">
        <v>0</v>
      </c>
      <c r="HA187" s="9">
        <v>0</v>
      </c>
      <c r="HB187" s="9">
        <v>0</v>
      </c>
      <c r="HC187" s="9">
        <v>1</v>
      </c>
      <c r="HD187" s="9"/>
      <c r="HE187" s="10">
        <f t="shared" si="216"/>
        <v>4</v>
      </c>
      <c r="HF187" s="11"/>
      <c r="HG187" s="9">
        <f>VLOOKUP($C187, Table5[#All], 2, 0)</f>
        <v>0</v>
      </c>
      <c r="HH187" s="9">
        <f>VLOOKUP($C187, Table5[#All], 3, 0)</f>
        <v>0</v>
      </c>
      <c r="HI187" s="9">
        <f>VLOOKUP($C187, Table5[#All], 4, 0)</f>
        <v>0</v>
      </c>
      <c r="HJ187" s="9">
        <f>VLOOKUP($C187, Table5[#All], 5, 0)</f>
        <v>1</v>
      </c>
      <c r="HK187" s="9">
        <f>VLOOKUP($C187, Table5[#All], 6, 0)</f>
        <v>0</v>
      </c>
      <c r="HL187" s="10">
        <f t="shared" si="217"/>
        <v>4</v>
      </c>
      <c r="HM187" s="11"/>
      <c r="HN187" s="9">
        <f>VLOOKUP($C187, Table5[#All], 7, 0)</f>
        <v>0</v>
      </c>
      <c r="HO187" s="9">
        <f>VLOOKUP($C187, Table5[#All], 8, 0)</f>
        <v>1</v>
      </c>
      <c r="HP187" s="9">
        <f>VLOOKUP($C187, Table5[#All], 9, 0)</f>
        <v>0</v>
      </c>
      <c r="HQ187" s="9">
        <f>VLOOKUP($C187, Table5[#All], 10, 0)</f>
        <v>0</v>
      </c>
      <c r="HR187" s="9">
        <f>VLOOKUP($C187, Table5[#All], 11, 0)</f>
        <v>0</v>
      </c>
      <c r="HS187" s="10">
        <f t="shared" si="218"/>
        <v>2</v>
      </c>
      <c r="HT187" s="11"/>
      <c r="HU187" s="9">
        <f>VLOOKUP($C187, Table5[#All], 12, 0)</f>
        <v>1</v>
      </c>
      <c r="HV187" s="9">
        <f>VLOOKUP($C187, Table5[#All], 13, 0)</f>
        <v>0</v>
      </c>
      <c r="HW187" s="9">
        <f>VLOOKUP($C187, Table5[#All], 14, 0)</f>
        <v>0</v>
      </c>
      <c r="HX187" s="9">
        <f>VLOOKUP($C187, Table5[#All], 15, 0)</f>
        <v>0</v>
      </c>
      <c r="HY187" s="9">
        <f>VLOOKUP($C187, Table5[#All], 16, 0)</f>
        <v>0</v>
      </c>
      <c r="HZ187" s="10">
        <f t="shared" si="219"/>
        <v>1</v>
      </c>
      <c r="IA187" s="11"/>
      <c r="IB187" s="9">
        <f>VLOOKUP($C187, Table5[#All], 17, 0)</f>
        <v>0</v>
      </c>
      <c r="IC187" s="9">
        <f>VLOOKUP($C187, Table5[#All], 18, 0)</f>
        <v>1</v>
      </c>
      <c r="ID187" s="9">
        <f>VLOOKUP($C187, Table5[#All], 19, 0)</f>
        <v>0</v>
      </c>
      <c r="IE187" s="9">
        <f>VLOOKUP($C187, Table5[#All], 20, 0)</f>
        <v>0</v>
      </c>
      <c r="IF187" s="9">
        <f>VLOOKUP($C187, Table5[#All], 21, 0)</f>
        <v>0</v>
      </c>
      <c r="IG187" s="10">
        <f t="shared" si="220"/>
        <v>2</v>
      </c>
      <c r="IH187" s="11"/>
      <c r="II187" s="9">
        <f>VLOOKUP($C187, Table5[#All], 22, 0)</f>
        <v>1</v>
      </c>
      <c r="IJ187" s="9">
        <f>VLOOKUP($C187, Table5[#All], 23, 0)</f>
        <v>0</v>
      </c>
      <c r="IK187" s="9">
        <f>VLOOKUP($C187, Table5[#All], 24, 0)</f>
        <v>0</v>
      </c>
      <c r="IL187" s="9">
        <f>VLOOKUP($C187, Table5[#All], 25, 0)</f>
        <v>0</v>
      </c>
      <c r="IM187" s="9">
        <f>VLOOKUP($C187, Table5[#All], 26, 0)</f>
        <v>0</v>
      </c>
      <c r="IN187" s="10">
        <f t="shared" si="221"/>
        <v>1</v>
      </c>
      <c r="IO187" s="11"/>
      <c r="IP187" s="9">
        <v>1</v>
      </c>
      <c r="IQ187" s="9">
        <v>0</v>
      </c>
      <c r="IR187" s="9">
        <v>0</v>
      </c>
      <c r="IS187" s="9">
        <v>0</v>
      </c>
      <c r="IT187" s="9">
        <v>0</v>
      </c>
      <c r="IU187" s="10">
        <f t="shared" si="222"/>
        <v>1</v>
      </c>
      <c r="IV187" s="82"/>
    </row>
    <row r="188" spans="1:256" ht="16.3" thickTop="1" thickBot="1" x14ac:dyDescent="0.35">
      <c r="A188" s="16" t="s">
        <v>514</v>
      </c>
      <c r="B188" s="16" t="s">
        <v>517</v>
      </c>
      <c r="C188" s="16" t="s">
        <v>518</v>
      </c>
      <c r="D188" s="11"/>
      <c r="E188" s="9">
        <f>VLOOKUP($C188, Table3[#All], 2, 0)</f>
        <v>0</v>
      </c>
      <c r="F188" s="9"/>
      <c r="G188" s="9">
        <f>VLOOKUP($C188, Table3[#All], 3, 0)</f>
        <v>0.89469999999999994</v>
      </c>
      <c r="H188" s="9">
        <f>VLOOKUP($C188, Table3[#All], 4, 0)</f>
        <v>0.10529999999999999</v>
      </c>
      <c r="I188" s="9">
        <f>VLOOKUP($C188, Table3[#All], 5, 0)</f>
        <v>0</v>
      </c>
      <c r="J188" s="10">
        <f t="shared" si="223"/>
        <v>3</v>
      </c>
      <c r="K188" s="11"/>
      <c r="L188" s="9">
        <f>VLOOKUP($C188, Table3[#All], 6, 0)</f>
        <v>0</v>
      </c>
      <c r="M188" s="9"/>
      <c r="N188" s="9">
        <f>VLOOKUP($C188, Table3[#All], 7, 0)</f>
        <v>1</v>
      </c>
      <c r="O188" s="9">
        <f>VLOOKUP($C188, Table3[#All], 8, 0)</f>
        <v>0</v>
      </c>
      <c r="P188" s="9">
        <f>VLOOKUP($C188, Table3[#All], 9, 0)</f>
        <v>0</v>
      </c>
      <c r="Q188" s="10">
        <f t="shared" si="224"/>
        <v>3</v>
      </c>
      <c r="R188" s="11"/>
      <c r="S188" s="9">
        <f>VLOOKUP($C188, Table3[#All], 10, 0)</f>
        <v>0</v>
      </c>
      <c r="T188" s="9">
        <f>VLOOKUP($C188, Table3[#All], 11, 0)</f>
        <v>0.84209999999999996</v>
      </c>
      <c r="U188" s="9">
        <f>VLOOKUP($C188, Table3[#All], 12, 0)</f>
        <v>0.15789999999999998</v>
      </c>
      <c r="V188" s="9">
        <f>VLOOKUP($C188, Table3[#All], 13, 0)</f>
        <v>0</v>
      </c>
      <c r="W188" s="9">
        <f>VLOOKUP($C188, Table3[#All], 14, 0)</f>
        <v>0</v>
      </c>
      <c r="X188" s="10">
        <f t="shared" si="225"/>
        <v>2</v>
      </c>
      <c r="Y188" s="11"/>
      <c r="Z188" s="9">
        <f>VLOOKUP($C188, Table3[#All], 15, 0)</f>
        <v>0</v>
      </c>
      <c r="AA188" s="9">
        <f>VLOOKUP($C188, Table3[#All], 16, 0)</f>
        <v>5.2600000000000001E-2</v>
      </c>
      <c r="AB188" s="9">
        <f>VLOOKUP($C188, Table3[#All], 17, 0)</f>
        <v>0.94739999999999991</v>
      </c>
      <c r="AC188" s="9">
        <f>VLOOKUP($C188, Table3[#All], 18, 0)</f>
        <v>0</v>
      </c>
      <c r="AD188" s="9">
        <f>VLOOKUP($C188, Table3[#All], 19, 0)</f>
        <v>0</v>
      </c>
      <c r="AE188" s="10">
        <f t="shared" si="195"/>
        <v>3</v>
      </c>
      <c r="AF188" s="11"/>
      <c r="AG188" s="9">
        <f>VLOOKUP($C188, Table3[#All], 20, 0)</f>
        <v>0.16670000000000001</v>
      </c>
      <c r="AH188" s="9">
        <f>VLOOKUP($C188, Table3[#All], 21, 0)</f>
        <v>0.83329999999999993</v>
      </c>
      <c r="AI188" s="9">
        <f>VLOOKUP($C188, Table3[#All], 22, 0)</f>
        <v>0</v>
      </c>
      <c r="AJ188" s="9"/>
      <c r="AK188" s="9"/>
      <c r="AL188" s="10">
        <f t="shared" si="196"/>
        <v>2</v>
      </c>
      <c r="AM188" s="11"/>
      <c r="AN188" s="9">
        <f>VLOOKUP($C188, Table3[#All], 23, 0)</f>
        <v>1</v>
      </c>
      <c r="AO188" s="9">
        <f>VLOOKUP($C188, Table3[#All], 24, 0)</f>
        <v>0</v>
      </c>
      <c r="AP188" s="9">
        <f>VLOOKUP($C188, Table3[#All], 25, 0)</f>
        <v>0</v>
      </c>
      <c r="AQ188" s="9">
        <f>VLOOKUP($C188, Table3[#All], 26, 0)</f>
        <v>0</v>
      </c>
      <c r="AR188" s="9"/>
      <c r="AS188" s="12">
        <f t="shared" si="197"/>
        <v>1</v>
      </c>
      <c r="AT188" s="11"/>
      <c r="AU188" s="9">
        <f>VLOOKUP($C188, Table3[#All], 27, 0)</f>
        <v>0.73680000000000012</v>
      </c>
      <c r="AV188" s="9">
        <f>VLOOKUP($C188, Table3[#All], 28, 0)</f>
        <v>0</v>
      </c>
      <c r="AW188" s="9">
        <f>VLOOKUP($C188, Table3[#All], 29, 0)</f>
        <v>0.26319999999999999</v>
      </c>
      <c r="AX188" s="9"/>
      <c r="AY188" s="9"/>
      <c r="AZ188" s="10">
        <f t="shared" si="226"/>
        <v>3</v>
      </c>
      <c r="BA188" s="11"/>
      <c r="BB188" s="9">
        <f>VLOOKUP($C188, Table3[#All], 30, 0)</f>
        <v>5.2600000000000001E-2</v>
      </c>
      <c r="BC188" s="9">
        <f>VLOOKUP($C188, Table3[#All], 31, 0)</f>
        <v>0.94739999999999991</v>
      </c>
      <c r="BD188" s="9">
        <f>VLOOKUP($C188, Table3[#All], 32, 0)</f>
        <v>0</v>
      </c>
      <c r="BE188" s="9">
        <f>VLOOKUP($C188, Table3[#All], 33, 0)</f>
        <v>0</v>
      </c>
      <c r="BF188" s="9"/>
      <c r="BG188" s="10">
        <f t="shared" si="227"/>
        <v>2</v>
      </c>
      <c r="BH188" s="81"/>
      <c r="BI188" s="9">
        <f>VLOOKUP($C188, Table3[#All], 34, 0)</f>
        <v>0</v>
      </c>
      <c r="BJ188" s="9">
        <f>VLOOKUP($C188, Table3[#All], 35, 0)</f>
        <v>0</v>
      </c>
      <c r="BK188" s="9">
        <f>VLOOKUP($C188, Table3[#All], 36, 0)</f>
        <v>0</v>
      </c>
      <c r="BL188" s="9">
        <f>VLOOKUP($C188, Table3[#All], 37, 0)</f>
        <v>0</v>
      </c>
      <c r="BM188" s="9">
        <f>VLOOKUP($C188, Table3[#All], 38, 0)</f>
        <v>0</v>
      </c>
      <c r="BN188" s="10" t="str">
        <f t="shared" si="228"/>
        <v>N/A</v>
      </c>
      <c r="BO188" s="11"/>
      <c r="BP188" s="9">
        <f>VLOOKUP($C188, Table3[#All], 39, 0)</f>
        <v>0</v>
      </c>
      <c r="BQ188" s="9">
        <f>VLOOKUP($C188, Table3[#All], 40, 0)</f>
        <v>1</v>
      </c>
      <c r="BR188" s="9">
        <f>VLOOKUP($C188, Table3[#All], 41, 0)</f>
        <v>0</v>
      </c>
      <c r="BS188" s="9">
        <f>VLOOKUP($C188, Table3[#All], 42, 0)</f>
        <v>0</v>
      </c>
      <c r="BT188" s="9"/>
      <c r="BU188" s="10">
        <f t="shared" si="198"/>
        <v>2</v>
      </c>
      <c r="BV188" s="11"/>
      <c r="BW188" s="9">
        <f>VLOOKUP($C188, Table3[#All], 43, 0)</f>
        <v>0.36840000000000006</v>
      </c>
      <c r="BX188" s="9">
        <f>VLOOKUP($C188, Table3[#All], 44, 0)</f>
        <v>0.63159999999999994</v>
      </c>
      <c r="BY188" s="9">
        <f>VLOOKUP($C188, Table3[#All], 45, 0)</f>
        <v>0</v>
      </c>
      <c r="BZ188" s="9"/>
      <c r="CA188" s="9"/>
      <c r="CB188" s="10">
        <f t="shared" si="199"/>
        <v>2</v>
      </c>
      <c r="CC188" s="81"/>
      <c r="CD188" s="9">
        <f>VLOOKUP($C188, Table3[#All], 46, 0)</f>
        <v>0</v>
      </c>
      <c r="CE188" s="9">
        <f>VLOOKUP($C188, Table3[#All], 47, 0)</f>
        <v>0</v>
      </c>
      <c r="CF188" s="9">
        <f>VLOOKUP($C188, Table3[#All], 48, 0)</f>
        <v>1</v>
      </c>
      <c r="CG188" s="9">
        <f>VLOOKUP($C188, Table3[#All], 49, 0)</f>
        <v>0</v>
      </c>
      <c r="CH188" s="9">
        <f>VLOOKUP($C188, Table3[#All], 50, 0)</f>
        <v>0</v>
      </c>
      <c r="CI188" s="12">
        <f t="shared" si="200"/>
        <v>3</v>
      </c>
      <c r="CJ188" s="13"/>
      <c r="CK188" s="9">
        <f>VLOOKUP($C188, Table3[#All], 51, 0)</f>
        <v>0</v>
      </c>
      <c r="CL188" s="9">
        <f>VLOOKUP($C188, Table3[#All], 52, 0)</f>
        <v>0.94739999999999991</v>
      </c>
      <c r="CM188" s="9">
        <f>VLOOKUP($C188, Table3[#All], 53, 0)</f>
        <v>5.2600000000000001E-2</v>
      </c>
      <c r="CN188" s="9">
        <f>VLOOKUP($C188, Table3[#All], 54, 0)</f>
        <v>0</v>
      </c>
      <c r="CO188" s="9"/>
      <c r="CP188" s="10">
        <f t="shared" si="201"/>
        <v>2</v>
      </c>
      <c r="CQ188" s="11"/>
      <c r="CR188" s="9">
        <f>VLOOKUP($C188, Table3[#All], 55, 0)</f>
        <v>1</v>
      </c>
      <c r="CS188" s="9">
        <f>VLOOKUP($C188, Table3[#All], 56, 0)</f>
        <v>0</v>
      </c>
      <c r="CT188" s="9">
        <f>VLOOKUP($C188, Table3[#All], 57, 0)</f>
        <v>0</v>
      </c>
      <c r="CU188" s="9">
        <f>VLOOKUP($C188, Table3[#All], 58, 0)</f>
        <v>0</v>
      </c>
      <c r="CV188" s="9">
        <f>VLOOKUP($C188, Table3[#All], 59, 0)</f>
        <v>0</v>
      </c>
      <c r="CW188" s="14">
        <f t="shared" si="202"/>
        <v>1</v>
      </c>
      <c r="CX188" s="81"/>
      <c r="CY188" s="9">
        <f>VLOOKUP($C188, Table3[#All], 60, 0)</f>
        <v>0</v>
      </c>
      <c r="CZ188" s="9">
        <f>VLOOKUP($C188, Table3[#All], 61, 0)</f>
        <v>0</v>
      </c>
      <c r="DA188" s="9">
        <f>VLOOKUP($C188, Table3[#All], 62, 0)</f>
        <v>1</v>
      </c>
      <c r="DB188" s="9">
        <f>VLOOKUP($C188, Table3[#All], 63, 0)</f>
        <v>0</v>
      </c>
      <c r="DC188" s="9">
        <f>VLOOKUP($C188, Table3[#All], 64, 0)</f>
        <v>0</v>
      </c>
      <c r="DD188" s="10">
        <f t="shared" si="203"/>
        <v>3</v>
      </c>
      <c r="DE188" s="11"/>
      <c r="DF188" s="9">
        <f>VLOOKUP($C188, Table3[#All], 65, 0)</f>
        <v>0.73680000000000012</v>
      </c>
      <c r="DG188" s="9"/>
      <c r="DH188" s="9">
        <f>VLOOKUP($C188, Table3[#All], 66, 0)</f>
        <v>0.26319999999999999</v>
      </c>
      <c r="DI188" s="9"/>
      <c r="DJ188" s="9">
        <f>VLOOKUP($C188, Table3[#All], 67, 0)</f>
        <v>0</v>
      </c>
      <c r="DK188" s="14">
        <f t="shared" si="204"/>
        <v>3</v>
      </c>
      <c r="DL188" s="11"/>
      <c r="DM188" s="9">
        <f>VLOOKUP($C188, Table3[#All], 68, 0)</f>
        <v>1</v>
      </c>
      <c r="DN188" s="9"/>
      <c r="DO188" s="9">
        <f>VLOOKUP($C188, Table3[#All], 69, 0)</f>
        <v>0</v>
      </c>
      <c r="DP188" s="9">
        <f>VLOOKUP($C188, Table3[#All], 70, 0)</f>
        <v>0</v>
      </c>
      <c r="DQ188" s="9"/>
      <c r="DR188" s="14">
        <f t="shared" si="205"/>
        <v>1</v>
      </c>
      <c r="DS188" s="11"/>
      <c r="DT188" s="9">
        <f>VLOOKUP($C188, Table3[#All], 71, 0)</f>
        <v>0</v>
      </c>
      <c r="DU188" s="9">
        <f>VLOOKUP($C188, Table3[#All], 72, 0)</f>
        <v>0</v>
      </c>
      <c r="DV188" s="9">
        <f>VLOOKUP($C188, Table3[#All], 73, 0)</f>
        <v>0.26319999999999999</v>
      </c>
      <c r="DW188" s="9">
        <f>VLOOKUP($C188, Table3[#All], 74, 0)</f>
        <v>0.73680000000000012</v>
      </c>
      <c r="DX188" s="9">
        <f>VLOOKUP($C188, Table3[#All], 75, 0)</f>
        <v>0</v>
      </c>
      <c r="DY188" s="12">
        <f t="shared" si="230"/>
        <v>4</v>
      </c>
      <c r="DZ188" s="11"/>
      <c r="EA188" s="9">
        <f>VLOOKUP($C188, Table3[#All], 76, 0)</f>
        <v>1</v>
      </c>
      <c r="EB188" s="9">
        <f>VLOOKUP($C188, Table3[#All], 77, 0)</f>
        <v>0</v>
      </c>
      <c r="EC188" s="9">
        <f>VLOOKUP($C188, Table3[#All], 78, 0)</f>
        <v>0</v>
      </c>
      <c r="ED188" s="9">
        <f>VLOOKUP($C188, Table3[#All], 79, 0)</f>
        <v>0</v>
      </c>
      <c r="EE188" s="9">
        <f>VLOOKUP($C188, Table3[#All], 80, 0)</f>
        <v>0</v>
      </c>
      <c r="EF188" s="10">
        <f t="shared" si="206"/>
        <v>1</v>
      </c>
      <c r="EG188" s="9"/>
      <c r="EH188" s="9">
        <f>VLOOKUP($C188, Table3[#All], 81, 0)</f>
        <v>1</v>
      </c>
      <c r="EI188" s="9">
        <f>VLOOKUP($C188, Table3[#All], 82, 0)</f>
        <v>0</v>
      </c>
      <c r="EJ188" s="9">
        <f>VLOOKUP($C188, Table3[#All], 83, 0)</f>
        <v>0</v>
      </c>
      <c r="EK188" s="9">
        <f>VLOOKUP($C188, Table3[#All], 84, 0)</f>
        <v>0</v>
      </c>
      <c r="EL188" s="9">
        <f>VLOOKUP($C188, Table3[#All], 85, 0)</f>
        <v>0</v>
      </c>
      <c r="EM188" s="14">
        <f t="shared" si="207"/>
        <v>1</v>
      </c>
      <c r="EN188" s="11"/>
      <c r="EO188" s="9">
        <f>VLOOKUP($C188, Table3[#All], 86, 0)</f>
        <v>0</v>
      </c>
      <c r="EP188" s="9"/>
      <c r="EQ188" s="9">
        <f>VLOOKUP($C188, Table3[#All], 87, 0)</f>
        <v>1</v>
      </c>
      <c r="ER188" s="9"/>
      <c r="ES188" s="9"/>
      <c r="ET188" s="14">
        <f t="shared" si="208"/>
        <v>3</v>
      </c>
      <c r="EU188" s="11"/>
      <c r="EV188" s="9">
        <f>VLOOKUP($C188, Table3[#All], 88, 0)</f>
        <v>1</v>
      </c>
      <c r="EW188" s="9">
        <f>VLOOKUP($C188, Table3[#All], 89, 0)</f>
        <v>0</v>
      </c>
      <c r="EX188" s="9">
        <f>VLOOKUP($C188, Table3[#All], 90, 0)</f>
        <v>0</v>
      </c>
      <c r="EY188" s="9">
        <f>VLOOKUP($C188, Table3[#All], 91, 0)</f>
        <v>0</v>
      </c>
      <c r="EZ188" s="9">
        <f>VLOOKUP($C188, Table3[#All], 92, 0)</f>
        <v>0</v>
      </c>
      <c r="FA188" s="12">
        <f t="shared" si="209"/>
        <v>1</v>
      </c>
      <c r="FB188" s="11"/>
      <c r="FC188" s="9">
        <f>VLOOKUP($C188, Table3[#All], 93, 0)</f>
        <v>0</v>
      </c>
      <c r="FD188" s="9">
        <f>VLOOKUP($C188, Table3[#All], 94, 0)</f>
        <v>0.36840000000000006</v>
      </c>
      <c r="FE188" s="9">
        <f>VLOOKUP($C188, Table3[#All], 95, 0)</f>
        <v>0.63159999999999994</v>
      </c>
      <c r="FF188" s="9">
        <f>VLOOKUP($C188, Table3[#All], 96, 0)</f>
        <v>0</v>
      </c>
      <c r="FG188" s="9"/>
      <c r="FH188" s="10">
        <f t="shared" si="210"/>
        <v>3</v>
      </c>
      <c r="FI188" s="11"/>
      <c r="FJ188" s="9">
        <f>VLOOKUP($C188, Table3[#All], 97, 0)</f>
        <v>0</v>
      </c>
      <c r="FK188" s="9">
        <f>VLOOKUP($C188, Table3[#All], 98, 0)</f>
        <v>0</v>
      </c>
      <c r="FL188" s="9">
        <f>VLOOKUP($C188, Table3[#All], 99, 0)</f>
        <v>0</v>
      </c>
      <c r="FM188" s="9">
        <f>VLOOKUP($C188, Table3[#All], 100, 0)</f>
        <v>0</v>
      </c>
      <c r="FN188" s="9">
        <f>VLOOKUP($C188, Table3[#All], 101, 0)</f>
        <v>1</v>
      </c>
      <c r="FO188" s="14">
        <f t="shared" si="211"/>
        <v>5</v>
      </c>
      <c r="FP188" s="11"/>
      <c r="FQ188" s="9">
        <f>VLOOKUP($C188, Table3[#All], 102, 0)</f>
        <v>0.94739999999999991</v>
      </c>
      <c r="FR188" s="9">
        <f>VLOOKUP($C188, Table3[#All], 103, 0)</f>
        <v>5.2600000000000001E-2</v>
      </c>
      <c r="FS188" s="9">
        <f>VLOOKUP($C188, Table3[#All], 104, 0)</f>
        <v>0</v>
      </c>
      <c r="FT188" s="9">
        <f>VLOOKUP($C188, Table3[#All], 105, 0)</f>
        <v>0</v>
      </c>
      <c r="FU188" s="9">
        <v>0</v>
      </c>
      <c r="FV188" s="10">
        <f t="shared" si="212"/>
        <v>1</v>
      </c>
      <c r="FW188" s="11"/>
      <c r="FX188" s="9">
        <f>VLOOKUP($C188, Table3[#All], 106, 0)</f>
        <v>0</v>
      </c>
      <c r="FY188" s="9"/>
      <c r="FZ188" s="9">
        <f>VLOOKUP($C188, Table3[#All], 107, 0)</f>
        <v>1</v>
      </c>
      <c r="GA188" s="9">
        <f>VLOOKUP($C188, Table3[#All], 108, 0)</f>
        <v>0</v>
      </c>
      <c r="GB188" s="9"/>
      <c r="GC188" s="10">
        <f t="shared" si="229"/>
        <v>3</v>
      </c>
      <c r="GD188" s="81"/>
      <c r="GE188" s="9">
        <f>VLOOKUP($C188, Table3[#All], 109, 0)</f>
        <v>0</v>
      </c>
      <c r="GF188" s="9">
        <f>VLOOKUP($C188, Table3[#All], 110, 0)</f>
        <v>0.89469999999999994</v>
      </c>
      <c r="GG188" s="9">
        <f>VLOOKUP($C188, Table3[#All], 111, 0)</f>
        <v>0.10529999999999999</v>
      </c>
      <c r="GH188" s="9"/>
      <c r="GI188" s="9">
        <f>VLOOKUP($C188, Table3[#All], 112, 0)</f>
        <v>0</v>
      </c>
      <c r="GJ188" s="12">
        <f t="shared" si="213"/>
        <v>2</v>
      </c>
      <c r="GK188" s="11"/>
      <c r="GL188" s="9">
        <f>VLOOKUP($C188, Table3[#All], 113, 0)</f>
        <v>0</v>
      </c>
      <c r="GM188" s="9">
        <f>VLOOKUP($C188, Table3[#All], 114, 0)</f>
        <v>0</v>
      </c>
      <c r="GN188" s="9">
        <f>VLOOKUP($C188, Table3[#All], 115, 0)</f>
        <v>0.15789999999999998</v>
      </c>
      <c r="GO188" s="9">
        <f>VLOOKUP($C188, Table3[#All], 116, 0)</f>
        <v>0.84209999999999996</v>
      </c>
      <c r="GP188" s="9"/>
      <c r="GQ188" s="10">
        <f t="shared" si="214"/>
        <v>4</v>
      </c>
      <c r="GR188" s="11"/>
      <c r="GS188" s="9">
        <f>VLOOKUP($C188, Table2[#All], 3, 0)</f>
        <v>0</v>
      </c>
      <c r="GT188" s="9">
        <f>VLOOKUP($C188, Table2[#All], 4, 0)</f>
        <v>0</v>
      </c>
      <c r="GU188" s="9">
        <f>VLOOKUP($C188, Table2[#All], 5, 0)</f>
        <v>0</v>
      </c>
      <c r="GV188" s="9">
        <f>VLOOKUP($C188, Table2[#All], 6, 0)</f>
        <v>1</v>
      </c>
      <c r="GW188" s="9">
        <f>VLOOKUP($C188, Table2[#All], 7, 0)</f>
        <v>0</v>
      </c>
      <c r="GX188" s="10">
        <f t="shared" si="215"/>
        <v>4</v>
      </c>
      <c r="GY188" s="11"/>
      <c r="GZ188" s="9">
        <v>0</v>
      </c>
      <c r="HA188" s="9">
        <v>0</v>
      </c>
      <c r="HB188" s="9">
        <v>0</v>
      </c>
      <c r="HC188" s="9">
        <v>1</v>
      </c>
      <c r="HD188" s="9"/>
      <c r="HE188" s="10">
        <f t="shared" si="216"/>
        <v>4</v>
      </c>
      <c r="HF188" s="11"/>
      <c r="HG188" s="9">
        <f>VLOOKUP($C188, Table5[#All], 2, 0)</f>
        <v>0</v>
      </c>
      <c r="HH188" s="9">
        <f>VLOOKUP($C188, Table5[#All], 3, 0)</f>
        <v>0</v>
      </c>
      <c r="HI188" s="9">
        <f>VLOOKUP($C188, Table5[#All], 4, 0)</f>
        <v>0</v>
      </c>
      <c r="HJ188" s="9">
        <f>VLOOKUP($C188, Table5[#All], 5, 0)</f>
        <v>0</v>
      </c>
      <c r="HK188" s="9">
        <f>VLOOKUP($C188, Table5[#All], 6, 0)</f>
        <v>1</v>
      </c>
      <c r="HL188" s="10">
        <f t="shared" si="217"/>
        <v>5</v>
      </c>
      <c r="HM188" s="11"/>
      <c r="HN188" s="9">
        <f>VLOOKUP($C188, Table5[#All], 7, 0)</f>
        <v>0</v>
      </c>
      <c r="HO188" s="9">
        <f>VLOOKUP($C188, Table5[#All], 8, 0)</f>
        <v>0</v>
      </c>
      <c r="HP188" s="9">
        <f>VLOOKUP($C188, Table5[#All], 9, 0)</f>
        <v>1</v>
      </c>
      <c r="HQ188" s="9">
        <f>VLOOKUP($C188, Table5[#All], 10, 0)</f>
        <v>0</v>
      </c>
      <c r="HR188" s="9">
        <f>VLOOKUP($C188, Table5[#All], 11, 0)</f>
        <v>0</v>
      </c>
      <c r="HS188" s="10">
        <f t="shared" si="218"/>
        <v>3</v>
      </c>
      <c r="HT188" s="11"/>
      <c r="HU188" s="9">
        <f>VLOOKUP($C188, Table5[#All], 12, 0)</f>
        <v>1</v>
      </c>
      <c r="HV188" s="9">
        <f>VLOOKUP($C188, Table5[#All], 13, 0)</f>
        <v>0</v>
      </c>
      <c r="HW188" s="9">
        <f>VLOOKUP($C188, Table5[#All], 14, 0)</f>
        <v>0</v>
      </c>
      <c r="HX188" s="9">
        <f>VLOOKUP($C188, Table5[#All], 15, 0)</f>
        <v>0</v>
      </c>
      <c r="HY188" s="9">
        <f>VLOOKUP($C188, Table5[#All], 16, 0)</f>
        <v>0</v>
      </c>
      <c r="HZ188" s="10">
        <f t="shared" si="219"/>
        <v>1</v>
      </c>
      <c r="IA188" s="11"/>
      <c r="IB188" s="9">
        <f>VLOOKUP($C188, Table5[#All], 17, 0)</f>
        <v>1</v>
      </c>
      <c r="IC188" s="9">
        <f>VLOOKUP($C188, Table5[#All], 18, 0)</f>
        <v>0</v>
      </c>
      <c r="ID188" s="9">
        <f>VLOOKUP($C188, Table5[#All], 19, 0)</f>
        <v>0</v>
      </c>
      <c r="IE188" s="9">
        <f>VLOOKUP($C188, Table5[#All], 20, 0)</f>
        <v>0</v>
      </c>
      <c r="IF188" s="9">
        <f>VLOOKUP($C188, Table5[#All], 21, 0)</f>
        <v>0</v>
      </c>
      <c r="IG188" s="10">
        <f t="shared" si="220"/>
        <v>1</v>
      </c>
      <c r="IH188" s="11"/>
      <c r="II188" s="9">
        <f>VLOOKUP($C188, Table5[#All], 22, 0)</f>
        <v>1</v>
      </c>
      <c r="IJ188" s="9">
        <f>VLOOKUP($C188, Table5[#All], 23, 0)</f>
        <v>0</v>
      </c>
      <c r="IK188" s="9">
        <f>VLOOKUP($C188, Table5[#All], 24, 0)</f>
        <v>0</v>
      </c>
      <c r="IL188" s="9">
        <f>VLOOKUP($C188, Table5[#All], 25, 0)</f>
        <v>0</v>
      </c>
      <c r="IM188" s="9">
        <f>VLOOKUP($C188, Table5[#All], 26, 0)</f>
        <v>0</v>
      </c>
      <c r="IN188" s="10">
        <f t="shared" si="221"/>
        <v>1</v>
      </c>
      <c r="IO188" s="11"/>
      <c r="IP188" s="9">
        <v>1</v>
      </c>
      <c r="IQ188" s="9">
        <v>0</v>
      </c>
      <c r="IR188" s="9">
        <v>0</v>
      </c>
      <c r="IS188" s="9">
        <v>0</v>
      </c>
      <c r="IT188" s="9">
        <v>0</v>
      </c>
      <c r="IU188" s="10">
        <f t="shared" si="222"/>
        <v>1</v>
      </c>
      <c r="IV188" s="82"/>
    </row>
    <row r="189" spans="1:256" ht="16.3" thickTop="1" thickBot="1" x14ac:dyDescent="0.35">
      <c r="A189" s="16" t="s">
        <v>514</v>
      </c>
      <c r="B189" s="16" t="s">
        <v>519</v>
      </c>
      <c r="C189" s="16" t="s">
        <v>520</v>
      </c>
      <c r="D189" s="11"/>
      <c r="E189" s="9">
        <f>VLOOKUP($C189, Table3[#All], 2, 0)</f>
        <v>0</v>
      </c>
      <c r="F189" s="9"/>
      <c r="G189" s="9">
        <f>VLOOKUP($C189, Table3[#All], 3, 0)</f>
        <v>0.61109999999999998</v>
      </c>
      <c r="H189" s="9">
        <f>VLOOKUP($C189, Table3[#All], 4, 0)</f>
        <v>0.38890000000000002</v>
      </c>
      <c r="I189" s="9">
        <f>VLOOKUP($C189, Table3[#All], 5, 0)</f>
        <v>0</v>
      </c>
      <c r="J189" s="10">
        <f t="shared" si="223"/>
        <v>4</v>
      </c>
      <c r="K189" s="11"/>
      <c r="L189" s="9">
        <f>VLOOKUP($C189, Table3[#All], 6, 0)</f>
        <v>0</v>
      </c>
      <c r="M189" s="9"/>
      <c r="N189" s="9">
        <f>VLOOKUP($C189, Table3[#All], 7, 0)</f>
        <v>1</v>
      </c>
      <c r="O189" s="9">
        <f>VLOOKUP($C189, Table3[#All], 8, 0)</f>
        <v>0</v>
      </c>
      <c r="P189" s="9">
        <f>VLOOKUP($C189, Table3[#All], 9, 0)</f>
        <v>0</v>
      </c>
      <c r="Q189" s="10">
        <f t="shared" si="224"/>
        <v>3</v>
      </c>
      <c r="R189" s="11"/>
      <c r="S189" s="9">
        <f>VLOOKUP($C189, Table3[#All], 10, 0)</f>
        <v>0</v>
      </c>
      <c r="T189" s="9">
        <f>VLOOKUP($C189, Table3[#All], 11, 0)</f>
        <v>1</v>
      </c>
      <c r="U189" s="9">
        <f>VLOOKUP($C189, Table3[#All], 12, 0)</f>
        <v>0</v>
      </c>
      <c r="V189" s="9">
        <f>VLOOKUP($C189, Table3[#All], 13, 0)</f>
        <v>0</v>
      </c>
      <c r="W189" s="9">
        <f>VLOOKUP($C189, Table3[#All], 14, 0)</f>
        <v>0</v>
      </c>
      <c r="X189" s="10">
        <f t="shared" si="225"/>
        <v>2</v>
      </c>
      <c r="Y189" s="11"/>
      <c r="Z189" s="9">
        <f>VLOOKUP($C189, Table3[#All], 15, 0)</f>
        <v>0</v>
      </c>
      <c r="AA189" s="9">
        <f>VLOOKUP($C189, Table3[#All], 16, 0)</f>
        <v>0.16670000000000001</v>
      </c>
      <c r="AB189" s="9">
        <f>VLOOKUP($C189, Table3[#All], 17, 0)</f>
        <v>0.83329999999999993</v>
      </c>
      <c r="AC189" s="9">
        <f>VLOOKUP($C189, Table3[#All], 18, 0)</f>
        <v>0</v>
      </c>
      <c r="AD189" s="9">
        <f>VLOOKUP($C189, Table3[#All], 19, 0)</f>
        <v>0</v>
      </c>
      <c r="AE189" s="10">
        <f t="shared" si="195"/>
        <v>3</v>
      </c>
      <c r="AF189" s="11"/>
      <c r="AG189" s="9">
        <f>VLOOKUP($C189, Table3[#All], 20, 0)</f>
        <v>0.1176</v>
      </c>
      <c r="AH189" s="9">
        <f>VLOOKUP($C189, Table3[#All], 21, 0)</f>
        <v>0.88239999999999996</v>
      </c>
      <c r="AI189" s="9">
        <f>VLOOKUP($C189, Table3[#All], 22, 0)</f>
        <v>0</v>
      </c>
      <c r="AJ189" s="9"/>
      <c r="AK189" s="9"/>
      <c r="AL189" s="10">
        <f t="shared" si="196"/>
        <v>2</v>
      </c>
      <c r="AM189" s="11"/>
      <c r="AN189" s="9">
        <f>VLOOKUP($C189, Table3[#All], 23, 0)</f>
        <v>1</v>
      </c>
      <c r="AO189" s="9">
        <f>VLOOKUP($C189, Table3[#All], 24, 0)</f>
        <v>0</v>
      </c>
      <c r="AP189" s="9">
        <f>VLOOKUP($C189, Table3[#All], 25, 0)</f>
        <v>0</v>
      </c>
      <c r="AQ189" s="9">
        <f>VLOOKUP($C189, Table3[#All], 26, 0)</f>
        <v>0</v>
      </c>
      <c r="AR189" s="9"/>
      <c r="AS189" s="12">
        <f t="shared" si="197"/>
        <v>1</v>
      </c>
      <c r="AT189" s="11"/>
      <c r="AU189" s="9">
        <f>VLOOKUP($C189, Table3[#All], 27, 0)</f>
        <v>0.66670000000000007</v>
      </c>
      <c r="AV189" s="9">
        <f>VLOOKUP($C189, Table3[#All], 28, 0)</f>
        <v>0</v>
      </c>
      <c r="AW189" s="9">
        <f>VLOOKUP($C189, Table3[#All], 29, 0)</f>
        <v>0.33329999999999999</v>
      </c>
      <c r="AX189" s="9"/>
      <c r="AY189" s="9"/>
      <c r="AZ189" s="10">
        <f t="shared" si="226"/>
        <v>3</v>
      </c>
      <c r="BA189" s="11"/>
      <c r="BB189" s="9">
        <f>VLOOKUP($C189, Table3[#All], 30, 0)</f>
        <v>0.22219999999999998</v>
      </c>
      <c r="BC189" s="9">
        <f>VLOOKUP($C189, Table3[#All], 31, 0)</f>
        <v>0.72219999999999995</v>
      </c>
      <c r="BD189" s="9">
        <f>VLOOKUP($C189, Table3[#All], 32, 0)</f>
        <v>5.5599999999999997E-2</v>
      </c>
      <c r="BE189" s="9">
        <f>VLOOKUP($C189, Table3[#All], 33, 0)</f>
        <v>0</v>
      </c>
      <c r="BF189" s="9"/>
      <c r="BG189" s="10">
        <f t="shared" si="227"/>
        <v>2</v>
      </c>
      <c r="BH189" s="81"/>
      <c r="BI189" s="9">
        <f>VLOOKUP($C189, Table3[#All], 34, 0)</f>
        <v>0</v>
      </c>
      <c r="BJ189" s="9">
        <f>VLOOKUP($C189, Table3[#All], 35, 0)</f>
        <v>0</v>
      </c>
      <c r="BK189" s="9">
        <f>VLOOKUP($C189, Table3[#All], 36, 0)</f>
        <v>0</v>
      </c>
      <c r="BL189" s="9">
        <f>VLOOKUP($C189, Table3[#All], 37, 0)</f>
        <v>0</v>
      </c>
      <c r="BM189" s="9">
        <f>VLOOKUP($C189, Table3[#All], 38, 0)</f>
        <v>0</v>
      </c>
      <c r="BN189" s="10" t="str">
        <f t="shared" si="228"/>
        <v>N/A</v>
      </c>
      <c r="BO189" s="11"/>
      <c r="BP189" s="9">
        <f>VLOOKUP($C189, Table3[#All], 39, 0)</f>
        <v>5.5599999999999997E-2</v>
      </c>
      <c r="BQ189" s="9">
        <f>VLOOKUP($C189, Table3[#All], 40, 0)</f>
        <v>0.94440000000000002</v>
      </c>
      <c r="BR189" s="9">
        <f>VLOOKUP($C189, Table3[#All], 41, 0)</f>
        <v>0</v>
      </c>
      <c r="BS189" s="9">
        <f>VLOOKUP($C189, Table3[#All], 42, 0)</f>
        <v>0</v>
      </c>
      <c r="BT189" s="9"/>
      <c r="BU189" s="10">
        <f t="shared" si="198"/>
        <v>2</v>
      </c>
      <c r="BV189" s="11"/>
      <c r="BW189" s="9">
        <f>VLOOKUP($C189, Table3[#All], 43, 0)</f>
        <v>0.16670000000000001</v>
      </c>
      <c r="BX189" s="9">
        <f>VLOOKUP($C189, Table3[#All], 44, 0)</f>
        <v>0.83329999999999993</v>
      </c>
      <c r="BY189" s="9">
        <f>VLOOKUP($C189, Table3[#All], 45, 0)</f>
        <v>0</v>
      </c>
      <c r="BZ189" s="9"/>
      <c r="CA189" s="9"/>
      <c r="CB189" s="10">
        <f t="shared" si="199"/>
        <v>2</v>
      </c>
      <c r="CC189" s="81"/>
      <c r="CD189" s="9">
        <f>VLOOKUP($C189, Table3[#All], 46, 0)</f>
        <v>5.5599999999999997E-2</v>
      </c>
      <c r="CE189" s="9">
        <f>VLOOKUP($C189, Table3[#All], 47, 0)</f>
        <v>0</v>
      </c>
      <c r="CF189" s="9">
        <f>VLOOKUP($C189, Table3[#All], 48, 0)</f>
        <v>0.94440000000000002</v>
      </c>
      <c r="CG189" s="9">
        <f>VLOOKUP($C189, Table3[#All], 49, 0)</f>
        <v>0</v>
      </c>
      <c r="CH189" s="9">
        <f>VLOOKUP($C189, Table3[#All], 50, 0)</f>
        <v>0</v>
      </c>
      <c r="CI189" s="12">
        <f t="shared" si="200"/>
        <v>3</v>
      </c>
      <c r="CJ189" s="13"/>
      <c r="CK189" s="9">
        <f>VLOOKUP($C189, Table3[#All], 51, 0)</f>
        <v>0</v>
      </c>
      <c r="CL189" s="9">
        <f>VLOOKUP($C189, Table3[#All], 52, 0)</f>
        <v>1</v>
      </c>
      <c r="CM189" s="9">
        <f>VLOOKUP($C189, Table3[#All], 53, 0)</f>
        <v>0</v>
      </c>
      <c r="CN189" s="9">
        <f>VLOOKUP($C189, Table3[#All], 54, 0)</f>
        <v>0</v>
      </c>
      <c r="CO189" s="9"/>
      <c r="CP189" s="10">
        <f t="shared" si="201"/>
        <v>2</v>
      </c>
      <c r="CQ189" s="11"/>
      <c r="CR189" s="9">
        <f>VLOOKUP($C189, Table3[#All], 55, 0)</f>
        <v>1</v>
      </c>
      <c r="CS189" s="9">
        <f>VLOOKUP($C189, Table3[#All], 56, 0)</f>
        <v>0</v>
      </c>
      <c r="CT189" s="9">
        <f>VLOOKUP($C189, Table3[#All], 57, 0)</f>
        <v>0</v>
      </c>
      <c r="CU189" s="9">
        <f>VLOOKUP($C189, Table3[#All], 58, 0)</f>
        <v>0</v>
      </c>
      <c r="CV189" s="9">
        <f>VLOOKUP($C189, Table3[#All], 59, 0)</f>
        <v>0</v>
      </c>
      <c r="CW189" s="14">
        <f t="shared" si="202"/>
        <v>1</v>
      </c>
      <c r="CX189" s="81"/>
      <c r="CY189" s="9">
        <f>VLOOKUP($C189, Table3[#All], 60, 0)</f>
        <v>0</v>
      </c>
      <c r="CZ189" s="9">
        <f>VLOOKUP($C189, Table3[#All], 61, 0)</f>
        <v>5.5599999999999997E-2</v>
      </c>
      <c r="DA189" s="9">
        <f>VLOOKUP($C189, Table3[#All], 62, 0)</f>
        <v>0.94440000000000002</v>
      </c>
      <c r="DB189" s="9">
        <f>VLOOKUP($C189, Table3[#All], 63, 0)</f>
        <v>0</v>
      </c>
      <c r="DC189" s="9">
        <f>VLOOKUP($C189, Table3[#All], 64, 0)</f>
        <v>0</v>
      </c>
      <c r="DD189" s="10">
        <f t="shared" si="203"/>
        <v>3</v>
      </c>
      <c r="DE189" s="11"/>
      <c r="DF189" s="9">
        <f>VLOOKUP($C189, Table3[#All], 65, 0)</f>
        <v>0.61109999999999998</v>
      </c>
      <c r="DG189" s="9"/>
      <c r="DH189" s="9">
        <f>VLOOKUP($C189, Table3[#All], 66, 0)</f>
        <v>0.38890000000000002</v>
      </c>
      <c r="DI189" s="9"/>
      <c r="DJ189" s="9">
        <f>VLOOKUP($C189, Table3[#All], 67, 0)</f>
        <v>0</v>
      </c>
      <c r="DK189" s="14">
        <f t="shared" si="204"/>
        <v>3</v>
      </c>
      <c r="DL189" s="11"/>
      <c r="DM189" s="9">
        <f>VLOOKUP($C189, Table3[#All], 68, 0)</f>
        <v>1</v>
      </c>
      <c r="DN189" s="9"/>
      <c r="DO189" s="9">
        <f>VLOOKUP($C189, Table3[#All], 69, 0)</f>
        <v>0</v>
      </c>
      <c r="DP189" s="9">
        <f>VLOOKUP($C189, Table3[#All], 70, 0)</f>
        <v>0</v>
      </c>
      <c r="DQ189" s="9"/>
      <c r="DR189" s="14">
        <f t="shared" si="205"/>
        <v>1</v>
      </c>
      <c r="DS189" s="11"/>
      <c r="DT189" s="9">
        <f>VLOOKUP($C189, Table3[#All], 71, 0)</f>
        <v>0</v>
      </c>
      <c r="DU189" s="9">
        <f>VLOOKUP($C189, Table3[#All], 72, 0)</f>
        <v>0</v>
      </c>
      <c r="DV189" s="9">
        <f>VLOOKUP($C189, Table3[#All], 73, 0)</f>
        <v>0.16670000000000001</v>
      </c>
      <c r="DW189" s="9">
        <f>VLOOKUP($C189, Table3[#All], 74, 0)</f>
        <v>0.83329999999999993</v>
      </c>
      <c r="DX189" s="9">
        <f>VLOOKUP($C189, Table3[#All], 75, 0)</f>
        <v>0</v>
      </c>
      <c r="DY189" s="12">
        <f t="shared" si="230"/>
        <v>4</v>
      </c>
      <c r="DZ189" s="11"/>
      <c r="EA189" s="9">
        <f>VLOOKUP($C189, Table3[#All], 76, 0)</f>
        <v>1</v>
      </c>
      <c r="EB189" s="9">
        <f>VLOOKUP($C189, Table3[#All], 77, 0)</f>
        <v>0</v>
      </c>
      <c r="EC189" s="9">
        <f>VLOOKUP($C189, Table3[#All], 78, 0)</f>
        <v>0</v>
      </c>
      <c r="ED189" s="9">
        <f>VLOOKUP($C189, Table3[#All], 79, 0)</f>
        <v>0</v>
      </c>
      <c r="EE189" s="9">
        <f>VLOOKUP($C189, Table3[#All], 80, 0)</f>
        <v>0</v>
      </c>
      <c r="EF189" s="10">
        <f t="shared" si="206"/>
        <v>1</v>
      </c>
      <c r="EG189" s="9"/>
      <c r="EH189" s="9">
        <f>VLOOKUP($C189, Table3[#All], 81, 0)</f>
        <v>1</v>
      </c>
      <c r="EI189" s="9">
        <f>VLOOKUP($C189, Table3[#All], 82, 0)</f>
        <v>0</v>
      </c>
      <c r="EJ189" s="9">
        <f>VLOOKUP($C189, Table3[#All], 83, 0)</f>
        <v>0</v>
      </c>
      <c r="EK189" s="9">
        <f>VLOOKUP($C189, Table3[#All], 84, 0)</f>
        <v>0</v>
      </c>
      <c r="EL189" s="9">
        <f>VLOOKUP($C189, Table3[#All], 85, 0)</f>
        <v>0</v>
      </c>
      <c r="EM189" s="14">
        <f t="shared" si="207"/>
        <v>1</v>
      </c>
      <c r="EN189" s="11"/>
      <c r="EO189" s="9">
        <f>VLOOKUP($C189, Table3[#All], 86, 0)</f>
        <v>0</v>
      </c>
      <c r="EP189" s="9"/>
      <c r="EQ189" s="9">
        <f>VLOOKUP($C189, Table3[#All], 87, 0)</f>
        <v>1</v>
      </c>
      <c r="ER189" s="9"/>
      <c r="ES189" s="9"/>
      <c r="ET189" s="14">
        <f t="shared" si="208"/>
        <v>3</v>
      </c>
      <c r="EU189" s="11"/>
      <c r="EV189" s="9">
        <f>VLOOKUP($C189, Table3[#All], 88, 0)</f>
        <v>0</v>
      </c>
      <c r="EW189" s="9">
        <f>VLOOKUP($C189, Table3[#All], 89, 0)</f>
        <v>1</v>
      </c>
      <c r="EX189" s="9">
        <f>VLOOKUP($C189, Table3[#All], 90, 0)</f>
        <v>0</v>
      </c>
      <c r="EY189" s="9">
        <f>VLOOKUP($C189, Table3[#All], 91, 0)</f>
        <v>0</v>
      </c>
      <c r="EZ189" s="9">
        <f>VLOOKUP($C189, Table3[#All], 92, 0)</f>
        <v>0</v>
      </c>
      <c r="FA189" s="12">
        <f t="shared" si="209"/>
        <v>2</v>
      </c>
      <c r="FB189" s="11"/>
      <c r="FC189" s="9">
        <f>VLOOKUP($C189, Table3[#All], 93, 0)</f>
        <v>0</v>
      </c>
      <c r="FD189" s="9">
        <f>VLOOKUP($C189, Table3[#All], 94, 0)</f>
        <v>0.44439999999999996</v>
      </c>
      <c r="FE189" s="9">
        <f>VLOOKUP($C189, Table3[#All], 95, 0)</f>
        <v>0.55559999999999998</v>
      </c>
      <c r="FF189" s="9">
        <f>VLOOKUP($C189, Table3[#All], 96, 0)</f>
        <v>0</v>
      </c>
      <c r="FG189" s="9"/>
      <c r="FH189" s="10">
        <f t="shared" si="210"/>
        <v>3</v>
      </c>
      <c r="FI189" s="11"/>
      <c r="FJ189" s="9">
        <f>VLOOKUP($C189, Table3[#All], 97, 0)</f>
        <v>0</v>
      </c>
      <c r="FK189" s="9">
        <f>VLOOKUP($C189, Table3[#All], 98, 0)</f>
        <v>0</v>
      </c>
      <c r="FL189" s="9">
        <f>VLOOKUP($C189, Table3[#All], 99, 0)</f>
        <v>0</v>
      </c>
      <c r="FM189" s="9">
        <f>VLOOKUP($C189, Table3[#All], 100, 0)</f>
        <v>0</v>
      </c>
      <c r="FN189" s="9">
        <f>VLOOKUP($C189, Table3[#All], 101, 0)</f>
        <v>1</v>
      </c>
      <c r="FO189" s="14">
        <f t="shared" si="211"/>
        <v>5</v>
      </c>
      <c r="FP189" s="11"/>
      <c r="FQ189" s="9">
        <f>VLOOKUP($C189, Table3[#All], 102, 0)</f>
        <v>0.94440000000000002</v>
      </c>
      <c r="FR189" s="9">
        <f>VLOOKUP($C189, Table3[#All], 103, 0)</f>
        <v>5.5599999999999997E-2</v>
      </c>
      <c r="FS189" s="9">
        <f>VLOOKUP($C189, Table3[#All], 104, 0)</f>
        <v>0</v>
      </c>
      <c r="FT189" s="9">
        <f>VLOOKUP($C189, Table3[#All], 105, 0)</f>
        <v>0</v>
      </c>
      <c r="FU189" s="9">
        <v>0</v>
      </c>
      <c r="FV189" s="10">
        <f t="shared" si="212"/>
        <v>1</v>
      </c>
      <c r="FW189" s="11"/>
      <c r="FX189" s="9">
        <f>VLOOKUP($C189, Table3[#All], 106, 0)</f>
        <v>5.5599999999999997E-2</v>
      </c>
      <c r="FY189" s="9"/>
      <c r="FZ189" s="9">
        <f>VLOOKUP($C189, Table3[#All], 107, 0)</f>
        <v>0.94440000000000002</v>
      </c>
      <c r="GA189" s="9">
        <f>VLOOKUP($C189, Table3[#All], 108, 0)</f>
        <v>0</v>
      </c>
      <c r="GB189" s="9"/>
      <c r="GC189" s="10">
        <f t="shared" si="229"/>
        <v>3</v>
      </c>
      <c r="GD189" s="81"/>
      <c r="GE189" s="9">
        <f>VLOOKUP($C189, Table3[#All], 109, 0)</f>
        <v>0</v>
      </c>
      <c r="GF189" s="9">
        <f>VLOOKUP($C189, Table3[#All], 110, 0)</f>
        <v>0.94440000000000002</v>
      </c>
      <c r="GG189" s="9">
        <f>VLOOKUP($C189, Table3[#All], 111, 0)</f>
        <v>5.5599999999999997E-2</v>
      </c>
      <c r="GH189" s="9"/>
      <c r="GI189" s="9">
        <f>VLOOKUP($C189, Table3[#All], 112, 0)</f>
        <v>0</v>
      </c>
      <c r="GJ189" s="12">
        <f t="shared" si="213"/>
        <v>2</v>
      </c>
      <c r="GK189" s="11"/>
      <c r="GL189" s="9">
        <f>VLOOKUP($C189, Table3[#All], 113, 0)</f>
        <v>0</v>
      </c>
      <c r="GM189" s="9">
        <f>VLOOKUP($C189, Table3[#All], 114, 0)</f>
        <v>0</v>
      </c>
      <c r="GN189" s="9">
        <f>VLOOKUP($C189, Table3[#All], 115, 0)</f>
        <v>5.5599999999999997E-2</v>
      </c>
      <c r="GO189" s="9">
        <f>VLOOKUP($C189, Table3[#All], 116, 0)</f>
        <v>0.94440000000000002</v>
      </c>
      <c r="GP189" s="9"/>
      <c r="GQ189" s="10">
        <f t="shared" si="214"/>
        <v>4</v>
      </c>
      <c r="GR189" s="11"/>
      <c r="GS189" s="9">
        <f>VLOOKUP($C189, Table2[#All], 3, 0)</f>
        <v>0</v>
      </c>
      <c r="GT189" s="9">
        <f>VLOOKUP($C189, Table2[#All], 4, 0)</f>
        <v>0</v>
      </c>
      <c r="GU189" s="9">
        <f>VLOOKUP($C189, Table2[#All], 5, 0)</f>
        <v>0</v>
      </c>
      <c r="GV189" s="9">
        <f>VLOOKUP($C189, Table2[#All], 6, 0)</f>
        <v>1</v>
      </c>
      <c r="GW189" s="9">
        <f>VLOOKUP($C189, Table2[#All], 7, 0)</f>
        <v>0</v>
      </c>
      <c r="GX189" s="10">
        <f t="shared" si="215"/>
        <v>4</v>
      </c>
      <c r="GY189" s="11"/>
      <c r="GZ189" s="9">
        <v>0</v>
      </c>
      <c r="HA189" s="9">
        <v>0</v>
      </c>
      <c r="HB189" s="9">
        <v>0</v>
      </c>
      <c r="HC189" s="9">
        <v>1</v>
      </c>
      <c r="HD189" s="9"/>
      <c r="HE189" s="10">
        <f t="shared" si="216"/>
        <v>4</v>
      </c>
      <c r="HF189" s="11"/>
      <c r="HG189" s="9">
        <f>VLOOKUP($C189, Table5[#All], 2, 0)</f>
        <v>0</v>
      </c>
      <c r="HH189" s="9">
        <f>VLOOKUP($C189, Table5[#All], 3, 0)</f>
        <v>0</v>
      </c>
      <c r="HI189" s="9">
        <f>VLOOKUP($C189, Table5[#All], 4, 0)</f>
        <v>0</v>
      </c>
      <c r="HJ189" s="9">
        <f>VLOOKUP($C189, Table5[#All], 5, 0)</f>
        <v>1</v>
      </c>
      <c r="HK189" s="9">
        <f>VLOOKUP($C189, Table5[#All], 6, 0)</f>
        <v>0</v>
      </c>
      <c r="HL189" s="10">
        <f t="shared" si="217"/>
        <v>4</v>
      </c>
      <c r="HM189" s="11"/>
      <c r="HN189" s="9">
        <f>VLOOKUP($C189, Table5[#All], 7, 0)</f>
        <v>0</v>
      </c>
      <c r="HO189" s="9">
        <f>VLOOKUP($C189, Table5[#All], 8, 0)</f>
        <v>1</v>
      </c>
      <c r="HP189" s="9">
        <f>VLOOKUP($C189, Table5[#All], 9, 0)</f>
        <v>0</v>
      </c>
      <c r="HQ189" s="9">
        <f>VLOOKUP($C189, Table5[#All], 10, 0)</f>
        <v>0</v>
      </c>
      <c r="HR189" s="9">
        <f>VLOOKUP($C189, Table5[#All], 11, 0)</f>
        <v>0</v>
      </c>
      <c r="HS189" s="10">
        <f t="shared" si="218"/>
        <v>2</v>
      </c>
      <c r="HT189" s="11"/>
      <c r="HU189" s="9">
        <f>VLOOKUP($C189, Table5[#All], 12, 0)</f>
        <v>1</v>
      </c>
      <c r="HV189" s="9">
        <f>VLOOKUP($C189, Table5[#All], 13, 0)</f>
        <v>0</v>
      </c>
      <c r="HW189" s="9">
        <f>VLOOKUP($C189, Table5[#All], 14, 0)</f>
        <v>0</v>
      </c>
      <c r="HX189" s="9">
        <f>VLOOKUP($C189, Table5[#All], 15, 0)</f>
        <v>0</v>
      </c>
      <c r="HY189" s="9">
        <f>VLOOKUP($C189, Table5[#All], 16, 0)</f>
        <v>0</v>
      </c>
      <c r="HZ189" s="10">
        <f t="shared" si="219"/>
        <v>1</v>
      </c>
      <c r="IA189" s="11"/>
      <c r="IB189" s="9">
        <f>VLOOKUP($C189, Table5[#All], 17, 0)</f>
        <v>0</v>
      </c>
      <c r="IC189" s="9">
        <f>VLOOKUP($C189, Table5[#All], 18, 0)</f>
        <v>1</v>
      </c>
      <c r="ID189" s="9">
        <f>VLOOKUP($C189, Table5[#All], 19, 0)</f>
        <v>0</v>
      </c>
      <c r="IE189" s="9">
        <f>VLOOKUP($C189, Table5[#All], 20, 0)</f>
        <v>0</v>
      </c>
      <c r="IF189" s="9">
        <f>VLOOKUP($C189, Table5[#All], 21, 0)</f>
        <v>0</v>
      </c>
      <c r="IG189" s="10">
        <f t="shared" si="220"/>
        <v>2</v>
      </c>
      <c r="IH189" s="11"/>
      <c r="II189" s="9">
        <f>VLOOKUP($C189, Table5[#All], 22, 0)</f>
        <v>1</v>
      </c>
      <c r="IJ189" s="9">
        <f>VLOOKUP($C189, Table5[#All], 23, 0)</f>
        <v>0</v>
      </c>
      <c r="IK189" s="9">
        <f>VLOOKUP($C189, Table5[#All], 24, 0)</f>
        <v>0</v>
      </c>
      <c r="IL189" s="9">
        <f>VLOOKUP($C189, Table5[#All], 25, 0)</f>
        <v>0</v>
      </c>
      <c r="IM189" s="9">
        <f>VLOOKUP($C189, Table5[#All], 26, 0)</f>
        <v>0</v>
      </c>
      <c r="IN189" s="10">
        <f t="shared" si="221"/>
        <v>1</v>
      </c>
      <c r="IO189" s="11"/>
      <c r="IP189" s="9">
        <v>1</v>
      </c>
      <c r="IQ189" s="9">
        <v>0</v>
      </c>
      <c r="IR189" s="9">
        <v>0</v>
      </c>
      <c r="IS189" s="9">
        <v>0</v>
      </c>
      <c r="IT189" s="9">
        <v>0</v>
      </c>
      <c r="IU189" s="10">
        <f t="shared" si="222"/>
        <v>1</v>
      </c>
      <c r="IV189" s="82"/>
    </row>
    <row r="190" spans="1:256" ht="16.3" thickTop="1" thickBot="1" x14ac:dyDescent="0.35">
      <c r="A190" s="16" t="s">
        <v>514</v>
      </c>
      <c r="B190" s="16" t="s">
        <v>521</v>
      </c>
      <c r="C190" s="16" t="s">
        <v>522</v>
      </c>
      <c r="D190" s="11"/>
      <c r="E190" s="9">
        <f>VLOOKUP($C190, Table3[#All], 2, 0)</f>
        <v>0</v>
      </c>
      <c r="F190" s="9"/>
      <c r="G190" s="9">
        <f>VLOOKUP($C190, Table3[#All], 3, 0)</f>
        <v>0</v>
      </c>
      <c r="H190" s="9">
        <f>VLOOKUP($C190, Table3[#All], 4, 0)</f>
        <v>0.94440000000000002</v>
      </c>
      <c r="I190" s="9">
        <f>VLOOKUP($C190, Table3[#All], 5, 0)</f>
        <v>5.5599999999999997E-2</v>
      </c>
      <c r="J190" s="10">
        <f t="shared" si="223"/>
        <v>4</v>
      </c>
      <c r="K190" s="11"/>
      <c r="L190" s="9">
        <f>VLOOKUP($C190, Table3[#All], 6, 0)</f>
        <v>0</v>
      </c>
      <c r="M190" s="9"/>
      <c r="N190" s="9">
        <f>VLOOKUP($C190, Table3[#All], 7, 0)</f>
        <v>0</v>
      </c>
      <c r="O190" s="9">
        <f>VLOOKUP($C190, Table3[#All], 8, 0)</f>
        <v>0</v>
      </c>
      <c r="P190" s="9">
        <f>VLOOKUP($C190, Table3[#All], 9, 0)</f>
        <v>1</v>
      </c>
      <c r="Q190" s="10">
        <f t="shared" si="224"/>
        <v>5</v>
      </c>
      <c r="R190" s="11"/>
      <c r="S190" s="9">
        <f>VLOOKUP($C190, Table3[#All], 10, 0)</f>
        <v>0</v>
      </c>
      <c r="T190" s="9">
        <f>VLOOKUP($C190, Table3[#All], 11, 0)</f>
        <v>0.55559999999999998</v>
      </c>
      <c r="U190" s="9">
        <f>VLOOKUP($C190, Table3[#All], 12, 0)</f>
        <v>0.44439999999999996</v>
      </c>
      <c r="V190" s="9">
        <f>VLOOKUP($C190, Table3[#All], 13, 0)</f>
        <v>0</v>
      </c>
      <c r="W190" s="9">
        <f>VLOOKUP($C190, Table3[#All], 14, 0)</f>
        <v>0</v>
      </c>
      <c r="X190" s="10">
        <f t="shared" si="225"/>
        <v>3</v>
      </c>
      <c r="Y190" s="11"/>
      <c r="Z190" s="9">
        <f>VLOOKUP($C190, Table3[#All], 15, 0)</f>
        <v>0</v>
      </c>
      <c r="AA190" s="9">
        <f>VLOOKUP($C190, Table3[#All], 16, 0)</f>
        <v>0.27779999999999999</v>
      </c>
      <c r="AB190" s="9">
        <f>VLOOKUP($C190, Table3[#All], 17, 0)</f>
        <v>0.72219999999999995</v>
      </c>
      <c r="AC190" s="9">
        <f>VLOOKUP($C190, Table3[#All], 18, 0)</f>
        <v>0</v>
      </c>
      <c r="AD190" s="9">
        <f>VLOOKUP($C190, Table3[#All], 19, 0)</f>
        <v>0</v>
      </c>
      <c r="AE190" s="10">
        <f t="shared" si="195"/>
        <v>3</v>
      </c>
      <c r="AF190" s="11"/>
      <c r="AG190" s="9">
        <f>VLOOKUP($C190, Table3[#All], 20, 0)</f>
        <v>0</v>
      </c>
      <c r="AH190" s="9">
        <f>VLOOKUP($C190, Table3[#All], 21, 0)</f>
        <v>0.125</v>
      </c>
      <c r="AI190" s="9">
        <f>VLOOKUP($C190, Table3[#All], 22, 0)</f>
        <v>0.875</v>
      </c>
      <c r="AJ190" s="9"/>
      <c r="AK190" s="9"/>
      <c r="AL190" s="10">
        <f t="shared" si="196"/>
        <v>3</v>
      </c>
      <c r="AM190" s="11"/>
      <c r="AN190" s="9">
        <f>VLOOKUP($C190, Table3[#All], 23, 0)</f>
        <v>0</v>
      </c>
      <c r="AO190" s="9">
        <f>VLOOKUP($C190, Table3[#All], 24, 0)</f>
        <v>0</v>
      </c>
      <c r="AP190" s="9">
        <f>VLOOKUP($C190, Table3[#All], 25, 0)</f>
        <v>1</v>
      </c>
      <c r="AQ190" s="9">
        <f>VLOOKUP($C190, Table3[#All], 26, 0)</f>
        <v>0</v>
      </c>
      <c r="AR190" s="9"/>
      <c r="AS190" s="12">
        <f t="shared" si="197"/>
        <v>3</v>
      </c>
      <c r="AT190" s="11"/>
      <c r="AU190" s="9">
        <f>VLOOKUP($C190, Table3[#All], 27, 0)</f>
        <v>5.5599999999999997E-2</v>
      </c>
      <c r="AV190" s="9">
        <f>VLOOKUP($C190, Table3[#All], 28, 0)</f>
        <v>0</v>
      </c>
      <c r="AW190" s="9">
        <f>VLOOKUP($C190, Table3[#All], 29, 0)</f>
        <v>0.94440000000000002</v>
      </c>
      <c r="AX190" s="9"/>
      <c r="AY190" s="9"/>
      <c r="AZ190" s="10">
        <f t="shared" si="226"/>
        <v>3</v>
      </c>
      <c r="BA190" s="11"/>
      <c r="BB190" s="9">
        <f>VLOOKUP($C190, Table3[#All], 30, 0)</f>
        <v>0</v>
      </c>
      <c r="BC190" s="9">
        <f>VLOOKUP($C190, Table3[#All], 31, 0)</f>
        <v>0.33329999999999999</v>
      </c>
      <c r="BD190" s="9">
        <f>VLOOKUP($C190, Table3[#All], 32, 0)</f>
        <v>0.66670000000000007</v>
      </c>
      <c r="BE190" s="9">
        <f>VLOOKUP($C190, Table3[#All], 33, 0)</f>
        <v>0</v>
      </c>
      <c r="BF190" s="9"/>
      <c r="BG190" s="10">
        <f t="shared" si="227"/>
        <v>3</v>
      </c>
      <c r="BH190" s="81"/>
      <c r="BI190" s="9">
        <f>VLOOKUP($C190, Table3[#All], 34, 0)</f>
        <v>0</v>
      </c>
      <c r="BJ190" s="9">
        <f>VLOOKUP($C190, Table3[#All], 35, 0)</f>
        <v>0</v>
      </c>
      <c r="BK190" s="9">
        <f>VLOOKUP($C190, Table3[#All], 36, 0)</f>
        <v>0</v>
      </c>
      <c r="BL190" s="9">
        <f>VLOOKUP($C190, Table3[#All], 37, 0)</f>
        <v>0</v>
      </c>
      <c r="BM190" s="9">
        <f>VLOOKUP($C190, Table3[#All], 38, 0)</f>
        <v>0</v>
      </c>
      <c r="BN190" s="10" t="str">
        <f t="shared" si="228"/>
        <v>N/A</v>
      </c>
      <c r="BO190" s="11"/>
      <c r="BP190" s="9">
        <f>VLOOKUP($C190, Table3[#All], 39, 0)</f>
        <v>0</v>
      </c>
      <c r="BQ190" s="9">
        <f>VLOOKUP($C190, Table3[#All], 40, 0)</f>
        <v>1</v>
      </c>
      <c r="BR190" s="9">
        <f>VLOOKUP($C190, Table3[#All], 41, 0)</f>
        <v>0</v>
      </c>
      <c r="BS190" s="9">
        <f>VLOOKUP($C190, Table3[#All], 42, 0)</f>
        <v>0</v>
      </c>
      <c r="BT190" s="9"/>
      <c r="BU190" s="10">
        <f t="shared" si="198"/>
        <v>2</v>
      </c>
      <c r="BV190" s="11"/>
      <c r="BW190" s="9">
        <f>VLOOKUP($C190, Table3[#All], 43, 0)</f>
        <v>0.61109999999999998</v>
      </c>
      <c r="BX190" s="9">
        <f>VLOOKUP($C190, Table3[#All], 44, 0)</f>
        <v>0.38890000000000002</v>
      </c>
      <c r="BY190" s="9">
        <f>VLOOKUP($C190, Table3[#All], 45, 0)</f>
        <v>0</v>
      </c>
      <c r="BZ190" s="9"/>
      <c r="CA190" s="9"/>
      <c r="CB190" s="10">
        <f t="shared" si="199"/>
        <v>2</v>
      </c>
      <c r="CC190" s="81"/>
      <c r="CD190" s="9">
        <f>VLOOKUP($C190, Table3[#All], 46, 0)</f>
        <v>0.27779999999999999</v>
      </c>
      <c r="CE190" s="9">
        <f>VLOOKUP($C190, Table3[#All], 47, 0)</f>
        <v>0.66670000000000007</v>
      </c>
      <c r="CF190" s="9">
        <f>VLOOKUP($C190, Table3[#All], 48, 0)</f>
        <v>5.5599999999999997E-2</v>
      </c>
      <c r="CG190" s="9">
        <f>VLOOKUP($C190, Table3[#All], 49, 0)</f>
        <v>0</v>
      </c>
      <c r="CH190" s="9">
        <f>VLOOKUP($C190, Table3[#All], 50, 0)</f>
        <v>0</v>
      </c>
      <c r="CI190" s="12">
        <f t="shared" si="200"/>
        <v>2</v>
      </c>
      <c r="CJ190" s="13"/>
      <c r="CK190" s="9">
        <f>VLOOKUP($C190, Table3[#All], 51, 0)</f>
        <v>0</v>
      </c>
      <c r="CL190" s="9">
        <f>VLOOKUP($C190, Table3[#All], 52, 0)</f>
        <v>0.94440000000000002</v>
      </c>
      <c r="CM190" s="9">
        <f>VLOOKUP($C190, Table3[#All], 53, 0)</f>
        <v>5.5599999999999997E-2</v>
      </c>
      <c r="CN190" s="9">
        <f>VLOOKUP($C190, Table3[#All], 54, 0)</f>
        <v>0</v>
      </c>
      <c r="CO190" s="9"/>
      <c r="CP190" s="10">
        <f t="shared" si="201"/>
        <v>2</v>
      </c>
      <c r="CQ190" s="11"/>
      <c r="CR190" s="9">
        <f>VLOOKUP($C190, Table3[#All], 55, 0)</f>
        <v>0</v>
      </c>
      <c r="CS190" s="9">
        <f>VLOOKUP($C190, Table3[#All], 56, 0)</f>
        <v>0.11109999999999999</v>
      </c>
      <c r="CT190" s="9">
        <f>VLOOKUP($C190, Table3[#All], 57, 0)</f>
        <v>0.33329999999999999</v>
      </c>
      <c r="CU190" s="9">
        <f>VLOOKUP($C190, Table3[#All], 58, 0)</f>
        <v>0.55559999999999998</v>
      </c>
      <c r="CV190" s="9">
        <f>VLOOKUP($C190, Table3[#All], 59, 0)</f>
        <v>0</v>
      </c>
      <c r="CW190" s="14">
        <f t="shared" si="202"/>
        <v>4</v>
      </c>
      <c r="CX190" s="81"/>
      <c r="CY190" s="9">
        <f>VLOOKUP($C190, Table3[#All], 60, 0)</f>
        <v>0.11109999999999999</v>
      </c>
      <c r="CZ190" s="9">
        <f>VLOOKUP($C190, Table3[#All], 61, 0)</f>
        <v>0.88890000000000002</v>
      </c>
      <c r="DA190" s="9">
        <f>VLOOKUP($C190, Table3[#All], 62, 0)</f>
        <v>0</v>
      </c>
      <c r="DB190" s="9">
        <f>VLOOKUP($C190, Table3[#All], 63, 0)</f>
        <v>0</v>
      </c>
      <c r="DC190" s="9">
        <f>VLOOKUP($C190, Table3[#All], 64, 0)</f>
        <v>0</v>
      </c>
      <c r="DD190" s="10">
        <f t="shared" si="203"/>
        <v>2</v>
      </c>
      <c r="DE190" s="11"/>
      <c r="DF190" s="9">
        <f>VLOOKUP($C190, Table3[#All], 65, 0)</f>
        <v>0.94440000000000002</v>
      </c>
      <c r="DG190" s="9"/>
      <c r="DH190" s="9">
        <f>VLOOKUP($C190, Table3[#All], 66, 0)</f>
        <v>5.5599999999999997E-2</v>
      </c>
      <c r="DI190" s="9"/>
      <c r="DJ190" s="9">
        <f>VLOOKUP($C190, Table3[#All], 67, 0)</f>
        <v>0</v>
      </c>
      <c r="DK190" s="14">
        <f t="shared" si="204"/>
        <v>1</v>
      </c>
      <c r="DL190" s="11"/>
      <c r="DM190" s="9">
        <f>VLOOKUP($C190, Table3[#All], 68, 0)</f>
        <v>1</v>
      </c>
      <c r="DN190" s="9"/>
      <c r="DO190" s="9">
        <f>VLOOKUP($C190, Table3[#All], 69, 0)</f>
        <v>0</v>
      </c>
      <c r="DP190" s="9">
        <f>VLOOKUP($C190, Table3[#All], 70, 0)</f>
        <v>0</v>
      </c>
      <c r="DQ190" s="9"/>
      <c r="DR190" s="14">
        <f t="shared" si="205"/>
        <v>1</v>
      </c>
      <c r="DS190" s="11"/>
      <c r="DT190" s="9">
        <f>VLOOKUP($C190, Table3[#All], 71, 0)</f>
        <v>0</v>
      </c>
      <c r="DU190" s="9">
        <f>VLOOKUP($C190, Table3[#All], 72, 0)</f>
        <v>0</v>
      </c>
      <c r="DV190" s="9">
        <f>VLOOKUP($C190, Table3[#All], 73, 0)</f>
        <v>0</v>
      </c>
      <c r="DW190" s="9">
        <f>VLOOKUP($C190, Table3[#All], 74, 0)</f>
        <v>1</v>
      </c>
      <c r="DX190" s="9">
        <f>VLOOKUP($C190, Table3[#All], 75, 0)</f>
        <v>0</v>
      </c>
      <c r="DY190" s="12">
        <f t="shared" si="230"/>
        <v>4</v>
      </c>
      <c r="DZ190" s="11"/>
      <c r="EA190" s="9">
        <f>VLOOKUP($C190, Table3[#All], 76, 0)</f>
        <v>1</v>
      </c>
      <c r="EB190" s="9">
        <f>VLOOKUP($C190, Table3[#All], 77, 0)</f>
        <v>0</v>
      </c>
      <c r="EC190" s="9">
        <f>VLOOKUP($C190, Table3[#All], 78, 0)</f>
        <v>0</v>
      </c>
      <c r="ED190" s="9">
        <f>VLOOKUP($C190, Table3[#All], 79, 0)</f>
        <v>0</v>
      </c>
      <c r="EE190" s="9">
        <f>VLOOKUP($C190, Table3[#All], 80, 0)</f>
        <v>0</v>
      </c>
      <c r="EF190" s="10">
        <f t="shared" si="206"/>
        <v>1</v>
      </c>
      <c r="EG190" s="9"/>
      <c r="EH190" s="9">
        <f>VLOOKUP($C190, Table3[#All], 81, 0)</f>
        <v>1</v>
      </c>
      <c r="EI190" s="9">
        <f>VLOOKUP($C190, Table3[#All], 82, 0)</f>
        <v>0</v>
      </c>
      <c r="EJ190" s="9">
        <f>VLOOKUP($C190, Table3[#All], 83, 0)</f>
        <v>0</v>
      </c>
      <c r="EK190" s="9">
        <f>VLOOKUP($C190, Table3[#All], 84, 0)</f>
        <v>0</v>
      </c>
      <c r="EL190" s="9">
        <f>VLOOKUP($C190, Table3[#All], 85, 0)</f>
        <v>0</v>
      </c>
      <c r="EM190" s="14">
        <f t="shared" si="207"/>
        <v>1</v>
      </c>
      <c r="EN190" s="11"/>
      <c r="EO190" s="9">
        <f>VLOOKUP($C190, Table3[#All], 86, 0)</f>
        <v>0</v>
      </c>
      <c r="EP190" s="9"/>
      <c r="EQ190" s="9">
        <f>VLOOKUP($C190, Table3[#All], 87, 0)</f>
        <v>1</v>
      </c>
      <c r="ER190" s="9"/>
      <c r="ES190" s="9"/>
      <c r="ET190" s="14">
        <f t="shared" si="208"/>
        <v>3</v>
      </c>
      <c r="EU190" s="11"/>
      <c r="EV190" s="9">
        <f>VLOOKUP($C190, Table3[#All], 88, 0)</f>
        <v>0</v>
      </c>
      <c r="EW190" s="9">
        <f>VLOOKUP($C190, Table3[#All], 89, 0)</f>
        <v>0</v>
      </c>
      <c r="EX190" s="9">
        <f>VLOOKUP($C190, Table3[#All], 90, 0)</f>
        <v>0</v>
      </c>
      <c r="EY190" s="9">
        <f>VLOOKUP($C190, Table3[#All], 91, 0)</f>
        <v>0</v>
      </c>
      <c r="EZ190" s="9">
        <f>VLOOKUP($C190, Table3[#All], 92, 0)</f>
        <v>1</v>
      </c>
      <c r="FA190" s="12">
        <f t="shared" si="209"/>
        <v>5</v>
      </c>
      <c r="FB190" s="11"/>
      <c r="FC190" s="9">
        <f>VLOOKUP($C190, Table3[#All], 93, 0)</f>
        <v>0</v>
      </c>
      <c r="FD190" s="9">
        <f>VLOOKUP($C190, Table3[#All], 94, 0)</f>
        <v>5.5599999999999997E-2</v>
      </c>
      <c r="FE190" s="9">
        <f>VLOOKUP($C190, Table3[#All], 95, 0)</f>
        <v>0.88890000000000002</v>
      </c>
      <c r="FF190" s="9">
        <f>VLOOKUP($C190, Table3[#All], 96, 0)</f>
        <v>5.5599999999999997E-2</v>
      </c>
      <c r="FG190" s="9"/>
      <c r="FH190" s="10">
        <f t="shared" si="210"/>
        <v>3</v>
      </c>
      <c r="FI190" s="11"/>
      <c r="FJ190" s="9">
        <f>VLOOKUP($C190, Table3[#All], 97, 0)</f>
        <v>0</v>
      </c>
      <c r="FK190" s="9">
        <f>VLOOKUP($C190, Table3[#All], 98, 0)</f>
        <v>0</v>
      </c>
      <c r="FL190" s="9">
        <f>VLOOKUP($C190, Table3[#All], 99, 0)</f>
        <v>0</v>
      </c>
      <c r="FM190" s="9">
        <f>VLOOKUP($C190, Table3[#All], 100, 0)</f>
        <v>1</v>
      </c>
      <c r="FN190" s="9">
        <f>VLOOKUP($C190, Table3[#All], 101, 0)</f>
        <v>0</v>
      </c>
      <c r="FO190" s="14">
        <f t="shared" si="211"/>
        <v>4</v>
      </c>
      <c r="FP190" s="11"/>
      <c r="FQ190" s="9">
        <f>VLOOKUP($C190, Table3[#All], 102, 0)</f>
        <v>0.27779999999999999</v>
      </c>
      <c r="FR190" s="9">
        <f>VLOOKUP($C190, Table3[#All], 103, 0)</f>
        <v>0.72219999999999995</v>
      </c>
      <c r="FS190" s="9">
        <f>VLOOKUP($C190, Table3[#All], 104, 0)</f>
        <v>0</v>
      </c>
      <c r="FT190" s="9">
        <f>VLOOKUP($C190, Table3[#All], 105, 0)</f>
        <v>0</v>
      </c>
      <c r="FU190" s="9">
        <v>0</v>
      </c>
      <c r="FV190" s="10">
        <f t="shared" si="212"/>
        <v>2</v>
      </c>
      <c r="FW190" s="11"/>
      <c r="FX190" s="9">
        <f>VLOOKUP($C190, Table3[#All], 106, 0)</f>
        <v>5.5599999999999997E-2</v>
      </c>
      <c r="FY190" s="9"/>
      <c r="FZ190" s="9">
        <f>VLOOKUP($C190, Table3[#All], 107, 0)</f>
        <v>0</v>
      </c>
      <c r="GA190" s="9">
        <f>VLOOKUP($C190, Table3[#All], 108, 0)</f>
        <v>0.94440000000000002</v>
      </c>
      <c r="GB190" s="9"/>
      <c r="GC190" s="10">
        <f t="shared" si="229"/>
        <v>4</v>
      </c>
      <c r="GD190" s="81"/>
      <c r="GE190" s="9">
        <f>VLOOKUP($C190, Table3[#All], 109, 0)</f>
        <v>0</v>
      </c>
      <c r="GF190" s="9">
        <f>VLOOKUP($C190, Table3[#All], 110, 0)</f>
        <v>0.33329999999999999</v>
      </c>
      <c r="GG190" s="9">
        <f>VLOOKUP($C190, Table3[#All], 111, 0)</f>
        <v>0.66670000000000007</v>
      </c>
      <c r="GH190" s="9"/>
      <c r="GI190" s="9">
        <f>VLOOKUP($C190, Table3[#All], 112, 0)</f>
        <v>0</v>
      </c>
      <c r="GJ190" s="12">
        <f t="shared" si="213"/>
        <v>3</v>
      </c>
      <c r="GK190" s="11"/>
      <c r="GL190" s="9">
        <f>VLOOKUP($C190, Table3[#All], 113, 0)</f>
        <v>0</v>
      </c>
      <c r="GM190" s="9">
        <f>VLOOKUP($C190, Table3[#All], 114, 0)</f>
        <v>0</v>
      </c>
      <c r="GN190" s="9">
        <f>VLOOKUP($C190, Table3[#All], 115, 0)</f>
        <v>0.66670000000000007</v>
      </c>
      <c r="GO190" s="9">
        <f>VLOOKUP($C190, Table3[#All], 116, 0)</f>
        <v>0.33329999999999999</v>
      </c>
      <c r="GP190" s="9"/>
      <c r="GQ190" s="10">
        <f t="shared" si="214"/>
        <v>4</v>
      </c>
      <c r="GR190" s="11"/>
      <c r="GS190" s="9">
        <f>VLOOKUP($C190, Table2[#All], 3, 0)</f>
        <v>0</v>
      </c>
      <c r="GT190" s="9">
        <f>VLOOKUP($C190, Table2[#All], 4, 0)</f>
        <v>0</v>
      </c>
      <c r="GU190" s="9">
        <f>VLOOKUP($C190, Table2[#All], 5, 0)</f>
        <v>0</v>
      </c>
      <c r="GV190" s="9">
        <f>VLOOKUP($C190, Table2[#All], 6, 0)</f>
        <v>1</v>
      </c>
      <c r="GW190" s="9">
        <f>VLOOKUP($C190, Table2[#All], 7, 0)</f>
        <v>0</v>
      </c>
      <c r="GX190" s="10">
        <f t="shared" si="215"/>
        <v>4</v>
      </c>
      <c r="GY190" s="11"/>
      <c r="GZ190" s="9">
        <v>0</v>
      </c>
      <c r="HA190" s="9">
        <v>0</v>
      </c>
      <c r="HB190" s="9">
        <v>0</v>
      </c>
      <c r="HC190" s="9">
        <v>1</v>
      </c>
      <c r="HD190" s="9"/>
      <c r="HE190" s="10">
        <f t="shared" si="216"/>
        <v>4</v>
      </c>
      <c r="HF190" s="11"/>
      <c r="HG190" s="9">
        <f>VLOOKUP($C190, Table5[#All], 2, 0)</f>
        <v>0</v>
      </c>
      <c r="HH190" s="9">
        <f>VLOOKUP($C190, Table5[#All], 3, 0)</f>
        <v>0</v>
      </c>
      <c r="HI190" s="9">
        <f>VLOOKUP($C190, Table5[#All], 4, 0)</f>
        <v>0</v>
      </c>
      <c r="HJ190" s="9">
        <f>VLOOKUP($C190, Table5[#All], 5, 0)</f>
        <v>1</v>
      </c>
      <c r="HK190" s="9">
        <f>VLOOKUP($C190, Table5[#All], 6, 0)</f>
        <v>0</v>
      </c>
      <c r="HL190" s="10">
        <f t="shared" si="217"/>
        <v>4</v>
      </c>
      <c r="HM190" s="11"/>
      <c r="HN190" s="9">
        <f>VLOOKUP($C190, Table5[#All], 7, 0)</f>
        <v>0</v>
      </c>
      <c r="HO190" s="9">
        <f>VLOOKUP($C190, Table5[#All], 8, 0)</f>
        <v>1</v>
      </c>
      <c r="HP190" s="9">
        <f>VLOOKUP($C190, Table5[#All], 9, 0)</f>
        <v>0</v>
      </c>
      <c r="HQ190" s="9">
        <f>VLOOKUP($C190, Table5[#All], 10, 0)</f>
        <v>0</v>
      </c>
      <c r="HR190" s="9">
        <f>VLOOKUP($C190, Table5[#All], 11, 0)</f>
        <v>0</v>
      </c>
      <c r="HS190" s="10">
        <f t="shared" si="218"/>
        <v>2</v>
      </c>
      <c r="HT190" s="11"/>
      <c r="HU190" s="9">
        <f>VLOOKUP($C190, Table5[#All], 12, 0)</f>
        <v>1</v>
      </c>
      <c r="HV190" s="9">
        <f>VLOOKUP($C190, Table5[#All], 13, 0)</f>
        <v>0</v>
      </c>
      <c r="HW190" s="9">
        <f>VLOOKUP($C190, Table5[#All], 14, 0)</f>
        <v>0</v>
      </c>
      <c r="HX190" s="9">
        <f>VLOOKUP($C190, Table5[#All], 15, 0)</f>
        <v>0</v>
      </c>
      <c r="HY190" s="9">
        <f>VLOOKUP($C190, Table5[#All], 16, 0)</f>
        <v>0</v>
      </c>
      <c r="HZ190" s="10">
        <f t="shared" si="219"/>
        <v>1</v>
      </c>
      <c r="IA190" s="11"/>
      <c r="IB190" s="9">
        <f>VLOOKUP($C190, Table5[#All], 17, 0)</f>
        <v>0</v>
      </c>
      <c r="IC190" s="9">
        <f>VLOOKUP($C190, Table5[#All], 18, 0)</f>
        <v>1</v>
      </c>
      <c r="ID190" s="9">
        <f>VLOOKUP($C190, Table5[#All], 19, 0)</f>
        <v>0</v>
      </c>
      <c r="IE190" s="9">
        <f>VLOOKUP($C190, Table5[#All], 20, 0)</f>
        <v>0</v>
      </c>
      <c r="IF190" s="9">
        <f>VLOOKUP($C190, Table5[#All], 21, 0)</f>
        <v>0</v>
      </c>
      <c r="IG190" s="10">
        <f t="shared" si="220"/>
        <v>2</v>
      </c>
      <c r="IH190" s="11"/>
      <c r="II190" s="9">
        <f>VLOOKUP($C190, Table5[#All], 22, 0)</f>
        <v>1</v>
      </c>
      <c r="IJ190" s="9">
        <f>VLOOKUP($C190, Table5[#All], 23, 0)</f>
        <v>0</v>
      </c>
      <c r="IK190" s="9">
        <f>VLOOKUP($C190, Table5[#All], 24, 0)</f>
        <v>0</v>
      </c>
      <c r="IL190" s="9">
        <f>VLOOKUP($C190, Table5[#All], 25, 0)</f>
        <v>0</v>
      </c>
      <c r="IM190" s="9">
        <f>VLOOKUP($C190, Table5[#All], 26, 0)</f>
        <v>0</v>
      </c>
      <c r="IN190" s="10">
        <f t="shared" si="221"/>
        <v>1</v>
      </c>
      <c r="IO190" s="11"/>
      <c r="IP190" s="9">
        <v>1</v>
      </c>
      <c r="IQ190" s="9">
        <v>0</v>
      </c>
      <c r="IR190" s="9">
        <v>0</v>
      </c>
      <c r="IS190" s="9">
        <v>0</v>
      </c>
      <c r="IT190" s="9">
        <v>0</v>
      </c>
      <c r="IU190" s="10">
        <f t="shared" si="222"/>
        <v>1</v>
      </c>
      <c r="IV190" s="82"/>
    </row>
    <row r="191" spans="1:256" ht="16.3" thickTop="1" thickBot="1" x14ac:dyDescent="0.35">
      <c r="A191" s="16" t="s">
        <v>514</v>
      </c>
      <c r="B191" s="16" t="s">
        <v>523</v>
      </c>
      <c r="C191" s="16" t="s">
        <v>524</v>
      </c>
      <c r="D191" s="11"/>
      <c r="E191" s="9">
        <f>VLOOKUP($C191, Table3[#All], 2, 0)</f>
        <v>0</v>
      </c>
      <c r="F191" s="9"/>
      <c r="G191" s="9">
        <f>VLOOKUP($C191, Table3[#All], 3, 0)</f>
        <v>0</v>
      </c>
      <c r="H191" s="9">
        <f>VLOOKUP($C191, Table3[#All], 4, 0)</f>
        <v>1</v>
      </c>
      <c r="I191" s="9">
        <f>VLOOKUP($C191, Table3[#All], 5, 0)</f>
        <v>0</v>
      </c>
      <c r="J191" s="10">
        <f t="shared" si="223"/>
        <v>4</v>
      </c>
      <c r="K191" s="11"/>
      <c r="L191" s="9">
        <f>VLOOKUP($C191, Table3[#All], 6, 0)</f>
        <v>0</v>
      </c>
      <c r="M191" s="9"/>
      <c r="N191" s="9">
        <f>VLOOKUP($C191, Table3[#All], 7, 0)</f>
        <v>0</v>
      </c>
      <c r="O191" s="9">
        <f>VLOOKUP($C191, Table3[#All], 8, 0)</f>
        <v>0</v>
      </c>
      <c r="P191" s="9">
        <f>VLOOKUP($C191, Table3[#All], 9, 0)</f>
        <v>1</v>
      </c>
      <c r="Q191" s="10">
        <f t="shared" si="224"/>
        <v>5</v>
      </c>
      <c r="R191" s="11"/>
      <c r="S191" s="9">
        <f>VLOOKUP($C191, Table3[#All], 10, 0)</f>
        <v>0</v>
      </c>
      <c r="T191" s="9">
        <f>VLOOKUP($C191, Table3[#All], 11, 0)</f>
        <v>0.77780000000000005</v>
      </c>
      <c r="U191" s="9">
        <f>VLOOKUP($C191, Table3[#All], 12, 0)</f>
        <v>0.22219999999999998</v>
      </c>
      <c r="V191" s="9">
        <f>VLOOKUP($C191, Table3[#All], 13, 0)</f>
        <v>0</v>
      </c>
      <c r="W191" s="9">
        <f>VLOOKUP($C191, Table3[#All], 14, 0)</f>
        <v>0</v>
      </c>
      <c r="X191" s="10">
        <f t="shared" si="225"/>
        <v>2</v>
      </c>
      <c r="Y191" s="11"/>
      <c r="Z191" s="9">
        <f>VLOOKUP($C191, Table3[#All], 15, 0)</f>
        <v>0</v>
      </c>
      <c r="AA191" s="9">
        <f>VLOOKUP($C191, Table3[#All], 16, 0)</f>
        <v>1</v>
      </c>
      <c r="AB191" s="9">
        <f>VLOOKUP($C191, Table3[#All], 17, 0)</f>
        <v>0</v>
      </c>
      <c r="AC191" s="9">
        <f>VLOOKUP($C191, Table3[#All], 18, 0)</f>
        <v>0</v>
      </c>
      <c r="AD191" s="9">
        <f>VLOOKUP($C191, Table3[#All], 19, 0)</f>
        <v>0</v>
      </c>
      <c r="AE191" s="10">
        <f t="shared" si="195"/>
        <v>2</v>
      </c>
      <c r="AF191" s="11"/>
      <c r="AG191" s="9">
        <f>VLOOKUP($C191, Table3[#All], 20, 0)</f>
        <v>0</v>
      </c>
      <c r="AH191" s="9">
        <f>VLOOKUP($C191, Table3[#All], 21, 0)</f>
        <v>0</v>
      </c>
      <c r="AI191" s="9">
        <f>VLOOKUP($C191, Table3[#All], 22, 0)</f>
        <v>1</v>
      </c>
      <c r="AJ191" s="9"/>
      <c r="AK191" s="9"/>
      <c r="AL191" s="10">
        <f t="shared" si="196"/>
        <v>3</v>
      </c>
      <c r="AM191" s="11"/>
      <c r="AN191" s="9">
        <f>VLOOKUP($C191, Table3[#All], 23, 0)</f>
        <v>0</v>
      </c>
      <c r="AO191" s="9">
        <f>VLOOKUP($C191, Table3[#All], 24, 0)</f>
        <v>1</v>
      </c>
      <c r="AP191" s="9">
        <f>VLOOKUP($C191, Table3[#All], 25, 0)</f>
        <v>0</v>
      </c>
      <c r="AQ191" s="9">
        <f>VLOOKUP($C191, Table3[#All], 26, 0)</f>
        <v>0</v>
      </c>
      <c r="AR191" s="9"/>
      <c r="AS191" s="12">
        <f t="shared" si="197"/>
        <v>2</v>
      </c>
      <c r="AT191" s="11"/>
      <c r="AU191" s="9">
        <f>VLOOKUP($C191, Table3[#All], 27, 0)</f>
        <v>0</v>
      </c>
      <c r="AV191" s="9">
        <f>VLOOKUP($C191, Table3[#All], 28, 0)</f>
        <v>0</v>
      </c>
      <c r="AW191" s="9">
        <f>VLOOKUP($C191, Table3[#All], 29, 0)</f>
        <v>1</v>
      </c>
      <c r="AX191" s="9"/>
      <c r="AY191" s="9"/>
      <c r="AZ191" s="10">
        <f t="shared" si="226"/>
        <v>3</v>
      </c>
      <c r="BA191" s="11"/>
      <c r="BB191" s="9">
        <f>VLOOKUP($C191, Table3[#All], 30, 0)</f>
        <v>0</v>
      </c>
      <c r="BC191" s="9">
        <f>VLOOKUP($C191, Table3[#All], 31, 0)</f>
        <v>0.61109999999999998</v>
      </c>
      <c r="BD191" s="9">
        <f>VLOOKUP($C191, Table3[#All], 32, 0)</f>
        <v>0.38890000000000002</v>
      </c>
      <c r="BE191" s="9">
        <f>VLOOKUP($C191, Table3[#All], 33, 0)</f>
        <v>0</v>
      </c>
      <c r="BF191" s="9"/>
      <c r="BG191" s="10">
        <f t="shared" si="227"/>
        <v>3</v>
      </c>
      <c r="BH191" s="81"/>
      <c r="BI191" s="9">
        <f>VLOOKUP($C191, Table3[#All], 34, 0)</f>
        <v>0</v>
      </c>
      <c r="BJ191" s="9">
        <f>VLOOKUP($C191, Table3[#All], 35, 0)</f>
        <v>0</v>
      </c>
      <c r="BK191" s="9">
        <f>VLOOKUP($C191, Table3[#All], 36, 0)</f>
        <v>0</v>
      </c>
      <c r="BL191" s="9">
        <f>VLOOKUP($C191, Table3[#All], 37, 0)</f>
        <v>0</v>
      </c>
      <c r="BM191" s="9">
        <f>VLOOKUP($C191, Table3[#All], 38, 0)</f>
        <v>0</v>
      </c>
      <c r="BN191" s="10" t="str">
        <f t="shared" si="228"/>
        <v>N/A</v>
      </c>
      <c r="BO191" s="11"/>
      <c r="BP191" s="9">
        <f>VLOOKUP($C191, Table3[#All], 39, 0)</f>
        <v>0</v>
      </c>
      <c r="BQ191" s="9">
        <f>VLOOKUP($C191, Table3[#All], 40, 0)</f>
        <v>0.94440000000000002</v>
      </c>
      <c r="BR191" s="9">
        <f>VLOOKUP($C191, Table3[#All], 41, 0)</f>
        <v>5.5599999999999997E-2</v>
      </c>
      <c r="BS191" s="9">
        <f>VLOOKUP($C191, Table3[#All], 42, 0)</f>
        <v>0</v>
      </c>
      <c r="BT191" s="9"/>
      <c r="BU191" s="10">
        <f t="shared" si="198"/>
        <v>2</v>
      </c>
      <c r="BV191" s="11"/>
      <c r="BW191" s="9">
        <f>VLOOKUP($C191, Table3[#All], 43, 0)</f>
        <v>0.27779999999999999</v>
      </c>
      <c r="BX191" s="9">
        <f>VLOOKUP($C191, Table3[#All], 44, 0)</f>
        <v>0.66670000000000007</v>
      </c>
      <c r="BY191" s="9">
        <f>VLOOKUP($C191, Table3[#All], 45, 0)</f>
        <v>5.5599999999999997E-2</v>
      </c>
      <c r="BZ191" s="9"/>
      <c r="CA191" s="9"/>
      <c r="CB191" s="10">
        <f t="shared" si="199"/>
        <v>2</v>
      </c>
      <c r="CC191" s="81"/>
      <c r="CD191" s="9">
        <f>VLOOKUP($C191, Table3[#All], 46, 0)</f>
        <v>5.5599999999999997E-2</v>
      </c>
      <c r="CE191" s="9">
        <f>VLOOKUP($C191, Table3[#All], 47, 0)</f>
        <v>0.94440000000000002</v>
      </c>
      <c r="CF191" s="9">
        <f>VLOOKUP($C191, Table3[#All], 48, 0)</f>
        <v>0</v>
      </c>
      <c r="CG191" s="9">
        <f>VLOOKUP($C191, Table3[#All], 49, 0)</f>
        <v>0</v>
      </c>
      <c r="CH191" s="9">
        <f>VLOOKUP($C191, Table3[#All], 50, 0)</f>
        <v>0</v>
      </c>
      <c r="CI191" s="12">
        <f t="shared" si="200"/>
        <v>2</v>
      </c>
      <c r="CJ191" s="13"/>
      <c r="CK191" s="9">
        <f>VLOOKUP($C191, Table3[#All], 51, 0)</f>
        <v>0</v>
      </c>
      <c r="CL191" s="9">
        <f>VLOOKUP($C191, Table3[#All], 52, 0)</f>
        <v>1</v>
      </c>
      <c r="CM191" s="9">
        <f>VLOOKUP($C191, Table3[#All], 53, 0)</f>
        <v>0</v>
      </c>
      <c r="CN191" s="9">
        <f>VLOOKUP($C191, Table3[#All], 54, 0)</f>
        <v>0</v>
      </c>
      <c r="CO191" s="9"/>
      <c r="CP191" s="10">
        <f t="shared" si="201"/>
        <v>2</v>
      </c>
      <c r="CQ191" s="11"/>
      <c r="CR191" s="9">
        <f>VLOOKUP($C191, Table3[#All], 55, 0)</f>
        <v>0</v>
      </c>
      <c r="CS191" s="9">
        <f>VLOOKUP($C191, Table3[#All], 56, 0)</f>
        <v>0.16670000000000001</v>
      </c>
      <c r="CT191" s="9">
        <f>VLOOKUP($C191, Table3[#All], 57, 0)</f>
        <v>0.44439999999999996</v>
      </c>
      <c r="CU191" s="9">
        <f>VLOOKUP($C191, Table3[#All], 58, 0)</f>
        <v>0.38890000000000002</v>
      </c>
      <c r="CV191" s="9">
        <f>VLOOKUP($C191, Table3[#All], 59, 0)</f>
        <v>0</v>
      </c>
      <c r="CW191" s="14">
        <f t="shared" si="202"/>
        <v>4</v>
      </c>
      <c r="CX191" s="81"/>
      <c r="CY191" s="9">
        <f>VLOOKUP($C191, Table3[#All], 60, 0)</f>
        <v>0.33329999999999999</v>
      </c>
      <c r="CZ191" s="9">
        <f>VLOOKUP($C191, Table3[#All], 61, 0)</f>
        <v>0.66670000000000007</v>
      </c>
      <c r="DA191" s="9">
        <f>VLOOKUP($C191, Table3[#All], 62, 0)</f>
        <v>0</v>
      </c>
      <c r="DB191" s="9">
        <f>VLOOKUP($C191, Table3[#All], 63, 0)</f>
        <v>0</v>
      </c>
      <c r="DC191" s="9">
        <f>VLOOKUP($C191, Table3[#All], 64, 0)</f>
        <v>0</v>
      </c>
      <c r="DD191" s="10">
        <f t="shared" si="203"/>
        <v>2</v>
      </c>
      <c r="DE191" s="11"/>
      <c r="DF191" s="9">
        <f>VLOOKUP($C191, Table3[#All], 65, 0)</f>
        <v>1</v>
      </c>
      <c r="DG191" s="9"/>
      <c r="DH191" s="9">
        <f>VLOOKUP($C191, Table3[#All], 66, 0)</f>
        <v>0</v>
      </c>
      <c r="DI191" s="9"/>
      <c r="DJ191" s="9">
        <f>VLOOKUP($C191, Table3[#All], 67, 0)</f>
        <v>0</v>
      </c>
      <c r="DK191" s="14">
        <f t="shared" si="204"/>
        <v>1</v>
      </c>
      <c r="DL191" s="11"/>
      <c r="DM191" s="9">
        <f>VLOOKUP($C191, Table3[#All], 68, 0)</f>
        <v>1</v>
      </c>
      <c r="DN191" s="9"/>
      <c r="DO191" s="9">
        <f>VLOOKUP($C191, Table3[#All], 69, 0)</f>
        <v>0</v>
      </c>
      <c r="DP191" s="9">
        <f>VLOOKUP($C191, Table3[#All], 70, 0)</f>
        <v>0</v>
      </c>
      <c r="DQ191" s="9"/>
      <c r="DR191" s="14">
        <f t="shared" si="205"/>
        <v>1</v>
      </c>
      <c r="DS191" s="11"/>
      <c r="DT191" s="9">
        <f>VLOOKUP($C191, Table3[#All], 71, 0)</f>
        <v>0</v>
      </c>
      <c r="DU191" s="9">
        <f>VLOOKUP($C191, Table3[#All], 72, 0)</f>
        <v>0</v>
      </c>
      <c r="DV191" s="9">
        <f>VLOOKUP($C191, Table3[#All], 73, 0)</f>
        <v>0</v>
      </c>
      <c r="DW191" s="9">
        <f>VLOOKUP($C191, Table3[#All], 74, 0)</f>
        <v>1</v>
      </c>
      <c r="DX191" s="9">
        <f>VLOOKUP($C191, Table3[#All], 75, 0)</f>
        <v>0</v>
      </c>
      <c r="DY191" s="12">
        <f t="shared" si="230"/>
        <v>4</v>
      </c>
      <c r="DZ191" s="11"/>
      <c r="EA191" s="9">
        <f>VLOOKUP($C191, Table3[#All], 76, 0)</f>
        <v>1</v>
      </c>
      <c r="EB191" s="9">
        <f>VLOOKUP($C191, Table3[#All], 77, 0)</f>
        <v>0</v>
      </c>
      <c r="EC191" s="9">
        <f>VLOOKUP($C191, Table3[#All], 78, 0)</f>
        <v>0</v>
      </c>
      <c r="ED191" s="9">
        <f>VLOOKUP($C191, Table3[#All], 79, 0)</f>
        <v>0</v>
      </c>
      <c r="EE191" s="9">
        <f>VLOOKUP($C191, Table3[#All], 80, 0)</f>
        <v>0</v>
      </c>
      <c r="EF191" s="10">
        <f t="shared" si="206"/>
        <v>1</v>
      </c>
      <c r="EG191" s="9"/>
      <c r="EH191" s="9">
        <f>VLOOKUP($C191, Table3[#All], 81, 0)</f>
        <v>1</v>
      </c>
      <c r="EI191" s="9">
        <f>VLOOKUP($C191, Table3[#All], 82, 0)</f>
        <v>0</v>
      </c>
      <c r="EJ191" s="9">
        <f>VLOOKUP($C191, Table3[#All], 83, 0)</f>
        <v>0</v>
      </c>
      <c r="EK191" s="9">
        <f>VLOOKUP($C191, Table3[#All], 84, 0)</f>
        <v>0</v>
      </c>
      <c r="EL191" s="9">
        <f>VLOOKUP($C191, Table3[#All], 85, 0)</f>
        <v>0</v>
      </c>
      <c r="EM191" s="14">
        <f t="shared" si="207"/>
        <v>1</v>
      </c>
      <c r="EN191" s="11"/>
      <c r="EO191" s="9">
        <f>VLOOKUP($C191, Table3[#All], 86, 0)</f>
        <v>0</v>
      </c>
      <c r="EP191" s="9"/>
      <c r="EQ191" s="9">
        <f>VLOOKUP($C191, Table3[#All], 87, 0)</f>
        <v>1</v>
      </c>
      <c r="ER191" s="9"/>
      <c r="ES191" s="9"/>
      <c r="ET191" s="14">
        <f t="shared" si="208"/>
        <v>3</v>
      </c>
      <c r="EU191" s="11"/>
      <c r="EV191" s="9">
        <f>VLOOKUP($C191, Table3[#All], 88, 0)</f>
        <v>0</v>
      </c>
      <c r="EW191" s="9">
        <f>VLOOKUP($C191, Table3[#All], 89, 0)</f>
        <v>0</v>
      </c>
      <c r="EX191" s="9">
        <f>VLOOKUP($C191, Table3[#All], 90, 0)</f>
        <v>0</v>
      </c>
      <c r="EY191" s="9">
        <f>VLOOKUP($C191, Table3[#All], 91, 0)</f>
        <v>0</v>
      </c>
      <c r="EZ191" s="9">
        <f>VLOOKUP($C191, Table3[#All], 92, 0)</f>
        <v>1</v>
      </c>
      <c r="FA191" s="12">
        <f t="shared" si="209"/>
        <v>5</v>
      </c>
      <c r="FB191" s="11"/>
      <c r="FC191" s="9">
        <f>VLOOKUP($C191, Table3[#All], 93, 0)</f>
        <v>0</v>
      </c>
      <c r="FD191" s="9">
        <f>VLOOKUP($C191, Table3[#All], 94, 0)</f>
        <v>5.5599999999999997E-2</v>
      </c>
      <c r="FE191" s="9">
        <f>VLOOKUP($C191, Table3[#All], 95, 0)</f>
        <v>0.94440000000000002</v>
      </c>
      <c r="FF191" s="9">
        <f>VLOOKUP($C191, Table3[#All], 96, 0)</f>
        <v>0</v>
      </c>
      <c r="FG191" s="9"/>
      <c r="FH191" s="10">
        <f t="shared" si="210"/>
        <v>3</v>
      </c>
      <c r="FI191" s="11"/>
      <c r="FJ191" s="9">
        <f>VLOOKUP($C191, Table3[#All], 97, 0)</f>
        <v>0</v>
      </c>
      <c r="FK191" s="9">
        <f>VLOOKUP($C191, Table3[#All], 98, 0)</f>
        <v>0</v>
      </c>
      <c r="FL191" s="9">
        <f>VLOOKUP($C191, Table3[#All], 99, 0)</f>
        <v>0</v>
      </c>
      <c r="FM191" s="9">
        <f>VLOOKUP($C191, Table3[#All], 100, 0)</f>
        <v>0</v>
      </c>
      <c r="FN191" s="9">
        <f>VLOOKUP($C191, Table3[#All], 101, 0)</f>
        <v>1</v>
      </c>
      <c r="FO191" s="14">
        <f t="shared" si="211"/>
        <v>5</v>
      </c>
      <c r="FP191" s="11"/>
      <c r="FQ191" s="9">
        <f>VLOOKUP($C191, Table3[#All], 102, 0)</f>
        <v>0</v>
      </c>
      <c r="FR191" s="9">
        <f>VLOOKUP($C191, Table3[#All], 103, 0)</f>
        <v>1</v>
      </c>
      <c r="FS191" s="9">
        <f>VLOOKUP($C191, Table3[#All], 104, 0)</f>
        <v>0</v>
      </c>
      <c r="FT191" s="9">
        <f>VLOOKUP($C191, Table3[#All], 105, 0)</f>
        <v>0</v>
      </c>
      <c r="FU191" s="9">
        <v>0</v>
      </c>
      <c r="FV191" s="10">
        <f t="shared" si="212"/>
        <v>2</v>
      </c>
      <c r="FW191" s="11"/>
      <c r="FX191" s="9">
        <f>VLOOKUP($C191, Table3[#All], 106, 0)</f>
        <v>0</v>
      </c>
      <c r="FY191" s="9"/>
      <c r="FZ191" s="9">
        <f>VLOOKUP($C191, Table3[#All], 107, 0)</f>
        <v>5.5599999999999997E-2</v>
      </c>
      <c r="GA191" s="9">
        <f>VLOOKUP($C191, Table3[#All], 108, 0)</f>
        <v>0.94440000000000002</v>
      </c>
      <c r="GB191" s="9"/>
      <c r="GC191" s="10">
        <f t="shared" si="229"/>
        <v>4</v>
      </c>
      <c r="GD191" s="81"/>
      <c r="GE191" s="9">
        <f>VLOOKUP($C191, Table3[#All], 109, 0)</f>
        <v>0</v>
      </c>
      <c r="GF191" s="9">
        <f>VLOOKUP($C191, Table3[#All], 110, 0)</f>
        <v>5.5599999999999997E-2</v>
      </c>
      <c r="GG191" s="9">
        <f>VLOOKUP($C191, Table3[#All], 111, 0)</f>
        <v>0.94440000000000002</v>
      </c>
      <c r="GH191" s="9"/>
      <c r="GI191" s="9">
        <f>VLOOKUP($C191, Table3[#All], 112, 0)</f>
        <v>0</v>
      </c>
      <c r="GJ191" s="12">
        <f t="shared" si="213"/>
        <v>3</v>
      </c>
      <c r="GK191" s="11"/>
      <c r="GL191" s="9">
        <f>VLOOKUP($C191, Table3[#All], 113, 0)</f>
        <v>0</v>
      </c>
      <c r="GM191" s="9">
        <f>VLOOKUP($C191, Table3[#All], 114, 0)</f>
        <v>0</v>
      </c>
      <c r="GN191" s="9">
        <f>VLOOKUP($C191, Table3[#All], 115, 0)</f>
        <v>0.44439999999999996</v>
      </c>
      <c r="GO191" s="9">
        <f>VLOOKUP($C191, Table3[#All], 116, 0)</f>
        <v>0.55559999999999998</v>
      </c>
      <c r="GP191" s="9"/>
      <c r="GQ191" s="10">
        <f t="shared" si="214"/>
        <v>4</v>
      </c>
      <c r="GR191" s="11"/>
      <c r="GS191" s="9">
        <f>VLOOKUP($C191, Table2[#All], 3, 0)</f>
        <v>0</v>
      </c>
      <c r="GT191" s="9">
        <f>VLOOKUP($C191, Table2[#All], 4, 0)</f>
        <v>0</v>
      </c>
      <c r="GU191" s="9">
        <f>VLOOKUP($C191, Table2[#All], 5, 0)</f>
        <v>0</v>
      </c>
      <c r="GV191" s="9">
        <f>VLOOKUP($C191, Table2[#All], 6, 0)</f>
        <v>1</v>
      </c>
      <c r="GW191" s="9">
        <f>VLOOKUP($C191, Table2[#All], 7, 0)</f>
        <v>0</v>
      </c>
      <c r="GX191" s="10">
        <f t="shared" si="215"/>
        <v>4</v>
      </c>
      <c r="GY191" s="11"/>
      <c r="GZ191" s="9">
        <v>0</v>
      </c>
      <c r="HA191" s="9">
        <v>0</v>
      </c>
      <c r="HB191" s="9">
        <v>0</v>
      </c>
      <c r="HC191" s="9">
        <v>1</v>
      </c>
      <c r="HD191" s="9"/>
      <c r="HE191" s="10">
        <f t="shared" si="216"/>
        <v>4</v>
      </c>
      <c r="HF191" s="11"/>
      <c r="HG191" s="9">
        <f>VLOOKUP($C191, Table5[#All], 2, 0)</f>
        <v>0</v>
      </c>
      <c r="HH191" s="9">
        <f>VLOOKUP($C191, Table5[#All], 3, 0)</f>
        <v>0</v>
      </c>
      <c r="HI191" s="9">
        <f>VLOOKUP($C191, Table5[#All], 4, 0)</f>
        <v>0</v>
      </c>
      <c r="HJ191" s="9">
        <f>VLOOKUP($C191, Table5[#All], 5, 0)</f>
        <v>0</v>
      </c>
      <c r="HK191" s="9">
        <f>VLOOKUP($C191, Table5[#All], 6, 0)</f>
        <v>1</v>
      </c>
      <c r="HL191" s="10">
        <f t="shared" si="217"/>
        <v>5</v>
      </c>
      <c r="HM191" s="11"/>
      <c r="HN191" s="9">
        <f>VLOOKUP($C191, Table5[#All], 7, 0)</f>
        <v>0</v>
      </c>
      <c r="HO191" s="9">
        <f>VLOOKUP($C191, Table5[#All], 8, 0)</f>
        <v>0</v>
      </c>
      <c r="HP191" s="9">
        <f>VLOOKUP($C191, Table5[#All], 9, 0)</f>
        <v>1</v>
      </c>
      <c r="HQ191" s="9">
        <f>VLOOKUP($C191, Table5[#All], 10, 0)</f>
        <v>0</v>
      </c>
      <c r="HR191" s="9">
        <f>VLOOKUP($C191, Table5[#All], 11, 0)</f>
        <v>0</v>
      </c>
      <c r="HS191" s="10">
        <f t="shared" si="218"/>
        <v>3</v>
      </c>
      <c r="HT191" s="11"/>
      <c r="HU191" s="9">
        <f>VLOOKUP($C191, Table5[#All], 12, 0)</f>
        <v>1</v>
      </c>
      <c r="HV191" s="9">
        <f>VLOOKUP($C191, Table5[#All], 13, 0)</f>
        <v>0</v>
      </c>
      <c r="HW191" s="9">
        <f>VLOOKUP($C191, Table5[#All], 14, 0)</f>
        <v>0</v>
      </c>
      <c r="HX191" s="9">
        <f>VLOOKUP($C191, Table5[#All], 15, 0)</f>
        <v>0</v>
      </c>
      <c r="HY191" s="9">
        <f>VLOOKUP($C191, Table5[#All], 16, 0)</f>
        <v>0</v>
      </c>
      <c r="HZ191" s="10">
        <f t="shared" si="219"/>
        <v>1</v>
      </c>
      <c r="IA191" s="11"/>
      <c r="IB191" s="9">
        <f>VLOOKUP($C191, Table5[#All], 17, 0)</f>
        <v>0</v>
      </c>
      <c r="IC191" s="9">
        <f>VLOOKUP($C191, Table5[#All], 18, 0)</f>
        <v>1</v>
      </c>
      <c r="ID191" s="9">
        <f>VLOOKUP($C191, Table5[#All], 19, 0)</f>
        <v>0</v>
      </c>
      <c r="IE191" s="9">
        <f>VLOOKUP($C191, Table5[#All], 20, 0)</f>
        <v>0</v>
      </c>
      <c r="IF191" s="9">
        <f>VLOOKUP($C191, Table5[#All], 21, 0)</f>
        <v>0</v>
      </c>
      <c r="IG191" s="10">
        <f t="shared" si="220"/>
        <v>2</v>
      </c>
      <c r="IH191" s="11"/>
      <c r="II191" s="9">
        <f>VLOOKUP($C191, Table5[#All], 22, 0)</f>
        <v>1</v>
      </c>
      <c r="IJ191" s="9">
        <f>VLOOKUP($C191, Table5[#All], 23, 0)</f>
        <v>0</v>
      </c>
      <c r="IK191" s="9">
        <f>VLOOKUP($C191, Table5[#All], 24, 0)</f>
        <v>0</v>
      </c>
      <c r="IL191" s="9">
        <f>VLOOKUP($C191, Table5[#All], 25, 0)</f>
        <v>0</v>
      </c>
      <c r="IM191" s="9">
        <f>VLOOKUP($C191, Table5[#All], 26, 0)</f>
        <v>0</v>
      </c>
      <c r="IN191" s="10">
        <f t="shared" si="221"/>
        <v>1</v>
      </c>
      <c r="IO191" s="11"/>
      <c r="IP191" s="9">
        <v>1</v>
      </c>
      <c r="IQ191" s="9">
        <v>0</v>
      </c>
      <c r="IR191" s="9">
        <v>0</v>
      </c>
      <c r="IS191" s="9">
        <v>0</v>
      </c>
      <c r="IT191" s="9">
        <v>0</v>
      </c>
      <c r="IU191" s="10">
        <f t="shared" si="222"/>
        <v>1</v>
      </c>
      <c r="IV191" s="82"/>
    </row>
    <row r="192" spans="1:256" ht="16.3" thickTop="1" thickBot="1" x14ac:dyDescent="0.35">
      <c r="A192" s="16" t="s">
        <v>514</v>
      </c>
      <c r="B192" s="16" t="s">
        <v>525</v>
      </c>
      <c r="C192" s="16" t="s">
        <v>526</v>
      </c>
      <c r="D192" s="11"/>
      <c r="E192" s="9">
        <f>VLOOKUP($C192, Table3[#All], 2, 0)</f>
        <v>0</v>
      </c>
      <c r="F192" s="9"/>
      <c r="G192" s="9">
        <f>VLOOKUP($C192, Table3[#All], 3, 0)</f>
        <v>0.2273</v>
      </c>
      <c r="H192" s="9">
        <f>VLOOKUP($C192, Table3[#All], 4, 0)</f>
        <v>0.77269999999999994</v>
      </c>
      <c r="I192" s="9">
        <f>VLOOKUP($C192, Table3[#All], 5, 0)</f>
        <v>0</v>
      </c>
      <c r="J192" s="10">
        <f t="shared" si="223"/>
        <v>4</v>
      </c>
      <c r="K192" s="11"/>
      <c r="L192" s="9">
        <f>VLOOKUP($C192, Table3[#All], 6, 0)</f>
        <v>1</v>
      </c>
      <c r="M192" s="9"/>
      <c r="N192" s="9">
        <f>VLOOKUP($C192, Table3[#All], 7, 0)</f>
        <v>0</v>
      </c>
      <c r="O192" s="9">
        <f>VLOOKUP($C192, Table3[#All], 8, 0)</f>
        <v>0</v>
      </c>
      <c r="P192" s="9">
        <f>VLOOKUP($C192, Table3[#All], 9, 0)</f>
        <v>0</v>
      </c>
      <c r="Q192" s="10">
        <f t="shared" si="224"/>
        <v>1</v>
      </c>
      <c r="R192" s="11"/>
      <c r="S192" s="9">
        <f>VLOOKUP($C192, Table3[#All], 10, 0)</f>
        <v>0</v>
      </c>
      <c r="T192" s="9">
        <f>VLOOKUP($C192, Table3[#All], 11, 0)</f>
        <v>0</v>
      </c>
      <c r="U192" s="9">
        <f>VLOOKUP($C192, Table3[#All], 12, 0)</f>
        <v>0.72730000000000006</v>
      </c>
      <c r="V192" s="9">
        <f>VLOOKUP($C192, Table3[#All], 13, 0)</f>
        <v>0.2727</v>
      </c>
      <c r="W192" s="9">
        <f>VLOOKUP($C192, Table3[#All], 14, 0)</f>
        <v>0</v>
      </c>
      <c r="X192" s="10">
        <f t="shared" si="225"/>
        <v>4</v>
      </c>
      <c r="Y192" s="11"/>
      <c r="Z192" s="9">
        <f>VLOOKUP($C192, Table3[#All], 15, 0)</f>
        <v>0</v>
      </c>
      <c r="AA192" s="9">
        <f>VLOOKUP($C192, Table3[#All], 16, 0)</f>
        <v>0</v>
      </c>
      <c r="AB192" s="9">
        <f>VLOOKUP($C192, Table3[#All], 17, 0)</f>
        <v>0.5</v>
      </c>
      <c r="AC192" s="9">
        <f>VLOOKUP($C192, Table3[#All], 18, 0)</f>
        <v>0.5</v>
      </c>
      <c r="AD192" s="9">
        <f>VLOOKUP($C192, Table3[#All], 19, 0)</f>
        <v>0</v>
      </c>
      <c r="AE192" s="10">
        <f t="shared" si="195"/>
        <v>4</v>
      </c>
      <c r="AF192" s="11"/>
      <c r="AG192" s="9">
        <f>VLOOKUP($C192, Table3[#All], 20, 0)</f>
        <v>0</v>
      </c>
      <c r="AH192" s="9">
        <f>VLOOKUP($C192, Table3[#All], 21, 0)</f>
        <v>0.59089999999999998</v>
      </c>
      <c r="AI192" s="9">
        <f>VLOOKUP($C192, Table3[#All], 22, 0)</f>
        <v>0.40909999999999996</v>
      </c>
      <c r="AJ192" s="9"/>
      <c r="AK192" s="9"/>
      <c r="AL192" s="10">
        <f t="shared" si="196"/>
        <v>3</v>
      </c>
      <c r="AM192" s="11"/>
      <c r="AN192" s="9">
        <f>VLOOKUP($C192, Table3[#All], 23, 0)</f>
        <v>1</v>
      </c>
      <c r="AO192" s="9">
        <f>VLOOKUP($C192, Table3[#All], 24, 0)</f>
        <v>0</v>
      </c>
      <c r="AP192" s="9">
        <f>VLOOKUP($C192, Table3[#All], 25, 0)</f>
        <v>0</v>
      </c>
      <c r="AQ192" s="9">
        <f>VLOOKUP($C192, Table3[#All], 26, 0)</f>
        <v>0</v>
      </c>
      <c r="AR192" s="9"/>
      <c r="AS192" s="12">
        <f t="shared" si="197"/>
        <v>1</v>
      </c>
      <c r="AT192" s="11"/>
      <c r="AU192" s="9">
        <f>VLOOKUP($C192, Table3[#All], 27, 0)</f>
        <v>9.0899999999999995E-2</v>
      </c>
      <c r="AV192" s="9">
        <f>VLOOKUP($C192, Table3[#All], 28, 0)</f>
        <v>9.0899999999999995E-2</v>
      </c>
      <c r="AW192" s="9">
        <f>VLOOKUP($C192, Table3[#All], 29, 0)</f>
        <v>0.81819999999999993</v>
      </c>
      <c r="AX192" s="9"/>
      <c r="AY192" s="9"/>
      <c r="AZ192" s="10">
        <f t="shared" si="226"/>
        <v>3</v>
      </c>
      <c r="BA192" s="11"/>
      <c r="BB192" s="9">
        <f>VLOOKUP($C192, Table3[#All], 30, 0)</f>
        <v>0</v>
      </c>
      <c r="BC192" s="9">
        <f>VLOOKUP($C192, Table3[#All], 31, 0)</f>
        <v>0.13639999999999999</v>
      </c>
      <c r="BD192" s="9">
        <f>VLOOKUP($C192, Table3[#All], 32, 0)</f>
        <v>0.86360000000000003</v>
      </c>
      <c r="BE192" s="9">
        <f>VLOOKUP($C192, Table3[#All], 33, 0)</f>
        <v>0</v>
      </c>
      <c r="BF192" s="9"/>
      <c r="BG192" s="10">
        <f t="shared" si="227"/>
        <v>3</v>
      </c>
      <c r="BH192" s="81"/>
      <c r="BI192" s="9">
        <f>VLOOKUP($C192, Table3[#All], 34, 0)</f>
        <v>0</v>
      </c>
      <c r="BJ192" s="9">
        <f>VLOOKUP($C192, Table3[#All], 35, 0)</f>
        <v>0</v>
      </c>
      <c r="BK192" s="9">
        <f>VLOOKUP($C192, Table3[#All], 36, 0)</f>
        <v>0</v>
      </c>
      <c r="BL192" s="9">
        <f>VLOOKUP($C192, Table3[#All], 37, 0)</f>
        <v>0</v>
      </c>
      <c r="BM192" s="9">
        <f>VLOOKUP($C192, Table3[#All], 38, 0)</f>
        <v>0</v>
      </c>
      <c r="BN192" s="10" t="str">
        <f t="shared" si="228"/>
        <v>N/A</v>
      </c>
      <c r="BO192" s="11"/>
      <c r="BP192" s="9">
        <f>VLOOKUP($C192, Table3[#All], 39, 0)</f>
        <v>0</v>
      </c>
      <c r="BQ192" s="9">
        <f>VLOOKUP($C192, Table3[#All], 40, 0)</f>
        <v>0.5</v>
      </c>
      <c r="BR192" s="9">
        <f>VLOOKUP($C192, Table3[#All], 41, 0)</f>
        <v>0.5</v>
      </c>
      <c r="BS192" s="9">
        <f>VLOOKUP($C192, Table3[#All], 42, 0)</f>
        <v>0</v>
      </c>
      <c r="BT192" s="9"/>
      <c r="BU192" s="10">
        <f t="shared" si="198"/>
        <v>3</v>
      </c>
      <c r="BV192" s="11"/>
      <c r="BW192" s="9">
        <f>VLOOKUP($C192, Table3[#All], 43, 0)</f>
        <v>0.63639999999999997</v>
      </c>
      <c r="BX192" s="9">
        <f>VLOOKUP($C192, Table3[#All], 44, 0)</f>
        <v>0.36359999999999998</v>
      </c>
      <c r="BY192" s="9">
        <f>VLOOKUP($C192, Table3[#All], 45, 0)</f>
        <v>0</v>
      </c>
      <c r="BZ192" s="9"/>
      <c r="CA192" s="9"/>
      <c r="CB192" s="10">
        <f t="shared" si="199"/>
        <v>2</v>
      </c>
      <c r="CC192" s="81"/>
      <c r="CD192" s="9">
        <f>VLOOKUP($C192, Table3[#All], 46, 0)</f>
        <v>4.5499999999999999E-2</v>
      </c>
      <c r="CE192" s="9">
        <f>VLOOKUP($C192, Table3[#All], 47, 0)</f>
        <v>0</v>
      </c>
      <c r="CF192" s="9">
        <f>VLOOKUP($C192, Table3[#All], 48, 0)</f>
        <v>0.95450000000000002</v>
      </c>
      <c r="CG192" s="9">
        <f>VLOOKUP($C192, Table3[#All], 49, 0)</f>
        <v>0</v>
      </c>
      <c r="CH192" s="9">
        <f>VLOOKUP($C192, Table3[#All], 50, 0)</f>
        <v>0</v>
      </c>
      <c r="CI192" s="12">
        <f t="shared" si="200"/>
        <v>3</v>
      </c>
      <c r="CJ192" s="13"/>
      <c r="CK192" s="9">
        <f>VLOOKUP($C192, Table3[#All], 51, 0)</f>
        <v>0</v>
      </c>
      <c r="CL192" s="9">
        <f>VLOOKUP($C192, Table3[#All], 52, 0)</f>
        <v>0.95450000000000002</v>
      </c>
      <c r="CM192" s="9">
        <f>VLOOKUP($C192, Table3[#All], 53, 0)</f>
        <v>4.5499999999999999E-2</v>
      </c>
      <c r="CN192" s="9">
        <f>VLOOKUP($C192, Table3[#All], 54, 0)</f>
        <v>0</v>
      </c>
      <c r="CO192" s="9"/>
      <c r="CP192" s="10">
        <f t="shared" si="201"/>
        <v>2</v>
      </c>
      <c r="CQ192" s="11"/>
      <c r="CR192" s="9">
        <f>VLOOKUP($C192, Table3[#All], 55, 0)</f>
        <v>4.5499999999999999E-2</v>
      </c>
      <c r="CS192" s="9">
        <f>VLOOKUP($C192, Table3[#All], 56, 0)</f>
        <v>0.86360000000000003</v>
      </c>
      <c r="CT192" s="9">
        <f>VLOOKUP($C192, Table3[#All], 57, 0)</f>
        <v>4.5499999999999999E-2</v>
      </c>
      <c r="CU192" s="9">
        <f>VLOOKUP($C192, Table3[#All], 58, 0)</f>
        <v>0</v>
      </c>
      <c r="CV192" s="9">
        <f>VLOOKUP($C192, Table3[#All], 59, 0)</f>
        <v>4.5499999999999999E-2</v>
      </c>
      <c r="CW192" s="14">
        <f t="shared" si="202"/>
        <v>2</v>
      </c>
      <c r="CX192" s="81"/>
      <c r="CY192" s="9">
        <f>VLOOKUP($C192, Table3[#All], 60, 0)</f>
        <v>9.0899999999999995E-2</v>
      </c>
      <c r="CZ192" s="9">
        <f>VLOOKUP($C192, Table3[#All], 61, 0)</f>
        <v>0.86360000000000003</v>
      </c>
      <c r="DA192" s="9">
        <f>VLOOKUP($C192, Table3[#All], 62, 0)</f>
        <v>4.5499999999999999E-2</v>
      </c>
      <c r="DB192" s="9">
        <f>VLOOKUP($C192, Table3[#All], 63, 0)</f>
        <v>0</v>
      </c>
      <c r="DC192" s="9">
        <f>VLOOKUP($C192, Table3[#All], 64, 0)</f>
        <v>0</v>
      </c>
      <c r="DD192" s="10">
        <f t="shared" si="203"/>
        <v>2</v>
      </c>
      <c r="DE192" s="11"/>
      <c r="DF192" s="9">
        <f>VLOOKUP($C192, Table3[#All], 65, 0)</f>
        <v>9.0899999999999995E-2</v>
      </c>
      <c r="DG192" s="9"/>
      <c r="DH192" s="9">
        <f>VLOOKUP($C192, Table3[#All], 66, 0)</f>
        <v>0</v>
      </c>
      <c r="DI192" s="9"/>
      <c r="DJ192" s="9">
        <f>VLOOKUP($C192, Table3[#All], 67, 0)</f>
        <v>0.90910000000000002</v>
      </c>
      <c r="DK192" s="14">
        <f t="shared" si="204"/>
        <v>5</v>
      </c>
      <c r="DL192" s="11"/>
      <c r="DM192" s="9">
        <f>VLOOKUP($C192, Table3[#All], 68, 0)</f>
        <v>0.54549999999999998</v>
      </c>
      <c r="DN192" s="9"/>
      <c r="DO192" s="9">
        <f>VLOOKUP($C192, Table3[#All], 69, 0)</f>
        <v>0.45450000000000002</v>
      </c>
      <c r="DP192" s="9">
        <f>VLOOKUP($C192, Table3[#All], 70, 0)</f>
        <v>0</v>
      </c>
      <c r="DQ192" s="9"/>
      <c r="DR192" s="14">
        <f t="shared" si="205"/>
        <v>3</v>
      </c>
      <c r="DS192" s="11"/>
      <c r="DT192" s="9">
        <f>VLOOKUP($C192, Table3[#All], 71, 0)</f>
        <v>0</v>
      </c>
      <c r="DU192" s="9">
        <f>VLOOKUP($C192, Table3[#All], 72, 0)</f>
        <v>0</v>
      </c>
      <c r="DV192" s="9">
        <f>VLOOKUP($C192, Table3[#All], 73, 0)</f>
        <v>4.5499999999999999E-2</v>
      </c>
      <c r="DW192" s="9">
        <f>VLOOKUP($C192, Table3[#All], 74, 0)</f>
        <v>0.95450000000000002</v>
      </c>
      <c r="DX192" s="9">
        <f>VLOOKUP($C192, Table3[#All], 75, 0)</f>
        <v>0</v>
      </c>
      <c r="DY192" s="12">
        <f t="shared" si="230"/>
        <v>4</v>
      </c>
      <c r="DZ192" s="11"/>
      <c r="EA192" s="9">
        <f>VLOOKUP($C192, Table3[#All], 76, 0)</f>
        <v>1</v>
      </c>
      <c r="EB192" s="9">
        <f>VLOOKUP($C192, Table3[#All], 77, 0)</f>
        <v>0</v>
      </c>
      <c r="EC192" s="9">
        <f>VLOOKUP($C192, Table3[#All], 78, 0)</f>
        <v>0</v>
      </c>
      <c r="ED192" s="9">
        <f>VLOOKUP($C192, Table3[#All], 79, 0)</f>
        <v>0</v>
      </c>
      <c r="EE192" s="9">
        <f>VLOOKUP($C192, Table3[#All], 80, 0)</f>
        <v>0</v>
      </c>
      <c r="EF192" s="10">
        <f t="shared" si="206"/>
        <v>1</v>
      </c>
      <c r="EG192" s="9"/>
      <c r="EH192" s="9">
        <f>VLOOKUP($C192, Table3[#All], 81, 0)</f>
        <v>1</v>
      </c>
      <c r="EI192" s="9">
        <f>VLOOKUP($C192, Table3[#All], 82, 0)</f>
        <v>0</v>
      </c>
      <c r="EJ192" s="9">
        <f>VLOOKUP($C192, Table3[#All], 83, 0)</f>
        <v>0</v>
      </c>
      <c r="EK192" s="9">
        <f>VLOOKUP($C192, Table3[#All], 84, 0)</f>
        <v>0</v>
      </c>
      <c r="EL192" s="9">
        <f>VLOOKUP($C192, Table3[#All], 85, 0)</f>
        <v>0</v>
      </c>
      <c r="EM192" s="14">
        <f t="shared" si="207"/>
        <v>1</v>
      </c>
      <c r="EN192" s="11"/>
      <c r="EO192" s="9">
        <f>VLOOKUP($C192, Table3[#All], 86, 0)</f>
        <v>0.45450000000000002</v>
      </c>
      <c r="EP192" s="9"/>
      <c r="EQ192" s="9">
        <f>VLOOKUP($C192, Table3[#All], 87, 0)</f>
        <v>0.54549999999999998</v>
      </c>
      <c r="ER192" s="9"/>
      <c r="ES192" s="9"/>
      <c r="ET192" s="14">
        <f t="shared" si="208"/>
        <v>3</v>
      </c>
      <c r="EU192" s="11"/>
      <c r="EV192" s="9">
        <f>VLOOKUP($C192, Table3[#All], 88, 0)</f>
        <v>0</v>
      </c>
      <c r="EW192" s="9">
        <f>VLOOKUP($C192, Table3[#All], 89, 0)</f>
        <v>1</v>
      </c>
      <c r="EX192" s="9">
        <f>VLOOKUP($C192, Table3[#All], 90, 0)</f>
        <v>0</v>
      </c>
      <c r="EY192" s="9">
        <f>VLOOKUP($C192, Table3[#All], 91, 0)</f>
        <v>0</v>
      </c>
      <c r="EZ192" s="9">
        <f>VLOOKUP($C192, Table3[#All], 92, 0)</f>
        <v>0</v>
      </c>
      <c r="FA192" s="12">
        <f t="shared" si="209"/>
        <v>2</v>
      </c>
      <c r="FB192" s="11"/>
      <c r="FC192" s="9">
        <f>VLOOKUP($C192, Table3[#All], 93, 0)</f>
        <v>0</v>
      </c>
      <c r="FD192" s="9">
        <f>VLOOKUP($C192, Table3[#All], 94, 0)</f>
        <v>0</v>
      </c>
      <c r="FE192" s="9">
        <f>VLOOKUP($C192, Table3[#All], 95, 0)</f>
        <v>1</v>
      </c>
      <c r="FF192" s="9">
        <f>VLOOKUP($C192, Table3[#All], 96, 0)</f>
        <v>0</v>
      </c>
      <c r="FG192" s="9"/>
      <c r="FH192" s="10">
        <f t="shared" si="210"/>
        <v>3</v>
      </c>
      <c r="FI192" s="11"/>
      <c r="FJ192" s="9">
        <f>VLOOKUP($C192, Table3[#All], 97, 0)</f>
        <v>0</v>
      </c>
      <c r="FK192" s="9">
        <f>VLOOKUP($C192, Table3[#All], 98, 0)</f>
        <v>0</v>
      </c>
      <c r="FL192" s="9">
        <f>VLOOKUP($C192, Table3[#All], 99, 0)</f>
        <v>1</v>
      </c>
      <c r="FM192" s="9">
        <f>VLOOKUP($C192, Table3[#All], 100, 0)</f>
        <v>0</v>
      </c>
      <c r="FN192" s="9">
        <f>VLOOKUP($C192, Table3[#All], 101, 0)</f>
        <v>0</v>
      </c>
      <c r="FO192" s="14">
        <f t="shared" si="211"/>
        <v>3</v>
      </c>
      <c r="FP192" s="11"/>
      <c r="FQ192" s="9">
        <f>VLOOKUP($C192, Table3[#All], 102, 0)</f>
        <v>0.90910000000000002</v>
      </c>
      <c r="FR192" s="9">
        <f>VLOOKUP($C192, Table3[#All], 103, 0)</f>
        <v>9.0899999999999995E-2</v>
      </c>
      <c r="FS192" s="9">
        <f>VLOOKUP($C192, Table3[#All], 104, 0)</f>
        <v>0</v>
      </c>
      <c r="FT192" s="9">
        <f>VLOOKUP($C192, Table3[#All], 105, 0)</f>
        <v>0</v>
      </c>
      <c r="FU192" s="9">
        <v>0</v>
      </c>
      <c r="FV192" s="10">
        <f t="shared" si="212"/>
        <v>1</v>
      </c>
      <c r="FW192" s="11"/>
      <c r="FX192" s="9">
        <f>VLOOKUP($C192, Table3[#All], 106, 0)</f>
        <v>0.68180000000000007</v>
      </c>
      <c r="FY192" s="9"/>
      <c r="FZ192" s="9">
        <f>VLOOKUP($C192, Table3[#All], 107, 0)</f>
        <v>0.31819999999999998</v>
      </c>
      <c r="GA192" s="9">
        <f>VLOOKUP($C192, Table3[#All], 108, 0)</f>
        <v>0</v>
      </c>
      <c r="GB192" s="9"/>
      <c r="GC192" s="10">
        <f t="shared" si="229"/>
        <v>3</v>
      </c>
      <c r="GD192" s="81"/>
      <c r="GE192" s="9">
        <f>VLOOKUP($C192, Table3[#All], 109, 0)</f>
        <v>0</v>
      </c>
      <c r="GF192" s="9">
        <f>VLOOKUP($C192, Table3[#All], 110, 0)</f>
        <v>0.63159999999999994</v>
      </c>
      <c r="GG192" s="9">
        <f>VLOOKUP($C192, Table3[#All], 111, 0)</f>
        <v>0.36840000000000006</v>
      </c>
      <c r="GH192" s="9"/>
      <c r="GI192" s="9">
        <f>VLOOKUP($C192, Table3[#All], 112, 0)</f>
        <v>0</v>
      </c>
      <c r="GJ192" s="12">
        <f t="shared" si="213"/>
        <v>3</v>
      </c>
      <c r="GK192" s="11"/>
      <c r="GL192" s="9">
        <f>VLOOKUP($C192, Table3[#All], 113, 0)</f>
        <v>0</v>
      </c>
      <c r="GM192" s="9">
        <f>VLOOKUP($C192, Table3[#All], 114, 0)</f>
        <v>0.18179999999999999</v>
      </c>
      <c r="GN192" s="9">
        <f>VLOOKUP($C192, Table3[#All], 115, 0)</f>
        <v>0.40909999999999996</v>
      </c>
      <c r="GO192" s="9">
        <f>VLOOKUP($C192, Table3[#All], 116, 0)</f>
        <v>0.40909999999999996</v>
      </c>
      <c r="GP192" s="9"/>
      <c r="GQ192" s="10">
        <f t="shared" si="214"/>
        <v>4</v>
      </c>
      <c r="GR192" s="11"/>
      <c r="GS192" s="9">
        <f>VLOOKUP($C192, Table2[#All], 3, 0)</f>
        <v>0</v>
      </c>
      <c r="GT192" s="9">
        <f>VLOOKUP($C192, Table2[#All], 4, 0)</f>
        <v>0</v>
      </c>
      <c r="GU192" s="9">
        <f>VLOOKUP($C192, Table2[#All], 5, 0)</f>
        <v>0</v>
      </c>
      <c r="GV192" s="9">
        <f>VLOOKUP($C192, Table2[#All], 6, 0)</f>
        <v>1</v>
      </c>
      <c r="GW192" s="9">
        <f>VLOOKUP($C192, Table2[#All], 7, 0)</f>
        <v>0</v>
      </c>
      <c r="GX192" s="10">
        <f t="shared" si="215"/>
        <v>4</v>
      </c>
      <c r="GY192" s="11"/>
      <c r="GZ192" s="9">
        <v>0</v>
      </c>
      <c r="HA192" s="9">
        <v>0</v>
      </c>
      <c r="HB192" s="9">
        <v>0</v>
      </c>
      <c r="HC192" s="9">
        <v>1</v>
      </c>
      <c r="HD192" s="9"/>
      <c r="HE192" s="10">
        <f t="shared" si="216"/>
        <v>4</v>
      </c>
      <c r="HF192" s="11"/>
      <c r="HG192" s="9">
        <f>VLOOKUP($C192, Table5[#All], 2, 0)</f>
        <v>0</v>
      </c>
      <c r="HH192" s="9">
        <f>VLOOKUP($C192, Table5[#All], 3, 0)</f>
        <v>0</v>
      </c>
      <c r="HI192" s="9">
        <f>VLOOKUP($C192, Table5[#All], 4, 0)</f>
        <v>0</v>
      </c>
      <c r="HJ192" s="9">
        <f>VLOOKUP($C192, Table5[#All], 5, 0)</f>
        <v>1</v>
      </c>
      <c r="HK192" s="9">
        <f>VLOOKUP($C192, Table5[#All], 6, 0)</f>
        <v>0</v>
      </c>
      <c r="HL192" s="10">
        <f t="shared" si="217"/>
        <v>4</v>
      </c>
      <c r="HM192" s="11"/>
      <c r="HN192" s="9">
        <f>VLOOKUP($C192, Table5[#All], 7, 0)</f>
        <v>0</v>
      </c>
      <c r="HO192" s="9">
        <f>VLOOKUP($C192, Table5[#All], 8, 0)</f>
        <v>0</v>
      </c>
      <c r="HP192" s="9">
        <f>VLOOKUP($C192, Table5[#All], 9, 0)</f>
        <v>1</v>
      </c>
      <c r="HQ192" s="9">
        <f>VLOOKUP($C192, Table5[#All], 10, 0)</f>
        <v>0</v>
      </c>
      <c r="HR192" s="9">
        <f>VLOOKUP($C192, Table5[#All], 11, 0)</f>
        <v>0</v>
      </c>
      <c r="HS192" s="10">
        <f t="shared" si="218"/>
        <v>3</v>
      </c>
      <c r="HT192" s="11"/>
      <c r="HU192" s="9">
        <f>VLOOKUP($C192, Table5[#All], 12, 0)</f>
        <v>0</v>
      </c>
      <c r="HV192" s="9">
        <f>VLOOKUP($C192, Table5[#All], 13, 0)</f>
        <v>1</v>
      </c>
      <c r="HW192" s="9">
        <f>VLOOKUP($C192, Table5[#All], 14, 0)</f>
        <v>0</v>
      </c>
      <c r="HX192" s="9">
        <f>VLOOKUP($C192, Table5[#All], 15, 0)</f>
        <v>0</v>
      </c>
      <c r="HY192" s="9">
        <f>VLOOKUP($C192, Table5[#All], 16, 0)</f>
        <v>0</v>
      </c>
      <c r="HZ192" s="10">
        <f t="shared" si="219"/>
        <v>2</v>
      </c>
      <c r="IA192" s="11"/>
      <c r="IB192" s="9">
        <f>VLOOKUP($C192, Table5[#All], 17, 0)</f>
        <v>1</v>
      </c>
      <c r="IC192" s="9">
        <f>VLOOKUP($C192, Table5[#All], 18, 0)</f>
        <v>0</v>
      </c>
      <c r="ID192" s="9">
        <f>VLOOKUP($C192, Table5[#All], 19, 0)</f>
        <v>0</v>
      </c>
      <c r="IE192" s="9">
        <f>VLOOKUP($C192, Table5[#All], 20, 0)</f>
        <v>0</v>
      </c>
      <c r="IF192" s="9">
        <f>VLOOKUP($C192, Table5[#All], 21, 0)</f>
        <v>0</v>
      </c>
      <c r="IG192" s="10">
        <f t="shared" si="220"/>
        <v>1</v>
      </c>
      <c r="IH192" s="11"/>
      <c r="II192" s="9">
        <f>VLOOKUP($C192, Table5[#All], 22, 0)</f>
        <v>1</v>
      </c>
      <c r="IJ192" s="9">
        <f>VLOOKUP($C192, Table5[#All], 23, 0)</f>
        <v>0</v>
      </c>
      <c r="IK192" s="9">
        <f>VLOOKUP($C192, Table5[#All], 24, 0)</f>
        <v>0</v>
      </c>
      <c r="IL192" s="9">
        <f>VLOOKUP($C192, Table5[#All], 25, 0)</f>
        <v>0</v>
      </c>
      <c r="IM192" s="9">
        <f>VLOOKUP($C192, Table5[#All], 26, 0)</f>
        <v>0</v>
      </c>
      <c r="IN192" s="10">
        <f t="shared" si="221"/>
        <v>1</v>
      </c>
      <c r="IO192" s="11"/>
      <c r="IP192" s="9">
        <v>1</v>
      </c>
      <c r="IQ192" s="9">
        <v>0</v>
      </c>
      <c r="IR192" s="9">
        <v>0</v>
      </c>
      <c r="IS192" s="9">
        <v>0</v>
      </c>
      <c r="IT192" s="9">
        <v>0</v>
      </c>
      <c r="IU192" s="10">
        <f t="shared" si="222"/>
        <v>1</v>
      </c>
      <c r="IV192" s="82"/>
    </row>
    <row r="193" spans="1:256" ht="16.3" thickTop="1" thickBot="1" x14ac:dyDescent="0.35">
      <c r="A193" s="16" t="s">
        <v>514</v>
      </c>
      <c r="B193" s="16" t="s">
        <v>527</v>
      </c>
      <c r="C193" s="16" t="s">
        <v>528</v>
      </c>
      <c r="D193" s="11"/>
      <c r="E193" s="9">
        <f>VLOOKUP($C193, Table3[#All], 2, 0)</f>
        <v>0</v>
      </c>
      <c r="F193" s="9"/>
      <c r="G193" s="9">
        <f>VLOOKUP($C193, Table3[#All], 3, 0)</f>
        <v>0</v>
      </c>
      <c r="H193" s="9">
        <f>VLOOKUP($C193, Table3[#All], 4, 0)</f>
        <v>1</v>
      </c>
      <c r="I193" s="9">
        <f>VLOOKUP($C193, Table3[#All], 5, 0)</f>
        <v>0</v>
      </c>
      <c r="J193" s="10">
        <f t="shared" si="223"/>
        <v>4</v>
      </c>
      <c r="K193" s="11"/>
      <c r="L193" s="9">
        <f>VLOOKUP($C193, Table3[#All], 6, 0)</f>
        <v>0</v>
      </c>
      <c r="M193" s="9"/>
      <c r="N193" s="9">
        <f>VLOOKUP($C193, Table3[#All], 7, 0)</f>
        <v>0</v>
      </c>
      <c r="O193" s="9">
        <f>VLOOKUP($C193, Table3[#All], 8, 0)</f>
        <v>0</v>
      </c>
      <c r="P193" s="9">
        <f>VLOOKUP($C193, Table3[#All], 9, 0)</f>
        <v>1</v>
      </c>
      <c r="Q193" s="10">
        <f t="shared" si="224"/>
        <v>5</v>
      </c>
      <c r="R193" s="11"/>
      <c r="S193" s="9">
        <f>VLOOKUP($C193, Table3[#All], 10, 0)</f>
        <v>0</v>
      </c>
      <c r="T193" s="9">
        <f>VLOOKUP($C193, Table3[#All], 11, 0)</f>
        <v>0.5333</v>
      </c>
      <c r="U193" s="9">
        <f>VLOOKUP($C193, Table3[#All], 12, 0)</f>
        <v>0.4667</v>
      </c>
      <c r="V193" s="9">
        <f>VLOOKUP($C193, Table3[#All], 13, 0)</f>
        <v>0</v>
      </c>
      <c r="W193" s="9">
        <f>VLOOKUP($C193, Table3[#All], 14, 0)</f>
        <v>0</v>
      </c>
      <c r="X193" s="10">
        <f t="shared" si="225"/>
        <v>3</v>
      </c>
      <c r="Y193" s="11"/>
      <c r="Z193" s="9">
        <f>VLOOKUP($C193, Table3[#All], 15, 0)</f>
        <v>0</v>
      </c>
      <c r="AA193" s="9">
        <f>VLOOKUP($C193, Table3[#All], 16, 0)</f>
        <v>0.66670000000000007</v>
      </c>
      <c r="AB193" s="9">
        <f>VLOOKUP($C193, Table3[#All], 17, 0)</f>
        <v>0.33329999999999999</v>
      </c>
      <c r="AC193" s="9">
        <f>VLOOKUP($C193, Table3[#All], 18, 0)</f>
        <v>0</v>
      </c>
      <c r="AD193" s="9">
        <f>VLOOKUP($C193, Table3[#All], 19, 0)</f>
        <v>0</v>
      </c>
      <c r="AE193" s="10">
        <f t="shared" si="195"/>
        <v>3</v>
      </c>
      <c r="AF193" s="11"/>
      <c r="AG193" s="9">
        <f>VLOOKUP($C193, Table3[#All], 20, 0)</f>
        <v>0</v>
      </c>
      <c r="AH193" s="9">
        <f>VLOOKUP($C193, Table3[#All], 21, 0)</f>
        <v>0</v>
      </c>
      <c r="AI193" s="9">
        <f>VLOOKUP($C193, Table3[#All], 22, 0)</f>
        <v>1</v>
      </c>
      <c r="AJ193" s="9"/>
      <c r="AK193" s="9"/>
      <c r="AL193" s="10">
        <f t="shared" si="196"/>
        <v>3</v>
      </c>
      <c r="AM193" s="11"/>
      <c r="AN193" s="9">
        <f>VLOOKUP($C193, Table3[#All], 23, 0)</f>
        <v>0</v>
      </c>
      <c r="AO193" s="9">
        <f>VLOOKUP($C193, Table3[#All], 24, 0)</f>
        <v>1</v>
      </c>
      <c r="AP193" s="9">
        <f>VLOOKUP($C193, Table3[#All], 25, 0)</f>
        <v>0</v>
      </c>
      <c r="AQ193" s="9">
        <f>VLOOKUP($C193, Table3[#All], 26, 0)</f>
        <v>0</v>
      </c>
      <c r="AR193" s="9"/>
      <c r="AS193" s="12">
        <f t="shared" si="197"/>
        <v>2</v>
      </c>
      <c r="AT193" s="11"/>
      <c r="AU193" s="9">
        <f>VLOOKUP($C193, Table3[#All], 27, 0)</f>
        <v>0</v>
      </c>
      <c r="AV193" s="9">
        <f>VLOOKUP($C193, Table3[#All], 28, 0)</f>
        <v>0</v>
      </c>
      <c r="AW193" s="9">
        <f>VLOOKUP($C193, Table3[#All], 29, 0)</f>
        <v>1</v>
      </c>
      <c r="AX193" s="9"/>
      <c r="AY193" s="9"/>
      <c r="AZ193" s="10">
        <f t="shared" si="226"/>
        <v>3</v>
      </c>
      <c r="BA193" s="11"/>
      <c r="BB193" s="9">
        <f>VLOOKUP($C193, Table3[#All], 30, 0)</f>
        <v>0</v>
      </c>
      <c r="BC193" s="9">
        <f>VLOOKUP($C193, Table3[#All], 31, 0)</f>
        <v>0.66670000000000007</v>
      </c>
      <c r="BD193" s="9">
        <f>VLOOKUP($C193, Table3[#All], 32, 0)</f>
        <v>0.33329999999999999</v>
      </c>
      <c r="BE193" s="9">
        <f>VLOOKUP($C193, Table3[#All], 33, 0)</f>
        <v>0</v>
      </c>
      <c r="BF193" s="9"/>
      <c r="BG193" s="10">
        <f t="shared" si="227"/>
        <v>3</v>
      </c>
      <c r="BH193" s="81"/>
      <c r="BI193" s="9">
        <f>VLOOKUP($C193, Table3[#All], 34, 0)</f>
        <v>0</v>
      </c>
      <c r="BJ193" s="9">
        <f>VLOOKUP($C193, Table3[#All], 35, 0)</f>
        <v>0</v>
      </c>
      <c r="BK193" s="9">
        <f>VLOOKUP($C193, Table3[#All], 36, 0)</f>
        <v>0</v>
      </c>
      <c r="BL193" s="9">
        <f>VLOOKUP($C193, Table3[#All], 37, 0)</f>
        <v>0</v>
      </c>
      <c r="BM193" s="9">
        <f>VLOOKUP($C193, Table3[#All], 38, 0)</f>
        <v>0</v>
      </c>
      <c r="BN193" s="10" t="str">
        <f t="shared" si="228"/>
        <v>N/A</v>
      </c>
      <c r="BO193" s="11"/>
      <c r="BP193" s="9">
        <f>VLOOKUP($C193, Table3[#All], 39, 0)</f>
        <v>0</v>
      </c>
      <c r="BQ193" s="9">
        <f>VLOOKUP($C193, Table3[#All], 40, 0)</f>
        <v>0.8</v>
      </c>
      <c r="BR193" s="9">
        <f>VLOOKUP($C193, Table3[#All], 41, 0)</f>
        <v>0</v>
      </c>
      <c r="BS193" s="9">
        <f>VLOOKUP($C193, Table3[#All], 42, 0)</f>
        <v>0.2</v>
      </c>
      <c r="BT193" s="9"/>
      <c r="BU193" s="10">
        <f t="shared" si="198"/>
        <v>2</v>
      </c>
      <c r="BV193" s="11"/>
      <c r="BW193" s="9">
        <f>VLOOKUP($C193, Table3[#All], 43, 0)</f>
        <v>0</v>
      </c>
      <c r="BX193" s="9">
        <f>VLOOKUP($C193, Table3[#All], 44, 0)</f>
        <v>1</v>
      </c>
      <c r="BY193" s="9">
        <f>VLOOKUP($C193, Table3[#All], 45, 0)</f>
        <v>0</v>
      </c>
      <c r="BZ193" s="9"/>
      <c r="CA193" s="9"/>
      <c r="CB193" s="10">
        <f t="shared" si="199"/>
        <v>2</v>
      </c>
      <c r="CC193" s="81"/>
      <c r="CD193" s="9">
        <f>VLOOKUP($C193, Table3[#All], 46, 0)</f>
        <v>0</v>
      </c>
      <c r="CE193" s="9">
        <f>VLOOKUP($C193, Table3[#All], 47, 0)</f>
        <v>1</v>
      </c>
      <c r="CF193" s="9">
        <f>VLOOKUP($C193, Table3[#All], 48, 0)</f>
        <v>0</v>
      </c>
      <c r="CG193" s="9">
        <f>VLOOKUP($C193, Table3[#All], 49, 0)</f>
        <v>0</v>
      </c>
      <c r="CH193" s="9">
        <f>VLOOKUP($C193, Table3[#All], 50, 0)</f>
        <v>0</v>
      </c>
      <c r="CI193" s="12">
        <f t="shared" si="200"/>
        <v>2</v>
      </c>
      <c r="CJ193" s="13"/>
      <c r="CK193" s="9">
        <f>VLOOKUP($C193, Table3[#All], 51, 0)</f>
        <v>0</v>
      </c>
      <c r="CL193" s="9">
        <f>VLOOKUP($C193, Table3[#All], 52, 0)</f>
        <v>0.8</v>
      </c>
      <c r="CM193" s="9">
        <f>VLOOKUP($C193, Table3[#All], 53, 0)</f>
        <v>0.2</v>
      </c>
      <c r="CN193" s="9">
        <f>VLOOKUP($C193, Table3[#All], 54, 0)</f>
        <v>0</v>
      </c>
      <c r="CO193" s="9"/>
      <c r="CP193" s="10">
        <f t="shared" si="201"/>
        <v>2</v>
      </c>
      <c r="CQ193" s="11"/>
      <c r="CR193" s="9">
        <f>VLOOKUP($C193, Table3[#All], 55, 0)</f>
        <v>6.6699999999999995E-2</v>
      </c>
      <c r="CS193" s="9">
        <f>VLOOKUP($C193, Table3[#All], 56, 0)</f>
        <v>0</v>
      </c>
      <c r="CT193" s="9">
        <f>VLOOKUP($C193, Table3[#All], 57, 0)</f>
        <v>0.26669999999999999</v>
      </c>
      <c r="CU193" s="9">
        <f>VLOOKUP($C193, Table3[#All], 58, 0)</f>
        <v>0.66670000000000007</v>
      </c>
      <c r="CV193" s="9">
        <f>VLOOKUP($C193, Table3[#All], 59, 0)</f>
        <v>0</v>
      </c>
      <c r="CW193" s="14">
        <f t="shared" si="202"/>
        <v>4</v>
      </c>
      <c r="CX193" s="81"/>
      <c r="CY193" s="9">
        <f>VLOOKUP($C193, Table3[#All], 60, 0)</f>
        <v>0.5333</v>
      </c>
      <c r="CZ193" s="9">
        <f>VLOOKUP($C193, Table3[#All], 61, 0)</f>
        <v>0.4667</v>
      </c>
      <c r="DA193" s="9">
        <f>VLOOKUP($C193, Table3[#All], 62, 0)</f>
        <v>0</v>
      </c>
      <c r="DB193" s="9">
        <f>VLOOKUP($C193, Table3[#All], 63, 0)</f>
        <v>0</v>
      </c>
      <c r="DC193" s="9">
        <f>VLOOKUP($C193, Table3[#All], 64, 0)</f>
        <v>0</v>
      </c>
      <c r="DD193" s="10">
        <f t="shared" si="203"/>
        <v>2</v>
      </c>
      <c r="DE193" s="11"/>
      <c r="DF193" s="9">
        <f>VLOOKUP($C193, Table3[#All], 65, 0)</f>
        <v>0.4</v>
      </c>
      <c r="DG193" s="9"/>
      <c r="DH193" s="9">
        <f>VLOOKUP($C193, Table3[#All], 66, 0)</f>
        <v>0.1333</v>
      </c>
      <c r="DI193" s="9"/>
      <c r="DJ193" s="9">
        <f>VLOOKUP($C193, Table3[#All], 67, 0)</f>
        <v>0.4667</v>
      </c>
      <c r="DK193" s="14">
        <f t="shared" si="204"/>
        <v>5</v>
      </c>
      <c r="DL193" s="11"/>
      <c r="DM193" s="9">
        <f>VLOOKUP($C193, Table3[#All], 68, 0)</f>
        <v>0.93330000000000002</v>
      </c>
      <c r="DN193" s="9"/>
      <c r="DO193" s="9">
        <f>VLOOKUP($C193, Table3[#All], 69, 0)</f>
        <v>6.6699999999999995E-2</v>
      </c>
      <c r="DP193" s="9">
        <f>VLOOKUP($C193, Table3[#All], 70, 0)</f>
        <v>0</v>
      </c>
      <c r="DQ193" s="9"/>
      <c r="DR193" s="14">
        <f t="shared" si="205"/>
        <v>1</v>
      </c>
      <c r="DS193" s="11"/>
      <c r="DT193" s="9">
        <f>VLOOKUP($C193, Table3[#All], 71, 0)</f>
        <v>0</v>
      </c>
      <c r="DU193" s="9">
        <f>VLOOKUP($C193, Table3[#All], 72, 0)</f>
        <v>0</v>
      </c>
      <c r="DV193" s="9">
        <f>VLOOKUP($C193, Table3[#All], 73, 0)</f>
        <v>6.6699999999999995E-2</v>
      </c>
      <c r="DW193" s="9">
        <f>VLOOKUP($C193, Table3[#All], 74, 0)</f>
        <v>0.93330000000000002</v>
      </c>
      <c r="DX193" s="9">
        <f>VLOOKUP($C193, Table3[#All], 75, 0)</f>
        <v>0</v>
      </c>
      <c r="DY193" s="12">
        <f t="shared" si="230"/>
        <v>4</v>
      </c>
      <c r="DZ193" s="11"/>
      <c r="EA193" s="9">
        <f>VLOOKUP($C193, Table3[#All], 76, 0)</f>
        <v>1</v>
      </c>
      <c r="EB193" s="9">
        <f>VLOOKUP($C193, Table3[#All], 77, 0)</f>
        <v>0</v>
      </c>
      <c r="EC193" s="9">
        <f>VLOOKUP($C193, Table3[#All], 78, 0)</f>
        <v>0</v>
      </c>
      <c r="ED193" s="9">
        <f>VLOOKUP($C193, Table3[#All], 79, 0)</f>
        <v>0</v>
      </c>
      <c r="EE193" s="9">
        <f>VLOOKUP($C193, Table3[#All], 80, 0)</f>
        <v>0</v>
      </c>
      <c r="EF193" s="10">
        <f t="shared" si="206"/>
        <v>1</v>
      </c>
      <c r="EG193" s="9"/>
      <c r="EH193" s="9">
        <f>VLOOKUP($C193, Table3[#All], 81, 0)</f>
        <v>1</v>
      </c>
      <c r="EI193" s="9">
        <f>VLOOKUP($C193, Table3[#All], 82, 0)</f>
        <v>0</v>
      </c>
      <c r="EJ193" s="9">
        <f>VLOOKUP($C193, Table3[#All], 83, 0)</f>
        <v>0</v>
      </c>
      <c r="EK193" s="9">
        <f>VLOOKUP($C193, Table3[#All], 84, 0)</f>
        <v>0</v>
      </c>
      <c r="EL193" s="9">
        <f>VLOOKUP($C193, Table3[#All], 85, 0)</f>
        <v>0</v>
      </c>
      <c r="EM193" s="14">
        <f t="shared" si="207"/>
        <v>1</v>
      </c>
      <c r="EN193" s="11"/>
      <c r="EO193" s="9">
        <f>VLOOKUP($C193, Table3[#All], 86, 0)</f>
        <v>0</v>
      </c>
      <c r="EP193" s="9"/>
      <c r="EQ193" s="9">
        <f>VLOOKUP($C193, Table3[#All], 87, 0)</f>
        <v>1</v>
      </c>
      <c r="ER193" s="9"/>
      <c r="ES193" s="9"/>
      <c r="ET193" s="14">
        <f t="shared" si="208"/>
        <v>3</v>
      </c>
      <c r="EU193" s="11"/>
      <c r="EV193" s="9">
        <f>VLOOKUP($C193, Table3[#All], 88, 0)</f>
        <v>0</v>
      </c>
      <c r="EW193" s="9">
        <f>VLOOKUP($C193, Table3[#All], 89, 0)</f>
        <v>0</v>
      </c>
      <c r="EX193" s="9">
        <f>VLOOKUP($C193, Table3[#All], 90, 0)</f>
        <v>0</v>
      </c>
      <c r="EY193" s="9">
        <f>VLOOKUP($C193, Table3[#All], 91, 0)</f>
        <v>0</v>
      </c>
      <c r="EZ193" s="9">
        <f>VLOOKUP($C193, Table3[#All], 92, 0)</f>
        <v>1</v>
      </c>
      <c r="FA193" s="12">
        <f t="shared" si="209"/>
        <v>5</v>
      </c>
      <c r="FB193" s="11"/>
      <c r="FC193" s="9">
        <f>VLOOKUP($C193, Table3[#All], 93, 0)</f>
        <v>0</v>
      </c>
      <c r="FD193" s="9">
        <f>VLOOKUP($C193, Table3[#All], 94, 0)</f>
        <v>6.6699999999999995E-2</v>
      </c>
      <c r="FE193" s="9">
        <f>VLOOKUP($C193, Table3[#All], 95, 0)</f>
        <v>0.93330000000000002</v>
      </c>
      <c r="FF193" s="9">
        <f>VLOOKUP($C193, Table3[#All], 96, 0)</f>
        <v>0</v>
      </c>
      <c r="FG193" s="9"/>
      <c r="FH193" s="10">
        <f t="shared" si="210"/>
        <v>3</v>
      </c>
      <c r="FI193" s="11"/>
      <c r="FJ193" s="9">
        <f>VLOOKUP($C193, Table3[#All], 97, 0)</f>
        <v>0</v>
      </c>
      <c r="FK193" s="9">
        <f>VLOOKUP($C193, Table3[#All], 98, 0)</f>
        <v>0</v>
      </c>
      <c r="FL193" s="9">
        <f>VLOOKUP($C193, Table3[#All], 99, 0)</f>
        <v>0</v>
      </c>
      <c r="FM193" s="9">
        <f>VLOOKUP($C193, Table3[#All], 100, 0)</f>
        <v>0</v>
      </c>
      <c r="FN193" s="9">
        <f>VLOOKUP($C193, Table3[#All], 101, 0)</f>
        <v>1</v>
      </c>
      <c r="FO193" s="14">
        <f t="shared" si="211"/>
        <v>5</v>
      </c>
      <c r="FP193" s="11"/>
      <c r="FQ193" s="9">
        <f>VLOOKUP($C193, Table3[#All], 102, 0)</f>
        <v>0</v>
      </c>
      <c r="FR193" s="9">
        <f>VLOOKUP($C193, Table3[#All], 103, 0)</f>
        <v>1</v>
      </c>
      <c r="FS193" s="9">
        <f>VLOOKUP($C193, Table3[#All], 104, 0)</f>
        <v>0</v>
      </c>
      <c r="FT193" s="9">
        <f>VLOOKUP($C193, Table3[#All], 105, 0)</f>
        <v>0</v>
      </c>
      <c r="FU193" s="9">
        <v>0</v>
      </c>
      <c r="FV193" s="10">
        <f t="shared" si="212"/>
        <v>2</v>
      </c>
      <c r="FW193" s="11"/>
      <c r="FX193" s="9">
        <f>VLOOKUP($C193, Table3[#All], 106, 0)</f>
        <v>0</v>
      </c>
      <c r="FY193" s="9"/>
      <c r="FZ193" s="9">
        <f>VLOOKUP($C193, Table3[#All], 107, 0)</f>
        <v>0</v>
      </c>
      <c r="GA193" s="9">
        <f>VLOOKUP($C193, Table3[#All], 108, 0)</f>
        <v>1</v>
      </c>
      <c r="GB193" s="9"/>
      <c r="GC193" s="10">
        <f t="shared" si="229"/>
        <v>4</v>
      </c>
      <c r="GD193" s="81"/>
      <c r="GE193" s="9">
        <f>VLOOKUP($C193, Table3[#All], 109, 0)</f>
        <v>0</v>
      </c>
      <c r="GF193" s="9">
        <f>VLOOKUP($C193, Table3[#All], 110, 0)</f>
        <v>0</v>
      </c>
      <c r="GG193" s="9">
        <f>VLOOKUP($C193, Table3[#All], 111, 0)</f>
        <v>1</v>
      </c>
      <c r="GH193" s="9"/>
      <c r="GI193" s="9">
        <f>VLOOKUP($C193, Table3[#All], 112, 0)</f>
        <v>0</v>
      </c>
      <c r="GJ193" s="12">
        <f t="shared" si="213"/>
        <v>3</v>
      </c>
      <c r="GK193" s="11"/>
      <c r="GL193" s="9">
        <f>VLOOKUP($C193, Table3[#All], 113, 0)</f>
        <v>6.6699999999999995E-2</v>
      </c>
      <c r="GM193" s="9">
        <f>VLOOKUP($C193, Table3[#All], 114, 0)</f>
        <v>0</v>
      </c>
      <c r="GN193" s="9">
        <f>VLOOKUP($C193, Table3[#All], 115, 0)</f>
        <v>6.6699999999999995E-2</v>
      </c>
      <c r="GO193" s="9">
        <f>VLOOKUP($C193, Table3[#All], 116, 0)</f>
        <v>0.86670000000000003</v>
      </c>
      <c r="GP193" s="9"/>
      <c r="GQ193" s="10">
        <f t="shared" si="214"/>
        <v>4</v>
      </c>
      <c r="GR193" s="11"/>
      <c r="GS193" s="9">
        <f>VLOOKUP($C193, Table2[#All], 3, 0)</f>
        <v>0</v>
      </c>
      <c r="GT193" s="9">
        <f>VLOOKUP($C193, Table2[#All], 4, 0)</f>
        <v>0</v>
      </c>
      <c r="GU193" s="9">
        <f>VLOOKUP($C193, Table2[#All], 5, 0)</f>
        <v>0</v>
      </c>
      <c r="GV193" s="9">
        <f>VLOOKUP($C193, Table2[#All], 6, 0)</f>
        <v>1</v>
      </c>
      <c r="GW193" s="9">
        <f>VLOOKUP($C193, Table2[#All], 7, 0)</f>
        <v>0</v>
      </c>
      <c r="GX193" s="10">
        <f t="shared" si="215"/>
        <v>4</v>
      </c>
      <c r="GY193" s="11"/>
      <c r="GZ193" s="9">
        <v>0</v>
      </c>
      <c r="HA193" s="9">
        <v>0</v>
      </c>
      <c r="HB193" s="9">
        <v>0</v>
      </c>
      <c r="HC193" s="9">
        <v>1</v>
      </c>
      <c r="HD193" s="9"/>
      <c r="HE193" s="10">
        <f t="shared" si="216"/>
        <v>4</v>
      </c>
      <c r="HF193" s="11"/>
      <c r="HG193" s="9">
        <f>VLOOKUP($C193, Table5[#All], 2, 0)</f>
        <v>0</v>
      </c>
      <c r="HH193" s="9">
        <f>VLOOKUP($C193, Table5[#All], 3, 0)</f>
        <v>0</v>
      </c>
      <c r="HI193" s="9">
        <f>VLOOKUP($C193, Table5[#All], 4, 0)</f>
        <v>0</v>
      </c>
      <c r="HJ193" s="9">
        <f>VLOOKUP($C193, Table5[#All], 5, 0)</f>
        <v>0</v>
      </c>
      <c r="HK193" s="9">
        <f>VLOOKUP($C193, Table5[#All], 6, 0)</f>
        <v>1</v>
      </c>
      <c r="HL193" s="10">
        <f t="shared" si="217"/>
        <v>5</v>
      </c>
      <c r="HM193" s="11"/>
      <c r="HN193" s="9">
        <f>VLOOKUP($C193, Table5[#All], 7, 0)</f>
        <v>0</v>
      </c>
      <c r="HO193" s="9">
        <f>VLOOKUP($C193, Table5[#All], 8, 0)</f>
        <v>0</v>
      </c>
      <c r="HP193" s="9">
        <f>VLOOKUP($C193, Table5[#All], 9, 0)</f>
        <v>0</v>
      </c>
      <c r="HQ193" s="9">
        <f>VLOOKUP($C193, Table5[#All], 10, 0)</f>
        <v>1</v>
      </c>
      <c r="HR193" s="9">
        <f>VLOOKUP($C193, Table5[#All], 11, 0)</f>
        <v>0</v>
      </c>
      <c r="HS193" s="10">
        <f t="shared" si="218"/>
        <v>4</v>
      </c>
      <c r="HT193" s="11"/>
      <c r="HU193" s="9">
        <f>VLOOKUP($C193, Table5[#All], 12, 0)</f>
        <v>1</v>
      </c>
      <c r="HV193" s="9">
        <f>VLOOKUP($C193, Table5[#All], 13, 0)</f>
        <v>0</v>
      </c>
      <c r="HW193" s="9">
        <f>VLOOKUP($C193, Table5[#All], 14, 0)</f>
        <v>0</v>
      </c>
      <c r="HX193" s="9">
        <f>VLOOKUP($C193, Table5[#All], 15, 0)</f>
        <v>0</v>
      </c>
      <c r="HY193" s="9">
        <f>VLOOKUP($C193, Table5[#All], 16, 0)</f>
        <v>0</v>
      </c>
      <c r="HZ193" s="10">
        <f t="shared" si="219"/>
        <v>1</v>
      </c>
      <c r="IA193" s="11"/>
      <c r="IB193" s="9">
        <f>VLOOKUP($C193, Table5[#All], 17, 0)</f>
        <v>1</v>
      </c>
      <c r="IC193" s="9">
        <f>VLOOKUP($C193, Table5[#All], 18, 0)</f>
        <v>0</v>
      </c>
      <c r="ID193" s="9">
        <f>VLOOKUP($C193, Table5[#All], 19, 0)</f>
        <v>0</v>
      </c>
      <c r="IE193" s="9">
        <f>VLOOKUP($C193, Table5[#All], 20, 0)</f>
        <v>0</v>
      </c>
      <c r="IF193" s="9">
        <f>VLOOKUP($C193, Table5[#All], 21, 0)</f>
        <v>0</v>
      </c>
      <c r="IG193" s="10">
        <f t="shared" si="220"/>
        <v>1</v>
      </c>
      <c r="IH193" s="11"/>
      <c r="II193" s="9">
        <f>VLOOKUP($C193, Table5[#All], 22, 0)</f>
        <v>1</v>
      </c>
      <c r="IJ193" s="9">
        <f>VLOOKUP($C193, Table5[#All], 23, 0)</f>
        <v>0</v>
      </c>
      <c r="IK193" s="9">
        <f>VLOOKUP($C193, Table5[#All], 24, 0)</f>
        <v>0</v>
      </c>
      <c r="IL193" s="9">
        <f>VLOOKUP($C193, Table5[#All], 25, 0)</f>
        <v>0</v>
      </c>
      <c r="IM193" s="9">
        <f>VLOOKUP($C193, Table5[#All], 26, 0)</f>
        <v>0</v>
      </c>
      <c r="IN193" s="10">
        <f t="shared" si="221"/>
        <v>1</v>
      </c>
      <c r="IO193" s="11"/>
      <c r="IP193" s="9">
        <v>1</v>
      </c>
      <c r="IQ193" s="9">
        <v>0</v>
      </c>
      <c r="IR193" s="9">
        <v>0</v>
      </c>
      <c r="IS193" s="9">
        <v>0</v>
      </c>
      <c r="IT193" s="9">
        <v>0</v>
      </c>
      <c r="IU193" s="10">
        <f t="shared" si="222"/>
        <v>1</v>
      </c>
      <c r="IV193" s="82"/>
    </row>
    <row r="194" spans="1:256" ht="16.3" thickTop="1" thickBot="1" x14ac:dyDescent="0.35">
      <c r="A194" s="16" t="s">
        <v>514</v>
      </c>
      <c r="B194" s="16" t="s">
        <v>529</v>
      </c>
      <c r="C194" s="16" t="s">
        <v>530</v>
      </c>
      <c r="D194" s="11"/>
      <c r="E194" s="9">
        <f>VLOOKUP($C194, Table3[#All], 2, 0)</f>
        <v>0.11109999999999999</v>
      </c>
      <c r="F194" s="9"/>
      <c r="G194" s="9">
        <f>VLOOKUP($C194, Table3[#All], 3, 0)</f>
        <v>0.38890000000000002</v>
      </c>
      <c r="H194" s="9">
        <f>VLOOKUP($C194, Table3[#All], 4, 0)</f>
        <v>0.5</v>
      </c>
      <c r="I194" s="9">
        <f>VLOOKUP($C194, Table3[#All], 5, 0)</f>
        <v>0</v>
      </c>
      <c r="J194" s="10">
        <f t="shared" si="223"/>
        <v>4</v>
      </c>
      <c r="K194" s="11"/>
      <c r="L194" s="9">
        <f>VLOOKUP($C194, Table3[#All], 6, 0)</f>
        <v>0</v>
      </c>
      <c r="M194" s="9"/>
      <c r="N194" s="9">
        <f>VLOOKUP($C194, Table3[#All], 7, 0)</f>
        <v>1</v>
      </c>
      <c r="O194" s="9">
        <f>VLOOKUP($C194, Table3[#All], 8, 0)</f>
        <v>0</v>
      </c>
      <c r="P194" s="9">
        <f>VLOOKUP($C194, Table3[#All], 9, 0)</f>
        <v>0</v>
      </c>
      <c r="Q194" s="10">
        <f t="shared" si="224"/>
        <v>3</v>
      </c>
      <c r="R194" s="11"/>
      <c r="S194" s="9">
        <f>VLOOKUP($C194, Table3[#All], 10, 0)</f>
        <v>0</v>
      </c>
      <c r="T194" s="9">
        <f>VLOOKUP($C194, Table3[#All], 11, 0)</f>
        <v>0.11109999999999999</v>
      </c>
      <c r="U194" s="9">
        <f>VLOOKUP($C194, Table3[#All], 12, 0)</f>
        <v>0.55559999999999998</v>
      </c>
      <c r="V194" s="9">
        <f>VLOOKUP($C194, Table3[#All], 13, 0)</f>
        <v>0.33329999999999999</v>
      </c>
      <c r="W194" s="9">
        <f>VLOOKUP($C194, Table3[#All], 14, 0)</f>
        <v>0</v>
      </c>
      <c r="X194" s="10">
        <f t="shared" si="225"/>
        <v>4</v>
      </c>
      <c r="Y194" s="11"/>
      <c r="Z194" s="9">
        <f>VLOOKUP($C194, Table3[#All], 15, 0)</f>
        <v>0</v>
      </c>
      <c r="AA194" s="9">
        <f>VLOOKUP($C194, Table3[#All], 16, 0)</f>
        <v>0</v>
      </c>
      <c r="AB194" s="9">
        <f>VLOOKUP($C194, Table3[#All], 17, 0)</f>
        <v>0.61109999999999998</v>
      </c>
      <c r="AC194" s="9">
        <f>VLOOKUP($C194, Table3[#All], 18, 0)</f>
        <v>0.38890000000000002</v>
      </c>
      <c r="AD194" s="9">
        <f>VLOOKUP($C194, Table3[#All], 19, 0)</f>
        <v>0</v>
      </c>
      <c r="AE194" s="10">
        <f t="shared" si="195"/>
        <v>4</v>
      </c>
      <c r="AF194" s="11"/>
      <c r="AG194" s="9">
        <f>VLOOKUP($C194, Table3[#All], 20, 0)</f>
        <v>5.5599999999999997E-2</v>
      </c>
      <c r="AH194" s="9">
        <f>VLOOKUP($C194, Table3[#All], 21, 0)</f>
        <v>0.94440000000000002</v>
      </c>
      <c r="AI194" s="9">
        <f>VLOOKUP($C194, Table3[#All], 22, 0)</f>
        <v>0</v>
      </c>
      <c r="AJ194" s="9"/>
      <c r="AK194" s="9"/>
      <c r="AL194" s="10">
        <f t="shared" si="196"/>
        <v>2</v>
      </c>
      <c r="AM194" s="11"/>
      <c r="AN194" s="9">
        <f>VLOOKUP($C194, Table3[#All], 23, 0)</f>
        <v>1</v>
      </c>
      <c r="AO194" s="9">
        <f>VLOOKUP($C194, Table3[#All], 24, 0)</f>
        <v>0</v>
      </c>
      <c r="AP194" s="9">
        <f>VLOOKUP($C194, Table3[#All], 25, 0)</f>
        <v>0</v>
      </c>
      <c r="AQ194" s="9">
        <f>VLOOKUP($C194, Table3[#All], 26, 0)</f>
        <v>0</v>
      </c>
      <c r="AR194" s="9"/>
      <c r="AS194" s="12">
        <f t="shared" si="197"/>
        <v>1</v>
      </c>
      <c r="AT194" s="11"/>
      <c r="AU194" s="9">
        <f>VLOOKUP($C194, Table3[#All], 27, 0)</f>
        <v>0.11109999999999999</v>
      </c>
      <c r="AV194" s="9">
        <f>VLOOKUP($C194, Table3[#All], 28, 0)</f>
        <v>0</v>
      </c>
      <c r="AW194" s="9">
        <f>VLOOKUP($C194, Table3[#All], 29, 0)</f>
        <v>0.88890000000000002</v>
      </c>
      <c r="AX194" s="9"/>
      <c r="AY194" s="9"/>
      <c r="AZ194" s="10">
        <f t="shared" si="226"/>
        <v>3</v>
      </c>
      <c r="BA194" s="11"/>
      <c r="BB194" s="9">
        <f>VLOOKUP($C194, Table3[#All], 30, 0)</f>
        <v>5.5599999999999997E-2</v>
      </c>
      <c r="BC194" s="9">
        <f>VLOOKUP($C194, Table3[#All], 31, 0)</f>
        <v>0.44439999999999996</v>
      </c>
      <c r="BD194" s="9">
        <f>VLOOKUP($C194, Table3[#All], 32, 0)</f>
        <v>0.5</v>
      </c>
      <c r="BE194" s="9">
        <f>VLOOKUP($C194, Table3[#All], 33, 0)</f>
        <v>0</v>
      </c>
      <c r="BF194" s="9"/>
      <c r="BG194" s="10">
        <f t="shared" si="227"/>
        <v>3</v>
      </c>
      <c r="BH194" s="81"/>
      <c r="BI194" s="9">
        <f>VLOOKUP($C194, Table3[#All], 34, 0)</f>
        <v>0</v>
      </c>
      <c r="BJ194" s="9">
        <f>VLOOKUP($C194, Table3[#All], 35, 0)</f>
        <v>0</v>
      </c>
      <c r="BK194" s="9">
        <f>VLOOKUP($C194, Table3[#All], 36, 0)</f>
        <v>0</v>
      </c>
      <c r="BL194" s="9">
        <f>VLOOKUP($C194, Table3[#All], 37, 0)</f>
        <v>0</v>
      </c>
      <c r="BM194" s="9">
        <f>VLOOKUP($C194, Table3[#All], 38, 0)</f>
        <v>0</v>
      </c>
      <c r="BN194" s="10" t="str">
        <f t="shared" si="228"/>
        <v>N/A</v>
      </c>
      <c r="BO194" s="11"/>
      <c r="BP194" s="9">
        <f>VLOOKUP($C194, Table3[#All], 39, 0)</f>
        <v>0</v>
      </c>
      <c r="BQ194" s="9">
        <f>VLOOKUP($C194, Table3[#All], 40, 0)</f>
        <v>0.16670000000000001</v>
      </c>
      <c r="BR194" s="9">
        <f>VLOOKUP($C194, Table3[#All], 41, 0)</f>
        <v>0.83329999999999993</v>
      </c>
      <c r="BS194" s="9">
        <f>VLOOKUP($C194, Table3[#All], 42, 0)</f>
        <v>0</v>
      </c>
      <c r="BT194" s="9"/>
      <c r="BU194" s="10">
        <f t="shared" si="198"/>
        <v>3</v>
      </c>
      <c r="BV194" s="11"/>
      <c r="BW194" s="9">
        <f>VLOOKUP($C194, Table3[#All], 43, 0)</f>
        <v>0.61109999999999998</v>
      </c>
      <c r="BX194" s="9">
        <f>VLOOKUP($C194, Table3[#All], 44, 0)</f>
        <v>0.38890000000000002</v>
      </c>
      <c r="BY194" s="9">
        <f>VLOOKUP($C194, Table3[#All], 45, 0)</f>
        <v>0</v>
      </c>
      <c r="BZ194" s="9"/>
      <c r="CA194" s="9"/>
      <c r="CB194" s="10">
        <f t="shared" si="199"/>
        <v>2</v>
      </c>
      <c r="CC194" s="81"/>
      <c r="CD194" s="9">
        <f>VLOOKUP($C194, Table3[#All], 46, 0)</f>
        <v>0</v>
      </c>
      <c r="CE194" s="9">
        <f>VLOOKUP($C194, Table3[#All], 47, 0)</f>
        <v>0</v>
      </c>
      <c r="CF194" s="9">
        <f>VLOOKUP($C194, Table3[#All], 48, 0)</f>
        <v>1</v>
      </c>
      <c r="CG194" s="9">
        <f>VLOOKUP($C194, Table3[#All], 49, 0)</f>
        <v>0</v>
      </c>
      <c r="CH194" s="9">
        <f>VLOOKUP($C194, Table3[#All], 50, 0)</f>
        <v>0</v>
      </c>
      <c r="CI194" s="12">
        <f t="shared" si="200"/>
        <v>3</v>
      </c>
      <c r="CJ194" s="13"/>
      <c r="CK194" s="9">
        <f>VLOOKUP($C194, Table3[#All], 51, 0)</f>
        <v>0</v>
      </c>
      <c r="CL194" s="9">
        <f>VLOOKUP($C194, Table3[#All], 52, 0)</f>
        <v>0.83329999999999993</v>
      </c>
      <c r="CM194" s="9">
        <f>VLOOKUP($C194, Table3[#All], 53, 0)</f>
        <v>0.16670000000000001</v>
      </c>
      <c r="CN194" s="9">
        <f>VLOOKUP($C194, Table3[#All], 54, 0)</f>
        <v>0</v>
      </c>
      <c r="CO194" s="9"/>
      <c r="CP194" s="10">
        <f t="shared" si="201"/>
        <v>2</v>
      </c>
      <c r="CQ194" s="11"/>
      <c r="CR194" s="9">
        <f>VLOOKUP($C194, Table3[#All], 55, 0)</f>
        <v>5.5599999999999997E-2</v>
      </c>
      <c r="CS194" s="9">
        <f>VLOOKUP($C194, Table3[#All], 56, 0)</f>
        <v>0.55559999999999998</v>
      </c>
      <c r="CT194" s="9">
        <f>VLOOKUP($C194, Table3[#All], 57, 0)</f>
        <v>0.27779999999999999</v>
      </c>
      <c r="CU194" s="9">
        <f>VLOOKUP($C194, Table3[#All], 58, 0)</f>
        <v>0.11109999999999999</v>
      </c>
      <c r="CV194" s="9">
        <f>VLOOKUP($C194, Table3[#All], 59, 0)</f>
        <v>0</v>
      </c>
      <c r="CW194" s="14">
        <f t="shared" si="202"/>
        <v>3</v>
      </c>
      <c r="CX194" s="81"/>
      <c r="CY194" s="9">
        <f>VLOOKUP($C194, Table3[#All], 60, 0)</f>
        <v>0</v>
      </c>
      <c r="CZ194" s="9">
        <f>VLOOKUP($C194, Table3[#All], 61, 0)</f>
        <v>0.88890000000000002</v>
      </c>
      <c r="DA194" s="9">
        <f>VLOOKUP($C194, Table3[#All], 62, 0)</f>
        <v>0.11109999999999999</v>
      </c>
      <c r="DB194" s="9">
        <f>VLOOKUP($C194, Table3[#All], 63, 0)</f>
        <v>0</v>
      </c>
      <c r="DC194" s="9">
        <f>VLOOKUP($C194, Table3[#All], 64, 0)</f>
        <v>0</v>
      </c>
      <c r="DD194" s="10">
        <f t="shared" si="203"/>
        <v>2</v>
      </c>
      <c r="DE194" s="11"/>
      <c r="DF194" s="9">
        <f>VLOOKUP($C194, Table3[#All], 65, 0)</f>
        <v>5.5599999999999997E-2</v>
      </c>
      <c r="DG194" s="9"/>
      <c r="DH194" s="9">
        <f>VLOOKUP($C194, Table3[#All], 66, 0)</f>
        <v>0</v>
      </c>
      <c r="DI194" s="9"/>
      <c r="DJ194" s="9">
        <f>VLOOKUP($C194, Table3[#All], 67, 0)</f>
        <v>0.94440000000000002</v>
      </c>
      <c r="DK194" s="14">
        <f t="shared" si="204"/>
        <v>5</v>
      </c>
      <c r="DL194" s="11"/>
      <c r="DM194" s="9">
        <f>VLOOKUP($C194, Table3[#All], 68, 0)</f>
        <v>0.88890000000000002</v>
      </c>
      <c r="DN194" s="9"/>
      <c r="DO194" s="9">
        <f>VLOOKUP($C194, Table3[#All], 69, 0)</f>
        <v>0.11109999999999999</v>
      </c>
      <c r="DP194" s="9">
        <f>VLOOKUP($C194, Table3[#All], 70, 0)</f>
        <v>0</v>
      </c>
      <c r="DQ194" s="9"/>
      <c r="DR194" s="14">
        <f t="shared" si="205"/>
        <v>1</v>
      </c>
      <c r="DS194" s="11"/>
      <c r="DT194" s="9">
        <f>VLOOKUP($C194, Table3[#All], 71, 0)</f>
        <v>0</v>
      </c>
      <c r="DU194" s="9">
        <f>VLOOKUP($C194, Table3[#All], 72, 0)</f>
        <v>5.5599999999999997E-2</v>
      </c>
      <c r="DV194" s="9">
        <f>VLOOKUP($C194, Table3[#All], 73, 0)</f>
        <v>0</v>
      </c>
      <c r="DW194" s="9">
        <f>VLOOKUP($C194, Table3[#All], 74, 0)</f>
        <v>0.94440000000000002</v>
      </c>
      <c r="DX194" s="9">
        <f>VLOOKUP($C194, Table3[#All], 75, 0)</f>
        <v>0</v>
      </c>
      <c r="DY194" s="12">
        <f t="shared" si="230"/>
        <v>4</v>
      </c>
      <c r="DZ194" s="11"/>
      <c r="EA194" s="9">
        <f>VLOOKUP($C194, Table3[#All], 76, 0)</f>
        <v>1</v>
      </c>
      <c r="EB194" s="9">
        <f>VLOOKUP($C194, Table3[#All], 77, 0)</f>
        <v>0</v>
      </c>
      <c r="EC194" s="9">
        <f>VLOOKUP($C194, Table3[#All], 78, 0)</f>
        <v>0</v>
      </c>
      <c r="ED194" s="9">
        <f>VLOOKUP($C194, Table3[#All], 79, 0)</f>
        <v>0</v>
      </c>
      <c r="EE194" s="9">
        <f>VLOOKUP($C194, Table3[#All], 80, 0)</f>
        <v>0</v>
      </c>
      <c r="EF194" s="10">
        <f t="shared" si="206"/>
        <v>1</v>
      </c>
      <c r="EG194" s="9"/>
      <c r="EH194" s="9">
        <f>VLOOKUP($C194, Table3[#All], 81, 0)</f>
        <v>1</v>
      </c>
      <c r="EI194" s="9">
        <f>VLOOKUP($C194, Table3[#All], 82, 0)</f>
        <v>0</v>
      </c>
      <c r="EJ194" s="9">
        <f>VLOOKUP($C194, Table3[#All], 83, 0)</f>
        <v>0</v>
      </c>
      <c r="EK194" s="9">
        <f>VLOOKUP($C194, Table3[#All], 84, 0)</f>
        <v>0</v>
      </c>
      <c r="EL194" s="9">
        <f>VLOOKUP($C194, Table3[#All], 85, 0)</f>
        <v>0</v>
      </c>
      <c r="EM194" s="14">
        <f t="shared" si="207"/>
        <v>1</v>
      </c>
      <c r="EN194" s="11"/>
      <c r="EO194" s="9">
        <f>VLOOKUP($C194, Table3[#All], 86, 0)</f>
        <v>0.22219999999999998</v>
      </c>
      <c r="EP194" s="9"/>
      <c r="EQ194" s="9">
        <f>VLOOKUP($C194, Table3[#All], 87, 0)</f>
        <v>0.77780000000000005</v>
      </c>
      <c r="ER194" s="9"/>
      <c r="ES194" s="9"/>
      <c r="ET194" s="14">
        <f t="shared" si="208"/>
        <v>3</v>
      </c>
      <c r="EU194" s="11"/>
      <c r="EV194" s="9">
        <f>VLOOKUP($C194, Table3[#All], 88, 0)</f>
        <v>0</v>
      </c>
      <c r="EW194" s="9">
        <f>VLOOKUP($C194, Table3[#All], 89, 0)</f>
        <v>1</v>
      </c>
      <c r="EX194" s="9">
        <f>VLOOKUP($C194, Table3[#All], 90, 0)</f>
        <v>0</v>
      </c>
      <c r="EY194" s="9">
        <f>VLOOKUP($C194, Table3[#All], 91, 0)</f>
        <v>0</v>
      </c>
      <c r="EZ194" s="9">
        <f>VLOOKUP($C194, Table3[#All], 92, 0)</f>
        <v>0</v>
      </c>
      <c r="FA194" s="12">
        <f t="shared" si="209"/>
        <v>2</v>
      </c>
      <c r="FB194" s="11"/>
      <c r="FC194" s="9">
        <f>VLOOKUP($C194, Table3[#All], 93, 0)</f>
        <v>0</v>
      </c>
      <c r="FD194" s="9">
        <f>VLOOKUP($C194, Table3[#All], 94, 0)</f>
        <v>0.16670000000000001</v>
      </c>
      <c r="FE194" s="9">
        <f>VLOOKUP($C194, Table3[#All], 95, 0)</f>
        <v>0.83329999999999993</v>
      </c>
      <c r="FF194" s="9">
        <f>VLOOKUP($C194, Table3[#All], 96, 0)</f>
        <v>0</v>
      </c>
      <c r="FG194" s="9"/>
      <c r="FH194" s="10">
        <f t="shared" si="210"/>
        <v>3</v>
      </c>
      <c r="FI194" s="11"/>
      <c r="FJ194" s="9">
        <f>VLOOKUP($C194, Table3[#All], 97, 0)</f>
        <v>0</v>
      </c>
      <c r="FK194" s="9">
        <f>VLOOKUP($C194, Table3[#All], 98, 0)</f>
        <v>0</v>
      </c>
      <c r="FL194" s="9">
        <f>VLOOKUP($C194, Table3[#All], 99, 0)</f>
        <v>0</v>
      </c>
      <c r="FM194" s="9">
        <f>VLOOKUP($C194, Table3[#All], 100, 0)</f>
        <v>1</v>
      </c>
      <c r="FN194" s="9">
        <f>VLOOKUP($C194, Table3[#All], 101, 0)</f>
        <v>0</v>
      </c>
      <c r="FO194" s="14">
        <f t="shared" si="211"/>
        <v>4</v>
      </c>
      <c r="FP194" s="11"/>
      <c r="FQ194" s="9">
        <f>VLOOKUP($C194, Table3[#All], 102, 0)</f>
        <v>1</v>
      </c>
      <c r="FR194" s="9">
        <f>VLOOKUP($C194, Table3[#All], 103, 0)</f>
        <v>0</v>
      </c>
      <c r="FS194" s="9">
        <f>VLOOKUP($C194, Table3[#All], 104, 0)</f>
        <v>0</v>
      </c>
      <c r="FT194" s="9">
        <f>VLOOKUP($C194, Table3[#All], 105, 0)</f>
        <v>0</v>
      </c>
      <c r="FU194" s="9">
        <v>0</v>
      </c>
      <c r="FV194" s="10">
        <f t="shared" si="212"/>
        <v>1</v>
      </c>
      <c r="FW194" s="11"/>
      <c r="FX194" s="9">
        <f>VLOOKUP($C194, Table3[#All], 106, 0)</f>
        <v>0.88890000000000002</v>
      </c>
      <c r="FY194" s="9"/>
      <c r="FZ194" s="9">
        <f>VLOOKUP($C194, Table3[#All], 107, 0)</f>
        <v>0.11109999999999999</v>
      </c>
      <c r="GA194" s="9">
        <f>VLOOKUP($C194, Table3[#All], 108, 0)</f>
        <v>0</v>
      </c>
      <c r="GB194" s="9"/>
      <c r="GC194" s="10">
        <f t="shared" si="229"/>
        <v>1</v>
      </c>
      <c r="GD194" s="81"/>
      <c r="GE194" s="9">
        <f>VLOOKUP($C194, Table3[#All], 109, 0)</f>
        <v>0</v>
      </c>
      <c r="GF194" s="9">
        <f>VLOOKUP($C194, Table3[#All], 110, 0)</f>
        <v>0.8234999999999999</v>
      </c>
      <c r="GG194" s="9">
        <f>VLOOKUP($C194, Table3[#All], 111, 0)</f>
        <v>0.17649999999999999</v>
      </c>
      <c r="GH194" s="9"/>
      <c r="GI194" s="9">
        <f>VLOOKUP($C194, Table3[#All], 112, 0)</f>
        <v>0</v>
      </c>
      <c r="GJ194" s="12">
        <f t="shared" si="213"/>
        <v>2</v>
      </c>
      <c r="GK194" s="11"/>
      <c r="GL194" s="9">
        <f>VLOOKUP($C194, Table3[#All], 113, 0)</f>
        <v>0</v>
      </c>
      <c r="GM194" s="9">
        <f>VLOOKUP($C194, Table3[#All], 114, 0)</f>
        <v>0.22219999999999998</v>
      </c>
      <c r="GN194" s="9">
        <f>VLOOKUP($C194, Table3[#All], 115, 0)</f>
        <v>0.38890000000000002</v>
      </c>
      <c r="GO194" s="9">
        <f>VLOOKUP($C194, Table3[#All], 116, 0)</f>
        <v>0.38890000000000002</v>
      </c>
      <c r="GP194" s="9"/>
      <c r="GQ194" s="10">
        <f t="shared" si="214"/>
        <v>4</v>
      </c>
      <c r="GR194" s="11"/>
      <c r="GS194" s="9">
        <f>VLOOKUP($C194, Table2[#All], 3, 0)</f>
        <v>0</v>
      </c>
      <c r="GT194" s="9">
        <f>VLOOKUP($C194, Table2[#All], 4, 0)</f>
        <v>0</v>
      </c>
      <c r="GU194" s="9">
        <f>VLOOKUP($C194, Table2[#All], 5, 0)</f>
        <v>0</v>
      </c>
      <c r="GV194" s="9">
        <f>VLOOKUP($C194, Table2[#All], 6, 0)</f>
        <v>1</v>
      </c>
      <c r="GW194" s="9">
        <f>VLOOKUP($C194, Table2[#All], 7, 0)</f>
        <v>0</v>
      </c>
      <c r="GX194" s="10">
        <f t="shared" si="215"/>
        <v>4</v>
      </c>
      <c r="GY194" s="11"/>
      <c r="GZ194" s="9">
        <v>0</v>
      </c>
      <c r="HA194" s="9">
        <v>0</v>
      </c>
      <c r="HB194" s="9">
        <v>0</v>
      </c>
      <c r="HC194" s="9">
        <v>1</v>
      </c>
      <c r="HD194" s="9"/>
      <c r="HE194" s="10">
        <f t="shared" si="216"/>
        <v>4</v>
      </c>
      <c r="HF194" s="11"/>
      <c r="HG194" s="9">
        <f>VLOOKUP($C194, Table5[#All], 2, 0)</f>
        <v>0</v>
      </c>
      <c r="HH194" s="9">
        <f>VLOOKUP($C194, Table5[#All], 3, 0)</f>
        <v>0</v>
      </c>
      <c r="HI194" s="9">
        <f>VLOOKUP($C194, Table5[#All], 4, 0)</f>
        <v>0</v>
      </c>
      <c r="HJ194" s="9">
        <f>VLOOKUP($C194, Table5[#All], 5, 0)</f>
        <v>1</v>
      </c>
      <c r="HK194" s="9">
        <f>VLOOKUP($C194, Table5[#All], 6, 0)</f>
        <v>0</v>
      </c>
      <c r="HL194" s="10">
        <f t="shared" si="217"/>
        <v>4</v>
      </c>
      <c r="HM194" s="11"/>
      <c r="HN194" s="9">
        <f>VLOOKUP($C194, Table5[#All], 7, 0)</f>
        <v>0</v>
      </c>
      <c r="HO194" s="9">
        <f>VLOOKUP($C194, Table5[#All], 8, 0)</f>
        <v>1</v>
      </c>
      <c r="HP194" s="9">
        <f>VLOOKUP($C194, Table5[#All], 9, 0)</f>
        <v>0</v>
      </c>
      <c r="HQ194" s="9">
        <f>VLOOKUP($C194, Table5[#All], 10, 0)</f>
        <v>0</v>
      </c>
      <c r="HR194" s="9">
        <f>VLOOKUP($C194, Table5[#All], 11, 0)</f>
        <v>0</v>
      </c>
      <c r="HS194" s="10">
        <f t="shared" si="218"/>
        <v>2</v>
      </c>
      <c r="HT194" s="11"/>
      <c r="HU194" s="9">
        <f>VLOOKUP($C194, Table5[#All], 12, 0)</f>
        <v>1</v>
      </c>
      <c r="HV194" s="9">
        <f>VLOOKUP($C194, Table5[#All], 13, 0)</f>
        <v>0</v>
      </c>
      <c r="HW194" s="9">
        <f>VLOOKUP($C194, Table5[#All], 14, 0)</f>
        <v>0</v>
      </c>
      <c r="HX194" s="9">
        <f>VLOOKUP($C194, Table5[#All], 15, 0)</f>
        <v>0</v>
      </c>
      <c r="HY194" s="9">
        <f>VLOOKUP($C194, Table5[#All], 16, 0)</f>
        <v>0</v>
      </c>
      <c r="HZ194" s="10">
        <f t="shared" si="219"/>
        <v>1</v>
      </c>
      <c r="IA194" s="11"/>
      <c r="IB194" s="9">
        <f>VLOOKUP($C194, Table5[#All], 17, 0)</f>
        <v>0</v>
      </c>
      <c r="IC194" s="9">
        <f>VLOOKUP($C194, Table5[#All], 18, 0)</f>
        <v>0</v>
      </c>
      <c r="ID194" s="9">
        <f>VLOOKUP($C194, Table5[#All], 19, 0)</f>
        <v>0</v>
      </c>
      <c r="IE194" s="9">
        <f>VLOOKUP($C194, Table5[#All], 20, 0)</f>
        <v>1</v>
      </c>
      <c r="IF194" s="9">
        <f>VLOOKUP($C194, Table5[#All], 21, 0)</f>
        <v>0</v>
      </c>
      <c r="IG194" s="10">
        <f t="shared" si="220"/>
        <v>4</v>
      </c>
      <c r="IH194" s="11"/>
      <c r="II194" s="9">
        <f>VLOOKUP($C194, Table5[#All], 22, 0)</f>
        <v>1</v>
      </c>
      <c r="IJ194" s="9">
        <f>VLOOKUP($C194, Table5[#All], 23, 0)</f>
        <v>0</v>
      </c>
      <c r="IK194" s="9">
        <f>VLOOKUP($C194, Table5[#All], 24, 0)</f>
        <v>0</v>
      </c>
      <c r="IL194" s="9">
        <f>VLOOKUP($C194, Table5[#All], 25, 0)</f>
        <v>0</v>
      </c>
      <c r="IM194" s="9">
        <f>VLOOKUP($C194, Table5[#All], 26, 0)</f>
        <v>0</v>
      </c>
      <c r="IN194" s="10">
        <f t="shared" si="221"/>
        <v>1</v>
      </c>
      <c r="IO194" s="11"/>
      <c r="IP194" s="9">
        <v>1</v>
      </c>
      <c r="IQ194" s="9">
        <v>0</v>
      </c>
      <c r="IR194" s="9">
        <v>0</v>
      </c>
      <c r="IS194" s="9">
        <v>0</v>
      </c>
      <c r="IT194" s="9">
        <v>0</v>
      </c>
      <c r="IU194" s="10">
        <f t="shared" si="222"/>
        <v>1</v>
      </c>
      <c r="IV194" s="82"/>
    </row>
    <row r="195" spans="1:256" ht="16.3" thickTop="1" thickBot="1" x14ac:dyDescent="0.35">
      <c r="A195" s="16" t="s">
        <v>531</v>
      </c>
      <c r="B195" s="16" t="s">
        <v>532</v>
      </c>
      <c r="C195" s="16" t="s">
        <v>533</v>
      </c>
      <c r="D195" s="11"/>
      <c r="E195" s="9">
        <f>VLOOKUP($C195, Table3[#All], 2, 0)</f>
        <v>0.76919999999999999</v>
      </c>
      <c r="F195" s="9"/>
      <c r="G195" s="9">
        <f>VLOOKUP($C195, Table3[#All], 3, 0)</f>
        <v>0.1346</v>
      </c>
      <c r="H195" s="9">
        <f>VLOOKUP($C195, Table3[#All], 4, 0)</f>
        <v>9.6199999999999994E-2</v>
      </c>
      <c r="I195" s="9">
        <f>VLOOKUP($C195, Table3[#All], 5, 0)</f>
        <v>0</v>
      </c>
      <c r="J195" s="10">
        <f t="shared" si="223"/>
        <v>1</v>
      </c>
      <c r="K195" s="11"/>
      <c r="L195" s="9">
        <f>VLOOKUP($C195, Table3[#All], 6, 0)</f>
        <v>0</v>
      </c>
      <c r="M195" s="9"/>
      <c r="N195" s="9">
        <f>VLOOKUP($C195, Table3[#All], 7, 0)</f>
        <v>1</v>
      </c>
      <c r="O195" s="9">
        <f>VLOOKUP($C195, Table3[#All], 8, 0)</f>
        <v>0</v>
      </c>
      <c r="P195" s="9">
        <f>VLOOKUP($C195, Table3[#All], 9, 0)</f>
        <v>0</v>
      </c>
      <c r="Q195" s="10">
        <f t="shared" si="224"/>
        <v>3</v>
      </c>
      <c r="R195" s="11"/>
      <c r="S195" s="9">
        <f>VLOOKUP($C195, Table3[#All], 10, 0)</f>
        <v>3.85E-2</v>
      </c>
      <c r="T195" s="9">
        <f>VLOOKUP($C195, Table3[#All], 11, 0)</f>
        <v>0.26919999999999999</v>
      </c>
      <c r="U195" s="9">
        <f>VLOOKUP($C195, Table3[#All], 12, 0)</f>
        <v>0.23079999999999998</v>
      </c>
      <c r="V195" s="9">
        <f>VLOOKUP($C195, Table3[#All], 13, 0)</f>
        <v>0.44229999999999997</v>
      </c>
      <c r="W195" s="9">
        <f>VLOOKUP($C195, Table3[#All], 14, 0)</f>
        <v>1.9199999999999998E-2</v>
      </c>
      <c r="X195" s="10">
        <f t="shared" si="225"/>
        <v>4</v>
      </c>
      <c r="Y195" s="11"/>
      <c r="Z195" s="9">
        <f>VLOOKUP($C195, Table3[#All], 15, 0)</f>
        <v>0</v>
      </c>
      <c r="AA195" s="9">
        <f>VLOOKUP($C195, Table3[#All], 16, 0)</f>
        <v>0.11539999999999999</v>
      </c>
      <c r="AB195" s="9">
        <f>VLOOKUP($C195, Table3[#All], 17, 0)</f>
        <v>0.53849999999999998</v>
      </c>
      <c r="AC195" s="9">
        <f>VLOOKUP($C195, Table3[#All], 18, 0)</f>
        <v>0.34619999999999995</v>
      </c>
      <c r="AD195" s="9">
        <f>VLOOKUP($C195, Table3[#All], 19, 0)</f>
        <v>0</v>
      </c>
      <c r="AE195" s="10">
        <f t="shared" si="195"/>
        <v>4</v>
      </c>
      <c r="AF195" s="11"/>
      <c r="AG195" s="9">
        <f>VLOOKUP($C195, Table3[#All], 20, 0)</f>
        <v>0</v>
      </c>
      <c r="AH195" s="9">
        <f>VLOOKUP($C195, Table3[#All], 21, 0)</f>
        <v>1</v>
      </c>
      <c r="AI195" s="9">
        <f>VLOOKUP($C195, Table3[#All], 22, 0)</f>
        <v>0</v>
      </c>
      <c r="AJ195" s="9"/>
      <c r="AK195" s="9"/>
      <c r="AL195" s="10">
        <f t="shared" si="196"/>
        <v>2</v>
      </c>
      <c r="AM195" s="11"/>
      <c r="AN195" s="9">
        <f>VLOOKUP($C195, Table3[#All], 23, 0)</f>
        <v>1</v>
      </c>
      <c r="AO195" s="9">
        <f>VLOOKUP($C195, Table3[#All], 24, 0)</f>
        <v>0</v>
      </c>
      <c r="AP195" s="9">
        <f>VLOOKUP($C195, Table3[#All], 25, 0)</f>
        <v>0</v>
      </c>
      <c r="AQ195" s="9">
        <f>VLOOKUP($C195, Table3[#All], 26, 0)</f>
        <v>0</v>
      </c>
      <c r="AR195" s="9"/>
      <c r="AS195" s="12">
        <f t="shared" si="197"/>
        <v>1</v>
      </c>
      <c r="AT195" s="11"/>
      <c r="AU195" s="9">
        <f>VLOOKUP($C195, Table3[#All], 27, 0)</f>
        <v>0.98080000000000001</v>
      </c>
      <c r="AV195" s="9">
        <f>VLOOKUP($C195, Table3[#All], 28, 0)</f>
        <v>0</v>
      </c>
      <c r="AW195" s="9">
        <f>VLOOKUP($C195, Table3[#All], 29, 0)</f>
        <v>1.9199999999999998E-2</v>
      </c>
      <c r="AX195" s="9"/>
      <c r="AY195" s="9"/>
      <c r="AZ195" s="10">
        <f t="shared" si="226"/>
        <v>1</v>
      </c>
      <c r="BA195" s="11"/>
      <c r="BB195" s="9">
        <f>VLOOKUP($C195, Table3[#All], 30, 0)</f>
        <v>0.3654</v>
      </c>
      <c r="BC195" s="9">
        <f>VLOOKUP($C195, Table3[#All], 31, 0)</f>
        <v>0.25</v>
      </c>
      <c r="BD195" s="9">
        <f>VLOOKUP($C195, Table3[#All], 32, 0)</f>
        <v>0.32689999999999997</v>
      </c>
      <c r="BE195" s="9">
        <f>VLOOKUP($C195, Table3[#All], 33, 0)</f>
        <v>5.7699999999999994E-2</v>
      </c>
      <c r="BF195" s="9"/>
      <c r="BG195" s="10">
        <f t="shared" si="227"/>
        <v>3</v>
      </c>
      <c r="BH195" s="81"/>
      <c r="BI195" s="9">
        <f>VLOOKUP($C195, Table3[#All], 34, 0)</f>
        <v>0</v>
      </c>
      <c r="BJ195" s="9">
        <f>VLOOKUP($C195, Table3[#All], 35, 0)</f>
        <v>0</v>
      </c>
      <c r="BK195" s="9">
        <f>VLOOKUP($C195, Table3[#All], 36, 0)</f>
        <v>0</v>
      </c>
      <c r="BL195" s="9">
        <f>VLOOKUP($C195, Table3[#All], 37, 0)</f>
        <v>0</v>
      </c>
      <c r="BM195" s="9">
        <f>VLOOKUP($C195, Table3[#All], 38, 0)</f>
        <v>0</v>
      </c>
      <c r="BN195" s="10" t="str">
        <f t="shared" si="228"/>
        <v>N/A</v>
      </c>
      <c r="BO195" s="11"/>
      <c r="BP195" s="9">
        <f>VLOOKUP($C195, Table3[#All], 39, 0)</f>
        <v>0.53849999999999998</v>
      </c>
      <c r="BQ195" s="9">
        <f>VLOOKUP($C195, Table3[#All], 40, 0)</f>
        <v>0.46149999999999997</v>
      </c>
      <c r="BR195" s="9">
        <f>VLOOKUP($C195, Table3[#All], 41, 0)</f>
        <v>0</v>
      </c>
      <c r="BS195" s="9">
        <f>VLOOKUP($C195, Table3[#All], 42, 0)</f>
        <v>0</v>
      </c>
      <c r="BT195" s="9"/>
      <c r="BU195" s="10">
        <f t="shared" si="198"/>
        <v>2</v>
      </c>
      <c r="BV195" s="11"/>
      <c r="BW195" s="9">
        <f>VLOOKUP($C195, Table3[#All], 43, 0)</f>
        <v>0.92310000000000003</v>
      </c>
      <c r="BX195" s="9">
        <f>VLOOKUP($C195, Table3[#All], 44, 0)</f>
        <v>7.690000000000001E-2</v>
      </c>
      <c r="BY195" s="9">
        <f>VLOOKUP($C195, Table3[#All], 45, 0)</f>
        <v>0</v>
      </c>
      <c r="BZ195" s="9"/>
      <c r="CA195" s="9"/>
      <c r="CB195" s="10">
        <f t="shared" si="199"/>
        <v>1</v>
      </c>
      <c r="CC195" s="81"/>
      <c r="CD195" s="9">
        <f>VLOOKUP($C195, Table3[#All], 46, 0)</f>
        <v>1</v>
      </c>
      <c r="CE195" s="9">
        <f>VLOOKUP($C195, Table3[#All], 47, 0)</f>
        <v>0</v>
      </c>
      <c r="CF195" s="9">
        <f>VLOOKUP($C195, Table3[#All], 48, 0)</f>
        <v>0</v>
      </c>
      <c r="CG195" s="9">
        <f>VLOOKUP($C195, Table3[#All], 49, 0)</f>
        <v>0</v>
      </c>
      <c r="CH195" s="9">
        <f>VLOOKUP($C195, Table3[#All], 50, 0)</f>
        <v>0</v>
      </c>
      <c r="CI195" s="12">
        <f t="shared" si="200"/>
        <v>1</v>
      </c>
      <c r="CJ195" s="13"/>
      <c r="CK195" s="9">
        <f>VLOOKUP($C195, Table3[#All], 51, 0)</f>
        <v>0.44229999999999997</v>
      </c>
      <c r="CL195" s="9">
        <f>VLOOKUP($C195, Table3[#All], 52, 0)</f>
        <v>0.55770000000000008</v>
      </c>
      <c r="CM195" s="9">
        <f>VLOOKUP($C195, Table3[#All], 53, 0)</f>
        <v>0</v>
      </c>
      <c r="CN195" s="9">
        <f>VLOOKUP($C195, Table3[#All], 54, 0)</f>
        <v>0</v>
      </c>
      <c r="CO195" s="9"/>
      <c r="CP195" s="10">
        <f t="shared" si="201"/>
        <v>2</v>
      </c>
      <c r="CQ195" s="11"/>
      <c r="CR195" s="9">
        <f>VLOOKUP($C195, Table3[#All], 55, 0)</f>
        <v>9.6199999999999994E-2</v>
      </c>
      <c r="CS195" s="9">
        <f>VLOOKUP($C195, Table3[#All], 56, 0)</f>
        <v>0.1923</v>
      </c>
      <c r="CT195" s="9">
        <f>VLOOKUP($C195, Table3[#All], 57, 0)</f>
        <v>0.40380000000000005</v>
      </c>
      <c r="CU195" s="9">
        <f>VLOOKUP($C195, Table3[#All], 58, 0)</f>
        <v>0.28850000000000003</v>
      </c>
      <c r="CV195" s="9">
        <f>VLOOKUP($C195, Table3[#All], 59, 0)</f>
        <v>1.9199999999999998E-2</v>
      </c>
      <c r="CW195" s="14">
        <f t="shared" si="202"/>
        <v>4</v>
      </c>
      <c r="CX195" s="81"/>
      <c r="CY195" s="9">
        <f>VLOOKUP($C195, Table3[#All], 60, 0)</f>
        <v>9.6199999999999994E-2</v>
      </c>
      <c r="CZ195" s="9">
        <f>VLOOKUP($C195, Table3[#All], 61, 0)</f>
        <v>0.5</v>
      </c>
      <c r="DA195" s="9">
        <f>VLOOKUP($C195, Table3[#All], 62, 0)</f>
        <v>0.40380000000000005</v>
      </c>
      <c r="DB195" s="9">
        <f>VLOOKUP($C195, Table3[#All], 63, 0)</f>
        <v>0</v>
      </c>
      <c r="DC195" s="9">
        <f>VLOOKUP($C195, Table3[#All], 64, 0)</f>
        <v>0</v>
      </c>
      <c r="DD195" s="10">
        <f t="shared" si="203"/>
        <v>3</v>
      </c>
      <c r="DE195" s="11"/>
      <c r="DF195" s="9">
        <f>VLOOKUP($C195, Table3[#All], 65, 0)</f>
        <v>0.48080000000000001</v>
      </c>
      <c r="DG195" s="9"/>
      <c r="DH195" s="9">
        <f>VLOOKUP($C195, Table3[#All], 66, 0)</f>
        <v>0.34619999999999995</v>
      </c>
      <c r="DI195" s="9"/>
      <c r="DJ195" s="9">
        <f>VLOOKUP($C195, Table3[#All], 67, 0)</f>
        <v>0.17309999999999998</v>
      </c>
      <c r="DK195" s="14">
        <f t="shared" si="204"/>
        <v>3</v>
      </c>
      <c r="DL195" s="11"/>
      <c r="DM195" s="9">
        <f>VLOOKUP($C195, Table3[#All], 68, 0)</f>
        <v>0.96150000000000002</v>
      </c>
      <c r="DN195" s="9"/>
      <c r="DO195" s="9">
        <f>VLOOKUP($C195, Table3[#All], 69, 0)</f>
        <v>3.85E-2</v>
      </c>
      <c r="DP195" s="9">
        <f>VLOOKUP($C195, Table3[#All], 70, 0)</f>
        <v>0</v>
      </c>
      <c r="DQ195" s="9"/>
      <c r="DR195" s="14">
        <f t="shared" si="205"/>
        <v>1</v>
      </c>
      <c r="DS195" s="11"/>
      <c r="DT195" s="9">
        <f>VLOOKUP($C195, Table3[#All], 71, 0)</f>
        <v>0.76919999999999999</v>
      </c>
      <c r="DU195" s="9">
        <f>VLOOKUP($C195, Table3[#All], 72, 0)</f>
        <v>0.17309999999999998</v>
      </c>
      <c r="DV195" s="9">
        <f>VLOOKUP($C195, Table3[#All], 73, 0)</f>
        <v>5.7699999999999994E-2</v>
      </c>
      <c r="DW195" s="9">
        <f>VLOOKUP($C195, Table3[#All], 74, 0)</f>
        <v>0</v>
      </c>
      <c r="DX195" s="9">
        <f>VLOOKUP($C195, Table3[#All], 75, 0)</f>
        <v>0</v>
      </c>
      <c r="DY195" s="12">
        <f t="shared" si="230"/>
        <v>1</v>
      </c>
      <c r="DZ195" s="11"/>
      <c r="EA195" s="9">
        <f>VLOOKUP($C195, Table3[#All], 76, 0)</f>
        <v>1</v>
      </c>
      <c r="EB195" s="9">
        <f>VLOOKUP($C195, Table3[#All], 77, 0)</f>
        <v>0</v>
      </c>
      <c r="EC195" s="9">
        <f>VLOOKUP($C195, Table3[#All], 78, 0)</f>
        <v>0</v>
      </c>
      <c r="ED195" s="9">
        <f>VLOOKUP($C195, Table3[#All], 79, 0)</f>
        <v>0</v>
      </c>
      <c r="EE195" s="9">
        <f>VLOOKUP($C195, Table3[#All], 80, 0)</f>
        <v>0</v>
      </c>
      <c r="EF195" s="10">
        <f t="shared" si="206"/>
        <v>1</v>
      </c>
      <c r="EG195" s="9"/>
      <c r="EH195" s="9">
        <f>VLOOKUP($C195, Table3[#All], 81, 0)</f>
        <v>0</v>
      </c>
      <c r="EI195" s="9">
        <f>VLOOKUP($C195, Table3[#All], 82, 0)</f>
        <v>1</v>
      </c>
      <c r="EJ195" s="9">
        <f>VLOOKUP($C195, Table3[#All], 83, 0)</f>
        <v>0</v>
      </c>
      <c r="EK195" s="9">
        <f>VLOOKUP($C195, Table3[#All], 84, 0)</f>
        <v>0</v>
      </c>
      <c r="EL195" s="9">
        <f>VLOOKUP($C195, Table3[#All], 85, 0)</f>
        <v>0</v>
      </c>
      <c r="EM195" s="14">
        <f t="shared" si="207"/>
        <v>2</v>
      </c>
      <c r="EN195" s="11"/>
      <c r="EO195" s="9">
        <f>VLOOKUP($C195, Table3[#All], 86, 0)</f>
        <v>0.5</v>
      </c>
      <c r="EP195" s="9"/>
      <c r="EQ195" s="9">
        <f>VLOOKUP($C195, Table3[#All], 87, 0)</f>
        <v>0.5</v>
      </c>
      <c r="ER195" s="9"/>
      <c r="ES195" s="9"/>
      <c r="ET195" s="14">
        <f t="shared" si="208"/>
        <v>3</v>
      </c>
      <c r="EU195" s="11"/>
      <c r="EV195" s="9">
        <f>VLOOKUP($C195, Table3[#All], 88, 0)</f>
        <v>1</v>
      </c>
      <c r="EW195" s="9">
        <f>VLOOKUP($C195, Table3[#All], 89, 0)</f>
        <v>0</v>
      </c>
      <c r="EX195" s="9">
        <f>VLOOKUP($C195, Table3[#All], 90, 0)</f>
        <v>0</v>
      </c>
      <c r="EY195" s="9">
        <f>VLOOKUP($C195, Table3[#All], 91, 0)</f>
        <v>0</v>
      </c>
      <c r="EZ195" s="9">
        <f>VLOOKUP($C195, Table3[#All], 92, 0)</f>
        <v>0</v>
      </c>
      <c r="FA195" s="12">
        <f t="shared" si="209"/>
        <v>1</v>
      </c>
      <c r="FB195" s="11"/>
      <c r="FC195" s="9">
        <f>VLOOKUP($C195, Table3[#All], 93, 0)</f>
        <v>0</v>
      </c>
      <c r="FD195" s="9">
        <f>VLOOKUP($C195, Table3[#All], 94, 0)</f>
        <v>0.3846</v>
      </c>
      <c r="FE195" s="9">
        <f>VLOOKUP($C195, Table3[#All], 95, 0)</f>
        <v>0.61539999999999995</v>
      </c>
      <c r="FF195" s="9">
        <f>VLOOKUP($C195, Table3[#All], 96, 0)</f>
        <v>0</v>
      </c>
      <c r="FG195" s="9"/>
      <c r="FH195" s="10">
        <f t="shared" si="210"/>
        <v>3</v>
      </c>
      <c r="FI195" s="11"/>
      <c r="FJ195" s="9">
        <f>VLOOKUP($C195, Table3[#All], 97, 0)</f>
        <v>0</v>
      </c>
      <c r="FK195" s="9">
        <f>VLOOKUP($C195, Table3[#All], 98, 0)</f>
        <v>0</v>
      </c>
      <c r="FL195" s="9">
        <f>VLOOKUP($C195, Table3[#All], 99, 0)</f>
        <v>0</v>
      </c>
      <c r="FM195" s="9">
        <f>VLOOKUP($C195, Table3[#All], 100, 0)</f>
        <v>0</v>
      </c>
      <c r="FN195" s="9">
        <f>VLOOKUP($C195, Table3[#All], 101, 0)</f>
        <v>1</v>
      </c>
      <c r="FO195" s="14">
        <f t="shared" si="211"/>
        <v>5</v>
      </c>
      <c r="FP195" s="11"/>
      <c r="FQ195" s="9">
        <f>VLOOKUP($C195, Table3[#All], 102, 0)</f>
        <v>0.94230000000000003</v>
      </c>
      <c r="FR195" s="9">
        <f>VLOOKUP($C195, Table3[#All], 103, 0)</f>
        <v>5.7699999999999994E-2</v>
      </c>
      <c r="FS195" s="9">
        <f>VLOOKUP($C195, Table3[#All], 104, 0)</f>
        <v>0</v>
      </c>
      <c r="FT195" s="9">
        <f>VLOOKUP($C195, Table3[#All], 105, 0)</f>
        <v>0</v>
      </c>
      <c r="FU195" s="9">
        <v>0</v>
      </c>
      <c r="FV195" s="10">
        <f t="shared" si="212"/>
        <v>1</v>
      </c>
      <c r="FW195" s="11"/>
      <c r="FX195" s="9">
        <f>VLOOKUP($C195, Table3[#All], 106, 0)</f>
        <v>0.28850000000000003</v>
      </c>
      <c r="FY195" s="9"/>
      <c r="FZ195" s="9">
        <f>VLOOKUP($C195, Table3[#All], 107, 0)</f>
        <v>0.28850000000000003</v>
      </c>
      <c r="GA195" s="9">
        <f>VLOOKUP($C195, Table3[#All], 108, 0)</f>
        <v>0.42310000000000003</v>
      </c>
      <c r="GB195" s="9"/>
      <c r="GC195" s="10">
        <f t="shared" si="229"/>
        <v>4</v>
      </c>
      <c r="GD195" s="81"/>
      <c r="GE195" s="9">
        <f>VLOOKUP($C195, Table3[#All], 109, 0)</f>
        <v>0.22</v>
      </c>
      <c r="GF195" s="9">
        <f>VLOOKUP($C195, Table3[#All], 110, 0)</f>
        <v>0.54</v>
      </c>
      <c r="GG195" s="9">
        <f>VLOOKUP($C195, Table3[#All], 111, 0)</f>
        <v>0.24</v>
      </c>
      <c r="GH195" s="9"/>
      <c r="GI195" s="9">
        <f>VLOOKUP($C195, Table3[#All], 112, 0)</f>
        <v>0</v>
      </c>
      <c r="GJ195" s="12">
        <f t="shared" si="213"/>
        <v>2</v>
      </c>
      <c r="GK195" s="11"/>
      <c r="GL195" s="9">
        <f>VLOOKUP($C195, Table3[#All], 113, 0)</f>
        <v>3.85E-2</v>
      </c>
      <c r="GM195" s="9">
        <f>VLOOKUP($C195, Table3[#All], 114, 0)</f>
        <v>0.48080000000000001</v>
      </c>
      <c r="GN195" s="9">
        <f>VLOOKUP($C195, Table3[#All], 115, 0)</f>
        <v>7.690000000000001E-2</v>
      </c>
      <c r="GO195" s="9">
        <f>VLOOKUP($C195, Table3[#All], 116, 0)</f>
        <v>0.40380000000000005</v>
      </c>
      <c r="GP195" s="9"/>
      <c r="GQ195" s="10">
        <f t="shared" si="214"/>
        <v>4</v>
      </c>
      <c r="GR195" s="11"/>
      <c r="GS195" s="9">
        <f>VLOOKUP($C195, Table2[#All], 3, 0)</f>
        <v>0</v>
      </c>
      <c r="GT195" s="9">
        <f>VLOOKUP($C195, Table2[#All], 4, 0)</f>
        <v>0</v>
      </c>
      <c r="GU195" s="9">
        <f>VLOOKUP($C195, Table2[#All], 5, 0)</f>
        <v>1</v>
      </c>
      <c r="GV195" s="9">
        <f>VLOOKUP($C195, Table2[#All], 6, 0)</f>
        <v>0</v>
      </c>
      <c r="GW195" s="9">
        <f>VLOOKUP($C195, Table2[#All], 7, 0)</f>
        <v>0</v>
      </c>
      <c r="GX195" s="10">
        <f t="shared" si="215"/>
        <v>3</v>
      </c>
      <c r="GY195" s="11"/>
      <c r="GZ195" s="9">
        <v>0</v>
      </c>
      <c r="HA195" s="9">
        <v>0</v>
      </c>
      <c r="HB195" s="9">
        <v>0</v>
      </c>
      <c r="HC195" s="9">
        <v>1</v>
      </c>
      <c r="HD195" s="9"/>
      <c r="HE195" s="10">
        <f t="shared" si="216"/>
        <v>4</v>
      </c>
      <c r="HF195" s="11"/>
      <c r="HG195" s="9">
        <f>VLOOKUP($C195, Table5[#All], 2, 0)</f>
        <v>0</v>
      </c>
      <c r="HH195" s="9">
        <f>VLOOKUP($C195, Table5[#All], 3, 0)</f>
        <v>0</v>
      </c>
      <c r="HI195" s="9">
        <f>VLOOKUP($C195, Table5[#All], 4, 0)</f>
        <v>1</v>
      </c>
      <c r="HJ195" s="9">
        <f>VLOOKUP($C195, Table5[#All], 5, 0)</f>
        <v>0</v>
      </c>
      <c r="HK195" s="9">
        <f>VLOOKUP($C195, Table5[#All], 6, 0)</f>
        <v>0</v>
      </c>
      <c r="HL195" s="10">
        <f t="shared" si="217"/>
        <v>3</v>
      </c>
      <c r="HM195" s="11"/>
      <c r="HN195" s="9">
        <f>VLOOKUP($C195, Table5[#All], 7, 0)</f>
        <v>0</v>
      </c>
      <c r="HO195" s="9">
        <f>VLOOKUP($C195, Table5[#All], 8, 0)</f>
        <v>1</v>
      </c>
      <c r="HP195" s="9">
        <f>VLOOKUP($C195, Table5[#All], 9, 0)</f>
        <v>0</v>
      </c>
      <c r="HQ195" s="9">
        <f>VLOOKUP($C195, Table5[#All], 10, 0)</f>
        <v>0</v>
      </c>
      <c r="HR195" s="9">
        <f>VLOOKUP($C195, Table5[#All], 11, 0)</f>
        <v>0</v>
      </c>
      <c r="HS195" s="10">
        <f t="shared" si="218"/>
        <v>2</v>
      </c>
      <c r="HT195" s="11"/>
      <c r="HU195" s="9">
        <f>VLOOKUP($C195, Table5[#All], 12, 0)</f>
        <v>1</v>
      </c>
      <c r="HV195" s="9">
        <f>VLOOKUP($C195, Table5[#All], 13, 0)</f>
        <v>0</v>
      </c>
      <c r="HW195" s="9">
        <f>VLOOKUP($C195, Table5[#All], 14, 0)</f>
        <v>0</v>
      </c>
      <c r="HX195" s="9">
        <f>VLOOKUP($C195, Table5[#All], 15, 0)</f>
        <v>0</v>
      </c>
      <c r="HY195" s="9">
        <f>VLOOKUP($C195, Table5[#All], 16, 0)</f>
        <v>0</v>
      </c>
      <c r="HZ195" s="10">
        <f t="shared" si="219"/>
        <v>1</v>
      </c>
      <c r="IA195" s="11"/>
      <c r="IB195" s="9">
        <f>VLOOKUP($C195, Table5[#All], 17, 0)</f>
        <v>1</v>
      </c>
      <c r="IC195" s="9">
        <f>VLOOKUP($C195, Table5[#All], 18, 0)</f>
        <v>0</v>
      </c>
      <c r="ID195" s="9">
        <f>VLOOKUP($C195, Table5[#All], 19, 0)</f>
        <v>0</v>
      </c>
      <c r="IE195" s="9">
        <f>VLOOKUP($C195, Table5[#All], 20, 0)</f>
        <v>0</v>
      </c>
      <c r="IF195" s="9">
        <f>VLOOKUP($C195, Table5[#All], 21, 0)</f>
        <v>0</v>
      </c>
      <c r="IG195" s="10">
        <f t="shared" si="220"/>
        <v>1</v>
      </c>
      <c r="IH195" s="11"/>
      <c r="II195" s="9">
        <f>VLOOKUP($C195, Table5[#All], 22, 0)</f>
        <v>1</v>
      </c>
      <c r="IJ195" s="9">
        <f>VLOOKUP($C195, Table5[#All], 23, 0)</f>
        <v>0</v>
      </c>
      <c r="IK195" s="9">
        <f>VLOOKUP($C195, Table5[#All], 24, 0)</f>
        <v>0</v>
      </c>
      <c r="IL195" s="9">
        <f>VLOOKUP($C195, Table5[#All], 25, 0)</f>
        <v>0</v>
      </c>
      <c r="IM195" s="9">
        <f>VLOOKUP($C195, Table5[#All], 26, 0)</f>
        <v>0</v>
      </c>
      <c r="IN195" s="10">
        <f t="shared" si="221"/>
        <v>1</v>
      </c>
      <c r="IO195" s="11"/>
      <c r="IP195" s="9">
        <v>1</v>
      </c>
      <c r="IQ195" s="9">
        <v>0</v>
      </c>
      <c r="IR195" s="9">
        <v>0</v>
      </c>
      <c r="IS195" s="9">
        <v>0</v>
      </c>
      <c r="IT195" s="9">
        <v>0</v>
      </c>
      <c r="IU195" s="10">
        <f t="shared" si="222"/>
        <v>1</v>
      </c>
      <c r="IV195" s="82"/>
    </row>
    <row r="196" spans="1:256" ht="16.3" thickTop="1" thickBot="1" x14ac:dyDescent="0.35">
      <c r="A196" s="16" t="s">
        <v>531</v>
      </c>
      <c r="B196" s="16" t="s">
        <v>534</v>
      </c>
      <c r="C196" s="16" t="s">
        <v>535</v>
      </c>
      <c r="D196" s="11"/>
      <c r="E196" s="9">
        <f>VLOOKUP($C196, Table3[#All], 2, 0)</f>
        <v>0.41670000000000001</v>
      </c>
      <c r="F196" s="9"/>
      <c r="G196" s="9">
        <f>VLOOKUP($C196, Table3[#All], 3, 0)</f>
        <v>0.41670000000000001</v>
      </c>
      <c r="H196" s="9">
        <f>VLOOKUP($C196, Table3[#All], 4, 0)</f>
        <v>0.16670000000000001</v>
      </c>
      <c r="I196" s="9">
        <f>VLOOKUP($C196, Table3[#All], 5, 0)</f>
        <v>0</v>
      </c>
      <c r="J196" s="10">
        <f t="shared" si="223"/>
        <v>3</v>
      </c>
      <c r="K196" s="11"/>
      <c r="L196" s="9">
        <f>VLOOKUP($C196, Table3[#All], 6, 0)</f>
        <v>0</v>
      </c>
      <c r="M196" s="9"/>
      <c r="N196" s="9">
        <f>VLOOKUP($C196, Table3[#All], 7, 0)</f>
        <v>0</v>
      </c>
      <c r="O196" s="9">
        <f>VLOOKUP($C196, Table3[#All], 8, 0)</f>
        <v>0</v>
      </c>
      <c r="P196" s="9">
        <f>VLOOKUP($C196, Table3[#All], 9, 0)</f>
        <v>1</v>
      </c>
      <c r="Q196" s="10">
        <f t="shared" si="224"/>
        <v>5</v>
      </c>
      <c r="R196" s="11"/>
      <c r="S196" s="9">
        <f>VLOOKUP($C196, Table3[#All], 10, 0)</f>
        <v>0</v>
      </c>
      <c r="T196" s="9">
        <f>VLOOKUP($C196, Table3[#All], 11, 0)</f>
        <v>0.25</v>
      </c>
      <c r="U196" s="9">
        <f>VLOOKUP($C196, Table3[#All], 12, 0)</f>
        <v>0.58329999999999993</v>
      </c>
      <c r="V196" s="9">
        <f>VLOOKUP($C196, Table3[#All], 13, 0)</f>
        <v>0.16670000000000001</v>
      </c>
      <c r="W196" s="9">
        <f>VLOOKUP($C196, Table3[#All], 14, 0)</f>
        <v>0</v>
      </c>
      <c r="X196" s="10">
        <f t="shared" si="225"/>
        <v>3</v>
      </c>
      <c r="Y196" s="11"/>
      <c r="Z196" s="9">
        <f>VLOOKUP($C196, Table3[#All], 15, 0)</f>
        <v>8.3299999999999999E-2</v>
      </c>
      <c r="AA196" s="9">
        <f>VLOOKUP($C196, Table3[#All], 16, 0)</f>
        <v>0.61109999999999998</v>
      </c>
      <c r="AB196" s="9">
        <f>VLOOKUP($C196, Table3[#All], 17, 0)</f>
        <v>0.27779999999999999</v>
      </c>
      <c r="AC196" s="9">
        <f>VLOOKUP($C196, Table3[#All], 18, 0)</f>
        <v>2.7799999999999998E-2</v>
      </c>
      <c r="AD196" s="9">
        <f>VLOOKUP($C196, Table3[#All], 19, 0)</f>
        <v>0</v>
      </c>
      <c r="AE196" s="10">
        <f t="shared" si="195"/>
        <v>3</v>
      </c>
      <c r="AF196" s="11"/>
      <c r="AG196" s="9">
        <f>VLOOKUP($C196, Table3[#All], 20, 0)</f>
        <v>0</v>
      </c>
      <c r="AH196" s="9">
        <f>VLOOKUP($C196, Table3[#All], 21, 0)</f>
        <v>0.66670000000000007</v>
      </c>
      <c r="AI196" s="9">
        <f>VLOOKUP($C196, Table3[#All], 22, 0)</f>
        <v>0.33329999999999999</v>
      </c>
      <c r="AJ196" s="9"/>
      <c r="AK196" s="9"/>
      <c r="AL196" s="10">
        <f t="shared" si="196"/>
        <v>3</v>
      </c>
      <c r="AM196" s="11"/>
      <c r="AN196" s="9">
        <f>VLOOKUP($C196, Table3[#All], 23, 0)</f>
        <v>1</v>
      </c>
      <c r="AO196" s="9">
        <f>VLOOKUP($C196, Table3[#All], 24, 0)</f>
        <v>0</v>
      </c>
      <c r="AP196" s="9">
        <f>VLOOKUP($C196, Table3[#All], 25, 0)</f>
        <v>0</v>
      </c>
      <c r="AQ196" s="9">
        <f>VLOOKUP($C196, Table3[#All], 26, 0)</f>
        <v>0</v>
      </c>
      <c r="AR196" s="9"/>
      <c r="AS196" s="12">
        <f t="shared" si="197"/>
        <v>1</v>
      </c>
      <c r="AT196" s="11"/>
      <c r="AU196" s="9">
        <f>VLOOKUP($C196, Table3[#All], 27, 0)</f>
        <v>1</v>
      </c>
      <c r="AV196" s="9">
        <f>VLOOKUP($C196, Table3[#All], 28, 0)</f>
        <v>0</v>
      </c>
      <c r="AW196" s="9">
        <f>VLOOKUP($C196, Table3[#All], 29, 0)</f>
        <v>0</v>
      </c>
      <c r="AX196" s="9"/>
      <c r="AY196" s="9"/>
      <c r="AZ196" s="10">
        <f t="shared" si="226"/>
        <v>1</v>
      </c>
      <c r="BA196" s="11"/>
      <c r="BB196" s="9">
        <f>VLOOKUP($C196, Table3[#All], 30, 0)</f>
        <v>0.19440000000000002</v>
      </c>
      <c r="BC196" s="9">
        <f>VLOOKUP($C196, Table3[#All], 31, 0)</f>
        <v>0.69440000000000002</v>
      </c>
      <c r="BD196" s="9">
        <f>VLOOKUP($C196, Table3[#All], 32, 0)</f>
        <v>0.11109999999999999</v>
      </c>
      <c r="BE196" s="9">
        <f>VLOOKUP($C196, Table3[#All], 33, 0)</f>
        <v>0</v>
      </c>
      <c r="BF196" s="9"/>
      <c r="BG196" s="10">
        <f t="shared" si="227"/>
        <v>2</v>
      </c>
      <c r="BH196" s="81"/>
      <c r="BI196" s="9">
        <f>VLOOKUP($C196, Table3[#All], 34, 0)</f>
        <v>0</v>
      </c>
      <c r="BJ196" s="9">
        <f>VLOOKUP($C196, Table3[#All], 35, 0)</f>
        <v>0</v>
      </c>
      <c r="BK196" s="9">
        <f>VLOOKUP($C196, Table3[#All], 36, 0)</f>
        <v>0</v>
      </c>
      <c r="BL196" s="9">
        <f>VLOOKUP($C196, Table3[#All], 37, 0)</f>
        <v>0</v>
      </c>
      <c r="BM196" s="9">
        <f>VLOOKUP($C196, Table3[#All], 38, 0)</f>
        <v>0</v>
      </c>
      <c r="BN196" s="10" t="str">
        <f t="shared" si="228"/>
        <v>N/A</v>
      </c>
      <c r="BO196" s="11"/>
      <c r="BP196" s="9">
        <f>VLOOKUP($C196, Table3[#All], 39, 0)</f>
        <v>0.63890000000000002</v>
      </c>
      <c r="BQ196" s="9">
        <f>VLOOKUP($C196, Table3[#All], 40, 0)</f>
        <v>0.30559999999999998</v>
      </c>
      <c r="BR196" s="9">
        <f>VLOOKUP($C196, Table3[#All], 41, 0)</f>
        <v>5.5599999999999997E-2</v>
      </c>
      <c r="BS196" s="9">
        <f>VLOOKUP($C196, Table3[#All], 42, 0)</f>
        <v>0</v>
      </c>
      <c r="BT196" s="9"/>
      <c r="BU196" s="10">
        <f t="shared" si="198"/>
        <v>2</v>
      </c>
      <c r="BV196" s="11"/>
      <c r="BW196" s="9">
        <f>VLOOKUP($C196, Table3[#All], 43, 0)</f>
        <v>0.44439999999999996</v>
      </c>
      <c r="BX196" s="9">
        <f>VLOOKUP($C196, Table3[#All], 44, 0)</f>
        <v>0.55559999999999998</v>
      </c>
      <c r="BY196" s="9">
        <f>VLOOKUP($C196, Table3[#All], 45, 0)</f>
        <v>0</v>
      </c>
      <c r="BZ196" s="9"/>
      <c r="CA196" s="9"/>
      <c r="CB196" s="10">
        <f t="shared" si="199"/>
        <v>2</v>
      </c>
      <c r="CC196" s="81"/>
      <c r="CD196" s="9">
        <f>VLOOKUP($C196, Table3[#All], 46, 0)</f>
        <v>1</v>
      </c>
      <c r="CE196" s="9">
        <f>VLOOKUP($C196, Table3[#All], 47, 0)</f>
        <v>0</v>
      </c>
      <c r="CF196" s="9">
        <f>VLOOKUP($C196, Table3[#All], 48, 0)</f>
        <v>0</v>
      </c>
      <c r="CG196" s="9">
        <f>VLOOKUP($C196, Table3[#All], 49, 0)</f>
        <v>0</v>
      </c>
      <c r="CH196" s="9">
        <f>VLOOKUP($C196, Table3[#All], 50, 0)</f>
        <v>0</v>
      </c>
      <c r="CI196" s="12">
        <f t="shared" si="200"/>
        <v>1</v>
      </c>
      <c r="CJ196" s="13"/>
      <c r="CK196" s="9">
        <f>VLOOKUP($C196, Table3[#All], 51, 0)</f>
        <v>0.72219999999999995</v>
      </c>
      <c r="CL196" s="9">
        <f>VLOOKUP($C196, Table3[#All], 52, 0)</f>
        <v>0.27779999999999999</v>
      </c>
      <c r="CM196" s="9">
        <f>VLOOKUP($C196, Table3[#All], 53, 0)</f>
        <v>0</v>
      </c>
      <c r="CN196" s="9">
        <f>VLOOKUP($C196, Table3[#All], 54, 0)</f>
        <v>0</v>
      </c>
      <c r="CO196" s="9"/>
      <c r="CP196" s="10">
        <f t="shared" si="201"/>
        <v>2</v>
      </c>
      <c r="CQ196" s="11"/>
      <c r="CR196" s="9">
        <f>VLOOKUP($C196, Table3[#All], 55, 0)</f>
        <v>0.16670000000000001</v>
      </c>
      <c r="CS196" s="9">
        <f>VLOOKUP($C196, Table3[#All], 56, 0)</f>
        <v>0.63890000000000002</v>
      </c>
      <c r="CT196" s="9">
        <f>VLOOKUP($C196, Table3[#All], 57, 0)</f>
        <v>0.16670000000000001</v>
      </c>
      <c r="CU196" s="9">
        <f>VLOOKUP($C196, Table3[#All], 58, 0)</f>
        <v>2.7799999999999998E-2</v>
      </c>
      <c r="CV196" s="9">
        <f>VLOOKUP($C196, Table3[#All], 59, 0)</f>
        <v>0</v>
      </c>
      <c r="CW196" s="14">
        <f t="shared" si="202"/>
        <v>2</v>
      </c>
      <c r="CX196" s="81"/>
      <c r="CY196" s="9">
        <f>VLOOKUP($C196, Table3[#All], 60, 0)</f>
        <v>0.36109999999999998</v>
      </c>
      <c r="CZ196" s="9">
        <f>VLOOKUP($C196, Table3[#All], 61, 0)</f>
        <v>0.5</v>
      </c>
      <c r="DA196" s="9">
        <f>VLOOKUP($C196, Table3[#All], 62, 0)</f>
        <v>0.1389</v>
      </c>
      <c r="DB196" s="9">
        <f>VLOOKUP($C196, Table3[#All], 63, 0)</f>
        <v>0</v>
      </c>
      <c r="DC196" s="9">
        <f>VLOOKUP($C196, Table3[#All], 64, 0)</f>
        <v>0</v>
      </c>
      <c r="DD196" s="10">
        <f t="shared" si="203"/>
        <v>2</v>
      </c>
      <c r="DE196" s="11"/>
      <c r="DF196" s="9">
        <f>VLOOKUP($C196, Table3[#All], 65, 0)</f>
        <v>0.86109999999999998</v>
      </c>
      <c r="DG196" s="9"/>
      <c r="DH196" s="9">
        <f>VLOOKUP($C196, Table3[#All], 66, 0)</f>
        <v>0.11109999999999999</v>
      </c>
      <c r="DI196" s="9"/>
      <c r="DJ196" s="9">
        <f>VLOOKUP($C196, Table3[#All], 67, 0)</f>
        <v>2.7799999999999998E-2</v>
      </c>
      <c r="DK196" s="14">
        <f t="shared" si="204"/>
        <v>1</v>
      </c>
      <c r="DL196" s="11"/>
      <c r="DM196" s="9">
        <f>VLOOKUP($C196, Table3[#All], 68, 0)</f>
        <v>0.97219999999999995</v>
      </c>
      <c r="DN196" s="9"/>
      <c r="DO196" s="9">
        <f>VLOOKUP($C196, Table3[#All], 69, 0)</f>
        <v>2.7799999999999998E-2</v>
      </c>
      <c r="DP196" s="9">
        <f>VLOOKUP($C196, Table3[#All], 70, 0)</f>
        <v>0</v>
      </c>
      <c r="DQ196" s="9"/>
      <c r="DR196" s="14">
        <f t="shared" si="205"/>
        <v>1</v>
      </c>
      <c r="DS196" s="11"/>
      <c r="DT196" s="9">
        <f>VLOOKUP($C196, Table3[#All], 71, 0)</f>
        <v>0.44439999999999996</v>
      </c>
      <c r="DU196" s="9">
        <f>VLOOKUP($C196, Table3[#All], 72, 0)</f>
        <v>0.30559999999999998</v>
      </c>
      <c r="DV196" s="9">
        <f>VLOOKUP($C196, Table3[#All], 73, 0)</f>
        <v>8.3299999999999999E-2</v>
      </c>
      <c r="DW196" s="9">
        <f>VLOOKUP($C196, Table3[#All], 74, 0)</f>
        <v>0.16670000000000001</v>
      </c>
      <c r="DX196" s="9">
        <f>VLOOKUP($C196, Table3[#All], 75, 0)</f>
        <v>0</v>
      </c>
      <c r="DY196" s="12">
        <f t="shared" si="230"/>
        <v>3</v>
      </c>
      <c r="DZ196" s="11"/>
      <c r="EA196" s="9">
        <f>VLOOKUP($C196, Table3[#All], 76, 0)</f>
        <v>1</v>
      </c>
      <c r="EB196" s="9">
        <f>VLOOKUP($C196, Table3[#All], 77, 0)</f>
        <v>0</v>
      </c>
      <c r="EC196" s="9">
        <f>VLOOKUP($C196, Table3[#All], 78, 0)</f>
        <v>0</v>
      </c>
      <c r="ED196" s="9">
        <f>VLOOKUP($C196, Table3[#All], 79, 0)</f>
        <v>0</v>
      </c>
      <c r="EE196" s="9">
        <f>VLOOKUP($C196, Table3[#All], 80, 0)</f>
        <v>0</v>
      </c>
      <c r="EF196" s="10">
        <f t="shared" si="206"/>
        <v>1</v>
      </c>
      <c r="EG196" s="9"/>
      <c r="EH196" s="9">
        <f>VLOOKUP($C196, Table3[#All], 81, 0)</f>
        <v>0</v>
      </c>
      <c r="EI196" s="9">
        <f>VLOOKUP($C196, Table3[#All], 82, 0)</f>
        <v>1</v>
      </c>
      <c r="EJ196" s="9">
        <f>VLOOKUP($C196, Table3[#All], 83, 0)</f>
        <v>0</v>
      </c>
      <c r="EK196" s="9">
        <f>VLOOKUP($C196, Table3[#All], 84, 0)</f>
        <v>0</v>
      </c>
      <c r="EL196" s="9">
        <f>VLOOKUP($C196, Table3[#All], 85, 0)</f>
        <v>0</v>
      </c>
      <c r="EM196" s="14">
        <f t="shared" si="207"/>
        <v>2</v>
      </c>
      <c r="EN196" s="11"/>
      <c r="EO196" s="9">
        <f>VLOOKUP($C196, Table3[#All], 86, 0)</f>
        <v>0.1389</v>
      </c>
      <c r="EP196" s="9"/>
      <c r="EQ196" s="9">
        <f>VLOOKUP($C196, Table3[#All], 87, 0)</f>
        <v>0.86109999999999998</v>
      </c>
      <c r="ER196" s="9"/>
      <c r="ES196" s="9"/>
      <c r="ET196" s="14">
        <f t="shared" si="208"/>
        <v>3</v>
      </c>
      <c r="EU196" s="11"/>
      <c r="EV196" s="9">
        <f>VLOOKUP($C196, Table3[#All], 88, 0)</f>
        <v>1</v>
      </c>
      <c r="EW196" s="9">
        <f>VLOOKUP($C196, Table3[#All], 89, 0)</f>
        <v>0</v>
      </c>
      <c r="EX196" s="9">
        <f>VLOOKUP($C196, Table3[#All], 90, 0)</f>
        <v>0</v>
      </c>
      <c r="EY196" s="9">
        <f>VLOOKUP($C196, Table3[#All], 91, 0)</f>
        <v>0</v>
      </c>
      <c r="EZ196" s="9">
        <f>VLOOKUP($C196, Table3[#All], 92, 0)</f>
        <v>0</v>
      </c>
      <c r="FA196" s="12">
        <f t="shared" si="209"/>
        <v>1</v>
      </c>
      <c r="FB196" s="11"/>
      <c r="FC196" s="9">
        <f>VLOOKUP($C196, Table3[#All], 93, 0)</f>
        <v>0</v>
      </c>
      <c r="FD196" s="9">
        <f>VLOOKUP($C196, Table3[#All], 94, 0)</f>
        <v>0.33329999999999999</v>
      </c>
      <c r="FE196" s="9">
        <f>VLOOKUP($C196, Table3[#All], 95, 0)</f>
        <v>0.61109999999999998</v>
      </c>
      <c r="FF196" s="9">
        <f>VLOOKUP($C196, Table3[#All], 96, 0)</f>
        <v>5.5599999999999997E-2</v>
      </c>
      <c r="FG196" s="9"/>
      <c r="FH196" s="10">
        <f t="shared" si="210"/>
        <v>3</v>
      </c>
      <c r="FI196" s="11"/>
      <c r="FJ196" s="9">
        <f>VLOOKUP($C196, Table3[#All], 97, 0)</f>
        <v>0</v>
      </c>
      <c r="FK196" s="9">
        <f>VLOOKUP($C196, Table3[#All], 98, 0)</f>
        <v>1</v>
      </c>
      <c r="FL196" s="9">
        <f>VLOOKUP($C196, Table3[#All], 99, 0)</f>
        <v>0</v>
      </c>
      <c r="FM196" s="9">
        <f>VLOOKUP($C196, Table3[#All], 100, 0)</f>
        <v>0</v>
      </c>
      <c r="FN196" s="9">
        <f>VLOOKUP($C196, Table3[#All], 101, 0)</f>
        <v>0</v>
      </c>
      <c r="FO196" s="14">
        <f t="shared" si="211"/>
        <v>2</v>
      </c>
      <c r="FP196" s="11"/>
      <c r="FQ196" s="9">
        <f>VLOOKUP($C196, Table3[#All], 102, 0)</f>
        <v>0.80559999999999998</v>
      </c>
      <c r="FR196" s="9">
        <f>VLOOKUP($C196, Table3[#All], 103, 0)</f>
        <v>0.19440000000000002</v>
      </c>
      <c r="FS196" s="9">
        <f>VLOOKUP($C196, Table3[#All], 104, 0)</f>
        <v>0</v>
      </c>
      <c r="FT196" s="9">
        <f>VLOOKUP($C196, Table3[#All], 105, 0)</f>
        <v>0</v>
      </c>
      <c r="FU196" s="9">
        <v>0</v>
      </c>
      <c r="FV196" s="10">
        <f t="shared" si="212"/>
        <v>1</v>
      </c>
      <c r="FW196" s="11"/>
      <c r="FX196" s="9">
        <f>VLOOKUP($C196, Table3[#All], 106, 0)</f>
        <v>0.22219999999999998</v>
      </c>
      <c r="FY196" s="9"/>
      <c r="FZ196" s="9">
        <f>VLOOKUP($C196, Table3[#All], 107, 0)</f>
        <v>0.47220000000000001</v>
      </c>
      <c r="GA196" s="9">
        <f>VLOOKUP($C196, Table3[#All], 108, 0)</f>
        <v>0.30559999999999998</v>
      </c>
      <c r="GB196" s="9"/>
      <c r="GC196" s="10">
        <f t="shared" si="229"/>
        <v>4</v>
      </c>
      <c r="GD196" s="81"/>
      <c r="GE196" s="9">
        <f>VLOOKUP($C196, Table3[#All], 109, 0)</f>
        <v>0.83329999999999993</v>
      </c>
      <c r="GF196" s="9">
        <f>VLOOKUP($C196, Table3[#All], 110, 0)</f>
        <v>0.16670000000000001</v>
      </c>
      <c r="GG196" s="9">
        <f>VLOOKUP($C196, Table3[#All], 111, 0)</f>
        <v>0</v>
      </c>
      <c r="GH196" s="9"/>
      <c r="GI196" s="9">
        <f>VLOOKUP($C196, Table3[#All], 112, 0)</f>
        <v>0</v>
      </c>
      <c r="GJ196" s="12">
        <f t="shared" si="213"/>
        <v>1</v>
      </c>
      <c r="GK196" s="11"/>
      <c r="GL196" s="9">
        <f>VLOOKUP($C196, Table3[#All], 113, 0)</f>
        <v>0</v>
      </c>
      <c r="GM196" s="9">
        <f>VLOOKUP($C196, Table3[#All], 114, 0)</f>
        <v>0</v>
      </c>
      <c r="GN196" s="9">
        <f>VLOOKUP($C196, Table3[#All], 115, 0)</f>
        <v>0.5</v>
      </c>
      <c r="GO196" s="9">
        <f>VLOOKUP($C196, Table3[#All], 116, 0)</f>
        <v>0.5</v>
      </c>
      <c r="GP196" s="9"/>
      <c r="GQ196" s="10">
        <f t="shared" si="214"/>
        <v>4</v>
      </c>
      <c r="GR196" s="11"/>
      <c r="GS196" s="9">
        <f>VLOOKUP($C196, Table2[#All], 3, 0)</f>
        <v>0</v>
      </c>
      <c r="GT196" s="9">
        <f>VLOOKUP($C196, Table2[#All], 4, 0)</f>
        <v>0</v>
      </c>
      <c r="GU196" s="9">
        <f>VLOOKUP($C196, Table2[#All], 5, 0)</f>
        <v>1</v>
      </c>
      <c r="GV196" s="9">
        <f>VLOOKUP($C196, Table2[#All], 6, 0)</f>
        <v>0</v>
      </c>
      <c r="GW196" s="9">
        <f>VLOOKUP($C196, Table2[#All], 7, 0)</f>
        <v>0</v>
      </c>
      <c r="GX196" s="10">
        <f t="shared" si="215"/>
        <v>3</v>
      </c>
      <c r="GY196" s="11"/>
      <c r="GZ196" s="9">
        <v>0</v>
      </c>
      <c r="HA196" s="9">
        <v>0</v>
      </c>
      <c r="HB196" s="9">
        <v>0</v>
      </c>
      <c r="HC196" s="9">
        <v>1</v>
      </c>
      <c r="HD196" s="9"/>
      <c r="HE196" s="10">
        <f t="shared" si="216"/>
        <v>4</v>
      </c>
      <c r="HF196" s="11"/>
      <c r="HG196" s="9">
        <f>VLOOKUP($C196, Table5[#All], 2, 0)</f>
        <v>0</v>
      </c>
      <c r="HH196" s="9">
        <f>VLOOKUP($C196, Table5[#All], 3, 0)</f>
        <v>0</v>
      </c>
      <c r="HI196" s="9">
        <f>VLOOKUP($C196, Table5[#All], 4, 0)</f>
        <v>0</v>
      </c>
      <c r="HJ196" s="9">
        <f>VLOOKUP($C196, Table5[#All], 5, 0)</f>
        <v>1</v>
      </c>
      <c r="HK196" s="9">
        <f>VLOOKUP($C196, Table5[#All], 6, 0)</f>
        <v>0</v>
      </c>
      <c r="HL196" s="10">
        <f t="shared" si="217"/>
        <v>4</v>
      </c>
      <c r="HM196" s="11"/>
      <c r="HN196" s="9">
        <f>VLOOKUP($C196, Table5[#All], 7, 0)</f>
        <v>0</v>
      </c>
      <c r="HO196" s="9">
        <f>VLOOKUP($C196, Table5[#All], 8, 0)</f>
        <v>1</v>
      </c>
      <c r="HP196" s="9">
        <f>VLOOKUP($C196, Table5[#All], 9, 0)</f>
        <v>0</v>
      </c>
      <c r="HQ196" s="9">
        <f>VLOOKUP($C196, Table5[#All], 10, 0)</f>
        <v>0</v>
      </c>
      <c r="HR196" s="9">
        <f>VLOOKUP($C196, Table5[#All], 11, 0)</f>
        <v>0</v>
      </c>
      <c r="HS196" s="10">
        <f t="shared" si="218"/>
        <v>2</v>
      </c>
      <c r="HT196" s="11"/>
      <c r="HU196" s="9">
        <f>VLOOKUP($C196, Table5[#All], 12, 0)</f>
        <v>1</v>
      </c>
      <c r="HV196" s="9">
        <f>VLOOKUP($C196, Table5[#All], 13, 0)</f>
        <v>0</v>
      </c>
      <c r="HW196" s="9">
        <f>VLOOKUP($C196, Table5[#All], 14, 0)</f>
        <v>0</v>
      </c>
      <c r="HX196" s="9">
        <f>VLOOKUP($C196, Table5[#All], 15, 0)</f>
        <v>0</v>
      </c>
      <c r="HY196" s="9">
        <f>VLOOKUP($C196, Table5[#All], 16, 0)</f>
        <v>0</v>
      </c>
      <c r="HZ196" s="10">
        <f t="shared" si="219"/>
        <v>1</v>
      </c>
      <c r="IA196" s="11"/>
      <c r="IB196" s="9">
        <f>VLOOKUP($C196, Table5[#All], 17, 0)</f>
        <v>1</v>
      </c>
      <c r="IC196" s="9">
        <f>VLOOKUP($C196, Table5[#All], 18, 0)</f>
        <v>0</v>
      </c>
      <c r="ID196" s="9">
        <f>VLOOKUP($C196, Table5[#All], 19, 0)</f>
        <v>0</v>
      </c>
      <c r="IE196" s="9">
        <f>VLOOKUP($C196, Table5[#All], 20, 0)</f>
        <v>0</v>
      </c>
      <c r="IF196" s="9">
        <f>VLOOKUP($C196, Table5[#All], 21, 0)</f>
        <v>0</v>
      </c>
      <c r="IG196" s="10">
        <f t="shared" si="220"/>
        <v>1</v>
      </c>
      <c r="IH196" s="11"/>
      <c r="II196" s="9">
        <f>VLOOKUP($C196, Table5[#All], 22, 0)</f>
        <v>1</v>
      </c>
      <c r="IJ196" s="9">
        <f>VLOOKUP($C196, Table5[#All], 23, 0)</f>
        <v>0</v>
      </c>
      <c r="IK196" s="9">
        <f>VLOOKUP($C196, Table5[#All], 24, 0)</f>
        <v>0</v>
      </c>
      <c r="IL196" s="9">
        <f>VLOOKUP($C196, Table5[#All], 25, 0)</f>
        <v>0</v>
      </c>
      <c r="IM196" s="9">
        <f>VLOOKUP($C196, Table5[#All], 26, 0)</f>
        <v>0</v>
      </c>
      <c r="IN196" s="10">
        <f t="shared" si="221"/>
        <v>1</v>
      </c>
      <c r="IO196" s="11"/>
      <c r="IP196" s="9">
        <v>1</v>
      </c>
      <c r="IQ196" s="9">
        <v>0</v>
      </c>
      <c r="IR196" s="9">
        <v>0</v>
      </c>
      <c r="IS196" s="9">
        <v>0</v>
      </c>
      <c r="IT196" s="9">
        <v>0</v>
      </c>
      <c r="IU196" s="10">
        <f t="shared" si="222"/>
        <v>1</v>
      </c>
      <c r="IV196" s="82"/>
    </row>
    <row r="197" spans="1:256" ht="16.3" thickTop="1" thickBot="1" x14ac:dyDescent="0.35">
      <c r="A197" s="16" t="s">
        <v>531</v>
      </c>
      <c r="B197" s="16" t="s">
        <v>536</v>
      </c>
      <c r="C197" s="16" t="s">
        <v>537</v>
      </c>
      <c r="D197" s="11"/>
      <c r="E197" s="9">
        <f>VLOOKUP($C197, Table3[#All], 2, 0)</f>
        <v>0</v>
      </c>
      <c r="F197" s="9"/>
      <c r="G197" s="9">
        <f>VLOOKUP($C197, Table3[#All], 3, 0)</f>
        <v>0</v>
      </c>
      <c r="H197" s="9">
        <f>VLOOKUP($C197, Table3[#All], 4, 0)</f>
        <v>0.47920000000000001</v>
      </c>
      <c r="I197" s="9">
        <f>VLOOKUP($C197, Table3[#All], 5, 0)</f>
        <v>0.52079999999999993</v>
      </c>
      <c r="J197" s="10">
        <f t="shared" si="223"/>
        <v>5</v>
      </c>
      <c r="K197" s="11"/>
      <c r="L197" s="9">
        <f>VLOOKUP($C197, Table3[#All], 6, 0)</f>
        <v>0</v>
      </c>
      <c r="M197" s="9"/>
      <c r="N197" s="9">
        <f>VLOOKUP($C197, Table3[#All], 7, 0)</f>
        <v>0</v>
      </c>
      <c r="O197" s="9">
        <f>VLOOKUP($C197, Table3[#All], 8, 0)</f>
        <v>0</v>
      </c>
      <c r="P197" s="9">
        <f>VLOOKUP($C197, Table3[#All], 9, 0)</f>
        <v>1</v>
      </c>
      <c r="Q197" s="10">
        <f t="shared" si="224"/>
        <v>5</v>
      </c>
      <c r="R197" s="11"/>
      <c r="S197" s="9">
        <f>VLOOKUP($C197, Table3[#All], 10, 0)</f>
        <v>0</v>
      </c>
      <c r="T197" s="9">
        <f>VLOOKUP($C197, Table3[#All], 11, 0)</f>
        <v>4.1700000000000001E-2</v>
      </c>
      <c r="U197" s="9">
        <f>VLOOKUP($C197, Table3[#All], 12, 0)</f>
        <v>0.1875</v>
      </c>
      <c r="V197" s="9">
        <f>VLOOKUP($C197, Table3[#All], 13, 0)</f>
        <v>0.66670000000000007</v>
      </c>
      <c r="W197" s="9">
        <f>VLOOKUP($C197, Table3[#All], 14, 0)</f>
        <v>0.1042</v>
      </c>
      <c r="X197" s="10">
        <f t="shared" si="225"/>
        <v>4</v>
      </c>
      <c r="Y197" s="11"/>
      <c r="Z197" s="9">
        <f>VLOOKUP($C197, Table3[#All], 15, 0)</f>
        <v>0</v>
      </c>
      <c r="AA197" s="9">
        <f>VLOOKUP($C197, Table3[#All], 16, 0)</f>
        <v>0.16670000000000001</v>
      </c>
      <c r="AB197" s="9">
        <f>VLOOKUP($C197, Table3[#All], 17, 0)</f>
        <v>0.83329999999999993</v>
      </c>
      <c r="AC197" s="9">
        <f>VLOOKUP($C197, Table3[#All], 18, 0)</f>
        <v>0</v>
      </c>
      <c r="AD197" s="9">
        <f>VLOOKUP($C197, Table3[#All], 19, 0)</f>
        <v>0</v>
      </c>
      <c r="AE197" s="10">
        <f t="shared" si="195"/>
        <v>3</v>
      </c>
      <c r="AF197" s="11"/>
      <c r="AG197" s="9">
        <f>VLOOKUP($C197, Table3[#All], 20, 0)</f>
        <v>0</v>
      </c>
      <c r="AH197" s="9">
        <f>VLOOKUP($C197, Table3[#All], 21, 0)</f>
        <v>0.29170000000000001</v>
      </c>
      <c r="AI197" s="9">
        <f>VLOOKUP($C197, Table3[#All], 22, 0)</f>
        <v>0.70829999999999993</v>
      </c>
      <c r="AJ197" s="9"/>
      <c r="AK197" s="9"/>
      <c r="AL197" s="10">
        <f t="shared" si="196"/>
        <v>3</v>
      </c>
      <c r="AM197" s="11"/>
      <c r="AN197" s="9">
        <f>VLOOKUP($C197, Table3[#All], 23, 0)</f>
        <v>0</v>
      </c>
      <c r="AO197" s="9">
        <f>VLOOKUP($C197, Table3[#All], 24, 0)</f>
        <v>0</v>
      </c>
      <c r="AP197" s="9">
        <f>VLOOKUP($C197, Table3[#All], 25, 0)</f>
        <v>1</v>
      </c>
      <c r="AQ197" s="9">
        <f>VLOOKUP($C197, Table3[#All], 26, 0)</f>
        <v>0</v>
      </c>
      <c r="AR197" s="9"/>
      <c r="AS197" s="12">
        <f t="shared" si="197"/>
        <v>3</v>
      </c>
      <c r="AT197" s="11"/>
      <c r="AU197" s="9">
        <f>VLOOKUP($C197, Table3[#All], 27, 0)</f>
        <v>0.52079999999999993</v>
      </c>
      <c r="AV197" s="9">
        <f>VLOOKUP($C197, Table3[#All], 28, 0)</f>
        <v>0.33329999999999999</v>
      </c>
      <c r="AW197" s="9">
        <f>VLOOKUP($C197, Table3[#All], 29, 0)</f>
        <v>0.14580000000000001</v>
      </c>
      <c r="AX197" s="9"/>
      <c r="AY197" s="9"/>
      <c r="AZ197" s="10">
        <f t="shared" si="226"/>
        <v>2</v>
      </c>
      <c r="BA197" s="11"/>
      <c r="BB197" s="9">
        <f>VLOOKUP($C197, Table3[#All], 30, 0)</f>
        <v>4.1700000000000001E-2</v>
      </c>
      <c r="BC197" s="9">
        <f>VLOOKUP($C197, Table3[#All], 31, 0)</f>
        <v>0.14580000000000001</v>
      </c>
      <c r="BD197" s="9">
        <f>VLOOKUP($C197, Table3[#All], 32, 0)</f>
        <v>0.4375</v>
      </c>
      <c r="BE197" s="9">
        <f>VLOOKUP($C197, Table3[#All], 33, 0)</f>
        <v>0.375</v>
      </c>
      <c r="BF197" s="9"/>
      <c r="BG197" s="10">
        <f t="shared" si="227"/>
        <v>4</v>
      </c>
      <c r="BH197" s="81"/>
      <c r="BI197" s="9">
        <f>VLOOKUP($C197, Table3[#All], 34, 0)</f>
        <v>1</v>
      </c>
      <c r="BJ197" s="9">
        <f>VLOOKUP($C197, Table3[#All], 35, 0)</f>
        <v>0</v>
      </c>
      <c r="BK197" s="9">
        <f>VLOOKUP($C197, Table3[#All], 36, 0)</f>
        <v>0</v>
      </c>
      <c r="BL197" s="9">
        <f>VLOOKUP($C197, Table3[#All], 37, 0)</f>
        <v>0</v>
      </c>
      <c r="BM197" s="9">
        <f>VLOOKUP($C197, Table3[#All], 38, 0)</f>
        <v>0</v>
      </c>
      <c r="BN197" s="10">
        <f t="shared" si="228"/>
        <v>1</v>
      </c>
      <c r="BO197" s="11"/>
      <c r="BP197" s="9">
        <f>VLOOKUP($C197, Table3[#All], 39, 0)</f>
        <v>0.87230000000000008</v>
      </c>
      <c r="BQ197" s="9">
        <f>VLOOKUP($C197, Table3[#All], 40, 0)</f>
        <v>0.12770000000000001</v>
      </c>
      <c r="BR197" s="9">
        <f>VLOOKUP($C197, Table3[#All], 41, 0)</f>
        <v>0</v>
      </c>
      <c r="BS197" s="9">
        <f>VLOOKUP($C197, Table3[#All], 42, 0)</f>
        <v>0</v>
      </c>
      <c r="BT197" s="9"/>
      <c r="BU197" s="10">
        <f t="shared" si="198"/>
        <v>1</v>
      </c>
      <c r="BV197" s="11"/>
      <c r="BW197" s="9">
        <f>VLOOKUP($C197, Table3[#All], 43, 0)</f>
        <v>2.0799999999999999E-2</v>
      </c>
      <c r="BX197" s="9">
        <f>VLOOKUP($C197, Table3[#All], 44, 0)</f>
        <v>0.91670000000000007</v>
      </c>
      <c r="BY197" s="9">
        <f>VLOOKUP($C197, Table3[#All], 45, 0)</f>
        <v>6.25E-2</v>
      </c>
      <c r="BZ197" s="9"/>
      <c r="CA197" s="9"/>
      <c r="CB197" s="10">
        <f t="shared" si="199"/>
        <v>2</v>
      </c>
      <c r="CC197" s="81"/>
      <c r="CD197" s="9">
        <f>VLOOKUP($C197, Table3[#All], 46, 0)</f>
        <v>0.97920000000000007</v>
      </c>
      <c r="CE197" s="9">
        <f>VLOOKUP($C197, Table3[#All], 47, 0)</f>
        <v>2.0799999999999999E-2</v>
      </c>
      <c r="CF197" s="9">
        <f>VLOOKUP($C197, Table3[#All], 48, 0)</f>
        <v>0</v>
      </c>
      <c r="CG197" s="9">
        <f>VLOOKUP($C197, Table3[#All], 49, 0)</f>
        <v>0</v>
      </c>
      <c r="CH197" s="9">
        <f>VLOOKUP($C197, Table3[#All], 50, 0)</f>
        <v>0</v>
      </c>
      <c r="CI197" s="12">
        <f t="shared" si="200"/>
        <v>1</v>
      </c>
      <c r="CJ197" s="13"/>
      <c r="CK197" s="9">
        <f>VLOOKUP($C197, Table3[#All], 51, 0)</f>
        <v>2.0799999999999999E-2</v>
      </c>
      <c r="CL197" s="9">
        <f>VLOOKUP($C197, Table3[#All], 52, 0)</f>
        <v>0.1875</v>
      </c>
      <c r="CM197" s="9">
        <f>VLOOKUP($C197, Table3[#All], 53, 0)</f>
        <v>0.625</v>
      </c>
      <c r="CN197" s="9">
        <f>VLOOKUP($C197, Table3[#All], 54, 0)</f>
        <v>0.16670000000000001</v>
      </c>
      <c r="CO197" s="9"/>
      <c r="CP197" s="10">
        <f t="shared" si="201"/>
        <v>3</v>
      </c>
      <c r="CQ197" s="11"/>
      <c r="CR197" s="9">
        <f>VLOOKUP($C197, Table3[#All], 55, 0)</f>
        <v>0.1042</v>
      </c>
      <c r="CS197" s="9">
        <f>VLOOKUP($C197, Table3[#All], 56, 0)</f>
        <v>0.45829999999999999</v>
      </c>
      <c r="CT197" s="9">
        <f>VLOOKUP($C197, Table3[#All], 57, 0)</f>
        <v>0.22920000000000001</v>
      </c>
      <c r="CU197" s="9">
        <f>VLOOKUP($C197, Table3[#All], 58, 0)</f>
        <v>0.125</v>
      </c>
      <c r="CV197" s="9">
        <f>VLOOKUP($C197, Table3[#All], 59, 0)</f>
        <v>8.3299999999999999E-2</v>
      </c>
      <c r="CW197" s="14">
        <f t="shared" si="202"/>
        <v>3</v>
      </c>
      <c r="CX197" s="81"/>
      <c r="CY197" s="9">
        <f>VLOOKUP($C197, Table3[#All], 60, 0)</f>
        <v>0</v>
      </c>
      <c r="CZ197" s="9">
        <f>VLOOKUP($C197, Table3[#All], 61, 0)</f>
        <v>0.79170000000000007</v>
      </c>
      <c r="DA197" s="9">
        <f>VLOOKUP($C197, Table3[#All], 62, 0)</f>
        <v>0.20829999999999999</v>
      </c>
      <c r="DB197" s="9">
        <f>VLOOKUP($C197, Table3[#All], 63, 0)</f>
        <v>0</v>
      </c>
      <c r="DC197" s="9">
        <f>VLOOKUP($C197, Table3[#All], 64, 0)</f>
        <v>0</v>
      </c>
      <c r="DD197" s="10">
        <f t="shared" si="203"/>
        <v>2</v>
      </c>
      <c r="DE197" s="11"/>
      <c r="DF197" s="9">
        <f>VLOOKUP($C197, Table3[#All], 65, 0)</f>
        <v>0</v>
      </c>
      <c r="DG197" s="9"/>
      <c r="DH197" s="9">
        <f>VLOOKUP($C197, Table3[#All], 66, 0)</f>
        <v>0.5625</v>
      </c>
      <c r="DI197" s="9"/>
      <c r="DJ197" s="9">
        <f>VLOOKUP($C197, Table3[#All], 67, 0)</f>
        <v>0.4375</v>
      </c>
      <c r="DK197" s="14">
        <f t="shared" si="204"/>
        <v>5</v>
      </c>
      <c r="DL197" s="11"/>
      <c r="DM197" s="9">
        <f>VLOOKUP($C197, Table3[#All], 68, 0)</f>
        <v>0.95829999999999993</v>
      </c>
      <c r="DN197" s="9"/>
      <c r="DO197" s="9">
        <f>VLOOKUP($C197, Table3[#All], 69, 0)</f>
        <v>4.1700000000000001E-2</v>
      </c>
      <c r="DP197" s="9">
        <f>VLOOKUP($C197, Table3[#All], 70, 0)</f>
        <v>0</v>
      </c>
      <c r="DQ197" s="9"/>
      <c r="DR197" s="14">
        <f t="shared" si="205"/>
        <v>1</v>
      </c>
      <c r="DS197" s="11"/>
      <c r="DT197" s="9">
        <f>VLOOKUP($C197, Table3[#All], 71, 0)</f>
        <v>0</v>
      </c>
      <c r="DU197" s="9">
        <f>VLOOKUP($C197, Table3[#All], 72, 0)</f>
        <v>0</v>
      </c>
      <c r="DV197" s="9">
        <f>VLOOKUP($C197, Table3[#All], 73, 0)</f>
        <v>6.25E-2</v>
      </c>
      <c r="DW197" s="9">
        <f>VLOOKUP($C197, Table3[#All], 74, 0)</f>
        <v>0.1875</v>
      </c>
      <c r="DX197" s="9">
        <f>VLOOKUP($C197, Table3[#All], 75, 0)</f>
        <v>0.75</v>
      </c>
      <c r="DY197" s="12">
        <f t="shared" si="230"/>
        <v>5</v>
      </c>
      <c r="DZ197" s="11"/>
      <c r="EA197" s="9">
        <f>VLOOKUP($C197, Table3[#All], 76, 0)</f>
        <v>1</v>
      </c>
      <c r="EB197" s="9">
        <f>VLOOKUP($C197, Table3[#All], 77, 0)</f>
        <v>0</v>
      </c>
      <c r="EC197" s="9">
        <f>VLOOKUP($C197, Table3[#All], 78, 0)</f>
        <v>0</v>
      </c>
      <c r="ED197" s="9">
        <f>VLOOKUP($C197, Table3[#All], 79, 0)</f>
        <v>0</v>
      </c>
      <c r="EE197" s="9">
        <f>VLOOKUP($C197, Table3[#All], 80, 0)</f>
        <v>0</v>
      </c>
      <c r="EF197" s="10">
        <f t="shared" si="206"/>
        <v>1</v>
      </c>
      <c r="EG197" s="9"/>
      <c r="EH197" s="9">
        <f>VLOOKUP($C197, Table3[#All], 81, 0)</f>
        <v>0</v>
      </c>
      <c r="EI197" s="9">
        <f>VLOOKUP($C197, Table3[#All], 82, 0)</f>
        <v>0</v>
      </c>
      <c r="EJ197" s="9">
        <f>VLOOKUP($C197, Table3[#All], 83, 0)</f>
        <v>0</v>
      </c>
      <c r="EK197" s="9">
        <f>VLOOKUP($C197, Table3[#All], 84, 0)</f>
        <v>0</v>
      </c>
      <c r="EL197" s="9">
        <f>VLOOKUP($C197, Table3[#All], 85, 0)</f>
        <v>1</v>
      </c>
      <c r="EM197" s="14">
        <f t="shared" si="207"/>
        <v>5</v>
      </c>
      <c r="EN197" s="11"/>
      <c r="EO197" s="9">
        <f>VLOOKUP($C197, Table3[#All], 86, 0)</f>
        <v>0.33329999999999999</v>
      </c>
      <c r="EP197" s="9"/>
      <c r="EQ197" s="9">
        <f>VLOOKUP($C197, Table3[#All], 87, 0)</f>
        <v>0.66670000000000007</v>
      </c>
      <c r="ER197" s="9"/>
      <c r="ES197" s="9"/>
      <c r="ET197" s="14">
        <f t="shared" si="208"/>
        <v>3</v>
      </c>
      <c r="EU197" s="11"/>
      <c r="EV197" s="9">
        <f>VLOOKUP($C197, Table3[#All], 88, 0)</f>
        <v>1</v>
      </c>
      <c r="EW197" s="9">
        <f>VLOOKUP($C197, Table3[#All], 89, 0)</f>
        <v>0</v>
      </c>
      <c r="EX197" s="9">
        <f>VLOOKUP($C197, Table3[#All], 90, 0)</f>
        <v>0</v>
      </c>
      <c r="EY197" s="9">
        <f>VLOOKUP($C197, Table3[#All], 91, 0)</f>
        <v>0</v>
      </c>
      <c r="EZ197" s="9">
        <f>VLOOKUP($C197, Table3[#All], 92, 0)</f>
        <v>0</v>
      </c>
      <c r="FA197" s="12">
        <f t="shared" si="209"/>
        <v>1</v>
      </c>
      <c r="FB197" s="11"/>
      <c r="FC197" s="9">
        <f>VLOOKUP($C197, Table3[#All], 93, 0)</f>
        <v>0</v>
      </c>
      <c r="FD197" s="9">
        <f>VLOOKUP($C197, Table3[#All], 94, 0)</f>
        <v>6.25E-2</v>
      </c>
      <c r="FE197" s="9">
        <f>VLOOKUP($C197, Table3[#All], 95, 0)</f>
        <v>0.91670000000000007</v>
      </c>
      <c r="FF197" s="9">
        <f>VLOOKUP($C197, Table3[#All], 96, 0)</f>
        <v>2.0799999999999999E-2</v>
      </c>
      <c r="FG197" s="9"/>
      <c r="FH197" s="10">
        <f t="shared" si="210"/>
        <v>3</v>
      </c>
      <c r="FI197" s="11"/>
      <c r="FJ197" s="9">
        <f>VLOOKUP($C197, Table3[#All], 97, 0)</f>
        <v>0</v>
      </c>
      <c r="FK197" s="9">
        <f>VLOOKUP($C197, Table3[#All], 98, 0)</f>
        <v>0</v>
      </c>
      <c r="FL197" s="9">
        <f>VLOOKUP($C197, Table3[#All], 99, 0)</f>
        <v>0</v>
      </c>
      <c r="FM197" s="9">
        <f>VLOOKUP($C197, Table3[#All], 100, 0)</f>
        <v>0</v>
      </c>
      <c r="FN197" s="9">
        <f>VLOOKUP($C197, Table3[#All], 101, 0)</f>
        <v>1</v>
      </c>
      <c r="FO197" s="14">
        <f t="shared" si="211"/>
        <v>5</v>
      </c>
      <c r="FP197" s="11"/>
      <c r="FQ197" s="9">
        <f>VLOOKUP($C197, Table3[#All], 102, 0)</f>
        <v>0.60420000000000007</v>
      </c>
      <c r="FR197" s="9">
        <f>VLOOKUP($C197, Table3[#All], 103, 0)</f>
        <v>0.39579999999999999</v>
      </c>
      <c r="FS197" s="9">
        <f>VLOOKUP($C197, Table3[#All], 104, 0)</f>
        <v>0</v>
      </c>
      <c r="FT197" s="9">
        <f>VLOOKUP($C197, Table3[#All], 105, 0)</f>
        <v>0</v>
      </c>
      <c r="FU197" s="9">
        <v>0</v>
      </c>
      <c r="FV197" s="10">
        <f t="shared" si="212"/>
        <v>2</v>
      </c>
      <c r="FW197" s="11"/>
      <c r="FX197" s="9">
        <f>VLOOKUP($C197, Table3[#All], 106, 0)</f>
        <v>0.1042</v>
      </c>
      <c r="FY197" s="9"/>
      <c r="FZ197" s="9">
        <f>VLOOKUP($C197, Table3[#All], 107, 0)</f>
        <v>0.60420000000000007</v>
      </c>
      <c r="GA197" s="9">
        <f>VLOOKUP($C197, Table3[#All], 108, 0)</f>
        <v>0.29170000000000001</v>
      </c>
      <c r="GB197" s="9"/>
      <c r="GC197" s="10">
        <f t="shared" si="229"/>
        <v>4</v>
      </c>
      <c r="GD197" s="81"/>
      <c r="GE197" s="9">
        <f>VLOOKUP($C197, Table3[#All], 109, 0)</f>
        <v>0.17780000000000001</v>
      </c>
      <c r="GF197" s="9">
        <f>VLOOKUP($C197, Table3[#All], 110, 0)</f>
        <v>0.31109999999999999</v>
      </c>
      <c r="GG197" s="9">
        <f>VLOOKUP($C197, Table3[#All], 111, 0)</f>
        <v>0.4667</v>
      </c>
      <c r="GH197" s="9"/>
      <c r="GI197" s="9">
        <f>VLOOKUP($C197, Table3[#All], 112, 0)</f>
        <v>4.4400000000000002E-2</v>
      </c>
      <c r="GJ197" s="12">
        <f t="shared" si="213"/>
        <v>3</v>
      </c>
      <c r="GK197" s="11"/>
      <c r="GL197" s="9">
        <f>VLOOKUP($C197, Table3[#All], 113, 0)</f>
        <v>6.25E-2</v>
      </c>
      <c r="GM197" s="9">
        <f>VLOOKUP($C197, Table3[#All], 114, 0)</f>
        <v>0</v>
      </c>
      <c r="GN197" s="9">
        <f>VLOOKUP($C197, Table3[#All], 115, 0)</f>
        <v>0.20829999999999999</v>
      </c>
      <c r="GO197" s="9">
        <f>VLOOKUP($C197, Table3[#All], 116, 0)</f>
        <v>0.72920000000000007</v>
      </c>
      <c r="GP197" s="9"/>
      <c r="GQ197" s="10">
        <f t="shared" si="214"/>
        <v>4</v>
      </c>
      <c r="GR197" s="11"/>
      <c r="GS197" s="9">
        <f>VLOOKUP($C197, Table2[#All], 3, 0)</f>
        <v>0</v>
      </c>
      <c r="GT197" s="9">
        <f>VLOOKUP($C197, Table2[#All], 4, 0)</f>
        <v>0</v>
      </c>
      <c r="GU197" s="9">
        <f>VLOOKUP($C197, Table2[#All], 5, 0)</f>
        <v>1</v>
      </c>
      <c r="GV197" s="9">
        <f>VLOOKUP($C197, Table2[#All], 6, 0)</f>
        <v>0</v>
      </c>
      <c r="GW197" s="9">
        <f>VLOOKUP($C197, Table2[#All], 7, 0)</f>
        <v>0</v>
      </c>
      <c r="GX197" s="10">
        <f t="shared" si="215"/>
        <v>3</v>
      </c>
      <c r="GY197" s="11"/>
      <c r="GZ197" s="9">
        <v>0</v>
      </c>
      <c r="HA197" s="9">
        <v>0</v>
      </c>
      <c r="HB197" s="9">
        <v>0</v>
      </c>
      <c r="HC197" s="9">
        <v>1</v>
      </c>
      <c r="HD197" s="9"/>
      <c r="HE197" s="10">
        <f t="shared" si="216"/>
        <v>4</v>
      </c>
      <c r="HF197" s="11"/>
      <c r="HG197" s="9">
        <f>VLOOKUP($C197, Table5[#All], 2, 0)</f>
        <v>0</v>
      </c>
      <c r="HH197" s="9">
        <f>VLOOKUP($C197, Table5[#All], 3, 0)</f>
        <v>0</v>
      </c>
      <c r="HI197" s="9">
        <f>VLOOKUP($C197, Table5[#All], 4, 0)</f>
        <v>1</v>
      </c>
      <c r="HJ197" s="9">
        <f>VLOOKUP($C197, Table5[#All], 5, 0)</f>
        <v>0</v>
      </c>
      <c r="HK197" s="9">
        <f>VLOOKUP($C197, Table5[#All], 6, 0)</f>
        <v>0</v>
      </c>
      <c r="HL197" s="10">
        <f t="shared" si="217"/>
        <v>3</v>
      </c>
      <c r="HM197" s="11"/>
      <c r="HN197" s="9">
        <f>VLOOKUP($C197, Table5[#All], 7, 0)</f>
        <v>0</v>
      </c>
      <c r="HO197" s="9">
        <f>VLOOKUP($C197, Table5[#All], 8, 0)</f>
        <v>1</v>
      </c>
      <c r="HP197" s="9">
        <f>VLOOKUP($C197, Table5[#All], 9, 0)</f>
        <v>0</v>
      </c>
      <c r="HQ197" s="9">
        <f>VLOOKUP($C197, Table5[#All], 10, 0)</f>
        <v>0</v>
      </c>
      <c r="HR197" s="9">
        <f>VLOOKUP($C197, Table5[#All], 11, 0)</f>
        <v>0</v>
      </c>
      <c r="HS197" s="10">
        <f t="shared" si="218"/>
        <v>2</v>
      </c>
      <c r="HT197" s="11"/>
      <c r="HU197" s="9">
        <f>VLOOKUP($C197, Table5[#All], 12, 0)</f>
        <v>1</v>
      </c>
      <c r="HV197" s="9">
        <f>VLOOKUP($C197, Table5[#All], 13, 0)</f>
        <v>0</v>
      </c>
      <c r="HW197" s="9">
        <f>VLOOKUP($C197, Table5[#All], 14, 0)</f>
        <v>0</v>
      </c>
      <c r="HX197" s="9">
        <f>VLOOKUP($C197, Table5[#All], 15, 0)</f>
        <v>0</v>
      </c>
      <c r="HY197" s="9">
        <f>VLOOKUP($C197, Table5[#All], 16, 0)</f>
        <v>0</v>
      </c>
      <c r="HZ197" s="10">
        <f t="shared" si="219"/>
        <v>1</v>
      </c>
      <c r="IA197" s="11"/>
      <c r="IB197" s="9">
        <f>VLOOKUP($C197, Table5[#All], 17, 0)</f>
        <v>0</v>
      </c>
      <c r="IC197" s="9">
        <f>VLOOKUP($C197, Table5[#All], 18, 0)</f>
        <v>0</v>
      </c>
      <c r="ID197" s="9">
        <f>VLOOKUP($C197, Table5[#All], 19, 0)</f>
        <v>1</v>
      </c>
      <c r="IE197" s="9">
        <f>VLOOKUP($C197, Table5[#All], 20, 0)</f>
        <v>0</v>
      </c>
      <c r="IF197" s="9">
        <f>VLOOKUP($C197, Table5[#All], 21, 0)</f>
        <v>0</v>
      </c>
      <c r="IG197" s="10">
        <f t="shared" si="220"/>
        <v>3</v>
      </c>
      <c r="IH197" s="11"/>
      <c r="II197" s="9">
        <f>VLOOKUP($C197, Table5[#All], 22, 0)</f>
        <v>1</v>
      </c>
      <c r="IJ197" s="9">
        <f>VLOOKUP($C197, Table5[#All], 23, 0)</f>
        <v>0</v>
      </c>
      <c r="IK197" s="9">
        <f>VLOOKUP($C197, Table5[#All], 24, 0)</f>
        <v>0</v>
      </c>
      <c r="IL197" s="9">
        <f>VLOOKUP($C197, Table5[#All], 25, 0)</f>
        <v>0</v>
      </c>
      <c r="IM197" s="9">
        <f>VLOOKUP($C197, Table5[#All], 26, 0)</f>
        <v>0</v>
      </c>
      <c r="IN197" s="10">
        <f t="shared" si="221"/>
        <v>1</v>
      </c>
      <c r="IO197" s="11"/>
      <c r="IP197" s="9">
        <v>1</v>
      </c>
      <c r="IQ197" s="9">
        <v>0</v>
      </c>
      <c r="IR197" s="9">
        <v>0</v>
      </c>
      <c r="IS197" s="9">
        <v>0</v>
      </c>
      <c r="IT197" s="9">
        <v>0</v>
      </c>
      <c r="IU197" s="10">
        <f t="shared" si="222"/>
        <v>1</v>
      </c>
      <c r="IV197" s="82"/>
    </row>
    <row r="198" spans="1:256" ht="16.3" thickTop="1" thickBot="1" x14ac:dyDescent="0.35">
      <c r="A198" s="16" t="s">
        <v>531</v>
      </c>
      <c r="B198" s="16" t="s">
        <v>538</v>
      </c>
      <c r="C198" s="16" t="s">
        <v>539</v>
      </c>
      <c r="D198" s="11"/>
      <c r="E198" s="9">
        <f>VLOOKUP($C198, Table3[#All], 2, 0)</f>
        <v>0</v>
      </c>
      <c r="F198" s="9"/>
      <c r="G198" s="9">
        <f>VLOOKUP($C198, Table3[#All], 3, 0)</f>
        <v>0.11539999999999999</v>
      </c>
      <c r="H198" s="9">
        <f>VLOOKUP($C198, Table3[#All], 4, 0)</f>
        <v>0.65379999999999994</v>
      </c>
      <c r="I198" s="9">
        <f>VLOOKUP($C198, Table3[#All], 5, 0)</f>
        <v>0.23079999999999998</v>
      </c>
      <c r="J198" s="10">
        <f t="shared" si="223"/>
        <v>4</v>
      </c>
      <c r="K198" s="11"/>
      <c r="L198" s="9">
        <f>VLOOKUP($C198, Table3[#All], 6, 0)</f>
        <v>0</v>
      </c>
      <c r="M198" s="9"/>
      <c r="N198" s="9">
        <f>VLOOKUP($C198, Table3[#All], 7, 0)</f>
        <v>0</v>
      </c>
      <c r="O198" s="9">
        <f>VLOOKUP($C198, Table3[#All], 8, 0)</f>
        <v>0</v>
      </c>
      <c r="P198" s="9">
        <f>VLOOKUP($C198, Table3[#All], 9, 0)</f>
        <v>1</v>
      </c>
      <c r="Q198" s="10">
        <f t="shared" si="224"/>
        <v>5</v>
      </c>
      <c r="R198" s="11"/>
      <c r="S198" s="9">
        <f>VLOOKUP($C198, Table3[#All], 10, 0)</f>
        <v>0</v>
      </c>
      <c r="T198" s="9">
        <f>VLOOKUP($C198, Table3[#All], 11, 0)</f>
        <v>0.1923</v>
      </c>
      <c r="U198" s="9">
        <f>VLOOKUP($C198, Table3[#All], 12, 0)</f>
        <v>0.5</v>
      </c>
      <c r="V198" s="9">
        <f>VLOOKUP($C198, Table3[#All], 13, 0)</f>
        <v>0.30769999999999997</v>
      </c>
      <c r="W198" s="9">
        <f>VLOOKUP($C198, Table3[#All], 14, 0)</f>
        <v>0</v>
      </c>
      <c r="X198" s="10">
        <f t="shared" si="225"/>
        <v>4</v>
      </c>
      <c r="Y198" s="11"/>
      <c r="Z198" s="9">
        <f>VLOOKUP($C198, Table3[#All], 15, 0)</f>
        <v>0</v>
      </c>
      <c r="AA198" s="9">
        <f>VLOOKUP($C198, Table3[#All], 16, 0)</f>
        <v>0.3846</v>
      </c>
      <c r="AB198" s="9">
        <f>VLOOKUP($C198, Table3[#All], 17, 0)</f>
        <v>0.5</v>
      </c>
      <c r="AC198" s="9">
        <f>VLOOKUP($C198, Table3[#All], 18, 0)</f>
        <v>7.690000000000001E-2</v>
      </c>
      <c r="AD198" s="9">
        <f>VLOOKUP($C198, Table3[#All], 19, 0)</f>
        <v>3.85E-2</v>
      </c>
      <c r="AE198" s="10">
        <f t="shared" ref="AE198:AE261" si="231">IF(AD198&gt;=25%, 5, IF(SUM(AC198:AD198)&gt;=25%, 4, IF(SUM(AB198:AD198)&gt;=25%, 3, IF(SUM(AA198:AD198)&gt;=25%, 2, IF(SUM(Z198:AD198)&gt;=25%, 1, "N/A")))))</f>
        <v>3</v>
      </c>
      <c r="AF198" s="11"/>
      <c r="AG198" s="9">
        <f>VLOOKUP($C198, Table3[#All], 20, 0)</f>
        <v>3.85E-2</v>
      </c>
      <c r="AH198" s="9">
        <f>VLOOKUP($C198, Table3[#All], 21, 0)</f>
        <v>0.57689999999999997</v>
      </c>
      <c r="AI198" s="9">
        <f>VLOOKUP($C198, Table3[#All], 22, 0)</f>
        <v>0.3846</v>
      </c>
      <c r="AJ198" s="9"/>
      <c r="AK198" s="9"/>
      <c r="AL198" s="10">
        <f t="shared" ref="AL198:AL261" si="232">IF(AK198&gt;=25%, 5, IF(SUM(AJ198:AK198)&gt;=25%, 4, IF(SUM(AI198:AK198)&gt;=25%, 3, IF(SUM(AH198:AK198)&gt;=25%, 2, IF(SUM(AG198:AK198)&gt;=25%, 1, "N/A")))))</f>
        <v>3</v>
      </c>
      <c r="AM198" s="11"/>
      <c r="AN198" s="9">
        <f>VLOOKUP($C198, Table3[#All], 23, 0)</f>
        <v>0</v>
      </c>
      <c r="AO198" s="9">
        <f>VLOOKUP($C198, Table3[#All], 24, 0)</f>
        <v>0</v>
      </c>
      <c r="AP198" s="9">
        <f>VLOOKUP($C198, Table3[#All], 25, 0)</f>
        <v>1</v>
      </c>
      <c r="AQ198" s="9">
        <f>VLOOKUP($C198, Table3[#All], 26, 0)</f>
        <v>0</v>
      </c>
      <c r="AR198" s="9"/>
      <c r="AS198" s="12">
        <f t="shared" ref="AS198:AS261" si="233">IF(AR198&gt;=25%, 5, IF(SUM(AQ198:AR198)&gt;=25%, 4, IF(SUM(AP198:AR198)&gt;=25%, 3, IF(SUM(AO198:AR198)&gt;=25%, 2, IF(SUM(AN198:AR198)&gt;=25%, 1, "N/A")))))</f>
        <v>3</v>
      </c>
      <c r="AT198" s="11"/>
      <c r="AU198" s="9">
        <f>VLOOKUP($C198, Table3[#All], 27, 0)</f>
        <v>0.76</v>
      </c>
      <c r="AV198" s="9">
        <f>VLOOKUP($C198, Table3[#All], 28, 0)</f>
        <v>0.16</v>
      </c>
      <c r="AW198" s="9">
        <f>VLOOKUP($C198, Table3[#All], 29, 0)</f>
        <v>0.08</v>
      </c>
      <c r="AX198" s="9"/>
      <c r="AY198" s="9"/>
      <c r="AZ198" s="10">
        <f t="shared" si="226"/>
        <v>1</v>
      </c>
      <c r="BA198" s="11"/>
      <c r="BB198" s="9">
        <f>VLOOKUP($C198, Table3[#All], 30, 0)</f>
        <v>0</v>
      </c>
      <c r="BC198" s="9">
        <f>VLOOKUP($C198, Table3[#All], 31, 0)</f>
        <v>0.42310000000000003</v>
      </c>
      <c r="BD198" s="9">
        <f>VLOOKUP($C198, Table3[#All], 32, 0)</f>
        <v>0.3846</v>
      </c>
      <c r="BE198" s="9">
        <f>VLOOKUP($C198, Table3[#All], 33, 0)</f>
        <v>0.1923</v>
      </c>
      <c r="BF198" s="9"/>
      <c r="BG198" s="10">
        <f t="shared" si="227"/>
        <v>3</v>
      </c>
      <c r="BH198" s="81"/>
      <c r="BI198" s="9">
        <f>VLOOKUP($C198, Table3[#All], 34, 0)</f>
        <v>0</v>
      </c>
      <c r="BJ198" s="9">
        <f>VLOOKUP($C198, Table3[#All], 35, 0)</f>
        <v>0</v>
      </c>
      <c r="BK198" s="9">
        <f>VLOOKUP($C198, Table3[#All], 36, 0)</f>
        <v>0</v>
      </c>
      <c r="BL198" s="9">
        <f>VLOOKUP($C198, Table3[#All], 37, 0)</f>
        <v>0</v>
      </c>
      <c r="BM198" s="9">
        <f>VLOOKUP($C198, Table3[#All], 38, 0)</f>
        <v>0</v>
      </c>
      <c r="BN198" s="10" t="str">
        <f t="shared" si="228"/>
        <v>N/A</v>
      </c>
      <c r="BO198" s="11"/>
      <c r="BP198" s="9">
        <f>VLOOKUP($C198, Table3[#All], 39, 0)</f>
        <v>0.82609999999999995</v>
      </c>
      <c r="BQ198" s="9">
        <f>VLOOKUP($C198, Table3[#All], 40, 0)</f>
        <v>0.13039999999999999</v>
      </c>
      <c r="BR198" s="9">
        <f>VLOOKUP($C198, Table3[#All], 41, 0)</f>
        <v>4.3499999999999997E-2</v>
      </c>
      <c r="BS198" s="9">
        <f>VLOOKUP($C198, Table3[#All], 42, 0)</f>
        <v>0</v>
      </c>
      <c r="BT198" s="9"/>
      <c r="BU198" s="10">
        <f t="shared" ref="BU198:BU261" si="234">IF(BT198&gt;=25%, 5, IF(SUM(BS198:BT198)&gt;=25%, 4, IF(SUM(BR198:BT198)&gt;=25%, 3, IF(SUM(BQ198:BT198)&gt;=25%, 2, IF(SUM(BP198:BT198)&gt;=25%, 1, "N/A")))))</f>
        <v>1</v>
      </c>
      <c r="BV198" s="11"/>
      <c r="BW198" s="9">
        <f>VLOOKUP($C198, Table3[#All], 43, 0)</f>
        <v>3.85E-2</v>
      </c>
      <c r="BX198" s="9">
        <f>VLOOKUP($C198, Table3[#All], 44, 0)</f>
        <v>0.88459999999999994</v>
      </c>
      <c r="BY198" s="9">
        <f>VLOOKUP($C198, Table3[#All], 45, 0)</f>
        <v>7.690000000000001E-2</v>
      </c>
      <c r="BZ198" s="9"/>
      <c r="CA198" s="9"/>
      <c r="CB198" s="10">
        <f t="shared" ref="CB198:CB261" si="235">IF(CA198&gt;=25%, 5, IF(SUM(BZ198:CA198)&gt;=25%, 4, IF(SUM(BY198:CA198)&gt;=25%, 3, IF(SUM(BX198:CA198)&gt;=25%, 2, IF(SUM(BW198:CA198)&gt;=25%, 1, "N/A")))))</f>
        <v>2</v>
      </c>
      <c r="CC198" s="81"/>
      <c r="CD198" s="9">
        <f>VLOOKUP($C198, Table3[#All], 46, 0)</f>
        <v>0.84620000000000006</v>
      </c>
      <c r="CE198" s="9">
        <f>VLOOKUP($C198, Table3[#All], 47, 0)</f>
        <v>0.15380000000000002</v>
      </c>
      <c r="CF198" s="9">
        <f>VLOOKUP($C198, Table3[#All], 48, 0)</f>
        <v>0</v>
      </c>
      <c r="CG198" s="9">
        <f>VLOOKUP($C198, Table3[#All], 49, 0)</f>
        <v>0</v>
      </c>
      <c r="CH198" s="9">
        <f>VLOOKUP($C198, Table3[#All], 50, 0)</f>
        <v>0</v>
      </c>
      <c r="CI198" s="12">
        <f t="shared" ref="CI198:CI261" si="236">IF(CH198&gt;=25%, 5, IF(SUM(CG198:CH198)&gt;=25%, 4, IF(SUM(CF198:CH198)&gt;=25%, 3, IF(SUM(CE198:CH198)&gt;=25%, 2, IF(SUM(CD198:CH198)&gt;=25%, 1, "N/A")))))</f>
        <v>1</v>
      </c>
      <c r="CJ198" s="13"/>
      <c r="CK198" s="9">
        <f>VLOOKUP($C198, Table3[#All], 51, 0)</f>
        <v>0.26919999999999999</v>
      </c>
      <c r="CL198" s="9">
        <f>VLOOKUP($C198, Table3[#All], 52, 0)</f>
        <v>0.46149999999999997</v>
      </c>
      <c r="CM198" s="9">
        <f>VLOOKUP($C198, Table3[#All], 53, 0)</f>
        <v>0.1923</v>
      </c>
      <c r="CN198" s="9">
        <f>VLOOKUP($C198, Table3[#All], 54, 0)</f>
        <v>7.690000000000001E-2</v>
      </c>
      <c r="CO198" s="9"/>
      <c r="CP198" s="10">
        <f t="shared" ref="CP198:CP261" si="237">IF(CO198&gt;=25%, 5, IF(SUM(CN198:CO198)&gt;=25%, 4, IF(SUM(CM198:CO198)&gt;=25%, 3, IF(SUM(CL198:CO198)&gt;=25%, 2, IF(SUM(CK198:CO198)&gt;=25%, 1, "N/A")))))</f>
        <v>3</v>
      </c>
      <c r="CQ198" s="11"/>
      <c r="CR198" s="9">
        <f>VLOOKUP($C198, Table3[#All], 55, 0)</f>
        <v>0</v>
      </c>
      <c r="CS198" s="9">
        <f>VLOOKUP($C198, Table3[#All], 56, 0)</f>
        <v>3.85E-2</v>
      </c>
      <c r="CT198" s="9">
        <f>VLOOKUP($C198, Table3[#All], 57, 0)</f>
        <v>0.30769999999999997</v>
      </c>
      <c r="CU198" s="9">
        <f>VLOOKUP($C198, Table3[#All], 58, 0)</f>
        <v>0.46149999999999997</v>
      </c>
      <c r="CV198" s="9">
        <f>VLOOKUP($C198, Table3[#All], 59, 0)</f>
        <v>0.1923</v>
      </c>
      <c r="CW198" s="14">
        <f t="shared" ref="CW198:CW261" si="238">IF(CV198&gt;=25%, 5, IF(SUM(CU198:CV198)&gt;=25%, 4, IF(SUM(CT198:CV198)&gt;=25%, 3, IF(SUM(CS198:CV198)&gt;=25%, 2, IF(SUM(CR198:CV198)&gt;=25%, 1, "N/A")))))</f>
        <v>4</v>
      </c>
      <c r="CX198" s="81"/>
      <c r="CY198" s="9">
        <f>VLOOKUP($C198, Table3[#All], 60, 0)</f>
        <v>0.23079999999999998</v>
      </c>
      <c r="CZ198" s="9">
        <f>VLOOKUP($C198, Table3[#All], 61, 0)</f>
        <v>0.69230000000000003</v>
      </c>
      <c r="DA198" s="9">
        <f>VLOOKUP($C198, Table3[#All], 62, 0)</f>
        <v>3.85E-2</v>
      </c>
      <c r="DB198" s="9">
        <f>VLOOKUP($C198, Table3[#All], 63, 0)</f>
        <v>3.85E-2</v>
      </c>
      <c r="DC198" s="9">
        <f>VLOOKUP($C198, Table3[#All], 64, 0)</f>
        <v>0</v>
      </c>
      <c r="DD198" s="10">
        <f t="shared" ref="DD198:DD261" si="239">IF(DC198&gt;=25%, 5, IF(SUM(DB198:DC198)&gt;=25%, 4, IF(SUM(DA198:DC198)&gt;=25%, 3, IF(SUM(CZ198:DC198)&gt;=25%, 2, IF(SUM(CY198:DC198)&gt;=25%, 1, "N/A")))))</f>
        <v>2</v>
      </c>
      <c r="DE198" s="11"/>
      <c r="DF198" s="9">
        <f>VLOOKUP($C198, Table3[#All], 65, 0)</f>
        <v>0.46149999999999997</v>
      </c>
      <c r="DG198" s="9"/>
      <c r="DH198" s="9">
        <f>VLOOKUP($C198, Table3[#All], 66, 0)</f>
        <v>0.5</v>
      </c>
      <c r="DI198" s="9"/>
      <c r="DJ198" s="9">
        <f>VLOOKUP($C198, Table3[#All], 67, 0)</f>
        <v>3.85E-2</v>
      </c>
      <c r="DK198" s="14">
        <f t="shared" ref="DK198:DK261" si="240">IF(DJ198&gt;=25%, 5, IF(SUM(DI198:DJ198)&gt;=25%, 4, IF(SUM(DH198:DJ198)&gt;=25%, 3, IF(SUM(DG198:DJ198)&gt;=25%, 2, IF(SUM(DF198:DJ198)&gt;=25%, 1, "N/A")))))</f>
        <v>3</v>
      </c>
      <c r="DL198" s="11"/>
      <c r="DM198" s="9">
        <f>VLOOKUP($C198, Table3[#All], 68, 0)</f>
        <v>0.84620000000000006</v>
      </c>
      <c r="DN198" s="9"/>
      <c r="DO198" s="9">
        <f>VLOOKUP($C198, Table3[#All], 69, 0)</f>
        <v>0.11539999999999999</v>
      </c>
      <c r="DP198" s="9">
        <f>VLOOKUP($C198, Table3[#All], 70, 0)</f>
        <v>3.85E-2</v>
      </c>
      <c r="DQ198" s="9"/>
      <c r="DR198" s="14">
        <f t="shared" ref="DR198:DR261" si="241">IF(DQ198&gt;=25%, 5, IF(SUM(DP198:DQ198)&gt;=25%, 4, IF(SUM(DO198:DQ198)&gt;=25%, 3, IF(SUM(DN198:DQ198)&gt;=25%, 2, IF(SUM(DM198:DQ198)&gt;=25%, 1, "N/A")))))</f>
        <v>1</v>
      </c>
      <c r="DS198" s="11"/>
      <c r="DT198" s="9">
        <f>VLOOKUP($C198, Table3[#All], 71, 0)</f>
        <v>0</v>
      </c>
      <c r="DU198" s="9">
        <f>VLOOKUP($C198, Table3[#All], 72, 0)</f>
        <v>0</v>
      </c>
      <c r="DV198" s="9">
        <f>VLOOKUP($C198, Table3[#All], 73, 0)</f>
        <v>0</v>
      </c>
      <c r="DW198" s="9">
        <f>VLOOKUP($C198, Table3[#All], 74, 0)</f>
        <v>0.61539999999999995</v>
      </c>
      <c r="DX198" s="9">
        <f>VLOOKUP($C198, Table3[#All], 75, 0)</f>
        <v>0.3846</v>
      </c>
      <c r="DY198" s="12">
        <f t="shared" si="230"/>
        <v>5</v>
      </c>
      <c r="DZ198" s="11"/>
      <c r="EA198" s="9">
        <f>VLOOKUP($C198, Table3[#All], 76, 0)</f>
        <v>1</v>
      </c>
      <c r="EB198" s="9">
        <f>VLOOKUP($C198, Table3[#All], 77, 0)</f>
        <v>0</v>
      </c>
      <c r="EC198" s="9">
        <f>VLOOKUP($C198, Table3[#All], 78, 0)</f>
        <v>0</v>
      </c>
      <c r="ED198" s="9">
        <f>VLOOKUP($C198, Table3[#All], 79, 0)</f>
        <v>0</v>
      </c>
      <c r="EE198" s="9">
        <f>VLOOKUP($C198, Table3[#All], 80, 0)</f>
        <v>0</v>
      </c>
      <c r="EF198" s="10">
        <f t="shared" ref="EF198:EF261" si="242">IF(EE198&gt;=25%, 5, IF(SUM(ED198:EE198)&gt;=25%, 4, IF(SUM(EC198:EE198)&gt;=25%, 3, IF(SUM(EB198:EE198)&gt;=25%, 2, IF(SUM(EA198:EE198)&gt;=25%, 1, "N/A")))))</f>
        <v>1</v>
      </c>
      <c r="EG198" s="9"/>
      <c r="EH198" s="9">
        <f>VLOOKUP($C198, Table3[#All], 81, 0)</f>
        <v>0</v>
      </c>
      <c r="EI198" s="9">
        <f>VLOOKUP($C198, Table3[#All], 82, 0)</f>
        <v>0</v>
      </c>
      <c r="EJ198" s="9">
        <f>VLOOKUP($C198, Table3[#All], 83, 0)</f>
        <v>0</v>
      </c>
      <c r="EK198" s="9">
        <f>VLOOKUP($C198, Table3[#All], 84, 0)</f>
        <v>0</v>
      </c>
      <c r="EL198" s="9">
        <f>VLOOKUP($C198, Table3[#All], 85, 0)</f>
        <v>1</v>
      </c>
      <c r="EM198" s="14">
        <f t="shared" ref="EM198:EM261" si="243">IF(EL198&gt;=25%, 5, IF(SUM(EK198:EL198)&gt;=25%, 4, IF(SUM(EJ198:EL198)&gt;=25%, 3, IF(SUM(EI198:EL198)&gt;=25%, 2, IF(SUM(EH198:EL198)&gt;=25%, 1, "N/A")))))</f>
        <v>5</v>
      </c>
      <c r="EN198" s="11"/>
      <c r="EO198" s="9">
        <f>VLOOKUP($C198, Table3[#All], 86, 0)</f>
        <v>0.48</v>
      </c>
      <c r="EP198" s="9"/>
      <c r="EQ198" s="9">
        <f>VLOOKUP($C198, Table3[#All], 87, 0)</f>
        <v>0.52</v>
      </c>
      <c r="ER198" s="9"/>
      <c r="ES198" s="9"/>
      <c r="ET198" s="14">
        <f t="shared" ref="ET198:ET261" si="244">IF(ES198&gt;=25%, 5, IF(SUM(ER198:ES198)&gt;=25%, 4, IF(SUM(EQ198:ES198)&gt;=25%, 3, IF(SUM(EP198:ES198)&gt;=25%, 2, IF(SUM(EO198:ES198)&gt;=25%, 1, "N/A")))))</f>
        <v>3</v>
      </c>
      <c r="EU198" s="11"/>
      <c r="EV198" s="9">
        <f>VLOOKUP($C198, Table3[#All], 88, 0)</f>
        <v>1</v>
      </c>
      <c r="EW198" s="9">
        <f>VLOOKUP($C198, Table3[#All], 89, 0)</f>
        <v>0</v>
      </c>
      <c r="EX198" s="9">
        <f>VLOOKUP($C198, Table3[#All], 90, 0)</f>
        <v>0</v>
      </c>
      <c r="EY198" s="9">
        <f>VLOOKUP($C198, Table3[#All], 91, 0)</f>
        <v>0</v>
      </c>
      <c r="EZ198" s="9">
        <f>VLOOKUP($C198, Table3[#All], 92, 0)</f>
        <v>0</v>
      </c>
      <c r="FA198" s="12">
        <f t="shared" ref="FA198:FA261" si="245">IF(EZ198&gt;=25%, 5, IF(SUM(EY198:EZ198)&gt;=25%, 4, IF(SUM(EX198:EZ198)&gt;=25%, 3, IF(SUM(EW198:EZ198)&gt;=25%, 2, IF(SUM(EV198:EZ198)&gt;=25%, 1, "N/A")))))</f>
        <v>1</v>
      </c>
      <c r="FB198" s="11"/>
      <c r="FC198" s="9">
        <f>VLOOKUP($C198, Table3[#All], 93, 0)</f>
        <v>0</v>
      </c>
      <c r="FD198" s="9">
        <f>VLOOKUP($C198, Table3[#All], 94, 0)</f>
        <v>3.85E-2</v>
      </c>
      <c r="FE198" s="9">
        <f>VLOOKUP($C198, Table3[#All], 95, 0)</f>
        <v>0.84620000000000006</v>
      </c>
      <c r="FF198" s="9">
        <f>VLOOKUP($C198, Table3[#All], 96, 0)</f>
        <v>0.11539999999999999</v>
      </c>
      <c r="FG198" s="9"/>
      <c r="FH198" s="10">
        <f t="shared" ref="FH198:FH261" si="246">IF(FG198&gt;=25%, 5, IF(SUM(FF198:FG198)&gt;=25%, 4, IF(SUM(FE198:FG198)&gt;=25%, 3, IF(SUM(FD198:FG198)&gt;=25%, 2, IF(SUM(FC198:FG198)&gt;=25%, 1, "N/A")))))</f>
        <v>3</v>
      </c>
      <c r="FI198" s="11"/>
      <c r="FJ198" s="9">
        <f>VLOOKUP($C198, Table3[#All], 97, 0)</f>
        <v>0</v>
      </c>
      <c r="FK198" s="9">
        <f>VLOOKUP($C198, Table3[#All], 98, 0)</f>
        <v>0</v>
      </c>
      <c r="FL198" s="9">
        <f>VLOOKUP($C198, Table3[#All], 99, 0)</f>
        <v>0</v>
      </c>
      <c r="FM198" s="9">
        <f>VLOOKUP($C198, Table3[#All], 100, 0)</f>
        <v>0</v>
      </c>
      <c r="FN198" s="9">
        <f>VLOOKUP($C198, Table3[#All], 101, 0)</f>
        <v>1</v>
      </c>
      <c r="FO198" s="14">
        <f t="shared" ref="FO198:FO261" si="247">IF(FN198&gt;=25%, 5, IF(SUM(FM198:FN198)&gt;=25%, 4, IF(SUM(FL198:FN198)&gt;=25%, 3, IF(SUM(FK198:FN198)&gt;=25%, 2, IF(SUM(FJ198:FN198)&gt;=25%, 1, "N/A")))))</f>
        <v>5</v>
      </c>
      <c r="FP198" s="11"/>
      <c r="FQ198" s="9">
        <f>VLOOKUP($C198, Table3[#All], 102, 0)</f>
        <v>0.3846</v>
      </c>
      <c r="FR198" s="9">
        <f>VLOOKUP($C198, Table3[#All], 103, 0)</f>
        <v>0.57689999999999997</v>
      </c>
      <c r="FS198" s="9">
        <f>VLOOKUP($C198, Table3[#All], 104, 0)</f>
        <v>3.85E-2</v>
      </c>
      <c r="FT198" s="9">
        <f>VLOOKUP($C198, Table3[#All], 105, 0)</f>
        <v>0</v>
      </c>
      <c r="FU198" s="9">
        <v>0</v>
      </c>
      <c r="FV198" s="10">
        <f t="shared" ref="FV198:FV261" si="248">IF(FU198&gt;=25%, 5, IF(SUM(FT198:FU198)&gt;=25%, 4, IF(SUM(FS198:FU198)&gt;=25%, 3, IF(SUM(FR198:FU198)&gt;=25%, 2, IF(SUM(FQ198:FU198)&gt;=25%, 1, "N/A")))))</f>
        <v>2</v>
      </c>
      <c r="FW198" s="11"/>
      <c r="FX198" s="9">
        <f>VLOOKUP($C198, Table3[#All], 106, 0)</f>
        <v>0.16670000000000001</v>
      </c>
      <c r="FY198" s="9"/>
      <c r="FZ198" s="9">
        <f>VLOOKUP($C198, Table3[#All], 107, 0)</f>
        <v>0.33329999999999999</v>
      </c>
      <c r="GA198" s="9">
        <f>VLOOKUP($C198, Table3[#All], 108, 0)</f>
        <v>0.5</v>
      </c>
      <c r="GB198" s="9"/>
      <c r="GC198" s="10">
        <f t="shared" si="229"/>
        <v>4</v>
      </c>
      <c r="GD198" s="81"/>
      <c r="GE198" s="9">
        <f>VLOOKUP($C198, Table3[#All], 109, 0)</f>
        <v>8.6999999999999994E-2</v>
      </c>
      <c r="GF198" s="9">
        <f>VLOOKUP($C198, Table3[#All], 110, 0)</f>
        <v>0.26090000000000002</v>
      </c>
      <c r="GG198" s="9">
        <f>VLOOKUP($C198, Table3[#All], 111, 0)</f>
        <v>0.60870000000000002</v>
      </c>
      <c r="GH198" s="9"/>
      <c r="GI198" s="9">
        <f>VLOOKUP($C198, Table3[#All], 112, 0)</f>
        <v>4.3499999999999997E-2</v>
      </c>
      <c r="GJ198" s="12">
        <f t="shared" ref="GJ198:GJ261" si="249">IF(GI198&gt;=25%, 5, IF(SUM(GH198:GI198)&gt;=25%, 4, IF(SUM(GG198:GI198)&gt;=25%, 3, IF(SUM(GF198:GI198)&gt;=25%, 2, IF(SUM(GE198:GI198)&gt;=25%, 1, "N/A")))))</f>
        <v>3</v>
      </c>
      <c r="GK198" s="11"/>
      <c r="GL198" s="9">
        <f>VLOOKUP($C198, Table3[#All], 113, 0)</f>
        <v>0</v>
      </c>
      <c r="GM198" s="9">
        <f>VLOOKUP($C198, Table3[#All], 114, 0)</f>
        <v>0.15380000000000002</v>
      </c>
      <c r="GN198" s="9">
        <f>VLOOKUP($C198, Table3[#All], 115, 0)</f>
        <v>0.23079999999999998</v>
      </c>
      <c r="GO198" s="9">
        <f>VLOOKUP($C198, Table3[#All], 116, 0)</f>
        <v>0.61539999999999995</v>
      </c>
      <c r="GP198" s="9"/>
      <c r="GQ198" s="10">
        <f t="shared" ref="GQ198:GQ261" si="250">IF(GP198&gt;=25%, 5, IF(SUM(GO198:GP198)&gt;=25%, 4, IF(SUM(GN198:GP198)&gt;=25%, 3, IF(SUM(GM198:GP198)&gt;=25%, 2, IF(SUM(GL198:GP198)&gt;=25%, 1, "N/A")))))</f>
        <v>4</v>
      </c>
      <c r="GR198" s="11"/>
      <c r="GS198" s="9">
        <f>VLOOKUP($C198, Table2[#All], 3, 0)</f>
        <v>0</v>
      </c>
      <c r="GT198" s="9">
        <f>VLOOKUP($C198, Table2[#All], 4, 0)</f>
        <v>0</v>
      </c>
      <c r="GU198" s="9">
        <f>VLOOKUP($C198, Table2[#All], 5, 0)</f>
        <v>1</v>
      </c>
      <c r="GV198" s="9">
        <f>VLOOKUP($C198, Table2[#All], 6, 0)</f>
        <v>0</v>
      </c>
      <c r="GW198" s="9">
        <f>VLOOKUP($C198, Table2[#All], 7, 0)</f>
        <v>0</v>
      </c>
      <c r="GX198" s="10">
        <f t="shared" ref="GX198:GX261" si="251">IF(GW198&gt;=25%, 5, IF(SUM(GV198:GW198)&gt;=25%, 4, IF(SUM(GU198:GW198)&gt;=25%, 3, IF(SUM(GT198:GW198)&gt;=25%, 2, IF(SUM(GS198:GW198)&gt;=25%, 1, "N/A")))))</f>
        <v>3</v>
      </c>
      <c r="GY198" s="11"/>
      <c r="GZ198" s="9">
        <v>0</v>
      </c>
      <c r="HA198" s="9">
        <v>0</v>
      </c>
      <c r="HB198" s="9">
        <v>0</v>
      </c>
      <c r="HC198" s="9">
        <v>1</v>
      </c>
      <c r="HD198" s="9"/>
      <c r="HE198" s="10">
        <f t="shared" ref="HE198:HE261" si="252">IF(HD198&gt;=25%, 5, IF(SUM(HC198:HD198)&gt;=25%, 4, IF(SUM(HB198:HD198)&gt;=25%, 3, IF(SUM(HA198:HD198)&gt;=25%, 2, IF(SUM(GZ198:HD198)&gt;=25%, 1, "N/A")))))</f>
        <v>4</v>
      </c>
      <c r="HF198" s="11"/>
      <c r="HG198" s="9">
        <f>VLOOKUP($C198, Table5[#All], 2, 0)</f>
        <v>0</v>
      </c>
      <c r="HH198" s="9">
        <f>VLOOKUP($C198, Table5[#All], 3, 0)</f>
        <v>0</v>
      </c>
      <c r="HI198" s="9">
        <f>VLOOKUP($C198, Table5[#All], 4, 0)</f>
        <v>1</v>
      </c>
      <c r="HJ198" s="9">
        <f>VLOOKUP($C198, Table5[#All], 5, 0)</f>
        <v>0</v>
      </c>
      <c r="HK198" s="9">
        <f>VLOOKUP($C198, Table5[#All], 6, 0)</f>
        <v>0</v>
      </c>
      <c r="HL198" s="10">
        <f t="shared" ref="HL198:HL261" si="253">IF(HK198&gt;=25%, 5, IF(SUM(HJ198:HK198)&gt;=25%, 4, IF(SUM(HI198:HK198)&gt;=25%, 3, IF(SUM(HH198:HK198)&gt;=25%, 2, IF(SUM(HG198:HK198)&gt;=25%, 1, "N/A")))))</f>
        <v>3</v>
      </c>
      <c r="HM198" s="11"/>
      <c r="HN198" s="9">
        <f>VLOOKUP($C198, Table5[#All], 7, 0)</f>
        <v>0</v>
      </c>
      <c r="HO198" s="9">
        <f>VLOOKUP($C198, Table5[#All], 8, 0)</f>
        <v>1</v>
      </c>
      <c r="HP198" s="9">
        <f>VLOOKUP($C198, Table5[#All], 9, 0)</f>
        <v>0</v>
      </c>
      <c r="HQ198" s="9">
        <f>VLOOKUP($C198, Table5[#All], 10, 0)</f>
        <v>0</v>
      </c>
      <c r="HR198" s="9">
        <f>VLOOKUP($C198, Table5[#All], 11, 0)</f>
        <v>0</v>
      </c>
      <c r="HS198" s="10">
        <f t="shared" ref="HS198:HS261" si="254">IF(HR198&gt;=25%, 5, IF(SUM(HQ198:HR198)&gt;=25%, 4, IF(SUM(HP198:HR198)&gt;=25%, 3, IF(SUM(HO198:HR198)&gt;=25%, 2, IF(SUM(HN198:HR198)&gt;=25%, 1, "N/A")))))</f>
        <v>2</v>
      </c>
      <c r="HT198" s="11"/>
      <c r="HU198" s="9">
        <f>VLOOKUP($C198, Table5[#All], 12, 0)</f>
        <v>1</v>
      </c>
      <c r="HV198" s="9">
        <f>VLOOKUP($C198, Table5[#All], 13, 0)</f>
        <v>0</v>
      </c>
      <c r="HW198" s="9">
        <f>VLOOKUP($C198, Table5[#All], 14, 0)</f>
        <v>0</v>
      </c>
      <c r="HX198" s="9">
        <f>VLOOKUP($C198, Table5[#All], 15, 0)</f>
        <v>0</v>
      </c>
      <c r="HY198" s="9">
        <f>VLOOKUP($C198, Table5[#All], 16, 0)</f>
        <v>0</v>
      </c>
      <c r="HZ198" s="10">
        <f t="shared" ref="HZ198:HZ261" si="255">IF(HY198&gt;=25%, 5, IF(SUM(HX198:HY198)&gt;=25%, 4, IF(SUM(HW198:HY198)&gt;=25%, 3, IF(SUM(HV198:HY198)&gt;=25%, 2, IF(SUM(HU198:HY198)&gt;=25%, 1, "N/A")))))</f>
        <v>1</v>
      </c>
      <c r="IA198" s="11"/>
      <c r="IB198" s="9">
        <f>VLOOKUP($C198, Table5[#All], 17, 0)</f>
        <v>0</v>
      </c>
      <c r="IC198" s="9">
        <f>VLOOKUP($C198, Table5[#All], 18, 0)</f>
        <v>1</v>
      </c>
      <c r="ID198" s="9">
        <f>VLOOKUP($C198, Table5[#All], 19, 0)</f>
        <v>0</v>
      </c>
      <c r="IE198" s="9">
        <f>VLOOKUP($C198, Table5[#All], 20, 0)</f>
        <v>0</v>
      </c>
      <c r="IF198" s="9">
        <f>VLOOKUP($C198, Table5[#All], 21, 0)</f>
        <v>0</v>
      </c>
      <c r="IG198" s="10">
        <f t="shared" ref="IG198:IG261" si="256">IF(IF198&gt;=25%, 5, IF(SUM(IE198:IF198)&gt;=25%, 4, IF(SUM(ID198:IF198)&gt;=25%, 3, IF(SUM(IC198:IF198)&gt;=25%, 2, IF(SUM(IB198:IF198)&gt;=25%, 1, "N/A")))))</f>
        <v>2</v>
      </c>
      <c r="IH198" s="11"/>
      <c r="II198" s="9">
        <f>VLOOKUP($C198, Table5[#All], 22, 0)</f>
        <v>1</v>
      </c>
      <c r="IJ198" s="9">
        <f>VLOOKUP($C198, Table5[#All], 23, 0)</f>
        <v>0</v>
      </c>
      <c r="IK198" s="9">
        <f>VLOOKUP($C198, Table5[#All], 24, 0)</f>
        <v>0</v>
      </c>
      <c r="IL198" s="9">
        <f>VLOOKUP($C198, Table5[#All], 25, 0)</f>
        <v>0</v>
      </c>
      <c r="IM198" s="9">
        <f>VLOOKUP($C198, Table5[#All], 26, 0)</f>
        <v>0</v>
      </c>
      <c r="IN198" s="10">
        <f t="shared" ref="IN198:IN261" si="257">IF(IM198&gt;=25%, 5, IF(SUM(IL198:IM198)&gt;=25%, 4, IF(SUM(IK198:IM198)&gt;=25%, 3, IF(SUM(IJ198:IM198)&gt;=25%, 2, IF(SUM(II198:IM198)&gt;=25%, 1, "N/A")))))</f>
        <v>1</v>
      </c>
      <c r="IO198" s="11"/>
      <c r="IP198" s="9">
        <v>1</v>
      </c>
      <c r="IQ198" s="9">
        <v>0</v>
      </c>
      <c r="IR198" s="9">
        <v>0</v>
      </c>
      <c r="IS198" s="9">
        <v>0</v>
      </c>
      <c r="IT198" s="9">
        <v>0</v>
      </c>
      <c r="IU198" s="10">
        <f t="shared" ref="IU198:IU261" si="258">IF(IT198&gt;=25%, 5, IF(SUM(IS198:IT198)&gt;=25%, 4, IF(SUM(IR198:IT198)&gt;=25%, 3, IF(SUM(IQ198:IT198)&gt;=25%, 2, IF(SUM(IP198:IT198)&gt;=25%, 1, "N/A")))))</f>
        <v>1</v>
      </c>
      <c r="IV198" s="82"/>
    </row>
    <row r="199" spans="1:256" ht="16.3" thickTop="1" thickBot="1" x14ac:dyDescent="0.35">
      <c r="A199" s="16" t="s">
        <v>531</v>
      </c>
      <c r="B199" s="16" t="s">
        <v>540</v>
      </c>
      <c r="C199" s="16" t="s">
        <v>541</v>
      </c>
      <c r="D199" s="11"/>
      <c r="E199" s="9">
        <f>VLOOKUP($C199, Table3[#All], 2, 0)</f>
        <v>0.63639999999999997</v>
      </c>
      <c r="F199" s="9"/>
      <c r="G199" s="9">
        <f>VLOOKUP($C199, Table3[#All], 3, 0)</f>
        <v>0.18179999999999999</v>
      </c>
      <c r="H199" s="9">
        <f>VLOOKUP($C199, Table3[#All], 4, 0)</f>
        <v>0.18179999999999999</v>
      </c>
      <c r="I199" s="9">
        <f>VLOOKUP($C199, Table3[#All], 5, 0)</f>
        <v>0</v>
      </c>
      <c r="J199" s="10">
        <f t="shared" ref="J199:J262" si="259">IF(I199&gt;=25%, 5, IF(SUM(H199:I199)&gt;=25%, 4, IF(SUM(G199:I199)&gt;=25%, 3, IF(SUM(F199:I199)&gt;=25%, 2, IF(SUM(E199:I199)&gt;=25%, 1, "N/A")))))</f>
        <v>3</v>
      </c>
      <c r="K199" s="11"/>
      <c r="L199" s="9">
        <f>VLOOKUP($C199, Table3[#All], 6, 0)</f>
        <v>0</v>
      </c>
      <c r="M199" s="9"/>
      <c r="N199" s="9">
        <f>VLOOKUP($C199, Table3[#All], 7, 0)</f>
        <v>0</v>
      </c>
      <c r="O199" s="9">
        <f>VLOOKUP($C199, Table3[#All], 8, 0)</f>
        <v>0</v>
      </c>
      <c r="P199" s="9">
        <f>VLOOKUP($C199, Table3[#All], 9, 0)</f>
        <v>1</v>
      </c>
      <c r="Q199" s="10">
        <f t="shared" ref="Q199:Q262" si="260">IF(P199&gt;=25%, 5, IF(SUM(O199:P199)&gt;=25%, 4, IF(SUM(N199:P199)&gt;=25%, 3, IF(SUM(M199:P199)&gt;=25%, 2, IF(SUM(L199:P199)&gt;=25%, 1, "N/A")))))</f>
        <v>5</v>
      </c>
      <c r="R199" s="11"/>
      <c r="S199" s="9">
        <f>VLOOKUP($C199, Table3[#All], 10, 0)</f>
        <v>4.5499999999999999E-2</v>
      </c>
      <c r="T199" s="9">
        <f>VLOOKUP($C199, Table3[#All], 11, 0)</f>
        <v>0.18179999999999999</v>
      </c>
      <c r="U199" s="9">
        <f>VLOOKUP($C199, Table3[#All], 12, 0)</f>
        <v>0.54549999999999998</v>
      </c>
      <c r="V199" s="9">
        <f>VLOOKUP($C199, Table3[#All], 13, 0)</f>
        <v>0.2273</v>
      </c>
      <c r="W199" s="9">
        <f>VLOOKUP($C199, Table3[#All], 14, 0)</f>
        <v>0</v>
      </c>
      <c r="X199" s="10">
        <f t="shared" ref="X199:X262" si="261">IF(W199&gt;=25%, 5, IF(SUM(V199:W199)&gt;=25%, 4, IF(SUM(U199:W199)&gt;=25%, 3, IF(SUM(T199:W199)&gt;=25%, 2, IF(SUM(S199:W199)&gt;=25%, 1, "N/A")))))</f>
        <v>3</v>
      </c>
      <c r="Y199" s="11"/>
      <c r="Z199" s="9">
        <f>VLOOKUP($C199, Table3[#All], 15, 0)</f>
        <v>0.18179999999999999</v>
      </c>
      <c r="AA199" s="9">
        <f>VLOOKUP($C199, Table3[#All], 16, 0)</f>
        <v>0.59089999999999998</v>
      </c>
      <c r="AB199" s="9">
        <f>VLOOKUP($C199, Table3[#All], 17, 0)</f>
        <v>0.18179999999999999</v>
      </c>
      <c r="AC199" s="9">
        <f>VLOOKUP($C199, Table3[#All], 18, 0)</f>
        <v>4.5499999999999999E-2</v>
      </c>
      <c r="AD199" s="9">
        <f>VLOOKUP($C199, Table3[#All], 19, 0)</f>
        <v>0</v>
      </c>
      <c r="AE199" s="10">
        <f t="shared" si="231"/>
        <v>2</v>
      </c>
      <c r="AF199" s="11"/>
      <c r="AG199" s="9">
        <f>VLOOKUP($C199, Table3[#All], 20, 0)</f>
        <v>0</v>
      </c>
      <c r="AH199" s="9">
        <f>VLOOKUP($C199, Table3[#All], 21, 0)</f>
        <v>1</v>
      </c>
      <c r="AI199" s="9">
        <f>VLOOKUP($C199, Table3[#All], 22, 0)</f>
        <v>0</v>
      </c>
      <c r="AJ199" s="9"/>
      <c r="AK199" s="9"/>
      <c r="AL199" s="10">
        <f t="shared" si="232"/>
        <v>2</v>
      </c>
      <c r="AM199" s="11"/>
      <c r="AN199" s="9">
        <f>VLOOKUP($C199, Table3[#All], 23, 0)</f>
        <v>1</v>
      </c>
      <c r="AO199" s="9">
        <f>VLOOKUP($C199, Table3[#All], 24, 0)</f>
        <v>0</v>
      </c>
      <c r="AP199" s="9">
        <f>VLOOKUP($C199, Table3[#All], 25, 0)</f>
        <v>0</v>
      </c>
      <c r="AQ199" s="9">
        <f>VLOOKUP($C199, Table3[#All], 26, 0)</f>
        <v>0</v>
      </c>
      <c r="AR199" s="9"/>
      <c r="AS199" s="12">
        <f t="shared" si="233"/>
        <v>1</v>
      </c>
      <c r="AT199" s="11"/>
      <c r="AU199" s="9">
        <f>VLOOKUP($C199, Table3[#All], 27, 0)</f>
        <v>1</v>
      </c>
      <c r="AV199" s="9">
        <f>VLOOKUP($C199, Table3[#All], 28, 0)</f>
        <v>0</v>
      </c>
      <c r="AW199" s="9">
        <f>VLOOKUP($C199, Table3[#All], 29, 0)</f>
        <v>0</v>
      </c>
      <c r="AX199" s="9"/>
      <c r="AY199" s="9"/>
      <c r="AZ199" s="10">
        <f t="shared" ref="AZ199:AZ262" si="262">IF(AY199&gt;=25%, 5, IF(SUM(AX199:AY199)&gt;=25%, 4, IF(SUM(AW199:AY199)&gt;=25%, 3, IF(SUM(AV199:AY199)&gt;=25%, 2, IF(SUM(AU199:AY199)&gt;=25%, 1, "N/A")))))</f>
        <v>1</v>
      </c>
      <c r="BA199" s="11"/>
      <c r="BB199" s="9">
        <f>VLOOKUP($C199, Table3[#All], 30, 0)</f>
        <v>0.45450000000000002</v>
      </c>
      <c r="BC199" s="9">
        <f>VLOOKUP($C199, Table3[#All], 31, 0)</f>
        <v>0.54549999999999998</v>
      </c>
      <c r="BD199" s="9">
        <f>VLOOKUP($C199, Table3[#All], 32, 0)</f>
        <v>0</v>
      </c>
      <c r="BE199" s="9">
        <f>VLOOKUP($C199, Table3[#All], 33, 0)</f>
        <v>0</v>
      </c>
      <c r="BF199" s="9"/>
      <c r="BG199" s="10">
        <f t="shared" ref="BG199:BG262" si="263">IF(BF199&gt;=25%, 5, IF(SUM(BE199:BF199)&gt;=25%, 4, IF(SUM(BD199:BF199)&gt;=25%, 3, IF(SUM(BC199:BF199)&gt;=25%, 2, IF(SUM(BB199:BF199)&gt;=25%, 1, "N/A")))))</f>
        <v>2</v>
      </c>
      <c r="BH199" s="81"/>
      <c r="BI199" s="9">
        <f>VLOOKUP($C199, Table3[#All], 34, 0)</f>
        <v>0</v>
      </c>
      <c r="BJ199" s="9">
        <f>VLOOKUP($C199, Table3[#All], 35, 0)</f>
        <v>0</v>
      </c>
      <c r="BK199" s="9">
        <f>VLOOKUP($C199, Table3[#All], 36, 0)</f>
        <v>0</v>
      </c>
      <c r="BL199" s="9">
        <f>VLOOKUP($C199, Table3[#All], 37, 0)</f>
        <v>0</v>
      </c>
      <c r="BM199" s="9">
        <f>VLOOKUP($C199, Table3[#All], 38, 0)</f>
        <v>0</v>
      </c>
      <c r="BN199" s="10" t="str">
        <f t="shared" ref="BN199:BN262" si="264">IF(BM199&gt;=25%, 5, IF(SUM(BL199:BM199)&gt;=25%, 4, IF(SUM(BK199:BM199)&gt;=25%, 3, IF(SUM(BJ199:BM199)&gt;=25%, 2, IF(SUM(BI199:BM199)&gt;=25%, 1, "N/A")))))</f>
        <v>N/A</v>
      </c>
      <c r="BO199" s="11"/>
      <c r="BP199" s="9">
        <f>VLOOKUP($C199, Table3[#All], 39, 0)</f>
        <v>0.54549999999999998</v>
      </c>
      <c r="BQ199" s="9">
        <f>VLOOKUP($C199, Table3[#All], 40, 0)</f>
        <v>0.36359999999999998</v>
      </c>
      <c r="BR199" s="9">
        <f>VLOOKUP($C199, Table3[#All], 41, 0)</f>
        <v>9.0899999999999995E-2</v>
      </c>
      <c r="BS199" s="9">
        <f>VLOOKUP($C199, Table3[#All], 42, 0)</f>
        <v>0</v>
      </c>
      <c r="BT199" s="9"/>
      <c r="BU199" s="10">
        <f t="shared" si="234"/>
        <v>2</v>
      </c>
      <c r="BV199" s="11"/>
      <c r="BW199" s="9">
        <f>VLOOKUP($C199, Table3[#All], 43, 0)</f>
        <v>0.54549999999999998</v>
      </c>
      <c r="BX199" s="9">
        <f>VLOOKUP($C199, Table3[#All], 44, 0)</f>
        <v>0.45450000000000002</v>
      </c>
      <c r="BY199" s="9">
        <f>VLOOKUP($C199, Table3[#All], 45, 0)</f>
        <v>0</v>
      </c>
      <c r="BZ199" s="9"/>
      <c r="CA199" s="9"/>
      <c r="CB199" s="10">
        <f t="shared" si="235"/>
        <v>2</v>
      </c>
      <c r="CC199" s="81"/>
      <c r="CD199" s="9">
        <f>VLOOKUP($C199, Table3[#All], 46, 0)</f>
        <v>1</v>
      </c>
      <c r="CE199" s="9">
        <f>VLOOKUP($C199, Table3[#All], 47, 0)</f>
        <v>0</v>
      </c>
      <c r="CF199" s="9">
        <f>VLOOKUP($C199, Table3[#All], 48, 0)</f>
        <v>0</v>
      </c>
      <c r="CG199" s="9">
        <f>VLOOKUP($C199, Table3[#All], 49, 0)</f>
        <v>0</v>
      </c>
      <c r="CH199" s="9">
        <f>VLOOKUP($C199, Table3[#All], 50, 0)</f>
        <v>0</v>
      </c>
      <c r="CI199" s="12">
        <f t="shared" si="236"/>
        <v>1</v>
      </c>
      <c r="CJ199" s="13"/>
      <c r="CK199" s="9">
        <f>VLOOKUP($C199, Table3[#All], 51, 0)</f>
        <v>0.72730000000000006</v>
      </c>
      <c r="CL199" s="9">
        <f>VLOOKUP($C199, Table3[#All], 52, 0)</f>
        <v>0.2727</v>
      </c>
      <c r="CM199" s="9">
        <f>VLOOKUP($C199, Table3[#All], 53, 0)</f>
        <v>0</v>
      </c>
      <c r="CN199" s="9">
        <f>VLOOKUP($C199, Table3[#All], 54, 0)</f>
        <v>0</v>
      </c>
      <c r="CO199" s="9"/>
      <c r="CP199" s="10">
        <f t="shared" si="237"/>
        <v>2</v>
      </c>
      <c r="CQ199" s="11"/>
      <c r="CR199" s="9">
        <f>VLOOKUP($C199, Table3[#All], 55, 0)</f>
        <v>0.18179999999999999</v>
      </c>
      <c r="CS199" s="9">
        <f>VLOOKUP($C199, Table3[#All], 56, 0)</f>
        <v>0.81819999999999993</v>
      </c>
      <c r="CT199" s="9">
        <f>VLOOKUP($C199, Table3[#All], 57, 0)</f>
        <v>0</v>
      </c>
      <c r="CU199" s="9">
        <f>VLOOKUP($C199, Table3[#All], 58, 0)</f>
        <v>0</v>
      </c>
      <c r="CV199" s="9">
        <f>VLOOKUP($C199, Table3[#All], 59, 0)</f>
        <v>0</v>
      </c>
      <c r="CW199" s="14">
        <f t="shared" si="238"/>
        <v>2</v>
      </c>
      <c r="CX199" s="81"/>
      <c r="CY199" s="9">
        <f>VLOOKUP($C199, Table3[#All], 60, 0)</f>
        <v>0.63639999999999997</v>
      </c>
      <c r="CZ199" s="9">
        <f>VLOOKUP($C199, Table3[#All], 61, 0)</f>
        <v>0.36359999999999998</v>
      </c>
      <c r="DA199" s="9">
        <f>VLOOKUP($C199, Table3[#All], 62, 0)</f>
        <v>0</v>
      </c>
      <c r="DB199" s="9">
        <f>VLOOKUP($C199, Table3[#All], 63, 0)</f>
        <v>0</v>
      </c>
      <c r="DC199" s="9">
        <f>VLOOKUP($C199, Table3[#All], 64, 0)</f>
        <v>0</v>
      </c>
      <c r="DD199" s="10">
        <f t="shared" si="239"/>
        <v>2</v>
      </c>
      <c r="DE199" s="11"/>
      <c r="DF199" s="9">
        <f>VLOOKUP($C199, Table3[#All], 65, 0)</f>
        <v>1</v>
      </c>
      <c r="DG199" s="9"/>
      <c r="DH199" s="9">
        <f>VLOOKUP($C199, Table3[#All], 66, 0)</f>
        <v>0</v>
      </c>
      <c r="DI199" s="9"/>
      <c r="DJ199" s="9">
        <f>VLOOKUP($C199, Table3[#All], 67, 0)</f>
        <v>0</v>
      </c>
      <c r="DK199" s="14">
        <f t="shared" si="240"/>
        <v>1</v>
      </c>
      <c r="DL199" s="11"/>
      <c r="DM199" s="9">
        <f>VLOOKUP($C199, Table3[#All], 68, 0)</f>
        <v>1</v>
      </c>
      <c r="DN199" s="9"/>
      <c r="DO199" s="9">
        <f>VLOOKUP($C199, Table3[#All], 69, 0)</f>
        <v>0</v>
      </c>
      <c r="DP199" s="9">
        <f>VLOOKUP($C199, Table3[#All], 70, 0)</f>
        <v>0</v>
      </c>
      <c r="DQ199" s="9"/>
      <c r="DR199" s="14">
        <f t="shared" si="241"/>
        <v>1</v>
      </c>
      <c r="DS199" s="11"/>
      <c r="DT199" s="9">
        <f>VLOOKUP($C199, Table3[#All], 71, 0)</f>
        <v>0.59089999999999998</v>
      </c>
      <c r="DU199" s="9">
        <f>VLOOKUP($C199, Table3[#All], 72, 0)</f>
        <v>0.2273</v>
      </c>
      <c r="DV199" s="9">
        <f>VLOOKUP($C199, Table3[#All], 73, 0)</f>
        <v>0</v>
      </c>
      <c r="DW199" s="9">
        <f>VLOOKUP($C199, Table3[#All], 74, 0)</f>
        <v>0.18179999999999999</v>
      </c>
      <c r="DX199" s="9">
        <f>VLOOKUP($C199, Table3[#All], 75, 0)</f>
        <v>0</v>
      </c>
      <c r="DY199" s="12">
        <f t="shared" si="230"/>
        <v>2</v>
      </c>
      <c r="DZ199" s="11"/>
      <c r="EA199" s="9">
        <f>VLOOKUP($C199, Table3[#All], 76, 0)</f>
        <v>1</v>
      </c>
      <c r="EB199" s="9">
        <f>VLOOKUP($C199, Table3[#All], 77, 0)</f>
        <v>0</v>
      </c>
      <c r="EC199" s="9">
        <f>VLOOKUP($C199, Table3[#All], 78, 0)</f>
        <v>0</v>
      </c>
      <c r="ED199" s="9">
        <f>VLOOKUP($C199, Table3[#All], 79, 0)</f>
        <v>0</v>
      </c>
      <c r="EE199" s="9">
        <f>VLOOKUP($C199, Table3[#All], 80, 0)</f>
        <v>0</v>
      </c>
      <c r="EF199" s="10">
        <f t="shared" si="242"/>
        <v>1</v>
      </c>
      <c r="EG199" s="9"/>
      <c r="EH199" s="9">
        <f>VLOOKUP($C199, Table3[#All], 81, 0)</f>
        <v>0</v>
      </c>
      <c r="EI199" s="9">
        <f>VLOOKUP($C199, Table3[#All], 82, 0)</f>
        <v>1</v>
      </c>
      <c r="EJ199" s="9">
        <f>VLOOKUP($C199, Table3[#All], 83, 0)</f>
        <v>0</v>
      </c>
      <c r="EK199" s="9">
        <f>VLOOKUP($C199, Table3[#All], 84, 0)</f>
        <v>0</v>
      </c>
      <c r="EL199" s="9">
        <f>VLOOKUP($C199, Table3[#All], 85, 0)</f>
        <v>0</v>
      </c>
      <c r="EM199" s="14">
        <f t="shared" si="243"/>
        <v>2</v>
      </c>
      <c r="EN199" s="11"/>
      <c r="EO199" s="9">
        <f>VLOOKUP($C199, Table3[#All], 86, 0)</f>
        <v>0.18179999999999999</v>
      </c>
      <c r="EP199" s="9"/>
      <c r="EQ199" s="9">
        <f>VLOOKUP($C199, Table3[#All], 87, 0)</f>
        <v>0.81819999999999993</v>
      </c>
      <c r="ER199" s="9"/>
      <c r="ES199" s="9"/>
      <c r="ET199" s="14">
        <f t="shared" si="244"/>
        <v>3</v>
      </c>
      <c r="EU199" s="11"/>
      <c r="EV199" s="9">
        <f>VLOOKUP($C199, Table3[#All], 88, 0)</f>
        <v>1</v>
      </c>
      <c r="EW199" s="9">
        <f>VLOOKUP($C199, Table3[#All], 89, 0)</f>
        <v>0</v>
      </c>
      <c r="EX199" s="9">
        <f>VLOOKUP($C199, Table3[#All], 90, 0)</f>
        <v>0</v>
      </c>
      <c r="EY199" s="9">
        <f>VLOOKUP($C199, Table3[#All], 91, 0)</f>
        <v>0</v>
      </c>
      <c r="EZ199" s="9">
        <f>VLOOKUP($C199, Table3[#All], 92, 0)</f>
        <v>0</v>
      </c>
      <c r="FA199" s="12">
        <f t="shared" si="245"/>
        <v>1</v>
      </c>
      <c r="FB199" s="11"/>
      <c r="FC199" s="9">
        <f>VLOOKUP($C199, Table3[#All], 93, 0)</f>
        <v>0</v>
      </c>
      <c r="FD199" s="9">
        <f>VLOOKUP($C199, Table3[#All], 94, 0)</f>
        <v>0.2727</v>
      </c>
      <c r="FE199" s="9">
        <f>VLOOKUP($C199, Table3[#All], 95, 0)</f>
        <v>0.72730000000000006</v>
      </c>
      <c r="FF199" s="9">
        <f>VLOOKUP($C199, Table3[#All], 96, 0)</f>
        <v>0</v>
      </c>
      <c r="FG199" s="9"/>
      <c r="FH199" s="10">
        <f t="shared" si="246"/>
        <v>3</v>
      </c>
      <c r="FI199" s="11"/>
      <c r="FJ199" s="9">
        <f>VLOOKUP($C199, Table3[#All], 97, 0)</f>
        <v>1</v>
      </c>
      <c r="FK199" s="9">
        <f>VLOOKUP($C199, Table3[#All], 98, 0)</f>
        <v>0</v>
      </c>
      <c r="FL199" s="9">
        <f>VLOOKUP($C199, Table3[#All], 99, 0)</f>
        <v>0</v>
      </c>
      <c r="FM199" s="9">
        <f>VLOOKUP($C199, Table3[#All], 100, 0)</f>
        <v>0</v>
      </c>
      <c r="FN199" s="9">
        <f>VLOOKUP($C199, Table3[#All], 101, 0)</f>
        <v>0</v>
      </c>
      <c r="FO199" s="14">
        <f t="shared" si="247"/>
        <v>1</v>
      </c>
      <c r="FP199" s="11"/>
      <c r="FQ199" s="9">
        <f>VLOOKUP($C199, Table3[#All], 102, 0)</f>
        <v>0.86360000000000003</v>
      </c>
      <c r="FR199" s="9">
        <f>VLOOKUP($C199, Table3[#All], 103, 0)</f>
        <v>9.0899999999999995E-2</v>
      </c>
      <c r="FS199" s="9">
        <f>VLOOKUP($C199, Table3[#All], 104, 0)</f>
        <v>4.5499999999999999E-2</v>
      </c>
      <c r="FT199" s="9">
        <f>VLOOKUP($C199, Table3[#All], 105, 0)</f>
        <v>0</v>
      </c>
      <c r="FU199" s="9">
        <v>0</v>
      </c>
      <c r="FV199" s="10">
        <f t="shared" si="248"/>
        <v>1</v>
      </c>
      <c r="FW199" s="11"/>
      <c r="FX199" s="9">
        <f>VLOOKUP($C199, Table3[#All], 106, 0)</f>
        <v>0.2273</v>
      </c>
      <c r="FY199" s="9"/>
      <c r="FZ199" s="9">
        <f>VLOOKUP($C199, Table3[#All], 107, 0)</f>
        <v>0.45450000000000002</v>
      </c>
      <c r="GA199" s="9">
        <f>VLOOKUP($C199, Table3[#All], 108, 0)</f>
        <v>0.31819999999999998</v>
      </c>
      <c r="GB199" s="9"/>
      <c r="GC199" s="10">
        <f t="shared" ref="GC199:GC262" si="265">IF(GB199&gt;=25%, 5, IF(SUM(GA199:GB199)&gt;=25%, 4, IF(SUM(FZ199:GB199)&gt;=25%, 3, IF(SUM(FY199:GB199)&gt;=25%, 2, IF(SUM(FX199:GB199)&gt;=25%, 1, "N/A")))))</f>
        <v>4</v>
      </c>
      <c r="GD199" s="81"/>
      <c r="GE199" s="9">
        <f>VLOOKUP($C199, Table3[#All], 109, 0)</f>
        <v>0.81819999999999993</v>
      </c>
      <c r="GF199" s="9">
        <f>VLOOKUP($C199, Table3[#All], 110, 0)</f>
        <v>0.18179999999999999</v>
      </c>
      <c r="GG199" s="9">
        <f>VLOOKUP($C199, Table3[#All], 111, 0)</f>
        <v>0</v>
      </c>
      <c r="GH199" s="9"/>
      <c r="GI199" s="9">
        <f>VLOOKUP($C199, Table3[#All], 112, 0)</f>
        <v>0</v>
      </c>
      <c r="GJ199" s="12">
        <f t="shared" si="249"/>
        <v>1</v>
      </c>
      <c r="GK199" s="11"/>
      <c r="GL199" s="9">
        <f>VLOOKUP($C199, Table3[#All], 113, 0)</f>
        <v>0</v>
      </c>
      <c r="GM199" s="9">
        <f>VLOOKUP($C199, Table3[#All], 114, 0)</f>
        <v>0.2727</v>
      </c>
      <c r="GN199" s="9">
        <f>VLOOKUP($C199, Table3[#All], 115, 0)</f>
        <v>0.2727</v>
      </c>
      <c r="GO199" s="9">
        <f>VLOOKUP($C199, Table3[#All], 116, 0)</f>
        <v>0.45450000000000002</v>
      </c>
      <c r="GP199" s="9"/>
      <c r="GQ199" s="10">
        <f t="shared" si="250"/>
        <v>4</v>
      </c>
      <c r="GR199" s="11"/>
      <c r="GS199" s="9">
        <f>VLOOKUP($C199, Table2[#All], 3, 0)</f>
        <v>0</v>
      </c>
      <c r="GT199" s="9">
        <f>VLOOKUP($C199, Table2[#All], 4, 0)</f>
        <v>0</v>
      </c>
      <c r="GU199" s="9">
        <f>VLOOKUP($C199, Table2[#All], 5, 0)</f>
        <v>1</v>
      </c>
      <c r="GV199" s="9">
        <f>VLOOKUP($C199, Table2[#All], 6, 0)</f>
        <v>0</v>
      </c>
      <c r="GW199" s="9">
        <f>VLOOKUP($C199, Table2[#All], 7, 0)</f>
        <v>0</v>
      </c>
      <c r="GX199" s="10">
        <f t="shared" si="251"/>
        <v>3</v>
      </c>
      <c r="GY199" s="11"/>
      <c r="GZ199" s="9">
        <v>0</v>
      </c>
      <c r="HA199" s="9">
        <v>0</v>
      </c>
      <c r="HB199" s="9">
        <v>0</v>
      </c>
      <c r="HC199" s="9">
        <v>1</v>
      </c>
      <c r="HD199" s="9"/>
      <c r="HE199" s="10">
        <f t="shared" si="252"/>
        <v>4</v>
      </c>
      <c r="HF199" s="11"/>
      <c r="HG199" s="9">
        <f>VLOOKUP($C199, Table5[#All], 2, 0)</f>
        <v>0</v>
      </c>
      <c r="HH199" s="9">
        <f>VLOOKUP($C199, Table5[#All], 3, 0)</f>
        <v>0</v>
      </c>
      <c r="HI199" s="9">
        <f>VLOOKUP($C199, Table5[#All], 4, 0)</f>
        <v>1</v>
      </c>
      <c r="HJ199" s="9">
        <f>VLOOKUP($C199, Table5[#All], 5, 0)</f>
        <v>0</v>
      </c>
      <c r="HK199" s="9">
        <f>VLOOKUP($C199, Table5[#All], 6, 0)</f>
        <v>0</v>
      </c>
      <c r="HL199" s="10">
        <f t="shared" si="253"/>
        <v>3</v>
      </c>
      <c r="HM199" s="11"/>
      <c r="HN199" s="9">
        <f>VLOOKUP($C199, Table5[#All], 7, 0)</f>
        <v>1</v>
      </c>
      <c r="HO199" s="9">
        <f>VLOOKUP($C199, Table5[#All], 8, 0)</f>
        <v>0</v>
      </c>
      <c r="HP199" s="9">
        <f>VLOOKUP($C199, Table5[#All], 9, 0)</f>
        <v>0</v>
      </c>
      <c r="HQ199" s="9">
        <f>VLOOKUP($C199, Table5[#All], 10, 0)</f>
        <v>0</v>
      </c>
      <c r="HR199" s="9">
        <f>VLOOKUP($C199, Table5[#All], 11, 0)</f>
        <v>0</v>
      </c>
      <c r="HS199" s="10">
        <f t="shared" si="254"/>
        <v>1</v>
      </c>
      <c r="HT199" s="11"/>
      <c r="HU199" s="9">
        <f>VLOOKUP($C199, Table5[#All], 12, 0)</f>
        <v>1</v>
      </c>
      <c r="HV199" s="9">
        <f>VLOOKUP($C199, Table5[#All], 13, 0)</f>
        <v>0</v>
      </c>
      <c r="HW199" s="9">
        <f>VLOOKUP($C199, Table5[#All], 14, 0)</f>
        <v>0</v>
      </c>
      <c r="HX199" s="9">
        <f>VLOOKUP($C199, Table5[#All], 15, 0)</f>
        <v>0</v>
      </c>
      <c r="HY199" s="9">
        <f>VLOOKUP($C199, Table5[#All], 16, 0)</f>
        <v>0</v>
      </c>
      <c r="HZ199" s="10">
        <f t="shared" si="255"/>
        <v>1</v>
      </c>
      <c r="IA199" s="11"/>
      <c r="IB199" s="9">
        <f>VLOOKUP($C199, Table5[#All], 17, 0)</f>
        <v>0</v>
      </c>
      <c r="IC199" s="9">
        <f>VLOOKUP($C199, Table5[#All], 18, 0)</f>
        <v>0</v>
      </c>
      <c r="ID199" s="9">
        <f>VLOOKUP($C199, Table5[#All], 19, 0)</f>
        <v>1</v>
      </c>
      <c r="IE199" s="9">
        <f>VLOOKUP($C199, Table5[#All], 20, 0)</f>
        <v>0</v>
      </c>
      <c r="IF199" s="9">
        <f>VLOOKUP($C199, Table5[#All], 21, 0)</f>
        <v>0</v>
      </c>
      <c r="IG199" s="10">
        <f t="shared" si="256"/>
        <v>3</v>
      </c>
      <c r="IH199" s="11"/>
      <c r="II199" s="9">
        <f>VLOOKUP($C199, Table5[#All], 22, 0)</f>
        <v>1</v>
      </c>
      <c r="IJ199" s="9">
        <f>VLOOKUP($C199, Table5[#All], 23, 0)</f>
        <v>0</v>
      </c>
      <c r="IK199" s="9">
        <f>VLOOKUP($C199, Table5[#All], 24, 0)</f>
        <v>0</v>
      </c>
      <c r="IL199" s="9">
        <f>VLOOKUP($C199, Table5[#All], 25, 0)</f>
        <v>0</v>
      </c>
      <c r="IM199" s="9">
        <f>VLOOKUP($C199, Table5[#All], 26, 0)</f>
        <v>0</v>
      </c>
      <c r="IN199" s="10">
        <f t="shared" si="257"/>
        <v>1</v>
      </c>
      <c r="IO199" s="11"/>
      <c r="IP199" s="9">
        <v>1</v>
      </c>
      <c r="IQ199" s="9">
        <v>0</v>
      </c>
      <c r="IR199" s="9">
        <v>0</v>
      </c>
      <c r="IS199" s="9">
        <v>0</v>
      </c>
      <c r="IT199" s="9">
        <v>0</v>
      </c>
      <c r="IU199" s="10">
        <f t="shared" si="258"/>
        <v>1</v>
      </c>
      <c r="IV199" s="82"/>
    </row>
    <row r="200" spans="1:256" ht="16.3" thickTop="1" thickBot="1" x14ac:dyDescent="0.35">
      <c r="A200" s="16" t="s">
        <v>531</v>
      </c>
      <c r="B200" s="16" t="s">
        <v>542</v>
      </c>
      <c r="C200" s="16" t="s">
        <v>543</v>
      </c>
      <c r="D200" s="11"/>
      <c r="E200" s="9">
        <f>VLOOKUP($C200, Table3[#All], 2, 0)</f>
        <v>0.8276</v>
      </c>
      <c r="F200" s="9"/>
      <c r="G200" s="9">
        <f>VLOOKUP($C200, Table3[#All], 3, 0)</f>
        <v>0.1724</v>
      </c>
      <c r="H200" s="9">
        <f>VLOOKUP($C200, Table3[#All], 4, 0)</f>
        <v>0</v>
      </c>
      <c r="I200" s="9">
        <f>VLOOKUP($C200, Table3[#All], 5, 0)</f>
        <v>0</v>
      </c>
      <c r="J200" s="10">
        <f t="shared" si="259"/>
        <v>1</v>
      </c>
      <c r="K200" s="11"/>
      <c r="L200" s="9">
        <f>VLOOKUP($C200, Table3[#All], 6, 0)</f>
        <v>0</v>
      </c>
      <c r="M200" s="9"/>
      <c r="N200" s="9">
        <f>VLOOKUP($C200, Table3[#All], 7, 0)</f>
        <v>1</v>
      </c>
      <c r="O200" s="9">
        <f>VLOOKUP($C200, Table3[#All], 8, 0)</f>
        <v>0</v>
      </c>
      <c r="P200" s="9">
        <f>VLOOKUP($C200, Table3[#All], 9, 0)</f>
        <v>0</v>
      </c>
      <c r="Q200" s="10">
        <f t="shared" si="260"/>
        <v>3</v>
      </c>
      <c r="R200" s="11"/>
      <c r="S200" s="9">
        <f>VLOOKUP($C200, Table3[#All], 10, 0)</f>
        <v>0</v>
      </c>
      <c r="T200" s="9">
        <f>VLOOKUP($C200, Table3[#All], 11, 0)</f>
        <v>3.4500000000000003E-2</v>
      </c>
      <c r="U200" s="9">
        <f>VLOOKUP($C200, Table3[#All], 12, 0)</f>
        <v>0.48280000000000001</v>
      </c>
      <c r="V200" s="9">
        <f>VLOOKUP($C200, Table3[#All], 13, 0)</f>
        <v>0.48280000000000001</v>
      </c>
      <c r="W200" s="9">
        <f>VLOOKUP($C200, Table3[#All], 14, 0)</f>
        <v>0</v>
      </c>
      <c r="X200" s="10">
        <f t="shared" si="261"/>
        <v>4</v>
      </c>
      <c r="Y200" s="11"/>
      <c r="Z200" s="9">
        <f>VLOOKUP($C200, Table3[#All], 15, 0)</f>
        <v>0</v>
      </c>
      <c r="AA200" s="9">
        <f>VLOOKUP($C200, Table3[#All], 16, 0)</f>
        <v>6.9000000000000006E-2</v>
      </c>
      <c r="AB200" s="9">
        <f>VLOOKUP($C200, Table3[#All], 17, 0)</f>
        <v>0.55169999999999997</v>
      </c>
      <c r="AC200" s="9">
        <f>VLOOKUP($C200, Table3[#All], 18, 0)</f>
        <v>0.3448</v>
      </c>
      <c r="AD200" s="9">
        <f>VLOOKUP($C200, Table3[#All], 19, 0)</f>
        <v>3.4500000000000003E-2</v>
      </c>
      <c r="AE200" s="10">
        <f t="shared" si="231"/>
        <v>4</v>
      </c>
      <c r="AF200" s="11"/>
      <c r="AG200" s="9">
        <f>VLOOKUP($C200, Table3[#All], 20, 0)</f>
        <v>0</v>
      </c>
      <c r="AH200" s="9">
        <f>VLOOKUP($C200, Table3[#All], 21, 0)</f>
        <v>1</v>
      </c>
      <c r="AI200" s="9">
        <f>VLOOKUP($C200, Table3[#All], 22, 0)</f>
        <v>0</v>
      </c>
      <c r="AJ200" s="9"/>
      <c r="AK200" s="9"/>
      <c r="AL200" s="10">
        <f t="shared" si="232"/>
        <v>2</v>
      </c>
      <c r="AM200" s="11"/>
      <c r="AN200" s="9">
        <f>VLOOKUP($C200, Table3[#All], 23, 0)</f>
        <v>1</v>
      </c>
      <c r="AO200" s="9">
        <f>VLOOKUP($C200, Table3[#All], 24, 0)</f>
        <v>0</v>
      </c>
      <c r="AP200" s="9">
        <f>VLOOKUP($C200, Table3[#All], 25, 0)</f>
        <v>0</v>
      </c>
      <c r="AQ200" s="9">
        <f>VLOOKUP($C200, Table3[#All], 26, 0)</f>
        <v>0</v>
      </c>
      <c r="AR200" s="9"/>
      <c r="AS200" s="12">
        <f t="shared" si="233"/>
        <v>1</v>
      </c>
      <c r="AT200" s="11"/>
      <c r="AU200" s="9">
        <f>VLOOKUP($C200, Table3[#All], 27, 0)</f>
        <v>1</v>
      </c>
      <c r="AV200" s="9">
        <f>VLOOKUP($C200, Table3[#All], 28, 0)</f>
        <v>0</v>
      </c>
      <c r="AW200" s="9">
        <f>VLOOKUP($C200, Table3[#All], 29, 0)</f>
        <v>0</v>
      </c>
      <c r="AX200" s="9"/>
      <c r="AY200" s="9"/>
      <c r="AZ200" s="10">
        <f t="shared" si="262"/>
        <v>1</v>
      </c>
      <c r="BA200" s="11"/>
      <c r="BB200" s="9">
        <f>VLOOKUP($C200, Table3[#All], 30, 0)</f>
        <v>0.31030000000000002</v>
      </c>
      <c r="BC200" s="9">
        <f>VLOOKUP($C200, Table3[#All], 31, 0)</f>
        <v>0.51719999999999999</v>
      </c>
      <c r="BD200" s="9">
        <f>VLOOKUP($C200, Table3[#All], 32, 0)</f>
        <v>0.13789999999999999</v>
      </c>
      <c r="BE200" s="9">
        <f>VLOOKUP($C200, Table3[#All], 33, 0)</f>
        <v>3.4500000000000003E-2</v>
      </c>
      <c r="BF200" s="9"/>
      <c r="BG200" s="10">
        <f t="shared" si="263"/>
        <v>2</v>
      </c>
      <c r="BH200" s="81"/>
      <c r="BI200" s="9">
        <f>VLOOKUP($C200, Table3[#All], 34, 0)</f>
        <v>0</v>
      </c>
      <c r="BJ200" s="9">
        <f>VLOOKUP($C200, Table3[#All], 35, 0)</f>
        <v>0</v>
      </c>
      <c r="BK200" s="9">
        <f>VLOOKUP($C200, Table3[#All], 36, 0)</f>
        <v>0</v>
      </c>
      <c r="BL200" s="9">
        <f>VLOOKUP($C200, Table3[#All], 37, 0)</f>
        <v>0</v>
      </c>
      <c r="BM200" s="9">
        <f>VLOOKUP($C200, Table3[#All], 38, 0)</f>
        <v>0</v>
      </c>
      <c r="BN200" s="10" t="str">
        <f t="shared" si="264"/>
        <v>N/A</v>
      </c>
      <c r="BO200" s="11"/>
      <c r="BP200" s="9">
        <f>VLOOKUP($C200, Table3[#All], 39, 0)</f>
        <v>0.58619999999999994</v>
      </c>
      <c r="BQ200" s="9">
        <f>VLOOKUP($C200, Table3[#All], 40, 0)</f>
        <v>0.37929999999999997</v>
      </c>
      <c r="BR200" s="9">
        <f>VLOOKUP($C200, Table3[#All], 41, 0)</f>
        <v>3.4500000000000003E-2</v>
      </c>
      <c r="BS200" s="9">
        <f>VLOOKUP($C200, Table3[#All], 42, 0)</f>
        <v>0</v>
      </c>
      <c r="BT200" s="9"/>
      <c r="BU200" s="10">
        <f t="shared" si="234"/>
        <v>2</v>
      </c>
      <c r="BV200" s="11"/>
      <c r="BW200" s="9">
        <f>VLOOKUP($C200, Table3[#All], 43, 0)</f>
        <v>0.89659999999999995</v>
      </c>
      <c r="BX200" s="9">
        <f>VLOOKUP($C200, Table3[#All], 44, 0)</f>
        <v>0.10339999999999999</v>
      </c>
      <c r="BY200" s="9">
        <f>VLOOKUP($C200, Table3[#All], 45, 0)</f>
        <v>0</v>
      </c>
      <c r="BZ200" s="9"/>
      <c r="CA200" s="9"/>
      <c r="CB200" s="10">
        <f t="shared" si="235"/>
        <v>1</v>
      </c>
      <c r="CC200" s="81"/>
      <c r="CD200" s="9">
        <f>VLOOKUP($C200, Table3[#All], 46, 0)</f>
        <v>1</v>
      </c>
      <c r="CE200" s="9">
        <f>VLOOKUP($C200, Table3[#All], 47, 0)</f>
        <v>0</v>
      </c>
      <c r="CF200" s="9">
        <f>VLOOKUP($C200, Table3[#All], 48, 0)</f>
        <v>0</v>
      </c>
      <c r="CG200" s="9">
        <f>VLOOKUP($C200, Table3[#All], 49, 0)</f>
        <v>0</v>
      </c>
      <c r="CH200" s="9">
        <f>VLOOKUP($C200, Table3[#All], 50, 0)</f>
        <v>0</v>
      </c>
      <c r="CI200" s="12">
        <f t="shared" si="236"/>
        <v>1</v>
      </c>
      <c r="CJ200" s="13"/>
      <c r="CK200" s="9">
        <f>VLOOKUP($C200, Table3[#All], 51, 0)</f>
        <v>0.62070000000000003</v>
      </c>
      <c r="CL200" s="9">
        <f>VLOOKUP($C200, Table3[#All], 52, 0)</f>
        <v>0.37929999999999997</v>
      </c>
      <c r="CM200" s="9">
        <f>VLOOKUP($C200, Table3[#All], 53, 0)</f>
        <v>0</v>
      </c>
      <c r="CN200" s="9">
        <f>VLOOKUP($C200, Table3[#All], 54, 0)</f>
        <v>0</v>
      </c>
      <c r="CO200" s="9"/>
      <c r="CP200" s="10">
        <f t="shared" si="237"/>
        <v>2</v>
      </c>
      <c r="CQ200" s="11"/>
      <c r="CR200" s="9">
        <f>VLOOKUP($C200, Table3[#All], 55, 0)</f>
        <v>0.13789999999999999</v>
      </c>
      <c r="CS200" s="9">
        <f>VLOOKUP($C200, Table3[#All], 56, 0)</f>
        <v>0.2069</v>
      </c>
      <c r="CT200" s="9">
        <f>VLOOKUP($C200, Table3[#All], 57, 0)</f>
        <v>0.44829999999999998</v>
      </c>
      <c r="CU200" s="9">
        <f>VLOOKUP($C200, Table3[#All], 58, 0)</f>
        <v>0.2069</v>
      </c>
      <c r="CV200" s="9">
        <f>VLOOKUP($C200, Table3[#All], 59, 0)</f>
        <v>0</v>
      </c>
      <c r="CW200" s="14">
        <f t="shared" si="238"/>
        <v>3</v>
      </c>
      <c r="CX200" s="81"/>
      <c r="CY200" s="9">
        <f>VLOOKUP($C200, Table3[#All], 60, 0)</f>
        <v>0.2069</v>
      </c>
      <c r="CZ200" s="9">
        <f>VLOOKUP($C200, Table3[#All], 61, 0)</f>
        <v>0.44829999999999998</v>
      </c>
      <c r="DA200" s="9">
        <f>VLOOKUP($C200, Table3[#All], 62, 0)</f>
        <v>0.3448</v>
      </c>
      <c r="DB200" s="9">
        <f>VLOOKUP($C200, Table3[#All], 63, 0)</f>
        <v>0</v>
      </c>
      <c r="DC200" s="9">
        <f>VLOOKUP($C200, Table3[#All], 64, 0)</f>
        <v>0</v>
      </c>
      <c r="DD200" s="10">
        <f t="shared" si="239"/>
        <v>3</v>
      </c>
      <c r="DE200" s="11"/>
      <c r="DF200" s="9">
        <f>VLOOKUP($C200, Table3[#All], 65, 0)</f>
        <v>0.51719999999999999</v>
      </c>
      <c r="DG200" s="9"/>
      <c r="DH200" s="9">
        <f>VLOOKUP($C200, Table3[#All], 66, 0)</f>
        <v>0.3448</v>
      </c>
      <c r="DI200" s="9"/>
      <c r="DJ200" s="9">
        <f>VLOOKUP($C200, Table3[#All], 67, 0)</f>
        <v>0.13789999999999999</v>
      </c>
      <c r="DK200" s="14">
        <f t="shared" si="240"/>
        <v>3</v>
      </c>
      <c r="DL200" s="11"/>
      <c r="DM200" s="9">
        <f>VLOOKUP($C200, Table3[#All], 68, 0)</f>
        <v>1</v>
      </c>
      <c r="DN200" s="9"/>
      <c r="DO200" s="9">
        <f>VLOOKUP($C200, Table3[#All], 69, 0)</f>
        <v>0</v>
      </c>
      <c r="DP200" s="9">
        <f>VLOOKUP($C200, Table3[#All], 70, 0)</f>
        <v>0</v>
      </c>
      <c r="DQ200" s="9"/>
      <c r="DR200" s="14">
        <f t="shared" si="241"/>
        <v>1</v>
      </c>
      <c r="DS200" s="11"/>
      <c r="DT200" s="9">
        <f>VLOOKUP($C200, Table3[#All], 71, 0)</f>
        <v>0.72409999999999997</v>
      </c>
      <c r="DU200" s="9">
        <f>VLOOKUP($C200, Table3[#All], 72, 0)</f>
        <v>0.1724</v>
      </c>
      <c r="DV200" s="9">
        <f>VLOOKUP($C200, Table3[#All], 73, 0)</f>
        <v>6.9000000000000006E-2</v>
      </c>
      <c r="DW200" s="9">
        <f>VLOOKUP($C200, Table3[#All], 74, 0)</f>
        <v>3.4500000000000003E-2</v>
      </c>
      <c r="DX200" s="9">
        <f>VLOOKUP($C200, Table3[#All], 75, 0)</f>
        <v>0</v>
      </c>
      <c r="DY200" s="12">
        <f t="shared" si="230"/>
        <v>2</v>
      </c>
      <c r="DZ200" s="11"/>
      <c r="EA200" s="9">
        <f>VLOOKUP($C200, Table3[#All], 76, 0)</f>
        <v>1</v>
      </c>
      <c r="EB200" s="9">
        <f>VLOOKUP($C200, Table3[#All], 77, 0)</f>
        <v>0</v>
      </c>
      <c r="EC200" s="9">
        <f>VLOOKUP($C200, Table3[#All], 78, 0)</f>
        <v>0</v>
      </c>
      <c r="ED200" s="9">
        <f>VLOOKUP($C200, Table3[#All], 79, 0)</f>
        <v>0</v>
      </c>
      <c r="EE200" s="9">
        <f>VLOOKUP($C200, Table3[#All], 80, 0)</f>
        <v>0</v>
      </c>
      <c r="EF200" s="10">
        <f t="shared" si="242"/>
        <v>1</v>
      </c>
      <c r="EG200" s="9"/>
      <c r="EH200" s="9">
        <f>VLOOKUP($C200, Table3[#All], 81, 0)</f>
        <v>1</v>
      </c>
      <c r="EI200" s="9">
        <f>VLOOKUP($C200, Table3[#All], 82, 0)</f>
        <v>0</v>
      </c>
      <c r="EJ200" s="9">
        <f>VLOOKUP($C200, Table3[#All], 83, 0)</f>
        <v>0</v>
      </c>
      <c r="EK200" s="9">
        <f>VLOOKUP($C200, Table3[#All], 84, 0)</f>
        <v>0</v>
      </c>
      <c r="EL200" s="9">
        <f>VLOOKUP($C200, Table3[#All], 85, 0)</f>
        <v>0</v>
      </c>
      <c r="EM200" s="14">
        <f t="shared" si="243"/>
        <v>1</v>
      </c>
      <c r="EN200" s="11"/>
      <c r="EO200" s="9">
        <f>VLOOKUP($C200, Table3[#All], 86, 0)</f>
        <v>0.55169999999999997</v>
      </c>
      <c r="EP200" s="9"/>
      <c r="EQ200" s="9">
        <f>VLOOKUP($C200, Table3[#All], 87, 0)</f>
        <v>0.44829999999999998</v>
      </c>
      <c r="ER200" s="9"/>
      <c r="ES200" s="9"/>
      <c r="ET200" s="14">
        <f t="shared" si="244"/>
        <v>3</v>
      </c>
      <c r="EU200" s="11"/>
      <c r="EV200" s="9">
        <f>VLOOKUP($C200, Table3[#All], 88, 0)</f>
        <v>1</v>
      </c>
      <c r="EW200" s="9">
        <f>VLOOKUP($C200, Table3[#All], 89, 0)</f>
        <v>0</v>
      </c>
      <c r="EX200" s="9">
        <f>VLOOKUP($C200, Table3[#All], 90, 0)</f>
        <v>0</v>
      </c>
      <c r="EY200" s="9">
        <f>VLOOKUP($C200, Table3[#All], 91, 0)</f>
        <v>0</v>
      </c>
      <c r="EZ200" s="9">
        <f>VLOOKUP($C200, Table3[#All], 92, 0)</f>
        <v>0</v>
      </c>
      <c r="FA200" s="12">
        <f t="shared" si="245"/>
        <v>1</v>
      </c>
      <c r="FB200" s="11"/>
      <c r="FC200" s="9">
        <f>VLOOKUP($C200, Table3[#All], 93, 0)</f>
        <v>0</v>
      </c>
      <c r="FD200" s="9">
        <f>VLOOKUP($C200, Table3[#All], 94, 0)</f>
        <v>0.37929999999999997</v>
      </c>
      <c r="FE200" s="9">
        <f>VLOOKUP($C200, Table3[#All], 95, 0)</f>
        <v>0.62070000000000003</v>
      </c>
      <c r="FF200" s="9">
        <f>VLOOKUP($C200, Table3[#All], 96, 0)</f>
        <v>0</v>
      </c>
      <c r="FG200" s="9"/>
      <c r="FH200" s="10">
        <f t="shared" si="246"/>
        <v>3</v>
      </c>
      <c r="FI200" s="11"/>
      <c r="FJ200" s="9">
        <f>VLOOKUP($C200, Table3[#All], 97, 0)</f>
        <v>0</v>
      </c>
      <c r="FK200" s="9">
        <f>VLOOKUP($C200, Table3[#All], 98, 0)</f>
        <v>0</v>
      </c>
      <c r="FL200" s="9">
        <f>VLOOKUP($C200, Table3[#All], 99, 0)</f>
        <v>0</v>
      </c>
      <c r="FM200" s="9">
        <f>VLOOKUP($C200, Table3[#All], 100, 0)</f>
        <v>0</v>
      </c>
      <c r="FN200" s="9">
        <f>VLOOKUP($C200, Table3[#All], 101, 0)</f>
        <v>1</v>
      </c>
      <c r="FO200" s="14">
        <f t="shared" si="247"/>
        <v>5</v>
      </c>
      <c r="FP200" s="11"/>
      <c r="FQ200" s="9">
        <f>VLOOKUP($C200, Table3[#All], 102, 0)</f>
        <v>1</v>
      </c>
      <c r="FR200" s="9">
        <f>VLOOKUP($C200, Table3[#All], 103, 0)</f>
        <v>0</v>
      </c>
      <c r="FS200" s="9">
        <f>VLOOKUP($C200, Table3[#All], 104, 0)</f>
        <v>0</v>
      </c>
      <c r="FT200" s="9">
        <f>VLOOKUP($C200, Table3[#All], 105, 0)</f>
        <v>0</v>
      </c>
      <c r="FU200" s="9">
        <v>0</v>
      </c>
      <c r="FV200" s="10">
        <f t="shared" si="248"/>
        <v>1</v>
      </c>
      <c r="FW200" s="11"/>
      <c r="FX200" s="9">
        <f>VLOOKUP($C200, Table3[#All], 106, 0)</f>
        <v>0.2414</v>
      </c>
      <c r="FY200" s="9"/>
      <c r="FZ200" s="9">
        <f>VLOOKUP($C200, Table3[#All], 107, 0)</f>
        <v>0.27589999999999998</v>
      </c>
      <c r="GA200" s="9">
        <f>VLOOKUP($C200, Table3[#All], 108, 0)</f>
        <v>0.48280000000000001</v>
      </c>
      <c r="GB200" s="9"/>
      <c r="GC200" s="10">
        <f t="shared" si="265"/>
        <v>4</v>
      </c>
      <c r="GD200" s="81"/>
      <c r="GE200" s="9">
        <f>VLOOKUP($C200, Table3[#All], 109, 0)</f>
        <v>3.5699999999999996E-2</v>
      </c>
      <c r="GF200" s="9">
        <f>VLOOKUP($C200, Table3[#All], 110, 0)</f>
        <v>0.64290000000000003</v>
      </c>
      <c r="GG200" s="9">
        <f>VLOOKUP($C200, Table3[#All], 111, 0)</f>
        <v>0.32140000000000002</v>
      </c>
      <c r="GH200" s="9"/>
      <c r="GI200" s="9">
        <f>VLOOKUP($C200, Table3[#All], 112, 0)</f>
        <v>0</v>
      </c>
      <c r="GJ200" s="12">
        <f t="shared" si="249"/>
        <v>3</v>
      </c>
      <c r="GK200" s="11"/>
      <c r="GL200" s="9">
        <f>VLOOKUP($C200, Table3[#All], 113, 0)</f>
        <v>0</v>
      </c>
      <c r="GM200" s="9">
        <f>VLOOKUP($C200, Table3[#All], 114, 0)</f>
        <v>0.51719999999999999</v>
      </c>
      <c r="GN200" s="9">
        <f>VLOOKUP($C200, Table3[#All], 115, 0)</f>
        <v>0</v>
      </c>
      <c r="GO200" s="9">
        <f>VLOOKUP($C200, Table3[#All], 116, 0)</f>
        <v>0.48280000000000001</v>
      </c>
      <c r="GP200" s="9"/>
      <c r="GQ200" s="10">
        <f t="shared" si="250"/>
        <v>4</v>
      </c>
      <c r="GR200" s="11"/>
      <c r="GS200" s="9">
        <f>VLOOKUP($C200, Table2[#All], 3, 0)</f>
        <v>0</v>
      </c>
      <c r="GT200" s="9">
        <f>VLOOKUP($C200, Table2[#All], 4, 0)</f>
        <v>0</v>
      </c>
      <c r="GU200" s="9">
        <f>VLOOKUP($C200, Table2[#All], 5, 0)</f>
        <v>1</v>
      </c>
      <c r="GV200" s="9">
        <f>VLOOKUP($C200, Table2[#All], 6, 0)</f>
        <v>0</v>
      </c>
      <c r="GW200" s="9">
        <f>VLOOKUP($C200, Table2[#All], 7, 0)</f>
        <v>0</v>
      </c>
      <c r="GX200" s="10">
        <f t="shared" si="251"/>
        <v>3</v>
      </c>
      <c r="GY200" s="11"/>
      <c r="GZ200" s="9">
        <v>0</v>
      </c>
      <c r="HA200" s="9">
        <v>0</v>
      </c>
      <c r="HB200" s="9">
        <v>0</v>
      </c>
      <c r="HC200" s="9">
        <v>1</v>
      </c>
      <c r="HD200" s="9"/>
      <c r="HE200" s="10">
        <f t="shared" si="252"/>
        <v>4</v>
      </c>
      <c r="HF200" s="11"/>
      <c r="HG200" s="9">
        <f>VLOOKUP($C200, Table5[#All], 2, 0)</f>
        <v>1</v>
      </c>
      <c r="HH200" s="9">
        <f>VLOOKUP($C200, Table5[#All], 3, 0)</f>
        <v>0</v>
      </c>
      <c r="HI200" s="9">
        <f>VLOOKUP($C200, Table5[#All], 4, 0)</f>
        <v>0</v>
      </c>
      <c r="HJ200" s="9">
        <f>VLOOKUP($C200, Table5[#All], 5, 0)</f>
        <v>0</v>
      </c>
      <c r="HK200" s="9">
        <f>VLOOKUP($C200, Table5[#All], 6, 0)</f>
        <v>0</v>
      </c>
      <c r="HL200" s="10">
        <f t="shared" si="253"/>
        <v>1</v>
      </c>
      <c r="HM200" s="11"/>
      <c r="HN200" s="9">
        <f>VLOOKUP($C200, Table5[#All], 7, 0)</f>
        <v>0</v>
      </c>
      <c r="HO200" s="9">
        <f>VLOOKUP($C200, Table5[#All], 8, 0)</f>
        <v>1</v>
      </c>
      <c r="HP200" s="9">
        <f>VLOOKUP($C200, Table5[#All], 9, 0)</f>
        <v>0</v>
      </c>
      <c r="HQ200" s="9">
        <f>VLOOKUP($C200, Table5[#All], 10, 0)</f>
        <v>0</v>
      </c>
      <c r="HR200" s="9">
        <f>VLOOKUP($C200, Table5[#All], 11, 0)</f>
        <v>0</v>
      </c>
      <c r="HS200" s="10">
        <f t="shared" si="254"/>
        <v>2</v>
      </c>
      <c r="HT200" s="11"/>
      <c r="HU200" s="9">
        <f>VLOOKUP($C200, Table5[#All], 12, 0)</f>
        <v>1</v>
      </c>
      <c r="HV200" s="9">
        <f>VLOOKUP($C200, Table5[#All], 13, 0)</f>
        <v>0</v>
      </c>
      <c r="HW200" s="9">
        <f>VLOOKUP($C200, Table5[#All], 14, 0)</f>
        <v>0</v>
      </c>
      <c r="HX200" s="9">
        <f>VLOOKUP($C200, Table5[#All], 15, 0)</f>
        <v>0</v>
      </c>
      <c r="HY200" s="9">
        <f>VLOOKUP($C200, Table5[#All], 16, 0)</f>
        <v>0</v>
      </c>
      <c r="HZ200" s="10">
        <f t="shared" si="255"/>
        <v>1</v>
      </c>
      <c r="IA200" s="11"/>
      <c r="IB200" s="9">
        <f>VLOOKUP($C200, Table5[#All], 17, 0)</f>
        <v>1</v>
      </c>
      <c r="IC200" s="9">
        <f>VLOOKUP($C200, Table5[#All], 18, 0)</f>
        <v>0</v>
      </c>
      <c r="ID200" s="9">
        <f>VLOOKUP($C200, Table5[#All], 19, 0)</f>
        <v>0</v>
      </c>
      <c r="IE200" s="9">
        <f>VLOOKUP($C200, Table5[#All], 20, 0)</f>
        <v>0</v>
      </c>
      <c r="IF200" s="9">
        <f>VLOOKUP($C200, Table5[#All], 21, 0)</f>
        <v>0</v>
      </c>
      <c r="IG200" s="10">
        <f t="shared" si="256"/>
        <v>1</v>
      </c>
      <c r="IH200" s="11"/>
      <c r="II200" s="9">
        <f>VLOOKUP($C200, Table5[#All], 22, 0)</f>
        <v>1</v>
      </c>
      <c r="IJ200" s="9">
        <f>VLOOKUP($C200, Table5[#All], 23, 0)</f>
        <v>0</v>
      </c>
      <c r="IK200" s="9">
        <f>VLOOKUP($C200, Table5[#All], 24, 0)</f>
        <v>0</v>
      </c>
      <c r="IL200" s="9">
        <f>VLOOKUP($C200, Table5[#All], 25, 0)</f>
        <v>0</v>
      </c>
      <c r="IM200" s="9">
        <f>VLOOKUP($C200, Table5[#All], 26, 0)</f>
        <v>0</v>
      </c>
      <c r="IN200" s="10">
        <f t="shared" si="257"/>
        <v>1</v>
      </c>
      <c r="IO200" s="11"/>
      <c r="IP200" s="9">
        <v>1</v>
      </c>
      <c r="IQ200" s="9">
        <v>0</v>
      </c>
      <c r="IR200" s="9">
        <v>0</v>
      </c>
      <c r="IS200" s="9">
        <v>0</v>
      </c>
      <c r="IT200" s="9">
        <v>0</v>
      </c>
      <c r="IU200" s="10">
        <f t="shared" si="258"/>
        <v>1</v>
      </c>
      <c r="IV200" s="82"/>
    </row>
    <row r="201" spans="1:256" ht="16.3" thickTop="1" thickBot="1" x14ac:dyDescent="0.35">
      <c r="A201" s="16" t="s">
        <v>531</v>
      </c>
      <c r="B201" s="16" t="s">
        <v>544</v>
      </c>
      <c r="C201" s="16" t="s">
        <v>545</v>
      </c>
      <c r="D201" s="11"/>
      <c r="E201" s="9">
        <f>VLOOKUP($C201, Table3[#All], 2, 0)</f>
        <v>0.4</v>
      </c>
      <c r="F201" s="9"/>
      <c r="G201" s="9">
        <f>VLOOKUP($C201, Table3[#All], 3, 0)</f>
        <v>0.35</v>
      </c>
      <c r="H201" s="9">
        <f>VLOOKUP($C201, Table3[#All], 4, 0)</f>
        <v>0.25</v>
      </c>
      <c r="I201" s="9">
        <f>VLOOKUP($C201, Table3[#All], 5, 0)</f>
        <v>0</v>
      </c>
      <c r="J201" s="10">
        <f t="shared" si="259"/>
        <v>4</v>
      </c>
      <c r="K201" s="11"/>
      <c r="L201" s="9">
        <f>VLOOKUP($C201, Table3[#All], 6, 0)</f>
        <v>0</v>
      </c>
      <c r="M201" s="9"/>
      <c r="N201" s="9">
        <f>VLOOKUP($C201, Table3[#All], 7, 0)</f>
        <v>0</v>
      </c>
      <c r="O201" s="9">
        <f>VLOOKUP($C201, Table3[#All], 8, 0)</f>
        <v>1</v>
      </c>
      <c r="P201" s="9">
        <f>VLOOKUP($C201, Table3[#All], 9, 0)</f>
        <v>0</v>
      </c>
      <c r="Q201" s="10">
        <f t="shared" si="260"/>
        <v>4</v>
      </c>
      <c r="R201" s="11"/>
      <c r="S201" s="9">
        <f>VLOOKUP($C201, Table3[#All], 10, 0)</f>
        <v>0</v>
      </c>
      <c r="T201" s="9">
        <f>VLOOKUP($C201, Table3[#All], 11, 0)</f>
        <v>0.2</v>
      </c>
      <c r="U201" s="9">
        <f>VLOOKUP($C201, Table3[#All], 12, 0)</f>
        <v>0.25</v>
      </c>
      <c r="V201" s="9">
        <f>VLOOKUP($C201, Table3[#All], 13, 0)</f>
        <v>0.55000000000000004</v>
      </c>
      <c r="W201" s="9">
        <f>VLOOKUP($C201, Table3[#All], 14, 0)</f>
        <v>0</v>
      </c>
      <c r="X201" s="10">
        <f t="shared" si="261"/>
        <v>4</v>
      </c>
      <c r="Y201" s="11"/>
      <c r="Z201" s="9">
        <f>VLOOKUP($C201, Table3[#All], 15, 0)</f>
        <v>0</v>
      </c>
      <c r="AA201" s="9">
        <f>VLOOKUP($C201, Table3[#All], 16, 0)</f>
        <v>0.38890000000000002</v>
      </c>
      <c r="AB201" s="9">
        <f>VLOOKUP($C201, Table3[#All], 17, 0)</f>
        <v>0.5</v>
      </c>
      <c r="AC201" s="9">
        <f>VLOOKUP($C201, Table3[#All], 18, 0)</f>
        <v>0.11109999999999999</v>
      </c>
      <c r="AD201" s="9">
        <f>VLOOKUP($C201, Table3[#All], 19, 0)</f>
        <v>0</v>
      </c>
      <c r="AE201" s="10">
        <f t="shared" si="231"/>
        <v>3</v>
      </c>
      <c r="AF201" s="11"/>
      <c r="AG201" s="9">
        <f>VLOOKUP($C201, Table3[#All], 20, 0)</f>
        <v>0</v>
      </c>
      <c r="AH201" s="9">
        <f>VLOOKUP($C201, Table3[#All], 21, 0)</f>
        <v>0.3</v>
      </c>
      <c r="AI201" s="9">
        <f>VLOOKUP($C201, Table3[#All], 22, 0)</f>
        <v>0.7</v>
      </c>
      <c r="AJ201" s="9"/>
      <c r="AK201" s="9"/>
      <c r="AL201" s="10">
        <f t="shared" si="232"/>
        <v>3</v>
      </c>
      <c r="AM201" s="11"/>
      <c r="AN201" s="9">
        <f>VLOOKUP($C201, Table3[#All], 23, 0)</f>
        <v>1</v>
      </c>
      <c r="AO201" s="9">
        <f>VLOOKUP($C201, Table3[#All], 24, 0)</f>
        <v>0</v>
      </c>
      <c r="AP201" s="9">
        <f>VLOOKUP($C201, Table3[#All], 25, 0)</f>
        <v>0</v>
      </c>
      <c r="AQ201" s="9">
        <f>VLOOKUP($C201, Table3[#All], 26, 0)</f>
        <v>0</v>
      </c>
      <c r="AR201" s="9"/>
      <c r="AS201" s="12">
        <f t="shared" si="233"/>
        <v>1</v>
      </c>
      <c r="AT201" s="11"/>
      <c r="AU201" s="9">
        <f>VLOOKUP($C201, Table3[#All], 27, 0)</f>
        <v>0.9</v>
      </c>
      <c r="AV201" s="9">
        <f>VLOOKUP($C201, Table3[#All], 28, 0)</f>
        <v>0.1</v>
      </c>
      <c r="AW201" s="9">
        <f>VLOOKUP($C201, Table3[#All], 29, 0)</f>
        <v>0</v>
      </c>
      <c r="AX201" s="9"/>
      <c r="AY201" s="9"/>
      <c r="AZ201" s="10">
        <f t="shared" si="262"/>
        <v>1</v>
      </c>
      <c r="BA201" s="11"/>
      <c r="BB201" s="9">
        <f>VLOOKUP($C201, Table3[#All], 30, 0)</f>
        <v>0.3</v>
      </c>
      <c r="BC201" s="9">
        <f>VLOOKUP($C201, Table3[#All], 31, 0)</f>
        <v>0.7</v>
      </c>
      <c r="BD201" s="9">
        <f>VLOOKUP($C201, Table3[#All], 32, 0)</f>
        <v>0</v>
      </c>
      <c r="BE201" s="9">
        <f>VLOOKUP($C201, Table3[#All], 33, 0)</f>
        <v>0</v>
      </c>
      <c r="BF201" s="9"/>
      <c r="BG201" s="10">
        <f t="shared" si="263"/>
        <v>2</v>
      </c>
      <c r="BH201" s="81"/>
      <c r="BI201" s="9">
        <f>VLOOKUP($C201, Table3[#All], 34, 0)</f>
        <v>0</v>
      </c>
      <c r="BJ201" s="9">
        <f>VLOOKUP($C201, Table3[#All], 35, 0)</f>
        <v>0</v>
      </c>
      <c r="BK201" s="9">
        <f>VLOOKUP($C201, Table3[#All], 36, 0)</f>
        <v>0</v>
      </c>
      <c r="BL201" s="9">
        <f>VLOOKUP($C201, Table3[#All], 37, 0)</f>
        <v>0</v>
      </c>
      <c r="BM201" s="9">
        <f>VLOOKUP($C201, Table3[#All], 38, 0)</f>
        <v>0</v>
      </c>
      <c r="BN201" s="10" t="str">
        <f t="shared" si="264"/>
        <v>N/A</v>
      </c>
      <c r="BO201" s="11"/>
      <c r="BP201" s="9">
        <f>VLOOKUP($C201, Table3[#All], 39, 0)</f>
        <v>0.55000000000000004</v>
      </c>
      <c r="BQ201" s="9">
        <f>VLOOKUP($C201, Table3[#All], 40, 0)</f>
        <v>0.4</v>
      </c>
      <c r="BR201" s="9">
        <f>VLOOKUP($C201, Table3[#All], 41, 0)</f>
        <v>0.05</v>
      </c>
      <c r="BS201" s="9">
        <f>VLOOKUP($C201, Table3[#All], 42, 0)</f>
        <v>0</v>
      </c>
      <c r="BT201" s="9"/>
      <c r="BU201" s="10">
        <f t="shared" si="234"/>
        <v>2</v>
      </c>
      <c r="BV201" s="11"/>
      <c r="BW201" s="9">
        <f>VLOOKUP($C201, Table3[#All], 43, 0)</f>
        <v>0.45</v>
      </c>
      <c r="BX201" s="9">
        <f>VLOOKUP($C201, Table3[#All], 44, 0)</f>
        <v>0.55000000000000004</v>
      </c>
      <c r="BY201" s="9">
        <f>VLOOKUP($C201, Table3[#All], 45, 0)</f>
        <v>0</v>
      </c>
      <c r="BZ201" s="9"/>
      <c r="CA201" s="9"/>
      <c r="CB201" s="10">
        <f t="shared" si="235"/>
        <v>2</v>
      </c>
      <c r="CC201" s="81"/>
      <c r="CD201" s="9">
        <f>VLOOKUP($C201, Table3[#All], 46, 0)</f>
        <v>1</v>
      </c>
      <c r="CE201" s="9">
        <f>VLOOKUP($C201, Table3[#All], 47, 0)</f>
        <v>0</v>
      </c>
      <c r="CF201" s="9">
        <f>VLOOKUP($C201, Table3[#All], 48, 0)</f>
        <v>0</v>
      </c>
      <c r="CG201" s="9">
        <f>VLOOKUP($C201, Table3[#All], 49, 0)</f>
        <v>0</v>
      </c>
      <c r="CH201" s="9">
        <f>VLOOKUP($C201, Table3[#All], 50, 0)</f>
        <v>0</v>
      </c>
      <c r="CI201" s="12">
        <f t="shared" si="236"/>
        <v>1</v>
      </c>
      <c r="CJ201" s="13"/>
      <c r="CK201" s="9">
        <f>VLOOKUP($C201, Table3[#All], 51, 0)</f>
        <v>0.4</v>
      </c>
      <c r="CL201" s="9">
        <f>VLOOKUP($C201, Table3[#All], 52, 0)</f>
        <v>0.6</v>
      </c>
      <c r="CM201" s="9">
        <f>VLOOKUP($C201, Table3[#All], 53, 0)</f>
        <v>0</v>
      </c>
      <c r="CN201" s="9">
        <f>VLOOKUP($C201, Table3[#All], 54, 0)</f>
        <v>0</v>
      </c>
      <c r="CO201" s="9"/>
      <c r="CP201" s="10">
        <f t="shared" si="237"/>
        <v>2</v>
      </c>
      <c r="CQ201" s="11"/>
      <c r="CR201" s="9">
        <f>VLOOKUP($C201, Table3[#All], 55, 0)</f>
        <v>0</v>
      </c>
      <c r="CS201" s="9">
        <f>VLOOKUP($C201, Table3[#All], 56, 0)</f>
        <v>0.8</v>
      </c>
      <c r="CT201" s="9">
        <f>VLOOKUP($C201, Table3[#All], 57, 0)</f>
        <v>0.2</v>
      </c>
      <c r="CU201" s="9">
        <f>VLOOKUP($C201, Table3[#All], 58, 0)</f>
        <v>0</v>
      </c>
      <c r="CV201" s="9">
        <f>VLOOKUP($C201, Table3[#All], 59, 0)</f>
        <v>0</v>
      </c>
      <c r="CW201" s="14">
        <f t="shared" si="238"/>
        <v>2</v>
      </c>
      <c r="CX201" s="81"/>
      <c r="CY201" s="9">
        <f>VLOOKUP($C201, Table3[#All], 60, 0)</f>
        <v>0.5</v>
      </c>
      <c r="CZ201" s="9">
        <f>VLOOKUP($C201, Table3[#All], 61, 0)</f>
        <v>0.25</v>
      </c>
      <c r="DA201" s="9">
        <f>VLOOKUP($C201, Table3[#All], 62, 0)</f>
        <v>0.25</v>
      </c>
      <c r="DB201" s="9">
        <f>VLOOKUP($C201, Table3[#All], 63, 0)</f>
        <v>0</v>
      </c>
      <c r="DC201" s="9">
        <f>VLOOKUP($C201, Table3[#All], 64, 0)</f>
        <v>0</v>
      </c>
      <c r="DD201" s="10">
        <f t="shared" si="239"/>
        <v>3</v>
      </c>
      <c r="DE201" s="11"/>
      <c r="DF201" s="9">
        <f>VLOOKUP($C201, Table3[#All], 65, 0)</f>
        <v>1</v>
      </c>
      <c r="DG201" s="9"/>
      <c r="DH201" s="9">
        <f>VLOOKUP($C201, Table3[#All], 66, 0)</f>
        <v>0</v>
      </c>
      <c r="DI201" s="9"/>
      <c r="DJ201" s="9">
        <f>VLOOKUP($C201, Table3[#All], 67, 0)</f>
        <v>0</v>
      </c>
      <c r="DK201" s="14">
        <f t="shared" si="240"/>
        <v>1</v>
      </c>
      <c r="DL201" s="11"/>
      <c r="DM201" s="9">
        <f>VLOOKUP($C201, Table3[#All], 68, 0)</f>
        <v>1</v>
      </c>
      <c r="DN201" s="9"/>
      <c r="DO201" s="9">
        <f>VLOOKUP($C201, Table3[#All], 69, 0)</f>
        <v>0</v>
      </c>
      <c r="DP201" s="9">
        <f>VLOOKUP($C201, Table3[#All], 70, 0)</f>
        <v>0</v>
      </c>
      <c r="DQ201" s="9"/>
      <c r="DR201" s="14">
        <f t="shared" si="241"/>
        <v>1</v>
      </c>
      <c r="DS201" s="11"/>
      <c r="DT201" s="9">
        <f>VLOOKUP($C201, Table3[#All], 71, 0)</f>
        <v>0.1</v>
      </c>
      <c r="DU201" s="9">
        <f>VLOOKUP($C201, Table3[#All], 72, 0)</f>
        <v>0.45</v>
      </c>
      <c r="DV201" s="9">
        <f>VLOOKUP($C201, Table3[#All], 73, 0)</f>
        <v>0.2</v>
      </c>
      <c r="DW201" s="9">
        <f>VLOOKUP($C201, Table3[#All], 74, 0)</f>
        <v>0.25</v>
      </c>
      <c r="DX201" s="9">
        <f>VLOOKUP($C201, Table3[#All], 75, 0)</f>
        <v>0</v>
      </c>
      <c r="DY201" s="12">
        <f t="shared" si="230"/>
        <v>4</v>
      </c>
      <c r="DZ201" s="11"/>
      <c r="EA201" s="9">
        <f>VLOOKUP($C201, Table3[#All], 76, 0)</f>
        <v>1</v>
      </c>
      <c r="EB201" s="9">
        <f>VLOOKUP($C201, Table3[#All], 77, 0)</f>
        <v>0</v>
      </c>
      <c r="EC201" s="9">
        <f>VLOOKUP($C201, Table3[#All], 78, 0)</f>
        <v>0</v>
      </c>
      <c r="ED201" s="9">
        <f>VLOOKUP($C201, Table3[#All], 79, 0)</f>
        <v>0</v>
      </c>
      <c r="EE201" s="9">
        <f>VLOOKUP($C201, Table3[#All], 80, 0)</f>
        <v>0</v>
      </c>
      <c r="EF201" s="10">
        <f t="shared" si="242"/>
        <v>1</v>
      </c>
      <c r="EG201" s="9"/>
      <c r="EH201" s="9">
        <f>VLOOKUP($C201, Table3[#All], 81, 0)</f>
        <v>0</v>
      </c>
      <c r="EI201" s="9">
        <f>VLOOKUP($C201, Table3[#All], 82, 0)</f>
        <v>1</v>
      </c>
      <c r="EJ201" s="9">
        <f>VLOOKUP($C201, Table3[#All], 83, 0)</f>
        <v>0</v>
      </c>
      <c r="EK201" s="9">
        <f>VLOOKUP($C201, Table3[#All], 84, 0)</f>
        <v>0</v>
      </c>
      <c r="EL201" s="9">
        <f>VLOOKUP($C201, Table3[#All], 85, 0)</f>
        <v>0</v>
      </c>
      <c r="EM201" s="14">
        <f t="shared" si="243"/>
        <v>2</v>
      </c>
      <c r="EN201" s="11"/>
      <c r="EO201" s="9">
        <f>VLOOKUP($C201, Table3[#All], 86, 0)</f>
        <v>0.2</v>
      </c>
      <c r="EP201" s="9"/>
      <c r="EQ201" s="9">
        <f>VLOOKUP($C201, Table3[#All], 87, 0)</f>
        <v>0.8</v>
      </c>
      <c r="ER201" s="9"/>
      <c r="ES201" s="9"/>
      <c r="ET201" s="14">
        <f t="shared" si="244"/>
        <v>3</v>
      </c>
      <c r="EU201" s="11"/>
      <c r="EV201" s="9">
        <f>VLOOKUP($C201, Table3[#All], 88, 0)</f>
        <v>1</v>
      </c>
      <c r="EW201" s="9">
        <f>VLOOKUP($C201, Table3[#All], 89, 0)</f>
        <v>0</v>
      </c>
      <c r="EX201" s="9">
        <f>VLOOKUP($C201, Table3[#All], 90, 0)</f>
        <v>0</v>
      </c>
      <c r="EY201" s="9">
        <f>VLOOKUP($C201, Table3[#All], 91, 0)</f>
        <v>0</v>
      </c>
      <c r="EZ201" s="9">
        <f>VLOOKUP($C201, Table3[#All], 92, 0)</f>
        <v>0</v>
      </c>
      <c r="FA201" s="12">
        <f t="shared" si="245"/>
        <v>1</v>
      </c>
      <c r="FB201" s="11"/>
      <c r="FC201" s="9">
        <f>VLOOKUP($C201, Table3[#All], 93, 0)</f>
        <v>0</v>
      </c>
      <c r="FD201" s="9">
        <f>VLOOKUP($C201, Table3[#All], 94, 0)</f>
        <v>0.1</v>
      </c>
      <c r="FE201" s="9">
        <f>VLOOKUP($C201, Table3[#All], 95, 0)</f>
        <v>0.85</v>
      </c>
      <c r="FF201" s="9">
        <f>VLOOKUP($C201, Table3[#All], 96, 0)</f>
        <v>0.05</v>
      </c>
      <c r="FG201" s="9"/>
      <c r="FH201" s="10">
        <f t="shared" si="246"/>
        <v>3</v>
      </c>
      <c r="FI201" s="11"/>
      <c r="FJ201" s="9">
        <f>VLOOKUP($C201, Table3[#All], 97, 0)</f>
        <v>0</v>
      </c>
      <c r="FK201" s="9">
        <f>VLOOKUP($C201, Table3[#All], 98, 0)</f>
        <v>0</v>
      </c>
      <c r="FL201" s="9">
        <f>VLOOKUP($C201, Table3[#All], 99, 0)</f>
        <v>0</v>
      </c>
      <c r="FM201" s="9">
        <f>VLOOKUP($C201, Table3[#All], 100, 0)</f>
        <v>1</v>
      </c>
      <c r="FN201" s="9">
        <f>VLOOKUP($C201, Table3[#All], 101, 0)</f>
        <v>0</v>
      </c>
      <c r="FO201" s="14">
        <f t="shared" si="247"/>
        <v>4</v>
      </c>
      <c r="FP201" s="11"/>
      <c r="FQ201" s="9">
        <f>VLOOKUP($C201, Table3[#All], 102, 0)</f>
        <v>0.75</v>
      </c>
      <c r="FR201" s="9">
        <f>VLOOKUP($C201, Table3[#All], 103, 0)</f>
        <v>0.25</v>
      </c>
      <c r="FS201" s="9">
        <f>VLOOKUP($C201, Table3[#All], 104, 0)</f>
        <v>0</v>
      </c>
      <c r="FT201" s="9">
        <f>VLOOKUP($C201, Table3[#All], 105, 0)</f>
        <v>0</v>
      </c>
      <c r="FU201" s="9">
        <v>0</v>
      </c>
      <c r="FV201" s="10">
        <f t="shared" si="248"/>
        <v>2</v>
      </c>
      <c r="FW201" s="11"/>
      <c r="FX201" s="9">
        <f>VLOOKUP($C201, Table3[#All], 106, 0)</f>
        <v>0</v>
      </c>
      <c r="FY201" s="9"/>
      <c r="FZ201" s="9">
        <f>VLOOKUP($C201, Table3[#All], 107, 0)</f>
        <v>0.45</v>
      </c>
      <c r="GA201" s="9">
        <f>VLOOKUP($C201, Table3[#All], 108, 0)</f>
        <v>0.55000000000000004</v>
      </c>
      <c r="GB201" s="9"/>
      <c r="GC201" s="10">
        <f t="shared" si="265"/>
        <v>4</v>
      </c>
      <c r="GD201" s="81"/>
      <c r="GE201" s="9">
        <f>VLOOKUP($C201, Table3[#All], 109, 0)</f>
        <v>0.88890000000000002</v>
      </c>
      <c r="GF201" s="9">
        <f>VLOOKUP($C201, Table3[#All], 110, 0)</f>
        <v>0.11109999999999999</v>
      </c>
      <c r="GG201" s="9">
        <f>VLOOKUP($C201, Table3[#All], 111, 0)</f>
        <v>0</v>
      </c>
      <c r="GH201" s="9"/>
      <c r="GI201" s="9">
        <f>VLOOKUP($C201, Table3[#All], 112, 0)</f>
        <v>0</v>
      </c>
      <c r="GJ201" s="12">
        <f t="shared" si="249"/>
        <v>1</v>
      </c>
      <c r="GK201" s="11"/>
      <c r="GL201" s="9">
        <f>VLOOKUP($C201, Table3[#All], 113, 0)</f>
        <v>0</v>
      </c>
      <c r="GM201" s="9">
        <f>VLOOKUP($C201, Table3[#All], 114, 0)</f>
        <v>0.15</v>
      </c>
      <c r="GN201" s="9">
        <f>VLOOKUP($C201, Table3[#All], 115, 0)</f>
        <v>0.25</v>
      </c>
      <c r="GO201" s="9">
        <f>VLOOKUP($C201, Table3[#All], 116, 0)</f>
        <v>0.6</v>
      </c>
      <c r="GP201" s="9"/>
      <c r="GQ201" s="10">
        <f t="shared" si="250"/>
        <v>4</v>
      </c>
      <c r="GR201" s="11"/>
      <c r="GS201" s="9">
        <f>VLOOKUP($C201, Table2[#All], 3, 0)</f>
        <v>0</v>
      </c>
      <c r="GT201" s="9">
        <f>VLOOKUP($C201, Table2[#All], 4, 0)</f>
        <v>0</v>
      </c>
      <c r="GU201" s="9">
        <f>VLOOKUP($C201, Table2[#All], 5, 0)</f>
        <v>1</v>
      </c>
      <c r="GV201" s="9">
        <f>VLOOKUP($C201, Table2[#All], 6, 0)</f>
        <v>0</v>
      </c>
      <c r="GW201" s="9">
        <f>VLOOKUP($C201, Table2[#All], 7, 0)</f>
        <v>0</v>
      </c>
      <c r="GX201" s="10">
        <f t="shared" si="251"/>
        <v>3</v>
      </c>
      <c r="GY201" s="11"/>
      <c r="GZ201" s="9">
        <v>0</v>
      </c>
      <c r="HA201" s="9">
        <v>0</v>
      </c>
      <c r="HB201" s="9">
        <v>0</v>
      </c>
      <c r="HC201" s="9">
        <v>1</v>
      </c>
      <c r="HD201" s="9"/>
      <c r="HE201" s="10">
        <f t="shared" si="252"/>
        <v>4</v>
      </c>
      <c r="HF201" s="11"/>
      <c r="HG201" s="9">
        <f>VLOOKUP($C201, Table5[#All], 2, 0)</f>
        <v>0</v>
      </c>
      <c r="HH201" s="9">
        <f>VLOOKUP($C201, Table5[#All], 3, 0)</f>
        <v>0</v>
      </c>
      <c r="HI201" s="9">
        <f>VLOOKUP($C201, Table5[#All], 4, 0)</f>
        <v>1</v>
      </c>
      <c r="HJ201" s="9">
        <f>VLOOKUP($C201, Table5[#All], 5, 0)</f>
        <v>0</v>
      </c>
      <c r="HK201" s="9">
        <f>VLOOKUP($C201, Table5[#All], 6, 0)</f>
        <v>0</v>
      </c>
      <c r="HL201" s="10">
        <f t="shared" si="253"/>
        <v>3</v>
      </c>
      <c r="HM201" s="11"/>
      <c r="HN201" s="9">
        <f>VLOOKUP($C201, Table5[#All], 7, 0)</f>
        <v>0</v>
      </c>
      <c r="HO201" s="9">
        <f>VLOOKUP($C201, Table5[#All], 8, 0)</f>
        <v>1</v>
      </c>
      <c r="HP201" s="9">
        <f>VLOOKUP($C201, Table5[#All], 9, 0)</f>
        <v>0</v>
      </c>
      <c r="HQ201" s="9">
        <f>VLOOKUP($C201, Table5[#All], 10, 0)</f>
        <v>0</v>
      </c>
      <c r="HR201" s="9">
        <f>VLOOKUP($C201, Table5[#All], 11, 0)</f>
        <v>0</v>
      </c>
      <c r="HS201" s="10">
        <f t="shared" si="254"/>
        <v>2</v>
      </c>
      <c r="HT201" s="11"/>
      <c r="HU201" s="9">
        <f>VLOOKUP($C201, Table5[#All], 12, 0)</f>
        <v>1</v>
      </c>
      <c r="HV201" s="9">
        <f>VLOOKUP($C201, Table5[#All], 13, 0)</f>
        <v>0</v>
      </c>
      <c r="HW201" s="9">
        <f>VLOOKUP($C201, Table5[#All], 14, 0)</f>
        <v>0</v>
      </c>
      <c r="HX201" s="9">
        <f>VLOOKUP($C201, Table5[#All], 15, 0)</f>
        <v>0</v>
      </c>
      <c r="HY201" s="9">
        <f>VLOOKUP($C201, Table5[#All], 16, 0)</f>
        <v>0</v>
      </c>
      <c r="HZ201" s="10">
        <f t="shared" si="255"/>
        <v>1</v>
      </c>
      <c r="IA201" s="11"/>
      <c r="IB201" s="9">
        <f>VLOOKUP($C201, Table5[#All], 17, 0)</f>
        <v>1</v>
      </c>
      <c r="IC201" s="9">
        <f>VLOOKUP($C201, Table5[#All], 18, 0)</f>
        <v>0</v>
      </c>
      <c r="ID201" s="9">
        <f>VLOOKUP($C201, Table5[#All], 19, 0)</f>
        <v>0</v>
      </c>
      <c r="IE201" s="9">
        <f>VLOOKUP($C201, Table5[#All], 20, 0)</f>
        <v>0</v>
      </c>
      <c r="IF201" s="9">
        <f>VLOOKUP($C201, Table5[#All], 21, 0)</f>
        <v>0</v>
      </c>
      <c r="IG201" s="10">
        <f t="shared" si="256"/>
        <v>1</v>
      </c>
      <c r="IH201" s="11"/>
      <c r="II201" s="9">
        <f>VLOOKUP($C201, Table5[#All], 22, 0)</f>
        <v>1</v>
      </c>
      <c r="IJ201" s="9">
        <f>VLOOKUP($C201, Table5[#All], 23, 0)</f>
        <v>0</v>
      </c>
      <c r="IK201" s="9">
        <f>VLOOKUP($C201, Table5[#All], 24, 0)</f>
        <v>0</v>
      </c>
      <c r="IL201" s="9">
        <f>VLOOKUP($C201, Table5[#All], 25, 0)</f>
        <v>0</v>
      </c>
      <c r="IM201" s="9">
        <f>VLOOKUP($C201, Table5[#All], 26, 0)</f>
        <v>0</v>
      </c>
      <c r="IN201" s="10">
        <f t="shared" si="257"/>
        <v>1</v>
      </c>
      <c r="IO201" s="11"/>
      <c r="IP201" s="9">
        <v>1</v>
      </c>
      <c r="IQ201" s="9">
        <v>0</v>
      </c>
      <c r="IR201" s="9">
        <v>0</v>
      </c>
      <c r="IS201" s="9">
        <v>0</v>
      </c>
      <c r="IT201" s="9">
        <v>0</v>
      </c>
      <c r="IU201" s="10">
        <f t="shared" si="258"/>
        <v>1</v>
      </c>
      <c r="IV201" s="82"/>
    </row>
    <row r="202" spans="1:256" ht="16.3" thickTop="1" thickBot="1" x14ac:dyDescent="0.35">
      <c r="A202" s="16" t="s">
        <v>531</v>
      </c>
      <c r="B202" s="16" t="s">
        <v>546</v>
      </c>
      <c r="C202" s="16" t="s">
        <v>547</v>
      </c>
      <c r="D202" s="11"/>
      <c r="E202" s="9">
        <f>VLOOKUP($C202, Table3[#All], 2, 0)</f>
        <v>0</v>
      </c>
      <c r="F202" s="9"/>
      <c r="G202" s="9">
        <f>VLOOKUP($C202, Table3[#All], 3, 0)</f>
        <v>0.2</v>
      </c>
      <c r="H202" s="9">
        <f>VLOOKUP($C202, Table3[#All], 4, 0)</f>
        <v>0.8</v>
      </c>
      <c r="I202" s="9">
        <f>VLOOKUP($C202, Table3[#All], 5, 0)</f>
        <v>0</v>
      </c>
      <c r="J202" s="10">
        <f t="shared" si="259"/>
        <v>4</v>
      </c>
      <c r="K202" s="11"/>
      <c r="L202" s="9">
        <f>VLOOKUP($C202, Table3[#All], 6, 0)</f>
        <v>0</v>
      </c>
      <c r="M202" s="9"/>
      <c r="N202" s="9">
        <f>VLOOKUP($C202, Table3[#All], 7, 0)</f>
        <v>1</v>
      </c>
      <c r="O202" s="9">
        <f>VLOOKUP($C202, Table3[#All], 8, 0)</f>
        <v>0</v>
      </c>
      <c r="P202" s="9">
        <f>VLOOKUP($C202, Table3[#All], 9, 0)</f>
        <v>0</v>
      </c>
      <c r="Q202" s="10">
        <f t="shared" si="260"/>
        <v>3</v>
      </c>
      <c r="R202" s="11"/>
      <c r="S202" s="9">
        <f>VLOOKUP($C202, Table3[#All], 10, 0)</f>
        <v>0</v>
      </c>
      <c r="T202" s="9">
        <f>VLOOKUP($C202, Table3[#All], 11, 0)</f>
        <v>1</v>
      </c>
      <c r="U202" s="9">
        <f>VLOOKUP($C202, Table3[#All], 12, 0)</f>
        <v>0</v>
      </c>
      <c r="V202" s="9">
        <f>VLOOKUP($C202, Table3[#All], 13, 0)</f>
        <v>0</v>
      </c>
      <c r="W202" s="9">
        <f>VLOOKUP($C202, Table3[#All], 14, 0)</f>
        <v>0</v>
      </c>
      <c r="X202" s="10">
        <f t="shared" si="261"/>
        <v>2</v>
      </c>
      <c r="Y202" s="11"/>
      <c r="Z202" s="9">
        <f>VLOOKUP($C202, Table3[#All], 15, 0)</f>
        <v>0</v>
      </c>
      <c r="AA202" s="9">
        <f>VLOOKUP($C202, Table3[#All], 16, 0)</f>
        <v>0.16670000000000001</v>
      </c>
      <c r="AB202" s="9">
        <f>VLOOKUP($C202, Table3[#All], 17, 0)</f>
        <v>0.56669999999999998</v>
      </c>
      <c r="AC202" s="9">
        <f>VLOOKUP($C202, Table3[#All], 18, 0)</f>
        <v>0.26669999999999999</v>
      </c>
      <c r="AD202" s="9">
        <f>VLOOKUP($C202, Table3[#All], 19, 0)</f>
        <v>0</v>
      </c>
      <c r="AE202" s="10">
        <f t="shared" si="231"/>
        <v>4</v>
      </c>
      <c r="AF202" s="11"/>
      <c r="AG202" s="9">
        <f>VLOOKUP($C202, Table3[#All], 20, 0)</f>
        <v>6.6699999999999995E-2</v>
      </c>
      <c r="AH202" s="9">
        <f>VLOOKUP($C202, Table3[#All], 21, 0)</f>
        <v>0.5333</v>
      </c>
      <c r="AI202" s="9">
        <f>VLOOKUP($C202, Table3[#All], 22, 0)</f>
        <v>0.4</v>
      </c>
      <c r="AJ202" s="9"/>
      <c r="AK202" s="9"/>
      <c r="AL202" s="10">
        <f t="shared" si="232"/>
        <v>3</v>
      </c>
      <c r="AM202" s="11"/>
      <c r="AN202" s="9">
        <f>VLOOKUP($C202, Table3[#All], 23, 0)</f>
        <v>1</v>
      </c>
      <c r="AO202" s="9">
        <f>VLOOKUP($C202, Table3[#All], 24, 0)</f>
        <v>0</v>
      </c>
      <c r="AP202" s="9">
        <f>VLOOKUP($C202, Table3[#All], 25, 0)</f>
        <v>0</v>
      </c>
      <c r="AQ202" s="9">
        <f>VLOOKUP($C202, Table3[#All], 26, 0)</f>
        <v>0</v>
      </c>
      <c r="AR202" s="9"/>
      <c r="AS202" s="12">
        <f t="shared" si="233"/>
        <v>1</v>
      </c>
      <c r="AT202" s="11"/>
      <c r="AU202" s="9">
        <f>VLOOKUP($C202, Table3[#All], 27, 0)</f>
        <v>0.66670000000000007</v>
      </c>
      <c r="AV202" s="9">
        <f>VLOOKUP($C202, Table3[#All], 28, 0)</f>
        <v>0.3</v>
      </c>
      <c r="AW202" s="9">
        <f>VLOOKUP($C202, Table3[#All], 29, 0)</f>
        <v>3.3300000000000003E-2</v>
      </c>
      <c r="AX202" s="9"/>
      <c r="AY202" s="9"/>
      <c r="AZ202" s="10">
        <f t="shared" si="262"/>
        <v>2</v>
      </c>
      <c r="BA202" s="11"/>
      <c r="BB202" s="9">
        <f>VLOOKUP($C202, Table3[#All], 30, 0)</f>
        <v>0</v>
      </c>
      <c r="BC202" s="9">
        <f>VLOOKUP($C202, Table3[#All], 31, 0)</f>
        <v>0.66670000000000007</v>
      </c>
      <c r="BD202" s="9">
        <f>VLOOKUP($C202, Table3[#All], 32, 0)</f>
        <v>0.33329999999999999</v>
      </c>
      <c r="BE202" s="9">
        <f>VLOOKUP($C202, Table3[#All], 33, 0)</f>
        <v>0</v>
      </c>
      <c r="BF202" s="9"/>
      <c r="BG202" s="10">
        <f t="shared" si="263"/>
        <v>3</v>
      </c>
      <c r="BH202" s="81"/>
      <c r="BI202" s="9">
        <f>VLOOKUP($C202, Table3[#All], 34, 0)</f>
        <v>0</v>
      </c>
      <c r="BJ202" s="9">
        <f>VLOOKUP($C202, Table3[#All], 35, 0)</f>
        <v>0</v>
      </c>
      <c r="BK202" s="9">
        <f>VLOOKUP($C202, Table3[#All], 36, 0)</f>
        <v>0</v>
      </c>
      <c r="BL202" s="9">
        <f>VLOOKUP($C202, Table3[#All], 37, 0)</f>
        <v>0</v>
      </c>
      <c r="BM202" s="9">
        <f>VLOOKUP($C202, Table3[#All], 38, 0)</f>
        <v>0</v>
      </c>
      <c r="BN202" s="10" t="str">
        <f t="shared" si="264"/>
        <v>N/A</v>
      </c>
      <c r="BO202" s="11"/>
      <c r="BP202" s="9">
        <f>VLOOKUP($C202, Table3[#All], 39, 0)</f>
        <v>1</v>
      </c>
      <c r="BQ202" s="9">
        <f>VLOOKUP($C202, Table3[#All], 40, 0)</f>
        <v>0</v>
      </c>
      <c r="BR202" s="9">
        <f>VLOOKUP($C202, Table3[#All], 41, 0)</f>
        <v>0</v>
      </c>
      <c r="BS202" s="9">
        <f>VLOOKUP($C202, Table3[#All], 42, 0)</f>
        <v>0</v>
      </c>
      <c r="BT202" s="9"/>
      <c r="BU202" s="10">
        <f t="shared" si="234"/>
        <v>1</v>
      </c>
      <c r="BV202" s="11"/>
      <c r="BW202" s="9">
        <f>VLOOKUP($C202, Table3[#All], 43, 0)</f>
        <v>0</v>
      </c>
      <c r="BX202" s="9">
        <f>VLOOKUP($C202, Table3[#All], 44, 0)</f>
        <v>1</v>
      </c>
      <c r="BY202" s="9">
        <f>VLOOKUP($C202, Table3[#All], 45, 0)</f>
        <v>0</v>
      </c>
      <c r="BZ202" s="9"/>
      <c r="CA202" s="9"/>
      <c r="CB202" s="10">
        <f t="shared" si="235"/>
        <v>2</v>
      </c>
      <c r="CC202" s="81"/>
      <c r="CD202" s="9">
        <f>VLOOKUP($C202, Table3[#All], 46, 0)</f>
        <v>1</v>
      </c>
      <c r="CE202" s="9">
        <f>VLOOKUP($C202, Table3[#All], 47, 0)</f>
        <v>0</v>
      </c>
      <c r="CF202" s="9">
        <f>VLOOKUP($C202, Table3[#All], 48, 0)</f>
        <v>0</v>
      </c>
      <c r="CG202" s="9">
        <f>VLOOKUP($C202, Table3[#All], 49, 0)</f>
        <v>0</v>
      </c>
      <c r="CH202" s="9">
        <f>VLOOKUP($C202, Table3[#All], 50, 0)</f>
        <v>0</v>
      </c>
      <c r="CI202" s="12">
        <f t="shared" si="236"/>
        <v>1</v>
      </c>
      <c r="CJ202" s="13"/>
      <c r="CK202" s="9">
        <f>VLOOKUP($C202, Table3[#All], 51, 0)</f>
        <v>0</v>
      </c>
      <c r="CL202" s="9">
        <f>VLOOKUP($C202, Table3[#All], 52, 0)</f>
        <v>1</v>
      </c>
      <c r="CM202" s="9">
        <f>VLOOKUP($C202, Table3[#All], 53, 0)</f>
        <v>0</v>
      </c>
      <c r="CN202" s="9">
        <f>VLOOKUP($C202, Table3[#All], 54, 0)</f>
        <v>0</v>
      </c>
      <c r="CO202" s="9"/>
      <c r="CP202" s="10">
        <f t="shared" si="237"/>
        <v>2</v>
      </c>
      <c r="CQ202" s="11"/>
      <c r="CR202" s="9">
        <f>VLOOKUP($C202, Table3[#All], 55, 0)</f>
        <v>3.3300000000000003E-2</v>
      </c>
      <c r="CS202" s="9">
        <f>VLOOKUP($C202, Table3[#All], 56, 0)</f>
        <v>0.36670000000000003</v>
      </c>
      <c r="CT202" s="9">
        <f>VLOOKUP($C202, Table3[#All], 57, 0)</f>
        <v>0.5333</v>
      </c>
      <c r="CU202" s="9">
        <f>VLOOKUP($C202, Table3[#All], 58, 0)</f>
        <v>6.6699999999999995E-2</v>
      </c>
      <c r="CV202" s="9">
        <f>VLOOKUP($C202, Table3[#All], 59, 0)</f>
        <v>0</v>
      </c>
      <c r="CW202" s="14">
        <f t="shared" si="238"/>
        <v>3</v>
      </c>
      <c r="CX202" s="81"/>
      <c r="CY202" s="9">
        <f>VLOOKUP($C202, Table3[#All], 60, 0)</f>
        <v>0</v>
      </c>
      <c r="CZ202" s="9">
        <f>VLOOKUP($C202, Table3[#All], 61, 0)</f>
        <v>0.93330000000000002</v>
      </c>
      <c r="DA202" s="9">
        <f>VLOOKUP($C202, Table3[#All], 62, 0)</f>
        <v>6.6699999999999995E-2</v>
      </c>
      <c r="DB202" s="9">
        <f>VLOOKUP($C202, Table3[#All], 63, 0)</f>
        <v>0</v>
      </c>
      <c r="DC202" s="9">
        <f>VLOOKUP($C202, Table3[#All], 64, 0)</f>
        <v>0</v>
      </c>
      <c r="DD202" s="10">
        <f t="shared" si="239"/>
        <v>2</v>
      </c>
      <c r="DE202" s="11"/>
      <c r="DF202" s="9">
        <f>VLOOKUP($C202, Table3[#All], 65, 0)</f>
        <v>0.8</v>
      </c>
      <c r="DG202" s="9"/>
      <c r="DH202" s="9">
        <f>VLOOKUP($C202, Table3[#All], 66, 0)</f>
        <v>0</v>
      </c>
      <c r="DI202" s="9"/>
      <c r="DJ202" s="9">
        <f>VLOOKUP($C202, Table3[#All], 67, 0)</f>
        <v>0.2</v>
      </c>
      <c r="DK202" s="14">
        <f t="shared" si="240"/>
        <v>1</v>
      </c>
      <c r="DL202" s="11"/>
      <c r="DM202" s="9">
        <f>VLOOKUP($C202, Table3[#All], 68, 0)</f>
        <v>0.9667</v>
      </c>
      <c r="DN202" s="9"/>
      <c r="DO202" s="9">
        <f>VLOOKUP($C202, Table3[#All], 69, 0)</f>
        <v>3.3300000000000003E-2</v>
      </c>
      <c r="DP202" s="9">
        <f>VLOOKUP($C202, Table3[#All], 70, 0)</f>
        <v>0</v>
      </c>
      <c r="DQ202" s="9"/>
      <c r="DR202" s="14">
        <f t="shared" si="241"/>
        <v>1</v>
      </c>
      <c r="DS202" s="11"/>
      <c r="DT202" s="9">
        <f>VLOOKUP($C202, Table3[#All], 71, 0)</f>
        <v>0</v>
      </c>
      <c r="DU202" s="9">
        <f>VLOOKUP($C202, Table3[#All], 72, 0)</f>
        <v>0.86670000000000003</v>
      </c>
      <c r="DV202" s="9">
        <f>VLOOKUP($C202, Table3[#All], 73, 0)</f>
        <v>0.1333</v>
      </c>
      <c r="DW202" s="9">
        <f>VLOOKUP($C202, Table3[#All], 74, 0)</f>
        <v>0</v>
      </c>
      <c r="DX202" s="9">
        <f>VLOOKUP($C202, Table3[#All], 75, 0)</f>
        <v>0</v>
      </c>
      <c r="DY202" s="12">
        <f t="shared" si="230"/>
        <v>2</v>
      </c>
      <c r="DZ202" s="11"/>
      <c r="EA202" s="9">
        <f>VLOOKUP($C202, Table3[#All], 76, 0)</f>
        <v>1</v>
      </c>
      <c r="EB202" s="9">
        <f>VLOOKUP($C202, Table3[#All], 77, 0)</f>
        <v>0</v>
      </c>
      <c r="EC202" s="9">
        <f>VLOOKUP($C202, Table3[#All], 78, 0)</f>
        <v>0</v>
      </c>
      <c r="ED202" s="9">
        <f>VLOOKUP($C202, Table3[#All], 79, 0)</f>
        <v>0</v>
      </c>
      <c r="EE202" s="9">
        <f>VLOOKUP($C202, Table3[#All], 80, 0)</f>
        <v>0</v>
      </c>
      <c r="EF202" s="10">
        <f t="shared" si="242"/>
        <v>1</v>
      </c>
      <c r="EG202" s="9"/>
      <c r="EH202" s="9">
        <f>VLOOKUP($C202, Table3[#All], 81, 0)</f>
        <v>1</v>
      </c>
      <c r="EI202" s="9">
        <f>VLOOKUP($C202, Table3[#All], 82, 0)</f>
        <v>0</v>
      </c>
      <c r="EJ202" s="9">
        <f>VLOOKUP($C202, Table3[#All], 83, 0)</f>
        <v>0</v>
      </c>
      <c r="EK202" s="9">
        <f>VLOOKUP($C202, Table3[#All], 84, 0)</f>
        <v>0</v>
      </c>
      <c r="EL202" s="9">
        <f>VLOOKUP($C202, Table3[#All], 85, 0)</f>
        <v>0</v>
      </c>
      <c r="EM202" s="14">
        <f t="shared" si="243"/>
        <v>1</v>
      </c>
      <c r="EN202" s="11"/>
      <c r="EO202" s="9">
        <f>VLOOKUP($C202, Table3[#All], 86, 0)</f>
        <v>0.36670000000000003</v>
      </c>
      <c r="EP202" s="9"/>
      <c r="EQ202" s="9">
        <f>VLOOKUP($C202, Table3[#All], 87, 0)</f>
        <v>0.63329999999999997</v>
      </c>
      <c r="ER202" s="9"/>
      <c r="ES202" s="9"/>
      <c r="ET202" s="14">
        <f t="shared" si="244"/>
        <v>3</v>
      </c>
      <c r="EU202" s="11"/>
      <c r="EV202" s="9">
        <f>VLOOKUP($C202, Table3[#All], 88, 0)</f>
        <v>1</v>
      </c>
      <c r="EW202" s="9">
        <f>VLOOKUP($C202, Table3[#All], 89, 0)</f>
        <v>0</v>
      </c>
      <c r="EX202" s="9">
        <f>VLOOKUP($C202, Table3[#All], 90, 0)</f>
        <v>0</v>
      </c>
      <c r="EY202" s="9">
        <f>VLOOKUP($C202, Table3[#All], 91, 0)</f>
        <v>0</v>
      </c>
      <c r="EZ202" s="9">
        <f>VLOOKUP($C202, Table3[#All], 92, 0)</f>
        <v>0</v>
      </c>
      <c r="FA202" s="12">
        <f t="shared" si="245"/>
        <v>1</v>
      </c>
      <c r="FB202" s="11"/>
      <c r="FC202" s="9">
        <f>VLOOKUP($C202, Table3[#All], 93, 0)</f>
        <v>0.3</v>
      </c>
      <c r="FD202" s="9">
        <f>VLOOKUP($C202, Table3[#All], 94, 0)</f>
        <v>0.7</v>
      </c>
      <c r="FE202" s="9">
        <f>VLOOKUP($C202, Table3[#All], 95, 0)</f>
        <v>0</v>
      </c>
      <c r="FF202" s="9">
        <f>VLOOKUP($C202, Table3[#All], 96, 0)</f>
        <v>0</v>
      </c>
      <c r="FG202" s="9"/>
      <c r="FH202" s="10">
        <f t="shared" si="246"/>
        <v>2</v>
      </c>
      <c r="FI202" s="11"/>
      <c r="FJ202" s="9">
        <f>VLOOKUP($C202, Table3[#All], 97, 0)</f>
        <v>1</v>
      </c>
      <c r="FK202" s="9">
        <f>VLOOKUP($C202, Table3[#All], 98, 0)</f>
        <v>0</v>
      </c>
      <c r="FL202" s="9">
        <f>VLOOKUP($C202, Table3[#All], 99, 0)</f>
        <v>0</v>
      </c>
      <c r="FM202" s="9">
        <f>VLOOKUP($C202, Table3[#All], 100, 0)</f>
        <v>0</v>
      </c>
      <c r="FN202" s="9">
        <f>VLOOKUP($C202, Table3[#All], 101, 0)</f>
        <v>0</v>
      </c>
      <c r="FO202" s="14">
        <f t="shared" si="247"/>
        <v>1</v>
      </c>
      <c r="FP202" s="11"/>
      <c r="FQ202" s="9">
        <f>VLOOKUP($C202, Table3[#All], 102, 0)</f>
        <v>0.8</v>
      </c>
      <c r="FR202" s="9">
        <f>VLOOKUP($C202, Table3[#All], 103, 0)</f>
        <v>0.2</v>
      </c>
      <c r="FS202" s="9">
        <f>VLOOKUP($C202, Table3[#All], 104, 0)</f>
        <v>0</v>
      </c>
      <c r="FT202" s="9">
        <f>VLOOKUP($C202, Table3[#All], 105, 0)</f>
        <v>0</v>
      </c>
      <c r="FU202" s="9">
        <v>0</v>
      </c>
      <c r="FV202" s="10">
        <f t="shared" si="248"/>
        <v>1</v>
      </c>
      <c r="FW202" s="11"/>
      <c r="FX202" s="9">
        <f>VLOOKUP($C202, Table3[#All], 106, 0)</f>
        <v>0.10339999999999999</v>
      </c>
      <c r="FY202" s="9"/>
      <c r="FZ202" s="9">
        <f>VLOOKUP($C202, Table3[#All], 107, 0)</f>
        <v>0.89659999999999995</v>
      </c>
      <c r="GA202" s="9">
        <f>VLOOKUP($C202, Table3[#All], 108, 0)</f>
        <v>0</v>
      </c>
      <c r="GB202" s="9"/>
      <c r="GC202" s="10">
        <f t="shared" si="265"/>
        <v>3</v>
      </c>
      <c r="GD202" s="81"/>
      <c r="GE202" s="9">
        <f>VLOOKUP($C202, Table3[#All], 109, 0)</f>
        <v>0</v>
      </c>
      <c r="GF202" s="9">
        <f>VLOOKUP($C202, Table3[#All], 110, 0)</f>
        <v>1</v>
      </c>
      <c r="GG202" s="9">
        <f>VLOOKUP($C202, Table3[#All], 111, 0)</f>
        <v>0</v>
      </c>
      <c r="GH202" s="9"/>
      <c r="GI202" s="9">
        <f>VLOOKUP($C202, Table3[#All], 112, 0)</f>
        <v>0</v>
      </c>
      <c r="GJ202" s="12">
        <f t="shared" si="249"/>
        <v>2</v>
      </c>
      <c r="GK202" s="11"/>
      <c r="GL202" s="9">
        <f>VLOOKUP($C202, Table3[#All], 113, 0)</f>
        <v>0</v>
      </c>
      <c r="GM202" s="9">
        <f>VLOOKUP($C202, Table3[#All], 114, 0)</f>
        <v>3.3300000000000003E-2</v>
      </c>
      <c r="GN202" s="9">
        <f>VLOOKUP($C202, Table3[#All], 115, 0)</f>
        <v>0.26669999999999999</v>
      </c>
      <c r="GO202" s="9">
        <f>VLOOKUP($C202, Table3[#All], 116, 0)</f>
        <v>0.7</v>
      </c>
      <c r="GP202" s="9"/>
      <c r="GQ202" s="10">
        <f t="shared" si="250"/>
        <v>4</v>
      </c>
      <c r="GR202" s="11"/>
      <c r="GS202" s="9">
        <f>VLOOKUP($C202, Table2[#All], 3, 0)</f>
        <v>0</v>
      </c>
      <c r="GT202" s="9">
        <f>VLOOKUP($C202, Table2[#All], 4, 0)</f>
        <v>0</v>
      </c>
      <c r="GU202" s="9">
        <f>VLOOKUP($C202, Table2[#All], 5, 0)</f>
        <v>1</v>
      </c>
      <c r="GV202" s="9">
        <f>VLOOKUP($C202, Table2[#All], 6, 0)</f>
        <v>0</v>
      </c>
      <c r="GW202" s="9">
        <f>VLOOKUP($C202, Table2[#All], 7, 0)</f>
        <v>0</v>
      </c>
      <c r="GX202" s="10">
        <f t="shared" si="251"/>
        <v>3</v>
      </c>
      <c r="GY202" s="11"/>
      <c r="GZ202" s="9">
        <v>0</v>
      </c>
      <c r="HA202" s="9">
        <v>0</v>
      </c>
      <c r="HB202" s="9">
        <v>0</v>
      </c>
      <c r="HC202" s="9">
        <v>1</v>
      </c>
      <c r="HD202" s="9"/>
      <c r="HE202" s="10">
        <f t="shared" si="252"/>
        <v>4</v>
      </c>
      <c r="HF202" s="11"/>
      <c r="HG202" s="9">
        <f>VLOOKUP($C202, Table5[#All], 2, 0)</f>
        <v>0</v>
      </c>
      <c r="HH202" s="9">
        <f>VLOOKUP($C202, Table5[#All], 3, 0)</f>
        <v>0</v>
      </c>
      <c r="HI202" s="9">
        <f>VLOOKUP($C202, Table5[#All], 4, 0)</f>
        <v>0</v>
      </c>
      <c r="HJ202" s="9">
        <f>VLOOKUP($C202, Table5[#All], 5, 0)</f>
        <v>0</v>
      </c>
      <c r="HK202" s="9">
        <f>VLOOKUP($C202, Table5[#All], 6, 0)</f>
        <v>1</v>
      </c>
      <c r="HL202" s="10">
        <f t="shared" si="253"/>
        <v>5</v>
      </c>
      <c r="HM202" s="11"/>
      <c r="HN202" s="9">
        <f>VLOOKUP($C202, Table5[#All], 7, 0)</f>
        <v>0</v>
      </c>
      <c r="HO202" s="9">
        <f>VLOOKUP($C202, Table5[#All], 8, 0)</f>
        <v>0</v>
      </c>
      <c r="HP202" s="9">
        <f>VLOOKUP($C202, Table5[#All], 9, 0)</f>
        <v>1</v>
      </c>
      <c r="HQ202" s="9">
        <f>VLOOKUP($C202, Table5[#All], 10, 0)</f>
        <v>0</v>
      </c>
      <c r="HR202" s="9">
        <f>VLOOKUP($C202, Table5[#All], 11, 0)</f>
        <v>0</v>
      </c>
      <c r="HS202" s="10">
        <f t="shared" si="254"/>
        <v>3</v>
      </c>
      <c r="HT202" s="11"/>
      <c r="HU202" s="9">
        <f>VLOOKUP($C202, Table5[#All], 12, 0)</f>
        <v>1</v>
      </c>
      <c r="HV202" s="9">
        <f>VLOOKUP($C202, Table5[#All], 13, 0)</f>
        <v>0</v>
      </c>
      <c r="HW202" s="9">
        <f>VLOOKUP($C202, Table5[#All], 14, 0)</f>
        <v>0</v>
      </c>
      <c r="HX202" s="9">
        <f>VLOOKUP($C202, Table5[#All], 15, 0)</f>
        <v>0</v>
      </c>
      <c r="HY202" s="9">
        <f>VLOOKUP($C202, Table5[#All], 16, 0)</f>
        <v>0</v>
      </c>
      <c r="HZ202" s="10">
        <f t="shared" si="255"/>
        <v>1</v>
      </c>
      <c r="IA202" s="11"/>
      <c r="IB202" s="9">
        <f>VLOOKUP($C202, Table5[#All], 17, 0)</f>
        <v>0</v>
      </c>
      <c r="IC202" s="9">
        <f>VLOOKUP($C202, Table5[#All], 18, 0)</f>
        <v>1</v>
      </c>
      <c r="ID202" s="9">
        <f>VLOOKUP($C202, Table5[#All], 19, 0)</f>
        <v>0</v>
      </c>
      <c r="IE202" s="9">
        <f>VLOOKUP($C202, Table5[#All], 20, 0)</f>
        <v>0</v>
      </c>
      <c r="IF202" s="9">
        <f>VLOOKUP($C202, Table5[#All], 21, 0)</f>
        <v>0</v>
      </c>
      <c r="IG202" s="10">
        <f t="shared" si="256"/>
        <v>2</v>
      </c>
      <c r="IH202" s="11"/>
      <c r="II202" s="9">
        <f>VLOOKUP($C202, Table5[#All], 22, 0)</f>
        <v>1</v>
      </c>
      <c r="IJ202" s="9">
        <f>VLOOKUP($C202, Table5[#All], 23, 0)</f>
        <v>0</v>
      </c>
      <c r="IK202" s="9">
        <f>VLOOKUP($C202, Table5[#All], 24, 0)</f>
        <v>0</v>
      </c>
      <c r="IL202" s="9">
        <f>VLOOKUP($C202, Table5[#All], 25, 0)</f>
        <v>0</v>
      </c>
      <c r="IM202" s="9">
        <f>VLOOKUP($C202, Table5[#All], 26, 0)</f>
        <v>0</v>
      </c>
      <c r="IN202" s="10">
        <f t="shared" si="257"/>
        <v>1</v>
      </c>
      <c r="IO202" s="11"/>
      <c r="IP202" s="9">
        <v>1</v>
      </c>
      <c r="IQ202" s="9">
        <v>0</v>
      </c>
      <c r="IR202" s="9">
        <v>0</v>
      </c>
      <c r="IS202" s="9">
        <v>0</v>
      </c>
      <c r="IT202" s="9">
        <v>0</v>
      </c>
      <c r="IU202" s="10">
        <f t="shared" si="258"/>
        <v>1</v>
      </c>
      <c r="IV202" s="82"/>
    </row>
    <row r="203" spans="1:256" ht="16.3" thickTop="1" thickBot="1" x14ac:dyDescent="0.35">
      <c r="A203" s="16" t="s">
        <v>531</v>
      </c>
      <c r="B203" s="16" t="s">
        <v>548</v>
      </c>
      <c r="C203" s="16" t="s">
        <v>549</v>
      </c>
      <c r="D203" s="11"/>
      <c r="E203" s="9">
        <f>VLOOKUP($C203, Table3[#All], 2, 0)</f>
        <v>0</v>
      </c>
      <c r="F203" s="9"/>
      <c r="G203" s="9">
        <f>VLOOKUP($C203, Table3[#All], 3, 0)</f>
        <v>0.11539999999999999</v>
      </c>
      <c r="H203" s="9">
        <f>VLOOKUP($C203, Table3[#All], 4, 0)</f>
        <v>0.88459999999999994</v>
      </c>
      <c r="I203" s="9">
        <f>VLOOKUP($C203, Table3[#All], 5, 0)</f>
        <v>0</v>
      </c>
      <c r="J203" s="10">
        <f t="shared" si="259"/>
        <v>4</v>
      </c>
      <c r="K203" s="11"/>
      <c r="L203" s="9">
        <f>VLOOKUP($C203, Table3[#All], 6, 0)</f>
        <v>0</v>
      </c>
      <c r="M203" s="9"/>
      <c r="N203" s="9">
        <f>VLOOKUP($C203, Table3[#All], 7, 0)</f>
        <v>1</v>
      </c>
      <c r="O203" s="9">
        <f>VLOOKUP($C203, Table3[#All], 8, 0)</f>
        <v>0</v>
      </c>
      <c r="P203" s="9">
        <f>VLOOKUP($C203, Table3[#All], 9, 0)</f>
        <v>0</v>
      </c>
      <c r="Q203" s="10">
        <f t="shared" si="260"/>
        <v>3</v>
      </c>
      <c r="R203" s="11"/>
      <c r="S203" s="9">
        <f>VLOOKUP($C203, Table3[#All], 10, 0)</f>
        <v>0</v>
      </c>
      <c r="T203" s="9">
        <f>VLOOKUP($C203, Table3[#All], 11, 0)</f>
        <v>0.84620000000000006</v>
      </c>
      <c r="U203" s="9">
        <f>VLOOKUP($C203, Table3[#All], 12, 0)</f>
        <v>0.15380000000000002</v>
      </c>
      <c r="V203" s="9">
        <f>VLOOKUP($C203, Table3[#All], 13, 0)</f>
        <v>0</v>
      </c>
      <c r="W203" s="9">
        <f>VLOOKUP($C203, Table3[#All], 14, 0)</f>
        <v>0</v>
      </c>
      <c r="X203" s="10">
        <f t="shared" si="261"/>
        <v>2</v>
      </c>
      <c r="Y203" s="11"/>
      <c r="Z203" s="9">
        <f>VLOOKUP($C203, Table3[#All], 15, 0)</f>
        <v>0</v>
      </c>
      <c r="AA203" s="9">
        <f>VLOOKUP($C203, Table3[#All], 16, 0)</f>
        <v>0.15380000000000002</v>
      </c>
      <c r="AB203" s="9">
        <f>VLOOKUP($C203, Table3[#All], 17, 0)</f>
        <v>0.73080000000000001</v>
      </c>
      <c r="AC203" s="9">
        <f>VLOOKUP($C203, Table3[#All], 18, 0)</f>
        <v>0.11539999999999999</v>
      </c>
      <c r="AD203" s="9">
        <f>VLOOKUP($C203, Table3[#All], 19, 0)</f>
        <v>0</v>
      </c>
      <c r="AE203" s="10">
        <f t="shared" si="231"/>
        <v>3</v>
      </c>
      <c r="AF203" s="11"/>
      <c r="AG203" s="9">
        <f>VLOOKUP($C203, Table3[#All], 20, 0)</f>
        <v>7.690000000000001E-2</v>
      </c>
      <c r="AH203" s="9">
        <f>VLOOKUP($C203, Table3[#All], 21, 0)</f>
        <v>0.5</v>
      </c>
      <c r="AI203" s="9">
        <f>VLOOKUP($C203, Table3[#All], 22, 0)</f>
        <v>0.42310000000000003</v>
      </c>
      <c r="AJ203" s="9"/>
      <c r="AK203" s="9"/>
      <c r="AL203" s="10">
        <f t="shared" si="232"/>
        <v>3</v>
      </c>
      <c r="AM203" s="11"/>
      <c r="AN203" s="9">
        <f>VLOOKUP($C203, Table3[#All], 23, 0)</f>
        <v>1</v>
      </c>
      <c r="AO203" s="9">
        <f>VLOOKUP($C203, Table3[#All], 24, 0)</f>
        <v>0</v>
      </c>
      <c r="AP203" s="9">
        <f>VLOOKUP($C203, Table3[#All], 25, 0)</f>
        <v>0</v>
      </c>
      <c r="AQ203" s="9">
        <f>VLOOKUP($C203, Table3[#All], 26, 0)</f>
        <v>0</v>
      </c>
      <c r="AR203" s="9"/>
      <c r="AS203" s="12">
        <f t="shared" si="233"/>
        <v>1</v>
      </c>
      <c r="AT203" s="11"/>
      <c r="AU203" s="9">
        <f>VLOOKUP($C203, Table3[#All], 27, 0)</f>
        <v>0.69230000000000003</v>
      </c>
      <c r="AV203" s="9">
        <f>VLOOKUP($C203, Table3[#All], 28, 0)</f>
        <v>0.30769999999999997</v>
      </c>
      <c r="AW203" s="9">
        <f>VLOOKUP($C203, Table3[#All], 29, 0)</f>
        <v>0</v>
      </c>
      <c r="AX203" s="9"/>
      <c r="AY203" s="9"/>
      <c r="AZ203" s="10">
        <f t="shared" si="262"/>
        <v>2</v>
      </c>
      <c r="BA203" s="11"/>
      <c r="BB203" s="9">
        <f>VLOOKUP($C203, Table3[#All], 30, 0)</f>
        <v>0</v>
      </c>
      <c r="BC203" s="9">
        <f>VLOOKUP($C203, Table3[#All], 31, 0)</f>
        <v>0.65379999999999994</v>
      </c>
      <c r="BD203" s="9">
        <f>VLOOKUP($C203, Table3[#All], 32, 0)</f>
        <v>0.34619999999999995</v>
      </c>
      <c r="BE203" s="9">
        <f>VLOOKUP($C203, Table3[#All], 33, 0)</f>
        <v>0</v>
      </c>
      <c r="BF203" s="9"/>
      <c r="BG203" s="10">
        <f t="shared" si="263"/>
        <v>3</v>
      </c>
      <c r="BH203" s="81"/>
      <c r="BI203" s="9">
        <f>VLOOKUP($C203, Table3[#All], 34, 0)</f>
        <v>0</v>
      </c>
      <c r="BJ203" s="9">
        <f>VLOOKUP($C203, Table3[#All], 35, 0)</f>
        <v>0</v>
      </c>
      <c r="BK203" s="9">
        <f>VLOOKUP($C203, Table3[#All], 36, 0)</f>
        <v>0</v>
      </c>
      <c r="BL203" s="9">
        <f>VLOOKUP($C203, Table3[#All], 37, 0)</f>
        <v>0</v>
      </c>
      <c r="BM203" s="9">
        <f>VLOOKUP($C203, Table3[#All], 38, 0)</f>
        <v>0</v>
      </c>
      <c r="BN203" s="10" t="str">
        <f t="shared" si="264"/>
        <v>N/A</v>
      </c>
      <c r="BO203" s="11"/>
      <c r="BP203" s="9">
        <f>VLOOKUP($C203, Table3[#All], 39, 0)</f>
        <v>1</v>
      </c>
      <c r="BQ203" s="9">
        <f>VLOOKUP($C203, Table3[#All], 40, 0)</f>
        <v>0</v>
      </c>
      <c r="BR203" s="9">
        <f>VLOOKUP($C203, Table3[#All], 41, 0)</f>
        <v>0</v>
      </c>
      <c r="BS203" s="9">
        <f>VLOOKUP($C203, Table3[#All], 42, 0)</f>
        <v>0</v>
      </c>
      <c r="BT203" s="9"/>
      <c r="BU203" s="10">
        <f t="shared" si="234"/>
        <v>1</v>
      </c>
      <c r="BV203" s="11"/>
      <c r="BW203" s="9">
        <f>VLOOKUP($C203, Table3[#All], 43, 0)</f>
        <v>0</v>
      </c>
      <c r="BX203" s="9">
        <f>VLOOKUP($C203, Table3[#All], 44, 0)</f>
        <v>1</v>
      </c>
      <c r="BY203" s="9">
        <f>VLOOKUP($C203, Table3[#All], 45, 0)</f>
        <v>0</v>
      </c>
      <c r="BZ203" s="9"/>
      <c r="CA203" s="9"/>
      <c r="CB203" s="10">
        <f t="shared" si="235"/>
        <v>2</v>
      </c>
      <c r="CC203" s="81"/>
      <c r="CD203" s="9">
        <f>VLOOKUP($C203, Table3[#All], 46, 0)</f>
        <v>1</v>
      </c>
      <c r="CE203" s="9">
        <f>VLOOKUP($C203, Table3[#All], 47, 0)</f>
        <v>0</v>
      </c>
      <c r="CF203" s="9">
        <f>VLOOKUP($C203, Table3[#All], 48, 0)</f>
        <v>0</v>
      </c>
      <c r="CG203" s="9">
        <f>VLOOKUP($C203, Table3[#All], 49, 0)</f>
        <v>0</v>
      </c>
      <c r="CH203" s="9">
        <f>VLOOKUP($C203, Table3[#All], 50, 0)</f>
        <v>0</v>
      </c>
      <c r="CI203" s="12">
        <f t="shared" si="236"/>
        <v>1</v>
      </c>
      <c r="CJ203" s="13"/>
      <c r="CK203" s="9">
        <f>VLOOKUP($C203, Table3[#All], 51, 0)</f>
        <v>0</v>
      </c>
      <c r="CL203" s="9">
        <f>VLOOKUP($C203, Table3[#All], 52, 0)</f>
        <v>1</v>
      </c>
      <c r="CM203" s="9">
        <f>VLOOKUP($C203, Table3[#All], 53, 0)</f>
        <v>0</v>
      </c>
      <c r="CN203" s="9">
        <f>VLOOKUP($C203, Table3[#All], 54, 0)</f>
        <v>0</v>
      </c>
      <c r="CO203" s="9"/>
      <c r="CP203" s="10">
        <f t="shared" si="237"/>
        <v>2</v>
      </c>
      <c r="CQ203" s="11"/>
      <c r="CR203" s="9">
        <f>VLOOKUP($C203, Table3[#All], 55, 0)</f>
        <v>0.15380000000000002</v>
      </c>
      <c r="CS203" s="9">
        <f>VLOOKUP($C203, Table3[#All], 56, 0)</f>
        <v>0.42310000000000003</v>
      </c>
      <c r="CT203" s="9">
        <f>VLOOKUP($C203, Table3[#All], 57, 0)</f>
        <v>0.42310000000000003</v>
      </c>
      <c r="CU203" s="9">
        <f>VLOOKUP($C203, Table3[#All], 58, 0)</f>
        <v>0</v>
      </c>
      <c r="CV203" s="9">
        <f>VLOOKUP($C203, Table3[#All], 59, 0)</f>
        <v>0</v>
      </c>
      <c r="CW203" s="14">
        <f t="shared" si="238"/>
        <v>3</v>
      </c>
      <c r="CX203" s="81"/>
      <c r="CY203" s="9">
        <f>VLOOKUP($C203, Table3[#All], 60, 0)</f>
        <v>0</v>
      </c>
      <c r="CZ203" s="9">
        <f>VLOOKUP($C203, Table3[#All], 61, 0)</f>
        <v>0.92310000000000003</v>
      </c>
      <c r="DA203" s="9">
        <f>VLOOKUP($C203, Table3[#All], 62, 0)</f>
        <v>7.690000000000001E-2</v>
      </c>
      <c r="DB203" s="9">
        <f>VLOOKUP($C203, Table3[#All], 63, 0)</f>
        <v>0</v>
      </c>
      <c r="DC203" s="9">
        <f>VLOOKUP($C203, Table3[#All], 64, 0)</f>
        <v>0</v>
      </c>
      <c r="DD203" s="10">
        <f t="shared" si="239"/>
        <v>2</v>
      </c>
      <c r="DE203" s="11"/>
      <c r="DF203" s="9">
        <f>VLOOKUP($C203, Table3[#All], 65, 0)</f>
        <v>0.61539999999999995</v>
      </c>
      <c r="DG203" s="9"/>
      <c r="DH203" s="9">
        <f>VLOOKUP($C203, Table3[#All], 66, 0)</f>
        <v>3.85E-2</v>
      </c>
      <c r="DI203" s="9"/>
      <c r="DJ203" s="9">
        <f>VLOOKUP($C203, Table3[#All], 67, 0)</f>
        <v>0.34619999999999995</v>
      </c>
      <c r="DK203" s="14">
        <f t="shared" si="240"/>
        <v>5</v>
      </c>
      <c r="DL203" s="11"/>
      <c r="DM203" s="9">
        <f>VLOOKUP($C203, Table3[#All], 68, 0)</f>
        <v>0.88459999999999994</v>
      </c>
      <c r="DN203" s="9"/>
      <c r="DO203" s="9">
        <f>VLOOKUP($C203, Table3[#All], 69, 0)</f>
        <v>0.11539999999999999</v>
      </c>
      <c r="DP203" s="9">
        <f>VLOOKUP($C203, Table3[#All], 70, 0)</f>
        <v>0</v>
      </c>
      <c r="DQ203" s="9"/>
      <c r="DR203" s="14">
        <f t="shared" si="241"/>
        <v>1</v>
      </c>
      <c r="DS203" s="11"/>
      <c r="DT203" s="9">
        <f>VLOOKUP($C203, Table3[#All], 71, 0)</f>
        <v>0</v>
      </c>
      <c r="DU203" s="9">
        <f>VLOOKUP($C203, Table3[#All], 72, 0)</f>
        <v>0.53849999999999998</v>
      </c>
      <c r="DV203" s="9">
        <f>VLOOKUP($C203, Table3[#All], 73, 0)</f>
        <v>0.46149999999999997</v>
      </c>
      <c r="DW203" s="9">
        <f>VLOOKUP($C203, Table3[#All], 74, 0)</f>
        <v>0</v>
      </c>
      <c r="DX203" s="9">
        <f>VLOOKUP($C203, Table3[#All], 75, 0)</f>
        <v>0</v>
      </c>
      <c r="DY203" s="12">
        <f t="shared" si="230"/>
        <v>3</v>
      </c>
      <c r="DZ203" s="11"/>
      <c r="EA203" s="9">
        <f>VLOOKUP($C203, Table3[#All], 76, 0)</f>
        <v>1</v>
      </c>
      <c r="EB203" s="9">
        <f>VLOOKUP($C203, Table3[#All], 77, 0)</f>
        <v>0</v>
      </c>
      <c r="EC203" s="9">
        <f>VLOOKUP($C203, Table3[#All], 78, 0)</f>
        <v>0</v>
      </c>
      <c r="ED203" s="9">
        <f>VLOOKUP($C203, Table3[#All], 79, 0)</f>
        <v>0</v>
      </c>
      <c r="EE203" s="9">
        <f>VLOOKUP($C203, Table3[#All], 80, 0)</f>
        <v>0</v>
      </c>
      <c r="EF203" s="10">
        <f t="shared" si="242"/>
        <v>1</v>
      </c>
      <c r="EG203" s="9"/>
      <c r="EH203" s="9">
        <f>VLOOKUP($C203, Table3[#All], 81, 0)</f>
        <v>1</v>
      </c>
      <c r="EI203" s="9">
        <f>VLOOKUP($C203, Table3[#All], 82, 0)</f>
        <v>0</v>
      </c>
      <c r="EJ203" s="9">
        <f>VLOOKUP($C203, Table3[#All], 83, 0)</f>
        <v>0</v>
      </c>
      <c r="EK203" s="9">
        <f>VLOOKUP($C203, Table3[#All], 84, 0)</f>
        <v>0</v>
      </c>
      <c r="EL203" s="9">
        <f>VLOOKUP($C203, Table3[#All], 85, 0)</f>
        <v>0</v>
      </c>
      <c r="EM203" s="14">
        <f t="shared" si="243"/>
        <v>1</v>
      </c>
      <c r="EN203" s="11"/>
      <c r="EO203" s="9">
        <f>VLOOKUP($C203, Table3[#All], 86, 0)</f>
        <v>0.1923</v>
      </c>
      <c r="EP203" s="9"/>
      <c r="EQ203" s="9">
        <f>VLOOKUP($C203, Table3[#All], 87, 0)</f>
        <v>0.80769999999999997</v>
      </c>
      <c r="ER203" s="9"/>
      <c r="ES203" s="9"/>
      <c r="ET203" s="14">
        <f t="shared" si="244"/>
        <v>3</v>
      </c>
      <c r="EU203" s="11"/>
      <c r="EV203" s="9">
        <f>VLOOKUP($C203, Table3[#All], 88, 0)</f>
        <v>1</v>
      </c>
      <c r="EW203" s="9">
        <f>VLOOKUP($C203, Table3[#All], 89, 0)</f>
        <v>0</v>
      </c>
      <c r="EX203" s="9">
        <f>VLOOKUP($C203, Table3[#All], 90, 0)</f>
        <v>0</v>
      </c>
      <c r="EY203" s="9">
        <f>VLOOKUP($C203, Table3[#All], 91, 0)</f>
        <v>0</v>
      </c>
      <c r="EZ203" s="9">
        <f>VLOOKUP($C203, Table3[#All], 92, 0)</f>
        <v>0</v>
      </c>
      <c r="FA203" s="12">
        <f t="shared" si="245"/>
        <v>1</v>
      </c>
      <c r="FB203" s="11"/>
      <c r="FC203" s="9">
        <f>VLOOKUP($C203, Table3[#All], 93, 0)</f>
        <v>3.85E-2</v>
      </c>
      <c r="FD203" s="9">
        <f>VLOOKUP($C203, Table3[#All], 94, 0)</f>
        <v>0.96150000000000002</v>
      </c>
      <c r="FE203" s="9">
        <f>VLOOKUP($C203, Table3[#All], 95, 0)</f>
        <v>0</v>
      </c>
      <c r="FF203" s="9">
        <f>VLOOKUP($C203, Table3[#All], 96, 0)</f>
        <v>0</v>
      </c>
      <c r="FG203" s="9"/>
      <c r="FH203" s="10">
        <f t="shared" si="246"/>
        <v>2</v>
      </c>
      <c r="FI203" s="11"/>
      <c r="FJ203" s="9">
        <f>VLOOKUP($C203, Table3[#All], 97, 0)</f>
        <v>1</v>
      </c>
      <c r="FK203" s="9">
        <f>VLOOKUP($C203, Table3[#All], 98, 0)</f>
        <v>0</v>
      </c>
      <c r="FL203" s="9">
        <f>VLOOKUP($C203, Table3[#All], 99, 0)</f>
        <v>0</v>
      </c>
      <c r="FM203" s="9">
        <f>VLOOKUP($C203, Table3[#All], 100, 0)</f>
        <v>0</v>
      </c>
      <c r="FN203" s="9">
        <f>VLOOKUP($C203, Table3[#All], 101, 0)</f>
        <v>0</v>
      </c>
      <c r="FO203" s="14">
        <f t="shared" si="247"/>
        <v>1</v>
      </c>
      <c r="FP203" s="11"/>
      <c r="FQ203" s="9">
        <f>VLOOKUP($C203, Table3[#All], 102, 0)</f>
        <v>0.73080000000000001</v>
      </c>
      <c r="FR203" s="9">
        <f>VLOOKUP($C203, Table3[#All], 103, 0)</f>
        <v>0.23079999999999998</v>
      </c>
      <c r="FS203" s="9">
        <f>VLOOKUP($C203, Table3[#All], 104, 0)</f>
        <v>3.85E-2</v>
      </c>
      <c r="FT203" s="9">
        <f>VLOOKUP($C203, Table3[#All], 105, 0)</f>
        <v>0</v>
      </c>
      <c r="FU203" s="9">
        <v>0</v>
      </c>
      <c r="FV203" s="10">
        <f t="shared" si="248"/>
        <v>2</v>
      </c>
      <c r="FW203" s="11"/>
      <c r="FX203" s="9">
        <f>VLOOKUP($C203, Table3[#All], 106, 0)</f>
        <v>0.42310000000000003</v>
      </c>
      <c r="FY203" s="9"/>
      <c r="FZ203" s="9">
        <f>VLOOKUP($C203, Table3[#All], 107, 0)</f>
        <v>0.53849999999999998</v>
      </c>
      <c r="GA203" s="9">
        <f>VLOOKUP($C203, Table3[#All], 108, 0)</f>
        <v>3.85E-2</v>
      </c>
      <c r="GB203" s="9"/>
      <c r="GC203" s="10">
        <f t="shared" si="265"/>
        <v>3</v>
      </c>
      <c r="GD203" s="81"/>
      <c r="GE203" s="9">
        <f>VLOOKUP($C203, Table3[#All], 109, 0)</f>
        <v>0</v>
      </c>
      <c r="GF203" s="9">
        <f>VLOOKUP($C203, Table3[#All], 110, 0)</f>
        <v>1</v>
      </c>
      <c r="GG203" s="9">
        <f>VLOOKUP($C203, Table3[#All], 111, 0)</f>
        <v>0</v>
      </c>
      <c r="GH203" s="9"/>
      <c r="GI203" s="9">
        <f>VLOOKUP($C203, Table3[#All], 112, 0)</f>
        <v>0</v>
      </c>
      <c r="GJ203" s="12">
        <f t="shared" si="249"/>
        <v>2</v>
      </c>
      <c r="GK203" s="11"/>
      <c r="GL203" s="9">
        <f>VLOOKUP($C203, Table3[#All], 113, 0)</f>
        <v>7.690000000000001E-2</v>
      </c>
      <c r="GM203" s="9">
        <f>VLOOKUP($C203, Table3[#All], 114, 0)</f>
        <v>0.23079999999999998</v>
      </c>
      <c r="GN203" s="9">
        <f>VLOOKUP($C203, Table3[#All], 115, 0)</f>
        <v>0.1923</v>
      </c>
      <c r="GO203" s="9">
        <f>VLOOKUP($C203, Table3[#All], 116, 0)</f>
        <v>0.5</v>
      </c>
      <c r="GP203" s="9"/>
      <c r="GQ203" s="10">
        <f t="shared" si="250"/>
        <v>4</v>
      </c>
      <c r="GR203" s="11"/>
      <c r="GS203" s="9">
        <f>VLOOKUP($C203, Table2[#All], 3, 0)</f>
        <v>0</v>
      </c>
      <c r="GT203" s="9">
        <f>VLOOKUP($C203, Table2[#All], 4, 0)</f>
        <v>0</v>
      </c>
      <c r="GU203" s="9">
        <f>VLOOKUP($C203, Table2[#All], 5, 0)</f>
        <v>1</v>
      </c>
      <c r="GV203" s="9">
        <f>VLOOKUP($C203, Table2[#All], 6, 0)</f>
        <v>0</v>
      </c>
      <c r="GW203" s="9">
        <f>VLOOKUP($C203, Table2[#All], 7, 0)</f>
        <v>0</v>
      </c>
      <c r="GX203" s="10">
        <f t="shared" si="251"/>
        <v>3</v>
      </c>
      <c r="GY203" s="11"/>
      <c r="GZ203" s="9">
        <v>0</v>
      </c>
      <c r="HA203" s="9">
        <v>0</v>
      </c>
      <c r="HB203" s="9">
        <v>0</v>
      </c>
      <c r="HC203" s="9">
        <v>1</v>
      </c>
      <c r="HD203" s="9"/>
      <c r="HE203" s="10">
        <f t="shared" si="252"/>
        <v>4</v>
      </c>
      <c r="HF203" s="11"/>
      <c r="HG203" s="9">
        <f>VLOOKUP($C203, Table5[#All], 2, 0)</f>
        <v>0</v>
      </c>
      <c r="HH203" s="9">
        <f>VLOOKUP($C203, Table5[#All], 3, 0)</f>
        <v>0</v>
      </c>
      <c r="HI203" s="9">
        <f>VLOOKUP($C203, Table5[#All], 4, 0)</f>
        <v>1</v>
      </c>
      <c r="HJ203" s="9">
        <f>VLOOKUP($C203, Table5[#All], 5, 0)</f>
        <v>0</v>
      </c>
      <c r="HK203" s="9">
        <f>VLOOKUP($C203, Table5[#All], 6, 0)</f>
        <v>0</v>
      </c>
      <c r="HL203" s="10">
        <f t="shared" si="253"/>
        <v>3</v>
      </c>
      <c r="HM203" s="11"/>
      <c r="HN203" s="9">
        <f>VLOOKUP($C203, Table5[#All], 7, 0)</f>
        <v>1</v>
      </c>
      <c r="HO203" s="9">
        <f>VLOOKUP($C203, Table5[#All], 8, 0)</f>
        <v>0</v>
      </c>
      <c r="HP203" s="9">
        <f>VLOOKUP($C203, Table5[#All], 9, 0)</f>
        <v>0</v>
      </c>
      <c r="HQ203" s="9">
        <f>VLOOKUP($C203, Table5[#All], 10, 0)</f>
        <v>0</v>
      </c>
      <c r="HR203" s="9">
        <f>VLOOKUP($C203, Table5[#All], 11, 0)</f>
        <v>0</v>
      </c>
      <c r="HS203" s="10">
        <f t="shared" si="254"/>
        <v>1</v>
      </c>
      <c r="HT203" s="11"/>
      <c r="HU203" s="9">
        <f>VLOOKUP($C203, Table5[#All], 12, 0)</f>
        <v>1</v>
      </c>
      <c r="HV203" s="9">
        <f>VLOOKUP($C203, Table5[#All], 13, 0)</f>
        <v>0</v>
      </c>
      <c r="HW203" s="9">
        <f>VLOOKUP($C203, Table5[#All], 14, 0)</f>
        <v>0</v>
      </c>
      <c r="HX203" s="9">
        <f>VLOOKUP($C203, Table5[#All], 15, 0)</f>
        <v>0</v>
      </c>
      <c r="HY203" s="9">
        <f>VLOOKUP($C203, Table5[#All], 16, 0)</f>
        <v>0</v>
      </c>
      <c r="HZ203" s="10">
        <f t="shared" si="255"/>
        <v>1</v>
      </c>
      <c r="IA203" s="11"/>
      <c r="IB203" s="9">
        <f>VLOOKUP($C203, Table5[#All], 17, 0)</f>
        <v>0</v>
      </c>
      <c r="IC203" s="9">
        <f>VLOOKUP($C203, Table5[#All], 18, 0)</f>
        <v>1</v>
      </c>
      <c r="ID203" s="9">
        <f>VLOOKUP($C203, Table5[#All], 19, 0)</f>
        <v>0</v>
      </c>
      <c r="IE203" s="9">
        <f>VLOOKUP($C203, Table5[#All], 20, 0)</f>
        <v>0</v>
      </c>
      <c r="IF203" s="9">
        <f>VLOOKUP($C203, Table5[#All], 21, 0)</f>
        <v>0</v>
      </c>
      <c r="IG203" s="10">
        <f t="shared" si="256"/>
        <v>2</v>
      </c>
      <c r="IH203" s="11"/>
      <c r="II203" s="9">
        <f>VLOOKUP($C203, Table5[#All], 22, 0)</f>
        <v>1</v>
      </c>
      <c r="IJ203" s="9">
        <f>VLOOKUP($C203, Table5[#All], 23, 0)</f>
        <v>0</v>
      </c>
      <c r="IK203" s="9">
        <f>VLOOKUP($C203, Table5[#All], 24, 0)</f>
        <v>0</v>
      </c>
      <c r="IL203" s="9">
        <f>VLOOKUP($C203, Table5[#All], 25, 0)</f>
        <v>0</v>
      </c>
      <c r="IM203" s="9">
        <f>VLOOKUP($C203, Table5[#All], 26, 0)</f>
        <v>0</v>
      </c>
      <c r="IN203" s="10">
        <f t="shared" si="257"/>
        <v>1</v>
      </c>
      <c r="IO203" s="11"/>
      <c r="IP203" s="9">
        <v>1</v>
      </c>
      <c r="IQ203" s="9">
        <v>0</v>
      </c>
      <c r="IR203" s="9">
        <v>0</v>
      </c>
      <c r="IS203" s="9">
        <v>0</v>
      </c>
      <c r="IT203" s="9">
        <v>0</v>
      </c>
      <c r="IU203" s="10">
        <f t="shared" si="258"/>
        <v>1</v>
      </c>
      <c r="IV203" s="82"/>
    </row>
    <row r="204" spans="1:256" ht="16.3" thickTop="1" thickBot="1" x14ac:dyDescent="0.35">
      <c r="A204" s="16" t="s">
        <v>531</v>
      </c>
      <c r="B204" s="16" t="s">
        <v>550</v>
      </c>
      <c r="C204" s="16" t="s">
        <v>551</v>
      </c>
      <c r="D204" s="11"/>
      <c r="E204" s="9">
        <f>VLOOKUP($C204, Table3[#All], 2, 0)</f>
        <v>7.1399999999999991E-2</v>
      </c>
      <c r="F204" s="9"/>
      <c r="G204" s="9">
        <f>VLOOKUP($C204, Table3[#All], 3, 0)</f>
        <v>0.35710000000000003</v>
      </c>
      <c r="H204" s="9">
        <f>VLOOKUP($C204, Table3[#All], 4, 0)</f>
        <v>0.57140000000000002</v>
      </c>
      <c r="I204" s="9">
        <f>VLOOKUP($C204, Table3[#All], 5, 0)</f>
        <v>0</v>
      </c>
      <c r="J204" s="10">
        <f t="shared" si="259"/>
        <v>4</v>
      </c>
      <c r="K204" s="11"/>
      <c r="L204" s="9">
        <f>VLOOKUP($C204, Table3[#All], 6, 0)</f>
        <v>0</v>
      </c>
      <c r="M204" s="9"/>
      <c r="N204" s="9">
        <f>VLOOKUP($C204, Table3[#All], 7, 0)</f>
        <v>0</v>
      </c>
      <c r="O204" s="9">
        <f>VLOOKUP($C204, Table3[#All], 8, 0)</f>
        <v>0</v>
      </c>
      <c r="P204" s="9">
        <f>VLOOKUP($C204, Table3[#All], 9, 0)</f>
        <v>1</v>
      </c>
      <c r="Q204" s="10">
        <f t="shared" si="260"/>
        <v>5</v>
      </c>
      <c r="R204" s="11"/>
      <c r="S204" s="9">
        <f>VLOOKUP($C204, Table3[#All], 10, 0)</f>
        <v>0</v>
      </c>
      <c r="T204" s="9">
        <f>VLOOKUP($C204, Table3[#All], 11, 0)</f>
        <v>0.39289999999999997</v>
      </c>
      <c r="U204" s="9">
        <f>VLOOKUP($C204, Table3[#All], 12, 0)</f>
        <v>0.35710000000000003</v>
      </c>
      <c r="V204" s="9">
        <f>VLOOKUP($C204, Table3[#All], 13, 0)</f>
        <v>0.25</v>
      </c>
      <c r="W204" s="9">
        <f>VLOOKUP($C204, Table3[#All], 14, 0)</f>
        <v>0</v>
      </c>
      <c r="X204" s="10">
        <f t="shared" si="261"/>
        <v>4</v>
      </c>
      <c r="Y204" s="11"/>
      <c r="Z204" s="9">
        <f>VLOOKUP($C204, Table3[#All], 15, 0)</f>
        <v>0</v>
      </c>
      <c r="AA204" s="9">
        <f>VLOOKUP($C204, Table3[#All], 16, 0)</f>
        <v>0.42859999999999998</v>
      </c>
      <c r="AB204" s="9">
        <f>VLOOKUP($C204, Table3[#All], 17, 0)</f>
        <v>0.32140000000000002</v>
      </c>
      <c r="AC204" s="9">
        <f>VLOOKUP($C204, Table3[#All], 18, 0)</f>
        <v>0.25</v>
      </c>
      <c r="AD204" s="9">
        <f>VLOOKUP($C204, Table3[#All], 19, 0)</f>
        <v>0</v>
      </c>
      <c r="AE204" s="10">
        <f t="shared" si="231"/>
        <v>4</v>
      </c>
      <c r="AF204" s="11"/>
      <c r="AG204" s="9">
        <f>VLOOKUP($C204, Table3[#All], 20, 0)</f>
        <v>0</v>
      </c>
      <c r="AH204" s="9">
        <f>VLOOKUP($C204, Table3[#All], 21, 0)</f>
        <v>0.35710000000000003</v>
      </c>
      <c r="AI204" s="9">
        <f>VLOOKUP($C204, Table3[#All], 22, 0)</f>
        <v>0.64290000000000003</v>
      </c>
      <c r="AJ204" s="9"/>
      <c r="AK204" s="9"/>
      <c r="AL204" s="10">
        <f t="shared" si="232"/>
        <v>3</v>
      </c>
      <c r="AM204" s="11"/>
      <c r="AN204" s="9">
        <f>VLOOKUP($C204, Table3[#All], 23, 0)</f>
        <v>0</v>
      </c>
      <c r="AO204" s="9">
        <f>VLOOKUP($C204, Table3[#All], 24, 0)</f>
        <v>1</v>
      </c>
      <c r="AP204" s="9">
        <f>VLOOKUP($C204, Table3[#All], 25, 0)</f>
        <v>0</v>
      </c>
      <c r="AQ204" s="9">
        <f>VLOOKUP($C204, Table3[#All], 26, 0)</f>
        <v>0</v>
      </c>
      <c r="AR204" s="9"/>
      <c r="AS204" s="12">
        <f t="shared" si="233"/>
        <v>2</v>
      </c>
      <c r="AT204" s="11"/>
      <c r="AU204" s="9">
        <f>VLOOKUP($C204, Table3[#All], 27, 0)</f>
        <v>0.53569999999999995</v>
      </c>
      <c r="AV204" s="9">
        <f>VLOOKUP($C204, Table3[#All], 28, 0)</f>
        <v>0.21429999999999999</v>
      </c>
      <c r="AW204" s="9">
        <f>VLOOKUP($C204, Table3[#All], 29, 0)</f>
        <v>0.25</v>
      </c>
      <c r="AX204" s="9"/>
      <c r="AY204" s="9"/>
      <c r="AZ204" s="10">
        <f t="shared" si="262"/>
        <v>3</v>
      </c>
      <c r="BA204" s="11"/>
      <c r="BB204" s="9">
        <f>VLOOKUP($C204, Table3[#All], 30, 0)</f>
        <v>0.1429</v>
      </c>
      <c r="BC204" s="9">
        <f>VLOOKUP($C204, Table3[#All], 31, 0)</f>
        <v>0.5</v>
      </c>
      <c r="BD204" s="9">
        <f>VLOOKUP($C204, Table3[#All], 32, 0)</f>
        <v>0.17859999999999998</v>
      </c>
      <c r="BE204" s="9">
        <f>VLOOKUP($C204, Table3[#All], 33, 0)</f>
        <v>0.17859999999999998</v>
      </c>
      <c r="BF204" s="9"/>
      <c r="BG204" s="10">
        <f t="shared" si="263"/>
        <v>3</v>
      </c>
      <c r="BH204" s="81"/>
      <c r="BI204" s="9">
        <f>VLOOKUP($C204, Table3[#All], 34, 0)</f>
        <v>0</v>
      </c>
      <c r="BJ204" s="9">
        <f>VLOOKUP($C204, Table3[#All], 35, 0)</f>
        <v>0</v>
      </c>
      <c r="BK204" s="9">
        <f>VLOOKUP($C204, Table3[#All], 36, 0)</f>
        <v>0</v>
      </c>
      <c r="BL204" s="9">
        <f>VLOOKUP($C204, Table3[#All], 37, 0)</f>
        <v>0</v>
      </c>
      <c r="BM204" s="9">
        <f>VLOOKUP($C204, Table3[#All], 38, 0)</f>
        <v>0</v>
      </c>
      <c r="BN204" s="10" t="str">
        <f t="shared" si="264"/>
        <v>N/A</v>
      </c>
      <c r="BO204" s="11"/>
      <c r="BP204" s="9">
        <f>VLOOKUP($C204, Table3[#All], 39, 0)</f>
        <v>0.42859999999999998</v>
      </c>
      <c r="BQ204" s="9">
        <f>VLOOKUP($C204, Table3[#All], 40, 0)</f>
        <v>0.57140000000000002</v>
      </c>
      <c r="BR204" s="9">
        <f>VLOOKUP($C204, Table3[#All], 41, 0)</f>
        <v>0</v>
      </c>
      <c r="BS204" s="9">
        <f>VLOOKUP($C204, Table3[#All], 42, 0)</f>
        <v>0</v>
      </c>
      <c r="BT204" s="9"/>
      <c r="BU204" s="10">
        <f t="shared" si="234"/>
        <v>2</v>
      </c>
      <c r="BV204" s="11"/>
      <c r="BW204" s="9">
        <f>VLOOKUP($C204, Table3[#All], 43, 0)</f>
        <v>0.25</v>
      </c>
      <c r="BX204" s="9">
        <f>VLOOKUP($C204, Table3[#All], 44, 0)</f>
        <v>0.75</v>
      </c>
      <c r="BY204" s="9">
        <f>VLOOKUP($C204, Table3[#All], 45, 0)</f>
        <v>0</v>
      </c>
      <c r="BZ204" s="9"/>
      <c r="CA204" s="9"/>
      <c r="CB204" s="10">
        <f t="shared" si="235"/>
        <v>2</v>
      </c>
      <c r="CC204" s="81"/>
      <c r="CD204" s="9">
        <f>VLOOKUP($C204, Table3[#All], 46, 0)</f>
        <v>1</v>
      </c>
      <c r="CE204" s="9">
        <f>VLOOKUP($C204, Table3[#All], 47, 0)</f>
        <v>0</v>
      </c>
      <c r="CF204" s="9">
        <f>VLOOKUP($C204, Table3[#All], 48, 0)</f>
        <v>0</v>
      </c>
      <c r="CG204" s="9">
        <f>VLOOKUP($C204, Table3[#All], 49, 0)</f>
        <v>0</v>
      </c>
      <c r="CH204" s="9">
        <f>VLOOKUP($C204, Table3[#All], 50, 0)</f>
        <v>0</v>
      </c>
      <c r="CI204" s="12">
        <f t="shared" si="236"/>
        <v>1</v>
      </c>
      <c r="CJ204" s="13"/>
      <c r="CK204" s="9">
        <f>VLOOKUP($C204, Table3[#All], 51, 0)</f>
        <v>0.42859999999999998</v>
      </c>
      <c r="CL204" s="9">
        <f>VLOOKUP($C204, Table3[#All], 52, 0)</f>
        <v>0.57140000000000002</v>
      </c>
      <c r="CM204" s="9">
        <f>VLOOKUP($C204, Table3[#All], 53, 0)</f>
        <v>0</v>
      </c>
      <c r="CN204" s="9">
        <f>VLOOKUP($C204, Table3[#All], 54, 0)</f>
        <v>0</v>
      </c>
      <c r="CO204" s="9"/>
      <c r="CP204" s="10">
        <f t="shared" si="237"/>
        <v>2</v>
      </c>
      <c r="CQ204" s="11"/>
      <c r="CR204" s="9">
        <f>VLOOKUP($C204, Table3[#All], 55, 0)</f>
        <v>0.42859999999999998</v>
      </c>
      <c r="CS204" s="9">
        <f>VLOOKUP($C204, Table3[#All], 56, 0)</f>
        <v>0.35710000000000003</v>
      </c>
      <c r="CT204" s="9">
        <f>VLOOKUP($C204, Table3[#All], 57, 0)</f>
        <v>0.17859999999999998</v>
      </c>
      <c r="CU204" s="9">
        <f>VLOOKUP($C204, Table3[#All], 58, 0)</f>
        <v>0</v>
      </c>
      <c r="CV204" s="9">
        <f>VLOOKUP($C204, Table3[#All], 59, 0)</f>
        <v>3.5699999999999996E-2</v>
      </c>
      <c r="CW204" s="14">
        <f t="shared" si="238"/>
        <v>2</v>
      </c>
      <c r="CX204" s="81"/>
      <c r="CY204" s="9">
        <f>VLOOKUP($C204, Table3[#All], 60, 0)</f>
        <v>0.17859999999999998</v>
      </c>
      <c r="CZ204" s="9">
        <f>VLOOKUP($C204, Table3[#All], 61, 0)</f>
        <v>0.39289999999999997</v>
      </c>
      <c r="DA204" s="9">
        <f>VLOOKUP($C204, Table3[#All], 62, 0)</f>
        <v>0.21429999999999999</v>
      </c>
      <c r="DB204" s="9">
        <f>VLOOKUP($C204, Table3[#All], 63, 0)</f>
        <v>0.10710000000000001</v>
      </c>
      <c r="DC204" s="9">
        <f>VLOOKUP($C204, Table3[#All], 64, 0)</f>
        <v>0.10710000000000001</v>
      </c>
      <c r="DD204" s="10">
        <f t="shared" si="239"/>
        <v>3</v>
      </c>
      <c r="DE204" s="11"/>
      <c r="DF204" s="9">
        <f>VLOOKUP($C204, Table3[#All], 65, 0)</f>
        <v>0.71430000000000005</v>
      </c>
      <c r="DG204" s="9"/>
      <c r="DH204" s="9">
        <f>VLOOKUP($C204, Table3[#All], 66, 0)</f>
        <v>0</v>
      </c>
      <c r="DI204" s="9"/>
      <c r="DJ204" s="9">
        <f>VLOOKUP($C204, Table3[#All], 67, 0)</f>
        <v>0.28570000000000001</v>
      </c>
      <c r="DK204" s="14">
        <f t="shared" si="240"/>
        <v>5</v>
      </c>
      <c r="DL204" s="11"/>
      <c r="DM204" s="9">
        <f>VLOOKUP($C204, Table3[#All], 68, 0)</f>
        <v>0.92859999999999998</v>
      </c>
      <c r="DN204" s="9"/>
      <c r="DO204" s="9">
        <f>VLOOKUP($C204, Table3[#All], 69, 0)</f>
        <v>7.1399999999999991E-2</v>
      </c>
      <c r="DP204" s="9">
        <f>VLOOKUP($C204, Table3[#All], 70, 0)</f>
        <v>0</v>
      </c>
      <c r="DQ204" s="9"/>
      <c r="DR204" s="14">
        <f t="shared" si="241"/>
        <v>1</v>
      </c>
      <c r="DS204" s="11"/>
      <c r="DT204" s="9">
        <f>VLOOKUP($C204, Table3[#All], 71, 0)</f>
        <v>0.17859999999999998</v>
      </c>
      <c r="DU204" s="9">
        <f>VLOOKUP($C204, Table3[#All], 72, 0)</f>
        <v>3.5699999999999996E-2</v>
      </c>
      <c r="DV204" s="9">
        <f>VLOOKUP($C204, Table3[#All], 73, 0)</f>
        <v>0</v>
      </c>
      <c r="DW204" s="9">
        <f>VLOOKUP($C204, Table3[#All], 74, 0)</f>
        <v>0.53569999999999995</v>
      </c>
      <c r="DX204" s="9">
        <f>VLOOKUP($C204, Table3[#All], 75, 0)</f>
        <v>0.25</v>
      </c>
      <c r="DY204" s="12">
        <f t="shared" si="230"/>
        <v>5</v>
      </c>
      <c r="DZ204" s="11"/>
      <c r="EA204" s="9">
        <f>VLOOKUP($C204, Table3[#All], 76, 0)</f>
        <v>1</v>
      </c>
      <c r="EB204" s="9">
        <f>VLOOKUP($C204, Table3[#All], 77, 0)</f>
        <v>0</v>
      </c>
      <c r="EC204" s="9">
        <f>VLOOKUP($C204, Table3[#All], 78, 0)</f>
        <v>0</v>
      </c>
      <c r="ED204" s="9">
        <f>VLOOKUP($C204, Table3[#All], 79, 0)</f>
        <v>0</v>
      </c>
      <c r="EE204" s="9">
        <f>VLOOKUP($C204, Table3[#All], 80, 0)</f>
        <v>0</v>
      </c>
      <c r="EF204" s="10">
        <f t="shared" si="242"/>
        <v>1</v>
      </c>
      <c r="EG204" s="9"/>
      <c r="EH204" s="9">
        <f>VLOOKUP($C204, Table3[#All], 81, 0)</f>
        <v>0</v>
      </c>
      <c r="EI204" s="9">
        <f>VLOOKUP($C204, Table3[#All], 82, 0)</f>
        <v>0</v>
      </c>
      <c r="EJ204" s="9">
        <f>VLOOKUP($C204, Table3[#All], 83, 0)</f>
        <v>0</v>
      </c>
      <c r="EK204" s="9">
        <f>VLOOKUP($C204, Table3[#All], 84, 0)</f>
        <v>0</v>
      </c>
      <c r="EL204" s="9">
        <f>VLOOKUP($C204, Table3[#All], 85, 0)</f>
        <v>1</v>
      </c>
      <c r="EM204" s="14">
        <f t="shared" si="243"/>
        <v>5</v>
      </c>
      <c r="EN204" s="11"/>
      <c r="EO204" s="9">
        <f>VLOOKUP($C204, Table3[#All], 86, 0)</f>
        <v>1</v>
      </c>
      <c r="EP204" s="9"/>
      <c r="EQ204" s="9">
        <f>VLOOKUP($C204, Table3[#All], 87, 0)</f>
        <v>0</v>
      </c>
      <c r="ER204" s="9"/>
      <c r="ES204" s="9"/>
      <c r="ET204" s="14">
        <f t="shared" si="244"/>
        <v>1</v>
      </c>
      <c r="EU204" s="11"/>
      <c r="EV204" s="9">
        <f>VLOOKUP($C204, Table3[#All], 88, 0)</f>
        <v>0</v>
      </c>
      <c r="EW204" s="9">
        <f>VLOOKUP($C204, Table3[#All], 89, 0)</f>
        <v>1</v>
      </c>
      <c r="EX204" s="9">
        <f>VLOOKUP($C204, Table3[#All], 90, 0)</f>
        <v>0</v>
      </c>
      <c r="EY204" s="9">
        <f>VLOOKUP($C204, Table3[#All], 91, 0)</f>
        <v>0</v>
      </c>
      <c r="EZ204" s="9">
        <f>VLOOKUP($C204, Table3[#All], 92, 0)</f>
        <v>0</v>
      </c>
      <c r="FA204" s="12">
        <f t="shared" si="245"/>
        <v>2</v>
      </c>
      <c r="FB204" s="11"/>
      <c r="FC204" s="9">
        <f>VLOOKUP($C204, Table3[#All], 93, 0)</f>
        <v>0</v>
      </c>
      <c r="FD204" s="9">
        <f>VLOOKUP($C204, Table3[#All], 94, 0)</f>
        <v>0.25</v>
      </c>
      <c r="FE204" s="9">
        <f>VLOOKUP($C204, Table3[#All], 95, 0)</f>
        <v>0.5</v>
      </c>
      <c r="FF204" s="9">
        <f>VLOOKUP($C204, Table3[#All], 96, 0)</f>
        <v>0.25</v>
      </c>
      <c r="FG204" s="9"/>
      <c r="FH204" s="10">
        <f t="shared" si="246"/>
        <v>4</v>
      </c>
      <c r="FI204" s="11"/>
      <c r="FJ204" s="9">
        <f>VLOOKUP($C204, Table3[#All], 97, 0)</f>
        <v>0</v>
      </c>
      <c r="FK204" s="9">
        <f>VLOOKUP($C204, Table3[#All], 98, 0)</f>
        <v>0</v>
      </c>
      <c r="FL204" s="9">
        <f>VLOOKUP($C204, Table3[#All], 99, 0)</f>
        <v>0</v>
      </c>
      <c r="FM204" s="9">
        <f>VLOOKUP($C204, Table3[#All], 100, 0)</f>
        <v>0</v>
      </c>
      <c r="FN204" s="9">
        <f>VLOOKUP($C204, Table3[#All], 101, 0)</f>
        <v>1</v>
      </c>
      <c r="FO204" s="14">
        <f t="shared" si="247"/>
        <v>5</v>
      </c>
      <c r="FP204" s="11"/>
      <c r="FQ204" s="9">
        <f>VLOOKUP($C204, Table3[#All], 102, 0)</f>
        <v>0.28570000000000001</v>
      </c>
      <c r="FR204" s="9">
        <f>VLOOKUP($C204, Table3[#All], 103, 0)</f>
        <v>0.71430000000000005</v>
      </c>
      <c r="FS204" s="9">
        <f>VLOOKUP($C204, Table3[#All], 104, 0)</f>
        <v>0</v>
      </c>
      <c r="FT204" s="9">
        <f>VLOOKUP($C204, Table3[#All], 105, 0)</f>
        <v>0</v>
      </c>
      <c r="FU204" s="9">
        <v>0</v>
      </c>
      <c r="FV204" s="10">
        <f t="shared" si="248"/>
        <v>2</v>
      </c>
      <c r="FW204" s="11"/>
      <c r="FX204" s="9">
        <f>VLOOKUP($C204, Table3[#All], 106, 0)</f>
        <v>7.1399999999999991E-2</v>
      </c>
      <c r="FY204" s="9"/>
      <c r="FZ204" s="9">
        <f>VLOOKUP($C204, Table3[#All], 107, 0)</f>
        <v>0.39289999999999997</v>
      </c>
      <c r="GA204" s="9">
        <f>VLOOKUP($C204, Table3[#All], 108, 0)</f>
        <v>0.53569999999999995</v>
      </c>
      <c r="GB204" s="9"/>
      <c r="GC204" s="10">
        <f t="shared" si="265"/>
        <v>4</v>
      </c>
      <c r="GD204" s="81"/>
      <c r="GE204" s="9">
        <f>VLOOKUP($C204, Table3[#All], 109, 0)</f>
        <v>0</v>
      </c>
      <c r="GF204" s="9">
        <f>VLOOKUP($C204, Table3[#All], 110, 0)</f>
        <v>0.61899999999999999</v>
      </c>
      <c r="GG204" s="9">
        <f>VLOOKUP($C204, Table3[#All], 111, 0)</f>
        <v>0.38100000000000001</v>
      </c>
      <c r="GH204" s="9"/>
      <c r="GI204" s="9">
        <f>VLOOKUP($C204, Table3[#All], 112, 0)</f>
        <v>0</v>
      </c>
      <c r="GJ204" s="12">
        <f t="shared" si="249"/>
        <v>3</v>
      </c>
      <c r="GK204" s="11"/>
      <c r="GL204" s="9">
        <f>VLOOKUP($C204, Table3[#All], 113, 0)</f>
        <v>7.1399999999999991E-2</v>
      </c>
      <c r="GM204" s="9">
        <f>VLOOKUP($C204, Table3[#All], 114, 0)</f>
        <v>3.5699999999999996E-2</v>
      </c>
      <c r="GN204" s="9">
        <f>VLOOKUP($C204, Table3[#All], 115, 0)</f>
        <v>0.17859999999999998</v>
      </c>
      <c r="GO204" s="9">
        <f>VLOOKUP($C204, Table3[#All], 116, 0)</f>
        <v>0.71430000000000005</v>
      </c>
      <c r="GP204" s="9"/>
      <c r="GQ204" s="10">
        <f t="shared" si="250"/>
        <v>4</v>
      </c>
      <c r="GR204" s="11"/>
      <c r="GS204" s="9">
        <f>VLOOKUP($C204, Table2[#All], 3, 0)</f>
        <v>0</v>
      </c>
      <c r="GT204" s="9">
        <f>VLOOKUP($C204, Table2[#All], 4, 0)</f>
        <v>0</v>
      </c>
      <c r="GU204" s="9">
        <f>VLOOKUP($C204, Table2[#All], 5, 0)</f>
        <v>1</v>
      </c>
      <c r="GV204" s="9">
        <f>VLOOKUP($C204, Table2[#All], 6, 0)</f>
        <v>0</v>
      </c>
      <c r="GW204" s="9">
        <f>VLOOKUP($C204, Table2[#All], 7, 0)</f>
        <v>0</v>
      </c>
      <c r="GX204" s="10">
        <f t="shared" si="251"/>
        <v>3</v>
      </c>
      <c r="GY204" s="11"/>
      <c r="GZ204" s="9">
        <v>0</v>
      </c>
      <c r="HA204" s="9">
        <v>0</v>
      </c>
      <c r="HB204" s="9">
        <v>0</v>
      </c>
      <c r="HC204" s="9">
        <v>1</v>
      </c>
      <c r="HD204" s="9"/>
      <c r="HE204" s="10">
        <f t="shared" si="252"/>
        <v>4</v>
      </c>
      <c r="HF204" s="11"/>
      <c r="HG204" s="9">
        <f>VLOOKUP($C204, Table5[#All], 2, 0)</f>
        <v>0</v>
      </c>
      <c r="HH204" s="9">
        <f>VLOOKUP($C204, Table5[#All], 3, 0)</f>
        <v>1</v>
      </c>
      <c r="HI204" s="9">
        <f>VLOOKUP($C204, Table5[#All], 4, 0)</f>
        <v>0</v>
      </c>
      <c r="HJ204" s="9">
        <f>VLOOKUP($C204, Table5[#All], 5, 0)</f>
        <v>0</v>
      </c>
      <c r="HK204" s="9">
        <f>VLOOKUP($C204, Table5[#All], 6, 0)</f>
        <v>0</v>
      </c>
      <c r="HL204" s="10">
        <f t="shared" si="253"/>
        <v>2</v>
      </c>
      <c r="HM204" s="11"/>
      <c r="HN204" s="9">
        <f>VLOOKUP($C204, Table5[#All], 7, 0)</f>
        <v>0</v>
      </c>
      <c r="HO204" s="9">
        <f>VLOOKUP($C204, Table5[#All], 8, 0)</f>
        <v>1</v>
      </c>
      <c r="HP204" s="9">
        <f>VLOOKUP($C204, Table5[#All], 9, 0)</f>
        <v>0</v>
      </c>
      <c r="HQ204" s="9">
        <f>VLOOKUP($C204, Table5[#All], 10, 0)</f>
        <v>0</v>
      </c>
      <c r="HR204" s="9">
        <f>VLOOKUP($C204, Table5[#All], 11, 0)</f>
        <v>0</v>
      </c>
      <c r="HS204" s="10">
        <f t="shared" si="254"/>
        <v>2</v>
      </c>
      <c r="HT204" s="11"/>
      <c r="HU204" s="9">
        <f>VLOOKUP($C204, Table5[#All], 12, 0)</f>
        <v>1</v>
      </c>
      <c r="HV204" s="9">
        <f>VLOOKUP($C204, Table5[#All], 13, 0)</f>
        <v>0</v>
      </c>
      <c r="HW204" s="9">
        <f>VLOOKUP($C204, Table5[#All], 14, 0)</f>
        <v>0</v>
      </c>
      <c r="HX204" s="9">
        <f>VLOOKUP($C204, Table5[#All], 15, 0)</f>
        <v>0</v>
      </c>
      <c r="HY204" s="9">
        <f>VLOOKUP($C204, Table5[#All], 16, 0)</f>
        <v>0</v>
      </c>
      <c r="HZ204" s="10">
        <f t="shared" si="255"/>
        <v>1</v>
      </c>
      <c r="IA204" s="11"/>
      <c r="IB204" s="9">
        <f>VLOOKUP($C204, Table5[#All], 17, 0)</f>
        <v>1</v>
      </c>
      <c r="IC204" s="9">
        <f>VLOOKUP($C204, Table5[#All], 18, 0)</f>
        <v>0</v>
      </c>
      <c r="ID204" s="9">
        <f>VLOOKUP($C204, Table5[#All], 19, 0)</f>
        <v>0</v>
      </c>
      <c r="IE204" s="9">
        <f>VLOOKUP($C204, Table5[#All], 20, 0)</f>
        <v>0</v>
      </c>
      <c r="IF204" s="9">
        <f>VLOOKUP($C204, Table5[#All], 21, 0)</f>
        <v>0</v>
      </c>
      <c r="IG204" s="10">
        <f t="shared" si="256"/>
        <v>1</v>
      </c>
      <c r="IH204" s="11"/>
      <c r="II204" s="9">
        <f>VLOOKUP($C204, Table5[#All], 22, 0)</f>
        <v>1</v>
      </c>
      <c r="IJ204" s="9">
        <f>VLOOKUP($C204, Table5[#All], 23, 0)</f>
        <v>0</v>
      </c>
      <c r="IK204" s="9">
        <f>VLOOKUP($C204, Table5[#All], 24, 0)</f>
        <v>0</v>
      </c>
      <c r="IL204" s="9">
        <f>VLOOKUP($C204, Table5[#All], 25, 0)</f>
        <v>0</v>
      </c>
      <c r="IM204" s="9">
        <f>VLOOKUP($C204, Table5[#All], 26, 0)</f>
        <v>0</v>
      </c>
      <c r="IN204" s="10">
        <f t="shared" si="257"/>
        <v>1</v>
      </c>
      <c r="IO204" s="11"/>
      <c r="IP204" s="9">
        <v>1</v>
      </c>
      <c r="IQ204" s="9">
        <v>0</v>
      </c>
      <c r="IR204" s="9">
        <v>0</v>
      </c>
      <c r="IS204" s="9">
        <v>0</v>
      </c>
      <c r="IT204" s="9">
        <v>0</v>
      </c>
      <c r="IU204" s="10">
        <f t="shared" si="258"/>
        <v>1</v>
      </c>
      <c r="IV204" s="82"/>
    </row>
    <row r="205" spans="1:256" ht="16.3" thickTop="1" thickBot="1" x14ac:dyDescent="0.35">
      <c r="A205" s="16" t="s">
        <v>531</v>
      </c>
      <c r="B205" s="16" t="s">
        <v>552</v>
      </c>
      <c r="C205" s="16" t="s">
        <v>553</v>
      </c>
      <c r="D205" s="11"/>
      <c r="E205" s="9">
        <f>VLOOKUP($C205, Table3[#All], 2, 0)</f>
        <v>0.11109999999999999</v>
      </c>
      <c r="F205" s="9"/>
      <c r="G205" s="9">
        <f>VLOOKUP($C205, Table3[#All], 3, 0)</f>
        <v>0.44439999999999996</v>
      </c>
      <c r="H205" s="9">
        <f>VLOOKUP($C205, Table3[#All], 4, 0)</f>
        <v>0.44439999999999996</v>
      </c>
      <c r="I205" s="9">
        <f>VLOOKUP($C205, Table3[#All], 5, 0)</f>
        <v>0</v>
      </c>
      <c r="J205" s="10">
        <f t="shared" si="259"/>
        <v>4</v>
      </c>
      <c r="K205" s="11"/>
      <c r="L205" s="9">
        <f>VLOOKUP($C205, Table3[#All], 6, 0)</f>
        <v>0</v>
      </c>
      <c r="M205" s="9"/>
      <c r="N205" s="9">
        <f>VLOOKUP($C205, Table3[#All], 7, 0)</f>
        <v>1</v>
      </c>
      <c r="O205" s="9">
        <f>VLOOKUP($C205, Table3[#All], 8, 0)</f>
        <v>0</v>
      </c>
      <c r="P205" s="9">
        <f>VLOOKUP($C205, Table3[#All], 9, 0)</f>
        <v>0</v>
      </c>
      <c r="Q205" s="10">
        <f t="shared" si="260"/>
        <v>3</v>
      </c>
      <c r="R205" s="11"/>
      <c r="S205" s="9">
        <f>VLOOKUP($C205, Table3[#All], 10, 0)</f>
        <v>0</v>
      </c>
      <c r="T205" s="9">
        <f>VLOOKUP($C205, Table3[#All], 11, 0)</f>
        <v>0.55559999999999998</v>
      </c>
      <c r="U205" s="9">
        <f>VLOOKUP($C205, Table3[#All], 12, 0)</f>
        <v>0.33329999999999999</v>
      </c>
      <c r="V205" s="9">
        <f>VLOOKUP($C205, Table3[#All], 13, 0)</f>
        <v>0.11109999999999999</v>
      </c>
      <c r="W205" s="9">
        <f>VLOOKUP($C205, Table3[#All], 14, 0)</f>
        <v>0</v>
      </c>
      <c r="X205" s="10">
        <f t="shared" si="261"/>
        <v>3</v>
      </c>
      <c r="Y205" s="11"/>
      <c r="Z205" s="9">
        <f>VLOOKUP($C205, Table3[#All], 15, 0)</f>
        <v>0</v>
      </c>
      <c r="AA205" s="9">
        <f>VLOOKUP($C205, Table3[#All], 16, 0)</f>
        <v>0.51849999999999996</v>
      </c>
      <c r="AB205" s="9">
        <f>VLOOKUP($C205, Table3[#All], 17, 0)</f>
        <v>0.29630000000000001</v>
      </c>
      <c r="AC205" s="9">
        <f>VLOOKUP($C205, Table3[#All], 18, 0)</f>
        <v>0.1852</v>
      </c>
      <c r="AD205" s="9">
        <f>VLOOKUP($C205, Table3[#All], 19, 0)</f>
        <v>0</v>
      </c>
      <c r="AE205" s="10">
        <f t="shared" si="231"/>
        <v>3</v>
      </c>
      <c r="AF205" s="11"/>
      <c r="AG205" s="9">
        <f>VLOOKUP($C205, Table3[#All], 20, 0)</f>
        <v>0</v>
      </c>
      <c r="AH205" s="9">
        <f>VLOOKUP($C205, Table3[#All], 21, 0)</f>
        <v>0.33329999999999999</v>
      </c>
      <c r="AI205" s="9">
        <f>VLOOKUP($C205, Table3[#All], 22, 0)</f>
        <v>0.66670000000000007</v>
      </c>
      <c r="AJ205" s="9"/>
      <c r="AK205" s="9"/>
      <c r="AL205" s="10">
        <f t="shared" si="232"/>
        <v>3</v>
      </c>
      <c r="AM205" s="11"/>
      <c r="AN205" s="9">
        <f>VLOOKUP($C205, Table3[#All], 23, 0)</f>
        <v>0</v>
      </c>
      <c r="AO205" s="9">
        <f>VLOOKUP($C205, Table3[#All], 24, 0)</f>
        <v>1</v>
      </c>
      <c r="AP205" s="9">
        <f>VLOOKUP($C205, Table3[#All], 25, 0)</f>
        <v>0</v>
      </c>
      <c r="AQ205" s="9">
        <f>VLOOKUP($C205, Table3[#All], 26, 0)</f>
        <v>0</v>
      </c>
      <c r="AR205" s="9"/>
      <c r="AS205" s="12">
        <f t="shared" si="233"/>
        <v>2</v>
      </c>
      <c r="AT205" s="11"/>
      <c r="AU205" s="9">
        <f>VLOOKUP($C205, Table3[#All], 27, 0)</f>
        <v>0.40740000000000004</v>
      </c>
      <c r="AV205" s="9">
        <f>VLOOKUP($C205, Table3[#All], 28, 0)</f>
        <v>0</v>
      </c>
      <c r="AW205" s="9">
        <f>VLOOKUP($C205, Table3[#All], 29, 0)</f>
        <v>0.59260000000000002</v>
      </c>
      <c r="AX205" s="9"/>
      <c r="AY205" s="9"/>
      <c r="AZ205" s="10">
        <f t="shared" si="262"/>
        <v>3</v>
      </c>
      <c r="BA205" s="11"/>
      <c r="BB205" s="9">
        <f>VLOOKUP($C205, Table3[#All], 30, 0)</f>
        <v>7.4099999999999999E-2</v>
      </c>
      <c r="BC205" s="9">
        <f>VLOOKUP($C205, Table3[#All], 31, 0)</f>
        <v>0.37040000000000001</v>
      </c>
      <c r="BD205" s="9">
        <f>VLOOKUP($C205, Table3[#All], 32, 0)</f>
        <v>0.51849999999999996</v>
      </c>
      <c r="BE205" s="9">
        <f>VLOOKUP($C205, Table3[#All], 33, 0)</f>
        <v>3.7000000000000005E-2</v>
      </c>
      <c r="BF205" s="9"/>
      <c r="BG205" s="10">
        <f t="shared" si="263"/>
        <v>3</v>
      </c>
      <c r="BH205" s="81"/>
      <c r="BI205" s="9">
        <f>VLOOKUP($C205, Table3[#All], 34, 0)</f>
        <v>0</v>
      </c>
      <c r="BJ205" s="9">
        <f>VLOOKUP($C205, Table3[#All], 35, 0)</f>
        <v>0</v>
      </c>
      <c r="BK205" s="9">
        <f>VLOOKUP($C205, Table3[#All], 36, 0)</f>
        <v>0</v>
      </c>
      <c r="BL205" s="9">
        <f>VLOOKUP($C205, Table3[#All], 37, 0)</f>
        <v>0</v>
      </c>
      <c r="BM205" s="9">
        <f>VLOOKUP($C205, Table3[#All], 38, 0)</f>
        <v>0</v>
      </c>
      <c r="BN205" s="10" t="str">
        <f t="shared" si="264"/>
        <v>N/A</v>
      </c>
      <c r="BO205" s="11"/>
      <c r="BP205" s="9">
        <f>VLOOKUP($C205, Table3[#All], 39, 0)</f>
        <v>0</v>
      </c>
      <c r="BQ205" s="9">
        <f>VLOOKUP($C205, Table3[#All], 40, 0)</f>
        <v>1</v>
      </c>
      <c r="BR205" s="9">
        <f>VLOOKUP($C205, Table3[#All], 41, 0)</f>
        <v>0</v>
      </c>
      <c r="BS205" s="9">
        <f>VLOOKUP($C205, Table3[#All], 42, 0)</f>
        <v>0</v>
      </c>
      <c r="BT205" s="9"/>
      <c r="BU205" s="10">
        <f t="shared" si="234"/>
        <v>2</v>
      </c>
      <c r="BV205" s="11"/>
      <c r="BW205" s="9">
        <f>VLOOKUP($C205, Table3[#All], 43, 0)</f>
        <v>0.44439999999999996</v>
      </c>
      <c r="BX205" s="9">
        <f>VLOOKUP($C205, Table3[#All], 44, 0)</f>
        <v>0.55559999999999998</v>
      </c>
      <c r="BY205" s="9">
        <f>VLOOKUP($C205, Table3[#All], 45, 0)</f>
        <v>0</v>
      </c>
      <c r="BZ205" s="9"/>
      <c r="CA205" s="9"/>
      <c r="CB205" s="10">
        <f t="shared" si="235"/>
        <v>2</v>
      </c>
      <c r="CC205" s="81"/>
      <c r="CD205" s="9">
        <f>VLOOKUP($C205, Table3[#All], 46, 0)</f>
        <v>1</v>
      </c>
      <c r="CE205" s="9">
        <f>VLOOKUP($C205, Table3[#All], 47, 0)</f>
        <v>0</v>
      </c>
      <c r="CF205" s="9">
        <f>VLOOKUP($C205, Table3[#All], 48, 0)</f>
        <v>0</v>
      </c>
      <c r="CG205" s="9">
        <f>VLOOKUP($C205, Table3[#All], 49, 0)</f>
        <v>0</v>
      </c>
      <c r="CH205" s="9">
        <f>VLOOKUP($C205, Table3[#All], 50, 0)</f>
        <v>0</v>
      </c>
      <c r="CI205" s="12">
        <f t="shared" si="236"/>
        <v>1</v>
      </c>
      <c r="CJ205" s="13"/>
      <c r="CK205" s="9">
        <f>VLOOKUP($C205, Table3[#All], 51, 0)</f>
        <v>7.4099999999999999E-2</v>
      </c>
      <c r="CL205" s="9">
        <f>VLOOKUP($C205, Table3[#All], 52, 0)</f>
        <v>0.70369999999999999</v>
      </c>
      <c r="CM205" s="9">
        <f>VLOOKUP($C205, Table3[#All], 53, 0)</f>
        <v>0.22219999999999998</v>
      </c>
      <c r="CN205" s="9">
        <f>VLOOKUP($C205, Table3[#All], 54, 0)</f>
        <v>0</v>
      </c>
      <c r="CO205" s="9"/>
      <c r="CP205" s="10">
        <f t="shared" si="237"/>
        <v>2</v>
      </c>
      <c r="CQ205" s="11"/>
      <c r="CR205" s="9">
        <f>VLOOKUP($C205, Table3[#All], 55, 0)</f>
        <v>0.96299999999999997</v>
      </c>
      <c r="CS205" s="9">
        <f>VLOOKUP($C205, Table3[#All], 56, 0)</f>
        <v>3.7000000000000005E-2</v>
      </c>
      <c r="CT205" s="9">
        <f>VLOOKUP($C205, Table3[#All], 57, 0)</f>
        <v>0</v>
      </c>
      <c r="CU205" s="9">
        <f>VLOOKUP($C205, Table3[#All], 58, 0)</f>
        <v>0</v>
      </c>
      <c r="CV205" s="9">
        <f>VLOOKUP($C205, Table3[#All], 59, 0)</f>
        <v>0</v>
      </c>
      <c r="CW205" s="14">
        <f t="shared" si="238"/>
        <v>1</v>
      </c>
      <c r="CX205" s="81"/>
      <c r="CY205" s="9">
        <f>VLOOKUP($C205, Table3[#All], 60, 0)</f>
        <v>0.11109999999999999</v>
      </c>
      <c r="CZ205" s="9">
        <f>VLOOKUP($C205, Table3[#All], 61, 0)</f>
        <v>3.7000000000000005E-2</v>
      </c>
      <c r="DA205" s="9">
        <f>VLOOKUP($C205, Table3[#All], 62, 0)</f>
        <v>0.25929999999999997</v>
      </c>
      <c r="DB205" s="9">
        <f>VLOOKUP($C205, Table3[#All], 63, 0)</f>
        <v>0.1852</v>
      </c>
      <c r="DC205" s="9">
        <f>VLOOKUP($C205, Table3[#All], 64, 0)</f>
        <v>0.40740000000000004</v>
      </c>
      <c r="DD205" s="10">
        <f t="shared" si="239"/>
        <v>5</v>
      </c>
      <c r="DE205" s="11"/>
      <c r="DF205" s="9">
        <f>VLOOKUP($C205, Table3[#All], 65, 0)</f>
        <v>0.37040000000000001</v>
      </c>
      <c r="DG205" s="9"/>
      <c r="DH205" s="9">
        <f>VLOOKUP($C205, Table3[#All], 66, 0)</f>
        <v>7.4099999999999999E-2</v>
      </c>
      <c r="DI205" s="9"/>
      <c r="DJ205" s="9">
        <f>VLOOKUP($C205, Table3[#All], 67, 0)</f>
        <v>0.55559999999999998</v>
      </c>
      <c r="DK205" s="14">
        <f t="shared" si="240"/>
        <v>5</v>
      </c>
      <c r="DL205" s="11"/>
      <c r="DM205" s="9">
        <f>VLOOKUP($C205, Table3[#All], 68, 0)</f>
        <v>0.73080000000000001</v>
      </c>
      <c r="DN205" s="9"/>
      <c r="DO205" s="9">
        <f>VLOOKUP($C205, Table3[#All], 69, 0)</f>
        <v>0.11539999999999999</v>
      </c>
      <c r="DP205" s="9">
        <f>VLOOKUP($C205, Table3[#All], 70, 0)</f>
        <v>0.15380000000000002</v>
      </c>
      <c r="DQ205" s="9"/>
      <c r="DR205" s="14">
        <f t="shared" si="241"/>
        <v>3</v>
      </c>
      <c r="DS205" s="11"/>
      <c r="DT205" s="9">
        <f>VLOOKUP($C205, Table3[#All], 71, 0)</f>
        <v>3.7000000000000005E-2</v>
      </c>
      <c r="DU205" s="9">
        <f>VLOOKUP($C205, Table3[#All], 72, 0)</f>
        <v>0.11109999999999999</v>
      </c>
      <c r="DV205" s="9">
        <f>VLOOKUP($C205, Table3[#All], 73, 0)</f>
        <v>0.25929999999999997</v>
      </c>
      <c r="DW205" s="9">
        <f>VLOOKUP($C205, Table3[#All], 74, 0)</f>
        <v>0.59260000000000002</v>
      </c>
      <c r="DX205" s="9">
        <f>VLOOKUP($C205, Table3[#All], 75, 0)</f>
        <v>0</v>
      </c>
      <c r="DY205" s="12">
        <f t="shared" si="230"/>
        <v>4</v>
      </c>
      <c r="DZ205" s="11"/>
      <c r="EA205" s="9">
        <f>VLOOKUP($C205, Table3[#All], 76, 0)</f>
        <v>1</v>
      </c>
      <c r="EB205" s="9">
        <f>VLOOKUP($C205, Table3[#All], 77, 0)</f>
        <v>0</v>
      </c>
      <c r="EC205" s="9">
        <f>VLOOKUP($C205, Table3[#All], 78, 0)</f>
        <v>0</v>
      </c>
      <c r="ED205" s="9">
        <f>VLOOKUP($C205, Table3[#All], 79, 0)</f>
        <v>0</v>
      </c>
      <c r="EE205" s="9">
        <f>VLOOKUP($C205, Table3[#All], 80, 0)</f>
        <v>0</v>
      </c>
      <c r="EF205" s="10">
        <f t="shared" si="242"/>
        <v>1</v>
      </c>
      <c r="EG205" s="9"/>
      <c r="EH205" s="9">
        <f>VLOOKUP($C205, Table3[#All], 81, 0)</f>
        <v>0</v>
      </c>
      <c r="EI205" s="9">
        <f>VLOOKUP($C205, Table3[#All], 82, 0)</f>
        <v>0</v>
      </c>
      <c r="EJ205" s="9">
        <f>VLOOKUP($C205, Table3[#All], 83, 0)</f>
        <v>0</v>
      </c>
      <c r="EK205" s="9">
        <f>VLOOKUP($C205, Table3[#All], 84, 0)</f>
        <v>0</v>
      </c>
      <c r="EL205" s="9">
        <f>VLOOKUP($C205, Table3[#All], 85, 0)</f>
        <v>1</v>
      </c>
      <c r="EM205" s="14">
        <f t="shared" si="243"/>
        <v>5</v>
      </c>
      <c r="EN205" s="11"/>
      <c r="EO205" s="9">
        <f>VLOOKUP($C205, Table3[#All], 86, 0)</f>
        <v>0.88890000000000002</v>
      </c>
      <c r="EP205" s="9"/>
      <c r="EQ205" s="9">
        <f>VLOOKUP($C205, Table3[#All], 87, 0)</f>
        <v>0.11109999999999999</v>
      </c>
      <c r="ER205" s="9"/>
      <c r="ES205" s="9"/>
      <c r="ET205" s="14">
        <f t="shared" si="244"/>
        <v>1</v>
      </c>
      <c r="EU205" s="11"/>
      <c r="EV205" s="9">
        <f>VLOOKUP($C205, Table3[#All], 88, 0)</f>
        <v>1</v>
      </c>
      <c r="EW205" s="9">
        <f>VLOOKUP($C205, Table3[#All], 89, 0)</f>
        <v>0</v>
      </c>
      <c r="EX205" s="9">
        <f>VLOOKUP($C205, Table3[#All], 90, 0)</f>
        <v>0</v>
      </c>
      <c r="EY205" s="9">
        <f>VLOOKUP($C205, Table3[#All], 91, 0)</f>
        <v>0</v>
      </c>
      <c r="EZ205" s="9">
        <f>VLOOKUP($C205, Table3[#All], 92, 0)</f>
        <v>0</v>
      </c>
      <c r="FA205" s="12">
        <f t="shared" si="245"/>
        <v>1</v>
      </c>
      <c r="FB205" s="11"/>
      <c r="FC205" s="9">
        <f>VLOOKUP($C205, Table3[#All], 93, 0)</f>
        <v>0</v>
      </c>
      <c r="FD205" s="9">
        <f>VLOOKUP($C205, Table3[#All], 94, 0)</f>
        <v>0.55559999999999998</v>
      </c>
      <c r="FE205" s="9">
        <f>VLOOKUP($C205, Table3[#All], 95, 0)</f>
        <v>0.44439999999999996</v>
      </c>
      <c r="FF205" s="9">
        <f>VLOOKUP($C205, Table3[#All], 96, 0)</f>
        <v>0</v>
      </c>
      <c r="FG205" s="9"/>
      <c r="FH205" s="10">
        <f t="shared" si="246"/>
        <v>3</v>
      </c>
      <c r="FI205" s="11"/>
      <c r="FJ205" s="9">
        <f>VLOOKUP($C205, Table3[#All], 97, 0)</f>
        <v>0</v>
      </c>
      <c r="FK205" s="9">
        <f>VLOOKUP($C205, Table3[#All], 98, 0)</f>
        <v>0</v>
      </c>
      <c r="FL205" s="9">
        <f>VLOOKUP($C205, Table3[#All], 99, 0)</f>
        <v>0</v>
      </c>
      <c r="FM205" s="9">
        <f>VLOOKUP($C205, Table3[#All], 100, 0)</f>
        <v>0</v>
      </c>
      <c r="FN205" s="9">
        <f>VLOOKUP($C205, Table3[#All], 101, 0)</f>
        <v>1</v>
      </c>
      <c r="FO205" s="14">
        <f t="shared" si="247"/>
        <v>5</v>
      </c>
      <c r="FP205" s="11"/>
      <c r="FQ205" s="9">
        <f>VLOOKUP($C205, Table3[#All], 102, 0)</f>
        <v>0.66670000000000007</v>
      </c>
      <c r="FR205" s="9">
        <f>VLOOKUP($C205, Table3[#All], 103, 0)</f>
        <v>0.33329999999999999</v>
      </c>
      <c r="FS205" s="9">
        <f>VLOOKUP($C205, Table3[#All], 104, 0)</f>
        <v>0</v>
      </c>
      <c r="FT205" s="9">
        <f>VLOOKUP($C205, Table3[#All], 105, 0)</f>
        <v>0</v>
      </c>
      <c r="FU205" s="9">
        <v>0</v>
      </c>
      <c r="FV205" s="10">
        <f t="shared" si="248"/>
        <v>2</v>
      </c>
      <c r="FW205" s="11"/>
      <c r="FX205" s="9">
        <f>VLOOKUP($C205, Table3[#All], 106, 0)</f>
        <v>3.7000000000000005E-2</v>
      </c>
      <c r="FY205" s="9"/>
      <c r="FZ205" s="9">
        <f>VLOOKUP($C205, Table3[#All], 107, 0)</f>
        <v>0.48149999999999998</v>
      </c>
      <c r="GA205" s="9">
        <f>VLOOKUP($C205, Table3[#All], 108, 0)</f>
        <v>0.48149999999999998</v>
      </c>
      <c r="GB205" s="9"/>
      <c r="GC205" s="10">
        <f t="shared" si="265"/>
        <v>4</v>
      </c>
      <c r="GD205" s="81"/>
      <c r="GE205" s="9">
        <f>VLOOKUP($C205, Table3[#All], 109, 0)</f>
        <v>0</v>
      </c>
      <c r="GF205" s="9">
        <f>VLOOKUP($C205, Table3[#All], 110, 0)</f>
        <v>0.43479999999999996</v>
      </c>
      <c r="GG205" s="9">
        <f>VLOOKUP($C205, Table3[#All], 111, 0)</f>
        <v>0.56520000000000004</v>
      </c>
      <c r="GH205" s="9"/>
      <c r="GI205" s="9">
        <f>VLOOKUP($C205, Table3[#All], 112, 0)</f>
        <v>0</v>
      </c>
      <c r="GJ205" s="12">
        <f t="shared" si="249"/>
        <v>3</v>
      </c>
      <c r="GK205" s="11"/>
      <c r="GL205" s="9">
        <f>VLOOKUP($C205, Table3[#All], 113, 0)</f>
        <v>0</v>
      </c>
      <c r="GM205" s="9">
        <f>VLOOKUP($C205, Table3[#All], 114, 0)</f>
        <v>3.7000000000000005E-2</v>
      </c>
      <c r="GN205" s="9">
        <f>VLOOKUP($C205, Table3[#All], 115, 0)</f>
        <v>0.14810000000000001</v>
      </c>
      <c r="GO205" s="9">
        <f>VLOOKUP($C205, Table3[#All], 116, 0)</f>
        <v>0.81480000000000008</v>
      </c>
      <c r="GP205" s="9"/>
      <c r="GQ205" s="10">
        <f t="shared" si="250"/>
        <v>4</v>
      </c>
      <c r="GR205" s="11"/>
      <c r="GS205" s="9">
        <f>VLOOKUP($C205, Table2[#All], 3, 0)</f>
        <v>0</v>
      </c>
      <c r="GT205" s="9">
        <f>VLOOKUP($C205, Table2[#All], 4, 0)</f>
        <v>0</v>
      </c>
      <c r="GU205" s="9">
        <f>VLOOKUP($C205, Table2[#All], 5, 0)</f>
        <v>1</v>
      </c>
      <c r="GV205" s="9">
        <f>VLOOKUP($C205, Table2[#All], 6, 0)</f>
        <v>0</v>
      </c>
      <c r="GW205" s="9">
        <f>VLOOKUP($C205, Table2[#All], 7, 0)</f>
        <v>0</v>
      </c>
      <c r="GX205" s="10">
        <f t="shared" si="251"/>
        <v>3</v>
      </c>
      <c r="GY205" s="11"/>
      <c r="GZ205" s="9">
        <v>0</v>
      </c>
      <c r="HA205" s="9">
        <v>0</v>
      </c>
      <c r="HB205" s="9">
        <v>0</v>
      </c>
      <c r="HC205" s="9">
        <v>1</v>
      </c>
      <c r="HD205" s="9"/>
      <c r="HE205" s="10">
        <f t="shared" si="252"/>
        <v>4</v>
      </c>
      <c r="HF205" s="11"/>
      <c r="HG205" s="9">
        <f>VLOOKUP($C205, Table5[#All], 2, 0)</f>
        <v>0</v>
      </c>
      <c r="HH205" s="9">
        <f>VLOOKUP($C205, Table5[#All], 3, 0)</f>
        <v>0</v>
      </c>
      <c r="HI205" s="9">
        <f>VLOOKUP($C205, Table5[#All], 4, 0)</f>
        <v>0</v>
      </c>
      <c r="HJ205" s="9">
        <f>VLOOKUP($C205, Table5[#All], 5, 0)</f>
        <v>1</v>
      </c>
      <c r="HK205" s="9">
        <f>VLOOKUP($C205, Table5[#All], 6, 0)</f>
        <v>0</v>
      </c>
      <c r="HL205" s="10">
        <f t="shared" si="253"/>
        <v>4</v>
      </c>
      <c r="HM205" s="11"/>
      <c r="HN205" s="9">
        <f>VLOOKUP($C205, Table5[#All], 7, 0)</f>
        <v>1</v>
      </c>
      <c r="HO205" s="9">
        <f>VLOOKUP($C205, Table5[#All], 8, 0)</f>
        <v>0</v>
      </c>
      <c r="HP205" s="9">
        <f>VLOOKUP($C205, Table5[#All], 9, 0)</f>
        <v>0</v>
      </c>
      <c r="HQ205" s="9">
        <f>VLOOKUP($C205, Table5[#All], 10, 0)</f>
        <v>0</v>
      </c>
      <c r="HR205" s="9">
        <f>VLOOKUP($C205, Table5[#All], 11, 0)</f>
        <v>0</v>
      </c>
      <c r="HS205" s="10">
        <f t="shared" si="254"/>
        <v>1</v>
      </c>
      <c r="HT205" s="11"/>
      <c r="HU205" s="9">
        <f>VLOOKUP($C205, Table5[#All], 12, 0)</f>
        <v>1</v>
      </c>
      <c r="HV205" s="9">
        <f>VLOOKUP($C205, Table5[#All], 13, 0)</f>
        <v>0</v>
      </c>
      <c r="HW205" s="9">
        <f>VLOOKUP($C205, Table5[#All], 14, 0)</f>
        <v>0</v>
      </c>
      <c r="HX205" s="9">
        <f>VLOOKUP($C205, Table5[#All], 15, 0)</f>
        <v>0</v>
      </c>
      <c r="HY205" s="9">
        <f>VLOOKUP($C205, Table5[#All], 16, 0)</f>
        <v>0</v>
      </c>
      <c r="HZ205" s="10">
        <f t="shared" si="255"/>
        <v>1</v>
      </c>
      <c r="IA205" s="11"/>
      <c r="IB205" s="9">
        <f>VLOOKUP($C205, Table5[#All], 17, 0)</f>
        <v>0</v>
      </c>
      <c r="IC205" s="9">
        <f>VLOOKUP($C205, Table5[#All], 18, 0)</f>
        <v>1</v>
      </c>
      <c r="ID205" s="9">
        <f>VLOOKUP($C205, Table5[#All], 19, 0)</f>
        <v>0</v>
      </c>
      <c r="IE205" s="9">
        <f>VLOOKUP($C205, Table5[#All], 20, 0)</f>
        <v>0</v>
      </c>
      <c r="IF205" s="9">
        <f>VLOOKUP($C205, Table5[#All], 21, 0)</f>
        <v>0</v>
      </c>
      <c r="IG205" s="10">
        <f t="shared" si="256"/>
        <v>2</v>
      </c>
      <c r="IH205" s="11"/>
      <c r="II205" s="9">
        <f>VLOOKUP($C205, Table5[#All], 22, 0)</f>
        <v>1</v>
      </c>
      <c r="IJ205" s="9">
        <f>VLOOKUP($C205, Table5[#All], 23, 0)</f>
        <v>0</v>
      </c>
      <c r="IK205" s="9">
        <f>VLOOKUP($C205, Table5[#All], 24, 0)</f>
        <v>0</v>
      </c>
      <c r="IL205" s="9">
        <f>VLOOKUP($C205, Table5[#All], 25, 0)</f>
        <v>0</v>
      </c>
      <c r="IM205" s="9">
        <f>VLOOKUP($C205, Table5[#All], 26, 0)</f>
        <v>0</v>
      </c>
      <c r="IN205" s="10">
        <f t="shared" si="257"/>
        <v>1</v>
      </c>
      <c r="IO205" s="11"/>
      <c r="IP205" s="9">
        <v>1</v>
      </c>
      <c r="IQ205" s="9">
        <v>0</v>
      </c>
      <c r="IR205" s="9">
        <v>0</v>
      </c>
      <c r="IS205" s="9">
        <v>0</v>
      </c>
      <c r="IT205" s="9">
        <v>0</v>
      </c>
      <c r="IU205" s="10">
        <f t="shared" si="258"/>
        <v>1</v>
      </c>
      <c r="IV205" s="82"/>
    </row>
    <row r="206" spans="1:256" ht="16.3" thickTop="1" thickBot="1" x14ac:dyDescent="0.35">
      <c r="A206" s="16" t="s">
        <v>531</v>
      </c>
      <c r="B206" s="16" t="s">
        <v>554</v>
      </c>
      <c r="C206" s="16" t="s">
        <v>555</v>
      </c>
      <c r="D206" s="11"/>
      <c r="E206" s="9">
        <f>VLOOKUP($C206, Table3[#All], 2, 0)</f>
        <v>0.78949999999999998</v>
      </c>
      <c r="F206" s="9"/>
      <c r="G206" s="9">
        <f>VLOOKUP($C206, Table3[#All], 3, 0)</f>
        <v>0.15789999999999998</v>
      </c>
      <c r="H206" s="9">
        <f>VLOOKUP($C206, Table3[#All], 4, 0)</f>
        <v>5.2600000000000001E-2</v>
      </c>
      <c r="I206" s="9">
        <f>VLOOKUP($C206, Table3[#All], 5, 0)</f>
        <v>0</v>
      </c>
      <c r="J206" s="10">
        <f t="shared" si="259"/>
        <v>1</v>
      </c>
      <c r="K206" s="11"/>
      <c r="L206" s="9">
        <f>VLOOKUP($C206, Table3[#All], 6, 0)</f>
        <v>0</v>
      </c>
      <c r="M206" s="9"/>
      <c r="N206" s="9">
        <f>VLOOKUP($C206, Table3[#All], 7, 0)</f>
        <v>1</v>
      </c>
      <c r="O206" s="9">
        <f>VLOOKUP($C206, Table3[#All], 8, 0)</f>
        <v>0</v>
      </c>
      <c r="P206" s="9">
        <f>VLOOKUP($C206, Table3[#All], 9, 0)</f>
        <v>0</v>
      </c>
      <c r="Q206" s="10">
        <f t="shared" si="260"/>
        <v>3</v>
      </c>
      <c r="R206" s="11"/>
      <c r="S206" s="9">
        <f>VLOOKUP($C206, Table3[#All], 10, 0)</f>
        <v>0</v>
      </c>
      <c r="T206" s="9">
        <f>VLOOKUP($C206, Table3[#All], 11, 0)</f>
        <v>5.2600000000000001E-2</v>
      </c>
      <c r="U206" s="9">
        <f>VLOOKUP($C206, Table3[#All], 12, 0)</f>
        <v>0.47369999999999995</v>
      </c>
      <c r="V206" s="9">
        <f>VLOOKUP($C206, Table3[#All], 13, 0)</f>
        <v>0.47369999999999995</v>
      </c>
      <c r="W206" s="9">
        <f>VLOOKUP($C206, Table3[#All], 14, 0)</f>
        <v>0</v>
      </c>
      <c r="X206" s="10">
        <f t="shared" si="261"/>
        <v>4</v>
      </c>
      <c r="Y206" s="11"/>
      <c r="Z206" s="9">
        <f>VLOOKUP($C206, Table3[#All], 15, 0)</f>
        <v>0</v>
      </c>
      <c r="AA206" s="9">
        <f>VLOOKUP($C206, Table3[#All], 16, 0)</f>
        <v>5.2600000000000001E-2</v>
      </c>
      <c r="AB206" s="9">
        <f>VLOOKUP($C206, Table3[#All], 17, 0)</f>
        <v>0.57889999999999997</v>
      </c>
      <c r="AC206" s="9">
        <f>VLOOKUP($C206, Table3[#All], 18, 0)</f>
        <v>0.36840000000000006</v>
      </c>
      <c r="AD206" s="9">
        <f>VLOOKUP($C206, Table3[#All], 19, 0)</f>
        <v>0</v>
      </c>
      <c r="AE206" s="10">
        <f t="shared" si="231"/>
        <v>4</v>
      </c>
      <c r="AF206" s="11"/>
      <c r="AG206" s="9">
        <f>VLOOKUP($C206, Table3[#All], 20, 0)</f>
        <v>0</v>
      </c>
      <c r="AH206" s="9">
        <f>VLOOKUP($C206, Table3[#All], 21, 0)</f>
        <v>1</v>
      </c>
      <c r="AI206" s="9">
        <f>VLOOKUP($C206, Table3[#All], 22, 0)</f>
        <v>0</v>
      </c>
      <c r="AJ206" s="9"/>
      <c r="AK206" s="9"/>
      <c r="AL206" s="10">
        <f t="shared" si="232"/>
        <v>2</v>
      </c>
      <c r="AM206" s="11"/>
      <c r="AN206" s="9">
        <f>VLOOKUP($C206, Table3[#All], 23, 0)</f>
        <v>1</v>
      </c>
      <c r="AO206" s="9">
        <f>VLOOKUP($C206, Table3[#All], 24, 0)</f>
        <v>0</v>
      </c>
      <c r="AP206" s="9">
        <f>VLOOKUP($C206, Table3[#All], 25, 0)</f>
        <v>0</v>
      </c>
      <c r="AQ206" s="9">
        <f>VLOOKUP($C206, Table3[#All], 26, 0)</f>
        <v>0</v>
      </c>
      <c r="AR206" s="9"/>
      <c r="AS206" s="12">
        <f t="shared" si="233"/>
        <v>1</v>
      </c>
      <c r="AT206" s="11"/>
      <c r="AU206" s="9">
        <f>VLOOKUP($C206, Table3[#All], 27, 0)</f>
        <v>0.89469999999999994</v>
      </c>
      <c r="AV206" s="9">
        <f>VLOOKUP($C206, Table3[#All], 28, 0)</f>
        <v>0.10529999999999999</v>
      </c>
      <c r="AW206" s="9">
        <f>VLOOKUP($C206, Table3[#All], 29, 0)</f>
        <v>0</v>
      </c>
      <c r="AX206" s="9"/>
      <c r="AY206" s="9"/>
      <c r="AZ206" s="10">
        <f t="shared" si="262"/>
        <v>1</v>
      </c>
      <c r="BA206" s="11"/>
      <c r="BB206" s="9">
        <f>VLOOKUP($C206, Table3[#All], 30, 0)</f>
        <v>0.31579999999999997</v>
      </c>
      <c r="BC206" s="9">
        <f>VLOOKUP($C206, Table3[#All], 31, 0)</f>
        <v>0.47369999999999995</v>
      </c>
      <c r="BD206" s="9">
        <f>VLOOKUP($C206, Table3[#All], 32, 0)</f>
        <v>0.15789999999999998</v>
      </c>
      <c r="BE206" s="9">
        <f>VLOOKUP($C206, Table3[#All], 33, 0)</f>
        <v>5.2600000000000001E-2</v>
      </c>
      <c r="BF206" s="9"/>
      <c r="BG206" s="10">
        <f t="shared" si="263"/>
        <v>2</v>
      </c>
      <c r="BH206" s="81"/>
      <c r="BI206" s="9">
        <f>VLOOKUP($C206, Table3[#All], 34, 0)</f>
        <v>0</v>
      </c>
      <c r="BJ206" s="9">
        <f>VLOOKUP($C206, Table3[#All], 35, 0)</f>
        <v>0</v>
      </c>
      <c r="BK206" s="9">
        <f>VLOOKUP($C206, Table3[#All], 36, 0)</f>
        <v>0</v>
      </c>
      <c r="BL206" s="9">
        <f>VLOOKUP($C206, Table3[#All], 37, 0)</f>
        <v>0</v>
      </c>
      <c r="BM206" s="9">
        <f>VLOOKUP($C206, Table3[#All], 38, 0)</f>
        <v>0</v>
      </c>
      <c r="BN206" s="10" t="str">
        <f t="shared" si="264"/>
        <v>N/A</v>
      </c>
      <c r="BO206" s="11"/>
      <c r="BP206" s="9">
        <f>VLOOKUP($C206, Table3[#All], 39, 0)</f>
        <v>0.57889999999999997</v>
      </c>
      <c r="BQ206" s="9">
        <f>VLOOKUP($C206, Table3[#All], 40, 0)</f>
        <v>0.42109999999999997</v>
      </c>
      <c r="BR206" s="9">
        <f>VLOOKUP($C206, Table3[#All], 41, 0)</f>
        <v>0</v>
      </c>
      <c r="BS206" s="9">
        <f>VLOOKUP($C206, Table3[#All], 42, 0)</f>
        <v>0</v>
      </c>
      <c r="BT206" s="9"/>
      <c r="BU206" s="10">
        <f t="shared" si="234"/>
        <v>2</v>
      </c>
      <c r="BV206" s="11"/>
      <c r="BW206" s="9">
        <f>VLOOKUP($C206, Table3[#All], 43, 0)</f>
        <v>0.89469999999999994</v>
      </c>
      <c r="BX206" s="9">
        <f>VLOOKUP($C206, Table3[#All], 44, 0)</f>
        <v>0.10529999999999999</v>
      </c>
      <c r="BY206" s="9">
        <f>VLOOKUP($C206, Table3[#All], 45, 0)</f>
        <v>0</v>
      </c>
      <c r="BZ206" s="9"/>
      <c r="CA206" s="9"/>
      <c r="CB206" s="10">
        <f t="shared" si="235"/>
        <v>1</v>
      </c>
      <c r="CC206" s="81"/>
      <c r="CD206" s="9">
        <f>VLOOKUP($C206, Table3[#All], 46, 0)</f>
        <v>1</v>
      </c>
      <c r="CE206" s="9">
        <f>VLOOKUP($C206, Table3[#All], 47, 0)</f>
        <v>0</v>
      </c>
      <c r="CF206" s="9">
        <f>VLOOKUP($C206, Table3[#All], 48, 0)</f>
        <v>0</v>
      </c>
      <c r="CG206" s="9">
        <f>VLOOKUP($C206, Table3[#All], 49, 0)</f>
        <v>0</v>
      </c>
      <c r="CH206" s="9">
        <f>VLOOKUP($C206, Table3[#All], 50, 0)</f>
        <v>0</v>
      </c>
      <c r="CI206" s="12">
        <f t="shared" si="236"/>
        <v>1</v>
      </c>
      <c r="CJ206" s="13"/>
      <c r="CK206" s="9">
        <f>VLOOKUP($C206, Table3[#All], 51, 0)</f>
        <v>0.47369999999999995</v>
      </c>
      <c r="CL206" s="9">
        <f>VLOOKUP($C206, Table3[#All], 52, 0)</f>
        <v>0.52629999999999999</v>
      </c>
      <c r="CM206" s="9">
        <f>VLOOKUP($C206, Table3[#All], 53, 0)</f>
        <v>0</v>
      </c>
      <c r="CN206" s="9">
        <f>VLOOKUP($C206, Table3[#All], 54, 0)</f>
        <v>0</v>
      </c>
      <c r="CO206" s="9"/>
      <c r="CP206" s="10">
        <f t="shared" si="237"/>
        <v>2</v>
      </c>
      <c r="CQ206" s="11"/>
      <c r="CR206" s="9">
        <f>VLOOKUP($C206, Table3[#All], 55, 0)</f>
        <v>0.15789999999999998</v>
      </c>
      <c r="CS206" s="9">
        <f>VLOOKUP($C206, Table3[#All], 56, 0)</f>
        <v>0.10529999999999999</v>
      </c>
      <c r="CT206" s="9">
        <f>VLOOKUP($C206, Table3[#All], 57, 0)</f>
        <v>0.36840000000000006</v>
      </c>
      <c r="CU206" s="9">
        <f>VLOOKUP($C206, Table3[#All], 58, 0)</f>
        <v>0.31579999999999997</v>
      </c>
      <c r="CV206" s="9">
        <f>VLOOKUP($C206, Table3[#All], 59, 0)</f>
        <v>5.2600000000000001E-2</v>
      </c>
      <c r="CW206" s="14">
        <f t="shared" si="238"/>
        <v>4</v>
      </c>
      <c r="CX206" s="81"/>
      <c r="CY206" s="9">
        <f>VLOOKUP($C206, Table3[#All], 60, 0)</f>
        <v>0.15789999999999998</v>
      </c>
      <c r="CZ206" s="9">
        <f>VLOOKUP($C206, Table3[#All], 61, 0)</f>
        <v>0.73680000000000012</v>
      </c>
      <c r="DA206" s="9">
        <f>VLOOKUP($C206, Table3[#All], 62, 0)</f>
        <v>0.10529999999999999</v>
      </c>
      <c r="DB206" s="9">
        <f>VLOOKUP($C206, Table3[#All], 63, 0)</f>
        <v>0</v>
      </c>
      <c r="DC206" s="9">
        <f>VLOOKUP($C206, Table3[#All], 64, 0)</f>
        <v>0</v>
      </c>
      <c r="DD206" s="10">
        <f t="shared" si="239"/>
        <v>2</v>
      </c>
      <c r="DE206" s="11"/>
      <c r="DF206" s="9">
        <f>VLOOKUP($C206, Table3[#All], 65, 0)</f>
        <v>0.42109999999999997</v>
      </c>
      <c r="DG206" s="9"/>
      <c r="DH206" s="9">
        <f>VLOOKUP($C206, Table3[#All], 66, 0)</f>
        <v>0.42109999999999997</v>
      </c>
      <c r="DI206" s="9"/>
      <c r="DJ206" s="9">
        <f>VLOOKUP($C206, Table3[#All], 67, 0)</f>
        <v>0.15789999999999998</v>
      </c>
      <c r="DK206" s="14">
        <f t="shared" si="240"/>
        <v>3</v>
      </c>
      <c r="DL206" s="11"/>
      <c r="DM206" s="9">
        <f>VLOOKUP($C206, Table3[#All], 68, 0)</f>
        <v>1</v>
      </c>
      <c r="DN206" s="9"/>
      <c r="DO206" s="9">
        <f>VLOOKUP($C206, Table3[#All], 69, 0)</f>
        <v>0</v>
      </c>
      <c r="DP206" s="9">
        <f>VLOOKUP($C206, Table3[#All], 70, 0)</f>
        <v>0</v>
      </c>
      <c r="DQ206" s="9"/>
      <c r="DR206" s="14">
        <f t="shared" si="241"/>
        <v>1</v>
      </c>
      <c r="DS206" s="11"/>
      <c r="DT206" s="9">
        <f>VLOOKUP($C206, Table3[#All], 71, 0)</f>
        <v>0.73680000000000012</v>
      </c>
      <c r="DU206" s="9">
        <f>VLOOKUP($C206, Table3[#All], 72, 0)</f>
        <v>0.10529999999999999</v>
      </c>
      <c r="DV206" s="9">
        <f>VLOOKUP($C206, Table3[#All], 73, 0)</f>
        <v>0.10529999999999999</v>
      </c>
      <c r="DW206" s="9">
        <f>VLOOKUP($C206, Table3[#All], 74, 0)</f>
        <v>5.2600000000000001E-2</v>
      </c>
      <c r="DX206" s="9">
        <f>VLOOKUP($C206, Table3[#All], 75, 0)</f>
        <v>0</v>
      </c>
      <c r="DY206" s="12">
        <f t="shared" si="230"/>
        <v>2</v>
      </c>
      <c r="DZ206" s="11"/>
      <c r="EA206" s="9">
        <f>VLOOKUP($C206, Table3[#All], 76, 0)</f>
        <v>1</v>
      </c>
      <c r="EB206" s="9">
        <f>VLOOKUP($C206, Table3[#All], 77, 0)</f>
        <v>0</v>
      </c>
      <c r="EC206" s="9">
        <f>VLOOKUP($C206, Table3[#All], 78, 0)</f>
        <v>0</v>
      </c>
      <c r="ED206" s="9">
        <f>VLOOKUP($C206, Table3[#All], 79, 0)</f>
        <v>0</v>
      </c>
      <c r="EE206" s="9">
        <f>VLOOKUP($C206, Table3[#All], 80, 0)</f>
        <v>0</v>
      </c>
      <c r="EF206" s="10">
        <f t="shared" si="242"/>
        <v>1</v>
      </c>
      <c r="EG206" s="9"/>
      <c r="EH206" s="9">
        <f>VLOOKUP($C206, Table3[#All], 81, 0)</f>
        <v>1</v>
      </c>
      <c r="EI206" s="9">
        <f>VLOOKUP($C206, Table3[#All], 82, 0)</f>
        <v>0</v>
      </c>
      <c r="EJ206" s="9">
        <f>VLOOKUP($C206, Table3[#All], 83, 0)</f>
        <v>0</v>
      </c>
      <c r="EK206" s="9">
        <f>VLOOKUP($C206, Table3[#All], 84, 0)</f>
        <v>0</v>
      </c>
      <c r="EL206" s="9">
        <f>VLOOKUP($C206, Table3[#All], 85, 0)</f>
        <v>0</v>
      </c>
      <c r="EM206" s="14">
        <f t="shared" si="243"/>
        <v>1</v>
      </c>
      <c r="EN206" s="11"/>
      <c r="EO206" s="9">
        <f>VLOOKUP($C206, Table3[#All], 86, 0)</f>
        <v>0.52629999999999999</v>
      </c>
      <c r="EP206" s="9"/>
      <c r="EQ206" s="9">
        <f>VLOOKUP($C206, Table3[#All], 87, 0)</f>
        <v>0.47369999999999995</v>
      </c>
      <c r="ER206" s="9"/>
      <c r="ES206" s="9"/>
      <c r="ET206" s="14">
        <f t="shared" si="244"/>
        <v>3</v>
      </c>
      <c r="EU206" s="11"/>
      <c r="EV206" s="9">
        <f>VLOOKUP($C206, Table3[#All], 88, 0)</f>
        <v>1</v>
      </c>
      <c r="EW206" s="9">
        <f>VLOOKUP($C206, Table3[#All], 89, 0)</f>
        <v>0</v>
      </c>
      <c r="EX206" s="9">
        <f>VLOOKUP($C206, Table3[#All], 90, 0)</f>
        <v>0</v>
      </c>
      <c r="EY206" s="9">
        <f>VLOOKUP($C206, Table3[#All], 91, 0)</f>
        <v>0</v>
      </c>
      <c r="EZ206" s="9">
        <f>VLOOKUP($C206, Table3[#All], 92, 0)</f>
        <v>0</v>
      </c>
      <c r="FA206" s="12">
        <f t="shared" si="245"/>
        <v>1</v>
      </c>
      <c r="FB206" s="11"/>
      <c r="FC206" s="9">
        <f>VLOOKUP($C206, Table3[#All], 93, 0)</f>
        <v>0</v>
      </c>
      <c r="FD206" s="9">
        <f>VLOOKUP($C206, Table3[#All], 94, 0)</f>
        <v>0.36840000000000006</v>
      </c>
      <c r="FE206" s="9">
        <f>VLOOKUP($C206, Table3[#All], 95, 0)</f>
        <v>0.63159999999999994</v>
      </c>
      <c r="FF206" s="9">
        <f>VLOOKUP($C206, Table3[#All], 96, 0)</f>
        <v>0</v>
      </c>
      <c r="FG206" s="9"/>
      <c r="FH206" s="10">
        <f t="shared" si="246"/>
        <v>3</v>
      </c>
      <c r="FI206" s="11"/>
      <c r="FJ206" s="9">
        <f>VLOOKUP($C206, Table3[#All], 97, 0)</f>
        <v>0</v>
      </c>
      <c r="FK206" s="9">
        <f>VLOOKUP($C206, Table3[#All], 98, 0)</f>
        <v>0</v>
      </c>
      <c r="FL206" s="9">
        <f>VLOOKUP($C206, Table3[#All], 99, 0)</f>
        <v>0</v>
      </c>
      <c r="FM206" s="9">
        <f>VLOOKUP($C206, Table3[#All], 100, 0)</f>
        <v>1</v>
      </c>
      <c r="FN206" s="9">
        <f>VLOOKUP($C206, Table3[#All], 101, 0)</f>
        <v>0</v>
      </c>
      <c r="FO206" s="14">
        <f t="shared" si="247"/>
        <v>4</v>
      </c>
      <c r="FP206" s="11"/>
      <c r="FQ206" s="9">
        <f>VLOOKUP($C206, Table3[#All], 102, 0)</f>
        <v>0.94739999999999991</v>
      </c>
      <c r="FR206" s="9">
        <f>VLOOKUP($C206, Table3[#All], 103, 0)</f>
        <v>5.2600000000000001E-2</v>
      </c>
      <c r="FS206" s="9">
        <f>VLOOKUP($C206, Table3[#All], 104, 0)</f>
        <v>0</v>
      </c>
      <c r="FT206" s="9">
        <f>VLOOKUP($C206, Table3[#All], 105, 0)</f>
        <v>0</v>
      </c>
      <c r="FU206" s="9">
        <v>0</v>
      </c>
      <c r="FV206" s="10">
        <f t="shared" si="248"/>
        <v>1</v>
      </c>
      <c r="FW206" s="11"/>
      <c r="FX206" s="9">
        <f>VLOOKUP($C206, Table3[#All], 106, 0)</f>
        <v>0.15789999999999998</v>
      </c>
      <c r="FY206" s="9"/>
      <c r="FZ206" s="9">
        <f>VLOOKUP($C206, Table3[#All], 107, 0)</f>
        <v>0.26319999999999999</v>
      </c>
      <c r="GA206" s="9">
        <f>VLOOKUP($C206, Table3[#All], 108, 0)</f>
        <v>0.57889999999999997</v>
      </c>
      <c r="GB206" s="9"/>
      <c r="GC206" s="10">
        <f t="shared" si="265"/>
        <v>4</v>
      </c>
      <c r="GD206" s="81"/>
      <c r="GE206" s="9">
        <f>VLOOKUP($C206, Table3[#All], 109, 0)</f>
        <v>0</v>
      </c>
      <c r="GF206" s="9">
        <f>VLOOKUP($C206, Table3[#All], 110, 0)</f>
        <v>0.75</v>
      </c>
      <c r="GG206" s="9">
        <f>VLOOKUP($C206, Table3[#All], 111, 0)</f>
        <v>0.25</v>
      </c>
      <c r="GH206" s="9"/>
      <c r="GI206" s="9">
        <f>VLOOKUP($C206, Table3[#All], 112, 0)</f>
        <v>0</v>
      </c>
      <c r="GJ206" s="12">
        <f t="shared" si="249"/>
        <v>3</v>
      </c>
      <c r="GK206" s="11"/>
      <c r="GL206" s="9">
        <f>VLOOKUP($C206, Table3[#All], 113, 0)</f>
        <v>0</v>
      </c>
      <c r="GM206" s="9">
        <f>VLOOKUP($C206, Table3[#All], 114, 0)</f>
        <v>0.42109999999999997</v>
      </c>
      <c r="GN206" s="9">
        <f>VLOOKUP($C206, Table3[#All], 115, 0)</f>
        <v>0.10529999999999999</v>
      </c>
      <c r="GO206" s="9">
        <f>VLOOKUP($C206, Table3[#All], 116, 0)</f>
        <v>0.47369999999999995</v>
      </c>
      <c r="GP206" s="9"/>
      <c r="GQ206" s="10">
        <f t="shared" si="250"/>
        <v>4</v>
      </c>
      <c r="GR206" s="11"/>
      <c r="GS206" s="9">
        <f>VLOOKUP($C206, Table2[#All], 3, 0)</f>
        <v>0</v>
      </c>
      <c r="GT206" s="9">
        <f>VLOOKUP($C206, Table2[#All], 4, 0)</f>
        <v>0</v>
      </c>
      <c r="GU206" s="9">
        <f>VLOOKUP($C206, Table2[#All], 5, 0)</f>
        <v>1</v>
      </c>
      <c r="GV206" s="9">
        <f>VLOOKUP($C206, Table2[#All], 6, 0)</f>
        <v>0</v>
      </c>
      <c r="GW206" s="9">
        <f>VLOOKUP($C206, Table2[#All], 7, 0)</f>
        <v>0</v>
      </c>
      <c r="GX206" s="10">
        <f t="shared" si="251"/>
        <v>3</v>
      </c>
      <c r="GY206" s="11"/>
      <c r="GZ206" s="9">
        <v>0</v>
      </c>
      <c r="HA206" s="9">
        <v>0</v>
      </c>
      <c r="HB206" s="9">
        <v>0</v>
      </c>
      <c r="HC206" s="9">
        <v>1</v>
      </c>
      <c r="HD206" s="9"/>
      <c r="HE206" s="10">
        <f t="shared" si="252"/>
        <v>4</v>
      </c>
      <c r="HF206" s="11"/>
      <c r="HG206" s="9">
        <f>VLOOKUP($C206, Table5[#All], 2, 0)</f>
        <v>0</v>
      </c>
      <c r="HH206" s="9">
        <f>VLOOKUP($C206, Table5[#All], 3, 0)</f>
        <v>0</v>
      </c>
      <c r="HI206" s="9">
        <f>VLOOKUP($C206, Table5[#All], 4, 0)</f>
        <v>1</v>
      </c>
      <c r="HJ206" s="9">
        <f>VLOOKUP($C206, Table5[#All], 5, 0)</f>
        <v>0</v>
      </c>
      <c r="HK206" s="9">
        <f>VLOOKUP($C206, Table5[#All], 6, 0)</f>
        <v>0</v>
      </c>
      <c r="HL206" s="10">
        <f t="shared" si="253"/>
        <v>3</v>
      </c>
      <c r="HM206" s="11"/>
      <c r="HN206" s="9">
        <f>VLOOKUP($C206, Table5[#All], 7, 0)</f>
        <v>0</v>
      </c>
      <c r="HO206" s="9">
        <f>VLOOKUP($C206, Table5[#All], 8, 0)</f>
        <v>1</v>
      </c>
      <c r="HP206" s="9">
        <f>VLOOKUP($C206, Table5[#All], 9, 0)</f>
        <v>0</v>
      </c>
      <c r="HQ206" s="9">
        <f>VLOOKUP($C206, Table5[#All], 10, 0)</f>
        <v>0</v>
      </c>
      <c r="HR206" s="9">
        <f>VLOOKUP($C206, Table5[#All], 11, 0)</f>
        <v>0</v>
      </c>
      <c r="HS206" s="10">
        <f t="shared" si="254"/>
        <v>2</v>
      </c>
      <c r="HT206" s="11"/>
      <c r="HU206" s="9">
        <f>VLOOKUP($C206, Table5[#All], 12, 0)</f>
        <v>1</v>
      </c>
      <c r="HV206" s="9">
        <f>VLOOKUP($C206, Table5[#All], 13, 0)</f>
        <v>0</v>
      </c>
      <c r="HW206" s="9">
        <f>VLOOKUP($C206, Table5[#All], 14, 0)</f>
        <v>0</v>
      </c>
      <c r="HX206" s="9">
        <f>VLOOKUP($C206, Table5[#All], 15, 0)</f>
        <v>0</v>
      </c>
      <c r="HY206" s="9">
        <f>VLOOKUP($C206, Table5[#All], 16, 0)</f>
        <v>0</v>
      </c>
      <c r="HZ206" s="10">
        <f t="shared" si="255"/>
        <v>1</v>
      </c>
      <c r="IA206" s="11"/>
      <c r="IB206" s="9">
        <f>VLOOKUP($C206, Table5[#All], 17, 0)</f>
        <v>1</v>
      </c>
      <c r="IC206" s="9">
        <f>VLOOKUP($C206, Table5[#All], 18, 0)</f>
        <v>0</v>
      </c>
      <c r="ID206" s="9">
        <f>VLOOKUP($C206, Table5[#All], 19, 0)</f>
        <v>0</v>
      </c>
      <c r="IE206" s="9">
        <f>VLOOKUP($C206, Table5[#All], 20, 0)</f>
        <v>0</v>
      </c>
      <c r="IF206" s="9">
        <f>VLOOKUP($C206, Table5[#All], 21, 0)</f>
        <v>0</v>
      </c>
      <c r="IG206" s="10">
        <f t="shared" si="256"/>
        <v>1</v>
      </c>
      <c r="IH206" s="11"/>
      <c r="II206" s="9">
        <f>VLOOKUP($C206, Table5[#All], 22, 0)</f>
        <v>1</v>
      </c>
      <c r="IJ206" s="9">
        <f>VLOOKUP($C206, Table5[#All], 23, 0)</f>
        <v>0</v>
      </c>
      <c r="IK206" s="9">
        <f>VLOOKUP($C206, Table5[#All], 24, 0)</f>
        <v>0</v>
      </c>
      <c r="IL206" s="9">
        <f>VLOOKUP($C206, Table5[#All], 25, 0)</f>
        <v>0</v>
      </c>
      <c r="IM206" s="9">
        <f>VLOOKUP($C206, Table5[#All], 26, 0)</f>
        <v>0</v>
      </c>
      <c r="IN206" s="10">
        <f t="shared" si="257"/>
        <v>1</v>
      </c>
      <c r="IO206" s="11"/>
      <c r="IP206" s="9">
        <v>1</v>
      </c>
      <c r="IQ206" s="9">
        <v>0</v>
      </c>
      <c r="IR206" s="9">
        <v>0</v>
      </c>
      <c r="IS206" s="9">
        <v>0</v>
      </c>
      <c r="IT206" s="9">
        <v>0</v>
      </c>
      <c r="IU206" s="10">
        <f t="shared" si="258"/>
        <v>1</v>
      </c>
      <c r="IV206" s="82"/>
    </row>
    <row r="207" spans="1:256" ht="16.3" thickTop="1" thickBot="1" x14ac:dyDescent="0.35">
      <c r="A207" s="16" t="s">
        <v>531</v>
      </c>
      <c r="B207" s="16" t="s">
        <v>556</v>
      </c>
      <c r="C207" s="16" t="s">
        <v>557</v>
      </c>
      <c r="D207" s="11"/>
      <c r="E207" s="9">
        <f>VLOOKUP($C207, Table3[#All], 2, 0)</f>
        <v>8.77E-2</v>
      </c>
      <c r="F207" s="9"/>
      <c r="G207" s="9">
        <f>VLOOKUP($C207, Table3[#All], 3, 0)</f>
        <v>0.52629999999999999</v>
      </c>
      <c r="H207" s="9">
        <f>VLOOKUP($C207, Table3[#All], 4, 0)</f>
        <v>0.38600000000000001</v>
      </c>
      <c r="I207" s="9">
        <f>VLOOKUP($C207, Table3[#All], 5, 0)</f>
        <v>0</v>
      </c>
      <c r="J207" s="10">
        <f t="shared" si="259"/>
        <v>4</v>
      </c>
      <c r="K207" s="11"/>
      <c r="L207" s="9">
        <f>VLOOKUP($C207, Table3[#All], 6, 0)</f>
        <v>0</v>
      </c>
      <c r="M207" s="9"/>
      <c r="N207" s="9">
        <f>VLOOKUP($C207, Table3[#All], 7, 0)</f>
        <v>0</v>
      </c>
      <c r="O207" s="9">
        <f>VLOOKUP($C207, Table3[#All], 8, 0)</f>
        <v>1</v>
      </c>
      <c r="P207" s="9">
        <f>VLOOKUP($C207, Table3[#All], 9, 0)</f>
        <v>0</v>
      </c>
      <c r="Q207" s="10">
        <f t="shared" si="260"/>
        <v>4</v>
      </c>
      <c r="R207" s="11"/>
      <c r="S207" s="9">
        <f>VLOOKUP($C207, Table3[#All], 10, 0)</f>
        <v>0</v>
      </c>
      <c r="T207" s="9">
        <f>VLOOKUP($C207, Table3[#All], 11, 0)</f>
        <v>0.33329999999999999</v>
      </c>
      <c r="U207" s="9">
        <f>VLOOKUP($C207, Table3[#All], 12, 0)</f>
        <v>0.52629999999999999</v>
      </c>
      <c r="V207" s="9">
        <f>VLOOKUP($C207, Table3[#All], 13, 0)</f>
        <v>0.1404</v>
      </c>
      <c r="W207" s="9">
        <f>VLOOKUP($C207, Table3[#All], 14, 0)</f>
        <v>0</v>
      </c>
      <c r="X207" s="10">
        <f t="shared" si="261"/>
        <v>3</v>
      </c>
      <c r="Y207" s="11"/>
      <c r="Z207" s="9">
        <f>VLOOKUP($C207, Table3[#All], 15, 0)</f>
        <v>0</v>
      </c>
      <c r="AA207" s="9">
        <f>VLOOKUP($C207, Table3[#All], 16, 0)</f>
        <v>0.2281</v>
      </c>
      <c r="AB207" s="9">
        <f>VLOOKUP($C207, Table3[#All], 17, 0)</f>
        <v>0.40350000000000003</v>
      </c>
      <c r="AC207" s="9">
        <f>VLOOKUP($C207, Table3[#All], 18, 0)</f>
        <v>0.36840000000000006</v>
      </c>
      <c r="AD207" s="9">
        <f>VLOOKUP($C207, Table3[#All], 19, 0)</f>
        <v>0</v>
      </c>
      <c r="AE207" s="10">
        <f t="shared" si="231"/>
        <v>4</v>
      </c>
      <c r="AF207" s="11"/>
      <c r="AG207" s="9">
        <f>VLOOKUP($C207, Table3[#All], 20, 0)</f>
        <v>0</v>
      </c>
      <c r="AH207" s="9">
        <f>VLOOKUP($C207, Table3[#All], 21, 0)</f>
        <v>0.43859999999999999</v>
      </c>
      <c r="AI207" s="9">
        <f>VLOOKUP($C207, Table3[#All], 22, 0)</f>
        <v>0.56140000000000001</v>
      </c>
      <c r="AJ207" s="9"/>
      <c r="AK207" s="9"/>
      <c r="AL207" s="10">
        <f t="shared" si="232"/>
        <v>3</v>
      </c>
      <c r="AM207" s="11"/>
      <c r="AN207" s="9">
        <f>VLOOKUP($C207, Table3[#All], 23, 0)</f>
        <v>0</v>
      </c>
      <c r="AO207" s="9">
        <f>VLOOKUP($C207, Table3[#All], 24, 0)</f>
        <v>1</v>
      </c>
      <c r="AP207" s="9">
        <f>VLOOKUP($C207, Table3[#All], 25, 0)</f>
        <v>0</v>
      </c>
      <c r="AQ207" s="9">
        <f>VLOOKUP($C207, Table3[#All], 26, 0)</f>
        <v>0</v>
      </c>
      <c r="AR207" s="9"/>
      <c r="AS207" s="12">
        <f t="shared" si="233"/>
        <v>2</v>
      </c>
      <c r="AT207" s="11"/>
      <c r="AU207" s="9">
        <f>VLOOKUP($C207, Table3[#All], 27, 0)</f>
        <v>0.40350000000000003</v>
      </c>
      <c r="AV207" s="9">
        <f>VLOOKUP($C207, Table3[#All], 28, 0)</f>
        <v>7.0199999999999999E-2</v>
      </c>
      <c r="AW207" s="9">
        <f>VLOOKUP($C207, Table3[#All], 29, 0)</f>
        <v>0.52629999999999999</v>
      </c>
      <c r="AX207" s="9"/>
      <c r="AY207" s="9"/>
      <c r="AZ207" s="10">
        <f t="shared" si="262"/>
        <v>3</v>
      </c>
      <c r="BA207" s="11"/>
      <c r="BB207" s="9">
        <f>VLOOKUP($C207, Table3[#All], 30, 0)</f>
        <v>0.193</v>
      </c>
      <c r="BC207" s="9">
        <f>VLOOKUP($C207, Table3[#All], 31, 0)</f>
        <v>8.77E-2</v>
      </c>
      <c r="BD207" s="9">
        <f>VLOOKUP($C207, Table3[#All], 32, 0)</f>
        <v>0.36840000000000006</v>
      </c>
      <c r="BE207" s="9">
        <f>VLOOKUP($C207, Table3[#All], 33, 0)</f>
        <v>0.35090000000000005</v>
      </c>
      <c r="BF207" s="9"/>
      <c r="BG207" s="10">
        <f t="shared" si="263"/>
        <v>4</v>
      </c>
      <c r="BH207" s="81"/>
      <c r="BI207" s="9">
        <f>VLOOKUP($C207, Table3[#All], 34, 0)</f>
        <v>0</v>
      </c>
      <c r="BJ207" s="9">
        <f>VLOOKUP($C207, Table3[#All], 35, 0)</f>
        <v>0</v>
      </c>
      <c r="BK207" s="9">
        <f>VLOOKUP($C207, Table3[#All], 36, 0)</f>
        <v>0</v>
      </c>
      <c r="BL207" s="9">
        <f>VLOOKUP($C207, Table3[#All], 37, 0)</f>
        <v>0</v>
      </c>
      <c r="BM207" s="9">
        <f>VLOOKUP($C207, Table3[#All], 38, 0)</f>
        <v>0</v>
      </c>
      <c r="BN207" s="10" t="str">
        <f t="shared" si="264"/>
        <v>N/A</v>
      </c>
      <c r="BO207" s="11"/>
      <c r="BP207" s="9">
        <f>VLOOKUP($C207, Table3[#All], 39, 0)</f>
        <v>0.28070000000000001</v>
      </c>
      <c r="BQ207" s="9">
        <f>VLOOKUP($C207, Table3[#All], 40, 0)</f>
        <v>0.70180000000000009</v>
      </c>
      <c r="BR207" s="9">
        <f>VLOOKUP($C207, Table3[#All], 41, 0)</f>
        <v>1.7500000000000002E-2</v>
      </c>
      <c r="BS207" s="9">
        <f>VLOOKUP($C207, Table3[#All], 42, 0)</f>
        <v>0</v>
      </c>
      <c r="BT207" s="9"/>
      <c r="BU207" s="10">
        <f t="shared" si="234"/>
        <v>2</v>
      </c>
      <c r="BV207" s="11"/>
      <c r="BW207" s="9">
        <f>VLOOKUP($C207, Table3[#All], 43, 0)</f>
        <v>0.43859999999999999</v>
      </c>
      <c r="BX207" s="9">
        <f>VLOOKUP($C207, Table3[#All], 44, 0)</f>
        <v>0.56140000000000001</v>
      </c>
      <c r="BY207" s="9">
        <f>VLOOKUP($C207, Table3[#All], 45, 0)</f>
        <v>0</v>
      </c>
      <c r="BZ207" s="9"/>
      <c r="CA207" s="9"/>
      <c r="CB207" s="10">
        <f t="shared" si="235"/>
        <v>2</v>
      </c>
      <c r="CC207" s="81"/>
      <c r="CD207" s="9">
        <f>VLOOKUP($C207, Table3[#All], 46, 0)</f>
        <v>1</v>
      </c>
      <c r="CE207" s="9">
        <f>VLOOKUP($C207, Table3[#All], 47, 0)</f>
        <v>0</v>
      </c>
      <c r="CF207" s="9">
        <f>VLOOKUP($C207, Table3[#All], 48, 0)</f>
        <v>0</v>
      </c>
      <c r="CG207" s="9">
        <f>VLOOKUP($C207, Table3[#All], 49, 0)</f>
        <v>0</v>
      </c>
      <c r="CH207" s="9">
        <f>VLOOKUP($C207, Table3[#All], 50, 0)</f>
        <v>0</v>
      </c>
      <c r="CI207" s="12">
        <f t="shared" si="236"/>
        <v>1</v>
      </c>
      <c r="CJ207" s="13"/>
      <c r="CK207" s="9">
        <f>VLOOKUP($C207, Table3[#All], 51, 0)</f>
        <v>0.38600000000000001</v>
      </c>
      <c r="CL207" s="9">
        <f>VLOOKUP($C207, Table3[#All], 52, 0)</f>
        <v>0.42109999999999997</v>
      </c>
      <c r="CM207" s="9">
        <f>VLOOKUP($C207, Table3[#All], 53, 0)</f>
        <v>0.193</v>
      </c>
      <c r="CN207" s="9">
        <f>VLOOKUP($C207, Table3[#All], 54, 0)</f>
        <v>0</v>
      </c>
      <c r="CO207" s="9"/>
      <c r="CP207" s="10">
        <f t="shared" si="237"/>
        <v>2</v>
      </c>
      <c r="CQ207" s="11"/>
      <c r="CR207" s="9">
        <f>VLOOKUP($C207, Table3[#All], 55, 0)</f>
        <v>0.94739999999999991</v>
      </c>
      <c r="CS207" s="9">
        <f>VLOOKUP($C207, Table3[#All], 56, 0)</f>
        <v>5.2600000000000001E-2</v>
      </c>
      <c r="CT207" s="9">
        <f>VLOOKUP($C207, Table3[#All], 57, 0)</f>
        <v>0</v>
      </c>
      <c r="CU207" s="9">
        <f>VLOOKUP($C207, Table3[#All], 58, 0)</f>
        <v>0</v>
      </c>
      <c r="CV207" s="9">
        <f>VLOOKUP($C207, Table3[#All], 59, 0)</f>
        <v>0</v>
      </c>
      <c r="CW207" s="14">
        <f t="shared" si="238"/>
        <v>1</v>
      </c>
      <c r="CX207" s="81"/>
      <c r="CY207" s="9">
        <f>VLOOKUP($C207, Table3[#All], 60, 0)</f>
        <v>5.2600000000000001E-2</v>
      </c>
      <c r="CZ207" s="9">
        <f>VLOOKUP($C207, Table3[#All], 61, 0)</f>
        <v>0.28070000000000001</v>
      </c>
      <c r="DA207" s="9">
        <f>VLOOKUP($C207, Table3[#All], 62, 0)</f>
        <v>0.40350000000000003</v>
      </c>
      <c r="DB207" s="9">
        <f>VLOOKUP($C207, Table3[#All], 63, 0)</f>
        <v>0.193</v>
      </c>
      <c r="DC207" s="9">
        <f>VLOOKUP($C207, Table3[#All], 64, 0)</f>
        <v>7.0199999999999999E-2</v>
      </c>
      <c r="DD207" s="10">
        <f t="shared" si="239"/>
        <v>4</v>
      </c>
      <c r="DE207" s="11"/>
      <c r="DF207" s="9">
        <f>VLOOKUP($C207, Table3[#All], 65, 0)</f>
        <v>0.68420000000000003</v>
      </c>
      <c r="DG207" s="9"/>
      <c r="DH207" s="9">
        <f>VLOOKUP($C207, Table3[#All], 66, 0)</f>
        <v>5.2600000000000001E-2</v>
      </c>
      <c r="DI207" s="9"/>
      <c r="DJ207" s="9">
        <f>VLOOKUP($C207, Table3[#All], 67, 0)</f>
        <v>0.26319999999999999</v>
      </c>
      <c r="DK207" s="14">
        <f t="shared" si="240"/>
        <v>5</v>
      </c>
      <c r="DL207" s="11"/>
      <c r="DM207" s="9">
        <f>VLOOKUP($C207, Table3[#All], 68, 0)</f>
        <v>0.71930000000000005</v>
      </c>
      <c r="DN207" s="9"/>
      <c r="DO207" s="9">
        <f>VLOOKUP($C207, Table3[#All], 69, 0)</f>
        <v>0.1404</v>
      </c>
      <c r="DP207" s="9">
        <f>VLOOKUP($C207, Table3[#All], 70, 0)</f>
        <v>0.1404</v>
      </c>
      <c r="DQ207" s="9"/>
      <c r="DR207" s="14">
        <f t="shared" si="241"/>
        <v>3</v>
      </c>
      <c r="DS207" s="11"/>
      <c r="DT207" s="9">
        <f>VLOOKUP($C207, Table3[#All], 71, 0)</f>
        <v>3.5099999999999999E-2</v>
      </c>
      <c r="DU207" s="9">
        <f>VLOOKUP($C207, Table3[#All], 72, 0)</f>
        <v>0.2281</v>
      </c>
      <c r="DV207" s="9">
        <f>VLOOKUP($C207, Table3[#All], 73, 0)</f>
        <v>0.15789999999999998</v>
      </c>
      <c r="DW207" s="9">
        <f>VLOOKUP($C207, Table3[#All], 74, 0)</f>
        <v>0.56140000000000001</v>
      </c>
      <c r="DX207" s="9">
        <f>VLOOKUP($C207, Table3[#All], 75, 0)</f>
        <v>1.7500000000000002E-2</v>
      </c>
      <c r="DY207" s="12">
        <f t="shared" si="230"/>
        <v>4</v>
      </c>
      <c r="DZ207" s="11"/>
      <c r="EA207" s="9">
        <f>VLOOKUP($C207, Table3[#All], 76, 0)</f>
        <v>1</v>
      </c>
      <c r="EB207" s="9">
        <f>VLOOKUP($C207, Table3[#All], 77, 0)</f>
        <v>0</v>
      </c>
      <c r="EC207" s="9">
        <f>VLOOKUP($C207, Table3[#All], 78, 0)</f>
        <v>0</v>
      </c>
      <c r="ED207" s="9">
        <f>VLOOKUP($C207, Table3[#All], 79, 0)</f>
        <v>0</v>
      </c>
      <c r="EE207" s="9">
        <f>VLOOKUP($C207, Table3[#All], 80, 0)</f>
        <v>0</v>
      </c>
      <c r="EF207" s="10">
        <f t="shared" si="242"/>
        <v>1</v>
      </c>
      <c r="EG207" s="9"/>
      <c r="EH207" s="9">
        <f>VLOOKUP($C207, Table3[#All], 81, 0)</f>
        <v>0</v>
      </c>
      <c r="EI207" s="9">
        <f>VLOOKUP($C207, Table3[#All], 82, 0)</f>
        <v>0</v>
      </c>
      <c r="EJ207" s="9">
        <f>VLOOKUP($C207, Table3[#All], 83, 0)</f>
        <v>0</v>
      </c>
      <c r="EK207" s="9">
        <f>VLOOKUP($C207, Table3[#All], 84, 0)</f>
        <v>0</v>
      </c>
      <c r="EL207" s="9">
        <f>VLOOKUP($C207, Table3[#All], 85, 0)</f>
        <v>1</v>
      </c>
      <c r="EM207" s="14">
        <f t="shared" si="243"/>
        <v>5</v>
      </c>
      <c r="EN207" s="11"/>
      <c r="EO207" s="9">
        <f>VLOOKUP($C207, Table3[#All], 86, 0)</f>
        <v>0.87719999999999998</v>
      </c>
      <c r="EP207" s="9"/>
      <c r="EQ207" s="9">
        <f>VLOOKUP($C207, Table3[#All], 87, 0)</f>
        <v>0.12279999999999999</v>
      </c>
      <c r="ER207" s="9"/>
      <c r="ES207" s="9"/>
      <c r="ET207" s="14">
        <f t="shared" si="244"/>
        <v>1</v>
      </c>
      <c r="EU207" s="11"/>
      <c r="EV207" s="9">
        <f>VLOOKUP($C207, Table3[#All], 88, 0)</f>
        <v>1</v>
      </c>
      <c r="EW207" s="9">
        <f>VLOOKUP($C207, Table3[#All], 89, 0)</f>
        <v>0</v>
      </c>
      <c r="EX207" s="9">
        <f>VLOOKUP($C207, Table3[#All], 90, 0)</f>
        <v>0</v>
      </c>
      <c r="EY207" s="9">
        <f>VLOOKUP($C207, Table3[#All], 91, 0)</f>
        <v>0</v>
      </c>
      <c r="EZ207" s="9">
        <f>VLOOKUP($C207, Table3[#All], 92, 0)</f>
        <v>0</v>
      </c>
      <c r="FA207" s="12">
        <f t="shared" si="245"/>
        <v>1</v>
      </c>
      <c r="FB207" s="11"/>
      <c r="FC207" s="9">
        <f>VLOOKUP($C207, Table3[#All], 93, 0)</f>
        <v>0</v>
      </c>
      <c r="FD207" s="9">
        <f>VLOOKUP($C207, Table3[#All], 94, 0)</f>
        <v>0.47369999999999995</v>
      </c>
      <c r="FE207" s="9">
        <f>VLOOKUP($C207, Table3[#All], 95, 0)</f>
        <v>0.52629999999999999</v>
      </c>
      <c r="FF207" s="9">
        <f>VLOOKUP($C207, Table3[#All], 96, 0)</f>
        <v>0</v>
      </c>
      <c r="FG207" s="9"/>
      <c r="FH207" s="10">
        <f t="shared" si="246"/>
        <v>3</v>
      </c>
      <c r="FI207" s="11"/>
      <c r="FJ207" s="9">
        <f>VLOOKUP($C207, Table3[#All], 97, 0)</f>
        <v>0</v>
      </c>
      <c r="FK207" s="9">
        <f>VLOOKUP($C207, Table3[#All], 98, 0)</f>
        <v>0</v>
      </c>
      <c r="FL207" s="9">
        <f>VLOOKUP($C207, Table3[#All], 99, 0)</f>
        <v>0</v>
      </c>
      <c r="FM207" s="9">
        <f>VLOOKUP($C207, Table3[#All], 100, 0)</f>
        <v>1</v>
      </c>
      <c r="FN207" s="9">
        <f>VLOOKUP($C207, Table3[#All], 101, 0)</f>
        <v>0</v>
      </c>
      <c r="FO207" s="14">
        <f t="shared" si="247"/>
        <v>4</v>
      </c>
      <c r="FP207" s="11"/>
      <c r="FQ207" s="9">
        <f>VLOOKUP($C207, Table3[#All], 102, 0)</f>
        <v>0.73680000000000012</v>
      </c>
      <c r="FR207" s="9">
        <f>VLOOKUP($C207, Table3[#All], 103, 0)</f>
        <v>0.26319999999999999</v>
      </c>
      <c r="FS207" s="9">
        <f>VLOOKUP($C207, Table3[#All], 104, 0)</f>
        <v>0</v>
      </c>
      <c r="FT207" s="9">
        <f>VLOOKUP($C207, Table3[#All], 105, 0)</f>
        <v>0</v>
      </c>
      <c r="FU207" s="9">
        <v>0</v>
      </c>
      <c r="FV207" s="10">
        <f t="shared" si="248"/>
        <v>2</v>
      </c>
      <c r="FW207" s="11"/>
      <c r="FX207" s="9">
        <f>VLOOKUP($C207, Table3[#All], 106, 0)</f>
        <v>7.0199999999999999E-2</v>
      </c>
      <c r="FY207" s="9"/>
      <c r="FZ207" s="9">
        <f>VLOOKUP($C207, Table3[#All], 107, 0)</f>
        <v>0.57889999999999997</v>
      </c>
      <c r="GA207" s="9">
        <f>VLOOKUP($C207, Table3[#All], 108, 0)</f>
        <v>0.35090000000000005</v>
      </c>
      <c r="GB207" s="9"/>
      <c r="GC207" s="10">
        <f t="shared" si="265"/>
        <v>4</v>
      </c>
      <c r="GD207" s="81"/>
      <c r="GE207" s="9">
        <f>VLOOKUP($C207, Table3[#All], 109, 0)</f>
        <v>0</v>
      </c>
      <c r="GF207" s="9">
        <f>VLOOKUP($C207, Table3[#All], 110, 0)</f>
        <v>0.75470000000000004</v>
      </c>
      <c r="GG207" s="9">
        <f>VLOOKUP($C207, Table3[#All], 111, 0)</f>
        <v>0.24530000000000002</v>
      </c>
      <c r="GH207" s="9"/>
      <c r="GI207" s="9">
        <f>VLOOKUP($C207, Table3[#All], 112, 0)</f>
        <v>0</v>
      </c>
      <c r="GJ207" s="12">
        <f t="shared" si="249"/>
        <v>2</v>
      </c>
      <c r="GK207" s="11"/>
      <c r="GL207" s="9">
        <f>VLOOKUP($C207, Table3[#All], 113, 0)</f>
        <v>0</v>
      </c>
      <c r="GM207" s="9">
        <f>VLOOKUP($C207, Table3[#All], 114, 0)</f>
        <v>0.1754</v>
      </c>
      <c r="GN207" s="9">
        <f>VLOOKUP($C207, Table3[#All], 115, 0)</f>
        <v>0.193</v>
      </c>
      <c r="GO207" s="9">
        <f>VLOOKUP($C207, Table3[#All], 116, 0)</f>
        <v>0.63159999999999994</v>
      </c>
      <c r="GP207" s="9"/>
      <c r="GQ207" s="10">
        <f t="shared" si="250"/>
        <v>4</v>
      </c>
      <c r="GR207" s="11"/>
      <c r="GS207" s="9">
        <f>VLOOKUP($C207, Table2[#All], 3, 0)</f>
        <v>0</v>
      </c>
      <c r="GT207" s="9">
        <f>VLOOKUP($C207, Table2[#All], 4, 0)</f>
        <v>0</v>
      </c>
      <c r="GU207" s="9">
        <f>VLOOKUP($C207, Table2[#All], 5, 0)</f>
        <v>1</v>
      </c>
      <c r="GV207" s="9">
        <f>VLOOKUP($C207, Table2[#All], 6, 0)</f>
        <v>0</v>
      </c>
      <c r="GW207" s="9">
        <f>VLOOKUP($C207, Table2[#All], 7, 0)</f>
        <v>0</v>
      </c>
      <c r="GX207" s="10">
        <f t="shared" si="251"/>
        <v>3</v>
      </c>
      <c r="GY207" s="11"/>
      <c r="GZ207" s="9">
        <v>0</v>
      </c>
      <c r="HA207" s="9">
        <v>0</v>
      </c>
      <c r="HB207" s="9">
        <v>0</v>
      </c>
      <c r="HC207" s="9">
        <v>1</v>
      </c>
      <c r="HD207" s="9"/>
      <c r="HE207" s="10">
        <f t="shared" si="252"/>
        <v>4</v>
      </c>
      <c r="HF207" s="11"/>
      <c r="HG207" s="9">
        <f>VLOOKUP($C207, Table5[#All], 2, 0)</f>
        <v>0</v>
      </c>
      <c r="HH207" s="9">
        <f>VLOOKUP($C207, Table5[#All], 3, 0)</f>
        <v>0</v>
      </c>
      <c r="HI207" s="9">
        <f>VLOOKUP($C207, Table5[#All], 4, 0)</f>
        <v>0</v>
      </c>
      <c r="HJ207" s="9">
        <f>VLOOKUP($C207, Table5[#All], 5, 0)</f>
        <v>0</v>
      </c>
      <c r="HK207" s="9">
        <f>VLOOKUP($C207, Table5[#All], 6, 0)</f>
        <v>1</v>
      </c>
      <c r="HL207" s="10">
        <f t="shared" si="253"/>
        <v>5</v>
      </c>
      <c r="HM207" s="11"/>
      <c r="HN207" s="9">
        <f>VLOOKUP($C207, Table5[#All], 7, 0)</f>
        <v>0</v>
      </c>
      <c r="HO207" s="9">
        <f>VLOOKUP($C207, Table5[#All], 8, 0)</f>
        <v>0</v>
      </c>
      <c r="HP207" s="9">
        <f>VLOOKUP($C207, Table5[#All], 9, 0)</f>
        <v>1</v>
      </c>
      <c r="HQ207" s="9">
        <f>VLOOKUP($C207, Table5[#All], 10, 0)</f>
        <v>0</v>
      </c>
      <c r="HR207" s="9">
        <f>VLOOKUP($C207, Table5[#All], 11, 0)</f>
        <v>0</v>
      </c>
      <c r="HS207" s="10">
        <f t="shared" si="254"/>
        <v>3</v>
      </c>
      <c r="HT207" s="11"/>
      <c r="HU207" s="9">
        <f>VLOOKUP($C207, Table5[#All], 12, 0)</f>
        <v>1</v>
      </c>
      <c r="HV207" s="9">
        <f>VLOOKUP($C207, Table5[#All], 13, 0)</f>
        <v>0</v>
      </c>
      <c r="HW207" s="9">
        <f>VLOOKUP($C207, Table5[#All], 14, 0)</f>
        <v>0</v>
      </c>
      <c r="HX207" s="9">
        <f>VLOOKUP($C207, Table5[#All], 15, 0)</f>
        <v>0</v>
      </c>
      <c r="HY207" s="9">
        <f>VLOOKUP($C207, Table5[#All], 16, 0)</f>
        <v>0</v>
      </c>
      <c r="HZ207" s="10">
        <f t="shared" si="255"/>
        <v>1</v>
      </c>
      <c r="IA207" s="11"/>
      <c r="IB207" s="9">
        <f>VLOOKUP($C207, Table5[#All], 17, 0)</f>
        <v>1</v>
      </c>
      <c r="IC207" s="9">
        <f>VLOOKUP($C207, Table5[#All], 18, 0)</f>
        <v>0</v>
      </c>
      <c r="ID207" s="9">
        <f>VLOOKUP($C207, Table5[#All], 19, 0)</f>
        <v>0</v>
      </c>
      <c r="IE207" s="9">
        <f>VLOOKUP($C207, Table5[#All], 20, 0)</f>
        <v>0</v>
      </c>
      <c r="IF207" s="9">
        <f>VLOOKUP($C207, Table5[#All], 21, 0)</f>
        <v>0</v>
      </c>
      <c r="IG207" s="10">
        <f t="shared" si="256"/>
        <v>1</v>
      </c>
      <c r="IH207" s="11"/>
      <c r="II207" s="9">
        <f>VLOOKUP($C207, Table5[#All], 22, 0)</f>
        <v>1</v>
      </c>
      <c r="IJ207" s="9">
        <f>VLOOKUP($C207, Table5[#All], 23, 0)</f>
        <v>0</v>
      </c>
      <c r="IK207" s="9">
        <f>VLOOKUP($C207, Table5[#All], 24, 0)</f>
        <v>0</v>
      </c>
      <c r="IL207" s="9">
        <f>VLOOKUP($C207, Table5[#All], 25, 0)</f>
        <v>0</v>
      </c>
      <c r="IM207" s="9">
        <f>VLOOKUP($C207, Table5[#All], 26, 0)</f>
        <v>0</v>
      </c>
      <c r="IN207" s="10">
        <f t="shared" si="257"/>
        <v>1</v>
      </c>
      <c r="IO207" s="11"/>
      <c r="IP207" s="9">
        <v>1</v>
      </c>
      <c r="IQ207" s="9">
        <v>0</v>
      </c>
      <c r="IR207" s="9">
        <v>0</v>
      </c>
      <c r="IS207" s="9">
        <v>0</v>
      </c>
      <c r="IT207" s="9">
        <v>0</v>
      </c>
      <c r="IU207" s="10">
        <f t="shared" si="258"/>
        <v>1</v>
      </c>
      <c r="IV207" s="82"/>
    </row>
    <row r="208" spans="1:256" ht="16.3" thickTop="1" thickBot="1" x14ac:dyDescent="0.35">
      <c r="A208" s="16" t="s">
        <v>531</v>
      </c>
      <c r="B208" s="16" t="s">
        <v>558</v>
      </c>
      <c r="C208" s="16" t="s">
        <v>559</v>
      </c>
      <c r="D208" s="11"/>
      <c r="E208" s="9">
        <f>VLOOKUP($C208, Table3[#All], 2, 0)</f>
        <v>0</v>
      </c>
      <c r="F208" s="9"/>
      <c r="G208" s="9">
        <f>VLOOKUP($C208, Table3[#All], 3, 0)</f>
        <v>0.32</v>
      </c>
      <c r="H208" s="9">
        <f>VLOOKUP($C208, Table3[#All], 4, 0)</f>
        <v>0.68</v>
      </c>
      <c r="I208" s="9">
        <f>VLOOKUP($C208, Table3[#All], 5, 0)</f>
        <v>0</v>
      </c>
      <c r="J208" s="10">
        <f t="shared" si="259"/>
        <v>4</v>
      </c>
      <c r="K208" s="11"/>
      <c r="L208" s="9">
        <f>VLOOKUP($C208, Table3[#All], 6, 0)</f>
        <v>0</v>
      </c>
      <c r="M208" s="9"/>
      <c r="N208" s="9">
        <f>VLOOKUP($C208, Table3[#All], 7, 0)</f>
        <v>0</v>
      </c>
      <c r="O208" s="9">
        <f>VLOOKUP($C208, Table3[#All], 8, 0)</f>
        <v>1</v>
      </c>
      <c r="P208" s="9">
        <f>VLOOKUP($C208, Table3[#All], 9, 0)</f>
        <v>0</v>
      </c>
      <c r="Q208" s="10">
        <f t="shared" si="260"/>
        <v>4</v>
      </c>
      <c r="R208" s="11"/>
      <c r="S208" s="9">
        <f>VLOOKUP($C208, Table3[#All], 10, 0)</f>
        <v>0</v>
      </c>
      <c r="T208" s="9">
        <f>VLOOKUP($C208, Table3[#All], 11, 0)</f>
        <v>0.48</v>
      </c>
      <c r="U208" s="9">
        <f>VLOOKUP($C208, Table3[#All], 12, 0)</f>
        <v>0.36</v>
      </c>
      <c r="V208" s="9">
        <f>VLOOKUP($C208, Table3[#All], 13, 0)</f>
        <v>0.16</v>
      </c>
      <c r="W208" s="9">
        <f>VLOOKUP($C208, Table3[#All], 14, 0)</f>
        <v>0</v>
      </c>
      <c r="X208" s="10">
        <f t="shared" si="261"/>
        <v>3</v>
      </c>
      <c r="Y208" s="11"/>
      <c r="Z208" s="9">
        <f>VLOOKUP($C208, Table3[#All], 15, 0)</f>
        <v>0</v>
      </c>
      <c r="AA208" s="9">
        <f>VLOOKUP($C208, Table3[#All], 16, 0)</f>
        <v>0</v>
      </c>
      <c r="AB208" s="9">
        <f>VLOOKUP($C208, Table3[#All], 17, 0)</f>
        <v>0.64</v>
      </c>
      <c r="AC208" s="9">
        <f>VLOOKUP($C208, Table3[#All], 18, 0)</f>
        <v>0.36</v>
      </c>
      <c r="AD208" s="9">
        <f>VLOOKUP($C208, Table3[#All], 19, 0)</f>
        <v>0</v>
      </c>
      <c r="AE208" s="10">
        <f t="shared" si="231"/>
        <v>4</v>
      </c>
      <c r="AF208" s="11"/>
      <c r="AG208" s="9">
        <f>VLOOKUP($C208, Table3[#All], 20, 0)</f>
        <v>0</v>
      </c>
      <c r="AH208" s="9">
        <f>VLOOKUP($C208, Table3[#All], 21, 0)</f>
        <v>0.32</v>
      </c>
      <c r="AI208" s="9">
        <f>VLOOKUP($C208, Table3[#All], 22, 0)</f>
        <v>0.68</v>
      </c>
      <c r="AJ208" s="9"/>
      <c r="AK208" s="9"/>
      <c r="AL208" s="10">
        <f t="shared" si="232"/>
        <v>3</v>
      </c>
      <c r="AM208" s="11"/>
      <c r="AN208" s="9">
        <f>VLOOKUP($C208, Table3[#All], 23, 0)</f>
        <v>1</v>
      </c>
      <c r="AO208" s="9">
        <f>VLOOKUP($C208, Table3[#All], 24, 0)</f>
        <v>0</v>
      </c>
      <c r="AP208" s="9">
        <f>VLOOKUP($C208, Table3[#All], 25, 0)</f>
        <v>0</v>
      </c>
      <c r="AQ208" s="9">
        <f>VLOOKUP($C208, Table3[#All], 26, 0)</f>
        <v>0</v>
      </c>
      <c r="AR208" s="9"/>
      <c r="AS208" s="12">
        <f t="shared" si="233"/>
        <v>1</v>
      </c>
      <c r="AT208" s="11"/>
      <c r="AU208" s="9">
        <f>VLOOKUP($C208, Table3[#All], 27, 0)</f>
        <v>0.28000000000000003</v>
      </c>
      <c r="AV208" s="9">
        <f>VLOOKUP($C208, Table3[#All], 28, 0)</f>
        <v>0.6</v>
      </c>
      <c r="AW208" s="9">
        <f>VLOOKUP($C208, Table3[#All], 29, 0)</f>
        <v>0.12</v>
      </c>
      <c r="AX208" s="9"/>
      <c r="AY208" s="9"/>
      <c r="AZ208" s="10">
        <f t="shared" si="262"/>
        <v>2</v>
      </c>
      <c r="BA208" s="11"/>
      <c r="BB208" s="9">
        <f>VLOOKUP($C208, Table3[#All], 30, 0)</f>
        <v>0.04</v>
      </c>
      <c r="BC208" s="9">
        <f>VLOOKUP($C208, Table3[#All], 31, 0)</f>
        <v>0.6</v>
      </c>
      <c r="BD208" s="9">
        <f>VLOOKUP($C208, Table3[#All], 32, 0)</f>
        <v>0.36</v>
      </c>
      <c r="BE208" s="9">
        <f>VLOOKUP($C208, Table3[#All], 33, 0)</f>
        <v>0</v>
      </c>
      <c r="BF208" s="9"/>
      <c r="BG208" s="10">
        <f t="shared" si="263"/>
        <v>3</v>
      </c>
      <c r="BH208" s="81"/>
      <c r="BI208" s="9">
        <f>VLOOKUP($C208, Table3[#All], 34, 0)</f>
        <v>0</v>
      </c>
      <c r="BJ208" s="9">
        <f>VLOOKUP($C208, Table3[#All], 35, 0)</f>
        <v>0</v>
      </c>
      <c r="BK208" s="9">
        <f>VLOOKUP($C208, Table3[#All], 36, 0)</f>
        <v>0</v>
      </c>
      <c r="BL208" s="9">
        <f>VLOOKUP($C208, Table3[#All], 37, 0)</f>
        <v>0</v>
      </c>
      <c r="BM208" s="9">
        <f>VLOOKUP($C208, Table3[#All], 38, 0)</f>
        <v>0</v>
      </c>
      <c r="BN208" s="10" t="str">
        <f t="shared" si="264"/>
        <v>N/A</v>
      </c>
      <c r="BO208" s="11"/>
      <c r="BP208" s="9">
        <f>VLOOKUP($C208, Table3[#All], 39, 0)</f>
        <v>1</v>
      </c>
      <c r="BQ208" s="9">
        <f>VLOOKUP($C208, Table3[#All], 40, 0)</f>
        <v>0</v>
      </c>
      <c r="BR208" s="9">
        <f>VLOOKUP($C208, Table3[#All], 41, 0)</f>
        <v>0</v>
      </c>
      <c r="BS208" s="9">
        <f>VLOOKUP($C208, Table3[#All], 42, 0)</f>
        <v>0</v>
      </c>
      <c r="BT208" s="9"/>
      <c r="BU208" s="10">
        <f t="shared" si="234"/>
        <v>1</v>
      </c>
      <c r="BV208" s="11"/>
      <c r="BW208" s="9">
        <f>VLOOKUP($C208, Table3[#All], 43, 0)</f>
        <v>0</v>
      </c>
      <c r="BX208" s="9">
        <f>VLOOKUP($C208, Table3[#All], 44, 0)</f>
        <v>1</v>
      </c>
      <c r="BY208" s="9">
        <f>VLOOKUP($C208, Table3[#All], 45, 0)</f>
        <v>0</v>
      </c>
      <c r="BZ208" s="9"/>
      <c r="CA208" s="9"/>
      <c r="CB208" s="10">
        <f t="shared" si="235"/>
        <v>2</v>
      </c>
      <c r="CC208" s="81"/>
      <c r="CD208" s="9">
        <f>VLOOKUP($C208, Table3[#All], 46, 0)</f>
        <v>1</v>
      </c>
      <c r="CE208" s="9">
        <f>VLOOKUP($C208, Table3[#All], 47, 0)</f>
        <v>0</v>
      </c>
      <c r="CF208" s="9">
        <f>VLOOKUP($C208, Table3[#All], 48, 0)</f>
        <v>0</v>
      </c>
      <c r="CG208" s="9">
        <f>VLOOKUP($C208, Table3[#All], 49, 0)</f>
        <v>0</v>
      </c>
      <c r="CH208" s="9">
        <f>VLOOKUP($C208, Table3[#All], 50, 0)</f>
        <v>0</v>
      </c>
      <c r="CI208" s="12">
        <f t="shared" si="236"/>
        <v>1</v>
      </c>
      <c r="CJ208" s="13"/>
      <c r="CK208" s="9">
        <f>VLOOKUP($C208, Table3[#All], 51, 0)</f>
        <v>0.48</v>
      </c>
      <c r="CL208" s="9">
        <f>VLOOKUP($C208, Table3[#All], 52, 0)</f>
        <v>0.52</v>
      </c>
      <c r="CM208" s="9">
        <f>VLOOKUP($C208, Table3[#All], 53, 0)</f>
        <v>0</v>
      </c>
      <c r="CN208" s="9">
        <f>VLOOKUP($C208, Table3[#All], 54, 0)</f>
        <v>0</v>
      </c>
      <c r="CO208" s="9"/>
      <c r="CP208" s="10">
        <f t="shared" si="237"/>
        <v>2</v>
      </c>
      <c r="CQ208" s="11"/>
      <c r="CR208" s="9">
        <f>VLOOKUP($C208, Table3[#All], 55, 0)</f>
        <v>0.12</v>
      </c>
      <c r="CS208" s="9">
        <f>VLOOKUP($C208, Table3[#All], 56, 0)</f>
        <v>0.28000000000000003</v>
      </c>
      <c r="CT208" s="9">
        <f>VLOOKUP($C208, Table3[#All], 57, 0)</f>
        <v>0.36</v>
      </c>
      <c r="CU208" s="9">
        <f>VLOOKUP($C208, Table3[#All], 58, 0)</f>
        <v>0.2</v>
      </c>
      <c r="CV208" s="9">
        <f>VLOOKUP($C208, Table3[#All], 59, 0)</f>
        <v>0.04</v>
      </c>
      <c r="CW208" s="14">
        <f t="shared" si="238"/>
        <v>3</v>
      </c>
      <c r="CX208" s="81"/>
      <c r="CY208" s="9">
        <f>VLOOKUP($C208, Table3[#All], 60, 0)</f>
        <v>0.08</v>
      </c>
      <c r="CZ208" s="9">
        <f>VLOOKUP($C208, Table3[#All], 61, 0)</f>
        <v>0.88</v>
      </c>
      <c r="DA208" s="9">
        <f>VLOOKUP($C208, Table3[#All], 62, 0)</f>
        <v>0.04</v>
      </c>
      <c r="DB208" s="9">
        <f>VLOOKUP($C208, Table3[#All], 63, 0)</f>
        <v>0</v>
      </c>
      <c r="DC208" s="9">
        <f>VLOOKUP($C208, Table3[#All], 64, 0)</f>
        <v>0</v>
      </c>
      <c r="DD208" s="10">
        <f t="shared" si="239"/>
        <v>2</v>
      </c>
      <c r="DE208" s="11"/>
      <c r="DF208" s="9">
        <f>VLOOKUP($C208, Table3[#All], 65, 0)</f>
        <v>0.56000000000000005</v>
      </c>
      <c r="DG208" s="9"/>
      <c r="DH208" s="9">
        <f>VLOOKUP($C208, Table3[#All], 66, 0)</f>
        <v>0.16</v>
      </c>
      <c r="DI208" s="9"/>
      <c r="DJ208" s="9">
        <f>VLOOKUP($C208, Table3[#All], 67, 0)</f>
        <v>0.28000000000000003</v>
      </c>
      <c r="DK208" s="14">
        <f t="shared" si="240"/>
        <v>5</v>
      </c>
      <c r="DL208" s="11"/>
      <c r="DM208" s="9">
        <f>VLOOKUP($C208, Table3[#All], 68, 0)</f>
        <v>1</v>
      </c>
      <c r="DN208" s="9"/>
      <c r="DO208" s="9">
        <f>VLOOKUP($C208, Table3[#All], 69, 0)</f>
        <v>0</v>
      </c>
      <c r="DP208" s="9">
        <f>VLOOKUP($C208, Table3[#All], 70, 0)</f>
        <v>0</v>
      </c>
      <c r="DQ208" s="9"/>
      <c r="DR208" s="14">
        <f t="shared" si="241"/>
        <v>1</v>
      </c>
      <c r="DS208" s="11"/>
      <c r="DT208" s="9">
        <f>VLOOKUP($C208, Table3[#All], 71, 0)</f>
        <v>0</v>
      </c>
      <c r="DU208" s="9">
        <f>VLOOKUP($C208, Table3[#All], 72, 0)</f>
        <v>0.52</v>
      </c>
      <c r="DV208" s="9">
        <f>VLOOKUP($C208, Table3[#All], 73, 0)</f>
        <v>0.28000000000000003</v>
      </c>
      <c r="DW208" s="9">
        <f>VLOOKUP($C208, Table3[#All], 74, 0)</f>
        <v>0.16</v>
      </c>
      <c r="DX208" s="9">
        <f>VLOOKUP($C208, Table3[#All], 75, 0)</f>
        <v>0.04</v>
      </c>
      <c r="DY208" s="12">
        <f t="shared" si="230"/>
        <v>3</v>
      </c>
      <c r="DZ208" s="11"/>
      <c r="EA208" s="9">
        <f>VLOOKUP($C208, Table3[#All], 76, 0)</f>
        <v>1</v>
      </c>
      <c r="EB208" s="9">
        <f>VLOOKUP($C208, Table3[#All], 77, 0)</f>
        <v>0</v>
      </c>
      <c r="EC208" s="9">
        <f>VLOOKUP($C208, Table3[#All], 78, 0)</f>
        <v>0</v>
      </c>
      <c r="ED208" s="9">
        <f>VLOOKUP($C208, Table3[#All], 79, 0)</f>
        <v>0</v>
      </c>
      <c r="EE208" s="9">
        <f>VLOOKUP($C208, Table3[#All], 80, 0)</f>
        <v>0</v>
      </c>
      <c r="EF208" s="10">
        <f t="shared" si="242"/>
        <v>1</v>
      </c>
      <c r="EG208" s="9"/>
      <c r="EH208" s="9">
        <f>VLOOKUP($C208, Table3[#All], 81, 0)</f>
        <v>1</v>
      </c>
      <c r="EI208" s="9">
        <f>VLOOKUP($C208, Table3[#All], 82, 0)</f>
        <v>0</v>
      </c>
      <c r="EJ208" s="9">
        <f>VLOOKUP($C208, Table3[#All], 83, 0)</f>
        <v>0</v>
      </c>
      <c r="EK208" s="9">
        <f>VLOOKUP($C208, Table3[#All], 84, 0)</f>
        <v>0</v>
      </c>
      <c r="EL208" s="9">
        <f>VLOOKUP($C208, Table3[#All], 85, 0)</f>
        <v>0</v>
      </c>
      <c r="EM208" s="14">
        <f t="shared" si="243"/>
        <v>1</v>
      </c>
      <c r="EN208" s="11"/>
      <c r="EO208" s="9">
        <f>VLOOKUP($C208, Table3[#All], 86, 0)</f>
        <v>0.2</v>
      </c>
      <c r="EP208" s="9"/>
      <c r="EQ208" s="9">
        <f>VLOOKUP($C208, Table3[#All], 87, 0)</f>
        <v>0.8</v>
      </c>
      <c r="ER208" s="9"/>
      <c r="ES208" s="9"/>
      <c r="ET208" s="14">
        <f t="shared" si="244"/>
        <v>3</v>
      </c>
      <c r="EU208" s="11"/>
      <c r="EV208" s="9">
        <f>VLOOKUP($C208, Table3[#All], 88, 0)</f>
        <v>1</v>
      </c>
      <c r="EW208" s="9">
        <f>VLOOKUP($C208, Table3[#All], 89, 0)</f>
        <v>0</v>
      </c>
      <c r="EX208" s="9">
        <f>VLOOKUP($C208, Table3[#All], 90, 0)</f>
        <v>0</v>
      </c>
      <c r="EY208" s="9">
        <f>VLOOKUP($C208, Table3[#All], 91, 0)</f>
        <v>0</v>
      </c>
      <c r="EZ208" s="9">
        <f>VLOOKUP($C208, Table3[#All], 92, 0)</f>
        <v>0</v>
      </c>
      <c r="FA208" s="12">
        <f t="shared" si="245"/>
        <v>1</v>
      </c>
      <c r="FB208" s="11"/>
      <c r="FC208" s="9">
        <f>VLOOKUP($C208, Table3[#All], 93, 0)</f>
        <v>0</v>
      </c>
      <c r="FD208" s="9">
        <f>VLOOKUP($C208, Table3[#All], 94, 0)</f>
        <v>0.56000000000000005</v>
      </c>
      <c r="FE208" s="9">
        <f>VLOOKUP($C208, Table3[#All], 95, 0)</f>
        <v>0.44</v>
      </c>
      <c r="FF208" s="9">
        <f>VLOOKUP($C208, Table3[#All], 96, 0)</f>
        <v>0</v>
      </c>
      <c r="FG208" s="9"/>
      <c r="FH208" s="10">
        <f t="shared" si="246"/>
        <v>3</v>
      </c>
      <c r="FI208" s="11"/>
      <c r="FJ208" s="9">
        <f>VLOOKUP($C208, Table3[#All], 97, 0)</f>
        <v>0</v>
      </c>
      <c r="FK208" s="9">
        <f>VLOOKUP($C208, Table3[#All], 98, 0)</f>
        <v>1</v>
      </c>
      <c r="FL208" s="9">
        <f>VLOOKUP($C208, Table3[#All], 99, 0)</f>
        <v>0</v>
      </c>
      <c r="FM208" s="9">
        <f>VLOOKUP($C208, Table3[#All], 100, 0)</f>
        <v>0</v>
      </c>
      <c r="FN208" s="9">
        <f>VLOOKUP($C208, Table3[#All], 101, 0)</f>
        <v>0</v>
      </c>
      <c r="FO208" s="14">
        <f t="shared" si="247"/>
        <v>2</v>
      </c>
      <c r="FP208" s="11"/>
      <c r="FQ208" s="9">
        <f>VLOOKUP($C208, Table3[#All], 102, 0)</f>
        <v>1</v>
      </c>
      <c r="FR208" s="9">
        <f>VLOOKUP($C208, Table3[#All], 103, 0)</f>
        <v>0</v>
      </c>
      <c r="FS208" s="9">
        <f>VLOOKUP($C208, Table3[#All], 104, 0)</f>
        <v>0</v>
      </c>
      <c r="FT208" s="9">
        <f>VLOOKUP($C208, Table3[#All], 105, 0)</f>
        <v>0</v>
      </c>
      <c r="FU208" s="9">
        <v>0</v>
      </c>
      <c r="FV208" s="10">
        <f t="shared" si="248"/>
        <v>1</v>
      </c>
      <c r="FW208" s="11"/>
      <c r="FX208" s="9">
        <f>VLOOKUP($C208, Table3[#All], 106, 0)</f>
        <v>0.16</v>
      </c>
      <c r="FY208" s="9"/>
      <c r="FZ208" s="9">
        <f>VLOOKUP($C208, Table3[#All], 107, 0)</f>
        <v>0.64</v>
      </c>
      <c r="GA208" s="9">
        <f>VLOOKUP($C208, Table3[#All], 108, 0)</f>
        <v>0.2</v>
      </c>
      <c r="GB208" s="9"/>
      <c r="GC208" s="10">
        <f t="shared" si="265"/>
        <v>3</v>
      </c>
      <c r="GD208" s="81"/>
      <c r="GE208" s="9">
        <f>VLOOKUP($C208, Table3[#All], 109, 0)</f>
        <v>0</v>
      </c>
      <c r="GF208" s="9">
        <f>VLOOKUP($C208, Table3[#All], 110, 0)</f>
        <v>0.85709999999999997</v>
      </c>
      <c r="GG208" s="9">
        <f>VLOOKUP($C208, Table3[#All], 111, 0)</f>
        <v>0.1429</v>
      </c>
      <c r="GH208" s="9"/>
      <c r="GI208" s="9">
        <f>VLOOKUP($C208, Table3[#All], 112, 0)</f>
        <v>0</v>
      </c>
      <c r="GJ208" s="12">
        <f t="shared" si="249"/>
        <v>2</v>
      </c>
      <c r="GK208" s="11"/>
      <c r="GL208" s="9">
        <f>VLOOKUP($C208, Table3[#All], 113, 0)</f>
        <v>0</v>
      </c>
      <c r="GM208" s="9">
        <f>VLOOKUP($C208, Table3[#All], 114, 0)</f>
        <v>0</v>
      </c>
      <c r="GN208" s="9">
        <f>VLOOKUP($C208, Table3[#All], 115, 0)</f>
        <v>0.28000000000000003</v>
      </c>
      <c r="GO208" s="9">
        <f>VLOOKUP($C208, Table3[#All], 116, 0)</f>
        <v>0.72</v>
      </c>
      <c r="GP208" s="9"/>
      <c r="GQ208" s="10">
        <f t="shared" si="250"/>
        <v>4</v>
      </c>
      <c r="GR208" s="11"/>
      <c r="GS208" s="9">
        <f>VLOOKUP($C208, Table2[#All], 3, 0)</f>
        <v>0</v>
      </c>
      <c r="GT208" s="9">
        <f>VLOOKUP($C208, Table2[#All], 4, 0)</f>
        <v>0</v>
      </c>
      <c r="GU208" s="9">
        <f>VLOOKUP($C208, Table2[#All], 5, 0)</f>
        <v>1</v>
      </c>
      <c r="GV208" s="9">
        <f>VLOOKUP($C208, Table2[#All], 6, 0)</f>
        <v>0</v>
      </c>
      <c r="GW208" s="9">
        <f>VLOOKUP($C208, Table2[#All], 7, 0)</f>
        <v>0</v>
      </c>
      <c r="GX208" s="10">
        <f t="shared" si="251"/>
        <v>3</v>
      </c>
      <c r="GY208" s="11"/>
      <c r="GZ208" s="9">
        <v>0</v>
      </c>
      <c r="HA208" s="9">
        <v>0</v>
      </c>
      <c r="HB208" s="9">
        <v>0</v>
      </c>
      <c r="HC208" s="9">
        <v>1</v>
      </c>
      <c r="HD208" s="9"/>
      <c r="HE208" s="10">
        <f t="shared" si="252"/>
        <v>4</v>
      </c>
      <c r="HF208" s="11"/>
      <c r="HG208" s="9">
        <f>VLOOKUP($C208, Table5[#All], 2, 0)</f>
        <v>0</v>
      </c>
      <c r="HH208" s="9">
        <f>VLOOKUP($C208, Table5[#All], 3, 0)</f>
        <v>0</v>
      </c>
      <c r="HI208" s="9">
        <f>VLOOKUP($C208, Table5[#All], 4, 0)</f>
        <v>0</v>
      </c>
      <c r="HJ208" s="9">
        <f>VLOOKUP($C208, Table5[#All], 5, 0)</f>
        <v>0</v>
      </c>
      <c r="HK208" s="9">
        <f>VLOOKUP($C208, Table5[#All], 6, 0)</f>
        <v>1</v>
      </c>
      <c r="HL208" s="10">
        <f t="shared" si="253"/>
        <v>5</v>
      </c>
      <c r="HM208" s="11"/>
      <c r="HN208" s="9">
        <f>VLOOKUP($C208, Table5[#All], 7, 0)</f>
        <v>0</v>
      </c>
      <c r="HO208" s="9">
        <f>VLOOKUP($C208, Table5[#All], 8, 0)</f>
        <v>0</v>
      </c>
      <c r="HP208" s="9">
        <f>VLOOKUP($C208, Table5[#All], 9, 0)</f>
        <v>0</v>
      </c>
      <c r="HQ208" s="9">
        <f>VLOOKUP($C208, Table5[#All], 10, 0)</f>
        <v>0</v>
      </c>
      <c r="HR208" s="9">
        <f>VLOOKUP($C208, Table5[#All], 11, 0)</f>
        <v>1</v>
      </c>
      <c r="HS208" s="10">
        <f t="shared" si="254"/>
        <v>5</v>
      </c>
      <c r="HT208" s="11"/>
      <c r="HU208" s="9">
        <f>VLOOKUP($C208, Table5[#All], 12, 0)</f>
        <v>1</v>
      </c>
      <c r="HV208" s="9">
        <f>VLOOKUP($C208, Table5[#All], 13, 0)</f>
        <v>0</v>
      </c>
      <c r="HW208" s="9">
        <f>VLOOKUP($C208, Table5[#All], 14, 0)</f>
        <v>0</v>
      </c>
      <c r="HX208" s="9">
        <f>VLOOKUP($C208, Table5[#All], 15, 0)</f>
        <v>0</v>
      </c>
      <c r="HY208" s="9">
        <f>VLOOKUP($C208, Table5[#All], 16, 0)</f>
        <v>0</v>
      </c>
      <c r="HZ208" s="10">
        <f t="shared" si="255"/>
        <v>1</v>
      </c>
      <c r="IA208" s="11"/>
      <c r="IB208" s="9">
        <f>VLOOKUP($C208, Table5[#All], 17, 0)</f>
        <v>0</v>
      </c>
      <c r="IC208" s="9">
        <f>VLOOKUP($C208, Table5[#All], 18, 0)</f>
        <v>1</v>
      </c>
      <c r="ID208" s="9">
        <f>VLOOKUP($C208, Table5[#All], 19, 0)</f>
        <v>0</v>
      </c>
      <c r="IE208" s="9">
        <f>VLOOKUP($C208, Table5[#All], 20, 0)</f>
        <v>0</v>
      </c>
      <c r="IF208" s="9">
        <f>VLOOKUP($C208, Table5[#All], 21, 0)</f>
        <v>0</v>
      </c>
      <c r="IG208" s="10">
        <f t="shared" si="256"/>
        <v>2</v>
      </c>
      <c r="IH208" s="11"/>
      <c r="II208" s="9">
        <f>VLOOKUP($C208, Table5[#All], 22, 0)</f>
        <v>1</v>
      </c>
      <c r="IJ208" s="9">
        <f>VLOOKUP($C208, Table5[#All], 23, 0)</f>
        <v>0</v>
      </c>
      <c r="IK208" s="9">
        <f>VLOOKUP($C208, Table5[#All], 24, 0)</f>
        <v>0</v>
      </c>
      <c r="IL208" s="9">
        <f>VLOOKUP($C208, Table5[#All], 25, 0)</f>
        <v>0</v>
      </c>
      <c r="IM208" s="9">
        <f>VLOOKUP($C208, Table5[#All], 26, 0)</f>
        <v>0</v>
      </c>
      <c r="IN208" s="10">
        <f t="shared" si="257"/>
        <v>1</v>
      </c>
      <c r="IO208" s="11"/>
      <c r="IP208" s="9">
        <v>1</v>
      </c>
      <c r="IQ208" s="9">
        <v>0</v>
      </c>
      <c r="IR208" s="9">
        <v>0</v>
      </c>
      <c r="IS208" s="9">
        <v>0</v>
      </c>
      <c r="IT208" s="9">
        <v>0</v>
      </c>
      <c r="IU208" s="10">
        <f t="shared" si="258"/>
        <v>1</v>
      </c>
      <c r="IV208" s="82"/>
    </row>
    <row r="209" spans="1:256" ht="16.3" thickTop="1" thickBot="1" x14ac:dyDescent="0.35">
      <c r="A209" s="16" t="s">
        <v>531</v>
      </c>
      <c r="B209" s="16" t="s">
        <v>560</v>
      </c>
      <c r="C209" s="16" t="s">
        <v>561</v>
      </c>
      <c r="D209" s="11"/>
      <c r="E209" s="9">
        <f>VLOOKUP($C209, Table3[#All], 2, 0)</f>
        <v>0.36359999999999998</v>
      </c>
      <c r="F209" s="9"/>
      <c r="G209" s="9">
        <f>VLOOKUP($C209, Table3[#All], 3, 0)</f>
        <v>0.59089999999999998</v>
      </c>
      <c r="H209" s="9">
        <f>VLOOKUP($C209, Table3[#All], 4, 0)</f>
        <v>4.5499999999999999E-2</v>
      </c>
      <c r="I209" s="9">
        <f>VLOOKUP($C209, Table3[#All], 5, 0)</f>
        <v>0</v>
      </c>
      <c r="J209" s="10">
        <f t="shared" si="259"/>
        <v>3</v>
      </c>
      <c r="K209" s="11"/>
      <c r="L209" s="9">
        <f>VLOOKUP($C209, Table3[#All], 6, 0)</f>
        <v>0</v>
      </c>
      <c r="M209" s="9"/>
      <c r="N209" s="9">
        <f>VLOOKUP($C209, Table3[#All], 7, 0)</f>
        <v>0</v>
      </c>
      <c r="O209" s="9">
        <f>VLOOKUP($C209, Table3[#All], 8, 0)</f>
        <v>1</v>
      </c>
      <c r="P209" s="9">
        <f>VLOOKUP($C209, Table3[#All], 9, 0)</f>
        <v>0</v>
      </c>
      <c r="Q209" s="10">
        <f t="shared" si="260"/>
        <v>4</v>
      </c>
      <c r="R209" s="11"/>
      <c r="S209" s="9">
        <f>VLOOKUP($C209, Table3[#All], 10, 0)</f>
        <v>0</v>
      </c>
      <c r="T209" s="9">
        <f>VLOOKUP($C209, Table3[#All], 11, 0)</f>
        <v>0.2273</v>
      </c>
      <c r="U209" s="9">
        <f>VLOOKUP($C209, Table3[#All], 12, 0)</f>
        <v>0.61360000000000003</v>
      </c>
      <c r="V209" s="9">
        <f>VLOOKUP($C209, Table3[#All], 13, 0)</f>
        <v>0.15909999999999999</v>
      </c>
      <c r="W209" s="9">
        <f>VLOOKUP($C209, Table3[#All], 14, 0)</f>
        <v>0</v>
      </c>
      <c r="X209" s="10">
        <f t="shared" si="261"/>
        <v>3</v>
      </c>
      <c r="Y209" s="11"/>
      <c r="Z209" s="9">
        <f>VLOOKUP($C209, Table3[#All], 15, 0)</f>
        <v>0</v>
      </c>
      <c r="AA209" s="9">
        <f>VLOOKUP($C209, Table3[#All], 16, 0)</f>
        <v>0.54549999999999998</v>
      </c>
      <c r="AB209" s="9">
        <f>VLOOKUP($C209, Table3[#All], 17, 0)</f>
        <v>0.38640000000000002</v>
      </c>
      <c r="AC209" s="9">
        <f>VLOOKUP($C209, Table3[#All], 18, 0)</f>
        <v>6.8199999999999997E-2</v>
      </c>
      <c r="AD209" s="9">
        <f>VLOOKUP($C209, Table3[#All], 19, 0)</f>
        <v>0</v>
      </c>
      <c r="AE209" s="10">
        <f t="shared" si="231"/>
        <v>3</v>
      </c>
      <c r="AF209" s="11"/>
      <c r="AG209" s="9">
        <f>VLOOKUP($C209, Table3[#All], 20, 0)</f>
        <v>0</v>
      </c>
      <c r="AH209" s="9">
        <f>VLOOKUP($C209, Table3[#All], 21, 0)</f>
        <v>0.68180000000000007</v>
      </c>
      <c r="AI209" s="9">
        <f>VLOOKUP($C209, Table3[#All], 22, 0)</f>
        <v>0.31819999999999998</v>
      </c>
      <c r="AJ209" s="9"/>
      <c r="AK209" s="9"/>
      <c r="AL209" s="10">
        <f t="shared" si="232"/>
        <v>3</v>
      </c>
      <c r="AM209" s="11"/>
      <c r="AN209" s="9">
        <f>VLOOKUP($C209, Table3[#All], 23, 0)</f>
        <v>0</v>
      </c>
      <c r="AO209" s="9">
        <f>VLOOKUP($C209, Table3[#All], 24, 0)</f>
        <v>1</v>
      </c>
      <c r="AP209" s="9">
        <f>VLOOKUP($C209, Table3[#All], 25, 0)</f>
        <v>0</v>
      </c>
      <c r="AQ209" s="9">
        <f>VLOOKUP($C209, Table3[#All], 26, 0)</f>
        <v>0</v>
      </c>
      <c r="AR209" s="9"/>
      <c r="AS209" s="12">
        <f t="shared" si="233"/>
        <v>2</v>
      </c>
      <c r="AT209" s="11"/>
      <c r="AU209" s="9">
        <f>VLOOKUP($C209, Table3[#All], 27, 0)</f>
        <v>0.81819999999999993</v>
      </c>
      <c r="AV209" s="9">
        <f>VLOOKUP($C209, Table3[#All], 28, 0)</f>
        <v>0.13639999999999999</v>
      </c>
      <c r="AW209" s="9">
        <f>VLOOKUP($C209, Table3[#All], 29, 0)</f>
        <v>4.5499999999999999E-2</v>
      </c>
      <c r="AX209" s="9"/>
      <c r="AY209" s="9"/>
      <c r="AZ209" s="10">
        <f t="shared" si="262"/>
        <v>1</v>
      </c>
      <c r="BA209" s="11"/>
      <c r="BB209" s="9">
        <f>VLOOKUP($C209, Table3[#All], 30, 0)</f>
        <v>0.29549999999999998</v>
      </c>
      <c r="BC209" s="9">
        <f>VLOOKUP($C209, Table3[#All], 31, 0)</f>
        <v>0.56820000000000004</v>
      </c>
      <c r="BD209" s="9">
        <f>VLOOKUP($C209, Table3[#All], 32, 0)</f>
        <v>0.11359999999999999</v>
      </c>
      <c r="BE209" s="9">
        <f>VLOOKUP($C209, Table3[#All], 33, 0)</f>
        <v>2.2700000000000001E-2</v>
      </c>
      <c r="BF209" s="9"/>
      <c r="BG209" s="10">
        <f t="shared" si="263"/>
        <v>2</v>
      </c>
      <c r="BH209" s="81"/>
      <c r="BI209" s="9">
        <f>VLOOKUP($C209, Table3[#All], 34, 0)</f>
        <v>0</v>
      </c>
      <c r="BJ209" s="9">
        <f>VLOOKUP($C209, Table3[#All], 35, 0)</f>
        <v>0</v>
      </c>
      <c r="BK209" s="9">
        <f>VLOOKUP($C209, Table3[#All], 36, 0)</f>
        <v>0</v>
      </c>
      <c r="BL209" s="9">
        <f>VLOOKUP($C209, Table3[#All], 37, 0)</f>
        <v>0</v>
      </c>
      <c r="BM209" s="9">
        <f>VLOOKUP($C209, Table3[#All], 38, 0)</f>
        <v>0</v>
      </c>
      <c r="BN209" s="10" t="str">
        <f t="shared" si="264"/>
        <v>N/A</v>
      </c>
      <c r="BO209" s="11"/>
      <c r="BP209" s="9">
        <f>VLOOKUP($C209, Table3[#All], 39, 0)</f>
        <v>1</v>
      </c>
      <c r="BQ209" s="9">
        <f>VLOOKUP($C209, Table3[#All], 40, 0)</f>
        <v>0</v>
      </c>
      <c r="BR209" s="9">
        <f>VLOOKUP($C209, Table3[#All], 41, 0)</f>
        <v>0</v>
      </c>
      <c r="BS209" s="9">
        <f>VLOOKUP($C209, Table3[#All], 42, 0)</f>
        <v>0</v>
      </c>
      <c r="BT209" s="9"/>
      <c r="BU209" s="10">
        <f t="shared" si="234"/>
        <v>1</v>
      </c>
      <c r="BV209" s="11"/>
      <c r="BW209" s="9">
        <f>VLOOKUP($C209, Table3[#All], 43, 0)</f>
        <v>0.63639999999999997</v>
      </c>
      <c r="BX209" s="9">
        <f>VLOOKUP($C209, Table3[#All], 44, 0)</f>
        <v>0.36359999999999998</v>
      </c>
      <c r="BY209" s="9">
        <f>VLOOKUP($C209, Table3[#All], 45, 0)</f>
        <v>0</v>
      </c>
      <c r="BZ209" s="9"/>
      <c r="CA209" s="9"/>
      <c r="CB209" s="10">
        <f t="shared" si="235"/>
        <v>2</v>
      </c>
      <c r="CC209" s="81"/>
      <c r="CD209" s="9">
        <f>VLOOKUP($C209, Table3[#All], 46, 0)</f>
        <v>0.95450000000000002</v>
      </c>
      <c r="CE209" s="9">
        <f>VLOOKUP($C209, Table3[#All], 47, 0)</f>
        <v>4.5499999999999999E-2</v>
      </c>
      <c r="CF209" s="9">
        <f>VLOOKUP($C209, Table3[#All], 48, 0)</f>
        <v>0</v>
      </c>
      <c r="CG209" s="9">
        <f>VLOOKUP($C209, Table3[#All], 49, 0)</f>
        <v>0</v>
      </c>
      <c r="CH209" s="9">
        <f>VLOOKUP($C209, Table3[#All], 50, 0)</f>
        <v>0</v>
      </c>
      <c r="CI209" s="12">
        <f t="shared" si="236"/>
        <v>1</v>
      </c>
      <c r="CJ209" s="13"/>
      <c r="CK209" s="9">
        <f>VLOOKUP($C209, Table3[#All], 51, 0)</f>
        <v>0.25</v>
      </c>
      <c r="CL209" s="9">
        <f>VLOOKUP($C209, Table3[#All], 52, 0)</f>
        <v>0.70450000000000002</v>
      </c>
      <c r="CM209" s="9">
        <f>VLOOKUP($C209, Table3[#All], 53, 0)</f>
        <v>4.5499999999999999E-2</v>
      </c>
      <c r="CN209" s="9">
        <f>VLOOKUP($C209, Table3[#All], 54, 0)</f>
        <v>0</v>
      </c>
      <c r="CO209" s="9"/>
      <c r="CP209" s="10">
        <f t="shared" si="237"/>
        <v>2</v>
      </c>
      <c r="CQ209" s="11"/>
      <c r="CR209" s="9">
        <f>VLOOKUP($C209, Table3[#All], 55, 0)</f>
        <v>0</v>
      </c>
      <c r="CS209" s="9">
        <f>VLOOKUP($C209, Table3[#All], 56, 0)</f>
        <v>9.0899999999999995E-2</v>
      </c>
      <c r="CT209" s="9">
        <f>VLOOKUP($C209, Table3[#All], 57, 0)</f>
        <v>0.34090000000000004</v>
      </c>
      <c r="CU209" s="9">
        <f>VLOOKUP($C209, Table3[#All], 58, 0)</f>
        <v>0.43180000000000002</v>
      </c>
      <c r="CV209" s="9">
        <f>VLOOKUP($C209, Table3[#All], 59, 0)</f>
        <v>0.13639999999999999</v>
      </c>
      <c r="CW209" s="14">
        <f t="shared" si="238"/>
        <v>4</v>
      </c>
      <c r="CX209" s="81"/>
      <c r="CY209" s="9">
        <f>VLOOKUP($C209, Table3[#All], 60, 0)</f>
        <v>0.13639999999999999</v>
      </c>
      <c r="CZ209" s="9">
        <f>VLOOKUP($C209, Table3[#All], 61, 0)</f>
        <v>0.40909999999999996</v>
      </c>
      <c r="DA209" s="9">
        <f>VLOOKUP($C209, Table3[#All], 62, 0)</f>
        <v>0.45450000000000002</v>
      </c>
      <c r="DB209" s="9">
        <f>VLOOKUP($C209, Table3[#All], 63, 0)</f>
        <v>0</v>
      </c>
      <c r="DC209" s="9">
        <f>VLOOKUP($C209, Table3[#All], 64, 0)</f>
        <v>0</v>
      </c>
      <c r="DD209" s="10">
        <f t="shared" si="239"/>
        <v>3</v>
      </c>
      <c r="DE209" s="11"/>
      <c r="DF209" s="9">
        <f>VLOOKUP($C209, Table3[#All], 65, 0)</f>
        <v>0.52270000000000005</v>
      </c>
      <c r="DG209" s="9"/>
      <c r="DH209" s="9">
        <f>VLOOKUP($C209, Table3[#All], 66, 0)</f>
        <v>6.8199999999999997E-2</v>
      </c>
      <c r="DI209" s="9"/>
      <c r="DJ209" s="9">
        <f>VLOOKUP($C209, Table3[#All], 67, 0)</f>
        <v>0.40909999999999996</v>
      </c>
      <c r="DK209" s="14">
        <f t="shared" si="240"/>
        <v>5</v>
      </c>
      <c r="DL209" s="11"/>
      <c r="DM209" s="9">
        <f>VLOOKUP($C209, Table3[#All], 68, 0)</f>
        <v>0.93180000000000007</v>
      </c>
      <c r="DN209" s="9"/>
      <c r="DO209" s="9">
        <f>VLOOKUP($C209, Table3[#All], 69, 0)</f>
        <v>6.8199999999999997E-2</v>
      </c>
      <c r="DP209" s="9">
        <f>VLOOKUP($C209, Table3[#All], 70, 0)</f>
        <v>0</v>
      </c>
      <c r="DQ209" s="9"/>
      <c r="DR209" s="14">
        <f t="shared" si="241"/>
        <v>1</v>
      </c>
      <c r="DS209" s="11"/>
      <c r="DT209" s="9">
        <f>VLOOKUP($C209, Table3[#All], 71, 0)</f>
        <v>0</v>
      </c>
      <c r="DU209" s="9">
        <f>VLOOKUP($C209, Table3[#All], 72, 0)</f>
        <v>0.11359999999999999</v>
      </c>
      <c r="DV209" s="9">
        <f>VLOOKUP($C209, Table3[#All], 73, 0)</f>
        <v>0.11359999999999999</v>
      </c>
      <c r="DW209" s="9">
        <f>VLOOKUP($C209, Table3[#All], 74, 0)</f>
        <v>0.77269999999999994</v>
      </c>
      <c r="DX209" s="9">
        <f>VLOOKUP($C209, Table3[#All], 75, 0)</f>
        <v>0</v>
      </c>
      <c r="DY209" s="12">
        <f t="shared" si="230"/>
        <v>4</v>
      </c>
      <c r="DZ209" s="11"/>
      <c r="EA209" s="9">
        <f>VLOOKUP($C209, Table3[#All], 76, 0)</f>
        <v>1</v>
      </c>
      <c r="EB209" s="9">
        <f>VLOOKUP($C209, Table3[#All], 77, 0)</f>
        <v>0</v>
      </c>
      <c r="EC209" s="9">
        <f>VLOOKUP($C209, Table3[#All], 78, 0)</f>
        <v>0</v>
      </c>
      <c r="ED209" s="9">
        <f>VLOOKUP($C209, Table3[#All], 79, 0)</f>
        <v>0</v>
      </c>
      <c r="EE209" s="9">
        <f>VLOOKUP($C209, Table3[#All], 80, 0)</f>
        <v>0</v>
      </c>
      <c r="EF209" s="10">
        <f t="shared" si="242"/>
        <v>1</v>
      </c>
      <c r="EG209" s="9"/>
      <c r="EH209" s="9">
        <f>VLOOKUP($C209, Table3[#All], 81, 0)</f>
        <v>1</v>
      </c>
      <c r="EI209" s="9">
        <f>VLOOKUP($C209, Table3[#All], 82, 0)</f>
        <v>0</v>
      </c>
      <c r="EJ209" s="9">
        <f>VLOOKUP($C209, Table3[#All], 83, 0)</f>
        <v>0</v>
      </c>
      <c r="EK209" s="9">
        <f>VLOOKUP($C209, Table3[#All], 84, 0)</f>
        <v>0</v>
      </c>
      <c r="EL209" s="9">
        <f>VLOOKUP($C209, Table3[#All], 85, 0)</f>
        <v>0</v>
      </c>
      <c r="EM209" s="14">
        <f t="shared" si="243"/>
        <v>1</v>
      </c>
      <c r="EN209" s="11"/>
      <c r="EO209" s="9">
        <f>VLOOKUP($C209, Table3[#All], 86, 0)</f>
        <v>0.25</v>
      </c>
      <c r="EP209" s="9"/>
      <c r="EQ209" s="9">
        <f>VLOOKUP($C209, Table3[#All], 87, 0)</f>
        <v>0.75</v>
      </c>
      <c r="ER209" s="9"/>
      <c r="ES209" s="9"/>
      <c r="ET209" s="14">
        <f t="shared" si="244"/>
        <v>3</v>
      </c>
      <c r="EU209" s="11"/>
      <c r="EV209" s="9">
        <f>VLOOKUP($C209, Table3[#All], 88, 0)</f>
        <v>1</v>
      </c>
      <c r="EW209" s="9">
        <f>VLOOKUP($C209, Table3[#All], 89, 0)</f>
        <v>0</v>
      </c>
      <c r="EX209" s="9">
        <f>VLOOKUP($C209, Table3[#All], 90, 0)</f>
        <v>0</v>
      </c>
      <c r="EY209" s="9">
        <f>VLOOKUP($C209, Table3[#All], 91, 0)</f>
        <v>0</v>
      </c>
      <c r="EZ209" s="9">
        <f>VLOOKUP($C209, Table3[#All], 92, 0)</f>
        <v>0</v>
      </c>
      <c r="FA209" s="12">
        <f t="shared" si="245"/>
        <v>1</v>
      </c>
      <c r="FB209" s="11"/>
      <c r="FC209" s="9">
        <f>VLOOKUP($C209, Table3[#All], 93, 0)</f>
        <v>0</v>
      </c>
      <c r="FD209" s="9">
        <f>VLOOKUP($C209, Table3[#All], 94, 0)</f>
        <v>0.2273</v>
      </c>
      <c r="FE209" s="9">
        <f>VLOOKUP($C209, Table3[#All], 95, 0)</f>
        <v>0.72730000000000006</v>
      </c>
      <c r="FF209" s="9">
        <f>VLOOKUP($C209, Table3[#All], 96, 0)</f>
        <v>4.5499999999999999E-2</v>
      </c>
      <c r="FG209" s="9"/>
      <c r="FH209" s="10">
        <f t="shared" si="246"/>
        <v>3</v>
      </c>
      <c r="FI209" s="11"/>
      <c r="FJ209" s="9">
        <f>VLOOKUP($C209, Table3[#All], 97, 0)</f>
        <v>0</v>
      </c>
      <c r="FK209" s="9">
        <f>VLOOKUP($C209, Table3[#All], 98, 0)</f>
        <v>0</v>
      </c>
      <c r="FL209" s="9">
        <f>VLOOKUP($C209, Table3[#All], 99, 0)</f>
        <v>0</v>
      </c>
      <c r="FM209" s="9">
        <f>VLOOKUP($C209, Table3[#All], 100, 0)</f>
        <v>1</v>
      </c>
      <c r="FN209" s="9">
        <f>VLOOKUP($C209, Table3[#All], 101, 0)</f>
        <v>0</v>
      </c>
      <c r="FO209" s="14">
        <f t="shared" si="247"/>
        <v>4</v>
      </c>
      <c r="FP209" s="11"/>
      <c r="FQ209" s="9">
        <f>VLOOKUP($C209, Table3[#All], 102, 0)</f>
        <v>0.86360000000000003</v>
      </c>
      <c r="FR209" s="9">
        <f>VLOOKUP($C209, Table3[#All], 103, 0)</f>
        <v>0.13639999999999999</v>
      </c>
      <c r="FS209" s="9">
        <f>VLOOKUP($C209, Table3[#All], 104, 0)</f>
        <v>0</v>
      </c>
      <c r="FT209" s="9">
        <f>VLOOKUP($C209, Table3[#All], 105, 0)</f>
        <v>0</v>
      </c>
      <c r="FU209" s="9">
        <v>0</v>
      </c>
      <c r="FV209" s="10">
        <f t="shared" si="248"/>
        <v>1</v>
      </c>
      <c r="FW209" s="11"/>
      <c r="FX209" s="9">
        <f>VLOOKUP($C209, Table3[#All], 106, 0)</f>
        <v>0.38640000000000002</v>
      </c>
      <c r="FY209" s="9"/>
      <c r="FZ209" s="9">
        <f>VLOOKUP($C209, Table3[#All], 107, 0)</f>
        <v>0.52270000000000005</v>
      </c>
      <c r="GA209" s="9">
        <f>VLOOKUP($C209, Table3[#All], 108, 0)</f>
        <v>9.0899999999999995E-2</v>
      </c>
      <c r="GB209" s="9"/>
      <c r="GC209" s="10">
        <f t="shared" si="265"/>
        <v>3</v>
      </c>
      <c r="GD209" s="81"/>
      <c r="GE209" s="9">
        <f>VLOOKUP($C209, Table3[#All], 109, 0)</f>
        <v>0.15</v>
      </c>
      <c r="GF209" s="9">
        <f>VLOOKUP($C209, Table3[#All], 110, 0)</f>
        <v>0.8</v>
      </c>
      <c r="GG209" s="9">
        <f>VLOOKUP($C209, Table3[#All], 111, 0)</f>
        <v>0.05</v>
      </c>
      <c r="GH209" s="9"/>
      <c r="GI209" s="9">
        <f>VLOOKUP($C209, Table3[#All], 112, 0)</f>
        <v>0</v>
      </c>
      <c r="GJ209" s="12">
        <f t="shared" si="249"/>
        <v>2</v>
      </c>
      <c r="GK209" s="11"/>
      <c r="GL209" s="9">
        <f>VLOOKUP($C209, Table3[#All], 113, 0)</f>
        <v>0</v>
      </c>
      <c r="GM209" s="9">
        <f>VLOOKUP($C209, Table3[#All], 114, 0)</f>
        <v>2.2700000000000001E-2</v>
      </c>
      <c r="GN209" s="9">
        <f>VLOOKUP($C209, Table3[#All], 115, 0)</f>
        <v>0.11359999999999999</v>
      </c>
      <c r="GO209" s="9">
        <f>VLOOKUP($C209, Table3[#All], 116, 0)</f>
        <v>0.86360000000000003</v>
      </c>
      <c r="GP209" s="9"/>
      <c r="GQ209" s="10">
        <f t="shared" si="250"/>
        <v>4</v>
      </c>
      <c r="GR209" s="11"/>
      <c r="GS209" s="9">
        <f>VLOOKUP($C209, Table2[#All], 3, 0)</f>
        <v>0</v>
      </c>
      <c r="GT209" s="9">
        <f>VLOOKUP($C209, Table2[#All], 4, 0)</f>
        <v>0</v>
      </c>
      <c r="GU209" s="9">
        <f>VLOOKUP($C209, Table2[#All], 5, 0)</f>
        <v>1</v>
      </c>
      <c r="GV209" s="9">
        <f>VLOOKUP($C209, Table2[#All], 6, 0)</f>
        <v>0</v>
      </c>
      <c r="GW209" s="9">
        <f>VLOOKUP($C209, Table2[#All], 7, 0)</f>
        <v>0</v>
      </c>
      <c r="GX209" s="10">
        <f t="shared" si="251"/>
        <v>3</v>
      </c>
      <c r="GY209" s="11"/>
      <c r="GZ209" s="9">
        <v>0</v>
      </c>
      <c r="HA209" s="9">
        <v>0</v>
      </c>
      <c r="HB209" s="9">
        <v>0</v>
      </c>
      <c r="HC209" s="9">
        <v>1</v>
      </c>
      <c r="HD209" s="9"/>
      <c r="HE209" s="10">
        <f t="shared" si="252"/>
        <v>4</v>
      </c>
      <c r="HF209" s="11"/>
      <c r="HG209" s="9">
        <f>VLOOKUP($C209, Table5[#All], 2, 0)</f>
        <v>0</v>
      </c>
      <c r="HH209" s="9">
        <f>VLOOKUP($C209, Table5[#All], 3, 0)</f>
        <v>0</v>
      </c>
      <c r="HI209" s="9">
        <f>VLOOKUP($C209, Table5[#All], 4, 0)</f>
        <v>1</v>
      </c>
      <c r="HJ209" s="9">
        <f>VLOOKUP($C209, Table5[#All], 5, 0)</f>
        <v>0</v>
      </c>
      <c r="HK209" s="9">
        <f>VLOOKUP($C209, Table5[#All], 6, 0)</f>
        <v>0</v>
      </c>
      <c r="HL209" s="10">
        <f t="shared" si="253"/>
        <v>3</v>
      </c>
      <c r="HM209" s="11"/>
      <c r="HN209" s="9">
        <f>VLOOKUP($C209, Table5[#All], 7, 0)</f>
        <v>0</v>
      </c>
      <c r="HO209" s="9">
        <f>VLOOKUP($C209, Table5[#All], 8, 0)</f>
        <v>1</v>
      </c>
      <c r="HP209" s="9">
        <f>VLOOKUP($C209, Table5[#All], 9, 0)</f>
        <v>0</v>
      </c>
      <c r="HQ209" s="9">
        <f>VLOOKUP($C209, Table5[#All], 10, 0)</f>
        <v>0</v>
      </c>
      <c r="HR209" s="9">
        <f>VLOOKUP($C209, Table5[#All], 11, 0)</f>
        <v>0</v>
      </c>
      <c r="HS209" s="10">
        <f t="shared" si="254"/>
        <v>2</v>
      </c>
      <c r="HT209" s="11"/>
      <c r="HU209" s="9">
        <f>VLOOKUP($C209, Table5[#All], 12, 0)</f>
        <v>1</v>
      </c>
      <c r="HV209" s="9">
        <f>VLOOKUP($C209, Table5[#All], 13, 0)</f>
        <v>0</v>
      </c>
      <c r="HW209" s="9">
        <f>VLOOKUP($C209, Table5[#All], 14, 0)</f>
        <v>0</v>
      </c>
      <c r="HX209" s="9">
        <f>VLOOKUP($C209, Table5[#All], 15, 0)</f>
        <v>0</v>
      </c>
      <c r="HY209" s="9">
        <f>VLOOKUP($C209, Table5[#All], 16, 0)</f>
        <v>0</v>
      </c>
      <c r="HZ209" s="10">
        <f t="shared" si="255"/>
        <v>1</v>
      </c>
      <c r="IA209" s="11"/>
      <c r="IB209" s="9">
        <f>VLOOKUP($C209, Table5[#All], 17, 0)</f>
        <v>0</v>
      </c>
      <c r="IC209" s="9">
        <f>VLOOKUP($C209, Table5[#All], 18, 0)</f>
        <v>1</v>
      </c>
      <c r="ID209" s="9">
        <f>VLOOKUP($C209, Table5[#All], 19, 0)</f>
        <v>0</v>
      </c>
      <c r="IE209" s="9">
        <f>VLOOKUP($C209, Table5[#All], 20, 0)</f>
        <v>0</v>
      </c>
      <c r="IF209" s="9">
        <f>VLOOKUP($C209, Table5[#All], 21, 0)</f>
        <v>0</v>
      </c>
      <c r="IG209" s="10">
        <f t="shared" si="256"/>
        <v>2</v>
      </c>
      <c r="IH209" s="11"/>
      <c r="II209" s="9">
        <f>VLOOKUP($C209, Table5[#All], 22, 0)</f>
        <v>1</v>
      </c>
      <c r="IJ209" s="9">
        <f>VLOOKUP($C209, Table5[#All], 23, 0)</f>
        <v>0</v>
      </c>
      <c r="IK209" s="9">
        <f>VLOOKUP($C209, Table5[#All], 24, 0)</f>
        <v>0</v>
      </c>
      <c r="IL209" s="9">
        <f>VLOOKUP($C209, Table5[#All], 25, 0)</f>
        <v>0</v>
      </c>
      <c r="IM209" s="9">
        <f>VLOOKUP($C209, Table5[#All], 26, 0)</f>
        <v>0</v>
      </c>
      <c r="IN209" s="10">
        <f t="shared" si="257"/>
        <v>1</v>
      </c>
      <c r="IO209" s="11"/>
      <c r="IP209" s="9">
        <v>1</v>
      </c>
      <c r="IQ209" s="9">
        <v>0</v>
      </c>
      <c r="IR209" s="9">
        <v>0</v>
      </c>
      <c r="IS209" s="9">
        <v>0</v>
      </c>
      <c r="IT209" s="9">
        <v>0</v>
      </c>
      <c r="IU209" s="10">
        <f t="shared" si="258"/>
        <v>1</v>
      </c>
      <c r="IV209" s="82"/>
    </row>
    <row r="210" spans="1:256" ht="16.3" thickTop="1" thickBot="1" x14ac:dyDescent="0.35">
      <c r="A210" s="16" t="s">
        <v>531</v>
      </c>
      <c r="B210" s="16" t="s">
        <v>562</v>
      </c>
      <c r="C210" s="16" t="s">
        <v>563</v>
      </c>
      <c r="D210" s="11"/>
      <c r="E210" s="9">
        <f>VLOOKUP($C210, Table3[#All], 2, 0)</f>
        <v>0.83329999999999993</v>
      </c>
      <c r="F210" s="9"/>
      <c r="G210" s="9">
        <f>VLOOKUP($C210, Table3[#All], 3, 0)</f>
        <v>0.16670000000000001</v>
      </c>
      <c r="H210" s="9">
        <f>VLOOKUP($C210, Table3[#All], 4, 0)</f>
        <v>0</v>
      </c>
      <c r="I210" s="9">
        <f>VLOOKUP($C210, Table3[#All], 5, 0)</f>
        <v>0</v>
      </c>
      <c r="J210" s="10">
        <f t="shared" si="259"/>
        <v>1</v>
      </c>
      <c r="K210" s="11"/>
      <c r="L210" s="9">
        <f>VLOOKUP($C210, Table3[#All], 6, 0)</f>
        <v>1</v>
      </c>
      <c r="M210" s="9"/>
      <c r="N210" s="9">
        <f>VLOOKUP($C210, Table3[#All], 7, 0)</f>
        <v>0</v>
      </c>
      <c r="O210" s="9">
        <f>VLOOKUP($C210, Table3[#All], 8, 0)</f>
        <v>0</v>
      </c>
      <c r="P210" s="9">
        <f>VLOOKUP($C210, Table3[#All], 9, 0)</f>
        <v>0</v>
      </c>
      <c r="Q210" s="10">
        <f t="shared" si="260"/>
        <v>1</v>
      </c>
      <c r="R210" s="11"/>
      <c r="S210" s="9">
        <f>VLOOKUP($C210, Table3[#All], 10, 0)</f>
        <v>0</v>
      </c>
      <c r="T210" s="9">
        <f>VLOOKUP($C210, Table3[#All], 11, 0)</f>
        <v>0</v>
      </c>
      <c r="U210" s="9">
        <f>VLOOKUP($C210, Table3[#All], 12, 0)</f>
        <v>0.45829999999999999</v>
      </c>
      <c r="V210" s="9">
        <f>VLOOKUP($C210, Table3[#All], 13, 0)</f>
        <v>0.54170000000000007</v>
      </c>
      <c r="W210" s="9">
        <f>VLOOKUP($C210, Table3[#All], 14, 0)</f>
        <v>0</v>
      </c>
      <c r="X210" s="10">
        <f t="shared" si="261"/>
        <v>4</v>
      </c>
      <c r="Y210" s="11"/>
      <c r="Z210" s="9">
        <f>VLOOKUP($C210, Table3[#All], 15, 0)</f>
        <v>0</v>
      </c>
      <c r="AA210" s="9">
        <f>VLOOKUP($C210, Table3[#All], 16, 0)</f>
        <v>0</v>
      </c>
      <c r="AB210" s="9">
        <f>VLOOKUP($C210, Table3[#All], 17, 0)</f>
        <v>0.41670000000000001</v>
      </c>
      <c r="AC210" s="9">
        <f>VLOOKUP($C210, Table3[#All], 18, 0)</f>
        <v>0.54170000000000007</v>
      </c>
      <c r="AD210" s="9">
        <f>VLOOKUP($C210, Table3[#All], 19, 0)</f>
        <v>4.1700000000000001E-2</v>
      </c>
      <c r="AE210" s="10">
        <f t="shared" si="231"/>
        <v>4</v>
      </c>
      <c r="AF210" s="11"/>
      <c r="AG210" s="9">
        <f>VLOOKUP($C210, Table3[#All], 20, 0)</f>
        <v>0</v>
      </c>
      <c r="AH210" s="9">
        <f>VLOOKUP($C210, Table3[#All], 21, 0)</f>
        <v>0.875</v>
      </c>
      <c r="AI210" s="9">
        <f>VLOOKUP($C210, Table3[#All], 22, 0)</f>
        <v>0.125</v>
      </c>
      <c r="AJ210" s="9"/>
      <c r="AK210" s="9"/>
      <c r="AL210" s="10">
        <f t="shared" si="232"/>
        <v>2</v>
      </c>
      <c r="AM210" s="11"/>
      <c r="AN210" s="9">
        <f>VLOOKUP($C210, Table3[#All], 23, 0)</f>
        <v>1</v>
      </c>
      <c r="AO210" s="9">
        <f>VLOOKUP($C210, Table3[#All], 24, 0)</f>
        <v>0</v>
      </c>
      <c r="AP210" s="9">
        <f>VLOOKUP($C210, Table3[#All], 25, 0)</f>
        <v>0</v>
      </c>
      <c r="AQ210" s="9">
        <f>VLOOKUP($C210, Table3[#All], 26, 0)</f>
        <v>0</v>
      </c>
      <c r="AR210" s="9"/>
      <c r="AS210" s="12">
        <f t="shared" si="233"/>
        <v>1</v>
      </c>
      <c r="AT210" s="11"/>
      <c r="AU210" s="9">
        <f>VLOOKUP($C210, Table3[#All], 27, 0)</f>
        <v>0.75</v>
      </c>
      <c r="AV210" s="9">
        <f>VLOOKUP($C210, Table3[#All], 28, 0)</f>
        <v>0.16670000000000001</v>
      </c>
      <c r="AW210" s="9">
        <f>VLOOKUP($C210, Table3[#All], 29, 0)</f>
        <v>8.3299999999999999E-2</v>
      </c>
      <c r="AX210" s="9"/>
      <c r="AY210" s="9"/>
      <c r="AZ210" s="10">
        <f t="shared" si="262"/>
        <v>2</v>
      </c>
      <c r="BA210" s="11"/>
      <c r="BB210" s="9">
        <f>VLOOKUP($C210, Table3[#All], 30, 0)</f>
        <v>0.125</v>
      </c>
      <c r="BC210" s="9">
        <f>VLOOKUP($C210, Table3[#All], 31, 0)</f>
        <v>0.5</v>
      </c>
      <c r="BD210" s="9">
        <f>VLOOKUP($C210, Table3[#All], 32, 0)</f>
        <v>0.375</v>
      </c>
      <c r="BE210" s="9">
        <f>VLOOKUP($C210, Table3[#All], 33, 0)</f>
        <v>0</v>
      </c>
      <c r="BF210" s="9"/>
      <c r="BG210" s="10">
        <f t="shared" si="263"/>
        <v>3</v>
      </c>
      <c r="BH210" s="81"/>
      <c r="BI210" s="9">
        <f>VLOOKUP($C210, Table3[#All], 34, 0)</f>
        <v>0</v>
      </c>
      <c r="BJ210" s="9">
        <f>VLOOKUP($C210, Table3[#All], 35, 0)</f>
        <v>0</v>
      </c>
      <c r="BK210" s="9">
        <f>VLOOKUP($C210, Table3[#All], 36, 0)</f>
        <v>0</v>
      </c>
      <c r="BL210" s="9">
        <f>VLOOKUP($C210, Table3[#All], 37, 0)</f>
        <v>0</v>
      </c>
      <c r="BM210" s="9">
        <f>VLOOKUP($C210, Table3[#All], 38, 0)</f>
        <v>0</v>
      </c>
      <c r="BN210" s="10" t="str">
        <f t="shared" si="264"/>
        <v>N/A</v>
      </c>
      <c r="BO210" s="11"/>
      <c r="BP210" s="9">
        <f>VLOOKUP($C210, Table3[#All], 39, 0)</f>
        <v>0.54170000000000007</v>
      </c>
      <c r="BQ210" s="9">
        <f>VLOOKUP($C210, Table3[#All], 40, 0)</f>
        <v>0.45829999999999999</v>
      </c>
      <c r="BR210" s="9">
        <f>VLOOKUP($C210, Table3[#All], 41, 0)</f>
        <v>0</v>
      </c>
      <c r="BS210" s="9">
        <f>VLOOKUP($C210, Table3[#All], 42, 0)</f>
        <v>0</v>
      </c>
      <c r="BT210" s="9"/>
      <c r="BU210" s="10">
        <f t="shared" si="234"/>
        <v>2</v>
      </c>
      <c r="BV210" s="11"/>
      <c r="BW210" s="9">
        <f>VLOOKUP($C210, Table3[#All], 43, 0)</f>
        <v>0.95829999999999993</v>
      </c>
      <c r="BX210" s="9">
        <f>VLOOKUP($C210, Table3[#All], 44, 0)</f>
        <v>4.1700000000000001E-2</v>
      </c>
      <c r="BY210" s="9">
        <f>VLOOKUP($C210, Table3[#All], 45, 0)</f>
        <v>0</v>
      </c>
      <c r="BZ210" s="9"/>
      <c r="CA210" s="9"/>
      <c r="CB210" s="10">
        <f t="shared" si="235"/>
        <v>1</v>
      </c>
      <c r="CC210" s="81"/>
      <c r="CD210" s="9">
        <f>VLOOKUP($C210, Table3[#All], 46, 0)</f>
        <v>1</v>
      </c>
      <c r="CE210" s="9">
        <f>VLOOKUP($C210, Table3[#All], 47, 0)</f>
        <v>0</v>
      </c>
      <c r="CF210" s="9">
        <f>VLOOKUP($C210, Table3[#All], 48, 0)</f>
        <v>0</v>
      </c>
      <c r="CG210" s="9">
        <f>VLOOKUP($C210, Table3[#All], 49, 0)</f>
        <v>0</v>
      </c>
      <c r="CH210" s="9">
        <f>VLOOKUP($C210, Table3[#All], 50, 0)</f>
        <v>0</v>
      </c>
      <c r="CI210" s="12">
        <f t="shared" si="236"/>
        <v>1</v>
      </c>
      <c r="CJ210" s="13"/>
      <c r="CK210" s="9">
        <f>VLOOKUP($C210, Table3[#All], 51, 0)</f>
        <v>0.33329999999999999</v>
      </c>
      <c r="CL210" s="9">
        <f>VLOOKUP($C210, Table3[#All], 52, 0)</f>
        <v>0.625</v>
      </c>
      <c r="CM210" s="9">
        <f>VLOOKUP($C210, Table3[#All], 53, 0)</f>
        <v>4.1700000000000001E-2</v>
      </c>
      <c r="CN210" s="9">
        <f>VLOOKUP($C210, Table3[#All], 54, 0)</f>
        <v>0</v>
      </c>
      <c r="CO210" s="9"/>
      <c r="CP210" s="10">
        <f t="shared" si="237"/>
        <v>2</v>
      </c>
      <c r="CQ210" s="11"/>
      <c r="CR210" s="9">
        <f>VLOOKUP($C210, Table3[#All], 55, 0)</f>
        <v>4.1700000000000001E-2</v>
      </c>
      <c r="CS210" s="9">
        <f>VLOOKUP($C210, Table3[#All], 56, 0)</f>
        <v>0.16670000000000001</v>
      </c>
      <c r="CT210" s="9">
        <f>VLOOKUP($C210, Table3[#All], 57, 0)</f>
        <v>0.25</v>
      </c>
      <c r="CU210" s="9">
        <f>VLOOKUP($C210, Table3[#All], 58, 0)</f>
        <v>0.375</v>
      </c>
      <c r="CV210" s="9">
        <f>VLOOKUP($C210, Table3[#All], 59, 0)</f>
        <v>0.16670000000000001</v>
      </c>
      <c r="CW210" s="14">
        <f t="shared" si="238"/>
        <v>4</v>
      </c>
      <c r="CX210" s="81"/>
      <c r="CY210" s="9">
        <f>VLOOKUP($C210, Table3[#All], 60, 0)</f>
        <v>0.16670000000000001</v>
      </c>
      <c r="CZ210" s="9">
        <f>VLOOKUP($C210, Table3[#All], 61, 0)</f>
        <v>0.5</v>
      </c>
      <c r="DA210" s="9">
        <f>VLOOKUP($C210, Table3[#All], 62, 0)</f>
        <v>0.29170000000000001</v>
      </c>
      <c r="DB210" s="9">
        <f>VLOOKUP($C210, Table3[#All], 63, 0)</f>
        <v>4.1700000000000001E-2</v>
      </c>
      <c r="DC210" s="9">
        <f>VLOOKUP($C210, Table3[#All], 64, 0)</f>
        <v>0</v>
      </c>
      <c r="DD210" s="10">
        <f t="shared" si="239"/>
        <v>3</v>
      </c>
      <c r="DE210" s="11"/>
      <c r="DF210" s="9">
        <f>VLOOKUP($C210, Table3[#All], 65, 0)</f>
        <v>0.41670000000000001</v>
      </c>
      <c r="DG210" s="9"/>
      <c r="DH210" s="9">
        <f>VLOOKUP($C210, Table3[#All], 66, 0)</f>
        <v>0.45829999999999999</v>
      </c>
      <c r="DI210" s="9"/>
      <c r="DJ210" s="9">
        <f>VLOOKUP($C210, Table3[#All], 67, 0)</f>
        <v>0.125</v>
      </c>
      <c r="DK210" s="14">
        <f t="shared" si="240"/>
        <v>3</v>
      </c>
      <c r="DL210" s="11"/>
      <c r="DM210" s="9">
        <f>VLOOKUP($C210, Table3[#All], 68, 0)</f>
        <v>1</v>
      </c>
      <c r="DN210" s="9"/>
      <c r="DO210" s="9">
        <f>VLOOKUP($C210, Table3[#All], 69, 0)</f>
        <v>0</v>
      </c>
      <c r="DP210" s="9">
        <f>VLOOKUP($C210, Table3[#All], 70, 0)</f>
        <v>0</v>
      </c>
      <c r="DQ210" s="9"/>
      <c r="DR210" s="14">
        <f t="shared" si="241"/>
        <v>1</v>
      </c>
      <c r="DS210" s="11"/>
      <c r="DT210" s="9">
        <f>VLOOKUP($C210, Table3[#All], 71, 0)</f>
        <v>0.83329999999999993</v>
      </c>
      <c r="DU210" s="9">
        <f>VLOOKUP($C210, Table3[#All], 72, 0)</f>
        <v>8.3299999999999999E-2</v>
      </c>
      <c r="DV210" s="9">
        <f>VLOOKUP($C210, Table3[#All], 73, 0)</f>
        <v>8.3299999999999999E-2</v>
      </c>
      <c r="DW210" s="9">
        <f>VLOOKUP($C210, Table3[#All], 74, 0)</f>
        <v>0</v>
      </c>
      <c r="DX210" s="9">
        <f>VLOOKUP($C210, Table3[#All], 75, 0)</f>
        <v>0</v>
      </c>
      <c r="DY210" s="12">
        <f t="shared" si="230"/>
        <v>1</v>
      </c>
      <c r="DZ210" s="11"/>
      <c r="EA210" s="9">
        <f>VLOOKUP($C210, Table3[#All], 76, 0)</f>
        <v>1</v>
      </c>
      <c r="EB210" s="9">
        <f>VLOOKUP($C210, Table3[#All], 77, 0)</f>
        <v>0</v>
      </c>
      <c r="EC210" s="9">
        <f>VLOOKUP($C210, Table3[#All], 78, 0)</f>
        <v>0</v>
      </c>
      <c r="ED210" s="9">
        <f>VLOOKUP($C210, Table3[#All], 79, 0)</f>
        <v>0</v>
      </c>
      <c r="EE210" s="9">
        <f>VLOOKUP($C210, Table3[#All], 80, 0)</f>
        <v>0</v>
      </c>
      <c r="EF210" s="10">
        <f t="shared" si="242"/>
        <v>1</v>
      </c>
      <c r="EG210" s="9"/>
      <c r="EH210" s="9">
        <f>VLOOKUP($C210, Table3[#All], 81, 0)</f>
        <v>1</v>
      </c>
      <c r="EI210" s="9">
        <f>VLOOKUP($C210, Table3[#All], 82, 0)</f>
        <v>0</v>
      </c>
      <c r="EJ210" s="9">
        <f>VLOOKUP($C210, Table3[#All], 83, 0)</f>
        <v>0</v>
      </c>
      <c r="EK210" s="9">
        <f>VLOOKUP($C210, Table3[#All], 84, 0)</f>
        <v>0</v>
      </c>
      <c r="EL210" s="9">
        <f>VLOOKUP($C210, Table3[#All], 85, 0)</f>
        <v>0</v>
      </c>
      <c r="EM210" s="14">
        <f t="shared" si="243"/>
        <v>1</v>
      </c>
      <c r="EN210" s="11"/>
      <c r="EO210" s="9">
        <f>VLOOKUP($C210, Table3[#All], 86, 0)</f>
        <v>0.41670000000000001</v>
      </c>
      <c r="EP210" s="9"/>
      <c r="EQ210" s="9">
        <f>VLOOKUP($C210, Table3[#All], 87, 0)</f>
        <v>0.58329999999999993</v>
      </c>
      <c r="ER210" s="9"/>
      <c r="ES210" s="9"/>
      <c r="ET210" s="14">
        <f t="shared" si="244"/>
        <v>3</v>
      </c>
      <c r="EU210" s="11"/>
      <c r="EV210" s="9">
        <f>VLOOKUP($C210, Table3[#All], 88, 0)</f>
        <v>1</v>
      </c>
      <c r="EW210" s="9">
        <f>VLOOKUP($C210, Table3[#All], 89, 0)</f>
        <v>0</v>
      </c>
      <c r="EX210" s="9">
        <f>VLOOKUP($C210, Table3[#All], 90, 0)</f>
        <v>0</v>
      </c>
      <c r="EY210" s="9">
        <f>VLOOKUP($C210, Table3[#All], 91, 0)</f>
        <v>0</v>
      </c>
      <c r="EZ210" s="9">
        <f>VLOOKUP($C210, Table3[#All], 92, 0)</f>
        <v>0</v>
      </c>
      <c r="FA210" s="12">
        <f t="shared" si="245"/>
        <v>1</v>
      </c>
      <c r="FB210" s="11"/>
      <c r="FC210" s="9">
        <f>VLOOKUP($C210, Table3[#All], 93, 0)</f>
        <v>0</v>
      </c>
      <c r="FD210" s="9">
        <f>VLOOKUP($C210, Table3[#All], 94, 0)</f>
        <v>0.29170000000000001</v>
      </c>
      <c r="FE210" s="9">
        <f>VLOOKUP($C210, Table3[#All], 95, 0)</f>
        <v>0.70829999999999993</v>
      </c>
      <c r="FF210" s="9">
        <f>VLOOKUP($C210, Table3[#All], 96, 0)</f>
        <v>0</v>
      </c>
      <c r="FG210" s="9"/>
      <c r="FH210" s="10">
        <f t="shared" si="246"/>
        <v>3</v>
      </c>
      <c r="FI210" s="11"/>
      <c r="FJ210" s="9">
        <f>VLOOKUP($C210, Table3[#All], 97, 0)</f>
        <v>0</v>
      </c>
      <c r="FK210" s="9">
        <f>VLOOKUP($C210, Table3[#All], 98, 0)</f>
        <v>0</v>
      </c>
      <c r="FL210" s="9">
        <f>VLOOKUP($C210, Table3[#All], 99, 0)</f>
        <v>0</v>
      </c>
      <c r="FM210" s="9">
        <f>VLOOKUP($C210, Table3[#All], 100, 0)</f>
        <v>0</v>
      </c>
      <c r="FN210" s="9">
        <f>VLOOKUP($C210, Table3[#All], 101, 0)</f>
        <v>1</v>
      </c>
      <c r="FO210" s="14">
        <f t="shared" si="247"/>
        <v>5</v>
      </c>
      <c r="FP210" s="11"/>
      <c r="FQ210" s="9">
        <f>VLOOKUP($C210, Table3[#All], 102, 0)</f>
        <v>1</v>
      </c>
      <c r="FR210" s="9">
        <f>VLOOKUP($C210, Table3[#All], 103, 0)</f>
        <v>0</v>
      </c>
      <c r="FS210" s="9">
        <f>VLOOKUP($C210, Table3[#All], 104, 0)</f>
        <v>0</v>
      </c>
      <c r="FT210" s="9">
        <f>VLOOKUP($C210, Table3[#All], 105, 0)</f>
        <v>0</v>
      </c>
      <c r="FU210" s="9">
        <v>0</v>
      </c>
      <c r="FV210" s="10">
        <f t="shared" si="248"/>
        <v>1</v>
      </c>
      <c r="FW210" s="11"/>
      <c r="FX210" s="9">
        <f>VLOOKUP($C210, Table3[#All], 106, 0)</f>
        <v>0.29170000000000001</v>
      </c>
      <c r="FY210" s="9"/>
      <c r="FZ210" s="9">
        <f>VLOOKUP($C210, Table3[#All], 107, 0)</f>
        <v>0.25</v>
      </c>
      <c r="GA210" s="9">
        <f>VLOOKUP($C210, Table3[#All], 108, 0)</f>
        <v>0.45829999999999999</v>
      </c>
      <c r="GB210" s="9"/>
      <c r="GC210" s="10">
        <f t="shared" si="265"/>
        <v>4</v>
      </c>
      <c r="GD210" s="81"/>
      <c r="GE210" s="9">
        <f>VLOOKUP($C210, Table3[#All], 109, 0)</f>
        <v>0</v>
      </c>
      <c r="GF210" s="9">
        <f>VLOOKUP($C210, Table3[#All], 110, 0)</f>
        <v>0.56520000000000004</v>
      </c>
      <c r="GG210" s="9">
        <f>VLOOKUP($C210, Table3[#All], 111, 0)</f>
        <v>0.43479999999999996</v>
      </c>
      <c r="GH210" s="9"/>
      <c r="GI210" s="9">
        <f>VLOOKUP($C210, Table3[#All], 112, 0)</f>
        <v>0</v>
      </c>
      <c r="GJ210" s="12">
        <f t="shared" si="249"/>
        <v>3</v>
      </c>
      <c r="GK210" s="11"/>
      <c r="GL210" s="9">
        <f>VLOOKUP($C210, Table3[#All], 113, 0)</f>
        <v>0</v>
      </c>
      <c r="GM210" s="9">
        <f>VLOOKUP($C210, Table3[#All], 114, 0)</f>
        <v>0.54170000000000007</v>
      </c>
      <c r="GN210" s="9">
        <f>VLOOKUP($C210, Table3[#All], 115, 0)</f>
        <v>0</v>
      </c>
      <c r="GO210" s="9">
        <f>VLOOKUP($C210, Table3[#All], 116, 0)</f>
        <v>0.45829999999999999</v>
      </c>
      <c r="GP210" s="9"/>
      <c r="GQ210" s="10">
        <f t="shared" si="250"/>
        <v>4</v>
      </c>
      <c r="GR210" s="11"/>
      <c r="GS210" s="9">
        <f>VLOOKUP($C210, Table2[#All], 3, 0)</f>
        <v>0</v>
      </c>
      <c r="GT210" s="9">
        <f>VLOOKUP($C210, Table2[#All], 4, 0)</f>
        <v>0</v>
      </c>
      <c r="GU210" s="9">
        <f>VLOOKUP($C210, Table2[#All], 5, 0)</f>
        <v>1</v>
      </c>
      <c r="GV210" s="9">
        <f>VLOOKUP($C210, Table2[#All], 6, 0)</f>
        <v>0</v>
      </c>
      <c r="GW210" s="9">
        <f>VLOOKUP($C210, Table2[#All], 7, 0)</f>
        <v>0</v>
      </c>
      <c r="GX210" s="10">
        <f t="shared" si="251"/>
        <v>3</v>
      </c>
      <c r="GY210" s="11"/>
      <c r="GZ210" s="9">
        <v>0</v>
      </c>
      <c r="HA210" s="9">
        <v>0</v>
      </c>
      <c r="HB210" s="9">
        <v>0</v>
      </c>
      <c r="HC210" s="9">
        <v>1</v>
      </c>
      <c r="HD210" s="9"/>
      <c r="HE210" s="10">
        <f t="shared" si="252"/>
        <v>4</v>
      </c>
      <c r="HF210" s="11"/>
      <c r="HG210" s="9">
        <f>VLOOKUP($C210, Table5[#All], 2, 0)</f>
        <v>0</v>
      </c>
      <c r="HH210" s="9">
        <f>VLOOKUP($C210, Table5[#All], 3, 0)</f>
        <v>0</v>
      </c>
      <c r="HI210" s="9">
        <f>VLOOKUP($C210, Table5[#All], 4, 0)</f>
        <v>1</v>
      </c>
      <c r="HJ210" s="9">
        <f>VLOOKUP($C210, Table5[#All], 5, 0)</f>
        <v>0</v>
      </c>
      <c r="HK210" s="9">
        <f>VLOOKUP($C210, Table5[#All], 6, 0)</f>
        <v>0</v>
      </c>
      <c r="HL210" s="10">
        <f t="shared" si="253"/>
        <v>3</v>
      </c>
      <c r="HM210" s="11"/>
      <c r="HN210" s="9">
        <f>VLOOKUP($C210, Table5[#All], 7, 0)</f>
        <v>0</v>
      </c>
      <c r="HO210" s="9">
        <f>VLOOKUP($C210, Table5[#All], 8, 0)</f>
        <v>1</v>
      </c>
      <c r="HP210" s="9">
        <f>VLOOKUP($C210, Table5[#All], 9, 0)</f>
        <v>0</v>
      </c>
      <c r="HQ210" s="9">
        <f>VLOOKUP($C210, Table5[#All], 10, 0)</f>
        <v>0</v>
      </c>
      <c r="HR210" s="9">
        <f>VLOOKUP($C210, Table5[#All], 11, 0)</f>
        <v>0</v>
      </c>
      <c r="HS210" s="10">
        <f t="shared" si="254"/>
        <v>2</v>
      </c>
      <c r="HT210" s="11"/>
      <c r="HU210" s="9">
        <f>VLOOKUP($C210, Table5[#All], 12, 0)</f>
        <v>1</v>
      </c>
      <c r="HV210" s="9">
        <f>VLOOKUP($C210, Table5[#All], 13, 0)</f>
        <v>0</v>
      </c>
      <c r="HW210" s="9">
        <f>VLOOKUP($C210, Table5[#All], 14, 0)</f>
        <v>0</v>
      </c>
      <c r="HX210" s="9">
        <f>VLOOKUP($C210, Table5[#All], 15, 0)</f>
        <v>0</v>
      </c>
      <c r="HY210" s="9">
        <f>VLOOKUP($C210, Table5[#All], 16, 0)</f>
        <v>0</v>
      </c>
      <c r="HZ210" s="10">
        <f t="shared" si="255"/>
        <v>1</v>
      </c>
      <c r="IA210" s="11"/>
      <c r="IB210" s="9">
        <f>VLOOKUP($C210, Table5[#All], 17, 0)</f>
        <v>1</v>
      </c>
      <c r="IC210" s="9">
        <f>VLOOKUP($C210, Table5[#All], 18, 0)</f>
        <v>0</v>
      </c>
      <c r="ID210" s="9">
        <f>VLOOKUP($C210, Table5[#All], 19, 0)</f>
        <v>0</v>
      </c>
      <c r="IE210" s="9">
        <f>VLOOKUP($C210, Table5[#All], 20, 0)</f>
        <v>0</v>
      </c>
      <c r="IF210" s="9">
        <f>VLOOKUP($C210, Table5[#All], 21, 0)</f>
        <v>0</v>
      </c>
      <c r="IG210" s="10">
        <f t="shared" si="256"/>
        <v>1</v>
      </c>
      <c r="IH210" s="11"/>
      <c r="II210" s="9">
        <f>VLOOKUP($C210, Table5[#All], 22, 0)</f>
        <v>1</v>
      </c>
      <c r="IJ210" s="9">
        <f>VLOOKUP($C210, Table5[#All], 23, 0)</f>
        <v>0</v>
      </c>
      <c r="IK210" s="9">
        <f>VLOOKUP($C210, Table5[#All], 24, 0)</f>
        <v>0</v>
      </c>
      <c r="IL210" s="9">
        <f>VLOOKUP($C210, Table5[#All], 25, 0)</f>
        <v>0</v>
      </c>
      <c r="IM210" s="9">
        <f>VLOOKUP($C210, Table5[#All], 26, 0)</f>
        <v>0</v>
      </c>
      <c r="IN210" s="10">
        <f t="shared" si="257"/>
        <v>1</v>
      </c>
      <c r="IO210" s="11"/>
      <c r="IP210" s="9">
        <v>1</v>
      </c>
      <c r="IQ210" s="9">
        <v>0</v>
      </c>
      <c r="IR210" s="9">
        <v>0</v>
      </c>
      <c r="IS210" s="9">
        <v>0</v>
      </c>
      <c r="IT210" s="9">
        <v>0</v>
      </c>
      <c r="IU210" s="10">
        <f t="shared" si="258"/>
        <v>1</v>
      </c>
      <c r="IV210" s="82"/>
    </row>
    <row r="211" spans="1:256" ht="16.3" thickTop="1" thickBot="1" x14ac:dyDescent="0.35">
      <c r="A211" s="16" t="s">
        <v>531</v>
      </c>
      <c r="B211" s="16" t="s">
        <v>564</v>
      </c>
      <c r="C211" s="16" t="s">
        <v>565</v>
      </c>
      <c r="D211" s="11"/>
      <c r="E211" s="9">
        <f>VLOOKUP($C211, Table3[#All], 2, 0)</f>
        <v>0.28570000000000001</v>
      </c>
      <c r="F211" s="9"/>
      <c r="G211" s="9">
        <f>VLOOKUP($C211, Table3[#All], 3, 0)</f>
        <v>0.64290000000000003</v>
      </c>
      <c r="H211" s="9">
        <f>VLOOKUP($C211, Table3[#All], 4, 0)</f>
        <v>4.7599999999999996E-2</v>
      </c>
      <c r="I211" s="9">
        <f>VLOOKUP($C211, Table3[#All], 5, 0)</f>
        <v>2.3799999999999998E-2</v>
      </c>
      <c r="J211" s="10">
        <f t="shared" si="259"/>
        <v>3</v>
      </c>
      <c r="K211" s="11"/>
      <c r="L211" s="9">
        <f>VLOOKUP($C211, Table3[#All], 6, 0)</f>
        <v>0</v>
      </c>
      <c r="M211" s="9"/>
      <c r="N211" s="9">
        <f>VLOOKUP($C211, Table3[#All], 7, 0)</f>
        <v>0</v>
      </c>
      <c r="O211" s="9">
        <f>VLOOKUP($C211, Table3[#All], 8, 0)</f>
        <v>0</v>
      </c>
      <c r="P211" s="9">
        <f>VLOOKUP($C211, Table3[#All], 9, 0)</f>
        <v>1</v>
      </c>
      <c r="Q211" s="10">
        <f t="shared" si="260"/>
        <v>5</v>
      </c>
      <c r="R211" s="11"/>
      <c r="S211" s="9">
        <f>VLOOKUP($C211, Table3[#All], 10, 0)</f>
        <v>0</v>
      </c>
      <c r="T211" s="9">
        <f>VLOOKUP($C211, Table3[#All], 11, 0)</f>
        <v>0.21429999999999999</v>
      </c>
      <c r="U211" s="9">
        <f>VLOOKUP($C211, Table3[#All], 12, 0)</f>
        <v>0.6905</v>
      </c>
      <c r="V211" s="9">
        <f>VLOOKUP($C211, Table3[#All], 13, 0)</f>
        <v>9.5199999999999993E-2</v>
      </c>
      <c r="W211" s="9">
        <f>VLOOKUP($C211, Table3[#All], 14, 0)</f>
        <v>0</v>
      </c>
      <c r="X211" s="10">
        <f t="shared" si="261"/>
        <v>3</v>
      </c>
      <c r="Y211" s="11"/>
      <c r="Z211" s="9">
        <f>VLOOKUP($C211, Table3[#All], 15, 0)</f>
        <v>0</v>
      </c>
      <c r="AA211" s="9">
        <f>VLOOKUP($C211, Table3[#All], 16, 0)</f>
        <v>0.52380000000000004</v>
      </c>
      <c r="AB211" s="9">
        <f>VLOOKUP($C211, Table3[#All], 17, 0)</f>
        <v>0.47619999999999996</v>
      </c>
      <c r="AC211" s="9">
        <f>VLOOKUP($C211, Table3[#All], 18, 0)</f>
        <v>0</v>
      </c>
      <c r="AD211" s="9">
        <f>VLOOKUP($C211, Table3[#All], 19, 0)</f>
        <v>0</v>
      </c>
      <c r="AE211" s="10">
        <f t="shared" si="231"/>
        <v>3</v>
      </c>
      <c r="AF211" s="11"/>
      <c r="AG211" s="9">
        <f>VLOOKUP($C211, Table3[#All], 20, 0)</f>
        <v>0</v>
      </c>
      <c r="AH211" s="9">
        <f>VLOOKUP($C211, Table3[#All], 21, 0)</f>
        <v>0.83329999999999993</v>
      </c>
      <c r="AI211" s="9">
        <f>VLOOKUP($C211, Table3[#All], 22, 0)</f>
        <v>0.16670000000000001</v>
      </c>
      <c r="AJ211" s="9"/>
      <c r="AK211" s="9"/>
      <c r="AL211" s="10">
        <f t="shared" si="232"/>
        <v>2</v>
      </c>
      <c r="AM211" s="11"/>
      <c r="AN211" s="9">
        <f>VLOOKUP($C211, Table3[#All], 23, 0)</f>
        <v>1</v>
      </c>
      <c r="AO211" s="9">
        <f>VLOOKUP($C211, Table3[#All], 24, 0)</f>
        <v>0</v>
      </c>
      <c r="AP211" s="9">
        <f>VLOOKUP($C211, Table3[#All], 25, 0)</f>
        <v>0</v>
      </c>
      <c r="AQ211" s="9">
        <f>VLOOKUP($C211, Table3[#All], 26, 0)</f>
        <v>0</v>
      </c>
      <c r="AR211" s="9"/>
      <c r="AS211" s="12">
        <f t="shared" si="233"/>
        <v>1</v>
      </c>
      <c r="AT211" s="11"/>
      <c r="AU211" s="9">
        <f>VLOOKUP($C211, Table3[#All], 27, 0)</f>
        <v>0.35710000000000003</v>
      </c>
      <c r="AV211" s="9">
        <f>VLOOKUP($C211, Table3[#All], 28, 0)</f>
        <v>7.1399999999999991E-2</v>
      </c>
      <c r="AW211" s="9">
        <f>VLOOKUP($C211, Table3[#All], 29, 0)</f>
        <v>0.57140000000000002</v>
      </c>
      <c r="AX211" s="9"/>
      <c r="AY211" s="9"/>
      <c r="AZ211" s="10">
        <f t="shared" si="262"/>
        <v>3</v>
      </c>
      <c r="BA211" s="11"/>
      <c r="BB211" s="9">
        <f>VLOOKUP($C211, Table3[#All], 30, 0)</f>
        <v>9.5199999999999993E-2</v>
      </c>
      <c r="BC211" s="9">
        <f>VLOOKUP($C211, Table3[#All], 31, 0)</f>
        <v>0.52380000000000004</v>
      </c>
      <c r="BD211" s="9">
        <f>VLOOKUP($C211, Table3[#All], 32, 0)</f>
        <v>0.38100000000000001</v>
      </c>
      <c r="BE211" s="9">
        <f>VLOOKUP($C211, Table3[#All], 33, 0)</f>
        <v>0</v>
      </c>
      <c r="BF211" s="9"/>
      <c r="BG211" s="10">
        <f t="shared" si="263"/>
        <v>3</v>
      </c>
      <c r="BH211" s="81"/>
      <c r="BI211" s="9">
        <f>VLOOKUP($C211, Table3[#All], 34, 0)</f>
        <v>0</v>
      </c>
      <c r="BJ211" s="9">
        <f>VLOOKUP($C211, Table3[#All], 35, 0)</f>
        <v>0</v>
      </c>
      <c r="BK211" s="9">
        <f>VLOOKUP($C211, Table3[#All], 36, 0)</f>
        <v>0</v>
      </c>
      <c r="BL211" s="9">
        <f>VLOOKUP($C211, Table3[#All], 37, 0)</f>
        <v>0</v>
      </c>
      <c r="BM211" s="9">
        <f>VLOOKUP($C211, Table3[#All], 38, 0)</f>
        <v>0</v>
      </c>
      <c r="BN211" s="10" t="str">
        <f t="shared" si="264"/>
        <v>N/A</v>
      </c>
      <c r="BO211" s="11"/>
      <c r="BP211" s="9">
        <f>VLOOKUP($C211, Table3[#All], 39, 0)</f>
        <v>1</v>
      </c>
      <c r="BQ211" s="9">
        <f>VLOOKUP($C211, Table3[#All], 40, 0)</f>
        <v>0</v>
      </c>
      <c r="BR211" s="9">
        <f>VLOOKUP($C211, Table3[#All], 41, 0)</f>
        <v>0</v>
      </c>
      <c r="BS211" s="9">
        <f>VLOOKUP($C211, Table3[#All], 42, 0)</f>
        <v>0</v>
      </c>
      <c r="BT211" s="9"/>
      <c r="BU211" s="10">
        <f t="shared" si="234"/>
        <v>1</v>
      </c>
      <c r="BV211" s="11"/>
      <c r="BW211" s="9">
        <f>VLOOKUP($C211, Table3[#All], 43, 0)</f>
        <v>0.6905</v>
      </c>
      <c r="BX211" s="9">
        <f>VLOOKUP($C211, Table3[#All], 44, 0)</f>
        <v>0.3095</v>
      </c>
      <c r="BY211" s="9">
        <f>VLOOKUP($C211, Table3[#All], 45, 0)</f>
        <v>0</v>
      </c>
      <c r="BZ211" s="9"/>
      <c r="CA211" s="9"/>
      <c r="CB211" s="10">
        <f t="shared" si="235"/>
        <v>2</v>
      </c>
      <c r="CC211" s="81"/>
      <c r="CD211" s="9">
        <f>VLOOKUP($C211, Table3[#All], 46, 0)</f>
        <v>1</v>
      </c>
      <c r="CE211" s="9">
        <f>VLOOKUP($C211, Table3[#All], 47, 0)</f>
        <v>0</v>
      </c>
      <c r="CF211" s="9">
        <f>VLOOKUP($C211, Table3[#All], 48, 0)</f>
        <v>0</v>
      </c>
      <c r="CG211" s="9">
        <f>VLOOKUP($C211, Table3[#All], 49, 0)</f>
        <v>0</v>
      </c>
      <c r="CH211" s="9">
        <f>VLOOKUP($C211, Table3[#All], 50, 0)</f>
        <v>0</v>
      </c>
      <c r="CI211" s="12">
        <f t="shared" si="236"/>
        <v>1</v>
      </c>
      <c r="CJ211" s="13"/>
      <c r="CK211" s="9">
        <f>VLOOKUP($C211, Table3[#All], 51, 0)</f>
        <v>0.26190000000000002</v>
      </c>
      <c r="CL211" s="9">
        <f>VLOOKUP($C211, Table3[#All], 52, 0)</f>
        <v>0.66670000000000007</v>
      </c>
      <c r="CM211" s="9">
        <f>VLOOKUP($C211, Table3[#All], 53, 0)</f>
        <v>7.1399999999999991E-2</v>
      </c>
      <c r="CN211" s="9">
        <f>VLOOKUP($C211, Table3[#All], 54, 0)</f>
        <v>0</v>
      </c>
      <c r="CO211" s="9"/>
      <c r="CP211" s="10">
        <f t="shared" si="237"/>
        <v>2</v>
      </c>
      <c r="CQ211" s="11"/>
      <c r="CR211" s="9">
        <f>VLOOKUP($C211, Table3[#All], 55, 0)</f>
        <v>0</v>
      </c>
      <c r="CS211" s="9">
        <f>VLOOKUP($C211, Table3[#All], 56, 0)</f>
        <v>7.1399999999999991E-2</v>
      </c>
      <c r="CT211" s="9">
        <f>VLOOKUP($C211, Table3[#All], 57, 0)</f>
        <v>0.28570000000000001</v>
      </c>
      <c r="CU211" s="9">
        <f>VLOOKUP($C211, Table3[#All], 58, 0)</f>
        <v>0.38100000000000001</v>
      </c>
      <c r="CV211" s="9">
        <f>VLOOKUP($C211, Table3[#All], 59, 0)</f>
        <v>0.26190000000000002</v>
      </c>
      <c r="CW211" s="14">
        <f t="shared" si="238"/>
        <v>5</v>
      </c>
      <c r="CX211" s="81"/>
      <c r="CY211" s="9">
        <f>VLOOKUP($C211, Table3[#All], 60, 0)</f>
        <v>7.1399999999999991E-2</v>
      </c>
      <c r="CZ211" s="9">
        <f>VLOOKUP($C211, Table3[#All], 61, 0)</f>
        <v>0.8095</v>
      </c>
      <c r="DA211" s="9">
        <f>VLOOKUP($C211, Table3[#All], 62, 0)</f>
        <v>0.11900000000000001</v>
      </c>
      <c r="DB211" s="9">
        <f>VLOOKUP($C211, Table3[#All], 63, 0)</f>
        <v>0</v>
      </c>
      <c r="DC211" s="9">
        <f>VLOOKUP($C211, Table3[#All], 64, 0)</f>
        <v>0</v>
      </c>
      <c r="DD211" s="10">
        <f t="shared" si="239"/>
        <v>2</v>
      </c>
      <c r="DE211" s="11"/>
      <c r="DF211" s="9">
        <f>VLOOKUP($C211, Table3[#All], 65, 0)</f>
        <v>4.7599999999999996E-2</v>
      </c>
      <c r="DG211" s="9"/>
      <c r="DH211" s="9">
        <f>VLOOKUP($C211, Table3[#All], 66, 0)</f>
        <v>0.1429</v>
      </c>
      <c r="DI211" s="9"/>
      <c r="DJ211" s="9">
        <f>VLOOKUP($C211, Table3[#All], 67, 0)</f>
        <v>0.8095</v>
      </c>
      <c r="DK211" s="14">
        <f t="shared" si="240"/>
        <v>5</v>
      </c>
      <c r="DL211" s="11"/>
      <c r="DM211" s="9">
        <f>VLOOKUP($C211, Table3[#All], 68, 0)</f>
        <v>0.90480000000000005</v>
      </c>
      <c r="DN211" s="9"/>
      <c r="DO211" s="9">
        <f>VLOOKUP($C211, Table3[#All], 69, 0)</f>
        <v>9.5199999999999993E-2</v>
      </c>
      <c r="DP211" s="9">
        <f>VLOOKUP($C211, Table3[#All], 70, 0)</f>
        <v>0</v>
      </c>
      <c r="DQ211" s="9"/>
      <c r="DR211" s="14">
        <f t="shared" si="241"/>
        <v>1</v>
      </c>
      <c r="DS211" s="11"/>
      <c r="DT211" s="9">
        <f>VLOOKUP($C211, Table3[#All], 71, 0)</f>
        <v>0</v>
      </c>
      <c r="DU211" s="9">
        <f>VLOOKUP($C211, Table3[#All], 72, 0)</f>
        <v>0</v>
      </c>
      <c r="DV211" s="9">
        <f>VLOOKUP($C211, Table3[#All], 73, 0)</f>
        <v>9.5199999999999993E-2</v>
      </c>
      <c r="DW211" s="9">
        <f>VLOOKUP($C211, Table3[#All], 74, 0)</f>
        <v>0.59520000000000006</v>
      </c>
      <c r="DX211" s="9">
        <f>VLOOKUP($C211, Table3[#All], 75, 0)</f>
        <v>0.3095</v>
      </c>
      <c r="DY211" s="12">
        <f t="shared" si="230"/>
        <v>5</v>
      </c>
      <c r="DZ211" s="11"/>
      <c r="EA211" s="9">
        <f>VLOOKUP($C211, Table3[#All], 76, 0)</f>
        <v>1</v>
      </c>
      <c r="EB211" s="9">
        <f>VLOOKUP($C211, Table3[#All], 77, 0)</f>
        <v>0</v>
      </c>
      <c r="EC211" s="9">
        <f>VLOOKUP($C211, Table3[#All], 78, 0)</f>
        <v>0</v>
      </c>
      <c r="ED211" s="9">
        <f>VLOOKUP($C211, Table3[#All], 79, 0)</f>
        <v>0</v>
      </c>
      <c r="EE211" s="9">
        <f>VLOOKUP($C211, Table3[#All], 80, 0)</f>
        <v>0</v>
      </c>
      <c r="EF211" s="10">
        <f t="shared" si="242"/>
        <v>1</v>
      </c>
      <c r="EG211" s="9"/>
      <c r="EH211" s="9">
        <f>VLOOKUP($C211, Table3[#All], 81, 0)</f>
        <v>1</v>
      </c>
      <c r="EI211" s="9">
        <f>VLOOKUP($C211, Table3[#All], 82, 0)</f>
        <v>0</v>
      </c>
      <c r="EJ211" s="9">
        <f>VLOOKUP($C211, Table3[#All], 83, 0)</f>
        <v>0</v>
      </c>
      <c r="EK211" s="9">
        <f>VLOOKUP($C211, Table3[#All], 84, 0)</f>
        <v>0</v>
      </c>
      <c r="EL211" s="9">
        <f>VLOOKUP($C211, Table3[#All], 85, 0)</f>
        <v>0</v>
      </c>
      <c r="EM211" s="14">
        <f t="shared" si="243"/>
        <v>1</v>
      </c>
      <c r="EN211" s="11"/>
      <c r="EO211" s="9">
        <f>VLOOKUP($C211, Table3[#All], 86, 0)</f>
        <v>4.7599999999999996E-2</v>
      </c>
      <c r="EP211" s="9"/>
      <c r="EQ211" s="9">
        <f>VLOOKUP($C211, Table3[#All], 87, 0)</f>
        <v>0.95239999999999991</v>
      </c>
      <c r="ER211" s="9"/>
      <c r="ES211" s="9"/>
      <c r="ET211" s="14">
        <f t="shared" si="244"/>
        <v>3</v>
      </c>
      <c r="EU211" s="11"/>
      <c r="EV211" s="9">
        <f>VLOOKUP($C211, Table3[#All], 88, 0)</f>
        <v>1</v>
      </c>
      <c r="EW211" s="9">
        <f>VLOOKUP($C211, Table3[#All], 89, 0)</f>
        <v>0</v>
      </c>
      <c r="EX211" s="9">
        <f>VLOOKUP($C211, Table3[#All], 90, 0)</f>
        <v>0</v>
      </c>
      <c r="EY211" s="9">
        <f>VLOOKUP($C211, Table3[#All], 91, 0)</f>
        <v>0</v>
      </c>
      <c r="EZ211" s="9">
        <f>VLOOKUP($C211, Table3[#All], 92, 0)</f>
        <v>0</v>
      </c>
      <c r="FA211" s="12">
        <f t="shared" si="245"/>
        <v>1</v>
      </c>
      <c r="FB211" s="11"/>
      <c r="FC211" s="9">
        <f>VLOOKUP($C211, Table3[#All], 93, 0)</f>
        <v>0</v>
      </c>
      <c r="FD211" s="9">
        <f>VLOOKUP($C211, Table3[#All], 94, 0)</f>
        <v>0.16670000000000001</v>
      </c>
      <c r="FE211" s="9">
        <f>VLOOKUP($C211, Table3[#All], 95, 0)</f>
        <v>0.78569999999999995</v>
      </c>
      <c r="FF211" s="9">
        <f>VLOOKUP($C211, Table3[#All], 96, 0)</f>
        <v>4.7599999999999996E-2</v>
      </c>
      <c r="FG211" s="9"/>
      <c r="FH211" s="10">
        <f t="shared" si="246"/>
        <v>3</v>
      </c>
      <c r="FI211" s="11"/>
      <c r="FJ211" s="9">
        <f>VLOOKUP($C211, Table3[#All], 97, 0)</f>
        <v>0</v>
      </c>
      <c r="FK211" s="9">
        <f>VLOOKUP($C211, Table3[#All], 98, 0)</f>
        <v>0</v>
      </c>
      <c r="FL211" s="9">
        <f>VLOOKUP($C211, Table3[#All], 99, 0)</f>
        <v>0</v>
      </c>
      <c r="FM211" s="9">
        <f>VLOOKUP($C211, Table3[#All], 100, 0)</f>
        <v>1</v>
      </c>
      <c r="FN211" s="9">
        <f>VLOOKUP($C211, Table3[#All], 101, 0)</f>
        <v>0</v>
      </c>
      <c r="FO211" s="14">
        <f t="shared" si="247"/>
        <v>4</v>
      </c>
      <c r="FP211" s="11"/>
      <c r="FQ211" s="9">
        <f>VLOOKUP($C211, Table3[#All], 102, 0)</f>
        <v>0.8095</v>
      </c>
      <c r="FR211" s="9">
        <f>VLOOKUP($C211, Table3[#All], 103, 0)</f>
        <v>0.1905</v>
      </c>
      <c r="FS211" s="9">
        <f>VLOOKUP($C211, Table3[#All], 104, 0)</f>
        <v>0</v>
      </c>
      <c r="FT211" s="9">
        <f>VLOOKUP($C211, Table3[#All], 105, 0)</f>
        <v>0</v>
      </c>
      <c r="FU211" s="9">
        <v>0</v>
      </c>
      <c r="FV211" s="10">
        <f t="shared" si="248"/>
        <v>1</v>
      </c>
      <c r="FW211" s="11"/>
      <c r="FX211" s="9">
        <f>VLOOKUP($C211, Table3[#All], 106, 0)</f>
        <v>0.5</v>
      </c>
      <c r="FY211" s="9"/>
      <c r="FZ211" s="9">
        <f>VLOOKUP($C211, Table3[#All], 107, 0)</f>
        <v>0.42859999999999998</v>
      </c>
      <c r="GA211" s="9">
        <f>VLOOKUP($C211, Table3[#All], 108, 0)</f>
        <v>7.1399999999999991E-2</v>
      </c>
      <c r="GB211" s="9"/>
      <c r="GC211" s="10">
        <f t="shared" si="265"/>
        <v>3</v>
      </c>
      <c r="GD211" s="81"/>
      <c r="GE211" s="9">
        <f>VLOOKUP($C211, Table3[#All], 109, 0)</f>
        <v>0</v>
      </c>
      <c r="GF211" s="9">
        <f>VLOOKUP($C211, Table3[#All], 110, 0)</f>
        <v>0.871</v>
      </c>
      <c r="GG211" s="9">
        <f>VLOOKUP($C211, Table3[#All], 111, 0)</f>
        <v>0.129</v>
      </c>
      <c r="GH211" s="9"/>
      <c r="GI211" s="9">
        <f>VLOOKUP($C211, Table3[#All], 112, 0)</f>
        <v>0</v>
      </c>
      <c r="GJ211" s="12">
        <f t="shared" si="249"/>
        <v>2</v>
      </c>
      <c r="GK211" s="11"/>
      <c r="GL211" s="9">
        <f>VLOOKUP($C211, Table3[#All], 113, 0)</f>
        <v>0</v>
      </c>
      <c r="GM211" s="9">
        <f>VLOOKUP($C211, Table3[#All], 114, 0)</f>
        <v>0</v>
      </c>
      <c r="GN211" s="9">
        <f>VLOOKUP($C211, Table3[#All], 115, 0)</f>
        <v>9.5199999999999993E-2</v>
      </c>
      <c r="GO211" s="9">
        <f>VLOOKUP($C211, Table3[#All], 116, 0)</f>
        <v>0.90480000000000005</v>
      </c>
      <c r="GP211" s="9"/>
      <c r="GQ211" s="10">
        <f t="shared" si="250"/>
        <v>4</v>
      </c>
      <c r="GR211" s="11"/>
      <c r="GS211" s="9">
        <f>VLOOKUP($C211, Table2[#All], 3, 0)</f>
        <v>0</v>
      </c>
      <c r="GT211" s="9">
        <f>VLOOKUP($C211, Table2[#All], 4, 0)</f>
        <v>0</v>
      </c>
      <c r="GU211" s="9">
        <f>VLOOKUP($C211, Table2[#All], 5, 0)</f>
        <v>1</v>
      </c>
      <c r="GV211" s="9">
        <f>VLOOKUP($C211, Table2[#All], 6, 0)</f>
        <v>0</v>
      </c>
      <c r="GW211" s="9">
        <f>VLOOKUP($C211, Table2[#All], 7, 0)</f>
        <v>0</v>
      </c>
      <c r="GX211" s="10">
        <f t="shared" si="251"/>
        <v>3</v>
      </c>
      <c r="GY211" s="11"/>
      <c r="GZ211" s="9">
        <v>0</v>
      </c>
      <c r="HA211" s="9">
        <v>0</v>
      </c>
      <c r="HB211" s="9">
        <v>0</v>
      </c>
      <c r="HC211" s="9">
        <v>1</v>
      </c>
      <c r="HD211" s="9"/>
      <c r="HE211" s="10">
        <f t="shared" si="252"/>
        <v>4</v>
      </c>
      <c r="HF211" s="11"/>
      <c r="HG211" s="9">
        <f>VLOOKUP($C211, Table5[#All], 2, 0)</f>
        <v>0</v>
      </c>
      <c r="HH211" s="9">
        <f>VLOOKUP($C211, Table5[#All], 3, 0)</f>
        <v>0</v>
      </c>
      <c r="HI211" s="9">
        <f>VLOOKUP($C211, Table5[#All], 4, 0)</f>
        <v>0</v>
      </c>
      <c r="HJ211" s="9">
        <f>VLOOKUP($C211, Table5[#All], 5, 0)</f>
        <v>1</v>
      </c>
      <c r="HK211" s="9">
        <f>VLOOKUP($C211, Table5[#All], 6, 0)</f>
        <v>0</v>
      </c>
      <c r="HL211" s="10">
        <f t="shared" si="253"/>
        <v>4</v>
      </c>
      <c r="HM211" s="11"/>
      <c r="HN211" s="9">
        <f>VLOOKUP($C211, Table5[#All], 7, 0)</f>
        <v>0</v>
      </c>
      <c r="HO211" s="9">
        <f>VLOOKUP($C211, Table5[#All], 8, 0)</f>
        <v>1</v>
      </c>
      <c r="HP211" s="9">
        <f>VLOOKUP($C211, Table5[#All], 9, 0)</f>
        <v>0</v>
      </c>
      <c r="HQ211" s="9">
        <f>VLOOKUP($C211, Table5[#All], 10, 0)</f>
        <v>0</v>
      </c>
      <c r="HR211" s="9">
        <f>VLOOKUP($C211, Table5[#All], 11, 0)</f>
        <v>0</v>
      </c>
      <c r="HS211" s="10">
        <f t="shared" si="254"/>
        <v>2</v>
      </c>
      <c r="HT211" s="11"/>
      <c r="HU211" s="9">
        <f>VLOOKUP($C211, Table5[#All], 12, 0)</f>
        <v>1</v>
      </c>
      <c r="HV211" s="9">
        <f>VLOOKUP($C211, Table5[#All], 13, 0)</f>
        <v>0</v>
      </c>
      <c r="HW211" s="9">
        <f>VLOOKUP($C211, Table5[#All], 14, 0)</f>
        <v>0</v>
      </c>
      <c r="HX211" s="9">
        <f>VLOOKUP($C211, Table5[#All], 15, 0)</f>
        <v>0</v>
      </c>
      <c r="HY211" s="9">
        <f>VLOOKUP($C211, Table5[#All], 16, 0)</f>
        <v>0</v>
      </c>
      <c r="HZ211" s="10">
        <f t="shared" si="255"/>
        <v>1</v>
      </c>
      <c r="IA211" s="11"/>
      <c r="IB211" s="9">
        <f>VLOOKUP($C211, Table5[#All], 17, 0)</f>
        <v>0</v>
      </c>
      <c r="IC211" s="9">
        <f>VLOOKUP($C211, Table5[#All], 18, 0)</f>
        <v>1</v>
      </c>
      <c r="ID211" s="9">
        <f>VLOOKUP($C211, Table5[#All], 19, 0)</f>
        <v>0</v>
      </c>
      <c r="IE211" s="9">
        <f>VLOOKUP($C211, Table5[#All], 20, 0)</f>
        <v>0</v>
      </c>
      <c r="IF211" s="9">
        <f>VLOOKUP($C211, Table5[#All], 21, 0)</f>
        <v>0</v>
      </c>
      <c r="IG211" s="10">
        <f t="shared" si="256"/>
        <v>2</v>
      </c>
      <c r="IH211" s="11"/>
      <c r="II211" s="9">
        <f>VLOOKUP($C211, Table5[#All], 22, 0)</f>
        <v>1</v>
      </c>
      <c r="IJ211" s="9">
        <f>VLOOKUP($C211, Table5[#All], 23, 0)</f>
        <v>0</v>
      </c>
      <c r="IK211" s="9">
        <f>VLOOKUP($C211, Table5[#All], 24, 0)</f>
        <v>0</v>
      </c>
      <c r="IL211" s="9">
        <f>VLOOKUP($C211, Table5[#All], 25, 0)</f>
        <v>0</v>
      </c>
      <c r="IM211" s="9">
        <f>VLOOKUP($C211, Table5[#All], 26, 0)</f>
        <v>0</v>
      </c>
      <c r="IN211" s="10">
        <f t="shared" si="257"/>
        <v>1</v>
      </c>
      <c r="IO211" s="11"/>
      <c r="IP211" s="9">
        <v>1</v>
      </c>
      <c r="IQ211" s="9">
        <v>0</v>
      </c>
      <c r="IR211" s="9">
        <v>0</v>
      </c>
      <c r="IS211" s="9">
        <v>0</v>
      </c>
      <c r="IT211" s="9">
        <v>0</v>
      </c>
      <c r="IU211" s="10">
        <f t="shared" si="258"/>
        <v>1</v>
      </c>
      <c r="IV211" s="82"/>
    </row>
    <row r="212" spans="1:256" ht="16.3" thickTop="1" thickBot="1" x14ac:dyDescent="0.35">
      <c r="A212" s="16" t="s">
        <v>531</v>
      </c>
      <c r="B212" s="16" t="s">
        <v>566</v>
      </c>
      <c r="C212" s="16" t="s">
        <v>567</v>
      </c>
      <c r="D212" s="11"/>
      <c r="E212" s="9">
        <f>VLOOKUP($C212, Table3[#All], 2, 0)</f>
        <v>0</v>
      </c>
      <c r="F212" s="9"/>
      <c r="G212" s="9">
        <f>VLOOKUP($C212, Table3[#All], 3, 0)</f>
        <v>0.11109999999999999</v>
      </c>
      <c r="H212" s="9">
        <f>VLOOKUP($C212, Table3[#All], 4, 0)</f>
        <v>0.88890000000000002</v>
      </c>
      <c r="I212" s="9">
        <f>VLOOKUP($C212, Table3[#All], 5, 0)</f>
        <v>0</v>
      </c>
      <c r="J212" s="10">
        <f t="shared" si="259"/>
        <v>4</v>
      </c>
      <c r="K212" s="11"/>
      <c r="L212" s="9">
        <f>VLOOKUP($C212, Table3[#All], 6, 0)</f>
        <v>0</v>
      </c>
      <c r="M212" s="9"/>
      <c r="N212" s="9">
        <f>VLOOKUP($C212, Table3[#All], 7, 0)</f>
        <v>0</v>
      </c>
      <c r="O212" s="9">
        <f>VLOOKUP($C212, Table3[#All], 8, 0)</f>
        <v>1</v>
      </c>
      <c r="P212" s="9">
        <f>VLOOKUP($C212, Table3[#All], 9, 0)</f>
        <v>0</v>
      </c>
      <c r="Q212" s="10">
        <f t="shared" si="260"/>
        <v>4</v>
      </c>
      <c r="R212" s="11"/>
      <c r="S212" s="9">
        <f>VLOOKUP($C212, Table3[#All], 10, 0)</f>
        <v>0</v>
      </c>
      <c r="T212" s="9">
        <f>VLOOKUP($C212, Table3[#All], 11, 0)</f>
        <v>5.5599999999999997E-2</v>
      </c>
      <c r="U212" s="9">
        <f>VLOOKUP($C212, Table3[#All], 12, 0)</f>
        <v>0.33329999999999999</v>
      </c>
      <c r="V212" s="9">
        <f>VLOOKUP($C212, Table3[#All], 13, 0)</f>
        <v>0.55559999999999998</v>
      </c>
      <c r="W212" s="9">
        <f>VLOOKUP($C212, Table3[#All], 14, 0)</f>
        <v>5.5599999999999997E-2</v>
      </c>
      <c r="X212" s="10">
        <f t="shared" si="261"/>
        <v>4</v>
      </c>
      <c r="Y212" s="11"/>
      <c r="Z212" s="9">
        <f>VLOOKUP($C212, Table3[#All], 15, 0)</f>
        <v>0</v>
      </c>
      <c r="AA212" s="9">
        <f>VLOOKUP($C212, Table3[#All], 16, 0)</f>
        <v>5.5599999999999997E-2</v>
      </c>
      <c r="AB212" s="9">
        <f>VLOOKUP($C212, Table3[#All], 17, 0)</f>
        <v>0.11109999999999999</v>
      </c>
      <c r="AC212" s="9">
        <f>VLOOKUP($C212, Table3[#All], 18, 0)</f>
        <v>0.66670000000000007</v>
      </c>
      <c r="AD212" s="9">
        <f>VLOOKUP($C212, Table3[#All], 19, 0)</f>
        <v>0.16670000000000001</v>
      </c>
      <c r="AE212" s="10">
        <f t="shared" si="231"/>
        <v>4</v>
      </c>
      <c r="AF212" s="11"/>
      <c r="AG212" s="9">
        <f>VLOOKUP($C212, Table3[#All], 20, 0)</f>
        <v>0</v>
      </c>
      <c r="AH212" s="9">
        <f>VLOOKUP($C212, Table3[#All], 21, 0)</f>
        <v>0.22219999999999998</v>
      </c>
      <c r="AI212" s="9">
        <f>VLOOKUP($C212, Table3[#All], 22, 0)</f>
        <v>0.77780000000000005</v>
      </c>
      <c r="AJ212" s="9"/>
      <c r="AK212" s="9"/>
      <c r="AL212" s="10">
        <f t="shared" si="232"/>
        <v>3</v>
      </c>
      <c r="AM212" s="11"/>
      <c r="AN212" s="9">
        <f>VLOOKUP($C212, Table3[#All], 23, 0)</f>
        <v>0</v>
      </c>
      <c r="AO212" s="9">
        <f>VLOOKUP($C212, Table3[#All], 24, 0)</f>
        <v>0</v>
      </c>
      <c r="AP212" s="9">
        <f>VLOOKUP($C212, Table3[#All], 25, 0)</f>
        <v>1</v>
      </c>
      <c r="AQ212" s="9">
        <f>VLOOKUP($C212, Table3[#All], 26, 0)</f>
        <v>0</v>
      </c>
      <c r="AR212" s="9"/>
      <c r="AS212" s="12">
        <f t="shared" si="233"/>
        <v>3</v>
      </c>
      <c r="AT212" s="11"/>
      <c r="AU212" s="9">
        <f>VLOOKUP($C212, Table3[#All], 27, 0)</f>
        <v>0</v>
      </c>
      <c r="AV212" s="9">
        <f>VLOOKUP($C212, Table3[#All], 28, 0)</f>
        <v>5.5599999999999997E-2</v>
      </c>
      <c r="AW212" s="9">
        <f>VLOOKUP($C212, Table3[#All], 29, 0)</f>
        <v>0.94440000000000002</v>
      </c>
      <c r="AX212" s="9"/>
      <c r="AY212" s="9"/>
      <c r="AZ212" s="10">
        <f t="shared" si="262"/>
        <v>3</v>
      </c>
      <c r="BA212" s="11"/>
      <c r="BB212" s="9">
        <f>VLOOKUP($C212, Table3[#All], 30, 0)</f>
        <v>0</v>
      </c>
      <c r="BC212" s="9">
        <f>VLOOKUP($C212, Table3[#All], 31, 0)</f>
        <v>0</v>
      </c>
      <c r="BD212" s="9">
        <f>VLOOKUP($C212, Table3[#All], 32, 0)</f>
        <v>0.33329999999999999</v>
      </c>
      <c r="BE212" s="9">
        <f>VLOOKUP($C212, Table3[#All], 33, 0)</f>
        <v>0.66670000000000007</v>
      </c>
      <c r="BF212" s="9"/>
      <c r="BG212" s="10">
        <f t="shared" si="263"/>
        <v>4</v>
      </c>
      <c r="BH212" s="81"/>
      <c r="BI212" s="9">
        <f>VLOOKUP($C212, Table3[#All], 34, 0)</f>
        <v>0</v>
      </c>
      <c r="BJ212" s="9">
        <f>VLOOKUP($C212, Table3[#All], 35, 0)</f>
        <v>0</v>
      </c>
      <c r="BK212" s="9">
        <f>VLOOKUP($C212, Table3[#All], 36, 0)</f>
        <v>0</v>
      </c>
      <c r="BL212" s="9">
        <f>VLOOKUP($C212, Table3[#All], 37, 0)</f>
        <v>0</v>
      </c>
      <c r="BM212" s="9">
        <f>VLOOKUP($C212, Table3[#All], 38, 0)</f>
        <v>0</v>
      </c>
      <c r="BN212" s="10" t="str">
        <f t="shared" si="264"/>
        <v>N/A</v>
      </c>
      <c r="BO212" s="11"/>
      <c r="BP212" s="9">
        <f>VLOOKUP($C212, Table3[#All], 39, 0)</f>
        <v>0</v>
      </c>
      <c r="BQ212" s="9">
        <f>VLOOKUP($C212, Table3[#All], 40, 0)</f>
        <v>1</v>
      </c>
      <c r="BR212" s="9">
        <f>VLOOKUP($C212, Table3[#All], 41, 0)</f>
        <v>0</v>
      </c>
      <c r="BS212" s="9">
        <f>VLOOKUP($C212, Table3[#All], 42, 0)</f>
        <v>0</v>
      </c>
      <c r="BT212" s="9"/>
      <c r="BU212" s="10">
        <f t="shared" si="234"/>
        <v>2</v>
      </c>
      <c r="BV212" s="11"/>
      <c r="BW212" s="9">
        <f>VLOOKUP($C212, Table3[#All], 43, 0)</f>
        <v>5.5599999999999997E-2</v>
      </c>
      <c r="BX212" s="9">
        <f>VLOOKUP($C212, Table3[#All], 44, 0)</f>
        <v>0.94440000000000002</v>
      </c>
      <c r="BY212" s="9">
        <f>VLOOKUP($C212, Table3[#All], 45, 0)</f>
        <v>0</v>
      </c>
      <c r="BZ212" s="9"/>
      <c r="CA212" s="9"/>
      <c r="CB212" s="10">
        <f t="shared" si="235"/>
        <v>2</v>
      </c>
      <c r="CC212" s="81"/>
      <c r="CD212" s="9">
        <f>VLOOKUP($C212, Table3[#All], 46, 0)</f>
        <v>1</v>
      </c>
      <c r="CE212" s="9">
        <f>VLOOKUP($C212, Table3[#All], 47, 0)</f>
        <v>0</v>
      </c>
      <c r="CF212" s="9">
        <f>VLOOKUP($C212, Table3[#All], 48, 0)</f>
        <v>0</v>
      </c>
      <c r="CG212" s="9">
        <f>VLOOKUP($C212, Table3[#All], 49, 0)</f>
        <v>0</v>
      </c>
      <c r="CH212" s="9">
        <f>VLOOKUP($C212, Table3[#All], 50, 0)</f>
        <v>0</v>
      </c>
      <c r="CI212" s="12">
        <f t="shared" si="236"/>
        <v>1</v>
      </c>
      <c r="CJ212" s="13"/>
      <c r="CK212" s="9">
        <f>VLOOKUP($C212, Table3[#All], 51, 0)</f>
        <v>5.5599999999999997E-2</v>
      </c>
      <c r="CL212" s="9">
        <f>VLOOKUP($C212, Table3[#All], 52, 0)</f>
        <v>0.55559999999999998</v>
      </c>
      <c r="CM212" s="9">
        <f>VLOOKUP($C212, Table3[#All], 53, 0)</f>
        <v>0.38890000000000002</v>
      </c>
      <c r="CN212" s="9">
        <f>VLOOKUP($C212, Table3[#All], 54, 0)</f>
        <v>0</v>
      </c>
      <c r="CO212" s="9"/>
      <c r="CP212" s="10">
        <f t="shared" si="237"/>
        <v>3</v>
      </c>
      <c r="CQ212" s="11"/>
      <c r="CR212" s="9">
        <f>VLOOKUP($C212, Table3[#All], 55, 0)</f>
        <v>0.44439999999999996</v>
      </c>
      <c r="CS212" s="9">
        <f>VLOOKUP($C212, Table3[#All], 56, 0)</f>
        <v>0.27779999999999999</v>
      </c>
      <c r="CT212" s="9">
        <f>VLOOKUP($C212, Table3[#All], 57, 0)</f>
        <v>0.22219999999999998</v>
      </c>
      <c r="CU212" s="9">
        <f>VLOOKUP($C212, Table3[#All], 58, 0)</f>
        <v>5.5599999999999997E-2</v>
      </c>
      <c r="CV212" s="9">
        <f>VLOOKUP($C212, Table3[#All], 59, 0)</f>
        <v>0</v>
      </c>
      <c r="CW212" s="14">
        <f t="shared" si="238"/>
        <v>3</v>
      </c>
      <c r="CX212" s="81"/>
      <c r="CY212" s="9">
        <f>VLOOKUP($C212, Table3[#All], 60, 0)</f>
        <v>0</v>
      </c>
      <c r="CZ212" s="9">
        <f>VLOOKUP($C212, Table3[#All], 61, 0)</f>
        <v>5.5599999999999997E-2</v>
      </c>
      <c r="DA212" s="9">
        <f>VLOOKUP($C212, Table3[#All], 62, 0)</f>
        <v>0.5</v>
      </c>
      <c r="DB212" s="9">
        <f>VLOOKUP($C212, Table3[#All], 63, 0)</f>
        <v>0.16670000000000001</v>
      </c>
      <c r="DC212" s="9">
        <f>VLOOKUP($C212, Table3[#All], 64, 0)</f>
        <v>0.27779999999999999</v>
      </c>
      <c r="DD212" s="10">
        <f t="shared" si="239"/>
        <v>5</v>
      </c>
      <c r="DE212" s="11"/>
      <c r="DF212" s="9">
        <f>VLOOKUP($C212, Table3[#All], 65, 0)</f>
        <v>0.16670000000000001</v>
      </c>
      <c r="DG212" s="9"/>
      <c r="DH212" s="9">
        <f>VLOOKUP($C212, Table3[#All], 66, 0)</f>
        <v>0</v>
      </c>
      <c r="DI212" s="9"/>
      <c r="DJ212" s="9">
        <f>VLOOKUP($C212, Table3[#All], 67, 0)</f>
        <v>0.83329999999999993</v>
      </c>
      <c r="DK212" s="14">
        <f t="shared" si="240"/>
        <v>5</v>
      </c>
      <c r="DL212" s="11"/>
      <c r="DM212" s="9">
        <f>VLOOKUP($C212, Table3[#All], 68, 0)</f>
        <v>0.44439999999999996</v>
      </c>
      <c r="DN212" s="9"/>
      <c r="DO212" s="9">
        <f>VLOOKUP($C212, Table3[#All], 69, 0)</f>
        <v>0.38890000000000002</v>
      </c>
      <c r="DP212" s="9">
        <f>VLOOKUP($C212, Table3[#All], 70, 0)</f>
        <v>0.16670000000000001</v>
      </c>
      <c r="DQ212" s="9"/>
      <c r="DR212" s="14">
        <f t="shared" si="241"/>
        <v>3</v>
      </c>
      <c r="DS212" s="11"/>
      <c r="DT212" s="9">
        <f>VLOOKUP($C212, Table3[#All], 71, 0)</f>
        <v>0</v>
      </c>
      <c r="DU212" s="9">
        <f>VLOOKUP($C212, Table3[#All], 72, 0)</f>
        <v>0.11109999999999999</v>
      </c>
      <c r="DV212" s="9">
        <f>VLOOKUP($C212, Table3[#All], 73, 0)</f>
        <v>0.16670000000000001</v>
      </c>
      <c r="DW212" s="9">
        <f>VLOOKUP($C212, Table3[#All], 74, 0)</f>
        <v>0.55559999999999998</v>
      </c>
      <c r="DX212" s="9">
        <f>VLOOKUP($C212, Table3[#All], 75, 0)</f>
        <v>0.16670000000000001</v>
      </c>
      <c r="DY212" s="12">
        <f t="shared" si="230"/>
        <v>4</v>
      </c>
      <c r="DZ212" s="11"/>
      <c r="EA212" s="9">
        <f>VLOOKUP($C212, Table3[#All], 76, 0)</f>
        <v>1</v>
      </c>
      <c r="EB212" s="9">
        <f>VLOOKUP($C212, Table3[#All], 77, 0)</f>
        <v>0</v>
      </c>
      <c r="EC212" s="9">
        <f>VLOOKUP($C212, Table3[#All], 78, 0)</f>
        <v>0</v>
      </c>
      <c r="ED212" s="9">
        <f>VLOOKUP($C212, Table3[#All], 79, 0)</f>
        <v>0</v>
      </c>
      <c r="EE212" s="9">
        <f>VLOOKUP($C212, Table3[#All], 80, 0)</f>
        <v>0</v>
      </c>
      <c r="EF212" s="10">
        <f t="shared" si="242"/>
        <v>1</v>
      </c>
      <c r="EG212" s="9"/>
      <c r="EH212" s="9">
        <f>VLOOKUP($C212, Table3[#All], 81, 0)</f>
        <v>0</v>
      </c>
      <c r="EI212" s="9">
        <f>VLOOKUP($C212, Table3[#All], 82, 0)</f>
        <v>0</v>
      </c>
      <c r="EJ212" s="9">
        <f>VLOOKUP($C212, Table3[#All], 83, 0)</f>
        <v>0</v>
      </c>
      <c r="EK212" s="9">
        <f>VLOOKUP($C212, Table3[#All], 84, 0)</f>
        <v>0</v>
      </c>
      <c r="EL212" s="9">
        <f>VLOOKUP($C212, Table3[#All], 85, 0)</f>
        <v>1</v>
      </c>
      <c r="EM212" s="14">
        <f t="shared" si="243"/>
        <v>5</v>
      </c>
      <c r="EN212" s="11"/>
      <c r="EO212" s="9">
        <f>VLOOKUP($C212, Table3[#All], 86, 0)</f>
        <v>0.88890000000000002</v>
      </c>
      <c r="EP212" s="9"/>
      <c r="EQ212" s="9">
        <f>VLOOKUP($C212, Table3[#All], 87, 0)</f>
        <v>0.11109999999999999</v>
      </c>
      <c r="ER212" s="9"/>
      <c r="ES212" s="9"/>
      <c r="ET212" s="14">
        <f t="shared" si="244"/>
        <v>1</v>
      </c>
      <c r="EU212" s="11"/>
      <c r="EV212" s="9">
        <f>VLOOKUP($C212, Table3[#All], 88, 0)</f>
        <v>1</v>
      </c>
      <c r="EW212" s="9">
        <f>VLOOKUP($C212, Table3[#All], 89, 0)</f>
        <v>0</v>
      </c>
      <c r="EX212" s="9">
        <f>VLOOKUP($C212, Table3[#All], 90, 0)</f>
        <v>0</v>
      </c>
      <c r="EY212" s="9">
        <f>VLOOKUP($C212, Table3[#All], 91, 0)</f>
        <v>0</v>
      </c>
      <c r="EZ212" s="9">
        <f>VLOOKUP($C212, Table3[#All], 92, 0)</f>
        <v>0</v>
      </c>
      <c r="FA212" s="12">
        <f t="shared" si="245"/>
        <v>1</v>
      </c>
      <c r="FB212" s="11"/>
      <c r="FC212" s="9">
        <f>VLOOKUP($C212, Table3[#All], 93, 0)</f>
        <v>0</v>
      </c>
      <c r="FD212" s="9">
        <f>VLOOKUP($C212, Table3[#All], 94, 0)</f>
        <v>5.5599999999999997E-2</v>
      </c>
      <c r="FE212" s="9">
        <f>VLOOKUP($C212, Table3[#All], 95, 0)</f>
        <v>0.38890000000000002</v>
      </c>
      <c r="FF212" s="9">
        <f>VLOOKUP($C212, Table3[#All], 96, 0)</f>
        <v>0.55559999999999998</v>
      </c>
      <c r="FG212" s="9"/>
      <c r="FH212" s="10">
        <f t="shared" si="246"/>
        <v>4</v>
      </c>
      <c r="FI212" s="11"/>
      <c r="FJ212" s="9">
        <f>VLOOKUP($C212, Table3[#All], 97, 0)</f>
        <v>0</v>
      </c>
      <c r="FK212" s="9">
        <f>VLOOKUP($C212, Table3[#All], 98, 0)</f>
        <v>0</v>
      </c>
      <c r="FL212" s="9">
        <f>VLOOKUP($C212, Table3[#All], 99, 0)</f>
        <v>0</v>
      </c>
      <c r="FM212" s="9">
        <f>VLOOKUP($C212, Table3[#All], 100, 0)</f>
        <v>0</v>
      </c>
      <c r="FN212" s="9">
        <f>VLOOKUP($C212, Table3[#All], 101, 0)</f>
        <v>1</v>
      </c>
      <c r="FO212" s="14">
        <f t="shared" si="247"/>
        <v>5</v>
      </c>
      <c r="FP212" s="11"/>
      <c r="FQ212" s="9">
        <f>VLOOKUP($C212, Table3[#All], 102, 0)</f>
        <v>0.83329999999999993</v>
      </c>
      <c r="FR212" s="9">
        <f>VLOOKUP($C212, Table3[#All], 103, 0)</f>
        <v>0.16670000000000001</v>
      </c>
      <c r="FS212" s="9">
        <f>VLOOKUP($C212, Table3[#All], 104, 0)</f>
        <v>0</v>
      </c>
      <c r="FT212" s="9">
        <f>VLOOKUP($C212, Table3[#All], 105, 0)</f>
        <v>0</v>
      </c>
      <c r="FU212" s="9">
        <v>0</v>
      </c>
      <c r="FV212" s="10">
        <f t="shared" si="248"/>
        <v>1</v>
      </c>
      <c r="FW212" s="11"/>
      <c r="FX212" s="9">
        <f>VLOOKUP($C212, Table3[#All], 106, 0)</f>
        <v>5.5599999999999997E-2</v>
      </c>
      <c r="FY212" s="9"/>
      <c r="FZ212" s="9">
        <f>VLOOKUP($C212, Table3[#All], 107, 0)</f>
        <v>0.61109999999999998</v>
      </c>
      <c r="GA212" s="9">
        <f>VLOOKUP($C212, Table3[#All], 108, 0)</f>
        <v>0.33329999999999999</v>
      </c>
      <c r="GB212" s="9"/>
      <c r="GC212" s="10">
        <f t="shared" si="265"/>
        <v>4</v>
      </c>
      <c r="GD212" s="81"/>
      <c r="GE212" s="9">
        <f>VLOOKUP($C212, Table3[#All], 109, 0)</f>
        <v>0</v>
      </c>
      <c r="GF212" s="9">
        <f>VLOOKUP($C212, Table3[#All], 110, 0)</f>
        <v>0.44439999999999996</v>
      </c>
      <c r="GG212" s="9">
        <f>VLOOKUP($C212, Table3[#All], 111, 0)</f>
        <v>0.55559999999999998</v>
      </c>
      <c r="GH212" s="9"/>
      <c r="GI212" s="9">
        <f>VLOOKUP($C212, Table3[#All], 112, 0)</f>
        <v>0</v>
      </c>
      <c r="GJ212" s="12">
        <f t="shared" si="249"/>
        <v>3</v>
      </c>
      <c r="GK212" s="11"/>
      <c r="GL212" s="9">
        <f>VLOOKUP($C212, Table3[#All], 113, 0)</f>
        <v>0</v>
      </c>
      <c r="GM212" s="9">
        <f>VLOOKUP($C212, Table3[#All], 114, 0)</f>
        <v>0.16670000000000001</v>
      </c>
      <c r="GN212" s="9">
        <f>VLOOKUP($C212, Table3[#All], 115, 0)</f>
        <v>0.5</v>
      </c>
      <c r="GO212" s="9">
        <f>VLOOKUP($C212, Table3[#All], 116, 0)</f>
        <v>0.33329999999999999</v>
      </c>
      <c r="GP212" s="9"/>
      <c r="GQ212" s="10">
        <f t="shared" si="250"/>
        <v>4</v>
      </c>
      <c r="GR212" s="11"/>
      <c r="GS212" s="9">
        <f>VLOOKUP($C212, Table2[#All], 3, 0)</f>
        <v>0</v>
      </c>
      <c r="GT212" s="9">
        <f>VLOOKUP($C212, Table2[#All], 4, 0)</f>
        <v>0</v>
      </c>
      <c r="GU212" s="9">
        <f>VLOOKUP($C212, Table2[#All], 5, 0)</f>
        <v>1</v>
      </c>
      <c r="GV212" s="9">
        <f>VLOOKUP($C212, Table2[#All], 6, 0)</f>
        <v>0</v>
      </c>
      <c r="GW212" s="9">
        <f>VLOOKUP($C212, Table2[#All], 7, 0)</f>
        <v>0</v>
      </c>
      <c r="GX212" s="10">
        <f t="shared" si="251"/>
        <v>3</v>
      </c>
      <c r="GY212" s="11"/>
      <c r="GZ212" s="9">
        <v>0</v>
      </c>
      <c r="HA212" s="9">
        <v>0</v>
      </c>
      <c r="HB212" s="9">
        <v>0</v>
      </c>
      <c r="HC212" s="9">
        <v>1</v>
      </c>
      <c r="HD212" s="9"/>
      <c r="HE212" s="10">
        <f t="shared" si="252"/>
        <v>4</v>
      </c>
      <c r="HF212" s="11"/>
      <c r="HG212" s="9">
        <f>VLOOKUP($C212, Table5[#All], 2, 0)</f>
        <v>0</v>
      </c>
      <c r="HH212" s="9">
        <f>VLOOKUP($C212, Table5[#All], 3, 0)</f>
        <v>0</v>
      </c>
      <c r="HI212" s="9">
        <f>VLOOKUP($C212, Table5[#All], 4, 0)</f>
        <v>0</v>
      </c>
      <c r="HJ212" s="9">
        <f>VLOOKUP($C212, Table5[#All], 5, 0)</f>
        <v>0</v>
      </c>
      <c r="HK212" s="9">
        <f>VLOOKUP($C212, Table5[#All], 6, 0)</f>
        <v>1</v>
      </c>
      <c r="HL212" s="10">
        <f t="shared" si="253"/>
        <v>5</v>
      </c>
      <c r="HM212" s="11"/>
      <c r="HN212" s="9">
        <f>VLOOKUP($C212, Table5[#All], 7, 0)</f>
        <v>0</v>
      </c>
      <c r="HO212" s="9">
        <f>VLOOKUP($C212, Table5[#All], 8, 0)</f>
        <v>1</v>
      </c>
      <c r="HP212" s="9">
        <f>VLOOKUP($C212, Table5[#All], 9, 0)</f>
        <v>0</v>
      </c>
      <c r="HQ212" s="9">
        <f>VLOOKUP($C212, Table5[#All], 10, 0)</f>
        <v>0</v>
      </c>
      <c r="HR212" s="9">
        <f>VLOOKUP($C212, Table5[#All], 11, 0)</f>
        <v>0</v>
      </c>
      <c r="HS212" s="10">
        <f t="shared" si="254"/>
        <v>2</v>
      </c>
      <c r="HT212" s="11"/>
      <c r="HU212" s="9">
        <f>VLOOKUP($C212, Table5[#All], 12, 0)</f>
        <v>1</v>
      </c>
      <c r="HV212" s="9">
        <f>VLOOKUP($C212, Table5[#All], 13, 0)</f>
        <v>0</v>
      </c>
      <c r="HW212" s="9">
        <f>VLOOKUP($C212, Table5[#All], 14, 0)</f>
        <v>0</v>
      </c>
      <c r="HX212" s="9">
        <f>VLOOKUP($C212, Table5[#All], 15, 0)</f>
        <v>0</v>
      </c>
      <c r="HY212" s="9">
        <f>VLOOKUP($C212, Table5[#All], 16, 0)</f>
        <v>0</v>
      </c>
      <c r="HZ212" s="10">
        <f t="shared" si="255"/>
        <v>1</v>
      </c>
      <c r="IA212" s="11"/>
      <c r="IB212" s="9">
        <f>VLOOKUP($C212, Table5[#All], 17, 0)</f>
        <v>0</v>
      </c>
      <c r="IC212" s="9">
        <f>VLOOKUP($C212, Table5[#All], 18, 0)</f>
        <v>1</v>
      </c>
      <c r="ID212" s="9">
        <f>VLOOKUP($C212, Table5[#All], 19, 0)</f>
        <v>0</v>
      </c>
      <c r="IE212" s="9">
        <f>VLOOKUP($C212, Table5[#All], 20, 0)</f>
        <v>0</v>
      </c>
      <c r="IF212" s="9">
        <f>VLOOKUP($C212, Table5[#All], 21, 0)</f>
        <v>0</v>
      </c>
      <c r="IG212" s="10">
        <f t="shared" si="256"/>
        <v>2</v>
      </c>
      <c r="IH212" s="11"/>
      <c r="II212" s="9">
        <f>VLOOKUP($C212, Table5[#All], 22, 0)</f>
        <v>1</v>
      </c>
      <c r="IJ212" s="9">
        <f>VLOOKUP($C212, Table5[#All], 23, 0)</f>
        <v>0</v>
      </c>
      <c r="IK212" s="9">
        <f>VLOOKUP($C212, Table5[#All], 24, 0)</f>
        <v>0</v>
      </c>
      <c r="IL212" s="9">
        <f>VLOOKUP($C212, Table5[#All], 25, 0)</f>
        <v>0</v>
      </c>
      <c r="IM212" s="9">
        <f>VLOOKUP($C212, Table5[#All], 26, 0)</f>
        <v>0</v>
      </c>
      <c r="IN212" s="10">
        <f t="shared" si="257"/>
        <v>1</v>
      </c>
      <c r="IO212" s="11"/>
      <c r="IP212" s="9">
        <v>1</v>
      </c>
      <c r="IQ212" s="9">
        <v>0</v>
      </c>
      <c r="IR212" s="9">
        <v>0</v>
      </c>
      <c r="IS212" s="9">
        <v>0</v>
      </c>
      <c r="IT212" s="9">
        <v>0</v>
      </c>
      <c r="IU212" s="10">
        <f t="shared" si="258"/>
        <v>1</v>
      </c>
      <c r="IV212" s="82"/>
    </row>
    <row r="213" spans="1:256" ht="16.3" thickTop="1" thickBot="1" x14ac:dyDescent="0.35">
      <c r="A213" s="16" t="s">
        <v>531</v>
      </c>
      <c r="B213" s="16" t="s">
        <v>568</v>
      </c>
      <c r="C213" s="16" t="s">
        <v>569</v>
      </c>
      <c r="D213" s="11"/>
      <c r="E213" s="9">
        <f>VLOOKUP($C213, Table3[#All], 2, 0)</f>
        <v>0.71430000000000005</v>
      </c>
      <c r="F213" s="9"/>
      <c r="G213" s="9">
        <f>VLOOKUP($C213, Table3[#All], 3, 0)</f>
        <v>0</v>
      </c>
      <c r="H213" s="9">
        <f>VLOOKUP($C213, Table3[#All], 4, 0)</f>
        <v>0.28570000000000001</v>
      </c>
      <c r="I213" s="9">
        <f>VLOOKUP($C213, Table3[#All], 5, 0)</f>
        <v>0</v>
      </c>
      <c r="J213" s="10">
        <f t="shared" si="259"/>
        <v>4</v>
      </c>
      <c r="K213" s="11"/>
      <c r="L213" s="9">
        <f>VLOOKUP($C213, Table3[#All], 6, 0)</f>
        <v>0</v>
      </c>
      <c r="M213" s="9"/>
      <c r="N213" s="9">
        <f>VLOOKUP($C213, Table3[#All], 7, 0)</f>
        <v>1</v>
      </c>
      <c r="O213" s="9">
        <f>VLOOKUP($C213, Table3[#All], 8, 0)</f>
        <v>0</v>
      </c>
      <c r="P213" s="9">
        <f>VLOOKUP($C213, Table3[#All], 9, 0)</f>
        <v>0</v>
      </c>
      <c r="Q213" s="10">
        <f t="shared" si="260"/>
        <v>3</v>
      </c>
      <c r="R213" s="11"/>
      <c r="S213" s="9">
        <f>VLOOKUP($C213, Table3[#All], 10, 0)</f>
        <v>0</v>
      </c>
      <c r="T213" s="9">
        <f>VLOOKUP($C213, Table3[#All], 11, 0)</f>
        <v>0.28570000000000001</v>
      </c>
      <c r="U213" s="9">
        <f>VLOOKUP($C213, Table3[#All], 12, 0)</f>
        <v>0.66670000000000007</v>
      </c>
      <c r="V213" s="9">
        <f>VLOOKUP($C213, Table3[#All], 13, 0)</f>
        <v>4.7599999999999996E-2</v>
      </c>
      <c r="W213" s="9">
        <f>VLOOKUP($C213, Table3[#All], 14, 0)</f>
        <v>0</v>
      </c>
      <c r="X213" s="10">
        <f t="shared" si="261"/>
        <v>3</v>
      </c>
      <c r="Y213" s="11"/>
      <c r="Z213" s="9">
        <f>VLOOKUP($C213, Table3[#All], 15, 0)</f>
        <v>0</v>
      </c>
      <c r="AA213" s="9">
        <f>VLOOKUP($C213, Table3[#All], 16, 0)</f>
        <v>0.28570000000000001</v>
      </c>
      <c r="AB213" s="9">
        <f>VLOOKUP($C213, Table3[#All], 17, 0)</f>
        <v>0.42859999999999998</v>
      </c>
      <c r="AC213" s="9">
        <f>VLOOKUP($C213, Table3[#All], 18, 0)</f>
        <v>0.28570000000000001</v>
      </c>
      <c r="AD213" s="9">
        <f>VLOOKUP($C213, Table3[#All], 19, 0)</f>
        <v>0</v>
      </c>
      <c r="AE213" s="10">
        <f t="shared" si="231"/>
        <v>4</v>
      </c>
      <c r="AF213" s="11"/>
      <c r="AG213" s="9">
        <f>VLOOKUP($C213, Table3[#All], 20, 0)</f>
        <v>0</v>
      </c>
      <c r="AH213" s="9">
        <f>VLOOKUP($C213, Table3[#All], 21, 0)</f>
        <v>0.66670000000000007</v>
      </c>
      <c r="AI213" s="9">
        <f>VLOOKUP($C213, Table3[#All], 22, 0)</f>
        <v>0.33329999999999999</v>
      </c>
      <c r="AJ213" s="9"/>
      <c r="AK213" s="9"/>
      <c r="AL213" s="10">
        <f t="shared" si="232"/>
        <v>3</v>
      </c>
      <c r="AM213" s="11"/>
      <c r="AN213" s="9">
        <f>VLOOKUP($C213, Table3[#All], 23, 0)</f>
        <v>0</v>
      </c>
      <c r="AO213" s="9">
        <f>VLOOKUP($C213, Table3[#All], 24, 0)</f>
        <v>0</v>
      </c>
      <c r="AP213" s="9">
        <f>VLOOKUP($C213, Table3[#All], 25, 0)</f>
        <v>1</v>
      </c>
      <c r="AQ213" s="9">
        <f>VLOOKUP($C213, Table3[#All], 26, 0)</f>
        <v>0</v>
      </c>
      <c r="AR213" s="9"/>
      <c r="AS213" s="12">
        <f t="shared" si="233"/>
        <v>3</v>
      </c>
      <c r="AT213" s="11"/>
      <c r="AU213" s="9">
        <f>VLOOKUP($C213, Table3[#All], 27, 0)</f>
        <v>0.1905</v>
      </c>
      <c r="AV213" s="9">
        <f>VLOOKUP($C213, Table3[#All], 28, 0)</f>
        <v>9.5199999999999993E-2</v>
      </c>
      <c r="AW213" s="9">
        <f>VLOOKUP($C213, Table3[#All], 29, 0)</f>
        <v>0.71430000000000005</v>
      </c>
      <c r="AX213" s="9"/>
      <c r="AY213" s="9"/>
      <c r="AZ213" s="10">
        <f t="shared" si="262"/>
        <v>3</v>
      </c>
      <c r="BA213" s="11"/>
      <c r="BB213" s="9">
        <f>VLOOKUP($C213, Table3[#All], 30, 0)</f>
        <v>0</v>
      </c>
      <c r="BC213" s="9">
        <f>VLOOKUP($C213, Table3[#All], 31, 0)</f>
        <v>0.1429</v>
      </c>
      <c r="BD213" s="9">
        <f>VLOOKUP($C213, Table3[#All], 32, 0)</f>
        <v>0.1429</v>
      </c>
      <c r="BE213" s="9">
        <f>VLOOKUP($C213, Table3[#All], 33, 0)</f>
        <v>0.71430000000000005</v>
      </c>
      <c r="BF213" s="9"/>
      <c r="BG213" s="10">
        <f t="shared" si="263"/>
        <v>4</v>
      </c>
      <c r="BH213" s="81"/>
      <c r="BI213" s="9">
        <f>VLOOKUP($C213, Table3[#All], 34, 0)</f>
        <v>0</v>
      </c>
      <c r="BJ213" s="9">
        <f>VLOOKUP($C213, Table3[#All], 35, 0)</f>
        <v>0</v>
      </c>
      <c r="BK213" s="9">
        <f>VLOOKUP($C213, Table3[#All], 36, 0)</f>
        <v>0</v>
      </c>
      <c r="BL213" s="9">
        <f>VLOOKUP($C213, Table3[#All], 37, 0)</f>
        <v>0</v>
      </c>
      <c r="BM213" s="9">
        <f>VLOOKUP($C213, Table3[#All], 38, 0)</f>
        <v>0</v>
      </c>
      <c r="BN213" s="10" t="str">
        <f t="shared" si="264"/>
        <v>N/A</v>
      </c>
      <c r="BO213" s="11"/>
      <c r="BP213" s="9">
        <f>VLOOKUP($C213, Table3[#All], 39, 0)</f>
        <v>0.8095</v>
      </c>
      <c r="BQ213" s="9">
        <f>VLOOKUP($C213, Table3[#All], 40, 0)</f>
        <v>0.1905</v>
      </c>
      <c r="BR213" s="9">
        <f>VLOOKUP($C213, Table3[#All], 41, 0)</f>
        <v>0</v>
      </c>
      <c r="BS213" s="9">
        <f>VLOOKUP($C213, Table3[#All], 42, 0)</f>
        <v>0</v>
      </c>
      <c r="BT213" s="9"/>
      <c r="BU213" s="10">
        <f t="shared" si="234"/>
        <v>1</v>
      </c>
      <c r="BV213" s="11"/>
      <c r="BW213" s="9">
        <f>VLOOKUP($C213, Table3[#All], 43, 0)</f>
        <v>0.1429</v>
      </c>
      <c r="BX213" s="9">
        <f>VLOOKUP($C213, Table3[#All], 44, 0)</f>
        <v>0.85709999999999997</v>
      </c>
      <c r="BY213" s="9">
        <f>VLOOKUP($C213, Table3[#All], 45, 0)</f>
        <v>0</v>
      </c>
      <c r="BZ213" s="9"/>
      <c r="CA213" s="9"/>
      <c r="CB213" s="10">
        <f t="shared" si="235"/>
        <v>2</v>
      </c>
      <c r="CC213" s="81"/>
      <c r="CD213" s="9">
        <f>VLOOKUP($C213, Table3[#All], 46, 0)</f>
        <v>1</v>
      </c>
      <c r="CE213" s="9">
        <f>VLOOKUP($C213, Table3[#All], 47, 0)</f>
        <v>0</v>
      </c>
      <c r="CF213" s="9">
        <f>VLOOKUP($C213, Table3[#All], 48, 0)</f>
        <v>0</v>
      </c>
      <c r="CG213" s="9">
        <f>VLOOKUP($C213, Table3[#All], 49, 0)</f>
        <v>0</v>
      </c>
      <c r="CH213" s="9">
        <f>VLOOKUP($C213, Table3[#All], 50, 0)</f>
        <v>0</v>
      </c>
      <c r="CI213" s="12">
        <f t="shared" si="236"/>
        <v>1</v>
      </c>
      <c r="CJ213" s="13"/>
      <c r="CK213" s="9">
        <f>VLOOKUP($C213, Table3[#All], 51, 0)</f>
        <v>0.95239999999999991</v>
      </c>
      <c r="CL213" s="9">
        <f>VLOOKUP($C213, Table3[#All], 52, 0)</f>
        <v>4.7599999999999996E-2</v>
      </c>
      <c r="CM213" s="9">
        <f>VLOOKUP($C213, Table3[#All], 53, 0)</f>
        <v>0</v>
      </c>
      <c r="CN213" s="9">
        <f>VLOOKUP($C213, Table3[#All], 54, 0)</f>
        <v>0</v>
      </c>
      <c r="CO213" s="9"/>
      <c r="CP213" s="10">
        <f t="shared" si="237"/>
        <v>1</v>
      </c>
      <c r="CQ213" s="11"/>
      <c r="CR213" s="9">
        <f>VLOOKUP($C213, Table3[#All], 55, 0)</f>
        <v>0.71430000000000005</v>
      </c>
      <c r="CS213" s="9">
        <f>VLOOKUP($C213, Table3[#All], 56, 0)</f>
        <v>0</v>
      </c>
      <c r="CT213" s="9">
        <f>VLOOKUP($C213, Table3[#All], 57, 0)</f>
        <v>9.5199999999999993E-2</v>
      </c>
      <c r="CU213" s="9">
        <f>VLOOKUP($C213, Table3[#All], 58, 0)</f>
        <v>0.1905</v>
      </c>
      <c r="CV213" s="9">
        <f>VLOOKUP($C213, Table3[#All], 59, 0)</f>
        <v>0</v>
      </c>
      <c r="CW213" s="14">
        <f t="shared" si="238"/>
        <v>3</v>
      </c>
      <c r="CX213" s="81"/>
      <c r="CY213" s="9">
        <f>VLOOKUP($C213, Table3[#All], 60, 0)</f>
        <v>0.47619999999999996</v>
      </c>
      <c r="CZ213" s="9">
        <f>VLOOKUP($C213, Table3[#All], 61, 0)</f>
        <v>0.47619999999999996</v>
      </c>
      <c r="DA213" s="9">
        <f>VLOOKUP($C213, Table3[#All], 62, 0)</f>
        <v>4.7599999999999996E-2</v>
      </c>
      <c r="DB213" s="9">
        <f>VLOOKUP($C213, Table3[#All], 63, 0)</f>
        <v>0</v>
      </c>
      <c r="DC213" s="9">
        <f>VLOOKUP($C213, Table3[#All], 64, 0)</f>
        <v>0</v>
      </c>
      <c r="DD213" s="10">
        <f t="shared" si="239"/>
        <v>2</v>
      </c>
      <c r="DE213" s="11"/>
      <c r="DF213" s="9">
        <f>VLOOKUP($C213, Table3[#All], 65, 0)</f>
        <v>0.47619999999999996</v>
      </c>
      <c r="DG213" s="9"/>
      <c r="DH213" s="9">
        <f>VLOOKUP($C213, Table3[#All], 66, 0)</f>
        <v>0.23809999999999998</v>
      </c>
      <c r="DI213" s="9"/>
      <c r="DJ213" s="9">
        <f>VLOOKUP($C213, Table3[#All], 67, 0)</f>
        <v>0.28570000000000001</v>
      </c>
      <c r="DK213" s="14">
        <f t="shared" si="240"/>
        <v>5</v>
      </c>
      <c r="DL213" s="11"/>
      <c r="DM213" s="9">
        <f>VLOOKUP($C213, Table3[#All], 68, 0)</f>
        <v>0.85709999999999997</v>
      </c>
      <c r="DN213" s="9"/>
      <c r="DO213" s="9">
        <f>VLOOKUP($C213, Table3[#All], 69, 0)</f>
        <v>0.1429</v>
      </c>
      <c r="DP213" s="9">
        <f>VLOOKUP($C213, Table3[#All], 70, 0)</f>
        <v>0</v>
      </c>
      <c r="DQ213" s="9"/>
      <c r="DR213" s="14">
        <f t="shared" si="241"/>
        <v>1</v>
      </c>
      <c r="DS213" s="11"/>
      <c r="DT213" s="9">
        <f>VLOOKUP($C213, Table3[#All], 71, 0)</f>
        <v>4.7599999999999996E-2</v>
      </c>
      <c r="DU213" s="9">
        <f>VLOOKUP($C213, Table3[#All], 72, 0)</f>
        <v>0.71430000000000005</v>
      </c>
      <c r="DV213" s="9">
        <f>VLOOKUP($C213, Table3[#All], 73, 0)</f>
        <v>0.1429</v>
      </c>
      <c r="DW213" s="9">
        <f>VLOOKUP($C213, Table3[#All], 74, 0)</f>
        <v>4.7599999999999996E-2</v>
      </c>
      <c r="DX213" s="9">
        <f>VLOOKUP($C213, Table3[#All], 75, 0)</f>
        <v>4.7599999999999996E-2</v>
      </c>
      <c r="DY213" s="12">
        <f t="shared" si="230"/>
        <v>2</v>
      </c>
      <c r="DZ213" s="11"/>
      <c r="EA213" s="9">
        <f>VLOOKUP($C213, Table3[#All], 76, 0)</f>
        <v>1</v>
      </c>
      <c r="EB213" s="9">
        <f>VLOOKUP($C213, Table3[#All], 77, 0)</f>
        <v>0</v>
      </c>
      <c r="EC213" s="9">
        <f>VLOOKUP($C213, Table3[#All], 78, 0)</f>
        <v>0</v>
      </c>
      <c r="ED213" s="9">
        <f>VLOOKUP($C213, Table3[#All], 79, 0)</f>
        <v>0</v>
      </c>
      <c r="EE213" s="9">
        <f>VLOOKUP($C213, Table3[#All], 80, 0)</f>
        <v>0</v>
      </c>
      <c r="EF213" s="10">
        <f t="shared" si="242"/>
        <v>1</v>
      </c>
      <c r="EG213" s="9"/>
      <c r="EH213" s="9">
        <f>VLOOKUP($C213, Table3[#All], 81, 0)</f>
        <v>0</v>
      </c>
      <c r="EI213" s="9">
        <f>VLOOKUP($C213, Table3[#All], 82, 0)</f>
        <v>0</v>
      </c>
      <c r="EJ213" s="9">
        <f>VLOOKUP($C213, Table3[#All], 83, 0)</f>
        <v>0</v>
      </c>
      <c r="EK213" s="9">
        <f>VLOOKUP($C213, Table3[#All], 84, 0)</f>
        <v>0</v>
      </c>
      <c r="EL213" s="9">
        <f>VLOOKUP($C213, Table3[#All], 85, 0)</f>
        <v>1</v>
      </c>
      <c r="EM213" s="14">
        <f t="shared" si="243"/>
        <v>5</v>
      </c>
      <c r="EN213" s="11"/>
      <c r="EO213" s="9">
        <f>VLOOKUP($C213, Table3[#All], 86, 0)</f>
        <v>0.90480000000000005</v>
      </c>
      <c r="EP213" s="9"/>
      <c r="EQ213" s="9">
        <f>VLOOKUP($C213, Table3[#All], 87, 0)</f>
        <v>9.5199999999999993E-2</v>
      </c>
      <c r="ER213" s="9"/>
      <c r="ES213" s="9"/>
      <c r="ET213" s="14">
        <f t="shared" si="244"/>
        <v>1</v>
      </c>
      <c r="EU213" s="11"/>
      <c r="EV213" s="9">
        <f>VLOOKUP($C213, Table3[#All], 88, 0)</f>
        <v>1</v>
      </c>
      <c r="EW213" s="9">
        <f>VLOOKUP($C213, Table3[#All], 89, 0)</f>
        <v>0</v>
      </c>
      <c r="EX213" s="9">
        <f>VLOOKUP($C213, Table3[#All], 90, 0)</f>
        <v>0</v>
      </c>
      <c r="EY213" s="9">
        <f>VLOOKUP($C213, Table3[#All], 91, 0)</f>
        <v>0</v>
      </c>
      <c r="EZ213" s="9">
        <f>VLOOKUP($C213, Table3[#All], 92, 0)</f>
        <v>0</v>
      </c>
      <c r="FA213" s="12">
        <f t="shared" si="245"/>
        <v>1</v>
      </c>
      <c r="FB213" s="11"/>
      <c r="FC213" s="9">
        <f>VLOOKUP($C213, Table3[#All], 93, 0)</f>
        <v>0</v>
      </c>
      <c r="FD213" s="9">
        <f>VLOOKUP($C213, Table3[#All], 94, 0)</f>
        <v>0.28570000000000001</v>
      </c>
      <c r="FE213" s="9">
        <f>VLOOKUP($C213, Table3[#All], 95, 0)</f>
        <v>0.71430000000000005</v>
      </c>
      <c r="FF213" s="9">
        <f>VLOOKUP($C213, Table3[#All], 96, 0)</f>
        <v>0</v>
      </c>
      <c r="FG213" s="9"/>
      <c r="FH213" s="10">
        <f t="shared" si="246"/>
        <v>3</v>
      </c>
      <c r="FI213" s="11"/>
      <c r="FJ213" s="9">
        <f>VLOOKUP($C213, Table3[#All], 97, 0)</f>
        <v>0</v>
      </c>
      <c r="FK213" s="9">
        <f>VLOOKUP($C213, Table3[#All], 98, 0)</f>
        <v>0</v>
      </c>
      <c r="FL213" s="9">
        <f>VLOOKUP($C213, Table3[#All], 99, 0)</f>
        <v>0</v>
      </c>
      <c r="FM213" s="9">
        <f>VLOOKUP($C213, Table3[#All], 100, 0)</f>
        <v>0</v>
      </c>
      <c r="FN213" s="9">
        <f>VLOOKUP($C213, Table3[#All], 101, 0)</f>
        <v>1</v>
      </c>
      <c r="FO213" s="14">
        <f t="shared" si="247"/>
        <v>5</v>
      </c>
      <c r="FP213" s="11"/>
      <c r="FQ213" s="9">
        <f>VLOOKUP($C213, Table3[#All], 102, 0)</f>
        <v>0.8</v>
      </c>
      <c r="FR213" s="9">
        <f>VLOOKUP($C213, Table3[#All], 103, 0)</f>
        <v>0.2</v>
      </c>
      <c r="FS213" s="9">
        <f>VLOOKUP($C213, Table3[#All], 104, 0)</f>
        <v>0</v>
      </c>
      <c r="FT213" s="9">
        <f>VLOOKUP($C213, Table3[#All], 105, 0)</f>
        <v>0</v>
      </c>
      <c r="FU213" s="9">
        <v>0</v>
      </c>
      <c r="FV213" s="10">
        <f t="shared" si="248"/>
        <v>1</v>
      </c>
      <c r="FW213" s="11"/>
      <c r="FX213" s="9">
        <f>VLOOKUP($C213, Table3[#All], 106, 0)</f>
        <v>0</v>
      </c>
      <c r="FY213" s="9"/>
      <c r="FZ213" s="9">
        <f>VLOOKUP($C213, Table3[#All], 107, 0)</f>
        <v>0.52380000000000004</v>
      </c>
      <c r="GA213" s="9">
        <f>VLOOKUP($C213, Table3[#All], 108, 0)</f>
        <v>0.47619999999999996</v>
      </c>
      <c r="GB213" s="9"/>
      <c r="GC213" s="10">
        <f t="shared" si="265"/>
        <v>4</v>
      </c>
      <c r="GD213" s="81"/>
      <c r="GE213" s="9">
        <f>VLOOKUP($C213, Table3[#All], 109, 0)</f>
        <v>0</v>
      </c>
      <c r="GF213" s="9">
        <f>VLOOKUP($C213, Table3[#All], 110, 0)</f>
        <v>0.65</v>
      </c>
      <c r="GG213" s="9">
        <f>VLOOKUP($C213, Table3[#All], 111, 0)</f>
        <v>0.35</v>
      </c>
      <c r="GH213" s="9"/>
      <c r="GI213" s="9">
        <f>VLOOKUP($C213, Table3[#All], 112, 0)</f>
        <v>0</v>
      </c>
      <c r="GJ213" s="12">
        <f t="shared" si="249"/>
        <v>3</v>
      </c>
      <c r="GK213" s="11"/>
      <c r="GL213" s="9">
        <f>VLOOKUP($C213, Table3[#All], 113, 0)</f>
        <v>0.1905</v>
      </c>
      <c r="GM213" s="9">
        <f>VLOOKUP($C213, Table3[#All], 114, 0)</f>
        <v>0</v>
      </c>
      <c r="GN213" s="9">
        <f>VLOOKUP($C213, Table3[#All], 115, 0)</f>
        <v>4.7599999999999996E-2</v>
      </c>
      <c r="GO213" s="9">
        <f>VLOOKUP($C213, Table3[#All], 116, 0)</f>
        <v>0.76190000000000002</v>
      </c>
      <c r="GP213" s="9"/>
      <c r="GQ213" s="10">
        <f t="shared" si="250"/>
        <v>4</v>
      </c>
      <c r="GR213" s="11"/>
      <c r="GS213" s="9">
        <f>VLOOKUP($C213, Table2[#All], 3, 0)</f>
        <v>0</v>
      </c>
      <c r="GT213" s="9">
        <f>VLOOKUP($C213, Table2[#All], 4, 0)</f>
        <v>0</v>
      </c>
      <c r="GU213" s="9">
        <f>VLOOKUP($C213, Table2[#All], 5, 0)</f>
        <v>1</v>
      </c>
      <c r="GV213" s="9">
        <f>VLOOKUP($C213, Table2[#All], 6, 0)</f>
        <v>0</v>
      </c>
      <c r="GW213" s="9">
        <f>VLOOKUP($C213, Table2[#All], 7, 0)</f>
        <v>0</v>
      </c>
      <c r="GX213" s="10">
        <f t="shared" si="251"/>
        <v>3</v>
      </c>
      <c r="GY213" s="11"/>
      <c r="GZ213" s="9">
        <v>0</v>
      </c>
      <c r="HA213" s="9">
        <v>0</v>
      </c>
      <c r="HB213" s="9">
        <v>0</v>
      </c>
      <c r="HC213" s="9">
        <v>1</v>
      </c>
      <c r="HD213" s="9"/>
      <c r="HE213" s="10">
        <f t="shared" si="252"/>
        <v>4</v>
      </c>
      <c r="HF213" s="11"/>
      <c r="HG213" s="9">
        <f>VLOOKUP($C213, Table5[#All], 2, 0)</f>
        <v>0</v>
      </c>
      <c r="HH213" s="9">
        <f>VLOOKUP($C213, Table5[#All], 3, 0)</f>
        <v>0</v>
      </c>
      <c r="HI213" s="9">
        <f>VLOOKUP($C213, Table5[#All], 4, 0)</f>
        <v>0</v>
      </c>
      <c r="HJ213" s="9">
        <f>VLOOKUP($C213, Table5[#All], 5, 0)</f>
        <v>1</v>
      </c>
      <c r="HK213" s="9">
        <f>VLOOKUP($C213, Table5[#All], 6, 0)</f>
        <v>0</v>
      </c>
      <c r="HL213" s="10">
        <f t="shared" si="253"/>
        <v>4</v>
      </c>
      <c r="HM213" s="11"/>
      <c r="HN213" s="9">
        <f>VLOOKUP($C213, Table5[#All], 7, 0)</f>
        <v>0</v>
      </c>
      <c r="HO213" s="9">
        <f>VLOOKUP($C213, Table5[#All], 8, 0)</f>
        <v>0</v>
      </c>
      <c r="HP213" s="9">
        <f>VLOOKUP($C213, Table5[#All], 9, 0)</f>
        <v>1</v>
      </c>
      <c r="HQ213" s="9">
        <f>VLOOKUP($C213, Table5[#All], 10, 0)</f>
        <v>0</v>
      </c>
      <c r="HR213" s="9">
        <f>VLOOKUP($C213, Table5[#All], 11, 0)</f>
        <v>0</v>
      </c>
      <c r="HS213" s="10">
        <f t="shared" si="254"/>
        <v>3</v>
      </c>
      <c r="HT213" s="11"/>
      <c r="HU213" s="9">
        <f>VLOOKUP($C213, Table5[#All], 12, 0)</f>
        <v>1</v>
      </c>
      <c r="HV213" s="9">
        <f>VLOOKUP($C213, Table5[#All], 13, 0)</f>
        <v>0</v>
      </c>
      <c r="HW213" s="9">
        <f>VLOOKUP($C213, Table5[#All], 14, 0)</f>
        <v>0</v>
      </c>
      <c r="HX213" s="9">
        <f>VLOOKUP($C213, Table5[#All], 15, 0)</f>
        <v>0</v>
      </c>
      <c r="HY213" s="9">
        <f>VLOOKUP($C213, Table5[#All], 16, 0)</f>
        <v>0</v>
      </c>
      <c r="HZ213" s="10">
        <f t="shared" si="255"/>
        <v>1</v>
      </c>
      <c r="IA213" s="11"/>
      <c r="IB213" s="9">
        <f>VLOOKUP($C213, Table5[#All], 17, 0)</f>
        <v>1</v>
      </c>
      <c r="IC213" s="9">
        <f>VLOOKUP($C213, Table5[#All], 18, 0)</f>
        <v>0</v>
      </c>
      <c r="ID213" s="9">
        <f>VLOOKUP($C213, Table5[#All], 19, 0)</f>
        <v>0</v>
      </c>
      <c r="IE213" s="9">
        <f>VLOOKUP($C213, Table5[#All], 20, 0)</f>
        <v>0</v>
      </c>
      <c r="IF213" s="9">
        <f>VLOOKUP($C213, Table5[#All], 21, 0)</f>
        <v>0</v>
      </c>
      <c r="IG213" s="10">
        <f t="shared" si="256"/>
        <v>1</v>
      </c>
      <c r="IH213" s="11"/>
      <c r="II213" s="9">
        <f>VLOOKUP($C213, Table5[#All], 22, 0)</f>
        <v>1</v>
      </c>
      <c r="IJ213" s="9">
        <f>VLOOKUP($C213, Table5[#All], 23, 0)</f>
        <v>0</v>
      </c>
      <c r="IK213" s="9">
        <f>VLOOKUP($C213, Table5[#All], 24, 0)</f>
        <v>0</v>
      </c>
      <c r="IL213" s="9">
        <f>VLOOKUP($C213, Table5[#All], 25, 0)</f>
        <v>0</v>
      </c>
      <c r="IM213" s="9">
        <f>VLOOKUP($C213, Table5[#All], 26, 0)</f>
        <v>0</v>
      </c>
      <c r="IN213" s="10">
        <f t="shared" si="257"/>
        <v>1</v>
      </c>
      <c r="IO213" s="11"/>
      <c r="IP213" s="9">
        <v>1</v>
      </c>
      <c r="IQ213" s="9">
        <v>0</v>
      </c>
      <c r="IR213" s="9">
        <v>0</v>
      </c>
      <c r="IS213" s="9">
        <v>0</v>
      </c>
      <c r="IT213" s="9">
        <v>0</v>
      </c>
      <c r="IU213" s="10">
        <f t="shared" si="258"/>
        <v>1</v>
      </c>
      <c r="IV213" s="82"/>
    </row>
    <row r="214" spans="1:256" ht="16.3" thickTop="1" thickBot="1" x14ac:dyDescent="0.35">
      <c r="A214" s="16" t="s">
        <v>531</v>
      </c>
      <c r="B214" s="16" t="s">
        <v>570</v>
      </c>
      <c r="C214" s="16" t="s">
        <v>571</v>
      </c>
      <c r="D214" s="11"/>
      <c r="E214" s="9">
        <f>VLOOKUP($C214, Table3[#All], 2, 0)</f>
        <v>0</v>
      </c>
      <c r="F214" s="9"/>
      <c r="G214" s="9">
        <f>VLOOKUP($C214, Table3[#All], 3, 0)</f>
        <v>0.14810000000000001</v>
      </c>
      <c r="H214" s="9">
        <f>VLOOKUP($C214, Table3[#All], 4, 0)</f>
        <v>0.85189999999999999</v>
      </c>
      <c r="I214" s="9">
        <f>VLOOKUP($C214, Table3[#All], 5, 0)</f>
        <v>0</v>
      </c>
      <c r="J214" s="10">
        <f t="shared" si="259"/>
        <v>4</v>
      </c>
      <c r="K214" s="11"/>
      <c r="L214" s="9">
        <f>VLOOKUP($C214, Table3[#All], 6, 0)</f>
        <v>0</v>
      </c>
      <c r="M214" s="9"/>
      <c r="N214" s="9">
        <f>VLOOKUP($C214, Table3[#All], 7, 0)</f>
        <v>1</v>
      </c>
      <c r="O214" s="9">
        <f>VLOOKUP($C214, Table3[#All], 8, 0)</f>
        <v>0</v>
      </c>
      <c r="P214" s="9">
        <f>VLOOKUP($C214, Table3[#All], 9, 0)</f>
        <v>0</v>
      </c>
      <c r="Q214" s="10">
        <f t="shared" si="260"/>
        <v>3</v>
      </c>
      <c r="R214" s="11"/>
      <c r="S214" s="9">
        <f>VLOOKUP($C214, Table3[#All], 10, 0)</f>
        <v>0</v>
      </c>
      <c r="T214" s="9">
        <f>VLOOKUP($C214, Table3[#All], 11, 0)</f>
        <v>0</v>
      </c>
      <c r="U214" s="9">
        <f>VLOOKUP($C214, Table3[#All], 12, 0)</f>
        <v>0.85189999999999999</v>
      </c>
      <c r="V214" s="9">
        <f>VLOOKUP($C214, Table3[#All], 13, 0)</f>
        <v>0.14810000000000001</v>
      </c>
      <c r="W214" s="9">
        <f>VLOOKUP($C214, Table3[#All], 14, 0)</f>
        <v>0</v>
      </c>
      <c r="X214" s="10">
        <f t="shared" si="261"/>
        <v>3</v>
      </c>
      <c r="Y214" s="11"/>
      <c r="Z214" s="9">
        <f>VLOOKUP($C214, Table3[#All], 15, 0)</f>
        <v>0</v>
      </c>
      <c r="AA214" s="9">
        <f>VLOOKUP($C214, Table3[#All], 16, 0)</f>
        <v>0.1852</v>
      </c>
      <c r="AB214" s="9">
        <f>VLOOKUP($C214, Table3[#All], 17, 0)</f>
        <v>0.74069999999999991</v>
      </c>
      <c r="AC214" s="9">
        <f>VLOOKUP($C214, Table3[#All], 18, 0)</f>
        <v>7.4099999999999999E-2</v>
      </c>
      <c r="AD214" s="9">
        <f>VLOOKUP($C214, Table3[#All], 19, 0)</f>
        <v>0</v>
      </c>
      <c r="AE214" s="10">
        <f t="shared" si="231"/>
        <v>3</v>
      </c>
      <c r="AF214" s="11"/>
      <c r="AG214" s="9">
        <f>VLOOKUP($C214, Table3[#All], 20, 0)</f>
        <v>0</v>
      </c>
      <c r="AH214" s="9">
        <f>VLOOKUP($C214, Table3[#All], 21, 0)</f>
        <v>0.29630000000000001</v>
      </c>
      <c r="AI214" s="9">
        <f>VLOOKUP($C214, Table3[#All], 22, 0)</f>
        <v>0.70369999999999999</v>
      </c>
      <c r="AJ214" s="9"/>
      <c r="AK214" s="9"/>
      <c r="AL214" s="10">
        <f t="shared" si="232"/>
        <v>3</v>
      </c>
      <c r="AM214" s="11"/>
      <c r="AN214" s="9">
        <f>VLOOKUP($C214, Table3[#All], 23, 0)</f>
        <v>1</v>
      </c>
      <c r="AO214" s="9">
        <f>VLOOKUP($C214, Table3[#All], 24, 0)</f>
        <v>0</v>
      </c>
      <c r="AP214" s="9">
        <f>VLOOKUP($C214, Table3[#All], 25, 0)</f>
        <v>0</v>
      </c>
      <c r="AQ214" s="9">
        <f>VLOOKUP($C214, Table3[#All], 26, 0)</f>
        <v>0</v>
      </c>
      <c r="AR214" s="9"/>
      <c r="AS214" s="12">
        <f t="shared" si="233"/>
        <v>1</v>
      </c>
      <c r="AT214" s="11"/>
      <c r="AU214" s="9">
        <f>VLOOKUP($C214, Table3[#All], 27, 0)</f>
        <v>0.29630000000000001</v>
      </c>
      <c r="AV214" s="9">
        <f>VLOOKUP($C214, Table3[#All], 28, 0)</f>
        <v>0.44439999999999996</v>
      </c>
      <c r="AW214" s="9">
        <f>VLOOKUP($C214, Table3[#All], 29, 0)</f>
        <v>0.25929999999999997</v>
      </c>
      <c r="AX214" s="9"/>
      <c r="AY214" s="9"/>
      <c r="AZ214" s="10">
        <f t="shared" si="262"/>
        <v>3</v>
      </c>
      <c r="BA214" s="11"/>
      <c r="BB214" s="9">
        <f>VLOOKUP($C214, Table3[#All], 30, 0)</f>
        <v>0.29630000000000001</v>
      </c>
      <c r="BC214" s="9">
        <f>VLOOKUP($C214, Table3[#All], 31, 0)</f>
        <v>0.51849999999999996</v>
      </c>
      <c r="BD214" s="9">
        <f>VLOOKUP($C214, Table3[#All], 32, 0)</f>
        <v>0.1852</v>
      </c>
      <c r="BE214" s="9">
        <f>VLOOKUP($C214, Table3[#All], 33, 0)</f>
        <v>0</v>
      </c>
      <c r="BF214" s="9"/>
      <c r="BG214" s="10">
        <f t="shared" si="263"/>
        <v>2</v>
      </c>
      <c r="BH214" s="81"/>
      <c r="BI214" s="9">
        <f>VLOOKUP($C214, Table3[#All], 34, 0)</f>
        <v>0</v>
      </c>
      <c r="BJ214" s="9">
        <f>VLOOKUP($C214, Table3[#All], 35, 0)</f>
        <v>0</v>
      </c>
      <c r="BK214" s="9">
        <f>VLOOKUP($C214, Table3[#All], 36, 0)</f>
        <v>0</v>
      </c>
      <c r="BL214" s="9">
        <f>VLOOKUP($C214, Table3[#All], 37, 0)</f>
        <v>0</v>
      </c>
      <c r="BM214" s="9">
        <f>VLOOKUP($C214, Table3[#All], 38, 0)</f>
        <v>0</v>
      </c>
      <c r="BN214" s="10" t="str">
        <f t="shared" si="264"/>
        <v>N/A</v>
      </c>
      <c r="BO214" s="11"/>
      <c r="BP214" s="9">
        <f>VLOOKUP($C214, Table3[#All], 39, 0)</f>
        <v>0.96299999999999997</v>
      </c>
      <c r="BQ214" s="9">
        <f>VLOOKUP($C214, Table3[#All], 40, 0)</f>
        <v>3.7000000000000005E-2</v>
      </c>
      <c r="BR214" s="9">
        <f>VLOOKUP($C214, Table3[#All], 41, 0)</f>
        <v>0</v>
      </c>
      <c r="BS214" s="9">
        <f>VLOOKUP($C214, Table3[#All], 42, 0)</f>
        <v>0</v>
      </c>
      <c r="BT214" s="9"/>
      <c r="BU214" s="10">
        <f t="shared" si="234"/>
        <v>1</v>
      </c>
      <c r="BV214" s="11"/>
      <c r="BW214" s="9">
        <f>VLOOKUP($C214, Table3[#All], 43, 0)</f>
        <v>0</v>
      </c>
      <c r="BX214" s="9">
        <f>VLOOKUP($C214, Table3[#All], 44, 0)</f>
        <v>1</v>
      </c>
      <c r="BY214" s="9">
        <f>VLOOKUP($C214, Table3[#All], 45, 0)</f>
        <v>0</v>
      </c>
      <c r="BZ214" s="9"/>
      <c r="CA214" s="9"/>
      <c r="CB214" s="10">
        <f t="shared" si="235"/>
        <v>2</v>
      </c>
      <c r="CC214" s="81"/>
      <c r="CD214" s="9">
        <f>VLOOKUP($C214, Table3[#All], 46, 0)</f>
        <v>1</v>
      </c>
      <c r="CE214" s="9">
        <f>VLOOKUP($C214, Table3[#All], 47, 0)</f>
        <v>0</v>
      </c>
      <c r="CF214" s="9">
        <f>VLOOKUP($C214, Table3[#All], 48, 0)</f>
        <v>0</v>
      </c>
      <c r="CG214" s="9">
        <f>VLOOKUP($C214, Table3[#All], 49, 0)</f>
        <v>0</v>
      </c>
      <c r="CH214" s="9">
        <f>VLOOKUP($C214, Table3[#All], 50, 0)</f>
        <v>0</v>
      </c>
      <c r="CI214" s="12">
        <f t="shared" si="236"/>
        <v>1</v>
      </c>
      <c r="CJ214" s="13"/>
      <c r="CK214" s="9">
        <f>VLOOKUP($C214, Table3[#All], 51, 0)</f>
        <v>0.14810000000000001</v>
      </c>
      <c r="CL214" s="9">
        <f>VLOOKUP($C214, Table3[#All], 52, 0)</f>
        <v>0.85189999999999999</v>
      </c>
      <c r="CM214" s="9">
        <f>VLOOKUP($C214, Table3[#All], 53, 0)</f>
        <v>0</v>
      </c>
      <c r="CN214" s="9">
        <f>VLOOKUP($C214, Table3[#All], 54, 0)</f>
        <v>0</v>
      </c>
      <c r="CO214" s="9"/>
      <c r="CP214" s="10">
        <f t="shared" si="237"/>
        <v>2</v>
      </c>
      <c r="CQ214" s="11"/>
      <c r="CR214" s="9">
        <f>VLOOKUP($C214, Table3[#All], 55, 0)</f>
        <v>0.44439999999999996</v>
      </c>
      <c r="CS214" s="9">
        <f>VLOOKUP($C214, Table3[#All], 56, 0)</f>
        <v>0.29630000000000001</v>
      </c>
      <c r="CT214" s="9">
        <f>VLOOKUP($C214, Table3[#All], 57, 0)</f>
        <v>7.4099999999999999E-2</v>
      </c>
      <c r="CU214" s="9">
        <f>VLOOKUP($C214, Table3[#All], 58, 0)</f>
        <v>0.14810000000000001</v>
      </c>
      <c r="CV214" s="9">
        <f>VLOOKUP($C214, Table3[#All], 59, 0)</f>
        <v>3.7000000000000005E-2</v>
      </c>
      <c r="CW214" s="14">
        <f t="shared" si="238"/>
        <v>3</v>
      </c>
      <c r="CX214" s="81"/>
      <c r="CY214" s="9">
        <f>VLOOKUP($C214, Table3[#All], 60, 0)</f>
        <v>7.4099999999999999E-2</v>
      </c>
      <c r="CZ214" s="9">
        <f>VLOOKUP($C214, Table3[#All], 61, 0)</f>
        <v>0.85189999999999999</v>
      </c>
      <c r="DA214" s="9">
        <f>VLOOKUP($C214, Table3[#All], 62, 0)</f>
        <v>7.4099999999999999E-2</v>
      </c>
      <c r="DB214" s="9">
        <f>VLOOKUP($C214, Table3[#All], 63, 0)</f>
        <v>0</v>
      </c>
      <c r="DC214" s="9">
        <f>VLOOKUP($C214, Table3[#All], 64, 0)</f>
        <v>0</v>
      </c>
      <c r="DD214" s="10">
        <f t="shared" si="239"/>
        <v>2</v>
      </c>
      <c r="DE214" s="11"/>
      <c r="DF214" s="9">
        <f>VLOOKUP($C214, Table3[#All], 65, 0)</f>
        <v>0.44439999999999996</v>
      </c>
      <c r="DG214" s="9"/>
      <c r="DH214" s="9">
        <f>VLOOKUP($C214, Table3[#All], 66, 0)</f>
        <v>0.48149999999999998</v>
      </c>
      <c r="DI214" s="9"/>
      <c r="DJ214" s="9">
        <f>VLOOKUP($C214, Table3[#All], 67, 0)</f>
        <v>7.4099999999999999E-2</v>
      </c>
      <c r="DK214" s="14">
        <f t="shared" si="240"/>
        <v>3</v>
      </c>
      <c r="DL214" s="11"/>
      <c r="DM214" s="9">
        <f>VLOOKUP($C214, Table3[#All], 68, 0)</f>
        <v>1</v>
      </c>
      <c r="DN214" s="9"/>
      <c r="DO214" s="9">
        <f>VLOOKUP($C214, Table3[#All], 69, 0)</f>
        <v>0</v>
      </c>
      <c r="DP214" s="9">
        <f>VLOOKUP($C214, Table3[#All], 70, 0)</f>
        <v>0</v>
      </c>
      <c r="DQ214" s="9"/>
      <c r="DR214" s="14">
        <f t="shared" si="241"/>
        <v>1</v>
      </c>
      <c r="DS214" s="11"/>
      <c r="DT214" s="9">
        <f>VLOOKUP($C214, Table3[#All], 71, 0)</f>
        <v>0</v>
      </c>
      <c r="DU214" s="9">
        <f>VLOOKUP($C214, Table3[#All], 72, 0)</f>
        <v>0.37040000000000001</v>
      </c>
      <c r="DV214" s="9">
        <f>VLOOKUP($C214, Table3[#All], 73, 0)</f>
        <v>0.62960000000000005</v>
      </c>
      <c r="DW214" s="9">
        <f>VLOOKUP($C214, Table3[#All], 74, 0)</f>
        <v>0</v>
      </c>
      <c r="DX214" s="9">
        <f>VLOOKUP($C214, Table3[#All], 75, 0)</f>
        <v>0</v>
      </c>
      <c r="DY214" s="12">
        <f t="shared" si="230"/>
        <v>3</v>
      </c>
      <c r="DZ214" s="11"/>
      <c r="EA214" s="9">
        <f>VLOOKUP($C214, Table3[#All], 76, 0)</f>
        <v>1</v>
      </c>
      <c r="EB214" s="9">
        <f>VLOOKUP($C214, Table3[#All], 77, 0)</f>
        <v>0</v>
      </c>
      <c r="EC214" s="9">
        <f>VLOOKUP($C214, Table3[#All], 78, 0)</f>
        <v>0</v>
      </c>
      <c r="ED214" s="9">
        <f>VLOOKUP($C214, Table3[#All], 79, 0)</f>
        <v>0</v>
      </c>
      <c r="EE214" s="9">
        <f>VLOOKUP($C214, Table3[#All], 80, 0)</f>
        <v>0</v>
      </c>
      <c r="EF214" s="10">
        <f t="shared" si="242"/>
        <v>1</v>
      </c>
      <c r="EG214" s="9"/>
      <c r="EH214" s="9">
        <f>VLOOKUP($C214, Table3[#All], 81, 0)</f>
        <v>0</v>
      </c>
      <c r="EI214" s="9">
        <f>VLOOKUP($C214, Table3[#All], 82, 0)</f>
        <v>0</v>
      </c>
      <c r="EJ214" s="9">
        <f>VLOOKUP($C214, Table3[#All], 83, 0)</f>
        <v>0</v>
      </c>
      <c r="EK214" s="9">
        <f>VLOOKUP($C214, Table3[#All], 84, 0)</f>
        <v>0</v>
      </c>
      <c r="EL214" s="9">
        <f>VLOOKUP($C214, Table3[#All], 85, 0)</f>
        <v>1</v>
      </c>
      <c r="EM214" s="14">
        <f t="shared" si="243"/>
        <v>5</v>
      </c>
      <c r="EN214" s="11"/>
      <c r="EO214" s="9">
        <f>VLOOKUP($C214, Table3[#All], 86, 0)</f>
        <v>3.7000000000000005E-2</v>
      </c>
      <c r="EP214" s="9"/>
      <c r="EQ214" s="9">
        <f>VLOOKUP($C214, Table3[#All], 87, 0)</f>
        <v>0.96299999999999997</v>
      </c>
      <c r="ER214" s="9"/>
      <c r="ES214" s="9"/>
      <c r="ET214" s="14">
        <f t="shared" si="244"/>
        <v>3</v>
      </c>
      <c r="EU214" s="11"/>
      <c r="EV214" s="9">
        <f>VLOOKUP($C214, Table3[#All], 88, 0)</f>
        <v>1</v>
      </c>
      <c r="EW214" s="9">
        <f>VLOOKUP($C214, Table3[#All], 89, 0)</f>
        <v>0</v>
      </c>
      <c r="EX214" s="9">
        <f>VLOOKUP($C214, Table3[#All], 90, 0)</f>
        <v>0</v>
      </c>
      <c r="EY214" s="9">
        <f>VLOOKUP($C214, Table3[#All], 91, 0)</f>
        <v>0</v>
      </c>
      <c r="EZ214" s="9">
        <f>VLOOKUP($C214, Table3[#All], 92, 0)</f>
        <v>0</v>
      </c>
      <c r="FA214" s="12">
        <f t="shared" si="245"/>
        <v>1</v>
      </c>
      <c r="FB214" s="11"/>
      <c r="FC214" s="9">
        <f>VLOOKUP($C214, Table3[#All], 93, 0)</f>
        <v>0</v>
      </c>
      <c r="FD214" s="9">
        <f>VLOOKUP($C214, Table3[#All], 94, 0)</f>
        <v>7.4099999999999999E-2</v>
      </c>
      <c r="FE214" s="9">
        <f>VLOOKUP($C214, Table3[#All], 95, 0)</f>
        <v>0.92590000000000006</v>
      </c>
      <c r="FF214" s="9">
        <f>VLOOKUP($C214, Table3[#All], 96, 0)</f>
        <v>0</v>
      </c>
      <c r="FG214" s="9"/>
      <c r="FH214" s="10">
        <f t="shared" si="246"/>
        <v>3</v>
      </c>
      <c r="FI214" s="11"/>
      <c r="FJ214" s="9">
        <f>VLOOKUP($C214, Table3[#All], 97, 0)</f>
        <v>0</v>
      </c>
      <c r="FK214" s="9">
        <f>VLOOKUP($C214, Table3[#All], 98, 0)</f>
        <v>0</v>
      </c>
      <c r="FL214" s="9">
        <f>VLOOKUP($C214, Table3[#All], 99, 0)</f>
        <v>0</v>
      </c>
      <c r="FM214" s="9">
        <f>VLOOKUP($C214, Table3[#All], 100, 0)</f>
        <v>0</v>
      </c>
      <c r="FN214" s="9">
        <f>VLOOKUP($C214, Table3[#All], 101, 0)</f>
        <v>1</v>
      </c>
      <c r="FO214" s="14">
        <f t="shared" si="247"/>
        <v>5</v>
      </c>
      <c r="FP214" s="11"/>
      <c r="FQ214" s="9">
        <f>VLOOKUP($C214, Table3[#All], 102, 0)</f>
        <v>0.92590000000000006</v>
      </c>
      <c r="FR214" s="9">
        <f>VLOOKUP($C214, Table3[#All], 103, 0)</f>
        <v>7.4099999999999999E-2</v>
      </c>
      <c r="FS214" s="9">
        <f>VLOOKUP($C214, Table3[#All], 104, 0)</f>
        <v>0</v>
      </c>
      <c r="FT214" s="9">
        <f>VLOOKUP($C214, Table3[#All], 105, 0)</f>
        <v>0</v>
      </c>
      <c r="FU214" s="9">
        <v>0</v>
      </c>
      <c r="FV214" s="10">
        <f t="shared" si="248"/>
        <v>1</v>
      </c>
      <c r="FW214" s="11"/>
      <c r="FX214" s="9">
        <f>VLOOKUP($C214, Table3[#All], 106, 0)</f>
        <v>0.22219999999999998</v>
      </c>
      <c r="FY214" s="9"/>
      <c r="FZ214" s="9">
        <f>VLOOKUP($C214, Table3[#All], 107, 0)</f>
        <v>0.48149999999999998</v>
      </c>
      <c r="GA214" s="9">
        <f>VLOOKUP($C214, Table3[#All], 108, 0)</f>
        <v>0.29630000000000001</v>
      </c>
      <c r="GB214" s="9"/>
      <c r="GC214" s="10">
        <f t="shared" si="265"/>
        <v>4</v>
      </c>
      <c r="GD214" s="81"/>
      <c r="GE214" s="9">
        <f>VLOOKUP($C214, Table3[#All], 109, 0)</f>
        <v>0.12</v>
      </c>
      <c r="GF214" s="9">
        <f>VLOOKUP($C214, Table3[#All], 110, 0)</f>
        <v>0.44</v>
      </c>
      <c r="GG214" s="9">
        <f>VLOOKUP($C214, Table3[#All], 111, 0)</f>
        <v>0.44</v>
      </c>
      <c r="GH214" s="9"/>
      <c r="GI214" s="9">
        <f>VLOOKUP($C214, Table3[#All], 112, 0)</f>
        <v>0</v>
      </c>
      <c r="GJ214" s="12">
        <f t="shared" si="249"/>
        <v>3</v>
      </c>
      <c r="GK214" s="11"/>
      <c r="GL214" s="9">
        <f>VLOOKUP($C214, Table3[#All], 113, 0)</f>
        <v>0</v>
      </c>
      <c r="GM214" s="9">
        <f>VLOOKUP($C214, Table3[#All], 114, 0)</f>
        <v>0</v>
      </c>
      <c r="GN214" s="9">
        <f>VLOOKUP($C214, Table3[#All], 115, 0)</f>
        <v>0.14810000000000001</v>
      </c>
      <c r="GO214" s="9">
        <f>VLOOKUP($C214, Table3[#All], 116, 0)</f>
        <v>0.85189999999999999</v>
      </c>
      <c r="GP214" s="9"/>
      <c r="GQ214" s="10">
        <f t="shared" si="250"/>
        <v>4</v>
      </c>
      <c r="GR214" s="11"/>
      <c r="GS214" s="9">
        <f>VLOOKUP($C214, Table2[#All], 3, 0)</f>
        <v>0</v>
      </c>
      <c r="GT214" s="9">
        <f>VLOOKUP($C214, Table2[#All], 4, 0)</f>
        <v>0</v>
      </c>
      <c r="GU214" s="9">
        <f>VLOOKUP($C214, Table2[#All], 5, 0)</f>
        <v>1</v>
      </c>
      <c r="GV214" s="9">
        <f>VLOOKUP($C214, Table2[#All], 6, 0)</f>
        <v>0</v>
      </c>
      <c r="GW214" s="9">
        <f>VLOOKUP($C214, Table2[#All], 7, 0)</f>
        <v>0</v>
      </c>
      <c r="GX214" s="10">
        <f t="shared" si="251"/>
        <v>3</v>
      </c>
      <c r="GY214" s="11"/>
      <c r="GZ214" s="9">
        <v>0</v>
      </c>
      <c r="HA214" s="9">
        <v>0</v>
      </c>
      <c r="HB214" s="9">
        <v>0</v>
      </c>
      <c r="HC214" s="9">
        <v>1</v>
      </c>
      <c r="HD214" s="9"/>
      <c r="HE214" s="10">
        <f t="shared" si="252"/>
        <v>4</v>
      </c>
      <c r="HF214" s="11"/>
      <c r="HG214" s="9">
        <f>VLOOKUP($C214, Table5[#All], 2, 0)</f>
        <v>0</v>
      </c>
      <c r="HH214" s="9">
        <f>VLOOKUP($C214, Table5[#All], 3, 0)</f>
        <v>0</v>
      </c>
      <c r="HI214" s="9">
        <f>VLOOKUP($C214, Table5[#All], 4, 0)</f>
        <v>0</v>
      </c>
      <c r="HJ214" s="9">
        <f>VLOOKUP($C214, Table5[#All], 5, 0)</f>
        <v>1</v>
      </c>
      <c r="HK214" s="9">
        <f>VLOOKUP($C214, Table5[#All], 6, 0)</f>
        <v>0</v>
      </c>
      <c r="HL214" s="10">
        <f t="shared" si="253"/>
        <v>4</v>
      </c>
      <c r="HM214" s="11"/>
      <c r="HN214" s="9">
        <f>VLOOKUP($C214, Table5[#All], 7, 0)</f>
        <v>0</v>
      </c>
      <c r="HO214" s="9">
        <f>VLOOKUP($C214, Table5[#All], 8, 0)</f>
        <v>0</v>
      </c>
      <c r="HP214" s="9">
        <f>VLOOKUP($C214, Table5[#All], 9, 0)</f>
        <v>1</v>
      </c>
      <c r="HQ214" s="9">
        <f>VLOOKUP($C214, Table5[#All], 10, 0)</f>
        <v>0</v>
      </c>
      <c r="HR214" s="9">
        <f>VLOOKUP($C214, Table5[#All], 11, 0)</f>
        <v>0</v>
      </c>
      <c r="HS214" s="10">
        <f t="shared" si="254"/>
        <v>3</v>
      </c>
      <c r="HT214" s="11"/>
      <c r="HU214" s="9">
        <f>VLOOKUP($C214, Table5[#All], 12, 0)</f>
        <v>0</v>
      </c>
      <c r="HV214" s="9">
        <f>VLOOKUP($C214, Table5[#All], 13, 0)</f>
        <v>1</v>
      </c>
      <c r="HW214" s="9">
        <f>VLOOKUP($C214, Table5[#All], 14, 0)</f>
        <v>0</v>
      </c>
      <c r="HX214" s="9">
        <f>VLOOKUP($C214, Table5[#All], 15, 0)</f>
        <v>0</v>
      </c>
      <c r="HY214" s="9">
        <f>VLOOKUP($C214, Table5[#All], 16, 0)</f>
        <v>0</v>
      </c>
      <c r="HZ214" s="10">
        <f t="shared" si="255"/>
        <v>2</v>
      </c>
      <c r="IA214" s="11"/>
      <c r="IB214" s="9">
        <f>VLOOKUP($C214, Table5[#All], 17, 0)</f>
        <v>1</v>
      </c>
      <c r="IC214" s="9">
        <f>VLOOKUP($C214, Table5[#All], 18, 0)</f>
        <v>0</v>
      </c>
      <c r="ID214" s="9">
        <f>VLOOKUP($C214, Table5[#All], 19, 0)</f>
        <v>0</v>
      </c>
      <c r="IE214" s="9">
        <f>VLOOKUP($C214, Table5[#All], 20, 0)</f>
        <v>0</v>
      </c>
      <c r="IF214" s="9">
        <f>VLOOKUP($C214, Table5[#All], 21, 0)</f>
        <v>0</v>
      </c>
      <c r="IG214" s="10">
        <f t="shared" si="256"/>
        <v>1</v>
      </c>
      <c r="IH214" s="11"/>
      <c r="II214" s="9">
        <f>VLOOKUP($C214, Table5[#All], 22, 0)</f>
        <v>1</v>
      </c>
      <c r="IJ214" s="9">
        <f>VLOOKUP($C214, Table5[#All], 23, 0)</f>
        <v>0</v>
      </c>
      <c r="IK214" s="9">
        <f>VLOOKUP($C214, Table5[#All], 24, 0)</f>
        <v>0</v>
      </c>
      <c r="IL214" s="9">
        <f>VLOOKUP($C214, Table5[#All], 25, 0)</f>
        <v>0</v>
      </c>
      <c r="IM214" s="9">
        <f>VLOOKUP($C214, Table5[#All], 26, 0)</f>
        <v>0</v>
      </c>
      <c r="IN214" s="10">
        <f t="shared" si="257"/>
        <v>1</v>
      </c>
      <c r="IO214" s="11"/>
      <c r="IP214" s="9">
        <v>1</v>
      </c>
      <c r="IQ214" s="9">
        <v>0</v>
      </c>
      <c r="IR214" s="9">
        <v>0</v>
      </c>
      <c r="IS214" s="9">
        <v>0</v>
      </c>
      <c r="IT214" s="9">
        <v>0</v>
      </c>
      <c r="IU214" s="10">
        <f t="shared" si="258"/>
        <v>1</v>
      </c>
      <c r="IV214" s="82"/>
    </row>
    <row r="215" spans="1:256" ht="16.3" thickTop="1" thickBot="1" x14ac:dyDescent="0.35">
      <c r="A215" s="16" t="s">
        <v>531</v>
      </c>
      <c r="B215" s="16" t="s">
        <v>572</v>
      </c>
      <c r="C215" s="16" t="s">
        <v>573</v>
      </c>
      <c r="D215" s="11"/>
      <c r="E215" s="9">
        <f>VLOOKUP($C215, Table3[#All], 2, 0)</f>
        <v>0</v>
      </c>
      <c r="F215" s="9"/>
      <c r="G215" s="9">
        <f>VLOOKUP($C215, Table3[#All], 3, 0)</f>
        <v>3.7000000000000005E-2</v>
      </c>
      <c r="H215" s="9">
        <f>VLOOKUP($C215, Table3[#All], 4, 0)</f>
        <v>0.96299999999999997</v>
      </c>
      <c r="I215" s="9">
        <f>VLOOKUP($C215, Table3[#All], 5, 0)</f>
        <v>0</v>
      </c>
      <c r="J215" s="10">
        <f t="shared" si="259"/>
        <v>4</v>
      </c>
      <c r="K215" s="11"/>
      <c r="L215" s="9">
        <f>VLOOKUP($C215, Table3[#All], 6, 0)</f>
        <v>0</v>
      </c>
      <c r="M215" s="9"/>
      <c r="N215" s="9">
        <f>VLOOKUP($C215, Table3[#All], 7, 0)</f>
        <v>1</v>
      </c>
      <c r="O215" s="9">
        <f>VLOOKUP($C215, Table3[#All], 8, 0)</f>
        <v>0</v>
      </c>
      <c r="P215" s="9">
        <f>VLOOKUP($C215, Table3[#All], 9, 0)</f>
        <v>0</v>
      </c>
      <c r="Q215" s="10">
        <f t="shared" si="260"/>
        <v>3</v>
      </c>
      <c r="R215" s="11"/>
      <c r="S215" s="9">
        <f>VLOOKUP($C215, Table3[#All], 10, 0)</f>
        <v>0</v>
      </c>
      <c r="T215" s="9">
        <f>VLOOKUP($C215, Table3[#All], 11, 0)</f>
        <v>0</v>
      </c>
      <c r="U215" s="9">
        <f>VLOOKUP($C215, Table3[#All], 12, 0)</f>
        <v>0.88890000000000002</v>
      </c>
      <c r="V215" s="9">
        <f>VLOOKUP($C215, Table3[#All], 13, 0)</f>
        <v>0.11109999999999999</v>
      </c>
      <c r="W215" s="9">
        <f>VLOOKUP($C215, Table3[#All], 14, 0)</f>
        <v>0</v>
      </c>
      <c r="X215" s="10">
        <f t="shared" si="261"/>
        <v>3</v>
      </c>
      <c r="Y215" s="11"/>
      <c r="Z215" s="9">
        <f>VLOOKUP($C215, Table3[#All], 15, 0)</f>
        <v>0</v>
      </c>
      <c r="AA215" s="9">
        <f>VLOOKUP($C215, Table3[#All], 16, 0)</f>
        <v>0.55559999999999998</v>
      </c>
      <c r="AB215" s="9">
        <f>VLOOKUP($C215, Table3[#All], 17, 0)</f>
        <v>0.37040000000000001</v>
      </c>
      <c r="AC215" s="9">
        <f>VLOOKUP($C215, Table3[#All], 18, 0)</f>
        <v>7.4099999999999999E-2</v>
      </c>
      <c r="AD215" s="9">
        <f>VLOOKUP($C215, Table3[#All], 19, 0)</f>
        <v>0</v>
      </c>
      <c r="AE215" s="10">
        <f t="shared" si="231"/>
        <v>3</v>
      </c>
      <c r="AF215" s="11"/>
      <c r="AG215" s="9">
        <f>VLOOKUP($C215, Table3[#All], 20, 0)</f>
        <v>0</v>
      </c>
      <c r="AH215" s="9">
        <f>VLOOKUP($C215, Table3[#All], 21, 0)</f>
        <v>0.81480000000000008</v>
      </c>
      <c r="AI215" s="9">
        <f>VLOOKUP($C215, Table3[#All], 22, 0)</f>
        <v>0.1852</v>
      </c>
      <c r="AJ215" s="9"/>
      <c r="AK215" s="9"/>
      <c r="AL215" s="10">
        <f t="shared" si="232"/>
        <v>2</v>
      </c>
      <c r="AM215" s="11"/>
      <c r="AN215" s="9">
        <f>VLOOKUP($C215, Table3[#All], 23, 0)</f>
        <v>1</v>
      </c>
      <c r="AO215" s="9">
        <f>VLOOKUP($C215, Table3[#All], 24, 0)</f>
        <v>0</v>
      </c>
      <c r="AP215" s="9">
        <f>VLOOKUP($C215, Table3[#All], 25, 0)</f>
        <v>0</v>
      </c>
      <c r="AQ215" s="9">
        <f>VLOOKUP($C215, Table3[#All], 26, 0)</f>
        <v>0</v>
      </c>
      <c r="AR215" s="9"/>
      <c r="AS215" s="12">
        <f t="shared" si="233"/>
        <v>1</v>
      </c>
      <c r="AT215" s="11"/>
      <c r="AU215" s="9">
        <f>VLOOKUP($C215, Table3[#All], 27, 0)</f>
        <v>0.14810000000000001</v>
      </c>
      <c r="AV215" s="9">
        <f>VLOOKUP($C215, Table3[#All], 28, 0)</f>
        <v>0.59260000000000002</v>
      </c>
      <c r="AW215" s="9">
        <f>VLOOKUP($C215, Table3[#All], 29, 0)</f>
        <v>0.25929999999999997</v>
      </c>
      <c r="AX215" s="9"/>
      <c r="AY215" s="9"/>
      <c r="AZ215" s="10">
        <f t="shared" si="262"/>
        <v>3</v>
      </c>
      <c r="BA215" s="11"/>
      <c r="BB215" s="9">
        <f>VLOOKUP($C215, Table3[#All], 30, 0)</f>
        <v>0.74069999999999991</v>
      </c>
      <c r="BC215" s="9">
        <f>VLOOKUP($C215, Table3[#All], 31, 0)</f>
        <v>0.14810000000000001</v>
      </c>
      <c r="BD215" s="9">
        <f>VLOOKUP($C215, Table3[#All], 32, 0)</f>
        <v>7.4099999999999999E-2</v>
      </c>
      <c r="BE215" s="9">
        <f>VLOOKUP($C215, Table3[#All], 33, 0)</f>
        <v>3.7000000000000005E-2</v>
      </c>
      <c r="BF215" s="9"/>
      <c r="BG215" s="10">
        <f t="shared" si="263"/>
        <v>2</v>
      </c>
      <c r="BH215" s="81"/>
      <c r="BI215" s="9">
        <f>VLOOKUP($C215, Table3[#All], 34, 0)</f>
        <v>0</v>
      </c>
      <c r="BJ215" s="9">
        <f>VLOOKUP($C215, Table3[#All], 35, 0)</f>
        <v>0</v>
      </c>
      <c r="BK215" s="9">
        <f>VLOOKUP($C215, Table3[#All], 36, 0)</f>
        <v>0</v>
      </c>
      <c r="BL215" s="9">
        <f>VLOOKUP($C215, Table3[#All], 37, 0)</f>
        <v>0</v>
      </c>
      <c r="BM215" s="9">
        <f>VLOOKUP($C215, Table3[#All], 38, 0)</f>
        <v>0</v>
      </c>
      <c r="BN215" s="10" t="str">
        <f t="shared" si="264"/>
        <v>N/A</v>
      </c>
      <c r="BO215" s="11"/>
      <c r="BP215" s="9">
        <f>VLOOKUP($C215, Table3[#All], 39, 0)</f>
        <v>1</v>
      </c>
      <c r="BQ215" s="9">
        <f>VLOOKUP($C215, Table3[#All], 40, 0)</f>
        <v>0</v>
      </c>
      <c r="BR215" s="9">
        <f>VLOOKUP($C215, Table3[#All], 41, 0)</f>
        <v>0</v>
      </c>
      <c r="BS215" s="9">
        <f>VLOOKUP($C215, Table3[#All], 42, 0)</f>
        <v>0</v>
      </c>
      <c r="BT215" s="9"/>
      <c r="BU215" s="10">
        <f t="shared" si="234"/>
        <v>1</v>
      </c>
      <c r="BV215" s="11"/>
      <c r="BW215" s="9">
        <f>VLOOKUP($C215, Table3[#All], 43, 0)</f>
        <v>0</v>
      </c>
      <c r="BX215" s="9">
        <f>VLOOKUP($C215, Table3[#All], 44, 0)</f>
        <v>1</v>
      </c>
      <c r="BY215" s="9">
        <f>VLOOKUP($C215, Table3[#All], 45, 0)</f>
        <v>0</v>
      </c>
      <c r="BZ215" s="9"/>
      <c r="CA215" s="9"/>
      <c r="CB215" s="10">
        <f t="shared" si="235"/>
        <v>2</v>
      </c>
      <c r="CC215" s="81"/>
      <c r="CD215" s="9">
        <f>VLOOKUP($C215, Table3[#All], 46, 0)</f>
        <v>1</v>
      </c>
      <c r="CE215" s="9">
        <f>VLOOKUP($C215, Table3[#All], 47, 0)</f>
        <v>0</v>
      </c>
      <c r="CF215" s="9">
        <f>VLOOKUP($C215, Table3[#All], 48, 0)</f>
        <v>0</v>
      </c>
      <c r="CG215" s="9">
        <f>VLOOKUP($C215, Table3[#All], 49, 0)</f>
        <v>0</v>
      </c>
      <c r="CH215" s="9">
        <f>VLOOKUP($C215, Table3[#All], 50, 0)</f>
        <v>0</v>
      </c>
      <c r="CI215" s="12">
        <f t="shared" si="236"/>
        <v>1</v>
      </c>
      <c r="CJ215" s="13"/>
      <c r="CK215" s="9">
        <f>VLOOKUP($C215, Table3[#All], 51, 0)</f>
        <v>3.7000000000000005E-2</v>
      </c>
      <c r="CL215" s="9">
        <f>VLOOKUP($C215, Table3[#All], 52, 0)</f>
        <v>0.96299999999999997</v>
      </c>
      <c r="CM215" s="9">
        <f>VLOOKUP($C215, Table3[#All], 53, 0)</f>
        <v>0</v>
      </c>
      <c r="CN215" s="9">
        <f>VLOOKUP($C215, Table3[#All], 54, 0)</f>
        <v>0</v>
      </c>
      <c r="CO215" s="9"/>
      <c r="CP215" s="10">
        <f t="shared" si="237"/>
        <v>2</v>
      </c>
      <c r="CQ215" s="11"/>
      <c r="CR215" s="9">
        <f>VLOOKUP($C215, Table3[#All], 55, 0)</f>
        <v>0.92590000000000006</v>
      </c>
      <c r="CS215" s="9">
        <f>VLOOKUP($C215, Table3[#All], 56, 0)</f>
        <v>3.7000000000000005E-2</v>
      </c>
      <c r="CT215" s="9">
        <f>VLOOKUP($C215, Table3[#All], 57, 0)</f>
        <v>0</v>
      </c>
      <c r="CU215" s="9">
        <f>VLOOKUP($C215, Table3[#All], 58, 0)</f>
        <v>3.7000000000000005E-2</v>
      </c>
      <c r="CV215" s="9">
        <f>VLOOKUP($C215, Table3[#All], 59, 0)</f>
        <v>0</v>
      </c>
      <c r="CW215" s="14">
        <f t="shared" si="238"/>
        <v>1</v>
      </c>
      <c r="CX215" s="81"/>
      <c r="CY215" s="9">
        <f>VLOOKUP($C215, Table3[#All], 60, 0)</f>
        <v>0.48149999999999998</v>
      </c>
      <c r="CZ215" s="9">
        <f>VLOOKUP($C215, Table3[#All], 61, 0)</f>
        <v>0.48149999999999998</v>
      </c>
      <c r="DA215" s="9">
        <f>VLOOKUP($C215, Table3[#All], 62, 0)</f>
        <v>3.7000000000000005E-2</v>
      </c>
      <c r="DB215" s="9">
        <f>VLOOKUP($C215, Table3[#All], 63, 0)</f>
        <v>0</v>
      </c>
      <c r="DC215" s="9">
        <f>VLOOKUP($C215, Table3[#All], 64, 0)</f>
        <v>0</v>
      </c>
      <c r="DD215" s="10">
        <f t="shared" si="239"/>
        <v>2</v>
      </c>
      <c r="DE215" s="11"/>
      <c r="DF215" s="9">
        <f>VLOOKUP($C215, Table3[#All], 65, 0)</f>
        <v>0.59260000000000002</v>
      </c>
      <c r="DG215" s="9"/>
      <c r="DH215" s="9">
        <f>VLOOKUP($C215, Table3[#All], 66, 0)</f>
        <v>0.37040000000000001</v>
      </c>
      <c r="DI215" s="9"/>
      <c r="DJ215" s="9">
        <f>VLOOKUP($C215, Table3[#All], 67, 0)</f>
        <v>3.7000000000000005E-2</v>
      </c>
      <c r="DK215" s="14">
        <f t="shared" si="240"/>
        <v>3</v>
      </c>
      <c r="DL215" s="11"/>
      <c r="DM215" s="9">
        <f>VLOOKUP($C215, Table3[#All], 68, 0)</f>
        <v>0.96299999999999997</v>
      </c>
      <c r="DN215" s="9"/>
      <c r="DO215" s="9">
        <f>VLOOKUP($C215, Table3[#All], 69, 0)</f>
        <v>3.7000000000000005E-2</v>
      </c>
      <c r="DP215" s="9">
        <f>VLOOKUP($C215, Table3[#All], 70, 0)</f>
        <v>0</v>
      </c>
      <c r="DQ215" s="9"/>
      <c r="DR215" s="14">
        <f t="shared" si="241"/>
        <v>1</v>
      </c>
      <c r="DS215" s="11"/>
      <c r="DT215" s="9">
        <f>VLOOKUP($C215, Table3[#All], 71, 0)</f>
        <v>0</v>
      </c>
      <c r="DU215" s="9">
        <f>VLOOKUP($C215, Table3[#All], 72, 0)</f>
        <v>0.74069999999999991</v>
      </c>
      <c r="DV215" s="9">
        <f>VLOOKUP($C215, Table3[#All], 73, 0)</f>
        <v>0.22219999999999998</v>
      </c>
      <c r="DW215" s="9">
        <f>VLOOKUP($C215, Table3[#All], 74, 0)</f>
        <v>3.7000000000000005E-2</v>
      </c>
      <c r="DX215" s="9">
        <f>VLOOKUP($C215, Table3[#All], 75, 0)</f>
        <v>0</v>
      </c>
      <c r="DY215" s="12">
        <f t="shared" si="230"/>
        <v>3</v>
      </c>
      <c r="DZ215" s="11"/>
      <c r="EA215" s="9">
        <f>VLOOKUP($C215, Table3[#All], 76, 0)</f>
        <v>1</v>
      </c>
      <c r="EB215" s="9">
        <f>VLOOKUP($C215, Table3[#All], 77, 0)</f>
        <v>0</v>
      </c>
      <c r="EC215" s="9">
        <f>VLOOKUP($C215, Table3[#All], 78, 0)</f>
        <v>0</v>
      </c>
      <c r="ED215" s="9">
        <f>VLOOKUP($C215, Table3[#All], 79, 0)</f>
        <v>0</v>
      </c>
      <c r="EE215" s="9">
        <f>VLOOKUP($C215, Table3[#All], 80, 0)</f>
        <v>0</v>
      </c>
      <c r="EF215" s="10">
        <f t="shared" si="242"/>
        <v>1</v>
      </c>
      <c r="EG215" s="9"/>
      <c r="EH215" s="9">
        <f>VLOOKUP($C215, Table3[#All], 81, 0)</f>
        <v>0</v>
      </c>
      <c r="EI215" s="9">
        <f>VLOOKUP($C215, Table3[#All], 82, 0)</f>
        <v>0</v>
      </c>
      <c r="EJ215" s="9">
        <f>VLOOKUP($C215, Table3[#All], 83, 0)</f>
        <v>0</v>
      </c>
      <c r="EK215" s="9">
        <f>VLOOKUP($C215, Table3[#All], 84, 0)</f>
        <v>0</v>
      </c>
      <c r="EL215" s="9">
        <f>VLOOKUP($C215, Table3[#All], 85, 0)</f>
        <v>1</v>
      </c>
      <c r="EM215" s="14">
        <f t="shared" si="243"/>
        <v>5</v>
      </c>
      <c r="EN215" s="11"/>
      <c r="EO215" s="9">
        <f>VLOOKUP($C215, Table3[#All], 86, 0)</f>
        <v>0</v>
      </c>
      <c r="EP215" s="9"/>
      <c r="EQ215" s="9">
        <f>VLOOKUP($C215, Table3[#All], 87, 0)</f>
        <v>1</v>
      </c>
      <c r="ER215" s="9"/>
      <c r="ES215" s="9"/>
      <c r="ET215" s="14">
        <f t="shared" si="244"/>
        <v>3</v>
      </c>
      <c r="EU215" s="11"/>
      <c r="EV215" s="9">
        <f>VLOOKUP($C215, Table3[#All], 88, 0)</f>
        <v>1</v>
      </c>
      <c r="EW215" s="9">
        <f>VLOOKUP($C215, Table3[#All], 89, 0)</f>
        <v>0</v>
      </c>
      <c r="EX215" s="9">
        <f>VLOOKUP($C215, Table3[#All], 90, 0)</f>
        <v>0</v>
      </c>
      <c r="EY215" s="9">
        <f>VLOOKUP($C215, Table3[#All], 91, 0)</f>
        <v>0</v>
      </c>
      <c r="EZ215" s="9">
        <f>VLOOKUP($C215, Table3[#All], 92, 0)</f>
        <v>0</v>
      </c>
      <c r="FA215" s="12">
        <f t="shared" si="245"/>
        <v>1</v>
      </c>
      <c r="FB215" s="11"/>
      <c r="FC215" s="9">
        <f>VLOOKUP($C215, Table3[#All], 93, 0)</f>
        <v>0</v>
      </c>
      <c r="FD215" s="9">
        <f>VLOOKUP($C215, Table3[#All], 94, 0)</f>
        <v>0</v>
      </c>
      <c r="FE215" s="9">
        <f>VLOOKUP($C215, Table3[#All], 95, 0)</f>
        <v>1</v>
      </c>
      <c r="FF215" s="9">
        <f>VLOOKUP($C215, Table3[#All], 96, 0)</f>
        <v>0</v>
      </c>
      <c r="FG215" s="9"/>
      <c r="FH215" s="10">
        <f t="shared" si="246"/>
        <v>3</v>
      </c>
      <c r="FI215" s="11"/>
      <c r="FJ215" s="9">
        <f>VLOOKUP($C215, Table3[#All], 97, 0)</f>
        <v>0</v>
      </c>
      <c r="FK215" s="9">
        <f>VLOOKUP($C215, Table3[#All], 98, 0)</f>
        <v>0</v>
      </c>
      <c r="FL215" s="9">
        <f>VLOOKUP($C215, Table3[#All], 99, 0)</f>
        <v>0</v>
      </c>
      <c r="FM215" s="9">
        <f>VLOOKUP($C215, Table3[#All], 100, 0)</f>
        <v>0</v>
      </c>
      <c r="FN215" s="9">
        <f>VLOOKUP($C215, Table3[#All], 101, 0)</f>
        <v>1</v>
      </c>
      <c r="FO215" s="14">
        <f t="shared" si="247"/>
        <v>5</v>
      </c>
      <c r="FP215" s="11"/>
      <c r="FQ215" s="9">
        <f>VLOOKUP($C215, Table3[#All], 102, 0)</f>
        <v>0.88890000000000002</v>
      </c>
      <c r="FR215" s="9">
        <f>VLOOKUP($C215, Table3[#All], 103, 0)</f>
        <v>0.11109999999999999</v>
      </c>
      <c r="FS215" s="9">
        <f>VLOOKUP($C215, Table3[#All], 104, 0)</f>
        <v>0</v>
      </c>
      <c r="FT215" s="9">
        <f>VLOOKUP($C215, Table3[#All], 105, 0)</f>
        <v>0</v>
      </c>
      <c r="FU215" s="9">
        <v>0</v>
      </c>
      <c r="FV215" s="10">
        <f t="shared" si="248"/>
        <v>1</v>
      </c>
      <c r="FW215" s="11"/>
      <c r="FX215" s="9">
        <f>VLOOKUP($C215, Table3[#All], 106, 0)</f>
        <v>0.25929999999999997</v>
      </c>
      <c r="FY215" s="9"/>
      <c r="FZ215" s="9">
        <f>VLOOKUP($C215, Table3[#All], 107, 0)</f>
        <v>0.66670000000000007</v>
      </c>
      <c r="GA215" s="9">
        <f>VLOOKUP($C215, Table3[#All], 108, 0)</f>
        <v>7.4099999999999999E-2</v>
      </c>
      <c r="GB215" s="9"/>
      <c r="GC215" s="10">
        <f t="shared" si="265"/>
        <v>3</v>
      </c>
      <c r="GD215" s="81"/>
      <c r="GE215" s="9">
        <f>VLOOKUP($C215, Table3[#All], 109, 0)</f>
        <v>0.14810000000000001</v>
      </c>
      <c r="GF215" s="9">
        <f>VLOOKUP($C215, Table3[#All], 110, 0)</f>
        <v>0.77780000000000005</v>
      </c>
      <c r="GG215" s="9">
        <f>VLOOKUP($C215, Table3[#All], 111, 0)</f>
        <v>7.4099999999999999E-2</v>
      </c>
      <c r="GH215" s="9"/>
      <c r="GI215" s="9">
        <f>VLOOKUP($C215, Table3[#All], 112, 0)</f>
        <v>0</v>
      </c>
      <c r="GJ215" s="12">
        <f t="shared" si="249"/>
        <v>2</v>
      </c>
      <c r="GK215" s="11"/>
      <c r="GL215" s="9">
        <f>VLOOKUP($C215, Table3[#All], 113, 0)</f>
        <v>0</v>
      </c>
      <c r="GM215" s="9">
        <f>VLOOKUP($C215, Table3[#All], 114, 0)</f>
        <v>7.4099999999999999E-2</v>
      </c>
      <c r="GN215" s="9">
        <f>VLOOKUP($C215, Table3[#All], 115, 0)</f>
        <v>0</v>
      </c>
      <c r="GO215" s="9">
        <f>VLOOKUP($C215, Table3[#All], 116, 0)</f>
        <v>0.92590000000000006</v>
      </c>
      <c r="GP215" s="9"/>
      <c r="GQ215" s="10">
        <f t="shared" si="250"/>
        <v>4</v>
      </c>
      <c r="GR215" s="11"/>
      <c r="GS215" s="9">
        <f>VLOOKUP($C215, Table2[#All], 3, 0)</f>
        <v>0</v>
      </c>
      <c r="GT215" s="9">
        <f>VLOOKUP($C215, Table2[#All], 4, 0)</f>
        <v>0</v>
      </c>
      <c r="GU215" s="9">
        <f>VLOOKUP($C215, Table2[#All], 5, 0)</f>
        <v>1</v>
      </c>
      <c r="GV215" s="9">
        <f>VLOOKUP($C215, Table2[#All], 6, 0)</f>
        <v>0</v>
      </c>
      <c r="GW215" s="9">
        <f>VLOOKUP($C215, Table2[#All], 7, 0)</f>
        <v>0</v>
      </c>
      <c r="GX215" s="10">
        <f t="shared" si="251"/>
        <v>3</v>
      </c>
      <c r="GY215" s="11"/>
      <c r="GZ215" s="9">
        <v>0</v>
      </c>
      <c r="HA215" s="9">
        <v>0</v>
      </c>
      <c r="HB215" s="9">
        <v>0</v>
      </c>
      <c r="HC215" s="9">
        <v>1</v>
      </c>
      <c r="HD215" s="9"/>
      <c r="HE215" s="10">
        <f t="shared" si="252"/>
        <v>4</v>
      </c>
      <c r="HF215" s="11"/>
      <c r="HG215" s="9">
        <f>VLOOKUP($C215, Table5[#All], 2, 0)</f>
        <v>0</v>
      </c>
      <c r="HH215" s="9">
        <f>VLOOKUP($C215, Table5[#All], 3, 0)</f>
        <v>0</v>
      </c>
      <c r="HI215" s="9">
        <f>VLOOKUP($C215, Table5[#All], 4, 0)</f>
        <v>1</v>
      </c>
      <c r="HJ215" s="9">
        <f>VLOOKUP($C215, Table5[#All], 5, 0)</f>
        <v>0</v>
      </c>
      <c r="HK215" s="9">
        <f>VLOOKUP($C215, Table5[#All], 6, 0)</f>
        <v>0</v>
      </c>
      <c r="HL215" s="10">
        <f t="shared" si="253"/>
        <v>3</v>
      </c>
      <c r="HM215" s="11"/>
      <c r="HN215" s="9">
        <f>VLOOKUP($C215, Table5[#All], 7, 0)</f>
        <v>0</v>
      </c>
      <c r="HO215" s="9">
        <f>VLOOKUP($C215, Table5[#All], 8, 0)</f>
        <v>0</v>
      </c>
      <c r="HP215" s="9">
        <f>VLOOKUP($C215, Table5[#All], 9, 0)</f>
        <v>1</v>
      </c>
      <c r="HQ215" s="9">
        <f>VLOOKUP($C215, Table5[#All], 10, 0)</f>
        <v>0</v>
      </c>
      <c r="HR215" s="9">
        <f>VLOOKUP($C215, Table5[#All], 11, 0)</f>
        <v>0</v>
      </c>
      <c r="HS215" s="10">
        <f t="shared" si="254"/>
        <v>3</v>
      </c>
      <c r="HT215" s="11"/>
      <c r="HU215" s="9">
        <f>VLOOKUP($C215, Table5[#All], 12, 0)</f>
        <v>1</v>
      </c>
      <c r="HV215" s="9">
        <f>VLOOKUP($C215, Table5[#All], 13, 0)</f>
        <v>0</v>
      </c>
      <c r="HW215" s="9">
        <f>VLOOKUP($C215, Table5[#All], 14, 0)</f>
        <v>0</v>
      </c>
      <c r="HX215" s="9">
        <f>VLOOKUP($C215, Table5[#All], 15, 0)</f>
        <v>0</v>
      </c>
      <c r="HY215" s="9">
        <f>VLOOKUP($C215, Table5[#All], 16, 0)</f>
        <v>0</v>
      </c>
      <c r="HZ215" s="10">
        <f t="shared" si="255"/>
        <v>1</v>
      </c>
      <c r="IA215" s="11"/>
      <c r="IB215" s="9">
        <f>VLOOKUP($C215, Table5[#All], 17, 0)</f>
        <v>1</v>
      </c>
      <c r="IC215" s="9">
        <f>VLOOKUP($C215, Table5[#All], 18, 0)</f>
        <v>0</v>
      </c>
      <c r="ID215" s="9">
        <f>VLOOKUP($C215, Table5[#All], 19, 0)</f>
        <v>0</v>
      </c>
      <c r="IE215" s="9">
        <f>VLOOKUP($C215, Table5[#All], 20, 0)</f>
        <v>0</v>
      </c>
      <c r="IF215" s="9">
        <f>VLOOKUP($C215, Table5[#All], 21, 0)</f>
        <v>0</v>
      </c>
      <c r="IG215" s="10">
        <f t="shared" si="256"/>
        <v>1</v>
      </c>
      <c r="IH215" s="11"/>
      <c r="II215" s="9">
        <f>VLOOKUP($C215, Table5[#All], 22, 0)</f>
        <v>1</v>
      </c>
      <c r="IJ215" s="9">
        <f>VLOOKUP($C215, Table5[#All], 23, 0)</f>
        <v>0</v>
      </c>
      <c r="IK215" s="9">
        <f>VLOOKUP($C215, Table5[#All], 24, 0)</f>
        <v>0</v>
      </c>
      <c r="IL215" s="9">
        <f>VLOOKUP($C215, Table5[#All], 25, 0)</f>
        <v>0</v>
      </c>
      <c r="IM215" s="9">
        <f>VLOOKUP($C215, Table5[#All], 26, 0)</f>
        <v>0</v>
      </c>
      <c r="IN215" s="10">
        <f t="shared" si="257"/>
        <v>1</v>
      </c>
      <c r="IO215" s="11"/>
      <c r="IP215" s="9">
        <v>1</v>
      </c>
      <c r="IQ215" s="9">
        <v>0</v>
      </c>
      <c r="IR215" s="9">
        <v>0</v>
      </c>
      <c r="IS215" s="9">
        <v>0</v>
      </c>
      <c r="IT215" s="9">
        <v>0</v>
      </c>
      <c r="IU215" s="10">
        <f t="shared" si="258"/>
        <v>1</v>
      </c>
      <c r="IV215" s="82"/>
    </row>
    <row r="216" spans="1:256" ht="16.3" thickTop="1" thickBot="1" x14ac:dyDescent="0.35">
      <c r="A216" s="16" t="s">
        <v>531</v>
      </c>
      <c r="B216" s="16" t="s">
        <v>574</v>
      </c>
      <c r="C216" s="16" t="s">
        <v>575</v>
      </c>
      <c r="D216" s="11"/>
      <c r="E216" s="9">
        <f>VLOOKUP($C216, Table3[#All], 2, 0)</f>
        <v>0</v>
      </c>
      <c r="F216" s="9"/>
      <c r="G216" s="9">
        <f>VLOOKUP($C216, Table3[#All], 3, 0)</f>
        <v>0.56669999999999998</v>
      </c>
      <c r="H216" s="9">
        <f>VLOOKUP($C216, Table3[#All], 4, 0)</f>
        <v>0.43329999999999996</v>
      </c>
      <c r="I216" s="9">
        <f>VLOOKUP($C216, Table3[#All], 5, 0)</f>
        <v>0</v>
      </c>
      <c r="J216" s="10">
        <f t="shared" si="259"/>
        <v>4</v>
      </c>
      <c r="K216" s="11"/>
      <c r="L216" s="9">
        <f>VLOOKUP($C216, Table3[#All], 6, 0)</f>
        <v>0</v>
      </c>
      <c r="M216" s="9"/>
      <c r="N216" s="9">
        <f>VLOOKUP($C216, Table3[#All], 7, 0)</f>
        <v>0</v>
      </c>
      <c r="O216" s="9">
        <f>VLOOKUP($C216, Table3[#All], 8, 0)</f>
        <v>1</v>
      </c>
      <c r="P216" s="9">
        <f>VLOOKUP($C216, Table3[#All], 9, 0)</f>
        <v>0</v>
      </c>
      <c r="Q216" s="10">
        <f t="shared" si="260"/>
        <v>4</v>
      </c>
      <c r="R216" s="11"/>
      <c r="S216" s="9">
        <f>VLOOKUP($C216, Table3[#All], 10, 0)</f>
        <v>0</v>
      </c>
      <c r="T216" s="9">
        <f>VLOOKUP($C216, Table3[#All], 11, 0)</f>
        <v>0.26669999999999999</v>
      </c>
      <c r="U216" s="9">
        <f>VLOOKUP($C216, Table3[#All], 12, 0)</f>
        <v>0.66670000000000007</v>
      </c>
      <c r="V216" s="9">
        <f>VLOOKUP($C216, Table3[#All], 13, 0)</f>
        <v>6.6699999999999995E-2</v>
      </c>
      <c r="W216" s="9">
        <f>VLOOKUP($C216, Table3[#All], 14, 0)</f>
        <v>0</v>
      </c>
      <c r="X216" s="10">
        <f t="shared" si="261"/>
        <v>3</v>
      </c>
      <c r="Y216" s="11"/>
      <c r="Z216" s="9">
        <f>VLOOKUP($C216, Table3[#All], 15, 0)</f>
        <v>0</v>
      </c>
      <c r="AA216" s="9">
        <f>VLOOKUP($C216, Table3[#All], 16, 0)</f>
        <v>0.23329999999999998</v>
      </c>
      <c r="AB216" s="9">
        <f>VLOOKUP($C216, Table3[#All], 17, 0)</f>
        <v>0.66670000000000007</v>
      </c>
      <c r="AC216" s="9">
        <f>VLOOKUP($C216, Table3[#All], 18, 0)</f>
        <v>0.1</v>
      </c>
      <c r="AD216" s="9">
        <f>VLOOKUP($C216, Table3[#All], 19, 0)</f>
        <v>0</v>
      </c>
      <c r="AE216" s="10">
        <f t="shared" si="231"/>
        <v>3</v>
      </c>
      <c r="AF216" s="11"/>
      <c r="AG216" s="9">
        <f>VLOOKUP($C216, Table3[#All], 20, 0)</f>
        <v>3.4500000000000003E-2</v>
      </c>
      <c r="AH216" s="9">
        <f>VLOOKUP($C216, Table3[#All], 21, 0)</f>
        <v>0.86209999999999998</v>
      </c>
      <c r="AI216" s="9">
        <f>VLOOKUP($C216, Table3[#All], 22, 0)</f>
        <v>0.10339999999999999</v>
      </c>
      <c r="AJ216" s="9"/>
      <c r="AK216" s="9"/>
      <c r="AL216" s="10">
        <f t="shared" si="232"/>
        <v>2</v>
      </c>
      <c r="AM216" s="11"/>
      <c r="AN216" s="9">
        <f>VLOOKUP($C216, Table3[#All], 23, 0)</f>
        <v>0</v>
      </c>
      <c r="AO216" s="9">
        <f>VLOOKUP($C216, Table3[#All], 24, 0)</f>
        <v>0</v>
      </c>
      <c r="AP216" s="9">
        <f>VLOOKUP($C216, Table3[#All], 25, 0)</f>
        <v>1</v>
      </c>
      <c r="AQ216" s="9">
        <f>VLOOKUP($C216, Table3[#All], 26, 0)</f>
        <v>0</v>
      </c>
      <c r="AR216" s="9"/>
      <c r="AS216" s="12">
        <f t="shared" si="233"/>
        <v>3</v>
      </c>
      <c r="AT216" s="11"/>
      <c r="AU216" s="9">
        <f>VLOOKUP($C216, Table3[#All], 27, 0)</f>
        <v>0.5</v>
      </c>
      <c r="AV216" s="9">
        <f>VLOOKUP($C216, Table3[#All], 28, 0)</f>
        <v>0.33329999999999999</v>
      </c>
      <c r="AW216" s="9">
        <f>VLOOKUP($C216, Table3[#All], 29, 0)</f>
        <v>0.16670000000000001</v>
      </c>
      <c r="AX216" s="9"/>
      <c r="AY216" s="9"/>
      <c r="AZ216" s="10">
        <f t="shared" si="262"/>
        <v>2</v>
      </c>
      <c r="BA216" s="11"/>
      <c r="BB216" s="9">
        <f>VLOOKUP($C216, Table3[#All], 30, 0)</f>
        <v>0.1</v>
      </c>
      <c r="BC216" s="9">
        <f>VLOOKUP($C216, Table3[#All], 31, 0)</f>
        <v>0.2</v>
      </c>
      <c r="BD216" s="9">
        <f>VLOOKUP($C216, Table3[#All], 32, 0)</f>
        <v>0.5333</v>
      </c>
      <c r="BE216" s="9">
        <f>VLOOKUP($C216, Table3[#All], 33, 0)</f>
        <v>0.16670000000000001</v>
      </c>
      <c r="BF216" s="9"/>
      <c r="BG216" s="10">
        <f t="shared" si="263"/>
        <v>3</v>
      </c>
      <c r="BH216" s="81"/>
      <c r="BI216" s="9">
        <f>VLOOKUP($C216, Table3[#All], 34, 0)</f>
        <v>0</v>
      </c>
      <c r="BJ216" s="9">
        <f>VLOOKUP($C216, Table3[#All], 35, 0)</f>
        <v>0</v>
      </c>
      <c r="BK216" s="9">
        <f>VLOOKUP($C216, Table3[#All], 36, 0)</f>
        <v>1</v>
      </c>
      <c r="BL216" s="9">
        <f>VLOOKUP($C216, Table3[#All], 37, 0)</f>
        <v>0</v>
      </c>
      <c r="BM216" s="9">
        <f>VLOOKUP($C216, Table3[#All], 38, 0)</f>
        <v>0</v>
      </c>
      <c r="BN216" s="10">
        <f t="shared" si="264"/>
        <v>3</v>
      </c>
      <c r="BO216" s="11"/>
      <c r="BP216" s="9">
        <f>VLOOKUP($C216, Table3[#All], 39, 0)</f>
        <v>0.86670000000000003</v>
      </c>
      <c r="BQ216" s="9">
        <f>VLOOKUP($C216, Table3[#All], 40, 0)</f>
        <v>0.1333</v>
      </c>
      <c r="BR216" s="9">
        <f>VLOOKUP($C216, Table3[#All], 41, 0)</f>
        <v>0</v>
      </c>
      <c r="BS216" s="9">
        <f>VLOOKUP($C216, Table3[#All], 42, 0)</f>
        <v>0</v>
      </c>
      <c r="BT216" s="9"/>
      <c r="BU216" s="10">
        <f t="shared" si="234"/>
        <v>1</v>
      </c>
      <c r="BV216" s="11"/>
      <c r="BW216" s="9">
        <f>VLOOKUP($C216, Table3[#All], 43, 0)</f>
        <v>0</v>
      </c>
      <c r="BX216" s="9">
        <f>VLOOKUP($C216, Table3[#All], 44, 0)</f>
        <v>1</v>
      </c>
      <c r="BY216" s="9">
        <f>VLOOKUP($C216, Table3[#All], 45, 0)</f>
        <v>0</v>
      </c>
      <c r="BZ216" s="9"/>
      <c r="CA216" s="9"/>
      <c r="CB216" s="10">
        <f t="shared" si="235"/>
        <v>2</v>
      </c>
      <c r="CC216" s="81"/>
      <c r="CD216" s="9">
        <f>VLOOKUP($C216, Table3[#All], 46, 0)</f>
        <v>1</v>
      </c>
      <c r="CE216" s="9">
        <f>VLOOKUP($C216, Table3[#All], 47, 0)</f>
        <v>0</v>
      </c>
      <c r="CF216" s="9">
        <f>VLOOKUP($C216, Table3[#All], 48, 0)</f>
        <v>0</v>
      </c>
      <c r="CG216" s="9">
        <f>VLOOKUP($C216, Table3[#All], 49, 0)</f>
        <v>0</v>
      </c>
      <c r="CH216" s="9">
        <f>VLOOKUP($C216, Table3[#All], 50, 0)</f>
        <v>0</v>
      </c>
      <c r="CI216" s="12">
        <f t="shared" si="236"/>
        <v>1</v>
      </c>
      <c r="CJ216" s="13"/>
      <c r="CK216" s="9">
        <f>VLOOKUP($C216, Table3[#All], 51, 0)</f>
        <v>0.23329999999999998</v>
      </c>
      <c r="CL216" s="9">
        <f>VLOOKUP($C216, Table3[#All], 52, 0)</f>
        <v>0.33329999999999999</v>
      </c>
      <c r="CM216" s="9">
        <f>VLOOKUP($C216, Table3[#All], 53, 0)</f>
        <v>0.43329999999999996</v>
      </c>
      <c r="CN216" s="9">
        <f>VLOOKUP($C216, Table3[#All], 54, 0)</f>
        <v>0</v>
      </c>
      <c r="CO216" s="9"/>
      <c r="CP216" s="10">
        <f t="shared" si="237"/>
        <v>3</v>
      </c>
      <c r="CQ216" s="11"/>
      <c r="CR216" s="9">
        <f>VLOOKUP($C216, Table3[#All], 55, 0)</f>
        <v>0.36670000000000003</v>
      </c>
      <c r="CS216" s="9">
        <f>VLOOKUP($C216, Table3[#All], 56, 0)</f>
        <v>0.23329999999999998</v>
      </c>
      <c r="CT216" s="9">
        <f>VLOOKUP($C216, Table3[#All], 57, 0)</f>
        <v>0.33329999999999999</v>
      </c>
      <c r="CU216" s="9">
        <f>VLOOKUP($C216, Table3[#All], 58, 0)</f>
        <v>6.6699999999999995E-2</v>
      </c>
      <c r="CV216" s="9">
        <f>VLOOKUP($C216, Table3[#All], 59, 0)</f>
        <v>0</v>
      </c>
      <c r="CW216" s="14">
        <f t="shared" si="238"/>
        <v>3</v>
      </c>
      <c r="CX216" s="81"/>
      <c r="CY216" s="9">
        <f>VLOOKUP($C216, Table3[#All], 60, 0)</f>
        <v>0.33329999999999999</v>
      </c>
      <c r="CZ216" s="9">
        <f>VLOOKUP($C216, Table3[#All], 61, 0)</f>
        <v>0.5333</v>
      </c>
      <c r="DA216" s="9">
        <f>VLOOKUP($C216, Table3[#All], 62, 0)</f>
        <v>0.1333</v>
      </c>
      <c r="DB216" s="9">
        <f>VLOOKUP($C216, Table3[#All], 63, 0)</f>
        <v>0</v>
      </c>
      <c r="DC216" s="9">
        <f>VLOOKUP($C216, Table3[#All], 64, 0)</f>
        <v>0</v>
      </c>
      <c r="DD216" s="10">
        <f t="shared" si="239"/>
        <v>2</v>
      </c>
      <c r="DE216" s="11"/>
      <c r="DF216" s="9">
        <f>VLOOKUP($C216, Table3[#All], 65, 0)</f>
        <v>0.6</v>
      </c>
      <c r="DG216" s="9"/>
      <c r="DH216" s="9">
        <f>VLOOKUP($C216, Table3[#All], 66, 0)</f>
        <v>0.3</v>
      </c>
      <c r="DI216" s="9"/>
      <c r="DJ216" s="9">
        <f>VLOOKUP($C216, Table3[#All], 67, 0)</f>
        <v>0.1</v>
      </c>
      <c r="DK216" s="14">
        <f t="shared" si="240"/>
        <v>3</v>
      </c>
      <c r="DL216" s="11"/>
      <c r="DM216" s="9">
        <f>VLOOKUP($C216, Table3[#All], 68, 0)</f>
        <v>0.73329999999999995</v>
      </c>
      <c r="DN216" s="9"/>
      <c r="DO216" s="9">
        <f>VLOOKUP($C216, Table3[#All], 69, 0)</f>
        <v>0.26669999999999999</v>
      </c>
      <c r="DP216" s="9">
        <f>VLOOKUP($C216, Table3[#All], 70, 0)</f>
        <v>0</v>
      </c>
      <c r="DQ216" s="9"/>
      <c r="DR216" s="14">
        <f t="shared" si="241"/>
        <v>3</v>
      </c>
      <c r="DS216" s="11"/>
      <c r="DT216" s="9">
        <f>VLOOKUP($C216, Table3[#All], 71, 0)</f>
        <v>0</v>
      </c>
      <c r="DU216" s="9">
        <f>VLOOKUP($C216, Table3[#All], 72, 0)</f>
        <v>0.33329999999999999</v>
      </c>
      <c r="DV216" s="9">
        <f>VLOOKUP($C216, Table3[#All], 73, 0)</f>
        <v>0.1333</v>
      </c>
      <c r="DW216" s="9">
        <f>VLOOKUP($C216, Table3[#All], 74, 0)</f>
        <v>0.43329999999999996</v>
      </c>
      <c r="DX216" s="9">
        <f>VLOOKUP($C216, Table3[#All], 75, 0)</f>
        <v>0.1</v>
      </c>
      <c r="DY216" s="12">
        <f t="shared" si="230"/>
        <v>4</v>
      </c>
      <c r="DZ216" s="11"/>
      <c r="EA216" s="9">
        <f>VLOOKUP($C216, Table3[#All], 76, 0)</f>
        <v>1</v>
      </c>
      <c r="EB216" s="9">
        <f>VLOOKUP($C216, Table3[#All], 77, 0)</f>
        <v>0</v>
      </c>
      <c r="EC216" s="9">
        <f>VLOOKUP($C216, Table3[#All], 78, 0)</f>
        <v>0</v>
      </c>
      <c r="ED216" s="9">
        <f>VLOOKUP($C216, Table3[#All], 79, 0)</f>
        <v>0</v>
      </c>
      <c r="EE216" s="9">
        <f>VLOOKUP($C216, Table3[#All], 80, 0)</f>
        <v>0</v>
      </c>
      <c r="EF216" s="10">
        <f t="shared" si="242"/>
        <v>1</v>
      </c>
      <c r="EG216" s="9"/>
      <c r="EH216" s="9">
        <f>VLOOKUP($C216, Table3[#All], 81, 0)</f>
        <v>0</v>
      </c>
      <c r="EI216" s="9">
        <f>VLOOKUP($C216, Table3[#All], 82, 0)</f>
        <v>0</v>
      </c>
      <c r="EJ216" s="9">
        <f>VLOOKUP($C216, Table3[#All], 83, 0)</f>
        <v>0</v>
      </c>
      <c r="EK216" s="9">
        <f>VLOOKUP($C216, Table3[#All], 84, 0)</f>
        <v>0</v>
      </c>
      <c r="EL216" s="9">
        <f>VLOOKUP($C216, Table3[#All], 85, 0)</f>
        <v>1</v>
      </c>
      <c r="EM216" s="14">
        <f t="shared" si="243"/>
        <v>5</v>
      </c>
      <c r="EN216" s="11"/>
      <c r="EO216" s="9">
        <f>VLOOKUP($C216, Table3[#All], 86, 0)</f>
        <v>0.5</v>
      </c>
      <c r="EP216" s="9"/>
      <c r="EQ216" s="9">
        <f>VLOOKUP($C216, Table3[#All], 87, 0)</f>
        <v>0.5</v>
      </c>
      <c r="ER216" s="9"/>
      <c r="ES216" s="9"/>
      <c r="ET216" s="14">
        <f t="shared" si="244"/>
        <v>3</v>
      </c>
      <c r="EU216" s="11"/>
      <c r="EV216" s="9">
        <f>VLOOKUP($C216, Table3[#All], 88, 0)</f>
        <v>0</v>
      </c>
      <c r="EW216" s="9">
        <f>VLOOKUP($C216, Table3[#All], 89, 0)</f>
        <v>1</v>
      </c>
      <c r="EX216" s="9">
        <f>VLOOKUP($C216, Table3[#All], 90, 0)</f>
        <v>0</v>
      </c>
      <c r="EY216" s="9">
        <f>VLOOKUP($C216, Table3[#All], 91, 0)</f>
        <v>0</v>
      </c>
      <c r="EZ216" s="9">
        <f>VLOOKUP($C216, Table3[#All], 92, 0)</f>
        <v>0</v>
      </c>
      <c r="FA216" s="12">
        <f t="shared" si="245"/>
        <v>2</v>
      </c>
      <c r="FB216" s="11"/>
      <c r="FC216" s="9">
        <f>VLOOKUP($C216, Table3[#All], 93, 0)</f>
        <v>0</v>
      </c>
      <c r="FD216" s="9">
        <f>VLOOKUP($C216, Table3[#All], 94, 0)</f>
        <v>0.2</v>
      </c>
      <c r="FE216" s="9">
        <f>VLOOKUP($C216, Table3[#All], 95, 0)</f>
        <v>0.8</v>
      </c>
      <c r="FF216" s="9">
        <f>VLOOKUP($C216, Table3[#All], 96, 0)</f>
        <v>0</v>
      </c>
      <c r="FG216" s="9"/>
      <c r="FH216" s="10">
        <f t="shared" si="246"/>
        <v>3</v>
      </c>
      <c r="FI216" s="11"/>
      <c r="FJ216" s="9">
        <f>VLOOKUP($C216, Table3[#All], 97, 0)</f>
        <v>0</v>
      </c>
      <c r="FK216" s="9">
        <f>VLOOKUP($C216, Table3[#All], 98, 0)</f>
        <v>0</v>
      </c>
      <c r="FL216" s="9">
        <f>VLOOKUP($C216, Table3[#All], 99, 0)</f>
        <v>0</v>
      </c>
      <c r="FM216" s="9">
        <f>VLOOKUP($C216, Table3[#All], 100, 0)</f>
        <v>0</v>
      </c>
      <c r="FN216" s="9">
        <f>VLOOKUP($C216, Table3[#All], 101, 0)</f>
        <v>1</v>
      </c>
      <c r="FO216" s="14">
        <f t="shared" si="247"/>
        <v>5</v>
      </c>
      <c r="FP216" s="11"/>
      <c r="FQ216" s="9">
        <f>VLOOKUP($C216, Table3[#All], 102, 0)</f>
        <v>0.76670000000000005</v>
      </c>
      <c r="FR216" s="9">
        <f>VLOOKUP($C216, Table3[#All], 103, 0)</f>
        <v>0.23329999999999998</v>
      </c>
      <c r="FS216" s="9">
        <f>VLOOKUP($C216, Table3[#All], 104, 0)</f>
        <v>0</v>
      </c>
      <c r="FT216" s="9">
        <f>VLOOKUP($C216, Table3[#All], 105, 0)</f>
        <v>0</v>
      </c>
      <c r="FU216" s="9">
        <v>0</v>
      </c>
      <c r="FV216" s="10">
        <f t="shared" si="248"/>
        <v>1</v>
      </c>
      <c r="FW216" s="11"/>
      <c r="FX216" s="9">
        <f>VLOOKUP($C216, Table3[#All], 106, 0)</f>
        <v>0.16670000000000001</v>
      </c>
      <c r="FY216" s="9"/>
      <c r="FZ216" s="9">
        <f>VLOOKUP($C216, Table3[#All], 107, 0)</f>
        <v>0.73329999999999995</v>
      </c>
      <c r="GA216" s="9">
        <f>VLOOKUP($C216, Table3[#All], 108, 0)</f>
        <v>0.1</v>
      </c>
      <c r="GB216" s="9"/>
      <c r="GC216" s="10">
        <f t="shared" si="265"/>
        <v>3</v>
      </c>
      <c r="GD216" s="81"/>
      <c r="GE216" s="9">
        <f>VLOOKUP($C216, Table3[#All], 109, 0)</f>
        <v>0</v>
      </c>
      <c r="GF216" s="9">
        <f>VLOOKUP($C216, Table3[#All], 110, 0)</f>
        <v>0.96</v>
      </c>
      <c r="GG216" s="9">
        <f>VLOOKUP($C216, Table3[#All], 111, 0)</f>
        <v>0.04</v>
      </c>
      <c r="GH216" s="9"/>
      <c r="GI216" s="9">
        <f>VLOOKUP($C216, Table3[#All], 112, 0)</f>
        <v>0</v>
      </c>
      <c r="GJ216" s="12">
        <f t="shared" si="249"/>
        <v>2</v>
      </c>
      <c r="GK216" s="11"/>
      <c r="GL216" s="9">
        <f>VLOOKUP($C216, Table3[#All], 113, 0)</f>
        <v>3.3300000000000003E-2</v>
      </c>
      <c r="GM216" s="9">
        <f>VLOOKUP($C216, Table3[#All], 114, 0)</f>
        <v>0.1</v>
      </c>
      <c r="GN216" s="9">
        <f>VLOOKUP($C216, Table3[#All], 115, 0)</f>
        <v>6.6699999999999995E-2</v>
      </c>
      <c r="GO216" s="9">
        <f>VLOOKUP($C216, Table3[#All], 116, 0)</f>
        <v>0.8</v>
      </c>
      <c r="GP216" s="9"/>
      <c r="GQ216" s="10">
        <f t="shared" si="250"/>
        <v>4</v>
      </c>
      <c r="GR216" s="11"/>
      <c r="GS216" s="9">
        <f>VLOOKUP($C216, Table2[#All], 3, 0)</f>
        <v>0</v>
      </c>
      <c r="GT216" s="9">
        <f>VLOOKUP($C216, Table2[#All], 4, 0)</f>
        <v>0</v>
      </c>
      <c r="GU216" s="9">
        <f>VLOOKUP($C216, Table2[#All], 5, 0)</f>
        <v>1</v>
      </c>
      <c r="GV216" s="9">
        <f>VLOOKUP($C216, Table2[#All], 6, 0)</f>
        <v>0</v>
      </c>
      <c r="GW216" s="9">
        <f>VLOOKUP($C216, Table2[#All], 7, 0)</f>
        <v>0</v>
      </c>
      <c r="GX216" s="10">
        <f t="shared" si="251"/>
        <v>3</v>
      </c>
      <c r="GY216" s="11"/>
      <c r="GZ216" s="9">
        <v>0</v>
      </c>
      <c r="HA216" s="9">
        <v>0</v>
      </c>
      <c r="HB216" s="9">
        <v>0</v>
      </c>
      <c r="HC216" s="9">
        <v>1</v>
      </c>
      <c r="HD216" s="9"/>
      <c r="HE216" s="10">
        <f t="shared" si="252"/>
        <v>4</v>
      </c>
      <c r="HF216" s="11"/>
      <c r="HG216" s="9">
        <f>VLOOKUP($C216, Table5[#All], 2, 0)</f>
        <v>0</v>
      </c>
      <c r="HH216" s="9">
        <f>VLOOKUP($C216, Table5[#All], 3, 0)</f>
        <v>0</v>
      </c>
      <c r="HI216" s="9">
        <f>VLOOKUP($C216, Table5[#All], 4, 0)</f>
        <v>1</v>
      </c>
      <c r="HJ216" s="9">
        <f>VLOOKUP($C216, Table5[#All], 5, 0)</f>
        <v>0</v>
      </c>
      <c r="HK216" s="9">
        <f>VLOOKUP($C216, Table5[#All], 6, 0)</f>
        <v>0</v>
      </c>
      <c r="HL216" s="10">
        <f t="shared" si="253"/>
        <v>3</v>
      </c>
      <c r="HM216" s="11"/>
      <c r="HN216" s="9">
        <f>VLOOKUP($C216, Table5[#All], 7, 0)</f>
        <v>0</v>
      </c>
      <c r="HO216" s="9">
        <f>VLOOKUP($C216, Table5[#All], 8, 0)</f>
        <v>1</v>
      </c>
      <c r="HP216" s="9">
        <f>VLOOKUP($C216, Table5[#All], 9, 0)</f>
        <v>0</v>
      </c>
      <c r="HQ216" s="9">
        <f>VLOOKUP($C216, Table5[#All], 10, 0)</f>
        <v>0</v>
      </c>
      <c r="HR216" s="9">
        <f>VLOOKUP($C216, Table5[#All], 11, 0)</f>
        <v>0</v>
      </c>
      <c r="HS216" s="10">
        <f t="shared" si="254"/>
        <v>2</v>
      </c>
      <c r="HT216" s="11"/>
      <c r="HU216" s="9">
        <f>VLOOKUP($C216, Table5[#All], 12, 0)</f>
        <v>1</v>
      </c>
      <c r="HV216" s="9">
        <f>VLOOKUP($C216, Table5[#All], 13, 0)</f>
        <v>0</v>
      </c>
      <c r="HW216" s="9">
        <f>VLOOKUP($C216, Table5[#All], 14, 0)</f>
        <v>0</v>
      </c>
      <c r="HX216" s="9">
        <f>VLOOKUP($C216, Table5[#All], 15, 0)</f>
        <v>0</v>
      </c>
      <c r="HY216" s="9">
        <f>VLOOKUP($C216, Table5[#All], 16, 0)</f>
        <v>0</v>
      </c>
      <c r="HZ216" s="10">
        <f t="shared" si="255"/>
        <v>1</v>
      </c>
      <c r="IA216" s="11"/>
      <c r="IB216" s="9">
        <f>VLOOKUP($C216, Table5[#All], 17, 0)</f>
        <v>1</v>
      </c>
      <c r="IC216" s="9">
        <f>VLOOKUP($C216, Table5[#All], 18, 0)</f>
        <v>0</v>
      </c>
      <c r="ID216" s="9">
        <f>VLOOKUP($C216, Table5[#All], 19, 0)</f>
        <v>0</v>
      </c>
      <c r="IE216" s="9">
        <f>VLOOKUP($C216, Table5[#All], 20, 0)</f>
        <v>0</v>
      </c>
      <c r="IF216" s="9">
        <f>VLOOKUP($C216, Table5[#All], 21, 0)</f>
        <v>0</v>
      </c>
      <c r="IG216" s="10">
        <f t="shared" si="256"/>
        <v>1</v>
      </c>
      <c r="IH216" s="11"/>
      <c r="II216" s="9">
        <f>VLOOKUP($C216, Table5[#All], 22, 0)</f>
        <v>1</v>
      </c>
      <c r="IJ216" s="9">
        <f>VLOOKUP($C216, Table5[#All], 23, 0)</f>
        <v>0</v>
      </c>
      <c r="IK216" s="9">
        <f>VLOOKUP($C216, Table5[#All], 24, 0)</f>
        <v>0</v>
      </c>
      <c r="IL216" s="9">
        <f>VLOOKUP($C216, Table5[#All], 25, 0)</f>
        <v>0</v>
      </c>
      <c r="IM216" s="9">
        <f>VLOOKUP($C216, Table5[#All], 26, 0)</f>
        <v>0</v>
      </c>
      <c r="IN216" s="10">
        <f t="shared" si="257"/>
        <v>1</v>
      </c>
      <c r="IO216" s="11"/>
      <c r="IP216" s="9">
        <v>1</v>
      </c>
      <c r="IQ216" s="9">
        <v>0</v>
      </c>
      <c r="IR216" s="9">
        <v>0</v>
      </c>
      <c r="IS216" s="9">
        <v>0</v>
      </c>
      <c r="IT216" s="9">
        <v>0</v>
      </c>
      <c r="IU216" s="10">
        <f t="shared" si="258"/>
        <v>1</v>
      </c>
      <c r="IV216" s="82"/>
    </row>
    <row r="217" spans="1:256" ht="16.3" thickTop="1" thickBot="1" x14ac:dyDescent="0.35">
      <c r="A217" s="16" t="s">
        <v>531</v>
      </c>
      <c r="B217" s="16" t="s">
        <v>576</v>
      </c>
      <c r="C217" s="16" t="s">
        <v>577</v>
      </c>
      <c r="D217" s="11"/>
      <c r="E217" s="9">
        <f>VLOOKUP($C217, Table3[#All], 2, 0)</f>
        <v>0.5</v>
      </c>
      <c r="F217" s="9"/>
      <c r="G217" s="9">
        <f>VLOOKUP($C217, Table3[#All], 3, 0)</f>
        <v>0.44439999999999996</v>
      </c>
      <c r="H217" s="9">
        <f>VLOOKUP($C217, Table3[#All], 4, 0)</f>
        <v>5.5599999999999997E-2</v>
      </c>
      <c r="I217" s="9">
        <f>VLOOKUP($C217, Table3[#All], 5, 0)</f>
        <v>0</v>
      </c>
      <c r="J217" s="10">
        <f t="shared" si="259"/>
        <v>3</v>
      </c>
      <c r="K217" s="11"/>
      <c r="L217" s="9">
        <f>VLOOKUP($C217, Table3[#All], 6, 0)</f>
        <v>1</v>
      </c>
      <c r="M217" s="9"/>
      <c r="N217" s="9">
        <f>VLOOKUP($C217, Table3[#All], 7, 0)</f>
        <v>0</v>
      </c>
      <c r="O217" s="9">
        <f>VLOOKUP($C217, Table3[#All], 8, 0)</f>
        <v>0</v>
      </c>
      <c r="P217" s="9">
        <f>VLOOKUP($C217, Table3[#All], 9, 0)</f>
        <v>0</v>
      </c>
      <c r="Q217" s="10">
        <f t="shared" si="260"/>
        <v>1</v>
      </c>
      <c r="R217" s="11"/>
      <c r="S217" s="9">
        <f>VLOOKUP($C217, Table3[#All], 10, 0)</f>
        <v>0</v>
      </c>
      <c r="T217" s="9">
        <f>VLOOKUP($C217, Table3[#All], 11, 0)</f>
        <v>0.16670000000000001</v>
      </c>
      <c r="U217" s="9">
        <f>VLOOKUP($C217, Table3[#All], 12, 0)</f>
        <v>0.5</v>
      </c>
      <c r="V217" s="9">
        <f>VLOOKUP($C217, Table3[#All], 13, 0)</f>
        <v>0.33329999999999999</v>
      </c>
      <c r="W217" s="9">
        <f>VLOOKUP($C217, Table3[#All], 14, 0)</f>
        <v>0</v>
      </c>
      <c r="X217" s="10">
        <f t="shared" si="261"/>
        <v>4</v>
      </c>
      <c r="Y217" s="11"/>
      <c r="Z217" s="9">
        <f>VLOOKUP($C217, Table3[#All], 15, 0)</f>
        <v>0</v>
      </c>
      <c r="AA217" s="9">
        <f>VLOOKUP($C217, Table3[#All], 16, 0)</f>
        <v>5.5599999999999997E-2</v>
      </c>
      <c r="AB217" s="9">
        <f>VLOOKUP($C217, Table3[#All], 17, 0)</f>
        <v>0.61109999999999998</v>
      </c>
      <c r="AC217" s="9">
        <f>VLOOKUP($C217, Table3[#All], 18, 0)</f>
        <v>0.33329999999999999</v>
      </c>
      <c r="AD217" s="9">
        <f>VLOOKUP($C217, Table3[#All], 19, 0)</f>
        <v>0</v>
      </c>
      <c r="AE217" s="10">
        <f t="shared" si="231"/>
        <v>4</v>
      </c>
      <c r="AF217" s="11"/>
      <c r="AG217" s="9">
        <f>VLOOKUP($C217, Table3[#All], 20, 0)</f>
        <v>0</v>
      </c>
      <c r="AH217" s="9">
        <f>VLOOKUP($C217, Table3[#All], 21, 0)</f>
        <v>5.5599999999999997E-2</v>
      </c>
      <c r="AI217" s="9">
        <f>VLOOKUP($C217, Table3[#All], 22, 0)</f>
        <v>0.94440000000000002</v>
      </c>
      <c r="AJ217" s="9"/>
      <c r="AK217" s="9"/>
      <c r="AL217" s="10">
        <f t="shared" si="232"/>
        <v>3</v>
      </c>
      <c r="AM217" s="11"/>
      <c r="AN217" s="9">
        <f>VLOOKUP($C217, Table3[#All], 23, 0)</f>
        <v>0</v>
      </c>
      <c r="AO217" s="9">
        <f>VLOOKUP($C217, Table3[#All], 24, 0)</f>
        <v>0</v>
      </c>
      <c r="AP217" s="9">
        <f>VLOOKUP($C217, Table3[#All], 25, 0)</f>
        <v>0</v>
      </c>
      <c r="AQ217" s="9">
        <f>VLOOKUP($C217, Table3[#All], 26, 0)</f>
        <v>1</v>
      </c>
      <c r="AR217" s="9"/>
      <c r="AS217" s="12">
        <f t="shared" si="233"/>
        <v>4</v>
      </c>
      <c r="AT217" s="11"/>
      <c r="AU217" s="9">
        <f>VLOOKUP($C217, Table3[#All], 27, 0)</f>
        <v>0.11109999999999999</v>
      </c>
      <c r="AV217" s="9">
        <f>VLOOKUP($C217, Table3[#All], 28, 0)</f>
        <v>0</v>
      </c>
      <c r="AW217" s="9">
        <f>VLOOKUP($C217, Table3[#All], 29, 0)</f>
        <v>0.88890000000000002</v>
      </c>
      <c r="AX217" s="9"/>
      <c r="AY217" s="9"/>
      <c r="AZ217" s="10">
        <f t="shared" si="262"/>
        <v>3</v>
      </c>
      <c r="BA217" s="11"/>
      <c r="BB217" s="9">
        <f>VLOOKUP($C217, Table3[#All], 30, 0)</f>
        <v>0</v>
      </c>
      <c r="BC217" s="9">
        <f>VLOOKUP($C217, Table3[#All], 31, 0)</f>
        <v>0.11109999999999999</v>
      </c>
      <c r="BD217" s="9">
        <f>VLOOKUP($C217, Table3[#All], 32, 0)</f>
        <v>0.44439999999999996</v>
      </c>
      <c r="BE217" s="9">
        <f>VLOOKUP($C217, Table3[#All], 33, 0)</f>
        <v>0.44439999999999996</v>
      </c>
      <c r="BF217" s="9"/>
      <c r="BG217" s="10">
        <f t="shared" si="263"/>
        <v>4</v>
      </c>
      <c r="BH217" s="81"/>
      <c r="BI217" s="9">
        <f>VLOOKUP($C217, Table3[#All], 34, 0)</f>
        <v>0</v>
      </c>
      <c r="BJ217" s="9">
        <f>VLOOKUP($C217, Table3[#All], 35, 0)</f>
        <v>0</v>
      </c>
      <c r="BK217" s="9">
        <f>VLOOKUP($C217, Table3[#All], 36, 0)</f>
        <v>0</v>
      </c>
      <c r="BL217" s="9">
        <f>VLOOKUP($C217, Table3[#All], 37, 0)</f>
        <v>0</v>
      </c>
      <c r="BM217" s="9">
        <f>VLOOKUP($C217, Table3[#All], 38, 0)</f>
        <v>0</v>
      </c>
      <c r="BN217" s="10" t="str">
        <f t="shared" si="264"/>
        <v>N/A</v>
      </c>
      <c r="BO217" s="11"/>
      <c r="BP217" s="9">
        <f>VLOOKUP($C217, Table3[#All], 39, 0)</f>
        <v>0.11109999999999999</v>
      </c>
      <c r="BQ217" s="9">
        <f>VLOOKUP($C217, Table3[#All], 40, 0)</f>
        <v>0.72219999999999995</v>
      </c>
      <c r="BR217" s="9">
        <f>VLOOKUP($C217, Table3[#All], 41, 0)</f>
        <v>0</v>
      </c>
      <c r="BS217" s="9">
        <f>VLOOKUP($C217, Table3[#All], 42, 0)</f>
        <v>0.16670000000000001</v>
      </c>
      <c r="BT217" s="9"/>
      <c r="BU217" s="10">
        <f t="shared" si="234"/>
        <v>2</v>
      </c>
      <c r="BV217" s="11"/>
      <c r="BW217" s="9">
        <f>VLOOKUP($C217, Table3[#All], 43, 0)</f>
        <v>0</v>
      </c>
      <c r="BX217" s="9">
        <f>VLOOKUP($C217, Table3[#All], 44, 0)</f>
        <v>0.94440000000000002</v>
      </c>
      <c r="BY217" s="9">
        <f>VLOOKUP($C217, Table3[#All], 45, 0)</f>
        <v>5.5599999999999997E-2</v>
      </c>
      <c r="BZ217" s="9"/>
      <c r="CA217" s="9"/>
      <c r="CB217" s="10">
        <f t="shared" si="235"/>
        <v>2</v>
      </c>
      <c r="CC217" s="81"/>
      <c r="CD217" s="9">
        <f>VLOOKUP($C217, Table3[#All], 46, 0)</f>
        <v>1</v>
      </c>
      <c r="CE217" s="9">
        <f>VLOOKUP($C217, Table3[#All], 47, 0)</f>
        <v>0</v>
      </c>
      <c r="CF217" s="9">
        <f>VLOOKUP($C217, Table3[#All], 48, 0)</f>
        <v>0</v>
      </c>
      <c r="CG217" s="9">
        <f>VLOOKUP($C217, Table3[#All], 49, 0)</f>
        <v>0</v>
      </c>
      <c r="CH217" s="9">
        <f>VLOOKUP($C217, Table3[#All], 50, 0)</f>
        <v>0</v>
      </c>
      <c r="CI217" s="12">
        <f t="shared" si="236"/>
        <v>1</v>
      </c>
      <c r="CJ217" s="13"/>
      <c r="CK217" s="9">
        <f>VLOOKUP($C217, Table3[#All], 51, 0)</f>
        <v>0.83329999999999993</v>
      </c>
      <c r="CL217" s="9">
        <f>VLOOKUP($C217, Table3[#All], 52, 0)</f>
        <v>0.16670000000000001</v>
      </c>
      <c r="CM217" s="9">
        <f>VLOOKUP($C217, Table3[#All], 53, 0)</f>
        <v>0</v>
      </c>
      <c r="CN217" s="9">
        <f>VLOOKUP($C217, Table3[#All], 54, 0)</f>
        <v>0</v>
      </c>
      <c r="CO217" s="9"/>
      <c r="CP217" s="10">
        <f t="shared" si="237"/>
        <v>1</v>
      </c>
      <c r="CQ217" s="11"/>
      <c r="CR217" s="9">
        <f>VLOOKUP($C217, Table3[#All], 55, 0)</f>
        <v>0.11109999999999999</v>
      </c>
      <c r="CS217" s="9">
        <f>VLOOKUP($C217, Table3[#All], 56, 0)</f>
        <v>5.5599999999999997E-2</v>
      </c>
      <c r="CT217" s="9">
        <f>VLOOKUP($C217, Table3[#All], 57, 0)</f>
        <v>5.5599999999999997E-2</v>
      </c>
      <c r="CU217" s="9">
        <f>VLOOKUP($C217, Table3[#All], 58, 0)</f>
        <v>0.38890000000000002</v>
      </c>
      <c r="CV217" s="9">
        <f>VLOOKUP($C217, Table3[#All], 59, 0)</f>
        <v>0.38890000000000002</v>
      </c>
      <c r="CW217" s="14">
        <f t="shared" si="238"/>
        <v>5</v>
      </c>
      <c r="CX217" s="81"/>
      <c r="CY217" s="9">
        <f>VLOOKUP($C217, Table3[#All], 60, 0)</f>
        <v>0.77780000000000005</v>
      </c>
      <c r="CZ217" s="9">
        <f>VLOOKUP($C217, Table3[#All], 61, 0)</f>
        <v>0.16670000000000001</v>
      </c>
      <c r="DA217" s="9">
        <f>VLOOKUP($C217, Table3[#All], 62, 0)</f>
        <v>5.5599999999999997E-2</v>
      </c>
      <c r="DB217" s="9">
        <f>VLOOKUP($C217, Table3[#All], 63, 0)</f>
        <v>0</v>
      </c>
      <c r="DC217" s="9">
        <f>VLOOKUP($C217, Table3[#All], 64, 0)</f>
        <v>0</v>
      </c>
      <c r="DD217" s="10">
        <f t="shared" si="239"/>
        <v>1</v>
      </c>
      <c r="DE217" s="11"/>
      <c r="DF217" s="9">
        <f>VLOOKUP($C217, Table3[#All], 65, 0)</f>
        <v>0.72219999999999995</v>
      </c>
      <c r="DG217" s="9"/>
      <c r="DH217" s="9">
        <f>VLOOKUP($C217, Table3[#All], 66, 0)</f>
        <v>0.16670000000000001</v>
      </c>
      <c r="DI217" s="9"/>
      <c r="DJ217" s="9">
        <f>VLOOKUP($C217, Table3[#All], 67, 0)</f>
        <v>0.11109999999999999</v>
      </c>
      <c r="DK217" s="14">
        <f t="shared" si="240"/>
        <v>3</v>
      </c>
      <c r="DL217" s="11"/>
      <c r="DM217" s="9">
        <f>VLOOKUP($C217, Table3[#All], 68, 0)</f>
        <v>0.88890000000000002</v>
      </c>
      <c r="DN217" s="9"/>
      <c r="DO217" s="9">
        <f>VLOOKUP($C217, Table3[#All], 69, 0)</f>
        <v>0.11109999999999999</v>
      </c>
      <c r="DP217" s="9">
        <f>VLOOKUP($C217, Table3[#All], 70, 0)</f>
        <v>0</v>
      </c>
      <c r="DQ217" s="9"/>
      <c r="DR217" s="14">
        <f t="shared" si="241"/>
        <v>1</v>
      </c>
      <c r="DS217" s="11"/>
      <c r="DT217" s="9">
        <f>VLOOKUP($C217, Table3[#All], 71, 0)</f>
        <v>0</v>
      </c>
      <c r="DU217" s="9">
        <f>VLOOKUP($C217, Table3[#All], 72, 0)</f>
        <v>0.27779999999999999</v>
      </c>
      <c r="DV217" s="9">
        <f>VLOOKUP($C217, Table3[#All], 73, 0)</f>
        <v>0.44439999999999996</v>
      </c>
      <c r="DW217" s="9">
        <f>VLOOKUP($C217, Table3[#All], 74, 0)</f>
        <v>0.27779999999999999</v>
      </c>
      <c r="DX217" s="9">
        <f>VLOOKUP($C217, Table3[#All], 75, 0)</f>
        <v>0</v>
      </c>
      <c r="DY217" s="12">
        <f t="shared" si="230"/>
        <v>4</v>
      </c>
      <c r="DZ217" s="11"/>
      <c r="EA217" s="9">
        <f>VLOOKUP($C217, Table3[#All], 76, 0)</f>
        <v>1</v>
      </c>
      <c r="EB217" s="9">
        <f>VLOOKUP($C217, Table3[#All], 77, 0)</f>
        <v>0</v>
      </c>
      <c r="EC217" s="9">
        <f>VLOOKUP($C217, Table3[#All], 78, 0)</f>
        <v>0</v>
      </c>
      <c r="ED217" s="9">
        <f>VLOOKUP($C217, Table3[#All], 79, 0)</f>
        <v>0</v>
      </c>
      <c r="EE217" s="9">
        <f>VLOOKUP($C217, Table3[#All], 80, 0)</f>
        <v>0</v>
      </c>
      <c r="EF217" s="10">
        <f t="shared" si="242"/>
        <v>1</v>
      </c>
      <c r="EG217" s="9"/>
      <c r="EH217" s="9">
        <f>VLOOKUP($C217, Table3[#All], 81, 0)</f>
        <v>0</v>
      </c>
      <c r="EI217" s="9">
        <f>VLOOKUP($C217, Table3[#All], 82, 0)</f>
        <v>0</v>
      </c>
      <c r="EJ217" s="9">
        <f>VLOOKUP($C217, Table3[#All], 83, 0)</f>
        <v>0</v>
      </c>
      <c r="EK217" s="9">
        <f>VLOOKUP($C217, Table3[#All], 84, 0)</f>
        <v>0</v>
      </c>
      <c r="EL217" s="9">
        <f>VLOOKUP($C217, Table3[#All], 85, 0)</f>
        <v>1</v>
      </c>
      <c r="EM217" s="14">
        <f t="shared" si="243"/>
        <v>5</v>
      </c>
      <c r="EN217" s="11"/>
      <c r="EO217" s="9">
        <f>VLOOKUP($C217, Table3[#All], 86, 0)</f>
        <v>0.72219999999999995</v>
      </c>
      <c r="EP217" s="9"/>
      <c r="EQ217" s="9">
        <f>VLOOKUP($C217, Table3[#All], 87, 0)</f>
        <v>0.27779999999999999</v>
      </c>
      <c r="ER217" s="9"/>
      <c r="ES217" s="9"/>
      <c r="ET217" s="14">
        <f t="shared" si="244"/>
        <v>3</v>
      </c>
      <c r="EU217" s="11"/>
      <c r="EV217" s="9">
        <f>VLOOKUP($C217, Table3[#All], 88, 0)</f>
        <v>1</v>
      </c>
      <c r="EW217" s="9">
        <f>VLOOKUP($C217, Table3[#All], 89, 0)</f>
        <v>0</v>
      </c>
      <c r="EX217" s="9">
        <f>VLOOKUP($C217, Table3[#All], 90, 0)</f>
        <v>0</v>
      </c>
      <c r="EY217" s="9">
        <f>VLOOKUP($C217, Table3[#All], 91, 0)</f>
        <v>0</v>
      </c>
      <c r="EZ217" s="9">
        <f>VLOOKUP($C217, Table3[#All], 92, 0)</f>
        <v>0</v>
      </c>
      <c r="FA217" s="12">
        <f t="shared" si="245"/>
        <v>1</v>
      </c>
      <c r="FB217" s="11"/>
      <c r="FC217" s="9">
        <f>VLOOKUP($C217, Table3[#All], 93, 0)</f>
        <v>0</v>
      </c>
      <c r="FD217" s="9">
        <f>VLOOKUP($C217, Table3[#All], 94, 0)</f>
        <v>0.38890000000000002</v>
      </c>
      <c r="FE217" s="9">
        <f>VLOOKUP($C217, Table3[#All], 95, 0)</f>
        <v>0.55559999999999998</v>
      </c>
      <c r="FF217" s="9">
        <f>VLOOKUP($C217, Table3[#All], 96, 0)</f>
        <v>5.5599999999999997E-2</v>
      </c>
      <c r="FG217" s="9"/>
      <c r="FH217" s="10">
        <f t="shared" si="246"/>
        <v>3</v>
      </c>
      <c r="FI217" s="11"/>
      <c r="FJ217" s="9">
        <f>VLOOKUP($C217, Table3[#All], 97, 0)</f>
        <v>0</v>
      </c>
      <c r="FK217" s="9">
        <f>VLOOKUP($C217, Table3[#All], 98, 0)</f>
        <v>0</v>
      </c>
      <c r="FL217" s="9">
        <f>VLOOKUP($C217, Table3[#All], 99, 0)</f>
        <v>0</v>
      </c>
      <c r="FM217" s="9">
        <f>VLOOKUP($C217, Table3[#All], 100, 0)</f>
        <v>0</v>
      </c>
      <c r="FN217" s="9">
        <f>VLOOKUP($C217, Table3[#All], 101, 0)</f>
        <v>1</v>
      </c>
      <c r="FO217" s="14">
        <f t="shared" si="247"/>
        <v>5</v>
      </c>
      <c r="FP217" s="11"/>
      <c r="FQ217" s="9">
        <f>VLOOKUP($C217, Table3[#All], 102, 0)</f>
        <v>1</v>
      </c>
      <c r="FR217" s="9">
        <f>VLOOKUP($C217, Table3[#All], 103, 0)</f>
        <v>0</v>
      </c>
      <c r="FS217" s="9">
        <f>VLOOKUP($C217, Table3[#All], 104, 0)</f>
        <v>0</v>
      </c>
      <c r="FT217" s="9">
        <f>VLOOKUP($C217, Table3[#All], 105, 0)</f>
        <v>0</v>
      </c>
      <c r="FU217" s="9">
        <v>0</v>
      </c>
      <c r="FV217" s="10">
        <f t="shared" si="248"/>
        <v>1</v>
      </c>
      <c r="FW217" s="11"/>
      <c r="FX217" s="9">
        <f>VLOOKUP($C217, Table3[#All], 106, 0)</f>
        <v>0.16670000000000001</v>
      </c>
      <c r="FY217" s="9"/>
      <c r="FZ217" s="9">
        <f>VLOOKUP($C217, Table3[#All], 107, 0)</f>
        <v>0.38890000000000002</v>
      </c>
      <c r="GA217" s="9">
        <f>VLOOKUP($C217, Table3[#All], 108, 0)</f>
        <v>0.44439999999999996</v>
      </c>
      <c r="GB217" s="9"/>
      <c r="GC217" s="10">
        <f t="shared" si="265"/>
        <v>4</v>
      </c>
      <c r="GD217" s="81"/>
      <c r="GE217" s="9">
        <f>VLOOKUP($C217, Table3[#All], 109, 0)</f>
        <v>0</v>
      </c>
      <c r="GF217" s="9">
        <f>VLOOKUP($C217, Table3[#All], 110, 0)</f>
        <v>0.71430000000000005</v>
      </c>
      <c r="GG217" s="9">
        <f>VLOOKUP($C217, Table3[#All], 111, 0)</f>
        <v>0.28570000000000001</v>
      </c>
      <c r="GH217" s="9"/>
      <c r="GI217" s="9">
        <f>VLOOKUP($C217, Table3[#All], 112, 0)</f>
        <v>0</v>
      </c>
      <c r="GJ217" s="12">
        <f t="shared" si="249"/>
        <v>3</v>
      </c>
      <c r="GK217" s="11"/>
      <c r="GL217" s="9">
        <f>VLOOKUP($C217, Table3[#All], 113, 0)</f>
        <v>0</v>
      </c>
      <c r="GM217" s="9">
        <f>VLOOKUP($C217, Table3[#All], 114, 0)</f>
        <v>0</v>
      </c>
      <c r="GN217" s="9">
        <f>VLOOKUP($C217, Table3[#All], 115, 0)</f>
        <v>0</v>
      </c>
      <c r="GO217" s="9">
        <f>VLOOKUP($C217, Table3[#All], 116, 0)</f>
        <v>1</v>
      </c>
      <c r="GP217" s="9"/>
      <c r="GQ217" s="10">
        <f t="shared" si="250"/>
        <v>4</v>
      </c>
      <c r="GR217" s="11"/>
      <c r="GS217" s="9">
        <f>VLOOKUP($C217, Table2[#All], 3, 0)</f>
        <v>0</v>
      </c>
      <c r="GT217" s="9">
        <f>VLOOKUP($C217, Table2[#All], 4, 0)</f>
        <v>0</v>
      </c>
      <c r="GU217" s="9">
        <f>VLOOKUP($C217, Table2[#All], 5, 0)</f>
        <v>1</v>
      </c>
      <c r="GV217" s="9">
        <f>VLOOKUP($C217, Table2[#All], 6, 0)</f>
        <v>0</v>
      </c>
      <c r="GW217" s="9">
        <f>VLOOKUP($C217, Table2[#All], 7, 0)</f>
        <v>0</v>
      </c>
      <c r="GX217" s="10">
        <f t="shared" si="251"/>
        <v>3</v>
      </c>
      <c r="GY217" s="11"/>
      <c r="GZ217" s="9">
        <v>0</v>
      </c>
      <c r="HA217" s="9">
        <v>0</v>
      </c>
      <c r="HB217" s="9">
        <v>0</v>
      </c>
      <c r="HC217" s="9">
        <v>1</v>
      </c>
      <c r="HD217" s="9"/>
      <c r="HE217" s="10">
        <f t="shared" si="252"/>
        <v>4</v>
      </c>
      <c r="HF217" s="11"/>
      <c r="HG217" s="9">
        <f>VLOOKUP($C217, Table5[#All], 2, 0)</f>
        <v>0</v>
      </c>
      <c r="HH217" s="9">
        <f>VLOOKUP($C217, Table5[#All], 3, 0)</f>
        <v>1</v>
      </c>
      <c r="HI217" s="9">
        <f>VLOOKUP($C217, Table5[#All], 4, 0)</f>
        <v>0</v>
      </c>
      <c r="HJ217" s="9">
        <f>VLOOKUP($C217, Table5[#All], 5, 0)</f>
        <v>0</v>
      </c>
      <c r="HK217" s="9">
        <f>VLOOKUP($C217, Table5[#All], 6, 0)</f>
        <v>0</v>
      </c>
      <c r="HL217" s="10">
        <f t="shared" si="253"/>
        <v>2</v>
      </c>
      <c r="HM217" s="11"/>
      <c r="HN217" s="9">
        <f>VLOOKUP($C217, Table5[#All], 7, 0)</f>
        <v>0</v>
      </c>
      <c r="HO217" s="9">
        <f>VLOOKUP($C217, Table5[#All], 8, 0)</f>
        <v>0</v>
      </c>
      <c r="HP217" s="9">
        <f>VLOOKUP($C217, Table5[#All], 9, 0)</f>
        <v>1</v>
      </c>
      <c r="HQ217" s="9">
        <f>VLOOKUP($C217, Table5[#All], 10, 0)</f>
        <v>0</v>
      </c>
      <c r="HR217" s="9">
        <f>VLOOKUP($C217, Table5[#All], 11, 0)</f>
        <v>0</v>
      </c>
      <c r="HS217" s="10">
        <f t="shared" si="254"/>
        <v>3</v>
      </c>
      <c r="HT217" s="11"/>
      <c r="HU217" s="9">
        <f>VLOOKUP($C217, Table5[#All], 12, 0)</f>
        <v>1</v>
      </c>
      <c r="HV217" s="9">
        <f>VLOOKUP($C217, Table5[#All], 13, 0)</f>
        <v>0</v>
      </c>
      <c r="HW217" s="9">
        <f>VLOOKUP($C217, Table5[#All], 14, 0)</f>
        <v>0</v>
      </c>
      <c r="HX217" s="9">
        <f>VLOOKUP($C217, Table5[#All], 15, 0)</f>
        <v>0</v>
      </c>
      <c r="HY217" s="9">
        <f>VLOOKUP($C217, Table5[#All], 16, 0)</f>
        <v>0</v>
      </c>
      <c r="HZ217" s="10">
        <f t="shared" si="255"/>
        <v>1</v>
      </c>
      <c r="IA217" s="11"/>
      <c r="IB217" s="9">
        <f>VLOOKUP($C217, Table5[#All], 17, 0)</f>
        <v>1</v>
      </c>
      <c r="IC217" s="9">
        <f>VLOOKUP($C217, Table5[#All], 18, 0)</f>
        <v>0</v>
      </c>
      <c r="ID217" s="9">
        <f>VLOOKUP($C217, Table5[#All], 19, 0)</f>
        <v>0</v>
      </c>
      <c r="IE217" s="9">
        <f>VLOOKUP($C217, Table5[#All], 20, 0)</f>
        <v>0</v>
      </c>
      <c r="IF217" s="9">
        <f>VLOOKUP($C217, Table5[#All], 21, 0)</f>
        <v>0</v>
      </c>
      <c r="IG217" s="10">
        <f t="shared" si="256"/>
        <v>1</v>
      </c>
      <c r="IH217" s="11"/>
      <c r="II217" s="9">
        <f>VLOOKUP($C217, Table5[#All], 22, 0)</f>
        <v>1</v>
      </c>
      <c r="IJ217" s="9">
        <f>VLOOKUP($C217, Table5[#All], 23, 0)</f>
        <v>0</v>
      </c>
      <c r="IK217" s="9">
        <f>VLOOKUP($C217, Table5[#All], 24, 0)</f>
        <v>0</v>
      </c>
      <c r="IL217" s="9">
        <f>VLOOKUP($C217, Table5[#All], 25, 0)</f>
        <v>0</v>
      </c>
      <c r="IM217" s="9">
        <f>VLOOKUP($C217, Table5[#All], 26, 0)</f>
        <v>0</v>
      </c>
      <c r="IN217" s="10">
        <f t="shared" si="257"/>
        <v>1</v>
      </c>
      <c r="IO217" s="11"/>
      <c r="IP217" s="9">
        <v>1</v>
      </c>
      <c r="IQ217" s="9">
        <v>0</v>
      </c>
      <c r="IR217" s="9">
        <v>0</v>
      </c>
      <c r="IS217" s="9">
        <v>0</v>
      </c>
      <c r="IT217" s="9">
        <v>0</v>
      </c>
      <c r="IU217" s="10">
        <f t="shared" si="258"/>
        <v>1</v>
      </c>
      <c r="IV217" s="82"/>
    </row>
    <row r="218" spans="1:256" ht="16.3" thickTop="1" thickBot="1" x14ac:dyDescent="0.35">
      <c r="A218" s="16" t="s">
        <v>531</v>
      </c>
      <c r="B218" s="16" t="s">
        <v>578</v>
      </c>
      <c r="C218" s="16" t="s">
        <v>579</v>
      </c>
      <c r="D218" s="11"/>
      <c r="E218" s="9">
        <f>VLOOKUP($C218, Table3[#All], 2, 0)</f>
        <v>0</v>
      </c>
      <c r="F218" s="9"/>
      <c r="G218" s="9">
        <f>VLOOKUP($C218, Table3[#All], 3, 0)</f>
        <v>0.16670000000000001</v>
      </c>
      <c r="H218" s="9">
        <f>VLOOKUP($C218, Table3[#All], 4, 0)</f>
        <v>0.83329999999999993</v>
      </c>
      <c r="I218" s="9">
        <f>VLOOKUP($C218, Table3[#All], 5, 0)</f>
        <v>0</v>
      </c>
      <c r="J218" s="10">
        <f t="shared" si="259"/>
        <v>4</v>
      </c>
      <c r="K218" s="11"/>
      <c r="L218" s="9">
        <f>VLOOKUP($C218, Table3[#All], 6, 0)</f>
        <v>0</v>
      </c>
      <c r="M218" s="9"/>
      <c r="N218" s="9">
        <f>VLOOKUP($C218, Table3[#All], 7, 0)</f>
        <v>1</v>
      </c>
      <c r="O218" s="9">
        <f>VLOOKUP($C218, Table3[#All], 8, 0)</f>
        <v>0</v>
      </c>
      <c r="P218" s="9">
        <f>VLOOKUP($C218, Table3[#All], 9, 0)</f>
        <v>0</v>
      </c>
      <c r="Q218" s="10">
        <f t="shared" si="260"/>
        <v>3</v>
      </c>
      <c r="R218" s="11"/>
      <c r="S218" s="9">
        <f>VLOOKUP($C218, Table3[#All], 10, 0)</f>
        <v>0</v>
      </c>
      <c r="T218" s="9">
        <f>VLOOKUP($C218, Table3[#All], 11, 0)</f>
        <v>4.1700000000000001E-2</v>
      </c>
      <c r="U218" s="9">
        <f>VLOOKUP($C218, Table3[#All], 12, 0)</f>
        <v>0.875</v>
      </c>
      <c r="V218" s="9">
        <f>VLOOKUP($C218, Table3[#All], 13, 0)</f>
        <v>8.3299999999999999E-2</v>
      </c>
      <c r="W218" s="9">
        <f>VLOOKUP($C218, Table3[#All], 14, 0)</f>
        <v>0</v>
      </c>
      <c r="X218" s="10">
        <f t="shared" si="261"/>
        <v>3</v>
      </c>
      <c r="Y218" s="11"/>
      <c r="Z218" s="9">
        <f>VLOOKUP($C218, Table3[#All], 15, 0)</f>
        <v>0</v>
      </c>
      <c r="AA218" s="9">
        <f>VLOOKUP($C218, Table3[#All], 16, 0)</f>
        <v>0.54170000000000007</v>
      </c>
      <c r="AB218" s="9">
        <f>VLOOKUP($C218, Table3[#All], 17, 0)</f>
        <v>0.29170000000000001</v>
      </c>
      <c r="AC218" s="9">
        <f>VLOOKUP($C218, Table3[#All], 18, 0)</f>
        <v>0.16670000000000001</v>
      </c>
      <c r="AD218" s="9">
        <f>VLOOKUP($C218, Table3[#All], 19, 0)</f>
        <v>0</v>
      </c>
      <c r="AE218" s="10">
        <f t="shared" si="231"/>
        <v>3</v>
      </c>
      <c r="AF218" s="11"/>
      <c r="AG218" s="9">
        <f>VLOOKUP($C218, Table3[#All], 20, 0)</f>
        <v>0</v>
      </c>
      <c r="AH218" s="9">
        <f>VLOOKUP($C218, Table3[#All], 21, 0)</f>
        <v>1</v>
      </c>
      <c r="AI218" s="9">
        <f>VLOOKUP($C218, Table3[#All], 22, 0)</f>
        <v>0</v>
      </c>
      <c r="AJ218" s="9"/>
      <c r="AK218" s="9"/>
      <c r="AL218" s="10">
        <f t="shared" si="232"/>
        <v>2</v>
      </c>
      <c r="AM218" s="11"/>
      <c r="AN218" s="9">
        <f>VLOOKUP($C218, Table3[#All], 23, 0)</f>
        <v>1</v>
      </c>
      <c r="AO218" s="9">
        <f>VLOOKUP($C218, Table3[#All], 24, 0)</f>
        <v>0</v>
      </c>
      <c r="AP218" s="9">
        <f>VLOOKUP($C218, Table3[#All], 25, 0)</f>
        <v>0</v>
      </c>
      <c r="AQ218" s="9">
        <f>VLOOKUP($C218, Table3[#All], 26, 0)</f>
        <v>0</v>
      </c>
      <c r="AR218" s="9"/>
      <c r="AS218" s="12">
        <f t="shared" si="233"/>
        <v>1</v>
      </c>
      <c r="AT218" s="11"/>
      <c r="AU218" s="9">
        <f>VLOOKUP($C218, Table3[#All], 27, 0)</f>
        <v>0.125</v>
      </c>
      <c r="AV218" s="9">
        <f>VLOOKUP($C218, Table3[#All], 28, 0)</f>
        <v>0.70829999999999993</v>
      </c>
      <c r="AW218" s="9">
        <f>VLOOKUP($C218, Table3[#All], 29, 0)</f>
        <v>0.16670000000000001</v>
      </c>
      <c r="AX218" s="9"/>
      <c r="AY218" s="9"/>
      <c r="AZ218" s="10">
        <f t="shared" si="262"/>
        <v>2</v>
      </c>
      <c r="BA218" s="11"/>
      <c r="BB218" s="9">
        <f>VLOOKUP($C218, Table3[#All], 30, 0)</f>
        <v>0.54170000000000007</v>
      </c>
      <c r="BC218" s="9">
        <f>VLOOKUP($C218, Table3[#All], 31, 0)</f>
        <v>0.33329999999999999</v>
      </c>
      <c r="BD218" s="9">
        <f>VLOOKUP($C218, Table3[#All], 32, 0)</f>
        <v>8.3299999999999999E-2</v>
      </c>
      <c r="BE218" s="9">
        <f>VLOOKUP($C218, Table3[#All], 33, 0)</f>
        <v>4.1700000000000001E-2</v>
      </c>
      <c r="BF218" s="9"/>
      <c r="BG218" s="10">
        <f t="shared" si="263"/>
        <v>2</v>
      </c>
      <c r="BH218" s="81"/>
      <c r="BI218" s="9">
        <f>VLOOKUP($C218, Table3[#All], 34, 0)</f>
        <v>0</v>
      </c>
      <c r="BJ218" s="9">
        <f>VLOOKUP($C218, Table3[#All], 35, 0)</f>
        <v>0</v>
      </c>
      <c r="BK218" s="9">
        <f>VLOOKUP($C218, Table3[#All], 36, 0)</f>
        <v>0</v>
      </c>
      <c r="BL218" s="9">
        <f>VLOOKUP($C218, Table3[#All], 37, 0)</f>
        <v>0</v>
      </c>
      <c r="BM218" s="9">
        <f>VLOOKUP($C218, Table3[#All], 38, 0)</f>
        <v>0</v>
      </c>
      <c r="BN218" s="10" t="str">
        <f t="shared" si="264"/>
        <v>N/A</v>
      </c>
      <c r="BO218" s="11"/>
      <c r="BP218" s="9">
        <f>VLOOKUP($C218, Table3[#All], 39, 0)</f>
        <v>0.95829999999999993</v>
      </c>
      <c r="BQ218" s="9">
        <f>VLOOKUP($C218, Table3[#All], 40, 0)</f>
        <v>4.1700000000000001E-2</v>
      </c>
      <c r="BR218" s="9">
        <f>VLOOKUP($C218, Table3[#All], 41, 0)</f>
        <v>0</v>
      </c>
      <c r="BS218" s="9">
        <f>VLOOKUP($C218, Table3[#All], 42, 0)</f>
        <v>0</v>
      </c>
      <c r="BT218" s="9"/>
      <c r="BU218" s="10">
        <f t="shared" si="234"/>
        <v>1</v>
      </c>
      <c r="BV218" s="11"/>
      <c r="BW218" s="9">
        <f>VLOOKUP($C218, Table3[#All], 43, 0)</f>
        <v>0</v>
      </c>
      <c r="BX218" s="9">
        <f>VLOOKUP($C218, Table3[#All], 44, 0)</f>
        <v>1</v>
      </c>
      <c r="BY218" s="9">
        <f>VLOOKUP($C218, Table3[#All], 45, 0)</f>
        <v>0</v>
      </c>
      <c r="BZ218" s="9"/>
      <c r="CA218" s="9"/>
      <c r="CB218" s="10">
        <f t="shared" si="235"/>
        <v>2</v>
      </c>
      <c r="CC218" s="81"/>
      <c r="CD218" s="9">
        <f>VLOOKUP($C218, Table3[#All], 46, 0)</f>
        <v>1</v>
      </c>
      <c r="CE218" s="9">
        <f>VLOOKUP($C218, Table3[#All], 47, 0)</f>
        <v>0</v>
      </c>
      <c r="CF218" s="9">
        <f>VLOOKUP($C218, Table3[#All], 48, 0)</f>
        <v>0</v>
      </c>
      <c r="CG218" s="9">
        <f>VLOOKUP($C218, Table3[#All], 49, 0)</f>
        <v>0</v>
      </c>
      <c r="CH218" s="9">
        <f>VLOOKUP($C218, Table3[#All], 50, 0)</f>
        <v>0</v>
      </c>
      <c r="CI218" s="12">
        <f t="shared" si="236"/>
        <v>1</v>
      </c>
      <c r="CJ218" s="13"/>
      <c r="CK218" s="9">
        <f>VLOOKUP($C218, Table3[#All], 51, 0)</f>
        <v>0.16670000000000001</v>
      </c>
      <c r="CL218" s="9">
        <f>VLOOKUP($C218, Table3[#All], 52, 0)</f>
        <v>0.83329999999999993</v>
      </c>
      <c r="CM218" s="9">
        <f>VLOOKUP($C218, Table3[#All], 53, 0)</f>
        <v>0</v>
      </c>
      <c r="CN218" s="9">
        <f>VLOOKUP($C218, Table3[#All], 54, 0)</f>
        <v>0</v>
      </c>
      <c r="CO218" s="9"/>
      <c r="CP218" s="10">
        <f t="shared" si="237"/>
        <v>2</v>
      </c>
      <c r="CQ218" s="11"/>
      <c r="CR218" s="9">
        <f>VLOOKUP($C218, Table3[#All], 55, 0)</f>
        <v>1</v>
      </c>
      <c r="CS218" s="9">
        <f>VLOOKUP($C218, Table3[#All], 56, 0)</f>
        <v>0</v>
      </c>
      <c r="CT218" s="9">
        <f>VLOOKUP($C218, Table3[#All], 57, 0)</f>
        <v>0</v>
      </c>
      <c r="CU218" s="9">
        <f>VLOOKUP($C218, Table3[#All], 58, 0)</f>
        <v>0</v>
      </c>
      <c r="CV218" s="9">
        <f>VLOOKUP($C218, Table3[#All], 59, 0)</f>
        <v>0</v>
      </c>
      <c r="CW218" s="14">
        <f t="shared" si="238"/>
        <v>1</v>
      </c>
      <c r="CX218" s="81"/>
      <c r="CY218" s="9">
        <f>VLOOKUP($C218, Table3[#All], 60, 0)</f>
        <v>0.25</v>
      </c>
      <c r="CZ218" s="9">
        <f>VLOOKUP($C218, Table3[#All], 61, 0)</f>
        <v>0.66670000000000007</v>
      </c>
      <c r="DA218" s="9">
        <f>VLOOKUP($C218, Table3[#All], 62, 0)</f>
        <v>8.3299999999999999E-2</v>
      </c>
      <c r="DB218" s="9">
        <f>VLOOKUP($C218, Table3[#All], 63, 0)</f>
        <v>0</v>
      </c>
      <c r="DC218" s="9">
        <f>VLOOKUP($C218, Table3[#All], 64, 0)</f>
        <v>0</v>
      </c>
      <c r="DD218" s="10">
        <f t="shared" si="239"/>
        <v>2</v>
      </c>
      <c r="DE218" s="11"/>
      <c r="DF218" s="9">
        <f>VLOOKUP($C218, Table3[#All], 65, 0)</f>
        <v>0.54170000000000007</v>
      </c>
      <c r="DG218" s="9"/>
      <c r="DH218" s="9">
        <f>VLOOKUP($C218, Table3[#All], 66, 0)</f>
        <v>0.41670000000000001</v>
      </c>
      <c r="DI218" s="9"/>
      <c r="DJ218" s="9">
        <f>VLOOKUP($C218, Table3[#All], 67, 0)</f>
        <v>4.1700000000000001E-2</v>
      </c>
      <c r="DK218" s="14">
        <f t="shared" si="240"/>
        <v>3</v>
      </c>
      <c r="DL218" s="11"/>
      <c r="DM218" s="9">
        <f>VLOOKUP($C218, Table3[#All], 68, 0)</f>
        <v>1</v>
      </c>
      <c r="DN218" s="9"/>
      <c r="DO218" s="9">
        <f>VLOOKUP($C218, Table3[#All], 69, 0)</f>
        <v>0</v>
      </c>
      <c r="DP218" s="9">
        <f>VLOOKUP($C218, Table3[#All], 70, 0)</f>
        <v>0</v>
      </c>
      <c r="DQ218" s="9"/>
      <c r="DR218" s="14">
        <f t="shared" si="241"/>
        <v>1</v>
      </c>
      <c r="DS218" s="11"/>
      <c r="DT218" s="9">
        <f>VLOOKUP($C218, Table3[#All], 71, 0)</f>
        <v>0</v>
      </c>
      <c r="DU218" s="9">
        <f>VLOOKUP($C218, Table3[#All], 72, 0)</f>
        <v>0.91670000000000007</v>
      </c>
      <c r="DV218" s="9">
        <f>VLOOKUP($C218, Table3[#All], 73, 0)</f>
        <v>4.1700000000000001E-2</v>
      </c>
      <c r="DW218" s="9">
        <f>VLOOKUP($C218, Table3[#All], 74, 0)</f>
        <v>4.1700000000000001E-2</v>
      </c>
      <c r="DX218" s="9">
        <f>VLOOKUP($C218, Table3[#All], 75, 0)</f>
        <v>0</v>
      </c>
      <c r="DY218" s="12">
        <f t="shared" si="230"/>
        <v>2</v>
      </c>
      <c r="DZ218" s="11"/>
      <c r="EA218" s="9">
        <f>VLOOKUP($C218, Table3[#All], 76, 0)</f>
        <v>1</v>
      </c>
      <c r="EB218" s="9">
        <f>VLOOKUP($C218, Table3[#All], 77, 0)</f>
        <v>0</v>
      </c>
      <c r="EC218" s="9">
        <f>VLOOKUP($C218, Table3[#All], 78, 0)</f>
        <v>0</v>
      </c>
      <c r="ED218" s="9">
        <f>VLOOKUP($C218, Table3[#All], 79, 0)</f>
        <v>0</v>
      </c>
      <c r="EE218" s="9">
        <f>VLOOKUP($C218, Table3[#All], 80, 0)</f>
        <v>0</v>
      </c>
      <c r="EF218" s="10">
        <f t="shared" si="242"/>
        <v>1</v>
      </c>
      <c r="EG218" s="9"/>
      <c r="EH218" s="9">
        <f>VLOOKUP($C218, Table3[#All], 81, 0)</f>
        <v>0</v>
      </c>
      <c r="EI218" s="9">
        <f>VLOOKUP($C218, Table3[#All], 82, 0)</f>
        <v>0</v>
      </c>
      <c r="EJ218" s="9">
        <f>VLOOKUP($C218, Table3[#All], 83, 0)</f>
        <v>0</v>
      </c>
      <c r="EK218" s="9">
        <f>VLOOKUP($C218, Table3[#All], 84, 0)</f>
        <v>0</v>
      </c>
      <c r="EL218" s="9">
        <f>VLOOKUP($C218, Table3[#All], 85, 0)</f>
        <v>1</v>
      </c>
      <c r="EM218" s="14">
        <f t="shared" si="243"/>
        <v>5</v>
      </c>
      <c r="EN218" s="11"/>
      <c r="EO218" s="9">
        <f>VLOOKUP($C218, Table3[#All], 86, 0)</f>
        <v>0.125</v>
      </c>
      <c r="EP218" s="9"/>
      <c r="EQ218" s="9">
        <f>VLOOKUP($C218, Table3[#All], 87, 0)</f>
        <v>0.875</v>
      </c>
      <c r="ER218" s="9"/>
      <c r="ES218" s="9"/>
      <c r="ET218" s="14">
        <f t="shared" si="244"/>
        <v>3</v>
      </c>
      <c r="EU218" s="11"/>
      <c r="EV218" s="9">
        <f>VLOOKUP($C218, Table3[#All], 88, 0)</f>
        <v>1</v>
      </c>
      <c r="EW218" s="9">
        <f>VLOOKUP($C218, Table3[#All], 89, 0)</f>
        <v>0</v>
      </c>
      <c r="EX218" s="9">
        <f>VLOOKUP($C218, Table3[#All], 90, 0)</f>
        <v>0</v>
      </c>
      <c r="EY218" s="9">
        <f>VLOOKUP($C218, Table3[#All], 91, 0)</f>
        <v>0</v>
      </c>
      <c r="EZ218" s="9">
        <f>VLOOKUP($C218, Table3[#All], 92, 0)</f>
        <v>0</v>
      </c>
      <c r="FA218" s="12">
        <f t="shared" si="245"/>
        <v>1</v>
      </c>
      <c r="FB218" s="11"/>
      <c r="FC218" s="9">
        <f>VLOOKUP($C218, Table3[#All], 93, 0)</f>
        <v>0</v>
      </c>
      <c r="FD218" s="9">
        <f>VLOOKUP($C218, Table3[#All], 94, 0)</f>
        <v>0</v>
      </c>
      <c r="FE218" s="9">
        <f>VLOOKUP($C218, Table3[#All], 95, 0)</f>
        <v>1</v>
      </c>
      <c r="FF218" s="9">
        <f>VLOOKUP($C218, Table3[#All], 96, 0)</f>
        <v>0</v>
      </c>
      <c r="FG218" s="9"/>
      <c r="FH218" s="10">
        <f t="shared" si="246"/>
        <v>3</v>
      </c>
      <c r="FI218" s="11"/>
      <c r="FJ218" s="9">
        <f>VLOOKUP($C218, Table3[#All], 97, 0)</f>
        <v>0</v>
      </c>
      <c r="FK218" s="9">
        <f>VLOOKUP($C218, Table3[#All], 98, 0)</f>
        <v>0</v>
      </c>
      <c r="FL218" s="9">
        <f>VLOOKUP($C218, Table3[#All], 99, 0)</f>
        <v>0</v>
      </c>
      <c r="FM218" s="9">
        <f>VLOOKUP($C218, Table3[#All], 100, 0)</f>
        <v>1</v>
      </c>
      <c r="FN218" s="9">
        <f>VLOOKUP($C218, Table3[#All], 101, 0)</f>
        <v>0</v>
      </c>
      <c r="FO218" s="14">
        <f t="shared" si="247"/>
        <v>4</v>
      </c>
      <c r="FP218" s="11"/>
      <c r="FQ218" s="9">
        <f>VLOOKUP($C218, Table3[#All], 102, 0)</f>
        <v>1</v>
      </c>
      <c r="FR218" s="9">
        <f>VLOOKUP($C218, Table3[#All], 103, 0)</f>
        <v>0</v>
      </c>
      <c r="FS218" s="9">
        <f>VLOOKUP($C218, Table3[#All], 104, 0)</f>
        <v>0</v>
      </c>
      <c r="FT218" s="9">
        <f>VLOOKUP($C218, Table3[#All], 105, 0)</f>
        <v>0</v>
      </c>
      <c r="FU218" s="9">
        <v>0</v>
      </c>
      <c r="FV218" s="10">
        <f t="shared" si="248"/>
        <v>1</v>
      </c>
      <c r="FW218" s="11"/>
      <c r="FX218" s="9">
        <f>VLOOKUP($C218, Table3[#All], 106, 0)</f>
        <v>0.125</v>
      </c>
      <c r="FY218" s="9"/>
      <c r="FZ218" s="9">
        <f>VLOOKUP($C218, Table3[#All], 107, 0)</f>
        <v>0.75</v>
      </c>
      <c r="GA218" s="9">
        <f>VLOOKUP($C218, Table3[#All], 108, 0)</f>
        <v>0.125</v>
      </c>
      <c r="GB218" s="9"/>
      <c r="GC218" s="10">
        <f t="shared" si="265"/>
        <v>3</v>
      </c>
      <c r="GD218" s="81"/>
      <c r="GE218" s="9">
        <f>VLOOKUP($C218, Table3[#All], 109, 0)</f>
        <v>4.7599999999999996E-2</v>
      </c>
      <c r="GF218" s="9">
        <f>VLOOKUP($C218, Table3[#All], 110, 0)</f>
        <v>0.95239999999999991</v>
      </c>
      <c r="GG218" s="9">
        <f>VLOOKUP($C218, Table3[#All], 111, 0)</f>
        <v>0</v>
      </c>
      <c r="GH218" s="9"/>
      <c r="GI218" s="9">
        <f>VLOOKUP($C218, Table3[#All], 112, 0)</f>
        <v>0</v>
      </c>
      <c r="GJ218" s="12">
        <f t="shared" si="249"/>
        <v>2</v>
      </c>
      <c r="GK218" s="11"/>
      <c r="GL218" s="9">
        <f>VLOOKUP($C218, Table3[#All], 113, 0)</f>
        <v>0</v>
      </c>
      <c r="GM218" s="9">
        <f>VLOOKUP($C218, Table3[#All], 114, 0)</f>
        <v>0</v>
      </c>
      <c r="GN218" s="9">
        <f>VLOOKUP($C218, Table3[#All], 115, 0)</f>
        <v>4.1700000000000001E-2</v>
      </c>
      <c r="GO218" s="9">
        <f>VLOOKUP($C218, Table3[#All], 116, 0)</f>
        <v>0.95829999999999993</v>
      </c>
      <c r="GP218" s="9"/>
      <c r="GQ218" s="10">
        <f t="shared" si="250"/>
        <v>4</v>
      </c>
      <c r="GR218" s="11"/>
      <c r="GS218" s="9">
        <f>VLOOKUP($C218, Table2[#All], 3, 0)</f>
        <v>0</v>
      </c>
      <c r="GT218" s="9">
        <f>VLOOKUP($C218, Table2[#All], 4, 0)</f>
        <v>0</v>
      </c>
      <c r="GU218" s="9">
        <f>VLOOKUP($C218, Table2[#All], 5, 0)</f>
        <v>1</v>
      </c>
      <c r="GV218" s="9">
        <f>VLOOKUP($C218, Table2[#All], 6, 0)</f>
        <v>0</v>
      </c>
      <c r="GW218" s="9">
        <f>VLOOKUP($C218, Table2[#All], 7, 0)</f>
        <v>0</v>
      </c>
      <c r="GX218" s="10">
        <f t="shared" si="251"/>
        <v>3</v>
      </c>
      <c r="GY218" s="11"/>
      <c r="GZ218" s="9">
        <v>0</v>
      </c>
      <c r="HA218" s="9">
        <v>0</v>
      </c>
      <c r="HB218" s="9">
        <v>0</v>
      </c>
      <c r="HC218" s="9">
        <v>1</v>
      </c>
      <c r="HD218" s="9"/>
      <c r="HE218" s="10">
        <f t="shared" si="252"/>
        <v>4</v>
      </c>
      <c r="HF218" s="11"/>
      <c r="HG218" s="9">
        <f>VLOOKUP($C218, Table5[#All], 2, 0)</f>
        <v>0</v>
      </c>
      <c r="HH218" s="9">
        <f>VLOOKUP($C218, Table5[#All], 3, 0)</f>
        <v>0</v>
      </c>
      <c r="HI218" s="9">
        <f>VLOOKUP($C218, Table5[#All], 4, 0)</f>
        <v>0</v>
      </c>
      <c r="HJ218" s="9">
        <f>VLOOKUP($C218, Table5[#All], 5, 0)</f>
        <v>1</v>
      </c>
      <c r="HK218" s="9">
        <f>VLOOKUP($C218, Table5[#All], 6, 0)</f>
        <v>0</v>
      </c>
      <c r="HL218" s="10">
        <f t="shared" si="253"/>
        <v>4</v>
      </c>
      <c r="HM218" s="11"/>
      <c r="HN218" s="9">
        <f>VLOOKUP($C218, Table5[#All], 7, 0)</f>
        <v>0</v>
      </c>
      <c r="HO218" s="9">
        <f>VLOOKUP($C218, Table5[#All], 8, 0)</f>
        <v>0</v>
      </c>
      <c r="HP218" s="9">
        <f>VLOOKUP($C218, Table5[#All], 9, 0)</f>
        <v>1</v>
      </c>
      <c r="HQ218" s="9">
        <f>VLOOKUP($C218, Table5[#All], 10, 0)</f>
        <v>0</v>
      </c>
      <c r="HR218" s="9">
        <f>VLOOKUP($C218, Table5[#All], 11, 0)</f>
        <v>0</v>
      </c>
      <c r="HS218" s="10">
        <f t="shared" si="254"/>
        <v>3</v>
      </c>
      <c r="HT218" s="11"/>
      <c r="HU218" s="9">
        <f>VLOOKUP($C218, Table5[#All], 12, 0)</f>
        <v>1</v>
      </c>
      <c r="HV218" s="9">
        <f>VLOOKUP($C218, Table5[#All], 13, 0)</f>
        <v>0</v>
      </c>
      <c r="HW218" s="9">
        <f>VLOOKUP($C218, Table5[#All], 14, 0)</f>
        <v>0</v>
      </c>
      <c r="HX218" s="9">
        <f>VLOOKUP($C218, Table5[#All], 15, 0)</f>
        <v>0</v>
      </c>
      <c r="HY218" s="9">
        <f>VLOOKUP($C218, Table5[#All], 16, 0)</f>
        <v>0</v>
      </c>
      <c r="HZ218" s="10">
        <f t="shared" si="255"/>
        <v>1</v>
      </c>
      <c r="IA218" s="11"/>
      <c r="IB218" s="9">
        <f>VLOOKUP($C218, Table5[#All], 17, 0)</f>
        <v>1</v>
      </c>
      <c r="IC218" s="9">
        <f>VLOOKUP($C218, Table5[#All], 18, 0)</f>
        <v>0</v>
      </c>
      <c r="ID218" s="9">
        <f>VLOOKUP($C218, Table5[#All], 19, 0)</f>
        <v>0</v>
      </c>
      <c r="IE218" s="9">
        <f>VLOOKUP($C218, Table5[#All], 20, 0)</f>
        <v>0</v>
      </c>
      <c r="IF218" s="9">
        <f>VLOOKUP($C218, Table5[#All], 21, 0)</f>
        <v>0</v>
      </c>
      <c r="IG218" s="10">
        <f t="shared" si="256"/>
        <v>1</v>
      </c>
      <c r="IH218" s="11"/>
      <c r="II218" s="9">
        <f>VLOOKUP($C218, Table5[#All], 22, 0)</f>
        <v>1</v>
      </c>
      <c r="IJ218" s="9">
        <f>VLOOKUP($C218, Table5[#All], 23, 0)</f>
        <v>0</v>
      </c>
      <c r="IK218" s="9">
        <f>VLOOKUP($C218, Table5[#All], 24, 0)</f>
        <v>0</v>
      </c>
      <c r="IL218" s="9">
        <f>VLOOKUP($C218, Table5[#All], 25, 0)</f>
        <v>0</v>
      </c>
      <c r="IM218" s="9">
        <f>VLOOKUP($C218, Table5[#All], 26, 0)</f>
        <v>0</v>
      </c>
      <c r="IN218" s="10">
        <f t="shared" si="257"/>
        <v>1</v>
      </c>
      <c r="IO218" s="11"/>
      <c r="IP218" s="9">
        <v>1</v>
      </c>
      <c r="IQ218" s="9">
        <v>0</v>
      </c>
      <c r="IR218" s="9">
        <v>0</v>
      </c>
      <c r="IS218" s="9">
        <v>0</v>
      </c>
      <c r="IT218" s="9">
        <v>0</v>
      </c>
      <c r="IU218" s="10">
        <f t="shared" si="258"/>
        <v>1</v>
      </c>
      <c r="IV218" s="82"/>
    </row>
    <row r="219" spans="1:256" ht="16.3" thickTop="1" thickBot="1" x14ac:dyDescent="0.35">
      <c r="A219" s="16" t="s">
        <v>531</v>
      </c>
      <c r="B219" s="16" t="s">
        <v>580</v>
      </c>
      <c r="C219" s="16" t="s">
        <v>581</v>
      </c>
      <c r="D219" s="11"/>
      <c r="E219" s="9">
        <f>VLOOKUP($C219, Table3[#All], 2, 0)</f>
        <v>0.86670000000000003</v>
      </c>
      <c r="F219" s="9"/>
      <c r="G219" s="9">
        <f>VLOOKUP($C219, Table3[#All], 3, 0)</f>
        <v>0.1333</v>
      </c>
      <c r="H219" s="9">
        <f>VLOOKUP($C219, Table3[#All], 4, 0)</f>
        <v>0</v>
      </c>
      <c r="I219" s="9">
        <f>VLOOKUP($C219, Table3[#All], 5, 0)</f>
        <v>0</v>
      </c>
      <c r="J219" s="10">
        <f t="shared" si="259"/>
        <v>1</v>
      </c>
      <c r="K219" s="11"/>
      <c r="L219" s="9">
        <f>VLOOKUP($C219, Table3[#All], 6, 0)</f>
        <v>1</v>
      </c>
      <c r="M219" s="9"/>
      <c r="N219" s="9">
        <f>VLOOKUP($C219, Table3[#All], 7, 0)</f>
        <v>0</v>
      </c>
      <c r="O219" s="9">
        <f>VLOOKUP($C219, Table3[#All], 8, 0)</f>
        <v>0</v>
      </c>
      <c r="P219" s="9">
        <f>VLOOKUP($C219, Table3[#All], 9, 0)</f>
        <v>0</v>
      </c>
      <c r="Q219" s="10">
        <f t="shared" si="260"/>
        <v>1</v>
      </c>
      <c r="R219" s="11"/>
      <c r="S219" s="9">
        <f>VLOOKUP($C219, Table3[#All], 10, 0)</f>
        <v>0</v>
      </c>
      <c r="T219" s="9">
        <f>VLOOKUP($C219, Table3[#All], 11, 0)</f>
        <v>6.6699999999999995E-2</v>
      </c>
      <c r="U219" s="9">
        <f>VLOOKUP($C219, Table3[#All], 12, 0)</f>
        <v>0.4</v>
      </c>
      <c r="V219" s="9">
        <f>VLOOKUP($C219, Table3[#All], 13, 0)</f>
        <v>0.5333</v>
      </c>
      <c r="W219" s="9">
        <f>VLOOKUP($C219, Table3[#All], 14, 0)</f>
        <v>0</v>
      </c>
      <c r="X219" s="10">
        <f t="shared" si="261"/>
        <v>4</v>
      </c>
      <c r="Y219" s="11"/>
      <c r="Z219" s="9">
        <f>VLOOKUP($C219, Table3[#All], 15, 0)</f>
        <v>0</v>
      </c>
      <c r="AA219" s="9">
        <f>VLOOKUP($C219, Table3[#All], 16, 0)</f>
        <v>6.6699999999999995E-2</v>
      </c>
      <c r="AB219" s="9">
        <f>VLOOKUP($C219, Table3[#All], 17, 0)</f>
        <v>0.6</v>
      </c>
      <c r="AC219" s="9">
        <f>VLOOKUP($C219, Table3[#All], 18, 0)</f>
        <v>0.33329999999999999</v>
      </c>
      <c r="AD219" s="9">
        <f>VLOOKUP($C219, Table3[#All], 19, 0)</f>
        <v>0</v>
      </c>
      <c r="AE219" s="10">
        <f t="shared" si="231"/>
        <v>4</v>
      </c>
      <c r="AF219" s="11"/>
      <c r="AG219" s="9">
        <f>VLOOKUP($C219, Table3[#All], 20, 0)</f>
        <v>0</v>
      </c>
      <c r="AH219" s="9">
        <f>VLOOKUP($C219, Table3[#All], 21, 0)</f>
        <v>0.73329999999999995</v>
      </c>
      <c r="AI219" s="9">
        <f>VLOOKUP($C219, Table3[#All], 22, 0)</f>
        <v>0.26669999999999999</v>
      </c>
      <c r="AJ219" s="9"/>
      <c r="AK219" s="9"/>
      <c r="AL219" s="10">
        <f t="shared" si="232"/>
        <v>3</v>
      </c>
      <c r="AM219" s="11"/>
      <c r="AN219" s="9">
        <f>VLOOKUP($C219, Table3[#All], 23, 0)</f>
        <v>0</v>
      </c>
      <c r="AO219" s="9">
        <f>VLOOKUP($C219, Table3[#All], 24, 0)</f>
        <v>1</v>
      </c>
      <c r="AP219" s="9">
        <f>VLOOKUP($C219, Table3[#All], 25, 0)</f>
        <v>0</v>
      </c>
      <c r="AQ219" s="9">
        <f>VLOOKUP($C219, Table3[#All], 26, 0)</f>
        <v>0</v>
      </c>
      <c r="AR219" s="9"/>
      <c r="AS219" s="12">
        <f t="shared" si="233"/>
        <v>2</v>
      </c>
      <c r="AT219" s="11"/>
      <c r="AU219" s="9">
        <f>VLOOKUP($C219, Table3[#All], 27, 0)</f>
        <v>0.5333</v>
      </c>
      <c r="AV219" s="9">
        <f>VLOOKUP($C219, Table3[#All], 28, 0)</f>
        <v>6.6699999999999995E-2</v>
      </c>
      <c r="AW219" s="9">
        <f>VLOOKUP($C219, Table3[#All], 29, 0)</f>
        <v>0.4</v>
      </c>
      <c r="AX219" s="9"/>
      <c r="AY219" s="9"/>
      <c r="AZ219" s="10">
        <f t="shared" si="262"/>
        <v>3</v>
      </c>
      <c r="BA219" s="11"/>
      <c r="BB219" s="9">
        <f>VLOOKUP($C219, Table3[#All], 30, 0)</f>
        <v>0.4</v>
      </c>
      <c r="BC219" s="9">
        <f>VLOOKUP($C219, Table3[#All], 31, 0)</f>
        <v>0.33329999999999999</v>
      </c>
      <c r="BD219" s="9">
        <f>VLOOKUP($C219, Table3[#All], 32, 0)</f>
        <v>0.26669999999999999</v>
      </c>
      <c r="BE219" s="9">
        <f>VLOOKUP($C219, Table3[#All], 33, 0)</f>
        <v>0</v>
      </c>
      <c r="BF219" s="9"/>
      <c r="BG219" s="10">
        <f t="shared" si="263"/>
        <v>3</v>
      </c>
      <c r="BH219" s="81"/>
      <c r="BI219" s="9">
        <f>VLOOKUP($C219, Table3[#All], 34, 0)</f>
        <v>0</v>
      </c>
      <c r="BJ219" s="9">
        <f>VLOOKUP($C219, Table3[#All], 35, 0)</f>
        <v>0</v>
      </c>
      <c r="BK219" s="9">
        <f>VLOOKUP($C219, Table3[#All], 36, 0)</f>
        <v>0</v>
      </c>
      <c r="BL219" s="9">
        <f>VLOOKUP($C219, Table3[#All], 37, 0)</f>
        <v>0</v>
      </c>
      <c r="BM219" s="9">
        <f>VLOOKUP($C219, Table3[#All], 38, 0)</f>
        <v>0</v>
      </c>
      <c r="BN219" s="10" t="str">
        <f t="shared" si="264"/>
        <v>N/A</v>
      </c>
      <c r="BO219" s="11"/>
      <c r="BP219" s="9">
        <f>VLOOKUP($C219, Table3[#All], 39, 0)</f>
        <v>0.66670000000000007</v>
      </c>
      <c r="BQ219" s="9">
        <f>VLOOKUP($C219, Table3[#All], 40, 0)</f>
        <v>0.33329999999999999</v>
      </c>
      <c r="BR219" s="9">
        <f>VLOOKUP($C219, Table3[#All], 41, 0)</f>
        <v>0</v>
      </c>
      <c r="BS219" s="9">
        <f>VLOOKUP($C219, Table3[#All], 42, 0)</f>
        <v>0</v>
      </c>
      <c r="BT219" s="9"/>
      <c r="BU219" s="10">
        <f t="shared" si="234"/>
        <v>2</v>
      </c>
      <c r="BV219" s="11"/>
      <c r="BW219" s="9">
        <f>VLOOKUP($C219, Table3[#All], 43, 0)</f>
        <v>0.93330000000000002</v>
      </c>
      <c r="BX219" s="9">
        <f>VLOOKUP($C219, Table3[#All], 44, 0)</f>
        <v>6.6699999999999995E-2</v>
      </c>
      <c r="BY219" s="9">
        <f>VLOOKUP($C219, Table3[#All], 45, 0)</f>
        <v>0</v>
      </c>
      <c r="BZ219" s="9"/>
      <c r="CA219" s="9"/>
      <c r="CB219" s="10">
        <f t="shared" si="235"/>
        <v>1</v>
      </c>
      <c r="CC219" s="81"/>
      <c r="CD219" s="9">
        <f>VLOOKUP($C219, Table3[#All], 46, 0)</f>
        <v>1</v>
      </c>
      <c r="CE219" s="9">
        <f>VLOOKUP($C219, Table3[#All], 47, 0)</f>
        <v>0</v>
      </c>
      <c r="CF219" s="9">
        <f>VLOOKUP($C219, Table3[#All], 48, 0)</f>
        <v>0</v>
      </c>
      <c r="CG219" s="9">
        <f>VLOOKUP($C219, Table3[#All], 49, 0)</f>
        <v>0</v>
      </c>
      <c r="CH219" s="9">
        <f>VLOOKUP($C219, Table3[#All], 50, 0)</f>
        <v>0</v>
      </c>
      <c r="CI219" s="12">
        <f t="shared" si="236"/>
        <v>1</v>
      </c>
      <c r="CJ219" s="13"/>
      <c r="CK219" s="9">
        <f>VLOOKUP($C219, Table3[#All], 51, 0)</f>
        <v>0.26669999999999999</v>
      </c>
      <c r="CL219" s="9">
        <f>VLOOKUP($C219, Table3[#All], 52, 0)</f>
        <v>0.73329999999999995</v>
      </c>
      <c r="CM219" s="9">
        <f>VLOOKUP($C219, Table3[#All], 53, 0)</f>
        <v>0</v>
      </c>
      <c r="CN219" s="9">
        <f>VLOOKUP($C219, Table3[#All], 54, 0)</f>
        <v>0</v>
      </c>
      <c r="CO219" s="9"/>
      <c r="CP219" s="10">
        <f t="shared" si="237"/>
        <v>2</v>
      </c>
      <c r="CQ219" s="11"/>
      <c r="CR219" s="9">
        <f>VLOOKUP($C219, Table3[#All], 55, 0)</f>
        <v>0</v>
      </c>
      <c r="CS219" s="9">
        <f>VLOOKUP($C219, Table3[#All], 56, 0)</f>
        <v>0.26669999999999999</v>
      </c>
      <c r="CT219" s="9">
        <f>VLOOKUP($C219, Table3[#All], 57, 0)</f>
        <v>0.2</v>
      </c>
      <c r="CU219" s="9">
        <f>VLOOKUP($C219, Table3[#All], 58, 0)</f>
        <v>0.4667</v>
      </c>
      <c r="CV219" s="9">
        <f>VLOOKUP($C219, Table3[#All], 59, 0)</f>
        <v>6.6699999999999995E-2</v>
      </c>
      <c r="CW219" s="14">
        <f t="shared" si="238"/>
        <v>4</v>
      </c>
      <c r="CX219" s="81"/>
      <c r="CY219" s="9">
        <f>VLOOKUP($C219, Table3[#All], 60, 0)</f>
        <v>0.33329999999999999</v>
      </c>
      <c r="CZ219" s="9">
        <f>VLOOKUP($C219, Table3[#All], 61, 0)</f>
        <v>0.33329999999999999</v>
      </c>
      <c r="DA219" s="9">
        <f>VLOOKUP($C219, Table3[#All], 62, 0)</f>
        <v>0.33329999999999999</v>
      </c>
      <c r="DB219" s="9">
        <f>VLOOKUP($C219, Table3[#All], 63, 0)</f>
        <v>0</v>
      </c>
      <c r="DC219" s="9">
        <f>VLOOKUP($C219, Table3[#All], 64, 0)</f>
        <v>0</v>
      </c>
      <c r="DD219" s="10">
        <f t="shared" si="239"/>
        <v>3</v>
      </c>
      <c r="DE219" s="11"/>
      <c r="DF219" s="9">
        <f>VLOOKUP($C219, Table3[#All], 65, 0)</f>
        <v>1</v>
      </c>
      <c r="DG219" s="9"/>
      <c r="DH219" s="9">
        <f>VLOOKUP($C219, Table3[#All], 66, 0)</f>
        <v>0</v>
      </c>
      <c r="DI219" s="9"/>
      <c r="DJ219" s="9">
        <f>VLOOKUP($C219, Table3[#All], 67, 0)</f>
        <v>0</v>
      </c>
      <c r="DK219" s="14">
        <f t="shared" si="240"/>
        <v>1</v>
      </c>
      <c r="DL219" s="11"/>
      <c r="DM219" s="9">
        <f>VLOOKUP($C219, Table3[#All], 68, 0)</f>
        <v>1</v>
      </c>
      <c r="DN219" s="9"/>
      <c r="DO219" s="9">
        <f>VLOOKUP($C219, Table3[#All], 69, 0)</f>
        <v>0</v>
      </c>
      <c r="DP219" s="9">
        <f>VLOOKUP($C219, Table3[#All], 70, 0)</f>
        <v>0</v>
      </c>
      <c r="DQ219" s="9"/>
      <c r="DR219" s="14">
        <f t="shared" si="241"/>
        <v>1</v>
      </c>
      <c r="DS219" s="11"/>
      <c r="DT219" s="9">
        <f>VLOOKUP($C219, Table3[#All], 71, 0)</f>
        <v>0.8</v>
      </c>
      <c r="DU219" s="9">
        <f>VLOOKUP($C219, Table3[#All], 72, 0)</f>
        <v>6.6699999999999995E-2</v>
      </c>
      <c r="DV219" s="9">
        <f>VLOOKUP($C219, Table3[#All], 73, 0)</f>
        <v>0.1333</v>
      </c>
      <c r="DW219" s="9">
        <f>VLOOKUP($C219, Table3[#All], 74, 0)</f>
        <v>0</v>
      </c>
      <c r="DX219" s="9">
        <f>VLOOKUP($C219, Table3[#All], 75, 0)</f>
        <v>0</v>
      </c>
      <c r="DY219" s="12">
        <f t="shared" si="230"/>
        <v>1</v>
      </c>
      <c r="DZ219" s="11"/>
      <c r="EA219" s="9">
        <f>VLOOKUP($C219, Table3[#All], 76, 0)</f>
        <v>1</v>
      </c>
      <c r="EB219" s="9">
        <f>VLOOKUP($C219, Table3[#All], 77, 0)</f>
        <v>0</v>
      </c>
      <c r="EC219" s="9">
        <f>VLOOKUP($C219, Table3[#All], 78, 0)</f>
        <v>0</v>
      </c>
      <c r="ED219" s="9">
        <f>VLOOKUP($C219, Table3[#All], 79, 0)</f>
        <v>0</v>
      </c>
      <c r="EE219" s="9">
        <f>VLOOKUP($C219, Table3[#All], 80, 0)</f>
        <v>0</v>
      </c>
      <c r="EF219" s="10">
        <f t="shared" si="242"/>
        <v>1</v>
      </c>
      <c r="EG219" s="9"/>
      <c r="EH219" s="9">
        <f>VLOOKUP($C219, Table3[#All], 81, 0)</f>
        <v>0</v>
      </c>
      <c r="EI219" s="9">
        <f>VLOOKUP($C219, Table3[#All], 82, 0)</f>
        <v>0</v>
      </c>
      <c r="EJ219" s="9">
        <f>VLOOKUP($C219, Table3[#All], 83, 0)</f>
        <v>0</v>
      </c>
      <c r="EK219" s="9">
        <f>VLOOKUP($C219, Table3[#All], 84, 0)</f>
        <v>1</v>
      </c>
      <c r="EL219" s="9">
        <f>VLOOKUP($C219, Table3[#All], 85, 0)</f>
        <v>0</v>
      </c>
      <c r="EM219" s="14">
        <f t="shared" si="243"/>
        <v>4</v>
      </c>
      <c r="EN219" s="11"/>
      <c r="EO219" s="9">
        <f>VLOOKUP($C219, Table3[#All], 86, 0)</f>
        <v>0.4</v>
      </c>
      <c r="EP219" s="9"/>
      <c r="EQ219" s="9">
        <f>VLOOKUP($C219, Table3[#All], 87, 0)</f>
        <v>0.6</v>
      </c>
      <c r="ER219" s="9"/>
      <c r="ES219" s="9"/>
      <c r="ET219" s="14">
        <f t="shared" si="244"/>
        <v>3</v>
      </c>
      <c r="EU219" s="11"/>
      <c r="EV219" s="9">
        <f>VLOOKUP($C219, Table3[#All], 88, 0)</f>
        <v>1</v>
      </c>
      <c r="EW219" s="9">
        <f>VLOOKUP($C219, Table3[#All], 89, 0)</f>
        <v>0</v>
      </c>
      <c r="EX219" s="9">
        <f>VLOOKUP($C219, Table3[#All], 90, 0)</f>
        <v>0</v>
      </c>
      <c r="EY219" s="9">
        <f>VLOOKUP($C219, Table3[#All], 91, 0)</f>
        <v>0</v>
      </c>
      <c r="EZ219" s="9">
        <f>VLOOKUP($C219, Table3[#All], 92, 0)</f>
        <v>0</v>
      </c>
      <c r="FA219" s="12">
        <f t="shared" si="245"/>
        <v>1</v>
      </c>
      <c r="FB219" s="11"/>
      <c r="FC219" s="9">
        <f>VLOOKUP($C219, Table3[#All], 93, 0)</f>
        <v>0</v>
      </c>
      <c r="FD219" s="9">
        <f>VLOOKUP($C219, Table3[#All], 94, 0)</f>
        <v>0.26669999999999999</v>
      </c>
      <c r="FE219" s="9">
        <f>VLOOKUP($C219, Table3[#All], 95, 0)</f>
        <v>0.73329999999999995</v>
      </c>
      <c r="FF219" s="9">
        <f>VLOOKUP($C219, Table3[#All], 96, 0)</f>
        <v>0</v>
      </c>
      <c r="FG219" s="9"/>
      <c r="FH219" s="10">
        <f t="shared" si="246"/>
        <v>3</v>
      </c>
      <c r="FI219" s="11"/>
      <c r="FJ219" s="9">
        <f>VLOOKUP($C219, Table3[#All], 97, 0)</f>
        <v>0</v>
      </c>
      <c r="FK219" s="9">
        <f>VLOOKUP($C219, Table3[#All], 98, 0)</f>
        <v>0</v>
      </c>
      <c r="FL219" s="9">
        <f>VLOOKUP($C219, Table3[#All], 99, 0)</f>
        <v>1</v>
      </c>
      <c r="FM219" s="9">
        <f>VLOOKUP($C219, Table3[#All], 100, 0)</f>
        <v>0</v>
      </c>
      <c r="FN219" s="9">
        <f>VLOOKUP($C219, Table3[#All], 101, 0)</f>
        <v>0</v>
      </c>
      <c r="FO219" s="14">
        <f t="shared" si="247"/>
        <v>3</v>
      </c>
      <c r="FP219" s="11"/>
      <c r="FQ219" s="9">
        <f>VLOOKUP($C219, Table3[#All], 102, 0)</f>
        <v>0.93330000000000002</v>
      </c>
      <c r="FR219" s="9">
        <f>VLOOKUP($C219, Table3[#All], 103, 0)</f>
        <v>6.6699999999999995E-2</v>
      </c>
      <c r="FS219" s="9">
        <f>VLOOKUP($C219, Table3[#All], 104, 0)</f>
        <v>0</v>
      </c>
      <c r="FT219" s="9">
        <f>VLOOKUP($C219, Table3[#All], 105, 0)</f>
        <v>0</v>
      </c>
      <c r="FU219" s="9">
        <v>0</v>
      </c>
      <c r="FV219" s="10">
        <f t="shared" si="248"/>
        <v>1</v>
      </c>
      <c r="FW219" s="11"/>
      <c r="FX219" s="9">
        <f>VLOOKUP($C219, Table3[#All], 106, 0)</f>
        <v>0.33329999999999999</v>
      </c>
      <c r="FY219" s="9"/>
      <c r="FZ219" s="9">
        <f>VLOOKUP($C219, Table3[#All], 107, 0)</f>
        <v>0.2</v>
      </c>
      <c r="GA219" s="9">
        <f>VLOOKUP($C219, Table3[#All], 108, 0)</f>
        <v>0.4667</v>
      </c>
      <c r="GB219" s="9"/>
      <c r="GC219" s="10">
        <f t="shared" si="265"/>
        <v>4</v>
      </c>
      <c r="GD219" s="81"/>
      <c r="GE219" s="9">
        <f>VLOOKUP($C219, Table3[#All], 109, 0)</f>
        <v>6.6699999999999995E-2</v>
      </c>
      <c r="GF219" s="9">
        <f>VLOOKUP($C219, Table3[#All], 110, 0)</f>
        <v>0.6</v>
      </c>
      <c r="GG219" s="9">
        <f>VLOOKUP($C219, Table3[#All], 111, 0)</f>
        <v>0.33329999999999999</v>
      </c>
      <c r="GH219" s="9"/>
      <c r="GI219" s="9">
        <f>VLOOKUP($C219, Table3[#All], 112, 0)</f>
        <v>0</v>
      </c>
      <c r="GJ219" s="12">
        <f t="shared" si="249"/>
        <v>3</v>
      </c>
      <c r="GK219" s="11"/>
      <c r="GL219" s="9">
        <f>VLOOKUP($C219, Table3[#All], 113, 0)</f>
        <v>0</v>
      </c>
      <c r="GM219" s="9">
        <f>VLOOKUP($C219, Table3[#All], 114, 0)</f>
        <v>0.5333</v>
      </c>
      <c r="GN219" s="9">
        <f>VLOOKUP($C219, Table3[#All], 115, 0)</f>
        <v>6.6699999999999995E-2</v>
      </c>
      <c r="GO219" s="9">
        <f>VLOOKUP($C219, Table3[#All], 116, 0)</f>
        <v>0.4</v>
      </c>
      <c r="GP219" s="9"/>
      <c r="GQ219" s="10">
        <f t="shared" si="250"/>
        <v>4</v>
      </c>
      <c r="GR219" s="11"/>
      <c r="GS219" s="9">
        <f>VLOOKUP($C219, Table2[#All], 3, 0)</f>
        <v>0</v>
      </c>
      <c r="GT219" s="9">
        <f>VLOOKUP($C219, Table2[#All], 4, 0)</f>
        <v>0</v>
      </c>
      <c r="GU219" s="9">
        <f>VLOOKUP($C219, Table2[#All], 5, 0)</f>
        <v>1</v>
      </c>
      <c r="GV219" s="9">
        <f>VLOOKUP($C219, Table2[#All], 6, 0)</f>
        <v>0</v>
      </c>
      <c r="GW219" s="9">
        <f>VLOOKUP($C219, Table2[#All], 7, 0)</f>
        <v>0</v>
      </c>
      <c r="GX219" s="10">
        <f t="shared" si="251"/>
        <v>3</v>
      </c>
      <c r="GY219" s="11"/>
      <c r="GZ219" s="9">
        <v>0</v>
      </c>
      <c r="HA219" s="9">
        <v>0</v>
      </c>
      <c r="HB219" s="9">
        <v>0</v>
      </c>
      <c r="HC219" s="9">
        <v>1</v>
      </c>
      <c r="HD219" s="9"/>
      <c r="HE219" s="10">
        <f t="shared" si="252"/>
        <v>4</v>
      </c>
      <c r="HF219" s="11"/>
      <c r="HG219" s="9">
        <f>VLOOKUP($C219, Table5[#All], 2, 0)</f>
        <v>0</v>
      </c>
      <c r="HH219" s="9">
        <f>VLOOKUP($C219, Table5[#All], 3, 0)</f>
        <v>1</v>
      </c>
      <c r="HI219" s="9">
        <f>VLOOKUP($C219, Table5[#All], 4, 0)</f>
        <v>0</v>
      </c>
      <c r="HJ219" s="9">
        <f>VLOOKUP($C219, Table5[#All], 5, 0)</f>
        <v>0</v>
      </c>
      <c r="HK219" s="9">
        <f>VLOOKUP($C219, Table5[#All], 6, 0)</f>
        <v>0</v>
      </c>
      <c r="HL219" s="10">
        <f t="shared" si="253"/>
        <v>2</v>
      </c>
      <c r="HM219" s="11"/>
      <c r="HN219" s="9">
        <f>VLOOKUP($C219, Table5[#All], 7, 0)</f>
        <v>0</v>
      </c>
      <c r="HO219" s="9">
        <f>VLOOKUP($C219, Table5[#All], 8, 0)</f>
        <v>0</v>
      </c>
      <c r="HP219" s="9">
        <f>VLOOKUP($C219, Table5[#All], 9, 0)</f>
        <v>0</v>
      </c>
      <c r="HQ219" s="9">
        <f>VLOOKUP($C219, Table5[#All], 10, 0)</f>
        <v>1</v>
      </c>
      <c r="HR219" s="9">
        <f>VLOOKUP($C219, Table5[#All], 11, 0)</f>
        <v>0</v>
      </c>
      <c r="HS219" s="10">
        <f t="shared" si="254"/>
        <v>4</v>
      </c>
      <c r="HT219" s="11"/>
      <c r="HU219" s="9">
        <f>VLOOKUP($C219, Table5[#All], 12, 0)</f>
        <v>1</v>
      </c>
      <c r="HV219" s="9">
        <f>VLOOKUP($C219, Table5[#All], 13, 0)</f>
        <v>0</v>
      </c>
      <c r="HW219" s="9">
        <f>VLOOKUP($C219, Table5[#All], 14, 0)</f>
        <v>0</v>
      </c>
      <c r="HX219" s="9">
        <f>VLOOKUP($C219, Table5[#All], 15, 0)</f>
        <v>0</v>
      </c>
      <c r="HY219" s="9">
        <f>VLOOKUP($C219, Table5[#All], 16, 0)</f>
        <v>0</v>
      </c>
      <c r="HZ219" s="10">
        <f t="shared" si="255"/>
        <v>1</v>
      </c>
      <c r="IA219" s="11"/>
      <c r="IB219" s="9">
        <f>VLOOKUP($C219, Table5[#All], 17, 0)</f>
        <v>1</v>
      </c>
      <c r="IC219" s="9">
        <f>VLOOKUP($C219, Table5[#All], 18, 0)</f>
        <v>0</v>
      </c>
      <c r="ID219" s="9">
        <f>VLOOKUP($C219, Table5[#All], 19, 0)</f>
        <v>0</v>
      </c>
      <c r="IE219" s="9">
        <f>VLOOKUP($C219, Table5[#All], 20, 0)</f>
        <v>0</v>
      </c>
      <c r="IF219" s="9">
        <f>VLOOKUP($C219, Table5[#All], 21, 0)</f>
        <v>0</v>
      </c>
      <c r="IG219" s="10">
        <f t="shared" si="256"/>
        <v>1</v>
      </c>
      <c r="IH219" s="11"/>
      <c r="II219" s="9">
        <f>VLOOKUP($C219, Table5[#All], 22, 0)</f>
        <v>1</v>
      </c>
      <c r="IJ219" s="9">
        <f>VLOOKUP($C219, Table5[#All], 23, 0)</f>
        <v>0</v>
      </c>
      <c r="IK219" s="9">
        <f>VLOOKUP($C219, Table5[#All], 24, 0)</f>
        <v>0</v>
      </c>
      <c r="IL219" s="9">
        <f>VLOOKUP($C219, Table5[#All], 25, 0)</f>
        <v>0</v>
      </c>
      <c r="IM219" s="9">
        <f>VLOOKUP($C219, Table5[#All], 26, 0)</f>
        <v>0</v>
      </c>
      <c r="IN219" s="10">
        <f t="shared" si="257"/>
        <v>1</v>
      </c>
      <c r="IO219" s="11"/>
      <c r="IP219" s="9">
        <v>1</v>
      </c>
      <c r="IQ219" s="9">
        <v>0</v>
      </c>
      <c r="IR219" s="9">
        <v>0</v>
      </c>
      <c r="IS219" s="9">
        <v>0</v>
      </c>
      <c r="IT219" s="9">
        <v>0</v>
      </c>
      <c r="IU219" s="10">
        <f t="shared" si="258"/>
        <v>1</v>
      </c>
      <c r="IV219" s="82"/>
    </row>
    <row r="220" spans="1:256" ht="16.3" thickTop="1" thickBot="1" x14ac:dyDescent="0.35">
      <c r="A220" s="16" t="s">
        <v>531</v>
      </c>
      <c r="B220" s="16" t="s">
        <v>582</v>
      </c>
      <c r="C220" s="16" t="s">
        <v>583</v>
      </c>
      <c r="D220" s="11"/>
      <c r="E220" s="9">
        <f>VLOOKUP($C220, Table3[#All], 2, 0)</f>
        <v>0</v>
      </c>
      <c r="F220" s="9"/>
      <c r="G220" s="9">
        <f>VLOOKUP($C220, Table3[#All], 3, 0)</f>
        <v>0.1</v>
      </c>
      <c r="H220" s="9">
        <f>VLOOKUP($C220, Table3[#All], 4, 0)</f>
        <v>0.83329999999999993</v>
      </c>
      <c r="I220" s="9">
        <f>VLOOKUP($C220, Table3[#All], 5, 0)</f>
        <v>6.6699999999999995E-2</v>
      </c>
      <c r="J220" s="10">
        <f t="shared" si="259"/>
        <v>4</v>
      </c>
      <c r="K220" s="11"/>
      <c r="L220" s="9">
        <f>VLOOKUP($C220, Table3[#All], 6, 0)</f>
        <v>0</v>
      </c>
      <c r="M220" s="9"/>
      <c r="N220" s="9">
        <f>VLOOKUP($C220, Table3[#All], 7, 0)</f>
        <v>1</v>
      </c>
      <c r="O220" s="9">
        <f>VLOOKUP($C220, Table3[#All], 8, 0)</f>
        <v>0</v>
      </c>
      <c r="P220" s="9">
        <f>VLOOKUP($C220, Table3[#All], 9, 0)</f>
        <v>0</v>
      </c>
      <c r="Q220" s="10">
        <f t="shared" si="260"/>
        <v>3</v>
      </c>
      <c r="R220" s="11"/>
      <c r="S220" s="9">
        <f>VLOOKUP($C220, Table3[#All], 10, 0)</f>
        <v>0</v>
      </c>
      <c r="T220" s="9">
        <f>VLOOKUP($C220, Table3[#All], 11, 0)</f>
        <v>0</v>
      </c>
      <c r="U220" s="9">
        <f>VLOOKUP($C220, Table3[#All], 12, 0)</f>
        <v>0.1</v>
      </c>
      <c r="V220" s="9">
        <f>VLOOKUP($C220, Table3[#All], 13, 0)</f>
        <v>0.76670000000000005</v>
      </c>
      <c r="W220" s="9">
        <f>VLOOKUP($C220, Table3[#All], 14, 0)</f>
        <v>0.1333</v>
      </c>
      <c r="X220" s="10">
        <f t="shared" si="261"/>
        <v>4</v>
      </c>
      <c r="Y220" s="11"/>
      <c r="Z220" s="9">
        <f>VLOOKUP($C220, Table3[#All], 15, 0)</f>
        <v>0</v>
      </c>
      <c r="AA220" s="9">
        <f>VLOOKUP($C220, Table3[#All], 16, 0)</f>
        <v>0</v>
      </c>
      <c r="AB220" s="9">
        <f>VLOOKUP($C220, Table3[#All], 17, 0)</f>
        <v>6.6699999999999995E-2</v>
      </c>
      <c r="AC220" s="9">
        <f>VLOOKUP($C220, Table3[#All], 18, 0)</f>
        <v>0.8</v>
      </c>
      <c r="AD220" s="9">
        <f>VLOOKUP($C220, Table3[#All], 19, 0)</f>
        <v>0.1333</v>
      </c>
      <c r="AE220" s="10">
        <f t="shared" si="231"/>
        <v>4</v>
      </c>
      <c r="AF220" s="11"/>
      <c r="AG220" s="9">
        <f>VLOOKUP($C220, Table3[#All], 20, 0)</f>
        <v>0</v>
      </c>
      <c r="AH220" s="9">
        <f>VLOOKUP($C220, Table3[#All], 21, 0)</f>
        <v>0.33329999999999999</v>
      </c>
      <c r="AI220" s="9">
        <f>VLOOKUP($C220, Table3[#All], 22, 0)</f>
        <v>0.66670000000000007</v>
      </c>
      <c r="AJ220" s="9"/>
      <c r="AK220" s="9"/>
      <c r="AL220" s="10">
        <f t="shared" si="232"/>
        <v>3</v>
      </c>
      <c r="AM220" s="11"/>
      <c r="AN220" s="9">
        <f>VLOOKUP($C220, Table3[#All], 23, 0)</f>
        <v>0</v>
      </c>
      <c r="AO220" s="9">
        <f>VLOOKUP($C220, Table3[#All], 24, 0)</f>
        <v>0</v>
      </c>
      <c r="AP220" s="9">
        <f>VLOOKUP($C220, Table3[#All], 25, 0)</f>
        <v>0</v>
      </c>
      <c r="AQ220" s="9">
        <f>VLOOKUP($C220, Table3[#All], 26, 0)</f>
        <v>1</v>
      </c>
      <c r="AR220" s="9"/>
      <c r="AS220" s="12">
        <f t="shared" si="233"/>
        <v>4</v>
      </c>
      <c r="AT220" s="11"/>
      <c r="AU220" s="9">
        <f>VLOOKUP($C220, Table3[#All], 27, 0)</f>
        <v>0.1</v>
      </c>
      <c r="AV220" s="9">
        <f>VLOOKUP($C220, Table3[#All], 28, 0)</f>
        <v>6.6699999999999995E-2</v>
      </c>
      <c r="AW220" s="9">
        <f>VLOOKUP($C220, Table3[#All], 29, 0)</f>
        <v>0.83329999999999993</v>
      </c>
      <c r="AX220" s="9"/>
      <c r="AY220" s="9"/>
      <c r="AZ220" s="10">
        <f t="shared" si="262"/>
        <v>3</v>
      </c>
      <c r="BA220" s="11"/>
      <c r="BB220" s="9">
        <f>VLOOKUP($C220, Table3[#All], 30, 0)</f>
        <v>0</v>
      </c>
      <c r="BC220" s="9">
        <f>VLOOKUP($C220, Table3[#All], 31, 0)</f>
        <v>3.3300000000000003E-2</v>
      </c>
      <c r="BD220" s="9">
        <f>VLOOKUP($C220, Table3[#All], 32, 0)</f>
        <v>0.1333</v>
      </c>
      <c r="BE220" s="9">
        <f>VLOOKUP($C220, Table3[#All], 33, 0)</f>
        <v>0.83329999999999993</v>
      </c>
      <c r="BF220" s="9"/>
      <c r="BG220" s="10">
        <f t="shared" si="263"/>
        <v>4</v>
      </c>
      <c r="BH220" s="81"/>
      <c r="BI220" s="9">
        <f>VLOOKUP($C220, Table3[#All], 34, 0)</f>
        <v>0</v>
      </c>
      <c r="BJ220" s="9">
        <f>VLOOKUP($C220, Table3[#All], 35, 0)</f>
        <v>0</v>
      </c>
      <c r="BK220" s="9">
        <f>VLOOKUP($C220, Table3[#All], 36, 0)</f>
        <v>0</v>
      </c>
      <c r="BL220" s="9">
        <f>VLOOKUP($C220, Table3[#All], 37, 0)</f>
        <v>0</v>
      </c>
      <c r="BM220" s="9">
        <f>VLOOKUP($C220, Table3[#All], 38, 0)</f>
        <v>0</v>
      </c>
      <c r="BN220" s="10" t="str">
        <f t="shared" si="264"/>
        <v>N/A</v>
      </c>
      <c r="BO220" s="11"/>
      <c r="BP220" s="9">
        <f>VLOOKUP($C220, Table3[#All], 39, 0)</f>
        <v>0</v>
      </c>
      <c r="BQ220" s="9">
        <f>VLOOKUP($C220, Table3[#All], 40, 0)</f>
        <v>1</v>
      </c>
      <c r="BR220" s="9">
        <f>VLOOKUP($C220, Table3[#All], 41, 0)</f>
        <v>0</v>
      </c>
      <c r="BS220" s="9">
        <f>VLOOKUP($C220, Table3[#All], 42, 0)</f>
        <v>0</v>
      </c>
      <c r="BT220" s="9"/>
      <c r="BU220" s="10">
        <f t="shared" si="234"/>
        <v>2</v>
      </c>
      <c r="BV220" s="11"/>
      <c r="BW220" s="9">
        <f>VLOOKUP($C220, Table3[#All], 43, 0)</f>
        <v>6.6699999999999995E-2</v>
      </c>
      <c r="BX220" s="9">
        <f>VLOOKUP($C220, Table3[#All], 44, 0)</f>
        <v>0.93330000000000002</v>
      </c>
      <c r="BY220" s="9">
        <f>VLOOKUP($C220, Table3[#All], 45, 0)</f>
        <v>0</v>
      </c>
      <c r="BZ220" s="9"/>
      <c r="CA220" s="9"/>
      <c r="CB220" s="10">
        <f t="shared" si="235"/>
        <v>2</v>
      </c>
      <c r="CC220" s="81"/>
      <c r="CD220" s="9">
        <f>VLOOKUP($C220, Table3[#All], 46, 0)</f>
        <v>1</v>
      </c>
      <c r="CE220" s="9">
        <f>VLOOKUP($C220, Table3[#All], 47, 0)</f>
        <v>0</v>
      </c>
      <c r="CF220" s="9">
        <f>VLOOKUP($C220, Table3[#All], 48, 0)</f>
        <v>0</v>
      </c>
      <c r="CG220" s="9">
        <f>VLOOKUP($C220, Table3[#All], 49, 0)</f>
        <v>0</v>
      </c>
      <c r="CH220" s="9">
        <f>VLOOKUP($C220, Table3[#All], 50, 0)</f>
        <v>0</v>
      </c>
      <c r="CI220" s="12">
        <f t="shared" si="236"/>
        <v>1</v>
      </c>
      <c r="CJ220" s="13"/>
      <c r="CK220" s="9">
        <f>VLOOKUP($C220, Table3[#All], 51, 0)</f>
        <v>3.3300000000000003E-2</v>
      </c>
      <c r="CL220" s="9">
        <f>VLOOKUP($C220, Table3[#All], 52, 0)</f>
        <v>0.9</v>
      </c>
      <c r="CM220" s="9">
        <f>VLOOKUP($C220, Table3[#All], 53, 0)</f>
        <v>6.6699999999999995E-2</v>
      </c>
      <c r="CN220" s="9">
        <f>VLOOKUP($C220, Table3[#All], 54, 0)</f>
        <v>0</v>
      </c>
      <c r="CO220" s="9"/>
      <c r="CP220" s="10">
        <f t="shared" si="237"/>
        <v>2</v>
      </c>
      <c r="CQ220" s="11"/>
      <c r="CR220" s="9">
        <f>VLOOKUP($C220, Table3[#All], 55, 0)</f>
        <v>0.16670000000000001</v>
      </c>
      <c r="CS220" s="9">
        <f>VLOOKUP($C220, Table3[#All], 56, 0)</f>
        <v>0.26669999999999999</v>
      </c>
      <c r="CT220" s="9">
        <f>VLOOKUP($C220, Table3[#All], 57, 0)</f>
        <v>0.56669999999999998</v>
      </c>
      <c r="CU220" s="9">
        <f>VLOOKUP($C220, Table3[#All], 58, 0)</f>
        <v>0</v>
      </c>
      <c r="CV220" s="9">
        <f>VLOOKUP($C220, Table3[#All], 59, 0)</f>
        <v>0</v>
      </c>
      <c r="CW220" s="14">
        <f t="shared" si="238"/>
        <v>3</v>
      </c>
      <c r="CX220" s="81"/>
      <c r="CY220" s="9">
        <f>VLOOKUP($C220, Table3[#All], 60, 0)</f>
        <v>3.3300000000000003E-2</v>
      </c>
      <c r="CZ220" s="9">
        <f>VLOOKUP($C220, Table3[#All], 61, 0)</f>
        <v>0</v>
      </c>
      <c r="DA220" s="9">
        <f>VLOOKUP($C220, Table3[#All], 62, 0)</f>
        <v>6.6699999999999995E-2</v>
      </c>
      <c r="DB220" s="9">
        <f>VLOOKUP($C220, Table3[#All], 63, 0)</f>
        <v>0.2</v>
      </c>
      <c r="DC220" s="9">
        <f>VLOOKUP($C220, Table3[#All], 64, 0)</f>
        <v>0.7</v>
      </c>
      <c r="DD220" s="10">
        <f t="shared" si="239"/>
        <v>5</v>
      </c>
      <c r="DE220" s="11"/>
      <c r="DF220" s="9">
        <f>VLOOKUP($C220, Table3[#All], 65, 0)</f>
        <v>3.3300000000000003E-2</v>
      </c>
      <c r="DG220" s="9"/>
      <c r="DH220" s="9">
        <f>VLOOKUP($C220, Table3[#All], 66, 0)</f>
        <v>0</v>
      </c>
      <c r="DI220" s="9"/>
      <c r="DJ220" s="9">
        <f>VLOOKUP($C220, Table3[#All], 67, 0)</f>
        <v>0.9667</v>
      </c>
      <c r="DK220" s="14">
        <f t="shared" si="240"/>
        <v>5</v>
      </c>
      <c r="DL220" s="11"/>
      <c r="DM220" s="9">
        <f>VLOOKUP($C220, Table3[#All], 68, 0)</f>
        <v>0.83329999999999993</v>
      </c>
      <c r="DN220" s="9"/>
      <c r="DO220" s="9">
        <f>VLOOKUP($C220, Table3[#All], 69, 0)</f>
        <v>6.6699999999999995E-2</v>
      </c>
      <c r="DP220" s="9">
        <f>VLOOKUP($C220, Table3[#All], 70, 0)</f>
        <v>0.1</v>
      </c>
      <c r="DQ220" s="9"/>
      <c r="DR220" s="14">
        <f t="shared" si="241"/>
        <v>1</v>
      </c>
      <c r="DS220" s="11"/>
      <c r="DT220" s="9">
        <f>VLOOKUP($C220, Table3[#All], 71, 0)</f>
        <v>0</v>
      </c>
      <c r="DU220" s="9">
        <f>VLOOKUP($C220, Table3[#All], 72, 0)</f>
        <v>0</v>
      </c>
      <c r="DV220" s="9">
        <f>VLOOKUP($C220, Table3[#All], 73, 0)</f>
        <v>0.1</v>
      </c>
      <c r="DW220" s="9">
        <f>VLOOKUP($C220, Table3[#All], 74, 0)</f>
        <v>0.63329999999999997</v>
      </c>
      <c r="DX220" s="9">
        <f>VLOOKUP($C220, Table3[#All], 75, 0)</f>
        <v>0.26669999999999999</v>
      </c>
      <c r="DY220" s="12">
        <f t="shared" si="230"/>
        <v>5</v>
      </c>
      <c r="DZ220" s="11"/>
      <c r="EA220" s="9">
        <f>VLOOKUP($C220, Table3[#All], 76, 0)</f>
        <v>1</v>
      </c>
      <c r="EB220" s="9">
        <f>VLOOKUP($C220, Table3[#All], 77, 0)</f>
        <v>0</v>
      </c>
      <c r="EC220" s="9">
        <f>VLOOKUP($C220, Table3[#All], 78, 0)</f>
        <v>0</v>
      </c>
      <c r="ED220" s="9">
        <f>VLOOKUP($C220, Table3[#All], 79, 0)</f>
        <v>0</v>
      </c>
      <c r="EE220" s="9">
        <f>VLOOKUP($C220, Table3[#All], 80, 0)</f>
        <v>0</v>
      </c>
      <c r="EF220" s="10">
        <f t="shared" si="242"/>
        <v>1</v>
      </c>
      <c r="EG220" s="9"/>
      <c r="EH220" s="9">
        <f>VLOOKUP($C220, Table3[#All], 81, 0)</f>
        <v>0</v>
      </c>
      <c r="EI220" s="9">
        <f>VLOOKUP($C220, Table3[#All], 82, 0)</f>
        <v>0</v>
      </c>
      <c r="EJ220" s="9">
        <f>VLOOKUP($C220, Table3[#All], 83, 0)</f>
        <v>0</v>
      </c>
      <c r="EK220" s="9">
        <f>VLOOKUP($C220, Table3[#All], 84, 0)</f>
        <v>0</v>
      </c>
      <c r="EL220" s="9">
        <f>VLOOKUP($C220, Table3[#All], 85, 0)</f>
        <v>1</v>
      </c>
      <c r="EM220" s="14">
        <f t="shared" si="243"/>
        <v>5</v>
      </c>
      <c r="EN220" s="11"/>
      <c r="EO220" s="9">
        <f>VLOOKUP($C220, Table3[#All], 86, 0)</f>
        <v>1</v>
      </c>
      <c r="EP220" s="9"/>
      <c r="EQ220" s="9">
        <f>VLOOKUP($C220, Table3[#All], 87, 0)</f>
        <v>0</v>
      </c>
      <c r="ER220" s="9"/>
      <c r="ES220" s="9"/>
      <c r="ET220" s="14">
        <f t="shared" si="244"/>
        <v>1</v>
      </c>
      <c r="EU220" s="11"/>
      <c r="EV220" s="9">
        <f>VLOOKUP($C220, Table3[#All], 88, 0)</f>
        <v>1</v>
      </c>
      <c r="EW220" s="9">
        <f>VLOOKUP($C220, Table3[#All], 89, 0)</f>
        <v>0</v>
      </c>
      <c r="EX220" s="9">
        <f>VLOOKUP($C220, Table3[#All], 90, 0)</f>
        <v>0</v>
      </c>
      <c r="EY220" s="9">
        <f>VLOOKUP($C220, Table3[#All], 91, 0)</f>
        <v>0</v>
      </c>
      <c r="EZ220" s="9">
        <f>VLOOKUP($C220, Table3[#All], 92, 0)</f>
        <v>0</v>
      </c>
      <c r="FA220" s="12">
        <f t="shared" si="245"/>
        <v>1</v>
      </c>
      <c r="FB220" s="11"/>
      <c r="FC220" s="9">
        <f>VLOOKUP($C220, Table3[#All], 93, 0)</f>
        <v>0</v>
      </c>
      <c r="FD220" s="9">
        <f>VLOOKUP($C220, Table3[#All], 94, 0)</f>
        <v>6.6699999999999995E-2</v>
      </c>
      <c r="FE220" s="9">
        <f>VLOOKUP($C220, Table3[#All], 95, 0)</f>
        <v>0.1333</v>
      </c>
      <c r="FF220" s="9">
        <f>VLOOKUP($C220, Table3[#All], 96, 0)</f>
        <v>0.8</v>
      </c>
      <c r="FG220" s="9"/>
      <c r="FH220" s="10">
        <f t="shared" si="246"/>
        <v>4</v>
      </c>
      <c r="FI220" s="11"/>
      <c r="FJ220" s="9">
        <f>VLOOKUP($C220, Table3[#All], 97, 0)</f>
        <v>0</v>
      </c>
      <c r="FK220" s="9">
        <f>VLOOKUP($C220, Table3[#All], 98, 0)</f>
        <v>0</v>
      </c>
      <c r="FL220" s="9">
        <f>VLOOKUP($C220, Table3[#All], 99, 0)</f>
        <v>0</v>
      </c>
      <c r="FM220" s="9">
        <f>VLOOKUP($C220, Table3[#All], 100, 0)</f>
        <v>0</v>
      </c>
      <c r="FN220" s="9">
        <f>VLOOKUP($C220, Table3[#All], 101, 0)</f>
        <v>1</v>
      </c>
      <c r="FO220" s="14">
        <f t="shared" si="247"/>
        <v>5</v>
      </c>
      <c r="FP220" s="11"/>
      <c r="FQ220" s="9">
        <f>VLOOKUP($C220, Table3[#All], 102, 0)</f>
        <v>0.9667</v>
      </c>
      <c r="FR220" s="9">
        <f>VLOOKUP($C220, Table3[#All], 103, 0)</f>
        <v>3.3300000000000003E-2</v>
      </c>
      <c r="FS220" s="9">
        <f>VLOOKUP($C220, Table3[#All], 104, 0)</f>
        <v>0</v>
      </c>
      <c r="FT220" s="9">
        <f>VLOOKUP($C220, Table3[#All], 105, 0)</f>
        <v>0</v>
      </c>
      <c r="FU220" s="9">
        <v>0</v>
      </c>
      <c r="FV220" s="10">
        <f t="shared" si="248"/>
        <v>1</v>
      </c>
      <c r="FW220" s="11"/>
      <c r="FX220" s="9">
        <f>VLOOKUP($C220, Table3[#All], 106, 0)</f>
        <v>3.3300000000000003E-2</v>
      </c>
      <c r="FY220" s="9"/>
      <c r="FZ220" s="9">
        <f>VLOOKUP($C220, Table3[#All], 107, 0)</f>
        <v>0.23329999999999998</v>
      </c>
      <c r="GA220" s="9">
        <f>VLOOKUP($C220, Table3[#All], 108, 0)</f>
        <v>0.73329999999999995</v>
      </c>
      <c r="GB220" s="9"/>
      <c r="GC220" s="10">
        <f t="shared" si="265"/>
        <v>4</v>
      </c>
      <c r="GD220" s="81"/>
      <c r="GE220" s="9">
        <f>VLOOKUP($C220, Table3[#All], 109, 0)</f>
        <v>6.6699999999999995E-2</v>
      </c>
      <c r="GF220" s="9">
        <f>VLOOKUP($C220, Table3[#All], 110, 0)</f>
        <v>0.36670000000000003</v>
      </c>
      <c r="GG220" s="9">
        <f>VLOOKUP($C220, Table3[#All], 111, 0)</f>
        <v>0.56669999999999998</v>
      </c>
      <c r="GH220" s="9"/>
      <c r="GI220" s="9">
        <f>VLOOKUP($C220, Table3[#All], 112, 0)</f>
        <v>0</v>
      </c>
      <c r="GJ220" s="12">
        <f t="shared" si="249"/>
        <v>3</v>
      </c>
      <c r="GK220" s="11"/>
      <c r="GL220" s="9">
        <f>VLOOKUP($C220, Table3[#All], 113, 0)</f>
        <v>0</v>
      </c>
      <c r="GM220" s="9">
        <f>VLOOKUP($C220, Table3[#All], 114, 0)</f>
        <v>0.2</v>
      </c>
      <c r="GN220" s="9">
        <f>VLOOKUP($C220, Table3[#All], 115, 0)</f>
        <v>0.4667</v>
      </c>
      <c r="GO220" s="9">
        <f>VLOOKUP($C220, Table3[#All], 116, 0)</f>
        <v>0.33329999999999999</v>
      </c>
      <c r="GP220" s="9"/>
      <c r="GQ220" s="10">
        <f t="shared" si="250"/>
        <v>4</v>
      </c>
      <c r="GR220" s="11"/>
      <c r="GS220" s="9">
        <f>VLOOKUP($C220, Table2[#All], 3, 0)</f>
        <v>0</v>
      </c>
      <c r="GT220" s="9">
        <f>VLOOKUP($C220, Table2[#All], 4, 0)</f>
        <v>0</v>
      </c>
      <c r="GU220" s="9">
        <f>VLOOKUP($C220, Table2[#All], 5, 0)</f>
        <v>1</v>
      </c>
      <c r="GV220" s="9">
        <f>VLOOKUP($C220, Table2[#All], 6, 0)</f>
        <v>0</v>
      </c>
      <c r="GW220" s="9">
        <f>VLOOKUP($C220, Table2[#All], 7, 0)</f>
        <v>0</v>
      </c>
      <c r="GX220" s="10">
        <f t="shared" si="251"/>
        <v>3</v>
      </c>
      <c r="GY220" s="11"/>
      <c r="GZ220" s="9">
        <v>0</v>
      </c>
      <c r="HA220" s="9">
        <v>0</v>
      </c>
      <c r="HB220" s="9">
        <v>0</v>
      </c>
      <c r="HC220" s="9">
        <v>1</v>
      </c>
      <c r="HD220" s="9"/>
      <c r="HE220" s="10">
        <f t="shared" si="252"/>
        <v>4</v>
      </c>
      <c r="HF220" s="11"/>
      <c r="HG220" s="9">
        <f>VLOOKUP($C220, Table5[#All], 2, 0)</f>
        <v>0</v>
      </c>
      <c r="HH220" s="9">
        <f>VLOOKUP($C220, Table5[#All], 3, 0)</f>
        <v>0</v>
      </c>
      <c r="HI220" s="9">
        <f>VLOOKUP($C220, Table5[#All], 4, 0)</f>
        <v>1</v>
      </c>
      <c r="HJ220" s="9">
        <f>VLOOKUP($C220, Table5[#All], 5, 0)</f>
        <v>0</v>
      </c>
      <c r="HK220" s="9">
        <f>VLOOKUP($C220, Table5[#All], 6, 0)</f>
        <v>0</v>
      </c>
      <c r="HL220" s="10">
        <f t="shared" si="253"/>
        <v>3</v>
      </c>
      <c r="HM220" s="11"/>
      <c r="HN220" s="9">
        <f>VLOOKUP($C220, Table5[#All], 7, 0)</f>
        <v>0</v>
      </c>
      <c r="HO220" s="9">
        <f>VLOOKUP($C220, Table5[#All], 8, 0)</f>
        <v>1</v>
      </c>
      <c r="HP220" s="9">
        <f>VLOOKUP($C220, Table5[#All], 9, 0)</f>
        <v>0</v>
      </c>
      <c r="HQ220" s="9">
        <f>VLOOKUP($C220, Table5[#All], 10, 0)</f>
        <v>0</v>
      </c>
      <c r="HR220" s="9">
        <f>VLOOKUP($C220, Table5[#All], 11, 0)</f>
        <v>0</v>
      </c>
      <c r="HS220" s="10">
        <f t="shared" si="254"/>
        <v>2</v>
      </c>
      <c r="HT220" s="11"/>
      <c r="HU220" s="9">
        <f>VLOOKUP($C220, Table5[#All], 12, 0)</f>
        <v>1</v>
      </c>
      <c r="HV220" s="9">
        <f>VLOOKUP($C220, Table5[#All], 13, 0)</f>
        <v>0</v>
      </c>
      <c r="HW220" s="9">
        <f>VLOOKUP($C220, Table5[#All], 14, 0)</f>
        <v>0</v>
      </c>
      <c r="HX220" s="9">
        <f>VLOOKUP($C220, Table5[#All], 15, 0)</f>
        <v>0</v>
      </c>
      <c r="HY220" s="9">
        <f>VLOOKUP($C220, Table5[#All], 16, 0)</f>
        <v>0</v>
      </c>
      <c r="HZ220" s="10">
        <f t="shared" si="255"/>
        <v>1</v>
      </c>
      <c r="IA220" s="11"/>
      <c r="IB220" s="9">
        <f>VLOOKUP($C220, Table5[#All], 17, 0)</f>
        <v>0</v>
      </c>
      <c r="IC220" s="9">
        <f>VLOOKUP($C220, Table5[#All], 18, 0)</f>
        <v>0</v>
      </c>
      <c r="ID220" s="9">
        <f>VLOOKUP($C220, Table5[#All], 19, 0)</f>
        <v>1</v>
      </c>
      <c r="IE220" s="9">
        <f>VLOOKUP($C220, Table5[#All], 20, 0)</f>
        <v>0</v>
      </c>
      <c r="IF220" s="9">
        <f>VLOOKUP($C220, Table5[#All], 21, 0)</f>
        <v>0</v>
      </c>
      <c r="IG220" s="10">
        <f t="shared" si="256"/>
        <v>3</v>
      </c>
      <c r="IH220" s="11"/>
      <c r="II220" s="9">
        <f>VLOOKUP($C220, Table5[#All], 22, 0)</f>
        <v>1</v>
      </c>
      <c r="IJ220" s="9">
        <f>VLOOKUP($C220, Table5[#All], 23, 0)</f>
        <v>0</v>
      </c>
      <c r="IK220" s="9">
        <f>VLOOKUP($C220, Table5[#All], 24, 0)</f>
        <v>0</v>
      </c>
      <c r="IL220" s="9">
        <f>VLOOKUP($C220, Table5[#All], 25, 0)</f>
        <v>0</v>
      </c>
      <c r="IM220" s="9">
        <f>VLOOKUP($C220, Table5[#All], 26, 0)</f>
        <v>0</v>
      </c>
      <c r="IN220" s="10">
        <f t="shared" si="257"/>
        <v>1</v>
      </c>
      <c r="IO220" s="11"/>
      <c r="IP220" s="9">
        <v>1</v>
      </c>
      <c r="IQ220" s="9">
        <v>0</v>
      </c>
      <c r="IR220" s="9">
        <v>0</v>
      </c>
      <c r="IS220" s="9">
        <v>0</v>
      </c>
      <c r="IT220" s="9">
        <v>0</v>
      </c>
      <c r="IU220" s="10">
        <f t="shared" si="258"/>
        <v>1</v>
      </c>
      <c r="IV220" s="82"/>
    </row>
    <row r="221" spans="1:256" ht="16.3" thickTop="1" thickBot="1" x14ac:dyDescent="0.35">
      <c r="A221" s="16" t="s">
        <v>531</v>
      </c>
      <c r="B221" s="16" t="s">
        <v>584</v>
      </c>
      <c r="C221" s="16" t="s">
        <v>585</v>
      </c>
      <c r="D221" s="11"/>
      <c r="E221" s="9">
        <f>VLOOKUP($C221, Table3[#All], 2, 0)</f>
        <v>0</v>
      </c>
      <c r="F221" s="9"/>
      <c r="G221" s="9">
        <f>VLOOKUP($C221, Table3[#All], 3, 0)</f>
        <v>0.68</v>
      </c>
      <c r="H221" s="9">
        <f>VLOOKUP($C221, Table3[#All], 4, 0)</f>
        <v>0.32</v>
      </c>
      <c r="I221" s="9">
        <f>VLOOKUP($C221, Table3[#All], 5, 0)</f>
        <v>0</v>
      </c>
      <c r="J221" s="10">
        <f t="shared" si="259"/>
        <v>4</v>
      </c>
      <c r="K221" s="11"/>
      <c r="L221" s="9">
        <f>VLOOKUP($C221, Table3[#All], 6, 0)</f>
        <v>0</v>
      </c>
      <c r="M221" s="9"/>
      <c r="N221" s="9">
        <f>VLOOKUP($C221, Table3[#All], 7, 0)</f>
        <v>1</v>
      </c>
      <c r="O221" s="9">
        <f>VLOOKUP($C221, Table3[#All], 8, 0)</f>
        <v>0</v>
      </c>
      <c r="P221" s="9">
        <f>VLOOKUP($C221, Table3[#All], 9, 0)</f>
        <v>0</v>
      </c>
      <c r="Q221" s="10">
        <f t="shared" si="260"/>
        <v>3</v>
      </c>
      <c r="R221" s="11"/>
      <c r="S221" s="9">
        <f>VLOOKUP($C221, Table3[#All], 10, 0)</f>
        <v>0</v>
      </c>
      <c r="T221" s="9">
        <f>VLOOKUP($C221, Table3[#All], 11, 0)</f>
        <v>0.04</v>
      </c>
      <c r="U221" s="9">
        <f>VLOOKUP($C221, Table3[#All], 12, 0)</f>
        <v>0.82</v>
      </c>
      <c r="V221" s="9">
        <f>VLOOKUP($C221, Table3[#All], 13, 0)</f>
        <v>0.14000000000000001</v>
      </c>
      <c r="W221" s="9">
        <f>VLOOKUP($C221, Table3[#All], 14, 0)</f>
        <v>0</v>
      </c>
      <c r="X221" s="10">
        <f t="shared" si="261"/>
        <v>3</v>
      </c>
      <c r="Y221" s="11"/>
      <c r="Z221" s="9">
        <f>VLOOKUP($C221, Table3[#All], 15, 0)</f>
        <v>0</v>
      </c>
      <c r="AA221" s="9">
        <f>VLOOKUP($C221, Table3[#All], 16, 0)</f>
        <v>0.04</v>
      </c>
      <c r="AB221" s="9">
        <f>VLOOKUP($C221, Table3[#All], 17, 0)</f>
        <v>0.9</v>
      </c>
      <c r="AC221" s="9">
        <f>VLOOKUP($C221, Table3[#All], 18, 0)</f>
        <v>0.06</v>
      </c>
      <c r="AD221" s="9">
        <f>VLOOKUP($C221, Table3[#All], 19, 0)</f>
        <v>0</v>
      </c>
      <c r="AE221" s="10">
        <f t="shared" si="231"/>
        <v>3</v>
      </c>
      <c r="AF221" s="11"/>
      <c r="AG221" s="9">
        <f>VLOOKUP($C221, Table3[#All], 20, 0)</f>
        <v>2.0400000000000001E-2</v>
      </c>
      <c r="AH221" s="9">
        <f>VLOOKUP($C221, Table3[#All], 21, 0)</f>
        <v>0.97959999999999992</v>
      </c>
      <c r="AI221" s="9">
        <f>VLOOKUP($C221, Table3[#All], 22, 0)</f>
        <v>0</v>
      </c>
      <c r="AJ221" s="9"/>
      <c r="AK221" s="9"/>
      <c r="AL221" s="10">
        <f t="shared" si="232"/>
        <v>2</v>
      </c>
      <c r="AM221" s="11"/>
      <c r="AN221" s="9">
        <f>VLOOKUP($C221, Table3[#All], 23, 0)</f>
        <v>1</v>
      </c>
      <c r="AO221" s="9">
        <f>VLOOKUP($C221, Table3[#All], 24, 0)</f>
        <v>0</v>
      </c>
      <c r="AP221" s="9">
        <f>VLOOKUP($C221, Table3[#All], 25, 0)</f>
        <v>0</v>
      </c>
      <c r="AQ221" s="9">
        <f>VLOOKUP($C221, Table3[#All], 26, 0)</f>
        <v>0</v>
      </c>
      <c r="AR221" s="9"/>
      <c r="AS221" s="12">
        <f t="shared" si="233"/>
        <v>1</v>
      </c>
      <c r="AT221" s="11"/>
      <c r="AU221" s="9">
        <f>VLOOKUP($C221, Table3[#All], 27, 0)</f>
        <v>0.62</v>
      </c>
      <c r="AV221" s="9">
        <f>VLOOKUP($C221, Table3[#All], 28, 0)</f>
        <v>0.26</v>
      </c>
      <c r="AW221" s="9">
        <f>VLOOKUP($C221, Table3[#All], 29, 0)</f>
        <v>0.12</v>
      </c>
      <c r="AX221" s="9"/>
      <c r="AY221" s="9"/>
      <c r="AZ221" s="10">
        <f t="shared" si="262"/>
        <v>2</v>
      </c>
      <c r="BA221" s="11"/>
      <c r="BB221" s="9">
        <f>VLOOKUP($C221, Table3[#All], 30, 0)</f>
        <v>0.2</v>
      </c>
      <c r="BC221" s="9">
        <f>VLOOKUP($C221, Table3[#All], 31, 0)</f>
        <v>0.42</v>
      </c>
      <c r="BD221" s="9">
        <f>VLOOKUP($C221, Table3[#All], 32, 0)</f>
        <v>0.26</v>
      </c>
      <c r="BE221" s="9">
        <f>VLOOKUP($C221, Table3[#All], 33, 0)</f>
        <v>0.12</v>
      </c>
      <c r="BF221" s="9"/>
      <c r="BG221" s="10">
        <f t="shared" si="263"/>
        <v>3</v>
      </c>
      <c r="BH221" s="81"/>
      <c r="BI221" s="9">
        <f>VLOOKUP($C221, Table3[#All], 34, 0)</f>
        <v>0</v>
      </c>
      <c r="BJ221" s="9">
        <f>VLOOKUP($C221, Table3[#All], 35, 0)</f>
        <v>0</v>
      </c>
      <c r="BK221" s="9">
        <f>VLOOKUP($C221, Table3[#All], 36, 0)</f>
        <v>0</v>
      </c>
      <c r="BL221" s="9">
        <f>VLOOKUP($C221, Table3[#All], 37, 0)</f>
        <v>0</v>
      </c>
      <c r="BM221" s="9">
        <f>VLOOKUP($C221, Table3[#All], 38, 0)</f>
        <v>0</v>
      </c>
      <c r="BN221" s="10" t="str">
        <f t="shared" si="264"/>
        <v>N/A</v>
      </c>
      <c r="BO221" s="11"/>
      <c r="BP221" s="9">
        <f>VLOOKUP($C221, Table3[#All], 39, 0)</f>
        <v>0.1</v>
      </c>
      <c r="BQ221" s="9">
        <f>VLOOKUP($C221, Table3[#All], 40, 0)</f>
        <v>0.9</v>
      </c>
      <c r="BR221" s="9">
        <f>VLOOKUP($C221, Table3[#All], 41, 0)</f>
        <v>0</v>
      </c>
      <c r="BS221" s="9">
        <f>VLOOKUP($C221, Table3[#All], 42, 0)</f>
        <v>0</v>
      </c>
      <c r="BT221" s="9"/>
      <c r="BU221" s="10">
        <f t="shared" si="234"/>
        <v>2</v>
      </c>
      <c r="BV221" s="11"/>
      <c r="BW221" s="9">
        <f>VLOOKUP($C221, Table3[#All], 43, 0)</f>
        <v>0.02</v>
      </c>
      <c r="BX221" s="9">
        <f>VLOOKUP($C221, Table3[#All], 44, 0)</f>
        <v>0.98</v>
      </c>
      <c r="BY221" s="9">
        <f>VLOOKUP($C221, Table3[#All], 45, 0)</f>
        <v>0</v>
      </c>
      <c r="BZ221" s="9"/>
      <c r="CA221" s="9"/>
      <c r="CB221" s="10">
        <f t="shared" si="235"/>
        <v>2</v>
      </c>
      <c r="CC221" s="81"/>
      <c r="CD221" s="9">
        <f>VLOOKUP($C221, Table3[#All], 46, 0)</f>
        <v>1</v>
      </c>
      <c r="CE221" s="9">
        <f>VLOOKUP($C221, Table3[#All], 47, 0)</f>
        <v>0</v>
      </c>
      <c r="CF221" s="9">
        <f>VLOOKUP($C221, Table3[#All], 48, 0)</f>
        <v>0</v>
      </c>
      <c r="CG221" s="9">
        <f>VLOOKUP($C221, Table3[#All], 49, 0)</f>
        <v>0</v>
      </c>
      <c r="CH221" s="9">
        <f>VLOOKUP($C221, Table3[#All], 50, 0)</f>
        <v>0</v>
      </c>
      <c r="CI221" s="12">
        <f t="shared" si="236"/>
        <v>1</v>
      </c>
      <c r="CJ221" s="13"/>
      <c r="CK221" s="9">
        <f>VLOOKUP($C221, Table3[#All], 51, 0)</f>
        <v>0.04</v>
      </c>
      <c r="CL221" s="9">
        <f>VLOOKUP($C221, Table3[#All], 52, 0)</f>
        <v>0.24</v>
      </c>
      <c r="CM221" s="9">
        <f>VLOOKUP($C221, Table3[#All], 53, 0)</f>
        <v>0.72</v>
      </c>
      <c r="CN221" s="9">
        <f>VLOOKUP($C221, Table3[#All], 54, 0)</f>
        <v>0</v>
      </c>
      <c r="CO221" s="9"/>
      <c r="CP221" s="10">
        <f t="shared" si="237"/>
        <v>3</v>
      </c>
      <c r="CQ221" s="11"/>
      <c r="CR221" s="9">
        <f>VLOOKUP($C221, Table3[#All], 55, 0)</f>
        <v>0.57999999999999996</v>
      </c>
      <c r="CS221" s="9">
        <f>VLOOKUP($C221, Table3[#All], 56, 0)</f>
        <v>0.3</v>
      </c>
      <c r="CT221" s="9">
        <f>VLOOKUP($C221, Table3[#All], 57, 0)</f>
        <v>0.1</v>
      </c>
      <c r="CU221" s="9">
        <f>VLOOKUP($C221, Table3[#All], 58, 0)</f>
        <v>0.02</v>
      </c>
      <c r="CV221" s="9">
        <f>VLOOKUP($C221, Table3[#All], 59, 0)</f>
        <v>0</v>
      </c>
      <c r="CW221" s="14">
        <f t="shared" si="238"/>
        <v>2</v>
      </c>
      <c r="CX221" s="81"/>
      <c r="CY221" s="9">
        <f>VLOOKUP($C221, Table3[#All], 60, 0)</f>
        <v>0.38</v>
      </c>
      <c r="CZ221" s="9">
        <f>VLOOKUP($C221, Table3[#All], 61, 0)</f>
        <v>0.62</v>
      </c>
      <c r="DA221" s="9">
        <f>VLOOKUP($C221, Table3[#All], 62, 0)</f>
        <v>0</v>
      </c>
      <c r="DB221" s="9">
        <f>VLOOKUP($C221, Table3[#All], 63, 0)</f>
        <v>0</v>
      </c>
      <c r="DC221" s="9">
        <f>VLOOKUP($C221, Table3[#All], 64, 0)</f>
        <v>0</v>
      </c>
      <c r="DD221" s="10">
        <f t="shared" si="239"/>
        <v>2</v>
      </c>
      <c r="DE221" s="11"/>
      <c r="DF221" s="9">
        <f>VLOOKUP($C221, Table3[#All], 65, 0)</f>
        <v>0.92</v>
      </c>
      <c r="DG221" s="9"/>
      <c r="DH221" s="9">
        <f>VLOOKUP($C221, Table3[#All], 66, 0)</f>
        <v>0.04</v>
      </c>
      <c r="DI221" s="9"/>
      <c r="DJ221" s="9">
        <f>VLOOKUP($C221, Table3[#All], 67, 0)</f>
        <v>0.04</v>
      </c>
      <c r="DK221" s="14">
        <f t="shared" si="240"/>
        <v>1</v>
      </c>
      <c r="DL221" s="11"/>
      <c r="DM221" s="9">
        <f>VLOOKUP($C221, Table3[#All], 68, 0)</f>
        <v>0.94</v>
      </c>
      <c r="DN221" s="9"/>
      <c r="DO221" s="9">
        <f>VLOOKUP($C221, Table3[#All], 69, 0)</f>
        <v>0.06</v>
      </c>
      <c r="DP221" s="9">
        <f>VLOOKUP($C221, Table3[#All], 70, 0)</f>
        <v>0</v>
      </c>
      <c r="DQ221" s="9"/>
      <c r="DR221" s="14">
        <f t="shared" si="241"/>
        <v>1</v>
      </c>
      <c r="DS221" s="11"/>
      <c r="DT221" s="9">
        <f>VLOOKUP($C221, Table3[#All], 71, 0)</f>
        <v>0</v>
      </c>
      <c r="DU221" s="9">
        <f>VLOOKUP($C221, Table3[#All], 72, 0)</f>
        <v>0.14000000000000001</v>
      </c>
      <c r="DV221" s="9">
        <f>VLOOKUP($C221, Table3[#All], 73, 0)</f>
        <v>0.44</v>
      </c>
      <c r="DW221" s="9">
        <f>VLOOKUP($C221, Table3[#All], 74, 0)</f>
        <v>0.32</v>
      </c>
      <c r="DX221" s="9">
        <f>VLOOKUP($C221, Table3[#All], 75, 0)</f>
        <v>0.1</v>
      </c>
      <c r="DY221" s="12">
        <f t="shared" si="230"/>
        <v>4</v>
      </c>
      <c r="DZ221" s="11"/>
      <c r="EA221" s="9">
        <f>VLOOKUP($C221, Table3[#All], 76, 0)</f>
        <v>1</v>
      </c>
      <c r="EB221" s="9">
        <f>VLOOKUP($C221, Table3[#All], 77, 0)</f>
        <v>0</v>
      </c>
      <c r="EC221" s="9">
        <f>VLOOKUP($C221, Table3[#All], 78, 0)</f>
        <v>0</v>
      </c>
      <c r="ED221" s="9">
        <f>VLOOKUP($C221, Table3[#All], 79, 0)</f>
        <v>0</v>
      </c>
      <c r="EE221" s="9">
        <f>VLOOKUP($C221, Table3[#All], 80, 0)</f>
        <v>0</v>
      </c>
      <c r="EF221" s="10">
        <f t="shared" si="242"/>
        <v>1</v>
      </c>
      <c r="EG221" s="9"/>
      <c r="EH221" s="9">
        <f>VLOOKUP($C221, Table3[#All], 81, 0)</f>
        <v>0</v>
      </c>
      <c r="EI221" s="9">
        <f>VLOOKUP($C221, Table3[#All], 82, 0)</f>
        <v>0</v>
      </c>
      <c r="EJ221" s="9">
        <f>VLOOKUP($C221, Table3[#All], 83, 0)</f>
        <v>0</v>
      </c>
      <c r="EK221" s="9">
        <f>VLOOKUP($C221, Table3[#All], 84, 0)</f>
        <v>0</v>
      </c>
      <c r="EL221" s="9">
        <f>VLOOKUP($C221, Table3[#All], 85, 0)</f>
        <v>1</v>
      </c>
      <c r="EM221" s="14">
        <f t="shared" si="243"/>
        <v>5</v>
      </c>
      <c r="EN221" s="11"/>
      <c r="EO221" s="9">
        <f>VLOOKUP($C221, Table3[#All], 86, 0)</f>
        <v>0.4</v>
      </c>
      <c r="EP221" s="9"/>
      <c r="EQ221" s="9">
        <f>VLOOKUP($C221, Table3[#All], 87, 0)</f>
        <v>0.6</v>
      </c>
      <c r="ER221" s="9"/>
      <c r="ES221" s="9"/>
      <c r="ET221" s="14">
        <f t="shared" si="244"/>
        <v>3</v>
      </c>
      <c r="EU221" s="11"/>
      <c r="EV221" s="9">
        <f>VLOOKUP($C221, Table3[#All], 88, 0)</f>
        <v>0</v>
      </c>
      <c r="EW221" s="9">
        <f>VLOOKUP($C221, Table3[#All], 89, 0)</f>
        <v>1</v>
      </c>
      <c r="EX221" s="9">
        <f>VLOOKUP($C221, Table3[#All], 90, 0)</f>
        <v>0</v>
      </c>
      <c r="EY221" s="9">
        <f>VLOOKUP($C221, Table3[#All], 91, 0)</f>
        <v>0</v>
      </c>
      <c r="EZ221" s="9">
        <f>VLOOKUP($C221, Table3[#All], 92, 0)</f>
        <v>0</v>
      </c>
      <c r="FA221" s="12">
        <f t="shared" si="245"/>
        <v>2</v>
      </c>
      <c r="FB221" s="11"/>
      <c r="FC221" s="9">
        <f>VLOOKUP($C221, Table3[#All], 93, 0)</f>
        <v>0</v>
      </c>
      <c r="FD221" s="9">
        <f>VLOOKUP($C221, Table3[#All], 94, 0)</f>
        <v>0.02</v>
      </c>
      <c r="FE221" s="9">
        <f>VLOOKUP($C221, Table3[#All], 95, 0)</f>
        <v>0.98</v>
      </c>
      <c r="FF221" s="9">
        <f>VLOOKUP($C221, Table3[#All], 96, 0)</f>
        <v>0</v>
      </c>
      <c r="FG221" s="9"/>
      <c r="FH221" s="10">
        <f t="shared" si="246"/>
        <v>3</v>
      </c>
      <c r="FI221" s="11"/>
      <c r="FJ221" s="9">
        <f>VLOOKUP($C221, Table3[#All], 97, 0)</f>
        <v>0</v>
      </c>
      <c r="FK221" s="9">
        <f>VLOOKUP($C221, Table3[#All], 98, 0)</f>
        <v>0</v>
      </c>
      <c r="FL221" s="9">
        <f>VLOOKUP($C221, Table3[#All], 99, 0)</f>
        <v>0</v>
      </c>
      <c r="FM221" s="9">
        <f>VLOOKUP($C221, Table3[#All], 100, 0)</f>
        <v>0</v>
      </c>
      <c r="FN221" s="9">
        <f>VLOOKUP($C221, Table3[#All], 101, 0)</f>
        <v>1</v>
      </c>
      <c r="FO221" s="14">
        <f t="shared" si="247"/>
        <v>5</v>
      </c>
      <c r="FP221" s="11"/>
      <c r="FQ221" s="9">
        <f>VLOOKUP($C221, Table3[#All], 102, 0)</f>
        <v>0.88</v>
      </c>
      <c r="FR221" s="9">
        <f>VLOOKUP($C221, Table3[#All], 103, 0)</f>
        <v>0.12</v>
      </c>
      <c r="FS221" s="9">
        <f>VLOOKUP($C221, Table3[#All], 104, 0)</f>
        <v>0</v>
      </c>
      <c r="FT221" s="9">
        <f>VLOOKUP($C221, Table3[#All], 105, 0)</f>
        <v>0</v>
      </c>
      <c r="FU221" s="9">
        <v>0</v>
      </c>
      <c r="FV221" s="10">
        <f t="shared" si="248"/>
        <v>1</v>
      </c>
      <c r="FW221" s="11"/>
      <c r="FX221" s="9">
        <f>VLOOKUP($C221, Table3[#All], 106, 0)</f>
        <v>0.16</v>
      </c>
      <c r="FY221" s="9"/>
      <c r="FZ221" s="9">
        <f>VLOOKUP($C221, Table3[#All], 107, 0)</f>
        <v>0.6</v>
      </c>
      <c r="GA221" s="9">
        <f>VLOOKUP($C221, Table3[#All], 108, 0)</f>
        <v>0.24</v>
      </c>
      <c r="GB221" s="9"/>
      <c r="GC221" s="10">
        <f t="shared" si="265"/>
        <v>3</v>
      </c>
      <c r="GD221" s="81"/>
      <c r="GE221" s="9">
        <f>VLOOKUP($C221, Table3[#All], 109, 0)</f>
        <v>0</v>
      </c>
      <c r="GF221" s="9">
        <f>VLOOKUP($C221, Table3[#All], 110, 0)</f>
        <v>0.78049999999999997</v>
      </c>
      <c r="GG221" s="9">
        <f>VLOOKUP($C221, Table3[#All], 111, 0)</f>
        <v>0.2195</v>
      </c>
      <c r="GH221" s="9"/>
      <c r="GI221" s="9">
        <f>VLOOKUP($C221, Table3[#All], 112, 0)</f>
        <v>0</v>
      </c>
      <c r="GJ221" s="12">
        <f t="shared" si="249"/>
        <v>2</v>
      </c>
      <c r="GK221" s="11"/>
      <c r="GL221" s="9">
        <f>VLOOKUP($C221, Table3[#All], 113, 0)</f>
        <v>0</v>
      </c>
      <c r="GM221" s="9">
        <f>VLOOKUP($C221, Table3[#All], 114, 0)</f>
        <v>0.06</v>
      </c>
      <c r="GN221" s="9">
        <f>VLOOKUP($C221, Table3[#All], 115, 0)</f>
        <v>0.02</v>
      </c>
      <c r="GO221" s="9">
        <f>VLOOKUP($C221, Table3[#All], 116, 0)</f>
        <v>0.92</v>
      </c>
      <c r="GP221" s="9"/>
      <c r="GQ221" s="10">
        <f t="shared" si="250"/>
        <v>4</v>
      </c>
      <c r="GR221" s="11"/>
      <c r="GS221" s="9">
        <f>VLOOKUP($C221, Table2[#All], 3, 0)</f>
        <v>0</v>
      </c>
      <c r="GT221" s="9">
        <f>VLOOKUP($C221, Table2[#All], 4, 0)</f>
        <v>0</v>
      </c>
      <c r="GU221" s="9">
        <f>VLOOKUP($C221, Table2[#All], 5, 0)</f>
        <v>1</v>
      </c>
      <c r="GV221" s="9">
        <f>VLOOKUP($C221, Table2[#All], 6, 0)</f>
        <v>0</v>
      </c>
      <c r="GW221" s="9">
        <f>VLOOKUP($C221, Table2[#All], 7, 0)</f>
        <v>0</v>
      </c>
      <c r="GX221" s="10">
        <f t="shared" si="251"/>
        <v>3</v>
      </c>
      <c r="GY221" s="11"/>
      <c r="GZ221" s="9">
        <v>0</v>
      </c>
      <c r="HA221" s="9">
        <v>0</v>
      </c>
      <c r="HB221" s="9">
        <v>0</v>
      </c>
      <c r="HC221" s="9">
        <v>1</v>
      </c>
      <c r="HD221" s="9"/>
      <c r="HE221" s="10">
        <f t="shared" si="252"/>
        <v>4</v>
      </c>
      <c r="HF221" s="11"/>
      <c r="HG221" s="9">
        <f>VLOOKUP($C221, Table5[#All], 2, 0)</f>
        <v>0</v>
      </c>
      <c r="HH221" s="9">
        <f>VLOOKUP($C221, Table5[#All], 3, 0)</f>
        <v>0</v>
      </c>
      <c r="HI221" s="9">
        <f>VLOOKUP($C221, Table5[#All], 4, 0)</f>
        <v>0</v>
      </c>
      <c r="HJ221" s="9">
        <f>VLOOKUP($C221, Table5[#All], 5, 0)</f>
        <v>1</v>
      </c>
      <c r="HK221" s="9">
        <f>VLOOKUP($C221, Table5[#All], 6, 0)</f>
        <v>0</v>
      </c>
      <c r="HL221" s="10">
        <f t="shared" si="253"/>
        <v>4</v>
      </c>
      <c r="HM221" s="11"/>
      <c r="HN221" s="9">
        <f>VLOOKUP($C221, Table5[#All], 7, 0)</f>
        <v>0</v>
      </c>
      <c r="HO221" s="9">
        <f>VLOOKUP($C221, Table5[#All], 8, 0)</f>
        <v>0</v>
      </c>
      <c r="HP221" s="9">
        <f>VLOOKUP($C221, Table5[#All], 9, 0)</f>
        <v>1</v>
      </c>
      <c r="HQ221" s="9">
        <f>VLOOKUP($C221, Table5[#All], 10, 0)</f>
        <v>0</v>
      </c>
      <c r="HR221" s="9">
        <f>VLOOKUP($C221, Table5[#All], 11, 0)</f>
        <v>0</v>
      </c>
      <c r="HS221" s="10">
        <f t="shared" si="254"/>
        <v>3</v>
      </c>
      <c r="HT221" s="11"/>
      <c r="HU221" s="9">
        <f>VLOOKUP($C221, Table5[#All], 12, 0)</f>
        <v>1</v>
      </c>
      <c r="HV221" s="9">
        <f>VLOOKUP($C221, Table5[#All], 13, 0)</f>
        <v>0</v>
      </c>
      <c r="HW221" s="9">
        <f>VLOOKUP($C221, Table5[#All], 14, 0)</f>
        <v>0</v>
      </c>
      <c r="HX221" s="9">
        <f>VLOOKUP($C221, Table5[#All], 15, 0)</f>
        <v>0</v>
      </c>
      <c r="HY221" s="9">
        <f>VLOOKUP($C221, Table5[#All], 16, 0)</f>
        <v>0</v>
      </c>
      <c r="HZ221" s="10">
        <f t="shared" si="255"/>
        <v>1</v>
      </c>
      <c r="IA221" s="11"/>
      <c r="IB221" s="9">
        <f>VLOOKUP($C221, Table5[#All], 17, 0)</f>
        <v>1</v>
      </c>
      <c r="IC221" s="9">
        <f>VLOOKUP($C221, Table5[#All], 18, 0)</f>
        <v>0</v>
      </c>
      <c r="ID221" s="9">
        <f>VLOOKUP($C221, Table5[#All], 19, 0)</f>
        <v>0</v>
      </c>
      <c r="IE221" s="9">
        <f>VLOOKUP($C221, Table5[#All], 20, 0)</f>
        <v>0</v>
      </c>
      <c r="IF221" s="9">
        <f>VLOOKUP($C221, Table5[#All], 21, 0)</f>
        <v>0</v>
      </c>
      <c r="IG221" s="10">
        <f t="shared" si="256"/>
        <v>1</v>
      </c>
      <c r="IH221" s="11"/>
      <c r="II221" s="9">
        <f>VLOOKUP($C221, Table5[#All], 22, 0)</f>
        <v>1</v>
      </c>
      <c r="IJ221" s="9">
        <f>VLOOKUP($C221, Table5[#All], 23, 0)</f>
        <v>0</v>
      </c>
      <c r="IK221" s="9">
        <f>VLOOKUP($C221, Table5[#All], 24, 0)</f>
        <v>0</v>
      </c>
      <c r="IL221" s="9">
        <f>VLOOKUP($C221, Table5[#All], 25, 0)</f>
        <v>0</v>
      </c>
      <c r="IM221" s="9">
        <f>VLOOKUP($C221, Table5[#All], 26, 0)</f>
        <v>0</v>
      </c>
      <c r="IN221" s="10">
        <f t="shared" si="257"/>
        <v>1</v>
      </c>
      <c r="IO221" s="11"/>
      <c r="IP221" s="9">
        <v>1</v>
      </c>
      <c r="IQ221" s="9">
        <v>0</v>
      </c>
      <c r="IR221" s="9">
        <v>0</v>
      </c>
      <c r="IS221" s="9">
        <v>0</v>
      </c>
      <c r="IT221" s="9">
        <v>0</v>
      </c>
      <c r="IU221" s="10">
        <f t="shared" si="258"/>
        <v>1</v>
      </c>
      <c r="IV221" s="82"/>
    </row>
    <row r="222" spans="1:256" ht="16.3" thickTop="1" thickBot="1" x14ac:dyDescent="0.35">
      <c r="A222" s="16" t="s">
        <v>531</v>
      </c>
      <c r="B222" s="16" t="s">
        <v>586</v>
      </c>
      <c r="C222" s="16" t="s">
        <v>587</v>
      </c>
      <c r="D222" s="11"/>
      <c r="E222" s="9">
        <f>VLOOKUP($C222, Table3[#All], 2, 0)</f>
        <v>0.68290000000000006</v>
      </c>
      <c r="F222" s="9"/>
      <c r="G222" s="9">
        <f>VLOOKUP($C222, Table3[#All], 3, 0)</f>
        <v>9.7599999999999992E-2</v>
      </c>
      <c r="H222" s="9">
        <f>VLOOKUP($C222, Table3[#All], 4, 0)</f>
        <v>0.19510000000000002</v>
      </c>
      <c r="I222" s="9">
        <f>VLOOKUP($C222, Table3[#All], 5, 0)</f>
        <v>2.4399999999999998E-2</v>
      </c>
      <c r="J222" s="10">
        <f t="shared" si="259"/>
        <v>3</v>
      </c>
      <c r="K222" s="11"/>
      <c r="L222" s="9">
        <f>VLOOKUP($C222, Table3[#All], 6, 0)</f>
        <v>0</v>
      </c>
      <c r="M222" s="9"/>
      <c r="N222" s="9">
        <f>VLOOKUP($C222, Table3[#All], 7, 0)</f>
        <v>1</v>
      </c>
      <c r="O222" s="9">
        <f>VLOOKUP($C222, Table3[#All], 8, 0)</f>
        <v>0</v>
      </c>
      <c r="P222" s="9">
        <f>VLOOKUP($C222, Table3[#All], 9, 0)</f>
        <v>0</v>
      </c>
      <c r="Q222" s="10">
        <f t="shared" si="260"/>
        <v>3</v>
      </c>
      <c r="R222" s="11"/>
      <c r="S222" s="9">
        <f>VLOOKUP($C222, Table3[#All], 10, 0)</f>
        <v>0</v>
      </c>
      <c r="T222" s="9">
        <f>VLOOKUP($C222, Table3[#All], 11, 0)</f>
        <v>0.26829999999999998</v>
      </c>
      <c r="U222" s="9">
        <f>VLOOKUP($C222, Table3[#All], 12, 0)</f>
        <v>0.6341</v>
      </c>
      <c r="V222" s="9">
        <f>VLOOKUP($C222, Table3[#All], 13, 0)</f>
        <v>9.7599999999999992E-2</v>
      </c>
      <c r="W222" s="9">
        <f>VLOOKUP($C222, Table3[#All], 14, 0)</f>
        <v>0</v>
      </c>
      <c r="X222" s="10">
        <f t="shared" si="261"/>
        <v>3</v>
      </c>
      <c r="Y222" s="11"/>
      <c r="Z222" s="9">
        <f>VLOOKUP($C222, Table3[#All], 15, 0)</f>
        <v>2.4399999999999998E-2</v>
      </c>
      <c r="AA222" s="9">
        <f>VLOOKUP($C222, Table3[#All], 16, 0)</f>
        <v>0.29270000000000002</v>
      </c>
      <c r="AB222" s="9">
        <f>VLOOKUP($C222, Table3[#All], 17, 0)</f>
        <v>0.48780000000000001</v>
      </c>
      <c r="AC222" s="9">
        <f>VLOOKUP($C222, Table3[#All], 18, 0)</f>
        <v>0.19510000000000002</v>
      </c>
      <c r="AD222" s="9">
        <f>VLOOKUP($C222, Table3[#All], 19, 0)</f>
        <v>0</v>
      </c>
      <c r="AE222" s="10">
        <f t="shared" si="231"/>
        <v>3</v>
      </c>
      <c r="AF222" s="11"/>
      <c r="AG222" s="9">
        <f>VLOOKUP($C222, Table3[#All], 20, 0)</f>
        <v>0</v>
      </c>
      <c r="AH222" s="9">
        <f>VLOOKUP($C222, Table3[#All], 21, 0)</f>
        <v>0.29270000000000002</v>
      </c>
      <c r="AI222" s="9">
        <f>VLOOKUP($C222, Table3[#All], 22, 0)</f>
        <v>0.70730000000000004</v>
      </c>
      <c r="AJ222" s="9"/>
      <c r="AK222" s="9"/>
      <c r="AL222" s="10">
        <f t="shared" si="232"/>
        <v>3</v>
      </c>
      <c r="AM222" s="11"/>
      <c r="AN222" s="9">
        <f>VLOOKUP($C222, Table3[#All], 23, 0)</f>
        <v>0</v>
      </c>
      <c r="AO222" s="9">
        <f>VLOOKUP($C222, Table3[#All], 24, 0)</f>
        <v>0</v>
      </c>
      <c r="AP222" s="9">
        <f>VLOOKUP($C222, Table3[#All], 25, 0)</f>
        <v>1</v>
      </c>
      <c r="AQ222" s="9">
        <f>VLOOKUP($C222, Table3[#All], 26, 0)</f>
        <v>0</v>
      </c>
      <c r="AR222" s="9"/>
      <c r="AS222" s="12">
        <f t="shared" si="233"/>
        <v>3</v>
      </c>
      <c r="AT222" s="11"/>
      <c r="AU222" s="9">
        <f>VLOOKUP($C222, Table3[#All], 27, 0)</f>
        <v>0.26829999999999998</v>
      </c>
      <c r="AV222" s="9">
        <f>VLOOKUP($C222, Table3[#All], 28, 0)</f>
        <v>4.8799999999999996E-2</v>
      </c>
      <c r="AW222" s="9">
        <f>VLOOKUP($C222, Table3[#All], 29, 0)</f>
        <v>0.68290000000000006</v>
      </c>
      <c r="AX222" s="9"/>
      <c r="AY222" s="9"/>
      <c r="AZ222" s="10">
        <f t="shared" si="262"/>
        <v>3</v>
      </c>
      <c r="BA222" s="11"/>
      <c r="BB222" s="9">
        <f>VLOOKUP($C222, Table3[#All], 30, 0)</f>
        <v>0</v>
      </c>
      <c r="BC222" s="9">
        <f>VLOOKUP($C222, Table3[#All], 31, 0)</f>
        <v>0.24390000000000001</v>
      </c>
      <c r="BD222" s="9">
        <f>VLOOKUP($C222, Table3[#All], 32, 0)</f>
        <v>0.2195</v>
      </c>
      <c r="BE222" s="9">
        <f>VLOOKUP($C222, Table3[#All], 33, 0)</f>
        <v>0.53659999999999997</v>
      </c>
      <c r="BF222" s="9"/>
      <c r="BG222" s="10">
        <f t="shared" si="263"/>
        <v>4</v>
      </c>
      <c r="BH222" s="81"/>
      <c r="BI222" s="9">
        <f>VLOOKUP($C222, Table3[#All], 34, 0)</f>
        <v>0</v>
      </c>
      <c r="BJ222" s="9">
        <f>VLOOKUP($C222, Table3[#All], 35, 0)</f>
        <v>0</v>
      </c>
      <c r="BK222" s="9">
        <f>VLOOKUP($C222, Table3[#All], 36, 0)</f>
        <v>0</v>
      </c>
      <c r="BL222" s="9">
        <f>VLOOKUP($C222, Table3[#All], 37, 0)</f>
        <v>0</v>
      </c>
      <c r="BM222" s="9">
        <f>VLOOKUP($C222, Table3[#All], 38, 0)</f>
        <v>0</v>
      </c>
      <c r="BN222" s="10" t="str">
        <f t="shared" si="264"/>
        <v>N/A</v>
      </c>
      <c r="BO222" s="11"/>
      <c r="BP222" s="9">
        <f>VLOOKUP($C222, Table3[#All], 39, 0)</f>
        <v>0.439</v>
      </c>
      <c r="BQ222" s="9">
        <f>VLOOKUP($C222, Table3[#All], 40, 0)</f>
        <v>0.46340000000000003</v>
      </c>
      <c r="BR222" s="9">
        <f>VLOOKUP($C222, Table3[#All], 41, 0)</f>
        <v>0</v>
      </c>
      <c r="BS222" s="9">
        <f>VLOOKUP($C222, Table3[#All], 42, 0)</f>
        <v>9.7599999999999992E-2</v>
      </c>
      <c r="BT222" s="9"/>
      <c r="BU222" s="10">
        <f t="shared" si="234"/>
        <v>2</v>
      </c>
      <c r="BV222" s="11"/>
      <c r="BW222" s="9">
        <f>VLOOKUP($C222, Table3[#All], 43, 0)</f>
        <v>0</v>
      </c>
      <c r="BX222" s="9">
        <f>VLOOKUP($C222, Table3[#All], 44, 0)</f>
        <v>0.878</v>
      </c>
      <c r="BY222" s="9">
        <f>VLOOKUP($C222, Table3[#All], 45, 0)</f>
        <v>0.122</v>
      </c>
      <c r="BZ222" s="9"/>
      <c r="CA222" s="9"/>
      <c r="CB222" s="10">
        <f t="shared" si="235"/>
        <v>2</v>
      </c>
      <c r="CC222" s="81"/>
      <c r="CD222" s="9">
        <f>VLOOKUP($C222, Table3[#All], 46, 0)</f>
        <v>0.90239999999999998</v>
      </c>
      <c r="CE222" s="9">
        <f>VLOOKUP($C222, Table3[#All], 47, 0)</f>
        <v>0</v>
      </c>
      <c r="CF222" s="9">
        <f>VLOOKUP($C222, Table3[#All], 48, 0)</f>
        <v>0</v>
      </c>
      <c r="CG222" s="9">
        <f>VLOOKUP($C222, Table3[#All], 49, 0)</f>
        <v>9.7599999999999992E-2</v>
      </c>
      <c r="CH222" s="9">
        <f>VLOOKUP($C222, Table3[#All], 50, 0)</f>
        <v>0</v>
      </c>
      <c r="CI222" s="12">
        <f t="shared" si="236"/>
        <v>1</v>
      </c>
      <c r="CJ222" s="13"/>
      <c r="CK222" s="9">
        <f>VLOOKUP($C222, Table3[#All], 51, 0)</f>
        <v>0.92680000000000007</v>
      </c>
      <c r="CL222" s="9">
        <f>VLOOKUP($C222, Table3[#All], 52, 0)</f>
        <v>7.3200000000000001E-2</v>
      </c>
      <c r="CM222" s="9">
        <f>VLOOKUP($C222, Table3[#All], 53, 0)</f>
        <v>0</v>
      </c>
      <c r="CN222" s="9">
        <f>VLOOKUP($C222, Table3[#All], 54, 0)</f>
        <v>0</v>
      </c>
      <c r="CO222" s="9"/>
      <c r="CP222" s="10">
        <f t="shared" si="237"/>
        <v>1</v>
      </c>
      <c r="CQ222" s="11"/>
      <c r="CR222" s="9">
        <f>VLOOKUP($C222, Table3[#All], 55, 0)</f>
        <v>0.60980000000000001</v>
      </c>
      <c r="CS222" s="9">
        <f>VLOOKUP($C222, Table3[#All], 56, 0)</f>
        <v>0.24390000000000001</v>
      </c>
      <c r="CT222" s="9">
        <f>VLOOKUP($C222, Table3[#All], 57, 0)</f>
        <v>0.122</v>
      </c>
      <c r="CU222" s="9">
        <f>VLOOKUP($C222, Table3[#All], 58, 0)</f>
        <v>2.4399999999999998E-2</v>
      </c>
      <c r="CV222" s="9">
        <f>VLOOKUP($C222, Table3[#All], 59, 0)</f>
        <v>0</v>
      </c>
      <c r="CW222" s="14">
        <f t="shared" si="238"/>
        <v>2</v>
      </c>
      <c r="CX222" s="81"/>
      <c r="CY222" s="9">
        <f>VLOOKUP($C222, Table3[#All], 60, 0)</f>
        <v>0.41460000000000002</v>
      </c>
      <c r="CZ222" s="9">
        <f>VLOOKUP($C222, Table3[#All], 61, 0)</f>
        <v>0.53659999999999997</v>
      </c>
      <c r="DA222" s="9">
        <f>VLOOKUP($C222, Table3[#All], 62, 0)</f>
        <v>4.8799999999999996E-2</v>
      </c>
      <c r="DB222" s="9">
        <f>VLOOKUP($C222, Table3[#All], 63, 0)</f>
        <v>0</v>
      </c>
      <c r="DC222" s="9">
        <f>VLOOKUP($C222, Table3[#All], 64, 0)</f>
        <v>0</v>
      </c>
      <c r="DD222" s="10">
        <f t="shared" si="239"/>
        <v>2</v>
      </c>
      <c r="DE222" s="11"/>
      <c r="DF222" s="9">
        <f>VLOOKUP($C222, Table3[#All], 65, 0)</f>
        <v>0.34149999999999997</v>
      </c>
      <c r="DG222" s="9"/>
      <c r="DH222" s="9">
        <f>VLOOKUP($C222, Table3[#All], 66, 0)</f>
        <v>0.26829999999999998</v>
      </c>
      <c r="DI222" s="9"/>
      <c r="DJ222" s="9">
        <f>VLOOKUP($C222, Table3[#All], 67, 0)</f>
        <v>0.39020000000000005</v>
      </c>
      <c r="DK222" s="14">
        <f t="shared" si="240"/>
        <v>5</v>
      </c>
      <c r="DL222" s="11"/>
      <c r="DM222" s="9">
        <f>VLOOKUP($C222, Table3[#All], 68, 0)</f>
        <v>0.56100000000000005</v>
      </c>
      <c r="DN222" s="9"/>
      <c r="DO222" s="9">
        <f>VLOOKUP($C222, Table3[#All], 69, 0)</f>
        <v>0.439</v>
      </c>
      <c r="DP222" s="9">
        <f>VLOOKUP($C222, Table3[#All], 70, 0)</f>
        <v>0</v>
      </c>
      <c r="DQ222" s="9"/>
      <c r="DR222" s="14">
        <f t="shared" si="241"/>
        <v>3</v>
      </c>
      <c r="DS222" s="11"/>
      <c r="DT222" s="9">
        <f>VLOOKUP($C222, Table3[#All], 71, 0)</f>
        <v>0</v>
      </c>
      <c r="DU222" s="9">
        <f>VLOOKUP($C222, Table3[#All], 72, 0)</f>
        <v>7.3200000000000001E-2</v>
      </c>
      <c r="DV222" s="9">
        <f>VLOOKUP($C222, Table3[#All], 73, 0)</f>
        <v>0.6341</v>
      </c>
      <c r="DW222" s="9">
        <f>VLOOKUP($C222, Table3[#All], 74, 0)</f>
        <v>0.19510000000000002</v>
      </c>
      <c r="DX222" s="9">
        <f>VLOOKUP($C222, Table3[#All], 75, 0)</f>
        <v>9.7599999999999992E-2</v>
      </c>
      <c r="DY222" s="12">
        <f t="shared" si="230"/>
        <v>4</v>
      </c>
      <c r="DZ222" s="11"/>
      <c r="EA222" s="9">
        <f>VLOOKUP($C222, Table3[#All], 76, 0)</f>
        <v>1</v>
      </c>
      <c r="EB222" s="9">
        <f>VLOOKUP($C222, Table3[#All], 77, 0)</f>
        <v>0</v>
      </c>
      <c r="EC222" s="9">
        <f>VLOOKUP($C222, Table3[#All], 78, 0)</f>
        <v>0</v>
      </c>
      <c r="ED222" s="9">
        <f>VLOOKUP($C222, Table3[#All], 79, 0)</f>
        <v>0</v>
      </c>
      <c r="EE222" s="9">
        <f>VLOOKUP($C222, Table3[#All], 80, 0)</f>
        <v>0</v>
      </c>
      <c r="EF222" s="10">
        <f t="shared" si="242"/>
        <v>1</v>
      </c>
      <c r="EG222" s="9"/>
      <c r="EH222" s="9">
        <f>VLOOKUP($C222, Table3[#All], 81, 0)</f>
        <v>0</v>
      </c>
      <c r="EI222" s="9">
        <f>VLOOKUP($C222, Table3[#All], 82, 0)</f>
        <v>0</v>
      </c>
      <c r="EJ222" s="9">
        <f>VLOOKUP($C222, Table3[#All], 83, 0)</f>
        <v>0</v>
      </c>
      <c r="EK222" s="9">
        <f>VLOOKUP($C222, Table3[#All], 84, 0)</f>
        <v>0</v>
      </c>
      <c r="EL222" s="9">
        <f>VLOOKUP($C222, Table3[#All], 85, 0)</f>
        <v>1</v>
      </c>
      <c r="EM222" s="14">
        <f t="shared" si="243"/>
        <v>5</v>
      </c>
      <c r="EN222" s="11"/>
      <c r="EO222" s="9">
        <f>VLOOKUP($C222, Table3[#All], 86, 0)</f>
        <v>0.85370000000000001</v>
      </c>
      <c r="EP222" s="9"/>
      <c r="EQ222" s="9">
        <f>VLOOKUP($C222, Table3[#All], 87, 0)</f>
        <v>0.14630000000000001</v>
      </c>
      <c r="ER222" s="9"/>
      <c r="ES222" s="9"/>
      <c r="ET222" s="14">
        <f t="shared" si="244"/>
        <v>1</v>
      </c>
      <c r="EU222" s="11"/>
      <c r="EV222" s="9">
        <f>VLOOKUP($C222, Table3[#All], 88, 0)</f>
        <v>1</v>
      </c>
      <c r="EW222" s="9">
        <f>VLOOKUP($C222, Table3[#All], 89, 0)</f>
        <v>0</v>
      </c>
      <c r="EX222" s="9">
        <f>VLOOKUP($C222, Table3[#All], 90, 0)</f>
        <v>0</v>
      </c>
      <c r="EY222" s="9">
        <f>VLOOKUP($C222, Table3[#All], 91, 0)</f>
        <v>0</v>
      </c>
      <c r="EZ222" s="9">
        <f>VLOOKUP($C222, Table3[#All], 92, 0)</f>
        <v>0</v>
      </c>
      <c r="FA222" s="12">
        <f t="shared" si="245"/>
        <v>1</v>
      </c>
      <c r="FB222" s="11"/>
      <c r="FC222" s="9">
        <f>VLOOKUP($C222, Table3[#All], 93, 0)</f>
        <v>0</v>
      </c>
      <c r="FD222" s="9">
        <f>VLOOKUP($C222, Table3[#All], 94, 0)</f>
        <v>0.24390000000000001</v>
      </c>
      <c r="FE222" s="9">
        <f>VLOOKUP($C222, Table3[#All], 95, 0)</f>
        <v>0.73170000000000002</v>
      </c>
      <c r="FF222" s="9">
        <f>VLOOKUP($C222, Table3[#All], 96, 0)</f>
        <v>2.4399999999999998E-2</v>
      </c>
      <c r="FG222" s="9"/>
      <c r="FH222" s="10">
        <f t="shared" si="246"/>
        <v>3</v>
      </c>
      <c r="FI222" s="11"/>
      <c r="FJ222" s="9">
        <f>VLOOKUP($C222, Table3[#All], 97, 0)</f>
        <v>0</v>
      </c>
      <c r="FK222" s="9">
        <f>VLOOKUP($C222, Table3[#All], 98, 0)</f>
        <v>0</v>
      </c>
      <c r="FL222" s="9">
        <f>VLOOKUP($C222, Table3[#All], 99, 0)</f>
        <v>0</v>
      </c>
      <c r="FM222" s="9">
        <f>VLOOKUP($C222, Table3[#All], 100, 0)</f>
        <v>1</v>
      </c>
      <c r="FN222" s="9">
        <f>VLOOKUP($C222, Table3[#All], 101, 0)</f>
        <v>0</v>
      </c>
      <c r="FO222" s="14">
        <f t="shared" si="247"/>
        <v>4</v>
      </c>
      <c r="FP222" s="11"/>
      <c r="FQ222" s="9">
        <f>VLOOKUP($C222, Table3[#All], 102, 0)</f>
        <v>0.95120000000000005</v>
      </c>
      <c r="FR222" s="9">
        <f>VLOOKUP($C222, Table3[#All], 103, 0)</f>
        <v>4.8799999999999996E-2</v>
      </c>
      <c r="FS222" s="9">
        <f>VLOOKUP($C222, Table3[#All], 104, 0)</f>
        <v>0</v>
      </c>
      <c r="FT222" s="9">
        <f>VLOOKUP($C222, Table3[#All], 105, 0)</f>
        <v>0</v>
      </c>
      <c r="FU222" s="9">
        <v>0</v>
      </c>
      <c r="FV222" s="10">
        <f t="shared" si="248"/>
        <v>1</v>
      </c>
      <c r="FW222" s="11"/>
      <c r="FX222" s="9">
        <f>VLOOKUP($C222, Table3[#All], 106, 0)</f>
        <v>0</v>
      </c>
      <c r="FY222" s="9"/>
      <c r="FZ222" s="9">
        <f>VLOOKUP($C222, Table3[#All], 107, 0)</f>
        <v>0.41460000000000002</v>
      </c>
      <c r="GA222" s="9">
        <f>VLOOKUP($C222, Table3[#All], 108, 0)</f>
        <v>0.58540000000000003</v>
      </c>
      <c r="GB222" s="9"/>
      <c r="GC222" s="10">
        <f t="shared" si="265"/>
        <v>4</v>
      </c>
      <c r="GD222" s="81"/>
      <c r="GE222" s="9">
        <f>VLOOKUP($C222, Table3[#All], 109, 0)</f>
        <v>0.2432</v>
      </c>
      <c r="GF222" s="9">
        <f>VLOOKUP($C222, Table3[#All], 110, 0)</f>
        <v>0.48649999999999999</v>
      </c>
      <c r="GG222" s="9">
        <f>VLOOKUP($C222, Table3[#All], 111, 0)</f>
        <v>0.27029999999999998</v>
      </c>
      <c r="GH222" s="9"/>
      <c r="GI222" s="9">
        <f>VLOOKUP($C222, Table3[#All], 112, 0)</f>
        <v>0</v>
      </c>
      <c r="GJ222" s="12">
        <f t="shared" si="249"/>
        <v>3</v>
      </c>
      <c r="GK222" s="11"/>
      <c r="GL222" s="9">
        <f>VLOOKUP($C222, Table3[#All], 113, 0)</f>
        <v>2.4399999999999998E-2</v>
      </c>
      <c r="GM222" s="9">
        <f>VLOOKUP($C222, Table3[#All], 114, 0)</f>
        <v>0.26829999999999998</v>
      </c>
      <c r="GN222" s="9">
        <f>VLOOKUP($C222, Table3[#All], 115, 0)</f>
        <v>0</v>
      </c>
      <c r="GO222" s="9">
        <f>VLOOKUP($C222, Table3[#All], 116, 0)</f>
        <v>0.70730000000000004</v>
      </c>
      <c r="GP222" s="9"/>
      <c r="GQ222" s="10">
        <f t="shared" si="250"/>
        <v>4</v>
      </c>
      <c r="GR222" s="11"/>
      <c r="GS222" s="9">
        <f>VLOOKUP($C222, Table2[#All], 3, 0)</f>
        <v>0</v>
      </c>
      <c r="GT222" s="9">
        <f>VLOOKUP($C222, Table2[#All], 4, 0)</f>
        <v>0</v>
      </c>
      <c r="GU222" s="9">
        <f>VLOOKUP($C222, Table2[#All], 5, 0)</f>
        <v>1</v>
      </c>
      <c r="GV222" s="9">
        <f>VLOOKUP($C222, Table2[#All], 6, 0)</f>
        <v>0</v>
      </c>
      <c r="GW222" s="9">
        <f>VLOOKUP($C222, Table2[#All], 7, 0)</f>
        <v>0</v>
      </c>
      <c r="GX222" s="10">
        <f t="shared" si="251"/>
        <v>3</v>
      </c>
      <c r="GY222" s="11"/>
      <c r="GZ222" s="9">
        <v>0</v>
      </c>
      <c r="HA222" s="9">
        <v>0</v>
      </c>
      <c r="HB222" s="9">
        <v>0</v>
      </c>
      <c r="HC222" s="9">
        <v>1</v>
      </c>
      <c r="HD222" s="9"/>
      <c r="HE222" s="10">
        <f t="shared" si="252"/>
        <v>4</v>
      </c>
      <c r="HF222" s="11"/>
      <c r="HG222" s="9">
        <f>VLOOKUP($C222, Table5[#All], 2, 0)</f>
        <v>0</v>
      </c>
      <c r="HH222" s="9">
        <f>VLOOKUP($C222, Table5[#All], 3, 0)</f>
        <v>0</v>
      </c>
      <c r="HI222" s="9">
        <f>VLOOKUP($C222, Table5[#All], 4, 0)</f>
        <v>0</v>
      </c>
      <c r="HJ222" s="9">
        <f>VLOOKUP($C222, Table5[#All], 5, 0)</f>
        <v>1</v>
      </c>
      <c r="HK222" s="9">
        <f>VLOOKUP($C222, Table5[#All], 6, 0)</f>
        <v>0</v>
      </c>
      <c r="HL222" s="10">
        <f t="shared" si="253"/>
        <v>4</v>
      </c>
      <c r="HM222" s="11"/>
      <c r="HN222" s="9">
        <f>VLOOKUP($C222, Table5[#All], 7, 0)</f>
        <v>0</v>
      </c>
      <c r="HO222" s="9">
        <f>VLOOKUP($C222, Table5[#All], 8, 0)</f>
        <v>0</v>
      </c>
      <c r="HP222" s="9">
        <f>VLOOKUP($C222, Table5[#All], 9, 0)</f>
        <v>0</v>
      </c>
      <c r="HQ222" s="9">
        <f>VLOOKUP($C222, Table5[#All], 10, 0)</f>
        <v>0</v>
      </c>
      <c r="HR222" s="9">
        <f>VLOOKUP($C222, Table5[#All], 11, 0)</f>
        <v>1</v>
      </c>
      <c r="HS222" s="10">
        <f t="shared" si="254"/>
        <v>5</v>
      </c>
      <c r="HT222" s="11"/>
      <c r="HU222" s="9">
        <f>VLOOKUP($C222, Table5[#All], 12, 0)</f>
        <v>1</v>
      </c>
      <c r="HV222" s="9">
        <f>VLOOKUP($C222, Table5[#All], 13, 0)</f>
        <v>0</v>
      </c>
      <c r="HW222" s="9">
        <f>VLOOKUP($C222, Table5[#All], 14, 0)</f>
        <v>0</v>
      </c>
      <c r="HX222" s="9">
        <f>VLOOKUP($C222, Table5[#All], 15, 0)</f>
        <v>0</v>
      </c>
      <c r="HY222" s="9">
        <f>VLOOKUP($C222, Table5[#All], 16, 0)</f>
        <v>0</v>
      </c>
      <c r="HZ222" s="10">
        <f t="shared" si="255"/>
        <v>1</v>
      </c>
      <c r="IA222" s="11"/>
      <c r="IB222" s="9">
        <f>VLOOKUP($C222, Table5[#All], 17, 0)</f>
        <v>1</v>
      </c>
      <c r="IC222" s="9">
        <f>VLOOKUP($C222, Table5[#All], 18, 0)</f>
        <v>0</v>
      </c>
      <c r="ID222" s="9">
        <f>VLOOKUP($C222, Table5[#All], 19, 0)</f>
        <v>0</v>
      </c>
      <c r="IE222" s="9">
        <f>VLOOKUP($C222, Table5[#All], 20, 0)</f>
        <v>0</v>
      </c>
      <c r="IF222" s="9">
        <f>VLOOKUP($C222, Table5[#All], 21, 0)</f>
        <v>0</v>
      </c>
      <c r="IG222" s="10">
        <f t="shared" si="256"/>
        <v>1</v>
      </c>
      <c r="IH222" s="11"/>
      <c r="II222" s="9">
        <f>VLOOKUP($C222, Table5[#All], 22, 0)</f>
        <v>1</v>
      </c>
      <c r="IJ222" s="9">
        <f>VLOOKUP($C222, Table5[#All], 23, 0)</f>
        <v>0</v>
      </c>
      <c r="IK222" s="9">
        <f>VLOOKUP($C222, Table5[#All], 24, 0)</f>
        <v>0</v>
      </c>
      <c r="IL222" s="9">
        <f>VLOOKUP($C222, Table5[#All], 25, 0)</f>
        <v>0</v>
      </c>
      <c r="IM222" s="9">
        <f>VLOOKUP($C222, Table5[#All], 26, 0)</f>
        <v>0</v>
      </c>
      <c r="IN222" s="10">
        <f t="shared" si="257"/>
        <v>1</v>
      </c>
      <c r="IO222" s="11"/>
      <c r="IP222" s="9">
        <v>1</v>
      </c>
      <c r="IQ222" s="9">
        <v>0</v>
      </c>
      <c r="IR222" s="9">
        <v>0</v>
      </c>
      <c r="IS222" s="9">
        <v>0</v>
      </c>
      <c r="IT222" s="9">
        <v>0</v>
      </c>
      <c r="IU222" s="10">
        <f t="shared" si="258"/>
        <v>1</v>
      </c>
      <c r="IV222" s="82"/>
    </row>
    <row r="223" spans="1:256" ht="16.3" thickTop="1" thickBot="1" x14ac:dyDescent="0.35">
      <c r="A223" s="16" t="s">
        <v>588</v>
      </c>
      <c r="B223" s="16" t="s">
        <v>589</v>
      </c>
      <c r="C223" s="16" t="s">
        <v>590</v>
      </c>
      <c r="D223" s="11"/>
      <c r="E223" s="9">
        <f>VLOOKUP($C223, Table3[#All], 2, 0)</f>
        <v>3.7499999999999999E-2</v>
      </c>
      <c r="F223" s="9"/>
      <c r="G223" s="9">
        <f>VLOOKUP($C223, Table3[#All], 3, 0)</f>
        <v>0.25</v>
      </c>
      <c r="H223" s="9">
        <f>VLOOKUP($C223, Table3[#All], 4, 0)</f>
        <v>0.71250000000000002</v>
      </c>
      <c r="I223" s="9">
        <f>VLOOKUP($C223, Table3[#All], 5, 0)</f>
        <v>0</v>
      </c>
      <c r="J223" s="10">
        <f t="shared" si="259"/>
        <v>4</v>
      </c>
      <c r="K223" s="11"/>
      <c r="L223" s="9">
        <f>VLOOKUP($C223, Table3[#All], 6, 0)</f>
        <v>0</v>
      </c>
      <c r="M223" s="9"/>
      <c r="N223" s="9">
        <f>VLOOKUP($C223, Table3[#All], 7, 0)</f>
        <v>1</v>
      </c>
      <c r="O223" s="9">
        <f>VLOOKUP($C223, Table3[#All], 8, 0)</f>
        <v>0</v>
      </c>
      <c r="P223" s="9">
        <f>VLOOKUP($C223, Table3[#All], 9, 0)</f>
        <v>0</v>
      </c>
      <c r="Q223" s="10">
        <f t="shared" si="260"/>
        <v>3</v>
      </c>
      <c r="R223" s="11"/>
      <c r="S223" s="9">
        <f>VLOOKUP($C223, Table3[#All], 10, 0)</f>
        <v>0</v>
      </c>
      <c r="T223" s="9">
        <f>VLOOKUP($C223, Table3[#All], 11, 0)</f>
        <v>0.13750000000000001</v>
      </c>
      <c r="U223" s="9">
        <f>VLOOKUP($C223, Table3[#All], 12, 0)</f>
        <v>0.5625</v>
      </c>
      <c r="V223" s="9">
        <f>VLOOKUP($C223, Table3[#All], 13, 0)</f>
        <v>0.3</v>
      </c>
      <c r="W223" s="9">
        <f>VLOOKUP($C223, Table3[#All], 14, 0)</f>
        <v>0</v>
      </c>
      <c r="X223" s="10">
        <f t="shared" si="261"/>
        <v>4</v>
      </c>
      <c r="Y223" s="11"/>
      <c r="Z223" s="9">
        <f>VLOOKUP($C223, Table3[#All], 15, 0)</f>
        <v>0</v>
      </c>
      <c r="AA223" s="9">
        <f>VLOOKUP($C223, Table3[#All], 16, 0)</f>
        <v>0.1875</v>
      </c>
      <c r="AB223" s="9">
        <f>VLOOKUP($C223, Table3[#All], 17, 0)</f>
        <v>0.42499999999999999</v>
      </c>
      <c r="AC223" s="9">
        <f>VLOOKUP($C223, Table3[#All], 18, 0)</f>
        <v>0.38750000000000001</v>
      </c>
      <c r="AD223" s="9">
        <f>VLOOKUP($C223, Table3[#All], 19, 0)</f>
        <v>0</v>
      </c>
      <c r="AE223" s="10">
        <f t="shared" si="231"/>
        <v>4</v>
      </c>
      <c r="AF223" s="11"/>
      <c r="AG223" s="9">
        <f>VLOOKUP($C223, Table3[#All], 20, 0)</f>
        <v>0</v>
      </c>
      <c r="AH223" s="9">
        <f>VLOOKUP($C223, Table3[#All], 21, 0)</f>
        <v>0.48749999999999999</v>
      </c>
      <c r="AI223" s="9">
        <f>VLOOKUP($C223, Table3[#All], 22, 0)</f>
        <v>0.51249999999999996</v>
      </c>
      <c r="AJ223" s="9"/>
      <c r="AK223" s="9"/>
      <c r="AL223" s="10">
        <f t="shared" si="232"/>
        <v>3</v>
      </c>
      <c r="AM223" s="11"/>
      <c r="AN223" s="9">
        <f>VLOOKUP($C223, Table3[#All], 23, 0)</f>
        <v>1</v>
      </c>
      <c r="AO223" s="9">
        <f>VLOOKUP($C223, Table3[#All], 24, 0)</f>
        <v>0</v>
      </c>
      <c r="AP223" s="9">
        <f>VLOOKUP($C223, Table3[#All], 25, 0)</f>
        <v>0</v>
      </c>
      <c r="AQ223" s="9">
        <f>VLOOKUP($C223, Table3[#All], 26, 0)</f>
        <v>0</v>
      </c>
      <c r="AR223" s="9"/>
      <c r="AS223" s="12">
        <f t="shared" si="233"/>
        <v>1</v>
      </c>
      <c r="AT223" s="11"/>
      <c r="AU223" s="9">
        <f>VLOOKUP($C223, Table3[#All], 27, 0)</f>
        <v>0.97499999999999998</v>
      </c>
      <c r="AV223" s="9">
        <f>VLOOKUP($C223, Table3[#All], 28, 0)</f>
        <v>1.2500000000000001E-2</v>
      </c>
      <c r="AW223" s="9">
        <f>VLOOKUP($C223, Table3[#All], 29, 0)</f>
        <v>1.2500000000000001E-2</v>
      </c>
      <c r="AX223" s="9"/>
      <c r="AY223" s="9"/>
      <c r="AZ223" s="10">
        <f t="shared" si="262"/>
        <v>1</v>
      </c>
      <c r="BA223" s="11"/>
      <c r="BB223" s="9">
        <f>VLOOKUP($C223, Table3[#All], 30, 0)</f>
        <v>0.57499999999999996</v>
      </c>
      <c r="BC223" s="9">
        <f>VLOOKUP($C223, Table3[#All], 31, 0)</f>
        <v>0.375</v>
      </c>
      <c r="BD223" s="9">
        <f>VLOOKUP($C223, Table3[#All], 32, 0)</f>
        <v>0.05</v>
      </c>
      <c r="BE223" s="9">
        <f>VLOOKUP($C223, Table3[#All], 33, 0)</f>
        <v>0</v>
      </c>
      <c r="BF223" s="9"/>
      <c r="BG223" s="10">
        <f t="shared" si="263"/>
        <v>2</v>
      </c>
      <c r="BH223" s="81"/>
      <c r="BI223" s="9">
        <f>VLOOKUP($C223, Table3[#All], 34, 0)</f>
        <v>0</v>
      </c>
      <c r="BJ223" s="9">
        <f>VLOOKUP($C223, Table3[#All], 35, 0)</f>
        <v>0</v>
      </c>
      <c r="BK223" s="9">
        <f>VLOOKUP($C223, Table3[#All], 36, 0)</f>
        <v>1</v>
      </c>
      <c r="BL223" s="9">
        <f>VLOOKUP($C223, Table3[#All], 37, 0)</f>
        <v>0</v>
      </c>
      <c r="BM223" s="9">
        <f>VLOOKUP($C223, Table3[#All], 38, 0)</f>
        <v>0</v>
      </c>
      <c r="BN223" s="10">
        <f t="shared" si="264"/>
        <v>3</v>
      </c>
      <c r="BO223" s="11"/>
      <c r="BP223" s="9">
        <f>VLOOKUP($C223, Table3[#All], 39, 0)</f>
        <v>0.52500000000000002</v>
      </c>
      <c r="BQ223" s="9">
        <f>VLOOKUP($C223, Table3[#All], 40, 0)</f>
        <v>1.2500000000000001E-2</v>
      </c>
      <c r="BR223" s="9">
        <f>VLOOKUP($C223, Table3[#All], 41, 0)</f>
        <v>0.4</v>
      </c>
      <c r="BS223" s="9">
        <f>VLOOKUP($C223, Table3[#All], 42, 0)</f>
        <v>6.25E-2</v>
      </c>
      <c r="BT223" s="9"/>
      <c r="BU223" s="10">
        <f t="shared" si="234"/>
        <v>3</v>
      </c>
      <c r="BV223" s="11"/>
      <c r="BW223" s="9">
        <f>VLOOKUP($C223, Table3[#All], 43, 0)</f>
        <v>0.16250000000000001</v>
      </c>
      <c r="BX223" s="9">
        <f>VLOOKUP($C223, Table3[#All], 44, 0)</f>
        <v>0.83750000000000002</v>
      </c>
      <c r="BY223" s="9">
        <f>VLOOKUP($C223, Table3[#All], 45, 0)</f>
        <v>0</v>
      </c>
      <c r="BZ223" s="9"/>
      <c r="CA223" s="9"/>
      <c r="CB223" s="10">
        <f t="shared" si="235"/>
        <v>2</v>
      </c>
      <c r="CC223" s="81"/>
      <c r="CD223" s="9">
        <f>VLOOKUP($C223, Table3[#All], 46, 0)</f>
        <v>1</v>
      </c>
      <c r="CE223" s="9">
        <f>VLOOKUP($C223, Table3[#All], 47, 0)</f>
        <v>0</v>
      </c>
      <c r="CF223" s="9">
        <f>VLOOKUP($C223, Table3[#All], 48, 0)</f>
        <v>0</v>
      </c>
      <c r="CG223" s="9">
        <f>VLOOKUP($C223, Table3[#All], 49, 0)</f>
        <v>0</v>
      </c>
      <c r="CH223" s="9">
        <f>VLOOKUP($C223, Table3[#All], 50, 0)</f>
        <v>0</v>
      </c>
      <c r="CI223" s="12">
        <f t="shared" si="236"/>
        <v>1</v>
      </c>
      <c r="CJ223" s="13"/>
      <c r="CK223" s="9">
        <f>VLOOKUP($C223, Table3[#All], 51, 0)</f>
        <v>0.52500000000000002</v>
      </c>
      <c r="CL223" s="9">
        <f>VLOOKUP($C223, Table3[#All], 52, 0)</f>
        <v>0.46250000000000002</v>
      </c>
      <c r="CM223" s="9">
        <f>VLOOKUP($C223, Table3[#All], 53, 0)</f>
        <v>1.2500000000000001E-2</v>
      </c>
      <c r="CN223" s="9">
        <f>VLOOKUP($C223, Table3[#All], 54, 0)</f>
        <v>0</v>
      </c>
      <c r="CO223" s="9"/>
      <c r="CP223" s="10">
        <f t="shared" si="237"/>
        <v>2</v>
      </c>
      <c r="CQ223" s="11"/>
      <c r="CR223" s="9">
        <f>VLOOKUP($C223, Table3[#All], 55, 0)</f>
        <v>2.5000000000000001E-2</v>
      </c>
      <c r="CS223" s="9">
        <f>VLOOKUP($C223, Table3[#All], 56, 0)</f>
        <v>0.42499999999999999</v>
      </c>
      <c r="CT223" s="9">
        <f>VLOOKUP($C223, Table3[#All], 57, 0)</f>
        <v>0.36249999999999999</v>
      </c>
      <c r="CU223" s="9">
        <f>VLOOKUP($C223, Table3[#All], 58, 0)</f>
        <v>0.1125</v>
      </c>
      <c r="CV223" s="9">
        <f>VLOOKUP($C223, Table3[#All], 59, 0)</f>
        <v>7.4999999999999997E-2</v>
      </c>
      <c r="CW223" s="14">
        <f t="shared" si="238"/>
        <v>3</v>
      </c>
      <c r="CX223" s="81"/>
      <c r="CY223" s="9">
        <f>VLOOKUP($C223, Table3[#All], 60, 0)</f>
        <v>0.1125</v>
      </c>
      <c r="CZ223" s="9">
        <f>VLOOKUP($C223, Table3[#All], 61, 0)</f>
        <v>0.48749999999999999</v>
      </c>
      <c r="DA223" s="9">
        <f>VLOOKUP($C223, Table3[#All], 62, 0)</f>
        <v>0.33750000000000002</v>
      </c>
      <c r="DB223" s="9">
        <f>VLOOKUP($C223, Table3[#All], 63, 0)</f>
        <v>1.2500000000000001E-2</v>
      </c>
      <c r="DC223" s="9">
        <f>VLOOKUP($C223, Table3[#All], 64, 0)</f>
        <v>0.05</v>
      </c>
      <c r="DD223" s="10">
        <f t="shared" si="239"/>
        <v>3</v>
      </c>
      <c r="DE223" s="11"/>
      <c r="DF223" s="9">
        <f>VLOOKUP($C223, Table3[#All], 65, 0)</f>
        <v>0.48749999999999999</v>
      </c>
      <c r="DG223" s="9"/>
      <c r="DH223" s="9">
        <f>VLOOKUP($C223, Table3[#All], 66, 0)</f>
        <v>0.375</v>
      </c>
      <c r="DI223" s="9"/>
      <c r="DJ223" s="9">
        <f>VLOOKUP($C223, Table3[#All], 67, 0)</f>
        <v>0.13750000000000001</v>
      </c>
      <c r="DK223" s="14">
        <f t="shared" si="240"/>
        <v>3</v>
      </c>
      <c r="DL223" s="11"/>
      <c r="DM223" s="9">
        <f>VLOOKUP($C223, Table3[#All], 68, 0)</f>
        <v>0.88749999999999996</v>
      </c>
      <c r="DN223" s="9"/>
      <c r="DO223" s="9">
        <f>VLOOKUP($C223, Table3[#All], 69, 0)</f>
        <v>0.1</v>
      </c>
      <c r="DP223" s="9">
        <f>VLOOKUP($C223, Table3[#All], 70, 0)</f>
        <v>1.2500000000000001E-2</v>
      </c>
      <c r="DQ223" s="9"/>
      <c r="DR223" s="14">
        <f t="shared" si="241"/>
        <v>1</v>
      </c>
      <c r="DS223" s="11"/>
      <c r="DT223" s="9">
        <f>VLOOKUP($C223, Table3[#All], 71, 0)</f>
        <v>0</v>
      </c>
      <c r="DU223" s="9">
        <f>VLOOKUP($C223, Table3[#All], 72, 0)</f>
        <v>1.2500000000000001E-2</v>
      </c>
      <c r="DV223" s="9">
        <f>VLOOKUP($C223, Table3[#All], 73, 0)</f>
        <v>0.27500000000000002</v>
      </c>
      <c r="DW223" s="9">
        <f>VLOOKUP($C223, Table3[#All], 74, 0)</f>
        <v>0.67500000000000004</v>
      </c>
      <c r="DX223" s="9">
        <f>VLOOKUP($C223, Table3[#All], 75, 0)</f>
        <v>3.7499999999999999E-2</v>
      </c>
      <c r="DY223" s="12">
        <f t="shared" si="230"/>
        <v>4</v>
      </c>
      <c r="DZ223" s="11"/>
      <c r="EA223" s="9">
        <f>VLOOKUP($C223, Table3[#All], 76, 0)</f>
        <v>1</v>
      </c>
      <c r="EB223" s="9">
        <f>VLOOKUP($C223, Table3[#All], 77, 0)</f>
        <v>0</v>
      </c>
      <c r="EC223" s="9">
        <f>VLOOKUP($C223, Table3[#All], 78, 0)</f>
        <v>0</v>
      </c>
      <c r="ED223" s="9">
        <f>VLOOKUP($C223, Table3[#All], 79, 0)</f>
        <v>0</v>
      </c>
      <c r="EE223" s="9">
        <f>VLOOKUP($C223, Table3[#All], 80, 0)</f>
        <v>0</v>
      </c>
      <c r="EF223" s="10">
        <f t="shared" si="242"/>
        <v>1</v>
      </c>
      <c r="EG223" s="9"/>
      <c r="EH223" s="9">
        <f>VLOOKUP($C223, Table3[#All], 81, 0)</f>
        <v>0</v>
      </c>
      <c r="EI223" s="9">
        <f>VLOOKUP($C223, Table3[#All], 82, 0)</f>
        <v>0</v>
      </c>
      <c r="EJ223" s="9">
        <f>VLOOKUP($C223, Table3[#All], 83, 0)</f>
        <v>0</v>
      </c>
      <c r="EK223" s="9">
        <f>VLOOKUP($C223, Table3[#All], 84, 0)</f>
        <v>1</v>
      </c>
      <c r="EL223" s="9">
        <f>VLOOKUP($C223, Table3[#All], 85, 0)</f>
        <v>0</v>
      </c>
      <c r="EM223" s="14">
        <f t="shared" si="243"/>
        <v>4</v>
      </c>
      <c r="EN223" s="11"/>
      <c r="EO223" s="9">
        <f>VLOOKUP($C223, Table3[#All], 86, 0)</f>
        <v>0.66249999999999998</v>
      </c>
      <c r="EP223" s="9"/>
      <c r="EQ223" s="9">
        <f>VLOOKUP($C223, Table3[#All], 87, 0)</f>
        <v>0.33750000000000002</v>
      </c>
      <c r="ER223" s="9"/>
      <c r="ES223" s="9"/>
      <c r="ET223" s="14">
        <f t="shared" si="244"/>
        <v>3</v>
      </c>
      <c r="EU223" s="11"/>
      <c r="EV223" s="9">
        <f>VLOOKUP($C223, Table3[#All], 88, 0)</f>
        <v>1</v>
      </c>
      <c r="EW223" s="9">
        <f>VLOOKUP($C223, Table3[#All], 89, 0)</f>
        <v>0</v>
      </c>
      <c r="EX223" s="9">
        <f>VLOOKUP($C223, Table3[#All], 90, 0)</f>
        <v>0</v>
      </c>
      <c r="EY223" s="9">
        <f>VLOOKUP($C223, Table3[#All], 91, 0)</f>
        <v>0</v>
      </c>
      <c r="EZ223" s="9">
        <f>VLOOKUP($C223, Table3[#All], 92, 0)</f>
        <v>0</v>
      </c>
      <c r="FA223" s="12">
        <f t="shared" si="245"/>
        <v>1</v>
      </c>
      <c r="FB223" s="11"/>
      <c r="FC223" s="9">
        <f>VLOOKUP($C223, Table3[#All], 93, 0)</f>
        <v>0</v>
      </c>
      <c r="FD223" s="9">
        <f>VLOOKUP($C223, Table3[#All], 94, 0)</f>
        <v>1.2500000000000001E-2</v>
      </c>
      <c r="FE223" s="9">
        <f>VLOOKUP($C223, Table3[#All], 95, 0)</f>
        <v>0.83750000000000002</v>
      </c>
      <c r="FF223" s="9">
        <f>VLOOKUP($C223, Table3[#All], 96, 0)</f>
        <v>0.15</v>
      </c>
      <c r="FG223" s="9"/>
      <c r="FH223" s="10">
        <f t="shared" si="246"/>
        <v>3</v>
      </c>
      <c r="FI223" s="11"/>
      <c r="FJ223" s="9">
        <f>VLOOKUP($C223, Table3[#All], 97, 0)</f>
        <v>0</v>
      </c>
      <c r="FK223" s="9">
        <f>VLOOKUP($C223, Table3[#All], 98, 0)</f>
        <v>0</v>
      </c>
      <c r="FL223" s="9">
        <f>VLOOKUP($C223, Table3[#All], 99, 0)</f>
        <v>0</v>
      </c>
      <c r="FM223" s="9">
        <f>VLOOKUP($C223, Table3[#All], 100, 0)</f>
        <v>0</v>
      </c>
      <c r="FN223" s="9">
        <f>VLOOKUP($C223, Table3[#All], 101, 0)</f>
        <v>1</v>
      </c>
      <c r="FO223" s="14">
        <f t="shared" si="247"/>
        <v>5</v>
      </c>
      <c r="FP223" s="11"/>
      <c r="FQ223" s="9">
        <f>VLOOKUP($C223, Table3[#All], 102, 0)</f>
        <v>0.15</v>
      </c>
      <c r="FR223" s="9">
        <f>VLOOKUP($C223, Table3[#All], 103, 0)</f>
        <v>0.83750000000000002</v>
      </c>
      <c r="FS223" s="9">
        <f>VLOOKUP($C223, Table3[#All], 104, 0)</f>
        <v>0</v>
      </c>
      <c r="FT223" s="9">
        <f>VLOOKUP($C223, Table3[#All], 105, 0)</f>
        <v>1.2500000000000001E-2</v>
      </c>
      <c r="FU223" s="9">
        <v>0</v>
      </c>
      <c r="FV223" s="10">
        <f t="shared" si="248"/>
        <v>2</v>
      </c>
      <c r="FW223" s="11"/>
      <c r="FX223" s="9">
        <f>VLOOKUP($C223, Table3[#All], 106, 0)</f>
        <v>0.1125</v>
      </c>
      <c r="FY223" s="9"/>
      <c r="FZ223" s="9">
        <f>VLOOKUP($C223, Table3[#All], 107, 0)</f>
        <v>0.36249999999999999</v>
      </c>
      <c r="GA223" s="9">
        <f>VLOOKUP($C223, Table3[#All], 108, 0)</f>
        <v>0.52500000000000002</v>
      </c>
      <c r="GB223" s="9"/>
      <c r="GC223" s="10">
        <f t="shared" si="265"/>
        <v>4</v>
      </c>
      <c r="GD223" s="81"/>
      <c r="GE223" s="9">
        <f>VLOOKUP($C223, Table3[#All], 109, 0)</f>
        <v>0.13699999999999998</v>
      </c>
      <c r="GF223" s="9">
        <f>VLOOKUP($C223, Table3[#All], 110, 0)</f>
        <v>0.58899999999999997</v>
      </c>
      <c r="GG223" s="9">
        <f>VLOOKUP($C223, Table3[#All], 111, 0)</f>
        <v>0.27399999999999997</v>
      </c>
      <c r="GH223" s="9"/>
      <c r="GI223" s="9">
        <f>VLOOKUP($C223, Table3[#All], 112, 0)</f>
        <v>0</v>
      </c>
      <c r="GJ223" s="12">
        <f t="shared" si="249"/>
        <v>3</v>
      </c>
      <c r="GK223" s="11"/>
      <c r="GL223" s="9">
        <f>VLOOKUP($C223, Table3[#All], 113, 0)</f>
        <v>0</v>
      </c>
      <c r="GM223" s="9">
        <f>VLOOKUP($C223, Table3[#All], 114, 0)</f>
        <v>2.5000000000000001E-2</v>
      </c>
      <c r="GN223" s="9">
        <f>VLOOKUP($C223, Table3[#All], 115, 0)</f>
        <v>0.4</v>
      </c>
      <c r="GO223" s="9">
        <f>VLOOKUP($C223, Table3[#All], 116, 0)</f>
        <v>0.57499999999999996</v>
      </c>
      <c r="GP223" s="9"/>
      <c r="GQ223" s="10">
        <f t="shared" si="250"/>
        <v>4</v>
      </c>
      <c r="GR223" s="11"/>
      <c r="GS223" s="9">
        <f>VLOOKUP($C223, Table2[#All], 3, 0)</f>
        <v>0</v>
      </c>
      <c r="GT223" s="9">
        <f>VLOOKUP($C223, Table2[#All], 4, 0)</f>
        <v>0</v>
      </c>
      <c r="GU223" s="9">
        <f>VLOOKUP($C223, Table2[#All], 5, 0)</f>
        <v>1</v>
      </c>
      <c r="GV223" s="9">
        <f>VLOOKUP($C223, Table2[#All], 6, 0)</f>
        <v>0</v>
      </c>
      <c r="GW223" s="9">
        <f>VLOOKUP($C223, Table2[#All], 7, 0)</f>
        <v>0</v>
      </c>
      <c r="GX223" s="10">
        <f t="shared" si="251"/>
        <v>3</v>
      </c>
      <c r="GY223" s="11"/>
      <c r="GZ223" s="9">
        <v>0</v>
      </c>
      <c r="HA223" s="9">
        <v>0</v>
      </c>
      <c r="HB223" s="9">
        <v>0</v>
      </c>
      <c r="HC223" s="9">
        <v>1</v>
      </c>
      <c r="HD223" s="9"/>
      <c r="HE223" s="10">
        <f t="shared" si="252"/>
        <v>4</v>
      </c>
      <c r="HF223" s="11"/>
      <c r="HG223" s="9">
        <f>VLOOKUP($C223, Table5[#All], 2, 0)</f>
        <v>0</v>
      </c>
      <c r="HH223" s="9">
        <f>VLOOKUP($C223, Table5[#All], 3, 0)</f>
        <v>0</v>
      </c>
      <c r="HI223" s="9">
        <f>VLOOKUP($C223, Table5[#All], 4, 0)</f>
        <v>0</v>
      </c>
      <c r="HJ223" s="9">
        <f>VLOOKUP($C223, Table5[#All], 5, 0)</f>
        <v>1</v>
      </c>
      <c r="HK223" s="9">
        <f>VLOOKUP($C223, Table5[#All], 6, 0)</f>
        <v>0</v>
      </c>
      <c r="HL223" s="10">
        <f t="shared" si="253"/>
        <v>4</v>
      </c>
      <c r="HM223" s="11"/>
      <c r="HN223" s="9">
        <f>VLOOKUP($C223, Table5[#All], 7, 0)</f>
        <v>0</v>
      </c>
      <c r="HO223" s="9">
        <f>VLOOKUP($C223, Table5[#All], 8, 0)</f>
        <v>1</v>
      </c>
      <c r="HP223" s="9">
        <f>VLOOKUP($C223, Table5[#All], 9, 0)</f>
        <v>0</v>
      </c>
      <c r="HQ223" s="9">
        <f>VLOOKUP($C223, Table5[#All], 10, 0)</f>
        <v>0</v>
      </c>
      <c r="HR223" s="9">
        <f>VLOOKUP($C223, Table5[#All], 11, 0)</f>
        <v>0</v>
      </c>
      <c r="HS223" s="10">
        <f t="shared" si="254"/>
        <v>2</v>
      </c>
      <c r="HT223" s="11"/>
      <c r="HU223" s="9">
        <f>VLOOKUP($C223, Table5[#All], 12, 0)</f>
        <v>1</v>
      </c>
      <c r="HV223" s="9">
        <f>VLOOKUP($C223, Table5[#All], 13, 0)</f>
        <v>0</v>
      </c>
      <c r="HW223" s="9">
        <f>VLOOKUP($C223, Table5[#All], 14, 0)</f>
        <v>0</v>
      </c>
      <c r="HX223" s="9">
        <f>VLOOKUP($C223, Table5[#All], 15, 0)</f>
        <v>0</v>
      </c>
      <c r="HY223" s="9">
        <f>VLOOKUP($C223, Table5[#All], 16, 0)</f>
        <v>0</v>
      </c>
      <c r="HZ223" s="10">
        <f t="shared" si="255"/>
        <v>1</v>
      </c>
      <c r="IA223" s="11"/>
      <c r="IB223" s="9">
        <f>VLOOKUP($C223, Table5[#All], 17, 0)</f>
        <v>0</v>
      </c>
      <c r="IC223" s="9">
        <f>VLOOKUP($C223, Table5[#All], 18, 0)</f>
        <v>1</v>
      </c>
      <c r="ID223" s="9">
        <f>VLOOKUP($C223, Table5[#All], 19, 0)</f>
        <v>0</v>
      </c>
      <c r="IE223" s="9">
        <f>VLOOKUP($C223, Table5[#All], 20, 0)</f>
        <v>0</v>
      </c>
      <c r="IF223" s="9">
        <f>VLOOKUP($C223, Table5[#All], 21, 0)</f>
        <v>0</v>
      </c>
      <c r="IG223" s="10">
        <f t="shared" si="256"/>
        <v>2</v>
      </c>
      <c r="IH223" s="11"/>
      <c r="II223" s="9">
        <f>VLOOKUP($C223, Table5[#All], 22, 0)</f>
        <v>1</v>
      </c>
      <c r="IJ223" s="9">
        <f>VLOOKUP($C223, Table5[#All], 23, 0)</f>
        <v>0</v>
      </c>
      <c r="IK223" s="9">
        <f>VLOOKUP($C223, Table5[#All], 24, 0)</f>
        <v>0</v>
      </c>
      <c r="IL223" s="9">
        <f>VLOOKUP($C223, Table5[#All], 25, 0)</f>
        <v>0</v>
      </c>
      <c r="IM223" s="9">
        <f>VLOOKUP($C223, Table5[#All], 26, 0)</f>
        <v>0</v>
      </c>
      <c r="IN223" s="10">
        <f t="shared" si="257"/>
        <v>1</v>
      </c>
      <c r="IO223" s="11"/>
      <c r="IP223" s="9">
        <v>1</v>
      </c>
      <c r="IQ223" s="9">
        <v>0</v>
      </c>
      <c r="IR223" s="9">
        <v>0</v>
      </c>
      <c r="IS223" s="9">
        <v>0</v>
      </c>
      <c r="IT223" s="9">
        <v>0</v>
      </c>
      <c r="IU223" s="10">
        <f t="shared" si="258"/>
        <v>1</v>
      </c>
      <c r="IV223" s="82"/>
    </row>
    <row r="224" spans="1:256" ht="16.3" thickTop="1" thickBot="1" x14ac:dyDescent="0.35">
      <c r="A224" s="16" t="s">
        <v>588</v>
      </c>
      <c r="B224" s="16" t="s">
        <v>591</v>
      </c>
      <c r="C224" s="16" t="s">
        <v>592</v>
      </c>
      <c r="D224" s="11"/>
      <c r="E224" s="9">
        <f>VLOOKUP($C224, Table3[#All], 2, 0)</f>
        <v>0</v>
      </c>
      <c r="F224" s="9"/>
      <c r="G224" s="9">
        <f>VLOOKUP($C224, Table3[#All], 3, 0)</f>
        <v>0.2</v>
      </c>
      <c r="H224" s="9">
        <f>VLOOKUP($C224, Table3[#All], 4, 0)</f>
        <v>0.8</v>
      </c>
      <c r="I224" s="9">
        <f>VLOOKUP($C224, Table3[#All], 5, 0)</f>
        <v>0</v>
      </c>
      <c r="J224" s="10">
        <f t="shared" si="259"/>
        <v>4</v>
      </c>
      <c r="K224" s="11"/>
      <c r="L224" s="9">
        <f>VLOOKUP($C224, Table3[#All], 6, 0)</f>
        <v>0</v>
      </c>
      <c r="M224" s="9"/>
      <c r="N224" s="9">
        <f>VLOOKUP($C224, Table3[#All], 7, 0)</f>
        <v>0</v>
      </c>
      <c r="O224" s="9">
        <f>VLOOKUP($C224, Table3[#All], 8, 0)</f>
        <v>1</v>
      </c>
      <c r="P224" s="9">
        <f>VLOOKUP($C224, Table3[#All], 9, 0)</f>
        <v>0</v>
      </c>
      <c r="Q224" s="10">
        <f t="shared" si="260"/>
        <v>4</v>
      </c>
      <c r="R224" s="11"/>
      <c r="S224" s="9">
        <f>VLOOKUP($C224, Table3[#All], 10, 0)</f>
        <v>0</v>
      </c>
      <c r="T224" s="9">
        <f>VLOOKUP($C224, Table3[#All], 11, 0)</f>
        <v>0</v>
      </c>
      <c r="U224" s="9">
        <f>VLOOKUP($C224, Table3[#All], 12, 0)</f>
        <v>0.4667</v>
      </c>
      <c r="V224" s="9">
        <f>VLOOKUP($C224, Table3[#All], 13, 0)</f>
        <v>0.5333</v>
      </c>
      <c r="W224" s="9">
        <f>VLOOKUP($C224, Table3[#All], 14, 0)</f>
        <v>0</v>
      </c>
      <c r="X224" s="10">
        <f t="shared" si="261"/>
        <v>4</v>
      </c>
      <c r="Y224" s="11"/>
      <c r="Z224" s="9">
        <f>VLOOKUP($C224, Table3[#All], 15, 0)</f>
        <v>0</v>
      </c>
      <c r="AA224" s="9">
        <f>VLOOKUP($C224, Table3[#All], 16, 0)</f>
        <v>0</v>
      </c>
      <c r="AB224" s="9">
        <f>VLOOKUP($C224, Table3[#All], 17, 0)</f>
        <v>0.6</v>
      </c>
      <c r="AC224" s="9">
        <f>VLOOKUP($C224, Table3[#All], 18, 0)</f>
        <v>0.33329999999999999</v>
      </c>
      <c r="AD224" s="9">
        <f>VLOOKUP($C224, Table3[#All], 19, 0)</f>
        <v>6.6699999999999995E-2</v>
      </c>
      <c r="AE224" s="10">
        <f t="shared" si="231"/>
        <v>4</v>
      </c>
      <c r="AF224" s="11"/>
      <c r="AG224" s="9">
        <f>VLOOKUP($C224, Table3[#All], 20, 0)</f>
        <v>0</v>
      </c>
      <c r="AH224" s="9">
        <f>VLOOKUP($C224, Table3[#All], 21, 0)</f>
        <v>1</v>
      </c>
      <c r="AI224" s="9">
        <f>VLOOKUP($C224, Table3[#All], 22, 0)</f>
        <v>0</v>
      </c>
      <c r="AJ224" s="9"/>
      <c r="AK224" s="9"/>
      <c r="AL224" s="10">
        <f t="shared" si="232"/>
        <v>2</v>
      </c>
      <c r="AM224" s="11"/>
      <c r="AN224" s="9">
        <f>VLOOKUP($C224, Table3[#All], 23, 0)</f>
        <v>1</v>
      </c>
      <c r="AO224" s="9">
        <f>VLOOKUP($C224, Table3[#All], 24, 0)</f>
        <v>0</v>
      </c>
      <c r="AP224" s="9">
        <f>VLOOKUP($C224, Table3[#All], 25, 0)</f>
        <v>0</v>
      </c>
      <c r="AQ224" s="9">
        <f>VLOOKUP($C224, Table3[#All], 26, 0)</f>
        <v>0</v>
      </c>
      <c r="AR224" s="9"/>
      <c r="AS224" s="12">
        <f t="shared" si="233"/>
        <v>1</v>
      </c>
      <c r="AT224" s="11"/>
      <c r="AU224" s="9">
        <f>VLOOKUP($C224, Table3[#All], 27, 0)</f>
        <v>0.2</v>
      </c>
      <c r="AV224" s="9">
        <f>VLOOKUP($C224, Table3[#All], 28, 0)</f>
        <v>0.8</v>
      </c>
      <c r="AW224" s="9">
        <f>VLOOKUP($C224, Table3[#All], 29, 0)</f>
        <v>0</v>
      </c>
      <c r="AX224" s="9"/>
      <c r="AY224" s="9"/>
      <c r="AZ224" s="10">
        <f t="shared" si="262"/>
        <v>2</v>
      </c>
      <c r="BA224" s="11"/>
      <c r="BB224" s="9">
        <f>VLOOKUP($C224, Table3[#All], 30, 0)</f>
        <v>0.2</v>
      </c>
      <c r="BC224" s="9">
        <f>VLOOKUP($C224, Table3[#All], 31, 0)</f>
        <v>0.26669999999999999</v>
      </c>
      <c r="BD224" s="9">
        <f>VLOOKUP($C224, Table3[#All], 32, 0)</f>
        <v>0.5333</v>
      </c>
      <c r="BE224" s="9">
        <f>VLOOKUP($C224, Table3[#All], 33, 0)</f>
        <v>0</v>
      </c>
      <c r="BF224" s="9"/>
      <c r="BG224" s="10">
        <f t="shared" si="263"/>
        <v>3</v>
      </c>
      <c r="BH224" s="81"/>
      <c r="BI224" s="9">
        <f>VLOOKUP($C224, Table3[#All], 34, 0)</f>
        <v>0</v>
      </c>
      <c r="BJ224" s="9">
        <f>VLOOKUP($C224, Table3[#All], 35, 0)</f>
        <v>0</v>
      </c>
      <c r="BK224" s="9">
        <f>VLOOKUP($C224, Table3[#All], 36, 0)</f>
        <v>0</v>
      </c>
      <c r="BL224" s="9">
        <f>VLOOKUP($C224, Table3[#All], 37, 0)</f>
        <v>0</v>
      </c>
      <c r="BM224" s="9">
        <f>VLOOKUP($C224, Table3[#All], 38, 0)</f>
        <v>0</v>
      </c>
      <c r="BN224" s="10" t="str">
        <f t="shared" si="264"/>
        <v>N/A</v>
      </c>
      <c r="BO224" s="11"/>
      <c r="BP224" s="9">
        <f>VLOOKUP($C224, Table3[#All], 39, 0)</f>
        <v>0</v>
      </c>
      <c r="BQ224" s="9">
        <f>VLOOKUP($C224, Table3[#All], 40, 0)</f>
        <v>6.6699999999999995E-2</v>
      </c>
      <c r="BR224" s="9">
        <f>VLOOKUP($C224, Table3[#All], 41, 0)</f>
        <v>0.73329999999999995</v>
      </c>
      <c r="BS224" s="9">
        <f>VLOOKUP($C224, Table3[#All], 42, 0)</f>
        <v>0.2</v>
      </c>
      <c r="BT224" s="9"/>
      <c r="BU224" s="10">
        <f t="shared" si="234"/>
        <v>3</v>
      </c>
      <c r="BV224" s="11"/>
      <c r="BW224" s="9">
        <f>VLOOKUP($C224, Table3[#All], 43, 0)</f>
        <v>0</v>
      </c>
      <c r="BX224" s="9">
        <f>VLOOKUP($C224, Table3[#All], 44, 0)</f>
        <v>1</v>
      </c>
      <c r="BY224" s="9">
        <f>VLOOKUP($C224, Table3[#All], 45, 0)</f>
        <v>0</v>
      </c>
      <c r="BZ224" s="9"/>
      <c r="CA224" s="9"/>
      <c r="CB224" s="10">
        <f t="shared" si="235"/>
        <v>2</v>
      </c>
      <c r="CC224" s="81"/>
      <c r="CD224" s="9">
        <f>VLOOKUP($C224, Table3[#All], 46, 0)</f>
        <v>1</v>
      </c>
      <c r="CE224" s="9">
        <f>VLOOKUP($C224, Table3[#All], 47, 0)</f>
        <v>0</v>
      </c>
      <c r="CF224" s="9">
        <f>VLOOKUP($C224, Table3[#All], 48, 0)</f>
        <v>0</v>
      </c>
      <c r="CG224" s="9">
        <f>VLOOKUP($C224, Table3[#All], 49, 0)</f>
        <v>0</v>
      </c>
      <c r="CH224" s="9">
        <f>VLOOKUP($C224, Table3[#All], 50, 0)</f>
        <v>0</v>
      </c>
      <c r="CI224" s="12">
        <f t="shared" si="236"/>
        <v>1</v>
      </c>
      <c r="CJ224" s="13"/>
      <c r="CK224" s="9">
        <f>VLOOKUP($C224, Table3[#All], 51, 0)</f>
        <v>0</v>
      </c>
      <c r="CL224" s="9">
        <f>VLOOKUP($C224, Table3[#All], 52, 0)</f>
        <v>1</v>
      </c>
      <c r="CM224" s="9">
        <f>VLOOKUP($C224, Table3[#All], 53, 0)</f>
        <v>0</v>
      </c>
      <c r="CN224" s="9">
        <f>VLOOKUP($C224, Table3[#All], 54, 0)</f>
        <v>0</v>
      </c>
      <c r="CO224" s="9"/>
      <c r="CP224" s="10">
        <f t="shared" si="237"/>
        <v>2</v>
      </c>
      <c r="CQ224" s="11"/>
      <c r="CR224" s="9">
        <f>VLOOKUP($C224, Table3[#All], 55, 0)</f>
        <v>0</v>
      </c>
      <c r="CS224" s="9">
        <f>VLOOKUP($C224, Table3[#All], 56, 0)</f>
        <v>0.5333</v>
      </c>
      <c r="CT224" s="9">
        <f>VLOOKUP($C224, Table3[#All], 57, 0)</f>
        <v>0.4667</v>
      </c>
      <c r="CU224" s="9">
        <f>VLOOKUP($C224, Table3[#All], 58, 0)</f>
        <v>0</v>
      </c>
      <c r="CV224" s="9">
        <f>VLOOKUP($C224, Table3[#All], 59, 0)</f>
        <v>0</v>
      </c>
      <c r="CW224" s="14">
        <f t="shared" si="238"/>
        <v>3</v>
      </c>
      <c r="CX224" s="81"/>
      <c r="CY224" s="9">
        <f>VLOOKUP($C224, Table3[#All], 60, 0)</f>
        <v>0</v>
      </c>
      <c r="CZ224" s="9">
        <f>VLOOKUP($C224, Table3[#All], 61, 0)</f>
        <v>0.66670000000000007</v>
      </c>
      <c r="DA224" s="9">
        <f>VLOOKUP($C224, Table3[#All], 62, 0)</f>
        <v>0.33329999999999999</v>
      </c>
      <c r="DB224" s="9">
        <f>VLOOKUP($C224, Table3[#All], 63, 0)</f>
        <v>0</v>
      </c>
      <c r="DC224" s="9">
        <f>VLOOKUP($C224, Table3[#All], 64, 0)</f>
        <v>0</v>
      </c>
      <c r="DD224" s="10">
        <f t="shared" si="239"/>
        <v>3</v>
      </c>
      <c r="DE224" s="11"/>
      <c r="DF224" s="9">
        <f>VLOOKUP($C224, Table3[#All], 65, 0)</f>
        <v>6.6699999999999995E-2</v>
      </c>
      <c r="DG224" s="9"/>
      <c r="DH224" s="9">
        <f>VLOOKUP($C224, Table3[#All], 66, 0)</f>
        <v>0.73329999999999995</v>
      </c>
      <c r="DI224" s="9"/>
      <c r="DJ224" s="9">
        <f>VLOOKUP($C224, Table3[#All], 67, 0)</f>
        <v>0.2</v>
      </c>
      <c r="DK224" s="14">
        <f t="shared" si="240"/>
        <v>3</v>
      </c>
      <c r="DL224" s="11"/>
      <c r="DM224" s="9">
        <f>VLOOKUP($C224, Table3[#All], 68, 0)</f>
        <v>0.8</v>
      </c>
      <c r="DN224" s="9"/>
      <c r="DO224" s="9">
        <f>VLOOKUP($C224, Table3[#All], 69, 0)</f>
        <v>6.6699999999999995E-2</v>
      </c>
      <c r="DP224" s="9">
        <f>VLOOKUP($C224, Table3[#All], 70, 0)</f>
        <v>0.1333</v>
      </c>
      <c r="DQ224" s="9"/>
      <c r="DR224" s="14">
        <f t="shared" si="241"/>
        <v>1</v>
      </c>
      <c r="DS224" s="11"/>
      <c r="DT224" s="9">
        <f>VLOOKUP($C224, Table3[#All], 71, 0)</f>
        <v>0</v>
      </c>
      <c r="DU224" s="9">
        <f>VLOOKUP($C224, Table3[#All], 72, 0)</f>
        <v>0</v>
      </c>
      <c r="DV224" s="9">
        <f>VLOOKUP($C224, Table3[#All], 73, 0)</f>
        <v>0</v>
      </c>
      <c r="DW224" s="9">
        <f>VLOOKUP($C224, Table3[#All], 74, 0)</f>
        <v>0.2</v>
      </c>
      <c r="DX224" s="9">
        <f>VLOOKUP($C224, Table3[#All], 75, 0)</f>
        <v>0.8</v>
      </c>
      <c r="DY224" s="12">
        <f t="shared" si="230"/>
        <v>5</v>
      </c>
      <c r="DZ224" s="11"/>
      <c r="EA224" s="9">
        <f>VLOOKUP($C224, Table3[#All], 76, 0)</f>
        <v>1</v>
      </c>
      <c r="EB224" s="9">
        <f>VLOOKUP($C224, Table3[#All], 77, 0)</f>
        <v>0</v>
      </c>
      <c r="EC224" s="9">
        <f>VLOOKUP($C224, Table3[#All], 78, 0)</f>
        <v>0</v>
      </c>
      <c r="ED224" s="9">
        <f>VLOOKUP($C224, Table3[#All], 79, 0)</f>
        <v>0</v>
      </c>
      <c r="EE224" s="9">
        <f>VLOOKUP($C224, Table3[#All], 80, 0)</f>
        <v>0</v>
      </c>
      <c r="EF224" s="10">
        <f t="shared" si="242"/>
        <v>1</v>
      </c>
      <c r="EG224" s="9"/>
      <c r="EH224" s="9">
        <f>VLOOKUP($C224, Table3[#All], 81, 0)</f>
        <v>0</v>
      </c>
      <c r="EI224" s="9">
        <f>VLOOKUP($C224, Table3[#All], 82, 0)</f>
        <v>0</v>
      </c>
      <c r="EJ224" s="9">
        <f>VLOOKUP($C224, Table3[#All], 83, 0)</f>
        <v>0</v>
      </c>
      <c r="EK224" s="9">
        <f>VLOOKUP($C224, Table3[#All], 84, 0)</f>
        <v>0</v>
      </c>
      <c r="EL224" s="9">
        <f>VLOOKUP($C224, Table3[#All], 85, 0)</f>
        <v>1</v>
      </c>
      <c r="EM224" s="14">
        <f t="shared" si="243"/>
        <v>5</v>
      </c>
      <c r="EN224" s="11"/>
      <c r="EO224" s="9">
        <f>VLOOKUP($C224, Table3[#All], 86, 0)</f>
        <v>1</v>
      </c>
      <c r="EP224" s="9"/>
      <c r="EQ224" s="9">
        <f>VLOOKUP($C224, Table3[#All], 87, 0)</f>
        <v>0</v>
      </c>
      <c r="ER224" s="9"/>
      <c r="ES224" s="9"/>
      <c r="ET224" s="14">
        <f t="shared" si="244"/>
        <v>1</v>
      </c>
      <c r="EU224" s="11"/>
      <c r="EV224" s="9">
        <f>VLOOKUP($C224, Table3[#All], 88, 0)</f>
        <v>1</v>
      </c>
      <c r="EW224" s="9">
        <f>VLOOKUP($C224, Table3[#All], 89, 0)</f>
        <v>0</v>
      </c>
      <c r="EX224" s="9">
        <f>VLOOKUP($C224, Table3[#All], 90, 0)</f>
        <v>0</v>
      </c>
      <c r="EY224" s="9">
        <f>VLOOKUP($C224, Table3[#All], 91, 0)</f>
        <v>0</v>
      </c>
      <c r="EZ224" s="9">
        <f>VLOOKUP($C224, Table3[#All], 92, 0)</f>
        <v>0</v>
      </c>
      <c r="FA224" s="12">
        <f t="shared" si="245"/>
        <v>1</v>
      </c>
      <c r="FB224" s="11"/>
      <c r="FC224" s="9">
        <f>VLOOKUP($C224, Table3[#All], 93, 0)</f>
        <v>0</v>
      </c>
      <c r="FD224" s="9">
        <f>VLOOKUP($C224, Table3[#All], 94, 0)</f>
        <v>0</v>
      </c>
      <c r="FE224" s="9">
        <f>VLOOKUP($C224, Table3[#All], 95, 0)</f>
        <v>1</v>
      </c>
      <c r="FF224" s="9">
        <f>VLOOKUP($C224, Table3[#All], 96, 0)</f>
        <v>0</v>
      </c>
      <c r="FG224" s="9"/>
      <c r="FH224" s="10">
        <f t="shared" si="246"/>
        <v>3</v>
      </c>
      <c r="FI224" s="11"/>
      <c r="FJ224" s="9">
        <f>VLOOKUP($C224, Table3[#All], 97, 0)</f>
        <v>0</v>
      </c>
      <c r="FK224" s="9">
        <f>VLOOKUP($C224, Table3[#All], 98, 0)</f>
        <v>0</v>
      </c>
      <c r="FL224" s="9">
        <f>VLOOKUP($C224, Table3[#All], 99, 0)</f>
        <v>0</v>
      </c>
      <c r="FM224" s="9">
        <f>VLOOKUP($C224, Table3[#All], 100, 0)</f>
        <v>0</v>
      </c>
      <c r="FN224" s="9">
        <f>VLOOKUP($C224, Table3[#All], 101, 0)</f>
        <v>1</v>
      </c>
      <c r="FO224" s="14">
        <f t="shared" si="247"/>
        <v>5</v>
      </c>
      <c r="FP224" s="11"/>
      <c r="FQ224" s="9">
        <f>VLOOKUP($C224, Table3[#All], 102, 0)</f>
        <v>0.4</v>
      </c>
      <c r="FR224" s="9">
        <f>VLOOKUP($C224, Table3[#All], 103, 0)</f>
        <v>0.6</v>
      </c>
      <c r="FS224" s="9">
        <f>VLOOKUP($C224, Table3[#All], 104, 0)</f>
        <v>0</v>
      </c>
      <c r="FT224" s="9">
        <f>VLOOKUP($C224, Table3[#All], 105, 0)</f>
        <v>0</v>
      </c>
      <c r="FU224" s="9">
        <v>0</v>
      </c>
      <c r="FV224" s="10">
        <f t="shared" si="248"/>
        <v>2</v>
      </c>
      <c r="FW224" s="11"/>
      <c r="FX224" s="9">
        <f>VLOOKUP($C224, Table3[#All], 106, 0)</f>
        <v>0</v>
      </c>
      <c r="FY224" s="9"/>
      <c r="FZ224" s="9">
        <f>VLOOKUP($C224, Table3[#All], 107, 0)</f>
        <v>1</v>
      </c>
      <c r="GA224" s="9">
        <f>VLOOKUP($C224, Table3[#All], 108, 0)</f>
        <v>0</v>
      </c>
      <c r="GB224" s="9"/>
      <c r="GC224" s="10">
        <f t="shared" si="265"/>
        <v>3</v>
      </c>
      <c r="GD224" s="81"/>
      <c r="GE224" s="9">
        <f>VLOOKUP($C224, Table3[#All], 109, 0)</f>
        <v>0</v>
      </c>
      <c r="GF224" s="9">
        <f>VLOOKUP($C224, Table3[#All], 110, 0)</f>
        <v>1</v>
      </c>
      <c r="GG224" s="9">
        <f>VLOOKUP($C224, Table3[#All], 111, 0)</f>
        <v>0</v>
      </c>
      <c r="GH224" s="9"/>
      <c r="GI224" s="9">
        <f>VLOOKUP($C224, Table3[#All], 112, 0)</f>
        <v>0</v>
      </c>
      <c r="GJ224" s="12">
        <f t="shared" si="249"/>
        <v>2</v>
      </c>
      <c r="GK224" s="11"/>
      <c r="GL224" s="9">
        <f>VLOOKUP($C224, Table3[#All], 113, 0)</f>
        <v>0</v>
      </c>
      <c r="GM224" s="9">
        <f>VLOOKUP($C224, Table3[#All], 114, 0)</f>
        <v>0</v>
      </c>
      <c r="GN224" s="9">
        <f>VLOOKUP($C224, Table3[#All], 115, 0)</f>
        <v>0</v>
      </c>
      <c r="GO224" s="9">
        <f>VLOOKUP($C224, Table3[#All], 116, 0)</f>
        <v>1</v>
      </c>
      <c r="GP224" s="9"/>
      <c r="GQ224" s="10">
        <f t="shared" si="250"/>
        <v>4</v>
      </c>
      <c r="GR224" s="11"/>
      <c r="GS224" s="9">
        <f>VLOOKUP($C224, Table2[#All], 3, 0)</f>
        <v>0</v>
      </c>
      <c r="GT224" s="9">
        <f>VLOOKUP($C224, Table2[#All], 4, 0)</f>
        <v>0</v>
      </c>
      <c r="GU224" s="9">
        <f>VLOOKUP($C224, Table2[#All], 5, 0)</f>
        <v>1</v>
      </c>
      <c r="GV224" s="9">
        <f>VLOOKUP($C224, Table2[#All], 6, 0)</f>
        <v>0</v>
      </c>
      <c r="GW224" s="9">
        <f>VLOOKUP($C224, Table2[#All], 7, 0)</f>
        <v>0</v>
      </c>
      <c r="GX224" s="10">
        <f t="shared" si="251"/>
        <v>3</v>
      </c>
      <c r="GY224" s="11"/>
      <c r="GZ224" s="9">
        <v>0</v>
      </c>
      <c r="HA224" s="9">
        <v>0</v>
      </c>
      <c r="HB224" s="9">
        <v>0</v>
      </c>
      <c r="HC224" s="9">
        <v>1</v>
      </c>
      <c r="HD224" s="9"/>
      <c r="HE224" s="10">
        <f t="shared" si="252"/>
        <v>4</v>
      </c>
      <c r="HF224" s="11"/>
      <c r="HG224" s="9">
        <f>VLOOKUP($C224, Table5[#All], 2, 0)</f>
        <v>0</v>
      </c>
      <c r="HH224" s="9">
        <f>VLOOKUP($C224, Table5[#All], 3, 0)</f>
        <v>1</v>
      </c>
      <c r="HI224" s="9">
        <f>VLOOKUP($C224, Table5[#All], 4, 0)</f>
        <v>0</v>
      </c>
      <c r="HJ224" s="9">
        <f>VLOOKUP($C224, Table5[#All], 5, 0)</f>
        <v>0</v>
      </c>
      <c r="HK224" s="9">
        <f>VLOOKUP($C224, Table5[#All], 6, 0)</f>
        <v>0</v>
      </c>
      <c r="HL224" s="10">
        <f t="shared" si="253"/>
        <v>2</v>
      </c>
      <c r="HM224" s="11"/>
      <c r="HN224" s="9">
        <f>VLOOKUP($C224, Table5[#All], 7, 0)</f>
        <v>1</v>
      </c>
      <c r="HO224" s="9">
        <f>VLOOKUP($C224, Table5[#All], 8, 0)</f>
        <v>0</v>
      </c>
      <c r="HP224" s="9">
        <f>VLOOKUP($C224, Table5[#All], 9, 0)</f>
        <v>0</v>
      </c>
      <c r="HQ224" s="9">
        <f>VLOOKUP($C224, Table5[#All], 10, 0)</f>
        <v>0</v>
      </c>
      <c r="HR224" s="9">
        <f>VLOOKUP($C224, Table5[#All], 11, 0)</f>
        <v>0</v>
      </c>
      <c r="HS224" s="10">
        <f t="shared" si="254"/>
        <v>1</v>
      </c>
      <c r="HT224" s="11"/>
      <c r="HU224" s="9">
        <f>VLOOKUP($C224, Table5[#All], 12, 0)</f>
        <v>1</v>
      </c>
      <c r="HV224" s="9">
        <f>VLOOKUP($C224, Table5[#All], 13, 0)</f>
        <v>0</v>
      </c>
      <c r="HW224" s="9">
        <f>VLOOKUP($C224, Table5[#All], 14, 0)</f>
        <v>0</v>
      </c>
      <c r="HX224" s="9">
        <f>VLOOKUP($C224, Table5[#All], 15, 0)</f>
        <v>0</v>
      </c>
      <c r="HY224" s="9">
        <f>VLOOKUP($C224, Table5[#All], 16, 0)</f>
        <v>0</v>
      </c>
      <c r="HZ224" s="10">
        <f t="shared" si="255"/>
        <v>1</v>
      </c>
      <c r="IA224" s="11"/>
      <c r="IB224" s="9">
        <f>VLOOKUP($C224, Table5[#All], 17, 0)</f>
        <v>0</v>
      </c>
      <c r="IC224" s="9">
        <f>VLOOKUP($C224, Table5[#All], 18, 0)</f>
        <v>0</v>
      </c>
      <c r="ID224" s="9">
        <f>VLOOKUP($C224, Table5[#All], 19, 0)</f>
        <v>1</v>
      </c>
      <c r="IE224" s="9">
        <f>VLOOKUP($C224, Table5[#All], 20, 0)</f>
        <v>0</v>
      </c>
      <c r="IF224" s="9">
        <f>VLOOKUP($C224, Table5[#All], 21, 0)</f>
        <v>0</v>
      </c>
      <c r="IG224" s="10">
        <f t="shared" si="256"/>
        <v>3</v>
      </c>
      <c r="IH224" s="11"/>
      <c r="II224" s="9">
        <f>VLOOKUP($C224, Table5[#All], 22, 0)</f>
        <v>1</v>
      </c>
      <c r="IJ224" s="9">
        <f>VLOOKUP($C224, Table5[#All], 23, 0)</f>
        <v>0</v>
      </c>
      <c r="IK224" s="9">
        <f>VLOOKUP($C224, Table5[#All], 24, 0)</f>
        <v>0</v>
      </c>
      <c r="IL224" s="9">
        <f>VLOOKUP($C224, Table5[#All], 25, 0)</f>
        <v>0</v>
      </c>
      <c r="IM224" s="9">
        <f>VLOOKUP($C224, Table5[#All], 26, 0)</f>
        <v>0</v>
      </c>
      <c r="IN224" s="10">
        <f t="shared" si="257"/>
        <v>1</v>
      </c>
      <c r="IO224" s="11"/>
      <c r="IP224" s="9">
        <v>1</v>
      </c>
      <c r="IQ224" s="9">
        <v>0</v>
      </c>
      <c r="IR224" s="9">
        <v>0</v>
      </c>
      <c r="IS224" s="9">
        <v>0</v>
      </c>
      <c r="IT224" s="9">
        <v>0</v>
      </c>
      <c r="IU224" s="10">
        <f t="shared" si="258"/>
        <v>1</v>
      </c>
      <c r="IV224" s="82"/>
    </row>
    <row r="225" spans="1:256" ht="16.3" thickTop="1" thickBot="1" x14ac:dyDescent="0.35">
      <c r="A225" s="16" t="s">
        <v>588</v>
      </c>
      <c r="B225" s="16" t="s">
        <v>593</v>
      </c>
      <c r="C225" s="16" t="s">
        <v>594</v>
      </c>
      <c r="D225" s="11"/>
      <c r="E225" s="9">
        <f>VLOOKUP($C225, Table3[#All], 2, 0)</f>
        <v>0.5</v>
      </c>
      <c r="F225" s="9"/>
      <c r="G225" s="9">
        <f>VLOOKUP($C225, Table3[#All], 3, 0)</f>
        <v>0.13639999999999999</v>
      </c>
      <c r="H225" s="9">
        <f>VLOOKUP($C225, Table3[#All], 4, 0)</f>
        <v>0.33329999999999999</v>
      </c>
      <c r="I225" s="9">
        <f>VLOOKUP($C225, Table3[#All], 5, 0)</f>
        <v>3.0299999999999997E-2</v>
      </c>
      <c r="J225" s="10">
        <f t="shared" si="259"/>
        <v>4</v>
      </c>
      <c r="K225" s="11"/>
      <c r="L225" s="9">
        <f>VLOOKUP($C225, Table3[#All], 6, 0)</f>
        <v>0</v>
      </c>
      <c r="M225" s="9"/>
      <c r="N225" s="9">
        <f>VLOOKUP($C225, Table3[#All], 7, 0)</f>
        <v>1</v>
      </c>
      <c r="O225" s="9">
        <f>VLOOKUP($C225, Table3[#All], 8, 0)</f>
        <v>0</v>
      </c>
      <c r="P225" s="9">
        <f>VLOOKUP($C225, Table3[#All], 9, 0)</f>
        <v>0</v>
      </c>
      <c r="Q225" s="10">
        <f t="shared" si="260"/>
        <v>3</v>
      </c>
      <c r="R225" s="11"/>
      <c r="S225" s="9">
        <f>VLOOKUP($C225, Table3[#All], 10, 0)</f>
        <v>0</v>
      </c>
      <c r="T225" s="9">
        <f>VLOOKUP($C225, Table3[#All], 11, 0)</f>
        <v>6.0599999999999994E-2</v>
      </c>
      <c r="U225" s="9">
        <f>VLOOKUP($C225, Table3[#All], 12, 0)</f>
        <v>0.19699999999999998</v>
      </c>
      <c r="V225" s="9">
        <f>VLOOKUP($C225, Table3[#All], 13, 0)</f>
        <v>0.74239999999999995</v>
      </c>
      <c r="W225" s="9">
        <f>VLOOKUP($C225, Table3[#All], 14, 0)</f>
        <v>0</v>
      </c>
      <c r="X225" s="10">
        <f t="shared" si="261"/>
        <v>4</v>
      </c>
      <c r="Y225" s="11"/>
      <c r="Z225" s="9">
        <f>VLOOKUP($C225, Table3[#All], 15, 0)</f>
        <v>0</v>
      </c>
      <c r="AA225" s="9">
        <f>VLOOKUP($C225, Table3[#All], 16, 0)</f>
        <v>0.1061</v>
      </c>
      <c r="AB225" s="9">
        <f>VLOOKUP($C225, Table3[#All], 17, 0)</f>
        <v>0.40909999999999996</v>
      </c>
      <c r="AC225" s="9">
        <f>VLOOKUP($C225, Table3[#All], 18, 0)</f>
        <v>0.48479999999999995</v>
      </c>
      <c r="AD225" s="9">
        <f>VLOOKUP($C225, Table3[#All], 19, 0)</f>
        <v>0</v>
      </c>
      <c r="AE225" s="10">
        <f t="shared" si="231"/>
        <v>4</v>
      </c>
      <c r="AF225" s="11"/>
      <c r="AG225" s="9">
        <f>VLOOKUP($C225, Table3[#All], 20, 0)</f>
        <v>0</v>
      </c>
      <c r="AH225" s="9">
        <f>VLOOKUP($C225, Table3[#All], 21, 0)</f>
        <v>0.69700000000000006</v>
      </c>
      <c r="AI225" s="9">
        <f>VLOOKUP($C225, Table3[#All], 22, 0)</f>
        <v>0.30299999999999999</v>
      </c>
      <c r="AJ225" s="9"/>
      <c r="AK225" s="9"/>
      <c r="AL225" s="10">
        <f t="shared" si="232"/>
        <v>3</v>
      </c>
      <c r="AM225" s="11"/>
      <c r="AN225" s="9">
        <f>VLOOKUP($C225, Table3[#All], 23, 0)</f>
        <v>1</v>
      </c>
      <c r="AO225" s="9">
        <f>VLOOKUP($C225, Table3[#All], 24, 0)</f>
        <v>0</v>
      </c>
      <c r="AP225" s="9">
        <f>VLOOKUP($C225, Table3[#All], 25, 0)</f>
        <v>0</v>
      </c>
      <c r="AQ225" s="9">
        <f>VLOOKUP($C225, Table3[#All], 26, 0)</f>
        <v>0</v>
      </c>
      <c r="AR225" s="9"/>
      <c r="AS225" s="12">
        <f t="shared" si="233"/>
        <v>1</v>
      </c>
      <c r="AT225" s="11"/>
      <c r="AU225" s="9">
        <f>VLOOKUP($C225, Table3[#All], 27, 0)</f>
        <v>0.90910000000000002</v>
      </c>
      <c r="AV225" s="9">
        <f>VLOOKUP($C225, Table3[#All], 28, 0)</f>
        <v>4.5499999999999999E-2</v>
      </c>
      <c r="AW225" s="9">
        <f>VLOOKUP($C225, Table3[#All], 29, 0)</f>
        <v>4.5499999999999999E-2</v>
      </c>
      <c r="AX225" s="9"/>
      <c r="AY225" s="9"/>
      <c r="AZ225" s="10">
        <f t="shared" si="262"/>
        <v>1</v>
      </c>
      <c r="BA225" s="11"/>
      <c r="BB225" s="9">
        <f>VLOOKUP($C225, Table3[#All], 30, 0)</f>
        <v>0.31819999999999998</v>
      </c>
      <c r="BC225" s="9">
        <f>VLOOKUP($C225, Table3[#All], 31, 0)</f>
        <v>0.54549999999999998</v>
      </c>
      <c r="BD225" s="9">
        <f>VLOOKUP($C225, Table3[#All], 32, 0)</f>
        <v>0.13639999999999999</v>
      </c>
      <c r="BE225" s="9">
        <f>VLOOKUP($C225, Table3[#All], 33, 0)</f>
        <v>0</v>
      </c>
      <c r="BF225" s="9"/>
      <c r="BG225" s="10">
        <f t="shared" si="263"/>
        <v>2</v>
      </c>
      <c r="BH225" s="81"/>
      <c r="BI225" s="9">
        <f>VLOOKUP($C225, Table3[#All], 34, 0)</f>
        <v>0</v>
      </c>
      <c r="BJ225" s="9">
        <f>VLOOKUP($C225, Table3[#All], 35, 0)</f>
        <v>0</v>
      </c>
      <c r="BK225" s="9">
        <f>VLOOKUP($C225, Table3[#All], 36, 0)</f>
        <v>0</v>
      </c>
      <c r="BL225" s="9">
        <f>VLOOKUP($C225, Table3[#All], 37, 0)</f>
        <v>0</v>
      </c>
      <c r="BM225" s="9">
        <f>VLOOKUP($C225, Table3[#All], 38, 0)</f>
        <v>0</v>
      </c>
      <c r="BN225" s="10" t="str">
        <f t="shared" si="264"/>
        <v>N/A</v>
      </c>
      <c r="BO225" s="11"/>
      <c r="BP225" s="9">
        <f>VLOOKUP($C225, Table3[#All], 39, 0)</f>
        <v>0.66670000000000007</v>
      </c>
      <c r="BQ225" s="9">
        <f>VLOOKUP($C225, Table3[#All], 40, 0)</f>
        <v>0.33329999999999999</v>
      </c>
      <c r="BR225" s="9">
        <f>VLOOKUP($C225, Table3[#All], 41, 0)</f>
        <v>0</v>
      </c>
      <c r="BS225" s="9">
        <f>VLOOKUP($C225, Table3[#All], 42, 0)</f>
        <v>0</v>
      </c>
      <c r="BT225" s="9"/>
      <c r="BU225" s="10">
        <f t="shared" si="234"/>
        <v>2</v>
      </c>
      <c r="BV225" s="11"/>
      <c r="BW225" s="9">
        <f>VLOOKUP($C225, Table3[#All], 43, 0)</f>
        <v>0.68180000000000007</v>
      </c>
      <c r="BX225" s="9">
        <f>VLOOKUP($C225, Table3[#All], 44, 0)</f>
        <v>0.31819999999999998</v>
      </c>
      <c r="BY225" s="9">
        <f>VLOOKUP($C225, Table3[#All], 45, 0)</f>
        <v>0</v>
      </c>
      <c r="BZ225" s="9"/>
      <c r="CA225" s="9"/>
      <c r="CB225" s="10">
        <f t="shared" si="235"/>
        <v>2</v>
      </c>
      <c r="CC225" s="81"/>
      <c r="CD225" s="9">
        <f>VLOOKUP($C225, Table3[#All], 46, 0)</f>
        <v>1</v>
      </c>
      <c r="CE225" s="9">
        <f>VLOOKUP($C225, Table3[#All], 47, 0)</f>
        <v>0</v>
      </c>
      <c r="CF225" s="9">
        <f>VLOOKUP($C225, Table3[#All], 48, 0)</f>
        <v>0</v>
      </c>
      <c r="CG225" s="9">
        <f>VLOOKUP($C225, Table3[#All], 49, 0)</f>
        <v>0</v>
      </c>
      <c r="CH225" s="9">
        <f>VLOOKUP($C225, Table3[#All], 50, 0)</f>
        <v>0</v>
      </c>
      <c r="CI225" s="12">
        <f t="shared" si="236"/>
        <v>1</v>
      </c>
      <c r="CJ225" s="13"/>
      <c r="CK225" s="9">
        <f>VLOOKUP($C225, Table3[#All], 51, 0)</f>
        <v>4.5499999999999999E-2</v>
      </c>
      <c r="CL225" s="9">
        <f>VLOOKUP($C225, Table3[#All], 52, 0)</f>
        <v>0.95450000000000002</v>
      </c>
      <c r="CM225" s="9">
        <f>VLOOKUP($C225, Table3[#All], 53, 0)</f>
        <v>0</v>
      </c>
      <c r="CN225" s="9">
        <f>VLOOKUP($C225, Table3[#All], 54, 0)</f>
        <v>0</v>
      </c>
      <c r="CO225" s="9"/>
      <c r="CP225" s="10">
        <f t="shared" si="237"/>
        <v>2</v>
      </c>
      <c r="CQ225" s="11"/>
      <c r="CR225" s="9">
        <f>VLOOKUP($C225, Table3[#All], 55, 0)</f>
        <v>0</v>
      </c>
      <c r="CS225" s="9">
        <f>VLOOKUP($C225, Table3[#All], 56, 0)</f>
        <v>0.18179999999999999</v>
      </c>
      <c r="CT225" s="9">
        <f>VLOOKUP($C225, Table3[#All], 57, 0)</f>
        <v>0.34850000000000003</v>
      </c>
      <c r="CU225" s="9">
        <f>VLOOKUP($C225, Table3[#All], 58, 0)</f>
        <v>0.43939999999999996</v>
      </c>
      <c r="CV225" s="9">
        <f>VLOOKUP($C225, Table3[#All], 59, 0)</f>
        <v>3.0299999999999997E-2</v>
      </c>
      <c r="CW225" s="14">
        <f t="shared" si="238"/>
        <v>4</v>
      </c>
      <c r="CX225" s="81"/>
      <c r="CY225" s="9">
        <f>VLOOKUP($C225, Table3[#All], 60, 0)</f>
        <v>9.0899999999999995E-2</v>
      </c>
      <c r="CZ225" s="9">
        <f>VLOOKUP($C225, Table3[#All], 61, 0)</f>
        <v>0.39390000000000003</v>
      </c>
      <c r="DA225" s="9">
        <f>VLOOKUP($C225, Table3[#All], 62, 0)</f>
        <v>0.37880000000000003</v>
      </c>
      <c r="DB225" s="9">
        <f>VLOOKUP($C225, Table3[#All], 63, 0)</f>
        <v>0.12119999999999999</v>
      </c>
      <c r="DC225" s="9">
        <f>VLOOKUP($C225, Table3[#All], 64, 0)</f>
        <v>1.52E-2</v>
      </c>
      <c r="DD225" s="10">
        <f t="shared" si="239"/>
        <v>3</v>
      </c>
      <c r="DE225" s="11"/>
      <c r="DF225" s="9">
        <f>VLOOKUP($C225, Table3[#All], 65, 0)</f>
        <v>0.30299999999999999</v>
      </c>
      <c r="DG225" s="9"/>
      <c r="DH225" s="9">
        <f>VLOOKUP($C225, Table3[#All], 66, 0)</f>
        <v>0.2576</v>
      </c>
      <c r="DI225" s="9"/>
      <c r="DJ225" s="9">
        <f>VLOOKUP($C225, Table3[#All], 67, 0)</f>
        <v>0.43939999999999996</v>
      </c>
      <c r="DK225" s="14">
        <f t="shared" si="240"/>
        <v>5</v>
      </c>
      <c r="DL225" s="11"/>
      <c r="DM225" s="9">
        <f>VLOOKUP($C225, Table3[#All], 68, 0)</f>
        <v>0.78790000000000004</v>
      </c>
      <c r="DN225" s="9"/>
      <c r="DO225" s="9">
        <f>VLOOKUP($C225, Table3[#All], 69, 0)</f>
        <v>9.0899999999999995E-2</v>
      </c>
      <c r="DP225" s="9">
        <f>VLOOKUP($C225, Table3[#All], 70, 0)</f>
        <v>0.12119999999999999</v>
      </c>
      <c r="DQ225" s="9"/>
      <c r="DR225" s="14">
        <f t="shared" si="241"/>
        <v>1</v>
      </c>
      <c r="DS225" s="11"/>
      <c r="DT225" s="9">
        <f>VLOOKUP($C225, Table3[#All], 71, 0)</f>
        <v>0</v>
      </c>
      <c r="DU225" s="9">
        <f>VLOOKUP($C225, Table3[#All], 72, 0)</f>
        <v>1.52E-2</v>
      </c>
      <c r="DV225" s="9">
        <f>VLOOKUP($C225, Table3[#All], 73, 0)</f>
        <v>3.0299999999999997E-2</v>
      </c>
      <c r="DW225" s="9">
        <f>VLOOKUP($C225, Table3[#All], 74, 0)</f>
        <v>0.74239999999999995</v>
      </c>
      <c r="DX225" s="9">
        <f>VLOOKUP($C225, Table3[#All], 75, 0)</f>
        <v>0.21210000000000001</v>
      </c>
      <c r="DY225" s="12">
        <f t="shared" si="230"/>
        <v>4</v>
      </c>
      <c r="DZ225" s="11"/>
      <c r="EA225" s="9">
        <f>VLOOKUP($C225, Table3[#All], 76, 0)</f>
        <v>1</v>
      </c>
      <c r="EB225" s="9">
        <f>VLOOKUP($C225, Table3[#All], 77, 0)</f>
        <v>0</v>
      </c>
      <c r="EC225" s="9">
        <f>VLOOKUP($C225, Table3[#All], 78, 0)</f>
        <v>0</v>
      </c>
      <c r="ED225" s="9">
        <f>VLOOKUP($C225, Table3[#All], 79, 0)</f>
        <v>0</v>
      </c>
      <c r="EE225" s="9">
        <f>VLOOKUP($C225, Table3[#All], 80, 0)</f>
        <v>0</v>
      </c>
      <c r="EF225" s="10">
        <f t="shared" si="242"/>
        <v>1</v>
      </c>
      <c r="EG225" s="9"/>
      <c r="EH225" s="9">
        <f>VLOOKUP($C225, Table3[#All], 81, 0)</f>
        <v>0</v>
      </c>
      <c r="EI225" s="9">
        <f>VLOOKUP($C225, Table3[#All], 82, 0)</f>
        <v>0</v>
      </c>
      <c r="EJ225" s="9">
        <f>VLOOKUP($C225, Table3[#All], 83, 0)</f>
        <v>0</v>
      </c>
      <c r="EK225" s="9">
        <f>VLOOKUP($C225, Table3[#All], 84, 0)</f>
        <v>0</v>
      </c>
      <c r="EL225" s="9">
        <f>VLOOKUP($C225, Table3[#All], 85, 0)</f>
        <v>1</v>
      </c>
      <c r="EM225" s="14">
        <f t="shared" si="243"/>
        <v>5</v>
      </c>
      <c r="EN225" s="11"/>
      <c r="EO225" s="9">
        <f>VLOOKUP($C225, Table3[#All], 86, 0)</f>
        <v>0.90910000000000002</v>
      </c>
      <c r="EP225" s="9"/>
      <c r="EQ225" s="9">
        <f>VLOOKUP($C225, Table3[#All], 87, 0)</f>
        <v>9.0899999999999995E-2</v>
      </c>
      <c r="ER225" s="9"/>
      <c r="ES225" s="9"/>
      <c r="ET225" s="14">
        <f t="shared" si="244"/>
        <v>1</v>
      </c>
      <c r="EU225" s="11"/>
      <c r="EV225" s="9">
        <f>VLOOKUP($C225, Table3[#All], 88, 0)</f>
        <v>1</v>
      </c>
      <c r="EW225" s="9">
        <f>VLOOKUP($C225, Table3[#All], 89, 0)</f>
        <v>0</v>
      </c>
      <c r="EX225" s="9">
        <f>VLOOKUP($C225, Table3[#All], 90, 0)</f>
        <v>0</v>
      </c>
      <c r="EY225" s="9">
        <f>VLOOKUP($C225, Table3[#All], 91, 0)</f>
        <v>0</v>
      </c>
      <c r="EZ225" s="9">
        <f>VLOOKUP($C225, Table3[#All], 92, 0)</f>
        <v>0</v>
      </c>
      <c r="FA225" s="12">
        <f t="shared" si="245"/>
        <v>1</v>
      </c>
      <c r="FB225" s="11"/>
      <c r="FC225" s="9">
        <f>VLOOKUP($C225, Table3[#All], 93, 0)</f>
        <v>0</v>
      </c>
      <c r="FD225" s="9">
        <f>VLOOKUP($C225, Table3[#All], 94, 0)</f>
        <v>6.0599999999999994E-2</v>
      </c>
      <c r="FE225" s="9">
        <f>VLOOKUP($C225, Table3[#All], 95, 0)</f>
        <v>0.89390000000000003</v>
      </c>
      <c r="FF225" s="9">
        <f>VLOOKUP($C225, Table3[#All], 96, 0)</f>
        <v>4.5499999999999999E-2</v>
      </c>
      <c r="FG225" s="9"/>
      <c r="FH225" s="10">
        <f t="shared" si="246"/>
        <v>3</v>
      </c>
      <c r="FI225" s="11"/>
      <c r="FJ225" s="9">
        <f>VLOOKUP($C225, Table3[#All], 97, 0)</f>
        <v>0</v>
      </c>
      <c r="FK225" s="9">
        <f>VLOOKUP($C225, Table3[#All], 98, 0)</f>
        <v>0</v>
      </c>
      <c r="FL225" s="9">
        <f>VLOOKUP($C225, Table3[#All], 99, 0)</f>
        <v>0</v>
      </c>
      <c r="FM225" s="9">
        <f>VLOOKUP($C225, Table3[#All], 100, 0)</f>
        <v>0</v>
      </c>
      <c r="FN225" s="9">
        <f>VLOOKUP($C225, Table3[#All], 101, 0)</f>
        <v>1</v>
      </c>
      <c r="FO225" s="14">
        <f t="shared" si="247"/>
        <v>5</v>
      </c>
      <c r="FP225" s="11"/>
      <c r="FQ225" s="9">
        <f>VLOOKUP($C225, Table3[#All], 102, 0)</f>
        <v>0.60609999999999997</v>
      </c>
      <c r="FR225" s="9">
        <f>VLOOKUP($C225, Table3[#All], 103, 0)</f>
        <v>0.39390000000000003</v>
      </c>
      <c r="FS225" s="9">
        <f>VLOOKUP($C225, Table3[#All], 104, 0)</f>
        <v>0</v>
      </c>
      <c r="FT225" s="9">
        <f>VLOOKUP($C225, Table3[#All], 105, 0)</f>
        <v>0</v>
      </c>
      <c r="FU225" s="9">
        <v>0</v>
      </c>
      <c r="FV225" s="10">
        <f t="shared" si="248"/>
        <v>2</v>
      </c>
      <c r="FW225" s="11"/>
      <c r="FX225" s="9">
        <f>VLOOKUP($C225, Table3[#All], 106, 0)</f>
        <v>0.54549999999999998</v>
      </c>
      <c r="FY225" s="9"/>
      <c r="FZ225" s="9">
        <f>VLOOKUP($C225, Table3[#All], 107, 0)</f>
        <v>0.37880000000000003</v>
      </c>
      <c r="GA225" s="9">
        <f>VLOOKUP($C225, Table3[#All], 108, 0)</f>
        <v>7.5800000000000006E-2</v>
      </c>
      <c r="GB225" s="9"/>
      <c r="GC225" s="10">
        <f t="shared" si="265"/>
        <v>3</v>
      </c>
      <c r="GD225" s="81"/>
      <c r="GE225" s="9">
        <f>VLOOKUP($C225, Table3[#All], 109, 0)</f>
        <v>0</v>
      </c>
      <c r="GF225" s="9">
        <f>VLOOKUP($C225, Table3[#All], 110, 0)</f>
        <v>0.93099999999999994</v>
      </c>
      <c r="GG225" s="9">
        <f>VLOOKUP($C225, Table3[#All], 111, 0)</f>
        <v>6.9000000000000006E-2</v>
      </c>
      <c r="GH225" s="9"/>
      <c r="GI225" s="9">
        <f>VLOOKUP($C225, Table3[#All], 112, 0)</f>
        <v>0</v>
      </c>
      <c r="GJ225" s="12">
        <f t="shared" si="249"/>
        <v>2</v>
      </c>
      <c r="GK225" s="11"/>
      <c r="GL225" s="9">
        <f>VLOOKUP($C225, Table3[#All], 113, 0)</f>
        <v>0</v>
      </c>
      <c r="GM225" s="9">
        <f>VLOOKUP($C225, Table3[#All], 114, 0)</f>
        <v>0</v>
      </c>
      <c r="GN225" s="9">
        <f>VLOOKUP($C225, Table3[#All], 115, 0)</f>
        <v>9.0899999999999995E-2</v>
      </c>
      <c r="GO225" s="9">
        <f>VLOOKUP($C225, Table3[#All], 116, 0)</f>
        <v>0.90910000000000002</v>
      </c>
      <c r="GP225" s="9"/>
      <c r="GQ225" s="10">
        <f t="shared" si="250"/>
        <v>4</v>
      </c>
      <c r="GR225" s="11"/>
      <c r="GS225" s="9">
        <f>VLOOKUP($C225, Table2[#All], 3, 0)</f>
        <v>0</v>
      </c>
      <c r="GT225" s="9">
        <f>VLOOKUP($C225, Table2[#All], 4, 0)</f>
        <v>0</v>
      </c>
      <c r="GU225" s="9">
        <f>VLOOKUP($C225, Table2[#All], 5, 0)</f>
        <v>1</v>
      </c>
      <c r="GV225" s="9">
        <f>VLOOKUP($C225, Table2[#All], 6, 0)</f>
        <v>0</v>
      </c>
      <c r="GW225" s="9">
        <f>VLOOKUP($C225, Table2[#All], 7, 0)</f>
        <v>0</v>
      </c>
      <c r="GX225" s="10">
        <f t="shared" si="251"/>
        <v>3</v>
      </c>
      <c r="GY225" s="11"/>
      <c r="GZ225" s="9">
        <v>0</v>
      </c>
      <c r="HA225" s="9">
        <v>0</v>
      </c>
      <c r="HB225" s="9">
        <v>0</v>
      </c>
      <c r="HC225" s="9">
        <v>1</v>
      </c>
      <c r="HD225" s="9"/>
      <c r="HE225" s="10">
        <f t="shared" si="252"/>
        <v>4</v>
      </c>
      <c r="HF225" s="11"/>
      <c r="HG225" s="9">
        <f>VLOOKUP($C225, Table5[#All], 2, 0)</f>
        <v>0</v>
      </c>
      <c r="HH225" s="9">
        <f>VLOOKUP($C225, Table5[#All], 3, 0)</f>
        <v>0</v>
      </c>
      <c r="HI225" s="9">
        <f>VLOOKUP($C225, Table5[#All], 4, 0)</f>
        <v>0</v>
      </c>
      <c r="HJ225" s="9">
        <f>VLOOKUP($C225, Table5[#All], 5, 0)</f>
        <v>1</v>
      </c>
      <c r="HK225" s="9">
        <f>VLOOKUP($C225, Table5[#All], 6, 0)</f>
        <v>0</v>
      </c>
      <c r="HL225" s="10">
        <f t="shared" si="253"/>
        <v>4</v>
      </c>
      <c r="HM225" s="11"/>
      <c r="HN225" s="9">
        <f>VLOOKUP($C225, Table5[#All], 7, 0)</f>
        <v>0</v>
      </c>
      <c r="HO225" s="9">
        <f>VLOOKUP($C225, Table5[#All], 8, 0)</f>
        <v>0</v>
      </c>
      <c r="HP225" s="9">
        <f>VLOOKUP($C225, Table5[#All], 9, 0)</f>
        <v>0</v>
      </c>
      <c r="HQ225" s="9">
        <f>VLOOKUP($C225, Table5[#All], 10, 0)</f>
        <v>1</v>
      </c>
      <c r="HR225" s="9">
        <f>VLOOKUP($C225, Table5[#All], 11, 0)</f>
        <v>0</v>
      </c>
      <c r="HS225" s="10">
        <f t="shared" si="254"/>
        <v>4</v>
      </c>
      <c r="HT225" s="11"/>
      <c r="HU225" s="9">
        <f>VLOOKUP($C225, Table5[#All], 12, 0)</f>
        <v>1</v>
      </c>
      <c r="HV225" s="9">
        <f>VLOOKUP($C225, Table5[#All], 13, 0)</f>
        <v>0</v>
      </c>
      <c r="HW225" s="9">
        <f>VLOOKUP($C225, Table5[#All], 14, 0)</f>
        <v>0</v>
      </c>
      <c r="HX225" s="9">
        <f>VLOOKUP($C225, Table5[#All], 15, 0)</f>
        <v>0</v>
      </c>
      <c r="HY225" s="9">
        <f>VLOOKUP($C225, Table5[#All], 16, 0)</f>
        <v>0</v>
      </c>
      <c r="HZ225" s="10">
        <f t="shared" si="255"/>
        <v>1</v>
      </c>
      <c r="IA225" s="11"/>
      <c r="IB225" s="9">
        <f>VLOOKUP($C225, Table5[#All], 17, 0)</f>
        <v>0</v>
      </c>
      <c r="IC225" s="9">
        <f>VLOOKUP($C225, Table5[#All], 18, 0)</f>
        <v>0</v>
      </c>
      <c r="ID225" s="9">
        <f>VLOOKUP($C225, Table5[#All], 19, 0)</f>
        <v>0</v>
      </c>
      <c r="IE225" s="9">
        <f>VLOOKUP($C225, Table5[#All], 20, 0)</f>
        <v>0</v>
      </c>
      <c r="IF225" s="9">
        <f>VLOOKUP($C225, Table5[#All], 21, 0)</f>
        <v>1</v>
      </c>
      <c r="IG225" s="10">
        <f t="shared" si="256"/>
        <v>5</v>
      </c>
      <c r="IH225" s="11"/>
      <c r="II225" s="9">
        <f>VLOOKUP($C225, Table5[#All], 22, 0)</f>
        <v>1</v>
      </c>
      <c r="IJ225" s="9">
        <f>VLOOKUP($C225, Table5[#All], 23, 0)</f>
        <v>0</v>
      </c>
      <c r="IK225" s="9">
        <f>VLOOKUP($C225, Table5[#All], 24, 0)</f>
        <v>0</v>
      </c>
      <c r="IL225" s="9">
        <f>VLOOKUP($C225, Table5[#All], 25, 0)</f>
        <v>0</v>
      </c>
      <c r="IM225" s="9">
        <f>VLOOKUP($C225, Table5[#All], 26, 0)</f>
        <v>0</v>
      </c>
      <c r="IN225" s="10">
        <f t="shared" si="257"/>
        <v>1</v>
      </c>
      <c r="IO225" s="11"/>
      <c r="IP225" s="9">
        <v>1</v>
      </c>
      <c r="IQ225" s="9">
        <v>0</v>
      </c>
      <c r="IR225" s="9">
        <v>0</v>
      </c>
      <c r="IS225" s="9">
        <v>0</v>
      </c>
      <c r="IT225" s="9">
        <v>0</v>
      </c>
      <c r="IU225" s="10">
        <f t="shared" si="258"/>
        <v>1</v>
      </c>
      <c r="IV225" s="82"/>
    </row>
    <row r="226" spans="1:256" ht="16.3" thickTop="1" thickBot="1" x14ac:dyDescent="0.35">
      <c r="A226" s="16" t="s">
        <v>588</v>
      </c>
      <c r="B226" s="16" t="s">
        <v>595</v>
      </c>
      <c r="C226" s="16" t="s">
        <v>596</v>
      </c>
      <c r="D226" s="11"/>
      <c r="E226" s="9">
        <f>VLOOKUP($C226, Table3[#All], 2, 0)</f>
        <v>0</v>
      </c>
      <c r="F226" s="9"/>
      <c r="G226" s="9">
        <f>VLOOKUP($C226, Table3[#All], 3, 0)</f>
        <v>5.8799999999999998E-2</v>
      </c>
      <c r="H226" s="9">
        <f>VLOOKUP($C226, Table3[#All], 4, 0)</f>
        <v>0.94120000000000004</v>
      </c>
      <c r="I226" s="9">
        <f>VLOOKUP($C226, Table3[#All], 5, 0)</f>
        <v>0</v>
      </c>
      <c r="J226" s="10">
        <f t="shared" si="259"/>
        <v>4</v>
      </c>
      <c r="K226" s="11"/>
      <c r="L226" s="9">
        <f>VLOOKUP($C226, Table3[#All], 6, 0)</f>
        <v>0</v>
      </c>
      <c r="M226" s="9"/>
      <c r="N226" s="9">
        <f>VLOOKUP($C226, Table3[#All], 7, 0)</f>
        <v>1</v>
      </c>
      <c r="O226" s="9">
        <f>VLOOKUP($C226, Table3[#All], 8, 0)</f>
        <v>0</v>
      </c>
      <c r="P226" s="9">
        <f>VLOOKUP($C226, Table3[#All], 9, 0)</f>
        <v>0</v>
      </c>
      <c r="Q226" s="10">
        <f t="shared" si="260"/>
        <v>3</v>
      </c>
      <c r="R226" s="11"/>
      <c r="S226" s="9">
        <f>VLOOKUP($C226, Table3[#All], 10, 0)</f>
        <v>0</v>
      </c>
      <c r="T226" s="9">
        <f>VLOOKUP($C226, Table3[#All], 11, 0)</f>
        <v>0</v>
      </c>
      <c r="U226" s="9">
        <f>VLOOKUP($C226, Table3[#All], 12, 0)</f>
        <v>5.8799999999999998E-2</v>
      </c>
      <c r="V226" s="9">
        <f>VLOOKUP($C226, Table3[#All], 13, 0)</f>
        <v>0.91180000000000005</v>
      </c>
      <c r="W226" s="9">
        <f>VLOOKUP($C226, Table3[#All], 14, 0)</f>
        <v>2.9399999999999999E-2</v>
      </c>
      <c r="X226" s="10">
        <f t="shared" si="261"/>
        <v>4</v>
      </c>
      <c r="Y226" s="11"/>
      <c r="Z226" s="9">
        <f>VLOOKUP($C226, Table3[#All], 15, 0)</f>
        <v>0</v>
      </c>
      <c r="AA226" s="9">
        <f>VLOOKUP($C226, Table3[#All], 16, 0)</f>
        <v>0</v>
      </c>
      <c r="AB226" s="9">
        <f>VLOOKUP($C226, Table3[#All], 17, 0)</f>
        <v>5.8799999999999998E-2</v>
      </c>
      <c r="AC226" s="9">
        <f>VLOOKUP($C226, Table3[#All], 18, 0)</f>
        <v>0.91180000000000005</v>
      </c>
      <c r="AD226" s="9">
        <f>VLOOKUP($C226, Table3[#All], 19, 0)</f>
        <v>2.9399999999999999E-2</v>
      </c>
      <c r="AE226" s="10">
        <f t="shared" si="231"/>
        <v>4</v>
      </c>
      <c r="AF226" s="11"/>
      <c r="AG226" s="9">
        <f>VLOOKUP($C226, Table3[#All], 20, 0)</f>
        <v>0</v>
      </c>
      <c r="AH226" s="9">
        <f>VLOOKUP($C226, Table3[#All], 21, 0)</f>
        <v>5.8799999999999998E-2</v>
      </c>
      <c r="AI226" s="9">
        <f>VLOOKUP($C226, Table3[#All], 22, 0)</f>
        <v>0.94120000000000004</v>
      </c>
      <c r="AJ226" s="9"/>
      <c r="AK226" s="9"/>
      <c r="AL226" s="10">
        <f t="shared" si="232"/>
        <v>3</v>
      </c>
      <c r="AM226" s="11"/>
      <c r="AN226" s="9">
        <f>VLOOKUP($C226, Table3[#All], 23, 0)</f>
        <v>0</v>
      </c>
      <c r="AO226" s="9">
        <f>VLOOKUP($C226, Table3[#All], 24, 0)</f>
        <v>0</v>
      </c>
      <c r="AP226" s="9">
        <f>VLOOKUP($C226, Table3[#All], 25, 0)</f>
        <v>0</v>
      </c>
      <c r="AQ226" s="9">
        <f>VLOOKUP($C226, Table3[#All], 26, 0)</f>
        <v>1</v>
      </c>
      <c r="AR226" s="9"/>
      <c r="AS226" s="12">
        <f t="shared" si="233"/>
        <v>4</v>
      </c>
      <c r="AT226" s="11"/>
      <c r="AU226" s="9">
        <f>VLOOKUP($C226, Table3[#All], 27, 0)</f>
        <v>0.26469999999999999</v>
      </c>
      <c r="AV226" s="9">
        <f>VLOOKUP($C226, Table3[#All], 28, 0)</f>
        <v>0.52939999999999998</v>
      </c>
      <c r="AW226" s="9">
        <f>VLOOKUP($C226, Table3[#All], 29, 0)</f>
        <v>0.2059</v>
      </c>
      <c r="AX226" s="9"/>
      <c r="AY226" s="9"/>
      <c r="AZ226" s="10">
        <f t="shared" si="262"/>
        <v>2</v>
      </c>
      <c r="BA226" s="11"/>
      <c r="BB226" s="9">
        <f>VLOOKUP($C226, Table3[#All], 30, 0)</f>
        <v>0</v>
      </c>
      <c r="BC226" s="9">
        <f>VLOOKUP($C226, Table3[#All], 31, 0)</f>
        <v>0.26469999999999999</v>
      </c>
      <c r="BD226" s="9">
        <f>VLOOKUP($C226, Table3[#All], 32, 0)</f>
        <v>0.73530000000000006</v>
      </c>
      <c r="BE226" s="9">
        <f>VLOOKUP($C226, Table3[#All], 33, 0)</f>
        <v>0</v>
      </c>
      <c r="BF226" s="9"/>
      <c r="BG226" s="10">
        <f t="shared" si="263"/>
        <v>3</v>
      </c>
      <c r="BH226" s="81"/>
      <c r="BI226" s="9">
        <f>VLOOKUP($C226, Table3[#All], 34, 0)</f>
        <v>0</v>
      </c>
      <c r="BJ226" s="9">
        <f>VLOOKUP($C226, Table3[#All], 35, 0)</f>
        <v>0</v>
      </c>
      <c r="BK226" s="9">
        <f>VLOOKUP($C226, Table3[#All], 36, 0)</f>
        <v>0</v>
      </c>
      <c r="BL226" s="9">
        <f>VLOOKUP($C226, Table3[#All], 37, 0)</f>
        <v>0</v>
      </c>
      <c r="BM226" s="9">
        <f>VLOOKUP($C226, Table3[#All], 38, 0)</f>
        <v>0</v>
      </c>
      <c r="BN226" s="10" t="str">
        <f t="shared" si="264"/>
        <v>N/A</v>
      </c>
      <c r="BO226" s="11"/>
      <c r="BP226" s="9">
        <f>VLOOKUP($C226, Table3[#All], 39, 0)</f>
        <v>1</v>
      </c>
      <c r="BQ226" s="9">
        <f>VLOOKUP($C226, Table3[#All], 40, 0)</f>
        <v>0</v>
      </c>
      <c r="BR226" s="9">
        <f>VLOOKUP($C226, Table3[#All], 41, 0)</f>
        <v>0</v>
      </c>
      <c r="BS226" s="9">
        <f>VLOOKUP($C226, Table3[#All], 42, 0)</f>
        <v>0</v>
      </c>
      <c r="BT226" s="9"/>
      <c r="BU226" s="10">
        <f t="shared" si="234"/>
        <v>1</v>
      </c>
      <c r="BV226" s="11"/>
      <c r="BW226" s="9">
        <f>VLOOKUP($C226, Table3[#All], 43, 0)</f>
        <v>0.8234999999999999</v>
      </c>
      <c r="BX226" s="9">
        <f>VLOOKUP($C226, Table3[#All], 44, 0)</f>
        <v>0.17649999999999999</v>
      </c>
      <c r="BY226" s="9">
        <f>VLOOKUP($C226, Table3[#All], 45, 0)</f>
        <v>0</v>
      </c>
      <c r="BZ226" s="9"/>
      <c r="CA226" s="9"/>
      <c r="CB226" s="10">
        <f t="shared" si="235"/>
        <v>1</v>
      </c>
      <c r="CC226" s="81"/>
      <c r="CD226" s="9">
        <f>VLOOKUP($C226, Table3[#All], 46, 0)</f>
        <v>1</v>
      </c>
      <c r="CE226" s="9">
        <f>VLOOKUP($C226, Table3[#All], 47, 0)</f>
        <v>0</v>
      </c>
      <c r="CF226" s="9">
        <f>VLOOKUP($C226, Table3[#All], 48, 0)</f>
        <v>0</v>
      </c>
      <c r="CG226" s="9">
        <f>VLOOKUP($C226, Table3[#All], 49, 0)</f>
        <v>0</v>
      </c>
      <c r="CH226" s="9">
        <f>VLOOKUP($C226, Table3[#All], 50, 0)</f>
        <v>0</v>
      </c>
      <c r="CI226" s="12">
        <f t="shared" si="236"/>
        <v>1</v>
      </c>
      <c r="CJ226" s="13"/>
      <c r="CK226" s="9">
        <f>VLOOKUP($C226, Table3[#All], 51, 0)</f>
        <v>5.8799999999999998E-2</v>
      </c>
      <c r="CL226" s="9">
        <f>VLOOKUP($C226, Table3[#All], 52, 0)</f>
        <v>0.94120000000000004</v>
      </c>
      <c r="CM226" s="9">
        <f>VLOOKUP($C226, Table3[#All], 53, 0)</f>
        <v>0</v>
      </c>
      <c r="CN226" s="9">
        <f>VLOOKUP($C226, Table3[#All], 54, 0)</f>
        <v>0</v>
      </c>
      <c r="CO226" s="9"/>
      <c r="CP226" s="10">
        <f t="shared" si="237"/>
        <v>2</v>
      </c>
      <c r="CQ226" s="11"/>
      <c r="CR226" s="9">
        <f>VLOOKUP($C226, Table3[#All], 55, 0)</f>
        <v>2.9399999999999999E-2</v>
      </c>
      <c r="CS226" s="9">
        <f>VLOOKUP($C226, Table3[#All], 56, 0)</f>
        <v>2.9399999999999999E-2</v>
      </c>
      <c r="CT226" s="9">
        <f>VLOOKUP($C226, Table3[#All], 57, 0)</f>
        <v>0.17649999999999999</v>
      </c>
      <c r="CU226" s="9">
        <f>VLOOKUP($C226, Table3[#All], 58, 0)</f>
        <v>0.38240000000000002</v>
      </c>
      <c r="CV226" s="9">
        <f>VLOOKUP($C226, Table3[#All], 59, 0)</f>
        <v>0.38240000000000002</v>
      </c>
      <c r="CW226" s="14">
        <f t="shared" si="238"/>
        <v>5</v>
      </c>
      <c r="CX226" s="81"/>
      <c r="CY226" s="9">
        <f>VLOOKUP($C226, Table3[#All], 60, 0)</f>
        <v>0</v>
      </c>
      <c r="CZ226" s="9">
        <f>VLOOKUP($C226, Table3[#All], 61, 0)</f>
        <v>5.8799999999999998E-2</v>
      </c>
      <c r="DA226" s="9">
        <f>VLOOKUP($C226, Table3[#All], 62, 0)</f>
        <v>0.14710000000000001</v>
      </c>
      <c r="DB226" s="9">
        <f>VLOOKUP($C226, Table3[#All], 63, 0)</f>
        <v>0.52939999999999998</v>
      </c>
      <c r="DC226" s="9">
        <f>VLOOKUP($C226, Table3[#All], 64, 0)</f>
        <v>0.26469999999999999</v>
      </c>
      <c r="DD226" s="10">
        <f t="shared" si="239"/>
        <v>5</v>
      </c>
      <c r="DE226" s="11"/>
      <c r="DF226" s="9">
        <f>VLOOKUP($C226, Table3[#All], 65, 0)</f>
        <v>8.8200000000000001E-2</v>
      </c>
      <c r="DG226" s="9"/>
      <c r="DH226" s="9">
        <f>VLOOKUP($C226, Table3[#All], 66, 0)</f>
        <v>0.1176</v>
      </c>
      <c r="DI226" s="9"/>
      <c r="DJ226" s="9">
        <f>VLOOKUP($C226, Table3[#All], 67, 0)</f>
        <v>0.79409999999999992</v>
      </c>
      <c r="DK226" s="14">
        <f t="shared" si="240"/>
        <v>5</v>
      </c>
      <c r="DL226" s="11"/>
      <c r="DM226" s="9">
        <f>VLOOKUP($C226, Table3[#All], 68, 0)</f>
        <v>8.8200000000000001E-2</v>
      </c>
      <c r="DN226" s="9"/>
      <c r="DO226" s="9">
        <f>VLOOKUP($C226, Table3[#All], 69, 0)</f>
        <v>0.8529000000000001</v>
      </c>
      <c r="DP226" s="9">
        <f>VLOOKUP($C226, Table3[#All], 70, 0)</f>
        <v>5.8799999999999998E-2</v>
      </c>
      <c r="DQ226" s="9"/>
      <c r="DR226" s="14">
        <f t="shared" si="241"/>
        <v>3</v>
      </c>
      <c r="DS226" s="11"/>
      <c r="DT226" s="9">
        <f>VLOOKUP($C226, Table3[#All], 71, 0)</f>
        <v>0</v>
      </c>
      <c r="DU226" s="9">
        <f>VLOOKUP($C226, Table3[#All], 72, 0)</f>
        <v>0.6765000000000001</v>
      </c>
      <c r="DV226" s="9">
        <f>VLOOKUP($C226, Table3[#All], 73, 0)</f>
        <v>0.32350000000000001</v>
      </c>
      <c r="DW226" s="9">
        <f>VLOOKUP($C226, Table3[#All], 74, 0)</f>
        <v>0</v>
      </c>
      <c r="DX226" s="9">
        <f>VLOOKUP($C226, Table3[#All], 75, 0)</f>
        <v>0</v>
      </c>
      <c r="DY226" s="12">
        <f t="shared" si="230"/>
        <v>3</v>
      </c>
      <c r="DZ226" s="11"/>
      <c r="EA226" s="9">
        <f>VLOOKUP($C226, Table3[#All], 76, 0)</f>
        <v>1</v>
      </c>
      <c r="EB226" s="9">
        <f>VLOOKUP($C226, Table3[#All], 77, 0)</f>
        <v>0</v>
      </c>
      <c r="EC226" s="9">
        <f>VLOOKUP($C226, Table3[#All], 78, 0)</f>
        <v>0</v>
      </c>
      <c r="ED226" s="9">
        <f>VLOOKUP($C226, Table3[#All], 79, 0)</f>
        <v>0</v>
      </c>
      <c r="EE226" s="9">
        <f>VLOOKUP($C226, Table3[#All], 80, 0)</f>
        <v>0</v>
      </c>
      <c r="EF226" s="10">
        <f t="shared" si="242"/>
        <v>1</v>
      </c>
      <c r="EG226" s="9"/>
      <c r="EH226" s="9">
        <f>VLOOKUP($C226, Table3[#All], 81, 0)</f>
        <v>0</v>
      </c>
      <c r="EI226" s="9">
        <f>VLOOKUP($C226, Table3[#All], 82, 0)</f>
        <v>0</v>
      </c>
      <c r="EJ226" s="9">
        <f>VLOOKUP($C226, Table3[#All], 83, 0)</f>
        <v>0</v>
      </c>
      <c r="EK226" s="9">
        <f>VLOOKUP($C226, Table3[#All], 84, 0)</f>
        <v>0</v>
      </c>
      <c r="EL226" s="9">
        <f>VLOOKUP($C226, Table3[#All], 85, 0)</f>
        <v>1</v>
      </c>
      <c r="EM226" s="14">
        <f t="shared" si="243"/>
        <v>5</v>
      </c>
      <c r="EN226" s="11"/>
      <c r="EO226" s="9">
        <f>VLOOKUP($C226, Table3[#All], 86, 0)</f>
        <v>5.8799999999999998E-2</v>
      </c>
      <c r="EP226" s="9"/>
      <c r="EQ226" s="9">
        <f>VLOOKUP($C226, Table3[#All], 87, 0)</f>
        <v>0.94120000000000004</v>
      </c>
      <c r="ER226" s="9"/>
      <c r="ES226" s="9"/>
      <c r="ET226" s="14">
        <f t="shared" si="244"/>
        <v>3</v>
      </c>
      <c r="EU226" s="11"/>
      <c r="EV226" s="9">
        <f>VLOOKUP($C226, Table3[#All], 88, 0)</f>
        <v>1</v>
      </c>
      <c r="EW226" s="9">
        <f>VLOOKUP($C226, Table3[#All], 89, 0)</f>
        <v>0</v>
      </c>
      <c r="EX226" s="9">
        <f>VLOOKUP($C226, Table3[#All], 90, 0)</f>
        <v>0</v>
      </c>
      <c r="EY226" s="9">
        <f>VLOOKUP($C226, Table3[#All], 91, 0)</f>
        <v>0</v>
      </c>
      <c r="EZ226" s="9">
        <f>VLOOKUP($C226, Table3[#All], 92, 0)</f>
        <v>0</v>
      </c>
      <c r="FA226" s="12">
        <f t="shared" si="245"/>
        <v>1</v>
      </c>
      <c r="FB226" s="11"/>
      <c r="FC226" s="9">
        <f>VLOOKUP($C226, Table3[#All], 93, 0)</f>
        <v>0</v>
      </c>
      <c r="FD226" s="9">
        <f>VLOOKUP($C226, Table3[#All], 94, 0)</f>
        <v>2.9399999999999999E-2</v>
      </c>
      <c r="FE226" s="9">
        <f>VLOOKUP($C226, Table3[#All], 95, 0)</f>
        <v>0.8234999999999999</v>
      </c>
      <c r="FF226" s="9">
        <f>VLOOKUP($C226, Table3[#All], 96, 0)</f>
        <v>0.14710000000000001</v>
      </c>
      <c r="FG226" s="9"/>
      <c r="FH226" s="10">
        <f t="shared" si="246"/>
        <v>3</v>
      </c>
      <c r="FI226" s="11"/>
      <c r="FJ226" s="9">
        <f>VLOOKUP($C226, Table3[#All], 97, 0)</f>
        <v>0</v>
      </c>
      <c r="FK226" s="9">
        <f>VLOOKUP($C226, Table3[#All], 98, 0)</f>
        <v>0</v>
      </c>
      <c r="FL226" s="9">
        <f>VLOOKUP($C226, Table3[#All], 99, 0)</f>
        <v>0</v>
      </c>
      <c r="FM226" s="9">
        <f>VLOOKUP($C226, Table3[#All], 100, 0)</f>
        <v>0</v>
      </c>
      <c r="FN226" s="9">
        <f>VLOOKUP($C226, Table3[#All], 101, 0)</f>
        <v>1</v>
      </c>
      <c r="FO226" s="14">
        <f t="shared" si="247"/>
        <v>5</v>
      </c>
      <c r="FP226" s="11"/>
      <c r="FQ226" s="9">
        <f>VLOOKUP($C226, Table3[#All], 102, 0)</f>
        <v>2.9399999999999999E-2</v>
      </c>
      <c r="FR226" s="9">
        <f>VLOOKUP($C226, Table3[#All], 103, 0)</f>
        <v>0.97060000000000002</v>
      </c>
      <c r="FS226" s="9">
        <f>VLOOKUP($C226, Table3[#All], 104, 0)</f>
        <v>0</v>
      </c>
      <c r="FT226" s="9">
        <f>VLOOKUP($C226, Table3[#All], 105, 0)</f>
        <v>0</v>
      </c>
      <c r="FU226" s="9">
        <v>0</v>
      </c>
      <c r="FV226" s="10">
        <f t="shared" si="248"/>
        <v>2</v>
      </c>
      <c r="FW226" s="11"/>
      <c r="FX226" s="9">
        <f>VLOOKUP($C226, Table3[#All], 106, 0)</f>
        <v>0.55880000000000007</v>
      </c>
      <c r="FY226" s="9"/>
      <c r="FZ226" s="9">
        <f>VLOOKUP($C226, Table3[#All], 107, 0)</f>
        <v>0.44119999999999998</v>
      </c>
      <c r="GA226" s="9">
        <f>VLOOKUP($C226, Table3[#All], 108, 0)</f>
        <v>0</v>
      </c>
      <c r="GB226" s="9"/>
      <c r="GC226" s="10">
        <f t="shared" si="265"/>
        <v>3</v>
      </c>
      <c r="GD226" s="81"/>
      <c r="GE226" s="9">
        <f>VLOOKUP($C226, Table3[#All], 109, 0)</f>
        <v>0</v>
      </c>
      <c r="GF226" s="9">
        <f>VLOOKUP($C226, Table3[#All], 110, 0)</f>
        <v>0.1176</v>
      </c>
      <c r="GG226" s="9">
        <f>VLOOKUP($C226, Table3[#All], 111, 0)</f>
        <v>0.88239999999999996</v>
      </c>
      <c r="GH226" s="9"/>
      <c r="GI226" s="9">
        <f>VLOOKUP($C226, Table3[#All], 112, 0)</f>
        <v>0</v>
      </c>
      <c r="GJ226" s="12">
        <f t="shared" si="249"/>
        <v>3</v>
      </c>
      <c r="GK226" s="11"/>
      <c r="GL226" s="9">
        <f>VLOOKUP($C226, Table3[#All], 113, 0)</f>
        <v>0</v>
      </c>
      <c r="GM226" s="9">
        <f>VLOOKUP($C226, Table3[#All], 114, 0)</f>
        <v>0</v>
      </c>
      <c r="GN226" s="9">
        <f>VLOOKUP($C226, Table3[#All], 115, 0)</f>
        <v>0</v>
      </c>
      <c r="GO226" s="9">
        <f>VLOOKUP($C226, Table3[#All], 116, 0)</f>
        <v>1</v>
      </c>
      <c r="GP226" s="9"/>
      <c r="GQ226" s="10">
        <f t="shared" si="250"/>
        <v>4</v>
      </c>
      <c r="GR226" s="11"/>
      <c r="GS226" s="9">
        <f>VLOOKUP($C226, Table2[#All], 3, 0)</f>
        <v>0</v>
      </c>
      <c r="GT226" s="9">
        <f>VLOOKUP($C226, Table2[#All], 4, 0)</f>
        <v>0</v>
      </c>
      <c r="GU226" s="9">
        <f>VLOOKUP($C226, Table2[#All], 5, 0)</f>
        <v>1</v>
      </c>
      <c r="GV226" s="9">
        <f>VLOOKUP($C226, Table2[#All], 6, 0)</f>
        <v>0</v>
      </c>
      <c r="GW226" s="9">
        <f>VLOOKUP($C226, Table2[#All], 7, 0)</f>
        <v>0</v>
      </c>
      <c r="GX226" s="10">
        <f t="shared" si="251"/>
        <v>3</v>
      </c>
      <c r="GY226" s="11"/>
      <c r="GZ226" s="9">
        <v>0</v>
      </c>
      <c r="HA226" s="9">
        <v>0</v>
      </c>
      <c r="HB226" s="9">
        <v>0</v>
      </c>
      <c r="HC226" s="9">
        <v>1</v>
      </c>
      <c r="HD226" s="9"/>
      <c r="HE226" s="10">
        <f t="shared" si="252"/>
        <v>4</v>
      </c>
      <c r="HF226" s="11"/>
      <c r="HG226" s="9">
        <f>VLOOKUP($C226, Table5[#All], 2, 0)</f>
        <v>0</v>
      </c>
      <c r="HH226" s="9">
        <f>VLOOKUP($C226, Table5[#All], 3, 0)</f>
        <v>0</v>
      </c>
      <c r="HI226" s="9">
        <f>VLOOKUP($C226, Table5[#All], 4, 0)</f>
        <v>0</v>
      </c>
      <c r="HJ226" s="9">
        <f>VLOOKUP($C226, Table5[#All], 5, 0)</f>
        <v>1</v>
      </c>
      <c r="HK226" s="9">
        <f>VLOOKUP($C226, Table5[#All], 6, 0)</f>
        <v>0</v>
      </c>
      <c r="HL226" s="10">
        <f t="shared" si="253"/>
        <v>4</v>
      </c>
      <c r="HM226" s="11"/>
      <c r="HN226" s="9">
        <f>VLOOKUP($C226, Table5[#All], 7, 0)</f>
        <v>0</v>
      </c>
      <c r="HO226" s="9">
        <f>VLOOKUP($C226, Table5[#All], 8, 0)</f>
        <v>0</v>
      </c>
      <c r="HP226" s="9">
        <f>VLOOKUP($C226, Table5[#All], 9, 0)</f>
        <v>1</v>
      </c>
      <c r="HQ226" s="9">
        <f>VLOOKUP($C226, Table5[#All], 10, 0)</f>
        <v>0</v>
      </c>
      <c r="HR226" s="9">
        <f>VLOOKUP($C226, Table5[#All], 11, 0)</f>
        <v>0</v>
      </c>
      <c r="HS226" s="10">
        <f t="shared" si="254"/>
        <v>3</v>
      </c>
      <c r="HT226" s="11"/>
      <c r="HU226" s="9">
        <f>VLOOKUP($C226, Table5[#All], 12, 0)</f>
        <v>1</v>
      </c>
      <c r="HV226" s="9">
        <f>VLOOKUP($C226, Table5[#All], 13, 0)</f>
        <v>0</v>
      </c>
      <c r="HW226" s="9">
        <f>VLOOKUP($C226, Table5[#All], 14, 0)</f>
        <v>0</v>
      </c>
      <c r="HX226" s="9">
        <f>VLOOKUP($C226, Table5[#All], 15, 0)</f>
        <v>0</v>
      </c>
      <c r="HY226" s="9">
        <f>VLOOKUP($C226, Table5[#All], 16, 0)</f>
        <v>0</v>
      </c>
      <c r="HZ226" s="10">
        <f t="shared" si="255"/>
        <v>1</v>
      </c>
      <c r="IA226" s="11"/>
      <c r="IB226" s="9">
        <f>VLOOKUP($C226, Table5[#All], 17, 0)</f>
        <v>0</v>
      </c>
      <c r="IC226" s="9">
        <f>VLOOKUP($C226, Table5[#All], 18, 0)</f>
        <v>0</v>
      </c>
      <c r="ID226" s="9">
        <f>VLOOKUP($C226, Table5[#All], 19, 0)</f>
        <v>1</v>
      </c>
      <c r="IE226" s="9">
        <f>VLOOKUP($C226, Table5[#All], 20, 0)</f>
        <v>0</v>
      </c>
      <c r="IF226" s="9">
        <f>VLOOKUP($C226, Table5[#All], 21, 0)</f>
        <v>0</v>
      </c>
      <c r="IG226" s="10">
        <f t="shared" si="256"/>
        <v>3</v>
      </c>
      <c r="IH226" s="11"/>
      <c r="II226" s="9">
        <f>VLOOKUP($C226, Table5[#All], 22, 0)</f>
        <v>1</v>
      </c>
      <c r="IJ226" s="9">
        <f>VLOOKUP($C226, Table5[#All], 23, 0)</f>
        <v>0</v>
      </c>
      <c r="IK226" s="9">
        <f>VLOOKUP($C226, Table5[#All], 24, 0)</f>
        <v>0</v>
      </c>
      <c r="IL226" s="9">
        <f>VLOOKUP($C226, Table5[#All], 25, 0)</f>
        <v>0</v>
      </c>
      <c r="IM226" s="9">
        <f>VLOOKUP($C226, Table5[#All], 26, 0)</f>
        <v>0</v>
      </c>
      <c r="IN226" s="10">
        <f t="shared" si="257"/>
        <v>1</v>
      </c>
      <c r="IO226" s="11"/>
      <c r="IP226" s="9">
        <v>1</v>
      </c>
      <c r="IQ226" s="9">
        <v>0</v>
      </c>
      <c r="IR226" s="9">
        <v>0</v>
      </c>
      <c r="IS226" s="9">
        <v>0</v>
      </c>
      <c r="IT226" s="9">
        <v>0</v>
      </c>
      <c r="IU226" s="10">
        <f t="shared" si="258"/>
        <v>1</v>
      </c>
      <c r="IV226" s="82"/>
    </row>
    <row r="227" spans="1:256" ht="16.3" thickTop="1" thickBot="1" x14ac:dyDescent="0.35">
      <c r="A227" s="16" t="s">
        <v>588</v>
      </c>
      <c r="B227" s="16" t="s">
        <v>597</v>
      </c>
      <c r="C227" s="16" t="s">
        <v>598</v>
      </c>
      <c r="D227" s="11"/>
      <c r="E227" s="9">
        <f>VLOOKUP($C227, Table3[#All], 2, 0)</f>
        <v>0</v>
      </c>
      <c r="F227" s="9"/>
      <c r="G227" s="9">
        <f>VLOOKUP($C227, Table3[#All], 3, 0)</f>
        <v>0.125</v>
      </c>
      <c r="H227" s="9">
        <f>VLOOKUP($C227, Table3[#All], 4, 0)</f>
        <v>0.875</v>
      </c>
      <c r="I227" s="9">
        <f>VLOOKUP($C227, Table3[#All], 5, 0)</f>
        <v>0</v>
      </c>
      <c r="J227" s="10">
        <f t="shared" si="259"/>
        <v>4</v>
      </c>
      <c r="K227" s="11"/>
      <c r="L227" s="9">
        <f>VLOOKUP($C227, Table3[#All], 6, 0)</f>
        <v>0</v>
      </c>
      <c r="M227" s="9"/>
      <c r="N227" s="9">
        <f>VLOOKUP($C227, Table3[#All], 7, 0)</f>
        <v>1</v>
      </c>
      <c r="O227" s="9">
        <f>VLOOKUP($C227, Table3[#All], 8, 0)</f>
        <v>0</v>
      </c>
      <c r="P227" s="9">
        <f>VLOOKUP($C227, Table3[#All], 9, 0)</f>
        <v>0</v>
      </c>
      <c r="Q227" s="10">
        <f t="shared" si="260"/>
        <v>3</v>
      </c>
      <c r="R227" s="11"/>
      <c r="S227" s="9">
        <f>VLOOKUP($C227, Table3[#All], 10, 0)</f>
        <v>2.0799999999999999E-2</v>
      </c>
      <c r="T227" s="9">
        <f>VLOOKUP($C227, Table3[#All], 11, 0)</f>
        <v>0.1875</v>
      </c>
      <c r="U227" s="9">
        <f>VLOOKUP($C227, Table3[#All], 12, 0)</f>
        <v>0.52079999999999993</v>
      </c>
      <c r="V227" s="9">
        <f>VLOOKUP($C227, Table3[#All], 13, 0)</f>
        <v>0.27079999999999999</v>
      </c>
      <c r="W227" s="9">
        <f>VLOOKUP($C227, Table3[#All], 14, 0)</f>
        <v>0</v>
      </c>
      <c r="X227" s="10">
        <f t="shared" si="261"/>
        <v>4</v>
      </c>
      <c r="Y227" s="11"/>
      <c r="Z227" s="9">
        <f>VLOOKUP($C227, Table3[#All], 15, 0)</f>
        <v>0</v>
      </c>
      <c r="AA227" s="9">
        <f>VLOOKUP($C227, Table3[#All], 16, 0)</f>
        <v>0.29170000000000001</v>
      </c>
      <c r="AB227" s="9">
        <f>VLOOKUP($C227, Table3[#All], 17, 0)</f>
        <v>0.58329999999999993</v>
      </c>
      <c r="AC227" s="9">
        <f>VLOOKUP($C227, Table3[#All], 18, 0)</f>
        <v>0.125</v>
      </c>
      <c r="AD227" s="9">
        <f>VLOOKUP($C227, Table3[#All], 19, 0)</f>
        <v>0</v>
      </c>
      <c r="AE227" s="10">
        <f t="shared" si="231"/>
        <v>3</v>
      </c>
      <c r="AF227" s="11"/>
      <c r="AG227" s="9">
        <f>VLOOKUP($C227, Table3[#All], 20, 0)</f>
        <v>0</v>
      </c>
      <c r="AH227" s="9">
        <f>VLOOKUP($C227, Table3[#All], 21, 0)</f>
        <v>0.97920000000000007</v>
      </c>
      <c r="AI227" s="9">
        <f>VLOOKUP($C227, Table3[#All], 22, 0)</f>
        <v>2.0799999999999999E-2</v>
      </c>
      <c r="AJ227" s="9"/>
      <c r="AK227" s="9"/>
      <c r="AL227" s="10">
        <f t="shared" si="232"/>
        <v>2</v>
      </c>
      <c r="AM227" s="11"/>
      <c r="AN227" s="9">
        <f>VLOOKUP($C227, Table3[#All], 23, 0)</f>
        <v>0</v>
      </c>
      <c r="AO227" s="9">
        <f>VLOOKUP($C227, Table3[#All], 24, 0)</f>
        <v>0</v>
      </c>
      <c r="AP227" s="9">
        <f>VLOOKUP($C227, Table3[#All], 25, 0)</f>
        <v>0</v>
      </c>
      <c r="AQ227" s="9">
        <f>VLOOKUP($C227, Table3[#All], 26, 0)</f>
        <v>1</v>
      </c>
      <c r="AR227" s="9"/>
      <c r="AS227" s="12">
        <f t="shared" si="233"/>
        <v>4</v>
      </c>
      <c r="AT227" s="11"/>
      <c r="AU227" s="9">
        <f>VLOOKUP($C227, Table3[#All], 27, 0)</f>
        <v>0.8125</v>
      </c>
      <c r="AV227" s="9">
        <f>VLOOKUP($C227, Table3[#All], 28, 0)</f>
        <v>0.16670000000000001</v>
      </c>
      <c r="AW227" s="9">
        <f>VLOOKUP($C227, Table3[#All], 29, 0)</f>
        <v>2.0799999999999999E-2</v>
      </c>
      <c r="AX227" s="9"/>
      <c r="AY227" s="9"/>
      <c r="AZ227" s="10">
        <f t="shared" si="262"/>
        <v>1</v>
      </c>
      <c r="BA227" s="11"/>
      <c r="BB227" s="9">
        <f>VLOOKUP($C227, Table3[#All], 30, 0)</f>
        <v>0</v>
      </c>
      <c r="BC227" s="9">
        <f>VLOOKUP($C227, Table3[#All], 31, 0)</f>
        <v>0.1042</v>
      </c>
      <c r="BD227" s="9">
        <f>VLOOKUP($C227, Table3[#All], 32, 0)</f>
        <v>0.70829999999999993</v>
      </c>
      <c r="BE227" s="9">
        <f>VLOOKUP($C227, Table3[#All], 33, 0)</f>
        <v>0.1875</v>
      </c>
      <c r="BF227" s="9"/>
      <c r="BG227" s="10">
        <f t="shared" si="263"/>
        <v>3</v>
      </c>
      <c r="BH227" s="81"/>
      <c r="BI227" s="9">
        <f>VLOOKUP($C227, Table3[#All], 34, 0)</f>
        <v>1</v>
      </c>
      <c r="BJ227" s="9">
        <f>VLOOKUP($C227, Table3[#All], 35, 0)</f>
        <v>0</v>
      </c>
      <c r="BK227" s="9">
        <f>VLOOKUP($C227, Table3[#All], 36, 0)</f>
        <v>0</v>
      </c>
      <c r="BL227" s="9">
        <f>VLOOKUP($C227, Table3[#All], 37, 0)</f>
        <v>0</v>
      </c>
      <c r="BM227" s="9">
        <f>VLOOKUP($C227, Table3[#All], 38, 0)</f>
        <v>0</v>
      </c>
      <c r="BN227" s="10">
        <f t="shared" si="264"/>
        <v>1</v>
      </c>
      <c r="BO227" s="11"/>
      <c r="BP227" s="9">
        <f>VLOOKUP($C227, Table3[#All], 39, 0)</f>
        <v>0.1875</v>
      </c>
      <c r="BQ227" s="9">
        <f>VLOOKUP($C227, Table3[#All], 40, 0)</f>
        <v>0</v>
      </c>
      <c r="BR227" s="9">
        <f>VLOOKUP($C227, Table3[#All], 41, 0)</f>
        <v>0</v>
      </c>
      <c r="BS227" s="9">
        <f>VLOOKUP($C227, Table3[#All], 42, 0)</f>
        <v>0.8125</v>
      </c>
      <c r="BT227" s="9"/>
      <c r="BU227" s="10">
        <f t="shared" si="234"/>
        <v>4</v>
      </c>
      <c r="BV227" s="11"/>
      <c r="BW227" s="9">
        <f>VLOOKUP($C227, Table3[#All], 43, 0)</f>
        <v>0</v>
      </c>
      <c r="BX227" s="9">
        <f>VLOOKUP($C227, Table3[#All], 44, 0)</f>
        <v>1</v>
      </c>
      <c r="BY227" s="9">
        <f>VLOOKUP($C227, Table3[#All], 45, 0)</f>
        <v>0</v>
      </c>
      <c r="BZ227" s="9"/>
      <c r="CA227" s="9"/>
      <c r="CB227" s="10">
        <f t="shared" si="235"/>
        <v>2</v>
      </c>
      <c r="CC227" s="81"/>
      <c r="CD227" s="9">
        <f>VLOOKUP($C227, Table3[#All], 46, 0)</f>
        <v>1</v>
      </c>
      <c r="CE227" s="9">
        <f>VLOOKUP($C227, Table3[#All], 47, 0)</f>
        <v>0</v>
      </c>
      <c r="CF227" s="9">
        <f>VLOOKUP($C227, Table3[#All], 48, 0)</f>
        <v>0</v>
      </c>
      <c r="CG227" s="9">
        <f>VLOOKUP($C227, Table3[#All], 49, 0)</f>
        <v>0</v>
      </c>
      <c r="CH227" s="9">
        <f>VLOOKUP($C227, Table3[#All], 50, 0)</f>
        <v>0</v>
      </c>
      <c r="CI227" s="12">
        <f t="shared" si="236"/>
        <v>1</v>
      </c>
      <c r="CJ227" s="13"/>
      <c r="CK227" s="9">
        <f>VLOOKUP($C227, Table3[#All], 51, 0)</f>
        <v>0.1875</v>
      </c>
      <c r="CL227" s="9">
        <f>VLOOKUP($C227, Table3[#All], 52, 0)</f>
        <v>0.79170000000000007</v>
      </c>
      <c r="CM227" s="9">
        <f>VLOOKUP($C227, Table3[#All], 53, 0)</f>
        <v>2.0799999999999999E-2</v>
      </c>
      <c r="CN227" s="9">
        <f>VLOOKUP($C227, Table3[#All], 54, 0)</f>
        <v>0</v>
      </c>
      <c r="CO227" s="9"/>
      <c r="CP227" s="10">
        <f t="shared" si="237"/>
        <v>2</v>
      </c>
      <c r="CQ227" s="11"/>
      <c r="CR227" s="9">
        <f>VLOOKUP($C227, Table3[#All], 55, 0)</f>
        <v>8.3299999999999999E-2</v>
      </c>
      <c r="CS227" s="9">
        <f>VLOOKUP($C227, Table3[#All], 56, 0)</f>
        <v>0.125</v>
      </c>
      <c r="CT227" s="9">
        <f>VLOOKUP($C227, Table3[#All], 57, 0)</f>
        <v>6.25E-2</v>
      </c>
      <c r="CU227" s="9">
        <f>VLOOKUP($C227, Table3[#All], 58, 0)</f>
        <v>0.375</v>
      </c>
      <c r="CV227" s="9">
        <f>VLOOKUP($C227, Table3[#All], 59, 0)</f>
        <v>0.35420000000000001</v>
      </c>
      <c r="CW227" s="14">
        <f t="shared" si="238"/>
        <v>5</v>
      </c>
      <c r="CX227" s="81"/>
      <c r="CY227" s="9">
        <f>VLOOKUP($C227, Table3[#All], 60, 0)</f>
        <v>4.1700000000000001E-2</v>
      </c>
      <c r="CZ227" s="9">
        <f>VLOOKUP($C227, Table3[#All], 61, 0)</f>
        <v>0.66670000000000007</v>
      </c>
      <c r="DA227" s="9">
        <f>VLOOKUP($C227, Table3[#All], 62, 0)</f>
        <v>0.27079999999999999</v>
      </c>
      <c r="DB227" s="9">
        <f>VLOOKUP($C227, Table3[#All], 63, 0)</f>
        <v>0</v>
      </c>
      <c r="DC227" s="9">
        <f>VLOOKUP($C227, Table3[#All], 64, 0)</f>
        <v>2.0799999999999999E-2</v>
      </c>
      <c r="DD227" s="10">
        <f t="shared" si="239"/>
        <v>3</v>
      </c>
      <c r="DE227" s="11"/>
      <c r="DF227" s="9">
        <f>VLOOKUP($C227, Table3[#All], 65, 0)</f>
        <v>2.0799999999999999E-2</v>
      </c>
      <c r="DG227" s="9"/>
      <c r="DH227" s="9">
        <f>VLOOKUP($C227, Table3[#All], 66, 0)</f>
        <v>0.52079999999999993</v>
      </c>
      <c r="DI227" s="9"/>
      <c r="DJ227" s="9">
        <f>VLOOKUP($C227, Table3[#All], 67, 0)</f>
        <v>0.45829999999999999</v>
      </c>
      <c r="DK227" s="14">
        <f t="shared" si="240"/>
        <v>5</v>
      </c>
      <c r="DL227" s="11"/>
      <c r="DM227" s="9">
        <f>VLOOKUP($C227, Table3[#All], 68, 0)</f>
        <v>2.0799999999999999E-2</v>
      </c>
      <c r="DN227" s="9"/>
      <c r="DO227" s="9">
        <f>VLOOKUP($C227, Table3[#All], 69, 0)</f>
        <v>0.16670000000000001</v>
      </c>
      <c r="DP227" s="9">
        <f>VLOOKUP($C227, Table3[#All], 70, 0)</f>
        <v>0.8125</v>
      </c>
      <c r="DQ227" s="9"/>
      <c r="DR227" s="14">
        <f t="shared" si="241"/>
        <v>4</v>
      </c>
      <c r="DS227" s="11"/>
      <c r="DT227" s="9">
        <f>VLOOKUP($C227, Table3[#All], 71, 0)</f>
        <v>0</v>
      </c>
      <c r="DU227" s="9">
        <f>VLOOKUP($C227, Table3[#All], 72, 0)</f>
        <v>0</v>
      </c>
      <c r="DV227" s="9">
        <f>VLOOKUP($C227, Table3[#All], 73, 0)</f>
        <v>0.1875</v>
      </c>
      <c r="DW227" s="9">
        <f>VLOOKUP($C227, Table3[#All], 74, 0)</f>
        <v>0.70829999999999993</v>
      </c>
      <c r="DX227" s="9">
        <f>VLOOKUP($C227, Table3[#All], 75, 0)</f>
        <v>0.1042</v>
      </c>
      <c r="DY227" s="12">
        <f t="shared" si="230"/>
        <v>4</v>
      </c>
      <c r="DZ227" s="11"/>
      <c r="EA227" s="9">
        <f>VLOOKUP($C227, Table3[#All], 76, 0)</f>
        <v>1</v>
      </c>
      <c r="EB227" s="9">
        <f>VLOOKUP($C227, Table3[#All], 77, 0)</f>
        <v>0</v>
      </c>
      <c r="EC227" s="9">
        <f>VLOOKUP($C227, Table3[#All], 78, 0)</f>
        <v>0</v>
      </c>
      <c r="ED227" s="9">
        <f>VLOOKUP($C227, Table3[#All], 79, 0)</f>
        <v>0</v>
      </c>
      <c r="EE227" s="9">
        <f>VLOOKUP($C227, Table3[#All], 80, 0)</f>
        <v>0</v>
      </c>
      <c r="EF227" s="10">
        <f t="shared" si="242"/>
        <v>1</v>
      </c>
      <c r="EG227" s="9"/>
      <c r="EH227" s="9">
        <f>VLOOKUP($C227, Table3[#All], 81, 0)</f>
        <v>0</v>
      </c>
      <c r="EI227" s="9">
        <f>VLOOKUP($C227, Table3[#All], 82, 0)</f>
        <v>0</v>
      </c>
      <c r="EJ227" s="9">
        <f>VLOOKUP($C227, Table3[#All], 83, 0)</f>
        <v>0</v>
      </c>
      <c r="EK227" s="9">
        <f>VLOOKUP($C227, Table3[#All], 84, 0)</f>
        <v>0</v>
      </c>
      <c r="EL227" s="9">
        <f>VLOOKUP($C227, Table3[#All], 85, 0)</f>
        <v>1</v>
      </c>
      <c r="EM227" s="14">
        <f t="shared" si="243"/>
        <v>5</v>
      </c>
      <c r="EN227" s="11"/>
      <c r="EO227" s="9">
        <f>VLOOKUP($C227, Table3[#All], 86, 0)</f>
        <v>0.1875</v>
      </c>
      <c r="EP227" s="9"/>
      <c r="EQ227" s="9">
        <f>VLOOKUP($C227, Table3[#All], 87, 0)</f>
        <v>0.8125</v>
      </c>
      <c r="ER227" s="9"/>
      <c r="ES227" s="9"/>
      <c r="ET227" s="14">
        <f t="shared" si="244"/>
        <v>3</v>
      </c>
      <c r="EU227" s="11"/>
      <c r="EV227" s="9">
        <f>VLOOKUP($C227, Table3[#All], 88, 0)</f>
        <v>0</v>
      </c>
      <c r="EW227" s="9">
        <f>VLOOKUP($C227, Table3[#All], 89, 0)</f>
        <v>1</v>
      </c>
      <c r="EX227" s="9">
        <f>VLOOKUP($C227, Table3[#All], 90, 0)</f>
        <v>0</v>
      </c>
      <c r="EY227" s="9">
        <f>VLOOKUP($C227, Table3[#All], 91, 0)</f>
        <v>0</v>
      </c>
      <c r="EZ227" s="9">
        <f>VLOOKUP($C227, Table3[#All], 92, 0)</f>
        <v>0</v>
      </c>
      <c r="FA227" s="12">
        <f t="shared" si="245"/>
        <v>2</v>
      </c>
      <c r="FB227" s="11"/>
      <c r="FC227" s="9">
        <f>VLOOKUP($C227, Table3[#All], 93, 0)</f>
        <v>0</v>
      </c>
      <c r="FD227" s="9">
        <f>VLOOKUP($C227, Table3[#All], 94, 0)</f>
        <v>0</v>
      </c>
      <c r="FE227" s="9">
        <f>VLOOKUP($C227, Table3[#All], 95, 0)</f>
        <v>0.75</v>
      </c>
      <c r="FF227" s="9">
        <f>VLOOKUP($C227, Table3[#All], 96, 0)</f>
        <v>0.25</v>
      </c>
      <c r="FG227" s="9"/>
      <c r="FH227" s="10">
        <f t="shared" si="246"/>
        <v>4</v>
      </c>
      <c r="FI227" s="11"/>
      <c r="FJ227" s="9">
        <f>VLOOKUP($C227, Table3[#All], 97, 0)</f>
        <v>0</v>
      </c>
      <c r="FK227" s="9">
        <f>VLOOKUP($C227, Table3[#All], 98, 0)</f>
        <v>0</v>
      </c>
      <c r="FL227" s="9">
        <f>VLOOKUP($C227, Table3[#All], 99, 0)</f>
        <v>0</v>
      </c>
      <c r="FM227" s="9">
        <f>VLOOKUP($C227, Table3[#All], 100, 0)</f>
        <v>0</v>
      </c>
      <c r="FN227" s="9">
        <f>VLOOKUP($C227, Table3[#All], 101, 0)</f>
        <v>1</v>
      </c>
      <c r="FO227" s="14">
        <f t="shared" si="247"/>
        <v>5</v>
      </c>
      <c r="FP227" s="11"/>
      <c r="FQ227" s="9">
        <f>VLOOKUP($C227, Table3[#All], 102, 0)</f>
        <v>0.1042</v>
      </c>
      <c r="FR227" s="9">
        <f>VLOOKUP($C227, Table3[#All], 103, 0)</f>
        <v>0.89579999999999993</v>
      </c>
      <c r="FS227" s="9">
        <f>VLOOKUP($C227, Table3[#All], 104, 0)</f>
        <v>0</v>
      </c>
      <c r="FT227" s="9">
        <f>VLOOKUP($C227, Table3[#All], 105, 0)</f>
        <v>0</v>
      </c>
      <c r="FU227" s="9">
        <v>0</v>
      </c>
      <c r="FV227" s="10">
        <f t="shared" si="248"/>
        <v>2</v>
      </c>
      <c r="FW227" s="11"/>
      <c r="FX227" s="9">
        <f>VLOOKUP($C227, Table3[#All], 106, 0)</f>
        <v>2.0799999999999999E-2</v>
      </c>
      <c r="FY227" s="9"/>
      <c r="FZ227" s="9">
        <f>VLOOKUP($C227, Table3[#All], 107, 0)</f>
        <v>0.25</v>
      </c>
      <c r="GA227" s="9">
        <f>VLOOKUP($C227, Table3[#All], 108, 0)</f>
        <v>0.72920000000000007</v>
      </c>
      <c r="GB227" s="9"/>
      <c r="GC227" s="10">
        <f t="shared" si="265"/>
        <v>4</v>
      </c>
      <c r="GD227" s="81"/>
      <c r="GE227" s="9">
        <f>VLOOKUP($C227, Table3[#All], 109, 0)</f>
        <v>0</v>
      </c>
      <c r="GF227" s="9">
        <f>VLOOKUP($C227, Table3[#All], 110, 0)</f>
        <v>0.29170000000000001</v>
      </c>
      <c r="GG227" s="9">
        <f>VLOOKUP($C227, Table3[#All], 111, 0)</f>
        <v>0.45829999999999999</v>
      </c>
      <c r="GH227" s="9"/>
      <c r="GI227" s="9">
        <f>VLOOKUP($C227, Table3[#All], 112, 0)</f>
        <v>0.25</v>
      </c>
      <c r="GJ227" s="12">
        <f t="shared" si="249"/>
        <v>5</v>
      </c>
      <c r="GK227" s="11"/>
      <c r="GL227" s="9">
        <f>VLOOKUP($C227, Table3[#All], 113, 0)</f>
        <v>2.0799999999999999E-2</v>
      </c>
      <c r="GM227" s="9">
        <f>VLOOKUP($C227, Table3[#All], 114, 0)</f>
        <v>0</v>
      </c>
      <c r="GN227" s="9">
        <f>VLOOKUP($C227, Table3[#All], 115, 0)</f>
        <v>2.0799999999999999E-2</v>
      </c>
      <c r="GO227" s="9">
        <f>VLOOKUP($C227, Table3[#All], 116, 0)</f>
        <v>0.95829999999999993</v>
      </c>
      <c r="GP227" s="9"/>
      <c r="GQ227" s="10">
        <f t="shared" si="250"/>
        <v>4</v>
      </c>
      <c r="GR227" s="11"/>
      <c r="GS227" s="9">
        <f>VLOOKUP($C227, Table2[#All], 3, 0)</f>
        <v>0</v>
      </c>
      <c r="GT227" s="9">
        <f>VLOOKUP($C227, Table2[#All], 4, 0)</f>
        <v>0</v>
      </c>
      <c r="GU227" s="9">
        <f>VLOOKUP($C227, Table2[#All], 5, 0)</f>
        <v>1</v>
      </c>
      <c r="GV227" s="9">
        <f>VLOOKUP($C227, Table2[#All], 6, 0)</f>
        <v>0</v>
      </c>
      <c r="GW227" s="9">
        <f>VLOOKUP($C227, Table2[#All], 7, 0)</f>
        <v>0</v>
      </c>
      <c r="GX227" s="10">
        <f t="shared" si="251"/>
        <v>3</v>
      </c>
      <c r="GY227" s="11"/>
      <c r="GZ227" s="9">
        <v>0</v>
      </c>
      <c r="HA227" s="9">
        <v>0</v>
      </c>
      <c r="HB227" s="9">
        <v>0</v>
      </c>
      <c r="HC227" s="9">
        <v>1</v>
      </c>
      <c r="HD227" s="9"/>
      <c r="HE227" s="10">
        <f t="shared" si="252"/>
        <v>4</v>
      </c>
      <c r="HF227" s="11"/>
      <c r="HG227" s="9">
        <f>VLOOKUP($C227, Table5[#All], 2, 0)</f>
        <v>0</v>
      </c>
      <c r="HH227" s="9">
        <f>VLOOKUP($C227, Table5[#All], 3, 0)</f>
        <v>0</v>
      </c>
      <c r="HI227" s="9">
        <f>VLOOKUP($C227, Table5[#All], 4, 0)</f>
        <v>0</v>
      </c>
      <c r="HJ227" s="9">
        <f>VLOOKUP($C227, Table5[#All], 5, 0)</f>
        <v>1</v>
      </c>
      <c r="HK227" s="9">
        <f>VLOOKUP($C227, Table5[#All], 6, 0)</f>
        <v>0</v>
      </c>
      <c r="HL227" s="10">
        <f t="shared" si="253"/>
        <v>4</v>
      </c>
      <c r="HM227" s="11"/>
      <c r="HN227" s="9">
        <f>VLOOKUP($C227, Table5[#All], 7, 0)</f>
        <v>0</v>
      </c>
      <c r="HO227" s="9">
        <f>VLOOKUP($C227, Table5[#All], 8, 0)</f>
        <v>1</v>
      </c>
      <c r="HP227" s="9">
        <f>VLOOKUP($C227, Table5[#All], 9, 0)</f>
        <v>0</v>
      </c>
      <c r="HQ227" s="9">
        <f>VLOOKUP($C227, Table5[#All], 10, 0)</f>
        <v>0</v>
      </c>
      <c r="HR227" s="9">
        <f>VLOOKUP($C227, Table5[#All], 11, 0)</f>
        <v>0</v>
      </c>
      <c r="HS227" s="10">
        <f t="shared" si="254"/>
        <v>2</v>
      </c>
      <c r="HT227" s="11"/>
      <c r="HU227" s="9">
        <f>VLOOKUP($C227, Table5[#All], 12, 0)</f>
        <v>1</v>
      </c>
      <c r="HV227" s="9">
        <f>VLOOKUP($C227, Table5[#All], 13, 0)</f>
        <v>0</v>
      </c>
      <c r="HW227" s="9">
        <f>VLOOKUP($C227, Table5[#All], 14, 0)</f>
        <v>0</v>
      </c>
      <c r="HX227" s="9">
        <f>VLOOKUP($C227, Table5[#All], 15, 0)</f>
        <v>0</v>
      </c>
      <c r="HY227" s="9">
        <f>VLOOKUP($C227, Table5[#All], 16, 0)</f>
        <v>0</v>
      </c>
      <c r="HZ227" s="10">
        <f t="shared" si="255"/>
        <v>1</v>
      </c>
      <c r="IA227" s="11"/>
      <c r="IB227" s="9">
        <f>VLOOKUP($C227, Table5[#All], 17, 0)</f>
        <v>0</v>
      </c>
      <c r="IC227" s="9">
        <f>VLOOKUP($C227, Table5[#All], 18, 0)</f>
        <v>1</v>
      </c>
      <c r="ID227" s="9">
        <f>VLOOKUP($C227, Table5[#All], 19, 0)</f>
        <v>0</v>
      </c>
      <c r="IE227" s="9">
        <f>VLOOKUP($C227, Table5[#All], 20, 0)</f>
        <v>0</v>
      </c>
      <c r="IF227" s="9">
        <f>VLOOKUP($C227, Table5[#All], 21, 0)</f>
        <v>0</v>
      </c>
      <c r="IG227" s="10">
        <f t="shared" si="256"/>
        <v>2</v>
      </c>
      <c r="IH227" s="11"/>
      <c r="II227" s="9">
        <f>VLOOKUP($C227, Table5[#All], 22, 0)</f>
        <v>1</v>
      </c>
      <c r="IJ227" s="9">
        <f>VLOOKUP($C227, Table5[#All], 23, 0)</f>
        <v>0</v>
      </c>
      <c r="IK227" s="9">
        <f>VLOOKUP($C227, Table5[#All], 24, 0)</f>
        <v>0</v>
      </c>
      <c r="IL227" s="9">
        <f>VLOOKUP($C227, Table5[#All], 25, 0)</f>
        <v>0</v>
      </c>
      <c r="IM227" s="9">
        <f>VLOOKUP($C227, Table5[#All], 26, 0)</f>
        <v>0</v>
      </c>
      <c r="IN227" s="10">
        <f t="shared" si="257"/>
        <v>1</v>
      </c>
      <c r="IO227" s="11"/>
      <c r="IP227" s="9">
        <v>1</v>
      </c>
      <c r="IQ227" s="9">
        <v>0</v>
      </c>
      <c r="IR227" s="9">
        <v>0</v>
      </c>
      <c r="IS227" s="9">
        <v>0</v>
      </c>
      <c r="IT227" s="9">
        <v>0</v>
      </c>
      <c r="IU227" s="10">
        <f t="shared" si="258"/>
        <v>1</v>
      </c>
      <c r="IV227" s="82"/>
    </row>
    <row r="228" spans="1:256" ht="16.3" thickTop="1" thickBot="1" x14ac:dyDescent="0.35">
      <c r="A228" s="16" t="s">
        <v>588</v>
      </c>
      <c r="B228" s="16" t="s">
        <v>599</v>
      </c>
      <c r="C228" s="16" t="s">
        <v>600</v>
      </c>
      <c r="D228" s="11"/>
      <c r="E228" s="9">
        <f>VLOOKUP($C228, Table3[#All], 2, 0)</f>
        <v>0</v>
      </c>
      <c r="F228" s="9"/>
      <c r="G228" s="9">
        <f>VLOOKUP($C228, Table3[#All], 3, 0)</f>
        <v>0</v>
      </c>
      <c r="H228" s="9">
        <f>VLOOKUP($C228, Table3[#All], 4, 0)</f>
        <v>1</v>
      </c>
      <c r="I228" s="9">
        <f>VLOOKUP($C228, Table3[#All], 5, 0)</f>
        <v>0</v>
      </c>
      <c r="J228" s="10">
        <f t="shared" si="259"/>
        <v>4</v>
      </c>
      <c r="K228" s="11"/>
      <c r="L228" s="9">
        <f>VLOOKUP($C228, Table3[#All], 6, 0)</f>
        <v>0</v>
      </c>
      <c r="M228" s="9"/>
      <c r="N228" s="9">
        <f>VLOOKUP($C228, Table3[#All], 7, 0)</f>
        <v>0</v>
      </c>
      <c r="O228" s="9">
        <f>VLOOKUP($C228, Table3[#All], 8, 0)</f>
        <v>1</v>
      </c>
      <c r="P228" s="9">
        <f>VLOOKUP($C228, Table3[#All], 9, 0)</f>
        <v>0</v>
      </c>
      <c r="Q228" s="10">
        <f t="shared" si="260"/>
        <v>4</v>
      </c>
      <c r="R228" s="11"/>
      <c r="S228" s="9">
        <f>VLOOKUP($C228, Table3[#All], 10, 0)</f>
        <v>0</v>
      </c>
      <c r="T228" s="9">
        <f>VLOOKUP($C228, Table3[#All], 11, 0)</f>
        <v>0.31819999999999998</v>
      </c>
      <c r="U228" s="9">
        <f>VLOOKUP($C228, Table3[#All], 12, 0)</f>
        <v>0.5</v>
      </c>
      <c r="V228" s="9">
        <f>VLOOKUP($C228, Table3[#All], 13, 0)</f>
        <v>0.18179999999999999</v>
      </c>
      <c r="W228" s="9">
        <f>VLOOKUP($C228, Table3[#All], 14, 0)</f>
        <v>0</v>
      </c>
      <c r="X228" s="10">
        <f t="shared" si="261"/>
        <v>3</v>
      </c>
      <c r="Y228" s="11"/>
      <c r="Z228" s="9">
        <f>VLOOKUP($C228, Table3[#All], 15, 0)</f>
        <v>4.5499999999999999E-2</v>
      </c>
      <c r="AA228" s="9">
        <f>VLOOKUP($C228, Table3[#All], 16, 0)</f>
        <v>0.54549999999999998</v>
      </c>
      <c r="AB228" s="9">
        <f>VLOOKUP($C228, Table3[#All], 17, 0)</f>
        <v>0.18179999999999999</v>
      </c>
      <c r="AC228" s="9">
        <f>VLOOKUP($C228, Table3[#All], 18, 0)</f>
        <v>9.0899999999999995E-2</v>
      </c>
      <c r="AD228" s="9">
        <f>VLOOKUP($C228, Table3[#All], 19, 0)</f>
        <v>0.13639999999999999</v>
      </c>
      <c r="AE228" s="10">
        <f t="shared" si="231"/>
        <v>3</v>
      </c>
      <c r="AF228" s="11"/>
      <c r="AG228" s="9">
        <f>VLOOKUP($C228, Table3[#All], 20, 0)</f>
        <v>0</v>
      </c>
      <c r="AH228" s="9">
        <f>VLOOKUP($C228, Table3[#All], 21, 0)</f>
        <v>0.90910000000000002</v>
      </c>
      <c r="AI228" s="9">
        <f>VLOOKUP($C228, Table3[#All], 22, 0)</f>
        <v>9.0899999999999995E-2</v>
      </c>
      <c r="AJ228" s="9"/>
      <c r="AK228" s="9"/>
      <c r="AL228" s="10">
        <f t="shared" si="232"/>
        <v>2</v>
      </c>
      <c r="AM228" s="11"/>
      <c r="AN228" s="9">
        <f>VLOOKUP($C228, Table3[#All], 23, 0)</f>
        <v>0</v>
      </c>
      <c r="AO228" s="9">
        <f>VLOOKUP($C228, Table3[#All], 24, 0)</f>
        <v>0</v>
      </c>
      <c r="AP228" s="9">
        <f>VLOOKUP($C228, Table3[#All], 25, 0)</f>
        <v>0</v>
      </c>
      <c r="AQ228" s="9">
        <f>VLOOKUP($C228, Table3[#All], 26, 0)</f>
        <v>1</v>
      </c>
      <c r="AR228" s="9"/>
      <c r="AS228" s="12">
        <f t="shared" si="233"/>
        <v>4</v>
      </c>
      <c r="AT228" s="11"/>
      <c r="AU228" s="9">
        <f>VLOOKUP($C228, Table3[#All], 27, 0)</f>
        <v>0.77269999999999994</v>
      </c>
      <c r="AV228" s="9">
        <f>VLOOKUP($C228, Table3[#All], 28, 0)</f>
        <v>0.2273</v>
      </c>
      <c r="AW228" s="9">
        <f>VLOOKUP($C228, Table3[#All], 29, 0)</f>
        <v>0</v>
      </c>
      <c r="AX228" s="9"/>
      <c r="AY228" s="9"/>
      <c r="AZ228" s="10">
        <f t="shared" si="262"/>
        <v>1</v>
      </c>
      <c r="BA228" s="11"/>
      <c r="BB228" s="9">
        <f>VLOOKUP($C228, Table3[#All], 30, 0)</f>
        <v>0</v>
      </c>
      <c r="BC228" s="9">
        <f>VLOOKUP($C228, Table3[#All], 31, 0)</f>
        <v>4.5499999999999999E-2</v>
      </c>
      <c r="BD228" s="9">
        <f>VLOOKUP($C228, Table3[#All], 32, 0)</f>
        <v>0.59089999999999998</v>
      </c>
      <c r="BE228" s="9">
        <f>VLOOKUP($C228, Table3[#All], 33, 0)</f>
        <v>0.36359999999999998</v>
      </c>
      <c r="BF228" s="9"/>
      <c r="BG228" s="10">
        <f t="shared" si="263"/>
        <v>4</v>
      </c>
      <c r="BH228" s="81"/>
      <c r="BI228" s="9">
        <f>VLOOKUP($C228, Table3[#All], 34, 0)</f>
        <v>0</v>
      </c>
      <c r="BJ228" s="9">
        <f>VLOOKUP($C228, Table3[#All], 35, 0)</f>
        <v>0</v>
      </c>
      <c r="BK228" s="9">
        <f>VLOOKUP($C228, Table3[#All], 36, 0)</f>
        <v>0</v>
      </c>
      <c r="BL228" s="9">
        <f>VLOOKUP($C228, Table3[#All], 37, 0)</f>
        <v>0</v>
      </c>
      <c r="BM228" s="9">
        <f>VLOOKUP($C228, Table3[#All], 38, 0)</f>
        <v>0</v>
      </c>
      <c r="BN228" s="10" t="str">
        <f t="shared" si="264"/>
        <v>N/A</v>
      </c>
      <c r="BO228" s="11"/>
      <c r="BP228" s="9">
        <f>VLOOKUP($C228, Table3[#All], 39, 0)</f>
        <v>4.5499999999999999E-2</v>
      </c>
      <c r="BQ228" s="9">
        <f>VLOOKUP($C228, Table3[#All], 40, 0)</f>
        <v>0</v>
      </c>
      <c r="BR228" s="9">
        <f>VLOOKUP($C228, Table3[#All], 41, 0)</f>
        <v>0.40909999999999996</v>
      </c>
      <c r="BS228" s="9">
        <f>VLOOKUP($C228, Table3[#All], 42, 0)</f>
        <v>0.54549999999999998</v>
      </c>
      <c r="BT228" s="9"/>
      <c r="BU228" s="10">
        <f t="shared" si="234"/>
        <v>4</v>
      </c>
      <c r="BV228" s="11"/>
      <c r="BW228" s="9">
        <f>VLOOKUP($C228, Table3[#All], 43, 0)</f>
        <v>0</v>
      </c>
      <c r="BX228" s="9">
        <f>VLOOKUP($C228, Table3[#All], 44, 0)</f>
        <v>0.77269999999999994</v>
      </c>
      <c r="BY228" s="9">
        <f>VLOOKUP($C228, Table3[#All], 45, 0)</f>
        <v>0.2273</v>
      </c>
      <c r="BZ228" s="9"/>
      <c r="CA228" s="9"/>
      <c r="CB228" s="10">
        <f t="shared" si="235"/>
        <v>2</v>
      </c>
      <c r="CC228" s="81"/>
      <c r="CD228" s="9">
        <f>VLOOKUP($C228, Table3[#All], 46, 0)</f>
        <v>1</v>
      </c>
      <c r="CE228" s="9">
        <f>VLOOKUP($C228, Table3[#All], 47, 0)</f>
        <v>0</v>
      </c>
      <c r="CF228" s="9">
        <f>VLOOKUP($C228, Table3[#All], 48, 0)</f>
        <v>0</v>
      </c>
      <c r="CG228" s="9">
        <f>VLOOKUP($C228, Table3[#All], 49, 0)</f>
        <v>0</v>
      </c>
      <c r="CH228" s="9">
        <f>VLOOKUP($C228, Table3[#All], 50, 0)</f>
        <v>0</v>
      </c>
      <c r="CI228" s="12">
        <f t="shared" si="236"/>
        <v>1</v>
      </c>
      <c r="CJ228" s="13"/>
      <c r="CK228" s="9">
        <f>VLOOKUP($C228, Table3[#All], 51, 0)</f>
        <v>0.2727</v>
      </c>
      <c r="CL228" s="9">
        <f>VLOOKUP($C228, Table3[#All], 52, 0)</f>
        <v>0.59089999999999998</v>
      </c>
      <c r="CM228" s="9">
        <f>VLOOKUP($C228, Table3[#All], 53, 0)</f>
        <v>9.0899999999999995E-2</v>
      </c>
      <c r="CN228" s="9">
        <f>VLOOKUP($C228, Table3[#All], 54, 0)</f>
        <v>4.5499999999999999E-2</v>
      </c>
      <c r="CO228" s="9"/>
      <c r="CP228" s="10">
        <f t="shared" si="237"/>
        <v>2</v>
      </c>
      <c r="CQ228" s="11"/>
      <c r="CR228" s="9">
        <f>VLOOKUP($C228, Table3[#All], 55, 0)</f>
        <v>0</v>
      </c>
      <c r="CS228" s="9">
        <f>VLOOKUP($C228, Table3[#All], 56, 0)</f>
        <v>4.5499999999999999E-2</v>
      </c>
      <c r="CT228" s="9">
        <f>VLOOKUP($C228, Table3[#All], 57, 0)</f>
        <v>0</v>
      </c>
      <c r="CU228" s="9">
        <f>VLOOKUP($C228, Table3[#All], 58, 0)</f>
        <v>0.2273</v>
      </c>
      <c r="CV228" s="9">
        <f>VLOOKUP($C228, Table3[#All], 59, 0)</f>
        <v>0.72730000000000006</v>
      </c>
      <c r="CW228" s="14">
        <f t="shared" si="238"/>
        <v>5</v>
      </c>
      <c r="CX228" s="81"/>
      <c r="CY228" s="9">
        <f>VLOOKUP($C228, Table3[#All], 60, 0)</f>
        <v>0</v>
      </c>
      <c r="CZ228" s="9">
        <f>VLOOKUP($C228, Table3[#All], 61, 0)</f>
        <v>0.63639999999999997</v>
      </c>
      <c r="DA228" s="9">
        <f>VLOOKUP($C228, Table3[#All], 62, 0)</f>
        <v>0.36359999999999998</v>
      </c>
      <c r="DB228" s="9">
        <f>VLOOKUP($C228, Table3[#All], 63, 0)</f>
        <v>0</v>
      </c>
      <c r="DC228" s="9">
        <f>VLOOKUP($C228, Table3[#All], 64, 0)</f>
        <v>0</v>
      </c>
      <c r="DD228" s="10">
        <f t="shared" si="239"/>
        <v>3</v>
      </c>
      <c r="DE228" s="11"/>
      <c r="DF228" s="9">
        <f>VLOOKUP($C228, Table3[#All], 65, 0)</f>
        <v>0</v>
      </c>
      <c r="DG228" s="9"/>
      <c r="DH228" s="9">
        <f>VLOOKUP($C228, Table3[#All], 66, 0)</f>
        <v>0.54549999999999998</v>
      </c>
      <c r="DI228" s="9"/>
      <c r="DJ228" s="9">
        <f>VLOOKUP($C228, Table3[#All], 67, 0)</f>
        <v>0.45450000000000002</v>
      </c>
      <c r="DK228" s="14">
        <f t="shared" si="240"/>
        <v>5</v>
      </c>
      <c r="DL228" s="11"/>
      <c r="DM228" s="9">
        <f>VLOOKUP($C228, Table3[#All], 68, 0)</f>
        <v>0</v>
      </c>
      <c r="DN228" s="9"/>
      <c r="DO228" s="9">
        <f>VLOOKUP($C228, Table3[#All], 69, 0)</f>
        <v>0.36359999999999998</v>
      </c>
      <c r="DP228" s="9">
        <f>VLOOKUP($C228, Table3[#All], 70, 0)</f>
        <v>0.63639999999999997</v>
      </c>
      <c r="DQ228" s="9"/>
      <c r="DR228" s="14">
        <f t="shared" si="241"/>
        <v>4</v>
      </c>
      <c r="DS228" s="11"/>
      <c r="DT228" s="9">
        <f>VLOOKUP($C228, Table3[#All], 71, 0)</f>
        <v>0</v>
      </c>
      <c r="DU228" s="9">
        <f>VLOOKUP($C228, Table3[#All], 72, 0)</f>
        <v>0</v>
      </c>
      <c r="DV228" s="9">
        <f>VLOOKUP($C228, Table3[#All], 73, 0)</f>
        <v>9.0899999999999995E-2</v>
      </c>
      <c r="DW228" s="9">
        <f>VLOOKUP($C228, Table3[#All], 74, 0)</f>
        <v>0.77269999999999994</v>
      </c>
      <c r="DX228" s="9">
        <f>VLOOKUP($C228, Table3[#All], 75, 0)</f>
        <v>0.13639999999999999</v>
      </c>
      <c r="DY228" s="12">
        <f t="shared" si="230"/>
        <v>4</v>
      </c>
      <c r="DZ228" s="11"/>
      <c r="EA228" s="9">
        <f>VLOOKUP($C228, Table3[#All], 76, 0)</f>
        <v>1</v>
      </c>
      <c r="EB228" s="9">
        <f>VLOOKUP($C228, Table3[#All], 77, 0)</f>
        <v>0</v>
      </c>
      <c r="EC228" s="9">
        <f>VLOOKUP($C228, Table3[#All], 78, 0)</f>
        <v>0</v>
      </c>
      <c r="ED228" s="9">
        <f>VLOOKUP($C228, Table3[#All], 79, 0)</f>
        <v>0</v>
      </c>
      <c r="EE228" s="9">
        <f>VLOOKUP($C228, Table3[#All], 80, 0)</f>
        <v>0</v>
      </c>
      <c r="EF228" s="10">
        <f t="shared" si="242"/>
        <v>1</v>
      </c>
      <c r="EG228" s="9"/>
      <c r="EH228" s="9">
        <f>VLOOKUP($C228, Table3[#All], 81, 0)</f>
        <v>0</v>
      </c>
      <c r="EI228" s="9">
        <f>VLOOKUP($C228, Table3[#All], 82, 0)</f>
        <v>0</v>
      </c>
      <c r="EJ228" s="9">
        <f>VLOOKUP($C228, Table3[#All], 83, 0)</f>
        <v>0</v>
      </c>
      <c r="EK228" s="9">
        <f>VLOOKUP($C228, Table3[#All], 84, 0)</f>
        <v>0</v>
      </c>
      <c r="EL228" s="9">
        <f>VLOOKUP($C228, Table3[#All], 85, 0)</f>
        <v>1</v>
      </c>
      <c r="EM228" s="14">
        <f t="shared" si="243"/>
        <v>5</v>
      </c>
      <c r="EN228" s="11"/>
      <c r="EO228" s="9">
        <f>VLOOKUP($C228, Table3[#All], 86, 0)</f>
        <v>4.5499999999999999E-2</v>
      </c>
      <c r="EP228" s="9"/>
      <c r="EQ228" s="9">
        <f>VLOOKUP($C228, Table3[#All], 87, 0)</f>
        <v>0.95450000000000002</v>
      </c>
      <c r="ER228" s="9"/>
      <c r="ES228" s="9"/>
      <c r="ET228" s="14">
        <f t="shared" si="244"/>
        <v>3</v>
      </c>
      <c r="EU228" s="11"/>
      <c r="EV228" s="9">
        <f>VLOOKUP($C228, Table3[#All], 88, 0)</f>
        <v>0</v>
      </c>
      <c r="EW228" s="9">
        <f>VLOOKUP($C228, Table3[#All], 89, 0)</f>
        <v>1</v>
      </c>
      <c r="EX228" s="9">
        <f>VLOOKUP($C228, Table3[#All], 90, 0)</f>
        <v>0</v>
      </c>
      <c r="EY228" s="9">
        <f>VLOOKUP($C228, Table3[#All], 91, 0)</f>
        <v>0</v>
      </c>
      <c r="EZ228" s="9">
        <f>VLOOKUP($C228, Table3[#All], 92, 0)</f>
        <v>0</v>
      </c>
      <c r="FA228" s="12">
        <f t="shared" si="245"/>
        <v>2</v>
      </c>
      <c r="FB228" s="11"/>
      <c r="FC228" s="9">
        <f>VLOOKUP($C228, Table3[#All], 93, 0)</f>
        <v>0</v>
      </c>
      <c r="FD228" s="9">
        <f>VLOOKUP($C228, Table3[#All], 94, 0)</f>
        <v>0</v>
      </c>
      <c r="FE228" s="9">
        <f>VLOOKUP($C228, Table3[#All], 95, 0)</f>
        <v>0.59089999999999998</v>
      </c>
      <c r="FF228" s="9">
        <f>VLOOKUP($C228, Table3[#All], 96, 0)</f>
        <v>0.40909999999999996</v>
      </c>
      <c r="FG228" s="9"/>
      <c r="FH228" s="10">
        <f t="shared" si="246"/>
        <v>4</v>
      </c>
      <c r="FI228" s="11"/>
      <c r="FJ228" s="9">
        <f>VLOOKUP($C228, Table3[#All], 97, 0)</f>
        <v>0</v>
      </c>
      <c r="FK228" s="9">
        <f>VLOOKUP($C228, Table3[#All], 98, 0)</f>
        <v>0</v>
      </c>
      <c r="FL228" s="9">
        <f>VLOOKUP($C228, Table3[#All], 99, 0)</f>
        <v>0</v>
      </c>
      <c r="FM228" s="9">
        <f>VLOOKUP($C228, Table3[#All], 100, 0)</f>
        <v>0</v>
      </c>
      <c r="FN228" s="9">
        <f>VLOOKUP($C228, Table3[#All], 101, 0)</f>
        <v>1</v>
      </c>
      <c r="FO228" s="14">
        <f t="shared" si="247"/>
        <v>5</v>
      </c>
      <c r="FP228" s="11"/>
      <c r="FQ228" s="9">
        <f>VLOOKUP($C228, Table3[#All], 102, 0)</f>
        <v>0.13639999999999999</v>
      </c>
      <c r="FR228" s="9">
        <f>VLOOKUP($C228, Table3[#All], 103, 0)</f>
        <v>0.77269999999999994</v>
      </c>
      <c r="FS228" s="9">
        <f>VLOOKUP($C228, Table3[#All], 104, 0)</f>
        <v>9.0899999999999995E-2</v>
      </c>
      <c r="FT228" s="9">
        <f>VLOOKUP($C228, Table3[#All], 105, 0)</f>
        <v>0</v>
      </c>
      <c r="FU228" s="9">
        <v>0</v>
      </c>
      <c r="FV228" s="10">
        <f t="shared" si="248"/>
        <v>2</v>
      </c>
      <c r="FW228" s="11"/>
      <c r="FX228" s="9">
        <f>VLOOKUP($C228, Table3[#All], 106, 0)</f>
        <v>0</v>
      </c>
      <c r="FY228" s="9"/>
      <c r="FZ228" s="9">
        <f>VLOOKUP($C228, Table3[#All], 107, 0)</f>
        <v>9.0899999999999995E-2</v>
      </c>
      <c r="GA228" s="9">
        <f>VLOOKUP($C228, Table3[#All], 108, 0)</f>
        <v>0.90910000000000002</v>
      </c>
      <c r="GB228" s="9"/>
      <c r="GC228" s="10">
        <f t="shared" si="265"/>
        <v>4</v>
      </c>
      <c r="GD228" s="81"/>
      <c r="GE228" s="9">
        <f>VLOOKUP($C228, Table3[#All], 109, 0)</f>
        <v>4.5499999999999999E-2</v>
      </c>
      <c r="GF228" s="9">
        <f>VLOOKUP($C228, Table3[#All], 110, 0)</f>
        <v>0.5</v>
      </c>
      <c r="GG228" s="9">
        <f>VLOOKUP($C228, Table3[#All], 111, 0)</f>
        <v>0.45450000000000002</v>
      </c>
      <c r="GH228" s="9"/>
      <c r="GI228" s="9">
        <f>VLOOKUP($C228, Table3[#All], 112, 0)</f>
        <v>0</v>
      </c>
      <c r="GJ228" s="12">
        <f t="shared" si="249"/>
        <v>3</v>
      </c>
      <c r="GK228" s="11"/>
      <c r="GL228" s="9">
        <f>VLOOKUP($C228, Table3[#All], 113, 0)</f>
        <v>0</v>
      </c>
      <c r="GM228" s="9">
        <f>VLOOKUP($C228, Table3[#All], 114, 0)</f>
        <v>0</v>
      </c>
      <c r="GN228" s="9">
        <f>VLOOKUP($C228, Table3[#All], 115, 0)</f>
        <v>9.0899999999999995E-2</v>
      </c>
      <c r="GO228" s="9">
        <f>VLOOKUP($C228, Table3[#All], 116, 0)</f>
        <v>0.90910000000000002</v>
      </c>
      <c r="GP228" s="9"/>
      <c r="GQ228" s="10">
        <f t="shared" si="250"/>
        <v>4</v>
      </c>
      <c r="GR228" s="11"/>
      <c r="GS228" s="9">
        <f>VLOOKUP($C228, Table2[#All], 3, 0)</f>
        <v>0</v>
      </c>
      <c r="GT228" s="9">
        <f>VLOOKUP($C228, Table2[#All], 4, 0)</f>
        <v>0</v>
      </c>
      <c r="GU228" s="9">
        <f>VLOOKUP($C228, Table2[#All], 5, 0)</f>
        <v>1</v>
      </c>
      <c r="GV228" s="9">
        <f>VLOOKUP($C228, Table2[#All], 6, 0)</f>
        <v>0</v>
      </c>
      <c r="GW228" s="9">
        <f>VLOOKUP($C228, Table2[#All], 7, 0)</f>
        <v>0</v>
      </c>
      <c r="GX228" s="10">
        <f t="shared" si="251"/>
        <v>3</v>
      </c>
      <c r="GY228" s="11"/>
      <c r="GZ228" s="9">
        <v>0</v>
      </c>
      <c r="HA228" s="9">
        <v>0</v>
      </c>
      <c r="HB228" s="9">
        <v>0</v>
      </c>
      <c r="HC228" s="9">
        <v>1</v>
      </c>
      <c r="HD228" s="9"/>
      <c r="HE228" s="10">
        <f t="shared" si="252"/>
        <v>4</v>
      </c>
      <c r="HF228" s="11"/>
      <c r="HG228" s="9">
        <f>VLOOKUP($C228, Table5[#All], 2, 0)</f>
        <v>0</v>
      </c>
      <c r="HH228" s="9">
        <f>VLOOKUP($C228, Table5[#All], 3, 0)</f>
        <v>0</v>
      </c>
      <c r="HI228" s="9">
        <f>VLOOKUP($C228, Table5[#All], 4, 0)</f>
        <v>1</v>
      </c>
      <c r="HJ228" s="9">
        <f>VLOOKUP($C228, Table5[#All], 5, 0)</f>
        <v>0</v>
      </c>
      <c r="HK228" s="9">
        <f>VLOOKUP($C228, Table5[#All], 6, 0)</f>
        <v>0</v>
      </c>
      <c r="HL228" s="10">
        <f t="shared" si="253"/>
        <v>3</v>
      </c>
      <c r="HM228" s="11"/>
      <c r="HN228" s="9">
        <f>VLOOKUP($C228, Table5[#All], 7, 0)</f>
        <v>0</v>
      </c>
      <c r="HO228" s="9">
        <f>VLOOKUP($C228, Table5[#All], 8, 0)</f>
        <v>1</v>
      </c>
      <c r="HP228" s="9">
        <f>VLOOKUP($C228, Table5[#All], 9, 0)</f>
        <v>0</v>
      </c>
      <c r="HQ228" s="9">
        <f>VLOOKUP($C228, Table5[#All], 10, 0)</f>
        <v>0</v>
      </c>
      <c r="HR228" s="9">
        <f>VLOOKUP($C228, Table5[#All], 11, 0)</f>
        <v>0</v>
      </c>
      <c r="HS228" s="10">
        <f t="shared" si="254"/>
        <v>2</v>
      </c>
      <c r="HT228" s="11"/>
      <c r="HU228" s="9">
        <f>VLOOKUP($C228, Table5[#All], 12, 0)</f>
        <v>1</v>
      </c>
      <c r="HV228" s="9">
        <f>VLOOKUP($C228, Table5[#All], 13, 0)</f>
        <v>0</v>
      </c>
      <c r="HW228" s="9">
        <f>VLOOKUP($C228, Table5[#All], 14, 0)</f>
        <v>0</v>
      </c>
      <c r="HX228" s="9">
        <f>VLOOKUP($C228, Table5[#All], 15, 0)</f>
        <v>0</v>
      </c>
      <c r="HY228" s="9">
        <f>VLOOKUP($C228, Table5[#All], 16, 0)</f>
        <v>0</v>
      </c>
      <c r="HZ228" s="10">
        <f t="shared" si="255"/>
        <v>1</v>
      </c>
      <c r="IA228" s="11"/>
      <c r="IB228" s="9">
        <f>VLOOKUP($C228, Table5[#All], 17, 0)</f>
        <v>1</v>
      </c>
      <c r="IC228" s="9">
        <f>VLOOKUP($C228, Table5[#All], 18, 0)</f>
        <v>0</v>
      </c>
      <c r="ID228" s="9">
        <f>VLOOKUP($C228, Table5[#All], 19, 0)</f>
        <v>0</v>
      </c>
      <c r="IE228" s="9">
        <f>VLOOKUP($C228, Table5[#All], 20, 0)</f>
        <v>0</v>
      </c>
      <c r="IF228" s="9">
        <f>VLOOKUP($C228, Table5[#All], 21, 0)</f>
        <v>0</v>
      </c>
      <c r="IG228" s="10">
        <f t="shared" si="256"/>
        <v>1</v>
      </c>
      <c r="IH228" s="11"/>
      <c r="II228" s="9">
        <f>VLOOKUP($C228, Table5[#All], 22, 0)</f>
        <v>1</v>
      </c>
      <c r="IJ228" s="9">
        <f>VLOOKUP($C228, Table5[#All], 23, 0)</f>
        <v>0</v>
      </c>
      <c r="IK228" s="9">
        <f>VLOOKUP($C228, Table5[#All], 24, 0)</f>
        <v>0</v>
      </c>
      <c r="IL228" s="9">
        <f>VLOOKUP($C228, Table5[#All], 25, 0)</f>
        <v>0</v>
      </c>
      <c r="IM228" s="9">
        <f>VLOOKUP($C228, Table5[#All], 26, 0)</f>
        <v>0</v>
      </c>
      <c r="IN228" s="10">
        <f t="shared" si="257"/>
        <v>1</v>
      </c>
      <c r="IO228" s="11"/>
      <c r="IP228" s="9">
        <v>1</v>
      </c>
      <c r="IQ228" s="9">
        <v>0</v>
      </c>
      <c r="IR228" s="9">
        <v>0</v>
      </c>
      <c r="IS228" s="9">
        <v>0</v>
      </c>
      <c r="IT228" s="9">
        <v>0</v>
      </c>
      <c r="IU228" s="10">
        <f t="shared" si="258"/>
        <v>1</v>
      </c>
      <c r="IV228" s="82"/>
    </row>
    <row r="229" spans="1:256" ht="16.3" thickTop="1" thickBot="1" x14ac:dyDescent="0.35">
      <c r="A229" s="16" t="s">
        <v>588</v>
      </c>
      <c r="B229" s="16" t="s">
        <v>601</v>
      </c>
      <c r="C229" s="16" t="s">
        <v>602</v>
      </c>
      <c r="D229" s="11"/>
      <c r="E229" s="9">
        <f>VLOOKUP($C229, Table3[#All], 2, 0)</f>
        <v>0.33329999999999999</v>
      </c>
      <c r="F229" s="9"/>
      <c r="G229" s="9">
        <f>VLOOKUP($C229, Table3[#All], 3, 0)</f>
        <v>0.2167</v>
      </c>
      <c r="H229" s="9">
        <f>VLOOKUP($C229, Table3[#All], 4, 0)</f>
        <v>0.43329999999999996</v>
      </c>
      <c r="I229" s="9">
        <f>VLOOKUP($C229, Table3[#All], 5, 0)</f>
        <v>1.67E-2</v>
      </c>
      <c r="J229" s="10">
        <f t="shared" si="259"/>
        <v>4</v>
      </c>
      <c r="K229" s="11"/>
      <c r="L229" s="9">
        <f>VLOOKUP($C229, Table3[#All], 6, 0)</f>
        <v>0</v>
      </c>
      <c r="M229" s="9"/>
      <c r="N229" s="9">
        <f>VLOOKUP($C229, Table3[#All], 7, 0)</f>
        <v>0</v>
      </c>
      <c r="O229" s="9">
        <f>VLOOKUP($C229, Table3[#All], 8, 0)</f>
        <v>0</v>
      </c>
      <c r="P229" s="9">
        <f>VLOOKUP($C229, Table3[#All], 9, 0)</f>
        <v>1</v>
      </c>
      <c r="Q229" s="10">
        <f t="shared" si="260"/>
        <v>5</v>
      </c>
      <c r="R229" s="11"/>
      <c r="S229" s="9">
        <f>VLOOKUP($C229, Table3[#All], 10, 0)</f>
        <v>0</v>
      </c>
      <c r="T229" s="9">
        <f>VLOOKUP($C229, Table3[#All], 11, 0)</f>
        <v>0</v>
      </c>
      <c r="U229" s="9">
        <f>VLOOKUP($C229, Table3[#All], 12, 0)</f>
        <v>0.15</v>
      </c>
      <c r="V229" s="9">
        <f>VLOOKUP($C229, Table3[#All], 13, 0)</f>
        <v>0.61670000000000003</v>
      </c>
      <c r="W229" s="9">
        <f>VLOOKUP($C229, Table3[#All], 14, 0)</f>
        <v>0.23329999999999998</v>
      </c>
      <c r="X229" s="10">
        <f t="shared" si="261"/>
        <v>4</v>
      </c>
      <c r="Y229" s="11"/>
      <c r="Z229" s="9">
        <f>VLOOKUP($C229, Table3[#All], 15, 0)</f>
        <v>0</v>
      </c>
      <c r="AA229" s="9">
        <f>VLOOKUP($C229, Table3[#All], 16, 0)</f>
        <v>0.56669999999999998</v>
      </c>
      <c r="AB229" s="9">
        <f>VLOOKUP($C229, Table3[#All], 17, 0)</f>
        <v>0.33329999999999999</v>
      </c>
      <c r="AC229" s="9">
        <f>VLOOKUP($C229, Table3[#All], 18, 0)</f>
        <v>0.1</v>
      </c>
      <c r="AD229" s="9">
        <f>VLOOKUP($C229, Table3[#All], 19, 0)</f>
        <v>0</v>
      </c>
      <c r="AE229" s="10">
        <f t="shared" si="231"/>
        <v>3</v>
      </c>
      <c r="AF229" s="11"/>
      <c r="AG229" s="9">
        <f>VLOOKUP($C229, Table3[#All], 20, 0)</f>
        <v>0</v>
      </c>
      <c r="AH229" s="9">
        <f>VLOOKUP($C229, Table3[#All], 21, 0)</f>
        <v>0.51670000000000005</v>
      </c>
      <c r="AI229" s="9">
        <f>VLOOKUP($C229, Table3[#All], 22, 0)</f>
        <v>0.48330000000000001</v>
      </c>
      <c r="AJ229" s="9"/>
      <c r="AK229" s="9"/>
      <c r="AL229" s="10">
        <f t="shared" si="232"/>
        <v>3</v>
      </c>
      <c r="AM229" s="11"/>
      <c r="AN229" s="9">
        <f>VLOOKUP($C229, Table3[#All], 23, 0)</f>
        <v>0</v>
      </c>
      <c r="AO229" s="9">
        <f>VLOOKUP($C229, Table3[#All], 24, 0)</f>
        <v>1</v>
      </c>
      <c r="AP229" s="9">
        <f>VLOOKUP($C229, Table3[#All], 25, 0)</f>
        <v>0</v>
      </c>
      <c r="AQ229" s="9">
        <f>VLOOKUP($C229, Table3[#All], 26, 0)</f>
        <v>0</v>
      </c>
      <c r="AR229" s="9"/>
      <c r="AS229" s="12">
        <f t="shared" si="233"/>
        <v>2</v>
      </c>
      <c r="AT229" s="11"/>
      <c r="AU229" s="9">
        <f>VLOOKUP($C229, Table3[#All], 27, 0)</f>
        <v>0.68330000000000002</v>
      </c>
      <c r="AV229" s="9">
        <f>VLOOKUP($C229, Table3[#All], 28, 0)</f>
        <v>0</v>
      </c>
      <c r="AW229" s="9">
        <f>VLOOKUP($C229, Table3[#All], 29, 0)</f>
        <v>0.31670000000000004</v>
      </c>
      <c r="AX229" s="9"/>
      <c r="AY229" s="9"/>
      <c r="AZ229" s="10">
        <f t="shared" si="262"/>
        <v>3</v>
      </c>
      <c r="BA229" s="11"/>
      <c r="BB229" s="9">
        <f>VLOOKUP($C229, Table3[#All], 30, 0)</f>
        <v>0.25</v>
      </c>
      <c r="BC229" s="9">
        <f>VLOOKUP($C229, Table3[#All], 31, 0)</f>
        <v>0.56669999999999998</v>
      </c>
      <c r="BD229" s="9">
        <f>VLOOKUP($C229, Table3[#All], 32, 0)</f>
        <v>0.18329999999999999</v>
      </c>
      <c r="BE229" s="9">
        <f>VLOOKUP($C229, Table3[#All], 33, 0)</f>
        <v>0</v>
      </c>
      <c r="BF229" s="9"/>
      <c r="BG229" s="10">
        <f t="shared" si="263"/>
        <v>2</v>
      </c>
      <c r="BH229" s="81"/>
      <c r="BI229" s="9">
        <f>VLOOKUP($C229, Table3[#All], 34, 0)</f>
        <v>0</v>
      </c>
      <c r="BJ229" s="9">
        <f>VLOOKUP($C229, Table3[#All], 35, 0)</f>
        <v>0</v>
      </c>
      <c r="BK229" s="9">
        <f>VLOOKUP($C229, Table3[#All], 36, 0)</f>
        <v>0</v>
      </c>
      <c r="BL229" s="9">
        <f>VLOOKUP($C229, Table3[#All], 37, 0)</f>
        <v>0</v>
      </c>
      <c r="BM229" s="9">
        <f>VLOOKUP($C229, Table3[#All], 38, 0)</f>
        <v>0</v>
      </c>
      <c r="BN229" s="10" t="str">
        <f t="shared" si="264"/>
        <v>N/A</v>
      </c>
      <c r="BO229" s="11"/>
      <c r="BP229" s="9">
        <f>VLOOKUP($C229, Table3[#All], 39, 0)</f>
        <v>0.76670000000000005</v>
      </c>
      <c r="BQ229" s="9">
        <f>VLOOKUP($C229, Table3[#All], 40, 0)</f>
        <v>0.23329999999999998</v>
      </c>
      <c r="BR229" s="9">
        <f>VLOOKUP($C229, Table3[#All], 41, 0)</f>
        <v>0</v>
      </c>
      <c r="BS229" s="9">
        <f>VLOOKUP($C229, Table3[#All], 42, 0)</f>
        <v>0</v>
      </c>
      <c r="BT229" s="9"/>
      <c r="BU229" s="10">
        <f t="shared" si="234"/>
        <v>1</v>
      </c>
      <c r="BV229" s="11"/>
      <c r="BW229" s="9">
        <f>VLOOKUP($C229, Table3[#All], 43, 0)</f>
        <v>0.61670000000000003</v>
      </c>
      <c r="BX229" s="9">
        <f>VLOOKUP($C229, Table3[#All], 44, 0)</f>
        <v>0.38329999999999997</v>
      </c>
      <c r="BY229" s="9">
        <f>VLOOKUP($C229, Table3[#All], 45, 0)</f>
        <v>0</v>
      </c>
      <c r="BZ229" s="9"/>
      <c r="CA229" s="9"/>
      <c r="CB229" s="10">
        <f t="shared" si="235"/>
        <v>2</v>
      </c>
      <c r="CC229" s="81"/>
      <c r="CD229" s="9">
        <f>VLOOKUP($C229, Table3[#All], 46, 0)</f>
        <v>1</v>
      </c>
      <c r="CE229" s="9">
        <f>VLOOKUP($C229, Table3[#All], 47, 0)</f>
        <v>0</v>
      </c>
      <c r="CF229" s="9">
        <f>VLOOKUP($C229, Table3[#All], 48, 0)</f>
        <v>0</v>
      </c>
      <c r="CG229" s="9">
        <f>VLOOKUP($C229, Table3[#All], 49, 0)</f>
        <v>0</v>
      </c>
      <c r="CH229" s="9">
        <f>VLOOKUP($C229, Table3[#All], 50, 0)</f>
        <v>0</v>
      </c>
      <c r="CI229" s="12">
        <f t="shared" si="236"/>
        <v>1</v>
      </c>
      <c r="CJ229" s="13"/>
      <c r="CK229" s="9">
        <f>VLOOKUP($C229, Table3[#All], 51, 0)</f>
        <v>0.15</v>
      </c>
      <c r="CL229" s="9">
        <f>VLOOKUP($C229, Table3[#All], 52, 0)</f>
        <v>0.8</v>
      </c>
      <c r="CM229" s="9">
        <f>VLOOKUP($C229, Table3[#All], 53, 0)</f>
        <v>0.05</v>
      </c>
      <c r="CN229" s="9">
        <f>VLOOKUP($C229, Table3[#All], 54, 0)</f>
        <v>0</v>
      </c>
      <c r="CO229" s="9"/>
      <c r="CP229" s="10">
        <f t="shared" si="237"/>
        <v>2</v>
      </c>
      <c r="CQ229" s="11"/>
      <c r="CR229" s="9">
        <f>VLOOKUP($C229, Table3[#All], 55, 0)</f>
        <v>3.3300000000000003E-2</v>
      </c>
      <c r="CS229" s="9">
        <f>VLOOKUP($C229, Table3[#All], 56, 0)</f>
        <v>0.55000000000000004</v>
      </c>
      <c r="CT229" s="9">
        <f>VLOOKUP($C229, Table3[#All], 57, 0)</f>
        <v>0.4</v>
      </c>
      <c r="CU229" s="9">
        <f>VLOOKUP($C229, Table3[#All], 58, 0)</f>
        <v>0</v>
      </c>
      <c r="CV229" s="9">
        <f>VLOOKUP($C229, Table3[#All], 59, 0)</f>
        <v>1.67E-2</v>
      </c>
      <c r="CW229" s="14">
        <f t="shared" si="238"/>
        <v>3</v>
      </c>
      <c r="CX229" s="81"/>
      <c r="CY229" s="9">
        <f>VLOOKUP($C229, Table3[#All], 60, 0)</f>
        <v>0.23329999999999998</v>
      </c>
      <c r="CZ229" s="9">
        <f>VLOOKUP($C229, Table3[#All], 61, 0)</f>
        <v>0.58329999999999993</v>
      </c>
      <c r="DA229" s="9">
        <f>VLOOKUP($C229, Table3[#All], 62, 0)</f>
        <v>0.18329999999999999</v>
      </c>
      <c r="DB229" s="9">
        <f>VLOOKUP($C229, Table3[#All], 63, 0)</f>
        <v>0</v>
      </c>
      <c r="DC229" s="9">
        <f>VLOOKUP($C229, Table3[#All], 64, 0)</f>
        <v>0</v>
      </c>
      <c r="DD229" s="10">
        <f t="shared" si="239"/>
        <v>2</v>
      </c>
      <c r="DE229" s="11"/>
      <c r="DF229" s="9">
        <f>VLOOKUP($C229, Table3[#All], 65, 0)</f>
        <v>0.58329999999999993</v>
      </c>
      <c r="DG229" s="9"/>
      <c r="DH229" s="9">
        <f>VLOOKUP($C229, Table3[#All], 66, 0)</f>
        <v>0.41670000000000001</v>
      </c>
      <c r="DI229" s="9"/>
      <c r="DJ229" s="9">
        <f>VLOOKUP($C229, Table3[#All], 67, 0)</f>
        <v>0</v>
      </c>
      <c r="DK229" s="14">
        <f t="shared" si="240"/>
        <v>3</v>
      </c>
      <c r="DL229" s="11"/>
      <c r="DM229" s="9">
        <f>VLOOKUP($C229, Table3[#All], 68, 0)</f>
        <v>0.81669999999999998</v>
      </c>
      <c r="DN229" s="9"/>
      <c r="DO229" s="9">
        <f>VLOOKUP($C229, Table3[#All], 69, 0)</f>
        <v>0.15</v>
      </c>
      <c r="DP229" s="9">
        <f>VLOOKUP($C229, Table3[#All], 70, 0)</f>
        <v>3.3300000000000003E-2</v>
      </c>
      <c r="DQ229" s="9"/>
      <c r="DR229" s="14">
        <f t="shared" si="241"/>
        <v>1</v>
      </c>
      <c r="DS229" s="11"/>
      <c r="DT229" s="9">
        <f>VLOOKUP($C229, Table3[#All], 71, 0)</f>
        <v>0</v>
      </c>
      <c r="DU229" s="9">
        <f>VLOOKUP($C229, Table3[#All], 72, 0)</f>
        <v>3.3300000000000003E-2</v>
      </c>
      <c r="DV229" s="9">
        <f>VLOOKUP($C229, Table3[#All], 73, 0)</f>
        <v>0.18329999999999999</v>
      </c>
      <c r="DW229" s="9">
        <f>VLOOKUP($C229, Table3[#All], 74, 0)</f>
        <v>0.33329999999999999</v>
      </c>
      <c r="DX229" s="9">
        <f>VLOOKUP($C229, Table3[#All], 75, 0)</f>
        <v>0.45</v>
      </c>
      <c r="DY229" s="12">
        <f t="shared" si="230"/>
        <v>5</v>
      </c>
      <c r="DZ229" s="11"/>
      <c r="EA229" s="9">
        <f>VLOOKUP($C229, Table3[#All], 76, 0)</f>
        <v>1</v>
      </c>
      <c r="EB229" s="9">
        <f>VLOOKUP($C229, Table3[#All], 77, 0)</f>
        <v>0</v>
      </c>
      <c r="EC229" s="9">
        <f>VLOOKUP($C229, Table3[#All], 78, 0)</f>
        <v>0</v>
      </c>
      <c r="ED229" s="9">
        <f>VLOOKUP($C229, Table3[#All], 79, 0)</f>
        <v>0</v>
      </c>
      <c r="EE229" s="9">
        <f>VLOOKUP($C229, Table3[#All], 80, 0)</f>
        <v>0</v>
      </c>
      <c r="EF229" s="10">
        <f t="shared" si="242"/>
        <v>1</v>
      </c>
      <c r="EG229" s="9"/>
      <c r="EH229" s="9">
        <f>VLOOKUP($C229, Table3[#All], 81, 0)</f>
        <v>0</v>
      </c>
      <c r="EI229" s="9">
        <f>VLOOKUP($C229, Table3[#All], 82, 0)</f>
        <v>0</v>
      </c>
      <c r="EJ229" s="9">
        <f>VLOOKUP($C229, Table3[#All], 83, 0)</f>
        <v>0</v>
      </c>
      <c r="EK229" s="9">
        <f>VLOOKUP($C229, Table3[#All], 84, 0)</f>
        <v>0</v>
      </c>
      <c r="EL229" s="9">
        <f>VLOOKUP($C229, Table3[#All], 85, 0)</f>
        <v>1</v>
      </c>
      <c r="EM229" s="14">
        <f t="shared" si="243"/>
        <v>5</v>
      </c>
      <c r="EN229" s="11"/>
      <c r="EO229" s="9">
        <f>VLOOKUP($C229, Table3[#All], 86, 0)</f>
        <v>0.3</v>
      </c>
      <c r="EP229" s="9"/>
      <c r="EQ229" s="9">
        <f>VLOOKUP($C229, Table3[#All], 87, 0)</f>
        <v>0.7</v>
      </c>
      <c r="ER229" s="9"/>
      <c r="ES229" s="9"/>
      <c r="ET229" s="14">
        <f t="shared" si="244"/>
        <v>3</v>
      </c>
      <c r="EU229" s="11"/>
      <c r="EV229" s="9">
        <f>VLOOKUP($C229, Table3[#All], 88, 0)</f>
        <v>1</v>
      </c>
      <c r="EW229" s="9">
        <f>VLOOKUP($C229, Table3[#All], 89, 0)</f>
        <v>0</v>
      </c>
      <c r="EX229" s="9">
        <f>VLOOKUP($C229, Table3[#All], 90, 0)</f>
        <v>0</v>
      </c>
      <c r="EY229" s="9">
        <f>VLOOKUP($C229, Table3[#All], 91, 0)</f>
        <v>0</v>
      </c>
      <c r="EZ229" s="9">
        <f>VLOOKUP($C229, Table3[#All], 92, 0)</f>
        <v>0</v>
      </c>
      <c r="FA229" s="12">
        <f t="shared" si="245"/>
        <v>1</v>
      </c>
      <c r="FB229" s="11"/>
      <c r="FC229" s="9">
        <f>VLOOKUP($C229, Table3[#All], 93, 0)</f>
        <v>0</v>
      </c>
      <c r="FD229" s="9">
        <f>VLOOKUP($C229, Table3[#All], 94, 0)</f>
        <v>0</v>
      </c>
      <c r="FE229" s="9">
        <f>VLOOKUP($C229, Table3[#All], 95, 0)</f>
        <v>0.63329999999999997</v>
      </c>
      <c r="FF229" s="9">
        <f>VLOOKUP($C229, Table3[#All], 96, 0)</f>
        <v>0.36670000000000003</v>
      </c>
      <c r="FG229" s="9"/>
      <c r="FH229" s="10">
        <f t="shared" si="246"/>
        <v>4</v>
      </c>
      <c r="FI229" s="11"/>
      <c r="FJ229" s="9">
        <f>VLOOKUP($C229, Table3[#All], 97, 0)</f>
        <v>0</v>
      </c>
      <c r="FK229" s="9">
        <f>VLOOKUP($C229, Table3[#All], 98, 0)</f>
        <v>0</v>
      </c>
      <c r="FL229" s="9">
        <f>VLOOKUP($C229, Table3[#All], 99, 0)</f>
        <v>0</v>
      </c>
      <c r="FM229" s="9">
        <f>VLOOKUP($C229, Table3[#All], 100, 0)</f>
        <v>0</v>
      </c>
      <c r="FN229" s="9">
        <f>VLOOKUP($C229, Table3[#All], 101, 0)</f>
        <v>1</v>
      </c>
      <c r="FO229" s="14">
        <f t="shared" si="247"/>
        <v>5</v>
      </c>
      <c r="FP229" s="11"/>
      <c r="FQ229" s="9">
        <f>VLOOKUP($C229, Table3[#All], 102, 0)</f>
        <v>0.76670000000000005</v>
      </c>
      <c r="FR229" s="9">
        <f>VLOOKUP($C229, Table3[#All], 103, 0)</f>
        <v>0.2167</v>
      </c>
      <c r="FS229" s="9">
        <f>VLOOKUP($C229, Table3[#All], 104, 0)</f>
        <v>0</v>
      </c>
      <c r="FT229" s="9">
        <f>VLOOKUP($C229, Table3[#All], 105, 0)</f>
        <v>1.67E-2</v>
      </c>
      <c r="FU229" s="9">
        <v>0</v>
      </c>
      <c r="FV229" s="10">
        <f t="shared" si="248"/>
        <v>1</v>
      </c>
      <c r="FW229" s="11"/>
      <c r="FX229" s="9">
        <f>VLOOKUP($C229, Table3[#All], 106, 0)</f>
        <v>0.2167</v>
      </c>
      <c r="FY229" s="9"/>
      <c r="FZ229" s="9">
        <f>VLOOKUP($C229, Table3[#All], 107, 0)</f>
        <v>0.7833</v>
      </c>
      <c r="GA229" s="9">
        <f>VLOOKUP($C229, Table3[#All], 108, 0)</f>
        <v>0</v>
      </c>
      <c r="GB229" s="9"/>
      <c r="GC229" s="10">
        <f t="shared" si="265"/>
        <v>3</v>
      </c>
      <c r="GD229" s="81"/>
      <c r="GE229" s="9">
        <f>VLOOKUP($C229, Table3[#All], 109, 0)</f>
        <v>6.7799999999999999E-2</v>
      </c>
      <c r="GF229" s="9">
        <f>VLOOKUP($C229, Table3[#All], 110, 0)</f>
        <v>0.83050000000000002</v>
      </c>
      <c r="GG229" s="9">
        <f>VLOOKUP($C229, Table3[#All], 111, 0)</f>
        <v>0.1017</v>
      </c>
      <c r="GH229" s="9"/>
      <c r="GI229" s="9">
        <f>VLOOKUP($C229, Table3[#All], 112, 0)</f>
        <v>0</v>
      </c>
      <c r="GJ229" s="12">
        <f t="shared" si="249"/>
        <v>2</v>
      </c>
      <c r="GK229" s="11"/>
      <c r="GL229" s="9">
        <f>VLOOKUP($C229, Table3[#All], 113, 0)</f>
        <v>0</v>
      </c>
      <c r="GM229" s="9">
        <f>VLOOKUP($C229, Table3[#All], 114, 0)</f>
        <v>1.67E-2</v>
      </c>
      <c r="GN229" s="9">
        <f>VLOOKUP($C229, Table3[#All], 115, 0)</f>
        <v>8.3299999999999999E-2</v>
      </c>
      <c r="GO229" s="9">
        <f>VLOOKUP($C229, Table3[#All], 116, 0)</f>
        <v>0.9</v>
      </c>
      <c r="GP229" s="9"/>
      <c r="GQ229" s="10">
        <f t="shared" si="250"/>
        <v>4</v>
      </c>
      <c r="GR229" s="11"/>
      <c r="GS229" s="9">
        <f>VLOOKUP($C229, Table2[#All], 3, 0)</f>
        <v>0</v>
      </c>
      <c r="GT229" s="9">
        <f>VLOOKUP($C229, Table2[#All], 4, 0)</f>
        <v>0</v>
      </c>
      <c r="GU229" s="9">
        <f>VLOOKUP($C229, Table2[#All], 5, 0)</f>
        <v>1</v>
      </c>
      <c r="GV229" s="9">
        <f>VLOOKUP($C229, Table2[#All], 6, 0)</f>
        <v>0</v>
      </c>
      <c r="GW229" s="9">
        <f>VLOOKUP($C229, Table2[#All], 7, 0)</f>
        <v>0</v>
      </c>
      <c r="GX229" s="10">
        <f t="shared" si="251"/>
        <v>3</v>
      </c>
      <c r="GY229" s="11"/>
      <c r="GZ229" s="9">
        <v>0</v>
      </c>
      <c r="HA229" s="9">
        <v>0</v>
      </c>
      <c r="HB229" s="9">
        <v>0</v>
      </c>
      <c r="HC229" s="9">
        <v>1</v>
      </c>
      <c r="HD229" s="9"/>
      <c r="HE229" s="10">
        <f t="shared" si="252"/>
        <v>4</v>
      </c>
      <c r="HF229" s="11"/>
      <c r="HG229" s="9">
        <f>VLOOKUP($C229, Table5[#All], 2, 0)</f>
        <v>0</v>
      </c>
      <c r="HH229" s="9">
        <f>VLOOKUP($C229, Table5[#All], 3, 0)</f>
        <v>0</v>
      </c>
      <c r="HI229" s="9">
        <f>VLOOKUP($C229, Table5[#All], 4, 0)</f>
        <v>1</v>
      </c>
      <c r="HJ229" s="9">
        <f>VLOOKUP($C229, Table5[#All], 5, 0)</f>
        <v>0</v>
      </c>
      <c r="HK229" s="9">
        <f>VLOOKUP($C229, Table5[#All], 6, 0)</f>
        <v>0</v>
      </c>
      <c r="HL229" s="10">
        <f t="shared" si="253"/>
        <v>3</v>
      </c>
      <c r="HM229" s="11"/>
      <c r="HN229" s="9">
        <f>VLOOKUP($C229, Table5[#All], 7, 0)</f>
        <v>0</v>
      </c>
      <c r="HO229" s="9">
        <f>VLOOKUP($C229, Table5[#All], 8, 0)</f>
        <v>1</v>
      </c>
      <c r="HP229" s="9">
        <f>VLOOKUP($C229, Table5[#All], 9, 0)</f>
        <v>0</v>
      </c>
      <c r="HQ229" s="9">
        <f>VLOOKUP($C229, Table5[#All], 10, 0)</f>
        <v>0</v>
      </c>
      <c r="HR229" s="9">
        <f>VLOOKUP($C229, Table5[#All], 11, 0)</f>
        <v>0</v>
      </c>
      <c r="HS229" s="10">
        <f t="shared" si="254"/>
        <v>2</v>
      </c>
      <c r="HT229" s="11"/>
      <c r="HU229" s="9">
        <f>VLOOKUP($C229, Table5[#All], 12, 0)</f>
        <v>1</v>
      </c>
      <c r="HV229" s="9">
        <f>VLOOKUP($C229, Table5[#All], 13, 0)</f>
        <v>0</v>
      </c>
      <c r="HW229" s="9">
        <f>VLOOKUP($C229, Table5[#All], 14, 0)</f>
        <v>0</v>
      </c>
      <c r="HX229" s="9">
        <f>VLOOKUP($C229, Table5[#All], 15, 0)</f>
        <v>0</v>
      </c>
      <c r="HY229" s="9">
        <f>VLOOKUP($C229, Table5[#All], 16, 0)</f>
        <v>0</v>
      </c>
      <c r="HZ229" s="10">
        <f t="shared" si="255"/>
        <v>1</v>
      </c>
      <c r="IA229" s="11"/>
      <c r="IB229" s="9">
        <f>VLOOKUP($C229, Table5[#All], 17, 0)</f>
        <v>0</v>
      </c>
      <c r="IC229" s="9">
        <f>VLOOKUP($C229, Table5[#All], 18, 0)</f>
        <v>1</v>
      </c>
      <c r="ID229" s="9">
        <f>VLOOKUP($C229, Table5[#All], 19, 0)</f>
        <v>0</v>
      </c>
      <c r="IE229" s="9">
        <f>VLOOKUP($C229, Table5[#All], 20, 0)</f>
        <v>0</v>
      </c>
      <c r="IF229" s="9">
        <f>VLOOKUP($C229, Table5[#All], 21, 0)</f>
        <v>0</v>
      </c>
      <c r="IG229" s="10">
        <f t="shared" si="256"/>
        <v>2</v>
      </c>
      <c r="IH229" s="11"/>
      <c r="II229" s="9">
        <f>VLOOKUP($C229, Table5[#All], 22, 0)</f>
        <v>1</v>
      </c>
      <c r="IJ229" s="9">
        <f>VLOOKUP($C229, Table5[#All], 23, 0)</f>
        <v>0</v>
      </c>
      <c r="IK229" s="9">
        <f>VLOOKUP($C229, Table5[#All], 24, 0)</f>
        <v>0</v>
      </c>
      <c r="IL229" s="9">
        <f>VLOOKUP($C229, Table5[#All], 25, 0)</f>
        <v>0</v>
      </c>
      <c r="IM229" s="9">
        <f>VLOOKUP($C229, Table5[#All], 26, 0)</f>
        <v>0</v>
      </c>
      <c r="IN229" s="10">
        <f t="shared" si="257"/>
        <v>1</v>
      </c>
      <c r="IO229" s="11"/>
      <c r="IP229" s="9">
        <v>1</v>
      </c>
      <c r="IQ229" s="9">
        <v>0</v>
      </c>
      <c r="IR229" s="9">
        <v>0</v>
      </c>
      <c r="IS229" s="9">
        <v>0</v>
      </c>
      <c r="IT229" s="9">
        <v>0</v>
      </c>
      <c r="IU229" s="10">
        <f t="shared" si="258"/>
        <v>1</v>
      </c>
      <c r="IV229" s="82"/>
    </row>
    <row r="230" spans="1:256" ht="16.3" thickTop="1" thickBot="1" x14ac:dyDescent="0.35">
      <c r="A230" s="16" t="s">
        <v>588</v>
      </c>
      <c r="B230" s="16" t="s">
        <v>603</v>
      </c>
      <c r="C230" s="16" t="s">
        <v>604</v>
      </c>
      <c r="D230" s="11"/>
      <c r="E230" s="9">
        <f>VLOOKUP($C230, Table3[#All], 2, 0)</f>
        <v>0</v>
      </c>
      <c r="F230" s="9"/>
      <c r="G230" s="9">
        <f>VLOOKUP($C230, Table3[#All], 3, 0)</f>
        <v>0.23329999999999998</v>
      </c>
      <c r="H230" s="9">
        <f>VLOOKUP($C230, Table3[#All], 4, 0)</f>
        <v>0.68330000000000002</v>
      </c>
      <c r="I230" s="9">
        <f>VLOOKUP($C230, Table3[#All], 5, 0)</f>
        <v>8.3299999999999999E-2</v>
      </c>
      <c r="J230" s="10">
        <f t="shared" si="259"/>
        <v>4</v>
      </c>
      <c r="K230" s="11"/>
      <c r="L230" s="9">
        <f>VLOOKUP($C230, Table3[#All], 6, 0)</f>
        <v>0</v>
      </c>
      <c r="M230" s="9"/>
      <c r="N230" s="9">
        <f>VLOOKUP($C230, Table3[#All], 7, 0)</f>
        <v>1</v>
      </c>
      <c r="O230" s="9">
        <f>VLOOKUP($C230, Table3[#All], 8, 0)</f>
        <v>0</v>
      </c>
      <c r="P230" s="9">
        <f>VLOOKUP($C230, Table3[#All], 9, 0)</f>
        <v>0</v>
      </c>
      <c r="Q230" s="10">
        <f t="shared" si="260"/>
        <v>3</v>
      </c>
      <c r="R230" s="11"/>
      <c r="S230" s="9">
        <f>VLOOKUP($C230, Table3[#All], 10, 0)</f>
        <v>0</v>
      </c>
      <c r="T230" s="9">
        <f>VLOOKUP($C230, Table3[#All], 11, 0)</f>
        <v>0.05</v>
      </c>
      <c r="U230" s="9">
        <f>VLOOKUP($C230, Table3[#All], 12, 0)</f>
        <v>0.68330000000000002</v>
      </c>
      <c r="V230" s="9">
        <f>VLOOKUP($C230, Table3[#All], 13, 0)</f>
        <v>0.26669999999999999</v>
      </c>
      <c r="W230" s="9">
        <f>VLOOKUP($C230, Table3[#All], 14, 0)</f>
        <v>0</v>
      </c>
      <c r="X230" s="10">
        <f t="shared" si="261"/>
        <v>4</v>
      </c>
      <c r="Y230" s="11"/>
      <c r="Z230" s="9">
        <f>VLOOKUP($C230, Table3[#All], 15, 0)</f>
        <v>0</v>
      </c>
      <c r="AA230" s="9">
        <f>VLOOKUP($C230, Table3[#All], 16, 0)</f>
        <v>0.38329999999999997</v>
      </c>
      <c r="AB230" s="9">
        <f>VLOOKUP($C230, Table3[#All], 17, 0)</f>
        <v>0.6</v>
      </c>
      <c r="AC230" s="9">
        <f>VLOOKUP($C230, Table3[#All], 18, 0)</f>
        <v>1.67E-2</v>
      </c>
      <c r="AD230" s="9">
        <f>VLOOKUP($C230, Table3[#All], 19, 0)</f>
        <v>0</v>
      </c>
      <c r="AE230" s="10">
        <f t="shared" si="231"/>
        <v>3</v>
      </c>
      <c r="AF230" s="11"/>
      <c r="AG230" s="9">
        <f>VLOOKUP($C230, Table3[#All], 20, 0)</f>
        <v>0</v>
      </c>
      <c r="AH230" s="9">
        <f>VLOOKUP($C230, Table3[#All], 21, 0)</f>
        <v>0.4667</v>
      </c>
      <c r="AI230" s="9">
        <f>VLOOKUP($C230, Table3[#All], 22, 0)</f>
        <v>0.5333</v>
      </c>
      <c r="AJ230" s="9"/>
      <c r="AK230" s="9"/>
      <c r="AL230" s="10">
        <f t="shared" si="232"/>
        <v>3</v>
      </c>
      <c r="AM230" s="11"/>
      <c r="AN230" s="9">
        <f>VLOOKUP($C230, Table3[#All], 23, 0)</f>
        <v>0</v>
      </c>
      <c r="AO230" s="9">
        <f>VLOOKUP($C230, Table3[#All], 24, 0)</f>
        <v>0</v>
      </c>
      <c r="AP230" s="9">
        <f>VLOOKUP($C230, Table3[#All], 25, 0)</f>
        <v>1</v>
      </c>
      <c r="AQ230" s="9">
        <f>VLOOKUP($C230, Table3[#All], 26, 0)</f>
        <v>0</v>
      </c>
      <c r="AR230" s="9"/>
      <c r="AS230" s="12">
        <f t="shared" si="233"/>
        <v>3</v>
      </c>
      <c r="AT230" s="11"/>
      <c r="AU230" s="9">
        <f>VLOOKUP($C230, Table3[#All], 27, 0)</f>
        <v>0.92980000000000007</v>
      </c>
      <c r="AV230" s="9">
        <f>VLOOKUP($C230, Table3[#All], 28, 0)</f>
        <v>3.5099999999999999E-2</v>
      </c>
      <c r="AW230" s="9">
        <f>VLOOKUP($C230, Table3[#All], 29, 0)</f>
        <v>3.5099999999999999E-2</v>
      </c>
      <c r="AX230" s="9"/>
      <c r="AY230" s="9"/>
      <c r="AZ230" s="10">
        <f t="shared" si="262"/>
        <v>1</v>
      </c>
      <c r="BA230" s="11"/>
      <c r="BB230" s="9">
        <f>VLOOKUP($C230, Table3[#All], 30, 0)</f>
        <v>0.30510000000000004</v>
      </c>
      <c r="BC230" s="9">
        <f>VLOOKUP($C230, Table3[#All], 31, 0)</f>
        <v>0.42369999999999997</v>
      </c>
      <c r="BD230" s="9">
        <f>VLOOKUP($C230, Table3[#All], 32, 0)</f>
        <v>0.2034</v>
      </c>
      <c r="BE230" s="9">
        <f>VLOOKUP($C230, Table3[#All], 33, 0)</f>
        <v>6.7799999999999999E-2</v>
      </c>
      <c r="BF230" s="9"/>
      <c r="BG230" s="10">
        <f t="shared" si="263"/>
        <v>3</v>
      </c>
      <c r="BH230" s="81"/>
      <c r="BI230" s="9">
        <f>VLOOKUP($C230, Table3[#All], 34, 0)</f>
        <v>0</v>
      </c>
      <c r="BJ230" s="9">
        <f>VLOOKUP($C230, Table3[#All], 35, 0)</f>
        <v>0</v>
      </c>
      <c r="BK230" s="9">
        <f>VLOOKUP($C230, Table3[#All], 36, 0)</f>
        <v>0</v>
      </c>
      <c r="BL230" s="9">
        <f>VLOOKUP($C230, Table3[#All], 37, 0)</f>
        <v>0</v>
      </c>
      <c r="BM230" s="9">
        <f>VLOOKUP($C230, Table3[#All], 38, 0)</f>
        <v>0</v>
      </c>
      <c r="BN230" s="10" t="str">
        <f t="shared" si="264"/>
        <v>N/A</v>
      </c>
      <c r="BO230" s="11"/>
      <c r="BP230" s="9">
        <f>VLOOKUP($C230, Table3[#All], 39, 0)</f>
        <v>0.26669999999999999</v>
      </c>
      <c r="BQ230" s="9">
        <f>VLOOKUP($C230, Table3[#All], 40, 0)</f>
        <v>1.67E-2</v>
      </c>
      <c r="BR230" s="9">
        <f>VLOOKUP($C230, Table3[#All], 41, 0)</f>
        <v>0.7</v>
      </c>
      <c r="BS230" s="9">
        <f>VLOOKUP($C230, Table3[#All], 42, 0)</f>
        <v>1.67E-2</v>
      </c>
      <c r="BT230" s="9"/>
      <c r="BU230" s="10">
        <f t="shared" si="234"/>
        <v>3</v>
      </c>
      <c r="BV230" s="11"/>
      <c r="BW230" s="9">
        <f>VLOOKUP($C230, Table3[#All], 43, 0)</f>
        <v>1.67E-2</v>
      </c>
      <c r="BX230" s="9">
        <f>VLOOKUP($C230, Table3[#All], 44, 0)</f>
        <v>0.6</v>
      </c>
      <c r="BY230" s="9">
        <f>VLOOKUP($C230, Table3[#All], 45, 0)</f>
        <v>0.38329999999999997</v>
      </c>
      <c r="BZ230" s="9"/>
      <c r="CA230" s="9"/>
      <c r="CB230" s="10">
        <f t="shared" si="235"/>
        <v>3</v>
      </c>
      <c r="CC230" s="81"/>
      <c r="CD230" s="9">
        <f>VLOOKUP($C230, Table3[#All], 46, 0)</f>
        <v>0.98329999999999995</v>
      </c>
      <c r="CE230" s="9">
        <f>VLOOKUP($C230, Table3[#All], 47, 0)</f>
        <v>0</v>
      </c>
      <c r="CF230" s="9">
        <f>VLOOKUP($C230, Table3[#All], 48, 0)</f>
        <v>0</v>
      </c>
      <c r="CG230" s="9">
        <f>VLOOKUP($C230, Table3[#All], 49, 0)</f>
        <v>0</v>
      </c>
      <c r="CH230" s="9">
        <f>VLOOKUP($C230, Table3[#All], 50, 0)</f>
        <v>1.67E-2</v>
      </c>
      <c r="CI230" s="12">
        <f t="shared" si="236"/>
        <v>1</v>
      </c>
      <c r="CJ230" s="13"/>
      <c r="CK230" s="9">
        <f>VLOOKUP($C230, Table3[#All], 51, 0)</f>
        <v>0.23329999999999998</v>
      </c>
      <c r="CL230" s="9">
        <f>VLOOKUP($C230, Table3[#All], 52, 0)</f>
        <v>0.73329999999999995</v>
      </c>
      <c r="CM230" s="9">
        <f>VLOOKUP($C230, Table3[#All], 53, 0)</f>
        <v>3.3300000000000003E-2</v>
      </c>
      <c r="CN230" s="9">
        <f>VLOOKUP($C230, Table3[#All], 54, 0)</f>
        <v>0</v>
      </c>
      <c r="CO230" s="9"/>
      <c r="CP230" s="10">
        <f t="shared" si="237"/>
        <v>2</v>
      </c>
      <c r="CQ230" s="11"/>
      <c r="CR230" s="9">
        <f>VLOOKUP($C230, Table3[#All], 55, 0)</f>
        <v>0.1186</v>
      </c>
      <c r="CS230" s="9">
        <f>VLOOKUP($C230, Table3[#All], 56, 0)</f>
        <v>3.39E-2</v>
      </c>
      <c r="CT230" s="9">
        <f>VLOOKUP($C230, Table3[#All], 57, 0)</f>
        <v>0.77969999999999995</v>
      </c>
      <c r="CU230" s="9">
        <f>VLOOKUP($C230, Table3[#All], 58, 0)</f>
        <v>6.7799999999999999E-2</v>
      </c>
      <c r="CV230" s="9">
        <f>VLOOKUP($C230, Table3[#All], 59, 0)</f>
        <v>0</v>
      </c>
      <c r="CW230" s="14">
        <f t="shared" si="238"/>
        <v>3</v>
      </c>
      <c r="CX230" s="81"/>
      <c r="CY230" s="9">
        <f>VLOOKUP($C230, Table3[#All], 60, 0)</f>
        <v>0.2167</v>
      </c>
      <c r="CZ230" s="9">
        <f>VLOOKUP($C230, Table3[#All], 61, 0)</f>
        <v>0.55000000000000004</v>
      </c>
      <c r="DA230" s="9">
        <f>VLOOKUP($C230, Table3[#All], 62, 0)</f>
        <v>0.23329999999999998</v>
      </c>
      <c r="DB230" s="9">
        <f>VLOOKUP($C230, Table3[#All], 63, 0)</f>
        <v>0</v>
      </c>
      <c r="DC230" s="9">
        <f>VLOOKUP($C230, Table3[#All], 64, 0)</f>
        <v>0</v>
      </c>
      <c r="DD230" s="10">
        <f t="shared" si="239"/>
        <v>2</v>
      </c>
      <c r="DE230" s="11"/>
      <c r="DF230" s="9">
        <f>VLOOKUP($C230, Table3[#All], 65, 0)</f>
        <v>8.3299999999999999E-2</v>
      </c>
      <c r="DG230" s="9"/>
      <c r="DH230" s="9">
        <f>VLOOKUP($C230, Table3[#All], 66, 0)</f>
        <v>0.9</v>
      </c>
      <c r="DI230" s="9"/>
      <c r="DJ230" s="9">
        <f>VLOOKUP($C230, Table3[#All], 67, 0)</f>
        <v>1.67E-2</v>
      </c>
      <c r="DK230" s="14">
        <f t="shared" si="240"/>
        <v>3</v>
      </c>
      <c r="DL230" s="11"/>
      <c r="DM230" s="9">
        <f>VLOOKUP($C230, Table3[#All], 68, 0)</f>
        <v>0.75</v>
      </c>
      <c r="DN230" s="9"/>
      <c r="DO230" s="9">
        <f>VLOOKUP($C230, Table3[#All], 69, 0)</f>
        <v>0.23329999999999998</v>
      </c>
      <c r="DP230" s="9">
        <f>VLOOKUP($C230, Table3[#All], 70, 0)</f>
        <v>1.67E-2</v>
      </c>
      <c r="DQ230" s="9"/>
      <c r="DR230" s="14">
        <f t="shared" si="241"/>
        <v>3</v>
      </c>
      <c r="DS230" s="11"/>
      <c r="DT230" s="9">
        <f>VLOOKUP($C230, Table3[#All], 71, 0)</f>
        <v>0</v>
      </c>
      <c r="DU230" s="9">
        <f>VLOOKUP($C230, Table3[#All], 72, 0)</f>
        <v>1.67E-2</v>
      </c>
      <c r="DV230" s="9">
        <f>VLOOKUP($C230, Table3[#All], 73, 0)</f>
        <v>0.3</v>
      </c>
      <c r="DW230" s="9">
        <f>VLOOKUP($C230, Table3[#All], 74, 0)</f>
        <v>0.66670000000000007</v>
      </c>
      <c r="DX230" s="9">
        <f>VLOOKUP($C230, Table3[#All], 75, 0)</f>
        <v>1.67E-2</v>
      </c>
      <c r="DY230" s="12">
        <f t="shared" si="230"/>
        <v>4</v>
      </c>
      <c r="DZ230" s="11"/>
      <c r="EA230" s="9">
        <f>VLOOKUP($C230, Table3[#All], 76, 0)</f>
        <v>1</v>
      </c>
      <c r="EB230" s="9">
        <f>VLOOKUP($C230, Table3[#All], 77, 0)</f>
        <v>0</v>
      </c>
      <c r="EC230" s="9">
        <f>VLOOKUP($C230, Table3[#All], 78, 0)</f>
        <v>0</v>
      </c>
      <c r="ED230" s="9">
        <f>VLOOKUP($C230, Table3[#All], 79, 0)</f>
        <v>0</v>
      </c>
      <c r="EE230" s="9">
        <f>VLOOKUP($C230, Table3[#All], 80, 0)</f>
        <v>0</v>
      </c>
      <c r="EF230" s="10">
        <f t="shared" si="242"/>
        <v>1</v>
      </c>
      <c r="EG230" s="9"/>
      <c r="EH230" s="9">
        <f>VLOOKUP($C230, Table3[#All], 81, 0)</f>
        <v>0</v>
      </c>
      <c r="EI230" s="9">
        <f>VLOOKUP($C230, Table3[#All], 82, 0)</f>
        <v>0</v>
      </c>
      <c r="EJ230" s="9">
        <f>VLOOKUP($C230, Table3[#All], 83, 0)</f>
        <v>0</v>
      </c>
      <c r="EK230" s="9">
        <f>VLOOKUP($C230, Table3[#All], 84, 0)</f>
        <v>0</v>
      </c>
      <c r="EL230" s="9">
        <f>VLOOKUP($C230, Table3[#All], 85, 0)</f>
        <v>1</v>
      </c>
      <c r="EM230" s="14">
        <f t="shared" si="243"/>
        <v>5</v>
      </c>
      <c r="EN230" s="11"/>
      <c r="EO230" s="9">
        <f>VLOOKUP($C230, Table3[#All], 86, 0)</f>
        <v>0.31670000000000004</v>
      </c>
      <c r="EP230" s="9"/>
      <c r="EQ230" s="9">
        <f>VLOOKUP($C230, Table3[#All], 87, 0)</f>
        <v>0.68330000000000002</v>
      </c>
      <c r="ER230" s="9"/>
      <c r="ES230" s="9"/>
      <c r="ET230" s="14">
        <f t="shared" si="244"/>
        <v>3</v>
      </c>
      <c r="EU230" s="11"/>
      <c r="EV230" s="9">
        <f>VLOOKUP($C230, Table3[#All], 88, 0)</f>
        <v>0</v>
      </c>
      <c r="EW230" s="9">
        <f>VLOOKUP($C230, Table3[#All], 89, 0)</f>
        <v>0</v>
      </c>
      <c r="EX230" s="9">
        <f>VLOOKUP($C230, Table3[#All], 90, 0)</f>
        <v>1</v>
      </c>
      <c r="EY230" s="9">
        <f>VLOOKUP($C230, Table3[#All], 91, 0)</f>
        <v>0</v>
      </c>
      <c r="EZ230" s="9">
        <f>VLOOKUP($C230, Table3[#All], 92, 0)</f>
        <v>0</v>
      </c>
      <c r="FA230" s="12">
        <f t="shared" si="245"/>
        <v>3</v>
      </c>
      <c r="FB230" s="11"/>
      <c r="FC230" s="9">
        <f>VLOOKUP($C230, Table3[#All], 93, 0)</f>
        <v>0</v>
      </c>
      <c r="FD230" s="9">
        <f>VLOOKUP($C230, Table3[#All], 94, 0)</f>
        <v>0</v>
      </c>
      <c r="FE230" s="9">
        <f>VLOOKUP($C230, Table3[#All], 95, 0)</f>
        <v>0.7833</v>
      </c>
      <c r="FF230" s="9">
        <f>VLOOKUP($C230, Table3[#All], 96, 0)</f>
        <v>0.2167</v>
      </c>
      <c r="FG230" s="9"/>
      <c r="FH230" s="10">
        <f t="shared" si="246"/>
        <v>3</v>
      </c>
      <c r="FI230" s="11"/>
      <c r="FJ230" s="9">
        <f>VLOOKUP($C230, Table3[#All], 97, 0)</f>
        <v>0</v>
      </c>
      <c r="FK230" s="9">
        <f>VLOOKUP($C230, Table3[#All], 98, 0)</f>
        <v>0</v>
      </c>
      <c r="FL230" s="9">
        <f>VLOOKUP($C230, Table3[#All], 99, 0)</f>
        <v>0</v>
      </c>
      <c r="FM230" s="9">
        <f>VLOOKUP($C230, Table3[#All], 100, 0)</f>
        <v>0</v>
      </c>
      <c r="FN230" s="9">
        <f>VLOOKUP($C230, Table3[#All], 101, 0)</f>
        <v>1</v>
      </c>
      <c r="FO230" s="14">
        <f t="shared" si="247"/>
        <v>5</v>
      </c>
      <c r="FP230" s="11"/>
      <c r="FQ230" s="9">
        <f>VLOOKUP($C230, Table3[#All], 102, 0)</f>
        <v>0.36670000000000003</v>
      </c>
      <c r="FR230" s="9">
        <f>VLOOKUP($C230, Table3[#All], 103, 0)</f>
        <v>0.61670000000000003</v>
      </c>
      <c r="FS230" s="9">
        <f>VLOOKUP($C230, Table3[#All], 104, 0)</f>
        <v>0</v>
      </c>
      <c r="FT230" s="9">
        <f>VLOOKUP($C230, Table3[#All], 105, 0)</f>
        <v>1.67E-2</v>
      </c>
      <c r="FU230" s="9">
        <v>0</v>
      </c>
      <c r="FV230" s="10">
        <f t="shared" si="248"/>
        <v>2</v>
      </c>
      <c r="FW230" s="11"/>
      <c r="FX230" s="9">
        <f>VLOOKUP($C230, Table3[#All], 106, 0)</f>
        <v>0</v>
      </c>
      <c r="FY230" s="9"/>
      <c r="FZ230" s="9">
        <f>VLOOKUP($C230, Table3[#All], 107, 0)</f>
        <v>0.76670000000000005</v>
      </c>
      <c r="GA230" s="9">
        <f>VLOOKUP($C230, Table3[#All], 108, 0)</f>
        <v>0.23329999999999998</v>
      </c>
      <c r="GB230" s="9"/>
      <c r="GC230" s="10">
        <f t="shared" si="265"/>
        <v>3</v>
      </c>
      <c r="GD230" s="81"/>
      <c r="GE230" s="9">
        <f>VLOOKUP($C230, Table3[#All], 109, 0)</f>
        <v>1.7899999999999999E-2</v>
      </c>
      <c r="GF230" s="9">
        <f>VLOOKUP($C230, Table3[#All], 110, 0)</f>
        <v>0.94640000000000002</v>
      </c>
      <c r="GG230" s="9">
        <f>VLOOKUP($C230, Table3[#All], 111, 0)</f>
        <v>3.5699999999999996E-2</v>
      </c>
      <c r="GH230" s="9"/>
      <c r="GI230" s="9">
        <f>VLOOKUP($C230, Table3[#All], 112, 0)</f>
        <v>0</v>
      </c>
      <c r="GJ230" s="12">
        <f t="shared" si="249"/>
        <v>2</v>
      </c>
      <c r="GK230" s="11"/>
      <c r="GL230" s="9">
        <f>VLOOKUP($C230, Table3[#All], 113, 0)</f>
        <v>0</v>
      </c>
      <c r="GM230" s="9">
        <f>VLOOKUP($C230, Table3[#All], 114, 0)</f>
        <v>3.3300000000000003E-2</v>
      </c>
      <c r="GN230" s="9">
        <f>VLOOKUP($C230, Table3[#All], 115, 0)</f>
        <v>0.73329999999999995</v>
      </c>
      <c r="GO230" s="9">
        <f>VLOOKUP($C230, Table3[#All], 116, 0)</f>
        <v>0.23329999999999998</v>
      </c>
      <c r="GP230" s="9"/>
      <c r="GQ230" s="10">
        <f t="shared" si="250"/>
        <v>3</v>
      </c>
      <c r="GR230" s="11"/>
      <c r="GS230" s="9">
        <f>VLOOKUP($C230, Table2[#All], 3, 0)</f>
        <v>0</v>
      </c>
      <c r="GT230" s="9">
        <f>VLOOKUP($C230, Table2[#All], 4, 0)</f>
        <v>0</v>
      </c>
      <c r="GU230" s="9">
        <f>VLOOKUP($C230, Table2[#All], 5, 0)</f>
        <v>1</v>
      </c>
      <c r="GV230" s="9">
        <f>VLOOKUP($C230, Table2[#All], 6, 0)</f>
        <v>0</v>
      </c>
      <c r="GW230" s="9">
        <f>VLOOKUP($C230, Table2[#All], 7, 0)</f>
        <v>0</v>
      </c>
      <c r="GX230" s="10">
        <f t="shared" si="251"/>
        <v>3</v>
      </c>
      <c r="GY230" s="11"/>
      <c r="GZ230" s="9">
        <v>0</v>
      </c>
      <c r="HA230" s="9">
        <v>0</v>
      </c>
      <c r="HB230" s="9">
        <v>0</v>
      </c>
      <c r="HC230" s="9">
        <v>1</v>
      </c>
      <c r="HD230" s="9"/>
      <c r="HE230" s="10">
        <f t="shared" si="252"/>
        <v>4</v>
      </c>
      <c r="HF230" s="11"/>
      <c r="HG230" s="9">
        <f>VLOOKUP($C230, Table5[#All], 2, 0)</f>
        <v>0</v>
      </c>
      <c r="HH230" s="9">
        <f>VLOOKUP($C230, Table5[#All], 3, 0)</f>
        <v>0</v>
      </c>
      <c r="HI230" s="9">
        <f>VLOOKUP($C230, Table5[#All], 4, 0)</f>
        <v>1</v>
      </c>
      <c r="HJ230" s="9">
        <f>VLOOKUP($C230, Table5[#All], 5, 0)</f>
        <v>0</v>
      </c>
      <c r="HK230" s="9">
        <f>VLOOKUP($C230, Table5[#All], 6, 0)</f>
        <v>0</v>
      </c>
      <c r="HL230" s="10">
        <f t="shared" si="253"/>
        <v>3</v>
      </c>
      <c r="HM230" s="11"/>
      <c r="HN230" s="9">
        <f>VLOOKUP($C230, Table5[#All], 7, 0)</f>
        <v>0</v>
      </c>
      <c r="HO230" s="9">
        <f>VLOOKUP($C230, Table5[#All], 8, 0)</f>
        <v>0</v>
      </c>
      <c r="HP230" s="9">
        <f>VLOOKUP($C230, Table5[#All], 9, 0)</f>
        <v>1</v>
      </c>
      <c r="HQ230" s="9">
        <f>VLOOKUP($C230, Table5[#All], 10, 0)</f>
        <v>0</v>
      </c>
      <c r="HR230" s="9">
        <f>VLOOKUP($C230, Table5[#All], 11, 0)</f>
        <v>0</v>
      </c>
      <c r="HS230" s="10">
        <f t="shared" si="254"/>
        <v>3</v>
      </c>
      <c r="HT230" s="11"/>
      <c r="HU230" s="9">
        <f>VLOOKUP($C230, Table5[#All], 12, 0)</f>
        <v>1</v>
      </c>
      <c r="HV230" s="9">
        <f>VLOOKUP($C230, Table5[#All], 13, 0)</f>
        <v>0</v>
      </c>
      <c r="HW230" s="9">
        <f>VLOOKUP($C230, Table5[#All], 14, 0)</f>
        <v>0</v>
      </c>
      <c r="HX230" s="9">
        <f>VLOOKUP($C230, Table5[#All], 15, 0)</f>
        <v>0</v>
      </c>
      <c r="HY230" s="9">
        <f>VLOOKUP($C230, Table5[#All], 16, 0)</f>
        <v>0</v>
      </c>
      <c r="HZ230" s="10">
        <f t="shared" si="255"/>
        <v>1</v>
      </c>
      <c r="IA230" s="11"/>
      <c r="IB230" s="9">
        <f>VLOOKUP($C230, Table5[#All], 17, 0)</f>
        <v>0</v>
      </c>
      <c r="IC230" s="9">
        <f>VLOOKUP($C230, Table5[#All], 18, 0)</f>
        <v>0</v>
      </c>
      <c r="ID230" s="9">
        <f>VLOOKUP($C230, Table5[#All], 19, 0)</f>
        <v>1</v>
      </c>
      <c r="IE230" s="9">
        <f>VLOOKUP($C230, Table5[#All], 20, 0)</f>
        <v>0</v>
      </c>
      <c r="IF230" s="9">
        <f>VLOOKUP($C230, Table5[#All], 21, 0)</f>
        <v>0</v>
      </c>
      <c r="IG230" s="10">
        <f t="shared" si="256"/>
        <v>3</v>
      </c>
      <c r="IH230" s="11"/>
      <c r="II230" s="9">
        <f>VLOOKUP($C230, Table5[#All], 22, 0)</f>
        <v>1</v>
      </c>
      <c r="IJ230" s="9">
        <f>VLOOKUP($C230, Table5[#All], 23, 0)</f>
        <v>0</v>
      </c>
      <c r="IK230" s="9">
        <f>VLOOKUP($C230, Table5[#All], 24, 0)</f>
        <v>0</v>
      </c>
      <c r="IL230" s="9">
        <f>VLOOKUP($C230, Table5[#All], 25, 0)</f>
        <v>0</v>
      </c>
      <c r="IM230" s="9">
        <f>VLOOKUP($C230, Table5[#All], 26, 0)</f>
        <v>0</v>
      </c>
      <c r="IN230" s="10">
        <f t="shared" si="257"/>
        <v>1</v>
      </c>
      <c r="IO230" s="11"/>
      <c r="IP230" s="9">
        <v>1</v>
      </c>
      <c r="IQ230" s="9">
        <v>0</v>
      </c>
      <c r="IR230" s="9">
        <v>0</v>
      </c>
      <c r="IS230" s="9">
        <v>0</v>
      </c>
      <c r="IT230" s="9">
        <v>0</v>
      </c>
      <c r="IU230" s="10">
        <f t="shared" si="258"/>
        <v>1</v>
      </c>
      <c r="IV230" s="82"/>
    </row>
    <row r="231" spans="1:256" ht="16.3" thickTop="1" thickBot="1" x14ac:dyDescent="0.35">
      <c r="A231" s="16" t="s">
        <v>588</v>
      </c>
      <c r="B231" s="16" t="s">
        <v>605</v>
      </c>
      <c r="C231" s="16" t="s">
        <v>606</v>
      </c>
      <c r="D231" s="11"/>
      <c r="E231" s="9">
        <f>VLOOKUP($C231, Table3[#All], 2, 0)</f>
        <v>0.61539999999999995</v>
      </c>
      <c r="F231" s="9"/>
      <c r="G231" s="9">
        <f>VLOOKUP($C231, Table3[#All], 3, 0)</f>
        <v>7.690000000000001E-2</v>
      </c>
      <c r="H231" s="9">
        <f>VLOOKUP($C231, Table3[#All], 4, 0)</f>
        <v>0.1923</v>
      </c>
      <c r="I231" s="9">
        <f>VLOOKUP($C231, Table3[#All], 5, 0)</f>
        <v>0.11539999999999999</v>
      </c>
      <c r="J231" s="10">
        <f t="shared" si="259"/>
        <v>4</v>
      </c>
      <c r="K231" s="11"/>
      <c r="L231" s="9">
        <f>VLOOKUP($C231, Table3[#All], 6, 0)</f>
        <v>1</v>
      </c>
      <c r="M231" s="9"/>
      <c r="N231" s="9">
        <f>VLOOKUP($C231, Table3[#All], 7, 0)</f>
        <v>0</v>
      </c>
      <c r="O231" s="9">
        <f>VLOOKUP($C231, Table3[#All], 8, 0)</f>
        <v>0</v>
      </c>
      <c r="P231" s="9">
        <f>VLOOKUP($C231, Table3[#All], 9, 0)</f>
        <v>0</v>
      </c>
      <c r="Q231" s="10">
        <f t="shared" si="260"/>
        <v>1</v>
      </c>
      <c r="R231" s="11"/>
      <c r="S231" s="9">
        <f>VLOOKUP($C231, Table3[#All], 10, 0)</f>
        <v>0</v>
      </c>
      <c r="T231" s="9">
        <f>VLOOKUP($C231, Table3[#All], 11, 0)</f>
        <v>0</v>
      </c>
      <c r="U231" s="9">
        <f>VLOOKUP($C231, Table3[#All], 12, 0)</f>
        <v>0.34619999999999995</v>
      </c>
      <c r="V231" s="9">
        <f>VLOOKUP($C231, Table3[#All], 13, 0)</f>
        <v>0.65379999999999994</v>
      </c>
      <c r="W231" s="9">
        <f>VLOOKUP($C231, Table3[#All], 14, 0)</f>
        <v>0</v>
      </c>
      <c r="X231" s="10">
        <f t="shared" si="261"/>
        <v>4</v>
      </c>
      <c r="Y231" s="11"/>
      <c r="Z231" s="9">
        <f>VLOOKUP($C231, Table3[#All], 15, 0)</f>
        <v>0</v>
      </c>
      <c r="AA231" s="9">
        <f>VLOOKUP($C231, Table3[#All], 16, 0)</f>
        <v>0</v>
      </c>
      <c r="AB231" s="9">
        <f>VLOOKUP($C231, Table3[#All], 17, 0)</f>
        <v>0.73080000000000001</v>
      </c>
      <c r="AC231" s="9">
        <f>VLOOKUP($C231, Table3[#All], 18, 0)</f>
        <v>0.26919999999999999</v>
      </c>
      <c r="AD231" s="9">
        <f>VLOOKUP($C231, Table3[#All], 19, 0)</f>
        <v>0</v>
      </c>
      <c r="AE231" s="10">
        <f t="shared" si="231"/>
        <v>4</v>
      </c>
      <c r="AF231" s="11"/>
      <c r="AG231" s="9">
        <f>VLOOKUP($C231, Table3[#All], 20, 0)</f>
        <v>0</v>
      </c>
      <c r="AH231" s="9">
        <f>VLOOKUP($C231, Table3[#All], 21, 0)</f>
        <v>0.3846</v>
      </c>
      <c r="AI231" s="9">
        <f>VLOOKUP($C231, Table3[#All], 22, 0)</f>
        <v>0.61539999999999995</v>
      </c>
      <c r="AJ231" s="9"/>
      <c r="AK231" s="9"/>
      <c r="AL231" s="10">
        <f t="shared" si="232"/>
        <v>3</v>
      </c>
      <c r="AM231" s="11"/>
      <c r="AN231" s="9">
        <f>VLOOKUP($C231, Table3[#All], 23, 0)</f>
        <v>1</v>
      </c>
      <c r="AO231" s="9">
        <f>VLOOKUP($C231, Table3[#All], 24, 0)</f>
        <v>0</v>
      </c>
      <c r="AP231" s="9">
        <f>VLOOKUP($C231, Table3[#All], 25, 0)</f>
        <v>0</v>
      </c>
      <c r="AQ231" s="9">
        <f>VLOOKUP($C231, Table3[#All], 26, 0)</f>
        <v>0</v>
      </c>
      <c r="AR231" s="9"/>
      <c r="AS231" s="12">
        <f t="shared" si="233"/>
        <v>1</v>
      </c>
      <c r="AT231" s="11"/>
      <c r="AU231" s="9">
        <f>VLOOKUP($C231, Table3[#All], 27, 0)</f>
        <v>1</v>
      </c>
      <c r="AV231" s="9">
        <f>VLOOKUP($C231, Table3[#All], 28, 0)</f>
        <v>0</v>
      </c>
      <c r="AW231" s="9">
        <f>VLOOKUP($C231, Table3[#All], 29, 0)</f>
        <v>0</v>
      </c>
      <c r="AX231" s="9"/>
      <c r="AY231" s="9"/>
      <c r="AZ231" s="10">
        <f t="shared" si="262"/>
        <v>1</v>
      </c>
      <c r="BA231" s="11"/>
      <c r="BB231" s="9">
        <f>VLOOKUP($C231, Table3[#All], 30, 0)</f>
        <v>0.57689999999999997</v>
      </c>
      <c r="BC231" s="9">
        <f>VLOOKUP($C231, Table3[#All], 31, 0)</f>
        <v>0.3846</v>
      </c>
      <c r="BD231" s="9">
        <f>VLOOKUP($C231, Table3[#All], 32, 0)</f>
        <v>3.85E-2</v>
      </c>
      <c r="BE231" s="9">
        <f>VLOOKUP($C231, Table3[#All], 33, 0)</f>
        <v>0</v>
      </c>
      <c r="BF231" s="9"/>
      <c r="BG231" s="10">
        <f t="shared" si="263"/>
        <v>2</v>
      </c>
      <c r="BH231" s="81"/>
      <c r="BI231" s="9">
        <f>VLOOKUP($C231, Table3[#All], 34, 0)</f>
        <v>0</v>
      </c>
      <c r="BJ231" s="9">
        <f>VLOOKUP($C231, Table3[#All], 35, 0)</f>
        <v>0</v>
      </c>
      <c r="BK231" s="9">
        <f>VLOOKUP($C231, Table3[#All], 36, 0)</f>
        <v>0</v>
      </c>
      <c r="BL231" s="9">
        <f>VLOOKUP($C231, Table3[#All], 37, 0)</f>
        <v>0</v>
      </c>
      <c r="BM231" s="9">
        <f>VLOOKUP($C231, Table3[#All], 38, 0)</f>
        <v>0</v>
      </c>
      <c r="BN231" s="10" t="str">
        <f t="shared" si="264"/>
        <v>N/A</v>
      </c>
      <c r="BO231" s="11"/>
      <c r="BP231" s="9">
        <f>VLOOKUP($C231, Table3[#All], 39, 0)</f>
        <v>0.80769999999999997</v>
      </c>
      <c r="BQ231" s="9">
        <f>VLOOKUP($C231, Table3[#All], 40, 0)</f>
        <v>0.1923</v>
      </c>
      <c r="BR231" s="9">
        <f>VLOOKUP($C231, Table3[#All], 41, 0)</f>
        <v>0</v>
      </c>
      <c r="BS231" s="9">
        <f>VLOOKUP($C231, Table3[#All], 42, 0)</f>
        <v>0</v>
      </c>
      <c r="BT231" s="9"/>
      <c r="BU231" s="10">
        <f t="shared" si="234"/>
        <v>1</v>
      </c>
      <c r="BV231" s="11"/>
      <c r="BW231" s="9">
        <f>VLOOKUP($C231, Table3[#All], 43, 0)</f>
        <v>0.96150000000000002</v>
      </c>
      <c r="BX231" s="9">
        <f>VLOOKUP($C231, Table3[#All], 44, 0)</f>
        <v>3.85E-2</v>
      </c>
      <c r="BY231" s="9">
        <f>VLOOKUP($C231, Table3[#All], 45, 0)</f>
        <v>0</v>
      </c>
      <c r="BZ231" s="9"/>
      <c r="CA231" s="9"/>
      <c r="CB231" s="10">
        <f t="shared" si="235"/>
        <v>1</v>
      </c>
      <c r="CC231" s="81"/>
      <c r="CD231" s="9">
        <f>VLOOKUP($C231, Table3[#All], 46, 0)</f>
        <v>1</v>
      </c>
      <c r="CE231" s="9">
        <f>VLOOKUP($C231, Table3[#All], 47, 0)</f>
        <v>0</v>
      </c>
      <c r="CF231" s="9">
        <f>VLOOKUP($C231, Table3[#All], 48, 0)</f>
        <v>0</v>
      </c>
      <c r="CG231" s="9">
        <f>VLOOKUP($C231, Table3[#All], 49, 0)</f>
        <v>0</v>
      </c>
      <c r="CH231" s="9">
        <f>VLOOKUP($C231, Table3[#All], 50, 0)</f>
        <v>0</v>
      </c>
      <c r="CI231" s="12">
        <f t="shared" si="236"/>
        <v>1</v>
      </c>
      <c r="CJ231" s="13"/>
      <c r="CK231" s="9">
        <f>VLOOKUP($C231, Table3[#All], 51, 0)</f>
        <v>0</v>
      </c>
      <c r="CL231" s="9">
        <f>VLOOKUP($C231, Table3[#All], 52, 0)</f>
        <v>1</v>
      </c>
      <c r="CM231" s="9">
        <f>VLOOKUP($C231, Table3[#All], 53, 0)</f>
        <v>0</v>
      </c>
      <c r="CN231" s="9">
        <f>VLOOKUP($C231, Table3[#All], 54, 0)</f>
        <v>0</v>
      </c>
      <c r="CO231" s="9"/>
      <c r="CP231" s="10">
        <f t="shared" si="237"/>
        <v>2</v>
      </c>
      <c r="CQ231" s="11"/>
      <c r="CR231" s="9">
        <f>VLOOKUP($C231, Table3[#All], 55, 0)</f>
        <v>0</v>
      </c>
      <c r="CS231" s="9">
        <f>VLOOKUP($C231, Table3[#All], 56, 0)</f>
        <v>0.15380000000000002</v>
      </c>
      <c r="CT231" s="9">
        <f>VLOOKUP($C231, Table3[#All], 57, 0)</f>
        <v>7.690000000000001E-2</v>
      </c>
      <c r="CU231" s="9">
        <f>VLOOKUP($C231, Table3[#All], 58, 0)</f>
        <v>0.76919999999999999</v>
      </c>
      <c r="CV231" s="9">
        <f>VLOOKUP($C231, Table3[#All], 59, 0)</f>
        <v>0</v>
      </c>
      <c r="CW231" s="14">
        <f t="shared" si="238"/>
        <v>4</v>
      </c>
      <c r="CX231" s="81"/>
      <c r="CY231" s="9">
        <f>VLOOKUP($C231, Table3[#All], 60, 0)</f>
        <v>0.1923</v>
      </c>
      <c r="CZ231" s="9">
        <f>VLOOKUP($C231, Table3[#All], 61, 0)</f>
        <v>0.30769999999999997</v>
      </c>
      <c r="DA231" s="9">
        <f>VLOOKUP($C231, Table3[#All], 62, 0)</f>
        <v>0</v>
      </c>
      <c r="DB231" s="9">
        <f>VLOOKUP($C231, Table3[#All], 63, 0)</f>
        <v>0.5</v>
      </c>
      <c r="DC231" s="9">
        <f>VLOOKUP($C231, Table3[#All], 64, 0)</f>
        <v>0</v>
      </c>
      <c r="DD231" s="10">
        <f t="shared" si="239"/>
        <v>4</v>
      </c>
      <c r="DE231" s="11"/>
      <c r="DF231" s="9">
        <f>VLOOKUP($C231, Table3[#All], 65, 0)</f>
        <v>0.23079999999999998</v>
      </c>
      <c r="DG231" s="9"/>
      <c r="DH231" s="9">
        <f>VLOOKUP($C231, Table3[#All], 66, 0)</f>
        <v>0.26919999999999999</v>
      </c>
      <c r="DI231" s="9"/>
      <c r="DJ231" s="9">
        <f>VLOOKUP($C231, Table3[#All], 67, 0)</f>
        <v>0.5</v>
      </c>
      <c r="DK231" s="14">
        <f t="shared" si="240"/>
        <v>5</v>
      </c>
      <c r="DL231" s="11"/>
      <c r="DM231" s="9">
        <f>VLOOKUP($C231, Table3[#All], 68, 0)</f>
        <v>0.88459999999999994</v>
      </c>
      <c r="DN231" s="9"/>
      <c r="DO231" s="9">
        <f>VLOOKUP($C231, Table3[#All], 69, 0)</f>
        <v>3.85E-2</v>
      </c>
      <c r="DP231" s="9">
        <f>VLOOKUP($C231, Table3[#All], 70, 0)</f>
        <v>7.690000000000001E-2</v>
      </c>
      <c r="DQ231" s="9"/>
      <c r="DR231" s="14">
        <f t="shared" si="241"/>
        <v>1</v>
      </c>
      <c r="DS231" s="11"/>
      <c r="DT231" s="9">
        <f>VLOOKUP($C231, Table3[#All], 71, 0)</f>
        <v>0</v>
      </c>
      <c r="DU231" s="9">
        <f>VLOOKUP($C231, Table3[#All], 72, 0)</f>
        <v>0</v>
      </c>
      <c r="DV231" s="9">
        <f>VLOOKUP($C231, Table3[#All], 73, 0)</f>
        <v>0</v>
      </c>
      <c r="DW231" s="9">
        <f>VLOOKUP($C231, Table3[#All], 74, 0)</f>
        <v>1</v>
      </c>
      <c r="DX231" s="9">
        <f>VLOOKUP($C231, Table3[#All], 75, 0)</f>
        <v>0</v>
      </c>
      <c r="DY231" s="12">
        <f t="shared" si="230"/>
        <v>4</v>
      </c>
      <c r="DZ231" s="11"/>
      <c r="EA231" s="9">
        <f>VLOOKUP($C231, Table3[#All], 76, 0)</f>
        <v>1</v>
      </c>
      <c r="EB231" s="9">
        <f>VLOOKUP($C231, Table3[#All], 77, 0)</f>
        <v>0</v>
      </c>
      <c r="EC231" s="9">
        <f>VLOOKUP($C231, Table3[#All], 78, 0)</f>
        <v>0</v>
      </c>
      <c r="ED231" s="9">
        <f>VLOOKUP($C231, Table3[#All], 79, 0)</f>
        <v>0</v>
      </c>
      <c r="EE231" s="9">
        <f>VLOOKUP($C231, Table3[#All], 80, 0)</f>
        <v>0</v>
      </c>
      <c r="EF231" s="10">
        <f t="shared" si="242"/>
        <v>1</v>
      </c>
      <c r="EG231" s="9"/>
      <c r="EH231" s="9">
        <f>VLOOKUP($C231, Table3[#All], 81, 0)</f>
        <v>0</v>
      </c>
      <c r="EI231" s="9">
        <f>VLOOKUP($C231, Table3[#All], 82, 0)</f>
        <v>0</v>
      </c>
      <c r="EJ231" s="9">
        <f>VLOOKUP($C231, Table3[#All], 83, 0)</f>
        <v>0</v>
      </c>
      <c r="EK231" s="9">
        <f>VLOOKUP($C231, Table3[#All], 84, 0)</f>
        <v>0</v>
      </c>
      <c r="EL231" s="9">
        <f>VLOOKUP($C231, Table3[#All], 85, 0)</f>
        <v>1</v>
      </c>
      <c r="EM231" s="14">
        <f t="shared" si="243"/>
        <v>5</v>
      </c>
      <c r="EN231" s="11"/>
      <c r="EO231" s="9">
        <f>VLOOKUP($C231, Table3[#All], 86, 0)</f>
        <v>1</v>
      </c>
      <c r="EP231" s="9"/>
      <c r="EQ231" s="9">
        <f>VLOOKUP($C231, Table3[#All], 87, 0)</f>
        <v>0</v>
      </c>
      <c r="ER231" s="9"/>
      <c r="ES231" s="9"/>
      <c r="ET231" s="14">
        <f t="shared" si="244"/>
        <v>1</v>
      </c>
      <c r="EU231" s="11"/>
      <c r="EV231" s="9">
        <f>VLOOKUP($C231, Table3[#All], 88, 0)</f>
        <v>0</v>
      </c>
      <c r="EW231" s="9">
        <f>VLOOKUP($C231, Table3[#All], 89, 0)</f>
        <v>1</v>
      </c>
      <c r="EX231" s="9">
        <f>VLOOKUP($C231, Table3[#All], 90, 0)</f>
        <v>0</v>
      </c>
      <c r="EY231" s="9">
        <f>VLOOKUP($C231, Table3[#All], 91, 0)</f>
        <v>0</v>
      </c>
      <c r="EZ231" s="9">
        <f>VLOOKUP($C231, Table3[#All], 92, 0)</f>
        <v>0</v>
      </c>
      <c r="FA231" s="12">
        <f t="shared" si="245"/>
        <v>2</v>
      </c>
      <c r="FB231" s="11"/>
      <c r="FC231" s="9">
        <f>VLOOKUP($C231, Table3[#All], 93, 0)</f>
        <v>0</v>
      </c>
      <c r="FD231" s="9">
        <f>VLOOKUP($C231, Table3[#All], 94, 0)</f>
        <v>0</v>
      </c>
      <c r="FE231" s="9">
        <f>VLOOKUP($C231, Table3[#All], 95, 0)</f>
        <v>1</v>
      </c>
      <c r="FF231" s="9">
        <f>VLOOKUP($C231, Table3[#All], 96, 0)</f>
        <v>0</v>
      </c>
      <c r="FG231" s="9"/>
      <c r="FH231" s="10">
        <f t="shared" si="246"/>
        <v>3</v>
      </c>
      <c r="FI231" s="11"/>
      <c r="FJ231" s="9">
        <f>VLOOKUP($C231, Table3[#All], 97, 0)</f>
        <v>0</v>
      </c>
      <c r="FK231" s="9">
        <f>VLOOKUP($C231, Table3[#All], 98, 0)</f>
        <v>0</v>
      </c>
      <c r="FL231" s="9">
        <f>VLOOKUP($C231, Table3[#All], 99, 0)</f>
        <v>0</v>
      </c>
      <c r="FM231" s="9">
        <f>VLOOKUP($C231, Table3[#All], 100, 0)</f>
        <v>0</v>
      </c>
      <c r="FN231" s="9">
        <f>VLOOKUP($C231, Table3[#All], 101, 0)</f>
        <v>1</v>
      </c>
      <c r="FO231" s="14">
        <f t="shared" si="247"/>
        <v>5</v>
      </c>
      <c r="FP231" s="11"/>
      <c r="FQ231" s="9">
        <f>VLOOKUP($C231, Table3[#All], 102, 0)</f>
        <v>0.88459999999999994</v>
      </c>
      <c r="FR231" s="9">
        <f>VLOOKUP($C231, Table3[#All], 103, 0)</f>
        <v>0.11539999999999999</v>
      </c>
      <c r="FS231" s="9">
        <f>VLOOKUP($C231, Table3[#All], 104, 0)</f>
        <v>0</v>
      </c>
      <c r="FT231" s="9">
        <f>VLOOKUP($C231, Table3[#All], 105, 0)</f>
        <v>0</v>
      </c>
      <c r="FU231" s="9">
        <v>0</v>
      </c>
      <c r="FV231" s="10">
        <f t="shared" si="248"/>
        <v>1</v>
      </c>
      <c r="FW231" s="11"/>
      <c r="FX231" s="9">
        <f>VLOOKUP($C231, Table3[#All], 106, 0)</f>
        <v>1</v>
      </c>
      <c r="FY231" s="9"/>
      <c r="FZ231" s="9">
        <f>VLOOKUP($C231, Table3[#All], 107, 0)</f>
        <v>0</v>
      </c>
      <c r="GA231" s="9">
        <f>VLOOKUP($C231, Table3[#All], 108, 0)</f>
        <v>0</v>
      </c>
      <c r="GB231" s="9"/>
      <c r="GC231" s="10">
        <f t="shared" si="265"/>
        <v>1</v>
      </c>
      <c r="GD231" s="81"/>
      <c r="GE231" s="9">
        <f>VLOOKUP($C231, Table3[#All], 109, 0)</f>
        <v>0</v>
      </c>
      <c r="GF231" s="9">
        <f>VLOOKUP($C231, Table3[#All], 110, 0)</f>
        <v>0.56520000000000004</v>
      </c>
      <c r="GG231" s="9">
        <f>VLOOKUP($C231, Table3[#All], 111, 0)</f>
        <v>0.43479999999999996</v>
      </c>
      <c r="GH231" s="9"/>
      <c r="GI231" s="9">
        <f>VLOOKUP($C231, Table3[#All], 112, 0)</f>
        <v>0</v>
      </c>
      <c r="GJ231" s="12">
        <f t="shared" si="249"/>
        <v>3</v>
      </c>
      <c r="GK231" s="11"/>
      <c r="GL231" s="9">
        <f>VLOOKUP($C231, Table3[#All], 113, 0)</f>
        <v>0</v>
      </c>
      <c r="GM231" s="9">
        <f>VLOOKUP($C231, Table3[#All], 114, 0)</f>
        <v>0</v>
      </c>
      <c r="GN231" s="9">
        <f>VLOOKUP($C231, Table3[#All], 115, 0)</f>
        <v>3.85E-2</v>
      </c>
      <c r="GO231" s="9">
        <f>VLOOKUP($C231, Table3[#All], 116, 0)</f>
        <v>0.96150000000000002</v>
      </c>
      <c r="GP231" s="9"/>
      <c r="GQ231" s="10">
        <f t="shared" si="250"/>
        <v>4</v>
      </c>
      <c r="GR231" s="11"/>
      <c r="GS231" s="9">
        <f>VLOOKUP($C231, Table2[#All], 3, 0)</f>
        <v>0</v>
      </c>
      <c r="GT231" s="9">
        <f>VLOOKUP($C231, Table2[#All], 4, 0)</f>
        <v>0</v>
      </c>
      <c r="GU231" s="9">
        <f>VLOOKUP($C231, Table2[#All], 5, 0)</f>
        <v>1</v>
      </c>
      <c r="GV231" s="9">
        <f>VLOOKUP($C231, Table2[#All], 6, 0)</f>
        <v>0</v>
      </c>
      <c r="GW231" s="9">
        <f>VLOOKUP($C231, Table2[#All], 7, 0)</f>
        <v>0</v>
      </c>
      <c r="GX231" s="10">
        <f t="shared" si="251"/>
        <v>3</v>
      </c>
      <c r="GY231" s="11"/>
      <c r="GZ231" s="9">
        <v>0</v>
      </c>
      <c r="HA231" s="9">
        <v>0</v>
      </c>
      <c r="HB231" s="9">
        <v>0</v>
      </c>
      <c r="HC231" s="9">
        <v>1</v>
      </c>
      <c r="HD231" s="9"/>
      <c r="HE231" s="10">
        <f t="shared" si="252"/>
        <v>4</v>
      </c>
      <c r="HF231" s="11"/>
      <c r="HG231" s="9">
        <f>VLOOKUP($C231, Table5[#All], 2, 0)</f>
        <v>0</v>
      </c>
      <c r="HH231" s="9">
        <f>VLOOKUP($C231, Table5[#All], 3, 0)</f>
        <v>0</v>
      </c>
      <c r="HI231" s="9">
        <f>VLOOKUP($C231, Table5[#All], 4, 0)</f>
        <v>0</v>
      </c>
      <c r="HJ231" s="9">
        <f>VLOOKUP($C231, Table5[#All], 5, 0)</f>
        <v>1</v>
      </c>
      <c r="HK231" s="9">
        <f>VLOOKUP($C231, Table5[#All], 6, 0)</f>
        <v>0</v>
      </c>
      <c r="HL231" s="10">
        <f t="shared" si="253"/>
        <v>4</v>
      </c>
      <c r="HM231" s="11"/>
      <c r="HN231" s="9">
        <f>VLOOKUP($C231, Table5[#All], 7, 0)</f>
        <v>0</v>
      </c>
      <c r="HO231" s="9">
        <f>VLOOKUP($C231, Table5[#All], 8, 0)</f>
        <v>1</v>
      </c>
      <c r="HP231" s="9">
        <f>VLOOKUP($C231, Table5[#All], 9, 0)</f>
        <v>0</v>
      </c>
      <c r="HQ231" s="9">
        <f>VLOOKUP($C231, Table5[#All], 10, 0)</f>
        <v>0</v>
      </c>
      <c r="HR231" s="9">
        <f>VLOOKUP($C231, Table5[#All], 11, 0)</f>
        <v>0</v>
      </c>
      <c r="HS231" s="10">
        <f t="shared" si="254"/>
        <v>2</v>
      </c>
      <c r="HT231" s="11"/>
      <c r="HU231" s="9">
        <f>VLOOKUP($C231, Table5[#All], 12, 0)</f>
        <v>1</v>
      </c>
      <c r="HV231" s="9">
        <f>VLOOKUP($C231, Table5[#All], 13, 0)</f>
        <v>0</v>
      </c>
      <c r="HW231" s="9">
        <f>VLOOKUP($C231, Table5[#All], 14, 0)</f>
        <v>0</v>
      </c>
      <c r="HX231" s="9">
        <f>VLOOKUP($C231, Table5[#All], 15, 0)</f>
        <v>0</v>
      </c>
      <c r="HY231" s="9">
        <f>VLOOKUP($C231, Table5[#All], 16, 0)</f>
        <v>0</v>
      </c>
      <c r="HZ231" s="10">
        <f t="shared" si="255"/>
        <v>1</v>
      </c>
      <c r="IA231" s="11"/>
      <c r="IB231" s="9">
        <f>VLOOKUP($C231, Table5[#All], 17, 0)</f>
        <v>0</v>
      </c>
      <c r="IC231" s="9">
        <f>VLOOKUP($C231, Table5[#All], 18, 0)</f>
        <v>0</v>
      </c>
      <c r="ID231" s="9">
        <f>VLOOKUP($C231, Table5[#All], 19, 0)</f>
        <v>1</v>
      </c>
      <c r="IE231" s="9">
        <f>VLOOKUP($C231, Table5[#All], 20, 0)</f>
        <v>0</v>
      </c>
      <c r="IF231" s="9">
        <f>VLOOKUP($C231, Table5[#All], 21, 0)</f>
        <v>0</v>
      </c>
      <c r="IG231" s="10">
        <f t="shared" si="256"/>
        <v>3</v>
      </c>
      <c r="IH231" s="11"/>
      <c r="II231" s="9">
        <f>VLOOKUP($C231, Table5[#All], 22, 0)</f>
        <v>1</v>
      </c>
      <c r="IJ231" s="9">
        <f>VLOOKUP($C231, Table5[#All], 23, 0)</f>
        <v>0</v>
      </c>
      <c r="IK231" s="9">
        <f>VLOOKUP($C231, Table5[#All], 24, 0)</f>
        <v>0</v>
      </c>
      <c r="IL231" s="9">
        <f>VLOOKUP($C231, Table5[#All], 25, 0)</f>
        <v>0</v>
      </c>
      <c r="IM231" s="9">
        <f>VLOOKUP($C231, Table5[#All], 26, 0)</f>
        <v>0</v>
      </c>
      <c r="IN231" s="10">
        <f t="shared" si="257"/>
        <v>1</v>
      </c>
      <c r="IO231" s="11"/>
      <c r="IP231" s="9">
        <v>1</v>
      </c>
      <c r="IQ231" s="9">
        <v>0</v>
      </c>
      <c r="IR231" s="9">
        <v>0</v>
      </c>
      <c r="IS231" s="9">
        <v>0</v>
      </c>
      <c r="IT231" s="9">
        <v>0</v>
      </c>
      <c r="IU231" s="10">
        <f t="shared" si="258"/>
        <v>1</v>
      </c>
      <c r="IV231" s="82"/>
    </row>
    <row r="232" spans="1:256" ht="16.3" thickTop="1" thickBot="1" x14ac:dyDescent="0.35">
      <c r="A232" s="16" t="s">
        <v>588</v>
      </c>
      <c r="B232" s="16" t="s">
        <v>607</v>
      </c>
      <c r="C232" s="16" t="s">
        <v>608</v>
      </c>
      <c r="D232" s="11"/>
      <c r="E232" s="9">
        <f>VLOOKUP($C232, Table3[#All], 2, 0)</f>
        <v>0</v>
      </c>
      <c r="F232" s="9"/>
      <c r="G232" s="9">
        <f>VLOOKUP($C232, Table3[#All], 3, 0)</f>
        <v>0.83329999999999993</v>
      </c>
      <c r="H232" s="9">
        <f>VLOOKUP($C232, Table3[#All], 4, 0)</f>
        <v>4.7599999999999996E-2</v>
      </c>
      <c r="I232" s="9">
        <f>VLOOKUP($C232, Table3[#All], 5, 0)</f>
        <v>0.11900000000000001</v>
      </c>
      <c r="J232" s="10">
        <f t="shared" si="259"/>
        <v>3</v>
      </c>
      <c r="K232" s="11"/>
      <c r="L232" s="9">
        <f>VLOOKUP($C232, Table3[#All], 6, 0)</f>
        <v>1</v>
      </c>
      <c r="M232" s="9"/>
      <c r="N232" s="9">
        <f>VLOOKUP($C232, Table3[#All], 7, 0)</f>
        <v>0</v>
      </c>
      <c r="O232" s="9">
        <f>VLOOKUP($C232, Table3[#All], 8, 0)</f>
        <v>0</v>
      </c>
      <c r="P232" s="9">
        <f>VLOOKUP($C232, Table3[#All], 9, 0)</f>
        <v>0</v>
      </c>
      <c r="Q232" s="10">
        <f t="shared" si="260"/>
        <v>1</v>
      </c>
      <c r="R232" s="11"/>
      <c r="S232" s="9">
        <f>VLOOKUP($C232, Table3[#All], 10, 0)</f>
        <v>0</v>
      </c>
      <c r="T232" s="9">
        <f>VLOOKUP($C232, Table3[#All], 11, 0)</f>
        <v>4.7599999999999996E-2</v>
      </c>
      <c r="U232" s="9">
        <f>VLOOKUP($C232, Table3[#All], 12, 0)</f>
        <v>0.73809999999999998</v>
      </c>
      <c r="V232" s="9">
        <f>VLOOKUP($C232, Table3[#All], 13, 0)</f>
        <v>0.21429999999999999</v>
      </c>
      <c r="W232" s="9">
        <f>VLOOKUP($C232, Table3[#All], 14, 0)</f>
        <v>0</v>
      </c>
      <c r="X232" s="10">
        <f t="shared" si="261"/>
        <v>3</v>
      </c>
      <c r="Y232" s="11"/>
      <c r="Z232" s="9">
        <f>VLOOKUP($C232, Table3[#All], 15, 0)</f>
        <v>2.3799999999999998E-2</v>
      </c>
      <c r="AA232" s="9">
        <f>VLOOKUP($C232, Table3[#All], 16, 0)</f>
        <v>0.6905</v>
      </c>
      <c r="AB232" s="9">
        <f>VLOOKUP($C232, Table3[#All], 17, 0)</f>
        <v>0.28570000000000001</v>
      </c>
      <c r="AC232" s="9">
        <f>VLOOKUP($C232, Table3[#All], 18, 0)</f>
        <v>0</v>
      </c>
      <c r="AD232" s="9">
        <f>VLOOKUP($C232, Table3[#All], 19, 0)</f>
        <v>0</v>
      </c>
      <c r="AE232" s="10">
        <f t="shared" si="231"/>
        <v>3</v>
      </c>
      <c r="AF232" s="11"/>
      <c r="AG232" s="9">
        <f>VLOOKUP($C232, Table3[#All], 20, 0)</f>
        <v>0</v>
      </c>
      <c r="AH232" s="9">
        <f>VLOOKUP($C232, Table3[#All], 21, 0)</f>
        <v>1</v>
      </c>
      <c r="AI232" s="9">
        <f>VLOOKUP($C232, Table3[#All], 22, 0)</f>
        <v>0</v>
      </c>
      <c r="AJ232" s="9"/>
      <c r="AK232" s="9"/>
      <c r="AL232" s="10">
        <f t="shared" si="232"/>
        <v>2</v>
      </c>
      <c r="AM232" s="11"/>
      <c r="AN232" s="9">
        <f>VLOOKUP($C232, Table3[#All], 23, 0)</f>
        <v>0</v>
      </c>
      <c r="AO232" s="9">
        <f>VLOOKUP($C232, Table3[#All], 24, 0)</f>
        <v>1</v>
      </c>
      <c r="AP232" s="9">
        <f>VLOOKUP($C232, Table3[#All], 25, 0)</f>
        <v>0</v>
      </c>
      <c r="AQ232" s="9">
        <f>VLOOKUP($C232, Table3[#All], 26, 0)</f>
        <v>0</v>
      </c>
      <c r="AR232" s="9"/>
      <c r="AS232" s="12">
        <f t="shared" si="233"/>
        <v>2</v>
      </c>
      <c r="AT232" s="11"/>
      <c r="AU232" s="9">
        <f>VLOOKUP($C232, Table3[#All], 27, 0)</f>
        <v>0.95239999999999991</v>
      </c>
      <c r="AV232" s="9">
        <f>VLOOKUP($C232, Table3[#All], 28, 0)</f>
        <v>4.7599999999999996E-2</v>
      </c>
      <c r="AW232" s="9">
        <f>VLOOKUP($C232, Table3[#All], 29, 0)</f>
        <v>0</v>
      </c>
      <c r="AX232" s="9"/>
      <c r="AY232" s="9"/>
      <c r="AZ232" s="10">
        <f t="shared" si="262"/>
        <v>1</v>
      </c>
      <c r="BA232" s="11"/>
      <c r="BB232" s="9">
        <f>VLOOKUP($C232, Table3[#All], 30, 0)</f>
        <v>0.23809999999999998</v>
      </c>
      <c r="BC232" s="9">
        <f>VLOOKUP($C232, Table3[#All], 31, 0)</f>
        <v>0.42859999999999998</v>
      </c>
      <c r="BD232" s="9">
        <f>VLOOKUP($C232, Table3[#All], 32, 0)</f>
        <v>0.28570000000000001</v>
      </c>
      <c r="BE232" s="9">
        <f>VLOOKUP($C232, Table3[#All], 33, 0)</f>
        <v>4.7599999999999996E-2</v>
      </c>
      <c r="BF232" s="9"/>
      <c r="BG232" s="10">
        <f t="shared" si="263"/>
        <v>3</v>
      </c>
      <c r="BH232" s="81"/>
      <c r="BI232" s="9">
        <f>VLOOKUP($C232, Table3[#All], 34, 0)</f>
        <v>0</v>
      </c>
      <c r="BJ232" s="9">
        <f>VLOOKUP($C232, Table3[#All], 35, 0)</f>
        <v>0</v>
      </c>
      <c r="BK232" s="9">
        <f>VLOOKUP($C232, Table3[#All], 36, 0)</f>
        <v>0</v>
      </c>
      <c r="BL232" s="9">
        <f>VLOOKUP($C232, Table3[#All], 37, 0)</f>
        <v>0</v>
      </c>
      <c r="BM232" s="9">
        <f>VLOOKUP($C232, Table3[#All], 38, 0)</f>
        <v>0</v>
      </c>
      <c r="BN232" s="10" t="str">
        <f t="shared" si="264"/>
        <v>N/A</v>
      </c>
      <c r="BO232" s="11"/>
      <c r="BP232" s="9">
        <f>VLOOKUP($C232, Table3[#All], 39, 0)</f>
        <v>0.88099999999999989</v>
      </c>
      <c r="BQ232" s="9">
        <f>VLOOKUP($C232, Table3[#All], 40, 0)</f>
        <v>9.5199999999999993E-2</v>
      </c>
      <c r="BR232" s="9">
        <f>VLOOKUP($C232, Table3[#All], 41, 0)</f>
        <v>2.3799999999999998E-2</v>
      </c>
      <c r="BS232" s="9">
        <f>VLOOKUP($C232, Table3[#All], 42, 0)</f>
        <v>0</v>
      </c>
      <c r="BT232" s="9"/>
      <c r="BU232" s="10">
        <f t="shared" si="234"/>
        <v>1</v>
      </c>
      <c r="BV232" s="11"/>
      <c r="BW232" s="9">
        <f>VLOOKUP($C232, Table3[#All], 43, 0)</f>
        <v>0</v>
      </c>
      <c r="BX232" s="9">
        <f>VLOOKUP($C232, Table3[#All], 44, 0)</f>
        <v>1</v>
      </c>
      <c r="BY232" s="9">
        <f>VLOOKUP($C232, Table3[#All], 45, 0)</f>
        <v>0</v>
      </c>
      <c r="BZ232" s="9"/>
      <c r="CA232" s="9"/>
      <c r="CB232" s="10">
        <f t="shared" si="235"/>
        <v>2</v>
      </c>
      <c r="CC232" s="81"/>
      <c r="CD232" s="9">
        <f>VLOOKUP($C232, Table3[#All], 46, 0)</f>
        <v>1</v>
      </c>
      <c r="CE232" s="9">
        <f>VLOOKUP($C232, Table3[#All], 47, 0)</f>
        <v>0</v>
      </c>
      <c r="CF232" s="9">
        <f>VLOOKUP($C232, Table3[#All], 48, 0)</f>
        <v>0</v>
      </c>
      <c r="CG232" s="9">
        <f>VLOOKUP($C232, Table3[#All], 49, 0)</f>
        <v>0</v>
      </c>
      <c r="CH232" s="9">
        <f>VLOOKUP($C232, Table3[#All], 50, 0)</f>
        <v>0</v>
      </c>
      <c r="CI232" s="12">
        <f t="shared" si="236"/>
        <v>1</v>
      </c>
      <c r="CJ232" s="13"/>
      <c r="CK232" s="9">
        <f>VLOOKUP($C232, Table3[#All], 51, 0)</f>
        <v>4.7599999999999996E-2</v>
      </c>
      <c r="CL232" s="9">
        <f>VLOOKUP($C232, Table3[#All], 52, 0)</f>
        <v>0.95239999999999991</v>
      </c>
      <c r="CM232" s="9">
        <f>VLOOKUP($C232, Table3[#All], 53, 0)</f>
        <v>0</v>
      </c>
      <c r="CN232" s="9">
        <f>VLOOKUP($C232, Table3[#All], 54, 0)</f>
        <v>0</v>
      </c>
      <c r="CO232" s="9"/>
      <c r="CP232" s="10">
        <f t="shared" si="237"/>
        <v>2</v>
      </c>
      <c r="CQ232" s="11"/>
      <c r="CR232" s="9">
        <f>VLOOKUP($C232, Table3[#All], 55, 0)</f>
        <v>2.3799999999999998E-2</v>
      </c>
      <c r="CS232" s="9">
        <f>VLOOKUP($C232, Table3[#All], 56, 0)</f>
        <v>0.28570000000000001</v>
      </c>
      <c r="CT232" s="9">
        <f>VLOOKUP($C232, Table3[#All], 57, 0)</f>
        <v>0.61899999999999999</v>
      </c>
      <c r="CU232" s="9">
        <f>VLOOKUP($C232, Table3[#All], 58, 0)</f>
        <v>7.1399999999999991E-2</v>
      </c>
      <c r="CV232" s="9">
        <f>VLOOKUP($C232, Table3[#All], 59, 0)</f>
        <v>0</v>
      </c>
      <c r="CW232" s="14">
        <f t="shared" si="238"/>
        <v>3</v>
      </c>
      <c r="CX232" s="81"/>
      <c r="CY232" s="9">
        <f>VLOOKUP($C232, Table3[#All], 60, 0)</f>
        <v>0</v>
      </c>
      <c r="CZ232" s="9">
        <f>VLOOKUP($C232, Table3[#All], 61, 0)</f>
        <v>0</v>
      </c>
      <c r="DA232" s="9">
        <f>VLOOKUP($C232, Table3[#All], 62, 0)</f>
        <v>0.35710000000000003</v>
      </c>
      <c r="DB232" s="9">
        <f>VLOOKUP($C232, Table3[#All], 63, 0)</f>
        <v>0.38100000000000001</v>
      </c>
      <c r="DC232" s="9">
        <f>VLOOKUP($C232, Table3[#All], 64, 0)</f>
        <v>0.26190000000000002</v>
      </c>
      <c r="DD232" s="10">
        <f t="shared" si="239"/>
        <v>5</v>
      </c>
      <c r="DE232" s="11"/>
      <c r="DF232" s="9">
        <f>VLOOKUP($C232, Table3[#All], 65, 0)</f>
        <v>2.3799999999999998E-2</v>
      </c>
      <c r="DG232" s="9"/>
      <c r="DH232" s="9">
        <f>VLOOKUP($C232, Table3[#All], 66, 0)</f>
        <v>0.88099999999999989</v>
      </c>
      <c r="DI232" s="9"/>
      <c r="DJ232" s="9">
        <f>VLOOKUP($C232, Table3[#All], 67, 0)</f>
        <v>9.5199999999999993E-2</v>
      </c>
      <c r="DK232" s="14">
        <f t="shared" si="240"/>
        <v>3</v>
      </c>
      <c r="DL232" s="11"/>
      <c r="DM232" s="9">
        <f>VLOOKUP($C232, Table3[#All], 68, 0)</f>
        <v>1</v>
      </c>
      <c r="DN232" s="9"/>
      <c r="DO232" s="9">
        <f>VLOOKUP($C232, Table3[#All], 69, 0)</f>
        <v>0</v>
      </c>
      <c r="DP232" s="9">
        <f>VLOOKUP($C232, Table3[#All], 70, 0)</f>
        <v>0</v>
      </c>
      <c r="DQ232" s="9"/>
      <c r="DR232" s="14">
        <f t="shared" si="241"/>
        <v>1</v>
      </c>
      <c r="DS232" s="11"/>
      <c r="DT232" s="9">
        <f>VLOOKUP($C232, Table3[#All], 71, 0)</f>
        <v>0</v>
      </c>
      <c r="DU232" s="9">
        <f>VLOOKUP($C232, Table3[#All], 72, 0)</f>
        <v>0</v>
      </c>
      <c r="DV232" s="9">
        <f>VLOOKUP($C232, Table3[#All], 73, 0)</f>
        <v>0</v>
      </c>
      <c r="DW232" s="9">
        <f>VLOOKUP($C232, Table3[#All], 74, 0)</f>
        <v>9.5199999999999993E-2</v>
      </c>
      <c r="DX232" s="9">
        <f>VLOOKUP($C232, Table3[#All], 75, 0)</f>
        <v>0.90480000000000005</v>
      </c>
      <c r="DY232" s="12">
        <f t="shared" si="230"/>
        <v>5</v>
      </c>
      <c r="DZ232" s="11"/>
      <c r="EA232" s="9">
        <f>VLOOKUP($C232, Table3[#All], 76, 0)</f>
        <v>1</v>
      </c>
      <c r="EB232" s="9">
        <f>VLOOKUP($C232, Table3[#All], 77, 0)</f>
        <v>0</v>
      </c>
      <c r="EC232" s="9">
        <f>VLOOKUP($C232, Table3[#All], 78, 0)</f>
        <v>0</v>
      </c>
      <c r="ED232" s="9">
        <f>VLOOKUP($C232, Table3[#All], 79, 0)</f>
        <v>0</v>
      </c>
      <c r="EE232" s="9">
        <f>VLOOKUP($C232, Table3[#All], 80, 0)</f>
        <v>0</v>
      </c>
      <c r="EF232" s="10">
        <f t="shared" si="242"/>
        <v>1</v>
      </c>
      <c r="EG232" s="9"/>
      <c r="EH232" s="9">
        <f>VLOOKUP($C232, Table3[#All], 81, 0)</f>
        <v>0</v>
      </c>
      <c r="EI232" s="9">
        <f>VLOOKUP($C232, Table3[#All], 82, 0)</f>
        <v>1</v>
      </c>
      <c r="EJ232" s="9">
        <f>VLOOKUP($C232, Table3[#All], 83, 0)</f>
        <v>0</v>
      </c>
      <c r="EK232" s="9">
        <f>VLOOKUP($C232, Table3[#All], 84, 0)</f>
        <v>0</v>
      </c>
      <c r="EL232" s="9">
        <f>VLOOKUP($C232, Table3[#All], 85, 0)</f>
        <v>0</v>
      </c>
      <c r="EM232" s="14">
        <f t="shared" si="243"/>
        <v>2</v>
      </c>
      <c r="EN232" s="11"/>
      <c r="EO232" s="9">
        <f>VLOOKUP($C232, Table3[#All], 86, 0)</f>
        <v>0.92859999999999998</v>
      </c>
      <c r="EP232" s="9"/>
      <c r="EQ232" s="9">
        <f>VLOOKUP($C232, Table3[#All], 87, 0)</f>
        <v>7.1399999999999991E-2</v>
      </c>
      <c r="ER232" s="9"/>
      <c r="ES232" s="9"/>
      <c r="ET232" s="14">
        <f t="shared" si="244"/>
        <v>1</v>
      </c>
      <c r="EU232" s="11"/>
      <c r="EV232" s="9">
        <f>VLOOKUP($C232, Table3[#All], 88, 0)</f>
        <v>1</v>
      </c>
      <c r="EW232" s="9">
        <f>VLOOKUP($C232, Table3[#All], 89, 0)</f>
        <v>0</v>
      </c>
      <c r="EX232" s="9">
        <f>VLOOKUP($C232, Table3[#All], 90, 0)</f>
        <v>0</v>
      </c>
      <c r="EY232" s="9">
        <f>VLOOKUP($C232, Table3[#All], 91, 0)</f>
        <v>0</v>
      </c>
      <c r="EZ232" s="9">
        <f>VLOOKUP($C232, Table3[#All], 92, 0)</f>
        <v>0</v>
      </c>
      <c r="FA232" s="12">
        <f t="shared" si="245"/>
        <v>1</v>
      </c>
      <c r="FB232" s="11"/>
      <c r="FC232" s="9">
        <f>VLOOKUP($C232, Table3[#All], 93, 0)</f>
        <v>0</v>
      </c>
      <c r="FD232" s="9">
        <f>VLOOKUP($C232, Table3[#All], 94, 0)</f>
        <v>0</v>
      </c>
      <c r="FE232" s="9">
        <f>VLOOKUP($C232, Table3[#All], 95, 0)</f>
        <v>0.97620000000000007</v>
      </c>
      <c r="FF232" s="9">
        <f>VLOOKUP($C232, Table3[#All], 96, 0)</f>
        <v>2.3799999999999998E-2</v>
      </c>
      <c r="FG232" s="9"/>
      <c r="FH232" s="10">
        <f t="shared" si="246"/>
        <v>3</v>
      </c>
      <c r="FI232" s="11"/>
      <c r="FJ232" s="9">
        <f>VLOOKUP($C232, Table3[#All], 97, 0)</f>
        <v>0</v>
      </c>
      <c r="FK232" s="9">
        <f>VLOOKUP($C232, Table3[#All], 98, 0)</f>
        <v>0</v>
      </c>
      <c r="FL232" s="9">
        <f>VLOOKUP($C232, Table3[#All], 99, 0)</f>
        <v>0</v>
      </c>
      <c r="FM232" s="9">
        <f>VLOOKUP($C232, Table3[#All], 100, 0)</f>
        <v>1</v>
      </c>
      <c r="FN232" s="9">
        <f>VLOOKUP($C232, Table3[#All], 101, 0)</f>
        <v>0</v>
      </c>
      <c r="FO232" s="14">
        <f t="shared" si="247"/>
        <v>4</v>
      </c>
      <c r="FP232" s="11"/>
      <c r="FQ232" s="9">
        <f>VLOOKUP($C232, Table3[#All], 102, 0)</f>
        <v>0.1905</v>
      </c>
      <c r="FR232" s="9">
        <f>VLOOKUP($C232, Table3[#All], 103, 0)</f>
        <v>0.8095</v>
      </c>
      <c r="FS232" s="9">
        <f>VLOOKUP($C232, Table3[#All], 104, 0)</f>
        <v>0</v>
      </c>
      <c r="FT232" s="9">
        <f>VLOOKUP($C232, Table3[#All], 105, 0)</f>
        <v>0</v>
      </c>
      <c r="FU232" s="9">
        <v>0</v>
      </c>
      <c r="FV232" s="10">
        <f t="shared" si="248"/>
        <v>2</v>
      </c>
      <c r="FW232" s="11"/>
      <c r="FX232" s="9">
        <f>VLOOKUP($C232, Table3[#All], 106, 0)</f>
        <v>0.16670000000000001</v>
      </c>
      <c r="FY232" s="9"/>
      <c r="FZ232" s="9">
        <f>VLOOKUP($C232, Table3[#All], 107, 0)</f>
        <v>0.78569999999999995</v>
      </c>
      <c r="GA232" s="9">
        <f>VLOOKUP($C232, Table3[#All], 108, 0)</f>
        <v>4.7599999999999996E-2</v>
      </c>
      <c r="GB232" s="9"/>
      <c r="GC232" s="10">
        <f t="shared" si="265"/>
        <v>3</v>
      </c>
      <c r="GD232" s="81"/>
      <c r="GE232" s="9">
        <f>VLOOKUP($C232, Table3[#All], 109, 0)</f>
        <v>5.5599999999999997E-2</v>
      </c>
      <c r="GF232" s="9">
        <f>VLOOKUP($C232, Table3[#All], 110, 0)</f>
        <v>0.94440000000000002</v>
      </c>
      <c r="GG232" s="9">
        <f>VLOOKUP($C232, Table3[#All], 111, 0)</f>
        <v>0</v>
      </c>
      <c r="GH232" s="9"/>
      <c r="GI232" s="9">
        <f>VLOOKUP($C232, Table3[#All], 112, 0)</f>
        <v>0</v>
      </c>
      <c r="GJ232" s="12">
        <f t="shared" si="249"/>
        <v>2</v>
      </c>
      <c r="GK232" s="11"/>
      <c r="GL232" s="9">
        <f>VLOOKUP($C232, Table3[#All], 113, 0)</f>
        <v>0</v>
      </c>
      <c r="GM232" s="9">
        <f>VLOOKUP($C232, Table3[#All], 114, 0)</f>
        <v>0</v>
      </c>
      <c r="GN232" s="9">
        <f>VLOOKUP($C232, Table3[#All], 115, 0)</f>
        <v>2.3799999999999998E-2</v>
      </c>
      <c r="GO232" s="9">
        <f>VLOOKUP($C232, Table3[#All], 116, 0)</f>
        <v>0.97620000000000007</v>
      </c>
      <c r="GP232" s="9"/>
      <c r="GQ232" s="10">
        <f t="shared" si="250"/>
        <v>4</v>
      </c>
      <c r="GR232" s="11"/>
      <c r="GS232" s="9">
        <f>VLOOKUP($C232, Table2[#All], 3, 0)</f>
        <v>0</v>
      </c>
      <c r="GT232" s="9">
        <f>VLOOKUP($C232, Table2[#All], 4, 0)</f>
        <v>0</v>
      </c>
      <c r="GU232" s="9">
        <f>VLOOKUP($C232, Table2[#All], 5, 0)</f>
        <v>1</v>
      </c>
      <c r="GV232" s="9">
        <f>VLOOKUP($C232, Table2[#All], 6, 0)</f>
        <v>0</v>
      </c>
      <c r="GW232" s="9">
        <f>VLOOKUP($C232, Table2[#All], 7, 0)</f>
        <v>0</v>
      </c>
      <c r="GX232" s="10">
        <f t="shared" si="251"/>
        <v>3</v>
      </c>
      <c r="GY232" s="11"/>
      <c r="GZ232" s="9">
        <v>0</v>
      </c>
      <c r="HA232" s="9">
        <v>0</v>
      </c>
      <c r="HB232" s="9">
        <v>0</v>
      </c>
      <c r="HC232" s="9">
        <v>1</v>
      </c>
      <c r="HD232" s="9"/>
      <c r="HE232" s="10">
        <f t="shared" si="252"/>
        <v>4</v>
      </c>
      <c r="HF232" s="11"/>
      <c r="HG232" s="9">
        <f>VLOOKUP($C232, Table5[#All], 2, 0)</f>
        <v>0</v>
      </c>
      <c r="HH232" s="9">
        <f>VLOOKUP($C232, Table5[#All], 3, 0)</f>
        <v>0</v>
      </c>
      <c r="HI232" s="9">
        <f>VLOOKUP($C232, Table5[#All], 4, 0)</f>
        <v>0</v>
      </c>
      <c r="HJ232" s="9">
        <f>VLOOKUP($C232, Table5[#All], 5, 0)</f>
        <v>1</v>
      </c>
      <c r="HK232" s="9">
        <f>VLOOKUP($C232, Table5[#All], 6, 0)</f>
        <v>0</v>
      </c>
      <c r="HL232" s="10">
        <f t="shared" si="253"/>
        <v>4</v>
      </c>
      <c r="HM232" s="11"/>
      <c r="HN232" s="9">
        <f>VLOOKUP($C232, Table5[#All], 7, 0)</f>
        <v>0</v>
      </c>
      <c r="HO232" s="9">
        <f>VLOOKUP($C232, Table5[#All], 8, 0)</f>
        <v>0</v>
      </c>
      <c r="HP232" s="9">
        <f>VLOOKUP($C232, Table5[#All], 9, 0)</f>
        <v>1</v>
      </c>
      <c r="HQ232" s="9">
        <f>VLOOKUP($C232, Table5[#All], 10, 0)</f>
        <v>0</v>
      </c>
      <c r="HR232" s="9">
        <f>VLOOKUP($C232, Table5[#All], 11, 0)</f>
        <v>0</v>
      </c>
      <c r="HS232" s="10">
        <f t="shared" si="254"/>
        <v>3</v>
      </c>
      <c r="HT232" s="11"/>
      <c r="HU232" s="9">
        <f>VLOOKUP($C232, Table5[#All], 12, 0)</f>
        <v>1</v>
      </c>
      <c r="HV232" s="9">
        <f>VLOOKUP($C232, Table5[#All], 13, 0)</f>
        <v>0</v>
      </c>
      <c r="HW232" s="9">
        <f>VLOOKUP($C232, Table5[#All], 14, 0)</f>
        <v>0</v>
      </c>
      <c r="HX232" s="9">
        <f>VLOOKUP($C232, Table5[#All], 15, 0)</f>
        <v>0</v>
      </c>
      <c r="HY232" s="9">
        <f>VLOOKUP($C232, Table5[#All], 16, 0)</f>
        <v>0</v>
      </c>
      <c r="HZ232" s="10">
        <f t="shared" si="255"/>
        <v>1</v>
      </c>
      <c r="IA232" s="11"/>
      <c r="IB232" s="9">
        <f>VLOOKUP($C232, Table5[#All], 17, 0)</f>
        <v>0</v>
      </c>
      <c r="IC232" s="9">
        <f>VLOOKUP($C232, Table5[#All], 18, 0)</f>
        <v>0</v>
      </c>
      <c r="ID232" s="9">
        <f>VLOOKUP($C232, Table5[#All], 19, 0)</f>
        <v>0</v>
      </c>
      <c r="IE232" s="9">
        <f>VLOOKUP($C232, Table5[#All], 20, 0)</f>
        <v>1</v>
      </c>
      <c r="IF232" s="9">
        <f>VLOOKUP($C232, Table5[#All], 21, 0)</f>
        <v>0</v>
      </c>
      <c r="IG232" s="10">
        <f t="shared" si="256"/>
        <v>4</v>
      </c>
      <c r="IH232" s="11"/>
      <c r="II232" s="9">
        <f>VLOOKUP($C232, Table5[#All], 22, 0)</f>
        <v>1</v>
      </c>
      <c r="IJ232" s="9">
        <f>VLOOKUP($C232, Table5[#All], 23, 0)</f>
        <v>0</v>
      </c>
      <c r="IK232" s="9">
        <f>VLOOKUP($C232, Table5[#All], 24, 0)</f>
        <v>0</v>
      </c>
      <c r="IL232" s="9">
        <f>VLOOKUP($C232, Table5[#All], 25, 0)</f>
        <v>0</v>
      </c>
      <c r="IM232" s="9">
        <f>VLOOKUP($C232, Table5[#All], 26, 0)</f>
        <v>0</v>
      </c>
      <c r="IN232" s="10">
        <f t="shared" si="257"/>
        <v>1</v>
      </c>
      <c r="IO232" s="11"/>
      <c r="IP232" s="9">
        <v>1</v>
      </c>
      <c r="IQ232" s="9">
        <v>0</v>
      </c>
      <c r="IR232" s="9">
        <v>0</v>
      </c>
      <c r="IS232" s="9">
        <v>0</v>
      </c>
      <c r="IT232" s="9">
        <v>0</v>
      </c>
      <c r="IU232" s="10">
        <f t="shared" si="258"/>
        <v>1</v>
      </c>
      <c r="IV232" s="82"/>
    </row>
    <row r="233" spans="1:256" ht="16.3" thickTop="1" thickBot="1" x14ac:dyDescent="0.35">
      <c r="A233" s="16" t="s">
        <v>588</v>
      </c>
      <c r="B233" s="16" t="s">
        <v>609</v>
      </c>
      <c r="C233" s="16" t="s">
        <v>610</v>
      </c>
      <c r="D233" s="11"/>
      <c r="E233" s="9">
        <f>VLOOKUP($C233, Table3[#All], 2, 0)</f>
        <v>0</v>
      </c>
      <c r="F233" s="9"/>
      <c r="G233" s="9">
        <f>VLOOKUP($C233, Table3[#All], 3, 0)</f>
        <v>0</v>
      </c>
      <c r="H233" s="9">
        <f>VLOOKUP($C233, Table3[#All], 4, 0)</f>
        <v>0.96879999999999999</v>
      </c>
      <c r="I233" s="9">
        <f>VLOOKUP($C233, Table3[#All], 5, 0)</f>
        <v>3.1200000000000002E-2</v>
      </c>
      <c r="J233" s="10">
        <f t="shared" si="259"/>
        <v>4</v>
      </c>
      <c r="K233" s="11"/>
      <c r="L233" s="9">
        <f>VLOOKUP($C233, Table3[#All], 6, 0)</f>
        <v>1</v>
      </c>
      <c r="M233" s="9"/>
      <c r="N233" s="9">
        <f>VLOOKUP($C233, Table3[#All], 7, 0)</f>
        <v>0</v>
      </c>
      <c r="O233" s="9">
        <f>VLOOKUP($C233, Table3[#All], 8, 0)</f>
        <v>0</v>
      </c>
      <c r="P233" s="9">
        <f>VLOOKUP($C233, Table3[#All], 9, 0)</f>
        <v>0</v>
      </c>
      <c r="Q233" s="10">
        <f t="shared" si="260"/>
        <v>1</v>
      </c>
      <c r="R233" s="11"/>
      <c r="S233" s="9">
        <f>VLOOKUP($C233, Table3[#All], 10, 0)</f>
        <v>0</v>
      </c>
      <c r="T233" s="9">
        <f>VLOOKUP($C233, Table3[#All], 11, 0)</f>
        <v>3.1200000000000002E-2</v>
      </c>
      <c r="U233" s="9">
        <f>VLOOKUP($C233, Table3[#All], 12, 0)</f>
        <v>3.1200000000000002E-2</v>
      </c>
      <c r="V233" s="9">
        <f>VLOOKUP($C233, Table3[#All], 13, 0)</f>
        <v>0.625</v>
      </c>
      <c r="W233" s="9">
        <f>VLOOKUP($C233, Table3[#All], 14, 0)</f>
        <v>0.3125</v>
      </c>
      <c r="X233" s="10">
        <f t="shared" si="261"/>
        <v>5</v>
      </c>
      <c r="Y233" s="11"/>
      <c r="Z233" s="9">
        <f>VLOOKUP($C233, Table3[#All], 15, 0)</f>
        <v>0</v>
      </c>
      <c r="AA233" s="9">
        <f>VLOOKUP($C233, Table3[#All], 16, 0)</f>
        <v>0</v>
      </c>
      <c r="AB233" s="9">
        <f>VLOOKUP($C233, Table3[#All], 17, 0)</f>
        <v>3.1200000000000002E-2</v>
      </c>
      <c r="AC233" s="9">
        <f>VLOOKUP($C233, Table3[#All], 18, 0)</f>
        <v>0.84379999999999999</v>
      </c>
      <c r="AD233" s="9">
        <f>VLOOKUP($C233, Table3[#All], 19, 0)</f>
        <v>0.125</v>
      </c>
      <c r="AE233" s="10">
        <f t="shared" si="231"/>
        <v>4</v>
      </c>
      <c r="AF233" s="11"/>
      <c r="AG233" s="9">
        <f>VLOOKUP($C233, Table3[#All], 20, 0)</f>
        <v>0</v>
      </c>
      <c r="AH233" s="9">
        <f>VLOOKUP($C233, Table3[#All], 21, 0)</f>
        <v>3.1200000000000002E-2</v>
      </c>
      <c r="AI233" s="9">
        <f>VLOOKUP($C233, Table3[#All], 22, 0)</f>
        <v>0.96879999999999999</v>
      </c>
      <c r="AJ233" s="9"/>
      <c r="AK233" s="9"/>
      <c r="AL233" s="10">
        <f t="shared" si="232"/>
        <v>3</v>
      </c>
      <c r="AM233" s="11"/>
      <c r="AN233" s="9">
        <f>VLOOKUP($C233, Table3[#All], 23, 0)</f>
        <v>0</v>
      </c>
      <c r="AO233" s="9">
        <f>VLOOKUP($C233, Table3[#All], 24, 0)</f>
        <v>0</v>
      </c>
      <c r="AP233" s="9">
        <f>VLOOKUP($C233, Table3[#All], 25, 0)</f>
        <v>0</v>
      </c>
      <c r="AQ233" s="9">
        <f>VLOOKUP($C233, Table3[#All], 26, 0)</f>
        <v>1</v>
      </c>
      <c r="AR233" s="9"/>
      <c r="AS233" s="12">
        <f t="shared" si="233"/>
        <v>4</v>
      </c>
      <c r="AT233" s="11"/>
      <c r="AU233" s="9">
        <f>VLOOKUP($C233, Table3[#All], 27, 0)</f>
        <v>0.28120000000000001</v>
      </c>
      <c r="AV233" s="9">
        <f>VLOOKUP($C233, Table3[#All], 28, 0)</f>
        <v>0.40619999999999995</v>
      </c>
      <c r="AW233" s="9">
        <f>VLOOKUP($C233, Table3[#All], 29, 0)</f>
        <v>0.3125</v>
      </c>
      <c r="AX233" s="9"/>
      <c r="AY233" s="9"/>
      <c r="AZ233" s="10">
        <f t="shared" si="262"/>
        <v>3</v>
      </c>
      <c r="BA233" s="11"/>
      <c r="BB233" s="9">
        <f>VLOOKUP($C233, Table3[#All], 30, 0)</f>
        <v>0</v>
      </c>
      <c r="BC233" s="9">
        <f>VLOOKUP($C233, Table3[#All], 31, 0)</f>
        <v>0.46880000000000005</v>
      </c>
      <c r="BD233" s="9">
        <f>VLOOKUP($C233, Table3[#All], 32, 0)</f>
        <v>0.5</v>
      </c>
      <c r="BE233" s="9">
        <f>VLOOKUP($C233, Table3[#All], 33, 0)</f>
        <v>3.1200000000000002E-2</v>
      </c>
      <c r="BF233" s="9"/>
      <c r="BG233" s="10">
        <f t="shared" si="263"/>
        <v>3</v>
      </c>
      <c r="BH233" s="81"/>
      <c r="BI233" s="9">
        <f>VLOOKUP($C233, Table3[#All], 34, 0)</f>
        <v>0</v>
      </c>
      <c r="BJ233" s="9">
        <f>VLOOKUP($C233, Table3[#All], 35, 0)</f>
        <v>0</v>
      </c>
      <c r="BK233" s="9">
        <f>VLOOKUP($C233, Table3[#All], 36, 0)</f>
        <v>0</v>
      </c>
      <c r="BL233" s="9">
        <f>VLOOKUP($C233, Table3[#All], 37, 0)</f>
        <v>0</v>
      </c>
      <c r="BM233" s="9">
        <f>VLOOKUP($C233, Table3[#All], 38, 0)</f>
        <v>0</v>
      </c>
      <c r="BN233" s="10" t="str">
        <f t="shared" si="264"/>
        <v>N/A</v>
      </c>
      <c r="BO233" s="11"/>
      <c r="BP233" s="9">
        <f>VLOOKUP($C233, Table3[#All], 39, 0)</f>
        <v>1</v>
      </c>
      <c r="BQ233" s="9">
        <f>VLOOKUP($C233, Table3[#All], 40, 0)</f>
        <v>0</v>
      </c>
      <c r="BR233" s="9">
        <f>VLOOKUP($C233, Table3[#All], 41, 0)</f>
        <v>0</v>
      </c>
      <c r="BS233" s="9">
        <f>VLOOKUP($C233, Table3[#All], 42, 0)</f>
        <v>0</v>
      </c>
      <c r="BT233" s="9"/>
      <c r="BU233" s="10">
        <f t="shared" si="234"/>
        <v>1</v>
      </c>
      <c r="BV233" s="11"/>
      <c r="BW233" s="9">
        <f>VLOOKUP($C233, Table3[#All], 43, 0)</f>
        <v>0.875</v>
      </c>
      <c r="BX233" s="9">
        <f>VLOOKUP($C233, Table3[#All], 44, 0)</f>
        <v>0.125</v>
      </c>
      <c r="BY233" s="9">
        <f>VLOOKUP($C233, Table3[#All], 45, 0)</f>
        <v>0</v>
      </c>
      <c r="BZ233" s="9"/>
      <c r="CA233" s="9"/>
      <c r="CB233" s="10">
        <f t="shared" si="235"/>
        <v>1</v>
      </c>
      <c r="CC233" s="81"/>
      <c r="CD233" s="9">
        <f>VLOOKUP($C233, Table3[#All], 46, 0)</f>
        <v>1</v>
      </c>
      <c r="CE233" s="9">
        <f>VLOOKUP($C233, Table3[#All], 47, 0)</f>
        <v>0</v>
      </c>
      <c r="CF233" s="9">
        <f>VLOOKUP($C233, Table3[#All], 48, 0)</f>
        <v>0</v>
      </c>
      <c r="CG233" s="9">
        <f>VLOOKUP($C233, Table3[#All], 49, 0)</f>
        <v>0</v>
      </c>
      <c r="CH233" s="9">
        <f>VLOOKUP($C233, Table3[#All], 50, 0)</f>
        <v>0</v>
      </c>
      <c r="CI233" s="12">
        <f t="shared" si="236"/>
        <v>1</v>
      </c>
      <c r="CJ233" s="13"/>
      <c r="CK233" s="9">
        <f>VLOOKUP($C233, Table3[#All], 51, 0)</f>
        <v>3.1200000000000002E-2</v>
      </c>
      <c r="CL233" s="9">
        <f>VLOOKUP($C233, Table3[#All], 52, 0)</f>
        <v>0.71879999999999999</v>
      </c>
      <c r="CM233" s="9">
        <f>VLOOKUP($C233, Table3[#All], 53, 0)</f>
        <v>0.25</v>
      </c>
      <c r="CN233" s="9">
        <f>VLOOKUP($C233, Table3[#All], 54, 0)</f>
        <v>0</v>
      </c>
      <c r="CO233" s="9"/>
      <c r="CP233" s="10">
        <f t="shared" si="237"/>
        <v>3</v>
      </c>
      <c r="CQ233" s="11"/>
      <c r="CR233" s="9">
        <f>VLOOKUP($C233, Table3[#All], 55, 0)</f>
        <v>0</v>
      </c>
      <c r="CS233" s="9">
        <f>VLOOKUP($C233, Table3[#All], 56, 0)</f>
        <v>0</v>
      </c>
      <c r="CT233" s="9">
        <f>VLOOKUP($C233, Table3[#All], 57, 0)</f>
        <v>0.1875</v>
      </c>
      <c r="CU233" s="9">
        <f>VLOOKUP($C233, Table3[#All], 58, 0)</f>
        <v>0.625</v>
      </c>
      <c r="CV233" s="9">
        <f>VLOOKUP($C233, Table3[#All], 59, 0)</f>
        <v>0.1875</v>
      </c>
      <c r="CW233" s="14">
        <f t="shared" si="238"/>
        <v>4</v>
      </c>
      <c r="CX233" s="81"/>
      <c r="CY233" s="9">
        <f>VLOOKUP($C233, Table3[#All], 60, 0)</f>
        <v>0</v>
      </c>
      <c r="CZ233" s="9">
        <f>VLOOKUP($C233, Table3[#All], 61, 0)</f>
        <v>0.125</v>
      </c>
      <c r="DA233" s="9">
        <f>VLOOKUP($C233, Table3[#All], 62, 0)</f>
        <v>0.40619999999999995</v>
      </c>
      <c r="DB233" s="9">
        <f>VLOOKUP($C233, Table3[#All], 63, 0)</f>
        <v>0.40619999999999995</v>
      </c>
      <c r="DC233" s="9">
        <f>VLOOKUP($C233, Table3[#All], 64, 0)</f>
        <v>6.25E-2</v>
      </c>
      <c r="DD233" s="10">
        <f t="shared" si="239"/>
        <v>4</v>
      </c>
      <c r="DE233" s="11"/>
      <c r="DF233" s="9">
        <f>VLOOKUP($C233, Table3[#All], 65, 0)</f>
        <v>0.21879999999999999</v>
      </c>
      <c r="DG233" s="9"/>
      <c r="DH233" s="9">
        <f>VLOOKUP($C233, Table3[#All], 66, 0)</f>
        <v>0.625</v>
      </c>
      <c r="DI233" s="9"/>
      <c r="DJ233" s="9">
        <f>VLOOKUP($C233, Table3[#All], 67, 0)</f>
        <v>0.15620000000000001</v>
      </c>
      <c r="DK233" s="14">
        <f t="shared" si="240"/>
        <v>3</v>
      </c>
      <c r="DL233" s="11"/>
      <c r="DM233" s="9">
        <f>VLOOKUP($C233, Table3[#All], 68, 0)</f>
        <v>0.125</v>
      </c>
      <c r="DN233" s="9"/>
      <c r="DO233" s="9">
        <f>VLOOKUP($C233, Table3[#All], 69, 0)</f>
        <v>0.75</v>
      </c>
      <c r="DP233" s="9">
        <f>VLOOKUP($C233, Table3[#All], 70, 0)</f>
        <v>0.125</v>
      </c>
      <c r="DQ233" s="9"/>
      <c r="DR233" s="14">
        <f t="shared" si="241"/>
        <v>3</v>
      </c>
      <c r="DS233" s="11"/>
      <c r="DT233" s="9">
        <f>VLOOKUP($C233, Table3[#All], 71, 0)</f>
        <v>0</v>
      </c>
      <c r="DU233" s="9">
        <f>VLOOKUP($C233, Table3[#All], 72, 0)</f>
        <v>0.5</v>
      </c>
      <c r="DV233" s="9">
        <f>VLOOKUP($C233, Table3[#All], 73, 0)</f>
        <v>0.5</v>
      </c>
      <c r="DW233" s="9">
        <f>VLOOKUP($C233, Table3[#All], 74, 0)</f>
        <v>0</v>
      </c>
      <c r="DX233" s="9">
        <f>VLOOKUP($C233, Table3[#All], 75, 0)</f>
        <v>0</v>
      </c>
      <c r="DY233" s="12">
        <f t="shared" si="230"/>
        <v>3</v>
      </c>
      <c r="DZ233" s="11"/>
      <c r="EA233" s="9">
        <f>VLOOKUP($C233, Table3[#All], 76, 0)</f>
        <v>1</v>
      </c>
      <c r="EB233" s="9">
        <f>VLOOKUP($C233, Table3[#All], 77, 0)</f>
        <v>0</v>
      </c>
      <c r="EC233" s="9">
        <f>VLOOKUP($C233, Table3[#All], 78, 0)</f>
        <v>0</v>
      </c>
      <c r="ED233" s="9">
        <f>VLOOKUP($C233, Table3[#All], 79, 0)</f>
        <v>0</v>
      </c>
      <c r="EE233" s="9">
        <f>VLOOKUP($C233, Table3[#All], 80, 0)</f>
        <v>0</v>
      </c>
      <c r="EF233" s="10">
        <f t="shared" si="242"/>
        <v>1</v>
      </c>
      <c r="EG233" s="9"/>
      <c r="EH233" s="9">
        <f>VLOOKUP($C233, Table3[#All], 81, 0)</f>
        <v>0</v>
      </c>
      <c r="EI233" s="9">
        <f>VLOOKUP($C233, Table3[#All], 82, 0)</f>
        <v>0</v>
      </c>
      <c r="EJ233" s="9">
        <f>VLOOKUP($C233, Table3[#All], 83, 0)</f>
        <v>0</v>
      </c>
      <c r="EK233" s="9">
        <f>VLOOKUP($C233, Table3[#All], 84, 0)</f>
        <v>0</v>
      </c>
      <c r="EL233" s="9">
        <f>VLOOKUP($C233, Table3[#All], 85, 0)</f>
        <v>1</v>
      </c>
      <c r="EM233" s="14">
        <f t="shared" si="243"/>
        <v>5</v>
      </c>
      <c r="EN233" s="11"/>
      <c r="EO233" s="9">
        <f>VLOOKUP($C233, Table3[#All], 86, 0)</f>
        <v>3.1200000000000002E-2</v>
      </c>
      <c r="EP233" s="9"/>
      <c r="EQ233" s="9">
        <f>VLOOKUP($C233, Table3[#All], 87, 0)</f>
        <v>0.96879999999999999</v>
      </c>
      <c r="ER233" s="9"/>
      <c r="ES233" s="9"/>
      <c r="ET233" s="14">
        <f t="shared" si="244"/>
        <v>3</v>
      </c>
      <c r="EU233" s="11"/>
      <c r="EV233" s="9">
        <f>VLOOKUP($C233, Table3[#All], 88, 0)</f>
        <v>1</v>
      </c>
      <c r="EW233" s="9">
        <f>VLOOKUP($C233, Table3[#All], 89, 0)</f>
        <v>0</v>
      </c>
      <c r="EX233" s="9">
        <f>VLOOKUP($C233, Table3[#All], 90, 0)</f>
        <v>0</v>
      </c>
      <c r="EY233" s="9">
        <f>VLOOKUP($C233, Table3[#All], 91, 0)</f>
        <v>0</v>
      </c>
      <c r="EZ233" s="9">
        <f>VLOOKUP($C233, Table3[#All], 92, 0)</f>
        <v>0</v>
      </c>
      <c r="FA233" s="12">
        <f t="shared" si="245"/>
        <v>1</v>
      </c>
      <c r="FB233" s="11"/>
      <c r="FC233" s="9">
        <f>VLOOKUP($C233, Table3[#All], 93, 0)</f>
        <v>0</v>
      </c>
      <c r="FD233" s="9">
        <f>VLOOKUP($C233, Table3[#All], 94, 0)</f>
        <v>0</v>
      </c>
      <c r="FE233" s="9">
        <f>VLOOKUP($C233, Table3[#All], 95, 0)</f>
        <v>0.53120000000000001</v>
      </c>
      <c r="FF233" s="9">
        <f>VLOOKUP($C233, Table3[#All], 96, 0)</f>
        <v>0.46880000000000005</v>
      </c>
      <c r="FG233" s="9"/>
      <c r="FH233" s="10">
        <f t="shared" si="246"/>
        <v>4</v>
      </c>
      <c r="FI233" s="11"/>
      <c r="FJ233" s="9">
        <f>VLOOKUP($C233, Table3[#All], 97, 0)</f>
        <v>0</v>
      </c>
      <c r="FK233" s="9">
        <f>VLOOKUP($C233, Table3[#All], 98, 0)</f>
        <v>0</v>
      </c>
      <c r="FL233" s="9">
        <f>VLOOKUP($C233, Table3[#All], 99, 0)</f>
        <v>0</v>
      </c>
      <c r="FM233" s="9">
        <f>VLOOKUP($C233, Table3[#All], 100, 0)</f>
        <v>0</v>
      </c>
      <c r="FN233" s="9">
        <f>VLOOKUP($C233, Table3[#All], 101, 0)</f>
        <v>1</v>
      </c>
      <c r="FO233" s="14">
        <f t="shared" si="247"/>
        <v>5</v>
      </c>
      <c r="FP233" s="11"/>
      <c r="FQ233" s="9">
        <f>VLOOKUP($C233, Table3[#All], 102, 0)</f>
        <v>0</v>
      </c>
      <c r="FR233" s="9">
        <f>VLOOKUP($C233, Table3[#All], 103, 0)</f>
        <v>0.96879999999999999</v>
      </c>
      <c r="FS233" s="9">
        <f>VLOOKUP($C233, Table3[#All], 104, 0)</f>
        <v>3.1200000000000002E-2</v>
      </c>
      <c r="FT233" s="9">
        <f>VLOOKUP($C233, Table3[#All], 105, 0)</f>
        <v>0</v>
      </c>
      <c r="FU233" s="9">
        <v>0</v>
      </c>
      <c r="FV233" s="10">
        <f t="shared" si="248"/>
        <v>2</v>
      </c>
      <c r="FW233" s="11"/>
      <c r="FX233" s="9">
        <f>VLOOKUP($C233, Table3[#All], 106, 0)</f>
        <v>0.34380000000000005</v>
      </c>
      <c r="FY233" s="9"/>
      <c r="FZ233" s="9">
        <f>VLOOKUP($C233, Table3[#All], 107, 0)</f>
        <v>0.4375</v>
      </c>
      <c r="GA233" s="9">
        <f>VLOOKUP($C233, Table3[#All], 108, 0)</f>
        <v>0.21879999999999999</v>
      </c>
      <c r="GB233" s="9"/>
      <c r="GC233" s="10">
        <f t="shared" si="265"/>
        <v>3</v>
      </c>
      <c r="GD233" s="81"/>
      <c r="GE233" s="9">
        <f>VLOOKUP($C233, Table3[#All], 109, 0)</f>
        <v>0</v>
      </c>
      <c r="GF233" s="9">
        <f>VLOOKUP($C233, Table3[#All], 110, 0)</f>
        <v>0.3871</v>
      </c>
      <c r="GG233" s="9">
        <f>VLOOKUP($C233, Table3[#All], 111, 0)</f>
        <v>0.6129</v>
      </c>
      <c r="GH233" s="9"/>
      <c r="GI233" s="9">
        <f>VLOOKUP($C233, Table3[#All], 112, 0)</f>
        <v>0</v>
      </c>
      <c r="GJ233" s="12">
        <f t="shared" si="249"/>
        <v>3</v>
      </c>
      <c r="GK233" s="11"/>
      <c r="GL233" s="9">
        <f>VLOOKUP($C233, Table3[#All], 113, 0)</f>
        <v>0</v>
      </c>
      <c r="GM233" s="9">
        <f>VLOOKUP($C233, Table3[#All], 114, 0)</f>
        <v>3.1200000000000002E-2</v>
      </c>
      <c r="GN233" s="9">
        <f>VLOOKUP($C233, Table3[#All], 115, 0)</f>
        <v>0.1875</v>
      </c>
      <c r="GO233" s="9">
        <f>VLOOKUP($C233, Table3[#All], 116, 0)</f>
        <v>0.78120000000000001</v>
      </c>
      <c r="GP233" s="9"/>
      <c r="GQ233" s="10">
        <f t="shared" si="250"/>
        <v>4</v>
      </c>
      <c r="GR233" s="11"/>
      <c r="GS233" s="9">
        <f>VLOOKUP($C233, Table2[#All], 3, 0)</f>
        <v>0</v>
      </c>
      <c r="GT233" s="9">
        <f>VLOOKUP($C233, Table2[#All], 4, 0)</f>
        <v>0</v>
      </c>
      <c r="GU233" s="9">
        <f>VLOOKUP($C233, Table2[#All], 5, 0)</f>
        <v>1</v>
      </c>
      <c r="GV233" s="9">
        <f>VLOOKUP($C233, Table2[#All], 6, 0)</f>
        <v>0</v>
      </c>
      <c r="GW233" s="9">
        <f>VLOOKUP($C233, Table2[#All], 7, 0)</f>
        <v>0</v>
      </c>
      <c r="GX233" s="10">
        <f t="shared" si="251"/>
        <v>3</v>
      </c>
      <c r="GY233" s="11"/>
      <c r="GZ233" s="9">
        <v>0</v>
      </c>
      <c r="HA233" s="9">
        <v>0</v>
      </c>
      <c r="HB233" s="9">
        <v>0</v>
      </c>
      <c r="HC233" s="9">
        <v>1</v>
      </c>
      <c r="HD233" s="9"/>
      <c r="HE233" s="10">
        <f t="shared" si="252"/>
        <v>4</v>
      </c>
      <c r="HF233" s="11"/>
      <c r="HG233" s="9">
        <f>VLOOKUP($C233, Table5[#All], 2, 0)</f>
        <v>0</v>
      </c>
      <c r="HH233" s="9">
        <f>VLOOKUP($C233, Table5[#All], 3, 0)</f>
        <v>0</v>
      </c>
      <c r="HI233" s="9">
        <f>VLOOKUP($C233, Table5[#All], 4, 0)</f>
        <v>0</v>
      </c>
      <c r="HJ233" s="9">
        <f>VLOOKUP($C233, Table5[#All], 5, 0)</f>
        <v>0</v>
      </c>
      <c r="HK233" s="9">
        <f>VLOOKUP($C233, Table5[#All], 6, 0)</f>
        <v>1</v>
      </c>
      <c r="HL233" s="10">
        <f t="shared" si="253"/>
        <v>5</v>
      </c>
      <c r="HM233" s="11"/>
      <c r="HN233" s="9">
        <f>VLOOKUP($C233, Table5[#All], 7, 0)</f>
        <v>0</v>
      </c>
      <c r="HO233" s="9">
        <f>VLOOKUP($C233, Table5[#All], 8, 0)</f>
        <v>0</v>
      </c>
      <c r="HP233" s="9">
        <f>VLOOKUP($C233, Table5[#All], 9, 0)</f>
        <v>1</v>
      </c>
      <c r="HQ233" s="9">
        <f>VLOOKUP($C233, Table5[#All], 10, 0)</f>
        <v>0</v>
      </c>
      <c r="HR233" s="9">
        <f>VLOOKUP($C233, Table5[#All], 11, 0)</f>
        <v>0</v>
      </c>
      <c r="HS233" s="10">
        <f t="shared" si="254"/>
        <v>3</v>
      </c>
      <c r="HT233" s="11"/>
      <c r="HU233" s="9">
        <f>VLOOKUP($C233, Table5[#All], 12, 0)</f>
        <v>1</v>
      </c>
      <c r="HV233" s="9">
        <f>VLOOKUP($C233, Table5[#All], 13, 0)</f>
        <v>0</v>
      </c>
      <c r="HW233" s="9">
        <f>VLOOKUP($C233, Table5[#All], 14, 0)</f>
        <v>0</v>
      </c>
      <c r="HX233" s="9">
        <f>VLOOKUP($C233, Table5[#All], 15, 0)</f>
        <v>0</v>
      </c>
      <c r="HY233" s="9">
        <f>VLOOKUP($C233, Table5[#All], 16, 0)</f>
        <v>0</v>
      </c>
      <c r="HZ233" s="10">
        <f t="shared" si="255"/>
        <v>1</v>
      </c>
      <c r="IA233" s="11"/>
      <c r="IB233" s="9">
        <f>VLOOKUP($C233, Table5[#All], 17, 0)</f>
        <v>1</v>
      </c>
      <c r="IC233" s="9">
        <f>VLOOKUP($C233, Table5[#All], 18, 0)</f>
        <v>0</v>
      </c>
      <c r="ID233" s="9">
        <f>VLOOKUP($C233, Table5[#All], 19, 0)</f>
        <v>0</v>
      </c>
      <c r="IE233" s="9">
        <f>VLOOKUP($C233, Table5[#All], 20, 0)</f>
        <v>0</v>
      </c>
      <c r="IF233" s="9">
        <f>VLOOKUP($C233, Table5[#All], 21, 0)</f>
        <v>0</v>
      </c>
      <c r="IG233" s="10">
        <f t="shared" si="256"/>
        <v>1</v>
      </c>
      <c r="IH233" s="11"/>
      <c r="II233" s="9">
        <f>VLOOKUP($C233, Table5[#All], 22, 0)</f>
        <v>1</v>
      </c>
      <c r="IJ233" s="9">
        <f>VLOOKUP($C233, Table5[#All], 23, 0)</f>
        <v>0</v>
      </c>
      <c r="IK233" s="9">
        <f>VLOOKUP($C233, Table5[#All], 24, 0)</f>
        <v>0</v>
      </c>
      <c r="IL233" s="9">
        <f>VLOOKUP($C233, Table5[#All], 25, 0)</f>
        <v>0</v>
      </c>
      <c r="IM233" s="9">
        <f>VLOOKUP($C233, Table5[#All], 26, 0)</f>
        <v>0</v>
      </c>
      <c r="IN233" s="10">
        <f t="shared" si="257"/>
        <v>1</v>
      </c>
      <c r="IO233" s="11"/>
      <c r="IP233" s="9">
        <v>1</v>
      </c>
      <c r="IQ233" s="9">
        <v>0</v>
      </c>
      <c r="IR233" s="9">
        <v>0</v>
      </c>
      <c r="IS233" s="9">
        <v>0</v>
      </c>
      <c r="IT233" s="9">
        <v>0</v>
      </c>
      <c r="IU233" s="10">
        <f t="shared" si="258"/>
        <v>1</v>
      </c>
      <c r="IV233" s="82"/>
    </row>
    <row r="234" spans="1:256" ht="16.3" thickTop="1" thickBot="1" x14ac:dyDescent="0.35">
      <c r="A234" s="16" t="s">
        <v>588</v>
      </c>
      <c r="B234" s="16" t="s">
        <v>611</v>
      </c>
      <c r="C234" s="16" t="s">
        <v>612</v>
      </c>
      <c r="D234" s="11"/>
      <c r="E234" s="9">
        <f>VLOOKUP($C234, Table3[#All], 2, 0)</f>
        <v>0</v>
      </c>
      <c r="F234" s="9"/>
      <c r="G234" s="9">
        <f>VLOOKUP($C234, Table3[#All], 3, 0)</f>
        <v>0.54170000000000007</v>
      </c>
      <c r="H234" s="9">
        <f>VLOOKUP($C234, Table3[#All], 4, 0)</f>
        <v>0.45829999999999999</v>
      </c>
      <c r="I234" s="9">
        <f>VLOOKUP($C234, Table3[#All], 5, 0)</f>
        <v>0</v>
      </c>
      <c r="J234" s="10">
        <f t="shared" si="259"/>
        <v>4</v>
      </c>
      <c r="K234" s="11"/>
      <c r="L234" s="9">
        <f>VLOOKUP($C234, Table3[#All], 6, 0)</f>
        <v>0</v>
      </c>
      <c r="M234" s="9"/>
      <c r="N234" s="9">
        <f>VLOOKUP($C234, Table3[#All], 7, 0)</f>
        <v>1</v>
      </c>
      <c r="O234" s="9">
        <f>VLOOKUP($C234, Table3[#All], 8, 0)</f>
        <v>0</v>
      </c>
      <c r="P234" s="9">
        <f>VLOOKUP($C234, Table3[#All], 9, 0)</f>
        <v>0</v>
      </c>
      <c r="Q234" s="10">
        <f t="shared" si="260"/>
        <v>3</v>
      </c>
      <c r="R234" s="11"/>
      <c r="S234" s="9">
        <f>VLOOKUP($C234, Table3[#All], 10, 0)</f>
        <v>0</v>
      </c>
      <c r="T234" s="9">
        <f>VLOOKUP($C234, Table3[#All], 11, 0)</f>
        <v>0</v>
      </c>
      <c r="U234" s="9">
        <f>VLOOKUP($C234, Table3[#All], 12, 0)</f>
        <v>0.54170000000000007</v>
      </c>
      <c r="V234" s="9">
        <f>VLOOKUP($C234, Table3[#All], 13, 0)</f>
        <v>0.45829999999999999</v>
      </c>
      <c r="W234" s="9">
        <f>VLOOKUP($C234, Table3[#All], 14, 0)</f>
        <v>0</v>
      </c>
      <c r="X234" s="10">
        <f t="shared" si="261"/>
        <v>4</v>
      </c>
      <c r="Y234" s="11"/>
      <c r="Z234" s="9">
        <f>VLOOKUP($C234, Table3[#All], 15, 0)</f>
        <v>0</v>
      </c>
      <c r="AA234" s="9">
        <f>VLOOKUP($C234, Table3[#All], 16, 0)</f>
        <v>0</v>
      </c>
      <c r="AB234" s="9">
        <f>VLOOKUP($C234, Table3[#All], 17, 0)</f>
        <v>0.75</v>
      </c>
      <c r="AC234" s="9">
        <f>VLOOKUP($C234, Table3[#All], 18, 0)</f>
        <v>0.25</v>
      </c>
      <c r="AD234" s="9">
        <f>VLOOKUP($C234, Table3[#All], 19, 0)</f>
        <v>0</v>
      </c>
      <c r="AE234" s="10">
        <f t="shared" si="231"/>
        <v>4</v>
      </c>
      <c r="AF234" s="11"/>
      <c r="AG234" s="9">
        <f>VLOOKUP($C234, Table3[#All], 20, 0)</f>
        <v>0</v>
      </c>
      <c r="AH234" s="9">
        <f>VLOOKUP($C234, Table3[#All], 21, 0)</f>
        <v>1</v>
      </c>
      <c r="AI234" s="9">
        <f>VLOOKUP($C234, Table3[#All], 22, 0)</f>
        <v>0</v>
      </c>
      <c r="AJ234" s="9"/>
      <c r="AK234" s="9"/>
      <c r="AL234" s="10">
        <f t="shared" si="232"/>
        <v>2</v>
      </c>
      <c r="AM234" s="11"/>
      <c r="AN234" s="9">
        <f>VLOOKUP($C234, Table3[#All], 23, 0)</f>
        <v>0</v>
      </c>
      <c r="AO234" s="9">
        <f>VLOOKUP($C234, Table3[#All], 24, 0)</f>
        <v>0</v>
      </c>
      <c r="AP234" s="9">
        <f>VLOOKUP($C234, Table3[#All], 25, 0)</f>
        <v>1</v>
      </c>
      <c r="AQ234" s="9">
        <f>VLOOKUP($C234, Table3[#All], 26, 0)</f>
        <v>0</v>
      </c>
      <c r="AR234" s="9"/>
      <c r="AS234" s="12">
        <f t="shared" si="233"/>
        <v>3</v>
      </c>
      <c r="AT234" s="11"/>
      <c r="AU234" s="9">
        <f>VLOOKUP($C234, Table3[#All], 27, 0)</f>
        <v>0.29170000000000001</v>
      </c>
      <c r="AV234" s="9">
        <f>VLOOKUP($C234, Table3[#All], 28, 0)</f>
        <v>0.70829999999999993</v>
      </c>
      <c r="AW234" s="9">
        <f>VLOOKUP($C234, Table3[#All], 29, 0)</f>
        <v>0</v>
      </c>
      <c r="AX234" s="9"/>
      <c r="AY234" s="9"/>
      <c r="AZ234" s="10">
        <f t="shared" si="262"/>
        <v>2</v>
      </c>
      <c r="BA234" s="11"/>
      <c r="BB234" s="9">
        <f>VLOOKUP($C234, Table3[#All], 30, 0)</f>
        <v>0.125</v>
      </c>
      <c r="BC234" s="9">
        <f>VLOOKUP($C234, Table3[#All], 31, 0)</f>
        <v>0.41670000000000001</v>
      </c>
      <c r="BD234" s="9">
        <f>VLOOKUP($C234, Table3[#All], 32, 0)</f>
        <v>0.45829999999999999</v>
      </c>
      <c r="BE234" s="9">
        <f>VLOOKUP($C234, Table3[#All], 33, 0)</f>
        <v>0</v>
      </c>
      <c r="BF234" s="9"/>
      <c r="BG234" s="10">
        <f t="shared" si="263"/>
        <v>3</v>
      </c>
      <c r="BH234" s="81"/>
      <c r="BI234" s="9">
        <f>VLOOKUP($C234, Table3[#All], 34, 0)</f>
        <v>0</v>
      </c>
      <c r="BJ234" s="9">
        <f>VLOOKUP($C234, Table3[#All], 35, 0)</f>
        <v>0</v>
      </c>
      <c r="BK234" s="9">
        <f>VLOOKUP($C234, Table3[#All], 36, 0)</f>
        <v>0</v>
      </c>
      <c r="BL234" s="9">
        <f>VLOOKUP($C234, Table3[#All], 37, 0)</f>
        <v>0</v>
      </c>
      <c r="BM234" s="9">
        <f>VLOOKUP($C234, Table3[#All], 38, 0)</f>
        <v>0</v>
      </c>
      <c r="BN234" s="10" t="str">
        <f t="shared" si="264"/>
        <v>N/A</v>
      </c>
      <c r="BO234" s="11"/>
      <c r="BP234" s="9">
        <f>VLOOKUP($C234, Table3[#All], 39, 0)</f>
        <v>0</v>
      </c>
      <c r="BQ234" s="9">
        <f>VLOOKUP($C234, Table3[#All], 40, 0)</f>
        <v>1</v>
      </c>
      <c r="BR234" s="9">
        <f>VLOOKUP($C234, Table3[#All], 41, 0)</f>
        <v>0</v>
      </c>
      <c r="BS234" s="9">
        <f>VLOOKUP($C234, Table3[#All], 42, 0)</f>
        <v>0</v>
      </c>
      <c r="BT234" s="9"/>
      <c r="BU234" s="10">
        <f t="shared" si="234"/>
        <v>2</v>
      </c>
      <c r="BV234" s="11"/>
      <c r="BW234" s="9">
        <f>VLOOKUP($C234, Table3[#All], 43, 0)</f>
        <v>0.16670000000000001</v>
      </c>
      <c r="BX234" s="9">
        <f>VLOOKUP($C234, Table3[#All], 44, 0)</f>
        <v>0.83329999999999993</v>
      </c>
      <c r="BY234" s="9">
        <f>VLOOKUP($C234, Table3[#All], 45, 0)</f>
        <v>0</v>
      </c>
      <c r="BZ234" s="9"/>
      <c r="CA234" s="9"/>
      <c r="CB234" s="10">
        <f t="shared" si="235"/>
        <v>2</v>
      </c>
      <c r="CC234" s="81"/>
      <c r="CD234" s="9">
        <f>VLOOKUP($C234, Table3[#All], 46, 0)</f>
        <v>1</v>
      </c>
      <c r="CE234" s="9">
        <f>VLOOKUP($C234, Table3[#All], 47, 0)</f>
        <v>0</v>
      </c>
      <c r="CF234" s="9">
        <f>VLOOKUP($C234, Table3[#All], 48, 0)</f>
        <v>0</v>
      </c>
      <c r="CG234" s="9">
        <f>VLOOKUP($C234, Table3[#All], 49, 0)</f>
        <v>0</v>
      </c>
      <c r="CH234" s="9">
        <f>VLOOKUP($C234, Table3[#All], 50, 0)</f>
        <v>0</v>
      </c>
      <c r="CI234" s="12">
        <f t="shared" si="236"/>
        <v>1</v>
      </c>
      <c r="CJ234" s="13"/>
      <c r="CK234" s="9">
        <f>VLOOKUP($C234, Table3[#All], 51, 0)</f>
        <v>4.1700000000000001E-2</v>
      </c>
      <c r="CL234" s="9">
        <f>VLOOKUP($C234, Table3[#All], 52, 0)</f>
        <v>0.95829999999999993</v>
      </c>
      <c r="CM234" s="9">
        <f>VLOOKUP($C234, Table3[#All], 53, 0)</f>
        <v>0</v>
      </c>
      <c r="CN234" s="9">
        <f>VLOOKUP($C234, Table3[#All], 54, 0)</f>
        <v>0</v>
      </c>
      <c r="CO234" s="9"/>
      <c r="CP234" s="10">
        <f t="shared" si="237"/>
        <v>2</v>
      </c>
      <c r="CQ234" s="11"/>
      <c r="CR234" s="9">
        <f>VLOOKUP($C234, Table3[#All], 55, 0)</f>
        <v>0</v>
      </c>
      <c r="CS234" s="9">
        <f>VLOOKUP($C234, Table3[#All], 56, 0)</f>
        <v>8.3299999999999999E-2</v>
      </c>
      <c r="CT234" s="9">
        <f>VLOOKUP($C234, Table3[#All], 57, 0)</f>
        <v>0.33329999999999999</v>
      </c>
      <c r="CU234" s="9">
        <f>VLOOKUP($C234, Table3[#All], 58, 0)</f>
        <v>0.375</v>
      </c>
      <c r="CV234" s="9">
        <f>VLOOKUP($C234, Table3[#All], 59, 0)</f>
        <v>0.20829999999999999</v>
      </c>
      <c r="CW234" s="14">
        <f t="shared" si="238"/>
        <v>4</v>
      </c>
      <c r="CX234" s="81"/>
      <c r="CY234" s="9">
        <f>VLOOKUP($C234, Table3[#All], 60, 0)</f>
        <v>0</v>
      </c>
      <c r="CZ234" s="9">
        <f>VLOOKUP($C234, Table3[#All], 61, 0)</f>
        <v>0.875</v>
      </c>
      <c r="DA234" s="9">
        <f>VLOOKUP($C234, Table3[#All], 62, 0)</f>
        <v>0.125</v>
      </c>
      <c r="DB234" s="9">
        <f>VLOOKUP($C234, Table3[#All], 63, 0)</f>
        <v>0</v>
      </c>
      <c r="DC234" s="9">
        <f>VLOOKUP($C234, Table3[#All], 64, 0)</f>
        <v>0</v>
      </c>
      <c r="DD234" s="10">
        <f t="shared" si="239"/>
        <v>2</v>
      </c>
      <c r="DE234" s="11"/>
      <c r="DF234" s="9">
        <f>VLOOKUP($C234, Table3[#All], 65, 0)</f>
        <v>0.5</v>
      </c>
      <c r="DG234" s="9"/>
      <c r="DH234" s="9">
        <f>VLOOKUP($C234, Table3[#All], 66, 0)</f>
        <v>0.45829999999999999</v>
      </c>
      <c r="DI234" s="9"/>
      <c r="DJ234" s="9">
        <f>VLOOKUP($C234, Table3[#All], 67, 0)</f>
        <v>4.1700000000000001E-2</v>
      </c>
      <c r="DK234" s="14">
        <f t="shared" si="240"/>
        <v>3</v>
      </c>
      <c r="DL234" s="11"/>
      <c r="DM234" s="9">
        <f>VLOOKUP($C234, Table3[#All], 68, 0)</f>
        <v>0.95829999999999993</v>
      </c>
      <c r="DN234" s="9"/>
      <c r="DO234" s="9">
        <f>VLOOKUP($C234, Table3[#All], 69, 0)</f>
        <v>4.1700000000000001E-2</v>
      </c>
      <c r="DP234" s="9">
        <f>VLOOKUP($C234, Table3[#All], 70, 0)</f>
        <v>0</v>
      </c>
      <c r="DQ234" s="9"/>
      <c r="DR234" s="14">
        <f t="shared" si="241"/>
        <v>1</v>
      </c>
      <c r="DS234" s="11"/>
      <c r="DT234" s="9">
        <f>VLOOKUP($C234, Table3[#All], 71, 0)</f>
        <v>0</v>
      </c>
      <c r="DU234" s="9">
        <f>VLOOKUP($C234, Table3[#All], 72, 0)</f>
        <v>0</v>
      </c>
      <c r="DV234" s="9">
        <f>VLOOKUP($C234, Table3[#All], 73, 0)</f>
        <v>4.1700000000000001E-2</v>
      </c>
      <c r="DW234" s="9">
        <f>VLOOKUP($C234, Table3[#All], 74, 0)</f>
        <v>0.66670000000000007</v>
      </c>
      <c r="DX234" s="9">
        <f>VLOOKUP($C234, Table3[#All], 75, 0)</f>
        <v>0.29170000000000001</v>
      </c>
      <c r="DY234" s="12">
        <f t="shared" si="230"/>
        <v>5</v>
      </c>
      <c r="DZ234" s="11"/>
      <c r="EA234" s="9">
        <f>VLOOKUP($C234, Table3[#All], 76, 0)</f>
        <v>1</v>
      </c>
      <c r="EB234" s="9">
        <f>VLOOKUP($C234, Table3[#All], 77, 0)</f>
        <v>0</v>
      </c>
      <c r="EC234" s="9">
        <f>VLOOKUP($C234, Table3[#All], 78, 0)</f>
        <v>0</v>
      </c>
      <c r="ED234" s="9">
        <f>VLOOKUP($C234, Table3[#All], 79, 0)</f>
        <v>0</v>
      </c>
      <c r="EE234" s="9">
        <f>VLOOKUP($C234, Table3[#All], 80, 0)</f>
        <v>0</v>
      </c>
      <c r="EF234" s="10">
        <f t="shared" si="242"/>
        <v>1</v>
      </c>
      <c r="EG234" s="9"/>
      <c r="EH234" s="9">
        <f>VLOOKUP($C234, Table3[#All], 81, 0)</f>
        <v>0</v>
      </c>
      <c r="EI234" s="9">
        <f>VLOOKUP($C234, Table3[#All], 82, 0)</f>
        <v>0</v>
      </c>
      <c r="EJ234" s="9">
        <f>VLOOKUP($C234, Table3[#All], 83, 0)</f>
        <v>0</v>
      </c>
      <c r="EK234" s="9">
        <f>VLOOKUP($C234, Table3[#All], 84, 0)</f>
        <v>0</v>
      </c>
      <c r="EL234" s="9">
        <f>VLOOKUP($C234, Table3[#All], 85, 0)</f>
        <v>1</v>
      </c>
      <c r="EM234" s="14">
        <f t="shared" si="243"/>
        <v>5</v>
      </c>
      <c r="EN234" s="11"/>
      <c r="EO234" s="9">
        <f>VLOOKUP($C234, Table3[#All], 86, 0)</f>
        <v>1</v>
      </c>
      <c r="EP234" s="9"/>
      <c r="EQ234" s="9">
        <f>VLOOKUP($C234, Table3[#All], 87, 0)</f>
        <v>0</v>
      </c>
      <c r="ER234" s="9"/>
      <c r="ES234" s="9"/>
      <c r="ET234" s="14">
        <f t="shared" si="244"/>
        <v>1</v>
      </c>
      <c r="EU234" s="11"/>
      <c r="EV234" s="9">
        <f>VLOOKUP($C234, Table3[#All], 88, 0)</f>
        <v>1</v>
      </c>
      <c r="EW234" s="9">
        <f>VLOOKUP($C234, Table3[#All], 89, 0)</f>
        <v>0</v>
      </c>
      <c r="EX234" s="9">
        <f>VLOOKUP($C234, Table3[#All], 90, 0)</f>
        <v>0</v>
      </c>
      <c r="EY234" s="9">
        <f>VLOOKUP($C234, Table3[#All], 91, 0)</f>
        <v>0</v>
      </c>
      <c r="EZ234" s="9">
        <f>VLOOKUP($C234, Table3[#All], 92, 0)</f>
        <v>0</v>
      </c>
      <c r="FA234" s="12">
        <f t="shared" si="245"/>
        <v>1</v>
      </c>
      <c r="FB234" s="11"/>
      <c r="FC234" s="9">
        <f>VLOOKUP($C234, Table3[#All], 93, 0)</f>
        <v>0</v>
      </c>
      <c r="FD234" s="9">
        <f>VLOOKUP($C234, Table3[#All], 94, 0)</f>
        <v>0.125</v>
      </c>
      <c r="FE234" s="9">
        <f>VLOOKUP($C234, Table3[#All], 95, 0)</f>
        <v>0.875</v>
      </c>
      <c r="FF234" s="9">
        <f>VLOOKUP($C234, Table3[#All], 96, 0)</f>
        <v>0</v>
      </c>
      <c r="FG234" s="9"/>
      <c r="FH234" s="10">
        <f t="shared" si="246"/>
        <v>3</v>
      </c>
      <c r="FI234" s="11"/>
      <c r="FJ234" s="9">
        <f>VLOOKUP($C234, Table3[#All], 97, 0)</f>
        <v>0</v>
      </c>
      <c r="FK234" s="9">
        <f>VLOOKUP($C234, Table3[#All], 98, 0)</f>
        <v>0</v>
      </c>
      <c r="FL234" s="9">
        <f>VLOOKUP($C234, Table3[#All], 99, 0)</f>
        <v>0</v>
      </c>
      <c r="FM234" s="9">
        <f>VLOOKUP($C234, Table3[#All], 100, 0)</f>
        <v>0</v>
      </c>
      <c r="FN234" s="9">
        <f>VLOOKUP($C234, Table3[#All], 101, 0)</f>
        <v>1</v>
      </c>
      <c r="FO234" s="14">
        <f t="shared" si="247"/>
        <v>5</v>
      </c>
      <c r="FP234" s="11"/>
      <c r="FQ234" s="9">
        <f>VLOOKUP($C234, Table3[#All], 102, 0)</f>
        <v>0.625</v>
      </c>
      <c r="FR234" s="9">
        <f>VLOOKUP($C234, Table3[#All], 103, 0)</f>
        <v>0.375</v>
      </c>
      <c r="FS234" s="9">
        <f>VLOOKUP($C234, Table3[#All], 104, 0)</f>
        <v>0</v>
      </c>
      <c r="FT234" s="9">
        <f>VLOOKUP($C234, Table3[#All], 105, 0)</f>
        <v>0</v>
      </c>
      <c r="FU234" s="9">
        <v>0</v>
      </c>
      <c r="FV234" s="10">
        <f t="shared" si="248"/>
        <v>2</v>
      </c>
      <c r="FW234" s="11"/>
      <c r="FX234" s="9">
        <f>VLOOKUP($C234, Table3[#All], 106, 0)</f>
        <v>4.1700000000000001E-2</v>
      </c>
      <c r="FY234" s="9"/>
      <c r="FZ234" s="9">
        <f>VLOOKUP($C234, Table3[#All], 107, 0)</f>
        <v>0.91670000000000007</v>
      </c>
      <c r="GA234" s="9">
        <f>VLOOKUP($C234, Table3[#All], 108, 0)</f>
        <v>4.1700000000000001E-2</v>
      </c>
      <c r="GB234" s="9"/>
      <c r="GC234" s="10">
        <f t="shared" si="265"/>
        <v>3</v>
      </c>
      <c r="GD234" s="81"/>
      <c r="GE234" s="9">
        <f>VLOOKUP($C234, Table3[#All], 109, 0)</f>
        <v>0</v>
      </c>
      <c r="GF234" s="9">
        <f>VLOOKUP($C234, Table3[#All], 110, 0)</f>
        <v>0.75</v>
      </c>
      <c r="GG234" s="9">
        <f>VLOOKUP($C234, Table3[#All], 111, 0)</f>
        <v>0.25</v>
      </c>
      <c r="GH234" s="9"/>
      <c r="GI234" s="9">
        <f>VLOOKUP($C234, Table3[#All], 112, 0)</f>
        <v>0</v>
      </c>
      <c r="GJ234" s="12">
        <f t="shared" si="249"/>
        <v>3</v>
      </c>
      <c r="GK234" s="11"/>
      <c r="GL234" s="9">
        <f>VLOOKUP($C234, Table3[#All], 113, 0)</f>
        <v>0</v>
      </c>
      <c r="GM234" s="9">
        <f>VLOOKUP($C234, Table3[#All], 114, 0)</f>
        <v>0</v>
      </c>
      <c r="GN234" s="9">
        <f>VLOOKUP($C234, Table3[#All], 115, 0)</f>
        <v>0</v>
      </c>
      <c r="GO234" s="9">
        <f>VLOOKUP($C234, Table3[#All], 116, 0)</f>
        <v>1</v>
      </c>
      <c r="GP234" s="9"/>
      <c r="GQ234" s="10">
        <f t="shared" si="250"/>
        <v>4</v>
      </c>
      <c r="GR234" s="11"/>
      <c r="GS234" s="9">
        <f>VLOOKUP($C234, Table2[#All], 3, 0)</f>
        <v>0</v>
      </c>
      <c r="GT234" s="9">
        <f>VLOOKUP($C234, Table2[#All], 4, 0)</f>
        <v>0</v>
      </c>
      <c r="GU234" s="9">
        <f>VLOOKUP($C234, Table2[#All], 5, 0)</f>
        <v>1</v>
      </c>
      <c r="GV234" s="9">
        <f>VLOOKUP($C234, Table2[#All], 6, 0)</f>
        <v>0</v>
      </c>
      <c r="GW234" s="9">
        <f>VLOOKUP($C234, Table2[#All], 7, 0)</f>
        <v>0</v>
      </c>
      <c r="GX234" s="10">
        <f t="shared" si="251"/>
        <v>3</v>
      </c>
      <c r="GY234" s="11"/>
      <c r="GZ234" s="9">
        <v>0</v>
      </c>
      <c r="HA234" s="9">
        <v>0</v>
      </c>
      <c r="HB234" s="9">
        <v>0</v>
      </c>
      <c r="HC234" s="9">
        <v>1</v>
      </c>
      <c r="HD234" s="9"/>
      <c r="HE234" s="10">
        <f t="shared" si="252"/>
        <v>4</v>
      </c>
      <c r="HF234" s="11"/>
      <c r="HG234" s="9">
        <f>VLOOKUP($C234, Table5[#All], 2, 0)</f>
        <v>0</v>
      </c>
      <c r="HH234" s="9">
        <f>VLOOKUP($C234, Table5[#All], 3, 0)</f>
        <v>0</v>
      </c>
      <c r="HI234" s="9">
        <f>VLOOKUP($C234, Table5[#All], 4, 0)</f>
        <v>0</v>
      </c>
      <c r="HJ234" s="9">
        <f>VLOOKUP($C234, Table5[#All], 5, 0)</f>
        <v>0</v>
      </c>
      <c r="HK234" s="9">
        <f>VLOOKUP($C234, Table5[#All], 6, 0)</f>
        <v>1</v>
      </c>
      <c r="HL234" s="10">
        <f t="shared" si="253"/>
        <v>5</v>
      </c>
      <c r="HM234" s="11"/>
      <c r="HN234" s="9">
        <f>VLOOKUP($C234, Table5[#All], 7, 0)</f>
        <v>0</v>
      </c>
      <c r="HO234" s="9">
        <f>VLOOKUP($C234, Table5[#All], 8, 0)</f>
        <v>1</v>
      </c>
      <c r="HP234" s="9">
        <f>VLOOKUP($C234, Table5[#All], 9, 0)</f>
        <v>0</v>
      </c>
      <c r="HQ234" s="9">
        <f>VLOOKUP($C234, Table5[#All], 10, 0)</f>
        <v>0</v>
      </c>
      <c r="HR234" s="9">
        <f>VLOOKUP($C234, Table5[#All], 11, 0)</f>
        <v>0</v>
      </c>
      <c r="HS234" s="10">
        <f t="shared" si="254"/>
        <v>2</v>
      </c>
      <c r="HT234" s="11"/>
      <c r="HU234" s="9">
        <f>VLOOKUP($C234, Table5[#All], 12, 0)</f>
        <v>1</v>
      </c>
      <c r="HV234" s="9">
        <f>VLOOKUP($C234, Table5[#All], 13, 0)</f>
        <v>0</v>
      </c>
      <c r="HW234" s="9">
        <f>VLOOKUP($C234, Table5[#All], 14, 0)</f>
        <v>0</v>
      </c>
      <c r="HX234" s="9">
        <f>VLOOKUP($C234, Table5[#All], 15, 0)</f>
        <v>0</v>
      </c>
      <c r="HY234" s="9">
        <f>VLOOKUP($C234, Table5[#All], 16, 0)</f>
        <v>0</v>
      </c>
      <c r="HZ234" s="10">
        <f t="shared" si="255"/>
        <v>1</v>
      </c>
      <c r="IA234" s="11"/>
      <c r="IB234" s="9">
        <f>VLOOKUP($C234, Table5[#All], 17, 0)</f>
        <v>0</v>
      </c>
      <c r="IC234" s="9">
        <f>VLOOKUP($C234, Table5[#All], 18, 0)</f>
        <v>0</v>
      </c>
      <c r="ID234" s="9">
        <f>VLOOKUP($C234, Table5[#All], 19, 0)</f>
        <v>0</v>
      </c>
      <c r="IE234" s="9">
        <f>VLOOKUP($C234, Table5[#All], 20, 0)</f>
        <v>1</v>
      </c>
      <c r="IF234" s="9">
        <f>VLOOKUP($C234, Table5[#All], 21, 0)</f>
        <v>0</v>
      </c>
      <c r="IG234" s="10">
        <f t="shared" si="256"/>
        <v>4</v>
      </c>
      <c r="IH234" s="11"/>
      <c r="II234" s="9">
        <f>VLOOKUP($C234, Table5[#All], 22, 0)</f>
        <v>1</v>
      </c>
      <c r="IJ234" s="9">
        <f>VLOOKUP($C234, Table5[#All], 23, 0)</f>
        <v>0</v>
      </c>
      <c r="IK234" s="9">
        <f>VLOOKUP($C234, Table5[#All], 24, 0)</f>
        <v>0</v>
      </c>
      <c r="IL234" s="9">
        <f>VLOOKUP($C234, Table5[#All], 25, 0)</f>
        <v>0</v>
      </c>
      <c r="IM234" s="9">
        <f>VLOOKUP($C234, Table5[#All], 26, 0)</f>
        <v>0</v>
      </c>
      <c r="IN234" s="10">
        <f t="shared" si="257"/>
        <v>1</v>
      </c>
      <c r="IO234" s="11"/>
      <c r="IP234" s="9">
        <v>1</v>
      </c>
      <c r="IQ234" s="9">
        <v>0</v>
      </c>
      <c r="IR234" s="9">
        <v>0</v>
      </c>
      <c r="IS234" s="9">
        <v>0</v>
      </c>
      <c r="IT234" s="9">
        <v>0</v>
      </c>
      <c r="IU234" s="10">
        <f t="shared" si="258"/>
        <v>1</v>
      </c>
      <c r="IV234" s="82"/>
    </row>
    <row r="235" spans="1:256" ht="16.3" thickTop="1" thickBot="1" x14ac:dyDescent="0.35">
      <c r="A235" s="16" t="s">
        <v>588</v>
      </c>
      <c r="B235" s="16" t="s">
        <v>613</v>
      </c>
      <c r="C235" s="16" t="s">
        <v>614</v>
      </c>
      <c r="D235" s="11"/>
      <c r="E235" s="9">
        <f>VLOOKUP($C235, Table3[#All], 2, 0)</f>
        <v>3.9199999999999999E-2</v>
      </c>
      <c r="F235" s="9"/>
      <c r="G235" s="9">
        <f>VLOOKUP($C235, Table3[#All], 3, 0)</f>
        <v>0.29410000000000003</v>
      </c>
      <c r="H235" s="9">
        <f>VLOOKUP($C235, Table3[#All], 4, 0)</f>
        <v>0.66670000000000007</v>
      </c>
      <c r="I235" s="9">
        <f>VLOOKUP($C235, Table3[#All], 5, 0)</f>
        <v>0</v>
      </c>
      <c r="J235" s="10">
        <f t="shared" si="259"/>
        <v>4</v>
      </c>
      <c r="K235" s="11"/>
      <c r="L235" s="9">
        <f>VLOOKUP($C235, Table3[#All], 6, 0)</f>
        <v>0</v>
      </c>
      <c r="M235" s="9"/>
      <c r="N235" s="9">
        <f>VLOOKUP($C235, Table3[#All], 7, 0)</f>
        <v>1</v>
      </c>
      <c r="O235" s="9">
        <f>VLOOKUP($C235, Table3[#All], 8, 0)</f>
        <v>0</v>
      </c>
      <c r="P235" s="9">
        <f>VLOOKUP($C235, Table3[#All], 9, 0)</f>
        <v>0</v>
      </c>
      <c r="Q235" s="10">
        <f t="shared" si="260"/>
        <v>3</v>
      </c>
      <c r="R235" s="11"/>
      <c r="S235" s="9">
        <f>VLOOKUP($C235, Table3[#All], 10, 0)</f>
        <v>0</v>
      </c>
      <c r="T235" s="9">
        <f>VLOOKUP($C235, Table3[#All], 11, 0)</f>
        <v>0.3725</v>
      </c>
      <c r="U235" s="9">
        <f>VLOOKUP($C235, Table3[#All], 12, 0)</f>
        <v>0.45100000000000001</v>
      </c>
      <c r="V235" s="9">
        <f>VLOOKUP($C235, Table3[#All], 13, 0)</f>
        <v>0.17649999999999999</v>
      </c>
      <c r="W235" s="9">
        <f>VLOOKUP($C235, Table3[#All], 14, 0)</f>
        <v>0</v>
      </c>
      <c r="X235" s="10">
        <f t="shared" si="261"/>
        <v>3</v>
      </c>
      <c r="Y235" s="11"/>
      <c r="Z235" s="9">
        <f>VLOOKUP($C235, Table3[#All], 15, 0)</f>
        <v>1.9599999999999999E-2</v>
      </c>
      <c r="AA235" s="9">
        <f>VLOOKUP($C235, Table3[#All], 16, 0)</f>
        <v>0.52939999999999998</v>
      </c>
      <c r="AB235" s="9">
        <f>VLOOKUP($C235, Table3[#All], 17, 0)</f>
        <v>0.33329999999999999</v>
      </c>
      <c r="AC235" s="9">
        <f>VLOOKUP($C235, Table3[#All], 18, 0)</f>
        <v>0.1176</v>
      </c>
      <c r="AD235" s="9">
        <f>VLOOKUP($C235, Table3[#All], 19, 0)</f>
        <v>0</v>
      </c>
      <c r="AE235" s="10">
        <f t="shared" si="231"/>
        <v>3</v>
      </c>
      <c r="AF235" s="11"/>
      <c r="AG235" s="9">
        <f>VLOOKUP($C235, Table3[#All], 20, 0)</f>
        <v>0</v>
      </c>
      <c r="AH235" s="9">
        <f>VLOOKUP($C235, Table3[#All], 21, 0)</f>
        <v>0.94120000000000004</v>
      </c>
      <c r="AI235" s="9">
        <f>VLOOKUP($C235, Table3[#All], 22, 0)</f>
        <v>5.8799999999999998E-2</v>
      </c>
      <c r="AJ235" s="9"/>
      <c r="AK235" s="9"/>
      <c r="AL235" s="10">
        <f t="shared" si="232"/>
        <v>2</v>
      </c>
      <c r="AM235" s="11"/>
      <c r="AN235" s="9">
        <f>VLOOKUP($C235, Table3[#All], 23, 0)</f>
        <v>1</v>
      </c>
      <c r="AO235" s="9">
        <f>VLOOKUP($C235, Table3[#All], 24, 0)</f>
        <v>0</v>
      </c>
      <c r="AP235" s="9">
        <f>VLOOKUP($C235, Table3[#All], 25, 0)</f>
        <v>0</v>
      </c>
      <c r="AQ235" s="9">
        <f>VLOOKUP($C235, Table3[#All], 26, 0)</f>
        <v>0</v>
      </c>
      <c r="AR235" s="9"/>
      <c r="AS235" s="12">
        <f t="shared" si="233"/>
        <v>1</v>
      </c>
      <c r="AT235" s="11"/>
      <c r="AU235" s="9">
        <f>VLOOKUP($C235, Table3[#All], 27, 0)</f>
        <v>1</v>
      </c>
      <c r="AV235" s="9">
        <f>VLOOKUP($C235, Table3[#All], 28, 0)</f>
        <v>0</v>
      </c>
      <c r="AW235" s="9">
        <f>VLOOKUP($C235, Table3[#All], 29, 0)</f>
        <v>0</v>
      </c>
      <c r="AX235" s="9"/>
      <c r="AY235" s="9"/>
      <c r="AZ235" s="10">
        <f t="shared" si="262"/>
        <v>1</v>
      </c>
      <c r="BA235" s="11"/>
      <c r="BB235" s="9">
        <f>VLOOKUP($C235, Table3[#All], 30, 0)</f>
        <v>0.35289999999999999</v>
      </c>
      <c r="BC235" s="9">
        <f>VLOOKUP($C235, Table3[#All], 31, 0)</f>
        <v>0.4118</v>
      </c>
      <c r="BD235" s="9">
        <f>VLOOKUP($C235, Table3[#All], 32, 0)</f>
        <v>0.2157</v>
      </c>
      <c r="BE235" s="9">
        <f>VLOOKUP($C235, Table3[#All], 33, 0)</f>
        <v>1.9599999999999999E-2</v>
      </c>
      <c r="BF235" s="9"/>
      <c r="BG235" s="10">
        <f t="shared" si="263"/>
        <v>2</v>
      </c>
      <c r="BH235" s="81"/>
      <c r="BI235" s="9">
        <f>VLOOKUP($C235, Table3[#All], 34, 0)</f>
        <v>0</v>
      </c>
      <c r="BJ235" s="9">
        <f>VLOOKUP($C235, Table3[#All], 35, 0)</f>
        <v>0</v>
      </c>
      <c r="BK235" s="9">
        <f>VLOOKUP($C235, Table3[#All], 36, 0)</f>
        <v>0</v>
      </c>
      <c r="BL235" s="9">
        <f>VLOOKUP($C235, Table3[#All], 37, 0)</f>
        <v>0</v>
      </c>
      <c r="BM235" s="9">
        <f>VLOOKUP($C235, Table3[#All], 38, 0)</f>
        <v>0</v>
      </c>
      <c r="BN235" s="10" t="str">
        <f t="shared" si="264"/>
        <v>N/A</v>
      </c>
      <c r="BO235" s="11"/>
      <c r="BP235" s="9">
        <f>VLOOKUP($C235, Table3[#All], 39, 0)</f>
        <v>0.90200000000000002</v>
      </c>
      <c r="BQ235" s="9">
        <f>VLOOKUP($C235, Table3[#All], 40, 0)</f>
        <v>9.8000000000000004E-2</v>
      </c>
      <c r="BR235" s="9">
        <f>VLOOKUP($C235, Table3[#All], 41, 0)</f>
        <v>0</v>
      </c>
      <c r="BS235" s="9">
        <f>VLOOKUP($C235, Table3[#All], 42, 0)</f>
        <v>0</v>
      </c>
      <c r="BT235" s="9"/>
      <c r="BU235" s="10">
        <f t="shared" si="234"/>
        <v>1</v>
      </c>
      <c r="BV235" s="11"/>
      <c r="BW235" s="9">
        <f>VLOOKUP($C235, Table3[#All], 43, 0)</f>
        <v>0.60780000000000001</v>
      </c>
      <c r="BX235" s="9">
        <f>VLOOKUP($C235, Table3[#All], 44, 0)</f>
        <v>0.39219999999999999</v>
      </c>
      <c r="BY235" s="9">
        <f>VLOOKUP($C235, Table3[#All], 45, 0)</f>
        <v>0</v>
      </c>
      <c r="BZ235" s="9"/>
      <c r="CA235" s="9"/>
      <c r="CB235" s="10">
        <f t="shared" si="235"/>
        <v>2</v>
      </c>
      <c r="CC235" s="81"/>
      <c r="CD235" s="9">
        <f>VLOOKUP($C235, Table3[#All], 46, 0)</f>
        <v>1</v>
      </c>
      <c r="CE235" s="9">
        <f>VLOOKUP($C235, Table3[#All], 47, 0)</f>
        <v>0</v>
      </c>
      <c r="CF235" s="9">
        <f>VLOOKUP($C235, Table3[#All], 48, 0)</f>
        <v>0</v>
      </c>
      <c r="CG235" s="9">
        <f>VLOOKUP($C235, Table3[#All], 49, 0)</f>
        <v>0</v>
      </c>
      <c r="CH235" s="9">
        <f>VLOOKUP($C235, Table3[#All], 50, 0)</f>
        <v>0</v>
      </c>
      <c r="CI235" s="12">
        <f t="shared" si="236"/>
        <v>1</v>
      </c>
      <c r="CJ235" s="13"/>
      <c r="CK235" s="9">
        <f>VLOOKUP($C235, Table3[#All], 51, 0)</f>
        <v>0.4118</v>
      </c>
      <c r="CL235" s="9">
        <f>VLOOKUP($C235, Table3[#All], 52, 0)</f>
        <v>0.58820000000000006</v>
      </c>
      <c r="CM235" s="9">
        <f>VLOOKUP($C235, Table3[#All], 53, 0)</f>
        <v>0</v>
      </c>
      <c r="CN235" s="9">
        <f>VLOOKUP($C235, Table3[#All], 54, 0)</f>
        <v>0</v>
      </c>
      <c r="CO235" s="9"/>
      <c r="CP235" s="10">
        <f t="shared" si="237"/>
        <v>2</v>
      </c>
      <c r="CQ235" s="11"/>
      <c r="CR235" s="9">
        <f>VLOOKUP($C235, Table3[#All], 55, 0)</f>
        <v>5.8799999999999998E-2</v>
      </c>
      <c r="CS235" s="9">
        <f>VLOOKUP($C235, Table3[#All], 56, 0)</f>
        <v>0.84310000000000007</v>
      </c>
      <c r="CT235" s="9">
        <f>VLOOKUP($C235, Table3[#All], 57, 0)</f>
        <v>5.8799999999999998E-2</v>
      </c>
      <c r="CU235" s="9">
        <f>VLOOKUP($C235, Table3[#All], 58, 0)</f>
        <v>3.9199999999999999E-2</v>
      </c>
      <c r="CV235" s="9">
        <f>VLOOKUP($C235, Table3[#All], 59, 0)</f>
        <v>0</v>
      </c>
      <c r="CW235" s="14">
        <f t="shared" si="238"/>
        <v>2</v>
      </c>
      <c r="CX235" s="81"/>
      <c r="CY235" s="9">
        <f>VLOOKUP($C235, Table3[#All], 60, 0)</f>
        <v>0.54899999999999993</v>
      </c>
      <c r="CZ235" s="9">
        <f>VLOOKUP($C235, Table3[#All], 61, 0)</f>
        <v>0.23530000000000001</v>
      </c>
      <c r="DA235" s="9">
        <f>VLOOKUP($C235, Table3[#All], 62, 0)</f>
        <v>0.17649999999999999</v>
      </c>
      <c r="DB235" s="9">
        <f>VLOOKUP($C235, Table3[#All], 63, 0)</f>
        <v>0</v>
      </c>
      <c r="DC235" s="9">
        <f>VLOOKUP($C235, Table3[#All], 64, 0)</f>
        <v>3.9199999999999999E-2</v>
      </c>
      <c r="DD235" s="10">
        <f t="shared" si="239"/>
        <v>2</v>
      </c>
      <c r="DE235" s="11"/>
      <c r="DF235" s="9">
        <f>VLOOKUP($C235, Table3[#All], 65, 0)</f>
        <v>0.7451000000000001</v>
      </c>
      <c r="DG235" s="9"/>
      <c r="DH235" s="9">
        <f>VLOOKUP($C235, Table3[#All], 66, 0)</f>
        <v>1.9599999999999999E-2</v>
      </c>
      <c r="DI235" s="9"/>
      <c r="DJ235" s="9">
        <f>VLOOKUP($C235, Table3[#All], 67, 0)</f>
        <v>0.23530000000000001</v>
      </c>
      <c r="DK235" s="14">
        <f t="shared" si="240"/>
        <v>3</v>
      </c>
      <c r="DL235" s="11"/>
      <c r="DM235" s="9">
        <f>VLOOKUP($C235, Table3[#All], 68, 0)</f>
        <v>0.96079999999999999</v>
      </c>
      <c r="DN235" s="9"/>
      <c r="DO235" s="9">
        <f>VLOOKUP($C235, Table3[#All], 69, 0)</f>
        <v>1.9599999999999999E-2</v>
      </c>
      <c r="DP235" s="9">
        <f>VLOOKUP($C235, Table3[#All], 70, 0)</f>
        <v>1.9599999999999999E-2</v>
      </c>
      <c r="DQ235" s="9"/>
      <c r="DR235" s="14">
        <f t="shared" si="241"/>
        <v>1</v>
      </c>
      <c r="DS235" s="11"/>
      <c r="DT235" s="9">
        <f>VLOOKUP($C235, Table3[#All], 71, 0)</f>
        <v>0</v>
      </c>
      <c r="DU235" s="9">
        <f>VLOOKUP($C235, Table3[#All], 72, 0)</f>
        <v>3.9199999999999999E-2</v>
      </c>
      <c r="DV235" s="9">
        <f>VLOOKUP($C235, Table3[#All], 73, 0)</f>
        <v>0.2157</v>
      </c>
      <c r="DW235" s="9">
        <f>VLOOKUP($C235, Table3[#All], 74, 0)</f>
        <v>0.7451000000000001</v>
      </c>
      <c r="DX235" s="9">
        <f>VLOOKUP($C235, Table3[#All], 75, 0)</f>
        <v>0</v>
      </c>
      <c r="DY235" s="12">
        <f t="shared" si="230"/>
        <v>4</v>
      </c>
      <c r="DZ235" s="11"/>
      <c r="EA235" s="9">
        <f>VLOOKUP($C235, Table3[#All], 76, 0)</f>
        <v>1</v>
      </c>
      <c r="EB235" s="9">
        <f>VLOOKUP($C235, Table3[#All], 77, 0)</f>
        <v>0</v>
      </c>
      <c r="EC235" s="9">
        <f>VLOOKUP($C235, Table3[#All], 78, 0)</f>
        <v>0</v>
      </c>
      <c r="ED235" s="9">
        <f>VLOOKUP($C235, Table3[#All], 79, 0)</f>
        <v>0</v>
      </c>
      <c r="EE235" s="9">
        <f>VLOOKUP($C235, Table3[#All], 80, 0)</f>
        <v>0</v>
      </c>
      <c r="EF235" s="10">
        <f t="shared" si="242"/>
        <v>1</v>
      </c>
      <c r="EG235" s="9"/>
      <c r="EH235" s="9">
        <f>VLOOKUP($C235, Table3[#All], 81, 0)</f>
        <v>0</v>
      </c>
      <c r="EI235" s="9">
        <f>VLOOKUP($C235, Table3[#All], 82, 0)</f>
        <v>1</v>
      </c>
      <c r="EJ235" s="9">
        <f>VLOOKUP($C235, Table3[#All], 83, 0)</f>
        <v>0</v>
      </c>
      <c r="EK235" s="9">
        <f>VLOOKUP($C235, Table3[#All], 84, 0)</f>
        <v>0</v>
      </c>
      <c r="EL235" s="9">
        <f>VLOOKUP($C235, Table3[#All], 85, 0)</f>
        <v>0</v>
      </c>
      <c r="EM235" s="14">
        <f t="shared" si="243"/>
        <v>2</v>
      </c>
      <c r="EN235" s="11"/>
      <c r="EO235" s="9">
        <f>VLOOKUP($C235, Table3[#All], 86, 0)</f>
        <v>0.45100000000000001</v>
      </c>
      <c r="EP235" s="9"/>
      <c r="EQ235" s="9">
        <f>VLOOKUP($C235, Table3[#All], 87, 0)</f>
        <v>0.54899999999999993</v>
      </c>
      <c r="ER235" s="9"/>
      <c r="ES235" s="9"/>
      <c r="ET235" s="14">
        <f t="shared" si="244"/>
        <v>3</v>
      </c>
      <c r="EU235" s="11"/>
      <c r="EV235" s="9">
        <f>VLOOKUP($C235, Table3[#All], 88, 0)</f>
        <v>1</v>
      </c>
      <c r="EW235" s="9">
        <f>VLOOKUP($C235, Table3[#All], 89, 0)</f>
        <v>0</v>
      </c>
      <c r="EX235" s="9">
        <f>VLOOKUP($C235, Table3[#All], 90, 0)</f>
        <v>0</v>
      </c>
      <c r="EY235" s="9">
        <f>VLOOKUP($C235, Table3[#All], 91, 0)</f>
        <v>0</v>
      </c>
      <c r="EZ235" s="9">
        <f>VLOOKUP($C235, Table3[#All], 92, 0)</f>
        <v>0</v>
      </c>
      <c r="FA235" s="12">
        <f t="shared" si="245"/>
        <v>1</v>
      </c>
      <c r="FB235" s="11"/>
      <c r="FC235" s="9">
        <f>VLOOKUP($C235, Table3[#All], 93, 0)</f>
        <v>0</v>
      </c>
      <c r="FD235" s="9">
        <f>VLOOKUP($C235, Table3[#All], 94, 0)</f>
        <v>0</v>
      </c>
      <c r="FE235" s="9">
        <f>VLOOKUP($C235, Table3[#All], 95, 0)</f>
        <v>0.84310000000000007</v>
      </c>
      <c r="FF235" s="9">
        <f>VLOOKUP($C235, Table3[#All], 96, 0)</f>
        <v>0.15689999999999998</v>
      </c>
      <c r="FG235" s="9"/>
      <c r="FH235" s="10">
        <f t="shared" si="246"/>
        <v>3</v>
      </c>
      <c r="FI235" s="11"/>
      <c r="FJ235" s="9">
        <f>VLOOKUP($C235, Table3[#All], 97, 0)</f>
        <v>0</v>
      </c>
      <c r="FK235" s="9">
        <f>VLOOKUP($C235, Table3[#All], 98, 0)</f>
        <v>0</v>
      </c>
      <c r="FL235" s="9">
        <f>VLOOKUP($C235, Table3[#All], 99, 0)</f>
        <v>0</v>
      </c>
      <c r="FM235" s="9">
        <f>VLOOKUP($C235, Table3[#All], 100, 0)</f>
        <v>0</v>
      </c>
      <c r="FN235" s="9">
        <f>VLOOKUP($C235, Table3[#All], 101, 0)</f>
        <v>1</v>
      </c>
      <c r="FO235" s="14">
        <f t="shared" si="247"/>
        <v>5</v>
      </c>
      <c r="FP235" s="11"/>
      <c r="FQ235" s="9">
        <f>VLOOKUP($C235, Table3[#All], 102, 0)</f>
        <v>0.39219999999999999</v>
      </c>
      <c r="FR235" s="9">
        <f>VLOOKUP($C235, Table3[#All], 103, 0)</f>
        <v>0.52939999999999998</v>
      </c>
      <c r="FS235" s="9">
        <f>VLOOKUP($C235, Table3[#All], 104, 0)</f>
        <v>5.8799999999999998E-2</v>
      </c>
      <c r="FT235" s="9">
        <f>VLOOKUP($C235, Table3[#All], 105, 0)</f>
        <v>1.9599999999999999E-2</v>
      </c>
      <c r="FU235" s="9">
        <v>0</v>
      </c>
      <c r="FV235" s="10">
        <f t="shared" si="248"/>
        <v>2</v>
      </c>
      <c r="FW235" s="11"/>
      <c r="FX235" s="9">
        <f>VLOOKUP($C235, Table3[#All], 106, 0)</f>
        <v>1.9599999999999999E-2</v>
      </c>
      <c r="FY235" s="9"/>
      <c r="FZ235" s="9">
        <f>VLOOKUP($C235, Table3[#All], 107, 0)</f>
        <v>0.33329999999999999</v>
      </c>
      <c r="GA235" s="9">
        <f>VLOOKUP($C235, Table3[#All], 108, 0)</f>
        <v>0.6470999999999999</v>
      </c>
      <c r="GB235" s="9"/>
      <c r="GC235" s="10">
        <f t="shared" si="265"/>
        <v>4</v>
      </c>
      <c r="GD235" s="81"/>
      <c r="GE235" s="9">
        <f>VLOOKUP($C235, Table3[#All], 109, 0)</f>
        <v>0</v>
      </c>
      <c r="GF235" s="9">
        <f>VLOOKUP($C235, Table3[#All], 110, 0)</f>
        <v>1</v>
      </c>
      <c r="GG235" s="9">
        <f>VLOOKUP($C235, Table3[#All], 111, 0)</f>
        <v>0</v>
      </c>
      <c r="GH235" s="9"/>
      <c r="GI235" s="9">
        <f>VLOOKUP($C235, Table3[#All], 112, 0)</f>
        <v>0</v>
      </c>
      <c r="GJ235" s="12">
        <f t="shared" si="249"/>
        <v>2</v>
      </c>
      <c r="GK235" s="11"/>
      <c r="GL235" s="9">
        <f>VLOOKUP($C235, Table3[#All], 113, 0)</f>
        <v>0</v>
      </c>
      <c r="GM235" s="9">
        <f>VLOOKUP($C235, Table3[#All], 114, 0)</f>
        <v>1.9599999999999999E-2</v>
      </c>
      <c r="GN235" s="9">
        <f>VLOOKUP($C235, Table3[#All], 115, 0)</f>
        <v>0</v>
      </c>
      <c r="GO235" s="9">
        <f>VLOOKUP($C235, Table3[#All], 116, 0)</f>
        <v>0.98040000000000005</v>
      </c>
      <c r="GP235" s="9"/>
      <c r="GQ235" s="10">
        <f t="shared" si="250"/>
        <v>4</v>
      </c>
      <c r="GR235" s="11"/>
      <c r="GS235" s="9">
        <f>VLOOKUP($C235, Table2[#All], 3, 0)</f>
        <v>0</v>
      </c>
      <c r="GT235" s="9">
        <f>VLOOKUP($C235, Table2[#All], 4, 0)</f>
        <v>0</v>
      </c>
      <c r="GU235" s="9">
        <f>VLOOKUP($C235, Table2[#All], 5, 0)</f>
        <v>1</v>
      </c>
      <c r="GV235" s="9">
        <f>VLOOKUP($C235, Table2[#All], 6, 0)</f>
        <v>0</v>
      </c>
      <c r="GW235" s="9">
        <f>VLOOKUP($C235, Table2[#All], 7, 0)</f>
        <v>0</v>
      </c>
      <c r="GX235" s="10">
        <f t="shared" si="251"/>
        <v>3</v>
      </c>
      <c r="GY235" s="11"/>
      <c r="GZ235" s="9">
        <v>0</v>
      </c>
      <c r="HA235" s="9">
        <v>0</v>
      </c>
      <c r="HB235" s="9">
        <v>0</v>
      </c>
      <c r="HC235" s="9">
        <v>1</v>
      </c>
      <c r="HD235" s="9"/>
      <c r="HE235" s="10">
        <f t="shared" si="252"/>
        <v>4</v>
      </c>
      <c r="HF235" s="11"/>
      <c r="HG235" s="9">
        <f>VLOOKUP($C235, Table5[#All], 2, 0)</f>
        <v>0</v>
      </c>
      <c r="HH235" s="9">
        <f>VLOOKUP($C235, Table5[#All], 3, 0)</f>
        <v>0</v>
      </c>
      <c r="HI235" s="9">
        <f>VLOOKUP($C235, Table5[#All], 4, 0)</f>
        <v>0</v>
      </c>
      <c r="HJ235" s="9">
        <f>VLOOKUP($C235, Table5[#All], 5, 0)</f>
        <v>1</v>
      </c>
      <c r="HK235" s="9">
        <f>VLOOKUP($C235, Table5[#All], 6, 0)</f>
        <v>0</v>
      </c>
      <c r="HL235" s="10">
        <f t="shared" si="253"/>
        <v>4</v>
      </c>
      <c r="HM235" s="11"/>
      <c r="HN235" s="9">
        <f>VLOOKUP($C235, Table5[#All], 7, 0)</f>
        <v>0</v>
      </c>
      <c r="HO235" s="9">
        <f>VLOOKUP($C235, Table5[#All], 8, 0)</f>
        <v>0</v>
      </c>
      <c r="HP235" s="9">
        <f>VLOOKUP($C235, Table5[#All], 9, 0)</f>
        <v>1</v>
      </c>
      <c r="HQ235" s="9">
        <f>VLOOKUP($C235, Table5[#All], 10, 0)</f>
        <v>0</v>
      </c>
      <c r="HR235" s="9">
        <f>VLOOKUP($C235, Table5[#All], 11, 0)</f>
        <v>0</v>
      </c>
      <c r="HS235" s="10">
        <f t="shared" si="254"/>
        <v>3</v>
      </c>
      <c r="HT235" s="11"/>
      <c r="HU235" s="9">
        <f>VLOOKUP($C235, Table5[#All], 12, 0)</f>
        <v>1</v>
      </c>
      <c r="HV235" s="9">
        <f>VLOOKUP($C235, Table5[#All], 13, 0)</f>
        <v>0</v>
      </c>
      <c r="HW235" s="9">
        <f>VLOOKUP($C235, Table5[#All], 14, 0)</f>
        <v>0</v>
      </c>
      <c r="HX235" s="9">
        <f>VLOOKUP($C235, Table5[#All], 15, 0)</f>
        <v>0</v>
      </c>
      <c r="HY235" s="9">
        <f>VLOOKUP($C235, Table5[#All], 16, 0)</f>
        <v>0</v>
      </c>
      <c r="HZ235" s="10">
        <f t="shared" si="255"/>
        <v>1</v>
      </c>
      <c r="IA235" s="11"/>
      <c r="IB235" s="9">
        <f>VLOOKUP($C235, Table5[#All], 17, 0)</f>
        <v>0</v>
      </c>
      <c r="IC235" s="9">
        <f>VLOOKUP($C235, Table5[#All], 18, 0)</f>
        <v>1</v>
      </c>
      <c r="ID235" s="9">
        <f>VLOOKUP($C235, Table5[#All], 19, 0)</f>
        <v>0</v>
      </c>
      <c r="IE235" s="9">
        <f>VLOOKUP($C235, Table5[#All], 20, 0)</f>
        <v>0</v>
      </c>
      <c r="IF235" s="9">
        <f>VLOOKUP($C235, Table5[#All], 21, 0)</f>
        <v>0</v>
      </c>
      <c r="IG235" s="10">
        <f t="shared" si="256"/>
        <v>2</v>
      </c>
      <c r="IH235" s="11"/>
      <c r="II235" s="9">
        <f>VLOOKUP($C235, Table5[#All], 22, 0)</f>
        <v>1</v>
      </c>
      <c r="IJ235" s="9">
        <f>VLOOKUP($C235, Table5[#All], 23, 0)</f>
        <v>0</v>
      </c>
      <c r="IK235" s="9">
        <f>VLOOKUP($C235, Table5[#All], 24, 0)</f>
        <v>0</v>
      </c>
      <c r="IL235" s="9">
        <f>VLOOKUP($C235, Table5[#All], 25, 0)</f>
        <v>0</v>
      </c>
      <c r="IM235" s="9">
        <f>VLOOKUP($C235, Table5[#All], 26, 0)</f>
        <v>0</v>
      </c>
      <c r="IN235" s="10">
        <f t="shared" si="257"/>
        <v>1</v>
      </c>
      <c r="IO235" s="11"/>
      <c r="IP235" s="9">
        <v>1</v>
      </c>
      <c r="IQ235" s="9">
        <v>0</v>
      </c>
      <c r="IR235" s="9">
        <v>0</v>
      </c>
      <c r="IS235" s="9">
        <v>0</v>
      </c>
      <c r="IT235" s="9">
        <v>0</v>
      </c>
      <c r="IU235" s="10">
        <f t="shared" si="258"/>
        <v>1</v>
      </c>
      <c r="IV235" s="82"/>
    </row>
    <row r="236" spans="1:256" ht="16.3" thickTop="1" thickBot="1" x14ac:dyDescent="0.35">
      <c r="A236" s="16" t="s">
        <v>588</v>
      </c>
      <c r="B236" s="16" t="s">
        <v>615</v>
      </c>
      <c r="C236" s="16" t="s">
        <v>616</v>
      </c>
      <c r="D236" s="11"/>
      <c r="E236" s="9">
        <f>VLOOKUP($C236, Table3[#All], 2, 0)</f>
        <v>0</v>
      </c>
      <c r="F236" s="9"/>
      <c r="G236" s="9">
        <f>VLOOKUP($C236, Table3[#All], 3, 0)</f>
        <v>0.25</v>
      </c>
      <c r="H236" s="9">
        <f>VLOOKUP($C236, Table3[#All], 4, 0)</f>
        <v>0.75</v>
      </c>
      <c r="I236" s="9">
        <f>VLOOKUP($C236, Table3[#All], 5, 0)</f>
        <v>0</v>
      </c>
      <c r="J236" s="10">
        <f t="shared" si="259"/>
        <v>4</v>
      </c>
      <c r="K236" s="11"/>
      <c r="L236" s="9">
        <f>VLOOKUP($C236, Table3[#All], 6, 0)</f>
        <v>0</v>
      </c>
      <c r="M236" s="9"/>
      <c r="N236" s="9">
        <f>VLOOKUP($C236, Table3[#All], 7, 0)</f>
        <v>1</v>
      </c>
      <c r="O236" s="9">
        <f>VLOOKUP($C236, Table3[#All], 8, 0)</f>
        <v>0</v>
      </c>
      <c r="P236" s="9">
        <f>VLOOKUP($C236, Table3[#All], 9, 0)</f>
        <v>0</v>
      </c>
      <c r="Q236" s="10">
        <f t="shared" si="260"/>
        <v>3</v>
      </c>
      <c r="R236" s="11"/>
      <c r="S236" s="9">
        <f>VLOOKUP($C236, Table3[#All], 10, 0)</f>
        <v>0</v>
      </c>
      <c r="T236" s="9">
        <f>VLOOKUP($C236, Table3[#All], 11, 0)</f>
        <v>0</v>
      </c>
      <c r="U236" s="9">
        <f>VLOOKUP($C236, Table3[#All], 12, 0)</f>
        <v>0.1875</v>
      </c>
      <c r="V236" s="9">
        <f>VLOOKUP($C236, Table3[#All], 13, 0)</f>
        <v>0.75</v>
      </c>
      <c r="W236" s="9">
        <f>VLOOKUP($C236, Table3[#All], 14, 0)</f>
        <v>6.25E-2</v>
      </c>
      <c r="X236" s="10">
        <f t="shared" si="261"/>
        <v>4</v>
      </c>
      <c r="Y236" s="11"/>
      <c r="Z236" s="9">
        <f>VLOOKUP($C236, Table3[#All], 15, 0)</f>
        <v>0</v>
      </c>
      <c r="AA236" s="9">
        <f>VLOOKUP($C236, Table3[#All], 16, 0)</f>
        <v>0</v>
      </c>
      <c r="AB236" s="9">
        <f>VLOOKUP($C236, Table3[#All], 17, 0)</f>
        <v>0.5625</v>
      </c>
      <c r="AC236" s="9">
        <f>VLOOKUP($C236, Table3[#All], 18, 0)</f>
        <v>0.4375</v>
      </c>
      <c r="AD236" s="9">
        <f>VLOOKUP($C236, Table3[#All], 19, 0)</f>
        <v>0</v>
      </c>
      <c r="AE236" s="10">
        <f t="shared" si="231"/>
        <v>4</v>
      </c>
      <c r="AF236" s="11"/>
      <c r="AG236" s="9">
        <f>VLOOKUP($C236, Table3[#All], 20, 0)</f>
        <v>0.15620000000000001</v>
      </c>
      <c r="AH236" s="9">
        <f>VLOOKUP($C236, Table3[#All], 21, 0)</f>
        <v>0.75</v>
      </c>
      <c r="AI236" s="9">
        <f>VLOOKUP($C236, Table3[#All], 22, 0)</f>
        <v>9.3800000000000008E-2</v>
      </c>
      <c r="AJ236" s="9"/>
      <c r="AK236" s="9"/>
      <c r="AL236" s="10">
        <f t="shared" si="232"/>
        <v>2</v>
      </c>
      <c r="AM236" s="11"/>
      <c r="AN236" s="9">
        <f>VLOOKUP($C236, Table3[#All], 23, 0)</f>
        <v>0</v>
      </c>
      <c r="AO236" s="9">
        <f>VLOOKUP($C236, Table3[#All], 24, 0)</f>
        <v>0</v>
      </c>
      <c r="AP236" s="9">
        <f>VLOOKUP($C236, Table3[#All], 25, 0)</f>
        <v>0</v>
      </c>
      <c r="AQ236" s="9">
        <f>VLOOKUP($C236, Table3[#All], 26, 0)</f>
        <v>1</v>
      </c>
      <c r="AR236" s="9"/>
      <c r="AS236" s="12">
        <f t="shared" si="233"/>
        <v>4</v>
      </c>
      <c r="AT236" s="11"/>
      <c r="AU236" s="9">
        <f>VLOOKUP($C236, Table3[#All], 27, 0)</f>
        <v>0.53120000000000001</v>
      </c>
      <c r="AV236" s="9">
        <f>VLOOKUP($C236, Table3[#All], 28, 0)</f>
        <v>0.34380000000000005</v>
      </c>
      <c r="AW236" s="9">
        <f>VLOOKUP($C236, Table3[#All], 29, 0)</f>
        <v>0.125</v>
      </c>
      <c r="AX236" s="9"/>
      <c r="AY236" s="9"/>
      <c r="AZ236" s="10">
        <f t="shared" si="262"/>
        <v>2</v>
      </c>
      <c r="BA236" s="11"/>
      <c r="BB236" s="9">
        <f>VLOOKUP($C236, Table3[#All], 30, 0)</f>
        <v>6.25E-2</v>
      </c>
      <c r="BC236" s="9">
        <f>VLOOKUP($C236, Table3[#All], 31, 0)</f>
        <v>0.125</v>
      </c>
      <c r="BD236" s="9">
        <f>VLOOKUP($C236, Table3[#All], 32, 0)</f>
        <v>0.78120000000000001</v>
      </c>
      <c r="BE236" s="9">
        <f>VLOOKUP($C236, Table3[#All], 33, 0)</f>
        <v>3.1200000000000002E-2</v>
      </c>
      <c r="BF236" s="9"/>
      <c r="BG236" s="10">
        <f t="shared" si="263"/>
        <v>3</v>
      </c>
      <c r="BH236" s="81"/>
      <c r="BI236" s="9">
        <f>VLOOKUP($C236, Table3[#All], 34, 0)</f>
        <v>0</v>
      </c>
      <c r="BJ236" s="9">
        <f>VLOOKUP($C236, Table3[#All], 35, 0)</f>
        <v>0</v>
      </c>
      <c r="BK236" s="9">
        <f>VLOOKUP($C236, Table3[#All], 36, 0)</f>
        <v>0</v>
      </c>
      <c r="BL236" s="9">
        <f>VLOOKUP($C236, Table3[#All], 37, 0)</f>
        <v>0</v>
      </c>
      <c r="BM236" s="9">
        <f>VLOOKUP($C236, Table3[#All], 38, 0)</f>
        <v>0</v>
      </c>
      <c r="BN236" s="10" t="str">
        <f t="shared" si="264"/>
        <v>N/A</v>
      </c>
      <c r="BO236" s="11"/>
      <c r="BP236" s="9">
        <f>VLOOKUP($C236, Table3[#All], 39, 0)</f>
        <v>0.125</v>
      </c>
      <c r="BQ236" s="9">
        <f>VLOOKUP($C236, Table3[#All], 40, 0)</f>
        <v>0.28120000000000001</v>
      </c>
      <c r="BR236" s="9">
        <f>VLOOKUP($C236, Table3[#All], 41, 0)</f>
        <v>0.59379999999999999</v>
      </c>
      <c r="BS236" s="9">
        <f>VLOOKUP($C236, Table3[#All], 42, 0)</f>
        <v>0</v>
      </c>
      <c r="BT236" s="9"/>
      <c r="BU236" s="10">
        <f t="shared" si="234"/>
        <v>3</v>
      </c>
      <c r="BV236" s="11"/>
      <c r="BW236" s="9">
        <f>VLOOKUP($C236, Table3[#All], 43, 0)</f>
        <v>0.96879999999999999</v>
      </c>
      <c r="BX236" s="9">
        <f>VLOOKUP($C236, Table3[#All], 44, 0)</f>
        <v>3.1200000000000002E-2</v>
      </c>
      <c r="BY236" s="9">
        <f>VLOOKUP($C236, Table3[#All], 45, 0)</f>
        <v>0</v>
      </c>
      <c r="BZ236" s="9"/>
      <c r="CA236" s="9"/>
      <c r="CB236" s="10">
        <f t="shared" si="235"/>
        <v>1</v>
      </c>
      <c r="CC236" s="81"/>
      <c r="CD236" s="9">
        <f>VLOOKUP($C236, Table3[#All], 46, 0)</f>
        <v>0.96879999999999999</v>
      </c>
      <c r="CE236" s="9">
        <f>VLOOKUP($C236, Table3[#All], 47, 0)</f>
        <v>0</v>
      </c>
      <c r="CF236" s="9">
        <f>VLOOKUP($C236, Table3[#All], 48, 0)</f>
        <v>3.1200000000000002E-2</v>
      </c>
      <c r="CG236" s="9">
        <f>VLOOKUP($C236, Table3[#All], 49, 0)</f>
        <v>0</v>
      </c>
      <c r="CH236" s="9">
        <f>VLOOKUP($C236, Table3[#All], 50, 0)</f>
        <v>0</v>
      </c>
      <c r="CI236" s="12">
        <f t="shared" si="236"/>
        <v>1</v>
      </c>
      <c r="CJ236" s="13"/>
      <c r="CK236" s="9">
        <f>VLOOKUP($C236, Table3[#All], 51, 0)</f>
        <v>0</v>
      </c>
      <c r="CL236" s="9">
        <f>VLOOKUP($C236, Table3[#All], 52, 0)</f>
        <v>0.78120000000000001</v>
      </c>
      <c r="CM236" s="9">
        <f>VLOOKUP($C236, Table3[#All], 53, 0)</f>
        <v>0.21879999999999999</v>
      </c>
      <c r="CN236" s="9">
        <f>VLOOKUP($C236, Table3[#All], 54, 0)</f>
        <v>0</v>
      </c>
      <c r="CO236" s="9"/>
      <c r="CP236" s="10">
        <f t="shared" si="237"/>
        <v>2</v>
      </c>
      <c r="CQ236" s="11"/>
      <c r="CR236" s="9">
        <f>VLOOKUP($C236, Table3[#All], 55, 0)</f>
        <v>0</v>
      </c>
      <c r="CS236" s="9">
        <f>VLOOKUP($C236, Table3[#All], 56, 0)</f>
        <v>3.1200000000000002E-2</v>
      </c>
      <c r="CT236" s="9">
        <f>VLOOKUP($C236, Table3[#All], 57, 0)</f>
        <v>6.25E-2</v>
      </c>
      <c r="CU236" s="9">
        <f>VLOOKUP($C236, Table3[#All], 58, 0)</f>
        <v>9.3800000000000008E-2</v>
      </c>
      <c r="CV236" s="9">
        <f>VLOOKUP($C236, Table3[#All], 59, 0)</f>
        <v>0.8125</v>
      </c>
      <c r="CW236" s="14">
        <f t="shared" si="238"/>
        <v>5</v>
      </c>
      <c r="CX236" s="81"/>
      <c r="CY236" s="9">
        <f>VLOOKUP($C236, Table3[#All], 60, 0)</f>
        <v>0</v>
      </c>
      <c r="CZ236" s="9">
        <f>VLOOKUP($C236, Table3[#All], 61, 0)</f>
        <v>0.15620000000000001</v>
      </c>
      <c r="DA236" s="9">
        <f>VLOOKUP($C236, Table3[#All], 62, 0)</f>
        <v>0.53120000000000001</v>
      </c>
      <c r="DB236" s="9">
        <f>VLOOKUP($C236, Table3[#All], 63, 0)</f>
        <v>0.125</v>
      </c>
      <c r="DC236" s="9">
        <f>VLOOKUP($C236, Table3[#All], 64, 0)</f>
        <v>0.1875</v>
      </c>
      <c r="DD236" s="10">
        <f t="shared" si="239"/>
        <v>4</v>
      </c>
      <c r="DE236" s="11"/>
      <c r="DF236" s="9">
        <f>VLOOKUP($C236, Table3[#All], 65, 0)</f>
        <v>0.46880000000000005</v>
      </c>
      <c r="DG236" s="9"/>
      <c r="DH236" s="9">
        <f>VLOOKUP($C236, Table3[#All], 66, 0)</f>
        <v>0.5</v>
      </c>
      <c r="DI236" s="9"/>
      <c r="DJ236" s="9">
        <f>VLOOKUP($C236, Table3[#All], 67, 0)</f>
        <v>3.1200000000000002E-2</v>
      </c>
      <c r="DK236" s="14">
        <f t="shared" si="240"/>
        <v>3</v>
      </c>
      <c r="DL236" s="11"/>
      <c r="DM236" s="9">
        <f>VLOOKUP($C236, Table3[#All], 68, 0)</f>
        <v>9.3800000000000008E-2</v>
      </c>
      <c r="DN236" s="9"/>
      <c r="DO236" s="9">
        <f>VLOOKUP($C236, Table3[#All], 69, 0)</f>
        <v>0.40619999999999995</v>
      </c>
      <c r="DP236" s="9">
        <f>VLOOKUP($C236, Table3[#All], 70, 0)</f>
        <v>0.5</v>
      </c>
      <c r="DQ236" s="9"/>
      <c r="DR236" s="14">
        <f t="shared" si="241"/>
        <v>4</v>
      </c>
      <c r="DS236" s="11"/>
      <c r="DT236" s="9">
        <f>VLOOKUP($C236, Table3[#All], 71, 0)</f>
        <v>0</v>
      </c>
      <c r="DU236" s="9">
        <f>VLOOKUP($C236, Table3[#All], 72, 0)</f>
        <v>0</v>
      </c>
      <c r="DV236" s="9">
        <f>VLOOKUP($C236, Table3[#All], 73, 0)</f>
        <v>0</v>
      </c>
      <c r="DW236" s="9">
        <f>VLOOKUP($C236, Table3[#All], 74, 0)</f>
        <v>0</v>
      </c>
      <c r="DX236" s="9">
        <f>VLOOKUP($C236, Table3[#All], 75, 0)</f>
        <v>1</v>
      </c>
      <c r="DY236" s="12">
        <f t="shared" si="230"/>
        <v>5</v>
      </c>
      <c r="DZ236" s="11"/>
      <c r="EA236" s="9">
        <f>VLOOKUP($C236, Table3[#All], 76, 0)</f>
        <v>1</v>
      </c>
      <c r="EB236" s="9">
        <f>VLOOKUP($C236, Table3[#All], 77, 0)</f>
        <v>0</v>
      </c>
      <c r="EC236" s="9">
        <f>VLOOKUP($C236, Table3[#All], 78, 0)</f>
        <v>0</v>
      </c>
      <c r="ED236" s="9">
        <f>VLOOKUP($C236, Table3[#All], 79, 0)</f>
        <v>0</v>
      </c>
      <c r="EE236" s="9">
        <f>VLOOKUP($C236, Table3[#All], 80, 0)</f>
        <v>0</v>
      </c>
      <c r="EF236" s="10">
        <f t="shared" si="242"/>
        <v>1</v>
      </c>
      <c r="EG236" s="9"/>
      <c r="EH236" s="9">
        <f>VLOOKUP($C236, Table3[#All], 81, 0)</f>
        <v>0</v>
      </c>
      <c r="EI236" s="9">
        <f>VLOOKUP($C236, Table3[#All], 82, 0)</f>
        <v>0</v>
      </c>
      <c r="EJ236" s="9">
        <f>VLOOKUP($C236, Table3[#All], 83, 0)</f>
        <v>0</v>
      </c>
      <c r="EK236" s="9">
        <f>VLOOKUP($C236, Table3[#All], 84, 0)</f>
        <v>0</v>
      </c>
      <c r="EL236" s="9">
        <f>VLOOKUP($C236, Table3[#All], 85, 0)</f>
        <v>1</v>
      </c>
      <c r="EM236" s="14">
        <f t="shared" si="243"/>
        <v>5</v>
      </c>
      <c r="EN236" s="11"/>
      <c r="EO236" s="9">
        <f>VLOOKUP($C236, Table3[#All], 86, 0)</f>
        <v>0</v>
      </c>
      <c r="EP236" s="9"/>
      <c r="EQ236" s="9">
        <f>VLOOKUP($C236, Table3[#All], 87, 0)</f>
        <v>1</v>
      </c>
      <c r="ER236" s="9"/>
      <c r="ES236" s="9"/>
      <c r="ET236" s="14">
        <f t="shared" si="244"/>
        <v>3</v>
      </c>
      <c r="EU236" s="11"/>
      <c r="EV236" s="9">
        <f>VLOOKUP($C236, Table3[#All], 88, 0)</f>
        <v>1</v>
      </c>
      <c r="EW236" s="9">
        <f>VLOOKUP($C236, Table3[#All], 89, 0)</f>
        <v>0</v>
      </c>
      <c r="EX236" s="9">
        <f>VLOOKUP($C236, Table3[#All], 90, 0)</f>
        <v>0</v>
      </c>
      <c r="EY236" s="9">
        <f>VLOOKUP($C236, Table3[#All], 91, 0)</f>
        <v>0</v>
      </c>
      <c r="EZ236" s="9">
        <f>VLOOKUP($C236, Table3[#All], 92, 0)</f>
        <v>0</v>
      </c>
      <c r="FA236" s="12">
        <f t="shared" si="245"/>
        <v>1</v>
      </c>
      <c r="FB236" s="11"/>
      <c r="FC236" s="9">
        <f>VLOOKUP($C236, Table3[#All], 93, 0)</f>
        <v>0</v>
      </c>
      <c r="FD236" s="9">
        <f>VLOOKUP($C236, Table3[#All], 94, 0)</f>
        <v>6.25E-2</v>
      </c>
      <c r="FE236" s="9">
        <f>VLOOKUP($C236, Table3[#All], 95, 0)</f>
        <v>0.90620000000000001</v>
      </c>
      <c r="FF236" s="9">
        <f>VLOOKUP($C236, Table3[#All], 96, 0)</f>
        <v>3.1200000000000002E-2</v>
      </c>
      <c r="FG236" s="9"/>
      <c r="FH236" s="10">
        <f t="shared" si="246"/>
        <v>3</v>
      </c>
      <c r="FI236" s="11"/>
      <c r="FJ236" s="9">
        <f>VLOOKUP($C236, Table3[#All], 97, 0)</f>
        <v>0</v>
      </c>
      <c r="FK236" s="9">
        <f>VLOOKUP($C236, Table3[#All], 98, 0)</f>
        <v>0</v>
      </c>
      <c r="FL236" s="9">
        <f>VLOOKUP($C236, Table3[#All], 99, 0)</f>
        <v>0</v>
      </c>
      <c r="FM236" s="9">
        <f>VLOOKUP($C236, Table3[#All], 100, 0)</f>
        <v>0</v>
      </c>
      <c r="FN236" s="9">
        <f>VLOOKUP($C236, Table3[#All], 101, 0)</f>
        <v>1</v>
      </c>
      <c r="FO236" s="14">
        <f t="shared" si="247"/>
        <v>5</v>
      </c>
      <c r="FP236" s="11"/>
      <c r="FQ236" s="9">
        <f>VLOOKUP($C236, Table3[#All], 102, 0)</f>
        <v>1</v>
      </c>
      <c r="FR236" s="9">
        <f>VLOOKUP($C236, Table3[#All], 103, 0)</f>
        <v>0</v>
      </c>
      <c r="FS236" s="9">
        <f>VLOOKUP($C236, Table3[#All], 104, 0)</f>
        <v>0</v>
      </c>
      <c r="FT236" s="9">
        <f>VLOOKUP($C236, Table3[#All], 105, 0)</f>
        <v>0</v>
      </c>
      <c r="FU236" s="9">
        <v>0</v>
      </c>
      <c r="FV236" s="10">
        <f t="shared" si="248"/>
        <v>1</v>
      </c>
      <c r="FW236" s="11"/>
      <c r="FX236" s="9">
        <f>VLOOKUP($C236, Table3[#All], 106, 0)</f>
        <v>3.1200000000000002E-2</v>
      </c>
      <c r="FY236" s="9"/>
      <c r="FZ236" s="9">
        <f>VLOOKUP($C236, Table3[#All], 107, 0)</f>
        <v>0.375</v>
      </c>
      <c r="GA236" s="9">
        <f>VLOOKUP($C236, Table3[#All], 108, 0)</f>
        <v>0.59379999999999999</v>
      </c>
      <c r="GB236" s="9"/>
      <c r="GC236" s="10">
        <f t="shared" si="265"/>
        <v>4</v>
      </c>
      <c r="GD236" s="81"/>
      <c r="GE236" s="9">
        <f>VLOOKUP($C236, Table3[#All], 109, 0)</f>
        <v>0</v>
      </c>
      <c r="GF236" s="9">
        <f>VLOOKUP($C236, Table3[#All], 110, 0)</f>
        <v>0.21879999999999999</v>
      </c>
      <c r="GG236" s="9">
        <f>VLOOKUP($C236, Table3[#All], 111, 0)</f>
        <v>0.78120000000000001</v>
      </c>
      <c r="GH236" s="9"/>
      <c r="GI236" s="9">
        <f>VLOOKUP($C236, Table3[#All], 112, 0)</f>
        <v>0</v>
      </c>
      <c r="GJ236" s="12">
        <f t="shared" si="249"/>
        <v>3</v>
      </c>
      <c r="GK236" s="11"/>
      <c r="GL236" s="9">
        <f>VLOOKUP($C236, Table3[#All], 113, 0)</f>
        <v>0</v>
      </c>
      <c r="GM236" s="9">
        <f>VLOOKUP($C236, Table3[#All], 114, 0)</f>
        <v>0</v>
      </c>
      <c r="GN236" s="9">
        <f>VLOOKUP($C236, Table3[#All], 115, 0)</f>
        <v>0</v>
      </c>
      <c r="GO236" s="9">
        <f>VLOOKUP($C236, Table3[#All], 116, 0)</f>
        <v>1</v>
      </c>
      <c r="GP236" s="9"/>
      <c r="GQ236" s="10">
        <f t="shared" si="250"/>
        <v>4</v>
      </c>
      <c r="GR236" s="11"/>
      <c r="GS236" s="9">
        <f>VLOOKUP($C236, Table2[#All], 3, 0)</f>
        <v>0</v>
      </c>
      <c r="GT236" s="9">
        <f>VLOOKUP($C236, Table2[#All], 4, 0)</f>
        <v>0</v>
      </c>
      <c r="GU236" s="9">
        <f>VLOOKUP($C236, Table2[#All], 5, 0)</f>
        <v>1</v>
      </c>
      <c r="GV236" s="9">
        <f>VLOOKUP($C236, Table2[#All], 6, 0)</f>
        <v>0</v>
      </c>
      <c r="GW236" s="9">
        <f>VLOOKUP($C236, Table2[#All], 7, 0)</f>
        <v>0</v>
      </c>
      <c r="GX236" s="10">
        <f t="shared" si="251"/>
        <v>3</v>
      </c>
      <c r="GY236" s="11"/>
      <c r="GZ236" s="9">
        <v>0</v>
      </c>
      <c r="HA236" s="9">
        <v>0</v>
      </c>
      <c r="HB236" s="9">
        <v>0</v>
      </c>
      <c r="HC236" s="9">
        <v>1</v>
      </c>
      <c r="HD236" s="9"/>
      <c r="HE236" s="10">
        <f t="shared" si="252"/>
        <v>4</v>
      </c>
      <c r="HF236" s="11"/>
      <c r="HG236" s="9">
        <f>VLOOKUP($C236, Table5[#All], 2, 0)</f>
        <v>0</v>
      </c>
      <c r="HH236" s="9">
        <f>VLOOKUP($C236, Table5[#All], 3, 0)</f>
        <v>0</v>
      </c>
      <c r="HI236" s="9">
        <f>VLOOKUP($C236, Table5[#All], 4, 0)</f>
        <v>0</v>
      </c>
      <c r="HJ236" s="9">
        <f>VLOOKUP($C236, Table5[#All], 5, 0)</f>
        <v>1</v>
      </c>
      <c r="HK236" s="9">
        <f>VLOOKUP($C236, Table5[#All], 6, 0)</f>
        <v>0</v>
      </c>
      <c r="HL236" s="10">
        <f t="shared" si="253"/>
        <v>4</v>
      </c>
      <c r="HM236" s="11"/>
      <c r="HN236" s="9">
        <f>VLOOKUP($C236, Table5[#All], 7, 0)</f>
        <v>0</v>
      </c>
      <c r="HO236" s="9">
        <f>VLOOKUP($C236, Table5[#All], 8, 0)</f>
        <v>1</v>
      </c>
      <c r="HP236" s="9">
        <f>VLOOKUP($C236, Table5[#All], 9, 0)</f>
        <v>0</v>
      </c>
      <c r="HQ236" s="9">
        <f>VLOOKUP($C236, Table5[#All], 10, 0)</f>
        <v>0</v>
      </c>
      <c r="HR236" s="9">
        <f>VLOOKUP($C236, Table5[#All], 11, 0)</f>
        <v>0</v>
      </c>
      <c r="HS236" s="10">
        <f t="shared" si="254"/>
        <v>2</v>
      </c>
      <c r="HT236" s="11"/>
      <c r="HU236" s="9">
        <f>VLOOKUP($C236, Table5[#All], 12, 0)</f>
        <v>1</v>
      </c>
      <c r="HV236" s="9">
        <f>VLOOKUP($C236, Table5[#All], 13, 0)</f>
        <v>0</v>
      </c>
      <c r="HW236" s="9">
        <f>VLOOKUP($C236, Table5[#All], 14, 0)</f>
        <v>0</v>
      </c>
      <c r="HX236" s="9">
        <f>VLOOKUP($C236, Table5[#All], 15, 0)</f>
        <v>0</v>
      </c>
      <c r="HY236" s="9">
        <f>VLOOKUP($C236, Table5[#All], 16, 0)</f>
        <v>0</v>
      </c>
      <c r="HZ236" s="10">
        <f t="shared" si="255"/>
        <v>1</v>
      </c>
      <c r="IA236" s="11"/>
      <c r="IB236" s="9">
        <f>VLOOKUP($C236, Table5[#All], 17, 0)</f>
        <v>0</v>
      </c>
      <c r="IC236" s="9">
        <f>VLOOKUP($C236, Table5[#All], 18, 0)</f>
        <v>1</v>
      </c>
      <c r="ID236" s="9">
        <f>VLOOKUP($C236, Table5[#All], 19, 0)</f>
        <v>0</v>
      </c>
      <c r="IE236" s="9">
        <f>VLOOKUP($C236, Table5[#All], 20, 0)</f>
        <v>0</v>
      </c>
      <c r="IF236" s="9">
        <f>VLOOKUP($C236, Table5[#All], 21, 0)</f>
        <v>0</v>
      </c>
      <c r="IG236" s="10">
        <f t="shared" si="256"/>
        <v>2</v>
      </c>
      <c r="IH236" s="11"/>
      <c r="II236" s="9">
        <f>VLOOKUP($C236, Table5[#All], 22, 0)</f>
        <v>1</v>
      </c>
      <c r="IJ236" s="9">
        <f>VLOOKUP($C236, Table5[#All], 23, 0)</f>
        <v>0</v>
      </c>
      <c r="IK236" s="9">
        <f>VLOOKUP($C236, Table5[#All], 24, 0)</f>
        <v>0</v>
      </c>
      <c r="IL236" s="9">
        <f>VLOOKUP($C236, Table5[#All], 25, 0)</f>
        <v>0</v>
      </c>
      <c r="IM236" s="9">
        <f>VLOOKUP($C236, Table5[#All], 26, 0)</f>
        <v>0</v>
      </c>
      <c r="IN236" s="10">
        <f t="shared" si="257"/>
        <v>1</v>
      </c>
      <c r="IO236" s="11"/>
      <c r="IP236" s="9">
        <v>1</v>
      </c>
      <c r="IQ236" s="9">
        <v>0</v>
      </c>
      <c r="IR236" s="9">
        <v>0</v>
      </c>
      <c r="IS236" s="9">
        <v>0</v>
      </c>
      <c r="IT236" s="9">
        <v>0</v>
      </c>
      <c r="IU236" s="10">
        <f t="shared" si="258"/>
        <v>1</v>
      </c>
      <c r="IV236" s="82"/>
    </row>
    <row r="237" spans="1:256" ht="16.3" thickTop="1" thickBot="1" x14ac:dyDescent="0.35">
      <c r="A237" s="16" t="s">
        <v>588</v>
      </c>
      <c r="B237" s="16" t="s">
        <v>617</v>
      </c>
      <c r="C237" s="16" t="s">
        <v>618</v>
      </c>
      <c r="D237" s="11"/>
      <c r="E237" s="9">
        <f>VLOOKUP($C237, Table3[#All], 2, 0)</f>
        <v>0</v>
      </c>
      <c r="F237" s="9"/>
      <c r="G237" s="9">
        <f>VLOOKUP($C237, Table3[#All], 3, 0)</f>
        <v>0.90480000000000005</v>
      </c>
      <c r="H237" s="9">
        <f>VLOOKUP($C237, Table3[#All], 4, 0)</f>
        <v>9.5199999999999993E-2</v>
      </c>
      <c r="I237" s="9">
        <f>VLOOKUP($C237, Table3[#All], 5, 0)</f>
        <v>0</v>
      </c>
      <c r="J237" s="10">
        <f t="shared" si="259"/>
        <v>3</v>
      </c>
      <c r="K237" s="11"/>
      <c r="L237" s="9">
        <f>VLOOKUP($C237, Table3[#All], 6, 0)</f>
        <v>1</v>
      </c>
      <c r="M237" s="9"/>
      <c r="N237" s="9">
        <f>VLOOKUP($C237, Table3[#All], 7, 0)</f>
        <v>0</v>
      </c>
      <c r="O237" s="9">
        <f>VLOOKUP($C237, Table3[#All], 8, 0)</f>
        <v>0</v>
      </c>
      <c r="P237" s="9">
        <f>VLOOKUP($C237, Table3[#All], 9, 0)</f>
        <v>0</v>
      </c>
      <c r="Q237" s="10">
        <f t="shared" si="260"/>
        <v>1</v>
      </c>
      <c r="R237" s="11"/>
      <c r="S237" s="9">
        <f>VLOOKUP($C237, Table3[#All], 10, 0)</f>
        <v>0</v>
      </c>
      <c r="T237" s="9">
        <f>VLOOKUP($C237, Table3[#All], 11, 0)</f>
        <v>4.7599999999999996E-2</v>
      </c>
      <c r="U237" s="9">
        <f>VLOOKUP($C237, Table3[#All], 12, 0)</f>
        <v>0.90480000000000005</v>
      </c>
      <c r="V237" s="9">
        <f>VLOOKUP($C237, Table3[#All], 13, 0)</f>
        <v>4.7599999999999996E-2</v>
      </c>
      <c r="W237" s="9">
        <f>VLOOKUP($C237, Table3[#All], 14, 0)</f>
        <v>0</v>
      </c>
      <c r="X237" s="10">
        <f t="shared" si="261"/>
        <v>3</v>
      </c>
      <c r="Y237" s="11"/>
      <c r="Z237" s="9">
        <f>VLOOKUP($C237, Table3[#All], 15, 0)</f>
        <v>0</v>
      </c>
      <c r="AA237" s="9">
        <f>VLOOKUP($C237, Table3[#All], 16, 0)</f>
        <v>0.76190000000000002</v>
      </c>
      <c r="AB237" s="9">
        <f>VLOOKUP($C237, Table3[#All], 17, 0)</f>
        <v>0.23809999999999998</v>
      </c>
      <c r="AC237" s="9">
        <f>VLOOKUP($C237, Table3[#All], 18, 0)</f>
        <v>0</v>
      </c>
      <c r="AD237" s="9">
        <f>VLOOKUP($C237, Table3[#All], 19, 0)</f>
        <v>0</v>
      </c>
      <c r="AE237" s="10">
        <f t="shared" si="231"/>
        <v>2</v>
      </c>
      <c r="AF237" s="11"/>
      <c r="AG237" s="9">
        <f>VLOOKUP($C237, Table3[#All], 20, 0)</f>
        <v>0</v>
      </c>
      <c r="AH237" s="9">
        <f>VLOOKUP($C237, Table3[#All], 21, 0)</f>
        <v>1</v>
      </c>
      <c r="AI237" s="9">
        <f>VLOOKUP($C237, Table3[#All], 22, 0)</f>
        <v>0</v>
      </c>
      <c r="AJ237" s="9"/>
      <c r="AK237" s="9"/>
      <c r="AL237" s="10">
        <f t="shared" si="232"/>
        <v>2</v>
      </c>
      <c r="AM237" s="11"/>
      <c r="AN237" s="9">
        <f>VLOOKUP($C237, Table3[#All], 23, 0)</f>
        <v>0</v>
      </c>
      <c r="AO237" s="9">
        <f>VLOOKUP($C237, Table3[#All], 24, 0)</f>
        <v>1</v>
      </c>
      <c r="AP237" s="9">
        <f>VLOOKUP($C237, Table3[#All], 25, 0)</f>
        <v>0</v>
      </c>
      <c r="AQ237" s="9">
        <f>VLOOKUP($C237, Table3[#All], 26, 0)</f>
        <v>0</v>
      </c>
      <c r="AR237" s="9"/>
      <c r="AS237" s="12">
        <f t="shared" si="233"/>
        <v>2</v>
      </c>
      <c r="AT237" s="11"/>
      <c r="AU237" s="9">
        <f>VLOOKUP($C237, Table3[#All], 27, 0)</f>
        <v>1</v>
      </c>
      <c r="AV237" s="9">
        <f>VLOOKUP($C237, Table3[#All], 28, 0)</f>
        <v>0</v>
      </c>
      <c r="AW237" s="9">
        <f>VLOOKUP($C237, Table3[#All], 29, 0)</f>
        <v>0</v>
      </c>
      <c r="AX237" s="9"/>
      <c r="AY237" s="9"/>
      <c r="AZ237" s="10">
        <f t="shared" si="262"/>
        <v>1</v>
      </c>
      <c r="BA237" s="11"/>
      <c r="BB237" s="9">
        <f>VLOOKUP($C237, Table3[#All], 30, 0)</f>
        <v>0.28570000000000001</v>
      </c>
      <c r="BC237" s="9">
        <f>VLOOKUP($C237, Table3[#All], 31, 0)</f>
        <v>0.52380000000000004</v>
      </c>
      <c r="BD237" s="9">
        <f>VLOOKUP($C237, Table3[#All], 32, 0)</f>
        <v>4.7599999999999996E-2</v>
      </c>
      <c r="BE237" s="9">
        <f>VLOOKUP($C237, Table3[#All], 33, 0)</f>
        <v>0.1429</v>
      </c>
      <c r="BF237" s="9"/>
      <c r="BG237" s="10">
        <f t="shared" si="263"/>
        <v>2</v>
      </c>
      <c r="BH237" s="81"/>
      <c r="BI237" s="9">
        <f>VLOOKUP($C237, Table3[#All], 34, 0)</f>
        <v>0</v>
      </c>
      <c r="BJ237" s="9">
        <f>VLOOKUP($C237, Table3[#All], 35, 0)</f>
        <v>0</v>
      </c>
      <c r="BK237" s="9">
        <f>VLOOKUP($C237, Table3[#All], 36, 0)</f>
        <v>0</v>
      </c>
      <c r="BL237" s="9">
        <f>VLOOKUP($C237, Table3[#All], 37, 0)</f>
        <v>0</v>
      </c>
      <c r="BM237" s="9">
        <f>VLOOKUP($C237, Table3[#All], 38, 0)</f>
        <v>0</v>
      </c>
      <c r="BN237" s="10" t="str">
        <f t="shared" si="264"/>
        <v>N/A</v>
      </c>
      <c r="BO237" s="11"/>
      <c r="BP237" s="9">
        <f>VLOOKUP($C237, Table3[#All], 39, 0)</f>
        <v>1</v>
      </c>
      <c r="BQ237" s="9">
        <f>VLOOKUP($C237, Table3[#All], 40, 0)</f>
        <v>0</v>
      </c>
      <c r="BR237" s="9">
        <f>VLOOKUP($C237, Table3[#All], 41, 0)</f>
        <v>0</v>
      </c>
      <c r="BS237" s="9">
        <f>VLOOKUP($C237, Table3[#All], 42, 0)</f>
        <v>0</v>
      </c>
      <c r="BT237" s="9"/>
      <c r="BU237" s="10">
        <f t="shared" si="234"/>
        <v>1</v>
      </c>
      <c r="BV237" s="11"/>
      <c r="BW237" s="9">
        <f>VLOOKUP($C237, Table3[#All], 43, 0)</f>
        <v>0.1429</v>
      </c>
      <c r="BX237" s="9">
        <f>VLOOKUP($C237, Table3[#All], 44, 0)</f>
        <v>0.85709999999999997</v>
      </c>
      <c r="BY237" s="9">
        <f>VLOOKUP($C237, Table3[#All], 45, 0)</f>
        <v>0</v>
      </c>
      <c r="BZ237" s="9"/>
      <c r="CA237" s="9"/>
      <c r="CB237" s="10">
        <f t="shared" si="235"/>
        <v>2</v>
      </c>
      <c r="CC237" s="81"/>
      <c r="CD237" s="9">
        <f>VLOOKUP($C237, Table3[#All], 46, 0)</f>
        <v>1</v>
      </c>
      <c r="CE237" s="9">
        <f>VLOOKUP($C237, Table3[#All], 47, 0)</f>
        <v>0</v>
      </c>
      <c r="CF237" s="9">
        <f>VLOOKUP($C237, Table3[#All], 48, 0)</f>
        <v>0</v>
      </c>
      <c r="CG237" s="9">
        <f>VLOOKUP($C237, Table3[#All], 49, 0)</f>
        <v>0</v>
      </c>
      <c r="CH237" s="9">
        <f>VLOOKUP($C237, Table3[#All], 50, 0)</f>
        <v>0</v>
      </c>
      <c r="CI237" s="12">
        <f t="shared" si="236"/>
        <v>1</v>
      </c>
      <c r="CJ237" s="13"/>
      <c r="CK237" s="9">
        <f>VLOOKUP($C237, Table3[#All], 51, 0)</f>
        <v>0</v>
      </c>
      <c r="CL237" s="9">
        <f>VLOOKUP($C237, Table3[#All], 52, 0)</f>
        <v>0.95239999999999991</v>
      </c>
      <c r="CM237" s="9">
        <f>VLOOKUP($C237, Table3[#All], 53, 0)</f>
        <v>4.7599999999999996E-2</v>
      </c>
      <c r="CN237" s="9">
        <f>VLOOKUP($C237, Table3[#All], 54, 0)</f>
        <v>0</v>
      </c>
      <c r="CO237" s="9"/>
      <c r="CP237" s="10">
        <f t="shared" si="237"/>
        <v>2</v>
      </c>
      <c r="CQ237" s="11"/>
      <c r="CR237" s="9">
        <f>VLOOKUP($C237, Table3[#All], 55, 0)</f>
        <v>9.5199999999999993E-2</v>
      </c>
      <c r="CS237" s="9">
        <f>VLOOKUP($C237, Table3[#All], 56, 0)</f>
        <v>0.23809999999999998</v>
      </c>
      <c r="CT237" s="9">
        <f>VLOOKUP($C237, Table3[#All], 57, 0)</f>
        <v>0.61899999999999999</v>
      </c>
      <c r="CU237" s="9">
        <f>VLOOKUP($C237, Table3[#All], 58, 0)</f>
        <v>4.7599999999999996E-2</v>
      </c>
      <c r="CV237" s="9">
        <f>VLOOKUP($C237, Table3[#All], 59, 0)</f>
        <v>0</v>
      </c>
      <c r="CW237" s="14">
        <f t="shared" si="238"/>
        <v>3</v>
      </c>
      <c r="CX237" s="81"/>
      <c r="CY237" s="9">
        <f>VLOOKUP($C237, Table3[#All], 60, 0)</f>
        <v>0</v>
      </c>
      <c r="CZ237" s="9">
        <f>VLOOKUP($C237, Table3[#All], 61, 0)</f>
        <v>0</v>
      </c>
      <c r="DA237" s="9">
        <f>VLOOKUP($C237, Table3[#All], 62, 0)</f>
        <v>0.1429</v>
      </c>
      <c r="DB237" s="9">
        <f>VLOOKUP($C237, Table3[#All], 63, 0)</f>
        <v>0.61899999999999999</v>
      </c>
      <c r="DC237" s="9">
        <f>VLOOKUP($C237, Table3[#All], 64, 0)</f>
        <v>0.23809999999999998</v>
      </c>
      <c r="DD237" s="10">
        <f t="shared" si="239"/>
        <v>4</v>
      </c>
      <c r="DE237" s="11"/>
      <c r="DF237" s="9">
        <f>VLOOKUP($C237, Table3[#All], 65, 0)</f>
        <v>0</v>
      </c>
      <c r="DG237" s="9"/>
      <c r="DH237" s="9">
        <f>VLOOKUP($C237, Table3[#All], 66, 0)</f>
        <v>0.1905</v>
      </c>
      <c r="DI237" s="9"/>
      <c r="DJ237" s="9">
        <f>VLOOKUP($C237, Table3[#All], 67, 0)</f>
        <v>0.8095</v>
      </c>
      <c r="DK237" s="14">
        <f t="shared" si="240"/>
        <v>5</v>
      </c>
      <c r="DL237" s="11"/>
      <c r="DM237" s="9">
        <f>VLOOKUP($C237, Table3[#All], 68, 0)</f>
        <v>1</v>
      </c>
      <c r="DN237" s="9"/>
      <c r="DO237" s="9">
        <f>VLOOKUP($C237, Table3[#All], 69, 0)</f>
        <v>0</v>
      </c>
      <c r="DP237" s="9">
        <f>VLOOKUP($C237, Table3[#All], 70, 0)</f>
        <v>0</v>
      </c>
      <c r="DQ237" s="9"/>
      <c r="DR237" s="14">
        <f t="shared" si="241"/>
        <v>1</v>
      </c>
      <c r="DS237" s="11"/>
      <c r="DT237" s="9">
        <f>VLOOKUP($C237, Table3[#All], 71, 0)</f>
        <v>0</v>
      </c>
      <c r="DU237" s="9">
        <f>VLOOKUP($C237, Table3[#All], 72, 0)</f>
        <v>0</v>
      </c>
      <c r="DV237" s="9">
        <f>VLOOKUP($C237, Table3[#All], 73, 0)</f>
        <v>0</v>
      </c>
      <c r="DW237" s="9">
        <f>VLOOKUP($C237, Table3[#All], 74, 0)</f>
        <v>9.5199999999999993E-2</v>
      </c>
      <c r="DX237" s="9">
        <f>VLOOKUP($C237, Table3[#All], 75, 0)</f>
        <v>0.90480000000000005</v>
      </c>
      <c r="DY237" s="12">
        <f t="shared" si="230"/>
        <v>5</v>
      </c>
      <c r="DZ237" s="11"/>
      <c r="EA237" s="9">
        <f>VLOOKUP($C237, Table3[#All], 76, 0)</f>
        <v>1</v>
      </c>
      <c r="EB237" s="9">
        <f>VLOOKUP($C237, Table3[#All], 77, 0)</f>
        <v>0</v>
      </c>
      <c r="EC237" s="9">
        <f>VLOOKUP($C237, Table3[#All], 78, 0)</f>
        <v>0</v>
      </c>
      <c r="ED237" s="9">
        <f>VLOOKUP($C237, Table3[#All], 79, 0)</f>
        <v>0</v>
      </c>
      <c r="EE237" s="9">
        <f>VLOOKUP($C237, Table3[#All], 80, 0)</f>
        <v>0</v>
      </c>
      <c r="EF237" s="10">
        <f t="shared" si="242"/>
        <v>1</v>
      </c>
      <c r="EG237" s="9"/>
      <c r="EH237" s="9">
        <f>VLOOKUP($C237, Table3[#All], 81, 0)</f>
        <v>1</v>
      </c>
      <c r="EI237" s="9">
        <f>VLOOKUP($C237, Table3[#All], 82, 0)</f>
        <v>0</v>
      </c>
      <c r="EJ237" s="9">
        <f>VLOOKUP($C237, Table3[#All], 83, 0)</f>
        <v>0</v>
      </c>
      <c r="EK237" s="9">
        <f>VLOOKUP($C237, Table3[#All], 84, 0)</f>
        <v>0</v>
      </c>
      <c r="EL237" s="9">
        <f>VLOOKUP($C237, Table3[#All], 85, 0)</f>
        <v>0</v>
      </c>
      <c r="EM237" s="14">
        <f t="shared" si="243"/>
        <v>1</v>
      </c>
      <c r="EN237" s="11"/>
      <c r="EO237" s="9">
        <f>VLOOKUP($C237, Table3[#All], 86, 0)</f>
        <v>1</v>
      </c>
      <c r="EP237" s="9"/>
      <c r="EQ237" s="9">
        <f>VLOOKUP($C237, Table3[#All], 87, 0)</f>
        <v>0</v>
      </c>
      <c r="ER237" s="9"/>
      <c r="ES237" s="9"/>
      <c r="ET237" s="14">
        <f t="shared" si="244"/>
        <v>1</v>
      </c>
      <c r="EU237" s="11"/>
      <c r="EV237" s="9">
        <f>VLOOKUP($C237, Table3[#All], 88, 0)</f>
        <v>1</v>
      </c>
      <c r="EW237" s="9">
        <f>VLOOKUP($C237, Table3[#All], 89, 0)</f>
        <v>0</v>
      </c>
      <c r="EX237" s="9">
        <f>VLOOKUP($C237, Table3[#All], 90, 0)</f>
        <v>0</v>
      </c>
      <c r="EY237" s="9">
        <f>VLOOKUP($C237, Table3[#All], 91, 0)</f>
        <v>0</v>
      </c>
      <c r="EZ237" s="9">
        <f>VLOOKUP($C237, Table3[#All], 92, 0)</f>
        <v>0</v>
      </c>
      <c r="FA237" s="12">
        <f t="shared" si="245"/>
        <v>1</v>
      </c>
      <c r="FB237" s="11"/>
      <c r="FC237" s="9">
        <f>VLOOKUP($C237, Table3[#All], 93, 0)</f>
        <v>0</v>
      </c>
      <c r="FD237" s="9">
        <f>VLOOKUP($C237, Table3[#All], 94, 0)</f>
        <v>0</v>
      </c>
      <c r="FE237" s="9">
        <f>VLOOKUP($C237, Table3[#All], 95, 0)</f>
        <v>1</v>
      </c>
      <c r="FF237" s="9">
        <f>VLOOKUP($C237, Table3[#All], 96, 0)</f>
        <v>0</v>
      </c>
      <c r="FG237" s="9"/>
      <c r="FH237" s="10">
        <f t="shared" si="246"/>
        <v>3</v>
      </c>
      <c r="FI237" s="11"/>
      <c r="FJ237" s="9">
        <f>VLOOKUP($C237, Table3[#All], 97, 0)</f>
        <v>1</v>
      </c>
      <c r="FK237" s="9">
        <f>VLOOKUP($C237, Table3[#All], 98, 0)</f>
        <v>0</v>
      </c>
      <c r="FL237" s="9">
        <f>VLOOKUP($C237, Table3[#All], 99, 0)</f>
        <v>0</v>
      </c>
      <c r="FM237" s="9">
        <f>VLOOKUP($C237, Table3[#All], 100, 0)</f>
        <v>0</v>
      </c>
      <c r="FN237" s="9">
        <f>VLOOKUP($C237, Table3[#All], 101, 0)</f>
        <v>0</v>
      </c>
      <c r="FO237" s="14">
        <f t="shared" si="247"/>
        <v>1</v>
      </c>
      <c r="FP237" s="11"/>
      <c r="FQ237" s="9">
        <f>VLOOKUP($C237, Table3[#All], 102, 0)</f>
        <v>0.76190000000000002</v>
      </c>
      <c r="FR237" s="9">
        <f>VLOOKUP($C237, Table3[#All], 103, 0)</f>
        <v>0.23809999999999998</v>
      </c>
      <c r="FS237" s="9">
        <f>VLOOKUP($C237, Table3[#All], 104, 0)</f>
        <v>0</v>
      </c>
      <c r="FT237" s="9">
        <f>VLOOKUP($C237, Table3[#All], 105, 0)</f>
        <v>0</v>
      </c>
      <c r="FU237" s="9">
        <v>0</v>
      </c>
      <c r="FV237" s="10">
        <f t="shared" si="248"/>
        <v>1</v>
      </c>
      <c r="FW237" s="11"/>
      <c r="FX237" s="9">
        <f>VLOOKUP($C237, Table3[#All], 106, 0)</f>
        <v>4.7599999999999996E-2</v>
      </c>
      <c r="FY237" s="9"/>
      <c r="FZ237" s="9">
        <f>VLOOKUP($C237, Table3[#All], 107, 0)</f>
        <v>0.85709999999999997</v>
      </c>
      <c r="GA237" s="9">
        <f>VLOOKUP($C237, Table3[#All], 108, 0)</f>
        <v>9.5199999999999993E-2</v>
      </c>
      <c r="GB237" s="9"/>
      <c r="GC237" s="10">
        <f t="shared" si="265"/>
        <v>3</v>
      </c>
      <c r="GD237" s="81"/>
      <c r="GE237" s="9">
        <f>VLOOKUP($C237, Table3[#All], 109, 0)</f>
        <v>0</v>
      </c>
      <c r="GF237" s="9">
        <f>VLOOKUP($C237, Table3[#All], 110, 0)</f>
        <v>1</v>
      </c>
      <c r="GG237" s="9">
        <f>VLOOKUP($C237, Table3[#All], 111, 0)</f>
        <v>0</v>
      </c>
      <c r="GH237" s="9"/>
      <c r="GI237" s="9">
        <f>VLOOKUP($C237, Table3[#All], 112, 0)</f>
        <v>0</v>
      </c>
      <c r="GJ237" s="12">
        <f t="shared" si="249"/>
        <v>2</v>
      </c>
      <c r="GK237" s="11"/>
      <c r="GL237" s="9">
        <f>VLOOKUP($C237, Table3[#All], 113, 0)</f>
        <v>0</v>
      </c>
      <c r="GM237" s="9">
        <f>VLOOKUP($C237, Table3[#All], 114, 0)</f>
        <v>0</v>
      </c>
      <c r="GN237" s="9">
        <f>VLOOKUP($C237, Table3[#All], 115, 0)</f>
        <v>0</v>
      </c>
      <c r="GO237" s="9">
        <f>VLOOKUP($C237, Table3[#All], 116, 0)</f>
        <v>1</v>
      </c>
      <c r="GP237" s="9"/>
      <c r="GQ237" s="10">
        <f t="shared" si="250"/>
        <v>4</v>
      </c>
      <c r="GR237" s="11"/>
      <c r="GS237" s="9">
        <f>VLOOKUP($C237, Table2[#All], 3, 0)</f>
        <v>0</v>
      </c>
      <c r="GT237" s="9">
        <f>VLOOKUP($C237, Table2[#All], 4, 0)</f>
        <v>0</v>
      </c>
      <c r="GU237" s="9">
        <f>VLOOKUP($C237, Table2[#All], 5, 0)</f>
        <v>1</v>
      </c>
      <c r="GV237" s="9">
        <f>VLOOKUP($C237, Table2[#All], 6, 0)</f>
        <v>0</v>
      </c>
      <c r="GW237" s="9">
        <f>VLOOKUP($C237, Table2[#All], 7, 0)</f>
        <v>0</v>
      </c>
      <c r="GX237" s="10">
        <f t="shared" si="251"/>
        <v>3</v>
      </c>
      <c r="GY237" s="11"/>
      <c r="GZ237" s="9">
        <v>0</v>
      </c>
      <c r="HA237" s="9">
        <v>0</v>
      </c>
      <c r="HB237" s="9">
        <v>0</v>
      </c>
      <c r="HC237" s="9">
        <v>1</v>
      </c>
      <c r="HD237" s="9"/>
      <c r="HE237" s="10">
        <f t="shared" si="252"/>
        <v>4</v>
      </c>
      <c r="HF237" s="11"/>
      <c r="HG237" s="9">
        <f>VLOOKUP($C237, Table5[#All], 2, 0)</f>
        <v>0</v>
      </c>
      <c r="HH237" s="9">
        <f>VLOOKUP($C237, Table5[#All], 3, 0)</f>
        <v>0</v>
      </c>
      <c r="HI237" s="9">
        <f>VLOOKUP($C237, Table5[#All], 4, 0)</f>
        <v>1</v>
      </c>
      <c r="HJ237" s="9">
        <f>VLOOKUP($C237, Table5[#All], 5, 0)</f>
        <v>0</v>
      </c>
      <c r="HK237" s="9">
        <f>VLOOKUP($C237, Table5[#All], 6, 0)</f>
        <v>0</v>
      </c>
      <c r="HL237" s="10">
        <f t="shared" si="253"/>
        <v>3</v>
      </c>
      <c r="HM237" s="11"/>
      <c r="HN237" s="9">
        <f>VLOOKUP($C237, Table5[#All], 7, 0)</f>
        <v>0</v>
      </c>
      <c r="HO237" s="9">
        <f>VLOOKUP($C237, Table5[#All], 8, 0)</f>
        <v>0</v>
      </c>
      <c r="HP237" s="9">
        <f>VLOOKUP($C237, Table5[#All], 9, 0)</f>
        <v>1</v>
      </c>
      <c r="HQ237" s="9">
        <f>VLOOKUP($C237, Table5[#All], 10, 0)</f>
        <v>0</v>
      </c>
      <c r="HR237" s="9">
        <f>VLOOKUP($C237, Table5[#All], 11, 0)</f>
        <v>0</v>
      </c>
      <c r="HS237" s="10">
        <f t="shared" si="254"/>
        <v>3</v>
      </c>
      <c r="HT237" s="11"/>
      <c r="HU237" s="9">
        <f>VLOOKUP($C237, Table5[#All], 12, 0)</f>
        <v>1</v>
      </c>
      <c r="HV237" s="9">
        <f>VLOOKUP($C237, Table5[#All], 13, 0)</f>
        <v>0</v>
      </c>
      <c r="HW237" s="9">
        <f>VLOOKUP($C237, Table5[#All], 14, 0)</f>
        <v>0</v>
      </c>
      <c r="HX237" s="9">
        <f>VLOOKUP($C237, Table5[#All], 15, 0)</f>
        <v>0</v>
      </c>
      <c r="HY237" s="9">
        <f>VLOOKUP($C237, Table5[#All], 16, 0)</f>
        <v>0</v>
      </c>
      <c r="HZ237" s="10">
        <f t="shared" si="255"/>
        <v>1</v>
      </c>
      <c r="IA237" s="11"/>
      <c r="IB237" s="9">
        <f>VLOOKUP($C237, Table5[#All], 17, 0)</f>
        <v>1</v>
      </c>
      <c r="IC237" s="9">
        <f>VLOOKUP($C237, Table5[#All], 18, 0)</f>
        <v>0</v>
      </c>
      <c r="ID237" s="9">
        <f>VLOOKUP($C237, Table5[#All], 19, 0)</f>
        <v>0</v>
      </c>
      <c r="IE237" s="9">
        <f>VLOOKUP($C237, Table5[#All], 20, 0)</f>
        <v>0</v>
      </c>
      <c r="IF237" s="9">
        <f>VLOOKUP($C237, Table5[#All], 21, 0)</f>
        <v>0</v>
      </c>
      <c r="IG237" s="10">
        <f t="shared" si="256"/>
        <v>1</v>
      </c>
      <c r="IH237" s="11"/>
      <c r="II237" s="9">
        <f>VLOOKUP($C237, Table5[#All], 22, 0)</f>
        <v>1</v>
      </c>
      <c r="IJ237" s="9">
        <f>VLOOKUP($C237, Table5[#All], 23, 0)</f>
        <v>0</v>
      </c>
      <c r="IK237" s="9">
        <f>VLOOKUP($C237, Table5[#All], 24, 0)</f>
        <v>0</v>
      </c>
      <c r="IL237" s="9">
        <f>VLOOKUP($C237, Table5[#All], 25, 0)</f>
        <v>0</v>
      </c>
      <c r="IM237" s="9">
        <f>VLOOKUP($C237, Table5[#All], 26, 0)</f>
        <v>0</v>
      </c>
      <c r="IN237" s="10">
        <f t="shared" si="257"/>
        <v>1</v>
      </c>
      <c r="IO237" s="11"/>
      <c r="IP237" s="9">
        <v>1</v>
      </c>
      <c r="IQ237" s="9">
        <v>0</v>
      </c>
      <c r="IR237" s="9">
        <v>0</v>
      </c>
      <c r="IS237" s="9">
        <v>0</v>
      </c>
      <c r="IT237" s="9">
        <v>0</v>
      </c>
      <c r="IU237" s="10">
        <f t="shared" si="258"/>
        <v>1</v>
      </c>
      <c r="IV237" s="82"/>
    </row>
    <row r="238" spans="1:256" ht="16.3" thickTop="1" thickBot="1" x14ac:dyDescent="0.35">
      <c r="A238" s="16" t="s">
        <v>588</v>
      </c>
      <c r="B238" s="16" t="s">
        <v>619</v>
      </c>
      <c r="C238" s="16" t="s">
        <v>620</v>
      </c>
      <c r="D238" s="11"/>
      <c r="E238" s="9">
        <f>VLOOKUP($C238, Table3[#All], 2, 0)</f>
        <v>7.690000000000001E-2</v>
      </c>
      <c r="F238" s="9"/>
      <c r="G238" s="9">
        <f>VLOOKUP($C238, Table3[#All], 3, 0)</f>
        <v>0.30769999999999997</v>
      </c>
      <c r="H238" s="9">
        <f>VLOOKUP($C238, Table3[#All], 4, 0)</f>
        <v>0.61539999999999995</v>
      </c>
      <c r="I238" s="9">
        <f>VLOOKUP($C238, Table3[#All], 5, 0)</f>
        <v>0</v>
      </c>
      <c r="J238" s="10">
        <f t="shared" si="259"/>
        <v>4</v>
      </c>
      <c r="K238" s="11"/>
      <c r="L238" s="9">
        <f>VLOOKUP($C238, Table3[#All], 6, 0)</f>
        <v>0</v>
      </c>
      <c r="M238" s="9"/>
      <c r="N238" s="9">
        <f>VLOOKUP($C238, Table3[#All], 7, 0)</f>
        <v>0</v>
      </c>
      <c r="O238" s="9">
        <f>VLOOKUP($C238, Table3[#All], 8, 0)</f>
        <v>1</v>
      </c>
      <c r="P238" s="9">
        <f>VLOOKUP($C238, Table3[#All], 9, 0)</f>
        <v>0</v>
      </c>
      <c r="Q238" s="10">
        <f t="shared" si="260"/>
        <v>4</v>
      </c>
      <c r="R238" s="11"/>
      <c r="S238" s="9">
        <f>VLOOKUP($C238, Table3[#All], 10, 0)</f>
        <v>0</v>
      </c>
      <c r="T238" s="9">
        <f>VLOOKUP($C238, Table3[#All], 11, 0)</f>
        <v>0.17949999999999999</v>
      </c>
      <c r="U238" s="9">
        <f>VLOOKUP($C238, Table3[#All], 12, 0)</f>
        <v>0.61539999999999995</v>
      </c>
      <c r="V238" s="9">
        <f>VLOOKUP($C238, Table3[#All], 13, 0)</f>
        <v>0.2051</v>
      </c>
      <c r="W238" s="9">
        <f>VLOOKUP($C238, Table3[#All], 14, 0)</f>
        <v>0</v>
      </c>
      <c r="X238" s="10">
        <f t="shared" si="261"/>
        <v>3</v>
      </c>
      <c r="Y238" s="11"/>
      <c r="Z238" s="9">
        <f>VLOOKUP($C238, Table3[#All], 15, 0)</f>
        <v>0</v>
      </c>
      <c r="AA238" s="9">
        <f>VLOOKUP($C238, Table3[#All], 16, 0)</f>
        <v>0.1026</v>
      </c>
      <c r="AB238" s="9">
        <f>VLOOKUP($C238, Table3[#All], 17, 0)</f>
        <v>0.53849999999999998</v>
      </c>
      <c r="AC238" s="9">
        <f>VLOOKUP($C238, Table3[#All], 18, 0)</f>
        <v>0.35899999999999999</v>
      </c>
      <c r="AD238" s="9">
        <f>VLOOKUP($C238, Table3[#All], 19, 0)</f>
        <v>0</v>
      </c>
      <c r="AE238" s="10">
        <f t="shared" si="231"/>
        <v>4</v>
      </c>
      <c r="AF238" s="11"/>
      <c r="AG238" s="9">
        <f>VLOOKUP($C238, Table3[#All], 20, 0)</f>
        <v>0</v>
      </c>
      <c r="AH238" s="9">
        <f>VLOOKUP($C238, Table3[#All], 21, 0)</f>
        <v>0.17949999999999999</v>
      </c>
      <c r="AI238" s="9">
        <f>VLOOKUP($C238, Table3[#All], 22, 0)</f>
        <v>0.82050000000000001</v>
      </c>
      <c r="AJ238" s="9"/>
      <c r="AK238" s="9"/>
      <c r="AL238" s="10">
        <f t="shared" si="232"/>
        <v>3</v>
      </c>
      <c r="AM238" s="11"/>
      <c r="AN238" s="9">
        <f>VLOOKUP($C238, Table3[#All], 23, 0)</f>
        <v>0</v>
      </c>
      <c r="AO238" s="9">
        <f>VLOOKUP($C238, Table3[#All], 24, 0)</f>
        <v>1</v>
      </c>
      <c r="AP238" s="9">
        <f>VLOOKUP($C238, Table3[#All], 25, 0)</f>
        <v>0</v>
      </c>
      <c r="AQ238" s="9">
        <f>VLOOKUP($C238, Table3[#All], 26, 0)</f>
        <v>0</v>
      </c>
      <c r="AR238" s="9"/>
      <c r="AS238" s="12">
        <f t="shared" si="233"/>
        <v>2</v>
      </c>
      <c r="AT238" s="11"/>
      <c r="AU238" s="9">
        <f>VLOOKUP($C238, Table3[#All], 27, 0)</f>
        <v>0.66670000000000007</v>
      </c>
      <c r="AV238" s="9">
        <f>VLOOKUP($C238, Table3[#All], 28, 0)</f>
        <v>0.1026</v>
      </c>
      <c r="AW238" s="9">
        <f>VLOOKUP($C238, Table3[#All], 29, 0)</f>
        <v>0.23079999999999998</v>
      </c>
      <c r="AX238" s="9"/>
      <c r="AY238" s="9"/>
      <c r="AZ238" s="10">
        <f t="shared" si="262"/>
        <v>2</v>
      </c>
      <c r="BA238" s="11"/>
      <c r="BB238" s="9">
        <f>VLOOKUP($C238, Table3[#All], 30, 0)</f>
        <v>0.2051</v>
      </c>
      <c r="BC238" s="9">
        <f>VLOOKUP($C238, Table3[#All], 31, 0)</f>
        <v>0.48719999999999997</v>
      </c>
      <c r="BD238" s="9">
        <f>VLOOKUP($C238, Table3[#All], 32, 0)</f>
        <v>0.30769999999999997</v>
      </c>
      <c r="BE238" s="9">
        <f>VLOOKUP($C238, Table3[#All], 33, 0)</f>
        <v>0</v>
      </c>
      <c r="BF238" s="9"/>
      <c r="BG238" s="10">
        <f t="shared" si="263"/>
        <v>3</v>
      </c>
      <c r="BH238" s="81"/>
      <c r="BI238" s="9">
        <f>VLOOKUP($C238, Table3[#All], 34, 0)</f>
        <v>0</v>
      </c>
      <c r="BJ238" s="9">
        <f>VLOOKUP($C238, Table3[#All], 35, 0)</f>
        <v>0</v>
      </c>
      <c r="BK238" s="9">
        <f>VLOOKUP($C238, Table3[#All], 36, 0)</f>
        <v>0</v>
      </c>
      <c r="BL238" s="9">
        <f>VLOOKUP($C238, Table3[#All], 37, 0)</f>
        <v>0</v>
      </c>
      <c r="BM238" s="9">
        <f>VLOOKUP($C238, Table3[#All], 38, 0)</f>
        <v>0</v>
      </c>
      <c r="BN238" s="10" t="str">
        <f t="shared" si="264"/>
        <v>N/A</v>
      </c>
      <c r="BO238" s="11"/>
      <c r="BP238" s="9">
        <f>VLOOKUP($C238, Table3[#All], 39, 0)</f>
        <v>0.51280000000000003</v>
      </c>
      <c r="BQ238" s="9">
        <f>VLOOKUP($C238, Table3[#All], 40, 0)</f>
        <v>0</v>
      </c>
      <c r="BR238" s="9">
        <f>VLOOKUP($C238, Table3[#All], 41, 0)</f>
        <v>0.48719999999999997</v>
      </c>
      <c r="BS238" s="9">
        <f>VLOOKUP($C238, Table3[#All], 42, 0)</f>
        <v>0</v>
      </c>
      <c r="BT238" s="9"/>
      <c r="BU238" s="10">
        <f t="shared" si="234"/>
        <v>3</v>
      </c>
      <c r="BV238" s="11"/>
      <c r="BW238" s="9">
        <f>VLOOKUP($C238, Table3[#All], 43, 0)</f>
        <v>0.12820000000000001</v>
      </c>
      <c r="BX238" s="9">
        <f>VLOOKUP($C238, Table3[#All], 44, 0)</f>
        <v>0.84620000000000006</v>
      </c>
      <c r="BY238" s="9">
        <f>VLOOKUP($C238, Table3[#All], 45, 0)</f>
        <v>2.5600000000000001E-2</v>
      </c>
      <c r="BZ238" s="9"/>
      <c r="CA238" s="9"/>
      <c r="CB238" s="10">
        <f t="shared" si="235"/>
        <v>2</v>
      </c>
      <c r="CC238" s="81"/>
      <c r="CD238" s="9">
        <f>VLOOKUP($C238, Table3[#All], 46, 0)</f>
        <v>1</v>
      </c>
      <c r="CE238" s="9">
        <f>VLOOKUP($C238, Table3[#All], 47, 0)</f>
        <v>0</v>
      </c>
      <c r="CF238" s="9">
        <f>VLOOKUP($C238, Table3[#All], 48, 0)</f>
        <v>0</v>
      </c>
      <c r="CG238" s="9">
        <f>VLOOKUP($C238, Table3[#All], 49, 0)</f>
        <v>0</v>
      </c>
      <c r="CH238" s="9">
        <f>VLOOKUP($C238, Table3[#All], 50, 0)</f>
        <v>0</v>
      </c>
      <c r="CI238" s="12">
        <f t="shared" si="236"/>
        <v>1</v>
      </c>
      <c r="CJ238" s="13"/>
      <c r="CK238" s="9">
        <f>VLOOKUP($C238, Table3[#All], 51, 0)</f>
        <v>0.92310000000000003</v>
      </c>
      <c r="CL238" s="9">
        <f>VLOOKUP($C238, Table3[#All], 52, 0)</f>
        <v>7.690000000000001E-2</v>
      </c>
      <c r="CM238" s="9">
        <f>VLOOKUP($C238, Table3[#All], 53, 0)</f>
        <v>0</v>
      </c>
      <c r="CN238" s="9">
        <f>VLOOKUP($C238, Table3[#All], 54, 0)</f>
        <v>0</v>
      </c>
      <c r="CO238" s="9"/>
      <c r="CP238" s="10">
        <f t="shared" si="237"/>
        <v>1</v>
      </c>
      <c r="CQ238" s="11"/>
      <c r="CR238" s="9">
        <f>VLOOKUP($C238, Table3[#All], 55, 0)</f>
        <v>2.5600000000000001E-2</v>
      </c>
      <c r="CS238" s="9">
        <f>VLOOKUP($C238, Table3[#All], 56, 0)</f>
        <v>0.4103</v>
      </c>
      <c r="CT238" s="9">
        <f>VLOOKUP($C238, Table3[#All], 57, 0)</f>
        <v>0.28210000000000002</v>
      </c>
      <c r="CU238" s="9">
        <f>VLOOKUP($C238, Table3[#All], 58, 0)</f>
        <v>0.17949999999999999</v>
      </c>
      <c r="CV238" s="9">
        <f>VLOOKUP($C238, Table3[#All], 59, 0)</f>
        <v>0.1026</v>
      </c>
      <c r="CW238" s="14">
        <f t="shared" si="238"/>
        <v>4</v>
      </c>
      <c r="CX238" s="81"/>
      <c r="CY238" s="9">
        <f>VLOOKUP($C238, Table3[#All], 60, 0)</f>
        <v>0.1026</v>
      </c>
      <c r="CZ238" s="9">
        <f>VLOOKUP($C238, Table3[#All], 61, 0)</f>
        <v>0.4103</v>
      </c>
      <c r="DA238" s="9">
        <f>VLOOKUP($C238, Table3[#All], 62, 0)</f>
        <v>0.46149999999999997</v>
      </c>
      <c r="DB238" s="9">
        <f>VLOOKUP($C238, Table3[#All], 63, 0)</f>
        <v>2.5600000000000001E-2</v>
      </c>
      <c r="DC238" s="9">
        <f>VLOOKUP($C238, Table3[#All], 64, 0)</f>
        <v>0</v>
      </c>
      <c r="DD238" s="10">
        <f t="shared" si="239"/>
        <v>3</v>
      </c>
      <c r="DE238" s="11"/>
      <c r="DF238" s="9">
        <f>VLOOKUP($C238, Table3[#All], 65, 0)</f>
        <v>0.43590000000000001</v>
      </c>
      <c r="DG238" s="9"/>
      <c r="DH238" s="9">
        <f>VLOOKUP($C238, Table3[#All], 66, 0)</f>
        <v>0.51280000000000003</v>
      </c>
      <c r="DI238" s="9"/>
      <c r="DJ238" s="9">
        <f>VLOOKUP($C238, Table3[#All], 67, 0)</f>
        <v>5.1299999999999998E-2</v>
      </c>
      <c r="DK238" s="14">
        <f t="shared" si="240"/>
        <v>3</v>
      </c>
      <c r="DL238" s="11"/>
      <c r="DM238" s="9">
        <f>VLOOKUP($C238, Table3[#All], 68, 0)</f>
        <v>0.74360000000000004</v>
      </c>
      <c r="DN238" s="9"/>
      <c r="DO238" s="9">
        <f>VLOOKUP($C238, Table3[#All], 69, 0)</f>
        <v>0.1026</v>
      </c>
      <c r="DP238" s="9">
        <f>VLOOKUP($C238, Table3[#All], 70, 0)</f>
        <v>0.15380000000000002</v>
      </c>
      <c r="DQ238" s="9"/>
      <c r="DR238" s="14">
        <f t="shared" si="241"/>
        <v>3</v>
      </c>
      <c r="DS238" s="11"/>
      <c r="DT238" s="9">
        <f>VLOOKUP($C238, Table3[#All], 71, 0)</f>
        <v>0</v>
      </c>
      <c r="DU238" s="9">
        <f>VLOOKUP($C238, Table3[#All], 72, 0)</f>
        <v>0</v>
      </c>
      <c r="DV238" s="9">
        <f>VLOOKUP($C238, Table3[#All], 73, 0)</f>
        <v>0.12820000000000001</v>
      </c>
      <c r="DW238" s="9">
        <f>VLOOKUP($C238, Table3[#All], 74, 0)</f>
        <v>0.84620000000000006</v>
      </c>
      <c r="DX238" s="9">
        <f>VLOOKUP($C238, Table3[#All], 75, 0)</f>
        <v>2.5600000000000001E-2</v>
      </c>
      <c r="DY238" s="12">
        <f t="shared" si="230"/>
        <v>4</v>
      </c>
      <c r="DZ238" s="11"/>
      <c r="EA238" s="9">
        <f>VLOOKUP($C238, Table3[#All], 76, 0)</f>
        <v>1</v>
      </c>
      <c r="EB238" s="9">
        <f>VLOOKUP($C238, Table3[#All], 77, 0)</f>
        <v>0</v>
      </c>
      <c r="EC238" s="9">
        <f>VLOOKUP($C238, Table3[#All], 78, 0)</f>
        <v>0</v>
      </c>
      <c r="ED238" s="9">
        <f>VLOOKUP($C238, Table3[#All], 79, 0)</f>
        <v>0</v>
      </c>
      <c r="EE238" s="9">
        <f>VLOOKUP($C238, Table3[#All], 80, 0)</f>
        <v>0</v>
      </c>
      <c r="EF238" s="10">
        <f t="shared" si="242"/>
        <v>1</v>
      </c>
      <c r="EG238" s="9"/>
      <c r="EH238" s="9">
        <f>VLOOKUP($C238, Table3[#All], 81, 0)</f>
        <v>0</v>
      </c>
      <c r="EI238" s="9">
        <f>VLOOKUP($C238, Table3[#All], 82, 0)</f>
        <v>0</v>
      </c>
      <c r="EJ238" s="9">
        <f>VLOOKUP($C238, Table3[#All], 83, 0)</f>
        <v>1</v>
      </c>
      <c r="EK238" s="9">
        <f>VLOOKUP($C238, Table3[#All], 84, 0)</f>
        <v>0</v>
      </c>
      <c r="EL238" s="9">
        <f>VLOOKUP($C238, Table3[#All], 85, 0)</f>
        <v>0</v>
      </c>
      <c r="EM238" s="14">
        <f t="shared" si="243"/>
        <v>3</v>
      </c>
      <c r="EN238" s="11"/>
      <c r="EO238" s="9">
        <f>VLOOKUP($C238, Table3[#All], 86, 0)</f>
        <v>0.61539999999999995</v>
      </c>
      <c r="EP238" s="9"/>
      <c r="EQ238" s="9">
        <f>VLOOKUP($C238, Table3[#All], 87, 0)</f>
        <v>0.3846</v>
      </c>
      <c r="ER238" s="9"/>
      <c r="ES238" s="9"/>
      <c r="ET238" s="14">
        <f t="shared" si="244"/>
        <v>3</v>
      </c>
      <c r="EU238" s="11"/>
      <c r="EV238" s="9">
        <f>VLOOKUP($C238, Table3[#All], 88, 0)</f>
        <v>1</v>
      </c>
      <c r="EW238" s="9">
        <f>VLOOKUP($C238, Table3[#All], 89, 0)</f>
        <v>0</v>
      </c>
      <c r="EX238" s="9">
        <f>VLOOKUP($C238, Table3[#All], 90, 0)</f>
        <v>0</v>
      </c>
      <c r="EY238" s="9">
        <f>VLOOKUP($C238, Table3[#All], 91, 0)</f>
        <v>0</v>
      </c>
      <c r="EZ238" s="9">
        <f>VLOOKUP($C238, Table3[#All], 92, 0)</f>
        <v>0</v>
      </c>
      <c r="FA238" s="12">
        <f t="shared" si="245"/>
        <v>1</v>
      </c>
      <c r="FB238" s="11"/>
      <c r="FC238" s="9">
        <f>VLOOKUP($C238, Table3[#All], 93, 0)</f>
        <v>0</v>
      </c>
      <c r="FD238" s="9">
        <f>VLOOKUP($C238, Table3[#All], 94, 0)</f>
        <v>0.4103</v>
      </c>
      <c r="FE238" s="9">
        <f>VLOOKUP($C238, Table3[#All], 95, 0)</f>
        <v>0.35899999999999999</v>
      </c>
      <c r="FF238" s="9">
        <f>VLOOKUP($C238, Table3[#All], 96, 0)</f>
        <v>0.23079999999999998</v>
      </c>
      <c r="FG238" s="9"/>
      <c r="FH238" s="10">
        <f t="shared" si="246"/>
        <v>3</v>
      </c>
      <c r="FI238" s="11"/>
      <c r="FJ238" s="9">
        <f>VLOOKUP($C238, Table3[#All], 97, 0)</f>
        <v>0</v>
      </c>
      <c r="FK238" s="9">
        <f>VLOOKUP($C238, Table3[#All], 98, 0)</f>
        <v>0</v>
      </c>
      <c r="FL238" s="9">
        <f>VLOOKUP($C238, Table3[#All], 99, 0)</f>
        <v>0</v>
      </c>
      <c r="FM238" s="9">
        <f>VLOOKUP($C238, Table3[#All], 100, 0)</f>
        <v>0</v>
      </c>
      <c r="FN238" s="9">
        <f>VLOOKUP($C238, Table3[#All], 101, 0)</f>
        <v>1</v>
      </c>
      <c r="FO238" s="14">
        <f t="shared" si="247"/>
        <v>5</v>
      </c>
      <c r="FP238" s="11"/>
      <c r="FQ238" s="9">
        <f>VLOOKUP($C238, Table3[#All], 102, 0)</f>
        <v>0.33329999999999999</v>
      </c>
      <c r="FR238" s="9">
        <f>VLOOKUP($C238, Table3[#All], 103, 0)</f>
        <v>0.66670000000000007</v>
      </c>
      <c r="FS238" s="9">
        <f>VLOOKUP($C238, Table3[#All], 104, 0)</f>
        <v>0</v>
      </c>
      <c r="FT238" s="9">
        <f>VLOOKUP($C238, Table3[#All], 105, 0)</f>
        <v>0</v>
      </c>
      <c r="FU238" s="9">
        <v>0</v>
      </c>
      <c r="FV238" s="10">
        <f t="shared" si="248"/>
        <v>2</v>
      </c>
      <c r="FW238" s="11"/>
      <c r="FX238" s="9">
        <f>VLOOKUP($C238, Table3[#All], 106, 0)</f>
        <v>2.5600000000000001E-2</v>
      </c>
      <c r="FY238" s="9"/>
      <c r="FZ238" s="9">
        <f>VLOOKUP($C238, Table3[#All], 107, 0)</f>
        <v>0.76919999999999999</v>
      </c>
      <c r="GA238" s="9">
        <f>VLOOKUP($C238, Table3[#All], 108, 0)</f>
        <v>0.2051</v>
      </c>
      <c r="GB238" s="9"/>
      <c r="GC238" s="10">
        <f t="shared" si="265"/>
        <v>3</v>
      </c>
      <c r="GD238" s="81"/>
      <c r="GE238" s="9">
        <f>VLOOKUP($C238, Table3[#All], 109, 0)</f>
        <v>0</v>
      </c>
      <c r="GF238" s="9">
        <f>VLOOKUP($C238, Table3[#All], 110, 0)</f>
        <v>0.40539999999999998</v>
      </c>
      <c r="GG238" s="9">
        <f>VLOOKUP($C238, Table3[#All], 111, 0)</f>
        <v>0.59460000000000002</v>
      </c>
      <c r="GH238" s="9"/>
      <c r="GI238" s="9">
        <f>VLOOKUP($C238, Table3[#All], 112, 0)</f>
        <v>0</v>
      </c>
      <c r="GJ238" s="12">
        <f t="shared" si="249"/>
        <v>3</v>
      </c>
      <c r="GK238" s="11"/>
      <c r="GL238" s="9">
        <f>VLOOKUP($C238, Table3[#All], 113, 0)</f>
        <v>0</v>
      </c>
      <c r="GM238" s="9">
        <f>VLOOKUP($C238, Table3[#All], 114, 0)</f>
        <v>0</v>
      </c>
      <c r="GN238" s="9">
        <f>VLOOKUP($C238, Table3[#All], 115, 0)</f>
        <v>5.1299999999999998E-2</v>
      </c>
      <c r="GO238" s="9">
        <f>VLOOKUP($C238, Table3[#All], 116, 0)</f>
        <v>0.9487000000000001</v>
      </c>
      <c r="GP238" s="9"/>
      <c r="GQ238" s="10">
        <f t="shared" si="250"/>
        <v>4</v>
      </c>
      <c r="GR238" s="11"/>
      <c r="GS238" s="9">
        <f>VLOOKUP($C238, Table2[#All], 3, 0)</f>
        <v>0</v>
      </c>
      <c r="GT238" s="9">
        <f>VLOOKUP($C238, Table2[#All], 4, 0)</f>
        <v>0</v>
      </c>
      <c r="GU238" s="9">
        <f>VLOOKUP($C238, Table2[#All], 5, 0)</f>
        <v>1</v>
      </c>
      <c r="GV238" s="9">
        <f>VLOOKUP($C238, Table2[#All], 6, 0)</f>
        <v>0</v>
      </c>
      <c r="GW238" s="9">
        <f>VLOOKUP($C238, Table2[#All], 7, 0)</f>
        <v>0</v>
      </c>
      <c r="GX238" s="10">
        <f t="shared" si="251"/>
        <v>3</v>
      </c>
      <c r="GY238" s="11"/>
      <c r="GZ238" s="9">
        <v>0</v>
      </c>
      <c r="HA238" s="9">
        <v>0</v>
      </c>
      <c r="HB238" s="9">
        <v>0</v>
      </c>
      <c r="HC238" s="9">
        <v>1</v>
      </c>
      <c r="HD238" s="9"/>
      <c r="HE238" s="10">
        <f t="shared" si="252"/>
        <v>4</v>
      </c>
      <c r="HF238" s="11"/>
      <c r="HG238" s="9">
        <f>VLOOKUP($C238, Table5[#All], 2, 0)</f>
        <v>0</v>
      </c>
      <c r="HH238" s="9">
        <f>VLOOKUP($C238, Table5[#All], 3, 0)</f>
        <v>0</v>
      </c>
      <c r="HI238" s="9">
        <f>VLOOKUP($C238, Table5[#All], 4, 0)</f>
        <v>1</v>
      </c>
      <c r="HJ238" s="9">
        <f>VLOOKUP($C238, Table5[#All], 5, 0)</f>
        <v>0</v>
      </c>
      <c r="HK238" s="9">
        <f>VLOOKUP($C238, Table5[#All], 6, 0)</f>
        <v>0</v>
      </c>
      <c r="HL238" s="10">
        <f t="shared" si="253"/>
        <v>3</v>
      </c>
      <c r="HM238" s="11"/>
      <c r="HN238" s="9">
        <f>VLOOKUP($C238, Table5[#All], 7, 0)</f>
        <v>0</v>
      </c>
      <c r="HO238" s="9">
        <f>VLOOKUP($C238, Table5[#All], 8, 0)</f>
        <v>0</v>
      </c>
      <c r="HP238" s="9">
        <f>VLOOKUP($C238, Table5[#All], 9, 0)</f>
        <v>1</v>
      </c>
      <c r="HQ238" s="9">
        <f>VLOOKUP($C238, Table5[#All], 10, 0)</f>
        <v>0</v>
      </c>
      <c r="HR238" s="9">
        <f>VLOOKUP($C238, Table5[#All], 11, 0)</f>
        <v>0</v>
      </c>
      <c r="HS238" s="10">
        <f t="shared" si="254"/>
        <v>3</v>
      </c>
      <c r="HT238" s="11"/>
      <c r="HU238" s="9">
        <f>VLOOKUP($C238, Table5[#All], 12, 0)</f>
        <v>1</v>
      </c>
      <c r="HV238" s="9">
        <f>VLOOKUP($C238, Table5[#All], 13, 0)</f>
        <v>0</v>
      </c>
      <c r="HW238" s="9">
        <f>VLOOKUP($C238, Table5[#All], 14, 0)</f>
        <v>0</v>
      </c>
      <c r="HX238" s="9">
        <f>VLOOKUP($C238, Table5[#All], 15, 0)</f>
        <v>0</v>
      </c>
      <c r="HY238" s="9">
        <f>VLOOKUP($C238, Table5[#All], 16, 0)</f>
        <v>0</v>
      </c>
      <c r="HZ238" s="10">
        <f t="shared" si="255"/>
        <v>1</v>
      </c>
      <c r="IA238" s="11"/>
      <c r="IB238" s="9">
        <f>VLOOKUP($C238, Table5[#All], 17, 0)</f>
        <v>0</v>
      </c>
      <c r="IC238" s="9">
        <f>VLOOKUP($C238, Table5[#All], 18, 0)</f>
        <v>1</v>
      </c>
      <c r="ID238" s="9">
        <f>VLOOKUP($C238, Table5[#All], 19, 0)</f>
        <v>0</v>
      </c>
      <c r="IE238" s="9">
        <f>VLOOKUP($C238, Table5[#All], 20, 0)</f>
        <v>0</v>
      </c>
      <c r="IF238" s="9">
        <f>VLOOKUP($C238, Table5[#All], 21, 0)</f>
        <v>0</v>
      </c>
      <c r="IG238" s="10">
        <f t="shared" si="256"/>
        <v>2</v>
      </c>
      <c r="IH238" s="11"/>
      <c r="II238" s="9">
        <f>VLOOKUP($C238, Table5[#All], 22, 0)</f>
        <v>1</v>
      </c>
      <c r="IJ238" s="9">
        <f>VLOOKUP($C238, Table5[#All], 23, 0)</f>
        <v>0</v>
      </c>
      <c r="IK238" s="9">
        <f>VLOOKUP($C238, Table5[#All], 24, 0)</f>
        <v>0</v>
      </c>
      <c r="IL238" s="9">
        <f>VLOOKUP($C238, Table5[#All], 25, 0)</f>
        <v>0</v>
      </c>
      <c r="IM238" s="9">
        <f>VLOOKUP($C238, Table5[#All], 26, 0)</f>
        <v>0</v>
      </c>
      <c r="IN238" s="10">
        <f t="shared" si="257"/>
        <v>1</v>
      </c>
      <c r="IO238" s="11"/>
      <c r="IP238" s="9">
        <v>1</v>
      </c>
      <c r="IQ238" s="9">
        <v>0</v>
      </c>
      <c r="IR238" s="9">
        <v>0</v>
      </c>
      <c r="IS238" s="9">
        <v>0</v>
      </c>
      <c r="IT238" s="9">
        <v>0</v>
      </c>
      <c r="IU238" s="10">
        <f t="shared" si="258"/>
        <v>1</v>
      </c>
      <c r="IV238" s="82"/>
    </row>
    <row r="239" spans="1:256" ht="16.3" thickTop="1" thickBot="1" x14ac:dyDescent="0.35">
      <c r="A239" s="16" t="s">
        <v>588</v>
      </c>
      <c r="B239" s="16" t="s">
        <v>621</v>
      </c>
      <c r="C239" s="16" t="s">
        <v>622</v>
      </c>
      <c r="D239" s="11"/>
      <c r="E239" s="9">
        <f>VLOOKUP($C239, Table3[#All], 2, 0)</f>
        <v>3.1200000000000002E-2</v>
      </c>
      <c r="F239" s="9"/>
      <c r="G239" s="9">
        <f>VLOOKUP($C239, Table3[#All], 3, 0)</f>
        <v>0.25</v>
      </c>
      <c r="H239" s="9">
        <f>VLOOKUP($C239, Table3[#All], 4, 0)</f>
        <v>0.6875</v>
      </c>
      <c r="I239" s="9">
        <f>VLOOKUP($C239, Table3[#All], 5, 0)</f>
        <v>3.1200000000000002E-2</v>
      </c>
      <c r="J239" s="10">
        <f t="shared" si="259"/>
        <v>4</v>
      </c>
      <c r="K239" s="11"/>
      <c r="L239" s="9">
        <f>VLOOKUP($C239, Table3[#All], 6, 0)</f>
        <v>0</v>
      </c>
      <c r="M239" s="9"/>
      <c r="N239" s="9">
        <f>VLOOKUP($C239, Table3[#All], 7, 0)</f>
        <v>1</v>
      </c>
      <c r="O239" s="9">
        <f>VLOOKUP($C239, Table3[#All], 8, 0)</f>
        <v>0</v>
      </c>
      <c r="P239" s="9">
        <f>VLOOKUP($C239, Table3[#All], 9, 0)</f>
        <v>0</v>
      </c>
      <c r="Q239" s="10">
        <f t="shared" si="260"/>
        <v>3</v>
      </c>
      <c r="R239" s="11"/>
      <c r="S239" s="9">
        <f>VLOOKUP($C239, Table3[#All], 10, 0)</f>
        <v>0</v>
      </c>
      <c r="T239" s="9">
        <f>VLOOKUP($C239, Table3[#All], 11, 0)</f>
        <v>0</v>
      </c>
      <c r="U239" s="9">
        <f>VLOOKUP($C239, Table3[#All], 12, 0)</f>
        <v>9.3800000000000008E-2</v>
      </c>
      <c r="V239" s="9">
        <f>VLOOKUP($C239, Table3[#All], 13, 0)</f>
        <v>0.40619999999999995</v>
      </c>
      <c r="W239" s="9">
        <f>VLOOKUP($C239, Table3[#All], 14, 0)</f>
        <v>0.5</v>
      </c>
      <c r="X239" s="10">
        <f t="shared" si="261"/>
        <v>5</v>
      </c>
      <c r="Y239" s="11"/>
      <c r="Z239" s="9">
        <f>VLOOKUP($C239, Table3[#All], 15, 0)</f>
        <v>0</v>
      </c>
      <c r="AA239" s="9">
        <f>VLOOKUP($C239, Table3[#All], 16, 0)</f>
        <v>0</v>
      </c>
      <c r="AB239" s="9">
        <f>VLOOKUP($C239, Table3[#All], 17, 0)</f>
        <v>0.46880000000000005</v>
      </c>
      <c r="AC239" s="9">
        <f>VLOOKUP($C239, Table3[#All], 18, 0)</f>
        <v>0.53120000000000001</v>
      </c>
      <c r="AD239" s="9">
        <f>VLOOKUP($C239, Table3[#All], 19, 0)</f>
        <v>0</v>
      </c>
      <c r="AE239" s="10">
        <f t="shared" si="231"/>
        <v>4</v>
      </c>
      <c r="AF239" s="11"/>
      <c r="AG239" s="9">
        <f>VLOOKUP($C239, Table3[#All], 20, 0)</f>
        <v>0.16670000000000001</v>
      </c>
      <c r="AH239" s="9">
        <f>VLOOKUP($C239, Table3[#All], 21, 0)</f>
        <v>0.66670000000000007</v>
      </c>
      <c r="AI239" s="9">
        <f>VLOOKUP($C239, Table3[#All], 22, 0)</f>
        <v>0.16670000000000001</v>
      </c>
      <c r="AJ239" s="9"/>
      <c r="AK239" s="9"/>
      <c r="AL239" s="10">
        <f t="shared" si="232"/>
        <v>2</v>
      </c>
      <c r="AM239" s="11"/>
      <c r="AN239" s="9">
        <f>VLOOKUP($C239, Table3[#All], 23, 0)</f>
        <v>0</v>
      </c>
      <c r="AO239" s="9">
        <f>VLOOKUP($C239, Table3[#All], 24, 0)</f>
        <v>0</v>
      </c>
      <c r="AP239" s="9">
        <f>VLOOKUP($C239, Table3[#All], 25, 0)</f>
        <v>0</v>
      </c>
      <c r="AQ239" s="9">
        <f>VLOOKUP($C239, Table3[#All], 26, 0)</f>
        <v>1</v>
      </c>
      <c r="AR239" s="9"/>
      <c r="AS239" s="12">
        <f t="shared" si="233"/>
        <v>4</v>
      </c>
      <c r="AT239" s="11"/>
      <c r="AU239" s="9">
        <f>VLOOKUP($C239, Table3[#All], 27, 0)</f>
        <v>0.53120000000000001</v>
      </c>
      <c r="AV239" s="9">
        <f>VLOOKUP($C239, Table3[#All], 28, 0)</f>
        <v>0.40619999999999995</v>
      </c>
      <c r="AW239" s="9">
        <f>VLOOKUP($C239, Table3[#All], 29, 0)</f>
        <v>6.25E-2</v>
      </c>
      <c r="AX239" s="9"/>
      <c r="AY239" s="9"/>
      <c r="AZ239" s="10">
        <f t="shared" si="262"/>
        <v>2</v>
      </c>
      <c r="BA239" s="11"/>
      <c r="BB239" s="9">
        <f>VLOOKUP($C239, Table3[#All], 30, 0)</f>
        <v>9.3800000000000008E-2</v>
      </c>
      <c r="BC239" s="9">
        <f>VLOOKUP($C239, Table3[#All], 31, 0)</f>
        <v>0.21879999999999999</v>
      </c>
      <c r="BD239" s="9">
        <f>VLOOKUP($C239, Table3[#All], 32, 0)</f>
        <v>0.59379999999999999</v>
      </c>
      <c r="BE239" s="9">
        <f>VLOOKUP($C239, Table3[#All], 33, 0)</f>
        <v>9.3800000000000008E-2</v>
      </c>
      <c r="BF239" s="9"/>
      <c r="BG239" s="10">
        <f t="shared" si="263"/>
        <v>3</v>
      </c>
      <c r="BH239" s="81"/>
      <c r="BI239" s="9">
        <f>VLOOKUP($C239, Table3[#All], 34, 0)</f>
        <v>0</v>
      </c>
      <c r="BJ239" s="9">
        <f>VLOOKUP($C239, Table3[#All], 35, 0)</f>
        <v>0</v>
      </c>
      <c r="BK239" s="9">
        <f>VLOOKUP($C239, Table3[#All], 36, 0)</f>
        <v>0</v>
      </c>
      <c r="BL239" s="9">
        <f>VLOOKUP($C239, Table3[#All], 37, 0)</f>
        <v>0</v>
      </c>
      <c r="BM239" s="9">
        <f>VLOOKUP($C239, Table3[#All], 38, 0)</f>
        <v>0</v>
      </c>
      <c r="BN239" s="10" t="str">
        <f t="shared" si="264"/>
        <v>N/A</v>
      </c>
      <c r="BO239" s="11"/>
      <c r="BP239" s="9">
        <f>VLOOKUP($C239, Table3[#All], 39, 0)</f>
        <v>0</v>
      </c>
      <c r="BQ239" s="9">
        <f>VLOOKUP($C239, Table3[#All], 40, 0)</f>
        <v>0.1875</v>
      </c>
      <c r="BR239" s="9">
        <f>VLOOKUP($C239, Table3[#All], 41, 0)</f>
        <v>0.8125</v>
      </c>
      <c r="BS239" s="9">
        <f>VLOOKUP($C239, Table3[#All], 42, 0)</f>
        <v>0</v>
      </c>
      <c r="BT239" s="9"/>
      <c r="BU239" s="10">
        <f t="shared" si="234"/>
        <v>3</v>
      </c>
      <c r="BV239" s="11"/>
      <c r="BW239" s="9">
        <f>VLOOKUP($C239, Table3[#All], 43, 0)</f>
        <v>0.40619999999999995</v>
      </c>
      <c r="BX239" s="9">
        <f>VLOOKUP($C239, Table3[#All], 44, 0)</f>
        <v>0.59379999999999999</v>
      </c>
      <c r="BY239" s="9">
        <f>VLOOKUP($C239, Table3[#All], 45, 0)</f>
        <v>0</v>
      </c>
      <c r="BZ239" s="9"/>
      <c r="CA239" s="9"/>
      <c r="CB239" s="10">
        <f t="shared" si="235"/>
        <v>2</v>
      </c>
      <c r="CC239" s="81"/>
      <c r="CD239" s="9">
        <f>VLOOKUP($C239, Table3[#All], 46, 0)</f>
        <v>0.8125</v>
      </c>
      <c r="CE239" s="9">
        <f>VLOOKUP($C239, Table3[#All], 47, 0)</f>
        <v>0</v>
      </c>
      <c r="CF239" s="9">
        <f>VLOOKUP($C239, Table3[#All], 48, 0)</f>
        <v>0.1875</v>
      </c>
      <c r="CG239" s="9">
        <f>VLOOKUP($C239, Table3[#All], 49, 0)</f>
        <v>0</v>
      </c>
      <c r="CH239" s="9">
        <f>VLOOKUP($C239, Table3[#All], 50, 0)</f>
        <v>0</v>
      </c>
      <c r="CI239" s="12">
        <f t="shared" si="236"/>
        <v>1</v>
      </c>
      <c r="CJ239" s="13"/>
      <c r="CK239" s="9">
        <f>VLOOKUP($C239, Table3[#All], 51, 0)</f>
        <v>0</v>
      </c>
      <c r="CL239" s="9">
        <f>VLOOKUP($C239, Table3[#All], 52, 0)</f>
        <v>0.59379999999999999</v>
      </c>
      <c r="CM239" s="9">
        <f>VLOOKUP($C239, Table3[#All], 53, 0)</f>
        <v>0.375</v>
      </c>
      <c r="CN239" s="9">
        <f>VLOOKUP($C239, Table3[#All], 54, 0)</f>
        <v>3.1200000000000002E-2</v>
      </c>
      <c r="CO239" s="9"/>
      <c r="CP239" s="10">
        <f t="shared" si="237"/>
        <v>3</v>
      </c>
      <c r="CQ239" s="11"/>
      <c r="CR239" s="9">
        <f>VLOOKUP($C239, Table3[#All], 55, 0)</f>
        <v>0</v>
      </c>
      <c r="CS239" s="9">
        <f>VLOOKUP($C239, Table3[#All], 56, 0)</f>
        <v>3.1200000000000002E-2</v>
      </c>
      <c r="CT239" s="9">
        <f>VLOOKUP($C239, Table3[#All], 57, 0)</f>
        <v>9.3800000000000008E-2</v>
      </c>
      <c r="CU239" s="9">
        <f>VLOOKUP($C239, Table3[#All], 58, 0)</f>
        <v>0.375</v>
      </c>
      <c r="CV239" s="9">
        <f>VLOOKUP($C239, Table3[#All], 59, 0)</f>
        <v>0.5</v>
      </c>
      <c r="CW239" s="14">
        <f t="shared" si="238"/>
        <v>5</v>
      </c>
      <c r="CX239" s="81"/>
      <c r="CY239" s="9">
        <f>VLOOKUP($C239, Table3[#All], 60, 0)</f>
        <v>3.1200000000000002E-2</v>
      </c>
      <c r="CZ239" s="9">
        <f>VLOOKUP($C239, Table3[#All], 61, 0)</f>
        <v>0</v>
      </c>
      <c r="DA239" s="9">
        <f>VLOOKUP($C239, Table3[#All], 62, 0)</f>
        <v>0.125</v>
      </c>
      <c r="DB239" s="9">
        <f>VLOOKUP($C239, Table3[#All], 63, 0)</f>
        <v>3.1200000000000002E-2</v>
      </c>
      <c r="DC239" s="9">
        <f>VLOOKUP($C239, Table3[#All], 64, 0)</f>
        <v>0.8125</v>
      </c>
      <c r="DD239" s="10">
        <f t="shared" si="239"/>
        <v>5</v>
      </c>
      <c r="DE239" s="11"/>
      <c r="DF239" s="9">
        <f>VLOOKUP($C239, Table3[#All], 65, 0)</f>
        <v>3.1200000000000002E-2</v>
      </c>
      <c r="DG239" s="9"/>
      <c r="DH239" s="9">
        <f>VLOOKUP($C239, Table3[#All], 66, 0)</f>
        <v>0.53120000000000001</v>
      </c>
      <c r="DI239" s="9"/>
      <c r="DJ239" s="9">
        <f>VLOOKUP($C239, Table3[#All], 67, 0)</f>
        <v>0.4375</v>
      </c>
      <c r="DK239" s="14">
        <f t="shared" si="240"/>
        <v>5</v>
      </c>
      <c r="DL239" s="11"/>
      <c r="DM239" s="9">
        <f>VLOOKUP($C239, Table3[#All], 68, 0)</f>
        <v>9.3800000000000008E-2</v>
      </c>
      <c r="DN239" s="9"/>
      <c r="DO239" s="9">
        <f>VLOOKUP($C239, Table3[#All], 69, 0)</f>
        <v>0.1875</v>
      </c>
      <c r="DP239" s="9">
        <f>VLOOKUP($C239, Table3[#All], 70, 0)</f>
        <v>0.71879999999999999</v>
      </c>
      <c r="DQ239" s="9"/>
      <c r="DR239" s="14">
        <f t="shared" si="241"/>
        <v>4</v>
      </c>
      <c r="DS239" s="11"/>
      <c r="DT239" s="9">
        <f>VLOOKUP($C239, Table3[#All], 71, 0)</f>
        <v>0</v>
      </c>
      <c r="DU239" s="9">
        <f>VLOOKUP($C239, Table3[#All], 72, 0)</f>
        <v>0</v>
      </c>
      <c r="DV239" s="9">
        <f>VLOOKUP($C239, Table3[#All], 73, 0)</f>
        <v>0</v>
      </c>
      <c r="DW239" s="9">
        <f>VLOOKUP($C239, Table3[#All], 74, 0)</f>
        <v>0</v>
      </c>
      <c r="DX239" s="9">
        <f>VLOOKUP($C239, Table3[#All], 75, 0)</f>
        <v>1</v>
      </c>
      <c r="DY239" s="12">
        <f t="shared" si="230"/>
        <v>5</v>
      </c>
      <c r="DZ239" s="11"/>
      <c r="EA239" s="9">
        <f>VLOOKUP($C239, Table3[#All], 76, 0)</f>
        <v>1</v>
      </c>
      <c r="EB239" s="9">
        <f>VLOOKUP($C239, Table3[#All], 77, 0)</f>
        <v>0</v>
      </c>
      <c r="EC239" s="9">
        <f>VLOOKUP($C239, Table3[#All], 78, 0)</f>
        <v>0</v>
      </c>
      <c r="ED239" s="9">
        <f>VLOOKUP($C239, Table3[#All], 79, 0)</f>
        <v>0</v>
      </c>
      <c r="EE239" s="9">
        <f>VLOOKUP($C239, Table3[#All], 80, 0)</f>
        <v>0</v>
      </c>
      <c r="EF239" s="10">
        <f t="shared" si="242"/>
        <v>1</v>
      </c>
      <c r="EG239" s="9"/>
      <c r="EH239" s="9">
        <f>VLOOKUP($C239, Table3[#All], 81, 0)</f>
        <v>0</v>
      </c>
      <c r="EI239" s="9">
        <f>VLOOKUP($C239, Table3[#All], 82, 0)</f>
        <v>0</v>
      </c>
      <c r="EJ239" s="9">
        <f>VLOOKUP($C239, Table3[#All], 83, 0)</f>
        <v>0</v>
      </c>
      <c r="EK239" s="9">
        <f>VLOOKUP($C239, Table3[#All], 84, 0)</f>
        <v>0</v>
      </c>
      <c r="EL239" s="9">
        <f>VLOOKUP($C239, Table3[#All], 85, 0)</f>
        <v>1</v>
      </c>
      <c r="EM239" s="14">
        <f t="shared" si="243"/>
        <v>5</v>
      </c>
      <c r="EN239" s="11"/>
      <c r="EO239" s="9">
        <f>VLOOKUP($C239, Table3[#All], 86, 0)</f>
        <v>3.1200000000000002E-2</v>
      </c>
      <c r="EP239" s="9"/>
      <c r="EQ239" s="9">
        <f>VLOOKUP($C239, Table3[#All], 87, 0)</f>
        <v>0.96879999999999999</v>
      </c>
      <c r="ER239" s="9"/>
      <c r="ES239" s="9"/>
      <c r="ET239" s="14">
        <f t="shared" si="244"/>
        <v>3</v>
      </c>
      <c r="EU239" s="11"/>
      <c r="EV239" s="9">
        <f>VLOOKUP($C239, Table3[#All], 88, 0)</f>
        <v>1</v>
      </c>
      <c r="EW239" s="9">
        <f>VLOOKUP($C239, Table3[#All], 89, 0)</f>
        <v>0</v>
      </c>
      <c r="EX239" s="9">
        <f>VLOOKUP($C239, Table3[#All], 90, 0)</f>
        <v>0</v>
      </c>
      <c r="EY239" s="9">
        <f>VLOOKUP($C239, Table3[#All], 91, 0)</f>
        <v>0</v>
      </c>
      <c r="EZ239" s="9">
        <f>VLOOKUP($C239, Table3[#All], 92, 0)</f>
        <v>0</v>
      </c>
      <c r="FA239" s="12">
        <f t="shared" si="245"/>
        <v>1</v>
      </c>
      <c r="FB239" s="11"/>
      <c r="FC239" s="9">
        <f>VLOOKUP($C239, Table3[#All], 93, 0)</f>
        <v>0</v>
      </c>
      <c r="FD239" s="9">
        <f>VLOOKUP($C239, Table3[#All], 94, 0)</f>
        <v>3.1200000000000002E-2</v>
      </c>
      <c r="FE239" s="9">
        <f>VLOOKUP($C239, Table3[#All], 95, 0)</f>
        <v>0.875</v>
      </c>
      <c r="FF239" s="9">
        <f>VLOOKUP($C239, Table3[#All], 96, 0)</f>
        <v>9.3800000000000008E-2</v>
      </c>
      <c r="FG239" s="9"/>
      <c r="FH239" s="10">
        <f t="shared" si="246"/>
        <v>3</v>
      </c>
      <c r="FI239" s="11"/>
      <c r="FJ239" s="9">
        <f>VLOOKUP($C239, Table3[#All], 97, 0)</f>
        <v>0</v>
      </c>
      <c r="FK239" s="9">
        <f>VLOOKUP($C239, Table3[#All], 98, 0)</f>
        <v>0</v>
      </c>
      <c r="FL239" s="9">
        <f>VLOOKUP($C239, Table3[#All], 99, 0)</f>
        <v>0</v>
      </c>
      <c r="FM239" s="9">
        <f>VLOOKUP($C239, Table3[#All], 100, 0)</f>
        <v>0</v>
      </c>
      <c r="FN239" s="9">
        <f>VLOOKUP($C239, Table3[#All], 101, 0)</f>
        <v>1</v>
      </c>
      <c r="FO239" s="14">
        <f t="shared" si="247"/>
        <v>5</v>
      </c>
      <c r="FP239" s="11"/>
      <c r="FQ239" s="9">
        <f>VLOOKUP($C239, Table3[#All], 102, 0)</f>
        <v>1</v>
      </c>
      <c r="FR239" s="9">
        <f>VLOOKUP($C239, Table3[#All], 103, 0)</f>
        <v>0</v>
      </c>
      <c r="FS239" s="9">
        <f>VLOOKUP($C239, Table3[#All], 104, 0)</f>
        <v>0</v>
      </c>
      <c r="FT239" s="9">
        <f>VLOOKUP($C239, Table3[#All], 105, 0)</f>
        <v>0</v>
      </c>
      <c r="FU239" s="9">
        <v>0</v>
      </c>
      <c r="FV239" s="10">
        <f t="shared" si="248"/>
        <v>1</v>
      </c>
      <c r="FW239" s="11"/>
      <c r="FX239" s="9">
        <f>VLOOKUP($C239, Table3[#All], 106, 0)</f>
        <v>9.3800000000000008E-2</v>
      </c>
      <c r="FY239" s="9"/>
      <c r="FZ239" s="9">
        <f>VLOOKUP($C239, Table3[#All], 107, 0)</f>
        <v>0.28120000000000001</v>
      </c>
      <c r="GA239" s="9">
        <f>VLOOKUP($C239, Table3[#All], 108, 0)</f>
        <v>0.625</v>
      </c>
      <c r="GB239" s="9"/>
      <c r="GC239" s="10">
        <f t="shared" si="265"/>
        <v>4</v>
      </c>
      <c r="GD239" s="81"/>
      <c r="GE239" s="9">
        <f>VLOOKUP($C239, Table3[#All], 109, 0)</f>
        <v>0</v>
      </c>
      <c r="GF239" s="9">
        <f>VLOOKUP($C239, Table3[#All], 110, 0)</f>
        <v>0.21879999999999999</v>
      </c>
      <c r="GG239" s="9">
        <f>VLOOKUP($C239, Table3[#All], 111, 0)</f>
        <v>0.78120000000000001</v>
      </c>
      <c r="GH239" s="9"/>
      <c r="GI239" s="9">
        <f>VLOOKUP($C239, Table3[#All], 112, 0)</f>
        <v>0</v>
      </c>
      <c r="GJ239" s="12">
        <f t="shared" si="249"/>
        <v>3</v>
      </c>
      <c r="GK239" s="11"/>
      <c r="GL239" s="9">
        <f>VLOOKUP($C239, Table3[#All], 113, 0)</f>
        <v>0</v>
      </c>
      <c r="GM239" s="9">
        <f>VLOOKUP($C239, Table3[#All], 114, 0)</f>
        <v>0</v>
      </c>
      <c r="GN239" s="9">
        <f>VLOOKUP($C239, Table3[#All], 115, 0)</f>
        <v>0</v>
      </c>
      <c r="GO239" s="9">
        <f>VLOOKUP($C239, Table3[#All], 116, 0)</f>
        <v>1</v>
      </c>
      <c r="GP239" s="9"/>
      <c r="GQ239" s="10">
        <f t="shared" si="250"/>
        <v>4</v>
      </c>
      <c r="GR239" s="11"/>
      <c r="GS239" s="9">
        <f>VLOOKUP($C239, Table2[#All], 3, 0)</f>
        <v>0</v>
      </c>
      <c r="GT239" s="9">
        <f>VLOOKUP($C239, Table2[#All], 4, 0)</f>
        <v>0</v>
      </c>
      <c r="GU239" s="9">
        <f>VLOOKUP($C239, Table2[#All], 5, 0)</f>
        <v>1</v>
      </c>
      <c r="GV239" s="9">
        <f>VLOOKUP($C239, Table2[#All], 6, 0)</f>
        <v>0</v>
      </c>
      <c r="GW239" s="9">
        <f>VLOOKUP($C239, Table2[#All], 7, 0)</f>
        <v>0</v>
      </c>
      <c r="GX239" s="10">
        <f t="shared" si="251"/>
        <v>3</v>
      </c>
      <c r="GY239" s="11"/>
      <c r="GZ239" s="9">
        <v>0</v>
      </c>
      <c r="HA239" s="9">
        <v>0</v>
      </c>
      <c r="HB239" s="9">
        <v>0</v>
      </c>
      <c r="HC239" s="9">
        <v>1</v>
      </c>
      <c r="HD239" s="9"/>
      <c r="HE239" s="10">
        <f t="shared" si="252"/>
        <v>4</v>
      </c>
      <c r="HF239" s="11"/>
      <c r="HG239" s="9">
        <f>VLOOKUP($C239, Table5[#All], 2, 0)</f>
        <v>0</v>
      </c>
      <c r="HH239" s="9">
        <f>VLOOKUP($C239, Table5[#All], 3, 0)</f>
        <v>0</v>
      </c>
      <c r="HI239" s="9">
        <f>VLOOKUP($C239, Table5[#All], 4, 0)</f>
        <v>0</v>
      </c>
      <c r="HJ239" s="9">
        <f>VLOOKUP($C239, Table5[#All], 5, 0)</f>
        <v>1</v>
      </c>
      <c r="HK239" s="9">
        <f>VLOOKUP($C239, Table5[#All], 6, 0)</f>
        <v>0</v>
      </c>
      <c r="HL239" s="10">
        <f t="shared" si="253"/>
        <v>4</v>
      </c>
      <c r="HM239" s="11"/>
      <c r="HN239" s="9">
        <f>VLOOKUP($C239, Table5[#All], 7, 0)</f>
        <v>0</v>
      </c>
      <c r="HO239" s="9">
        <f>VLOOKUP($C239, Table5[#All], 8, 0)</f>
        <v>0</v>
      </c>
      <c r="HP239" s="9">
        <f>VLOOKUP($C239, Table5[#All], 9, 0)</f>
        <v>1</v>
      </c>
      <c r="HQ239" s="9">
        <f>VLOOKUP($C239, Table5[#All], 10, 0)</f>
        <v>0</v>
      </c>
      <c r="HR239" s="9">
        <f>VLOOKUP($C239, Table5[#All], 11, 0)</f>
        <v>0</v>
      </c>
      <c r="HS239" s="10">
        <f t="shared" si="254"/>
        <v>3</v>
      </c>
      <c r="HT239" s="11"/>
      <c r="HU239" s="9">
        <f>VLOOKUP($C239, Table5[#All], 12, 0)</f>
        <v>1</v>
      </c>
      <c r="HV239" s="9">
        <f>VLOOKUP($C239, Table5[#All], 13, 0)</f>
        <v>0</v>
      </c>
      <c r="HW239" s="9">
        <f>VLOOKUP($C239, Table5[#All], 14, 0)</f>
        <v>0</v>
      </c>
      <c r="HX239" s="9">
        <f>VLOOKUP($C239, Table5[#All], 15, 0)</f>
        <v>0</v>
      </c>
      <c r="HY239" s="9">
        <f>VLOOKUP($C239, Table5[#All], 16, 0)</f>
        <v>0</v>
      </c>
      <c r="HZ239" s="10">
        <f t="shared" si="255"/>
        <v>1</v>
      </c>
      <c r="IA239" s="11"/>
      <c r="IB239" s="9">
        <f>VLOOKUP($C239, Table5[#All], 17, 0)</f>
        <v>0</v>
      </c>
      <c r="IC239" s="9">
        <f>VLOOKUP($C239, Table5[#All], 18, 0)</f>
        <v>0</v>
      </c>
      <c r="ID239" s="9">
        <f>VLOOKUP($C239, Table5[#All], 19, 0)</f>
        <v>1</v>
      </c>
      <c r="IE239" s="9">
        <f>VLOOKUP($C239, Table5[#All], 20, 0)</f>
        <v>0</v>
      </c>
      <c r="IF239" s="9">
        <f>VLOOKUP($C239, Table5[#All], 21, 0)</f>
        <v>0</v>
      </c>
      <c r="IG239" s="10">
        <f t="shared" si="256"/>
        <v>3</v>
      </c>
      <c r="IH239" s="11"/>
      <c r="II239" s="9">
        <f>VLOOKUP($C239, Table5[#All], 22, 0)</f>
        <v>1</v>
      </c>
      <c r="IJ239" s="9">
        <f>VLOOKUP($C239, Table5[#All], 23, 0)</f>
        <v>0</v>
      </c>
      <c r="IK239" s="9">
        <f>VLOOKUP($C239, Table5[#All], 24, 0)</f>
        <v>0</v>
      </c>
      <c r="IL239" s="9">
        <f>VLOOKUP($C239, Table5[#All], 25, 0)</f>
        <v>0</v>
      </c>
      <c r="IM239" s="9">
        <f>VLOOKUP($C239, Table5[#All], 26, 0)</f>
        <v>0</v>
      </c>
      <c r="IN239" s="10">
        <f t="shared" si="257"/>
        <v>1</v>
      </c>
      <c r="IO239" s="11"/>
      <c r="IP239" s="9">
        <v>1</v>
      </c>
      <c r="IQ239" s="9">
        <v>0</v>
      </c>
      <c r="IR239" s="9">
        <v>0</v>
      </c>
      <c r="IS239" s="9">
        <v>0</v>
      </c>
      <c r="IT239" s="9">
        <v>0</v>
      </c>
      <c r="IU239" s="10">
        <f t="shared" si="258"/>
        <v>1</v>
      </c>
      <c r="IV239" s="82"/>
    </row>
    <row r="240" spans="1:256" ht="16.3" thickTop="1" thickBot="1" x14ac:dyDescent="0.35">
      <c r="A240" s="16" t="s">
        <v>623</v>
      </c>
      <c r="B240" s="16" t="s">
        <v>623</v>
      </c>
      <c r="C240" s="16" t="s">
        <v>624</v>
      </c>
      <c r="D240" s="11"/>
      <c r="E240" s="9">
        <f>VLOOKUP($C240, Table3[#All], 2, 0)</f>
        <v>0.1008</v>
      </c>
      <c r="F240" s="9"/>
      <c r="G240" s="9">
        <f>VLOOKUP($C240, Table3[#All], 3, 0)</f>
        <v>0.24809999999999999</v>
      </c>
      <c r="H240" s="9">
        <f>VLOOKUP($C240, Table3[#All], 4, 0)</f>
        <v>0.60470000000000002</v>
      </c>
      <c r="I240" s="9">
        <f>VLOOKUP($C240, Table3[#All], 5, 0)</f>
        <v>4.6500000000000007E-2</v>
      </c>
      <c r="J240" s="10">
        <f t="shared" si="259"/>
        <v>4</v>
      </c>
      <c r="K240" s="11"/>
      <c r="L240" s="9">
        <f>VLOOKUP($C240, Table3[#All], 6, 0)</f>
        <v>0</v>
      </c>
      <c r="M240" s="9"/>
      <c r="N240" s="9">
        <f>VLOOKUP($C240, Table3[#All], 7, 0)</f>
        <v>0</v>
      </c>
      <c r="O240" s="9">
        <f>VLOOKUP($C240, Table3[#All], 8, 0)</f>
        <v>1</v>
      </c>
      <c r="P240" s="9">
        <f>VLOOKUP($C240, Table3[#All], 9, 0)</f>
        <v>0</v>
      </c>
      <c r="Q240" s="10">
        <f t="shared" si="260"/>
        <v>4</v>
      </c>
      <c r="R240" s="11"/>
      <c r="S240" s="9">
        <f>VLOOKUP($C240, Table3[#All], 10, 0)</f>
        <v>0</v>
      </c>
      <c r="T240" s="9">
        <f>VLOOKUP($C240, Table3[#All], 11, 0)</f>
        <v>9.3000000000000013E-2</v>
      </c>
      <c r="U240" s="9">
        <f>VLOOKUP($C240, Table3[#All], 12, 0)</f>
        <v>0.33329999999999999</v>
      </c>
      <c r="V240" s="9">
        <f>VLOOKUP($C240, Table3[#All], 13, 0)</f>
        <v>0.55810000000000004</v>
      </c>
      <c r="W240" s="9">
        <f>VLOOKUP($C240, Table3[#All], 14, 0)</f>
        <v>1.55E-2</v>
      </c>
      <c r="X240" s="10">
        <f t="shared" si="261"/>
        <v>4</v>
      </c>
      <c r="Y240" s="11"/>
      <c r="Z240" s="9">
        <f>VLOOKUP($C240, Table3[#All], 15, 0)</f>
        <v>0</v>
      </c>
      <c r="AA240" s="9">
        <f>VLOOKUP($C240, Table3[#All], 16, 0)</f>
        <v>0.21710000000000002</v>
      </c>
      <c r="AB240" s="9">
        <f>VLOOKUP($C240, Table3[#All], 17, 0)</f>
        <v>0.25579999999999997</v>
      </c>
      <c r="AC240" s="9">
        <f>VLOOKUP($C240, Table3[#All], 18, 0)</f>
        <v>0.52710000000000001</v>
      </c>
      <c r="AD240" s="9">
        <f>VLOOKUP($C240, Table3[#All], 19, 0)</f>
        <v>0</v>
      </c>
      <c r="AE240" s="10">
        <f t="shared" si="231"/>
        <v>4</v>
      </c>
      <c r="AF240" s="11"/>
      <c r="AG240" s="9">
        <f>VLOOKUP($C240, Table3[#All], 20, 0)</f>
        <v>1.5900000000000001E-2</v>
      </c>
      <c r="AH240" s="9">
        <f>VLOOKUP($C240, Table3[#All], 21, 0)</f>
        <v>0.28570000000000001</v>
      </c>
      <c r="AI240" s="9">
        <f>VLOOKUP($C240, Table3[#All], 22, 0)</f>
        <v>0.69840000000000002</v>
      </c>
      <c r="AJ240" s="9"/>
      <c r="AK240" s="9"/>
      <c r="AL240" s="10">
        <f t="shared" si="232"/>
        <v>3</v>
      </c>
      <c r="AM240" s="11"/>
      <c r="AN240" s="9">
        <f>VLOOKUP($C240, Table3[#All], 23, 0)</f>
        <v>0</v>
      </c>
      <c r="AO240" s="9">
        <f>VLOOKUP($C240, Table3[#All], 24, 0)</f>
        <v>1</v>
      </c>
      <c r="AP240" s="9">
        <f>VLOOKUP($C240, Table3[#All], 25, 0)</f>
        <v>0</v>
      </c>
      <c r="AQ240" s="9">
        <f>VLOOKUP($C240, Table3[#All], 26, 0)</f>
        <v>0</v>
      </c>
      <c r="AR240" s="9"/>
      <c r="AS240" s="12">
        <f t="shared" si="233"/>
        <v>2</v>
      </c>
      <c r="AT240" s="11"/>
      <c r="AU240" s="9">
        <f>VLOOKUP($C240, Table3[#All], 27, 0)</f>
        <v>0.63570000000000004</v>
      </c>
      <c r="AV240" s="9">
        <f>VLOOKUP($C240, Table3[#All], 28, 0)</f>
        <v>0.17050000000000001</v>
      </c>
      <c r="AW240" s="9">
        <f>VLOOKUP($C240, Table3[#All], 29, 0)</f>
        <v>0.1938</v>
      </c>
      <c r="AX240" s="9"/>
      <c r="AY240" s="9"/>
      <c r="AZ240" s="10">
        <f t="shared" si="262"/>
        <v>2</v>
      </c>
      <c r="BA240" s="11"/>
      <c r="BB240" s="9">
        <f>VLOOKUP($C240, Table3[#All], 30, 0)</f>
        <v>0.36430000000000001</v>
      </c>
      <c r="BC240" s="9">
        <f>VLOOKUP($C240, Table3[#All], 31, 0)</f>
        <v>0.34110000000000001</v>
      </c>
      <c r="BD240" s="9">
        <f>VLOOKUP($C240, Table3[#All], 32, 0)</f>
        <v>0.13949999999999999</v>
      </c>
      <c r="BE240" s="9">
        <f>VLOOKUP($C240, Table3[#All], 33, 0)</f>
        <v>0.155</v>
      </c>
      <c r="BF240" s="9"/>
      <c r="BG240" s="10">
        <f t="shared" si="263"/>
        <v>3</v>
      </c>
      <c r="BH240" s="81"/>
      <c r="BI240" s="9">
        <f>VLOOKUP($C240, Table3[#All], 34, 0)</f>
        <v>0</v>
      </c>
      <c r="BJ240" s="9">
        <f>VLOOKUP($C240, Table3[#All], 35, 0)</f>
        <v>0</v>
      </c>
      <c r="BK240" s="9">
        <f>VLOOKUP($C240, Table3[#All], 36, 0)</f>
        <v>0</v>
      </c>
      <c r="BL240" s="9">
        <f>VLOOKUP($C240, Table3[#All], 37, 0)</f>
        <v>0</v>
      </c>
      <c r="BM240" s="9">
        <f>VLOOKUP($C240, Table3[#All], 38, 0)</f>
        <v>0</v>
      </c>
      <c r="BN240" s="10" t="str">
        <f t="shared" si="264"/>
        <v>N/A</v>
      </c>
      <c r="BO240" s="11"/>
      <c r="BP240" s="9">
        <f>VLOOKUP($C240, Table3[#All], 39, 0)</f>
        <v>0.75190000000000001</v>
      </c>
      <c r="BQ240" s="9">
        <f>VLOOKUP($C240, Table3[#All], 40, 0)</f>
        <v>0.1938</v>
      </c>
      <c r="BR240" s="9">
        <f>VLOOKUP($C240, Table3[#All], 41, 0)</f>
        <v>3.8800000000000001E-2</v>
      </c>
      <c r="BS240" s="9">
        <f>VLOOKUP($C240, Table3[#All], 42, 0)</f>
        <v>1.55E-2</v>
      </c>
      <c r="BT240" s="9"/>
      <c r="BU240" s="10">
        <f t="shared" si="234"/>
        <v>1</v>
      </c>
      <c r="BV240" s="11"/>
      <c r="BW240" s="9">
        <f>VLOOKUP($C240, Table3[#All], 43, 0)</f>
        <v>0.24030000000000001</v>
      </c>
      <c r="BX240" s="9">
        <f>VLOOKUP($C240, Table3[#All], 44, 0)</f>
        <v>0.65890000000000004</v>
      </c>
      <c r="BY240" s="9">
        <f>VLOOKUP($C240, Table3[#All], 45, 0)</f>
        <v>0.1008</v>
      </c>
      <c r="BZ240" s="9"/>
      <c r="CA240" s="9"/>
      <c r="CB240" s="10">
        <f t="shared" si="235"/>
        <v>2</v>
      </c>
      <c r="CC240" s="81"/>
      <c r="CD240" s="9">
        <f>VLOOKUP($C240, Table3[#All], 46, 0)</f>
        <v>1</v>
      </c>
      <c r="CE240" s="9">
        <f>VLOOKUP($C240, Table3[#All], 47, 0)</f>
        <v>0</v>
      </c>
      <c r="CF240" s="9">
        <f>VLOOKUP($C240, Table3[#All], 48, 0)</f>
        <v>0</v>
      </c>
      <c r="CG240" s="9">
        <f>VLOOKUP($C240, Table3[#All], 49, 0)</f>
        <v>0</v>
      </c>
      <c r="CH240" s="9">
        <f>VLOOKUP($C240, Table3[#All], 50, 0)</f>
        <v>0</v>
      </c>
      <c r="CI240" s="12">
        <f t="shared" si="236"/>
        <v>1</v>
      </c>
      <c r="CJ240" s="13"/>
      <c r="CK240" s="9">
        <f>VLOOKUP($C240, Table3[#All], 51, 0)</f>
        <v>0.18600000000000003</v>
      </c>
      <c r="CL240" s="9">
        <f>VLOOKUP($C240, Table3[#All], 52, 0)</f>
        <v>0.75970000000000004</v>
      </c>
      <c r="CM240" s="9">
        <f>VLOOKUP($C240, Table3[#All], 53, 0)</f>
        <v>5.4299999999999994E-2</v>
      </c>
      <c r="CN240" s="9">
        <f>VLOOKUP($C240, Table3[#All], 54, 0)</f>
        <v>0</v>
      </c>
      <c r="CO240" s="9"/>
      <c r="CP240" s="10">
        <f t="shared" si="237"/>
        <v>2</v>
      </c>
      <c r="CQ240" s="11"/>
      <c r="CR240" s="9">
        <f>VLOOKUP($C240, Table3[#All], 55, 0)</f>
        <v>1.55E-2</v>
      </c>
      <c r="CS240" s="9">
        <f>VLOOKUP($C240, Table3[#All], 56, 0)</f>
        <v>0.155</v>
      </c>
      <c r="CT240" s="9">
        <f>VLOOKUP($C240, Table3[#All], 57, 0)</f>
        <v>0.27129999999999999</v>
      </c>
      <c r="CU240" s="9">
        <f>VLOOKUP($C240, Table3[#All], 58, 0)</f>
        <v>0.40310000000000001</v>
      </c>
      <c r="CV240" s="9">
        <f>VLOOKUP($C240, Table3[#All], 59, 0)</f>
        <v>0.155</v>
      </c>
      <c r="CW240" s="14">
        <f t="shared" si="238"/>
        <v>4</v>
      </c>
      <c r="CX240" s="81"/>
      <c r="CY240" s="9">
        <f>VLOOKUP($C240, Table3[#All], 60, 0)</f>
        <v>0.1318</v>
      </c>
      <c r="CZ240" s="9">
        <f>VLOOKUP($C240, Table3[#All], 61, 0)</f>
        <v>0.43409999999999999</v>
      </c>
      <c r="DA240" s="9">
        <f>VLOOKUP($C240, Table3[#All], 62, 0)</f>
        <v>0.23260000000000003</v>
      </c>
      <c r="DB240" s="9">
        <f>VLOOKUP($C240, Table3[#All], 63, 0)</f>
        <v>3.8800000000000001E-2</v>
      </c>
      <c r="DC240" s="9">
        <f>VLOOKUP($C240, Table3[#All], 64, 0)</f>
        <v>0.1628</v>
      </c>
      <c r="DD240" s="10">
        <f t="shared" si="239"/>
        <v>3</v>
      </c>
      <c r="DE240" s="11"/>
      <c r="DF240" s="9">
        <f>VLOOKUP($C240, Table3[#All], 65, 0)</f>
        <v>0.27129999999999999</v>
      </c>
      <c r="DG240" s="9"/>
      <c r="DH240" s="9">
        <f>VLOOKUP($C240, Table3[#All], 66, 0)</f>
        <v>0.6744</v>
      </c>
      <c r="DI240" s="9"/>
      <c r="DJ240" s="9">
        <f>VLOOKUP($C240, Table3[#All], 67, 0)</f>
        <v>5.4299999999999994E-2</v>
      </c>
      <c r="DK240" s="14">
        <f t="shared" si="240"/>
        <v>3</v>
      </c>
      <c r="DL240" s="11"/>
      <c r="DM240" s="9">
        <f>VLOOKUP($C240, Table3[#All], 68, 0)</f>
        <v>0.82950000000000002</v>
      </c>
      <c r="DN240" s="9"/>
      <c r="DO240" s="9">
        <f>VLOOKUP($C240, Table3[#All], 69, 0)</f>
        <v>0</v>
      </c>
      <c r="DP240" s="9">
        <f>VLOOKUP($C240, Table3[#All], 70, 0)</f>
        <v>0.17050000000000001</v>
      </c>
      <c r="DQ240" s="9"/>
      <c r="DR240" s="14">
        <f t="shared" si="241"/>
        <v>1</v>
      </c>
      <c r="DS240" s="11"/>
      <c r="DT240" s="9">
        <f>VLOOKUP($C240, Table3[#All], 71, 0)</f>
        <v>0</v>
      </c>
      <c r="DU240" s="9">
        <f>VLOOKUP($C240, Table3[#All], 72, 0)</f>
        <v>0.23260000000000003</v>
      </c>
      <c r="DV240" s="9">
        <f>VLOOKUP($C240, Table3[#All], 73, 0)</f>
        <v>0.18600000000000003</v>
      </c>
      <c r="DW240" s="9">
        <f>VLOOKUP($C240, Table3[#All], 74, 0)</f>
        <v>0.35659999999999997</v>
      </c>
      <c r="DX240" s="9">
        <f>VLOOKUP($C240, Table3[#All], 75, 0)</f>
        <v>0.2248</v>
      </c>
      <c r="DY240" s="12">
        <f t="shared" si="230"/>
        <v>4</v>
      </c>
      <c r="DZ240" s="11"/>
      <c r="EA240" s="9">
        <f>VLOOKUP($C240, Table3[#All], 76, 0)</f>
        <v>1</v>
      </c>
      <c r="EB240" s="9">
        <f>VLOOKUP($C240, Table3[#All], 77, 0)</f>
        <v>0</v>
      </c>
      <c r="EC240" s="9">
        <f>VLOOKUP($C240, Table3[#All], 78, 0)</f>
        <v>0</v>
      </c>
      <c r="ED240" s="9">
        <f>VLOOKUP($C240, Table3[#All], 79, 0)</f>
        <v>0</v>
      </c>
      <c r="EE240" s="9">
        <f>VLOOKUP($C240, Table3[#All], 80, 0)</f>
        <v>0</v>
      </c>
      <c r="EF240" s="10">
        <f t="shared" si="242"/>
        <v>1</v>
      </c>
      <c r="EG240" s="9"/>
      <c r="EH240" s="9">
        <f>VLOOKUP($C240, Table3[#All], 81, 0)</f>
        <v>0</v>
      </c>
      <c r="EI240" s="9">
        <f>VLOOKUP($C240, Table3[#All], 82, 0)</f>
        <v>0</v>
      </c>
      <c r="EJ240" s="9">
        <f>VLOOKUP($C240, Table3[#All], 83, 0)</f>
        <v>0</v>
      </c>
      <c r="EK240" s="9">
        <f>VLOOKUP($C240, Table3[#All], 84, 0)</f>
        <v>0</v>
      </c>
      <c r="EL240" s="9">
        <f>VLOOKUP($C240, Table3[#All], 85, 0)</f>
        <v>1</v>
      </c>
      <c r="EM240" s="14">
        <f t="shared" si="243"/>
        <v>5</v>
      </c>
      <c r="EN240" s="11"/>
      <c r="EO240" s="9">
        <f>VLOOKUP($C240, Table3[#All], 86, 0)</f>
        <v>0.53490000000000004</v>
      </c>
      <c r="EP240" s="9"/>
      <c r="EQ240" s="9">
        <f>VLOOKUP($C240, Table3[#All], 87, 0)</f>
        <v>0.46509999999999996</v>
      </c>
      <c r="ER240" s="9"/>
      <c r="ES240" s="9"/>
      <c r="ET240" s="14">
        <f t="shared" si="244"/>
        <v>3</v>
      </c>
      <c r="EU240" s="11"/>
      <c r="EV240" s="9">
        <f>VLOOKUP($C240, Table3[#All], 88, 0)</f>
        <v>0</v>
      </c>
      <c r="EW240" s="9">
        <f>VLOOKUP($C240, Table3[#All], 89, 0)</f>
        <v>1</v>
      </c>
      <c r="EX240" s="9">
        <f>VLOOKUP($C240, Table3[#All], 90, 0)</f>
        <v>0</v>
      </c>
      <c r="EY240" s="9">
        <f>VLOOKUP($C240, Table3[#All], 91, 0)</f>
        <v>0</v>
      </c>
      <c r="EZ240" s="9">
        <f>VLOOKUP($C240, Table3[#All], 92, 0)</f>
        <v>0</v>
      </c>
      <c r="FA240" s="12">
        <f t="shared" si="245"/>
        <v>2</v>
      </c>
      <c r="FB240" s="11"/>
      <c r="FC240" s="9">
        <f>VLOOKUP($C240, Table3[#All], 93, 0)</f>
        <v>0</v>
      </c>
      <c r="FD240" s="9">
        <f>VLOOKUP($C240, Table3[#All], 94, 0)</f>
        <v>2.3300000000000001E-2</v>
      </c>
      <c r="FE240" s="9">
        <f>VLOOKUP($C240, Table3[#All], 95, 0)</f>
        <v>0.87599999999999989</v>
      </c>
      <c r="FF240" s="9">
        <f>VLOOKUP($C240, Table3[#All], 96, 0)</f>
        <v>0.1008</v>
      </c>
      <c r="FG240" s="9"/>
      <c r="FH240" s="10">
        <f t="shared" si="246"/>
        <v>3</v>
      </c>
      <c r="FI240" s="11"/>
      <c r="FJ240" s="9">
        <f>VLOOKUP($C240, Table3[#All], 97, 0)</f>
        <v>0</v>
      </c>
      <c r="FK240" s="9">
        <f>VLOOKUP($C240, Table3[#All], 98, 0)</f>
        <v>0</v>
      </c>
      <c r="FL240" s="9">
        <f>VLOOKUP($C240, Table3[#All], 99, 0)</f>
        <v>0</v>
      </c>
      <c r="FM240" s="9">
        <f>VLOOKUP($C240, Table3[#All], 100, 0)</f>
        <v>0</v>
      </c>
      <c r="FN240" s="9">
        <f>VLOOKUP($C240, Table3[#All], 101, 0)</f>
        <v>1</v>
      </c>
      <c r="FO240" s="14">
        <f t="shared" si="247"/>
        <v>5</v>
      </c>
      <c r="FP240" s="11"/>
      <c r="FQ240" s="9">
        <f>VLOOKUP($C240, Table3[#All], 102, 0)</f>
        <v>0.66670000000000007</v>
      </c>
      <c r="FR240" s="9">
        <f>VLOOKUP($C240, Table3[#All], 103, 0)</f>
        <v>0.33329999999999999</v>
      </c>
      <c r="FS240" s="9">
        <f>VLOOKUP($C240, Table3[#All], 104, 0)</f>
        <v>0</v>
      </c>
      <c r="FT240" s="9">
        <f>VLOOKUP($C240, Table3[#All], 105, 0)</f>
        <v>0</v>
      </c>
      <c r="FU240" s="9">
        <v>0</v>
      </c>
      <c r="FV240" s="10">
        <f t="shared" si="248"/>
        <v>2</v>
      </c>
      <c r="FW240" s="11"/>
      <c r="FX240" s="9">
        <f>VLOOKUP($C240, Table3[#All], 106, 0)</f>
        <v>0.4496</v>
      </c>
      <c r="FY240" s="9"/>
      <c r="FZ240" s="9">
        <f>VLOOKUP($C240, Table3[#All], 107, 0)</f>
        <v>0.39529999999999998</v>
      </c>
      <c r="GA240" s="9">
        <f>VLOOKUP($C240, Table3[#All], 108, 0)</f>
        <v>0.155</v>
      </c>
      <c r="GB240" s="9"/>
      <c r="GC240" s="10">
        <f t="shared" si="265"/>
        <v>3</v>
      </c>
      <c r="GD240" s="81"/>
      <c r="GE240" s="9">
        <f>VLOOKUP($C240, Table3[#All], 109, 0)</f>
        <v>0.19440000000000002</v>
      </c>
      <c r="GF240" s="9">
        <f>VLOOKUP($C240, Table3[#All], 110, 0)</f>
        <v>0.1852</v>
      </c>
      <c r="GG240" s="9">
        <f>VLOOKUP($C240, Table3[#All], 111, 0)</f>
        <v>0.62039999999999995</v>
      </c>
      <c r="GH240" s="9"/>
      <c r="GI240" s="9">
        <f>VLOOKUP($C240, Table3[#All], 112, 0)</f>
        <v>0</v>
      </c>
      <c r="GJ240" s="12">
        <f t="shared" si="249"/>
        <v>3</v>
      </c>
      <c r="GK240" s="11"/>
      <c r="GL240" s="9">
        <f>VLOOKUP($C240, Table3[#All], 113, 0)</f>
        <v>0</v>
      </c>
      <c r="GM240" s="9">
        <f>VLOOKUP($C240, Table3[#All], 114, 0)</f>
        <v>3.1E-2</v>
      </c>
      <c r="GN240" s="9">
        <f>VLOOKUP($C240, Table3[#All], 115, 0)</f>
        <v>0.29460000000000003</v>
      </c>
      <c r="GO240" s="9">
        <f>VLOOKUP($C240, Table3[#All], 116, 0)</f>
        <v>0.6744</v>
      </c>
      <c r="GP240" s="9"/>
      <c r="GQ240" s="10">
        <f t="shared" si="250"/>
        <v>4</v>
      </c>
      <c r="GR240" s="11"/>
      <c r="GS240" s="9">
        <f>VLOOKUP($C240, Table2[#All], 3, 0)</f>
        <v>0</v>
      </c>
      <c r="GT240" s="9">
        <f>VLOOKUP($C240, Table2[#All], 4, 0)</f>
        <v>0</v>
      </c>
      <c r="GU240" s="9">
        <f>VLOOKUP($C240, Table2[#All], 5, 0)</f>
        <v>1</v>
      </c>
      <c r="GV240" s="9">
        <f>VLOOKUP($C240, Table2[#All], 6, 0)</f>
        <v>0</v>
      </c>
      <c r="GW240" s="9">
        <f>VLOOKUP($C240, Table2[#All], 7, 0)</f>
        <v>0</v>
      </c>
      <c r="GX240" s="10">
        <f t="shared" si="251"/>
        <v>3</v>
      </c>
      <c r="GY240" s="11"/>
      <c r="GZ240" s="9">
        <v>0</v>
      </c>
      <c r="HA240" s="9">
        <v>0</v>
      </c>
      <c r="HB240" s="9">
        <v>1</v>
      </c>
      <c r="HC240" s="9">
        <v>0</v>
      </c>
      <c r="HD240" s="9"/>
      <c r="HE240" s="10">
        <f t="shared" si="252"/>
        <v>3</v>
      </c>
      <c r="HF240" s="11"/>
      <c r="HG240" s="9">
        <f>VLOOKUP($C240, Table5[#All], 2, 0)</f>
        <v>0</v>
      </c>
      <c r="HH240" s="9">
        <f>VLOOKUP($C240, Table5[#All], 3, 0)</f>
        <v>0</v>
      </c>
      <c r="HI240" s="9">
        <f>VLOOKUP($C240, Table5[#All], 4, 0)</f>
        <v>0</v>
      </c>
      <c r="HJ240" s="9">
        <f>VLOOKUP($C240, Table5[#All], 5, 0)</f>
        <v>0</v>
      </c>
      <c r="HK240" s="9">
        <f>VLOOKUP($C240, Table5[#All], 6, 0)</f>
        <v>1</v>
      </c>
      <c r="HL240" s="10">
        <f t="shared" si="253"/>
        <v>5</v>
      </c>
      <c r="HM240" s="11"/>
      <c r="HN240" s="9">
        <f>VLOOKUP($C240, Table5[#All], 7, 0)</f>
        <v>0</v>
      </c>
      <c r="HO240" s="9">
        <f>VLOOKUP($C240, Table5[#All], 8, 0)</f>
        <v>0</v>
      </c>
      <c r="HP240" s="9">
        <f>VLOOKUP($C240, Table5[#All], 9, 0)</f>
        <v>0</v>
      </c>
      <c r="HQ240" s="9">
        <f>VLOOKUP($C240, Table5[#All], 10, 0)</f>
        <v>1</v>
      </c>
      <c r="HR240" s="9">
        <f>VLOOKUP($C240, Table5[#All], 11, 0)</f>
        <v>0</v>
      </c>
      <c r="HS240" s="10">
        <f t="shared" si="254"/>
        <v>4</v>
      </c>
      <c r="HT240" s="11"/>
      <c r="HU240" s="9">
        <f>VLOOKUP($C240, Table5[#All], 12, 0)</f>
        <v>1</v>
      </c>
      <c r="HV240" s="9">
        <f>VLOOKUP($C240, Table5[#All], 13, 0)</f>
        <v>0</v>
      </c>
      <c r="HW240" s="9">
        <f>VLOOKUP($C240, Table5[#All], 14, 0)</f>
        <v>0</v>
      </c>
      <c r="HX240" s="9">
        <f>VLOOKUP($C240, Table5[#All], 15, 0)</f>
        <v>0</v>
      </c>
      <c r="HY240" s="9">
        <f>VLOOKUP($C240, Table5[#All], 16, 0)</f>
        <v>0</v>
      </c>
      <c r="HZ240" s="10">
        <f t="shared" si="255"/>
        <v>1</v>
      </c>
      <c r="IA240" s="11"/>
      <c r="IB240" s="9">
        <f>VLOOKUP($C240, Table5[#All], 17, 0)</f>
        <v>1</v>
      </c>
      <c r="IC240" s="9">
        <f>VLOOKUP($C240, Table5[#All], 18, 0)</f>
        <v>0</v>
      </c>
      <c r="ID240" s="9">
        <f>VLOOKUP($C240, Table5[#All], 19, 0)</f>
        <v>0</v>
      </c>
      <c r="IE240" s="9">
        <f>VLOOKUP($C240, Table5[#All], 20, 0)</f>
        <v>0</v>
      </c>
      <c r="IF240" s="9">
        <f>VLOOKUP($C240, Table5[#All], 21, 0)</f>
        <v>0</v>
      </c>
      <c r="IG240" s="10">
        <f t="shared" si="256"/>
        <v>1</v>
      </c>
      <c r="IH240" s="11"/>
      <c r="II240" s="9">
        <f>VLOOKUP($C240, Table5[#All], 22, 0)</f>
        <v>1</v>
      </c>
      <c r="IJ240" s="9">
        <f>VLOOKUP($C240, Table5[#All], 23, 0)</f>
        <v>0</v>
      </c>
      <c r="IK240" s="9">
        <f>VLOOKUP($C240, Table5[#All], 24, 0)</f>
        <v>0</v>
      </c>
      <c r="IL240" s="9">
        <f>VLOOKUP($C240, Table5[#All], 25, 0)</f>
        <v>0</v>
      </c>
      <c r="IM240" s="9">
        <f>VLOOKUP($C240, Table5[#All], 26, 0)</f>
        <v>0</v>
      </c>
      <c r="IN240" s="10">
        <f t="shared" si="257"/>
        <v>1</v>
      </c>
      <c r="IO240" s="11"/>
      <c r="IP240" s="9">
        <v>1</v>
      </c>
      <c r="IQ240" s="9">
        <v>0</v>
      </c>
      <c r="IR240" s="9">
        <v>0</v>
      </c>
      <c r="IS240" s="9">
        <v>0</v>
      </c>
      <c r="IT240" s="9">
        <v>0</v>
      </c>
      <c r="IU240" s="10">
        <f t="shared" si="258"/>
        <v>1</v>
      </c>
      <c r="IV240" s="82"/>
    </row>
    <row r="241" spans="1:256" ht="16.3" thickTop="1" thickBot="1" x14ac:dyDescent="0.35">
      <c r="A241" s="16" t="s">
        <v>623</v>
      </c>
      <c r="B241" s="16" t="s">
        <v>625</v>
      </c>
      <c r="C241" s="16" t="s">
        <v>626</v>
      </c>
      <c r="D241" s="11"/>
      <c r="E241" s="9">
        <f>VLOOKUP($C241, Table3[#All], 2, 0)</f>
        <v>0</v>
      </c>
      <c r="F241" s="9"/>
      <c r="G241" s="9">
        <f>VLOOKUP($C241, Table3[#All], 3, 0)</f>
        <v>0.22640000000000002</v>
      </c>
      <c r="H241" s="9">
        <f>VLOOKUP($C241, Table3[#All], 4, 0)</f>
        <v>0.6604000000000001</v>
      </c>
      <c r="I241" s="9">
        <f>VLOOKUP($C241, Table3[#All], 5, 0)</f>
        <v>0.11320000000000001</v>
      </c>
      <c r="J241" s="10">
        <f t="shared" si="259"/>
        <v>4</v>
      </c>
      <c r="K241" s="11"/>
      <c r="L241" s="9">
        <f>VLOOKUP($C241, Table3[#All], 6, 0)</f>
        <v>0</v>
      </c>
      <c r="M241" s="9"/>
      <c r="N241" s="9">
        <f>VLOOKUP($C241, Table3[#All], 7, 0)</f>
        <v>0</v>
      </c>
      <c r="O241" s="9">
        <f>VLOOKUP($C241, Table3[#All], 8, 0)</f>
        <v>1</v>
      </c>
      <c r="P241" s="9">
        <f>VLOOKUP($C241, Table3[#All], 9, 0)</f>
        <v>0</v>
      </c>
      <c r="Q241" s="10">
        <f t="shared" si="260"/>
        <v>4</v>
      </c>
      <c r="R241" s="11"/>
      <c r="S241" s="9">
        <f>VLOOKUP($C241, Table3[#All], 10, 0)</f>
        <v>0</v>
      </c>
      <c r="T241" s="9">
        <f>VLOOKUP($C241, Table3[#All], 11, 0)</f>
        <v>0.20749999999999999</v>
      </c>
      <c r="U241" s="9">
        <f>VLOOKUP($C241, Table3[#All], 12, 0)</f>
        <v>0.16980000000000001</v>
      </c>
      <c r="V241" s="9">
        <f>VLOOKUP($C241, Table3[#All], 13, 0)</f>
        <v>0.62259999999999993</v>
      </c>
      <c r="W241" s="9">
        <f>VLOOKUP($C241, Table3[#All], 14, 0)</f>
        <v>0</v>
      </c>
      <c r="X241" s="10">
        <f t="shared" si="261"/>
        <v>4</v>
      </c>
      <c r="Y241" s="11"/>
      <c r="Z241" s="9">
        <f>VLOOKUP($C241, Table3[#All], 15, 0)</f>
        <v>0</v>
      </c>
      <c r="AA241" s="9">
        <f>VLOOKUP($C241, Table3[#All], 16, 0)</f>
        <v>0.47170000000000001</v>
      </c>
      <c r="AB241" s="9">
        <f>VLOOKUP($C241, Table3[#All], 17, 0)</f>
        <v>0.47170000000000001</v>
      </c>
      <c r="AC241" s="9">
        <f>VLOOKUP($C241, Table3[#All], 18, 0)</f>
        <v>5.6600000000000004E-2</v>
      </c>
      <c r="AD241" s="9">
        <f>VLOOKUP($C241, Table3[#All], 19, 0)</f>
        <v>0</v>
      </c>
      <c r="AE241" s="10">
        <f t="shared" si="231"/>
        <v>3</v>
      </c>
      <c r="AF241" s="11"/>
      <c r="AG241" s="9">
        <f>VLOOKUP($C241, Table3[#All], 20, 0)</f>
        <v>0</v>
      </c>
      <c r="AH241" s="9">
        <f>VLOOKUP($C241, Table3[#All], 21, 0)</f>
        <v>0.62259999999999993</v>
      </c>
      <c r="AI241" s="9">
        <f>VLOOKUP($C241, Table3[#All], 22, 0)</f>
        <v>0.37740000000000001</v>
      </c>
      <c r="AJ241" s="9"/>
      <c r="AK241" s="9"/>
      <c r="AL241" s="10">
        <f t="shared" si="232"/>
        <v>3</v>
      </c>
      <c r="AM241" s="11"/>
      <c r="AN241" s="9">
        <f>VLOOKUP($C241, Table3[#All], 23, 0)</f>
        <v>0</v>
      </c>
      <c r="AO241" s="9">
        <f>VLOOKUP($C241, Table3[#All], 24, 0)</f>
        <v>1</v>
      </c>
      <c r="AP241" s="9">
        <f>VLOOKUP($C241, Table3[#All], 25, 0)</f>
        <v>0</v>
      </c>
      <c r="AQ241" s="9">
        <f>VLOOKUP($C241, Table3[#All], 26, 0)</f>
        <v>0</v>
      </c>
      <c r="AR241" s="9"/>
      <c r="AS241" s="12">
        <f t="shared" si="233"/>
        <v>2</v>
      </c>
      <c r="AT241" s="11"/>
      <c r="AU241" s="9">
        <f>VLOOKUP($C241, Table3[#All], 27, 0)</f>
        <v>0.58489999999999998</v>
      </c>
      <c r="AV241" s="9">
        <f>VLOOKUP($C241, Table3[#All], 28, 0)</f>
        <v>0.15090000000000001</v>
      </c>
      <c r="AW241" s="9">
        <f>VLOOKUP($C241, Table3[#All], 29, 0)</f>
        <v>0.26419999999999999</v>
      </c>
      <c r="AX241" s="9"/>
      <c r="AY241" s="9"/>
      <c r="AZ241" s="10">
        <f t="shared" si="262"/>
        <v>3</v>
      </c>
      <c r="BA241" s="11"/>
      <c r="BB241" s="9">
        <f>VLOOKUP($C241, Table3[#All], 30, 0)</f>
        <v>0.54720000000000002</v>
      </c>
      <c r="BC241" s="9">
        <f>VLOOKUP($C241, Table3[#All], 31, 0)</f>
        <v>0.28300000000000003</v>
      </c>
      <c r="BD241" s="9">
        <f>VLOOKUP($C241, Table3[#All], 32, 0)</f>
        <v>0.16980000000000001</v>
      </c>
      <c r="BE241" s="9">
        <f>VLOOKUP($C241, Table3[#All], 33, 0)</f>
        <v>0</v>
      </c>
      <c r="BF241" s="9"/>
      <c r="BG241" s="10">
        <f t="shared" si="263"/>
        <v>2</v>
      </c>
      <c r="BH241" s="81"/>
      <c r="BI241" s="9">
        <f>VLOOKUP($C241, Table3[#All], 34, 0)</f>
        <v>0</v>
      </c>
      <c r="BJ241" s="9">
        <f>VLOOKUP($C241, Table3[#All], 35, 0)</f>
        <v>0</v>
      </c>
      <c r="BK241" s="9">
        <f>VLOOKUP($C241, Table3[#All], 36, 0)</f>
        <v>1</v>
      </c>
      <c r="BL241" s="9">
        <f>VLOOKUP($C241, Table3[#All], 37, 0)</f>
        <v>0</v>
      </c>
      <c r="BM241" s="9">
        <f>VLOOKUP($C241, Table3[#All], 38, 0)</f>
        <v>0</v>
      </c>
      <c r="BN241" s="10">
        <f t="shared" si="264"/>
        <v>3</v>
      </c>
      <c r="BO241" s="11"/>
      <c r="BP241" s="9">
        <f>VLOOKUP($C241, Table3[#All], 39, 0)</f>
        <v>0.75470000000000004</v>
      </c>
      <c r="BQ241" s="9">
        <f>VLOOKUP($C241, Table3[#All], 40, 0)</f>
        <v>0.24530000000000002</v>
      </c>
      <c r="BR241" s="9">
        <f>VLOOKUP($C241, Table3[#All], 41, 0)</f>
        <v>0</v>
      </c>
      <c r="BS241" s="9">
        <f>VLOOKUP($C241, Table3[#All], 42, 0)</f>
        <v>0</v>
      </c>
      <c r="BT241" s="9"/>
      <c r="BU241" s="10">
        <f t="shared" si="234"/>
        <v>1</v>
      </c>
      <c r="BV241" s="11"/>
      <c r="BW241" s="9">
        <f>VLOOKUP($C241, Table3[#All], 43, 0)</f>
        <v>0</v>
      </c>
      <c r="BX241" s="9">
        <f>VLOOKUP($C241, Table3[#All], 44, 0)</f>
        <v>1</v>
      </c>
      <c r="BY241" s="9">
        <f>VLOOKUP($C241, Table3[#All], 45, 0)</f>
        <v>0</v>
      </c>
      <c r="BZ241" s="9"/>
      <c r="CA241" s="9"/>
      <c r="CB241" s="10">
        <f t="shared" si="235"/>
        <v>2</v>
      </c>
      <c r="CC241" s="81"/>
      <c r="CD241" s="9">
        <f>VLOOKUP($C241, Table3[#All], 46, 0)</f>
        <v>1</v>
      </c>
      <c r="CE241" s="9">
        <f>VLOOKUP($C241, Table3[#All], 47, 0)</f>
        <v>0</v>
      </c>
      <c r="CF241" s="9">
        <f>VLOOKUP($C241, Table3[#All], 48, 0)</f>
        <v>0</v>
      </c>
      <c r="CG241" s="9">
        <f>VLOOKUP($C241, Table3[#All], 49, 0)</f>
        <v>0</v>
      </c>
      <c r="CH241" s="9">
        <f>VLOOKUP($C241, Table3[#All], 50, 0)</f>
        <v>0</v>
      </c>
      <c r="CI241" s="12">
        <f t="shared" si="236"/>
        <v>1</v>
      </c>
      <c r="CJ241" s="13"/>
      <c r="CK241" s="9">
        <f>VLOOKUP($C241, Table3[#All], 51, 0)</f>
        <v>0</v>
      </c>
      <c r="CL241" s="9">
        <f>VLOOKUP($C241, Table3[#All], 52, 0)</f>
        <v>0.90569999999999995</v>
      </c>
      <c r="CM241" s="9">
        <f>VLOOKUP($C241, Table3[#All], 53, 0)</f>
        <v>9.4299999999999995E-2</v>
      </c>
      <c r="CN241" s="9">
        <f>VLOOKUP($C241, Table3[#All], 54, 0)</f>
        <v>0</v>
      </c>
      <c r="CO241" s="9"/>
      <c r="CP241" s="10">
        <f t="shared" si="237"/>
        <v>2</v>
      </c>
      <c r="CQ241" s="11"/>
      <c r="CR241" s="9">
        <f>VLOOKUP($C241, Table3[#All], 55, 0)</f>
        <v>0</v>
      </c>
      <c r="CS241" s="9">
        <f>VLOOKUP($C241, Table3[#All], 56, 0)</f>
        <v>7.5499999999999998E-2</v>
      </c>
      <c r="CT241" s="9">
        <f>VLOOKUP($C241, Table3[#All], 57, 0)</f>
        <v>0.35850000000000004</v>
      </c>
      <c r="CU241" s="9">
        <f>VLOOKUP($C241, Table3[#All], 58, 0)</f>
        <v>0.35850000000000004</v>
      </c>
      <c r="CV241" s="9">
        <f>VLOOKUP($C241, Table3[#All], 59, 0)</f>
        <v>0.20749999999999999</v>
      </c>
      <c r="CW241" s="14">
        <f t="shared" si="238"/>
        <v>4</v>
      </c>
      <c r="CX241" s="81"/>
      <c r="CY241" s="9">
        <f>VLOOKUP($C241, Table3[#All], 60, 0)</f>
        <v>9.4299999999999995E-2</v>
      </c>
      <c r="CZ241" s="9">
        <f>VLOOKUP($C241, Table3[#All], 61, 0)</f>
        <v>0.54720000000000002</v>
      </c>
      <c r="DA241" s="9">
        <f>VLOOKUP($C241, Table3[#All], 62, 0)</f>
        <v>0.18870000000000001</v>
      </c>
      <c r="DB241" s="9">
        <f>VLOOKUP($C241, Table3[#All], 63, 0)</f>
        <v>1.89E-2</v>
      </c>
      <c r="DC241" s="9">
        <f>VLOOKUP($C241, Table3[#All], 64, 0)</f>
        <v>0.15090000000000001</v>
      </c>
      <c r="DD241" s="10">
        <f t="shared" si="239"/>
        <v>3</v>
      </c>
      <c r="DE241" s="11"/>
      <c r="DF241" s="9">
        <f>VLOOKUP($C241, Table3[#All], 65, 0)</f>
        <v>0.28300000000000003</v>
      </c>
      <c r="DG241" s="9"/>
      <c r="DH241" s="9">
        <f>VLOOKUP($C241, Table3[#All], 66, 0)</f>
        <v>0.56600000000000006</v>
      </c>
      <c r="DI241" s="9"/>
      <c r="DJ241" s="9">
        <f>VLOOKUP($C241, Table3[#All], 67, 0)</f>
        <v>0.15090000000000001</v>
      </c>
      <c r="DK241" s="14">
        <f t="shared" si="240"/>
        <v>3</v>
      </c>
      <c r="DL241" s="11"/>
      <c r="DM241" s="9">
        <f>VLOOKUP($C241, Table3[#All], 68, 0)</f>
        <v>0.98109999999999997</v>
      </c>
      <c r="DN241" s="9"/>
      <c r="DO241" s="9">
        <f>VLOOKUP($C241, Table3[#All], 69, 0)</f>
        <v>1.89E-2</v>
      </c>
      <c r="DP241" s="9">
        <f>VLOOKUP($C241, Table3[#All], 70, 0)</f>
        <v>0</v>
      </c>
      <c r="DQ241" s="9"/>
      <c r="DR241" s="14">
        <f t="shared" si="241"/>
        <v>1</v>
      </c>
      <c r="DS241" s="11"/>
      <c r="DT241" s="9">
        <f>VLOOKUP($C241, Table3[#All], 71, 0)</f>
        <v>0</v>
      </c>
      <c r="DU241" s="9">
        <f>VLOOKUP($C241, Table3[#All], 72, 0)</f>
        <v>0.33960000000000001</v>
      </c>
      <c r="DV241" s="9">
        <f>VLOOKUP($C241, Table3[#All], 73, 0)</f>
        <v>7.5499999999999998E-2</v>
      </c>
      <c r="DW241" s="9">
        <f>VLOOKUP($C241, Table3[#All], 74, 0)</f>
        <v>0.58489999999999998</v>
      </c>
      <c r="DX241" s="9">
        <f>VLOOKUP($C241, Table3[#All], 75, 0)</f>
        <v>0</v>
      </c>
      <c r="DY241" s="12">
        <f t="shared" si="230"/>
        <v>4</v>
      </c>
      <c r="DZ241" s="11"/>
      <c r="EA241" s="9">
        <f>VLOOKUP($C241, Table3[#All], 76, 0)</f>
        <v>1</v>
      </c>
      <c r="EB241" s="9">
        <f>VLOOKUP($C241, Table3[#All], 77, 0)</f>
        <v>0</v>
      </c>
      <c r="EC241" s="9">
        <f>VLOOKUP($C241, Table3[#All], 78, 0)</f>
        <v>0</v>
      </c>
      <c r="ED241" s="9">
        <f>VLOOKUP($C241, Table3[#All], 79, 0)</f>
        <v>0</v>
      </c>
      <c r="EE241" s="9">
        <f>VLOOKUP($C241, Table3[#All], 80, 0)</f>
        <v>0</v>
      </c>
      <c r="EF241" s="10">
        <f t="shared" si="242"/>
        <v>1</v>
      </c>
      <c r="EG241" s="9"/>
      <c r="EH241" s="9">
        <f>VLOOKUP($C241, Table3[#All], 81, 0)</f>
        <v>0</v>
      </c>
      <c r="EI241" s="9">
        <f>VLOOKUP($C241, Table3[#All], 82, 0)</f>
        <v>0</v>
      </c>
      <c r="EJ241" s="9">
        <f>VLOOKUP($C241, Table3[#All], 83, 0)</f>
        <v>0</v>
      </c>
      <c r="EK241" s="9">
        <f>VLOOKUP($C241, Table3[#All], 84, 0)</f>
        <v>0</v>
      </c>
      <c r="EL241" s="9">
        <f>VLOOKUP($C241, Table3[#All], 85, 0)</f>
        <v>1</v>
      </c>
      <c r="EM241" s="14">
        <f t="shared" si="243"/>
        <v>5</v>
      </c>
      <c r="EN241" s="11"/>
      <c r="EO241" s="9">
        <f>VLOOKUP($C241, Table3[#All], 86, 0)</f>
        <v>0.41509999999999997</v>
      </c>
      <c r="EP241" s="9"/>
      <c r="EQ241" s="9">
        <f>VLOOKUP($C241, Table3[#All], 87, 0)</f>
        <v>0.58489999999999998</v>
      </c>
      <c r="ER241" s="9"/>
      <c r="ES241" s="9"/>
      <c r="ET241" s="14">
        <f t="shared" si="244"/>
        <v>3</v>
      </c>
      <c r="EU241" s="11"/>
      <c r="EV241" s="9">
        <f>VLOOKUP($C241, Table3[#All], 88, 0)</f>
        <v>0</v>
      </c>
      <c r="EW241" s="9">
        <f>VLOOKUP($C241, Table3[#All], 89, 0)</f>
        <v>1</v>
      </c>
      <c r="EX241" s="9">
        <f>VLOOKUP($C241, Table3[#All], 90, 0)</f>
        <v>0</v>
      </c>
      <c r="EY241" s="9">
        <f>VLOOKUP($C241, Table3[#All], 91, 0)</f>
        <v>0</v>
      </c>
      <c r="EZ241" s="9">
        <f>VLOOKUP($C241, Table3[#All], 92, 0)</f>
        <v>0</v>
      </c>
      <c r="FA241" s="12">
        <f t="shared" si="245"/>
        <v>2</v>
      </c>
      <c r="FB241" s="11"/>
      <c r="FC241" s="9">
        <f>VLOOKUP($C241, Table3[#All], 93, 0)</f>
        <v>0</v>
      </c>
      <c r="FD241" s="9">
        <f>VLOOKUP($C241, Table3[#All], 94, 0)</f>
        <v>0</v>
      </c>
      <c r="FE241" s="9">
        <f>VLOOKUP($C241, Table3[#All], 95, 0)</f>
        <v>0.86790000000000012</v>
      </c>
      <c r="FF241" s="9">
        <f>VLOOKUP($C241, Table3[#All], 96, 0)</f>
        <v>0.1321</v>
      </c>
      <c r="FG241" s="9"/>
      <c r="FH241" s="10">
        <f t="shared" si="246"/>
        <v>3</v>
      </c>
      <c r="FI241" s="11"/>
      <c r="FJ241" s="9">
        <f>VLOOKUP($C241, Table3[#All], 97, 0)</f>
        <v>0</v>
      </c>
      <c r="FK241" s="9">
        <f>VLOOKUP($C241, Table3[#All], 98, 0)</f>
        <v>0</v>
      </c>
      <c r="FL241" s="9">
        <f>VLOOKUP($C241, Table3[#All], 99, 0)</f>
        <v>0</v>
      </c>
      <c r="FM241" s="9">
        <f>VLOOKUP($C241, Table3[#All], 100, 0)</f>
        <v>0</v>
      </c>
      <c r="FN241" s="9">
        <f>VLOOKUP($C241, Table3[#All], 101, 0)</f>
        <v>1</v>
      </c>
      <c r="FO241" s="14">
        <f t="shared" si="247"/>
        <v>5</v>
      </c>
      <c r="FP241" s="11"/>
      <c r="FQ241" s="9">
        <f>VLOOKUP($C241, Table3[#All], 102, 0)</f>
        <v>0.49060000000000004</v>
      </c>
      <c r="FR241" s="9">
        <f>VLOOKUP($C241, Table3[#All], 103, 0)</f>
        <v>0.49060000000000004</v>
      </c>
      <c r="FS241" s="9">
        <f>VLOOKUP($C241, Table3[#All], 104, 0)</f>
        <v>0</v>
      </c>
      <c r="FT241" s="9">
        <f>VLOOKUP($C241, Table3[#All], 105, 0)</f>
        <v>1.89E-2</v>
      </c>
      <c r="FU241" s="9">
        <v>0</v>
      </c>
      <c r="FV241" s="10">
        <f t="shared" si="248"/>
        <v>2</v>
      </c>
      <c r="FW241" s="11"/>
      <c r="FX241" s="9">
        <f>VLOOKUP($C241, Table3[#All], 106, 0)</f>
        <v>0.434</v>
      </c>
      <c r="FY241" s="9"/>
      <c r="FZ241" s="9">
        <f>VLOOKUP($C241, Table3[#All], 107, 0)</f>
        <v>0.434</v>
      </c>
      <c r="GA241" s="9">
        <f>VLOOKUP($C241, Table3[#All], 108, 0)</f>
        <v>0.1321</v>
      </c>
      <c r="GB241" s="9"/>
      <c r="GC241" s="10">
        <f t="shared" si="265"/>
        <v>3</v>
      </c>
      <c r="GD241" s="81"/>
      <c r="GE241" s="9">
        <f>VLOOKUP($C241, Table3[#All], 109, 0)</f>
        <v>0</v>
      </c>
      <c r="GF241" s="9">
        <f>VLOOKUP($C241, Table3[#All], 110, 0)</f>
        <v>0.21429999999999999</v>
      </c>
      <c r="GG241" s="9">
        <f>VLOOKUP($C241, Table3[#All], 111, 0)</f>
        <v>0.78569999999999995</v>
      </c>
      <c r="GH241" s="9"/>
      <c r="GI241" s="9">
        <f>VLOOKUP($C241, Table3[#All], 112, 0)</f>
        <v>0</v>
      </c>
      <c r="GJ241" s="12">
        <f t="shared" si="249"/>
        <v>3</v>
      </c>
      <c r="GK241" s="11"/>
      <c r="GL241" s="9">
        <f>VLOOKUP($C241, Table3[#All], 113, 0)</f>
        <v>0</v>
      </c>
      <c r="GM241" s="9">
        <f>VLOOKUP($C241, Table3[#All], 114, 0)</f>
        <v>0</v>
      </c>
      <c r="GN241" s="9">
        <f>VLOOKUP($C241, Table3[#All], 115, 0)</f>
        <v>0.32079999999999997</v>
      </c>
      <c r="GO241" s="9">
        <f>VLOOKUP($C241, Table3[#All], 116, 0)</f>
        <v>0.67920000000000003</v>
      </c>
      <c r="GP241" s="9"/>
      <c r="GQ241" s="10">
        <f t="shared" si="250"/>
        <v>4</v>
      </c>
      <c r="GR241" s="11"/>
      <c r="GS241" s="9">
        <f>VLOOKUP($C241, Table2[#All], 3, 0)</f>
        <v>0</v>
      </c>
      <c r="GT241" s="9">
        <f>VLOOKUP($C241, Table2[#All], 4, 0)</f>
        <v>0</v>
      </c>
      <c r="GU241" s="9">
        <f>VLOOKUP($C241, Table2[#All], 5, 0)</f>
        <v>1</v>
      </c>
      <c r="GV241" s="9">
        <f>VLOOKUP($C241, Table2[#All], 6, 0)</f>
        <v>0</v>
      </c>
      <c r="GW241" s="9">
        <f>VLOOKUP($C241, Table2[#All], 7, 0)</f>
        <v>0</v>
      </c>
      <c r="GX241" s="10">
        <f t="shared" si="251"/>
        <v>3</v>
      </c>
      <c r="GY241" s="11"/>
      <c r="GZ241" s="9">
        <v>0</v>
      </c>
      <c r="HA241" s="9">
        <v>0</v>
      </c>
      <c r="HB241" s="9">
        <v>1</v>
      </c>
      <c r="HC241" s="9">
        <v>0</v>
      </c>
      <c r="HD241" s="9"/>
      <c r="HE241" s="10">
        <f t="shared" si="252"/>
        <v>3</v>
      </c>
      <c r="HF241" s="11"/>
      <c r="HG241" s="9">
        <f>VLOOKUP($C241, Table5[#All], 2, 0)</f>
        <v>0</v>
      </c>
      <c r="HH241" s="9">
        <f>VLOOKUP($C241, Table5[#All], 3, 0)</f>
        <v>0</v>
      </c>
      <c r="HI241" s="9">
        <f>VLOOKUP($C241, Table5[#All], 4, 0)</f>
        <v>0</v>
      </c>
      <c r="HJ241" s="9">
        <f>VLOOKUP($C241, Table5[#All], 5, 0)</f>
        <v>0</v>
      </c>
      <c r="HK241" s="9">
        <f>VLOOKUP($C241, Table5[#All], 6, 0)</f>
        <v>1</v>
      </c>
      <c r="HL241" s="10">
        <f t="shared" si="253"/>
        <v>5</v>
      </c>
      <c r="HM241" s="11"/>
      <c r="HN241" s="9">
        <f>VLOOKUP($C241, Table5[#All], 7, 0)</f>
        <v>0</v>
      </c>
      <c r="HO241" s="9">
        <f>VLOOKUP($C241, Table5[#All], 8, 0)</f>
        <v>0</v>
      </c>
      <c r="HP241" s="9">
        <f>VLOOKUP($C241, Table5[#All], 9, 0)</f>
        <v>0</v>
      </c>
      <c r="HQ241" s="9">
        <f>VLOOKUP($C241, Table5[#All], 10, 0)</f>
        <v>1</v>
      </c>
      <c r="HR241" s="9">
        <f>VLOOKUP($C241, Table5[#All], 11, 0)</f>
        <v>0</v>
      </c>
      <c r="HS241" s="10">
        <f t="shared" si="254"/>
        <v>4</v>
      </c>
      <c r="HT241" s="11"/>
      <c r="HU241" s="9">
        <f>VLOOKUP($C241, Table5[#All], 12, 0)</f>
        <v>1</v>
      </c>
      <c r="HV241" s="9">
        <f>VLOOKUP($C241, Table5[#All], 13, 0)</f>
        <v>0</v>
      </c>
      <c r="HW241" s="9">
        <f>VLOOKUP($C241, Table5[#All], 14, 0)</f>
        <v>0</v>
      </c>
      <c r="HX241" s="9">
        <f>VLOOKUP($C241, Table5[#All], 15, 0)</f>
        <v>0</v>
      </c>
      <c r="HY241" s="9">
        <f>VLOOKUP($C241, Table5[#All], 16, 0)</f>
        <v>0</v>
      </c>
      <c r="HZ241" s="10">
        <f t="shared" si="255"/>
        <v>1</v>
      </c>
      <c r="IA241" s="11"/>
      <c r="IB241" s="9">
        <f>VLOOKUP($C241, Table5[#All], 17, 0)</f>
        <v>1</v>
      </c>
      <c r="IC241" s="9">
        <f>VLOOKUP($C241, Table5[#All], 18, 0)</f>
        <v>0</v>
      </c>
      <c r="ID241" s="9">
        <f>VLOOKUP($C241, Table5[#All], 19, 0)</f>
        <v>0</v>
      </c>
      <c r="IE241" s="9">
        <f>VLOOKUP($C241, Table5[#All], 20, 0)</f>
        <v>0</v>
      </c>
      <c r="IF241" s="9">
        <f>VLOOKUP($C241, Table5[#All], 21, 0)</f>
        <v>0</v>
      </c>
      <c r="IG241" s="10">
        <f t="shared" si="256"/>
        <v>1</v>
      </c>
      <c r="IH241" s="11"/>
      <c r="II241" s="9">
        <f>VLOOKUP($C241, Table5[#All], 22, 0)</f>
        <v>1</v>
      </c>
      <c r="IJ241" s="9">
        <f>VLOOKUP($C241, Table5[#All], 23, 0)</f>
        <v>0</v>
      </c>
      <c r="IK241" s="9">
        <f>VLOOKUP($C241, Table5[#All], 24, 0)</f>
        <v>0</v>
      </c>
      <c r="IL241" s="9">
        <f>VLOOKUP($C241, Table5[#All], 25, 0)</f>
        <v>0</v>
      </c>
      <c r="IM241" s="9">
        <f>VLOOKUP($C241, Table5[#All], 26, 0)</f>
        <v>0</v>
      </c>
      <c r="IN241" s="10">
        <f t="shared" si="257"/>
        <v>1</v>
      </c>
      <c r="IO241" s="11"/>
      <c r="IP241" s="9">
        <v>1</v>
      </c>
      <c r="IQ241" s="9">
        <v>0</v>
      </c>
      <c r="IR241" s="9">
        <v>0</v>
      </c>
      <c r="IS241" s="9">
        <v>0</v>
      </c>
      <c r="IT241" s="9">
        <v>0</v>
      </c>
      <c r="IU241" s="10">
        <f t="shared" si="258"/>
        <v>1</v>
      </c>
      <c r="IV241" s="82"/>
    </row>
    <row r="242" spans="1:256" ht="16.3" thickTop="1" thickBot="1" x14ac:dyDescent="0.35">
      <c r="A242" s="16" t="s">
        <v>623</v>
      </c>
      <c r="B242" s="16" t="s">
        <v>627</v>
      </c>
      <c r="C242" s="16" t="s">
        <v>628</v>
      </c>
      <c r="D242" s="11"/>
      <c r="E242" s="9">
        <f>VLOOKUP($C242, Table3[#All], 2, 0)</f>
        <v>0</v>
      </c>
      <c r="F242" s="9"/>
      <c r="G242" s="9">
        <f>VLOOKUP($C242, Table3[#All], 3, 0)</f>
        <v>5.8799999999999998E-2</v>
      </c>
      <c r="H242" s="9">
        <f>VLOOKUP($C242, Table3[#All], 4, 0)</f>
        <v>0.91180000000000005</v>
      </c>
      <c r="I242" s="9">
        <f>VLOOKUP($C242, Table3[#All], 5, 0)</f>
        <v>2.9399999999999999E-2</v>
      </c>
      <c r="J242" s="10">
        <f t="shared" si="259"/>
        <v>4</v>
      </c>
      <c r="K242" s="11"/>
      <c r="L242" s="9">
        <f>VLOOKUP($C242, Table3[#All], 6, 0)</f>
        <v>0</v>
      </c>
      <c r="M242" s="9"/>
      <c r="N242" s="9">
        <f>VLOOKUP($C242, Table3[#All], 7, 0)</f>
        <v>1</v>
      </c>
      <c r="O242" s="9">
        <f>VLOOKUP($C242, Table3[#All], 8, 0)</f>
        <v>0</v>
      </c>
      <c r="P242" s="9">
        <f>VLOOKUP($C242, Table3[#All], 9, 0)</f>
        <v>0</v>
      </c>
      <c r="Q242" s="10">
        <f t="shared" si="260"/>
        <v>3</v>
      </c>
      <c r="R242" s="11"/>
      <c r="S242" s="9">
        <f>VLOOKUP($C242, Table3[#All], 10, 0)</f>
        <v>0</v>
      </c>
      <c r="T242" s="9">
        <f>VLOOKUP($C242, Table3[#All], 11, 0)</f>
        <v>0</v>
      </c>
      <c r="U242" s="9">
        <f>VLOOKUP($C242, Table3[#All], 12, 0)</f>
        <v>0.26469999999999999</v>
      </c>
      <c r="V242" s="9">
        <f>VLOOKUP($C242, Table3[#All], 13, 0)</f>
        <v>0.73530000000000006</v>
      </c>
      <c r="W242" s="9">
        <f>VLOOKUP($C242, Table3[#All], 14, 0)</f>
        <v>0</v>
      </c>
      <c r="X242" s="10">
        <f t="shared" si="261"/>
        <v>4</v>
      </c>
      <c r="Y242" s="11"/>
      <c r="Z242" s="9">
        <f>VLOOKUP($C242, Table3[#All], 15, 0)</f>
        <v>0</v>
      </c>
      <c r="AA242" s="9">
        <f>VLOOKUP($C242, Table3[#All], 16, 0)</f>
        <v>0</v>
      </c>
      <c r="AB242" s="9">
        <f>VLOOKUP($C242, Table3[#All], 17, 0)</f>
        <v>8.8200000000000001E-2</v>
      </c>
      <c r="AC242" s="9">
        <f>VLOOKUP($C242, Table3[#All], 18, 0)</f>
        <v>0.91180000000000005</v>
      </c>
      <c r="AD242" s="9">
        <f>VLOOKUP($C242, Table3[#All], 19, 0)</f>
        <v>0</v>
      </c>
      <c r="AE242" s="10">
        <f t="shared" si="231"/>
        <v>4</v>
      </c>
      <c r="AF242" s="11"/>
      <c r="AG242" s="9">
        <f>VLOOKUP($C242, Table3[#All], 20, 0)</f>
        <v>0</v>
      </c>
      <c r="AH242" s="9">
        <f>VLOOKUP($C242, Table3[#All], 21, 0)</f>
        <v>0.24239999999999998</v>
      </c>
      <c r="AI242" s="9">
        <f>VLOOKUP($C242, Table3[#All], 22, 0)</f>
        <v>0.75760000000000005</v>
      </c>
      <c r="AJ242" s="9"/>
      <c r="AK242" s="9"/>
      <c r="AL242" s="10">
        <f t="shared" si="232"/>
        <v>3</v>
      </c>
      <c r="AM242" s="11"/>
      <c r="AN242" s="9">
        <f>VLOOKUP($C242, Table3[#All], 23, 0)</f>
        <v>0</v>
      </c>
      <c r="AO242" s="9">
        <f>VLOOKUP($C242, Table3[#All], 24, 0)</f>
        <v>0</v>
      </c>
      <c r="AP242" s="9">
        <f>VLOOKUP($C242, Table3[#All], 25, 0)</f>
        <v>0</v>
      </c>
      <c r="AQ242" s="9">
        <f>VLOOKUP($C242, Table3[#All], 26, 0)</f>
        <v>1</v>
      </c>
      <c r="AR242" s="9"/>
      <c r="AS242" s="12">
        <f t="shared" si="233"/>
        <v>4</v>
      </c>
      <c r="AT242" s="11"/>
      <c r="AU242" s="9">
        <f>VLOOKUP($C242, Table3[#All], 27, 0)</f>
        <v>0.17649999999999999</v>
      </c>
      <c r="AV242" s="9">
        <f>VLOOKUP($C242, Table3[#All], 28, 0)</f>
        <v>0</v>
      </c>
      <c r="AW242" s="9">
        <f>VLOOKUP($C242, Table3[#All], 29, 0)</f>
        <v>0.8234999999999999</v>
      </c>
      <c r="AX242" s="9"/>
      <c r="AY242" s="9"/>
      <c r="AZ242" s="10">
        <f t="shared" si="262"/>
        <v>3</v>
      </c>
      <c r="BA242" s="11"/>
      <c r="BB242" s="9">
        <f>VLOOKUP($C242, Table3[#All], 30, 0)</f>
        <v>0.17649999999999999</v>
      </c>
      <c r="BC242" s="9">
        <f>VLOOKUP($C242, Table3[#All], 31, 0)</f>
        <v>0.1176</v>
      </c>
      <c r="BD242" s="9">
        <f>VLOOKUP($C242, Table3[#All], 32, 0)</f>
        <v>0.14710000000000001</v>
      </c>
      <c r="BE242" s="9">
        <f>VLOOKUP($C242, Table3[#All], 33, 0)</f>
        <v>0.55880000000000007</v>
      </c>
      <c r="BF242" s="9"/>
      <c r="BG242" s="10">
        <f t="shared" si="263"/>
        <v>4</v>
      </c>
      <c r="BH242" s="81"/>
      <c r="BI242" s="9">
        <f>VLOOKUP($C242, Table3[#All], 34, 0)</f>
        <v>0</v>
      </c>
      <c r="BJ242" s="9">
        <f>VLOOKUP($C242, Table3[#All], 35, 0)</f>
        <v>0</v>
      </c>
      <c r="BK242" s="9">
        <f>VLOOKUP($C242, Table3[#All], 36, 0)</f>
        <v>0</v>
      </c>
      <c r="BL242" s="9">
        <f>VLOOKUP($C242, Table3[#All], 37, 0)</f>
        <v>0</v>
      </c>
      <c r="BM242" s="9">
        <f>VLOOKUP($C242, Table3[#All], 38, 0)</f>
        <v>0</v>
      </c>
      <c r="BN242" s="10" t="str">
        <f t="shared" si="264"/>
        <v>N/A</v>
      </c>
      <c r="BO242" s="11"/>
      <c r="BP242" s="9">
        <f>VLOOKUP($C242, Table3[#All], 39, 0)</f>
        <v>0.97060000000000002</v>
      </c>
      <c r="BQ242" s="9">
        <f>VLOOKUP($C242, Table3[#All], 40, 0)</f>
        <v>2.9399999999999999E-2</v>
      </c>
      <c r="BR242" s="9">
        <f>VLOOKUP($C242, Table3[#All], 41, 0)</f>
        <v>0</v>
      </c>
      <c r="BS242" s="9">
        <f>VLOOKUP($C242, Table3[#All], 42, 0)</f>
        <v>0</v>
      </c>
      <c r="BT242" s="9"/>
      <c r="BU242" s="10">
        <f t="shared" si="234"/>
        <v>1</v>
      </c>
      <c r="BV242" s="11"/>
      <c r="BW242" s="9">
        <f>VLOOKUP($C242, Table3[#All], 43, 0)</f>
        <v>5.8799999999999998E-2</v>
      </c>
      <c r="BX242" s="9">
        <f>VLOOKUP($C242, Table3[#All], 44, 0)</f>
        <v>0.8529000000000001</v>
      </c>
      <c r="BY242" s="9">
        <f>VLOOKUP($C242, Table3[#All], 45, 0)</f>
        <v>8.8200000000000001E-2</v>
      </c>
      <c r="BZ242" s="9"/>
      <c r="CA242" s="9"/>
      <c r="CB242" s="10">
        <f t="shared" si="235"/>
        <v>2</v>
      </c>
      <c r="CC242" s="81"/>
      <c r="CD242" s="9">
        <f>VLOOKUP($C242, Table3[#All], 46, 0)</f>
        <v>1</v>
      </c>
      <c r="CE242" s="9">
        <f>VLOOKUP($C242, Table3[#All], 47, 0)</f>
        <v>0</v>
      </c>
      <c r="CF242" s="9">
        <f>VLOOKUP($C242, Table3[#All], 48, 0)</f>
        <v>0</v>
      </c>
      <c r="CG242" s="9">
        <f>VLOOKUP($C242, Table3[#All], 49, 0)</f>
        <v>0</v>
      </c>
      <c r="CH242" s="9">
        <f>VLOOKUP($C242, Table3[#All], 50, 0)</f>
        <v>0</v>
      </c>
      <c r="CI242" s="12">
        <f t="shared" si="236"/>
        <v>1</v>
      </c>
      <c r="CJ242" s="13"/>
      <c r="CK242" s="9">
        <f>VLOOKUP($C242, Table3[#All], 51, 0)</f>
        <v>0.70590000000000008</v>
      </c>
      <c r="CL242" s="9">
        <f>VLOOKUP($C242, Table3[#All], 52, 0)</f>
        <v>0.26469999999999999</v>
      </c>
      <c r="CM242" s="9">
        <f>VLOOKUP($C242, Table3[#All], 53, 0)</f>
        <v>2.9399999999999999E-2</v>
      </c>
      <c r="CN242" s="9">
        <f>VLOOKUP($C242, Table3[#All], 54, 0)</f>
        <v>0</v>
      </c>
      <c r="CO242" s="9"/>
      <c r="CP242" s="10">
        <f t="shared" si="237"/>
        <v>2</v>
      </c>
      <c r="CQ242" s="11"/>
      <c r="CR242" s="9">
        <f>VLOOKUP($C242, Table3[#All], 55, 0)</f>
        <v>8.8200000000000001E-2</v>
      </c>
      <c r="CS242" s="9">
        <f>VLOOKUP($C242, Table3[#All], 56, 0)</f>
        <v>0.38240000000000002</v>
      </c>
      <c r="CT242" s="9">
        <f>VLOOKUP($C242, Table3[#All], 57, 0)</f>
        <v>0.26469999999999999</v>
      </c>
      <c r="CU242" s="9">
        <f>VLOOKUP($C242, Table3[#All], 58, 0)</f>
        <v>0.14710000000000001</v>
      </c>
      <c r="CV242" s="9">
        <f>VLOOKUP($C242, Table3[#All], 59, 0)</f>
        <v>0.1176</v>
      </c>
      <c r="CW242" s="14">
        <f t="shared" si="238"/>
        <v>4</v>
      </c>
      <c r="CX242" s="81"/>
      <c r="CY242" s="9">
        <f>VLOOKUP($C242, Table3[#All], 60, 0)</f>
        <v>0.1176</v>
      </c>
      <c r="CZ242" s="9">
        <f>VLOOKUP($C242, Table3[#All], 61, 0)</f>
        <v>5.8799999999999998E-2</v>
      </c>
      <c r="DA242" s="9">
        <f>VLOOKUP($C242, Table3[#All], 62, 0)</f>
        <v>0.23530000000000001</v>
      </c>
      <c r="DB242" s="9">
        <f>VLOOKUP($C242, Table3[#All], 63, 0)</f>
        <v>8.8200000000000001E-2</v>
      </c>
      <c r="DC242" s="9">
        <f>VLOOKUP($C242, Table3[#All], 64, 0)</f>
        <v>0.5</v>
      </c>
      <c r="DD242" s="10">
        <f t="shared" si="239"/>
        <v>5</v>
      </c>
      <c r="DE242" s="11"/>
      <c r="DF242" s="9">
        <f>VLOOKUP($C242, Table3[#All], 65, 0)</f>
        <v>0.2059</v>
      </c>
      <c r="DG242" s="9"/>
      <c r="DH242" s="9">
        <f>VLOOKUP($C242, Table3[#All], 66, 0)</f>
        <v>0.26469999999999999</v>
      </c>
      <c r="DI242" s="9"/>
      <c r="DJ242" s="9">
        <f>VLOOKUP($C242, Table3[#All], 67, 0)</f>
        <v>0.52939999999999998</v>
      </c>
      <c r="DK242" s="14">
        <f t="shared" si="240"/>
        <v>5</v>
      </c>
      <c r="DL242" s="11"/>
      <c r="DM242" s="9">
        <f>VLOOKUP($C242, Table3[#All], 68, 0)</f>
        <v>0.23530000000000001</v>
      </c>
      <c r="DN242" s="9"/>
      <c r="DO242" s="9">
        <f>VLOOKUP($C242, Table3[#All], 69, 0)</f>
        <v>0.17649999999999999</v>
      </c>
      <c r="DP242" s="9">
        <f>VLOOKUP($C242, Table3[#All], 70, 0)</f>
        <v>0.58820000000000006</v>
      </c>
      <c r="DQ242" s="9"/>
      <c r="DR242" s="14">
        <f t="shared" si="241"/>
        <v>4</v>
      </c>
      <c r="DS242" s="11"/>
      <c r="DT242" s="9">
        <f>VLOOKUP($C242, Table3[#All], 71, 0)</f>
        <v>0</v>
      </c>
      <c r="DU242" s="9">
        <f>VLOOKUP($C242, Table3[#All], 72, 0)</f>
        <v>0</v>
      </c>
      <c r="DV242" s="9">
        <f>VLOOKUP($C242, Table3[#All], 73, 0)</f>
        <v>0</v>
      </c>
      <c r="DW242" s="9">
        <f>VLOOKUP($C242, Table3[#All], 74, 0)</f>
        <v>8.8200000000000001E-2</v>
      </c>
      <c r="DX242" s="9">
        <f>VLOOKUP($C242, Table3[#All], 75, 0)</f>
        <v>0.91180000000000005</v>
      </c>
      <c r="DY242" s="12">
        <f t="shared" si="230"/>
        <v>5</v>
      </c>
      <c r="DZ242" s="11"/>
      <c r="EA242" s="9">
        <f>VLOOKUP($C242, Table3[#All], 76, 0)</f>
        <v>1</v>
      </c>
      <c r="EB242" s="9">
        <f>VLOOKUP($C242, Table3[#All], 77, 0)</f>
        <v>0</v>
      </c>
      <c r="EC242" s="9">
        <f>VLOOKUP($C242, Table3[#All], 78, 0)</f>
        <v>0</v>
      </c>
      <c r="ED242" s="9">
        <f>VLOOKUP($C242, Table3[#All], 79, 0)</f>
        <v>0</v>
      </c>
      <c r="EE242" s="9">
        <f>VLOOKUP($C242, Table3[#All], 80, 0)</f>
        <v>0</v>
      </c>
      <c r="EF242" s="10">
        <f t="shared" si="242"/>
        <v>1</v>
      </c>
      <c r="EG242" s="9"/>
      <c r="EH242" s="9">
        <f>VLOOKUP($C242, Table3[#All], 81, 0)</f>
        <v>0</v>
      </c>
      <c r="EI242" s="9">
        <f>VLOOKUP($C242, Table3[#All], 82, 0)</f>
        <v>0</v>
      </c>
      <c r="EJ242" s="9">
        <f>VLOOKUP($C242, Table3[#All], 83, 0)</f>
        <v>0</v>
      </c>
      <c r="EK242" s="9">
        <f>VLOOKUP($C242, Table3[#All], 84, 0)</f>
        <v>0</v>
      </c>
      <c r="EL242" s="9">
        <f>VLOOKUP($C242, Table3[#All], 85, 0)</f>
        <v>1</v>
      </c>
      <c r="EM242" s="14">
        <f t="shared" si="243"/>
        <v>5</v>
      </c>
      <c r="EN242" s="11"/>
      <c r="EO242" s="9">
        <f>VLOOKUP($C242, Table3[#All], 86, 0)</f>
        <v>8.8200000000000001E-2</v>
      </c>
      <c r="EP242" s="9"/>
      <c r="EQ242" s="9">
        <f>VLOOKUP($C242, Table3[#All], 87, 0)</f>
        <v>0.91180000000000005</v>
      </c>
      <c r="ER242" s="9"/>
      <c r="ES242" s="9"/>
      <c r="ET242" s="14">
        <f t="shared" si="244"/>
        <v>3</v>
      </c>
      <c r="EU242" s="11"/>
      <c r="EV242" s="9">
        <f>VLOOKUP($C242, Table3[#All], 88, 0)</f>
        <v>0</v>
      </c>
      <c r="EW242" s="9">
        <f>VLOOKUP($C242, Table3[#All], 89, 0)</f>
        <v>1</v>
      </c>
      <c r="EX242" s="9">
        <f>VLOOKUP($C242, Table3[#All], 90, 0)</f>
        <v>0</v>
      </c>
      <c r="EY242" s="9">
        <f>VLOOKUP($C242, Table3[#All], 91, 0)</f>
        <v>0</v>
      </c>
      <c r="EZ242" s="9">
        <f>VLOOKUP($C242, Table3[#All], 92, 0)</f>
        <v>0</v>
      </c>
      <c r="FA242" s="12">
        <f t="shared" si="245"/>
        <v>2</v>
      </c>
      <c r="FB242" s="11"/>
      <c r="FC242" s="9">
        <f>VLOOKUP($C242, Table3[#All], 93, 0)</f>
        <v>0</v>
      </c>
      <c r="FD242" s="9">
        <f>VLOOKUP($C242, Table3[#All], 94, 0)</f>
        <v>0</v>
      </c>
      <c r="FE242" s="9">
        <f>VLOOKUP($C242, Table3[#All], 95, 0)</f>
        <v>1</v>
      </c>
      <c r="FF242" s="9">
        <f>VLOOKUP($C242, Table3[#All], 96, 0)</f>
        <v>0</v>
      </c>
      <c r="FG242" s="9"/>
      <c r="FH242" s="10">
        <f t="shared" si="246"/>
        <v>3</v>
      </c>
      <c r="FI242" s="11"/>
      <c r="FJ242" s="9">
        <f>VLOOKUP($C242, Table3[#All], 97, 0)</f>
        <v>0</v>
      </c>
      <c r="FK242" s="9">
        <f>VLOOKUP($C242, Table3[#All], 98, 0)</f>
        <v>0</v>
      </c>
      <c r="FL242" s="9">
        <f>VLOOKUP($C242, Table3[#All], 99, 0)</f>
        <v>0</v>
      </c>
      <c r="FM242" s="9">
        <f>VLOOKUP($C242, Table3[#All], 100, 0)</f>
        <v>0</v>
      </c>
      <c r="FN242" s="9">
        <f>VLOOKUP($C242, Table3[#All], 101, 0)</f>
        <v>1</v>
      </c>
      <c r="FO242" s="14">
        <f t="shared" si="247"/>
        <v>5</v>
      </c>
      <c r="FP242" s="11"/>
      <c r="FQ242" s="9">
        <f>VLOOKUP($C242, Table3[#All], 102, 0)</f>
        <v>0.55880000000000007</v>
      </c>
      <c r="FR242" s="9">
        <f>VLOOKUP($C242, Table3[#All], 103, 0)</f>
        <v>0.44119999999999998</v>
      </c>
      <c r="FS242" s="9">
        <f>VLOOKUP($C242, Table3[#All], 104, 0)</f>
        <v>0</v>
      </c>
      <c r="FT242" s="9">
        <f>VLOOKUP($C242, Table3[#All], 105, 0)</f>
        <v>0</v>
      </c>
      <c r="FU242" s="9">
        <v>0</v>
      </c>
      <c r="FV242" s="10">
        <f t="shared" si="248"/>
        <v>2</v>
      </c>
      <c r="FW242" s="11"/>
      <c r="FX242" s="9">
        <f>VLOOKUP($C242, Table3[#All], 106, 0)</f>
        <v>0</v>
      </c>
      <c r="FY242" s="9"/>
      <c r="FZ242" s="9">
        <f>VLOOKUP($C242, Table3[#All], 107, 0)</f>
        <v>0.91180000000000005</v>
      </c>
      <c r="GA242" s="9">
        <f>VLOOKUP($C242, Table3[#All], 108, 0)</f>
        <v>8.8200000000000001E-2</v>
      </c>
      <c r="GB242" s="9"/>
      <c r="GC242" s="10">
        <f t="shared" si="265"/>
        <v>3</v>
      </c>
      <c r="GD242" s="81"/>
      <c r="GE242" s="9">
        <f>VLOOKUP($C242, Table3[#All], 109, 0)</f>
        <v>0</v>
      </c>
      <c r="GF242" s="9">
        <f>VLOOKUP($C242, Table3[#All], 110, 0)</f>
        <v>2.9399999999999999E-2</v>
      </c>
      <c r="GG242" s="9">
        <f>VLOOKUP($C242, Table3[#All], 111, 0)</f>
        <v>0.97060000000000002</v>
      </c>
      <c r="GH242" s="9"/>
      <c r="GI242" s="9">
        <f>VLOOKUP($C242, Table3[#All], 112, 0)</f>
        <v>0</v>
      </c>
      <c r="GJ242" s="12">
        <f t="shared" si="249"/>
        <v>3</v>
      </c>
      <c r="GK242" s="11"/>
      <c r="GL242" s="9">
        <f>VLOOKUP($C242, Table3[#All], 113, 0)</f>
        <v>0</v>
      </c>
      <c r="GM242" s="9">
        <f>VLOOKUP($C242, Table3[#All], 114, 0)</f>
        <v>0</v>
      </c>
      <c r="GN242" s="9">
        <f>VLOOKUP($C242, Table3[#All], 115, 0)</f>
        <v>0.2059</v>
      </c>
      <c r="GO242" s="9">
        <f>VLOOKUP($C242, Table3[#All], 116, 0)</f>
        <v>0.79409999999999992</v>
      </c>
      <c r="GP242" s="9"/>
      <c r="GQ242" s="10">
        <f t="shared" si="250"/>
        <v>4</v>
      </c>
      <c r="GR242" s="11"/>
      <c r="GS242" s="9">
        <f>VLOOKUP($C242, Table2[#All], 3, 0)</f>
        <v>0</v>
      </c>
      <c r="GT242" s="9">
        <f>VLOOKUP($C242, Table2[#All], 4, 0)</f>
        <v>0</v>
      </c>
      <c r="GU242" s="9">
        <f>VLOOKUP($C242, Table2[#All], 5, 0)</f>
        <v>1</v>
      </c>
      <c r="GV242" s="9">
        <f>VLOOKUP($C242, Table2[#All], 6, 0)</f>
        <v>0</v>
      </c>
      <c r="GW242" s="9">
        <f>VLOOKUP($C242, Table2[#All], 7, 0)</f>
        <v>0</v>
      </c>
      <c r="GX242" s="10">
        <f t="shared" si="251"/>
        <v>3</v>
      </c>
      <c r="GY242" s="11"/>
      <c r="GZ242" s="9">
        <v>0</v>
      </c>
      <c r="HA242" s="9">
        <v>0</v>
      </c>
      <c r="HB242" s="9">
        <v>1</v>
      </c>
      <c r="HC242" s="9">
        <v>0</v>
      </c>
      <c r="HD242" s="9"/>
      <c r="HE242" s="10">
        <f t="shared" si="252"/>
        <v>3</v>
      </c>
      <c r="HF242" s="11"/>
      <c r="HG242" s="9">
        <f>VLOOKUP($C242, Table5[#All], 2, 0)</f>
        <v>0</v>
      </c>
      <c r="HH242" s="9">
        <f>VLOOKUP($C242, Table5[#All], 3, 0)</f>
        <v>0</v>
      </c>
      <c r="HI242" s="9">
        <f>VLOOKUP($C242, Table5[#All], 4, 0)</f>
        <v>1</v>
      </c>
      <c r="HJ242" s="9">
        <f>VLOOKUP($C242, Table5[#All], 5, 0)</f>
        <v>0</v>
      </c>
      <c r="HK242" s="9">
        <f>VLOOKUP($C242, Table5[#All], 6, 0)</f>
        <v>0</v>
      </c>
      <c r="HL242" s="10">
        <f t="shared" si="253"/>
        <v>3</v>
      </c>
      <c r="HM242" s="11"/>
      <c r="HN242" s="9">
        <f>VLOOKUP($C242, Table5[#All], 7, 0)</f>
        <v>0</v>
      </c>
      <c r="HO242" s="9">
        <f>VLOOKUP($C242, Table5[#All], 8, 0)</f>
        <v>1</v>
      </c>
      <c r="HP242" s="9">
        <f>VLOOKUP($C242, Table5[#All], 9, 0)</f>
        <v>0</v>
      </c>
      <c r="HQ242" s="9">
        <f>VLOOKUP($C242, Table5[#All], 10, 0)</f>
        <v>0</v>
      </c>
      <c r="HR242" s="9">
        <f>VLOOKUP($C242, Table5[#All], 11, 0)</f>
        <v>0</v>
      </c>
      <c r="HS242" s="10">
        <f t="shared" si="254"/>
        <v>2</v>
      </c>
      <c r="HT242" s="11"/>
      <c r="HU242" s="9">
        <f>VLOOKUP($C242, Table5[#All], 12, 0)</f>
        <v>1</v>
      </c>
      <c r="HV242" s="9">
        <f>VLOOKUP($C242, Table5[#All], 13, 0)</f>
        <v>0</v>
      </c>
      <c r="HW242" s="9">
        <f>VLOOKUP($C242, Table5[#All], 14, 0)</f>
        <v>0</v>
      </c>
      <c r="HX242" s="9">
        <f>VLOOKUP($C242, Table5[#All], 15, 0)</f>
        <v>0</v>
      </c>
      <c r="HY242" s="9">
        <f>VLOOKUP($C242, Table5[#All], 16, 0)</f>
        <v>0</v>
      </c>
      <c r="HZ242" s="10">
        <f t="shared" si="255"/>
        <v>1</v>
      </c>
      <c r="IA242" s="11"/>
      <c r="IB242" s="9">
        <f>VLOOKUP($C242, Table5[#All], 17, 0)</f>
        <v>0</v>
      </c>
      <c r="IC242" s="9">
        <f>VLOOKUP($C242, Table5[#All], 18, 0)</f>
        <v>1</v>
      </c>
      <c r="ID242" s="9">
        <f>VLOOKUP($C242, Table5[#All], 19, 0)</f>
        <v>0</v>
      </c>
      <c r="IE242" s="9">
        <f>VLOOKUP($C242, Table5[#All], 20, 0)</f>
        <v>0</v>
      </c>
      <c r="IF242" s="9">
        <f>VLOOKUP($C242, Table5[#All], 21, 0)</f>
        <v>0</v>
      </c>
      <c r="IG242" s="10">
        <f t="shared" si="256"/>
        <v>2</v>
      </c>
      <c r="IH242" s="11"/>
      <c r="II242" s="9">
        <f>VLOOKUP($C242, Table5[#All], 22, 0)</f>
        <v>1</v>
      </c>
      <c r="IJ242" s="9">
        <f>VLOOKUP($C242, Table5[#All], 23, 0)</f>
        <v>0</v>
      </c>
      <c r="IK242" s="9">
        <f>VLOOKUP($C242, Table5[#All], 24, 0)</f>
        <v>0</v>
      </c>
      <c r="IL242" s="9">
        <f>VLOOKUP($C242, Table5[#All], 25, 0)</f>
        <v>0</v>
      </c>
      <c r="IM242" s="9">
        <f>VLOOKUP($C242, Table5[#All], 26, 0)</f>
        <v>0</v>
      </c>
      <c r="IN242" s="10">
        <f t="shared" si="257"/>
        <v>1</v>
      </c>
      <c r="IO242" s="11"/>
      <c r="IP242" s="9">
        <v>1</v>
      </c>
      <c r="IQ242" s="9">
        <v>0</v>
      </c>
      <c r="IR242" s="9">
        <v>0</v>
      </c>
      <c r="IS242" s="9">
        <v>0</v>
      </c>
      <c r="IT242" s="9">
        <v>0</v>
      </c>
      <c r="IU242" s="10">
        <f t="shared" si="258"/>
        <v>1</v>
      </c>
      <c r="IV242" s="82"/>
    </row>
    <row r="243" spans="1:256" ht="16.3" thickTop="1" thickBot="1" x14ac:dyDescent="0.35">
      <c r="A243" s="16" t="s">
        <v>623</v>
      </c>
      <c r="B243" s="16" t="s">
        <v>629</v>
      </c>
      <c r="C243" s="16" t="s">
        <v>630</v>
      </c>
      <c r="D243" s="11"/>
      <c r="E243" s="9">
        <f>VLOOKUP($C243, Table3[#All], 2, 0)</f>
        <v>0</v>
      </c>
      <c r="F243" s="9"/>
      <c r="G243" s="9">
        <f>VLOOKUP($C243, Table3[#All], 3, 0)</f>
        <v>0.44640000000000002</v>
      </c>
      <c r="H243" s="9">
        <f>VLOOKUP($C243, Table3[#All], 4, 0)</f>
        <v>0.46429999999999999</v>
      </c>
      <c r="I243" s="9">
        <f>VLOOKUP($C243, Table3[#All], 5, 0)</f>
        <v>8.929999999999999E-2</v>
      </c>
      <c r="J243" s="10">
        <f t="shared" si="259"/>
        <v>4</v>
      </c>
      <c r="K243" s="11"/>
      <c r="L243" s="9">
        <f>VLOOKUP($C243, Table3[#All], 6, 0)</f>
        <v>0</v>
      </c>
      <c r="M243" s="9"/>
      <c r="N243" s="9">
        <f>VLOOKUP($C243, Table3[#All], 7, 0)</f>
        <v>0</v>
      </c>
      <c r="O243" s="9">
        <f>VLOOKUP($C243, Table3[#All], 8, 0)</f>
        <v>0</v>
      </c>
      <c r="P243" s="9">
        <f>VLOOKUP($C243, Table3[#All], 9, 0)</f>
        <v>1</v>
      </c>
      <c r="Q243" s="10">
        <f t="shared" si="260"/>
        <v>5</v>
      </c>
      <c r="R243" s="11"/>
      <c r="S243" s="9">
        <f>VLOOKUP($C243, Table3[#All], 10, 0)</f>
        <v>0</v>
      </c>
      <c r="T243" s="9">
        <f>VLOOKUP($C243, Table3[#All], 11, 0)</f>
        <v>0</v>
      </c>
      <c r="U243" s="9">
        <f>VLOOKUP($C243, Table3[#All], 12, 0)</f>
        <v>7.1399999999999991E-2</v>
      </c>
      <c r="V243" s="9">
        <f>VLOOKUP($C243, Table3[#All], 13, 0)</f>
        <v>0.92859999999999998</v>
      </c>
      <c r="W243" s="9">
        <f>VLOOKUP($C243, Table3[#All], 14, 0)</f>
        <v>0</v>
      </c>
      <c r="X243" s="10">
        <f t="shared" si="261"/>
        <v>4</v>
      </c>
      <c r="Y243" s="11"/>
      <c r="Z243" s="9">
        <f>VLOOKUP($C243, Table3[#All], 15, 0)</f>
        <v>0</v>
      </c>
      <c r="AA243" s="9">
        <f>VLOOKUP($C243, Table3[#All], 16, 0)</f>
        <v>0</v>
      </c>
      <c r="AB243" s="9">
        <f>VLOOKUP($C243, Table3[#All], 17, 0)</f>
        <v>0.19640000000000002</v>
      </c>
      <c r="AC243" s="9">
        <f>VLOOKUP($C243, Table3[#All], 18, 0)</f>
        <v>0.80359999999999998</v>
      </c>
      <c r="AD243" s="9">
        <f>VLOOKUP($C243, Table3[#All], 19, 0)</f>
        <v>0</v>
      </c>
      <c r="AE243" s="10">
        <f t="shared" si="231"/>
        <v>4</v>
      </c>
      <c r="AF243" s="11"/>
      <c r="AG243" s="9">
        <f>VLOOKUP($C243, Table3[#All], 20, 0)</f>
        <v>0</v>
      </c>
      <c r="AH243" s="9">
        <f>VLOOKUP($C243, Table3[#All], 21, 0)</f>
        <v>0.5091</v>
      </c>
      <c r="AI243" s="9">
        <f>VLOOKUP($C243, Table3[#All], 22, 0)</f>
        <v>0.49090000000000006</v>
      </c>
      <c r="AJ243" s="9"/>
      <c r="AK243" s="9"/>
      <c r="AL243" s="10">
        <f t="shared" si="232"/>
        <v>3</v>
      </c>
      <c r="AM243" s="11"/>
      <c r="AN243" s="9">
        <f>VLOOKUP($C243, Table3[#All], 23, 0)</f>
        <v>1</v>
      </c>
      <c r="AO243" s="9">
        <f>VLOOKUP($C243, Table3[#All], 24, 0)</f>
        <v>0</v>
      </c>
      <c r="AP243" s="9">
        <f>VLOOKUP($C243, Table3[#All], 25, 0)</f>
        <v>0</v>
      </c>
      <c r="AQ243" s="9">
        <f>VLOOKUP($C243, Table3[#All], 26, 0)</f>
        <v>0</v>
      </c>
      <c r="AR243" s="9"/>
      <c r="AS243" s="12">
        <f t="shared" si="233"/>
        <v>1</v>
      </c>
      <c r="AT243" s="11"/>
      <c r="AU243" s="9">
        <f>VLOOKUP($C243, Table3[#All], 27, 0)</f>
        <v>0.91069999999999995</v>
      </c>
      <c r="AV243" s="9">
        <f>VLOOKUP($C243, Table3[#All], 28, 0)</f>
        <v>1.7899999999999999E-2</v>
      </c>
      <c r="AW243" s="9">
        <f>VLOOKUP($C243, Table3[#All], 29, 0)</f>
        <v>7.1399999999999991E-2</v>
      </c>
      <c r="AX243" s="9"/>
      <c r="AY243" s="9"/>
      <c r="AZ243" s="10">
        <f t="shared" si="262"/>
        <v>1</v>
      </c>
      <c r="BA243" s="11"/>
      <c r="BB243" s="9">
        <f>VLOOKUP($C243, Table3[#All], 30, 0)</f>
        <v>8.929999999999999E-2</v>
      </c>
      <c r="BC243" s="9">
        <f>VLOOKUP($C243, Table3[#All], 31, 0)</f>
        <v>0.73209999999999997</v>
      </c>
      <c r="BD243" s="9">
        <f>VLOOKUP($C243, Table3[#All], 32, 0)</f>
        <v>0.17859999999999998</v>
      </c>
      <c r="BE243" s="9">
        <f>VLOOKUP($C243, Table3[#All], 33, 0)</f>
        <v>0</v>
      </c>
      <c r="BF243" s="9"/>
      <c r="BG243" s="10">
        <f t="shared" si="263"/>
        <v>2</v>
      </c>
      <c r="BH243" s="81"/>
      <c r="BI243" s="9">
        <f>VLOOKUP($C243, Table3[#All], 34, 0)</f>
        <v>0</v>
      </c>
      <c r="BJ243" s="9">
        <f>VLOOKUP($C243, Table3[#All], 35, 0)</f>
        <v>0</v>
      </c>
      <c r="BK243" s="9">
        <f>VLOOKUP($C243, Table3[#All], 36, 0)</f>
        <v>0</v>
      </c>
      <c r="BL243" s="9">
        <f>VLOOKUP($C243, Table3[#All], 37, 0)</f>
        <v>0</v>
      </c>
      <c r="BM243" s="9">
        <f>VLOOKUP($C243, Table3[#All], 38, 0)</f>
        <v>0</v>
      </c>
      <c r="BN243" s="10" t="str">
        <f t="shared" si="264"/>
        <v>N/A</v>
      </c>
      <c r="BO243" s="11"/>
      <c r="BP243" s="9">
        <f>VLOOKUP($C243, Table3[#All], 39, 0)</f>
        <v>0.10710000000000001</v>
      </c>
      <c r="BQ243" s="9">
        <f>VLOOKUP($C243, Table3[#All], 40, 0)</f>
        <v>0.125</v>
      </c>
      <c r="BR243" s="9">
        <f>VLOOKUP($C243, Table3[#All], 41, 0)</f>
        <v>0.76790000000000003</v>
      </c>
      <c r="BS243" s="9">
        <f>VLOOKUP($C243, Table3[#All], 42, 0)</f>
        <v>0</v>
      </c>
      <c r="BT243" s="9"/>
      <c r="BU243" s="10">
        <f t="shared" si="234"/>
        <v>3</v>
      </c>
      <c r="BV243" s="11"/>
      <c r="BW243" s="9">
        <f>VLOOKUP($C243, Table3[#All], 43, 0)</f>
        <v>0.28570000000000001</v>
      </c>
      <c r="BX243" s="9">
        <f>VLOOKUP($C243, Table3[#All], 44, 0)</f>
        <v>0.71430000000000005</v>
      </c>
      <c r="BY243" s="9">
        <f>VLOOKUP($C243, Table3[#All], 45, 0)</f>
        <v>0</v>
      </c>
      <c r="BZ243" s="9"/>
      <c r="CA243" s="9"/>
      <c r="CB243" s="10">
        <f t="shared" si="235"/>
        <v>2</v>
      </c>
      <c r="CC243" s="81"/>
      <c r="CD243" s="9">
        <f>VLOOKUP($C243, Table3[#All], 46, 0)</f>
        <v>0.98209999999999997</v>
      </c>
      <c r="CE243" s="9">
        <f>VLOOKUP($C243, Table3[#All], 47, 0)</f>
        <v>1.7899999999999999E-2</v>
      </c>
      <c r="CF243" s="9">
        <f>VLOOKUP($C243, Table3[#All], 48, 0)</f>
        <v>0</v>
      </c>
      <c r="CG243" s="9">
        <f>VLOOKUP($C243, Table3[#All], 49, 0)</f>
        <v>0</v>
      </c>
      <c r="CH243" s="9">
        <f>VLOOKUP($C243, Table3[#All], 50, 0)</f>
        <v>0</v>
      </c>
      <c r="CI243" s="12">
        <f t="shared" si="236"/>
        <v>1</v>
      </c>
      <c r="CJ243" s="13"/>
      <c r="CK243" s="9">
        <f>VLOOKUP($C243, Table3[#All], 51, 0)</f>
        <v>0</v>
      </c>
      <c r="CL243" s="9">
        <f>VLOOKUP($C243, Table3[#All], 52, 0)</f>
        <v>0.53569999999999995</v>
      </c>
      <c r="CM243" s="9">
        <f>VLOOKUP($C243, Table3[#All], 53, 0)</f>
        <v>0.46429999999999999</v>
      </c>
      <c r="CN243" s="9">
        <f>VLOOKUP($C243, Table3[#All], 54, 0)</f>
        <v>0</v>
      </c>
      <c r="CO243" s="9"/>
      <c r="CP243" s="10">
        <f t="shared" si="237"/>
        <v>3</v>
      </c>
      <c r="CQ243" s="11"/>
      <c r="CR243" s="9">
        <f>VLOOKUP($C243, Table3[#All], 55, 0)</f>
        <v>0</v>
      </c>
      <c r="CS243" s="9">
        <f>VLOOKUP($C243, Table3[#All], 56, 0)</f>
        <v>0</v>
      </c>
      <c r="CT243" s="9">
        <f>VLOOKUP($C243, Table3[#All], 57, 0)</f>
        <v>3.7000000000000005E-2</v>
      </c>
      <c r="CU243" s="9">
        <f>VLOOKUP($C243, Table3[#All], 58, 0)</f>
        <v>0.64810000000000001</v>
      </c>
      <c r="CV243" s="9">
        <f>VLOOKUP($C243, Table3[#All], 59, 0)</f>
        <v>0.31480000000000002</v>
      </c>
      <c r="CW243" s="14">
        <f t="shared" si="238"/>
        <v>5</v>
      </c>
      <c r="CX243" s="81"/>
      <c r="CY243" s="9">
        <f>VLOOKUP($C243, Table3[#All], 60, 0)</f>
        <v>1.7899999999999999E-2</v>
      </c>
      <c r="CZ243" s="9">
        <f>VLOOKUP($C243, Table3[#All], 61, 0)</f>
        <v>0.32140000000000002</v>
      </c>
      <c r="DA243" s="9">
        <f>VLOOKUP($C243, Table3[#All], 62, 0)</f>
        <v>0.42859999999999998</v>
      </c>
      <c r="DB243" s="9">
        <f>VLOOKUP($C243, Table3[#All], 63, 0)</f>
        <v>0.17859999999999998</v>
      </c>
      <c r="DC243" s="9">
        <f>VLOOKUP($C243, Table3[#All], 64, 0)</f>
        <v>5.3600000000000002E-2</v>
      </c>
      <c r="DD243" s="10">
        <f t="shared" si="239"/>
        <v>3</v>
      </c>
      <c r="DE243" s="11"/>
      <c r="DF243" s="9">
        <f>VLOOKUP($C243, Table3[#All], 65, 0)</f>
        <v>0.26789999999999997</v>
      </c>
      <c r="DG243" s="9"/>
      <c r="DH243" s="9">
        <f>VLOOKUP($C243, Table3[#All], 66, 0)</f>
        <v>0.35710000000000003</v>
      </c>
      <c r="DI243" s="9"/>
      <c r="DJ243" s="9">
        <f>VLOOKUP($C243, Table3[#All], 67, 0)</f>
        <v>0.375</v>
      </c>
      <c r="DK243" s="14">
        <f t="shared" si="240"/>
        <v>5</v>
      </c>
      <c r="DL243" s="11"/>
      <c r="DM243" s="9">
        <f>VLOOKUP($C243, Table3[#All], 68, 0)</f>
        <v>0.80359999999999998</v>
      </c>
      <c r="DN243" s="9"/>
      <c r="DO243" s="9">
        <f>VLOOKUP($C243, Table3[#All], 69, 0)</f>
        <v>0.16070000000000001</v>
      </c>
      <c r="DP243" s="9">
        <f>VLOOKUP($C243, Table3[#All], 70, 0)</f>
        <v>3.5699999999999996E-2</v>
      </c>
      <c r="DQ243" s="9"/>
      <c r="DR243" s="14">
        <f t="shared" si="241"/>
        <v>1</v>
      </c>
      <c r="DS243" s="11"/>
      <c r="DT243" s="9">
        <f>VLOOKUP($C243, Table3[#All], 71, 0)</f>
        <v>0</v>
      </c>
      <c r="DU243" s="9">
        <f>VLOOKUP($C243, Table3[#All], 72, 0)</f>
        <v>0</v>
      </c>
      <c r="DV243" s="9">
        <f>VLOOKUP($C243, Table3[#All], 73, 0)</f>
        <v>3.5699999999999996E-2</v>
      </c>
      <c r="DW243" s="9">
        <f>VLOOKUP($C243, Table3[#All], 74, 0)</f>
        <v>0.80359999999999998</v>
      </c>
      <c r="DX243" s="9">
        <f>VLOOKUP($C243, Table3[#All], 75, 0)</f>
        <v>0.16070000000000001</v>
      </c>
      <c r="DY243" s="12">
        <f t="shared" si="230"/>
        <v>4</v>
      </c>
      <c r="DZ243" s="11"/>
      <c r="EA243" s="9">
        <f>VLOOKUP($C243, Table3[#All], 76, 0)</f>
        <v>1</v>
      </c>
      <c r="EB243" s="9">
        <f>VLOOKUP($C243, Table3[#All], 77, 0)</f>
        <v>0</v>
      </c>
      <c r="EC243" s="9">
        <f>VLOOKUP($C243, Table3[#All], 78, 0)</f>
        <v>0</v>
      </c>
      <c r="ED243" s="9">
        <f>VLOOKUP($C243, Table3[#All], 79, 0)</f>
        <v>0</v>
      </c>
      <c r="EE243" s="9">
        <f>VLOOKUP($C243, Table3[#All], 80, 0)</f>
        <v>0</v>
      </c>
      <c r="EF243" s="10">
        <f t="shared" si="242"/>
        <v>1</v>
      </c>
      <c r="EG243" s="9"/>
      <c r="EH243" s="9">
        <f>VLOOKUP($C243, Table3[#All], 81, 0)</f>
        <v>0</v>
      </c>
      <c r="EI243" s="9">
        <f>VLOOKUP($C243, Table3[#All], 82, 0)</f>
        <v>0</v>
      </c>
      <c r="EJ243" s="9">
        <f>VLOOKUP($C243, Table3[#All], 83, 0)</f>
        <v>0</v>
      </c>
      <c r="EK243" s="9">
        <f>VLOOKUP($C243, Table3[#All], 84, 0)</f>
        <v>0</v>
      </c>
      <c r="EL243" s="9">
        <f>VLOOKUP($C243, Table3[#All], 85, 0)</f>
        <v>1</v>
      </c>
      <c r="EM243" s="14">
        <f t="shared" si="243"/>
        <v>5</v>
      </c>
      <c r="EN243" s="11"/>
      <c r="EO243" s="9">
        <f>VLOOKUP($C243, Table3[#All], 86, 0)</f>
        <v>0.76790000000000003</v>
      </c>
      <c r="EP243" s="9"/>
      <c r="EQ243" s="9">
        <f>VLOOKUP($C243, Table3[#All], 87, 0)</f>
        <v>0.2321</v>
      </c>
      <c r="ER243" s="9"/>
      <c r="ES243" s="9"/>
      <c r="ET243" s="14">
        <f t="shared" si="244"/>
        <v>1</v>
      </c>
      <c r="EU243" s="11"/>
      <c r="EV243" s="9">
        <f>VLOOKUP($C243, Table3[#All], 88, 0)</f>
        <v>1</v>
      </c>
      <c r="EW243" s="9">
        <f>VLOOKUP($C243, Table3[#All], 89, 0)</f>
        <v>0</v>
      </c>
      <c r="EX243" s="9">
        <f>VLOOKUP($C243, Table3[#All], 90, 0)</f>
        <v>0</v>
      </c>
      <c r="EY243" s="9">
        <f>VLOOKUP($C243, Table3[#All], 91, 0)</f>
        <v>0</v>
      </c>
      <c r="EZ243" s="9">
        <f>VLOOKUP($C243, Table3[#All], 92, 0)</f>
        <v>0</v>
      </c>
      <c r="FA243" s="12">
        <f t="shared" si="245"/>
        <v>1</v>
      </c>
      <c r="FB243" s="11"/>
      <c r="FC243" s="9">
        <f>VLOOKUP($C243, Table3[#All], 93, 0)</f>
        <v>0</v>
      </c>
      <c r="FD243" s="9">
        <f>VLOOKUP($C243, Table3[#All], 94, 0)</f>
        <v>0</v>
      </c>
      <c r="FE243" s="9">
        <f>VLOOKUP($C243, Table3[#All], 95, 0)</f>
        <v>0.71430000000000005</v>
      </c>
      <c r="FF243" s="9">
        <f>VLOOKUP($C243, Table3[#All], 96, 0)</f>
        <v>0.28570000000000001</v>
      </c>
      <c r="FG243" s="9"/>
      <c r="FH243" s="10">
        <f t="shared" si="246"/>
        <v>4</v>
      </c>
      <c r="FI243" s="11"/>
      <c r="FJ243" s="9">
        <f>VLOOKUP($C243, Table3[#All], 97, 0)</f>
        <v>0</v>
      </c>
      <c r="FK243" s="9">
        <f>VLOOKUP($C243, Table3[#All], 98, 0)</f>
        <v>0</v>
      </c>
      <c r="FL243" s="9">
        <f>VLOOKUP($C243, Table3[#All], 99, 0)</f>
        <v>0</v>
      </c>
      <c r="FM243" s="9">
        <f>VLOOKUP($C243, Table3[#All], 100, 0)</f>
        <v>0</v>
      </c>
      <c r="FN243" s="9">
        <f>VLOOKUP($C243, Table3[#All], 101, 0)</f>
        <v>1</v>
      </c>
      <c r="FO243" s="14">
        <f t="shared" si="247"/>
        <v>5</v>
      </c>
      <c r="FP243" s="11"/>
      <c r="FQ243" s="9">
        <f>VLOOKUP($C243, Table3[#All], 102, 0)</f>
        <v>0.19640000000000002</v>
      </c>
      <c r="FR243" s="9">
        <f>VLOOKUP($C243, Table3[#All], 103, 0)</f>
        <v>0.78569999999999995</v>
      </c>
      <c r="FS243" s="9">
        <f>VLOOKUP($C243, Table3[#All], 104, 0)</f>
        <v>0</v>
      </c>
      <c r="FT243" s="9">
        <f>VLOOKUP($C243, Table3[#All], 105, 0)</f>
        <v>1.7899999999999999E-2</v>
      </c>
      <c r="FU243" s="9">
        <v>0</v>
      </c>
      <c r="FV243" s="10">
        <f t="shared" si="248"/>
        <v>2</v>
      </c>
      <c r="FW243" s="11"/>
      <c r="FX243" s="9">
        <f>VLOOKUP($C243, Table3[#All], 106, 0)</f>
        <v>3.5699999999999996E-2</v>
      </c>
      <c r="FY243" s="9"/>
      <c r="FZ243" s="9">
        <f>VLOOKUP($C243, Table3[#All], 107, 0)</f>
        <v>0.10710000000000001</v>
      </c>
      <c r="GA243" s="9">
        <f>VLOOKUP($C243, Table3[#All], 108, 0)</f>
        <v>0.85709999999999997</v>
      </c>
      <c r="GB243" s="9"/>
      <c r="GC243" s="10">
        <f t="shared" si="265"/>
        <v>4</v>
      </c>
      <c r="GD243" s="81"/>
      <c r="GE243" s="9">
        <f>VLOOKUP($C243, Table3[#All], 109, 0)</f>
        <v>1.7899999999999999E-2</v>
      </c>
      <c r="GF243" s="9">
        <f>VLOOKUP($C243, Table3[#All], 110, 0)</f>
        <v>1.7899999999999999E-2</v>
      </c>
      <c r="GG243" s="9">
        <f>VLOOKUP($C243, Table3[#All], 111, 0)</f>
        <v>0.96430000000000005</v>
      </c>
      <c r="GH243" s="9"/>
      <c r="GI243" s="9">
        <f>VLOOKUP($C243, Table3[#All], 112, 0)</f>
        <v>0</v>
      </c>
      <c r="GJ243" s="12">
        <f t="shared" si="249"/>
        <v>3</v>
      </c>
      <c r="GK243" s="11"/>
      <c r="GL243" s="9">
        <f>VLOOKUP($C243, Table3[#All], 113, 0)</f>
        <v>0</v>
      </c>
      <c r="GM243" s="9">
        <f>VLOOKUP($C243, Table3[#All], 114, 0)</f>
        <v>0</v>
      </c>
      <c r="GN243" s="9">
        <f>VLOOKUP($C243, Table3[#All], 115, 0)</f>
        <v>8.929999999999999E-2</v>
      </c>
      <c r="GO243" s="9">
        <f>VLOOKUP($C243, Table3[#All], 116, 0)</f>
        <v>0.91069999999999995</v>
      </c>
      <c r="GP243" s="9"/>
      <c r="GQ243" s="10">
        <f t="shared" si="250"/>
        <v>4</v>
      </c>
      <c r="GR243" s="11"/>
      <c r="GS243" s="9">
        <f>VLOOKUP($C243, Table2[#All], 3, 0)</f>
        <v>0</v>
      </c>
      <c r="GT243" s="9">
        <f>VLOOKUP($C243, Table2[#All], 4, 0)</f>
        <v>0</v>
      </c>
      <c r="GU243" s="9">
        <f>VLOOKUP($C243, Table2[#All], 5, 0)</f>
        <v>1</v>
      </c>
      <c r="GV243" s="9">
        <f>VLOOKUP($C243, Table2[#All], 6, 0)</f>
        <v>0</v>
      </c>
      <c r="GW243" s="9">
        <f>VLOOKUP($C243, Table2[#All], 7, 0)</f>
        <v>0</v>
      </c>
      <c r="GX243" s="10">
        <f t="shared" si="251"/>
        <v>3</v>
      </c>
      <c r="GY243" s="11"/>
      <c r="GZ243" s="9">
        <v>0</v>
      </c>
      <c r="HA243" s="9">
        <v>0</v>
      </c>
      <c r="HB243" s="9">
        <v>1</v>
      </c>
      <c r="HC243" s="9">
        <v>0</v>
      </c>
      <c r="HD243" s="9"/>
      <c r="HE243" s="10">
        <f t="shared" si="252"/>
        <v>3</v>
      </c>
      <c r="HF243" s="11"/>
      <c r="HG243" s="9">
        <f>VLOOKUP($C243, Table5[#All], 2, 0)</f>
        <v>0</v>
      </c>
      <c r="HH243" s="9">
        <f>VLOOKUP($C243, Table5[#All], 3, 0)</f>
        <v>0</v>
      </c>
      <c r="HI243" s="9">
        <f>VLOOKUP($C243, Table5[#All], 4, 0)</f>
        <v>0</v>
      </c>
      <c r="HJ243" s="9">
        <f>VLOOKUP($C243, Table5[#All], 5, 0)</f>
        <v>0</v>
      </c>
      <c r="HK243" s="9">
        <f>VLOOKUP($C243, Table5[#All], 6, 0)</f>
        <v>1</v>
      </c>
      <c r="HL243" s="10">
        <f t="shared" si="253"/>
        <v>5</v>
      </c>
      <c r="HM243" s="11"/>
      <c r="HN243" s="9">
        <f>VLOOKUP($C243, Table5[#All], 7, 0)</f>
        <v>0</v>
      </c>
      <c r="HO243" s="9">
        <f>VLOOKUP($C243, Table5[#All], 8, 0)</f>
        <v>0</v>
      </c>
      <c r="HP243" s="9">
        <f>VLOOKUP($C243, Table5[#All], 9, 0)</f>
        <v>1</v>
      </c>
      <c r="HQ243" s="9">
        <f>VLOOKUP($C243, Table5[#All], 10, 0)</f>
        <v>0</v>
      </c>
      <c r="HR243" s="9">
        <f>VLOOKUP($C243, Table5[#All], 11, 0)</f>
        <v>0</v>
      </c>
      <c r="HS243" s="10">
        <f t="shared" si="254"/>
        <v>3</v>
      </c>
      <c r="HT243" s="11"/>
      <c r="HU243" s="9">
        <f>VLOOKUP($C243, Table5[#All], 12, 0)</f>
        <v>1</v>
      </c>
      <c r="HV243" s="9">
        <f>VLOOKUP($C243, Table5[#All], 13, 0)</f>
        <v>0</v>
      </c>
      <c r="HW243" s="9">
        <f>VLOOKUP($C243, Table5[#All], 14, 0)</f>
        <v>0</v>
      </c>
      <c r="HX243" s="9">
        <f>VLOOKUP($C243, Table5[#All], 15, 0)</f>
        <v>0</v>
      </c>
      <c r="HY243" s="9">
        <f>VLOOKUP($C243, Table5[#All], 16, 0)</f>
        <v>0</v>
      </c>
      <c r="HZ243" s="10">
        <f t="shared" si="255"/>
        <v>1</v>
      </c>
      <c r="IA243" s="11"/>
      <c r="IB243" s="9">
        <f>VLOOKUP($C243, Table5[#All], 17, 0)</f>
        <v>0</v>
      </c>
      <c r="IC243" s="9">
        <f>VLOOKUP($C243, Table5[#All], 18, 0)</f>
        <v>1</v>
      </c>
      <c r="ID243" s="9">
        <f>VLOOKUP($C243, Table5[#All], 19, 0)</f>
        <v>0</v>
      </c>
      <c r="IE243" s="9">
        <f>VLOOKUP($C243, Table5[#All], 20, 0)</f>
        <v>0</v>
      </c>
      <c r="IF243" s="9">
        <f>VLOOKUP($C243, Table5[#All], 21, 0)</f>
        <v>0</v>
      </c>
      <c r="IG243" s="10">
        <f t="shared" si="256"/>
        <v>2</v>
      </c>
      <c r="IH243" s="11"/>
      <c r="II243" s="9">
        <f>VLOOKUP($C243, Table5[#All], 22, 0)</f>
        <v>1</v>
      </c>
      <c r="IJ243" s="9">
        <f>VLOOKUP($C243, Table5[#All], 23, 0)</f>
        <v>0</v>
      </c>
      <c r="IK243" s="9">
        <f>VLOOKUP($C243, Table5[#All], 24, 0)</f>
        <v>0</v>
      </c>
      <c r="IL243" s="9">
        <f>VLOOKUP($C243, Table5[#All], 25, 0)</f>
        <v>0</v>
      </c>
      <c r="IM243" s="9">
        <f>VLOOKUP($C243, Table5[#All], 26, 0)</f>
        <v>0</v>
      </c>
      <c r="IN243" s="10">
        <f t="shared" si="257"/>
        <v>1</v>
      </c>
      <c r="IO243" s="11"/>
      <c r="IP243" s="9">
        <v>1</v>
      </c>
      <c r="IQ243" s="9">
        <v>0</v>
      </c>
      <c r="IR243" s="9">
        <v>0</v>
      </c>
      <c r="IS243" s="9">
        <v>0</v>
      </c>
      <c r="IT243" s="9">
        <v>0</v>
      </c>
      <c r="IU243" s="10">
        <f t="shared" si="258"/>
        <v>1</v>
      </c>
      <c r="IV243" s="82"/>
    </row>
    <row r="244" spans="1:256" ht="16.3" thickTop="1" thickBot="1" x14ac:dyDescent="0.35">
      <c r="A244" s="16" t="s">
        <v>623</v>
      </c>
      <c r="B244" s="16" t="s">
        <v>631</v>
      </c>
      <c r="C244" s="16" t="s">
        <v>632</v>
      </c>
      <c r="D244" s="11"/>
      <c r="E244" s="9">
        <f>VLOOKUP($C244, Table3[#All], 2, 0)</f>
        <v>0.35509999999999997</v>
      </c>
      <c r="F244" s="9"/>
      <c r="G244" s="9">
        <f>VLOOKUP($C244, Table3[#All], 3, 0)</f>
        <v>0.28970000000000001</v>
      </c>
      <c r="H244" s="9">
        <f>VLOOKUP($C244, Table3[#All], 4, 0)</f>
        <v>0.28039999999999998</v>
      </c>
      <c r="I244" s="9">
        <f>VLOOKUP($C244, Table3[#All], 5, 0)</f>
        <v>7.4800000000000005E-2</v>
      </c>
      <c r="J244" s="10">
        <f t="shared" si="259"/>
        <v>4</v>
      </c>
      <c r="K244" s="11"/>
      <c r="L244" s="9">
        <f>VLOOKUP($C244, Table3[#All], 6, 0)</f>
        <v>0</v>
      </c>
      <c r="M244" s="9"/>
      <c r="N244" s="9">
        <f>VLOOKUP($C244, Table3[#All], 7, 0)</f>
        <v>0</v>
      </c>
      <c r="O244" s="9">
        <f>VLOOKUP($C244, Table3[#All], 8, 0)</f>
        <v>0</v>
      </c>
      <c r="P244" s="9">
        <f>VLOOKUP($C244, Table3[#All], 9, 0)</f>
        <v>1</v>
      </c>
      <c r="Q244" s="10">
        <f t="shared" si="260"/>
        <v>5</v>
      </c>
      <c r="R244" s="11"/>
      <c r="S244" s="9">
        <f>VLOOKUP($C244, Table3[#All], 10, 0)</f>
        <v>0</v>
      </c>
      <c r="T244" s="9">
        <f>VLOOKUP($C244, Table3[#All], 11, 0)</f>
        <v>4.6699999999999998E-2</v>
      </c>
      <c r="U244" s="9">
        <f>VLOOKUP($C244, Table3[#All], 12, 0)</f>
        <v>0.64489999999999992</v>
      </c>
      <c r="V244" s="9">
        <f>VLOOKUP($C244, Table3[#All], 13, 0)</f>
        <v>0.30840000000000001</v>
      </c>
      <c r="W244" s="9">
        <f>VLOOKUP($C244, Table3[#All], 14, 0)</f>
        <v>0</v>
      </c>
      <c r="X244" s="10">
        <f t="shared" si="261"/>
        <v>4</v>
      </c>
      <c r="Y244" s="11"/>
      <c r="Z244" s="9">
        <f>VLOOKUP($C244, Table3[#All], 15, 0)</f>
        <v>0</v>
      </c>
      <c r="AA244" s="9">
        <f>VLOOKUP($C244, Table3[#All], 16, 0)</f>
        <v>4.6699999999999998E-2</v>
      </c>
      <c r="AB244" s="9">
        <f>VLOOKUP($C244, Table3[#All], 17, 0)</f>
        <v>0.42060000000000003</v>
      </c>
      <c r="AC244" s="9">
        <f>VLOOKUP($C244, Table3[#All], 18, 0)</f>
        <v>0.53270000000000006</v>
      </c>
      <c r="AD244" s="9">
        <f>VLOOKUP($C244, Table3[#All], 19, 0)</f>
        <v>0</v>
      </c>
      <c r="AE244" s="10">
        <f t="shared" si="231"/>
        <v>4</v>
      </c>
      <c r="AF244" s="11"/>
      <c r="AG244" s="9">
        <f>VLOOKUP($C244, Table3[#All], 20, 0)</f>
        <v>0</v>
      </c>
      <c r="AH244" s="9">
        <f>VLOOKUP($C244, Table3[#All], 21, 0)</f>
        <v>0.5</v>
      </c>
      <c r="AI244" s="9">
        <f>VLOOKUP($C244, Table3[#All], 22, 0)</f>
        <v>0.5</v>
      </c>
      <c r="AJ244" s="9"/>
      <c r="AK244" s="9"/>
      <c r="AL244" s="10">
        <f t="shared" si="232"/>
        <v>3</v>
      </c>
      <c r="AM244" s="11"/>
      <c r="AN244" s="9">
        <f>VLOOKUP($C244, Table3[#All], 23, 0)</f>
        <v>0</v>
      </c>
      <c r="AO244" s="9">
        <f>VLOOKUP($C244, Table3[#All], 24, 0)</f>
        <v>1</v>
      </c>
      <c r="AP244" s="9">
        <f>VLOOKUP($C244, Table3[#All], 25, 0)</f>
        <v>0</v>
      </c>
      <c r="AQ244" s="9">
        <f>VLOOKUP($C244, Table3[#All], 26, 0)</f>
        <v>0</v>
      </c>
      <c r="AR244" s="9"/>
      <c r="AS244" s="12">
        <f t="shared" si="233"/>
        <v>2</v>
      </c>
      <c r="AT244" s="11"/>
      <c r="AU244" s="9">
        <f>VLOOKUP($C244, Table3[#All], 27, 0)</f>
        <v>0.43930000000000002</v>
      </c>
      <c r="AV244" s="9">
        <f>VLOOKUP($C244, Table3[#All], 28, 0)</f>
        <v>0.56069999999999998</v>
      </c>
      <c r="AW244" s="9">
        <f>VLOOKUP($C244, Table3[#All], 29, 0)</f>
        <v>0</v>
      </c>
      <c r="AX244" s="9"/>
      <c r="AY244" s="9"/>
      <c r="AZ244" s="10">
        <f t="shared" si="262"/>
        <v>2</v>
      </c>
      <c r="BA244" s="11"/>
      <c r="BB244" s="9">
        <f>VLOOKUP($C244, Table3[#All], 30, 0)</f>
        <v>9.35E-2</v>
      </c>
      <c r="BC244" s="9">
        <f>VLOOKUP($C244, Table3[#All], 31, 0)</f>
        <v>0.53270000000000006</v>
      </c>
      <c r="BD244" s="9">
        <f>VLOOKUP($C244, Table3[#All], 32, 0)</f>
        <v>0.27100000000000002</v>
      </c>
      <c r="BE244" s="9">
        <f>VLOOKUP($C244, Table3[#All], 33, 0)</f>
        <v>0.10279999999999999</v>
      </c>
      <c r="BF244" s="9"/>
      <c r="BG244" s="10">
        <f t="shared" si="263"/>
        <v>3</v>
      </c>
      <c r="BH244" s="81"/>
      <c r="BI244" s="9">
        <f>VLOOKUP($C244, Table3[#All], 34, 0)</f>
        <v>0</v>
      </c>
      <c r="BJ244" s="9">
        <f>VLOOKUP($C244, Table3[#All], 35, 0)</f>
        <v>0</v>
      </c>
      <c r="BK244" s="9">
        <f>VLOOKUP($C244, Table3[#All], 36, 0)</f>
        <v>0</v>
      </c>
      <c r="BL244" s="9">
        <f>VLOOKUP($C244, Table3[#All], 37, 0)</f>
        <v>0</v>
      </c>
      <c r="BM244" s="9">
        <f>VLOOKUP($C244, Table3[#All], 38, 0)</f>
        <v>0</v>
      </c>
      <c r="BN244" s="10" t="str">
        <f t="shared" si="264"/>
        <v>N/A</v>
      </c>
      <c r="BO244" s="11"/>
      <c r="BP244" s="9">
        <f>VLOOKUP($C244, Table3[#All], 39, 0)</f>
        <v>0.8972</v>
      </c>
      <c r="BQ244" s="9">
        <f>VLOOKUP($C244, Table3[#All], 40, 0)</f>
        <v>4.6699999999999998E-2</v>
      </c>
      <c r="BR244" s="9">
        <f>VLOOKUP($C244, Table3[#All], 41, 0)</f>
        <v>0</v>
      </c>
      <c r="BS244" s="9">
        <f>VLOOKUP($C244, Table3[#All], 42, 0)</f>
        <v>5.6100000000000004E-2</v>
      </c>
      <c r="BT244" s="9"/>
      <c r="BU244" s="10">
        <f t="shared" si="234"/>
        <v>1</v>
      </c>
      <c r="BV244" s="11"/>
      <c r="BW244" s="9">
        <f>VLOOKUP($C244, Table3[#All], 43, 0)</f>
        <v>0.54210000000000003</v>
      </c>
      <c r="BX244" s="9">
        <f>VLOOKUP($C244, Table3[#All], 44, 0)</f>
        <v>0.45789999999999997</v>
      </c>
      <c r="BY244" s="9">
        <f>VLOOKUP($C244, Table3[#All], 45, 0)</f>
        <v>0</v>
      </c>
      <c r="BZ244" s="9"/>
      <c r="CA244" s="9"/>
      <c r="CB244" s="10">
        <f t="shared" si="235"/>
        <v>2</v>
      </c>
      <c r="CC244" s="81"/>
      <c r="CD244" s="9">
        <f>VLOOKUP($C244, Table3[#All], 46, 0)</f>
        <v>0.99069999999999991</v>
      </c>
      <c r="CE244" s="9">
        <f>VLOOKUP($C244, Table3[#All], 47, 0)</f>
        <v>0</v>
      </c>
      <c r="CF244" s="9">
        <f>VLOOKUP($C244, Table3[#All], 48, 0)</f>
        <v>9.300000000000001E-3</v>
      </c>
      <c r="CG244" s="9">
        <f>VLOOKUP($C244, Table3[#All], 49, 0)</f>
        <v>0</v>
      </c>
      <c r="CH244" s="9">
        <f>VLOOKUP($C244, Table3[#All], 50, 0)</f>
        <v>0</v>
      </c>
      <c r="CI244" s="12">
        <f t="shared" si="236"/>
        <v>1</v>
      </c>
      <c r="CJ244" s="13"/>
      <c r="CK244" s="9">
        <f>VLOOKUP($C244, Table3[#All], 51, 0)</f>
        <v>0</v>
      </c>
      <c r="CL244" s="9">
        <f>VLOOKUP($C244, Table3[#All], 52, 0)</f>
        <v>0.85980000000000001</v>
      </c>
      <c r="CM244" s="9">
        <f>VLOOKUP($C244, Table3[#All], 53, 0)</f>
        <v>0.14019999999999999</v>
      </c>
      <c r="CN244" s="9">
        <f>VLOOKUP($C244, Table3[#All], 54, 0)</f>
        <v>0</v>
      </c>
      <c r="CO244" s="9"/>
      <c r="CP244" s="10">
        <f t="shared" si="237"/>
        <v>2</v>
      </c>
      <c r="CQ244" s="11"/>
      <c r="CR244" s="9">
        <f>VLOOKUP($C244, Table3[#All], 55, 0)</f>
        <v>0</v>
      </c>
      <c r="CS244" s="9">
        <f>VLOOKUP($C244, Table3[#All], 56, 0)</f>
        <v>1.8700000000000001E-2</v>
      </c>
      <c r="CT244" s="9">
        <f>VLOOKUP($C244, Table3[#All], 57, 0)</f>
        <v>0.15890000000000001</v>
      </c>
      <c r="CU244" s="9">
        <f>VLOOKUP($C244, Table3[#All], 58, 0)</f>
        <v>0.68220000000000003</v>
      </c>
      <c r="CV244" s="9">
        <f>VLOOKUP($C244, Table3[#All], 59, 0)</f>
        <v>0.14019999999999999</v>
      </c>
      <c r="CW244" s="14">
        <f t="shared" si="238"/>
        <v>4</v>
      </c>
      <c r="CX244" s="81"/>
      <c r="CY244" s="9">
        <f>VLOOKUP($C244, Table3[#All], 60, 0)</f>
        <v>5.6100000000000004E-2</v>
      </c>
      <c r="CZ244" s="9">
        <f>VLOOKUP($C244, Table3[#All], 61, 0)</f>
        <v>0.45789999999999997</v>
      </c>
      <c r="DA244" s="9">
        <f>VLOOKUP($C244, Table3[#All], 62, 0)</f>
        <v>0.43930000000000002</v>
      </c>
      <c r="DB244" s="9">
        <f>VLOOKUP($C244, Table3[#All], 63, 0)</f>
        <v>4.6699999999999998E-2</v>
      </c>
      <c r="DC244" s="9">
        <f>VLOOKUP($C244, Table3[#All], 64, 0)</f>
        <v>0</v>
      </c>
      <c r="DD244" s="10">
        <f t="shared" si="239"/>
        <v>3</v>
      </c>
      <c r="DE244" s="11"/>
      <c r="DF244" s="9">
        <f>VLOOKUP($C244, Table3[#All], 65, 0)</f>
        <v>5.6100000000000004E-2</v>
      </c>
      <c r="DG244" s="9"/>
      <c r="DH244" s="9">
        <f>VLOOKUP($C244, Table3[#All], 66, 0)</f>
        <v>0.86919999999999997</v>
      </c>
      <c r="DI244" s="9"/>
      <c r="DJ244" s="9">
        <f>VLOOKUP($C244, Table3[#All], 67, 0)</f>
        <v>7.4800000000000005E-2</v>
      </c>
      <c r="DK244" s="14">
        <f t="shared" si="240"/>
        <v>3</v>
      </c>
      <c r="DL244" s="11"/>
      <c r="DM244" s="9">
        <f>VLOOKUP($C244, Table3[#All], 68, 0)</f>
        <v>0.91590000000000005</v>
      </c>
      <c r="DN244" s="9"/>
      <c r="DO244" s="9">
        <f>VLOOKUP($C244, Table3[#All], 69, 0)</f>
        <v>3.7400000000000003E-2</v>
      </c>
      <c r="DP244" s="9">
        <f>VLOOKUP($C244, Table3[#All], 70, 0)</f>
        <v>4.6699999999999998E-2</v>
      </c>
      <c r="DQ244" s="9"/>
      <c r="DR244" s="14">
        <f t="shared" si="241"/>
        <v>1</v>
      </c>
      <c r="DS244" s="11"/>
      <c r="DT244" s="9">
        <f>VLOOKUP($C244, Table3[#All], 71, 0)</f>
        <v>1.8700000000000001E-2</v>
      </c>
      <c r="DU244" s="9">
        <f>VLOOKUP($C244, Table3[#All], 72, 0)</f>
        <v>0.46729999999999999</v>
      </c>
      <c r="DV244" s="9">
        <f>VLOOKUP($C244, Table3[#All], 73, 0)</f>
        <v>0.24299999999999999</v>
      </c>
      <c r="DW244" s="9">
        <f>VLOOKUP($C244, Table3[#All], 74, 0)</f>
        <v>0.26170000000000004</v>
      </c>
      <c r="DX244" s="9">
        <f>VLOOKUP($C244, Table3[#All], 75, 0)</f>
        <v>9.300000000000001E-3</v>
      </c>
      <c r="DY244" s="12">
        <f t="shared" si="230"/>
        <v>4</v>
      </c>
      <c r="DZ244" s="11"/>
      <c r="EA244" s="9">
        <f>VLOOKUP($C244, Table3[#All], 76, 0)</f>
        <v>1</v>
      </c>
      <c r="EB244" s="9">
        <f>VLOOKUP($C244, Table3[#All], 77, 0)</f>
        <v>0</v>
      </c>
      <c r="EC244" s="9">
        <f>VLOOKUP($C244, Table3[#All], 78, 0)</f>
        <v>0</v>
      </c>
      <c r="ED244" s="9">
        <f>VLOOKUP($C244, Table3[#All], 79, 0)</f>
        <v>0</v>
      </c>
      <c r="EE244" s="9">
        <f>VLOOKUP($C244, Table3[#All], 80, 0)</f>
        <v>0</v>
      </c>
      <c r="EF244" s="10">
        <f t="shared" si="242"/>
        <v>1</v>
      </c>
      <c r="EG244" s="9"/>
      <c r="EH244" s="9">
        <f>VLOOKUP($C244, Table3[#All], 81, 0)</f>
        <v>0</v>
      </c>
      <c r="EI244" s="9">
        <f>VLOOKUP($C244, Table3[#All], 82, 0)</f>
        <v>0</v>
      </c>
      <c r="EJ244" s="9">
        <f>VLOOKUP($C244, Table3[#All], 83, 0)</f>
        <v>0</v>
      </c>
      <c r="EK244" s="9">
        <f>VLOOKUP($C244, Table3[#All], 84, 0)</f>
        <v>0</v>
      </c>
      <c r="EL244" s="9">
        <f>VLOOKUP($C244, Table3[#All], 85, 0)</f>
        <v>1</v>
      </c>
      <c r="EM244" s="14">
        <f t="shared" si="243"/>
        <v>5</v>
      </c>
      <c r="EN244" s="11"/>
      <c r="EO244" s="9">
        <f>VLOOKUP($C244, Table3[#All], 86, 0)</f>
        <v>0.8395999999999999</v>
      </c>
      <c r="EP244" s="9"/>
      <c r="EQ244" s="9">
        <f>VLOOKUP($C244, Table3[#All], 87, 0)</f>
        <v>0.16039999999999999</v>
      </c>
      <c r="ER244" s="9"/>
      <c r="ES244" s="9"/>
      <c r="ET244" s="14">
        <f t="shared" si="244"/>
        <v>1</v>
      </c>
      <c r="EU244" s="11"/>
      <c r="EV244" s="9">
        <f>VLOOKUP($C244, Table3[#All], 88, 0)</f>
        <v>1</v>
      </c>
      <c r="EW244" s="9">
        <f>VLOOKUP($C244, Table3[#All], 89, 0)</f>
        <v>0</v>
      </c>
      <c r="EX244" s="9">
        <f>VLOOKUP($C244, Table3[#All], 90, 0)</f>
        <v>0</v>
      </c>
      <c r="EY244" s="9">
        <f>VLOOKUP($C244, Table3[#All], 91, 0)</f>
        <v>0</v>
      </c>
      <c r="EZ244" s="9">
        <f>VLOOKUP($C244, Table3[#All], 92, 0)</f>
        <v>0</v>
      </c>
      <c r="FA244" s="12">
        <f t="shared" si="245"/>
        <v>1</v>
      </c>
      <c r="FB244" s="11"/>
      <c r="FC244" s="9">
        <f>VLOOKUP($C244, Table3[#All], 93, 0)</f>
        <v>0</v>
      </c>
      <c r="FD244" s="9">
        <f>VLOOKUP($C244, Table3[#All], 94, 0)</f>
        <v>0</v>
      </c>
      <c r="FE244" s="9">
        <f>VLOOKUP($C244, Table3[#All], 95, 0)</f>
        <v>0.91590000000000005</v>
      </c>
      <c r="FF244" s="9">
        <f>VLOOKUP($C244, Table3[#All], 96, 0)</f>
        <v>8.4100000000000008E-2</v>
      </c>
      <c r="FG244" s="9"/>
      <c r="FH244" s="10">
        <f t="shared" si="246"/>
        <v>3</v>
      </c>
      <c r="FI244" s="11"/>
      <c r="FJ244" s="9">
        <f>VLOOKUP($C244, Table3[#All], 97, 0)</f>
        <v>0</v>
      </c>
      <c r="FK244" s="9">
        <f>VLOOKUP($C244, Table3[#All], 98, 0)</f>
        <v>0</v>
      </c>
      <c r="FL244" s="9">
        <f>VLOOKUP($C244, Table3[#All], 99, 0)</f>
        <v>0</v>
      </c>
      <c r="FM244" s="9">
        <f>VLOOKUP($C244, Table3[#All], 100, 0)</f>
        <v>1</v>
      </c>
      <c r="FN244" s="9">
        <f>VLOOKUP($C244, Table3[#All], 101, 0)</f>
        <v>0</v>
      </c>
      <c r="FO244" s="14">
        <f t="shared" si="247"/>
        <v>4</v>
      </c>
      <c r="FP244" s="11"/>
      <c r="FQ244" s="9">
        <f>VLOOKUP($C244, Table3[#All], 102, 0)</f>
        <v>0.45789999999999997</v>
      </c>
      <c r="FR244" s="9">
        <f>VLOOKUP($C244, Table3[#All], 103, 0)</f>
        <v>0.54210000000000003</v>
      </c>
      <c r="FS244" s="9">
        <f>VLOOKUP($C244, Table3[#All], 104, 0)</f>
        <v>0</v>
      </c>
      <c r="FT244" s="9">
        <f>VLOOKUP($C244, Table3[#All], 105, 0)</f>
        <v>0</v>
      </c>
      <c r="FU244" s="9">
        <v>0</v>
      </c>
      <c r="FV244" s="10">
        <f t="shared" si="248"/>
        <v>2</v>
      </c>
      <c r="FW244" s="11"/>
      <c r="FX244" s="9">
        <f>VLOOKUP($C244, Table3[#All], 106, 0)</f>
        <v>0.64489999999999992</v>
      </c>
      <c r="FY244" s="9"/>
      <c r="FZ244" s="9">
        <f>VLOOKUP($C244, Table3[#All], 107, 0)</f>
        <v>0.30840000000000001</v>
      </c>
      <c r="GA244" s="9">
        <f>VLOOKUP($C244, Table3[#All], 108, 0)</f>
        <v>4.6699999999999998E-2</v>
      </c>
      <c r="GB244" s="9"/>
      <c r="GC244" s="10">
        <f t="shared" si="265"/>
        <v>3</v>
      </c>
      <c r="GD244" s="81"/>
      <c r="GE244" s="9">
        <f>VLOOKUP($C244, Table3[#All], 109, 0)</f>
        <v>5.9400000000000001E-2</v>
      </c>
      <c r="GF244" s="9">
        <f>VLOOKUP($C244, Table3[#All], 110, 0)</f>
        <v>0.60399999999999998</v>
      </c>
      <c r="GG244" s="9">
        <f>VLOOKUP($C244, Table3[#All], 111, 0)</f>
        <v>0.33659999999999995</v>
      </c>
      <c r="GH244" s="9"/>
      <c r="GI244" s="9">
        <f>VLOOKUP($C244, Table3[#All], 112, 0)</f>
        <v>0</v>
      </c>
      <c r="GJ244" s="12">
        <f t="shared" si="249"/>
        <v>3</v>
      </c>
      <c r="GK244" s="11"/>
      <c r="GL244" s="9">
        <f>VLOOKUP($C244, Table3[#All], 113, 0)</f>
        <v>0</v>
      </c>
      <c r="GM244" s="9">
        <f>VLOOKUP($C244, Table3[#All], 114, 0)</f>
        <v>0</v>
      </c>
      <c r="GN244" s="9">
        <f>VLOOKUP($C244, Table3[#All], 115, 0)</f>
        <v>0.11210000000000001</v>
      </c>
      <c r="GO244" s="9">
        <f>VLOOKUP($C244, Table3[#All], 116, 0)</f>
        <v>0.88790000000000002</v>
      </c>
      <c r="GP244" s="9"/>
      <c r="GQ244" s="10">
        <f t="shared" si="250"/>
        <v>4</v>
      </c>
      <c r="GR244" s="11"/>
      <c r="GS244" s="9">
        <f>VLOOKUP($C244, Table2[#All], 3, 0)</f>
        <v>0</v>
      </c>
      <c r="GT244" s="9">
        <f>VLOOKUP($C244, Table2[#All], 4, 0)</f>
        <v>0</v>
      </c>
      <c r="GU244" s="9">
        <f>VLOOKUP($C244, Table2[#All], 5, 0)</f>
        <v>1</v>
      </c>
      <c r="GV244" s="9">
        <f>VLOOKUP($C244, Table2[#All], 6, 0)</f>
        <v>0</v>
      </c>
      <c r="GW244" s="9">
        <f>VLOOKUP($C244, Table2[#All], 7, 0)</f>
        <v>0</v>
      </c>
      <c r="GX244" s="10">
        <f t="shared" si="251"/>
        <v>3</v>
      </c>
      <c r="GY244" s="11"/>
      <c r="GZ244" s="9">
        <v>0</v>
      </c>
      <c r="HA244" s="9">
        <v>0</v>
      </c>
      <c r="HB244" s="9">
        <v>1</v>
      </c>
      <c r="HC244" s="9">
        <v>0</v>
      </c>
      <c r="HD244" s="9"/>
      <c r="HE244" s="10">
        <f t="shared" si="252"/>
        <v>3</v>
      </c>
      <c r="HF244" s="11"/>
      <c r="HG244" s="9">
        <f>VLOOKUP($C244, Table5[#All], 2, 0)</f>
        <v>0</v>
      </c>
      <c r="HH244" s="9">
        <f>VLOOKUP($C244, Table5[#All], 3, 0)</f>
        <v>0</v>
      </c>
      <c r="HI244" s="9">
        <f>VLOOKUP($C244, Table5[#All], 4, 0)</f>
        <v>0</v>
      </c>
      <c r="HJ244" s="9">
        <f>VLOOKUP($C244, Table5[#All], 5, 0)</f>
        <v>1</v>
      </c>
      <c r="HK244" s="9">
        <f>VLOOKUP($C244, Table5[#All], 6, 0)</f>
        <v>0</v>
      </c>
      <c r="HL244" s="10">
        <f t="shared" si="253"/>
        <v>4</v>
      </c>
      <c r="HM244" s="11"/>
      <c r="HN244" s="9">
        <f>VLOOKUP($C244, Table5[#All], 7, 0)</f>
        <v>0</v>
      </c>
      <c r="HO244" s="9">
        <f>VLOOKUP($C244, Table5[#All], 8, 0)</f>
        <v>0</v>
      </c>
      <c r="HP244" s="9">
        <f>VLOOKUP($C244, Table5[#All], 9, 0)</f>
        <v>1</v>
      </c>
      <c r="HQ244" s="9">
        <f>VLOOKUP($C244, Table5[#All], 10, 0)</f>
        <v>0</v>
      </c>
      <c r="HR244" s="9">
        <f>VLOOKUP($C244, Table5[#All], 11, 0)</f>
        <v>0</v>
      </c>
      <c r="HS244" s="10">
        <f t="shared" si="254"/>
        <v>3</v>
      </c>
      <c r="HT244" s="11"/>
      <c r="HU244" s="9">
        <f>VLOOKUP($C244, Table5[#All], 12, 0)</f>
        <v>1</v>
      </c>
      <c r="HV244" s="9">
        <f>VLOOKUP($C244, Table5[#All], 13, 0)</f>
        <v>0</v>
      </c>
      <c r="HW244" s="9">
        <f>VLOOKUP($C244, Table5[#All], 14, 0)</f>
        <v>0</v>
      </c>
      <c r="HX244" s="9">
        <f>VLOOKUP($C244, Table5[#All], 15, 0)</f>
        <v>0</v>
      </c>
      <c r="HY244" s="9">
        <f>VLOOKUP($C244, Table5[#All], 16, 0)</f>
        <v>0</v>
      </c>
      <c r="HZ244" s="10">
        <f t="shared" si="255"/>
        <v>1</v>
      </c>
      <c r="IA244" s="11"/>
      <c r="IB244" s="9">
        <f>VLOOKUP($C244, Table5[#All], 17, 0)</f>
        <v>0</v>
      </c>
      <c r="IC244" s="9">
        <f>VLOOKUP($C244, Table5[#All], 18, 0)</f>
        <v>0</v>
      </c>
      <c r="ID244" s="9">
        <f>VLOOKUP($C244, Table5[#All], 19, 0)</f>
        <v>1</v>
      </c>
      <c r="IE244" s="9">
        <f>VLOOKUP($C244, Table5[#All], 20, 0)</f>
        <v>0</v>
      </c>
      <c r="IF244" s="9">
        <f>VLOOKUP($C244, Table5[#All], 21, 0)</f>
        <v>0</v>
      </c>
      <c r="IG244" s="10">
        <f t="shared" si="256"/>
        <v>3</v>
      </c>
      <c r="IH244" s="11"/>
      <c r="II244" s="9">
        <f>VLOOKUP($C244, Table5[#All], 22, 0)</f>
        <v>1</v>
      </c>
      <c r="IJ244" s="9">
        <f>VLOOKUP($C244, Table5[#All], 23, 0)</f>
        <v>0</v>
      </c>
      <c r="IK244" s="9">
        <f>VLOOKUP($C244, Table5[#All], 24, 0)</f>
        <v>0</v>
      </c>
      <c r="IL244" s="9">
        <f>VLOOKUP($C244, Table5[#All], 25, 0)</f>
        <v>0</v>
      </c>
      <c r="IM244" s="9">
        <f>VLOOKUP($C244, Table5[#All], 26, 0)</f>
        <v>0</v>
      </c>
      <c r="IN244" s="10">
        <f t="shared" si="257"/>
        <v>1</v>
      </c>
      <c r="IO244" s="11"/>
      <c r="IP244" s="9">
        <v>1</v>
      </c>
      <c r="IQ244" s="9">
        <v>0</v>
      </c>
      <c r="IR244" s="9">
        <v>0</v>
      </c>
      <c r="IS244" s="9">
        <v>0</v>
      </c>
      <c r="IT244" s="9">
        <v>0</v>
      </c>
      <c r="IU244" s="10">
        <f t="shared" si="258"/>
        <v>1</v>
      </c>
      <c r="IV244" s="82"/>
    </row>
    <row r="245" spans="1:256" ht="16.3" thickTop="1" thickBot="1" x14ac:dyDescent="0.35">
      <c r="A245" s="16" t="s">
        <v>623</v>
      </c>
      <c r="B245" s="16" t="s">
        <v>633</v>
      </c>
      <c r="C245" s="16" t="s">
        <v>634</v>
      </c>
      <c r="D245" s="11"/>
      <c r="E245" s="9">
        <f>VLOOKUP($C245, Table3[#All], 2, 0)</f>
        <v>8.1099999999999992E-2</v>
      </c>
      <c r="F245" s="9"/>
      <c r="G245" s="9">
        <f>VLOOKUP($C245, Table3[#All], 3, 0)</f>
        <v>0.16219999999999998</v>
      </c>
      <c r="H245" s="9">
        <f>VLOOKUP($C245, Table3[#All], 4, 0)</f>
        <v>0.70269999999999999</v>
      </c>
      <c r="I245" s="9">
        <f>VLOOKUP($C245, Table3[#All], 5, 0)</f>
        <v>5.4100000000000002E-2</v>
      </c>
      <c r="J245" s="10">
        <f t="shared" si="259"/>
        <v>4</v>
      </c>
      <c r="K245" s="11"/>
      <c r="L245" s="9">
        <f>VLOOKUP($C245, Table3[#All], 6, 0)</f>
        <v>0</v>
      </c>
      <c r="M245" s="9"/>
      <c r="N245" s="9">
        <f>VLOOKUP($C245, Table3[#All], 7, 0)</f>
        <v>0</v>
      </c>
      <c r="O245" s="9">
        <f>VLOOKUP($C245, Table3[#All], 8, 0)</f>
        <v>1</v>
      </c>
      <c r="P245" s="9">
        <f>VLOOKUP($C245, Table3[#All], 9, 0)</f>
        <v>0</v>
      </c>
      <c r="Q245" s="10">
        <f t="shared" si="260"/>
        <v>4</v>
      </c>
      <c r="R245" s="11"/>
      <c r="S245" s="9">
        <f>VLOOKUP($C245, Table3[#All], 10, 0)</f>
        <v>0</v>
      </c>
      <c r="T245" s="9">
        <f>VLOOKUP($C245, Table3[#All], 11, 0)</f>
        <v>0.1081</v>
      </c>
      <c r="U245" s="9">
        <f>VLOOKUP($C245, Table3[#All], 12, 0)</f>
        <v>0.51350000000000007</v>
      </c>
      <c r="V245" s="9">
        <f>VLOOKUP($C245, Table3[#All], 13, 0)</f>
        <v>0.37840000000000001</v>
      </c>
      <c r="W245" s="9">
        <f>VLOOKUP($C245, Table3[#All], 14, 0)</f>
        <v>0</v>
      </c>
      <c r="X245" s="10">
        <f t="shared" si="261"/>
        <v>4</v>
      </c>
      <c r="Y245" s="11"/>
      <c r="Z245" s="9">
        <f>VLOOKUP($C245, Table3[#All], 15, 0)</f>
        <v>0</v>
      </c>
      <c r="AA245" s="9">
        <f>VLOOKUP($C245, Table3[#All], 16, 0)</f>
        <v>0.2162</v>
      </c>
      <c r="AB245" s="9">
        <f>VLOOKUP($C245, Table3[#All], 17, 0)</f>
        <v>0.59460000000000002</v>
      </c>
      <c r="AC245" s="9">
        <f>VLOOKUP($C245, Table3[#All], 18, 0)</f>
        <v>0.18920000000000001</v>
      </c>
      <c r="AD245" s="9">
        <f>VLOOKUP($C245, Table3[#All], 19, 0)</f>
        <v>0</v>
      </c>
      <c r="AE245" s="10">
        <f t="shared" si="231"/>
        <v>3</v>
      </c>
      <c r="AF245" s="11"/>
      <c r="AG245" s="9">
        <f>VLOOKUP($C245, Table3[#All], 20, 0)</f>
        <v>0</v>
      </c>
      <c r="AH245" s="9">
        <f>VLOOKUP($C245, Table3[#All], 21, 0)</f>
        <v>5.4100000000000002E-2</v>
      </c>
      <c r="AI245" s="9">
        <f>VLOOKUP($C245, Table3[#All], 22, 0)</f>
        <v>0.94590000000000007</v>
      </c>
      <c r="AJ245" s="9"/>
      <c r="AK245" s="9"/>
      <c r="AL245" s="10">
        <f t="shared" si="232"/>
        <v>3</v>
      </c>
      <c r="AM245" s="11"/>
      <c r="AN245" s="9">
        <f>VLOOKUP($C245, Table3[#All], 23, 0)</f>
        <v>0</v>
      </c>
      <c r="AO245" s="9">
        <f>VLOOKUP($C245, Table3[#All], 24, 0)</f>
        <v>0</v>
      </c>
      <c r="AP245" s="9">
        <f>VLOOKUP($C245, Table3[#All], 25, 0)</f>
        <v>1</v>
      </c>
      <c r="AQ245" s="9">
        <f>VLOOKUP($C245, Table3[#All], 26, 0)</f>
        <v>0</v>
      </c>
      <c r="AR245" s="9"/>
      <c r="AS245" s="12">
        <f t="shared" si="233"/>
        <v>3</v>
      </c>
      <c r="AT245" s="11"/>
      <c r="AU245" s="9">
        <f>VLOOKUP($C245, Table3[#All], 27, 0)</f>
        <v>0.37840000000000001</v>
      </c>
      <c r="AV245" s="9">
        <f>VLOOKUP($C245, Table3[#All], 28, 0)</f>
        <v>0.59460000000000002</v>
      </c>
      <c r="AW245" s="9">
        <f>VLOOKUP($C245, Table3[#All], 29, 0)</f>
        <v>2.7000000000000003E-2</v>
      </c>
      <c r="AX245" s="9"/>
      <c r="AY245" s="9"/>
      <c r="AZ245" s="10">
        <f t="shared" si="262"/>
        <v>2</v>
      </c>
      <c r="BA245" s="11"/>
      <c r="BB245" s="9">
        <f>VLOOKUP($C245, Table3[#All], 30, 0)</f>
        <v>0.16219999999999998</v>
      </c>
      <c r="BC245" s="9">
        <f>VLOOKUP($C245, Table3[#All], 31, 0)</f>
        <v>0.29730000000000001</v>
      </c>
      <c r="BD245" s="9">
        <f>VLOOKUP($C245, Table3[#All], 32, 0)</f>
        <v>0.29730000000000001</v>
      </c>
      <c r="BE245" s="9">
        <f>VLOOKUP($C245, Table3[#All], 33, 0)</f>
        <v>0.2432</v>
      </c>
      <c r="BF245" s="9"/>
      <c r="BG245" s="10">
        <f t="shared" si="263"/>
        <v>3</v>
      </c>
      <c r="BH245" s="81"/>
      <c r="BI245" s="9">
        <f>VLOOKUP($C245, Table3[#All], 34, 0)</f>
        <v>1</v>
      </c>
      <c r="BJ245" s="9">
        <f>VLOOKUP($C245, Table3[#All], 35, 0)</f>
        <v>0</v>
      </c>
      <c r="BK245" s="9">
        <f>VLOOKUP($C245, Table3[#All], 36, 0)</f>
        <v>0</v>
      </c>
      <c r="BL245" s="9">
        <f>VLOOKUP($C245, Table3[#All], 37, 0)</f>
        <v>0</v>
      </c>
      <c r="BM245" s="9">
        <f>VLOOKUP($C245, Table3[#All], 38, 0)</f>
        <v>0</v>
      </c>
      <c r="BN245" s="10">
        <f t="shared" si="264"/>
        <v>1</v>
      </c>
      <c r="BO245" s="11"/>
      <c r="BP245" s="9">
        <f>VLOOKUP($C245, Table3[#All], 39, 0)</f>
        <v>0.8649</v>
      </c>
      <c r="BQ245" s="9">
        <f>VLOOKUP($C245, Table3[#All], 40, 0)</f>
        <v>0</v>
      </c>
      <c r="BR245" s="9">
        <f>VLOOKUP($C245, Table3[#All], 41, 0)</f>
        <v>0</v>
      </c>
      <c r="BS245" s="9">
        <f>VLOOKUP($C245, Table3[#All], 42, 0)</f>
        <v>0.1351</v>
      </c>
      <c r="BT245" s="9"/>
      <c r="BU245" s="10">
        <f t="shared" si="234"/>
        <v>1</v>
      </c>
      <c r="BV245" s="11"/>
      <c r="BW245" s="9">
        <f>VLOOKUP($C245, Table3[#All], 43, 0)</f>
        <v>0</v>
      </c>
      <c r="BX245" s="9">
        <f>VLOOKUP($C245, Table3[#All], 44, 0)</f>
        <v>0.91890000000000005</v>
      </c>
      <c r="BY245" s="9">
        <f>VLOOKUP($C245, Table3[#All], 45, 0)</f>
        <v>8.1099999999999992E-2</v>
      </c>
      <c r="BZ245" s="9"/>
      <c r="CA245" s="9"/>
      <c r="CB245" s="10">
        <f t="shared" si="235"/>
        <v>2</v>
      </c>
      <c r="CC245" s="81"/>
      <c r="CD245" s="9">
        <f>VLOOKUP($C245, Table3[#All], 46, 0)</f>
        <v>0.97299999999999998</v>
      </c>
      <c r="CE245" s="9">
        <f>VLOOKUP($C245, Table3[#All], 47, 0)</f>
        <v>2.7000000000000003E-2</v>
      </c>
      <c r="CF245" s="9">
        <f>VLOOKUP($C245, Table3[#All], 48, 0)</f>
        <v>0</v>
      </c>
      <c r="CG245" s="9">
        <f>VLOOKUP($C245, Table3[#All], 49, 0)</f>
        <v>0</v>
      </c>
      <c r="CH245" s="9">
        <f>VLOOKUP($C245, Table3[#All], 50, 0)</f>
        <v>0</v>
      </c>
      <c r="CI245" s="12">
        <f t="shared" si="236"/>
        <v>1</v>
      </c>
      <c r="CJ245" s="13"/>
      <c r="CK245" s="9">
        <f>VLOOKUP($C245, Table3[#All], 51, 0)</f>
        <v>0</v>
      </c>
      <c r="CL245" s="9">
        <f>VLOOKUP($C245, Table3[#All], 52, 0)</f>
        <v>0.72970000000000002</v>
      </c>
      <c r="CM245" s="9">
        <f>VLOOKUP($C245, Table3[#All], 53, 0)</f>
        <v>0.18920000000000001</v>
      </c>
      <c r="CN245" s="9">
        <f>VLOOKUP($C245, Table3[#All], 54, 0)</f>
        <v>8.1099999999999992E-2</v>
      </c>
      <c r="CO245" s="9"/>
      <c r="CP245" s="10">
        <f t="shared" si="237"/>
        <v>3</v>
      </c>
      <c r="CQ245" s="11"/>
      <c r="CR245" s="9">
        <f>VLOOKUP($C245, Table3[#All], 55, 0)</f>
        <v>0</v>
      </c>
      <c r="CS245" s="9">
        <f>VLOOKUP($C245, Table3[#All], 56, 0)</f>
        <v>0</v>
      </c>
      <c r="CT245" s="9">
        <f>VLOOKUP($C245, Table3[#All], 57, 0)</f>
        <v>0</v>
      </c>
      <c r="CU245" s="9">
        <f>VLOOKUP($C245, Table3[#All], 58, 0)</f>
        <v>0.70269999999999999</v>
      </c>
      <c r="CV245" s="9">
        <f>VLOOKUP($C245, Table3[#All], 59, 0)</f>
        <v>0.29730000000000001</v>
      </c>
      <c r="CW245" s="14">
        <f t="shared" si="238"/>
        <v>5</v>
      </c>
      <c r="CX245" s="81"/>
      <c r="CY245" s="9">
        <f>VLOOKUP($C245, Table3[#All], 60, 0)</f>
        <v>0</v>
      </c>
      <c r="CZ245" s="9">
        <f>VLOOKUP($C245, Table3[#All], 61, 0)</f>
        <v>0.29730000000000001</v>
      </c>
      <c r="DA245" s="9">
        <f>VLOOKUP($C245, Table3[#All], 62, 0)</f>
        <v>0.32429999999999998</v>
      </c>
      <c r="DB245" s="9">
        <f>VLOOKUP($C245, Table3[#All], 63, 0)</f>
        <v>0.37840000000000001</v>
      </c>
      <c r="DC245" s="9">
        <f>VLOOKUP($C245, Table3[#All], 64, 0)</f>
        <v>0</v>
      </c>
      <c r="DD245" s="10">
        <f t="shared" si="239"/>
        <v>4</v>
      </c>
      <c r="DE245" s="11"/>
      <c r="DF245" s="9">
        <f>VLOOKUP($C245, Table3[#All], 65, 0)</f>
        <v>0</v>
      </c>
      <c r="DG245" s="9"/>
      <c r="DH245" s="9">
        <f>VLOOKUP($C245, Table3[#All], 66, 0)</f>
        <v>0.51350000000000007</v>
      </c>
      <c r="DI245" s="9"/>
      <c r="DJ245" s="9">
        <f>VLOOKUP($C245, Table3[#All], 67, 0)</f>
        <v>0.48649999999999999</v>
      </c>
      <c r="DK245" s="14">
        <f t="shared" si="240"/>
        <v>5</v>
      </c>
      <c r="DL245" s="11"/>
      <c r="DM245" s="9">
        <f>VLOOKUP($C245, Table3[#All], 68, 0)</f>
        <v>0.64859999999999995</v>
      </c>
      <c r="DN245" s="9"/>
      <c r="DO245" s="9">
        <f>VLOOKUP($C245, Table3[#All], 69, 0)</f>
        <v>8.1099999999999992E-2</v>
      </c>
      <c r="DP245" s="9">
        <f>VLOOKUP($C245, Table3[#All], 70, 0)</f>
        <v>0.27029999999999998</v>
      </c>
      <c r="DQ245" s="9"/>
      <c r="DR245" s="14">
        <f t="shared" si="241"/>
        <v>4</v>
      </c>
      <c r="DS245" s="11"/>
      <c r="DT245" s="9">
        <f>VLOOKUP($C245, Table3[#All], 71, 0)</f>
        <v>0</v>
      </c>
      <c r="DU245" s="9">
        <f>VLOOKUP($C245, Table3[#All], 72, 0)</f>
        <v>0.2162</v>
      </c>
      <c r="DV245" s="9">
        <f>VLOOKUP($C245, Table3[#All], 73, 0)</f>
        <v>0.1351</v>
      </c>
      <c r="DW245" s="9">
        <f>VLOOKUP($C245, Table3[#All], 74, 0)</f>
        <v>0.62159999999999993</v>
      </c>
      <c r="DX245" s="9">
        <f>VLOOKUP($C245, Table3[#All], 75, 0)</f>
        <v>2.7000000000000003E-2</v>
      </c>
      <c r="DY245" s="12">
        <f t="shared" si="230"/>
        <v>4</v>
      </c>
      <c r="DZ245" s="11"/>
      <c r="EA245" s="9">
        <f>VLOOKUP($C245, Table3[#All], 76, 0)</f>
        <v>1</v>
      </c>
      <c r="EB245" s="9">
        <f>VLOOKUP($C245, Table3[#All], 77, 0)</f>
        <v>0</v>
      </c>
      <c r="EC245" s="9">
        <f>VLOOKUP($C245, Table3[#All], 78, 0)</f>
        <v>0</v>
      </c>
      <c r="ED245" s="9">
        <f>VLOOKUP($C245, Table3[#All], 79, 0)</f>
        <v>0</v>
      </c>
      <c r="EE245" s="9">
        <f>VLOOKUP($C245, Table3[#All], 80, 0)</f>
        <v>0</v>
      </c>
      <c r="EF245" s="10">
        <f t="shared" si="242"/>
        <v>1</v>
      </c>
      <c r="EG245" s="9"/>
      <c r="EH245" s="9">
        <f>VLOOKUP($C245, Table3[#All], 81, 0)</f>
        <v>0</v>
      </c>
      <c r="EI245" s="9">
        <f>VLOOKUP($C245, Table3[#All], 82, 0)</f>
        <v>0</v>
      </c>
      <c r="EJ245" s="9">
        <f>VLOOKUP($C245, Table3[#All], 83, 0)</f>
        <v>0</v>
      </c>
      <c r="EK245" s="9">
        <f>VLOOKUP($C245, Table3[#All], 84, 0)</f>
        <v>0</v>
      </c>
      <c r="EL245" s="9">
        <f>VLOOKUP($C245, Table3[#All], 85, 0)</f>
        <v>1</v>
      </c>
      <c r="EM245" s="14">
        <f t="shared" si="243"/>
        <v>5</v>
      </c>
      <c r="EN245" s="11"/>
      <c r="EO245" s="9">
        <f>VLOOKUP($C245, Table3[#All], 86, 0)</f>
        <v>0.45950000000000002</v>
      </c>
      <c r="EP245" s="9"/>
      <c r="EQ245" s="9">
        <f>VLOOKUP($C245, Table3[#All], 87, 0)</f>
        <v>0.54049999999999998</v>
      </c>
      <c r="ER245" s="9"/>
      <c r="ES245" s="9"/>
      <c r="ET245" s="14">
        <f t="shared" si="244"/>
        <v>3</v>
      </c>
      <c r="EU245" s="11"/>
      <c r="EV245" s="9">
        <f>VLOOKUP($C245, Table3[#All], 88, 0)</f>
        <v>0</v>
      </c>
      <c r="EW245" s="9">
        <f>VLOOKUP($C245, Table3[#All], 89, 0)</f>
        <v>1</v>
      </c>
      <c r="EX245" s="9">
        <f>VLOOKUP($C245, Table3[#All], 90, 0)</f>
        <v>0</v>
      </c>
      <c r="EY245" s="9">
        <f>VLOOKUP($C245, Table3[#All], 91, 0)</f>
        <v>0</v>
      </c>
      <c r="EZ245" s="9">
        <f>VLOOKUP($C245, Table3[#All], 92, 0)</f>
        <v>0</v>
      </c>
      <c r="FA245" s="12">
        <f t="shared" si="245"/>
        <v>2</v>
      </c>
      <c r="FB245" s="11"/>
      <c r="FC245" s="9">
        <f>VLOOKUP($C245, Table3[#All], 93, 0)</f>
        <v>0</v>
      </c>
      <c r="FD245" s="9">
        <f>VLOOKUP($C245, Table3[#All], 94, 0)</f>
        <v>5.4100000000000002E-2</v>
      </c>
      <c r="FE245" s="9">
        <f>VLOOKUP($C245, Table3[#All], 95, 0)</f>
        <v>0.48649999999999999</v>
      </c>
      <c r="FF245" s="9">
        <f>VLOOKUP($C245, Table3[#All], 96, 0)</f>
        <v>0.45950000000000002</v>
      </c>
      <c r="FG245" s="9"/>
      <c r="FH245" s="10">
        <f t="shared" si="246"/>
        <v>4</v>
      </c>
      <c r="FI245" s="11"/>
      <c r="FJ245" s="9">
        <f>VLOOKUP($C245, Table3[#All], 97, 0)</f>
        <v>0</v>
      </c>
      <c r="FK245" s="9">
        <f>VLOOKUP($C245, Table3[#All], 98, 0)</f>
        <v>0</v>
      </c>
      <c r="FL245" s="9">
        <f>VLOOKUP($C245, Table3[#All], 99, 0)</f>
        <v>0</v>
      </c>
      <c r="FM245" s="9">
        <f>VLOOKUP($C245, Table3[#All], 100, 0)</f>
        <v>0</v>
      </c>
      <c r="FN245" s="9">
        <f>VLOOKUP($C245, Table3[#All], 101, 0)</f>
        <v>1</v>
      </c>
      <c r="FO245" s="14">
        <f t="shared" si="247"/>
        <v>5</v>
      </c>
      <c r="FP245" s="11"/>
      <c r="FQ245" s="9">
        <f>VLOOKUP($C245, Table3[#All], 102, 0)</f>
        <v>0.89190000000000003</v>
      </c>
      <c r="FR245" s="9">
        <f>VLOOKUP($C245, Table3[#All], 103, 0)</f>
        <v>8.1099999999999992E-2</v>
      </c>
      <c r="FS245" s="9">
        <f>VLOOKUP($C245, Table3[#All], 104, 0)</f>
        <v>2.7000000000000003E-2</v>
      </c>
      <c r="FT245" s="9">
        <f>VLOOKUP($C245, Table3[#All], 105, 0)</f>
        <v>0</v>
      </c>
      <c r="FU245" s="9">
        <v>0</v>
      </c>
      <c r="FV245" s="10">
        <f t="shared" si="248"/>
        <v>1</v>
      </c>
      <c r="FW245" s="11"/>
      <c r="FX245" s="9">
        <f>VLOOKUP($C245, Table3[#All], 106, 0)</f>
        <v>0.35139999999999999</v>
      </c>
      <c r="FY245" s="9"/>
      <c r="FZ245" s="9">
        <f>VLOOKUP($C245, Table3[#All], 107, 0)</f>
        <v>0.48649999999999999</v>
      </c>
      <c r="GA245" s="9">
        <f>VLOOKUP($C245, Table3[#All], 108, 0)</f>
        <v>0.16219999999999998</v>
      </c>
      <c r="GB245" s="9"/>
      <c r="GC245" s="10">
        <f t="shared" si="265"/>
        <v>3</v>
      </c>
      <c r="GD245" s="81"/>
      <c r="GE245" s="9">
        <f>VLOOKUP($C245, Table3[#All], 109, 0)</f>
        <v>0</v>
      </c>
      <c r="GF245" s="9">
        <f>VLOOKUP($C245, Table3[#All], 110, 0)</f>
        <v>0.2</v>
      </c>
      <c r="GG245" s="9">
        <f>VLOOKUP($C245, Table3[#All], 111, 0)</f>
        <v>0.8</v>
      </c>
      <c r="GH245" s="9"/>
      <c r="GI245" s="9">
        <f>VLOOKUP($C245, Table3[#All], 112, 0)</f>
        <v>0</v>
      </c>
      <c r="GJ245" s="12">
        <f t="shared" si="249"/>
        <v>3</v>
      </c>
      <c r="GK245" s="11"/>
      <c r="GL245" s="9">
        <f>VLOOKUP($C245, Table3[#All], 113, 0)</f>
        <v>0</v>
      </c>
      <c r="GM245" s="9">
        <f>VLOOKUP($C245, Table3[#All], 114, 0)</f>
        <v>0</v>
      </c>
      <c r="GN245" s="9">
        <f>VLOOKUP($C245, Table3[#All], 115, 0)</f>
        <v>0.32429999999999998</v>
      </c>
      <c r="GO245" s="9">
        <f>VLOOKUP($C245, Table3[#All], 116, 0)</f>
        <v>0.67569999999999997</v>
      </c>
      <c r="GP245" s="9"/>
      <c r="GQ245" s="10">
        <f t="shared" si="250"/>
        <v>4</v>
      </c>
      <c r="GR245" s="11"/>
      <c r="GS245" s="9">
        <f>VLOOKUP($C245, Table2[#All], 3, 0)</f>
        <v>0</v>
      </c>
      <c r="GT245" s="9">
        <f>VLOOKUP($C245, Table2[#All], 4, 0)</f>
        <v>0</v>
      </c>
      <c r="GU245" s="9">
        <f>VLOOKUP($C245, Table2[#All], 5, 0)</f>
        <v>1</v>
      </c>
      <c r="GV245" s="9">
        <f>VLOOKUP($C245, Table2[#All], 6, 0)</f>
        <v>0</v>
      </c>
      <c r="GW245" s="9">
        <f>VLOOKUP($C245, Table2[#All], 7, 0)</f>
        <v>0</v>
      </c>
      <c r="GX245" s="10">
        <f t="shared" si="251"/>
        <v>3</v>
      </c>
      <c r="GY245" s="11"/>
      <c r="GZ245" s="9">
        <v>0</v>
      </c>
      <c r="HA245" s="9">
        <v>0</v>
      </c>
      <c r="HB245" s="9">
        <v>1</v>
      </c>
      <c r="HC245" s="9">
        <v>0</v>
      </c>
      <c r="HD245" s="9"/>
      <c r="HE245" s="10">
        <f t="shared" si="252"/>
        <v>3</v>
      </c>
      <c r="HF245" s="11"/>
      <c r="HG245" s="9">
        <f>VLOOKUP($C245, Table5[#All], 2, 0)</f>
        <v>0</v>
      </c>
      <c r="HH245" s="9">
        <f>VLOOKUP($C245, Table5[#All], 3, 0)</f>
        <v>0</v>
      </c>
      <c r="HI245" s="9">
        <f>VLOOKUP($C245, Table5[#All], 4, 0)</f>
        <v>0</v>
      </c>
      <c r="HJ245" s="9">
        <f>VLOOKUP($C245, Table5[#All], 5, 0)</f>
        <v>0</v>
      </c>
      <c r="HK245" s="9">
        <f>VLOOKUP($C245, Table5[#All], 6, 0)</f>
        <v>1</v>
      </c>
      <c r="HL245" s="10">
        <f t="shared" si="253"/>
        <v>5</v>
      </c>
      <c r="HM245" s="11"/>
      <c r="HN245" s="9">
        <f>VLOOKUP($C245, Table5[#All], 7, 0)</f>
        <v>0</v>
      </c>
      <c r="HO245" s="9">
        <f>VLOOKUP($C245, Table5[#All], 8, 0)</f>
        <v>0</v>
      </c>
      <c r="HP245" s="9">
        <f>VLOOKUP($C245, Table5[#All], 9, 0)</f>
        <v>1</v>
      </c>
      <c r="HQ245" s="9">
        <f>VLOOKUP($C245, Table5[#All], 10, 0)</f>
        <v>0</v>
      </c>
      <c r="HR245" s="9">
        <f>VLOOKUP($C245, Table5[#All], 11, 0)</f>
        <v>0</v>
      </c>
      <c r="HS245" s="10">
        <f t="shared" si="254"/>
        <v>3</v>
      </c>
      <c r="HT245" s="11"/>
      <c r="HU245" s="9">
        <f>VLOOKUP($C245, Table5[#All], 12, 0)</f>
        <v>1</v>
      </c>
      <c r="HV245" s="9">
        <f>VLOOKUP($C245, Table5[#All], 13, 0)</f>
        <v>0</v>
      </c>
      <c r="HW245" s="9">
        <f>VLOOKUP($C245, Table5[#All], 14, 0)</f>
        <v>0</v>
      </c>
      <c r="HX245" s="9">
        <f>VLOOKUP($C245, Table5[#All], 15, 0)</f>
        <v>0</v>
      </c>
      <c r="HY245" s="9">
        <f>VLOOKUP($C245, Table5[#All], 16, 0)</f>
        <v>0</v>
      </c>
      <c r="HZ245" s="10">
        <f t="shared" si="255"/>
        <v>1</v>
      </c>
      <c r="IA245" s="11"/>
      <c r="IB245" s="9">
        <f>VLOOKUP($C245, Table5[#All], 17, 0)</f>
        <v>0</v>
      </c>
      <c r="IC245" s="9">
        <f>VLOOKUP($C245, Table5[#All], 18, 0)</f>
        <v>1</v>
      </c>
      <c r="ID245" s="9">
        <f>VLOOKUP($C245, Table5[#All], 19, 0)</f>
        <v>0</v>
      </c>
      <c r="IE245" s="9">
        <f>VLOOKUP($C245, Table5[#All], 20, 0)</f>
        <v>0</v>
      </c>
      <c r="IF245" s="9">
        <f>VLOOKUP($C245, Table5[#All], 21, 0)</f>
        <v>0</v>
      </c>
      <c r="IG245" s="10">
        <f t="shared" si="256"/>
        <v>2</v>
      </c>
      <c r="IH245" s="11"/>
      <c r="II245" s="9">
        <f>VLOOKUP($C245, Table5[#All], 22, 0)</f>
        <v>1</v>
      </c>
      <c r="IJ245" s="9">
        <f>VLOOKUP($C245, Table5[#All], 23, 0)</f>
        <v>0</v>
      </c>
      <c r="IK245" s="9">
        <f>VLOOKUP($C245, Table5[#All], 24, 0)</f>
        <v>0</v>
      </c>
      <c r="IL245" s="9">
        <f>VLOOKUP($C245, Table5[#All], 25, 0)</f>
        <v>0</v>
      </c>
      <c r="IM245" s="9">
        <f>VLOOKUP($C245, Table5[#All], 26, 0)</f>
        <v>0</v>
      </c>
      <c r="IN245" s="10">
        <f t="shared" si="257"/>
        <v>1</v>
      </c>
      <c r="IO245" s="11"/>
      <c r="IP245" s="9">
        <v>1</v>
      </c>
      <c r="IQ245" s="9">
        <v>0</v>
      </c>
      <c r="IR245" s="9">
        <v>0</v>
      </c>
      <c r="IS245" s="9">
        <v>0</v>
      </c>
      <c r="IT245" s="9">
        <v>0</v>
      </c>
      <c r="IU245" s="10">
        <f t="shared" si="258"/>
        <v>1</v>
      </c>
      <c r="IV245" s="82"/>
    </row>
    <row r="246" spans="1:256" ht="16.3" thickTop="1" thickBot="1" x14ac:dyDescent="0.35">
      <c r="A246" s="16" t="s">
        <v>623</v>
      </c>
      <c r="B246" s="16" t="s">
        <v>635</v>
      </c>
      <c r="C246" s="16" t="s">
        <v>636</v>
      </c>
      <c r="D246" s="11"/>
      <c r="E246" s="9">
        <f>VLOOKUP($C246, Table3[#All], 2, 0)</f>
        <v>0</v>
      </c>
      <c r="F246" s="9"/>
      <c r="G246" s="9">
        <f>VLOOKUP($C246, Table3[#All], 3, 0)</f>
        <v>0.13639999999999999</v>
      </c>
      <c r="H246" s="9">
        <f>VLOOKUP($C246, Table3[#All], 4, 0)</f>
        <v>0.86360000000000003</v>
      </c>
      <c r="I246" s="9">
        <f>VLOOKUP($C246, Table3[#All], 5, 0)</f>
        <v>0</v>
      </c>
      <c r="J246" s="10">
        <f t="shared" si="259"/>
        <v>4</v>
      </c>
      <c r="K246" s="11"/>
      <c r="L246" s="9">
        <f>VLOOKUP($C246, Table3[#All], 6, 0)</f>
        <v>0</v>
      </c>
      <c r="M246" s="9"/>
      <c r="N246" s="9">
        <f>VLOOKUP($C246, Table3[#All], 7, 0)</f>
        <v>0</v>
      </c>
      <c r="O246" s="9">
        <f>VLOOKUP($C246, Table3[#All], 8, 0)</f>
        <v>1</v>
      </c>
      <c r="P246" s="9">
        <f>VLOOKUP($C246, Table3[#All], 9, 0)</f>
        <v>0</v>
      </c>
      <c r="Q246" s="10">
        <f t="shared" si="260"/>
        <v>4</v>
      </c>
      <c r="R246" s="11"/>
      <c r="S246" s="9">
        <f>VLOOKUP($C246, Table3[#All], 10, 0)</f>
        <v>0</v>
      </c>
      <c r="T246" s="9">
        <f>VLOOKUP($C246, Table3[#All], 11, 0)</f>
        <v>0.2727</v>
      </c>
      <c r="U246" s="9">
        <f>VLOOKUP($C246, Table3[#All], 12, 0)</f>
        <v>0.2273</v>
      </c>
      <c r="V246" s="9">
        <f>VLOOKUP($C246, Table3[#All], 13, 0)</f>
        <v>0.5</v>
      </c>
      <c r="W246" s="9">
        <f>VLOOKUP($C246, Table3[#All], 14, 0)</f>
        <v>0</v>
      </c>
      <c r="X246" s="10">
        <f t="shared" si="261"/>
        <v>4</v>
      </c>
      <c r="Y246" s="11"/>
      <c r="Z246" s="9">
        <f>VLOOKUP($C246, Table3[#All], 15, 0)</f>
        <v>0</v>
      </c>
      <c r="AA246" s="9">
        <f>VLOOKUP($C246, Table3[#All], 16, 0)</f>
        <v>0.68180000000000007</v>
      </c>
      <c r="AB246" s="9">
        <f>VLOOKUP($C246, Table3[#All], 17, 0)</f>
        <v>0.2727</v>
      </c>
      <c r="AC246" s="9">
        <f>VLOOKUP($C246, Table3[#All], 18, 0)</f>
        <v>4.5499999999999999E-2</v>
      </c>
      <c r="AD246" s="9">
        <f>VLOOKUP($C246, Table3[#All], 19, 0)</f>
        <v>0</v>
      </c>
      <c r="AE246" s="10">
        <f t="shared" si="231"/>
        <v>3</v>
      </c>
      <c r="AF246" s="11"/>
      <c r="AG246" s="9">
        <f>VLOOKUP($C246, Table3[#All], 20, 0)</f>
        <v>4.5499999999999999E-2</v>
      </c>
      <c r="AH246" s="9">
        <f>VLOOKUP($C246, Table3[#All], 21, 0)</f>
        <v>0.54549999999999998</v>
      </c>
      <c r="AI246" s="9">
        <f>VLOOKUP($C246, Table3[#All], 22, 0)</f>
        <v>0.40909999999999996</v>
      </c>
      <c r="AJ246" s="9"/>
      <c r="AK246" s="9"/>
      <c r="AL246" s="10">
        <f t="shared" si="232"/>
        <v>3</v>
      </c>
      <c r="AM246" s="11"/>
      <c r="AN246" s="9">
        <f>VLOOKUP($C246, Table3[#All], 23, 0)</f>
        <v>0</v>
      </c>
      <c r="AO246" s="9">
        <f>VLOOKUP($C246, Table3[#All], 24, 0)</f>
        <v>1</v>
      </c>
      <c r="AP246" s="9">
        <f>VLOOKUP($C246, Table3[#All], 25, 0)</f>
        <v>0</v>
      </c>
      <c r="AQ246" s="9">
        <f>VLOOKUP($C246, Table3[#All], 26, 0)</f>
        <v>0</v>
      </c>
      <c r="AR246" s="9"/>
      <c r="AS246" s="12">
        <f t="shared" si="233"/>
        <v>2</v>
      </c>
      <c r="AT246" s="11"/>
      <c r="AU246" s="9">
        <f>VLOOKUP($C246, Table3[#All], 27, 0)</f>
        <v>0.40909999999999996</v>
      </c>
      <c r="AV246" s="9">
        <f>VLOOKUP($C246, Table3[#All], 28, 0)</f>
        <v>0.2727</v>
      </c>
      <c r="AW246" s="9">
        <f>VLOOKUP($C246, Table3[#All], 29, 0)</f>
        <v>0.31819999999999998</v>
      </c>
      <c r="AX246" s="9"/>
      <c r="AY246" s="9"/>
      <c r="AZ246" s="10">
        <f t="shared" si="262"/>
        <v>3</v>
      </c>
      <c r="BA246" s="11"/>
      <c r="BB246" s="9">
        <f>VLOOKUP($C246, Table3[#All], 30, 0)</f>
        <v>0.36359999999999998</v>
      </c>
      <c r="BC246" s="9">
        <f>VLOOKUP($C246, Table3[#All], 31, 0)</f>
        <v>0.31819999999999998</v>
      </c>
      <c r="BD246" s="9">
        <f>VLOOKUP($C246, Table3[#All], 32, 0)</f>
        <v>0.31819999999999998</v>
      </c>
      <c r="BE246" s="9">
        <f>VLOOKUP($C246, Table3[#All], 33, 0)</f>
        <v>0</v>
      </c>
      <c r="BF246" s="9"/>
      <c r="BG246" s="10">
        <f t="shared" si="263"/>
        <v>3</v>
      </c>
      <c r="BH246" s="81"/>
      <c r="BI246" s="9">
        <f>VLOOKUP($C246, Table3[#All], 34, 0)</f>
        <v>0</v>
      </c>
      <c r="BJ246" s="9">
        <f>VLOOKUP($C246, Table3[#All], 35, 0)</f>
        <v>0</v>
      </c>
      <c r="BK246" s="9">
        <f>VLOOKUP($C246, Table3[#All], 36, 0)</f>
        <v>0</v>
      </c>
      <c r="BL246" s="9">
        <f>VLOOKUP($C246, Table3[#All], 37, 0)</f>
        <v>0</v>
      </c>
      <c r="BM246" s="9">
        <f>VLOOKUP($C246, Table3[#All], 38, 0)</f>
        <v>0</v>
      </c>
      <c r="BN246" s="10" t="str">
        <f t="shared" si="264"/>
        <v>N/A</v>
      </c>
      <c r="BO246" s="11"/>
      <c r="BP246" s="9">
        <f>VLOOKUP($C246, Table3[#All], 39, 0)</f>
        <v>0.86360000000000003</v>
      </c>
      <c r="BQ246" s="9">
        <f>VLOOKUP($C246, Table3[#All], 40, 0)</f>
        <v>0.13639999999999999</v>
      </c>
      <c r="BR246" s="9">
        <f>VLOOKUP($C246, Table3[#All], 41, 0)</f>
        <v>0</v>
      </c>
      <c r="BS246" s="9">
        <f>VLOOKUP($C246, Table3[#All], 42, 0)</f>
        <v>0</v>
      </c>
      <c r="BT246" s="9"/>
      <c r="BU246" s="10">
        <f t="shared" si="234"/>
        <v>1</v>
      </c>
      <c r="BV246" s="11"/>
      <c r="BW246" s="9">
        <f>VLOOKUP($C246, Table3[#All], 43, 0)</f>
        <v>0</v>
      </c>
      <c r="BX246" s="9">
        <f>VLOOKUP($C246, Table3[#All], 44, 0)</f>
        <v>1</v>
      </c>
      <c r="BY246" s="9">
        <f>VLOOKUP($C246, Table3[#All], 45, 0)</f>
        <v>0</v>
      </c>
      <c r="BZ246" s="9"/>
      <c r="CA246" s="9"/>
      <c r="CB246" s="10">
        <f t="shared" si="235"/>
        <v>2</v>
      </c>
      <c r="CC246" s="81"/>
      <c r="CD246" s="9">
        <f>VLOOKUP($C246, Table3[#All], 46, 0)</f>
        <v>1</v>
      </c>
      <c r="CE246" s="9">
        <f>VLOOKUP($C246, Table3[#All], 47, 0)</f>
        <v>0</v>
      </c>
      <c r="CF246" s="9">
        <f>VLOOKUP($C246, Table3[#All], 48, 0)</f>
        <v>0</v>
      </c>
      <c r="CG246" s="9">
        <f>VLOOKUP($C246, Table3[#All], 49, 0)</f>
        <v>0</v>
      </c>
      <c r="CH246" s="9">
        <f>VLOOKUP($C246, Table3[#All], 50, 0)</f>
        <v>0</v>
      </c>
      <c r="CI246" s="12">
        <f t="shared" si="236"/>
        <v>1</v>
      </c>
      <c r="CJ246" s="13"/>
      <c r="CK246" s="9">
        <f>VLOOKUP($C246, Table3[#All], 51, 0)</f>
        <v>0</v>
      </c>
      <c r="CL246" s="9">
        <f>VLOOKUP($C246, Table3[#All], 52, 0)</f>
        <v>1</v>
      </c>
      <c r="CM246" s="9">
        <f>VLOOKUP($C246, Table3[#All], 53, 0)</f>
        <v>0</v>
      </c>
      <c r="CN246" s="9">
        <f>VLOOKUP($C246, Table3[#All], 54, 0)</f>
        <v>0</v>
      </c>
      <c r="CO246" s="9"/>
      <c r="CP246" s="10">
        <f t="shared" si="237"/>
        <v>2</v>
      </c>
      <c r="CQ246" s="11"/>
      <c r="CR246" s="9">
        <f>VLOOKUP($C246, Table3[#All], 55, 0)</f>
        <v>0</v>
      </c>
      <c r="CS246" s="9">
        <f>VLOOKUP($C246, Table3[#All], 56, 0)</f>
        <v>4.5499999999999999E-2</v>
      </c>
      <c r="CT246" s="9">
        <f>VLOOKUP($C246, Table3[#All], 57, 0)</f>
        <v>0.2727</v>
      </c>
      <c r="CU246" s="9">
        <f>VLOOKUP($C246, Table3[#All], 58, 0)</f>
        <v>0.31819999999999998</v>
      </c>
      <c r="CV246" s="9">
        <f>VLOOKUP($C246, Table3[#All], 59, 0)</f>
        <v>0.36359999999999998</v>
      </c>
      <c r="CW246" s="14">
        <f t="shared" si="238"/>
        <v>5</v>
      </c>
      <c r="CX246" s="81"/>
      <c r="CY246" s="9">
        <f>VLOOKUP($C246, Table3[#All], 60, 0)</f>
        <v>4.5499999999999999E-2</v>
      </c>
      <c r="CZ246" s="9">
        <f>VLOOKUP($C246, Table3[#All], 61, 0)</f>
        <v>0.31819999999999998</v>
      </c>
      <c r="DA246" s="9">
        <f>VLOOKUP($C246, Table3[#All], 62, 0)</f>
        <v>0.40909999999999996</v>
      </c>
      <c r="DB246" s="9">
        <f>VLOOKUP($C246, Table3[#All], 63, 0)</f>
        <v>0.13639999999999999</v>
      </c>
      <c r="DC246" s="9">
        <f>VLOOKUP($C246, Table3[#All], 64, 0)</f>
        <v>9.0899999999999995E-2</v>
      </c>
      <c r="DD246" s="10">
        <f t="shared" si="239"/>
        <v>3</v>
      </c>
      <c r="DE246" s="11"/>
      <c r="DF246" s="9">
        <f>VLOOKUP($C246, Table3[#All], 65, 0)</f>
        <v>0.13639999999999999</v>
      </c>
      <c r="DG246" s="9"/>
      <c r="DH246" s="9">
        <f>VLOOKUP($C246, Table3[#All], 66, 0)</f>
        <v>0.54549999999999998</v>
      </c>
      <c r="DI246" s="9"/>
      <c r="DJ246" s="9">
        <f>VLOOKUP($C246, Table3[#All], 67, 0)</f>
        <v>0.31819999999999998</v>
      </c>
      <c r="DK246" s="14">
        <f t="shared" si="240"/>
        <v>5</v>
      </c>
      <c r="DL246" s="11"/>
      <c r="DM246" s="9">
        <f>VLOOKUP($C246, Table3[#All], 68, 0)</f>
        <v>1</v>
      </c>
      <c r="DN246" s="9"/>
      <c r="DO246" s="9">
        <f>VLOOKUP($C246, Table3[#All], 69, 0)</f>
        <v>0</v>
      </c>
      <c r="DP246" s="9">
        <f>VLOOKUP($C246, Table3[#All], 70, 0)</f>
        <v>0</v>
      </c>
      <c r="DQ246" s="9"/>
      <c r="DR246" s="14">
        <f t="shared" si="241"/>
        <v>1</v>
      </c>
      <c r="DS246" s="11"/>
      <c r="DT246" s="9">
        <f>VLOOKUP($C246, Table3[#All], 71, 0)</f>
        <v>0</v>
      </c>
      <c r="DU246" s="9">
        <f>VLOOKUP($C246, Table3[#All], 72, 0)</f>
        <v>0.31819999999999998</v>
      </c>
      <c r="DV246" s="9">
        <f>VLOOKUP($C246, Table3[#All], 73, 0)</f>
        <v>9.0899999999999995E-2</v>
      </c>
      <c r="DW246" s="9">
        <f>VLOOKUP($C246, Table3[#All], 74, 0)</f>
        <v>0.59089999999999998</v>
      </c>
      <c r="DX246" s="9">
        <f>VLOOKUP($C246, Table3[#All], 75, 0)</f>
        <v>0</v>
      </c>
      <c r="DY246" s="12">
        <f t="shared" si="230"/>
        <v>4</v>
      </c>
      <c r="DZ246" s="11"/>
      <c r="EA246" s="9">
        <f>VLOOKUP($C246, Table3[#All], 76, 0)</f>
        <v>1</v>
      </c>
      <c r="EB246" s="9">
        <f>VLOOKUP($C246, Table3[#All], 77, 0)</f>
        <v>0</v>
      </c>
      <c r="EC246" s="9">
        <f>VLOOKUP($C246, Table3[#All], 78, 0)</f>
        <v>0</v>
      </c>
      <c r="ED246" s="9">
        <f>VLOOKUP($C246, Table3[#All], 79, 0)</f>
        <v>0</v>
      </c>
      <c r="EE246" s="9">
        <f>VLOOKUP($C246, Table3[#All], 80, 0)</f>
        <v>0</v>
      </c>
      <c r="EF246" s="10">
        <f t="shared" si="242"/>
        <v>1</v>
      </c>
      <c r="EG246" s="9"/>
      <c r="EH246" s="9">
        <f>VLOOKUP($C246, Table3[#All], 81, 0)</f>
        <v>0</v>
      </c>
      <c r="EI246" s="9">
        <f>VLOOKUP($C246, Table3[#All], 82, 0)</f>
        <v>0</v>
      </c>
      <c r="EJ246" s="9">
        <f>VLOOKUP($C246, Table3[#All], 83, 0)</f>
        <v>0</v>
      </c>
      <c r="EK246" s="9">
        <f>VLOOKUP($C246, Table3[#All], 84, 0)</f>
        <v>0</v>
      </c>
      <c r="EL246" s="9">
        <f>VLOOKUP($C246, Table3[#All], 85, 0)</f>
        <v>1</v>
      </c>
      <c r="EM246" s="14">
        <f t="shared" si="243"/>
        <v>5</v>
      </c>
      <c r="EN246" s="11"/>
      <c r="EO246" s="9">
        <f>VLOOKUP($C246, Table3[#All], 86, 0)</f>
        <v>0.5</v>
      </c>
      <c r="EP246" s="9"/>
      <c r="EQ246" s="9">
        <f>VLOOKUP($C246, Table3[#All], 87, 0)</f>
        <v>0.5</v>
      </c>
      <c r="ER246" s="9"/>
      <c r="ES246" s="9"/>
      <c r="ET246" s="14">
        <f t="shared" si="244"/>
        <v>3</v>
      </c>
      <c r="EU246" s="11"/>
      <c r="EV246" s="9">
        <f>VLOOKUP($C246, Table3[#All], 88, 0)</f>
        <v>1</v>
      </c>
      <c r="EW246" s="9">
        <f>VLOOKUP($C246, Table3[#All], 89, 0)</f>
        <v>0</v>
      </c>
      <c r="EX246" s="9">
        <f>VLOOKUP($C246, Table3[#All], 90, 0)</f>
        <v>0</v>
      </c>
      <c r="EY246" s="9">
        <f>VLOOKUP($C246, Table3[#All], 91, 0)</f>
        <v>0</v>
      </c>
      <c r="EZ246" s="9">
        <f>VLOOKUP($C246, Table3[#All], 92, 0)</f>
        <v>0</v>
      </c>
      <c r="FA246" s="12">
        <f t="shared" si="245"/>
        <v>1</v>
      </c>
      <c r="FB246" s="11"/>
      <c r="FC246" s="9">
        <f>VLOOKUP($C246, Table3[#All], 93, 0)</f>
        <v>0</v>
      </c>
      <c r="FD246" s="9">
        <f>VLOOKUP($C246, Table3[#All], 94, 0)</f>
        <v>0</v>
      </c>
      <c r="FE246" s="9">
        <f>VLOOKUP($C246, Table3[#All], 95, 0)</f>
        <v>1</v>
      </c>
      <c r="FF246" s="9">
        <f>VLOOKUP($C246, Table3[#All], 96, 0)</f>
        <v>0</v>
      </c>
      <c r="FG246" s="9"/>
      <c r="FH246" s="10">
        <f t="shared" si="246"/>
        <v>3</v>
      </c>
      <c r="FI246" s="11"/>
      <c r="FJ246" s="9">
        <f>VLOOKUP($C246, Table3[#All], 97, 0)</f>
        <v>0</v>
      </c>
      <c r="FK246" s="9">
        <f>VLOOKUP($C246, Table3[#All], 98, 0)</f>
        <v>0</v>
      </c>
      <c r="FL246" s="9">
        <f>VLOOKUP($C246, Table3[#All], 99, 0)</f>
        <v>0</v>
      </c>
      <c r="FM246" s="9">
        <f>VLOOKUP($C246, Table3[#All], 100, 0)</f>
        <v>0</v>
      </c>
      <c r="FN246" s="9">
        <f>VLOOKUP($C246, Table3[#All], 101, 0)</f>
        <v>1</v>
      </c>
      <c r="FO246" s="14">
        <f t="shared" si="247"/>
        <v>5</v>
      </c>
      <c r="FP246" s="11"/>
      <c r="FQ246" s="9">
        <f>VLOOKUP($C246, Table3[#All], 102, 0)</f>
        <v>0.68180000000000007</v>
      </c>
      <c r="FR246" s="9">
        <f>VLOOKUP($C246, Table3[#All], 103, 0)</f>
        <v>0.31819999999999998</v>
      </c>
      <c r="FS246" s="9">
        <f>VLOOKUP($C246, Table3[#All], 104, 0)</f>
        <v>0</v>
      </c>
      <c r="FT246" s="9">
        <f>VLOOKUP($C246, Table3[#All], 105, 0)</f>
        <v>0</v>
      </c>
      <c r="FU246" s="9">
        <v>0</v>
      </c>
      <c r="FV246" s="10">
        <f t="shared" si="248"/>
        <v>2</v>
      </c>
      <c r="FW246" s="11"/>
      <c r="FX246" s="9">
        <f>VLOOKUP($C246, Table3[#All], 106, 0)</f>
        <v>0.35</v>
      </c>
      <c r="FY246" s="9"/>
      <c r="FZ246" s="9">
        <f>VLOOKUP($C246, Table3[#All], 107, 0)</f>
        <v>0.4</v>
      </c>
      <c r="GA246" s="9">
        <f>VLOOKUP($C246, Table3[#All], 108, 0)</f>
        <v>0.25</v>
      </c>
      <c r="GB246" s="9"/>
      <c r="GC246" s="10">
        <f t="shared" si="265"/>
        <v>4</v>
      </c>
      <c r="GD246" s="81"/>
      <c r="GE246" s="9">
        <f>VLOOKUP($C246, Table3[#All], 109, 0)</f>
        <v>0</v>
      </c>
      <c r="GF246" s="9">
        <f>VLOOKUP($C246, Table3[#All], 110, 0)</f>
        <v>0.5</v>
      </c>
      <c r="GG246" s="9">
        <f>VLOOKUP($C246, Table3[#All], 111, 0)</f>
        <v>0.5</v>
      </c>
      <c r="GH246" s="9"/>
      <c r="GI246" s="9">
        <f>VLOOKUP($C246, Table3[#All], 112, 0)</f>
        <v>0</v>
      </c>
      <c r="GJ246" s="12">
        <f t="shared" si="249"/>
        <v>3</v>
      </c>
      <c r="GK246" s="11"/>
      <c r="GL246" s="9">
        <f>VLOOKUP($C246, Table3[#All], 113, 0)</f>
        <v>0</v>
      </c>
      <c r="GM246" s="9">
        <f>VLOOKUP($C246, Table3[#All], 114, 0)</f>
        <v>0.13639999999999999</v>
      </c>
      <c r="GN246" s="9">
        <f>VLOOKUP($C246, Table3[#All], 115, 0)</f>
        <v>0.31819999999999998</v>
      </c>
      <c r="GO246" s="9">
        <f>VLOOKUP($C246, Table3[#All], 116, 0)</f>
        <v>0.54549999999999998</v>
      </c>
      <c r="GP246" s="9"/>
      <c r="GQ246" s="10">
        <f t="shared" si="250"/>
        <v>4</v>
      </c>
      <c r="GR246" s="11"/>
      <c r="GS246" s="9">
        <f>VLOOKUP($C246, Table2[#All], 3, 0)</f>
        <v>0</v>
      </c>
      <c r="GT246" s="9">
        <f>VLOOKUP($C246, Table2[#All], 4, 0)</f>
        <v>0</v>
      </c>
      <c r="GU246" s="9">
        <f>VLOOKUP($C246, Table2[#All], 5, 0)</f>
        <v>1</v>
      </c>
      <c r="GV246" s="9">
        <f>VLOOKUP($C246, Table2[#All], 6, 0)</f>
        <v>0</v>
      </c>
      <c r="GW246" s="9">
        <f>VLOOKUP($C246, Table2[#All], 7, 0)</f>
        <v>0</v>
      </c>
      <c r="GX246" s="10">
        <f t="shared" si="251"/>
        <v>3</v>
      </c>
      <c r="GY246" s="11"/>
      <c r="GZ246" s="9">
        <v>0</v>
      </c>
      <c r="HA246" s="9">
        <v>0</v>
      </c>
      <c r="HB246" s="9">
        <v>1</v>
      </c>
      <c r="HC246" s="9">
        <v>0</v>
      </c>
      <c r="HD246" s="9"/>
      <c r="HE246" s="10">
        <f t="shared" si="252"/>
        <v>3</v>
      </c>
      <c r="HF246" s="11"/>
      <c r="HG246" s="9">
        <f>VLOOKUP($C246, Table5[#All], 2, 0)</f>
        <v>0</v>
      </c>
      <c r="HH246" s="9">
        <f>VLOOKUP($C246, Table5[#All], 3, 0)</f>
        <v>0</v>
      </c>
      <c r="HI246" s="9">
        <f>VLOOKUP($C246, Table5[#All], 4, 0)</f>
        <v>0</v>
      </c>
      <c r="HJ246" s="9">
        <f>VLOOKUP($C246, Table5[#All], 5, 0)</f>
        <v>0</v>
      </c>
      <c r="HK246" s="9">
        <f>VLOOKUP($C246, Table5[#All], 6, 0)</f>
        <v>1</v>
      </c>
      <c r="HL246" s="10">
        <f t="shared" si="253"/>
        <v>5</v>
      </c>
      <c r="HM246" s="11"/>
      <c r="HN246" s="9">
        <f>VLOOKUP($C246, Table5[#All], 7, 0)</f>
        <v>0</v>
      </c>
      <c r="HO246" s="9">
        <f>VLOOKUP($C246, Table5[#All], 8, 0)</f>
        <v>0</v>
      </c>
      <c r="HP246" s="9">
        <f>VLOOKUP($C246, Table5[#All], 9, 0)</f>
        <v>1</v>
      </c>
      <c r="HQ246" s="9">
        <f>VLOOKUP($C246, Table5[#All], 10, 0)</f>
        <v>0</v>
      </c>
      <c r="HR246" s="9">
        <f>VLOOKUP($C246, Table5[#All], 11, 0)</f>
        <v>0</v>
      </c>
      <c r="HS246" s="10">
        <f t="shared" si="254"/>
        <v>3</v>
      </c>
      <c r="HT246" s="11"/>
      <c r="HU246" s="9">
        <f>VLOOKUP($C246, Table5[#All], 12, 0)</f>
        <v>1</v>
      </c>
      <c r="HV246" s="9">
        <f>VLOOKUP($C246, Table5[#All], 13, 0)</f>
        <v>0</v>
      </c>
      <c r="HW246" s="9">
        <f>VLOOKUP($C246, Table5[#All], 14, 0)</f>
        <v>0</v>
      </c>
      <c r="HX246" s="9">
        <f>VLOOKUP($C246, Table5[#All], 15, 0)</f>
        <v>0</v>
      </c>
      <c r="HY246" s="9">
        <f>VLOOKUP($C246, Table5[#All], 16, 0)</f>
        <v>0</v>
      </c>
      <c r="HZ246" s="10">
        <f t="shared" si="255"/>
        <v>1</v>
      </c>
      <c r="IA246" s="11"/>
      <c r="IB246" s="9">
        <f>VLOOKUP($C246, Table5[#All], 17, 0)</f>
        <v>0</v>
      </c>
      <c r="IC246" s="9">
        <f>VLOOKUP($C246, Table5[#All], 18, 0)</f>
        <v>1</v>
      </c>
      <c r="ID246" s="9">
        <f>VLOOKUP($C246, Table5[#All], 19, 0)</f>
        <v>0</v>
      </c>
      <c r="IE246" s="9">
        <f>VLOOKUP($C246, Table5[#All], 20, 0)</f>
        <v>0</v>
      </c>
      <c r="IF246" s="9">
        <f>VLOOKUP($C246, Table5[#All], 21, 0)</f>
        <v>0</v>
      </c>
      <c r="IG246" s="10">
        <f t="shared" si="256"/>
        <v>2</v>
      </c>
      <c r="IH246" s="11"/>
      <c r="II246" s="9">
        <f>VLOOKUP($C246, Table5[#All], 22, 0)</f>
        <v>1</v>
      </c>
      <c r="IJ246" s="9">
        <f>VLOOKUP($C246, Table5[#All], 23, 0)</f>
        <v>0</v>
      </c>
      <c r="IK246" s="9">
        <f>VLOOKUP($C246, Table5[#All], 24, 0)</f>
        <v>0</v>
      </c>
      <c r="IL246" s="9">
        <f>VLOOKUP($C246, Table5[#All], 25, 0)</f>
        <v>0</v>
      </c>
      <c r="IM246" s="9">
        <f>VLOOKUP($C246, Table5[#All], 26, 0)</f>
        <v>0</v>
      </c>
      <c r="IN246" s="10">
        <f t="shared" si="257"/>
        <v>1</v>
      </c>
      <c r="IO246" s="11"/>
      <c r="IP246" s="9">
        <v>1</v>
      </c>
      <c r="IQ246" s="9">
        <v>0</v>
      </c>
      <c r="IR246" s="9">
        <v>0</v>
      </c>
      <c r="IS246" s="9">
        <v>0</v>
      </c>
      <c r="IT246" s="9">
        <v>0</v>
      </c>
      <c r="IU246" s="10">
        <f t="shared" si="258"/>
        <v>1</v>
      </c>
      <c r="IV246" s="82"/>
    </row>
    <row r="247" spans="1:256" ht="16.3" thickTop="1" thickBot="1" x14ac:dyDescent="0.35">
      <c r="A247" s="16" t="s">
        <v>637</v>
      </c>
      <c r="B247" s="16" t="s">
        <v>638</v>
      </c>
      <c r="C247" s="16" t="s">
        <v>639</v>
      </c>
      <c r="D247" s="11"/>
      <c r="E247" s="9">
        <f>VLOOKUP($C247, Table3[#All], 2, 0)</f>
        <v>0.27589999999999998</v>
      </c>
      <c r="F247" s="9"/>
      <c r="G247" s="9">
        <f>VLOOKUP($C247, Table3[#All], 3, 0)</f>
        <v>0.51719999999999999</v>
      </c>
      <c r="H247" s="9">
        <f>VLOOKUP($C247, Table3[#All], 4, 0)</f>
        <v>0.2069</v>
      </c>
      <c r="I247" s="9">
        <f>VLOOKUP($C247, Table3[#All], 5, 0)</f>
        <v>0</v>
      </c>
      <c r="J247" s="10">
        <f t="shared" si="259"/>
        <v>3</v>
      </c>
      <c r="K247" s="11"/>
      <c r="L247" s="9">
        <f>VLOOKUP($C247, Table3[#All], 6, 0)</f>
        <v>0</v>
      </c>
      <c r="M247" s="9"/>
      <c r="N247" s="9">
        <f>VLOOKUP($C247, Table3[#All], 7, 0)</f>
        <v>1</v>
      </c>
      <c r="O247" s="9">
        <f>VLOOKUP($C247, Table3[#All], 8, 0)</f>
        <v>0</v>
      </c>
      <c r="P247" s="9">
        <f>VLOOKUP($C247, Table3[#All], 9, 0)</f>
        <v>0</v>
      </c>
      <c r="Q247" s="10">
        <f t="shared" si="260"/>
        <v>3</v>
      </c>
      <c r="R247" s="11"/>
      <c r="S247" s="9">
        <f>VLOOKUP($C247, Table3[#All], 10, 0)</f>
        <v>0</v>
      </c>
      <c r="T247" s="9">
        <f>VLOOKUP($C247, Table3[#All], 11, 0)</f>
        <v>0</v>
      </c>
      <c r="U247" s="9">
        <f>VLOOKUP($C247, Table3[#All], 12, 0)</f>
        <v>0.93099999999999994</v>
      </c>
      <c r="V247" s="9">
        <f>VLOOKUP($C247, Table3[#All], 13, 0)</f>
        <v>6.9000000000000006E-2</v>
      </c>
      <c r="W247" s="9">
        <f>VLOOKUP($C247, Table3[#All], 14, 0)</f>
        <v>0</v>
      </c>
      <c r="X247" s="10">
        <f t="shared" si="261"/>
        <v>3</v>
      </c>
      <c r="Y247" s="11"/>
      <c r="Z247" s="9">
        <f>VLOOKUP($C247, Table3[#All], 15, 0)</f>
        <v>0</v>
      </c>
      <c r="AA247" s="9">
        <f>VLOOKUP($C247, Table3[#All], 16, 0)</f>
        <v>0</v>
      </c>
      <c r="AB247" s="9">
        <f>VLOOKUP($C247, Table3[#All], 17, 0)</f>
        <v>0.72409999999999997</v>
      </c>
      <c r="AC247" s="9">
        <f>VLOOKUP($C247, Table3[#All], 18, 0)</f>
        <v>0.2414</v>
      </c>
      <c r="AD247" s="9">
        <f>VLOOKUP($C247, Table3[#All], 19, 0)</f>
        <v>3.4500000000000003E-2</v>
      </c>
      <c r="AE247" s="10">
        <f t="shared" si="231"/>
        <v>4</v>
      </c>
      <c r="AF247" s="11"/>
      <c r="AG247" s="9">
        <f>VLOOKUP($C247, Table3[#All], 20, 0)</f>
        <v>0</v>
      </c>
      <c r="AH247" s="9">
        <f>VLOOKUP($C247, Table3[#All], 21, 0)</f>
        <v>3.4500000000000003E-2</v>
      </c>
      <c r="AI247" s="9">
        <f>VLOOKUP($C247, Table3[#All], 22, 0)</f>
        <v>0.96550000000000002</v>
      </c>
      <c r="AJ247" s="9"/>
      <c r="AK247" s="9"/>
      <c r="AL247" s="10">
        <f t="shared" si="232"/>
        <v>3</v>
      </c>
      <c r="AM247" s="11"/>
      <c r="AN247" s="9">
        <f>VLOOKUP($C247, Table3[#All], 23, 0)</f>
        <v>0</v>
      </c>
      <c r="AO247" s="9">
        <f>VLOOKUP($C247, Table3[#All], 24, 0)</f>
        <v>1</v>
      </c>
      <c r="AP247" s="9">
        <f>VLOOKUP($C247, Table3[#All], 25, 0)</f>
        <v>0</v>
      </c>
      <c r="AQ247" s="9">
        <f>VLOOKUP($C247, Table3[#All], 26, 0)</f>
        <v>0</v>
      </c>
      <c r="AR247" s="9"/>
      <c r="AS247" s="12">
        <f t="shared" si="233"/>
        <v>2</v>
      </c>
      <c r="AT247" s="11"/>
      <c r="AU247" s="9">
        <f>VLOOKUP($C247, Table3[#All], 27, 0)</f>
        <v>0.72409999999999997</v>
      </c>
      <c r="AV247" s="9">
        <f>VLOOKUP($C247, Table3[#All], 28, 0)</f>
        <v>0.2069</v>
      </c>
      <c r="AW247" s="9">
        <f>VLOOKUP($C247, Table3[#All], 29, 0)</f>
        <v>6.9000000000000006E-2</v>
      </c>
      <c r="AX247" s="9"/>
      <c r="AY247" s="9"/>
      <c r="AZ247" s="10">
        <f t="shared" si="262"/>
        <v>2</v>
      </c>
      <c r="BA247" s="11"/>
      <c r="BB247" s="9">
        <f>VLOOKUP($C247, Table3[#All], 30, 0)</f>
        <v>0.31030000000000002</v>
      </c>
      <c r="BC247" s="9">
        <f>VLOOKUP($C247, Table3[#All], 31, 0)</f>
        <v>0.58619999999999994</v>
      </c>
      <c r="BD247" s="9">
        <f>VLOOKUP($C247, Table3[#All], 32, 0)</f>
        <v>3.4500000000000003E-2</v>
      </c>
      <c r="BE247" s="9">
        <f>VLOOKUP($C247, Table3[#All], 33, 0)</f>
        <v>6.9000000000000006E-2</v>
      </c>
      <c r="BF247" s="9"/>
      <c r="BG247" s="10">
        <f t="shared" si="263"/>
        <v>2</v>
      </c>
      <c r="BH247" s="81"/>
      <c r="BI247" s="9">
        <f>VLOOKUP($C247, Table3[#All], 34, 0)</f>
        <v>0</v>
      </c>
      <c r="BJ247" s="9">
        <f>VLOOKUP($C247, Table3[#All], 35, 0)</f>
        <v>0</v>
      </c>
      <c r="BK247" s="9">
        <f>VLOOKUP($C247, Table3[#All], 36, 0)</f>
        <v>0</v>
      </c>
      <c r="BL247" s="9">
        <f>VLOOKUP($C247, Table3[#All], 37, 0)</f>
        <v>0</v>
      </c>
      <c r="BM247" s="9">
        <f>VLOOKUP($C247, Table3[#All], 38, 0)</f>
        <v>0</v>
      </c>
      <c r="BN247" s="10" t="str">
        <f t="shared" si="264"/>
        <v>N/A</v>
      </c>
      <c r="BO247" s="11"/>
      <c r="BP247" s="9">
        <f>VLOOKUP($C247, Table3[#All], 39, 0)</f>
        <v>0.89659999999999995</v>
      </c>
      <c r="BQ247" s="9">
        <f>VLOOKUP($C247, Table3[#All], 40, 0)</f>
        <v>0.10339999999999999</v>
      </c>
      <c r="BR247" s="9">
        <f>VLOOKUP($C247, Table3[#All], 41, 0)</f>
        <v>0</v>
      </c>
      <c r="BS247" s="9">
        <f>VLOOKUP($C247, Table3[#All], 42, 0)</f>
        <v>0</v>
      </c>
      <c r="BT247" s="9"/>
      <c r="BU247" s="10">
        <f t="shared" si="234"/>
        <v>1</v>
      </c>
      <c r="BV247" s="11"/>
      <c r="BW247" s="9">
        <f>VLOOKUP($C247, Table3[#All], 43, 0)</f>
        <v>0.55169999999999997</v>
      </c>
      <c r="BX247" s="9">
        <f>VLOOKUP($C247, Table3[#All], 44, 0)</f>
        <v>0.44829999999999998</v>
      </c>
      <c r="BY247" s="9">
        <f>VLOOKUP($C247, Table3[#All], 45, 0)</f>
        <v>0</v>
      </c>
      <c r="BZ247" s="9"/>
      <c r="CA247" s="9"/>
      <c r="CB247" s="10">
        <f t="shared" si="235"/>
        <v>2</v>
      </c>
      <c r="CC247" s="81"/>
      <c r="CD247" s="9">
        <f>VLOOKUP($C247, Table3[#All], 46, 0)</f>
        <v>1</v>
      </c>
      <c r="CE247" s="9">
        <f>VLOOKUP($C247, Table3[#All], 47, 0)</f>
        <v>0</v>
      </c>
      <c r="CF247" s="9">
        <f>VLOOKUP($C247, Table3[#All], 48, 0)</f>
        <v>0</v>
      </c>
      <c r="CG247" s="9">
        <f>VLOOKUP($C247, Table3[#All], 49, 0)</f>
        <v>0</v>
      </c>
      <c r="CH247" s="9">
        <f>VLOOKUP($C247, Table3[#All], 50, 0)</f>
        <v>0</v>
      </c>
      <c r="CI247" s="12">
        <f t="shared" si="236"/>
        <v>1</v>
      </c>
      <c r="CJ247" s="13"/>
      <c r="CK247" s="9">
        <f>VLOOKUP($C247, Table3[#All], 51, 0)</f>
        <v>3.4500000000000003E-2</v>
      </c>
      <c r="CL247" s="9">
        <f>VLOOKUP($C247, Table3[#All], 52, 0)</f>
        <v>0.96550000000000002</v>
      </c>
      <c r="CM247" s="9">
        <f>VLOOKUP($C247, Table3[#All], 53, 0)</f>
        <v>0</v>
      </c>
      <c r="CN247" s="9">
        <f>VLOOKUP($C247, Table3[#All], 54, 0)</f>
        <v>0</v>
      </c>
      <c r="CO247" s="9"/>
      <c r="CP247" s="10">
        <f t="shared" si="237"/>
        <v>2</v>
      </c>
      <c r="CQ247" s="11"/>
      <c r="CR247" s="9">
        <f>VLOOKUP($C247, Table3[#All], 55, 0)</f>
        <v>0.51719999999999999</v>
      </c>
      <c r="CS247" s="9">
        <f>VLOOKUP($C247, Table3[#All], 56, 0)</f>
        <v>0.31030000000000002</v>
      </c>
      <c r="CT247" s="9">
        <f>VLOOKUP($C247, Table3[#All], 57, 0)</f>
        <v>0.13789999999999999</v>
      </c>
      <c r="CU247" s="9">
        <f>VLOOKUP($C247, Table3[#All], 58, 0)</f>
        <v>3.4500000000000003E-2</v>
      </c>
      <c r="CV247" s="9">
        <f>VLOOKUP($C247, Table3[#All], 59, 0)</f>
        <v>0</v>
      </c>
      <c r="CW247" s="14">
        <f t="shared" si="238"/>
        <v>2</v>
      </c>
      <c r="CX247" s="81"/>
      <c r="CY247" s="9">
        <f>VLOOKUP($C247, Table3[#All], 60, 0)</f>
        <v>0.27589999999999998</v>
      </c>
      <c r="CZ247" s="9">
        <f>VLOOKUP($C247, Table3[#All], 61, 0)</f>
        <v>0.4138</v>
      </c>
      <c r="DA247" s="9">
        <f>VLOOKUP($C247, Table3[#All], 62, 0)</f>
        <v>0.31030000000000002</v>
      </c>
      <c r="DB247" s="9">
        <f>VLOOKUP($C247, Table3[#All], 63, 0)</f>
        <v>0</v>
      </c>
      <c r="DC247" s="9">
        <f>VLOOKUP($C247, Table3[#All], 64, 0)</f>
        <v>0</v>
      </c>
      <c r="DD247" s="10">
        <f t="shared" si="239"/>
        <v>3</v>
      </c>
      <c r="DE247" s="11"/>
      <c r="DF247" s="9">
        <f>VLOOKUP($C247, Table3[#All], 65, 0)</f>
        <v>0.44829999999999998</v>
      </c>
      <c r="DG247" s="9"/>
      <c r="DH247" s="9">
        <f>VLOOKUP($C247, Table3[#All], 66, 0)</f>
        <v>0.37929999999999997</v>
      </c>
      <c r="DI247" s="9"/>
      <c r="DJ247" s="9">
        <f>VLOOKUP($C247, Table3[#All], 67, 0)</f>
        <v>0.1724</v>
      </c>
      <c r="DK247" s="14">
        <f t="shared" si="240"/>
        <v>3</v>
      </c>
      <c r="DL247" s="11"/>
      <c r="DM247" s="9">
        <f>VLOOKUP($C247, Table3[#All], 68, 0)</f>
        <v>0.8276</v>
      </c>
      <c r="DN247" s="9"/>
      <c r="DO247" s="9">
        <f>VLOOKUP($C247, Table3[#All], 69, 0)</f>
        <v>0.1724</v>
      </c>
      <c r="DP247" s="9">
        <f>VLOOKUP($C247, Table3[#All], 70, 0)</f>
        <v>0</v>
      </c>
      <c r="DQ247" s="9"/>
      <c r="DR247" s="14">
        <f t="shared" si="241"/>
        <v>1</v>
      </c>
      <c r="DS247" s="11"/>
      <c r="DT247" s="9">
        <f>VLOOKUP($C247, Table3[#All], 71, 0)</f>
        <v>0.31030000000000002</v>
      </c>
      <c r="DU247" s="9">
        <f>VLOOKUP($C247, Table3[#All], 72, 0)</f>
        <v>0.2069</v>
      </c>
      <c r="DV247" s="9">
        <f>VLOOKUP($C247, Table3[#All], 73, 0)</f>
        <v>0.1724</v>
      </c>
      <c r="DW247" s="9">
        <f>VLOOKUP($C247, Table3[#All], 74, 0)</f>
        <v>0.31030000000000002</v>
      </c>
      <c r="DX247" s="9">
        <f>VLOOKUP($C247, Table3[#All], 75, 0)</f>
        <v>0</v>
      </c>
      <c r="DY247" s="12">
        <f t="shared" si="230"/>
        <v>4</v>
      </c>
      <c r="DZ247" s="11"/>
      <c r="EA247" s="9">
        <f>VLOOKUP($C247, Table3[#All], 76, 0)</f>
        <v>1</v>
      </c>
      <c r="EB247" s="9">
        <f>VLOOKUP($C247, Table3[#All], 77, 0)</f>
        <v>0</v>
      </c>
      <c r="EC247" s="9">
        <f>VLOOKUP($C247, Table3[#All], 78, 0)</f>
        <v>0</v>
      </c>
      <c r="ED247" s="9">
        <f>VLOOKUP($C247, Table3[#All], 79, 0)</f>
        <v>0</v>
      </c>
      <c r="EE247" s="9">
        <f>VLOOKUP($C247, Table3[#All], 80, 0)</f>
        <v>0</v>
      </c>
      <c r="EF247" s="10">
        <f t="shared" si="242"/>
        <v>1</v>
      </c>
      <c r="EG247" s="9"/>
      <c r="EH247" s="9">
        <f>VLOOKUP($C247, Table3[#All], 81, 0)</f>
        <v>1</v>
      </c>
      <c r="EI247" s="9">
        <f>VLOOKUP($C247, Table3[#All], 82, 0)</f>
        <v>0</v>
      </c>
      <c r="EJ247" s="9">
        <f>VLOOKUP($C247, Table3[#All], 83, 0)</f>
        <v>0</v>
      </c>
      <c r="EK247" s="9">
        <f>VLOOKUP($C247, Table3[#All], 84, 0)</f>
        <v>0</v>
      </c>
      <c r="EL247" s="9">
        <f>VLOOKUP($C247, Table3[#All], 85, 0)</f>
        <v>0</v>
      </c>
      <c r="EM247" s="14">
        <f t="shared" si="243"/>
        <v>1</v>
      </c>
      <c r="EN247" s="11"/>
      <c r="EO247" s="9">
        <f>VLOOKUP($C247, Table3[#All], 86, 0)</f>
        <v>0.31030000000000002</v>
      </c>
      <c r="EP247" s="9"/>
      <c r="EQ247" s="9">
        <f>VLOOKUP($C247, Table3[#All], 87, 0)</f>
        <v>0.68969999999999998</v>
      </c>
      <c r="ER247" s="9"/>
      <c r="ES247" s="9"/>
      <c r="ET247" s="14">
        <f t="shared" si="244"/>
        <v>3</v>
      </c>
      <c r="EU247" s="11"/>
      <c r="EV247" s="9">
        <f>VLOOKUP($C247, Table3[#All], 88, 0)</f>
        <v>1</v>
      </c>
      <c r="EW247" s="9">
        <f>VLOOKUP($C247, Table3[#All], 89, 0)</f>
        <v>0</v>
      </c>
      <c r="EX247" s="9">
        <f>VLOOKUP($C247, Table3[#All], 90, 0)</f>
        <v>0</v>
      </c>
      <c r="EY247" s="9">
        <f>VLOOKUP($C247, Table3[#All], 91, 0)</f>
        <v>0</v>
      </c>
      <c r="EZ247" s="9">
        <f>VLOOKUP($C247, Table3[#All], 92, 0)</f>
        <v>0</v>
      </c>
      <c r="FA247" s="12">
        <f t="shared" si="245"/>
        <v>1</v>
      </c>
      <c r="FB247" s="11"/>
      <c r="FC247" s="9">
        <f>VLOOKUP($C247, Table3[#All], 93, 0)</f>
        <v>0</v>
      </c>
      <c r="FD247" s="9">
        <f>VLOOKUP($C247, Table3[#All], 94, 0)</f>
        <v>0.2414</v>
      </c>
      <c r="FE247" s="9">
        <f>VLOOKUP($C247, Table3[#All], 95, 0)</f>
        <v>0.72409999999999997</v>
      </c>
      <c r="FF247" s="9">
        <f>VLOOKUP($C247, Table3[#All], 96, 0)</f>
        <v>3.4500000000000003E-2</v>
      </c>
      <c r="FG247" s="9"/>
      <c r="FH247" s="10">
        <f t="shared" si="246"/>
        <v>3</v>
      </c>
      <c r="FI247" s="11"/>
      <c r="FJ247" s="9">
        <f>VLOOKUP($C247, Table3[#All], 97, 0)</f>
        <v>0</v>
      </c>
      <c r="FK247" s="9">
        <f>VLOOKUP($C247, Table3[#All], 98, 0)</f>
        <v>0</v>
      </c>
      <c r="FL247" s="9">
        <f>VLOOKUP($C247, Table3[#All], 99, 0)</f>
        <v>0</v>
      </c>
      <c r="FM247" s="9">
        <f>VLOOKUP($C247, Table3[#All], 100, 0)</f>
        <v>0</v>
      </c>
      <c r="FN247" s="9">
        <f>VLOOKUP($C247, Table3[#All], 101, 0)</f>
        <v>1</v>
      </c>
      <c r="FO247" s="14">
        <f t="shared" si="247"/>
        <v>5</v>
      </c>
      <c r="FP247" s="11"/>
      <c r="FQ247" s="9">
        <f>VLOOKUP($C247, Table3[#All], 102, 0)</f>
        <v>0.79310000000000003</v>
      </c>
      <c r="FR247" s="9">
        <f>VLOOKUP($C247, Table3[#All], 103, 0)</f>
        <v>0.2069</v>
      </c>
      <c r="FS247" s="9">
        <f>VLOOKUP($C247, Table3[#All], 104, 0)</f>
        <v>0</v>
      </c>
      <c r="FT247" s="9">
        <f>VLOOKUP($C247, Table3[#All], 105, 0)</f>
        <v>0</v>
      </c>
      <c r="FU247" s="9">
        <v>0</v>
      </c>
      <c r="FV247" s="10">
        <f t="shared" si="248"/>
        <v>1</v>
      </c>
      <c r="FW247" s="11"/>
      <c r="FX247" s="9">
        <f>VLOOKUP($C247, Table3[#All], 106, 0)</f>
        <v>0.27589999999999998</v>
      </c>
      <c r="FY247" s="9"/>
      <c r="FZ247" s="9">
        <f>VLOOKUP($C247, Table3[#All], 107, 0)</f>
        <v>0.4138</v>
      </c>
      <c r="GA247" s="9">
        <f>VLOOKUP($C247, Table3[#All], 108, 0)</f>
        <v>0.31030000000000002</v>
      </c>
      <c r="GB247" s="9"/>
      <c r="GC247" s="10">
        <f t="shared" si="265"/>
        <v>4</v>
      </c>
      <c r="GD247" s="81"/>
      <c r="GE247" s="9">
        <f>VLOOKUP($C247, Table3[#All], 109, 0)</f>
        <v>0</v>
      </c>
      <c r="GF247" s="9">
        <f>VLOOKUP($C247, Table3[#All], 110, 0)</f>
        <v>0.6</v>
      </c>
      <c r="GG247" s="9">
        <f>VLOOKUP($C247, Table3[#All], 111, 0)</f>
        <v>0.4</v>
      </c>
      <c r="GH247" s="9"/>
      <c r="GI247" s="9">
        <f>VLOOKUP($C247, Table3[#All], 112, 0)</f>
        <v>0</v>
      </c>
      <c r="GJ247" s="12">
        <f t="shared" si="249"/>
        <v>3</v>
      </c>
      <c r="GK247" s="11"/>
      <c r="GL247" s="9">
        <f>VLOOKUP($C247, Table3[#All], 113, 0)</f>
        <v>0</v>
      </c>
      <c r="GM247" s="9">
        <f>VLOOKUP($C247, Table3[#All], 114, 0)</f>
        <v>0</v>
      </c>
      <c r="GN247" s="9">
        <f>VLOOKUP($C247, Table3[#All], 115, 0)</f>
        <v>3.4500000000000003E-2</v>
      </c>
      <c r="GO247" s="9">
        <f>VLOOKUP($C247, Table3[#All], 116, 0)</f>
        <v>0.96550000000000002</v>
      </c>
      <c r="GP247" s="9"/>
      <c r="GQ247" s="10">
        <f t="shared" si="250"/>
        <v>4</v>
      </c>
      <c r="GR247" s="11"/>
      <c r="GS247" s="9">
        <f>VLOOKUP($C247, Table2[#All], 3, 0)</f>
        <v>0</v>
      </c>
      <c r="GT247" s="9">
        <f>VLOOKUP($C247, Table2[#All], 4, 0)</f>
        <v>1</v>
      </c>
      <c r="GU247" s="9">
        <f>VLOOKUP($C247, Table2[#All], 5, 0)</f>
        <v>0</v>
      </c>
      <c r="GV247" s="9">
        <f>VLOOKUP($C247, Table2[#All], 6, 0)</f>
        <v>0</v>
      </c>
      <c r="GW247" s="9">
        <f>VLOOKUP($C247, Table2[#All], 7, 0)</f>
        <v>0</v>
      </c>
      <c r="GX247" s="10">
        <f t="shared" si="251"/>
        <v>2</v>
      </c>
      <c r="GY247" s="11"/>
      <c r="GZ247" s="9">
        <v>0</v>
      </c>
      <c r="HA247" s="9">
        <v>0</v>
      </c>
      <c r="HB247" s="9">
        <v>1</v>
      </c>
      <c r="HC247" s="9">
        <v>0</v>
      </c>
      <c r="HD247" s="9"/>
      <c r="HE247" s="10">
        <f t="shared" si="252"/>
        <v>3</v>
      </c>
      <c r="HF247" s="11"/>
      <c r="HG247" s="9">
        <f>VLOOKUP($C247, Table5[#All], 2, 0)</f>
        <v>0</v>
      </c>
      <c r="HH247" s="9">
        <f>VLOOKUP($C247, Table5[#All], 3, 0)</f>
        <v>0</v>
      </c>
      <c r="HI247" s="9">
        <f>VLOOKUP($C247, Table5[#All], 4, 0)</f>
        <v>0</v>
      </c>
      <c r="HJ247" s="9">
        <f>VLOOKUP($C247, Table5[#All], 5, 0)</f>
        <v>1</v>
      </c>
      <c r="HK247" s="9">
        <f>VLOOKUP($C247, Table5[#All], 6, 0)</f>
        <v>0</v>
      </c>
      <c r="HL247" s="10">
        <f t="shared" si="253"/>
        <v>4</v>
      </c>
      <c r="HM247" s="11"/>
      <c r="HN247" s="9">
        <f>VLOOKUP($C247, Table5[#All], 7, 0)</f>
        <v>0</v>
      </c>
      <c r="HO247" s="9">
        <f>VLOOKUP($C247, Table5[#All], 8, 0)</f>
        <v>0</v>
      </c>
      <c r="HP247" s="9">
        <f>VLOOKUP($C247, Table5[#All], 9, 0)</f>
        <v>1</v>
      </c>
      <c r="HQ247" s="9">
        <f>VLOOKUP($C247, Table5[#All], 10, 0)</f>
        <v>0</v>
      </c>
      <c r="HR247" s="9">
        <f>VLOOKUP($C247, Table5[#All], 11, 0)</f>
        <v>0</v>
      </c>
      <c r="HS247" s="10">
        <f t="shared" si="254"/>
        <v>3</v>
      </c>
      <c r="HT247" s="11"/>
      <c r="HU247" s="9">
        <f>VLOOKUP($C247, Table5[#All], 12, 0)</f>
        <v>1</v>
      </c>
      <c r="HV247" s="9">
        <f>VLOOKUP($C247, Table5[#All], 13, 0)</f>
        <v>0</v>
      </c>
      <c r="HW247" s="9">
        <f>VLOOKUP($C247, Table5[#All], 14, 0)</f>
        <v>0</v>
      </c>
      <c r="HX247" s="9">
        <f>VLOOKUP($C247, Table5[#All], 15, 0)</f>
        <v>0</v>
      </c>
      <c r="HY247" s="9">
        <f>VLOOKUP($C247, Table5[#All], 16, 0)</f>
        <v>0</v>
      </c>
      <c r="HZ247" s="10">
        <f t="shared" si="255"/>
        <v>1</v>
      </c>
      <c r="IA247" s="11"/>
      <c r="IB247" s="9">
        <f>VLOOKUP($C247, Table5[#All], 17, 0)</f>
        <v>0</v>
      </c>
      <c r="IC247" s="9">
        <f>VLOOKUP($C247, Table5[#All], 18, 0)</f>
        <v>1</v>
      </c>
      <c r="ID247" s="9">
        <f>VLOOKUP($C247, Table5[#All], 19, 0)</f>
        <v>0</v>
      </c>
      <c r="IE247" s="9">
        <f>VLOOKUP($C247, Table5[#All], 20, 0)</f>
        <v>0</v>
      </c>
      <c r="IF247" s="9">
        <f>VLOOKUP($C247, Table5[#All], 21, 0)</f>
        <v>0</v>
      </c>
      <c r="IG247" s="10">
        <f t="shared" si="256"/>
        <v>2</v>
      </c>
      <c r="IH247" s="11"/>
      <c r="II247" s="9">
        <f>VLOOKUP($C247, Table5[#All], 22, 0)</f>
        <v>1</v>
      </c>
      <c r="IJ247" s="9">
        <f>VLOOKUP($C247, Table5[#All], 23, 0)</f>
        <v>0</v>
      </c>
      <c r="IK247" s="9">
        <f>VLOOKUP($C247, Table5[#All], 24, 0)</f>
        <v>0</v>
      </c>
      <c r="IL247" s="9">
        <f>VLOOKUP($C247, Table5[#All], 25, 0)</f>
        <v>0</v>
      </c>
      <c r="IM247" s="9">
        <f>VLOOKUP($C247, Table5[#All], 26, 0)</f>
        <v>0</v>
      </c>
      <c r="IN247" s="10">
        <f t="shared" si="257"/>
        <v>1</v>
      </c>
      <c r="IO247" s="11"/>
      <c r="IP247" s="9">
        <v>1</v>
      </c>
      <c r="IQ247" s="9">
        <v>0</v>
      </c>
      <c r="IR247" s="9">
        <v>0</v>
      </c>
      <c r="IS247" s="9">
        <v>0</v>
      </c>
      <c r="IT247" s="9">
        <v>0</v>
      </c>
      <c r="IU247" s="10">
        <f t="shared" si="258"/>
        <v>1</v>
      </c>
      <c r="IV247" s="82"/>
    </row>
    <row r="248" spans="1:256" ht="16.3" thickTop="1" thickBot="1" x14ac:dyDescent="0.35">
      <c r="A248" s="16" t="s">
        <v>637</v>
      </c>
      <c r="B248" s="16" t="s">
        <v>640</v>
      </c>
      <c r="C248" s="16" t="s">
        <v>641</v>
      </c>
      <c r="D248" s="11"/>
      <c r="E248" s="9">
        <f>VLOOKUP($C248, Table3[#All], 2, 0)</f>
        <v>0.34210000000000002</v>
      </c>
      <c r="F248" s="9"/>
      <c r="G248" s="9">
        <f>VLOOKUP($C248, Table3[#All], 3, 0)</f>
        <v>0.55259999999999998</v>
      </c>
      <c r="H248" s="9">
        <f>VLOOKUP($C248, Table3[#All], 4, 0)</f>
        <v>0.10529999999999999</v>
      </c>
      <c r="I248" s="9">
        <f>VLOOKUP($C248, Table3[#All], 5, 0)</f>
        <v>0</v>
      </c>
      <c r="J248" s="10">
        <f t="shared" si="259"/>
        <v>3</v>
      </c>
      <c r="K248" s="11"/>
      <c r="L248" s="9">
        <f>VLOOKUP($C248, Table3[#All], 6, 0)</f>
        <v>0</v>
      </c>
      <c r="M248" s="9"/>
      <c r="N248" s="9">
        <f>VLOOKUP($C248, Table3[#All], 7, 0)</f>
        <v>1</v>
      </c>
      <c r="O248" s="9">
        <f>VLOOKUP($C248, Table3[#All], 8, 0)</f>
        <v>0</v>
      </c>
      <c r="P248" s="9">
        <f>VLOOKUP($C248, Table3[#All], 9, 0)</f>
        <v>0</v>
      </c>
      <c r="Q248" s="10">
        <f t="shared" si="260"/>
        <v>3</v>
      </c>
      <c r="R248" s="11"/>
      <c r="S248" s="9">
        <f>VLOOKUP($C248, Table3[#All], 10, 0)</f>
        <v>0</v>
      </c>
      <c r="T248" s="9">
        <f>VLOOKUP($C248, Table3[#All], 11, 0)</f>
        <v>2.63E-2</v>
      </c>
      <c r="U248" s="9">
        <f>VLOOKUP($C248, Table3[#All], 12, 0)</f>
        <v>0.73680000000000012</v>
      </c>
      <c r="V248" s="9">
        <f>VLOOKUP($C248, Table3[#All], 13, 0)</f>
        <v>0.23680000000000001</v>
      </c>
      <c r="W248" s="9">
        <f>VLOOKUP($C248, Table3[#All], 14, 0)</f>
        <v>0</v>
      </c>
      <c r="X248" s="10">
        <f t="shared" si="261"/>
        <v>3</v>
      </c>
      <c r="Y248" s="11"/>
      <c r="Z248" s="9">
        <f>VLOOKUP($C248, Table3[#All], 15, 0)</f>
        <v>0</v>
      </c>
      <c r="AA248" s="9">
        <f>VLOOKUP($C248, Table3[#All], 16, 0)</f>
        <v>5.2600000000000001E-2</v>
      </c>
      <c r="AB248" s="9">
        <f>VLOOKUP($C248, Table3[#All], 17, 0)</f>
        <v>0.76319999999999988</v>
      </c>
      <c r="AC248" s="9">
        <f>VLOOKUP($C248, Table3[#All], 18, 0)</f>
        <v>0.18420000000000003</v>
      </c>
      <c r="AD248" s="9">
        <f>VLOOKUP($C248, Table3[#All], 19, 0)</f>
        <v>0</v>
      </c>
      <c r="AE248" s="10">
        <f t="shared" si="231"/>
        <v>3</v>
      </c>
      <c r="AF248" s="11"/>
      <c r="AG248" s="9">
        <f>VLOOKUP($C248, Table3[#All], 20, 0)</f>
        <v>0</v>
      </c>
      <c r="AH248" s="9">
        <f>VLOOKUP($C248, Table3[#All], 21, 0)</f>
        <v>7.8899999999999998E-2</v>
      </c>
      <c r="AI248" s="9">
        <f>VLOOKUP($C248, Table3[#All], 22, 0)</f>
        <v>0.92110000000000003</v>
      </c>
      <c r="AJ248" s="9"/>
      <c r="AK248" s="9"/>
      <c r="AL248" s="10">
        <f t="shared" si="232"/>
        <v>3</v>
      </c>
      <c r="AM248" s="11"/>
      <c r="AN248" s="9">
        <f>VLOOKUP($C248, Table3[#All], 23, 0)</f>
        <v>1</v>
      </c>
      <c r="AO248" s="9">
        <f>VLOOKUP($C248, Table3[#All], 24, 0)</f>
        <v>0</v>
      </c>
      <c r="AP248" s="9">
        <f>VLOOKUP($C248, Table3[#All], 25, 0)</f>
        <v>0</v>
      </c>
      <c r="AQ248" s="9">
        <f>VLOOKUP($C248, Table3[#All], 26, 0)</f>
        <v>0</v>
      </c>
      <c r="AR248" s="9"/>
      <c r="AS248" s="12">
        <f t="shared" si="233"/>
        <v>1</v>
      </c>
      <c r="AT248" s="11"/>
      <c r="AU248" s="9">
        <f>VLOOKUP($C248, Table3[#All], 27, 0)</f>
        <v>1</v>
      </c>
      <c r="AV248" s="9">
        <f>VLOOKUP($C248, Table3[#All], 28, 0)</f>
        <v>0</v>
      </c>
      <c r="AW248" s="9">
        <f>VLOOKUP($C248, Table3[#All], 29, 0)</f>
        <v>0</v>
      </c>
      <c r="AX248" s="9"/>
      <c r="AY248" s="9"/>
      <c r="AZ248" s="10">
        <f t="shared" si="262"/>
        <v>1</v>
      </c>
      <c r="BA248" s="11"/>
      <c r="BB248" s="9">
        <f>VLOOKUP($C248, Table3[#All], 30, 0)</f>
        <v>7.8899999999999998E-2</v>
      </c>
      <c r="BC248" s="9">
        <f>VLOOKUP($C248, Table3[#All], 31, 0)</f>
        <v>0.86840000000000006</v>
      </c>
      <c r="BD248" s="9">
        <f>VLOOKUP($C248, Table3[#All], 32, 0)</f>
        <v>5.2600000000000001E-2</v>
      </c>
      <c r="BE248" s="9">
        <f>VLOOKUP($C248, Table3[#All], 33, 0)</f>
        <v>0</v>
      </c>
      <c r="BF248" s="9"/>
      <c r="BG248" s="10">
        <f t="shared" si="263"/>
        <v>2</v>
      </c>
      <c r="BH248" s="81"/>
      <c r="BI248" s="9">
        <f>VLOOKUP($C248, Table3[#All], 34, 0)</f>
        <v>0</v>
      </c>
      <c r="BJ248" s="9">
        <f>VLOOKUP($C248, Table3[#All], 35, 0)</f>
        <v>0</v>
      </c>
      <c r="BK248" s="9">
        <f>VLOOKUP($C248, Table3[#All], 36, 0)</f>
        <v>0</v>
      </c>
      <c r="BL248" s="9">
        <f>VLOOKUP($C248, Table3[#All], 37, 0)</f>
        <v>0</v>
      </c>
      <c r="BM248" s="9">
        <f>VLOOKUP($C248, Table3[#All], 38, 0)</f>
        <v>0</v>
      </c>
      <c r="BN248" s="10" t="str">
        <f t="shared" si="264"/>
        <v>N/A</v>
      </c>
      <c r="BO248" s="11"/>
      <c r="BP248" s="9">
        <f>VLOOKUP($C248, Table3[#All], 39, 0)</f>
        <v>1</v>
      </c>
      <c r="BQ248" s="9">
        <f>VLOOKUP($C248, Table3[#All], 40, 0)</f>
        <v>0</v>
      </c>
      <c r="BR248" s="9">
        <f>VLOOKUP($C248, Table3[#All], 41, 0)</f>
        <v>0</v>
      </c>
      <c r="BS248" s="9">
        <f>VLOOKUP($C248, Table3[#All], 42, 0)</f>
        <v>0</v>
      </c>
      <c r="BT248" s="9"/>
      <c r="BU248" s="10">
        <f t="shared" si="234"/>
        <v>1</v>
      </c>
      <c r="BV248" s="11"/>
      <c r="BW248" s="9">
        <f>VLOOKUP($C248, Table3[#All], 43, 0)</f>
        <v>0.86840000000000006</v>
      </c>
      <c r="BX248" s="9">
        <f>VLOOKUP($C248, Table3[#All], 44, 0)</f>
        <v>0.13159999999999999</v>
      </c>
      <c r="BY248" s="9">
        <f>VLOOKUP($C248, Table3[#All], 45, 0)</f>
        <v>0</v>
      </c>
      <c r="BZ248" s="9"/>
      <c r="CA248" s="9"/>
      <c r="CB248" s="10">
        <f t="shared" si="235"/>
        <v>1</v>
      </c>
      <c r="CC248" s="81"/>
      <c r="CD248" s="9">
        <f>VLOOKUP($C248, Table3[#All], 46, 0)</f>
        <v>1</v>
      </c>
      <c r="CE248" s="9">
        <f>VLOOKUP($C248, Table3[#All], 47, 0)</f>
        <v>0</v>
      </c>
      <c r="CF248" s="9">
        <f>VLOOKUP($C248, Table3[#All], 48, 0)</f>
        <v>0</v>
      </c>
      <c r="CG248" s="9">
        <f>VLOOKUP($C248, Table3[#All], 49, 0)</f>
        <v>0</v>
      </c>
      <c r="CH248" s="9">
        <f>VLOOKUP($C248, Table3[#All], 50, 0)</f>
        <v>0</v>
      </c>
      <c r="CI248" s="12">
        <f t="shared" si="236"/>
        <v>1</v>
      </c>
      <c r="CJ248" s="13"/>
      <c r="CK248" s="9">
        <f>VLOOKUP($C248, Table3[#All], 51, 0)</f>
        <v>5.2600000000000001E-2</v>
      </c>
      <c r="CL248" s="9">
        <f>VLOOKUP($C248, Table3[#All], 52, 0)</f>
        <v>0.94739999999999991</v>
      </c>
      <c r="CM248" s="9">
        <f>VLOOKUP($C248, Table3[#All], 53, 0)</f>
        <v>0</v>
      </c>
      <c r="CN248" s="9">
        <f>VLOOKUP($C248, Table3[#All], 54, 0)</f>
        <v>0</v>
      </c>
      <c r="CO248" s="9"/>
      <c r="CP248" s="10">
        <f t="shared" si="237"/>
        <v>2</v>
      </c>
      <c r="CQ248" s="11"/>
      <c r="CR248" s="9">
        <f>VLOOKUP($C248, Table3[#All], 55, 0)</f>
        <v>0.73680000000000012</v>
      </c>
      <c r="CS248" s="9">
        <f>VLOOKUP($C248, Table3[#All], 56, 0)</f>
        <v>5.2600000000000001E-2</v>
      </c>
      <c r="CT248" s="9">
        <f>VLOOKUP($C248, Table3[#All], 57, 0)</f>
        <v>0.10529999999999999</v>
      </c>
      <c r="CU248" s="9">
        <f>VLOOKUP($C248, Table3[#All], 58, 0)</f>
        <v>7.8899999999999998E-2</v>
      </c>
      <c r="CV248" s="9">
        <f>VLOOKUP($C248, Table3[#All], 59, 0)</f>
        <v>2.63E-2</v>
      </c>
      <c r="CW248" s="14">
        <f t="shared" si="238"/>
        <v>2</v>
      </c>
      <c r="CX248" s="81"/>
      <c r="CY248" s="9">
        <f>VLOOKUP($C248, Table3[#All], 60, 0)</f>
        <v>2.63E-2</v>
      </c>
      <c r="CZ248" s="9">
        <f>VLOOKUP($C248, Table3[#All], 61, 0)</f>
        <v>0.21050000000000002</v>
      </c>
      <c r="DA248" s="9">
        <f>VLOOKUP($C248, Table3[#All], 62, 0)</f>
        <v>0.76319999999999988</v>
      </c>
      <c r="DB248" s="9">
        <f>VLOOKUP($C248, Table3[#All], 63, 0)</f>
        <v>0</v>
      </c>
      <c r="DC248" s="9">
        <f>VLOOKUP($C248, Table3[#All], 64, 0)</f>
        <v>0</v>
      </c>
      <c r="DD248" s="10">
        <f t="shared" si="239"/>
        <v>3</v>
      </c>
      <c r="DE248" s="11"/>
      <c r="DF248" s="9">
        <f>VLOOKUP($C248, Table3[#All], 65, 0)</f>
        <v>0</v>
      </c>
      <c r="DG248" s="9"/>
      <c r="DH248" s="9">
        <f>VLOOKUP($C248, Table3[#All], 66, 0)</f>
        <v>0.65790000000000004</v>
      </c>
      <c r="DI248" s="9"/>
      <c r="DJ248" s="9">
        <f>VLOOKUP($C248, Table3[#All], 67, 0)</f>
        <v>0.34210000000000002</v>
      </c>
      <c r="DK248" s="14">
        <f t="shared" si="240"/>
        <v>5</v>
      </c>
      <c r="DL248" s="11"/>
      <c r="DM248" s="9">
        <f>VLOOKUP($C248, Table3[#All], 68, 0)</f>
        <v>1</v>
      </c>
      <c r="DN248" s="9"/>
      <c r="DO248" s="9">
        <f>VLOOKUP($C248, Table3[#All], 69, 0)</f>
        <v>0</v>
      </c>
      <c r="DP248" s="9">
        <f>VLOOKUP($C248, Table3[#All], 70, 0)</f>
        <v>0</v>
      </c>
      <c r="DQ248" s="9"/>
      <c r="DR248" s="14">
        <f t="shared" si="241"/>
        <v>1</v>
      </c>
      <c r="DS248" s="11"/>
      <c r="DT248" s="9">
        <f>VLOOKUP($C248, Table3[#All], 71, 0)</f>
        <v>0</v>
      </c>
      <c r="DU248" s="9">
        <f>VLOOKUP($C248, Table3[#All], 72, 0)</f>
        <v>0</v>
      </c>
      <c r="DV248" s="9">
        <f>VLOOKUP($C248, Table3[#All], 73, 0)</f>
        <v>0.10529999999999999</v>
      </c>
      <c r="DW248" s="9">
        <f>VLOOKUP($C248, Table3[#All], 74, 0)</f>
        <v>0.89469999999999994</v>
      </c>
      <c r="DX248" s="9">
        <f>VLOOKUP($C248, Table3[#All], 75, 0)</f>
        <v>0</v>
      </c>
      <c r="DY248" s="12">
        <f t="shared" si="230"/>
        <v>4</v>
      </c>
      <c r="DZ248" s="11"/>
      <c r="EA248" s="9">
        <f>VLOOKUP($C248, Table3[#All], 76, 0)</f>
        <v>1</v>
      </c>
      <c r="EB248" s="9">
        <f>VLOOKUP($C248, Table3[#All], 77, 0)</f>
        <v>0</v>
      </c>
      <c r="EC248" s="9">
        <f>VLOOKUP($C248, Table3[#All], 78, 0)</f>
        <v>0</v>
      </c>
      <c r="ED248" s="9">
        <f>VLOOKUP($C248, Table3[#All], 79, 0)</f>
        <v>0</v>
      </c>
      <c r="EE248" s="9">
        <f>VLOOKUP($C248, Table3[#All], 80, 0)</f>
        <v>0</v>
      </c>
      <c r="EF248" s="10">
        <f t="shared" si="242"/>
        <v>1</v>
      </c>
      <c r="EG248" s="9"/>
      <c r="EH248" s="9">
        <f>VLOOKUP($C248, Table3[#All], 81, 0)</f>
        <v>1</v>
      </c>
      <c r="EI248" s="9">
        <f>VLOOKUP($C248, Table3[#All], 82, 0)</f>
        <v>0</v>
      </c>
      <c r="EJ248" s="9">
        <f>VLOOKUP($C248, Table3[#All], 83, 0)</f>
        <v>0</v>
      </c>
      <c r="EK248" s="9">
        <f>VLOOKUP($C248, Table3[#All], 84, 0)</f>
        <v>0</v>
      </c>
      <c r="EL248" s="9">
        <f>VLOOKUP($C248, Table3[#All], 85, 0)</f>
        <v>0</v>
      </c>
      <c r="EM248" s="14">
        <f t="shared" si="243"/>
        <v>1</v>
      </c>
      <c r="EN248" s="11"/>
      <c r="EO248" s="9">
        <f>VLOOKUP($C248, Table3[#All], 86, 0)</f>
        <v>0.78949999999999998</v>
      </c>
      <c r="EP248" s="9"/>
      <c r="EQ248" s="9">
        <f>VLOOKUP($C248, Table3[#All], 87, 0)</f>
        <v>0.21050000000000002</v>
      </c>
      <c r="ER248" s="9"/>
      <c r="ES248" s="9"/>
      <c r="ET248" s="14">
        <f t="shared" si="244"/>
        <v>1</v>
      </c>
      <c r="EU248" s="11"/>
      <c r="EV248" s="9">
        <f>VLOOKUP($C248, Table3[#All], 88, 0)</f>
        <v>1</v>
      </c>
      <c r="EW248" s="9">
        <f>VLOOKUP($C248, Table3[#All], 89, 0)</f>
        <v>0</v>
      </c>
      <c r="EX248" s="9">
        <f>VLOOKUP($C248, Table3[#All], 90, 0)</f>
        <v>0</v>
      </c>
      <c r="EY248" s="9">
        <f>VLOOKUP($C248, Table3[#All], 91, 0)</f>
        <v>0</v>
      </c>
      <c r="EZ248" s="9">
        <f>VLOOKUP($C248, Table3[#All], 92, 0)</f>
        <v>0</v>
      </c>
      <c r="FA248" s="12">
        <f t="shared" si="245"/>
        <v>1</v>
      </c>
      <c r="FB248" s="11"/>
      <c r="FC248" s="9">
        <f>VLOOKUP($C248, Table3[#All], 93, 0)</f>
        <v>0</v>
      </c>
      <c r="FD248" s="9">
        <f>VLOOKUP($C248, Table3[#All], 94, 0)</f>
        <v>2.63E-2</v>
      </c>
      <c r="FE248" s="9">
        <f>VLOOKUP($C248, Table3[#All], 95, 0)</f>
        <v>0.73680000000000012</v>
      </c>
      <c r="FF248" s="9">
        <f>VLOOKUP($C248, Table3[#All], 96, 0)</f>
        <v>0.23680000000000001</v>
      </c>
      <c r="FG248" s="9"/>
      <c r="FH248" s="10">
        <f t="shared" si="246"/>
        <v>3</v>
      </c>
      <c r="FI248" s="11"/>
      <c r="FJ248" s="9">
        <f>VLOOKUP($C248, Table3[#All], 97, 0)</f>
        <v>0</v>
      </c>
      <c r="FK248" s="9">
        <f>VLOOKUP($C248, Table3[#All], 98, 0)</f>
        <v>0</v>
      </c>
      <c r="FL248" s="9">
        <f>VLOOKUP($C248, Table3[#All], 99, 0)</f>
        <v>0</v>
      </c>
      <c r="FM248" s="9">
        <f>VLOOKUP($C248, Table3[#All], 100, 0)</f>
        <v>0</v>
      </c>
      <c r="FN248" s="9">
        <f>VLOOKUP($C248, Table3[#All], 101, 0)</f>
        <v>1</v>
      </c>
      <c r="FO248" s="14">
        <f t="shared" si="247"/>
        <v>5</v>
      </c>
      <c r="FP248" s="11"/>
      <c r="FQ248" s="9">
        <f>VLOOKUP($C248, Table3[#All], 102, 0)</f>
        <v>0.92110000000000003</v>
      </c>
      <c r="FR248" s="9">
        <f>VLOOKUP($C248, Table3[#All], 103, 0)</f>
        <v>7.8899999999999998E-2</v>
      </c>
      <c r="FS248" s="9">
        <f>VLOOKUP($C248, Table3[#All], 104, 0)</f>
        <v>0</v>
      </c>
      <c r="FT248" s="9">
        <f>VLOOKUP($C248, Table3[#All], 105, 0)</f>
        <v>0</v>
      </c>
      <c r="FU248" s="9">
        <v>0</v>
      </c>
      <c r="FV248" s="10">
        <f t="shared" si="248"/>
        <v>1</v>
      </c>
      <c r="FW248" s="11"/>
      <c r="FX248" s="9">
        <f>VLOOKUP($C248, Table3[#All], 106, 0)</f>
        <v>0.63159999999999994</v>
      </c>
      <c r="FY248" s="9"/>
      <c r="FZ248" s="9">
        <f>VLOOKUP($C248, Table3[#All], 107, 0)</f>
        <v>0.26319999999999999</v>
      </c>
      <c r="GA248" s="9">
        <f>VLOOKUP($C248, Table3[#All], 108, 0)</f>
        <v>0.10529999999999999</v>
      </c>
      <c r="GB248" s="9"/>
      <c r="GC248" s="10">
        <f t="shared" si="265"/>
        <v>3</v>
      </c>
      <c r="GD248" s="81"/>
      <c r="GE248" s="9">
        <f>VLOOKUP($C248, Table3[#All], 109, 0)</f>
        <v>0</v>
      </c>
      <c r="GF248" s="9">
        <f>VLOOKUP($C248, Table3[#All], 110, 0)</f>
        <v>0.81819999999999993</v>
      </c>
      <c r="GG248" s="9">
        <f>VLOOKUP($C248, Table3[#All], 111, 0)</f>
        <v>0.18179999999999999</v>
      </c>
      <c r="GH248" s="9"/>
      <c r="GI248" s="9">
        <f>VLOOKUP($C248, Table3[#All], 112, 0)</f>
        <v>0</v>
      </c>
      <c r="GJ248" s="12">
        <f t="shared" si="249"/>
        <v>2</v>
      </c>
      <c r="GK248" s="11"/>
      <c r="GL248" s="9">
        <f>VLOOKUP($C248, Table3[#All], 113, 0)</f>
        <v>0</v>
      </c>
      <c r="GM248" s="9">
        <f>VLOOKUP($C248, Table3[#All], 114, 0)</f>
        <v>0</v>
      </c>
      <c r="GN248" s="9">
        <f>VLOOKUP($C248, Table3[#All], 115, 0)</f>
        <v>0.13159999999999999</v>
      </c>
      <c r="GO248" s="9">
        <f>VLOOKUP($C248, Table3[#All], 116, 0)</f>
        <v>0.86840000000000006</v>
      </c>
      <c r="GP248" s="9"/>
      <c r="GQ248" s="10">
        <f t="shared" si="250"/>
        <v>4</v>
      </c>
      <c r="GR248" s="11"/>
      <c r="GS248" s="9">
        <f>VLOOKUP($C248, Table2[#All], 3, 0)</f>
        <v>0</v>
      </c>
      <c r="GT248" s="9">
        <f>VLOOKUP($C248, Table2[#All], 4, 0)</f>
        <v>1</v>
      </c>
      <c r="GU248" s="9">
        <f>VLOOKUP($C248, Table2[#All], 5, 0)</f>
        <v>0</v>
      </c>
      <c r="GV248" s="9">
        <f>VLOOKUP($C248, Table2[#All], 6, 0)</f>
        <v>0</v>
      </c>
      <c r="GW248" s="9">
        <f>VLOOKUP($C248, Table2[#All], 7, 0)</f>
        <v>0</v>
      </c>
      <c r="GX248" s="10">
        <f t="shared" si="251"/>
        <v>2</v>
      </c>
      <c r="GY248" s="11"/>
      <c r="GZ248" s="9">
        <v>0</v>
      </c>
      <c r="HA248" s="9">
        <v>0</v>
      </c>
      <c r="HB248" s="9">
        <v>1</v>
      </c>
      <c r="HC248" s="9">
        <v>0</v>
      </c>
      <c r="HD248" s="9"/>
      <c r="HE248" s="10">
        <f t="shared" si="252"/>
        <v>3</v>
      </c>
      <c r="HF248" s="11"/>
      <c r="HG248" s="9">
        <f>VLOOKUP($C248, Table5[#All], 2, 0)</f>
        <v>0</v>
      </c>
      <c r="HH248" s="9">
        <f>VLOOKUP($C248, Table5[#All], 3, 0)</f>
        <v>0</v>
      </c>
      <c r="HI248" s="9">
        <f>VLOOKUP($C248, Table5[#All], 4, 0)</f>
        <v>0</v>
      </c>
      <c r="HJ248" s="9">
        <f>VLOOKUP($C248, Table5[#All], 5, 0)</f>
        <v>1</v>
      </c>
      <c r="HK248" s="9">
        <f>VLOOKUP($C248, Table5[#All], 6, 0)</f>
        <v>0</v>
      </c>
      <c r="HL248" s="10">
        <f t="shared" si="253"/>
        <v>4</v>
      </c>
      <c r="HM248" s="11"/>
      <c r="HN248" s="9">
        <f>VLOOKUP($C248, Table5[#All], 7, 0)</f>
        <v>0</v>
      </c>
      <c r="HO248" s="9">
        <f>VLOOKUP($C248, Table5[#All], 8, 0)</f>
        <v>1</v>
      </c>
      <c r="HP248" s="9">
        <f>VLOOKUP($C248, Table5[#All], 9, 0)</f>
        <v>0</v>
      </c>
      <c r="HQ248" s="9">
        <f>VLOOKUP($C248, Table5[#All], 10, 0)</f>
        <v>0</v>
      </c>
      <c r="HR248" s="9">
        <f>VLOOKUP($C248, Table5[#All], 11, 0)</f>
        <v>0</v>
      </c>
      <c r="HS248" s="10">
        <f t="shared" si="254"/>
        <v>2</v>
      </c>
      <c r="HT248" s="11"/>
      <c r="HU248" s="9">
        <f>VLOOKUP($C248, Table5[#All], 12, 0)</f>
        <v>1</v>
      </c>
      <c r="HV248" s="9">
        <f>VLOOKUP($C248, Table5[#All], 13, 0)</f>
        <v>0</v>
      </c>
      <c r="HW248" s="9">
        <f>VLOOKUP($C248, Table5[#All], 14, 0)</f>
        <v>0</v>
      </c>
      <c r="HX248" s="9">
        <f>VLOOKUP($C248, Table5[#All], 15, 0)</f>
        <v>0</v>
      </c>
      <c r="HY248" s="9">
        <f>VLOOKUP($C248, Table5[#All], 16, 0)</f>
        <v>0</v>
      </c>
      <c r="HZ248" s="10">
        <f t="shared" si="255"/>
        <v>1</v>
      </c>
      <c r="IA248" s="11"/>
      <c r="IB248" s="9">
        <f>VLOOKUP($C248, Table5[#All], 17, 0)</f>
        <v>0</v>
      </c>
      <c r="IC248" s="9">
        <f>VLOOKUP($C248, Table5[#All], 18, 0)</f>
        <v>1</v>
      </c>
      <c r="ID248" s="9">
        <f>VLOOKUP($C248, Table5[#All], 19, 0)</f>
        <v>0</v>
      </c>
      <c r="IE248" s="9">
        <f>VLOOKUP($C248, Table5[#All], 20, 0)</f>
        <v>0</v>
      </c>
      <c r="IF248" s="9">
        <f>VLOOKUP($C248, Table5[#All], 21, 0)</f>
        <v>0</v>
      </c>
      <c r="IG248" s="10">
        <f t="shared" si="256"/>
        <v>2</v>
      </c>
      <c r="IH248" s="11"/>
      <c r="II248" s="9">
        <f>VLOOKUP($C248, Table5[#All], 22, 0)</f>
        <v>1</v>
      </c>
      <c r="IJ248" s="9">
        <f>VLOOKUP($C248, Table5[#All], 23, 0)</f>
        <v>0</v>
      </c>
      <c r="IK248" s="9">
        <f>VLOOKUP($C248, Table5[#All], 24, 0)</f>
        <v>0</v>
      </c>
      <c r="IL248" s="9">
        <f>VLOOKUP($C248, Table5[#All], 25, 0)</f>
        <v>0</v>
      </c>
      <c r="IM248" s="9">
        <f>VLOOKUP($C248, Table5[#All], 26, 0)</f>
        <v>0</v>
      </c>
      <c r="IN248" s="10">
        <f t="shared" si="257"/>
        <v>1</v>
      </c>
      <c r="IO248" s="11"/>
      <c r="IP248" s="9">
        <v>1</v>
      </c>
      <c r="IQ248" s="9">
        <v>0</v>
      </c>
      <c r="IR248" s="9">
        <v>0</v>
      </c>
      <c r="IS248" s="9">
        <v>0</v>
      </c>
      <c r="IT248" s="9">
        <v>0</v>
      </c>
      <c r="IU248" s="10">
        <f t="shared" si="258"/>
        <v>1</v>
      </c>
      <c r="IV248" s="82"/>
    </row>
    <row r="249" spans="1:256" ht="16.3" thickTop="1" thickBot="1" x14ac:dyDescent="0.35">
      <c r="A249" s="16" t="s">
        <v>637</v>
      </c>
      <c r="B249" s="16" t="s">
        <v>642</v>
      </c>
      <c r="C249" s="16" t="s">
        <v>643</v>
      </c>
      <c r="D249" s="11"/>
      <c r="E249" s="9">
        <f>VLOOKUP($C249, Table3[#All], 2, 0)</f>
        <v>0.2</v>
      </c>
      <c r="F249" s="9"/>
      <c r="G249" s="9">
        <f>VLOOKUP($C249, Table3[#All], 3, 0)</f>
        <v>0.56000000000000005</v>
      </c>
      <c r="H249" s="9">
        <f>VLOOKUP($C249, Table3[#All], 4, 0)</f>
        <v>0.24</v>
      </c>
      <c r="I249" s="9">
        <f>VLOOKUP($C249, Table3[#All], 5, 0)</f>
        <v>0</v>
      </c>
      <c r="J249" s="10">
        <f t="shared" si="259"/>
        <v>3</v>
      </c>
      <c r="K249" s="11"/>
      <c r="L249" s="9">
        <f>VLOOKUP($C249, Table3[#All], 6, 0)</f>
        <v>0</v>
      </c>
      <c r="M249" s="9"/>
      <c r="N249" s="9">
        <f>VLOOKUP($C249, Table3[#All], 7, 0)</f>
        <v>1</v>
      </c>
      <c r="O249" s="9">
        <f>VLOOKUP($C249, Table3[#All], 8, 0)</f>
        <v>0</v>
      </c>
      <c r="P249" s="9">
        <f>VLOOKUP($C249, Table3[#All], 9, 0)</f>
        <v>0</v>
      </c>
      <c r="Q249" s="10">
        <f t="shared" si="260"/>
        <v>3</v>
      </c>
      <c r="R249" s="11"/>
      <c r="S249" s="9">
        <f>VLOOKUP($C249, Table3[#All], 10, 0)</f>
        <v>0</v>
      </c>
      <c r="T249" s="9">
        <f>VLOOKUP($C249, Table3[#All], 11, 0)</f>
        <v>0</v>
      </c>
      <c r="U249" s="9">
        <f>VLOOKUP($C249, Table3[#All], 12, 0)</f>
        <v>0.88</v>
      </c>
      <c r="V249" s="9">
        <f>VLOOKUP($C249, Table3[#All], 13, 0)</f>
        <v>0.12</v>
      </c>
      <c r="W249" s="9">
        <f>VLOOKUP($C249, Table3[#All], 14, 0)</f>
        <v>0</v>
      </c>
      <c r="X249" s="10">
        <f t="shared" si="261"/>
        <v>3</v>
      </c>
      <c r="Y249" s="11"/>
      <c r="Z249" s="9">
        <f>VLOOKUP($C249, Table3[#All], 15, 0)</f>
        <v>0</v>
      </c>
      <c r="AA249" s="9">
        <f>VLOOKUP($C249, Table3[#All], 16, 0)</f>
        <v>0</v>
      </c>
      <c r="AB249" s="9">
        <f>VLOOKUP($C249, Table3[#All], 17, 0)</f>
        <v>0.76</v>
      </c>
      <c r="AC249" s="9">
        <f>VLOOKUP($C249, Table3[#All], 18, 0)</f>
        <v>0.24</v>
      </c>
      <c r="AD249" s="9">
        <f>VLOOKUP($C249, Table3[#All], 19, 0)</f>
        <v>0</v>
      </c>
      <c r="AE249" s="10">
        <f t="shared" si="231"/>
        <v>3</v>
      </c>
      <c r="AF249" s="11"/>
      <c r="AG249" s="9">
        <f>VLOOKUP($C249, Table3[#All], 20, 0)</f>
        <v>0</v>
      </c>
      <c r="AH249" s="9">
        <f>VLOOKUP($C249, Table3[#All], 21, 0)</f>
        <v>0.12</v>
      </c>
      <c r="AI249" s="9">
        <f>VLOOKUP($C249, Table3[#All], 22, 0)</f>
        <v>0.88</v>
      </c>
      <c r="AJ249" s="9"/>
      <c r="AK249" s="9"/>
      <c r="AL249" s="10">
        <f t="shared" si="232"/>
        <v>3</v>
      </c>
      <c r="AM249" s="11"/>
      <c r="AN249" s="9">
        <f>VLOOKUP($C249, Table3[#All], 23, 0)</f>
        <v>0</v>
      </c>
      <c r="AO249" s="9">
        <f>VLOOKUP($C249, Table3[#All], 24, 0)</f>
        <v>1</v>
      </c>
      <c r="AP249" s="9">
        <f>VLOOKUP($C249, Table3[#All], 25, 0)</f>
        <v>0</v>
      </c>
      <c r="AQ249" s="9">
        <f>VLOOKUP($C249, Table3[#All], 26, 0)</f>
        <v>0</v>
      </c>
      <c r="AR249" s="9"/>
      <c r="AS249" s="12">
        <f t="shared" si="233"/>
        <v>2</v>
      </c>
      <c r="AT249" s="11"/>
      <c r="AU249" s="9">
        <f>VLOOKUP($C249, Table3[#All], 27, 0)</f>
        <v>0.76</v>
      </c>
      <c r="AV249" s="9">
        <f>VLOOKUP($C249, Table3[#All], 28, 0)</f>
        <v>0.24</v>
      </c>
      <c r="AW249" s="9">
        <f>VLOOKUP($C249, Table3[#All], 29, 0)</f>
        <v>0</v>
      </c>
      <c r="AX249" s="9"/>
      <c r="AY249" s="9"/>
      <c r="AZ249" s="10">
        <f t="shared" si="262"/>
        <v>1</v>
      </c>
      <c r="BA249" s="11"/>
      <c r="BB249" s="9">
        <f>VLOOKUP($C249, Table3[#All], 30, 0)</f>
        <v>0.24</v>
      </c>
      <c r="BC249" s="9">
        <f>VLOOKUP($C249, Table3[#All], 31, 0)</f>
        <v>0.64</v>
      </c>
      <c r="BD249" s="9">
        <f>VLOOKUP($C249, Table3[#All], 32, 0)</f>
        <v>0</v>
      </c>
      <c r="BE249" s="9">
        <f>VLOOKUP($C249, Table3[#All], 33, 0)</f>
        <v>0.12</v>
      </c>
      <c r="BF249" s="9"/>
      <c r="BG249" s="10">
        <f t="shared" si="263"/>
        <v>2</v>
      </c>
      <c r="BH249" s="81"/>
      <c r="BI249" s="9">
        <f>VLOOKUP($C249, Table3[#All], 34, 0)</f>
        <v>0</v>
      </c>
      <c r="BJ249" s="9">
        <f>VLOOKUP($C249, Table3[#All], 35, 0)</f>
        <v>0</v>
      </c>
      <c r="BK249" s="9">
        <f>VLOOKUP($C249, Table3[#All], 36, 0)</f>
        <v>0</v>
      </c>
      <c r="BL249" s="9">
        <f>VLOOKUP($C249, Table3[#All], 37, 0)</f>
        <v>0</v>
      </c>
      <c r="BM249" s="9">
        <f>VLOOKUP($C249, Table3[#All], 38, 0)</f>
        <v>0</v>
      </c>
      <c r="BN249" s="10" t="str">
        <f t="shared" si="264"/>
        <v>N/A</v>
      </c>
      <c r="BO249" s="11"/>
      <c r="BP249" s="9">
        <f>VLOOKUP($C249, Table3[#All], 39, 0)</f>
        <v>0.92</v>
      </c>
      <c r="BQ249" s="9">
        <f>VLOOKUP($C249, Table3[#All], 40, 0)</f>
        <v>0.08</v>
      </c>
      <c r="BR249" s="9">
        <f>VLOOKUP($C249, Table3[#All], 41, 0)</f>
        <v>0</v>
      </c>
      <c r="BS249" s="9">
        <f>VLOOKUP($C249, Table3[#All], 42, 0)</f>
        <v>0</v>
      </c>
      <c r="BT249" s="9"/>
      <c r="BU249" s="10">
        <f t="shared" si="234"/>
        <v>1</v>
      </c>
      <c r="BV249" s="11"/>
      <c r="BW249" s="9">
        <f>VLOOKUP($C249, Table3[#All], 43, 0)</f>
        <v>0.4</v>
      </c>
      <c r="BX249" s="9">
        <f>VLOOKUP($C249, Table3[#All], 44, 0)</f>
        <v>0.6</v>
      </c>
      <c r="BY249" s="9">
        <f>VLOOKUP($C249, Table3[#All], 45, 0)</f>
        <v>0</v>
      </c>
      <c r="BZ249" s="9"/>
      <c r="CA249" s="9"/>
      <c r="CB249" s="10">
        <f t="shared" si="235"/>
        <v>2</v>
      </c>
      <c r="CC249" s="81"/>
      <c r="CD249" s="9">
        <f>VLOOKUP($C249, Table3[#All], 46, 0)</f>
        <v>0.96</v>
      </c>
      <c r="CE249" s="9">
        <f>VLOOKUP($C249, Table3[#All], 47, 0)</f>
        <v>0.04</v>
      </c>
      <c r="CF249" s="9">
        <f>VLOOKUP($C249, Table3[#All], 48, 0)</f>
        <v>0</v>
      </c>
      <c r="CG249" s="9">
        <f>VLOOKUP($C249, Table3[#All], 49, 0)</f>
        <v>0</v>
      </c>
      <c r="CH249" s="9">
        <f>VLOOKUP($C249, Table3[#All], 50, 0)</f>
        <v>0</v>
      </c>
      <c r="CI249" s="12">
        <f t="shared" si="236"/>
        <v>1</v>
      </c>
      <c r="CJ249" s="13"/>
      <c r="CK249" s="9">
        <f>VLOOKUP($C249, Table3[#All], 51, 0)</f>
        <v>0</v>
      </c>
      <c r="CL249" s="9">
        <f>VLOOKUP($C249, Table3[#All], 52, 0)</f>
        <v>0.96</v>
      </c>
      <c r="CM249" s="9">
        <f>VLOOKUP($C249, Table3[#All], 53, 0)</f>
        <v>0.04</v>
      </c>
      <c r="CN249" s="9">
        <f>VLOOKUP($C249, Table3[#All], 54, 0)</f>
        <v>0</v>
      </c>
      <c r="CO249" s="9"/>
      <c r="CP249" s="10">
        <f t="shared" si="237"/>
        <v>2</v>
      </c>
      <c r="CQ249" s="11"/>
      <c r="CR249" s="9">
        <f>VLOOKUP($C249, Table3[#All], 55, 0)</f>
        <v>0.52</v>
      </c>
      <c r="CS249" s="9">
        <f>VLOOKUP($C249, Table3[#All], 56, 0)</f>
        <v>0.36</v>
      </c>
      <c r="CT249" s="9">
        <f>VLOOKUP($C249, Table3[#All], 57, 0)</f>
        <v>0.04</v>
      </c>
      <c r="CU249" s="9">
        <f>VLOOKUP($C249, Table3[#All], 58, 0)</f>
        <v>0.04</v>
      </c>
      <c r="CV249" s="9">
        <f>VLOOKUP($C249, Table3[#All], 59, 0)</f>
        <v>0.04</v>
      </c>
      <c r="CW249" s="14">
        <f t="shared" si="238"/>
        <v>2</v>
      </c>
      <c r="CX249" s="81"/>
      <c r="CY249" s="9">
        <f>VLOOKUP($C249, Table3[#All], 60, 0)</f>
        <v>0.48</v>
      </c>
      <c r="CZ249" s="9">
        <f>VLOOKUP($C249, Table3[#All], 61, 0)</f>
        <v>0.28000000000000003</v>
      </c>
      <c r="DA249" s="9">
        <f>VLOOKUP($C249, Table3[#All], 62, 0)</f>
        <v>0.24</v>
      </c>
      <c r="DB249" s="9">
        <f>VLOOKUP($C249, Table3[#All], 63, 0)</f>
        <v>0</v>
      </c>
      <c r="DC249" s="9">
        <f>VLOOKUP($C249, Table3[#All], 64, 0)</f>
        <v>0</v>
      </c>
      <c r="DD249" s="10">
        <f t="shared" si="239"/>
        <v>2</v>
      </c>
      <c r="DE249" s="11"/>
      <c r="DF249" s="9">
        <f>VLOOKUP($C249, Table3[#All], 65, 0)</f>
        <v>0.36</v>
      </c>
      <c r="DG249" s="9"/>
      <c r="DH249" s="9">
        <f>VLOOKUP($C249, Table3[#All], 66, 0)</f>
        <v>0.48</v>
      </c>
      <c r="DI249" s="9"/>
      <c r="DJ249" s="9">
        <f>VLOOKUP($C249, Table3[#All], 67, 0)</f>
        <v>0.16</v>
      </c>
      <c r="DK249" s="14">
        <f t="shared" si="240"/>
        <v>3</v>
      </c>
      <c r="DL249" s="11"/>
      <c r="DM249" s="9">
        <f>VLOOKUP($C249, Table3[#All], 68, 0)</f>
        <v>0.92</v>
      </c>
      <c r="DN249" s="9"/>
      <c r="DO249" s="9">
        <f>VLOOKUP($C249, Table3[#All], 69, 0)</f>
        <v>0</v>
      </c>
      <c r="DP249" s="9">
        <f>VLOOKUP($C249, Table3[#All], 70, 0)</f>
        <v>0.08</v>
      </c>
      <c r="DQ249" s="9"/>
      <c r="DR249" s="14">
        <f t="shared" si="241"/>
        <v>1</v>
      </c>
      <c r="DS249" s="11"/>
      <c r="DT249" s="9">
        <f>VLOOKUP($C249, Table3[#All], 71, 0)</f>
        <v>0.36</v>
      </c>
      <c r="DU249" s="9">
        <f>VLOOKUP($C249, Table3[#All], 72, 0)</f>
        <v>0.24</v>
      </c>
      <c r="DV249" s="9">
        <f>VLOOKUP($C249, Table3[#All], 73, 0)</f>
        <v>0.16</v>
      </c>
      <c r="DW249" s="9">
        <f>VLOOKUP($C249, Table3[#All], 74, 0)</f>
        <v>0.24</v>
      </c>
      <c r="DX249" s="9">
        <f>VLOOKUP($C249, Table3[#All], 75, 0)</f>
        <v>0</v>
      </c>
      <c r="DY249" s="12">
        <f t="shared" si="230"/>
        <v>3</v>
      </c>
      <c r="DZ249" s="11"/>
      <c r="EA249" s="9">
        <f>VLOOKUP($C249, Table3[#All], 76, 0)</f>
        <v>1</v>
      </c>
      <c r="EB249" s="9">
        <f>VLOOKUP($C249, Table3[#All], 77, 0)</f>
        <v>0</v>
      </c>
      <c r="EC249" s="9">
        <f>VLOOKUP($C249, Table3[#All], 78, 0)</f>
        <v>0</v>
      </c>
      <c r="ED249" s="9">
        <f>VLOOKUP($C249, Table3[#All], 79, 0)</f>
        <v>0</v>
      </c>
      <c r="EE249" s="9">
        <f>VLOOKUP($C249, Table3[#All], 80, 0)</f>
        <v>0</v>
      </c>
      <c r="EF249" s="10">
        <f t="shared" si="242"/>
        <v>1</v>
      </c>
      <c r="EG249" s="9"/>
      <c r="EH249" s="9">
        <f>VLOOKUP($C249, Table3[#All], 81, 0)</f>
        <v>0</v>
      </c>
      <c r="EI249" s="9">
        <f>VLOOKUP($C249, Table3[#All], 82, 0)</f>
        <v>1</v>
      </c>
      <c r="EJ249" s="9">
        <f>VLOOKUP($C249, Table3[#All], 83, 0)</f>
        <v>0</v>
      </c>
      <c r="EK249" s="9">
        <f>VLOOKUP($C249, Table3[#All], 84, 0)</f>
        <v>0</v>
      </c>
      <c r="EL249" s="9">
        <f>VLOOKUP($C249, Table3[#All], 85, 0)</f>
        <v>0</v>
      </c>
      <c r="EM249" s="14">
        <f t="shared" si="243"/>
        <v>2</v>
      </c>
      <c r="EN249" s="11"/>
      <c r="EO249" s="9">
        <f>VLOOKUP($C249, Table3[#All], 86, 0)</f>
        <v>0.2</v>
      </c>
      <c r="EP249" s="9"/>
      <c r="EQ249" s="9">
        <f>VLOOKUP($C249, Table3[#All], 87, 0)</f>
        <v>0.8</v>
      </c>
      <c r="ER249" s="9"/>
      <c r="ES249" s="9"/>
      <c r="ET249" s="14">
        <f t="shared" si="244"/>
        <v>3</v>
      </c>
      <c r="EU249" s="11"/>
      <c r="EV249" s="9">
        <f>VLOOKUP($C249, Table3[#All], 88, 0)</f>
        <v>1</v>
      </c>
      <c r="EW249" s="9">
        <f>VLOOKUP($C249, Table3[#All], 89, 0)</f>
        <v>0</v>
      </c>
      <c r="EX249" s="9">
        <f>VLOOKUP($C249, Table3[#All], 90, 0)</f>
        <v>0</v>
      </c>
      <c r="EY249" s="9">
        <f>VLOOKUP($C249, Table3[#All], 91, 0)</f>
        <v>0</v>
      </c>
      <c r="EZ249" s="9">
        <f>VLOOKUP($C249, Table3[#All], 92, 0)</f>
        <v>0</v>
      </c>
      <c r="FA249" s="12">
        <f t="shared" si="245"/>
        <v>1</v>
      </c>
      <c r="FB249" s="11"/>
      <c r="FC249" s="9">
        <f>VLOOKUP($C249, Table3[#All], 93, 0)</f>
        <v>0</v>
      </c>
      <c r="FD249" s="9">
        <f>VLOOKUP($C249, Table3[#All], 94, 0)</f>
        <v>0.24</v>
      </c>
      <c r="FE249" s="9">
        <f>VLOOKUP($C249, Table3[#All], 95, 0)</f>
        <v>0.76</v>
      </c>
      <c r="FF249" s="9">
        <f>VLOOKUP($C249, Table3[#All], 96, 0)</f>
        <v>0</v>
      </c>
      <c r="FG249" s="9"/>
      <c r="FH249" s="10">
        <f t="shared" si="246"/>
        <v>3</v>
      </c>
      <c r="FI249" s="11"/>
      <c r="FJ249" s="9">
        <f>VLOOKUP($C249, Table3[#All], 97, 0)</f>
        <v>0</v>
      </c>
      <c r="FK249" s="9">
        <f>VLOOKUP($C249, Table3[#All], 98, 0)</f>
        <v>0</v>
      </c>
      <c r="FL249" s="9">
        <f>VLOOKUP($C249, Table3[#All], 99, 0)</f>
        <v>0</v>
      </c>
      <c r="FM249" s="9">
        <f>VLOOKUP($C249, Table3[#All], 100, 0)</f>
        <v>0</v>
      </c>
      <c r="FN249" s="9">
        <f>VLOOKUP($C249, Table3[#All], 101, 0)</f>
        <v>1</v>
      </c>
      <c r="FO249" s="14">
        <f t="shared" si="247"/>
        <v>5</v>
      </c>
      <c r="FP249" s="11"/>
      <c r="FQ249" s="9">
        <f>VLOOKUP($C249, Table3[#All], 102, 0)</f>
        <v>0.84</v>
      </c>
      <c r="FR249" s="9">
        <f>VLOOKUP($C249, Table3[#All], 103, 0)</f>
        <v>0.16</v>
      </c>
      <c r="FS249" s="9">
        <f>VLOOKUP($C249, Table3[#All], 104, 0)</f>
        <v>0</v>
      </c>
      <c r="FT249" s="9">
        <f>VLOOKUP($C249, Table3[#All], 105, 0)</f>
        <v>0</v>
      </c>
      <c r="FU249" s="9">
        <v>0</v>
      </c>
      <c r="FV249" s="10">
        <f t="shared" si="248"/>
        <v>1</v>
      </c>
      <c r="FW249" s="11"/>
      <c r="FX249" s="9">
        <f>VLOOKUP($C249, Table3[#All], 106, 0)</f>
        <v>0.16</v>
      </c>
      <c r="FY249" s="9"/>
      <c r="FZ249" s="9">
        <f>VLOOKUP($C249, Table3[#All], 107, 0)</f>
        <v>0.56000000000000005</v>
      </c>
      <c r="GA249" s="9">
        <f>VLOOKUP($C249, Table3[#All], 108, 0)</f>
        <v>0.28000000000000003</v>
      </c>
      <c r="GB249" s="9"/>
      <c r="GC249" s="10">
        <f t="shared" si="265"/>
        <v>4</v>
      </c>
      <c r="GD249" s="81"/>
      <c r="GE249" s="9">
        <f>VLOOKUP($C249, Table3[#All], 109, 0)</f>
        <v>0</v>
      </c>
      <c r="GF249" s="9">
        <f>VLOOKUP($C249, Table3[#All], 110, 0)</f>
        <v>0.625</v>
      </c>
      <c r="GG249" s="9">
        <f>VLOOKUP($C249, Table3[#All], 111, 0)</f>
        <v>0.375</v>
      </c>
      <c r="GH249" s="9"/>
      <c r="GI249" s="9">
        <f>VLOOKUP($C249, Table3[#All], 112, 0)</f>
        <v>0</v>
      </c>
      <c r="GJ249" s="12">
        <f t="shared" si="249"/>
        <v>3</v>
      </c>
      <c r="GK249" s="11"/>
      <c r="GL249" s="9">
        <f>VLOOKUP($C249, Table3[#All], 113, 0)</f>
        <v>0</v>
      </c>
      <c r="GM249" s="9">
        <f>VLOOKUP($C249, Table3[#All], 114, 0)</f>
        <v>0</v>
      </c>
      <c r="GN249" s="9">
        <f>VLOOKUP($C249, Table3[#All], 115, 0)</f>
        <v>0.08</v>
      </c>
      <c r="GO249" s="9">
        <f>VLOOKUP($C249, Table3[#All], 116, 0)</f>
        <v>0.92</v>
      </c>
      <c r="GP249" s="9"/>
      <c r="GQ249" s="10">
        <f t="shared" si="250"/>
        <v>4</v>
      </c>
      <c r="GR249" s="11"/>
      <c r="GS249" s="9">
        <f>VLOOKUP($C249, Table2[#All], 3, 0)</f>
        <v>0</v>
      </c>
      <c r="GT249" s="9">
        <f>VLOOKUP($C249, Table2[#All], 4, 0)</f>
        <v>1</v>
      </c>
      <c r="GU249" s="9">
        <f>VLOOKUP($C249, Table2[#All], 5, 0)</f>
        <v>0</v>
      </c>
      <c r="GV249" s="9">
        <f>VLOOKUP($C249, Table2[#All], 6, 0)</f>
        <v>0</v>
      </c>
      <c r="GW249" s="9">
        <f>VLOOKUP($C249, Table2[#All], 7, 0)</f>
        <v>0</v>
      </c>
      <c r="GX249" s="10">
        <f t="shared" si="251"/>
        <v>2</v>
      </c>
      <c r="GY249" s="11"/>
      <c r="GZ249" s="9">
        <v>0</v>
      </c>
      <c r="HA249" s="9">
        <v>0</v>
      </c>
      <c r="HB249" s="9">
        <v>1</v>
      </c>
      <c r="HC249" s="9">
        <v>0</v>
      </c>
      <c r="HD249" s="9"/>
      <c r="HE249" s="10">
        <f t="shared" si="252"/>
        <v>3</v>
      </c>
      <c r="HF249" s="11"/>
      <c r="HG249" s="9">
        <f>VLOOKUP($C249, Table5[#All], 2, 0)</f>
        <v>0</v>
      </c>
      <c r="HH249" s="9">
        <f>VLOOKUP($C249, Table5[#All], 3, 0)</f>
        <v>0</v>
      </c>
      <c r="HI249" s="9">
        <f>VLOOKUP($C249, Table5[#All], 4, 0)</f>
        <v>0</v>
      </c>
      <c r="HJ249" s="9">
        <f>VLOOKUP($C249, Table5[#All], 5, 0)</f>
        <v>1</v>
      </c>
      <c r="HK249" s="9">
        <f>VLOOKUP($C249, Table5[#All], 6, 0)</f>
        <v>0</v>
      </c>
      <c r="HL249" s="10">
        <f t="shared" si="253"/>
        <v>4</v>
      </c>
      <c r="HM249" s="11"/>
      <c r="HN249" s="9">
        <f>VLOOKUP($C249, Table5[#All], 7, 0)</f>
        <v>0</v>
      </c>
      <c r="HO249" s="9">
        <f>VLOOKUP($C249, Table5[#All], 8, 0)</f>
        <v>0</v>
      </c>
      <c r="HP249" s="9">
        <f>VLOOKUP($C249, Table5[#All], 9, 0)</f>
        <v>1</v>
      </c>
      <c r="HQ249" s="9">
        <f>VLOOKUP($C249, Table5[#All], 10, 0)</f>
        <v>0</v>
      </c>
      <c r="HR249" s="9">
        <f>VLOOKUP($C249, Table5[#All], 11, 0)</f>
        <v>0</v>
      </c>
      <c r="HS249" s="10">
        <f t="shared" si="254"/>
        <v>3</v>
      </c>
      <c r="HT249" s="11"/>
      <c r="HU249" s="9">
        <f>VLOOKUP($C249, Table5[#All], 12, 0)</f>
        <v>1</v>
      </c>
      <c r="HV249" s="9">
        <f>VLOOKUP($C249, Table5[#All], 13, 0)</f>
        <v>0</v>
      </c>
      <c r="HW249" s="9">
        <f>VLOOKUP($C249, Table5[#All], 14, 0)</f>
        <v>0</v>
      </c>
      <c r="HX249" s="9">
        <f>VLOOKUP($C249, Table5[#All], 15, 0)</f>
        <v>0</v>
      </c>
      <c r="HY249" s="9">
        <f>VLOOKUP($C249, Table5[#All], 16, 0)</f>
        <v>0</v>
      </c>
      <c r="HZ249" s="10">
        <f t="shared" si="255"/>
        <v>1</v>
      </c>
      <c r="IA249" s="11"/>
      <c r="IB249" s="9">
        <f>VLOOKUP($C249, Table5[#All], 17, 0)</f>
        <v>1</v>
      </c>
      <c r="IC249" s="9">
        <f>VLOOKUP($C249, Table5[#All], 18, 0)</f>
        <v>0</v>
      </c>
      <c r="ID249" s="9">
        <f>VLOOKUP($C249, Table5[#All], 19, 0)</f>
        <v>0</v>
      </c>
      <c r="IE249" s="9">
        <f>VLOOKUP($C249, Table5[#All], 20, 0)</f>
        <v>0</v>
      </c>
      <c r="IF249" s="9">
        <f>VLOOKUP($C249, Table5[#All], 21, 0)</f>
        <v>0</v>
      </c>
      <c r="IG249" s="10">
        <f t="shared" si="256"/>
        <v>1</v>
      </c>
      <c r="IH249" s="11"/>
      <c r="II249" s="9">
        <f>VLOOKUP($C249, Table5[#All], 22, 0)</f>
        <v>1</v>
      </c>
      <c r="IJ249" s="9">
        <f>VLOOKUP($C249, Table5[#All], 23, 0)</f>
        <v>0</v>
      </c>
      <c r="IK249" s="9">
        <f>VLOOKUP($C249, Table5[#All], 24, 0)</f>
        <v>0</v>
      </c>
      <c r="IL249" s="9">
        <f>VLOOKUP($C249, Table5[#All], 25, 0)</f>
        <v>0</v>
      </c>
      <c r="IM249" s="9">
        <f>VLOOKUP($C249, Table5[#All], 26, 0)</f>
        <v>0</v>
      </c>
      <c r="IN249" s="10">
        <f t="shared" si="257"/>
        <v>1</v>
      </c>
      <c r="IO249" s="11"/>
      <c r="IP249" s="9">
        <v>1</v>
      </c>
      <c r="IQ249" s="9">
        <v>0</v>
      </c>
      <c r="IR249" s="9">
        <v>0</v>
      </c>
      <c r="IS249" s="9">
        <v>0</v>
      </c>
      <c r="IT249" s="9">
        <v>0</v>
      </c>
      <c r="IU249" s="10">
        <f t="shared" si="258"/>
        <v>1</v>
      </c>
      <c r="IV249" s="82"/>
    </row>
    <row r="250" spans="1:256" ht="16.3" thickTop="1" thickBot="1" x14ac:dyDescent="0.35">
      <c r="A250" s="16" t="s">
        <v>637</v>
      </c>
      <c r="B250" s="16" t="s">
        <v>644</v>
      </c>
      <c r="C250" s="16" t="s">
        <v>645</v>
      </c>
      <c r="D250" s="11"/>
      <c r="E250" s="9">
        <f>VLOOKUP($C250, Table3[#All], 2, 0)</f>
        <v>0.4375</v>
      </c>
      <c r="F250" s="9"/>
      <c r="G250" s="9">
        <f>VLOOKUP($C250, Table3[#All], 3, 0)</f>
        <v>0.3125</v>
      </c>
      <c r="H250" s="9">
        <f>VLOOKUP($C250, Table3[#All], 4, 0)</f>
        <v>0.25</v>
      </c>
      <c r="I250" s="9">
        <f>VLOOKUP($C250, Table3[#All], 5, 0)</f>
        <v>0</v>
      </c>
      <c r="J250" s="10">
        <f t="shared" si="259"/>
        <v>4</v>
      </c>
      <c r="K250" s="11"/>
      <c r="L250" s="9">
        <f>VLOOKUP($C250, Table3[#All], 6, 0)</f>
        <v>0</v>
      </c>
      <c r="M250" s="9"/>
      <c r="N250" s="9">
        <f>VLOOKUP($C250, Table3[#All], 7, 0)</f>
        <v>1</v>
      </c>
      <c r="O250" s="9">
        <f>VLOOKUP($C250, Table3[#All], 8, 0)</f>
        <v>0</v>
      </c>
      <c r="P250" s="9">
        <f>VLOOKUP($C250, Table3[#All], 9, 0)</f>
        <v>0</v>
      </c>
      <c r="Q250" s="10">
        <f t="shared" si="260"/>
        <v>3</v>
      </c>
      <c r="R250" s="11"/>
      <c r="S250" s="9">
        <f>VLOOKUP($C250, Table3[#All], 10, 0)</f>
        <v>0</v>
      </c>
      <c r="T250" s="9">
        <f>VLOOKUP($C250, Table3[#All], 11, 0)</f>
        <v>6.25E-2</v>
      </c>
      <c r="U250" s="9">
        <f>VLOOKUP($C250, Table3[#All], 12, 0)</f>
        <v>0.875</v>
      </c>
      <c r="V250" s="9">
        <f>VLOOKUP($C250, Table3[#All], 13, 0)</f>
        <v>6.25E-2</v>
      </c>
      <c r="W250" s="9">
        <f>VLOOKUP($C250, Table3[#All], 14, 0)</f>
        <v>0</v>
      </c>
      <c r="X250" s="10">
        <f t="shared" si="261"/>
        <v>3</v>
      </c>
      <c r="Y250" s="11"/>
      <c r="Z250" s="9">
        <f>VLOOKUP($C250, Table3[#All], 15, 0)</f>
        <v>0</v>
      </c>
      <c r="AA250" s="9">
        <f>VLOOKUP($C250, Table3[#All], 16, 0)</f>
        <v>0</v>
      </c>
      <c r="AB250" s="9">
        <f>VLOOKUP($C250, Table3[#All], 17, 0)</f>
        <v>1</v>
      </c>
      <c r="AC250" s="9">
        <f>VLOOKUP($C250, Table3[#All], 18, 0)</f>
        <v>0</v>
      </c>
      <c r="AD250" s="9">
        <f>VLOOKUP($C250, Table3[#All], 19, 0)</f>
        <v>0</v>
      </c>
      <c r="AE250" s="10">
        <f t="shared" si="231"/>
        <v>3</v>
      </c>
      <c r="AF250" s="11"/>
      <c r="AG250" s="9">
        <f>VLOOKUP($C250, Table3[#All], 20, 0)</f>
        <v>0</v>
      </c>
      <c r="AH250" s="9">
        <f>VLOOKUP($C250, Table3[#All], 21, 0)</f>
        <v>0.125</v>
      </c>
      <c r="AI250" s="9">
        <f>VLOOKUP($C250, Table3[#All], 22, 0)</f>
        <v>0.875</v>
      </c>
      <c r="AJ250" s="9"/>
      <c r="AK250" s="9"/>
      <c r="AL250" s="10">
        <f t="shared" si="232"/>
        <v>3</v>
      </c>
      <c r="AM250" s="11"/>
      <c r="AN250" s="9">
        <f>VLOOKUP($C250, Table3[#All], 23, 0)</f>
        <v>1</v>
      </c>
      <c r="AO250" s="9">
        <f>VLOOKUP($C250, Table3[#All], 24, 0)</f>
        <v>0</v>
      </c>
      <c r="AP250" s="9">
        <f>VLOOKUP($C250, Table3[#All], 25, 0)</f>
        <v>0</v>
      </c>
      <c r="AQ250" s="9">
        <f>VLOOKUP($C250, Table3[#All], 26, 0)</f>
        <v>0</v>
      </c>
      <c r="AR250" s="9"/>
      <c r="AS250" s="12">
        <f t="shared" si="233"/>
        <v>1</v>
      </c>
      <c r="AT250" s="11"/>
      <c r="AU250" s="9">
        <f>VLOOKUP($C250, Table3[#All], 27, 0)</f>
        <v>0.9375</v>
      </c>
      <c r="AV250" s="9">
        <f>VLOOKUP($C250, Table3[#All], 28, 0)</f>
        <v>6.25E-2</v>
      </c>
      <c r="AW250" s="9">
        <f>VLOOKUP($C250, Table3[#All], 29, 0)</f>
        <v>0</v>
      </c>
      <c r="AX250" s="9"/>
      <c r="AY250" s="9"/>
      <c r="AZ250" s="10">
        <f t="shared" si="262"/>
        <v>1</v>
      </c>
      <c r="BA250" s="11"/>
      <c r="BB250" s="9">
        <f>VLOOKUP($C250, Table3[#All], 30, 0)</f>
        <v>0.4375</v>
      </c>
      <c r="BC250" s="9">
        <f>VLOOKUP($C250, Table3[#All], 31, 0)</f>
        <v>0.375</v>
      </c>
      <c r="BD250" s="9">
        <f>VLOOKUP($C250, Table3[#All], 32, 0)</f>
        <v>0.1875</v>
      </c>
      <c r="BE250" s="9">
        <f>VLOOKUP($C250, Table3[#All], 33, 0)</f>
        <v>0</v>
      </c>
      <c r="BF250" s="9"/>
      <c r="BG250" s="10">
        <f t="shared" si="263"/>
        <v>2</v>
      </c>
      <c r="BH250" s="81"/>
      <c r="BI250" s="9">
        <f>VLOOKUP($C250, Table3[#All], 34, 0)</f>
        <v>1</v>
      </c>
      <c r="BJ250" s="9">
        <f>VLOOKUP($C250, Table3[#All], 35, 0)</f>
        <v>0</v>
      </c>
      <c r="BK250" s="9">
        <f>VLOOKUP($C250, Table3[#All], 36, 0)</f>
        <v>0</v>
      </c>
      <c r="BL250" s="9">
        <f>VLOOKUP($C250, Table3[#All], 37, 0)</f>
        <v>0</v>
      </c>
      <c r="BM250" s="9">
        <f>VLOOKUP($C250, Table3[#All], 38, 0)</f>
        <v>0</v>
      </c>
      <c r="BN250" s="10">
        <f t="shared" si="264"/>
        <v>1</v>
      </c>
      <c r="BO250" s="11"/>
      <c r="BP250" s="9">
        <f>VLOOKUP($C250, Table3[#All], 39, 0)</f>
        <v>0.9375</v>
      </c>
      <c r="BQ250" s="9">
        <f>VLOOKUP($C250, Table3[#All], 40, 0)</f>
        <v>6.25E-2</v>
      </c>
      <c r="BR250" s="9">
        <f>VLOOKUP($C250, Table3[#All], 41, 0)</f>
        <v>0</v>
      </c>
      <c r="BS250" s="9">
        <f>VLOOKUP($C250, Table3[#All], 42, 0)</f>
        <v>0</v>
      </c>
      <c r="BT250" s="9"/>
      <c r="BU250" s="10">
        <f t="shared" si="234"/>
        <v>1</v>
      </c>
      <c r="BV250" s="11"/>
      <c r="BW250" s="9">
        <f>VLOOKUP($C250, Table3[#All], 43, 0)</f>
        <v>0.6875</v>
      </c>
      <c r="BX250" s="9">
        <f>VLOOKUP($C250, Table3[#All], 44, 0)</f>
        <v>0.3125</v>
      </c>
      <c r="BY250" s="9">
        <f>VLOOKUP($C250, Table3[#All], 45, 0)</f>
        <v>0</v>
      </c>
      <c r="BZ250" s="9"/>
      <c r="CA250" s="9"/>
      <c r="CB250" s="10">
        <f t="shared" si="235"/>
        <v>2</v>
      </c>
      <c r="CC250" s="81"/>
      <c r="CD250" s="9">
        <f>VLOOKUP($C250, Table3[#All], 46, 0)</f>
        <v>0.9375</v>
      </c>
      <c r="CE250" s="9">
        <f>VLOOKUP($C250, Table3[#All], 47, 0)</f>
        <v>6.25E-2</v>
      </c>
      <c r="CF250" s="9">
        <f>VLOOKUP($C250, Table3[#All], 48, 0)</f>
        <v>0</v>
      </c>
      <c r="CG250" s="9">
        <f>VLOOKUP($C250, Table3[#All], 49, 0)</f>
        <v>0</v>
      </c>
      <c r="CH250" s="9">
        <f>VLOOKUP($C250, Table3[#All], 50, 0)</f>
        <v>0</v>
      </c>
      <c r="CI250" s="12">
        <f t="shared" si="236"/>
        <v>1</v>
      </c>
      <c r="CJ250" s="13"/>
      <c r="CK250" s="9">
        <f>VLOOKUP($C250, Table3[#All], 51, 0)</f>
        <v>0</v>
      </c>
      <c r="CL250" s="9">
        <f>VLOOKUP($C250, Table3[#All], 52, 0)</f>
        <v>1</v>
      </c>
      <c r="CM250" s="9">
        <f>VLOOKUP($C250, Table3[#All], 53, 0)</f>
        <v>0</v>
      </c>
      <c r="CN250" s="9">
        <f>VLOOKUP($C250, Table3[#All], 54, 0)</f>
        <v>0</v>
      </c>
      <c r="CO250" s="9"/>
      <c r="CP250" s="10">
        <f t="shared" si="237"/>
        <v>2</v>
      </c>
      <c r="CQ250" s="11"/>
      <c r="CR250" s="9">
        <f>VLOOKUP($C250, Table3[#All], 55, 0)</f>
        <v>0.4375</v>
      </c>
      <c r="CS250" s="9">
        <f>VLOOKUP($C250, Table3[#All], 56, 0)</f>
        <v>0.3125</v>
      </c>
      <c r="CT250" s="9">
        <f>VLOOKUP($C250, Table3[#All], 57, 0)</f>
        <v>6.25E-2</v>
      </c>
      <c r="CU250" s="9">
        <f>VLOOKUP($C250, Table3[#All], 58, 0)</f>
        <v>0.125</v>
      </c>
      <c r="CV250" s="9">
        <f>VLOOKUP($C250, Table3[#All], 59, 0)</f>
        <v>6.25E-2</v>
      </c>
      <c r="CW250" s="14">
        <f t="shared" si="238"/>
        <v>3</v>
      </c>
      <c r="CX250" s="81"/>
      <c r="CY250" s="9">
        <f>VLOOKUP($C250, Table3[#All], 60, 0)</f>
        <v>0.25</v>
      </c>
      <c r="CZ250" s="9">
        <f>VLOOKUP($C250, Table3[#All], 61, 0)</f>
        <v>0.5625</v>
      </c>
      <c r="DA250" s="9">
        <f>VLOOKUP($C250, Table3[#All], 62, 0)</f>
        <v>0.1875</v>
      </c>
      <c r="DB250" s="9">
        <f>VLOOKUP($C250, Table3[#All], 63, 0)</f>
        <v>0</v>
      </c>
      <c r="DC250" s="9">
        <f>VLOOKUP($C250, Table3[#All], 64, 0)</f>
        <v>0</v>
      </c>
      <c r="DD250" s="10">
        <f t="shared" si="239"/>
        <v>2</v>
      </c>
      <c r="DE250" s="11"/>
      <c r="DF250" s="9">
        <f>VLOOKUP($C250, Table3[#All], 65, 0)</f>
        <v>0.5625</v>
      </c>
      <c r="DG250" s="9"/>
      <c r="DH250" s="9">
        <f>VLOOKUP($C250, Table3[#All], 66, 0)</f>
        <v>0.375</v>
      </c>
      <c r="DI250" s="9"/>
      <c r="DJ250" s="9">
        <f>VLOOKUP($C250, Table3[#All], 67, 0)</f>
        <v>6.25E-2</v>
      </c>
      <c r="DK250" s="14">
        <f t="shared" si="240"/>
        <v>3</v>
      </c>
      <c r="DL250" s="11"/>
      <c r="DM250" s="9">
        <f>VLOOKUP($C250, Table3[#All], 68, 0)</f>
        <v>1</v>
      </c>
      <c r="DN250" s="9"/>
      <c r="DO250" s="9">
        <f>VLOOKUP($C250, Table3[#All], 69, 0)</f>
        <v>0</v>
      </c>
      <c r="DP250" s="9">
        <f>VLOOKUP($C250, Table3[#All], 70, 0)</f>
        <v>0</v>
      </c>
      <c r="DQ250" s="9"/>
      <c r="DR250" s="14">
        <f t="shared" si="241"/>
        <v>1</v>
      </c>
      <c r="DS250" s="11"/>
      <c r="DT250" s="9">
        <f>VLOOKUP($C250, Table3[#All], 71, 0)</f>
        <v>6.25E-2</v>
      </c>
      <c r="DU250" s="9">
        <f>VLOOKUP($C250, Table3[#All], 72, 0)</f>
        <v>0.375</v>
      </c>
      <c r="DV250" s="9">
        <f>VLOOKUP($C250, Table3[#All], 73, 0)</f>
        <v>0.1875</v>
      </c>
      <c r="DW250" s="9">
        <f>VLOOKUP($C250, Table3[#All], 74, 0)</f>
        <v>0.375</v>
      </c>
      <c r="DX250" s="9">
        <f>VLOOKUP($C250, Table3[#All], 75, 0)</f>
        <v>0</v>
      </c>
      <c r="DY250" s="12">
        <f t="shared" ref="DY250:DY313" si="266">IF(DX250&gt;=25%, 5, IF(SUM(DW250:DX250)&gt;=25%, 4, IF(SUM(DV250:DX250)&gt;=25%, 3, IF(SUM(DU250:DX250)&gt;=25%, 2, IF(SUM(DT250:DX250)&gt;=25%, 1, "N/A")))))</f>
        <v>4</v>
      </c>
      <c r="DZ250" s="11"/>
      <c r="EA250" s="9">
        <f>VLOOKUP($C250, Table3[#All], 76, 0)</f>
        <v>1</v>
      </c>
      <c r="EB250" s="9">
        <f>VLOOKUP($C250, Table3[#All], 77, 0)</f>
        <v>0</v>
      </c>
      <c r="EC250" s="9">
        <f>VLOOKUP($C250, Table3[#All], 78, 0)</f>
        <v>0</v>
      </c>
      <c r="ED250" s="9">
        <f>VLOOKUP($C250, Table3[#All], 79, 0)</f>
        <v>0</v>
      </c>
      <c r="EE250" s="9">
        <f>VLOOKUP($C250, Table3[#All], 80, 0)</f>
        <v>0</v>
      </c>
      <c r="EF250" s="10">
        <f t="shared" si="242"/>
        <v>1</v>
      </c>
      <c r="EG250" s="9"/>
      <c r="EH250" s="9">
        <f>VLOOKUP($C250, Table3[#All], 81, 0)</f>
        <v>1</v>
      </c>
      <c r="EI250" s="9">
        <f>VLOOKUP($C250, Table3[#All], 82, 0)</f>
        <v>0</v>
      </c>
      <c r="EJ250" s="9">
        <f>VLOOKUP($C250, Table3[#All], 83, 0)</f>
        <v>0</v>
      </c>
      <c r="EK250" s="9">
        <f>VLOOKUP($C250, Table3[#All], 84, 0)</f>
        <v>0</v>
      </c>
      <c r="EL250" s="9">
        <f>VLOOKUP($C250, Table3[#All], 85, 0)</f>
        <v>0</v>
      </c>
      <c r="EM250" s="14">
        <f t="shared" si="243"/>
        <v>1</v>
      </c>
      <c r="EN250" s="11"/>
      <c r="EO250" s="9">
        <f>VLOOKUP($C250, Table3[#All], 86, 0)</f>
        <v>0.3125</v>
      </c>
      <c r="EP250" s="9"/>
      <c r="EQ250" s="9">
        <f>VLOOKUP($C250, Table3[#All], 87, 0)</f>
        <v>0.6875</v>
      </c>
      <c r="ER250" s="9"/>
      <c r="ES250" s="9"/>
      <c r="ET250" s="14">
        <f t="shared" si="244"/>
        <v>3</v>
      </c>
      <c r="EU250" s="11"/>
      <c r="EV250" s="9">
        <f>VLOOKUP($C250, Table3[#All], 88, 0)</f>
        <v>1</v>
      </c>
      <c r="EW250" s="9">
        <f>VLOOKUP($C250, Table3[#All], 89, 0)</f>
        <v>0</v>
      </c>
      <c r="EX250" s="9">
        <f>VLOOKUP($C250, Table3[#All], 90, 0)</f>
        <v>0</v>
      </c>
      <c r="EY250" s="9">
        <f>VLOOKUP($C250, Table3[#All], 91, 0)</f>
        <v>0</v>
      </c>
      <c r="EZ250" s="9">
        <f>VLOOKUP($C250, Table3[#All], 92, 0)</f>
        <v>0</v>
      </c>
      <c r="FA250" s="12">
        <f t="shared" si="245"/>
        <v>1</v>
      </c>
      <c r="FB250" s="11"/>
      <c r="FC250" s="9">
        <f>VLOOKUP($C250, Table3[#All], 93, 0)</f>
        <v>0</v>
      </c>
      <c r="FD250" s="9">
        <f>VLOOKUP($C250, Table3[#All], 94, 0)</f>
        <v>0.25</v>
      </c>
      <c r="FE250" s="9">
        <f>VLOOKUP($C250, Table3[#All], 95, 0)</f>
        <v>0.6875</v>
      </c>
      <c r="FF250" s="9">
        <f>VLOOKUP($C250, Table3[#All], 96, 0)</f>
        <v>6.25E-2</v>
      </c>
      <c r="FG250" s="9"/>
      <c r="FH250" s="10">
        <f t="shared" si="246"/>
        <v>3</v>
      </c>
      <c r="FI250" s="11"/>
      <c r="FJ250" s="9">
        <f>VLOOKUP($C250, Table3[#All], 97, 0)</f>
        <v>0</v>
      </c>
      <c r="FK250" s="9">
        <f>VLOOKUP($C250, Table3[#All], 98, 0)</f>
        <v>0</v>
      </c>
      <c r="FL250" s="9">
        <f>VLOOKUP($C250, Table3[#All], 99, 0)</f>
        <v>0</v>
      </c>
      <c r="FM250" s="9">
        <f>VLOOKUP($C250, Table3[#All], 100, 0)</f>
        <v>0</v>
      </c>
      <c r="FN250" s="9">
        <f>VLOOKUP($C250, Table3[#All], 101, 0)</f>
        <v>1</v>
      </c>
      <c r="FO250" s="14">
        <f t="shared" si="247"/>
        <v>5</v>
      </c>
      <c r="FP250" s="11"/>
      <c r="FQ250" s="9">
        <f>VLOOKUP($C250, Table3[#All], 102, 0)</f>
        <v>0.8125</v>
      </c>
      <c r="FR250" s="9">
        <f>VLOOKUP($C250, Table3[#All], 103, 0)</f>
        <v>0.1875</v>
      </c>
      <c r="FS250" s="9">
        <f>VLOOKUP($C250, Table3[#All], 104, 0)</f>
        <v>0</v>
      </c>
      <c r="FT250" s="9">
        <f>VLOOKUP($C250, Table3[#All], 105, 0)</f>
        <v>0</v>
      </c>
      <c r="FU250" s="9">
        <v>0</v>
      </c>
      <c r="FV250" s="10">
        <f t="shared" si="248"/>
        <v>1</v>
      </c>
      <c r="FW250" s="11"/>
      <c r="FX250" s="9">
        <f>VLOOKUP($C250, Table3[#All], 106, 0)</f>
        <v>0.25</v>
      </c>
      <c r="FY250" s="9"/>
      <c r="FZ250" s="9">
        <f>VLOOKUP($C250, Table3[#All], 107, 0)</f>
        <v>0.375</v>
      </c>
      <c r="GA250" s="9">
        <f>VLOOKUP($C250, Table3[#All], 108, 0)</f>
        <v>0.375</v>
      </c>
      <c r="GB250" s="9"/>
      <c r="GC250" s="10">
        <f t="shared" si="265"/>
        <v>4</v>
      </c>
      <c r="GD250" s="81"/>
      <c r="GE250" s="9">
        <f>VLOOKUP($C250, Table3[#All], 109, 0)</f>
        <v>0</v>
      </c>
      <c r="GF250" s="9">
        <f>VLOOKUP($C250, Table3[#All], 110, 0)</f>
        <v>1</v>
      </c>
      <c r="GG250" s="9">
        <f>VLOOKUP($C250, Table3[#All], 111, 0)</f>
        <v>0</v>
      </c>
      <c r="GH250" s="9"/>
      <c r="GI250" s="9">
        <f>VLOOKUP($C250, Table3[#All], 112, 0)</f>
        <v>0</v>
      </c>
      <c r="GJ250" s="12">
        <f t="shared" si="249"/>
        <v>2</v>
      </c>
      <c r="GK250" s="11"/>
      <c r="GL250" s="9">
        <f>VLOOKUP($C250, Table3[#All], 113, 0)</f>
        <v>0</v>
      </c>
      <c r="GM250" s="9">
        <f>VLOOKUP($C250, Table3[#All], 114, 0)</f>
        <v>0</v>
      </c>
      <c r="GN250" s="9">
        <f>VLOOKUP($C250, Table3[#All], 115, 0)</f>
        <v>6.25E-2</v>
      </c>
      <c r="GO250" s="9">
        <f>VLOOKUP($C250, Table3[#All], 116, 0)</f>
        <v>0.9375</v>
      </c>
      <c r="GP250" s="9"/>
      <c r="GQ250" s="10">
        <f t="shared" si="250"/>
        <v>4</v>
      </c>
      <c r="GR250" s="11"/>
      <c r="GS250" s="9">
        <f>VLOOKUP($C250, Table2[#All], 3, 0)</f>
        <v>0</v>
      </c>
      <c r="GT250" s="9">
        <f>VLOOKUP($C250, Table2[#All], 4, 0)</f>
        <v>1</v>
      </c>
      <c r="GU250" s="9">
        <f>VLOOKUP($C250, Table2[#All], 5, 0)</f>
        <v>0</v>
      </c>
      <c r="GV250" s="9">
        <f>VLOOKUP($C250, Table2[#All], 6, 0)</f>
        <v>0</v>
      </c>
      <c r="GW250" s="9">
        <f>VLOOKUP($C250, Table2[#All], 7, 0)</f>
        <v>0</v>
      </c>
      <c r="GX250" s="10">
        <f t="shared" si="251"/>
        <v>2</v>
      </c>
      <c r="GY250" s="11"/>
      <c r="GZ250" s="9">
        <v>0</v>
      </c>
      <c r="HA250" s="9">
        <v>0</v>
      </c>
      <c r="HB250" s="9">
        <v>1</v>
      </c>
      <c r="HC250" s="9">
        <v>0</v>
      </c>
      <c r="HD250" s="9"/>
      <c r="HE250" s="10">
        <f t="shared" si="252"/>
        <v>3</v>
      </c>
      <c r="HF250" s="11"/>
      <c r="HG250" s="9">
        <f>VLOOKUP($C250, Table5[#All], 2, 0)</f>
        <v>0</v>
      </c>
      <c r="HH250" s="9">
        <f>VLOOKUP($C250, Table5[#All], 3, 0)</f>
        <v>0</v>
      </c>
      <c r="HI250" s="9">
        <f>VLOOKUP($C250, Table5[#All], 4, 0)</f>
        <v>1</v>
      </c>
      <c r="HJ250" s="9">
        <f>VLOOKUP($C250, Table5[#All], 5, 0)</f>
        <v>0</v>
      </c>
      <c r="HK250" s="9">
        <f>VLOOKUP($C250, Table5[#All], 6, 0)</f>
        <v>0</v>
      </c>
      <c r="HL250" s="10">
        <f t="shared" si="253"/>
        <v>3</v>
      </c>
      <c r="HM250" s="11"/>
      <c r="HN250" s="9">
        <f>VLOOKUP($C250, Table5[#All], 7, 0)</f>
        <v>0</v>
      </c>
      <c r="HO250" s="9">
        <f>VLOOKUP($C250, Table5[#All], 8, 0)</f>
        <v>1</v>
      </c>
      <c r="HP250" s="9">
        <f>VLOOKUP($C250, Table5[#All], 9, 0)</f>
        <v>0</v>
      </c>
      <c r="HQ250" s="9">
        <f>VLOOKUP($C250, Table5[#All], 10, 0)</f>
        <v>0</v>
      </c>
      <c r="HR250" s="9">
        <f>VLOOKUP($C250, Table5[#All], 11, 0)</f>
        <v>0</v>
      </c>
      <c r="HS250" s="10">
        <f t="shared" si="254"/>
        <v>2</v>
      </c>
      <c r="HT250" s="11"/>
      <c r="HU250" s="9">
        <f>VLOOKUP($C250, Table5[#All], 12, 0)</f>
        <v>1</v>
      </c>
      <c r="HV250" s="9">
        <f>VLOOKUP($C250, Table5[#All], 13, 0)</f>
        <v>0</v>
      </c>
      <c r="HW250" s="9">
        <f>VLOOKUP($C250, Table5[#All], 14, 0)</f>
        <v>0</v>
      </c>
      <c r="HX250" s="9">
        <f>VLOOKUP($C250, Table5[#All], 15, 0)</f>
        <v>0</v>
      </c>
      <c r="HY250" s="9">
        <f>VLOOKUP($C250, Table5[#All], 16, 0)</f>
        <v>0</v>
      </c>
      <c r="HZ250" s="10">
        <f t="shared" si="255"/>
        <v>1</v>
      </c>
      <c r="IA250" s="11"/>
      <c r="IB250" s="9">
        <f>VLOOKUP($C250, Table5[#All], 17, 0)</f>
        <v>0</v>
      </c>
      <c r="IC250" s="9">
        <f>VLOOKUP($C250, Table5[#All], 18, 0)</f>
        <v>0</v>
      </c>
      <c r="ID250" s="9">
        <f>VLOOKUP($C250, Table5[#All], 19, 0)</f>
        <v>1</v>
      </c>
      <c r="IE250" s="9">
        <f>VLOOKUP($C250, Table5[#All], 20, 0)</f>
        <v>0</v>
      </c>
      <c r="IF250" s="9">
        <f>VLOOKUP($C250, Table5[#All], 21, 0)</f>
        <v>0</v>
      </c>
      <c r="IG250" s="10">
        <f t="shared" si="256"/>
        <v>3</v>
      </c>
      <c r="IH250" s="11"/>
      <c r="II250" s="9">
        <f>VLOOKUP($C250, Table5[#All], 22, 0)</f>
        <v>1</v>
      </c>
      <c r="IJ250" s="9">
        <f>VLOOKUP($C250, Table5[#All], 23, 0)</f>
        <v>0</v>
      </c>
      <c r="IK250" s="9">
        <f>VLOOKUP($C250, Table5[#All], 24, 0)</f>
        <v>0</v>
      </c>
      <c r="IL250" s="9">
        <f>VLOOKUP($C250, Table5[#All], 25, 0)</f>
        <v>0</v>
      </c>
      <c r="IM250" s="9">
        <f>VLOOKUP($C250, Table5[#All], 26, 0)</f>
        <v>0</v>
      </c>
      <c r="IN250" s="10">
        <f t="shared" si="257"/>
        <v>1</v>
      </c>
      <c r="IO250" s="11"/>
      <c r="IP250" s="9">
        <v>1</v>
      </c>
      <c r="IQ250" s="9">
        <v>0</v>
      </c>
      <c r="IR250" s="9">
        <v>0</v>
      </c>
      <c r="IS250" s="9">
        <v>0</v>
      </c>
      <c r="IT250" s="9">
        <v>0</v>
      </c>
      <c r="IU250" s="10">
        <f t="shared" si="258"/>
        <v>1</v>
      </c>
      <c r="IV250" s="82"/>
    </row>
    <row r="251" spans="1:256" ht="16.3" thickTop="1" thickBot="1" x14ac:dyDescent="0.35">
      <c r="A251" s="16" t="s">
        <v>637</v>
      </c>
      <c r="B251" s="16" t="s">
        <v>646</v>
      </c>
      <c r="C251" s="16" t="s">
        <v>647</v>
      </c>
      <c r="D251" s="11"/>
      <c r="E251" s="9">
        <f>VLOOKUP($C251, Table3[#All], 2, 0)</f>
        <v>0.28570000000000001</v>
      </c>
      <c r="F251" s="9"/>
      <c r="G251" s="9">
        <f>VLOOKUP($C251, Table3[#All], 3, 0)</f>
        <v>0.25</v>
      </c>
      <c r="H251" s="9">
        <f>VLOOKUP($C251, Table3[#All], 4, 0)</f>
        <v>0.46429999999999999</v>
      </c>
      <c r="I251" s="9">
        <f>VLOOKUP($C251, Table3[#All], 5, 0)</f>
        <v>0</v>
      </c>
      <c r="J251" s="10">
        <f t="shared" si="259"/>
        <v>4</v>
      </c>
      <c r="K251" s="11"/>
      <c r="L251" s="9">
        <f>VLOOKUP($C251, Table3[#All], 6, 0)</f>
        <v>0</v>
      </c>
      <c r="M251" s="9"/>
      <c r="N251" s="9">
        <f>VLOOKUP($C251, Table3[#All], 7, 0)</f>
        <v>1</v>
      </c>
      <c r="O251" s="9">
        <f>VLOOKUP($C251, Table3[#All], 8, 0)</f>
        <v>0</v>
      </c>
      <c r="P251" s="9">
        <f>VLOOKUP($C251, Table3[#All], 9, 0)</f>
        <v>0</v>
      </c>
      <c r="Q251" s="10">
        <f t="shared" si="260"/>
        <v>3</v>
      </c>
      <c r="R251" s="11"/>
      <c r="S251" s="9">
        <f>VLOOKUP($C251, Table3[#All], 10, 0)</f>
        <v>0</v>
      </c>
      <c r="T251" s="9">
        <f>VLOOKUP($C251, Table3[#All], 11, 0)</f>
        <v>0</v>
      </c>
      <c r="U251" s="9">
        <f>VLOOKUP($C251, Table3[#All], 12, 0)</f>
        <v>0.82140000000000002</v>
      </c>
      <c r="V251" s="9">
        <f>VLOOKUP($C251, Table3[#All], 13, 0)</f>
        <v>0.17859999999999998</v>
      </c>
      <c r="W251" s="9">
        <f>VLOOKUP($C251, Table3[#All], 14, 0)</f>
        <v>0</v>
      </c>
      <c r="X251" s="10">
        <f t="shared" si="261"/>
        <v>3</v>
      </c>
      <c r="Y251" s="11"/>
      <c r="Z251" s="9">
        <f>VLOOKUP($C251, Table3[#All], 15, 0)</f>
        <v>0</v>
      </c>
      <c r="AA251" s="9">
        <f>VLOOKUP($C251, Table3[#All], 16, 0)</f>
        <v>7.1399999999999991E-2</v>
      </c>
      <c r="AB251" s="9">
        <f>VLOOKUP($C251, Table3[#All], 17, 0)</f>
        <v>0.71430000000000005</v>
      </c>
      <c r="AC251" s="9">
        <f>VLOOKUP($C251, Table3[#All], 18, 0)</f>
        <v>0.21429999999999999</v>
      </c>
      <c r="AD251" s="9">
        <f>VLOOKUP($C251, Table3[#All], 19, 0)</f>
        <v>0</v>
      </c>
      <c r="AE251" s="10">
        <f t="shared" si="231"/>
        <v>3</v>
      </c>
      <c r="AF251" s="11"/>
      <c r="AG251" s="9">
        <f>VLOOKUP($C251, Table3[#All], 20, 0)</f>
        <v>0</v>
      </c>
      <c r="AH251" s="9">
        <f>VLOOKUP($C251, Table3[#All], 21, 0)</f>
        <v>7.1399999999999991E-2</v>
      </c>
      <c r="AI251" s="9">
        <f>VLOOKUP($C251, Table3[#All], 22, 0)</f>
        <v>0.92859999999999998</v>
      </c>
      <c r="AJ251" s="9"/>
      <c r="AK251" s="9"/>
      <c r="AL251" s="10">
        <f t="shared" si="232"/>
        <v>3</v>
      </c>
      <c r="AM251" s="11"/>
      <c r="AN251" s="9">
        <f>VLOOKUP($C251, Table3[#All], 23, 0)</f>
        <v>0</v>
      </c>
      <c r="AO251" s="9">
        <f>VLOOKUP($C251, Table3[#All], 24, 0)</f>
        <v>1</v>
      </c>
      <c r="AP251" s="9">
        <f>VLOOKUP($C251, Table3[#All], 25, 0)</f>
        <v>0</v>
      </c>
      <c r="AQ251" s="9">
        <f>VLOOKUP($C251, Table3[#All], 26, 0)</f>
        <v>0</v>
      </c>
      <c r="AR251" s="9"/>
      <c r="AS251" s="12">
        <f t="shared" si="233"/>
        <v>2</v>
      </c>
      <c r="AT251" s="11"/>
      <c r="AU251" s="9">
        <f>VLOOKUP($C251, Table3[#All], 27, 0)</f>
        <v>0.75</v>
      </c>
      <c r="AV251" s="9">
        <f>VLOOKUP($C251, Table3[#All], 28, 0)</f>
        <v>0.25</v>
      </c>
      <c r="AW251" s="9">
        <f>VLOOKUP($C251, Table3[#All], 29, 0)</f>
        <v>0</v>
      </c>
      <c r="AX251" s="9"/>
      <c r="AY251" s="9"/>
      <c r="AZ251" s="10">
        <f t="shared" si="262"/>
        <v>2</v>
      </c>
      <c r="BA251" s="11"/>
      <c r="BB251" s="9">
        <f>VLOOKUP($C251, Table3[#All], 30, 0)</f>
        <v>0.21429999999999999</v>
      </c>
      <c r="BC251" s="9">
        <f>VLOOKUP($C251, Table3[#All], 31, 0)</f>
        <v>0.57140000000000002</v>
      </c>
      <c r="BD251" s="9">
        <f>VLOOKUP($C251, Table3[#All], 32, 0)</f>
        <v>3.5699999999999996E-2</v>
      </c>
      <c r="BE251" s="9">
        <f>VLOOKUP($C251, Table3[#All], 33, 0)</f>
        <v>0.17859999999999998</v>
      </c>
      <c r="BF251" s="9"/>
      <c r="BG251" s="10">
        <f t="shared" si="263"/>
        <v>2</v>
      </c>
      <c r="BH251" s="81"/>
      <c r="BI251" s="9">
        <f>VLOOKUP($C251, Table3[#All], 34, 0)</f>
        <v>0</v>
      </c>
      <c r="BJ251" s="9">
        <f>VLOOKUP($C251, Table3[#All], 35, 0)</f>
        <v>0</v>
      </c>
      <c r="BK251" s="9">
        <f>VLOOKUP($C251, Table3[#All], 36, 0)</f>
        <v>0</v>
      </c>
      <c r="BL251" s="9">
        <f>VLOOKUP($C251, Table3[#All], 37, 0)</f>
        <v>0</v>
      </c>
      <c r="BM251" s="9">
        <f>VLOOKUP($C251, Table3[#All], 38, 0)</f>
        <v>0</v>
      </c>
      <c r="BN251" s="10" t="str">
        <f t="shared" si="264"/>
        <v>N/A</v>
      </c>
      <c r="BO251" s="11"/>
      <c r="BP251" s="9">
        <f>VLOOKUP($C251, Table3[#All], 39, 0)</f>
        <v>0.96430000000000005</v>
      </c>
      <c r="BQ251" s="9">
        <f>VLOOKUP($C251, Table3[#All], 40, 0)</f>
        <v>3.5699999999999996E-2</v>
      </c>
      <c r="BR251" s="9">
        <f>VLOOKUP($C251, Table3[#All], 41, 0)</f>
        <v>0</v>
      </c>
      <c r="BS251" s="9">
        <f>VLOOKUP($C251, Table3[#All], 42, 0)</f>
        <v>0</v>
      </c>
      <c r="BT251" s="9"/>
      <c r="BU251" s="10">
        <f t="shared" si="234"/>
        <v>1</v>
      </c>
      <c r="BV251" s="11"/>
      <c r="BW251" s="9">
        <f>VLOOKUP($C251, Table3[#All], 43, 0)</f>
        <v>0.35710000000000003</v>
      </c>
      <c r="BX251" s="9">
        <f>VLOOKUP($C251, Table3[#All], 44, 0)</f>
        <v>0.64290000000000003</v>
      </c>
      <c r="BY251" s="9">
        <f>VLOOKUP($C251, Table3[#All], 45, 0)</f>
        <v>0</v>
      </c>
      <c r="BZ251" s="9"/>
      <c r="CA251" s="9"/>
      <c r="CB251" s="10">
        <f t="shared" si="235"/>
        <v>2</v>
      </c>
      <c r="CC251" s="81"/>
      <c r="CD251" s="9">
        <f>VLOOKUP($C251, Table3[#All], 46, 0)</f>
        <v>0.96430000000000005</v>
      </c>
      <c r="CE251" s="9">
        <f>VLOOKUP($C251, Table3[#All], 47, 0)</f>
        <v>3.5699999999999996E-2</v>
      </c>
      <c r="CF251" s="9">
        <f>VLOOKUP($C251, Table3[#All], 48, 0)</f>
        <v>0</v>
      </c>
      <c r="CG251" s="9">
        <f>VLOOKUP($C251, Table3[#All], 49, 0)</f>
        <v>0</v>
      </c>
      <c r="CH251" s="9">
        <f>VLOOKUP($C251, Table3[#All], 50, 0)</f>
        <v>0</v>
      </c>
      <c r="CI251" s="12">
        <f t="shared" si="236"/>
        <v>1</v>
      </c>
      <c r="CJ251" s="13"/>
      <c r="CK251" s="9">
        <f>VLOOKUP($C251, Table3[#All], 51, 0)</f>
        <v>3.5699999999999996E-2</v>
      </c>
      <c r="CL251" s="9">
        <f>VLOOKUP($C251, Table3[#All], 52, 0)</f>
        <v>0.92859999999999998</v>
      </c>
      <c r="CM251" s="9">
        <f>VLOOKUP($C251, Table3[#All], 53, 0)</f>
        <v>3.5699999999999996E-2</v>
      </c>
      <c r="CN251" s="9">
        <f>VLOOKUP($C251, Table3[#All], 54, 0)</f>
        <v>0</v>
      </c>
      <c r="CO251" s="9"/>
      <c r="CP251" s="10">
        <f t="shared" si="237"/>
        <v>2</v>
      </c>
      <c r="CQ251" s="11"/>
      <c r="CR251" s="9">
        <f>VLOOKUP($C251, Table3[#All], 55, 0)</f>
        <v>0.57140000000000002</v>
      </c>
      <c r="CS251" s="9">
        <f>VLOOKUP($C251, Table3[#All], 56, 0)</f>
        <v>0.25</v>
      </c>
      <c r="CT251" s="9">
        <f>VLOOKUP($C251, Table3[#All], 57, 0)</f>
        <v>0.10710000000000001</v>
      </c>
      <c r="CU251" s="9">
        <f>VLOOKUP($C251, Table3[#All], 58, 0)</f>
        <v>3.5699999999999996E-2</v>
      </c>
      <c r="CV251" s="9">
        <f>VLOOKUP($C251, Table3[#All], 59, 0)</f>
        <v>3.5699999999999996E-2</v>
      </c>
      <c r="CW251" s="14">
        <f t="shared" si="238"/>
        <v>2</v>
      </c>
      <c r="CX251" s="81"/>
      <c r="CY251" s="9">
        <f>VLOOKUP($C251, Table3[#All], 60, 0)</f>
        <v>0.46429999999999999</v>
      </c>
      <c r="CZ251" s="9">
        <f>VLOOKUP($C251, Table3[#All], 61, 0)</f>
        <v>0.21429999999999999</v>
      </c>
      <c r="DA251" s="9">
        <f>VLOOKUP($C251, Table3[#All], 62, 0)</f>
        <v>0.32140000000000002</v>
      </c>
      <c r="DB251" s="9">
        <f>VLOOKUP($C251, Table3[#All], 63, 0)</f>
        <v>0</v>
      </c>
      <c r="DC251" s="9">
        <f>VLOOKUP($C251, Table3[#All], 64, 0)</f>
        <v>0</v>
      </c>
      <c r="DD251" s="10">
        <f t="shared" si="239"/>
        <v>3</v>
      </c>
      <c r="DE251" s="11"/>
      <c r="DF251" s="9">
        <f>VLOOKUP($C251, Table3[#All], 65, 0)</f>
        <v>3.5699999999999996E-2</v>
      </c>
      <c r="DG251" s="9"/>
      <c r="DH251" s="9">
        <f>VLOOKUP($C251, Table3[#All], 66, 0)</f>
        <v>0.53569999999999995</v>
      </c>
      <c r="DI251" s="9"/>
      <c r="DJ251" s="9">
        <f>VLOOKUP($C251, Table3[#All], 67, 0)</f>
        <v>0.42859999999999998</v>
      </c>
      <c r="DK251" s="14">
        <f t="shared" si="240"/>
        <v>5</v>
      </c>
      <c r="DL251" s="11"/>
      <c r="DM251" s="9">
        <f>VLOOKUP($C251, Table3[#All], 68, 0)</f>
        <v>0.85709999999999997</v>
      </c>
      <c r="DN251" s="9"/>
      <c r="DO251" s="9">
        <f>VLOOKUP($C251, Table3[#All], 69, 0)</f>
        <v>0.10710000000000001</v>
      </c>
      <c r="DP251" s="9">
        <f>VLOOKUP($C251, Table3[#All], 70, 0)</f>
        <v>3.5699999999999996E-2</v>
      </c>
      <c r="DQ251" s="9"/>
      <c r="DR251" s="14">
        <f t="shared" si="241"/>
        <v>1</v>
      </c>
      <c r="DS251" s="11"/>
      <c r="DT251" s="9">
        <f>VLOOKUP($C251, Table3[#All], 71, 0)</f>
        <v>0.25</v>
      </c>
      <c r="DU251" s="9">
        <f>VLOOKUP($C251, Table3[#All], 72, 0)</f>
        <v>0.10710000000000001</v>
      </c>
      <c r="DV251" s="9">
        <f>VLOOKUP($C251, Table3[#All], 73, 0)</f>
        <v>0.28570000000000001</v>
      </c>
      <c r="DW251" s="9">
        <f>VLOOKUP($C251, Table3[#All], 74, 0)</f>
        <v>0.35710000000000003</v>
      </c>
      <c r="DX251" s="9">
        <f>VLOOKUP($C251, Table3[#All], 75, 0)</f>
        <v>0</v>
      </c>
      <c r="DY251" s="12">
        <f t="shared" si="266"/>
        <v>4</v>
      </c>
      <c r="DZ251" s="11"/>
      <c r="EA251" s="9">
        <f>VLOOKUP($C251, Table3[#All], 76, 0)</f>
        <v>1</v>
      </c>
      <c r="EB251" s="9">
        <f>VLOOKUP($C251, Table3[#All], 77, 0)</f>
        <v>0</v>
      </c>
      <c r="EC251" s="9">
        <f>VLOOKUP($C251, Table3[#All], 78, 0)</f>
        <v>0</v>
      </c>
      <c r="ED251" s="9">
        <f>VLOOKUP($C251, Table3[#All], 79, 0)</f>
        <v>0</v>
      </c>
      <c r="EE251" s="9">
        <f>VLOOKUP($C251, Table3[#All], 80, 0)</f>
        <v>0</v>
      </c>
      <c r="EF251" s="10">
        <f t="shared" si="242"/>
        <v>1</v>
      </c>
      <c r="EG251" s="9"/>
      <c r="EH251" s="9">
        <f>VLOOKUP($C251, Table3[#All], 81, 0)</f>
        <v>0</v>
      </c>
      <c r="EI251" s="9">
        <f>VLOOKUP($C251, Table3[#All], 82, 0)</f>
        <v>1</v>
      </c>
      <c r="EJ251" s="9">
        <f>VLOOKUP($C251, Table3[#All], 83, 0)</f>
        <v>0</v>
      </c>
      <c r="EK251" s="9">
        <f>VLOOKUP($C251, Table3[#All], 84, 0)</f>
        <v>0</v>
      </c>
      <c r="EL251" s="9">
        <f>VLOOKUP($C251, Table3[#All], 85, 0)</f>
        <v>0</v>
      </c>
      <c r="EM251" s="14">
        <f t="shared" si="243"/>
        <v>2</v>
      </c>
      <c r="EN251" s="11"/>
      <c r="EO251" s="9">
        <f>VLOOKUP($C251, Table3[#All], 86, 0)</f>
        <v>0.32140000000000002</v>
      </c>
      <c r="EP251" s="9"/>
      <c r="EQ251" s="9">
        <f>VLOOKUP($C251, Table3[#All], 87, 0)</f>
        <v>0.67859999999999998</v>
      </c>
      <c r="ER251" s="9"/>
      <c r="ES251" s="9"/>
      <c r="ET251" s="14">
        <f t="shared" si="244"/>
        <v>3</v>
      </c>
      <c r="EU251" s="11"/>
      <c r="EV251" s="9">
        <f>VLOOKUP($C251, Table3[#All], 88, 0)</f>
        <v>1</v>
      </c>
      <c r="EW251" s="9">
        <f>VLOOKUP($C251, Table3[#All], 89, 0)</f>
        <v>0</v>
      </c>
      <c r="EX251" s="9">
        <f>VLOOKUP($C251, Table3[#All], 90, 0)</f>
        <v>0</v>
      </c>
      <c r="EY251" s="9">
        <f>VLOOKUP($C251, Table3[#All], 91, 0)</f>
        <v>0</v>
      </c>
      <c r="EZ251" s="9">
        <f>VLOOKUP($C251, Table3[#All], 92, 0)</f>
        <v>0</v>
      </c>
      <c r="FA251" s="12">
        <f t="shared" si="245"/>
        <v>1</v>
      </c>
      <c r="FB251" s="11"/>
      <c r="FC251" s="9">
        <f>VLOOKUP($C251, Table3[#All], 93, 0)</f>
        <v>0</v>
      </c>
      <c r="FD251" s="9">
        <f>VLOOKUP($C251, Table3[#All], 94, 0)</f>
        <v>0.1429</v>
      </c>
      <c r="FE251" s="9">
        <f>VLOOKUP($C251, Table3[#All], 95, 0)</f>
        <v>0.82140000000000002</v>
      </c>
      <c r="FF251" s="9">
        <f>VLOOKUP($C251, Table3[#All], 96, 0)</f>
        <v>3.5699999999999996E-2</v>
      </c>
      <c r="FG251" s="9"/>
      <c r="FH251" s="10">
        <f t="shared" si="246"/>
        <v>3</v>
      </c>
      <c r="FI251" s="11"/>
      <c r="FJ251" s="9">
        <f>VLOOKUP($C251, Table3[#All], 97, 0)</f>
        <v>0</v>
      </c>
      <c r="FK251" s="9">
        <f>VLOOKUP($C251, Table3[#All], 98, 0)</f>
        <v>0</v>
      </c>
      <c r="FL251" s="9">
        <f>VLOOKUP($C251, Table3[#All], 99, 0)</f>
        <v>0</v>
      </c>
      <c r="FM251" s="9">
        <f>VLOOKUP($C251, Table3[#All], 100, 0)</f>
        <v>0</v>
      </c>
      <c r="FN251" s="9">
        <f>VLOOKUP($C251, Table3[#All], 101, 0)</f>
        <v>1</v>
      </c>
      <c r="FO251" s="14">
        <f t="shared" si="247"/>
        <v>5</v>
      </c>
      <c r="FP251" s="11"/>
      <c r="FQ251" s="9">
        <f>VLOOKUP($C251, Table3[#All], 102, 0)</f>
        <v>0.82140000000000002</v>
      </c>
      <c r="FR251" s="9">
        <f>VLOOKUP($C251, Table3[#All], 103, 0)</f>
        <v>0.1429</v>
      </c>
      <c r="FS251" s="9">
        <f>VLOOKUP($C251, Table3[#All], 104, 0)</f>
        <v>0</v>
      </c>
      <c r="FT251" s="9">
        <f>VLOOKUP($C251, Table3[#All], 105, 0)</f>
        <v>3.5699999999999996E-2</v>
      </c>
      <c r="FU251" s="9">
        <v>0</v>
      </c>
      <c r="FV251" s="10">
        <f t="shared" si="248"/>
        <v>1</v>
      </c>
      <c r="FW251" s="11"/>
      <c r="FX251" s="9">
        <f>VLOOKUP($C251, Table3[#All], 106, 0)</f>
        <v>0.28570000000000001</v>
      </c>
      <c r="FY251" s="9"/>
      <c r="FZ251" s="9">
        <f>VLOOKUP($C251, Table3[#All], 107, 0)</f>
        <v>0.42859999999999998</v>
      </c>
      <c r="GA251" s="9">
        <f>VLOOKUP($C251, Table3[#All], 108, 0)</f>
        <v>0.28570000000000001</v>
      </c>
      <c r="GB251" s="9"/>
      <c r="GC251" s="10">
        <f t="shared" si="265"/>
        <v>4</v>
      </c>
      <c r="GD251" s="81"/>
      <c r="GE251" s="9">
        <f>VLOOKUP($C251, Table3[#All], 109, 0)</f>
        <v>0</v>
      </c>
      <c r="GF251" s="9">
        <f>VLOOKUP($C251, Table3[#All], 110, 0)</f>
        <v>0.86670000000000003</v>
      </c>
      <c r="GG251" s="9">
        <f>VLOOKUP($C251, Table3[#All], 111, 0)</f>
        <v>0.1333</v>
      </c>
      <c r="GH251" s="9"/>
      <c r="GI251" s="9">
        <f>VLOOKUP($C251, Table3[#All], 112, 0)</f>
        <v>0</v>
      </c>
      <c r="GJ251" s="12">
        <f t="shared" si="249"/>
        <v>2</v>
      </c>
      <c r="GK251" s="11"/>
      <c r="GL251" s="9">
        <f>VLOOKUP($C251, Table3[#All], 113, 0)</f>
        <v>0</v>
      </c>
      <c r="GM251" s="9">
        <f>VLOOKUP($C251, Table3[#All], 114, 0)</f>
        <v>0</v>
      </c>
      <c r="GN251" s="9">
        <f>VLOOKUP($C251, Table3[#All], 115, 0)</f>
        <v>3.5699999999999996E-2</v>
      </c>
      <c r="GO251" s="9">
        <f>VLOOKUP($C251, Table3[#All], 116, 0)</f>
        <v>0.96430000000000005</v>
      </c>
      <c r="GP251" s="9"/>
      <c r="GQ251" s="10">
        <f t="shared" si="250"/>
        <v>4</v>
      </c>
      <c r="GR251" s="11"/>
      <c r="GS251" s="9">
        <f>VLOOKUP($C251, Table2[#All], 3, 0)</f>
        <v>0</v>
      </c>
      <c r="GT251" s="9">
        <f>VLOOKUP($C251, Table2[#All], 4, 0)</f>
        <v>1</v>
      </c>
      <c r="GU251" s="9">
        <f>VLOOKUP($C251, Table2[#All], 5, 0)</f>
        <v>0</v>
      </c>
      <c r="GV251" s="9">
        <f>VLOOKUP($C251, Table2[#All], 6, 0)</f>
        <v>0</v>
      </c>
      <c r="GW251" s="9">
        <f>VLOOKUP($C251, Table2[#All], 7, 0)</f>
        <v>0</v>
      </c>
      <c r="GX251" s="10">
        <f t="shared" si="251"/>
        <v>2</v>
      </c>
      <c r="GY251" s="11"/>
      <c r="GZ251" s="9">
        <v>0</v>
      </c>
      <c r="HA251" s="9">
        <v>0</v>
      </c>
      <c r="HB251" s="9">
        <v>1</v>
      </c>
      <c r="HC251" s="9">
        <v>0</v>
      </c>
      <c r="HD251" s="9"/>
      <c r="HE251" s="10">
        <f t="shared" si="252"/>
        <v>3</v>
      </c>
      <c r="HF251" s="11"/>
      <c r="HG251" s="9">
        <f>VLOOKUP($C251, Table5[#All], 2, 0)</f>
        <v>0</v>
      </c>
      <c r="HH251" s="9">
        <f>VLOOKUP($C251, Table5[#All], 3, 0)</f>
        <v>0</v>
      </c>
      <c r="HI251" s="9">
        <f>VLOOKUP($C251, Table5[#All], 4, 0)</f>
        <v>1</v>
      </c>
      <c r="HJ251" s="9">
        <f>VLOOKUP($C251, Table5[#All], 5, 0)</f>
        <v>0</v>
      </c>
      <c r="HK251" s="9">
        <f>VLOOKUP($C251, Table5[#All], 6, 0)</f>
        <v>0</v>
      </c>
      <c r="HL251" s="10">
        <f t="shared" si="253"/>
        <v>3</v>
      </c>
      <c r="HM251" s="11"/>
      <c r="HN251" s="9">
        <f>VLOOKUP($C251, Table5[#All], 7, 0)</f>
        <v>0</v>
      </c>
      <c r="HO251" s="9">
        <f>VLOOKUP($C251, Table5[#All], 8, 0)</f>
        <v>0</v>
      </c>
      <c r="HP251" s="9">
        <f>VLOOKUP($C251, Table5[#All], 9, 0)</f>
        <v>1</v>
      </c>
      <c r="HQ251" s="9">
        <f>VLOOKUP($C251, Table5[#All], 10, 0)</f>
        <v>0</v>
      </c>
      <c r="HR251" s="9">
        <f>VLOOKUP($C251, Table5[#All], 11, 0)</f>
        <v>0</v>
      </c>
      <c r="HS251" s="10">
        <f t="shared" si="254"/>
        <v>3</v>
      </c>
      <c r="HT251" s="11"/>
      <c r="HU251" s="9">
        <f>VLOOKUP($C251, Table5[#All], 12, 0)</f>
        <v>1</v>
      </c>
      <c r="HV251" s="9">
        <f>VLOOKUP($C251, Table5[#All], 13, 0)</f>
        <v>0</v>
      </c>
      <c r="HW251" s="9">
        <f>VLOOKUP($C251, Table5[#All], 14, 0)</f>
        <v>0</v>
      </c>
      <c r="HX251" s="9">
        <f>VLOOKUP($C251, Table5[#All], 15, 0)</f>
        <v>0</v>
      </c>
      <c r="HY251" s="9">
        <f>VLOOKUP($C251, Table5[#All], 16, 0)</f>
        <v>0</v>
      </c>
      <c r="HZ251" s="10">
        <f t="shared" si="255"/>
        <v>1</v>
      </c>
      <c r="IA251" s="11"/>
      <c r="IB251" s="9">
        <f>VLOOKUP($C251, Table5[#All], 17, 0)</f>
        <v>0</v>
      </c>
      <c r="IC251" s="9">
        <f>VLOOKUP($C251, Table5[#All], 18, 0)</f>
        <v>1</v>
      </c>
      <c r="ID251" s="9">
        <f>VLOOKUP($C251, Table5[#All], 19, 0)</f>
        <v>0</v>
      </c>
      <c r="IE251" s="9">
        <f>VLOOKUP($C251, Table5[#All], 20, 0)</f>
        <v>0</v>
      </c>
      <c r="IF251" s="9">
        <f>VLOOKUP($C251, Table5[#All], 21, 0)</f>
        <v>0</v>
      </c>
      <c r="IG251" s="10">
        <f t="shared" si="256"/>
        <v>2</v>
      </c>
      <c r="IH251" s="11"/>
      <c r="II251" s="9">
        <f>VLOOKUP($C251, Table5[#All], 22, 0)</f>
        <v>1</v>
      </c>
      <c r="IJ251" s="9">
        <f>VLOOKUP($C251, Table5[#All], 23, 0)</f>
        <v>0</v>
      </c>
      <c r="IK251" s="9">
        <f>VLOOKUP($C251, Table5[#All], 24, 0)</f>
        <v>0</v>
      </c>
      <c r="IL251" s="9">
        <f>VLOOKUP($C251, Table5[#All], 25, 0)</f>
        <v>0</v>
      </c>
      <c r="IM251" s="9">
        <f>VLOOKUP($C251, Table5[#All], 26, 0)</f>
        <v>0</v>
      </c>
      <c r="IN251" s="10">
        <f t="shared" si="257"/>
        <v>1</v>
      </c>
      <c r="IO251" s="11"/>
      <c r="IP251" s="9">
        <v>1</v>
      </c>
      <c r="IQ251" s="9">
        <v>0</v>
      </c>
      <c r="IR251" s="9">
        <v>0</v>
      </c>
      <c r="IS251" s="9">
        <v>0</v>
      </c>
      <c r="IT251" s="9">
        <v>0</v>
      </c>
      <c r="IU251" s="10">
        <f t="shared" si="258"/>
        <v>1</v>
      </c>
      <c r="IV251" s="82"/>
    </row>
    <row r="252" spans="1:256" ht="16.3" thickTop="1" thickBot="1" x14ac:dyDescent="0.35">
      <c r="A252" s="16" t="s">
        <v>637</v>
      </c>
      <c r="B252" s="16" t="s">
        <v>648</v>
      </c>
      <c r="C252" s="16" t="s">
        <v>649</v>
      </c>
      <c r="D252" s="11"/>
      <c r="E252" s="9">
        <f>VLOOKUP($C252, Table3[#All], 2, 0)</f>
        <v>0</v>
      </c>
      <c r="F252" s="9"/>
      <c r="G252" s="9">
        <f>VLOOKUP($C252, Table3[#All], 3, 0)</f>
        <v>0.5</v>
      </c>
      <c r="H252" s="9">
        <f>VLOOKUP($C252, Table3[#All], 4, 0)</f>
        <v>0.5</v>
      </c>
      <c r="I252" s="9">
        <f>VLOOKUP($C252, Table3[#All], 5, 0)</f>
        <v>0</v>
      </c>
      <c r="J252" s="10">
        <f t="shared" si="259"/>
        <v>4</v>
      </c>
      <c r="K252" s="11"/>
      <c r="L252" s="9">
        <f>VLOOKUP($C252, Table3[#All], 6, 0)</f>
        <v>0</v>
      </c>
      <c r="M252" s="9"/>
      <c r="N252" s="9">
        <f>VLOOKUP($C252, Table3[#All], 7, 0)</f>
        <v>1</v>
      </c>
      <c r="O252" s="9">
        <f>VLOOKUP($C252, Table3[#All], 8, 0)</f>
        <v>0</v>
      </c>
      <c r="P252" s="9">
        <f>VLOOKUP($C252, Table3[#All], 9, 0)</f>
        <v>0</v>
      </c>
      <c r="Q252" s="10">
        <f t="shared" si="260"/>
        <v>3</v>
      </c>
      <c r="R252" s="11"/>
      <c r="S252" s="9">
        <f>VLOOKUP($C252, Table3[#All], 10, 0)</f>
        <v>0</v>
      </c>
      <c r="T252" s="9">
        <f>VLOOKUP($C252, Table3[#All], 11, 0)</f>
        <v>5.2600000000000001E-2</v>
      </c>
      <c r="U252" s="9">
        <f>VLOOKUP($C252, Table3[#All], 12, 0)</f>
        <v>0.71050000000000002</v>
      </c>
      <c r="V252" s="9">
        <f>VLOOKUP($C252, Table3[#All], 13, 0)</f>
        <v>0.23680000000000001</v>
      </c>
      <c r="W252" s="9">
        <f>VLOOKUP($C252, Table3[#All], 14, 0)</f>
        <v>0</v>
      </c>
      <c r="X252" s="10">
        <f t="shared" si="261"/>
        <v>3</v>
      </c>
      <c r="Y252" s="11"/>
      <c r="Z252" s="9">
        <f>VLOOKUP($C252, Table3[#All], 15, 0)</f>
        <v>0</v>
      </c>
      <c r="AA252" s="9">
        <f>VLOOKUP($C252, Table3[#All], 16, 0)</f>
        <v>0</v>
      </c>
      <c r="AB252" s="9">
        <f>VLOOKUP($C252, Table3[#All], 17, 0)</f>
        <v>0.71050000000000002</v>
      </c>
      <c r="AC252" s="9">
        <f>VLOOKUP($C252, Table3[#All], 18, 0)</f>
        <v>0.28949999999999998</v>
      </c>
      <c r="AD252" s="9">
        <f>VLOOKUP($C252, Table3[#All], 19, 0)</f>
        <v>0</v>
      </c>
      <c r="AE252" s="10">
        <f t="shared" si="231"/>
        <v>4</v>
      </c>
      <c r="AF252" s="11"/>
      <c r="AG252" s="9">
        <f>VLOOKUP($C252, Table3[#All], 20, 0)</f>
        <v>0</v>
      </c>
      <c r="AH252" s="9">
        <f>VLOOKUP($C252, Table3[#All], 21, 0)</f>
        <v>0</v>
      </c>
      <c r="AI252" s="9">
        <f>VLOOKUP($C252, Table3[#All], 22, 0)</f>
        <v>1</v>
      </c>
      <c r="AJ252" s="9"/>
      <c r="AK252" s="9"/>
      <c r="AL252" s="10">
        <f t="shared" si="232"/>
        <v>3</v>
      </c>
      <c r="AM252" s="11"/>
      <c r="AN252" s="9">
        <f>VLOOKUP($C252, Table3[#All], 23, 0)</f>
        <v>0</v>
      </c>
      <c r="AO252" s="9">
        <f>VLOOKUP($C252, Table3[#All], 24, 0)</f>
        <v>1</v>
      </c>
      <c r="AP252" s="9">
        <f>VLOOKUP($C252, Table3[#All], 25, 0)</f>
        <v>0</v>
      </c>
      <c r="AQ252" s="9">
        <f>VLOOKUP($C252, Table3[#All], 26, 0)</f>
        <v>0</v>
      </c>
      <c r="AR252" s="9"/>
      <c r="AS252" s="12">
        <f t="shared" si="233"/>
        <v>2</v>
      </c>
      <c r="AT252" s="11"/>
      <c r="AU252" s="9">
        <f>VLOOKUP($C252, Table3[#All], 27, 0)</f>
        <v>0.81579999999999997</v>
      </c>
      <c r="AV252" s="9">
        <f>VLOOKUP($C252, Table3[#All], 28, 0)</f>
        <v>0.13159999999999999</v>
      </c>
      <c r="AW252" s="9">
        <f>VLOOKUP($C252, Table3[#All], 29, 0)</f>
        <v>5.2600000000000001E-2</v>
      </c>
      <c r="AX252" s="9"/>
      <c r="AY252" s="9"/>
      <c r="AZ252" s="10">
        <f t="shared" si="262"/>
        <v>1</v>
      </c>
      <c r="BA252" s="11"/>
      <c r="BB252" s="9">
        <f>VLOOKUP($C252, Table3[#All], 30, 0)</f>
        <v>0.15789999999999998</v>
      </c>
      <c r="BC252" s="9">
        <f>VLOOKUP($C252, Table3[#All], 31, 0)</f>
        <v>0.3947</v>
      </c>
      <c r="BD252" s="9">
        <f>VLOOKUP($C252, Table3[#All], 32, 0)</f>
        <v>0.26319999999999999</v>
      </c>
      <c r="BE252" s="9">
        <f>VLOOKUP($C252, Table3[#All], 33, 0)</f>
        <v>0.18420000000000003</v>
      </c>
      <c r="BF252" s="9"/>
      <c r="BG252" s="10">
        <f t="shared" si="263"/>
        <v>3</v>
      </c>
      <c r="BH252" s="81"/>
      <c r="BI252" s="9">
        <f>VLOOKUP($C252, Table3[#All], 34, 0)</f>
        <v>0</v>
      </c>
      <c r="BJ252" s="9">
        <f>VLOOKUP($C252, Table3[#All], 35, 0)</f>
        <v>0</v>
      </c>
      <c r="BK252" s="9">
        <f>VLOOKUP($C252, Table3[#All], 36, 0)</f>
        <v>0</v>
      </c>
      <c r="BL252" s="9">
        <f>VLOOKUP($C252, Table3[#All], 37, 0)</f>
        <v>0</v>
      </c>
      <c r="BM252" s="9">
        <f>VLOOKUP($C252, Table3[#All], 38, 0)</f>
        <v>0</v>
      </c>
      <c r="BN252" s="10" t="str">
        <f t="shared" si="264"/>
        <v>N/A</v>
      </c>
      <c r="BO252" s="11"/>
      <c r="BP252" s="9">
        <f>VLOOKUP($C252, Table3[#All], 39, 0)</f>
        <v>1</v>
      </c>
      <c r="BQ252" s="9">
        <f>VLOOKUP($C252, Table3[#All], 40, 0)</f>
        <v>0</v>
      </c>
      <c r="BR252" s="9">
        <f>VLOOKUP($C252, Table3[#All], 41, 0)</f>
        <v>0</v>
      </c>
      <c r="BS252" s="9">
        <f>VLOOKUP($C252, Table3[#All], 42, 0)</f>
        <v>0</v>
      </c>
      <c r="BT252" s="9"/>
      <c r="BU252" s="10">
        <f t="shared" si="234"/>
        <v>1</v>
      </c>
      <c r="BV252" s="11"/>
      <c r="BW252" s="9">
        <f>VLOOKUP($C252, Table3[#All], 43, 0)</f>
        <v>0.21050000000000002</v>
      </c>
      <c r="BX252" s="9">
        <f>VLOOKUP($C252, Table3[#All], 44, 0)</f>
        <v>0.78949999999999998</v>
      </c>
      <c r="BY252" s="9">
        <f>VLOOKUP($C252, Table3[#All], 45, 0)</f>
        <v>0</v>
      </c>
      <c r="BZ252" s="9"/>
      <c r="CA252" s="9"/>
      <c r="CB252" s="10">
        <f t="shared" si="235"/>
        <v>2</v>
      </c>
      <c r="CC252" s="81"/>
      <c r="CD252" s="9">
        <f>VLOOKUP($C252, Table3[#All], 46, 0)</f>
        <v>1</v>
      </c>
      <c r="CE252" s="9">
        <f>VLOOKUP($C252, Table3[#All], 47, 0)</f>
        <v>0</v>
      </c>
      <c r="CF252" s="9">
        <f>VLOOKUP($C252, Table3[#All], 48, 0)</f>
        <v>0</v>
      </c>
      <c r="CG252" s="9">
        <f>VLOOKUP($C252, Table3[#All], 49, 0)</f>
        <v>0</v>
      </c>
      <c r="CH252" s="9">
        <f>VLOOKUP($C252, Table3[#All], 50, 0)</f>
        <v>0</v>
      </c>
      <c r="CI252" s="12">
        <f t="shared" si="236"/>
        <v>1</v>
      </c>
      <c r="CJ252" s="13"/>
      <c r="CK252" s="9">
        <f>VLOOKUP($C252, Table3[#All], 51, 0)</f>
        <v>0</v>
      </c>
      <c r="CL252" s="9">
        <f>VLOOKUP($C252, Table3[#All], 52, 0)</f>
        <v>0.94739999999999991</v>
      </c>
      <c r="CM252" s="9">
        <f>VLOOKUP($C252, Table3[#All], 53, 0)</f>
        <v>5.2600000000000001E-2</v>
      </c>
      <c r="CN252" s="9">
        <f>VLOOKUP($C252, Table3[#All], 54, 0)</f>
        <v>0</v>
      </c>
      <c r="CO252" s="9"/>
      <c r="CP252" s="10">
        <f t="shared" si="237"/>
        <v>2</v>
      </c>
      <c r="CQ252" s="11"/>
      <c r="CR252" s="9">
        <f>VLOOKUP($C252, Table3[#All], 55, 0)</f>
        <v>0.26319999999999999</v>
      </c>
      <c r="CS252" s="9">
        <f>VLOOKUP($C252, Table3[#All], 56, 0)</f>
        <v>0.36840000000000006</v>
      </c>
      <c r="CT252" s="9">
        <f>VLOOKUP($C252, Table3[#All], 57, 0)</f>
        <v>0.10529999999999999</v>
      </c>
      <c r="CU252" s="9">
        <f>VLOOKUP($C252, Table3[#All], 58, 0)</f>
        <v>0.18420000000000003</v>
      </c>
      <c r="CV252" s="9">
        <f>VLOOKUP($C252, Table3[#All], 59, 0)</f>
        <v>7.8899999999999998E-2</v>
      </c>
      <c r="CW252" s="14">
        <f t="shared" si="238"/>
        <v>4</v>
      </c>
      <c r="CX252" s="81"/>
      <c r="CY252" s="9">
        <f>VLOOKUP($C252, Table3[#All], 60, 0)</f>
        <v>2.63E-2</v>
      </c>
      <c r="CZ252" s="9">
        <f>VLOOKUP($C252, Table3[#All], 61, 0)</f>
        <v>0.3947</v>
      </c>
      <c r="DA252" s="9">
        <f>VLOOKUP($C252, Table3[#All], 62, 0)</f>
        <v>0.57889999999999997</v>
      </c>
      <c r="DB252" s="9">
        <f>VLOOKUP($C252, Table3[#All], 63, 0)</f>
        <v>0</v>
      </c>
      <c r="DC252" s="9">
        <f>VLOOKUP($C252, Table3[#All], 64, 0)</f>
        <v>0</v>
      </c>
      <c r="DD252" s="10">
        <f t="shared" si="239"/>
        <v>3</v>
      </c>
      <c r="DE252" s="11"/>
      <c r="DF252" s="9">
        <f>VLOOKUP($C252, Table3[#All], 65, 0)</f>
        <v>0.26319999999999999</v>
      </c>
      <c r="DG252" s="9"/>
      <c r="DH252" s="9">
        <f>VLOOKUP($C252, Table3[#All], 66, 0)</f>
        <v>0.55259999999999998</v>
      </c>
      <c r="DI252" s="9"/>
      <c r="DJ252" s="9">
        <f>VLOOKUP($C252, Table3[#All], 67, 0)</f>
        <v>0.18420000000000003</v>
      </c>
      <c r="DK252" s="14">
        <f t="shared" si="240"/>
        <v>3</v>
      </c>
      <c r="DL252" s="11"/>
      <c r="DM252" s="9">
        <f>VLOOKUP($C252, Table3[#All], 68, 0)</f>
        <v>0.71050000000000002</v>
      </c>
      <c r="DN252" s="9"/>
      <c r="DO252" s="9">
        <f>VLOOKUP($C252, Table3[#All], 69, 0)</f>
        <v>0.26319999999999999</v>
      </c>
      <c r="DP252" s="9">
        <f>VLOOKUP($C252, Table3[#All], 70, 0)</f>
        <v>2.63E-2</v>
      </c>
      <c r="DQ252" s="9"/>
      <c r="DR252" s="14">
        <f t="shared" si="241"/>
        <v>3</v>
      </c>
      <c r="DS252" s="11"/>
      <c r="DT252" s="9">
        <f>VLOOKUP($C252, Table3[#All], 71, 0)</f>
        <v>0.26319999999999999</v>
      </c>
      <c r="DU252" s="9">
        <f>VLOOKUP($C252, Table3[#All], 72, 0)</f>
        <v>0.13159999999999999</v>
      </c>
      <c r="DV252" s="9">
        <f>VLOOKUP($C252, Table3[#All], 73, 0)</f>
        <v>0.18420000000000003</v>
      </c>
      <c r="DW252" s="9">
        <f>VLOOKUP($C252, Table3[#All], 74, 0)</f>
        <v>0.42109999999999997</v>
      </c>
      <c r="DX252" s="9">
        <f>VLOOKUP($C252, Table3[#All], 75, 0)</f>
        <v>0</v>
      </c>
      <c r="DY252" s="12">
        <f t="shared" si="266"/>
        <v>4</v>
      </c>
      <c r="DZ252" s="11"/>
      <c r="EA252" s="9">
        <f>VLOOKUP($C252, Table3[#All], 76, 0)</f>
        <v>1</v>
      </c>
      <c r="EB252" s="9">
        <f>VLOOKUP($C252, Table3[#All], 77, 0)</f>
        <v>0</v>
      </c>
      <c r="EC252" s="9">
        <f>VLOOKUP($C252, Table3[#All], 78, 0)</f>
        <v>0</v>
      </c>
      <c r="ED252" s="9">
        <f>VLOOKUP($C252, Table3[#All], 79, 0)</f>
        <v>0</v>
      </c>
      <c r="EE252" s="9">
        <f>VLOOKUP($C252, Table3[#All], 80, 0)</f>
        <v>0</v>
      </c>
      <c r="EF252" s="10">
        <f t="shared" si="242"/>
        <v>1</v>
      </c>
      <c r="EG252" s="9"/>
      <c r="EH252" s="9">
        <f>VLOOKUP($C252, Table3[#All], 81, 0)</f>
        <v>0</v>
      </c>
      <c r="EI252" s="9">
        <f>VLOOKUP($C252, Table3[#All], 82, 0)</f>
        <v>1</v>
      </c>
      <c r="EJ252" s="9">
        <f>VLOOKUP($C252, Table3[#All], 83, 0)</f>
        <v>0</v>
      </c>
      <c r="EK252" s="9">
        <f>VLOOKUP($C252, Table3[#All], 84, 0)</f>
        <v>0</v>
      </c>
      <c r="EL252" s="9">
        <f>VLOOKUP($C252, Table3[#All], 85, 0)</f>
        <v>0</v>
      </c>
      <c r="EM252" s="14">
        <f t="shared" si="243"/>
        <v>2</v>
      </c>
      <c r="EN252" s="11"/>
      <c r="EO252" s="9">
        <f>VLOOKUP($C252, Table3[#All], 86, 0)</f>
        <v>5.2600000000000001E-2</v>
      </c>
      <c r="EP252" s="9"/>
      <c r="EQ252" s="9">
        <f>VLOOKUP($C252, Table3[#All], 87, 0)</f>
        <v>0.94739999999999991</v>
      </c>
      <c r="ER252" s="9"/>
      <c r="ES252" s="9"/>
      <c r="ET252" s="14">
        <f t="shared" si="244"/>
        <v>3</v>
      </c>
      <c r="EU252" s="11"/>
      <c r="EV252" s="9">
        <f>VLOOKUP($C252, Table3[#All], 88, 0)</f>
        <v>1</v>
      </c>
      <c r="EW252" s="9">
        <f>VLOOKUP($C252, Table3[#All], 89, 0)</f>
        <v>0</v>
      </c>
      <c r="EX252" s="9">
        <f>VLOOKUP($C252, Table3[#All], 90, 0)</f>
        <v>0</v>
      </c>
      <c r="EY252" s="9">
        <f>VLOOKUP($C252, Table3[#All], 91, 0)</f>
        <v>0</v>
      </c>
      <c r="EZ252" s="9">
        <f>VLOOKUP($C252, Table3[#All], 92, 0)</f>
        <v>0</v>
      </c>
      <c r="FA252" s="12">
        <f t="shared" si="245"/>
        <v>1</v>
      </c>
      <c r="FB252" s="11"/>
      <c r="FC252" s="9">
        <f>VLOOKUP($C252, Table3[#All], 93, 0)</f>
        <v>0</v>
      </c>
      <c r="FD252" s="9">
        <f>VLOOKUP($C252, Table3[#All], 94, 0)</f>
        <v>0.13159999999999999</v>
      </c>
      <c r="FE252" s="9">
        <f>VLOOKUP($C252, Table3[#All], 95, 0)</f>
        <v>0.78949999999999998</v>
      </c>
      <c r="FF252" s="9">
        <f>VLOOKUP($C252, Table3[#All], 96, 0)</f>
        <v>7.8899999999999998E-2</v>
      </c>
      <c r="FG252" s="9"/>
      <c r="FH252" s="10">
        <f t="shared" si="246"/>
        <v>3</v>
      </c>
      <c r="FI252" s="11"/>
      <c r="FJ252" s="9">
        <f>VLOOKUP($C252, Table3[#All], 97, 0)</f>
        <v>0</v>
      </c>
      <c r="FK252" s="9">
        <f>VLOOKUP($C252, Table3[#All], 98, 0)</f>
        <v>0</v>
      </c>
      <c r="FL252" s="9">
        <f>VLOOKUP($C252, Table3[#All], 99, 0)</f>
        <v>0</v>
      </c>
      <c r="FM252" s="9">
        <f>VLOOKUP($C252, Table3[#All], 100, 0)</f>
        <v>0</v>
      </c>
      <c r="FN252" s="9">
        <f>VLOOKUP($C252, Table3[#All], 101, 0)</f>
        <v>1</v>
      </c>
      <c r="FO252" s="14">
        <f t="shared" si="247"/>
        <v>5</v>
      </c>
      <c r="FP252" s="11"/>
      <c r="FQ252" s="9">
        <f>VLOOKUP($C252, Table3[#All], 102, 0)</f>
        <v>0.71050000000000002</v>
      </c>
      <c r="FR252" s="9">
        <f>VLOOKUP($C252, Table3[#All], 103, 0)</f>
        <v>0.28949999999999998</v>
      </c>
      <c r="FS252" s="9">
        <f>VLOOKUP($C252, Table3[#All], 104, 0)</f>
        <v>0</v>
      </c>
      <c r="FT252" s="9">
        <f>VLOOKUP($C252, Table3[#All], 105, 0)</f>
        <v>0</v>
      </c>
      <c r="FU252" s="9">
        <v>0</v>
      </c>
      <c r="FV252" s="10">
        <f t="shared" si="248"/>
        <v>2</v>
      </c>
      <c r="FW252" s="11"/>
      <c r="FX252" s="9">
        <f>VLOOKUP($C252, Table3[#All], 106, 0)</f>
        <v>7.8899999999999998E-2</v>
      </c>
      <c r="FY252" s="9"/>
      <c r="FZ252" s="9">
        <f>VLOOKUP($C252, Table3[#All], 107, 0)</f>
        <v>0.5</v>
      </c>
      <c r="GA252" s="9">
        <f>VLOOKUP($C252, Table3[#All], 108, 0)</f>
        <v>0.42109999999999997</v>
      </c>
      <c r="GB252" s="9"/>
      <c r="GC252" s="10">
        <f t="shared" si="265"/>
        <v>4</v>
      </c>
      <c r="GD252" s="81"/>
      <c r="GE252" s="9">
        <f>VLOOKUP($C252, Table3[#All], 109, 0)</f>
        <v>0</v>
      </c>
      <c r="GF252" s="9">
        <f>VLOOKUP($C252, Table3[#All], 110, 0)</f>
        <v>0.57889999999999997</v>
      </c>
      <c r="GG252" s="9">
        <f>VLOOKUP($C252, Table3[#All], 111, 0)</f>
        <v>0.42109999999999997</v>
      </c>
      <c r="GH252" s="9"/>
      <c r="GI252" s="9">
        <f>VLOOKUP($C252, Table3[#All], 112, 0)</f>
        <v>0</v>
      </c>
      <c r="GJ252" s="12">
        <f t="shared" si="249"/>
        <v>3</v>
      </c>
      <c r="GK252" s="11"/>
      <c r="GL252" s="9">
        <f>VLOOKUP($C252, Table3[#All], 113, 0)</f>
        <v>0</v>
      </c>
      <c r="GM252" s="9">
        <f>VLOOKUP($C252, Table3[#All], 114, 0)</f>
        <v>0</v>
      </c>
      <c r="GN252" s="9">
        <f>VLOOKUP($C252, Table3[#All], 115, 0)</f>
        <v>0.23680000000000001</v>
      </c>
      <c r="GO252" s="9">
        <f>VLOOKUP($C252, Table3[#All], 116, 0)</f>
        <v>0.76319999999999988</v>
      </c>
      <c r="GP252" s="9"/>
      <c r="GQ252" s="10">
        <f t="shared" si="250"/>
        <v>4</v>
      </c>
      <c r="GR252" s="11"/>
      <c r="GS252" s="9">
        <f>VLOOKUP($C252, Table2[#All], 3, 0)</f>
        <v>0</v>
      </c>
      <c r="GT252" s="9">
        <f>VLOOKUP($C252, Table2[#All], 4, 0)</f>
        <v>1</v>
      </c>
      <c r="GU252" s="9">
        <f>VLOOKUP($C252, Table2[#All], 5, 0)</f>
        <v>0</v>
      </c>
      <c r="GV252" s="9">
        <f>VLOOKUP($C252, Table2[#All], 6, 0)</f>
        <v>0</v>
      </c>
      <c r="GW252" s="9">
        <f>VLOOKUP($C252, Table2[#All], 7, 0)</f>
        <v>0</v>
      </c>
      <c r="GX252" s="10">
        <f t="shared" si="251"/>
        <v>2</v>
      </c>
      <c r="GY252" s="11"/>
      <c r="GZ252" s="9">
        <v>0</v>
      </c>
      <c r="HA252" s="9">
        <v>0</v>
      </c>
      <c r="HB252" s="9">
        <v>1</v>
      </c>
      <c r="HC252" s="9">
        <v>0</v>
      </c>
      <c r="HD252" s="9"/>
      <c r="HE252" s="10">
        <f t="shared" si="252"/>
        <v>3</v>
      </c>
      <c r="HF252" s="11"/>
      <c r="HG252" s="9">
        <f>VLOOKUP($C252, Table5[#All], 2, 0)</f>
        <v>0</v>
      </c>
      <c r="HH252" s="9">
        <f>VLOOKUP($C252, Table5[#All], 3, 0)</f>
        <v>0</v>
      </c>
      <c r="HI252" s="9">
        <f>VLOOKUP($C252, Table5[#All], 4, 0)</f>
        <v>1</v>
      </c>
      <c r="HJ252" s="9">
        <f>VLOOKUP($C252, Table5[#All], 5, 0)</f>
        <v>0</v>
      </c>
      <c r="HK252" s="9">
        <f>VLOOKUP($C252, Table5[#All], 6, 0)</f>
        <v>0</v>
      </c>
      <c r="HL252" s="10">
        <f t="shared" si="253"/>
        <v>3</v>
      </c>
      <c r="HM252" s="11"/>
      <c r="HN252" s="9">
        <f>VLOOKUP($C252, Table5[#All], 7, 0)</f>
        <v>0</v>
      </c>
      <c r="HO252" s="9">
        <f>VLOOKUP($C252, Table5[#All], 8, 0)</f>
        <v>0</v>
      </c>
      <c r="HP252" s="9">
        <f>VLOOKUP($C252, Table5[#All], 9, 0)</f>
        <v>1</v>
      </c>
      <c r="HQ252" s="9">
        <f>VLOOKUP($C252, Table5[#All], 10, 0)</f>
        <v>0</v>
      </c>
      <c r="HR252" s="9">
        <f>VLOOKUP($C252, Table5[#All], 11, 0)</f>
        <v>0</v>
      </c>
      <c r="HS252" s="10">
        <f t="shared" si="254"/>
        <v>3</v>
      </c>
      <c r="HT252" s="11"/>
      <c r="HU252" s="9">
        <f>VLOOKUP($C252, Table5[#All], 12, 0)</f>
        <v>1</v>
      </c>
      <c r="HV252" s="9">
        <f>VLOOKUP($C252, Table5[#All], 13, 0)</f>
        <v>0</v>
      </c>
      <c r="HW252" s="9">
        <f>VLOOKUP($C252, Table5[#All], 14, 0)</f>
        <v>0</v>
      </c>
      <c r="HX252" s="9">
        <f>VLOOKUP($C252, Table5[#All], 15, 0)</f>
        <v>0</v>
      </c>
      <c r="HY252" s="9">
        <f>VLOOKUP($C252, Table5[#All], 16, 0)</f>
        <v>0</v>
      </c>
      <c r="HZ252" s="10">
        <f t="shared" si="255"/>
        <v>1</v>
      </c>
      <c r="IA252" s="11"/>
      <c r="IB252" s="9">
        <f>VLOOKUP($C252, Table5[#All], 17, 0)</f>
        <v>0</v>
      </c>
      <c r="IC252" s="9">
        <f>VLOOKUP($C252, Table5[#All], 18, 0)</f>
        <v>0</v>
      </c>
      <c r="ID252" s="9">
        <f>VLOOKUP($C252, Table5[#All], 19, 0)</f>
        <v>1</v>
      </c>
      <c r="IE252" s="9">
        <f>VLOOKUP($C252, Table5[#All], 20, 0)</f>
        <v>0</v>
      </c>
      <c r="IF252" s="9">
        <f>VLOOKUP($C252, Table5[#All], 21, 0)</f>
        <v>0</v>
      </c>
      <c r="IG252" s="10">
        <f t="shared" si="256"/>
        <v>3</v>
      </c>
      <c r="IH252" s="11"/>
      <c r="II252" s="9">
        <f>VLOOKUP($C252, Table5[#All], 22, 0)</f>
        <v>1</v>
      </c>
      <c r="IJ252" s="9">
        <f>VLOOKUP($C252, Table5[#All], 23, 0)</f>
        <v>0</v>
      </c>
      <c r="IK252" s="9">
        <f>VLOOKUP($C252, Table5[#All], 24, 0)</f>
        <v>0</v>
      </c>
      <c r="IL252" s="9">
        <f>VLOOKUP($C252, Table5[#All], 25, 0)</f>
        <v>0</v>
      </c>
      <c r="IM252" s="9">
        <f>VLOOKUP($C252, Table5[#All], 26, 0)</f>
        <v>0</v>
      </c>
      <c r="IN252" s="10">
        <f t="shared" si="257"/>
        <v>1</v>
      </c>
      <c r="IO252" s="11"/>
      <c r="IP252" s="9">
        <v>1</v>
      </c>
      <c r="IQ252" s="9">
        <v>0</v>
      </c>
      <c r="IR252" s="9">
        <v>0</v>
      </c>
      <c r="IS252" s="9">
        <v>0</v>
      </c>
      <c r="IT252" s="9">
        <v>0</v>
      </c>
      <c r="IU252" s="10">
        <f t="shared" si="258"/>
        <v>1</v>
      </c>
      <c r="IV252" s="82"/>
    </row>
    <row r="253" spans="1:256" ht="16.3" thickTop="1" thickBot="1" x14ac:dyDescent="0.35">
      <c r="A253" s="16" t="s">
        <v>637</v>
      </c>
      <c r="B253" s="16" t="s">
        <v>650</v>
      </c>
      <c r="C253" s="16" t="s">
        <v>651</v>
      </c>
      <c r="D253" s="11"/>
      <c r="E253" s="9">
        <f>VLOOKUP($C253, Table3[#All], 2, 0)</f>
        <v>6.4500000000000002E-2</v>
      </c>
      <c r="F253" s="9"/>
      <c r="G253" s="9">
        <f>VLOOKUP($C253, Table3[#All], 3, 0)</f>
        <v>0.3871</v>
      </c>
      <c r="H253" s="9">
        <f>VLOOKUP($C253, Table3[#All], 4, 0)</f>
        <v>0.5484</v>
      </c>
      <c r="I253" s="9">
        <f>VLOOKUP($C253, Table3[#All], 5, 0)</f>
        <v>0</v>
      </c>
      <c r="J253" s="10">
        <f t="shared" si="259"/>
        <v>4</v>
      </c>
      <c r="K253" s="11"/>
      <c r="L253" s="9">
        <f>VLOOKUP($C253, Table3[#All], 6, 0)</f>
        <v>1</v>
      </c>
      <c r="M253" s="9"/>
      <c r="N253" s="9">
        <f>VLOOKUP($C253, Table3[#All], 7, 0)</f>
        <v>0</v>
      </c>
      <c r="O253" s="9">
        <f>VLOOKUP($C253, Table3[#All], 8, 0)</f>
        <v>0</v>
      </c>
      <c r="P253" s="9">
        <f>VLOOKUP($C253, Table3[#All], 9, 0)</f>
        <v>0</v>
      </c>
      <c r="Q253" s="10">
        <f t="shared" si="260"/>
        <v>1</v>
      </c>
      <c r="R253" s="11"/>
      <c r="S253" s="9">
        <f>VLOOKUP($C253, Table3[#All], 10, 0)</f>
        <v>0</v>
      </c>
      <c r="T253" s="9">
        <f>VLOOKUP($C253, Table3[#All], 11, 0)</f>
        <v>0.22579999999999997</v>
      </c>
      <c r="U253" s="9">
        <f>VLOOKUP($C253, Table3[#All], 12, 0)</f>
        <v>0.5161</v>
      </c>
      <c r="V253" s="9">
        <f>VLOOKUP($C253, Table3[#All], 13, 0)</f>
        <v>0.2581</v>
      </c>
      <c r="W253" s="9">
        <f>VLOOKUP($C253, Table3[#All], 14, 0)</f>
        <v>0</v>
      </c>
      <c r="X253" s="10">
        <f t="shared" si="261"/>
        <v>4</v>
      </c>
      <c r="Y253" s="11"/>
      <c r="Z253" s="9">
        <f>VLOOKUP($C253, Table3[#All], 15, 0)</f>
        <v>0</v>
      </c>
      <c r="AA253" s="9">
        <f>VLOOKUP($C253, Table3[#All], 16, 0)</f>
        <v>0</v>
      </c>
      <c r="AB253" s="9">
        <f>VLOOKUP($C253, Table3[#All], 17, 0)</f>
        <v>0.6452</v>
      </c>
      <c r="AC253" s="9">
        <f>VLOOKUP($C253, Table3[#All], 18, 0)</f>
        <v>0.35479999999999995</v>
      </c>
      <c r="AD253" s="9">
        <f>VLOOKUP($C253, Table3[#All], 19, 0)</f>
        <v>0</v>
      </c>
      <c r="AE253" s="10">
        <f t="shared" si="231"/>
        <v>4</v>
      </c>
      <c r="AF253" s="11"/>
      <c r="AG253" s="9">
        <f>VLOOKUP($C253, Table3[#All], 20, 0)</f>
        <v>0</v>
      </c>
      <c r="AH253" s="9">
        <f>VLOOKUP($C253, Table3[#All], 21, 0)</f>
        <v>3.2300000000000002E-2</v>
      </c>
      <c r="AI253" s="9">
        <f>VLOOKUP($C253, Table3[#All], 22, 0)</f>
        <v>0.9677</v>
      </c>
      <c r="AJ253" s="9"/>
      <c r="AK253" s="9"/>
      <c r="AL253" s="10">
        <f t="shared" si="232"/>
        <v>3</v>
      </c>
      <c r="AM253" s="11"/>
      <c r="AN253" s="9">
        <f>VLOOKUP($C253, Table3[#All], 23, 0)</f>
        <v>0</v>
      </c>
      <c r="AO253" s="9">
        <f>VLOOKUP($C253, Table3[#All], 24, 0)</f>
        <v>0</v>
      </c>
      <c r="AP253" s="9">
        <f>VLOOKUP($C253, Table3[#All], 25, 0)</f>
        <v>0</v>
      </c>
      <c r="AQ253" s="9">
        <f>VLOOKUP($C253, Table3[#All], 26, 0)</f>
        <v>1</v>
      </c>
      <c r="AR253" s="9"/>
      <c r="AS253" s="12">
        <f t="shared" si="233"/>
        <v>4</v>
      </c>
      <c r="AT253" s="11"/>
      <c r="AU253" s="9">
        <f>VLOOKUP($C253, Table3[#All], 27, 0)</f>
        <v>0.5161</v>
      </c>
      <c r="AV253" s="9">
        <f>VLOOKUP($C253, Table3[#All], 28, 0)</f>
        <v>0.4839</v>
      </c>
      <c r="AW253" s="9">
        <f>VLOOKUP($C253, Table3[#All], 29, 0)</f>
        <v>0</v>
      </c>
      <c r="AX253" s="9"/>
      <c r="AY253" s="9"/>
      <c r="AZ253" s="10">
        <f t="shared" si="262"/>
        <v>2</v>
      </c>
      <c r="BA253" s="11"/>
      <c r="BB253" s="9">
        <f>VLOOKUP($C253, Table3[#All], 30, 0)</f>
        <v>6.4500000000000002E-2</v>
      </c>
      <c r="BC253" s="9">
        <f>VLOOKUP($C253, Table3[#All], 31, 0)</f>
        <v>0.4194</v>
      </c>
      <c r="BD253" s="9">
        <f>VLOOKUP($C253, Table3[#All], 32, 0)</f>
        <v>0.2581</v>
      </c>
      <c r="BE253" s="9">
        <f>VLOOKUP($C253, Table3[#All], 33, 0)</f>
        <v>0.2581</v>
      </c>
      <c r="BF253" s="9"/>
      <c r="BG253" s="10">
        <f t="shared" si="263"/>
        <v>4</v>
      </c>
      <c r="BH253" s="81"/>
      <c r="BI253" s="9">
        <f>VLOOKUP($C253, Table3[#All], 34, 0)</f>
        <v>0</v>
      </c>
      <c r="BJ253" s="9">
        <f>VLOOKUP($C253, Table3[#All], 35, 0)</f>
        <v>0</v>
      </c>
      <c r="BK253" s="9">
        <f>VLOOKUP($C253, Table3[#All], 36, 0)</f>
        <v>0</v>
      </c>
      <c r="BL253" s="9">
        <f>VLOOKUP($C253, Table3[#All], 37, 0)</f>
        <v>0</v>
      </c>
      <c r="BM253" s="9">
        <f>VLOOKUP($C253, Table3[#All], 38, 0)</f>
        <v>0</v>
      </c>
      <c r="BN253" s="10" t="str">
        <f t="shared" si="264"/>
        <v>N/A</v>
      </c>
      <c r="BO253" s="11"/>
      <c r="BP253" s="9">
        <f>VLOOKUP($C253, Table3[#All], 39, 0)</f>
        <v>0.9677</v>
      </c>
      <c r="BQ253" s="9">
        <f>VLOOKUP($C253, Table3[#All], 40, 0)</f>
        <v>3.2300000000000002E-2</v>
      </c>
      <c r="BR253" s="9">
        <f>VLOOKUP($C253, Table3[#All], 41, 0)</f>
        <v>0</v>
      </c>
      <c r="BS253" s="9">
        <f>VLOOKUP($C253, Table3[#All], 42, 0)</f>
        <v>0</v>
      </c>
      <c r="BT253" s="9"/>
      <c r="BU253" s="10">
        <f t="shared" si="234"/>
        <v>1</v>
      </c>
      <c r="BV253" s="11"/>
      <c r="BW253" s="9">
        <f>VLOOKUP($C253, Table3[#All], 43, 0)</f>
        <v>0.2581</v>
      </c>
      <c r="BX253" s="9">
        <f>VLOOKUP($C253, Table3[#All], 44, 0)</f>
        <v>0.7419</v>
      </c>
      <c r="BY253" s="9">
        <f>VLOOKUP($C253, Table3[#All], 45, 0)</f>
        <v>0</v>
      </c>
      <c r="BZ253" s="9"/>
      <c r="CA253" s="9"/>
      <c r="CB253" s="10">
        <f t="shared" si="235"/>
        <v>2</v>
      </c>
      <c r="CC253" s="81"/>
      <c r="CD253" s="9">
        <f>VLOOKUP($C253, Table3[#All], 46, 0)</f>
        <v>0.9677</v>
      </c>
      <c r="CE253" s="9">
        <f>VLOOKUP($C253, Table3[#All], 47, 0)</f>
        <v>3.2300000000000002E-2</v>
      </c>
      <c r="CF253" s="9">
        <f>VLOOKUP($C253, Table3[#All], 48, 0)</f>
        <v>0</v>
      </c>
      <c r="CG253" s="9">
        <f>VLOOKUP($C253, Table3[#All], 49, 0)</f>
        <v>0</v>
      </c>
      <c r="CH253" s="9">
        <f>VLOOKUP($C253, Table3[#All], 50, 0)</f>
        <v>0</v>
      </c>
      <c r="CI253" s="12">
        <f t="shared" si="236"/>
        <v>1</v>
      </c>
      <c r="CJ253" s="13"/>
      <c r="CK253" s="9">
        <f>VLOOKUP($C253, Table3[#All], 51, 0)</f>
        <v>6.4500000000000002E-2</v>
      </c>
      <c r="CL253" s="9">
        <f>VLOOKUP($C253, Table3[#All], 52, 0)</f>
        <v>0.8387</v>
      </c>
      <c r="CM253" s="9">
        <f>VLOOKUP($C253, Table3[#All], 53, 0)</f>
        <v>9.6799999999999997E-2</v>
      </c>
      <c r="CN253" s="9">
        <f>VLOOKUP($C253, Table3[#All], 54, 0)</f>
        <v>0</v>
      </c>
      <c r="CO253" s="9"/>
      <c r="CP253" s="10">
        <f t="shared" si="237"/>
        <v>2</v>
      </c>
      <c r="CQ253" s="11"/>
      <c r="CR253" s="9">
        <f>VLOOKUP($C253, Table3[#All], 55, 0)</f>
        <v>0.3226</v>
      </c>
      <c r="CS253" s="9">
        <f>VLOOKUP($C253, Table3[#All], 56, 0)</f>
        <v>0.3226</v>
      </c>
      <c r="CT253" s="9">
        <f>VLOOKUP($C253, Table3[#All], 57, 0)</f>
        <v>6.4500000000000002E-2</v>
      </c>
      <c r="CU253" s="9">
        <f>VLOOKUP($C253, Table3[#All], 58, 0)</f>
        <v>0.2903</v>
      </c>
      <c r="CV253" s="9">
        <f>VLOOKUP($C253, Table3[#All], 59, 0)</f>
        <v>0</v>
      </c>
      <c r="CW253" s="14">
        <f t="shared" si="238"/>
        <v>4</v>
      </c>
      <c r="CX253" s="81"/>
      <c r="CY253" s="9">
        <f>VLOOKUP($C253, Table3[#All], 60, 0)</f>
        <v>0.19350000000000001</v>
      </c>
      <c r="CZ253" s="9">
        <f>VLOOKUP($C253, Table3[#All], 61, 0)</f>
        <v>0.4839</v>
      </c>
      <c r="DA253" s="9">
        <f>VLOOKUP($C253, Table3[#All], 62, 0)</f>
        <v>0.3226</v>
      </c>
      <c r="DB253" s="9">
        <f>VLOOKUP($C253, Table3[#All], 63, 0)</f>
        <v>0</v>
      </c>
      <c r="DC253" s="9">
        <f>VLOOKUP($C253, Table3[#All], 64, 0)</f>
        <v>0</v>
      </c>
      <c r="DD253" s="10">
        <f t="shared" si="239"/>
        <v>3</v>
      </c>
      <c r="DE253" s="11"/>
      <c r="DF253" s="9">
        <f>VLOOKUP($C253, Table3[#All], 65, 0)</f>
        <v>3.2300000000000002E-2</v>
      </c>
      <c r="DG253" s="9"/>
      <c r="DH253" s="9">
        <f>VLOOKUP($C253, Table3[#All], 66, 0)</f>
        <v>0.5806</v>
      </c>
      <c r="DI253" s="9"/>
      <c r="DJ253" s="9">
        <f>VLOOKUP($C253, Table3[#All], 67, 0)</f>
        <v>0.3871</v>
      </c>
      <c r="DK253" s="14">
        <f t="shared" si="240"/>
        <v>5</v>
      </c>
      <c r="DL253" s="11"/>
      <c r="DM253" s="9">
        <f>VLOOKUP($C253, Table3[#All], 68, 0)</f>
        <v>0.7097</v>
      </c>
      <c r="DN253" s="9"/>
      <c r="DO253" s="9">
        <f>VLOOKUP($C253, Table3[#All], 69, 0)</f>
        <v>0.2903</v>
      </c>
      <c r="DP253" s="9">
        <f>VLOOKUP($C253, Table3[#All], 70, 0)</f>
        <v>0</v>
      </c>
      <c r="DQ253" s="9"/>
      <c r="DR253" s="14">
        <f t="shared" si="241"/>
        <v>3</v>
      </c>
      <c r="DS253" s="11"/>
      <c r="DT253" s="9">
        <f>VLOOKUP($C253, Table3[#All], 71, 0)</f>
        <v>0.3226</v>
      </c>
      <c r="DU253" s="9">
        <f>VLOOKUP($C253, Table3[#All], 72, 0)</f>
        <v>0.129</v>
      </c>
      <c r="DV253" s="9">
        <f>VLOOKUP($C253, Table3[#All], 73, 0)</f>
        <v>0.2903</v>
      </c>
      <c r="DW253" s="9">
        <f>VLOOKUP($C253, Table3[#All], 74, 0)</f>
        <v>0.2581</v>
      </c>
      <c r="DX253" s="9">
        <f>VLOOKUP($C253, Table3[#All], 75, 0)</f>
        <v>0</v>
      </c>
      <c r="DY253" s="12">
        <f t="shared" si="266"/>
        <v>4</v>
      </c>
      <c r="DZ253" s="11"/>
      <c r="EA253" s="9">
        <f>VLOOKUP($C253, Table3[#All], 76, 0)</f>
        <v>1</v>
      </c>
      <c r="EB253" s="9">
        <f>VLOOKUP($C253, Table3[#All], 77, 0)</f>
        <v>0</v>
      </c>
      <c r="EC253" s="9">
        <f>VLOOKUP($C253, Table3[#All], 78, 0)</f>
        <v>0</v>
      </c>
      <c r="ED253" s="9">
        <f>VLOOKUP($C253, Table3[#All], 79, 0)</f>
        <v>0</v>
      </c>
      <c r="EE253" s="9">
        <f>VLOOKUP($C253, Table3[#All], 80, 0)</f>
        <v>0</v>
      </c>
      <c r="EF253" s="10">
        <f t="shared" si="242"/>
        <v>1</v>
      </c>
      <c r="EG253" s="9"/>
      <c r="EH253" s="9">
        <f>VLOOKUP($C253, Table3[#All], 81, 0)</f>
        <v>0</v>
      </c>
      <c r="EI253" s="9">
        <f>VLOOKUP($C253, Table3[#All], 82, 0)</f>
        <v>0</v>
      </c>
      <c r="EJ253" s="9">
        <f>VLOOKUP($C253, Table3[#All], 83, 0)</f>
        <v>1</v>
      </c>
      <c r="EK253" s="9">
        <f>VLOOKUP($C253, Table3[#All], 84, 0)</f>
        <v>0</v>
      </c>
      <c r="EL253" s="9">
        <f>VLOOKUP($C253, Table3[#All], 85, 0)</f>
        <v>0</v>
      </c>
      <c r="EM253" s="14">
        <f t="shared" si="243"/>
        <v>3</v>
      </c>
      <c r="EN253" s="11"/>
      <c r="EO253" s="9">
        <f>VLOOKUP($C253, Table3[#All], 86, 0)</f>
        <v>6.4500000000000002E-2</v>
      </c>
      <c r="EP253" s="9"/>
      <c r="EQ253" s="9">
        <f>VLOOKUP($C253, Table3[#All], 87, 0)</f>
        <v>0.9355</v>
      </c>
      <c r="ER253" s="9"/>
      <c r="ES253" s="9"/>
      <c r="ET253" s="14">
        <f t="shared" si="244"/>
        <v>3</v>
      </c>
      <c r="EU253" s="11"/>
      <c r="EV253" s="9">
        <f>VLOOKUP($C253, Table3[#All], 88, 0)</f>
        <v>1</v>
      </c>
      <c r="EW253" s="9">
        <f>VLOOKUP($C253, Table3[#All], 89, 0)</f>
        <v>0</v>
      </c>
      <c r="EX253" s="9">
        <f>VLOOKUP($C253, Table3[#All], 90, 0)</f>
        <v>0</v>
      </c>
      <c r="EY253" s="9">
        <f>VLOOKUP($C253, Table3[#All], 91, 0)</f>
        <v>0</v>
      </c>
      <c r="EZ253" s="9">
        <f>VLOOKUP($C253, Table3[#All], 92, 0)</f>
        <v>0</v>
      </c>
      <c r="FA253" s="12">
        <f t="shared" si="245"/>
        <v>1</v>
      </c>
      <c r="FB253" s="11"/>
      <c r="FC253" s="9">
        <f>VLOOKUP($C253, Table3[#All], 93, 0)</f>
        <v>0</v>
      </c>
      <c r="FD253" s="9">
        <f>VLOOKUP($C253, Table3[#All], 94, 0)</f>
        <v>0.3871</v>
      </c>
      <c r="FE253" s="9">
        <f>VLOOKUP($C253, Table3[#All], 95, 0)</f>
        <v>0.6129</v>
      </c>
      <c r="FF253" s="9">
        <f>VLOOKUP($C253, Table3[#All], 96, 0)</f>
        <v>0</v>
      </c>
      <c r="FG253" s="9"/>
      <c r="FH253" s="10">
        <f t="shared" si="246"/>
        <v>3</v>
      </c>
      <c r="FI253" s="11"/>
      <c r="FJ253" s="9">
        <f>VLOOKUP($C253, Table3[#All], 97, 0)</f>
        <v>0</v>
      </c>
      <c r="FK253" s="9">
        <f>VLOOKUP($C253, Table3[#All], 98, 0)</f>
        <v>0</v>
      </c>
      <c r="FL253" s="9">
        <f>VLOOKUP($C253, Table3[#All], 99, 0)</f>
        <v>0</v>
      </c>
      <c r="FM253" s="9">
        <f>VLOOKUP($C253, Table3[#All], 100, 0)</f>
        <v>0</v>
      </c>
      <c r="FN253" s="9">
        <f>VLOOKUP($C253, Table3[#All], 101, 0)</f>
        <v>1</v>
      </c>
      <c r="FO253" s="14">
        <f t="shared" si="247"/>
        <v>5</v>
      </c>
      <c r="FP253" s="11"/>
      <c r="FQ253" s="9">
        <f>VLOOKUP($C253, Table3[#All], 102, 0)</f>
        <v>0.7097</v>
      </c>
      <c r="FR253" s="9">
        <f>VLOOKUP($C253, Table3[#All], 103, 0)</f>
        <v>0.2581</v>
      </c>
      <c r="FS253" s="9">
        <f>VLOOKUP($C253, Table3[#All], 104, 0)</f>
        <v>0</v>
      </c>
      <c r="FT253" s="9">
        <f>VLOOKUP($C253, Table3[#All], 105, 0)</f>
        <v>3.2300000000000002E-2</v>
      </c>
      <c r="FU253" s="9">
        <v>0</v>
      </c>
      <c r="FV253" s="10">
        <f t="shared" si="248"/>
        <v>2</v>
      </c>
      <c r="FW253" s="11"/>
      <c r="FX253" s="9">
        <f>VLOOKUP($C253, Table3[#All], 106, 0)</f>
        <v>3.2300000000000002E-2</v>
      </c>
      <c r="FY253" s="9"/>
      <c r="FZ253" s="9">
        <f>VLOOKUP($C253, Table3[#All], 107, 0)</f>
        <v>0.6774</v>
      </c>
      <c r="GA253" s="9">
        <f>VLOOKUP($C253, Table3[#All], 108, 0)</f>
        <v>0.2903</v>
      </c>
      <c r="GB253" s="9"/>
      <c r="GC253" s="10">
        <f t="shared" si="265"/>
        <v>4</v>
      </c>
      <c r="GD253" s="81"/>
      <c r="GE253" s="9">
        <f>VLOOKUP($C253, Table3[#All], 109, 0)</f>
        <v>0</v>
      </c>
      <c r="GF253" s="9">
        <f>VLOOKUP($C253, Table3[#All], 110, 0)</f>
        <v>0.57140000000000002</v>
      </c>
      <c r="GG253" s="9">
        <f>VLOOKUP($C253, Table3[#All], 111, 0)</f>
        <v>0.42859999999999998</v>
      </c>
      <c r="GH253" s="9"/>
      <c r="GI253" s="9">
        <f>VLOOKUP($C253, Table3[#All], 112, 0)</f>
        <v>0</v>
      </c>
      <c r="GJ253" s="12">
        <f t="shared" si="249"/>
        <v>3</v>
      </c>
      <c r="GK253" s="11"/>
      <c r="GL253" s="9">
        <f>VLOOKUP($C253, Table3[#All], 113, 0)</f>
        <v>0</v>
      </c>
      <c r="GM253" s="9">
        <f>VLOOKUP($C253, Table3[#All], 114, 0)</f>
        <v>0</v>
      </c>
      <c r="GN253" s="9">
        <f>VLOOKUP($C253, Table3[#All], 115, 0)</f>
        <v>6.4500000000000002E-2</v>
      </c>
      <c r="GO253" s="9">
        <f>VLOOKUP($C253, Table3[#All], 116, 0)</f>
        <v>0.9355</v>
      </c>
      <c r="GP253" s="9"/>
      <c r="GQ253" s="10">
        <f t="shared" si="250"/>
        <v>4</v>
      </c>
      <c r="GR253" s="11"/>
      <c r="GS253" s="9">
        <f>VLOOKUP($C253, Table2[#All], 3, 0)</f>
        <v>0</v>
      </c>
      <c r="GT253" s="9">
        <f>VLOOKUP($C253, Table2[#All], 4, 0)</f>
        <v>1</v>
      </c>
      <c r="GU253" s="9">
        <f>VLOOKUP($C253, Table2[#All], 5, 0)</f>
        <v>0</v>
      </c>
      <c r="GV253" s="9">
        <f>VLOOKUP($C253, Table2[#All], 6, 0)</f>
        <v>0</v>
      </c>
      <c r="GW253" s="9">
        <f>VLOOKUP($C253, Table2[#All], 7, 0)</f>
        <v>0</v>
      </c>
      <c r="GX253" s="10">
        <f t="shared" si="251"/>
        <v>2</v>
      </c>
      <c r="GY253" s="11"/>
      <c r="GZ253" s="9">
        <v>0</v>
      </c>
      <c r="HA253" s="9">
        <v>0</v>
      </c>
      <c r="HB253" s="9">
        <v>1</v>
      </c>
      <c r="HC253" s="9">
        <v>0</v>
      </c>
      <c r="HD253" s="9"/>
      <c r="HE253" s="10">
        <f t="shared" si="252"/>
        <v>3</v>
      </c>
      <c r="HF253" s="11"/>
      <c r="HG253" s="9">
        <f>VLOOKUP($C253, Table5[#All], 2, 0)</f>
        <v>0</v>
      </c>
      <c r="HH253" s="9">
        <f>VLOOKUP($C253, Table5[#All], 3, 0)</f>
        <v>0</v>
      </c>
      <c r="HI253" s="9">
        <f>VLOOKUP($C253, Table5[#All], 4, 0)</f>
        <v>1</v>
      </c>
      <c r="HJ253" s="9">
        <f>VLOOKUP($C253, Table5[#All], 5, 0)</f>
        <v>0</v>
      </c>
      <c r="HK253" s="9">
        <f>VLOOKUP($C253, Table5[#All], 6, 0)</f>
        <v>0</v>
      </c>
      <c r="HL253" s="10">
        <f t="shared" si="253"/>
        <v>3</v>
      </c>
      <c r="HM253" s="11"/>
      <c r="HN253" s="9">
        <f>VLOOKUP($C253, Table5[#All], 7, 0)</f>
        <v>0</v>
      </c>
      <c r="HO253" s="9">
        <f>VLOOKUP($C253, Table5[#All], 8, 0)</f>
        <v>0</v>
      </c>
      <c r="HP253" s="9">
        <f>VLOOKUP($C253, Table5[#All], 9, 0)</f>
        <v>1</v>
      </c>
      <c r="HQ253" s="9">
        <f>VLOOKUP($C253, Table5[#All], 10, 0)</f>
        <v>0</v>
      </c>
      <c r="HR253" s="9">
        <f>VLOOKUP($C253, Table5[#All], 11, 0)</f>
        <v>0</v>
      </c>
      <c r="HS253" s="10">
        <f t="shared" si="254"/>
        <v>3</v>
      </c>
      <c r="HT253" s="11"/>
      <c r="HU253" s="9">
        <f>VLOOKUP($C253, Table5[#All], 12, 0)</f>
        <v>1</v>
      </c>
      <c r="HV253" s="9">
        <f>VLOOKUP($C253, Table5[#All], 13, 0)</f>
        <v>0</v>
      </c>
      <c r="HW253" s="9">
        <f>VLOOKUP($C253, Table5[#All], 14, 0)</f>
        <v>0</v>
      </c>
      <c r="HX253" s="9">
        <f>VLOOKUP($C253, Table5[#All], 15, 0)</f>
        <v>0</v>
      </c>
      <c r="HY253" s="9">
        <f>VLOOKUP($C253, Table5[#All], 16, 0)</f>
        <v>0</v>
      </c>
      <c r="HZ253" s="10">
        <f t="shared" si="255"/>
        <v>1</v>
      </c>
      <c r="IA253" s="11"/>
      <c r="IB253" s="9">
        <f>VLOOKUP($C253, Table5[#All], 17, 0)</f>
        <v>0</v>
      </c>
      <c r="IC253" s="9">
        <f>VLOOKUP($C253, Table5[#All], 18, 0)</f>
        <v>1</v>
      </c>
      <c r="ID253" s="9">
        <f>VLOOKUP($C253, Table5[#All], 19, 0)</f>
        <v>0</v>
      </c>
      <c r="IE253" s="9">
        <f>VLOOKUP($C253, Table5[#All], 20, 0)</f>
        <v>0</v>
      </c>
      <c r="IF253" s="9">
        <f>VLOOKUP($C253, Table5[#All], 21, 0)</f>
        <v>0</v>
      </c>
      <c r="IG253" s="10">
        <f t="shared" si="256"/>
        <v>2</v>
      </c>
      <c r="IH253" s="11"/>
      <c r="II253" s="9">
        <f>VLOOKUP($C253, Table5[#All], 22, 0)</f>
        <v>1</v>
      </c>
      <c r="IJ253" s="9">
        <f>VLOOKUP($C253, Table5[#All], 23, 0)</f>
        <v>0</v>
      </c>
      <c r="IK253" s="9">
        <f>VLOOKUP($C253, Table5[#All], 24, 0)</f>
        <v>0</v>
      </c>
      <c r="IL253" s="9">
        <f>VLOOKUP($C253, Table5[#All], 25, 0)</f>
        <v>0</v>
      </c>
      <c r="IM253" s="9">
        <f>VLOOKUP($C253, Table5[#All], 26, 0)</f>
        <v>0</v>
      </c>
      <c r="IN253" s="10">
        <f t="shared" si="257"/>
        <v>1</v>
      </c>
      <c r="IO253" s="11"/>
      <c r="IP253" s="9">
        <v>1</v>
      </c>
      <c r="IQ253" s="9">
        <v>0</v>
      </c>
      <c r="IR253" s="9">
        <v>0</v>
      </c>
      <c r="IS253" s="9">
        <v>0</v>
      </c>
      <c r="IT253" s="9">
        <v>0</v>
      </c>
      <c r="IU253" s="10">
        <f t="shared" si="258"/>
        <v>1</v>
      </c>
      <c r="IV253" s="82"/>
    </row>
    <row r="254" spans="1:256" ht="16.3" thickTop="1" thickBot="1" x14ac:dyDescent="0.35">
      <c r="A254" s="16" t="s">
        <v>652</v>
      </c>
      <c r="B254" s="16" t="s">
        <v>653</v>
      </c>
      <c r="C254" s="16" t="s">
        <v>654</v>
      </c>
      <c r="D254" s="11"/>
      <c r="E254" s="9">
        <f>VLOOKUP($C254, Table3[#All], 2, 0)</f>
        <v>0.65620000000000001</v>
      </c>
      <c r="F254" s="9"/>
      <c r="G254" s="9">
        <f>VLOOKUP($C254, Table3[#All], 3, 0)</f>
        <v>0.3281</v>
      </c>
      <c r="H254" s="9">
        <f>VLOOKUP($C254, Table3[#All], 4, 0)</f>
        <v>1.5600000000000001E-2</v>
      </c>
      <c r="I254" s="9">
        <f>VLOOKUP($C254, Table3[#All], 5, 0)</f>
        <v>0</v>
      </c>
      <c r="J254" s="10">
        <f t="shared" si="259"/>
        <v>3</v>
      </c>
      <c r="K254" s="11"/>
      <c r="L254" s="9">
        <f>VLOOKUP($C254, Table3[#All], 6, 0)</f>
        <v>0</v>
      </c>
      <c r="M254" s="9"/>
      <c r="N254" s="9">
        <f>VLOOKUP($C254, Table3[#All], 7, 0)</f>
        <v>1</v>
      </c>
      <c r="O254" s="9">
        <f>VLOOKUP($C254, Table3[#All], 8, 0)</f>
        <v>0</v>
      </c>
      <c r="P254" s="9">
        <f>VLOOKUP($C254, Table3[#All], 9, 0)</f>
        <v>0</v>
      </c>
      <c r="Q254" s="10">
        <f t="shared" si="260"/>
        <v>3</v>
      </c>
      <c r="R254" s="11"/>
      <c r="S254" s="9">
        <f>VLOOKUP($C254, Table3[#All], 10, 0)</f>
        <v>0</v>
      </c>
      <c r="T254" s="9">
        <f>VLOOKUP($C254, Table3[#All], 11, 0)</f>
        <v>0.4531</v>
      </c>
      <c r="U254" s="9">
        <f>VLOOKUP($C254, Table3[#All], 12, 0)</f>
        <v>0.46880000000000005</v>
      </c>
      <c r="V254" s="9">
        <f>VLOOKUP($C254, Table3[#All], 13, 0)</f>
        <v>7.8100000000000003E-2</v>
      </c>
      <c r="W254" s="9">
        <f>VLOOKUP($C254, Table3[#All], 14, 0)</f>
        <v>0</v>
      </c>
      <c r="X254" s="10">
        <f t="shared" si="261"/>
        <v>3</v>
      </c>
      <c r="Y254" s="11"/>
      <c r="Z254" s="9">
        <f>VLOOKUP($C254, Table3[#All], 15, 0)</f>
        <v>4.6900000000000004E-2</v>
      </c>
      <c r="AA254" s="9">
        <f>VLOOKUP($C254, Table3[#All], 16, 0)</f>
        <v>0.34380000000000005</v>
      </c>
      <c r="AB254" s="9">
        <f>VLOOKUP($C254, Table3[#All], 17, 0)</f>
        <v>0.54689999999999994</v>
      </c>
      <c r="AC254" s="9">
        <f>VLOOKUP($C254, Table3[#All], 18, 0)</f>
        <v>6.25E-2</v>
      </c>
      <c r="AD254" s="9">
        <f>VLOOKUP($C254, Table3[#All], 19, 0)</f>
        <v>0</v>
      </c>
      <c r="AE254" s="10">
        <f t="shared" si="231"/>
        <v>3</v>
      </c>
      <c r="AF254" s="11"/>
      <c r="AG254" s="9">
        <f>VLOOKUP($C254, Table3[#All], 20, 0)</f>
        <v>0</v>
      </c>
      <c r="AH254" s="9">
        <f>VLOOKUP($C254, Table3[#All], 21, 0)</f>
        <v>0.6875</v>
      </c>
      <c r="AI254" s="9">
        <f>VLOOKUP($C254, Table3[#All], 22, 0)</f>
        <v>0.3125</v>
      </c>
      <c r="AJ254" s="9"/>
      <c r="AK254" s="9"/>
      <c r="AL254" s="10">
        <f t="shared" si="232"/>
        <v>3</v>
      </c>
      <c r="AM254" s="11"/>
      <c r="AN254" s="9">
        <f>VLOOKUP($C254, Table3[#All], 23, 0)</f>
        <v>1</v>
      </c>
      <c r="AO254" s="9">
        <f>VLOOKUP($C254, Table3[#All], 24, 0)</f>
        <v>0</v>
      </c>
      <c r="AP254" s="9">
        <f>VLOOKUP($C254, Table3[#All], 25, 0)</f>
        <v>0</v>
      </c>
      <c r="AQ254" s="9">
        <f>VLOOKUP($C254, Table3[#All], 26, 0)</f>
        <v>0</v>
      </c>
      <c r="AR254" s="9"/>
      <c r="AS254" s="12">
        <f t="shared" si="233"/>
        <v>1</v>
      </c>
      <c r="AT254" s="11"/>
      <c r="AU254" s="9">
        <f>VLOOKUP($C254, Table3[#All], 27, 0)</f>
        <v>1</v>
      </c>
      <c r="AV254" s="9">
        <f>VLOOKUP($C254, Table3[#All], 28, 0)</f>
        <v>0</v>
      </c>
      <c r="AW254" s="9">
        <f>VLOOKUP($C254, Table3[#All], 29, 0)</f>
        <v>0</v>
      </c>
      <c r="AX254" s="9"/>
      <c r="AY254" s="9"/>
      <c r="AZ254" s="10">
        <f t="shared" si="262"/>
        <v>1</v>
      </c>
      <c r="BA254" s="11"/>
      <c r="BB254" s="9">
        <f>VLOOKUP($C254, Table3[#All], 30, 0)</f>
        <v>0.75</v>
      </c>
      <c r="BC254" s="9">
        <f>VLOOKUP($C254, Table3[#All], 31, 0)</f>
        <v>0.25</v>
      </c>
      <c r="BD254" s="9">
        <f>VLOOKUP($C254, Table3[#All], 32, 0)</f>
        <v>0</v>
      </c>
      <c r="BE254" s="9">
        <f>VLOOKUP($C254, Table3[#All], 33, 0)</f>
        <v>0</v>
      </c>
      <c r="BF254" s="9"/>
      <c r="BG254" s="10">
        <f t="shared" si="263"/>
        <v>2</v>
      </c>
      <c r="BH254" s="81"/>
      <c r="BI254" s="9">
        <f>VLOOKUP($C254, Table3[#All], 34, 0)</f>
        <v>0</v>
      </c>
      <c r="BJ254" s="9">
        <f>VLOOKUP($C254, Table3[#All], 35, 0)</f>
        <v>0</v>
      </c>
      <c r="BK254" s="9">
        <f>VLOOKUP($C254, Table3[#All], 36, 0)</f>
        <v>1</v>
      </c>
      <c r="BL254" s="9">
        <f>VLOOKUP($C254, Table3[#All], 37, 0)</f>
        <v>0</v>
      </c>
      <c r="BM254" s="9">
        <f>VLOOKUP($C254, Table3[#All], 38, 0)</f>
        <v>0</v>
      </c>
      <c r="BN254" s="10">
        <f t="shared" si="264"/>
        <v>3</v>
      </c>
      <c r="BO254" s="11"/>
      <c r="BP254" s="9">
        <f>VLOOKUP($C254, Table3[#All], 39, 0)</f>
        <v>0.6875</v>
      </c>
      <c r="BQ254" s="9">
        <f>VLOOKUP($C254, Table3[#All], 40, 0)</f>
        <v>0.15620000000000001</v>
      </c>
      <c r="BR254" s="9">
        <f>VLOOKUP($C254, Table3[#All], 41, 0)</f>
        <v>0.15620000000000001</v>
      </c>
      <c r="BS254" s="9">
        <f>VLOOKUP($C254, Table3[#All], 42, 0)</f>
        <v>0</v>
      </c>
      <c r="BT254" s="9"/>
      <c r="BU254" s="10">
        <f t="shared" si="234"/>
        <v>2</v>
      </c>
      <c r="BV254" s="11"/>
      <c r="BW254" s="9">
        <f>VLOOKUP($C254, Table3[#All], 43, 0)</f>
        <v>0.75</v>
      </c>
      <c r="BX254" s="9">
        <f>VLOOKUP($C254, Table3[#All], 44, 0)</f>
        <v>0.25</v>
      </c>
      <c r="BY254" s="9">
        <f>VLOOKUP($C254, Table3[#All], 45, 0)</f>
        <v>0</v>
      </c>
      <c r="BZ254" s="9"/>
      <c r="CA254" s="9"/>
      <c r="CB254" s="10">
        <f t="shared" si="235"/>
        <v>2</v>
      </c>
      <c r="CC254" s="81"/>
      <c r="CD254" s="9">
        <f>VLOOKUP($C254, Table3[#All], 46, 0)</f>
        <v>0.98439999999999994</v>
      </c>
      <c r="CE254" s="9">
        <f>VLOOKUP($C254, Table3[#All], 47, 0)</f>
        <v>1.5600000000000001E-2</v>
      </c>
      <c r="CF254" s="9">
        <f>VLOOKUP($C254, Table3[#All], 48, 0)</f>
        <v>0</v>
      </c>
      <c r="CG254" s="9">
        <f>VLOOKUP($C254, Table3[#All], 49, 0)</f>
        <v>0</v>
      </c>
      <c r="CH254" s="9">
        <f>VLOOKUP($C254, Table3[#All], 50, 0)</f>
        <v>0</v>
      </c>
      <c r="CI254" s="12">
        <f t="shared" si="236"/>
        <v>1</v>
      </c>
      <c r="CJ254" s="13"/>
      <c r="CK254" s="9">
        <f>VLOOKUP($C254, Table3[#All], 51, 0)</f>
        <v>0.6875</v>
      </c>
      <c r="CL254" s="9">
        <f>VLOOKUP($C254, Table3[#All], 52, 0)</f>
        <v>0.2969</v>
      </c>
      <c r="CM254" s="9">
        <f>VLOOKUP($C254, Table3[#All], 53, 0)</f>
        <v>1.5600000000000001E-2</v>
      </c>
      <c r="CN254" s="9">
        <f>VLOOKUP($C254, Table3[#All], 54, 0)</f>
        <v>0</v>
      </c>
      <c r="CO254" s="9"/>
      <c r="CP254" s="10">
        <f t="shared" si="237"/>
        <v>2</v>
      </c>
      <c r="CQ254" s="11"/>
      <c r="CR254" s="9">
        <f>VLOOKUP($C254, Table3[#All], 55, 0)</f>
        <v>0.46880000000000005</v>
      </c>
      <c r="CS254" s="9">
        <f>VLOOKUP($C254, Table3[#All], 56, 0)</f>
        <v>0.4375</v>
      </c>
      <c r="CT254" s="9">
        <f>VLOOKUP($C254, Table3[#All], 57, 0)</f>
        <v>9.3800000000000008E-2</v>
      </c>
      <c r="CU254" s="9">
        <f>VLOOKUP($C254, Table3[#All], 58, 0)</f>
        <v>0</v>
      </c>
      <c r="CV254" s="9">
        <f>VLOOKUP($C254, Table3[#All], 59, 0)</f>
        <v>0</v>
      </c>
      <c r="CW254" s="14">
        <f t="shared" si="238"/>
        <v>2</v>
      </c>
      <c r="CX254" s="81"/>
      <c r="CY254" s="9">
        <f>VLOOKUP($C254, Table3[#All], 60, 0)</f>
        <v>0.65620000000000001</v>
      </c>
      <c r="CZ254" s="9">
        <f>VLOOKUP($C254, Table3[#All], 61, 0)</f>
        <v>0.25</v>
      </c>
      <c r="DA254" s="9">
        <f>VLOOKUP($C254, Table3[#All], 62, 0)</f>
        <v>9.3800000000000008E-2</v>
      </c>
      <c r="DB254" s="9">
        <f>VLOOKUP($C254, Table3[#All], 63, 0)</f>
        <v>0</v>
      </c>
      <c r="DC254" s="9">
        <f>VLOOKUP($C254, Table3[#All], 64, 0)</f>
        <v>0</v>
      </c>
      <c r="DD254" s="10">
        <f t="shared" si="239"/>
        <v>2</v>
      </c>
      <c r="DE254" s="11"/>
      <c r="DF254" s="9">
        <f>VLOOKUP($C254, Table3[#All], 65, 0)</f>
        <v>1</v>
      </c>
      <c r="DG254" s="9"/>
      <c r="DH254" s="9">
        <f>VLOOKUP($C254, Table3[#All], 66, 0)</f>
        <v>0</v>
      </c>
      <c r="DI254" s="9"/>
      <c r="DJ254" s="9">
        <f>VLOOKUP($C254, Table3[#All], 67, 0)</f>
        <v>0</v>
      </c>
      <c r="DK254" s="14">
        <f t="shared" si="240"/>
        <v>1</v>
      </c>
      <c r="DL254" s="11"/>
      <c r="DM254" s="9">
        <f>VLOOKUP($C254, Table3[#All], 68, 0)</f>
        <v>1</v>
      </c>
      <c r="DN254" s="9"/>
      <c r="DO254" s="9">
        <f>VLOOKUP($C254, Table3[#All], 69, 0)</f>
        <v>0</v>
      </c>
      <c r="DP254" s="9">
        <f>VLOOKUP($C254, Table3[#All], 70, 0)</f>
        <v>0</v>
      </c>
      <c r="DQ254" s="9"/>
      <c r="DR254" s="14">
        <f t="shared" si="241"/>
        <v>1</v>
      </c>
      <c r="DS254" s="11"/>
      <c r="DT254" s="9">
        <f>VLOOKUP($C254, Table3[#All], 71, 0)</f>
        <v>0.79689999999999994</v>
      </c>
      <c r="DU254" s="9">
        <f>VLOOKUP($C254, Table3[#All], 72, 0)</f>
        <v>0.20309999999999997</v>
      </c>
      <c r="DV254" s="9">
        <f>VLOOKUP($C254, Table3[#All], 73, 0)</f>
        <v>0</v>
      </c>
      <c r="DW254" s="9">
        <f>VLOOKUP($C254, Table3[#All], 74, 0)</f>
        <v>0</v>
      </c>
      <c r="DX254" s="9">
        <f>VLOOKUP($C254, Table3[#All], 75, 0)</f>
        <v>0</v>
      </c>
      <c r="DY254" s="12">
        <f t="shared" si="266"/>
        <v>1</v>
      </c>
      <c r="DZ254" s="11"/>
      <c r="EA254" s="9">
        <f>VLOOKUP($C254, Table3[#All], 76, 0)</f>
        <v>1</v>
      </c>
      <c r="EB254" s="9">
        <f>VLOOKUP($C254, Table3[#All], 77, 0)</f>
        <v>0</v>
      </c>
      <c r="EC254" s="9">
        <f>VLOOKUP($C254, Table3[#All], 78, 0)</f>
        <v>0</v>
      </c>
      <c r="ED254" s="9">
        <f>VLOOKUP($C254, Table3[#All], 79, 0)</f>
        <v>0</v>
      </c>
      <c r="EE254" s="9">
        <f>VLOOKUP($C254, Table3[#All], 80, 0)</f>
        <v>0</v>
      </c>
      <c r="EF254" s="10">
        <f t="shared" si="242"/>
        <v>1</v>
      </c>
      <c r="EG254" s="9"/>
      <c r="EH254" s="9">
        <f>VLOOKUP($C254, Table3[#All], 81, 0)</f>
        <v>1</v>
      </c>
      <c r="EI254" s="9">
        <f>VLOOKUP($C254, Table3[#All], 82, 0)</f>
        <v>0</v>
      </c>
      <c r="EJ254" s="9">
        <f>VLOOKUP($C254, Table3[#All], 83, 0)</f>
        <v>0</v>
      </c>
      <c r="EK254" s="9">
        <f>VLOOKUP($C254, Table3[#All], 84, 0)</f>
        <v>0</v>
      </c>
      <c r="EL254" s="9">
        <f>VLOOKUP($C254, Table3[#All], 85, 0)</f>
        <v>0</v>
      </c>
      <c r="EM254" s="14">
        <f t="shared" si="243"/>
        <v>1</v>
      </c>
      <c r="EN254" s="11"/>
      <c r="EO254" s="9">
        <f>VLOOKUP($C254, Table3[#All], 86, 0)</f>
        <v>0.89060000000000006</v>
      </c>
      <c r="EP254" s="9"/>
      <c r="EQ254" s="9">
        <f>VLOOKUP($C254, Table3[#All], 87, 0)</f>
        <v>0.1094</v>
      </c>
      <c r="ER254" s="9"/>
      <c r="ES254" s="9"/>
      <c r="ET254" s="14">
        <f t="shared" si="244"/>
        <v>1</v>
      </c>
      <c r="EU254" s="11"/>
      <c r="EV254" s="9">
        <f>VLOOKUP($C254, Table3[#All], 88, 0)</f>
        <v>1</v>
      </c>
      <c r="EW254" s="9">
        <f>VLOOKUP($C254, Table3[#All], 89, 0)</f>
        <v>0</v>
      </c>
      <c r="EX254" s="9">
        <f>VLOOKUP($C254, Table3[#All], 90, 0)</f>
        <v>0</v>
      </c>
      <c r="EY254" s="9">
        <f>VLOOKUP($C254, Table3[#All], 91, 0)</f>
        <v>0</v>
      </c>
      <c r="EZ254" s="9">
        <f>VLOOKUP($C254, Table3[#All], 92, 0)</f>
        <v>0</v>
      </c>
      <c r="FA254" s="12">
        <f t="shared" si="245"/>
        <v>1</v>
      </c>
      <c r="FB254" s="11"/>
      <c r="FC254" s="9">
        <f>VLOOKUP($C254, Table3[#All], 93, 0)</f>
        <v>6.25E-2</v>
      </c>
      <c r="FD254" s="9">
        <f>VLOOKUP($C254, Table3[#All], 94, 0)</f>
        <v>0.60939999999999994</v>
      </c>
      <c r="FE254" s="9">
        <f>VLOOKUP($C254, Table3[#All], 95, 0)</f>
        <v>0.3281</v>
      </c>
      <c r="FF254" s="9">
        <f>VLOOKUP($C254, Table3[#All], 96, 0)</f>
        <v>0</v>
      </c>
      <c r="FG254" s="9"/>
      <c r="FH254" s="10">
        <f t="shared" si="246"/>
        <v>3</v>
      </c>
      <c r="FI254" s="11"/>
      <c r="FJ254" s="9">
        <f>VLOOKUP($C254, Table3[#All], 97, 0)</f>
        <v>0</v>
      </c>
      <c r="FK254" s="9">
        <f>VLOOKUP($C254, Table3[#All], 98, 0)</f>
        <v>0</v>
      </c>
      <c r="FL254" s="9">
        <f>VLOOKUP($C254, Table3[#All], 99, 0)</f>
        <v>0</v>
      </c>
      <c r="FM254" s="9">
        <f>VLOOKUP($C254, Table3[#All], 100, 0)</f>
        <v>0</v>
      </c>
      <c r="FN254" s="9">
        <f>VLOOKUP($C254, Table3[#All], 101, 0)</f>
        <v>1</v>
      </c>
      <c r="FO254" s="14">
        <f t="shared" si="247"/>
        <v>5</v>
      </c>
      <c r="FP254" s="11"/>
      <c r="FQ254" s="9">
        <f>VLOOKUP($C254, Table3[#All], 102, 0)</f>
        <v>0.84379999999999999</v>
      </c>
      <c r="FR254" s="9">
        <f>VLOOKUP($C254, Table3[#All], 103, 0)</f>
        <v>0.15620000000000001</v>
      </c>
      <c r="FS254" s="9">
        <f>VLOOKUP($C254, Table3[#All], 104, 0)</f>
        <v>0</v>
      </c>
      <c r="FT254" s="9">
        <f>VLOOKUP($C254, Table3[#All], 105, 0)</f>
        <v>0</v>
      </c>
      <c r="FU254" s="9">
        <v>0</v>
      </c>
      <c r="FV254" s="10">
        <f t="shared" si="248"/>
        <v>1</v>
      </c>
      <c r="FW254" s="11"/>
      <c r="FX254" s="9">
        <f>VLOOKUP($C254, Table3[#All], 106, 0)</f>
        <v>0.9375</v>
      </c>
      <c r="FY254" s="9"/>
      <c r="FZ254" s="9">
        <f>VLOOKUP($C254, Table3[#All], 107, 0)</f>
        <v>1.5600000000000001E-2</v>
      </c>
      <c r="GA254" s="9">
        <f>VLOOKUP($C254, Table3[#All], 108, 0)</f>
        <v>4.6900000000000004E-2</v>
      </c>
      <c r="GB254" s="9"/>
      <c r="GC254" s="10">
        <f t="shared" si="265"/>
        <v>1</v>
      </c>
      <c r="GD254" s="81"/>
      <c r="GE254" s="9">
        <f>VLOOKUP($C254, Table3[#All], 109, 0)</f>
        <v>0.83329999999999993</v>
      </c>
      <c r="GF254" s="9">
        <f>VLOOKUP($C254, Table3[#All], 110, 0)</f>
        <v>0.1333</v>
      </c>
      <c r="GG254" s="9">
        <f>VLOOKUP($C254, Table3[#All], 111, 0)</f>
        <v>3.3300000000000003E-2</v>
      </c>
      <c r="GH254" s="9"/>
      <c r="GI254" s="9">
        <f>VLOOKUP($C254, Table3[#All], 112, 0)</f>
        <v>0</v>
      </c>
      <c r="GJ254" s="12">
        <f t="shared" si="249"/>
        <v>1</v>
      </c>
      <c r="GK254" s="11"/>
      <c r="GL254" s="9">
        <f>VLOOKUP($C254, Table3[#All], 113, 0)</f>
        <v>0</v>
      </c>
      <c r="GM254" s="9">
        <f>VLOOKUP($C254, Table3[#All], 114, 0)</f>
        <v>0.125</v>
      </c>
      <c r="GN254" s="9">
        <f>VLOOKUP($C254, Table3[#All], 115, 0)</f>
        <v>0.79689999999999994</v>
      </c>
      <c r="GO254" s="9">
        <f>VLOOKUP($C254, Table3[#All], 116, 0)</f>
        <v>7.8100000000000003E-2</v>
      </c>
      <c r="GP254" s="9"/>
      <c r="GQ254" s="10">
        <f t="shared" si="250"/>
        <v>3</v>
      </c>
      <c r="GR254" s="11"/>
      <c r="GS254" s="9">
        <f>VLOOKUP($C254, Table2[#All], 3, 0)</f>
        <v>0</v>
      </c>
      <c r="GT254" s="9">
        <f>VLOOKUP($C254, Table2[#All], 4, 0)</f>
        <v>0</v>
      </c>
      <c r="GU254" s="9">
        <f>VLOOKUP($C254, Table2[#All], 5, 0)</f>
        <v>1</v>
      </c>
      <c r="GV254" s="9">
        <f>VLOOKUP($C254, Table2[#All], 6, 0)</f>
        <v>0</v>
      </c>
      <c r="GW254" s="9">
        <f>VLOOKUP($C254, Table2[#All], 7, 0)</f>
        <v>0</v>
      </c>
      <c r="GX254" s="10">
        <f t="shared" si="251"/>
        <v>3</v>
      </c>
      <c r="GY254" s="11"/>
      <c r="GZ254" s="9">
        <v>0</v>
      </c>
      <c r="HA254" s="9">
        <v>0</v>
      </c>
      <c r="HB254" s="9">
        <v>0</v>
      </c>
      <c r="HC254" s="9">
        <v>1</v>
      </c>
      <c r="HD254" s="9"/>
      <c r="HE254" s="10">
        <f t="shared" si="252"/>
        <v>4</v>
      </c>
      <c r="HF254" s="11"/>
      <c r="HG254" s="9">
        <f>VLOOKUP($C254, Table5[#All], 2, 0)</f>
        <v>0</v>
      </c>
      <c r="HH254" s="9">
        <f>VLOOKUP($C254, Table5[#All], 3, 0)</f>
        <v>0</v>
      </c>
      <c r="HI254" s="9">
        <f>VLOOKUP($C254, Table5[#All], 4, 0)</f>
        <v>1</v>
      </c>
      <c r="HJ254" s="9">
        <f>VLOOKUP($C254, Table5[#All], 5, 0)</f>
        <v>0</v>
      </c>
      <c r="HK254" s="9">
        <f>VLOOKUP($C254, Table5[#All], 6, 0)</f>
        <v>0</v>
      </c>
      <c r="HL254" s="10">
        <f t="shared" si="253"/>
        <v>3</v>
      </c>
      <c r="HM254" s="11"/>
      <c r="HN254" s="9">
        <f>VLOOKUP($C254, Table5[#All], 7, 0)</f>
        <v>0</v>
      </c>
      <c r="HO254" s="9">
        <f>VLOOKUP($C254, Table5[#All], 8, 0)</f>
        <v>1</v>
      </c>
      <c r="HP254" s="9">
        <f>VLOOKUP($C254, Table5[#All], 9, 0)</f>
        <v>0</v>
      </c>
      <c r="HQ254" s="9">
        <f>VLOOKUP($C254, Table5[#All], 10, 0)</f>
        <v>0</v>
      </c>
      <c r="HR254" s="9">
        <f>VLOOKUP($C254, Table5[#All], 11, 0)</f>
        <v>0</v>
      </c>
      <c r="HS254" s="10">
        <f t="shared" si="254"/>
        <v>2</v>
      </c>
      <c r="HT254" s="11"/>
      <c r="HU254" s="9">
        <f>VLOOKUP($C254, Table5[#All], 12, 0)</f>
        <v>1</v>
      </c>
      <c r="HV254" s="9">
        <f>VLOOKUP($C254, Table5[#All], 13, 0)</f>
        <v>0</v>
      </c>
      <c r="HW254" s="9">
        <f>VLOOKUP($C254, Table5[#All], 14, 0)</f>
        <v>0</v>
      </c>
      <c r="HX254" s="9">
        <f>VLOOKUP($C254, Table5[#All], 15, 0)</f>
        <v>0</v>
      </c>
      <c r="HY254" s="9">
        <f>VLOOKUP($C254, Table5[#All], 16, 0)</f>
        <v>0</v>
      </c>
      <c r="HZ254" s="10">
        <f t="shared" si="255"/>
        <v>1</v>
      </c>
      <c r="IA254" s="11"/>
      <c r="IB254" s="9">
        <f>VLOOKUP($C254, Table5[#All], 17, 0)</f>
        <v>1</v>
      </c>
      <c r="IC254" s="9">
        <f>VLOOKUP($C254, Table5[#All], 18, 0)</f>
        <v>0</v>
      </c>
      <c r="ID254" s="9">
        <f>VLOOKUP($C254, Table5[#All], 19, 0)</f>
        <v>0</v>
      </c>
      <c r="IE254" s="9">
        <f>VLOOKUP($C254, Table5[#All], 20, 0)</f>
        <v>0</v>
      </c>
      <c r="IF254" s="9">
        <f>VLOOKUP($C254, Table5[#All], 21, 0)</f>
        <v>0</v>
      </c>
      <c r="IG254" s="10">
        <f t="shared" si="256"/>
        <v>1</v>
      </c>
      <c r="IH254" s="11"/>
      <c r="II254" s="9">
        <f>VLOOKUP($C254, Table5[#All], 22, 0)</f>
        <v>1</v>
      </c>
      <c r="IJ254" s="9">
        <f>VLOOKUP($C254, Table5[#All], 23, 0)</f>
        <v>0</v>
      </c>
      <c r="IK254" s="9">
        <f>VLOOKUP($C254, Table5[#All], 24, 0)</f>
        <v>0</v>
      </c>
      <c r="IL254" s="9">
        <f>VLOOKUP($C254, Table5[#All], 25, 0)</f>
        <v>0</v>
      </c>
      <c r="IM254" s="9">
        <f>VLOOKUP($C254, Table5[#All], 26, 0)</f>
        <v>0</v>
      </c>
      <c r="IN254" s="10">
        <f t="shared" si="257"/>
        <v>1</v>
      </c>
      <c r="IO254" s="11"/>
      <c r="IP254" s="9">
        <v>1</v>
      </c>
      <c r="IQ254" s="9">
        <v>0</v>
      </c>
      <c r="IR254" s="9">
        <v>0</v>
      </c>
      <c r="IS254" s="9">
        <v>0</v>
      </c>
      <c r="IT254" s="9">
        <v>0</v>
      </c>
      <c r="IU254" s="10">
        <f t="shared" si="258"/>
        <v>1</v>
      </c>
      <c r="IV254" s="82"/>
    </row>
    <row r="255" spans="1:256" ht="16.3" thickTop="1" thickBot="1" x14ac:dyDescent="0.35">
      <c r="A255" s="16" t="s">
        <v>652</v>
      </c>
      <c r="B255" s="16" t="s">
        <v>655</v>
      </c>
      <c r="C255" s="16" t="s">
        <v>656</v>
      </c>
      <c r="D255" s="11"/>
      <c r="E255" s="9">
        <f>VLOOKUP($C255, Table3[#All], 2, 0)</f>
        <v>0.40820000000000001</v>
      </c>
      <c r="F255" s="9"/>
      <c r="G255" s="9">
        <f>VLOOKUP($C255, Table3[#All], 3, 0)</f>
        <v>0.32650000000000001</v>
      </c>
      <c r="H255" s="9">
        <f>VLOOKUP($C255, Table3[#All], 4, 0)</f>
        <v>0.26530000000000004</v>
      </c>
      <c r="I255" s="9">
        <f>VLOOKUP($C255, Table3[#All], 5, 0)</f>
        <v>0</v>
      </c>
      <c r="J255" s="10">
        <f t="shared" si="259"/>
        <v>4</v>
      </c>
      <c r="K255" s="11"/>
      <c r="L255" s="9">
        <f>VLOOKUP($C255, Table3[#All], 6, 0)</f>
        <v>0</v>
      </c>
      <c r="M255" s="9"/>
      <c r="N255" s="9">
        <f>VLOOKUP($C255, Table3[#All], 7, 0)</f>
        <v>1</v>
      </c>
      <c r="O255" s="9">
        <f>VLOOKUP($C255, Table3[#All], 8, 0)</f>
        <v>0</v>
      </c>
      <c r="P255" s="9">
        <f>VLOOKUP($C255, Table3[#All], 9, 0)</f>
        <v>0</v>
      </c>
      <c r="Q255" s="10">
        <f t="shared" si="260"/>
        <v>3</v>
      </c>
      <c r="R255" s="11"/>
      <c r="S255" s="9">
        <f>VLOOKUP($C255, Table3[#All], 10, 0)</f>
        <v>0</v>
      </c>
      <c r="T255" s="9">
        <f>VLOOKUP($C255, Table3[#All], 11, 0)</f>
        <v>0.16329999999999997</v>
      </c>
      <c r="U255" s="9">
        <f>VLOOKUP($C255, Table3[#All], 12, 0)</f>
        <v>0.53060000000000007</v>
      </c>
      <c r="V255" s="9">
        <f>VLOOKUP($C255, Table3[#All], 13, 0)</f>
        <v>0.30609999999999998</v>
      </c>
      <c r="W255" s="9">
        <f>VLOOKUP($C255, Table3[#All], 14, 0)</f>
        <v>0</v>
      </c>
      <c r="X255" s="10">
        <f t="shared" si="261"/>
        <v>4</v>
      </c>
      <c r="Y255" s="11"/>
      <c r="Z255" s="9">
        <f>VLOOKUP($C255, Table3[#All], 15, 0)</f>
        <v>0</v>
      </c>
      <c r="AA255" s="9">
        <f>VLOOKUP($C255, Table3[#All], 16, 0)</f>
        <v>0.1429</v>
      </c>
      <c r="AB255" s="9">
        <f>VLOOKUP($C255, Table3[#All], 17, 0)</f>
        <v>0.36729999999999996</v>
      </c>
      <c r="AC255" s="9">
        <f>VLOOKUP($C255, Table3[#All], 18, 0)</f>
        <v>0.46939999999999998</v>
      </c>
      <c r="AD255" s="9">
        <f>VLOOKUP($C255, Table3[#All], 19, 0)</f>
        <v>2.0400000000000001E-2</v>
      </c>
      <c r="AE255" s="10">
        <f t="shared" si="231"/>
        <v>4</v>
      </c>
      <c r="AF255" s="11"/>
      <c r="AG255" s="9">
        <f>VLOOKUP($C255, Table3[#All], 20, 0)</f>
        <v>6.1200000000000004E-2</v>
      </c>
      <c r="AH255" s="9">
        <f>VLOOKUP($C255, Table3[#All], 21, 0)</f>
        <v>0.63270000000000004</v>
      </c>
      <c r="AI255" s="9">
        <f>VLOOKUP($C255, Table3[#All], 22, 0)</f>
        <v>0.30609999999999998</v>
      </c>
      <c r="AJ255" s="9"/>
      <c r="AK255" s="9"/>
      <c r="AL255" s="10">
        <f t="shared" si="232"/>
        <v>3</v>
      </c>
      <c r="AM255" s="11"/>
      <c r="AN255" s="9">
        <f>VLOOKUP($C255, Table3[#All], 23, 0)</f>
        <v>1</v>
      </c>
      <c r="AO255" s="9">
        <f>VLOOKUP($C255, Table3[#All], 24, 0)</f>
        <v>0</v>
      </c>
      <c r="AP255" s="9">
        <f>VLOOKUP($C255, Table3[#All], 25, 0)</f>
        <v>0</v>
      </c>
      <c r="AQ255" s="9">
        <f>VLOOKUP($C255, Table3[#All], 26, 0)</f>
        <v>0</v>
      </c>
      <c r="AR255" s="9"/>
      <c r="AS255" s="12">
        <f t="shared" si="233"/>
        <v>1</v>
      </c>
      <c r="AT255" s="11"/>
      <c r="AU255" s="9">
        <f>VLOOKUP($C255, Table3[#All], 27, 0)</f>
        <v>0.95920000000000005</v>
      </c>
      <c r="AV255" s="9">
        <f>VLOOKUP($C255, Table3[#All], 28, 0)</f>
        <v>4.0800000000000003E-2</v>
      </c>
      <c r="AW255" s="9">
        <f>VLOOKUP($C255, Table3[#All], 29, 0)</f>
        <v>0</v>
      </c>
      <c r="AX255" s="9"/>
      <c r="AY255" s="9"/>
      <c r="AZ255" s="10">
        <f t="shared" si="262"/>
        <v>1</v>
      </c>
      <c r="BA255" s="11"/>
      <c r="BB255" s="9">
        <f>VLOOKUP($C255, Table3[#All], 30, 0)</f>
        <v>0.32650000000000001</v>
      </c>
      <c r="BC255" s="9">
        <f>VLOOKUP($C255, Table3[#All], 31, 0)</f>
        <v>0.51019999999999999</v>
      </c>
      <c r="BD255" s="9">
        <f>VLOOKUP($C255, Table3[#All], 32, 0)</f>
        <v>0.16329999999999997</v>
      </c>
      <c r="BE255" s="9">
        <f>VLOOKUP($C255, Table3[#All], 33, 0)</f>
        <v>0</v>
      </c>
      <c r="BF255" s="9"/>
      <c r="BG255" s="10">
        <f t="shared" si="263"/>
        <v>2</v>
      </c>
      <c r="BH255" s="81"/>
      <c r="BI255" s="9">
        <f>VLOOKUP($C255, Table3[#All], 34, 0)</f>
        <v>0</v>
      </c>
      <c r="BJ255" s="9">
        <f>VLOOKUP($C255, Table3[#All], 35, 0)</f>
        <v>0</v>
      </c>
      <c r="BK255" s="9">
        <f>VLOOKUP($C255, Table3[#All], 36, 0)</f>
        <v>0</v>
      </c>
      <c r="BL255" s="9">
        <f>VLOOKUP($C255, Table3[#All], 37, 0)</f>
        <v>0</v>
      </c>
      <c r="BM255" s="9">
        <f>VLOOKUP($C255, Table3[#All], 38, 0)</f>
        <v>0</v>
      </c>
      <c r="BN255" s="10" t="str">
        <f t="shared" si="264"/>
        <v>N/A</v>
      </c>
      <c r="BO255" s="11"/>
      <c r="BP255" s="9">
        <f>VLOOKUP($C255, Table3[#All], 39, 0)</f>
        <v>0.67349999999999999</v>
      </c>
      <c r="BQ255" s="9">
        <f>VLOOKUP($C255, Table3[#All], 40, 0)</f>
        <v>0.1837</v>
      </c>
      <c r="BR255" s="9">
        <f>VLOOKUP($C255, Table3[#All], 41, 0)</f>
        <v>0.1429</v>
      </c>
      <c r="BS255" s="9">
        <f>VLOOKUP($C255, Table3[#All], 42, 0)</f>
        <v>0</v>
      </c>
      <c r="BT255" s="9"/>
      <c r="BU255" s="10">
        <f t="shared" si="234"/>
        <v>2</v>
      </c>
      <c r="BV255" s="11"/>
      <c r="BW255" s="9">
        <f>VLOOKUP($C255, Table3[#All], 43, 0)</f>
        <v>0.79590000000000005</v>
      </c>
      <c r="BX255" s="9">
        <f>VLOOKUP($C255, Table3[#All], 44, 0)</f>
        <v>0.2041</v>
      </c>
      <c r="BY255" s="9">
        <f>VLOOKUP($C255, Table3[#All], 45, 0)</f>
        <v>0</v>
      </c>
      <c r="BZ255" s="9"/>
      <c r="CA255" s="9"/>
      <c r="CB255" s="10">
        <f t="shared" si="235"/>
        <v>1</v>
      </c>
      <c r="CC255" s="81"/>
      <c r="CD255" s="9">
        <f>VLOOKUP($C255, Table3[#All], 46, 0)</f>
        <v>1</v>
      </c>
      <c r="CE255" s="9">
        <f>VLOOKUP($C255, Table3[#All], 47, 0)</f>
        <v>0</v>
      </c>
      <c r="CF255" s="9">
        <f>VLOOKUP($C255, Table3[#All], 48, 0)</f>
        <v>0</v>
      </c>
      <c r="CG255" s="9">
        <f>VLOOKUP($C255, Table3[#All], 49, 0)</f>
        <v>0</v>
      </c>
      <c r="CH255" s="9">
        <f>VLOOKUP($C255, Table3[#All], 50, 0)</f>
        <v>0</v>
      </c>
      <c r="CI255" s="12">
        <f t="shared" si="236"/>
        <v>1</v>
      </c>
      <c r="CJ255" s="13"/>
      <c r="CK255" s="9">
        <f>VLOOKUP($C255, Table3[#All], 51, 0)</f>
        <v>0.53060000000000007</v>
      </c>
      <c r="CL255" s="9">
        <f>VLOOKUP($C255, Table3[#All], 52, 0)</f>
        <v>0.44900000000000001</v>
      </c>
      <c r="CM255" s="9">
        <f>VLOOKUP($C255, Table3[#All], 53, 0)</f>
        <v>2.0400000000000001E-2</v>
      </c>
      <c r="CN255" s="9">
        <f>VLOOKUP($C255, Table3[#All], 54, 0)</f>
        <v>0</v>
      </c>
      <c r="CO255" s="9"/>
      <c r="CP255" s="10">
        <f t="shared" si="237"/>
        <v>2</v>
      </c>
      <c r="CQ255" s="11"/>
      <c r="CR255" s="9">
        <f>VLOOKUP($C255, Table3[#All], 55, 0)</f>
        <v>0.53060000000000007</v>
      </c>
      <c r="CS255" s="9">
        <f>VLOOKUP($C255, Table3[#All], 56, 0)</f>
        <v>0.1837</v>
      </c>
      <c r="CT255" s="9">
        <f>VLOOKUP($C255, Table3[#All], 57, 0)</f>
        <v>0.22450000000000001</v>
      </c>
      <c r="CU255" s="9">
        <f>VLOOKUP($C255, Table3[#All], 58, 0)</f>
        <v>6.1200000000000004E-2</v>
      </c>
      <c r="CV255" s="9">
        <f>VLOOKUP($C255, Table3[#All], 59, 0)</f>
        <v>0</v>
      </c>
      <c r="CW255" s="14">
        <f t="shared" si="238"/>
        <v>3</v>
      </c>
      <c r="CX255" s="81"/>
      <c r="CY255" s="9">
        <f>VLOOKUP($C255, Table3[#All], 60, 0)</f>
        <v>0.44900000000000001</v>
      </c>
      <c r="CZ255" s="9">
        <f>VLOOKUP($C255, Table3[#All], 61, 0)</f>
        <v>0.40820000000000001</v>
      </c>
      <c r="DA255" s="9">
        <f>VLOOKUP($C255, Table3[#All], 62, 0)</f>
        <v>0.1429</v>
      </c>
      <c r="DB255" s="9">
        <f>VLOOKUP($C255, Table3[#All], 63, 0)</f>
        <v>0</v>
      </c>
      <c r="DC255" s="9">
        <f>VLOOKUP($C255, Table3[#All], 64, 0)</f>
        <v>0</v>
      </c>
      <c r="DD255" s="10">
        <f t="shared" si="239"/>
        <v>2</v>
      </c>
      <c r="DE255" s="11"/>
      <c r="DF255" s="9">
        <f>VLOOKUP($C255, Table3[#All], 65, 0)</f>
        <v>0.85709999999999997</v>
      </c>
      <c r="DG255" s="9"/>
      <c r="DH255" s="9">
        <f>VLOOKUP($C255, Table3[#All], 66, 0)</f>
        <v>0.10199999999999999</v>
      </c>
      <c r="DI255" s="9"/>
      <c r="DJ255" s="9">
        <f>VLOOKUP($C255, Table3[#All], 67, 0)</f>
        <v>4.0800000000000003E-2</v>
      </c>
      <c r="DK255" s="14">
        <f t="shared" si="240"/>
        <v>1</v>
      </c>
      <c r="DL255" s="11"/>
      <c r="DM255" s="9">
        <f>VLOOKUP($C255, Table3[#All], 68, 0)</f>
        <v>0.8367</v>
      </c>
      <c r="DN255" s="9"/>
      <c r="DO255" s="9">
        <f>VLOOKUP($C255, Table3[#All], 69, 0)</f>
        <v>0.1429</v>
      </c>
      <c r="DP255" s="9">
        <f>VLOOKUP($C255, Table3[#All], 70, 0)</f>
        <v>2.0400000000000001E-2</v>
      </c>
      <c r="DQ255" s="9"/>
      <c r="DR255" s="14">
        <f t="shared" si="241"/>
        <v>1</v>
      </c>
      <c r="DS255" s="11"/>
      <c r="DT255" s="9">
        <f>VLOOKUP($C255, Table3[#All], 71, 0)</f>
        <v>0.69389999999999996</v>
      </c>
      <c r="DU255" s="9">
        <f>VLOOKUP($C255, Table3[#All], 72, 0)</f>
        <v>0.26530000000000004</v>
      </c>
      <c r="DV255" s="9">
        <f>VLOOKUP($C255, Table3[#All], 73, 0)</f>
        <v>4.0800000000000003E-2</v>
      </c>
      <c r="DW255" s="9">
        <f>VLOOKUP($C255, Table3[#All], 74, 0)</f>
        <v>0</v>
      </c>
      <c r="DX255" s="9">
        <f>VLOOKUP($C255, Table3[#All], 75, 0)</f>
        <v>0</v>
      </c>
      <c r="DY255" s="12">
        <f t="shared" si="266"/>
        <v>2</v>
      </c>
      <c r="DZ255" s="11"/>
      <c r="EA255" s="9">
        <f>VLOOKUP($C255, Table3[#All], 76, 0)</f>
        <v>1</v>
      </c>
      <c r="EB255" s="9">
        <f>VLOOKUP($C255, Table3[#All], 77, 0)</f>
        <v>0</v>
      </c>
      <c r="EC255" s="9">
        <f>VLOOKUP($C255, Table3[#All], 78, 0)</f>
        <v>0</v>
      </c>
      <c r="ED255" s="9">
        <f>VLOOKUP($C255, Table3[#All], 79, 0)</f>
        <v>0</v>
      </c>
      <c r="EE255" s="9">
        <f>VLOOKUP($C255, Table3[#All], 80, 0)</f>
        <v>0</v>
      </c>
      <c r="EF255" s="10">
        <f t="shared" si="242"/>
        <v>1</v>
      </c>
      <c r="EG255" s="9"/>
      <c r="EH255" s="9">
        <f>VLOOKUP($C255, Table3[#All], 81, 0)</f>
        <v>1</v>
      </c>
      <c r="EI255" s="9">
        <f>VLOOKUP($C255, Table3[#All], 82, 0)</f>
        <v>0</v>
      </c>
      <c r="EJ255" s="9">
        <f>VLOOKUP($C255, Table3[#All], 83, 0)</f>
        <v>0</v>
      </c>
      <c r="EK255" s="9">
        <f>VLOOKUP($C255, Table3[#All], 84, 0)</f>
        <v>0</v>
      </c>
      <c r="EL255" s="9">
        <f>VLOOKUP($C255, Table3[#All], 85, 0)</f>
        <v>0</v>
      </c>
      <c r="EM255" s="14">
        <f t="shared" si="243"/>
        <v>1</v>
      </c>
      <c r="EN255" s="11"/>
      <c r="EO255" s="9">
        <f>VLOOKUP($C255, Table3[#All], 86, 0)</f>
        <v>0.8367</v>
      </c>
      <c r="EP255" s="9"/>
      <c r="EQ255" s="9">
        <f>VLOOKUP($C255, Table3[#All], 87, 0)</f>
        <v>0.16329999999999997</v>
      </c>
      <c r="ER255" s="9"/>
      <c r="ES255" s="9"/>
      <c r="ET255" s="14">
        <f t="shared" si="244"/>
        <v>1</v>
      </c>
      <c r="EU255" s="11"/>
      <c r="EV255" s="9">
        <f>VLOOKUP($C255, Table3[#All], 88, 0)</f>
        <v>1</v>
      </c>
      <c r="EW255" s="9">
        <f>VLOOKUP($C255, Table3[#All], 89, 0)</f>
        <v>0</v>
      </c>
      <c r="EX255" s="9">
        <f>VLOOKUP($C255, Table3[#All], 90, 0)</f>
        <v>0</v>
      </c>
      <c r="EY255" s="9">
        <f>VLOOKUP($C255, Table3[#All], 91, 0)</f>
        <v>0</v>
      </c>
      <c r="EZ255" s="9">
        <f>VLOOKUP($C255, Table3[#All], 92, 0)</f>
        <v>0</v>
      </c>
      <c r="FA255" s="12">
        <f t="shared" si="245"/>
        <v>1</v>
      </c>
      <c r="FB255" s="11"/>
      <c r="FC255" s="9">
        <f>VLOOKUP($C255, Table3[#All], 93, 0)</f>
        <v>4.0800000000000003E-2</v>
      </c>
      <c r="FD255" s="9">
        <f>VLOOKUP($C255, Table3[#All], 94, 0)</f>
        <v>0.48979999999999996</v>
      </c>
      <c r="FE255" s="9">
        <f>VLOOKUP($C255, Table3[#All], 95, 0)</f>
        <v>0.42859999999999998</v>
      </c>
      <c r="FF255" s="9">
        <f>VLOOKUP($C255, Table3[#All], 96, 0)</f>
        <v>4.0800000000000003E-2</v>
      </c>
      <c r="FG255" s="9"/>
      <c r="FH255" s="10">
        <f t="shared" si="246"/>
        <v>3</v>
      </c>
      <c r="FI255" s="11"/>
      <c r="FJ255" s="9">
        <f>VLOOKUP($C255, Table3[#All], 97, 0)</f>
        <v>0</v>
      </c>
      <c r="FK255" s="9">
        <f>VLOOKUP($C255, Table3[#All], 98, 0)</f>
        <v>0</v>
      </c>
      <c r="FL255" s="9">
        <f>VLOOKUP($C255, Table3[#All], 99, 0)</f>
        <v>0</v>
      </c>
      <c r="FM255" s="9">
        <f>VLOOKUP($C255, Table3[#All], 100, 0)</f>
        <v>0</v>
      </c>
      <c r="FN255" s="9">
        <f>VLOOKUP($C255, Table3[#All], 101, 0)</f>
        <v>1</v>
      </c>
      <c r="FO255" s="14">
        <f t="shared" si="247"/>
        <v>5</v>
      </c>
      <c r="FP255" s="11"/>
      <c r="FQ255" s="9">
        <f>VLOOKUP($C255, Table3[#All], 102, 0)</f>
        <v>0.87760000000000005</v>
      </c>
      <c r="FR255" s="9">
        <f>VLOOKUP($C255, Table3[#All], 103, 0)</f>
        <v>0.12240000000000001</v>
      </c>
      <c r="FS255" s="9">
        <f>VLOOKUP($C255, Table3[#All], 104, 0)</f>
        <v>0</v>
      </c>
      <c r="FT255" s="9">
        <f>VLOOKUP($C255, Table3[#All], 105, 0)</f>
        <v>0</v>
      </c>
      <c r="FU255" s="9">
        <v>0</v>
      </c>
      <c r="FV255" s="10">
        <f t="shared" si="248"/>
        <v>1</v>
      </c>
      <c r="FW255" s="11"/>
      <c r="FX255" s="9">
        <f>VLOOKUP($C255, Table3[#All], 106, 0)</f>
        <v>0.59179999999999999</v>
      </c>
      <c r="FY255" s="9"/>
      <c r="FZ255" s="9">
        <f>VLOOKUP($C255, Table3[#All], 107, 0)</f>
        <v>0.22450000000000001</v>
      </c>
      <c r="GA255" s="9">
        <f>VLOOKUP($C255, Table3[#All], 108, 0)</f>
        <v>0.1837</v>
      </c>
      <c r="GB255" s="9"/>
      <c r="GC255" s="10">
        <f t="shared" si="265"/>
        <v>3</v>
      </c>
      <c r="GD255" s="81"/>
      <c r="GE255" s="9">
        <f>VLOOKUP($C255, Table3[#All], 109, 0)</f>
        <v>0.54549999999999998</v>
      </c>
      <c r="GF255" s="9">
        <f>VLOOKUP($C255, Table3[#All], 110, 0)</f>
        <v>0.21210000000000001</v>
      </c>
      <c r="GG255" s="9">
        <f>VLOOKUP($C255, Table3[#All], 111, 0)</f>
        <v>0.24239999999999998</v>
      </c>
      <c r="GH255" s="9"/>
      <c r="GI255" s="9">
        <f>VLOOKUP($C255, Table3[#All], 112, 0)</f>
        <v>0</v>
      </c>
      <c r="GJ255" s="12">
        <f t="shared" si="249"/>
        <v>2</v>
      </c>
      <c r="GK255" s="11"/>
      <c r="GL255" s="9">
        <f>VLOOKUP($C255, Table3[#All], 113, 0)</f>
        <v>2.0400000000000001E-2</v>
      </c>
      <c r="GM255" s="9">
        <f>VLOOKUP($C255, Table3[#All], 114, 0)</f>
        <v>0.12240000000000001</v>
      </c>
      <c r="GN255" s="9">
        <f>VLOOKUP($C255, Table3[#All], 115, 0)</f>
        <v>0.40820000000000001</v>
      </c>
      <c r="GO255" s="9">
        <f>VLOOKUP($C255, Table3[#All], 116, 0)</f>
        <v>0.44900000000000001</v>
      </c>
      <c r="GP255" s="9"/>
      <c r="GQ255" s="10">
        <f t="shared" si="250"/>
        <v>4</v>
      </c>
      <c r="GR255" s="11"/>
      <c r="GS255" s="9">
        <f>VLOOKUP($C255, Table2[#All], 3, 0)</f>
        <v>0</v>
      </c>
      <c r="GT255" s="9">
        <f>VLOOKUP($C255, Table2[#All], 4, 0)</f>
        <v>0</v>
      </c>
      <c r="GU255" s="9">
        <f>VLOOKUP($C255, Table2[#All], 5, 0)</f>
        <v>1</v>
      </c>
      <c r="GV255" s="9">
        <f>VLOOKUP($C255, Table2[#All], 6, 0)</f>
        <v>0</v>
      </c>
      <c r="GW255" s="9">
        <f>VLOOKUP($C255, Table2[#All], 7, 0)</f>
        <v>0</v>
      </c>
      <c r="GX255" s="10">
        <f t="shared" si="251"/>
        <v>3</v>
      </c>
      <c r="GY255" s="11"/>
      <c r="GZ255" s="9">
        <v>0</v>
      </c>
      <c r="HA255" s="9">
        <v>0</v>
      </c>
      <c r="HB255" s="9">
        <v>0</v>
      </c>
      <c r="HC255" s="9">
        <v>1</v>
      </c>
      <c r="HD255" s="9"/>
      <c r="HE255" s="10">
        <f t="shared" si="252"/>
        <v>4</v>
      </c>
      <c r="HF255" s="11"/>
      <c r="HG255" s="9">
        <f>VLOOKUP($C255, Table5[#All], 2, 0)</f>
        <v>0</v>
      </c>
      <c r="HH255" s="9">
        <f>VLOOKUP($C255, Table5[#All], 3, 0)</f>
        <v>0</v>
      </c>
      <c r="HI255" s="9">
        <f>VLOOKUP($C255, Table5[#All], 4, 0)</f>
        <v>0</v>
      </c>
      <c r="HJ255" s="9">
        <f>VLOOKUP($C255, Table5[#All], 5, 0)</f>
        <v>1</v>
      </c>
      <c r="HK255" s="9">
        <f>VLOOKUP($C255, Table5[#All], 6, 0)</f>
        <v>0</v>
      </c>
      <c r="HL255" s="10">
        <f t="shared" si="253"/>
        <v>4</v>
      </c>
      <c r="HM255" s="11"/>
      <c r="HN255" s="9">
        <f>VLOOKUP($C255, Table5[#All], 7, 0)</f>
        <v>0</v>
      </c>
      <c r="HO255" s="9">
        <f>VLOOKUP($C255, Table5[#All], 8, 0)</f>
        <v>0</v>
      </c>
      <c r="HP255" s="9">
        <f>VLOOKUP($C255, Table5[#All], 9, 0)</f>
        <v>1</v>
      </c>
      <c r="HQ255" s="9">
        <f>VLOOKUP($C255, Table5[#All], 10, 0)</f>
        <v>0</v>
      </c>
      <c r="HR255" s="9">
        <f>VLOOKUP($C255, Table5[#All], 11, 0)</f>
        <v>0</v>
      </c>
      <c r="HS255" s="10">
        <f t="shared" si="254"/>
        <v>3</v>
      </c>
      <c r="HT255" s="11"/>
      <c r="HU255" s="9">
        <f>VLOOKUP($C255, Table5[#All], 12, 0)</f>
        <v>1</v>
      </c>
      <c r="HV255" s="9">
        <f>VLOOKUP($C255, Table5[#All], 13, 0)</f>
        <v>0</v>
      </c>
      <c r="HW255" s="9">
        <f>VLOOKUP($C255, Table5[#All], 14, 0)</f>
        <v>0</v>
      </c>
      <c r="HX255" s="9">
        <f>VLOOKUP($C255, Table5[#All], 15, 0)</f>
        <v>0</v>
      </c>
      <c r="HY255" s="9">
        <f>VLOOKUP($C255, Table5[#All], 16, 0)</f>
        <v>0</v>
      </c>
      <c r="HZ255" s="10">
        <f t="shared" si="255"/>
        <v>1</v>
      </c>
      <c r="IA255" s="11"/>
      <c r="IB255" s="9">
        <f>VLOOKUP($C255, Table5[#All], 17, 0)</f>
        <v>1</v>
      </c>
      <c r="IC255" s="9">
        <f>VLOOKUP($C255, Table5[#All], 18, 0)</f>
        <v>0</v>
      </c>
      <c r="ID255" s="9">
        <f>VLOOKUP($C255, Table5[#All], 19, 0)</f>
        <v>0</v>
      </c>
      <c r="IE255" s="9">
        <f>VLOOKUP($C255, Table5[#All], 20, 0)</f>
        <v>0</v>
      </c>
      <c r="IF255" s="9">
        <f>VLOOKUP($C255, Table5[#All], 21, 0)</f>
        <v>0</v>
      </c>
      <c r="IG255" s="10">
        <f t="shared" si="256"/>
        <v>1</v>
      </c>
      <c r="IH255" s="11"/>
      <c r="II255" s="9">
        <f>VLOOKUP($C255, Table5[#All], 22, 0)</f>
        <v>1</v>
      </c>
      <c r="IJ255" s="9">
        <f>VLOOKUP($C255, Table5[#All], 23, 0)</f>
        <v>0</v>
      </c>
      <c r="IK255" s="9">
        <f>VLOOKUP($C255, Table5[#All], 24, 0)</f>
        <v>0</v>
      </c>
      <c r="IL255" s="9">
        <f>VLOOKUP($C255, Table5[#All], 25, 0)</f>
        <v>0</v>
      </c>
      <c r="IM255" s="9">
        <f>VLOOKUP($C255, Table5[#All], 26, 0)</f>
        <v>0</v>
      </c>
      <c r="IN255" s="10">
        <f t="shared" si="257"/>
        <v>1</v>
      </c>
      <c r="IO255" s="11"/>
      <c r="IP255" s="9">
        <v>1</v>
      </c>
      <c r="IQ255" s="9">
        <v>0</v>
      </c>
      <c r="IR255" s="9">
        <v>0</v>
      </c>
      <c r="IS255" s="9">
        <v>0</v>
      </c>
      <c r="IT255" s="9">
        <v>0</v>
      </c>
      <c r="IU255" s="10">
        <f t="shared" si="258"/>
        <v>1</v>
      </c>
      <c r="IV255" s="82"/>
    </row>
    <row r="256" spans="1:256" ht="16.3" thickTop="1" thickBot="1" x14ac:dyDescent="0.35">
      <c r="A256" s="16" t="s">
        <v>652</v>
      </c>
      <c r="B256" s="16" t="s">
        <v>657</v>
      </c>
      <c r="C256" s="16" t="s">
        <v>658</v>
      </c>
      <c r="D256" s="11"/>
      <c r="E256" s="9">
        <f>VLOOKUP($C256, Table3[#All], 2, 0)</f>
        <v>0.375</v>
      </c>
      <c r="F256" s="9"/>
      <c r="G256" s="9">
        <f>VLOOKUP($C256, Table3[#All], 3, 0)</f>
        <v>0.45829999999999999</v>
      </c>
      <c r="H256" s="9">
        <f>VLOOKUP($C256, Table3[#All], 4, 0)</f>
        <v>0.16670000000000001</v>
      </c>
      <c r="I256" s="9">
        <f>VLOOKUP($C256, Table3[#All], 5, 0)</f>
        <v>0</v>
      </c>
      <c r="J256" s="10">
        <f t="shared" si="259"/>
        <v>3</v>
      </c>
      <c r="K256" s="11"/>
      <c r="L256" s="9">
        <f>VLOOKUP($C256, Table3[#All], 6, 0)</f>
        <v>0</v>
      </c>
      <c r="M256" s="9"/>
      <c r="N256" s="9">
        <f>VLOOKUP($C256, Table3[#All], 7, 0)</f>
        <v>1</v>
      </c>
      <c r="O256" s="9">
        <f>VLOOKUP($C256, Table3[#All], 8, 0)</f>
        <v>0</v>
      </c>
      <c r="P256" s="9">
        <f>VLOOKUP($C256, Table3[#All], 9, 0)</f>
        <v>0</v>
      </c>
      <c r="Q256" s="10">
        <f t="shared" si="260"/>
        <v>3</v>
      </c>
      <c r="R256" s="11"/>
      <c r="S256" s="9">
        <f>VLOOKUP($C256, Table3[#All], 10, 0)</f>
        <v>0</v>
      </c>
      <c r="T256" s="9">
        <f>VLOOKUP($C256, Table3[#All], 11, 0)</f>
        <v>0.58329999999999993</v>
      </c>
      <c r="U256" s="9">
        <f>VLOOKUP($C256, Table3[#All], 12, 0)</f>
        <v>0.29170000000000001</v>
      </c>
      <c r="V256" s="9">
        <f>VLOOKUP($C256, Table3[#All], 13, 0)</f>
        <v>0.125</v>
      </c>
      <c r="W256" s="9">
        <f>VLOOKUP($C256, Table3[#All], 14, 0)</f>
        <v>0</v>
      </c>
      <c r="X256" s="10">
        <f t="shared" si="261"/>
        <v>3</v>
      </c>
      <c r="Y256" s="11"/>
      <c r="Z256" s="9">
        <f>VLOOKUP($C256, Table3[#All], 15, 0)</f>
        <v>0.125</v>
      </c>
      <c r="AA256" s="9">
        <f>VLOOKUP($C256, Table3[#All], 16, 0)</f>
        <v>0.33329999999999999</v>
      </c>
      <c r="AB256" s="9">
        <f>VLOOKUP($C256, Table3[#All], 17, 0)</f>
        <v>0.29170000000000001</v>
      </c>
      <c r="AC256" s="9">
        <f>VLOOKUP($C256, Table3[#All], 18, 0)</f>
        <v>0.25</v>
      </c>
      <c r="AD256" s="9">
        <f>VLOOKUP($C256, Table3[#All], 19, 0)</f>
        <v>0</v>
      </c>
      <c r="AE256" s="10">
        <f t="shared" si="231"/>
        <v>4</v>
      </c>
      <c r="AF256" s="11"/>
      <c r="AG256" s="9">
        <f>VLOOKUP($C256, Table3[#All], 20, 0)</f>
        <v>0</v>
      </c>
      <c r="AH256" s="9">
        <f>VLOOKUP($C256, Table3[#All], 21, 0)</f>
        <v>0.58329999999999993</v>
      </c>
      <c r="AI256" s="9">
        <f>VLOOKUP($C256, Table3[#All], 22, 0)</f>
        <v>0.41670000000000001</v>
      </c>
      <c r="AJ256" s="9"/>
      <c r="AK256" s="9"/>
      <c r="AL256" s="10">
        <f t="shared" si="232"/>
        <v>3</v>
      </c>
      <c r="AM256" s="11"/>
      <c r="AN256" s="9">
        <f>VLOOKUP($C256, Table3[#All], 23, 0)</f>
        <v>0</v>
      </c>
      <c r="AO256" s="9">
        <f>VLOOKUP($C256, Table3[#All], 24, 0)</f>
        <v>1</v>
      </c>
      <c r="AP256" s="9">
        <f>VLOOKUP($C256, Table3[#All], 25, 0)</f>
        <v>0</v>
      </c>
      <c r="AQ256" s="9">
        <f>VLOOKUP($C256, Table3[#All], 26, 0)</f>
        <v>0</v>
      </c>
      <c r="AR256" s="9"/>
      <c r="AS256" s="12">
        <f t="shared" si="233"/>
        <v>2</v>
      </c>
      <c r="AT256" s="11"/>
      <c r="AU256" s="9">
        <f>VLOOKUP($C256, Table3[#All], 27, 0)</f>
        <v>1</v>
      </c>
      <c r="AV256" s="9">
        <f>VLOOKUP($C256, Table3[#All], 28, 0)</f>
        <v>0</v>
      </c>
      <c r="AW256" s="9">
        <f>VLOOKUP($C256, Table3[#All], 29, 0)</f>
        <v>0</v>
      </c>
      <c r="AX256" s="9"/>
      <c r="AY256" s="9"/>
      <c r="AZ256" s="10">
        <f t="shared" si="262"/>
        <v>1</v>
      </c>
      <c r="BA256" s="11"/>
      <c r="BB256" s="9">
        <f>VLOOKUP($C256, Table3[#All], 30, 0)</f>
        <v>0.375</v>
      </c>
      <c r="BC256" s="9">
        <f>VLOOKUP($C256, Table3[#All], 31, 0)</f>
        <v>0.58329999999999993</v>
      </c>
      <c r="BD256" s="9">
        <f>VLOOKUP($C256, Table3[#All], 32, 0)</f>
        <v>4.1700000000000001E-2</v>
      </c>
      <c r="BE256" s="9">
        <f>VLOOKUP($C256, Table3[#All], 33, 0)</f>
        <v>0</v>
      </c>
      <c r="BF256" s="9"/>
      <c r="BG256" s="10">
        <f t="shared" si="263"/>
        <v>2</v>
      </c>
      <c r="BH256" s="81"/>
      <c r="BI256" s="9">
        <f>VLOOKUP($C256, Table3[#All], 34, 0)</f>
        <v>0</v>
      </c>
      <c r="BJ256" s="9">
        <f>VLOOKUP($C256, Table3[#All], 35, 0)</f>
        <v>0</v>
      </c>
      <c r="BK256" s="9">
        <f>VLOOKUP($C256, Table3[#All], 36, 0)</f>
        <v>0</v>
      </c>
      <c r="BL256" s="9">
        <f>VLOOKUP($C256, Table3[#All], 37, 0)</f>
        <v>0</v>
      </c>
      <c r="BM256" s="9">
        <f>VLOOKUP($C256, Table3[#All], 38, 0)</f>
        <v>0</v>
      </c>
      <c r="BN256" s="10" t="str">
        <f t="shared" si="264"/>
        <v>N/A</v>
      </c>
      <c r="BO256" s="11"/>
      <c r="BP256" s="9">
        <f>VLOOKUP($C256, Table3[#All], 39, 0)</f>
        <v>0.75</v>
      </c>
      <c r="BQ256" s="9">
        <f>VLOOKUP($C256, Table3[#All], 40, 0)</f>
        <v>0.125</v>
      </c>
      <c r="BR256" s="9">
        <f>VLOOKUP($C256, Table3[#All], 41, 0)</f>
        <v>0.125</v>
      </c>
      <c r="BS256" s="9">
        <f>VLOOKUP($C256, Table3[#All], 42, 0)</f>
        <v>0</v>
      </c>
      <c r="BT256" s="9"/>
      <c r="BU256" s="10">
        <f t="shared" si="234"/>
        <v>2</v>
      </c>
      <c r="BV256" s="11"/>
      <c r="BW256" s="9">
        <f>VLOOKUP($C256, Table3[#All], 43, 0)</f>
        <v>0.54170000000000007</v>
      </c>
      <c r="BX256" s="9">
        <f>VLOOKUP($C256, Table3[#All], 44, 0)</f>
        <v>0.45829999999999999</v>
      </c>
      <c r="BY256" s="9">
        <f>VLOOKUP($C256, Table3[#All], 45, 0)</f>
        <v>0</v>
      </c>
      <c r="BZ256" s="9"/>
      <c r="CA256" s="9"/>
      <c r="CB256" s="10">
        <f t="shared" si="235"/>
        <v>2</v>
      </c>
      <c r="CC256" s="81"/>
      <c r="CD256" s="9">
        <f>VLOOKUP($C256, Table3[#All], 46, 0)</f>
        <v>1</v>
      </c>
      <c r="CE256" s="9">
        <f>VLOOKUP($C256, Table3[#All], 47, 0)</f>
        <v>0</v>
      </c>
      <c r="CF256" s="9">
        <f>VLOOKUP($C256, Table3[#All], 48, 0)</f>
        <v>0</v>
      </c>
      <c r="CG256" s="9">
        <f>VLOOKUP($C256, Table3[#All], 49, 0)</f>
        <v>0</v>
      </c>
      <c r="CH256" s="9">
        <f>VLOOKUP($C256, Table3[#All], 50, 0)</f>
        <v>0</v>
      </c>
      <c r="CI256" s="12">
        <f t="shared" si="236"/>
        <v>1</v>
      </c>
      <c r="CJ256" s="13"/>
      <c r="CK256" s="9">
        <f>VLOOKUP($C256, Table3[#All], 51, 0)</f>
        <v>0.5</v>
      </c>
      <c r="CL256" s="9">
        <f>VLOOKUP($C256, Table3[#All], 52, 0)</f>
        <v>0.45829999999999999</v>
      </c>
      <c r="CM256" s="9">
        <f>VLOOKUP($C256, Table3[#All], 53, 0)</f>
        <v>4.1700000000000001E-2</v>
      </c>
      <c r="CN256" s="9">
        <f>VLOOKUP($C256, Table3[#All], 54, 0)</f>
        <v>0</v>
      </c>
      <c r="CO256" s="9"/>
      <c r="CP256" s="10">
        <f t="shared" si="237"/>
        <v>2</v>
      </c>
      <c r="CQ256" s="11"/>
      <c r="CR256" s="9">
        <f>VLOOKUP($C256, Table3[#All], 55, 0)</f>
        <v>0.58329999999999993</v>
      </c>
      <c r="CS256" s="9">
        <f>VLOOKUP($C256, Table3[#All], 56, 0)</f>
        <v>0.20829999999999999</v>
      </c>
      <c r="CT256" s="9">
        <f>VLOOKUP($C256, Table3[#All], 57, 0)</f>
        <v>0.20829999999999999</v>
      </c>
      <c r="CU256" s="9">
        <f>VLOOKUP($C256, Table3[#All], 58, 0)</f>
        <v>0</v>
      </c>
      <c r="CV256" s="9">
        <f>VLOOKUP($C256, Table3[#All], 59, 0)</f>
        <v>0</v>
      </c>
      <c r="CW256" s="14">
        <f t="shared" si="238"/>
        <v>2</v>
      </c>
      <c r="CX256" s="81"/>
      <c r="CY256" s="9">
        <f>VLOOKUP($C256, Table3[#All], 60, 0)</f>
        <v>0.20829999999999999</v>
      </c>
      <c r="CZ256" s="9">
        <f>VLOOKUP($C256, Table3[#All], 61, 0)</f>
        <v>0.66670000000000007</v>
      </c>
      <c r="DA256" s="9">
        <f>VLOOKUP($C256, Table3[#All], 62, 0)</f>
        <v>0.125</v>
      </c>
      <c r="DB256" s="9">
        <f>VLOOKUP($C256, Table3[#All], 63, 0)</f>
        <v>0</v>
      </c>
      <c r="DC256" s="9">
        <f>VLOOKUP($C256, Table3[#All], 64, 0)</f>
        <v>0</v>
      </c>
      <c r="DD256" s="10">
        <f t="shared" si="239"/>
        <v>2</v>
      </c>
      <c r="DE256" s="11"/>
      <c r="DF256" s="9">
        <f>VLOOKUP($C256, Table3[#All], 65, 0)</f>
        <v>0.58329999999999993</v>
      </c>
      <c r="DG256" s="9"/>
      <c r="DH256" s="9">
        <f>VLOOKUP($C256, Table3[#All], 66, 0)</f>
        <v>0.125</v>
      </c>
      <c r="DI256" s="9"/>
      <c r="DJ256" s="9">
        <f>VLOOKUP($C256, Table3[#All], 67, 0)</f>
        <v>0.29170000000000001</v>
      </c>
      <c r="DK256" s="14">
        <f t="shared" si="240"/>
        <v>5</v>
      </c>
      <c r="DL256" s="11"/>
      <c r="DM256" s="9">
        <f>VLOOKUP($C256, Table3[#All], 68, 0)</f>
        <v>1</v>
      </c>
      <c r="DN256" s="9"/>
      <c r="DO256" s="9">
        <f>VLOOKUP($C256, Table3[#All], 69, 0)</f>
        <v>0</v>
      </c>
      <c r="DP256" s="9">
        <f>VLOOKUP($C256, Table3[#All], 70, 0)</f>
        <v>0</v>
      </c>
      <c r="DQ256" s="9"/>
      <c r="DR256" s="14">
        <f t="shared" si="241"/>
        <v>1</v>
      </c>
      <c r="DS256" s="11"/>
      <c r="DT256" s="9">
        <f>VLOOKUP($C256, Table3[#All], 71, 0)</f>
        <v>0.5</v>
      </c>
      <c r="DU256" s="9">
        <f>VLOOKUP($C256, Table3[#All], 72, 0)</f>
        <v>0.375</v>
      </c>
      <c r="DV256" s="9">
        <f>VLOOKUP($C256, Table3[#All], 73, 0)</f>
        <v>0.125</v>
      </c>
      <c r="DW256" s="9">
        <f>VLOOKUP($C256, Table3[#All], 74, 0)</f>
        <v>0</v>
      </c>
      <c r="DX256" s="9">
        <f>VLOOKUP($C256, Table3[#All], 75, 0)</f>
        <v>0</v>
      </c>
      <c r="DY256" s="12">
        <f t="shared" si="266"/>
        <v>2</v>
      </c>
      <c r="DZ256" s="11"/>
      <c r="EA256" s="9">
        <f>VLOOKUP($C256, Table3[#All], 76, 0)</f>
        <v>1</v>
      </c>
      <c r="EB256" s="9">
        <f>VLOOKUP($C256, Table3[#All], 77, 0)</f>
        <v>0</v>
      </c>
      <c r="EC256" s="9">
        <f>VLOOKUP($C256, Table3[#All], 78, 0)</f>
        <v>0</v>
      </c>
      <c r="ED256" s="9">
        <f>VLOOKUP($C256, Table3[#All], 79, 0)</f>
        <v>0</v>
      </c>
      <c r="EE256" s="9">
        <f>VLOOKUP($C256, Table3[#All], 80, 0)</f>
        <v>0</v>
      </c>
      <c r="EF256" s="10">
        <f t="shared" si="242"/>
        <v>1</v>
      </c>
      <c r="EG256" s="9"/>
      <c r="EH256" s="9">
        <f>VLOOKUP($C256, Table3[#All], 81, 0)</f>
        <v>1</v>
      </c>
      <c r="EI256" s="9">
        <f>VLOOKUP($C256, Table3[#All], 82, 0)</f>
        <v>0</v>
      </c>
      <c r="EJ256" s="9">
        <f>VLOOKUP($C256, Table3[#All], 83, 0)</f>
        <v>0</v>
      </c>
      <c r="EK256" s="9">
        <f>VLOOKUP($C256, Table3[#All], 84, 0)</f>
        <v>0</v>
      </c>
      <c r="EL256" s="9">
        <f>VLOOKUP($C256, Table3[#All], 85, 0)</f>
        <v>0</v>
      </c>
      <c r="EM256" s="14">
        <f t="shared" si="243"/>
        <v>1</v>
      </c>
      <c r="EN256" s="11"/>
      <c r="EO256" s="9">
        <f>VLOOKUP($C256, Table3[#All], 86, 0)</f>
        <v>1</v>
      </c>
      <c r="EP256" s="9"/>
      <c r="EQ256" s="9">
        <f>VLOOKUP($C256, Table3[#All], 87, 0)</f>
        <v>0</v>
      </c>
      <c r="ER256" s="9"/>
      <c r="ES256" s="9"/>
      <c r="ET256" s="14">
        <f t="shared" si="244"/>
        <v>1</v>
      </c>
      <c r="EU256" s="11"/>
      <c r="EV256" s="9">
        <f>VLOOKUP($C256, Table3[#All], 88, 0)</f>
        <v>1</v>
      </c>
      <c r="EW256" s="9">
        <f>VLOOKUP($C256, Table3[#All], 89, 0)</f>
        <v>0</v>
      </c>
      <c r="EX256" s="9">
        <f>VLOOKUP($C256, Table3[#All], 90, 0)</f>
        <v>0</v>
      </c>
      <c r="EY256" s="9">
        <f>VLOOKUP($C256, Table3[#All], 91, 0)</f>
        <v>0</v>
      </c>
      <c r="EZ256" s="9">
        <f>VLOOKUP($C256, Table3[#All], 92, 0)</f>
        <v>0</v>
      </c>
      <c r="FA256" s="12">
        <f t="shared" si="245"/>
        <v>1</v>
      </c>
      <c r="FB256" s="11"/>
      <c r="FC256" s="9">
        <f>VLOOKUP($C256, Table3[#All], 93, 0)</f>
        <v>0.20829999999999999</v>
      </c>
      <c r="FD256" s="9">
        <f>VLOOKUP($C256, Table3[#All], 94, 0)</f>
        <v>0.41670000000000001</v>
      </c>
      <c r="FE256" s="9">
        <f>VLOOKUP($C256, Table3[#All], 95, 0)</f>
        <v>0.375</v>
      </c>
      <c r="FF256" s="9">
        <f>VLOOKUP($C256, Table3[#All], 96, 0)</f>
        <v>0</v>
      </c>
      <c r="FG256" s="9"/>
      <c r="FH256" s="10">
        <f t="shared" si="246"/>
        <v>3</v>
      </c>
      <c r="FI256" s="11"/>
      <c r="FJ256" s="9">
        <f>VLOOKUP($C256, Table3[#All], 97, 0)</f>
        <v>0</v>
      </c>
      <c r="FK256" s="9">
        <f>VLOOKUP($C256, Table3[#All], 98, 0)</f>
        <v>0</v>
      </c>
      <c r="FL256" s="9">
        <f>VLOOKUP($C256, Table3[#All], 99, 0)</f>
        <v>0</v>
      </c>
      <c r="FM256" s="9">
        <f>VLOOKUP($C256, Table3[#All], 100, 0)</f>
        <v>0</v>
      </c>
      <c r="FN256" s="9">
        <f>VLOOKUP($C256, Table3[#All], 101, 0)</f>
        <v>1</v>
      </c>
      <c r="FO256" s="14">
        <f t="shared" si="247"/>
        <v>5</v>
      </c>
      <c r="FP256" s="11"/>
      <c r="FQ256" s="9">
        <f>VLOOKUP($C256, Table3[#All], 102, 0)</f>
        <v>0.91670000000000007</v>
      </c>
      <c r="FR256" s="9">
        <f>VLOOKUP($C256, Table3[#All], 103, 0)</f>
        <v>8.3299999999999999E-2</v>
      </c>
      <c r="FS256" s="9">
        <f>VLOOKUP($C256, Table3[#All], 104, 0)</f>
        <v>0</v>
      </c>
      <c r="FT256" s="9">
        <f>VLOOKUP($C256, Table3[#All], 105, 0)</f>
        <v>0</v>
      </c>
      <c r="FU256" s="9">
        <v>0</v>
      </c>
      <c r="FV256" s="10">
        <f t="shared" si="248"/>
        <v>1</v>
      </c>
      <c r="FW256" s="11"/>
      <c r="FX256" s="9">
        <f>VLOOKUP($C256, Table3[#All], 106, 0)</f>
        <v>0.29170000000000001</v>
      </c>
      <c r="FY256" s="9"/>
      <c r="FZ256" s="9">
        <f>VLOOKUP($C256, Table3[#All], 107, 0)</f>
        <v>0.375</v>
      </c>
      <c r="GA256" s="9">
        <f>VLOOKUP($C256, Table3[#All], 108, 0)</f>
        <v>0.33329999999999999</v>
      </c>
      <c r="GB256" s="9"/>
      <c r="GC256" s="10">
        <f t="shared" si="265"/>
        <v>4</v>
      </c>
      <c r="GD256" s="81"/>
      <c r="GE256" s="9">
        <f>VLOOKUP($C256, Table3[#All], 109, 0)</f>
        <v>0.375</v>
      </c>
      <c r="GF256" s="9">
        <f>VLOOKUP($C256, Table3[#All], 110, 0)</f>
        <v>0.3125</v>
      </c>
      <c r="GG256" s="9">
        <f>VLOOKUP($C256, Table3[#All], 111, 0)</f>
        <v>0.3125</v>
      </c>
      <c r="GH256" s="9"/>
      <c r="GI256" s="9">
        <f>VLOOKUP($C256, Table3[#All], 112, 0)</f>
        <v>0</v>
      </c>
      <c r="GJ256" s="12">
        <f t="shared" si="249"/>
        <v>3</v>
      </c>
      <c r="GK256" s="11"/>
      <c r="GL256" s="9">
        <f>VLOOKUP($C256, Table3[#All], 113, 0)</f>
        <v>0.16670000000000001</v>
      </c>
      <c r="GM256" s="9">
        <f>VLOOKUP($C256, Table3[#All], 114, 0)</f>
        <v>0</v>
      </c>
      <c r="GN256" s="9">
        <f>VLOOKUP($C256, Table3[#All], 115, 0)</f>
        <v>0.33329999999999999</v>
      </c>
      <c r="GO256" s="9">
        <f>VLOOKUP($C256, Table3[#All], 116, 0)</f>
        <v>0.5</v>
      </c>
      <c r="GP256" s="9"/>
      <c r="GQ256" s="10">
        <f t="shared" si="250"/>
        <v>4</v>
      </c>
      <c r="GR256" s="11"/>
      <c r="GS256" s="9">
        <f>VLOOKUP($C256, Table2[#All], 3, 0)</f>
        <v>0</v>
      </c>
      <c r="GT256" s="9">
        <f>VLOOKUP($C256, Table2[#All], 4, 0)</f>
        <v>0</v>
      </c>
      <c r="GU256" s="9">
        <f>VLOOKUP($C256, Table2[#All], 5, 0)</f>
        <v>1</v>
      </c>
      <c r="GV256" s="9">
        <f>VLOOKUP($C256, Table2[#All], 6, 0)</f>
        <v>0</v>
      </c>
      <c r="GW256" s="9">
        <f>VLOOKUP($C256, Table2[#All], 7, 0)</f>
        <v>0</v>
      </c>
      <c r="GX256" s="10">
        <f t="shared" si="251"/>
        <v>3</v>
      </c>
      <c r="GY256" s="11"/>
      <c r="GZ256" s="9">
        <v>0</v>
      </c>
      <c r="HA256" s="9">
        <v>0</v>
      </c>
      <c r="HB256" s="9">
        <v>0</v>
      </c>
      <c r="HC256" s="9">
        <v>1</v>
      </c>
      <c r="HD256" s="9"/>
      <c r="HE256" s="10">
        <f t="shared" si="252"/>
        <v>4</v>
      </c>
      <c r="HF256" s="11"/>
      <c r="HG256" s="9">
        <f>VLOOKUP($C256, Table5[#All], 2, 0)</f>
        <v>0</v>
      </c>
      <c r="HH256" s="9">
        <f>VLOOKUP($C256, Table5[#All], 3, 0)</f>
        <v>0</v>
      </c>
      <c r="HI256" s="9">
        <f>VLOOKUP($C256, Table5[#All], 4, 0)</f>
        <v>1</v>
      </c>
      <c r="HJ256" s="9">
        <f>VLOOKUP($C256, Table5[#All], 5, 0)</f>
        <v>0</v>
      </c>
      <c r="HK256" s="9">
        <f>VLOOKUP($C256, Table5[#All], 6, 0)</f>
        <v>0</v>
      </c>
      <c r="HL256" s="10">
        <f t="shared" si="253"/>
        <v>3</v>
      </c>
      <c r="HM256" s="11"/>
      <c r="HN256" s="9">
        <f>VLOOKUP($C256, Table5[#All], 7, 0)</f>
        <v>0</v>
      </c>
      <c r="HO256" s="9">
        <f>VLOOKUP($C256, Table5[#All], 8, 0)</f>
        <v>1</v>
      </c>
      <c r="HP256" s="9">
        <f>VLOOKUP($C256, Table5[#All], 9, 0)</f>
        <v>0</v>
      </c>
      <c r="HQ256" s="9">
        <f>VLOOKUP($C256, Table5[#All], 10, 0)</f>
        <v>0</v>
      </c>
      <c r="HR256" s="9">
        <f>VLOOKUP($C256, Table5[#All], 11, 0)</f>
        <v>0</v>
      </c>
      <c r="HS256" s="10">
        <f t="shared" si="254"/>
        <v>2</v>
      </c>
      <c r="HT256" s="11"/>
      <c r="HU256" s="9">
        <f>VLOOKUP($C256, Table5[#All], 12, 0)</f>
        <v>1</v>
      </c>
      <c r="HV256" s="9">
        <f>VLOOKUP($C256, Table5[#All], 13, 0)</f>
        <v>0</v>
      </c>
      <c r="HW256" s="9">
        <f>VLOOKUP($C256, Table5[#All], 14, 0)</f>
        <v>0</v>
      </c>
      <c r="HX256" s="9">
        <f>VLOOKUP($C256, Table5[#All], 15, 0)</f>
        <v>0</v>
      </c>
      <c r="HY256" s="9">
        <f>VLOOKUP($C256, Table5[#All], 16, 0)</f>
        <v>0</v>
      </c>
      <c r="HZ256" s="10">
        <f t="shared" si="255"/>
        <v>1</v>
      </c>
      <c r="IA256" s="11"/>
      <c r="IB256" s="9">
        <f>VLOOKUP($C256, Table5[#All], 17, 0)</f>
        <v>0</v>
      </c>
      <c r="IC256" s="9">
        <f>VLOOKUP($C256, Table5[#All], 18, 0)</f>
        <v>1</v>
      </c>
      <c r="ID256" s="9">
        <f>VLOOKUP($C256, Table5[#All], 19, 0)</f>
        <v>0</v>
      </c>
      <c r="IE256" s="9">
        <f>VLOOKUP($C256, Table5[#All], 20, 0)</f>
        <v>0</v>
      </c>
      <c r="IF256" s="9">
        <f>VLOOKUP($C256, Table5[#All], 21, 0)</f>
        <v>0</v>
      </c>
      <c r="IG256" s="10">
        <f t="shared" si="256"/>
        <v>2</v>
      </c>
      <c r="IH256" s="11"/>
      <c r="II256" s="9">
        <f>VLOOKUP($C256, Table5[#All], 22, 0)</f>
        <v>1</v>
      </c>
      <c r="IJ256" s="9">
        <f>VLOOKUP($C256, Table5[#All], 23, 0)</f>
        <v>0</v>
      </c>
      <c r="IK256" s="9">
        <f>VLOOKUP($C256, Table5[#All], 24, 0)</f>
        <v>0</v>
      </c>
      <c r="IL256" s="9">
        <f>VLOOKUP($C256, Table5[#All], 25, 0)</f>
        <v>0</v>
      </c>
      <c r="IM256" s="9">
        <f>VLOOKUP($C256, Table5[#All], 26, 0)</f>
        <v>0</v>
      </c>
      <c r="IN256" s="10">
        <f t="shared" si="257"/>
        <v>1</v>
      </c>
      <c r="IO256" s="11"/>
      <c r="IP256" s="9">
        <v>1</v>
      </c>
      <c r="IQ256" s="9">
        <v>0</v>
      </c>
      <c r="IR256" s="9">
        <v>0</v>
      </c>
      <c r="IS256" s="9">
        <v>0</v>
      </c>
      <c r="IT256" s="9">
        <v>0</v>
      </c>
      <c r="IU256" s="10">
        <f t="shared" si="258"/>
        <v>1</v>
      </c>
      <c r="IV256" s="82"/>
    </row>
    <row r="257" spans="1:256" ht="16.3" thickTop="1" thickBot="1" x14ac:dyDescent="0.35">
      <c r="A257" s="16" t="s">
        <v>652</v>
      </c>
      <c r="B257" s="16" t="s">
        <v>659</v>
      </c>
      <c r="C257" s="16" t="s">
        <v>660</v>
      </c>
      <c r="D257" s="11"/>
      <c r="E257" s="9">
        <f>VLOOKUP($C257, Table3[#All], 2, 0)</f>
        <v>0.5</v>
      </c>
      <c r="F257" s="9"/>
      <c r="G257" s="9">
        <f>VLOOKUP($C257, Table3[#All], 3, 0)</f>
        <v>0.17859999999999998</v>
      </c>
      <c r="H257" s="9">
        <f>VLOOKUP($C257, Table3[#All], 4, 0)</f>
        <v>0.32140000000000002</v>
      </c>
      <c r="I257" s="9">
        <f>VLOOKUP($C257, Table3[#All], 5, 0)</f>
        <v>0</v>
      </c>
      <c r="J257" s="10">
        <f t="shared" si="259"/>
        <v>4</v>
      </c>
      <c r="K257" s="11"/>
      <c r="L257" s="9">
        <f>VLOOKUP($C257, Table3[#All], 6, 0)</f>
        <v>0</v>
      </c>
      <c r="M257" s="9"/>
      <c r="N257" s="9">
        <f>VLOOKUP($C257, Table3[#All], 7, 0)</f>
        <v>0</v>
      </c>
      <c r="O257" s="9">
        <f>VLOOKUP($C257, Table3[#All], 8, 0)</f>
        <v>1</v>
      </c>
      <c r="P257" s="9">
        <f>VLOOKUP($C257, Table3[#All], 9, 0)</f>
        <v>0</v>
      </c>
      <c r="Q257" s="10">
        <f t="shared" si="260"/>
        <v>4</v>
      </c>
      <c r="R257" s="11"/>
      <c r="S257" s="9">
        <f>VLOOKUP($C257, Table3[#All], 10, 0)</f>
        <v>0</v>
      </c>
      <c r="T257" s="9">
        <f>VLOOKUP($C257, Table3[#All], 11, 0)</f>
        <v>0.21429999999999999</v>
      </c>
      <c r="U257" s="9">
        <f>VLOOKUP($C257, Table3[#All], 12, 0)</f>
        <v>0.39289999999999997</v>
      </c>
      <c r="V257" s="9">
        <f>VLOOKUP($C257, Table3[#All], 13, 0)</f>
        <v>0.39289999999999997</v>
      </c>
      <c r="W257" s="9">
        <f>VLOOKUP($C257, Table3[#All], 14, 0)</f>
        <v>0</v>
      </c>
      <c r="X257" s="10">
        <f t="shared" si="261"/>
        <v>4</v>
      </c>
      <c r="Y257" s="11"/>
      <c r="Z257" s="9">
        <f>VLOOKUP($C257, Table3[#All], 15, 0)</f>
        <v>0</v>
      </c>
      <c r="AA257" s="9">
        <f>VLOOKUP($C257, Table3[#All], 16, 0)</f>
        <v>7.1399999999999991E-2</v>
      </c>
      <c r="AB257" s="9">
        <f>VLOOKUP($C257, Table3[#All], 17, 0)</f>
        <v>0.25</v>
      </c>
      <c r="AC257" s="9">
        <f>VLOOKUP($C257, Table3[#All], 18, 0)</f>
        <v>0.46429999999999999</v>
      </c>
      <c r="AD257" s="9">
        <f>VLOOKUP($C257, Table3[#All], 19, 0)</f>
        <v>0.21429999999999999</v>
      </c>
      <c r="AE257" s="10">
        <f t="shared" si="231"/>
        <v>4</v>
      </c>
      <c r="AF257" s="11"/>
      <c r="AG257" s="9">
        <f>VLOOKUP($C257, Table3[#All], 20, 0)</f>
        <v>0</v>
      </c>
      <c r="AH257" s="9">
        <f>VLOOKUP($C257, Table3[#All], 21, 0)</f>
        <v>0.59260000000000002</v>
      </c>
      <c r="AI257" s="9">
        <f>VLOOKUP($C257, Table3[#All], 22, 0)</f>
        <v>0.40740000000000004</v>
      </c>
      <c r="AJ257" s="9"/>
      <c r="AK257" s="9"/>
      <c r="AL257" s="10">
        <f t="shared" si="232"/>
        <v>3</v>
      </c>
      <c r="AM257" s="11"/>
      <c r="AN257" s="9">
        <f>VLOOKUP($C257, Table3[#All], 23, 0)</f>
        <v>1</v>
      </c>
      <c r="AO257" s="9">
        <f>VLOOKUP($C257, Table3[#All], 24, 0)</f>
        <v>0</v>
      </c>
      <c r="AP257" s="9">
        <f>VLOOKUP($C257, Table3[#All], 25, 0)</f>
        <v>0</v>
      </c>
      <c r="AQ257" s="9">
        <f>VLOOKUP($C257, Table3[#All], 26, 0)</f>
        <v>0</v>
      </c>
      <c r="AR257" s="9"/>
      <c r="AS257" s="12">
        <f t="shared" si="233"/>
        <v>1</v>
      </c>
      <c r="AT257" s="11"/>
      <c r="AU257" s="9">
        <f>VLOOKUP($C257, Table3[#All], 27, 0)</f>
        <v>0.67859999999999998</v>
      </c>
      <c r="AV257" s="9">
        <f>VLOOKUP($C257, Table3[#All], 28, 0)</f>
        <v>0.28570000000000001</v>
      </c>
      <c r="AW257" s="9">
        <f>VLOOKUP($C257, Table3[#All], 29, 0)</f>
        <v>3.5699999999999996E-2</v>
      </c>
      <c r="AX257" s="9"/>
      <c r="AY257" s="9"/>
      <c r="AZ257" s="10">
        <f t="shared" si="262"/>
        <v>2</v>
      </c>
      <c r="BA257" s="11"/>
      <c r="BB257" s="9">
        <f>VLOOKUP($C257, Table3[#All], 30, 0)</f>
        <v>7.1399999999999991E-2</v>
      </c>
      <c r="BC257" s="9">
        <f>VLOOKUP($C257, Table3[#All], 31, 0)</f>
        <v>0.32140000000000002</v>
      </c>
      <c r="BD257" s="9">
        <f>VLOOKUP($C257, Table3[#All], 32, 0)</f>
        <v>0.60709999999999997</v>
      </c>
      <c r="BE257" s="9">
        <f>VLOOKUP($C257, Table3[#All], 33, 0)</f>
        <v>0</v>
      </c>
      <c r="BF257" s="9"/>
      <c r="BG257" s="10">
        <f t="shared" si="263"/>
        <v>3</v>
      </c>
      <c r="BH257" s="81"/>
      <c r="BI257" s="9">
        <f>VLOOKUP($C257, Table3[#All], 34, 0)</f>
        <v>0</v>
      </c>
      <c r="BJ257" s="9">
        <f>VLOOKUP($C257, Table3[#All], 35, 0)</f>
        <v>0</v>
      </c>
      <c r="BK257" s="9">
        <f>VLOOKUP($C257, Table3[#All], 36, 0)</f>
        <v>0</v>
      </c>
      <c r="BL257" s="9">
        <f>VLOOKUP($C257, Table3[#All], 37, 0)</f>
        <v>0</v>
      </c>
      <c r="BM257" s="9">
        <f>VLOOKUP($C257, Table3[#All], 38, 0)</f>
        <v>0</v>
      </c>
      <c r="BN257" s="10" t="str">
        <f t="shared" si="264"/>
        <v>N/A</v>
      </c>
      <c r="BO257" s="11"/>
      <c r="BP257" s="9">
        <f>VLOOKUP($C257, Table3[#All], 39, 0)</f>
        <v>0.46429999999999999</v>
      </c>
      <c r="BQ257" s="9">
        <f>VLOOKUP($C257, Table3[#All], 40, 0)</f>
        <v>0.21429999999999999</v>
      </c>
      <c r="BR257" s="9">
        <f>VLOOKUP($C257, Table3[#All], 41, 0)</f>
        <v>0.21429999999999999</v>
      </c>
      <c r="BS257" s="9">
        <f>VLOOKUP($C257, Table3[#All], 42, 0)</f>
        <v>0.10710000000000001</v>
      </c>
      <c r="BT257" s="9"/>
      <c r="BU257" s="10">
        <f t="shared" si="234"/>
        <v>3</v>
      </c>
      <c r="BV257" s="11"/>
      <c r="BW257" s="9">
        <f>VLOOKUP($C257, Table3[#All], 43, 0)</f>
        <v>0.71430000000000005</v>
      </c>
      <c r="BX257" s="9">
        <f>VLOOKUP($C257, Table3[#All], 44, 0)</f>
        <v>0.28570000000000001</v>
      </c>
      <c r="BY257" s="9">
        <f>VLOOKUP($C257, Table3[#All], 45, 0)</f>
        <v>0</v>
      </c>
      <c r="BZ257" s="9"/>
      <c r="CA257" s="9"/>
      <c r="CB257" s="10">
        <f t="shared" si="235"/>
        <v>2</v>
      </c>
      <c r="CC257" s="81"/>
      <c r="CD257" s="9">
        <f>VLOOKUP($C257, Table3[#All], 46, 0)</f>
        <v>0.89290000000000003</v>
      </c>
      <c r="CE257" s="9">
        <f>VLOOKUP($C257, Table3[#All], 47, 0)</f>
        <v>0.10710000000000001</v>
      </c>
      <c r="CF257" s="9">
        <f>VLOOKUP($C257, Table3[#All], 48, 0)</f>
        <v>0</v>
      </c>
      <c r="CG257" s="9">
        <f>VLOOKUP($C257, Table3[#All], 49, 0)</f>
        <v>0</v>
      </c>
      <c r="CH257" s="9">
        <f>VLOOKUP($C257, Table3[#All], 50, 0)</f>
        <v>0</v>
      </c>
      <c r="CI257" s="12">
        <f t="shared" si="236"/>
        <v>1</v>
      </c>
      <c r="CJ257" s="13"/>
      <c r="CK257" s="9">
        <f>VLOOKUP($C257, Table3[#All], 51, 0)</f>
        <v>0.35710000000000003</v>
      </c>
      <c r="CL257" s="9">
        <f>VLOOKUP($C257, Table3[#All], 52, 0)</f>
        <v>0.5</v>
      </c>
      <c r="CM257" s="9">
        <f>VLOOKUP($C257, Table3[#All], 53, 0)</f>
        <v>0.1429</v>
      </c>
      <c r="CN257" s="9">
        <f>VLOOKUP($C257, Table3[#All], 54, 0)</f>
        <v>0</v>
      </c>
      <c r="CO257" s="9"/>
      <c r="CP257" s="10">
        <f t="shared" si="237"/>
        <v>2</v>
      </c>
      <c r="CQ257" s="11"/>
      <c r="CR257" s="9">
        <f>VLOOKUP($C257, Table3[#All], 55, 0)</f>
        <v>0.60709999999999997</v>
      </c>
      <c r="CS257" s="9">
        <f>VLOOKUP($C257, Table3[#All], 56, 0)</f>
        <v>0.17859999999999998</v>
      </c>
      <c r="CT257" s="9">
        <f>VLOOKUP($C257, Table3[#All], 57, 0)</f>
        <v>0.21429999999999999</v>
      </c>
      <c r="CU257" s="9">
        <f>VLOOKUP($C257, Table3[#All], 58, 0)</f>
        <v>0</v>
      </c>
      <c r="CV257" s="9">
        <f>VLOOKUP($C257, Table3[#All], 59, 0)</f>
        <v>0</v>
      </c>
      <c r="CW257" s="14">
        <f t="shared" si="238"/>
        <v>2</v>
      </c>
      <c r="CX257" s="81"/>
      <c r="CY257" s="9">
        <f>VLOOKUP($C257, Table3[#All], 60, 0)</f>
        <v>0.17859999999999998</v>
      </c>
      <c r="CZ257" s="9">
        <f>VLOOKUP($C257, Table3[#All], 61, 0)</f>
        <v>0.64290000000000003</v>
      </c>
      <c r="DA257" s="9">
        <f>VLOOKUP($C257, Table3[#All], 62, 0)</f>
        <v>0.17859999999999998</v>
      </c>
      <c r="DB257" s="9">
        <f>VLOOKUP($C257, Table3[#All], 63, 0)</f>
        <v>0</v>
      </c>
      <c r="DC257" s="9">
        <f>VLOOKUP($C257, Table3[#All], 64, 0)</f>
        <v>0</v>
      </c>
      <c r="DD257" s="10">
        <f t="shared" si="239"/>
        <v>2</v>
      </c>
      <c r="DE257" s="11"/>
      <c r="DF257" s="9">
        <f>VLOOKUP($C257, Table3[#All], 65, 0)</f>
        <v>0.10710000000000001</v>
      </c>
      <c r="DG257" s="9"/>
      <c r="DH257" s="9">
        <f>VLOOKUP($C257, Table3[#All], 66, 0)</f>
        <v>0.89290000000000003</v>
      </c>
      <c r="DI257" s="9"/>
      <c r="DJ257" s="9">
        <f>VLOOKUP($C257, Table3[#All], 67, 0)</f>
        <v>0</v>
      </c>
      <c r="DK257" s="14">
        <f t="shared" si="240"/>
        <v>3</v>
      </c>
      <c r="DL257" s="11"/>
      <c r="DM257" s="9">
        <f>VLOOKUP($C257, Table3[#All], 68, 0)</f>
        <v>0.32140000000000002</v>
      </c>
      <c r="DN257" s="9"/>
      <c r="DO257" s="9">
        <f>VLOOKUP($C257, Table3[#All], 69, 0)</f>
        <v>0.39289999999999997</v>
      </c>
      <c r="DP257" s="9">
        <f>VLOOKUP($C257, Table3[#All], 70, 0)</f>
        <v>0.28570000000000001</v>
      </c>
      <c r="DQ257" s="9"/>
      <c r="DR257" s="14">
        <f t="shared" si="241"/>
        <v>4</v>
      </c>
      <c r="DS257" s="11"/>
      <c r="DT257" s="9">
        <f>VLOOKUP($C257, Table3[#All], 71, 0)</f>
        <v>0.35710000000000003</v>
      </c>
      <c r="DU257" s="9">
        <f>VLOOKUP($C257, Table3[#All], 72, 0)</f>
        <v>0.42859999999999998</v>
      </c>
      <c r="DV257" s="9">
        <f>VLOOKUP($C257, Table3[#All], 73, 0)</f>
        <v>0.21429999999999999</v>
      </c>
      <c r="DW257" s="9">
        <f>VLOOKUP($C257, Table3[#All], 74, 0)</f>
        <v>0</v>
      </c>
      <c r="DX257" s="9">
        <f>VLOOKUP($C257, Table3[#All], 75, 0)</f>
        <v>0</v>
      </c>
      <c r="DY257" s="12">
        <f t="shared" si="266"/>
        <v>2</v>
      </c>
      <c r="DZ257" s="11"/>
      <c r="EA257" s="9">
        <f>VLOOKUP($C257, Table3[#All], 76, 0)</f>
        <v>1</v>
      </c>
      <c r="EB257" s="9">
        <f>VLOOKUP($C257, Table3[#All], 77, 0)</f>
        <v>0</v>
      </c>
      <c r="EC257" s="9">
        <f>VLOOKUP($C257, Table3[#All], 78, 0)</f>
        <v>0</v>
      </c>
      <c r="ED257" s="9">
        <f>VLOOKUP($C257, Table3[#All], 79, 0)</f>
        <v>0</v>
      </c>
      <c r="EE257" s="9">
        <f>VLOOKUP($C257, Table3[#All], 80, 0)</f>
        <v>0</v>
      </c>
      <c r="EF257" s="10">
        <f t="shared" si="242"/>
        <v>1</v>
      </c>
      <c r="EG257" s="9"/>
      <c r="EH257" s="9">
        <f>VLOOKUP($C257, Table3[#All], 81, 0)</f>
        <v>1</v>
      </c>
      <c r="EI257" s="9">
        <f>VLOOKUP($C257, Table3[#All], 82, 0)</f>
        <v>0</v>
      </c>
      <c r="EJ257" s="9">
        <f>VLOOKUP($C257, Table3[#All], 83, 0)</f>
        <v>0</v>
      </c>
      <c r="EK257" s="9">
        <f>VLOOKUP($C257, Table3[#All], 84, 0)</f>
        <v>0</v>
      </c>
      <c r="EL257" s="9">
        <f>VLOOKUP($C257, Table3[#All], 85, 0)</f>
        <v>0</v>
      </c>
      <c r="EM257" s="14">
        <f t="shared" si="243"/>
        <v>1</v>
      </c>
      <c r="EN257" s="11"/>
      <c r="EO257" s="9">
        <f>VLOOKUP($C257, Table3[#All], 86, 0)</f>
        <v>0.82140000000000002</v>
      </c>
      <c r="EP257" s="9"/>
      <c r="EQ257" s="9">
        <f>VLOOKUP($C257, Table3[#All], 87, 0)</f>
        <v>0.17859999999999998</v>
      </c>
      <c r="ER257" s="9"/>
      <c r="ES257" s="9"/>
      <c r="ET257" s="14">
        <f t="shared" si="244"/>
        <v>1</v>
      </c>
      <c r="EU257" s="11"/>
      <c r="EV257" s="9">
        <f>VLOOKUP($C257, Table3[#All], 88, 0)</f>
        <v>1</v>
      </c>
      <c r="EW257" s="9">
        <f>VLOOKUP($C257, Table3[#All], 89, 0)</f>
        <v>0</v>
      </c>
      <c r="EX257" s="9">
        <f>VLOOKUP($C257, Table3[#All], 90, 0)</f>
        <v>0</v>
      </c>
      <c r="EY257" s="9">
        <f>VLOOKUP($C257, Table3[#All], 91, 0)</f>
        <v>0</v>
      </c>
      <c r="EZ257" s="9">
        <f>VLOOKUP($C257, Table3[#All], 92, 0)</f>
        <v>0</v>
      </c>
      <c r="FA257" s="12">
        <f t="shared" si="245"/>
        <v>1</v>
      </c>
      <c r="FB257" s="11"/>
      <c r="FC257" s="9">
        <f>VLOOKUP($C257, Table3[#All], 93, 0)</f>
        <v>0</v>
      </c>
      <c r="FD257" s="9">
        <f>VLOOKUP($C257, Table3[#All], 94, 0)</f>
        <v>0.35710000000000003</v>
      </c>
      <c r="FE257" s="9">
        <f>VLOOKUP($C257, Table3[#All], 95, 0)</f>
        <v>0.60709999999999997</v>
      </c>
      <c r="FF257" s="9">
        <f>VLOOKUP($C257, Table3[#All], 96, 0)</f>
        <v>3.5699999999999996E-2</v>
      </c>
      <c r="FG257" s="9"/>
      <c r="FH257" s="10">
        <f t="shared" si="246"/>
        <v>3</v>
      </c>
      <c r="FI257" s="11"/>
      <c r="FJ257" s="9">
        <f>VLOOKUP($C257, Table3[#All], 97, 0)</f>
        <v>0</v>
      </c>
      <c r="FK257" s="9">
        <f>VLOOKUP($C257, Table3[#All], 98, 0)</f>
        <v>0</v>
      </c>
      <c r="FL257" s="9">
        <f>VLOOKUP($C257, Table3[#All], 99, 0)</f>
        <v>0</v>
      </c>
      <c r="FM257" s="9">
        <f>VLOOKUP($C257, Table3[#All], 100, 0)</f>
        <v>0</v>
      </c>
      <c r="FN257" s="9">
        <f>VLOOKUP($C257, Table3[#All], 101, 0)</f>
        <v>1</v>
      </c>
      <c r="FO257" s="14">
        <f t="shared" si="247"/>
        <v>5</v>
      </c>
      <c r="FP257" s="11"/>
      <c r="FQ257" s="9">
        <f>VLOOKUP($C257, Table3[#All], 102, 0)</f>
        <v>0.57140000000000002</v>
      </c>
      <c r="FR257" s="9">
        <f>VLOOKUP($C257, Table3[#All], 103, 0)</f>
        <v>0.42859999999999998</v>
      </c>
      <c r="FS257" s="9">
        <f>VLOOKUP($C257, Table3[#All], 104, 0)</f>
        <v>0</v>
      </c>
      <c r="FT257" s="9">
        <f>VLOOKUP($C257, Table3[#All], 105, 0)</f>
        <v>0</v>
      </c>
      <c r="FU257" s="9">
        <v>0</v>
      </c>
      <c r="FV257" s="10">
        <f t="shared" si="248"/>
        <v>2</v>
      </c>
      <c r="FW257" s="11"/>
      <c r="FX257" s="9">
        <f>VLOOKUP($C257, Table3[#All], 106, 0)</f>
        <v>0.25</v>
      </c>
      <c r="FY257" s="9"/>
      <c r="FZ257" s="9">
        <f>VLOOKUP($C257, Table3[#All], 107, 0)</f>
        <v>0.5</v>
      </c>
      <c r="GA257" s="9">
        <f>VLOOKUP($C257, Table3[#All], 108, 0)</f>
        <v>0.25</v>
      </c>
      <c r="GB257" s="9"/>
      <c r="GC257" s="10">
        <f t="shared" si="265"/>
        <v>4</v>
      </c>
      <c r="GD257" s="81"/>
      <c r="GE257" s="9">
        <f>VLOOKUP($C257, Table3[#All], 109, 0)</f>
        <v>0</v>
      </c>
      <c r="GF257" s="9">
        <f>VLOOKUP($C257, Table3[#All], 110, 0)</f>
        <v>0.75</v>
      </c>
      <c r="GG257" s="9">
        <f>VLOOKUP($C257, Table3[#All], 111, 0)</f>
        <v>0.25</v>
      </c>
      <c r="GH257" s="9"/>
      <c r="GI257" s="9">
        <f>VLOOKUP($C257, Table3[#All], 112, 0)</f>
        <v>0</v>
      </c>
      <c r="GJ257" s="12">
        <f t="shared" si="249"/>
        <v>3</v>
      </c>
      <c r="GK257" s="11"/>
      <c r="GL257" s="9">
        <f>VLOOKUP($C257, Table3[#All], 113, 0)</f>
        <v>0</v>
      </c>
      <c r="GM257" s="9">
        <f>VLOOKUP($C257, Table3[#All], 114, 0)</f>
        <v>0</v>
      </c>
      <c r="GN257" s="9">
        <f>VLOOKUP($C257, Table3[#All], 115, 0)</f>
        <v>0</v>
      </c>
      <c r="GO257" s="9">
        <f>VLOOKUP($C257, Table3[#All], 116, 0)</f>
        <v>1</v>
      </c>
      <c r="GP257" s="9"/>
      <c r="GQ257" s="10">
        <f t="shared" si="250"/>
        <v>4</v>
      </c>
      <c r="GR257" s="11"/>
      <c r="GS257" s="9">
        <f>VLOOKUP($C257, Table2[#All], 3, 0)</f>
        <v>0</v>
      </c>
      <c r="GT257" s="9">
        <f>VLOOKUP($C257, Table2[#All], 4, 0)</f>
        <v>0</v>
      </c>
      <c r="GU257" s="9">
        <f>VLOOKUP($C257, Table2[#All], 5, 0)</f>
        <v>1</v>
      </c>
      <c r="GV257" s="9">
        <f>VLOOKUP($C257, Table2[#All], 6, 0)</f>
        <v>0</v>
      </c>
      <c r="GW257" s="9">
        <f>VLOOKUP($C257, Table2[#All], 7, 0)</f>
        <v>0</v>
      </c>
      <c r="GX257" s="10">
        <f t="shared" si="251"/>
        <v>3</v>
      </c>
      <c r="GY257" s="11"/>
      <c r="GZ257" s="9">
        <v>0</v>
      </c>
      <c r="HA257" s="9">
        <v>0</v>
      </c>
      <c r="HB257" s="9">
        <v>0</v>
      </c>
      <c r="HC257" s="9">
        <v>1</v>
      </c>
      <c r="HD257" s="9"/>
      <c r="HE257" s="10">
        <f t="shared" si="252"/>
        <v>4</v>
      </c>
      <c r="HF257" s="11"/>
      <c r="HG257" s="9">
        <f>VLOOKUP($C257, Table5[#All], 2, 0)</f>
        <v>0</v>
      </c>
      <c r="HH257" s="9">
        <f>VLOOKUP($C257, Table5[#All], 3, 0)</f>
        <v>0</v>
      </c>
      <c r="HI257" s="9">
        <f>VLOOKUP($C257, Table5[#All], 4, 0)</f>
        <v>0</v>
      </c>
      <c r="HJ257" s="9">
        <f>VLOOKUP($C257, Table5[#All], 5, 0)</f>
        <v>1</v>
      </c>
      <c r="HK257" s="9">
        <f>VLOOKUP($C257, Table5[#All], 6, 0)</f>
        <v>0</v>
      </c>
      <c r="HL257" s="10">
        <f t="shared" si="253"/>
        <v>4</v>
      </c>
      <c r="HM257" s="11"/>
      <c r="HN257" s="9">
        <f>VLOOKUP($C257, Table5[#All], 7, 0)</f>
        <v>0</v>
      </c>
      <c r="HO257" s="9">
        <f>VLOOKUP($C257, Table5[#All], 8, 0)</f>
        <v>0</v>
      </c>
      <c r="HP257" s="9">
        <f>VLOOKUP($C257, Table5[#All], 9, 0)</f>
        <v>0</v>
      </c>
      <c r="HQ257" s="9">
        <f>VLOOKUP($C257, Table5[#All], 10, 0)</f>
        <v>1</v>
      </c>
      <c r="HR257" s="9">
        <f>VLOOKUP($C257, Table5[#All], 11, 0)</f>
        <v>0</v>
      </c>
      <c r="HS257" s="10">
        <f t="shared" si="254"/>
        <v>4</v>
      </c>
      <c r="HT257" s="11"/>
      <c r="HU257" s="9">
        <f>VLOOKUP($C257, Table5[#All], 12, 0)</f>
        <v>1</v>
      </c>
      <c r="HV257" s="9">
        <f>VLOOKUP($C257, Table5[#All], 13, 0)</f>
        <v>0</v>
      </c>
      <c r="HW257" s="9">
        <f>VLOOKUP($C257, Table5[#All], 14, 0)</f>
        <v>0</v>
      </c>
      <c r="HX257" s="9">
        <f>VLOOKUP($C257, Table5[#All], 15, 0)</f>
        <v>0</v>
      </c>
      <c r="HY257" s="9">
        <f>VLOOKUP($C257, Table5[#All], 16, 0)</f>
        <v>0</v>
      </c>
      <c r="HZ257" s="10">
        <f t="shared" si="255"/>
        <v>1</v>
      </c>
      <c r="IA257" s="11"/>
      <c r="IB257" s="9">
        <f>VLOOKUP($C257, Table5[#All], 17, 0)</f>
        <v>0</v>
      </c>
      <c r="IC257" s="9">
        <f>VLOOKUP($C257, Table5[#All], 18, 0)</f>
        <v>1</v>
      </c>
      <c r="ID257" s="9">
        <f>VLOOKUP($C257, Table5[#All], 19, 0)</f>
        <v>0</v>
      </c>
      <c r="IE257" s="9">
        <f>VLOOKUP($C257, Table5[#All], 20, 0)</f>
        <v>0</v>
      </c>
      <c r="IF257" s="9">
        <f>VLOOKUP($C257, Table5[#All], 21, 0)</f>
        <v>0</v>
      </c>
      <c r="IG257" s="10">
        <f t="shared" si="256"/>
        <v>2</v>
      </c>
      <c r="IH257" s="11"/>
      <c r="II257" s="9">
        <f>VLOOKUP($C257, Table5[#All], 22, 0)</f>
        <v>1</v>
      </c>
      <c r="IJ257" s="9">
        <f>VLOOKUP($C257, Table5[#All], 23, 0)</f>
        <v>0</v>
      </c>
      <c r="IK257" s="9">
        <f>VLOOKUP($C257, Table5[#All], 24, 0)</f>
        <v>0</v>
      </c>
      <c r="IL257" s="9">
        <f>VLOOKUP($C257, Table5[#All], 25, 0)</f>
        <v>0</v>
      </c>
      <c r="IM257" s="9">
        <f>VLOOKUP($C257, Table5[#All], 26, 0)</f>
        <v>0</v>
      </c>
      <c r="IN257" s="10">
        <f t="shared" si="257"/>
        <v>1</v>
      </c>
      <c r="IO257" s="11"/>
      <c r="IP257" s="9">
        <v>1</v>
      </c>
      <c r="IQ257" s="9">
        <v>0</v>
      </c>
      <c r="IR257" s="9">
        <v>0</v>
      </c>
      <c r="IS257" s="9">
        <v>0</v>
      </c>
      <c r="IT257" s="9">
        <v>0</v>
      </c>
      <c r="IU257" s="10">
        <f t="shared" si="258"/>
        <v>1</v>
      </c>
      <c r="IV257" s="82"/>
    </row>
    <row r="258" spans="1:256" ht="16.3" thickTop="1" thickBot="1" x14ac:dyDescent="0.35">
      <c r="A258" s="16" t="s">
        <v>652</v>
      </c>
      <c r="B258" s="16" t="s">
        <v>661</v>
      </c>
      <c r="C258" s="16" t="s">
        <v>662</v>
      </c>
      <c r="D258" s="11"/>
      <c r="E258" s="9">
        <f>VLOOKUP($C258, Table3[#All], 2, 0)</f>
        <v>0.2</v>
      </c>
      <c r="F258" s="9"/>
      <c r="G258" s="9">
        <f>VLOOKUP($C258, Table3[#All], 3, 0)</f>
        <v>0.4667</v>
      </c>
      <c r="H258" s="9">
        <f>VLOOKUP($C258, Table3[#All], 4, 0)</f>
        <v>0.33329999999999999</v>
      </c>
      <c r="I258" s="9">
        <f>VLOOKUP($C258, Table3[#All], 5, 0)</f>
        <v>0</v>
      </c>
      <c r="J258" s="10">
        <f t="shared" si="259"/>
        <v>4</v>
      </c>
      <c r="K258" s="11"/>
      <c r="L258" s="9">
        <f>VLOOKUP($C258, Table3[#All], 6, 0)</f>
        <v>0</v>
      </c>
      <c r="M258" s="9"/>
      <c r="N258" s="9">
        <f>VLOOKUP($C258, Table3[#All], 7, 0)</f>
        <v>1</v>
      </c>
      <c r="O258" s="9">
        <f>VLOOKUP($C258, Table3[#All], 8, 0)</f>
        <v>0</v>
      </c>
      <c r="P258" s="9">
        <f>VLOOKUP($C258, Table3[#All], 9, 0)</f>
        <v>0</v>
      </c>
      <c r="Q258" s="10">
        <f t="shared" si="260"/>
        <v>3</v>
      </c>
      <c r="R258" s="11"/>
      <c r="S258" s="9">
        <f>VLOOKUP($C258, Table3[#All], 10, 0)</f>
        <v>0</v>
      </c>
      <c r="T258" s="9">
        <f>VLOOKUP($C258, Table3[#All], 11, 0)</f>
        <v>0.1333</v>
      </c>
      <c r="U258" s="9">
        <f>VLOOKUP($C258, Table3[#All], 12, 0)</f>
        <v>0.8</v>
      </c>
      <c r="V258" s="9">
        <f>VLOOKUP($C258, Table3[#All], 13, 0)</f>
        <v>6.6699999999999995E-2</v>
      </c>
      <c r="W258" s="9">
        <f>VLOOKUP($C258, Table3[#All], 14, 0)</f>
        <v>0</v>
      </c>
      <c r="X258" s="10">
        <f t="shared" si="261"/>
        <v>3</v>
      </c>
      <c r="Y258" s="11"/>
      <c r="Z258" s="9">
        <f>VLOOKUP($C258, Table3[#All], 15, 0)</f>
        <v>0</v>
      </c>
      <c r="AA258" s="9">
        <f>VLOOKUP($C258, Table3[#All], 16, 0)</f>
        <v>0.2</v>
      </c>
      <c r="AB258" s="9">
        <f>VLOOKUP($C258, Table3[#All], 17, 0)</f>
        <v>0.4</v>
      </c>
      <c r="AC258" s="9">
        <f>VLOOKUP($C258, Table3[#All], 18, 0)</f>
        <v>0.4</v>
      </c>
      <c r="AD258" s="9">
        <f>VLOOKUP($C258, Table3[#All], 19, 0)</f>
        <v>0</v>
      </c>
      <c r="AE258" s="10">
        <f t="shared" si="231"/>
        <v>4</v>
      </c>
      <c r="AF258" s="11"/>
      <c r="AG258" s="9">
        <f>VLOOKUP($C258, Table3[#All], 20, 0)</f>
        <v>0.26669999999999999</v>
      </c>
      <c r="AH258" s="9">
        <f>VLOOKUP($C258, Table3[#All], 21, 0)</f>
        <v>0.4667</v>
      </c>
      <c r="AI258" s="9">
        <f>VLOOKUP($C258, Table3[#All], 22, 0)</f>
        <v>0.26669999999999999</v>
      </c>
      <c r="AJ258" s="9"/>
      <c r="AK258" s="9"/>
      <c r="AL258" s="10">
        <f t="shared" si="232"/>
        <v>3</v>
      </c>
      <c r="AM258" s="11"/>
      <c r="AN258" s="9">
        <f>VLOOKUP($C258, Table3[#All], 23, 0)</f>
        <v>0</v>
      </c>
      <c r="AO258" s="9">
        <f>VLOOKUP($C258, Table3[#All], 24, 0)</f>
        <v>1</v>
      </c>
      <c r="AP258" s="9">
        <f>VLOOKUP($C258, Table3[#All], 25, 0)</f>
        <v>0</v>
      </c>
      <c r="AQ258" s="9">
        <f>VLOOKUP($C258, Table3[#All], 26, 0)</f>
        <v>0</v>
      </c>
      <c r="AR258" s="9"/>
      <c r="AS258" s="12">
        <f t="shared" si="233"/>
        <v>2</v>
      </c>
      <c r="AT258" s="11"/>
      <c r="AU258" s="9">
        <f>VLOOKUP($C258, Table3[#All], 27, 0)</f>
        <v>0.73329999999999995</v>
      </c>
      <c r="AV258" s="9">
        <f>VLOOKUP($C258, Table3[#All], 28, 0)</f>
        <v>0.2</v>
      </c>
      <c r="AW258" s="9">
        <f>VLOOKUP($C258, Table3[#All], 29, 0)</f>
        <v>6.6699999999999995E-2</v>
      </c>
      <c r="AX258" s="9"/>
      <c r="AY258" s="9"/>
      <c r="AZ258" s="10">
        <f t="shared" si="262"/>
        <v>2</v>
      </c>
      <c r="BA258" s="11"/>
      <c r="BB258" s="9">
        <f>VLOOKUP($C258, Table3[#All], 30, 0)</f>
        <v>0.26669999999999999</v>
      </c>
      <c r="BC258" s="9">
        <f>VLOOKUP($C258, Table3[#All], 31, 0)</f>
        <v>0.4667</v>
      </c>
      <c r="BD258" s="9">
        <f>VLOOKUP($C258, Table3[#All], 32, 0)</f>
        <v>0.26669999999999999</v>
      </c>
      <c r="BE258" s="9">
        <f>VLOOKUP($C258, Table3[#All], 33, 0)</f>
        <v>0</v>
      </c>
      <c r="BF258" s="9"/>
      <c r="BG258" s="10">
        <f t="shared" si="263"/>
        <v>3</v>
      </c>
      <c r="BH258" s="81"/>
      <c r="BI258" s="9">
        <f>VLOOKUP($C258, Table3[#All], 34, 0)</f>
        <v>0</v>
      </c>
      <c r="BJ258" s="9">
        <f>VLOOKUP($C258, Table3[#All], 35, 0)</f>
        <v>0</v>
      </c>
      <c r="BK258" s="9">
        <f>VLOOKUP($C258, Table3[#All], 36, 0)</f>
        <v>0</v>
      </c>
      <c r="BL258" s="9">
        <f>VLOOKUP($C258, Table3[#All], 37, 0)</f>
        <v>0</v>
      </c>
      <c r="BM258" s="9">
        <f>VLOOKUP($C258, Table3[#All], 38, 0)</f>
        <v>0</v>
      </c>
      <c r="BN258" s="10" t="str">
        <f t="shared" si="264"/>
        <v>N/A</v>
      </c>
      <c r="BO258" s="11"/>
      <c r="BP258" s="9">
        <f>VLOOKUP($C258, Table3[#All], 39, 0)</f>
        <v>0.8</v>
      </c>
      <c r="BQ258" s="9">
        <f>VLOOKUP($C258, Table3[#All], 40, 0)</f>
        <v>0.2</v>
      </c>
      <c r="BR258" s="9">
        <f>VLOOKUP($C258, Table3[#All], 41, 0)</f>
        <v>0</v>
      </c>
      <c r="BS258" s="9">
        <f>VLOOKUP($C258, Table3[#All], 42, 0)</f>
        <v>0</v>
      </c>
      <c r="BT258" s="9"/>
      <c r="BU258" s="10">
        <f t="shared" si="234"/>
        <v>1</v>
      </c>
      <c r="BV258" s="11"/>
      <c r="BW258" s="9">
        <f>VLOOKUP($C258, Table3[#All], 43, 0)</f>
        <v>1</v>
      </c>
      <c r="BX258" s="9">
        <f>VLOOKUP($C258, Table3[#All], 44, 0)</f>
        <v>0</v>
      </c>
      <c r="BY258" s="9">
        <f>VLOOKUP($C258, Table3[#All], 45, 0)</f>
        <v>0</v>
      </c>
      <c r="BZ258" s="9"/>
      <c r="CA258" s="9"/>
      <c r="CB258" s="10">
        <f t="shared" si="235"/>
        <v>1</v>
      </c>
      <c r="CC258" s="81"/>
      <c r="CD258" s="9">
        <f>VLOOKUP($C258, Table3[#All], 46, 0)</f>
        <v>0.73329999999999995</v>
      </c>
      <c r="CE258" s="9">
        <f>VLOOKUP($C258, Table3[#All], 47, 0)</f>
        <v>0.26669999999999999</v>
      </c>
      <c r="CF258" s="9">
        <f>VLOOKUP($C258, Table3[#All], 48, 0)</f>
        <v>0</v>
      </c>
      <c r="CG258" s="9">
        <f>VLOOKUP($C258, Table3[#All], 49, 0)</f>
        <v>0</v>
      </c>
      <c r="CH258" s="9">
        <f>VLOOKUP($C258, Table3[#All], 50, 0)</f>
        <v>0</v>
      </c>
      <c r="CI258" s="12">
        <f t="shared" si="236"/>
        <v>2</v>
      </c>
      <c r="CJ258" s="13"/>
      <c r="CK258" s="9">
        <f>VLOOKUP($C258, Table3[#All], 51, 0)</f>
        <v>0.6</v>
      </c>
      <c r="CL258" s="9">
        <f>VLOOKUP($C258, Table3[#All], 52, 0)</f>
        <v>0.33329999999999999</v>
      </c>
      <c r="CM258" s="9">
        <f>VLOOKUP($C258, Table3[#All], 53, 0)</f>
        <v>6.6699999999999995E-2</v>
      </c>
      <c r="CN258" s="9">
        <f>VLOOKUP($C258, Table3[#All], 54, 0)</f>
        <v>0</v>
      </c>
      <c r="CO258" s="9"/>
      <c r="CP258" s="10">
        <f t="shared" si="237"/>
        <v>2</v>
      </c>
      <c r="CQ258" s="11"/>
      <c r="CR258" s="9">
        <f>VLOOKUP($C258, Table3[#All], 55, 0)</f>
        <v>0.33329999999999999</v>
      </c>
      <c r="CS258" s="9">
        <f>VLOOKUP($C258, Table3[#All], 56, 0)</f>
        <v>0.26669999999999999</v>
      </c>
      <c r="CT258" s="9">
        <f>VLOOKUP($C258, Table3[#All], 57, 0)</f>
        <v>0.4</v>
      </c>
      <c r="CU258" s="9">
        <f>VLOOKUP($C258, Table3[#All], 58, 0)</f>
        <v>0</v>
      </c>
      <c r="CV258" s="9">
        <f>VLOOKUP($C258, Table3[#All], 59, 0)</f>
        <v>0</v>
      </c>
      <c r="CW258" s="14">
        <f t="shared" si="238"/>
        <v>3</v>
      </c>
      <c r="CX258" s="81"/>
      <c r="CY258" s="9">
        <f>VLOOKUP($C258, Table3[#All], 60, 0)</f>
        <v>6.6699999999999995E-2</v>
      </c>
      <c r="CZ258" s="9">
        <f>VLOOKUP($C258, Table3[#All], 61, 0)</f>
        <v>0.86670000000000003</v>
      </c>
      <c r="DA258" s="9">
        <f>VLOOKUP($C258, Table3[#All], 62, 0)</f>
        <v>6.6699999999999995E-2</v>
      </c>
      <c r="DB258" s="9">
        <f>VLOOKUP($C258, Table3[#All], 63, 0)</f>
        <v>0</v>
      </c>
      <c r="DC258" s="9">
        <f>VLOOKUP($C258, Table3[#All], 64, 0)</f>
        <v>0</v>
      </c>
      <c r="DD258" s="10">
        <f t="shared" si="239"/>
        <v>2</v>
      </c>
      <c r="DE258" s="11"/>
      <c r="DF258" s="9">
        <f>VLOOKUP($C258, Table3[#All], 65, 0)</f>
        <v>0.2</v>
      </c>
      <c r="DG258" s="9"/>
      <c r="DH258" s="9">
        <f>VLOOKUP($C258, Table3[#All], 66, 0)</f>
        <v>0.73329999999999995</v>
      </c>
      <c r="DI258" s="9"/>
      <c r="DJ258" s="9">
        <f>VLOOKUP($C258, Table3[#All], 67, 0)</f>
        <v>6.6699999999999995E-2</v>
      </c>
      <c r="DK258" s="14">
        <f t="shared" si="240"/>
        <v>3</v>
      </c>
      <c r="DL258" s="11"/>
      <c r="DM258" s="9">
        <f>VLOOKUP($C258, Table3[#All], 68, 0)</f>
        <v>0.5333</v>
      </c>
      <c r="DN258" s="9"/>
      <c r="DO258" s="9">
        <f>VLOOKUP($C258, Table3[#All], 69, 0)</f>
        <v>0.2</v>
      </c>
      <c r="DP258" s="9">
        <f>VLOOKUP($C258, Table3[#All], 70, 0)</f>
        <v>0.26669999999999999</v>
      </c>
      <c r="DQ258" s="9"/>
      <c r="DR258" s="14">
        <f t="shared" si="241"/>
        <v>4</v>
      </c>
      <c r="DS258" s="11"/>
      <c r="DT258" s="9">
        <f>VLOOKUP($C258, Table3[#All], 71, 0)</f>
        <v>0.4667</v>
      </c>
      <c r="DU258" s="9">
        <f>VLOOKUP($C258, Table3[#All], 72, 0)</f>
        <v>0.26669999999999999</v>
      </c>
      <c r="DV258" s="9">
        <f>VLOOKUP($C258, Table3[#All], 73, 0)</f>
        <v>0.26669999999999999</v>
      </c>
      <c r="DW258" s="9">
        <f>VLOOKUP($C258, Table3[#All], 74, 0)</f>
        <v>0</v>
      </c>
      <c r="DX258" s="9">
        <f>VLOOKUP($C258, Table3[#All], 75, 0)</f>
        <v>0</v>
      </c>
      <c r="DY258" s="12">
        <f t="shared" si="266"/>
        <v>3</v>
      </c>
      <c r="DZ258" s="11"/>
      <c r="EA258" s="9">
        <f>VLOOKUP($C258, Table3[#All], 76, 0)</f>
        <v>1</v>
      </c>
      <c r="EB258" s="9">
        <f>VLOOKUP($C258, Table3[#All], 77, 0)</f>
        <v>0</v>
      </c>
      <c r="EC258" s="9">
        <f>VLOOKUP($C258, Table3[#All], 78, 0)</f>
        <v>0</v>
      </c>
      <c r="ED258" s="9">
        <f>VLOOKUP($C258, Table3[#All], 79, 0)</f>
        <v>0</v>
      </c>
      <c r="EE258" s="9">
        <f>VLOOKUP($C258, Table3[#All], 80, 0)</f>
        <v>0</v>
      </c>
      <c r="EF258" s="10">
        <f t="shared" si="242"/>
        <v>1</v>
      </c>
      <c r="EG258" s="9"/>
      <c r="EH258" s="9">
        <f>VLOOKUP($C258, Table3[#All], 81, 0)</f>
        <v>1</v>
      </c>
      <c r="EI258" s="9">
        <f>VLOOKUP($C258, Table3[#All], 82, 0)</f>
        <v>0</v>
      </c>
      <c r="EJ258" s="9">
        <f>VLOOKUP($C258, Table3[#All], 83, 0)</f>
        <v>0</v>
      </c>
      <c r="EK258" s="9">
        <f>VLOOKUP($C258, Table3[#All], 84, 0)</f>
        <v>0</v>
      </c>
      <c r="EL258" s="9">
        <f>VLOOKUP($C258, Table3[#All], 85, 0)</f>
        <v>0</v>
      </c>
      <c r="EM258" s="14">
        <f t="shared" si="243"/>
        <v>1</v>
      </c>
      <c r="EN258" s="11"/>
      <c r="EO258" s="9">
        <f>VLOOKUP($C258, Table3[#All], 86, 0)</f>
        <v>0.8</v>
      </c>
      <c r="EP258" s="9"/>
      <c r="EQ258" s="9">
        <f>VLOOKUP($C258, Table3[#All], 87, 0)</f>
        <v>0.2</v>
      </c>
      <c r="ER258" s="9"/>
      <c r="ES258" s="9"/>
      <c r="ET258" s="14">
        <f t="shared" si="244"/>
        <v>1</v>
      </c>
      <c r="EU258" s="11"/>
      <c r="EV258" s="9">
        <f>VLOOKUP($C258, Table3[#All], 88, 0)</f>
        <v>1</v>
      </c>
      <c r="EW258" s="9">
        <f>VLOOKUP($C258, Table3[#All], 89, 0)</f>
        <v>0</v>
      </c>
      <c r="EX258" s="9">
        <f>VLOOKUP($C258, Table3[#All], 90, 0)</f>
        <v>0</v>
      </c>
      <c r="EY258" s="9">
        <f>VLOOKUP($C258, Table3[#All], 91, 0)</f>
        <v>0</v>
      </c>
      <c r="EZ258" s="9">
        <f>VLOOKUP($C258, Table3[#All], 92, 0)</f>
        <v>0</v>
      </c>
      <c r="FA258" s="12">
        <f t="shared" si="245"/>
        <v>1</v>
      </c>
      <c r="FB258" s="11"/>
      <c r="FC258" s="9">
        <f>VLOOKUP($C258, Table3[#All], 93, 0)</f>
        <v>0</v>
      </c>
      <c r="FD258" s="9">
        <f>VLOOKUP($C258, Table3[#All], 94, 0)</f>
        <v>0.6</v>
      </c>
      <c r="FE258" s="9">
        <f>VLOOKUP($C258, Table3[#All], 95, 0)</f>
        <v>0.33329999999999999</v>
      </c>
      <c r="FF258" s="9">
        <f>VLOOKUP($C258, Table3[#All], 96, 0)</f>
        <v>6.6699999999999995E-2</v>
      </c>
      <c r="FG258" s="9"/>
      <c r="FH258" s="10">
        <f t="shared" si="246"/>
        <v>3</v>
      </c>
      <c r="FI258" s="11"/>
      <c r="FJ258" s="9">
        <f>VLOOKUP($C258, Table3[#All], 97, 0)</f>
        <v>0</v>
      </c>
      <c r="FK258" s="9">
        <f>VLOOKUP($C258, Table3[#All], 98, 0)</f>
        <v>0</v>
      </c>
      <c r="FL258" s="9">
        <f>VLOOKUP($C258, Table3[#All], 99, 0)</f>
        <v>0</v>
      </c>
      <c r="FM258" s="9">
        <f>VLOOKUP($C258, Table3[#All], 100, 0)</f>
        <v>0</v>
      </c>
      <c r="FN258" s="9">
        <f>VLOOKUP($C258, Table3[#All], 101, 0)</f>
        <v>1</v>
      </c>
      <c r="FO258" s="14">
        <f t="shared" si="247"/>
        <v>5</v>
      </c>
      <c r="FP258" s="11"/>
      <c r="FQ258" s="9">
        <f>VLOOKUP($C258, Table3[#All], 102, 0)</f>
        <v>0.86670000000000003</v>
      </c>
      <c r="FR258" s="9">
        <f>VLOOKUP($C258, Table3[#All], 103, 0)</f>
        <v>0.1333</v>
      </c>
      <c r="FS258" s="9">
        <f>VLOOKUP($C258, Table3[#All], 104, 0)</f>
        <v>0</v>
      </c>
      <c r="FT258" s="9">
        <f>VLOOKUP($C258, Table3[#All], 105, 0)</f>
        <v>0</v>
      </c>
      <c r="FU258" s="9">
        <v>0</v>
      </c>
      <c r="FV258" s="10">
        <f t="shared" si="248"/>
        <v>1</v>
      </c>
      <c r="FW258" s="11"/>
      <c r="FX258" s="9">
        <f>VLOOKUP($C258, Table3[#All], 106, 0)</f>
        <v>0.4667</v>
      </c>
      <c r="FY258" s="9"/>
      <c r="FZ258" s="9">
        <f>VLOOKUP($C258, Table3[#All], 107, 0)</f>
        <v>0.4</v>
      </c>
      <c r="GA258" s="9">
        <f>VLOOKUP($C258, Table3[#All], 108, 0)</f>
        <v>0.1333</v>
      </c>
      <c r="GB258" s="9"/>
      <c r="GC258" s="10">
        <f t="shared" si="265"/>
        <v>3</v>
      </c>
      <c r="GD258" s="81"/>
      <c r="GE258" s="9">
        <f>VLOOKUP($C258, Table3[#All], 109, 0)</f>
        <v>0</v>
      </c>
      <c r="GF258" s="9">
        <f>VLOOKUP($C258, Table3[#All], 110, 0)</f>
        <v>1</v>
      </c>
      <c r="GG258" s="9">
        <f>VLOOKUP($C258, Table3[#All], 111, 0)</f>
        <v>0</v>
      </c>
      <c r="GH258" s="9"/>
      <c r="GI258" s="9">
        <f>VLOOKUP($C258, Table3[#All], 112, 0)</f>
        <v>0</v>
      </c>
      <c r="GJ258" s="12">
        <f t="shared" si="249"/>
        <v>2</v>
      </c>
      <c r="GK258" s="11"/>
      <c r="GL258" s="9">
        <f>VLOOKUP($C258, Table3[#All], 113, 0)</f>
        <v>0</v>
      </c>
      <c r="GM258" s="9">
        <f>VLOOKUP($C258, Table3[#All], 114, 0)</f>
        <v>0</v>
      </c>
      <c r="GN258" s="9">
        <f>VLOOKUP($C258, Table3[#All], 115, 0)</f>
        <v>6.6699999999999995E-2</v>
      </c>
      <c r="GO258" s="9">
        <f>VLOOKUP($C258, Table3[#All], 116, 0)</f>
        <v>0.93330000000000002</v>
      </c>
      <c r="GP258" s="9"/>
      <c r="GQ258" s="10">
        <f t="shared" si="250"/>
        <v>4</v>
      </c>
      <c r="GR258" s="11"/>
      <c r="GS258" s="9">
        <f>VLOOKUP($C258, Table2[#All], 3, 0)</f>
        <v>0</v>
      </c>
      <c r="GT258" s="9">
        <f>VLOOKUP($C258, Table2[#All], 4, 0)</f>
        <v>0</v>
      </c>
      <c r="GU258" s="9">
        <f>VLOOKUP($C258, Table2[#All], 5, 0)</f>
        <v>1</v>
      </c>
      <c r="GV258" s="9">
        <f>VLOOKUP($C258, Table2[#All], 6, 0)</f>
        <v>0</v>
      </c>
      <c r="GW258" s="9">
        <f>VLOOKUP($C258, Table2[#All], 7, 0)</f>
        <v>0</v>
      </c>
      <c r="GX258" s="10">
        <f t="shared" si="251"/>
        <v>3</v>
      </c>
      <c r="GY258" s="11"/>
      <c r="GZ258" s="9">
        <v>0</v>
      </c>
      <c r="HA258" s="9">
        <v>0</v>
      </c>
      <c r="HB258" s="9">
        <v>0</v>
      </c>
      <c r="HC258" s="9">
        <v>1</v>
      </c>
      <c r="HD258" s="9"/>
      <c r="HE258" s="10">
        <f t="shared" si="252"/>
        <v>4</v>
      </c>
      <c r="HF258" s="11"/>
      <c r="HG258" s="9">
        <f>VLOOKUP($C258, Table5[#All], 2, 0)</f>
        <v>0</v>
      </c>
      <c r="HH258" s="9">
        <f>VLOOKUP($C258, Table5[#All], 3, 0)</f>
        <v>0</v>
      </c>
      <c r="HI258" s="9">
        <f>VLOOKUP($C258, Table5[#All], 4, 0)</f>
        <v>1</v>
      </c>
      <c r="HJ258" s="9">
        <f>VLOOKUP($C258, Table5[#All], 5, 0)</f>
        <v>0</v>
      </c>
      <c r="HK258" s="9">
        <f>VLOOKUP($C258, Table5[#All], 6, 0)</f>
        <v>0</v>
      </c>
      <c r="HL258" s="10">
        <f t="shared" si="253"/>
        <v>3</v>
      </c>
      <c r="HM258" s="11"/>
      <c r="HN258" s="9">
        <f>VLOOKUP($C258, Table5[#All], 7, 0)</f>
        <v>0</v>
      </c>
      <c r="HO258" s="9">
        <f>VLOOKUP($C258, Table5[#All], 8, 0)</f>
        <v>0</v>
      </c>
      <c r="HP258" s="9">
        <f>VLOOKUP($C258, Table5[#All], 9, 0)</f>
        <v>1</v>
      </c>
      <c r="HQ258" s="9">
        <f>VLOOKUP($C258, Table5[#All], 10, 0)</f>
        <v>0</v>
      </c>
      <c r="HR258" s="9">
        <f>VLOOKUP($C258, Table5[#All], 11, 0)</f>
        <v>0</v>
      </c>
      <c r="HS258" s="10">
        <f t="shared" si="254"/>
        <v>3</v>
      </c>
      <c r="HT258" s="11"/>
      <c r="HU258" s="9">
        <f>VLOOKUP($C258, Table5[#All], 12, 0)</f>
        <v>1</v>
      </c>
      <c r="HV258" s="9">
        <f>VLOOKUP($C258, Table5[#All], 13, 0)</f>
        <v>0</v>
      </c>
      <c r="HW258" s="9">
        <f>VLOOKUP($C258, Table5[#All], 14, 0)</f>
        <v>0</v>
      </c>
      <c r="HX258" s="9">
        <f>VLOOKUP($C258, Table5[#All], 15, 0)</f>
        <v>0</v>
      </c>
      <c r="HY258" s="9">
        <f>VLOOKUP($C258, Table5[#All], 16, 0)</f>
        <v>0</v>
      </c>
      <c r="HZ258" s="10">
        <f t="shared" si="255"/>
        <v>1</v>
      </c>
      <c r="IA258" s="11"/>
      <c r="IB258" s="9">
        <f>VLOOKUP($C258, Table5[#All], 17, 0)</f>
        <v>1</v>
      </c>
      <c r="IC258" s="9">
        <f>VLOOKUP($C258, Table5[#All], 18, 0)</f>
        <v>0</v>
      </c>
      <c r="ID258" s="9">
        <f>VLOOKUP($C258, Table5[#All], 19, 0)</f>
        <v>0</v>
      </c>
      <c r="IE258" s="9">
        <f>VLOOKUP($C258, Table5[#All], 20, 0)</f>
        <v>0</v>
      </c>
      <c r="IF258" s="9">
        <f>VLOOKUP($C258, Table5[#All], 21, 0)</f>
        <v>0</v>
      </c>
      <c r="IG258" s="10">
        <f t="shared" si="256"/>
        <v>1</v>
      </c>
      <c r="IH258" s="11"/>
      <c r="II258" s="9">
        <f>VLOOKUP($C258, Table5[#All], 22, 0)</f>
        <v>1</v>
      </c>
      <c r="IJ258" s="9">
        <f>VLOOKUP($C258, Table5[#All], 23, 0)</f>
        <v>0</v>
      </c>
      <c r="IK258" s="9">
        <f>VLOOKUP($C258, Table5[#All], 24, 0)</f>
        <v>0</v>
      </c>
      <c r="IL258" s="9">
        <f>VLOOKUP($C258, Table5[#All], 25, 0)</f>
        <v>0</v>
      </c>
      <c r="IM258" s="9">
        <f>VLOOKUP($C258, Table5[#All], 26, 0)</f>
        <v>0</v>
      </c>
      <c r="IN258" s="10">
        <f t="shared" si="257"/>
        <v>1</v>
      </c>
      <c r="IO258" s="11"/>
      <c r="IP258" s="9">
        <v>1</v>
      </c>
      <c r="IQ258" s="9">
        <v>0</v>
      </c>
      <c r="IR258" s="9">
        <v>0</v>
      </c>
      <c r="IS258" s="9">
        <v>0</v>
      </c>
      <c r="IT258" s="9">
        <v>0</v>
      </c>
      <c r="IU258" s="10">
        <f t="shared" si="258"/>
        <v>1</v>
      </c>
      <c r="IV258" s="82"/>
    </row>
    <row r="259" spans="1:256" ht="16.3" thickTop="1" thickBot="1" x14ac:dyDescent="0.35">
      <c r="A259" s="16" t="s">
        <v>652</v>
      </c>
      <c r="B259" s="16" t="s">
        <v>652</v>
      </c>
      <c r="C259" s="16" t="s">
        <v>663</v>
      </c>
      <c r="D259" s="11"/>
      <c r="E259" s="9">
        <f>VLOOKUP($C259, Table3[#All], 2, 0)</f>
        <v>0.44259999999999999</v>
      </c>
      <c r="F259" s="9"/>
      <c r="G259" s="9">
        <f>VLOOKUP($C259, Table3[#All], 3, 0)</f>
        <v>0.19670000000000001</v>
      </c>
      <c r="H259" s="9">
        <f>VLOOKUP($C259, Table3[#All], 4, 0)</f>
        <v>0.36070000000000002</v>
      </c>
      <c r="I259" s="9">
        <f>VLOOKUP($C259, Table3[#All], 5, 0)</f>
        <v>0</v>
      </c>
      <c r="J259" s="10">
        <f t="shared" si="259"/>
        <v>4</v>
      </c>
      <c r="K259" s="11"/>
      <c r="L259" s="9">
        <f>VLOOKUP($C259, Table3[#All], 6, 0)</f>
        <v>0</v>
      </c>
      <c r="M259" s="9"/>
      <c r="N259" s="9">
        <f>VLOOKUP($C259, Table3[#All], 7, 0)</f>
        <v>0</v>
      </c>
      <c r="O259" s="9">
        <f>VLOOKUP($C259, Table3[#All], 8, 0)</f>
        <v>1</v>
      </c>
      <c r="P259" s="9">
        <f>VLOOKUP($C259, Table3[#All], 9, 0)</f>
        <v>0</v>
      </c>
      <c r="Q259" s="10">
        <f t="shared" si="260"/>
        <v>4</v>
      </c>
      <c r="R259" s="11"/>
      <c r="S259" s="9">
        <f>VLOOKUP($C259, Table3[#All], 10, 0)</f>
        <v>0</v>
      </c>
      <c r="T259" s="9">
        <f>VLOOKUP($C259, Table3[#All], 11, 0)</f>
        <v>0.22949999999999998</v>
      </c>
      <c r="U259" s="9">
        <f>VLOOKUP($C259, Table3[#All], 12, 0)</f>
        <v>0.50819999999999999</v>
      </c>
      <c r="V259" s="9">
        <f>VLOOKUP($C259, Table3[#All], 13, 0)</f>
        <v>0.26229999999999998</v>
      </c>
      <c r="W259" s="9">
        <f>VLOOKUP($C259, Table3[#All], 14, 0)</f>
        <v>0</v>
      </c>
      <c r="X259" s="10">
        <f t="shared" si="261"/>
        <v>4</v>
      </c>
      <c r="Y259" s="11"/>
      <c r="Z259" s="9">
        <f>VLOOKUP($C259, Table3[#All], 15, 0)</f>
        <v>0</v>
      </c>
      <c r="AA259" s="9">
        <f>VLOOKUP($C259, Table3[#All], 16, 0)</f>
        <v>0.18030000000000002</v>
      </c>
      <c r="AB259" s="9">
        <f>VLOOKUP($C259, Table3[#All], 17, 0)</f>
        <v>0.32789999999999997</v>
      </c>
      <c r="AC259" s="9">
        <f>VLOOKUP($C259, Table3[#All], 18, 0)</f>
        <v>0.45899999999999996</v>
      </c>
      <c r="AD259" s="9">
        <f>VLOOKUP($C259, Table3[#All], 19, 0)</f>
        <v>3.2799999999999996E-2</v>
      </c>
      <c r="AE259" s="10">
        <f t="shared" si="231"/>
        <v>4</v>
      </c>
      <c r="AF259" s="11"/>
      <c r="AG259" s="9">
        <f>VLOOKUP($C259, Table3[#All], 20, 0)</f>
        <v>1.6399999999999998E-2</v>
      </c>
      <c r="AH259" s="9">
        <f>VLOOKUP($C259, Table3[#All], 21, 0)</f>
        <v>0.65569999999999995</v>
      </c>
      <c r="AI259" s="9">
        <f>VLOOKUP($C259, Table3[#All], 22, 0)</f>
        <v>0.32789999999999997</v>
      </c>
      <c r="AJ259" s="9"/>
      <c r="AK259" s="9"/>
      <c r="AL259" s="10">
        <f t="shared" si="232"/>
        <v>3</v>
      </c>
      <c r="AM259" s="11"/>
      <c r="AN259" s="9">
        <f>VLOOKUP($C259, Table3[#All], 23, 0)</f>
        <v>1</v>
      </c>
      <c r="AO259" s="9">
        <f>VLOOKUP($C259, Table3[#All], 24, 0)</f>
        <v>0</v>
      </c>
      <c r="AP259" s="9">
        <f>VLOOKUP($C259, Table3[#All], 25, 0)</f>
        <v>0</v>
      </c>
      <c r="AQ259" s="9">
        <f>VLOOKUP($C259, Table3[#All], 26, 0)</f>
        <v>0</v>
      </c>
      <c r="AR259" s="9"/>
      <c r="AS259" s="12">
        <f t="shared" si="233"/>
        <v>1</v>
      </c>
      <c r="AT259" s="11"/>
      <c r="AU259" s="9">
        <f>VLOOKUP($C259, Table3[#All], 27, 0)</f>
        <v>0.98360000000000003</v>
      </c>
      <c r="AV259" s="9">
        <f>VLOOKUP($C259, Table3[#All], 28, 0)</f>
        <v>1.6399999999999998E-2</v>
      </c>
      <c r="AW259" s="9">
        <f>VLOOKUP($C259, Table3[#All], 29, 0)</f>
        <v>0</v>
      </c>
      <c r="AX259" s="9"/>
      <c r="AY259" s="9"/>
      <c r="AZ259" s="10">
        <f t="shared" si="262"/>
        <v>1</v>
      </c>
      <c r="BA259" s="11"/>
      <c r="BB259" s="9">
        <f>VLOOKUP($C259, Table3[#All], 30, 0)</f>
        <v>0.3115</v>
      </c>
      <c r="BC259" s="9">
        <f>VLOOKUP($C259, Table3[#All], 31, 0)</f>
        <v>0.63929999999999998</v>
      </c>
      <c r="BD259" s="9">
        <f>VLOOKUP($C259, Table3[#All], 32, 0)</f>
        <v>4.9200000000000001E-2</v>
      </c>
      <c r="BE259" s="9">
        <f>VLOOKUP($C259, Table3[#All], 33, 0)</f>
        <v>0</v>
      </c>
      <c r="BF259" s="9"/>
      <c r="BG259" s="10">
        <f t="shared" si="263"/>
        <v>2</v>
      </c>
      <c r="BH259" s="81"/>
      <c r="BI259" s="9">
        <f>VLOOKUP($C259, Table3[#All], 34, 0)</f>
        <v>0</v>
      </c>
      <c r="BJ259" s="9">
        <f>VLOOKUP($C259, Table3[#All], 35, 0)</f>
        <v>0</v>
      </c>
      <c r="BK259" s="9">
        <f>VLOOKUP($C259, Table3[#All], 36, 0)</f>
        <v>0</v>
      </c>
      <c r="BL259" s="9">
        <f>VLOOKUP($C259, Table3[#All], 37, 0)</f>
        <v>0</v>
      </c>
      <c r="BM259" s="9">
        <f>VLOOKUP($C259, Table3[#All], 38, 0)</f>
        <v>0</v>
      </c>
      <c r="BN259" s="10" t="str">
        <f t="shared" si="264"/>
        <v>N/A</v>
      </c>
      <c r="BO259" s="11"/>
      <c r="BP259" s="9">
        <f>VLOOKUP($C259, Table3[#All], 39, 0)</f>
        <v>0.73769999999999991</v>
      </c>
      <c r="BQ259" s="9">
        <f>VLOOKUP($C259, Table3[#All], 40, 0)</f>
        <v>0.18030000000000002</v>
      </c>
      <c r="BR259" s="9">
        <f>VLOOKUP($C259, Table3[#All], 41, 0)</f>
        <v>8.199999999999999E-2</v>
      </c>
      <c r="BS259" s="9">
        <f>VLOOKUP($C259, Table3[#All], 42, 0)</f>
        <v>0</v>
      </c>
      <c r="BT259" s="9"/>
      <c r="BU259" s="10">
        <f t="shared" si="234"/>
        <v>2</v>
      </c>
      <c r="BV259" s="11"/>
      <c r="BW259" s="9">
        <f>VLOOKUP($C259, Table3[#All], 43, 0)</f>
        <v>0.83609999999999995</v>
      </c>
      <c r="BX259" s="9">
        <f>VLOOKUP($C259, Table3[#All], 44, 0)</f>
        <v>0.16390000000000002</v>
      </c>
      <c r="BY259" s="9">
        <f>VLOOKUP($C259, Table3[#All], 45, 0)</f>
        <v>0</v>
      </c>
      <c r="BZ259" s="9"/>
      <c r="CA259" s="9"/>
      <c r="CB259" s="10">
        <f t="shared" si="235"/>
        <v>1</v>
      </c>
      <c r="CC259" s="81"/>
      <c r="CD259" s="9">
        <f>VLOOKUP($C259, Table3[#All], 46, 0)</f>
        <v>0.90159999999999996</v>
      </c>
      <c r="CE259" s="9">
        <f>VLOOKUP($C259, Table3[#All], 47, 0)</f>
        <v>9.8400000000000001E-2</v>
      </c>
      <c r="CF259" s="9">
        <f>VLOOKUP($C259, Table3[#All], 48, 0)</f>
        <v>0</v>
      </c>
      <c r="CG259" s="9">
        <f>VLOOKUP($C259, Table3[#All], 49, 0)</f>
        <v>0</v>
      </c>
      <c r="CH259" s="9">
        <f>VLOOKUP($C259, Table3[#All], 50, 0)</f>
        <v>0</v>
      </c>
      <c r="CI259" s="12">
        <f t="shared" si="236"/>
        <v>1</v>
      </c>
      <c r="CJ259" s="13"/>
      <c r="CK259" s="9">
        <f>VLOOKUP($C259, Table3[#All], 51, 0)</f>
        <v>0.377</v>
      </c>
      <c r="CL259" s="9">
        <f>VLOOKUP($C259, Table3[#All], 52, 0)</f>
        <v>0.59020000000000006</v>
      </c>
      <c r="CM259" s="9">
        <f>VLOOKUP($C259, Table3[#All], 53, 0)</f>
        <v>3.2799999999999996E-2</v>
      </c>
      <c r="CN259" s="9">
        <f>VLOOKUP($C259, Table3[#All], 54, 0)</f>
        <v>0</v>
      </c>
      <c r="CO259" s="9"/>
      <c r="CP259" s="10">
        <f t="shared" si="237"/>
        <v>2</v>
      </c>
      <c r="CQ259" s="11"/>
      <c r="CR259" s="9">
        <f>VLOOKUP($C259, Table3[#All], 55, 0)</f>
        <v>0.40979999999999994</v>
      </c>
      <c r="CS259" s="9">
        <f>VLOOKUP($C259, Table3[#All], 56, 0)</f>
        <v>0.24590000000000001</v>
      </c>
      <c r="CT259" s="9">
        <f>VLOOKUP($C259, Table3[#All], 57, 0)</f>
        <v>0.32789999999999997</v>
      </c>
      <c r="CU259" s="9">
        <f>VLOOKUP($C259, Table3[#All], 58, 0)</f>
        <v>1.6399999999999998E-2</v>
      </c>
      <c r="CV259" s="9">
        <f>VLOOKUP($C259, Table3[#All], 59, 0)</f>
        <v>0</v>
      </c>
      <c r="CW259" s="14">
        <f t="shared" si="238"/>
        <v>3</v>
      </c>
      <c r="CX259" s="81"/>
      <c r="CY259" s="9">
        <f>VLOOKUP($C259, Table3[#All], 60, 0)</f>
        <v>0.42619999999999997</v>
      </c>
      <c r="CZ259" s="9">
        <f>VLOOKUP($C259, Table3[#All], 61, 0)</f>
        <v>0.42619999999999997</v>
      </c>
      <c r="DA259" s="9">
        <f>VLOOKUP($C259, Table3[#All], 62, 0)</f>
        <v>0.14749999999999999</v>
      </c>
      <c r="DB259" s="9">
        <f>VLOOKUP($C259, Table3[#All], 63, 0)</f>
        <v>0</v>
      </c>
      <c r="DC259" s="9">
        <f>VLOOKUP($C259, Table3[#All], 64, 0)</f>
        <v>0</v>
      </c>
      <c r="DD259" s="10">
        <f t="shared" si="239"/>
        <v>2</v>
      </c>
      <c r="DE259" s="11"/>
      <c r="DF259" s="9">
        <f>VLOOKUP($C259, Table3[#All], 65, 0)</f>
        <v>0.57379999999999998</v>
      </c>
      <c r="DG259" s="9"/>
      <c r="DH259" s="9">
        <f>VLOOKUP($C259, Table3[#All], 66, 0)</f>
        <v>0.13109999999999999</v>
      </c>
      <c r="DI259" s="9"/>
      <c r="DJ259" s="9">
        <f>VLOOKUP($C259, Table3[#All], 67, 0)</f>
        <v>0.29510000000000003</v>
      </c>
      <c r="DK259" s="14">
        <f t="shared" si="240"/>
        <v>5</v>
      </c>
      <c r="DL259" s="11"/>
      <c r="DM259" s="9">
        <f>VLOOKUP($C259, Table3[#All], 68, 0)</f>
        <v>0.73769999999999991</v>
      </c>
      <c r="DN259" s="9"/>
      <c r="DO259" s="9">
        <f>VLOOKUP($C259, Table3[#All], 69, 0)</f>
        <v>0.26229999999999998</v>
      </c>
      <c r="DP259" s="9">
        <f>VLOOKUP($C259, Table3[#All], 70, 0)</f>
        <v>0</v>
      </c>
      <c r="DQ259" s="9"/>
      <c r="DR259" s="14">
        <f t="shared" si="241"/>
        <v>3</v>
      </c>
      <c r="DS259" s="11"/>
      <c r="DT259" s="9">
        <f>VLOOKUP($C259, Table3[#All], 71, 0)</f>
        <v>0.60659999999999992</v>
      </c>
      <c r="DU259" s="9">
        <f>VLOOKUP($C259, Table3[#All], 72, 0)</f>
        <v>0.2787</v>
      </c>
      <c r="DV259" s="9">
        <f>VLOOKUP($C259, Table3[#All], 73, 0)</f>
        <v>9.8400000000000001E-2</v>
      </c>
      <c r="DW259" s="9">
        <f>VLOOKUP($C259, Table3[#All], 74, 0)</f>
        <v>1.6399999999999998E-2</v>
      </c>
      <c r="DX259" s="9">
        <f>VLOOKUP($C259, Table3[#All], 75, 0)</f>
        <v>0</v>
      </c>
      <c r="DY259" s="12">
        <f t="shared" si="266"/>
        <v>2</v>
      </c>
      <c r="DZ259" s="11"/>
      <c r="EA259" s="9">
        <f>VLOOKUP($C259, Table3[#All], 76, 0)</f>
        <v>1</v>
      </c>
      <c r="EB259" s="9">
        <f>VLOOKUP($C259, Table3[#All], 77, 0)</f>
        <v>0</v>
      </c>
      <c r="EC259" s="9">
        <f>VLOOKUP($C259, Table3[#All], 78, 0)</f>
        <v>0</v>
      </c>
      <c r="ED259" s="9">
        <f>VLOOKUP($C259, Table3[#All], 79, 0)</f>
        <v>0</v>
      </c>
      <c r="EE259" s="9">
        <f>VLOOKUP($C259, Table3[#All], 80, 0)</f>
        <v>0</v>
      </c>
      <c r="EF259" s="10">
        <f t="shared" si="242"/>
        <v>1</v>
      </c>
      <c r="EG259" s="9"/>
      <c r="EH259" s="9">
        <f>VLOOKUP($C259, Table3[#All], 81, 0)</f>
        <v>1</v>
      </c>
      <c r="EI259" s="9">
        <f>VLOOKUP($C259, Table3[#All], 82, 0)</f>
        <v>0</v>
      </c>
      <c r="EJ259" s="9">
        <f>VLOOKUP($C259, Table3[#All], 83, 0)</f>
        <v>0</v>
      </c>
      <c r="EK259" s="9">
        <f>VLOOKUP($C259, Table3[#All], 84, 0)</f>
        <v>0</v>
      </c>
      <c r="EL259" s="9">
        <f>VLOOKUP($C259, Table3[#All], 85, 0)</f>
        <v>0</v>
      </c>
      <c r="EM259" s="14">
        <f t="shared" si="243"/>
        <v>1</v>
      </c>
      <c r="EN259" s="11"/>
      <c r="EO259" s="9">
        <f>VLOOKUP($C259, Table3[#All], 86, 0)</f>
        <v>0.81969999999999998</v>
      </c>
      <c r="EP259" s="9"/>
      <c r="EQ259" s="9">
        <f>VLOOKUP($C259, Table3[#All], 87, 0)</f>
        <v>0.18030000000000002</v>
      </c>
      <c r="ER259" s="9"/>
      <c r="ES259" s="9"/>
      <c r="ET259" s="14">
        <f t="shared" si="244"/>
        <v>1</v>
      </c>
      <c r="EU259" s="11"/>
      <c r="EV259" s="9">
        <f>VLOOKUP($C259, Table3[#All], 88, 0)</f>
        <v>1</v>
      </c>
      <c r="EW259" s="9">
        <f>VLOOKUP($C259, Table3[#All], 89, 0)</f>
        <v>0</v>
      </c>
      <c r="EX259" s="9">
        <f>VLOOKUP($C259, Table3[#All], 90, 0)</f>
        <v>0</v>
      </c>
      <c r="EY259" s="9">
        <f>VLOOKUP($C259, Table3[#All], 91, 0)</f>
        <v>0</v>
      </c>
      <c r="EZ259" s="9">
        <f>VLOOKUP($C259, Table3[#All], 92, 0)</f>
        <v>0</v>
      </c>
      <c r="FA259" s="12">
        <f t="shared" si="245"/>
        <v>1</v>
      </c>
      <c r="FB259" s="11"/>
      <c r="FC259" s="9">
        <f>VLOOKUP($C259, Table3[#All], 93, 0)</f>
        <v>0</v>
      </c>
      <c r="FD259" s="9">
        <f>VLOOKUP($C259, Table3[#All], 94, 0)</f>
        <v>0.54100000000000004</v>
      </c>
      <c r="FE259" s="9">
        <f>VLOOKUP($C259, Table3[#All], 95, 0)</f>
        <v>0.45899999999999996</v>
      </c>
      <c r="FF259" s="9">
        <f>VLOOKUP($C259, Table3[#All], 96, 0)</f>
        <v>0</v>
      </c>
      <c r="FG259" s="9"/>
      <c r="FH259" s="10">
        <f t="shared" si="246"/>
        <v>3</v>
      </c>
      <c r="FI259" s="11"/>
      <c r="FJ259" s="9">
        <f>VLOOKUP($C259, Table3[#All], 97, 0)</f>
        <v>0</v>
      </c>
      <c r="FK259" s="9">
        <f>VLOOKUP($C259, Table3[#All], 98, 0)</f>
        <v>0</v>
      </c>
      <c r="FL259" s="9">
        <f>VLOOKUP($C259, Table3[#All], 99, 0)</f>
        <v>0</v>
      </c>
      <c r="FM259" s="9">
        <f>VLOOKUP($C259, Table3[#All], 100, 0)</f>
        <v>0</v>
      </c>
      <c r="FN259" s="9">
        <f>VLOOKUP($C259, Table3[#All], 101, 0)</f>
        <v>1</v>
      </c>
      <c r="FO259" s="14">
        <f t="shared" si="247"/>
        <v>5</v>
      </c>
      <c r="FP259" s="11"/>
      <c r="FQ259" s="9">
        <f>VLOOKUP($C259, Table3[#All], 102, 0)</f>
        <v>0.83609999999999995</v>
      </c>
      <c r="FR259" s="9">
        <f>VLOOKUP($C259, Table3[#All], 103, 0)</f>
        <v>0.16390000000000002</v>
      </c>
      <c r="FS259" s="9">
        <f>VLOOKUP($C259, Table3[#All], 104, 0)</f>
        <v>0</v>
      </c>
      <c r="FT259" s="9">
        <f>VLOOKUP($C259, Table3[#All], 105, 0)</f>
        <v>0</v>
      </c>
      <c r="FU259" s="9">
        <v>0</v>
      </c>
      <c r="FV259" s="10">
        <f t="shared" si="248"/>
        <v>1</v>
      </c>
      <c r="FW259" s="11"/>
      <c r="FX259" s="9">
        <f>VLOOKUP($C259, Table3[#All], 106, 0)</f>
        <v>0.32789999999999997</v>
      </c>
      <c r="FY259" s="9"/>
      <c r="FZ259" s="9">
        <f>VLOOKUP($C259, Table3[#All], 107, 0)</f>
        <v>0.42619999999999997</v>
      </c>
      <c r="GA259" s="9">
        <f>VLOOKUP($C259, Table3[#All], 108, 0)</f>
        <v>0.24590000000000001</v>
      </c>
      <c r="GB259" s="9"/>
      <c r="GC259" s="10">
        <f t="shared" si="265"/>
        <v>3</v>
      </c>
      <c r="GD259" s="81"/>
      <c r="GE259" s="9">
        <f>VLOOKUP($C259, Table3[#All], 109, 0)</f>
        <v>5.4100000000000002E-2</v>
      </c>
      <c r="GF259" s="9">
        <f>VLOOKUP($C259, Table3[#All], 110, 0)</f>
        <v>0.54049999999999998</v>
      </c>
      <c r="GG259" s="9">
        <f>VLOOKUP($C259, Table3[#All], 111, 0)</f>
        <v>0.40539999999999998</v>
      </c>
      <c r="GH259" s="9"/>
      <c r="GI259" s="9">
        <f>VLOOKUP($C259, Table3[#All], 112, 0)</f>
        <v>0</v>
      </c>
      <c r="GJ259" s="12">
        <f t="shared" si="249"/>
        <v>3</v>
      </c>
      <c r="GK259" s="11"/>
      <c r="GL259" s="9">
        <f>VLOOKUP($C259, Table3[#All], 113, 0)</f>
        <v>3.2799999999999996E-2</v>
      </c>
      <c r="GM259" s="9">
        <f>VLOOKUP($C259, Table3[#All], 114, 0)</f>
        <v>1.6399999999999998E-2</v>
      </c>
      <c r="GN259" s="9">
        <f>VLOOKUP($C259, Table3[#All], 115, 0)</f>
        <v>0.16390000000000002</v>
      </c>
      <c r="GO259" s="9">
        <f>VLOOKUP($C259, Table3[#All], 116, 0)</f>
        <v>0.78689999999999993</v>
      </c>
      <c r="GP259" s="9"/>
      <c r="GQ259" s="10">
        <f t="shared" si="250"/>
        <v>4</v>
      </c>
      <c r="GR259" s="11"/>
      <c r="GS259" s="9">
        <f>VLOOKUP($C259, Table2[#All], 3, 0)</f>
        <v>0</v>
      </c>
      <c r="GT259" s="9">
        <f>VLOOKUP($C259, Table2[#All], 4, 0)</f>
        <v>0</v>
      </c>
      <c r="GU259" s="9">
        <f>VLOOKUP($C259, Table2[#All], 5, 0)</f>
        <v>1</v>
      </c>
      <c r="GV259" s="9">
        <f>VLOOKUP($C259, Table2[#All], 6, 0)</f>
        <v>0</v>
      </c>
      <c r="GW259" s="9">
        <f>VLOOKUP($C259, Table2[#All], 7, 0)</f>
        <v>0</v>
      </c>
      <c r="GX259" s="10">
        <f t="shared" si="251"/>
        <v>3</v>
      </c>
      <c r="GY259" s="11"/>
      <c r="GZ259" s="9">
        <v>0</v>
      </c>
      <c r="HA259" s="9">
        <v>0</v>
      </c>
      <c r="HB259" s="9">
        <v>0</v>
      </c>
      <c r="HC259" s="9">
        <v>1</v>
      </c>
      <c r="HD259" s="9"/>
      <c r="HE259" s="10">
        <f t="shared" si="252"/>
        <v>4</v>
      </c>
      <c r="HF259" s="11"/>
      <c r="HG259" s="9">
        <f>VLOOKUP($C259, Table5[#All], 2, 0)</f>
        <v>0</v>
      </c>
      <c r="HH259" s="9">
        <f>VLOOKUP($C259, Table5[#All], 3, 0)</f>
        <v>0</v>
      </c>
      <c r="HI259" s="9">
        <f>VLOOKUP($C259, Table5[#All], 4, 0)</f>
        <v>1</v>
      </c>
      <c r="HJ259" s="9">
        <f>VLOOKUP($C259, Table5[#All], 5, 0)</f>
        <v>0</v>
      </c>
      <c r="HK259" s="9">
        <f>VLOOKUP($C259, Table5[#All], 6, 0)</f>
        <v>0</v>
      </c>
      <c r="HL259" s="10">
        <f t="shared" si="253"/>
        <v>3</v>
      </c>
      <c r="HM259" s="11"/>
      <c r="HN259" s="9">
        <f>VLOOKUP($C259, Table5[#All], 7, 0)</f>
        <v>0</v>
      </c>
      <c r="HO259" s="9">
        <f>VLOOKUP($C259, Table5[#All], 8, 0)</f>
        <v>1</v>
      </c>
      <c r="HP259" s="9">
        <f>VLOOKUP($C259, Table5[#All], 9, 0)</f>
        <v>0</v>
      </c>
      <c r="HQ259" s="9">
        <f>VLOOKUP($C259, Table5[#All], 10, 0)</f>
        <v>0</v>
      </c>
      <c r="HR259" s="9">
        <f>VLOOKUP($C259, Table5[#All], 11, 0)</f>
        <v>0</v>
      </c>
      <c r="HS259" s="10">
        <f t="shared" si="254"/>
        <v>2</v>
      </c>
      <c r="HT259" s="11"/>
      <c r="HU259" s="9">
        <f>VLOOKUP($C259, Table5[#All], 12, 0)</f>
        <v>1</v>
      </c>
      <c r="HV259" s="9">
        <f>VLOOKUP($C259, Table5[#All], 13, 0)</f>
        <v>0</v>
      </c>
      <c r="HW259" s="9">
        <f>VLOOKUP($C259, Table5[#All], 14, 0)</f>
        <v>0</v>
      </c>
      <c r="HX259" s="9">
        <f>VLOOKUP($C259, Table5[#All], 15, 0)</f>
        <v>0</v>
      </c>
      <c r="HY259" s="9">
        <f>VLOOKUP($C259, Table5[#All], 16, 0)</f>
        <v>0</v>
      </c>
      <c r="HZ259" s="10">
        <f t="shared" si="255"/>
        <v>1</v>
      </c>
      <c r="IA259" s="11"/>
      <c r="IB259" s="9">
        <f>VLOOKUP($C259, Table5[#All], 17, 0)</f>
        <v>0</v>
      </c>
      <c r="IC259" s="9">
        <f>VLOOKUP($C259, Table5[#All], 18, 0)</f>
        <v>0</v>
      </c>
      <c r="ID259" s="9">
        <f>VLOOKUP($C259, Table5[#All], 19, 0)</f>
        <v>1</v>
      </c>
      <c r="IE259" s="9">
        <f>VLOOKUP($C259, Table5[#All], 20, 0)</f>
        <v>0</v>
      </c>
      <c r="IF259" s="9">
        <f>VLOOKUP($C259, Table5[#All], 21, 0)</f>
        <v>0</v>
      </c>
      <c r="IG259" s="10">
        <f t="shared" si="256"/>
        <v>3</v>
      </c>
      <c r="IH259" s="11"/>
      <c r="II259" s="9">
        <f>VLOOKUP($C259, Table5[#All], 22, 0)</f>
        <v>1</v>
      </c>
      <c r="IJ259" s="9">
        <f>VLOOKUP($C259, Table5[#All], 23, 0)</f>
        <v>0</v>
      </c>
      <c r="IK259" s="9">
        <f>VLOOKUP($C259, Table5[#All], 24, 0)</f>
        <v>0</v>
      </c>
      <c r="IL259" s="9">
        <f>VLOOKUP($C259, Table5[#All], 25, 0)</f>
        <v>0</v>
      </c>
      <c r="IM259" s="9">
        <f>VLOOKUP($C259, Table5[#All], 26, 0)</f>
        <v>0</v>
      </c>
      <c r="IN259" s="10">
        <f t="shared" si="257"/>
        <v>1</v>
      </c>
      <c r="IO259" s="11"/>
      <c r="IP259" s="9">
        <v>1</v>
      </c>
      <c r="IQ259" s="9">
        <v>0</v>
      </c>
      <c r="IR259" s="9">
        <v>0</v>
      </c>
      <c r="IS259" s="9">
        <v>0</v>
      </c>
      <c r="IT259" s="9">
        <v>0</v>
      </c>
      <c r="IU259" s="10">
        <f t="shared" si="258"/>
        <v>1</v>
      </c>
      <c r="IV259" s="82"/>
    </row>
    <row r="260" spans="1:256" ht="16.3" thickTop="1" thickBot="1" x14ac:dyDescent="0.35">
      <c r="A260" s="16" t="s">
        <v>652</v>
      </c>
      <c r="B260" s="16" t="s">
        <v>664</v>
      </c>
      <c r="C260" s="16" t="s">
        <v>665</v>
      </c>
      <c r="D260" s="11"/>
      <c r="E260" s="9">
        <f>VLOOKUP($C260, Table3[#All], 2, 0)</f>
        <v>0.36109999999999998</v>
      </c>
      <c r="F260" s="9"/>
      <c r="G260" s="9">
        <f>VLOOKUP($C260, Table3[#All], 3, 0)</f>
        <v>0.16670000000000001</v>
      </c>
      <c r="H260" s="9">
        <f>VLOOKUP($C260, Table3[#All], 4, 0)</f>
        <v>0.41670000000000001</v>
      </c>
      <c r="I260" s="9">
        <f>VLOOKUP($C260, Table3[#All], 5, 0)</f>
        <v>5.5599999999999997E-2</v>
      </c>
      <c r="J260" s="10">
        <f t="shared" si="259"/>
        <v>4</v>
      </c>
      <c r="K260" s="11"/>
      <c r="L260" s="9">
        <f>VLOOKUP($C260, Table3[#All], 6, 0)</f>
        <v>0</v>
      </c>
      <c r="M260" s="9"/>
      <c r="N260" s="9">
        <f>VLOOKUP($C260, Table3[#All], 7, 0)</f>
        <v>0</v>
      </c>
      <c r="O260" s="9">
        <f>VLOOKUP($C260, Table3[#All], 8, 0)</f>
        <v>1</v>
      </c>
      <c r="P260" s="9">
        <f>VLOOKUP($C260, Table3[#All], 9, 0)</f>
        <v>0</v>
      </c>
      <c r="Q260" s="10">
        <f t="shared" si="260"/>
        <v>4</v>
      </c>
      <c r="R260" s="11"/>
      <c r="S260" s="9">
        <f>VLOOKUP($C260, Table3[#All], 10, 0)</f>
        <v>0</v>
      </c>
      <c r="T260" s="9">
        <f>VLOOKUP($C260, Table3[#All], 11, 0)</f>
        <v>0.25</v>
      </c>
      <c r="U260" s="9">
        <f>VLOOKUP($C260, Table3[#All], 12, 0)</f>
        <v>0.5</v>
      </c>
      <c r="V260" s="9">
        <f>VLOOKUP($C260, Table3[#All], 13, 0)</f>
        <v>0.25</v>
      </c>
      <c r="W260" s="9">
        <f>VLOOKUP($C260, Table3[#All], 14, 0)</f>
        <v>0</v>
      </c>
      <c r="X260" s="10">
        <f t="shared" si="261"/>
        <v>4</v>
      </c>
      <c r="Y260" s="11"/>
      <c r="Z260" s="9">
        <f>VLOOKUP($C260, Table3[#All], 15, 0)</f>
        <v>0</v>
      </c>
      <c r="AA260" s="9">
        <f>VLOOKUP($C260, Table3[#All], 16, 0)</f>
        <v>0.16670000000000001</v>
      </c>
      <c r="AB260" s="9">
        <f>VLOOKUP($C260, Table3[#All], 17, 0)</f>
        <v>0.22219999999999998</v>
      </c>
      <c r="AC260" s="9">
        <f>VLOOKUP($C260, Table3[#All], 18, 0)</f>
        <v>0.55559999999999998</v>
      </c>
      <c r="AD260" s="9">
        <f>VLOOKUP($C260, Table3[#All], 19, 0)</f>
        <v>5.5599999999999997E-2</v>
      </c>
      <c r="AE260" s="10">
        <f t="shared" si="231"/>
        <v>4</v>
      </c>
      <c r="AF260" s="11"/>
      <c r="AG260" s="9">
        <f>VLOOKUP($C260, Table3[#All], 20, 0)</f>
        <v>0</v>
      </c>
      <c r="AH260" s="9">
        <f>VLOOKUP($C260, Table3[#All], 21, 0)</f>
        <v>0.55559999999999998</v>
      </c>
      <c r="AI260" s="9">
        <f>VLOOKUP($C260, Table3[#All], 22, 0)</f>
        <v>0.44439999999999996</v>
      </c>
      <c r="AJ260" s="9"/>
      <c r="AK260" s="9"/>
      <c r="AL260" s="10">
        <f t="shared" si="232"/>
        <v>3</v>
      </c>
      <c r="AM260" s="11"/>
      <c r="AN260" s="9">
        <f>VLOOKUP($C260, Table3[#All], 23, 0)</f>
        <v>1</v>
      </c>
      <c r="AO260" s="9">
        <f>VLOOKUP($C260, Table3[#All], 24, 0)</f>
        <v>0</v>
      </c>
      <c r="AP260" s="9">
        <f>VLOOKUP($C260, Table3[#All], 25, 0)</f>
        <v>0</v>
      </c>
      <c r="AQ260" s="9">
        <f>VLOOKUP($C260, Table3[#All], 26, 0)</f>
        <v>0</v>
      </c>
      <c r="AR260" s="9"/>
      <c r="AS260" s="12">
        <f t="shared" si="233"/>
        <v>1</v>
      </c>
      <c r="AT260" s="11"/>
      <c r="AU260" s="9">
        <f>VLOOKUP($C260, Table3[#All], 27, 0)</f>
        <v>0.77780000000000005</v>
      </c>
      <c r="AV260" s="9">
        <f>VLOOKUP($C260, Table3[#All], 28, 0)</f>
        <v>0.22219999999999998</v>
      </c>
      <c r="AW260" s="9">
        <f>VLOOKUP($C260, Table3[#All], 29, 0)</f>
        <v>0</v>
      </c>
      <c r="AX260" s="9"/>
      <c r="AY260" s="9"/>
      <c r="AZ260" s="10">
        <f t="shared" si="262"/>
        <v>1</v>
      </c>
      <c r="BA260" s="11"/>
      <c r="BB260" s="9">
        <f>VLOOKUP($C260, Table3[#All], 30, 0)</f>
        <v>0.25</v>
      </c>
      <c r="BC260" s="9">
        <f>VLOOKUP($C260, Table3[#All], 31, 0)</f>
        <v>0.36109999999999998</v>
      </c>
      <c r="BD260" s="9">
        <f>VLOOKUP($C260, Table3[#All], 32, 0)</f>
        <v>0.38890000000000002</v>
      </c>
      <c r="BE260" s="9">
        <f>VLOOKUP($C260, Table3[#All], 33, 0)</f>
        <v>0</v>
      </c>
      <c r="BF260" s="9"/>
      <c r="BG260" s="10">
        <f t="shared" si="263"/>
        <v>3</v>
      </c>
      <c r="BH260" s="81"/>
      <c r="BI260" s="9">
        <f>VLOOKUP($C260, Table3[#All], 34, 0)</f>
        <v>0</v>
      </c>
      <c r="BJ260" s="9">
        <f>VLOOKUP($C260, Table3[#All], 35, 0)</f>
        <v>0</v>
      </c>
      <c r="BK260" s="9">
        <f>VLOOKUP($C260, Table3[#All], 36, 0)</f>
        <v>1</v>
      </c>
      <c r="BL260" s="9">
        <f>VLOOKUP($C260, Table3[#All], 37, 0)</f>
        <v>0</v>
      </c>
      <c r="BM260" s="9">
        <f>VLOOKUP($C260, Table3[#All], 38, 0)</f>
        <v>0</v>
      </c>
      <c r="BN260" s="10">
        <f t="shared" si="264"/>
        <v>3</v>
      </c>
      <c r="BO260" s="11"/>
      <c r="BP260" s="9">
        <f>VLOOKUP($C260, Table3[#All], 39, 0)</f>
        <v>0.63890000000000002</v>
      </c>
      <c r="BQ260" s="9">
        <f>VLOOKUP($C260, Table3[#All], 40, 0)</f>
        <v>0.19440000000000002</v>
      </c>
      <c r="BR260" s="9">
        <f>VLOOKUP($C260, Table3[#All], 41, 0)</f>
        <v>0.1389</v>
      </c>
      <c r="BS260" s="9">
        <f>VLOOKUP($C260, Table3[#All], 42, 0)</f>
        <v>2.7799999999999998E-2</v>
      </c>
      <c r="BT260" s="9"/>
      <c r="BU260" s="10">
        <f t="shared" si="234"/>
        <v>2</v>
      </c>
      <c r="BV260" s="11"/>
      <c r="BW260" s="9">
        <f>VLOOKUP($C260, Table3[#All], 43, 0)</f>
        <v>0.61109999999999998</v>
      </c>
      <c r="BX260" s="9">
        <f>VLOOKUP($C260, Table3[#All], 44, 0)</f>
        <v>0.38890000000000002</v>
      </c>
      <c r="BY260" s="9">
        <f>VLOOKUP($C260, Table3[#All], 45, 0)</f>
        <v>0</v>
      </c>
      <c r="BZ260" s="9"/>
      <c r="CA260" s="9"/>
      <c r="CB260" s="10">
        <f t="shared" si="235"/>
        <v>2</v>
      </c>
      <c r="CC260" s="81"/>
      <c r="CD260" s="9">
        <f>VLOOKUP($C260, Table3[#All], 46, 0)</f>
        <v>0.88890000000000002</v>
      </c>
      <c r="CE260" s="9">
        <f>VLOOKUP($C260, Table3[#All], 47, 0)</f>
        <v>0.11109999999999999</v>
      </c>
      <c r="CF260" s="9">
        <f>VLOOKUP($C260, Table3[#All], 48, 0)</f>
        <v>0</v>
      </c>
      <c r="CG260" s="9">
        <f>VLOOKUP($C260, Table3[#All], 49, 0)</f>
        <v>0</v>
      </c>
      <c r="CH260" s="9">
        <f>VLOOKUP($C260, Table3[#All], 50, 0)</f>
        <v>0</v>
      </c>
      <c r="CI260" s="12">
        <f t="shared" si="236"/>
        <v>1</v>
      </c>
      <c r="CJ260" s="13"/>
      <c r="CK260" s="9">
        <f>VLOOKUP($C260, Table3[#All], 51, 0)</f>
        <v>0.33329999999999999</v>
      </c>
      <c r="CL260" s="9">
        <f>VLOOKUP($C260, Table3[#All], 52, 0)</f>
        <v>0.66670000000000007</v>
      </c>
      <c r="CM260" s="9">
        <f>VLOOKUP($C260, Table3[#All], 53, 0)</f>
        <v>0</v>
      </c>
      <c r="CN260" s="9">
        <f>VLOOKUP($C260, Table3[#All], 54, 0)</f>
        <v>0</v>
      </c>
      <c r="CO260" s="9"/>
      <c r="CP260" s="10">
        <f t="shared" si="237"/>
        <v>2</v>
      </c>
      <c r="CQ260" s="11"/>
      <c r="CR260" s="9">
        <f>VLOOKUP($C260, Table3[#All], 55, 0)</f>
        <v>0.47220000000000001</v>
      </c>
      <c r="CS260" s="9">
        <f>VLOOKUP($C260, Table3[#All], 56, 0)</f>
        <v>0.16670000000000001</v>
      </c>
      <c r="CT260" s="9">
        <f>VLOOKUP($C260, Table3[#All], 57, 0)</f>
        <v>0.33329999999999999</v>
      </c>
      <c r="CU260" s="9">
        <f>VLOOKUP($C260, Table3[#All], 58, 0)</f>
        <v>2.7799999999999998E-2</v>
      </c>
      <c r="CV260" s="9">
        <f>VLOOKUP($C260, Table3[#All], 59, 0)</f>
        <v>0</v>
      </c>
      <c r="CW260" s="14">
        <f t="shared" si="238"/>
        <v>3</v>
      </c>
      <c r="CX260" s="81"/>
      <c r="CY260" s="9">
        <f>VLOOKUP($C260, Table3[#All], 60, 0)</f>
        <v>0.38890000000000002</v>
      </c>
      <c r="CZ260" s="9">
        <f>VLOOKUP($C260, Table3[#All], 61, 0)</f>
        <v>0.30559999999999998</v>
      </c>
      <c r="DA260" s="9">
        <f>VLOOKUP($C260, Table3[#All], 62, 0)</f>
        <v>0.30559999999999998</v>
      </c>
      <c r="DB260" s="9">
        <f>VLOOKUP($C260, Table3[#All], 63, 0)</f>
        <v>0</v>
      </c>
      <c r="DC260" s="9">
        <f>VLOOKUP($C260, Table3[#All], 64, 0)</f>
        <v>0</v>
      </c>
      <c r="DD260" s="10">
        <f t="shared" si="239"/>
        <v>3</v>
      </c>
      <c r="DE260" s="11"/>
      <c r="DF260" s="9">
        <f>VLOOKUP($C260, Table3[#All], 65, 0)</f>
        <v>0.44439999999999996</v>
      </c>
      <c r="DG260" s="9"/>
      <c r="DH260" s="9">
        <f>VLOOKUP($C260, Table3[#All], 66, 0)</f>
        <v>0.22219999999999998</v>
      </c>
      <c r="DI260" s="9"/>
      <c r="DJ260" s="9">
        <f>VLOOKUP($C260, Table3[#All], 67, 0)</f>
        <v>0.33329999999999999</v>
      </c>
      <c r="DK260" s="14">
        <f t="shared" si="240"/>
        <v>5</v>
      </c>
      <c r="DL260" s="11"/>
      <c r="DM260" s="9">
        <f>VLOOKUP($C260, Table3[#All], 68, 0)</f>
        <v>0.52780000000000005</v>
      </c>
      <c r="DN260" s="9"/>
      <c r="DO260" s="9">
        <f>VLOOKUP($C260, Table3[#All], 69, 0)</f>
        <v>0.25</v>
      </c>
      <c r="DP260" s="9">
        <f>VLOOKUP($C260, Table3[#All], 70, 0)</f>
        <v>0.22219999999999998</v>
      </c>
      <c r="DQ260" s="9"/>
      <c r="DR260" s="14">
        <f t="shared" si="241"/>
        <v>3</v>
      </c>
      <c r="DS260" s="11"/>
      <c r="DT260" s="9">
        <f>VLOOKUP($C260, Table3[#All], 71, 0)</f>
        <v>0.41670000000000001</v>
      </c>
      <c r="DU260" s="9">
        <f>VLOOKUP($C260, Table3[#All], 72, 0)</f>
        <v>0.30559999999999998</v>
      </c>
      <c r="DV260" s="9">
        <f>VLOOKUP($C260, Table3[#All], 73, 0)</f>
        <v>0.27779999999999999</v>
      </c>
      <c r="DW260" s="9">
        <f>VLOOKUP($C260, Table3[#All], 74, 0)</f>
        <v>0</v>
      </c>
      <c r="DX260" s="9">
        <f>VLOOKUP($C260, Table3[#All], 75, 0)</f>
        <v>0</v>
      </c>
      <c r="DY260" s="12">
        <f t="shared" si="266"/>
        <v>3</v>
      </c>
      <c r="DZ260" s="11"/>
      <c r="EA260" s="9">
        <f>VLOOKUP($C260, Table3[#All], 76, 0)</f>
        <v>1</v>
      </c>
      <c r="EB260" s="9">
        <f>VLOOKUP($C260, Table3[#All], 77, 0)</f>
        <v>0</v>
      </c>
      <c r="EC260" s="9">
        <f>VLOOKUP($C260, Table3[#All], 78, 0)</f>
        <v>0</v>
      </c>
      <c r="ED260" s="9">
        <f>VLOOKUP($C260, Table3[#All], 79, 0)</f>
        <v>0</v>
      </c>
      <c r="EE260" s="9">
        <f>VLOOKUP($C260, Table3[#All], 80, 0)</f>
        <v>0</v>
      </c>
      <c r="EF260" s="10">
        <f t="shared" si="242"/>
        <v>1</v>
      </c>
      <c r="EG260" s="9"/>
      <c r="EH260" s="9">
        <f>VLOOKUP($C260, Table3[#All], 81, 0)</f>
        <v>1</v>
      </c>
      <c r="EI260" s="9">
        <f>VLOOKUP($C260, Table3[#All], 82, 0)</f>
        <v>0</v>
      </c>
      <c r="EJ260" s="9">
        <f>VLOOKUP($C260, Table3[#All], 83, 0)</f>
        <v>0</v>
      </c>
      <c r="EK260" s="9">
        <f>VLOOKUP($C260, Table3[#All], 84, 0)</f>
        <v>0</v>
      </c>
      <c r="EL260" s="9">
        <f>VLOOKUP($C260, Table3[#All], 85, 0)</f>
        <v>0</v>
      </c>
      <c r="EM260" s="14">
        <f t="shared" si="243"/>
        <v>1</v>
      </c>
      <c r="EN260" s="11"/>
      <c r="EO260" s="9">
        <f>VLOOKUP($C260, Table3[#All], 86, 0)</f>
        <v>0.75</v>
      </c>
      <c r="EP260" s="9"/>
      <c r="EQ260" s="9">
        <f>VLOOKUP($C260, Table3[#All], 87, 0)</f>
        <v>0.25</v>
      </c>
      <c r="ER260" s="9"/>
      <c r="ES260" s="9"/>
      <c r="ET260" s="14">
        <f t="shared" si="244"/>
        <v>3</v>
      </c>
      <c r="EU260" s="11"/>
      <c r="EV260" s="9">
        <f>VLOOKUP($C260, Table3[#All], 88, 0)</f>
        <v>1</v>
      </c>
      <c r="EW260" s="9">
        <f>VLOOKUP($C260, Table3[#All], 89, 0)</f>
        <v>0</v>
      </c>
      <c r="EX260" s="9">
        <f>VLOOKUP($C260, Table3[#All], 90, 0)</f>
        <v>0</v>
      </c>
      <c r="EY260" s="9">
        <f>VLOOKUP($C260, Table3[#All], 91, 0)</f>
        <v>0</v>
      </c>
      <c r="EZ260" s="9">
        <f>VLOOKUP($C260, Table3[#All], 92, 0)</f>
        <v>0</v>
      </c>
      <c r="FA260" s="12">
        <f t="shared" si="245"/>
        <v>1</v>
      </c>
      <c r="FB260" s="11"/>
      <c r="FC260" s="9">
        <f>VLOOKUP($C260, Table3[#All], 93, 0)</f>
        <v>0</v>
      </c>
      <c r="FD260" s="9">
        <f>VLOOKUP($C260, Table3[#All], 94, 0)</f>
        <v>0.5</v>
      </c>
      <c r="FE260" s="9">
        <f>VLOOKUP($C260, Table3[#All], 95, 0)</f>
        <v>0.44439999999999996</v>
      </c>
      <c r="FF260" s="9">
        <f>VLOOKUP($C260, Table3[#All], 96, 0)</f>
        <v>5.5599999999999997E-2</v>
      </c>
      <c r="FG260" s="9"/>
      <c r="FH260" s="10">
        <f t="shared" si="246"/>
        <v>3</v>
      </c>
      <c r="FI260" s="11"/>
      <c r="FJ260" s="9">
        <f>VLOOKUP($C260, Table3[#All], 97, 0)</f>
        <v>0</v>
      </c>
      <c r="FK260" s="9">
        <f>VLOOKUP($C260, Table3[#All], 98, 0)</f>
        <v>0</v>
      </c>
      <c r="FL260" s="9">
        <f>VLOOKUP($C260, Table3[#All], 99, 0)</f>
        <v>0</v>
      </c>
      <c r="FM260" s="9">
        <f>VLOOKUP($C260, Table3[#All], 100, 0)</f>
        <v>0</v>
      </c>
      <c r="FN260" s="9">
        <f>VLOOKUP($C260, Table3[#All], 101, 0)</f>
        <v>1</v>
      </c>
      <c r="FO260" s="14">
        <f t="shared" si="247"/>
        <v>5</v>
      </c>
      <c r="FP260" s="11"/>
      <c r="FQ260" s="9">
        <f>VLOOKUP($C260, Table3[#All], 102, 0)</f>
        <v>0.66670000000000007</v>
      </c>
      <c r="FR260" s="9">
        <f>VLOOKUP($C260, Table3[#All], 103, 0)</f>
        <v>0.33329999999999999</v>
      </c>
      <c r="FS260" s="9">
        <f>VLOOKUP($C260, Table3[#All], 104, 0)</f>
        <v>0</v>
      </c>
      <c r="FT260" s="9">
        <f>VLOOKUP($C260, Table3[#All], 105, 0)</f>
        <v>0</v>
      </c>
      <c r="FU260" s="9">
        <v>0</v>
      </c>
      <c r="FV260" s="10">
        <f t="shared" si="248"/>
        <v>2</v>
      </c>
      <c r="FW260" s="11"/>
      <c r="FX260" s="9">
        <f>VLOOKUP($C260, Table3[#All], 106, 0)</f>
        <v>0.1389</v>
      </c>
      <c r="FY260" s="9"/>
      <c r="FZ260" s="9">
        <f>VLOOKUP($C260, Table3[#All], 107, 0)</f>
        <v>0.66670000000000007</v>
      </c>
      <c r="GA260" s="9">
        <f>VLOOKUP($C260, Table3[#All], 108, 0)</f>
        <v>0.19440000000000002</v>
      </c>
      <c r="GB260" s="9"/>
      <c r="GC260" s="10">
        <f t="shared" si="265"/>
        <v>3</v>
      </c>
      <c r="GD260" s="81"/>
      <c r="GE260" s="9">
        <f>VLOOKUP($C260, Table3[#All], 109, 0)</f>
        <v>0</v>
      </c>
      <c r="GF260" s="9">
        <f>VLOOKUP($C260, Table3[#All], 110, 0)</f>
        <v>0.3125</v>
      </c>
      <c r="GG260" s="9">
        <f>VLOOKUP($C260, Table3[#All], 111, 0)</f>
        <v>0.6875</v>
      </c>
      <c r="GH260" s="9"/>
      <c r="GI260" s="9">
        <f>VLOOKUP($C260, Table3[#All], 112, 0)</f>
        <v>0</v>
      </c>
      <c r="GJ260" s="12">
        <f t="shared" si="249"/>
        <v>3</v>
      </c>
      <c r="GK260" s="11"/>
      <c r="GL260" s="9">
        <f>VLOOKUP($C260, Table3[#All], 113, 0)</f>
        <v>0</v>
      </c>
      <c r="GM260" s="9">
        <f>VLOOKUP($C260, Table3[#All], 114, 0)</f>
        <v>0</v>
      </c>
      <c r="GN260" s="9">
        <f>VLOOKUP($C260, Table3[#All], 115, 0)</f>
        <v>0</v>
      </c>
      <c r="GO260" s="9">
        <f>VLOOKUP($C260, Table3[#All], 116, 0)</f>
        <v>1</v>
      </c>
      <c r="GP260" s="9"/>
      <c r="GQ260" s="10">
        <f t="shared" si="250"/>
        <v>4</v>
      </c>
      <c r="GR260" s="11"/>
      <c r="GS260" s="9">
        <f>VLOOKUP($C260, Table2[#All], 3, 0)</f>
        <v>0</v>
      </c>
      <c r="GT260" s="9">
        <f>VLOOKUP($C260, Table2[#All], 4, 0)</f>
        <v>0</v>
      </c>
      <c r="GU260" s="9">
        <f>VLOOKUP($C260, Table2[#All], 5, 0)</f>
        <v>1</v>
      </c>
      <c r="GV260" s="9">
        <f>VLOOKUP($C260, Table2[#All], 6, 0)</f>
        <v>0</v>
      </c>
      <c r="GW260" s="9">
        <f>VLOOKUP($C260, Table2[#All], 7, 0)</f>
        <v>0</v>
      </c>
      <c r="GX260" s="10">
        <f t="shared" si="251"/>
        <v>3</v>
      </c>
      <c r="GY260" s="11"/>
      <c r="GZ260" s="9">
        <v>0</v>
      </c>
      <c r="HA260" s="9">
        <v>0</v>
      </c>
      <c r="HB260" s="9">
        <v>0</v>
      </c>
      <c r="HC260" s="9">
        <v>1</v>
      </c>
      <c r="HD260" s="9"/>
      <c r="HE260" s="10">
        <f t="shared" si="252"/>
        <v>4</v>
      </c>
      <c r="HF260" s="11"/>
      <c r="HG260" s="9">
        <f>VLOOKUP($C260, Table5[#All], 2, 0)</f>
        <v>0</v>
      </c>
      <c r="HH260" s="9">
        <f>VLOOKUP($C260, Table5[#All], 3, 0)</f>
        <v>0</v>
      </c>
      <c r="HI260" s="9">
        <f>VLOOKUP($C260, Table5[#All], 4, 0)</f>
        <v>1</v>
      </c>
      <c r="HJ260" s="9">
        <f>VLOOKUP($C260, Table5[#All], 5, 0)</f>
        <v>0</v>
      </c>
      <c r="HK260" s="9">
        <f>VLOOKUP($C260, Table5[#All], 6, 0)</f>
        <v>0</v>
      </c>
      <c r="HL260" s="10">
        <f t="shared" si="253"/>
        <v>3</v>
      </c>
      <c r="HM260" s="11"/>
      <c r="HN260" s="9">
        <f>VLOOKUP($C260, Table5[#All], 7, 0)</f>
        <v>0</v>
      </c>
      <c r="HO260" s="9">
        <f>VLOOKUP($C260, Table5[#All], 8, 0)</f>
        <v>0</v>
      </c>
      <c r="HP260" s="9">
        <f>VLOOKUP($C260, Table5[#All], 9, 0)</f>
        <v>1</v>
      </c>
      <c r="HQ260" s="9">
        <f>VLOOKUP($C260, Table5[#All], 10, 0)</f>
        <v>0</v>
      </c>
      <c r="HR260" s="9">
        <f>VLOOKUP($C260, Table5[#All], 11, 0)</f>
        <v>0</v>
      </c>
      <c r="HS260" s="10">
        <f t="shared" si="254"/>
        <v>3</v>
      </c>
      <c r="HT260" s="11"/>
      <c r="HU260" s="9">
        <f>VLOOKUP($C260, Table5[#All], 12, 0)</f>
        <v>1</v>
      </c>
      <c r="HV260" s="9">
        <f>VLOOKUP($C260, Table5[#All], 13, 0)</f>
        <v>0</v>
      </c>
      <c r="HW260" s="9">
        <f>VLOOKUP($C260, Table5[#All], 14, 0)</f>
        <v>0</v>
      </c>
      <c r="HX260" s="9">
        <f>VLOOKUP($C260, Table5[#All], 15, 0)</f>
        <v>0</v>
      </c>
      <c r="HY260" s="9">
        <f>VLOOKUP($C260, Table5[#All], 16, 0)</f>
        <v>0</v>
      </c>
      <c r="HZ260" s="10">
        <f t="shared" si="255"/>
        <v>1</v>
      </c>
      <c r="IA260" s="11"/>
      <c r="IB260" s="9">
        <f>VLOOKUP($C260, Table5[#All], 17, 0)</f>
        <v>0</v>
      </c>
      <c r="IC260" s="9">
        <f>VLOOKUP($C260, Table5[#All], 18, 0)</f>
        <v>1</v>
      </c>
      <c r="ID260" s="9">
        <f>VLOOKUP($C260, Table5[#All], 19, 0)</f>
        <v>0</v>
      </c>
      <c r="IE260" s="9">
        <f>VLOOKUP($C260, Table5[#All], 20, 0)</f>
        <v>0</v>
      </c>
      <c r="IF260" s="9">
        <f>VLOOKUP($C260, Table5[#All], 21, 0)</f>
        <v>0</v>
      </c>
      <c r="IG260" s="10">
        <f t="shared" si="256"/>
        <v>2</v>
      </c>
      <c r="IH260" s="11"/>
      <c r="II260" s="9">
        <f>VLOOKUP($C260, Table5[#All], 22, 0)</f>
        <v>1</v>
      </c>
      <c r="IJ260" s="9">
        <f>VLOOKUP($C260, Table5[#All], 23, 0)</f>
        <v>0</v>
      </c>
      <c r="IK260" s="9">
        <f>VLOOKUP($C260, Table5[#All], 24, 0)</f>
        <v>0</v>
      </c>
      <c r="IL260" s="9">
        <f>VLOOKUP($C260, Table5[#All], 25, 0)</f>
        <v>0</v>
      </c>
      <c r="IM260" s="9">
        <f>VLOOKUP($C260, Table5[#All], 26, 0)</f>
        <v>0</v>
      </c>
      <c r="IN260" s="10">
        <f t="shared" si="257"/>
        <v>1</v>
      </c>
      <c r="IO260" s="11"/>
      <c r="IP260" s="9">
        <v>1</v>
      </c>
      <c r="IQ260" s="9">
        <v>0</v>
      </c>
      <c r="IR260" s="9">
        <v>0</v>
      </c>
      <c r="IS260" s="9">
        <v>0</v>
      </c>
      <c r="IT260" s="9">
        <v>0</v>
      </c>
      <c r="IU260" s="10">
        <f t="shared" si="258"/>
        <v>1</v>
      </c>
      <c r="IV260" s="82"/>
    </row>
    <row r="261" spans="1:256" ht="16.3" thickTop="1" thickBot="1" x14ac:dyDescent="0.35">
      <c r="A261" s="16" t="s">
        <v>652</v>
      </c>
      <c r="B261" s="16" t="s">
        <v>666</v>
      </c>
      <c r="C261" s="16" t="s">
        <v>667</v>
      </c>
      <c r="D261" s="11"/>
      <c r="E261" s="9">
        <f>VLOOKUP($C261, Table3[#All], 2, 0)</f>
        <v>0.2051</v>
      </c>
      <c r="F261" s="9"/>
      <c r="G261" s="9">
        <f>VLOOKUP($C261, Table3[#All], 3, 0)</f>
        <v>0.25640000000000002</v>
      </c>
      <c r="H261" s="9">
        <f>VLOOKUP($C261, Table3[#All], 4, 0)</f>
        <v>0.53849999999999998</v>
      </c>
      <c r="I261" s="9">
        <f>VLOOKUP($C261, Table3[#All], 5, 0)</f>
        <v>0</v>
      </c>
      <c r="J261" s="10">
        <f t="shared" si="259"/>
        <v>4</v>
      </c>
      <c r="K261" s="11"/>
      <c r="L261" s="9">
        <f>VLOOKUP($C261, Table3[#All], 6, 0)</f>
        <v>0</v>
      </c>
      <c r="M261" s="9"/>
      <c r="N261" s="9">
        <f>VLOOKUP($C261, Table3[#All], 7, 0)</f>
        <v>1</v>
      </c>
      <c r="O261" s="9">
        <f>VLOOKUP($C261, Table3[#All], 8, 0)</f>
        <v>0</v>
      </c>
      <c r="P261" s="9">
        <f>VLOOKUP($C261, Table3[#All], 9, 0)</f>
        <v>0</v>
      </c>
      <c r="Q261" s="10">
        <f t="shared" si="260"/>
        <v>3</v>
      </c>
      <c r="R261" s="11"/>
      <c r="S261" s="9">
        <f>VLOOKUP($C261, Table3[#All], 10, 0)</f>
        <v>0</v>
      </c>
      <c r="T261" s="9">
        <f>VLOOKUP($C261, Table3[#All], 11, 0)</f>
        <v>0.28210000000000002</v>
      </c>
      <c r="U261" s="9">
        <f>VLOOKUP($C261, Table3[#All], 12, 0)</f>
        <v>0.35899999999999999</v>
      </c>
      <c r="V261" s="9">
        <f>VLOOKUP($C261, Table3[#All], 13, 0)</f>
        <v>0.35899999999999999</v>
      </c>
      <c r="W261" s="9">
        <f>VLOOKUP($C261, Table3[#All], 14, 0)</f>
        <v>0</v>
      </c>
      <c r="X261" s="10">
        <f t="shared" si="261"/>
        <v>4</v>
      </c>
      <c r="Y261" s="11"/>
      <c r="Z261" s="9">
        <f>VLOOKUP($C261, Table3[#All], 15, 0)</f>
        <v>0</v>
      </c>
      <c r="AA261" s="9">
        <f>VLOOKUP($C261, Table3[#All], 16, 0)</f>
        <v>0.12820000000000001</v>
      </c>
      <c r="AB261" s="9">
        <f>VLOOKUP($C261, Table3[#All], 17, 0)</f>
        <v>0.30769999999999997</v>
      </c>
      <c r="AC261" s="9">
        <f>VLOOKUP($C261, Table3[#All], 18, 0)</f>
        <v>0.53849999999999998</v>
      </c>
      <c r="AD261" s="9">
        <f>VLOOKUP($C261, Table3[#All], 19, 0)</f>
        <v>2.5600000000000001E-2</v>
      </c>
      <c r="AE261" s="10">
        <f t="shared" si="231"/>
        <v>4</v>
      </c>
      <c r="AF261" s="11"/>
      <c r="AG261" s="9">
        <f>VLOOKUP($C261, Table3[#All], 20, 0)</f>
        <v>0</v>
      </c>
      <c r="AH261" s="9">
        <f>VLOOKUP($C261, Table3[#All], 21, 0)</f>
        <v>0.61539999999999995</v>
      </c>
      <c r="AI261" s="9">
        <f>VLOOKUP($C261, Table3[#All], 22, 0)</f>
        <v>0.3846</v>
      </c>
      <c r="AJ261" s="9"/>
      <c r="AK261" s="9"/>
      <c r="AL261" s="10">
        <f t="shared" si="232"/>
        <v>3</v>
      </c>
      <c r="AM261" s="11"/>
      <c r="AN261" s="9">
        <f>VLOOKUP($C261, Table3[#All], 23, 0)</f>
        <v>1</v>
      </c>
      <c r="AO261" s="9">
        <f>VLOOKUP($C261, Table3[#All], 24, 0)</f>
        <v>0</v>
      </c>
      <c r="AP261" s="9">
        <f>VLOOKUP($C261, Table3[#All], 25, 0)</f>
        <v>0</v>
      </c>
      <c r="AQ261" s="9">
        <f>VLOOKUP($C261, Table3[#All], 26, 0)</f>
        <v>0</v>
      </c>
      <c r="AR261" s="9"/>
      <c r="AS261" s="12">
        <f t="shared" si="233"/>
        <v>1</v>
      </c>
      <c r="AT261" s="11"/>
      <c r="AU261" s="9">
        <f>VLOOKUP($C261, Table3[#All], 27, 0)</f>
        <v>0.6409999999999999</v>
      </c>
      <c r="AV261" s="9">
        <f>VLOOKUP($C261, Table3[#All], 28, 0)</f>
        <v>0.30769999999999997</v>
      </c>
      <c r="AW261" s="9">
        <f>VLOOKUP($C261, Table3[#All], 29, 0)</f>
        <v>5.1299999999999998E-2</v>
      </c>
      <c r="AX261" s="9"/>
      <c r="AY261" s="9"/>
      <c r="AZ261" s="10">
        <f t="shared" si="262"/>
        <v>2</v>
      </c>
      <c r="BA261" s="11"/>
      <c r="BB261" s="9">
        <f>VLOOKUP($C261, Table3[#All], 30, 0)</f>
        <v>0.12820000000000001</v>
      </c>
      <c r="BC261" s="9">
        <f>VLOOKUP($C261, Table3[#All], 31, 0)</f>
        <v>0.4103</v>
      </c>
      <c r="BD261" s="9">
        <f>VLOOKUP($C261, Table3[#All], 32, 0)</f>
        <v>0.46149999999999997</v>
      </c>
      <c r="BE261" s="9">
        <f>VLOOKUP($C261, Table3[#All], 33, 0)</f>
        <v>0</v>
      </c>
      <c r="BF261" s="9"/>
      <c r="BG261" s="10">
        <f t="shared" si="263"/>
        <v>3</v>
      </c>
      <c r="BH261" s="81"/>
      <c r="BI261" s="9">
        <f>VLOOKUP($C261, Table3[#All], 34, 0)</f>
        <v>0</v>
      </c>
      <c r="BJ261" s="9">
        <f>VLOOKUP($C261, Table3[#All], 35, 0)</f>
        <v>0</v>
      </c>
      <c r="BK261" s="9">
        <f>VLOOKUP($C261, Table3[#All], 36, 0)</f>
        <v>0</v>
      </c>
      <c r="BL261" s="9">
        <f>VLOOKUP($C261, Table3[#All], 37, 0)</f>
        <v>0</v>
      </c>
      <c r="BM261" s="9">
        <f>VLOOKUP($C261, Table3[#All], 38, 0)</f>
        <v>0</v>
      </c>
      <c r="BN261" s="10" t="str">
        <f t="shared" si="264"/>
        <v>N/A</v>
      </c>
      <c r="BO261" s="11"/>
      <c r="BP261" s="9">
        <f>VLOOKUP($C261, Table3[#All], 39, 0)</f>
        <v>0.76919999999999999</v>
      </c>
      <c r="BQ261" s="9">
        <f>VLOOKUP($C261, Table3[#All], 40, 0)</f>
        <v>0.23079999999999998</v>
      </c>
      <c r="BR261" s="9">
        <f>VLOOKUP($C261, Table3[#All], 41, 0)</f>
        <v>0</v>
      </c>
      <c r="BS261" s="9">
        <f>VLOOKUP($C261, Table3[#All], 42, 0)</f>
        <v>0</v>
      </c>
      <c r="BT261" s="9"/>
      <c r="BU261" s="10">
        <f t="shared" si="234"/>
        <v>1</v>
      </c>
      <c r="BV261" s="11"/>
      <c r="BW261" s="9">
        <f>VLOOKUP($C261, Table3[#All], 43, 0)</f>
        <v>0.6409999999999999</v>
      </c>
      <c r="BX261" s="9">
        <f>VLOOKUP($C261, Table3[#All], 44, 0)</f>
        <v>0.35899999999999999</v>
      </c>
      <c r="BY261" s="9">
        <f>VLOOKUP($C261, Table3[#All], 45, 0)</f>
        <v>0</v>
      </c>
      <c r="BZ261" s="9"/>
      <c r="CA261" s="9"/>
      <c r="CB261" s="10">
        <f t="shared" si="235"/>
        <v>2</v>
      </c>
      <c r="CC261" s="81"/>
      <c r="CD261" s="9">
        <f>VLOOKUP($C261, Table3[#All], 46, 0)</f>
        <v>0.76919999999999999</v>
      </c>
      <c r="CE261" s="9">
        <f>VLOOKUP($C261, Table3[#All], 47, 0)</f>
        <v>0.2051</v>
      </c>
      <c r="CF261" s="9">
        <f>VLOOKUP($C261, Table3[#All], 48, 0)</f>
        <v>2.5600000000000001E-2</v>
      </c>
      <c r="CG261" s="9">
        <f>VLOOKUP($C261, Table3[#All], 49, 0)</f>
        <v>0</v>
      </c>
      <c r="CH261" s="9">
        <f>VLOOKUP($C261, Table3[#All], 50, 0)</f>
        <v>0</v>
      </c>
      <c r="CI261" s="12">
        <f t="shared" si="236"/>
        <v>1</v>
      </c>
      <c r="CJ261" s="13"/>
      <c r="CK261" s="9">
        <f>VLOOKUP($C261, Table3[#All], 51, 0)</f>
        <v>0.35899999999999999</v>
      </c>
      <c r="CL261" s="9">
        <f>VLOOKUP($C261, Table3[#All], 52, 0)</f>
        <v>0.56409999999999993</v>
      </c>
      <c r="CM261" s="9">
        <f>VLOOKUP($C261, Table3[#All], 53, 0)</f>
        <v>7.690000000000001E-2</v>
      </c>
      <c r="CN261" s="9">
        <f>VLOOKUP($C261, Table3[#All], 54, 0)</f>
        <v>0</v>
      </c>
      <c r="CO261" s="9"/>
      <c r="CP261" s="10">
        <f t="shared" si="237"/>
        <v>2</v>
      </c>
      <c r="CQ261" s="11"/>
      <c r="CR261" s="9">
        <f>VLOOKUP($C261, Table3[#All], 55, 0)</f>
        <v>0.3846</v>
      </c>
      <c r="CS261" s="9">
        <f>VLOOKUP($C261, Table3[#All], 56, 0)</f>
        <v>0.2051</v>
      </c>
      <c r="CT261" s="9">
        <f>VLOOKUP($C261, Table3[#All], 57, 0)</f>
        <v>0.35899999999999999</v>
      </c>
      <c r="CU261" s="9">
        <f>VLOOKUP($C261, Table3[#All], 58, 0)</f>
        <v>2.5600000000000001E-2</v>
      </c>
      <c r="CV261" s="9">
        <f>VLOOKUP($C261, Table3[#All], 59, 0)</f>
        <v>2.5600000000000001E-2</v>
      </c>
      <c r="CW261" s="14">
        <f t="shared" si="238"/>
        <v>3</v>
      </c>
      <c r="CX261" s="81"/>
      <c r="CY261" s="9">
        <f>VLOOKUP($C261, Table3[#All], 60, 0)</f>
        <v>0.35899999999999999</v>
      </c>
      <c r="CZ261" s="9">
        <f>VLOOKUP($C261, Table3[#All], 61, 0)</f>
        <v>0.51280000000000003</v>
      </c>
      <c r="DA261" s="9">
        <f>VLOOKUP($C261, Table3[#All], 62, 0)</f>
        <v>0.12820000000000001</v>
      </c>
      <c r="DB261" s="9">
        <f>VLOOKUP($C261, Table3[#All], 63, 0)</f>
        <v>0</v>
      </c>
      <c r="DC261" s="9">
        <f>VLOOKUP($C261, Table3[#All], 64, 0)</f>
        <v>0</v>
      </c>
      <c r="DD261" s="10">
        <f t="shared" si="239"/>
        <v>2</v>
      </c>
      <c r="DE261" s="11"/>
      <c r="DF261" s="9">
        <f>VLOOKUP($C261, Table3[#All], 65, 0)</f>
        <v>0.14710000000000001</v>
      </c>
      <c r="DG261" s="9"/>
      <c r="DH261" s="9">
        <f>VLOOKUP($C261, Table3[#All], 66, 0)</f>
        <v>0.26469999999999999</v>
      </c>
      <c r="DI261" s="9"/>
      <c r="DJ261" s="9">
        <f>VLOOKUP($C261, Table3[#All], 67, 0)</f>
        <v>0.58820000000000006</v>
      </c>
      <c r="DK261" s="14">
        <f t="shared" si="240"/>
        <v>5</v>
      </c>
      <c r="DL261" s="11"/>
      <c r="DM261" s="9">
        <f>VLOOKUP($C261, Table3[#All], 68, 0)</f>
        <v>0.5897</v>
      </c>
      <c r="DN261" s="9"/>
      <c r="DO261" s="9">
        <f>VLOOKUP($C261, Table3[#All], 69, 0)</f>
        <v>0.35899999999999999</v>
      </c>
      <c r="DP261" s="9">
        <f>VLOOKUP($C261, Table3[#All], 70, 0)</f>
        <v>5.1299999999999998E-2</v>
      </c>
      <c r="DQ261" s="9"/>
      <c r="DR261" s="14">
        <f t="shared" si="241"/>
        <v>3</v>
      </c>
      <c r="DS261" s="11"/>
      <c r="DT261" s="9">
        <f>VLOOKUP($C261, Table3[#All], 71, 0)</f>
        <v>0.4103</v>
      </c>
      <c r="DU261" s="9">
        <f>VLOOKUP($C261, Table3[#All], 72, 0)</f>
        <v>0.33329999999999999</v>
      </c>
      <c r="DV261" s="9">
        <f>VLOOKUP($C261, Table3[#All], 73, 0)</f>
        <v>0.25640000000000002</v>
      </c>
      <c r="DW261" s="9">
        <f>VLOOKUP($C261, Table3[#All], 74, 0)</f>
        <v>0</v>
      </c>
      <c r="DX261" s="9">
        <f>VLOOKUP($C261, Table3[#All], 75, 0)</f>
        <v>0</v>
      </c>
      <c r="DY261" s="12">
        <f t="shared" si="266"/>
        <v>3</v>
      </c>
      <c r="DZ261" s="11"/>
      <c r="EA261" s="9">
        <f>VLOOKUP($C261, Table3[#All], 76, 0)</f>
        <v>1</v>
      </c>
      <c r="EB261" s="9">
        <f>VLOOKUP($C261, Table3[#All], 77, 0)</f>
        <v>0</v>
      </c>
      <c r="EC261" s="9">
        <f>VLOOKUP($C261, Table3[#All], 78, 0)</f>
        <v>0</v>
      </c>
      <c r="ED261" s="9">
        <f>VLOOKUP($C261, Table3[#All], 79, 0)</f>
        <v>0</v>
      </c>
      <c r="EE261" s="9">
        <f>VLOOKUP($C261, Table3[#All], 80, 0)</f>
        <v>0</v>
      </c>
      <c r="EF261" s="10">
        <f t="shared" si="242"/>
        <v>1</v>
      </c>
      <c r="EG261" s="9"/>
      <c r="EH261" s="9">
        <f>VLOOKUP($C261, Table3[#All], 81, 0)</f>
        <v>1</v>
      </c>
      <c r="EI261" s="9">
        <f>VLOOKUP($C261, Table3[#All], 82, 0)</f>
        <v>0</v>
      </c>
      <c r="EJ261" s="9">
        <f>VLOOKUP($C261, Table3[#All], 83, 0)</f>
        <v>0</v>
      </c>
      <c r="EK261" s="9">
        <f>VLOOKUP($C261, Table3[#All], 84, 0)</f>
        <v>0</v>
      </c>
      <c r="EL261" s="9">
        <f>VLOOKUP($C261, Table3[#All], 85, 0)</f>
        <v>0</v>
      </c>
      <c r="EM261" s="14">
        <f t="shared" si="243"/>
        <v>1</v>
      </c>
      <c r="EN261" s="11"/>
      <c r="EO261" s="9">
        <f>VLOOKUP($C261, Table3[#All], 86, 0)</f>
        <v>0.82050000000000001</v>
      </c>
      <c r="EP261" s="9"/>
      <c r="EQ261" s="9">
        <f>VLOOKUP($C261, Table3[#All], 87, 0)</f>
        <v>0.17949999999999999</v>
      </c>
      <c r="ER261" s="9"/>
      <c r="ES261" s="9"/>
      <c r="ET261" s="14">
        <f t="shared" si="244"/>
        <v>1</v>
      </c>
      <c r="EU261" s="11"/>
      <c r="EV261" s="9">
        <f>VLOOKUP($C261, Table3[#All], 88, 0)</f>
        <v>1</v>
      </c>
      <c r="EW261" s="9">
        <f>VLOOKUP($C261, Table3[#All], 89, 0)</f>
        <v>0</v>
      </c>
      <c r="EX261" s="9">
        <f>VLOOKUP($C261, Table3[#All], 90, 0)</f>
        <v>0</v>
      </c>
      <c r="EY261" s="9">
        <f>VLOOKUP($C261, Table3[#All], 91, 0)</f>
        <v>0</v>
      </c>
      <c r="EZ261" s="9">
        <f>VLOOKUP($C261, Table3[#All], 92, 0)</f>
        <v>0</v>
      </c>
      <c r="FA261" s="12">
        <f t="shared" si="245"/>
        <v>1</v>
      </c>
      <c r="FB261" s="11"/>
      <c r="FC261" s="9">
        <f>VLOOKUP($C261, Table3[#All], 93, 0)</f>
        <v>0</v>
      </c>
      <c r="FD261" s="9">
        <f>VLOOKUP($C261, Table3[#All], 94, 0)</f>
        <v>0.66670000000000007</v>
      </c>
      <c r="FE261" s="9">
        <f>VLOOKUP($C261, Table3[#All], 95, 0)</f>
        <v>0.30769999999999997</v>
      </c>
      <c r="FF261" s="9">
        <f>VLOOKUP($C261, Table3[#All], 96, 0)</f>
        <v>2.5600000000000001E-2</v>
      </c>
      <c r="FG261" s="9"/>
      <c r="FH261" s="10">
        <f t="shared" si="246"/>
        <v>3</v>
      </c>
      <c r="FI261" s="11"/>
      <c r="FJ261" s="9">
        <f>VLOOKUP($C261, Table3[#All], 97, 0)</f>
        <v>0</v>
      </c>
      <c r="FK261" s="9">
        <f>VLOOKUP($C261, Table3[#All], 98, 0)</f>
        <v>0</v>
      </c>
      <c r="FL261" s="9">
        <f>VLOOKUP($C261, Table3[#All], 99, 0)</f>
        <v>0</v>
      </c>
      <c r="FM261" s="9">
        <f>VLOOKUP($C261, Table3[#All], 100, 0)</f>
        <v>0</v>
      </c>
      <c r="FN261" s="9">
        <f>VLOOKUP($C261, Table3[#All], 101, 0)</f>
        <v>1</v>
      </c>
      <c r="FO261" s="14">
        <f t="shared" si="247"/>
        <v>5</v>
      </c>
      <c r="FP261" s="11"/>
      <c r="FQ261" s="9">
        <f>VLOOKUP($C261, Table3[#All], 102, 0)</f>
        <v>0.6409999999999999</v>
      </c>
      <c r="FR261" s="9">
        <f>VLOOKUP($C261, Table3[#All], 103, 0)</f>
        <v>0.35899999999999999</v>
      </c>
      <c r="FS261" s="9">
        <f>VLOOKUP($C261, Table3[#All], 104, 0)</f>
        <v>0</v>
      </c>
      <c r="FT261" s="9">
        <f>VLOOKUP($C261, Table3[#All], 105, 0)</f>
        <v>0</v>
      </c>
      <c r="FU261" s="9">
        <v>0</v>
      </c>
      <c r="FV261" s="10">
        <f t="shared" si="248"/>
        <v>2</v>
      </c>
      <c r="FW261" s="11"/>
      <c r="FX261" s="9">
        <f>VLOOKUP($C261, Table3[#All], 106, 0)</f>
        <v>0.23079999999999998</v>
      </c>
      <c r="FY261" s="9"/>
      <c r="FZ261" s="9">
        <f>VLOOKUP($C261, Table3[#All], 107, 0)</f>
        <v>0.46149999999999997</v>
      </c>
      <c r="GA261" s="9">
        <f>VLOOKUP($C261, Table3[#All], 108, 0)</f>
        <v>0.30769999999999997</v>
      </c>
      <c r="GB261" s="9"/>
      <c r="GC261" s="10">
        <f t="shared" si="265"/>
        <v>4</v>
      </c>
      <c r="GD261" s="81"/>
      <c r="GE261" s="9">
        <f>VLOOKUP($C261, Table3[#All], 109, 0)</f>
        <v>0</v>
      </c>
      <c r="GF261" s="9">
        <f>VLOOKUP($C261, Table3[#All], 110, 0)</f>
        <v>0.5625</v>
      </c>
      <c r="GG261" s="9">
        <f>VLOOKUP($C261, Table3[#All], 111, 0)</f>
        <v>0.4375</v>
      </c>
      <c r="GH261" s="9"/>
      <c r="GI261" s="9">
        <f>VLOOKUP($C261, Table3[#All], 112, 0)</f>
        <v>0</v>
      </c>
      <c r="GJ261" s="12">
        <f t="shared" si="249"/>
        <v>3</v>
      </c>
      <c r="GK261" s="11"/>
      <c r="GL261" s="9">
        <f>VLOOKUP($C261, Table3[#All], 113, 0)</f>
        <v>0</v>
      </c>
      <c r="GM261" s="9">
        <f>VLOOKUP($C261, Table3[#All], 114, 0)</f>
        <v>0</v>
      </c>
      <c r="GN261" s="9">
        <f>VLOOKUP($C261, Table3[#All], 115, 0)</f>
        <v>5.1299999999999998E-2</v>
      </c>
      <c r="GO261" s="9">
        <f>VLOOKUP($C261, Table3[#All], 116, 0)</f>
        <v>0.9487000000000001</v>
      </c>
      <c r="GP261" s="9"/>
      <c r="GQ261" s="10">
        <f t="shared" si="250"/>
        <v>4</v>
      </c>
      <c r="GR261" s="11"/>
      <c r="GS261" s="9">
        <f>VLOOKUP($C261, Table2[#All], 3, 0)</f>
        <v>0</v>
      </c>
      <c r="GT261" s="9">
        <f>VLOOKUP($C261, Table2[#All], 4, 0)</f>
        <v>0</v>
      </c>
      <c r="GU261" s="9">
        <f>VLOOKUP($C261, Table2[#All], 5, 0)</f>
        <v>1</v>
      </c>
      <c r="GV261" s="9">
        <f>VLOOKUP($C261, Table2[#All], 6, 0)</f>
        <v>0</v>
      </c>
      <c r="GW261" s="9">
        <f>VLOOKUP($C261, Table2[#All], 7, 0)</f>
        <v>0</v>
      </c>
      <c r="GX261" s="10">
        <f t="shared" si="251"/>
        <v>3</v>
      </c>
      <c r="GY261" s="11"/>
      <c r="GZ261" s="9">
        <v>0</v>
      </c>
      <c r="HA261" s="9">
        <v>0</v>
      </c>
      <c r="HB261" s="9">
        <v>0</v>
      </c>
      <c r="HC261" s="9">
        <v>1</v>
      </c>
      <c r="HD261" s="9"/>
      <c r="HE261" s="10">
        <f t="shared" si="252"/>
        <v>4</v>
      </c>
      <c r="HF261" s="11"/>
      <c r="HG261" s="9">
        <f>VLOOKUP($C261, Table5[#All], 2, 0)</f>
        <v>0</v>
      </c>
      <c r="HH261" s="9">
        <f>VLOOKUP($C261, Table5[#All], 3, 0)</f>
        <v>0</v>
      </c>
      <c r="HI261" s="9">
        <f>VLOOKUP($C261, Table5[#All], 4, 0)</f>
        <v>0</v>
      </c>
      <c r="HJ261" s="9">
        <f>VLOOKUP($C261, Table5[#All], 5, 0)</f>
        <v>1</v>
      </c>
      <c r="HK261" s="9">
        <f>VLOOKUP($C261, Table5[#All], 6, 0)</f>
        <v>0</v>
      </c>
      <c r="HL261" s="10">
        <f t="shared" si="253"/>
        <v>4</v>
      </c>
      <c r="HM261" s="11"/>
      <c r="HN261" s="9">
        <f>VLOOKUP($C261, Table5[#All], 7, 0)</f>
        <v>0</v>
      </c>
      <c r="HO261" s="9">
        <f>VLOOKUP($C261, Table5[#All], 8, 0)</f>
        <v>0</v>
      </c>
      <c r="HP261" s="9">
        <f>VLOOKUP($C261, Table5[#All], 9, 0)</f>
        <v>1</v>
      </c>
      <c r="HQ261" s="9">
        <f>VLOOKUP($C261, Table5[#All], 10, 0)</f>
        <v>0</v>
      </c>
      <c r="HR261" s="9">
        <f>VLOOKUP($C261, Table5[#All], 11, 0)</f>
        <v>0</v>
      </c>
      <c r="HS261" s="10">
        <f t="shared" si="254"/>
        <v>3</v>
      </c>
      <c r="HT261" s="11"/>
      <c r="HU261" s="9">
        <f>VLOOKUP($C261, Table5[#All], 12, 0)</f>
        <v>0</v>
      </c>
      <c r="HV261" s="9">
        <f>VLOOKUP($C261, Table5[#All], 13, 0)</f>
        <v>1</v>
      </c>
      <c r="HW261" s="9">
        <f>VLOOKUP($C261, Table5[#All], 14, 0)</f>
        <v>0</v>
      </c>
      <c r="HX261" s="9">
        <f>VLOOKUP($C261, Table5[#All], 15, 0)</f>
        <v>0</v>
      </c>
      <c r="HY261" s="9">
        <f>VLOOKUP($C261, Table5[#All], 16, 0)</f>
        <v>0</v>
      </c>
      <c r="HZ261" s="10">
        <f t="shared" si="255"/>
        <v>2</v>
      </c>
      <c r="IA261" s="11"/>
      <c r="IB261" s="9">
        <f>VLOOKUP($C261, Table5[#All], 17, 0)</f>
        <v>0</v>
      </c>
      <c r="IC261" s="9">
        <f>VLOOKUP($C261, Table5[#All], 18, 0)</f>
        <v>1</v>
      </c>
      <c r="ID261" s="9">
        <f>VLOOKUP($C261, Table5[#All], 19, 0)</f>
        <v>0</v>
      </c>
      <c r="IE261" s="9">
        <f>VLOOKUP($C261, Table5[#All], 20, 0)</f>
        <v>0</v>
      </c>
      <c r="IF261" s="9">
        <f>VLOOKUP($C261, Table5[#All], 21, 0)</f>
        <v>0</v>
      </c>
      <c r="IG261" s="10">
        <f t="shared" si="256"/>
        <v>2</v>
      </c>
      <c r="IH261" s="11"/>
      <c r="II261" s="9">
        <f>VLOOKUP($C261, Table5[#All], 22, 0)</f>
        <v>1</v>
      </c>
      <c r="IJ261" s="9">
        <f>VLOOKUP($C261, Table5[#All], 23, 0)</f>
        <v>0</v>
      </c>
      <c r="IK261" s="9">
        <f>VLOOKUP($C261, Table5[#All], 24, 0)</f>
        <v>0</v>
      </c>
      <c r="IL261" s="9">
        <f>VLOOKUP($C261, Table5[#All], 25, 0)</f>
        <v>0</v>
      </c>
      <c r="IM261" s="9">
        <f>VLOOKUP($C261, Table5[#All], 26, 0)</f>
        <v>0</v>
      </c>
      <c r="IN261" s="10">
        <f t="shared" si="257"/>
        <v>1</v>
      </c>
      <c r="IO261" s="11"/>
      <c r="IP261" s="9">
        <v>1</v>
      </c>
      <c r="IQ261" s="9">
        <v>0</v>
      </c>
      <c r="IR261" s="9">
        <v>0</v>
      </c>
      <c r="IS261" s="9">
        <v>0</v>
      </c>
      <c r="IT261" s="9">
        <v>0</v>
      </c>
      <c r="IU261" s="10">
        <f t="shared" si="258"/>
        <v>1</v>
      </c>
      <c r="IV261" s="82"/>
    </row>
    <row r="262" spans="1:256" ht="16.3" thickTop="1" thickBot="1" x14ac:dyDescent="0.35">
      <c r="A262" s="16" t="s">
        <v>652</v>
      </c>
      <c r="B262" s="16" t="s">
        <v>668</v>
      </c>
      <c r="C262" s="16" t="s">
        <v>669</v>
      </c>
      <c r="D262" s="11"/>
      <c r="E262" s="9">
        <f>VLOOKUP($C262, Table3[#All], 2, 0)</f>
        <v>0.57140000000000002</v>
      </c>
      <c r="F262" s="9"/>
      <c r="G262" s="9">
        <f>VLOOKUP($C262, Table3[#All], 3, 0)</f>
        <v>0.1429</v>
      </c>
      <c r="H262" s="9">
        <f>VLOOKUP($C262, Table3[#All], 4, 0)</f>
        <v>0.28570000000000001</v>
      </c>
      <c r="I262" s="9">
        <f>VLOOKUP($C262, Table3[#All], 5, 0)</f>
        <v>0</v>
      </c>
      <c r="J262" s="10">
        <f t="shared" si="259"/>
        <v>4</v>
      </c>
      <c r="K262" s="11"/>
      <c r="L262" s="9">
        <f>VLOOKUP($C262, Table3[#All], 6, 0)</f>
        <v>0</v>
      </c>
      <c r="M262" s="9"/>
      <c r="N262" s="9">
        <f>VLOOKUP($C262, Table3[#All], 7, 0)</f>
        <v>1</v>
      </c>
      <c r="O262" s="9">
        <f>VLOOKUP($C262, Table3[#All], 8, 0)</f>
        <v>0</v>
      </c>
      <c r="P262" s="9">
        <f>VLOOKUP($C262, Table3[#All], 9, 0)</f>
        <v>0</v>
      </c>
      <c r="Q262" s="10">
        <f t="shared" si="260"/>
        <v>3</v>
      </c>
      <c r="R262" s="11"/>
      <c r="S262" s="9">
        <f>VLOOKUP($C262, Table3[#All], 10, 0)</f>
        <v>0</v>
      </c>
      <c r="T262" s="9">
        <f>VLOOKUP($C262, Table3[#All], 11, 0)</f>
        <v>0.42859999999999998</v>
      </c>
      <c r="U262" s="9">
        <f>VLOOKUP($C262, Table3[#All], 12, 0)</f>
        <v>0.52380000000000004</v>
      </c>
      <c r="V262" s="9">
        <f>VLOOKUP($C262, Table3[#All], 13, 0)</f>
        <v>4.7599999999999996E-2</v>
      </c>
      <c r="W262" s="9">
        <f>VLOOKUP($C262, Table3[#All], 14, 0)</f>
        <v>0</v>
      </c>
      <c r="X262" s="10">
        <f t="shared" si="261"/>
        <v>3</v>
      </c>
      <c r="Y262" s="11"/>
      <c r="Z262" s="9">
        <f>VLOOKUP($C262, Table3[#All], 15, 0)</f>
        <v>0</v>
      </c>
      <c r="AA262" s="9">
        <f>VLOOKUP($C262, Table3[#All], 16, 0)</f>
        <v>0.28570000000000001</v>
      </c>
      <c r="AB262" s="9">
        <f>VLOOKUP($C262, Table3[#All], 17, 0)</f>
        <v>0.47619999999999996</v>
      </c>
      <c r="AC262" s="9">
        <f>VLOOKUP($C262, Table3[#All], 18, 0)</f>
        <v>0.23809999999999998</v>
      </c>
      <c r="AD262" s="9">
        <f>VLOOKUP($C262, Table3[#All], 19, 0)</f>
        <v>0</v>
      </c>
      <c r="AE262" s="10">
        <f t="shared" ref="AE262:AE325" si="267">IF(AD262&gt;=25%, 5, IF(SUM(AC262:AD262)&gt;=25%, 4, IF(SUM(AB262:AD262)&gt;=25%, 3, IF(SUM(AA262:AD262)&gt;=25%, 2, IF(SUM(Z262:AD262)&gt;=25%, 1, "N/A")))))</f>
        <v>3</v>
      </c>
      <c r="AF262" s="11"/>
      <c r="AG262" s="9">
        <f>VLOOKUP($C262, Table3[#All], 20, 0)</f>
        <v>4.7599999999999996E-2</v>
      </c>
      <c r="AH262" s="9">
        <f>VLOOKUP($C262, Table3[#All], 21, 0)</f>
        <v>0.90480000000000005</v>
      </c>
      <c r="AI262" s="9">
        <f>VLOOKUP($C262, Table3[#All], 22, 0)</f>
        <v>4.7599999999999996E-2</v>
      </c>
      <c r="AJ262" s="9"/>
      <c r="AK262" s="9"/>
      <c r="AL262" s="10">
        <f t="shared" ref="AL262:AL325" si="268">IF(AK262&gt;=25%, 5, IF(SUM(AJ262:AK262)&gt;=25%, 4, IF(SUM(AI262:AK262)&gt;=25%, 3, IF(SUM(AH262:AK262)&gt;=25%, 2, IF(SUM(AG262:AK262)&gt;=25%, 1, "N/A")))))</f>
        <v>2</v>
      </c>
      <c r="AM262" s="11"/>
      <c r="AN262" s="9">
        <f>VLOOKUP($C262, Table3[#All], 23, 0)</f>
        <v>1</v>
      </c>
      <c r="AO262" s="9">
        <f>VLOOKUP($C262, Table3[#All], 24, 0)</f>
        <v>0</v>
      </c>
      <c r="AP262" s="9">
        <f>VLOOKUP($C262, Table3[#All], 25, 0)</f>
        <v>0</v>
      </c>
      <c r="AQ262" s="9">
        <f>VLOOKUP($C262, Table3[#All], 26, 0)</f>
        <v>0</v>
      </c>
      <c r="AR262" s="9"/>
      <c r="AS262" s="12">
        <f t="shared" ref="AS262:AS325" si="269">IF(AR262&gt;=25%, 5, IF(SUM(AQ262:AR262)&gt;=25%, 4, IF(SUM(AP262:AR262)&gt;=25%, 3, IF(SUM(AO262:AR262)&gt;=25%, 2, IF(SUM(AN262:AR262)&gt;=25%, 1, "N/A")))))</f>
        <v>1</v>
      </c>
      <c r="AT262" s="11"/>
      <c r="AU262" s="9">
        <f>VLOOKUP($C262, Table3[#All], 27, 0)</f>
        <v>0.57140000000000002</v>
      </c>
      <c r="AV262" s="9">
        <f>VLOOKUP($C262, Table3[#All], 28, 0)</f>
        <v>0.38100000000000001</v>
      </c>
      <c r="AW262" s="9">
        <f>VLOOKUP($C262, Table3[#All], 29, 0)</f>
        <v>4.7599999999999996E-2</v>
      </c>
      <c r="AX262" s="9"/>
      <c r="AY262" s="9"/>
      <c r="AZ262" s="10">
        <f t="shared" si="262"/>
        <v>2</v>
      </c>
      <c r="BA262" s="11"/>
      <c r="BB262" s="9">
        <f>VLOOKUP($C262, Table3[#All], 30, 0)</f>
        <v>0.28570000000000001</v>
      </c>
      <c r="BC262" s="9">
        <f>VLOOKUP($C262, Table3[#All], 31, 0)</f>
        <v>0.33329999999999999</v>
      </c>
      <c r="BD262" s="9">
        <f>VLOOKUP($C262, Table3[#All], 32, 0)</f>
        <v>0.38100000000000001</v>
      </c>
      <c r="BE262" s="9">
        <f>VLOOKUP($C262, Table3[#All], 33, 0)</f>
        <v>0</v>
      </c>
      <c r="BF262" s="9"/>
      <c r="BG262" s="10">
        <f t="shared" si="263"/>
        <v>3</v>
      </c>
      <c r="BH262" s="81"/>
      <c r="BI262" s="9">
        <f>VLOOKUP($C262, Table3[#All], 34, 0)</f>
        <v>0</v>
      </c>
      <c r="BJ262" s="9">
        <f>VLOOKUP($C262, Table3[#All], 35, 0)</f>
        <v>0</v>
      </c>
      <c r="BK262" s="9">
        <f>VLOOKUP($C262, Table3[#All], 36, 0)</f>
        <v>0</v>
      </c>
      <c r="BL262" s="9">
        <f>VLOOKUP($C262, Table3[#All], 37, 0)</f>
        <v>0</v>
      </c>
      <c r="BM262" s="9">
        <f>VLOOKUP($C262, Table3[#All], 38, 0)</f>
        <v>0</v>
      </c>
      <c r="BN262" s="10" t="str">
        <f t="shared" si="264"/>
        <v>N/A</v>
      </c>
      <c r="BO262" s="11"/>
      <c r="BP262" s="9">
        <f>VLOOKUP($C262, Table3[#All], 39, 0)</f>
        <v>0.57140000000000002</v>
      </c>
      <c r="BQ262" s="9">
        <f>VLOOKUP($C262, Table3[#All], 40, 0)</f>
        <v>0.42859999999999998</v>
      </c>
      <c r="BR262" s="9">
        <f>VLOOKUP($C262, Table3[#All], 41, 0)</f>
        <v>0</v>
      </c>
      <c r="BS262" s="9">
        <f>VLOOKUP($C262, Table3[#All], 42, 0)</f>
        <v>0</v>
      </c>
      <c r="BT262" s="9"/>
      <c r="BU262" s="10">
        <f t="shared" ref="BU262:BU325" si="270">IF(BT262&gt;=25%, 5, IF(SUM(BS262:BT262)&gt;=25%, 4, IF(SUM(BR262:BT262)&gt;=25%, 3, IF(SUM(BQ262:BT262)&gt;=25%, 2, IF(SUM(BP262:BT262)&gt;=25%, 1, "N/A")))))</f>
        <v>2</v>
      </c>
      <c r="BV262" s="11"/>
      <c r="BW262" s="9">
        <f>VLOOKUP($C262, Table3[#All], 43, 0)</f>
        <v>0.90480000000000005</v>
      </c>
      <c r="BX262" s="9">
        <f>VLOOKUP($C262, Table3[#All], 44, 0)</f>
        <v>9.5199999999999993E-2</v>
      </c>
      <c r="BY262" s="9">
        <f>VLOOKUP($C262, Table3[#All], 45, 0)</f>
        <v>0</v>
      </c>
      <c r="BZ262" s="9"/>
      <c r="CA262" s="9"/>
      <c r="CB262" s="10">
        <f t="shared" ref="CB262:CB325" si="271">IF(CA262&gt;=25%, 5, IF(SUM(BZ262:CA262)&gt;=25%, 4, IF(SUM(BY262:CA262)&gt;=25%, 3, IF(SUM(BX262:CA262)&gt;=25%, 2, IF(SUM(BW262:CA262)&gt;=25%, 1, "N/A")))))</f>
        <v>1</v>
      </c>
      <c r="CC262" s="81"/>
      <c r="CD262" s="9">
        <f>VLOOKUP($C262, Table3[#All], 46, 0)</f>
        <v>0.95239999999999991</v>
      </c>
      <c r="CE262" s="9">
        <f>VLOOKUP($C262, Table3[#All], 47, 0)</f>
        <v>4.7599999999999996E-2</v>
      </c>
      <c r="CF262" s="9">
        <f>VLOOKUP($C262, Table3[#All], 48, 0)</f>
        <v>0</v>
      </c>
      <c r="CG262" s="9">
        <f>VLOOKUP($C262, Table3[#All], 49, 0)</f>
        <v>0</v>
      </c>
      <c r="CH262" s="9">
        <f>VLOOKUP($C262, Table3[#All], 50, 0)</f>
        <v>0</v>
      </c>
      <c r="CI262" s="12">
        <f t="shared" ref="CI262:CI325" si="272">IF(CH262&gt;=25%, 5, IF(SUM(CG262:CH262)&gt;=25%, 4, IF(SUM(CF262:CH262)&gt;=25%, 3, IF(SUM(CE262:CH262)&gt;=25%, 2, IF(SUM(CD262:CH262)&gt;=25%, 1, "N/A")))))</f>
        <v>1</v>
      </c>
      <c r="CJ262" s="13"/>
      <c r="CK262" s="9">
        <f>VLOOKUP($C262, Table3[#All], 51, 0)</f>
        <v>0.8095</v>
      </c>
      <c r="CL262" s="9">
        <f>VLOOKUP($C262, Table3[#All], 52, 0)</f>
        <v>0.1429</v>
      </c>
      <c r="CM262" s="9">
        <f>VLOOKUP($C262, Table3[#All], 53, 0)</f>
        <v>4.7599999999999996E-2</v>
      </c>
      <c r="CN262" s="9">
        <f>VLOOKUP($C262, Table3[#All], 54, 0)</f>
        <v>0</v>
      </c>
      <c r="CO262" s="9"/>
      <c r="CP262" s="10">
        <f t="shared" ref="CP262:CP325" si="273">IF(CO262&gt;=25%, 5, IF(SUM(CN262:CO262)&gt;=25%, 4, IF(SUM(CM262:CO262)&gt;=25%, 3, IF(SUM(CL262:CO262)&gt;=25%, 2, IF(SUM(CK262:CO262)&gt;=25%, 1, "N/A")))))</f>
        <v>1</v>
      </c>
      <c r="CQ262" s="11"/>
      <c r="CR262" s="9">
        <f>VLOOKUP($C262, Table3[#All], 55, 0)</f>
        <v>0.28570000000000001</v>
      </c>
      <c r="CS262" s="9">
        <f>VLOOKUP($C262, Table3[#All], 56, 0)</f>
        <v>0.33329999999999999</v>
      </c>
      <c r="CT262" s="9">
        <f>VLOOKUP($C262, Table3[#All], 57, 0)</f>
        <v>0.28570000000000001</v>
      </c>
      <c r="CU262" s="9">
        <f>VLOOKUP($C262, Table3[#All], 58, 0)</f>
        <v>9.5199999999999993E-2</v>
      </c>
      <c r="CV262" s="9">
        <f>VLOOKUP($C262, Table3[#All], 59, 0)</f>
        <v>0</v>
      </c>
      <c r="CW262" s="14">
        <f t="shared" ref="CW262:CW325" si="274">IF(CV262&gt;=25%, 5, IF(SUM(CU262:CV262)&gt;=25%, 4, IF(SUM(CT262:CV262)&gt;=25%, 3, IF(SUM(CS262:CV262)&gt;=25%, 2, IF(SUM(CR262:CV262)&gt;=25%, 1, "N/A")))))</f>
        <v>3</v>
      </c>
      <c r="CX262" s="81"/>
      <c r="CY262" s="9">
        <f>VLOOKUP($C262, Table3[#All], 60, 0)</f>
        <v>0.57140000000000002</v>
      </c>
      <c r="CZ262" s="9">
        <f>VLOOKUP($C262, Table3[#All], 61, 0)</f>
        <v>0.42859999999999998</v>
      </c>
      <c r="DA262" s="9">
        <f>VLOOKUP($C262, Table3[#All], 62, 0)</f>
        <v>0</v>
      </c>
      <c r="DB262" s="9">
        <f>VLOOKUP($C262, Table3[#All], 63, 0)</f>
        <v>0</v>
      </c>
      <c r="DC262" s="9">
        <f>VLOOKUP($C262, Table3[#All], 64, 0)</f>
        <v>0</v>
      </c>
      <c r="DD262" s="10">
        <f t="shared" ref="DD262:DD325" si="275">IF(DC262&gt;=25%, 5, IF(SUM(DB262:DC262)&gt;=25%, 4, IF(SUM(DA262:DC262)&gt;=25%, 3, IF(SUM(CZ262:DC262)&gt;=25%, 2, IF(SUM(CY262:DC262)&gt;=25%, 1, "N/A")))))</f>
        <v>2</v>
      </c>
      <c r="DE262" s="11"/>
      <c r="DF262" s="9">
        <f>VLOOKUP($C262, Table3[#All], 65, 0)</f>
        <v>0.61899999999999999</v>
      </c>
      <c r="DG262" s="9"/>
      <c r="DH262" s="9">
        <f>VLOOKUP($C262, Table3[#All], 66, 0)</f>
        <v>9.5199999999999993E-2</v>
      </c>
      <c r="DI262" s="9"/>
      <c r="DJ262" s="9">
        <f>VLOOKUP($C262, Table3[#All], 67, 0)</f>
        <v>0.28570000000000001</v>
      </c>
      <c r="DK262" s="14">
        <f t="shared" ref="DK262:DK325" si="276">IF(DJ262&gt;=25%, 5, IF(SUM(DI262:DJ262)&gt;=25%, 4, IF(SUM(DH262:DJ262)&gt;=25%, 3, IF(SUM(DG262:DJ262)&gt;=25%, 2, IF(SUM(DF262:DJ262)&gt;=25%, 1, "N/A")))))</f>
        <v>5</v>
      </c>
      <c r="DL262" s="11"/>
      <c r="DM262" s="9">
        <f>VLOOKUP($C262, Table3[#All], 68, 0)</f>
        <v>0.90480000000000005</v>
      </c>
      <c r="DN262" s="9"/>
      <c r="DO262" s="9">
        <f>VLOOKUP($C262, Table3[#All], 69, 0)</f>
        <v>9.5199999999999993E-2</v>
      </c>
      <c r="DP262" s="9">
        <f>VLOOKUP($C262, Table3[#All], 70, 0)</f>
        <v>0</v>
      </c>
      <c r="DQ262" s="9"/>
      <c r="DR262" s="14">
        <f t="shared" ref="DR262:DR325" si="277">IF(DQ262&gt;=25%, 5, IF(SUM(DP262:DQ262)&gt;=25%, 4, IF(SUM(DO262:DQ262)&gt;=25%, 3, IF(SUM(DN262:DQ262)&gt;=25%, 2, IF(SUM(DM262:DQ262)&gt;=25%, 1, "N/A")))))</f>
        <v>1</v>
      </c>
      <c r="DS262" s="11"/>
      <c r="DT262" s="9">
        <f>VLOOKUP($C262, Table3[#All], 71, 0)</f>
        <v>0.57140000000000002</v>
      </c>
      <c r="DU262" s="9">
        <f>VLOOKUP($C262, Table3[#All], 72, 0)</f>
        <v>0.33329999999999999</v>
      </c>
      <c r="DV262" s="9">
        <f>VLOOKUP($C262, Table3[#All], 73, 0)</f>
        <v>9.5199999999999993E-2</v>
      </c>
      <c r="DW262" s="9">
        <f>VLOOKUP($C262, Table3[#All], 74, 0)</f>
        <v>0</v>
      </c>
      <c r="DX262" s="9">
        <f>VLOOKUP($C262, Table3[#All], 75, 0)</f>
        <v>0</v>
      </c>
      <c r="DY262" s="12">
        <f t="shared" si="266"/>
        <v>2</v>
      </c>
      <c r="DZ262" s="11"/>
      <c r="EA262" s="9">
        <f>VLOOKUP($C262, Table3[#All], 76, 0)</f>
        <v>1</v>
      </c>
      <c r="EB262" s="9">
        <f>VLOOKUP($C262, Table3[#All], 77, 0)</f>
        <v>0</v>
      </c>
      <c r="EC262" s="9">
        <f>VLOOKUP($C262, Table3[#All], 78, 0)</f>
        <v>0</v>
      </c>
      <c r="ED262" s="9">
        <f>VLOOKUP($C262, Table3[#All], 79, 0)</f>
        <v>0</v>
      </c>
      <c r="EE262" s="9">
        <f>VLOOKUP($C262, Table3[#All], 80, 0)</f>
        <v>0</v>
      </c>
      <c r="EF262" s="10">
        <f t="shared" ref="EF262:EF325" si="278">IF(EE262&gt;=25%, 5, IF(SUM(ED262:EE262)&gt;=25%, 4, IF(SUM(EC262:EE262)&gt;=25%, 3, IF(SUM(EB262:EE262)&gt;=25%, 2, IF(SUM(EA262:EE262)&gt;=25%, 1, "N/A")))))</f>
        <v>1</v>
      </c>
      <c r="EG262" s="9"/>
      <c r="EH262" s="9">
        <f>VLOOKUP($C262, Table3[#All], 81, 0)</f>
        <v>1</v>
      </c>
      <c r="EI262" s="9">
        <f>VLOOKUP($C262, Table3[#All], 82, 0)</f>
        <v>0</v>
      </c>
      <c r="EJ262" s="9">
        <f>VLOOKUP($C262, Table3[#All], 83, 0)</f>
        <v>0</v>
      </c>
      <c r="EK262" s="9">
        <f>VLOOKUP($C262, Table3[#All], 84, 0)</f>
        <v>0</v>
      </c>
      <c r="EL262" s="9">
        <f>VLOOKUP($C262, Table3[#All], 85, 0)</f>
        <v>0</v>
      </c>
      <c r="EM262" s="14">
        <f t="shared" ref="EM262:EM325" si="279">IF(EL262&gt;=25%, 5, IF(SUM(EK262:EL262)&gt;=25%, 4, IF(SUM(EJ262:EL262)&gt;=25%, 3, IF(SUM(EI262:EL262)&gt;=25%, 2, IF(SUM(EH262:EL262)&gt;=25%, 1, "N/A")))))</f>
        <v>1</v>
      </c>
      <c r="EN262" s="11"/>
      <c r="EO262" s="9">
        <f>VLOOKUP($C262, Table3[#All], 86, 0)</f>
        <v>0.85709999999999997</v>
      </c>
      <c r="EP262" s="9"/>
      <c r="EQ262" s="9">
        <f>VLOOKUP($C262, Table3[#All], 87, 0)</f>
        <v>0.1429</v>
      </c>
      <c r="ER262" s="9"/>
      <c r="ES262" s="9"/>
      <c r="ET262" s="14">
        <f t="shared" ref="ET262:ET325" si="280">IF(ES262&gt;=25%, 5, IF(SUM(ER262:ES262)&gt;=25%, 4, IF(SUM(EQ262:ES262)&gt;=25%, 3, IF(SUM(EP262:ES262)&gt;=25%, 2, IF(SUM(EO262:ES262)&gt;=25%, 1, "N/A")))))</f>
        <v>1</v>
      </c>
      <c r="EU262" s="11"/>
      <c r="EV262" s="9">
        <f>VLOOKUP($C262, Table3[#All], 88, 0)</f>
        <v>1</v>
      </c>
      <c r="EW262" s="9">
        <f>VLOOKUP($C262, Table3[#All], 89, 0)</f>
        <v>0</v>
      </c>
      <c r="EX262" s="9">
        <f>VLOOKUP($C262, Table3[#All], 90, 0)</f>
        <v>0</v>
      </c>
      <c r="EY262" s="9">
        <f>VLOOKUP($C262, Table3[#All], 91, 0)</f>
        <v>0</v>
      </c>
      <c r="EZ262" s="9">
        <f>VLOOKUP($C262, Table3[#All], 92, 0)</f>
        <v>0</v>
      </c>
      <c r="FA262" s="12">
        <f t="shared" ref="FA262:FA325" si="281">IF(EZ262&gt;=25%, 5, IF(SUM(EY262:EZ262)&gt;=25%, 4, IF(SUM(EX262:EZ262)&gt;=25%, 3, IF(SUM(EW262:EZ262)&gt;=25%, 2, IF(SUM(EV262:EZ262)&gt;=25%, 1, "N/A")))))</f>
        <v>1</v>
      </c>
      <c r="FB262" s="11"/>
      <c r="FC262" s="9">
        <f>VLOOKUP($C262, Table3[#All], 93, 0)</f>
        <v>9.5199999999999993E-2</v>
      </c>
      <c r="FD262" s="9">
        <f>VLOOKUP($C262, Table3[#All], 94, 0)</f>
        <v>0.57140000000000002</v>
      </c>
      <c r="FE262" s="9">
        <f>VLOOKUP($C262, Table3[#All], 95, 0)</f>
        <v>0.33329999999999999</v>
      </c>
      <c r="FF262" s="9">
        <f>VLOOKUP($C262, Table3[#All], 96, 0)</f>
        <v>0</v>
      </c>
      <c r="FG262" s="9"/>
      <c r="FH262" s="10">
        <f t="shared" ref="FH262:FH325" si="282">IF(FG262&gt;=25%, 5, IF(SUM(FF262:FG262)&gt;=25%, 4, IF(SUM(FE262:FG262)&gt;=25%, 3, IF(SUM(FD262:FG262)&gt;=25%, 2, IF(SUM(FC262:FG262)&gt;=25%, 1, "N/A")))))</f>
        <v>3</v>
      </c>
      <c r="FI262" s="11"/>
      <c r="FJ262" s="9">
        <f>VLOOKUP($C262, Table3[#All], 97, 0)</f>
        <v>0</v>
      </c>
      <c r="FK262" s="9">
        <f>VLOOKUP($C262, Table3[#All], 98, 0)</f>
        <v>0</v>
      </c>
      <c r="FL262" s="9">
        <f>VLOOKUP($C262, Table3[#All], 99, 0)</f>
        <v>0</v>
      </c>
      <c r="FM262" s="9">
        <f>VLOOKUP($C262, Table3[#All], 100, 0)</f>
        <v>0</v>
      </c>
      <c r="FN262" s="9">
        <f>VLOOKUP($C262, Table3[#All], 101, 0)</f>
        <v>1</v>
      </c>
      <c r="FO262" s="14">
        <f t="shared" ref="FO262:FO325" si="283">IF(FN262&gt;=25%, 5, IF(SUM(FM262:FN262)&gt;=25%, 4, IF(SUM(FL262:FN262)&gt;=25%, 3, IF(SUM(FK262:FN262)&gt;=25%, 2, IF(SUM(FJ262:FN262)&gt;=25%, 1, "N/A")))))</f>
        <v>5</v>
      </c>
      <c r="FP262" s="11"/>
      <c r="FQ262" s="9">
        <f>VLOOKUP($C262, Table3[#All], 102, 0)</f>
        <v>0.90480000000000005</v>
      </c>
      <c r="FR262" s="9">
        <f>VLOOKUP($C262, Table3[#All], 103, 0)</f>
        <v>9.5199999999999993E-2</v>
      </c>
      <c r="FS262" s="9">
        <f>VLOOKUP($C262, Table3[#All], 104, 0)</f>
        <v>0</v>
      </c>
      <c r="FT262" s="9">
        <f>VLOOKUP($C262, Table3[#All], 105, 0)</f>
        <v>0</v>
      </c>
      <c r="FU262" s="9">
        <v>0</v>
      </c>
      <c r="FV262" s="10">
        <f t="shared" ref="FV262:FV325" si="284">IF(FU262&gt;=25%, 5, IF(SUM(FT262:FU262)&gt;=25%, 4, IF(SUM(FS262:FU262)&gt;=25%, 3, IF(SUM(FR262:FU262)&gt;=25%, 2, IF(SUM(FQ262:FU262)&gt;=25%, 1, "N/A")))))</f>
        <v>1</v>
      </c>
      <c r="FW262" s="11"/>
      <c r="FX262" s="9">
        <f>VLOOKUP($C262, Table3[#All], 106, 0)</f>
        <v>0.61899999999999999</v>
      </c>
      <c r="FY262" s="9"/>
      <c r="FZ262" s="9">
        <f>VLOOKUP($C262, Table3[#All], 107, 0)</f>
        <v>0.28570000000000001</v>
      </c>
      <c r="GA262" s="9">
        <f>VLOOKUP($C262, Table3[#All], 108, 0)</f>
        <v>9.5199999999999993E-2</v>
      </c>
      <c r="GB262" s="9"/>
      <c r="GC262" s="10">
        <f t="shared" si="265"/>
        <v>3</v>
      </c>
      <c r="GD262" s="81"/>
      <c r="GE262" s="9">
        <f>VLOOKUP($C262, Table3[#All], 109, 0)</f>
        <v>0</v>
      </c>
      <c r="GF262" s="9">
        <f>VLOOKUP($C262, Table3[#All], 110, 0)</f>
        <v>0.8</v>
      </c>
      <c r="GG262" s="9">
        <f>VLOOKUP($C262, Table3[#All], 111, 0)</f>
        <v>0.2</v>
      </c>
      <c r="GH262" s="9"/>
      <c r="GI262" s="9">
        <f>VLOOKUP($C262, Table3[#All], 112, 0)</f>
        <v>0</v>
      </c>
      <c r="GJ262" s="12">
        <f t="shared" ref="GJ262:GJ325" si="285">IF(GI262&gt;=25%, 5, IF(SUM(GH262:GI262)&gt;=25%, 4, IF(SUM(GG262:GI262)&gt;=25%, 3, IF(SUM(GF262:GI262)&gt;=25%, 2, IF(SUM(GE262:GI262)&gt;=25%, 1, "N/A")))))</f>
        <v>2</v>
      </c>
      <c r="GK262" s="11"/>
      <c r="GL262" s="9">
        <f>VLOOKUP($C262, Table3[#All], 113, 0)</f>
        <v>0</v>
      </c>
      <c r="GM262" s="9">
        <f>VLOOKUP($C262, Table3[#All], 114, 0)</f>
        <v>0</v>
      </c>
      <c r="GN262" s="9">
        <f>VLOOKUP($C262, Table3[#All], 115, 0)</f>
        <v>0</v>
      </c>
      <c r="GO262" s="9">
        <f>VLOOKUP($C262, Table3[#All], 116, 0)</f>
        <v>1</v>
      </c>
      <c r="GP262" s="9"/>
      <c r="GQ262" s="10">
        <f t="shared" ref="GQ262:GQ325" si="286">IF(GP262&gt;=25%, 5, IF(SUM(GO262:GP262)&gt;=25%, 4, IF(SUM(GN262:GP262)&gt;=25%, 3, IF(SUM(GM262:GP262)&gt;=25%, 2, IF(SUM(GL262:GP262)&gt;=25%, 1, "N/A")))))</f>
        <v>4</v>
      </c>
      <c r="GR262" s="11"/>
      <c r="GS262" s="9">
        <f>VLOOKUP($C262, Table2[#All], 3, 0)</f>
        <v>0</v>
      </c>
      <c r="GT262" s="9">
        <f>VLOOKUP($C262, Table2[#All], 4, 0)</f>
        <v>0</v>
      </c>
      <c r="GU262" s="9">
        <f>VLOOKUP($C262, Table2[#All], 5, 0)</f>
        <v>1</v>
      </c>
      <c r="GV262" s="9">
        <f>VLOOKUP($C262, Table2[#All], 6, 0)</f>
        <v>0</v>
      </c>
      <c r="GW262" s="9">
        <f>VLOOKUP($C262, Table2[#All], 7, 0)</f>
        <v>0</v>
      </c>
      <c r="GX262" s="10">
        <f t="shared" ref="GX262:GX325" si="287">IF(GW262&gt;=25%, 5, IF(SUM(GV262:GW262)&gt;=25%, 4, IF(SUM(GU262:GW262)&gt;=25%, 3, IF(SUM(GT262:GW262)&gt;=25%, 2, IF(SUM(GS262:GW262)&gt;=25%, 1, "N/A")))))</f>
        <v>3</v>
      </c>
      <c r="GY262" s="11"/>
      <c r="GZ262" s="9">
        <v>0</v>
      </c>
      <c r="HA262" s="9">
        <v>0</v>
      </c>
      <c r="HB262" s="9">
        <v>0</v>
      </c>
      <c r="HC262" s="9">
        <v>1</v>
      </c>
      <c r="HD262" s="9"/>
      <c r="HE262" s="10">
        <f t="shared" ref="HE262:HE325" si="288">IF(HD262&gt;=25%, 5, IF(SUM(HC262:HD262)&gt;=25%, 4, IF(SUM(HB262:HD262)&gt;=25%, 3, IF(SUM(HA262:HD262)&gt;=25%, 2, IF(SUM(GZ262:HD262)&gt;=25%, 1, "N/A")))))</f>
        <v>4</v>
      </c>
      <c r="HF262" s="11"/>
      <c r="HG262" s="9">
        <f>VLOOKUP($C262, Table5[#All], 2, 0)</f>
        <v>0</v>
      </c>
      <c r="HH262" s="9">
        <f>VLOOKUP($C262, Table5[#All], 3, 0)</f>
        <v>0</v>
      </c>
      <c r="HI262" s="9">
        <f>VLOOKUP($C262, Table5[#All], 4, 0)</f>
        <v>1</v>
      </c>
      <c r="HJ262" s="9">
        <f>VLOOKUP($C262, Table5[#All], 5, 0)</f>
        <v>0</v>
      </c>
      <c r="HK262" s="9">
        <f>VLOOKUP($C262, Table5[#All], 6, 0)</f>
        <v>0</v>
      </c>
      <c r="HL262" s="10">
        <f t="shared" ref="HL262:HL325" si="289">IF(HK262&gt;=25%, 5, IF(SUM(HJ262:HK262)&gt;=25%, 4, IF(SUM(HI262:HK262)&gt;=25%, 3, IF(SUM(HH262:HK262)&gt;=25%, 2, IF(SUM(HG262:HK262)&gt;=25%, 1, "N/A")))))</f>
        <v>3</v>
      </c>
      <c r="HM262" s="11"/>
      <c r="HN262" s="9">
        <f>VLOOKUP($C262, Table5[#All], 7, 0)</f>
        <v>0</v>
      </c>
      <c r="HO262" s="9">
        <f>VLOOKUP($C262, Table5[#All], 8, 0)</f>
        <v>0</v>
      </c>
      <c r="HP262" s="9">
        <f>VLOOKUP($C262, Table5[#All], 9, 0)</f>
        <v>1</v>
      </c>
      <c r="HQ262" s="9">
        <f>VLOOKUP($C262, Table5[#All], 10, 0)</f>
        <v>0</v>
      </c>
      <c r="HR262" s="9">
        <f>VLOOKUP($C262, Table5[#All], 11, 0)</f>
        <v>0</v>
      </c>
      <c r="HS262" s="10">
        <f t="shared" ref="HS262:HS325" si="290">IF(HR262&gt;=25%, 5, IF(SUM(HQ262:HR262)&gt;=25%, 4, IF(SUM(HP262:HR262)&gt;=25%, 3, IF(SUM(HO262:HR262)&gt;=25%, 2, IF(SUM(HN262:HR262)&gt;=25%, 1, "N/A")))))</f>
        <v>3</v>
      </c>
      <c r="HT262" s="11"/>
      <c r="HU262" s="9">
        <f>VLOOKUP($C262, Table5[#All], 12, 0)</f>
        <v>1</v>
      </c>
      <c r="HV262" s="9">
        <f>VLOOKUP($C262, Table5[#All], 13, 0)</f>
        <v>0</v>
      </c>
      <c r="HW262" s="9">
        <f>VLOOKUP($C262, Table5[#All], 14, 0)</f>
        <v>0</v>
      </c>
      <c r="HX262" s="9">
        <f>VLOOKUP($C262, Table5[#All], 15, 0)</f>
        <v>0</v>
      </c>
      <c r="HY262" s="9">
        <f>VLOOKUP($C262, Table5[#All], 16, 0)</f>
        <v>0</v>
      </c>
      <c r="HZ262" s="10">
        <f t="shared" ref="HZ262:HZ325" si="291">IF(HY262&gt;=25%, 5, IF(SUM(HX262:HY262)&gt;=25%, 4, IF(SUM(HW262:HY262)&gt;=25%, 3, IF(SUM(HV262:HY262)&gt;=25%, 2, IF(SUM(HU262:HY262)&gt;=25%, 1, "N/A")))))</f>
        <v>1</v>
      </c>
      <c r="IA262" s="11"/>
      <c r="IB262" s="9">
        <f>VLOOKUP($C262, Table5[#All], 17, 0)</f>
        <v>0</v>
      </c>
      <c r="IC262" s="9">
        <f>VLOOKUP($C262, Table5[#All], 18, 0)</f>
        <v>1</v>
      </c>
      <c r="ID262" s="9">
        <f>VLOOKUP($C262, Table5[#All], 19, 0)</f>
        <v>0</v>
      </c>
      <c r="IE262" s="9">
        <f>VLOOKUP($C262, Table5[#All], 20, 0)</f>
        <v>0</v>
      </c>
      <c r="IF262" s="9">
        <f>VLOOKUP($C262, Table5[#All], 21, 0)</f>
        <v>0</v>
      </c>
      <c r="IG262" s="10">
        <f t="shared" ref="IG262:IG325" si="292">IF(IF262&gt;=25%, 5, IF(SUM(IE262:IF262)&gt;=25%, 4, IF(SUM(ID262:IF262)&gt;=25%, 3, IF(SUM(IC262:IF262)&gt;=25%, 2, IF(SUM(IB262:IF262)&gt;=25%, 1, "N/A")))))</f>
        <v>2</v>
      </c>
      <c r="IH262" s="11"/>
      <c r="II262" s="9">
        <f>VLOOKUP($C262, Table5[#All], 22, 0)</f>
        <v>1</v>
      </c>
      <c r="IJ262" s="9">
        <f>VLOOKUP($C262, Table5[#All], 23, 0)</f>
        <v>0</v>
      </c>
      <c r="IK262" s="9">
        <f>VLOOKUP($C262, Table5[#All], 24, 0)</f>
        <v>0</v>
      </c>
      <c r="IL262" s="9">
        <f>VLOOKUP($C262, Table5[#All], 25, 0)</f>
        <v>0</v>
      </c>
      <c r="IM262" s="9">
        <f>VLOOKUP($C262, Table5[#All], 26, 0)</f>
        <v>0</v>
      </c>
      <c r="IN262" s="10">
        <f t="shared" ref="IN262:IN325" si="293">IF(IM262&gt;=25%, 5, IF(SUM(IL262:IM262)&gt;=25%, 4, IF(SUM(IK262:IM262)&gt;=25%, 3, IF(SUM(IJ262:IM262)&gt;=25%, 2, IF(SUM(II262:IM262)&gt;=25%, 1, "N/A")))))</f>
        <v>1</v>
      </c>
      <c r="IO262" s="11"/>
      <c r="IP262" s="9">
        <v>1</v>
      </c>
      <c r="IQ262" s="9">
        <v>0</v>
      </c>
      <c r="IR262" s="9">
        <v>0</v>
      </c>
      <c r="IS262" s="9">
        <v>0</v>
      </c>
      <c r="IT262" s="9">
        <v>0</v>
      </c>
      <c r="IU262" s="10">
        <f t="shared" ref="IU262:IU325" si="294">IF(IT262&gt;=25%, 5, IF(SUM(IS262:IT262)&gt;=25%, 4, IF(SUM(IR262:IT262)&gt;=25%, 3, IF(SUM(IQ262:IT262)&gt;=25%, 2, IF(SUM(IP262:IT262)&gt;=25%, 1, "N/A")))))</f>
        <v>1</v>
      </c>
      <c r="IV262" s="82"/>
    </row>
    <row r="263" spans="1:256" ht="16.3" thickTop="1" thickBot="1" x14ac:dyDescent="0.35">
      <c r="A263" s="16" t="s">
        <v>652</v>
      </c>
      <c r="B263" s="16" t="s">
        <v>670</v>
      </c>
      <c r="C263" s="16" t="s">
        <v>671</v>
      </c>
      <c r="D263" s="11"/>
      <c r="E263" s="9">
        <f>VLOOKUP($C263, Table3[#All], 2, 0)</f>
        <v>0.4</v>
      </c>
      <c r="F263" s="9"/>
      <c r="G263" s="9">
        <f>VLOOKUP($C263, Table3[#All], 3, 0)</f>
        <v>0.43329999999999996</v>
      </c>
      <c r="H263" s="9">
        <f>VLOOKUP($C263, Table3[#All], 4, 0)</f>
        <v>0.16670000000000001</v>
      </c>
      <c r="I263" s="9">
        <f>VLOOKUP($C263, Table3[#All], 5, 0)</f>
        <v>0</v>
      </c>
      <c r="J263" s="10">
        <f t="shared" ref="J263:J326" si="295">IF(I263&gt;=25%, 5, IF(SUM(H263:I263)&gt;=25%, 4, IF(SUM(G263:I263)&gt;=25%, 3, IF(SUM(F263:I263)&gt;=25%, 2, IF(SUM(E263:I263)&gt;=25%, 1, "N/A")))))</f>
        <v>3</v>
      </c>
      <c r="K263" s="11"/>
      <c r="L263" s="9">
        <f>VLOOKUP($C263, Table3[#All], 6, 0)</f>
        <v>0</v>
      </c>
      <c r="M263" s="9"/>
      <c r="N263" s="9">
        <f>VLOOKUP($C263, Table3[#All], 7, 0)</f>
        <v>1</v>
      </c>
      <c r="O263" s="9">
        <f>VLOOKUP($C263, Table3[#All], 8, 0)</f>
        <v>0</v>
      </c>
      <c r="P263" s="9">
        <f>VLOOKUP($C263, Table3[#All], 9, 0)</f>
        <v>0</v>
      </c>
      <c r="Q263" s="10">
        <f t="shared" ref="Q263:Q326" si="296">IF(P263&gt;=25%, 5, IF(SUM(O263:P263)&gt;=25%, 4, IF(SUM(N263:P263)&gt;=25%, 3, IF(SUM(M263:P263)&gt;=25%, 2, IF(SUM(L263:P263)&gt;=25%, 1, "N/A")))))</f>
        <v>3</v>
      </c>
      <c r="R263" s="11"/>
      <c r="S263" s="9">
        <f>VLOOKUP($C263, Table3[#All], 10, 0)</f>
        <v>0</v>
      </c>
      <c r="T263" s="9">
        <f>VLOOKUP($C263, Table3[#All], 11, 0)</f>
        <v>0.26669999999999999</v>
      </c>
      <c r="U263" s="9">
        <f>VLOOKUP($C263, Table3[#All], 12, 0)</f>
        <v>0.56669999999999998</v>
      </c>
      <c r="V263" s="9">
        <f>VLOOKUP($C263, Table3[#All], 13, 0)</f>
        <v>0.16670000000000001</v>
      </c>
      <c r="W263" s="9">
        <f>VLOOKUP($C263, Table3[#All], 14, 0)</f>
        <v>0</v>
      </c>
      <c r="X263" s="10">
        <f t="shared" ref="X263:X326" si="297">IF(W263&gt;=25%, 5, IF(SUM(V263:W263)&gt;=25%, 4, IF(SUM(U263:W263)&gt;=25%, 3, IF(SUM(T263:W263)&gt;=25%, 2, IF(SUM(S263:W263)&gt;=25%, 1, "N/A")))))</f>
        <v>3</v>
      </c>
      <c r="Y263" s="11"/>
      <c r="Z263" s="9">
        <f>VLOOKUP($C263, Table3[#All], 15, 0)</f>
        <v>0.1333</v>
      </c>
      <c r="AA263" s="9">
        <f>VLOOKUP($C263, Table3[#All], 16, 0)</f>
        <v>0.1333</v>
      </c>
      <c r="AB263" s="9">
        <f>VLOOKUP($C263, Table3[#All], 17, 0)</f>
        <v>0.5</v>
      </c>
      <c r="AC263" s="9">
        <f>VLOOKUP($C263, Table3[#All], 18, 0)</f>
        <v>0.16670000000000001</v>
      </c>
      <c r="AD263" s="9">
        <f>VLOOKUP($C263, Table3[#All], 19, 0)</f>
        <v>6.6699999999999995E-2</v>
      </c>
      <c r="AE263" s="10">
        <f t="shared" si="267"/>
        <v>3</v>
      </c>
      <c r="AF263" s="11"/>
      <c r="AG263" s="9">
        <f>VLOOKUP($C263, Table3[#All], 20, 0)</f>
        <v>0</v>
      </c>
      <c r="AH263" s="9">
        <f>VLOOKUP($C263, Table3[#All], 21, 0)</f>
        <v>0.56669999999999998</v>
      </c>
      <c r="AI263" s="9">
        <f>VLOOKUP($C263, Table3[#All], 22, 0)</f>
        <v>0.43329999999999996</v>
      </c>
      <c r="AJ263" s="9"/>
      <c r="AK263" s="9"/>
      <c r="AL263" s="10">
        <f t="shared" si="268"/>
        <v>3</v>
      </c>
      <c r="AM263" s="11"/>
      <c r="AN263" s="9">
        <f>VLOOKUP($C263, Table3[#All], 23, 0)</f>
        <v>1</v>
      </c>
      <c r="AO263" s="9">
        <f>VLOOKUP($C263, Table3[#All], 24, 0)</f>
        <v>0</v>
      </c>
      <c r="AP263" s="9">
        <f>VLOOKUP($C263, Table3[#All], 25, 0)</f>
        <v>0</v>
      </c>
      <c r="AQ263" s="9">
        <f>VLOOKUP($C263, Table3[#All], 26, 0)</f>
        <v>0</v>
      </c>
      <c r="AR263" s="9"/>
      <c r="AS263" s="12">
        <f t="shared" si="269"/>
        <v>1</v>
      </c>
      <c r="AT263" s="11"/>
      <c r="AU263" s="9">
        <f>VLOOKUP($C263, Table3[#All], 27, 0)</f>
        <v>0.93330000000000002</v>
      </c>
      <c r="AV263" s="9">
        <f>VLOOKUP($C263, Table3[#All], 28, 0)</f>
        <v>6.6699999999999995E-2</v>
      </c>
      <c r="AW263" s="9">
        <f>VLOOKUP($C263, Table3[#All], 29, 0)</f>
        <v>0</v>
      </c>
      <c r="AX263" s="9"/>
      <c r="AY263" s="9"/>
      <c r="AZ263" s="10">
        <f t="shared" ref="AZ263:AZ326" si="298">IF(AY263&gt;=25%, 5, IF(SUM(AX263:AY263)&gt;=25%, 4, IF(SUM(AW263:AY263)&gt;=25%, 3, IF(SUM(AV263:AY263)&gt;=25%, 2, IF(SUM(AU263:AY263)&gt;=25%, 1, "N/A")))))</f>
        <v>1</v>
      </c>
      <c r="BA263" s="11"/>
      <c r="BB263" s="9">
        <f>VLOOKUP($C263, Table3[#All], 30, 0)</f>
        <v>0.4667</v>
      </c>
      <c r="BC263" s="9">
        <f>VLOOKUP($C263, Table3[#All], 31, 0)</f>
        <v>0.4667</v>
      </c>
      <c r="BD263" s="9">
        <f>VLOOKUP($C263, Table3[#All], 32, 0)</f>
        <v>6.6699999999999995E-2</v>
      </c>
      <c r="BE263" s="9">
        <f>VLOOKUP($C263, Table3[#All], 33, 0)</f>
        <v>0</v>
      </c>
      <c r="BF263" s="9"/>
      <c r="BG263" s="10">
        <f t="shared" ref="BG263:BG326" si="299">IF(BF263&gt;=25%, 5, IF(SUM(BE263:BF263)&gt;=25%, 4, IF(SUM(BD263:BF263)&gt;=25%, 3, IF(SUM(BC263:BF263)&gt;=25%, 2, IF(SUM(BB263:BF263)&gt;=25%, 1, "N/A")))))</f>
        <v>2</v>
      </c>
      <c r="BH263" s="81"/>
      <c r="BI263" s="9">
        <f>VLOOKUP($C263, Table3[#All], 34, 0)</f>
        <v>0</v>
      </c>
      <c r="BJ263" s="9">
        <f>VLOOKUP($C263, Table3[#All], 35, 0)</f>
        <v>0</v>
      </c>
      <c r="BK263" s="9">
        <f>VLOOKUP($C263, Table3[#All], 36, 0)</f>
        <v>0</v>
      </c>
      <c r="BL263" s="9">
        <f>VLOOKUP($C263, Table3[#All], 37, 0)</f>
        <v>0</v>
      </c>
      <c r="BM263" s="9">
        <f>VLOOKUP($C263, Table3[#All], 38, 0)</f>
        <v>0</v>
      </c>
      <c r="BN263" s="10" t="str">
        <f t="shared" ref="BN263:BN326" si="300">IF(BM263&gt;=25%, 5, IF(SUM(BL263:BM263)&gt;=25%, 4, IF(SUM(BK263:BM263)&gt;=25%, 3, IF(SUM(BJ263:BM263)&gt;=25%, 2, IF(SUM(BI263:BM263)&gt;=25%, 1, "N/A")))))</f>
        <v>N/A</v>
      </c>
      <c r="BO263" s="11"/>
      <c r="BP263" s="9">
        <f>VLOOKUP($C263, Table3[#All], 39, 0)</f>
        <v>0.56669999999999998</v>
      </c>
      <c r="BQ263" s="9">
        <f>VLOOKUP($C263, Table3[#All], 40, 0)</f>
        <v>0.23329999999999998</v>
      </c>
      <c r="BR263" s="9">
        <f>VLOOKUP($C263, Table3[#All], 41, 0)</f>
        <v>0.2</v>
      </c>
      <c r="BS263" s="9">
        <f>VLOOKUP($C263, Table3[#All], 42, 0)</f>
        <v>0</v>
      </c>
      <c r="BT263" s="9"/>
      <c r="BU263" s="10">
        <f t="shared" si="270"/>
        <v>2</v>
      </c>
      <c r="BV263" s="11"/>
      <c r="BW263" s="9">
        <f>VLOOKUP($C263, Table3[#All], 43, 0)</f>
        <v>0.7</v>
      </c>
      <c r="BX263" s="9">
        <f>VLOOKUP($C263, Table3[#All], 44, 0)</f>
        <v>0.3</v>
      </c>
      <c r="BY263" s="9">
        <f>VLOOKUP($C263, Table3[#All], 45, 0)</f>
        <v>0</v>
      </c>
      <c r="BZ263" s="9"/>
      <c r="CA263" s="9"/>
      <c r="CB263" s="10">
        <f t="shared" si="271"/>
        <v>2</v>
      </c>
      <c r="CC263" s="81"/>
      <c r="CD263" s="9">
        <f>VLOOKUP($C263, Table3[#All], 46, 0)</f>
        <v>1</v>
      </c>
      <c r="CE263" s="9">
        <f>VLOOKUP($C263, Table3[#All], 47, 0)</f>
        <v>0</v>
      </c>
      <c r="CF263" s="9">
        <f>VLOOKUP($C263, Table3[#All], 48, 0)</f>
        <v>0</v>
      </c>
      <c r="CG263" s="9">
        <f>VLOOKUP($C263, Table3[#All], 49, 0)</f>
        <v>0</v>
      </c>
      <c r="CH263" s="9">
        <f>VLOOKUP($C263, Table3[#All], 50, 0)</f>
        <v>0</v>
      </c>
      <c r="CI263" s="12">
        <f t="shared" si="272"/>
        <v>1</v>
      </c>
      <c r="CJ263" s="13"/>
      <c r="CK263" s="9">
        <f>VLOOKUP($C263, Table3[#All], 51, 0)</f>
        <v>0.4667</v>
      </c>
      <c r="CL263" s="9">
        <f>VLOOKUP($C263, Table3[#All], 52, 0)</f>
        <v>0.5333</v>
      </c>
      <c r="CM263" s="9">
        <f>VLOOKUP($C263, Table3[#All], 53, 0)</f>
        <v>0</v>
      </c>
      <c r="CN263" s="9">
        <f>VLOOKUP($C263, Table3[#All], 54, 0)</f>
        <v>0</v>
      </c>
      <c r="CO263" s="9"/>
      <c r="CP263" s="10">
        <f t="shared" si="273"/>
        <v>2</v>
      </c>
      <c r="CQ263" s="11"/>
      <c r="CR263" s="9">
        <f>VLOOKUP($C263, Table3[#All], 55, 0)</f>
        <v>0.66670000000000007</v>
      </c>
      <c r="CS263" s="9">
        <f>VLOOKUP($C263, Table3[#All], 56, 0)</f>
        <v>6.6699999999999995E-2</v>
      </c>
      <c r="CT263" s="9">
        <f>VLOOKUP($C263, Table3[#All], 57, 0)</f>
        <v>0.26669999999999999</v>
      </c>
      <c r="CU263" s="9">
        <f>VLOOKUP($C263, Table3[#All], 58, 0)</f>
        <v>0</v>
      </c>
      <c r="CV263" s="9">
        <f>VLOOKUP($C263, Table3[#All], 59, 0)</f>
        <v>0</v>
      </c>
      <c r="CW263" s="14">
        <f t="shared" si="274"/>
        <v>3</v>
      </c>
      <c r="CX263" s="81"/>
      <c r="CY263" s="9">
        <f>VLOOKUP($C263, Table3[#All], 60, 0)</f>
        <v>0.3</v>
      </c>
      <c r="CZ263" s="9">
        <f>VLOOKUP($C263, Table3[#All], 61, 0)</f>
        <v>0.5</v>
      </c>
      <c r="DA263" s="9">
        <f>VLOOKUP($C263, Table3[#All], 62, 0)</f>
        <v>0.2</v>
      </c>
      <c r="DB263" s="9">
        <f>VLOOKUP($C263, Table3[#All], 63, 0)</f>
        <v>0</v>
      </c>
      <c r="DC263" s="9">
        <f>VLOOKUP($C263, Table3[#All], 64, 0)</f>
        <v>0</v>
      </c>
      <c r="DD263" s="10">
        <f t="shared" si="275"/>
        <v>2</v>
      </c>
      <c r="DE263" s="11"/>
      <c r="DF263" s="9">
        <f>VLOOKUP($C263, Table3[#All], 65, 0)</f>
        <v>0.4667</v>
      </c>
      <c r="DG263" s="9"/>
      <c r="DH263" s="9">
        <f>VLOOKUP($C263, Table3[#All], 66, 0)</f>
        <v>0.16670000000000001</v>
      </c>
      <c r="DI263" s="9"/>
      <c r="DJ263" s="9">
        <f>VLOOKUP($C263, Table3[#All], 67, 0)</f>
        <v>0.36670000000000003</v>
      </c>
      <c r="DK263" s="14">
        <f t="shared" si="276"/>
        <v>5</v>
      </c>
      <c r="DL263" s="11"/>
      <c r="DM263" s="9">
        <f>VLOOKUP($C263, Table3[#All], 68, 0)</f>
        <v>0.83329999999999993</v>
      </c>
      <c r="DN263" s="9"/>
      <c r="DO263" s="9">
        <f>VLOOKUP($C263, Table3[#All], 69, 0)</f>
        <v>0.16670000000000001</v>
      </c>
      <c r="DP263" s="9">
        <f>VLOOKUP($C263, Table3[#All], 70, 0)</f>
        <v>0</v>
      </c>
      <c r="DQ263" s="9"/>
      <c r="DR263" s="14">
        <f t="shared" si="277"/>
        <v>1</v>
      </c>
      <c r="DS263" s="11"/>
      <c r="DT263" s="9">
        <f>VLOOKUP($C263, Table3[#All], 71, 0)</f>
        <v>0.4667</v>
      </c>
      <c r="DU263" s="9">
        <f>VLOOKUP($C263, Table3[#All], 72, 0)</f>
        <v>0.3</v>
      </c>
      <c r="DV263" s="9">
        <f>VLOOKUP($C263, Table3[#All], 73, 0)</f>
        <v>0.23329999999999998</v>
      </c>
      <c r="DW263" s="9">
        <f>VLOOKUP($C263, Table3[#All], 74, 0)</f>
        <v>0</v>
      </c>
      <c r="DX263" s="9">
        <f>VLOOKUP($C263, Table3[#All], 75, 0)</f>
        <v>0</v>
      </c>
      <c r="DY263" s="12">
        <f t="shared" si="266"/>
        <v>2</v>
      </c>
      <c r="DZ263" s="11"/>
      <c r="EA263" s="9">
        <f>VLOOKUP($C263, Table3[#All], 76, 0)</f>
        <v>1</v>
      </c>
      <c r="EB263" s="9">
        <f>VLOOKUP($C263, Table3[#All], 77, 0)</f>
        <v>0</v>
      </c>
      <c r="EC263" s="9">
        <f>VLOOKUP($C263, Table3[#All], 78, 0)</f>
        <v>0</v>
      </c>
      <c r="ED263" s="9">
        <f>VLOOKUP($C263, Table3[#All], 79, 0)</f>
        <v>0</v>
      </c>
      <c r="EE263" s="9">
        <f>VLOOKUP($C263, Table3[#All], 80, 0)</f>
        <v>0</v>
      </c>
      <c r="EF263" s="10">
        <f t="shared" si="278"/>
        <v>1</v>
      </c>
      <c r="EG263" s="9"/>
      <c r="EH263" s="9">
        <f>VLOOKUP($C263, Table3[#All], 81, 0)</f>
        <v>1</v>
      </c>
      <c r="EI263" s="9">
        <f>VLOOKUP($C263, Table3[#All], 82, 0)</f>
        <v>0</v>
      </c>
      <c r="EJ263" s="9">
        <f>VLOOKUP($C263, Table3[#All], 83, 0)</f>
        <v>0</v>
      </c>
      <c r="EK263" s="9">
        <f>VLOOKUP($C263, Table3[#All], 84, 0)</f>
        <v>0</v>
      </c>
      <c r="EL263" s="9">
        <f>VLOOKUP($C263, Table3[#All], 85, 0)</f>
        <v>0</v>
      </c>
      <c r="EM263" s="14">
        <f t="shared" si="279"/>
        <v>1</v>
      </c>
      <c r="EN263" s="11"/>
      <c r="EO263" s="9">
        <f>VLOOKUP($C263, Table3[#All], 86, 0)</f>
        <v>0.8</v>
      </c>
      <c r="EP263" s="9"/>
      <c r="EQ263" s="9">
        <f>VLOOKUP($C263, Table3[#All], 87, 0)</f>
        <v>0.2</v>
      </c>
      <c r="ER263" s="9"/>
      <c r="ES263" s="9"/>
      <c r="ET263" s="14">
        <f t="shared" si="280"/>
        <v>1</v>
      </c>
      <c r="EU263" s="11"/>
      <c r="EV263" s="9">
        <f>VLOOKUP($C263, Table3[#All], 88, 0)</f>
        <v>1</v>
      </c>
      <c r="EW263" s="9">
        <f>VLOOKUP($C263, Table3[#All], 89, 0)</f>
        <v>0</v>
      </c>
      <c r="EX263" s="9">
        <f>VLOOKUP($C263, Table3[#All], 90, 0)</f>
        <v>0</v>
      </c>
      <c r="EY263" s="9">
        <f>VLOOKUP($C263, Table3[#All], 91, 0)</f>
        <v>0</v>
      </c>
      <c r="EZ263" s="9">
        <f>VLOOKUP($C263, Table3[#All], 92, 0)</f>
        <v>0</v>
      </c>
      <c r="FA263" s="12">
        <f t="shared" si="281"/>
        <v>1</v>
      </c>
      <c r="FB263" s="11"/>
      <c r="FC263" s="9">
        <f>VLOOKUP($C263, Table3[#All], 93, 0)</f>
        <v>0.1</v>
      </c>
      <c r="FD263" s="9">
        <f>VLOOKUP($C263, Table3[#All], 94, 0)</f>
        <v>0.5</v>
      </c>
      <c r="FE263" s="9">
        <f>VLOOKUP($C263, Table3[#All], 95, 0)</f>
        <v>0.36670000000000003</v>
      </c>
      <c r="FF263" s="9">
        <f>VLOOKUP($C263, Table3[#All], 96, 0)</f>
        <v>3.3300000000000003E-2</v>
      </c>
      <c r="FG263" s="9"/>
      <c r="FH263" s="10">
        <f t="shared" si="282"/>
        <v>3</v>
      </c>
      <c r="FI263" s="11"/>
      <c r="FJ263" s="9">
        <f>VLOOKUP($C263, Table3[#All], 97, 0)</f>
        <v>0</v>
      </c>
      <c r="FK263" s="9">
        <f>VLOOKUP($C263, Table3[#All], 98, 0)</f>
        <v>0</v>
      </c>
      <c r="FL263" s="9">
        <f>VLOOKUP($C263, Table3[#All], 99, 0)</f>
        <v>0</v>
      </c>
      <c r="FM263" s="9">
        <f>VLOOKUP($C263, Table3[#All], 100, 0)</f>
        <v>0</v>
      </c>
      <c r="FN263" s="9">
        <f>VLOOKUP($C263, Table3[#All], 101, 0)</f>
        <v>1</v>
      </c>
      <c r="FO263" s="14">
        <f t="shared" si="283"/>
        <v>5</v>
      </c>
      <c r="FP263" s="11"/>
      <c r="FQ263" s="9">
        <f>VLOOKUP($C263, Table3[#All], 102, 0)</f>
        <v>0.83329999999999993</v>
      </c>
      <c r="FR263" s="9">
        <f>VLOOKUP($C263, Table3[#All], 103, 0)</f>
        <v>0.16670000000000001</v>
      </c>
      <c r="FS263" s="9">
        <f>VLOOKUP($C263, Table3[#All], 104, 0)</f>
        <v>0</v>
      </c>
      <c r="FT263" s="9">
        <f>VLOOKUP($C263, Table3[#All], 105, 0)</f>
        <v>0</v>
      </c>
      <c r="FU263" s="9">
        <v>0</v>
      </c>
      <c r="FV263" s="10">
        <f t="shared" si="284"/>
        <v>1</v>
      </c>
      <c r="FW263" s="11"/>
      <c r="FX263" s="9">
        <f>VLOOKUP($C263, Table3[#All], 106, 0)</f>
        <v>0.4667</v>
      </c>
      <c r="FY263" s="9"/>
      <c r="FZ263" s="9">
        <f>VLOOKUP($C263, Table3[#All], 107, 0)</f>
        <v>0.26669999999999999</v>
      </c>
      <c r="GA263" s="9">
        <f>VLOOKUP($C263, Table3[#All], 108, 0)</f>
        <v>0.26669999999999999</v>
      </c>
      <c r="GB263" s="9"/>
      <c r="GC263" s="10">
        <f t="shared" ref="GC263:GC326" si="301">IF(GB263&gt;=25%, 5, IF(SUM(GA263:GB263)&gt;=25%, 4, IF(SUM(FZ263:GB263)&gt;=25%, 3, IF(SUM(FY263:GB263)&gt;=25%, 2, IF(SUM(FX263:GB263)&gt;=25%, 1, "N/A")))))</f>
        <v>4</v>
      </c>
      <c r="GD263" s="81"/>
      <c r="GE263" s="9">
        <f>VLOOKUP($C263, Table3[#All], 109, 0)</f>
        <v>4.5499999999999999E-2</v>
      </c>
      <c r="GF263" s="9">
        <f>VLOOKUP($C263, Table3[#All], 110, 0)</f>
        <v>0.36359999999999998</v>
      </c>
      <c r="GG263" s="9">
        <f>VLOOKUP($C263, Table3[#All], 111, 0)</f>
        <v>0.59089999999999998</v>
      </c>
      <c r="GH263" s="9"/>
      <c r="GI263" s="9">
        <f>VLOOKUP($C263, Table3[#All], 112, 0)</f>
        <v>0</v>
      </c>
      <c r="GJ263" s="12">
        <f t="shared" si="285"/>
        <v>3</v>
      </c>
      <c r="GK263" s="11"/>
      <c r="GL263" s="9">
        <f>VLOOKUP($C263, Table3[#All], 113, 0)</f>
        <v>0.1</v>
      </c>
      <c r="GM263" s="9">
        <f>VLOOKUP($C263, Table3[#All], 114, 0)</f>
        <v>3.3300000000000003E-2</v>
      </c>
      <c r="GN263" s="9">
        <f>VLOOKUP($C263, Table3[#All], 115, 0)</f>
        <v>0.1</v>
      </c>
      <c r="GO263" s="9">
        <f>VLOOKUP($C263, Table3[#All], 116, 0)</f>
        <v>0.76670000000000005</v>
      </c>
      <c r="GP263" s="9"/>
      <c r="GQ263" s="10">
        <f t="shared" si="286"/>
        <v>4</v>
      </c>
      <c r="GR263" s="11"/>
      <c r="GS263" s="9">
        <f>VLOOKUP($C263, Table2[#All], 3, 0)</f>
        <v>0</v>
      </c>
      <c r="GT263" s="9">
        <f>VLOOKUP($C263, Table2[#All], 4, 0)</f>
        <v>0</v>
      </c>
      <c r="GU263" s="9">
        <f>VLOOKUP($C263, Table2[#All], 5, 0)</f>
        <v>1</v>
      </c>
      <c r="GV263" s="9">
        <f>VLOOKUP($C263, Table2[#All], 6, 0)</f>
        <v>0</v>
      </c>
      <c r="GW263" s="9">
        <f>VLOOKUP($C263, Table2[#All], 7, 0)</f>
        <v>0</v>
      </c>
      <c r="GX263" s="10">
        <f t="shared" si="287"/>
        <v>3</v>
      </c>
      <c r="GY263" s="11"/>
      <c r="GZ263" s="9">
        <v>0</v>
      </c>
      <c r="HA263" s="9">
        <v>0</v>
      </c>
      <c r="HB263" s="9">
        <v>0</v>
      </c>
      <c r="HC263" s="9">
        <v>1</v>
      </c>
      <c r="HD263" s="9"/>
      <c r="HE263" s="10">
        <f t="shared" si="288"/>
        <v>4</v>
      </c>
      <c r="HF263" s="11"/>
      <c r="HG263" s="9">
        <f>VLOOKUP($C263, Table5[#All], 2, 0)</f>
        <v>0</v>
      </c>
      <c r="HH263" s="9">
        <f>VLOOKUP($C263, Table5[#All], 3, 0)</f>
        <v>0</v>
      </c>
      <c r="HI263" s="9">
        <f>VLOOKUP($C263, Table5[#All], 4, 0)</f>
        <v>0</v>
      </c>
      <c r="HJ263" s="9">
        <f>VLOOKUP($C263, Table5[#All], 5, 0)</f>
        <v>1</v>
      </c>
      <c r="HK263" s="9">
        <f>VLOOKUP($C263, Table5[#All], 6, 0)</f>
        <v>0</v>
      </c>
      <c r="HL263" s="10">
        <f t="shared" si="289"/>
        <v>4</v>
      </c>
      <c r="HM263" s="11"/>
      <c r="HN263" s="9">
        <f>VLOOKUP($C263, Table5[#All], 7, 0)</f>
        <v>0</v>
      </c>
      <c r="HO263" s="9">
        <f>VLOOKUP($C263, Table5[#All], 8, 0)</f>
        <v>0</v>
      </c>
      <c r="HP263" s="9">
        <f>VLOOKUP($C263, Table5[#All], 9, 0)</f>
        <v>1</v>
      </c>
      <c r="HQ263" s="9">
        <f>VLOOKUP($C263, Table5[#All], 10, 0)</f>
        <v>0</v>
      </c>
      <c r="HR263" s="9">
        <f>VLOOKUP($C263, Table5[#All], 11, 0)</f>
        <v>0</v>
      </c>
      <c r="HS263" s="10">
        <f t="shared" si="290"/>
        <v>3</v>
      </c>
      <c r="HT263" s="11"/>
      <c r="HU263" s="9">
        <f>VLOOKUP($C263, Table5[#All], 12, 0)</f>
        <v>1</v>
      </c>
      <c r="HV263" s="9">
        <f>VLOOKUP($C263, Table5[#All], 13, 0)</f>
        <v>0</v>
      </c>
      <c r="HW263" s="9">
        <f>VLOOKUP($C263, Table5[#All], 14, 0)</f>
        <v>0</v>
      </c>
      <c r="HX263" s="9">
        <f>VLOOKUP($C263, Table5[#All], 15, 0)</f>
        <v>0</v>
      </c>
      <c r="HY263" s="9">
        <f>VLOOKUP($C263, Table5[#All], 16, 0)</f>
        <v>0</v>
      </c>
      <c r="HZ263" s="10">
        <f t="shared" si="291"/>
        <v>1</v>
      </c>
      <c r="IA263" s="11"/>
      <c r="IB263" s="9">
        <f>VLOOKUP($C263, Table5[#All], 17, 0)</f>
        <v>0</v>
      </c>
      <c r="IC263" s="9">
        <f>VLOOKUP($C263, Table5[#All], 18, 0)</f>
        <v>1</v>
      </c>
      <c r="ID263" s="9">
        <f>VLOOKUP($C263, Table5[#All], 19, 0)</f>
        <v>0</v>
      </c>
      <c r="IE263" s="9">
        <f>VLOOKUP($C263, Table5[#All], 20, 0)</f>
        <v>0</v>
      </c>
      <c r="IF263" s="9">
        <f>VLOOKUP($C263, Table5[#All], 21, 0)</f>
        <v>0</v>
      </c>
      <c r="IG263" s="10">
        <f t="shared" si="292"/>
        <v>2</v>
      </c>
      <c r="IH263" s="11"/>
      <c r="II263" s="9">
        <f>VLOOKUP($C263, Table5[#All], 22, 0)</f>
        <v>1</v>
      </c>
      <c r="IJ263" s="9">
        <f>VLOOKUP($C263, Table5[#All], 23, 0)</f>
        <v>0</v>
      </c>
      <c r="IK263" s="9">
        <f>VLOOKUP($C263, Table5[#All], 24, 0)</f>
        <v>0</v>
      </c>
      <c r="IL263" s="9">
        <f>VLOOKUP($C263, Table5[#All], 25, 0)</f>
        <v>0</v>
      </c>
      <c r="IM263" s="9">
        <f>VLOOKUP($C263, Table5[#All], 26, 0)</f>
        <v>0</v>
      </c>
      <c r="IN263" s="10">
        <f t="shared" si="293"/>
        <v>1</v>
      </c>
      <c r="IO263" s="11"/>
      <c r="IP263" s="9">
        <v>1</v>
      </c>
      <c r="IQ263" s="9">
        <v>0</v>
      </c>
      <c r="IR263" s="9">
        <v>0</v>
      </c>
      <c r="IS263" s="9">
        <v>0</v>
      </c>
      <c r="IT263" s="9">
        <v>0</v>
      </c>
      <c r="IU263" s="10">
        <f t="shared" si="294"/>
        <v>1</v>
      </c>
      <c r="IV263" s="82"/>
    </row>
    <row r="264" spans="1:256" ht="16.3" thickTop="1" thickBot="1" x14ac:dyDescent="0.35">
      <c r="A264" s="16" t="s">
        <v>652</v>
      </c>
      <c r="B264" s="16" t="s">
        <v>672</v>
      </c>
      <c r="C264" s="16" t="s">
        <v>673</v>
      </c>
      <c r="D264" s="11"/>
      <c r="E264" s="9">
        <f>VLOOKUP($C264, Table3[#All], 2, 0)</f>
        <v>0.30559999999999998</v>
      </c>
      <c r="F264" s="9"/>
      <c r="G264" s="9">
        <f>VLOOKUP($C264, Table3[#All], 3, 0)</f>
        <v>0.25</v>
      </c>
      <c r="H264" s="9">
        <f>VLOOKUP($C264, Table3[#All], 4, 0)</f>
        <v>0.44439999999999996</v>
      </c>
      <c r="I264" s="9">
        <f>VLOOKUP($C264, Table3[#All], 5, 0)</f>
        <v>0</v>
      </c>
      <c r="J264" s="10">
        <f t="shared" si="295"/>
        <v>4</v>
      </c>
      <c r="K264" s="11"/>
      <c r="L264" s="9">
        <f>VLOOKUP($C264, Table3[#All], 6, 0)</f>
        <v>0</v>
      </c>
      <c r="M264" s="9"/>
      <c r="N264" s="9">
        <f>VLOOKUP($C264, Table3[#All], 7, 0)</f>
        <v>0</v>
      </c>
      <c r="O264" s="9">
        <f>VLOOKUP($C264, Table3[#All], 8, 0)</f>
        <v>1</v>
      </c>
      <c r="P264" s="9">
        <f>VLOOKUP($C264, Table3[#All], 9, 0)</f>
        <v>0</v>
      </c>
      <c r="Q264" s="10">
        <f t="shared" si="296"/>
        <v>4</v>
      </c>
      <c r="R264" s="11"/>
      <c r="S264" s="9">
        <f>VLOOKUP($C264, Table3[#All], 10, 0)</f>
        <v>0</v>
      </c>
      <c r="T264" s="9">
        <f>VLOOKUP($C264, Table3[#All], 11, 0)</f>
        <v>0.36109999999999998</v>
      </c>
      <c r="U264" s="9">
        <f>VLOOKUP($C264, Table3[#All], 12, 0)</f>
        <v>0.41670000000000001</v>
      </c>
      <c r="V264" s="9">
        <f>VLOOKUP($C264, Table3[#All], 13, 0)</f>
        <v>0.22219999999999998</v>
      </c>
      <c r="W264" s="9">
        <f>VLOOKUP($C264, Table3[#All], 14, 0)</f>
        <v>0</v>
      </c>
      <c r="X264" s="10">
        <f t="shared" si="297"/>
        <v>3</v>
      </c>
      <c r="Y264" s="11"/>
      <c r="Z264" s="9">
        <f>VLOOKUP($C264, Table3[#All], 15, 0)</f>
        <v>2.7799999999999998E-2</v>
      </c>
      <c r="AA264" s="9">
        <f>VLOOKUP($C264, Table3[#All], 16, 0)</f>
        <v>0.27779999999999999</v>
      </c>
      <c r="AB264" s="9">
        <f>VLOOKUP($C264, Table3[#All], 17, 0)</f>
        <v>0.33329999999999999</v>
      </c>
      <c r="AC264" s="9">
        <f>VLOOKUP($C264, Table3[#All], 18, 0)</f>
        <v>0.33329999999999999</v>
      </c>
      <c r="AD264" s="9">
        <f>VLOOKUP($C264, Table3[#All], 19, 0)</f>
        <v>2.7799999999999998E-2</v>
      </c>
      <c r="AE264" s="10">
        <f t="shared" si="267"/>
        <v>4</v>
      </c>
      <c r="AF264" s="11"/>
      <c r="AG264" s="9">
        <f>VLOOKUP($C264, Table3[#All], 20, 0)</f>
        <v>0</v>
      </c>
      <c r="AH264" s="9">
        <f>VLOOKUP($C264, Table3[#All], 21, 0)</f>
        <v>0.69440000000000002</v>
      </c>
      <c r="AI264" s="9">
        <f>VLOOKUP($C264, Table3[#All], 22, 0)</f>
        <v>0.30559999999999998</v>
      </c>
      <c r="AJ264" s="9"/>
      <c r="AK264" s="9"/>
      <c r="AL264" s="10">
        <f t="shared" si="268"/>
        <v>3</v>
      </c>
      <c r="AM264" s="11"/>
      <c r="AN264" s="9">
        <f>VLOOKUP($C264, Table3[#All], 23, 0)</f>
        <v>1</v>
      </c>
      <c r="AO264" s="9">
        <f>VLOOKUP($C264, Table3[#All], 24, 0)</f>
        <v>0</v>
      </c>
      <c r="AP264" s="9">
        <f>VLOOKUP($C264, Table3[#All], 25, 0)</f>
        <v>0</v>
      </c>
      <c r="AQ264" s="9">
        <f>VLOOKUP($C264, Table3[#All], 26, 0)</f>
        <v>0</v>
      </c>
      <c r="AR264" s="9"/>
      <c r="AS264" s="12">
        <f t="shared" si="269"/>
        <v>1</v>
      </c>
      <c r="AT264" s="11"/>
      <c r="AU264" s="9">
        <f>VLOOKUP($C264, Table3[#All], 27, 0)</f>
        <v>0.86109999999999998</v>
      </c>
      <c r="AV264" s="9">
        <f>VLOOKUP($C264, Table3[#All], 28, 0)</f>
        <v>0.1389</v>
      </c>
      <c r="AW264" s="9">
        <f>VLOOKUP($C264, Table3[#All], 29, 0)</f>
        <v>0</v>
      </c>
      <c r="AX264" s="9"/>
      <c r="AY264" s="9"/>
      <c r="AZ264" s="10">
        <f t="shared" si="298"/>
        <v>1</v>
      </c>
      <c r="BA264" s="11"/>
      <c r="BB264" s="9">
        <f>VLOOKUP($C264, Table3[#All], 30, 0)</f>
        <v>0.16670000000000001</v>
      </c>
      <c r="BC264" s="9">
        <f>VLOOKUP($C264, Table3[#All], 31, 0)</f>
        <v>0.63890000000000002</v>
      </c>
      <c r="BD264" s="9">
        <f>VLOOKUP($C264, Table3[#All], 32, 0)</f>
        <v>0.19440000000000002</v>
      </c>
      <c r="BE264" s="9">
        <f>VLOOKUP($C264, Table3[#All], 33, 0)</f>
        <v>0</v>
      </c>
      <c r="BF264" s="9"/>
      <c r="BG264" s="10">
        <f t="shared" si="299"/>
        <v>2</v>
      </c>
      <c r="BH264" s="81"/>
      <c r="BI264" s="9">
        <f>VLOOKUP($C264, Table3[#All], 34, 0)</f>
        <v>0</v>
      </c>
      <c r="BJ264" s="9">
        <f>VLOOKUP($C264, Table3[#All], 35, 0)</f>
        <v>0</v>
      </c>
      <c r="BK264" s="9">
        <f>VLOOKUP($C264, Table3[#All], 36, 0)</f>
        <v>0</v>
      </c>
      <c r="BL264" s="9">
        <f>VLOOKUP($C264, Table3[#All], 37, 0)</f>
        <v>0</v>
      </c>
      <c r="BM264" s="9">
        <f>VLOOKUP($C264, Table3[#All], 38, 0)</f>
        <v>0</v>
      </c>
      <c r="BN264" s="10" t="str">
        <f t="shared" si="300"/>
        <v>N/A</v>
      </c>
      <c r="BO264" s="11"/>
      <c r="BP264" s="9">
        <f>VLOOKUP($C264, Table3[#All], 39, 0)</f>
        <v>0.52780000000000005</v>
      </c>
      <c r="BQ264" s="9">
        <f>VLOOKUP($C264, Table3[#All], 40, 0)</f>
        <v>0.30559999999999998</v>
      </c>
      <c r="BR264" s="9">
        <f>VLOOKUP($C264, Table3[#All], 41, 0)</f>
        <v>0.16670000000000001</v>
      </c>
      <c r="BS264" s="9">
        <f>VLOOKUP($C264, Table3[#All], 42, 0)</f>
        <v>0</v>
      </c>
      <c r="BT264" s="9"/>
      <c r="BU264" s="10">
        <f t="shared" si="270"/>
        <v>2</v>
      </c>
      <c r="BV264" s="11"/>
      <c r="BW264" s="9">
        <f>VLOOKUP($C264, Table3[#All], 43, 0)</f>
        <v>0.83329999999999993</v>
      </c>
      <c r="BX264" s="9">
        <f>VLOOKUP($C264, Table3[#All], 44, 0)</f>
        <v>0.16670000000000001</v>
      </c>
      <c r="BY264" s="9">
        <f>VLOOKUP($C264, Table3[#All], 45, 0)</f>
        <v>0</v>
      </c>
      <c r="BZ264" s="9"/>
      <c r="CA264" s="9"/>
      <c r="CB264" s="10">
        <f t="shared" si="271"/>
        <v>1</v>
      </c>
      <c r="CC264" s="81"/>
      <c r="CD264" s="9">
        <f>VLOOKUP($C264, Table3[#All], 46, 0)</f>
        <v>0.94440000000000002</v>
      </c>
      <c r="CE264" s="9">
        <f>VLOOKUP($C264, Table3[#All], 47, 0)</f>
        <v>5.5599999999999997E-2</v>
      </c>
      <c r="CF264" s="9">
        <f>VLOOKUP($C264, Table3[#All], 48, 0)</f>
        <v>0</v>
      </c>
      <c r="CG264" s="9">
        <f>VLOOKUP($C264, Table3[#All], 49, 0)</f>
        <v>0</v>
      </c>
      <c r="CH264" s="9">
        <f>VLOOKUP($C264, Table3[#All], 50, 0)</f>
        <v>0</v>
      </c>
      <c r="CI264" s="12">
        <f t="shared" si="272"/>
        <v>1</v>
      </c>
      <c r="CJ264" s="13"/>
      <c r="CK264" s="9">
        <f>VLOOKUP($C264, Table3[#All], 51, 0)</f>
        <v>0.52780000000000005</v>
      </c>
      <c r="CL264" s="9">
        <f>VLOOKUP($C264, Table3[#All], 52, 0)</f>
        <v>0.47220000000000001</v>
      </c>
      <c r="CM264" s="9">
        <f>VLOOKUP($C264, Table3[#All], 53, 0)</f>
        <v>0</v>
      </c>
      <c r="CN264" s="9">
        <f>VLOOKUP($C264, Table3[#All], 54, 0)</f>
        <v>0</v>
      </c>
      <c r="CO264" s="9"/>
      <c r="CP264" s="10">
        <f t="shared" si="273"/>
        <v>2</v>
      </c>
      <c r="CQ264" s="11"/>
      <c r="CR264" s="9">
        <f>VLOOKUP($C264, Table3[#All], 55, 0)</f>
        <v>0.55559999999999998</v>
      </c>
      <c r="CS264" s="9">
        <f>VLOOKUP($C264, Table3[#All], 56, 0)</f>
        <v>0.25</v>
      </c>
      <c r="CT264" s="9">
        <f>VLOOKUP($C264, Table3[#All], 57, 0)</f>
        <v>0.19440000000000002</v>
      </c>
      <c r="CU264" s="9">
        <f>VLOOKUP($C264, Table3[#All], 58, 0)</f>
        <v>0</v>
      </c>
      <c r="CV264" s="9">
        <f>VLOOKUP($C264, Table3[#All], 59, 0)</f>
        <v>0</v>
      </c>
      <c r="CW264" s="14">
        <f t="shared" si="274"/>
        <v>2</v>
      </c>
      <c r="CX264" s="81"/>
      <c r="CY264" s="9">
        <f>VLOOKUP($C264, Table3[#All], 60, 0)</f>
        <v>0.38890000000000002</v>
      </c>
      <c r="CZ264" s="9">
        <f>VLOOKUP($C264, Table3[#All], 61, 0)</f>
        <v>0.61109999999999998</v>
      </c>
      <c r="DA264" s="9">
        <f>VLOOKUP($C264, Table3[#All], 62, 0)</f>
        <v>0</v>
      </c>
      <c r="DB264" s="9">
        <f>VLOOKUP($C264, Table3[#All], 63, 0)</f>
        <v>0</v>
      </c>
      <c r="DC264" s="9">
        <f>VLOOKUP($C264, Table3[#All], 64, 0)</f>
        <v>0</v>
      </c>
      <c r="DD264" s="10">
        <f t="shared" si="275"/>
        <v>2</v>
      </c>
      <c r="DE264" s="11"/>
      <c r="DF264" s="9">
        <f>VLOOKUP($C264, Table3[#All], 65, 0)</f>
        <v>0.38890000000000002</v>
      </c>
      <c r="DG264" s="9"/>
      <c r="DH264" s="9">
        <f>VLOOKUP($C264, Table3[#All], 66, 0)</f>
        <v>0.19440000000000002</v>
      </c>
      <c r="DI264" s="9"/>
      <c r="DJ264" s="9">
        <f>VLOOKUP($C264, Table3[#All], 67, 0)</f>
        <v>0.41670000000000001</v>
      </c>
      <c r="DK264" s="14">
        <f t="shared" si="276"/>
        <v>5</v>
      </c>
      <c r="DL264" s="11"/>
      <c r="DM264" s="9">
        <f>VLOOKUP($C264, Table3[#All], 68, 0)</f>
        <v>0.75</v>
      </c>
      <c r="DN264" s="9"/>
      <c r="DO264" s="9">
        <f>VLOOKUP($C264, Table3[#All], 69, 0)</f>
        <v>0.22219999999999998</v>
      </c>
      <c r="DP264" s="9">
        <f>VLOOKUP($C264, Table3[#All], 70, 0)</f>
        <v>2.7799999999999998E-2</v>
      </c>
      <c r="DQ264" s="9"/>
      <c r="DR264" s="14">
        <f t="shared" si="277"/>
        <v>3</v>
      </c>
      <c r="DS264" s="11"/>
      <c r="DT264" s="9">
        <f>VLOOKUP($C264, Table3[#All], 71, 0)</f>
        <v>0.55559999999999998</v>
      </c>
      <c r="DU264" s="9">
        <f>VLOOKUP($C264, Table3[#All], 72, 0)</f>
        <v>0.36109999999999998</v>
      </c>
      <c r="DV264" s="9">
        <f>VLOOKUP($C264, Table3[#All], 73, 0)</f>
        <v>8.3299999999999999E-2</v>
      </c>
      <c r="DW264" s="9">
        <f>VLOOKUP($C264, Table3[#All], 74, 0)</f>
        <v>0</v>
      </c>
      <c r="DX264" s="9">
        <f>VLOOKUP($C264, Table3[#All], 75, 0)</f>
        <v>0</v>
      </c>
      <c r="DY264" s="12">
        <f t="shared" si="266"/>
        <v>2</v>
      </c>
      <c r="DZ264" s="11"/>
      <c r="EA264" s="9">
        <f>VLOOKUP($C264, Table3[#All], 76, 0)</f>
        <v>1</v>
      </c>
      <c r="EB264" s="9">
        <f>VLOOKUP($C264, Table3[#All], 77, 0)</f>
        <v>0</v>
      </c>
      <c r="EC264" s="9">
        <f>VLOOKUP($C264, Table3[#All], 78, 0)</f>
        <v>0</v>
      </c>
      <c r="ED264" s="9">
        <f>VLOOKUP($C264, Table3[#All], 79, 0)</f>
        <v>0</v>
      </c>
      <c r="EE264" s="9">
        <f>VLOOKUP($C264, Table3[#All], 80, 0)</f>
        <v>0</v>
      </c>
      <c r="EF264" s="10">
        <f t="shared" si="278"/>
        <v>1</v>
      </c>
      <c r="EG264" s="9"/>
      <c r="EH264" s="9">
        <f>VLOOKUP($C264, Table3[#All], 81, 0)</f>
        <v>1</v>
      </c>
      <c r="EI264" s="9">
        <f>VLOOKUP($C264, Table3[#All], 82, 0)</f>
        <v>0</v>
      </c>
      <c r="EJ264" s="9">
        <f>VLOOKUP($C264, Table3[#All], 83, 0)</f>
        <v>0</v>
      </c>
      <c r="EK264" s="9">
        <f>VLOOKUP($C264, Table3[#All], 84, 0)</f>
        <v>0</v>
      </c>
      <c r="EL264" s="9">
        <f>VLOOKUP($C264, Table3[#All], 85, 0)</f>
        <v>0</v>
      </c>
      <c r="EM264" s="14">
        <f t="shared" si="279"/>
        <v>1</v>
      </c>
      <c r="EN264" s="11"/>
      <c r="EO264" s="9">
        <f>VLOOKUP($C264, Table3[#All], 86, 0)</f>
        <v>0.88890000000000002</v>
      </c>
      <c r="EP264" s="9"/>
      <c r="EQ264" s="9">
        <f>VLOOKUP($C264, Table3[#All], 87, 0)</f>
        <v>0.11109999999999999</v>
      </c>
      <c r="ER264" s="9"/>
      <c r="ES264" s="9"/>
      <c r="ET264" s="14">
        <f t="shared" si="280"/>
        <v>1</v>
      </c>
      <c r="EU264" s="11"/>
      <c r="EV264" s="9">
        <f>VLOOKUP($C264, Table3[#All], 88, 0)</f>
        <v>1</v>
      </c>
      <c r="EW264" s="9">
        <f>VLOOKUP($C264, Table3[#All], 89, 0)</f>
        <v>0</v>
      </c>
      <c r="EX264" s="9">
        <f>VLOOKUP($C264, Table3[#All], 90, 0)</f>
        <v>0</v>
      </c>
      <c r="EY264" s="9">
        <f>VLOOKUP($C264, Table3[#All], 91, 0)</f>
        <v>0</v>
      </c>
      <c r="EZ264" s="9">
        <f>VLOOKUP($C264, Table3[#All], 92, 0)</f>
        <v>0</v>
      </c>
      <c r="FA264" s="12">
        <f t="shared" si="281"/>
        <v>1</v>
      </c>
      <c r="FB264" s="11"/>
      <c r="FC264" s="9">
        <f>VLOOKUP($C264, Table3[#All], 93, 0)</f>
        <v>0</v>
      </c>
      <c r="FD264" s="9">
        <f>VLOOKUP($C264, Table3[#All], 94, 0)</f>
        <v>0.61109999999999998</v>
      </c>
      <c r="FE264" s="9">
        <f>VLOOKUP($C264, Table3[#All], 95, 0)</f>
        <v>0.30559999999999998</v>
      </c>
      <c r="FF264" s="9">
        <f>VLOOKUP($C264, Table3[#All], 96, 0)</f>
        <v>8.3299999999999999E-2</v>
      </c>
      <c r="FG264" s="9"/>
      <c r="FH264" s="10">
        <f t="shared" si="282"/>
        <v>3</v>
      </c>
      <c r="FI264" s="11"/>
      <c r="FJ264" s="9">
        <f>VLOOKUP($C264, Table3[#All], 97, 0)</f>
        <v>0</v>
      </c>
      <c r="FK264" s="9">
        <f>VLOOKUP($C264, Table3[#All], 98, 0)</f>
        <v>0</v>
      </c>
      <c r="FL264" s="9">
        <f>VLOOKUP($C264, Table3[#All], 99, 0)</f>
        <v>0</v>
      </c>
      <c r="FM264" s="9">
        <f>VLOOKUP($C264, Table3[#All], 100, 0)</f>
        <v>0</v>
      </c>
      <c r="FN264" s="9">
        <f>VLOOKUP($C264, Table3[#All], 101, 0)</f>
        <v>1</v>
      </c>
      <c r="FO264" s="14">
        <f t="shared" si="283"/>
        <v>5</v>
      </c>
      <c r="FP264" s="11"/>
      <c r="FQ264" s="9">
        <f>VLOOKUP($C264, Table3[#All], 102, 0)</f>
        <v>0.61109999999999998</v>
      </c>
      <c r="FR264" s="9">
        <f>VLOOKUP($C264, Table3[#All], 103, 0)</f>
        <v>0.38890000000000002</v>
      </c>
      <c r="FS264" s="9">
        <f>VLOOKUP($C264, Table3[#All], 104, 0)</f>
        <v>0</v>
      </c>
      <c r="FT264" s="9">
        <f>VLOOKUP($C264, Table3[#All], 105, 0)</f>
        <v>0</v>
      </c>
      <c r="FU264" s="9">
        <v>0</v>
      </c>
      <c r="FV264" s="10">
        <f t="shared" si="284"/>
        <v>2</v>
      </c>
      <c r="FW264" s="11"/>
      <c r="FX264" s="9">
        <f>VLOOKUP($C264, Table3[#All], 106, 0)</f>
        <v>0.36109999999999998</v>
      </c>
      <c r="FY264" s="9"/>
      <c r="FZ264" s="9">
        <f>VLOOKUP($C264, Table3[#All], 107, 0)</f>
        <v>0.33329999999999999</v>
      </c>
      <c r="GA264" s="9">
        <f>VLOOKUP($C264, Table3[#All], 108, 0)</f>
        <v>0.30559999999999998</v>
      </c>
      <c r="GB264" s="9"/>
      <c r="GC264" s="10">
        <f t="shared" si="301"/>
        <v>4</v>
      </c>
      <c r="GD264" s="81"/>
      <c r="GE264" s="9">
        <f>VLOOKUP($C264, Table3[#All], 109, 0)</f>
        <v>0</v>
      </c>
      <c r="GF264" s="9">
        <f>VLOOKUP($C264, Table3[#All], 110, 0)</f>
        <v>0.77269999999999994</v>
      </c>
      <c r="GG264" s="9">
        <f>VLOOKUP($C264, Table3[#All], 111, 0)</f>
        <v>0.2273</v>
      </c>
      <c r="GH264" s="9"/>
      <c r="GI264" s="9">
        <f>VLOOKUP($C264, Table3[#All], 112, 0)</f>
        <v>0</v>
      </c>
      <c r="GJ264" s="12">
        <f t="shared" si="285"/>
        <v>2</v>
      </c>
      <c r="GK264" s="11"/>
      <c r="GL264" s="9">
        <f>VLOOKUP($C264, Table3[#All], 113, 0)</f>
        <v>2.7799999999999998E-2</v>
      </c>
      <c r="GM264" s="9">
        <f>VLOOKUP($C264, Table3[#All], 114, 0)</f>
        <v>0</v>
      </c>
      <c r="GN264" s="9">
        <f>VLOOKUP($C264, Table3[#All], 115, 0)</f>
        <v>2.7799999999999998E-2</v>
      </c>
      <c r="GO264" s="9">
        <f>VLOOKUP($C264, Table3[#All], 116, 0)</f>
        <v>0.94440000000000002</v>
      </c>
      <c r="GP264" s="9"/>
      <c r="GQ264" s="10">
        <f t="shared" si="286"/>
        <v>4</v>
      </c>
      <c r="GR264" s="11"/>
      <c r="GS264" s="9">
        <f>VLOOKUP($C264, Table2[#All], 3, 0)</f>
        <v>0</v>
      </c>
      <c r="GT264" s="9">
        <f>VLOOKUP($C264, Table2[#All], 4, 0)</f>
        <v>0</v>
      </c>
      <c r="GU264" s="9">
        <f>VLOOKUP($C264, Table2[#All], 5, 0)</f>
        <v>1</v>
      </c>
      <c r="GV264" s="9">
        <f>VLOOKUP($C264, Table2[#All], 6, 0)</f>
        <v>0</v>
      </c>
      <c r="GW264" s="9">
        <f>VLOOKUP($C264, Table2[#All], 7, 0)</f>
        <v>0</v>
      </c>
      <c r="GX264" s="10">
        <f t="shared" si="287"/>
        <v>3</v>
      </c>
      <c r="GY264" s="11"/>
      <c r="GZ264" s="9">
        <v>0</v>
      </c>
      <c r="HA264" s="9">
        <v>0</v>
      </c>
      <c r="HB264" s="9">
        <v>0</v>
      </c>
      <c r="HC264" s="9">
        <v>1</v>
      </c>
      <c r="HD264" s="9"/>
      <c r="HE264" s="10">
        <f t="shared" si="288"/>
        <v>4</v>
      </c>
      <c r="HF264" s="11"/>
      <c r="HG264" s="9">
        <f>VLOOKUP($C264, Table5[#All], 2, 0)</f>
        <v>0</v>
      </c>
      <c r="HH264" s="9">
        <f>VLOOKUP($C264, Table5[#All], 3, 0)</f>
        <v>0</v>
      </c>
      <c r="HI264" s="9">
        <f>VLOOKUP($C264, Table5[#All], 4, 0)</f>
        <v>0</v>
      </c>
      <c r="HJ264" s="9">
        <f>VLOOKUP($C264, Table5[#All], 5, 0)</f>
        <v>1</v>
      </c>
      <c r="HK264" s="9">
        <f>VLOOKUP($C264, Table5[#All], 6, 0)</f>
        <v>0</v>
      </c>
      <c r="HL264" s="10">
        <f t="shared" si="289"/>
        <v>4</v>
      </c>
      <c r="HM264" s="11"/>
      <c r="HN264" s="9">
        <f>VLOOKUP($C264, Table5[#All], 7, 0)</f>
        <v>0</v>
      </c>
      <c r="HO264" s="9">
        <f>VLOOKUP($C264, Table5[#All], 8, 0)</f>
        <v>0</v>
      </c>
      <c r="HP264" s="9">
        <f>VLOOKUP($C264, Table5[#All], 9, 0)</f>
        <v>1</v>
      </c>
      <c r="HQ264" s="9">
        <f>VLOOKUP($C264, Table5[#All], 10, 0)</f>
        <v>0</v>
      </c>
      <c r="HR264" s="9">
        <f>VLOOKUP($C264, Table5[#All], 11, 0)</f>
        <v>0</v>
      </c>
      <c r="HS264" s="10">
        <f t="shared" si="290"/>
        <v>3</v>
      </c>
      <c r="HT264" s="11"/>
      <c r="HU264" s="9">
        <f>VLOOKUP($C264, Table5[#All], 12, 0)</f>
        <v>1</v>
      </c>
      <c r="HV264" s="9">
        <f>VLOOKUP($C264, Table5[#All], 13, 0)</f>
        <v>0</v>
      </c>
      <c r="HW264" s="9">
        <f>VLOOKUP($C264, Table5[#All], 14, 0)</f>
        <v>0</v>
      </c>
      <c r="HX264" s="9">
        <f>VLOOKUP($C264, Table5[#All], 15, 0)</f>
        <v>0</v>
      </c>
      <c r="HY264" s="9">
        <f>VLOOKUP($C264, Table5[#All], 16, 0)</f>
        <v>0</v>
      </c>
      <c r="HZ264" s="10">
        <f t="shared" si="291"/>
        <v>1</v>
      </c>
      <c r="IA264" s="11"/>
      <c r="IB264" s="9">
        <f>VLOOKUP($C264, Table5[#All], 17, 0)</f>
        <v>0</v>
      </c>
      <c r="IC264" s="9">
        <f>VLOOKUP($C264, Table5[#All], 18, 0)</f>
        <v>1</v>
      </c>
      <c r="ID264" s="9">
        <f>VLOOKUP($C264, Table5[#All], 19, 0)</f>
        <v>0</v>
      </c>
      <c r="IE264" s="9">
        <f>VLOOKUP($C264, Table5[#All], 20, 0)</f>
        <v>0</v>
      </c>
      <c r="IF264" s="9">
        <f>VLOOKUP($C264, Table5[#All], 21, 0)</f>
        <v>0</v>
      </c>
      <c r="IG264" s="10">
        <f t="shared" si="292"/>
        <v>2</v>
      </c>
      <c r="IH264" s="11"/>
      <c r="II264" s="9">
        <f>VLOOKUP($C264, Table5[#All], 22, 0)</f>
        <v>1</v>
      </c>
      <c r="IJ264" s="9">
        <f>VLOOKUP($C264, Table5[#All], 23, 0)</f>
        <v>0</v>
      </c>
      <c r="IK264" s="9">
        <f>VLOOKUP($C264, Table5[#All], 24, 0)</f>
        <v>0</v>
      </c>
      <c r="IL264" s="9">
        <f>VLOOKUP($C264, Table5[#All], 25, 0)</f>
        <v>0</v>
      </c>
      <c r="IM264" s="9">
        <f>VLOOKUP($C264, Table5[#All], 26, 0)</f>
        <v>0</v>
      </c>
      <c r="IN264" s="10">
        <f t="shared" si="293"/>
        <v>1</v>
      </c>
      <c r="IO264" s="11"/>
      <c r="IP264" s="9">
        <v>1</v>
      </c>
      <c r="IQ264" s="9">
        <v>0</v>
      </c>
      <c r="IR264" s="9">
        <v>0</v>
      </c>
      <c r="IS264" s="9">
        <v>0</v>
      </c>
      <c r="IT264" s="9">
        <v>0</v>
      </c>
      <c r="IU264" s="10">
        <f t="shared" si="294"/>
        <v>1</v>
      </c>
      <c r="IV264" s="82"/>
    </row>
    <row r="265" spans="1:256" ht="16.3" thickTop="1" thickBot="1" x14ac:dyDescent="0.35">
      <c r="A265" s="16" t="s">
        <v>652</v>
      </c>
      <c r="B265" s="16" t="s">
        <v>674</v>
      </c>
      <c r="C265" s="16" t="s">
        <v>675</v>
      </c>
      <c r="D265" s="11"/>
      <c r="E265" s="9">
        <f>VLOOKUP($C265, Table3[#All], 2, 0)</f>
        <v>0.1429</v>
      </c>
      <c r="F265" s="9"/>
      <c r="G265" s="9">
        <f>VLOOKUP($C265, Table3[#All], 3, 0)</f>
        <v>0.42859999999999998</v>
      </c>
      <c r="H265" s="9">
        <f>VLOOKUP($C265, Table3[#All], 4, 0)</f>
        <v>0.42859999999999998</v>
      </c>
      <c r="I265" s="9">
        <f>VLOOKUP($C265, Table3[#All], 5, 0)</f>
        <v>0</v>
      </c>
      <c r="J265" s="10">
        <f t="shared" si="295"/>
        <v>4</v>
      </c>
      <c r="K265" s="11"/>
      <c r="L265" s="9">
        <f>VLOOKUP($C265, Table3[#All], 6, 0)</f>
        <v>0</v>
      </c>
      <c r="M265" s="9"/>
      <c r="N265" s="9">
        <f>VLOOKUP($C265, Table3[#All], 7, 0)</f>
        <v>1</v>
      </c>
      <c r="O265" s="9">
        <f>VLOOKUP($C265, Table3[#All], 8, 0)</f>
        <v>0</v>
      </c>
      <c r="P265" s="9">
        <f>VLOOKUP($C265, Table3[#All], 9, 0)</f>
        <v>0</v>
      </c>
      <c r="Q265" s="10">
        <f t="shared" si="296"/>
        <v>3</v>
      </c>
      <c r="R265" s="11"/>
      <c r="S265" s="9">
        <f>VLOOKUP($C265, Table3[#All], 10, 0)</f>
        <v>0</v>
      </c>
      <c r="T265" s="9">
        <f>VLOOKUP($C265, Table3[#All], 11, 0)</f>
        <v>0.28570000000000001</v>
      </c>
      <c r="U265" s="9">
        <f>VLOOKUP($C265, Table3[#All], 12, 0)</f>
        <v>0.57140000000000002</v>
      </c>
      <c r="V265" s="9">
        <f>VLOOKUP($C265, Table3[#All], 13, 0)</f>
        <v>0.1429</v>
      </c>
      <c r="W265" s="9">
        <f>VLOOKUP($C265, Table3[#All], 14, 0)</f>
        <v>0</v>
      </c>
      <c r="X265" s="10">
        <f t="shared" si="297"/>
        <v>3</v>
      </c>
      <c r="Y265" s="11"/>
      <c r="Z265" s="9">
        <f>VLOOKUP($C265, Table3[#All], 15, 0)</f>
        <v>0</v>
      </c>
      <c r="AA265" s="9">
        <f>VLOOKUP($C265, Table3[#All], 16, 0)</f>
        <v>0.35710000000000003</v>
      </c>
      <c r="AB265" s="9">
        <f>VLOOKUP($C265, Table3[#All], 17, 0)</f>
        <v>0.35710000000000003</v>
      </c>
      <c r="AC265" s="9">
        <f>VLOOKUP($C265, Table3[#All], 18, 0)</f>
        <v>0.28570000000000001</v>
      </c>
      <c r="AD265" s="9">
        <f>VLOOKUP($C265, Table3[#All], 19, 0)</f>
        <v>0</v>
      </c>
      <c r="AE265" s="10">
        <f t="shared" si="267"/>
        <v>4</v>
      </c>
      <c r="AF265" s="11"/>
      <c r="AG265" s="9">
        <f>VLOOKUP($C265, Table3[#All], 20, 0)</f>
        <v>0.28570000000000001</v>
      </c>
      <c r="AH265" s="9">
        <f>VLOOKUP($C265, Table3[#All], 21, 0)</f>
        <v>0.64290000000000003</v>
      </c>
      <c r="AI265" s="9">
        <f>VLOOKUP($C265, Table3[#All], 22, 0)</f>
        <v>7.1399999999999991E-2</v>
      </c>
      <c r="AJ265" s="9"/>
      <c r="AK265" s="9"/>
      <c r="AL265" s="10">
        <f t="shared" si="268"/>
        <v>2</v>
      </c>
      <c r="AM265" s="11"/>
      <c r="AN265" s="9">
        <f>VLOOKUP($C265, Table3[#All], 23, 0)</f>
        <v>0</v>
      </c>
      <c r="AO265" s="9">
        <f>VLOOKUP($C265, Table3[#All], 24, 0)</f>
        <v>1</v>
      </c>
      <c r="AP265" s="9">
        <f>VLOOKUP($C265, Table3[#All], 25, 0)</f>
        <v>0</v>
      </c>
      <c r="AQ265" s="9">
        <f>VLOOKUP($C265, Table3[#All], 26, 0)</f>
        <v>0</v>
      </c>
      <c r="AR265" s="9"/>
      <c r="AS265" s="12">
        <f t="shared" si="269"/>
        <v>2</v>
      </c>
      <c r="AT265" s="11"/>
      <c r="AU265" s="9">
        <f>VLOOKUP($C265, Table3[#All], 27, 0)</f>
        <v>0.57140000000000002</v>
      </c>
      <c r="AV265" s="9">
        <f>VLOOKUP($C265, Table3[#All], 28, 0)</f>
        <v>0.42859999999999998</v>
      </c>
      <c r="AW265" s="9">
        <f>VLOOKUP($C265, Table3[#All], 29, 0)</f>
        <v>0</v>
      </c>
      <c r="AX265" s="9"/>
      <c r="AY265" s="9"/>
      <c r="AZ265" s="10">
        <f t="shared" si="298"/>
        <v>2</v>
      </c>
      <c r="BA265" s="11"/>
      <c r="BB265" s="9">
        <f>VLOOKUP($C265, Table3[#All], 30, 0)</f>
        <v>7.1399999999999991E-2</v>
      </c>
      <c r="BC265" s="9">
        <f>VLOOKUP($C265, Table3[#All], 31, 0)</f>
        <v>0.64290000000000003</v>
      </c>
      <c r="BD265" s="9">
        <f>VLOOKUP($C265, Table3[#All], 32, 0)</f>
        <v>0.28570000000000001</v>
      </c>
      <c r="BE265" s="9">
        <f>VLOOKUP($C265, Table3[#All], 33, 0)</f>
        <v>0</v>
      </c>
      <c r="BF265" s="9"/>
      <c r="BG265" s="10">
        <f t="shared" si="299"/>
        <v>3</v>
      </c>
      <c r="BH265" s="81"/>
      <c r="BI265" s="9">
        <f>VLOOKUP($C265, Table3[#All], 34, 0)</f>
        <v>0</v>
      </c>
      <c r="BJ265" s="9">
        <f>VLOOKUP($C265, Table3[#All], 35, 0)</f>
        <v>0</v>
      </c>
      <c r="BK265" s="9">
        <f>VLOOKUP($C265, Table3[#All], 36, 0)</f>
        <v>0</v>
      </c>
      <c r="BL265" s="9">
        <f>VLOOKUP($C265, Table3[#All], 37, 0)</f>
        <v>0</v>
      </c>
      <c r="BM265" s="9">
        <f>VLOOKUP($C265, Table3[#All], 38, 0)</f>
        <v>0</v>
      </c>
      <c r="BN265" s="10" t="str">
        <f t="shared" si="300"/>
        <v>N/A</v>
      </c>
      <c r="BO265" s="11"/>
      <c r="BP265" s="9">
        <f>VLOOKUP($C265, Table3[#All], 39, 0)</f>
        <v>0.78569999999999995</v>
      </c>
      <c r="BQ265" s="9">
        <f>VLOOKUP($C265, Table3[#All], 40, 0)</f>
        <v>0.21429999999999999</v>
      </c>
      <c r="BR265" s="9">
        <f>VLOOKUP($C265, Table3[#All], 41, 0)</f>
        <v>0</v>
      </c>
      <c r="BS265" s="9">
        <f>VLOOKUP($C265, Table3[#All], 42, 0)</f>
        <v>0</v>
      </c>
      <c r="BT265" s="9"/>
      <c r="BU265" s="10">
        <f t="shared" si="270"/>
        <v>1</v>
      </c>
      <c r="BV265" s="11"/>
      <c r="BW265" s="9">
        <f>VLOOKUP($C265, Table3[#All], 43, 0)</f>
        <v>0.57140000000000002</v>
      </c>
      <c r="BX265" s="9">
        <f>VLOOKUP($C265, Table3[#All], 44, 0)</f>
        <v>0.42859999999999998</v>
      </c>
      <c r="BY265" s="9">
        <f>VLOOKUP($C265, Table3[#All], 45, 0)</f>
        <v>0</v>
      </c>
      <c r="BZ265" s="9"/>
      <c r="CA265" s="9"/>
      <c r="CB265" s="10">
        <f t="shared" si="271"/>
        <v>2</v>
      </c>
      <c r="CC265" s="81"/>
      <c r="CD265" s="9">
        <f>VLOOKUP($C265, Table3[#All], 46, 0)</f>
        <v>0.78569999999999995</v>
      </c>
      <c r="CE265" s="9">
        <f>VLOOKUP($C265, Table3[#All], 47, 0)</f>
        <v>0.1429</v>
      </c>
      <c r="CF265" s="9">
        <f>VLOOKUP($C265, Table3[#All], 48, 0)</f>
        <v>7.1399999999999991E-2</v>
      </c>
      <c r="CG265" s="9">
        <f>VLOOKUP($C265, Table3[#All], 49, 0)</f>
        <v>0</v>
      </c>
      <c r="CH265" s="9">
        <f>VLOOKUP($C265, Table3[#All], 50, 0)</f>
        <v>0</v>
      </c>
      <c r="CI265" s="12">
        <f t="shared" si="272"/>
        <v>1</v>
      </c>
      <c r="CJ265" s="13"/>
      <c r="CK265" s="9">
        <f>VLOOKUP($C265, Table3[#All], 51, 0)</f>
        <v>0.42859999999999998</v>
      </c>
      <c r="CL265" s="9">
        <f>VLOOKUP($C265, Table3[#All], 52, 0)</f>
        <v>0.57140000000000002</v>
      </c>
      <c r="CM265" s="9">
        <f>VLOOKUP($C265, Table3[#All], 53, 0)</f>
        <v>0</v>
      </c>
      <c r="CN265" s="9">
        <f>VLOOKUP($C265, Table3[#All], 54, 0)</f>
        <v>0</v>
      </c>
      <c r="CO265" s="9"/>
      <c r="CP265" s="10">
        <f t="shared" si="273"/>
        <v>2</v>
      </c>
      <c r="CQ265" s="11"/>
      <c r="CR265" s="9">
        <f>VLOOKUP($C265, Table3[#All], 55, 0)</f>
        <v>0.21429999999999999</v>
      </c>
      <c r="CS265" s="9">
        <f>VLOOKUP($C265, Table3[#All], 56, 0)</f>
        <v>0.42859999999999998</v>
      </c>
      <c r="CT265" s="9">
        <f>VLOOKUP($C265, Table3[#All], 57, 0)</f>
        <v>0.28570000000000001</v>
      </c>
      <c r="CU265" s="9">
        <f>VLOOKUP($C265, Table3[#All], 58, 0)</f>
        <v>7.1399999999999991E-2</v>
      </c>
      <c r="CV265" s="9">
        <f>VLOOKUP($C265, Table3[#All], 59, 0)</f>
        <v>0</v>
      </c>
      <c r="CW265" s="14">
        <f t="shared" si="274"/>
        <v>3</v>
      </c>
      <c r="CX265" s="81"/>
      <c r="CY265" s="9">
        <f>VLOOKUP($C265, Table3[#All], 60, 0)</f>
        <v>0.42859999999999998</v>
      </c>
      <c r="CZ265" s="9">
        <f>VLOOKUP($C265, Table3[#All], 61, 0)</f>
        <v>0.57140000000000002</v>
      </c>
      <c r="DA265" s="9">
        <f>VLOOKUP($C265, Table3[#All], 62, 0)</f>
        <v>0</v>
      </c>
      <c r="DB265" s="9">
        <f>VLOOKUP($C265, Table3[#All], 63, 0)</f>
        <v>0</v>
      </c>
      <c r="DC265" s="9">
        <f>VLOOKUP($C265, Table3[#All], 64, 0)</f>
        <v>0</v>
      </c>
      <c r="DD265" s="10">
        <f t="shared" si="275"/>
        <v>2</v>
      </c>
      <c r="DE265" s="11"/>
      <c r="DF265" s="9">
        <f>VLOOKUP($C265, Table3[#All], 65, 0)</f>
        <v>0.57140000000000002</v>
      </c>
      <c r="DG265" s="9"/>
      <c r="DH265" s="9">
        <f>VLOOKUP($C265, Table3[#All], 66, 0)</f>
        <v>0</v>
      </c>
      <c r="DI265" s="9"/>
      <c r="DJ265" s="9">
        <f>VLOOKUP($C265, Table3[#All], 67, 0)</f>
        <v>0.42859999999999998</v>
      </c>
      <c r="DK265" s="14">
        <f t="shared" si="276"/>
        <v>5</v>
      </c>
      <c r="DL265" s="11"/>
      <c r="DM265" s="9">
        <f>VLOOKUP($C265, Table3[#All], 68, 0)</f>
        <v>1</v>
      </c>
      <c r="DN265" s="9"/>
      <c r="DO265" s="9">
        <f>VLOOKUP($C265, Table3[#All], 69, 0)</f>
        <v>0</v>
      </c>
      <c r="DP265" s="9">
        <f>VLOOKUP($C265, Table3[#All], 70, 0)</f>
        <v>0</v>
      </c>
      <c r="DQ265" s="9"/>
      <c r="DR265" s="14">
        <f t="shared" si="277"/>
        <v>1</v>
      </c>
      <c r="DS265" s="11"/>
      <c r="DT265" s="9">
        <f>VLOOKUP($C265, Table3[#All], 71, 0)</f>
        <v>0.28570000000000001</v>
      </c>
      <c r="DU265" s="9">
        <f>VLOOKUP($C265, Table3[#All], 72, 0)</f>
        <v>0.1429</v>
      </c>
      <c r="DV265" s="9">
        <f>VLOOKUP($C265, Table3[#All], 73, 0)</f>
        <v>0.35710000000000003</v>
      </c>
      <c r="DW265" s="9">
        <f>VLOOKUP($C265, Table3[#All], 74, 0)</f>
        <v>0.21429999999999999</v>
      </c>
      <c r="DX265" s="9">
        <f>VLOOKUP($C265, Table3[#All], 75, 0)</f>
        <v>0</v>
      </c>
      <c r="DY265" s="12">
        <f t="shared" si="266"/>
        <v>3</v>
      </c>
      <c r="DZ265" s="11"/>
      <c r="EA265" s="9">
        <f>VLOOKUP($C265, Table3[#All], 76, 0)</f>
        <v>1</v>
      </c>
      <c r="EB265" s="9">
        <f>VLOOKUP($C265, Table3[#All], 77, 0)</f>
        <v>0</v>
      </c>
      <c r="EC265" s="9">
        <f>VLOOKUP($C265, Table3[#All], 78, 0)</f>
        <v>0</v>
      </c>
      <c r="ED265" s="9">
        <f>VLOOKUP($C265, Table3[#All], 79, 0)</f>
        <v>0</v>
      </c>
      <c r="EE265" s="9">
        <f>VLOOKUP($C265, Table3[#All], 80, 0)</f>
        <v>0</v>
      </c>
      <c r="EF265" s="10">
        <f t="shared" si="278"/>
        <v>1</v>
      </c>
      <c r="EG265" s="9"/>
      <c r="EH265" s="9">
        <f>VLOOKUP($C265, Table3[#All], 81, 0)</f>
        <v>1</v>
      </c>
      <c r="EI265" s="9">
        <f>VLOOKUP($C265, Table3[#All], 82, 0)</f>
        <v>0</v>
      </c>
      <c r="EJ265" s="9">
        <f>VLOOKUP($C265, Table3[#All], 83, 0)</f>
        <v>0</v>
      </c>
      <c r="EK265" s="9">
        <f>VLOOKUP($C265, Table3[#All], 84, 0)</f>
        <v>0</v>
      </c>
      <c r="EL265" s="9">
        <f>VLOOKUP($C265, Table3[#All], 85, 0)</f>
        <v>0</v>
      </c>
      <c r="EM265" s="14">
        <f t="shared" si="279"/>
        <v>1</v>
      </c>
      <c r="EN265" s="11"/>
      <c r="EO265" s="9">
        <f>VLOOKUP($C265, Table3[#All], 86, 0)</f>
        <v>0.71430000000000005</v>
      </c>
      <c r="EP265" s="9"/>
      <c r="EQ265" s="9">
        <f>VLOOKUP($C265, Table3[#All], 87, 0)</f>
        <v>0.28570000000000001</v>
      </c>
      <c r="ER265" s="9"/>
      <c r="ES265" s="9"/>
      <c r="ET265" s="14">
        <f t="shared" si="280"/>
        <v>3</v>
      </c>
      <c r="EU265" s="11"/>
      <c r="EV265" s="9">
        <f>VLOOKUP($C265, Table3[#All], 88, 0)</f>
        <v>0</v>
      </c>
      <c r="EW265" s="9">
        <f>VLOOKUP($C265, Table3[#All], 89, 0)</f>
        <v>1</v>
      </c>
      <c r="EX265" s="9">
        <f>VLOOKUP($C265, Table3[#All], 90, 0)</f>
        <v>0</v>
      </c>
      <c r="EY265" s="9">
        <f>VLOOKUP($C265, Table3[#All], 91, 0)</f>
        <v>0</v>
      </c>
      <c r="EZ265" s="9">
        <f>VLOOKUP($C265, Table3[#All], 92, 0)</f>
        <v>0</v>
      </c>
      <c r="FA265" s="12">
        <f t="shared" si="281"/>
        <v>2</v>
      </c>
      <c r="FB265" s="11"/>
      <c r="FC265" s="9">
        <f>VLOOKUP($C265, Table3[#All], 93, 0)</f>
        <v>0</v>
      </c>
      <c r="FD265" s="9">
        <f>VLOOKUP($C265, Table3[#All], 94, 0)</f>
        <v>0.71430000000000005</v>
      </c>
      <c r="FE265" s="9">
        <f>VLOOKUP($C265, Table3[#All], 95, 0)</f>
        <v>0.1429</v>
      </c>
      <c r="FF265" s="9">
        <f>VLOOKUP($C265, Table3[#All], 96, 0)</f>
        <v>0.1429</v>
      </c>
      <c r="FG265" s="9"/>
      <c r="FH265" s="10">
        <f t="shared" si="282"/>
        <v>3</v>
      </c>
      <c r="FI265" s="11"/>
      <c r="FJ265" s="9">
        <f>VLOOKUP($C265, Table3[#All], 97, 0)</f>
        <v>0</v>
      </c>
      <c r="FK265" s="9">
        <f>VLOOKUP($C265, Table3[#All], 98, 0)</f>
        <v>0</v>
      </c>
      <c r="FL265" s="9">
        <f>VLOOKUP($C265, Table3[#All], 99, 0)</f>
        <v>0</v>
      </c>
      <c r="FM265" s="9">
        <f>VLOOKUP($C265, Table3[#All], 100, 0)</f>
        <v>0</v>
      </c>
      <c r="FN265" s="9">
        <f>VLOOKUP($C265, Table3[#All], 101, 0)</f>
        <v>1</v>
      </c>
      <c r="FO265" s="14">
        <f t="shared" si="283"/>
        <v>5</v>
      </c>
      <c r="FP265" s="11"/>
      <c r="FQ265" s="9">
        <f>VLOOKUP($C265, Table3[#All], 102, 0)</f>
        <v>0.71430000000000005</v>
      </c>
      <c r="FR265" s="9">
        <f>VLOOKUP($C265, Table3[#All], 103, 0)</f>
        <v>0.28570000000000001</v>
      </c>
      <c r="FS265" s="9">
        <f>VLOOKUP($C265, Table3[#All], 104, 0)</f>
        <v>0</v>
      </c>
      <c r="FT265" s="9">
        <f>VLOOKUP($C265, Table3[#All], 105, 0)</f>
        <v>0</v>
      </c>
      <c r="FU265" s="9">
        <v>0</v>
      </c>
      <c r="FV265" s="10">
        <f t="shared" si="284"/>
        <v>2</v>
      </c>
      <c r="FW265" s="11"/>
      <c r="FX265" s="9">
        <f>VLOOKUP($C265, Table3[#All], 106, 0)</f>
        <v>0.5</v>
      </c>
      <c r="FY265" s="9"/>
      <c r="FZ265" s="9">
        <f>VLOOKUP($C265, Table3[#All], 107, 0)</f>
        <v>0.35710000000000003</v>
      </c>
      <c r="GA265" s="9">
        <f>VLOOKUP($C265, Table3[#All], 108, 0)</f>
        <v>0.1429</v>
      </c>
      <c r="GB265" s="9"/>
      <c r="GC265" s="10">
        <f t="shared" si="301"/>
        <v>3</v>
      </c>
      <c r="GD265" s="81"/>
      <c r="GE265" s="9">
        <f>VLOOKUP($C265, Table3[#All], 109, 0)</f>
        <v>0</v>
      </c>
      <c r="GF265" s="9">
        <f>VLOOKUP($C265, Table3[#All], 110, 0)</f>
        <v>0.75</v>
      </c>
      <c r="GG265" s="9">
        <f>VLOOKUP($C265, Table3[#All], 111, 0)</f>
        <v>0.25</v>
      </c>
      <c r="GH265" s="9"/>
      <c r="GI265" s="9">
        <f>VLOOKUP($C265, Table3[#All], 112, 0)</f>
        <v>0</v>
      </c>
      <c r="GJ265" s="12">
        <f t="shared" si="285"/>
        <v>3</v>
      </c>
      <c r="GK265" s="11"/>
      <c r="GL265" s="9">
        <f>VLOOKUP($C265, Table3[#All], 113, 0)</f>
        <v>7.1399999999999991E-2</v>
      </c>
      <c r="GM265" s="9">
        <f>VLOOKUP($C265, Table3[#All], 114, 0)</f>
        <v>0</v>
      </c>
      <c r="GN265" s="9">
        <f>VLOOKUP($C265, Table3[#All], 115, 0)</f>
        <v>0</v>
      </c>
      <c r="GO265" s="9">
        <f>VLOOKUP($C265, Table3[#All], 116, 0)</f>
        <v>0.92859999999999998</v>
      </c>
      <c r="GP265" s="9"/>
      <c r="GQ265" s="10">
        <f t="shared" si="286"/>
        <v>4</v>
      </c>
      <c r="GR265" s="11"/>
      <c r="GS265" s="9">
        <f>VLOOKUP($C265, Table2[#All], 3, 0)</f>
        <v>0</v>
      </c>
      <c r="GT265" s="9">
        <f>VLOOKUP($C265, Table2[#All], 4, 0)</f>
        <v>0</v>
      </c>
      <c r="GU265" s="9">
        <f>VLOOKUP($C265, Table2[#All], 5, 0)</f>
        <v>1</v>
      </c>
      <c r="GV265" s="9">
        <f>VLOOKUP($C265, Table2[#All], 6, 0)</f>
        <v>0</v>
      </c>
      <c r="GW265" s="9">
        <f>VLOOKUP($C265, Table2[#All], 7, 0)</f>
        <v>0</v>
      </c>
      <c r="GX265" s="10">
        <f t="shared" si="287"/>
        <v>3</v>
      </c>
      <c r="GY265" s="11"/>
      <c r="GZ265" s="9">
        <v>0</v>
      </c>
      <c r="HA265" s="9">
        <v>0</v>
      </c>
      <c r="HB265" s="9">
        <v>0</v>
      </c>
      <c r="HC265" s="9">
        <v>1</v>
      </c>
      <c r="HD265" s="9"/>
      <c r="HE265" s="10">
        <f t="shared" si="288"/>
        <v>4</v>
      </c>
      <c r="HF265" s="11"/>
      <c r="HG265" s="9">
        <f>VLOOKUP($C265, Table5[#All], 2, 0)</f>
        <v>0</v>
      </c>
      <c r="HH265" s="9">
        <f>VLOOKUP($C265, Table5[#All], 3, 0)</f>
        <v>0</v>
      </c>
      <c r="HI265" s="9">
        <f>VLOOKUP($C265, Table5[#All], 4, 0)</f>
        <v>1</v>
      </c>
      <c r="HJ265" s="9">
        <f>VLOOKUP($C265, Table5[#All], 5, 0)</f>
        <v>0</v>
      </c>
      <c r="HK265" s="9">
        <f>VLOOKUP($C265, Table5[#All], 6, 0)</f>
        <v>0</v>
      </c>
      <c r="HL265" s="10">
        <f t="shared" si="289"/>
        <v>3</v>
      </c>
      <c r="HM265" s="11"/>
      <c r="HN265" s="9">
        <f>VLOOKUP($C265, Table5[#All], 7, 0)</f>
        <v>0</v>
      </c>
      <c r="HO265" s="9">
        <f>VLOOKUP($C265, Table5[#All], 8, 0)</f>
        <v>0</v>
      </c>
      <c r="HP265" s="9">
        <f>VLOOKUP($C265, Table5[#All], 9, 0)</f>
        <v>0</v>
      </c>
      <c r="HQ265" s="9">
        <f>VLOOKUP($C265, Table5[#All], 10, 0)</f>
        <v>1</v>
      </c>
      <c r="HR265" s="9">
        <f>VLOOKUP($C265, Table5[#All], 11, 0)</f>
        <v>0</v>
      </c>
      <c r="HS265" s="10">
        <f t="shared" si="290"/>
        <v>4</v>
      </c>
      <c r="HT265" s="11"/>
      <c r="HU265" s="9">
        <f>VLOOKUP($C265, Table5[#All], 12, 0)</f>
        <v>1</v>
      </c>
      <c r="HV265" s="9">
        <f>VLOOKUP($C265, Table5[#All], 13, 0)</f>
        <v>0</v>
      </c>
      <c r="HW265" s="9">
        <f>VLOOKUP($C265, Table5[#All], 14, 0)</f>
        <v>0</v>
      </c>
      <c r="HX265" s="9">
        <f>VLOOKUP($C265, Table5[#All], 15, 0)</f>
        <v>0</v>
      </c>
      <c r="HY265" s="9">
        <f>VLOOKUP($C265, Table5[#All], 16, 0)</f>
        <v>0</v>
      </c>
      <c r="HZ265" s="10">
        <f t="shared" si="291"/>
        <v>1</v>
      </c>
      <c r="IA265" s="11"/>
      <c r="IB265" s="9">
        <f>VLOOKUP($C265, Table5[#All], 17, 0)</f>
        <v>0</v>
      </c>
      <c r="IC265" s="9">
        <f>VLOOKUP($C265, Table5[#All], 18, 0)</f>
        <v>1</v>
      </c>
      <c r="ID265" s="9">
        <f>VLOOKUP($C265, Table5[#All], 19, 0)</f>
        <v>0</v>
      </c>
      <c r="IE265" s="9">
        <f>VLOOKUP($C265, Table5[#All], 20, 0)</f>
        <v>0</v>
      </c>
      <c r="IF265" s="9">
        <f>VLOOKUP($C265, Table5[#All], 21, 0)</f>
        <v>0</v>
      </c>
      <c r="IG265" s="10">
        <f t="shared" si="292"/>
        <v>2</v>
      </c>
      <c r="IH265" s="11"/>
      <c r="II265" s="9">
        <f>VLOOKUP($C265, Table5[#All], 22, 0)</f>
        <v>1</v>
      </c>
      <c r="IJ265" s="9">
        <f>VLOOKUP($C265, Table5[#All], 23, 0)</f>
        <v>0</v>
      </c>
      <c r="IK265" s="9">
        <f>VLOOKUP($C265, Table5[#All], 24, 0)</f>
        <v>0</v>
      </c>
      <c r="IL265" s="9">
        <f>VLOOKUP($C265, Table5[#All], 25, 0)</f>
        <v>0</v>
      </c>
      <c r="IM265" s="9">
        <f>VLOOKUP($C265, Table5[#All], 26, 0)</f>
        <v>0</v>
      </c>
      <c r="IN265" s="10">
        <f t="shared" si="293"/>
        <v>1</v>
      </c>
      <c r="IO265" s="11"/>
      <c r="IP265" s="9">
        <v>1</v>
      </c>
      <c r="IQ265" s="9">
        <v>0</v>
      </c>
      <c r="IR265" s="9">
        <v>0</v>
      </c>
      <c r="IS265" s="9">
        <v>0</v>
      </c>
      <c r="IT265" s="9">
        <v>0</v>
      </c>
      <c r="IU265" s="10">
        <f t="shared" si="294"/>
        <v>1</v>
      </c>
      <c r="IV265" s="82"/>
    </row>
    <row r="266" spans="1:256" ht="16.3" thickTop="1" thickBot="1" x14ac:dyDescent="0.35">
      <c r="A266" s="16" t="s">
        <v>652</v>
      </c>
      <c r="B266" s="16" t="s">
        <v>676</v>
      </c>
      <c r="C266" s="16" t="s">
        <v>677</v>
      </c>
      <c r="D266" s="11"/>
      <c r="E266" s="9">
        <f>VLOOKUP($C266, Table3[#All], 2, 0)</f>
        <v>6.25E-2</v>
      </c>
      <c r="F266" s="9"/>
      <c r="G266" s="9">
        <f>VLOOKUP($C266, Table3[#All], 3, 0)</f>
        <v>0.3125</v>
      </c>
      <c r="H266" s="9">
        <f>VLOOKUP($C266, Table3[#All], 4, 0)</f>
        <v>0.5625</v>
      </c>
      <c r="I266" s="9">
        <f>VLOOKUP($C266, Table3[#All], 5, 0)</f>
        <v>6.25E-2</v>
      </c>
      <c r="J266" s="10">
        <f t="shared" si="295"/>
        <v>4</v>
      </c>
      <c r="K266" s="11"/>
      <c r="L266" s="9">
        <f>VLOOKUP($C266, Table3[#All], 6, 0)</f>
        <v>0</v>
      </c>
      <c r="M266" s="9"/>
      <c r="N266" s="9">
        <f>VLOOKUP($C266, Table3[#All], 7, 0)</f>
        <v>0</v>
      </c>
      <c r="O266" s="9">
        <f>VLOOKUP($C266, Table3[#All], 8, 0)</f>
        <v>1</v>
      </c>
      <c r="P266" s="9">
        <f>VLOOKUP($C266, Table3[#All], 9, 0)</f>
        <v>0</v>
      </c>
      <c r="Q266" s="10">
        <f t="shared" si="296"/>
        <v>4</v>
      </c>
      <c r="R266" s="11"/>
      <c r="S266" s="9">
        <f>VLOOKUP($C266, Table3[#All], 10, 0)</f>
        <v>0</v>
      </c>
      <c r="T266" s="9">
        <f>VLOOKUP($C266, Table3[#All], 11, 0)</f>
        <v>0.4375</v>
      </c>
      <c r="U266" s="9">
        <f>VLOOKUP($C266, Table3[#All], 12, 0)</f>
        <v>0.4375</v>
      </c>
      <c r="V266" s="9">
        <f>VLOOKUP($C266, Table3[#All], 13, 0)</f>
        <v>0.125</v>
      </c>
      <c r="W266" s="9">
        <f>VLOOKUP($C266, Table3[#All], 14, 0)</f>
        <v>0</v>
      </c>
      <c r="X266" s="10">
        <f t="shared" si="297"/>
        <v>3</v>
      </c>
      <c r="Y266" s="11"/>
      <c r="Z266" s="9">
        <f>VLOOKUP($C266, Table3[#All], 15, 0)</f>
        <v>0</v>
      </c>
      <c r="AA266" s="9">
        <f>VLOOKUP($C266, Table3[#All], 16, 0)</f>
        <v>0.4375</v>
      </c>
      <c r="AB266" s="9">
        <f>VLOOKUP($C266, Table3[#All], 17, 0)</f>
        <v>0.3125</v>
      </c>
      <c r="AC266" s="9">
        <f>VLOOKUP($C266, Table3[#All], 18, 0)</f>
        <v>0.25</v>
      </c>
      <c r="AD266" s="9">
        <f>VLOOKUP($C266, Table3[#All], 19, 0)</f>
        <v>0</v>
      </c>
      <c r="AE266" s="10">
        <f t="shared" si="267"/>
        <v>4</v>
      </c>
      <c r="AF266" s="11"/>
      <c r="AG266" s="9">
        <f>VLOOKUP($C266, Table3[#All], 20, 0)</f>
        <v>0.1875</v>
      </c>
      <c r="AH266" s="9">
        <f>VLOOKUP($C266, Table3[#All], 21, 0)</f>
        <v>0.75</v>
      </c>
      <c r="AI266" s="9">
        <f>VLOOKUP($C266, Table3[#All], 22, 0)</f>
        <v>6.25E-2</v>
      </c>
      <c r="AJ266" s="9"/>
      <c r="AK266" s="9"/>
      <c r="AL266" s="10">
        <f t="shared" si="268"/>
        <v>2</v>
      </c>
      <c r="AM266" s="11"/>
      <c r="AN266" s="9">
        <f>VLOOKUP($C266, Table3[#All], 23, 0)</f>
        <v>0</v>
      </c>
      <c r="AO266" s="9">
        <f>VLOOKUP($C266, Table3[#All], 24, 0)</f>
        <v>1</v>
      </c>
      <c r="AP266" s="9">
        <f>VLOOKUP($C266, Table3[#All], 25, 0)</f>
        <v>0</v>
      </c>
      <c r="AQ266" s="9">
        <f>VLOOKUP($C266, Table3[#All], 26, 0)</f>
        <v>0</v>
      </c>
      <c r="AR266" s="9"/>
      <c r="AS266" s="12">
        <f t="shared" si="269"/>
        <v>2</v>
      </c>
      <c r="AT266" s="11"/>
      <c r="AU266" s="9">
        <f>VLOOKUP($C266, Table3[#All], 27, 0)</f>
        <v>0.75</v>
      </c>
      <c r="AV266" s="9">
        <f>VLOOKUP($C266, Table3[#All], 28, 0)</f>
        <v>0.1875</v>
      </c>
      <c r="AW266" s="9">
        <f>VLOOKUP($C266, Table3[#All], 29, 0)</f>
        <v>6.25E-2</v>
      </c>
      <c r="AX266" s="9"/>
      <c r="AY266" s="9"/>
      <c r="AZ266" s="10">
        <f t="shared" si="298"/>
        <v>2</v>
      </c>
      <c r="BA266" s="11"/>
      <c r="BB266" s="9">
        <f>VLOOKUP($C266, Table3[#All], 30, 0)</f>
        <v>0.125</v>
      </c>
      <c r="BC266" s="9">
        <f>VLOOKUP($C266, Table3[#All], 31, 0)</f>
        <v>0.75</v>
      </c>
      <c r="BD266" s="9">
        <f>VLOOKUP($C266, Table3[#All], 32, 0)</f>
        <v>0.125</v>
      </c>
      <c r="BE266" s="9">
        <f>VLOOKUP($C266, Table3[#All], 33, 0)</f>
        <v>0</v>
      </c>
      <c r="BF266" s="9"/>
      <c r="BG266" s="10">
        <f t="shared" si="299"/>
        <v>2</v>
      </c>
      <c r="BH266" s="81"/>
      <c r="BI266" s="9">
        <f>VLOOKUP($C266, Table3[#All], 34, 0)</f>
        <v>0</v>
      </c>
      <c r="BJ266" s="9">
        <f>VLOOKUP($C266, Table3[#All], 35, 0)</f>
        <v>0</v>
      </c>
      <c r="BK266" s="9">
        <f>VLOOKUP($C266, Table3[#All], 36, 0)</f>
        <v>0</v>
      </c>
      <c r="BL266" s="9">
        <f>VLOOKUP($C266, Table3[#All], 37, 0)</f>
        <v>0</v>
      </c>
      <c r="BM266" s="9">
        <f>VLOOKUP($C266, Table3[#All], 38, 0)</f>
        <v>0</v>
      </c>
      <c r="BN266" s="10" t="str">
        <f t="shared" si="300"/>
        <v>N/A</v>
      </c>
      <c r="BO266" s="11"/>
      <c r="BP266" s="9">
        <f>VLOOKUP($C266, Table3[#All], 39, 0)</f>
        <v>0.75</v>
      </c>
      <c r="BQ266" s="9">
        <f>VLOOKUP($C266, Table3[#All], 40, 0)</f>
        <v>0.25</v>
      </c>
      <c r="BR266" s="9">
        <f>VLOOKUP($C266, Table3[#All], 41, 0)</f>
        <v>0</v>
      </c>
      <c r="BS266" s="9">
        <f>VLOOKUP($C266, Table3[#All], 42, 0)</f>
        <v>0</v>
      </c>
      <c r="BT266" s="9"/>
      <c r="BU266" s="10">
        <f t="shared" si="270"/>
        <v>2</v>
      </c>
      <c r="BV266" s="11"/>
      <c r="BW266" s="9">
        <f>VLOOKUP($C266, Table3[#All], 43, 0)</f>
        <v>0.875</v>
      </c>
      <c r="BX266" s="9">
        <f>VLOOKUP($C266, Table3[#All], 44, 0)</f>
        <v>0.125</v>
      </c>
      <c r="BY266" s="9">
        <f>VLOOKUP($C266, Table3[#All], 45, 0)</f>
        <v>0</v>
      </c>
      <c r="BZ266" s="9"/>
      <c r="CA266" s="9"/>
      <c r="CB266" s="10">
        <f t="shared" si="271"/>
        <v>1</v>
      </c>
      <c r="CC266" s="81"/>
      <c r="CD266" s="9">
        <f>VLOOKUP($C266, Table3[#All], 46, 0)</f>
        <v>0.875</v>
      </c>
      <c r="CE266" s="9">
        <f>VLOOKUP($C266, Table3[#All], 47, 0)</f>
        <v>0.125</v>
      </c>
      <c r="CF266" s="9">
        <f>VLOOKUP($C266, Table3[#All], 48, 0)</f>
        <v>0</v>
      </c>
      <c r="CG266" s="9">
        <f>VLOOKUP($C266, Table3[#All], 49, 0)</f>
        <v>0</v>
      </c>
      <c r="CH266" s="9">
        <f>VLOOKUP($C266, Table3[#All], 50, 0)</f>
        <v>0</v>
      </c>
      <c r="CI266" s="12">
        <f t="shared" si="272"/>
        <v>1</v>
      </c>
      <c r="CJ266" s="13"/>
      <c r="CK266" s="9">
        <f>VLOOKUP($C266, Table3[#All], 51, 0)</f>
        <v>0.5625</v>
      </c>
      <c r="CL266" s="9">
        <f>VLOOKUP($C266, Table3[#All], 52, 0)</f>
        <v>0.4375</v>
      </c>
      <c r="CM266" s="9">
        <f>VLOOKUP($C266, Table3[#All], 53, 0)</f>
        <v>0</v>
      </c>
      <c r="CN266" s="9">
        <f>VLOOKUP($C266, Table3[#All], 54, 0)</f>
        <v>0</v>
      </c>
      <c r="CO266" s="9"/>
      <c r="CP266" s="10">
        <f t="shared" si="273"/>
        <v>2</v>
      </c>
      <c r="CQ266" s="11"/>
      <c r="CR266" s="9">
        <f>VLOOKUP($C266, Table3[#All], 55, 0)</f>
        <v>0.3125</v>
      </c>
      <c r="CS266" s="9">
        <f>VLOOKUP($C266, Table3[#All], 56, 0)</f>
        <v>0.5</v>
      </c>
      <c r="CT266" s="9">
        <f>VLOOKUP($C266, Table3[#All], 57, 0)</f>
        <v>0.1875</v>
      </c>
      <c r="CU266" s="9">
        <f>VLOOKUP($C266, Table3[#All], 58, 0)</f>
        <v>0</v>
      </c>
      <c r="CV266" s="9">
        <f>VLOOKUP($C266, Table3[#All], 59, 0)</f>
        <v>0</v>
      </c>
      <c r="CW266" s="14">
        <f t="shared" si="274"/>
        <v>2</v>
      </c>
      <c r="CX266" s="81"/>
      <c r="CY266" s="9">
        <f>VLOOKUP($C266, Table3[#All], 60, 0)</f>
        <v>0.625</v>
      </c>
      <c r="CZ266" s="9">
        <f>VLOOKUP($C266, Table3[#All], 61, 0)</f>
        <v>0.375</v>
      </c>
      <c r="DA266" s="9">
        <f>VLOOKUP($C266, Table3[#All], 62, 0)</f>
        <v>0</v>
      </c>
      <c r="DB266" s="9">
        <f>VLOOKUP($C266, Table3[#All], 63, 0)</f>
        <v>0</v>
      </c>
      <c r="DC266" s="9">
        <f>VLOOKUP($C266, Table3[#All], 64, 0)</f>
        <v>0</v>
      </c>
      <c r="DD266" s="10">
        <f t="shared" si="275"/>
        <v>2</v>
      </c>
      <c r="DE266" s="11"/>
      <c r="DF266" s="9">
        <f>VLOOKUP($C266, Table3[#All], 65, 0)</f>
        <v>0.75</v>
      </c>
      <c r="DG266" s="9"/>
      <c r="DH266" s="9">
        <f>VLOOKUP($C266, Table3[#All], 66, 0)</f>
        <v>6.25E-2</v>
      </c>
      <c r="DI266" s="9"/>
      <c r="DJ266" s="9">
        <f>VLOOKUP($C266, Table3[#All], 67, 0)</f>
        <v>0.1875</v>
      </c>
      <c r="DK266" s="14">
        <f t="shared" si="276"/>
        <v>3</v>
      </c>
      <c r="DL266" s="11"/>
      <c r="DM266" s="9">
        <f>VLOOKUP($C266, Table3[#All], 68, 0)</f>
        <v>0.9375</v>
      </c>
      <c r="DN266" s="9"/>
      <c r="DO266" s="9">
        <f>VLOOKUP($C266, Table3[#All], 69, 0)</f>
        <v>6.25E-2</v>
      </c>
      <c r="DP266" s="9">
        <f>VLOOKUP($C266, Table3[#All], 70, 0)</f>
        <v>0</v>
      </c>
      <c r="DQ266" s="9"/>
      <c r="DR266" s="14">
        <f t="shared" si="277"/>
        <v>1</v>
      </c>
      <c r="DS266" s="11"/>
      <c r="DT266" s="9">
        <f>VLOOKUP($C266, Table3[#All], 71, 0)</f>
        <v>0.375</v>
      </c>
      <c r="DU266" s="9">
        <f>VLOOKUP($C266, Table3[#All], 72, 0)</f>
        <v>0.3125</v>
      </c>
      <c r="DV266" s="9">
        <f>VLOOKUP($C266, Table3[#All], 73, 0)</f>
        <v>0.25</v>
      </c>
      <c r="DW266" s="9">
        <f>VLOOKUP($C266, Table3[#All], 74, 0)</f>
        <v>6.25E-2</v>
      </c>
      <c r="DX266" s="9">
        <f>VLOOKUP($C266, Table3[#All], 75, 0)</f>
        <v>0</v>
      </c>
      <c r="DY266" s="12">
        <f t="shared" si="266"/>
        <v>3</v>
      </c>
      <c r="DZ266" s="11"/>
      <c r="EA266" s="9">
        <f>VLOOKUP($C266, Table3[#All], 76, 0)</f>
        <v>1</v>
      </c>
      <c r="EB266" s="9">
        <f>VLOOKUP($C266, Table3[#All], 77, 0)</f>
        <v>0</v>
      </c>
      <c r="EC266" s="9">
        <f>VLOOKUP($C266, Table3[#All], 78, 0)</f>
        <v>0</v>
      </c>
      <c r="ED266" s="9">
        <f>VLOOKUP($C266, Table3[#All], 79, 0)</f>
        <v>0</v>
      </c>
      <c r="EE266" s="9">
        <f>VLOOKUP($C266, Table3[#All], 80, 0)</f>
        <v>0</v>
      </c>
      <c r="EF266" s="10">
        <f t="shared" si="278"/>
        <v>1</v>
      </c>
      <c r="EG266" s="9"/>
      <c r="EH266" s="9">
        <f>VLOOKUP($C266, Table3[#All], 81, 0)</f>
        <v>1</v>
      </c>
      <c r="EI266" s="9">
        <f>VLOOKUP($C266, Table3[#All], 82, 0)</f>
        <v>0</v>
      </c>
      <c r="EJ266" s="9">
        <f>VLOOKUP($C266, Table3[#All], 83, 0)</f>
        <v>0</v>
      </c>
      <c r="EK266" s="9">
        <f>VLOOKUP($C266, Table3[#All], 84, 0)</f>
        <v>0</v>
      </c>
      <c r="EL266" s="9">
        <f>VLOOKUP($C266, Table3[#All], 85, 0)</f>
        <v>0</v>
      </c>
      <c r="EM266" s="14">
        <f t="shared" si="279"/>
        <v>1</v>
      </c>
      <c r="EN266" s="11"/>
      <c r="EO266" s="9">
        <f>VLOOKUP($C266, Table3[#All], 86, 0)</f>
        <v>0.8125</v>
      </c>
      <c r="EP266" s="9"/>
      <c r="EQ266" s="9">
        <f>VLOOKUP($C266, Table3[#All], 87, 0)</f>
        <v>0.1875</v>
      </c>
      <c r="ER266" s="9"/>
      <c r="ES266" s="9"/>
      <c r="ET266" s="14">
        <f t="shared" si="280"/>
        <v>1</v>
      </c>
      <c r="EU266" s="11"/>
      <c r="EV266" s="9">
        <f>VLOOKUP($C266, Table3[#All], 88, 0)</f>
        <v>1</v>
      </c>
      <c r="EW266" s="9">
        <f>VLOOKUP($C266, Table3[#All], 89, 0)</f>
        <v>0</v>
      </c>
      <c r="EX266" s="9">
        <f>VLOOKUP($C266, Table3[#All], 90, 0)</f>
        <v>0</v>
      </c>
      <c r="EY266" s="9">
        <f>VLOOKUP($C266, Table3[#All], 91, 0)</f>
        <v>0</v>
      </c>
      <c r="EZ266" s="9">
        <f>VLOOKUP($C266, Table3[#All], 92, 0)</f>
        <v>0</v>
      </c>
      <c r="FA266" s="12">
        <f t="shared" si="281"/>
        <v>1</v>
      </c>
      <c r="FB266" s="11"/>
      <c r="FC266" s="9">
        <f>VLOOKUP($C266, Table3[#All], 93, 0)</f>
        <v>0</v>
      </c>
      <c r="FD266" s="9">
        <f>VLOOKUP($C266, Table3[#All], 94, 0)</f>
        <v>0.75</v>
      </c>
      <c r="FE266" s="9">
        <f>VLOOKUP($C266, Table3[#All], 95, 0)</f>
        <v>0.1875</v>
      </c>
      <c r="FF266" s="9">
        <f>VLOOKUP($C266, Table3[#All], 96, 0)</f>
        <v>6.25E-2</v>
      </c>
      <c r="FG266" s="9"/>
      <c r="FH266" s="10">
        <f t="shared" si="282"/>
        <v>3</v>
      </c>
      <c r="FI266" s="11"/>
      <c r="FJ266" s="9">
        <f>VLOOKUP($C266, Table3[#All], 97, 0)</f>
        <v>0</v>
      </c>
      <c r="FK266" s="9">
        <f>VLOOKUP($C266, Table3[#All], 98, 0)</f>
        <v>0</v>
      </c>
      <c r="FL266" s="9">
        <f>VLOOKUP($C266, Table3[#All], 99, 0)</f>
        <v>0</v>
      </c>
      <c r="FM266" s="9">
        <f>VLOOKUP($C266, Table3[#All], 100, 0)</f>
        <v>0</v>
      </c>
      <c r="FN266" s="9">
        <f>VLOOKUP($C266, Table3[#All], 101, 0)</f>
        <v>1</v>
      </c>
      <c r="FO266" s="14">
        <f t="shared" si="283"/>
        <v>5</v>
      </c>
      <c r="FP266" s="11"/>
      <c r="FQ266" s="9">
        <f>VLOOKUP($C266, Table3[#All], 102, 0)</f>
        <v>0.875</v>
      </c>
      <c r="FR266" s="9">
        <f>VLOOKUP($C266, Table3[#All], 103, 0)</f>
        <v>0.125</v>
      </c>
      <c r="FS266" s="9">
        <f>VLOOKUP($C266, Table3[#All], 104, 0)</f>
        <v>0</v>
      </c>
      <c r="FT266" s="9">
        <f>VLOOKUP($C266, Table3[#All], 105, 0)</f>
        <v>0</v>
      </c>
      <c r="FU266" s="9">
        <v>0</v>
      </c>
      <c r="FV266" s="10">
        <f t="shared" si="284"/>
        <v>1</v>
      </c>
      <c r="FW266" s="11"/>
      <c r="FX266" s="9">
        <f>VLOOKUP($C266, Table3[#All], 106, 0)</f>
        <v>0.75</v>
      </c>
      <c r="FY266" s="9"/>
      <c r="FZ266" s="9">
        <f>VLOOKUP($C266, Table3[#All], 107, 0)</f>
        <v>0.25</v>
      </c>
      <c r="GA266" s="9">
        <f>VLOOKUP($C266, Table3[#All], 108, 0)</f>
        <v>0</v>
      </c>
      <c r="GB266" s="9"/>
      <c r="GC266" s="10">
        <f t="shared" si="301"/>
        <v>3</v>
      </c>
      <c r="GD266" s="81"/>
      <c r="GE266" s="9">
        <f>VLOOKUP($C266, Table3[#All], 109, 0)</f>
        <v>0</v>
      </c>
      <c r="GF266" s="9">
        <f>VLOOKUP($C266, Table3[#All], 110, 0)</f>
        <v>0.71430000000000005</v>
      </c>
      <c r="GG266" s="9">
        <f>VLOOKUP($C266, Table3[#All], 111, 0)</f>
        <v>0.28570000000000001</v>
      </c>
      <c r="GH266" s="9"/>
      <c r="GI266" s="9">
        <f>VLOOKUP($C266, Table3[#All], 112, 0)</f>
        <v>0</v>
      </c>
      <c r="GJ266" s="12">
        <f t="shared" si="285"/>
        <v>3</v>
      </c>
      <c r="GK266" s="11"/>
      <c r="GL266" s="9">
        <f>VLOOKUP($C266, Table3[#All], 113, 0)</f>
        <v>6.25E-2</v>
      </c>
      <c r="GM266" s="9">
        <f>VLOOKUP($C266, Table3[#All], 114, 0)</f>
        <v>6.25E-2</v>
      </c>
      <c r="GN266" s="9">
        <f>VLOOKUP($C266, Table3[#All], 115, 0)</f>
        <v>6.25E-2</v>
      </c>
      <c r="GO266" s="9">
        <f>VLOOKUP($C266, Table3[#All], 116, 0)</f>
        <v>0.8125</v>
      </c>
      <c r="GP266" s="9"/>
      <c r="GQ266" s="10">
        <f t="shared" si="286"/>
        <v>4</v>
      </c>
      <c r="GR266" s="11"/>
      <c r="GS266" s="9">
        <f>VLOOKUP($C266, Table2[#All], 3, 0)</f>
        <v>0</v>
      </c>
      <c r="GT266" s="9">
        <f>VLOOKUP($C266, Table2[#All], 4, 0)</f>
        <v>0</v>
      </c>
      <c r="GU266" s="9">
        <f>VLOOKUP($C266, Table2[#All], 5, 0)</f>
        <v>1</v>
      </c>
      <c r="GV266" s="9">
        <f>VLOOKUP($C266, Table2[#All], 6, 0)</f>
        <v>0</v>
      </c>
      <c r="GW266" s="9">
        <f>VLOOKUP($C266, Table2[#All], 7, 0)</f>
        <v>0</v>
      </c>
      <c r="GX266" s="10">
        <f t="shared" si="287"/>
        <v>3</v>
      </c>
      <c r="GY266" s="11"/>
      <c r="GZ266" s="9">
        <v>0</v>
      </c>
      <c r="HA266" s="9">
        <v>0</v>
      </c>
      <c r="HB266" s="9">
        <v>0</v>
      </c>
      <c r="HC266" s="9">
        <v>1</v>
      </c>
      <c r="HD266" s="9"/>
      <c r="HE266" s="10">
        <f t="shared" si="288"/>
        <v>4</v>
      </c>
      <c r="HF266" s="11"/>
      <c r="HG266" s="9">
        <f>VLOOKUP($C266, Table5[#All], 2, 0)</f>
        <v>0</v>
      </c>
      <c r="HH266" s="9">
        <f>VLOOKUP($C266, Table5[#All], 3, 0)</f>
        <v>0</v>
      </c>
      <c r="HI266" s="9">
        <f>VLOOKUP($C266, Table5[#All], 4, 0)</f>
        <v>0</v>
      </c>
      <c r="HJ266" s="9">
        <f>VLOOKUP($C266, Table5[#All], 5, 0)</f>
        <v>1</v>
      </c>
      <c r="HK266" s="9">
        <f>VLOOKUP($C266, Table5[#All], 6, 0)</f>
        <v>0</v>
      </c>
      <c r="HL266" s="10">
        <f t="shared" si="289"/>
        <v>4</v>
      </c>
      <c r="HM266" s="11"/>
      <c r="HN266" s="9">
        <f>VLOOKUP($C266, Table5[#All], 7, 0)</f>
        <v>0</v>
      </c>
      <c r="HO266" s="9">
        <f>VLOOKUP($C266, Table5[#All], 8, 0)</f>
        <v>0</v>
      </c>
      <c r="HP266" s="9">
        <f>VLOOKUP($C266, Table5[#All], 9, 0)</f>
        <v>1</v>
      </c>
      <c r="HQ266" s="9">
        <f>VLOOKUP($C266, Table5[#All], 10, 0)</f>
        <v>0</v>
      </c>
      <c r="HR266" s="9">
        <f>VLOOKUP($C266, Table5[#All], 11, 0)</f>
        <v>0</v>
      </c>
      <c r="HS266" s="10">
        <f t="shared" si="290"/>
        <v>3</v>
      </c>
      <c r="HT266" s="11"/>
      <c r="HU266" s="9">
        <f>VLOOKUP($C266, Table5[#All], 12, 0)</f>
        <v>1</v>
      </c>
      <c r="HV266" s="9">
        <f>VLOOKUP($C266, Table5[#All], 13, 0)</f>
        <v>0</v>
      </c>
      <c r="HW266" s="9">
        <f>VLOOKUP($C266, Table5[#All], 14, 0)</f>
        <v>0</v>
      </c>
      <c r="HX266" s="9">
        <f>VLOOKUP($C266, Table5[#All], 15, 0)</f>
        <v>0</v>
      </c>
      <c r="HY266" s="9">
        <f>VLOOKUP($C266, Table5[#All], 16, 0)</f>
        <v>0</v>
      </c>
      <c r="HZ266" s="10">
        <f t="shared" si="291"/>
        <v>1</v>
      </c>
      <c r="IA266" s="11"/>
      <c r="IB266" s="9">
        <f>VLOOKUP($C266, Table5[#All], 17, 0)</f>
        <v>0</v>
      </c>
      <c r="IC266" s="9">
        <f>VLOOKUP($C266, Table5[#All], 18, 0)</f>
        <v>1</v>
      </c>
      <c r="ID266" s="9">
        <f>VLOOKUP($C266, Table5[#All], 19, 0)</f>
        <v>0</v>
      </c>
      <c r="IE266" s="9">
        <f>VLOOKUP($C266, Table5[#All], 20, 0)</f>
        <v>0</v>
      </c>
      <c r="IF266" s="9">
        <f>VLOOKUP($C266, Table5[#All], 21, 0)</f>
        <v>0</v>
      </c>
      <c r="IG266" s="10">
        <f t="shared" si="292"/>
        <v>2</v>
      </c>
      <c r="IH266" s="11"/>
      <c r="II266" s="9">
        <f>VLOOKUP($C266, Table5[#All], 22, 0)</f>
        <v>1</v>
      </c>
      <c r="IJ266" s="9">
        <f>VLOOKUP($C266, Table5[#All], 23, 0)</f>
        <v>0</v>
      </c>
      <c r="IK266" s="9">
        <f>VLOOKUP($C266, Table5[#All], 24, 0)</f>
        <v>0</v>
      </c>
      <c r="IL266" s="9">
        <f>VLOOKUP($C266, Table5[#All], 25, 0)</f>
        <v>0</v>
      </c>
      <c r="IM266" s="9">
        <f>VLOOKUP($C266, Table5[#All], 26, 0)</f>
        <v>0</v>
      </c>
      <c r="IN266" s="10">
        <f t="shared" si="293"/>
        <v>1</v>
      </c>
      <c r="IO266" s="11"/>
      <c r="IP266" s="9">
        <v>1</v>
      </c>
      <c r="IQ266" s="9">
        <v>0</v>
      </c>
      <c r="IR266" s="9">
        <v>0</v>
      </c>
      <c r="IS266" s="9">
        <v>0</v>
      </c>
      <c r="IT266" s="9">
        <v>0</v>
      </c>
      <c r="IU266" s="10">
        <f t="shared" si="294"/>
        <v>1</v>
      </c>
      <c r="IV266" s="82"/>
    </row>
    <row r="267" spans="1:256" ht="16.3" thickTop="1" thickBot="1" x14ac:dyDescent="0.35">
      <c r="A267" s="16" t="s">
        <v>652</v>
      </c>
      <c r="B267" s="16" t="s">
        <v>678</v>
      </c>
      <c r="C267" s="16" t="s">
        <v>679</v>
      </c>
      <c r="D267" s="11"/>
      <c r="E267" s="9">
        <f>VLOOKUP($C267, Table3[#All], 2, 0)</f>
        <v>0</v>
      </c>
      <c r="F267" s="9"/>
      <c r="G267" s="9">
        <f>VLOOKUP($C267, Table3[#All], 3, 0)</f>
        <v>6.9000000000000006E-2</v>
      </c>
      <c r="H267" s="9">
        <f>VLOOKUP($C267, Table3[#All], 4, 0)</f>
        <v>0.93099999999999994</v>
      </c>
      <c r="I267" s="9">
        <f>VLOOKUP($C267, Table3[#All], 5, 0)</f>
        <v>0</v>
      </c>
      <c r="J267" s="10">
        <f t="shared" si="295"/>
        <v>4</v>
      </c>
      <c r="K267" s="11"/>
      <c r="L267" s="9">
        <f>VLOOKUP($C267, Table3[#All], 6, 0)</f>
        <v>0</v>
      </c>
      <c r="M267" s="9"/>
      <c r="N267" s="9">
        <f>VLOOKUP($C267, Table3[#All], 7, 0)</f>
        <v>0</v>
      </c>
      <c r="O267" s="9">
        <f>VLOOKUP($C267, Table3[#All], 8, 0)</f>
        <v>0</v>
      </c>
      <c r="P267" s="9">
        <f>VLOOKUP($C267, Table3[#All], 9, 0)</f>
        <v>1</v>
      </c>
      <c r="Q267" s="10">
        <f t="shared" si="296"/>
        <v>5</v>
      </c>
      <c r="R267" s="11"/>
      <c r="S267" s="9">
        <f>VLOOKUP($C267, Table3[#All], 10, 0)</f>
        <v>0</v>
      </c>
      <c r="T267" s="9">
        <f>VLOOKUP($C267, Table3[#All], 11, 0)</f>
        <v>0.31030000000000002</v>
      </c>
      <c r="U267" s="9">
        <f>VLOOKUP($C267, Table3[#All], 12, 0)</f>
        <v>0.44829999999999998</v>
      </c>
      <c r="V267" s="9">
        <f>VLOOKUP($C267, Table3[#All], 13, 0)</f>
        <v>0.2414</v>
      </c>
      <c r="W267" s="9">
        <f>VLOOKUP($C267, Table3[#All], 14, 0)</f>
        <v>0</v>
      </c>
      <c r="X267" s="10">
        <f t="shared" si="297"/>
        <v>3</v>
      </c>
      <c r="Y267" s="11"/>
      <c r="Z267" s="9">
        <f>VLOOKUP($C267, Table3[#All], 15, 0)</f>
        <v>3.4500000000000003E-2</v>
      </c>
      <c r="AA267" s="9">
        <f>VLOOKUP($C267, Table3[#All], 16, 0)</f>
        <v>0.2069</v>
      </c>
      <c r="AB267" s="9">
        <f>VLOOKUP($C267, Table3[#All], 17, 0)</f>
        <v>0.27589999999999998</v>
      </c>
      <c r="AC267" s="9">
        <f>VLOOKUP($C267, Table3[#All], 18, 0)</f>
        <v>0.2414</v>
      </c>
      <c r="AD267" s="9">
        <f>VLOOKUP($C267, Table3[#All], 19, 0)</f>
        <v>0.2414</v>
      </c>
      <c r="AE267" s="10">
        <f t="shared" si="267"/>
        <v>4</v>
      </c>
      <c r="AF267" s="11"/>
      <c r="AG267" s="9">
        <f>VLOOKUP($C267, Table3[#All], 20, 0)</f>
        <v>0</v>
      </c>
      <c r="AH267" s="9">
        <f>VLOOKUP($C267, Table3[#All], 21, 0)</f>
        <v>0.28570000000000001</v>
      </c>
      <c r="AI267" s="9">
        <f>VLOOKUP($C267, Table3[#All], 22, 0)</f>
        <v>0.71430000000000005</v>
      </c>
      <c r="AJ267" s="9"/>
      <c r="AK267" s="9"/>
      <c r="AL267" s="10">
        <f t="shared" si="268"/>
        <v>3</v>
      </c>
      <c r="AM267" s="11"/>
      <c r="AN267" s="9">
        <f>VLOOKUP($C267, Table3[#All], 23, 0)</f>
        <v>0</v>
      </c>
      <c r="AO267" s="9">
        <f>VLOOKUP($C267, Table3[#All], 24, 0)</f>
        <v>1</v>
      </c>
      <c r="AP267" s="9">
        <f>VLOOKUP($C267, Table3[#All], 25, 0)</f>
        <v>0</v>
      </c>
      <c r="AQ267" s="9">
        <f>VLOOKUP($C267, Table3[#All], 26, 0)</f>
        <v>0</v>
      </c>
      <c r="AR267" s="9"/>
      <c r="AS267" s="12">
        <f t="shared" si="269"/>
        <v>2</v>
      </c>
      <c r="AT267" s="11"/>
      <c r="AU267" s="9">
        <f>VLOOKUP($C267, Table3[#All], 27, 0)</f>
        <v>0.48280000000000001</v>
      </c>
      <c r="AV267" s="9">
        <f>VLOOKUP($C267, Table3[#All], 28, 0)</f>
        <v>0.51719999999999999</v>
      </c>
      <c r="AW267" s="9">
        <f>VLOOKUP($C267, Table3[#All], 29, 0)</f>
        <v>0</v>
      </c>
      <c r="AX267" s="9"/>
      <c r="AY267" s="9"/>
      <c r="AZ267" s="10">
        <f t="shared" si="298"/>
        <v>2</v>
      </c>
      <c r="BA267" s="11"/>
      <c r="BB267" s="9">
        <f>VLOOKUP($C267, Table3[#All], 30, 0)</f>
        <v>0.13789999999999999</v>
      </c>
      <c r="BC267" s="9">
        <f>VLOOKUP($C267, Table3[#All], 31, 0)</f>
        <v>0.2414</v>
      </c>
      <c r="BD267" s="9">
        <f>VLOOKUP($C267, Table3[#All], 32, 0)</f>
        <v>0.3448</v>
      </c>
      <c r="BE267" s="9">
        <f>VLOOKUP($C267, Table3[#All], 33, 0)</f>
        <v>0.27589999999999998</v>
      </c>
      <c r="BF267" s="9"/>
      <c r="BG267" s="10">
        <f t="shared" si="299"/>
        <v>4</v>
      </c>
      <c r="BH267" s="81"/>
      <c r="BI267" s="9">
        <f>VLOOKUP($C267, Table3[#All], 34, 0)</f>
        <v>0</v>
      </c>
      <c r="BJ267" s="9">
        <f>VLOOKUP($C267, Table3[#All], 35, 0)</f>
        <v>0</v>
      </c>
      <c r="BK267" s="9">
        <f>VLOOKUP($C267, Table3[#All], 36, 0)</f>
        <v>0</v>
      </c>
      <c r="BL267" s="9">
        <f>VLOOKUP($C267, Table3[#All], 37, 0)</f>
        <v>0</v>
      </c>
      <c r="BM267" s="9">
        <f>VLOOKUP($C267, Table3[#All], 38, 0)</f>
        <v>0</v>
      </c>
      <c r="BN267" s="10" t="str">
        <f t="shared" si="300"/>
        <v>N/A</v>
      </c>
      <c r="BO267" s="11"/>
      <c r="BP267" s="9">
        <f>VLOOKUP($C267, Table3[#All], 39, 0)</f>
        <v>0.31030000000000002</v>
      </c>
      <c r="BQ267" s="9">
        <f>VLOOKUP($C267, Table3[#All], 40, 0)</f>
        <v>3.4500000000000003E-2</v>
      </c>
      <c r="BR267" s="9">
        <f>VLOOKUP($C267, Table3[#All], 41, 0)</f>
        <v>0.6552</v>
      </c>
      <c r="BS267" s="9">
        <f>VLOOKUP($C267, Table3[#All], 42, 0)</f>
        <v>0</v>
      </c>
      <c r="BT267" s="9"/>
      <c r="BU267" s="10">
        <f t="shared" si="270"/>
        <v>3</v>
      </c>
      <c r="BV267" s="11"/>
      <c r="BW267" s="9">
        <f>VLOOKUP($C267, Table3[#All], 43, 0)</f>
        <v>0.27589999999999998</v>
      </c>
      <c r="BX267" s="9">
        <f>VLOOKUP($C267, Table3[#All], 44, 0)</f>
        <v>0.72409999999999997</v>
      </c>
      <c r="BY267" s="9">
        <f>VLOOKUP($C267, Table3[#All], 45, 0)</f>
        <v>0</v>
      </c>
      <c r="BZ267" s="9"/>
      <c r="CA267" s="9"/>
      <c r="CB267" s="10">
        <f t="shared" si="271"/>
        <v>2</v>
      </c>
      <c r="CC267" s="81"/>
      <c r="CD267" s="9">
        <f>VLOOKUP($C267, Table3[#All], 46, 0)</f>
        <v>0.96550000000000002</v>
      </c>
      <c r="CE267" s="9">
        <f>VLOOKUP($C267, Table3[#All], 47, 0)</f>
        <v>3.4500000000000003E-2</v>
      </c>
      <c r="CF267" s="9">
        <f>VLOOKUP($C267, Table3[#All], 48, 0)</f>
        <v>0</v>
      </c>
      <c r="CG267" s="9">
        <f>VLOOKUP($C267, Table3[#All], 49, 0)</f>
        <v>0</v>
      </c>
      <c r="CH267" s="9">
        <f>VLOOKUP($C267, Table3[#All], 50, 0)</f>
        <v>0</v>
      </c>
      <c r="CI267" s="12">
        <f t="shared" si="272"/>
        <v>1</v>
      </c>
      <c r="CJ267" s="13"/>
      <c r="CK267" s="9">
        <f>VLOOKUP($C267, Table3[#All], 51, 0)</f>
        <v>0.10339999999999999</v>
      </c>
      <c r="CL267" s="9">
        <f>VLOOKUP($C267, Table3[#All], 52, 0)</f>
        <v>0.75859999999999994</v>
      </c>
      <c r="CM267" s="9">
        <f>VLOOKUP($C267, Table3[#All], 53, 0)</f>
        <v>0.13789999999999999</v>
      </c>
      <c r="CN267" s="9">
        <f>VLOOKUP($C267, Table3[#All], 54, 0)</f>
        <v>0</v>
      </c>
      <c r="CO267" s="9"/>
      <c r="CP267" s="10">
        <f t="shared" si="273"/>
        <v>2</v>
      </c>
      <c r="CQ267" s="11"/>
      <c r="CR267" s="9">
        <f>VLOOKUP($C267, Table3[#All], 55, 0)</f>
        <v>0.72409999999999997</v>
      </c>
      <c r="CS267" s="9">
        <f>VLOOKUP($C267, Table3[#All], 56, 0)</f>
        <v>3.4500000000000003E-2</v>
      </c>
      <c r="CT267" s="9">
        <f>VLOOKUP($C267, Table3[#All], 57, 0)</f>
        <v>0.2414</v>
      </c>
      <c r="CU267" s="9">
        <f>VLOOKUP($C267, Table3[#All], 58, 0)</f>
        <v>0</v>
      </c>
      <c r="CV267" s="9">
        <f>VLOOKUP($C267, Table3[#All], 59, 0)</f>
        <v>0</v>
      </c>
      <c r="CW267" s="14">
        <f t="shared" si="274"/>
        <v>2</v>
      </c>
      <c r="CX267" s="81"/>
      <c r="CY267" s="9">
        <f>VLOOKUP($C267, Table3[#All], 60, 0)</f>
        <v>0.10339999999999999</v>
      </c>
      <c r="CZ267" s="9">
        <f>VLOOKUP($C267, Table3[#All], 61, 0)</f>
        <v>0.37929999999999997</v>
      </c>
      <c r="DA267" s="9">
        <f>VLOOKUP($C267, Table3[#All], 62, 0)</f>
        <v>0.51719999999999999</v>
      </c>
      <c r="DB267" s="9">
        <f>VLOOKUP($C267, Table3[#All], 63, 0)</f>
        <v>0</v>
      </c>
      <c r="DC267" s="9">
        <f>VLOOKUP($C267, Table3[#All], 64, 0)</f>
        <v>0</v>
      </c>
      <c r="DD267" s="10">
        <f t="shared" si="275"/>
        <v>3</v>
      </c>
      <c r="DE267" s="11"/>
      <c r="DF267" s="9">
        <f>VLOOKUP($C267, Table3[#All], 65, 0)</f>
        <v>3.4500000000000003E-2</v>
      </c>
      <c r="DG267" s="9"/>
      <c r="DH267" s="9">
        <f>VLOOKUP($C267, Table3[#All], 66, 0)</f>
        <v>0.44829999999999998</v>
      </c>
      <c r="DI267" s="9"/>
      <c r="DJ267" s="9">
        <f>VLOOKUP($C267, Table3[#All], 67, 0)</f>
        <v>0.51719999999999999</v>
      </c>
      <c r="DK267" s="14">
        <f t="shared" si="276"/>
        <v>5</v>
      </c>
      <c r="DL267" s="11"/>
      <c r="DM267" s="9">
        <f>VLOOKUP($C267, Table3[#All], 68, 0)</f>
        <v>0.2069</v>
      </c>
      <c r="DN267" s="9"/>
      <c r="DO267" s="9">
        <f>VLOOKUP($C267, Table3[#All], 69, 0)</f>
        <v>0.1724</v>
      </c>
      <c r="DP267" s="9">
        <f>VLOOKUP($C267, Table3[#All], 70, 0)</f>
        <v>0.62070000000000003</v>
      </c>
      <c r="DQ267" s="9"/>
      <c r="DR267" s="14">
        <f t="shared" si="277"/>
        <v>4</v>
      </c>
      <c r="DS267" s="11"/>
      <c r="DT267" s="9">
        <f>VLOOKUP($C267, Table3[#All], 71, 0)</f>
        <v>0.27589999999999998</v>
      </c>
      <c r="DU267" s="9">
        <f>VLOOKUP($C267, Table3[#All], 72, 0)</f>
        <v>0.1724</v>
      </c>
      <c r="DV267" s="9">
        <f>VLOOKUP($C267, Table3[#All], 73, 0)</f>
        <v>0.2069</v>
      </c>
      <c r="DW267" s="9">
        <f>VLOOKUP($C267, Table3[#All], 74, 0)</f>
        <v>0.31030000000000002</v>
      </c>
      <c r="DX267" s="9">
        <f>VLOOKUP($C267, Table3[#All], 75, 0)</f>
        <v>3.4500000000000003E-2</v>
      </c>
      <c r="DY267" s="12">
        <f t="shared" si="266"/>
        <v>4</v>
      </c>
      <c r="DZ267" s="11"/>
      <c r="EA267" s="9">
        <f>VLOOKUP($C267, Table3[#All], 76, 0)</f>
        <v>1</v>
      </c>
      <c r="EB267" s="9">
        <f>VLOOKUP($C267, Table3[#All], 77, 0)</f>
        <v>0</v>
      </c>
      <c r="EC267" s="9">
        <f>VLOOKUP($C267, Table3[#All], 78, 0)</f>
        <v>0</v>
      </c>
      <c r="ED267" s="9">
        <f>VLOOKUP($C267, Table3[#All], 79, 0)</f>
        <v>0</v>
      </c>
      <c r="EE267" s="9">
        <f>VLOOKUP($C267, Table3[#All], 80, 0)</f>
        <v>0</v>
      </c>
      <c r="EF267" s="10">
        <f t="shared" si="278"/>
        <v>1</v>
      </c>
      <c r="EG267" s="9"/>
      <c r="EH267" s="9">
        <f>VLOOKUP($C267, Table3[#All], 81, 0)</f>
        <v>1</v>
      </c>
      <c r="EI267" s="9">
        <f>VLOOKUP($C267, Table3[#All], 82, 0)</f>
        <v>0</v>
      </c>
      <c r="EJ267" s="9">
        <f>VLOOKUP($C267, Table3[#All], 83, 0)</f>
        <v>0</v>
      </c>
      <c r="EK267" s="9">
        <f>VLOOKUP($C267, Table3[#All], 84, 0)</f>
        <v>0</v>
      </c>
      <c r="EL267" s="9">
        <f>VLOOKUP($C267, Table3[#All], 85, 0)</f>
        <v>0</v>
      </c>
      <c r="EM267" s="14">
        <f t="shared" si="279"/>
        <v>1</v>
      </c>
      <c r="EN267" s="11"/>
      <c r="EO267" s="9">
        <f>VLOOKUP($C267, Table3[#All], 86, 0)</f>
        <v>0.51719999999999999</v>
      </c>
      <c r="EP267" s="9"/>
      <c r="EQ267" s="9">
        <f>VLOOKUP($C267, Table3[#All], 87, 0)</f>
        <v>0.48280000000000001</v>
      </c>
      <c r="ER267" s="9"/>
      <c r="ES267" s="9"/>
      <c r="ET267" s="14">
        <f t="shared" si="280"/>
        <v>3</v>
      </c>
      <c r="EU267" s="11"/>
      <c r="EV267" s="9">
        <f>VLOOKUP($C267, Table3[#All], 88, 0)</f>
        <v>0</v>
      </c>
      <c r="EW267" s="9">
        <f>VLOOKUP($C267, Table3[#All], 89, 0)</f>
        <v>1</v>
      </c>
      <c r="EX267" s="9">
        <f>VLOOKUP($C267, Table3[#All], 90, 0)</f>
        <v>0</v>
      </c>
      <c r="EY267" s="9">
        <f>VLOOKUP($C267, Table3[#All], 91, 0)</f>
        <v>0</v>
      </c>
      <c r="EZ267" s="9">
        <f>VLOOKUP($C267, Table3[#All], 92, 0)</f>
        <v>0</v>
      </c>
      <c r="FA267" s="12">
        <f t="shared" si="281"/>
        <v>2</v>
      </c>
      <c r="FB267" s="11"/>
      <c r="FC267" s="9">
        <f>VLOOKUP($C267, Table3[#All], 93, 0)</f>
        <v>0</v>
      </c>
      <c r="FD267" s="9">
        <f>VLOOKUP($C267, Table3[#All], 94, 0)</f>
        <v>0.4138</v>
      </c>
      <c r="FE267" s="9">
        <f>VLOOKUP($C267, Table3[#All], 95, 0)</f>
        <v>0.55169999999999997</v>
      </c>
      <c r="FF267" s="9">
        <f>VLOOKUP($C267, Table3[#All], 96, 0)</f>
        <v>3.4500000000000003E-2</v>
      </c>
      <c r="FG267" s="9"/>
      <c r="FH267" s="10">
        <f t="shared" si="282"/>
        <v>3</v>
      </c>
      <c r="FI267" s="11"/>
      <c r="FJ267" s="9">
        <f>VLOOKUP($C267, Table3[#All], 97, 0)</f>
        <v>0</v>
      </c>
      <c r="FK267" s="9">
        <f>VLOOKUP($C267, Table3[#All], 98, 0)</f>
        <v>0</v>
      </c>
      <c r="FL267" s="9">
        <f>VLOOKUP($C267, Table3[#All], 99, 0)</f>
        <v>0</v>
      </c>
      <c r="FM267" s="9">
        <f>VLOOKUP($C267, Table3[#All], 100, 0)</f>
        <v>0</v>
      </c>
      <c r="FN267" s="9">
        <f>VLOOKUP($C267, Table3[#All], 101, 0)</f>
        <v>1</v>
      </c>
      <c r="FO267" s="14">
        <f t="shared" si="283"/>
        <v>5</v>
      </c>
      <c r="FP267" s="11"/>
      <c r="FQ267" s="9">
        <f>VLOOKUP($C267, Table3[#All], 102, 0)</f>
        <v>0.4138</v>
      </c>
      <c r="FR267" s="9">
        <f>VLOOKUP($C267, Table3[#All], 103, 0)</f>
        <v>0.58619999999999994</v>
      </c>
      <c r="FS267" s="9">
        <f>VLOOKUP($C267, Table3[#All], 104, 0)</f>
        <v>0</v>
      </c>
      <c r="FT267" s="9">
        <f>VLOOKUP($C267, Table3[#All], 105, 0)</f>
        <v>0</v>
      </c>
      <c r="FU267" s="9">
        <v>0</v>
      </c>
      <c r="FV267" s="10">
        <f t="shared" si="284"/>
        <v>2</v>
      </c>
      <c r="FW267" s="11"/>
      <c r="FX267" s="9">
        <f>VLOOKUP($C267, Table3[#All], 106, 0)</f>
        <v>0.10339999999999999</v>
      </c>
      <c r="FY267" s="9"/>
      <c r="FZ267" s="9">
        <f>VLOOKUP($C267, Table3[#All], 107, 0)</f>
        <v>0.31030000000000002</v>
      </c>
      <c r="GA267" s="9">
        <f>VLOOKUP($C267, Table3[#All], 108, 0)</f>
        <v>0.58619999999999994</v>
      </c>
      <c r="GB267" s="9"/>
      <c r="GC267" s="10">
        <f t="shared" si="301"/>
        <v>4</v>
      </c>
      <c r="GD267" s="81"/>
      <c r="GE267" s="9">
        <f>VLOOKUP($C267, Table3[#All], 109, 0)</f>
        <v>0</v>
      </c>
      <c r="GF267" s="9">
        <f>VLOOKUP($C267, Table3[#All], 110, 0)</f>
        <v>0.16670000000000001</v>
      </c>
      <c r="GG267" s="9">
        <f>VLOOKUP($C267, Table3[#All], 111, 0)</f>
        <v>0.83329999999999993</v>
      </c>
      <c r="GH267" s="9"/>
      <c r="GI267" s="9">
        <f>VLOOKUP($C267, Table3[#All], 112, 0)</f>
        <v>0</v>
      </c>
      <c r="GJ267" s="12">
        <f t="shared" si="285"/>
        <v>3</v>
      </c>
      <c r="GK267" s="11"/>
      <c r="GL267" s="9">
        <f>VLOOKUP($C267, Table3[#All], 113, 0)</f>
        <v>0</v>
      </c>
      <c r="GM267" s="9">
        <f>VLOOKUP($C267, Table3[#All], 114, 0)</f>
        <v>0</v>
      </c>
      <c r="GN267" s="9">
        <f>VLOOKUP($C267, Table3[#All], 115, 0)</f>
        <v>0</v>
      </c>
      <c r="GO267" s="9">
        <f>VLOOKUP($C267, Table3[#All], 116, 0)</f>
        <v>1</v>
      </c>
      <c r="GP267" s="9"/>
      <c r="GQ267" s="10">
        <f t="shared" si="286"/>
        <v>4</v>
      </c>
      <c r="GR267" s="11"/>
      <c r="GS267" s="9">
        <f>VLOOKUP($C267, Table2[#All], 3, 0)</f>
        <v>0</v>
      </c>
      <c r="GT267" s="9">
        <f>VLOOKUP($C267, Table2[#All], 4, 0)</f>
        <v>0</v>
      </c>
      <c r="GU267" s="9">
        <f>VLOOKUP($C267, Table2[#All], 5, 0)</f>
        <v>1</v>
      </c>
      <c r="GV267" s="9">
        <f>VLOOKUP($C267, Table2[#All], 6, 0)</f>
        <v>0</v>
      </c>
      <c r="GW267" s="9">
        <f>VLOOKUP($C267, Table2[#All], 7, 0)</f>
        <v>0</v>
      </c>
      <c r="GX267" s="10">
        <f t="shared" si="287"/>
        <v>3</v>
      </c>
      <c r="GY267" s="11"/>
      <c r="GZ267" s="9">
        <v>0</v>
      </c>
      <c r="HA267" s="9">
        <v>0</v>
      </c>
      <c r="HB267" s="9">
        <v>0</v>
      </c>
      <c r="HC267" s="9">
        <v>1</v>
      </c>
      <c r="HD267" s="9"/>
      <c r="HE267" s="10">
        <f t="shared" si="288"/>
        <v>4</v>
      </c>
      <c r="HF267" s="11"/>
      <c r="HG267" s="9">
        <f>VLOOKUP($C267, Table5[#All], 2, 0)</f>
        <v>0</v>
      </c>
      <c r="HH267" s="9">
        <f>VLOOKUP($C267, Table5[#All], 3, 0)</f>
        <v>0</v>
      </c>
      <c r="HI267" s="9">
        <f>VLOOKUP($C267, Table5[#All], 4, 0)</f>
        <v>0</v>
      </c>
      <c r="HJ267" s="9">
        <f>VLOOKUP($C267, Table5[#All], 5, 0)</f>
        <v>1</v>
      </c>
      <c r="HK267" s="9">
        <f>VLOOKUP($C267, Table5[#All], 6, 0)</f>
        <v>0</v>
      </c>
      <c r="HL267" s="10">
        <f t="shared" si="289"/>
        <v>4</v>
      </c>
      <c r="HM267" s="11"/>
      <c r="HN267" s="9">
        <f>VLOOKUP($C267, Table5[#All], 7, 0)</f>
        <v>0</v>
      </c>
      <c r="HO267" s="9">
        <f>VLOOKUP($C267, Table5[#All], 8, 0)</f>
        <v>0</v>
      </c>
      <c r="HP267" s="9">
        <f>VLOOKUP($C267, Table5[#All], 9, 0)</f>
        <v>1</v>
      </c>
      <c r="HQ267" s="9">
        <f>VLOOKUP($C267, Table5[#All], 10, 0)</f>
        <v>0</v>
      </c>
      <c r="HR267" s="9">
        <f>VLOOKUP($C267, Table5[#All], 11, 0)</f>
        <v>0</v>
      </c>
      <c r="HS267" s="10">
        <f t="shared" si="290"/>
        <v>3</v>
      </c>
      <c r="HT267" s="11"/>
      <c r="HU267" s="9">
        <f>VLOOKUP($C267, Table5[#All], 12, 0)</f>
        <v>1</v>
      </c>
      <c r="HV267" s="9">
        <f>VLOOKUP($C267, Table5[#All], 13, 0)</f>
        <v>0</v>
      </c>
      <c r="HW267" s="9">
        <f>VLOOKUP($C267, Table5[#All], 14, 0)</f>
        <v>0</v>
      </c>
      <c r="HX267" s="9">
        <f>VLOOKUP($C267, Table5[#All], 15, 0)</f>
        <v>0</v>
      </c>
      <c r="HY267" s="9">
        <f>VLOOKUP($C267, Table5[#All], 16, 0)</f>
        <v>0</v>
      </c>
      <c r="HZ267" s="10">
        <f t="shared" si="291"/>
        <v>1</v>
      </c>
      <c r="IA267" s="11"/>
      <c r="IB267" s="9">
        <f>VLOOKUP($C267, Table5[#All], 17, 0)</f>
        <v>1</v>
      </c>
      <c r="IC267" s="9">
        <f>VLOOKUP($C267, Table5[#All], 18, 0)</f>
        <v>0</v>
      </c>
      <c r="ID267" s="9">
        <f>VLOOKUP($C267, Table5[#All], 19, 0)</f>
        <v>0</v>
      </c>
      <c r="IE267" s="9">
        <f>VLOOKUP($C267, Table5[#All], 20, 0)</f>
        <v>0</v>
      </c>
      <c r="IF267" s="9">
        <f>VLOOKUP($C267, Table5[#All], 21, 0)</f>
        <v>0</v>
      </c>
      <c r="IG267" s="10">
        <f t="shared" si="292"/>
        <v>1</v>
      </c>
      <c r="IH267" s="11"/>
      <c r="II267" s="9">
        <f>VLOOKUP($C267, Table5[#All], 22, 0)</f>
        <v>1</v>
      </c>
      <c r="IJ267" s="9">
        <f>VLOOKUP($C267, Table5[#All], 23, 0)</f>
        <v>0</v>
      </c>
      <c r="IK267" s="9">
        <f>VLOOKUP($C267, Table5[#All], 24, 0)</f>
        <v>0</v>
      </c>
      <c r="IL267" s="9">
        <f>VLOOKUP($C267, Table5[#All], 25, 0)</f>
        <v>0</v>
      </c>
      <c r="IM267" s="9">
        <f>VLOOKUP($C267, Table5[#All], 26, 0)</f>
        <v>0</v>
      </c>
      <c r="IN267" s="10">
        <f t="shared" si="293"/>
        <v>1</v>
      </c>
      <c r="IO267" s="11"/>
      <c r="IP267" s="9">
        <v>1</v>
      </c>
      <c r="IQ267" s="9">
        <v>0</v>
      </c>
      <c r="IR267" s="9">
        <v>0</v>
      </c>
      <c r="IS267" s="9">
        <v>0</v>
      </c>
      <c r="IT267" s="9">
        <v>0</v>
      </c>
      <c r="IU267" s="10">
        <f t="shared" si="294"/>
        <v>1</v>
      </c>
      <c r="IV267" s="82"/>
    </row>
    <row r="268" spans="1:256" ht="16.3" thickTop="1" thickBot="1" x14ac:dyDescent="0.35">
      <c r="A268" s="16" t="s">
        <v>652</v>
      </c>
      <c r="B268" s="16" t="s">
        <v>680</v>
      </c>
      <c r="C268" s="16" t="s">
        <v>681</v>
      </c>
      <c r="D268" s="11"/>
      <c r="E268" s="9">
        <f>VLOOKUP($C268, Table3[#All], 2, 0)</f>
        <v>4.5499999999999999E-2</v>
      </c>
      <c r="F268" s="9"/>
      <c r="G268" s="9">
        <f>VLOOKUP($C268, Table3[#All], 3, 0)</f>
        <v>4.5499999999999999E-2</v>
      </c>
      <c r="H268" s="9">
        <f>VLOOKUP($C268, Table3[#All], 4, 0)</f>
        <v>0.77269999999999994</v>
      </c>
      <c r="I268" s="9">
        <f>VLOOKUP($C268, Table3[#All], 5, 0)</f>
        <v>0.13639999999999999</v>
      </c>
      <c r="J268" s="10">
        <f t="shared" si="295"/>
        <v>4</v>
      </c>
      <c r="K268" s="11"/>
      <c r="L268" s="9">
        <f>VLOOKUP($C268, Table3[#All], 6, 0)</f>
        <v>0</v>
      </c>
      <c r="M268" s="9"/>
      <c r="N268" s="9">
        <f>VLOOKUP($C268, Table3[#All], 7, 0)</f>
        <v>0</v>
      </c>
      <c r="O268" s="9">
        <f>VLOOKUP($C268, Table3[#All], 8, 0)</f>
        <v>0</v>
      </c>
      <c r="P268" s="9">
        <f>VLOOKUP($C268, Table3[#All], 9, 0)</f>
        <v>1</v>
      </c>
      <c r="Q268" s="10">
        <f t="shared" si="296"/>
        <v>5</v>
      </c>
      <c r="R268" s="11"/>
      <c r="S268" s="9">
        <f>VLOOKUP($C268, Table3[#All], 10, 0)</f>
        <v>0</v>
      </c>
      <c r="T268" s="9">
        <f>VLOOKUP($C268, Table3[#All], 11, 0)</f>
        <v>0.2273</v>
      </c>
      <c r="U268" s="9">
        <f>VLOOKUP($C268, Table3[#All], 12, 0)</f>
        <v>0.5</v>
      </c>
      <c r="V268" s="9">
        <f>VLOOKUP($C268, Table3[#All], 13, 0)</f>
        <v>0.2273</v>
      </c>
      <c r="W268" s="9">
        <f>VLOOKUP($C268, Table3[#All], 14, 0)</f>
        <v>4.5499999999999999E-2</v>
      </c>
      <c r="X268" s="10">
        <f t="shared" si="297"/>
        <v>4</v>
      </c>
      <c r="Y268" s="11"/>
      <c r="Z268" s="9">
        <f>VLOOKUP($C268, Table3[#All], 15, 0)</f>
        <v>0</v>
      </c>
      <c r="AA268" s="9">
        <f>VLOOKUP($C268, Table3[#All], 16, 0)</f>
        <v>0.2273</v>
      </c>
      <c r="AB268" s="9">
        <f>VLOOKUP($C268, Table3[#All], 17, 0)</f>
        <v>0.13639999999999999</v>
      </c>
      <c r="AC268" s="9">
        <f>VLOOKUP($C268, Table3[#All], 18, 0)</f>
        <v>0.40909999999999996</v>
      </c>
      <c r="AD268" s="9">
        <f>VLOOKUP($C268, Table3[#All], 19, 0)</f>
        <v>0.2273</v>
      </c>
      <c r="AE268" s="10">
        <f t="shared" si="267"/>
        <v>4</v>
      </c>
      <c r="AF268" s="11"/>
      <c r="AG268" s="9">
        <f>VLOOKUP($C268, Table3[#All], 20, 0)</f>
        <v>0</v>
      </c>
      <c r="AH268" s="9">
        <f>VLOOKUP($C268, Table3[#All], 21, 0)</f>
        <v>0.2727</v>
      </c>
      <c r="AI268" s="9">
        <f>VLOOKUP($C268, Table3[#All], 22, 0)</f>
        <v>0.72730000000000006</v>
      </c>
      <c r="AJ268" s="9"/>
      <c r="AK268" s="9"/>
      <c r="AL268" s="10">
        <f t="shared" si="268"/>
        <v>3</v>
      </c>
      <c r="AM268" s="11"/>
      <c r="AN268" s="9">
        <f>VLOOKUP($C268, Table3[#All], 23, 0)</f>
        <v>0</v>
      </c>
      <c r="AO268" s="9">
        <f>VLOOKUP($C268, Table3[#All], 24, 0)</f>
        <v>1</v>
      </c>
      <c r="AP268" s="9">
        <f>VLOOKUP($C268, Table3[#All], 25, 0)</f>
        <v>0</v>
      </c>
      <c r="AQ268" s="9">
        <f>VLOOKUP($C268, Table3[#All], 26, 0)</f>
        <v>0</v>
      </c>
      <c r="AR268" s="9"/>
      <c r="AS268" s="12">
        <f t="shared" si="269"/>
        <v>2</v>
      </c>
      <c r="AT268" s="11"/>
      <c r="AU268" s="9">
        <f>VLOOKUP($C268, Table3[#All], 27, 0)</f>
        <v>0.40909999999999996</v>
      </c>
      <c r="AV268" s="9">
        <f>VLOOKUP($C268, Table3[#All], 28, 0)</f>
        <v>0.59089999999999998</v>
      </c>
      <c r="AW268" s="9">
        <f>VLOOKUP($C268, Table3[#All], 29, 0)</f>
        <v>0</v>
      </c>
      <c r="AX268" s="9"/>
      <c r="AY268" s="9"/>
      <c r="AZ268" s="10">
        <f t="shared" si="298"/>
        <v>2</v>
      </c>
      <c r="BA268" s="11"/>
      <c r="BB268" s="9">
        <f>VLOOKUP($C268, Table3[#All], 30, 0)</f>
        <v>4.5499999999999999E-2</v>
      </c>
      <c r="BC268" s="9">
        <f>VLOOKUP($C268, Table3[#All], 31, 0)</f>
        <v>0.2727</v>
      </c>
      <c r="BD268" s="9">
        <f>VLOOKUP($C268, Table3[#All], 32, 0)</f>
        <v>0.40909999999999996</v>
      </c>
      <c r="BE268" s="9">
        <f>VLOOKUP($C268, Table3[#All], 33, 0)</f>
        <v>0.2727</v>
      </c>
      <c r="BF268" s="9"/>
      <c r="BG268" s="10">
        <f t="shared" si="299"/>
        <v>4</v>
      </c>
      <c r="BH268" s="81"/>
      <c r="BI268" s="9">
        <f>VLOOKUP($C268, Table3[#All], 34, 0)</f>
        <v>0</v>
      </c>
      <c r="BJ268" s="9">
        <f>VLOOKUP($C268, Table3[#All], 35, 0)</f>
        <v>0</v>
      </c>
      <c r="BK268" s="9">
        <f>VLOOKUP($C268, Table3[#All], 36, 0)</f>
        <v>0</v>
      </c>
      <c r="BL268" s="9">
        <f>VLOOKUP($C268, Table3[#All], 37, 0)</f>
        <v>0</v>
      </c>
      <c r="BM268" s="9">
        <f>VLOOKUP($C268, Table3[#All], 38, 0)</f>
        <v>0</v>
      </c>
      <c r="BN268" s="10" t="str">
        <f t="shared" si="300"/>
        <v>N/A</v>
      </c>
      <c r="BO268" s="11"/>
      <c r="BP268" s="9">
        <f>VLOOKUP($C268, Table3[#All], 39, 0)</f>
        <v>0.36359999999999998</v>
      </c>
      <c r="BQ268" s="9">
        <f>VLOOKUP($C268, Table3[#All], 40, 0)</f>
        <v>0</v>
      </c>
      <c r="BR268" s="9">
        <f>VLOOKUP($C268, Table3[#All], 41, 0)</f>
        <v>0.31819999999999998</v>
      </c>
      <c r="BS268" s="9">
        <f>VLOOKUP($C268, Table3[#All], 42, 0)</f>
        <v>0.31819999999999998</v>
      </c>
      <c r="BT268" s="9"/>
      <c r="BU268" s="10">
        <f t="shared" si="270"/>
        <v>4</v>
      </c>
      <c r="BV268" s="11"/>
      <c r="BW268" s="9">
        <f>VLOOKUP($C268, Table3[#All], 43, 0)</f>
        <v>9.0899999999999995E-2</v>
      </c>
      <c r="BX268" s="9">
        <f>VLOOKUP($C268, Table3[#All], 44, 0)</f>
        <v>0.90910000000000002</v>
      </c>
      <c r="BY268" s="9">
        <f>VLOOKUP($C268, Table3[#All], 45, 0)</f>
        <v>0</v>
      </c>
      <c r="BZ268" s="9"/>
      <c r="CA268" s="9"/>
      <c r="CB268" s="10">
        <f t="shared" si="271"/>
        <v>2</v>
      </c>
      <c r="CC268" s="81"/>
      <c r="CD268" s="9">
        <f>VLOOKUP($C268, Table3[#All], 46, 0)</f>
        <v>1</v>
      </c>
      <c r="CE268" s="9">
        <f>VLOOKUP($C268, Table3[#All], 47, 0)</f>
        <v>0</v>
      </c>
      <c r="CF268" s="9">
        <f>VLOOKUP($C268, Table3[#All], 48, 0)</f>
        <v>0</v>
      </c>
      <c r="CG268" s="9">
        <f>VLOOKUP($C268, Table3[#All], 49, 0)</f>
        <v>0</v>
      </c>
      <c r="CH268" s="9">
        <f>VLOOKUP($C268, Table3[#All], 50, 0)</f>
        <v>0</v>
      </c>
      <c r="CI268" s="12">
        <f t="shared" si="272"/>
        <v>1</v>
      </c>
      <c r="CJ268" s="13"/>
      <c r="CK268" s="9">
        <f>VLOOKUP($C268, Table3[#All], 51, 0)</f>
        <v>4.5499999999999999E-2</v>
      </c>
      <c r="CL268" s="9">
        <f>VLOOKUP($C268, Table3[#All], 52, 0)</f>
        <v>0.86360000000000003</v>
      </c>
      <c r="CM268" s="9">
        <f>VLOOKUP($C268, Table3[#All], 53, 0)</f>
        <v>9.0899999999999995E-2</v>
      </c>
      <c r="CN268" s="9">
        <f>VLOOKUP($C268, Table3[#All], 54, 0)</f>
        <v>0</v>
      </c>
      <c r="CO268" s="9"/>
      <c r="CP268" s="10">
        <f t="shared" si="273"/>
        <v>2</v>
      </c>
      <c r="CQ268" s="11"/>
      <c r="CR268" s="9">
        <f>VLOOKUP($C268, Table3[#All], 55, 0)</f>
        <v>0.54549999999999998</v>
      </c>
      <c r="CS268" s="9">
        <f>VLOOKUP($C268, Table3[#All], 56, 0)</f>
        <v>0.13639999999999999</v>
      </c>
      <c r="CT268" s="9">
        <f>VLOOKUP($C268, Table3[#All], 57, 0)</f>
        <v>0.31819999999999998</v>
      </c>
      <c r="CU268" s="9">
        <f>VLOOKUP($C268, Table3[#All], 58, 0)</f>
        <v>0</v>
      </c>
      <c r="CV268" s="9">
        <f>VLOOKUP($C268, Table3[#All], 59, 0)</f>
        <v>0</v>
      </c>
      <c r="CW268" s="14">
        <f t="shared" si="274"/>
        <v>3</v>
      </c>
      <c r="CX268" s="81"/>
      <c r="CY268" s="9">
        <f>VLOOKUP($C268, Table3[#All], 60, 0)</f>
        <v>4.5499999999999999E-2</v>
      </c>
      <c r="CZ268" s="9">
        <f>VLOOKUP($C268, Table3[#All], 61, 0)</f>
        <v>0.2273</v>
      </c>
      <c r="DA268" s="9">
        <f>VLOOKUP($C268, Table3[#All], 62, 0)</f>
        <v>0.72730000000000006</v>
      </c>
      <c r="DB268" s="9">
        <f>VLOOKUP($C268, Table3[#All], 63, 0)</f>
        <v>0</v>
      </c>
      <c r="DC268" s="9">
        <f>VLOOKUP($C268, Table3[#All], 64, 0)</f>
        <v>0</v>
      </c>
      <c r="DD268" s="10">
        <f t="shared" si="275"/>
        <v>3</v>
      </c>
      <c r="DE268" s="11"/>
      <c r="DF268" s="9">
        <f>VLOOKUP($C268, Table3[#All], 65, 0)</f>
        <v>0.18179999999999999</v>
      </c>
      <c r="DG268" s="9"/>
      <c r="DH268" s="9">
        <f>VLOOKUP($C268, Table3[#All], 66, 0)</f>
        <v>0.54549999999999998</v>
      </c>
      <c r="DI268" s="9"/>
      <c r="DJ268" s="9">
        <f>VLOOKUP($C268, Table3[#All], 67, 0)</f>
        <v>0.2727</v>
      </c>
      <c r="DK268" s="14">
        <f t="shared" si="276"/>
        <v>5</v>
      </c>
      <c r="DL268" s="11"/>
      <c r="DM268" s="9">
        <f>VLOOKUP($C268, Table3[#All], 68, 0)</f>
        <v>0.2273</v>
      </c>
      <c r="DN268" s="9"/>
      <c r="DO268" s="9">
        <f>VLOOKUP($C268, Table3[#All], 69, 0)</f>
        <v>0.2727</v>
      </c>
      <c r="DP268" s="9">
        <f>VLOOKUP($C268, Table3[#All], 70, 0)</f>
        <v>0.5</v>
      </c>
      <c r="DQ268" s="9"/>
      <c r="DR268" s="14">
        <f t="shared" si="277"/>
        <v>4</v>
      </c>
      <c r="DS268" s="11"/>
      <c r="DT268" s="9">
        <f>VLOOKUP($C268, Table3[#All], 71, 0)</f>
        <v>0.13639999999999999</v>
      </c>
      <c r="DU268" s="9">
        <f>VLOOKUP($C268, Table3[#All], 72, 0)</f>
        <v>0.2273</v>
      </c>
      <c r="DV268" s="9">
        <f>VLOOKUP($C268, Table3[#All], 73, 0)</f>
        <v>0.5</v>
      </c>
      <c r="DW268" s="9">
        <f>VLOOKUP($C268, Table3[#All], 74, 0)</f>
        <v>0.13639999999999999</v>
      </c>
      <c r="DX268" s="9">
        <f>VLOOKUP($C268, Table3[#All], 75, 0)</f>
        <v>0</v>
      </c>
      <c r="DY268" s="12">
        <f t="shared" si="266"/>
        <v>3</v>
      </c>
      <c r="DZ268" s="11"/>
      <c r="EA268" s="9">
        <f>VLOOKUP($C268, Table3[#All], 76, 0)</f>
        <v>1</v>
      </c>
      <c r="EB268" s="9">
        <f>VLOOKUP($C268, Table3[#All], 77, 0)</f>
        <v>0</v>
      </c>
      <c r="EC268" s="9">
        <f>VLOOKUP($C268, Table3[#All], 78, 0)</f>
        <v>0</v>
      </c>
      <c r="ED268" s="9">
        <f>VLOOKUP($C268, Table3[#All], 79, 0)</f>
        <v>0</v>
      </c>
      <c r="EE268" s="9">
        <f>VLOOKUP($C268, Table3[#All], 80, 0)</f>
        <v>0</v>
      </c>
      <c r="EF268" s="10">
        <f t="shared" si="278"/>
        <v>1</v>
      </c>
      <c r="EG268" s="9"/>
      <c r="EH268" s="9">
        <f>VLOOKUP($C268, Table3[#All], 81, 0)</f>
        <v>1</v>
      </c>
      <c r="EI268" s="9">
        <f>VLOOKUP($C268, Table3[#All], 82, 0)</f>
        <v>0</v>
      </c>
      <c r="EJ268" s="9">
        <f>VLOOKUP($C268, Table3[#All], 83, 0)</f>
        <v>0</v>
      </c>
      <c r="EK268" s="9">
        <f>VLOOKUP($C268, Table3[#All], 84, 0)</f>
        <v>0</v>
      </c>
      <c r="EL268" s="9">
        <f>VLOOKUP($C268, Table3[#All], 85, 0)</f>
        <v>0</v>
      </c>
      <c r="EM268" s="14">
        <f t="shared" si="279"/>
        <v>1</v>
      </c>
      <c r="EN268" s="11"/>
      <c r="EO268" s="9">
        <f>VLOOKUP($C268, Table3[#All], 86, 0)</f>
        <v>0.5</v>
      </c>
      <c r="EP268" s="9"/>
      <c r="EQ268" s="9">
        <f>VLOOKUP($C268, Table3[#All], 87, 0)</f>
        <v>0.5</v>
      </c>
      <c r="ER268" s="9"/>
      <c r="ES268" s="9"/>
      <c r="ET268" s="14">
        <f t="shared" si="280"/>
        <v>3</v>
      </c>
      <c r="EU268" s="11"/>
      <c r="EV268" s="9">
        <f>VLOOKUP($C268, Table3[#All], 88, 0)</f>
        <v>0</v>
      </c>
      <c r="EW268" s="9">
        <f>VLOOKUP($C268, Table3[#All], 89, 0)</f>
        <v>1</v>
      </c>
      <c r="EX268" s="9">
        <f>VLOOKUP($C268, Table3[#All], 90, 0)</f>
        <v>0</v>
      </c>
      <c r="EY268" s="9">
        <f>VLOOKUP($C268, Table3[#All], 91, 0)</f>
        <v>0</v>
      </c>
      <c r="EZ268" s="9">
        <f>VLOOKUP($C268, Table3[#All], 92, 0)</f>
        <v>0</v>
      </c>
      <c r="FA268" s="12">
        <f t="shared" si="281"/>
        <v>2</v>
      </c>
      <c r="FB268" s="11"/>
      <c r="FC268" s="9">
        <f>VLOOKUP($C268, Table3[#All], 93, 0)</f>
        <v>0</v>
      </c>
      <c r="FD268" s="9">
        <f>VLOOKUP($C268, Table3[#All], 94, 0)</f>
        <v>0.40909999999999996</v>
      </c>
      <c r="FE268" s="9">
        <f>VLOOKUP($C268, Table3[#All], 95, 0)</f>
        <v>0.54549999999999998</v>
      </c>
      <c r="FF268" s="9">
        <f>VLOOKUP($C268, Table3[#All], 96, 0)</f>
        <v>4.5499999999999999E-2</v>
      </c>
      <c r="FG268" s="9"/>
      <c r="FH268" s="10">
        <f t="shared" si="282"/>
        <v>3</v>
      </c>
      <c r="FI268" s="11"/>
      <c r="FJ268" s="9">
        <f>VLOOKUP($C268, Table3[#All], 97, 0)</f>
        <v>0</v>
      </c>
      <c r="FK268" s="9">
        <f>VLOOKUP($C268, Table3[#All], 98, 0)</f>
        <v>0</v>
      </c>
      <c r="FL268" s="9">
        <f>VLOOKUP($C268, Table3[#All], 99, 0)</f>
        <v>0</v>
      </c>
      <c r="FM268" s="9">
        <f>VLOOKUP($C268, Table3[#All], 100, 0)</f>
        <v>0</v>
      </c>
      <c r="FN268" s="9">
        <f>VLOOKUP($C268, Table3[#All], 101, 0)</f>
        <v>1</v>
      </c>
      <c r="FO268" s="14">
        <f t="shared" si="283"/>
        <v>5</v>
      </c>
      <c r="FP268" s="11"/>
      <c r="FQ268" s="9">
        <f>VLOOKUP($C268, Table3[#All], 102, 0)</f>
        <v>0.45450000000000002</v>
      </c>
      <c r="FR268" s="9">
        <f>VLOOKUP($C268, Table3[#All], 103, 0)</f>
        <v>0.54549999999999998</v>
      </c>
      <c r="FS268" s="9">
        <f>VLOOKUP($C268, Table3[#All], 104, 0)</f>
        <v>0</v>
      </c>
      <c r="FT268" s="9">
        <f>VLOOKUP($C268, Table3[#All], 105, 0)</f>
        <v>0</v>
      </c>
      <c r="FU268" s="9">
        <v>0</v>
      </c>
      <c r="FV268" s="10">
        <f t="shared" si="284"/>
        <v>2</v>
      </c>
      <c r="FW268" s="11"/>
      <c r="FX268" s="9">
        <f>VLOOKUP($C268, Table3[#All], 106, 0)</f>
        <v>0.13639999999999999</v>
      </c>
      <c r="FY268" s="9"/>
      <c r="FZ268" s="9">
        <f>VLOOKUP($C268, Table3[#All], 107, 0)</f>
        <v>0.31819999999999998</v>
      </c>
      <c r="GA268" s="9">
        <f>VLOOKUP($C268, Table3[#All], 108, 0)</f>
        <v>0.54549999999999998</v>
      </c>
      <c r="GB268" s="9"/>
      <c r="GC268" s="10">
        <f t="shared" si="301"/>
        <v>4</v>
      </c>
      <c r="GD268" s="81"/>
      <c r="GE268" s="9">
        <f>VLOOKUP($C268, Table3[#All], 109, 0)</f>
        <v>0</v>
      </c>
      <c r="GF268" s="9">
        <f>VLOOKUP($C268, Table3[#All], 110, 0)</f>
        <v>0.36840000000000006</v>
      </c>
      <c r="GG268" s="9">
        <f>VLOOKUP($C268, Table3[#All], 111, 0)</f>
        <v>0.63159999999999994</v>
      </c>
      <c r="GH268" s="9"/>
      <c r="GI268" s="9">
        <f>VLOOKUP($C268, Table3[#All], 112, 0)</f>
        <v>0</v>
      </c>
      <c r="GJ268" s="12">
        <f t="shared" si="285"/>
        <v>3</v>
      </c>
      <c r="GK268" s="11"/>
      <c r="GL268" s="9">
        <f>VLOOKUP($C268, Table3[#All], 113, 0)</f>
        <v>0</v>
      </c>
      <c r="GM268" s="9">
        <f>VLOOKUP($C268, Table3[#All], 114, 0)</f>
        <v>0</v>
      </c>
      <c r="GN268" s="9">
        <f>VLOOKUP($C268, Table3[#All], 115, 0)</f>
        <v>0</v>
      </c>
      <c r="GO268" s="9">
        <f>VLOOKUP($C268, Table3[#All], 116, 0)</f>
        <v>1</v>
      </c>
      <c r="GP268" s="9"/>
      <c r="GQ268" s="10">
        <f t="shared" si="286"/>
        <v>4</v>
      </c>
      <c r="GR268" s="11"/>
      <c r="GS268" s="9">
        <f>VLOOKUP($C268, Table2[#All], 3, 0)</f>
        <v>0</v>
      </c>
      <c r="GT268" s="9">
        <f>VLOOKUP($C268, Table2[#All], 4, 0)</f>
        <v>0</v>
      </c>
      <c r="GU268" s="9">
        <f>VLOOKUP($C268, Table2[#All], 5, 0)</f>
        <v>1</v>
      </c>
      <c r="GV268" s="9">
        <f>VLOOKUP($C268, Table2[#All], 6, 0)</f>
        <v>0</v>
      </c>
      <c r="GW268" s="9">
        <f>VLOOKUP($C268, Table2[#All], 7, 0)</f>
        <v>0</v>
      </c>
      <c r="GX268" s="10">
        <f t="shared" si="287"/>
        <v>3</v>
      </c>
      <c r="GY268" s="11"/>
      <c r="GZ268" s="9">
        <v>0</v>
      </c>
      <c r="HA268" s="9">
        <v>0</v>
      </c>
      <c r="HB268" s="9">
        <v>0</v>
      </c>
      <c r="HC268" s="9">
        <v>1</v>
      </c>
      <c r="HD268" s="9"/>
      <c r="HE268" s="10">
        <f t="shared" si="288"/>
        <v>4</v>
      </c>
      <c r="HF268" s="11"/>
      <c r="HG268" s="9">
        <f>VLOOKUP($C268, Table5[#All], 2, 0)</f>
        <v>0</v>
      </c>
      <c r="HH268" s="9">
        <f>VLOOKUP($C268, Table5[#All], 3, 0)</f>
        <v>0</v>
      </c>
      <c r="HI268" s="9">
        <f>VLOOKUP($C268, Table5[#All], 4, 0)</f>
        <v>0</v>
      </c>
      <c r="HJ268" s="9">
        <f>VLOOKUP($C268, Table5[#All], 5, 0)</f>
        <v>1</v>
      </c>
      <c r="HK268" s="9">
        <f>VLOOKUP($C268, Table5[#All], 6, 0)</f>
        <v>0</v>
      </c>
      <c r="HL268" s="10">
        <f t="shared" si="289"/>
        <v>4</v>
      </c>
      <c r="HM268" s="11"/>
      <c r="HN268" s="9">
        <f>VLOOKUP($C268, Table5[#All], 7, 0)</f>
        <v>0</v>
      </c>
      <c r="HO268" s="9">
        <f>VLOOKUP($C268, Table5[#All], 8, 0)</f>
        <v>0</v>
      </c>
      <c r="HP268" s="9">
        <f>VLOOKUP($C268, Table5[#All], 9, 0)</f>
        <v>0</v>
      </c>
      <c r="HQ268" s="9">
        <f>VLOOKUP($C268, Table5[#All], 10, 0)</f>
        <v>1</v>
      </c>
      <c r="HR268" s="9">
        <f>VLOOKUP($C268, Table5[#All], 11, 0)</f>
        <v>0</v>
      </c>
      <c r="HS268" s="10">
        <f t="shared" si="290"/>
        <v>4</v>
      </c>
      <c r="HT268" s="11"/>
      <c r="HU268" s="9">
        <f>VLOOKUP($C268, Table5[#All], 12, 0)</f>
        <v>1</v>
      </c>
      <c r="HV268" s="9">
        <f>VLOOKUP($C268, Table5[#All], 13, 0)</f>
        <v>0</v>
      </c>
      <c r="HW268" s="9">
        <f>VLOOKUP($C268, Table5[#All], 14, 0)</f>
        <v>0</v>
      </c>
      <c r="HX268" s="9">
        <f>VLOOKUP($C268, Table5[#All], 15, 0)</f>
        <v>0</v>
      </c>
      <c r="HY268" s="9">
        <f>VLOOKUP($C268, Table5[#All], 16, 0)</f>
        <v>0</v>
      </c>
      <c r="HZ268" s="10">
        <f t="shared" si="291"/>
        <v>1</v>
      </c>
      <c r="IA268" s="11"/>
      <c r="IB268" s="9">
        <f>VLOOKUP($C268, Table5[#All], 17, 0)</f>
        <v>0</v>
      </c>
      <c r="IC268" s="9">
        <f>VLOOKUP($C268, Table5[#All], 18, 0)</f>
        <v>1</v>
      </c>
      <c r="ID268" s="9">
        <f>VLOOKUP($C268, Table5[#All], 19, 0)</f>
        <v>0</v>
      </c>
      <c r="IE268" s="9">
        <f>VLOOKUP($C268, Table5[#All], 20, 0)</f>
        <v>0</v>
      </c>
      <c r="IF268" s="9">
        <f>VLOOKUP($C268, Table5[#All], 21, 0)</f>
        <v>0</v>
      </c>
      <c r="IG268" s="10">
        <f t="shared" si="292"/>
        <v>2</v>
      </c>
      <c r="IH268" s="11"/>
      <c r="II268" s="9">
        <f>VLOOKUP($C268, Table5[#All], 22, 0)</f>
        <v>1</v>
      </c>
      <c r="IJ268" s="9">
        <f>VLOOKUP($C268, Table5[#All], 23, 0)</f>
        <v>0</v>
      </c>
      <c r="IK268" s="9">
        <f>VLOOKUP($C268, Table5[#All], 24, 0)</f>
        <v>0</v>
      </c>
      <c r="IL268" s="9">
        <f>VLOOKUP($C268, Table5[#All], 25, 0)</f>
        <v>0</v>
      </c>
      <c r="IM268" s="9">
        <f>VLOOKUP($C268, Table5[#All], 26, 0)</f>
        <v>0</v>
      </c>
      <c r="IN268" s="10">
        <f t="shared" si="293"/>
        <v>1</v>
      </c>
      <c r="IO268" s="11"/>
      <c r="IP268" s="9">
        <v>1</v>
      </c>
      <c r="IQ268" s="9">
        <v>0</v>
      </c>
      <c r="IR268" s="9">
        <v>0</v>
      </c>
      <c r="IS268" s="9">
        <v>0</v>
      </c>
      <c r="IT268" s="9">
        <v>0</v>
      </c>
      <c r="IU268" s="10">
        <f t="shared" si="294"/>
        <v>1</v>
      </c>
      <c r="IV268" s="82"/>
    </row>
    <row r="269" spans="1:256" ht="16.3" thickTop="1" thickBot="1" x14ac:dyDescent="0.35">
      <c r="A269" s="16" t="s">
        <v>652</v>
      </c>
      <c r="B269" s="16" t="s">
        <v>682</v>
      </c>
      <c r="C269" s="16" t="s">
        <v>683</v>
      </c>
      <c r="D269" s="11"/>
      <c r="E269" s="9">
        <f>VLOOKUP($C269, Table3[#All], 2, 0)</f>
        <v>0.77780000000000005</v>
      </c>
      <c r="F269" s="9"/>
      <c r="G269" s="9">
        <f>VLOOKUP($C269, Table3[#All], 3, 0)</f>
        <v>0.22219999999999998</v>
      </c>
      <c r="H269" s="9">
        <f>VLOOKUP($C269, Table3[#All], 4, 0)</f>
        <v>0</v>
      </c>
      <c r="I269" s="9">
        <f>VLOOKUP($C269, Table3[#All], 5, 0)</f>
        <v>0</v>
      </c>
      <c r="J269" s="10">
        <f t="shared" si="295"/>
        <v>1</v>
      </c>
      <c r="K269" s="11"/>
      <c r="L269" s="9">
        <f>VLOOKUP($C269, Table3[#All], 6, 0)</f>
        <v>1</v>
      </c>
      <c r="M269" s="9"/>
      <c r="N269" s="9">
        <f>VLOOKUP($C269, Table3[#All], 7, 0)</f>
        <v>0</v>
      </c>
      <c r="O269" s="9">
        <f>VLOOKUP($C269, Table3[#All], 8, 0)</f>
        <v>0</v>
      </c>
      <c r="P269" s="9">
        <f>VLOOKUP($C269, Table3[#All], 9, 0)</f>
        <v>0</v>
      </c>
      <c r="Q269" s="10">
        <f t="shared" si="296"/>
        <v>1</v>
      </c>
      <c r="R269" s="11"/>
      <c r="S269" s="9">
        <f>VLOOKUP($C269, Table3[#All], 10, 0)</f>
        <v>0</v>
      </c>
      <c r="T269" s="9">
        <f>VLOOKUP($C269, Table3[#All], 11, 0)</f>
        <v>0.55559999999999998</v>
      </c>
      <c r="U269" s="9">
        <f>VLOOKUP($C269, Table3[#All], 12, 0)</f>
        <v>0.44439999999999996</v>
      </c>
      <c r="V269" s="9">
        <f>VLOOKUP($C269, Table3[#All], 13, 0)</f>
        <v>0</v>
      </c>
      <c r="W269" s="9">
        <f>VLOOKUP($C269, Table3[#All], 14, 0)</f>
        <v>0</v>
      </c>
      <c r="X269" s="10">
        <f t="shared" si="297"/>
        <v>3</v>
      </c>
      <c r="Y269" s="11"/>
      <c r="Z269" s="9">
        <f>VLOOKUP($C269, Table3[#All], 15, 0)</f>
        <v>0</v>
      </c>
      <c r="AA269" s="9">
        <f>VLOOKUP($C269, Table3[#All], 16, 0)</f>
        <v>0.11109999999999999</v>
      </c>
      <c r="AB269" s="9">
        <f>VLOOKUP($C269, Table3[#All], 17, 0)</f>
        <v>0.66670000000000007</v>
      </c>
      <c r="AC269" s="9">
        <f>VLOOKUP($C269, Table3[#All], 18, 0)</f>
        <v>0.22219999999999998</v>
      </c>
      <c r="AD269" s="9">
        <f>VLOOKUP($C269, Table3[#All], 19, 0)</f>
        <v>0</v>
      </c>
      <c r="AE269" s="10">
        <f t="shared" si="267"/>
        <v>3</v>
      </c>
      <c r="AF269" s="11"/>
      <c r="AG269" s="9">
        <f>VLOOKUP($C269, Table3[#All], 20, 0)</f>
        <v>0</v>
      </c>
      <c r="AH269" s="9">
        <f>VLOOKUP($C269, Table3[#All], 21, 0)</f>
        <v>0.88890000000000002</v>
      </c>
      <c r="AI269" s="9">
        <f>VLOOKUP($C269, Table3[#All], 22, 0)</f>
        <v>0.11109999999999999</v>
      </c>
      <c r="AJ269" s="9"/>
      <c r="AK269" s="9"/>
      <c r="AL269" s="10">
        <f t="shared" si="268"/>
        <v>2</v>
      </c>
      <c r="AM269" s="11"/>
      <c r="AN269" s="9">
        <f>VLOOKUP($C269, Table3[#All], 23, 0)</f>
        <v>1</v>
      </c>
      <c r="AO269" s="9">
        <f>VLOOKUP($C269, Table3[#All], 24, 0)</f>
        <v>0</v>
      </c>
      <c r="AP269" s="9">
        <f>VLOOKUP($C269, Table3[#All], 25, 0)</f>
        <v>0</v>
      </c>
      <c r="AQ269" s="9">
        <f>VLOOKUP($C269, Table3[#All], 26, 0)</f>
        <v>0</v>
      </c>
      <c r="AR269" s="9"/>
      <c r="AS269" s="12">
        <f t="shared" si="269"/>
        <v>1</v>
      </c>
      <c r="AT269" s="11"/>
      <c r="AU269" s="9">
        <f>VLOOKUP($C269, Table3[#All], 27, 0)</f>
        <v>1</v>
      </c>
      <c r="AV269" s="9">
        <f>VLOOKUP($C269, Table3[#All], 28, 0)</f>
        <v>0</v>
      </c>
      <c r="AW269" s="9">
        <f>VLOOKUP($C269, Table3[#All], 29, 0)</f>
        <v>0</v>
      </c>
      <c r="AX269" s="9"/>
      <c r="AY269" s="9"/>
      <c r="AZ269" s="10">
        <f t="shared" si="298"/>
        <v>1</v>
      </c>
      <c r="BA269" s="11"/>
      <c r="BB269" s="9">
        <f>VLOOKUP($C269, Table3[#All], 30, 0)</f>
        <v>0.88890000000000002</v>
      </c>
      <c r="BC269" s="9">
        <f>VLOOKUP($C269, Table3[#All], 31, 0)</f>
        <v>0.11109999999999999</v>
      </c>
      <c r="BD269" s="9">
        <f>VLOOKUP($C269, Table3[#All], 32, 0)</f>
        <v>0</v>
      </c>
      <c r="BE269" s="9">
        <f>VLOOKUP($C269, Table3[#All], 33, 0)</f>
        <v>0</v>
      </c>
      <c r="BF269" s="9"/>
      <c r="BG269" s="10">
        <f t="shared" si="299"/>
        <v>1</v>
      </c>
      <c r="BH269" s="81"/>
      <c r="BI269" s="9">
        <f>VLOOKUP($C269, Table3[#All], 34, 0)</f>
        <v>0</v>
      </c>
      <c r="BJ269" s="9">
        <f>VLOOKUP($C269, Table3[#All], 35, 0)</f>
        <v>0</v>
      </c>
      <c r="BK269" s="9">
        <f>VLOOKUP($C269, Table3[#All], 36, 0)</f>
        <v>0</v>
      </c>
      <c r="BL269" s="9">
        <f>VLOOKUP($C269, Table3[#All], 37, 0)</f>
        <v>0</v>
      </c>
      <c r="BM269" s="9">
        <f>VLOOKUP($C269, Table3[#All], 38, 0)</f>
        <v>0</v>
      </c>
      <c r="BN269" s="10" t="str">
        <f t="shared" si="300"/>
        <v>N/A</v>
      </c>
      <c r="BO269" s="11"/>
      <c r="BP269" s="9">
        <f>VLOOKUP($C269, Table3[#All], 39, 0)</f>
        <v>0.11109999999999999</v>
      </c>
      <c r="BQ269" s="9">
        <f>VLOOKUP($C269, Table3[#All], 40, 0)</f>
        <v>0.66670000000000007</v>
      </c>
      <c r="BR269" s="9">
        <f>VLOOKUP($C269, Table3[#All], 41, 0)</f>
        <v>0.22219999999999998</v>
      </c>
      <c r="BS269" s="9">
        <f>VLOOKUP($C269, Table3[#All], 42, 0)</f>
        <v>0</v>
      </c>
      <c r="BT269" s="9"/>
      <c r="BU269" s="10">
        <f t="shared" si="270"/>
        <v>2</v>
      </c>
      <c r="BV269" s="11"/>
      <c r="BW269" s="9">
        <f>VLOOKUP($C269, Table3[#All], 43, 0)</f>
        <v>0.88890000000000002</v>
      </c>
      <c r="BX269" s="9">
        <f>VLOOKUP($C269, Table3[#All], 44, 0)</f>
        <v>0.11109999999999999</v>
      </c>
      <c r="BY269" s="9">
        <f>VLOOKUP($C269, Table3[#All], 45, 0)</f>
        <v>0</v>
      </c>
      <c r="BZ269" s="9"/>
      <c r="CA269" s="9"/>
      <c r="CB269" s="10">
        <f t="shared" si="271"/>
        <v>1</v>
      </c>
      <c r="CC269" s="81"/>
      <c r="CD269" s="9">
        <f>VLOOKUP($C269, Table3[#All], 46, 0)</f>
        <v>0.77780000000000005</v>
      </c>
      <c r="CE269" s="9">
        <f>VLOOKUP($C269, Table3[#All], 47, 0)</f>
        <v>0</v>
      </c>
      <c r="CF269" s="9">
        <f>VLOOKUP($C269, Table3[#All], 48, 0)</f>
        <v>0</v>
      </c>
      <c r="CG269" s="9">
        <f>VLOOKUP($C269, Table3[#All], 49, 0)</f>
        <v>0</v>
      </c>
      <c r="CH269" s="9">
        <f>VLOOKUP($C269, Table3[#All], 50, 0)</f>
        <v>0.22219999999999998</v>
      </c>
      <c r="CI269" s="12">
        <f t="shared" si="272"/>
        <v>1</v>
      </c>
      <c r="CJ269" s="13"/>
      <c r="CK269" s="9">
        <f>VLOOKUP($C269, Table3[#All], 51, 0)</f>
        <v>0.44439999999999996</v>
      </c>
      <c r="CL269" s="9">
        <f>VLOOKUP($C269, Table3[#All], 52, 0)</f>
        <v>0.55559999999999998</v>
      </c>
      <c r="CM269" s="9">
        <f>VLOOKUP($C269, Table3[#All], 53, 0)</f>
        <v>0</v>
      </c>
      <c r="CN269" s="9">
        <f>VLOOKUP($C269, Table3[#All], 54, 0)</f>
        <v>0</v>
      </c>
      <c r="CO269" s="9"/>
      <c r="CP269" s="10">
        <f t="shared" si="273"/>
        <v>2</v>
      </c>
      <c r="CQ269" s="11"/>
      <c r="CR269" s="9">
        <f>VLOOKUP($C269, Table3[#All], 55, 0)</f>
        <v>0.88890000000000002</v>
      </c>
      <c r="CS269" s="9">
        <f>VLOOKUP($C269, Table3[#All], 56, 0)</f>
        <v>0.11109999999999999</v>
      </c>
      <c r="CT269" s="9">
        <f>VLOOKUP($C269, Table3[#All], 57, 0)</f>
        <v>0</v>
      </c>
      <c r="CU269" s="9">
        <f>VLOOKUP($C269, Table3[#All], 58, 0)</f>
        <v>0</v>
      </c>
      <c r="CV269" s="9">
        <f>VLOOKUP($C269, Table3[#All], 59, 0)</f>
        <v>0</v>
      </c>
      <c r="CW269" s="14">
        <f t="shared" si="274"/>
        <v>1</v>
      </c>
      <c r="CX269" s="81"/>
      <c r="CY269" s="9">
        <f>VLOOKUP($C269, Table3[#All], 60, 0)</f>
        <v>0.33329999999999999</v>
      </c>
      <c r="CZ269" s="9">
        <f>VLOOKUP($C269, Table3[#All], 61, 0)</f>
        <v>0.55559999999999998</v>
      </c>
      <c r="DA269" s="9">
        <f>VLOOKUP($C269, Table3[#All], 62, 0)</f>
        <v>0.11109999999999999</v>
      </c>
      <c r="DB269" s="9">
        <f>VLOOKUP($C269, Table3[#All], 63, 0)</f>
        <v>0</v>
      </c>
      <c r="DC269" s="9">
        <f>VLOOKUP($C269, Table3[#All], 64, 0)</f>
        <v>0</v>
      </c>
      <c r="DD269" s="10">
        <f t="shared" si="275"/>
        <v>2</v>
      </c>
      <c r="DE269" s="11"/>
      <c r="DF269" s="9">
        <f>VLOOKUP($C269, Table3[#All], 65, 0)</f>
        <v>1</v>
      </c>
      <c r="DG269" s="9"/>
      <c r="DH269" s="9">
        <f>VLOOKUP($C269, Table3[#All], 66, 0)</f>
        <v>0</v>
      </c>
      <c r="DI269" s="9"/>
      <c r="DJ269" s="9">
        <f>VLOOKUP($C269, Table3[#All], 67, 0)</f>
        <v>0</v>
      </c>
      <c r="DK269" s="14">
        <f t="shared" si="276"/>
        <v>1</v>
      </c>
      <c r="DL269" s="11"/>
      <c r="DM269" s="9">
        <f>VLOOKUP($C269, Table3[#All], 68, 0)</f>
        <v>1</v>
      </c>
      <c r="DN269" s="9"/>
      <c r="DO269" s="9">
        <f>VLOOKUP($C269, Table3[#All], 69, 0)</f>
        <v>0</v>
      </c>
      <c r="DP269" s="9">
        <f>VLOOKUP($C269, Table3[#All], 70, 0)</f>
        <v>0</v>
      </c>
      <c r="DQ269" s="9"/>
      <c r="DR269" s="14">
        <f t="shared" si="277"/>
        <v>1</v>
      </c>
      <c r="DS269" s="11"/>
      <c r="DT269" s="9">
        <f>VLOOKUP($C269, Table3[#All], 71, 0)</f>
        <v>0.55559999999999998</v>
      </c>
      <c r="DU269" s="9">
        <f>VLOOKUP($C269, Table3[#All], 72, 0)</f>
        <v>0.44439999999999996</v>
      </c>
      <c r="DV269" s="9">
        <f>VLOOKUP($C269, Table3[#All], 73, 0)</f>
        <v>0</v>
      </c>
      <c r="DW269" s="9">
        <f>VLOOKUP($C269, Table3[#All], 74, 0)</f>
        <v>0</v>
      </c>
      <c r="DX269" s="9">
        <f>VLOOKUP($C269, Table3[#All], 75, 0)</f>
        <v>0</v>
      </c>
      <c r="DY269" s="12">
        <f t="shared" si="266"/>
        <v>2</v>
      </c>
      <c r="DZ269" s="11"/>
      <c r="EA269" s="9">
        <f>VLOOKUP($C269, Table3[#All], 76, 0)</f>
        <v>1</v>
      </c>
      <c r="EB269" s="9">
        <f>VLOOKUP($C269, Table3[#All], 77, 0)</f>
        <v>0</v>
      </c>
      <c r="EC269" s="9">
        <f>VLOOKUP($C269, Table3[#All], 78, 0)</f>
        <v>0</v>
      </c>
      <c r="ED269" s="9">
        <f>VLOOKUP($C269, Table3[#All], 79, 0)</f>
        <v>0</v>
      </c>
      <c r="EE269" s="9">
        <f>VLOOKUP($C269, Table3[#All], 80, 0)</f>
        <v>0</v>
      </c>
      <c r="EF269" s="10">
        <f t="shared" si="278"/>
        <v>1</v>
      </c>
      <c r="EG269" s="9"/>
      <c r="EH269" s="9">
        <f>VLOOKUP($C269, Table3[#All], 81, 0)</f>
        <v>0</v>
      </c>
      <c r="EI269" s="9">
        <f>VLOOKUP($C269, Table3[#All], 82, 0)</f>
        <v>0</v>
      </c>
      <c r="EJ269" s="9">
        <f>VLOOKUP($C269, Table3[#All], 83, 0)</f>
        <v>0</v>
      </c>
      <c r="EK269" s="9">
        <f>VLOOKUP($C269, Table3[#All], 84, 0)</f>
        <v>1</v>
      </c>
      <c r="EL269" s="9">
        <f>VLOOKUP($C269, Table3[#All], 85, 0)</f>
        <v>0</v>
      </c>
      <c r="EM269" s="14">
        <f t="shared" si="279"/>
        <v>4</v>
      </c>
      <c r="EN269" s="11"/>
      <c r="EO269" s="9">
        <f>VLOOKUP($C269, Table3[#All], 86, 0)</f>
        <v>1</v>
      </c>
      <c r="EP269" s="9"/>
      <c r="EQ269" s="9">
        <f>VLOOKUP($C269, Table3[#All], 87, 0)</f>
        <v>0</v>
      </c>
      <c r="ER269" s="9"/>
      <c r="ES269" s="9"/>
      <c r="ET269" s="14">
        <f t="shared" si="280"/>
        <v>1</v>
      </c>
      <c r="EU269" s="11"/>
      <c r="EV269" s="9">
        <f>VLOOKUP($C269, Table3[#All], 88, 0)</f>
        <v>1</v>
      </c>
      <c r="EW269" s="9">
        <f>VLOOKUP($C269, Table3[#All], 89, 0)</f>
        <v>0</v>
      </c>
      <c r="EX269" s="9">
        <f>VLOOKUP($C269, Table3[#All], 90, 0)</f>
        <v>0</v>
      </c>
      <c r="EY269" s="9">
        <f>VLOOKUP($C269, Table3[#All], 91, 0)</f>
        <v>0</v>
      </c>
      <c r="EZ269" s="9">
        <f>VLOOKUP($C269, Table3[#All], 92, 0)</f>
        <v>0</v>
      </c>
      <c r="FA269" s="12">
        <f t="shared" si="281"/>
        <v>1</v>
      </c>
      <c r="FB269" s="11"/>
      <c r="FC269" s="9">
        <f>VLOOKUP($C269, Table3[#All], 93, 0)</f>
        <v>0</v>
      </c>
      <c r="FD269" s="9">
        <f>VLOOKUP($C269, Table3[#All], 94, 0)</f>
        <v>0.77780000000000005</v>
      </c>
      <c r="FE269" s="9">
        <f>VLOOKUP($C269, Table3[#All], 95, 0)</f>
        <v>0.22219999999999998</v>
      </c>
      <c r="FF269" s="9">
        <f>VLOOKUP($C269, Table3[#All], 96, 0)</f>
        <v>0</v>
      </c>
      <c r="FG269" s="9"/>
      <c r="FH269" s="10">
        <f t="shared" si="282"/>
        <v>2</v>
      </c>
      <c r="FI269" s="11"/>
      <c r="FJ269" s="9">
        <f>VLOOKUP($C269, Table3[#All], 97, 0)</f>
        <v>0</v>
      </c>
      <c r="FK269" s="9">
        <f>VLOOKUP($C269, Table3[#All], 98, 0)</f>
        <v>0</v>
      </c>
      <c r="FL269" s="9">
        <f>VLOOKUP($C269, Table3[#All], 99, 0)</f>
        <v>0</v>
      </c>
      <c r="FM269" s="9">
        <f>VLOOKUP($C269, Table3[#All], 100, 0)</f>
        <v>1</v>
      </c>
      <c r="FN269" s="9">
        <f>VLOOKUP($C269, Table3[#All], 101, 0)</f>
        <v>0</v>
      </c>
      <c r="FO269" s="14">
        <f t="shared" si="283"/>
        <v>4</v>
      </c>
      <c r="FP269" s="11"/>
      <c r="FQ269" s="9">
        <f>VLOOKUP($C269, Table3[#All], 102, 0)</f>
        <v>0.88890000000000002</v>
      </c>
      <c r="FR269" s="9">
        <f>VLOOKUP($C269, Table3[#All], 103, 0)</f>
        <v>0.11109999999999999</v>
      </c>
      <c r="FS269" s="9">
        <f>VLOOKUP($C269, Table3[#All], 104, 0)</f>
        <v>0</v>
      </c>
      <c r="FT269" s="9">
        <f>VLOOKUP($C269, Table3[#All], 105, 0)</f>
        <v>0</v>
      </c>
      <c r="FU269" s="9">
        <v>0</v>
      </c>
      <c r="FV269" s="10">
        <f t="shared" si="284"/>
        <v>1</v>
      </c>
      <c r="FW269" s="11"/>
      <c r="FX269" s="9">
        <f>VLOOKUP($C269, Table3[#All], 106, 0)</f>
        <v>1</v>
      </c>
      <c r="FY269" s="9"/>
      <c r="FZ269" s="9">
        <f>VLOOKUP($C269, Table3[#All], 107, 0)</f>
        <v>0</v>
      </c>
      <c r="GA269" s="9">
        <f>VLOOKUP($C269, Table3[#All], 108, 0)</f>
        <v>0</v>
      </c>
      <c r="GB269" s="9"/>
      <c r="GC269" s="10">
        <f t="shared" si="301"/>
        <v>1</v>
      </c>
      <c r="GD269" s="81"/>
      <c r="GE269" s="9">
        <f>VLOOKUP($C269, Table3[#All], 109, 0)</f>
        <v>0.75</v>
      </c>
      <c r="GF269" s="9">
        <f>VLOOKUP($C269, Table3[#All], 110, 0)</f>
        <v>0.125</v>
      </c>
      <c r="GG269" s="9">
        <f>VLOOKUP($C269, Table3[#All], 111, 0)</f>
        <v>0</v>
      </c>
      <c r="GH269" s="9"/>
      <c r="GI269" s="9">
        <f>VLOOKUP($C269, Table3[#All], 112, 0)</f>
        <v>0.125</v>
      </c>
      <c r="GJ269" s="12">
        <f t="shared" si="285"/>
        <v>2</v>
      </c>
      <c r="GK269" s="11"/>
      <c r="GL269" s="9">
        <f>VLOOKUP($C269, Table3[#All], 113, 0)</f>
        <v>0</v>
      </c>
      <c r="GM269" s="9">
        <f>VLOOKUP($C269, Table3[#All], 114, 0)</f>
        <v>0.22219999999999998</v>
      </c>
      <c r="GN269" s="9">
        <f>VLOOKUP($C269, Table3[#All], 115, 0)</f>
        <v>0.66670000000000007</v>
      </c>
      <c r="GO269" s="9">
        <f>VLOOKUP($C269, Table3[#All], 116, 0)</f>
        <v>0.11109999999999999</v>
      </c>
      <c r="GP269" s="9"/>
      <c r="GQ269" s="10">
        <f t="shared" si="286"/>
        <v>3</v>
      </c>
      <c r="GR269" s="11"/>
      <c r="GS269" s="9">
        <f>VLOOKUP($C269, Table2[#All], 3, 0)</f>
        <v>0</v>
      </c>
      <c r="GT269" s="9">
        <f>VLOOKUP($C269, Table2[#All], 4, 0)</f>
        <v>0</v>
      </c>
      <c r="GU269" s="9">
        <f>VLOOKUP($C269, Table2[#All], 5, 0)</f>
        <v>1</v>
      </c>
      <c r="GV269" s="9">
        <f>VLOOKUP($C269, Table2[#All], 6, 0)</f>
        <v>0</v>
      </c>
      <c r="GW269" s="9">
        <f>VLOOKUP($C269, Table2[#All], 7, 0)</f>
        <v>0</v>
      </c>
      <c r="GX269" s="10">
        <f t="shared" si="287"/>
        <v>3</v>
      </c>
      <c r="GY269" s="11"/>
      <c r="GZ269" s="9">
        <v>0</v>
      </c>
      <c r="HA269" s="9">
        <v>0</v>
      </c>
      <c r="HB269" s="9">
        <v>0</v>
      </c>
      <c r="HC269" s="9">
        <v>1</v>
      </c>
      <c r="HD269" s="9"/>
      <c r="HE269" s="10">
        <f t="shared" si="288"/>
        <v>4</v>
      </c>
      <c r="HF269" s="11"/>
      <c r="HG269" s="9">
        <f>VLOOKUP($C269, Table5[#All], 2, 0)</f>
        <v>0</v>
      </c>
      <c r="HH269" s="9">
        <f>VLOOKUP($C269, Table5[#All], 3, 0)</f>
        <v>0</v>
      </c>
      <c r="HI269" s="9">
        <f>VLOOKUP($C269, Table5[#All], 4, 0)</f>
        <v>0</v>
      </c>
      <c r="HJ269" s="9">
        <f>VLOOKUP($C269, Table5[#All], 5, 0)</f>
        <v>0</v>
      </c>
      <c r="HK269" s="9">
        <f>VLOOKUP($C269, Table5[#All], 6, 0)</f>
        <v>0</v>
      </c>
      <c r="HL269" s="10" t="str">
        <f t="shared" si="289"/>
        <v>N/A</v>
      </c>
      <c r="HM269" s="11"/>
      <c r="HN269" s="9">
        <f>VLOOKUP($C269, Table5[#All], 7, 0)</f>
        <v>0</v>
      </c>
      <c r="HO269" s="9">
        <f>VLOOKUP($C269, Table5[#All], 8, 0)</f>
        <v>0</v>
      </c>
      <c r="HP269" s="9">
        <f>VLOOKUP($C269, Table5[#All], 9, 0)</f>
        <v>0</v>
      </c>
      <c r="HQ269" s="9">
        <f>VLOOKUP($C269, Table5[#All], 10, 0)</f>
        <v>0</v>
      </c>
      <c r="HR269" s="9">
        <f>VLOOKUP($C269, Table5[#All], 11, 0)</f>
        <v>0</v>
      </c>
      <c r="HS269" s="10" t="str">
        <f t="shared" si="290"/>
        <v>N/A</v>
      </c>
      <c r="HT269" s="11"/>
      <c r="HU269" s="9">
        <f>VLOOKUP($C269, Table5[#All], 12, 0)</f>
        <v>0</v>
      </c>
      <c r="HV269" s="9">
        <f>VLOOKUP($C269, Table5[#All], 13, 0)</f>
        <v>0</v>
      </c>
      <c r="HW269" s="9">
        <f>VLOOKUP($C269, Table5[#All], 14, 0)</f>
        <v>0</v>
      </c>
      <c r="HX269" s="9">
        <f>VLOOKUP($C269, Table5[#All], 15, 0)</f>
        <v>0</v>
      </c>
      <c r="HY269" s="9">
        <f>VLOOKUP($C269, Table5[#All], 16, 0)</f>
        <v>0</v>
      </c>
      <c r="HZ269" s="10" t="str">
        <f t="shared" si="291"/>
        <v>N/A</v>
      </c>
      <c r="IA269" s="11"/>
      <c r="IB269" s="9">
        <f>VLOOKUP($C269, Table5[#All], 17, 0)</f>
        <v>0</v>
      </c>
      <c r="IC269" s="9">
        <f>VLOOKUP($C269, Table5[#All], 18, 0)</f>
        <v>0</v>
      </c>
      <c r="ID269" s="9">
        <f>VLOOKUP($C269, Table5[#All], 19, 0)</f>
        <v>0</v>
      </c>
      <c r="IE269" s="9">
        <f>VLOOKUP($C269, Table5[#All], 20, 0)</f>
        <v>0</v>
      </c>
      <c r="IF269" s="9">
        <f>VLOOKUP($C269, Table5[#All], 21, 0)</f>
        <v>0</v>
      </c>
      <c r="IG269" s="10" t="str">
        <f t="shared" si="292"/>
        <v>N/A</v>
      </c>
      <c r="IH269" s="11"/>
      <c r="II269" s="9">
        <f>VLOOKUP($C269, Table5[#All], 22, 0)</f>
        <v>1</v>
      </c>
      <c r="IJ269" s="9">
        <f>VLOOKUP($C269, Table5[#All], 23, 0)</f>
        <v>0</v>
      </c>
      <c r="IK269" s="9">
        <f>VLOOKUP($C269, Table5[#All], 24, 0)</f>
        <v>0</v>
      </c>
      <c r="IL269" s="9">
        <f>VLOOKUP($C269, Table5[#All], 25, 0)</f>
        <v>0</v>
      </c>
      <c r="IM269" s="9">
        <f>VLOOKUP($C269, Table5[#All], 26, 0)</f>
        <v>0</v>
      </c>
      <c r="IN269" s="10">
        <f t="shared" si="293"/>
        <v>1</v>
      </c>
      <c r="IO269" s="11"/>
      <c r="IP269" s="9">
        <v>1</v>
      </c>
      <c r="IQ269" s="9">
        <v>0</v>
      </c>
      <c r="IR269" s="9">
        <v>0</v>
      </c>
      <c r="IS269" s="9">
        <v>0</v>
      </c>
      <c r="IT269" s="9">
        <v>0</v>
      </c>
      <c r="IU269" s="10">
        <f t="shared" si="294"/>
        <v>1</v>
      </c>
      <c r="IV269" s="82"/>
    </row>
    <row r="270" spans="1:256" ht="16.3" thickTop="1" thickBot="1" x14ac:dyDescent="0.35">
      <c r="A270" s="16" t="s">
        <v>684</v>
      </c>
      <c r="B270" s="16" t="s">
        <v>684</v>
      </c>
      <c r="C270" s="16" t="s">
        <v>685</v>
      </c>
      <c r="D270" s="11"/>
      <c r="E270" s="9">
        <f>VLOOKUP($C270, Table3[#All], 2, 0)</f>
        <v>0.23809999999999998</v>
      </c>
      <c r="F270" s="9"/>
      <c r="G270" s="9">
        <f>VLOOKUP($C270, Table3[#All], 3, 0)</f>
        <v>0.47619999999999996</v>
      </c>
      <c r="H270" s="9">
        <f>VLOOKUP($C270, Table3[#All], 4, 0)</f>
        <v>0.28570000000000001</v>
      </c>
      <c r="I270" s="9">
        <f>VLOOKUP($C270, Table3[#All], 5, 0)</f>
        <v>0</v>
      </c>
      <c r="J270" s="10">
        <f t="shared" si="295"/>
        <v>4</v>
      </c>
      <c r="K270" s="11"/>
      <c r="L270" s="9">
        <f>VLOOKUP($C270, Table3[#All], 6, 0)</f>
        <v>0</v>
      </c>
      <c r="M270" s="9"/>
      <c r="N270" s="9">
        <f>VLOOKUP($C270, Table3[#All], 7, 0)</f>
        <v>0</v>
      </c>
      <c r="O270" s="9">
        <f>VLOOKUP($C270, Table3[#All], 8, 0)</f>
        <v>0</v>
      </c>
      <c r="P270" s="9">
        <f>VLOOKUP($C270, Table3[#All], 9, 0)</f>
        <v>1</v>
      </c>
      <c r="Q270" s="10">
        <f t="shared" si="296"/>
        <v>5</v>
      </c>
      <c r="R270" s="11"/>
      <c r="S270" s="9">
        <f>VLOOKUP($C270, Table3[#All], 10, 0)</f>
        <v>2.3799999999999998E-2</v>
      </c>
      <c r="T270" s="9">
        <f>VLOOKUP($C270, Table3[#All], 11, 0)</f>
        <v>0.33329999999999999</v>
      </c>
      <c r="U270" s="9">
        <f>VLOOKUP($C270, Table3[#All], 12, 0)</f>
        <v>0.64290000000000003</v>
      </c>
      <c r="V270" s="9">
        <f>VLOOKUP($C270, Table3[#All], 13, 0)</f>
        <v>0</v>
      </c>
      <c r="W270" s="9">
        <f>VLOOKUP($C270, Table3[#All], 14, 0)</f>
        <v>0</v>
      </c>
      <c r="X270" s="10">
        <f t="shared" si="297"/>
        <v>3</v>
      </c>
      <c r="Y270" s="11"/>
      <c r="Z270" s="9">
        <f>VLOOKUP($C270, Table3[#All], 15, 0)</f>
        <v>4.7599999999999996E-2</v>
      </c>
      <c r="AA270" s="9">
        <f>VLOOKUP($C270, Table3[#All], 16, 0)</f>
        <v>0.3095</v>
      </c>
      <c r="AB270" s="9">
        <f>VLOOKUP($C270, Table3[#All], 17, 0)</f>
        <v>0.61899999999999999</v>
      </c>
      <c r="AC270" s="9">
        <f>VLOOKUP($C270, Table3[#All], 18, 0)</f>
        <v>2.3799999999999998E-2</v>
      </c>
      <c r="AD270" s="9">
        <f>VLOOKUP($C270, Table3[#All], 19, 0)</f>
        <v>0</v>
      </c>
      <c r="AE270" s="10">
        <f t="shared" si="267"/>
        <v>3</v>
      </c>
      <c r="AF270" s="11"/>
      <c r="AG270" s="9">
        <f>VLOOKUP($C270, Table3[#All], 20, 0)</f>
        <v>0</v>
      </c>
      <c r="AH270" s="9">
        <f>VLOOKUP($C270, Table3[#All], 21, 0)</f>
        <v>0.78569999999999995</v>
      </c>
      <c r="AI270" s="9">
        <f>VLOOKUP($C270, Table3[#All], 22, 0)</f>
        <v>0.21429999999999999</v>
      </c>
      <c r="AJ270" s="9"/>
      <c r="AK270" s="9"/>
      <c r="AL270" s="10">
        <f t="shared" si="268"/>
        <v>2</v>
      </c>
      <c r="AM270" s="11"/>
      <c r="AN270" s="9">
        <f>VLOOKUP($C270, Table3[#All], 23, 0)</f>
        <v>1</v>
      </c>
      <c r="AO270" s="9">
        <f>VLOOKUP($C270, Table3[#All], 24, 0)</f>
        <v>0</v>
      </c>
      <c r="AP270" s="9">
        <f>VLOOKUP($C270, Table3[#All], 25, 0)</f>
        <v>0</v>
      </c>
      <c r="AQ270" s="9">
        <f>VLOOKUP($C270, Table3[#All], 26, 0)</f>
        <v>0</v>
      </c>
      <c r="AR270" s="9"/>
      <c r="AS270" s="12">
        <f t="shared" si="269"/>
        <v>1</v>
      </c>
      <c r="AT270" s="11"/>
      <c r="AU270" s="9">
        <f>VLOOKUP($C270, Table3[#All], 27, 0)</f>
        <v>0.97620000000000007</v>
      </c>
      <c r="AV270" s="9">
        <f>VLOOKUP($C270, Table3[#All], 28, 0)</f>
        <v>0</v>
      </c>
      <c r="AW270" s="9">
        <f>VLOOKUP($C270, Table3[#All], 29, 0)</f>
        <v>2.3799999999999998E-2</v>
      </c>
      <c r="AX270" s="9"/>
      <c r="AY270" s="9"/>
      <c r="AZ270" s="10">
        <f t="shared" si="298"/>
        <v>1</v>
      </c>
      <c r="BA270" s="11"/>
      <c r="BB270" s="9">
        <f>VLOOKUP($C270, Table3[#All], 30, 0)</f>
        <v>0.61899999999999999</v>
      </c>
      <c r="BC270" s="9">
        <f>VLOOKUP($C270, Table3[#All], 31, 0)</f>
        <v>0.35710000000000003</v>
      </c>
      <c r="BD270" s="9">
        <f>VLOOKUP($C270, Table3[#All], 32, 0)</f>
        <v>2.3799999999999998E-2</v>
      </c>
      <c r="BE270" s="9">
        <f>VLOOKUP($C270, Table3[#All], 33, 0)</f>
        <v>0</v>
      </c>
      <c r="BF270" s="9"/>
      <c r="BG270" s="10">
        <f t="shared" si="299"/>
        <v>2</v>
      </c>
      <c r="BH270" s="81"/>
      <c r="BI270" s="9">
        <f>VLOOKUP($C270, Table3[#All], 34, 0)</f>
        <v>0</v>
      </c>
      <c r="BJ270" s="9">
        <f>VLOOKUP($C270, Table3[#All], 35, 0)</f>
        <v>0</v>
      </c>
      <c r="BK270" s="9">
        <f>VLOOKUP($C270, Table3[#All], 36, 0)</f>
        <v>0</v>
      </c>
      <c r="BL270" s="9">
        <f>VLOOKUP($C270, Table3[#All], 37, 0)</f>
        <v>0</v>
      </c>
      <c r="BM270" s="9">
        <f>VLOOKUP($C270, Table3[#All], 38, 0)</f>
        <v>0</v>
      </c>
      <c r="BN270" s="10" t="str">
        <f t="shared" si="300"/>
        <v>N/A</v>
      </c>
      <c r="BO270" s="11"/>
      <c r="BP270" s="9">
        <f>VLOOKUP($C270, Table3[#All], 39, 0)</f>
        <v>0.78569999999999995</v>
      </c>
      <c r="BQ270" s="9">
        <f>VLOOKUP($C270, Table3[#All], 40, 0)</f>
        <v>0.1905</v>
      </c>
      <c r="BR270" s="9">
        <f>VLOOKUP($C270, Table3[#All], 41, 0)</f>
        <v>2.3799999999999998E-2</v>
      </c>
      <c r="BS270" s="9">
        <f>VLOOKUP($C270, Table3[#All], 42, 0)</f>
        <v>0</v>
      </c>
      <c r="BT270" s="9"/>
      <c r="BU270" s="10">
        <f t="shared" si="270"/>
        <v>1</v>
      </c>
      <c r="BV270" s="11"/>
      <c r="BW270" s="9">
        <f>VLOOKUP($C270, Table3[#All], 43, 0)</f>
        <v>0.42859999999999998</v>
      </c>
      <c r="BX270" s="9">
        <f>VLOOKUP($C270, Table3[#All], 44, 0)</f>
        <v>0.57140000000000002</v>
      </c>
      <c r="BY270" s="9">
        <f>VLOOKUP($C270, Table3[#All], 45, 0)</f>
        <v>0</v>
      </c>
      <c r="BZ270" s="9"/>
      <c r="CA270" s="9"/>
      <c r="CB270" s="10">
        <f t="shared" si="271"/>
        <v>2</v>
      </c>
      <c r="CC270" s="81"/>
      <c r="CD270" s="9">
        <f>VLOOKUP($C270, Table3[#All], 46, 0)</f>
        <v>1</v>
      </c>
      <c r="CE270" s="9">
        <f>VLOOKUP($C270, Table3[#All], 47, 0)</f>
        <v>0</v>
      </c>
      <c r="CF270" s="9">
        <f>VLOOKUP($C270, Table3[#All], 48, 0)</f>
        <v>0</v>
      </c>
      <c r="CG270" s="9">
        <f>VLOOKUP($C270, Table3[#All], 49, 0)</f>
        <v>0</v>
      </c>
      <c r="CH270" s="9">
        <f>VLOOKUP($C270, Table3[#All], 50, 0)</f>
        <v>0</v>
      </c>
      <c r="CI270" s="12">
        <f t="shared" si="272"/>
        <v>1</v>
      </c>
      <c r="CJ270" s="13"/>
      <c r="CK270" s="9">
        <f>VLOOKUP($C270, Table3[#All], 51, 0)</f>
        <v>0.11900000000000001</v>
      </c>
      <c r="CL270" s="9">
        <f>VLOOKUP($C270, Table3[#All], 52, 0)</f>
        <v>0.88099999999999989</v>
      </c>
      <c r="CM270" s="9">
        <f>VLOOKUP($C270, Table3[#All], 53, 0)</f>
        <v>0</v>
      </c>
      <c r="CN270" s="9">
        <f>VLOOKUP($C270, Table3[#All], 54, 0)</f>
        <v>0</v>
      </c>
      <c r="CO270" s="9"/>
      <c r="CP270" s="10">
        <f t="shared" si="273"/>
        <v>2</v>
      </c>
      <c r="CQ270" s="11"/>
      <c r="CR270" s="9">
        <f>VLOOKUP($C270, Table3[#All], 55, 0)</f>
        <v>2.3799999999999998E-2</v>
      </c>
      <c r="CS270" s="9">
        <f>VLOOKUP($C270, Table3[#All], 56, 0)</f>
        <v>0.52380000000000004</v>
      </c>
      <c r="CT270" s="9">
        <f>VLOOKUP($C270, Table3[#All], 57, 0)</f>
        <v>0.33329999999999999</v>
      </c>
      <c r="CU270" s="9">
        <f>VLOOKUP($C270, Table3[#All], 58, 0)</f>
        <v>9.5199999999999993E-2</v>
      </c>
      <c r="CV270" s="9">
        <f>VLOOKUP($C270, Table3[#All], 59, 0)</f>
        <v>2.3799999999999998E-2</v>
      </c>
      <c r="CW270" s="14">
        <f t="shared" si="274"/>
        <v>3</v>
      </c>
      <c r="CX270" s="81"/>
      <c r="CY270" s="9">
        <f>VLOOKUP($C270, Table3[#All], 60, 0)</f>
        <v>0.23809999999999998</v>
      </c>
      <c r="CZ270" s="9">
        <f>VLOOKUP($C270, Table3[#All], 61, 0)</f>
        <v>0.66670000000000007</v>
      </c>
      <c r="DA270" s="9">
        <f>VLOOKUP($C270, Table3[#All], 62, 0)</f>
        <v>9.5199999999999993E-2</v>
      </c>
      <c r="DB270" s="9">
        <f>VLOOKUP($C270, Table3[#All], 63, 0)</f>
        <v>0</v>
      </c>
      <c r="DC270" s="9">
        <f>VLOOKUP($C270, Table3[#All], 64, 0)</f>
        <v>0</v>
      </c>
      <c r="DD270" s="10">
        <f t="shared" si="275"/>
        <v>2</v>
      </c>
      <c r="DE270" s="11"/>
      <c r="DF270" s="9">
        <f>VLOOKUP($C270, Table3[#All], 65, 0)</f>
        <v>0.61899999999999999</v>
      </c>
      <c r="DG270" s="9"/>
      <c r="DH270" s="9">
        <f>VLOOKUP($C270, Table3[#All], 66, 0)</f>
        <v>0.23809999999999998</v>
      </c>
      <c r="DI270" s="9"/>
      <c r="DJ270" s="9">
        <f>VLOOKUP($C270, Table3[#All], 67, 0)</f>
        <v>0.1429</v>
      </c>
      <c r="DK270" s="14">
        <f t="shared" si="276"/>
        <v>3</v>
      </c>
      <c r="DL270" s="11"/>
      <c r="DM270" s="9">
        <f>VLOOKUP($C270, Table3[#All], 68, 0)</f>
        <v>0.78569999999999995</v>
      </c>
      <c r="DN270" s="9"/>
      <c r="DO270" s="9">
        <f>VLOOKUP($C270, Table3[#All], 69, 0)</f>
        <v>0.1905</v>
      </c>
      <c r="DP270" s="9">
        <f>VLOOKUP($C270, Table3[#All], 70, 0)</f>
        <v>2.3799999999999998E-2</v>
      </c>
      <c r="DQ270" s="9"/>
      <c r="DR270" s="14">
        <f t="shared" si="277"/>
        <v>1</v>
      </c>
      <c r="DS270" s="11"/>
      <c r="DT270" s="9">
        <f>VLOOKUP($C270, Table3[#All], 71, 0)</f>
        <v>0.5</v>
      </c>
      <c r="DU270" s="9">
        <f>VLOOKUP($C270, Table3[#All], 72, 0)</f>
        <v>0.23809999999999998</v>
      </c>
      <c r="DV270" s="9">
        <f>VLOOKUP($C270, Table3[#All], 73, 0)</f>
        <v>0.16670000000000001</v>
      </c>
      <c r="DW270" s="9">
        <f>VLOOKUP($C270, Table3[#All], 74, 0)</f>
        <v>9.5199999999999993E-2</v>
      </c>
      <c r="DX270" s="9">
        <f>VLOOKUP($C270, Table3[#All], 75, 0)</f>
        <v>0</v>
      </c>
      <c r="DY270" s="12">
        <f t="shared" si="266"/>
        <v>3</v>
      </c>
      <c r="DZ270" s="11"/>
      <c r="EA270" s="9">
        <f>VLOOKUP($C270, Table3[#All], 76, 0)</f>
        <v>1</v>
      </c>
      <c r="EB270" s="9">
        <f>VLOOKUP($C270, Table3[#All], 77, 0)</f>
        <v>0</v>
      </c>
      <c r="EC270" s="9">
        <f>VLOOKUP($C270, Table3[#All], 78, 0)</f>
        <v>0</v>
      </c>
      <c r="ED270" s="9">
        <f>VLOOKUP($C270, Table3[#All], 79, 0)</f>
        <v>0</v>
      </c>
      <c r="EE270" s="9">
        <f>VLOOKUP($C270, Table3[#All], 80, 0)</f>
        <v>0</v>
      </c>
      <c r="EF270" s="10">
        <f t="shared" si="278"/>
        <v>1</v>
      </c>
      <c r="EG270" s="9"/>
      <c r="EH270" s="9">
        <f>VLOOKUP($C270, Table3[#All], 81, 0)</f>
        <v>0</v>
      </c>
      <c r="EI270" s="9">
        <f>VLOOKUP($C270, Table3[#All], 82, 0)</f>
        <v>1</v>
      </c>
      <c r="EJ270" s="9">
        <f>VLOOKUP($C270, Table3[#All], 83, 0)</f>
        <v>0</v>
      </c>
      <c r="EK270" s="9">
        <f>VLOOKUP($C270, Table3[#All], 84, 0)</f>
        <v>0</v>
      </c>
      <c r="EL270" s="9">
        <f>VLOOKUP($C270, Table3[#All], 85, 0)</f>
        <v>0</v>
      </c>
      <c r="EM270" s="14">
        <f t="shared" si="279"/>
        <v>2</v>
      </c>
      <c r="EN270" s="11"/>
      <c r="EO270" s="9">
        <f>VLOOKUP($C270, Table3[#All], 86, 0)</f>
        <v>0.52380000000000004</v>
      </c>
      <c r="EP270" s="9"/>
      <c r="EQ270" s="9">
        <f>VLOOKUP($C270, Table3[#All], 87, 0)</f>
        <v>0.47619999999999996</v>
      </c>
      <c r="ER270" s="9"/>
      <c r="ES270" s="9"/>
      <c r="ET270" s="14">
        <f t="shared" si="280"/>
        <v>3</v>
      </c>
      <c r="EU270" s="11"/>
      <c r="EV270" s="9">
        <f>VLOOKUP($C270, Table3[#All], 88, 0)</f>
        <v>1</v>
      </c>
      <c r="EW270" s="9">
        <f>VLOOKUP($C270, Table3[#All], 89, 0)</f>
        <v>0</v>
      </c>
      <c r="EX270" s="9">
        <f>VLOOKUP($C270, Table3[#All], 90, 0)</f>
        <v>0</v>
      </c>
      <c r="EY270" s="9">
        <f>VLOOKUP($C270, Table3[#All], 91, 0)</f>
        <v>0</v>
      </c>
      <c r="EZ270" s="9">
        <f>VLOOKUP($C270, Table3[#All], 92, 0)</f>
        <v>0</v>
      </c>
      <c r="FA270" s="12">
        <f t="shared" si="281"/>
        <v>1</v>
      </c>
      <c r="FB270" s="11"/>
      <c r="FC270" s="9">
        <f>VLOOKUP($C270, Table3[#All], 93, 0)</f>
        <v>0</v>
      </c>
      <c r="FD270" s="9">
        <f>VLOOKUP($C270, Table3[#All], 94, 0)</f>
        <v>0.64290000000000003</v>
      </c>
      <c r="FE270" s="9">
        <f>VLOOKUP($C270, Table3[#All], 95, 0)</f>
        <v>0.35710000000000003</v>
      </c>
      <c r="FF270" s="9">
        <f>VLOOKUP($C270, Table3[#All], 96, 0)</f>
        <v>0</v>
      </c>
      <c r="FG270" s="9"/>
      <c r="FH270" s="10">
        <f t="shared" si="282"/>
        <v>3</v>
      </c>
      <c r="FI270" s="11"/>
      <c r="FJ270" s="9">
        <f>VLOOKUP($C270, Table3[#All], 97, 0)</f>
        <v>0</v>
      </c>
      <c r="FK270" s="9">
        <f>VLOOKUP($C270, Table3[#All], 98, 0)</f>
        <v>0</v>
      </c>
      <c r="FL270" s="9">
        <f>VLOOKUP($C270, Table3[#All], 99, 0)</f>
        <v>0</v>
      </c>
      <c r="FM270" s="9">
        <f>VLOOKUP($C270, Table3[#All], 100, 0)</f>
        <v>0</v>
      </c>
      <c r="FN270" s="9">
        <f>VLOOKUP($C270, Table3[#All], 101, 0)</f>
        <v>1</v>
      </c>
      <c r="FO270" s="14">
        <f t="shared" si="283"/>
        <v>5</v>
      </c>
      <c r="FP270" s="11"/>
      <c r="FQ270" s="9">
        <f>VLOOKUP($C270, Table3[#All], 102, 0)</f>
        <v>0.45240000000000002</v>
      </c>
      <c r="FR270" s="9">
        <f>VLOOKUP($C270, Table3[#All], 103, 0)</f>
        <v>0.52380000000000004</v>
      </c>
      <c r="FS270" s="9">
        <f>VLOOKUP($C270, Table3[#All], 104, 0)</f>
        <v>2.3799999999999998E-2</v>
      </c>
      <c r="FT270" s="9">
        <f>VLOOKUP($C270, Table3[#All], 105, 0)</f>
        <v>0</v>
      </c>
      <c r="FU270" s="9">
        <v>0</v>
      </c>
      <c r="FV270" s="10">
        <f t="shared" si="284"/>
        <v>2</v>
      </c>
      <c r="FW270" s="11"/>
      <c r="FX270" s="9">
        <f>VLOOKUP($C270, Table3[#All], 106, 0)</f>
        <v>0.5</v>
      </c>
      <c r="FY270" s="9"/>
      <c r="FZ270" s="9">
        <f>VLOOKUP($C270, Table3[#All], 107, 0)</f>
        <v>0.45240000000000002</v>
      </c>
      <c r="GA270" s="9">
        <f>VLOOKUP($C270, Table3[#All], 108, 0)</f>
        <v>4.7599999999999996E-2</v>
      </c>
      <c r="GB270" s="9"/>
      <c r="GC270" s="10">
        <f t="shared" si="301"/>
        <v>3</v>
      </c>
      <c r="GD270" s="81"/>
      <c r="GE270" s="9">
        <f>VLOOKUP($C270, Table3[#All], 109, 0)</f>
        <v>0.2581</v>
      </c>
      <c r="GF270" s="9">
        <f>VLOOKUP($C270, Table3[#All], 110, 0)</f>
        <v>0.7097</v>
      </c>
      <c r="GG270" s="9">
        <f>VLOOKUP($C270, Table3[#All], 111, 0)</f>
        <v>3.2300000000000002E-2</v>
      </c>
      <c r="GH270" s="9"/>
      <c r="GI270" s="9">
        <f>VLOOKUP($C270, Table3[#All], 112, 0)</f>
        <v>0</v>
      </c>
      <c r="GJ270" s="12">
        <f t="shared" si="285"/>
        <v>2</v>
      </c>
      <c r="GK270" s="11"/>
      <c r="GL270" s="9">
        <f>VLOOKUP($C270, Table3[#All], 113, 0)</f>
        <v>4.8799999999999996E-2</v>
      </c>
      <c r="GM270" s="9">
        <f>VLOOKUP($C270, Table3[#All], 114, 0)</f>
        <v>0.34149999999999997</v>
      </c>
      <c r="GN270" s="9">
        <f>VLOOKUP($C270, Table3[#All], 115, 0)</f>
        <v>0.439</v>
      </c>
      <c r="GO270" s="9">
        <f>VLOOKUP($C270, Table3[#All], 116, 0)</f>
        <v>0.17069999999999999</v>
      </c>
      <c r="GP270" s="9"/>
      <c r="GQ270" s="10">
        <f t="shared" si="286"/>
        <v>3</v>
      </c>
      <c r="GR270" s="11"/>
      <c r="GS270" s="9">
        <f>VLOOKUP($C270, Table2[#All], 3, 0)</f>
        <v>0</v>
      </c>
      <c r="GT270" s="9">
        <f>VLOOKUP($C270, Table2[#All], 4, 0)</f>
        <v>0</v>
      </c>
      <c r="GU270" s="9">
        <f>VLOOKUP($C270, Table2[#All], 5, 0)</f>
        <v>1</v>
      </c>
      <c r="GV270" s="9">
        <f>VLOOKUP($C270, Table2[#All], 6, 0)</f>
        <v>0</v>
      </c>
      <c r="GW270" s="9">
        <f>VLOOKUP($C270, Table2[#All], 7, 0)</f>
        <v>0</v>
      </c>
      <c r="GX270" s="10">
        <f t="shared" si="287"/>
        <v>3</v>
      </c>
      <c r="GY270" s="11"/>
      <c r="GZ270" s="9">
        <v>0</v>
      </c>
      <c r="HA270" s="9">
        <v>0</v>
      </c>
      <c r="HB270" s="9">
        <v>0</v>
      </c>
      <c r="HC270" s="9">
        <v>1</v>
      </c>
      <c r="HD270" s="9"/>
      <c r="HE270" s="10">
        <f t="shared" si="288"/>
        <v>4</v>
      </c>
      <c r="HF270" s="11"/>
      <c r="HG270" s="9">
        <f>VLOOKUP($C270, Table5[#All], 2, 0)</f>
        <v>0</v>
      </c>
      <c r="HH270" s="9">
        <f>VLOOKUP($C270, Table5[#All], 3, 0)</f>
        <v>0</v>
      </c>
      <c r="HI270" s="9">
        <f>VLOOKUP($C270, Table5[#All], 4, 0)</f>
        <v>0</v>
      </c>
      <c r="HJ270" s="9">
        <f>VLOOKUP($C270, Table5[#All], 5, 0)</f>
        <v>1</v>
      </c>
      <c r="HK270" s="9">
        <f>VLOOKUP($C270, Table5[#All], 6, 0)</f>
        <v>0</v>
      </c>
      <c r="HL270" s="10">
        <f t="shared" si="289"/>
        <v>4</v>
      </c>
      <c r="HM270" s="11"/>
      <c r="HN270" s="9">
        <f>VLOOKUP($C270, Table5[#All], 7, 0)</f>
        <v>0</v>
      </c>
      <c r="HO270" s="9">
        <f>VLOOKUP($C270, Table5[#All], 8, 0)</f>
        <v>1</v>
      </c>
      <c r="HP270" s="9">
        <f>VLOOKUP($C270, Table5[#All], 9, 0)</f>
        <v>0</v>
      </c>
      <c r="HQ270" s="9">
        <f>VLOOKUP($C270, Table5[#All], 10, 0)</f>
        <v>0</v>
      </c>
      <c r="HR270" s="9">
        <f>VLOOKUP($C270, Table5[#All], 11, 0)</f>
        <v>0</v>
      </c>
      <c r="HS270" s="10">
        <f t="shared" si="290"/>
        <v>2</v>
      </c>
      <c r="HT270" s="11"/>
      <c r="HU270" s="9">
        <f>VLOOKUP($C270, Table5[#All], 12, 0)</f>
        <v>1</v>
      </c>
      <c r="HV270" s="9">
        <f>VLOOKUP($C270, Table5[#All], 13, 0)</f>
        <v>0</v>
      </c>
      <c r="HW270" s="9">
        <f>VLOOKUP($C270, Table5[#All], 14, 0)</f>
        <v>0</v>
      </c>
      <c r="HX270" s="9">
        <f>VLOOKUP($C270, Table5[#All], 15, 0)</f>
        <v>0</v>
      </c>
      <c r="HY270" s="9">
        <f>VLOOKUP($C270, Table5[#All], 16, 0)</f>
        <v>0</v>
      </c>
      <c r="HZ270" s="10">
        <f t="shared" si="291"/>
        <v>1</v>
      </c>
      <c r="IA270" s="11"/>
      <c r="IB270" s="9">
        <f>VLOOKUP($C270, Table5[#All], 17, 0)</f>
        <v>0</v>
      </c>
      <c r="IC270" s="9">
        <f>VLOOKUP($C270, Table5[#All], 18, 0)</f>
        <v>0</v>
      </c>
      <c r="ID270" s="9">
        <f>VLOOKUP($C270, Table5[#All], 19, 0)</f>
        <v>1</v>
      </c>
      <c r="IE270" s="9">
        <f>VLOOKUP($C270, Table5[#All], 20, 0)</f>
        <v>0</v>
      </c>
      <c r="IF270" s="9">
        <f>VLOOKUP($C270, Table5[#All], 21, 0)</f>
        <v>0</v>
      </c>
      <c r="IG270" s="10">
        <f t="shared" si="292"/>
        <v>3</v>
      </c>
      <c r="IH270" s="11"/>
      <c r="II270" s="9">
        <f>VLOOKUP($C270, Table5[#All], 22, 0)</f>
        <v>1</v>
      </c>
      <c r="IJ270" s="9">
        <f>VLOOKUP($C270, Table5[#All], 23, 0)</f>
        <v>0</v>
      </c>
      <c r="IK270" s="9">
        <f>VLOOKUP($C270, Table5[#All], 24, 0)</f>
        <v>0</v>
      </c>
      <c r="IL270" s="9">
        <f>VLOOKUP($C270, Table5[#All], 25, 0)</f>
        <v>0</v>
      </c>
      <c r="IM270" s="9">
        <f>VLOOKUP($C270, Table5[#All], 26, 0)</f>
        <v>0</v>
      </c>
      <c r="IN270" s="10">
        <f t="shared" si="293"/>
        <v>1</v>
      </c>
      <c r="IO270" s="11"/>
      <c r="IP270" s="9">
        <v>1</v>
      </c>
      <c r="IQ270" s="9">
        <v>0</v>
      </c>
      <c r="IR270" s="9">
        <v>0</v>
      </c>
      <c r="IS270" s="9">
        <v>0</v>
      </c>
      <c r="IT270" s="9">
        <v>0</v>
      </c>
      <c r="IU270" s="10">
        <f t="shared" si="294"/>
        <v>1</v>
      </c>
      <c r="IV270" s="82"/>
    </row>
    <row r="271" spans="1:256" ht="16.3" thickTop="1" thickBot="1" x14ac:dyDescent="0.35">
      <c r="A271" s="16" t="s">
        <v>684</v>
      </c>
      <c r="B271" s="16" t="s">
        <v>686</v>
      </c>
      <c r="C271" s="16" t="s">
        <v>687</v>
      </c>
      <c r="D271" s="11"/>
      <c r="E271" s="9">
        <f>VLOOKUP($C271, Table3[#All], 2, 0)</f>
        <v>0</v>
      </c>
      <c r="F271" s="9"/>
      <c r="G271" s="9">
        <f>VLOOKUP($C271, Table3[#All], 3, 0)</f>
        <v>0.46149999999999997</v>
      </c>
      <c r="H271" s="9">
        <f>VLOOKUP($C271, Table3[#All], 4, 0)</f>
        <v>0.23079999999999998</v>
      </c>
      <c r="I271" s="9">
        <f>VLOOKUP($C271, Table3[#All], 5, 0)</f>
        <v>0.30769999999999997</v>
      </c>
      <c r="J271" s="10">
        <f t="shared" si="295"/>
        <v>5</v>
      </c>
      <c r="K271" s="11"/>
      <c r="L271" s="9">
        <f>VLOOKUP($C271, Table3[#All], 6, 0)</f>
        <v>0</v>
      </c>
      <c r="M271" s="9"/>
      <c r="N271" s="9">
        <f>VLOOKUP($C271, Table3[#All], 7, 0)</f>
        <v>0</v>
      </c>
      <c r="O271" s="9">
        <f>VLOOKUP($C271, Table3[#All], 8, 0)</f>
        <v>0</v>
      </c>
      <c r="P271" s="9">
        <f>VLOOKUP($C271, Table3[#All], 9, 0)</f>
        <v>1</v>
      </c>
      <c r="Q271" s="10">
        <f t="shared" si="296"/>
        <v>5</v>
      </c>
      <c r="R271" s="11"/>
      <c r="S271" s="9">
        <f>VLOOKUP($C271, Table3[#All], 10, 0)</f>
        <v>0.23079999999999998</v>
      </c>
      <c r="T271" s="9">
        <f>VLOOKUP($C271, Table3[#All], 11, 0)</f>
        <v>0.15380000000000002</v>
      </c>
      <c r="U271" s="9">
        <f>VLOOKUP($C271, Table3[#All], 12, 0)</f>
        <v>0.61539999999999995</v>
      </c>
      <c r="V271" s="9">
        <f>VLOOKUP($C271, Table3[#All], 13, 0)</f>
        <v>0</v>
      </c>
      <c r="W271" s="9">
        <f>VLOOKUP($C271, Table3[#All], 14, 0)</f>
        <v>0</v>
      </c>
      <c r="X271" s="10">
        <f t="shared" si="297"/>
        <v>3</v>
      </c>
      <c r="Y271" s="11"/>
      <c r="Z271" s="9">
        <f>VLOOKUP($C271, Table3[#All], 15, 0)</f>
        <v>0</v>
      </c>
      <c r="AA271" s="9">
        <f>VLOOKUP($C271, Table3[#All], 16, 0)</f>
        <v>0.15380000000000002</v>
      </c>
      <c r="AB271" s="9">
        <f>VLOOKUP($C271, Table3[#All], 17, 0)</f>
        <v>0.84620000000000006</v>
      </c>
      <c r="AC271" s="9">
        <f>VLOOKUP($C271, Table3[#All], 18, 0)</f>
        <v>0</v>
      </c>
      <c r="AD271" s="9">
        <f>VLOOKUP($C271, Table3[#All], 19, 0)</f>
        <v>0</v>
      </c>
      <c r="AE271" s="10">
        <f t="shared" si="267"/>
        <v>3</v>
      </c>
      <c r="AF271" s="11"/>
      <c r="AG271" s="9">
        <f>VLOOKUP($C271, Table3[#All], 20, 0)</f>
        <v>0</v>
      </c>
      <c r="AH271" s="9">
        <f>VLOOKUP($C271, Table3[#All], 21, 0)</f>
        <v>0.375</v>
      </c>
      <c r="AI271" s="9">
        <f>VLOOKUP($C271, Table3[#All], 22, 0)</f>
        <v>0.625</v>
      </c>
      <c r="AJ271" s="9"/>
      <c r="AK271" s="9"/>
      <c r="AL271" s="10">
        <f t="shared" si="268"/>
        <v>3</v>
      </c>
      <c r="AM271" s="11"/>
      <c r="AN271" s="9">
        <f>VLOOKUP($C271, Table3[#All], 23, 0)</f>
        <v>1</v>
      </c>
      <c r="AO271" s="9">
        <f>VLOOKUP($C271, Table3[#All], 24, 0)</f>
        <v>0</v>
      </c>
      <c r="AP271" s="9">
        <f>VLOOKUP($C271, Table3[#All], 25, 0)</f>
        <v>0</v>
      </c>
      <c r="AQ271" s="9">
        <f>VLOOKUP($C271, Table3[#All], 26, 0)</f>
        <v>0</v>
      </c>
      <c r="AR271" s="9"/>
      <c r="AS271" s="12">
        <f t="shared" si="269"/>
        <v>1</v>
      </c>
      <c r="AT271" s="11"/>
      <c r="AU271" s="9">
        <f>VLOOKUP($C271, Table3[#All], 27, 0)</f>
        <v>0.84620000000000006</v>
      </c>
      <c r="AV271" s="9">
        <f>VLOOKUP($C271, Table3[#All], 28, 0)</f>
        <v>0</v>
      </c>
      <c r="AW271" s="9">
        <f>VLOOKUP($C271, Table3[#All], 29, 0)</f>
        <v>0.15380000000000002</v>
      </c>
      <c r="AX271" s="9"/>
      <c r="AY271" s="9"/>
      <c r="AZ271" s="10">
        <f t="shared" si="298"/>
        <v>1</v>
      </c>
      <c r="BA271" s="11"/>
      <c r="BB271" s="9">
        <f>VLOOKUP($C271, Table3[#All], 30, 0)</f>
        <v>0.23079999999999998</v>
      </c>
      <c r="BC271" s="9">
        <f>VLOOKUP($C271, Table3[#All], 31, 0)</f>
        <v>0.53849999999999998</v>
      </c>
      <c r="BD271" s="9">
        <f>VLOOKUP($C271, Table3[#All], 32, 0)</f>
        <v>0.23079999999999998</v>
      </c>
      <c r="BE271" s="9">
        <f>VLOOKUP($C271, Table3[#All], 33, 0)</f>
        <v>0</v>
      </c>
      <c r="BF271" s="9"/>
      <c r="BG271" s="10">
        <f t="shared" si="299"/>
        <v>2</v>
      </c>
      <c r="BH271" s="81"/>
      <c r="BI271" s="9">
        <f>VLOOKUP($C271, Table3[#All], 34, 0)</f>
        <v>0</v>
      </c>
      <c r="BJ271" s="9">
        <f>VLOOKUP($C271, Table3[#All], 35, 0)</f>
        <v>0</v>
      </c>
      <c r="BK271" s="9">
        <f>VLOOKUP($C271, Table3[#All], 36, 0)</f>
        <v>0</v>
      </c>
      <c r="BL271" s="9">
        <f>VLOOKUP($C271, Table3[#All], 37, 0)</f>
        <v>0</v>
      </c>
      <c r="BM271" s="9">
        <f>VLOOKUP($C271, Table3[#All], 38, 0)</f>
        <v>0</v>
      </c>
      <c r="BN271" s="10" t="str">
        <f t="shared" si="300"/>
        <v>N/A</v>
      </c>
      <c r="BO271" s="11"/>
      <c r="BP271" s="9">
        <f>VLOOKUP($C271, Table3[#All], 39, 0)</f>
        <v>0.92310000000000003</v>
      </c>
      <c r="BQ271" s="9">
        <f>VLOOKUP($C271, Table3[#All], 40, 0)</f>
        <v>7.690000000000001E-2</v>
      </c>
      <c r="BR271" s="9">
        <f>VLOOKUP($C271, Table3[#All], 41, 0)</f>
        <v>0</v>
      </c>
      <c r="BS271" s="9">
        <f>VLOOKUP($C271, Table3[#All], 42, 0)</f>
        <v>0</v>
      </c>
      <c r="BT271" s="9"/>
      <c r="BU271" s="10">
        <f t="shared" si="270"/>
        <v>1</v>
      </c>
      <c r="BV271" s="11"/>
      <c r="BW271" s="9">
        <f>VLOOKUP($C271, Table3[#All], 43, 0)</f>
        <v>7.690000000000001E-2</v>
      </c>
      <c r="BX271" s="9">
        <f>VLOOKUP($C271, Table3[#All], 44, 0)</f>
        <v>0.92310000000000003</v>
      </c>
      <c r="BY271" s="9">
        <f>VLOOKUP($C271, Table3[#All], 45, 0)</f>
        <v>0</v>
      </c>
      <c r="BZ271" s="9"/>
      <c r="CA271" s="9"/>
      <c r="CB271" s="10">
        <f t="shared" si="271"/>
        <v>2</v>
      </c>
      <c r="CC271" s="81"/>
      <c r="CD271" s="9">
        <f>VLOOKUP($C271, Table3[#All], 46, 0)</f>
        <v>1</v>
      </c>
      <c r="CE271" s="9">
        <f>VLOOKUP($C271, Table3[#All], 47, 0)</f>
        <v>0</v>
      </c>
      <c r="CF271" s="9">
        <f>VLOOKUP($C271, Table3[#All], 48, 0)</f>
        <v>0</v>
      </c>
      <c r="CG271" s="9">
        <f>VLOOKUP($C271, Table3[#All], 49, 0)</f>
        <v>0</v>
      </c>
      <c r="CH271" s="9">
        <f>VLOOKUP($C271, Table3[#All], 50, 0)</f>
        <v>0</v>
      </c>
      <c r="CI271" s="12">
        <f t="shared" si="272"/>
        <v>1</v>
      </c>
      <c r="CJ271" s="13"/>
      <c r="CK271" s="9">
        <f>VLOOKUP($C271, Table3[#All], 51, 0)</f>
        <v>0</v>
      </c>
      <c r="CL271" s="9">
        <f>VLOOKUP($C271, Table3[#All], 52, 0)</f>
        <v>0.92310000000000003</v>
      </c>
      <c r="CM271" s="9">
        <f>VLOOKUP($C271, Table3[#All], 53, 0)</f>
        <v>7.690000000000001E-2</v>
      </c>
      <c r="CN271" s="9">
        <f>VLOOKUP($C271, Table3[#All], 54, 0)</f>
        <v>0</v>
      </c>
      <c r="CO271" s="9"/>
      <c r="CP271" s="10">
        <f t="shared" si="273"/>
        <v>2</v>
      </c>
      <c r="CQ271" s="11"/>
      <c r="CR271" s="9">
        <f>VLOOKUP($C271, Table3[#All], 55, 0)</f>
        <v>0</v>
      </c>
      <c r="CS271" s="9">
        <f>VLOOKUP($C271, Table3[#All], 56, 0)</f>
        <v>0.3846</v>
      </c>
      <c r="CT271" s="9">
        <f>VLOOKUP($C271, Table3[#All], 57, 0)</f>
        <v>0.23079999999999998</v>
      </c>
      <c r="CU271" s="9">
        <f>VLOOKUP($C271, Table3[#All], 58, 0)</f>
        <v>0.23079999999999998</v>
      </c>
      <c r="CV271" s="9">
        <f>VLOOKUP($C271, Table3[#All], 59, 0)</f>
        <v>0.15380000000000002</v>
      </c>
      <c r="CW271" s="14">
        <f t="shared" si="274"/>
        <v>4</v>
      </c>
      <c r="CX271" s="81"/>
      <c r="CY271" s="9">
        <f>VLOOKUP($C271, Table3[#All], 60, 0)</f>
        <v>0</v>
      </c>
      <c r="CZ271" s="9">
        <f>VLOOKUP($C271, Table3[#All], 61, 0)</f>
        <v>0.92310000000000003</v>
      </c>
      <c r="DA271" s="9">
        <f>VLOOKUP($C271, Table3[#All], 62, 0)</f>
        <v>7.690000000000001E-2</v>
      </c>
      <c r="DB271" s="9">
        <f>VLOOKUP($C271, Table3[#All], 63, 0)</f>
        <v>0</v>
      </c>
      <c r="DC271" s="9">
        <f>VLOOKUP($C271, Table3[#All], 64, 0)</f>
        <v>0</v>
      </c>
      <c r="DD271" s="10">
        <f t="shared" si="275"/>
        <v>2</v>
      </c>
      <c r="DE271" s="11"/>
      <c r="DF271" s="9">
        <f>VLOOKUP($C271, Table3[#All], 65, 0)</f>
        <v>0.3846</v>
      </c>
      <c r="DG271" s="9"/>
      <c r="DH271" s="9">
        <f>VLOOKUP($C271, Table3[#All], 66, 0)</f>
        <v>0.61539999999999995</v>
      </c>
      <c r="DI271" s="9"/>
      <c r="DJ271" s="9">
        <f>VLOOKUP($C271, Table3[#All], 67, 0)</f>
        <v>0</v>
      </c>
      <c r="DK271" s="14">
        <f t="shared" si="276"/>
        <v>3</v>
      </c>
      <c r="DL271" s="11"/>
      <c r="DM271" s="9">
        <f>VLOOKUP($C271, Table3[#All], 68, 0)</f>
        <v>0.84620000000000006</v>
      </c>
      <c r="DN271" s="9"/>
      <c r="DO271" s="9">
        <f>VLOOKUP($C271, Table3[#All], 69, 0)</f>
        <v>0.15380000000000002</v>
      </c>
      <c r="DP271" s="9">
        <f>VLOOKUP($C271, Table3[#All], 70, 0)</f>
        <v>0</v>
      </c>
      <c r="DQ271" s="9"/>
      <c r="DR271" s="14">
        <f t="shared" si="277"/>
        <v>1</v>
      </c>
      <c r="DS271" s="11"/>
      <c r="DT271" s="9">
        <f>VLOOKUP($C271, Table3[#All], 71, 0)</f>
        <v>0</v>
      </c>
      <c r="DU271" s="9">
        <f>VLOOKUP($C271, Table3[#All], 72, 0)</f>
        <v>0.61539999999999995</v>
      </c>
      <c r="DV271" s="9">
        <f>VLOOKUP($C271, Table3[#All], 73, 0)</f>
        <v>0.23079999999999998</v>
      </c>
      <c r="DW271" s="9">
        <f>VLOOKUP($C271, Table3[#All], 74, 0)</f>
        <v>0.15380000000000002</v>
      </c>
      <c r="DX271" s="9">
        <f>VLOOKUP($C271, Table3[#All], 75, 0)</f>
        <v>0</v>
      </c>
      <c r="DY271" s="12">
        <f t="shared" si="266"/>
        <v>3</v>
      </c>
      <c r="DZ271" s="11"/>
      <c r="EA271" s="9">
        <f>VLOOKUP($C271, Table3[#All], 76, 0)</f>
        <v>1</v>
      </c>
      <c r="EB271" s="9">
        <f>VLOOKUP($C271, Table3[#All], 77, 0)</f>
        <v>0</v>
      </c>
      <c r="EC271" s="9">
        <f>VLOOKUP($C271, Table3[#All], 78, 0)</f>
        <v>0</v>
      </c>
      <c r="ED271" s="9">
        <f>VLOOKUP($C271, Table3[#All], 79, 0)</f>
        <v>0</v>
      </c>
      <c r="EE271" s="9">
        <f>VLOOKUP($C271, Table3[#All], 80, 0)</f>
        <v>0</v>
      </c>
      <c r="EF271" s="10">
        <f t="shared" si="278"/>
        <v>1</v>
      </c>
      <c r="EG271" s="9"/>
      <c r="EH271" s="9">
        <f>VLOOKUP($C271, Table3[#All], 81, 0)</f>
        <v>1</v>
      </c>
      <c r="EI271" s="9">
        <f>VLOOKUP($C271, Table3[#All], 82, 0)</f>
        <v>0</v>
      </c>
      <c r="EJ271" s="9">
        <f>VLOOKUP($C271, Table3[#All], 83, 0)</f>
        <v>0</v>
      </c>
      <c r="EK271" s="9">
        <f>VLOOKUP($C271, Table3[#All], 84, 0)</f>
        <v>0</v>
      </c>
      <c r="EL271" s="9">
        <f>VLOOKUP($C271, Table3[#All], 85, 0)</f>
        <v>0</v>
      </c>
      <c r="EM271" s="14">
        <f t="shared" si="279"/>
        <v>1</v>
      </c>
      <c r="EN271" s="11"/>
      <c r="EO271" s="9">
        <f>VLOOKUP($C271, Table3[#All], 86, 0)</f>
        <v>0.84620000000000006</v>
      </c>
      <c r="EP271" s="9"/>
      <c r="EQ271" s="9">
        <f>VLOOKUP($C271, Table3[#All], 87, 0)</f>
        <v>0.15380000000000002</v>
      </c>
      <c r="ER271" s="9"/>
      <c r="ES271" s="9"/>
      <c r="ET271" s="14">
        <f t="shared" si="280"/>
        <v>1</v>
      </c>
      <c r="EU271" s="11"/>
      <c r="EV271" s="9">
        <f>VLOOKUP($C271, Table3[#All], 88, 0)</f>
        <v>1</v>
      </c>
      <c r="EW271" s="9">
        <f>VLOOKUP($C271, Table3[#All], 89, 0)</f>
        <v>0</v>
      </c>
      <c r="EX271" s="9">
        <f>VLOOKUP($C271, Table3[#All], 90, 0)</f>
        <v>0</v>
      </c>
      <c r="EY271" s="9">
        <f>VLOOKUP($C271, Table3[#All], 91, 0)</f>
        <v>0</v>
      </c>
      <c r="EZ271" s="9">
        <f>VLOOKUP($C271, Table3[#All], 92, 0)</f>
        <v>0</v>
      </c>
      <c r="FA271" s="12">
        <f t="shared" si="281"/>
        <v>1</v>
      </c>
      <c r="FB271" s="11"/>
      <c r="FC271" s="9">
        <f>VLOOKUP($C271, Table3[#All], 93, 0)</f>
        <v>0</v>
      </c>
      <c r="FD271" s="9">
        <f>VLOOKUP($C271, Table3[#All], 94, 0)</f>
        <v>0.84620000000000006</v>
      </c>
      <c r="FE271" s="9">
        <f>VLOOKUP($C271, Table3[#All], 95, 0)</f>
        <v>0.15380000000000002</v>
      </c>
      <c r="FF271" s="9">
        <f>VLOOKUP($C271, Table3[#All], 96, 0)</f>
        <v>0</v>
      </c>
      <c r="FG271" s="9"/>
      <c r="FH271" s="10">
        <f t="shared" si="282"/>
        <v>2</v>
      </c>
      <c r="FI271" s="11"/>
      <c r="FJ271" s="9">
        <f>VLOOKUP($C271, Table3[#All], 97, 0)</f>
        <v>0</v>
      </c>
      <c r="FK271" s="9">
        <f>VLOOKUP($C271, Table3[#All], 98, 0)</f>
        <v>0</v>
      </c>
      <c r="FL271" s="9">
        <f>VLOOKUP($C271, Table3[#All], 99, 0)</f>
        <v>0</v>
      </c>
      <c r="FM271" s="9">
        <f>VLOOKUP($C271, Table3[#All], 100, 0)</f>
        <v>0</v>
      </c>
      <c r="FN271" s="9">
        <f>VLOOKUP($C271, Table3[#All], 101, 0)</f>
        <v>1</v>
      </c>
      <c r="FO271" s="14">
        <f t="shared" si="283"/>
        <v>5</v>
      </c>
      <c r="FP271" s="11"/>
      <c r="FQ271" s="9">
        <f>VLOOKUP($C271, Table3[#All], 102, 0)</f>
        <v>0.3846</v>
      </c>
      <c r="FR271" s="9">
        <f>VLOOKUP($C271, Table3[#All], 103, 0)</f>
        <v>0.61539999999999995</v>
      </c>
      <c r="FS271" s="9">
        <f>VLOOKUP($C271, Table3[#All], 104, 0)</f>
        <v>0</v>
      </c>
      <c r="FT271" s="9">
        <f>VLOOKUP($C271, Table3[#All], 105, 0)</f>
        <v>0</v>
      </c>
      <c r="FU271" s="9">
        <v>0</v>
      </c>
      <c r="FV271" s="10">
        <f t="shared" si="284"/>
        <v>2</v>
      </c>
      <c r="FW271" s="11"/>
      <c r="FX271" s="9">
        <f>VLOOKUP($C271, Table3[#All], 106, 0)</f>
        <v>0.3846</v>
      </c>
      <c r="FY271" s="9"/>
      <c r="FZ271" s="9">
        <f>VLOOKUP($C271, Table3[#All], 107, 0)</f>
        <v>0.61539999999999995</v>
      </c>
      <c r="GA271" s="9">
        <f>VLOOKUP($C271, Table3[#All], 108, 0)</f>
        <v>0</v>
      </c>
      <c r="GB271" s="9"/>
      <c r="GC271" s="10">
        <f t="shared" si="301"/>
        <v>3</v>
      </c>
      <c r="GD271" s="81"/>
      <c r="GE271" s="9">
        <f>VLOOKUP($C271, Table3[#All], 109, 0)</f>
        <v>0</v>
      </c>
      <c r="GF271" s="9">
        <f>VLOOKUP($C271, Table3[#All], 110, 0)</f>
        <v>1</v>
      </c>
      <c r="GG271" s="9">
        <f>VLOOKUP($C271, Table3[#All], 111, 0)</f>
        <v>0</v>
      </c>
      <c r="GH271" s="9"/>
      <c r="GI271" s="9">
        <f>VLOOKUP($C271, Table3[#All], 112, 0)</f>
        <v>0</v>
      </c>
      <c r="GJ271" s="12">
        <f t="shared" si="285"/>
        <v>2</v>
      </c>
      <c r="GK271" s="11"/>
      <c r="GL271" s="9">
        <f>VLOOKUP($C271, Table3[#All], 113, 0)</f>
        <v>0</v>
      </c>
      <c r="GM271" s="9">
        <f>VLOOKUP($C271, Table3[#All], 114, 0)</f>
        <v>0.53849999999999998</v>
      </c>
      <c r="GN271" s="9">
        <f>VLOOKUP($C271, Table3[#All], 115, 0)</f>
        <v>0.30769999999999997</v>
      </c>
      <c r="GO271" s="9">
        <f>VLOOKUP($C271, Table3[#All], 116, 0)</f>
        <v>0.15380000000000002</v>
      </c>
      <c r="GP271" s="9"/>
      <c r="GQ271" s="10">
        <f t="shared" si="286"/>
        <v>3</v>
      </c>
      <c r="GR271" s="11"/>
      <c r="GS271" s="9">
        <f>VLOOKUP($C271, Table2[#All], 3, 0)</f>
        <v>0</v>
      </c>
      <c r="GT271" s="9">
        <f>VLOOKUP($C271, Table2[#All], 4, 0)</f>
        <v>0</v>
      </c>
      <c r="GU271" s="9">
        <f>VLOOKUP($C271, Table2[#All], 5, 0)</f>
        <v>1</v>
      </c>
      <c r="GV271" s="9">
        <f>VLOOKUP($C271, Table2[#All], 6, 0)</f>
        <v>0</v>
      </c>
      <c r="GW271" s="9">
        <f>VLOOKUP($C271, Table2[#All], 7, 0)</f>
        <v>0</v>
      </c>
      <c r="GX271" s="10">
        <f t="shared" si="287"/>
        <v>3</v>
      </c>
      <c r="GY271" s="11"/>
      <c r="GZ271" s="9">
        <v>0</v>
      </c>
      <c r="HA271" s="9">
        <v>0</v>
      </c>
      <c r="HB271" s="9">
        <v>1</v>
      </c>
      <c r="HC271" s="9">
        <v>0</v>
      </c>
      <c r="HD271" s="9"/>
      <c r="HE271" s="10">
        <f t="shared" si="288"/>
        <v>3</v>
      </c>
      <c r="HF271" s="11"/>
      <c r="HG271" s="9">
        <f>VLOOKUP($C271, Table5[#All], 2, 0)</f>
        <v>0</v>
      </c>
      <c r="HH271" s="9">
        <f>VLOOKUP($C271, Table5[#All], 3, 0)</f>
        <v>0</v>
      </c>
      <c r="HI271" s="9">
        <f>VLOOKUP($C271, Table5[#All], 4, 0)</f>
        <v>1</v>
      </c>
      <c r="HJ271" s="9">
        <f>VLOOKUP($C271, Table5[#All], 5, 0)</f>
        <v>0</v>
      </c>
      <c r="HK271" s="9">
        <f>VLOOKUP($C271, Table5[#All], 6, 0)</f>
        <v>0</v>
      </c>
      <c r="HL271" s="10">
        <f t="shared" si="289"/>
        <v>3</v>
      </c>
      <c r="HM271" s="11"/>
      <c r="HN271" s="9">
        <f>VLOOKUP($C271, Table5[#All], 7, 0)</f>
        <v>0</v>
      </c>
      <c r="HO271" s="9">
        <f>VLOOKUP($C271, Table5[#All], 8, 0)</f>
        <v>1</v>
      </c>
      <c r="HP271" s="9">
        <f>VLOOKUP($C271, Table5[#All], 9, 0)</f>
        <v>0</v>
      </c>
      <c r="HQ271" s="9">
        <f>VLOOKUP($C271, Table5[#All], 10, 0)</f>
        <v>0</v>
      </c>
      <c r="HR271" s="9">
        <f>VLOOKUP($C271, Table5[#All], 11, 0)</f>
        <v>0</v>
      </c>
      <c r="HS271" s="10">
        <f t="shared" si="290"/>
        <v>2</v>
      </c>
      <c r="HT271" s="11"/>
      <c r="HU271" s="9">
        <f>VLOOKUP($C271, Table5[#All], 12, 0)</f>
        <v>1</v>
      </c>
      <c r="HV271" s="9">
        <f>VLOOKUP($C271, Table5[#All], 13, 0)</f>
        <v>0</v>
      </c>
      <c r="HW271" s="9">
        <f>VLOOKUP($C271, Table5[#All], 14, 0)</f>
        <v>0</v>
      </c>
      <c r="HX271" s="9">
        <f>VLOOKUP($C271, Table5[#All], 15, 0)</f>
        <v>0</v>
      </c>
      <c r="HY271" s="9">
        <f>VLOOKUP($C271, Table5[#All], 16, 0)</f>
        <v>0</v>
      </c>
      <c r="HZ271" s="10">
        <f t="shared" si="291"/>
        <v>1</v>
      </c>
      <c r="IA271" s="11"/>
      <c r="IB271" s="9">
        <f>VLOOKUP($C271, Table5[#All], 17, 0)</f>
        <v>0</v>
      </c>
      <c r="IC271" s="9">
        <f>VLOOKUP($C271, Table5[#All], 18, 0)</f>
        <v>0</v>
      </c>
      <c r="ID271" s="9">
        <f>VLOOKUP($C271, Table5[#All], 19, 0)</f>
        <v>0</v>
      </c>
      <c r="IE271" s="9">
        <f>VLOOKUP($C271, Table5[#All], 20, 0)</f>
        <v>0</v>
      </c>
      <c r="IF271" s="9">
        <f>VLOOKUP($C271, Table5[#All], 21, 0)</f>
        <v>1</v>
      </c>
      <c r="IG271" s="10">
        <f t="shared" si="292"/>
        <v>5</v>
      </c>
      <c r="IH271" s="11"/>
      <c r="II271" s="9">
        <f>VLOOKUP($C271, Table5[#All], 22, 0)</f>
        <v>1</v>
      </c>
      <c r="IJ271" s="9">
        <f>VLOOKUP($C271, Table5[#All], 23, 0)</f>
        <v>0</v>
      </c>
      <c r="IK271" s="9">
        <f>VLOOKUP($C271, Table5[#All], 24, 0)</f>
        <v>0</v>
      </c>
      <c r="IL271" s="9">
        <f>VLOOKUP($C271, Table5[#All], 25, 0)</f>
        <v>0</v>
      </c>
      <c r="IM271" s="9">
        <f>VLOOKUP($C271, Table5[#All], 26, 0)</f>
        <v>0</v>
      </c>
      <c r="IN271" s="10">
        <f t="shared" si="293"/>
        <v>1</v>
      </c>
      <c r="IO271" s="11"/>
      <c r="IP271" s="9">
        <v>1</v>
      </c>
      <c r="IQ271" s="9">
        <v>0</v>
      </c>
      <c r="IR271" s="9">
        <v>0</v>
      </c>
      <c r="IS271" s="9">
        <v>0</v>
      </c>
      <c r="IT271" s="9">
        <v>0</v>
      </c>
      <c r="IU271" s="10">
        <f t="shared" si="294"/>
        <v>1</v>
      </c>
      <c r="IV271" s="82"/>
    </row>
    <row r="272" spans="1:256" ht="16.3" thickTop="1" thickBot="1" x14ac:dyDescent="0.35">
      <c r="A272" s="16" t="s">
        <v>684</v>
      </c>
      <c r="B272" s="16" t="s">
        <v>688</v>
      </c>
      <c r="C272" s="16" t="s">
        <v>689</v>
      </c>
      <c r="D272" s="11"/>
      <c r="E272" s="9">
        <f>VLOOKUP($C272, Table3[#All], 2, 0)</f>
        <v>0</v>
      </c>
      <c r="F272" s="9"/>
      <c r="G272" s="9">
        <f>VLOOKUP($C272, Table3[#All], 3, 0)</f>
        <v>0.34619999999999995</v>
      </c>
      <c r="H272" s="9">
        <f>VLOOKUP($C272, Table3[#All], 4, 0)</f>
        <v>0.15380000000000002</v>
      </c>
      <c r="I272" s="9">
        <f>VLOOKUP($C272, Table3[#All], 5, 0)</f>
        <v>0.5</v>
      </c>
      <c r="J272" s="10">
        <f t="shared" si="295"/>
        <v>5</v>
      </c>
      <c r="K272" s="11"/>
      <c r="L272" s="9">
        <f>VLOOKUP($C272, Table3[#All], 6, 0)</f>
        <v>0</v>
      </c>
      <c r="M272" s="9"/>
      <c r="N272" s="9">
        <f>VLOOKUP($C272, Table3[#All], 7, 0)</f>
        <v>0</v>
      </c>
      <c r="O272" s="9">
        <f>VLOOKUP($C272, Table3[#All], 8, 0)</f>
        <v>0</v>
      </c>
      <c r="P272" s="9">
        <f>VLOOKUP($C272, Table3[#All], 9, 0)</f>
        <v>1</v>
      </c>
      <c r="Q272" s="10">
        <f t="shared" si="296"/>
        <v>5</v>
      </c>
      <c r="R272" s="11"/>
      <c r="S272" s="9">
        <f>VLOOKUP($C272, Table3[#All], 10, 0)</f>
        <v>0</v>
      </c>
      <c r="T272" s="9">
        <f>VLOOKUP($C272, Table3[#All], 11, 0)</f>
        <v>0.26919999999999999</v>
      </c>
      <c r="U272" s="9">
        <f>VLOOKUP($C272, Table3[#All], 12, 0)</f>
        <v>0.73080000000000001</v>
      </c>
      <c r="V272" s="9">
        <f>VLOOKUP($C272, Table3[#All], 13, 0)</f>
        <v>0</v>
      </c>
      <c r="W272" s="9">
        <f>VLOOKUP($C272, Table3[#All], 14, 0)</f>
        <v>0</v>
      </c>
      <c r="X272" s="10">
        <f t="shared" si="297"/>
        <v>3</v>
      </c>
      <c r="Y272" s="11"/>
      <c r="Z272" s="9">
        <f>VLOOKUP($C272, Table3[#All], 15, 0)</f>
        <v>0</v>
      </c>
      <c r="AA272" s="9">
        <f>VLOOKUP($C272, Table3[#All], 16, 0)</f>
        <v>0.15380000000000002</v>
      </c>
      <c r="AB272" s="9">
        <f>VLOOKUP($C272, Table3[#All], 17, 0)</f>
        <v>0.84620000000000006</v>
      </c>
      <c r="AC272" s="9">
        <f>VLOOKUP($C272, Table3[#All], 18, 0)</f>
        <v>0</v>
      </c>
      <c r="AD272" s="9">
        <f>VLOOKUP($C272, Table3[#All], 19, 0)</f>
        <v>0</v>
      </c>
      <c r="AE272" s="10">
        <f t="shared" si="267"/>
        <v>3</v>
      </c>
      <c r="AF272" s="11"/>
      <c r="AG272" s="9">
        <f>VLOOKUP($C272, Table3[#All], 20, 0)</f>
        <v>0</v>
      </c>
      <c r="AH272" s="9">
        <f>VLOOKUP($C272, Table3[#All], 21, 0)</f>
        <v>0.68180000000000007</v>
      </c>
      <c r="AI272" s="9">
        <f>VLOOKUP($C272, Table3[#All], 22, 0)</f>
        <v>0.31819999999999998</v>
      </c>
      <c r="AJ272" s="9"/>
      <c r="AK272" s="9"/>
      <c r="AL272" s="10">
        <f t="shared" si="268"/>
        <v>3</v>
      </c>
      <c r="AM272" s="11"/>
      <c r="AN272" s="9">
        <f>VLOOKUP($C272, Table3[#All], 23, 0)</f>
        <v>1</v>
      </c>
      <c r="AO272" s="9">
        <f>VLOOKUP($C272, Table3[#All], 24, 0)</f>
        <v>0</v>
      </c>
      <c r="AP272" s="9">
        <f>VLOOKUP($C272, Table3[#All], 25, 0)</f>
        <v>0</v>
      </c>
      <c r="AQ272" s="9">
        <f>VLOOKUP($C272, Table3[#All], 26, 0)</f>
        <v>0</v>
      </c>
      <c r="AR272" s="9"/>
      <c r="AS272" s="12">
        <f t="shared" si="269"/>
        <v>1</v>
      </c>
      <c r="AT272" s="11"/>
      <c r="AU272" s="9">
        <f>VLOOKUP($C272, Table3[#All], 27, 0)</f>
        <v>0.92310000000000003</v>
      </c>
      <c r="AV272" s="9">
        <f>VLOOKUP($C272, Table3[#All], 28, 0)</f>
        <v>0</v>
      </c>
      <c r="AW272" s="9">
        <f>VLOOKUP($C272, Table3[#All], 29, 0)</f>
        <v>7.690000000000001E-2</v>
      </c>
      <c r="AX272" s="9"/>
      <c r="AY272" s="9"/>
      <c r="AZ272" s="10">
        <f t="shared" si="298"/>
        <v>1</v>
      </c>
      <c r="BA272" s="11"/>
      <c r="BB272" s="9">
        <f>VLOOKUP($C272, Table3[#All], 30, 0)</f>
        <v>7.690000000000001E-2</v>
      </c>
      <c r="BC272" s="9">
        <f>VLOOKUP($C272, Table3[#All], 31, 0)</f>
        <v>0.61539999999999995</v>
      </c>
      <c r="BD272" s="9">
        <f>VLOOKUP($C272, Table3[#All], 32, 0)</f>
        <v>0.30769999999999997</v>
      </c>
      <c r="BE272" s="9">
        <f>VLOOKUP($C272, Table3[#All], 33, 0)</f>
        <v>0</v>
      </c>
      <c r="BF272" s="9"/>
      <c r="BG272" s="10">
        <f t="shared" si="299"/>
        <v>3</v>
      </c>
      <c r="BH272" s="81"/>
      <c r="BI272" s="9">
        <f>VLOOKUP($C272, Table3[#All], 34, 0)</f>
        <v>0</v>
      </c>
      <c r="BJ272" s="9">
        <f>VLOOKUP($C272, Table3[#All], 35, 0)</f>
        <v>0</v>
      </c>
      <c r="BK272" s="9">
        <f>VLOOKUP($C272, Table3[#All], 36, 0)</f>
        <v>0</v>
      </c>
      <c r="BL272" s="9">
        <f>VLOOKUP($C272, Table3[#All], 37, 0)</f>
        <v>0</v>
      </c>
      <c r="BM272" s="9">
        <f>VLOOKUP($C272, Table3[#All], 38, 0)</f>
        <v>0</v>
      </c>
      <c r="BN272" s="10" t="str">
        <f t="shared" si="300"/>
        <v>N/A</v>
      </c>
      <c r="BO272" s="11"/>
      <c r="BP272" s="9">
        <f>VLOOKUP($C272, Table3[#All], 39, 0)</f>
        <v>0.88459999999999994</v>
      </c>
      <c r="BQ272" s="9">
        <f>VLOOKUP($C272, Table3[#All], 40, 0)</f>
        <v>7.690000000000001E-2</v>
      </c>
      <c r="BR272" s="9">
        <f>VLOOKUP($C272, Table3[#All], 41, 0)</f>
        <v>3.85E-2</v>
      </c>
      <c r="BS272" s="9">
        <f>VLOOKUP($C272, Table3[#All], 42, 0)</f>
        <v>0</v>
      </c>
      <c r="BT272" s="9"/>
      <c r="BU272" s="10">
        <f t="shared" si="270"/>
        <v>1</v>
      </c>
      <c r="BV272" s="11"/>
      <c r="BW272" s="9">
        <f>VLOOKUP($C272, Table3[#All], 43, 0)</f>
        <v>3.85E-2</v>
      </c>
      <c r="BX272" s="9">
        <f>VLOOKUP($C272, Table3[#All], 44, 0)</f>
        <v>0.96150000000000002</v>
      </c>
      <c r="BY272" s="9">
        <f>VLOOKUP($C272, Table3[#All], 45, 0)</f>
        <v>0</v>
      </c>
      <c r="BZ272" s="9"/>
      <c r="CA272" s="9"/>
      <c r="CB272" s="10">
        <f t="shared" si="271"/>
        <v>2</v>
      </c>
      <c r="CC272" s="81"/>
      <c r="CD272" s="9">
        <f>VLOOKUP($C272, Table3[#All], 46, 0)</f>
        <v>1</v>
      </c>
      <c r="CE272" s="9">
        <f>VLOOKUP($C272, Table3[#All], 47, 0)</f>
        <v>0</v>
      </c>
      <c r="CF272" s="9">
        <f>VLOOKUP($C272, Table3[#All], 48, 0)</f>
        <v>0</v>
      </c>
      <c r="CG272" s="9">
        <f>VLOOKUP($C272, Table3[#All], 49, 0)</f>
        <v>0</v>
      </c>
      <c r="CH272" s="9">
        <f>VLOOKUP($C272, Table3[#All], 50, 0)</f>
        <v>0</v>
      </c>
      <c r="CI272" s="12">
        <f t="shared" si="272"/>
        <v>1</v>
      </c>
      <c r="CJ272" s="13"/>
      <c r="CK272" s="9">
        <f>VLOOKUP($C272, Table3[#All], 51, 0)</f>
        <v>0</v>
      </c>
      <c r="CL272" s="9">
        <f>VLOOKUP($C272, Table3[#All], 52, 0)</f>
        <v>1</v>
      </c>
      <c r="CM272" s="9">
        <f>VLOOKUP($C272, Table3[#All], 53, 0)</f>
        <v>0</v>
      </c>
      <c r="CN272" s="9">
        <f>VLOOKUP($C272, Table3[#All], 54, 0)</f>
        <v>0</v>
      </c>
      <c r="CO272" s="9"/>
      <c r="CP272" s="10">
        <f t="shared" si="273"/>
        <v>2</v>
      </c>
      <c r="CQ272" s="11"/>
      <c r="CR272" s="9">
        <f>VLOOKUP($C272, Table3[#All], 55, 0)</f>
        <v>0</v>
      </c>
      <c r="CS272" s="9">
        <f>VLOOKUP($C272, Table3[#All], 56, 0)</f>
        <v>0.53849999999999998</v>
      </c>
      <c r="CT272" s="9">
        <f>VLOOKUP($C272, Table3[#All], 57, 0)</f>
        <v>0.23079999999999998</v>
      </c>
      <c r="CU272" s="9">
        <f>VLOOKUP($C272, Table3[#All], 58, 0)</f>
        <v>0.15380000000000002</v>
      </c>
      <c r="CV272" s="9">
        <f>VLOOKUP($C272, Table3[#All], 59, 0)</f>
        <v>7.690000000000001E-2</v>
      </c>
      <c r="CW272" s="14">
        <f t="shared" si="274"/>
        <v>3</v>
      </c>
      <c r="CX272" s="81"/>
      <c r="CY272" s="9">
        <f>VLOOKUP($C272, Table3[#All], 60, 0)</f>
        <v>0.30769999999999997</v>
      </c>
      <c r="CZ272" s="9">
        <f>VLOOKUP($C272, Table3[#All], 61, 0)</f>
        <v>0.65379999999999994</v>
      </c>
      <c r="DA272" s="9">
        <f>VLOOKUP($C272, Table3[#All], 62, 0)</f>
        <v>3.85E-2</v>
      </c>
      <c r="DB272" s="9">
        <f>VLOOKUP($C272, Table3[#All], 63, 0)</f>
        <v>0</v>
      </c>
      <c r="DC272" s="9">
        <f>VLOOKUP($C272, Table3[#All], 64, 0)</f>
        <v>0</v>
      </c>
      <c r="DD272" s="10">
        <f t="shared" si="275"/>
        <v>2</v>
      </c>
      <c r="DE272" s="11"/>
      <c r="DF272" s="9">
        <f>VLOOKUP($C272, Table3[#All], 65, 0)</f>
        <v>0.26919999999999999</v>
      </c>
      <c r="DG272" s="9"/>
      <c r="DH272" s="9">
        <f>VLOOKUP($C272, Table3[#All], 66, 0)</f>
        <v>0.1923</v>
      </c>
      <c r="DI272" s="9"/>
      <c r="DJ272" s="9">
        <f>VLOOKUP($C272, Table3[#All], 67, 0)</f>
        <v>0.53849999999999998</v>
      </c>
      <c r="DK272" s="14">
        <f t="shared" si="276"/>
        <v>5</v>
      </c>
      <c r="DL272" s="11"/>
      <c r="DM272" s="9">
        <f>VLOOKUP($C272, Table3[#All], 68, 0)</f>
        <v>0.84620000000000006</v>
      </c>
      <c r="DN272" s="9"/>
      <c r="DO272" s="9">
        <f>VLOOKUP($C272, Table3[#All], 69, 0)</f>
        <v>0.15380000000000002</v>
      </c>
      <c r="DP272" s="9">
        <f>VLOOKUP($C272, Table3[#All], 70, 0)</f>
        <v>0</v>
      </c>
      <c r="DQ272" s="9"/>
      <c r="DR272" s="14">
        <f t="shared" si="277"/>
        <v>1</v>
      </c>
      <c r="DS272" s="11"/>
      <c r="DT272" s="9">
        <f>VLOOKUP($C272, Table3[#All], 71, 0)</f>
        <v>0.23079999999999998</v>
      </c>
      <c r="DU272" s="9">
        <f>VLOOKUP($C272, Table3[#All], 72, 0)</f>
        <v>0.46149999999999997</v>
      </c>
      <c r="DV272" s="9">
        <f>VLOOKUP($C272, Table3[#All], 73, 0)</f>
        <v>0.26919999999999999</v>
      </c>
      <c r="DW272" s="9">
        <f>VLOOKUP($C272, Table3[#All], 74, 0)</f>
        <v>3.85E-2</v>
      </c>
      <c r="DX272" s="9">
        <f>VLOOKUP($C272, Table3[#All], 75, 0)</f>
        <v>0</v>
      </c>
      <c r="DY272" s="12">
        <f t="shared" si="266"/>
        <v>3</v>
      </c>
      <c r="DZ272" s="11"/>
      <c r="EA272" s="9">
        <f>VLOOKUP($C272, Table3[#All], 76, 0)</f>
        <v>1</v>
      </c>
      <c r="EB272" s="9">
        <f>VLOOKUP($C272, Table3[#All], 77, 0)</f>
        <v>0</v>
      </c>
      <c r="EC272" s="9">
        <f>VLOOKUP($C272, Table3[#All], 78, 0)</f>
        <v>0</v>
      </c>
      <c r="ED272" s="9">
        <f>VLOOKUP($C272, Table3[#All], 79, 0)</f>
        <v>0</v>
      </c>
      <c r="EE272" s="9">
        <f>VLOOKUP($C272, Table3[#All], 80, 0)</f>
        <v>0</v>
      </c>
      <c r="EF272" s="10">
        <f t="shared" si="278"/>
        <v>1</v>
      </c>
      <c r="EG272" s="9"/>
      <c r="EH272" s="9">
        <f>VLOOKUP($C272, Table3[#All], 81, 0)</f>
        <v>1</v>
      </c>
      <c r="EI272" s="9">
        <f>VLOOKUP($C272, Table3[#All], 82, 0)</f>
        <v>0</v>
      </c>
      <c r="EJ272" s="9">
        <f>VLOOKUP($C272, Table3[#All], 83, 0)</f>
        <v>0</v>
      </c>
      <c r="EK272" s="9">
        <f>VLOOKUP($C272, Table3[#All], 84, 0)</f>
        <v>0</v>
      </c>
      <c r="EL272" s="9">
        <f>VLOOKUP($C272, Table3[#All], 85, 0)</f>
        <v>0</v>
      </c>
      <c r="EM272" s="14">
        <f t="shared" si="279"/>
        <v>1</v>
      </c>
      <c r="EN272" s="11"/>
      <c r="EO272" s="9">
        <f>VLOOKUP($C272, Table3[#All], 86, 0)</f>
        <v>0.65379999999999994</v>
      </c>
      <c r="EP272" s="9"/>
      <c r="EQ272" s="9">
        <f>VLOOKUP($C272, Table3[#All], 87, 0)</f>
        <v>0.34619999999999995</v>
      </c>
      <c r="ER272" s="9"/>
      <c r="ES272" s="9"/>
      <c r="ET272" s="14">
        <f t="shared" si="280"/>
        <v>3</v>
      </c>
      <c r="EU272" s="11"/>
      <c r="EV272" s="9">
        <f>VLOOKUP($C272, Table3[#All], 88, 0)</f>
        <v>1</v>
      </c>
      <c r="EW272" s="9">
        <f>VLOOKUP($C272, Table3[#All], 89, 0)</f>
        <v>0</v>
      </c>
      <c r="EX272" s="9">
        <f>VLOOKUP($C272, Table3[#All], 90, 0)</f>
        <v>0</v>
      </c>
      <c r="EY272" s="9">
        <f>VLOOKUP($C272, Table3[#All], 91, 0)</f>
        <v>0</v>
      </c>
      <c r="EZ272" s="9">
        <f>VLOOKUP($C272, Table3[#All], 92, 0)</f>
        <v>0</v>
      </c>
      <c r="FA272" s="12">
        <f t="shared" si="281"/>
        <v>1</v>
      </c>
      <c r="FB272" s="11"/>
      <c r="FC272" s="9">
        <f>VLOOKUP($C272, Table3[#All], 93, 0)</f>
        <v>0</v>
      </c>
      <c r="FD272" s="9">
        <f>VLOOKUP($C272, Table3[#All], 94, 0)</f>
        <v>0.88459999999999994</v>
      </c>
      <c r="FE272" s="9">
        <f>VLOOKUP($C272, Table3[#All], 95, 0)</f>
        <v>0.11539999999999999</v>
      </c>
      <c r="FF272" s="9">
        <f>VLOOKUP($C272, Table3[#All], 96, 0)</f>
        <v>0</v>
      </c>
      <c r="FG272" s="9"/>
      <c r="FH272" s="10">
        <f t="shared" si="282"/>
        <v>2</v>
      </c>
      <c r="FI272" s="11"/>
      <c r="FJ272" s="9">
        <f>VLOOKUP($C272, Table3[#All], 97, 0)</f>
        <v>0</v>
      </c>
      <c r="FK272" s="9">
        <f>VLOOKUP($C272, Table3[#All], 98, 0)</f>
        <v>0</v>
      </c>
      <c r="FL272" s="9">
        <f>VLOOKUP($C272, Table3[#All], 99, 0)</f>
        <v>0</v>
      </c>
      <c r="FM272" s="9">
        <f>VLOOKUP($C272, Table3[#All], 100, 0)</f>
        <v>0</v>
      </c>
      <c r="FN272" s="9">
        <f>VLOOKUP($C272, Table3[#All], 101, 0)</f>
        <v>1</v>
      </c>
      <c r="FO272" s="14">
        <f t="shared" si="283"/>
        <v>5</v>
      </c>
      <c r="FP272" s="11"/>
      <c r="FQ272" s="9">
        <f>VLOOKUP($C272, Table3[#All], 102, 0)</f>
        <v>0.69230000000000003</v>
      </c>
      <c r="FR272" s="9">
        <f>VLOOKUP($C272, Table3[#All], 103, 0)</f>
        <v>0.30769999999999997</v>
      </c>
      <c r="FS272" s="9">
        <f>VLOOKUP($C272, Table3[#All], 104, 0)</f>
        <v>0</v>
      </c>
      <c r="FT272" s="9">
        <f>VLOOKUP($C272, Table3[#All], 105, 0)</f>
        <v>0</v>
      </c>
      <c r="FU272" s="9">
        <v>0</v>
      </c>
      <c r="FV272" s="10">
        <f t="shared" si="284"/>
        <v>2</v>
      </c>
      <c r="FW272" s="11"/>
      <c r="FX272" s="9">
        <f>VLOOKUP($C272, Table3[#All], 106, 0)</f>
        <v>0.53849999999999998</v>
      </c>
      <c r="FY272" s="9"/>
      <c r="FZ272" s="9">
        <f>VLOOKUP($C272, Table3[#All], 107, 0)</f>
        <v>0.46149999999999997</v>
      </c>
      <c r="GA272" s="9">
        <f>VLOOKUP($C272, Table3[#All], 108, 0)</f>
        <v>0</v>
      </c>
      <c r="GB272" s="9"/>
      <c r="GC272" s="10">
        <f t="shared" si="301"/>
        <v>3</v>
      </c>
      <c r="GD272" s="81"/>
      <c r="GE272" s="9">
        <f>VLOOKUP($C272, Table3[#All], 109, 0)</f>
        <v>0</v>
      </c>
      <c r="GF272" s="9">
        <f>VLOOKUP($C272, Table3[#All], 110, 0)</f>
        <v>1</v>
      </c>
      <c r="GG272" s="9">
        <f>VLOOKUP($C272, Table3[#All], 111, 0)</f>
        <v>0</v>
      </c>
      <c r="GH272" s="9"/>
      <c r="GI272" s="9">
        <f>VLOOKUP($C272, Table3[#All], 112, 0)</f>
        <v>0</v>
      </c>
      <c r="GJ272" s="12">
        <f t="shared" si="285"/>
        <v>2</v>
      </c>
      <c r="GK272" s="11"/>
      <c r="GL272" s="9">
        <f>VLOOKUP($C272, Table3[#All], 113, 0)</f>
        <v>0</v>
      </c>
      <c r="GM272" s="9">
        <f>VLOOKUP($C272, Table3[#All], 114, 0)</f>
        <v>0.42310000000000003</v>
      </c>
      <c r="GN272" s="9">
        <f>VLOOKUP($C272, Table3[#All], 115, 0)</f>
        <v>0.1923</v>
      </c>
      <c r="GO272" s="9">
        <f>VLOOKUP($C272, Table3[#All], 116, 0)</f>
        <v>0.3846</v>
      </c>
      <c r="GP272" s="9"/>
      <c r="GQ272" s="10">
        <f t="shared" si="286"/>
        <v>4</v>
      </c>
      <c r="GR272" s="11"/>
      <c r="GS272" s="9">
        <f>VLOOKUP($C272, Table2[#All], 3, 0)</f>
        <v>0</v>
      </c>
      <c r="GT272" s="9">
        <f>VLOOKUP($C272, Table2[#All], 4, 0)</f>
        <v>0</v>
      </c>
      <c r="GU272" s="9">
        <f>VLOOKUP($C272, Table2[#All], 5, 0)</f>
        <v>1</v>
      </c>
      <c r="GV272" s="9">
        <f>VLOOKUP($C272, Table2[#All], 6, 0)</f>
        <v>0</v>
      </c>
      <c r="GW272" s="9">
        <f>VLOOKUP($C272, Table2[#All], 7, 0)</f>
        <v>0</v>
      </c>
      <c r="GX272" s="10">
        <f t="shared" si="287"/>
        <v>3</v>
      </c>
      <c r="GY272" s="11"/>
      <c r="GZ272" s="9">
        <v>0</v>
      </c>
      <c r="HA272" s="9">
        <v>0</v>
      </c>
      <c r="HB272" s="9">
        <v>1</v>
      </c>
      <c r="HC272" s="9">
        <v>0</v>
      </c>
      <c r="HD272" s="9"/>
      <c r="HE272" s="10">
        <f t="shared" si="288"/>
        <v>3</v>
      </c>
      <c r="HF272" s="11"/>
      <c r="HG272" s="9">
        <f>VLOOKUP($C272, Table5[#All], 2, 0)</f>
        <v>0</v>
      </c>
      <c r="HH272" s="9">
        <f>VLOOKUP($C272, Table5[#All], 3, 0)</f>
        <v>0</v>
      </c>
      <c r="HI272" s="9">
        <f>VLOOKUP($C272, Table5[#All], 4, 0)</f>
        <v>0</v>
      </c>
      <c r="HJ272" s="9">
        <f>VLOOKUP($C272, Table5[#All], 5, 0)</f>
        <v>1</v>
      </c>
      <c r="HK272" s="9">
        <f>VLOOKUP($C272, Table5[#All], 6, 0)</f>
        <v>0</v>
      </c>
      <c r="HL272" s="10">
        <f t="shared" si="289"/>
        <v>4</v>
      </c>
      <c r="HM272" s="11"/>
      <c r="HN272" s="9">
        <f>VLOOKUP($C272, Table5[#All], 7, 0)</f>
        <v>0</v>
      </c>
      <c r="HO272" s="9">
        <f>VLOOKUP($C272, Table5[#All], 8, 0)</f>
        <v>1</v>
      </c>
      <c r="HP272" s="9">
        <f>VLOOKUP($C272, Table5[#All], 9, 0)</f>
        <v>0</v>
      </c>
      <c r="HQ272" s="9">
        <f>VLOOKUP($C272, Table5[#All], 10, 0)</f>
        <v>0</v>
      </c>
      <c r="HR272" s="9">
        <f>VLOOKUP($C272, Table5[#All], 11, 0)</f>
        <v>0</v>
      </c>
      <c r="HS272" s="10">
        <f t="shared" si="290"/>
        <v>2</v>
      </c>
      <c r="HT272" s="11"/>
      <c r="HU272" s="9">
        <f>VLOOKUP($C272, Table5[#All], 12, 0)</f>
        <v>1</v>
      </c>
      <c r="HV272" s="9">
        <f>VLOOKUP($C272, Table5[#All], 13, 0)</f>
        <v>0</v>
      </c>
      <c r="HW272" s="9">
        <f>VLOOKUP($C272, Table5[#All], 14, 0)</f>
        <v>0</v>
      </c>
      <c r="HX272" s="9">
        <f>VLOOKUP($C272, Table5[#All], 15, 0)</f>
        <v>0</v>
      </c>
      <c r="HY272" s="9">
        <f>VLOOKUP($C272, Table5[#All], 16, 0)</f>
        <v>0</v>
      </c>
      <c r="HZ272" s="10">
        <f t="shared" si="291"/>
        <v>1</v>
      </c>
      <c r="IA272" s="11"/>
      <c r="IB272" s="9">
        <f>VLOOKUP($C272, Table5[#All], 17, 0)</f>
        <v>0</v>
      </c>
      <c r="IC272" s="9">
        <f>VLOOKUP($C272, Table5[#All], 18, 0)</f>
        <v>1</v>
      </c>
      <c r="ID272" s="9">
        <f>VLOOKUP($C272, Table5[#All], 19, 0)</f>
        <v>0</v>
      </c>
      <c r="IE272" s="9">
        <f>VLOOKUP($C272, Table5[#All], 20, 0)</f>
        <v>0</v>
      </c>
      <c r="IF272" s="9">
        <f>VLOOKUP($C272, Table5[#All], 21, 0)</f>
        <v>0</v>
      </c>
      <c r="IG272" s="10">
        <f t="shared" si="292"/>
        <v>2</v>
      </c>
      <c r="IH272" s="11"/>
      <c r="II272" s="9">
        <f>VLOOKUP($C272, Table5[#All], 22, 0)</f>
        <v>1</v>
      </c>
      <c r="IJ272" s="9">
        <f>VLOOKUP($C272, Table5[#All], 23, 0)</f>
        <v>0</v>
      </c>
      <c r="IK272" s="9">
        <f>VLOOKUP($C272, Table5[#All], 24, 0)</f>
        <v>0</v>
      </c>
      <c r="IL272" s="9">
        <f>VLOOKUP($C272, Table5[#All], 25, 0)</f>
        <v>0</v>
      </c>
      <c r="IM272" s="9">
        <f>VLOOKUP($C272, Table5[#All], 26, 0)</f>
        <v>0</v>
      </c>
      <c r="IN272" s="10">
        <f t="shared" si="293"/>
        <v>1</v>
      </c>
      <c r="IO272" s="11"/>
      <c r="IP272" s="9">
        <v>1</v>
      </c>
      <c r="IQ272" s="9">
        <v>0</v>
      </c>
      <c r="IR272" s="9">
        <v>0</v>
      </c>
      <c r="IS272" s="9">
        <v>0</v>
      </c>
      <c r="IT272" s="9">
        <v>0</v>
      </c>
      <c r="IU272" s="10">
        <f t="shared" si="294"/>
        <v>1</v>
      </c>
      <c r="IV272" s="82"/>
    </row>
    <row r="273" spans="1:256" ht="16.3" thickTop="1" thickBot="1" x14ac:dyDescent="0.35">
      <c r="A273" s="16" t="s">
        <v>684</v>
      </c>
      <c r="B273" s="16" t="s">
        <v>690</v>
      </c>
      <c r="C273" s="16" t="s">
        <v>691</v>
      </c>
      <c r="D273" s="11"/>
      <c r="E273" s="9">
        <f>VLOOKUP($C273, Table3[#All], 2, 0)</f>
        <v>0</v>
      </c>
      <c r="F273" s="9"/>
      <c r="G273" s="9">
        <f>VLOOKUP($C273, Table3[#All], 3, 0)</f>
        <v>0.59179999999999999</v>
      </c>
      <c r="H273" s="9">
        <f>VLOOKUP($C273, Table3[#All], 4, 0)</f>
        <v>0.32650000000000001</v>
      </c>
      <c r="I273" s="9">
        <f>VLOOKUP($C273, Table3[#All], 5, 0)</f>
        <v>8.1600000000000006E-2</v>
      </c>
      <c r="J273" s="10">
        <f t="shared" si="295"/>
        <v>4</v>
      </c>
      <c r="K273" s="11"/>
      <c r="L273" s="9">
        <f>VLOOKUP($C273, Table3[#All], 6, 0)</f>
        <v>0</v>
      </c>
      <c r="M273" s="9"/>
      <c r="N273" s="9">
        <f>VLOOKUP($C273, Table3[#All], 7, 0)</f>
        <v>0</v>
      </c>
      <c r="O273" s="9">
        <f>VLOOKUP($C273, Table3[#All], 8, 0)</f>
        <v>0</v>
      </c>
      <c r="P273" s="9">
        <f>VLOOKUP($C273, Table3[#All], 9, 0)</f>
        <v>1</v>
      </c>
      <c r="Q273" s="10">
        <f t="shared" si="296"/>
        <v>5</v>
      </c>
      <c r="R273" s="11"/>
      <c r="S273" s="9">
        <f>VLOOKUP($C273, Table3[#All], 10, 0)</f>
        <v>8.1600000000000006E-2</v>
      </c>
      <c r="T273" s="9">
        <f>VLOOKUP($C273, Table3[#All], 11, 0)</f>
        <v>0.30609999999999998</v>
      </c>
      <c r="U273" s="9">
        <f>VLOOKUP($C273, Table3[#All], 12, 0)</f>
        <v>0.59179999999999999</v>
      </c>
      <c r="V273" s="9">
        <f>VLOOKUP($C273, Table3[#All], 13, 0)</f>
        <v>2.0400000000000001E-2</v>
      </c>
      <c r="W273" s="9">
        <f>VLOOKUP($C273, Table3[#All], 14, 0)</f>
        <v>0</v>
      </c>
      <c r="X273" s="10">
        <f t="shared" si="297"/>
        <v>3</v>
      </c>
      <c r="Y273" s="11"/>
      <c r="Z273" s="9">
        <f>VLOOKUP($C273, Table3[#All], 15, 0)</f>
        <v>0.12240000000000001</v>
      </c>
      <c r="AA273" s="9">
        <f>VLOOKUP($C273, Table3[#All], 16, 0)</f>
        <v>0.44900000000000001</v>
      </c>
      <c r="AB273" s="9">
        <f>VLOOKUP($C273, Table3[#All], 17, 0)</f>
        <v>0.42859999999999998</v>
      </c>
      <c r="AC273" s="9">
        <f>VLOOKUP($C273, Table3[#All], 18, 0)</f>
        <v>0</v>
      </c>
      <c r="AD273" s="9">
        <f>VLOOKUP($C273, Table3[#All], 19, 0)</f>
        <v>0</v>
      </c>
      <c r="AE273" s="10">
        <f t="shared" si="267"/>
        <v>3</v>
      </c>
      <c r="AF273" s="11"/>
      <c r="AG273" s="9">
        <f>VLOOKUP($C273, Table3[#All], 20, 0)</f>
        <v>2.9399999999999999E-2</v>
      </c>
      <c r="AH273" s="9">
        <f>VLOOKUP($C273, Table3[#All], 21, 0)</f>
        <v>0.5</v>
      </c>
      <c r="AI273" s="9">
        <f>VLOOKUP($C273, Table3[#All], 22, 0)</f>
        <v>0.47060000000000002</v>
      </c>
      <c r="AJ273" s="9"/>
      <c r="AK273" s="9"/>
      <c r="AL273" s="10">
        <f t="shared" si="268"/>
        <v>3</v>
      </c>
      <c r="AM273" s="11"/>
      <c r="AN273" s="9">
        <f>VLOOKUP($C273, Table3[#All], 23, 0)</f>
        <v>1</v>
      </c>
      <c r="AO273" s="9">
        <f>VLOOKUP($C273, Table3[#All], 24, 0)</f>
        <v>0</v>
      </c>
      <c r="AP273" s="9">
        <f>VLOOKUP($C273, Table3[#All], 25, 0)</f>
        <v>0</v>
      </c>
      <c r="AQ273" s="9">
        <f>VLOOKUP($C273, Table3[#All], 26, 0)</f>
        <v>0</v>
      </c>
      <c r="AR273" s="9"/>
      <c r="AS273" s="12">
        <f t="shared" si="269"/>
        <v>1</v>
      </c>
      <c r="AT273" s="11"/>
      <c r="AU273" s="9">
        <f>VLOOKUP($C273, Table3[#All], 27, 0)</f>
        <v>0.87760000000000005</v>
      </c>
      <c r="AV273" s="9">
        <f>VLOOKUP($C273, Table3[#All], 28, 0)</f>
        <v>6.1200000000000004E-2</v>
      </c>
      <c r="AW273" s="9">
        <f>VLOOKUP($C273, Table3[#All], 29, 0)</f>
        <v>6.1200000000000004E-2</v>
      </c>
      <c r="AX273" s="9"/>
      <c r="AY273" s="9"/>
      <c r="AZ273" s="10">
        <f t="shared" si="298"/>
        <v>1</v>
      </c>
      <c r="BA273" s="11"/>
      <c r="BB273" s="9">
        <f>VLOOKUP($C273, Table3[#All], 30, 0)</f>
        <v>0.24489999999999998</v>
      </c>
      <c r="BC273" s="9">
        <f>VLOOKUP($C273, Table3[#All], 31, 0)</f>
        <v>0.57140000000000002</v>
      </c>
      <c r="BD273" s="9">
        <f>VLOOKUP($C273, Table3[#All], 32, 0)</f>
        <v>0.1837</v>
      </c>
      <c r="BE273" s="9">
        <f>VLOOKUP($C273, Table3[#All], 33, 0)</f>
        <v>0</v>
      </c>
      <c r="BF273" s="9"/>
      <c r="BG273" s="10">
        <f t="shared" si="299"/>
        <v>2</v>
      </c>
      <c r="BH273" s="81"/>
      <c r="BI273" s="9">
        <f>VLOOKUP($C273, Table3[#All], 34, 0)</f>
        <v>0</v>
      </c>
      <c r="BJ273" s="9">
        <f>VLOOKUP($C273, Table3[#All], 35, 0)</f>
        <v>0</v>
      </c>
      <c r="BK273" s="9">
        <f>VLOOKUP($C273, Table3[#All], 36, 0)</f>
        <v>0</v>
      </c>
      <c r="BL273" s="9">
        <f>VLOOKUP($C273, Table3[#All], 37, 0)</f>
        <v>0</v>
      </c>
      <c r="BM273" s="9">
        <f>VLOOKUP($C273, Table3[#All], 38, 0)</f>
        <v>0</v>
      </c>
      <c r="BN273" s="10" t="str">
        <f t="shared" si="300"/>
        <v>N/A</v>
      </c>
      <c r="BO273" s="11"/>
      <c r="BP273" s="9">
        <f>VLOOKUP($C273, Table3[#All], 39, 0)</f>
        <v>0.91839999999999999</v>
      </c>
      <c r="BQ273" s="9">
        <f>VLOOKUP($C273, Table3[#All], 40, 0)</f>
        <v>8.1600000000000006E-2</v>
      </c>
      <c r="BR273" s="9">
        <f>VLOOKUP($C273, Table3[#All], 41, 0)</f>
        <v>0</v>
      </c>
      <c r="BS273" s="9">
        <f>VLOOKUP($C273, Table3[#All], 42, 0)</f>
        <v>0</v>
      </c>
      <c r="BT273" s="9"/>
      <c r="BU273" s="10">
        <f t="shared" si="270"/>
        <v>1</v>
      </c>
      <c r="BV273" s="11"/>
      <c r="BW273" s="9">
        <f>VLOOKUP($C273, Table3[#All], 43, 0)</f>
        <v>0.22450000000000001</v>
      </c>
      <c r="BX273" s="9">
        <f>VLOOKUP($C273, Table3[#All], 44, 0)</f>
        <v>0.77549999999999997</v>
      </c>
      <c r="BY273" s="9">
        <f>VLOOKUP($C273, Table3[#All], 45, 0)</f>
        <v>0</v>
      </c>
      <c r="BZ273" s="9"/>
      <c r="CA273" s="9"/>
      <c r="CB273" s="10">
        <f t="shared" si="271"/>
        <v>2</v>
      </c>
      <c r="CC273" s="81"/>
      <c r="CD273" s="9">
        <f>VLOOKUP($C273, Table3[#All], 46, 0)</f>
        <v>1</v>
      </c>
      <c r="CE273" s="9">
        <f>VLOOKUP($C273, Table3[#All], 47, 0)</f>
        <v>0</v>
      </c>
      <c r="CF273" s="9">
        <f>VLOOKUP($C273, Table3[#All], 48, 0)</f>
        <v>0</v>
      </c>
      <c r="CG273" s="9">
        <f>VLOOKUP($C273, Table3[#All], 49, 0)</f>
        <v>0</v>
      </c>
      <c r="CH273" s="9">
        <f>VLOOKUP($C273, Table3[#All], 50, 0)</f>
        <v>0</v>
      </c>
      <c r="CI273" s="12">
        <f t="shared" si="272"/>
        <v>1</v>
      </c>
      <c r="CJ273" s="13"/>
      <c r="CK273" s="9">
        <f>VLOOKUP($C273, Table3[#All], 51, 0)</f>
        <v>0</v>
      </c>
      <c r="CL273" s="9">
        <f>VLOOKUP($C273, Table3[#All], 52, 0)</f>
        <v>0.97959999999999992</v>
      </c>
      <c r="CM273" s="9">
        <f>VLOOKUP($C273, Table3[#All], 53, 0)</f>
        <v>2.0400000000000001E-2</v>
      </c>
      <c r="CN273" s="9">
        <f>VLOOKUP($C273, Table3[#All], 54, 0)</f>
        <v>0</v>
      </c>
      <c r="CO273" s="9"/>
      <c r="CP273" s="10">
        <f t="shared" si="273"/>
        <v>2</v>
      </c>
      <c r="CQ273" s="11"/>
      <c r="CR273" s="9">
        <f>VLOOKUP($C273, Table3[#All], 55, 0)</f>
        <v>2.0400000000000001E-2</v>
      </c>
      <c r="CS273" s="9">
        <f>VLOOKUP($C273, Table3[#All], 56, 0)</f>
        <v>0.32650000000000001</v>
      </c>
      <c r="CT273" s="9">
        <f>VLOOKUP($C273, Table3[#All], 57, 0)</f>
        <v>0.24489999999999998</v>
      </c>
      <c r="CU273" s="9">
        <f>VLOOKUP($C273, Table3[#All], 58, 0)</f>
        <v>0.28570000000000001</v>
      </c>
      <c r="CV273" s="9">
        <f>VLOOKUP($C273, Table3[#All], 59, 0)</f>
        <v>0.12240000000000001</v>
      </c>
      <c r="CW273" s="14">
        <f t="shared" si="274"/>
        <v>4</v>
      </c>
      <c r="CX273" s="81"/>
      <c r="CY273" s="9">
        <f>VLOOKUP($C273, Table3[#All], 60, 0)</f>
        <v>2.0400000000000001E-2</v>
      </c>
      <c r="CZ273" s="9">
        <f>VLOOKUP($C273, Table3[#All], 61, 0)</f>
        <v>0.87760000000000005</v>
      </c>
      <c r="DA273" s="9">
        <f>VLOOKUP($C273, Table3[#All], 62, 0)</f>
        <v>0.10199999999999999</v>
      </c>
      <c r="DB273" s="9">
        <f>VLOOKUP($C273, Table3[#All], 63, 0)</f>
        <v>0</v>
      </c>
      <c r="DC273" s="9">
        <f>VLOOKUP($C273, Table3[#All], 64, 0)</f>
        <v>0</v>
      </c>
      <c r="DD273" s="10">
        <f t="shared" si="275"/>
        <v>2</v>
      </c>
      <c r="DE273" s="11"/>
      <c r="DF273" s="9">
        <f>VLOOKUP($C273, Table3[#All], 65, 0)</f>
        <v>8.1600000000000006E-2</v>
      </c>
      <c r="DG273" s="9"/>
      <c r="DH273" s="9">
        <f>VLOOKUP($C273, Table3[#All], 66, 0)</f>
        <v>0.67349999999999999</v>
      </c>
      <c r="DI273" s="9"/>
      <c r="DJ273" s="9">
        <f>VLOOKUP($C273, Table3[#All], 67, 0)</f>
        <v>0.24489999999999998</v>
      </c>
      <c r="DK273" s="14">
        <f t="shared" si="276"/>
        <v>3</v>
      </c>
      <c r="DL273" s="11"/>
      <c r="DM273" s="9">
        <f>VLOOKUP($C273, Table3[#All], 68, 0)</f>
        <v>0.63270000000000004</v>
      </c>
      <c r="DN273" s="9"/>
      <c r="DO273" s="9">
        <f>VLOOKUP($C273, Table3[#All], 69, 0)</f>
        <v>0.26530000000000004</v>
      </c>
      <c r="DP273" s="9">
        <f>VLOOKUP($C273, Table3[#All], 70, 0)</f>
        <v>0.10199999999999999</v>
      </c>
      <c r="DQ273" s="9"/>
      <c r="DR273" s="14">
        <f t="shared" si="277"/>
        <v>3</v>
      </c>
      <c r="DS273" s="11"/>
      <c r="DT273" s="9">
        <f>VLOOKUP($C273, Table3[#All], 71, 0)</f>
        <v>0.22450000000000001</v>
      </c>
      <c r="DU273" s="9">
        <f>VLOOKUP($C273, Table3[#All], 72, 0)</f>
        <v>0.42859999999999998</v>
      </c>
      <c r="DV273" s="9">
        <f>VLOOKUP($C273, Table3[#All], 73, 0)</f>
        <v>0.12240000000000001</v>
      </c>
      <c r="DW273" s="9">
        <f>VLOOKUP($C273, Table3[#All], 74, 0)</f>
        <v>0.22450000000000001</v>
      </c>
      <c r="DX273" s="9">
        <f>VLOOKUP($C273, Table3[#All], 75, 0)</f>
        <v>0</v>
      </c>
      <c r="DY273" s="12">
        <f t="shared" si="266"/>
        <v>3</v>
      </c>
      <c r="DZ273" s="11"/>
      <c r="EA273" s="9">
        <f>VLOOKUP($C273, Table3[#All], 76, 0)</f>
        <v>1</v>
      </c>
      <c r="EB273" s="9">
        <f>VLOOKUP($C273, Table3[#All], 77, 0)</f>
        <v>0</v>
      </c>
      <c r="EC273" s="9">
        <f>VLOOKUP($C273, Table3[#All], 78, 0)</f>
        <v>0</v>
      </c>
      <c r="ED273" s="9">
        <f>VLOOKUP($C273, Table3[#All], 79, 0)</f>
        <v>0</v>
      </c>
      <c r="EE273" s="9">
        <f>VLOOKUP($C273, Table3[#All], 80, 0)</f>
        <v>0</v>
      </c>
      <c r="EF273" s="10">
        <f t="shared" si="278"/>
        <v>1</v>
      </c>
      <c r="EG273" s="9"/>
      <c r="EH273" s="9">
        <f>VLOOKUP($C273, Table3[#All], 81, 0)</f>
        <v>1</v>
      </c>
      <c r="EI273" s="9">
        <f>VLOOKUP($C273, Table3[#All], 82, 0)</f>
        <v>0</v>
      </c>
      <c r="EJ273" s="9">
        <f>VLOOKUP($C273, Table3[#All], 83, 0)</f>
        <v>0</v>
      </c>
      <c r="EK273" s="9">
        <f>VLOOKUP($C273, Table3[#All], 84, 0)</f>
        <v>0</v>
      </c>
      <c r="EL273" s="9">
        <f>VLOOKUP($C273, Table3[#All], 85, 0)</f>
        <v>0</v>
      </c>
      <c r="EM273" s="14">
        <f t="shared" si="279"/>
        <v>1</v>
      </c>
      <c r="EN273" s="11"/>
      <c r="EO273" s="9">
        <f>VLOOKUP($C273, Table3[#All], 86, 0)</f>
        <v>0.55100000000000005</v>
      </c>
      <c r="EP273" s="9"/>
      <c r="EQ273" s="9">
        <f>VLOOKUP($C273, Table3[#All], 87, 0)</f>
        <v>0.44900000000000001</v>
      </c>
      <c r="ER273" s="9"/>
      <c r="ES273" s="9"/>
      <c r="ET273" s="14">
        <f t="shared" si="280"/>
        <v>3</v>
      </c>
      <c r="EU273" s="11"/>
      <c r="EV273" s="9">
        <f>VLOOKUP($C273, Table3[#All], 88, 0)</f>
        <v>1</v>
      </c>
      <c r="EW273" s="9">
        <f>VLOOKUP($C273, Table3[#All], 89, 0)</f>
        <v>0</v>
      </c>
      <c r="EX273" s="9">
        <f>VLOOKUP($C273, Table3[#All], 90, 0)</f>
        <v>0</v>
      </c>
      <c r="EY273" s="9">
        <f>VLOOKUP($C273, Table3[#All], 91, 0)</f>
        <v>0</v>
      </c>
      <c r="EZ273" s="9">
        <f>VLOOKUP($C273, Table3[#All], 92, 0)</f>
        <v>0</v>
      </c>
      <c r="FA273" s="12">
        <f t="shared" si="281"/>
        <v>1</v>
      </c>
      <c r="FB273" s="11"/>
      <c r="FC273" s="9">
        <f>VLOOKUP($C273, Table3[#All], 93, 0)</f>
        <v>0</v>
      </c>
      <c r="FD273" s="9">
        <f>VLOOKUP($C273, Table3[#All], 94, 0)</f>
        <v>0.65310000000000001</v>
      </c>
      <c r="FE273" s="9">
        <f>VLOOKUP($C273, Table3[#All], 95, 0)</f>
        <v>0.34689999999999999</v>
      </c>
      <c r="FF273" s="9">
        <f>VLOOKUP($C273, Table3[#All], 96, 0)</f>
        <v>0</v>
      </c>
      <c r="FG273" s="9"/>
      <c r="FH273" s="10">
        <f t="shared" si="282"/>
        <v>3</v>
      </c>
      <c r="FI273" s="11"/>
      <c r="FJ273" s="9">
        <f>VLOOKUP($C273, Table3[#All], 97, 0)</f>
        <v>0</v>
      </c>
      <c r="FK273" s="9">
        <f>VLOOKUP($C273, Table3[#All], 98, 0)</f>
        <v>0</v>
      </c>
      <c r="FL273" s="9">
        <f>VLOOKUP($C273, Table3[#All], 99, 0)</f>
        <v>0</v>
      </c>
      <c r="FM273" s="9">
        <f>VLOOKUP($C273, Table3[#All], 100, 0)</f>
        <v>1</v>
      </c>
      <c r="FN273" s="9">
        <f>VLOOKUP($C273, Table3[#All], 101, 0)</f>
        <v>0</v>
      </c>
      <c r="FO273" s="14">
        <f t="shared" si="283"/>
        <v>4</v>
      </c>
      <c r="FP273" s="11"/>
      <c r="FQ273" s="9">
        <f>VLOOKUP($C273, Table3[#All], 102, 0)</f>
        <v>0.51019999999999999</v>
      </c>
      <c r="FR273" s="9">
        <f>VLOOKUP($C273, Table3[#All], 103, 0)</f>
        <v>0.48979999999999996</v>
      </c>
      <c r="FS273" s="9">
        <f>VLOOKUP($C273, Table3[#All], 104, 0)</f>
        <v>0</v>
      </c>
      <c r="FT273" s="9">
        <f>VLOOKUP($C273, Table3[#All], 105, 0)</f>
        <v>0</v>
      </c>
      <c r="FU273" s="9">
        <v>0</v>
      </c>
      <c r="FV273" s="10">
        <f t="shared" si="284"/>
        <v>2</v>
      </c>
      <c r="FW273" s="11"/>
      <c r="FX273" s="9">
        <f>VLOOKUP($C273, Table3[#All], 106, 0)</f>
        <v>0.34689999999999999</v>
      </c>
      <c r="FY273" s="9"/>
      <c r="FZ273" s="9">
        <f>VLOOKUP($C273, Table3[#All], 107, 0)</f>
        <v>0.61219999999999997</v>
      </c>
      <c r="GA273" s="9">
        <f>VLOOKUP($C273, Table3[#All], 108, 0)</f>
        <v>4.0800000000000003E-2</v>
      </c>
      <c r="GB273" s="9"/>
      <c r="GC273" s="10">
        <f t="shared" si="301"/>
        <v>3</v>
      </c>
      <c r="GD273" s="81"/>
      <c r="GE273" s="9">
        <f>VLOOKUP($C273, Table3[#All], 109, 0)</f>
        <v>0</v>
      </c>
      <c r="GF273" s="9">
        <f>VLOOKUP($C273, Table3[#All], 110, 0)</f>
        <v>0.95</v>
      </c>
      <c r="GG273" s="9">
        <f>VLOOKUP($C273, Table3[#All], 111, 0)</f>
        <v>0.05</v>
      </c>
      <c r="GH273" s="9"/>
      <c r="GI273" s="9">
        <f>VLOOKUP($C273, Table3[#All], 112, 0)</f>
        <v>0</v>
      </c>
      <c r="GJ273" s="12">
        <f t="shared" si="285"/>
        <v>2</v>
      </c>
      <c r="GK273" s="11"/>
      <c r="GL273" s="9">
        <f>VLOOKUP($C273, Table3[#All], 113, 0)</f>
        <v>8.1600000000000006E-2</v>
      </c>
      <c r="GM273" s="9">
        <f>VLOOKUP($C273, Table3[#All], 114, 0)</f>
        <v>0.34689999999999999</v>
      </c>
      <c r="GN273" s="9">
        <f>VLOOKUP($C273, Table3[#All], 115, 0)</f>
        <v>0.1429</v>
      </c>
      <c r="GO273" s="9">
        <f>VLOOKUP($C273, Table3[#All], 116, 0)</f>
        <v>0.42859999999999998</v>
      </c>
      <c r="GP273" s="9"/>
      <c r="GQ273" s="10">
        <f t="shared" si="286"/>
        <v>4</v>
      </c>
      <c r="GR273" s="11"/>
      <c r="GS273" s="9">
        <f>VLOOKUP($C273, Table2[#All], 3, 0)</f>
        <v>0</v>
      </c>
      <c r="GT273" s="9">
        <f>VLOOKUP($C273, Table2[#All], 4, 0)</f>
        <v>0</v>
      </c>
      <c r="GU273" s="9">
        <f>VLOOKUP($C273, Table2[#All], 5, 0)</f>
        <v>1</v>
      </c>
      <c r="GV273" s="9">
        <f>VLOOKUP($C273, Table2[#All], 6, 0)</f>
        <v>0</v>
      </c>
      <c r="GW273" s="9">
        <f>VLOOKUP($C273, Table2[#All], 7, 0)</f>
        <v>0</v>
      </c>
      <c r="GX273" s="10">
        <f t="shared" si="287"/>
        <v>3</v>
      </c>
      <c r="GY273" s="11"/>
      <c r="GZ273" s="9">
        <v>0</v>
      </c>
      <c r="HA273" s="9">
        <v>0</v>
      </c>
      <c r="HB273" s="9">
        <v>1</v>
      </c>
      <c r="HC273" s="9">
        <v>0</v>
      </c>
      <c r="HD273" s="9"/>
      <c r="HE273" s="10">
        <f t="shared" si="288"/>
        <v>3</v>
      </c>
      <c r="HF273" s="11"/>
      <c r="HG273" s="9">
        <f>VLOOKUP($C273, Table5[#All], 2, 0)</f>
        <v>0</v>
      </c>
      <c r="HH273" s="9">
        <f>VLOOKUP($C273, Table5[#All], 3, 0)</f>
        <v>0</v>
      </c>
      <c r="HI273" s="9">
        <f>VLOOKUP($C273, Table5[#All], 4, 0)</f>
        <v>1</v>
      </c>
      <c r="HJ273" s="9">
        <f>VLOOKUP($C273, Table5[#All], 5, 0)</f>
        <v>0</v>
      </c>
      <c r="HK273" s="9">
        <f>VLOOKUP($C273, Table5[#All], 6, 0)</f>
        <v>0</v>
      </c>
      <c r="HL273" s="10">
        <f t="shared" si="289"/>
        <v>3</v>
      </c>
      <c r="HM273" s="11"/>
      <c r="HN273" s="9">
        <f>VLOOKUP($C273, Table5[#All], 7, 0)</f>
        <v>0</v>
      </c>
      <c r="HO273" s="9">
        <f>VLOOKUP($C273, Table5[#All], 8, 0)</f>
        <v>1</v>
      </c>
      <c r="HP273" s="9">
        <f>VLOOKUP($C273, Table5[#All], 9, 0)</f>
        <v>0</v>
      </c>
      <c r="HQ273" s="9">
        <f>VLOOKUP($C273, Table5[#All], 10, 0)</f>
        <v>0</v>
      </c>
      <c r="HR273" s="9">
        <f>VLOOKUP($C273, Table5[#All], 11, 0)</f>
        <v>0</v>
      </c>
      <c r="HS273" s="10">
        <f t="shared" si="290"/>
        <v>2</v>
      </c>
      <c r="HT273" s="11"/>
      <c r="HU273" s="9">
        <f>VLOOKUP($C273, Table5[#All], 12, 0)</f>
        <v>1</v>
      </c>
      <c r="HV273" s="9">
        <f>VLOOKUP($C273, Table5[#All], 13, 0)</f>
        <v>0</v>
      </c>
      <c r="HW273" s="9">
        <f>VLOOKUP($C273, Table5[#All], 14, 0)</f>
        <v>0</v>
      </c>
      <c r="HX273" s="9">
        <f>VLOOKUP($C273, Table5[#All], 15, 0)</f>
        <v>0</v>
      </c>
      <c r="HY273" s="9">
        <f>VLOOKUP($C273, Table5[#All], 16, 0)</f>
        <v>0</v>
      </c>
      <c r="HZ273" s="10">
        <f t="shared" si="291"/>
        <v>1</v>
      </c>
      <c r="IA273" s="11"/>
      <c r="IB273" s="9">
        <f>VLOOKUP($C273, Table5[#All], 17, 0)</f>
        <v>0</v>
      </c>
      <c r="IC273" s="9">
        <f>VLOOKUP($C273, Table5[#All], 18, 0)</f>
        <v>1</v>
      </c>
      <c r="ID273" s="9">
        <f>VLOOKUP($C273, Table5[#All], 19, 0)</f>
        <v>0</v>
      </c>
      <c r="IE273" s="9">
        <f>VLOOKUP($C273, Table5[#All], 20, 0)</f>
        <v>0</v>
      </c>
      <c r="IF273" s="9">
        <f>VLOOKUP($C273, Table5[#All], 21, 0)</f>
        <v>0</v>
      </c>
      <c r="IG273" s="10">
        <f t="shared" si="292"/>
        <v>2</v>
      </c>
      <c r="IH273" s="11"/>
      <c r="II273" s="9">
        <f>VLOOKUP($C273, Table5[#All], 22, 0)</f>
        <v>1</v>
      </c>
      <c r="IJ273" s="9">
        <f>VLOOKUP($C273, Table5[#All], 23, 0)</f>
        <v>0</v>
      </c>
      <c r="IK273" s="9">
        <f>VLOOKUP($C273, Table5[#All], 24, 0)</f>
        <v>0</v>
      </c>
      <c r="IL273" s="9">
        <f>VLOOKUP($C273, Table5[#All], 25, 0)</f>
        <v>0</v>
      </c>
      <c r="IM273" s="9">
        <f>VLOOKUP($C273, Table5[#All], 26, 0)</f>
        <v>0</v>
      </c>
      <c r="IN273" s="10">
        <f t="shared" si="293"/>
        <v>1</v>
      </c>
      <c r="IO273" s="11"/>
      <c r="IP273" s="9">
        <v>1</v>
      </c>
      <c r="IQ273" s="9">
        <v>0</v>
      </c>
      <c r="IR273" s="9">
        <v>0</v>
      </c>
      <c r="IS273" s="9">
        <v>0</v>
      </c>
      <c r="IT273" s="9">
        <v>0</v>
      </c>
      <c r="IU273" s="10">
        <f t="shared" si="294"/>
        <v>1</v>
      </c>
      <c r="IV273" s="82"/>
    </row>
    <row r="274" spans="1:256" ht="16.3" thickTop="1" thickBot="1" x14ac:dyDescent="0.35">
      <c r="A274" s="16" t="s">
        <v>684</v>
      </c>
      <c r="B274" s="16" t="s">
        <v>692</v>
      </c>
      <c r="C274" s="16" t="s">
        <v>693</v>
      </c>
      <c r="D274" s="11"/>
      <c r="E274" s="9">
        <f>VLOOKUP($C274, Table3[#All], 2, 0)</f>
        <v>0</v>
      </c>
      <c r="F274" s="9"/>
      <c r="G274" s="9">
        <f>VLOOKUP($C274, Table3[#All], 3, 0)</f>
        <v>0.52170000000000005</v>
      </c>
      <c r="H274" s="9">
        <f>VLOOKUP($C274, Table3[#All], 4, 0)</f>
        <v>0.4783</v>
      </c>
      <c r="I274" s="9">
        <f>VLOOKUP($C274, Table3[#All], 5, 0)</f>
        <v>0</v>
      </c>
      <c r="J274" s="10">
        <f t="shared" si="295"/>
        <v>4</v>
      </c>
      <c r="K274" s="11"/>
      <c r="L274" s="9">
        <f>VLOOKUP($C274, Table3[#All], 6, 0)</f>
        <v>0</v>
      </c>
      <c r="M274" s="9"/>
      <c r="N274" s="9">
        <f>VLOOKUP($C274, Table3[#All], 7, 0)</f>
        <v>0</v>
      </c>
      <c r="O274" s="9">
        <f>VLOOKUP($C274, Table3[#All], 8, 0)</f>
        <v>0</v>
      </c>
      <c r="P274" s="9">
        <f>VLOOKUP($C274, Table3[#All], 9, 0)</f>
        <v>1</v>
      </c>
      <c r="Q274" s="10">
        <f t="shared" si="296"/>
        <v>5</v>
      </c>
      <c r="R274" s="11"/>
      <c r="S274" s="9">
        <f>VLOOKUP($C274, Table3[#All], 10, 0)</f>
        <v>4.3499999999999997E-2</v>
      </c>
      <c r="T274" s="9">
        <f>VLOOKUP($C274, Table3[#All], 11, 0)</f>
        <v>0.21739999999999998</v>
      </c>
      <c r="U274" s="9">
        <f>VLOOKUP($C274, Table3[#All], 12, 0)</f>
        <v>0.73909999999999998</v>
      </c>
      <c r="V274" s="9">
        <f>VLOOKUP($C274, Table3[#All], 13, 0)</f>
        <v>0</v>
      </c>
      <c r="W274" s="9">
        <f>VLOOKUP($C274, Table3[#All], 14, 0)</f>
        <v>0</v>
      </c>
      <c r="X274" s="10">
        <f t="shared" si="297"/>
        <v>3</v>
      </c>
      <c r="Y274" s="11"/>
      <c r="Z274" s="9">
        <f>VLOOKUP($C274, Table3[#All], 15, 0)</f>
        <v>0.1739</v>
      </c>
      <c r="AA274" s="9">
        <f>VLOOKUP($C274, Table3[#All], 16, 0)</f>
        <v>0.26090000000000002</v>
      </c>
      <c r="AB274" s="9">
        <f>VLOOKUP($C274, Table3[#All], 17, 0)</f>
        <v>0.52170000000000005</v>
      </c>
      <c r="AC274" s="9">
        <f>VLOOKUP($C274, Table3[#All], 18, 0)</f>
        <v>4.3499999999999997E-2</v>
      </c>
      <c r="AD274" s="9">
        <f>VLOOKUP($C274, Table3[#All], 19, 0)</f>
        <v>0</v>
      </c>
      <c r="AE274" s="10">
        <f t="shared" si="267"/>
        <v>3</v>
      </c>
      <c r="AF274" s="11"/>
      <c r="AG274" s="9">
        <f>VLOOKUP($C274, Table3[#All], 20, 0)</f>
        <v>0</v>
      </c>
      <c r="AH274" s="9">
        <f>VLOOKUP($C274, Table3[#All], 21, 0)</f>
        <v>0.47060000000000002</v>
      </c>
      <c r="AI274" s="9">
        <f>VLOOKUP($C274, Table3[#All], 22, 0)</f>
        <v>0.52939999999999998</v>
      </c>
      <c r="AJ274" s="9"/>
      <c r="AK274" s="9"/>
      <c r="AL274" s="10">
        <f t="shared" si="268"/>
        <v>3</v>
      </c>
      <c r="AM274" s="11"/>
      <c r="AN274" s="9">
        <f>VLOOKUP($C274, Table3[#All], 23, 0)</f>
        <v>1</v>
      </c>
      <c r="AO274" s="9">
        <f>VLOOKUP($C274, Table3[#All], 24, 0)</f>
        <v>0</v>
      </c>
      <c r="AP274" s="9">
        <f>VLOOKUP($C274, Table3[#All], 25, 0)</f>
        <v>0</v>
      </c>
      <c r="AQ274" s="9">
        <f>VLOOKUP($C274, Table3[#All], 26, 0)</f>
        <v>0</v>
      </c>
      <c r="AR274" s="9"/>
      <c r="AS274" s="12">
        <f t="shared" si="269"/>
        <v>1</v>
      </c>
      <c r="AT274" s="11"/>
      <c r="AU274" s="9">
        <f>VLOOKUP($C274, Table3[#All], 27, 0)</f>
        <v>0.86959999999999993</v>
      </c>
      <c r="AV274" s="9">
        <f>VLOOKUP($C274, Table3[#All], 28, 0)</f>
        <v>4.3499999999999997E-2</v>
      </c>
      <c r="AW274" s="9">
        <f>VLOOKUP($C274, Table3[#All], 29, 0)</f>
        <v>8.6999999999999994E-2</v>
      </c>
      <c r="AX274" s="9"/>
      <c r="AY274" s="9"/>
      <c r="AZ274" s="10">
        <f t="shared" si="298"/>
        <v>1</v>
      </c>
      <c r="BA274" s="11"/>
      <c r="BB274" s="9">
        <f>VLOOKUP($C274, Table3[#All], 30, 0)</f>
        <v>0.3478</v>
      </c>
      <c r="BC274" s="9">
        <f>VLOOKUP($C274, Table3[#All], 31, 0)</f>
        <v>0.52170000000000005</v>
      </c>
      <c r="BD274" s="9">
        <f>VLOOKUP($C274, Table3[#All], 32, 0)</f>
        <v>0.13039999999999999</v>
      </c>
      <c r="BE274" s="9">
        <f>VLOOKUP($C274, Table3[#All], 33, 0)</f>
        <v>0</v>
      </c>
      <c r="BF274" s="9"/>
      <c r="BG274" s="10">
        <f t="shared" si="299"/>
        <v>2</v>
      </c>
      <c r="BH274" s="81"/>
      <c r="BI274" s="9">
        <f>VLOOKUP($C274, Table3[#All], 34, 0)</f>
        <v>0</v>
      </c>
      <c r="BJ274" s="9">
        <f>VLOOKUP($C274, Table3[#All], 35, 0)</f>
        <v>0</v>
      </c>
      <c r="BK274" s="9">
        <f>VLOOKUP($C274, Table3[#All], 36, 0)</f>
        <v>0</v>
      </c>
      <c r="BL274" s="9">
        <f>VLOOKUP($C274, Table3[#All], 37, 0)</f>
        <v>0</v>
      </c>
      <c r="BM274" s="9">
        <f>VLOOKUP($C274, Table3[#All], 38, 0)</f>
        <v>0</v>
      </c>
      <c r="BN274" s="10" t="str">
        <f t="shared" si="300"/>
        <v>N/A</v>
      </c>
      <c r="BO274" s="11"/>
      <c r="BP274" s="9">
        <f>VLOOKUP($C274, Table3[#All], 39, 0)</f>
        <v>0.86959999999999993</v>
      </c>
      <c r="BQ274" s="9">
        <f>VLOOKUP($C274, Table3[#All], 40, 0)</f>
        <v>0.13039999999999999</v>
      </c>
      <c r="BR274" s="9">
        <f>VLOOKUP($C274, Table3[#All], 41, 0)</f>
        <v>0</v>
      </c>
      <c r="BS274" s="9">
        <f>VLOOKUP($C274, Table3[#All], 42, 0)</f>
        <v>0</v>
      </c>
      <c r="BT274" s="9"/>
      <c r="BU274" s="10">
        <f t="shared" si="270"/>
        <v>1</v>
      </c>
      <c r="BV274" s="11"/>
      <c r="BW274" s="9">
        <f>VLOOKUP($C274, Table3[#All], 43, 0)</f>
        <v>0.21739999999999998</v>
      </c>
      <c r="BX274" s="9">
        <f>VLOOKUP($C274, Table3[#All], 44, 0)</f>
        <v>0.78260000000000007</v>
      </c>
      <c r="BY274" s="9">
        <f>VLOOKUP($C274, Table3[#All], 45, 0)</f>
        <v>0</v>
      </c>
      <c r="BZ274" s="9"/>
      <c r="CA274" s="9"/>
      <c r="CB274" s="10">
        <f t="shared" si="271"/>
        <v>2</v>
      </c>
      <c r="CC274" s="81"/>
      <c r="CD274" s="9">
        <f>VLOOKUP($C274, Table3[#All], 46, 0)</f>
        <v>1</v>
      </c>
      <c r="CE274" s="9">
        <f>VLOOKUP($C274, Table3[#All], 47, 0)</f>
        <v>0</v>
      </c>
      <c r="CF274" s="9">
        <f>VLOOKUP($C274, Table3[#All], 48, 0)</f>
        <v>0</v>
      </c>
      <c r="CG274" s="9">
        <f>VLOOKUP($C274, Table3[#All], 49, 0)</f>
        <v>0</v>
      </c>
      <c r="CH274" s="9">
        <f>VLOOKUP($C274, Table3[#All], 50, 0)</f>
        <v>0</v>
      </c>
      <c r="CI274" s="12">
        <f t="shared" si="272"/>
        <v>1</v>
      </c>
      <c r="CJ274" s="13"/>
      <c r="CK274" s="9">
        <f>VLOOKUP($C274, Table3[#All], 51, 0)</f>
        <v>0</v>
      </c>
      <c r="CL274" s="9">
        <f>VLOOKUP($C274, Table3[#All], 52, 0)</f>
        <v>0.95650000000000002</v>
      </c>
      <c r="CM274" s="9">
        <f>VLOOKUP($C274, Table3[#All], 53, 0)</f>
        <v>4.3499999999999997E-2</v>
      </c>
      <c r="CN274" s="9">
        <f>VLOOKUP($C274, Table3[#All], 54, 0)</f>
        <v>0</v>
      </c>
      <c r="CO274" s="9"/>
      <c r="CP274" s="10">
        <f t="shared" si="273"/>
        <v>2</v>
      </c>
      <c r="CQ274" s="11"/>
      <c r="CR274" s="9">
        <f>VLOOKUP($C274, Table3[#All], 55, 0)</f>
        <v>0</v>
      </c>
      <c r="CS274" s="9">
        <f>VLOOKUP($C274, Table3[#All], 56, 0)</f>
        <v>0.39130000000000004</v>
      </c>
      <c r="CT274" s="9">
        <f>VLOOKUP($C274, Table3[#All], 57, 0)</f>
        <v>0.3478</v>
      </c>
      <c r="CU274" s="9">
        <f>VLOOKUP($C274, Table3[#All], 58, 0)</f>
        <v>0.1739</v>
      </c>
      <c r="CV274" s="9">
        <f>VLOOKUP($C274, Table3[#All], 59, 0)</f>
        <v>8.6999999999999994E-2</v>
      </c>
      <c r="CW274" s="14">
        <f t="shared" si="274"/>
        <v>4</v>
      </c>
      <c r="CX274" s="81"/>
      <c r="CY274" s="9">
        <f>VLOOKUP($C274, Table3[#All], 60, 0)</f>
        <v>4.3499999999999997E-2</v>
      </c>
      <c r="CZ274" s="9">
        <f>VLOOKUP($C274, Table3[#All], 61, 0)</f>
        <v>0.91299999999999992</v>
      </c>
      <c r="DA274" s="9">
        <f>VLOOKUP($C274, Table3[#All], 62, 0)</f>
        <v>4.3499999999999997E-2</v>
      </c>
      <c r="DB274" s="9">
        <f>VLOOKUP($C274, Table3[#All], 63, 0)</f>
        <v>0</v>
      </c>
      <c r="DC274" s="9">
        <f>VLOOKUP($C274, Table3[#All], 64, 0)</f>
        <v>0</v>
      </c>
      <c r="DD274" s="10">
        <f t="shared" si="275"/>
        <v>2</v>
      </c>
      <c r="DE274" s="11"/>
      <c r="DF274" s="9">
        <f>VLOOKUP($C274, Table3[#All], 65, 0)</f>
        <v>0.30430000000000001</v>
      </c>
      <c r="DG274" s="9"/>
      <c r="DH274" s="9">
        <f>VLOOKUP($C274, Table3[#All], 66, 0)</f>
        <v>0.43479999999999996</v>
      </c>
      <c r="DI274" s="9"/>
      <c r="DJ274" s="9">
        <f>VLOOKUP($C274, Table3[#All], 67, 0)</f>
        <v>0.26090000000000002</v>
      </c>
      <c r="DK274" s="14">
        <f t="shared" si="276"/>
        <v>5</v>
      </c>
      <c r="DL274" s="11"/>
      <c r="DM274" s="9">
        <f>VLOOKUP($C274, Table3[#All], 68, 0)</f>
        <v>0.69569999999999999</v>
      </c>
      <c r="DN274" s="9"/>
      <c r="DO274" s="9">
        <f>VLOOKUP($C274, Table3[#All], 69, 0)</f>
        <v>0.26090000000000002</v>
      </c>
      <c r="DP274" s="9">
        <f>VLOOKUP($C274, Table3[#All], 70, 0)</f>
        <v>4.3499999999999997E-2</v>
      </c>
      <c r="DQ274" s="9"/>
      <c r="DR274" s="14">
        <f t="shared" si="277"/>
        <v>3</v>
      </c>
      <c r="DS274" s="11"/>
      <c r="DT274" s="9">
        <f>VLOOKUP($C274, Table3[#All], 71, 0)</f>
        <v>0.1739</v>
      </c>
      <c r="DU274" s="9">
        <f>VLOOKUP($C274, Table3[#All], 72, 0)</f>
        <v>0.43479999999999996</v>
      </c>
      <c r="DV274" s="9">
        <f>VLOOKUP($C274, Table3[#All], 73, 0)</f>
        <v>4.3499999999999997E-2</v>
      </c>
      <c r="DW274" s="9">
        <f>VLOOKUP($C274, Table3[#All], 74, 0)</f>
        <v>0.3478</v>
      </c>
      <c r="DX274" s="9">
        <f>VLOOKUP($C274, Table3[#All], 75, 0)</f>
        <v>0</v>
      </c>
      <c r="DY274" s="12">
        <f t="shared" si="266"/>
        <v>4</v>
      </c>
      <c r="DZ274" s="11"/>
      <c r="EA274" s="9">
        <f>VLOOKUP($C274, Table3[#All], 76, 0)</f>
        <v>1</v>
      </c>
      <c r="EB274" s="9">
        <f>VLOOKUP($C274, Table3[#All], 77, 0)</f>
        <v>0</v>
      </c>
      <c r="EC274" s="9">
        <f>VLOOKUP($C274, Table3[#All], 78, 0)</f>
        <v>0</v>
      </c>
      <c r="ED274" s="9">
        <f>VLOOKUP($C274, Table3[#All], 79, 0)</f>
        <v>0</v>
      </c>
      <c r="EE274" s="9">
        <f>VLOOKUP($C274, Table3[#All], 80, 0)</f>
        <v>0</v>
      </c>
      <c r="EF274" s="10">
        <f t="shared" si="278"/>
        <v>1</v>
      </c>
      <c r="EG274" s="9"/>
      <c r="EH274" s="9">
        <f>VLOOKUP($C274, Table3[#All], 81, 0)</f>
        <v>1</v>
      </c>
      <c r="EI274" s="9">
        <f>VLOOKUP($C274, Table3[#All], 82, 0)</f>
        <v>0</v>
      </c>
      <c r="EJ274" s="9">
        <f>VLOOKUP($C274, Table3[#All], 83, 0)</f>
        <v>0</v>
      </c>
      <c r="EK274" s="9">
        <f>VLOOKUP($C274, Table3[#All], 84, 0)</f>
        <v>0</v>
      </c>
      <c r="EL274" s="9">
        <f>VLOOKUP($C274, Table3[#All], 85, 0)</f>
        <v>0</v>
      </c>
      <c r="EM274" s="14">
        <f t="shared" si="279"/>
        <v>1</v>
      </c>
      <c r="EN274" s="11"/>
      <c r="EO274" s="9">
        <f>VLOOKUP($C274, Table3[#All], 86, 0)</f>
        <v>0.43479999999999996</v>
      </c>
      <c r="EP274" s="9"/>
      <c r="EQ274" s="9">
        <f>VLOOKUP($C274, Table3[#All], 87, 0)</f>
        <v>0.56520000000000004</v>
      </c>
      <c r="ER274" s="9"/>
      <c r="ES274" s="9"/>
      <c r="ET274" s="14">
        <f t="shared" si="280"/>
        <v>3</v>
      </c>
      <c r="EU274" s="11"/>
      <c r="EV274" s="9">
        <f>VLOOKUP($C274, Table3[#All], 88, 0)</f>
        <v>1</v>
      </c>
      <c r="EW274" s="9">
        <f>VLOOKUP($C274, Table3[#All], 89, 0)</f>
        <v>0</v>
      </c>
      <c r="EX274" s="9">
        <f>VLOOKUP($C274, Table3[#All], 90, 0)</f>
        <v>0</v>
      </c>
      <c r="EY274" s="9">
        <f>VLOOKUP($C274, Table3[#All], 91, 0)</f>
        <v>0</v>
      </c>
      <c r="EZ274" s="9">
        <f>VLOOKUP($C274, Table3[#All], 92, 0)</f>
        <v>0</v>
      </c>
      <c r="FA274" s="12">
        <f t="shared" si="281"/>
        <v>1</v>
      </c>
      <c r="FB274" s="11"/>
      <c r="FC274" s="9">
        <f>VLOOKUP($C274, Table3[#All], 93, 0)</f>
        <v>0</v>
      </c>
      <c r="FD274" s="9">
        <f>VLOOKUP($C274, Table3[#All], 94, 0)</f>
        <v>0.60870000000000002</v>
      </c>
      <c r="FE274" s="9">
        <f>VLOOKUP($C274, Table3[#All], 95, 0)</f>
        <v>0.39130000000000004</v>
      </c>
      <c r="FF274" s="9">
        <f>VLOOKUP($C274, Table3[#All], 96, 0)</f>
        <v>0</v>
      </c>
      <c r="FG274" s="9"/>
      <c r="FH274" s="10">
        <f t="shared" si="282"/>
        <v>3</v>
      </c>
      <c r="FI274" s="11"/>
      <c r="FJ274" s="9">
        <f>VLOOKUP($C274, Table3[#All], 97, 0)</f>
        <v>0</v>
      </c>
      <c r="FK274" s="9">
        <f>VLOOKUP($C274, Table3[#All], 98, 0)</f>
        <v>0</v>
      </c>
      <c r="FL274" s="9">
        <f>VLOOKUP($C274, Table3[#All], 99, 0)</f>
        <v>0</v>
      </c>
      <c r="FM274" s="9">
        <f>VLOOKUP($C274, Table3[#All], 100, 0)</f>
        <v>0</v>
      </c>
      <c r="FN274" s="9">
        <f>VLOOKUP($C274, Table3[#All], 101, 0)</f>
        <v>1</v>
      </c>
      <c r="FO274" s="14">
        <f t="shared" si="283"/>
        <v>5</v>
      </c>
      <c r="FP274" s="11"/>
      <c r="FQ274" s="9">
        <f>VLOOKUP($C274, Table3[#All], 102, 0)</f>
        <v>0.43479999999999996</v>
      </c>
      <c r="FR274" s="9">
        <f>VLOOKUP($C274, Table3[#All], 103, 0)</f>
        <v>0.56520000000000004</v>
      </c>
      <c r="FS274" s="9">
        <f>VLOOKUP($C274, Table3[#All], 104, 0)</f>
        <v>0</v>
      </c>
      <c r="FT274" s="9">
        <f>VLOOKUP($C274, Table3[#All], 105, 0)</f>
        <v>0</v>
      </c>
      <c r="FU274" s="9">
        <v>0</v>
      </c>
      <c r="FV274" s="10">
        <f t="shared" si="284"/>
        <v>2</v>
      </c>
      <c r="FW274" s="11"/>
      <c r="FX274" s="9">
        <f>VLOOKUP($C274, Table3[#All], 106, 0)</f>
        <v>0.30430000000000001</v>
      </c>
      <c r="FY274" s="9"/>
      <c r="FZ274" s="9">
        <f>VLOOKUP($C274, Table3[#All], 107, 0)</f>
        <v>0.69569999999999999</v>
      </c>
      <c r="GA274" s="9">
        <f>VLOOKUP($C274, Table3[#All], 108, 0)</f>
        <v>0</v>
      </c>
      <c r="GB274" s="9"/>
      <c r="GC274" s="10">
        <f t="shared" si="301"/>
        <v>3</v>
      </c>
      <c r="GD274" s="81"/>
      <c r="GE274" s="9">
        <f>VLOOKUP($C274, Table3[#All], 109, 0)</f>
        <v>0</v>
      </c>
      <c r="GF274" s="9">
        <f>VLOOKUP($C274, Table3[#All], 110, 0)</f>
        <v>1</v>
      </c>
      <c r="GG274" s="9">
        <f>VLOOKUP($C274, Table3[#All], 111, 0)</f>
        <v>0</v>
      </c>
      <c r="GH274" s="9"/>
      <c r="GI274" s="9">
        <f>VLOOKUP($C274, Table3[#All], 112, 0)</f>
        <v>0</v>
      </c>
      <c r="GJ274" s="12">
        <f t="shared" si="285"/>
        <v>2</v>
      </c>
      <c r="GK274" s="11"/>
      <c r="GL274" s="9">
        <f>VLOOKUP($C274, Table3[#All], 113, 0)</f>
        <v>0</v>
      </c>
      <c r="GM274" s="9">
        <f>VLOOKUP($C274, Table3[#All], 114, 0)</f>
        <v>0.3478</v>
      </c>
      <c r="GN274" s="9">
        <f>VLOOKUP($C274, Table3[#All], 115, 0)</f>
        <v>0.13039999999999999</v>
      </c>
      <c r="GO274" s="9">
        <f>VLOOKUP($C274, Table3[#All], 116, 0)</f>
        <v>0.52170000000000005</v>
      </c>
      <c r="GP274" s="9"/>
      <c r="GQ274" s="10">
        <f t="shared" si="286"/>
        <v>4</v>
      </c>
      <c r="GR274" s="11"/>
      <c r="GS274" s="9">
        <f>VLOOKUP($C274, Table2[#All], 3, 0)</f>
        <v>0</v>
      </c>
      <c r="GT274" s="9">
        <f>VLOOKUP($C274, Table2[#All], 4, 0)</f>
        <v>0</v>
      </c>
      <c r="GU274" s="9">
        <f>VLOOKUP($C274, Table2[#All], 5, 0)</f>
        <v>1</v>
      </c>
      <c r="GV274" s="9">
        <f>VLOOKUP($C274, Table2[#All], 6, 0)</f>
        <v>0</v>
      </c>
      <c r="GW274" s="9">
        <f>VLOOKUP($C274, Table2[#All], 7, 0)</f>
        <v>0</v>
      </c>
      <c r="GX274" s="10">
        <f t="shared" si="287"/>
        <v>3</v>
      </c>
      <c r="GY274" s="11"/>
      <c r="GZ274" s="9">
        <v>0</v>
      </c>
      <c r="HA274" s="9">
        <v>0</v>
      </c>
      <c r="HB274" s="9">
        <v>1</v>
      </c>
      <c r="HC274" s="9">
        <v>0</v>
      </c>
      <c r="HD274" s="9"/>
      <c r="HE274" s="10">
        <f t="shared" si="288"/>
        <v>3</v>
      </c>
      <c r="HF274" s="11"/>
      <c r="HG274" s="9">
        <f>VLOOKUP($C274, Table5[#All], 2, 0)</f>
        <v>0</v>
      </c>
      <c r="HH274" s="9">
        <f>VLOOKUP($C274, Table5[#All], 3, 0)</f>
        <v>0</v>
      </c>
      <c r="HI274" s="9">
        <f>VLOOKUP($C274, Table5[#All], 4, 0)</f>
        <v>1</v>
      </c>
      <c r="HJ274" s="9">
        <f>VLOOKUP($C274, Table5[#All], 5, 0)</f>
        <v>0</v>
      </c>
      <c r="HK274" s="9">
        <f>VLOOKUP($C274, Table5[#All], 6, 0)</f>
        <v>0</v>
      </c>
      <c r="HL274" s="10">
        <f t="shared" si="289"/>
        <v>3</v>
      </c>
      <c r="HM274" s="11"/>
      <c r="HN274" s="9">
        <f>VLOOKUP($C274, Table5[#All], 7, 0)</f>
        <v>0</v>
      </c>
      <c r="HO274" s="9">
        <f>VLOOKUP($C274, Table5[#All], 8, 0)</f>
        <v>1</v>
      </c>
      <c r="HP274" s="9">
        <f>VLOOKUP($C274, Table5[#All], 9, 0)</f>
        <v>0</v>
      </c>
      <c r="HQ274" s="9">
        <f>VLOOKUP($C274, Table5[#All], 10, 0)</f>
        <v>0</v>
      </c>
      <c r="HR274" s="9">
        <f>VLOOKUP($C274, Table5[#All], 11, 0)</f>
        <v>0</v>
      </c>
      <c r="HS274" s="10">
        <f t="shared" si="290"/>
        <v>2</v>
      </c>
      <c r="HT274" s="11"/>
      <c r="HU274" s="9">
        <f>VLOOKUP($C274, Table5[#All], 12, 0)</f>
        <v>1</v>
      </c>
      <c r="HV274" s="9">
        <f>VLOOKUP($C274, Table5[#All], 13, 0)</f>
        <v>0</v>
      </c>
      <c r="HW274" s="9">
        <f>VLOOKUP($C274, Table5[#All], 14, 0)</f>
        <v>0</v>
      </c>
      <c r="HX274" s="9">
        <f>VLOOKUP($C274, Table5[#All], 15, 0)</f>
        <v>0</v>
      </c>
      <c r="HY274" s="9">
        <f>VLOOKUP($C274, Table5[#All], 16, 0)</f>
        <v>0</v>
      </c>
      <c r="HZ274" s="10">
        <f t="shared" si="291"/>
        <v>1</v>
      </c>
      <c r="IA274" s="11"/>
      <c r="IB274" s="9">
        <f>VLOOKUP($C274, Table5[#All], 17, 0)</f>
        <v>0</v>
      </c>
      <c r="IC274" s="9">
        <f>VLOOKUP($C274, Table5[#All], 18, 0)</f>
        <v>1</v>
      </c>
      <c r="ID274" s="9">
        <f>VLOOKUP($C274, Table5[#All], 19, 0)</f>
        <v>0</v>
      </c>
      <c r="IE274" s="9">
        <f>VLOOKUP($C274, Table5[#All], 20, 0)</f>
        <v>0</v>
      </c>
      <c r="IF274" s="9">
        <f>VLOOKUP($C274, Table5[#All], 21, 0)</f>
        <v>0</v>
      </c>
      <c r="IG274" s="10">
        <f t="shared" si="292"/>
        <v>2</v>
      </c>
      <c r="IH274" s="11"/>
      <c r="II274" s="9">
        <f>VLOOKUP($C274, Table5[#All], 22, 0)</f>
        <v>1</v>
      </c>
      <c r="IJ274" s="9">
        <f>VLOOKUP($C274, Table5[#All], 23, 0)</f>
        <v>0</v>
      </c>
      <c r="IK274" s="9">
        <f>VLOOKUP($C274, Table5[#All], 24, 0)</f>
        <v>0</v>
      </c>
      <c r="IL274" s="9">
        <f>VLOOKUP($C274, Table5[#All], 25, 0)</f>
        <v>0</v>
      </c>
      <c r="IM274" s="9">
        <f>VLOOKUP($C274, Table5[#All], 26, 0)</f>
        <v>0</v>
      </c>
      <c r="IN274" s="10">
        <f t="shared" si="293"/>
        <v>1</v>
      </c>
      <c r="IO274" s="11"/>
      <c r="IP274" s="9">
        <v>1</v>
      </c>
      <c r="IQ274" s="9">
        <v>0</v>
      </c>
      <c r="IR274" s="9">
        <v>0</v>
      </c>
      <c r="IS274" s="9">
        <v>0</v>
      </c>
      <c r="IT274" s="9">
        <v>0</v>
      </c>
      <c r="IU274" s="10">
        <f t="shared" si="294"/>
        <v>1</v>
      </c>
      <c r="IV274" s="82"/>
    </row>
    <row r="275" spans="1:256" ht="16.3" thickTop="1" thickBot="1" x14ac:dyDescent="0.35">
      <c r="A275" s="16" t="s">
        <v>684</v>
      </c>
      <c r="B275" s="16" t="s">
        <v>694</v>
      </c>
      <c r="C275" s="16" t="s">
        <v>695</v>
      </c>
      <c r="D275" s="11"/>
      <c r="E275" s="9">
        <f>VLOOKUP($C275, Table3[#All], 2, 0)</f>
        <v>0</v>
      </c>
      <c r="F275" s="9"/>
      <c r="G275" s="9">
        <f>VLOOKUP($C275, Table3[#All], 3, 0)</f>
        <v>0.88890000000000002</v>
      </c>
      <c r="H275" s="9">
        <f>VLOOKUP($C275, Table3[#All], 4, 0)</f>
        <v>0.11109999999999999</v>
      </c>
      <c r="I275" s="9">
        <f>VLOOKUP($C275, Table3[#All], 5, 0)</f>
        <v>0</v>
      </c>
      <c r="J275" s="10">
        <f t="shared" si="295"/>
        <v>3</v>
      </c>
      <c r="K275" s="11"/>
      <c r="L275" s="9">
        <f>VLOOKUP($C275, Table3[#All], 6, 0)</f>
        <v>0</v>
      </c>
      <c r="M275" s="9"/>
      <c r="N275" s="9">
        <f>VLOOKUP($C275, Table3[#All], 7, 0)</f>
        <v>0</v>
      </c>
      <c r="O275" s="9">
        <f>VLOOKUP($C275, Table3[#All], 8, 0)</f>
        <v>1</v>
      </c>
      <c r="P275" s="9">
        <f>VLOOKUP($C275, Table3[#All], 9, 0)</f>
        <v>0</v>
      </c>
      <c r="Q275" s="10">
        <f t="shared" si="296"/>
        <v>4</v>
      </c>
      <c r="R275" s="11"/>
      <c r="S275" s="9">
        <f>VLOOKUP($C275, Table3[#All], 10, 0)</f>
        <v>0.33329999999999999</v>
      </c>
      <c r="T275" s="9">
        <f>VLOOKUP($C275, Table3[#All], 11, 0)</f>
        <v>0.22219999999999998</v>
      </c>
      <c r="U275" s="9">
        <f>VLOOKUP($C275, Table3[#All], 12, 0)</f>
        <v>0.44439999999999996</v>
      </c>
      <c r="V275" s="9">
        <f>VLOOKUP($C275, Table3[#All], 13, 0)</f>
        <v>0</v>
      </c>
      <c r="W275" s="9">
        <f>VLOOKUP($C275, Table3[#All], 14, 0)</f>
        <v>0</v>
      </c>
      <c r="X275" s="10">
        <f t="shared" si="297"/>
        <v>3</v>
      </c>
      <c r="Y275" s="11"/>
      <c r="Z275" s="9">
        <f>VLOOKUP($C275, Table3[#All], 15, 0)</f>
        <v>0.11109999999999999</v>
      </c>
      <c r="AA275" s="9">
        <f>VLOOKUP($C275, Table3[#All], 16, 0)</f>
        <v>0.66670000000000007</v>
      </c>
      <c r="AB275" s="9">
        <f>VLOOKUP($C275, Table3[#All], 17, 0)</f>
        <v>0.22219999999999998</v>
      </c>
      <c r="AC275" s="9">
        <f>VLOOKUP($C275, Table3[#All], 18, 0)</f>
        <v>0</v>
      </c>
      <c r="AD275" s="9">
        <f>VLOOKUP($C275, Table3[#All], 19, 0)</f>
        <v>0</v>
      </c>
      <c r="AE275" s="10">
        <f t="shared" si="267"/>
        <v>2</v>
      </c>
      <c r="AF275" s="11"/>
      <c r="AG275" s="9">
        <f>VLOOKUP($C275, Table3[#All], 20, 0)</f>
        <v>0</v>
      </c>
      <c r="AH275" s="9">
        <f>VLOOKUP($C275, Table3[#All], 21, 0)</f>
        <v>0.8</v>
      </c>
      <c r="AI275" s="9">
        <f>VLOOKUP($C275, Table3[#All], 22, 0)</f>
        <v>0.2</v>
      </c>
      <c r="AJ275" s="9"/>
      <c r="AK275" s="9"/>
      <c r="AL275" s="10">
        <f t="shared" si="268"/>
        <v>2</v>
      </c>
      <c r="AM275" s="11"/>
      <c r="AN275" s="9">
        <f>VLOOKUP($C275, Table3[#All], 23, 0)</f>
        <v>0</v>
      </c>
      <c r="AO275" s="9">
        <f>VLOOKUP($C275, Table3[#All], 24, 0)</f>
        <v>1</v>
      </c>
      <c r="AP275" s="9">
        <f>VLOOKUP($C275, Table3[#All], 25, 0)</f>
        <v>0</v>
      </c>
      <c r="AQ275" s="9">
        <f>VLOOKUP($C275, Table3[#All], 26, 0)</f>
        <v>0</v>
      </c>
      <c r="AR275" s="9"/>
      <c r="AS275" s="12">
        <f t="shared" si="269"/>
        <v>2</v>
      </c>
      <c r="AT275" s="11"/>
      <c r="AU275" s="9">
        <f>VLOOKUP($C275, Table3[#All], 27, 0)</f>
        <v>0.88890000000000002</v>
      </c>
      <c r="AV275" s="9">
        <f>VLOOKUP($C275, Table3[#All], 28, 0)</f>
        <v>0</v>
      </c>
      <c r="AW275" s="9">
        <f>VLOOKUP($C275, Table3[#All], 29, 0)</f>
        <v>0.11109999999999999</v>
      </c>
      <c r="AX275" s="9"/>
      <c r="AY275" s="9"/>
      <c r="AZ275" s="10">
        <f t="shared" si="298"/>
        <v>1</v>
      </c>
      <c r="BA275" s="11"/>
      <c r="BB275" s="9">
        <f>VLOOKUP($C275, Table3[#All], 30, 0)</f>
        <v>0.33329999999999999</v>
      </c>
      <c r="BC275" s="9">
        <f>VLOOKUP($C275, Table3[#All], 31, 0)</f>
        <v>0.55559999999999998</v>
      </c>
      <c r="BD275" s="9">
        <f>VLOOKUP($C275, Table3[#All], 32, 0)</f>
        <v>0.11109999999999999</v>
      </c>
      <c r="BE275" s="9">
        <f>VLOOKUP($C275, Table3[#All], 33, 0)</f>
        <v>0</v>
      </c>
      <c r="BF275" s="9"/>
      <c r="BG275" s="10">
        <f t="shared" si="299"/>
        <v>2</v>
      </c>
      <c r="BH275" s="81"/>
      <c r="BI275" s="9">
        <f>VLOOKUP($C275, Table3[#All], 34, 0)</f>
        <v>0</v>
      </c>
      <c r="BJ275" s="9">
        <f>VLOOKUP($C275, Table3[#All], 35, 0)</f>
        <v>0</v>
      </c>
      <c r="BK275" s="9">
        <f>VLOOKUP($C275, Table3[#All], 36, 0)</f>
        <v>0</v>
      </c>
      <c r="BL275" s="9">
        <f>VLOOKUP($C275, Table3[#All], 37, 0)</f>
        <v>0</v>
      </c>
      <c r="BM275" s="9">
        <f>VLOOKUP($C275, Table3[#All], 38, 0)</f>
        <v>0</v>
      </c>
      <c r="BN275" s="10" t="str">
        <f t="shared" si="300"/>
        <v>N/A</v>
      </c>
      <c r="BO275" s="11"/>
      <c r="BP275" s="9">
        <f>VLOOKUP($C275, Table3[#All], 39, 0)</f>
        <v>1</v>
      </c>
      <c r="BQ275" s="9">
        <f>VLOOKUP($C275, Table3[#All], 40, 0)</f>
        <v>0</v>
      </c>
      <c r="BR275" s="9">
        <f>VLOOKUP($C275, Table3[#All], 41, 0)</f>
        <v>0</v>
      </c>
      <c r="BS275" s="9">
        <f>VLOOKUP($C275, Table3[#All], 42, 0)</f>
        <v>0</v>
      </c>
      <c r="BT275" s="9"/>
      <c r="BU275" s="10">
        <f t="shared" si="270"/>
        <v>1</v>
      </c>
      <c r="BV275" s="11"/>
      <c r="BW275" s="9">
        <f>VLOOKUP($C275, Table3[#All], 43, 0)</f>
        <v>0.33329999999999999</v>
      </c>
      <c r="BX275" s="9">
        <f>VLOOKUP($C275, Table3[#All], 44, 0)</f>
        <v>0.66670000000000007</v>
      </c>
      <c r="BY275" s="9">
        <f>VLOOKUP($C275, Table3[#All], 45, 0)</f>
        <v>0</v>
      </c>
      <c r="BZ275" s="9"/>
      <c r="CA275" s="9"/>
      <c r="CB275" s="10">
        <f t="shared" si="271"/>
        <v>2</v>
      </c>
      <c r="CC275" s="81"/>
      <c r="CD275" s="9">
        <f>VLOOKUP($C275, Table3[#All], 46, 0)</f>
        <v>1</v>
      </c>
      <c r="CE275" s="9">
        <f>VLOOKUP($C275, Table3[#All], 47, 0)</f>
        <v>0</v>
      </c>
      <c r="CF275" s="9">
        <f>VLOOKUP($C275, Table3[#All], 48, 0)</f>
        <v>0</v>
      </c>
      <c r="CG275" s="9">
        <f>VLOOKUP($C275, Table3[#All], 49, 0)</f>
        <v>0</v>
      </c>
      <c r="CH275" s="9">
        <f>VLOOKUP($C275, Table3[#All], 50, 0)</f>
        <v>0</v>
      </c>
      <c r="CI275" s="12">
        <f t="shared" si="272"/>
        <v>1</v>
      </c>
      <c r="CJ275" s="13"/>
      <c r="CK275" s="9">
        <f>VLOOKUP($C275, Table3[#All], 51, 0)</f>
        <v>0</v>
      </c>
      <c r="CL275" s="9">
        <f>VLOOKUP($C275, Table3[#All], 52, 0)</f>
        <v>1</v>
      </c>
      <c r="CM275" s="9">
        <f>VLOOKUP($C275, Table3[#All], 53, 0)</f>
        <v>0</v>
      </c>
      <c r="CN275" s="9">
        <f>VLOOKUP($C275, Table3[#All], 54, 0)</f>
        <v>0</v>
      </c>
      <c r="CO275" s="9"/>
      <c r="CP275" s="10">
        <f t="shared" si="273"/>
        <v>2</v>
      </c>
      <c r="CQ275" s="11"/>
      <c r="CR275" s="9">
        <f>VLOOKUP($C275, Table3[#All], 55, 0)</f>
        <v>0</v>
      </c>
      <c r="CS275" s="9">
        <f>VLOOKUP($C275, Table3[#All], 56, 0)</f>
        <v>0.11109999999999999</v>
      </c>
      <c r="CT275" s="9">
        <f>VLOOKUP($C275, Table3[#All], 57, 0)</f>
        <v>0.44439999999999996</v>
      </c>
      <c r="CU275" s="9">
        <f>VLOOKUP($C275, Table3[#All], 58, 0)</f>
        <v>0.22219999999999998</v>
      </c>
      <c r="CV275" s="9">
        <f>VLOOKUP($C275, Table3[#All], 59, 0)</f>
        <v>0.22219999999999998</v>
      </c>
      <c r="CW275" s="14">
        <f t="shared" si="274"/>
        <v>4</v>
      </c>
      <c r="CX275" s="81"/>
      <c r="CY275" s="9">
        <f>VLOOKUP($C275, Table3[#All], 60, 0)</f>
        <v>0</v>
      </c>
      <c r="CZ275" s="9">
        <f>VLOOKUP($C275, Table3[#All], 61, 0)</f>
        <v>1</v>
      </c>
      <c r="DA275" s="9">
        <f>VLOOKUP($C275, Table3[#All], 62, 0)</f>
        <v>0</v>
      </c>
      <c r="DB275" s="9">
        <f>VLOOKUP($C275, Table3[#All], 63, 0)</f>
        <v>0</v>
      </c>
      <c r="DC275" s="9">
        <f>VLOOKUP($C275, Table3[#All], 64, 0)</f>
        <v>0</v>
      </c>
      <c r="DD275" s="10">
        <f t="shared" si="275"/>
        <v>2</v>
      </c>
      <c r="DE275" s="11"/>
      <c r="DF275" s="9">
        <f>VLOOKUP($C275, Table3[#All], 65, 0)</f>
        <v>0.11109999999999999</v>
      </c>
      <c r="DG275" s="9"/>
      <c r="DH275" s="9">
        <f>VLOOKUP($C275, Table3[#All], 66, 0)</f>
        <v>0.77780000000000005</v>
      </c>
      <c r="DI275" s="9"/>
      <c r="DJ275" s="9">
        <f>VLOOKUP($C275, Table3[#All], 67, 0)</f>
        <v>0.11109999999999999</v>
      </c>
      <c r="DK275" s="14">
        <f t="shared" si="276"/>
        <v>3</v>
      </c>
      <c r="DL275" s="11"/>
      <c r="DM275" s="9">
        <f>VLOOKUP($C275, Table3[#All], 68, 0)</f>
        <v>0.88890000000000002</v>
      </c>
      <c r="DN275" s="9"/>
      <c r="DO275" s="9">
        <f>VLOOKUP($C275, Table3[#All], 69, 0)</f>
        <v>0</v>
      </c>
      <c r="DP275" s="9">
        <f>VLOOKUP($C275, Table3[#All], 70, 0)</f>
        <v>0.11109999999999999</v>
      </c>
      <c r="DQ275" s="9"/>
      <c r="DR275" s="14">
        <f t="shared" si="277"/>
        <v>1</v>
      </c>
      <c r="DS275" s="11"/>
      <c r="DT275" s="9">
        <f>VLOOKUP($C275, Table3[#All], 71, 0)</f>
        <v>0.33329999999999999</v>
      </c>
      <c r="DU275" s="9">
        <f>VLOOKUP($C275, Table3[#All], 72, 0)</f>
        <v>0.55559999999999998</v>
      </c>
      <c r="DV275" s="9">
        <f>VLOOKUP($C275, Table3[#All], 73, 0)</f>
        <v>0</v>
      </c>
      <c r="DW275" s="9">
        <f>VLOOKUP($C275, Table3[#All], 74, 0)</f>
        <v>0.11109999999999999</v>
      </c>
      <c r="DX275" s="9">
        <f>VLOOKUP($C275, Table3[#All], 75, 0)</f>
        <v>0</v>
      </c>
      <c r="DY275" s="12">
        <f t="shared" si="266"/>
        <v>2</v>
      </c>
      <c r="DZ275" s="11"/>
      <c r="EA275" s="9">
        <f>VLOOKUP($C275, Table3[#All], 76, 0)</f>
        <v>1</v>
      </c>
      <c r="EB275" s="9">
        <f>VLOOKUP($C275, Table3[#All], 77, 0)</f>
        <v>0</v>
      </c>
      <c r="EC275" s="9">
        <f>VLOOKUP($C275, Table3[#All], 78, 0)</f>
        <v>0</v>
      </c>
      <c r="ED275" s="9">
        <f>VLOOKUP($C275, Table3[#All], 79, 0)</f>
        <v>0</v>
      </c>
      <c r="EE275" s="9">
        <f>VLOOKUP($C275, Table3[#All], 80, 0)</f>
        <v>0</v>
      </c>
      <c r="EF275" s="10">
        <f t="shared" si="278"/>
        <v>1</v>
      </c>
      <c r="EG275" s="9"/>
      <c r="EH275" s="9">
        <f>VLOOKUP($C275, Table3[#All], 81, 0)</f>
        <v>0</v>
      </c>
      <c r="EI275" s="9">
        <f>VLOOKUP($C275, Table3[#All], 82, 0)</f>
        <v>1</v>
      </c>
      <c r="EJ275" s="9">
        <f>VLOOKUP($C275, Table3[#All], 83, 0)</f>
        <v>0</v>
      </c>
      <c r="EK275" s="9">
        <f>VLOOKUP($C275, Table3[#All], 84, 0)</f>
        <v>0</v>
      </c>
      <c r="EL275" s="9">
        <f>VLOOKUP($C275, Table3[#All], 85, 0)</f>
        <v>0</v>
      </c>
      <c r="EM275" s="14">
        <f t="shared" si="279"/>
        <v>2</v>
      </c>
      <c r="EN275" s="11"/>
      <c r="EO275" s="9">
        <f>VLOOKUP($C275, Table3[#All], 86, 0)</f>
        <v>0.77780000000000005</v>
      </c>
      <c r="EP275" s="9"/>
      <c r="EQ275" s="9">
        <f>VLOOKUP($C275, Table3[#All], 87, 0)</f>
        <v>0.22219999999999998</v>
      </c>
      <c r="ER275" s="9"/>
      <c r="ES275" s="9"/>
      <c r="ET275" s="14">
        <f t="shared" si="280"/>
        <v>1</v>
      </c>
      <c r="EU275" s="11"/>
      <c r="EV275" s="9">
        <f>VLOOKUP($C275, Table3[#All], 88, 0)</f>
        <v>1</v>
      </c>
      <c r="EW275" s="9">
        <f>VLOOKUP($C275, Table3[#All], 89, 0)</f>
        <v>0</v>
      </c>
      <c r="EX275" s="9">
        <f>VLOOKUP($C275, Table3[#All], 90, 0)</f>
        <v>0</v>
      </c>
      <c r="EY275" s="9">
        <f>VLOOKUP($C275, Table3[#All], 91, 0)</f>
        <v>0</v>
      </c>
      <c r="EZ275" s="9">
        <f>VLOOKUP($C275, Table3[#All], 92, 0)</f>
        <v>0</v>
      </c>
      <c r="FA275" s="12">
        <f t="shared" si="281"/>
        <v>1</v>
      </c>
      <c r="FB275" s="11"/>
      <c r="FC275" s="9">
        <f>VLOOKUP($C275, Table3[#All], 93, 0)</f>
        <v>0</v>
      </c>
      <c r="FD275" s="9">
        <f>VLOOKUP($C275, Table3[#All], 94, 0)</f>
        <v>0.88890000000000002</v>
      </c>
      <c r="FE275" s="9">
        <f>VLOOKUP($C275, Table3[#All], 95, 0)</f>
        <v>0.11109999999999999</v>
      </c>
      <c r="FF275" s="9">
        <f>VLOOKUP($C275, Table3[#All], 96, 0)</f>
        <v>0</v>
      </c>
      <c r="FG275" s="9"/>
      <c r="FH275" s="10">
        <f t="shared" si="282"/>
        <v>2</v>
      </c>
      <c r="FI275" s="11"/>
      <c r="FJ275" s="9">
        <f>VLOOKUP($C275, Table3[#All], 97, 0)</f>
        <v>0</v>
      </c>
      <c r="FK275" s="9">
        <f>VLOOKUP($C275, Table3[#All], 98, 0)</f>
        <v>0</v>
      </c>
      <c r="FL275" s="9">
        <f>VLOOKUP($C275, Table3[#All], 99, 0)</f>
        <v>0</v>
      </c>
      <c r="FM275" s="9">
        <f>VLOOKUP($C275, Table3[#All], 100, 0)</f>
        <v>0</v>
      </c>
      <c r="FN275" s="9">
        <f>VLOOKUP($C275, Table3[#All], 101, 0)</f>
        <v>1</v>
      </c>
      <c r="FO275" s="14">
        <f t="shared" si="283"/>
        <v>5</v>
      </c>
      <c r="FP275" s="11"/>
      <c r="FQ275" s="9">
        <f>VLOOKUP($C275, Table3[#All], 102, 0)</f>
        <v>0.66670000000000007</v>
      </c>
      <c r="FR275" s="9">
        <f>VLOOKUP($C275, Table3[#All], 103, 0)</f>
        <v>0.33329999999999999</v>
      </c>
      <c r="FS275" s="9">
        <f>VLOOKUP($C275, Table3[#All], 104, 0)</f>
        <v>0</v>
      </c>
      <c r="FT275" s="9">
        <f>VLOOKUP($C275, Table3[#All], 105, 0)</f>
        <v>0</v>
      </c>
      <c r="FU275" s="9">
        <v>0</v>
      </c>
      <c r="FV275" s="10">
        <f t="shared" si="284"/>
        <v>2</v>
      </c>
      <c r="FW275" s="11"/>
      <c r="FX275" s="9">
        <f>VLOOKUP($C275, Table3[#All], 106, 0)</f>
        <v>0.44439999999999996</v>
      </c>
      <c r="FY275" s="9"/>
      <c r="FZ275" s="9">
        <f>VLOOKUP($C275, Table3[#All], 107, 0)</f>
        <v>0.55559999999999998</v>
      </c>
      <c r="GA275" s="9">
        <f>VLOOKUP($C275, Table3[#All], 108, 0)</f>
        <v>0</v>
      </c>
      <c r="GB275" s="9"/>
      <c r="GC275" s="10">
        <f t="shared" si="301"/>
        <v>3</v>
      </c>
      <c r="GD275" s="81"/>
      <c r="GE275" s="9">
        <f>VLOOKUP($C275, Table3[#All], 109, 0)</f>
        <v>0</v>
      </c>
      <c r="GF275" s="9">
        <f>VLOOKUP($C275, Table3[#All], 110, 0)</f>
        <v>1</v>
      </c>
      <c r="GG275" s="9">
        <f>VLOOKUP($C275, Table3[#All], 111, 0)</f>
        <v>0</v>
      </c>
      <c r="GH275" s="9"/>
      <c r="GI275" s="9">
        <f>VLOOKUP($C275, Table3[#All], 112, 0)</f>
        <v>0</v>
      </c>
      <c r="GJ275" s="12">
        <f t="shared" si="285"/>
        <v>2</v>
      </c>
      <c r="GK275" s="11"/>
      <c r="GL275" s="9">
        <f>VLOOKUP($C275, Table3[#All], 113, 0)</f>
        <v>0</v>
      </c>
      <c r="GM275" s="9">
        <f>VLOOKUP($C275, Table3[#All], 114, 0)</f>
        <v>0.55559999999999998</v>
      </c>
      <c r="GN275" s="9">
        <f>VLOOKUP($C275, Table3[#All], 115, 0)</f>
        <v>0</v>
      </c>
      <c r="GO275" s="9">
        <f>VLOOKUP($C275, Table3[#All], 116, 0)</f>
        <v>0.44439999999999996</v>
      </c>
      <c r="GP275" s="9"/>
      <c r="GQ275" s="10">
        <f t="shared" si="286"/>
        <v>4</v>
      </c>
      <c r="GR275" s="11"/>
      <c r="GS275" s="9">
        <f>VLOOKUP($C275, Table2[#All], 3, 0)</f>
        <v>0</v>
      </c>
      <c r="GT275" s="9">
        <f>VLOOKUP($C275, Table2[#All], 4, 0)</f>
        <v>0</v>
      </c>
      <c r="GU275" s="9">
        <f>VLOOKUP($C275, Table2[#All], 5, 0)</f>
        <v>1</v>
      </c>
      <c r="GV275" s="9">
        <f>VLOOKUP($C275, Table2[#All], 6, 0)</f>
        <v>0</v>
      </c>
      <c r="GW275" s="9">
        <f>VLOOKUP($C275, Table2[#All], 7, 0)</f>
        <v>0</v>
      </c>
      <c r="GX275" s="10">
        <f t="shared" si="287"/>
        <v>3</v>
      </c>
      <c r="GY275" s="11"/>
      <c r="GZ275" s="9">
        <v>0</v>
      </c>
      <c r="HA275" s="9">
        <v>0</v>
      </c>
      <c r="HB275" s="9">
        <v>1</v>
      </c>
      <c r="HC275" s="9">
        <v>0</v>
      </c>
      <c r="HD275" s="9"/>
      <c r="HE275" s="10">
        <f t="shared" si="288"/>
        <v>3</v>
      </c>
      <c r="HF275" s="11"/>
      <c r="HG275" s="9">
        <f>VLOOKUP($C275, Table5[#All], 2, 0)</f>
        <v>0</v>
      </c>
      <c r="HH275" s="9">
        <f>VLOOKUP($C275, Table5[#All], 3, 0)</f>
        <v>0</v>
      </c>
      <c r="HI275" s="9">
        <f>VLOOKUP($C275, Table5[#All], 4, 0)</f>
        <v>0</v>
      </c>
      <c r="HJ275" s="9">
        <f>VLOOKUP($C275, Table5[#All], 5, 0)</f>
        <v>1</v>
      </c>
      <c r="HK275" s="9">
        <f>VLOOKUP($C275, Table5[#All], 6, 0)</f>
        <v>0</v>
      </c>
      <c r="HL275" s="10">
        <f t="shared" si="289"/>
        <v>4</v>
      </c>
      <c r="HM275" s="11"/>
      <c r="HN275" s="9">
        <f>VLOOKUP($C275, Table5[#All], 7, 0)</f>
        <v>0</v>
      </c>
      <c r="HO275" s="9">
        <f>VLOOKUP($C275, Table5[#All], 8, 0)</f>
        <v>1</v>
      </c>
      <c r="HP275" s="9">
        <f>VLOOKUP($C275, Table5[#All], 9, 0)</f>
        <v>0</v>
      </c>
      <c r="HQ275" s="9">
        <f>VLOOKUP($C275, Table5[#All], 10, 0)</f>
        <v>0</v>
      </c>
      <c r="HR275" s="9">
        <f>VLOOKUP($C275, Table5[#All], 11, 0)</f>
        <v>0</v>
      </c>
      <c r="HS275" s="10">
        <f t="shared" si="290"/>
        <v>2</v>
      </c>
      <c r="HT275" s="11"/>
      <c r="HU275" s="9">
        <f>VLOOKUP($C275, Table5[#All], 12, 0)</f>
        <v>1</v>
      </c>
      <c r="HV275" s="9">
        <f>VLOOKUP($C275, Table5[#All], 13, 0)</f>
        <v>0</v>
      </c>
      <c r="HW275" s="9">
        <f>VLOOKUP($C275, Table5[#All], 14, 0)</f>
        <v>0</v>
      </c>
      <c r="HX275" s="9">
        <f>VLOOKUP($C275, Table5[#All], 15, 0)</f>
        <v>0</v>
      </c>
      <c r="HY275" s="9">
        <f>VLOOKUP($C275, Table5[#All], 16, 0)</f>
        <v>0</v>
      </c>
      <c r="HZ275" s="10">
        <f t="shared" si="291"/>
        <v>1</v>
      </c>
      <c r="IA275" s="11"/>
      <c r="IB275" s="9">
        <f>VLOOKUP($C275, Table5[#All], 17, 0)</f>
        <v>0</v>
      </c>
      <c r="IC275" s="9">
        <f>VLOOKUP($C275, Table5[#All], 18, 0)</f>
        <v>1</v>
      </c>
      <c r="ID275" s="9">
        <f>VLOOKUP($C275, Table5[#All], 19, 0)</f>
        <v>0</v>
      </c>
      <c r="IE275" s="9">
        <f>VLOOKUP($C275, Table5[#All], 20, 0)</f>
        <v>0</v>
      </c>
      <c r="IF275" s="9">
        <f>VLOOKUP($C275, Table5[#All], 21, 0)</f>
        <v>0</v>
      </c>
      <c r="IG275" s="10">
        <f t="shared" si="292"/>
        <v>2</v>
      </c>
      <c r="IH275" s="11"/>
      <c r="II275" s="9">
        <f>VLOOKUP($C275, Table5[#All], 22, 0)</f>
        <v>1</v>
      </c>
      <c r="IJ275" s="9">
        <f>VLOOKUP($C275, Table5[#All], 23, 0)</f>
        <v>0</v>
      </c>
      <c r="IK275" s="9">
        <f>VLOOKUP($C275, Table5[#All], 24, 0)</f>
        <v>0</v>
      </c>
      <c r="IL275" s="9">
        <f>VLOOKUP($C275, Table5[#All], 25, 0)</f>
        <v>0</v>
      </c>
      <c r="IM275" s="9">
        <f>VLOOKUP($C275, Table5[#All], 26, 0)</f>
        <v>0</v>
      </c>
      <c r="IN275" s="10">
        <f t="shared" si="293"/>
        <v>1</v>
      </c>
      <c r="IO275" s="11"/>
      <c r="IP275" s="9">
        <v>1</v>
      </c>
      <c r="IQ275" s="9">
        <v>0</v>
      </c>
      <c r="IR275" s="9">
        <v>0</v>
      </c>
      <c r="IS275" s="9">
        <v>0</v>
      </c>
      <c r="IT275" s="9">
        <v>0</v>
      </c>
      <c r="IU275" s="10">
        <f t="shared" si="294"/>
        <v>1</v>
      </c>
      <c r="IV275" s="82"/>
    </row>
    <row r="276" spans="1:256" ht="16.3" thickTop="1" thickBot="1" x14ac:dyDescent="0.35">
      <c r="A276" s="16" t="s">
        <v>684</v>
      </c>
      <c r="B276" s="16" t="s">
        <v>696</v>
      </c>
      <c r="C276" s="16" t="s">
        <v>697</v>
      </c>
      <c r="D276" s="11"/>
      <c r="E276" s="9">
        <f>VLOOKUP($C276, Table3[#All], 2, 0)</f>
        <v>0</v>
      </c>
      <c r="F276" s="9"/>
      <c r="G276" s="9">
        <f>VLOOKUP($C276, Table3[#All], 3, 0)</f>
        <v>0.24</v>
      </c>
      <c r="H276" s="9">
        <f>VLOOKUP($C276, Table3[#All], 4, 0)</f>
        <v>0.68</v>
      </c>
      <c r="I276" s="9">
        <f>VLOOKUP($C276, Table3[#All], 5, 0)</f>
        <v>0.08</v>
      </c>
      <c r="J276" s="10">
        <f t="shared" si="295"/>
        <v>4</v>
      </c>
      <c r="K276" s="11"/>
      <c r="L276" s="9">
        <f>VLOOKUP($C276, Table3[#All], 6, 0)</f>
        <v>0</v>
      </c>
      <c r="M276" s="9"/>
      <c r="N276" s="9">
        <f>VLOOKUP($C276, Table3[#All], 7, 0)</f>
        <v>0</v>
      </c>
      <c r="O276" s="9">
        <f>VLOOKUP($C276, Table3[#All], 8, 0)</f>
        <v>1</v>
      </c>
      <c r="P276" s="9">
        <f>VLOOKUP($C276, Table3[#All], 9, 0)</f>
        <v>0</v>
      </c>
      <c r="Q276" s="10">
        <f t="shared" si="296"/>
        <v>4</v>
      </c>
      <c r="R276" s="11"/>
      <c r="S276" s="9">
        <f>VLOOKUP($C276, Table3[#All], 10, 0)</f>
        <v>0</v>
      </c>
      <c r="T276" s="9">
        <f>VLOOKUP($C276, Table3[#All], 11, 0)</f>
        <v>0.12</v>
      </c>
      <c r="U276" s="9">
        <f>VLOOKUP($C276, Table3[#All], 12, 0)</f>
        <v>0.88</v>
      </c>
      <c r="V276" s="9">
        <f>VLOOKUP($C276, Table3[#All], 13, 0)</f>
        <v>0</v>
      </c>
      <c r="W276" s="9">
        <f>VLOOKUP($C276, Table3[#All], 14, 0)</f>
        <v>0</v>
      </c>
      <c r="X276" s="10">
        <f t="shared" si="297"/>
        <v>3</v>
      </c>
      <c r="Y276" s="11"/>
      <c r="Z276" s="9">
        <f>VLOOKUP($C276, Table3[#All], 15, 0)</f>
        <v>0</v>
      </c>
      <c r="AA276" s="9">
        <f>VLOOKUP($C276, Table3[#All], 16, 0)</f>
        <v>0</v>
      </c>
      <c r="AB276" s="9">
        <f>VLOOKUP($C276, Table3[#All], 17, 0)</f>
        <v>1</v>
      </c>
      <c r="AC276" s="9">
        <f>VLOOKUP($C276, Table3[#All], 18, 0)</f>
        <v>0</v>
      </c>
      <c r="AD276" s="9">
        <f>VLOOKUP($C276, Table3[#All], 19, 0)</f>
        <v>0</v>
      </c>
      <c r="AE276" s="10">
        <f t="shared" si="267"/>
        <v>3</v>
      </c>
      <c r="AF276" s="11"/>
      <c r="AG276" s="9">
        <f>VLOOKUP($C276, Table3[#All], 20, 0)</f>
        <v>0</v>
      </c>
      <c r="AH276" s="9">
        <f>VLOOKUP($C276, Table3[#All], 21, 0)</f>
        <v>0.52939999999999998</v>
      </c>
      <c r="AI276" s="9">
        <f>VLOOKUP($C276, Table3[#All], 22, 0)</f>
        <v>0.47060000000000002</v>
      </c>
      <c r="AJ276" s="9"/>
      <c r="AK276" s="9"/>
      <c r="AL276" s="10">
        <f t="shared" si="268"/>
        <v>3</v>
      </c>
      <c r="AM276" s="11"/>
      <c r="AN276" s="9">
        <f>VLOOKUP($C276, Table3[#All], 23, 0)</f>
        <v>1</v>
      </c>
      <c r="AO276" s="9">
        <f>VLOOKUP($C276, Table3[#All], 24, 0)</f>
        <v>0</v>
      </c>
      <c r="AP276" s="9">
        <f>VLOOKUP($C276, Table3[#All], 25, 0)</f>
        <v>0</v>
      </c>
      <c r="AQ276" s="9">
        <f>VLOOKUP($C276, Table3[#All], 26, 0)</f>
        <v>0</v>
      </c>
      <c r="AR276" s="9"/>
      <c r="AS276" s="12">
        <f t="shared" si="269"/>
        <v>1</v>
      </c>
      <c r="AT276" s="11"/>
      <c r="AU276" s="9">
        <f>VLOOKUP($C276, Table3[#All], 27, 0)</f>
        <v>0.92</v>
      </c>
      <c r="AV276" s="9">
        <f>VLOOKUP($C276, Table3[#All], 28, 0)</f>
        <v>0</v>
      </c>
      <c r="AW276" s="9">
        <f>VLOOKUP($C276, Table3[#All], 29, 0)</f>
        <v>0.08</v>
      </c>
      <c r="AX276" s="9"/>
      <c r="AY276" s="9"/>
      <c r="AZ276" s="10">
        <f t="shared" si="298"/>
        <v>1</v>
      </c>
      <c r="BA276" s="11"/>
      <c r="BB276" s="9">
        <f>VLOOKUP($C276, Table3[#All], 30, 0)</f>
        <v>0.2</v>
      </c>
      <c r="BC276" s="9">
        <f>VLOOKUP($C276, Table3[#All], 31, 0)</f>
        <v>0.52</v>
      </c>
      <c r="BD276" s="9">
        <f>VLOOKUP($C276, Table3[#All], 32, 0)</f>
        <v>0.28000000000000003</v>
      </c>
      <c r="BE276" s="9">
        <f>VLOOKUP($C276, Table3[#All], 33, 0)</f>
        <v>0</v>
      </c>
      <c r="BF276" s="9"/>
      <c r="BG276" s="10">
        <f t="shared" si="299"/>
        <v>3</v>
      </c>
      <c r="BH276" s="81"/>
      <c r="BI276" s="9">
        <f>VLOOKUP($C276, Table3[#All], 34, 0)</f>
        <v>0</v>
      </c>
      <c r="BJ276" s="9">
        <f>VLOOKUP($C276, Table3[#All], 35, 0)</f>
        <v>0</v>
      </c>
      <c r="BK276" s="9">
        <f>VLOOKUP($C276, Table3[#All], 36, 0)</f>
        <v>0</v>
      </c>
      <c r="BL276" s="9">
        <f>VLOOKUP($C276, Table3[#All], 37, 0)</f>
        <v>0</v>
      </c>
      <c r="BM276" s="9">
        <f>VLOOKUP($C276, Table3[#All], 38, 0)</f>
        <v>0</v>
      </c>
      <c r="BN276" s="10" t="str">
        <f t="shared" si="300"/>
        <v>N/A</v>
      </c>
      <c r="BO276" s="11"/>
      <c r="BP276" s="9">
        <f>VLOOKUP($C276, Table3[#All], 39, 0)</f>
        <v>0.96</v>
      </c>
      <c r="BQ276" s="9">
        <f>VLOOKUP($C276, Table3[#All], 40, 0)</f>
        <v>0.04</v>
      </c>
      <c r="BR276" s="9">
        <f>VLOOKUP($C276, Table3[#All], 41, 0)</f>
        <v>0</v>
      </c>
      <c r="BS276" s="9">
        <f>VLOOKUP($C276, Table3[#All], 42, 0)</f>
        <v>0</v>
      </c>
      <c r="BT276" s="9"/>
      <c r="BU276" s="10">
        <f t="shared" si="270"/>
        <v>1</v>
      </c>
      <c r="BV276" s="11"/>
      <c r="BW276" s="9">
        <f>VLOOKUP($C276, Table3[#All], 43, 0)</f>
        <v>0.16</v>
      </c>
      <c r="BX276" s="9">
        <f>VLOOKUP($C276, Table3[#All], 44, 0)</f>
        <v>0.84</v>
      </c>
      <c r="BY276" s="9">
        <f>VLOOKUP($C276, Table3[#All], 45, 0)</f>
        <v>0</v>
      </c>
      <c r="BZ276" s="9"/>
      <c r="CA276" s="9"/>
      <c r="CB276" s="10">
        <f t="shared" si="271"/>
        <v>2</v>
      </c>
      <c r="CC276" s="81"/>
      <c r="CD276" s="9">
        <f>VLOOKUP($C276, Table3[#All], 46, 0)</f>
        <v>1</v>
      </c>
      <c r="CE276" s="9">
        <f>VLOOKUP($C276, Table3[#All], 47, 0)</f>
        <v>0</v>
      </c>
      <c r="CF276" s="9">
        <f>VLOOKUP($C276, Table3[#All], 48, 0)</f>
        <v>0</v>
      </c>
      <c r="CG276" s="9">
        <f>VLOOKUP($C276, Table3[#All], 49, 0)</f>
        <v>0</v>
      </c>
      <c r="CH276" s="9">
        <f>VLOOKUP($C276, Table3[#All], 50, 0)</f>
        <v>0</v>
      </c>
      <c r="CI276" s="12">
        <f t="shared" si="272"/>
        <v>1</v>
      </c>
      <c r="CJ276" s="13"/>
      <c r="CK276" s="9">
        <f>VLOOKUP($C276, Table3[#All], 51, 0)</f>
        <v>0.04</v>
      </c>
      <c r="CL276" s="9">
        <f>VLOOKUP($C276, Table3[#All], 52, 0)</f>
        <v>0.96</v>
      </c>
      <c r="CM276" s="9">
        <f>VLOOKUP($C276, Table3[#All], 53, 0)</f>
        <v>0</v>
      </c>
      <c r="CN276" s="9">
        <f>VLOOKUP($C276, Table3[#All], 54, 0)</f>
        <v>0</v>
      </c>
      <c r="CO276" s="9"/>
      <c r="CP276" s="10">
        <f t="shared" si="273"/>
        <v>2</v>
      </c>
      <c r="CQ276" s="11"/>
      <c r="CR276" s="9">
        <f>VLOOKUP($C276, Table3[#All], 55, 0)</f>
        <v>0</v>
      </c>
      <c r="CS276" s="9">
        <f>VLOOKUP($C276, Table3[#All], 56, 0)</f>
        <v>0.56000000000000005</v>
      </c>
      <c r="CT276" s="9">
        <f>VLOOKUP($C276, Table3[#All], 57, 0)</f>
        <v>0.12</v>
      </c>
      <c r="CU276" s="9">
        <f>VLOOKUP($C276, Table3[#All], 58, 0)</f>
        <v>0.16</v>
      </c>
      <c r="CV276" s="9">
        <f>VLOOKUP($C276, Table3[#All], 59, 0)</f>
        <v>0.16</v>
      </c>
      <c r="CW276" s="14">
        <f t="shared" si="274"/>
        <v>4</v>
      </c>
      <c r="CX276" s="81"/>
      <c r="CY276" s="9">
        <f>VLOOKUP($C276, Table3[#All], 60, 0)</f>
        <v>0.68</v>
      </c>
      <c r="CZ276" s="9">
        <f>VLOOKUP($C276, Table3[#All], 61, 0)</f>
        <v>0.28000000000000003</v>
      </c>
      <c r="DA276" s="9">
        <f>VLOOKUP($C276, Table3[#All], 62, 0)</f>
        <v>0.04</v>
      </c>
      <c r="DB276" s="9">
        <f>VLOOKUP($C276, Table3[#All], 63, 0)</f>
        <v>0</v>
      </c>
      <c r="DC276" s="9">
        <f>VLOOKUP($C276, Table3[#All], 64, 0)</f>
        <v>0</v>
      </c>
      <c r="DD276" s="10">
        <f t="shared" si="275"/>
        <v>2</v>
      </c>
      <c r="DE276" s="11"/>
      <c r="DF276" s="9">
        <f>VLOOKUP($C276, Table3[#All], 65, 0)</f>
        <v>0.44</v>
      </c>
      <c r="DG276" s="9"/>
      <c r="DH276" s="9">
        <f>VLOOKUP($C276, Table3[#All], 66, 0)</f>
        <v>0.12</v>
      </c>
      <c r="DI276" s="9"/>
      <c r="DJ276" s="9">
        <f>VLOOKUP($C276, Table3[#All], 67, 0)</f>
        <v>0.44</v>
      </c>
      <c r="DK276" s="14">
        <f t="shared" si="276"/>
        <v>5</v>
      </c>
      <c r="DL276" s="11"/>
      <c r="DM276" s="9">
        <f>VLOOKUP($C276, Table3[#All], 68, 0)</f>
        <v>0.92</v>
      </c>
      <c r="DN276" s="9"/>
      <c r="DO276" s="9">
        <f>VLOOKUP($C276, Table3[#All], 69, 0)</f>
        <v>0.08</v>
      </c>
      <c r="DP276" s="9">
        <f>VLOOKUP($C276, Table3[#All], 70, 0)</f>
        <v>0</v>
      </c>
      <c r="DQ276" s="9"/>
      <c r="DR276" s="14">
        <f t="shared" si="277"/>
        <v>1</v>
      </c>
      <c r="DS276" s="11"/>
      <c r="DT276" s="9">
        <f>VLOOKUP($C276, Table3[#All], 71, 0)</f>
        <v>0.24</v>
      </c>
      <c r="DU276" s="9">
        <f>VLOOKUP($C276, Table3[#All], 72, 0)</f>
        <v>0.4</v>
      </c>
      <c r="DV276" s="9">
        <f>VLOOKUP($C276, Table3[#All], 73, 0)</f>
        <v>0.36</v>
      </c>
      <c r="DW276" s="9">
        <f>VLOOKUP($C276, Table3[#All], 74, 0)</f>
        <v>0</v>
      </c>
      <c r="DX276" s="9">
        <f>VLOOKUP($C276, Table3[#All], 75, 0)</f>
        <v>0</v>
      </c>
      <c r="DY276" s="12">
        <f t="shared" si="266"/>
        <v>3</v>
      </c>
      <c r="DZ276" s="11"/>
      <c r="EA276" s="9">
        <f>VLOOKUP($C276, Table3[#All], 76, 0)</f>
        <v>1</v>
      </c>
      <c r="EB276" s="9">
        <f>VLOOKUP($C276, Table3[#All], 77, 0)</f>
        <v>0</v>
      </c>
      <c r="EC276" s="9">
        <f>VLOOKUP($C276, Table3[#All], 78, 0)</f>
        <v>0</v>
      </c>
      <c r="ED276" s="9">
        <f>VLOOKUP($C276, Table3[#All], 79, 0)</f>
        <v>0</v>
      </c>
      <c r="EE276" s="9">
        <f>VLOOKUP($C276, Table3[#All], 80, 0)</f>
        <v>0</v>
      </c>
      <c r="EF276" s="10">
        <f t="shared" si="278"/>
        <v>1</v>
      </c>
      <c r="EG276" s="9"/>
      <c r="EH276" s="9">
        <f>VLOOKUP($C276, Table3[#All], 81, 0)</f>
        <v>1</v>
      </c>
      <c r="EI276" s="9">
        <f>VLOOKUP($C276, Table3[#All], 82, 0)</f>
        <v>0</v>
      </c>
      <c r="EJ276" s="9">
        <f>VLOOKUP($C276, Table3[#All], 83, 0)</f>
        <v>0</v>
      </c>
      <c r="EK276" s="9">
        <f>VLOOKUP($C276, Table3[#All], 84, 0)</f>
        <v>0</v>
      </c>
      <c r="EL276" s="9">
        <f>VLOOKUP($C276, Table3[#All], 85, 0)</f>
        <v>0</v>
      </c>
      <c r="EM276" s="14">
        <f t="shared" si="279"/>
        <v>1</v>
      </c>
      <c r="EN276" s="11"/>
      <c r="EO276" s="9">
        <f>VLOOKUP($C276, Table3[#All], 86, 0)</f>
        <v>0.6</v>
      </c>
      <c r="EP276" s="9"/>
      <c r="EQ276" s="9">
        <f>VLOOKUP($C276, Table3[#All], 87, 0)</f>
        <v>0.4</v>
      </c>
      <c r="ER276" s="9"/>
      <c r="ES276" s="9"/>
      <c r="ET276" s="14">
        <f t="shared" si="280"/>
        <v>3</v>
      </c>
      <c r="EU276" s="11"/>
      <c r="EV276" s="9">
        <f>VLOOKUP($C276, Table3[#All], 88, 0)</f>
        <v>1</v>
      </c>
      <c r="EW276" s="9">
        <f>VLOOKUP($C276, Table3[#All], 89, 0)</f>
        <v>0</v>
      </c>
      <c r="EX276" s="9">
        <f>VLOOKUP($C276, Table3[#All], 90, 0)</f>
        <v>0</v>
      </c>
      <c r="EY276" s="9">
        <f>VLOOKUP($C276, Table3[#All], 91, 0)</f>
        <v>0</v>
      </c>
      <c r="EZ276" s="9">
        <f>VLOOKUP($C276, Table3[#All], 92, 0)</f>
        <v>0</v>
      </c>
      <c r="FA276" s="12">
        <f t="shared" si="281"/>
        <v>1</v>
      </c>
      <c r="FB276" s="11"/>
      <c r="FC276" s="9">
        <f>VLOOKUP($C276, Table3[#All], 93, 0)</f>
        <v>0</v>
      </c>
      <c r="FD276" s="9">
        <f>VLOOKUP($C276, Table3[#All], 94, 0)</f>
        <v>0.88</v>
      </c>
      <c r="FE276" s="9">
        <f>VLOOKUP($C276, Table3[#All], 95, 0)</f>
        <v>0.12</v>
      </c>
      <c r="FF276" s="9">
        <f>VLOOKUP($C276, Table3[#All], 96, 0)</f>
        <v>0</v>
      </c>
      <c r="FG276" s="9"/>
      <c r="FH276" s="10">
        <f t="shared" si="282"/>
        <v>2</v>
      </c>
      <c r="FI276" s="11"/>
      <c r="FJ276" s="9">
        <f>VLOOKUP($C276, Table3[#All], 97, 0)</f>
        <v>0</v>
      </c>
      <c r="FK276" s="9">
        <f>VLOOKUP($C276, Table3[#All], 98, 0)</f>
        <v>0</v>
      </c>
      <c r="FL276" s="9">
        <f>VLOOKUP($C276, Table3[#All], 99, 0)</f>
        <v>0</v>
      </c>
      <c r="FM276" s="9">
        <f>VLOOKUP($C276, Table3[#All], 100, 0)</f>
        <v>1</v>
      </c>
      <c r="FN276" s="9">
        <f>VLOOKUP($C276, Table3[#All], 101, 0)</f>
        <v>0</v>
      </c>
      <c r="FO276" s="14">
        <f t="shared" si="283"/>
        <v>4</v>
      </c>
      <c r="FP276" s="11"/>
      <c r="FQ276" s="9">
        <f>VLOOKUP($C276, Table3[#All], 102, 0)</f>
        <v>0.36</v>
      </c>
      <c r="FR276" s="9">
        <f>VLOOKUP($C276, Table3[#All], 103, 0)</f>
        <v>0.64</v>
      </c>
      <c r="FS276" s="9">
        <f>VLOOKUP($C276, Table3[#All], 104, 0)</f>
        <v>0</v>
      </c>
      <c r="FT276" s="9">
        <f>VLOOKUP($C276, Table3[#All], 105, 0)</f>
        <v>0</v>
      </c>
      <c r="FU276" s="9">
        <v>0</v>
      </c>
      <c r="FV276" s="10">
        <f t="shared" si="284"/>
        <v>2</v>
      </c>
      <c r="FW276" s="11"/>
      <c r="FX276" s="9">
        <f>VLOOKUP($C276, Table3[#All], 106, 0)</f>
        <v>0.32</v>
      </c>
      <c r="FY276" s="9"/>
      <c r="FZ276" s="9">
        <f>VLOOKUP($C276, Table3[#All], 107, 0)</f>
        <v>0.68</v>
      </c>
      <c r="GA276" s="9">
        <f>VLOOKUP($C276, Table3[#All], 108, 0)</f>
        <v>0</v>
      </c>
      <c r="GB276" s="9"/>
      <c r="GC276" s="10">
        <f t="shared" si="301"/>
        <v>3</v>
      </c>
      <c r="GD276" s="81"/>
      <c r="GE276" s="9">
        <f>VLOOKUP($C276, Table3[#All], 109, 0)</f>
        <v>0</v>
      </c>
      <c r="GF276" s="9">
        <f>VLOOKUP($C276, Table3[#All], 110, 0)</f>
        <v>1</v>
      </c>
      <c r="GG276" s="9">
        <f>VLOOKUP($C276, Table3[#All], 111, 0)</f>
        <v>0</v>
      </c>
      <c r="GH276" s="9"/>
      <c r="GI276" s="9">
        <f>VLOOKUP($C276, Table3[#All], 112, 0)</f>
        <v>0</v>
      </c>
      <c r="GJ276" s="12">
        <f t="shared" si="285"/>
        <v>2</v>
      </c>
      <c r="GK276" s="11"/>
      <c r="GL276" s="9">
        <f>VLOOKUP($C276, Table3[#All], 113, 0)</f>
        <v>0</v>
      </c>
      <c r="GM276" s="9">
        <f>VLOOKUP($C276, Table3[#All], 114, 0)</f>
        <v>0.36</v>
      </c>
      <c r="GN276" s="9">
        <f>VLOOKUP($C276, Table3[#All], 115, 0)</f>
        <v>0.2</v>
      </c>
      <c r="GO276" s="9">
        <f>VLOOKUP($C276, Table3[#All], 116, 0)</f>
        <v>0.44</v>
      </c>
      <c r="GP276" s="9"/>
      <c r="GQ276" s="10">
        <f t="shared" si="286"/>
        <v>4</v>
      </c>
      <c r="GR276" s="11"/>
      <c r="GS276" s="9">
        <f>VLOOKUP($C276, Table2[#All], 3, 0)</f>
        <v>0</v>
      </c>
      <c r="GT276" s="9">
        <f>VLOOKUP($C276, Table2[#All], 4, 0)</f>
        <v>0</v>
      </c>
      <c r="GU276" s="9">
        <f>VLOOKUP($C276, Table2[#All], 5, 0)</f>
        <v>1</v>
      </c>
      <c r="GV276" s="9">
        <f>VLOOKUP($C276, Table2[#All], 6, 0)</f>
        <v>0</v>
      </c>
      <c r="GW276" s="9">
        <f>VLOOKUP($C276, Table2[#All], 7, 0)</f>
        <v>0</v>
      </c>
      <c r="GX276" s="10">
        <f t="shared" si="287"/>
        <v>3</v>
      </c>
      <c r="GY276" s="11"/>
      <c r="GZ276" s="9">
        <v>0</v>
      </c>
      <c r="HA276" s="9">
        <v>0</v>
      </c>
      <c r="HB276" s="9">
        <v>1</v>
      </c>
      <c r="HC276" s="9">
        <v>0</v>
      </c>
      <c r="HD276" s="9"/>
      <c r="HE276" s="10">
        <f t="shared" si="288"/>
        <v>3</v>
      </c>
      <c r="HF276" s="11"/>
      <c r="HG276" s="9">
        <f>VLOOKUP($C276, Table5[#All], 2, 0)</f>
        <v>0</v>
      </c>
      <c r="HH276" s="9">
        <f>VLOOKUP($C276, Table5[#All], 3, 0)</f>
        <v>0</v>
      </c>
      <c r="HI276" s="9">
        <f>VLOOKUP($C276, Table5[#All], 4, 0)</f>
        <v>1</v>
      </c>
      <c r="HJ276" s="9">
        <f>VLOOKUP($C276, Table5[#All], 5, 0)</f>
        <v>0</v>
      </c>
      <c r="HK276" s="9">
        <f>VLOOKUP($C276, Table5[#All], 6, 0)</f>
        <v>0</v>
      </c>
      <c r="HL276" s="10">
        <f t="shared" si="289"/>
        <v>3</v>
      </c>
      <c r="HM276" s="11"/>
      <c r="HN276" s="9">
        <f>VLOOKUP($C276, Table5[#All], 7, 0)</f>
        <v>1</v>
      </c>
      <c r="HO276" s="9">
        <f>VLOOKUP($C276, Table5[#All], 8, 0)</f>
        <v>0</v>
      </c>
      <c r="HP276" s="9">
        <f>VLOOKUP($C276, Table5[#All], 9, 0)</f>
        <v>0</v>
      </c>
      <c r="HQ276" s="9">
        <f>VLOOKUP($C276, Table5[#All], 10, 0)</f>
        <v>0</v>
      </c>
      <c r="HR276" s="9">
        <f>VLOOKUP($C276, Table5[#All], 11, 0)</f>
        <v>0</v>
      </c>
      <c r="HS276" s="10">
        <f t="shared" si="290"/>
        <v>1</v>
      </c>
      <c r="HT276" s="11"/>
      <c r="HU276" s="9">
        <f>VLOOKUP($C276, Table5[#All], 12, 0)</f>
        <v>1</v>
      </c>
      <c r="HV276" s="9">
        <f>VLOOKUP($C276, Table5[#All], 13, 0)</f>
        <v>0</v>
      </c>
      <c r="HW276" s="9">
        <f>VLOOKUP($C276, Table5[#All], 14, 0)</f>
        <v>0</v>
      </c>
      <c r="HX276" s="9">
        <f>VLOOKUP($C276, Table5[#All], 15, 0)</f>
        <v>0</v>
      </c>
      <c r="HY276" s="9">
        <f>VLOOKUP($C276, Table5[#All], 16, 0)</f>
        <v>0</v>
      </c>
      <c r="HZ276" s="10">
        <f t="shared" si="291"/>
        <v>1</v>
      </c>
      <c r="IA276" s="11"/>
      <c r="IB276" s="9">
        <f>VLOOKUP($C276, Table5[#All], 17, 0)</f>
        <v>0</v>
      </c>
      <c r="IC276" s="9">
        <f>VLOOKUP($C276, Table5[#All], 18, 0)</f>
        <v>1</v>
      </c>
      <c r="ID276" s="9">
        <f>VLOOKUP($C276, Table5[#All], 19, 0)</f>
        <v>0</v>
      </c>
      <c r="IE276" s="9">
        <f>VLOOKUP($C276, Table5[#All], 20, 0)</f>
        <v>0</v>
      </c>
      <c r="IF276" s="9">
        <f>VLOOKUP($C276, Table5[#All], 21, 0)</f>
        <v>0</v>
      </c>
      <c r="IG276" s="10">
        <f t="shared" si="292"/>
        <v>2</v>
      </c>
      <c r="IH276" s="11"/>
      <c r="II276" s="9">
        <f>VLOOKUP($C276, Table5[#All], 22, 0)</f>
        <v>1</v>
      </c>
      <c r="IJ276" s="9">
        <f>VLOOKUP($C276, Table5[#All], 23, 0)</f>
        <v>0</v>
      </c>
      <c r="IK276" s="9">
        <f>VLOOKUP($C276, Table5[#All], 24, 0)</f>
        <v>0</v>
      </c>
      <c r="IL276" s="9">
        <f>VLOOKUP($C276, Table5[#All], 25, 0)</f>
        <v>0</v>
      </c>
      <c r="IM276" s="9">
        <f>VLOOKUP($C276, Table5[#All], 26, 0)</f>
        <v>0</v>
      </c>
      <c r="IN276" s="10">
        <f t="shared" si="293"/>
        <v>1</v>
      </c>
      <c r="IO276" s="11"/>
      <c r="IP276" s="9">
        <v>1</v>
      </c>
      <c r="IQ276" s="9">
        <v>0</v>
      </c>
      <c r="IR276" s="9">
        <v>0</v>
      </c>
      <c r="IS276" s="9">
        <v>0</v>
      </c>
      <c r="IT276" s="9">
        <v>0</v>
      </c>
      <c r="IU276" s="10">
        <f t="shared" si="294"/>
        <v>1</v>
      </c>
      <c r="IV276" s="82"/>
    </row>
    <row r="277" spans="1:256" ht="16.3" thickTop="1" thickBot="1" x14ac:dyDescent="0.35">
      <c r="A277" s="16" t="s">
        <v>698</v>
      </c>
      <c r="B277" s="16" t="s">
        <v>699</v>
      </c>
      <c r="C277" s="16" t="s">
        <v>700</v>
      </c>
      <c r="D277" s="11"/>
      <c r="E277" s="9">
        <f>VLOOKUP($C277, Table3[#All], 2, 0)</f>
        <v>6.4500000000000002E-2</v>
      </c>
      <c r="F277" s="9"/>
      <c r="G277" s="9">
        <f>VLOOKUP($C277, Table3[#All], 3, 0)</f>
        <v>0.129</v>
      </c>
      <c r="H277" s="9">
        <f>VLOOKUP($C277, Table3[#All], 4, 0)</f>
        <v>0.6613</v>
      </c>
      <c r="I277" s="9">
        <f>VLOOKUP($C277, Table3[#All], 5, 0)</f>
        <v>0.1452</v>
      </c>
      <c r="J277" s="10">
        <f t="shared" si="295"/>
        <v>4</v>
      </c>
      <c r="K277" s="11"/>
      <c r="L277" s="9">
        <f>VLOOKUP($C277, Table3[#All], 6, 0)</f>
        <v>0</v>
      </c>
      <c r="M277" s="9"/>
      <c r="N277" s="9">
        <f>VLOOKUP($C277, Table3[#All], 7, 0)</f>
        <v>0</v>
      </c>
      <c r="O277" s="9">
        <f>VLOOKUP($C277, Table3[#All], 8, 0)</f>
        <v>1</v>
      </c>
      <c r="P277" s="9">
        <f>VLOOKUP($C277, Table3[#All], 9, 0)</f>
        <v>0</v>
      </c>
      <c r="Q277" s="10">
        <f t="shared" si="296"/>
        <v>4</v>
      </c>
      <c r="R277" s="11"/>
      <c r="S277" s="9">
        <f>VLOOKUP($C277, Table3[#All], 10, 0)</f>
        <v>0</v>
      </c>
      <c r="T277" s="9">
        <f>VLOOKUP($C277, Table3[#All], 11, 0)</f>
        <v>3.2300000000000002E-2</v>
      </c>
      <c r="U277" s="9">
        <f>VLOOKUP($C277, Table3[#All], 12, 0)</f>
        <v>0.371</v>
      </c>
      <c r="V277" s="9">
        <f>VLOOKUP($C277, Table3[#All], 13, 0)</f>
        <v>0.371</v>
      </c>
      <c r="W277" s="9">
        <f>VLOOKUP($C277, Table3[#All], 14, 0)</f>
        <v>0.22579999999999997</v>
      </c>
      <c r="X277" s="10">
        <f t="shared" si="297"/>
        <v>4</v>
      </c>
      <c r="Y277" s="11"/>
      <c r="Z277" s="9">
        <f>VLOOKUP($C277, Table3[#All], 15, 0)</f>
        <v>0.11289999999999999</v>
      </c>
      <c r="AA277" s="9">
        <f>VLOOKUP($C277, Table3[#All], 16, 0)</f>
        <v>0.3226</v>
      </c>
      <c r="AB277" s="9">
        <f>VLOOKUP($C277, Table3[#All], 17, 0)</f>
        <v>0.4839</v>
      </c>
      <c r="AC277" s="9">
        <f>VLOOKUP($C277, Table3[#All], 18, 0)</f>
        <v>8.0600000000000005E-2</v>
      </c>
      <c r="AD277" s="9">
        <f>VLOOKUP($C277, Table3[#All], 19, 0)</f>
        <v>0</v>
      </c>
      <c r="AE277" s="10">
        <f t="shared" si="267"/>
        <v>3</v>
      </c>
      <c r="AF277" s="11"/>
      <c r="AG277" s="9">
        <f>VLOOKUP($C277, Table3[#All], 20, 0)</f>
        <v>0</v>
      </c>
      <c r="AH277" s="9">
        <f>VLOOKUP($C277, Table3[#All], 21, 0)</f>
        <v>9.8400000000000001E-2</v>
      </c>
      <c r="AI277" s="9">
        <f>VLOOKUP($C277, Table3[#All], 22, 0)</f>
        <v>0.90159999999999996</v>
      </c>
      <c r="AJ277" s="9"/>
      <c r="AK277" s="9"/>
      <c r="AL277" s="10">
        <f t="shared" si="268"/>
        <v>3</v>
      </c>
      <c r="AM277" s="11"/>
      <c r="AN277" s="9">
        <f>VLOOKUP($C277, Table3[#All], 23, 0)</f>
        <v>0</v>
      </c>
      <c r="AO277" s="9">
        <f>VLOOKUP($C277, Table3[#All], 24, 0)</f>
        <v>0</v>
      </c>
      <c r="AP277" s="9">
        <f>VLOOKUP($C277, Table3[#All], 25, 0)</f>
        <v>0</v>
      </c>
      <c r="AQ277" s="9">
        <f>VLOOKUP($C277, Table3[#All], 26, 0)</f>
        <v>1</v>
      </c>
      <c r="AR277" s="9"/>
      <c r="AS277" s="12">
        <f t="shared" si="269"/>
        <v>4</v>
      </c>
      <c r="AT277" s="11"/>
      <c r="AU277" s="9">
        <f>VLOOKUP($C277, Table3[#All], 27, 0)</f>
        <v>0.17739999999999997</v>
      </c>
      <c r="AV277" s="9">
        <f>VLOOKUP($C277, Table3[#All], 28, 0)</f>
        <v>0.4677</v>
      </c>
      <c r="AW277" s="9">
        <f>VLOOKUP($C277, Table3[#All], 29, 0)</f>
        <v>0.35479999999999995</v>
      </c>
      <c r="AX277" s="9"/>
      <c r="AY277" s="9"/>
      <c r="AZ277" s="10">
        <f t="shared" si="298"/>
        <v>3</v>
      </c>
      <c r="BA277" s="11"/>
      <c r="BB277" s="9">
        <f>VLOOKUP($C277, Table3[#All], 30, 0)</f>
        <v>1.61E-2</v>
      </c>
      <c r="BC277" s="9">
        <f>VLOOKUP($C277, Table3[#All], 31, 0)</f>
        <v>0.17739999999999997</v>
      </c>
      <c r="BD277" s="9">
        <f>VLOOKUP($C277, Table3[#All], 32, 0)</f>
        <v>0.2742</v>
      </c>
      <c r="BE277" s="9">
        <f>VLOOKUP($C277, Table3[#All], 33, 0)</f>
        <v>0.5323</v>
      </c>
      <c r="BF277" s="9"/>
      <c r="BG277" s="10">
        <f t="shared" si="299"/>
        <v>4</v>
      </c>
      <c r="BH277" s="81"/>
      <c r="BI277" s="9">
        <f>VLOOKUP($C277, Table3[#All], 34, 0)</f>
        <v>0</v>
      </c>
      <c r="BJ277" s="9">
        <f>VLOOKUP($C277, Table3[#All], 35, 0)</f>
        <v>0</v>
      </c>
      <c r="BK277" s="9">
        <f>VLOOKUP($C277, Table3[#All], 36, 0)</f>
        <v>0</v>
      </c>
      <c r="BL277" s="9">
        <f>VLOOKUP($C277, Table3[#All], 37, 0)</f>
        <v>0</v>
      </c>
      <c r="BM277" s="9">
        <f>VLOOKUP($C277, Table3[#All], 38, 0)</f>
        <v>0</v>
      </c>
      <c r="BN277" s="10" t="str">
        <f t="shared" si="300"/>
        <v>N/A</v>
      </c>
      <c r="BO277" s="11"/>
      <c r="BP277" s="9">
        <f>VLOOKUP($C277, Table3[#All], 39, 0)</f>
        <v>0.69349999999999989</v>
      </c>
      <c r="BQ277" s="9">
        <f>VLOOKUP($C277, Table3[#All], 40, 0)</f>
        <v>0.17739999999999997</v>
      </c>
      <c r="BR277" s="9">
        <f>VLOOKUP($C277, Table3[#All], 41, 0)</f>
        <v>0</v>
      </c>
      <c r="BS277" s="9">
        <f>VLOOKUP($C277, Table3[#All], 42, 0)</f>
        <v>0.129</v>
      </c>
      <c r="BT277" s="9"/>
      <c r="BU277" s="10">
        <f t="shared" si="270"/>
        <v>2</v>
      </c>
      <c r="BV277" s="11"/>
      <c r="BW277" s="9">
        <f>VLOOKUP($C277, Table3[#All], 43, 0)</f>
        <v>0.2419</v>
      </c>
      <c r="BX277" s="9">
        <f>VLOOKUP($C277, Table3[#All], 44, 0)</f>
        <v>0.6613</v>
      </c>
      <c r="BY277" s="9">
        <f>VLOOKUP($C277, Table3[#All], 45, 0)</f>
        <v>9.6799999999999997E-2</v>
      </c>
      <c r="BZ277" s="9"/>
      <c r="CA277" s="9"/>
      <c r="CB277" s="10">
        <f t="shared" si="271"/>
        <v>2</v>
      </c>
      <c r="CC277" s="81"/>
      <c r="CD277" s="9">
        <f>VLOOKUP($C277, Table3[#All], 46, 0)</f>
        <v>0.98329999999999995</v>
      </c>
      <c r="CE277" s="9">
        <f>VLOOKUP($C277, Table3[#All], 47, 0)</f>
        <v>0</v>
      </c>
      <c r="CF277" s="9">
        <f>VLOOKUP($C277, Table3[#All], 48, 0)</f>
        <v>0</v>
      </c>
      <c r="CG277" s="9">
        <f>VLOOKUP($C277, Table3[#All], 49, 0)</f>
        <v>0</v>
      </c>
      <c r="CH277" s="9">
        <f>VLOOKUP($C277, Table3[#All], 50, 0)</f>
        <v>1.67E-2</v>
      </c>
      <c r="CI277" s="12">
        <f t="shared" si="272"/>
        <v>1</v>
      </c>
      <c r="CJ277" s="13"/>
      <c r="CK277" s="9">
        <f>VLOOKUP($C277, Table3[#All], 51, 0)</f>
        <v>0.2742</v>
      </c>
      <c r="CL277" s="9">
        <f>VLOOKUP($C277, Table3[#All], 52, 0)</f>
        <v>0.6452</v>
      </c>
      <c r="CM277" s="9">
        <f>VLOOKUP($C277, Table3[#All], 53, 0)</f>
        <v>8.0600000000000005E-2</v>
      </c>
      <c r="CN277" s="9">
        <f>VLOOKUP($C277, Table3[#All], 54, 0)</f>
        <v>0</v>
      </c>
      <c r="CO277" s="9"/>
      <c r="CP277" s="10">
        <f t="shared" si="273"/>
        <v>2</v>
      </c>
      <c r="CQ277" s="11"/>
      <c r="CR277" s="9">
        <f>VLOOKUP($C277, Table3[#All], 55, 0)</f>
        <v>8.0600000000000005E-2</v>
      </c>
      <c r="CS277" s="9">
        <f>VLOOKUP($C277, Table3[#All], 56, 0)</f>
        <v>6.4500000000000002E-2</v>
      </c>
      <c r="CT277" s="9">
        <f>VLOOKUP($C277, Table3[#All], 57, 0)</f>
        <v>0.2419</v>
      </c>
      <c r="CU277" s="9">
        <f>VLOOKUP($C277, Table3[#All], 58, 0)</f>
        <v>0.3226</v>
      </c>
      <c r="CV277" s="9">
        <f>VLOOKUP($C277, Table3[#All], 59, 0)</f>
        <v>0.2903</v>
      </c>
      <c r="CW277" s="14">
        <f t="shared" si="274"/>
        <v>5</v>
      </c>
      <c r="CX277" s="81"/>
      <c r="CY277" s="9">
        <f>VLOOKUP($C277, Table3[#All], 60, 0)</f>
        <v>1.61E-2</v>
      </c>
      <c r="CZ277" s="9">
        <f>VLOOKUP($C277, Table3[#All], 61, 0)</f>
        <v>0.7258</v>
      </c>
      <c r="DA277" s="9">
        <f>VLOOKUP($C277, Table3[#All], 62, 0)</f>
        <v>0.1452</v>
      </c>
      <c r="DB277" s="9">
        <f>VLOOKUP($C277, Table3[#All], 63, 0)</f>
        <v>8.0600000000000005E-2</v>
      </c>
      <c r="DC277" s="9">
        <f>VLOOKUP($C277, Table3[#All], 64, 0)</f>
        <v>3.2300000000000002E-2</v>
      </c>
      <c r="DD277" s="10">
        <f t="shared" si="275"/>
        <v>3</v>
      </c>
      <c r="DE277" s="11"/>
      <c r="DF277" s="9">
        <f>VLOOKUP($C277, Table3[#All], 65, 0)</f>
        <v>0.1613</v>
      </c>
      <c r="DG277" s="9"/>
      <c r="DH277" s="9">
        <f>VLOOKUP($C277, Table3[#All], 66, 0)</f>
        <v>0.629</v>
      </c>
      <c r="DI277" s="9"/>
      <c r="DJ277" s="9">
        <f>VLOOKUP($C277, Table3[#All], 67, 0)</f>
        <v>0.2097</v>
      </c>
      <c r="DK277" s="14">
        <f t="shared" si="276"/>
        <v>3</v>
      </c>
      <c r="DL277" s="11"/>
      <c r="DM277" s="9">
        <f>VLOOKUP($C277, Table3[#All], 68, 0)</f>
        <v>0.7581</v>
      </c>
      <c r="DN277" s="9"/>
      <c r="DO277" s="9">
        <f>VLOOKUP($C277, Table3[#All], 69, 0)</f>
        <v>0.1452</v>
      </c>
      <c r="DP277" s="9">
        <f>VLOOKUP($C277, Table3[#All], 70, 0)</f>
        <v>9.6799999999999997E-2</v>
      </c>
      <c r="DQ277" s="9"/>
      <c r="DR277" s="14">
        <f t="shared" si="277"/>
        <v>1</v>
      </c>
      <c r="DS277" s="11"/>
      <c r="DT277" s="9">
        <f>VLOOKUP($C277, Table3[#All], 71, 0)</f>
        <v>0</v>
      </c>
      <c r="DU277" s="9">
        <f>VLOOKUP($C277, Table3[#All], 72, 0)</f>
        <v>0.17739999999999997</v>
      </c>
      <c r="DV277" s="9">
        <f>VLOOKUP($C277, Table3[#All], 73, 0)</f>
        <v>0.4032</v>
      </c>
      <c r="DW277" s="9">
        <f>VLOOKUP($C277, Table3[#All], 74, 0)</f>
        <v>0.30649999999999999</v>
      </c>
      <c r="DX277" s="9">
        <f>VLOOKUP($C277, Table3[#All], 75, 0)</f>
        <v>0.11289999999999999</v>
      </c>
      <c r="DY277" s="12">
        <f t="shared" si="266"/>
        <v>4</v>
      </c>
      <c r="DZ277" s="11"/>
      <c r="EA277" s="9">
        <f>VLOOKUP($C277, Table3[#All], 76, 0)</f>
        <v>1</v>
      </c>
      <c r="EB277" s="9">
        <f>VLOOKUP($C277, Table3[#All], 77, 0)</f>
        <v>0</v>
      </c>
      <c r="EC277" s="9">
        <f>VLOOKUP($C277, Table3[#All], 78, 0)</f>
        <v>0</v>
      </c>
      <c r="ED277" s="9">
        <f>VLOOKUP($C277, Table3[#All], 79, 0)</f>
        <v>0</v>
      </c>
      <c r="EE277" s="9">
        <f>VLOOKUP($C277, Table3[#All], 80, 0)</f>
        <v>0</v>
      </c>
      <c r="EF277" s="10">
        <f t="shared" si="278"/>
        <v>1</v>
      </c>
      <c r="EG277" s="9"/>
      <c r="EH277" s="9">
        <f>VLOOKUP($C277, Table3[#All], 81, 0)</f>
        <v>0</v>
      </c>
      <c r="EI277" s="9">
        <f>VLOOKUP($C277, Table3[#All], 82, 0)</f>
        <v>0</v>
      </c>
      <c r="EJ277" s="9">
        <f>VLOOKUP($C277, Table3[#All], 83, 0)</f>
        <v>0</v>
      </c>
      <c r="EK277" s="9">
        <f>VLOOKUP($C277, Table3[#All], 84, 0)</f>
        <v>0</v>
      </c>
      <c r="EL277" s="9">
        <f>VLOOKUP($C277, Table3[#All], 85, 0)</f>
        <v>1</v>
      </c>
      <c r="EM277" s="14">
        <f t="shared" si="279"/>
        <v>5</v>
      </c>
      <c r="EN277" s="11"/>
      <c r="EO277" s="9">
        <f>VLOOKUP($C277, Table3[#All], 86, 0)</f>
        <v>0.371</v>
      </c>
      <c r="EP277" s="9"/>
      <c r="EQ277" s="9">
        <f>VLOOKUP($C277, Table3[#All], 87, 0)</f>
        <v>0.629</v>
      </c>
      <c r="ER277" s="9"/>
      <c r="ES277" s="9"/>
      <c r="ET277" s="14">
        <f t="shared" si="280"/>
        <v>3</v>
      </c>
      <c r="EU277" s="11"/>
      <c r="EV277" s="9">
        <f>VLOOKUP($C277, Table3[#All], 88, 0)</f>
        <v>1</v>
      </c>
      <c r="EW277" s="9">
        <f>VLOOKUP($C277, Table3[#All], 89, 0)</f>
        <v>0</v>
      </c>
      <c r="EX277" s="9">
        <f>VLOOKUP($C277, Table3[#All], 90, 0)</f>
        <v>0</v>
      </c>
      <c r="EY277" s="9">
        <f>VLOOKUP($C277, Table3[#All], 91, 0)</f>
        <v>0</v>
      </c>
      <c r="EZ277" s="9">
        <f>VLOOKUP($C277, Table3[#All], 92, 0)</f>
        <v>0</v>
      </c>
      <c r="FA277" s="12">
        <f t="shared" si="281"/>
        <v>1</v>
      </c>
      <c r="FB277" s="11"/>
      <c r="FC277" s="9">
        <f>VLOOKUP($C277, Table3[#All], 93, 0)</f>
        <v>0</v>
      </c>
      <c r="FD277" s="9">
        <f>VLOOKUP($C277, Table3[#All], 94, 0)</f>
        <v>0.30649999999999999</v>
      </c>
      <c r="FE277" s="9">
        <f>VLOOKUP($C277, Table3[#All], 95, 0)</f>
        <v>0.4355</v>
      </c>
      <c r="FF277" s="9">
        <f>VLOOKUP($C277, Table3[#All], 96, 0)</f>
        <v>0.2581</v>
      </c>
      <c r="FG277" s="9"/>
      <c r="FH277" s="10">
        <f t="shared" si="282"/>
        <v>4</v>
      </c>
      <c r="FI277" s="11"/>
      <c r="FJ277" s="9">
        <f>VLOOKUP($C277, Table3[#All], 97, 0)</f>
        <v>0</v>
      </c>
      <c r="FK277" s="9">
        <f>VLOOKUP($C277, Table3[#All], 98, 0)</f>
        <v>0</v>
      </c>
      <c r="FL277" s="9">
        <f>VLOOKUP($C277, Table3[#All], 99, 0)</f>
        <v>0</v>
      </c>
      <c r="FM277" s="9">
        <f>VLOOKUP($C277, Table3[#All], 100, 0)</f>
        <v>0</v>
      </c>
      <c r="FN277" s="9">
        <f>VLOOKUP($C277, Table3[#All], 101, 0)</f>
        <v>1</v>
      </c>
      <c r="FO277" s="14">
        <f t="shared" si="283"/>
        <v>5</v>
      </c>
      <c r="FP277" s="11"/>
      <c r="FQ277" s="9">
        <f>VLOOKUP($C277, Table3[#All], 102, 0)</f>
        <v>0.6452</v>
      </c>
      <c r="FR277" s="9">
        <f>VLOOKUP($C277, Table3[#All], 103, 0)</f>
        <v>0.17739999999999997</v>
      </c>
      <c r="FS277" s="9">
        <f>VLOOKUP($C277, Table3[#All], 104, 0)</f>
        <v>1.61E-2</v>
      </c>
      <c r="FT277" s="9">
        <f>VLOOKUP($C277, Table3[#All], 105, 0)</f>
        <v>0.1613</v>
      </c>
      <c r="FU277" s="9">
        <v>0</v>
      </c>
      <c r="FV277" s="10">
        <f t="shared" si="284"/>
        <v>2</v>
      </c>
      <c r="FW277" s="11"/>
      <c r="FX277" s="9">
        <f>VLOOKUP($C277, Table3[#All], 106, 0)</f>
        <v>6.4500000000000002E-2</v>
      </c>
      <c r="FY277" s="9"/>
      <c r="FZ277" s="9">
        <f>VLOOKUP($C277, Table3[#All], 107, 0)</f>
        <v>0.5</v>
      </c>
      <c r="GA277" s="9">
        <f>VLOOKUP($C277, Table3[#All], 108, 0)</f>
        <v>0.4355</v>
      </c>
      <c r="GB277" s="9"/>
      <c r="GC277" s="10">
        <f t="shared" si="301"/>
        <v>4</v>
      </c>
      <c r="GD277" s="81"/>
      <c r="GE277" s="9">
        <f>VLOOKUP($C277, Table3[#All], 109, 0)</f>
        <v>6.0599999999999994E-2</v>
      </c>
      <c r="GF277" s="9">
        <f>VLOOKUP($C277, Table3[#All], 110, 0)</f>
        <v>0.60609999999999997</v>
      </c>
      <c r="GG277" s="9">
        <f>VLOOKUP($C277, Table3[#All], 111, 0)</f>
        <v>0.33329999999999999</v>
      </c>
      <c r="GH277" s="9"/>
      <c r="GI277" s="9">
        <f>VLOOKUP($C277, Table3[#All], 112, 0)</f>
        <v>0</v>
      </c>
      <c r="GJ277" s="12">
        <f t="shared" si="285"/>
        <v>3</v>
      </c>
      <c r="GK277" s="11"/>
      <c r="GL277" s="9">
        <f>VLOOKUP($C277, Table3[#All], 113, 0)</f>
        <v>0</v>
      </c>
      <c r="GM277" s="9">
        <f>VLOOKUP($C277, Table3[#All], 114, 0)</f>
        <v>0</v>
      </c>
      <c r="GN277" s="9">
        <f>VLOOKUP($C277, Table3[#All], 115, 0)</f>
        <v>6.4500000000000002E-2</v>
      </c>
      <c r="GO277" s="9">
        <f>VLOOKUP($C277, Table3[#All], 116, 0)</f>
        <v>0.9355</v>
      </c>
      <c r="GP277" s="9"/>
      <c r="GQ277" s="10">
        <f t="shared" si="286"/>
        <v>4</v>
      </c>
      <c r="GR277" s="11"/>
      <c r="GS277" s="9">
        <f>VLOOKUP($C277, Table2[#All], 3, 0)</f>
        <v>0</v>
      </c>
      <c r="GT277" s="9">
        <f>VLOOKUP($C277, Table2[#All], 4, 0)</f>
        <v>0</v>
      </c>
      <c r="GU277" s="9">
        <f>VLOOKUP($C277, Table2[#All], 5, 0)</f>
        <v>1</v>
      </c>
      <c r="GV277" s="9">
        <f>VLOOKUP($C277, Table2[#All], 6, 0)</f>
        <v>0</v>
      </c>
      <c r="GW277" s="9">
        <f>VLOOKUP($C277, Table2[#All], 7, 0)</f>
        <v>0</v>
      </c>
      <c r="GX277" s="10">
        <f t="shared" si="287"/>
        <v>3</v>
      </c>
      <c r="GY277" s="11"/>
      <c r="GZ277" s="9">
        <v>0</v>
      </c>
      <c r="HA277" s="9">
        <v>0</v>
      </c>
      <c r="HB277" s="9">
        <v>1</v>
      </c>
      <c r="HC277" s="9">
        <v>0</v>
      </c>
      <c r="HD277" s="9"/>
      <c r="HE277" s="10">
        <f t="shared" si="288"/>
        <v>3</v>
      </c>
      <c r="HF277" s="11"/>
      <c r="HG277" s="9">
        <f>VLOOKUP($C277, Table5[#All], 2, 0)</f>
        <v>0</v>
      </c>
      <c r="HH277" s="9">
        <f>VLOOKUP($C277, Table5[#All], 3, 0)</f>
        <v>0</v>
      </c>
      <c r="HI277" s="9">
        <f>VLOOKUP($C277, Table5[#All], 4, 0)</f>
        <v>0</v>
      </c>
      <c r="HJ277" s="9">
        <f>VLOOKUP($C277, Table5[#All], 5, 0)</f>
        <v>1</v>
      </c>
      <c r="HK277" s="9">
        <f>VLOOKUP($C277, Table5[#All], 6, 0)</f>
        <v>0</v>
      </c>
      <c r="HL277" s="10">
        <f t="shared" si="289"/>
        <v>4</v>
      </c>
      <c r="HM277" s="11"/>
      <c r="HN277" s="9">
        <f>VLOOKUP($C277, Table5[#All], 7, 0)</f>
        <v>0</v>
      </c>
      <c r="HO277" s="9">
        <f>VLOOKUP($C277, Table5[#All], 8, 0)</f>
        <v>1</v>
      </c>
      <c r="HP277" s="9">
        <f>VLOOKUP($C277, Table5[#All], 9, 0)</f>
        <v>0</v>
      </c>
      <c r="HQ277" s="9">
        <f>VLOOKUP($C277, Table5[#All], 10, 0)</f>
        <v>0</v>
      </c>
      <c r="HR277" s="9">
        <f>VLOOKUP($C277, Table5[#All], 11, 0)</f>
        <v>0</v>
      </c>
      <c r="HS277" s="10">
        <f t="shared" si="290"/>
        <v>2</v>
      </c>
      <c r="HT277" s="11"/>
      <c r="HU277" s="9">
        <f>VLOOKUP($C277, Table5[#All], 12, 0)</f>
        <v>1</v>
      </c>
      <c r="HV277" s="9">
        <f>VLOOKUP($C277, Table5[#All], 13, 0)</f>
        <v>0</v>
      </c>
      <c r="HW277" s="9">
        <f>VLOOKUP($C277, Table5[#All], 14, 0)</f>
        <v>0</v>
      </c>
      <c r="HX277" s="9">
        <f>VLOOKUP($C277, Table5[#All], 15, 0)</f>
        <v>0</v>
      </c>
      <c r="HY277" s="9">
        <f>VLOOKUP($C277, Table5[#All], 16, 0)</f>
        <v>0</v>
      </c>
      <c r="HZ277" s="10">
        <f t="shared" si="291"/>
        <v>1</v>
      </c>
      <c r="IA277" s="11"/>
      <c r="IB277" s="9">
        <f>VLOOKUP($C277, Table5[#All], 17, 0)</f>
        <v>1</v>
      </c>
      <c r="IC277" s="9">
        <f>VLOOKUP($C277, Table5[#All], 18, 0)</f>
        <v>0</v>
      </c>
      <c r="ID277" s="9">
        <f>VLOOKUP($C277, Table5[#All], 19, 0)</f>
        <v>0</v>
      </c>
      <c r="IE277" s="9">
        <f>VLOOKUP($C277, Table5[#All], 20, 0)</f>
        <v>0</v>
      </c>
      <c r="IF277" s="9">
        <f>VLOOKUP($C277, Table5[#All], 21, 0)</f>
        <v>0</v>
      </c>
      <c r="IG277" s="10">
        <f t="shared" si="292"/>
        <v>1</v>
      </c>
      <c r="IH277" s="11"/>
      <c r="II277" s="9">
        <f>VLOOKUP($C277, Table5[#All], 22, 0)</f>
        <v>1</v>
      </c>
      <c r="IJ277" s="9">
        <f>VLOOKUP($C277, Table5[#All], 23, 0)</f>
        <v>0</v>
      </c>
      <c r="IK277" s="9">
        <f>VLOOKUP($C277, Table5[#All], 24, 0)</f>
        <v>0</v>
      </c>
      <c r="IL277" s="9">
        <f>VLOOKUP($C277, Table5[#All], 25, 0)</f>
        <v>0</v>
      </c>
      <c r="IM277" s="9">
        <f>VLOOKUP($C277, Table5[#All], 26, 0)</f>
        <v>0</v>
      </c>
      <c r="IN277" s="10">
        <f t="shared" si="293"/>
        <v>1</v>
      </c>
      <c r="IO277" s="11"/>
      <c r="IP277" s="9">
        <v>1</v>
      </c>
      <c r="IQ277" s="9">
        <v>0</v>
      </c>
      <c r="IR277" s="9">
        <v>0</v>
      </c>
      <c r="IS277" s="9">
        <v>0</v>
      </c>
      <c r="IT277" s="9">
        <v>0</v>
      </c>
      <c r="IU277" s="10">
        <f t="shared" si="294"/>
        <v>1</v>
      </c>
      <c r="IV277" s="82"/>
    </row>
    <row r="278" spans="1:256" ht="16.3" thickTop="1" thickBot="1" x14ac:dyDescent="0.35">
      <c r="A278" s="16" t="s">
        <v>698</v>
      </c>
      <c r="B278" s="16" t="s">
        <v>701</v>
      </c>
      <c r="C278" s="16" t="s">
        <v>702</v>
      </c>
      <c r="D278" s="11"/>
      <c r="E278" s="9">
        <f>VLOOKUP($C278, Table3[#All], 2, 0)</f>
        <v>0</v>
      </c>
      <c r="F278" s="9"/>
      <c r="G278" s="9">
        <f>VLOOKUP($C278, Table3[#All], 3, 0)</f>
        <v>0</v>
      </c>
      <c r="H278" s="9">
        <f>VLOOKUP($C278, Table3[#All], 4, 0)</f>
        <v>0.43479999999999996</v>
      </c>
      <c r="I278" s="9">
        <f>VLOOKUP($C278, Table3[#All], 5, 0)</f>
        <v>0.56520000000000004</v>
      </c>
      <c r="J278" s="10">
        <f t="shared" si="295"/>
        <v>5</v>
      </c>
      <c r="K278" s="11"/>
      <c r="L278" s="9">
        <f>VLOOKUP($C278, Table3[#All], 6, 0)</f>
        <v>0</v>
      </c>
      <c r="M278" s="9"/>
      <c r="N278" s="9">
        <f>VLOOKUP($C278, Table3[#All], 7, 0)</f>
        <v>0</v>
      </c>
      <c r="O278" s="9">
        <f>VLOOKUP($C278, Table3[#All], 8, 0)</f>
        <v>0</v>
      </c>
      <c r="P278" s="9">
        <f>VLOOKUP($C278, Table3[#All], 9, 0)</f>
        <v>1</v>
      </c>
      <c r="Q278" s="10">
        <f t="shared" si="296"/>
        <v>5</v>
      </c>
      <c r="R278" s="11"/>
      <c r="S278" s="9">
        <f>VLOOKUP($C278, Table3[#All], 10, 0)</f>
        <v>0</v>
      </c>
      <c r="T278" s="9">
        <f>VLOOKUP($C278, Table3[#All], 11, 0)</f>
        <v>0</v>
      </c>
      <c r="U278" s="9">
        <f>VLOOKUP($C278, Table3[#All], 12, 0)</f>
        <v>0.6522</v>
      </c>
      <c r="V278" s="9">
        <f>VLOOKUP($C278, Table3[#All], 13, 0)</f>
        <v>0.3478</v>
      </c>
      <c r="W278" s="9">
        <f>VLOOKUP($C278, Table3[#All], 14, 0)</f>
        <v>0</v>
      </c>
      <c r="X278" s="10">
        <f t="shared" si="297"/>
        <v>4</v>
      </c>
      <c r="Y278" s="11"/>
      <c r="Z278" s="9">
        <f>VLOOKUP($C278, Table3[#All], 15, 0)</f>
        <v>0</v>
      </c>
      <c r="AA278" s="9">
        <f>VLOOKUP($C278, Table3[#All], 16, 0)</f>
        <v>0.21739999999999998</v>
      </c>
      <c r="AB278" s="9">
        <f>VLOOKUP($C278, Table3[#All], 17, 0)</f>
        <v>0.73909999999999998</v>
      </c>
      <c r="AC278" s="9">
        <f>VLOOKUP($C278, Table3[#All], 18, 0)</f>
        <v>4.3499999999999997E-2</v>
      </c>
      <c r="AD278" s="9">
        <f>VLOOKUP($C278, Table3[#All], 19, 0)</f>
        <v>0</v>
      </c>
      <c r="AE278" s="10">
        <f t="shared" si="267"/>
        <v>3</v>
      </c>
      <c r="AF278" s="11"/>
      <c r="AG278" s="9">
        <f>VLOOKUP($C278, Table3[#All], 20, 0)</f>
        <v>0</v>
      </c>
      <c r="AH278" s="9">
        <f>VLOOKUP($C278, Table3[#All], 21, 0)</f>
        <v>0</v>
      </c>
      <c r="AI278" s="9">
        <f>VLOOKUP($C278, Table3[#All], 22, 0)</f>
        <v>1</v>
      </c>
      <c r="AJ278" s="9"/>
      <c r="AK278" s="9"/>
      <c r="AL278" s="10">
        <f t="shared" si="268"/>
        <v>3</v>
      </c>
      <c r="AM278" s="11"/>
      <c r="AN278" s="9">
        <f>VLOOKUP($C278, Table3[#All], 23, 0)</f>
        <v>0</v>
      </c>
      <c r="AO278" s="9">
        <f>VLOOKUP($C278, Table3[#All], 24, 0)</f>
        <v>0</v>
      </c>
      <c r="AP278" s="9">
        <f>VLOOKUP($C278, Table3[#All], 25, 0)</f>
        <v>1</v>
      </c>
      <c r="AQ278" s="9">
        <f>VLOOKUP($C278, Table3[#All], 26, 0)</f>
        <v>0</v>
      </c>
      <c r="AR278" s="9"/>
      <c r="AS278" s="12">
        <f t="shared" si="269"/>
        <v>3</v>
      </c>
      <c r="AT278" s="11"/>
      <c r="AU278" s="9">
        <f>VLOOKUP($C278, Table3[#All], 27, 0)</f>
        <v>0.3478</v>
      </c>
      <c r="AV278" s="9">
        <f>VLOOKUP($C278, Table3[#All], 28, 0)</f>
        <v>0.26090000000000002</v>
      </c>
      <c r="AW278" s="9">
        <f>VLOOKUP($C278, Table3[#All], 29, 0)</f>
        <v>0.39130000000000004</v>
      </c>
      <c r="AX278" s="9"/>
      <c r="AY278" s="9"/>
      <c r="AZ278" s="10">
        <f t="shared" si="298"/>
        <v>3</v>
      </c>
      <c r="BA278" s="11"/>
      <c r="BB278" s="9">
        <f>VLOOKUP($C278, Table3[#All], 30, 0)</f>
        <v>0</v>
      </c>
      <c r="BC278" s="9">
        <f>VLOOKUP($C278, Table3[#All], 31, 0)</f>
        <v>0.1739</v>
      </c>
      <c r="BD278" s="9">
        <f>VLOOKUP($C278, Table3[#All], 32, 0)</f>
        <v>0.13039999999999999</v>
      </c>
      <c r="BE278" s="9">
        <f>VLOOKUP($C278, Table3[#All], 33, 0)</f>
        <v>0.69569999999999999</v>
      </c>
      <c r="BF278" s="9"/>
      <c r="BG278" s="10">
        <f t="shared" si="299"/>
        <v>4</v>
      </c>
      <c r="BH278" s="81"/>
      <c r="BI278" s="9">
        <f>VLOOKUP($C278, Table3[#All], 34, 0)</f>
        <v>0</v>
      </c>
      <c r="BJ278" s="9">
        <f>VLOOKUP($C278, Table3[#All], 35, 0)</f>
        <v>0</v>
      </c>
      <c r="BK278" s="9">
        <f>VLOOKUP($C278, Table3[#All], 36, 0)</f>
        <v>0</v>
      </c>
      <c r="BL278" s="9">
        <f>VLOOKUP($C278, Table3[#All], 37, 0)</f>
        <v>0</v>
      </c>
      <c r="BM278" s="9">
        <f>VLOOKUP($C278, Table3[#All], 38, 0)</f>
        <v>0</v>
      </c>
      <c r="BN278" s="10" t="str">
        <f t="shared" si="300"/>
        <v>N/A</v>
      </c>
      <c r="BO278" s="11"/>
      <c r="BP278" s="9">
        <f>VLOOKUP($C278, Table3[#All], 39, 0)</f>
        <v>1</v>
      </c>
      <c r="BQ278" s="9">
        <f>VLOOKUP($C278, Table3[#All], 40, 0)</f>
        <v>0</v>
      </c>
      <c r="BR278" s="9">
        <f>VLOOKUP($C278, Table3[#All], 41, 0)</f>
        <v>0</v>
      </c>
      <c r="BS278" s="9">
        <f>VLOOKUP($C278, Table3[#All], 42, 0)</f>
        <v>0</v>
      </c>
      <c r="BT278" s="9"/>
      <c r="BU278" s="10">
        <f t="shared" si="270"/>
        <v>1</v>
      </c>
      <c r="BV278" s="11"/>
      <c r="BW278" s="9">
        <f>VLOOKUP($C278, Table3[#All], 43, 0)</f>
        <v>0</v>
      </c>
      <c r="BX278" s="9">
        <f>VLOOKUP($C278, Table3[#All], 44, 0)</f>
        <v>0.82609999999999995</v>
      </c>
      <c r="BY278" s="9">
        <f>VLOOKUP($C278, Table3[#All], 45, 0)</f>
        <v>0.1739</v>
      </c>
      <c r="BZ278" s="9"/>
      <c r="CA278" s="9"/>
      <c r="CB278" s="10">
        <f t="shared" si="271"/>
        <v>2</v>
      </c>
      <c r="CC278" s="81"/>
      <c r="CD278" s="9">
        <f>VLOOKUP($C278, Table3[#All], 46, 0)</f>
        <v>1</v>
      </c>
      <c r="CE278" s="9">
        <f>VLOOKUP($C278, Table3[#All], 47, 0)</f>
        <v>0</v>
      </c>
      <c r="CF278" s="9">
        <f>VLOOKUP($C278, Table3[#All], 48, 0)</f>
        <v>0</v>
      </c>
      <c r="CG278" s="9">
        <f>VLOOKUP($C278, Table3[#All], 49, 0)</f>
        <v>0</v>
      </c>
      <c r="CH278" s="9">
        <f>VLOOKUP($C278, Table3[#All], 50, 0)</f>
        <v>0</v>
      </c>
      <c r="CI278" s="12">
        <f t="shared" si="272"/>
        <v>1</v>
      </c>
      <c r="CJ278" s="13"/>
      <c r="CK278" s="9">
        <f>VLOOKUP($C278, Table3[#All], 51, 0)</f>
        <v>0.4783</v>
      </c>
      <c r="CL278" s="9">
        <f>VLOOKUP($C278, Table3[#All], 52, 0)</f>
        <v>0.52170000000000005</v>
      </c>
      <c r="CM278" s="9">
        <f>VLOOKUP($C278, Table3[#All], 53, 0)</f>
        <v>0</v>
      </c>
      <c r="CN278" s="9">
        <f>VLOOKUP($C278, Table3[#All], 54, 0)</f>
        <v>0</v>
      </c>
      <c r="CO278" s="9"/>
      <c r="CP278" s="10">
        <f t="shared" si="273"/>
        <v>2</v>
      </c>
      <c r="CQ278" s="11"/>
      <c r="CR278" s="9">
        <f>VLOOKUP($C278, Table3[#All], 55, 0)</f>
        <v>0</v>
      </c>
      <c r="CS278" s="9">
        <f>VLOOKUP($C278, Table3[#All], 56, 0)</f>
        <v>4.3499999999999997E-2</v>
      </c>
      <c r="CT278" s="9">
        <f>VLOOKUP($C278, Table3[#All], 57, 0)</f>
        <v>0.39130000000000004</v>
      </c>
      <c r="CU278" s="9">
        <f>VLOOKUP($C278, Table3[#All], 58, 0)</f>
        <v>0.30430000000000001</v>
      </c>
      <c r="CV278" s="9">
        <f>VLOOKUP($C278, Table3[#All], 59, 0)</f>
        <v>0.26090000000000002</v>
      </c>
      <c r="CW278" s="14">
        <f t="shared" si="274"/>
        <v>5</v>
      </c>
      <c r="CX278" s="81"/>
      <c r="CY278" s="9">
        <f>VLOOKUP($C278, Table3[#All], 60, 0)</f>
        <v>0.21739999999999998</v>
      </c>
      <c r="CZ278" s="9">
        <f>VLOOKUP($C278, Table3[#All], 61, 0)</f>
        <v>0.78260000000000007</v>
      </c>
      <c r="DA278" s="9">
        <f>VLOOKUP($C278, Table3[#All], 62, 0)</f>
        <v>0</v>
      </c>
      <c r="DB278" s="9">
        <f>VLOOKUP($C278, Table3[#All], 63, 0)</f>
        <v>0</v>
      </c>
      <c r="DC278" s="9">
        <f>VLOOKUP($C278, Table3[#All], 64, 0)</f>
        <v>0</v>
      </c>
      <c r="DD278" s="10">
        <f t="shared" si="275"/>
        <v>2</v>
      </c>
      <c r="DE278" s="11"/>
      <c r="DF278" s="9">
        <f>VLOOKUP($C278, Table3[#All], 65, 0)</f>
        <v>0.30430000000000001</v>
      </c>
      <c r="DG278" s="9"/>
      <c r="DH278" s="9">
        <f>VLOOKUP($C278, Table3[#All], 66, 0)</f>
        <v>0.69569999999999999</v>
      </c>
      <c r="DI278" s="9"/>
      <c r="DJ278" s="9">
        <f>VLOOKUP($C278, Table3[#All], 67, 0)</f>
        <v>0</v>
      </c>
      <c r="DK278" s="14">
        <f t="shared" si="276"/>
        <v>3</v>
      </c>
      <c r="DL278" s="11"/>
      <c r="DM278" s="9">
        <f>VLOOKUP($C278, Table3[#All], 68, 0)</f>
        <v>1</v>
      </c>
      <c r="DN278" s="9"/>
      <c r="DO278" s="9">
        <f>VLOOKUP($C278, Table3[#All], 69, 0)</f>
        <v>0</v>
      </c>
      <c r="DP278" s="9">
        <f>VLOOKUP($C278, Table3[#All], 70, 0)</f>
        <v>0</v>
      </c>
      <c r="DQ278" s="9"/>
      <c r="DR278" s="14">
        <f t="shared" si="277"/>
        <v>1</v>
      </c>
      <c r="DS278" s="11"/>
      <c r="DT278" s="9">
        <f>VLOOKUP($C278, Table3[#All], 71, 0)</f>
        <v>0</v>
      </c>
      <c r="DU278" s="9">
        <f>VLOOKUP($C278, Table3[#All], 72, 0)</f>
        <v>4.3499999999999997E-2</v>
      </c>
      <c r="DV278" s="9">
        <f>VLOOKUP($C278, Table3[#All], 73, 0)</f>
        <v>0.3478</v>
      </c>
      <c r="DW278" s="9">
        <f>VLOOKUP($C278, Table3[#All], 74, 0)</f>
        <v>0.60870000000000002</v>
      </c>
      <c r="DX278" s="9">
        <f>VLOOKUP($C278, Table3[#All], 75, 0)</f>
        <v>0</v>
      </c>
      <c r="DY278" s="12">
        <f t="shared" si="266"/>
        <v>4</v>
      </c>
      <c r="DZ278" s="11"/>
      <c r="EA278" s="9">
        <f>VLOOKUP($C278, Table3[#All], 76, 0)</f>
        <v>1</v>
      </c>
      <c r="EB278" s="9">
        <f>VLOOKUP($C278, Table3[#All], 77, 0)</f>
        <v>0</v>
      </c>
      <c r="EC278" s="9">
        <f>VLOOKUP($C278, Table3[#All], 78, 0)</f>
        <v>0</v>
      </c>
      <c r="ED278" s="9">
        <f>VLOOKUP($C278, Table3[#All], 79, 0)</f>
        <v>0</v>
      </c>
      <c r="EE278" s="9">
        <f>VLOOKUP($C278, Table3[#All], 80, 0)</f>
        <v>0</v>
      </c>
      <c r="EF278" s="10">
        <f t="shared" si="278"/>
        <v>1</v>
      </c>
      <c r="EG278" s="9"/>
      <c r="EH278" s="9">
        <f>VLOOKUP($C278, Table3[#All], 81, 0)</f>
        <v>0</v>
      </c>
      <c r="EI278" s="9">
        <f>VLOOKUP($C278, Table3[#All], 82, 0)</f>
        <v>0</v>
      </c>
      <c r="EJ278" s="9">
        <f>VLOOKUP($C278, Table3[#All], 83, 0)</f>
        <v>0</v>
      </c>
      <c r="EK278" s="9">
        <f>VLOOKUP($C278, Table3[#All], 84, 0)</f>
        <v>0</v>
      </c>
      <c r="EL278" s="9">
        <f>VLOOKUP($C278, Table3[#All], 85, 0)</f>
        <v>1</v>
      </c>
      <c r="EM278" s="14">
        <f t="shared" si="279"/>
        <v>5</v>
      </c>
      <c r="EN278" s="11"/>
      <c r="EO278" s="9">
        <f>VLOOKUP($C278, Table3[#All], 86, 0)</f>
        <v>0.95650000000000002</v>
      </c>
      <c r="EP278" s="9"/>
      <c r="EQ278" s="9">
        <f>VLOOKUP($C278, Table3[#All], 87, 0)</f>
        <v>4.3499999999999997E-2</v>
      </c>
      <c r="ER278" s="9"/>
      <c r="ES278" s="9"/>
      <c r="ET278" s="14">
        <f t="shared" si="280"/>
        <v>1</v>
      </c>
      <c r="EU278" s="11"/>
      <c r="EV278" s="9">
        <f>VLOOKUP($C278, Table3[#All], 88, 0)</f>
        <v>1</v>
      </c>
      <c r="EW278" s="9">
        <f>VLOOKUP($C278, Table3[#All], 89, 0)</f>
        <v>0</v>
      </c>
      <c r="EX278" s="9">
        <f>VLOOKUP($C278, Table3[#All], 90, 0)</f>
        <v>0</v>
      </c>
      <c r="EY278" s="9">
        <f>VLOOKUP($C278, Table3[#All], 91, 0)</f>
        <v>0</v>
      </c>
      <c r="EZ278" s="9">
        <f>VLOOKUP($C278, Table3[#All], 92, 0)</f>
        <v>0</v>
      </c>
      <c r="FA278" s="12">
        <f t="shared" si="281"/>
        <v>1</v>
      </c>
      <c r="FB278" s="11"/>
      <c r="FC278" s="9">
        <f>VLOOKUP($C278, Table3[#All], 93, 0)</f>
        <v>0</v>
      </c>
      <c r="FD278" s="9">
        <f>VLOOKUP($C278, Table3[#All], 94, 0)</f>
        <v>0.1739</v>
      </c>
      <c r="FE278" s="9">
        <f>VLOOKUP($C278, Table3[#All], 95, 0)</f>
        <v>0.69569999999999999</v>
      </c>
      <c r="FF278" s="9">
        <f>VLOOKUP($C278, Table3[#All], 96, 0)</f>
        <v>0.13039999999999999</v>
      </c>
      <c r="FG278" s="9"/>
      <c r="FH278" s="10">
        <f t="shared" si="282"/>
        <v>3</v>
      </c>
      <c r="FI278" s="11"/>
      <c r="FJ278" s="9">
        <f>VLOOKUP($C278, Table3[#All], 97, 0)</f>
        <v>0</v>
      </c>
      <c r="FK278" s="9">
        <f>VLOOKUP($C278, Table3[#All], 98, 0)</f>
        <v>0</v>
      </c>
      <c r="FL278" s="9">
        <f>VLOOKUP($C278, Table3[#All], 99, 0)</f>
        <v>1</v>
      </c>
      <c r="FM278" s="9">
        <f>VLOOKUP($C278, Table3[#All], 100, 0)</f>
        <v>0</v>
      </c>
      <c r="FN278" s="9">
        <f>VLOOKUP($C278, Table3[#All], 101, 0)</f>
        <v>0</v>
      </c>
      <c r="FO278" s="14">
        <f t="shared" si="283"/>
        <v>3</v>
      </c>
      <c r="FP278" s="11"/>
      <c r="FQ278" s="9">
        <f>VLOOKUP($C278, Table3[#All], 102, 0)</f>
        <v>1</v>
      </c>
      <c r="FR278" s="9">
        <f>VLOOKUP($C278, Table3[#All], 103, 0)</f>
        <v>0</v>
      </c>
      <c r="FS278" s="9">
        <f>VLOOKUP($C278, Table3[#All], 104, 0)</f>
        <v>0</v>
      </c>
      <c r="FT278" s="9">
        <f>VLOOKUP($C278, Table3[#All], 105, 0)</f>
        <v>0</v>
      </c>
      <c r="FU278" s="9">
        <v>0</v>
      </c>
      <c r="FV278" s="10">
        <f t="shared" si="284"/>
        <v>1</v>
      </c>
      <c r="FW278" s="11"/>
      <c r="FX278" s="9">
        <f>VLOOKUP($C278, Table3[#All], 106, 0)</f>
        <v>0</v>
      </c>
      <c r="FY278" s="9"/>
      <c r="FZ278" s="9">
        <f>VLOOKUP($C278, Table3[#All], 107, 0)</f>
        <v>0.6522</v>
      </c>
      <c r="GA278" s="9">
        <f>VLOOKUP($C278, Table3[#All], 108, 0)</f>
        <v>0.3478</v>
      </c>
      <c r="GB278" s="9"/>
      <c r="GC278" s="10">
        <f t="shared" si="301"/>
        <v>4</v>
      </c>
      <c r="GD278" s="81"/>
      <c r="GE278" s="9">
        <f>VLOOKUP($C278, Table3[#All], 109, 0)</f>
        <v>0</v>
      </c>
      <c r="GF278" s="9">
        <f>VLOOKUP($C278, Table3[#All], 110, 0)</f>
        <v>0.71430000000000005</v>
      </c>
      <c r="GG278" s="9">
        <f>VLOOKUP($C278, Table3[#All], 111, 0)</f>
        <v>0.28570000000000001</v>
      </c>
      <c r="GH278" s="9"/>
      <c r="GI278" s="9">
        <f>VLOOKUP($C278, Table3[#All], 112, 0)</f>
        <v>0</v>
      </c>
      <c r="GJ278" s="12">
        <f t="shared" si="285"/>
        <v>3</v>
      </c>
      <c r="GK278" s="11"/>
      <c r="GL278" s="9">
        <f>VLOOKUP($C278, Table3[#All], 113, 0)</f>
        <v>0</v>
      </c>
      <c r="GM278" s="9">
        <f>VLOOKUP($C278, Table3[#All], 114, 0)</f>
        <v>0</v>
      </c>
      <c r="GN278" s="9">
        <f>VLOOKUP($C278, Table3[#All], 115, 0)</f>
        <v>4.3499999999999997E-2</v>
      </c>
      <c r="GO278" s="9">
        <f>VLOOKUP($C278, Table3[#All], 116, 0)</f>
        <v>0.95650000000000002</v>
      </c>
      <c r="GP278" s="9"/>
      <c r="GQ278" s="10">
        <f t="shared" si="286"/>
        <v>4</v>
      </c>
      <c r="GR278" s="11"/>
      <c r="GS278" s="9">
        <f>VLOOKUP($C278, Table2[#All], 3, 0)</f>
        <v>0</v>
      </c>
      <c r="GT278" s="9">
        <f>VLOOKUP($C278, Table2[#All], 4, 0)</f>
        <v>0</v>
      </c>
      <c r="GU278" s="9">
        <f>VLOOKUP($C278, Table2[#All], 5, 0)</f>
        <v>1</v>
      </c>
      <c r="GV278" s="9">
        <f>VLOOKUP($C278, Table2[#All], 6, 0)</f>
        <v>0</v>
      </c>
      <c r="GW278" s="9">
        <f>VLOOKUP($C278, Table2[#All], 7, 0)</f>
        <v>0</v>
      </c>
      <c r="GX278" s="10">
        <f t="shared" si="287"/>
        <v>3</v>
      </c>
      <c r="GY278" s="11"/>
      <c r="GZ278" s="9">
        <v>0</v>
      </c>
      <c r="HA278" s="9">
        <v>0</v>
      </c>
      <c r="HB278" s="9">
        <v>1</v>
      </c>
      <c r="HC278" s="9">
        <v>0</v>
      </c>
      <c r="HD278" s="9"/>
      <c r="HE278" s="10">
        <f t="shared" si="288"/>
        <v>3</v>
      </c>
      <c r="HF278" s="11"/>
      <c r="HG278" s="9">
        <f>VLOOKUP($C278, Table5[#All], 2, 0)</f>
        <v>0</v>
      </c>
      <c r="HH278" s="9">
        <f>VLOOKUP($C278, Table5[#All], 3, 0)</f>
        <v>0</v>
      </c>
      <c r="HI278" s="9">
        <f>VLOOKUP($C278, Table5[#All], 4, 0)</f>
        <v>0</v>
      </c>
      <c r="HJ278" s="9">
        <f>VLOOKUP($C278, Table5[#All], 5, 0)</f>
        <v>0</v>
      </c>
      <c r="HK278" s="9">
        <f>VLOOKUP($C278, Table5[#All], 6, 0)</f>
        <v>1</v>
      </c>
      <c r="HL278" s="10">
        <f t="shared" si="289"/>
        <v>5</v>
      </c>
      <c r="HM278" s="11"/>
      <c r="HN278" s="9">
        <f>VLOOKUP($C278, Table5[#All], 7, 0)</f>
        <v>0</v>
      </c>
      <c r="HO278" s="9">
        <f>VLOOKUP($C278, Table5[#All], 8, 0)</f>
        <v>1</v>
      </c>
      <c r="HP278" s="9">
        <f>VLOOKUP($C278, Table5[#All], 9, 0)</f>
        <v>0</v>
      </c>
      <c r="HQ278" s="9">
        <f>VLOOKUP($C278, Table5[#All], 10, 0)</f>
        <v>0</v>
      </c>
      <c r="HR278" s="9">
        <f>VLOOKUP($C278, Table5[#All], 11, 0)</f>
        <v>0</v>
      </c>
      <c r="HS278" s="10">
        <f t="shared" si="290"/>
        <v>2</v>
      </c>
      <c r="HT278" s="11"/>
      <c r="HU278" s="9">
        <f>VLOOKUP($C278, Table5[#All], 12, 0)</f>
        <v>1</v>
      </c>
      <c r="HV278" s="9">
        <f>VLOOKUP($C278, Table5[#All], 13, 0)</f>
        <v>0</v>
      </c>
      <c r="HW278" s="9">
        <f>VLOOKUP($C278, Table5[#All], 14, 0)</f>
        <v>0</v>
      </c>
      <c r="HX278" s="9">
        <f>VLOOKUP($C278, Table5[#All], 15, 0)</f>
        <v>0</v>
      </c>
      <c r="HY278" s="9">
        <f>VLOOKUP($C278, Table5[#All], 16, 0)</f>
        <v>0</v>
      </c>
      <c r="HZ278" s="10">
        <f t="shared" si="291"/>
        <v>1</v>
      </c>
      <c r="IA278" s="11"/>
      <c r="IB278" s="9">
        <f>VLOOKUP($C278, Table5[#All], 17, 0)</f>
        <v>1</v>
      </c>
      <c r="IC278" s="9">
        <f>VLOOKUP($C278, Table5[#All], 18, 0)</f>
        <v>0</v>
      </c>
      <c r="ID278" s="9">
        <f>VLOOKUP($C278, Table5[#All], 19, 0)</f>
        <v>0</v>
      </c>
      <c r="IE278" s="9">
        <f>VLOOKUP($C278, Table5[#All], 20, 0)</f>
        <v>0</v>
      </c>
      <c r="IF278" s="9">
        <f>VLOOKUP($C278, Table5[#All], 21, 0)</f>
        <v>0</v>
      </c>
      <c r="IG278" s="10">
        <f t="shared" si="292"/>
        <v>1</v>
      </c>
      <c r="IH278" s="11"/>
      <c r="II278" s="9">
        <f>VLOOKUP($C278, Table5[#All], 22, 0)</f>
        <v>1</v>
      </c>
      <c r="IJ278" s="9">
        <f>VLOOKUP($C278, Table5[#All], 23, 0)</f>
        <v>0</v>
      </c>
      <c r="IK278" s="9">
        <f>VLOOKUP($C278, Table5[#All], 24, 0)</f>
        <v>0</v>
      </c>
      <c r="IL278" s="9">
        <f>VLOOKUP($C278, Table5[#All], 25, 0)</f>
        <v>0</v>
      </c>
      <c r="IM278" s="9">
        <f>VLOOKUP($C278, Table5[#All], 26, 0)</f>
        <v>0</v>
      </c>
      <c r="IN278" s="10">
        <f t="shared" si="293"/>
        <v>1</v>
      </c>
      <c r="IO278" s="11"/>
      <c r="IP278" s="9">
        <v>1</v>
      </c>
      <c r="IQ278" s="9">
        <v>0</v>
      </c>
      <c r="IR278" s="9">
        <v>0</v>
      </c>
      <c r="IS278" s="9">
        <v>0</v>
      </c>
      <c r="IT278" s="9">
        <v>0</v>
      </c>
      <c r="IU278" s="10">
        <f t="shared" si="294"/>
        <v>1</v>
      </c>
      <c r="IV278" s="82"/>
    </row>
    <row r="279" spans="1:256" ht="16.3" thickTop="1" thickBot="1" x14ac:dyDescent="0.35">
      <c r="A279" s="16" t="s">
        <v>698</v>
      </c>
      <c r="B279" s="16" t="s">
        <v>703</v>
      </c>
      <c r="C279" s="16" t="s">
        <v>704</v>
      </c>
      <c r="D279" s="11"/>
      <c r="E279" s="9">
        <f>VLOOKUP($C279, Table3[#All], 2, 0)</f>
        <v>0</v>
      </c>
      <c r="F279" s="9"/>
      <c r="G279" s="9">
        <f>VLOOKUP($C279, Table3[#All], 3, 0)</f>
        <v>0.5</v>
      </c>
      <c r="H279" s="9">
        <f>VLOOKUP($C279, Table3[#All], 4, 0)</f>
        <v>0.5</v>
      </c>
      <c r="I279" s="9">
        <f>VLOOKUP($C279, Table3[#All], 5, 0)</f>
        <v>0</v>
      </c>
      <c r="J279" s="10">
        <f t="shared" si="295"/>
        <v>4</v>
      </c>
      <c r="K279" s="11"/>
      <c r="L279" s="9">
        <f>VLOOKUP($C279, Table3[#All], 6, 0)</f>
        <v>0</v>
      </c>
      <c r="M279" s="9"/>
      <c r="N279" s="9">
        <f>VLOOKUP($C279, Table3[#All], 7, 0)</f>
        <v>0</v>
      </c>
      <c r="O279" s="9">
        <f>VLOOKUP($C279, Table3[#All], 8, 0)</f>
        <v>1</v>
      </c>
      <c r="P279" s="9">
        <f>VLOOKUP($C279, Table3[#All], 9, 0)</f>
        <v>0</v>
      </c>
      <c r="Q279" s="10">
        <f t="shared" si="296"/>
        <v>4</v>
      </c>
      <c r="R279" s="11"/>
      <c r="S279" s="9">
        <f>VLOOKUP($C279, Table3[#All], 10, 0)</f>
        <v>0</v>
      </c>
      <c r="T279" s="9">
        <f>VLOOKUP($C279, Table3[#All], 11, 0)</f>
        <v>9.0899999999999995E-2</v>
      </c>
      <c r="U279" s="9">
        <f>VLOOKUP($C279, Table3[#All], 12, 0)</f>
        <v>0.54549999999999998</v>
      </c>
      <c r="V279" s="9">
        <f>VLOOKUP($C279, Table3[#All], 13, 0)</f>
        <v>0.2727</v>
      </c>
      <c r="W279" s="9">
        <f>VLOOKUP($C279, Table3[#All], 14, 0)</f>
        <v>9.0899999999999995E-2</v>
      </c>
      <c r="X279" s="10">
        <f t="shared" si="297"/>
        <v>4</v>
      </c>
      <c r="Y279" s="11"/>
      <c r="Z279" s="9">
        <f>VLOOKUP($C279, Table3[#All], 15, 0)</f>
        <v>0</v>
      </c>
      <c r="AA279" s="9">
        <f>VLOOKUP($C279, Table3[#All], 16, 0)</f>
        <v>0.54549999999999998</v>
      </c>
      <c r="AB279" s="9">
        <f>VLOOKUP($C279, Table3[#All], 17, 0)</f>
        <v>0.40909999999999996</v>
      </c>
      <c r="AC279" s="9">
        <f>VLOOKUP($C279, Table3[#All], 18, 0)</f>
        <v>4.5499999999999999E-2</v>
      </c>
      <c r="AD279" s="9">
        <f>VLOOKUP($C279, Table3[#All], 19, 0)</f>
        <v>0</v>
      </c>
      <c r="AE279" s="10">
        <f t="shared" si="267"/>
        <v>3</v>
      </c>
      <c r="AF279" s="11"/>
      <c r="AG279" s="9">
        <f>VLOOKUP($C279, Table3[#All], 20, 0)</f>
        <v>0</v>
      </c>
      <c r="AH279" s="9">
        <f>VLOOKUP($C279, Table3[#All], 21, 0)</f>
        <v>4.5499999999999999E-2</v>
      </c>
      <c r="AI279" s="9">
        <f>VLOOKUP($C279, Table3[#All], 22, 0)</f>
        <v>0.95450000000000002</v>
      </c>
      <c r="AJ279" s="9"/>
      <c r="AK279" s="9"/>
      <c r="AL279" s="10">
        <f t="shared" si="268"/>
        <v>3</v>
      </c>
      <c r="AM279" s="11"/>
      <c r="AN279" s="9">
        <f>VLOOKUP($C279, Table3[#All], 23, 0)</f>
        <v>0</v>
      </c>
      <c r="AO279" s="9">
        <f>VLOOKUP($C279, Table3[#All], 24, 0)</f>
        <v>0</v>
      </c>
      <c r="AP279" s="9">
        <f>VLOOKUP($C279, Table3[#All], 25, 0)</f>
        <v>0</v>
      </c>
      <c r="AQ279" s="9">
        <f>VLOOKUP($C279, Table3[#All], 26, 0)</f>
        <v>1</v>
      </c>
      <c r="AR279" s="9"/>
      <c r="AS279" s="12">
        <f t="shared" si="269"/>
        <v>4</v>
      </c>
      <c r="AT279" s="11"/>
      <c r="AU279" s="9">
        <f>VLOOKUP($C279, Table3[#All], 27, 0)</f>
        <v>0</v>
      </c>
      <c r="AV279" s="9">
        <f>VLOOKUP($C279, Table3[#All], 28, 0)</f>
        <v>0</v>
      </c>
      <c r="AW279" s="9">
        <f>VLOOKUP($C279, Table3[#All], 29, 0)</f>
        <v>1</v>
      </c>
      <c r="AX279" s="9"/>
      <c r="AY279" s="9"/>
      <c r="AZ279" s="10">
        <f t="shared" si="298"/>
        <v>3</v>
      </c>
      <c r="BA279" s="11"/>
      <c r="BB279" s="9">
        <f>VLOOKUP($C279, Table3[#All], 30, 0)</f>
        <v>0</v>
      </c>
      <c r="BC279" s="9">
        <f>VLOOKUP($C279, Table3[#All], 31, 0)</f>
        <v>9.0899999999999995E-2</v>
      </c>
      <c r="BD279" s="9">
        <f>VLOOKUP($C279, Table3[#All], 32, 0)</f>
        <v>0.31819999999999998</v>
      </c>
      <c r="BE279" s="9">
        <f>VLOOKUP($C279, Table3[#All], 33, 0)</f>
        <v>0.59089999999999998</v>
      </c>
      <c r="BF279" s="9"/>
      <c r="BG279" s="10">
        <f t="shared" si="299"/>
        <v>4</v>
      </c>
      <c r="BH279" s="81"/>
      <c r="BI279" s="9">
        <f>VLOOKUP($C279, Table3[#All], 34, 0)</f>
        <v>0</v>
      </c>
      <c r="BJ279" s="9">
        <f>VLOOKUP($C279, Table3[#All], 35, 0)</f>
        <v>0</v>
      </c>
      <c r="BK279" s="9">
        <f>VLOOKUP($C279, Table3[#All], 36, 0)</f>
        <v>0</v>
      </c>
      <c r="BL279" s="9">
        <f>VLOOKUP($C279, Table3[#All], 37, 0)</f>
        <v>0</v>
      </c>
      <c r="BM279" s="9">
        <f>VLOOKUP($C279, Table3[#All], 38, 0)</f>
        <v>0</v>
      </c>
      <c r="BN279" s="10" t="str">
        <f t="shared" si="300"/>
        <v>N/A</v>
      </c>
      <c r="BO279" s="11"/>
      <c r="BP279" s="9">
        <f>VLOOKUP($C279, Table3[#All], 39, 0)</f>
        <v>1</v>
      </c>
      <c r="BQ279" s="9">
        <f>VLOOKUP($C279, Table3[#All], 40, 0)</f>
        <v>0</v>
      </c>
      <c r="BR279" s="9">
        <f>VLOOKUP($C279, Table3[#All], 41, 0)</f>
        <v>0</v>
      </c>
      <c r="BS279" s="9">
        <f>VLOOKUP($C279, Table3[#All], 42, 0)</f>
        <v>0</v>
      </c>
      <c r="BT279" s="9"/>
      <c r="BU279" s="10">
        <f t="shared" si="270"/>
        <v>1</v>
      </c>
      <c r="BV279" s="11"/>
      <c r="BW279" s="9">
        <f>VLOOKUP($C279, Table3[#All], 43, 0)</f>
        <v>0.18179999999999999</v>
      </c>
      <c r="BX279" s="9">
        <f>VLOOKUP($C279, Table3[#All], 44, 0)</f>
        <v>4.5499999999999999E-2</v>
      </c>
      <c r="BY279" s="9">
        <f>VLOOKUP($C279, Table3[#All], 45, 0)</f>
        <v>0.77269999999999994</v>
      </c>
      <c r="BZ279" s="9"/>
      <c r="CA279" s="9"/>
      <c r="CB279" s="10">
        <f t="shared" si="271"/>
        <v>3</v>
      </c>
      <c r="CC279" s="81"/>
      <c r="CD279" s="9">
        <f>VLOOKUP($C279, Table3[#All], 46, 0)</f>
        <v>1</v>
      </c>
      <c r="CE279" s="9">
        <f>VLOOKUP($C279, Table3[#All], 47, 0)</f>
        <v>0</v>
      </c>
      <c r="CF279" s="9">
        <f>VLOOKUP($C279, Table3[#All], 48, 0)</f>
        <v>0</v>
      </c>
      <c r="CG279" s="9">
        <f>VLOOKUP($C279, Table3[#All], 49, 0)</f>
        <v>0</v>
      </c>
      <c r="CH279" s="9">
        <f>VLOOKUP($C279, Table3[#All], 50, 0)</f>
        <v>0</v>
      </c>
      <c r="CI279" s="12">
        <f t="shared" si="272"/>
        <v>1</v>
      </c>
      <c r="CJ279" s="13"/>
      <c r="CK279" s="9">
        <f>VLOOKUP($C279, Table3[#All], 51, 0)</f>
        <v>0.63639999999999997</v>
      </c>
      <c r="CL279" s="9">
        <f>VLOOKUP($C279, Table3[#All], 52, 0)</f>
        <v>0.2727</v>
      </c>
      <c r="CM279" s="9">
        <f>VLOOKUP($C279, Table3[#All], 53, 0)</f>
        <v>9.0899999999999995E-2</v>
      </c>
      <c r="CN279" s="9">
        <f>VLOOKUP($C279, Table3[#All], 54, 0)</f>
        <v>0</v>
      </c>
      <c r="CO279" s="9"/>
      <c r="CP279" s="10">
        <f t="shared" si="273"/>
        <v>2</v>
      </c>
      <c r="CQ279" s="11"/>
      <c r="CR279" s="9">
        <f>VLOOKUP($C279, Table3[#All], 55, 0)</f>
        <v>9.0899999999999995E-2</v>
      </c>
      <c r="CS279" s="9">
        <f>VLOOKUP($C279, Table3[#All], 56, 0)</f>
        <v>0.86360000000000003</v>
      </c>
      <c r="CT279" s="9">
        <f>VLOOKUP($C279, Table3[#All], 57, 0)</f>
        <v>4.5499999999999999E-2</v>
      </c>
      <c r="CU279" s="9">
        <f>VLOOKUP($C279, Table3[#All], 58, 0)</f>
        <v>0</v>
      </c>
      <c r="CV279" s="9">
        <f>VLOOKUP($C279, Table3[#All], 59, 0)</f>
        <v>0</v>
      </c>
      <c r="CW279" s="14">
        <f t="shared" si="274"/>
        <v>2</v>
      </c>
      <c r="CX279" s="81"/>
      <c r="CY279" s="9">
        <f>VLOOKUP($C279, Table3[#All], 60, 0)</f>
        <v>0.18179999999999999</v>
      </c>
      <c r="CZ279" s="9">
        <f>VLOOKUP($C279, Table3[#All], 61, 0)</f>
        <v>0.63639999999999997</v>
      </c>
      <c r="DA279" s="9">
        <f>VLOOKUP($C279, Table3[#All], 62, 0)</f>
        <v>4.5499999999999999E-2</v>
      </c>
      <c r="DB279" s="9">
        <f>VLOOKUP($C279, Table3[#All], 63, 0)</f>
        <v>4.5499999999999999E-2</v>
      </c>
      <c r="DC279" s="9">
        <f>VLOOKUP($C279, Table3[#All], 64, 0)</f>
        <v>9.0899999999999995E-2</v>
      </c>
      <c r="DD279" s="10">
        <f t="shared" si="275"/>
        <v>2</v>
      </c>
      <c r="DE279" s="11"/>
      <c r="DF279" s="9">
        <f>VLOOKUP($C279, Table3[#All], 65, 0)</f>
        <v>4.5499999999999999E-2</v>
      </c>
      <c r="DG279" s="9"/>
      <c r="DH279" s="9">
        <f>VLOOKUP($C279, Table3[#All], 66, 0)</f>
        <v>0.86360000000000003</v>
      </c>
      <c r="DI279" s="9"/>
      <c r="DJ279" s="9">
        <f>VLOOKUP($C279, Table3[#All], 67, 0)</f>
        <v>9.0899999999999995E-2</v>
      </c>
      <c r="DK279" s="14">
        <f t="shared" si="276"/>
        <v>3</v>
      </c>
      <c r="DL279" s="11"/>
      <c r="DM279" s="9">
        <f>VLOOKUP($C279, Table3[#All], 68, 0)</f>
        <v>0.81819999999999993</v>
      </c>
      <c r="DN279" s="9"/>
      <c r="DO279" s="9">
        <f>VLOOKUP($C279, Table3[#All], 69, 0)</f>
        <v>9.0899999999999995E-2</v>
      </c>
      <c r="DP279" s="9">
        <f>VLOOKUP($C279, Table3[#All], 70, 0)</f>
        <v>9.0899999999999995E-2</v>
      </c>
      <c r="DQ279" s="9"/>
      <c r="DR279" s="14">
        <f t="shared" si="277"/>
        <v>1</v>
      </c>
      <c r="DS279" s="11"/>
      <c r="DT279" s="9">
        <f>VLOOKUP($C279, Table3[#All], 71, 0)</f>
        <v>0</v>
      </c>
      <c r="DU279" s="9">
        <f>VLOOKUP($C279, Table3[#All], 72, 0)</f>
        <v>4.5499999999999999E-2</v>
      </c>
      <c r="DV279" s="9">
        <f>VLOOKUP($C279, Table3[#All], 73, 0)</f>
        <v>0.68180000000000007</v>
      </c>
      <c r="DW279" s="9">
        <f>VLOOKUP($C279, Table3[#All], 74, 0)</f>
        <v>0.2727</v>
      </c>
      <c r="DX279" s="9">
        <f>VLOOKUP($C279, Table3[#All], 75, 0)</f>
        <v>0</v>
      </c>
      <c r="DY279" s="12">
        <f t="shared" si="266"/>
        <v>4</v>
      </c>
      <c r="DZ279" s="11"/>
      <c r="EA279" s="9">
        <f>VLOOKUP($C279, Table3[#All], 76, 0)</f>
        <v>1</v>
      </c>
      <c r="EB279" s="9">
        <f>VLOOKUP($C279, Table3[#All], 77, 0)</f>
        <v>0</v>
      </c>
      <c r="EC279" s="9">
        <f>VLOOKUP($C279, Table3[#All], 78, 0)</f>
        <v>0</v>
      </c>
      <c r="ED279" s="9">
        <f>VLOOKUP($C279, Table3[#All], 79, 0)</f>
        <v>0</v>
      </c>
      <c r="EE279" s="9">
        <f>VLOOKUP($C279, Table3[#All], 80, 0)</f>
        <v>0</v>
      </c>
      <c r="EF279" s="10">
        <f t="shared" si="278"/>
        <v>1</v>
      </c>
      <c r="EG279" s="9"/>
      <c r="EH279" s="9">
        <f>VLOOKUP($C279, Table3[#All], 81, 0)</f>
        <v>0</v>
      </c>
      <c r="EI279" s="9">
        <f>VLOOKUP($C279, Table3[#All], 82, 0)</f>
        <v>0</v>
      </c>
      <c r="EJ279" s="9">
        <f>VLOOKUP($C279, Table3[#All], 83, 0)</f>
        <v>0</v>
      </c>
      <c r="EK279" s="9">
        <f>VLOOKUP($C279, Table3[#All], 84, 0)</f>
        <v>0</v>
      </c>
      <c r="EL279" s="9">
        <f>VLOOKUP($C279, Table3[#All], 85, 0)</f>
        <v>1</v>
      </c>
      <c r="EM279" s="14">
        <f t="shared" si="279"/>
        <v>5</v>
      </c>
      <c r="EN279" s="11"/>
      <c r="EO279" s="9">
        <f>VLOOKUP($C279, Table3[#All], 86, 0)</f>
        <v>0</v>
      </c>
      <c r="EP279" s="9"/>
      <c r="EQ279" s="9">
        <f>VLOOKUP($C279, Table3[#All], 87, 0)</f>
        <v>1</v>
      </c>
      <c r="ER279" s="9"/>
      <c r="ES279" s="9"/>
      <c r="ET279" s="14">
        <f t="shared" si="280"/>
        <v>3</v>
      </c>
      <c r="EU279" s="11"/>
      <c r="EV279" s="9">
        <f>VLOOKUP($C279, Table3[#All], 88, 0)</f>
        <v>1</v>
      </c>
      <c r="EW279" s="9">
        <f>VLOOKUP($C279, Table3[#All], 89, 0)</f>
        <v>0</v>
      </c>
      <c r="EX279" s="9">
        <f>VLOOKUP($C279, Table3[#All], 90, 0)</f>
        <v>0</v>
      </c>
      <c r="EY279" s="9">
        <f>VLOOKUP($C279, Table3[#All], 91, 0)</f>
        <v>0</v>
      </c>
      <c r="EZ279" s="9">
        <f>VLOOKUP($C279, Table3[#All], 92, 0)</f>
        <v>0</v>
      </c>
      <c r="FA279" s="12">
        <f t="shared" si="281"/>
        <v>1</v>
      </c>
      <c r="FB279" s="11"/>
      <c r="FC279" s="9">
        <f>VLOOKUP($C279, Table3[#All], 93, 0)</f>
        <v>0</v>
      </c>
      <c r="FD279" s="9">
        <f>VLOOKUP($C279, Table3[#All], 94, 0)</f>
        <v>0</v>
      </c>
      <c r="FE279" s="9">
        <f>VLOOKUP($C279, Table3[#All], 95, 0)</f>
        <v>0.68180000000000007</v>
      </c>
      <c r="FF279" s="9">
        <f>VLOOKUP($C279, Table3[#All], 96, 0)</f>
        <v>0.31819999999999998</v>
      </c>
      <c r="FG279" s="9"/>
      <c r="FH279" s="10">
        <f t="shared" si="282"/>
        <v>4</v>
      </c>
      <c r="FI279" s="11"/>
      <c r="FJ279" s="9">
        <f>VLOOKUP($C279, Table3[#All], 97, 0)</f>
        <v>0</v>
      </c>
      <c r="FK279" s="9">
        <f>VLOOKUP($C279, Table3[#All], 98, 0)</f>
        <v>0</v>
      </c>
      <c r="FL279" s="9">
        <f>VLOOKUP($C279, Table3[#All], 99, 0)</f>
        <v>0</v>
      </c>
      <c r="FM279" s="9">
        <f>VLOOKUP($C279, Table3[#All], 100, 0)</f>
        <v>0</v>
      </c>
      <c r="FN279" s="9">
        <f>VLOOKUP($C279, Table3[#All], 101, 0)</f>
        <v>1</v>
      </c>
      <c r="FO279" s="14">
        <f t="shared" si="283"/>
        <v>5</v>
      </c>
      <c r="FP279" s="11"/>
      <c r="FQ279" s="9">
        <f>VLOOKUP($C279, Table3[#All], 102, 0)</f>
        <v>0.77269999999999994</v>
      </c>
      <c r="FR279" s="9">
        <f>VLOOKUP($C279, Table3[#All], 103, 0)</f>
        <v>0.2273</v>
      </c>
      <c r="FS279" s="9">
        <f>VLOOKUP($C279, Table3[#All], 104, 0)</f>
        <v>0</v>
      </c>
      <c r="FT279" s="9">
        <f>VLOOKUP($C279, Table3[#All], 105, 0)</f>
        <v>0</v>
      </c>
      <c r="FU279" s="9">
        <v>0</v>
      </c>
      <c r="FV279" s="10">
        <f t="shared" si="284"/>
        <v>1</v>
      </c>
      <c r="FW279" s="11"/>
      <c r="FX279" s="9">
        <f>VLOOKUP($C279, Table3[#All], 106, 0)</f>
        <v>0</v>
      </c>
      <c r="FY279" s="9"/>
      <c r="FZ279" s="9">
        <f>VLOOKUP($C279, Table3[#All], 107, 0)</f>
        <v>0.81819999999999993</v>
      </c>
      <c r="GA279" s="9">
        <f>VLOOKUP($C279, Table3[#All], 108, 0)</f>
        <v>0.18179999999999999</v>
      </c>
      <c r="GB279" s="9"/>
      <c r="GC279" s="10">
        <f t="shared" si="301"/>
        <v>3</v>
      </c>
      <c r="GD279" s="81"/>
      <c r="GE279" s="9">
        <f>VLOOKUP($C279, Table3[#All], 109, 0)</f>
        <v>0</v>
      </c>
      <c r="GF279" s="9">
        <f>VLOOKUP($C279, Table3[#All], 110, 0)</f>
        <v>0.66670000000000007</v>
      </c>
      <c r="GG279" s="9">
        <f>VLOOKUP($C279, Table3[#All], 111, 0)</f>
        <v>0.33329999999999999</v>
      </c>
      <c r="GH279" s="9"/>
      <c r="GI279" s="9">
        <f>VLOOKUP($C279, Table3[#All], 112, 0)</f>
        <v>0</v>
      </c>
      <c r="GJ279" s="12">
        <f t="shared" si="285"/>
        <v>3</v>
      </c>
      <c r="GK279" s="11"/>
      <c r="GL279" s="9">
        <f>VLOOKUP($C279, Table3[#All], 113, 0)</f>
        <v>0</v>
      </c>
      <c r="GM279" s="9">
        <f>VLOOKUP($C279, Table3[#All], 114, 0)</f>
        <v>0</v>
      </c>
      <c r="GN279" s="9">
        <f>VLOOKUP($C279, Table3[#All], 115, 0)</f>
        <v>0</v>
      </c>
      <c r="GO279" s="9">
        <f>VLOOKUP($C279, Table3[#All], 116, 0)</f>
        <v>1</v>
      </c>
      <c r="GP279" s="9"/>
      <c r="GQ279" s="10">
        <f t="shared" si="286"/>
        <v>4</v>
      </c>
      <c r="GR279" s="11"/>
      <c r="GS279" s="9">
        <f>VLOOKUP($C279, Table2[#All], 3, 0)</f>
        <v>0</v>
      </c>
      <c r="GT279" s="9">
        <f>VLOOKUP($C279, Table2[#All], 4, 0)</f>
        <v>0</v>
      </c>
      <c r="GU279" s="9">
        <f>VLOOKUP($C279, Table2[#All], 5, 0)</f>
        <v>1</v>
      </c>
      <c r="GV279" s="9">
        <f>VLOOKUP($C279, Table2[#All], 6, 0)</f>
        <v>0</v>
      </c>
      <c r="GW279" s="9">
        <f>VLOOKUP($C279, Table2[#All], 7, 0)</f>
        <v>0</v>
      </c>
      <c r="GX279" s="10">
        <f t="shared" si="287"/>
        <v>3</v>
      </c>
      <c r="GY279" s="11"/>
      <c r="GZ279" s="9">
        <v>0</v>
      </c>
      <c r="HA279" s="9">
        <v>0</v>
      </c>
      <c r="HB279" s="9">
        <v>1</v>
      </c>
      <c r="HC279" s="9">
        <v>0</v>
      </c>
      <c r="HD279" s="9"/>
      <c r="HE279" s="10">
        <f t="shared" si="288"/>
        <v>3</v>
      </c>
      <c r="HF279" s="11"/>
      <c r="HG279" s="9">
        <f>VLOOKUP($C279, Table5[#All], 2, 0)</f>
        <v>0</v>
      </c>
      <c r="HH279" s="9">
        <f>VLOOKUP($C279, Table5[#All], 3, 0)</f>
        <v>0</v>
      </c>
      <c r="HI279" s="9">
        <f>VLOOKUP($C279, Table5[#All], 4, 0)</f>
        <v>1</v>
      </c>
      <c r="HJ279" s="9">
        <f>VLOOKUP($C279, Table5[#All], 5, 0)</f>
        <v>0</v>
      </c>
      <c r="HK279" s="9">
        <f>VLOOKUP($C279, Table5[#All], 6, 0)</f>
        <v>0</v>
      </c>
      <c r="HL279" s="10">
        <f t="shared" si="289"/>
        <v>3</v>
      </c>
      <c r="HM279" s="11"/>
      <c r="HN279" s="9">
        <f>VLOOKUP($C279, Table5[#All], 7, 0)</f>
        <v>1</v>
      </c>
      <c r="HO279" s="9">
        <f>VLOOKUP($C279, Table5[#All], 8, 0)</f>
        <v>0</v>
      </c>
      <c r="HP279" s="9">
        <f>VLOOKUP($C279, Table5[#All], 9, 0)</f>
        <v>0</v>
      </c>
      <c r="HQ279" s="9">
        <f>VLOOKUP($C279, Table5[#All], 10, 0)</f>
        <v>0</v>
      </c>
      <c r="HR279" s="9">
        <f>VLOOKUP($C279, Table5[#All], 11, 0)</f>
        <v>0</v>
      </c>
      <c r="HS279" s="10">
        <f t="shared" si="290"/>
        <v>1</v>
      </c>
      <c r="HT279" s="11"/>
      <c r="HU279" s="9">
        <f>VLOOKUP($C279, Table5[#All], 12, 0)</f>
        <v>1</v>
      </c>
      <c r="HV279" s="9">
        <f>VLOOKUP($C279, Table5[#All], 13, 0)</f>
        <v>0</v>
      </c>
      <c r="HW279" s="9">
        <f>VLOOKUP($C279, Table5[#All], 14, 0)</f>
        <v>0</v>
      </c>
      <c r="HX279" s="9">
        <f>VLOOKUP($C279, Table5[#All], 15, 0)</f>
        <v>0</v>
      </c>
      <c r="HY279" s="9">
        <f>VLOOKUP($C279, Table5[#All], 16, 0)</f>
        <v>0</v>
      </c>
      <c r="HZ279" s="10">
        <f t="shared" si="291"/>
        <v>1</v>
      </c>
      <c r="IA279" s="11"/>
      <c r="IB279" s="9">
        <f>VLOOKUP($C279, Table5[#All], 17, 0)</f>
        <v>1</v>
      </c>
      <c r="IC279" s="9">
        <f>VLOOKUP($C279, Table5[#All], 18, 0)</f>
        <v>0</v>
      </c>
      <c r="ID279" s="9">
        <f>VLOOKUP($C279, Table5[#All], 19, 0)</f>
        <v>0</v>
      </c>
      <c r="IE279" s="9">
        <f>VLOOKUP($C279, Table5[#All], 20, 0)</f>
        <v>0</v>
      </c>
      <c r="IF279" s="9">
        <f>VLOOKUP($C279, Table5[#All], 21, 0)</f>
        <v>0</v>
      </c>
      <c r="IG279" s="10">
        <f t="shared" si="292"/>
        <v>1</v>
      </c>
      <c r="IH279" s="11"/>
      <c r="II279" s="9">
        <f>VLOOKUP($C279, Table5[#All], 22, 0)</f>
        <v>1</v>
      </c>
      <c r="IJ279" s="9">
        <f>VLOOKUP($C279, Table5[#All], 23, 0)</f>
        <v>0</v>
      </c>
      <c r="IK279" s="9">
        <f>VLOOKUP($C279, Table5[#All], 24, 0)</f>
        <v>0</v>
      </c>
      <c r="IL279" s="9">
        <f>VLOOKUP($C279, Table5[#All], 25, 0)</f>
        <v>0</v>
      </c>
      <c r="IM279" s="9">
        <f>VLOOKUP($C279, Table5[#All], 26, 0)</f>
        <v>0</v>
      </c>
      <c r="IN279" s="10">
        <f t="shared" si="293"/>
        <v>1</v>
      </c>
      <c r="IO279" s="11"/>
      <c r="IP279" s="9">
        <v>1</v>
      </c>
      <c r="IQ279" s="9">
        <v>0</v>
      </c>
      <c r="IR279" s="9">
        <v>0</v>
      </c>
      <c r="IS279" s="9">
        <v>0</v>
      </c>
      <c r="IT279" s="9">
        <v>0</v>
      </c>
      <c r="IU279" s="10">
        <f t="shared" si="294"/>
        <v>1</v>
      </c>
      <c r="IV279" s="82"/>
    </row>
    <row r="280" spans="1:256" ht="16.3" thickTop="1" thickBot="1" x14ac:dyDescent="0.35">
      <c r="A280" s="16" t="s">
        <v>698</v>
      </c>
      <c r="B280" s="16" t="s">
        <v>705</v>
      </c>
      <c r="C280" s="16" t="s">
        <v>706</v>
      </c>
      <c r="D280" s="11"/>
      <c r="E280" s="9">
        <f>VLOOKUP($C280, Table3[#All], 2, 0)</f>
        <v>8.3299999999999999E-2</v>
      </c>
      <c r="F280" s="9"/>
      <c r="G280" s="9">
        <f>VLOOKUP($C280, Table3[#All], 3, 0)</f>
        <v>8.3299999999999999E-2</v>
      </c>
      <c r="H280" s="9">
        <f>VLOOKUP($C280, Table3[#All], 4, 0)</f>
        <v>0.75</v>
      </c>
      <c r="I280" s="9">
        <f>VLOOKUP($C280, Table3[#All], 5, 0)</f>
        <v>8.3299999999999999E-2</v>
      </c>
      <c r="J280" s="10">
        <f t="shared" si="295"/>
        <v>4</v>
      </c>
      <c r="K280" s="11"/>
      <c r="L280" s="9">
        <f>VLOOKUP($C280, Table3[#All], 6, 0)</f>
        <v>0</v>
      </c>
      <c r="M280" s="9"/>
      <c r="N280" s="9">
        <f>VLOOKUP($C280, Table3[#All], 7, 0)</f>
        <v>0</v>
      </c>
      <c r="O280" s="9">
        <f>VLOOKUP($C280, Table3[#All], 8, 0)</f>
        <v>0</v>
      </c>
      <c r="P280" s="9">
        <f>VLOOKUP($C280, Table3[#All], 9, 0)</f>
        <v>1</v>
      </c>
      <c r="Q280" s="10">
        <f t="shared" si="296"/>
        <v>5</v>
      </c>
      <c r="R280" s="11"/>
      <c r="S280" s="9">
        <f>VLOOKUP($C280, Table3[#All], 10, 0)</f>
        <v>0</v>
      </c>
      <c r="T280" s="9">
        <f>VLOOKUP($C280, Table3[#All], 11, 0)</f>
        <v>0</v>
      </c>
      <c r="U280" s="9">
        <f>VLOOKUP($C280, Table3[#All], 12, 0)</f>
        <v>8.3299999999999999E-2</v>
      </c>
      <c r="V280" s="9">
        <f>VLOOKUP($C280, Table3[#All], 13, 0)</f>
        <v>0</v>
      </c>
      <c r="W280" s="9">
        <f>VLOOKUP($C280, Table3[#All], 14, 0)</f>
        <v>0.91670000000000007</v>
      </c>
      <c r="X280" s="10">
        <f t="shared" si="297"/>
        <v>5</v>
      </c>
      <c r="Y280" s="11"/>
      <c r="Z280" s="9">
        <f>VLOOKUP($C280, Table3[#All], 15, 0)</f>
        <v>0</v>
      </c>
      <c r="AA280" s="9">
        <f>VLOOKUP($C280, Table3[#All], 16, 0)</f>
        <v>8.3299999999999999E-2</v>
      </c>
      <c r="AB280" s="9">
        <f>VLOOKUP($C280, Table3[#All], 17, 0)</f>
        <v>0.5</v>
      </c>
      <c r="AC280" s="9">
        <f>VLOOKUP($C280, Table3[#All], 18, 0)</f>
        <v>0.41670000000000001</v>
      </c>
      <c r="AD280" s="9">
        <f>VLOOKUP($C280, Table3[#All], 19, 0)</f>
        <v>0</v>
      </c>
      <c r="AE280" s="10">
        <f t="shared" si="267"/>
        <v>4</v>
      </c>
      <c r="AF280" s="11"/>
      <c r="AG280" s="9">
        <f>VLOOKUP($C280, Table3[#All], 20, 0)</f>
        <v>0</v>
      </c>
      <c r="AH280" s="9">
        <f>VLOOKUP($C280, Table3[#All], 21, 0)</f>
        <v>0</v>
      </c>
      <c r="AI280" s="9">
        <f>VLOOKUP($C280, Table3[#All], 22, 0)</f>
        <v>1</v>
      </c>
      <c r="AJ280" s="9"/>
      <c r="AK280" s="9"/>
      <c r="AL280" s="10">
        <f t="shared" si="268"/>
        <v>3</v>
      </c>
      <c r="AM280" s="11"/>
      <c r="AN280" s="9">
        <f>VLOOKUP($C280, Table3[#All], 23, 0)</f>
        <v>0</v>
      </c>
      <c r="AO280" s="9">
        <f>VLOOKUP($C280, Table3[#All], 24, 0)</f>
        <v>0</v>
      </c>
      <c r="AP280" s="9">
        <f>VLOOKUP($C280, Table3[#All], 25, 0)</f>
        <v>0</v>
      </c>
      <c r="AQ280" s="9">
        <f>VLOOKUP($C280, Table3[#All], 26, 0)</f>
        <v>1</v>
      </c>
      <c r="AR280" s="9"/>
      <c r="AS280" s="12">
        <f t="shared" si="269"/>
        <v>4</v>
      </c>
      <c r="AT280" s="11"/>
      <c r="AU280" s="9">
        <f>VLOOKUP($C280, Table3[#All], 27, 0)</f>
        <v>8.3299999999999999E-2</v>
      </c>
      <c r="AV280" s="9">
        <f>VLOOKUP($C280, Table3[#All], 28, 0)</f>
        <v>0.33329999999999999</v>
      </c>
      <c r="AW280" s="9">
        <f>VLOOKUP($C280, Table3[#All], 29, 0)</f>
        <v>0.58329999999999993</v>
      </c>
      <c r="AX280" s="9"/>
      <c r="AY280" s="9"/>
      <c r="AZ280" s="10">
        <f t="shared" si="298"/>
        <v>3</v>
      </c>
      <c r="BA280" s="11"/>
      <c r="BB280" s="9">
        <f>VLOOKUP($C280, Table3[#All], 30, 0)</f>
        <v>0</v>
      </c>
      <c r="BC280" s="9">
        <f>VLOOKUP($C280, Table3[#All], 31, 0)</f>
        <v>8.3299999999999999E-2</v>
      </c>
      <c r="BD280" s="9">
        <f>VLOOKUP($C280, Table3[#All], 32, 0)</f>
        <v>8.3299999999999999E-2</v>
      </c>
      <c r="BE280" s="9">
        <f>VLOOKUP($C280, Table3[#All], 33, 0)</f>
        <v>0.83329999999999993</v>
      </c>
      <c r="BF280" s="9"/>
      <c r="BG280" s="10">
        <f t="shared" si="299"/>
        <v>4</v>
      </c>
      <c r="BH280" s="81"/>
      <c r="BI280" s="9">
        <f>VLOOKUP($C280, Table3[#All], 34, 0)</f>
        <v>0</v>
      </c>
      <c r="BJ280" s="9">
        <f>VLOOKUP($C280, Table3[#All], 35, 0)</f>
        <v>0</v>
      </c>
      <c r="BK280" s="9">
        <f>VLOOKUP($C280, Table3[#All], 36, 0)</f>
        <v>0</v>
      </c>
      <c r="BL280" s="9">
        <f>VLOOKUP($C280, Table3[#All], 37, 0)</f>
        <v>0</v>
      </c>
      <c r="BM280" s="9">
        <f>VLOOKUP($C280, Table3[#All], 38, 0)</f>
        <v>0</v>
      </c>
      <c r="BN280" s="10" t="str">
        <f t="shared" si="300"/>
        <v>N/A</v>
      </c>
      <c r="BO280" s="11"/>
      <c r="BP280" s="9">
        <f>VLOOKUP($C280, Table3[#All], 39, 0)</f>
        <v>1</v>
      </c>
      <c r="BQ280" s="9">
        <f>VLOOKUP($C280, Table3[#All], 40, 0)</f>
        <v>0</v>
      </c>
      <c r="BR280" s="9">
        <f>VLOOKUP($C280, Table3[#All], 41, 0)</f>
        <v>0</v>
      </c>
      <c r="BS280" s="9">
        <f>VLOOKUP($C280, Table3[#All], 42, 0)</f>
        <v>0</v>
      </c>
      <c r="BT280" s="9"/>
      <c r="BU280" s="10">
        <f t="shared" si="270"/>
        <v>1</v>
      </c>
      <c r="BV280" s="11"/>
      <c r="BW280" s="9">
        <f>VLOOKUP($C280, Table3[#All], 43, 0)</f>
        <v>0</v>
      </c>
      <c r="BX280" s="9">
        <f>VLOOKUP($C280, Table3[#All], 44, 0)</f>
        <v>0.83329999999999993</v>
      </c>
      <c r="BY280" s="9">
        <f>VLOOKUP($C280, Table3[#All], 45, 0)</f>
        <v>0.16670000000000001</v>
      </c>
      <c r="BZ280" s="9"/>
      <c r="CA280" s="9"/>
      <c r="CB280" s="10">
        <f t="shared" si="271"/>
        <v>2</v>
      </c>
      <c r="CC280" s="81"/>
      <c r="CD280" s="9">
        <f>VLOOKUP($C280, Table3[#All], 46, 0)</f>
        <v>1</v>
      </c>
      <c r="CE280" s="9">
        <f>VLOOKUP($C280, Table3[#All], 47, 0)</f>
        <v>0</v>
      </c>
      <c r="CF280" s="9">
        <f>VLOOKUP($C280, Table3[#All], 48, 0)</f>
        <v>0</v>
      </c>
      <c r="CG280" s="9">
        <f>VLOOKUP($C280, Table3[#All], 49, 0)</f>
        <v>0</v>
      </c>
      <c r="CH280" s="9">
        <f>VLOOKUP($C280, Table3[#All], 50, 0)</f>
        <v>0</v>
      </c>
      <c r="CI280" s="12">
        <f t="shared" si="272"/>
        <v>1</v>
      </c>
      <c r="CJ280" s="13"/>
      <c r="CK280" s="9">
        <f>VLOOKUP($C280, Table3[#All], 51, 0)</f>
        <v>0.16670000000000001</v>
      </c>
      <c r="CL280" s="9">
        <f>VLOOKUP($C280, Table3[#All], 52, 0)</f>
        <v>0.58329999999999993</v>
      </c>
      <c r="CM280" s="9">
        <f>VLOOKUP($C280, Table3[#All], 53, 0)</f>
        <v>0.25</v>
      </c>
      <c r="CN280" s="9">
        <f>VLOOKUP($C280, Table3[#All], 54, 0)</f>
        <v>0</v>
      </c>
      <c r="CO280" s="9"/>
      <c r="CP280" s="10">
        <f t="shared" si="273"/>
        <v>3</v>
      </c>
      <c r="CQ280" s="11"/>
      <c r="CR280" s="9">
        <f>VLOOKUP($C280, Table3[#All], 55, 0)</f>
        <v>0</v>
      </c>
      <c r="CS280" s="9">
        <f>VLOOKUP($C280, Table3[#All], 56, 0)</f>
        <v>8.3299999999999999E-2</v>
      </c>
      <c r="CT280" s="9">
        <f>VLOOKUP($C280, Table3[#All], 57, 0)</f>
        <v>0.25</v>
      </c>
      <c r="CU280" s="9">
        <f>VLOOKUP($C280, Table3[#All], 58, 0)</f>
        <v>0.33329999999999999</v>
      </c>
      <c r="CV280" s="9">
        <f>VLOOKUP($C280, Table3[#All], 59, 0)</f>
        <v>0.33329999999999999</v>
      </c>
      <c r="CW280" s="14">
        <f t="shared" si="274"/>
        <v>5</v>
      </c>
      <c r="CX280" s="81"/>
      <c r="CY280" s="9">
        <f>VLOOKUP($C280, Table3[#All], 60, 0)</f>
        <v>0.25</v>
      </c>
      <c r="CZ280" s="9">
        <f>VLOOKUP($C280, Table3[#All], 61, 0)</f>
        <v>0.25</v>
      </c>
      <c r="DA280" s="9">
        <f>VLOOKUP($C280, Table3[#All], 62, 0)</f>
        <v>8.3299999999999999E-2</v>
      </c>
      <c r="DB280" s="9">
        <f>VLOOKUP($C280, Table3[#All], 63, 0)</f>
        <v>8.3299999999999999E-2</v>
      </c>
      <c r="DC280" s="9">
        <f>VLOOKUP($C280, Table3[#All], 64, 0)</f>
        <v>0.33329999999999999</v>
      </c>
      <c r="DD280" s="10">
        <f t="shared" si="275"/>
        <v>5</v>
      </c>
      <c r="DE280" s="11"/>
      <c r="DF280" s="9">
        <f>VLOOKUP($C280, Table3[#All], 65, 0)</f>
        <v>8.3299999999999999E-2</v>
      </c>
      <c r="DG280" s="9"/>
      <c r="DH280" s="9">
        <f>VLOOKUP($C280, Table3[#All], 66, 0)</f>
        <v>0.41670000000000001</v>
      </c>
      <c r="DI280" s="9"/>
      <c r="DJ280" s="9">
        <f>VLOOKUP($C280, Table3[#All], 67, 0)</f>
        <v>0.5</v>
      </c>
      <c r="DK280" s="14">
        <f t="shared" si="276"/>
        <v>5</v>
      </c>
      <c r="DL280" s="11"/>
      <c r="DM280" s="9">
        <f>VLOOKUP($C280, Table3[#All], 68, 0)</f>
        <v>0.58329999999999993</v>
      </c>
      <c r="DN280" s="9"/>
      <c r="DO280" s="9">
        <f>VLOOKUP($C280, Table3[#All], 69, 0)</f>
        <v>0.16670000000000001</v>
      </c>
      <c r="DP280" s="9">
        <f>VLOOKUP($C280, Table3[#All], 70, 0)</f>
        <v>0.25</v>
      </c>
      <c r="DQ280" s="9"/>
      <c r="DR280" s="14">
        <f t="shared" si="277"/>
        <v>4</v>
      </c>
      <c r="DS280" s="11"/>
      <c r="DT280" s="9">
        <f>VLOOKUP($C280, Table3[#All], 71, 0)</f>
        <v>0</v>
      </c>
      <c r="DU280" s="9">
        <f>VLOOKUP($C280, Table3[#All], 72, 0)</f>
        <v>0</v>
      </c>
      <c r="DV280" s="9">
        <f>VLOOKUP($C280, Table3[#All], 73, 0)</f>
        <v>0</v>
      </c>
      <c r="DW280" s="9">
        <f>VLOOKUP($C280, Table3[#All], 74, 0)</f>
        <v>0.58329999999999993</v>
      </c>
      <c r="DX280" s="9">
        <f>VLOOKUP($C280, Table3[#All], 75, 0)</f>
        <v>0.41670000000000001</v>
      </c>
      <c r="DY280" s="12">
        <f t="shared" si="266"/>
        <v>5</v>
      </c>
      <c r="DZ280" s="11"/>
      <c r="EA280" s="9">
        <f>VLOOKUP($C280, Table3[#All], 76, 0)</f>
        <v>1</v>
      </c>
      <c r="EB280" s="9">
        <f>VLOOKUP($C280, Table3[#All], 77, 0)</f>
        <v>0</v>
      </c>
      <c r="EC280" s="9">
        <f>VLOOKUP($C280, Table3[#All], 78, 0)</f>
        <v>0</v>
      </c>
      <c r="ED280" s="9">
        <f>VLOOKUP($C280, Table3[#All], 79, 0)</f>
        <v>0</v>
      </c>
      <c r="EE280" s="9">
        <f>VLOOKUP($C280, Table3[#All], 80, 0)</f>
        <v>0</v>
      </c>
      <c r="EF280" s="10">
        <f t="shared" si="278"/>
        <v>1</v>
      </c>
      <c r="EG280" s="9"/>
      <c r="EH280" s="9">
        <f>VLOOKUP($C280, Table3[#All], 81, 0)</f>
        <v>0</v>
      </c>
      <c r="EI280" s="9">
        <f>VLOOKUP($C280, Table3[#All], 82, 0)</f>
        <v>0</v>
      </c>
      <c r="EJ280" s="9">
        <f>VLOOKUP($C280, Table3[#All], 83, 0)</f>
        <v>0</v>
      </c>
      <c r="EK280" s="9">
        <f>VLOOKUP($C280, Table3[#All], 84, 0)</f>
        <v>0</v>
      </c>
      <c r="EL280" s="9">
        <f>VLOOKUP($C280, Table3[#All], 85, 0)</f>
        <v>1</v>
      </c>
      <c r="EM280" s="14">
        <f t="shared" si="279"/>
        <v>5</v>
      </c>
      <c r="EN280" s="11"/>
      <c r="EO280" s="9">
        <f>VLOOKUP($C280, Table3[#All], 86, 0)</f>
        <v>8.3299999999999999E-2</v>
      </c>
      <c r="EP280" s="9"/>
      <c r="EQ280" s="9">
        <f>VLOOKUP($C280, Table3[#All], 87, 0)</f>
        <v>0.91670000000000007</v>
      </c>
      <c r="ER280" s="9"/>
      <c r="ES280" s="9"/>
      <c r="ET280" s="14">
        <f t="shared" si="280"/>
        <v>3</v>
      </c>
      <c r="EU280" s="11"/>
      <c r="EV280" s="9">
        <f>VLOOKUP($C280, Table3[#All], 88, 0)</f>
        <v>0</v>
      </c>
      <c r="EW280" s="9">
        <f>VLOOKUP($C280, Table3[#All], 89, 0)</f>
        <v>1</v>
      </c>
      <c r="EX280" s="9">
        <f>VLOOKUP($C280, Table3[#All], 90, 0)</f>
        <v>0</v>
      </c>
      <c r="EY280" s="9">
        <f>VLOOKUP($C280, Table3[#All], 91, 0)</f>
        <v>0</v>
      </c>
      <c r="EZ280" s="9">
        <f>VLOOKUP($C280, Table3[#All], 92, 0)</f>
        <v>0</v>
      </c>
      <c r="FA280" s="12">
        <f t="shared" si="281"/>
        <v>2</v>
      </c>
      <c r="FB280" s="11"/>
      <c r="FC280" s="9">
        <f>VLOOKUP($C280, Table3[#All], 93, 0)</f>
        <v>0</v>
      </c>
      <c r="FD280" s="9">
        <f>VLOOKUP($C280, Table3[#All], 94, 0)</f>
        <v>0</v>
      </c>
      <c r="FE280" s="9">
        <f>VLOOKUP($C280, Table3[#All], 95, 0)</f>
        <v>8.3299999999999999E-2</v>
      </c>
      <c r="FF280" s="9">
        <f>VLOOKUP($C280, Table3[#All], 96, 0)</f>
        <v>0.91670000000000007</v>
      </c>
      <c r="FG280" s="9"/>
      <c r="FH280" s="10">
        <f t="shared" si="282"/>
        <v>4</v>
      </c>
      <c r="FI280" s="11"/>
      <c r="FJ280" s="9">
        <f>VLOOKUP($C280, Table3[#All], 97, 0)</f>
        <v>0</v>
      </c>
      <c r="FK280" s="9">
        <f>VLOOKUP($C280, Table3[#All], 98, 0)</f>
        <v>0</v>
      </c>
      <c r="FL280" s="9">
        <f>VLOOKUP($C280, Table3[#All], 99, 0)</f>
        <v>0</v>
      </c>
      <c r="FM280" s="9">
        <f>VLOOKUP($C280, Table3[#All], 100, 0)</f>
        <v>0</v>
      </c>
      <c r="FN280" s="9">
        <f>VLOOKUP($C280, Table3[#All], 101, 0)</f>
        <v>1</v>
      </c>
      <c r="FO280" s="14">
        <f t="shared" si="283"/>
        <v>5</v>
      </c>
      <c r="FP280" s="11"/>
      <c r="FQ280" s="9">
        <f>VLOOKUP($C280, Table3[#All], 102, 0)</f>
        <v>8.3299999999999999E-2</v>
      </c>
      <c r="FR280" s="9">
        <f>VLOOKUP($C280, Table3[#All], 103, 0)</f>
        <v>0.58329999999999993</v>
      </c>
      <c r="FS280" s="9">
        <f>VLOOKUP($C280, Table3[#All], 104, 0)</f>
        <v>0</v>
      </c>
      <c r="FT280" s="9">
        <f>VLOOKUP($C280, Table3[#All], 105, 0)</f>
        <v>0.33329999999999999</v>
      </c>
      <c r="FU280" s="9">
        <v>0</v>
      </c>
      <c r="FV280" s="10">
        <f t="shared" si="284"/>
        <v>4</v>
      </c>
      <c r="FW280" s="11"/>
      <c r="FX280" s="9">
        <f>VLOOKUP($C280, Table3[#All], 106, 0)</f>
        <v>0</v>
      </c>
      <c r="FY280" s="9"/>
      <c r="FZ280" s="9">
        <f>VLOOKUP($C280, Table3[#All], 107, 0)</f>
        <v>0.75</v>
      </c>
      <c r="GA280" s="9">
        <f>VLOOKUP($C280, Table3[#All], 108, 0)</f>
        <v>0.25</v>
      </c>
      <c r="GB280" s="9"/>
      <c r="GC280" s="10">
        <f t="shared" si="301"/>
        <v>4</v>
      </c>
      <c r="GD280" s="81"/>
      <c r="GE280" s="9">
        <f>VLOOKUP($C280, Table3[#All], 109, 0)</f>
        <v>0</v>
      </c>
      <c r="GF280" s="9">
        <f>VLOOKUP($C280, Table3[#All], 110, 0)</f>
        <v>0.66670000000000007</v>
      </c>
      <c r="GG280" s="9">
        <f>VLOOKUP($C280, Table3[#All], 111, 0)</f>
        <v>0.33329999999999999</v>
      </c>
      <c r="GH280" s="9"/>
      <c r="GI280" s="9">
        <f>VLOOKUP($C280, Table3[#All], 112, 0)</f>
        <v>0</v>
      </c>
      <c r="GJ280" s="12">
        <f t="shared" si="285"/>
        <v>3</v>
      </c>
      <c r="GK280" s="11"/>
      <c r="GL280" s="9">
        <f>VLOOKUP($C280, Table3[#All], 113, 0)</f>
        <v>0</v>
      </c>
      <c r="GM280" s="9">
        <f>VLOOKUP($C280, Table3[#All], 114, 0)</f>
        <v>0</v>
      </c>
      <c r="GN280" s="9">
        <f>VLOOKUP($C280, Table3[#All], 115, 0)</f>
        <v>0.25</v>
      </c>
      <c r="GO280" s="9">
        <f>VLOOKUP($C280, Table3[#All], 116, 0)</f>
        <v>0.75</v>
      </c>
      <c r="GP280" s="9"/>
      <c r="GQ280" s="10">
        <f t="shared" si="286"/>
        <v>4</v>
      </c>
      <c r="GR280" s="11"/>
      <c r="GS280" s="9">
        <f>VLOOKUP($C280, Table2[#All], 3, 0)</f>
        <v>0</v>
      </c>
      <c r="GT280" s="9">
        <f>VLOOKUP($C280, Table2[#All], 4, 0)</f>
        <v>0</v>
      </c>
      <c r="GU280" s="9">
        <f>VLOOKUP($C280, Table2[#All], 5, 0)</f>
        <v>1</v>
      </c>
      <c r="GV280" s="9">
        <f>VLOOKUP($C280, Table2[#All], 6, 0)</f>
        <v>0</v>
      </c>
      <c r="GW280" s="9">
        <f>VLOOKUP($C280, Table2[#All], 7, 0)</f>
        <v>0</v>
      </c>
      <c r="GX280" s="10">
        <f t="shared" si="287"/>
        <v>3</v>
      </c>
      <c r="GY280" s="11"/>
      <c r="GZ280" s="9">
        <v>0</v>
      </c>
      <c r="HA280" s="9">
        <v>0</v>
      </c>
      <c r="HB280" s="9">
        <v>1</v>
      </c>
      <c r="HC280" s="9">
        <v>0</v>
      </c>
      <c r="HD280" s="9"/>
      <c r="HE280" s="10">
        <f t="shared" si="288"/>
        <v>3</v>
      </c>
      <c r="HF280" s="11"/>
      <c r="HG280" s="9">
        <f>VLOOKUP($C280, Table5[#All], 2, 0)</f>
        <v>0</v>
      </c>
      <c r="HH280" s="9">
        <f>VLOOKUP($C280, Table5[#All], 3, 0)</f>
        <v>1</v>
      </c>
      <c r="HI280" s="9">
        <f>VLOOKUP($C280, Table5[#All], 4, 0)</f>
        <v>0</v>
      </c>
      <c r="HJ280" s="9">
        <f>VLOOKUP($C280, Table5[#All], 5, 0)</f>
        <v>0</v>
      </c>
      <c r="HK280" s="9">
        <f>VLOOKUP($C280, Table5[#All], 6, 0)</f>
        <v>0</v>
      </c>
      <c r="HL280" s="10">
        <f t="shared" si="289"/>
        <v>2</v>
      </c>
      <c r="HM280" s="11"/>
      <c r="HN280" s="9">
        <f>VLOOKUP($C280, Table5[#All], 7, 0)</f>
        <v>1</v>
      </c>
      <c r="HO280" s="9">
        <f>VLOOKUP($C280, Table5[#All], 8, 0)</f>
        <v>0</v>
      </c>
      <c r="HP280" s="9">
        <f>VLOOKUP($C280, Table5[#All], 9, 0)</f>
        <v>0</v>
      </c>
      <c r="HQ280" s="9">
        <f>VLOOKUP($C280, Table5[#All], 10, 0)</f>
        <v>0</v>
      </c>
      <c r="HR280" s="9">
        <f>VLOOKUP($C280, Table5[#All], 11, 0)</f>
        <v>0</v>
      </c>
      <c r="HS280" s="10">
        <f t="shared" si="290"/>
        <v>1</v>
      </c>
      <c r="HT280" s="11"/>
      <c r="HU280" s="9">
        <f>VLOOKUP($C280, Table5[#All], 12, 0)</f>
        <v>1</v>
      </c>
      <c r="HV280" s="9">
        <f>VLOOKUP($C280, Table5[#All], 13, 0)</f>
        <v>0</v>
      </c>
      <c r="HW280" s="9">
        <f>VLOOKUP($C280, Table5[#All], 14, 0)</f>
        <v>0</v>
      </c>
      <c r="HX280" s="9">
        <f>VLOOKUP($C280, Table5[#All], 15, 0)</f>
        <v>0</v>
      </c>
      <c r="HY280" s="9">
        <f>VLOOKUP($C280, Table5[#All], 16, 0)</f>
        <v>0</v>
      </c>
      <c r="HZ280" s="10">
        <f t="shared" si="291"/>
        <v>1</v>
      </c>
      <c r="IA280" s="11"/>
      <c r="IB280" s="9">
        <f>VLOOKUP($C280, Table5[#All], 17, 0)</f>
        <v>1</v>
      </c>
      <c r="IC280" s="9">
        <f>VLOOKUP($C280, Table5[#All], 18, 0)</f>
        <v>0</v>
      </c>
      <c r="ID280" s="9">
        <f>VLOOKUP($C280, Table5[#All], 19, 0)</f>
        <v>0</v>
      </c>
      <c r="IE280" s="9">
        <f>VLOOKUP($C280, Table5[#All], 20, 0)</f>
        <v>0</v>
      </c>
      <c r="IF280" s="9">
        <f>VLOOKUP($C280, Table5[#All], 21, 0)</f>
        <v>0</v>
      </c>
      <c r="IG280" s="10">
        <f t="shared" si="292"/>
        <v>1</v>
      </c>
      <c r="IH280" s="11"/>
      <c r="II280" s="9">
        <f>VLOOKUP($C280, Table5[#All], 22, 0)</f>
        <v>1</v>
      </c>
      <c r="IJ280" s="9">
        <f>VLOOKUP($C280, Table5[#All], 23, 0)</f>
        <v>0</v>
      </c>
      <c r="IK280" s="9">
        <f>VLOOKUP($C280, Table5[#All], 24, 0)</f>
        <v>0</v>
      </c>
      <c r="IL280" s="9">
        <f>VLOOKUP($C280, Table5[#All], 25, 0)</f>
        <v>0</v>
      </c>
      <c r="IM280" s="9">
        <f>VLOOKUP($C280, Table5[#All], 26, 0)</f>
        <v>0</v>
      </c>
      <c r="IN280" s="10">
        <f t="shared" si="293"/>
        <v>1</v>
      </c>
      <c r="IO280" s="11"/>
      <c r="IP280" s="9">
        <v>1</v>
      </c>
      <c r="IQ280" s="9">
        <v>0</v>
      </c>
      <c r="IR280" s="9">
        <v>0</v>
      </c>
      <c r="IS280" s="9">
        <v>0</v>
      </c>
      <c r="IT280" s="9">
        <v>0</v>
      </c>
      <c r="IU280" s="10">
        <f t="shared" si="294"/>
        <v>1</v>
      </c>
      <c r="IV280" s="82"/>
    </row>
    <row r="281" spans="1:256" ht="16.3" thickTop="1" thickBot="1" x14ac:dyDescent="0.35">
      <c r="A281" s="16" t="s">
        <v>698</v>
      </c>
      <c r="B281" s="16" t="s">
        <v>707</v>
      </c>
      <c r="C281" s="16" t="s">
        <v>708</v>
      </c>
      <c r="D281" s="11"/>
      <c r="E281" s="9">
        <f>VLOOKUP($C281, Table3[#All], 2, 0)</f>
        <v>0.16670000000000001</v>
      </c>
      <c r="F281" s="9"/>
      <c r="G281" s="9">
        <f>VLOOKUP($C281, Table3[#All], 3, 0)</f>
        <v>0.35189999999999999</v>
      </c>
      <c r="H281" s="9">
        <f>VLOOKUP($C281, Table3[#All], 4, 0)</f>
        <v>0.16670000000000001</v>
      </c>
      <c r="I281" s="9">
        <f>VLOOKUP($C281, Table3[#All], 5, 0)</f>
        <v>0.31480000000000002</v>
      </c>
      <c r="J281" s="10">
        <f t="shared" si="295"/>
        <v>5</v>
      </c>
      <c r="K281" s="11"/>
      <c r="L281" s="9">
        <f>VLOOKUP($C281, Table3[#All], 6, 0)</f>
        <v>0</v>
      </c>
      <c r="M281" s="9"/>
      <c r="N281" s="9">
        <f>VLOOKUP($C281, Table3[#All], 7, 0)</f>
        <v>1</v>
      </c>
      <c r="O281" s="9">
        <f>VLOOKUP($C281, Table3[#All], 8, 0)</f>
        <v>0</v>
      </c>
      <c r="P281" s="9">
        <f>VLOOKUP($C281, Table3[#All], 9, 0)</f>
        <v>0</v>
      </c>
      <c r="Q281" s="10">
        <f t="shared" si="296"/>
        <v>3</v>
      </c>
      <c r="R281" s="11"/>
      <c r="S281" s="9">
        <f>VLOOKUP($C281, Table3[#All], 10, 0)</f>
        <v>0</v>
      </c>
      <c r="T281" s="9">
        <f>VLOOKUP($C281, Table3[#All], 11, 0)</f>
        <v>0.2407</v>
      </c>
      <c r="U281" s="9">
        <f>VLOOKUP($C281, Table3[#All], 12, 0)</f>
        <v>0.70369999999999999</v>
      </c>
      <c r="V281" s="9">
        <f>VLOOKUP($C281, Table3[#All], 13, 0)</f>
        <v>5.5599999999999997E-2</v>
      </c>
      <c r="W281" s="9">
        <f>VLOOKUP($C281, Table3[#All], 14, 0)</f>
        <v>0</v>
      </c>
      <c r="X281" s="10">
        <f t="shared" si="297"/>
        <v>3</v>
      </c>
      <c r="Y281" s="11"/>
      <c r="Z281" s="9">
        <f>VLOOKUP($C281, Table3[#All], 15, 0)</f>
        <v>0.2407</v>
      </c>
      <c r="AA281" s="9">
        <f>VLOOKUP($C281, Table3[#All], 16, 0)</f>
        <v>0.11109999999999999</v>
      </c>
      <c r="AB281" s="9">
        <f>VLOOKUP($C281, Table3[#All], 17, 0)</f>
        <v>0.61109999999999998</v>
      </c>
      <c r="AC281" s="9">
        <f>VLOOKUP($C281, Table3[#All], 18, 0)</f>
        <v>3.7000000000000005E-2</v>
      </c>
      <c r="AD281" s="9">
        <f>VLOOKUP($C281, Table3[#All], 19, 0)</f>
        <v>0</v>
      </c>
      <c r="AE281" s="10">
        <f t="shared" si="267"/>
        <v>3</v>
      </c>
      <c r="AF281" s="11"/>
      <c r="AG281" s="9">
        <f>VLOOKUP($C281, Table3[#All], 20, 0)</f>
        <v>0</v>
      </c>
      <c r="AH281" s="9">
        <f>VLOOKUP($C281, Table3[#All], 21, 0)</f>
        <v>0</v>
      </c>
      <c r="AI281" s="9">
        <f>VLOOKUP($C281, Table3[#All], 22, 0)</f>
        <v>1</v>
      </c>
      <c r="AJ281" s="9"/>
      <c r="AK281" s="9"/>
      <c r="AL281" s="10">
        <f t="shared" si="268"/>
        <v>3</v>
      </c>
      <c r="AM281" s="11"/>
      <c r="AN281" s="9">
        <f>VLOOKUP($C281, Table3[#All], 23, 0)</f>
        <v>0</v>
      </c>
      <c r="AO281" s="9">
        <f>VLOOKUP($C281, Table3[#All], 24, 0)</f>
        <v>0</v>
      </c>
      <c r="AP281" s="9">
        <f>VLOOKUP($C281, Table3[#All], 25, 0)</f>
        <v>1</v>
      </c>
      <c r="AQ281" s="9">
        <f>VLOOKUP($C281, Table3[#All], 26, 0)</f>
        <v>0</v>
      </c>
      <c r="AR281" s="9"/>
      <c r="AS281" s="12">
        <f t="shared" si="269"/>
        <v>3</v>
      </c>
      <c r="AT281" s="11"/>
      <c r="AU281" s="9">
        <f>VLOOKUP($C281, Table3[#All], 27, 0)</f>
        <v>0.16670000000000001</v>
      </c>
      <c r="AV281" s="9">
        <f>VLOOKUP($C281, Table3[#All], 28, 0)</f>
        <v>0.38890000000000002</v>
      </c>
      <c r="AW281" s="9">
        <f>VLOOKUP($C281, Table3[#All], 29, 0)</f>
        <v>0.44439999999999996</v>
      </c>
      <c r="AX281" s="9"/>
      <c r="AY281" s="9"/>
      <c r="AZ281" s="10">
        <f t="shared" si="298"/>
        <v>3</v>
      </c>
      <c r="BA281" s="11"/>
      <c r="BB281" s="9">
        <f>VLOOKUP($C281, Table3[#All], 30, 0)</f>
        <v>0.12960000000000002</v>
      </c>
      <c r="BC281" s="9">
        <f>VLOOKUP($C281, Table3[#All], 31, 0)</f>
        <v>0.33329999999999999</v>
      </c>
      <c r="BD281" s="9">
        <f>VLOOKUP($C281, Table3[#All], 32, 0)</f>
        <v>0.2407</v>
      </c>
      <c r="BE281" s="9">
        <f>VLOOKUP($C281, Table3[#All], 33, 0)</f>
        <v>0.29630000000000001</v>
      </c>
      <c r="BF281" s="9"/>
      <c r="BG281" s="10">
        <f t="shared" si="299"/>
        <v>4</v>
      </c>
      <c r="BH281" s="81"/>
      <c r="BI281" s="9">
        <f>VLOOKUP($C281, Table3[#All], 34, 0)</f>
        <v>0</v>
      </c>
      <c r="BJ281" s="9">
        <f>VLOOKUP($C281, Table3[#All], 35, 0)</f>
        <v>0</v>
      </c>
      <c r="BK281" s="9">
        <f>VLOOKUP($C281, Table3[#All], 36, 0)</f>
        <v>0</v>
      </c>
      <c r="BL281" s="9">
        <f>VLOOKUP($C281, Table3[#All], 37, 0)</f>
        <v>0</v>
      </c>
      <c r="BM281" s="9">
        <f>VLOOKUP($C281, Table3[#All], 38, 0)</f>
        <v>0</v>
      </c>
      <c r="BN281" s="10" t="str">
        <f t="shared" si="300"/>
        <v>N/A</v>
      </c>
      <c r="BO281" s="11"/>
      <c r="BP281" s="9">
        <f>VLOOKUP($C281, Table3[#All], 39, 0)</f>
        <v>0.61109999999999998</v>
      </c>
      <c r="BQ281" s="9">
        <f>VLOOKUP($C281, Table3[#All], 40, 0)</f>
        <v>0</v>
      </c>
      <c r="BR281" s="9">
        <f>VLOOKUP($C281, Table3[#All], 41, 0)</f>
        <v>0</v>
      </c>
      <c r="BS281" s="9">
        <f>VLOOKUP($C281, Table3[#All], 42, 0)</f>
        <v>0.38890000000000002</v>
      </c>
      <c r="BT281" s="9"/>
      <c r="BU281" s="10">
        <f t="shared" si="270"/>
        <v>4</v>
      </c>
      <c r="BV281" s="11"/>
      <c r="BW281" s="9">
        <f>VLOOKUP($C281, Table3[#All], 43, 0)</f>
        <v>0.51849999999999996</v>
      </c>
      <c r="BX281" s="9">
        <f>VLOOKUP($C281, Table3[#All], 44, 0)</f>
        <v>0.48149999999999998</v>
      </c>
      <c r="BY281" s="9">
        <f>VLOOKUP($C281, Table3[#All], 45, 0)</f>
        <v>0</v>
      </c>
      <c r="BZ281" s="9"/>
      <c r="CA281" s="9"/>
      <c r="CB281" s="10">
        <f t="shared" si="271"/>
        <v>2</v>
      </c>
      <c r="CC281" s="81"/>
      <c r="CD281" s="9">
        <f>VLOOKUP($C281, Table3[#All], 46, 0)</f>
        <v>1</v>
      </c>
      <c r="CE281" s="9">
        <f>VLOOKUP($C281, Table3[#All], 47, 0)</f>
        <v>0</v>
      </c>
      <c r="CF281" s="9">
        <f>VLOOKUP($C281, Table3[#All], 48, 0)</f>
        <v>0</v>
      </c>
      <c r="CG281" s="9">
        <f>VLOOKUP($C281, Table3[#All], 49, 0)</f>
        <v>0</v>
      </c>
      <c r="CH281" s="9">
        <f>VLOOKUP($C281, Table3[#All], 50, 0)</f>
        <v>0</v>
      </c>
      <c r="CI281" s="12">
        <f t="shared" si="272"/>
        <v>1</v>
      </c>
      <c r="CJ281" s="13"/>
      <c r="CK281" s="9">
        <f>VLOOKUP($C281, Table3[#All], 51, 0)</f>
        <v>0.57409999999999994</v>
      </c>
      <c r="CL281" s="9">
        <f>VLOOKUP($C281, Table3[#All], 52, 0)</f>
        <v>0.42590000000000006</v>
      </c>
      <c r="CM281" s="9">
        <f>VLOOKUP($C281, Table3[#All], 53, 0)</f>
        <v>0</v>
      </c>
      <c r="CN281" s="9">
        <f>VLOOKUP($C281, Table3[#All], 54, 0)</f>
        <v>0</v>
      </c>
      <c r="CO281" s="9"/>
      <c r="CP281" s="10">
        <f t="shared" si="273"/>
        <v>2</v>
      </c>
      <c r="CQ281" s="11"/>
      <c r="CR281" s="9">
        <f>VLOOKUP($C281, Table3[#All], 55, 0)</f>
        <v>0.35189999999999999</v>
      </c>
      <c r="CS281" s="9">
        <f>VLOOKUP($C281, Table3[#All], 56, 0)</f>
        <v>0.12960000000000002</v>
      </c>
      <c r="CT281" s="9">
        <f>VLOOKUP($C281, Table3[#All], 57, 0)</f>
        <v>0.29630000000000001</v>
      </c>
      <c r="CU281" s="9">
        <f>VLOOKUP($C281, Table3[#All], 58, 0)</f>
        <v>0.20370000000000002</v>
      </c>
      <c r="CV281" s="9">
        <f>VLOOKUP($C281, Table3[#All], 59, 0)</f>
        <v>1.8500000000000003E-2</v>
      </c>
      <c r="CW281" s="14">
        <f t="shared" si="274"/>
        <v>3</v>
      </c>
      <c r="CX281" s="81"/>
      <c r="CY281" s="9">
        <f>VLOOKUP($C281, Table3[#All], 60, 0)</f>
        <v>3.7000000000000005E-2</v>
      </c>
      <c r="CZ281" s="9">
        <f>VLOOKUP($C281, Table3[#All], 61, 0)</f>
        <v>0.85189999999999999</v>
      </c>
      <c r="DA281" s="9">
        <f>VLOOKUP($C281, Table3[#All], 62, 0)</f>
        <v>0.11109999999999999</v>
      </c>
      <c r="DB281" s="9">
        <f>VLOOKUP($C281, Table3[#All], 63, 0)</f>
        <v>0</v>
      </c>
      <c r="DC281" s="9">
        <f>VLOOKUP($C281, Table3[#All], 64, 0)</f>
        <v>0</v>
      </c>
      <c r="DD281" s="10">
        <f t="shared" si="275"/>
        <v>2</v>
      </c>
      <c r="DE281" s="11"/>
      <c r="DF281" s="9">
        <f>VLOOKUP($C281, Table3[#All], 65, 0)</f>
        <v>0.33329999999999999</v>
      </c>
      <c r="DG281" s="9"/>
      <c r="DH281" s="9">
        <f>VLOOKUP($C281, Table3[#All], 66, 0)</f>
        <v>0.57409999999999994</v>
      </c>
      <c r="DI281" s="9"/>
      <c r="DJ281" s="9">
        <f>VLOOKUP($C281, Table3[#All], 67, 0)</f>
        <v>9.2600000000000002E-2</v>
      </c>
      <c r="DK281" s="14">
        <f t="shared" si="276"/>
        <v>3</v>
      </c>
      <c r="DL281" s="11"/>
      <c r="DM281" s="9">
        <f>VLOOKUP($C281, Table3[#All], 68, 0)</f>
        <v>0.75930000000000009</v>
      </c>
      <c r="DN281" s="9"/>
      <c r="DO281" s="9">
        <f>VLOOKUP($C281, Table3[#All], 69, 0)</f>
        <v>0.2407</v>
      </c>
      <c r="DP281" s="9">
        <f>VLOOKUP($C281, Table3[#All], 70, 0)</f>
        <v>0</v>
      </c>
      <c r="DQ281" s="9"/>
      <c r="DR281" s="14">
        <f t="shared" si="277"/>
        <v>1</v>
      </c>
      <c r="DS281" s="11"/>
      <c r="DT281" s="9">
        <f>VLOOKUP($C281, Table3[#All], 71, 0)</f>
        <v>1.8500000000000003E-2</v>
      </c>
      <c r="DU281" s="9">
        <f>VLOOKUP($C281, Table3[#All], 72, 0)</f>
        <v>0.20370000000000002</v>
      </c>
      <c r="DV281" s="9">
        <f>VLOOKUP($C281, Table3[#All], 73, 0)</f>
        <v>0.74069999999999991</v>
      </c>
      <c r="DW281" s="9">
        <f>VLOOKUP($C281, Table3[#All], 74, 0)</f>
        <v>3.7000000000000005E-2</v>
      </c>
      <c r="DX281" s="9">
        <f>VLOOKUP($C281, Table3[#All], 75, 0)</f>
        <v>0</v>
      </c>
      <c r="DY281" s="12">
        <f t="shared" si="266"/>
        <v>3</v>
      </c>
      <c r="DZ281" s="11"/>
      <c r="EA281" s="9">
        <f>VLOOKUP($C281, Table3[#All], 76, 0)</f>
        <v>1</v>
      </c>
      <c r="EB281" s="9">
        <f>VLOOKUP($C281, Table3[#All], 77, 0)</f>
        <v>0</v>
      </c>
      <c r="EC281" s="9">
        <f>VLOOKUP($C281, Table3[#All], 78, 0)</f>
        <v>0</v>
      </c>
      <c r="ED281" s="9">
        <f>VLOOKUP($C281, Table3[#All], 79, 0)</f>
        <v>0</v>
      </c>
      <c r="EE281" s="9">
        <f>VLOOKUP($C281, Table3[#All], 80, 0)</f>
        <v>0</v>
      </c>
      <c r="EF281" s="10">
        <f t="shared" si="278"/>
        <v>1</v>
      </c>
      <c r="EG281" s="9"/>
      <c r="EH281" s="9">
        <f>VLOOKUP($C281, Table3[#All], 81, 0)</f>
        <v>0</v>
      </c>
      <c r="EI281" s="9">
        <f>VLOOKUP($C281, Table3[#All], 82, 0)</f>
        <v>0</v>
      </c>
      <c r="EJ281" s="9">
        <f>VLOOKUP($C281, Table3[#All], 83, 0)</f>
        <v>0</v>
      </c>
      <c r="EK281" s="9">
        <f>VLOOKUP($C281, Table3[#All], 84, 0)</f>
        <v>0</v>
      </c>
      <c r="EL281" s="9">
        <f>VLOOKUP($C281, Table3[#All], 85, 0)</f>
        <v>1</v>
      </c>
      <c r="EM281" s="14">
        <f t="shared" si="279"/>
        <v>5</v>
      </c>
      <c r="EN281" s="11"/>
      <c r="EO281" s="9">
        <f>VLOOKUP($C281, Table3[#All], 86, 0)</f>
        <v>0.14810000000000001</v>
      </c>
      <c r="EP281" s="9"/>
      <c r="EQ281" s="9">
        <f>VLOOKUP($C281, Table3[#All], 87, 0)</f>
        <v>0.85189999999999999</v>
      </c>
      <c r="ER281" s="9"/>
      <c r="ES281" s="9"/>
      <c r="ET281" s="14">
        <f t="shared" si="280"/>
        <v>3</v>
      </c>
      <c r="EU281" s="11"/>
      <c r="EV281" s="9">
        <f>VLOOKUP($C281, Table3[#All], 88, 0)</f>
        <v>1</v>
      </c>
      <c r="EW281" s="9">
        <f>VLOOKUP($C281, Table3[#All], 89, 0)</f>
        <v>0</v>
      </c>
      <c r="EX281" s="9">
        <f>VLOOKUP($C281, Table3[#All], 90, 0)</f>
        <v>0</v>
      </c>
      <c r="EY281" s="9">
        <f>VLOOKUP($C281, Table3[#All], 91, 0)</f>
        <v>0</v>
      </c>
      <c r="EZ281" s="9">
        <f>VLOOKUP($C281, Table3[#All], 92, 0)</f>
        <v>0</v>
      </c>
      <c r="FA281" s="12">
        <f t="shared" si="281"/>
        <v>1</v>
      </c>
      <c r="FB281" s="11"/>
      <c r="FC281" s="9">
        <f>VLOOKUP($C281, Table3[#All], 93, 0)</f>
        <v>0</v>
      </c>
      <c r="FD281" s="9">
        <f>VLOOKUP($C281, Table3[#All], 94, 0)</f>
        <v>0.61109999999999998</v>
      </c>
      <c r="FE281" s="9">
        <f>VLOOKUP($C281, Table3[#All], 95, 0)</f>
        <v>0.38890000000000002</v>
      </c>
      <c r="FF281" s="9">
        <f>VLOOKUP($C281, Table3[#All], 96, 0)</f>
        <v>0</v>
      </c>
      <c r="FG281" s="9"/>
      <c r="FH281" s="10">
        <f t="shared" si="282"/>
        <v>3</v>
      </c>
      <c r="FI281" s="11"/>
      <c r="FJ281" s="9">
        <f>VLOOKUP($C281, Table3[#All], 97, 0)</f>
        <v>0</v>
      </c>
      <c r="FK281" s="9">
        <f>VLOOKUP($C281, Table3[#All], 98, 0)</f>
        <v>0</v>
      </c>
      <c r="FL281" s="9">
        <f>VLOOKUP($C281, Table3[#All], 99, 0)</f>
        <v>0</v>
      </c>
      <c r="FM281" s="9">
        <f>VLOOKUP($C281, Table3[#All], 100, 0)</f>
        <v>0</v>
      </c>
      <c r="FN281" s="9">
        <f>VLOOKUP($C281, Table3[#All], 101, 0)</f>
        <v>1</v>
      </c>
      <c r="FO281" s="14">
        <f t="shared" si="283"/>
        <v>5</v>
      </c>
      <c r="FP281" s="11"/>
      <c r="FQ281" s="9">
        <f>VLOOKUP($C281, Table3[#All], 102, 0)</f>
        <v>0.96299999999999997</v>
      </c>
      <c r="FR281" s="9">
        <f>VLOOKUP($C281, Table3[#All], 103, 0)</f>
        <v>3.7000000000000005E-2</v>
      </c>
      <c r="FS281" s="9">
        <f>VLOOKUP($C281, Table3[#All], 104, 0)</f>
        <v>0</v>
      </c>
      <c r="FT281" s="9">
        <f>VLOOKUP($C281, Table3[#All], 105, 0)</f>
        <v>0</v>
      </c>
      <c r="FU281" s="9">
        <v>0</v>
      </c>
      <c r="FV281" s="10">
        <f t="shared" si="284"/>
        <v>1</v>
      </c>
      <c r="FW281" s="11"/>
      <c r="FX281" s="9">
        <f>VLOOKUP($C281, Table3[#All], 106, 0)</f>
        <v>0.12960000000000002</v>
      </c>
      <c r="FY281" s="9"/>
      <c r="FZ281" s="9">
        <f>VLOOKUP($C281, Table3[#All], 107, 0)</f>
        <v>0.64810000000000001</v>
      </c>
      <c r="GA281" s="9">
        <f>VLOOKUP($C281, Table3[#All], 108, 0)</f>
        <v>0.22219999999999998</v>
      </c>
      <c r="GB281" s="9"/>
      <c r="GC281" s="10">
        <f t="shared" si="301"/>
        <v>3</v>
      </c>
      <c r="GD281" s="81"/>
      <c r="GE281" s="9">
        <f>VLOOKUP($C281, Table3[#All], 109, 0)</f>
        <v>0</v>
      </c>
      <c r="GF281" s="9">
        <f>VLOOKUP($C281, Table3[#All], 110, 0)</f>
        <v>0.64</v>
      </c>
      <c r="GG281" s="9">
        <f>VLOOKUP($C281, Table3[#All], 111, 0)</f>
        <v>0.36</v>
      </c>
      <c r="GH281" s="9"/>
      <c r="GI281" s="9">
        <f>VLOOKUP($C281, Table3[#All], 112, 0)</f>
        <v>0</v>
      </c>
      <c r="GJ281" s="12">
        <f t="shared" si="285"/>
        <v>3</v>
      </c>
      <c r="GK281" s="11"/>
      <c r="GL281" s="9">
        <f>VLOOKUP($C281, Table3[#All], 113, 0)</f>
        <v>0</v>
      </c>
      <c r="GM281" s="9">
        <f>VLOOKUP($C281, Table3[#All], 114, 0)</f>
        <v>0</v>
      </c>
      <c r="GN281" s="9">
        <f>VLOOKUP($C281, Table3[#All], 115, 0)</f>
        <v>3.7000000000000005E-2</v>
      </c>
      <c r="GO281" s="9">
        <f>VLOOKUP($C281, Table3[#All], 116, 0)</f>
        <v>0.96299999999999997</v>
      </c>
      <c r="GP281" s="9"/>
      <c r="GQ281" s="10">
        <f t="shared" si="286"/>
        <v>4</v>
      </c>
      <c r="GR281" s="11"/>
      <c r="GS281" s="9">
        <f>VLOOKUP($C281, Table2[#All], 3, 0)</f>
        <v>0</v>
      </c>
      <c r="GT281" s="9">
        <f>VLOOKUP($C281, Table2[#All], 4, 0)</f>
        <v>0</v>
      </c>
      <c r="GU281" s="9">
        <f>VLOOKUP($C281, Table2[#All], 5, 0)</f>
        <v>1</v>
      </c>
      <c r="GV281" s="9">
        <f>VLOOKUP($C281, Table2[#All], 6, 0)</f>
        <v>0</v>
      </c>
      <c r="GW281" s="9">
        <f>VLOOKUP($C281, Table2[#All], 7, 0)</f>
        <v>0</v>
      </c>
      <c r="GX281" s="10">
        <f t="shared" si="287"/>
        <v>3</v>
      </c>
      <c r="GY281" s="11"/>
      <c r="GZ281" s="9">
        <v>0</v>
      </c>
      <c r="HA281" s="9">
        <v>0</v>
      </c>
      <c r="HB281" s="9">
        <v>1</v>
      </c>
      <c r="HC281" s="9">
        <v>0</v>
      </c>
      <c r="HD281" s="9"/>
      <c r="HE281" s="10">
        <f t="shared" si="288"/>
        <v>3</v>
      </c>
      <c r="HF281" s="11"/>
      <c r="HG281" s="9">
        <f>VLOOKUP($C281, Table5[#All], 2, 0)</f>
        <v>0</v>
      </c>
      <c r="HH281" s="9">
        <f>VLOOKUP($C281, Table5[#All], 3, 0)</f>
        <v>0</v>
      </c>
      <c r="HI281" s="9">
        <f>VLOOKUP($C281, Table5[#All], 4, 0)</f>
        <v>1</v>
      </c>
      <c r="HJ281" s="9">
        <f>VLOOKUP($C281, Table5[#All], 5, 0)</f>
        <v>0</v>
      </c>
      <c r="HK281" s="9">
        <f>VLOOKUP($C281, Table5[#All], 6, 0)</f>
        <v>0</v>
      </c>
      <c r="HL281" s="10">
        <f t="shared" si="289"/>
        <v>3</v>
      </c>
      <c r="HM281" s="11"/>
      <c r="HN281" s="9">
        <f>VLOOKUP($C281, Table5[#All], 7, 0)</f>
        <v>0</v>
      </c>
      <c r="HO281" s="9">
        <f>VLOOKUP($C281, Table5[#All], 8, 0)</f>
        <v>1</v>
      </c>
      <c r="HP281" s="9">
        <f>VLOOKUP($C281, Table5[#All], 9, 0)</f>
        <v>0</v>
      </c>
      <c r="HQ281" s="9">
        <f>VLOOKUP($C281, Table5[#All], 10, 0)</f>
        <v>0</v>
      </c>
      <c r="HR281" s="9">
        <f>VLOOKUP($C281, Table5[#All], 11, 0)</f>
        <v>0</v>
      </c>
      <c r="HS281" s="10">
        <f t="shared" si="290"/>
        <v>2</v>
      </c>
      <c r="HT281" s="11"/>
      <c r="HU281" s="9">
        <f>VLOOKUP($C281, Table5[#All], 12, 0)</f>
        <v>1</v>
      </c>
      <c r="HV281" s="9">
        <f>VLOOKUP($C281, Table5[#All], 13, 0)</f>
        <v>0</v>
      </c>
      <c r="HW281" s="9">
        <f>VLOOKUP($C281, Table5[#All], 14, 0)</f>
        <v>0</v>
      </c>
      <c r="HX281" s="9">
        <f>VLOOKUP($C281, Table5[#All], 15, 0)</f>
        <v>0</v>
      </c>
      <c r="HY281" s="9">
        <f>VLOOKUP($C281, Table5[#All], 16, 0)</f>
        <v>0</v>
      </c>
      <c r="HZ281" s="10">
        <f t="shared" si="291"/>
        <v>1</v>
      </c>
      <c r="IA281" s="11"/>
      <c r="IB281" s="9">
        <f>VLOOKUP($C281, Table5[#All], 17, 0)</f>
        <v>1</v>
      </c>
      <c r="IC281" s="9">
        <f>VLOOKUP($C281, Table5[#All], 18, 0)</f>
        <v>0</v>
      </c>
      <c r="ID281" s="9">
        <f>VLOOKUP($C281, Table5[#All], 19, 0)</f>
        <v>0</v>
      </c>
      <c r="IE281" s="9">
        <f>VLOOKUP($C281, Table5[#All], 20, 0)</f>
        <v>0</v>
      </c>
      <c r="IF281" s="9">
        <f>VLOOKUP($C281, Table5[#All], 21, 0)</f>
        <v>0</v>
      </c>
      <c r="IG281" s="10">
        <f t="shared" si="292"/>
        <v>1</v>
      </c>
      <c r="IH281" s="11"/>
      <c r="II281" s="9">
        <f>VLOOKUP($C281, Table5[#All], 22, 0)</f>
        <v>1</v>
      </c>
      <c r="IJ281" s="9">
        <f>VLOOKUP($C281, Table5[#All], 23, 0)</f>
        <v>0</v>
      </c>
      <c r="IK281" s="9">
        <f>VLOOKUP($C281, Table5[#All], 24, 0)</f>
        <v>0</v>
      </c>
      <c r="IL281" s="9">
        <f>VLOOKUP($C281, Table5[#All], 25, 0)</f>
        <v>0</v>
      </c>
      <c r="IM281" s="9">
        <f>VLOOKUP($C281, Table5[#All], 26, 0)</f>
        <v>0</v>
      </c>
      <c r="IN281" s="10">
        <f t="shared" si="293"/>
        <v>1</v>
      </c>
      <c r="IO281" s="11"/>
      <c r="IP281" s="9">
        <v>1</v>
      </c>
      <c r="IQ281" s="9">
        <v>0</v>
      </c>
      <c r="IR281" s="9">
        <v>0</v>
      </c>
      <c r="IS281" s="9">
        <v>0</v>
      </c>
      <c r="IT281" s="9">
        <v>0</v>
      </c>
      <c r="IU281" s="10">
        <f t="shared" si="294"/>
        <v>1</v>
      </c>
      <c r="IV281" s="82"/>
    </row>
    <row r="282" spans="1:256" ht="16.3" thickTop="1" thickBot="1" x14ac:dyDescent="0.35">
      <c r="A282" s="16" t="s">
        <v>698</v>
      </c>
      <c r="B282" s="16" t="s">
        <v>709</v>
      </c>
      <c r="C282" s="16" t="s">
        <v>710</v>
      </c>
      <c r="D282" s="11"/>
      <c r="E282" s="9">
        <f>VLOOKUP($C282, Table3[#All], 2, 0)</f>
        <v>0</v>
      </c>
      <c r="F282" s="9"/>
      <c r="G282" s="9">
        <f>VLOOKUP($C282, Table3[#All], 3, 0)</f>
        <v>0</v>
      </c>
      <c r="H282" s="9">
        <f>VLOOKUP($C282, Table3[#All], 4, 0)</f>
        <v>0.6552</v>
      </c>
      <c r="I282" s="9">
        <f>VLOOKUP($C282, Table3[#All], 5, 0)</f>
        <v>0.3448</v>
      </c>
      <c r="J282" s="10">
        <f t="shared" si="295"/>
        <v>5</v>
      </c>
      <c r="K282" s="11"/>
      <c r="L282" s="9">
        <f>VLOOKUP($C282, Table3[#All], 6, 0)</f>
        <v>0</v>
      </c>
      <c r="M282" s="9"/>
      <c r="N282" s="9">
        <f>VLOOKUP($C282, Table3[#All], 7, 0)</f>
        <v>0</v>
      </c>
      <c r="O282" s="9">
        <f>VLOOKUP($C282, Table3[#All], 8, 0)</f>
        <v>1</v>
      </c>
      <c r="P282" s="9">
        <f>VLOOKUP($C282, Table3[#All], 9, 0)</f>
        <v>0</v>
      </c>
      <c r="Q282" s="10">
        <f t="shared" si="296"/>
        <v>4</v>
      </c>
      <c r="R282" s="11"/>
      <c r="S282" s="9">
        <f>VLOOKUP($C282, Table3[#All], 10, 0)</f>
        <v>0</v>
      </c>
      <c r="T282" s="9">
        <f>VLOOKUP($C282, Table3[#All], 11, 0)</f>
        <v>0</v>
      </c>
      <c r="U282" s="9">
        <f>VLOOKUP($C282, Table3[#All], 12, 0)</f>
        <v>0.31030000000000002</v>
      </c>
      <c r="V282" s="9">
        <f>VLOOKUP($C282, Table3[#All], 13, 0)</f>
        <v>0.68969999999999998</v>
      </c>
      <c r="W282" s="9">
        <f>VLOOKUP($C282, Table3[#All], 14, 0)</f>
        <v>0</v>
      </c>
      <c r="X282" s="10">
        <f t="shared" si="297"/>
        <v>4</v>
      </c>
      <c r="Y282" s="11"/>
      <c r="Z282" s="9">
        <f>VLOOKUP($C282, Table3[#All], 15, 0)</f>
        <v>0</v>
      </c>
      <c r="AA282" s="9">
        <f>VLOOKUP($C282, Table3[#All], 16, 0)</f>
        <v>0.62070000000000003</v>
      </c>
      <c r="AB282" s="9">
        <f>VLOOKUP($C282, Table3[#All], 17, 0)</f>
        <v>0.37929999999999997</v>
      </c>
      <c r="AC282" s="9">
        <f>VLOOKUP($C282, Table3[#All], 18, 0)</f>
        <v>0</v>
      </c>
      <c r="AD282" s="9">
        <f>VLOOKUP($C282, Table3[#All], 19, 0)</f>
        <v>0</v>
      </c>
      <c r="AE282" s="10">
        <f t="shared" si="267"/>
        <v>3</v>
      </c>
      <c r="AF282" s="11"/>
      <c r="AG282" s="9">
        <f>VLOOKUP($C282, Table3[#All], 20, 0)</f>
        <v>0</v>
      </c>
      <c r="AH282" s="9">
        <f>VLOOKUP($C282, Table3[#All], 21, 0)</f>
        <v>0</v>
      </c>
      <c r="AI282" s="9">
        <f>VLOOKUP($C282, Table3[#All], 22, 0)</f>
        <v>1</v>
      </c>
      <c r="AJ282" s="9"/>
      <c r="AK282" s="9"/>
      <c r="AL282" s="10">
        <f t="shared" si="268"/>
        <v>3</v>
      </c>
      <c r="AM282" s="11"/>
      <c r="AN282" s="9">
        <f>VLOOKUP($C282, Table3[#All], 23, 0)</f>
        <v>0</v>
      </c>
      <c r="AO282" s="9">
        <f>VLOOKUP($C282, Table3[#All], 24, 0)</f>
        <v>1</v>
      </c>
      <c r="AP282" s="9">
        <f>VLOOKUP($C282, Table3[#All], 25, 0)</f>
        <v>0</v>
      </c>
      <c r="AQ282" s="9">
        <f>VLOOKUP($C282, Table3[#All], 26, 0)</f>
        <v>0</v>
      </c>
      <c r="AR282" s="9"/>
      <c r="AS282" s="12">
        <f t="shared" si="269"/>
        <v>2</v>
      </c>
      <c r="AT282" s="11"/>
      <c r="AU282" s="9">
        <f>VLOOKUP($C282, Table3[#All], 27, 0)</f>
        <v>0.4138</v>
      </c>
      <c r="AV282" s="9">
        <f>VLOOKUP($C282, Table3[#All], 28, 0)</f>
        <v>0.27589999999999998</v>
      </c>
      <c r="AW282" s="9">
        <f>VLOOKUP($C282, Table3[#All], 29, 0)</f>
        <v>0.31030000000000002</v>
      </c>
      <c r="AX282" s="9"/>
      <c r="AY282" s="9"/>
      <c r="AZ282" s="10">
        <f t="shared" si="298"/>
        <v>3</v>
      </c>
      <c r="BA282" s="11"/>
      <c r="BB282" s="9">
        <f>VLOOKUP($C282, Table3[#All], 30, 0)</f>
        <v>0</v>
      </c>
      <c r="BC282" s="9">
        <f>VLOOKUP($C282, Table3[#All], 31, 0)</f>
        <v>0</v>
      </c>
      <c r="BD282" s="9">
        <f>VLOOKUP($C282, Table3[#All], 32, 0)</f>
        <v>0.31030000000000002</v>
      </c>
      <c r="BE282" s="9">
        <f>VLOOKUP($C282, Table3[#All], 33, 0)</f>
        <v>0.68969999999999998</v>
      </c>
      <c r="BF282" s="9"/>
      <c r="BG282" s="10">
        <f t="shared" si="299"/>
        <v>4</v>
      </c>
      <c r="BH282" s="81"/>
      <c r="BI282" s="9">
        <f>VLOOKUP($C282, Table3[#All], 34, 0)</f>
        <v>0</v>
      </c>
      <c r="BJ282" s="9">
        <f>VLOOKUP($C282, Table3[#All], 35, 0)</f>
        <v>0</v>
      </c>
      <c r="BK282" s="9">
        <f>VLOOKUP($C282, Table3[#All], 36, 0)</f>
        <v>0</v>
      </c>
      <c r="BL282" s="9">
        <f>VLOOKUP($C282, Table3[#All], 37, 0)</f>
        <v>0</v>
      </c>
      <c r="BM282" s="9">
        <f>VLOOKUP($C282, Table3[#All], 38, 0)</f>
        <v>0</v>
      </c>
      <c r="BN282" s="10" t="str">
        <f t="shared" si="300"/>
        <v>N/A</v>
      </c>
      <c r="BO282" s="11"/>
      <c r="BP282" s="9">
        <f>VLOOKUP($C282, Table3[#All], 39, 0)</f>
        <v>1</v>
      </c>
      <c r="BQ282" s="9">
        <f>VLOOKUP($C282, Table3[#All], 40, 0)</f>
        <v>0</v>
      </c>
      <c r="BR282" s="9">
        <f>VLOOKUP($C282, Table3[#All], 41, 0)</f>
        <v>0</v>
      </c>
      <c r="BS282" s="9">
        <f>VLOOKUP($C282, Table3[#All], 42, 0)</f>
        <v>0</v>
      </c>
      <c r="BT282" s="9"/>
      <c r="BU282" s="10">
        <f t="shared" si="270"/>
        <v>1</v>
      </c>
      <c r="BV282" s="11"/>
      <c r="BW282" s="9">
        <f>VLOOKUP($C282, Table3[#All], 43, 0)</f>
        <v>0</v>
      </c>
      <c r="BX282" s="9">
        <f>VLOOKUP($C282, Table3[#All], 44, 0)</f>
        <v>0.6552</v>
      </c>
      <c r="BY282" s="9">
        <f>VLOOKUP($C282, Table3[#All], 45, 0)</f>
        <v>0.3448</v>
      </c>
      <c r="BZ282" s="9"/>
      <c r="CA282" s="9"/>
      <c r="CB282" s="10">
        <f t="shared" si="271"/>
        <v>3</v>
      </c>
      <c r="CC282" s="81"/>
      <c r="CD282" s="9">
        <f>VLOOKUP($C282, Table3[#All], 46, 0)</f>
        <v>1</v>
      </c>
      <c r="CE282" s="9">
        <f>VLOOKUP($C282, Table3[#All], 47, 0)</f>
        <v>0</v>
      </c>
      <c r="CF282" s="9">
        <f>VLOOKUP($C282, Table3[#All], 48, 0)</f>
        <v>0</v>
      </c>
      <c r="CG282" s="9">
        <f>VLOOKUP($C282, Table3[#All], 49, 0)</f>
        <v>0</v>
      </c>
      <c r="CH282" s="9">
        <f>VLOOKUP($C282, Table3[#All], 50, 0)</f>
        <v>0</v>
      </c>
      <c r="CI282" s="12">
        <f t="shared" si="272"/>
        <v>1</v>
      </c>
      <c r="CJ282" s="13"/>
      <c r="CK282" s="9">
        <f>VLOOKUP($C282, Table3[#All], 51, 0)</f>
        <v>0.27589999999999998</v>
      </c>
      <c r="CL282" s="9">
        <f>VLOOKUP($C282, Table3[#All], 52, 0)</f>
        <v>0.72409999999999997</v>
      </c>
      <c r="CM282" s="9">
        <f>VLOOKUP($C282, Table3[#All], 53, 0)</f>
        <v>0</v>
      </c>
      <c r="CN282" s="9">
        <f>VLOOKUP($C282, Table3[#All], 54, 0)</f>
        <v>0</v>
      </c>
      <c r="CO282" s="9"/>
      <c r="CP282" s="10">
        <f t="shared" si="273"/>
        <v>2</v>
      </c>
      <c r="CQ282" s="11"/>
      <c r="CR282" s="9">
        <f>VLOOKUP($C282, Table3[#All], 55, 0)</f>
        <v>0</v>
      </c>
      <c r="CS282" s="9">
        <f>VLOOKUP($C282, Table3[#All], 56, 0)</f>
        <v>6.9000000000000006E-2</v>
      </c>
      <c r="CT282" s="9">
        <f>VLOOKUP($C282, Table3[#All], 57, 0)</f>
        <v>0.13789999999999999</v>
      </c>
      <c r="CU282" s="9">
        <f>VLOOKUP($C282, Table3[#All], 58, 0)</f>
        <v>0.27589999999999998</v>
      </c>
      <c r="CV282" s="9">
        <f>VLOOKUP($C282, Table3[#All], 59, 0)</f>
        <v>0.51719999999999999</v>
      </c>
      <c r="CW282" s="14">
        <f t="shared" si="274"/>
        <v>5</v>
      </c>
      <c r="CX282" s="81"/>
      <c r="CY282" s="9">
        <f>VLOOKUP($C282, Table3[#All], 60, 0)</f>
        <v>0.10339999999999999</v>
      </c>
      <c r="CZ282" s="9">
        <f>VLOOKUP($C282, Table3[#All], 61, 0)</f>
        <v>0.89659999999999995</v>
      </c>
      <c r="DA282" s="9">
        <f>VLOOKUP($C282, Table3[#All], 62, 0)</f>
        <v>0</v>
      </c>
      <c r="DB282" s="9">
        <f>VLOOKUP($C282, Table3[#All], 63, 0)</f>
        <v>0</v>
      </c>
      <c r="DC282" s="9">
        <f>VLOOKUP($C282, Table3[#All], 64, 0)</f>
        <v>0</v>
      </c>
      <c r="DD282" s="10">
        <f t="shared" si="275"/>
        <v>2</v>
      </c>
      <c r="DE282" s="11"/>
      <c r="DF282" s="9">
        <f>VLOOKUP($C282, Table3[#All], 65, 0)</f>
        <v>0.2069</v>
      </c>
      <c r="DG282" s="9"/>
      <c r="DH282" s="9">
        <f>VLOOKUP($C282, Table3[#All], 66, 0)</f>
        <v>0.79310000000000003</v>
      </c>
      <c r="DI282" s="9"/>
      <c r="DJ282" s="9">
        <f>VLOOKUP($C282, Table3[#All], 67, 0)</f>
        <v>0</v>
      </c>
      <c r="DK282" s="14">
        <f t="shared" si="276"/>
        <v>3</v>
      </c>
      <c r="DL282" s="11"/>
      <c r="DM282" s="9">
        <f>VLOOKUP($C282, Table3[#All], 68, 0)</f>
        <v>0.96550000000000002</v>
      </c>
      <c r="DN282" s="9"/>
      <c r="DO282" s="9">
        <f>VLOOKUP($C282, Table3[#All], 69, 0)</f>
        <v>3.4500000000000003E-2</v>
      </c>
      <c r="DP282" s="9">
        <f>VLOOKUP($C282, Table3[#All], 70, 0)</f>
        <v>0</v>
      </c>
      <c r="DQ282" s="9"/>
      <c r="DR282" s="14">
        <f t="shared" si="277"/>
        <v>1</v>
      </c>
      <c r="DS282" s="11"/>
      <c r="DT282" s="9">
        <f>VLOOKUP($C282, Table3[#All], 71, 0)</f>
        <v>0</v>
      </c>
      <c r="DU282" s="9">
        <f>VLOOKUP($C282, Table3[#All], 72, 0)</f>
        <v>0</v>
      </c>
      <c r="DV282" s="9">
        <f>VLOOKUP($C282, Table3[#All], 73, 0)</f>
        <v>0.3448</v>
      </c>
      <c r="DW282" s="9">
        <f>VLOOKUP($C282, Table3[#All], 74, 0)</f>
        <v>0.6552</v>
      </c>
      <c r="DX282" s="9">
        <f>VLOOKUP($C282, Table3[#All], 75, 0)</f>
        <v>0</v>
      </c>
      <c r="DY282" s="12">
        <f t="shared" si="266"/>
        <v>4</v>
      </c>
      <c r="DZ282" s="11"/>
      <c r="EA282" s="9">
        <f>VLOOKUP($C282, Table3[#All], 76, 0)</f>
        <v>1</v>
      </c>
      <c r="EB282" s="9">
        <f>VLOOKUP($C282, Table3[#All], 77, 0)</f>
        <v>0</v>
      </c>
      <c r="EC282" s="9">
        <f>VLOOKUP($C282, Table3[#All], 78, 0)</f>
        <v>0</v>
      </c>
      <c r="ED282" s="9">
        <f>VLOOKUP($C282, Table3[#All], 79, 0)</f>
        <v>0</v>
      </c>
      <c r="EE282" s="9">
        <f>VLOOKUP($C282, Table3[#All], 80, 0)</f>
        <v>0</v>
      </c>
      <c r="EF282" s="10">
        <f t="shared" si="278"/>
        <v>1</v>
      </c>
      <c r="EG282" s="9"/>
      <c r="EH282" s="9">
        <f>VLOOKUP($C282, Table3[#All], 81, 0)</f>
        <v>0</v>
      </c>
      <c r="EI282" s="9">
        <f>VLOOKUP($C282, Table3[#All], 82, 0)</f>
        <v>0</v>
      </c>
      <c r="EJ282" s="9">
        <f>VLOOKUP($C282, Table3[#All], 83, 0)</f>
        <v>1</v>
      </c>
      <c r="EK282" s="9">
        <f>VLOOKUP($C282, Table3[#All], 84, 0)</f>
        <v>0</v>
      </c>
      <c r="EL282" s="9">
        <f>VLOOKUP($C282, Table3[#All], 85, 0)</f>
        <v>0</v>
      </c>
      <c r="EM282" s="14">
        <f t="shared" si="279"/>
        <v>3</v>
      </c>
      <c r="EN282" s="11"/>
      <c r="EO282" s="9">
        <f>VLOOKUP($C282, Table3[#All], 86, 0)</f>
        <v>0.75859999999999994</v>
      </c>
      <c r="EP282" s="9"/>
      <c r="EQ282" s="9">
        <f>VLOOKUP($C282, Table3[#All], 87, 0)</f>
        <v>0.2414</v>
      </c>
      <c r="ER282" s="9"/>
      <c r="ES282" s="9"/>
      <c r="ET282" s="14">
        <f t="shared" si="280"/>
        <v>1</v>
      </c>
      <c r="EU282" s="11"/>
      <c r="EV282" s="9">
        <f>VLOOKUP($C282, Table3[#All], 88, 0)</f>
        <v>1</v>
      </c>
      <c r="EW282" s="9">
        <f>VLOOKUP($C282, Table3[#All], 89, 0)</f>
        <v>0</v>
      </c>
      <c r="EX282" s="9">
        <f>VLOOKUP($C282, Table3[#All], 90, 0)</f>
        <v>0</v>
      </c>
      <c r="EY282" s="9">
        <f>VLOOKUP($C282, Table3[#All], 91, 0)</f>
        <v>0</v>
      </c>
      <c r="EZ282" s="9">
        <f>VLOOKUP($C282, Table3[#All], 92, 0)</f>
        <v>0</v>
      </c>
      <c r="FA282" s="12">
        <f t="shared" si="281"/>
        <v>1</v>
      </c>
      <c r="FB282" s="11"/>
      <c r="FC282" s="9">
        <f>VLOOKUP($C282, Table3[#All], 93, 0)</f>
        <v>0</v>
      </c>
      <c r="FD282" s="9">
        <f>VLOOKUP($C282, Table3[#All], 94, 0)</f>
        <v>3.4500000000000003E-2</v>
      </c>
      <c r="FE282" s="9">
        <f>VLOOKUP($C282, Table3[#All], 95, 0)</f>
        <v>0.62070000000000003</v>
      </c>
      <c r="FF282" s="9">
        <f>VLOOKUP($C282, Table3[#All], 96, 0)</f>
        <v>0.3448</v>
      </c>
      <c r="FG282" s="9"/>
      <c r="FH282" s="10">
        <f t="shared" si="282"/>
        <v>4</v>
      </c>
      <c r="FI282" s="11"/>
      <c r="FJ282" s="9">
        <f>VLOOKUP($C282, Table3[#All], 97, 0)</f>
        <v>0</v>
      </c>
      <c r="FK282" s="9">
        <f>VLOOKUP($C282, Table3[#All], 98, 0)</f>
        <v>0</v>
      </c>
      <c r="FL282" s="9">
        <f>VLOOKUP($C282, Table3[#All], 99, 0)</f>
        <v>0</v>
      </c>
      <c r="FM282" s="9">
        <f>VLOOKUP($C282, Table3[#All], 100, 0)</f>
        <v>0</v>
      </c>
      <c r="FN282" s="9">
        <f>VLOOKUP($C282, Table3[#All], 101, 0)</f>
        <v>1</v>
      </c>
      <c r="FO282" s="14">
        <f t="shared" si="283"/>
        <v>5</v>
      </c>
      <c r="FP282" s="11"/>
      <c r="FQ282" s="9">
        <f>VLOOKUP($C282, Table3[#All], 102, 0)</f>
        <v>1</v>
      </c>
      <c r="FR282" s="9">
        <f>VLOOKUP($C282, Table3[#All], 103, 0)</f>
        <v>0</v>
      </c>
      <c r="FS282" s="9">
        <f>VLOOKUP($C282, Table3[#All], 104, 0)</f>
        <v>0</v>
      </c>
      <c r="FT282" s="9">
        <f>VLOOKUP($C282, Table3[#All], 105, 0)</f>
        <v>0</v>
      </c>
      <c r="FU282" s="9">
        <v>0</v>
      </c>
      <c r="FV282" s="10">
        <f t="shared" si="284"/>
        <v>1</v>
      </c>
      <c r="FW282" s="11"/>
      <c r="FX282" s="9">
        <f>VLOOKUP($C282, Table3[#All], 106, 0)</f>
        <v>0</v>
      </c>
      <c r="FY282" s="9"/>
      <c r="FZ282" s="9">
        <f>VLOOKUP($C282, Table3[#All], 107, 0)</f>
        <v>0.6552</v>
      </c>
      <c r="GA282" s="9">
        <f>VLOOKUP($C282, Table3[#All], 108, 0)</f>
        <v>0.3448</v>
      </c>
      <c r="GB282" s="9"/>
      <c r="GC282" s="10">
        <f t="shared" si="301"/>
        <v>4</v>
      </c>
      <c r="GD282" s="81"/>
      <c r="GE282" s="9">
        <f>VLOOKUP($C282, Table3[#All], 109, 0)</f>
        <v>0.13639999999999999</v>
      </c>
      <c r="GF282" s="9">
        <f>VLOOKUP($C282, Table3[#All], 110, 0)</f>
        <v>0.13639999999999999</v>
      </c>
      <c r="GG282" s="9">
        <f>VLOOKUP($C282, Table3[#All], 111, 0)</f>
        <v>0.72730000000000006</v>
      </c>
      <c r="GH282" s="9"/>
      <c r="GI282" s="9">
        <f>VLOOKUP($C282, Table3[#All], 112, 0)</f>
        <v>0</v>
      </c>
      <c r="GJ282" s="12">
        <f t="shared" si="285"/>
        <v>3</v>
      </c>
      <c r="GK282" s="11"/>
      <c r="GL282" s="9">
        <f>VLOOKUP($C282, Table3[#All], 113, 0)</f>
        <v>0</v>
      </c>
      <c r="GM282" s="9">
        <f>VLOOKUP($C282, Table3[#All], 114, 0)</f>
        <v>0</v>
      </c>
      <c r="GN282" s="9">
        <f>VLOOKUP($C282, Table3[#All], 115, 0)</f>
        <v>6.9000000000000006E-2</v>
      </c>
      <c r="GO282" s="9">
        <f>VLOOKUP($C282, Table3[#All], 116, 0)</f>
        <v>0.93099999999999994</v>
      </c>
      <c r="GP282" s="9"/>
      <c r="GQ282" s="10">
        <f t="shared" si="286"/>
        <v>4</v>
      </c>
      <c r="GR282" s="11"/>
      <c r="GS282" s="9">
        <f>VLOOKUP($C282, Table2[#All], 3, 0)</f>
        <v>0</v>
      </c>
      <c r="GT282" s="9">
        <f>VLOOKUP($C282, Table2[#All], 4, 0)</f>
        <v>0</v>
      </c>
      <c r="GU282" s="9">
        <f>VLOOKUP($C282, Table2[#All], 5, 0)</f>
        <v>1</v>
      </c>
      <c r="GV282" s="9">
        <f>VLOOKUP($C282, Table2[#All], 6, 0)</f>
        <v>0</v>
      </c>
      <c r="GW282" s="9">
        <f>VLOOKUP($C282, Table2[#All], 7, 0)</f>
        <v>0</v>
      </c>
      <c r="GX282" s="10">
        <f t="shared" si="287"/>
        <v>3</v>
      </c>
      <c r="GY282" s="11"/>
      <c r="GZ282" s="9">
        <v>0</v>
      </c>
      <c r="HA282" s="9">
        <v>0</v>
      </c>
      <c r="HB282" s="9">
        <v>1</v>
      </c>
      <c r="HC282" s="9">
        <v>0</v>
      </c>
      <c r="HD282" s="9"/>
      <c r="HE282" s="10">
        <f t="shared" si="288"/>
        <v>3</v>
      </c>
      <c r="HF282" s="11"/>
      <c r="HG282" s="9">
        <f>VLOOKUP($C282, Table5[#All], 2, 0)</f>
        <v>0</v>
      </c>
      <c r="HH282" s="9">
        <f>VLOOKUP($C282, Table5[#All], 3, 0)</f>
        <v>0</v>
      </c>
      <c r="HI282" s="9">
        <f>VLOOKUP($C282, Table5[#All], 4, 0)</f>
        <v>0</v>
      </c>
      <c r="HJ282" s="9">
        <f>VLOOKUP($C282, Table5[#All], 5, 0)</f>
        <v>1</v>
      </c>
      <c r="HK282" s="9">
        <f>VLOOKUP($C282, Table5[#All], 6, 0)</f>
        <v>0</v>
      </c>
      <c r="HL282" s="10">
        <f t="shared" si="289"/>
        <v>4</v>
      </c>
      <c r="HM282" s="11"/>
      <c r="HN282" s="9">
        <f>VLOOKUP($C282, Table5[#All], 7, 0)</f>
        <v>0</v>
      </c>
      <c r="HO282" s="9">
        <f>VLOOKUP($C282, Table5[#All], 8, 0)</f>
        <v>1</v>
      </c>
      <c r="HP282" s="9">
        <f>VLOOKUP($C282, Table5[#All], 9, 0)</f>
        <v>0</v>
      </c>
      <c r="HQ282" s="9">
        <f>VLOOKUP($C282, Table5[#All], 10, 0)</f>
        <v>0</v>
      </c>
      <c r="HR282" s="9">
        <f>VLOOKUP($C282, Table5[#All], 11, 0)</f>
        <v>0</v>
      </c>
      <c r="HS282" s="10">
        <f t="shared" si="290"/>
        <v>2</v>
      </c>
      <c r="HT282" s="11"/>
      <c r="HU282" s="9">
        <f>VLOOKUP($C282, Table5[#All], 12, 0)</f>
        <v>1</v>
      </c>
      <c r="HV282" s="9">
        <f>VLOOKUP($C282, Table5[#All], 13, 0)</f>
        <v>0</v>
      </c>
      <c r="HW282" s="9">
        <f>VLOOKUP($C282, Table5[#All], 14, 0)</f>
        <v>0</v>
      </c>
      <c r="HX282" s="9">
        <f>VLOOKUP($C282, Table5[#All], 15, 0)</f>
        <v>0</v>
      </c>
      <c r="HY282" s="9">
        <f>VLOOKUP($C282, Table5[#All], 16, 0)</f>
        <v>0</v>
      </c>
      <c r="HZ282" s="10">
        <f t="shared" si="291"/>
        <v>1</v>
      </c>
      <c r="IA282" s="11"/>
      <c r="IB282" s="9">
        <f>VLOOKUP($C282, Table5[#All], 17, 0)</f>
        <v>1</v>
      </c>
      <c r="IC282" s="9">
        <f>VLOOKUP($C282, Table5[#All], 18, 0)</f>
        <v>0</v>
      </c>
      <c r="ID282" s="9">
        <f>VLOOKUP($C282, Table5[#All], 19, 0)</f>
        <v>0</v>
      </c>
      <c r="IE282" s="9">
        <f>VLOOKUP($C282, Table5[#All], 20, 0)</f>
        <v>0</v>
      </c>
      <c r="IF282" s="9">
        <f>VLOOKUP($C282, Table5[#All], 21, 0)</f>
        <v>0</v>
      </c>
      <c r="IG282" s="10">
        <f t="shared" si="292"/>
        <v>1</v>
      </c>
      <c r="IH282" s="11"/>
      <c r="II282" s="9">
        <f>VLOOKUP($C282, Table5[#All], 22, 0)</f>
        <v>1</v>
      </c>
      <c r="IJ282" s="9">
        <f>VLOOKUP($C282, Table5[#All], 23, 0)</f>
        <v>0</v>
      </c>
      <c r="IK282" s="9">
        <f>VLOOKUP($C282, Table5[#All], 24, 0)</f>
        <v>0</v>
      </c>
      <c r="IL282" s="9">
        <f>VLOOKUP($C282, Table5[#All], 25, 0)</f>
        <v>0</v>
      </c>
      <c r="IM282" s="9">
        <f>VLOOKUP($C282, Table5[#All], 26, 0)</f>
        <v>0</v>
      </c>
      <c r="IN282" s="10">
        <f t="shared" si="293"/>
        <v>1</v>
      </c>
      <c r="IO282" s="11"/>
      <c r="IP282" s="9">
        <v>1</v>
      </c>
      <c r="IQ282" s="9">
        <v>0</v>
      </c>
      <c r="IR282" s="9">
        <v>0</v>
      </c>
      <c r="IS282" s="9">
        <v>0</v>
      </c>
      <c r="IT282" s="9">
        <v>0</v>
      </c>
      <c r="IU282" s="10">
        <f t="shared" si="294"/>
        <v>1</v>
      </c>
      <c r="IV282" s="82"/>
    </row>
    <row r="283" spans="1:256" ht="16.3" thickTop="1" thickBot="1" x14ac:dyDescent="0.35">
      <c r="A283" s="16" t="s">
        <v>698</v>
      </c>
      <c r="B283" s="16" t="s">
        <v>711</v>
      </c>
      <c r="C283" s="16" t="s">
        <v>712</v>
      </c>
      <c r="D283" s="11"/>
      <c r="E283" s="9">
        <f>VLOOKUP($C283, Table3[#All], 2, 0)</f>
        <v>0</v>
      </c>
      <c r="F283" s="9"/>
      <c r="G283" s="9">
        <f>VLOOKUP($C283, Table3[#All], 3, 0)</f>
        <v>8.9700000000000002E-2</v>
      </c>
      <c r="H283" s="9">
        <f>VLOOKUP($C283, Table3[#All], 4, 0)</f>
        <v>0.9103</v>
      </c>
      <c r="I283" s="9">
        <f>VLOOKUP($C283, Table3[#All], 5, 0)</f>
        <v>0</v>
      </c>
      <c r="J283" s="10">
        <f t="shared" si="295"/>
        <v>4</v>
      </c>
      <c r="K283" s="11"/>
      <c r="L283" s="9">
        <f>VLOOKUP($C283, Table3[#All], 6, 0)</f>
        <v>0</v>
      </c>
      <c r="M283" s="9"/>
      <c r="N283" s="9">
        <f>VLOOKUP($C283, Table3[#All], 7, 0)</f>
        <v>1</v>
      </c>
      <c r="O283" s="9">
        <f>VLOOKUP($C283, Table3[#All], 8, 0)</f>
        <v>0</v>
      </c>
      <c r="P283" s="9">
        <f>VLOOKUP($C283, Table3[#All], 9, 0)</f>
        <v>0</v>
      </c>
      <c r="Q283" s="10">
        <f t="shared" si="296"/>
        <v>3</v>
      </c>
      <c r="R283" s="11"/>
      <c r="S283" s="9">
        <f>VLOOKUP($C283, Table3[#All], 10, 0)</f>
        <v>0</v>
      </c>
      <c r="T283" s="9">
        <f>VLOOKUP($C283, Table3[#All], 11, 0)</f>
        <v>0.1026</v>
      </c>
      <c r="U283" s="9">
        <f>VLOOKUP($C283, Table3[#All], 12, 0)</f>
        <v>0.67949999999999999</v>
      </c>
      <c r="V283" s="9">
        <f>VLOOKUP($C283, Table3[#All], 13, 0)</f>
        <v>0.2051</v>
      </c>
      <c r="W283" s="9">
        <f>VLOOKUP($C283, Table3[#All], 14, 0)</f>
        <v>1.2800000000000001E-2</v>
      </c>
      <c r="X283" s="10">
        <f t="shared" si="297"/>
        <v>3</v>
      </c>
      <c r="Y283" s="11"/>
      <c r="Z283" s="9">
        <f>VLOOKUP($C283, Table3[#All], 15, 0)</f>
        <v>0.24359999999999998</v>
      </c>
      <c r="AA283" s="9">
        <f>VLOOKUP($C283, Table3[#All], 16, 0)</f>
        <v>0.51280000000000003</v>
      </c>
      <c r="AB283" s="9">
        <f>VLOOKUP($C283, Table3[#All], 17, 0)</f>
        <v>0.21789999999999998</v>
      </c>
      <c r="AC283" s="9">
        <f>VLOOKUP($C283, Table3[#All], 18, 0)</f>
        <v>2.5600000000000001E-2</v>
      </c>
      <c r="AD283" s="9">
        <f>VLOOKUP($C283, Table3[#All], 19, 0)</f>
        <v>0</v>
      </c>
      <c r="AE283" s="10">
        <f t="shared" si="267"/>
        <v>2</v>
      </c>
      <c r="AF283" s="11"/>
      <c r="AG283" s="9">
        <f>VLOOKUP($C283, Table3[#All], 20, 0)</f>
        <v>0</v>
      </c>
      <c r="AH283" s="9">
        <f>VLOOKUP($C283, Table3[#All], 21, 0)</f>
        <v>0</v>
      </c>
      <c r="AI283" s="9">
        <f>VLOOKUP($C283, Table3[#All], 22, 0)</f>
        <v>1</v>
      </c>
      <c r="AJ283" s="9"/>
      <c r="AK283" s="9"/>
      <c r="AL283" s="10">
        <f t="shared" si="268"/>
        <v>3</v>
      </c>
      <c r="AM283" s="11"/>
      <c r="AN283" s="9">
        <f>VLOOKUP($C283, Table3[#All], 23, 0)</f>
        <v>0</v>
      </c>
      <c r="AO283" s="9">
        <f>VLOOKUP($C283, Table3[#All], 24, 0)</f>
        <v>1</v>
      </c>
      <c r="AP283" s="9">
        <f>VLOOKUP($C283, Table3[#All], 25, 0)</f>
        <v>0</v>
      </c>
      <c r="AQ283" s="9">
        <f>VLOOKUP($C283, Table3[#All], 26, 0)</f>
        <v>0</v>
      </c>
      <c r="AR283" s="9"/>
      <c r="AS283" s="12">
        <f t="shared" si="269"/>
        <v>2</v>
      </c>
      <c r="AT283" s="11"/>
      <c r="AU283" s="9">
        <f>VLOOKUP($C283, Table3[#All], 27, 0)</f>
        <v>0.21789999999999998</v>
      </c>
      <c r="AV283" s="9">
        <f>VLOOKUP($C283, Table3[#All], 28, 0)</f>
        <v>0.28210000000000002</v>
      </c>
      <c r="AW283" s="9">
        <f>VLOOKUP($C283, Table3[#All], 29, 0)</f>
        <v>0.5</v>
      </c>
      <c r="AX283" s="9"/>
      <c r="AY283" s="9"/>
      <c r="AZ283" s="10">
        <f t="shared" si="298"/>
        <v>3</v>
      </c>
      <c r="BA283" s="11"/>
      <c r="BB283" s="9">
        <f>VLOOKUP($C283, Table3[#All], 30, 0)</f>
        <v>2.5600000000000001E-2</v>
      </c>
      <c r="BC283" s="9">
        <f>VLOOKUP($C283, Table3[#All], 31, 0)</f>
        <v>0.16670000000000001</v>
      </c>
      <c r="BD283" s="9">
        <f>VLOOKUP($C283, Table3[#All], 32, 0)</f>
        <v>0.65379999999999994</v>
      </c>
      <c r="BE283" s="9">
        <f>VLOOKUP($C283, Table3[#All], 33, 0)</f>
        <v>0.15380000000000002</v>
      </c>
      <c r="BF283" s="9"/>
      <c r="BG283" s="10">
        <f t="shared" si="299"/>
        <v>3</v>
      </c>
      <c r="BH283" s="81"/>
      <c r="BI283" s="9">
        <f>VLOOKUP($C283, Table3[#All], 34, 0)</f>
        <v>0</v>
      </c>
      <c r="BJ283" s="9">
        <f>VLOOKUP($C283, Table3[#All], 35, 0)</f>
        <v>0</v>
      </c>
      <c r="BK283" s="9">
        <f>VLOOKUP($C283, Table3[#All], 36, 0)</f>
        <v>0</v>
      </c>
      <c r="BL283" s="9">
        <f>VLOOKUP($C283, Table3[#All], 37, 0)</f>
        <v>0</v>
      </c>
      <c r="BM283" s="9">
        <f>VLOOKUP($C283, Table3[#All], 38, 0)</f>
        <v>0</v>
      </c>
      <c r="BN283" s="10" t="str">
        <f t="shared" si="300"/>
        <v>N/A</v>
      </c>
      <c r="BO283" s="11"/>
      <c r="BP283" s="9">
        <f>VLOOKUP($C283, Table3[#All], 39, 0)</f>
        <v>0.83329999999999993</v>
      </c>
      <c r="BQ283" s="9">
        <f>VLOOKUP($C283, Table3[#All], 40, 0)</f>
        <v>0.16670000000000001</v>
      </c>
      <c r="BR283" s="9">
        <f>VLOOKUP($C283, Table3[#All], 41, 0)</f>
        <v>0</v>
      </c>
      <c r="BS283" s="9">
        <f>VLOOKUP($C283, Table3[#All], 42, 0)</f>
        <v>0</v>
      </c>
      <c r="BT283" s="9"/>
      <c r="BU283" s="10">
        <f t="shared" si="270"/>
        <v>1</v>
      </c>
      <c r="BV283" s="11"/>
      <c r="BW283" s="9">
        <f>VLOOKUP($C283, Table3[#All], 43, 0)</f>
        <v>0.28570000000000001</v>
      </c>
      <c r="BX283" s="9">
        <f>VLOOKUP($C283, Table3[#All], 44, 0)</f>
        <v>0.59740000000000004</v>
      </c>
      <c r="BY283" s="9">
        <f>VLOOKUP($C283, Table3[#All], 45, 0)</f>
        <v>0.11689999999999999</v>
      </c>
      <c r="BZ283" s="9"/>
      <c r="CA283" s="9"/>
      <c r="CB283" s="10">
        <f t="shared" si="271"/>
        <v>2</v>
      </c>
      <c r="CC283" s="81"/>
      <c r="CD283" s="9">
        <f>VLOOKUP($C283, Table3[#All], 46, 0)</f>
        <v>1</v>
      </c>
      <c r="CE283" s="9">
        <f>VLOOKUP($C283, Table3[#All], 47, 0)</f>
        <v>0</v>
      </c>
      <c r="CF283" s="9">
        <f>VLOOKUP($C283, Table3[#All], 48, 0)</f>
        <v>0</v>
      </c>
      <c r="CG283" s="9">
        <f>VLOOKUP($C283, Table3[#All], 49, 0)</f>
        <v>0</v>
      </c>
      <c r="CH283" s="9">
        <f>VLOOKUP($C283, Table3[#All], 50, 0)</f>
        <v>0</v>
      </c>
      <c r="CI283" s="12">
        <f t="shared" si="272"/>
        <v>1</v>
      </c>
      <c r="CJ283" s="13"/>
      <c r="CK283" s="9">
        <f>VLOOKUP($C283, Table3[#All], 51, 0)</f>
        <v>0.2051</v>
      </c>
      <c r="CL283" s="9">
        <f>VLOOKUP($C283, Table3[#All], 52, 0)</f>
        <v>0.78209999999999991</v>
      </c>
      <c r="CM283" s="9">
        <f>VLOOKUP($C283, Table3[#All], 53, 0)</f>
        <v>1.2800000000000001E-2</v>
      </c>
      <c r="CN283" s="9">
        <f>VLOOKUP($C283, Table3[#All], 54, 0)</f>
        <v>0</v>
      </c>
      <c r="CO283" s="9"/>
      <c r="CP283" s="10">
        <f t="shared" si="273"/>
        <v>2</v>
      </c>
      <c r="CQ283" s="11"/>
      <c r="CR283" s="9">
        <f>VLOOKUP($C283, Table3[#All], 55, 0)</f>
        <v>0</v>
      </c>
      <c r="CS283" s="9">
        <f>VLOOKUP($C283, Table3[#All], 56, 0)</f>
        <v>0.30769999999999997</v>
      </c>
      <c r="CT283" s="9">
        <f>VLOOKUP($C283, Table3[#All], 57, 0)</f>
        <v>0.62819999999999998</v>
      </c>
      <c r="CU283" s="9">
        <f>VLOOKUP($C283, Table3[#All], 58, 0)</f>
        <v>6.4100000000000004E-2</v>
      </c>
      <c r="CV283" s="9">
        <f>VLOOKUP($C283, Table3[#All], 59, 0)</f>
        <v>0</v>
      </c>
      <c r="CW283" s="14">
        <f t="shared" si="274"/>
        <v>3</v>
      </c>
      <c r="CX283" s="81"/>
      <c r="CY283" s="9">
        <f>VLOOKUP($C283, Table3[#All], 60, 0)</f>
        <v>8.9700000000000002E-2</v>
      </c>
      <c r="CZ283" s="9">
        <f>VLOOKUP($C283, Table3[#All], 61, 0)</f>
        <v>0.70510000000000006</v>
      </c>
      <c r="DA283" s="9">
        <f>VLOOKUP($C283, Table3[#All], 62, 0)</f>
        <v>0.17949999999999999</v>
      </c>
      <c r="DB283" s="9">
        <f>VLOOKUP($C283, Table3[#All], 63, 0)</f>
        <v>2.5600000000000001E-2</v>
      </c>
      <c r="DC283" s="9">
        <f>VLOOKUP($C283, Table3[#All], 64, 0)</f>
        <v>0</v>
      </c>
      <c r="DD283" s="10">
        <f t="shared" si="275"/>
        <v>2</v>
      </c>
      <c r="DE283" s="11"/>
      <c r="DF283" s="9">
        <f>VLOOKUP($C283, Table3[#All], 65, 0)</f>
        <v>0.11539999999999999</v>
      </c>
      <c r="DG283" s="9"/>
      <c r="DH283" s="9">
        <f>VLOOKUP($C283, Table3[#All], 66, 0)</f>
        <v>0.65379999999999994</v>
      </c>
      <c r="DI283" s="9"/>
      <c r="DJ283" s="9">
        <f>VLOOKUP($C283, Table3[#All], 67, 0)</f>
        <v>0.23079999999999998</v>
      </c>
      <c r="DK283" s="14">
        <f t="shared" si="276"/>
        <v>3</v>
      </c>
      <c r="DL283" s="11"/>
      <c r="DM283" s="9">
        <f>VLOOKUP($C283, Table3[#All], 68, 0)</f>
        <v>0.9103</v>
      </c>
      <c r="DN283" s="9"/>
      <c r="DO283" s="9">
        <f>VLOOKUP($C283, Table3[#All], 69, 0)</f>
        <v>5.1299999999999998E-2</v>
      </c>
      <c r="DP283" s="9">
        <f>VLOOKUP($C283, Table3[#All], 70, 0)</f>
        <v>3.85E-2</v>
      </c>
      <c r="DQ283" s="9"/>
      <c r="DR283" s="14">
        <f t="shared" si="277"/>
        <v>1</v>
      </c>
      <c r="DS283" s="11"/>
      <c r="DT283" s="9">
        <f>VLOOKUP($C283, Table3[#All], 71, 0)</f>
        <v>0.1026</v>
      </c>
      <c r="DU283" s="9">
        <f>VLOOKUP($C283, Table3[#All], 72, 0)</f>
        <v>0.28210000000000002</v>
      </c>
      <c r="DV283" s="9">
        <f>VLOOKUP($C283, Table3[#All], 73, 0)</f>
        <v>0.42310000000000003</v>
      </c>
      <c r="DW283" s="9">
        <f>VLOOKUP($C283, Table3[#All], 74, 0)</f>
        <v>0.1923</v>
      </c>
      <c r="DX283" s="9">
        <f>VLOOKUP($C283, Table3[#All], 75, 0)</f>
        <v>0</v>
      </c>
      <c r="DY283" s="12">
        <f t="shared" si="266"/>
        <v>3</v>
      </c>
      <c r="DZ283" s="11"/>
      <c r="EA283" s="9">
        <f>VLOOKUP($C283, Table3[#All], 76, 0)</f>
        <v>1</v>
      </c>
      <c r="EB283" s="9">
        <f>VLOOKUP($C283, Table3[#All], 77, 0)</f>
        <v>0</v>
      </c>
      <c r="EC283" s="9">
        <f>VLOOKUP($C283, Table3[#All], 78, 0)</f>
        <v>0</v>
      </c>
      <c r="ED283" s="9">
        <f>VLOOKUP($C283, Table3[#All], 79, 0)</f>
        <v>0</v>
      </c>
      <c r="EE283" s="9">
        <f>VLOOKUP($C283, Table3[#All], 80, 0)</f>
        <v>0</v>
      </c>
      <c r="EF283" s="10">
        <f t="shared" si="278"/>
        <v>1</v>
      </c>
      <c r="EG283" s="9"/>
      <c r="EH283" s="9">
        <f>VLOOKUP($C283, Table3[#All], 81, 0)</f>
        <v>0</v>
      </c>
      <c r="EI283" s="9">
        <f>VLOOKUP($C283, Table3[#All], 82, 0)</f>
        <v>0</v>
      </c>
      <c r="EJ283" s="9">
        <f>VLOOKUP($C283, Table3[#All], 83, 0)</f>
        <v>0</v>
      </c>
      <c r="EK283" s="9">
        <f>VLOOKUP($C283, Table3[#All], 84, 0)</f>
        <v>0</v>
      </c>
      <c r="EL283" s="9">
        <f>VLOOKUP($C283, Table3[#All], 85, 0)</f>
        <v>1</v>
      </c>
      <c r="EM283" s="14">
        <f t="shared" si="279"/>
        <v>5</v>
      </c>
      <c r="EN283" s="11"/>
      <c r="EO283" s="9">
        <f>VLOOKUP($C283, Table3[#All], 86, 0)</f>
        <v>0.7792</v>
      </c>
      <c r="EP283" s="9"/>
      <c r="EQ283" s="9">
        <f>VLOOKUP($C283, Table3[#All], 87, 0)</f>
        <v>0.2208</v>
      </c>
      <c r="ER283" s="9"/>
      <c r="ES283" s="9"/>
      <c r="ET283" s="14">
        <f t="shared" si="280"/>
        <v>1</v>
      </c>
      <c r="EU283" s="11"/>
      <c r="EV283" s="9">
        <f>VLOOKUP($C283, Table3[#All], 88, 0)</f>
        <v>1</v>
      </c>
      <c r="EW283" s="9">
        <f>VLOOKUP($C283, Table3[#All], 89, 0)</f>
        <v>0</v>
      </c>
      <c r="EX283" s="9">
        <f>VLOOKUP($C283, Table3[#All], 90, 0)</f>
        <v>0</v>
      </c>
      <c r="EY283" s="9">
        <f>VLOOKUP($C283, Table3[#All], 91, 0)</f>
        <v>0</v>
      </c>
      <c r="EZ283" s="9">
        <f>VLOOKUP($C283, Table3[#All], 92, 0)</f>
        <v>0</v>
      </c>
      <c r="FA283" s="12">
        <f t="shared" si="281"/>
        <v>1</v>
      </c>
      <c r="FB283" s="11"/>
      <c r="FC283" s="9">
        <f>VLOOKUP($C283, Table3[#All], 93, 0)</f>
        <v>0</v>
      </c>
      <c r="FD283" s="9">
        <f>VLOOKUP($C283, Table3[#All], 94, 0)</f>
        <v>0.12820000000000001</v>
      </c>
      <c r="FE283" s="9">
        <f>VLOOKUP($C283, Table3[#All], 95, 0)</f>
        <v>0.76919999999999999</v>
      </c>
      <c r="FF283" s="9">
        <f>VLOOKUP($C283, Table3[#All], 96, 0)</f>
        <v>0.1026</v>
      </c>
      <c r="FG283" s="9"/>
      <c r="FH283" s="10">
        <f t="shared" si="282"/>
        <v>3</v>
      </c>
      <c r="FI283" s="11"/>
      <c r="FJ283" s="9">
        <f>VLOOKUP($C283, Table3[#All], 97, 0)</f>
        <v>0</v>
      </c>
      <c r="FK283" s="9">
        <f>VLOOKUP($C283, Table3[#All], 98, 0)</f>
        <v>0</v>
      </c>
      <c r="FL283" s="9">
        <f>VLOOKUP($C283, Table3[#All], 99, 0)</f>
        <v>0</v>
      </c>
      <c r="FM283" s="9">
        <f>VLOOKUP($C283, Table3[#All], 100, 0)</f>
        <v>1</v>
      </c>
      <c r="FN283" s="9">
        <f>VLOOKUP($C283, Table3[#All], 101, 0)</f>
        <v>0</v>
      </c>
      <c r="FO283" s="14">
        <f t="shared" si="283"/>
        <v>4</v>
      </c>
      <c r="FP283" s="11"/>
      <c r="FQ283" s="9">
        <f>VLOOKUP($C283, Table3[#All], 102, 0)</f>
        <v>0.37180000000000002</v>
      </c>
      <c r="FR283" s="9">
        <f>VLOOKUP($C283, Table3[#All], 103, 0)</f>
        <v>0.60260000000000002</v>
      </c>
      <c r="FS283" s="9">
        <f>VLOOKUP($C283, Table3[#All], 104, 0)</f>
        <v>1.2800000000000001E-2</v>
      </c>
      <c r="FT283" s="9">
        <f>VLOOKUP($C283, Table3[#All], 105, 0)</f>
        <v>1.2800000000000001E-2</v>
      </c>
      <c r="FU283" s="9">
        <v>0</v>
      </c>
      <c r="FV283" s="10">
        <f t="shared" si="284"/>
        <v>2</v>
      </c>
      <c r="FW283" s="11"/>
      <c r="FX283" s="9">
        <f>VLOOKUP($C283, Table3[#All], 106, 0)</f>
        <v>0.17949999999999999</v>
      </c>
      <c r="FY283" s="9"/>
      <c r="FZ283" s="9">
        <f>VLOOKUP($C283, Table3[#All], 107, 0)</f>
        <v>0.67949999999999999</v>
      </c>
      <c r="GA283" s="9">
        <f>VLOOKUP($C283, Table3[#All], 108, 0)</f>
        <v>0.14099999999999999</v>
      </c>
      <c r="GB283" s="9"/>
      <c r="GC283" s="10">
        <f t="shared" si="301"/>
        <v>3</v>
      </c>
      <c r="GD283" s="81"/>
      <c r="GE283" s="9">
        <f>VLOOKUP($C283, Table3[#All], 109, 0)</f>
        <v>0</v>
      </c>
      <c r="GF283" s="9">
        <f>VLOOKUP($C283, Table3[#All], 110, 0)</f>
        <v>0.70909999999999995</v>
      </c>
      <c r="GG283" s="9">
        <f>VLOOKUP($C283, Table3[#All], 111, 0)</f>
        <v>0.29089999999999999</v>
      </c>
      <c r="GH283" s="9"/>
      <c r="GI283" s="9">
        <f>VLOOKUP($C283, Table3[#All], 112, 0)</f>
        <v>0</v>
      </c>
      <c r="GJ283" s="12">
        <f t="shared" si="285"/>
        <v>3</v>
      </c>
      <c r="GK283" s="11"/>
      <c r="GL283" s="9">
        <f>VLOOKUP($C283, Table3[#All], 113, 0)</f>
        <v>0</v>
      </c>
      <c r="GM283" s="9">
        <f>VLOOKUP($C283, Table3[#All], 114, 0)</f>
        <v>1.2800000000000001E-2</v>
      </c>
      <c r="GN283" s="9">
        <f>VLOOKUP($C283, Table3[#All], 115, 0)</f>
        <v>7.690000000000001E-2</v>
      </c>
      <c r="GO283" s="9">
        <f>VLOOKUP($C283, Table3[#All], 116, 0)</f>
        <v>0.9103</v>
      </c>
      <c r="GP283" s="9"/>
      <c r="GQ283" s="10">
        <f t="shared" si="286"/>
        <v>4</v>
      </c>
      <c r="GR283" s="11"/>
      <c r="GS283" s="9">
        <f>VLOOKUP($C283, Table2[#All], 3, 0)</f>
        <v>0</v>
      </c>
      <c r="GT283" s="9">
        <f>VLOOKUP($C283, Table2[#All], 4, 0)</f>
        <v>0</v>
      </c>
      <c r="GU283" s="9">
        <f>VLOOKUP($C283, Table2[#All], 5, 0)</f>
        <v>1</v>
      </c>
      <c r="GV283" s="9">
        <f>VLOOKUP($C283, Table2[#All], 6, 0)</f>
        <v>0</v>
      </c>
      <c r="GW283" s="9">
        <f>VLOOKUP($C283, Table2[#All], 7, 0)</f>
        <v>0</v>
      </c>
      <c r="GX283" s="10">
        <f t="shared" si="287"/>
        <v>3</v>
      </c>
      <c r="GY283" s="11"/>
      <c r="GZ283" s="9">
        <v>0</v>
      </c>
      <c r="HA283" s="9">
        <v>0</v>
      </c>
      <c r="HB283" s="9">
        <v>1</v>
      </c>
      <c r="HC283" s="9">
        <v>0</v>
      </c>
      <c r="HD283" s="9"/>
      <c r="HE283" s="10">
        <f t="shared" si="288"/>
        <v>3</v>
      </c>
      <c r="HF283" s="11"/>
      <c r="HG283" s="9">
        <f>VLOOKUP($C283, Table5[#All], 2, 0)</f>
        <v>0</v>
      </c>
      <c r="HH283" s="9">
        <f>VLOOKUP($C283, Table5[#All], 3, 0)</f>
        <v>0</v>
      </c>
      <c r="HI283" s="9">
        <f>VLOOKUP($C283, Table5[#All], 4, 0)</f>
        <v>1</v>
      </c>
      <c r="HJ283" s="9">
        <f>VLOOKUP($C283, Table5[#All], 5, 0)</f>
        <v>0</v>
      </c>
      <c r="HK283" s="9">
        <f>VLOOKUP($C283, Table5[#All], 6, 0)</f>
        <v>0</v>
      </c>
      <c r="HL283" s="10">
        <f t="shared" si="289"/>
        <v>3</v>
      </c>
      <c r="HM283" s="11"/>
      <c r="HN283" s="9">
        <f>VLOOKUP($C283, Table5[#All], 7, 0)</f>
        <v>0</v>
      </c>
      <c r="HO283" s="9">
        <f>VLOOKUP($C283, Table5[#All], 8, 0)</f>
        <v>0</v>
      </c>
      <c r="HP283" s="9">
        <f>VLOOKUP($C283, Table5[#All], 9, 0)</f>
        <v>1</v>
      </c>
      <c r="HQ283" s="9">
        <f>VLOOKUP($C283, Table5[#All], 10, 0)</f>
        <v>0</v>
      </c>
      <c r="HR283" s="9">
        <f>VLOOKUP($C283, Table5[#All], 11, 0)</f>
        <v>0</v>
      </c>
      <c r="HS283" s="10">
        <f t="shared" si="290"/>
        <v>3</v>
      </c>
      <c r="HT283" s="11"/>
      <c r="HU283" s="9">
        <f>VLOOKUP($C283, Table5[#All], 12, 0)</f>
        <v>1</v>
      </c>
      <c r="HV283" s="9">
        <f>VLOOKUP($C283, Table5[#All], 13, 0)</f>
        <v>0</v>
      </c>
      <c r="HW283" s="9">
        <f>VLOOKUP($C283, Table5[#All], 14, 0)</f>
        <v>0</v>
      </c>
      <c r="HX283" s="9">
        <f>VLOOKUP($C283, Table5[#All], 15, 0)</f>
        <v>0</v>
      </c>
      <c r="HY283" s="9">
        <f>VLOOKUP($C283, Table5[#All], 16, 0)</f>
        <v>0</v>
      </c>
      <c r="HZ283" s="10">
        <f t="shared" si="291"/>
        <v>1</v>
      </c>
      <c r="IA283" s="11"/>
      <c r="IB283" s="9">
        <f>VLOOKUP($C283, Table5[#All], 17, 0)</f>
        <v>1</v>
      </c>
      <c r="IC283" s="9">
        <f>VLOOKUP($C283, Table5[#All], 18, 0)</f>
        <v>0</v>
      </c>
      <c r="ID283" s="9">
        <f>VLOOKUP($C283, Table5[#All], 19, 0)</f>
        <v>0</v>
      </c>
      <c r="IE283" s="9">
        <f>VLOOKUP($C283, Table5[#All], 20, 0)</f>
        <v>0</v>
      </c>
      <c r="IF283" s="9">
        <f>VLOOKUP($C283, Table5[#All], 21, 0)</f>
        <v>0</v>
      </c>
      <c r="IG283" s="10">
        <f t="shared" si="292"/>
        <v>1</v>
      </c>
      <c r="IH283" s="11"/>
      <c r="II283" s="9">
        <f>VLOOKUP($C283, Table5[#All], 22, 0)</f>
        <v>1</v>
      </c>
      <c r="IJ283" s="9">
        <f>VLOOKUP($C283, Table5[#All], 23, 0)</f>
        <v>0</v>
      </c>
      <c r="IK283" s="9">
        <f>VLOOKUP($C283, Table5[#All], 24, 0)</f>
        <v>0</v>
      </c>
      <c r="IL283" s="9">
        <f>VLOOKUP($C283, Table5[#All], 25, 0)</f>
        <v>0</v>
      </c>
      <c r="IM283" s="9">
        <f>VLOOKUP($C283, Table5[#All], 26, 0)</f>
        <v>0</v>
      </c>
      <c r="IN283" s="10">
        <f t="shared" si="293"/>
        <v>1</v>
      </c>
      <c r="IO283" s="11"/>
      <c r="IP283" s="9">
        <v>1</v>
      </c>
      <c r="IQ283" s="9">
        <v>0</v>
      </c>
      <c r="IR283" s="9">
        <v>0</v>
      </c>
      <c r="IS283" s="9">
        <v>0</v>
      </c>
      <c r="IT283" s="9">
        <v>0</v>
      </c>
      <c r="IU283" s="10">
        <f t="shared" si="294"/>
        <v>1</v>
      </c>
      <c r="IV283" s="82"/>
    </row>
    <row r="284" spans="1:256" ht="16.3" thickTop="1" thickBot="1" x14ac:dyDescent="0.35">
      <c r="A284" s="16" t="s">
        <v>698</v>
      </c>
      <c r="B284" s="16" t="s">
        <v>713</v>
      </c>
      <c r="C284" s="16" t="s">
        <v>714</v>
      </c>
      <c r="D284" s="11"/>
      <c r="E284" s="9">
        <f>VLOOKUP($C284, Table3[#All], 2, 0)</f>
        <v>0</v>
      </c>
      <c r="F284" s="9"/>
      <c r="G284" s="9">
        <f>VLOOKUP($C284, Table3[#All], 3, 0)</f>
        <v>0</v>
      </c>
      <c r="H284" s="9">
        <f>VLOOKUP($C284, Table3[#All], 4, 0)</f>
        <v>0.74360000000000004</v>
      </c>
      <c r="I284" s="9">
        <f>VLOOKUP($C284, Table3[#All], 5, 0)</f>
        <v>0.25640000000000002</v>
      </c>
      <c r="J284" s="10">
        <f t="shared" si="295"/>
        <v>5</v>
      </c>
      <c r="K284" s="11"/>
      <c r="L284" s="9">
        <f>VLOOKUP($C284, Table3[#All], 6, 0)</f>
        <v>0</v>
      </c>
      <c r="M284" s="9"/>
      <c r="N284" s="9">
        <f>VLOOKUP($C284, Table3[#All], 7, 0)</f>
        <v>1</v>
      </c>
      <c r="O284" s="9">
        <f>VLOOKUP($C284, Table3[#All], 8, 0)</f>
        <v>0</v>
      </c>
      <c r="P284" s="9">
        <f>VLOOKUP($C284, Table3[#All], 9, 0)</f>
        <v>0</v>
      </c>
      <c r="Q284" s="10">
        <f t="shared" si="296"/>
        <v>3</v>
      </c>
      <c r="R284" s="11"/>
      <c r="S284" s="9">
        <f>VLOOKUP($C284, Table3[#All], 10, 0)</f>
        <v>0</v>
      </c>
      <c r="T284" s="9">
        <f>VLOOKUP($C284, Table3[#All], 11, 0)</f>
        <v>0.56409999999999993</v>
      </c>
      <c r="U284" s="9">
        <f>VLOOKUP($C284, Table3[#All], 12, 0)</f>
        <v>0.3846</v>
      </c>
      <c r="V284" s="9">
        <f>VLOOKUP($C284, Table3[#All], 13, 0)</f>
        <v>5.1299999999999998E-2</v>
      </c>
      <c r="W284" s="9">
        <f>VLOOKUP($C284, Table3[#All], 14, 0)</f>
        <v>0</v>
      </c>
      <c r="X284" s="10">
        <f t="shared" si="297"/>
        <v>3</v>
      </c>
      <c r="Y284" s="11"/>
      <c r="Z284" s="9">
        <f>VLOOKUP($C284, Table3[#All], 15, 0)</f>
        <v>0.61539999999999995</v>
      </c>
      <c r="AA284" s="9">
        <f>VLOOKUP($C284, Table3[#All], 16, 0)</f>
        <v>0.35899999999999999</v>
      </c>
      <c r="AB284" s="9">
        <f>VLOOKUP($C284, Table3[#All], 17, 0)</f>
        <v>2.5600000000000001E-2</v>
      </c>
      <c r="AC284" s="9">
        <f>VLOOKUP($C284, Table3[#All], 18, 0)</f>
        <v>0</v>
      </c>
      <c r="AD284" s="9">
        <f>VLOOKUP($C284, Table3[#All], 19, 0)</f>
        <v>0</v>
      </c>
      <c r="AE284" s="10">
        <f t="shared" si="267"/>
        <v>2</v>
      </c>
      <c r="AF284" s="11"/>
      <c r="AG284" s="9">
        <f>VLOOKUP($C284, Table3[#All], 20, 0)</f>
        <v>0</v>
      </c>
      <c r="AH284" s="9">
        <f>VLOOKUP($C284, Table3[#All], 21, 0)</f>
        <v>0</v>
      </c>
      <c r="AI284" s="9">
        <f>VLOOKUP($C284, Table3[#All], 22, 0)</f>
        <v>1</v>
      </c>
      <c r="AJ284" s="9"/>
      <c r="AK284" s="9"/>
      <c r="AL284" s="10">
        <f t="shared" si="268"/>
        <v>3</v>
      </c>
      <c r="AM284" s="11"/>
      <c r="AN284" s="9">
        <f>VLOOKUP($C284, Table3[#All], 23, 0)</f>
        <v>0</v>
      </c>
      <c r="AO284" s="9">
        <f>VLOOKUP($C284, Table3[#All], 24, 0)</f>
        <v>0</v>
      </c>
      <c r="AP284" s="9">
        <f>VLOOKUP($C284, Table3[#All], 25, 0)</f>
        <v>0</v>
      </c>
      <c r="AQ284" s="9">
        <f>VLOOKUP($C284, Table3[#All], 26, 0)</f>
        <v>1</v>
      </c>
      <c r="AR284" s="9"/>
      <c r="AS284" s="12">
        <f t="shared" si="269"/>
        <v>4</v>
      </c>
      <c r="AT284" s="11"/>
      <c r="AU284" s="9">
        <f>VLOOKUP($C284, Table3[#All], 27, 0)</f>
        <v>2.5600000000000001E-2</v>
      </c>
      <c r="AV284" s="9">
        <f>VLOOKUP($C284, Table3[#All], 28, 0)</f>
        <v>0.61539999999999995</v>
      </c>
      <c r="AW284" s="9">
        <f>VLOOKUP($C284, Table3[#All], 29, 0)</f>
        <v>0.35899999999999999</v>
      </c>
      <c r="AX284" s="9"/>
      <c r="AY284" s="9"/>
      <c r="AZ284" s="10">
        <f t="shared" si="298"/>
        <v>3</v>
      </c>
      <c r="BA284" s="11"/>
      <c r="BB284" s="9">
        <f>VLOOKUP($C284, Table3[#All], 30, 0)</f>
        <v>0</v>
      </c>
      <c r="BC284" s="9">
        <f>VLOOKUP($C284, Table3[#All], 31, 0)</f>
        <v>0.15380000000000002</v>
      </c>
      <c r="BD284" s="9">
        <f>VLOOKUP($C284, Table3[#All], 32, 0)</f>
        <v>0.46149999999999997</v>
      </c>
      <c r="BE284" s="9">
        <f>VLOOKUP($C284, Table3[#All], 33, 0)</f>
        <v>0.3846</v>
      </c>
      <c r="BF284" s="9"/>
      <c r="BG284" s="10">
        <f t="shared" si="299"/>
        <v>4</v>
      </c>
      <c r="BH284" s="81"/>
      <c r="BI284" s="9">
        <f>VLOOKUP($C284, Table3[#All], 34, 0)</f>
        <v>0.5</v>
      </c>
      <c r="BJ284" s="9">
        <f>VLOOKUP($C284, Table3[#All], 35, 0)</f>
        <v>0.5</v>
      </c>
      <c r="BK284" s="9">
        <f>VLOOKUP($C284, Table3[#All], 36, 0)</f>
        <v>0</v>
      </c>
      <c r="BL284" s="9">
        <f>VLOOKUP($C284, Table3[#All], 37, 0)</f>
        <v>0</v>
      </c>
      <c r="BM284" s="9">
        <f>VLOOKUP($C284, Table3[#All], 38, 0)</f>
        <v>0</v>
      </c>
      <c r="BN284" s="10">
        <f t="shared" si="300"/>
        <v>2</v>
      </c>
      <c r="BO284" s="11"/>
      <c r="BP284" s="9">
        <f>VLOOKUP($C284, Table3[#All], 39, 0)</f>
        <v>1</v>
      </c>
      <c r="BQ284" s="9">
        <f>VLOOKUP($C284, Table3[#All], 40, 0)</f>
        <v>0</v>
      </c>
      <c r="BR284" s="9">
        <f>VLOOKUP($C284, Table3[#All], 41, 0)</f>
        <v>0</v>
      </c>
      <c r="BS284" s="9">
        <f>VLOOKUP($C284, Table3[#All], 42, 0)</f>
        <v>0</v>
      </c>
      <c r="BT284" s="9"/>
      <c r="BU284" s="10">
        <f t="shared" si="270"/>
        <v>1</v>
      </c>
      <c r="BV284" s="11"/>
      <c r="BW284" s="9">
        <f>VLOOKUP($C284, Table3[#All], 43, 0)</f>
        <v>5.1299999999999998E-2</v>
      </c>
      <c r="BX284" s="9">
        <f>VLOOKUP($C284, Table3[#All], 44, 0)</f>
        <v>0.9487000000000001</v>
      </c>
      <c r="BY284" s="9">
        <f>VLOOKUP($C284, Table3[#All], 45, 0)</f>
        <v>0</v>
      </c>
      <c r="BZ284" s="9"/>
      <c r="CA284" s="9"/>
      <c r="CB284" s="10">
        <f t="shared" si="271"/>
        <v>2</v>
      </c>
      <c r="CC284" s="81"/>
      <c r="CD284" s="9">
        <f>VLOOKUP($C284, Table3[#All], 46, 0)</f>
        <v>1</v>
      </c>
      <c r="CE284" s="9">
        <f>VLOOKUP($C284, Table3[#All], 47, 0)</f>
        <v>0</v>
      </c>
      <c r="CF284" s="9">
        <f>VLOOKUP($C284, Table3[#All], 48, 0)</f>
        <v>0</v>
      </c>
      <c r="CG284" s="9">
        <f>VLOOKUP($C284, Table3[#All], 49, 0)</f>
        <v>0</v>
      </c>
      <c r="CH284" s="9">
        <f>VLOOKUP($C284, Table3[#All], 50, 0)</f>
        <v>0</v>
      </c>
      <c r="CI284" s="12">
        <f t="shared" si="272"/>
        <v>1</v>
      </c>
      <c r="CJ284" s="13"/>
      <c r="CK284" s="9">
        <f>VLOOKUP($C284, Table3[#All], 51, 0)</f>
        <v>0</v>
      </c>
      <c r="CL284" s="9">
        <f>VLOOKUP($C284, Table3[#All], 52, 0)</f>
        <v>1</v>
      </c>
      <c r="CM284" s="9">
        <f>VLOOKUP($C284, Table3[#All], 53, 0)</f>
        <v>0</v>
      </c>
      <c r="CN284" s="9">
        <f>VLOOKUP($C284, Table3[#All], 54, 0)</f>
        <v>0</v>
      </c>
      <c r="CO284" s="9"/>
      <c r="CP284" s="10">
        <f t="shared" si="273"/>
        <v>2</v>
      </c>
      <c r="CQ284" s="11"/>
      <c r="CR284" s="9">
        <f>VLOOKUP($C284, Table3[#All], 55, 0)</f>
        <v>0</v>
      </c>
      <c r="CS284" s="9">
        <f>VLOOKUP($C284, Table3[#All], 56, 0)</f>
        <v>0</v>
      </c>
      <c r="CT284" s="9">
        <f>VLOOKUP($C284, Table3[#All], 57, 0)</f>
        <v>0.35899999999999999</v>
      </c>
      <c r="CU284" s="9">
        <f>VLOOKUP($C284, Table3[#All], 58, 0)</f>
        <v>0.5897</v>
      </c>
      <c r="CV284" s="9">
        <f>VLOOKUP($C284, Table3[#All], 59, 0)</f>
        <v>5.1299999999999998E-2</v>
      </c>
      <c r="CW284" s="14">
        <f t="shared" si="274"/>
        <v>4</v>
      </c>
      <c r="CX284" s="81"/>
      <c r="CY284" s="9">
        <f>VLOOKUP($C284, Table3[#All], 60, 0)</f>
        <v>0</v>
      </c>
      <c r="CZ284" s="9">
        <f>VLOOKUP($C284, Table3[#All], 61, 0)</f>
        <v>0.97439999999999993</v>
      </c>
      <c r="DA284" s="9">
        <f>VLOOKUP($C284, Table3[#All], 62, 0)</f>
        <v>2.5600000000000001E-2</v>
      </c>
      <c r="DB284" s="9">
        <f>VLOOKUP($C284, Table3[#All], 63, 0)</f>
        <v>0</v>
      </c>
      <c r="DC284" s="9">
        <f>VLOOKUP($C284, Table3[#All], 64, 0)</f>
        <v>0</v>
      </c>
      <c r="DD284" s="10">
        <f t="shared" si="275"/>
        <v>2</v>
      </c>
      <c r="DE284" s="11"/>
      <c r="DF284" s="9">
        <f>VLOOKUP($C284, Table3[#All], 65, 0)</f>
        <v>0.12820000000000001</v>
      </c>
      <c r="DG284" s="9"/>
      <c r="DH284" s="9">
        <f>VLOOKUP($C284, Table3[#All], 66, 0)</f>
        <v>0.84620000000000006</v>
      </c>
      <c r="DI284" s="9"/>
      <c r="DJ284" s="9">
        <f>VLOOKUP($C284, Table3[#All], 67, 0)</f>
        <v>2.5600000000000001E-2</v>
      </c>
      <c r="DK284" s="14">
        <f t="shared" si="276"/>
        <v>3</v>
      </c>
      <c r="DL284" s="11"/>
      <c r="DM284" s="9">
        <f>VLOOKUP($C284, Table3[#All], 68, 0)</f>
        <v>0.48719999999999997</v>
      </c>
      <c r="DN284" s="9"/>
      <c r="DO284" s="9">
        <f>VLOOKUP($C284, Table3[#All], 69, 0)</f>
        <v>0.51280000000000003</v>
      </c>
      <c r="DP284" s="9">
        <f>VLOOKUP($C284, Table3[#All], 70, 0)</f>
        <v>0</v>
      </c>
      <c r="DQ284" s="9"/>
      <c r="DR284" s="14">
        <f t="shared" si="277"/>
        <v>3</v>
      </c>
      <c r="DS284" s="11"/>
      <c r="DT284" s="9">
        <f>VLOOKUP($C284, Table3[#All], 71, 0)</f>
        <v>0</v>
      </c>
      <c r="DU284" s="9">
        <f>VLOOKUP($C284, Table3[#All], 72, 0)</f>
        <v>0.17949999999999999</v>
      </c>
      <c r="DV284" s="9">
        <f>VLOOKUP($C284, Table3[#All], 73, 0)</f>
        <v>0.82050000000000001</v>
      </c>
      <c r="DW284" s="9">
        <f>VLOOKUP($C284, Table3[#All], 74, 0)</f>
        <v>0</v>
      </c>
      <c r="DX284" s="9">
        <f>VLOOKUP($C284, Table3[#All], 75, 0)</f>
        <v>0</v>
      </c>
      <c r="DY284" s="12">
        <f t="shared" si="266"/>
        <v>3</v>
      </c>
      <c r="DZ284" s="11"/>
      <c r="EA284" s="9">
        <f>VLOOKUP($C284, Table3[#All], 76, 0)</f>
        <v>1</v>
      </c>
      <c r="EB284" s="9">
        <f>VLOOKUP($C284, Table3[#All], 77, 0)</f>
        <v>0</v>
      </c>
      <c r="EC284" s="9">
        <f>VLOOKUP($C284, Table3[#All], 78, 0)</f>
        <v>0</v>
      </c>
      <c r="ED284" s="9">
        <f>VLOOKUP($C284, Table3[#All], 79, 0)</f>
        <v>0</v>
      </c>
      <c r="EE284" s="9">
        <f>VLOOKUP($C284, Table3[#All], 80, 0)</f>
        <v>0</v>
      </c>
      <c r="EF284" s="10">
        <f t="shared" si="278"/>
        <v>1</v>
      </c>
      <c r="EG284" s="9"/>
      <c r="EH284" s="9">
        <f>VLOOKUP($C284, Table3[#All], 81, 0)</f>
        <v>0</v>
      </c>
      <c r="EI284" s="9">
        <f>VLOOKUP($C284, Table3[#All], 82, 0)</f>
        <v>0</v>
      </c>
      <c r="EJ284" s="9">
        <f>VLOOKUP($C284, Table3[#All], 83, 0)</f>
        <v>0</v>
      </c>
      <c r="EK284" s="9">
        <f>VLOOKUP($C284, Table3[#All], 84, 0)</f>
        <v>0</v>
      </c>
      <c r="EL284" s="9">
        <f>VLOOKUP($C284, Table3[#All], 85, 0)</f>
        <v>1</v>
      </c>
      <c r="EM284" s="14">
        <f t="shared" si="279"/>
        <v>5</v>
      </c>
      <c r="EN284" s="11"/>
      <c r="EO284" s="9">
        <f>VLOOKUP($C284, Table3[#All], 86, 0)</f>
        <v>0</v>
      </c>
      <c r="EP284" s="9"/>
      <c r="EQ284" s="9">
        <f>VLOOKUP($C284, Table3[#All], 87, 0)</f>
        <v>1</v>
      </c>
      <c r="ER284" s="9"/>
      <c r="ES284" s="9"/>
      <c r="ET284" s="14">
        <f t="shared" si="280"/>
        <v>3</v>
      </c>
      <c r="EU284" s="11"/>
      <c r="EV284" s="9">
        <f>VLOOKUP($C284, Table3[#All], 88, 0)</f>
        <v>1</v>
      </c>
      <c r="EW284" s="9">
        <f>VLOOKUP($C284, Table3[#All], 89, 0)</f>
        <v>0</v>
      </c>
      <c r="EX284" s="9">
        <f>VLOOKUP($C284, Table3[#All], 90, 0)</f>
        <v>0</v>
      </c>
      <c r="EY284" s="9">
        <f>VLOOKUP($C284, Table3[#All], 91, 0)</f>
        <v>0</v>
      </c>
      <c r="EZ284" s="9">
        <f>VLOOKUP($C284, Table3[#All], 92, 0)</f>
        <v>0</v>
      </c>
      <c r="FA284" s="12">
        <f t="shared" si="281"/>
        <v>1</v>
      </c>
      <c r="FB284" s="11"/>
      <c r="FC284" s="9">
        <f>VLOOKUP($C284, Table3[#All], 93, 0)</f>
        <v>0</v>
      </c>
      <c r="FD284" s="9">
        <f>VLOOKUP($C284, Table3[#All], 94, 0)</f>
        <v>0.51280000000000003</v>
      </c>
      <c r="FE284" s="9">
        <f>VLOOKUP($C284, Table3[#All], 95, 0)</f>
        <v>0.46149999999999997</v>
      </c>
      <c r="FF284" s="9">
        <f>VLOOKUP($C284, Table3[#All], 96, 0)</f>
        <v>2.5600000000000001E-2</v>
      </c>
      <c r="FG284" s="9"/>
      <c r="FH284" s="10">
        <f t="shared" si="282"/>
        <v>3</v>
      </c>
      <c r="FI284" s="11"/>
      <c r="FJ284" s="9">
        <f>VLOOKUP($C284, Table3[#All], 97, 0)</f>
        <v>0</v>
      </c>
      <c r="FK284" s="9">
        <f>VLOOKUP($C284, Table3[#All], 98, 0)</f>
        <v>0</v>
      </c>
      <c r="FL284" s="9">
        <f>VLOOKUP($C284, Table3[#All], 99, 0)</f>
        <v>0</v>
      </c>
      <c r="FM284" s="9">
        <f>VLOOKUP($C284, Table3[#All], 100, 0)</f>
        <v>0</v>
      </c>
      <c r="FN284" s="9">
        <f>VLOOKUP($C284, Table3[#All], 101, 0)</f>
        <v>1</v>
      </c>
      <c r="FO284" s="14">
        <f t="shared" si="283"/>
        <v>5</v>
      </c>
      <c r="FP284" s="11"/>
      <c r="FQ284" s="9">
        <f>VLOOKUP($C284, Table3[#All], 102, 0)</f>
        <v>0.79489999999999994</v>
      </c>
      <c r="FR284" s="9">
        <f>VLOOKUP($C284, Table3[#All], 103, 0)</f>
        <v>0.2051</v>
      </c>
      <c r="FS284" s="9">
        <f>VLOOKUP($C284, Table3[#All], 104, 0)</f>
        <v>0</v>
      </c>
      <c r="FT284" s="9">
        <f>VLOOKUP($C284, Table3[#All], 105, 0)</f>
        <v>0</v>
      </c>
      <c r="FU284" s="9">
        <v>0</v>
      </c>
      <c r="FV284" s="10">
        <f t="shared" si="284"/>
        <v>1</v>
      </c>
      <c r="FW284" s="11"/>
      <c r="FX284" s="9">
        <f>VLOOKUP($C284, Table3[#All], 106, 0)</f>
        <v>0</v>
      </c>
      <c r="FY284" s="9"/>
      <c r="FZ284" s="9">
        <f>VLOOKUP($C284, Table3[#All], 107, 0)</f>
        <v>0.92310000000000003</v>
      </c>
      <c r="GA284" s="9">
        <f>VLOOKUP($C284, Table3[#All], 108, 0)</f>
        <v>7.690000000000001E-2</v>
      </c>
      <c r="GB284" s="9"/>
      <c r="GC284" s="10">
        <f t="shared" si="301"/>
        <v>3</v>
      </c>
      <c r="GD284" s="81"/>
      <c r="GE284" s="9">
        <f>VLOOKUP($C284, Table3[#All], 109, 0)</f>
        <v>0</v>
      </c>
      <c r="GF284" s="9">
        <f>VLOOKUP($C284, Table3[#All], 110, 0)</f>
        <v>0.51429999999999998</v>
      </c>
      <c r="GG284" s="9">
        <f>VLOOKUP($C284, Table3[#All], 111, 0)</f>
        <v>0.48570000000000002</v>
      </c>
      <c r="GH284" s="9"/>
      <c r="GI284" s="9">
        <f>VLOOKUP($C284, Table3[#All], 112, 0)</f>
        <v>0</v>
      </c>
      <c r="GJ284" s="12">
        <f t="shared" si="285"/>
        <v>3</v>
      </c>
      <c r="GK284" s="11"/>
      <c r="GL284" s="9">
        <f>VLOOKUP($C284, Table3[#All], 113, 0)</f>
        <v>0</v>
      </c>
      <c r="GM284" s="9">
        <f>VLOOKUP($C284, Table3[#All], 114, 0)</f>
        <v>0</v>
      </c>
      <c r="GN284" s="9">
        <f>VLOOKUP($C284, Table3[#All], 115, 0)</f>
        <v>2.5600000000000001E-2</v>
      </c>
      <c r="GO284" s="9">
        <f>VLOOKUP($C284, Table3[#All], 116, 0)</f>
        <v>0.97439999999999993</v>
      </c>
      <c r="GP284" s="9"/>
      <c r="GQ284" s="10">
        <f t="shared" si="286"/>
        <v>4</v>
      </c>
      <c r="GR284" s="11"/>
      <c r="GS284" s="9">
        <f>VLOOKUP($C284, Table2[#All], 3, 0)</f>
        <v>0</v>
      </c>
      <c r="GT284" s="9">
        <f>VLOOKUP($C284, Table2[#All], 4, 0)</f>
        <v>0</v>
      </c>
      <c r="GU284" s="9">
        <f>VLOOKUP($C284, Table2[#All], 5, 0)</f>
        <v>1</v>
      </c>
      <c r="GV284" s="9">
        <f>VLOOKUP($C284, Table2[#All], 6, 0)</f>
        <v>0</v>
      </c>
      <c r="GW284" s="9">
        <f>VLOOKUP($C284, Table2[#All], 7, 0)</f>
        <v>0</v>
      </c>
      <c r="GX284" s="10">
        <f t="shared" si="287"/>
        <v>3</v>
      </c>
      <c r="GY284" s="11"/>
      <c r="GZ284" s="9">
        <v>0</v>
      </c>
      <c r="HA284" s="9">
        <v>0</v>
      </c>
      <c r="HB284" s="9">
        <v>1</v>
      </c>
      <c r="HC284" s="9">
        <v>0</v>
      </c>
      <c r="HD284" s="9"/>
      <c r="HE284" s="10">
        <f t="shared" si="288"/>
        <v>3</v>
      </c>
      <c r="HF284" s="11"/>
      <c r="HG284" s="9">
        <f>VLOOKUP($C284, Table5[#All], 2, 0)</f>
        <v>0</v>
      </c>
      <c r="HH284" s="9">
        <f>VLOOKUP($C284, Table5[#All], 3, 0)</f>
        <v>0</v>
      </c>
      <c r="HI284" s="9">
        <f>VLOOKUP($C284, Table5[#All], 4, 0)</f>
        <v>0</v>
      </c>
      <c r="HJ284" s="9">
        <f>VLOOKUP($C284, Table5[#All], 5, 0)</f>
        <v>1</v>
      </c>
      <c r="HK284" s="9">
        <f>VLOOKUP($C284, Table5[#All], 6, 0)</f>
        <v>0</v>
      </c>
      <c r="HL284" s="10">
        <f t="shared" si="289"/>
        <v>4</v>
      </c>
      <c r="HM284" s="11"/>
      <c r="HN284" s="9">
        <f>VLOOKUP($C284, Table5[#All], 7, 0)</f>
        <v>0</v>
      </c>
      <c r="HO284" s="9">
        <f>VLOOKUP($C284, Table5[#All], 8, 0)</f>
        <v>0</v>
      </c>
      <c r="HP284" s="9">
        <f>VLOOKUP($C284, Table5[#All], 9, 0)</f>
        <v>1</v>
      </c>
      <c r="HQ284" s="9">
        <f>VLOOKUP($C284, Table5[#All], 10, 0)</f>
        <v>0</v>
      </c>
      <c r="HR284" s="9">
        <f>VLOOKUP($C284, Table5[#All], 11, 0)</f>
        <v>0</v>
      </c>
      <c r="HS284" s="10">
        <f t="shared" si="290"/>
        <v>3</v>
      </c>
      <c r="HT284" s="11"/>
      <c r="HU284" s="9">
        <f>VLOOKUP($C284, Table5[#All], 12, 0)</f>
        <v>1</v>
      </c>
      <c r="HV284" s="9">
        <f>VLOOKUP($C284, Table5[#All], 13, 0)</f>
        <v>0</v>
      </c>
      <c r="HW284" s="9">
        <f>VLOOKUP($C284, Table5[#All], 14, 0)</f>
        <v>0</v>
      </c>
      <c r="HX284" s="9">
        <f>VLOOKUP($C284, Table5[#All], 15, 0)</f>
        <v>0</v>
      </c>
      <c r="HY284" s="9">
        <f>VLOOKUP($C284, Table5[#All], 16, 0)</f>
        <v>0</v>
      </c>
      <c r="HZ284" s="10">
        <f t="shared" si="291"/>
        <v>1</v>
      </c>
      <c r="IA284" s="11"/>
      <c r="IB284" s="9">
        <f>VLOOKUP($C284, Table5[#All], 17, 0)</f>
        <v>1</v>
      </c>
      <c r="IC284" s="9">
        <f>VLOOKUP($C284, Table5[#All], 18, 0)</f>
        <v>0</v>
      </c>
      <c r="ID284" s="9">
        <f>VLOOKUP($C284, Table5[#All], 19, 0)</f>
        <v>0</v>
      </c>
      <c r="IE284" s="9">
        <f>VLOOKUP($C284, Table5[#All], 20, 0)</f>
        <v>0</v>
      </c>
      <c r="IF284" s="9">
        <f>VLOOKUP($C284, Table5[#All], 21, 0)</f>
        <v>0</v>
      </c>
      <c r="IG284" s="10">
        <f t="shared" si="292"/>
        <v>1</v>
      </c>
      <c r="IH284" s="11"/>
      <c r="II284" s="9">
        <f>VLOOKUP($C284, Table5[#All], 22, 0)</f>
        <v>1</v>
      </c>
      <c r="IJ284" s="9">
        <f>VLOOKUP($C284, Table5[#All], 23, 0)</f>
        <v>0</v>
      </c>
      <c r="IK284" s="9">
        <f>VLOOKUP($C284, Table5[#All], 24, 0)</f>
        <v>0</v>
      </c>
      <c r="IL284" s="9">
        <f>VLOOKUP($C284, Table5[#All], 25, 0)</f>
        <v>0</v>
      </c>
      <c r="IM284" s="9">
        <f>VLOOKUP($C284, Table5[#All], 26, 0)</f>
        <v>0</v>
      </c>
      <c r="IN284" s="10">
        <f t="shared" si="293"/>
        <v>1</v>
      </c>
      <c r="IO284" s="11"/>
      <c r="IP284" s="9">
        <v>1</v>
      </c>
      <c r="IQ284" s="9">
        <v>0</v>
      </c>
      <c r="IR284" s="9">
        <v>0</v>
      </c>
      <c r="IS284" s="9">
        <v>0</v>
      </c>
      <c r="IT284" s="9">
        <v>0</v>
      </c>
      <c r="IU284" s="10">
        <f t="shared" si="294"/>
        <v>1</v>
      </c>
      <c r="IV284" s="82"/>
    </row>
    <row r="285" spans="1:256" ht="16.3" thickTop="1" thickBot="1" x14ac:dyDescent="0.35">
      <c r="A285" s="16" t="s">
        <v>698</v>
      </c>
      <c r="B285" s="16" t="s">
        <v>715</v>
      </c>
      <c r="C285" s="16" t="s">
        <v>716</v>
      </c>
      <c r="D285" s="11"/>
      <c r="E285" s="9">
        <f>VLOOKUP($C285, Table3[#All], 2, 0)</f>
        <v>0</v>
      </c>
      <c r="F285" s="9"/>
      <c r="G285" s="9">
        <f>VLOOKUP($C285, Table3[#All], 3, 0)</f>
        <v>3.7000000000000005E-2</v>
      </c>
      <c r="H285" s="9">
        <f>VLOOKUP($C285, Table3[#All], 4, 0)</f>
        <v>0.81480000000000008</v>
      </c>
      <c r="I285" s="9">
        <f>VLOOKUP($C285, Table3[#All], 5, 0)</f>
        <v>0.14810000000000001</v>
      </c>
      <c r="J285" s="10">
        <f t="shared" si="295"/>
        <v>4</v>
      </c>
      <c r="K285" s="11"/>
      <c r="L285" s="9">
        <f>VLOOKUP($C285, Table3[#All], 6, 0)</f>
        <v>0</v>
      </c>
      <c r="M285" s="9"/>
      <c r="N285" s="9">
        <f>VLOOKUP($C285, Table3[#All], 7, 0)</f>
        <v>0</v>
      </c>
      <c r="O285" s="9">
        <f>VLOOKUP($C285, Table3[#All], 8, 0)</f>
        <v>1</v>
      </c>
      <c r="P285" s="9">
        <f>VLOOKUP($C285, Table3[#All], 9, 0)</f>
        <v>0</v>
      </c>
      <c r="Q285" s="10">
        <f t="shared" si="296"/>
        <v>4</v>
      </c>
      <c r="R285" s="11"/>
      <c r="S285" s="9">
        <f>VLOOKUP($C285, Table3[#All], 10, 0)</f>
        <v>0</v>
      </c>
      <c r="T285" s="9">
        <f>VLOOKUP($C285, Table3[#All], 11, 0)</f>
        <v>7.4099999999999999E-2</v>
      </c>
      <c r="U285" s="9">
        <f>VLOOKUP($C285, Table3[#All], 12, 0)</f>
        <v>0.25929999999999997</v>
      </c>
      <c r="V285" s="9">
        <f>VLOOKUP($C285, Table3[#All], 13, 0)</f>
        <v>0.66670000000000007</v>
      </c>
      <c r="W285" s="9">
        <f>VLOOKUP($C285, Table3[#All], 14, 0)</f>
        <v>0</v>
      </c>
      <c r="X285" s="10">
        <f t="shared" si="297"/>
        <v>4</v>
      </c>
      <c r="Y285" s="11"/>
      <c r="Z285" s="9">
        <f>VLOOKUP($C285, Table3[#All], 15, 0)</f>
        <v>0</v>
      </c>
      <c r="AA285" s="9">
        <f>VLOOKUP($C285, Table3[#All], 16, 0)</f>
        <v>0.85189999999999999</v>
      </c>
      <c r="AB285" s="9">
        <f>VLOOKUP($C285, Table3[#All], 17, 0)</f>
        <v>0.14810000000000001</v>
      </c>
      <c r="AC285" s="9">
        <f>VLOOKUP($C285, Table3[#All], 18, 0)</f>
        <v>0</v>
      </c>
      <c r="AD285" s="9">
        <f>VLOOKUP($C285, Table3[#All], 19, 0)</f>
        <v>0</v>
      </c>
      <c r="AE285" s="10">
        <f t="shared" si="267"/>
        <v>2</v>
      </c>
      <c r="AF285" s="11"/>
      <c r="AG285" s="9">
        <f>VLOOKUP($C285, Table3[#All], 20, 0)</f>
        <v>0</v>
      </c>
      <c r="AH285" s="9">
        <f>VLOOKUP($C285, Table3[#All], 21, 0)</f>
        <v>0</v>
      </c>
      <c r="AI285" s="9">
        <f>VLOOKUP($C285, Table3[#All], 22, 0)</f>
        <v>1</v>
      </c>
      <c r="AJ285" s="9"/>
      <c r="AK285" s="9"/>
      <c r="AL285" s="10">
        <f t="shared" si="268"/>
        <v>3</v>
      </c>
      <c r="AM285" s="11"/>
      <c r="AN285" s="9">
        <f>VLOOKUP($C285, Table3[#All], 23, 0)</f>
        <v>0</v>
      </c>
      <c r="AO285" s="9">
        <f>VLOOKUP($C285, Table3[#All], 24, 0)</f>
        <v>1</v>
      </c>
      <c r="AP285" s="9">
        <f>VLOOKUP($C285, Table3[#All], 25, 0)</f>
        <v>0</v>
      </c>
      <c r="AQ285" s="9">
        <f>VLOOKUP($C285, Table3[#All], 26, 0)</f>
        <v>0</v>
      </c>
      <c r="AR285" s="9"/>
      <c r="AS285" s="12">
        <f t="shared" si="269"/>
        <v>2</v>
      </c>
      <c r="AT285" s="11"/>
      <c r="AU285" s="9">
        <f>VLOOKUP($C285, Table3[#All], 27, 0)</f>
        <v>0.1852</v>
      </c>
      <c r="AV285" s="9">
        <f>VLOOKUP($C285, Table3[#All], 28, 0)</f>
        <v>0.44439999999999996</v>
      </c>
      <c r="AW285" s="9">
        <f>VLOOKUP($C285, Table3[#All], 29, 0)</f>
        <v>0.37040000000000001</v>
      </c>
      <c r="AX285" s="9"/>
      <c r="AY285" s="9"/>
      <c r="AZ285" s="10">
        <f t="shared" si="298"/>
        <v>3</v>
      </c>
      <c r="BA285" s="11"/>
      <c r="BB285" s="9">
        <f>VLOOKUP($C285, Table3[#All], 30, 0)</f>
        <v>0</v>
      </c>
      <c r="BC285" s="9">
        <f>VLOOKUP($C285, Table3[#All], 31, 0)</f>
        <v>3.7000000000000005E-2</v>
      </c>
      <c r="BD285" s="9">
        <f>VLOOKUP($C285, Table3[#All], 32, 0)</f>
        <v>0.66670000000000007</v>
      </c>
      <c r="BE285" s="9">
        <f>VLOOKUP($C285, Table3[#All], 33, 0)</f>
        <v>0.29630000000000001</v>
      </c>
      <c r="BF285" s="9"/>
      <c r="BG285" s="10">
        <f t="shared" si="299"/>
        <v>4</v>
      </c>
      <c r="BH285" s="81"/>
      <c r="BI285" s="9">
        <f>VLOOKUP($C285, Table3[#All], 34, 0)</f>
        <v>0</v>
      </c>
      <c r="BJ285" s="9">
        <f>VLOOKUP($C285, Table3[#All], 35, 0)</f>
        <v>0</v>
      </c>
      <c r="BK285" s="9">
        <f>VLOOKUP($C285, Table3[#All], 36, 0)</f>
        <v>0</v>
      </c>
      <c r="BL285" s="9">
        <f>VLOOKUP($C285, Table3[#All], 37, 0)</f>
        <v>0</v>
      </c>
      <c r="BM285" s="9">
        <f>VLOOKUP($C285, Table3[#All], 38, 0)</f>
        <v>0</v>
      </c>
      <c r="BN285" s="10" t="str">
        <f t="shared" si="300"/>
        <v>N/A</v>
      </c>
      <c r="BO285" s="11"/>
      <c r="BP285" s="9">
        <f>VLOOKUP($C285, Table3[#All], 39, 0)</f>
        <v>1</v>
      </c>
      <c r="BQ285" s="9">
        <f>VLOOKUP($C285, Table3[#All], 40, 0)</f>
        <v>0</v>
      </c>
      <c r="BR285" s="9">
        <f>VLOOKUP($C285, Table3[#All], 41, 0)</f>
        <v>0</v>
      </c>
      <c r="BS285" s="9">
        <f>VLOOKUP($C285, Table3[#All], 42, 0)</f>
        <v>0</v>
      </c>
      <c r="BT285" s="9"/>
      <c r="BU285" s="10">
        <f t="shared" si="270"/>
        <v>1</v>
      </c>
      <c r="BV285" s="11"/>
      <c r="BW285" s="9">
        <f>VLOOKUP($C285, Table3[#All], 43, 0)</f>
        <v>0</v>
      </c>
      <c r="BX285" s="9">
        <f>VLOOKUP($C285, Table3[#All], 44, 0)</f>
        <v>0.81480000000000008</v>
      </c>
      <c r="BY285" s="9">
        <f>VLOOKUP($C285, Table3[#All], 45, 0)</f>
        <v>0.1852</v>
      </c>
      <c r="BZ285" s="9"/>
      <c r="CA285" s="9"/>
      <c r="CB285" s="10">
        <f t="shared" si="271"/>
        <v>2</v>
      </c>
      <c r="CC285" s="81"/>
      <c r="CD285" s="9">
        <f>VLOOKUP($C285, Table3[#All], 46, 0)</f>
        <v>1</v>
      </c>
      <c r="CE285" s="9">
        <f>VLOOKUP($C285, Table3[#All], 47, 0)</f>
        <v>0</v>
      </c>
      <c r="CF285" s="9">
        <f>VLOOKUP($C285, Table3[#All], 48, 0)</f>
        <v>0</v>
      </c>
      <c r="CG285" s="9">
        <f>VLOOKUP($C285, Table3[#All], 49, 0)</f>
        <v>0</v>
      </c>
      <c r="CH285" s="9">
        <f>VLOOKUP($C285, Table3[#All], 50, 0)</f>
        <v>0</v>
      </c>
      <c r="CI285" s="12">
        <f t="shared" si="272"/>
        <v>1</v>
      </c>
      <c r="CJ285" s="13"/>
      <c r="CK285" s="9">
        <f>VLOOKUP($C285, Table3[#All], 51, 0)</f>
        <v>0.1852</v>
      </c>
      <c r="CL285" s="9">
        <f>VLOOKUP($C285, Table3[#All], 52, 0)</f>
        <v>0.81480000000000008</v>
      </c>
      <c r="CM285" s="9">
        <f>VLOOKUP($C285, Table3[#All], 53, 0)</f>
        <v>0</v>
      </c>
      <c r="CN285" s="9">
        <f>VLOOKUP($C285, Table3[#All], 54, 0)</f>
        <v>0</v>
      </c>
      <c r="CO285" s="9"/>
      <c r="CP285" s="10">
        <f t="shared" si="273"/>
        <v>2</v>
      </c>
      <c r="CQ285" s="11"/>
      <c r="CR285" s="9">
        <f>VLOOKUP($C285, Table3[#All], 55, 0)</f>
        <v>3.7000000000000005E-2</v>
      </c>
      <c r="CS285" s="9">
        <f>VLOOKUP($C285, Table3[#All], 56, 0)</f>
        <v>7.4099999999999999E-2</v>
      </c>
      <c r="CT285" s="9">
        <f>VLOOKUP($C285, Table3[#All], 57, 0)</f>
        <v>7.4099999999999999E-2</v>
      </c>
      <c r="CU285" s="9">
        <f>VLOOKUP($C285, Table3[#All], 58, 0)</f>
        <v>0.33329999999999999</v>
      </c>
      <c r="CV285" s="9">
        <f>VLOOKUP($C285, Table3[#All], 59, 0)</f>
        <v>0.48149999999999998</v>
      </c>
      <c r="CW285" s="14">
        <f t="shared" si="274"/>
        <v>5</v>
      </c>
      <c r="CX285" s="81"/>
      <c r="CY285" s="9">
        <f>VLOOKUP($C285, Table3[#All], 60, 0)</f>
        <v>0.1852</v>
      </c>
      <c r="CZ285" s="9">
        <f>VLOOKUP($C285, Table3[#All], 61, 0)</f>
        <v>0.62960000000000005</v>
      </c>
      <c r="DA285" s="9">
        <f>VLOOKUP($C285, Table3[#All], 62, 0)</f>
        <v>0.1852</v>
      </c>
      <c r="DB285" s="9">
        <f>VLOOKUP($C285, Table3[#All], 63, 0)</f>
        <v>0</v>
      </c>
      <c r="DC285" s="9">
        <f>VLOOKUP($C285, Table3[#All], 64, 0)</f>
        <v>0</v>
      </c>
      <c r="DD285" s="10">
        <f t="shared" si="275"/>
        <v>2</v>
      </c>
      <c r="DE285" s="11"/>
      <c r="DF285" s="9">
        <f>VLOOKUP($C285, Table3[#All], 65, 0)</f>
        <v>0.40740000000000004</v>
      </c>
      <c r="DG285" s="9"/>
      <c r="DH285" s="9">
        <f>VLOOKUP($C285, Table3[#All], 66, 0)</f>
        <v>0.59260000000000002</v>
      </c>
      <c r="DI285" s="9"/>
      <c r="DJ285" s="9">
        <f>VLOOKUP($C285, Table3[#All], 67, 0)</f>
        <v>0</v>
      </c>
      <c r="DK285" s="14">
        <f t="shared" si="276"/>
        <v>3</v>
      </c>
      <c r="DL285" s="11"/>
      <c r="DM285" s="9">
        <f>VLOOKUP($C285, Table3[#All], 68, 0)</f>
        <v>1</v>
      </c>
      <c r="DN285" s="9"/>
      <c r="DO285" s="9">
        <f>VLOOKUP($C285, Table3[#All], 69, 0)</f>
        <v>0</v>
      </c>
      <c r="DP285" s="9">
        <f>VLOOKUP($C285, Table3[#All], 70, 0)</f>
        <v>0</v>
      </c>
      <c r="DQ285" s="9"/>
      <c r="DR285" s="14">
        <f t="shared" si="277"/>
        <v>1</v>
      </c>
      <c r="DS285" s="11"/>
      <c r="DT285" s="9">
        <f>VLOOKUP($C285, Table3[#All], 71, 0)</f>
        <v>0</v>
      </c>
      <c r="DU285" s="9">
        <f>VLOOKUP($C285, Table3[#All], 72, 0)</f>
        <v>0</v>
      </c>
      <c r="DV285" s="9">
        <f>VLOOKUP($C285, Table3[#All], 73, 0)</f>
        <v>0.48149999999999998</v>
      </c>
      <c r="DW285" s="9">
        <f>VLOOKUP($C285, Table3[#All], 74, 0)</f>
        <v>0.51849999999999996</v>
      </c>
      <c r="DX285" s="9">
        <f>VLOOKUP($C285, Table3[#All], 75, 0)</f>
        <v>0</v>
      </c>
      <c r="DY285" s="12">
        <f t="shared" si="266"/>
        <v>4</v>
      </c>
      <c r="DZ285" s="11"/>
      <c r="EA285" s="9">
        <f>VLOOKUP($C285, Table3[#All], 76, 0)</f>
        <v>1</v>
      </c>
      <c r="EB285" s="9">
        <f>VLOOKUP($C285, Table3[#All], 77, 0)</f>
        <v>0</v>
      </c>
      <c r="EC285" s="9">
        <f>VLOOKUP($C285, Table3[#All], 78, 0)</f>
        <v>0</v>
      </c>
      <c r="ED285" s="9">
        <f>VLOOKUP($C285, Table3[#All], 79, 0)</f>
        <v>0</v>
      </c>
      <c r="EE285" s="9">
        <f>VLOOKUP($C285, Table3[#All], 80, 0)</f>
        <v>0</v>
      </c>
      <c r="EF285" s="10">
        <f t="shared" si="278"/>
        <v>1</v>
      </c>
      <c r="EG285" s="9"/>
      <c r="EH285" s="9">
        <f>VLOOKUP($C285, Table3[#All], 81, 0)</f>
        <v>0</v>
      </c>
      <c r="EI285" s="9">
        <f>VLOOKUP($C285, Table3[#All], 82, 0)</f>
        <v>0</v>
      </c>
      <c r="EJ285" s="9">
        <f>VLOOKUP($C285, Table3[#All], 83, 0)</f>
        <v>0</v>
      </c>
      <c r="EK285" s="9">
        <f>VLOOKUP($C285, Table3[#All], 84, 0)</f>
        <v>1</v>
      </c>
      <c r="EL285" s="9">
        <f>VLOOKUP($C285, Table3[#All], 85, 0)</f>
        <v>0</v>
      </c>
      <c r="EM285" s="14">
        <f t="shared" si="279"/>
        <v>4</v>
      </c>
      <c r="EN285" s="11"/>
      <c r="EO285" s="9">
        <f>VLOOKUP($C285, Table3[#All], 86, 0)</f>
        <v>0.66670000000000007</v>
      </c>
      <c r="EP285" s="9"/>
      <c r="EQ285" s="9">
        <f>VLOOKUP($C285, Table3[#All], 87, 0)</f>
        <v>0.33329999999999999</v>
      </c>
      <c r="ER285" s="9"/>
      <c r="ES285" s="9"/>
      <c r="ET285" s="14">
        <f t="shared" si="280"/>
        <v>3</v>
      </c>
      <c r="EU285" s="11"/>
      <c r="EV285" s="9">
        <f>VLOOKUP($C285, Table3[#All], 88, 0)</f>
        <v>1</v>
      </c>
      <c r="EW285" s="9">
        <f>VLOOKUP($C285, Table3[#All], 89, 0)</f>
        <v>0</v>
      </c>
      <c r="EX285" s="9">
        <f>VLOOKUP($C285, Table3[#All], 90, 0)</f>
        <v>0</v>
      </c>
      <c r="EY285" s="9">
        <f>VLOOKUP($C285, Table3[#All], 91, 0)</f>
        <v>0</v>
      </c>
      <c r="EZ285" s="9">
        <f>VLOOKUP($C285, Table3[#All], 92, 0)</f>
        <v>0</v>
      </c>
      <c r="FA285" s="12">
        <f t="shared" si="281"/>
        <v>1</v>
      </c>
      <c r="FB285" s="11"/>
      <c r="FC285" s="9">
        <f>VLOOKUP($C285, Table3[#All], 93, 0)</f>
        <v>0</v>
      </c>
      <c r="FD285" s="9">
        <f>VLOOKUP($C285, Table3[#All], 94, 0)</f>
        <v>0.25929999999999997</v>
      </c>
      <c r="FE285" s="9">
        <f>VLOOKUP($C285, Table3[#All], 95, 0)</f>
        <v>0.44439999999999996</v>
      </c>
      <c r="FF285" s="9">
        <f>VLOOKUP($C285, Table3[#All], 96, 0)</f>
        <v>0.29630000000000001</v>
      </c>
      <c r="FG285" s="9"/>
      <c r="FH285" s="10">
        <f t="shared" si="282"/>
        <v>4</v>
      </c>
      <c r="FI285" s="11"/>
      <c r="FJ285" s="9">
        <f>VLOOKUP($C285, Table3[#All], 97, 0)</f>
        <v>0</v>
      </c>
      <c r="FK285" s="9">
        <f>VLOOKUP($C285, Table3[#All], 98, 0)</f>
        <v>0</v>
      </c>
      <c r="FL285" s="9">
        <f>VLOOKUP($C285, Table3[#All], 99, 0)</f>
        <v>0</v>
      </c>
      <c r="FM285" s="9">
        <f>VLOOKUP($C285, Table3[#All], 100, 0)</f>
        <v>0</v>
      </c>
      <c r="FN285" s="9">
        <f>VLOOKUP($C285, Table3[#All], 101, 0)</f>
        <v>1</v>
      </c>
      <c r="FO285" s="14">
        <f t="shared" si="283"/>
        <v>5</v>
      </c>
      <c r="FP285" s="11"/>
      <c r="FQ285" s="9">
        <f>VLOOKUP($C285, Table3[#All], 102, 0)</f>
        <v>1</v>
      </c>
      <c r="FR285" s="9">
        <f>VLOOKUP($C285, Table3[#All], 103, 0)</f>
        <v>0</v>
      </c>
      <c r="FS285" s="9">
        <f>VLOOKUP($C285, Table3[#All], 104, 0)</f>
        <v>0</v>
      </c>
      <c r="FT285" s="9">
        <f>VLOOKUP($C285, Table3[#All], 105, 0)</f>
        <v>0</v>
      </c>
      <c r="FU285" s="9">
        <v>0</v>
      </c>
      <c r="FV285" s="10">
        <f t="shared" si="284"/>
        <v>1</v>
      </c>
      <c r="FW285" s="11"/>
      <c r="FX285" s="9">
        <f>VLOOKUP($C285, Table3[#All], 106, 0)</f>
        <v>0</v>
      </c>
      <c r="FY285" s="9"/>
      <c r="FZ285" s="9">
        <f>VLOOKUP($C285, Table3[#All], 107, 0)</f>
        <v>0.48149999999999998</v>
      </c>
      <c r="GA285" s="9">
        <f>VLOOKUP($C285, Table3[#All], 108, 0)</f>
        <v>0.51849999999999996</v>
      </c>
      <c r="GB285" s="9"/>
      <c r="GC285" s="10">
        <f t="shared" si="301"/>
        <v>4</v>
      </c>
      <c r="GD285" s="81"/>
      <c r="GE285" s="9">
        <f>VLOOKUP($C285, Table3[#All], 109, 0)</f>
        <v>0</v>
      </c>
      <c r="GF285" s="9">
        <f>VLOOKUP($C285, Table3[#All], 110, 0)</f>
        <v>0.17649999999999999</v>
      </c>
      <c r="GG285" s="9">
        <f>VLOOKUP($C285, Table3[#All], 111, 0)</f>
        <v>0.8234999999999999</v>
      </c>
      <c r="GH285" s="9"/>
      <c r="GI285" s="9">
        <f>VLOOKUP($C285, Table3[#All], 112, 0)</f>
        <v>0</v>
      </c>
      <c r="GJ285" s="12">
        <f t="shared" si="285"/>
        <v>3</v>
      </c>
      <c r="GK285" s="11"/>
      <c r="GL285" s="9">
        <f>VLOOKUP($C285, Table3[#All], 113, 0)</f>
        <v>0</v>
      </c>
      <c r="GM285" s="9">
        <f>VLOOKUP($C285, Table3[#All], 114, 0)</f>
        <v>0</v>
      </c>
      <c r="GN285" s="9">
        <f>VLOOKUP($C285, Table3[#All], 115, 0)</f>
        <v>7.4099999999999999E-2</v>
      </c>
      <c r="GO285" s="9">
        <f>VLOOKUP($C285, Table3[#All], 116, 0)</f>
        <v>0.92590000000000006</v>
      </c>
      <c r="GP285" s="9"/>
      <c r="GQ285" s="10">
        <f t="shared" si="286"/>
        <v>4</v>
      </c>
      <c r="GR285" s="11"/>
      <c r="GS285" s="9">
        <f>VLOOKUP($C285, Table2[#All], 3, 0)</f>
        <v>0</v>
      </c>
      <c r="GT285" s="9">
        <f>VLOOKUP($C285, Table2[#All], 4, 0)</f>
        <v>0</v>
      </c>
      <c r="GU285" s="9">
        <f>VLOOKUP($C285, Table2[#All], 5, 0)</f>
        <v>1</v>
      </c>
      <c r="GV285" s="9">
        <f>VLOOKUP($C285, Table2[#All], 6, 0)</f>
        <v>0</v>
      </c>
      <c r="GW285" s="9">
        <f>VLOOKUP($C285, Table2[#All], 7, 0)</f>
        <v>0</v>
      </c>
      <c r="GX285" s="10">
        <f t="shared" si="287"/>
        <v>3</v>
      </c>
      <c r="GY285" s="11"/>
      <c r="GZ285" s="9">
        <v>0</v>
      </c>
      <c r="HA285" s="9">
        <v>0</v>
      </c>
      <c r="HB285" s="9">
        <v>1</v>
      </c>
      <c r="HC285" s="9">
        <v>0</v>
      </c>
      <c r="HD285" s="9"/>
      <c r="HE285" s="10">
        <f t="shared" si="288"/>
        <v>3</v>
      </c>
      <c r="HF285" s="11"/>
      <c r="HG285" s="9">
        <f>VLOOKUP($C285, Table5[#All], 2, 0)</f>
        <v>0</v>
      </c>
      <c r="HH285" s="9">
        <f>VLOOKUP($C285, Table5[#All], 3, 0)</f>
        <v>0</v>
      </c>
      <c r="HI285" s="9">
        <f>VLOOKUP($C285, Table5[#All], 4, 0)</f>
        <v>0</v>
      </c>
      <c r="HJ285" s="9">
        <f>VLOOKUP($C285, Table5[#All], 5, 0)</f>
        <v>0</v>
      </c>
      <c r="HK285" s="9">
        <f>VLOOKUP($C285, Table5[#All], 6, 0)</f>
        <v>1</v>
      </c>
      <c r="HL285" s="10">
        <f t="shared" si="289"/>
        <v>5</v>
      </c>
      <c r="HM285" s="11"/>
      <c r="HN285" s="9">
        <f>VLOOKUP($C285, Table5[#All], 7, 0)</f>
        <v>0</v>
      </c>
      <c r="HO285" s="9">
        <f>VLOOKUP($C285, Table5[#All], 8, 0)</f>
        <v>0</v>
      </c>
      <c r="HP285" s="9">
        <f>VLOOKUP($C285, Table5[#All], 9, 0)</f>
        <v>1</v>
      </c>
      <c r="HQ285" s="9">
        <f>VLOOKUP($C285, Table5[#All], 10, 0)</f>
        <v>0</v>
      </c>
      <c r="HR285" s="9">
        <f>VLOOKUP($C285, Table5[#All], 11, 0)</f>
        <v>0</v>
      </c>
      <c r="HS285" s="10">
        <f t="shared" si="290"/>
        <v>3</v>
      </c>
      <c r="HT285" s="11"/>
      <c r="HU285" s="9">
        <f>VLOOKUP($C285, Table5[#All], 12, 0)</f>
        <v>1</v>
      </c>
      <c r="HV285" s="9">
        <f>VLOOKUP($C285, Table5[#All], 13, 0)</f>
        <v>0</v>
      </c>
      <c r="HW285" s="9">
        <f>VLOOKUP($C285, Table5[#All], 14, 0)</f>
        <v>0</v>
      </c>
      <c r="HX285" s="9">
        <f>VLOOKUP($C285, Table5[#All], 15, 0)</f>
        <v>0</v>
      </c>
      <c r="HY285" s="9">
        <f>VLOOKUP($C285, Table5[#All], 16, 0)</f>
        <v>0</v>
      </c>
      <c r="HZ285" s="10">
        <f t="shared" si="291"/>
        <v>1</v>
      </c>
      <c r="IA285" s="11"/>
      <c r="IB285" s="9">
        <f>VLOOKUP($C285, Table5[#All], 17, 0)</f>
        <v>1</v>
      </c>
      <c r="IC285" s="9">
        <f>VLOOKUP($C285, Table5[#All], 18, 0)</f>
        <v>0</v>
      </c>
      <c r="ID285" s="9">
        <f>VLOOKUP($C285, Table5[#All], 19, 0)</f>
        <v>0</v>
      </c>
      <c r="IE285" s="9">
        <f>VLOOKUP($C285, Table5[#All], 20, 0)</f>
        <v>0</v>
      </c>
      <c r="IF285" s="9">
        <f>VLOOKUP($C285, Table5[#All], 21, 0)</f>
        <v>0</v>
      </c>
      <c r="IG285" s="10">
        <f t="shared" si="292"/>
        <v>1</v>
      </c>
      <c r="IH285" s="11"/>
      <c r="II285" s="9">
        <f>VLOOKUP($C285, Table5[#All], 22, 0)</f>
        <v>1</v>
      </c>
      <c r="IJ285" s="9">
        <f>VLOOKUP($C285, Table5[#All], 23, 0)</f>
        <v>0</v>
      </c>
      <c r="IK285" s="9">
        <f>VLOOKUP($C285, Table5[#All], 24, 0)</f>
        <v>0</v>
      </c>
      <c r="IL285" s="9">
        <f>VLOOKUP($C285, Table5[#All], 25, 0)</f>
        <v>0</v>
      </c>
      <c r="IM285" s="9">
        <f>VLOOKUP($C285, Table5[#All], 26, 0)</f>
        <v>0</v>
      </c>
      <c r="IN285" s="10">
        <f t="shared" si="293"/>
        <v>1</v>
      </c>
      <c r="IO285" s="11"/>
      <c r="IP285" s="9">
        <v>1</v>
      </c>
      <c r="IQ285" s="9">
        <v>0</v>
      </c>
      <c r="IR285" s="9">
        <v>0</v>
      </c>
      <c r="IS285" s="9">
        <v>0</v>
      </c>
      <c r="IT285" s="9">
        <v>0</v>
      </c>
      <c r="IU285" s="10">
        <f t="shared" si="294"/>
        <v>1</v>
      </c>
      <c r="IV285" s="82"/>
    </row>
    <row r="286" spans="1:256" ht="16.3" thickTop="1" thickBot="1" x14ac:dyDescent="0.35">
      <c r="A286" s="16" t="s">
        <v>698</v>
      </c>
      <c r="B286" s="16" t="s">
        <v>717</v>
      </c>
      <c r="C286" s="16" t="s">
        <v>718</v>
      </c>
      <c r="D286" s="11"/>
      <c r="E286" s="9">
        <f>VLOOKUP($C286, Table3[#All], 2, 0)</f>
        <v>5.5599999999999997E-2</v>
      </c>
      <c r="F286" s="9"/>
      <c r="G286" s="9">
        <f>VLOOKUP($C286, Table3[#All], 3, 0)</f>
        <v>0</v>
      </c>
      <c r="H286" s="9">
        <f>VLOOKUP($C286, Table3[#All], 4, 0)</f>
        <v>0.44439999999999996</v>
      </c>
      <c r="I286" s="9">
        <f>VLOOKUP($C286, Table3[#All], 5, 0)</f>
        <v>0.5</v>
      </c>
      <c r="J286" s="10">
        <f t="shared" si="295"/>
        <v>5</v>
      </c>
      <c r="K286" s="11"/>
      <c r="L286" s="9">
        <f>VLOOKUP($C286, Table3[#All], 6, 0)</f>
        <v>0</v>
      </c>
      <c r="M286" s="9"/>
      <c r="N286" s="9">
        <f>VLOOKUP($C286, Table3[#All], 7, 0)</f>
        <v>0</v>
      </c>
      <c r="O286" s="9">
        <f>VLOOKUP($C286, Table3[#All], 8, 0)</f>
        <v>1</v>
      </c>
      <c r="P286" s="9">
        <f>VLOOKUP($C286, Table3[#All], 9, 0)</f>
        <v>0</v>
      </c>
      <c r="Q286" s="10">
        <f t="shared" si="296"/>
        <v>4</v>
      </c>
      <c r="R286" s="11"/>
      <c r="S286" s="9">
        <f>VLOOKUP($C286, Table3[#All], 10, 0)</f>
        <v>0</v>
      </c>
      <c r="T286" s="9">
        <f>VLOOKUP($C286, Table3[#All], 11, 0)</f>
        <v>0</v>
      </c>
      <c r="U286" s="9">
        <f>VLOOKUP($C286, Table3[#All], 12, 0)</f>
        <v>0.61109999999999998</v>
      </c>
      <c r="V286" s="9">
        <f>VLOOKUP($C286, Table3[#All], 13, 0)</f>
        <v>0.38890000000000002</v>
      </c>
      <c r="W286" s="9">
        <f>VLOOKUP($C286, Table3[#All], 14, 0)</f>
        <v>0</v>
      </c>
      <c r="X286" s="10">
        <f t="shared" si="297"/>
        <v>4</v>
      </c>
      <c r="Y286" s="11"/>
      <c r="Z286" s="9">
        <f>VLOOKUP($C286, Table3[#All], 15, 0)</f>
        <v>0</v>
      </c>
      <c r="AA286" s="9">
        <f>VLOOKUP($C286, Table3[#All], 16, 0)</f>
        <v>0.61109999999999998</v>
      </c>
      <c r="AB286" s="9">
        <f>VLOOKUP($C286, Table3[#All], 17, 0)</f>
        <v>0.38890000000000002</v>
      </c>
      <c r="AC286" s="9">
        <f>VLOOKUP($C286, Table3[#All], 18, 0)</f>
        <v>0</v>
      </c>
      <c r="AD286" s="9">
        <f>VLOOKUP($C286, Table3[#All], 19, 0)</f>
        <v>0</v>
      </c>
      <c r="AE286" s="10">
        <f t="shared" si="267"/>
        <v>3</v>
      </c>
      <c r="AF286" s="11"/>
      <c r="AG286" s="9">
        <f>VLOOKUP($C286, Table3[#All], 20, 0)</f>
        <v>0</v>
      </c>
      <c r="AH286" s="9">
        <f>VLOOKUP($C286, Table3[#All], 21, 0)</f>
        <v>5.5599999999999997E-2</v>
      </c>
      <c r="AI286" s="9">
        <f>VLOOKUP($C286, Table3[#All], 22, 0)</f>
        <v>0.94440000000000002</v>
      </c>
      <c r="AJ286" s="9"/>
      <c r="AK286" s="9"/>
      <c r="AL286" s="10">
        <f t="shared" si="268"/>
        <v>3</v>
      </c>
      <c r="AM286" s="11"/>
      <c r="AN286" s="9">
        <f>VLOOKUP($C286, Table3[#All], 23, 0)</f>
        <v>0</v>
      </c>
      <c r="AO286" s="9">
        <f>VLOOKUP($C286, Table3[#All], 24, 0)</f>
        <v>1</v>
      </c>
      <c r="AP286" s="9">
        <f>VLOOKUP($C286, Table3[#All], 25, 0)</f>
        <v>0</v>
      </c>
      <c r="AQ286" s="9">
        <f>VLOOKUP($C286, Table3[#All], 26, 0)</f>
        <v>0</v>
      </c>
      <c r="AR286" s="9"/>
      <c r="AS286" s="12">
        <f t="shared" si="269"/>
        <v>2</v>
      </c>
      <c r="AT286" s="11"/>
      <c r="AU286" s="9">
        <f>VLOOKUP($C286, Table3[#All], 27, 0)</f>
        <v>0.33329999999999999</v>
      </c>
      <c r="AV286" s="9">
        <f>VLOOKUP($C286, Table3[#All], 28, 0)</f>
        <v>0.55559999999999998</v>
      </c>
      <c r="AW286" s="9">
        <f>VLOOKUP($C286, Table3[#All], 29, 0)</f>
        <v>0.11109999999999999</v>
      </c>
      <c r="AX286" s="9"/>
      <c r="AY286" s="9"/>
      <c r="AZ286" s="10">
        <f t="shared" si="298"/>
        <v>2</v>
      </c>
      <c r="BA286" s="11"/>
      <c r="BB286" s="9">
        <f>VLOOKUP($C286, Table3[#All], 30, 0)</f>
        <v>5.5599999999999997E-2</v>
      </c>
      <c r="BC286" s="9">
        <f>VLOOKUP($C286, Table3[#All], 31, 0)</f>
        <v>0</v>
      </c>
      <c r="BD286" s="9">
        <f>VLOOKUP($C286, Table3[#All], 32, 0)</f>
        <v>0.55559999999999998</v>
      </c>
      <c r="BE286" s="9">
        <f>VLOOKUP($C286, Table3[#All], 33, 0)</f>
        <v>0.38890000000000002</v>
      </c>
      <c r="BF286" s="9"/>
      <c r="BG286" s="10">
        <f t="shared" si="299"/>
        <v>4</v>
      </c>
      <c r="BH286" s="81"/>
      <c r="BI286" s="9">
        <f>VLOOKUP($C286, Table3[#All], 34, 0)</f>
        <v>0</v>
      </c>
      <c r="BJ286" s="9">
        <f>VLOOKUP($C286, Table3[#All], 35, 0)</f>
        <v>0</v>
      </c>
      <c r="BK286" s="9">
        <f>VLOOKUP($C286, Table3[#All], 36, 0)</f>
        <v>0</v>
      </c>
      <c r="BL286" s="9">
        <f>VLOOKUP($C286, Table3[#All], 37, 0)</f>
        <v>0</v>
      </c>
      <c r="BM286" s="9">
        <f>VLOOKUP($C286, Table3[#All], 38, 0)</f>
        <v>0</v>
      </c>
      <c r="BN286" s="10" t="str">
        <f t="shared" si="300"/>
        <v>N/A</v>
      </c>
      <c r="BO286" s="11"/>
      <c r="BP286" s="9">
        <f>VLOOKUP($C286, Table3[#All], 39, 0)</f>
        <v>1</v>
      </c>
      <c r="BQ286" s="9">
        <f>VLOOKUP($C286, Table3[#All], 40, 0)</f>
        <v>0</v>
      </c>
      <c r="BR286" s="9">
        <f>VLOOKUP($C286, Table3[#All], 41, 0)</f>
        <v>0</v>
      </c>
      <c r="BS286" s="9">
        <f>VLOOKUP($C286, Table3[#All], 42, 0)</f>
        <v>0</v>
      </c>
      <c r="BT286" s="9"/>
      <c r="BU286" s="10">
        <f t="shared" si="270"/>
        <v>1</v>
      </c>
      <c r="BV286" s="11"/>
      <c r="BW286" s="9">
        <f>VLOOKUP($C286, Table3[#All], 43, 0)</f>
        <v>5.5599999999999997E-2</v>
      </c>
      <c r="BX286" s="9">
        <f>VLOOKUP($C286, Table3[#All], 44, 0)</f>
        <v>0.94440000000000002</v>
      </c>
      <c r="BY286" s="9">
        <f>VLOOKUP($C286, Table3[#All], 45, 0)</f>
        <v>0</v>
      </c>
      <c r="BZ286" s="9"/>
      <c r="CA286" s="9"/>
      <c r="CB286" s="10">
        <f t="shared" si="271"/>
        <v>2</v>
      </c>
      <c r="CC286" s="81"/>
      <c r="CD286" s="9">
        <f>VLOOKUP($C286, Table3[#All], 46, 0)</f>
        <v>1</v>
      </c>
      <c r="CE286" s="9">
        <f>VLOOKUP($C286, Table3[#All], 47, 0)</f>
        <v>0</v>
      </c>
      <c r="CF286" s="9">
        <f>VLOOKUP($C286, Table3[#All], 48, 0)</f>
        <v>0</v>
      </c>
      <c r="CG286" s="9">
        <f>VLOOKUP($C286, Table3[#All], 49, 0)</f>
        <v>0</v>
      </c>
      <c r="CH286" s="9">
        <f>VLOOKUP($C286, Table3[#All], 50, 0)</f>
        <v>0</v>
      </c>
      <c r="CI286" s="12">
        <f t="shared" si="272"/>
        <v>1</v>
      </c>
      <c r="CJ286" s="13"/>
      <c r="CK286" s="9">
        <f>VLOOKUP($C286, Table3[#All], 51, 0)</f>
        <v>0.38890000000000002</v>
      </c>
      <c r="CL286" s="9">
        <f>VLOOKUP($C286, Table3[#All], 52, 0)</f>
        <v>0.61109999999999998</v>
      </c>
      <c r="CM286" s="9">
        <f>VLOOKUP($C286, Table3[#All], 53, 0)</f>
        <v>0</v>
      </c>
      <c r="CN286" s="9">
        <f>VLOOKUP($C286, Table3[#All], 54, 0)</f>
        <v>0</v>
      </c>
      <c r="CO286" s="9"/>
      <c r="CP286" s="10">
        <f t="shared" si="273"/>
        <v>2</v>
      </c>
      <c r="CQ286" s="11"/>
      <c r="CR286" s="9">
        <f>VLOOKUP($C286, Table3[#All], 55, 0)</f>
        <v>0</v>
      </c>
      <c r="CS286" s="9">
        <f>VLOOKUP($C286, Table3[#All], 56, 0)</f>
        <v>5.5599999999999997E-2</v>
      </c>
      <c r="CT286" s="9">
        <f>VLOOKUP($C286, Table3[#All], 57, 0)</f>
        <v>0.33329999999999999</v>
      </c>
      <c r="CU286" s="9">
        <f>VLOOKUP($C286, Table3[#All], 58, 0)</f>
        <v>0.5</v>
      </c>
      <c r="CV286" s="9">
        <f>VLOOKUP($C286, Table3[#All], 59, 0)</f>
        <v>0.11109999999999999</v>
      </c>
      <c r="CW286" s="14">
        <f t="shared" si="274"/>
        <v>4</v>
      </c>
      <c r="CX286" s="81"/>
      <c r="CY286" s="9">
        <f>VLOOKUP($C286, Table3[#All], 60, 0)</f>
        <v>0.11109999999999999</v>
      </c>
      <c r="CZ286" s="9">
        <f>VLOOKUP($C286, Table3[#All], 61, 0)</f>
        <v>0.77780000000000005</v>
      </c>
      <c r="DA286" s="9">
        <f>VLOOKUP($C286, Table3[#All], 62, 0)</f>
        <v>0.11109999999999999</v>
      </c>
      <c r="DB286" s="9">
        <f>VLOOKUP($C286, Table3[#All], 63, 0)</f>
        <v>0</v>
      </c>
      <c r="DC286" s="9">
        <f>VLOOKUP($C286, Table3[#All], 64, 0)</f>
        <v>0</v>
      </c>
      <c r="DD286" s="10">
        <f t="shared" si="275"/>
        <v>2</v>
      </c>
      <c r="DE286" s="11"/>
      <c r="DF286" s="9">
        <f>VLOOKUP($C286, Table3[#All], 65, 0)</f>
        <v>0.33329999999999999</v>
      </c>
      <c r="DG286" s="9"/>
      <c r="DH286" s="9">
        <f>VLOOKUP($C286, Table3[#All], 66, 0)</f>
        <v>0.66670000000000007</v>
      </c>
      <c r="DI286" s="9"/>
      <c r="DJ286" s="9">
        <f>VLOOKUP($C286, Table3[#All], 67, 0)</f>
        <v>0</v>
      </c>
      <c r="DK286" s="14">
        <f t="shared" si="276"/>
        <v>3</v>
      </c>
      <c r="DL286" s="11"/>
      <c r="DM286" s="9">
        <f>VLOOKUP($C286, Table3[#All], 68, 0)</f>
        <v>1</v>
      </c>
      <c r="DN286" s="9"/>
      <c r="DO286" s="9">
        <f>VLOOKUP($C286, Table3[#All], 69, 0)</f>
        <v>0</v>
      </c>
      <c r="DP286" s="9">
        <f>VLOOKUP($C286, Table3[#All], 70, 0)</f>
        <v>0</v>
      </c>
      <c r="DQ286" s="9"/>
      <c r="DR286" s="14">
        <f t="shared" si="277"/>
        <v>1</v>
      </c>
      <c r="DS286" s="11"/>
      <c r="DT286" s="9">
        <f>VLOOKUP($C286, Table3[#All], 71, 0)</f>
        <v>0</v>
      </c>
      <c r="DU286" s="9">
        <f>VLOOKUP($C286, Table3[#All], 72, 0)</f>
        <v>5.5599999999999997E-2</v>
      </c>
      <c r="DV286" s="9">
        <f>VLOOKUP($C286, Table3[#All], 73, 0)</f>
        <v>0.66670000000000007</v>
      </c>
      <c r="DW286" s="9">
        <f>VLOOKUP($C286, Table3[#All], 74, 0)</f>
        <v>0.27779999999999999</v>
      </c>
      <c r="DX286" s="9">
        <f>VLOOKUP($C286, Table3[#All], 75, 0)</f>
        <v>0</v>
      </c>
      <c r="DY286" s="12">
        <f t="shared" si="266"/>
        <v>4</v>
      </c>
      <c r="DZ286" s="11"/>
      <c r="EA286" s="9">
        <f>VLOOKUP($C286, Table3[#All], 76, 0)</f>
        <v>1</v>
      </c>
      <c r="EB286" s="9">
        <f>VLOOKUP($C286, Table3[#All], 77, 0)</f>
        <v>0</v>
      </c>
      <c r="EC286" s="9">
        <f>VLOOKUP($C286, Table3[#All], 78, 0)</f>
        <v>0</v>
      </c>
      <c r="ED286" s="9">
        <f>VLOOKUP($C286, Table3[#All], 79, 0)</f>
        <v>0</v>
      </c>
      <c r="EE286" s="9">
        <f>VLOOKUP($C286, Table3[#All], 80, 0)</f>
        <v>0</v>
      </c>
      <c r="EF286" s="10">
        <f t="shared" si="278"/>
        <v>1</v>
      </c>
      <c r="EG286" s="9"/>
      <c r="EH286" s="9">
        <f>VLOOKUP($C286, Table3[#All], 81, 0)</f>
        <v>0</v>
      </c>
      <c r="EI286" s="9">
        <f>VLOOKUP($C286, Table3[#All], 82, 0)</f>
        <v>0</v>
      </c>
      <c r="EJ286" s="9">
        <f>VLOOKUP($C286, Table3[#All], 83, 0)</f>
        <v>0</v>
      </c>
      <c r="EK286" s="9">
        <f>VLOOKUP($C286, Table3[#All], 84, 0)</f>
        <v>0</v>
      </c>
      <c r="EL286" s="9">
        <f>VLOOKUP($C286, Table3[#All], 85, 0)</f>
        <v>1</v>
      </c>
      <c r="EM286" s="14">
        <f t="shared" si="279"/>
        <v>5</v>
      </c>
      <c r="EN286" s="11"/>
      <c r="EO286" s="9">
        <f>VLOOKUP($C286, Table3[#All], 86, 0)</f>
        <v>0.88890000000000002</v>
      </c>
      <c r="EP286" s="9"/>
      <c r="EQ286" s="9">
        <f>VLOOKUP($C286, Table3[#All], 87, 0)</f>
        <v>0.11109999999999999</v>
      </c>
      <c r="ER286" s="9"/>
      <c r="ES286" s="9"/>
      <c r="ET286" s="14">
        <f t="shared" si="280"/>
        <v>1</v>
      </c>
      <c r="EU286" s="11"/>
      <c r="EV286" s="9">
        <f>VLOOKUP($C286, Table3[#All], 88, 0)</f>
        <v>1</v>
      </c>
      <c r="EW286" s="9">
        <f>VLOOKUP($C286, Table3[#All], 89, 0)</f>
        <v>0</v>
      </c>
      <c r="EX286" s="9">
        <f>VLOOKUP($C286, Table3[#All], 90, 0)</f>
        <v>0</v>
      </c>
      <c r="EY286" s="9">
        <f>VLOOKUP($C286, Table3[#All], 91, 0)</f>
        <v>0</v>
      </c>
      <c r="EZ286" s="9">
        <f>VLOOKUP($C286, Table3[#All], 92, 0)</f>
        <v>0</v>
      </c>
      <c r="FA286" s="12">
        <f t="shared" si="281"/>
        <v>1</v>
      </c>
      <c r="FB286" s="11"/>
      <c r="FC286" s="9">
        <f>VLOOKUP($C286, Table3[#All], 93, 0)</f>
        <v>0</v>
      </c>
      <c r="FD286" s="9">
        <f>VLOOKUP($C286, Table3[#All], 94, 0)</f>
        <v>0</v>
      </c>
      <c r="FE286" s="9">
        <f>VLOOKUP($C286, Table3[#All], 95, 0)</f>
        <v>0.77780000000000005</v>
      </c>
      <c r="FF286" s="9">
        <f>VLOOKUP($C286, Table3[#All], 96, 0)</f>
        <v>0.22219999999999998</v>
      </c>
      <c r="FG286" s="9"/>
      <c r="FH286" s="10">
        <f t="shared" si="282"/>
        <v>3</v>
      </c>
      <c r="FI286" s="11"/>
      <c r="FJ286" s="9">
        <f>VLOOKUP($C286, Table3[#All], 97, 0)</f>
        <v>0</v>
      </c>
      <c r="FK286" s="9">
        <f>VLOOKUP($C286, Table3[#All], 98, 0)</f>
        <v>0</v>
      </c>
      <c r="FL286" s="9">
        <f>VLOOKUP($C286, Table3[#All], 99, 0)</f>
        <v>0</v>
      </c>
      <c r="FM286" s="9">
        <f>VLOOKUP($C286, Table3[#All], 100, 0)</f>
        <v>1</v>
      </c>
      <c r="FN286" s="9">
        <f>VLOOKUP($C286, Table3[#All], 101, 0)</f>
        <v>0</v>
      </c>
      <c r="FO286" s="14">
        <f t="shared" si="283"/>
        <v>4</v>
      </c>
      <c r="FP286" s="11"/>
      <c r="FQ286" s="9">
        <f>VLOOKUP($C286, Table3[#All], 102, 0)</f>
        <v>1</v>
      </c>
      <c r="FR286" s="9">
        <f>VLOOKUP($C286, Table3[#All], 103, 0)</f>
        <v>0</v>
      </c>
      <c r="FS286" s="9">
        <f>VLOOKUP($C286, Table3[#All], 104, 0)</f>
        <v>0</v>
      </c>
      <c r="FT286" s="9">
        <f>VLOOKUP($C286, Table3[#All], 105, 0)</f>
        <v>0</v>
      </c>
      <c r="FU286" s="9">
        <v>0</v>
      </c>
      <c r="FV286" s="10">
        <f t="shared" si="284"/>
        <v>1</v>
      </c>
      <c r="FW286" s="11"/>
      <c r="FX286" s="9">
        <f>VLOOKUP($C286, Table3[#All], 106, 0)</f>
        <v>0</v>
      </c>
      <c r="FY286" s="9"/>
      <c r="FZ286" s="9">
        <f>VLOOKUP($C286, Table3[#All], 107, 0)</f>
        <v>0.5</v>
      </c>
      <c r="GA286" s="9">
        <f>VLOOKUP($C286, Table3[#All], 108, 0)</f>
        <v>0.5</v>
      </c>
      <c r="GB286" s="9"/>
      <c r="GC286" s="10">
        <f t="shared" si="301"/>
        <v>4</v>
      </c>
      <c r="GD286" s="81"/>
      <c r="GE286" s="9">
        <f>VLOOKUP($C286, Table3[#All], 109, 0)</f>
        <v>0.3</v>
      </c>
      <c r="GF286" s="9">
        <f>VLOOKUP($C286, Table3[#All], 110, 0)</f>
        <v>0.3</v>
      </c>
      <c r="GG286" s="9">
        <f>VLOOKUP($C286, Table3[#All], 111, 0)</f>
        <v>0.4</v>
      </c>
      <c r="GH286" s="9"/>
      <c r="GI286" s="9">
        <f>VLOOKUP($C286, Table3[#All], 112, 0)</f>
        <v>0</v>
      </c>
      <c r="GJ286" s="12">
        <f t="shared" si="285"/>
        <v>3</v>
      </c>
      <c r="GK286" s="11"/>
      <c r="GL286" s="9">
        <f>VLOOKUP($C286, Table3[#All], 113, 0)</f>
        <v>0</v>
      </c>
      <c r="GM286" s="9">
        <f>VLOOKUP($C286, Table3[#All], 114, 0)</f>
        <v>0</v>
      </c>
      <c r="GN286" s="9">
        <f>VLOOKUP($C286, Table3[#All], 115, 0)</f>
        <v>0</v>
      </c>
      <c r="GO286" s="9">
        <f>VLOOKUP($C286, Table3[#All], 116, 0)</f>
        <v>1</v>
      </c>
      <c r="GP286" s="9"/>
      <c r="GQ286" s="10">
        <f t="shared" si="286"/>
        <v>4</v>
      </c>
      <c r="GR286" s="11"/>
      <c r="GS286" s="9">
        <f>VLOOKUP($C286, Table2[#All], 3, 0)</f>
        <v>0</v>
      </c>
      <c r="GT286" s="9">
        <f>VLOOKUP($C286, Table2[#All], 4, 0)</f>
        <v>0</v>
      </c>
      <c r="GU286" s="9">
        <f>VLOOKUP($C286, Table2[#All], 5, 0)</f>
        <v>1</v>
      </c>
      <c r="GV286" s="9">
        <f>VLOOKUP($C286, Table2[#All], 6, 0)</f>
        <v>0</v>
      </c>
      <c r="GW286" s="9">
        <f>VLOOKUP($C286, Table2[#All], 7, 0)</f>
        <v>0</v>
      </c>
      <c r="GX286" s="10">
        <f t="shared" si="287"/>
        <v>3</v>
      </c>
      <c r="GY286" s="11"/>
      <c r="GZ286" s="9">
        <v>0</v>
      </c>
      <c r="HA286" s="9">
        <v>0</v>
      </c>
      <c r="HB286" s="9">
        <v>1</v>
      </c>
      <c r="HC286" s="9">
        <v>0</v>
      </c>
      <c r="HD286" s="9"/>
      <c r="HE286" s="10">
        <f t="shared" si="288"/>
        <v>3</v>
      </c>
      <c r="HF286" s="11"/>
      <c r="HG286" s="9">
        <f>VLOOKUP($C286, Table5[#All], 2, 0)</f>
        <v>0</v>
      </c>
      <c r="HH286" s="9">
        <f>VLOOKUP($C286, Table5[#All], 3, 0)</f>
        <v>0</v>
      </c>
      <c r="HI286" s="9">
        <f>VLOOKUP($C286, Table5[#All], 4, 0)</f>
        <v>0</v>
      </c>
      <c r="HJ286" s="9">
        <f>VLOOKUP($C286, Table5[#All], 5, 0)</f>
        <v>1</v>
      </c>
      <c r="HK286" s="9">
        <f>VLOOKUP($C286, Table5[#All], 6, 0)</f>
        <v>0</v>
      </c>
      <c r="HL286" s="10">
        <f t="shared" si="289"/>
        <v>4</v>
      </c>
      <c r="HM286" s="11"/>
      <c r="HN286" s="9">
        <f>VLOOKUP($C286, Table5[#All], 7, 0)</f>
        <v>0</v>
      </c>
      <c r="HO286" s="9">
        <f>VLOOKUP($C286, Table5[#All], 8, 0)</f>
        <v>0</v>
      </c>
      <c r="HP286" s="9">
        <f>VLOOKUP($C286, Table5[#All], 9, 0)</f>
        <v>1</v>
      </c>
      <c r="HQ286" s="9">
        <f>VLOOKUP($C286, Table5[#All], 10, 0)</f>
        <v>0</v>
      </c>
      <c r="HR286" s="9">
        <f>VLOOKUP($C286, Table5[#All], 11, 0)</f>
        <v>0</v>
      </c>
      <c r="HS286" s="10">
        <f t="shared" si="290"/>
        <v>3</v>
      </c>
      <c r="HT286" s="11"/>
      <c r="HU286" s="9">
        <f>VLOOKUP($C286, Table5[#All], 12, 0)</f>
        <v>1</v>
      </c>
      <c r="HV286" s="9">
        <f>VLOOKUP($C286, Table5[#All], 13, 0)</f>
        <v>0</v>
      </c>
      <c r="HW286" s="9">
        <f>VLOOKUP($C286, Table5[#All], 14, 0)</f>
        <v>0</v>
      </c>
      <c r="HX286" s="9">
        <f>VLOOKUP($C286, Table5[#All], 15, 0)</f>
        <v>0</v>
      </c>
      <c r="HY286" s="9">
        <f>VLOOKUP($C286, Table5[#All], 16, 0)</f>
        <v>0</v>
      </c>
      <c r="HZ286" s="10">
        <f t="shared" si="291"/>
        <v>1</v>
      </c>
      <c r="IA286" s="11"/>
      <c r="IB286" s="9">
        <f>VLOOKUP($C286, Table5[#All], 17, 0)</f>
        <v>0</v>
      </c>
      <c r="IC286" s="9">
        <f>VLOOKUP($C286, Table5[#All], 18, 0)</f>
        <v>1</v>
      </c>
      <c r="ID286" s="9">
        <f>VLOOKUP($C286, Table5[#All], 19, 0)</f>
        <v>0</v>
      </c>
      <c r="IE286" s="9">
        <f>VLOOKUP($C286, Table5[#All], 20, 0)</f>
        <v>0</v>
      </c>
      <c r="IF286" s="9">
        <f>VLOOKUP($C286, Table5[#All], 21, 0)</f>
        <v>0</v>
      </c>
      <c r="IG286" s="10">
        <f t="shared" si="292"/>
        <v>2</v>
      </c>
      <c r="IH286" s="11"/>
      <c r="II286" s="9">
        <f>VLOOKUP($C286, Table5[#All], 22, 0)</f>
        <v>1</v>
      </c>
      <c r="IJ286" s="9">
        <f>VLOOKUP($C286, Table5[#All], 23, 0)</f>
        <v>0</v>
      </c>
      <c r="IK286" s="9">
        <f>VLOOKUP($C286, Table5[#All], 24, 0)</f>
        <v>0</v>
      </c>
      <c r="IL286" s="9">
        <f>VLOOKUP($C286, Table5[#All], 25, 0)</f>
        <v>0</v>
      </c>
      <c r="IM286" s="9">
        <f>VLOOKUP($C286, Table5[#All], 26, 0)</f>
        <v>0</v>
      </c>
      <c r="IN286" s="10">
        <f t="shared" si="293"/>
        <v>1</v>
      </c>
      <c r="IO286" s="11"/>
      <c r="IP286" s="9">
        <v>1</v>
      </c>
      <c r="IQ286" s="9">
        <v>0</v>
      </c>
      <c r="IR286" s="9">
        <v>0</v>
      </c>
      <c r="IS286" s="9">
        <v>0</v>
      </c>
      <c r="IT286" s="9">
        <v>0</v>
      </c>
      <c r="IU286" s="10">
        <f t="shared" si="294"/>
        <v>1</v>
      </c>
      <c r="IV286" s="82"/>
    </row>
    <row r="287" spans="1:256" ht="16.3" thickTop="1" thickBot="1" x14ac:dyDescent="0.35">
      <c r="A287" s="16" t="s">
        <v>719</v>
      </c>
      <c r="B287" s="16" t="s">
        <v>720</v>
      </c>
      <c r="C287" s="16" t="s">
        <v>721</v>
      </c>
      <c r="D287" s="11"/>
      <c r="E287" s="9">
        <f>VLOOKUP($C287, Table3[#All], 2, 0)</f>
        <v>0.57689999999999997</v>
      </c>
      <c r="F287" s="9"/>
      <c r="G287" s="9">
        <f>VLOOKUP($C287, Table3[#All], 3, 0)</f>
        <v>0.26919999999999999</v>
      </c>
      <c r="H287" s="9">
        <f>VLOOKUP($C287, Table3[#All], 4, 0)</f>
        <v>0.15380000000000002</v>
      </c>
      <c r="I287" s="9">
        <f>VLOOKUP($C287, Table3[#All], 5, 0)</f>
        <v>0</v>
      </c>
      <c r="J287" s="10">
        <f t="shared" si="295"/>
        <v>3</v>
      </c>
      <c r="K287" s="11"/>
      <c r="L287" s="9">
        <f>VLOOKUP($C287, Table3[#All], 6, 0)</f>
        <v>0</v>
      </c>
      <c r="M287" s="9"/>
      <c r="N287" s="9">
        <f>VLOOKUP($C287, Table3[#All], 7, 0)</f>
        <v>0</v>
      </c>
      <c r="O287" s="9">
        <f>VLOOKUP($C287, Table3[#All], 8, 0)</f>
        <v>1</v>
      </c>
      <c r="P287" s="9">
        <f>VLOOKUP($C287, Table3[#All], 9, 0)</f>
        <v>0</v>
      </c>
      <c r="Q287" s="10">
        <f t="shared" si="296"/>
        <v>4</v>
      </c>
      <c r="R287" s="11"/>
      <c r="S287" s="9">
        <f>VLOOKUP($C287, Table3[#All], 10, 0)</f>
        <v>0</v>
      </c>
      <c r="T287" s="9">
        <f>VLOOKUP($C287, Table3[#All], 11, 0)</f>
        <v>3.85E-2</v>
      </c>
      <c r="U287" s="9">
        <f>VLOOKUP($C287, Table3[#All], 12, 0)</f>
        <v>0.57689999999999997</v>
      </c>
      <c r="V287" s="9">
        <f>VLOOKUP($C287, Table3[#All], 13, 0)</f>
        <v>0.3846</v>
      </c>
      <c r="W287" s="9">
        <f>VLOOKUP($C287, Table3[#All], 14, 0)</f>
        <v>0</v>
      </c>
      <c r="X287" s="10">
        <f t="shared" si="297"/>
        <v>4</v>
      </c>
      <c r="Y287" s="11"/>
      <c r="Z287" s="9">
        <f>VLOOKUP($C287, Table3[#All], 15, 0)</f>
        <v>0</v>
      </c>
      <c r="AA287" s="9">
        <f>VLOOKUP($C287, Table3[#All], 16, 0)</f>
        <v>0.15380000000000002</v>
      </c>
      <c r="AB287" s="9">
        <f>VLOOKUP($C287, Table3[#All], 17, 0)</f>
        <v>0.26919999999999999</v>
      </c>
      <c r="AC287" s="9">
        <f>VLOOKUP($C287, Table3[#All], 18, 0)</f>
        <v>0.46149999999999997</v>
      </c>
      <c r="AD287" s="9">
        <f>VLOOKUP($C287, Table3[#All], 19, 0)</f>
        <v>0.11539999999999999</v>
      </c>
      <c r="AE287" s="10">
        <f t="shared" si="267"/>
        <v>4</v>
      </c>
      <c r="AF287" s="11"/>
      <c r="AG287" s="9">
        <f>VLOOKUP($C287, Table3[#All], 20, 0)</f>
        <v>0</v>
      </c>
      <c r="AH287" s="9">
        <f>VLOOKUP($C287, Table3[#All], 21, 0)</f>
        <v>0.76919999999999999</v>
      </c>
      <c r="AI287" s="9">
        <f>VLOOKUP($C287, Table3[#All], 22, 0)</f>
        <v>0.23079999999999998</v>
      </c>
      <c r="AJ287" s="9"/>
      <c r="AK287" s="9"/>
      <c r="AL287" s="10">
        <f t="shared" si="268"/>
        <v>2</v>
      </c>
      <c r="AM287" s="11"/>
      <c r="AN287" s="9">
        <f>VLOOKUP($C287, Table3[#All], 23, 0)</f>
        <v>1</v>
      </c>
      <c r="AO287" s="9">
        <f>VLOOKUP($C287, Table3[#All], 24, 0)</f>
        <v>0</v>
      </c>
      <c r="AP287" s="9">
        <f>VLOOKUP($C287, Table3[#All], 25, 0)</f>
        <v>0</v>
      </c>
      <c r="AQ287" s="9">
        <f>VLOOKUP($C287, Table3[#All], 26, 0)</f>
        <v>0</v>
      </c>
      <c r="AR287" s="9"/>
      <c r="AS287" s="12">
        <f t="shared" si="269"/>
        <v>1</v>
      </c>
      <c r="AT287" s="11"/>
      <c r="AU287" s="9">
        <f>VLOOKUP($C287, Table3[#All], 27, 0)</f>
        <v>0.96150000000000002</v>
      </c>
      <c r="AV287" s="9">
        <f>VLOOKUP($C287, Table3[#All], 28, 0)</f>
        <v>0</v>
      </c>
      <c r="AW287" s="9">
        <f>VLOOKUP($C287, Table3[#All], 29, 0)</f>
        <v>3.85E-2</v>
      </c>
      <c r="AX287" s="9"/>
      <c r="AY287" s="9"/>
      <c r="AZ287" s="10">
        <f t="shared" si="298"/>
        <v>1</v>
      </c>
      <c r="BA287" s="11"/>
      <c r="BB287" s="9">
        <f>VLOOKUP($C287, Table3[#All], 30, 0)</f>
        <v>0.46149999999999997</v>
      </c>
      <c r="BC287" s="9">
        <f>VLOOKUP($C287, Table3[#All], 31, 0)</f>
        <v>0.5</v>
      </c>
      <c r="BD287" s="9">
        <f>VLOOKUP($C287, Table3[#All], 32, 0)</f>
        <v>3.85E-2</v>
      </c>
      <c r="BE287" s="9">
        <f>VLOOKUP($C287, Table3[#All], 33, 0)</f>
        <v>0</v>
      </c>
      <c r="BF287" s="9"/>
      <c r="BG287" s="10">
        <f t="shared" si="299"/>
        <v>2</v>
      </c>
      <c r="BH287" s="81"/>
      <c r="BI287" s="9">
        <f>VLOOKUP($C287, Table3[#All], 34, 0)</f>
        <v>0</v>
      </c>
      <c r="BJ287" s="9">
        <f>VLOOKUP($C287, Table3[#All], 35, 0)</f>
        <v>0</v>
      </c>
      <c r="BK287" s="9">
        <f>VLOOKUP($C287, Table3[#All], 36, 0)</f>
        <v>0</v>
      </c>
      <c r="BL287" s="9">
        <f>VLOOKUP($C287, Table3[#All], 37, 0)</f>
        <v>0</v>
      </c>
      <c r="BM287" s="9">
        <f>VLOOKUP($C287, Table3[#All], 38, 0)</f>
        <v>0</v>
      </c>
      <c r="BN287" s="10" t="str">
        <f t="shared" si="300"/>
        <v>N/A</v>
      </c>
      <c r="BO287" s="11"/>
      <c r="BP287" s="9">
        <f>VLOOKUP($C287, Table3[#All], 39, 0)</f>
        <v>0</v>
      </c>
      <c r="BQ287" s="9">
        <f>VLOOKUP($C287, Table3[#All], 40, 0)</f>
        <v>1</v>
      </c>
      <c r="BR287" s="9">
        <f>VLOOKUP($C287, Table3[#All], 41, 0)</f>
        <v>0</v>
      </c>
      <c r="BS287" s="9">
        <f>VLOOKUP($C287, Table3[#All], 42, 0)</f>
        <v>0</v>
      </c>
      <c r="BT287" s="9"/>
      <c r="BU287" s="10">
        <f t="shared" si="270"/>
        <v>2</v>
      </c>
      <c r="BV287" s="11"/>
      <c r="BW287" s="9">
        <f>VLOOKUP($C287, Table3[#All], 43, 0)</f>
        <v>1</v>
      </c>
      <c r="BX287" s="9">
        <f>VLOOKUP($C287, Table3[#All], 44, 0)</f>
        <v>0</v>
      </c>
      <c r="BY287" s="9">
        <f>VLOOKUP($C287, Table3[#All], 45, 0)</f>
        <v>0</v>
      </c>
      <c r="BZ287" s="9"/>
      <c r="CA287" s="9"/>
      <c r="CB287" s="10">
        <f t="shared" si="271"/>
        <v>1</v>
      </c>
      <c r="CC287" s="81"/>
      <c r="CD287" s="9">
        <f>VLOOKUP($C287, Table3[#All], 46, 0)</f>
        <v>1</v>
      </c>
      <c r="CE287" s="9">
        <f>VLOOKUP($C287, Table3[#All], 47, 0)</f>
        <v>0</v>
      </c>
      <c r="CF287" s="9">
        <f>VLOOKUP($C287, Table3[#All], 48, 0)</f>
        <v>0</v>
      </c>
      <c r="CG287" s="9">
        <f>VLOOKUP($C287, Table3[#All], 49, 0)</f>
        <v>0</v>
      </c>
      <c r="CH287" s="9">
        <f>VLOOKUP($C287, Table3[#All], 50, 0)</f>
        <v>0</v>
      </c>
      <c r="CI287" s="12">
        <f t="shared" si="272"/>
        <v>1</v>
      </c>
      <c r="CJ287" s="13"/>
      <c r="CK287" s="9">
        <f>VLOOKUP($C287, Table3[#All], 51, 0)</f>
        <v>0.84620000000000006</v>
      </c>
      <c r="CL287" s="9">
        <f>VLOOKUP($C287, Table3[#All], 52, 0)</f>
        <v>0.15380000000000002</v>
      </c>
      <c r="CM287" s="9">
        <f>VLOOKUP($C287, Table3[#All], 53, 0)</f>
        <v>0</v>
      </c>
      <c r="CN287" s="9">
        <f>VLOOKUP($C287, Table3[#All], 54, 0)</f>
        <v>0</v>
      </c>
      <c r="CO287" s="9"/>
      <c r="CP287" s="10">
        <f t="shared" si="273"/>
        <v>1</v>
      </c>
      <c r="CQ287" s="11"/>
      <c r="CR287" s="9">
        <f>VLOOKUP($C287, Table3[#All], 55, 0)</f>
        <v>0.34619999999999995</v>
      </c>
      <c r="CS287" s="9">
        <f>VLOOKUP($C287, Table3[#All], 56, 0)</f>
        <v>0.3846</v>
      </c>
      <c r="CT287" s="9">
        <f>VLOOKUP($C287, Table3[#All], 57, 0)</f>
        <v>0.11539999999999999</v>
      </c>
      <c r="CU287" s="9">
        <f>VLOOKUP($C287, Table3[#All], 58, 0)</f>
        <v>0.15380000000000002</v>
      </c>
      <c r="CV287" s="9">
        <f>VLOOKUP($C287, Table3[#All], 59, 0)</f>
        <v>0</v>
      </c>
      <c r="CW287" s="14">
        <f t="shared" si="274"/>
        <v>3</v>
      </c>
      <c r="CX287" s="81"/>
      <c r="CY287" s="9">
        <f>VLOOKUP($C287, Table3[#All], 60, 0)</f>
        <v>0.15380000000000002</v>
      </c>
      <c r="CZ287" s="9">
        <f>VLOOKUP($C287, Table3[#All], 61, 0)</f>
        <v>0.80769999999999997</v>
      </c>
      <c r="DA287" s="9">
        <f>VLOOKUP($C287, Table3[#All], 62, 0)</f>
        <v>3.85E-2</v>
      </c>
      <c r="DB287" s="9">
        <f>VLOOKUP($C287, Table3[#All], 63, 0)</f>
        <v>0</v>
      </c>
      <c r="DC287" s="9">
        <f>VLOOKUP($C287, Table3[#All], 64, 0)</f>
        <v>0</v>
      </c>
      <c r="DD287" s="10">
        <f t="shared" si="275"/>
        <v>2</v>
      </c>
      <c r="DE287" s="11"/>
      <c r="DF287" s="9">
        <f>VLOOKUP($C287, Table3[#All], 65, 0)</f>
        <v>7.690000000000001E-2</v>
      </c>
      <c r="DG287" s="9"/>
      <c r="DH287" s="9">
        <f>VLOOKUP($C287, Table3[#All], 66, 0)</f>
        <v>0.80769999999999997</v>
      </c>
      <c r="DI287" s="9"/>
      <c r="DJ287" s="9">
        <f>VLOOKUP($C287, Table3[#All], 67, 0)</f>
        <v>0.11539999999999999</v>
      </c>
      <c r="DK287" s="14">
        <f t="shared" si="276"/>
        <v>3</v>
      </c>
      <c r="DL287" s="11"/>
      <c r="DM287" s="9">
        <f>VLOOKUP($C287, Table3[#All], 68, 0)</f>
        <v>1</v>
      </c>
      <c r="DN287" s="9"/>
      <c r="DO287" s="9">
        <f>VLOOKUP($C287, Table3[#All], 69, 0)</f>
        <v>0</v>
      </c>
      <c r="DP287" s="9">
        <f>VLOOKUP($C287, Table3[#All], 70, 0)</f>
        <v>0</v>
      </c>
      <c r="DQ287" s="9"/>
      <c r="DR287" s="14">
        <f t="shared" si="277"/>
        <v>1</v>
      </c>
      <c r="DS287" s="11"/>
      <c r="DT287" s="9">
        <f>VLOOKUP($C287, Table3[#All], 71, 0)</f>
        <v>7.690000000000001E-2</v>
      </c>
      <c r="DU287" s="9">
        <f>VLOOKUP($C287, Table3[#All], 72, 0)</f>
        <v>0.69230000000000003</v>
      </c>
      <c r="DV287" s="9">
        <f>VLOOKUP($C287, Table3[#All], 73, 0)</f>
        <v>0.15380000000000002</v>
      </c>
      <c r="DW287" s="9">
        <f>VLOOKUP($C287, Table3[#All], 74, 0)</f>
        <v>7.690000000000001E-2</v>
      </c>
      <c r="DX287" s="9">
        <f>VLOOKUP($C287, Table3[#All], 75, 0)</f>
        <v>0</v>
      </c>
      <c r="DY287" s="12">
        <f t="shared" si="266"/>
        <v>2</v>
      </c>
      <c r="DZ287" s="11"/>
      <c r="EA287" s="9">
        <f>VLOOKUP($C287, Table3[#All], 76, 0)</f>
        <v>1</v>
      </c>
      <c r="EB287" s="9">
        <f>VLOOKUP($C287, Table3[#All], 77, 0)</f>
        <v>0</v>
      </c>
      <c r="EC287" s="9">
        <f>VLOOKUP($C287, Table3[#All], 78, 0)</f>
        <v>0</v>
      </c>
      <c r="ED287" s="9">
        <f>VLOOKUP($C287, Table3[#All], 79, 0)</f>
        <v>0</v>
      </c>
      <c r="EE287" s="9">
        <f>VLOOKUP($C287, Table3[#All], 80, 0)</f>
        <v>0</v>
      </c>
      <c r="EF287" s="10">
        <f t="shared" si="278"/>
        <v>1</v>
      </c>
      <c r="EG287" s="9"/>
      <c r="EH287" s="9">
        <f>VLOOKUP($C287, Table3[#All], 81, 0)</f>
        <v>1</v>
      </c>
      <c r="EI287" s="9">
        <f>VLOOKUP($C287, Table3[#All], 82, 0)</f>
        <v>0</v>
      </c>
      <c r="EJ287" s="9">
        <f>VLOOKUP($C287, Table3[#All], 83, 0)</f>
        <v>0</v>
      </c>
      <c r="EK287" s="9">
        <f>VLOOKUP($C287, Table3[#All], 84, 0)</f>
        <v>0</v>
      </c>
      <c r="EL287" s="9">
        <f>VLOOKUP($C287, Table3[#All], 85, 0)</f>
        <v>0</v>
      </c>
      <c r="EM287" s="14">
        <f t="shared" si="279"/>
        <v>1</v>
      </c>
      <c r="EN287" s="11"/>
      <c r="EO287" s="9">
        <f>VLOOKUP($C287, Table3[#All], 86, 0)</f>
        <v>7.690000000000001E-2</v>
      </c>
      <c r="EP287" s="9"/>
      <c r="EQ287" s="9">
        <f>VLOOKUP($C287, Table3[#All], 87, 0)</f>
        <v>0.92310000000000003</v>
      </c>
      <c r="ER287" s="9"/>
      <c r="ES287" s="9"/>
      <c r="ET287" s="14">
        <f t="shared" si="280"/>
        <v>3</v>
      </c>
      <c r="EU287" s="11"/>
      <c r="EV287" s="9">
        <f>VLOOKUP($C287, Table3[#All], 88, 0)</f>
        <v>1</v>
      </c>
      <c r="EW287" s="9">
        <f>VLOOKUP($C287, Table3[#All], 89, 0)</f>
        <v>0</v>
      </c>
      <c r="EX287" s="9">
        <f>VLOOKUP($C287, Table3[#All], 90, 0)</f>
        <v>0</v>
      </c>
      <c r="EY287" s="9">
        <f>VLOOKUP($C287, Table3[#All], 91, 0)</f>
        <v>0</v>
      </c>
      <c r="EZ287" s="9">
        <f>VLOOKUP($C287, Table3[#All], 92, 0)</f>
        <v>0</v>
      </c>
      <c r="FA287" s="12">
        <f t="shared" si="281"/>
        <v>1</v>
      </c>
      <c r="FB287" s="11"/>
      <c r="FC287" s="9">
        <f>VLOOKUP($C287, Table3[#All], 93, 0)</f>
        <v>0</v>
      </c>
      <c r="FD287" s="9">
        <f>VLOOKUP($C287, Table3[#All], 94, 0)</f>
        <v>3.85E-2</v>
      </c>
      <c r="FE287" s="9">
        <f>VLOOKUP($C287, Table3[#All], 95, 0)</f>
        <v>0.88459999999999994</v>
      </c>
      <c r="FF287" s="9">
        <f>VLOOKUP($C287, Table3[#All], 96, 0)</f>
        <v>7.690000000000001E-2</v>
      </c>
      <c r="FG287" s="9"/>
      <c r="FH287" s="10">
        <f t="shared" si="282"/>
        <v>3</v>
      </c>
      <c r="FI287" s="11"/>
      <c r="FJ287" s="9">
        <f>VLOOKUP($C287, Table3[#All], 97, 0)</f>
        <v>0</v>
      </c>
      <c r="FK287" s="9">
        <f>VLOOKUP($C287, Table3[#All], 98, 0)</f>
        <v>0</v>
      </c>
      <c r="FL287" s="9">
        <f>VLOOKUP($C287, Table3[#All], 99, 0)</f>
        <v>0</v>
      </c>
      <c r="FM287" s="9">
        <f>VLOOKUP($C287, Table3[#All], 100, 0)</f>
        <v>1</v>
      </c>
      <c r="FN287" s="9">
        <f>VLOOKUP($C287, Table3[#All], 101, 0)</f>
        <v>0</v>
      </c>
      <c r="FO287" s="14">
        <f t="shared" si="283"/>
        <v>4</v>
      </c>
      <c r="FP287" s="11"/>
      <c r="FQ287" s="9">
        <f>VLOOKUP($C287, Table3[#All], 102, 0)</f>
        <v>0.69230000000000003</v>
      </c>
      <c r="FR287" s="9">
        <f>VLOOKUP($C287, Table3[#All], 103, 0)</f>
        <v>0.30769999999999997</v>
      </c>
      <c r="FS287" s="9">
        <f>VLOOKUP($C287, Table3[#All], 104, 0)</f>
        <v>0</v>
      </c>
      <c r="FT287" s="9">
        <f>VLOOKUP($C287, Table3[#All], 105, 0)</f>
        <v>0</v>
      </c>
      <c r="FU287" s="9">
        <v>0</v>
      </c>
      <c r="FV287" s="10">
        <f t="shared" si="284"/>
        <v>2</v>
      </c>
      <c r="FW287" s="11"/>
      <c r="FX287" s="9">
        <f>VLOOKUP($C287, Table3[#All], 106, 0)</f>
        <v>0.30769999999999997</v>
      </c>
      <c r="FY287" s="9"/>
      <c r="FZ287" s="9">
        <f>VLOOKUP($C287, Table3[#All], 107, 0)</f>
        <v>0.30769999999999997</v>
      </c>
      <c r="GA287" s="9">
        <f>VLOOKUP($C287, Table3[#All], 108, 0)</f>
        <v>0.3846</v>
      </c>
      <c r="GB287" s="9"/>
      <c r="GC287" s="10">
        <f t="shared" si="301"/>
        <v>4</v>
      </c>
      <c r="GD287" s="81"/>
      <c r="GE287" s="9">
        <f>VLOOKUP($C287, Table3[#All], 109, 0)</f>
        <v>0</v>
      </c>
      <c r="GF287" s="9">
        <f>VLOOKUP($C287, Table3[#All], 110, 0)</f>
        <v>0.83329999999999993</v>
      </c>
      <c r="GG287" s="9">
        <f>VLOOKUP($C287, Table3[#All], 111, 0)</f>
        <v>0.16670000000000001</v>
      </c>
      <c r="GH287" s="9"/>
      <c r="GI287" s="9">
        <f>VLOOKUP($C287, Table3[#All], 112, 0)</f>
        <v>0</v>
      </c>
      <c r="GJ287" s="12">
        <f t="shared" si="285"/>
        <v>2</v>
      </c>
      <c r="GK287" s="11"/>
      <c r="GL287" s="9">
        <f>VLOOKUP($C287, Table3[#All], 113, 0)</f>
        <v>0</v>
      </c>
      <c r="GM287" s="9">
        <f>VLOOKUP($C287, Table3[#All], 114, 0)</f>
        <v>0.23079999999999998</v>
      </c>
      <c r="GN287" s="9">
        <f>VLOOKUP($C287, Table3[#All], 115, 0)</f>
        <v>0.15380000000000002</v>
      </c>
      <c r="GO287" s="9">
        <f>VLOOKUP($C287, Table3[#All], 116, 0)</f>
        <v>0.61539999999999995</v>
      </c>
      <c r="GP287" s="9"/>
      <c r="GQ287" s="10">
        <f t="shared" si="286"/>
        <v>4</v>
      </c>
      <c r="GR287" s="11"/>
      <c r="GS287" s="9">
        <f>VLOOKUP($C287, Table2[#All], 3, 0)</f>
        <v>0</v>
      </c>
      <c r="GT287" s="9">
        <f>VLOOKUP($C287, Table2[#All], 4, 0)</f>
        <v>0</v>
      </c>
      <c r="GU287" s="9">
        <f>VLOOKUP($C287, Table2[#All], 5, 0)</f>
        <v>1</v>
      </c>
      <c r="GV287" s="9">
        <f>VLOOKUP($C287, Table2[#All], 6, 0)</f>
        <v>0</v>
      </c>
      <c r="GW287" s="9">
        <f>VLOOKUP($C287, Table2[#All], 7, 0)</f>
        <v>0</v>
      </c>
      <c r="GX287" s="10">
        <f t="shared" si="287"/>
        <v>3</v>
      </c>
      <c r="GY287" s="11"/>
      <c r="GZ287" s="9">
        <v>0</v>
      </c>
      <c r="HA287" s="9">
        <v>0</v>
      </c>
      <c r="HB287" s="9">
        <v>0</v>
      </c>
      <c r="HC287" s="9">
        <v>1</v>
      </c>
      <c r="HD287" s="9"/>
      <c r="HE287" s="10">
        <f t="shared" si="288"/>
        <v>4</v>
      </c>
      <c r="HF287" s="11"/>
      <c r="HG287" s="9">
        <f>VLOOKUP($C287, Table5[#All], 2, 0)</f>
        <v>0</v>
      </c>
      <c r="HH287" s="9">
        <f>VLOOKUP($C287, Table5[#All], 3, 0)</f>
        <v>0</v>
      </c>
      <c r="HI287" s="9">
        <f>VLOOKUP($C287, Table5[#All], 4, 0)</f>
        <v>0</v>
      </c>
      <c r="HJ287" s="9">
        <f>VLOOKUP($C287, Table5[#All], 5, 0)</f>
        <v>1</v>
      </c>
      <c r="HK287" s="9">
        <f>VLOOKUP($C287, Table5[#All], 6, 0)</f>
        <v>0</v>
      </c>
      <c r="HL287" s="10">
        <f t="shared" si="289"/>
        <v>4</v>
      </c>
      <c r="HM287" s="11"/>
      <c r="HN287" s="9">
        <f>VLOOKUP($C287, Table5[#All], 7, 0)</f>
        <v>0</v>
      </c>
      <c r="HO287" s="9">
        <f>VLOOKUP($C287, Table5[#All], 8, 0)</f>
        <v>1</v>
      </c>
      <c r="HP287" s="9">
        <f>VLOOKUP($C287, Table5[#All], 9, 0)</f>
        <v>0</v>
      </c>
      <c r="HQ287" s="9">
        <f>VLOOKUP($C287, Table5[#All], 10, 0)</f>
        <v>0</v>
      </c>
      <c r="HR287" s="9">
        <f>VLOOKUP($C287, Table5[#All], 11, 0)</f>
        <v>0</v>
      </c>
      <c r="HS287" s="10">
        <f t="shared" si="290"/>
        <v>2</v>
      </c>
      <c r="HT287" s="11"/>
      <c r="HU287" s="9">
        <f>VLOOKUP($C287, Table5[#All], 12, 0)</f>
        <v>1</v>
      </c>
      <c r="HV287" s="9">
        <f>VLOOKUP($C287, Table5[#All], 13, 0)</f>
        <v>0</v>
      </c>
      <c r="HW287" s="9">
        <f>VLOOKUP($C287, Table5[#All], 14, 0)</f>
        <v>0</v>
      </c>
      <c r="HX287" s="9">
        <f>VLOOKUP($C287, Table5[#All], 15, 0)</f>
        <v>0</v>
      </c>
      <c r="HY287" s="9">
        <f>VLOOKUP($C287, Table5[#All], 16, 0)</f>
        <v>0</v>
      </c>
      <c r="HZ287" s="10">
        <f t="shared" si="291"/>
        <v>1</v>
      </c>
      <c r="IA287" s="11"/>
      <c r="IB287" s="9">
        <f>VLOOKUP($C287, Table5[#All], 17, 0)</f>
        <v>0</v>
      </c>
      <c r="IC287" s="9">
        <f>VLOOKUP($C287, Table5[#All], 18, 0)</f>
        <v>1</v>
      </c>
      <c r="ID287" s="9">
        <f>VLOOKUP($C287, Table5[#All], 19, 0)</f>
        <v>0</v>
      </c>
      <c r="IE287" s="9">
        <f>VLOOKUP($C287, Table5[#All], 20, 0)</f>
        <v>0</v>
      </c>
      <c r="IF287" s="9">
        <f>VLOOKUP($C287, Table5[#All], 21, 0)</f>
        <v>0</v>
      </c>
      <c r="IG287" s="10">
        <f t="shared" si="292"/>
        <v>2</v>
      </c>
      <c r="IH287" s="11"/>
      <c r="II287" s="9">
        <f>VLOOKUP($C287, Table5[#All], 22, 0)</f>
        <v>1</v>
      </c>
      <c r="IJ287" s="9">
        <f>VLOOKUP($C287, Table5[#All], 23, 0)</f>
        <v>0</v>
      </c>
      <c r="IK287" s="9">
        <f>VLOOKUP($C287, Table5[#All], 24, 0)</f>
        <v>0</v>
      </c>
      <c r="IL287" s="9">
        <f>VLOOKUP($C287, Table5[#All], 25, 0)</f>
        <v>0</v>
      </c>
      <c r="IM287" s="9">
        <f>VLOOKUP($C287, Table5[#All], 26, 0)</f>
        <v>0</v>
      </c>
      <c r="IN287" s="10">
        <f t="shared" si="293"/>
        <v>1</v>
      </c>
      <c r="IO287" s="11"/>
      <c r="IP287" s="9">
        <v>1</v>
      </c>
      <c r="IQ287" s="9">
        <v>0</v>
      </c>
      <c r="IR287" s="9">
        <v>0</v>
      </c>
      <c r="IS287" s="9">
        <v>0</v>
      </c>
      <c r="IT287" s="9">
        <v>0</v>
      </c>
      <c r="IU287" s="10">
        <f t="shared" si="294"/>
        <v>1</v>
      </c>
      <c r="IV287" s="82"/>
    </row>
    <row r="288" spans="1:256" ht="16.3" thickTop="1" thickBot="1" x14ac:dyDescent="0.35">
      <c r="A288" s="16" t="s">
        <v>719</v>
      </c>
      <c r="B288" s="16" t="s">
        <v>722</v>
      </c>
      <c r="C288" s="16" t="s">
        <v>723</v>
      </c>
      <c r="D288" s="11"/>
      <c r="E288" s="9">
        <f>VLOOKUP($C288, Table3[#All], 2, 0)</f>
        <v>0.06</v>
      </c>
      <c r="F288" s="9"/>
      <c r="G288" s="9">
        <f>VLOOKUP($C288, Table3[#All], 3, 0)</f>
        <v>0.44</v>
      </c>
      <c r="H288" s="9">
        <f>VLOOKUP($C288, Table3[#All], 4, 0)</f>
        <v>0.5</v>
      </c>
      <c r="I288" s="9">
        <f>VLOOKUP($C288, Table3[#All], 5, 0)</f>
        <v>0</v>
      </c>
      <c r="J288" s="10">
        <f t="shared" si="295"/>
        <v>4</v>
      </c>
      <c r="K288" s="11"/>
      <c r="L288" s="9">
        <f>VLOOKUP($C288, Table3[#All], 6, 0)</f>
        <v>0</v>
      </c>
      <c r="M288" s="9"/>
      <c r="N288" s="9">
        <f>VLOOKUP($C288, Table3[#All], 7, 0)</f>
        <v>0</v>
      </c>
      <c r="O288" s="9">
        <f>VLOOKUP($C288, Table3[#All], 8, 0)</f>
        <v>1</v>
      </c>
      <c r="P288" s="9">
        <f>VLOOKUP($C288, Table3[#All], 9, 0)</f>
        <v>0</v>
      </c>
      <c r="Q288" s="10">
        <f t="shared" si="296"/>
        <v>4</v>
      </c>
      <c r="R288" s="11"/>
      <c r="S288" s="9">
        <f>VLOOKUP($C288, Table3[#All], 10, 0)</f>
        <v>0</v>
      </c>
      <c r="T288" s="9">
        <f>VLOOKUP($C288, Table3[#All], 11, 0)</f>
        <v>0.22</v>
      </c>
      <c r="U288" s="9">
        <f>VLOOKUP($C288, Table3[#All], 12, 0)</f>
        <v>0.6</v>
      </c>
      <c r="V288" s="9">
        <f>VLOOKUP($C288, Table3[#All], 13, 0)</f>
        <v>0.18</v>
      </c>
      <c r="W288" s="9">
        <f>VLOOKUP($C288, Table3[#All], 14, 0)</f>
        <v>0</v>
      </c>
      <c r="X288" s="10">
        <f t="shared" si="297"/>
        <v>3</v>
      </c>
      <c r="Y288" s="11"/>
      <c r="Z288" s="9">
        <f>VLOOKUP($C288, Table3[#All], 15, 0)</f>
        <v>0</v>
      </c>
      <c r="AA288" s="9">
        <f>VLOOKUP($C288, Table3[#All], 16, 0)</f>
        <v>0.22</v>
      </c>
      <c r="AB288" s="9">
        <f>VLOOKUP($C288, Table3[#All], 17, 0)</f>
        <v>0.72</v>
      </c>
      <c r="AC288" s="9">
        <f>VLOOKUP($C288, Table3[#All], 18, 0)</f>
        <v>0.04</v>
      </c>
      <c r="AD288" s="9">
        <f>VLOOKUP($C288, Table3[#All], 19, 0)</f>
        <v>0.02</v>
      </c>
      <c r="AE288" s="10">
        <f t="shared" si="267"/>
        <v>3</v>
      </c>
      <c r="AF288" s="11"/>
      <c r="AG288" s="9">
        <f>VLOOKUP($C288, Table3[#All], 20, 0)</f>
        <v>0</v>
      </c>
      <c r="AH288" s="9">
        <f>VLOOKUP($C288, Table3[#All], 21, 0)</f>
        <v>0.28000000000000003</v>
      </c>
      <c r="AI288" s="9">
        <f>VLOOKUP($C288, Table3[#All], 22, 0)</f>
        <v>0.72</v>
      </c>
      <c r="AJ288" s="9"/>
      <c r="AK288" s="9"/>
      <c r="AL288" s="10">
        <f t="shared" si="268"/>
        <v>3</v>
      </c>
      <c r="AM288" s="11"/>
      <c r="AN288" s="9">
        <f>VLOOKUP($C288, Table3[#All], 23, 0)</f>
        <v>1</v>
      </c>
      <c r="AO288" s="9">
        <f>VLOOKUP($C288, Table3[#All], 24, 0)</f>
        <v>0</v>
      </c>
      <c r="AP288" s="9">
        <f>VLOOKUP($C288, Table3[#All], 25, 0)</f>
        <v>0</v>
      </c>
      <c r="AQ288" s="9">
        <f>VLOOKUP($C288, Table3[#All], 26, 0)</f>
        <v>0</v>
      </c>
      <c r="AR288" s="9"/>
      <c r="AS288" s="12">
        <f t="shared" si="269"/>
        <v>1</v>
      </c>
      <c r="AT288" s="11"/>
      <c r="AU288" s="9">
        <f>VLOOKUP($C288, Table3[#All], 27, 0)</f>
        <v>0.8</v>
      </c>
      <c r="AV288" s="9">
        <f>VLOOKUP($C288, Table3[#All], 28, 0)</f>
        <v>0</v>
      </c>
      <c r="AW288" s="9">
        <f>VLOOKUP($C288, Table3[#All], 29, 0)</f>
        <v>0.2</v>
      </c>
      <c r="AX288" s="9"/>
      <c r="AY288" s="9"/>
      <c r="AZ288" s="10">
        <f t="shared" si="298"/>
        <v>1</v>
      </c>
      <c r="BA288" s="11"/>
      <c r="BB288" s="9">
        <f>VLOOKUP($C288, Table3[#All], 30, 0)</f>
        <v>0.16</v>
      </c>
      <c r="BC288" s="9">
        <f>VLOOKUP($C288, Table3[#All], 31, 0)</f>
        <v>0.48</v>
      </c>
      <c r="BD288" s="9">
        <f>VLOOKUP($C288, Table3[#All], 32, 0)</f>
        <v>0.32</v>
      </c>
      <c r="BE288" s="9">
        <f>VLOOKUP($C288, Table3[#All], 33, 0)</f>
        <v>0.04</v>
      </c>
      <c r="BF288" s="9"/>
      <c r="BG288" s="10">
        <f t="shared" si="299"/>
        <v>3</v>
      </c>
      <c r="BH288" s="81"/>
      <c r="BI288" s="9">
        <f>VLOOKUP($C288, Table3[#All], 34, 0)</f>
        <v>1</v>
      </c>
      <c r="BJ288" s="9">
        <f>VLOOKUP($C288, Table3[#All], 35, 0)</f>
        <v>0</v>
      </c>
      <c r="BK288" s="9">
        <f>VLOOKUP($C288, Table3[#All], 36, 0)</f>
        <v>0</v>
      </c>
      <c r="BL288" s="9">
        <f>VLOOKUP($C288, Table3[#All], 37, 0)</f>
        <v>0</v>
      </c>
      <c r="BM288" s="9">
        <f>VLOOKUP($C288, Table3[#All], 38, 0)</f>
        <v>0</v>
      </c>
      <c r="BN288" s="10">
        <f t="shared" si="300"/>
        <v>1</v>
      </c>
      <c r="BO288" s="11"/>
      <c r="BP288" s="9">
        <f>VLOOKUP($C288, Table3[#All], 39, 0)</f>
        <v>0.54</v>
      </c>
      <c r="BQ288" s="9">
        <f>VLOOKUP($C288, Table3[#All], 40, 0)</f>
        <v>0.46</v>
      </c>
      <c r="BR288" s="9">
        <f>VLOOKUP($C288, Table3[#All], 41, 0)</f>
        <v>0</v>
      </c>
      <c r="BS288" s="9">
        <f>VLOOKUP($C288, Table3[#All], 42, 0)</f>
        <v>0</v>
      </c>
      <c r="BT288" s="9"/>
      <c r="BU288" s="10">
        <f t="shared" si="270"/>
        <v>2</v>
      </c>
      <c r="BV288" s="11"/>
      <c r="BW288" s="9">
        <f>VLOOKUP($C288, Table3[#All], 43, 0)</f>
        <v>0.4</v>
      </c>
      <c r="BX288" s="9">
        <f>VLOOKUP($C288, Table3[#All], 44, 0)</f>
        <v>0.6</v>
      </c>
      <c r="BY288" s="9">
        <f>VLOOKUP($C288, Table3[#All], 45, 0)</f>
        <v>0</v>
      </c>
      <c r="BZ288" s="9"/>
      <c r="CA288" s="9"/>
      <c r="CB288" s="10">
        <f t="shared" si="271"/>
        <v>2</v>
      </c>
      <c r="CC288" s="81"/>
      <c r="CD288" s="9">
        <f>VLOOKUP($C288, Table3[#All], 46, 0)</f>
        <v>1</v>
      </c>
      <c r="CE288" s="9">
        <f>VLOOKUP($C288, Table3[#All], 47, 0)</f>
        <v>0</v>
      </c>
      <c r="CF288" s="9">
        <f>VLOOKUP($C288, Table3[#All], 48, 0)</f>
        <v>0</v>
      </c>
      <c r="CG288" s="9">
        <f>VLOOKUP($C288, Table3[#All], 49, 0)</f>
        <v>0</v>
      </c>
      <c r="CH288" s="9">
        <f>VLOOKUP($C288, Table3[#All], 50, 0)</f>
        <v>0</v>
      </c>
      <c r="CI288" s="12">
        <f t="shared" si="272"/>
        <v>1</v>
      </c>
      <c r="CJ288" s="13"/>
      <c r="CK288" s="9">
        <f>VLOOKUP($C288, Table3[#All], 51, 0)</f>
        <v>0.12</v>
      </c>
      <c r="CL288" s="9">
        <f>VLOOKUP($C288, Table3[#All], 52, 0)</f>
        <v>0.86</v>
      </c>
      <c r="CM288" s="9">
        <f>VLOOKUP($C288, Table3[#All], 53, 0)</f>
        <v>0.02</v>
      </c>
      <c r="CN288" s="9">
        <f>VLOOKUP($C288, Table3[#All], 54, 0)</f>
        <v>0</v>
      </c>
      <c r="CO288" s="9"/>
      <c r="CP288" s="10">
        <f t="shared" si="273"/>
        <v>2</v>
      </c>
      <c r="CQ288" s="11"/>
      <c r="CR288" s="9">
        <f>VLOOKUP($C288, Table3[#All], 55, 0)</f>
        <v>0.36</v>
      </c>
      <c r="CS288" s="9">
        <f>VLOOKUP($C288, Table3[#All], 56, 0)</f>
        <v>0.46</v>
      </c>
      <c r="CT288" s="9">
        <f>VLOOKUP($C288, Table3[#All], 57, 0)</f>
        <v>0.16</v>
      </c>
      <c r="CU288" s="9">
        <f>VLOOKUP($C288, Table3[#All], 58, 0)</f>
        <v>0.02</v>
      </c>
      <c r="CV288" s="9">
        <f>VLOOKUP($C288, Table3[#All], 59, 0)</f>
        <v>0</v>
      </c>
      <c r="CW288" s="14">
        <f t="shared" si="274"/>
        <v>2</v>
      </c>
      <c r="CX288" s="81"/>
      <c r="CY288" s="9">
        <f>VLOOKUP($C288, Table3[#All], 60, 0)</f>
        <v>0.12</v>
      </c>
      <c r="CZ288" s="9">
        <f>VLOOKUP($C288, Table3[#All], 61, 0)</f>
        <v>0.62</v>
      </c>
      <c r="DA288" s="9">
        <f>VLOOKUP($C288, Table3[#All], 62, 0)</f>
        <v>0.26</v>
      </c>
      <c r="DB288" s="9">
        <f>VLOOKUP($C288, Table3[#All], 63, 0)</f>
        <v>0</v>
      </c>
      <c r="DC288" s="9">
        <f>VLOOKUP($C288, Table3[#All], 64, 0)</f>
        <v>0</v>
      </c>
      <c r="DD288" s="10">
        <f t="shared" si="275"/>
        <v>3</v>
      </c>
      <c r="DE288" s="11"/>
      <c r="DF288" s="9">
        <f>VLOOKUP($C288, Table3[#All], 65, 0)</f>
        <v>0.34</v>
      </c>
      <c r="DG288" s="9"/>
      <c r="DH288" s="9">
        <f>VLOOKUP($C288, Table3[#All], 66, 0)</f>
        <v>0.6</v>
      </c>
      <c r="DI288" s="9"/>
      <c r="DJ288" s="9">
        <f>VLOOKUP($C288, Table3[#All], 67, 0)</f>
        <v>0.06</v>
      </c>
      <c r="DK288" s="14">
        <f t="shared" si="276"/>
        <v>3</v>
      </c>
      <c r="DL288" s="11"/>
      <c r="DM288" s="9">
        <f>VLOOKUP($C288, Table3[#All], 68, 0)</f>
        <v>0.96</v>
      </c>
      <c r="DN288" s="9"/>
      <c r="DO288" s="9">
        <f>VLOOKUP($C288, Table3[#All], 69, 0)</f>
        <v>0.04</v>
      </c>
      <c r="DP288" s="9">
        <f>VLOOKUP($C288, Table3[#All], 70, 0)</f>
        <v>0</v>
      </c>
      <c r="DQ288" s="9"/>
      <c r="DR288" s="14">
        <f t="shared" si="277"/>
        <v>1</v>
      </c>
      <c r="DS288" s="11"/>
      <c r="DT288" s="9">
        <f>VLOOKUP($C288, Table3[#All], 71, 0)</f>
        <v>0</v>
      </c>
      <c r="DU288" s="9">
        <f>VLOOKUP($C288, Table3[#All], 72, 0)</f>
        <v>0.28000000000000003</v>
      </c>
      <c r="DV288" s="9">
        <f>VLOOKUP($C288, Table3[#All], 73, 0)</f>
        <v>0.38</v>
      </c>
      <c r="DW288" s="9">
        <f>VLOOKUP($C288, Table3[#All], 74, 0)</f>
        <v>0.24</v>
      </c>
      <c r="DX288" s="9">
        <f>VLOOKUP($C288, Table3[#All], 75, 0)</f>
        <v>0.1</v>
      </c>
      <c r="DY288" s="12">
        <f t="shared" si="266"/>
        <v>4</v>
      </c>
      <c r="DZ288" s="11"/>
      <c r="EA288" s="9">
        <f>VLOOKUP($C288, Table3[#All], 76, 0)</f>
        <v>1</v>
      </c>
      <c r="EB288" s="9">
        <f>VLOOKUP($C288, Table3[#All], 77, 0)</f>
        <v>0</v>
      </c>
      <c r="EC288" s="9">
        <f>VLOOKUP($C288, Table3[#All], 78, 0)</f>
        <v>0</v>
      </c>
      <c r="ED288" s="9">
        <f>VLOOKUP($C288, Table3[#All], 79, 0)</f>
        <v>0</v>
      </c>
      <c r="EE288" s="9">
        <f>VLOOKUP($C288, Table3[#All], 80, 0)</f>
        <v>0</v>
      </c>
      <c r="EF288" s="10">
        <f t="shared" si="278"/>
        <v>1</v>
      </c>
      <c r="EG288" s="9"/>
      <c r="EH288" s="9">
        <f>VLOOKUP($C288, Table3[#All], 81, 0)</f>
        <v>1</v>
      </c>
      <c r="EI288" s="9">
        <f>VLOOKUP($C288, Table3[#All], 82, 0)</f>
        <v>0</v>
      </c>
      <c r="EJ288" s="9">
        <f>VLOOKUP($C288, Table3[#All], 83, 0)</f>
        <v>0</v>
      </c>
      <c r="EK288" s="9">
        <f>VLOOKUP($C288, Table3[#All], 84, 0)</f>
        <v>0</v>
      </c>
      <c r="EL288" s="9">
        <f>VLOOKUP($C288, Table3[#All], 85, 0)</f>
        <v>0</v>
      </c>
      <c r="EM288" s="14">
        <f t="shared" si="279"/>
        <v>1</v>
      </c>
      <c r="EN288" s="11"/>
      <c r="EO288" s="9">
        <f>VLOOKUP($C288, Table3[#All], 86, 0)</f>
        <v>0.16</v>
      </c>
      <c r="EP288" s="9"/>
      <c r="EQ288" s="9">
        <f>VLOOKUP($C288, Table3[#All], 87, 0)</f>
        <v>0.84</v>
      </c>
      <c r="ER288" s="9"/>
      <c r="ES288" s="9"/>
      <c r="ET288" s="14">
        <f t="shared" si="280"/>
        <v>3</v>
      </c>
      <c r="EU288" s="11"/>
      <c r="EV288" s="9">
        <f>VLOOKUP($C288, Table3[#All], 88, 0)</f>
        <v>1</v>
      </c>
      <c r="EW288" s="9">
        <f>VLOOKUP($C288, Table3[#All], 89, 0)</f>
        <v>0</v>
      </c>
      <c r="EX288" s="9">
        <f>VLOOKUP($C288, Table3[#All], 90, 0)</f>
        <v>0</v>
      </c>
      <c r="EY288" s="9">
        <f>VLOOKUP($C288, Table3[#All], 91, 0)</f>
        <v>0</v>
      </c>
      <c r="EZ288" s="9">
        <f>VLOOKUP($C288, Table3[#All], 92, 0)</f>
        <v>0</v>
      </c>
      <c r="FA288" s="12">
        <f t="shared" si="281"/>
        <v>1</v>
      </c>
      <c r="FB288" s="11"/>
      <c r="FC288" s="9">
        <f>VLOOKUP($C288, Table3[#All], 93, 0)</f>
        <v>0</v>
      </c>
      <c r="FD288" s="9">
        <f>VLOOKUP($C288, Table3[#All], 94, 0)</f>
        <v>0.04</v>
      </c>
      <c r="FE288" s="9">
        <f>VLOOKUP($C288, Table3[#All], 95, 0)</f>
        <v>0.96</v>
      </c>
      <c r="FF288" s="9">
        <f>VLOOKUP($C288, Table3[#All], 96, 0)</f>
        <v>0</v>
      </c>
      <c r="FG288" s="9"/>
      <c r="FH288" s="10">
        <f t="shared" si="282"/>
        <v>3</v>
      </c>
      <c r="FI288" s="11"/>
      <c r="FJ288" s="9">
        <f>VLOOKUP($C288, Table3[#All], 97, 0)</f>
        <v>0</v>
      </c>
      <c r="FK288" s="9">
        <f>VLOOKUP($C288, Table3[#All], 98, 0)</f>
        <v>0</v>
      </c>
      <c r="FL288" s="9">
        <f>VLOOKUP($C288, Table3[#All], 99, 0)</f>
        <v>0</v>
      </c>
      <c r="FM288" s="9">
        <f>VLOOKUP($C288, Table3[#All], 100, 0)</f>
        <v>1</v>
      </c>
      <c r="FN288" s="9">
        <f>VLOOKUP($C288, Table3[#All], 101, 0)</f>
        <v>0</v>
      </c>
      <c r="FO288" s="14">
        <f t="shared" si="283"/>
        <v>4</v>
      </c>
      <c r="FP288" s="11"/>
      <c r="FQ288" s="9">
        <f>VLOOKUP($C288, Table3[#All], 102, 0)</f>
        <v>0.18</v>
      </c>
      <c r="FR288" s="9">
        <f>VLOOKUP($C288, Table3[#All], 103, 0)</f>
        <v>0.72</v>
      </c>
      <c r="FS288" s="9">
        <f>VLOOKUP($C288, Table3[#All], 104, 0)</f>
        <v>0.02</v>
      </c>
      <c r="FT288" s="9">
        <f>VLOOKUP($C288, Table3[#All], 105, 0)</f>
        <v>0.08</v>
      </c>
      <c r="FU288" s="9">
        <v>0</v>
      </c>
      <c r="FV288" s="10">
        <f t="shared" si="284"/>
        <v>2</v>
      </c>
      <c r="FW288" s="11"/>
      <c r="FX288" s="9">
        <f>VLOOKUP($C288, Table3[#All], 106, 0)</f>
        <v>0.12</v>
      </c>
      <c r="FY288" s="9"/>
      <c r="FZ288" s="9">
        <f>VLOOKUP($C288, Table3[#All], 107, 0)</f>
        <v>0.56000000000000005</v>
      </c>
      <c r="GA288" s="9">
        <f>VLOOKUP($C288, Table3[#All], 108, 0)</f>
        <v>0.32</v>
      </c>
      <c r="GB288" s="9"/>
      <c r="GC288" s="10">
        <f t="shared" si="301"/>
        <v>4</v>
      </c>
      <c r="GD288" s="81"/>
      <c r="GE288" s="9">
        <f>VLOOKUP($C288, Table3[#All], 109, 0)</f>
        <v>0</v>
      </c>
      <c r="GF288" s="9">
        <f>VLOOKUP($C288, Table3[#All], 110, 0)</f>
        <v>0.8095</v>
      </c>
      <c r="GG288" s="9">
        <f>VLOOKUP($C288, Table3[#All], 111, 0)</f>
        <v>0.1905</v>
      </c>
      <c r="GH288" s="9"/>
      <c r="GI288" s="9">
        <f>VLOOKUP($C288, Table3[#All], 112, 0)</f>
        <v>0</v>
      </c>
      <c r="GJ288" s="12">
        <f t="shared" si="285"/>
        <v>2</v>
      </c>
      <c r="GK288" s="11"/>
      <c r="GL288" s="9">
        <f>VLOOKUP($C288, Table3[#All], 113, 0)</f>
        <v>0</v>
      </c>
      <c r="GM288" s="9">
        <f>VLOOKUP($C288, Table3[#All], 114, 0)</f>
        <v>0.16329999999999997</v>
      </c>
      <c r="GN288" s="9">
        <f>VLOOKUP($C288, Table3[#All], 115, 0)</f>
        <v>0.12240000000000001</v>
      </c>
      <c r="GO288" s="9">
        <f>VLOOKUP($C288, Table3[#All], 116, 0)</f>
        <v>0.71430000000000005</v>
      </c>
      <c r="GP288" s="9"/>
      <c r="GQ288" s="10">
        <f t="shared" si="286"/>
        <v>4</v>
      </c>
      <c r="GR288" s="11"/>
      <c r="GS288" s="9">
        <f>VLOOKUP($C288, Table2[#All], 3, 0)</f>
        <v>0</v>
      </c>
      <c r="GT288" s="9">
        <f>VLOOKUP($C288, Table2[#All], 4, 0)</f>
        <v>0</v>
      </c>
      <c r="GU288" s="9">
        <f>VLOOKUP($C288, Table2[#All], 5, 0)</f>
        <v>1</v>
      </c>
      <c r="GV288" s="9">
        <f>VLOOKUP($C288, Table2[#All], 6, 0)</f>
        <v>0</v>
      </c>
      <c r="GW288" s="9">
        <f>VLOOKUP($C288, Table2[#All], 7, 0)</f>
        <v>0</v>
      </c>
      <c r="GX288" s="10">
        <f t="shared" si="287"/>
        <v>3</v>
      </c>
      <c r="GY288" s="11"/>
      <c r="GZ288" s="9">
        <v>0</v>
      </c>
      <c r="HA288" s="9">
        <v>0</v>
      </c>
      <c r="HB288" s="9">
        <v>0</v>
      </c>
      <c r="HC288" s="9">
        <v>1</v>
      </c>
      <c r="HD288" s="9"/>
      <c r="HE288" s="10">
        <f t="shared" si="288"/>
        <v>4</v>
      </c>
      <c r="HF288" s="11"/>
      <c r="HG288" s="9">
        <f>VLOOKUP($C288, Table5[#All], 2, 0)</f>
        <v>0</v>
      </c>
      <c r="HH288" s="9">
        <f>VLOOKUP($C288, Table5[#All], 3, 0)</f>
        <v>0</v>
      </c>
      <c r="HI288" s="9">
        <f>VLOOKUP($C288, Table5[#All], 4, 0)</f>
        <v>1</v>
      </c>
      <c r="HJ288" s="9">
        <f>VLOOKUP($C288, Table5[#All], 5, 0)</f>
        <v>0</v>
      </c>
      <c r="HK288" s="9">
        <f>VLOOKUP($C288, Table5[#All], 6, 0)</f>
        <v>0</v>
      </c>
      <c r="HL288" s="10">
        <f t="shared" si="289"/>
        <v>3</v>
      </c>
      <c r="HM288" s="11"/>
      <c r="HN288" s="9">
        <f>VLOOKUP($C288, Table5[#All], 7, 0)</f>
        <v>0</v>
      </c>
      <c r="HO288" s="9">
        <f>VLOOKUP($C288, Table5[#All], 8, 0)</f>
        <v>0</v>
      </c>
      <c r="HP288" s="9">
        <f>VLOOKUP($C288, Table5[#All], 9, 0)</f>
        <v>1</v>
      </c>
      <c r="HQ288" s="9">
        <f>VLOOKUP($C288, Table5[#All], 10, 0)</f>
        <v>0</v>
      </c>
      <c r="HR288" s="9">
        <f>VLOOKUP($C288, Table5[#All], 11, 0)</f>
        <v>0</v>
      </c>
      <c r="HS288" s="10">
        <f t="shared" si="290"/>
        <v>3</v>
      </c>
      <c r="HT288" s="11"/>
      <c r="HU288" s="9">
        <f>VLOOKUP($C288, Table5[#All], 12, 0)</f>
        <v>1</v>
      </c>
      <c r="HV288" s="9">
        <f>VLOOKUP($C288, Table5[#All], 13, 0)</f>
        <v>0</v>
      </c>
      <c r="HW288" s="9">
        <f>VLOOKUP($C288, Table5[#All], 14, 0)</f>
        <v>0</v>
      </c>
      <c r="HX288" s="9">
        <f>VLOOKUP($C288, Table5[#All], 15, 0)</f>
        <v>0</v>
      </c>
      <c r="HY288" s="9">
        <f>VLOOKUP($C288, Table5[#All], 16, 0)</f>
        <v>0</v>
      </c>
      <c r="HZ288" s="10">
        <f t="shared" si="291"/>
        <v>1</v>
      </c>
      <c r="IA288" s="11"/>
      <c r="IB288" s="9">
        <f>VLOOKUP($C288, Table5[#All], 17, 0)</f>
        <v>1</v>
      </c>
      <c r="IC288" s="9">
        <f>VLOOKUP($C288, Table5[#All], 18, 0)</f>
        <v>0</v>
      </c>
      <c r="ID288" s="9">
        <f>VLOOKUP($C288, Table5[#All], 19, 0)</f>
        <v>0</v>
      </c>
      <c r="IE288" s="9">
        <f>VLOOKUP($C288, Table5[#All], 20, 0)</f>
        <v>0</v>
      </c>
      <c r="IF288" s="9">
        <f>VLOOKUP($C288, Table5[#All], 21, 0)</f>
        <v>0</v>
      </c>
      <c r="IG288" s="10">
        <f t="shared" si="292"/>
        <v>1</v>
      </c>
      <c r="IH288" s="11"/>
      <c r="II288" s="9">
        <f>VLOOKUP($C288, Table5[#All], 22, 0)</f>
        <v>1</v>
      </c>
      <c r="IJ288" s="9">
        <f>VLOOKUP($C288, Table5[#All], 23, 0)</f>
        <v>0</v>
      </c>
      <c r="IK288" s="9">
        <f>VLOOKUP($C288, Table5[#All], 24, 0)</f>
        <v>0</v>
      </c>
      <c r="IL288" s="9">
        <f>VLOOKUP($C288, Table5[#All], 25, 0)</f>
        <v>0</v>
      </c>
      <c r="IM288" s="9">
        <f>VLOOKUP($C288, Table5[#All], 26, 0)</f>
        <v>0</v>
      </c>
      <c r="IN288" s="10">
        <f t="shared" si="293"/>
        <v>1</v>
      </c>
      <c r="IO288" s="11"/>
      <c r="IP288" s="9">
        <v>1</v>
      </c>
      <c r="IQ288" s="9">
        <v>0</v>
      </c>
      <c r="IR288" s="9">
        <v>0</v>
      </c>
      <c r="IS288" s="9">
        <v>0</v>
      </c>
      <c r="IT288" s="9">
        <v>0</v>
      </c>
      <c r="IU288" s="10">
        <f t="shared" si="294"/>
        <v>1</v>
      </c>
      <c r="IV288" s="82"/>
    </row>
    <row r="289" spans="1:256" ht="16.3" thickTop="1" thickBot="1" x14ac:dyDescent="0.35">
      <c r="A289" s="16" t="s">
        <v>719</v>
      </c>
      <c r="B289" s="16" t="s">
        <v>724</v>
      </c>
      <c r="C289" s="16" t="s">
        <v>725</v>
      </c>
      <c r="D289" s="11"/>
      <c r="E289" s="9">
        <f>VLOOKUP($C289, Table3[#All], 2, 0)</f>
        <v>0.2676</v>
      </c>
      <c r="F289" s="9"/>
      <c r="G289" s="9">
        <f>VLOOKUP($C289, Table3[#All], 3, 0)</f>
        <v>0.69010000000000005</v>
      </c>
      <c r="H289" s="9">
        <f>VLOOKUP($C289, Table3[#All], 4, 0)</f>
        <v>4.2300000000000004E-2</v>
      </c>
      <c r="I289" s="9">
        <f>VLOOKUP($C289, Table3[#All], 5, 0)</f>
        <v>0</v>
      </c>
      <c r="J289" s="10">
        <f t="shared" si="295"/>
        <v>3</v>
      </c>
      <c r="K289" s="11"/>
      <c r="L289" s="9">
        <f>VLOOKUP($C289, Table3[#All], 6, 0)</f>
        <v>0</v>
      </c>
      <c r="M289" s="9"/>
      <c r="N289" s="9">
        <f>VLOOKUP($C289, Table3[#All], 7, 0)</f>
        <v>1</v>
      </c>
      <c r="O289" s="9">
        <f>VLOOKUP($C289, Table3[#All], 8, 0)</f>
        <v>0</v>
      </c>
      <c r="P289" s="9">
        <f>VLOOKUP($C289, Table3[#All], 9, 0)</f>
        <v>0</v>
      </c>
      <c r="Q289" s="10">
        <f t="shared" si="296"/>
        <v>3</v>
      </c>
      <c r="R289" s="11"/>
      <c r="S289" s="9">
        <f>VLOOKUP($C289, Table3[#All], 10, 0)</f>
        <v>0</v>
      </c>
      <c r="T289" s="9">
        <f>VLOOKUP($C289, Table3[#All], 11, 0)</f>
        <v>4.2300000000000004E-2</v>
      </c>
      <c r="U289" s="9">
        <f>VLOOKUP($C289, Table3[#All], 12, 0)</f>
        <v>0.52110000000000001</v>
      </c>
      <c r="V289" s="9">
        <f>VLOOKUP($C289, Table3[#All], 13, 0)</f>
        <v>0.43659999999999999</v>
      </c>
      <c r="W289" s="9">
        <f>VLOOKUP($C289, Table3[#All], 14, 0)</f>
        <v>0</v>
      </c>
      <c r="X289" s="10">
        <f t="shared" si="297"/>
        <v>4</v>
      </c>
      <c r="Y289" s="11"/>
      <c r="Z289" s="9">
        <f>VLOOKUP($C289, Table3[#All], 15, 0)</f>
        <v>0</v>
      </c>
      <c r="AA289" s="9">
        <f>VLOOKUP($C289, Table3[#All], 16, 0)</f>
        <v>4.2300000000000004E-2</v>
      </c>
      <c r="AB289" s="9">
        <f>VLOOKUP($C289, Table3[#All], 17, 0)</f>
        <v>0.59150000000000003</v>
      </c>
      <c r="AC289" s="9">
        <f>VLOOKUP($C289, Table3[#All], 18, 0)</f>
        <v>0.36619999999999997</v>
      </c>
      <c r="AD289" s="9">
        <f>VLOOKUP($C289, Table3[#All], 19, 0)</f>
        <v>0</v>
      </c>
      <c r="AE289" s="10">
        <f t="shared" si="267"/>
        <v>4</v>
      </c>
      <c r="AF289" s="11"/>
      <c r="AG289" s="9">
        <f>VLOOKUP($C289, Table3[#All], 20, 0)</f>
        <v>0</v>
      </c>
      <c r="AH289" s="9">
        <f>VLOOKUP($C289, Table3[#All], 21, 0)</f>
        <v>0.49299999999999999</v>
      </c>
      <c r="AI289" s="9">
        <f>VLOOKUP($C289, Table3[#All], 22, 0)</f>
        <v>0.50700000000000001</v>
      </c>
      <c r="AJ289" s="9"/>
      <c r="AK289" s="9"/>
      <c r="AL289" s="10">
        <f t="shared" si="268"/>
        <v>3</v>
      </c>
      <c r="AM289" s="11"/>
      <c r="AN289" s="9">
        <f>VLOOKUP($C289, Table3[#All], 23, 0)</f>
        <v>1</v>
      </c>
      <c r="AO289" s="9">
        <f>VLOOKUP($C289, Table3[#All], 24, 0)</f>
        <v>0</v>
      </c>
      <c r="AP289" s="9">
        <f>VLOOKUP($C289, Table3[#All], 25, 0)</f>
        <v>0</v>
      </c>
      <c r="AQ289" s="9">
        <f>VLOOKUP($C289, Table3[#All], 26, 0)</f>
        <v>0</v>
      </c>
      <c r="AR289" s="9"/>
      <c r="AS289" s="12">
        <f t="shared" si="269"/>
        <v>1</v>
      </c>
      <c r="AT289" s="11"/>
      <c r="AU289" s="9">
        <f>VLOOKUP($C289, Table3[#All], 27, 0)</f>
        <v>0.77459999999999996</v>
      </c>
      <c r="AV289" s="9">
        <f>VLOOKUP($C289, Table3[#All], 28, 0)</f>
        <v>0</v>
      </c>
      <c r="AW289" s="9">
        <f>VLOOKUP($C289, Table3[#All], 29, 0)</f>
        <v>0.22539999999999999</v>
      </c>
      <c r="AX289" s="9"/>
      <c r="AY289" s="9"/>
      <c r="AZ289" s="10">
        <f t="shared" si="298"/>
        <v>1</v>
      </c>
      <c r="BA289" s="11"/>
      <c r="BB289" s="9">
        <f>VLOOKUP($C289, Table3[#All], 30, 0)</f>
        <v>7.0400000000000004E-2</v>
      </c>
      <c r="BC289" s="9">
        <f>VLOOKUP($C289, Table3[#All], 31, 0)</f>
        <v>0.43659999999999999</v>
      </c>
      <c r="BD289" s="9">
        <f>VLOOKUP($C289, Table3[#All], 32, 0)</f>
        <v>0.49299999999999999</v>
      </c>
      <c r="BE289" s="9">
        <f>VLOOKUP($C289, Table3[#All], 33, 0)</f>
        <v>0</v>
      </c>
      <c r="BF289" s="9"/>
      <c r="BG289" s="10">
        <f t="shared" si="299"/>
        <v>3</v>
      </c>
      <c r="BH289" s="81"/>
      <c r="BI289" s="9">
        <f>VLOOKUP($C289, Table3[#All], 34, 0)</f>
        <v>0</v>
      </c>
      <c r="BJ289" s="9">
        <f>VLOOKUP($C289, Table3[#All], 35, 0)</f>
        <v>0</v>
      </c>
      <c r="BK289" s="9">
        <f>VLOOKUP($C289, Table3[#All], 36, 0)</f>
        <v>0</v>
      </c>
      <c r="BL289" s="9">
        <f>VLOOKUP($C289, Table3[#All], 37, 0)</f>
        <v>0</v>
      </c>
      <c r="BM289" s="9">
        <f>VLOOKUP($C289, Table3[#All], 38, 0)</f>
        <v>0</v>
      </c>
      <c r="BN289" s="10" t="str">
        <f t="shared" si="300"/>
        <v>N/A</v>
      </c>
      <c r="BO289" s="11"/>
      <c r="BP289" s="9">
        <f>VLOOKUP($C289, Table3[#All], 39, 0)</f>
        <v>0.50700000000000001</v>
      </c>
      <c r="BQ289" s="9">
        <f>VLOOKUP($C289, Table3[#All], 40, 0)</f>
        <v>0.49299999999999999</v>
      </c>
      <c r="BR289" s="9">
        <f>VLOOKUP($C289, Table3[#All], 41, 0)</f>
        <v>0</v>
      </c>
      <c r="BS289" s="9">
        <f>VLOOKUP($C289, Table3[#All], 42, 0)</f>
        <v>0</v>
      </c>
      <c r="BT289" s="9"/>
      <c r="BU289" s="10">
        <f t="shared" si="270"/>
        <v>2</v>
      </c>
      <c r="BV289" s="11"/>
      <c r="BW289" s="9">
        <f>VLOOKUP($C289, Table3[#All], 43, 0)</f>
        <v>0.78870000000000007</v>
      </c>
      <c r="BX289" s="9">
        <f>VLOOKUP($C289, Table3[#All], 44, 0)</f>
        <v>0.21129999999999999</v>
      </c>
      <c r="BY289" s="9">
        <f>VLOOKUP($C289, Table3[#All], 45, 0)</f>
        <v>0</v>
      </c>
      <c r="BZ289" s="9"/>
      <c r="CA289" s="9"/>
      <c r="CB289" s="10">
        <f t="shared" si="271"/>
        <v>1</v>
      </c>
      <c r="CC289" s="81"/>
      <c r="CD289" s="9">
        <f>VLOOKUP($C289, Table3[#All], 46, 0)</f>
        <v>1</v>
      </c>
      <c r="CE289" s="9">
        <f>VLOOKUP($C289, Table3[#All], 47, 0)</f>
        <v>0</v>
      </c>
      <c r="CF289" s="9">
        <f>VLOOKUP($C289, Table3[#All], 48, 0)</f>
        <v>0</v>
      </c>
      <c r="CG289" s="9">
        <f>VLOOKUP($C289, Table3[#All], 49, 0)</f>
        <v>0</v>
      </c>
      <c r="CH289" s="9">
        <f>VLOOKUP($C289, Table3[#All], 50, 0)</f>
        <v>0</v>
      </c>
      <c r="CI289" s="12">
        <f t="shared" si="272"/>
        <v>1</v>
      </c>
      <c r="CJ289" s="13"/>
      <c r="CK289" s="9">
        <f>VLOOKUP($C289, Table3[#All], 51, 0)</f>
        <v>0.47889999999999999</v>
      </c>
      <c r="CL289" s="9">
        <f>VLOOKUP($C289, Table3[#All], 52, 0)</f>
        <v>0.52110000000000001</v>
      </c>
      <c r="CM289" s="9">
        <f>VLOOKUP($C289, Table3[#All], 53, 0)</f>
        <v>0</v>
      </c>
      <c r="CN289" s="9">
        <f>VLOOKUP($C289, Table3[#All], 54, 0)</f>
        <v>0</v>
      </c>
      <c r="CO289" s="9"/>
      <c r="CP289" s="10">
        <f t="shared" si="273"/>
        <v>2</v>
      </c>
      <c r="CQ289" s="11"/>
      <c r="CR289" s="9">
        <f>VLOOKUP($C289, Table3[#All], 55, 0)</f>
        <v>0.40850000000000003</v>
      </c>
      <c r="CS289" s="9">
        <f>VLOOKUP($C289, Table3[#All], 56, 0)</f>
        <v>0.53520000000000001</v>
      </c>
      <c r="CT289" s="9">
        <f>VLOOKUP($C289, Table3[#All], 57, 0)</f>
        <v>5.6299999999999996E-2</v>
      </c>
      <c r="CU289" s="9">
        <f>VLOOKUP($C289, Table3[#All], 58, 0)</f>
        <v>0</v>
      </c>
      <c r="CV289" s="9">
        <f>VLOOKUP($C289, Table3[#All], 59, 0)</f>
        <v>0</v>
      </c>
      <c r="CW289" s="14">
        <f t="shared" si="274"/>
        <v>2</v>
      </c>
      <c r="CX289" s="81"/>
      <c r="CY289" s="9">
        <f>VLOOKUP($C289, Table3[#All], 60, 0)</f>
        <v>0.16899999999999998</v>
      </c>
      <c r="CZ289" s="9">
        <f>VLOOKUP($C289, Table3[#All], 61, 0)</f>
        <v>0.56340000000000001</v>
      </c>
      <c r="DA289" s="9">
        <f>VLOOKUP($C289, Table3[#All], 62, 0)</f>
        <v>0.2676</v>
      </c>
      <c r="DB289" s="9">
        <f>VLOOKUP($C289, Table3[#All], 63, 0)</f>
        <v>0</v>
      </c>
      <c r="DC289" s="9">
        <f>VLOOKUP($C289, Table3[#All], 64, 0)</f>
        <v>0</v>
      </c>
      <c r="DD289" s="10">
        <f t="shared" si="275"/>
        <v>3</v>
      </c>
      <c r="DE289" s="11"/>
      <c r="DF289" s="9">
        <f>VLOOKUP($C289, Table3[#All], 65, 0)</f>
        <v>0.81689999999999996</v>
      </c>
      <c r="DG289" s="9"/>
      <c r="DH289" s="9">
        <f>VLOOKUP($C289, Table3[#All], 66, 0)</f>
        <v>7.0400000000000004E-2</v>
      </c>
      <c r="DI289" s="9"/>
      <c r="DJ289" s="9">
        <f>VLOOKUP($C289, Table3[#All], 67, 0)</f>
        <v>0.11269999999999999</v>
      </c>
      <c r="DK289" s="14">
        <f t="shared" si="276"/>
        <v>1</v>
      </c>
      <c r="DL289" s="11"/>
      <c r="DM289" s="9">
        <f>VLOOKUP($C289, Table3[#All], 68, 0)</f>
        <v>0.77459999999999996</v>
      </c>
      <c r="DN289" s="9"/>
      <c r="DO289" s="9">
        <f>VLOOKUP($C289, Table3[#All], 69, 0)</f>
        <v>0.22539999999999999</v>
      </c>
      <c r="DP289" s="9">
        <f>VLOOKUP($C289, Table3[#All], 70, 0)</f>
        <v>0</v>
      </c>
      <c r="DQ289" s="9"/>
      <c r="DR289" s="14">
        <f t="shared" si="277"/>
        <v>1</v>
      </c>
      <c r="DS289" s="11"/>
      <c r="DT289" s="9">
        <f>VLOOKUP($C289, Table3[#All], 71, 0)</f>
        <v>0.30990000000000001</v>
      </c>
      <c r="DU289" s="9">
        <f>VLOOKUP($C289, Table3[#All], 72, 0)</f>
        <v>0.42249999999999999</v>
      </c>
      <c r="DV289" s="9">
        <f>VLOOKUP($C289, Table3[#All], 73, 0)</f>
        <v>0.14080000000000001</v>
      </c>
      <c r="DW289" s="9">
        <f>VLOOKUP($C289, Table3[#All], 74, 0)</f>
        <v>8.4499999999999992E-2</v>
      </c>
      <c r="DX289" s="9">
        <f>VLOOKUP($C289, Table3[#All], 75, 0)</f>
        <v>4.2300000000000004E-2</v>
      </c>
      <c r="DY289" s="12">
        <f t="shared" si="266"/>
        <v>3</v>
      </c>
      <c r="DZ289" s="11"/>
      <c r="EA289" s="9">
        <f>VLOOKUP($C289, Table3[#All], 76, 0)</f>
        <v>1</v>
      </c>
      <c r="EB289" s="9">
        <f>VLOOKUP($C289, Table3[#All], 77, 0)</f>
        <v>0</v>
      </c>
      <c r="EC289" s="9">
        <f>VLOOKUP($C289, Table3[#All], 78, 0)</f>
        <v>0</v>
      </c>
      <c r="ED289" s="9">
        <f>VLOOKUP($C289, Table3[#All], 79, 0)</f>
        <v>0</v>
      </c>
      <c r="EE289" s="9">
        <f>VLOOKUP($C289, Table3[#All], 80, 0)</f>
        <v>0</v>
      </c>
      <c r="EF289" s="10">
        <f t="shared" si="278"/>
        <v>1</v>
      </c>
      <c r="EG289" s="9"/>
      <c r="EH289" s="9">
        <f>VLOOKUP($C289, Table3[#All], 81, 0)</f>
        <v>1</v>
      </c>
      <c r="EI289" s="9">
        <f>VLOOKUP($C289, Table3[#All], 82, 0)</f>
        <v>0</v>
      </c>
      <c r="EJ289" s="9">
        <f>VLOOKUP($C289, Table3[#All], 83, 0)</f>
        <v>0</v>
      </c>
      <c r="EK289" s="9">
        <f>VLOOKUP($C289, Table3[#All], 84, 0)</f>
        <v>0</v>
      </c>
      <c r="EL289" s="9">
        <f>VLOOKUP($C289, Table3[#All], 85, 0)</f>
        <v>0</v>
      </c>
      <c r="EM289" s="14">
        <f t="shared" si="279"/>
        <v>1</v>
      </c>
      <c r="EN289" s="11"/>
      <c r="EO289" s="9">
        <f>VLOOKUP($C289, Table3[#All], 86, 0)</f>
        <v>9.8599999999999993E-2</v>
      </c>
      <c r="EP289" s="9"/>
      <c r="EQ289" s="9">
        <f>VLOOKUP($C289, Table3[#All], 87, 0)</f>
        <v>0.90139999999999998</v>
      </c>
      <c r="ER289" s="9"/>
      <c r="ES289" s="9"/>
      <c r="ET289" s="14">
        <f t="shared" si="280"/>
        <v>3</v>
      </c>
      <c r="EU289" s="11"/>
      <c r="EV289" s="9">
        <f>VLOOKUP($C289, Table3[#All], 88, 0)</f>
        <v>1</v>
      </c>
      <c r="EW289" s="9">
        <f>VLOOKUP($C289, Table3[#All], 89, 0)</f>
        <v>0</v>
      </c>
      <c r="EX289" s="9">
        <f>VLOOKUP($C289, Table3[#All], 90, 0)</f>
        <v>0</v>
      </c>
      <c r="EY289" s="9">
        <f>VLOOKUP($C289, Table3[#All], 91, 0)</f>
        <v>0</v>
      </c>
      <c r="EZ289" s="9">
        <f>VLOOKUP($C289, Table3[#All], 92, 0)</f>
        <v>0</v>
      </c>
      <c r="FA289" s="12">
        <f t="shared" si="281"/>
        <v>1</v>
      </c>
      <c r="FB289" s="11"/>
      <c r="FC289" s="9">
        <f>VLOOKUP($C289, Table3[#All], 93, 0)</f>
        <v>0</v>
      </c>
      <c r="FD289" s="9">
        <f>VLOOKUP($C289, Table3[#All], 94, 0)</f>
        <v>0</v>
      </c>
      <c r="FE289" s="9">
        <f>VLOOKUP($C289, Table3[#All], 95, 0)</f>
        <v>1</v>
      </c>
      <c r="FF289" s="9">
        <f>VLOOKUP($C289, Table3[#All], 96, 0)</f>
        <v>0</v>
      </c>
      <c r="FG289" s="9"/>
      <c r="FH289" s="10">
        <f t="shared" si="282"/>
        <v>3</v>
      </c>
      <c r="FI289" s="11"/>
      <c r="FJ289" s="9">
        <f>VLOOKUP($C289, Table3[#All], 97, 0)</f>
        <v>0</v>
      </c>
      <c r="FK289" s="9">
        <f>VLOOKUP($C289, Table3[#All], 98, 0)</f>
        <v>0</v>
      </c>
      <c r="FL289" s="9">
        <f>VLOOKUP($C289, Table3[#All], 99, 0)</f>
        <v>0</v>
      </c>
      <c r="FM289" s="9">
        <f>VLOOKUP($C289, Table3[#All], 100, 0)</f>
        <v>0</v>
      </c>
      <c r="FN289" s="9">
        <f>VLOOKUP($C289, Table3[#All], 101, 0)</f>
        <v>1</v>
      </c>
      <c r="FO289" s="14">
        <f t="shared" si="283"/>
        <v>5</v>
      </c>
      <c r="FP289" s="11"/>
      <c r="FQ289" s="9">
        <f>VLOOKUP($C289, Table3[#All], 102, 0)</f>
        <v>0.76060000000000005</v>
      </c>
      <c r="FR289" s="9">
        <f>VLOOKUP($C289, Table3[#All], 103, 0)</f>
        <v>0.22539999999999999</v>
      </c>
      <c r="FS289" s="9">
        <f>VLOOKUP($C289, Table3[#All], 104, 0)</f>
        <v>0</v>
      </c>
      <c r="FT289" s="9">
        <f>VLOOKUP($C289, Table3[#All], 105, 0)</f>
        <v>1.41E-2</v>
      </c>
      <c r="FU289" s="9">
        <v>0</v>
      </c>
      <c r="FV289" s="10">
        <f t="shared" si="284"/>
        <v>1</v>
      </c>
      <c r="FW289" s="11"/>
      <c r="FX289" s="9">
        <f>VLOOKUP($C289, Table3[#All], 106, 0)</f>
        <v>0.15490000000000001</v>
      </c>
      <c r="FY289" s="9"/>
      <c r="FZ289" s="9">
        <f>VLOOKUP($C289, Table3[#All], 107, 0)</f>
        <v>0.56340000000000001</v>
      </c>
      <c r="GA289" s="9">
        <f>VLOOKUP($C289, Table3[#All], 108, 0)</f>
        <v>0.28170000000000001</v>
      </c>
      <c r="GB289" s="9"/>
      <c r="GC289" s="10">
        <f t="shared" si="301"/>
        <v>4</v>
      </c>
      <c r="GD289" s="81"/>
      <c r="GE289" s="9">
        <f>VLOOKUP($C289, Table3[#All], 109, 0)</f>
        <v>0</v>
      </c>
      <c r="GF289" s="9">
        <f>VLOOKUP($C289, Table3[#All], 110, 0)</f>
        <v>0.80390000000000006</v>
      </c>
      <c r="GG289" s="9">
        <f>VLOOKUP($C289, Table3[#All], 111, 0)</f>
        <v>0.1961</v>
      </c>
      <c r="GH289" s="9"/>
      <c r="GI289" s="9">
        <f>VLOOKUP($C289, Table3[#All], 112, 0)</f>
        <v>0</v>
      </c>
      <c r="GJ289" s="12">
        <f t="shared" si="285"/>
        <v>2</v>
      </c>
      <c r="GK289" s="11"/>
      <c r="GL289" s="9">
        <f>VLOOKUP($C289, Table3[#All], 113, 0)</f>
        <v>0</v>
      </c>
      <c r="GM289" s="9">
        <f>VLOOKUP($C289, Table3[#All], 114, 0)</f>
        <v>0.1268</v>
      </c>
      <c r="GN289" s="9">
        <f>VLOOKUP($C289, Table3[#All], 115, 0)</f>
        <v>0.19719999999999999</v>
      </c>
      <c r="GO289" s="9">
        <f>VLOOKUP($C289, Table3[#All], 116, 0)</f>
        <v>0.67610000000000003</v>
      </c>
      <c r="GP289" s="9"/>
      <c r="GQ289" s="10">
        <f t="shared" si="286"/>
        <v>4</v>
      </c>
      <c r="GR289" s="11"/>
      <c r="GS289" s="9">
        <f>VLOOKUP($C289, Table2[#All], 3, 0)</f>
        <v>0</v>
      </c>
      <c r="GT289" s="9">
        <f>VLOOKUP($C289, Table2[#All], 4, 0)</f>
        <v>0</v>
      </c>
      <c r="GU289" s="9">
        <f>VLOOKUP($C289, Table2[#All], 5, 0)</f>
        <v>1</v>
      </c>
      <c r="GV289" s="9">
        <f>VLOOKUP($C289, Table2[#All], 6, 0)</f>
        <v>0</v>
      </c>
      <c r="GW289" s="9">
        <f>VLOOKUP($C289, Table2[#All], 7, 0)</f>
        <v>0</v>
      </c>
      <c r="GX289" s="10">
        <f t="shared" si="287"/>
        <v>3</v>
      </c>
      <c r="GY289" s="11"/>
      <c r="GZ289" s="9">
        <v>0</v>
      </c>
      <c r="HA289" s="9">
        <v>0</v>
      </c>
      <c r="HB289" s="9">
        <v>0</v>
      </c>
      <c r="HC289" s="9">
        <v>1</v>
      </c>
      <c r="HD289" s="9"/>
      <c r="HE289" s="10">
        <f t="shared" si="288"/>
        <v>4</v>
      </c>
      <c r="HF289" s="11"/>
      <c r="HG289" s="9">
        <f>VLOOKUP($C289, Table5[#All], 2, 0)</f>
        <v>0</v>
      </c>
      <c r="HH289" s="9">
        <f>VLOOKUP($C289, Table5[#All], 3, 0)</f>
        <v>0</v>
      </c>
      <c r="HI289" s="9">
        <f>VLOOKUP($C289, Table5[#All], 4, 0)</f>
        <v>0</v>
      </c>
      <c r="HJ289" s="9">
        <f>VLOOKUP($C289, Table5[#All], 5, 0)</f>
        <v>1</v>
      </c>
      <c r="HK289" s="9">
        <f>VLOOKUP($C289, Table5[#All], 6, 0)</f>
        <v>0</v>
      </c>
      <c r="HL289" s="10">
        <f t="shared" si="289"/>
        <v>4</v>
      </c>
      <c r="HM289" s="11"/>
      <c r="HN289" s="9">
        <f>VLOOKUP($C289, Table5[#All], 7, 0)</f>
        <v>0</v>
      </c>
      <c r="HO289" s="9">
        <f>VLOOKUP($C289, Table5[#All], 8, 0)</f>
        <v>0</v>
      </c>
      <c r="HP289" s="9">
        <f>VLOOKUP($C289, Table5[#All], 9, 0)</f>
        <v>0</v>
      </c>
      <c r="HQ289" s="9">
        <f>VLOOKUP($C289, Table5[#All], 10, 0)</f>
        <v>1</v>
      </c>
      <c r="HR289" s="9">
        <f>VLOOKUP($C289, Table5[#All], 11, 0)</f>
        <v>0</v>
      </c>
      <c r="HS289" s="10">
        <f t="shared" si="290"/>
        <v>4</v>
      </c>
      <c r="HT289" s="11"/>
      <c r="HU289" s="9">
        <f>VLOOKUP($C289, Table5[#All], 12, 0)</f>
        <v>1</v>
      </c>
      <c r="HV289" s="9">
        <f>VLOOKUP($C289, Table5[#All], 13, 0)</f>
        <v>0</v>
      </c>
      <c r="HW289" s="9">
        <f>VLOOKUP($C289, Table5[#All], 14, 0)</f>
        <v>0</v>
      </c>
      <c r="HX289" s="9">
        <f>VLOOKUP($C289, Table5[#All], 15, 0)</f>
        <v>0</v>
      </c>
      <c r="HY289" s="9">
        <f>VLOOKUP($C289, Table5[#All], 16, 0)</f>
        <v>0</v>
      </c>
      <c r="HZ289" s="10">
        <f t="shared" si="291"/>
        <v>1</v>
      </c>
      <c r="IA289" s="11"/>
      <c r="IB289" s="9">
        <f>VLOOKUP($C289, Table5[#All], 17, 0)</f>
        <v>1</v>
      </c>
      <c r="IC289" s="9">
        <f>VLOOKUP($C289, Table5[#All], 18, 0)</f>
        <v>0</v>
      </c>
      <c r="ID289" s="9">
        <f>VLOOKUP($C289, Table5[#All], 19, 0)</f>
        <v>0</v>
      </c>
      <c r="IE289" s="9">
        <f>VLOOKUP($C289, Table5[#All], 20, 0)</f>
        <v>0</v>
      </c>
      <c r="IF289" s="9">
        <f>VLOOKUP($C289, Table5[#All], 21, 0)</f>
        <v>0</v>
      </c>
      <c r="IG289" s="10">
        <f t="shared" si="292"/>
        <v>1</v>
      </c>
      <c r="IH289" s="11"/>
      <c r="II289" s="9">
        <f>VLOOKUP($C289, Table5[#All], 22, 0)</f>
        <v>1</v>
      </c>
      <c r="IJ289" s="9">
        <f>VLOOKUP($C289, Table5[#All], 23, 0)</f>
        <v>0</v>
      </c>
      <c r="IK289" s="9">
        <f>VLOOKUP($C289, Table5[#All], 24, 0)</f>
        <v>0</v>
      </c>
      <c r="IL289" s="9">
        <f>VLOOKUP($C289, Table5[#All], 25, 0)</f>
        <v>0</v>
      </c>
      <c r="IM289" s="9">
        <f>VLOOKUP($C289, Table5[#All], 26, 0)</f>
        <v>0</v>
      </c>
      <c r="IN289" s="10">
        <f t="shared" si="293"/>
        <v>1</v>
      </c>
      <c r="IO289" s="11"/>
      <c r="IP289" s="9">
        <v>1</v>
      </c>
      <c r="IQ289" s="9">
        <v>0</v>
      </c>
      <c r="IR289" s="9">
        <v>0</v>
      </c>
      <c r="IS289" s="9">
        <v>0</v>
      </c>
      <c r="IT289" s="9">
        <v>0</v>
      </c>
      <c r="IU289" s="10">
        <f t="shared" si="294"/>
        <v>1</v>
      </c>
      <c r="IV289" s="82"/>
    </row>
    <row r="290" spans="1:256" ht="16.3" thickTop="1" thickBot="1" x14ac:dyDescent="0.35">
      <c r="A290" s="16" t="s">
        <v>719</v>
      </c>
      <c r="B290" s="16" t="s">
        <v>726</v>
      </c>
      <c r="C290" s="16" t="s">
        <v>727</v>
      </c>
      <c r="D290" s="11"/>
      <c r="E290" s="9">
        <f>VLOOKUP($C290, Table3[#All], 2, 0)</f>
        <v>0</v>
      </c>
      <c r="F290" s="9"/>
      <c r="G290" s="9">
        <f>VLOOKUP($C290, Table3[#All], 3, 0)</f>
        <v>0.3871</v>
      </c>
      <c r="H290" s="9">
        <f>VLOOKUP($C290, Table3[#All], 4, 0)</f>
        <v>0.6129</v>
      </c>
      <c r="I290" s="9">
        <f>VLOOKUP($C290, Table3[#All], 5, 0)</f>
        <v>0</v>
      </c>
      <c r="J290" s="10">
        <f t="shared" si="295"/>
        <v>4</v>
      </c>
      <c r="K290" s="11"/>
      <c r="L290" s="9">
        <f>VLOOKUP($C290, Table3[#All], 6, 0)</f>
        <v>0</v>
      </c>
      <c r="M290" s="9"/>
      <c r="N290" s="9">
        <f>VLOOKUP($C290, Table3[#All], 7, 0)</f>
        <v>1</v>
      </c>
      <c r="O290" s="9">
        <f>VLOOKUP($C290, Table3[#All], 8, 0)</f>
        <v>0</v>
      </c>
      <c r="P290" s="9">
        <f>VLOOKUP($C290, Table3[#All], 9, 0)</f>
        <v>0</v>
      </c>
      <c r="Q290" s="10">
        <f t="shared" si="296"/>
        <v>3</v>
      </c>
      <c r="R290" s="11"/>
      <c r="S290" s="9">
        <f>VLOOKUP($C290, Table3[#All], 10, 0)</f>
        <v>0</v>
      </c>
      <c r="T290" s="9">
        <f>VLOOKUP($C290, Table3[#All], 11, 0)</f>
        <v>0.5161</v>
      </c>
      <c r="U290" s="9">
        <f>VLOOKUP($C290, Table3[#All], 12, 0)</f>
        <v>0.35479999999999995</v>
      </c>
      <c r="V290" s="9">
        <f>VLOOKUP($C290, Table3[#All], 13, 0)</f>
        <v>0.129</v>
      </c>
      <c r="W290" s="9">
        <f>VLOOKUP($C290, Table3[#All], 14, 0)</f>
        <v>0</v>
      </c>
      <c r="X290" s="10">
        <f t="shared" si="297"/>
        <v>3</v>
      </c>
      <c r="Y290" s="11"/>
      <c r="Z290" s="9">
        <f>VLOOKUP($C290, Table3[#All], 15, 0)</f>
        <v>0</v>
      </c>
      <c r="AA290" s="9">
        <f>VLOOKUP($C290, Table3[#All], 16, 0)</f>
        <v>6.4500000000000002E-2</v>
      </c>
      <c r="AB290" s="9">
        <f>VLOOKUP($C290, Table3[#All], 17, 0)</f>
        <v>0.129</v>
      </c>
      <c r="AC290" s="9">
        <f>VLOOKUP($C290, Table3[#All], 18, 0)</f>
        <v>0.7419</v>
      </c>
      <c r="AD290" s="9">
        <f>VLOOKUP($C290, Table3[#All], 19, 0)</f>
        <v>6.4500000000000002E-2</v>
      </c>
      <c r="AE290" s="10">
        <f t="shared" si="267"/>
        <v>4</v>
      </c>
      <c r="AF290" s="11"/>
      <c r="AG290" s="9">
        <f>VLOOKUP($C290, Table3[#All], 20, 0)</f>
        <v>3.2300000000000002E-2</v>
      </c>
      <c r="AH290" s="9">
        <f>VLOOKUP($C290, Table3[#All], 21, 0)</f>
        <v>0.3871</v>
      </c>
      <c r="AI290" s="9">
        <f>VLOOKUP($C290, Table3[#All], 22, 0)</f>
        <v>0.5806</v>
      </c>
      <c r="AJ290" s="9"/>
      <c r="AK290" s="9"/>
      <c r="AL290" s="10">
        <f t="shared" si="268"/>
        <v>3</v>
      </c>
      <c r="AM290" s="11"/>
      <c r="AN290" s="9">
        <f>VLOOKUP($C290, Table3[#All], 23, 0)</f>
        <v>1</v>
      </c>
      <c r="AO290" s="9">
        <f>VLOOKUP($C290, Table3[#All], 24, 0)</f>
        <v>0</v>
      </c>
      <c r="AP290" s="9">
        <f>VLOOKUP($C290, Table3[#All], 25, 0)</f>
        <v>0</v>
      </c>
      <c r="AQ290" s="9">
        <f>VLOOKUP($C290, Table3[#All], 26, 0)</f>
        <v>0</v>
      </c>
      <c r="AR290" s="9"/>
      <c r="AS290" s="12">
        <f t="shared" si="269"/>
        <v>1</v>
      </c>
      <c r="AT290" s="11"/>
      <c r="AU290" s="9">
        <f>VLOOKUP($C290, Table3[#All], 27, 0)</f>
        <v>0.9677</v>
      </c>
      <c r="AV290" s="9">
        <f>VLOOKUP($C290, Table3[#All], 28, 0)</f>
        <v>0</v>
      </c>
      <c r="AW290" s="9">
        <f>VLOOKUP($C290, Table3[#All], 29, 0)</f>
        <v>3.2300000000000002E-2</v>
      </c>
      <c r="AX290" s="9"/>
      <c r="AY290" s="9"/>
      <c r="AZ290" s="10">
        <f t="shared" si="298"/>
        <v>1</v>
      </c>
      <c r="BA290" s="11"/>
      <c r="BB290" s="9">
        <f>VLOOKUP($C290, Table3[#All], 30, 0)</f>
        <v>3.2300000000000002E-2</v>
      </c>
      <c r="BC290" s="9">
        <f>VLOOKUP($C290, Table3[#All], 31, 0)</f>
        <v>0.19350000000000001</v>
      </c>
      <c r="BD290" s="9">
        <f>VLOOKUP($C290, Table3[#All], 32, 0)</f>
        <v>0.45159999999999995</v>
      </c>
      <c r="BE290" s="9">
        <f>VLOOKUP($C290, Table3[#All], 33, 0)</f>
        <v>0.3226</v>
      </c>
      <c r="BF290" s="9"/>
      <c r="BG290" s="10">
        <f t="shared" si="299"/>
        <v>4</v>
      </c>
      <c r="BH290" s="81"/>
      <c r="BI290" s="9">
        <f>VLOOKUP($C290, Table3[#All], 34, 0)</f>
        <v>0</v>
      </c>
      <c r="BJ290" s="9">
        <f>VLOOKUP($C290, Table3[#All], 35, 0)</f>
        <v>0</v>
      </c>
      <c r="BK290" s="9">
        <f>VLOOKUP($C290, Table3[#All], 36, 0)</f>
        <v>0</v>
      </c>
      <c r="BL290" s="9">
        <f>VLOOKUP($C290, Table3[#All], 37, 0)</f>
        <v>0</v>
      </c>
      <c r="BM290" s="9">
        <f>VLOOKUP($C290, Table3[#All], 38, 0)</f>
        <v>0</v>
      </c>
      <c r="BN290" s="10" t="str">
        <f t="shared" si="300"/>
        <v>N/A</v>
      </c>
      <c r="BO290" s="11"/>
      <c r="BP290" s="9">
        <f>VLOOKUP($C290, Table3[#All], 39, 0)</f>
        <v>0.6452</v>
      </c>
      <c r="BQ290" s="9">
        <f>VLOOKUP($C290, Table3[#All], 40, 0)</f>
        <v>0.2903</v>
      </c>
      <c r="BR290" s="9">
        <f>VLOOKUP($C290, Table3[#All], 41, 0)</f>
        <v>0</v>
      </c>
      <c r="BS290" s="9">
        <f>VLOOKUP($C290, Table3[#All], 42, 0)</f>
        <v>6.4500000000000002E-2</v>
      </c>
      <c r="BT290" s="9"/>
      <c r="BU290" s="10">
        <f t="shared" si="270"/>
        <v>2</v>
      </c>
      <c r="BV290" s="11"/>
      <c r="BW290" s="9">
        <f>VLOOKUP($C290, Table3[#All], 43, 0)</f>
        <v>3.2300000000000002E-2</v>
      </c>
      <c r="BX290" s="9">
        <f>VLOOKUP($C290, Table3[#All], 44, 0)</f>
        <v>0.9677</v>
      </c>
      <c r="BY290" s="9">
        <f>VLOOKUP($C290, Table3[#All], 45, 0)</f>
        <v>0</v>
      </c>
      <c r="BZ290" s="9"/>
      <c r="CA290" s="9"/>
      <c r="CB290" s="10">
        <f t="shared" si="271"/>
        <v>2</v>
      </c>
      <c r="CC290" s="81"/>
      <c r="CD290" s="9">
        <f>VLOOKUP($C290, Table3[#All], 46, 0)</f>
        <v>1</v>
      </c>
      <c r="CE290" s="9">
        <f>VLOOKUP($C290, Table3[#All], 47, 0)</f>
        <v>0</v>
      </c>
      <c r="CF290" s="9">
        <f>VLOOKUP($C290, Table3[#All], 48, 0)</f>
        <v>0</v>
      </c>
      <c r="CG290" s="9">
        <f>VLOOKUP($C290, Table3[#All], 49, 0)</f>
        <v>0</v>
      </c>
      <c r="CH290" s="9">
        <f>VLOOKUP($C290, Table3[#All], 50, 0)</f>
        <v>0</v>
      </c>
      <c r="CI290" s="12">
        <f t="shared" si="272"/>
        <v>1</v>
      </c>
      <c r="CJ290" s="13"/>
      <c r="CK290" s="9">
        <f>VLOOKUP($C290, Table3[#All], 51, 0)</f>
        <v>0.6452</v>
      </c>
      <c r="CL290" s="9">
        <f>VLOOKUP($C290, Table3[#All], 52, 0)</f>
        <v>0.2903</v>
      </c>
      <c r="CM290" s="9">
        <f>VLOOKUP($C290, Table3[#All], 53, 0)</f>
        <v>6.4500000000000002E-2</v>
      </c>
      <c r="CN290" s="9">
        <f>VLOOKUP($C290, Table3[#All], 54, 0)</f>
        <v>0</v>
      </c>
      <c r="CO290" s="9"/>
      <c r="CP290" s="10">
        <f t="shared" si="273"/>
        <v>2</v>
      </c>
      <c r="CQ290" s="11"/>
      <c r="CR290" s="9">
        <f>VLOOKUP($C290, Table3[#All], 55, 0)</f>
        <v>0.2581</v>
      </c>
      <c r="CS290" s="9">
        <f>VLOOKUP($C290, Table3[#All], 56, 0)</f>
        <v>0.4194</v>
      </c>
      <c r="CT290" s="9">
        <f>VLOOKUP($C290, Table3[#All], 57, 0)</f>
        <v>9.6799999999999997E-2</v>
      </c>
      <c r="CU290" s="9">
        <f>VLOOKUP($C290, Table3[#All], 58, 0)</f>
        <v>0.1613</v>
      </c>
      <c r="CV290" s="9">
        <f>VLOOKUP($C290, Table3[#All], 59, 0)</f>
        <v>6.4500000000000002E-2</v>
      </c>
      <c r="CW290" s="14">
        <f t="shared" si="274"/>
        <v>3</v>
      </c>
      <c r="CX290" s="81"/>
      <c r="CY290" s="9">
        <f>VLOOKUP($C290, Table3[#All], 60, 0)</f>
        <v>0.1613</v>
      </c>
      <c r="CZ290" s="9">
        <f>VLOOKUP($C290, Table3[#All], 61, 0)</f>
        <v>0.8387</v>
      </c>
      <c r="DA290" s="9">
        <f>VLOOKUP($C290, Table3[#All], 62, 0)</f>
        <v>0</v>
      </c>
      <c r="DB290" s="9">
        <f>VLOOKUP($C290, Table3[#All], 63, 0)</f>
        <v>0</v>
      </c>
      <c r="DC290" s="9">
        <f>VLOOKUP($C290, Table3[#All], 64, 0)</f>
        <v>0</v>
      </c>
      <c r="DD290" s="10">
        <f t="shared" si="275"/>
        <v>2</v>
      </c>
      <c r="DE290" s="11"/>
      <c r="DF290" s="9">
        <f>VLOOKUP($C290, Table3[#All], 65, 0)</f>
        <v>0.1613</v>
      </c>
      <c r="DG290" s="9"/>
      <c r="DH290" s="9">
        <f>VLOOKUP($C290, Table3[#All], 66, 0)</f>
        <v>0.4839</v>
      </c>
      <c r="DI290" s="9"/>
      <c r="DJ290" s="9">
        <f>VLOOKUP($C290, Table3[#All], 67, 0)</f>
        <v>0.35479999999999995</v>
      </c>
      <c r="DK290" s="14">
        <f t="shared" si="276"/>
        <v>5</v>
      </c>
      <c r="DL290" s="11"/>
      <c r="DM290" s="9">
        <f>VLOOKUP($C290, Table3[#All], 68, 0)</f>
        <v>0.7742</v>
      </c>
      <c r="DN290" s="9"/>
      <c r="DO290" s="9">
        <f>VLOOKUP($C290, Table3[#All], 69, 0)</f>
        <v>0.19350000000000001</v>
      </c>
      <c r="DP290" s="9">
        <f>VLOOKUP($C290, Table3[#All], 70, 0)</f>
        <v>3.2300000000000002E-2</v>
      </c>
      <c r="DQ290" s="9"/>
      <c r="DR290" s="14">
        <f t="shared" si="277"/>
        <v>1</v>
      </c>
      <c r="DS290" s="11"/>
      <c r="DT290" s="9">
        <f>VLOOKUP($C290, Table3[#All], 71, 0)</f>
        <v>0</v>
      </c>
      <c r="DU290" s="9">
        <f>VLOOKUP($C290, Table3[#All], 72, 0)</f>
        <v>9.6799999999999997E-2</v>
      </c>
      <c r="DV290" s="9">
        <f>VLOOKUP($C290, Table3[#All], 73, 0)</f>
        <v>0.22579999999999997</v>
      </c>
      <c r="DW290" s="9">
        <f>VLOOKUP($C290, Table3[#All], 74, 0)</f>
        <v>0.6129</v>
      </c>
      <c r="DX290" s="9">
        <f>VLOOKUP($C290, Table3[#All], 75, 0)</f>
        <v>6.4500000000000002E-2</v>
      </c>
      <c r="DY290" s="12">
        <f t="shared" si="266"/>
        <v>4</v>
      </c>
      <c r="DZ290" s="11"/>
      <c r="EA290" s="9">
        <f>VLOOKUP($C290, Table3[#All], 76, 0)</f>
        <v>1</v>
      </c>
      <c r="EB290" s="9">
        <f>VLOOKUP($C290, Table3[#All], 77, 0)</f>
        <v>0</v>
      </c>
      <c r="EC290" s="9">
        <f>VLOOKUP($C290, Table3[#All], 78, 0)</f>
        <v>0</v>
      </c>
      <c r="ED290" s="9">
        <f>VLOOKUP($C290, Table3[#All], 79, 0)</f>
        <v>0</v>
      </c>
      <c r="EE290" s="9">
        <f>VLOOKUP($C290, Table3[#All], 80, 0)</f>
        <v>0</v>
      </c>
      <c r="EF290" s="10">
        <f t="shared" si="278"/>
        <v>1</v>
      </c>
      <c r="EG290" s="9"/>
      <c r="EH290" s="9">
        <f>VLOOKUP($C290, Table3[#All], 81, 0)</f>
        <v>1</v>
      </c>
      <c r="EI290" s="9">
        <f>VLOOKUP($C290, Table3[#All], 82, 0)</f>
        <v>0</v>
      </c>
      <c r="EJ290" s="9">
        <f>VLOOKUP($C290, Table3[#All], 83, 0)</f>
        <v>0</v>
      </c>
      <c r="EK290" s="9">
        <f>VLOOKUP($C290, Table3[#All], 84, 0)</f>
        <v>0</v>
      </c>
      <c r="EL290" s="9">
        <f>VLOOKUP($C290, Table3[#All], 85, 0)</f>
        <v>0</v>
      </c>
      <c r="EM290" s="14">
        <f t="shared" si="279"/>
        <v>1</v>
      </c>
      <c r="EN290" s="11"/>
      <c r="EO290" s="9">
        <f>VLOOKUP($C290, Table3[#All], 86, 0)</f>
        <v>9.6799999999999997E-2</v>
      </c>
      <c r="EP290" s="9"/>
      <c r="EQ290" s="9">
        <f>VLOOKUP($C290, Table3[#All], 87, 0)</f>
        <v>0.90319999999999989</v>
      </c>
      <c r="ER290" s="9"/>
      <c r="ES290" s="9"/>
      <c r="ET290" s="14">
        <f t="shared" si="280"/>
        <v>3</v>
      </c>
      <c r="EU290" s="11"/>
      <c r="EV290" s="9">
        <f>VLOOKUP($C290, Table3[#All], 88, 0)</f>
        <v>1</v>
      </c>
      <c r="EW290" s="9">
        <f>VLOOKUP($C290, Table3[#All], 89, 0)</f>
        <v>0</v>
      </c>
      <c r="EX290" s="9">
        <f>VLOOKUP($C290, Table3[#All], 90, 0)</f>
        <v>0</v>
      </c>
      <c r="EY290" s="9">
        <f>VLOOKUP($C290, Table3[#All], 91, 0)</f>
        <v>0</v>
      </c>
      <c r="EZ290" s="9">
        <f>VLOOKUP($C290, Table3[#All], 92, 0)</f>
        <v>0</v>
      </c>
      <c r="FA290" s="12">
        <f t="shared" si="281"/>
        <v>1</v>
      </c>
      <c r="FB290" s="11"/>
      <c r="FC290" s="9">
        <f>VLOOKUP($C290, Table3[#All], 93, 0)</f>
        <v>0</v>
      </c>
      <c r="FD290" s="9">
        <f>VLOOKUP($C290, Table3[#All], 94, 0)</f>
        <v>0.1613</v>
      </c>
      <c r="FE290" s="9">
        <f>VLOOKUP($C290, Table3[#All], 95, 0)</f>
        <v>0.6129</v>
      </c>
      <c r="FF290" s="9">
        <f>VLOOKUP($C290, Table3[#All], 96, 0)</f>
        <v>0.22579999999999997</v>
      </c>
      <c r="FG290" s="9"/>
      <c r="FH290" s="10">
        <f t="shared" si="282"/>
        <v>3</v>
      </c>
      <c r="FI290" s="11"/>
      <c r="FJ290" s="9">
        <f>VLOOKUP($C290, Table3[#All], 97, 0)</f>
        <v>0</v>
      </c>
      <c r="FK290" s="9">
        <f>VLOOKUP($C290, Table3[#All], 98, 0)</f>
        <v>0</v>
      </c>
      <c r="FL290" s="9">
        <f>VLOOKUP($C290, Table3[#All], 99, 0)</f>
        <v>0</v>
      </c>
      <c r="FM290" s="9">
        <f>VLOOKUP($C290, Table3[#All], 100, 0)</f>
        <v>0</v>
      </c>
      <c r="FN290" s="9">
        <f>VLOOKUP($C290, Table3[#All], 101, 0)</f>
        <v>1</v>
      </c>
      <c r="FO290" s="14">
        <f t="shared" si="283"/>
        <v>5</v>
      </c>
      <c r="FP290" s="11"/>
      <c r="FQ290" s="9">
        <f>VLOOKUP($C290, Table3[#All], 102, 0)</f>
        <v>9.6799999999999997E-2</v>
      </c>
      <c r="FR290" s="9">
        <f>VLOOKUP($C290, Table3[#All], 103, 0)</f>
        <v>0.871</v>
      </c>
      <c r="FS290" s="9">
        <f>VLOOKUP($C290, Table3[#All], 104, 0)</f>
        <v>0</v>
      </c>
      <c r="FT290" s="9">
        <f>VLOOKUP($C290, Table3[#All], 105, 0)</f>
        <v>3.2300000000000002E-2</v>
      </c>
      <c r="FU290" s="9">
        <v>0</v>
      </c>
      <c r="FV290" s="10">
        <f t="shared" si="284"/>
        <v>2</v>
      </c>
      <c r="FW290" s="11"/>
      <c r="FX290" s="9">
        <f>VLOOKUP($C290, Table3[#All], 106, 0)</f>
        <v>3.2300000000000002E-2</v>
      </c>
      <c r="FY290" s="9"/>
      <c r="FZ290" s="9">
        <f>VLOOKUP($C290, Table3[#All], 107, 0)</f>
        <v>0.3871</v>
      </c>
      <c r="GA290" s="9">
        <f>VLOOKUP($C290, Table3[#All], 108, 0)</f>
        <v>0.5806</v>
      </c>
      <c r="GB290" s="9"/>
      <c r="GC290" s="10">
        <f t="shared" si="301"/>
        <v>4</v>
      </c>
      <c r="GD290" s="81"/>
      <c r="GE290" s="9">
        <f>VLOOKUP($C290, Table3[#All], 109, 0)</f>
        <v>0</v>
      </c>
      <c r="GF290" s="9">
        <f>VLOOKUP($C290, Table3[#All], 110, 0)</f>
        <v>0.78569999999999995</v>
      </c>
      <c r="GG290" s="9">
        <f>VLOOKUP($C290, Table3[#All], 111, 0)</f>
        <v>0.21429999999999999</v>
      </c>
      <c r="GH290" s="9"/>
      <c r="GI290" s="9">
        <f>VLOOKUP($C290, Table3[#All], 112, 0)</f>
        <v>0</v>
      </c>
      <c r="GJ290" s="12">
        <f t="shared" si="285"/>
        <v>2</v>
      </c>
      <c r="GK290" s="11"/>
      <c r="GL290" s="9">
        <f>VLOOKUP($C290, Table3[#All], 113, 0)</f>
        <v>0</v>
      </c>
      <c r="GM290" s="9">
        <f>VLOOKUP($C290, Table3[#All], 114, 0)</f>
        <v>3.2300000000000002E-2</v>
      </c>
      <c r="GN290" s="9">
        <f>VLOOKUP($C290, Table3[#All], 115, 0)</f>
        <v>0.129</v>
      </c>
      <c r="GO290" s="9">
        <f>VLOOKUP($C290, Table3[#All], 116, 0)</f>
        <v>0.8387</v>
      </c>
      <c r="GP290" s="9"/>
      <c r="GQ290" s="10">
        <f t="shared" si="286"/>
        <v>4</v>
      </c>
      <c r="GR290" s="11"/>
      <c r="GS290" s="9">
        <f>VLOOKUP($C290, Table2[#All], 3, 0)</f>
        <v>0</v>
      </c>
      <c r="GT290" s="9">
        <f>VLOOKUP($C290, Table2[#All], 4, 0)</f>
        <v>0</v>
      </c>
      <c r="GU290" s="9">
        <f>VLOOKUP($C290, Table2[#All], 5, 0)</f>
        <v>1</v>
      </c>
      <c r="GV290" s="9">
        <f>VLOOKUP($C290, Table2[#All], 6, 0)</f>
        <v>0</v>
      </c>
      <c r="GW290" s="9">
        <f>VLOOKUP($C290, Table2[#All], 7, 0)</f>
        <v>0</v>
      </c>
      <c r="GX290" s="10">
        <f t="shared" si="287"/>
        <v>3</v>
      </c>
      <c r="GY290" s="11"/>
      <c r="GZ290" s="9">
        <v>0</v>
      </c>
      <c r="HA290" s="9">
        <v>0</v>
      </c>
      <c r="HB290" s="9">
        <v>0</v>
      </c>
      <c r="HC290" s="9">
        <v>1</v>
      </c>
      <c r="HD290" s="9"/>
      <c r="HE290" s="10">
        <f t="shared" si="288"/>
        <v>4</v>
      </c>
      <c r="HF290" s="11"/>
      <c r="HG290" s="9">
        <f>VLOOKUP($C290, Table5[#All], 2, 0)</f>
        <v>0</v>
      </c>
      <c r="HH290" s="9">
        <f>VLOOKUP($C290, Table5[#All], 3, 0)</f>
        <v>0</v>
      </c>
      <c r="HI290" s="9">
        <f>VLOOKUP($C290, Table5[#All], 4, 0)</f>
        <v>0</v>
      </c>
      <c r="HJ290" s="9">
        <f>VLOOKUP($C290, Table5[#All], 5, 0)</f>
        <v>1</v>
      </c>
      <c r="HK290" s="9">
        <f>VLOOKUP($C290, Table5[#All], 6, 0)</f>
        <v>0</v>
      </c>
      <c r="HL290" s="10">
        <f t="shared" si="289"/>
        <v>4</v>
      </c>
      <c r="HM290" s="11"/>
      <c r="HN290" s="9">
        <f>VLOOKUP($C290, Table5[#All], 7, 0)</f>
        <v>0</v>
      </c>
      <c r="HO290" s="9">
        <f>VLOOKUP($C290, Table5[#All], 8, 0)</f>
        <v>1</v>
      </c>
      <c r="HP290" s="9">
        <f>VLOOKUP($C290, Table5[#All], 9, 0)</f>
        <v>0</v>
      </c>
      <c r="HQ290" s="9">
        <f>VLOOKUP($C290, Table5[#All], 10, 0)</f>
        <v>0</v>
      </c>
      <c r="HR290" s="9">
        <f>VLOOKUP($C290, Table5[#All], 11, 0)</f>
        <v>0</v>
      </c>
      <c r="HS290" s="10">
        <f t="shared" si="290"/>
        <v>2</v>
      </c>
      <c r="HT290" s="11"/>
      <c r="HU290" s="9">
        <f>VLOOKUP($C290, Table5[#All], 12, 0)</f>
        <v>1</v>
      </c>
      <c r="HV290" s="9">
        <f>VLOOKUP($C290, Table5[#All], 13, 0)</f>
        <v>0</v>
      </c>
      <c r="HW290" s="9">
        <f>VLOOKUP($C290, Table5[#All], 14, 0)</f>
        <v>0</v>
      </c>
      <c r="HX290" s="9">
        <f>VLOOKUP($C290, Table5[#All], 15, 0)</f>
        <v>0</v>
      </c>
      <c r="HY290" s="9">
        <f>VLOOKUP($C290, Table5[#All], 16, 0)</f>
        <v>0</v>
      </c>
      <c r="HZ290" s="10">
        <f t="shared" si="291"/>
        <v>1</v>
      </c>
      <c r="IA290" s="11"/>
      <c r="IB290" s="9">
        <f>VLOOKUP($C290, Table5[#All], 17, 0)</f>
        <v>1</v>
      </c>
      <c r="IC290" s="9">
        <f>VLOOKUP($C290, Table5[#All], 18, 0)</f>
        <v>0</v>
      </c>
      <c r="ID290" s="9">
        <f>VLOOKUP($C290, Table5[#All], 19, 0)</f>
        <v>0</v>
      </c>
      <c r="IE290" s="9">
        <f>VLOOKUP($C290, Table5[#All], 20, 0)</f>
        <v>0</v>
      </c>
      <c r="IF290" s="9">
        <f>VLOOKUP($C290, Table5[#All], 21, 0)</f>
        <v>0</v>
      </c>
      <c r="IG290" s="10">
        <f t="shared" si="292"/>
        <v>1</v>
      </c>
      <c r="IH290" s="11"/>
      <c r="II290" s="9">
        <f>VLOOKUP($C290, Table5[#All], 22, 0)</f>
        <v>1</v>
      </c>
      <c r="IJ290" s="9">
        <f>VLOOKUP($C290, Table5[#All], 23, 0)</f>
        <v>0</v>
      </c>
      <c r="IK290" s="9">
        <f>VLOOKUP($C290, Table5[#All], 24, 0)</f>
        <v>0</v>
      </c>
      <c r="IL290" s="9">
        <f>VLOOKUP($C290, Table5[#All], 25, 0)</f>
        <v>0</v>
      </c>
      <c r="IM290" s="9">
        <f>VLOOKUP($C290, Table5[#All], 26, 0)</f>
        <v>0</v>
      </c>
      <c r="IN290" s="10">
        <f t="shared" si="293"/>
        <v>1</v>
      </c>
      <c r="IO290" s="11"/>
      <c r="IP290" s="9">
        <v>1</v>
      </c>
      <c r="IQ290" s="9">
        <v>0</v>
      </c>
      <c r="IR290" s="9">
        <v>0</v>
      </c>
      <c r="IS290" s="9">
        <v>0</v>
      </c>
      <c r="IT290" s="9">
        <v>0</v>
      </c>
      <c r="IU290" s="10">
        <f t="shared" si="294"/>
        <v>1</v>
      </c>
      <c r="IV290" s="82"/>
    </row>
    <row r="291" spans="1:256" ht="16.3" thickTop="1" thickBot="1" x14ac:dyDescent="0.35">
      <c r="A291" s="16" t="s">
        <v>719</v>
      </c>
      <c r="B291" s="16" t="s">
        <v>728</v>
      </c>
      <c r="C291" s="16" t="s">
        <v>729</v>
      </c>
      <c r="D291" s="11"/>
      <c r="E291" s="9">
        <f>VLOOKUP($C291, Table3[#All], 2, 0)</f>
        <v>0.15620000000000001</v>
      </c>
      <c r="F291" s="9"/>
      <c r="G291" s="9">
        <f>VLOOKUP($C291, Table3[#All], 3, 0)</f>
        <v>0.75</v>
      </c>
      <c r="H291" s="9">
        <f>VLOOKUP($C291, Table3[#All], 4, 0)</f>
        <v>9.3800000000000008E-2</v>
      </c>
      <c r="I291" s="9">
        <f>VLOOKUP($C291, Table3[#All], 5, 0)</f>
        <v>0</v>
      </c>
      <c r="J291" s="10">
        <f t="shared" si="295"/>
        <v>3</v>
      </c>
      <c r="K291" s="11"/>
      <c r="L291" s="9">
        <f>VLOOKUP($C291, Table3[#All], 6, 0)</f>
        <v>0</v>
      </c>
      <c r="M291" s="9"/>
      <c r="N291" s="9">
        <f>VLOOKUP($C291, Table3[#All], 7, 0)</f>
        <v>0</v>
      </c>
      <c r="O291" s="9">
        <f>VLOOKUP($C291, Table3[#All], 8, 0)</f>
        <v>1</v>
      </c>
      <c r="P291" s="9">
        <f>VLOOKUP($C291, Table3[#All], 9, 0)</f>
        <v>0</v>
      </c>
      <c r="Q291" s="10">
        <f t="shared" si="296"/>
        <v>4</v>
      </c>
      <c r="R291" s="11"/>
      <c r="S291" s="9">
        <f>VLOOKUP($C291, Table3[#All], 10, 0)</f>
        <v>0</v>
      </c>
      <c r="T291" s="9">
        <f>VLOOKUP($C291, Table3[#All], 11, 0)</f>
        <v>6.25E-2</v>
      </c>
      <c r="U291" s="9">
        <f>VLOOKUP($C291, Table3[#All], 12, 0)</f>
        <v>0.75</v>
      </c>
      <c r="V291" s="9">
        <f>VLOOKUP($C291, Table3[#All], 13, 0)</f>
        <v>0.1875</v>
      </c>
      <c r="W291" s="9">
        <f>VLOOKUP($C291, Table3[#All], 14, 0)</f>
        <v>0</v>
      </c>
      <c r="X291" s="10">
        <f t="shared" si="297"/>
        <v>3</v>
      </c>
      <c r="Y291" s="11"/>
      <c r="Z291" s="9">
        <f>VLOOKUP($C291, Table3[#All], 15, 0)</f>
        <v>0</v>
      </c>
      <c r="AA291" s="9">
        <f>VLOOKUP($C291, Table3[#All], 16, 0)</f>
        <v>0.28120000000000001</v>
      </c>
      <c r="AB291" s="9">
        <f>VLOOKUP($C291, Table3[#All], 17, 0)</f>
        <v>0.65620000000000001</v>
      </c>
      <c r="AC291" s="9">
        <f>VLOOKUP($C291, Table3[#All], 18, 0)</f>
        <v>6.25E-2</v>
      </c>
      <c r="AD291" s="9">
        <f>VLOOKUP($C291, Table3[#All], 19, 0)</f>
        <v>0</v>
      </c>
      <c r="AE291" s="10">
        <f t="shared" si="267"/>
        <v>3</v>
      </c>
      <c r="AF291" s="11"/>
      <c r="AG291" s="9">
        <f>VLOOKUP($C291, Table3[#All], 20, 0)</f>
        <v>0</v>
      </c>
      <c r="AH291" s="9">
        <f>VLOOKUP($C291, Table3[#All], 21, 0)</f>
        <v>0.9375</v>
      </c>
      <c r="AI291" s="9">
        <f>VLOOKUP($C291, Table3[#All], 22, 0)</f>
        <v>6.25E-2</v>
      </c>
      <c r="AJ291" s="9"/>
      <c r="AK291" s="9"/>
      <c r="AL291" s="10">
        <f t="shared" si="268"/>
        <v>2</v>
      </c>
      <c r="AM291" s="11"/>
      <c r="AN291" s="9">
        <f>VLOOKUP($C291, Table3[#All], 23, 0)</f>
        <v>1</v>
      </c>
      <c r="AO291" s="9">
        <f>VLOOKUP($C291, Table3[#All], 24, 0)</f>
        <v>0</v>
      </c>
      <c r="AP291" s="9">
        <f>VLOOKUP($C291, Table3[#All], 25, 0)</f>
        <v>0</v>
      </c>
      <c r="AQ291" s="9">
        <f>VLOOKUP($C291, Table3[#All], 26, 0)</f>
        <v>0</v>
      </c>
      <c r="AR291" s="9"/>
      <c r="AS291" s="12">
        <f t="shared" si="269"/>
        <v>1</v>
      </c>
      <c r="AT291" s="11"/>
      <c r="AU291" s="9">
        <f>VLOOKUP($C291, Table3[#All], 27, 0)</f>
        <v>0.96879999999999999</v>
      </c>
      <c r="AV291" s="9">
        <f>VLOOKUP($C291, Table3[#All], 28, 0)</f>
        <v>0</v>
      </c>
      <c r="AW291" s="9">
        <f>VLOOKUP($C291, Table3[#All], 29, 0)</f>
        <v>3.1200000000000002E-2</v>
      </c>
      <c r="AX291" s="9"/>
      <c r="AY291" s="9"/>
      <c r="AZ291" s="10">
        <f t="shared" si="298"/>
        <v>1</v>
      </c>
      <c r="BA291" s="11"/>
      <c r="BB291" s="9">
        <f>VLOOKUP($C291, Table3[#All], 30, 0)</f>
        <v>0.15620000000000001</v>
      </c>
      <c r="BC291" s="9">
        <f>VLOOKUP($C291, Table3[#All], 31, 0)</f>
        <v>0.5625</v>
      </c>
      <c r="BD291" s="9">
        <f>VLOOKUP($C291, Table3[#All], 32, 0)</f>
        <v>0.28120000000000001</v>
      </c>
      <c r="BE291" s="9">
        <f>VLOOKUP($C291, Table3[#All], 33, 0)</f>
        <v>0</v>
      </c>
      <c r="BF291" s="9"/>
      <c r="BG291" s="10">
        <f t="shared" si="299"/>
        <v>3</v>
      </c>
      <c r="BH291" s="81"/>
      <c r="BI291" s="9">
        <f>VLOOKUP($C291, Table3[#All], 34, 0)</f>
        <v>0</v>
      </c>
      <c r="BJ291" s="9">
        <f>VLOOKUP($C291, Table3[#All], 35, 0)</f>
        <v>0</v>
      </c>
      <c r="BK291" s="9">
        <f>VLOOKUP($C291, Table3[#All], 36, 0)</f>
        <v>0</v>
      </c>
      <c r="BL291" s="9">
        <f>VLOOKUP($C291, Table3[#All], 37, 0)</f>
        <v>0</v>
      </c>
      <c r="BM291" s="9">
        <f>VLOOKUP($C291, Table3[#All], 38, 0)</f>
        <v>0</v>
      </c>
      <c r="BN291" s="10" t="str">
        <f t="shared" si="300"/>
        <v>N/A</v>
      </c>
      <c r="BO291" s="11"/>
      <c r="BP291" s="9">
        <f>VLOOKUP($C291, Table3[#All], 39, 0)</f>
        <v>1</v>
      </c>
      <c r="BQ291" s="9">
        <f>VLOOKUP($C291, Table3[#All], 40, 0)</f>
        <v>0</v>
      </c>
      <c r="BR291" s="9">
        <f>VLOOKUP($C291, Table3[#All], 41, 0)</f>
        <v>0</v>
      </c>
      <c r="BS291" s="9">
        <f>VLOOKUP($C291, Table3[#All], 42, 0)</f>
        <v>0</v>
      </c>
      <c r="BT291" s="9"/>
      <c r="BU291" s="10">
        <f t="shared" si="270"/>
        <v>1</v>
      </c>
      <c r="BV291" s="11"/>
      <c r="BW291" s="9">
        <f>VLOOKUP($C291, Table3[#All], 43, 0)</f>
        <v>0.84379999999999999</v>
      </c>
      <c r="BX291" s="9">
        <f>VLOOKUP($C291, Table3[#All], 44, 0)</f>
        <v>0.15620000000000001</v>
      </c>
      <c r="BY291" s="9">
        <f>VLOOKUP($C291, Table3[#All], 45, 0)</f>
        <v>0</v>
      </c>
      <c r="BZ291" s="9"/>
      <c r="CA291" s="9"/>
      <c r="CB291" s="10">
        <f t="shared" si="271"/>
        <v>1</v>
      </c>
      <c r="CC291" s="81"/>
      <c r="CD291" s="9">
        <f>VLOOKUP($C291, Table3[#All], 46, 0)</f>
        <v>1</v>
      </c>
      <c r="CE291" s="9">
        <f>VLOOKUP($C291, Table3[#All], 47, 0)</f>
        <v>0</v>
      </c>
      <c r="CF291" s="9">
        <f>VLOOKUP($C291, Table3[#All], 48, 0)</f>
        <v>0</v>
      </c>
      <c r="CG291" s="9">
        <f>VLOOKUP($C291, Table3[#All], 49, 0)</f>
        <v>0</v>
      </c>
      <c r="CH291" s="9">
        <f>VLOOKUP($C291, Table3[#All], 50, 0)</f>
        <v>0</v>
      </c>
      <c r="CI291" s="12">
        <f t="shared" si="272"/>
        <v>1</v>
      </c>
      <c r="CJ291" s="13"/>
      <c r="CK291" s="9">
        <f>VLOOKUP($C291, Table3[#All], 51, 0)</f>
        <v>0.84379999999999999</v>
      </c>
      <c r="CL291" s="9">
        <f>VLOOKUP($C291, Table3[#All], 52, 0)</f>
        <v>0.15620000000000001</v>
      </c>
      <c r="CM291" s="9">
        <f>VLOOKUP($C291, Table3[#All], 53, 0)</f>
        <v>0</v>
      </c>
      <c r="CN291" s="9">
        <f>VLOOKUP($C291, Table3[#All], 54, 0)</f>
        <v>0</v>
      </c>
      <c r="CO291" s="9"/>
      <c r="CP291" s="10">
        <f t="shared" si="273"/>
        <v>1</v>
      </c>
      <c r="CQ291" s="11"/>
      <c r="CR291" s="9">
        <f>VLOOKUP($C291, Table3[#All], 55, 0)</f>
        <v>0.15620000000000001</v>
      </c>
      <c r="CS291" s="9">
        <f>VLOOKUP($C291, Table3[#All], 56, 0)</f>
        <v>0.5625</v>
      </c>
      <c r="CT291" s="9">
        <f>VLOOKUP($C291, Table3[#All], 57, 0)</f>
        <v>0.28120000000000001</v>
      </c>
      <c r="CU291" s="9">
        <f>VLOOKUP($C291, Table3[#All], 58, 0)</f>
        <v>0</v>
      </c>
      <c r="CV291" s="9">
        <f>VLOOKUP($C291, Table3[#All], 59, 0)</f>
        <v>0</v>
      </c>
      <c r="CW291" s="14">
        <f t="shared" si="274"/>
        <v>3</v>
      </c>
      <c r="CX291" s="81"/>
      <c r="CY291" s="9">
        <f>VLOOKUP($C291, Table3[#All], 60, 0)</f>
        <v>0.875</v>
      </c>
      <c r="CZ291" s="9">
        <f>VLOOKUP($C291, Table3[#All], 61, 0)</f>
        <v>9.3800000000000008E-2</v>
      </c>
      <c r="DA291" s="9">
        <f>VLOOKUP($C291, Table3[#All], 62, 0)</f>
        <v>3.1200000000000002E-2</v>
      </c>
      <c r="DB291" s="9">
        <f>VLOOKUP($C291, Table3[#All], 63, 0)</f>
        <v>0</v>
      </c>
      <c r="DC291" s="9">
        <f>VLOOKUP($C291, Table3[#All], 64, 0)</f>
        <v>0</v>
      </c>
      <c r="DD291" s="10">
        <f t="shared" si="275"/>
        <v>1</v>
      </c>
      <c r="DE291" s="11"/>
      <c r="DF291" s="9">
        <f>VLOOKUP($C291, Table3[#All], 65, 0)</f>
        <v>0.25</v>
      </c>
      <c r="DG291" s="9"/>
      <c r="DH291" s="9">
        <f>VLOOKUP($C291, Table3[#All], 66, 0)</f>
        <v>0.6875</v>
      </c>
      <c r="DI291" s="9"/>
      <c r="DJ291" s="9">
        <f>VLOOKUP($C291, Table3[#All], 67, 0)</f>
        <v>6.25E-2</v>
      </c>
      <c r="DK291" s="14">
        <f t="shared" si="276"/>
        <v>3</v>
      </c>
      <c r="DL291" s="11"/>
      <c r="DM291" s="9">
        <f>VLOOKUP($C291, Table3[#All], 68, 0)</f>
        <v>0.96879999999999999</v>
      </c>
      <c r="DN291" s="9"/>
      <c r="DO291" s="9">
        <f>VLOOKUP($C291, Table3[#All], 69, 0)</f>
        <v>3.1200000000000002E-2</v>
      </c>
      <c r="DP291" s="9">
        <f>VLOOKUP($C291, Table3[#All], 70, 0)</f>
        <v>0</v>
      </c>
      <c r="DQ291" s="9"/>
      <c r="DR291" s="14">
        <f t="shared" si="277"/>
        <v>1</v>
      </c>
      <c r="DS291" s="11"/>
      <c r="DT291" s="9">
        <f>VLOOKUP($C291, Table3[#All], 71, 0)</f>
        <v>6.25E-2</v>
      </c>
      <c r="DU291" s="9">
        <f>VLOOKUP($C291, Table3[#All], 72, 0)</f>
        <v>0.34380000000000005</v>
      </c>
      <c r="DV291" s="9">
        <f>VLOOKUP($C291, Table3[#All], 73, 0)</f>
        <v>0.28120000000000001</v>
      </c>
      <c r="DW291" s="9">
        <f>VLOOKUP($C291, Table3[#All], 74, 0)</f>
        <v>0.28120000000000001</v>
      </c>
      <c r="DX291" s="9">
        <f>VLOOKUP($C291, Table3[#All], 75, 0)</f>
        <v>3.1200000000000002E-2</v>
      </c>
      <c r="DY291" s="12">
        <f t="shared" si="266"/>
        <v>4</v>
      </c>
      <c r="DZ291" s="11"/>
      <c r="EA291" s="9">
        <f>VLOOKUP($C291, Table3[#All], 76, 0)</f>
        <v>1</v>
      </c>
      <c r="EB291" s="9">
        <f>VLOOKUP($C291, Table3[#All], 77, 0)</f>
        <v>0</v>
      </c>
      <c r="EC291" s="9">
        <f>VLOOKUP($C291, Table3[#All], 78, 0)</f>
        <v>0</v>
      </c>
      <c r="ED291" s="9">
        <f>VLOOKUP($C291, Table3[#All], 79, 0)</f>
        <v>0</v>
      </c>
      <c r="EE291" s="9">
        <f>VLOOKUP($C291, Table3[#All], 80, 0)</f>
        <v>0</v>
      </c>
      <c r="EF291" s="10">
        <f t="shared" si="278"/>
        <v>1</v>
      </c>
      <c r="EG291" s="9"/>
      <c r="EH291" s="9">
        <f>VLOOKUP($C291, Table3[#All], 81, 0)</f>
        <v>1</v>
      </c>
      <c r="EI291" s="9">
        <f>VLOOKUP($C291, Table3[#All], 82, 0)</f>
        <v>0</v>
      </c>
      <c r="EJ291" s="9">
        <f>VLOOKUP($C291, Table3[#All], 83, 0)</f>
        <v>0</v>
      </c>
      <c r="EK291" s="9">
        <f>VLOOKUP($C291, Table3[#All], 84, 0)</f>
        <v>0</v>
      </c>
      <c r="EL291" s="9">
        <f>VLOOKUP($C291, Table3[#All], 85, 0)</f>
        <v>0</v>
      </c>
      <c r="EM291" s="14">
        <f t="shared" si="279"/>
        <v>1</v>
      </c>
      <c r="EN291" s="11"/>
      <c r="EO291" s="9">
        <f>VLOOKUP($C291, Table3[#All], 86, 0)</f>
        <v>0.9375</v>
      </c>
      <c r="EP291" s="9"/>
      <c r="EQ291" s="9">
        <f>VLOOKUP($C291, Table3[#All], 87, 0)</f>
        <v>6.25E-2</v>
      </c>
      <c r="ER291" s="9"/>
      <c r="ES291" s="9"/>
      <c r="ET291" s="14">
        <f t="shared" si="280"/>
        <v>1</v>
      </c>
      <c r="EU291" s="11"/>
      <c r="EV291" s="9">
        <f>VLOOKUP($C291, Table3[#All], 88, 0)</f>
        <v>0</v>
      </c>
      <c r="EW291" s="9">
        <f>VLOOKUP($C291, Table3[#All], 89, 0)</f>
        <v>1</v>
      </c>
      <c r="EX291" s="9">
        <f>VLOOKUP($C291, Table3[#All], 90, 0)</f>
        <v>0</v>
      </c>
      <c r="EY291" s="9">
        <f>VLOOKUP($C291, Table3[#All], 91, 0)</f>
        <v>0</v>
      </c>
      <c r="EZ291" s="9">
        <f>VLOOKUP($C291, Table3[#All], 92, 0)</f>
        <v>0</v>
      </c>
      <c r="FA291" s="12">
        <f t="shared" si="281"/>
        <v>2</v>
      </c>
      <c r="FB291" s="11"/>
      <c r="FC291" s="9">
        <f>VLOOKUP($C291, Table3[#All], 93, 0)</f>
        <v>0</v>
      </c>
      <c r="FD291" s="9">
        <f>VLOOKUP($C291, Table3[#All], 94, 0)</f>
        <v>0.1875</v>
      </c>
      <c r="FE291" s="9">
        <f>VLOOKUP($C291, Table3[#All], 95, 0)</f>
        <v>0.8125</v>
      </c>
      <c r="FF291" s="9">
        <f>VLOOKUP($C291, Table3[#All], 96, 0)</f>
        <v>0</v>
      </c>
      <c r="FG291" s="9"/>
      <c r="FH291" s="10">
        <f t="shared" si="282"/>
        <v>3</v>
      </c>
      <c r="FI291" s="11"/>
      <c r="FJ291" s="9">
        <f>VLOOKUP($C291, Table3[#All], 97, 0)</f>
        <v>0</v>
      </c>
      <c r="FK291" s="9">
        <f>VLOOKUP($C291, Table3[#All], 98, 0)</f>
        <v>0</v>
      </c>
      <c r="FL291" s="9">
        <f>VLOOKUP($C291, Table3[#All], 99, 0)</f>
        <v>0</v>
      </c>
      <c r="FM291" s="9">
        <f>VLOOKUP($C291, Table3[#All], 100, 0)</f>
        <v>0</v>
      </c>
      <c r="FN291" s="9">
        <f>VLOOKUP($C291, Table3[#All], 101, 0)</f>
        <v>1</v>
      </c>
      <c r="FO291" s="14">
        <f t="shared" si="283"/>
        <v>5</v>
      </c>
      <c r="FP291" s="11"/>
      <c r="FQ291" s="9">
        <f>VLOOKUP($C291, Table3[#All], 102, 0)</f>
        <v>0.6875</v>
      </c>
      <c r="FR291" s="9">
        <f>VLOOKUP($C291, Table3[#All], 103, 0)</f>
        <v>0.3125</v>
      </c>
      <c r="FS291" s="9">
        <f>VLOOKUP($C291, Table3[#All], 104, 0)</f>
        <v>0</v>
      </c>
      <c r="FT291" s="9">
        <f>VLOOKUP($C291, Table3[#All], 105, 0)</f>
        <v>0</v>
      </c>
      <c r="FU291" s="9">
        <v>0</v>
      </c>
      <c r="FV291" s="10">
        <f t="shared" si="284"/>
        <v>2</v>
      </c>
      <c r="FW291" s="11"/>
      <c r="FX291" s="9">
        <f>VLOOKUP($C291, Table3[#All], 106, 0)</f>
        <v>0.8125</v>
      </c>
      <c r="FY291" s="9"/>
      <c r="FZ291" s="9">
        <f>VLOOKUP($C291, Table3[#All], 107, 0)</f>
        <v>0.125</v>
      </c>
      <c r="GA291" s="9">
        <f>VLOOKUP($C291, Table3[#All], 108, 0)</f>
        <v>6.25E-2</v>
      </c>
      <c r="GB291" s="9"/>
      <c r="GC291" s="10">
        <f t="shared" si="301"/>
        <v>1</v>
      </c>
      <c r="GD291" s="81"/>
      <c r="GE291" s="9">
        <f>VLOOKUP($C291, Table3[#All], 109, 0)</f>
        <v>0</v>
      </c>
      <c r="GF291" s="9">
        <f>VLOOKUP($C291, Table3[#All], 110, 0)</f>
        <v>1</v>
      </c>
      <c r="GG291" s="9">
        <f>VLOOKUP($C291, Table3[#All], 111, 0)</f>
        <v>0</v>
      </c>
      <c r="GH291" s="9"/>
      <c r="GI291" s="9">
        <f>VLOOKUP($C291, Table3[#All], 112, 0)</f>
        <v>0</v>
      </c>
      <c r="GJ291" s="12">
        <f t="shared" si="285"/>
        <v>2</v>
      </c>
      <c r="GK291" s="11"/>
      <c r="GL291" s="9">
        <f>VLOOKUP($C291, Table3[#All], 113, 0)</f>
        <v>0</v>
      </c>
      <c r="GM291" s="9">
        <f>VLOOKUP($C291, Table3[#All], 114, 0)</f>
        <v>0.875</v>
      </c>
      <c r="GN291" s="9">
        <f>VLOOKUP($C291, Table3[#All], 115, 0)</f>
        <v>0</v>
      </c>
      <c r="GO291" s="9">
        <f>VLOOKUP($C291, Table3[#All], 116, 0)</f>
        <v>0.125</v>
      </c>
      <c r="GP291" s="9"/>
      <c r="GQ291" s="10">
        <f t="shared" si="286"/>
        <v>2</v>
      </c>
      <c r="GR291" s="11"/>
      <c r="GS291" s="9">
        <f>VLOOKUP($C291, Table2[#All], 3, 0)</f>
        <v>0</v>
      </c>
      <c r="GT291" s="9">
        <f>VLOOKUP($C291, Table2[#All], 4, 0)</f>
        <v>0</v>
      </c>
      <c r="GU291" s="9">
        <f>VLOOKUP($C291, Table2[#All], 5, 0)</f>
        <v>1</v>
      </c>
      <c r="GV291" s="9">
        <f>VLOOKUP($C291, Table2[#All], 6, 0)</f>
        <v>0</v>
      </c>
      <c r="GW291" s="9">
        <f>VLOOKUP($C291, Table2[#All], 7, 0)</f>
        <v>0</v>
      </c>
      <c r="GX291" s="10">
        <f t="shared" si="287"/>
        <v>3</v>
      </c>
      <c r="GY291" s="11"/>
      <c r="GZ291" s="9">
        <v>0</v>
      </c>
      <c r="HA291" s="9">
        <v>0</v>
      </c>
      <c r="HB291" s="9">
        <v>0</v>
      </c>
      <c r="HC291" s="9">
        <v>1</v>
      </c>
      <c r="HD291" s="9"/>
      <c r="HE291" s="10">
        <f t="shared" si="288"/>
        <v>4</v>
      </c>
      <c r="HF291" s="11"/>
      <c r="HG291" s="9">
        <f>VLOOKUP($C291, Table5[#All], 2, 0)</f>
        <v>0</v>
      </c>
      <c r="HH291" s="9">
        <f>VLOOKUP($C291, Table5[#All], 3, 0)</f>
        <v>0</v>
      </c>
      <c r="HI291" s="9">
        <f>VLOOKUP($C291, Table5[#All], 4, 0)</f>
        <v>1</v>
      </c>
      <c r="HJ291" s="9">
        <f>VLOOKUP($C291, Table5[#All], 5, 0)</f>
        <v>0</v>
      </c>
      <c r="HK291" s="9">
        <f>VLOOKUP($C291, Table5[#All], 6, 0)</f>
        <v>0</v>
      </c>
      <c r="HL291" s="10">
        <f t="shared" si="289"/>
        <v>3</v>
      </c>
      <c r="HM291" s="11"/>
      <c r="HN291" s="9">
        <f>VLOOKUP($C291, Table5[#All], 7, 0)</f>
        <v>1</v>
      </c>
      <c r="HO291" s="9">
        <f>VLOOKUP($C291, Table5[#All], 8, 0)</f>
        <v>0</v>
      </c>
      <c r="HP291" s="9">
        <f>VLOOKUP($C291, Table5[#All], 9, 0)</f>
        <v>0</v>
      </c>
      <c r="HQ291" s="9">
        <f>VLOOKUP($C291, Table5[#All], 10, 0)</f>
        <v>0</v>
      </c>
      <c r="HR291" s="9">
        <f>VLOOKUP($C291, Table5[#All], 11, 0)</f>
        <v>0</v>
      </c>
      <c r="HS291" s="10">
        <f t="shared" si="290"/>
        <v>1</v>
      </c>
      <c r="HT291" s="11"/>
      <c r="HU291" s="9">
        <f>VLOOKUP($C291, Table5[#All], 12, 0)</f>
        <v>1</v>
      </c>
      <c r="HV291" s="9">
        <f>VLOOKUP($C291, Table5[#All], 13, 0)</f>
        <v>0</v>
      </c>
      <c r="HW291" s="9">
        <f>VLOOKUP($C291, Table5[#All], 14, 0)</f>
        <v>0</v>
      </c>
      <c r="HX291" s="9">
        <f>VLOOKUP($C291, Table5[#All], 15, 0)</f>
        <v>0</v>
      </c>
      <c r="HY291" s="9">
        <f>VLOOKUP($C291, Table5[#All], 16, 0)</f>
        <v>0</v>
      </c>
      <c r="HZ291" s="10">
        <f t="shared" si="291"/>
        <v>1</v>
      </c>
      <c r="IA291" s="11"/>
      <c r="IB291" s="9">
        <f>VLOOKUP($C291, Table5[#All], 17, 0)</f>
        <v>1</v>
      </c>
      <c r="IC291" s="9">
        <f>VLOOKUP($C291, Table5[#All], 18, 0)</f>
        <v>0</v>
      </c>
      <c r="ID291" s="9">
        <f>VLOOKUP($C291, Table5[#All], 19, 0)</f>
        <v>0</v>
      </c>
      <c r="IE291" s="9">
        <f>VLOOKUP($C291, Table5[#All], 20, 0)</f>
        <v>0</v>
      </c>
      <c r="IF291" s="9">
        <f>VLOOKUP($C291, Table5[#All], 21, 0)</f>
        <v>0</v>
      </c>
      <c r="IG291" s="10">
        <f t="shared" si="292"/>
        <v>1</v>
      </c>
      <c r="IH291" s="11"/>
      <c r="II291" s="9">
        <f>VLOOKUP($C291, Table5[#All], 22, 0)</f>
        <v>1</v>
      </c>
      <c r="IJ291" s="9">
        <f>VLOOKUP($C291, Table5[#All], 23, 0)</f>
        <v>0</v>
      </c>
      <c r="IK291" s="9">
        <f>VLOOKUP($C291, Table5[#All], 24, 0)</f>
        <v>0</v>
      </c>
      <c r="IL291" s="9">
        <f>VLOOKUP($C291, Table5[#All], 25, 0)</f>
        <v>0</v>
      </c>
      <c r="IM291" s="9">
        <f>VLOOKUP($C291, Table5[#All], 26, 0)</f>
        <v>0</v>
      </c>
      <c r="IN291" s="10">
        <f t="shared" si="293"/>
        <v>1</v>
      </c>
      <c r="IO291" s="11"/>
      <c r="IP291" s="9">
        <v>1</v>
      </c>
      <c r="IQ291" s="9">
        <v>0</v>
      </c>
      <c r="IR291" s="9">
        <v>0</v>
      </c>
      <c r="IS291" s="9">
        <v>0</v>
      </c>
      <c r="IT291" s="9">
        <v>0</v>
      </c>
      <c r="IU291" s="10">
        <f t="shared" si="294"/>
        <v>1</v>
      </c>
      <c r="IV291" s="82"/>
    </row>
    <row r="292" spans="1:256" ht="16.3" thickTop="1" thickBot="1" x14ac:dyDescent="0.35">
      <c r="A292" s="16" t="s">
        <v>719</v>
      </c>
      <c r="B292" s="16" t="s">
        <v>730</v>
      </c>
      <c r="C292" s="16" t="s">
        <v>731</v>
      </c>
      <c r="D292" s="11"/>
      <c r="E292" s="9">
        <f>VLOOKUP($C292, Table3[#All], 2, 0)</f>
        <v>2.3300000000000001E-2</v>
      </c>
      <c r="F292" s="9"/>
      <c r="G292" s="9">
        <f>VLOOKUP($C292, Table3[#All], 3, 0)</f>
        <v>0.58140000000000003</v>
      </c>
      <c r="H292" s="9">
        <f>VLOOKUP($C292, Table3[#All], 4, 0)</f>
        <v>0.37209999999999999</v>
      </c>
      <c r="I292" s="9">
        <f>VLOOKUP($C292, Table3[#All], 5, 0)</f>
        <v>2.3300000000000001E-2</v>
      </c>
      <c r="J292" s="10">
        <f t="shared" si="295"/>
        <v>4</v>
      </c>
      <c r="K292" s="11"/>
      <c r="L292" s="9">
        <f>VLOOKUP($C292, Table3[#All], 6, 0)</f>
        <v>0</v>
      </c>
      <c r="M292" s="9"/>
      <c r="N292" s="9">
        <f>VLOOKUP($C292, Table3[#All], 7, 0)</f>
        <v>0</v>
      </c>
      <c r="O292" s="9">
        <f>VLOOKUP($C292, Table3[#All], 8, 0)</f>
        <v>0</v>
      </c>
      <c r="P292" s="9">
        <f>VLOOKUP($C292, Table3[#All], 9, 0)</f>
        <v>1</v>
      </c>
      <c r="Q292" s="10">
        <f t="shared" si="296"/>
        <v>5</v>
      </c>
      <c r="R292" s="11"/>
      <c r="S292" s="9">
        <f>VLOOKUP($C292, Table3[#All], 10, 0)</f>
        <v>0</v>
      </c>
      <c r="T292" s="9">
        <f>VLOOKUP($C292, Table3[#All], 11, 0)</f>
        <v>0.11630000000000001</v>
      </c>
      <c r="U292" s="9">
        <f>VLOOKUP($C292, Table3[#All], 12, 0)</f>
        <v>0.58140000000000003</v>
      </c>
      <c r="V292" s="9">
        <f>VLOOKUP($C292, Table3[#All], 13, 0)</f>
        <v>0.30230000000000001</v>
      </c>
      <c r="W292" s="9">
        <f>VLOOKUP($C292, Table3[#All], 14, 0)</f>
        <v>0</v>
      </c>
      <c r="X292" s="10">
        <f t="shared" si="297"/>
        <v>4</v>
      </c>
      <c r="Y292" s="11"/>
      <c r="Z292" s="9">
        <f>VLOOKUP($C292, Table3[#All], 15, 0)</f>
        <v>0</v>
      </c>
      <c r="AA292" s="9">
        <f>VLOOKUP($C292, Table3[#All], 16, 0)</f>
        <v>0.11630000000000001</v>
      </c>
      <c r="AB292" s="9">
        <f>VLOOKUP($C292, Table3[#All], 17, 0)</f>
        <v>0.76739999999999997</v>
      </c>
      <c r="AC292" s="9">
        <f>VLOOKUP($C292, Table3[#All], 18, 0)</f>
        <v>0.11630000000000001</v>
      </c>
      <c r="AD292" s="9">
        <f>VLOOKUP($C292, Table3[#All], 19, 0)</f>
        <v>0</v>
      </c>
      <c r="AE292" s="10">
        <f t="shared" si="267"/>
        <v>3</v>
      </c>
      <c r="AF292" s="11"/>
      <c r="AG292" s="9">
        <f>VLOOKUP($C292, Table3[#All], 20, 0)</f>
        <v>0</v>
      </c>
      <c r="AH292" s="9">
        <f>VLOOKUP($C292, Table3[#All], 21, 0)</f>
        <v>0.1628</v>
      </c>
      <c r="AI292" s="9">
        <f>VLOOKUP($C292, Table3[#All], 22, 0)</f>
        <v>0.83719999999999994</v>
      </c>
      <c r="AJ292" s="9"/>
      <c r="AK292" s="9"/>
      <c r="AL292" s="10">
        <f t="shared" si="268"/>
        <v>3</v>
      </c>
      <c r="AM292" s="11"/>
      <c r="AN292" s="9">
        <f>VLOOKUP($C292, Table3[#All], 23, 0)</f>
        <v>1</v>
      </c>
      <c r="AO292" s="9">
        <f>VLOOKUP($C292, Table3[#All], 24, 0)</f>
        <v>0</v>
      </c>
      <c r="AP292" s="9">
        <f>VLOOKUP($C292, Table3[#All], 25, 0)</f>
        <v>0</v>
      </c>
      <c r="AQ292" s="9">
        <f>VLOOKUP($C292, Table3[#All], 26, 0)</f>
        <v>0</v>
      </c>
      <c r="AR292" s="9"/>
      <c r="AS292" s="12">
        <f t="shared" si="269"/>
        <v>1</v>
      </c>
      <c r="AT292" s="11"/>
      <c r="AU292" s="9">
        <f>VLOOKUP($C292, Table3[#All], 27, 0)</f>
        <v>0.6744</v>
      </c>
      <c r="AV292" s="9">
        <f>VLOOKUP($C292, Table3[#All], 28, 0)</f>
        <v>0</v>
      </c>
      <c r="AW292" s="9">
        <f>VLOOKUP($C292, Table3[#All], 29, 0)</f>
        <v>0.3256</v>
      </c>
      <c r="AX292" s="9"/>
      <c r="AY292" s="9"/>
      <c r="AZ292" s="10">
        <f t="shared" si="298"/>
        <v>3</v>
      </c>
      <c r="BA292" s="11"/>
      <c r="BB292" s="9">
        <f>VLOOKUP($C292, Table3[#All], 30, 0)</f>
        <v>2.3300000000000001E-2</v>
      </c>
      <c r="BC292" s="9">
        <f>VLOOKUP($C292, Table3[#All], 31, 0)</f>
        <v>0.3256</v>
      </c>
      <c r="BD292" s="9">
        <f>VLOOKUP($C292, Table3[#All], 32, 0)</f>
        <v>0.6512</v>
      </c>
      <c r="BE292" s="9">
        <f>VLOOKUP($C292, Table3[#All], 33, 0)</f>
        <v>0</v>
      </c>
      <c r="BF292" s="9"/>
      <c r="BG292" s="10">
        <f t="shared" si="299"/>
        <v>3</v>
      </c>
      <c r="BH292" s="81"/>
      <c r="BI292" s="9">
        <f>VLOOKUP($C292, Table3[#All], 34, 0)</f>
        <v>0</v>
      </c>
      <c r="BJ292" s="9">
        <f>VLOOKUP($C292, Table3[#All], 35, 0)</f>
        <v>0</v>
      </c>
      <c r="BK292" s="9">
        <f>VLOOKUP($C292, Table3[#All], 36, 0)</f>
        <v>0</v>
      </c>
      <c r="BL292" s="9">
        <f>VLOOKUP($C292, Table3[#All], 37, 0)</f>
        <v>0</v>
      </c>
      <c r="BM292" s="9">
        <f>VLOOKUP($C292, Table3[#All], 38, 0)</f>
        <v>0</v>
      </c>
      <c r="BN292" s="10" t="str">
        <f t="shared" si="300"/>
        <v>N/A</v>
      </c>
      <c r="BO292" s="11"/>
      <c r="BP292" s="9">
        <f>VLOOKUP($C292, Table3[#All], 39, 0)</f>
        <v>0.41859999999999997</v>
      </c>
      <c r="BQ292" s="9">
        <f>VLOOKUP($C292, Table3[#All], 40, 0)</f>
        <v>0.55810000000000004</v>
      </c>
      <c r="BR292" s="9">
        <f>VLOOKUP($C292, Table3[#All], 41, 0)</f>
        <v>2.3300000000000001E-2</v>
      </c>
      <c r="BS292" s="9">
        <f>VLOOKUP($C292, Table3[#All], 42, 0)</f>
        <v>0</v>
      </c>
      <c r="BT292" s="9"/>
      <c r="BU292" s="10">
        <f t="shared" si="270"/>
        <v>2</v>
      </c>
      <c r="BV292" s="11"/>
      <c r="BW292" s="9">
        <f>VLOOKUP($C292, Table3[#All], 43, 0)</f>
        <v>0.30230000000000001</v>
      </c>
      <c r="BX292" s="9">
        <f>VLOOKUP($C292, Table3[#All], 44, 0)</f>
        <v>0.69769999999999999</v>
      </c>
      <c r="BY292" s="9">
        <f>VLOOKUP($C292, Table3[#All], 45, 0)</f>
        <v>0</v>
      </c>
      <c r="BZ292" s="9"/>
      <c r="CA292" s="9"/>
      <c r="CB292" s="10">
        <f t="shared" si="271"/>
        <v>2</v>
      </c>
      <c r="CC292" s="81"/>
      <c r="CD292" s="9">
        <f>VLOOKUP($C292, Table3[#All], 46, 0)</f>
        <v>1</v>
      </c>
      <c r="CE292" s="9">
        <f>VLOOKUP($C292, Table3[#All], 47, 0)</f>
        <v>0</v>
      </c>
      <c r="CF292" s="9">
        <f>VLOOKUP($C292, Table3[#All], 48, 0)</f>
        <v>0</v>
      </c>
      <c r="CG292" s="9">
        <f>VLOOKUP($C292, Table3[#All], 49, 0)</f>
        <v>0</v>
      </c>
      <c r="CH292" s="9">
        <f>VLOOKUP($C292, Table3[#All], 50, 0)</f>
        <v>0</v>
      </c>
      <c r="CI292" s="12">
        <f t="shared" si="272"/>
        <v>1</v>
      </c>
      <c r="CJ292" s="13"/>
      <c r="CK292" s="9">
        <f>VLOOKUP($C292, Table3[#All], 51, 0)</f>
        <v>2.3300000000000001E-2</v>
      </c>
      <c r="CL292" s="9">
        <f>VLOOKUP($C292, Table3[#All], 52, 0)</f>
        <v>0.97670000000000001</v>
      </c>
      <c r="CM292" s="9">
        <f>VLOOKUP($C292, Table3[#All], 53, 0)</f>
        <v>0</v>
      </c>
      <c r="CN292" s="9">
        <f>VLOOKUP($C292, Table3[#All], 54, 0)</f>
        <v>0</v>
      </c>
      <c r="CO292" s="9"/>
      <c r="CP292" s="10">
        <f t="shared" si="273"/>
        <v>2</v>
      </c>
      <c r="CQ292" s="11"/>
      <c r="CR292" s="9">
        <f>VLOOKUP($C292, Table3[#All], 55, 0)</f>
        <v>9.3000000000000013E-2</v>
      </c>
      <c r="CS292" s="9">
        <f>VLOOKUP($C292, Table3[#All], 56, 0)</f>
        <v>0.20929999999999999</v>
      </c>
      <c r="CT292" s="9">
        <f>VLOOKUP($C292, Table3[#All], 57, 0)</f>
        <v>0.30230000000000001</v>
      </c>
      <c r="CU292" s="9">
        <f>VLOOKUP($C292, Table3[#All], 58, 0)</f>
        <v>0.3488</v>
      </c>
      <c r="CV292" s="9">
        <f>VLOOKUP($C292, Table3[#All], 59, 0)</f>
        <v>4.6500000000000007E-2</v>
      </c>
      <c r="CW292" s="14">
        <f t="shared" si="274"/>
        <v>4</v>
      </c>
      <c r="CX292" s="81"/>
      <c r="CY292" s="9">
        <f>VLOOKUP($C292, Table3[#All], 60, 0)</f>
        <v>0.23260000000000003</v>
      </c>
      <c r="CZ292" s="9">
        <f>VLOOKUP($C292, Table3[#All], 61, 0)</f>
        <v>0.6744</v>
      </c>
      <c r="DA292" s="9">
        <f>VLOOKUP($C292, Table3[#All], 62, 0)</f>
        <v>9.3000000000000013E-2</v>
      </c>
      <c r="DB292" s="9">
        <f>VLOOKUP($C292, Table3[#All], 63, 0)</f>
        <v>0</v>
      </c>
      <c r="DC292" s="9">
        <f>VLOOKUP($C292, Table3[#All], 64, 0)</f>
        <v>0</v>
      </c>
      <c r="DD292" s="10">
        <f t="shared" si="275"/>
        <v>2</v>
      </c>
      <c r="DE292" s="11"/>
      <c r="DF292" s="9">
        <f>VLOOKUP($C292, Table3[#All], 65, 0)</f>
        <v>0.30230000000000001</v>
      </c>
      <c r="DG292" s="9"/>
      <c r="DH292" s="9">
        <f>VLOOKUP($C292, Table3[#All], 66, 0)</f>
        <v>0.58140000000000003</v>
      </c>
      <c r="DI292" s="9"/>
      <c r="DJ292" s="9">
        <f>VLOOKUP($C292, Table3[#All], 67, 0)</f>
        <v>0.11630000000000001</v>
      </c>
      <c r="DK292" s="14">
        <f t="shared" si="276"/>
        <v>3</v>
      </c>
      <c r="DL292" s="11"/>
      <c r="DM292" s="9">
        <f>VLOOKUP($C292, Table3[#All], 68, 0)</f>
        <v>0.97670000000000001</v>
      </c>
      <c r="DN292" s="9"/>
      <c r="DO292" s="9">
        <f>VLOOKUP($C292, Table3[#All], 69, 0)</f>
        <v>2.3300000000000001E-2</v>
      </c>
      <c r="DP292" s="9">
        <f>VLOOKUP($C292, Table3[#All], 70, 0)</f>
        <v>0</v>
      </c>
      <c r="DQ292" s="9"/>
      <c r="DR292" s="14">
        <f t="shared" si="277"/>
        <v>1</v>
      </c>
      <c r="DS292" s="11"/>
      <c r="DT292" s="9">
        <f>VLOOKUP($C292, Table3[#All], 71, 0)</f>
        <v>2.3300000000000001E-2</v>
      </c>
      <c r="DU292" s="9">
        <f>VLOOKUP($C292, Table3[#All], 72, 0)</f>
        <v>0.30230000000000001</v>
      </c>
      <c r="DV292" s="9">
        <f>VLOOKUP($C292, Table3[#All], 73, 0)</f>
        <v>0.3488</v>
      </c>
      <c r="DW292" s="9">
        <f>VLOOKUP($C292, Table3[#All], 74, 0)</f>
        <v>0.18600000000000003</v>
      </c>
      <c r="DX292" s="9">
        <f>VLOOKUP($C292, Table3[#All], 75, 0)</f>
        <v>0.13949999999999999</v>
      </c>
      <c r="DY292" s="12">
        <f t="shared" si="266"/>
        <v>4</v>
      </c>
      <c r="DZ292" s="11"/>
      <c r="EA292" s="9">
        <f>VLOOKUP($C292, Table3[#All], 76, 0)</f>
        <v>1</v>
      </c>
      <c r="EB292" s="9">
        <f>VLOOKUP($C292, Table3[#All], 77, 0)</f>
        <v>0</v>
      </c>
      <c r="EC292" s="9">
        <f>VLOOKUP($C292, Table3[#All], 78, 0)</f>
        <v>0</v>
      </c>
      <c r="ED292" s="9">
        <f>VLOOKUP($C292, Table3[#All], 79, 0)</f>
        <v>0</v>
      </c>
      <c r="EE292" s="9">
        <f>VLOOKUP($C292, Table3[#All], 80, 0)</f>
        <v>0</v>
      </c>
      <c r="EF292" s="10">
        <f t="shared" si="278"/>
        <v>1</v>
      </c>
      <c r="EG292" s="9"/>
      <c r="EH292" s="9">
        <f>VLOOKUP($C292, Table3[#All], 81, 0)</f>
        <v>1</v>
      </c>
      <c r="EI292" s="9">
        <f>VLOOKUP($C292, Table3[#All], 82, 0)</f>
        <v>0</v>
      </c>
      <c r="EJ292" s="9">
        <f>VLOOKUP($C292, Table3[#All], 83, 0)</f>
        <v>0</v>
      </c>
      <c r="EK292" s="9">
        <f>VLOOKUP($C292, Table3[#All], 84, 0)</f>
        <v>0</v>
      </c>
      <c r="EL292" s="9">
        <f>VLOOKUP($C292, Table3[#All], 85, 0)</f>
        <v>0</v>
      </c>
      <c r="EM292" s="14">
        <f t="shared" si="279"/>
        <v>1</v>
      </c>
      <c r="EN292" s="11"/>
      <c r="EO292" s="9">
        <f>VLOOKUP($C292, Table3[#All], 86, 0)</f>
        <v>0.23260000000000003</v>
      </c>
      <c r="EP292" s="9"/>
      <c r="EQ292" s="9">
        <f>VLOOKUP($C292, Table3[#All], 87, 0)</f>
        <v>0.76739999999999997</v>
      </c>
      <c r="ER292" s="9"/>
      <c r="ES292" s="9"/>
      <c r="ET292" s="14">
        <f t="shared" si="280"/>
        <v>3</v>
      </c>
      <c r="EU292" s="11"/>
      <c r="EV292" s="9">
        <f>VLOOKUP($C292, Table3[#All], 88, 0)</f>
        <v>1</v>
      </c>
      <c r="EW292" s="9">
        <f>VLOOKUP($C292, Table3[#All], 89, 0)</f>
        <v>0</v>
      </c>
      <c r="EX292" s="9">
        <f>VLOOKUP($C292, Table3[#All], 90, 0)</f>
        <v>0</v>
      </c>
      <c r="EY292" s="9">
        <f>VLOOKUP($C292, Table3[#All], 91, 0)</f>
        <v>0</v>
      </c>
      <c r="EZ292" s="9">
        <f>VLOOKUP($C292, Table3[#All], 92, 0)</f>
        <v>0</v>
      </c>
      <c r="FA292" s="12">
        <f t="shared" si="281"/>
        <v>1</v>
      </c>
      <c r="FB292" s="11"/>
      <c r="FC292" s="9">
        <f>VLOOKUP($C292, Table3[#All], 93, 0)</f>
        <v>0</v>
      </c>
      <c r="FD292" s="9">
        <f>VLOOKUP($C292, Table3[#All], 94, 0)</f>
        <v>6.9800000000000001E-2</v>
      </c>
      <c r="FE292" s="9">
        <f>VLOOKUP($C292, Table3[#All], 95, 0)</f>
        <v>0.93019999999999992</v>
      </c>
      <c r="FF292" s="9">
        <f>VLOOKUP($C292, Table3[#All], 96, 0)</f>
        <v>0</v>
      </c>
      <c r="FG292" s="9"/>
      <c r="FH292" s="10">
        <f t="shared" si="282"/>
        <v>3</v>
      </c>
      <c r="FI292" s="11"/>
      <c r="FJ292" s="9">
        <f>VLOOKUP($C292, Table3[#All], 97, 0)</f>
        <v>0</v>
      </c>
      <c r="FK292" s="9">
        <f>VLOOKUP($C292, Table3[#All], 98, 0)</f>
        <v>0</v>
      </c>
      <c r="FL292" s="9">
        <f>VLOOKUP($C292, Table3[#All], 99, 0)</f>
        <v>0</v>
      </c>
      <c r="FM292" s="9">
        <f>VLOOKUP($C292, Table3[#All], 100, 0)</f>
        <v>0</v>
      </c>
      <c r="FN292" s="9">
        <f>VLOOKUP($C292, Table3[#All], 101, 0)</f>
        <v>1</v>
      </c>
      <c r="FO292" s="14">
        <f t="shared" si="283"/>
        <v>5</v>
      </c>
      <c r="FP292" s="11"/>
      <c r="FQ292" s="9">
        <f>VLOOKUP($C292, Table3[#All], 102, 0)</f>
        <v>4.6500000000000007E-2</v>
      </c>
      <c r="FR292" s="9">
        <f>VLOOKUP($C292, Table3[#All], 103, 0)</f>
        <v>0.93019999999999992</v>
      </c>
      <c r="FS292" s="9">
        <f>VLOOKUP($C292, Table3[#All], 104, 0)</f>
        <v>0</v>
      </c>
      <c r="FT292" s="9">
        <f>VLOOKUP($C292, Table3[#All], 105, 0)</f>
        <v>2.3300000000000001E-2</v>
      </c>
      <c r="FU292" s="9">
        <v>0</v>
      </c>
      <c r="FV292" s="10">
        <f t="shared" si="284"/>
        <v>2</v>
      </c>
      <c r="FW292" s="11"/>
      <c r="FX292" s="9">
        <f>VLOOKUP($C292, Table3[#All], 106, 0)</f>
        <v>9.3000000000000013E-2</v>
      </c>
      <c r="FY292" s="9"/>
      <c r="FZ292" s="9">
        <f>VLOOKUP($C292, Table3[#All], 107, 0)</f>
        <v>0.60470000000000002</v>
      </c>
      <c r="GA292" s="9">
        <f>VLOOKUP($C292, Table3[#All], 108, 0)</f>
        <v>0.30230000000000001</v>
      </c>
      <c r="GB292" s="9"/>
      <c r="GC292" s="10">
        <f t="shared" si="301"/>
        <v>4</v>
      </c>
      <c r="GD292" s="81"/>
      <c r="GE292" s="9">
        <f>VLOOKUP($C292, Table3[#All], 109, 0)</f>
        <v>0</v>
      </c>
      <c r="GF292" s="9">
        <f>VLOOKUP($C292, Table3[#All], 110, 0)</f>
        <v>0.9</v>
      </c>
      <c r="GG292" s="9">
        <f>VLOOKUP($C292, Table3[#All], 111, 0)</f>
        <v>0.1</v>
      </c>
      <c r="GH292" s="9"/>
      <c r="GI292" s="9">
        <f>VLOOKUP($C292, Table3[#All], 112, 0)</f>
        <v>0</v>
      </c>
      <c r="GJ292" s="12">
        <f t="shared" si="285"/>
        <v>2</v>
      </c>
      <c r="GK292" s="11"/>
      <c r="GL292" s="9">
        <f>VLOOKUP($C292, Table3[#All], 113, 0)</f>
        <v>0</v>
      </c>
      <c r="GM292" s="9">
        <f>VLOOKUP($C292, Table3[#All], 114, 0)</f>
        <v>9.3000000000000013E-2</v>
      </c>
      <c r="GN292" s="9">
        <f>VLOOKUP($C292, Table3[#All], 115, 0)</f>
        <v>0.20929999999999999</v>
      </c>
      <c r="GO292" s="9">
        <f>VLOOKUP($C292, Table3[#All], 116, 0)</f>
        <v>0.69769999999999999</v>
      </c>
      <c r="GP292" s="9"/>
      <c r="GQ292" s="10">
        <f t="shared" si="286"/>
        <v>4</v>
      </c>
      <c r="GR292" s="11"/>
      <c r="GS292" s="9">
        <f>VLOOKUP($C292, Table2[#All], 3, 0)</f>
        <v>0</v>
      </c>
      <c r="GT292" s="9">
        <f>VLOOKUP($C292, Table2[#All], 4, 0)</f>
        <v>0</v>
      </c>
      <c r="GU292" s="9">
        <f>VLOOKUP($C292, Table2[#All], 5, 0)</f>
        <v>1</v>
      </c>
      <c r="GV292" s="9">
        <f>VLOOKUP($C292, Table2[#All], 6, 0)</f>
        <v>0</v>
      </c>
      <c r="GW292" s="9">
        <f>VLOOKUP($C292, Table2[#All], 7, 0)</f>
        <v>0</v>
      </c>
      <c r="GX292" s="10">
        <f t="shared" si="287"/>
        <v>3</v>
      </c>
      <c r="GY292" s="11"/>
      <c r="GZ292" s="9">
        <v>0</v>
      </c>
      <c r="HA292" s="9">
        <v>0</v>
      </c>
      <c r="HB292" s="9">
        <v>0</v>
      </c>
      <c r="HC292" s="9">
        <v>1</v>
      </c>
      <c r="HD292" s="9"/>
      <c r="HE292" s="10">
        <f t="shared" si="288"/>
        <v>4</v>
      </c>
      <c r="HF292" s="11"/>
      <c r="HG292" s="9">
        <f>VLOOKUP($C292, Table5[#All], 2, 0)</f>
        <v>0</v>
      </c>
      <c r="HH292" s="9">
        <f>VLOOKUP($C292, Table5[#All], 3, 0)</f>
        <v>0</v>
      </c>
      <c r="HI292" s="9">
        <f>VLOOKUP($C292, Table5[#All], 4, 0)</f>
        <v>1</v>
      </c>
      <c r="HJ292" s="9">
        <f>VLOOKUP($C292, Table5[#All], 5, 0)</f>
        <v>0</v>
      </c>
      <c r="HK292" s="9">
        <f>VLOOKUP($C292, Table5[#All], 6, 0)</f>
        <v>0</v>
      </c>
      <c r="HL292" s="10">
        <f t="shared" si="289"/>
        <v>3</v>
      </c>
      <c r="HM292" s="11"/>
      <c r="HN292" s="9">
        <f>VLOOKUP($C292, Table5[#All], 7, 0)</f>
        <v>0</v>
      </c>
      <c r="HO292" s="9">
        <f>VLOOKUP($C292, Table5[#All], 8, 0)</f>
        <v>1</v>
      </c>
      <c r="HP292" s="9">
        <f>VLOOKUP($C292, Table5[#All], 9, 0)</f>
        <v>0</v>
      </c>
      <c r="HQ292" s="9">
        <f>VLOOKUP($C292, Table5[#All], 10, 0)</f>
        <v>0</v>
      </c>
      <c r="HR292" s="9">
        <f>VLOOKUP($C292, Table5[#All], 11, 0)</f>
        <v>0</v>
      </c>
      <c r="HS292" s="10">
        <f t="shared" si="290"/>
        <v>2</v>
      </c>
      <c r="HT292" s="11"/>
      <c r="HU292" s="9">
        <f>VLOOKUP($C292, Table5[#All], 12, 0)</f>
        <v>1</v>
      </c>
      <c r="HV292" s="9">
        <f>VLOOKUP($C292, Table5[#All], 13, 0)</f>
        <v>0</v>
      </c>
      <c r="HW292" s="9">
        <f>VLOOKUP($C292, Table5[#All], 14, 0)</f>
        <v>0</v>
      </c>
      <c r="HX292" s="9">
        <f>VLOOKUP($C292, Table5[#All], 15, 0)</f>
        <v>0</v>
      </c>
      <c r="HY292" s="9">
        <f>VLOOKUP($C292, Table5[#All], 16, 0)</f>
        <v>0</v>
      </c>
      <c r="HZ292" s="10">
        <f t="shared" si="291"/>
        <v>1</v>
      </c>
      <c r="IA292" s="11"/>
      <c r="IB292" s="9">
        <f>VLOOKUP($C292, Table5[#All], 17, 0)</f>
        <v>1</v>
      </c>
      <c r="IC292" s="9">
        <f>VLOOKUP($C292, Table5[#All], 18, 0)</f>
        <v>0</v>
      </c>
      <c r="ID292" s="9">
        <f>VLOOKUP($C292, Table5[#All], 19, 0)</f>
        <v>0</v>
      </c>
      <c r="IE292" s="9">
        <f>VLOOKUP($C292, Table5[#All], 20, 0)</f>
        <v>0</v>
      </c>
      <c r="IF292" s="9">
        <f>VLOOKUP($C292, Table5[#All], 21, 0)</f>
        <v>0</v>
      </c>
      <c r="IG292" s="10">
        <f t="shared" si="292"/>
        <v>1</v>
      </c>
      <c r="IH292" s="11"/>
      <c r="II292" s="9">
        <f>VLOOKUP($C292, Table5[#All], 22, 0)</f>
        <v>1</v>
      </c>
      <c r="IJ292" s="9">
        <f>VLOOKUP($C292, Table5[#All], 23, 0)</f>
        <v>0</v>
      </c>
      <c r="IK292" s="9">
        <f>VLOOKUP($C292, Table5[#All], 24, 0)</f>
        <v>0</v>
      </c>
      <c r="IL292" s="9">
        <f>VLOOKUP($C292, Table5[#All], 25, 0)</f>
        <v>0</v>
      </c>
      <c r="IM292" s="9">
        <f>VLOOKUP($C292, Table5[#All], 26, 0)</f>
        <v>0</v>
      </c>
      <c r="IN292" s="10">
        <f t="shared" si="293"/>
        <v>1</v>
      </c>
      <c r="IO292" s="11"/>
      <c r="IP292" s="9">
        <v>1</v>
      </c>
      <c r="IQ292" s="9">
        <v>0</v>
      </c>
      <c r="IR292" s="9">
        <v>0</v>
      </c>
      <c r="IS292" s="9">
        <v>0</v>
      </c>
      <c r="IT292" s="9">
        <v>0</v>
      </c>
      <c r="IU292" s="10">
        <f t="shared" si="294"/>
        <v>1</v>
      </c>
      <c r="IV292" s="82"/>
    </row>
    <row r="293" spans="1:256" ht="16.3" thickTop="1" thickBot="1" x14ac:dyDescent="0.35">
      <c r="A293" s="16" t="s">
        <v>719</v>
      </c>
      <c r="B293" s="16" t="s">
        <v>732</v>
      </c>
      <c r="C293" s="16" t="s">
        <v>733</v>
      </c>
      <c r="D293" s="11"/>
      <c r="E293" s="9">
        <f>VLOOKUP($C293, Table3[#All], 2, 0)</f>
        <v>0</v>
      </c>
      <c r="F293" s="9"/>
      <c r="G293" s="9">
        <f>VLOOKUP($C293, Table3[#All], 3, 0)</f>
        <v>0.34619999999999995</v>
      </c>
      <c r="H293" s="9">
        <f>VLOOKUP($C293, Table3[#All], 4, 0)</f>
        <v>0.65379999999999994</v>
      </c>
      <c r="I293" s="9">
        <f>VLOOKUP($C293, Table3[#All], 5, 0)</f>
        <v>0</v>
      </c>
      <c r="J293" s="10">
        <f t="shared" si="295"/>
        <v>4</v>
      </c>
      <c r="K293" s="11"/>
      <c r="L293" s="9">
        <f>VLOOKUP($C293, Table3[#All], 6, 0)</f>
        <v>0</v>
      </c>
      <c r="M293" s="9"/>
      <c r="N293" s="9">
        <f>VLOOKUP($C293, Table3[#All], 7, 0)</f>
        <v>0</v>
      </c>
      <c r="O293" s="9">
        <f>VLOOKUP($C293, Table3[#All], 8, 0)</f>
        <v>0</v>
      </c>
      <c r="P293" s="9">
        <f>VLOOKUP($C293, Table3[#All], 9, 0)</f>
        <v>1</v>
      </c>
      <c r="Q293" s="10">
        <f t="shared" si="296"/>
        <v>5</v>
      </c>
      <c r="R293" s="11"/>
      <c r="S293" s="9">
        <f>VLOOKUP($C293, Table3[#All], 10, 0)</f>
        <v>1.9199999999999998E-2</v>
      </c>
      <c r="T293" s="9">
        <f>VLOOKUP($C293, Table3[#All], 11, 0)</f>
        <v>0.59619999999999995</v>
      </c>
      <c r="U293" s="9">
        <f>VLOOKUP($C293, Table3[#All], 12, 0)</f>
        <v>0.3654</v>
      </c>
      <c r="V293" s="9">
        <f>VLOOKUP($C293, Table3[#All], 13, 0)</f>
        <v>1.9199999999999998E-2</v>
      </c>
      <c r="W293" s="9">
        <f>VLOOKUP($C293, Table3[#All], 14, 0)</f>
        <v>0</v>
      </c>
      <c r="X293" s="10">
        <f t="shared" si="297"/>
        <v>3</v>
      </c>
      <c r="Y293" s="11"/>
      <c r="Z293" s="9">
        <f>VLOOKUP($C293, Table3[#All], 15, 0)</f>
        <v>0</v>
      </c>
      <c r="AA293" s="9">
        <f>VLOOKUP($C293, Table3[#All], 16, 0)</f>
        <v>0.3846</v>
      </c>
      <c r="AB293" s="9">
        <f>VLOOKUP($C293, Table3[#All], 17, 0)</f>
        <v>0.30769999999999997</v>
      </c>
      <c r="AC293" s="9">
        <f>VLOOKUP($C293, Table3[#All], 18, 0)</f>
        <v>0.30769999999999997</v>
      </c>
      <c r="AD293" s="9">
        <f>VLOOKUP($C293, Table3[#All], 19, 0)</f>
        <v>0</v>
      </c>
      <c r="AE293" s="10">
        <f t="shared" si="267"/>
        <v>4</v>
      </c>
      <c r="AF293" s="11"/>
      <c r="AG293" s="9">
        <f>VLOOKUP($C293, Table3[#All], 20, 0)</f>
        <v>7.690000000000001E-2</v>
      </c>
      <c r="AH293" s="9">
        <f>VLOOKUP($C293, Table3[#All], 21, 0)</f>
        <v>0.3846</v>
      </c>
      <c r="AI293" s="9">
        <f>VLOOKUP($C293, Table3[#All], 22, 0)</f>
        <v>0.53849999999999998</v>
      </c>
      <c r="AJ293" s="9"/>
      <c r="AK293" s="9"/>
      <c r="AL293" s="10">
        <f t="shared" si="268"/>
        <v>3</v>
      </c>
      <c r="AM293" s="11"/>
      <c r="AN293" s="9">
        <f>VLOOKUP($C293, Table3[#All], 23, 0)</f>
        <v>1</v>
      </c>
      <c r="AO293" s="9">
        <f>VLOOKUP($C293, Table3[#All], 24, 0)</f>
        <v>0</v>
      </c>
      <c r="AP293" s="9">
        <f>VLOOKUP($C293, Table3[#All], 25, 0)</f>
        <v>0</v>
      </c>
      <c r="AQ293" s="9">
        <f>VLOOKUP($C293, Table3[#All], 26, 0)</f>
        <v>0</v>
      </c>
      <c r="AR293" s="9"/>
      <c r="AS293" s="12">
        <f t="shared" si="269"/>
        <v>1</v>
      </c>
      <c r="AT293" s="11"/>
      <c r="AU293" s="9">
        <f>VLOOKUP($C293, Table3[#All], 27, 0)</f>
        <v>0.84620000000000006</v>
      </c>
      <c r="AV293" s="9">
        <f>VLOOKUP($C293, Table3[#All], 28, 0)</f>
        <v>0</v>
      </c>
      <c r="AW293" s="9">
        <f>VLOOKUP($C293, Table3[#All], 29, 0)</f>
        <v>0.15380000000000002</v>
      </c>
      <c r="AX293" s="9"/>
      <c r="AY293" s="9"/>
      <c r="AZ293" s="10">
        <f t="shared" si="298"/>
        <v>1</v>
      </c>
      <c r="BA293" s="11"/>
      <c r="BB293" s="9">
        <f>VLOOKUP($C293, Table3[#All], 30, 0)</f>
        <v>0</v>
      </c>
      <c r="BC293" s="9">
        <f>VLOOKUP($C293, Table3[#All], 31, 0)</f>
        <v>0.40380000000000005</v>
      </c>
      <c r="BD293" s="9">
        <f>VLOOKUP($C293, Table3[#All], 32, 0)</f>
        <v>0.51919999999999999</v>
      </c>
      <c r="BE293" s="9">
        <f>VLOOKUP($C293, Table3[#All], 33, 0)</f>
        <v>7.690000000000001E-2</v>
      </c>
      <c r="BF293" s="9"/>
      <c r="BG293" s="10">
        <f t="shared" si="299"/>
        <v>3</v>
      </c>
      <c r="BH293" s="81"/>
      <c r="BI293" s="9">
        <f>VLOOKUP($C293, Table3[#All], 34, 0)</f>
        <v>0</v>
      </c>
      <c r="BJ293" s="9">
        <f>VLOOKUP($C293, Table3[#All], 35, 0)</f>
        <v>0</v>
      </c>
      <c r="BK293" s="9">
        <f>VLOOKUP($C293, Table3[#All], 36, 0)</f>
        <v>0</v>
      </c>
      <c r="BL293" s="9">
        <f>VLOOKUP($C293, Table3[#All], 37, 0)</f>
        <v>0</v>
      </c>
      <c r="BM293" s="9">
        <f>VLOOKUP($C293, Table3[#All], 38, 0)</f>
        <v>0</v>
      </c>
      <c r="BN293" s="10" t="str">
        <f t="shared" si="300"/>
        <v>N/A</v>
      </c>
      <c r="BO293" s="11"/>
      <c r="BP293" s="9">
        <f>VLOOKUP($C293, Table3[#All], 39, 0)</f>
        <v>0.75</v>
      </c>
      <c r="BQ293" s="9">
        <f>VLOOKUP($C293, Table3[#All], 40, 0)</f>
        <v>0.25</v>
      </c>
      <c r="BR293" s="9">
        <f>VLOOKUP($C293, Table3[#All], 41, 0)</f>
        <v>0</v>
      </c>
      <c r="BS293" s="9">
        <f>VLOOKUP($C293, Table3[#All], 42, 0)</f>
        <v>0</v>
      </c>
      <c r="BT293" s="9"/>
      <c r="BU293" s="10">
        <f t="shared" si="270"/>
        <v>2</v>
      </c>
      <c r="BV293" s="11"/>
      <c r="BW293" s="9">
        <f>VLOOKUP($C293, Table3[#All], 43, 0)</f>
        <v>1.9199999999999998E-2</v>
      </c>
      <c r="BX293" s="9">
        <f>VLOOKUP($C293, Table3[#All], 44, 0)</f>
        <v>0.96150000000000002</v>
      </c>
      <c r="BY293" s="9">
        <f>VLOOKUP($C293, Table3[#All], 45, 0)</f>
        <v>1.9199999999999998E-2</v>
      </c>
      <c r="BZ293" s="9"/>
      <c r="CA293" s="9"/>
      <c r="CB293" s="10">
        <f t="shared" si="271"/>
        <v>2</v>
      </c>
      <c r="CC293" s="81"/>
      <c r="CD293" s="9">
        <f>VLOOKUP($C293, Table3[#All], 46, 0)</f>
        <v>1</v>
      </c>
      <c r="CE293" s="9">
        <f>VLOOKUP($C293, Table3[#All], 47, 0)</f>
        <v>0</v>
      </c>
      <c r="CF293" s="9">
        <f>VLOOKUP($C293, Table3[#All], 48, 0)</f>
        <v>0</v>
      </c>
      <c r="CG293" s="9">
        <f>VLOOKUP($C293, Table3[#All], 49, 0)</f>
        <v>0</v>
      </c>
      <c r="CH293" s="9">
        <f>VLOOKUP($C293, Table3[#All], 50, 0)</f>
        <v>0</v>
      </c>
      <c r="CI293" s="12">
        <f t="shared" si="272"/>
        <v>1</v>
      </c>
      <c r="CJ293" s="13"/>
      <c r="CK293" s="9">
        <f>VLOOKUP($C293, Table3[#All], 51, 0)</f>
        <v>0.53849999999999998</v>
      </c>
      <c r="CL293" s="9">
        <f>VLOOKUP($C293, Table3[#All], 52, 0)</f>
        <v>0.46149999999999997</v>
      </c>
      <c r="CM293" s="9">
        <f>VLOOKUP($C293, Table3[#All], 53, 0)</f>
        <v>0</v>
      </c>
      <c r="CN293" s="9">
        <f>VLOOKUP($C293, Table3[#All], 54, 0)</f>
        <v>0</v>
      </c>
      <c r="CO293" s="9"/>
      <c r="CP293" s="10">
        <f t="shared" si="273"/>
        <v>2</v>
      </c>
      <c r="CQ293" s="11"/>
      <c r="CR293" s="9">
        <f>VLOOKUP($C293, Table3[#All], 55, 0)</f>
        <v>0.57689999999999997</v>
      </c>
      <c r="CS293" s="9">
        <f>VLOOKUP($C293, Table3[#All], 56, 0)</f>
        <v>0.3846</v>
      </c>
      <c r="CT293" s="9">
        <f>VLOOKUP($C293, Table3[#All], 57, 0)</f>
        <v>3.85E-2</v>
      </c>
      <c r="CU293" s="9">
        <f>VLOOKUP($C293, Table3[#All], 58, 0)</f>
        <v>0</v>
      </c>
      <c r="CV293" s="9">
        <f>VLOOKUP($C293, Table3[#All], 59, 0)</f>
        <v>0</v>
      </c>
      <c r="CW293" s="14">
        <f t="shared" si="274"/>
        <v>2</v>
      </c>
      <c r="CX293" s="81"/>
      <c r="CY293" s="9">
        <f>VLOOKUP($C293, Table3[#All], 60, 0)</f>
        <v>0.23079999999999998</v>
      </c>
      <c r="CZ293" s="9">
        <f>VLOOKUP($C293, Table3[#All], 61, 0)</f>
        <v>0.71150000000000002</v>
      </c>
      <c r="DA293" s="9">
        <f>VLOOKUP($C293, Table3[#All], 62, 0)</f>
        <v>5.7699999999999994E-2</v>
      </c>
      <c r="DB293" s="9">
        <f>VLOOKUP($C293, Table3[#All], 63, 0)</f>
        <v>0</v>
      </c>
      <c r="DC293" s="9">
        <f>VLOOKUP($C293, Table3[#All], 64, 0)</f>
        <v>0</v>
      </c>
      <c r="DD293" s="10">
        <f t="shared" si="275"/>
        <v>2</v>
      </c>
      <c r="DE293" s="11"/>
      <c r="DF293" s="9">
        <f>VLOOKUP($C293, Table3[#All], 65, 0)</f>
        <v>0.21149999999999999</v>
      </c>
      <c r="DG293" s="9"/>
      <c r="DH293" s="9">
        <f>VLOOKUP($C293, Table3[#All], 66, 0)</f>
        <v>0.3654</v>
      </c>
      <c r="DI293" s="9"/>
      <c r="DJ293" s="9">
        <f>VLOOKUP($C293, Table3[#All], 67, 0)</f>
        <v>0.42310000000000003</v>
      </c>
      <c r="DK293" s="14">
        <f t="shared" si="276"/>
        <v>5</v>
      </c>
      <c r="DL293" s="11"/>
      <c r="DM293" s="9">
        <f>VLOOKUP($C293, Table3[#All], 68, 0)</f>
        <v>0.84620000000000006</v>
      </c>
      <c r="DN293" s="9"/>
      <c r="DO293" s="9">
        <f>VLOOKUP($C293, Table3[#All], 69, 0)</f>
        <v>0.15380000000000002</v>
      </c>
      <c r="DP293" s="9">
        <f>VLOOKUP($C293, Table3[#All], 70, 0)</f>
        <v>0</v>
      </c>
      <c r="DQ293" s="9"/>
      <c r="DR293" s="14">
        <f t="shared" si="277"/>
        <v>1</v>
      </c>
      <c r="DS293" s="11"/>
      <c r="DT293" s="9">
        <f>VLOOKUP($C293, Table3[#All], 71, 0)</f>
        <v>0</v>
      </c>
      <c r="DU293" s="9">
        <f>VLOOKUP($C293, Table3[#All], 72, 0)</f>
        <v>0.23079999999999998</v>
      </c>
      <c r="DV293" s="9">
        <f>VLOOKUP($C293, Table3[#All], 73, 0)</f>
        <v>0.15380000000000002</v>
      </c>
      <c r="DW293" s="9">
        <f>VLOOKUP($C293, Table3[#All], 74, 0)</f>
        <v>0.5</v>
      </c>
      <c r="DX293" s="9">
        <f>VLOOKUP($C293, Table3[#All], 75, 0)</f>
        <v>0.11539999999999999</v>
      </c>
      <c r="DY293" s="12">
        <f t="shared" si="266"/>
        <v>4</v>
      </c>
      <c r="DZ293" s="11"/>
      <c r="EA293" s="9">
        <f>VLOOKUP($C293, Table3[#All], 76, 0)</f>
        <v>1</v>
      </c>
      <c r="EB293" s="9">
        <f>VLOOKUP($C293, Table3[#All], 77, 0)</f>
        <v>0</v>
      </c>
      <c r="EC293" s="9">
        <f>VLOOKUP($C293, Table3[#All], 78, 0)</f>
        <v>0</v>
      </c>
      <c r="ED293" s="9">
        <f>VLOOKUP($C293, Table3[#All], 79, 0)</f>
        <v>0</v>
      </c>
      <c r="EE293" s="9">
        <f>VLOOKUP($C293, Table3[#All], 80, 0)</f>
        <v>0</v>
      </c>
      <c r="EF293" s="10">
        <f t="shared" si="278"/>
        <v>1</v>
      </c>
      <c r="EG293" s="9"/>
      <c r="EH293" s="9">
        <f>VLOOKUP($C293, Table3[#All], 81, 0)</f>
        <v>1</v>
      </c>
      <c r="EI293" s="9">
        <f>VLOOKUP($C293, Table3[#All], 82, 0)</f>
        <v>0</v>
      </c>
      <c r="EJ293" s="9">
        <f>VLOOKUP($C293, Table3[#All], 83, 0)</f>
        <v>0</v>
      </c>
      <c r="EK293" s="9">
        <f>VLOOKUP($C293, Table3[#All], 84, 0)</f>
        <v>0</v>
      </c>
      <c r="EL293" s="9">
        <f>VLOOKUP($C293, Table3[#All], 85, 0)</f>
        <v>0</v>
      </c>
      <c r="EM293" s="14">
        <f t="shared" si="279"/>
        <v>1</v>
      </c>
      <c r="EN293" s="11"/>
      <c r="EO293" s="9">
        <f>VLOOKUP($C293, Table3[#All], 86, 0)</f>
        <v>0.25</v>
      </c>
      <c r="EP293" s="9"/>
      <c r="EQ293" s="9">
        <f>VLOOKUP($C293, Table3[#All], 87, 0)</f>
        <v>0.75</v>
      </c>
      <c r="ER293" s="9"/>
      <c r="ES293" s="9"/>
      <c r="ET293" s="14">
        <f t="shared" si="280"/>
        <v>3</v>
      </c>
      <c r="EU293" s="11"/>
      <c r="EV293" s="9">
        <f>VLOOKUP($C293, Table3[#All], 88, 0)</f>
        <v>0</v>
      </c>
      <c r="EW293" s="9">
        <f>VLOOKUP($C293, Table3[#All], 89, 0)</f>
        <v>1</v>
      </c>
      <c r="EX293" s="9">
        <f>VLOOKUP($C293, Table3[#All], 90, 0)</f>
        <v>0</v>
      </c>
      <c r="EY293" s="9">
        <f>VLOOKUP($C293, Table3[#All], 91, 0)</f>
        <v>0</v>
      </c>
      <c r="EZ293" s="9">
        <f>VLOOKUP($C293, Table3[#All], 92, 0)</f>
        <v>0</v>
      </c>
      <c r="FA293" s="12">
        <f t="shared" si="281"/>
        <v>2</v>
      </c>
      <c r="FB293" s="11"/>
      <c r="FC293" s="9">
        <f>VLOOKUP($C293, Table3[#All], 93, 0)</f>
        <v>1.9199999999999998E-2</v>
      </c>
      <c r="FD293" s="9">
        <f>VLOOKUP($C293, Table3[#All], 94, 0)</f>
        <v>0.25</v>
      </c>
      <c r="FE293" s="9">
        <f>VLOOKUP($C293, Table3[#All], 95, 0)</f>
        <v>0.61539999999999995</v>
      </c>
      <c r="FF293" s="9">
        <f>VLOOKUP($C293, Table3[#All], 96, 0)</f>
        <v>0.11539999999999999</v>
      </c>
      <c r="FG293" s="9"/>
      <c r="FH293" s="10">
        <f t="shared" si="282"/>
        <v>3</v>
      </c>
      <c r="FI293" s="11"/>
      <c r="FJ293" s="9">
        <f>VLOOKUP($C293, Table3[#All], 97, 0)</f>
        <v>0</v>
      </c>
      <c r="FK293" s="9">
        <f>VLOOKUP($C293, Table3[#All], 98, 0)</f>
        <v>0</v>
      </c>
      <c r="FL293" s="9">
        <f>VLOOKUP($C293, Table3[#All], 99, 0)</f>
        <v>0</v>
      </c>
      <c r="FM293" s="9">
        <f>VLOOKUP($C293, Table3[#All], 100, 0)</f>
        <v>0</v>
      </c>
      <c r="FN293" s="9">
        <f>VLOOKUP($C293, Table3[#All], 101, 0)</f>
        <v>1</v>
      </c>
      <c r="FO293" s="14">
        <f t="shared" si="283"/>
        <v>5</v>
      </c>
      <c r="FP293" s="11"/>
      <c r="FQ293" s="9">
        <f>VLOOKUP($C293, Table3[#All], 102, 0)</f>
        <v>0.15380000000000002</v>
      </c>
      <c r="FR293" s="9">
        <f>VLOOKUP($C293, Table3[#All], 103, 0)</f>
        <v>0.78849999999999998</v>
      </c>
      <c r="FS293" s="9">
        <f>VLOOKUP($C293, Table3[#All], 104, 0)</f>
        <v>1.9199999999999998E-2</v>
      </c>
      <c r="FT293" s="9">
        <f>VLOOKUP($C293, Table3[#All], 105, 0)</f>
        <v>3.85E-2</v>
      </c>
      <c r="FU293" s="9">
        <v>0</v>
      </c>
      <c r="FV293" s="10">
        <f t="shared" si="284"/>
        <v>2</v>
      </c>
      <c r="FW293" s="11"/>
      <c r="FX293" s="9">
        <f>VLOOKUP($C293, Table3[#All], 106, 0)</f>
        <v>3.85E-2</v>
      </c>
      <c r="FY293" s="9"/>
      <c r="FZ293" s="9">
        <f>VLOOKUP($C293, Table3[#All], 107, 0)</f>
        <v>0.26919999999999999</v>
      </c>
      <c r="GA293" s="9">
        <f>VLOOKUP($C293, Table3[#All], 108, 0)</f>
        <v>0.69230000000000003</v>
      </c>
      <c r="GB293" s="9"/>
      <c r="GC293" s="10">
        <f t="shared" si="301"/>
        <v>4</v>
      </c>
      <c r="GD293" s="81"/>
      <c r="GE293" s="9">
        <f>VLOOKUP($C293, Table3[#All], 109, 0)</f>
        <v>0</v>
      </c>
      <c r="GF293" s="9">
        <f>VLOOKUP($C293, Table3[#All], 110, 0)</f>
        <v>0.90620000000000001</v>
      </c>
      <c r="GG293" s="9">
        <f>VLOOKUP($C293, Table3[#All], 111, 0)</f>
        <v>9.3800000000000008E-2</v>
      </c>
      <c r="GH293" s="9"/>
      <c r="GI293" s="9">
        <f>VLOOKUP($C293, Table3[#All], 112, 0)</f>
        <v>0</v>
      </c>
      <c r="GJ293" s="12">
        <f t="shared" si="285"/>
        <v>2</v>
      </c>
      <c r="GK293" s="11"/>
      <c r="GL293" s="9">
        <f>VLOOKUP($C293, Table3[#All], 113, 0)</f>
        <v>3.85E-2</v>
      </c>
      <c r="GM293" s="9">
        <f>VLOOKUP($C293, Table3[#All], 114, 0)</f>
        <v>0</v>
      </c>
      <c r="GN293" s="9">
        <f>VLOOKUP($C293, Table3[#All], 115, 0)</f>
        <v>0.26919999999999999</v>
      </c>
      <c r="GO293" s="9">
        <f>VLOOKUP($C293, Table3[#All], 116, 0)</f>
        <v>0.69230000000000003</v>
      </c>
      <c r="GP293" s="9"/>
      <c r="GQ293" s="10">
        <f t="shared" si="286"/>
        <v>4</v>
      </c>
      <c r="GR293" s="11"/>
      <c r="GS293" s="9">
        <f>VLOOKUP($C293, Table2[#All], 3, 0)</f>
        <v>0</v>
      </c>
      <c r="GT293" s="9">
        <f>VLOOKUP($C293, Table2[#All], 4, 0)</f>
        <v>0</v>
      </c>
      <c r="GU293" s="9">
        <f>VLOOKUP($C293, Table2[#All], 5, 0)</f>
        <v>1</v>
      </c>
      <c r="GV293" s="9">
        <f>VLOOKUP($C293, Table2[#All], 6, 0)</f>
        <v>0</v>
      </c>
      <c r="GW293" s="9">
        <f>VLOOKUP($C293, Table2[#All], 7, 0)</f>
        <v>0</v>
      </c>
      <c r="GX293" s="10">
        <f t="shared" si="287"/>
        <v>3</v>
      </c>
      <c r="GY293" s="11"/>
      <c r="GZ293" s="9">
        <v>0</v>
      </c>
      <c r="HA293" s="9">
        <v>0</v>
      </c>
      <c r="HB293" s="9">
        <v>0</v>
      </c>
      <c r="HC293" s="9">
        <v>1</v>
      </c>
      <c r="HD293" s="9"/>
      <c r="HE293" s="10">
        <f t="shared" si="288"/>
        <v>4</v>
      </c>
      <c r="HF293" s="11"/>
      <c r="HG293" s="9">
        <f>VLOOKUP($C293, Table5[#All], 2, 0)</f>
        <v>0</v>
      </c>
      <c r="HH293" s="9">
        <f>VLOOKUP($C293, Table5[#All], 3, 0)</f>
        <v>0</v>
      </c>
      <c r="HI293" s="9">
        <f>VLOOKUP($C293, Table5[#All], 4, 0)</f>
        <v>1</v>
      </c>
      <c r="HJ293" s="9">
        <f>VLOOKUP($C293, Table5[#All], 5, 0)</f>
        <v>0</v>
      </c>
      <c r="HK293" s="9">
        <f>VLOOKUP($C293, Table5[#All], 6, 0)</f>
        <v>0</v>
      </c>
      <c r="HL293" s="10">
        <f t="shared" si="289"/>
        <v>3</v>
      </c>
      <c r="HM293" s="11"/>
      <c r="HN293" s="9">
        <f>VLOOKUP($C293, Table5[#All], 7, 0)</f>
        <v>0</v>
      </c>
      <c r="HO293" s="9">
        <f>VLOOKUP($C293, Table5[#All], 8, 0)</f>
        <v>1</v>
      </c>
      <c r="HP293" s="9">
        <f>VLOOKUP($C293, Table5[#All], 9, 0)</f>
        <v>0</v>
      </c>
      <c r="HQ293" s="9">
        <f>VLOOKUP($C293, Table5[#All], 10, 0)</f>
        <v>0</v>
      </c>
      <c r="HR293" s="9">
        <f>VLOOKUP($C293, Table5[#All], 11, 0)</f>
        <v>0</v>
      </c>
      <c r="HS293" s="10">
        <f t="shared" si="290"/>
        <v>2</v>
      </c>
      <c r="HT293" s="11"/>
      <c r="HU293" s="9">
        <f>VLOOKUP($C293, Table5[#All], 12, 0)</f>
        <v>1</v>
      </c>
      <c r="HV293" s="9">
        <f>VLOOKUP($C293, Table5[#All], 13, 0)</f>
        <v>0</v>
      </c>
      <c r="HW293" s="9">
        <f>VLOOKUP($C293, Table5[#All], 14, 0)</f>
        <v>0</v>
      </c>
      <c r="HX293" s="9">
        <f>VLOOKUP($C293, Table5[#All], 15, 0)</f>
        <v>0</v>
      </c>
      <c r="HY293" s="9">
        <f>VLOOKUP($C293, Table5[#All], 16, 0)</f>
        <v>0</v>
      </c>
      <c r="HZ293" s="10">
        <f t="shared" si="291"/>
        <v>1</v>
      </c>
      <c r="IA293" s="11"/>
      <c r="IB293" s="9">
        <f>VLOOKUP($C293, Table5[#All], 17, 0)</f>
        <v>1</v>
      </c>
      <c r="IC293" s="9">
        <f>VLOOKUP($C293, Table5[#All], 18, 0)</f>
        <v>0</v>
      </c>
      <c r="ID293" s="9">
        <f>VLOOKUP($C293, Table5[#All], 19, 0)</f>
        <v>0</v>
      </c>
      <c r="IE293" s="9">
        <f>VLOOKUP($C293, Table5[#All], 20, 0)</f>
        <v>0</v>
      </c>
      <c r="IF293" s="9">
        <f>VLOOKUP($C293, Table5[#All], 21, 0)</f>
        <v>0</v>
      </c>
      <c r="IG293" s="10">
        <f t="shared" si="292"/>
        <v>1</v>
      </c>
      <c r="IH293" s="11"/>
      <c r="II293" s="9">
        <f>VLOOKUP($C293, Table5[#All], 22, 0)</f>
        <v>1</v>
      </c>
      <c r="IJ293" s="9">
        <f>VLOOKUP($C293, Table5[#All], 23, 0)</f>
        <v>0</v>
      </c>
      <c r="IK293" s="9">
        <f>VLOOKUP($C293, Table5[#All], 24, 0)</f>
        <v>0</v>
      </c>
      <c r="IL293" s="9">
        <f>VLOOKUP($C293, Table5[#All], 25, 0)</f>
        <v>0</v>
      </c>
      <c r="IM293" s="9">
        <f>VLOOKUP($C293, Table5[#All], 26, 0)</f>
        <v>0</v>
      </c>
      <c r="IN293" s="10">
        <f t="shared" si="293"/>
        <v>1</v>
      </c>
      <c r="IO293" s="11"/>
      <c r="IP293" s="9">
        <v>1</v>
      </c>
      <c r="IQ293" s="9">
        <v>0</v>
      </c>
      <c r="IR293" s="9">
        <v>0</v>
      </c>
      <c r="IS293" s="9">
        <v>0</v>
      </c>
      <c r="IT293" s="9">
        <v>0</v>
      </c>
      <c r="IU293" s="10">
        <f t="shared" si="294"/>
        <v>1</v>
      </c>
      <c r="IV293" s="82"/>
    </row>
    <row r="294" spans="1:256" ht="16.3" thickTop="1" thickBot="1" x14ac:dyDescent="0.35">
      <c r="A294" s="16" t="s">
        <v>719</v>
      </c>
      <c r="B294" s="16" t="s">
        <v>734</v>
      </c>
      <c r="C294" s="16" t="s">
        <v>735</v>
      </c>
      <c r="D294" s="11"/>
      <c r="E294" s="9">
        <f>VLOOKUP($C294, Table3[#All], 2, 0)</f>
        <v>6.6699999999999995E-2</v>
      </c>
      <c r="F294" s="9"/>
      <c r="G294" s="9">
        <f>VLOOKUP($C294, Table3[#All], 3, 0)</f>
        <v>0.5</v>
      </c>
      <c r="H294" s="9">
        <f>VLOOKUP($C294, Table3[#All], 4, 0)</f>
        <v>0.43329999999999996</v>
      </c>
      <c r="I294" s="9">
        <f>VLOOKUP($C294, Table3[#All], 5, 0)</f>
        <v>0</v>
      </c>
      <c r="J294" s="10">
        <f t="shared" si="295"/>
        <v>4</v>
      </c>
      <c r="K294" s="11"/>
      <c r="L294" s="9">
        <f>VLOOKUP($C294, Table3[#All], 6, 0)</f>
        <v>0</v>
      </c>
      <c r="M294" s="9"/>
      <c r="N294" s="9">
        <f>VLOOKUP($C294, Table3[#All], 7, 0)</f>
        <v>0</v>
      </c>
      <c r="O294" s="9">
        <f>VLOOKUP($C294, Table3[#All], 8, 0)</f>
        <v>1</v>
      </c>
      <c r="P294" s="9">
        <f>VLOOKUP($C294, Table3[#All], 9, 0)</f>
        <v>0</v>
      </c>
      <c r="Q294" s="10">
        <f t="shared" si="296"/>
        <v>4</v>
      </c>
      <c r="R294" s="11"/>
      <c r="S294" s="9">
        <f>VLOOKUP($C294, Table3[#All], 10, 0)</f>
        <v>0</v>
      </c>
      <c r="T294" s="9">
        <f>VLOOKUP($C294, Table3[#All], 11, 0)</f>
        <v>0</v>
      </c>
      <c r="U294" s="9">
        <f>VLOOKUP($C294, Table3[#All], 12, 0)</f>
        <v>0.5</v>
      </c>
      <c r="V294" s="9">
        <f>VLOOKUP($C294, Table3[#All], 13, 0)</f>
        <v>0.5</v>
      </c>
      <c r="W294" s="9">
        <f>VLOOKUP($C294, Table3[#All], 14, 0)</f>
        <v>0</v>
      </c>
      <c r="X294" s="10">
        <f t="shared" si="297"/>
        <v>4</v>
      </c>
      <c r="Y294" s="11"/>
      <c r="Z294" s="9">
        <f>VLOOKUP($C294, Table3[#All], 15, 0)</f>
        <v>0</v>
      </c>
      <c r="AA294" s="9">
        <f>VLOOKUP($C294, Table3[#All], 16, 0)</f>
        <v>0.26669999999999999</v>
      </c>
      <c r="AB294" s="9">
        <f>VLOOKUP($C294, Table3[#All], 17, 0)</f>
        <v>0.66670000000000007</v>
      </c>
      <c r="AC294" s="9">
        <f>VLOOKUP($C294, Table3[#All], 18, 0)</f>
        <v>6.6699999999999995E-2</v>
      </c>
      <c r="AD294" s="9">
        <f>VLOOKUP($C294, Table3[#All], 19, 0)</f>
        <v>0</v>
      </c>
      <c r="AE294" s="10">
        <f t="shared" si="267"/>
        <v>3</v>
      </c>
      <c r="AF294" s="11"/>
      <c r="AG294" s="9">
        <f>VLOOKUP($C294, Table3[#All], 20, 0)</f>
        <v>0</v>
      </c>
      <c r="AH294" s="9">
        <f>VLOOKUP($C294, Table3[#All], 21, 0)</f>
        <v>1</v>
      </c>
      <c r="AI294" s="9">
        <f>VLOOKUP($C294, Table3[#All], 22, 0)</f>
        <v>0</v>
      </c>
      <c r="AJ294" s="9"/>
      <c r="AK294" s="9"/>
      <c r="AL294" s="10">
        <f t="shared" si="268"/>
        <v>2</v>
      </c>
      <c r="AM294" s="11"/>
      <c r="AN294" s="9">
        <f>VLOOKUP($C294, Table3[#All], 23, 0)</f>
        <v>1</v>
      </c>
      <c r="AO294" s="9">
        <f>VLOOKUP($C294, Table3[#All], 24, 0)</f>
        <v>0</v>
      </c>
      <c r="AP294" s="9">
        <f>VLOOKUP($C294, Table3[#All], 25, 0)</f>
        <v>0</v>
      </c>
      <c r="AQ294" s="9">
        <f>VLOOKUP($C294, Table3[#All], 26, 0)</f>
        <v>0</v>
      </c>
      <c r="AR294" s="9"/>
      <c r="AS294" s="12">
        <f t="shared" si="269"/>
        <v>1</v>
      </c>
      <c r="AT294" s="11"/>
      <c r="AU294" s="9">
        <f>VLOOKUP($C294, Table3[#All], 27, 0)</f>
        <v>1</v>
      </c>
      <c r="AV294" s="9">
        <f>VLOOKUP($C294, Table3[#All], 28, 0)</f>
        <v>0</v>
      </c>
      <c r="AW294" s="9">
        <f>VLOOKUP($C294, Table3[#All], 29, 0)</f>
        <v>0</v>
      </c>
      <c r="AX294" s="9"/>
      <c r="AY294" s="9"/>
      <c r="AZ294" s="10">
        <f t="shared" si="298"/>
        <v>1</v>
      </c>
      <c r="BA294" s="11"/>
      <c r="BB294" s="9">
        <f>VLOOKUP($C294, Table3[#All], 30, 0)</f>
        <v>0.36670000000000003</v>
      </c>
      <c r="BC294" s="9">
        <f>VLOOKUP($C294, Table3[#All], 31, 0)</f>
        <v>0.33329999999999999</v>
      </c>
      <c r="BD294" s="9">
        <f>VLOOKUP($C294, Table3[#All], 32, 0)</f>
        <v>0.3</v>
      </c>
      <c r="BE294" s="9">
        <f>VLOOKUP($C294, Table3[#All], 33, 0)</f>
        <v>0</v>
      </c>
      <c r="BF294" s="9"/>
      <c r="BG294" s="10">
        <f t="shared" si="299"/>
        <v>3</v>
      </c>
      <c r="BH294" s="81"/>
      <c r="BI294" s="9">
        <f>VLOOKUP($C294, Table3[#All], 34, 0)</f>
        <v>0</v>
      </c>
      <c r="BJ294" s="9">
        <f>VLOOKUP($C294, Table3[#All], 35, 0)</f>
        <v>0</v>
      </c>
      <c r="BK294" s="9">
        <f>VLOOKUP($C294, Table3[#All], 36, 0)</f>
        <v>0</v>
      </c>
      <c r="BL294" s="9">
        <f>VLOOKUP($C294, Table3[#All], 37, 0)</f>
        <v>0</v>
      </c>
      <c r="BM294" s="9">
        <f>VLOOKUP($C294, Table3[#All], 38, 0)</f>
        <v>0</v>
      </c>
      <c r="BN294" s="10" t="str">
        <f t="shared" si="300"/>
        <v>N/A</v>
      </c>
      <c r="BO294" s="11"/>
      <c r="BP294" s="9">
        <f>VLOOKUP($C294, Table3[#All], 39, 0)</f>
        <v>1</v>
      </c>
      <c r="BQ294" s="9">
        <f>VLOOKUP($C294, Table3[#All], 40, 0)</f>
        <v>0</v>
      </c>
      <c r="BR294" s="9">
        <f>VLOOKUP($C294, Table3[#All], 41, 0)</f>
        <v>0</v>
      </c>
      <c r="BS294" s="9">
        <f>VLOOKUP($C294, Table3[#All], 42, 0)</f>
        <v>0</v>
      </c>
      <c r="BT294" s="9"/>
      <c r="BU294" s="10">
        <f t="shared" si="270"/>
        <v>1</v>
      </c>
      <c r="BV294" s="11"/>
      <c r="BW294" s="9">
        <f>VLOOKUP($C294, Table3[#All], 43, 0)</f>
        <v>0.5</v>
      </c>
      <c r="BX294" s="9">
        <f>VLOOKUP($C294, Table3[#All], 44, 0)</f>
        <v>0.5</v>
      </c>
      <c r="BY294" s="9">
        <f>VLOOKUP($C294, Table3[#All], 45, 0)</f>
        <v>0</v>
      </c>
      <c r="BZ294" s="9"/>
      <c r="CA294" s="9"/>
      <c r="CB294" s="10">
        <f t="shared" si="271"/>
        <v>2</v>
      </c>
      <c r="CC294" s="81"/>
      <c r="CD294" s="9">
        <f>VLOOKUP($C294, Table3[#All], 46, 0)</f>
        <v>1</v>
      </c>
      <c r="CE294" s="9">
        <f>VLOOKUP($C294, Table3[#All], 47, 0)</f>
        <v>0</v>
      </c>
      <c r="CF294" s="9">
        <f>VLOOKUP($C294, Table3[#All], 48, 0)</f>
        <v>0</v>
      </c>
      <c r="CG294" s="9">
        <f>VLOOKUP($C294, Table3[#All], 49, 0)</f>
        <v>0</v>
      </c>
      <c r="CH294" s="9">
        <f>VLOOKUP($C294, Table3[#All], 50, 0)</f>
        <v>0</v>
      </c>
      <c r="CI294" s="12">
        <f t="shared" si="272"/>
        <v>1</v>
      </c>
      <c r="CJ294" s="13"/>
      <c r="CK294" s="9">
        <f>VLOOKUP($C294, Table3[#All], 51, 0)</f>
        <v>0.9667</v>
      </c>
      <c r="CL294" s="9">
        <f>VLOOKUP($C294, Table3[#All], 52, 0)</f>
        <v>3.3300000000000003E-2</v>
      </c>
      <c r="CM294" s="9">
        <f>VLOOKUP($C294, Table3[#All], 53, 0)</f>
        <v>0</v>
      </c>
      <c r="CN294" s="9">
        <f>VLOOKUP($C294, Table3[#All], 54, 0)</f>
        <v>0</v>
      </c>
      <c r="CO294" s="9"/>
      <c r="CP294" s="10">
        <f t="shared" si="273"/>
        <v>1</v>
      </c>
      <c r="CQ294" s="11"/>
      <c r="CR294" s="9">
        <f>VLOOKUP($C294, Table3[#All], 55, 0)</f>
        <v>0</v>
      </c>
      <c r="CS294" s="9">
        <f>VLOOKUP($C294, Table3[#All], 56, 0)</f>
        <v>0.86670000000000003</v>
      </c>
      <c r="CT294" s="9">
        <f>VLOOKUP($C294, Table3[#All], 57, 0)</f>
        <v>0.1333</v>
      </c>
      <c r="CU294" s="9">
        <f>VLOOKUP($C294, Table3[#All], 58, 0)</f>
        <v>0</v>
      </c>
      <c r="CV294" s="9">
        <f>VLOOKUP($C294, Table3[#All], 59, 0)</f>
        <v>0</v>
      </c>
      <c r="CW294" s="14">
        <f t="shared" si="274"/>
        <v>2</v>
      </c>
      <c r="CX294" s="81"/>
      <c r="CY294" s="9">
        <f>VLOOKUP($C294, Table3[#All], 60, 0)</f>
        <v>1</v>
      </c>
      <c r="CZ294" s="9">
        <f>VLOOKUP($C294, Table3[#All], 61, 0)</f>
        <v>0</v>
      </c>
      <c r="DA294" s="9">
        <f>VLOOKUP($C294, Table3[#All], 62, 0)</f>
        <v>0</v>
      </c>
      <c r="DB294" s="9">
        <f>VLOOKUP($C294, Table3[#All], 63, 0)</f>
        <v>0</v>
      </c>
      <c r="DC294" s="9">
        <f>VLOOKUP($C294, Table3[#All], 64, 0)</f>
        <v>0</v>
      </c>
      <c r="DD294" s="10">
        <f t="shared" si="275"/>
        <v>1</v>
      </c>
      <c r="DE294" s="11"/>
      <c r="DF294" s="9">
        <f>VLOOKUP($C294, Table3[#All], 65, 0)</f>
        <v>0.26669999999999999</v>
      </c>
      <c r="DG294" s="9"/>
      <c r="DH294" s="9">
        <f>VLOOKUP($C294, Table3[#All], 66, 0)</f>
        <v>0.73329999999999995</v>
      </c>
      <c r="DI294" s="9"/>
      <c r="DJ294" s="9">
        <f>VLOOKUP($C294, Table3[#All], 67, 0)</f>
        <v>0</v>
      </c>
      <c r="DK294" s="14">
        <f t="shared" si="276"/>
        <v>3</v>
      </c>
      <c r="DL294" s="11"/>
      <c r="DM294" s="9">
        <f>VLOOKUP($C294, Table3[#All], 68, 0)</f>
        <v>1</v>
      </c>
      <c r="DN294" s="9"/>
      <c r="DO294" s="9">
        <f>VLOOKUP($C294, Table3[#All], 69, 0)</f>
        <v>0</v>
      </c>
      <c r="DP294" s="9">
        <f>VLOOKUP($C294, Table3[#All], 70, 0)</f>
        <v>0</v>
      </c>
      <c r="DQ294" s="9"/>
      <c r="DR294" s="14">
        <f t="shared" si="277"/>
        <v>1</v>
      </c>
      <c r="DS294" s="11"/>
      <c r="DT294" s="9">
        <f>VLOOKUP($C294, Table3[#All], 71, 0)</f>
        <v>0.26669999999999999</v>
      </c>
      <c r="DU294" s="9">
        <f>VLOOKUP($C294, Table3[#All], 72, 0)</f>
        <v>0.4667</v>
      </c>
      <c r="DV294" s="9">
        <f>VLOOKUP($C294, Table3[#All], 73, 0)</f>
        <v>0.23329999999999998</v>
      </c>
      <c r="DW294" s="9">
        <f>VLOOKUP($C294, Table3[#All], 74, 0)</f>
        <v>3.3300000000000003E-2</v>
      </c>
      <c r="DX294" s="9">
        <f>VLOOKUP($C294, Table3[#All], 75, 0)</f>
        <v>0</v>
      </c>
      <c r="DY294" s="12">
        <f t="shared" si="266"/>
        <v>3</v>
      </c>
      <c r="DZ294" s="11"/>
      <c r="EA294" s="9">
        <f>VLOOKUP($C294, Table3[#All], 76, 0)</f>
        <v>1</v>
      </c>
      <c r="EB294" s="9">
        <f>VLOOKUP($C294, Table3[#All], 77, 0)</f>
        <v>0</v>
      </c>
      <c r="EC294" s="9">
        <f>VLOOKUP($C294, Table3[#All], 78, 0)</f>
        <v>0</v>
      </c>
      <c r="ED294" s="9">
        <f>VLOOKUP($C294, Table3[#All], 79, 0)</f>
        <v>0</v>
      </c>
      <c r="EE294" s="9">
        <f>VLOOKUP($C294, Table3[#All], 80, 0)</f>
        <v>0</v>
      </c>
      <c r="EF294" s="10">
        <f t="shared" si="278"/>
        <v>1</v>
      </c>
      <c r="EG294" s="9"/>
      <c r="EH294" s="9">
        <f>VLOOKUP($C294, Table3[#All], 81, 0)</f>
        <v>1</v>
      </c>
      <c r="EI294" s="9">
        <f>VLOOKUP($C294, Table3[#All], 82, 0)</f>
        <v>0</v>
      </c>
      <c r="EJ294" s="9">
        <f>VLOOKUP($C294, Table3[#All], 83, 0)</f>
        <v>0</v>
      </c>
      <c r="EK294" s="9">
        <f>VLOOKUP($C294, Table3[#All], 84, 0)</f>
        <v>0</v>
      </c>
      <c r="EL294" s="9">
        <f>VLOOKUP($C294, Table3[#All], 85, 0)</f>
        <v>0</v>
      </c>
      <c r="EM294" s="14">
        <f t="shared" si="279"/>
        <v>1</v>
      </c>
      <c r="EN294" s="11"/>
      <c r="EO294" s="9">
        <f>VLOOKUP($C294, Table3[#All], 86, 0)</f>
        <v>0.9</v>
      </c>
      <c r="EP294" s="9"/>
      <c r="EQ294" s="9">
        <f>VLOOKUP($C294, Table3[#All], 87, 0)</f>
        <v>0.1</v>
      </c>
      <c r="ER294" s="9"/>
      <c r="ES294" s="9"/>
      <c r="ET294" s="14">
        <f t="shared" si="280"/>
        <v>1</v>
      </c>
      <c r="EU294" s="11"/>
      <c r="EV294" s="9">
        <f>VLOOKUP($C294, Table3[#All], 88, 0)</f>
        <v>1</v>
      </c>
      <c r="EW294" s="9">
        <f>VLOOKUP($C294, Table3[#All], 89, 0)</f>
        <v>0</v>
      </c>
      <c r="EX294" s="9">
        <f>VLOOKUP($C294, Table3[#All], 90, 0)</f>
        <v>0</v>
      </c>
      <c r="EY294" s="9">
        <f>VLOOKUP($C294, Table3[#All], 91, 0)</f>
        <v>0</v>
      </c>
      <c r="EZ294" s="9">
        <f>VLOOKUP($C294, Table3[#All], 92, 0)</f>
        <v>0</v>
      </c>
      <c r="FA294" s="12">
        <f t="shared" si="281"/>
        <v>1</v>
      </c>
      <c r="FB294" s="11"/>
      <c r="FC294" s="9">
        <f>VLOOKUP($C294, Table3[#All], 93, 0)</f>
        <v>0</v>
      </c>
      <c r="FD294" s="9">
        <f>VLOOKUP($C294, Table3[#All], 94, 0)</f>
        <v>0.1</v>
      </c>
      <c r="FE294" s="9">
        <f>VLOOKUP($C294, Table3[#All], 95, 0)</f>
        <v>0.9</v>
      </c>
      <c r="FF294" s="9">
        <f>VLOOKUP($C294, Table3[#All], 96, 0)</f>
        <v>0</v>
      </c>
      <c r="FG294" s="9"/>
      <c r="FH294" s="10">
        <f t="shared" si="282"/>
        <v>3</v>
      </c>
      <c r="FI294" s="11"/>
      <c r="FJ294" s="9">
        <f>VLOOKUP($C294, Table3[#All], 97, 0)</f>
        <v>0</v>
      </c>
      <c r="FK294" s="9">
        <f>VLOOKUP($C294, Table3[#All], 98, 0)</f>
        <v>0</v>
      </c>
      <c r="FL294" s="9">
        <f>VLOOKUP($C294, Table3[#All], 99, 0)</f>
        <v>0</v>
      </c>
      <c r="FM294" s="9">
        <f>VLOOKUP($C294, Table3[#All], 100, 0)</f>
        <v>0</v>
      </c>
      <c r="FN294" s="9">
        <f>VLOOKUP($C294, Table3[#All], 101, 0)</f>
        <v>1</v>
      </c>
      <c r="FO294" s="14">
        <f t="shared" si="283"/>
        <v>5</v>
      </c>
      <c r="FP294" s="11"/>
      <c r="FQ294" s="9">
        <f>VLOOKUP($C294, Table3[#All], 102, 0)</f>
        <v>0.5333</v>
      </c>
      <c r="FR294" s="9">
        <f>VLOOKUP($C294, Table3[#All], 103, 0)</f>
        <v>0.4667</v>
      </c>
      <c r="FS294" s="9">
        <f>VLOOKUP($C294, Table3[#All], 104, 0)</f>
        <v>0</v>
      </c>
      <c r="FT294" s="9">
        <f>VLOOKUP($C294, Table3[#All], 105, 0)</f>
        <v>0</v>
      </c>
      <c r="FU294" s="9">
        <v>0</v>
      </c>
      <c r="FV294" s="10">
        <f t="shared" si="284"/>
        <v>2</v>
      </c>
      <c r="FW294" s="11"/>
      <c r="FX294" s="9">
        <f>VLOOKUP($C294, Table3[#All], 106, 0)</f>
        <v>0.83329999999999993</v>
      </c>
      <c r="FY294" s="9"/>
      <c r="FZ294" s="9">
        <f>VLOOKUP($C294, Table3[#All], 107, 0)</f>
        <v>0.16670000000000001</v>
      </c>
      <c r="GA294" s="9">
        <f>VLOOKUP($C294, Table3[#All], 108, 0)</f>
        <v>0</v>
      </c>
      <c r="GB294" s="9"/>
      <c r="GC294" s="10">
        <f t="shared" si="301"/>
        <v>1</v>
      </c>
      <c r="GD294" s="81"/>
      <c r="GE294" s="9">
        <f>VLOOKUP($C294, Table3[#All], 109, 0)</f>
        <v>0</v>
      </c>
      <c r="GF294" s="9">
        <f>VLOOKUP($C294, Table3[#All], 110, 0)</f>
        <v>1</v>
      </c>
      <c r="GG294" s="9">
        <f>VLOOKUP($C294, Table3[#All], 111, 0)</f>
        <v>0</v>
      </c>
      <c r="GH294" s="9"/>
      <c r="GI294" s="9">
        <f>VLOOKUP($C294, Table3[#All], 112, 0)</f>
        <v>0</v>
      </c>
      <c r="GJ294" s="12">
        <f t="shared" si="285"/>
        <v>2</v>
      </c>
      <c r="GK294" s="11"/>
      <c r="GL294" s="9">
        <f>VLOOKUP($C294, Table3[#All], 113, 0)</f>
        <v>0</v>
      </c>
      <c r="GM294" s="9">
        <f>VLOOKUP($C294, Table3[#All], 114, 0)</f>
        <v>1</v>
      </c>
      <c r="GN294" s="9">
        <f>VLOOKUP($C294, Table3[#All], 115, 0)</f>
        <v>0</v>
      </c>
      <c r="GO294" s="9">
        <f>VLOOKUP($C294, Table3[#All], 116, 0)</f>
        <v>0</v>
      </c>
      <c r="GP294" s="9"/>
      <c r="GQ294" s="10">
        <f t="shared" si="286"/>
        <v>2</v>
      </c>
      <c r="GR294" s="11"/>
      <c r="GS294" s="9">
        <f>VLOOKUP($C294, Table2[#All], 3, 0)</f>
        <v>0</v>
      </c>
      <c r="GT294" s="9">
        <f>VLOOKUP($C294, Table2[#All], 4, 0)</f>
        <v>0</v>
      </c>
      <c r="GU294" s="9">
        <f>VLOOKUP($C294, Table2[#All], 5, 0)</f>
        <v>1</v>
      </c>
      <c r="GV294" s="9">
        <f>VLOOKUP($C294, Table2[#All], 6, 0)</f>
        <v>0</v>
      </c>
      <c r="GW294" s="9">
        <f>VLOOKUP($C294, Table2[#All], 7, 0)</f>
        <v>0</v>
      </c>
      <c r="GX294" s="10">
        <f t="shared" si="287"/>
        <v>3</v>
      </c>
      <c r="GY294" s="11"/>
      <c r="GZ294" s="9">
        <v>0</v>
      </c>
      <c r="HA294" s="9">
        <v>0</v>
      </c>
      <c r="HB294" s="9">
        <v>0</v>
      </c>
      <c r="HC294" s="9">
        <v>1</v>
      </c>
      <c r="HD294" s="9"/>
      <c r="HE294" s="10">
        <f t="shared" si="288"/>
        <v>4</v>
      </c>
      <c r="HF294" s="11"/>
      <c r="HG294" s="9">
        <f>VLOOKUP($C294, Table5[#All], 2, 0)</f>
        <v>0</v>
      </c>
      <c r="HH294" s="9">
        <f>VLOOKUP($C294, Table5[#All], 3, 0)</f>
        <v>0</v>
      </c>
      <c r="HI294" s="9">
        <f>VLOOKUP($C294, Table5[#All], 4, 0)</f>
        <v>1</v>
      </c>
      <c r="HJ294" s="9">
        <f>VLOOKUP($C294, Table5[#All], 5, 0)</f>
        <v>0</v>
      </c>
      <c r="HK294" s="9">
        <f>VLOOKUP($C294, Table5[#All], 6, 0)</f>
        <v>0</v>
      </c>
      <c r="HL294" s="10">
        <f t="shared" si="289"/>
        <v>3</v>
      </c>
      <c r="HM294" s="11"/>
      <c r="HN294" s="9">
        <f>VLOOKUP($C294, Table5[#All], 7, 0)</f>
        <v>0</v>
      </c>
      <c r="HO294" s="9">
        <f>VLOOKUP($C294, Table5[#All], 8, 0)</f>
        <v>1</v>
      </c>
      <c r="HP294" s="9">
        <f>VLOOKUP($C294, Table5[#All], 9, 0)</f>
        <v>0</v>
      </c>
      <c r="HQ294" s="9">
        <f>VLOOKUP($C294, Table5[#All], 10, 0)</f>
        <v>0</v>
      </c>
      <c r="HR294" s="9">
        <f>VLOOKUP($C294, Table5[#All], 11, 0)</f>
        <v>0</v>
      </c>
      <c r="HS294" s="10">
        <f t="shared" si="290"/>
        <v>2</v>
      </c>
      <c r="HT294" s="11"/>
      <c r="HU294" s="9">
        <f>VLOOKUP($C294, Table5[#All], 12, 0)</f>
        <v>1</v>
      </c>
      <c r="HV294" s="9">
        <f>VLOOKUP($C294, Table5[#All], 13, 0)</f>
        <v>0</v>
      </c>
      <c r="HW294" s="9">
        <f>VLOOKUP($C294, Table5[#All], 14, 0)</f>
        <v>0</v>
      </c>
      <c r="HX294" s="9">
        <f>VLOOKUP($C294, Table5[#All], 15, 0)</f>
        <v>0</v>
      </c>
      <c r="HY294" s="9">
        <f>VLOOKUP($C294, Table5[#All], 16, 0)</f>
        <v>0</v>
      </c>
      <c r="HZ294" s="10">
        <f t="shared" si="291"/>
        <v>1</v>
      </c>
      <c r="IA294" s="11"/>
      <c r="IB294" s="9">
        <f>VLOOKUP($C294, Table5[#All], 17, 0)</f>
        <v>0</v>
      </c>
      <c r="IC294" s="9">
        <f>VLOOKUP($C294, Table5[#All], 18, 0)</f>
        <v>1</v>
      </c>
      <c r="ID294" s="9">
        <f>VLOOKUP($C294, Table5[#All], 19, 0)</f>
        <v>0</v>
      </c>
      <c r="IE294" s="9">
        <f>VLOOKUP($C294, Table5[#All], 20, 0)</f>
        <v>0</v>
      </c>
      <c r="IF294" s="9">
        <f>VLOOKUP($C294, Table5[#All], 21, 0)</f>
        <v>0</v>
      </c>
      <c r="IG294" s="10">
        <f t="shared" si="292"/>
        <v>2</v>
      </c>
      <c r="IH294" s="11"/>
      <c r="II294" s="9">
        <f>VLOOKUP($C294, Table5[#All], 22, 0)</f>
        <v>1</v>
      </c>
      <c r="IJ294" s="9">
        <f>VLOOKUP($C294, Table5[#All], 23, 0)</f>
        <v>0</v>
      </c>
      <c r="IK294" s="9">
        <f>VLOOKUP($C294, Table5[#All], 24, 0)</f>
        <v>0</v>
      </c>
      <c r="IL294" s="9">
        <f>VLOOKUP($C294, Table5[#All], 25, 0)</f>
        <v>0</v>
      </c>
      <c r="IM294" s="9">
        <f>VLOOKUP($C294, Table5[#All], 26, 0)</f>
        <v>0</v>
      </c>
      <c r="IN294" s="10">
        <f t="shared" si="293"/>
        <v>1</v>
      </c>
      <c r="IO294" s="11"/>
      <c r="IP294" s="9">
        <v>1</v>
      </c>
      <c r="IQ294" s="9">
        <v>0</v>
      </c>
      <c r="IR294" s="9">
        <v>0</v>
      </c>
      <c r="IS294" s="9">
        <v>0</v>
      </c>
      <c r="IT294" s="9">
        <v>0</v>
      </c>
      <c r="IU294" s="10">
        <f t="shared" si="294"/>
        <v>1</v>
      </c>
      <c r="IV294" s="82"/>
    </row>
    <row r="295" spans="1:256" ht="16.3" thickTop="1" thickBot="1" x14ac:dyDescent="0.35">
      <c r="A295" s="16" t="s">
        <v>719</v>
      </c>
      <c r="B295" s="16" t="s">
        <v>736</v>
      </c>
      <c r="C295" s="16" t="s">
        <v>737</v>
      </c>
      <c r="D295" s="11"/>
      <c r="E295" s="9">
        <f>VLOOKUP($C295, Table3[#All], 2, 0)</f>
        <v>0.32</v>
      </c>
      <c r="F295" s="9"/>
      <c r="G295" s="9">
        <f>VLOOKUP($C295, Table3[#All], 3, 0)</f>
        <v>0.36</v>
      </c>
      <c r="H295" s="9">
        <f>VLOOKUP($C295, Table3[#All], 4, 0)</f>
        <v>0.28000000000000003</v>
      </c>
      <c r="I295" s="9">
        <f>VLOOKUP($C295, Table3[#All], 5, 0)</f>
        <v>0.04</v>
      </c>
      <c r="J295" s="10">
        <f t="shared" si="295"/>
        <v>4</v>
      </c>
      <c r="K295" s="11"/>
      <c r="L295" s="9">
        <f>VLOOKUP($C295, Table3[#All], 6, 0)</f>
        <v>0</v>
      </c>
      <c r="M295" s="9"/>
      <c r="N295" s="9">
        <f>VLOOKUP($C295, Table3[#All], 7, 0)</f>
        <v>0</v>
      </c>
      <c r="O295" s="9">
        <f>VLOOKUP($C295, Table3[#All], 8, 0)</f>
        <v>0</v>
      </c>
      <c r="P295" s="9">
        <f>VLOOKUP($C295, Table3[#All], 9, 0)</f>
        <v>1</v>
      </c>
      <c r="Q295" s="10">
        <f t="shared" si="296"/>
        <v>5</v>
      </c>
      <c r="R295" s="11"/>
      <c r="S295" s="9">
        <f>VLOOKUP($C295, Table3[#All], 10, 0)</f>
        <v>0</v>
      </c>
      <c r="T295" s="9">
        <f>VLOOKUP($C295, Table3[#All], 11, 0)</f>
        <v>0</v>
      </c>
      <c r="U295" s="9">
        <f>VLOOKUP($C295, Table3[#All], 12, 0)</f>
        <v>0.44</v>
      </c>
      <c r="V295" s="9">
        <f>VLOOKUP($C295, Table3[#All], 13, 0)</f>
        <v>0.4</v>
      </c>
      <c r="W295" s="9">
        <f>VLOOKUP($C295, Table3[#All], 14, 0)</f>
        <v>0.16</v>
      </c>
      <c r="X295" s="10">
        <f t="shared" si="297"/>
        <v>4</v>
      </c>
      <c r="Y295" s="11"/>
      <c r="Z295" s="9">
        <f>VLOOKUP($C295, Table3[#All], 15, 0)</f>
        <v>0</v>
      </c>
      <c r="AA295" s="9">
        <f>VLOOKUP($C295, Table3[#All], 16, 0)</f>
        <v>0.16</v>
      </c>
      <c r="AB295" s="9">
        <f>VLOOKUP($C295, Table3[#All], 17, 0)</f>
        <v>0.48</v>
      </c>
      <c r="AC295" s="9">
        <f>VLOOKUP($C295, Table3[#All], 18, 0)</f>
        <v>0.32</v>
      </c>
      <c r="AD295" s="9">
        <f>VLOOKUP($C295, Table3[#All], 19, 0)</f>
        <v>0.04</v>
      </c>
      <c r="AE295" s="10">
        <f t="shared" si="267"/>
        <v>4</v>
      </c>
      <c r="AF295" s="11"/>
      <c r="AG295" s="9">
        <f>VLOOKUP($C295, Table3[#All], 20, 0)</f>
        <v>0</v>
      </c>
      <c r="AH295" s="9">
        <f>VLOOKUP($C295, Table3[#All], 21, 0)</f>
        <v>0.6</v>
      </c>
      <c r="AI295" s="9">
        <f>VLOOKUP($C295, Table3[#All], 22, 0)</f>
        <v>0.4</v>
      </c>
      <c r="AJ295" s="9"/>
      <c r="AK295" s="9"/>
      <c r="AL295" s="10">
        <f t="shared" si="268"/>
        <v>3</v>
      </c>
      <c r="AM295" s="11"/>
      <c r="AN295" s="9">
        <f>VLOOKUP($C295, Table3[#All], 23, 0)</f>
        <v>1</v>
      </c>
      <c r="AO295" s="9">
        <f>VLOOKUP($C295, Table3[#All], 24, 0)</f>
        <v>0</v>
      </c>
      <c r="AP295" s="9">
        <f>VLOOKUP($C295, Table3[#All], 25, 0)</f>
        <v>0</v>
      </c>
      <c r="AQ295" s="9">
        <f>VLOOKUP($C295, Table3[#All], 26, 0)</f>
        <v>0</v>
      </c>
      <c r="AR295" s="9"/>
      <c r="AS295" s="12">
        <f t="shared" si="269"/>
        <v>1</v>
      </c>
      <c r="AT295" s="11"/>
      <c r="AU295" s="9">
        <f>VLOOKUP($C295, Table3[#All], 27, 0)</f>
        <v>0.96</v>
      </c>
      <c r="AV295" s="9">
        <f>VLOOKUP($C295, Table3[#All], 28, 0)</f>
        <v>0</v>
      </c>
      <c r="AW295" s="9">
        <f>VLOOKUP($C295, Table3[#All], 29, 0)</f>
        <v>0.04</v>
      </c>
      <c r="AX295" s="9"/>
      <c r="AY295" s="9"/>
      <c r="AZ295" s="10">
        <f t="shared" si="298"/>
        <v>1</v>
      </c>
      <c r="BA295" s="11"/>
      <c r="BB295" s="9">
        <f>VLOOKUP($C295, Table3[#All], 30, 0)</f>
        <v>0.24</v>
      </c>
      <c r="BC295" s="9">
        <f>VLOOKUP($C295, Table3[#All], 31, 0)</f>
        <v>0.64</v>
      </c>
      <c r="BD295" s="9">
        <f>VLOOKUP($C295, Table3[#All], 32, 0)</f>
        <v>0.12</v>
      </c>
      <c r="BE295" s="9">
        <f>VLOOKUP($C295, Table3[#All], 33, 0)</f>
        <v>0</v>
      </c>
      <c r="BF295" s="9"/>
      <c r="BG295" s="10">
        <f t="shared" si="299"/>
        <v>2</v>
      </c>
      <c r="BH295" s="81"/>
      <c r="BI295" s="9">
        <f>VLOOKUP($C295, Table3[#All], 34, 0)</f>
        <v>0</v>
      </c>
      <c r="BJ295" s="9">
        <f>VLOOKUP($C295, Table3[#All], 35, 0)</f>
        <v>0</v>
      </c>
      <c r="BK295" s="9">
        <f>VLOOKUP($C295, Table3[#All], 36, 0)</f>
        <v>0</v>
      </c>
      <c r="BL295" s="9">
        <f>VLOOKUP($C295, Table3[#All], 37, 0)</f>
        <v>0</v>
      </c>
      <c r="BM295" s="9">
        <f>VLOOKUP($C295, Table3[#All], 38, 0)</f>
        <v>0</v>
      </c>
      <c r="BN295" s="10" t="str">
        <f t="shared" si="300"/>
        <v>N/A</v>
      </c>
      <c r="BO295" s="11"/>
      <c r="BP295" s="9">
        <f>VLOOKUP($C295, Table3[#All], 39, 0)</f>
        <v>0</v>
      </c>
      <c r="BQ295" s="9">
        <f>VLOOKUP($C295, Table3[#All], 40, 0)</f>
        <v>1</v>
      </c>
      <c r="BR295" s="9">
        <f>VLOOKUP($C295, Table3[#All], 41, 0)</f>
        <v>0</v>
      </c>
      <c r="BS295" s="9">
        <f>VLOOKUP($C295, Table3[#All], 42, 0)</f>
        <v>0</v>
      </c>
      <c r="BT295" s="9"/>
      <c r="BU295" s="10">
        <f t="shared" si="270"/>
        <v>2</v>
      </c>
      <c r="BV295" s="11"/>
      <c r="BW295" s="9">
        <f>VLOOKUP($C295, Table3[#All], 43, 0)</f>
        <v>0.84</v>
      </c>
      <c r="BX295" s="9">
        <f>VLOOKUP($C295, Table3[#All], 44, 0)</f>
        <v>0.16</v>
      </c>
      <c r="BY295" s="9">
        <f>VLOOKUP($C295, Table3[#All], 45, 0)</f>
        <v>0</v>
      </c>
      <c r="BZ295" s="9"/>
      <c r="CA295" s="9"/>
      <c r="CB295" s="10">
        <f t="shared" si="271"/>
        <v>1</v>
      </c>
      <c r="CC295" s="81"/>
      <c r="CD295" s="9">
        <f>VLOOKUP($C295, Table3[#All], 46, 0)</f>
        <v>1</v>
      </c>
      <c r="CE295" s="9">
        <f>VLOOKUP($C295, Table3[#All], 47, 0)</f>
        <v>0</v>
      </c>
      <c r="CF295" s="9">
        <f>VLOOKUP($C295, Table3[#All], 48, 0)</f>
        <v>0</v>
      </c>
      <c r="CG295" s="9">
        <f>VLOOKUP($C295, Table3[#All], 49, 0)</f>
        <v>0</v>
      </c>
      <c r="CH295" s="9">
        <f>VLOOKUP($C295, Table3[#All], 50, 0)</f>
        <v>0</v>
      </c>
      <c r="CI295" s="12">
        <f t="shared" si="272"/>
        <v>1</v>
      </c>
      <c r="CJ295" s="13"/>
      <c r="CK295" s="9">
        <f>VLOOKUP($C295, Table3[#All], 51, 0)</f>
        <v>0.4</v>
      </c>
      <c r="CL295" s="9">
        <f>VLOOKUP($C295, Table3[#All], 52, 0)</f>
        <v>0.6</v>
      </c>
      <c r="CM295" s="9">
        <f>VLOOKUP($C295, Table3[#All], 53, 0)</f>
        <v>0</v>
      </c>
      <c r="CN295" s="9">
        <f>VLOOKUP($C295, Table3[#All], 54, 0)</f>
        <v>0</v>
      </c>
      <c r="CO295" s="9"/>
      <c r="CP295" s="10">
        <f t="shared" si="273"/>
        <v>2</v>
      </c>
      <c r="CQ295" s="11"/>
      <c r="CR295" s="9">
        <f>VLOOKUP($C295, Table3[#All], 55, 0)</f>
        <v>0</v>
      </c>
      <c r="CS295" s="9">
        <f>VLOOKUP($C295, Table3[#All], 56, 0)</f>
        <v>0.2</v>
      </c>
      <c r="CT295" s="9">
        <f>VLOOKUP($C295, Table3[#All], 57, 0)</f>
        <v>0.48</v>
      </c>
      <c r="CU295" s="9">
        <f>VLOOKUP($C295, Table3[#All], 58, 0)</f>
        <v>0.32</v>
      </c>
      <c r="CV295" s="9">
        <f>VLOOKUP($C295, Table3[#All], 59, 0)</f>
        <v>0</v>
      </c>
      <c r="CW295" s="14">
        <f t="shared" si="274"/>
        <v>4</v>
      </c>
      <c r="CX295" s="81"/>
      <c r="CY295" s="9">
        <f>VLOOKUP($C295, Table3[#All], 60, 0)</f>
        <v>0.24</v>
      </c>
      <c r="CZ295" s="9">
        <f>VLOOKUP($C295, Table3[#All], 61, 0)</f>
        <v>0.72</v>
      </c>
      <c r="DA295" s="9">
        <f>VLOOKUP($C295, Table3[#All], 62, 0)</f>
        <v>0.04</v>
      </c>
      <c r="DB295" s="9">
        <f>VLOOKUP($C295, Table3[#All], 63, 0)</f>
        <v>0</v>
      </c>
      <c r="DC295" s="9">
        <f>VLOOKUP($C295, Table3[#All], 64, 0)</f>
        <v>0</v>
      </c>
      <c r="DD295" s="10">
        <f t="shared" si="275"/>
        <v>2</v>
      </c>
      <c r="DE295" s="11"/>
      <c r="DF295" s="9">
        <f>VLOOKUP($C295, Table3[#All], 65, 0)</f>
        <v>0.08</v>
      </c>
      <c r="DG295" s="9"/>
      <c r="DH295" s="9">
        <f>VLOOKUP($C295, Table3[#All], 66, 0)</f>
        <v>0.68</v>
      </c>
      <c r="DI295" s="9"/>
      <c r="DJ295" s="9">
        <f>VLOOKUP($C295, Table3[#All], 67, 0)</f>
        <v>0.24</v>
      </c>
      <c r="DK295" s="14">
        <f t="shared" si="276"/>
        <v>3</v>
      </c>
      <c r="DL295" s="11"/>
      <c r="DM295" s="9">
        <f>VLOOKUP($C295, Table3[#All], 68, 0)</f>
        <v>1</v>
      </c>
      <c r="DN295" s="9"/>
      <c r="DO295" s="9">
        <f>VLOOKUP($C295, Table3[#All], 69, 0)</f>
        <v>0</v>
      </c>
      <c r="DP295" s="9">
        <f>VLOOKUP($C295, Table3[#All], 70, 0)</f>
        <v>0</v>
      </c>
      <c r="DQ295" s="9"/>
      <c r="DR295" s="14">
        <f t="shared" si="277"/>
        <v>1</v>
      </c>
      <c r="DS295" s="11"/>
      <c r="DT295" s="9">
        <f>VLOOKUP($C295, Table3[#All], 71, 0)</f>
        <v>0.08</v>
      </c>
      <c r="DU295" s="9">
        <f>VLOOKUP($C295, Table3[#All], 72, 0)</f>
        <v>0.24</v>
      </c>
      <c r="DV295" s="9">
        <f>VLOOKUP($C295, Table3[#All], 73, 0)</f>
        <v>0.44</v>
      </c>
      <c r="DW295" s="9">
        <f>VLOOKUP($C295, Table3[#All], 74, 0)</f>
        <v>0.24</v>
      </c>
      <c r="DX295" s="9">
        <f>VLOOKUP($C295, Table3[#All], 75, 0)</f>
        <v>0</v>
      </c>
      <c r="DY295" s="12">
        <f t="shared" si="266"/>
        <v>3</v>
      </c>
      <c r="DZ295" s="11"/>
      <c r="EA295" s="9">
        <f>VLOOKUP($C295, Table3[#All], 76, 0)</f>
        <v>1</v>
      </c>
      <c r="EB295" s="9">
        <f>VLOOKUP($C295, Table3[#All], 77, 0)</f>
        <v>0</v>
      </c>
      <c r="EC295" s="9">
        <f>VLOOKUP($C295, Table3[#All], 78, 0)</f>
        <v>0</v>
      </c>
      <c r="ED295" s="9">
        <f>VLOOKUP($C295, Table3[#All], 79, 0)</f>
        <v>0</v>
      </c>
      <c r="EE295" s="9">
        <f>VLOOKUP($C295, Table3[#All], 80, 0)</f>
        <v>0</v>
      </c>
      <c r="EF295" s="10">
        <f t="shared" si="278"/>
        <v>1</v>
      </c>
      <c r="EG295" s="9"/>
      <c r="EH295" s="9">
        <f>VLOOKUP($C295, Table3[#All], 81, 0)</f>
        <v>1</v>
      </c>
      <c r="EI295" s="9">
        <f>VLOOKUP($C295, Table3[#All], 82, 0)</f>
        <v>0</v>
      </c>
      <c r="EJ295" s="9">
        <f>VLOOKUP($C295, Table3[#All], 83, 0)</f>
        <v>0</v>
      </c>
      <c r="EK295" s="9">
        <f>VLOOKUP($C295, Table3[#All], 84, 0)</f>
        <v>0</v>
      </c>
      <c r="EL295" s="9">
        <f>VLOOKUP($C295, Table3[#All], 85, 0)</f>
        <v>0</v>
      </c>
      <c r="EM295" s="14">
        <f t="shared" si="279"/>
        <v>1</v>
      </c>
      <c r="EN295" s="11"/>
      <c r="EO295" s="9">
        <f>VLOOKUP($C295, Table3[#All], 86, 0)</f>
        <v>0</v>
      </c>
      <c r="EP295" s="9"/>
      <c r="EQ295" s="9">
        <f>VLOOKUP($C295, Table3[#All], 87, 0)</f>
        <v>1</v>
      </c>
      <c r="ER295" s="9"/>
      <c r="ES295" s="9"/>
      <c r="ET295" s="14">
        <f t="shared" si="280"/>
        <v>3</v>
      </c>
      <c r="EU295" s="11"/>
      <c r="EV295" s="9">
        <f>VLOOKUP($C295, Table3[#All], 88, 0)</f>
        <v>1</v>
      </c>
      <c r="EW295" s="9">
        <f>VLOOKUP($C295, Table3[#All], 89, 0)</f>
        <v>0</v>
      </c>
      <c r="EX295" s="9">
        <f>VLOOKUP($C295, Table3[#All], 90, 0)</f>
        <v>0</v>
      </c>
      <c r="EY295" s="9">
        <f>VLOOKUP($C295, Table3[#All], 91, 0)</f>
        <v>0</v>
      </c>
      <c r="EZ295" s="9">
        <f>VLOOKUP($C295, Table3[#All], 92, 0)</f>
        <v>0</v>
      </c>
      <c r="FA295" s="12">
        <f t="shared" si="281"/>
        <v>1</v>
      </c>
      <c r="FB295" s="11"/>
      <c r="FC295" s="9">
        <f>VLOOKUP($C295, Table3[#All], 93, 0)</f>
        <v>0</v>
      </c>
      <c r="FD295" s="9">
        <f>VLOOKUP($C295, Table3[#All], 94, 0)</f>
        <v>0.04</v>
      </c>
      <c r="FE295" s="9">
        <f>VLOOKUP($C295, Table3[#All], 95, 0)</f>
        <v>0.48</v>
      </c>
      <c r="FF295" s="9">
        <f>VLOOKUP($C295, Table3[#All], 96, 0)</f>
        <v>0.48</v>
      </c>
      <c r="FG295" s="9"/>
      <c r="FH295" s="10">
        <f t="shared" si="282"/>
        <v>4</v>
      </c>
      <c r="FI295" s="11"/>
      <c r="FJ295" s="9">
        <f>VLOOKUP($C295, Table3[#All], 97, 0)</f>
        <v>0</v>
      </c>
      <c r="FK295" s="9">
        <f>VLOOKUP($C295, Table3[#All], 98, 0)</f>
        <v>0</v>
      </c>
      <c r="FL295" s="9">
        <f>VLOOKUP($C295, Table3[#All], 99, 0)</f>
        <v>0</v>
      </c>
      <c r="FM295" s="9">
        <f>VLOOKUP($C295, Table3[#All], 100, 0)</f>
        <v>0</v>
      </c>
      <c r="FN295" s="9">
        <f>VLOOKUP($C295, Table3[#All], 101, 0)</f>
        <v>1</v>
      </c>
      <c r="FO295" s="14">
        <f t="shared" si="283"/>
        <v>5</v>
      </c>
      <c r="FP295" s="11"/>
      <c r="FQ295" s="9">
        <f>VLOOKUP($C295, Table3[#All], 102, 0)</f>
        <v>0.56000000000000005</v>
      </c>
      <c r="FR295" s="9">
        <f>VLOOKUP($C295, Table3[#All], 103, 0)</f>
        <v>0.44</v>
      </c>
      <c r="FS295" s="9">
        <f>VLOOKUP($C295, Table3[#All], 104, 0)</f>
        <v>0</v>
      </c>
      <c r="FT295" s="9">
        <f>VLOOKUP($C295, Table3[#All], 105, 0)</f>
        <v>0</v>
      </c>
      <c r="FU295" s="9">
        <v>0</v>
      </c>
      <c r="FV295" s="10">
        <f t="shared" si="284"/>
        <v>2</v>
      </c>
      <c r="FW295" s="11"/>
      <c r="FX295" s="9">
        <f>VLOOKUP($C295, Table3[#All], 106, 0)</f>
        <v>0.4</v>
      </c>
      <c r="FY295" s="9"/>
      <c r="FZ295" s="9">
        <f>VLOOKUP($C295, Table3[#All], 107, 0)</f>
        <v>0.24</v>
      </c>
      <c r="GA295" s="9">
        <f>VLOOKUP($C295, Table3[#All], 108, 0)</f>
        <v>0.36</v>
      </c>
      <c r="GB295" s="9"/>
      <c r="GC295" s="10">
        <f t="shared" si="301"/>
        <v>4</v>
      </c>
      <c r="GD295" s="81"/>
      <c r="GE295" s="9">
        <f>VLOOKUP($C295, Table3[#All], 109, 0)</f>
        <v>0</v>
      </c>
      <c r="GF295" s="9">
        <f>VLOOKUP($C295, Table3[#All], 110, 0)</f>
        <v>0.5333</v>
      </c>
      <c r="GG295" s="9">
        <f>VLOOKUP($C295, Table3[#All], 111, 0)</f>
        <v>0.4667</v>
      </c>
      <c r="GH295" s="9"/>
      <c r="GI295" s="9">
        <f>VLOOKUP($C295, Table3[#All], 112, 0)</f>
        <v>0</v>
      </c>
      <c r="GJ295" s="12">
        <f t="shared" si="285"/>
        <v>3</v>
      </c>
      <c r="GK295" s="11"/>
      <c r="GL295" s="9">
        <f>VLOOKUP($C295, Table3[#All], 113, 0)</f>
        <v>0</v>
      </c>
      <c r="GM295" s="9">
        <f>VLOOKUP($C295, Table3[#All], 114, 0)</f>
        <v>0.24</v>
      </c>
      <c r="GN295" s="9">
        <f>VLOOKUP($C295, Table3[#All], 115, 0)</f>
        <v>0.12</v>
      </c>
      <c r="GO295" s="9">
        <f>VLOOKUP($C295, Table3[#All], 116, 0)</f>
        <v>0.64</v>
      </c>
      <c r="GP295" s="9"/>
      <c r="GQ295" s="10">
        <f t="shared" si="286"/>
        <v>4</v>
      </c>
      <c r="GR295" s="11"/>
      <c r="GS295" s="9">
        <f>VLOOKUP($C295, Table2[#All], 3, 0)</f>
        <v>0</v>
      </c>
      <c r="GT295" s="9">
        <f>VLOOKUP($C295, Table2[#All], 4, 0)</f>
        <v>0</v>
      </c>
      <c r="GU295" s="9">
        <f>VLOOKUP($C295, Table2[#All], 5, 0)</f>
        <v>1</v>
      </c>
      <c r="GV295" s="9">
        <f>VLOOKUP($C295, Table2[#All], 6, 0)</f>
        <v>0</v>
      </c>
      <c r="GW295" s="9">
        <f>VLOOKUP($C295, Table2[#All], 7, 0)</f>
        <v>0</v>
      </c>
      <c r="GX295" s="10">
        <f t="shared" si="287"/>
        <v>3</v>
      </c>
      <c r="GY295" s="11"/>
      <c r="GZ295" s="9">
        <v>0</v>
      </c>
      <c r="HA295" s="9">
        <v>0</v>
      </c>
      <c r="HB295" s="9">
        <v>0</v>
      </c>
      <c r="HC295" s="9">
        <v>1</v>
      </c>
      <c r="HD295" s="9"/>
      <c r="HE295" s="10">
        <f t="shared" si="288"/>
        <v>4</v>
      </c>
      <c r="HF295" s="11"/>
      <c r="HG295" s="9">
        <f>VLOOKUP($C295, Table5[#All], 2, 0)</f>
        <v>0</v>
      </c>
      <c r="HH295" s="9">
        <f>VLOOKUP($C295, Table5[#All], 3, 0)</f>
        <v>0</v>
      </c>
      <c r="HI295" s="9">
        <f>VLOOKUP($C295, Table5[#All], 4, 0)</f>
        <v>1</v>
      </c>
      <c r="HJ295" s="9">
        <f>VLOOKUP($C295, Table5[#All], 5, 0)</f>
        <v>0</v>
      </c>
      <c r="HK295" s="9">
        <f>VLOOKUP($C295, Table5[#All], 6, 0)</f>
        <v>0</v>
      </c>
      <c r="HL295" s="10">
        <f t="shared" si="289"/>
        <v>3</v>
      </c>
      <c r="HM295" s="11"/>
      <c r="HN295" s="9">
        <f>VLOOKUP($C295, Table5[#All], 7, 0)</f>
        <v>1</v>
      </c>
      <c r="HO295" s="9">
        <f>VLOOKUP($C295, Table5[#All], 8, 0)</f>
        <v>0</v>
      </c>
      <c r="HP295" s="9">
        <f>VLOOKUP($C295, Table5[#All], 9, 0)</f>
        <v>0</v>
      </c>
      <c r="HQ295" s="9">
        <f>VLOOKUP($C295, Table5[#All], 10, 0)</f>
        <v>0</v>
      </c>
      <c r="HR295" s="9">
        <f>VLOOKUP($C295, Table5[#All], 11, 0)</f>
        <v>0</v>
      </c>
      <c r="HS295" s="10">
        <f t="shared" si="290"/>
        <v>1</v>
      </c>
      <c r="HT295" s="11"/>
      <c r="HU295" s="9">
        <f>VLOOKUP($C295, Table5[#All], 12, 0)</f>
        <v>0</v>
      </c>
      <c r="HV295" s="9">
        <f>VLOOKUP($C295, Table5[#All], 13, 0)</f>
        <v>1</v>
      </c>
      <c r="HW295" s="9">
        <f>VLOOKUP($C295, Table5[#All], 14, 0)</f>
        <v>0</v>
      </c>
      <c r="HX295" s="9">
        <f>VLOOKUP($C295, Table5[#All], 15, 0)</f>
        <v>0</v>
      </c>
      <c r="HY295" s="9">
        <f>VLOOKUP($C295, Table5[#All], 16, 0)</f>
        <v>0</v>
      </c>
      <c r="HZ295" s="10">
        <f t="shared" si="291"/>
        <v>2</v>
      </c>
      <c r="IA295" s="11"/>
      <c r="IB295" s="9">
        <f>VLOOKUP($C295, Table5[#All], 17, 0)</f>
        <v>0</v>
      </c>
      <c r="IC295" s="9">
        <f>VLOOKUP($C295, Table5[#All], 18, 0)</f>
        <v>0</v>
      </c>
      <c r="ID295" s="9">
        <f>VLOOKUP($C295, Table5[#All], 19, 0)</f>
        <v>1</v>
      </c>
      <c r="IE295" s="9">
        <f>VLOOKUP($C295, Table5[#All], 20, 0)</f>
        <v>0</v>
      </c>
      <c r="IF295" s="9">
        <f>VLOOKUP($C295, Table5[#All], 21, 0)</f>
        <v>0</v>
      </c>
      <c r="IG295" s="10">
        <f t="shared" si="292"/>
        <v>3</v>
      </c>
      <c r="IH295" s="11"/>
      <c r="II295" s="9">
        <f>VLOOKUP($C295, Table5[#All], 22, 0)</f>
        <v>1</v>
      </c>
      <c r="IJ295" s="9">
        <f>VLOOKUP($C295, Table5[#All], 23, 0)</f>
        <v>0</v>
      </c>
      <c r="IK295" s="9">
        <f>VLOOKUP($C295, Table5[#All], 24, 0)</f>
        <v>0</v>
      </c>
      <c r="IL295" s="9">
        <f>VLOOKUP($C295, Table5[#All], 25, 0)</f>
        <v>0</v>
      </c>
      <c r="IM295" s="9">
        <f>VLOOKUP($C295, Table5[#All], 26, 0)</f>
        <v>0</v>
      </c>
      <c r="IN295" s="10">
        <f t="shared" si="293"/>
        <v>1</v>
      </c>
      <c r="IO295" s="11"/>
      <c r="IP295" s="9">
        <v>1</v>
      </c>
      <c r="IQ295" s="9">
        <v>0</v>
      </c>
      <c r="IR295" s="9">
        <v>0</v>
      </c>
      <c r="IS295" s="9">
        <v>0</v>
      </c>
      <c r="IT295" s="9">
        <v>0</v>
      </c>
      <c r="IU295" s="10">
        <f t="shared" si="294"/>
        <v>1</v>
      </c>
      <c r="IV295" s="82"/>
    </row>
    <row r="296" spans="1:256" ht="16.3" thickTop="1" thickBot="1" x14ac:dyDescent="0.35">
      <c r="A296" s="16" t="s">
        <v>738</v>
      </c>
      <c r="B296" s="16" t="s">
        <v>739</v>
      </c>
      <c r="C296" s="16" t="s">
        <v>740</v>
      </c>
      <c r="D296" s="11"/>
      <c r="E296" s="9">
        <f>VLOOKUP($C296, Table3[#All], 2, 0)</f>
        <v>0</v>
      </c>
      <c r="F296" s="9"/>
      <c r="G296" s="9">
        <f>VLOOKUP($C296, Table3[#All], 3, 0)</f>
        <v>0</v>
      </c>
      <c r="H296" s="9">
        <f>VLOOKUP($C296, Table3[#All], 4, 0)</f>
        <v>0.5484</v>
      </c>
      <c r="I296" s="9">
        <f>VLOOKUP($C296, Table3[#All], 5, 0)</f>
        <v>0.45159999999999995</v>
      </c>
      <c r="J296" s="10">
        <f t="shared" si="295"/>
        <v>5</v>
      </c>
      <c r="K296" s="11"/>
      <c r="L296" s="9">
        <f>VLOOKUP($C296, Table3[#All], 6, 0)</f>
        <v>0</v>
      </c>
      <c r="M296" s="9"/>
      <c r="N296" s="9">
        <f>VLOOKUP($C296, Table3[#All], 7, 0)</f>
        <v>0</v>
      </c>
      <c r="O296" s="9">
        <f>VLOOKUP($C296, Table3[#All], 8, 0)</f>
        <v>1</v>
      </c>
      <c r="P296" s="9">
        <f>VLOOKUP($C296, Table3[#All], 9, 0)</f>
        <v>0</v>
      </c>
      <c r="Q296" s="10">
        <f t="shared" si="296"/>
        <v>4</v>
      </c>
      <c r="R296" s="11"/>
      <c r="S296" s="9">
        <f>VLOOKUP($C296, Table3[#All], 10, 0)</f>
        <v>0</v>
      </c>
      <c r="T296" s="9">
        <f>VLOOKUP($C296, Table3[#All], 11, 0)</f>
        <v>0.5161</v>
      </c>
      <c r="U296" s="9">
        <f>VLOOKUP($C296, Table3[#All], 12, 0)</f>
        <v>0.45159999999999995</v>
      </c>
      <c r="V296" s="9">
        <f>VLOOKUP($C296, Table3[#All], 13, 0)</f>
        <v>3.2300000000000002E-2</v>
      </c>
      <c r="W296" s="9">
        <f>VLOOKUP($C296, Table3[#All], 14, 0)</f>
        <v>0</v>
      </c>
      <c r="X296" s="10">
        <f t="shared" si="297"/>
        <v>3</v>
      </c>
      <c r="Y296" s="11"/>
      <c r="Z296" s="9">
        <f>VLOOKUP($C296, Table3[#All], 15, 0)</f>
        <v>3.2300000000000002E-2</v>
      </c>
      <c r="AA296" s="9">
        <f>VLOOKUP($C296, Table3[#All], 16, 0)</f>
        <v>0.5806</v>
      </c>
      <c r="AB296" s="9">
        <f>VLOOKUP($C296, Table3[#All], 17, 0)</f>
        <v>0.35479999999999995</v>
      </c>
      <c r="AC296" s="9">
        <f>VLOOKUP($C296, Table3[#All], 18, 0)</f>
        <v>3.2300000000000002E-2</v>
      </c>
      <c r="AD296" s="9">
        <f>VLOOKUP($C296, Table3[#All], 19, 0)</f>
        <v>0</v>
      </c>
      <c r="AE296" s="10">
        <f t="shared" si="267"/>
        <v>3</v>
      </c>
      <c r="AF296" s="11"/>
      <c r="AG296" s="9">
        <f>VLOOKUP($C296, Table3[#All], 20, 0)</f>
        <v>3.2300000000000002E-2</v>
      </c>
      <c r="AH296" s="9">
        <f>VLOOKUP($C296, Table3[#All], 21, 0)</f>
        <v>0.4839</v>
      </c>
      <c r="AI296" s="9">
        <f>VLOOKUP($C296, Table3[#All], 22, 0)</f>
        <v>0.4839</v>
      </c>
      <c r="AJ296" s="9"/>
      <c r="AK296" s="9"/>
      <c r="AL296" s="10">
        <f t="shared" si="268"/>
        <v>3</v>
      </c>
      <c r="AM296" s="11"/>
      <c r="AN296" s="9">
        <f>VLOOKUP($C296, Table3[#All], 23, 0)</f>
        <v>1</v>
      </c>
      <c r="AO296" s="9">
        <f>VLOOKUP($C296, Table3[#All], 24, 0)</f>
        <v>0</v>
      </c>
      <c r="AP296" s="9">
        <f>VLOOKUP($C296, Table3[#All], 25, 0)</f>
        <v>0</v>
      </c>
      <c r="AQ296" s="9">
        <f>VLOOKUP($C296, Table3[#All], 26, 0)</f>
        <v>0</v>
      </c>
      <c r="AR296" s="9"/>
      <c r="AS296" s="12">
        <f t="shared" si="269"/>
        <v>1</v>
      </c>
      <c r="AT296" s="11"/>
      <c r="AU296" s="9">
        <f>VLOOKUP($C296, Table3[#All], 27, 0)</f>
        <v>0.9355</v>
      </c>
      <c r="AV296" s="9">
        <f>VLOOKUP($C296, Table3[#All], 28, 0)</f>
        <v>0</v>
      </c>
      <c r="AW296" s="9">
        <f>VLOOKUP($C296, Table3[#All], 29, 0)</f>
        <v>6.4500000000000002E-2</v>
      </c>
      <c r="AX296" s="9"/>
      <c r="AY296" s="9"/>
      <c r="AZ296" s="10">
        <f t="shared" si="298"/>
        <v>1</v>
      </c>
      <c r="BA296" s="11"/>
      <c r="BB296" s="9">
        <f>VLOOKUP($C296, Table3[#All], 30, 0)</f>
        <v>0.2581</v>
      </c>
      <c r="BC296" s="9">
        <f>VLOOKUP($C296, Table3[#All], 31, 0)</f>
        <v>0.6452</v>
      </c>
      <c r="BD296" s="9">
        <f>VLOOKUP($C296, Table3[#All], 32, 0)</f>
        <v>9.6799999999999997E-2</v>
      </c>
      <c r="BE296" s="9">
        <f>VLOOKUP($C296, Table3[#All], 33, 0)</f>
        <v>0</v>
      </c>
      <c r="BF296" s="9"/>
      <c r="BG296" s="10">
        <f t="shared" si="299"/>
        <v>2</v>
      </c>
      <c r="BH296" s="81"/>
      <c r="BI296" s="9">
        <f>VLOOKUP($C296, Table3[#All], 34, 0)</f>
        <v>0</v>
      </c>
      <c r="BJ296" s="9">
        <f>VLOOKUP($C296, Table3[#All], 35, 0)</f>
        <v>0</v>
      </c>
      <c r="BK296" s="9">
        <f>VLOOKUP($C296, Table3[#All], 36, 0)</f>
        <v>0</v>
      </c>
      <c r="BL296" s="9">
        <f>VLOOKUP($C296, Table3[#All], 37, 0)</f>
        <v>0</v>
      </c>
      <c r="BM296" s="9">
        <f>VLOOKUP($C296, Table3[#All], 38, 0)</f>
        <v>0</v>
      </c>
      <c r="BN296" s="10" t="str">
        <f t="shared" si="300"/>
        <v>N/A</v>
      </c>
      <c r="BO296" s="11"/>
      <c r="BP296" s="9">
        <f>VLOOKUP($C296, Table3[#All], 39, 0)</f>
        <v>0.3226</v>
      </c>
      <c r="BQ296" s="9">
        <f>VLOOKUP($C296, Table3[#All], 40, 0)</f>
        <v>0.6774</v>
      </c>
      <c r="BR296" s="9">
        <f>VLOOKUP($C296, Table3[#All], 41, 0)</f>
        <v>0</v>
      </c>
      <c r="BS296" s="9">
        <f>VLOOKUP($C296, Table3[#All], 42, 0)</f>
        <v>0</v>
      </c>
      <c r="BT296" s="9"/>
      <c r="BU296" s="10">
        <f t="shared" si="270"/>
        <v>2</v>
      </c>
      <c r="BV296" s="11"/>
      <c r="BW296" s="9">
        <f>VLOOKUP($C296, Table3[#All], 43, 0)</f>
        <v>9.6799999999999997E-2</v>
      </c>
      <c r="BX296" s="9">
        <f>VLOOKUP($C296, Table3[#All], 44, 0)</f>
        <v>0.871</v>
      </c>
      <c r="BY296" s="9">
        <f>VLOOKUP($C296, Table3[#All], 45, 0)</f>
        <v>3.2300000000000002E-2</v>
      </c>
      <c r="BZ296" s="9"/>
      <c r="CA296" s="9"/>
      <c r="CB296" s="10">
        <f t="shared" si="271"/>
        <v>2</v>
      </c>
      <c r="CC296" s="81"/>
      <c r="CD296" s="9">
        <f>VLOOKUP($C296, Table3[#All], 46, 0)</f>
        <v>0.8387</v>
      </c>
      <c r="CE296" s="9">
        <f>VLOOKUP($C296, Table3[#All], 47, 0)</f>
        <v>9.6799999999999997E-2</v>
      </c>
      <c r="CF296" s="9">
        <f>VLOOKUP($C296, Table3[#All], 48, 0)</f>
        <v>0</v>
      </c>
      <c r="CG296" s="9">
        <f>VLOOKUP($C296, Table3[#All], 49, 0)</f>
        <v>0</v>
      </c>
      <c r="CH296" s="9">
        <f>VLOOKUP($C296, Table3[#All], 50, 0)</f>
        <v>6.4500000000000002E-2</v>
      </c>
      <c r="CI296" s="12">
        <f t="shared" si="272"/>
        <v>1</v>
      </c>
      <c r="CJ296" s="13"/>
      <c r="CK296" s="9">
        <f>VLOOKUP($C296, Table3[#All], 51, 0)</f>
        <v>0.22579999999999997</v>
      </c>
      <c r="CL296" s="9">
        <f>VLOOKUP($C296, Table3[#All], 52, 0)</f>
        <v>0.7097</v>
      </c>
      <c r="CM296" s="9">
        <f>VLOOKUP($C296, Table3[#All], 53, 0)</f>
        <v>3.2300000000000002E-2</v>
      </c>
      <c r="CN296" s="9">
        <f>VLOOKUP($C296, Table3[#All], 54, 0)</f>
        <v>3.2300000000000002E-2</v>
      </c>
      <c r="CO296" s="9"/>
      <c r="CP296" s="10">
        <f t="shared" si="273"/>
        <v>2</v>
      </c>
      <c r="CQ296" s="11"/>
      <c r="CR296" s="9">
        <f>VLOOKUP($C296, Table3[#All], 55, 0)</f>
        <v>9.6799999999999997E-2</v>
      </c>
      <c r="CS296" s="9">
        <f>VLOOKUP($C296, Table3[#All], 56, 0)</f>
        <v>0.35479999999999995</v>
      </c>
      <c r="CT296" s="9">
        <f>VLOOKUP($C296, Table3[#All], 57, 0)</f>
        <v>0.129</v>
      </c>
      <c r="CU296" s="9">
        <f>VLOOKUP($C296, Table3[#All], 58, 0)</f>
        <v>0.2581</v>
      </c>
      <c r="CV296" s="9">
        <f>VLOOKUP($C296, Table3[#All], 59, 0)</f>
        <v>0.1613</v>
      </c>
      <c r="CW296" s="14">
        <f t="shared" si="274"/>
        <v>4</v>
      </c>
      <c r="CX296" s="81"/>
      <c r="CY296" s="9">
        <f>VLOOKUP($C296, Table3[#All], 60, 0)</f>
        <v>0.6452</v>
      </c>
      <c r="CZ296" s="9">
        <f>VLOOKUP($C296, Table3[#All], 61, 0)</f>
        <v>0.2903</v>
      </c>
      <c r="DA296" s="9">
        <f>VLOOKUP($C296, Table3[#All], 62, 0)</f>
        <v>6.4500000000000002E-2</v>
      </c>
      <c r="DB296" s="9">
        <f>VLOOKUP($C296, Table3[#All], 63, 0)</f>
        <v>0</v>
      </c>
      <c r="DC296" s="9">
        <f>VLOOKUP($C296, Table3[#All], 64, 0)</f>
        <v>0</v>
      </c>
      <c r="DD296" s="10">
        <f t="shared" si="275"/>
        <v>2</v>
      </c>
      <c r="DE296" s="11"/>
      <c r="DF296" s="9">
        <f>VLOOKUP($C296, Table3[#All], 65, 0)</f>
        <v>0.7419</v>
      </c>
      <c r="DG296" s="9"/>
      <c r="DH296" s="9">
        <f>VLOOKUP($C296, Table3[#All], 66, 0)</f>
        <v>0</v>
      </c>
      <c r="DI296" s="9"/>
      <c r="DJ296" s="9">
        <f>VLOOKUP($C296, Table3[#All], 67, 0)</f>
        <v>0.2581</v>
      </c>
      <c r="DK296" s="14">
        <f t="shared" si="276"/>
        <v>5</v>
      </c>
      <c r="DL296" s="11"/>
      <c r="DM296" s="9">
        <f>VLOOKUP($C296, Table3[#All], 68, 0)</f>
        <v>1</v>
      </c>
      <c r="DN296" s="9"/>
      <c r="DO296" s="9">
        <f>VLOOKUP($C296, Table3[#All], 69, 0)</f>
        <v>0</v>
      </c>
      <c r="DP296" s="9">
        <f>VLOOKUP($C296, Table3[#All], 70, 0)</f>
        <v>0</v>
      </c>
      <c r="DQ296" s="9"/>
      <c r="DR296" s="14">
        <f t="shared" si="277"/>
        <v>1</v>
      </c>
      <c r="DS296" s="11"/>
      <c r="DT296" s="9">
        <f>VLOOKUP($C296, Table3[#All], 71, 0)</f>
        <v>0</v>
      </c>
      <c r="DU296" s="9">
        <f>VLOOKUP($C296, Table3[#All], 72, 0)</f>
        <v>0.3871</v>
      </c>
      <c r="DV296" s="9">
        <f>VLOOKUP($C296, Table3[#All], 73, 0)</f>
        <v>9.6799999999999997E-2</v>
      </c>
      <c r="DW296" s="9">
        <f>VLOOKUP($C296, Table3[#All], 74, 0)</f>
        <v>0.45159999999999995</v>
      </c>
      <c r="DX296" s="9">
        <f>VLOOKUP($C296, Table3[#All], 75, 0)</f>
        <v>6.4500000000000002E-2</v>
      </c>
      <c r="DY296" s="12">
        <f t="shared" si="266"/>
        <v>4</v>
      </c>
      <c r="DZ296" s="11"/>
      <c r="EA296" s="9">
        <f>VLOOKUP($C296, Table3[#All], 76, 0)</f>
        <v>1</v>
      </c>
      <c r="EB296" s="9">
        <f>VLOOKUP($C296, Table3[#All], 77, 0)</f>
        <v>0</v>
      </c>
      <c r="EC296" s="9">
        <f>VLOOKUP($C296, Table3[#All], 78, 0)</f>
        <v>0</v>
      </c>
      <c r="ED296" s="9">
        <f>VLOOKUP($C296, Table3[#All], 79, 0)</f>
        <v>0</v>
      </c>
      <c r="EE296" s="9">
        <f>VLOOKUP($C296, Table3[#All], 80, 0)</f>
        <v>0</v>
      </c>
      <c r="EF296" s="10">
        <f t="shared" si="278"/>
        <v>1</v>
      </c>
      <c r="EG296" s="9"/>
      <c r="EH296" s="9">
        <f>VLOOKUP($C296, Table3[#All], 81, 0)</f>
        <v>1</v>
      </c>
      <c r="EI296" s="9">
        <f>VLOOKUP($C296, Table3[#All], 82, 0)</f>
        <v>0</v>
      </c>
      <c r="EJ296" s="9">
        <f>VLOOKUP($C296, Table3[#All], 83, 0)</f>
        <v>0</v>
      </c>
      <c r="EK296" s="9">
        <f>VLOOKUP($C296, Table3[#All], 84, 0)</f>
        <v>0</v>
      </c>
      <c r="EL296" s="9">
        <f>VLOOKUP($C296, Table3[#All], 85, 0)</f>
        <v>0</v>
      </c>
      <c r="EM296" s="14">
        <f t="shared" si="279"/>
        <v>1</v>
      </c>
      <c r="EN296" s="11"/>
      <c r="EO296" s="9">
        <f>VLOOKUP($C296, Table3[#All], 86, 0)</f>
        <v>0.22579999999999997</v>
      </c>
      <c r="EP296" s="9"/>
      <c r="EQ296" s="9">
        <f>VLOOKUP($C296, Table3[#All], 87, 0)</f>
        <v>0.7742</v>
      </c>
      <c r="ER296" s="9"/>
      <c r="ES296" s="9"/>
      <c r="ET296" s="14">
        <f t="shared" si="280"/>
        <v>3</v>
      </c>
      <c r="EU296" s="11"/>
      <c r="EV296" s="9">
        <f>VLOOKUP($C296, Table3[#All], 88, 0)</f>
        <v>0</v>
      </c>
      <c r="EW296" s="9">
        <f>VLOOKUP($C296, Table3[#All], 89, 0)</f>
        <v>1</v>
      </c>
      <c r="EX296" s="9">
        <f>VLOOKUP($C296, Table3[#All], 90, 0)</f>
        <v>0</v>
      </c>
      <c r="EY296" s="9">
        <f>VLOOKUP($C296, Table3[#All], 91, 0)</f>
        <v>0</v>
      </c>
      <c r="EZ296" s="9">
        <f>VLOOKUP($C296, Table3[#All], 92, 0)</f>
        <v>0</v>
      </c>
      <c r="FA296" s="12">
        <f t="shared" si="281"/>
        <v>2</v>
      </c>
      <c r="FB296" s="11"/>
      <c r="FC296" s="9">
        <f>VLOOKUP($C296, Table3[#All], 93, 0)</f>
        <v>0</v>
      </c>
      <c r="FD296" s="9">
        <f>VLOOKUP($C296, Table3[#All], 94, 0)</f>
        <v>0.6129</v>
      </c>
      <c r="FE296" s="9">
        <f>VLOOKUP($C296, Table3[#All], 95, 0)</f>
        <v>0.3226</v>
      </c>
      <c r="FF296" s="9">
        <f>VLOOKUP($C296, Table3[#All], 96, 0)</f>
        <v>6.4500000000000002E-2</v>
      </c>
      <c r="FG296" s="9"/>
      <c r="FH296" s="10">
        <f t="shared" si="282"/>
        <v>3</v>
      </c>
      <c r="FI296" s="11"/>
      <c r="FJ296" s="9">
        <f>VLOOKUP($C296, Table3[#All], 97, 0)</f>
        <v>0</v>
      </c>
      <c r="FK296" s="9">
        <f>VLOOKUP($C296, Table3[#All], 98, 0)</f>
        <v>0</v>
      </c>
      <c r="FL296" s="9">
        <f>VLOOKUP($C296, Table3[#All], 99, 0)</f>
        <v>0</v>
      </c>
      <c r="FM296" s="9">
        <f>VLOOKUP($C296, Table3[#All], 100, 0)</f>
        <v>1</v>
      </c>
      <c r="FN296" s="9">
        <f>VLOOKUP($C296, Table3[#All], 101, 0)</f>
        <v>0</v>
      </c>
      <c r="FO296" s="14">
        <f t="shared" si="283"/>
        <v>4</v>
      </c>
      <c r="FP296" s="11"/>
      <c r="FQ296" s="9">
        <f>VLOOKUP($C296, Table3[#All], 102, 0)</f>
        <v>0.9677</v>
      </c>
      <c r="FR296" s="9">
        <f>VLOOKUP($C296, Table3[#All], 103, 0)</f>
        <v>3.2300000000000002E-2</v>
      </c>
      <c r="FS296" s="9">
        <f>VLOOKUP($C296, Table3[#All], 104, 0)</f>
        <v>0</v>
      </c>
      <c r="FT296" s="9">
        <f>VLOOKUP($C296, Table3[#All], 105, 0)</f>
        <v>0</v>
      </c>
      <c r="FU296" s="9">
        <v>0</v>
      </c>
      <c r="FV296" s="10">
        <f t="shared" si="284"/>
        <v>1</v>
      </c>
      <c r="FW296" s="11"/>
      <c r="FX296" s="9">
        <f>VLOOKUP($C296, Table3[#All], 106, 0)</f>
        <v>0.3226</v>
      </c>
      <c r="FY296" s="9"/>
      <c r="FZ296" s="9">
        <f>VLOOKUP($C296, Table3[#All], 107, 0)</f>
        <v>0.3226</v>
      </c>
      <c r="GA296" s="9">
        <f>VLOOKUP($C296, Table3[#All], 108, 0)</f>
        <v>0.35479999999999995</v>
      </c>
      <c r="GB296" s="9"/>
      <c r="GC296" s="10">
        <f t="shared" si="301"/>
        <v>4</v>
      </c>
      <c r="GD296" s="81"/>
      <c r="GE296" s="9">
        <f>VLOOKUP($C296, Table3[#All], 109, 0)</f>
        <v>0</v>
      </c>
      <c r="GF296" s="9">
        <f>VLOOKUP($C296, Table3[#All], 110, 0)</f>
        <v>0.84620000000000006</v>
      </c>
      <c r="GG296" s="9">
        <f>VLOOKUP($C296, Table3[#All], 111, 0)</f>
        <v>0.15380000000000002</v>
      </c>
      <c r="GH296" s="9"/>
      <c r="GI296" s="9">
        <f>VLOOKUP($C296, Table3[#All], 112, 0)</f>
        <v>0</v>
      </c>
      <c r="GJ296" s="12">
        <f t="shared" si="285"/>
        <v>2</v>
      </c>
      <c r="GK296" s="11"/>
      <c r="GL296" s="9">
        <f>VLOOKUP($C296, Table3[#All], 113, 0)</f>
        <v>0</v>
      </c>
      <c r="GM296" s="9">
        <f>VLOOKUP($C296, Table3[#All], 114, 0)</f>
        <v>0.35479999999999995</v>
      </c>
      <c r="GN296" s="9">
        <f>VLOOKUP($C296, Table3[#All], 115, 0)</f>
        <v>0.3226</v>
      </c>
      <c r="GO296" s="9">
        <f>VLOOKUP($C296, Table3[#All], 116, 0)</f>
        <v>0.3226</v>
      </c>
      <c r="GP296" s="9"/>
      <c r="GQ296" s="10">
        <f t="shared" si="286"/>
        <v>4</v>
      </c>
      <c r="GR296" s="11"/>
      <c r="GS296" s="9">
        <f>VLOOKUP($C296, Table2[#All], 3, 0)</f>
        <v>0</v>
      </c>
      <c r="GT296" s="9">
        <f>VLOOKUP($C296, Table2[#All], 4, 0)</f>
        <v>0</v>
      </c>
      <c r="GU296" s="9">
        <f>VLOOKUP($C296, Table2[#All], 5, 0)</f>
        <v>1</v>
      </c>
      <c r="GV296" s="9">
        <f>VLOOKUP($C296, Table2[#All], 6, 0)</f>
        <v>0</v>
      </c>
      <c r="GW296" s="9">
        <f>VLOOKUP($C296, Table2[#All], 7, 0)</f>
        <v>0</v>
      </c>
      <c r="GX296" s="10">
        <f t="shared" si="287"/>
        <v>3</v>
      </c>
      <c r="GY296" s="11"/>
      <c r="GZ296" s="9">
        <v>0</v>
      </c>
      <c r="HA296" s="9">
        <v>1</v>
      </c>
      <c r="HB296" s="9">
        <v>0</v>
      </c>
      <c r="HC296" s="9">
        <v>0</v>
      </c>
      <c r="HD296" s="9"/>
      <c r="HE296" s="10">
        <f t="shared" si="288"/>
        <v>2</v>
      </c>
      <c r="HF296" s="11"/>
      <c r="HG296" s="9">
        <f>VLOOKUP($C296, Table5[#All], 2, 0)</f>
        <v>0</v>
      </c>
      <c r="HH296" s="9">
        <f>VLOOKUP($C296, Table5[#All], 3, 0)</f>
        <v>0</v>
      </c>
      <c r="HI296" s="9">
        <f>VLOOKUP($C296, Table5[#All], 4, 0)</f>
        <v>0</v>
      </c>
      <c r="HJ296" s="9">
        <f>VLOOKUP($C296, Table5[#All], 5, 0)</f>
        <v>0</v>
      </c>
      <c r="HK296" s="9">
        <f>VLOOKUP($C296, Table5[#All], 6, 0)</f>
        <v>1</v>
      </c>
      <c r="HL296" s="10">
        <f t="shared" si="289"/>
        <v>5</v>
      </c>
      <c r="HM296" s="11"/>
      <c r="HN296" s="9">
        <f>VLOOKUP($C296, Table5[#All], 7, 0)</f>
        <v>0</v>
      </c>
      <c r="HO296" s="9">
        <f>VLOOKUP($C296, Table5[#All], 8, 0)</f>
        <v>0</v>
      </c>
      <c r="HP296" s="9">
        <f>VLOOKUP($C296, Table5[#All], 9, 0)</f>
        <v>1</v>
      </c>
      <c r="HQ296" s="9">
        <f>VLOOKUP($C296, Table5[#All], 10, 0)</f>
        <v>0</v>
      </c>
      <c r="HR296" s="9">
        <f>VLOOKUP($C296, Table5[#All], 11, 0)</f>
        <v>0</v>
      </c>
      <c r="HS296" s="10">
        <f t="shared" si="290"/>
        <v>3</v>
      </c>
      <c r="HT296" s="11"/>
      <c r="HU296" s="9">
        <f>VLOOKUP($C296, Table5[#All], 12, 0)</f>
        <v>1</v>
      </c>
      <c r="HV296" s="9">
        <f>VLOOKUP($C296, Table5[#All], 13, 0)</f>
        <v>0</v>
      </c>
      <c r="HW296" s="9">
        <f>VLOOKUP($C296, Table5[#All], 14, 0)</f>
        <v>0</v>
      </c>
      <c r="HX296" s="9">
        <f>VLOOKUP($C296, Table5[#All], 15, 0)</f>
        <v>0</v>
      </c>
      <c r="HY296" s="9">
        <f>VLOOKUP($C296, Table5[#All], 16, 0)</f>
        <v>0</v>
      </c>
      <c r="HZ296" s="10">
        <f t="shared" si="291"/>
        <v>1</v>
      </c>
      <c r="IA296" s="11"/>
      <c r="IB296" s="9">
        <f>VLOOKUP($C296, Table5[#All], 17, 0)</f>
        <v>1</v>
      </c>
      <c r="IC296" s="9">
        <f>VLOOKUP($C296, Table5[#All], 18, 0)</f>
        <v>0</v>
      </c>
      <c r="ID296" s="9">
        <f>VLOOKUP($C296, Table5[#All], 19, 0)</f>
        <v>0</v>
      </c>
      <c r="IE296" s="9">
        <f>VLOOKUP($C296, Table5[#All], 20, 0)</f>
        <v>0</v>
      </c>
      <c r="IF296" s="9">
        <f>VLOOKUP($C296, Table5[#All], 21, 0)</f>
        <v>0</v>
      </c>
      <c r="IG296" s="10">
        <f t="shared" si="292"/>
        <v>1</v>
      </c>
      <c r="IH296" s="11"/>
      <c r="II296" s="9">
        <f>VLOOKUP($C296, Table5[#All], 22, 0)</f>
        <v>1</v>
      </c>
      <c r="IJ296" s="9">
        <f>VLOOKUP($C296, Table5[#All], 23, 0)</f>
        <v>0</v>
      </c>
      <c r="IK296" s="9">
        <f>VLOOKUP($C296, Table5[#All], 24, 0)</f>
        <v>0</v>
      </c>
      <c r="IL296" s="9">
        <f>VLOOKUP($C296, Table5[#All], 25, 0)</f>
        <v>0</v>
      </c>
      <c r="IM296" s="9">
        <f>VLOOKUP($C296, Table5[#All], 26, 0)</f>
        <v>0</v>
      </c>
      <c r="IN296" s="10">
        <f t="shared" si="293"/>
        <v>1</v>
      </c>
      <c r="IO296" s="11"/>
      <c r="IP296" s="9">
        <v>1</v>
      </c>
      <c r="IQ296" s="9">
        <v>0</v>
      </c>
      <c r="IR296" s="9">
        <v>0</v>
      </c>
      <c r="IS296" s="9">
        <v>0</v>
      </c>
      <c r="IT296" s="9">
        <v>0</v>
      </c>
      <c r="IU296" s="10">
        <f t="shared" si="294"/>
        <v>1</v>
      </c>
      <c r="IV296" s="82"/>
    </row>
    <row r="297" spans="1:256" ht="16.3" thickTop="1" thickBot="1" x14ac:dyDescent="0.35">
      <c r="A297" s="16" t="s">
        <v>738</v>
      </c>
      <c r="B297" s="16" t="s">
        <v>741</v>
      </c>
      <c r="C297" s="16" t="s">
        <v>742</v>
      </c>
      <c r="D297" s="11"/>
      <c r="E297" s="9">
        <f>VLOOKUP($C297, Table3[#All], 2, 0)</f>
        <v>0</v>
      </c>
      <c r="F297" s="9"/>
      <c r="G297" s="9">
        <f>VLOOKUP($C297, Table3[#All], 3, 0)</f>
        <v>0</v>
      </c>
      <c r="H297" s="9">
        <f>VLOOKUP($C297, Table3[#All], 4, 0)</f>
        <v>0.17859999999999998</v>
      </c>
      <c r="I297" s="9">
        <f>VLOOKUP($C297, Table3[#All], 5, 0)</f>
        <v>0.82140000000000002</v>
      </c>
      <c r="J297" s="10">
        <f t="shared" si="295"/>
        <v>5</v>
      </c>
      <c r="K297" s="11"/>
      <c r="L297" s="9">
        <f>VLOOKUP($C297, Table3[#All], 6, 0)</f>
        <v>0</v>
      </c>
      <c r="M297" s="9"/>
      <c r="N297" s="9">
        <f>VLOOKUP($C297, Table3[#All], 7, 0)</f>
        <v>0</v>
      </c>
      <c r="O297" s="9">
        <f>VLOOKUP($C297, Table3[#All], 8, 0)</f>
        <v>1</v>
      </c>
      <c r="P297" s="9">
        <f>VLOOKUP($C297, Table3[#All], 9, 0)</f>
        <v>0</v>
      </c>
      <c r="Q297" s="10">
        <f t="shared" si="296"/>
        <v>4</v>
      </c>
      <c r="R297" s="11"/>
      <c r="S297" s="9">
        <f>VLOOKUP($C297, Table3[#All], 10, 0)</f>
        <v>0</v>
      </c>
      <c r="T297" s="9">
        <f>VLOOKUP($C297, Table3[#All], 11, 0)</f>
        <v>0.1429</v>
      </c>
      <c r="U297" s="9">
        <f>VLOOKUP($C297, Table3[#All], 12, 0)</f>
        <v>0.17859999999999998</v>
      </c>
      <c r="V297" s="9">
        <f>VLOOKUP($C297, Table3[#All], 13, 0)</f>
        <v>0.67859999999999998</v>
      </c>
      <c r="W297" s="9">
        <f>VLOOKUP($C297, Table3[#All], 14, 0)</f>
        <v>0</v>
      </c>
      <c r="X297" s="10">
        <f t="shared" si="297"/>
        <v>4</v>
      </c>
      <c r="Y297" s="11"/>
      <c r="Z297" s="9">
        <f>VLOOKUP($C297, Table3[#All], 15, 0)</f>
        <v>0</v>
      </c>
      <c r="AA297" s="9">
        <f>VLOOKUP($C297, Table3[#All], 16, 0)</f>
        <v>0.10710000000000001</v>
      </c>
      <c r="AB297" s="9">
        <f>VLOOKUP($C297, Table3[#All], 17, 0)</f>
        <v>0.17859999999999998</v>
      </c>
      <c r="AC297" s="9">
        <f>VLOOKUP($C297, Table3[#All], 18, 0)</f>
        <v>0.67859999999999998</v>
      </c>
      <c r="AD297" s="9">
        <f>VLOOKUP($C297, Table3[#All], 19, 0)</f>
        <v>3.5699999999999996E-2</v>
      </c>
      <c r="AE297" s="10">
        <f t="shared" si="267"/>
        <v>4</v>
      </c>
      <c r="AF297" s="11"/>
      <c r="AG297" s="9">
        <f>VLOOKUP($C297, Table3[#All], 20, 0)</f>
        <v>0</v>
      </c>
      <c r="AH297" s="9">
        <f>VLOOKUP($C297, Table3[#All], 21, 0)</f>
        <v>0.75</v>
      </c>
      <c r="AI297" s="9">
        <f>VLOOKUP($C297, Table3[#All], 22, 0)</f>
        <v>0.25</v>
      </c>
      <c r="AJ297" s="9"/>
      <c r="AK297" s="9"/>
      <c r="AL297" s="10">
        <f t="shared" si="268"/>
        <v>3</v>
      </c>
      <c r="AM297" s="11"/>
      <c r="AN297" s="9">
        <f>VLOOKUP($C297, Table3[#All], 23, 0)</f>
        <v>0</v>
      </c>
      <c r="AO297" s="9">
        <f>VLOOKUP($C297, Table3[#All], 24, 0)</f>
        <v>1</v>
      </c>
      <c r="AP297" s="9">
        <f>VLOOKUP($C297, Table3[#All], 25, 0)</f>
        <v>0</v>
      </c>
      <c r="AQ297" s="9">
        <f>VLOOKUP($C297, Table3[#All], 26, 0)</f>
        <v>0</v>
      </c>
      <c r="AR297" s="9"/>
      <c r="AS297" s="12">
        <f t="shared" si="269"/>
        <v>2</v>
      </c>
      <c r="AT297" s="11"/>
      <c r="AU297" s="9">
        <f>VLOOKUP($C297, Table3[#All], 27, 0)</f>
        <v>0.64290000000000003</v>
      </c>
      <c r="AV297" s="9">
        <f>VLOOKUP($C297, Table3[#All], 28, 0)</f>
        <v>0.21429999999999999</v>
      </c>
      <c r="AW297" s="9">
        <f>VLOOKUP($C297, Table3[#All], 29, 0)</f>
        <v>0.1429</v>
      </c>
      <c r="AX297" s="9"/>
      <c r="AY297" s="9"/>
      <c r="AZ297" s="10">
        <f t="shared" si="298"/>
        <v>2</v>
      </c>
      <c r="BA297" s="11"/>
      <c r="BB297" s="9">
        <f>VLOOKUP($C297, Table3[#All], 30, 0)</f>
        <v>0.35710000000000003</v>
      </c>
      <c r="BC297" s="9">
        <f>VLOOKUP($C297, Table3[#All], 31, 0)</f>
        <v>0.32140000000000002</v>
      </c>
      <c r="BD297" s="9">
        <f>VLOOKUP($C297, Table3[#All], 32, 0)</f>
        <v>0.28570000000000001</v>
      </c>
      <c r="BE297" s="9">
        <f>VLOOKUP($C297, Table3[#All], 33, 0)</f>
        <v>3.5699999999999996E-2</v>
      </c>
      <c r="BF297" s="9"/>
      <c r="BG297" s="10">
        <f t="shared" si="299"/>
        <v>3</v>
      </c>
      <c r="BH297" s="81"/>
      <c r="BI297" s="9">
        <f>VLOOKUP($C297, Table3[#All], 34, 0)</f>
        <v>0</v>
      </c>
      <c r="BJ297" s="9">
        <f>VLOOKUP($C297, Table3[#All], 35, 0)</f>
        <v>0</v>
      </c>
      <c r="BK297" s="9">
        <f>VLOOKUP($C297, Table3[#All], 36, 0)</f>
        <v>0</v>
      </c>
      <c r="BL297" s="9">
        <f>VLOOKUP($C297, Table3[#All], 37, 0)</f>
        <v>0</v>
      </c>
      <c r="BM297" s="9">
        <f>VLOOKUP($C297, Table3[#All], 38, 0)</f>
        <v>0</v>
      </c>
      <c r="BN297" s="10" t="str">
        <f t="shared" si="300"/>
        <v>N/A</v>
      </c>
      <c r="BO297" s="11"/>
      <c r="BP297" s="9">
        <f>VLOOKUP($C297, Table3[#All], 39, 0)</f>
        <v>0</v>
      </c>
      <c r="BQ297" s="9">
        <f>VLOOKUP($C297, Table3[#All], 40, 0)</f>
        <v>0.89290000000000003</v>
      </c>
      <c r="BR297" s="9">
        <f>VLOOKUP($C297, Table3[#All], 41, 0)</f>
        <v>0.10710000000000001</v>
      </c>
      <c r="BS297" s="9">
        <f>VLOOKUP($C297, Table3[#All], 42, 0)</f>
        <v>0</v>
      </c>
      <c r="BT297" s="9"/>
      <c r="BU297" s="10">
        <f t="shared" si="270"/>
        <v>2</v>
      </c>
      <c r="BV297" s="11"/>
      <c r="BW297" s="9">
        <f>VLOOKUP($C297, Table3[#All], 43, 0)</f>
        <v>0.75</v>
      </c>
      <c r="BX297" s="9">
        <f>VLOOKUP($C297, Table3[#All], 44, 0)</f>
        <v>0.25</v>
      </c>
      <c r="BY297" s="9">
        <f>VLOOKUP($C297, Table3[#All], 45, 0)</f>
        <v>0</v>
      </c>
      <c r="BZ297" s="9"/>
      <c r="CA297" s="9"/>
      <c r="CB297" s="10">
        <f t="shared" si="271"/>
        <v>2</v>
      </c>
      <c r="CC297" s="81"/>
      <c r="CD297" s="9">
        <f>VLOOKUP($C297, Table3[#All], 46, 0)</f>
        <v>0.71430000000000005</v>
      </c>
      <c r="CE297" s="9">
        <f>VLOOKUP($C297, Table3[#All], 47, 0)</f>
        <v>0.28570000000000001</v>
      </c>
      <c r="CF297" s="9">
        <f>VLOOKUP($C297, Table3[#All], 48, 0)</f>
        <v>0</v>
      </c>
      <c r="CG297" s="9">
        <f>VLOOKUP($C297, Table3[#All], 49, 0)</f>
        <v>0</v>
      </c>
      <c r="CH297" s="9">
        <f>VLOOKUP($C297, Table3[#All], 50, 0)</f>
        <v>0</v>
      </c>
      <c r="CI297" s="12">
        <f t="shared" si="272"/>
        <v>2</v>
      </c>
      <c r="CJ297" s="13"/>
      <c r="CK297" s="9">
        <f>VLOOKUP($C297, Table3[#All], 51, 0)</f>
        <v>0.17859999999999998</v>
      </c>
      <c r="CL297" s="9">
        <f>VLOOKUP($C297, Table3[#All], 52, 0)</f>
        <v>0.82140000000000002</v>
      </c>
      <c r="CM297" s="9">
        <f>VLOOKUP($C297, Table3[#All], 53, 0)</f>
        <v>0</v>
      </c>
      <c r="CN297" s="9">
        <f>VLOOKUP($C297, Table3[#All], 54, 0)</f>
        <v>0</v>
      </c>
      <c r="CO297" s="9"/>
      <c r="CP297" s="10">
        <f t="shared" si="273"/>
        <v>2</v>
      </c>
      <c r="CQ297" s="11"/>
      <c r="CR297" s="9">
        <f>VLOOKUP($C297, Table3[#All], 55, 0)</f>
        <v>3.5699999999999996E-2</v>
      </c>
      <c r="CS297" s="9">
        <f>VLOOKUP($C297, Table3[#All], 56, 0)</f>
        <v>0.32140000000000002</v>
      </c>
      <c r="CT297" s="9">
        <f>VLOOKUP($C297, Table3[#All], 57, 0)</f>
        <v>0.64290000000000003</v>
      </c>
      <c r="CU297" s="9">
        <f>VLOOKUP($C297, Table3[#All], 58, 0)</f>
        <v>0</v>
      </c>
      <c r="CV297" s="9">
        <f>VLOOKUP($C297, Table3[#All], 59, 0)</f>
        <v>0</v>
      </c>
      <c r="CW297" s="14">
        <f t="shared" si="274"/>
        <v>3</v>
      </c>
      <c r="CX297" s="81"/>
      <c r="CY297" s="9">
        <f>VLOOKUP($C297, Table3[#All], 60, 0)</f>
        <v>0.25</v>
      </c>
      <c r="CZ297" s="9">
        <f>VLOOKUP($C297, Table3[#All], 61, 0)</f>
        <v>0.71430000000000005</v>
      </c>
      <c r="DA297" s="9">
        <f>VLOOKUP($C297, Table3[#All], 62, 0)</f>
        <v>3.5699999999999996E-2</v>
      </c>
      <c r="DB297" s="9">
        <f>VLOOKUP($C297, Table3[#All], 63, 0)</f>
        <v>0</v>
      </c>
      <c r="DC297" s="9">
        <f>VLOOKUP($C297, Table3[#All], 64, 0)</f>
        <v>0</v>
      </c>
      <c r="DD297" s="10">
        <f t="shared" si="275"/>
        <v>2</v>
      </c>
      <c r="DE297" s="11"/>
      <c r="DF297" s="9">
        <f>VLOOKUP($C297, Table3[#All], 65, 0)</f>
        <v>0.39289999999999997</v>
      </c>
      <c r="DG297" s="9"/>
      <c r="DH297" s="9">
        <f>VLOOKUP($C297, Table3[#All], 66, 0)</f>
        <v>0.57140000000000002</v>
      </c>
      <c r="DI297" s="9"/>
      <c r="DJ297" s="9">
        <f>VLOOKUP($C297, Table3[#All], 67, 0)</f>
        <v>3.5699999999999996E-2</v>
      </c>
      <c r="DK297" s="14">
        <f t="shared" si="276"/>
        <v>3</v>
      </c>
      <c r="DL297" s="11"/>
      <c r="DM297" s="9">
        <f>VLOOKUP($C297, Table3[#All], 68, 0)</f>
        <v>1</v>
      </c>
      <c r="DN297" s="9"/>
      <c r="DO297" s="9">
        <f>VLOOKUP($C297, Table3[#All], 69, 0)</f>
        <v>0</v>
      </c>
      <c r="DP297" s="9">
        <f>VLOOKUP($C297, Table3[#All], 70, 0)</f>
        <v>0</v>
      </c>
      <c r="DQ297" s="9"/>
      <c r="DR297" s="14">
        <f t="shared" si="277"/>
        <v>1</v>
      </c>
      <c r="DS297" s="11"/>
      <c r="DT297" s="9">
        <f>VLOOKUP($C297, Table3[#All], 71, 0)</f>
        <v>3.5699999999999996E-2</v>
      </c>
      <c r="DU297" s="9">
        <f>VLOOKUP($C297, Table3[#All], 72, 0)</f>
        <v>0.39289999999999997</v>
      </c>
      <c r="DV297" s="9">
        <f>VLOOKUP($C297, Table3[#All], 73, 0)</f>
        <v>0.32140000000000002</v>
      </c>
      <c r="DW297" s="9">
        <f>VLOOKUP($C297, Table3[#All], 74, 0)</f>
        <v>0.25</v>
      </c>
      <c r="DX297" s="9">
        <f>VLOOKUP($C297, Table3[#All], 75, 0)</f>
        <v>0</v>
      </c>
      <c r="DY297" s="12">
        <f t="shared" si="266"/>
        <v>4</v>
      </c>
      <c r="DZ297" s="11"/>
      <c r="EA297" s="9">
        <f>VLOOKUP($C297, Table3[#All], 76, 0)</f>
        <v>1</v>
      </c>
      <c r="EB297" s="9">
        <f>VLOOKUP($C297, Table3[#All], 77, 0)</f>
        <v>0</v>
      </c>
      <c r="EC297" s="9">
        <f>VLOOKUP($C297, Table3[#All], 78, 0)</f>
        <v>0</v>
      </c>
      <c r="ED297" s="9">
        <f>VLOOKUP($C297, Table3[#All], 79, 0)</f>
        <v>0</v>
      </c>
      <c r="EE297" s="9">
        <f>VLOOKUP($C297, Table3[#All], 80, 0)</f>
        <v>0</v>
      </c>
      <c r="EF297" s="10">
        <f t="shared" si="278"/>
        <v>1</v>
      </c>
      <c r="EG297" s="9"/>
      <c r="EH297" s="9">
        <f>VLOOKUP($C297, Table3[#All], 81, 0)</f>
        <v>0</v>
      </c>
      <c r="EI297" s="9">
        <f>VLOOKUP($C297, Table3[#All], 82, 0)</f>
        <v>0</v>
      </c>
      <c r="EJ297" s="9">
        <f>VLOOKUP($C297, Table3[#All], 83, 0)</f>
        <v>1</v>
      </c>
      <c r="EK297" s="9">
        <f>VLOOKUP($C297, Table3[#All], 84, 0)</f>
        <v>0</v>
      </c>
      <c r="EL297" s="9">
        <f>VLOOKUP($C297, Table3[#All], 85, 0)</f>
        <v>0</v>
      </c>
      <c r="EM297" s="14">
        <f t="shared" si="279"/>
        <v>3</v>
      </c>
      <c r="EN297" s="11"/>
      <c r="EO297" s="9">
        <f>VLOOKUP($C297, Table3[#All], 86, 0)</f>
        <v>0.46429999999999999</v>
      </c>
      <c r="EP297" s="9"/>
      <c r="EQ297" s="9">
        <f>VLOOKUP($C297, Table3[#All], 87, 0)</f>
        <v>0.53569999999999995</v>
      </c>
      <c r="ER297" s="9"/>
      <c r="ES297" s="9"/>
      <c r="ET297" s="14">
        <f t="shared" si="280"/>
        <v>3</v>
      </c>
      <c r="EU297" s="11"/>
      <c r="EV297" s="9">
        <f>VLOOKUP($C297, Table3[#All], 88, 0)</f>
        <v>1</v>
      </c>
      <c r="EW297" s="9">
        <f>VLOOKUP($C297, Table3[#All], 89, 0)</f>
        <v>0</v>
      </c>
      <c r="EX297" s="9">
        <f>VLOOKUP($C297, Table3[#All], 90, 0)</f>
        <v>0</v>
      </c>
      <c r="EY297" s="9">
        <f>VLOOKUP($C297, Table3[#All], 91, 0)</f>
        <v>0</v>
      </c>
      <c r="EZ297" s="9">
        <f>VLOOKUP($C297, Table3[#All], 92, 0)</f>
        <v>0</v>
      </c>
      <c r="FA297" s="12">
        <f t="shared" si="281"/>
        <v>1</v>
      </c>
      <c r="FB297" s="11"/>
      <c r="FC297" s="9">
        <f>VLOOKUP($C297, Table3[#All], 93, 0)</f>
        <v>0</v>
      </c>
      <c r="FD297" s="9">
        <f>VLOOKUP($C297, Table3[#All], 94, 0)</f>
        <v>0.25</v>
      </c>
      <c r="FE297" s="9">
        <f>VLOOKUP($C297, Table3[#All], 95, 0)</f>
        <v>0.75</v>
      </c>
      <c r="FF297" s="9">
        <f>VLOOKUP($C297, Table3[#All], 96, 0)</f>
        <v>0</v>
      </c>
      <c r="FG297" s="9"/>
      <c r="FH297" s="10">
        <f t="shared" si="282"/>
        <v>3</v>
      </c>
      <c r="FI297" s="11"/>
      <c r="FJ297" s="9">
        <f>VLOOKUP($C297, Table3[#All], 97, 0)</f>
        <v>0</v>
      </c>
      <c r="FK297" s="9">
        <f>VLOOKUP($C297, Table3[#All], 98, 0)</f>
        <v>0</v>
      </c>
      <c r="FL297" s="9">
        <f>VLOOKUP($C297, Table3[#All], 99, 0)</f>
        <v>0</v>
      </c>
      <c r="FM297" s="9">
        <f>VLOOKUP($C297, Table3[#All], 100, 0)</f>
        <v>1</v>
      </c>
      <c r="FN297" s="9">
        <f>VLOOKUP($C297, Table3[#All], 101, 0)</f>
        <v>0</v>
      </c>
      <c r="FO297" s="14">
        <f t="shared" si="283"/>
        <v>4</v>
      </c>
      <c r="FP297" s="11"/>
      <c r="FQ297" s="9">
        <f>VLOOKUP($C297, Table3[#All], 102, 0)</f>
        <v>0.85709999999999997</v>
      </c>
      <c r="FR297" s="9">
        <f>VLOOKUP($C297, Table3[#All], 103, 0)</f>
        <v>0.1429</v>
      </c>
      <c r="FS297" s="9">
        <f>VLOOKUP($C297, Table3[#All], 104, 0)</f>
        <v>0</v>
      </c>
      <c r="FT297" s="9">
        <f>VLOOKUP($C297, Table3[#All], 105, 0)</f>
        <v>0</v>
      </c>
      <c r="FU297" s="9">
        <v>0</v>
      </c>
      <c r="FV297" s="10">
        <f t="shared" si="284"/>
        <v>1</v>
      </c>
      <c r="FW297" s="11"/>
      <c r="FX297" s="9">
        <f>VLOOKUP($C297, Table3[#All], 106, 0)</f>
        <v>0.60709999999999997</v>
      </c>
      <c r="FY297" s="9"/>
      <c r="FZ297" s="9">
        <f>VLOOKUP($C297, Table3[#All], 107, 0)</f>
        <v>0.32140000000000002</v>
      </c>
      <c r="GA297" s="9">
        <f>VLOOKUP($C297, Table3[#All], 108, 0)</f>
        <v>7.1399999999999991E-2</v>
      </c>
      <c r="GB297" s="9"/>
      <c r="GC297" s="10">
        <f t="shared" si="301"/>
        <v>3</v>
      </c>
      <c r="GD297" s="81"/>
      <c r="GE297" s="9">
        <f>VLOOKUP($C297, Table3[#All], 109, 0)</f>
        <v>0</v>
      </c>
      <c r="GF297" s="9">
        <f>VLOOKUP($C297, Table3[#All], 110, 0)</f>
        <v>0.71430000000000005</v>
      </c>
      <c r="GG297" s="9">
        <f>VLOOKUP($C297, Table3[#All], 111, 0)</f>
        <v>0.28570000000000001</v>
      </c>
      <c r="GH297" s="9"/>
      <c r="GI297" s="9">
        <f>VLOOKUP($C297, Table3[#All], 112, 0)</f>
        <v>0</v>
      </c>
      <c r="GJ297" s="12">
        <f t="shared" si="285"/>
        <v>3</v>
      </c>
      <c r="GK297" s="11"/>
      <c r="GL297" s="9">
        <f>VLOOKUP($C297, Table3[#All], 113, 0)</f>
        <v>0</v>
      </c>
      <c r="GM297" s="9">
        <f>VLOOKUP($C297, Table3[#All], 114, 0)</f>
        <v>0</v>
      </c>
      <c r="GN297" s="9">
        <f>VLOOKUP($C297, Table3[#All], 115, 0)</f>
        <v>0.32140000000000002</v>
      </c>
      <c r="GO297" s="9">
        <f>VLOOKUP($C297, Table3[#All], 116, 0)</f>
        <v>0.67859999999999998</v>
      </c>
      <c r="GP297" s="9"/>
      <c r="GQ297" s="10">
        <f t="shared" si="286"/>
        <v>4</v>
      </c>
      <c r="GR297" s="11"/>
      <c r="GS297" s="9">
        <f>VLOOKUP($C297, Table2[#All], 3, 0)</f>
        <v>0</v>
      </c>
      <c r="GT297" s="9">
        <f>VLOOKUP($C297, Table2[#All], 4, 0)</f>
        <v>0</v>
      </c>
      <c r="GU297" s="9">
        <f>VLOOKUP($C297, Table2[#All], 5, 0)</f>
        <v>1</v>
      </c>
      <c r="GV297" s="9">
        <f>VLOOKUP($C297, Table2[#All], 6, 0)</f>
        <v>0</v>
      </c>
      <c r="GW297" s="9">
        <f>VLOOKUP($C297, Table2[#All], 7, 0)</f>
        <v>0</v>
      </c>
      <c r="GX297" s="10">
        <f t="shared" si="287"/>
        <v>3</v>
      </c>
      <c r="GY297" s="11"/>
      <c r="GZ297" s="9">
        <v>0</v>
      </c>
      <c r="HA297" s="9">
        <v>0</v>
      </c>
      <c r="HB297" s="9">
        <v>1</v>
      </c>
      <c r="HC297" s="9">
        <v>0</v>
      </c>
      <c r="HD297" s="9"/>
      <c r="HE297" s="10">
        <f t="shared" si="288"/>
        <v>3</v>
      </c>
      <c r="HF297" s="11"/>
      <c r="HG297" s="9">
        <f>VLOOKUP($C297, Table5[#All], 2, 0)</f>
        <v>0</v>
      </c>
      <c r="HH297" s="9">
        <f>VLOOKUP($C297, Table5[#All], 3, 0)</f>
        <v>0</v>
      </c>
      <c r="HI297" s="9">
        <f>VLOOKUP($C297, Table5[#All], 4, 0)</f>
        <v>0</v>
      </c>
      <c r="HJ297" s="9">
        <f>VLOOKUP($C297, Table5[#All], 5, 0)</f>
        <v>0</v>
      </c>
      <c r="HK297" s="9">
        <f>VLOOKUP($C297, Table5[#All], 6, 0)</f>
        <v>1</v>
      </c>
      <c r="HL297" s="10">
        <f t="shared" si="289"/>
        <v>5</v>
      </c>
      <c r="HM297" s="11"/>
      <c r="HN297" s="9">
        <f>VLOOKUP($C297, Table5[#All], 7, 0)</f>
        <v>0</v>
      </c>
      <c r="HO297" s="9">
        <f>VLOOKUP($C297, Table5[#All], 8, 0)</f>
        <v>1</v>
      </c>
      <c r="HP297" s="9">
        <f>VLOOKUP($C297, Table5[#All], 9, 0)</f>
        <v>0</v>
      </c>
      <c r="HQ297" s="9">
        <f>VLOOKUP($C297, Table5[#All], 10, 0)</f>
        <v>0</v>
      </c>
      <c r="HR297" s="9">
        <f>VLOOKUP($C297, Table5[#All], 11, 0)</f>
        <v>0</v>
      </c>
      <c r="HS297" s="10">
        <f t="shared" si="290"/>
        <v>2</v>
      </c>
      <c r="HT297" s="11"/>
      <c r="HU297" s="9">
        <f>VLOOKUP($C297, Table5[#All], 12, 0)</f>
        <v>1</v>
      </c>
      <c r="HV297" s="9">
        <f>VLOOKUP($C297, Table5[#All], 13, 0)</f>
        <v>0</v>
      </c>
      <c r="HW297" s="9">
        <f>VLOOKUP($C297, Table5[#All], 14, 0)</f>
        <v>0</v>
      </c>
      <c r="HX297" s="9">
        <f>VLOOKUP($C297, Table5[#All], 15, 0)</f>
        <v>0</v>
      </c>
      <c r="HY297" s="9">
        <f>VLOOKUP($C297, Table5[#All], 16, 0)</f>
        <v>0</v>
      </c>
      <c r="HZ297" s="10">
        <f t="shared" si="291"/>
        <v>1</v>
      </c>
      <c r="IA297" s="11"/>
      <c r="IB297" s="9">
        <f>VLOOKUP($C297, Table5[#All], 17, 0)</f>
        <v>1</v>
      </c>
      <c r="IC297" s="9">
        <f>VLOOKUP($C297, Table5[#All], 18, 0)</f>
        <v>0</v>
      </c>
      <c r="ID297" s="9">
        <f>VLOOKUP($C297, Table5[#All], 19, 0)</f>
        <v>0</v>
      </c>
      <c r="IE297" s="9">
        <f>VLOOKUP($C297, Table5[#All], 20, 0)</f>
        <v>0</v>
      </c>
      <c r="IF297" s="9">
        <f>VLOOKUP($C297, Table5[#All], 21, 0)</f>
        <v>0</v>
      </c>
      <c r="IG297" s="10">
        <f t="shared" si="292"/>
        <v>1</v>
      </c>
      <c r="IH297" s="11"/>
      <c r="II297" s="9">
        <f>VLOOKUP($C297, Table5[#All], 22, 0)</f>
        <v>1</v>
      </c>
      <c r="IJ297" s="9">
        <f>VLOOKUP($C297, Table5[#All], 23, 0)</f>
        <v>0</v>
      </c>
      <c r="IK297" s="9">
        <f>VLOOKUP($C297, Table5[#All], 24, 0)</f>
        <v>0</v>
      </c>
      <c r="IL297" s="9">
        <f>VLOOKUP($C297, Table5[#All], 25, 0)</f>
        <v>0</v>
      </c>
      <c r="IM297" s="9">
        <f>VLOOKUP($C297, Table5[#All], 26, 0)</f>
        <v>0</v>
      </c>
      <c r="IN297" s="10">
        <f t="shared" si="293"/>
        <v>1</v>
      </c>
      <c r="IO297" s="11"/>
      <c r="IP297" s="9">
        <v>1</v>
      </c>
      <c r="IQ297" s="9">
        <v>0</v>
      </c>
      <c r="IR297" s="9">
        <v>0</v>
      </c>
      <c r="IS297" s="9">
        <v>0</v>
      </c>
      <c r="IT297" s="9">
        <v>0</v>
      </c>
      <c r="IU297" s="10">
        <f t="shared" si="294"/>
        <v>1</v>
      </c>
      <c r="IV297" s="82"/>
    </row>
    <row r="298" spans="1:256" ht="16.3" thickTop="1" thickBot="1" x14ac:dyDescent="0.35">
      <c r="A298" s="16" t="s">
        <v>738</v>
      </c>
      <c r="B298" s="16" t="s">
        <v>743</v>
      </c>
      <c r="C298" s="16" t="s">
        <v>744</v>
      </c>
      <c r="D298" s="11"/>
      <c r="E298" s="9">
        <f>VLOOKUP($C298, Table3[#All], 2, 0)</f>
        <v>0</v>
      </c>
      <c r="F298" s="9"/>
      <c r="G298" s="9">
        <f>VLOOKUP($C298, Table3[#All], 3, 0)</f>
        <v>0</v>
      </c>
      <c r="H298" s="9">
        <f>VLOOKUP($C298, Table3[#All], 4, 0)</f>
        <v>0</v>
      </c>
      <c r="I298" s="9">
        <f>VLOOKUP($C298, Table3[#All], 5, 0)</f>
        <v>1</v>
      </c>
      <c r="J298" s="10">
        <f t="shared" si="295"/>
        <v>5</v>
      </c>
      <c r="K298" s="11"/>
      <c r="L298" s="9">
        <f>VLOOKUP($C298, Table3[#All], 6, 0)</f>
        <v>0</v>
      </c>
      <c r="M298" s="9"/>
      <c r="N298" s="9">
        <f>VLOOKUP($C298, Table3[#All], 7, 0)</f>
        <v>0</v>
      </c>
      <c r="O298" s="9">
        <f>VLOOKUP($C298, Table3[#All], 8, 0)</f>
        <v>0</v>
      </c>
      <c r="P298" s="9">
        <f>VLOOKUP($C298, Table3[#All], 9, 0)</f>
        <v>1</v>
      </c>
      <c r="Q298" s="10">
        <f t="shared" si="296"/>
        <v>5</v>
      </c>
      <c r="R298" s="11"/>
      <c r="S298" s="9">
        <f>VLOOKUP($C298, Table3[#All], 10, 0)</f>
        <v>0</v>
      </c>
      <c r="T298" s="9">
        <f>VLOOKUP($C298, Table3[#All], 11, 0)</f>
        <v>0.63639999999999997</v>
      </c>
      <c r="U298" s="9">
        <f>VLOOKUP($C298, Table3[#All], 12, 0)</f>
        <v>0.36359999999999998</v>
      </c>
      <c r="V298" s="9">
        <f>VLOOKUP($C298, Table3[#All], 13, 0)</f>
        <v>0</v>
      </c>
      <c r="W298" s="9">
        <f>VLOOKUP($C298, Table3[#All], 14, 0)</f>
        <v>0</v>
      </c>
      <c r="X298" s="10">
        <f t="shared" si="297"/>
        <v>3</v>
      </c>
      <c r="Y298" s="11"/>
      <c r="Z298" s="9">
        <f>VLOOKUP($C298, Table3[#All], 15, 0)</f>
        <v>0</v>
      </c>
      <c r="AA298" s="9">
        <f>VLOOKUP($C298, Table3[#All], 16, 0)</f>
        <v>0.72730000000000006</v>
      </c>
      <c r="AB298" s="9">
        <f>VLOOKUP($C298, Table3[#All], 17, 0)</f>
        <v>0.2727</v>
      </c>
      <c r="AC298" s="9">
        <f>VLOOKUP($C298, Table3[#All], 18, 0)</f>
        <v>0</v>
      </c>
      <c r="AD298" s="9">
        <f>VLOOKUP($C298, Table3[#All], 19, 0)</f>
        <v>0</v>
      </c>
      <c r="AE298" s="10">
        <f t="shared" si="267"/>
        <v>3</v>
      </c>
      <c r="AF298" s="11"/>
      <c r="AG298" s="9">
        <f>VLOOKUP($C298, Table3[#All], 20, 0)</f>
        <v>0</v>
      </c>
      <c r="AH298" s="9">
        <f>VLOOKUP($C298, Table3[#All], 21, 0)</f>
        <v>0</v>
      </c>
      <c r="AI298" s="9">
        <f>VLOOKUP($C298, Table3[#All], 22, 0)</f>
        <v>1</v>
      </c>
      <c r="AJ298" s="9"/>
      <c r="AK298" s="9"/>
      <c r="AL298" s="10">
        <f t="shared" si="268"/>
        <v>3</v>
      </c>
      <c r="AM298" s="11"/>
      <c r="AN298" s="9">
        <f>VLOOKUP($C298, Table3[#All], 23, 0)</f>
        <v>1</v>
      </c>
      <c r="AO298" s="9">
        <f>VLOOKUP($C298, Table3[#All], 24, 0)</f>
        <v>0</v>
      </c>
      <c r="AP298" s="9">
        <f>VLOOKUP($C298, Table3[#All], 25, 0)</f>
        <v>0</v>
      </c>
      <c r="AQ298" s="9">
        <f>VLOOKUP($C298, Table3[#All], 26, 0)</f>
        <v>0</v>
      </c>
      <c r="AR298" s="9"/>
      <c r="AS298" s="12">
        <f t="shared" si="269"/>
        <v>1</v>
      </c>
      <c r="AT298" s="11"/>
      <c r="AU298" s="9">
        <f>VLOOKUP($C298, Table3[#All], 27, 0)</f>
        <v>0.90910000000000002</v>
      </c>
      <c r="AV298" s="9">
        <f>VLOOKUP($C298, Table3[#All], 28, 0)</f>
        <v>0</v>
      </c>
      <c r="AW298" s="9">
        <f>VLOOKUP($C298, Table3[#All], 29, 0)</f>
        <v>9.0899999999999995E-2</v>
      </c>
      <c r="AX298" s="9"/>
      <c r="AY298" s="9"/>
      <c r="AZ298" s="10">
        <f t="shared" si="298"/>
        <v>1</v>
      </c>
      <c r="BA298" s="11"/>
      <c r="BB298" s="9">
        <f>VLOOKUP($C298, Table3[#All], 30, 0)</f>
        <v>0.18179999999999999</v>
      </c>
      <c r="BC298" s="9">
        <f>VLOOKUP($C298, Table3[#All], 31, 0)</f>
        <v>0.81819999999999993</v>
      </c>
      <c r="BD298" s="9">
        <f>VLOOKUP($C298, Table3[#All], 32, 0)</f>
        <v>0</v>
      </c>
      <c r="BE298" s="9">
        <f>VLOOKUP($C298, Table3[#All], 33, 0)</f>
        <v>0</v>
      </c>
      <c r="BF298" s="9"/>
      <c r="BG298" s="10">
        <f t="shared" si="299"/>
        <v>2</v>
      </c>
      <c r="BH298" s="81"/>
      <c r="BI298" s="9">
        <f>VLOOKUP($C298, Table3[#All], 34, 0)</f>
        <v>0</v>
      </c>
      <c r="BJ298" s="9">
        <f>VLOOKUP($C298, Table3[#All], 35, 0)</f>
        <v>0</v>
      </c>
      <c r="BK298" s="9">
        <f>VLOOKUP($C298, Table3[#All], 36, 0)</f>
        <v>0</v>
      </c>
      <c r="BL298" s="9">
        <f>VLOOKUP($C298, Table3[#All], 37, 0)</f>
        <v>0</v>
      </c>
      <c r="BM298" s="9">
        <f>VLOOKUP($C298, Table3[#All], 38, 0)</f>
        <v>0</v>
      </c>
      <c r="BN298" s="10" t="str">
        <f t="shared" si="300"/>
        <v>N/A</v>
      </c>
      <c r="BO298" s="11"/>
      <c r="BP298" s="9">
        <f>VLOOKUP($C298, Table3[#All], 39, 0)</f>
        <v>0</v>
      </c>
      <c r="BQ298" s="9">
        <f>VLOOKUP($C298, Table3[#All], 40, 0)</f>
        <v>1</v>
      </c>
      <c r="BR298" s="9">
        <f>VLOOKUP($C298, Table3[#All], 41, 0)</f>
        <v>0</v>
      </c>
      <c r="BS298" s="9">
        <f>VLOOKUP($C298, Table3[#All], 42, 0)</f>
        <v>0</v>
      </c>
      <c r="BT298" s="9"/>
      <c r="BU298" s="10">
        <f t="shared" si="270"/>
        <v>2</v>
      </c>
      <c r="BV298" s="11"/>
      <c r="BW298" s="9">
        <f>VLOOKUP($C298, Table3[#All], 43, 0)</f>
        <v>0</v>
      </c>
      <c r="BX298" s="9">
        <f>VLOOKUP($C298, Table3[#All], 44, 0)</f>
        <v>1</v>
      </c>
      <c r="BY298" s="9">
        <f>VLOOKUP($C298, Table3[#All], 45, 0)</f>
        <v>0</v>
      </c>
      <c r="BZ298" s="9"/>
      <c r="CA298" s="9"/>
      <c r="CB298" s="10">
        <f t="shared" si="271"/>
        <v>2</v>
      </c>
      <c r="CC298" s="81"/>
      <c r="CD298" s="9">
        <f>VLOOKUP($C298, Table3[#All], 46, 0)</f>
        <v>1</v>
      </c>
      <c r="CE298" s="9">
        <f>VLOOKUP($C298, Table3[#All], 47, 0)</f>
        <v>0</v>
      </c>
      <c r="CF298" s="9">
        <f>VLOOKUP($C298, Table3[#All], 48, 0)</f>
        <v>0</v>
      </c>
      <c r="CG298" s="9">
        <f>VLOOKUP($C298, Table3[#All], 49, 0)</f>
        <v>0</v>
      </c>
      <c r="CH298" s="9">
        <f>VLOOKUP($C298, Table3[#All], 50, 0)</f>
        <v>0</v>
      </c>
      <c r="CI298" s="12">
        <f t="shared" si="272"/>
        <v>1</v>
      </c>
      <c r="CJ298" s="13"/>
      <c r="CK298" s="9">
        <f>VLOOKUP($C298, Table3[#All], 51, 0)</f>
        <v>0</v>
      </c>
      <c r="CL298" s="9">
        <f>VLOOKUP($C298, Table3[#All], 52, 0)</f>
        <v>1</v>
      </c>
      <c r="CM298" s="9">
        <f>VLOOKUP($C298, Table3[#All], 53, 0)</f>
        <v>0</v>
      </c>
      <c r="CN298" s="9">
        <f>VLOOKUP($C298, Table3[#All], 54, 0)</f>
        <v>0</v>
      </c>
      <c r="CO298" s="9"/>
      <c r="CP298" s="10">
        <f t="shared" si="273"/>
        <v>2</v>
      </c>
      <c r="CQ298" s="11"/>
      <c r="CR298" s="9">
        <f>VLOOKUP($C298, Table3[#All], 55, 0)</f>
        <v>0</v>
      </c>
      <c r="CS298" s="9">
        <f>VLOOKUP($C298, Table3[#All], 56, 0)</f>
        <v>0.90910000000000002</v>
      </c>
      <c r="CT298" s="9">
        <f>VLOOKUP($C298, Table3[#All], 57, 0)</f>
        <v>9.0899999999999995E-2</v>
      </c>
      <c r="CU298" s="9">
        <f>VLOOKUP($C298, Table3[#All], 58, 0)</f>
        <v>0</v>
      </c>
      <c r="CV298" s="9">
        <f>VLOOKUP($C298, Table3[#All], 59, 0)</f>
        <v>0</v>
      </c>
      <c r="CW298" s="14">
        <f t="shared" si="274"/>
        <v>2</v>
      </c>
      <c r="CX298" s="81"/>
      <c r="CY298" s="9">
        <f>VLOOKUP($C298, Table3[#All], 60, 0)</f>
        <v>1</v>
      </c>
      <c r="CZ298" s="9">
        <f>VLOOKUP($C298, Table3[#All], 61, 0)</f>
        <v>0</v>
      </c>
      <c r="DA298" s="9">
        <f>VLOOKUP($C298, Table3[#All], 62, 0)</f>
        <v>0</v>
      </c>
      <c r="DB298" s="9">
        <f>VLOOKUP($C298, Table3[#All], 63, 0)</f>
        <v>0</v>
      </c>
      <c r="DC298" s="9">
        <f>VLOOKUP($C298, Table3[#All], 64, 0)</f>
        <v>0</v>
      </c>
      <c r="DD298" s="10">
        <f t="shared" si="275"/>
        <v>1</v>
      </c>
      <c r="DE298" s="11"/>
      <c r="DF298" s="9">
        <f>VLOOKUP($C298, Table3[#All], 65, 0)</f>
        <v>1</v>
      </c>
      <c r="DG298" s="9"/>
      <c r="DH298" s="9">
        <f>VLOOKUP($C298, Table3[#All], 66, 0)</f>
        <v>0</v>
      </c>
      <c r="DI298" s="9"/>
      <c r="DJ298" s="9">
        <f>VLOOKUP($C298, Table3[#All], 67, 0)</f>
        <v>0</v>
      </c>
      <c r="DK298" s="14">
        <f t="shared" si="276"/>
        <v>1</v>
      </c>
      <c r="DL298" s="11"/>
      <c r="DM298" s="9">
        <f>VLOOKUP($C298, Table3[#All], 68, 0)</f>
        <v>1</v>
      </c>
      <c r="DN298" s="9"/>
      <c r="DO298" s="9">
        <f>VLOOKUP($C298, Table3[#All], 69, 0)</f>
        <v>0</v>
      </c>
      <c r="DP298" s="9">
        <f>VLOOKUP($C298, Table3[#All], 70, 0)</f>
        <v>0</v>
      </c>
      <c r="DQ298" s="9"/>
      <c r="DR298" s="14">
        <f t="shared" si="277"/>
        <v>1</v>
      </c>
      <c r="DS298" s="11"/>
      <c r="DT298" s="9">
        <f>VLOOKUP($C298, Table3[#All], 71, 0)</f>
        <v>0</v>
      </c>
      <c r="DU298" s="9">
        <f>VLOOKUP($C298, Table3[#All], 72, 0)</f>
        <v>0</v>
      </c>
      <c r="DV298" s="9">
        <f>VLOOKUP($C298, Table3[#All], 73, 0)</f>
        <v>0</v>
      </c>
      <c r="DW298" s="9">
        <f>VLOOKUP($C298, Table3[#All], 74, 0)</f>
        <v>1</v>
      </c>
      <c r="DX298" s="9">
        <f>VLOOKUP($C298, Table3[#All], 75, 0)</f>
        <v>0</v>
      </c>
      <c r="DY298" s="12">
        <f t="shared" si="266"/>
        <v>4</v>
      </c>
      <c r="DZ298" s="11"/>
      <c r="EA298" s="9">
        <f>VLOOKUP($C298, Table3[#All], 76, 0)</f>
        <v>1</v>
      </c>
      <c r="EB298" s="9">
        <f>VLOOKUP($C298, Table3[#All], 77, 0)</f>
        <v>0</v>
      </c>
      <c r="EC298" s="9">
        <f>VLOOKUP($C298, Table3[#All], 78, 0)</f>
        <v>0</v>
      </c>
      <c r="ED298" s="9">
        <f>VLOOKUP($C298, Table3[#All], 79, 0)</f>
        <v>0</v>
      </c>
      <c r="EE298" s="9">
        <f>VLOOKUP($C298, Table3[#All], 80, 0)</f>
        <v>0</v>
      </c>
      <c r="EF298" s="10">
        <f t="shared" si="278"/>
        <v>1</v>
      </c>
      <c r="EG298" s="9"/>
      <c r="EH298" s="9">
        <f>VLOOKUP($C298, Table3[#All], 81, 0)</f>
        <v>1</v>
      </c>
      <c r="EI298" s="9">
        <f>VLOOKUP($C298, Table3[#All], 82, 0)</f>
        <v>0</v>
      </c>
      <c r="EJ298" s="9">
        <f>VLOOKUP($C298, Table3[#All], 83, 0)</f>
        <v>0</v>
      </c>
      <c r="EK298" s="9">
        <f>VLOOKUP($C298, Table3[#All], 84, 0)</f>
        <v>0</v>
      </c>
      <c r="EL298" s="9">
        <f>VLOOKUP($C298, Table3[#All], 85, 0)</f>
        <v>0</v>
      </c>
      <c r="EM298" s="14">
        <f t="shared" si="279"/>
        <v>1</v>
      </c>
      <c r="EN298" s="11"/>
      <c r="EO298" s="9">
        <f>VLOOKUP($C298, Table3[#All], 86, 0)</f>
        <v>0</v>
      </c>
      <c r="EP298" s="9"/>
      <c r="EQ298" s="9">
        <f>VLOOKUP($C298, Table3[#All], 87, 0)</f>
        <v>1</v>
      </c>
      <c r="ER298" s="9"/>
      <c r="ES298" s="9"/>
      <c r="ET298" s="14">
        <f t="shared" si="280"/>
        <v>3</v>
      </c>
      <c r="EU298" s="11"/>
      <c r="EV298" s="9">
        <f>VLOOKUP($C298, Table3[#All], 88, 0)</f>
        <v>0</v>
      </c>
      <c r="EW298" s="9">
        <f>VLOOKUP($C298, Table3[#All], 89, 0)</f>
        <v>1</v>
      </c>
      <c r="EX298" s="9">
        <f>VLOOKUP($C298, Table3[#All], 90, 0)</f>
        <v>0</v>
      </c>
      <c r="EY298" s="9">
        <f>VLOOKUP($C298, Table3[#All], 91, 0)</f>
        <v>0</v>
      </c>
      <c r="EZ298" s="9">
        <f>VLOOKUP($C298, Table3[#All], 92, 0)</f>
        <v>0</v>
      </c>
      <c r="FA298" s="12">
        <f t="shared" si="281"/>
        <v>2</v>
      </c>
      <c r="FB298" s="11"/>
      <c r="FC298" s="9">
        <f>VLOOKUP($C298, Table3[#All], 93, 0)</f>
        <v>0</v>
      </c>
      <c r="FD298" s="9">
        <f>VLOOKUP($C298, Table3[#All], 94, 0)</f>
        <v>1</v>
      </c>
      <c r="FE298" s="9">
        <f>VLOOKUP($C298, Table3[#All], 95, 0)</f>
        <v>0</v>
      </c>
      <c r="FF298" s="9">
        <f>VLOOKUP($C298, Table3[#All], 96, 0)</f>
        <v>0</v>
      </c>
      <c r="FG298" s="9"/>
      <c r="FH298" s="10">
        <f t="shared" si="282"/>
        <v>2</v>
      </c>
      <c r="FI298" s="11"/>
      <c r="FJ298" s="9">
        <f>VLOOKUP($C298, Table3[#All], 97, 0)</f>
        <v>0</v>
      </c>
      <c r="FK298" s="9">
        <f>VLOOKUP($C298, Table3[#All], 98, 0)</f>
        <v>1</v>
      </c>
      <c r="FL298" s="9">
        <f>VLOOKUP($C298, Table3[#All], 99, 0)</f>
        <v>0</v>
      </c>
      <c r="FM298" s="9">
        <f>VLOOKUP($C298, Table3[#All], 100, 0)</f>
        <v>0</v>
      </c>
      <c r="FN298" s="9">
        <f>VLOOKUP($C298, Table3[#All], 101, 0)</f>
        <v>0</v>
      </c>
      <c r="FO298" s="14">
        <f t="shared" si="283"/>
        <v>2</v>
      </c>
      <c r="FP298" s="11"/>
      <c r="FQ298" s="9">
        <f>VLOOKUP($C298, Table3[#All], 102, 0)</f>
        <v>1</v>
      </c>
      <c r="FR298" s="9">
        <f>VLOOKUP($C298, Table3[#All], 103, 0)</f>
        <v>0</v>
      </c>
      <c r="FS298" s="9">
        <f>VLOOKUP($C298, Table3[#All], 104, 0)</f>
        <v>0</v>
      </c>
      <c r="FT298" s="9">
        <f>VLOOKUP($C298, Table3[#All], 105, 0)</f>
        <v>0</v>
      </c>
      <c r="FU298" s="9">
        <v>0</v>
      </c>
      <c r="FV298" s="10">
        <f t="shared" si="284"/>
        <v>1</v>
      </c>
      <c r="FW298" s="11"/>
      <c r="FX298" s="9">
        <f>VLOOKUP($C298, Table3[#All], 106, 0)</f>
        <v>0</v>
      </c>
      <c r="FY298" s="9"/>
      <c r="FZ298" s="9">
        <f>VLOOKUP($C298, Table3[#All], 107, 0)</f>
        <v>0.72730000000000006</v>
      </c>
      <c r="GA298" s="9">
        <f>VLOOKUP($C298, Table3[#All], 108, 0)</f>
        <v>0.2727</v>
      </c>
      <c r="GB298" s="9"/>
      <c r="GC298" s="10">
        <f t="shared" si="301"/>
        <v>4</v>
      </c>
      <c r="GD298" s="81"/>
      <c r="GE298" s="9">
        <f>VLOOKUP($C298, Table3[#All], 109, 0)</f>
        <v>0</v>
      </c>
      <c r="GF298" s="9">
        <f>VLOOKUP($C298, Table3[#All], 110, 0)</f>
        <v>0.72730000000000006</v>
      </c>
      <c r="GG298" s="9">
        <f>VLOOKUP($C298, Table3[#All], 111, 0)</f>
        <v>0.2727</v>
      </c>
      <c r="GH298" s="9"/>
      <c r="GI298" s="9">
        <f>VLOOKUP($C298, Table3[#All], 112, 0)</f>
        <v>0</v>
      </c>
      <c r="GJ298" s="12">
        <f t="shared" si="285"/>
        <v>3</v>
      </c>
      <c r="GK298" s="11"/>
      <c r="GL298" s="9">
        <f>VLOOKUP($C298, Table3[#All], 113, 0)</f>
        <v>0</v>
      </c>
      <c r="GM298" s="9">
        <f>VLOOKUP($C298, Table3[#All], 114, 0)</f>
        <v>0.2727</v>
      </c>
      <c r="GN298" s="9">
        <f>VLOOKUP($C298, Table3[#All], 115, 0)</f>
        <v>0.36359999999999998</v>
      </c>
      <c r="GO298" s="9">
        <f>VLOOKUP($C298, Table3[#All], 116, 0)</f>
        <v>0.36359999999999998</v>
      </c>
      <c r="GP298" s="9"/>
      <c r="GQ298" s="10">
        <f t="shared" si="286"/>
        <v>4</v>
      </c>
      <c r="GR298" s="11"/>
      <c r="GS298" s="9">
        <f>VLOOKUP($C298, Table2[#All], 3, 0)</f>
        <v>0</v>
      </c>
      <c r="GT298" s="9">
        <f>VLOOKUP($C298, Table2[#All], 4, 0)</f>
        <v>0</v>
      </c>
      <c r="GU298" s="9">
        <f>VLOOKUP($C298, Table2[#All], 5, 0)</f>
        <v>1</v>
      </c>
      <c r="GV298" s="9">
        <f>VLOOKUP($C298, Table2[#All], 6, 0)</f>
        <v>0</v>
      </c>
      <c r="GW298" s="9">
        <f>VLOOKUP($C298, Table2[#All], 7, 0)</f>
        <v>0</v>
      </c>
      <c r="GX298" s="10">
        <f t="shared" si="287"/>
        <v>3</v>
      </c>
      <c r="GY298" s="11"/>
      <c r="GZ298" s="9">
        <v>0</v>
      </c>
      <c r="HA298" s="9">
        <v>0</v>
      </c>
      <c r="HB298" s="9">
        <v>1</v>
      </c>
      <c r="HC298" s="9">
        <v>0</v>
      </c>
      <c r="HD298" s="9"/>
      <c r="HE298" s="10">
        <f t="shared" si="288"/>
        <v>3</v>
      </c>
      <c r="HF298" s="11"/>
      <c r="HG298" s="9">
        <f>VLOOKUP($C298, Table5[#All], 2, 0)</f>
        <v>0</v>
      </c>
      <c r="HH298" s="9">
        <f>VLOOKUP($C298, Table5[#All], 3, 0)</f>
        <v>0</v>
      </c>
      <c r="HI298" s="9">
        <f>VLOOKUP($C298, Table5[#All], 4, 0)</f>
        <v>0</v>
      </c>
      <c r="HJ298" s="9">
        <f>VLOOKUP($C298, Table5[#All], 5, 0)</f>
        <v>1</v>
      </c>
      <c r="HK298" s="9">
        <f>VLOOKUP($C298, Table5[#All], 6, 0)</f>
        <v>0</v>
      </c>
      <c r="HL298" s="10">
        <f t="shared" si="289"/>
        <v>4</v>
      </c>
      <c r="HM298" s="11"/>
      <c r="HN298" s="9">
        <f>VLOOKUP($C298, Table5[#All], 7, 0)</f>
        <v>0</v>
      </c>
      <c r="HO298" s="9">
        <f>VLOOKUP($C298, Table5[#All], 8, 0)</f>
        <v>1</v>
      </c>
      <c r="HP298" s="9">
        <f>VLOOKUP($C298, Table5[#All], 9, 0)</f>
        <v>0</v>
      </c>
      <c r="HQ298" s="9">
        <f>VLOOKUP($C298, Table5[#All], 10, 0)</f>
        <v>0</v>
      </c>
      <c r="HR298" s="9">
        <f>VLOOKUP($C298, Table5[#All], 11, 0)</f>
        <v>0</v>
      </c>
      <c r="HS298" s="10">
        <f t="shared" si="290"/>
        <v>2</v>
      </c>
      <c r="HT298" s="11"/>
      <c r="HU298" s="9">
        <f>VLOOKUP($C298, Table5[#All], 12, 0)</f>
        <v>0</v>
      </c>
      <c r="HV298" s="9">
        <f>VLOOKUP($C298, Table5[#All], 13, 0)</f>
        <v>1</v>
      </c>
      <c r="HW298" s="9">
        <f>VLOOKUP($C298, Table5[#All], 14, 0)</f>
        <v>0</v>
      </c>
      <c r="HX298" s="9">
        <f>VLOOKUP($C298, Table5[#All], 15, 0)</f>
        <v>0</v>
      </c>
      <c r="HY298" s="9">
        <f>VLOOKUP($C298, Table5[#All], 16, 0)</f>
        <v>0</v>
      </c>
      <c r="HZ298" s="10">
        <f t="shared" si="291"/>
        <v>2</v>
      </c>
      <c r="IA298" s="11"/>
      <c r="IB298" s="9">
        <f>VLOOKUP($C298, Table5[#All], 17, 0)</f>
        <v>1</v>
      </c>
      <c r="IC298" s="9">
        <f>VLOOKUP($C298, Table5[#All], 18, 0)</f>
        <v>0</v>
      </c>
      <c r="ID298" s="9">
        <f>VLOOKUP($C298, Table5[#All], 19, 0)</f>
        <v>0</v>
      </c>
      <c r="IE298" s="9">
        <f>VLOOKUP($C298, Table5[#All], 20, 0)</f>
        <v>0</v>
      </c>
      <c r="IF298" s="9">
        <f>VLOOKUP($C298, Table5[#All], 21, 0)</f>
        <v>0</v>
      </c>
      <c r="IG298" s="10">
        <f t="shared" si="292"/>
        <v>1</v>
      </c>
      <c r="IH298" s="11"/>
      <c r="II298" s="9">
        <f>VLOOKUP($C298, Table5[#All], 22, 0)</f>
        <v>1</v>
      </c>
      <c r="IJ298" s="9">
        <f>VLOOKUP($C298, Table5[#All], 23, 0)</f>
        <v>0</v>
      </c>
      <c r="IK298" s="9">
        <f>VLOOKUP($C298, Table5[#All], 24, 0)</f>
        <v>0</v>
      </c>
      <c r="IL298" s="9">
        <f>VLOOKUP($C298, Table5[#All], 25, 0)</f>
        <v>0</v>
      </c>
      <c r="IM298" s="9">
        <f>VLOOKUP($C298, Table5[#All], 26, 0)</f>
        <v>0</v>
      </c>
      <c r="IN298" s="10">
        <f t="shared" si="293"/>
        <v>1</v>
      </c>
      <c r="IO298" s="11"/>
      <c r="IP298" s="9">
        <v>1</v>
      </c>
      <c r="IQ298" s="9">
        <v>0</v>
      </c>
      <c r="IR298" s="9">
        <v>0</v>
      </c>
      <c r="IS298" s="9">
        <v>0</v>
      </c>
      <c r="IT298" s="9">
        <v>0</v>
      </c>
      <c r="IU298" s="10">
        <f t="shared" si="294"/>
        <v>1</v>
      </c>
      <c r="IV298" s="82"/>
    </row>
    <row r="299" spans="1:256" ht="16.3" thickTop="1" thickBot="1" x14ac:dyDescent="0.35">
      <c r="A299" s="16" t="s">
        <v>738</v>
      </c>
      <c r="B299" s="16" t="s">
        <v>745</v>
      </c>
      <c r="C299" s="16" t="s">
        <v>746</v>
      </c>
      <c r="D299" s="11"/>
      <c r="E299" s="9">
        <f>VLOOKUP($C299, Table3[#All], 2, 0)</f>
        <v>0</v>
      </c>
      <c r="F299" s="9"/>
      <c r="G299" s="9">
        <f>VLOOKUP($C299, Table3[#All], 3, 0)</f>
        <v>0</v>
      </c>
      <c r="H299" s="9">
        <f>VLOOKUP($C299, Table3[#All], 4, 0)</f>
        <v>0</v>
      </c>
      <c r="I299" s="9">
        <f>VLOOKUP($C299, Table3[#All], 5, 0)</f>
        <v>1</v>
      </c>
      <c r="J299" s="10">
        <f t="shared" si="295"/>
        <v>5</v>
      </c>
      <c r="K299" s="11"/>
      <c r="L299" s="9">
        <f>VLOOKUP($C299, Table3[#All], 6, 0)</f>
        <v>0</v>
      </c>
      <c r="M299" s="9"/>
      <c r="N299" s="9">
        <f>VLOOKUP($C299, Table3[#All], 7, 0)</f>
        <v>0</v>
      </c>
      <c r="O299" s="9">
        <f>VLOOKUP($C299, Table3[#All], 8, 0)</f>
        <v>0</v>
      </c>
      <c r="P299" s="9">
        <f>VLOOKUP($C299, Table3[#All], 9, 0)</f>
        <v>1</v>
      </c>
      <c r="Q299" s="10">
        <f t="shared" si="296"/>
        <v>5</v>
      </c>
      <c r="R299" s="11"/>
      <c r="S299" s="9">
        <f>VLOOKUP($C299, Table3[#All], 10, 0)</f>
        <v>0</v>
      </c>
      <c r="T299" s="9">
        <f>VLOOKUP($C299, Table3[#All], 11, 0)</f>
        <v>2.86E-2</v>
      </c>
      <c r="U299" s="9">
        <f>VLOOKUP($C299, Table3[#All], 12, 0)</f>
        <v>0.48570000000000002</v>
      </c>
      <c r="V299" s="9">
        <f>VLOOKUP($C299, Table3[#All], 13, 0)</f>
        <v>0.48570000000000002</v>
      </c>
      <c r="W299" s="9">
        <f>VLOOKUP($C299, Table3[#All], 14, 0)</f>
        <v>0</v>
      </c>
      <c r="X299" s="10">
        <f t="shared" si="297"/>
        <v>4</v>
      </c>
      <c r="Y299" s="11"/>
      <c r="Z299" s="9">
        <f>VLOOKUP($C299, Table3[#All], 15, 0)</f>
        <v>0</v>
      </c>
      <c r="AA299" s="9">
        <f>VLOOKUP($C299, Table3[#All], 16, 0)</f>
        <v>0</v>
      </c>
      <c r="AB299" s="9">
        <f>VLOOKUP($C299, Table3[#All], 17, 0)</f>
        <v>0.31430000000000002</v>
      </c>
      <c r="AC299" s="9">
        <f>VLOOKUP($C299, Table3[#All], 18, 0)</f>
        <v>0.48570000000000002</v>
      </c>
      <c r="AD299" s="9">
        <f>VLOOKUP($C299, Table3[#All], 19, 0)</f>
        <v>0.2</v>
      </c>
      <c r="AE299" s="10">
        <f t="shared" si="267"/>
        <v>4</v>
      </c>
      <c r="AF299" s="11"/>
      <c r="AG299" s="9">
        <f>VLOOKUP($C299, Table3[#All], 20, 0)</f>
        <v>0</v>
      </c>
      <c r="AH299" s="9">
        <f>VLOOKUP($C299, Table3[#All], 21, 0)</f>
        <v>0.94290000000000007</v>
      </c>
      <c r="AI299" s="9">
        <f>VLOOKUP($C299, Table3[#All], 22, 0)</f>
        <v>5.7099999999999998E-2</v>
      </c>
      <c r="AJ299" s="9"/>
      <c r="AK299" s="9"/>
      <c r="AL299" s="10">
        <f t="shared" si="268"/>
        <v>2</v>
      </c>
      <c r="AM299" s="11"/>
      <c r="AN299" s="9">
        <f>VLOOKUP($C299, Table3[#All], 23, 0)</f>
        <v>0</v>
      </c>
      <c r="AO299" s="9">
        <f>VLOOKUP($C299, Table3[#All], 24, 0)</f>
        <v>0</v>
      </c>
      <c r="AP299" s="9">
        <f>VLOOKUP($C299, Table3[#All], 25, 0)</f>
        <v>1</v>
      </c>
      <c r="AQ299" s="9">
        <f>VLOOKUP($C299, Table3[#All], 26, 0)</f>
        <v>0</v>
      </c>
      <c r="AR299" s="9"/>
      <c r="AS299" s="12">
        <f t="shared" si="269"/>
        <v>3</v>
      </c>
      <c r="AT299" s="11"/>
      <c r="AU299" s="9">
        <f>VLOOKUP($C299, Table3[#All], 27, 0)</f>
        <v>0.51429999999999998</v>
      </c>
      <c r="AV299" s="9">
        <f>VLOOKUP($C299, Table3[#All], 28, 0)</f>
        <v>8.5699999999999998E-2</v>
      </c>
      <c r="AW299" s="9">
        <f>VLOOKUP($C299, Table3[#All], 29, 0)</f>
        <v>0.4</v>
      </c>
      <c r="AX299" s="9"/>
      <c r="AY299" s="9"/>
      <c r="AZ299" s="10">
        <f t="shared" si="298"/>
        <v>3</v>
      </c>
      <c r="BA299" s="11"/>
      <c r="BB299" s="9">
        <f>VLOOKUP($C299, Table3[#All], 30, 0)</f>
        <v>0.4</v>
      </c>
      <c r="BC299" s="9">
        <f>VLOOKUP($C299, Table3[#All], 31, 0)</f>
        <v>0.1714</v>
      </c>
      <c r="BD299" s="9">
        <f>VLOOKUP($C299, Table3[#All], 32, 0)</f>
        <v>0.42859999999999998</v>
      </c>
      <c r="BE299" s="9">
        <f>VLOOKUP($C299, Table3[#All], 33, 0)</f>
        <v>0</v>
      </c>
      <c r="BF299" s="9"/>
      <c r="BG299" s="10">
        <f t="shared" si="299"/>
        <v>3</v>
      </c>
      <c r="BH299" s="81"/>
      <c r="BI299" s="9">
        <f>VLOOKUP($C299, Table3[#All], 34, 0)</f>
        <v>0</v>
      </c>
      <c r="BJ299" s="9">
        <f>VLOOKUP($C299, Table3[#All], 35, 0)</f>
        <v>0</v>
      </c>
      <c r="BK299" s="9">
        <f>VLOOKUP($C299, Table3[#All], 36, 0)</f>
        <v>0</v>
      </c>
      <c r="BL299" s="9">
        <f>VLOOKUP($C299, Table3[#All], 37, 0)</f>
        <v>0</v>
      </c>
      <c r="BM299" s="9">
        <f>VLOOKUP($C299, Table3[#All], 38, 0)</f>
        <v>0</v>
      </c>
      <c r="BN299" s="10" t="str">
        <f t="shared" si="300"/>
        <v>N/A</v>
      </c>
      <c r="BO299" s="11"/>
      <c r="BP299" s="9">
        <f>VLOOKUP($C299, Table3[#All], 39, 0)</f>
        <v>0.1143</v>
      </c>
      <c r="BQ299" s="9">
        <f>VLOOKUP($C299, Table3[#All], 40, 0)</f>
        <v>0.88569999999999993</v>
      </c>
      <c r="BR299" s="9">
        <f>VLOOKUP($C299, Table3[#All], 41, 0)</f>
        <v>0</v>
      </c>
      <c r="BS299" s="9">
        <f>VLOOKUP($C299, Table3[#All], 42, 0)</f>
        <v>0</v>
      </c>
      <c r="BT299" s="9"/>
      <c r="BU299" s="10">
        <f t="shared" si="270"/>
        <v>2</v>
      </c>
      <c r="BV299" s="11"/>
      <c r="BW299" s="9">
        <f>VLOOKUP($C299, Table3[#All], 43, 0)</f>
        <v>0.97140000000000004</v>
      </c>
      <c r="BX299" s="9">
        <f>VLOOKUP($C299, Table3[#All], 44, 0)</f>
        <v>2.86E-2</v>
      </c>
      <c r="BY299" s="9">
        <f>VLOOKUP($C299, Table3[#All], 45, 0)</f>
        <v>0</v>
      </c>
      <c r="BZ299" s="9"/>
      <c r="CA299" s="9"/>
      <c r="CB299" s="10">
        <f t="shared" si="271"/>
        <v>1</v>
      </c>
      <c r="CC299" s="81"/>
      <c r="CD299" s="9">
        <f>VLOOKUP($C299, Table3[#All], 46, 0)</f>
        <v>0.6</v>
      </c>
      <c r="CE299" s="9">
        <f>VLOOKUP($C299, Table3[#All], 47, 0)</f>
        <v>0.31430000000000002</v>
      </c>
      <c r="CF299" s="9">
        <f>VLOOKUP($C299, Table3[#All], 48, 0)</f>
        <v>0</v>
      </c>
      <c r="CG299" s="9">
        <f>VLOOKUP($C299, Table3[#All], 49, 0)</f>
        <v>0</v>
      </c>
      <c r="CH299" s="9">
        <f>VLOOKUP($C299, Table3[#All], 50, 0)</f>
        <v>8.5699999999999998E-2</v>
      </c>
      <c r="CI299" s="12">
        <f t="shared" si="272"/>
        <v>2</v>
      </c>
      <c r="CJ299" s="13"/>
      <c r="CK299" s="9">
        <f>VLOOKUP($C299, Table3[#All], 51, 0)</f>
        <v>2.86E-2</v>
      </c>
      <c r="CL299" s="9">
        <f>VLOOKUP($C299, Table3[#All], 52, 0)</f>
        <v>0.97140000000000004</v>
      </c>
      <c r="CM299" s="9">
        <f>VLOOKUP($C299, Table3[#All], 53, 0)</f>
        <v>0</v>
      </c>
      <c r="CN299" s="9">
        <f>VLOOKUP($C299, Table3[#All], 54, 0)</f>
        <v>0</v>
      </c>
      <c r="CO299" s="9"/>
      <c r="CP299" s="10">
        <f t="shared" si="273"/>
        <v>2</v>
      </c>
      <c r="CQ299" s="11"/>
      <c r="CR299" s="9">
        <f>VLOOKUP($C299, Table3[#All], 55, 0)</f>
        <v>0</v>
      </c>
      <c r="CS299" s="9">
        <f>VLOOKUP($C299, Table3[#All], 56, 0)</f>
        <v>0.2571</v>
      </c>
      <c r="CT299" s="9">
        <f>VLOOKUP($C299, Table3[#All], 57, 0)</f>
        <v>0.57140000000000002</v>
      </c>
      <c r="CU299" s="9">
        <f>VLOOKUP($C299, Table3[#All], 58, 0)</f>
        <v>8.5699999999999998E-2</v>
      </c>
      <c r="CV299" s="9">
        <f>VLOOKUP($C299, Table3[#All], 59, 0)</f>
        <v>8.5699999999999998E-2</v>
      </c>
      <c r="CW299" s="14">
        <f t="shared" si="274"/>
        <v>3</v>
      </c>
      <c r="CX299" s="81"/>
      <c r="CY299" s="9">
        <f>VLOOKUP($C299, Table3[#All], 60, 0)</f>
        <v>0</v>
      </c>
      <c r="CZ299" s="9">
        <f>VLOOKUP($C299, Table3[#All], 61, 0)</f>
        <v>0.88569999999999993</v>
      </c>
      <c r="DA299" s="9">
        <f>VLOOKUP($C299, Table3[#All], 62, 0)</f>
        <v>0.1143</v>
      </c>
      <c r="DB299" s="9">
        <f>VLOOKUP($C299, Table3[#All], 63, 0)</f>
        <v>0</v>
      </c>
      <c r="DC299" s="9">
        <f>VLOOKUP($C299, Table3[#All], 64, 0)</f>
        <v>0</v>
      </c>
      <c r="DD299" s="10">
        <f t="shared" si="275"/>
        <v>2</v>
      </c>
      <c r="DE299" s="11"/>
      <c r="DF299" s="9">
        <f>VLOOKUP($C299, Table3[#All], 65, 0)</f>
        <v>0.57140000000000002</v>
      </c>
      <c r="DG299" s="9"/>
      <c r="DH299" s="9">
        <f>VLOOKUP($C299, Table3[#All], 66, 0)</f>
        <v>0.42859999999999998</v>
      </c>
      <c r="DI299" s="9"/>
      <c r="DJ299" s="9">
        <f>VLOOKUP($C299, Table3[#All], 67, 0)</f>
        <v>0</v>
      </c>
      <c r="DK299" s="14">
        <f t="shared" si="276"/>
        <v>3</v>
      </c>
      <c r="DL299" s="11"/>
      <c r="DM299" s="9">
        <f>VLOOKUP($C299, Table3[#All], 68, 0)</f>
        <v>1</v>
      </c>
      <c r="DN299" s="9"/>
      <c r="DO299" s="9">
        <f>VLOOKUP($C299, Table3[#All], 69, 0)</f>
        <v>0</v>
      </c>
      <c r="DP299" s="9">
        <f>VLOOKUP($C299, Table3[#All], 70, 0)</f>
        <v>0</v>
      </c>
      <c r="DQ299" s="9"/>
      <c r="DR299" s="14">
        <f t="shared" si="277"/>
        <v>1</v>
      </c>
      <c r="DS299" s="11"/>
      <c r="DT299" s="9">
        <f>VLOOKUP($C299, Table3[#All], 71, 0)</f>
        <v>0</v>
      </c>
      <c r="DU299" s="9">
        <f>VLOOKUP($C299, Table3[#All], 72, 0)</f>
        <v>0.2</v>
      </c>
      <c r="DV299" s="9">
        <f>VLOOKUP($C299, Table3[#All], 73, 0)</f>
        <v>0.68569999999999998</v>
      </c>
      <c r="DW299" s="9">
        <f>VLOOKUP($C299, Table3[#All], 74, 0)</f>
        <v>0.1143</v>
      </c>
      <c r="DX299" s="9">
        <f>VLOOKUP($C299, Table3[#All], 75, 0)</f>
        <v>0</v>
      </c>
      <c r="DY299" s="12">
        <f t="shared" si="266"/>
        <v>3</v>
      </c>
      <c r="DZ299" s="11"/>
      <c r="EA299" s="9">
        <f>VLOOKUP($C299, Table3[#All], 76, 0)</f>
        <v>1</v>
      </c>
      <c r="EB299" s="9">
        <f>VLOOKUP($C299, Table3[#All], 77, 0)</f>
        <v>0</v>
      </c>
      <c r="EC299" s="9">
        <f>VLOOKUP($C299, Table3[#All], 78, 0)</f>
        <v>0</v>
      </c>
      <c r="ED299" s="9">
        <f>VLOOKUP($C299, Table3[#All], 79, 0)</f>
        <v>0</v>
      </c>
      <c r="EE299" s="9">
        <f>VLOOKUP($C299, Table3[#All], 80, 0)</f>
        <v>0</v>
      </c>
      <c r="EF299" s="10">
        <f t="shared" si="278"/>
        <v>1</v>
      </c>
      <c r="EG299" s="9"/>
      <c r="EH299" s="9">
        <f>VLOOKUP($C299, Table3[#All], 81, 0)</f>
        <v>0</v>
      </c>
      <c r="EI299" s="9">
        <f>VLOOKUP($C299, Table3[#All], 82, 0)</f>
        <v>0</v>
      </c>
      <c r="EJ299" s="9">
        <f>VLOOKUP($C299, Table3[#All], 83, 0)</f>
        <v>0</v>
      </c>
      <c r="EK299" s="9">
        <f>VLOOKUP($C299, Table3[#All], 84, 0)</f>
        <v>0</v>
      </c>
      <c r="EL299" s="9">
        <f>VLOOKUP($C299, Table3[#All], 85, 0)</f>
        <v>1</v>
      </c>
      <c r="EM299" s="14">
        <f t="shared" si="279"/>
        <v>5</v>
      </c>
      <c r="EN299" s="11"/>
      <c r="EO299" s="9">
        <f>VLOOKUP($C299, Table3[#All], 86, 0)</f>
        <v>0.91430000000000011</v>
      </c>
      <c r="EP299" s="9"/>
      <c r="EQ299" s="9">
        <f>VLOOKUP($C299, Table3[#All], 87, 0)</f>
        <v>8.5699999999999998E-2</v>
      </c>
      <c r="ER299" s="9"/>
      <c r="ES299" s="9"/>
      <c r="ET299" s="14">
        <f t="shared" si="280"/>
        <v>1</v>
      </c>
      <c r="EU299" s="11"/>
      <c r="EV299" s="9">
        <f>VLOOKUP($C299, Table3[#All], 88, 0)</f>
        <v>0</v>
      </c>
      <c r="EW299" s="9">
        <f>VLOOKUP($C299, Table3[#All], 89, 0)</f>
        <v>0</v>
      </c>
      <c r="EX299" s="9">
        <f>VLOOKUP($C299, Table3[#All], 90, 0)</f>
        <v>1</v>
      </c>
      <c r="EY299" s="9">
        <f>VLOOKUP($C299, Table3[#All], 91, 0)</f>
        <v>0</v>
      </c>
      <c r="EZ299" s="9">
        <f>VLOOKUP($C299, Table3[#All], 92, 0)</f>
        <v>0</v>
      </c>
      <c r="FA299" s="12">
        <f t="shared" si="281"/>
        <v>3</v>
      </c>
      <c r="FB299" s="11"/>
      <c r="FC299" s="9">
        <f>VLOOKUP($C299, Table3[#All], 93, 0)</f>
        <v>0</v>
      </c>
      <c r="FD299" s="9">
        <f>VLOOKUP($C299, Table3[#All], 94, 0)</f>
        <v>0.1143</v>
      </c>
      <c r="FE299" s="9">
        <f>VLOOKUP($C299, Table3[#All], 95, 0)</f>
        <v>0.88569999999999993</v>
      </c>
      <c r="FF299" s="9">
        <f>VLOOKUP($C299, Table3[#All], 96, 0)</f>
        <v>0</v>
      </c>
      <c r="FG299" s="9"/>
      <c r="FH299" s="10">
        <f t="shared" si="282"/>
        <v>3</v>
      </c>
      <c r="FI299" s="11"/>
      <c r="FJ299" s="9">
        <f>VLOOKUP($C299, Table3[#All], 97, 0)</f>
        <v>0</v>
      </c>
      <c r="FK299" s="9">
        <f>VLOOKUP($C299, Table3[#All], 98, 0)</f>
        <v>0</v>
      </c>
      <c r="FL299" s="9">
        <f>VLOOKUP($C299, Table3[#All], 99, 0)</f>
        <v>0</v>
      </c>
      <c r="FM299" s="9">
        <f>VLOOKUP($C299, Table3[#All], 100, 0)</f>
        <v>0</v>
      </c>
      <c r="FN299" s="9">
        <f>VLOOKUP($C299, Table3[#All], 101, 0)</f>
        <v>1</v>
      </c>
      <c r="FO299" s="14">
        <f t="shared" si="283"/>
        <v>5</v>
      </c>
      <c r="FP299" s="11"/>
      <c r="FQ299" s="9">
        <f>VLOOKUP($C299, Table3[#All], 102, 0)</f>
        <v>0.85709999999999997</v>
      </c>
      <c r="FR299" s="9">
        <f>VLOOKUP($C299, Table3[#All], 103, 0)</f>
        <v>0.1429</v>
      </c>
      <c r="FS299" s="9">
        <f>VLOOKUP($C299, Table3[#All], 104, 0)</f>
        <v>0</v>
      </c>
      <c r="FT299" s="9">
        <f>VLOOKUP($C299, Table3[#All], 105, 0)</f>
        <v>0</v>
      </c>
      <c r="FU299" s="9">
        <v>0</v>
      </c>
      <c r="FV299" s="10">
        <f t="shared" si="284"/>
        <v>1</v>
      </c>
      <c r="FW299" s="11"/>
      <c r="FX299" s="9">
        <f>VLOOKUP($C299, Table3[#All], 106, 0)</f>
        <v>0.31430000000000002</v>
      </c>
      <c r="FY299" s="9"/>
      <c r="FZ299" s="9">
        <f>VLOOKUP($C299, Table3[#All], 107, 0)</f>
        <v>0.68569999999999998</v>
      </c>
      <c r="GA299" s="9">
        <f>VLOOKUP($C299, Table3[#All], 108, 0)</f>
        <v>0</v>
      </c>
      <c r="GB299" s="9"/>
      <c r="GC299" s="10">
        <f t="shared" si="301"/>
        <v>3</v>
      </c>
      <c r="GD299" s="81"/>
      <c r="GE299" s="9">
        <f>VLOOKUP($C299, Table3[#All], 109, 0)</f>
        <v>0</v>
      </c>
      <c r="GF299" s="9">
        <f>VLOOKUP($C299, Table3[#All], 110, 0)</f>
        <v>0.35289999999999999</v>
      </c>
      <c r="GG299" s="9">
        <f>VLOOKUP($C299, Table3[#All], 111, 0)</f>
        <v>0.6470999999999999</v>
      </c>
      <c r="GH299" s="9"/>
      <c r="GI299" s="9">
        <f>VLOOKUP($C299, Table3[#All], 112, 0)</f>
        <v>0</v>
      </c>
      <c r="GJ299" s="12">
        <f t="shared" si="285"/>
        <v>3</v>
      </c>
      <c r="GK299" s="11"/>
      <c r="GL299" s="9">
        <f>VLOOKUP($C299, Table3[#All], 113, 0)</f>
        <v>0</v>
      </c>
      <c r="GM299" s="9">
        <f>VLOOKUP($C299, Table3[#All], 114, 0)</f>
        <v>5.7099999999999998E-2</v>
      </c>
      <c r="GN299" s="9">
        <f>VLOOKUP($C299, Table3[#All], 115, 0)</f>
        <v>0.1714</v>
      </c>
      <c r="GO299" s="9">
        <f>VLOOKUP($C299, Table3[#All], 116, 0)</f>
        <v>0.77139999999999997</v>
      </c>
      <c r="GP299" s="9"/>
      <c r="GQ299" s="10">
        <f t="shared" si="286"/>
        <v>4</v>
      </c>
      <c r="GR299" s="11"/>
      <c r="GS299" s="9">
        <f>VLOOKUP($C299, Table2[#All], 3, 0)</f>
        <v>0</v>
      </c>
      <c r="GT299" s="9">
        <f>VLOOKUP($C299, Table2[#All], 4, 0)</f>
        <v>0</v>
      </c>
      <c r="GU299" s="9">
        <f>VLOOKUP($C299, Table2[#All], 5, 0)</f>
        <v>1</v>
      </c>
      <c r="GV299" s="9">
        <f>VLOOKUP($C299, Table2[#All], 6, 0)</f>
        <v>0</v>
      </c>
      <c r="GW299" s="9">
        <f>VLOOKUP($C299, Table2[#All], 7, 0)</f>
        <v>0</v>
      </c>
      <c r="GX299" s="10">
        <f t="shared" si="287"/>
        <v>3</v>
      </c>
      <c r="GY299" s="11"/>
      <c r="GZ299" s="9">
        <v>0</v>
      </c>
      <c r="HA299" s="9">
        <v>0</v>
      </c>
      <c r="HB299" s="9">
        <v>1</v>
      </c>
      <c r="HC299" s="9">
        <v>0</v>
      </c>
      <c r="HD299" s="9"/>
      <c r="HE299" s="10">
        <f t="shared" si="288"/>
        <v>3</v>
      </c>
      <c r="HF299" s="11"/>
      <c r="HG299" s="9">
        <f>VLOOKUP($C299, Table5[#All], 2, 0)</f>
        <v>0</v>
      </c>
      <c r="HH299" s="9">
        <f>VLOOKUP($C299, Table5[#All], 3, 0)</f>
        <v>0</v>
      </c>
      <c r="HI299" s="9">
        <f>VLOOKUP($C299, Table5[#All], 4, 0)</f>
        <v>0</v>
      </c>
      <c r="HJ299" s="9">
        <f>VLOOKUP($C299, Table5[#All], 5, 0)</f>
        <v>1</v>
      </c>
      <c r="HK299" s="9">
        <f>VLOOKUP($C299, Table5[#All], 6, 0)</f>
        <v>0</v>
      </c>
      <c r="HL299" s="10">
        <f t="shared" si="289"/>
        <v>4</v>
      </c>
      <c r="HM299" s="11"/>
      <c r="HN299" s="9">
        <f>VLOOKUP($C299, Table5[#All], 7, 0)</f>
        <v>0</v>
      </c>
      <c r="HO299" s="9">
        <f>VLOOKUP($C299, Table5[#All], 8, 0)</f>
        <v>1</v>
      </c>
      <c r="HP299" s="9">
        <f>VLOOKUP($C299, Table5[#All], 9, 0)</f>
        <v>0</v>
      </c>
      <c r="HQ299" s="9">
        <f>VLOOKUP($C299, Table5[#All], 10, 0)</f>
        <v>0</v>
      </c>
      <c r="HR299" s="9">
        <f>VLOOKUP($C299, Table5[#All], 11, 0)</f>
        <v>0</v>
      </c>
      <c r="HS299" s="10">
        <f t="shared" si="290"/>
        <v>2</v>
      </c>
      <c r="HT299" s="11"/>
      <c r="HU299" s="9">
        <f>VLOOKUP($C299, Table5[#All], 12, 0)</f>
        <v>1</v>
      </c>
      <c r="HV299" s="9">
        <f>VLOOKUP($C299, Table5[#All], 13, 0)</f>
        <v>0</v>
      </c>
      <c r="HW299" s="9">
        <f>VLOOKUP($C299, Table5[#All], 14, 0)</f>
        <v>0</v>
      </c>
      <c r="HX299" s="9">
        <f>VLOOKUP($C299, Table5[#All], 15, 0)</f>
        <v>0</v>
      </c>
      <c r="HY299" s="9">
        <f>VLOOKUP($C299, Table5[#All], 16, 0)</f>
        <v>0</v>
      </c>
      <c r="HZ299" s="10">
        <f t="shared" si="291"/>
        <v>1</v>
      </c>
      <c r="IA299" s="11"/>
      <c r="IB299" s="9">
        <f>VLOOKUP($C299, Table5[#All], 17, 0)</f>
        <v>1</v>
      </c>
      <c r="IC299" s="9">
        <f>VLOOKUP($C299, Table5[#All], 18, 0)</f>
        <v>0</v>
      </c>
      <c r="ID299" s="9">
        <f>VLOOKUP($C299, Table5[#All], 19, 0)</f>
        <v>0</v>
      </c>
      <c r="IE299" s="9">
        <f>VLOOKUP($C299, Table5[#All], 20, 0)</f>
        <v>0</v>
      </c>
      <c r="IF299" s="9">
        <f>VLOOKUP($C299, Table5[#All], 21, 0)</f>
        <v>0</v>
      </c>
      <c r="IG299" s="10">
        <f t="shared" si="292"/>
        <v>1</v>
      </c>
      <c r="IH299" s="11"/>
      <c r="II299" s="9">
        <f>VLOOKUP($C299, Table5[#All], 22, 0)</f>
        <v>1</v>
      </c>
      <c r="IJ299" s="9">
        <f>VLOOKUP($C299, Table5[#All], 23, 0)</f>
        <v>0</v>
      </c>
      <c r="IK299" s="9">
        <f>VLOOKUP($C299, Table5[#All], 24, 0)</f>
        <v>0</v>
      </c>
      <c r="IL299" s="9">
        <f>VLOOKUP($C299, Table5[#All], 25, 0)</f>
        <v>0</v>
      </c>
      <c r="IM299" s="9">
        <f>VLOOKUP($C299, Table5[#All], 26, 0)</f>
        <v>0</v>
      </c>
      <c r="IN299" s="10">
        <f t="shared" si="293"/>
        <v>1</v>
      </c>
      <c r="IO299" s="11"/>
      <c r="IP299" s="9">
        <v>1</v>
      </c>
      <c r="IQ299" s="9">
        <v>0</v>
      </c>
      <c r="IR299" s="9">
        <v>0</v>
      </c>
      <c r="IS299" s="9">
        <v>0</v>
      </c>
      <c r="IT299" s="9">
        <v>0</v>
      </c>
      <c r="IU299" s="10">
        <f t="shared" si="294"/>
        <v>1</v>
      </c>
      <c r="IV299" s="82"/>
    </row>
    <row r="300" spans="1:256" ht="16.3" thickTop="1" thickBot="1" x14ac:dyDescent="0.35">
      <c r="A300" s="16" t="s">
        <v>738</v>
      </c>
      <c r="B300" s="16" t="s">
        <v>747</v>
      </c>
      <c r="C300" s="16" t="s">
        <v>748</v>
      </c>
      <c r="D300" s="11"/>
      <c r="E300" s="9">
        <f>VLOOKUP($C300, Table3[#All], 2, 0)</f>
        <v>0</v>
      </c>
      <c r="F300" s="9"/>
      <c r="G300" s="9">
        <f>VLOOKUP($C300, Table3[#All], 3, 0)</f>
        <v>0</v>
      </c>
      <c r="H300" s="9">
        <f>VLOOKUP($C300, Table3[#All], 4, 0)</f>
        <v>0.7742</v>
      </c>
      <c r="I300" s="9">
        <f>VLOOKUP($C300, Table3[#All], 5, 0)</f>
        <v>0.22579999999999997</v>
      </c>
      <c r="J300" s="10">
        <f t="shared" si="295"/>
        <v>4</v>
      </c>
      <c r="K300" s="11"/>
      <c r="L300" s="9">
        <f>VLOOKUP($C300, Table3[#All], 6, 0)</f>
        <v>0</v>
      </c>
      <c r="M300" s="9"/>
      <c r="N300" s="9">
        <f>VLOOKUP($C300, Table3[#All], 7, 0)</f>
        <v>1</v>
      </c>
      <c r="O300" s="9">
        <f>VLOOKUP($C300, Table3[#All], 8, 0)</f>
        <v>0</v>
      </c>
      <c r="P300" s="9">
        <f>VLOOKUP($C300, Table3[#All], 9, 0)</f>
        <v>0</v>
      </c>
      <c r="Q300" s="10">
        <f t="shared" si="296"/>
        <v>3</v>
      </c>
      <c r="R300" s="11"/>
      <c r="S300" s="9">
        <f>VLOOKUP($C300, Table3[#All], 10, 0)</f>
        <v>0</v>
      </c>
      <c r="T300" s="9">
        <f>VLOOKUP($C300, Table3[#All], 11, 0)</f>
        <v>6.4500000000000002E-2</v>
      </c>
      <c r="U300" s="9">
        <f>VLOOKUP($C300, Table3[#All], 12, 0)</f>
        <v>0.90319999999999989</v>
      </c>
      <c r="V300" s="9">
        <f>VLOOKUP($C300, Table3[#All], 13, 0)</f>
        <v>3.2300000000000002E-2</v>
      </c>
      <c r="W300" s="9">
        <f>VLOOKUP($C300, Table3[#All], 14, 0)</f>
        <v>0</v>
      </c>
      <c r="X300" s="10">
        <f t="shared" si="297"/>
        <v>3</v>
      </c>
      <c r="Y300" s="11"/>
      <c r="Z300" s="9">
        <f>VLOOKUP($C300, Table3[#All], 15, 0)</f>
        <v>0</v>
      </c>
      <c r="AA300" s="9">
        <f>VLOOKUP($C300, Table3[#All], 16, 0)</f>
        <v>0.35479999999999995</v>
      </c>
      <c r="AB300" s="9">
        <f>VLOOKUP($C300, Table3[#All], 17, 0)</f>
        <v>0.6129</v>
      </c>
      <c r="AC300" s="9">
        <f>VLOOKUP($C300, Table3[#All], 18, 0)</f>
        <v>3.2300000000000002E-2</v>
      </c>
      <c r="AD300" s="9">
        <f>VLOOKUP($C300, Table3[#All], 19, 0)</f>
        <v>0</v>
      </c>
      <c r="AE300" s="10">
        <f t="shared" si="267"/>
        <v>3</v>
      </c>
      <c r="AF300" s="11"/>
      <c r="AG300" s="9">
        <f>VLOOKUP($C300, Table3[#All], 20, 0)</f>
        <v>0.22579999999999997</v>
      </c>
      <c r="AH300" s="9">
        <f>VLOOKUP($C300, Table3[#All], 21, 0)</f>
        <v>0.7419</v>
      </c>
      <c r="AI300" s="9">
        <f>VLOOKUP($C300, Table3[#All], 22, 0)</f>
        <v>3.2300000000000002E-2</v>
      </c>
      <c r="AJ300" s="9"/>
      <c r="AK300" s="9"/>
      <c r="AL300" s="10">
        <f t="shared" si="268"/>
        <v>2</v>
      </c>
      <c r="AM300" s="11"/>
      <c r="AN300" s="9">
        <f>VLOOKUP($C300, Table3[#All], 23, 0)</f>
        <v>0</v>
      </c>
      <c r="AO300" s="9">
        <f>VLOOKUP($C300, Table3[#All], 24, 0)</f>
        <v>1</v>
      </c>
      <c r="AP300" s="9">
        <f>VLOOKUP($C300, Table3[#All], 25, 0)</f>
        <v>0</v>
      </c>
      <c r="AQ300" s="9">
        <f>VLOOKUP($C300, Table3[#All], 26, 0)</f>
        <v>0</v>
      </c>
      <c r="AR300" s="9"/>
      <c r="AS300" s="12">
        <f t="shared" si="269"/>
        <v>2</v>
      </c>
      <c r="AT300" s="11"/>
      <c r="AU300" s="9">
        <f>VLOOKUP($C300, Table3[#All], 27, 0)</f>
        <v>0.6774</v>
      </c>
      <c r="AV300" s="9">
        <f>VLOOKUP($C300, Table3[#All], 28, 0)</f>
        <v>3.2300000000000002E-2</v>
      </c>
      <c r="AW300" s="9">
        <f>VLOOKUP($C300, Table3[#All], 29, 0)</f>
        <v>0.2903</v>
      </c>
      <c r="AX300" s="9"/>
      <c r="AY300" s="9"/>
      <c r="AZ300" s="10">
        <f t="shared" si="298"/>
        <v>3</v>
      </c>
      <c r="BA300" s="11"/>
      <c r="BB300" s="9">
        <f>VLOOKUP($C300, Table3[#All], 30, 0)</f>
        <v>0</v>
      </c>
      <c r="BC300" s="9">
        <f>VLOOKUP($C300, Table3[#All], 31, 0)</f>
        <v>0.8387</v>
      </c>
      <c r="BD300" s="9">
        <f>VLOOKUP($C300, Table3[#All], 32, 0)</f>
        <v>0.1613</v>
      </c>
      <c r="BE300" s="9">
        <f>VLOOKUP($C300, Table3[#All], 33, 0)</f>
        <v>0</v>
      </c>
      <c r="BF300" s="9"/>
      <c r="BG300" s="10">
        <f t="shared" si="299"/>
        <v>2</v>
      </c>
      <c r="BH300" s="81"/>
      <c r="BI300" s="9">
        <f>VLOOKUP($C300, Table3[#All], 34, 0)</f>
        <v>0</v>
      </c>
      <c r="BJ300" s="9">
        <f>VLOOKUP($C300, Table3[#All], 35, 0)</f>
        <v>0</v>
      </c>
      <c r="BK300" s="9">
        <f>VLOOKUP($C300, Table3[#All], 36, 0)</f>
        <v>0</v>
      </c>
      <c r="BL300" s="9">
        <f>VLOOKUP($C300, Table3[#All], 37, 0)</f>
        <v>0</v>
      </c>
      <c r="BM300" s="9">
        <f>VLOOKUP($C300, Table3[#All], 38, 0)</f>
        <v>0</v>
      </c>
      <c r="BN300" s="10" t="str">
        <f t="shared" si="300"/>
        <v>N/A</v>
      </c>
      <c r="BO300" s="11"/>
      <c r="BP300" s="9">
        <f>VLOOKUP($C300, Table3[#All], 39, 0)</f>
        <v>0.9677</v>
      </c>
      <c r="BQ300" s="9">
        <f>VLOOKUP($C300, Table3[#All], 40, 0)</f>
        <v>3.2300000000000002E-2</v>
      </c>
      <c r="BR300" s="9">
        <f>VLOOKUP($C300, Table3[#All], 41, 0)</f>
        <v>0</v>
      </c>
      <c r="BS300" s="9">
        <f>VLOOKUP($C300, Table3[#All], 42, 0)</f>
        <v>0</v>
      </c>
      <c r="BT300" s="9"/>
      <c r="BU300" s="10">
        <f t="shared" si="270"/>
        <v>1</v>
      </c>
      <c r="BV300" s="11"/>
      <c r="BW300" s="9">
        <f>VLOOKUP($C300, Table3[#All], 43, 0)</f>
        <v>0</v>
      </c>
      <c r="BX300" s="9">
        <f>VLOOKUP($C300, Table3[#All], 44, 0)</f>
        <v>1</v>
      </c>
      <c r="BY300" s="9">
        <f>VLOOKUP($C300, Table3[#All], 45, 0)</f>
        <v>0</v>
      </c>
      <c r="BZ300" s="9"/>
      <c r="CA300" s="9"/>
      <c r="CB300" s="10">
        <f t="shared" si="271"/>
        <v>2</v>
      </c>
      <c r="CC300" s="81"/>
      <c r="CD300" s="9">
        <f>VLOOKUP($C300, Table3[#All], 46, 0)</f>
        <v>1</v>
      </c>
      <c r="CE300" s="9">
        <f>VLOOKUP($C300, Table3[#All], 47, 0)</f>
        <v>0</v>
      </c>
      <c r="CF300" s="9">
        <f>VLOOKUP($C300, Table3[#All], 48, 0)</f>
        <v>0</v>
      </c>
      <c r="CG300" s="9">
        <f>VLOOKUP($C300, Table3[#All], 49, 0)</f>
        <v>0</v>
      </c>
      <c r="CH300" s="9">
        <f>VLOOKUP($C300, Table3[#All], 50, 0)</f>
        <v>0</v>
      </c>
      <c r="CI300" s="12">
        <f t="shared" si="272"/>
        <v>1</v>
      </c>
      <c r="CJ300" s="13"/>
      <c r="CK300" s="9">
        <f>VLOOKUP($C300, Table3[#All], 51, 0)</f>
        <v>0.7097</v>
      </c>
      <c r="CL300" s="9">
        <f>VLOOKUP($C300, Table3[#All], 52, 0)</f>
        <v>0.2581</v>
      </c>
      <c r="CM300" s="9">
        <f>VLOOKUP($C300, Table3[#All], 53, 0)</f>
        <v>3.2300000000000002E-2</v>
      </c>
      <c r="CN300" s="9">
        <f>VLOOKUP($C300, Table3[#All], 54, 0)</f>
        <v>0</v>
      </c>
      <c r="CO300" s="9"/>
      <c r="CP300" s="10">
        <f t="shared" si="273"/>
        <v>2</v>
      </c>
      <c r="CQ300" s="11"/>
      <c r="CR300" s="9">
        <f>VLOOKUP($C300, Table3[#All], 55, 0)</f>
        <v>0</v>
      </c>
      <c r="CS300" s="9">
        <f>VLOOKUP($C300, Table3[#All], 56, 0)</f>
        <v>6.4500000000000002E-2</v>
      </c>
      <c r="CT300" s="9">
        <f>VLOOKUP($C300, Table3[#All], 57, 0)</f>
        <v>0.2903</v>
      </c>
      <c r="CU300" s="9">
        <f>VLOOKUP($C300, Table3[#All], 58, 0)</f>
        <v>0.4194</v>
      </c>
      <c r="CV300" s="9">
        <f>VLOOKUP($C300, Table3[#All], 59, 0)</f>
        <v>0.22579999999999997</v>
      </c>
      <c r="CW300" s="14">
        <f t="shared" si="274"/>
        <v>4</v>
      </c>
      <c r="CX300" s="81"/>
      <c r="CY300" s="9">
        <f>VLOOKUP($C300, Table3[#All], 60, 0)</f>
        <v>0.7419</v>
      </c>
      <c r="CZ300" s="9">
        <f>VLOOKUP($C300, Table3[#All], 61, 0)</f>
        <v>0.2581</v>
      </c>
      <c r="DA300" s="9">
        <f>VLOOKUP($C300, Table3[#All], 62, 0)</f>
        <v>0</v>
      </c>
      <c r="DB300" s="9">
        <f>VLOOKUP($C300, Table3[#All], 63, 0)</f>
        <v>0</v>
      </c>
      <c r="DC300" s="9">
        <f>VLOOKUP($C300, Table3[#All], 64, 0)</f>
        <v>0</v>
      </c>
      <c r="DD300" s="10">
        <f t="shared" si="275"/>
        <v>2</v>
      </c>
      <c r="DE300" s="11"/>
      <c r="DF300" s="9">
        <f>VLOOKUP($C300, Table3[#All], 65, 0)</f>
        <v>0</v>
      </c>
      <c r="DG300" s="9"/>
      <c r="DH300" s="9">
        <f>VLOOKUP($C300, Table3[#All], 66, 0)</f>
        <v>3.2300000000000002E-2</v>
      </c>
      <c r="DI300" s="9"/>
      <c r="DJ300" s="9">
        <f>VLOOKUP($C300, Table3[#All], 67, 0)</f>
        <v>0.9677</v>
      </c>
      <c r="DK300" s="14">
        <f t="shared" si="276"/>
        <v>5</v>
      </c>
      <c r="DL300" s="11"/>
      <c r="DM300" s="9">
        <f>VLOOKUP($C300, Table3[#All], 68, 0)</f>
        <v>1</v>
      </c>
      <c r="DN300" s="9"/>
      <c r="DO300" s="9">
        <f>VLOOKUP($C300, Table3[#All], 69, 0)</f>
        <v>0</v>
      </c>
      <c r="DP300" s="9">
        <f>VLOOKUP($C300, Table3[#All], 70, 0)</f>
        <v>0</v>
      </c>
      <c r="DQ300" s="9"/>
      <c r="DR300" s="14">
        <f t="shared" si="277"/>
        <v>1</v>
      </c>
      <c r="DS300" s="11"/>
      <c r="DT300" s="9">
        <f>VLOOKUP($C300, Table3[#All], 71, 0)</f>
        <v>0</v>
      </c>
      <c r="DU300" s="9">
        <f>VLOOKUP($C300, Table3[#All], 72, 0)</f>
        <v>0.5484</v>
      </c>
      <c r="DV300" s="9">
        <f>VLOOKUP($C300, Table3[#All], 73, 0)</f>
        <v>0.45159999999999995</v>
      </c>
      <c r="DW300" s="9">
        <f>VLOOKUP($C300, Table3[#All], 74, 0)</f>
        <v>0</v>
      </c>
      <c r="DX300" s="9">
        <f>VLOOKUP($C300, Table3[#All], 75, 0)</f>
        <v>0</v>
      </c>
      <c r="DY300" s="12">
        <f t="shared" si="266"/>
        <v>3</v>
      </c>
      <c r="DZ300" s="11"/>
      <c r="EA300" s="9">
        <f>VLOOKUP($C300, Table3[#All], 76, 0)</f>
        <v>1</v>
      </c>
      <c r="EB300" s="9">
        <f>VLOOKUP($C300, Table3[#All], 77, 0)</f>
        <v>0</v>
      </c>
      <c r="EC300" s="9">
        <f>VLOOKUP($C300, Table3[#All], 78, 0)</f>
        <v>0</v>
      </c>
      <c r="ED300" s="9">
        <f>VLOOKUP($C300, Table3[#All], 79, 0)</f>
        <v>0</v>
      </c>
      <c r="EE300" s="9">
        <f>VLOOKUP($C300, Table3[#All], 80, 0)</f>
        <v>0</v>
      </c>
      <c r="EF300" s="10">
        <f t="shared" si="278"/>
        <v>1</v>
      </c>
      <c r="EG300" s="9"/>
      <c r="EH300" s="9">
        <f>VLOOKUP($C300, Table3[#All], 81, 0)</f>
        <v>0</v>
      </c>
      <c r="EI300" s="9">
        <f>VLOOKUP($C300, Table3[#All], 82, 0)</f>
        <v>0</v>
      </c>
      <c r="EJ300" s="9">
        <f>VLOOKUP($C300, Table3[#All], 83, 0)</f>
        <v>1</v>
      </c>
      <c r="EK300" s="9">
        <f>VLOOKUP($C300, Table3[#All], 84, 0)</f>
        <v>0</v>
      </c>
      <c r="EL300" s="9">
        <f>VLOOKUP($C300, Table3[#All], 85, 0)</f>
        <v>0</v>
      </c>
      <c r="EM300" s="14">
        <f t="shared" si="279"/>
        <v>3</v>
      </c>
      <c r="EN300" s="11"/>
      <c r="EO300" s="9">
        <f>VLOOKUP($C300, Table3[#All], 86, 0)</f>
        <v>0</v>
      </c>
      <c r="EP300" s="9"/>
      <c r="EQ300" s="9">
        <f>VLOOKUP($C300, Table3[#All], 87, 0)</f>
        <v>1</v>
      </c>
      <c r="ER300" s="9"/>
      <c r="ES300" s="9"/>
      <c r="ET300" s="14">
        <f t="shared" si="280"/>
        <v>3</v>
      </c>
      <c r="EU300" s="11"/>
      <c r="EV300" s="9">
        <f>VLOOKUP($C300, Table3[#All], 88, 0)</f>
        <v>1</v>
      </c>
      <c r="EW300" s="9">
        <f>VLOOKUP($C300, Table3[#All], 89, 0)</f>
        <v>0</v>
      </c>
      <c r="EX300" s="9">
        <f>VLOOKUP($C300, Table3[#All], 90, 0)</f>
        <v>0</v>
      </c>
      <c r="EY300" s="9">
        <f>VLOOKUP($C300, Table3[#All], 91, 0)</f>
        <v>0</v>
      </c>
      <c r="EZ300" s="9">
        <f>VLOOKUP($C300, Table3[#All], 92, 0)</f>
        <v>0</v>
      </c>
      <c r="FA300" s="12">
        <f t="shared" si="281"/>
        <v>1</v>
      </c>
      <c r="FB300" s="11"/>
      <c r="FC300" s="9">
        <f>VLOOKUP($C300, Table3[#All], 93, 0)</f>
        <v>0</v>
      </c>
      <c r="FD300" s="9">
        <f>VLOOKUP($C300, Table3[#All], 94, 0)</f>
        <v>3.2300000000000002E-2</v>
      </c>
      <c r="FE300" s="9">
        <f>VLOOKUP($C300, Table3[#All], 95, 0)</f>
        <v>0.871</v>
      </c>
      <c r="FF300" s="9">
        <f>VLOOKUP($C300, Table3[#All], 96, 0)</f>
        <v>9.6799999999999997E-2</v>
      </c>
      <c r="FG300" s="9"/>
      <c r="FH300" s="10">
        <f t="shared" si="282"/>
        <v>3</v>
      </c>
      <c r="FI300" s="11"/>
      <c r="FJ300" s="9">
        <f>VLOOKUP($C300, Table3[#All], 97, 0)</f>
        <v>0</v>
      </c>
      <c r="FK300" s="9">
        <f>VLOOKUP($C300, Table3[#All], 98, 0)</f>
        <v>0</v>
      </c>
      <c r="FL300" s="9">
        <f>VLOOKUP($C300, Table3[#All], 99, 0)</f>
        <v>0</v>
      </c>
      <c r="FM300" s="9">
        <f>VLOOKUP($C300, Table3[#All], 100, 0)</f>
        <v>0</v>
      </c>
      <c r="FN300" s="9">
        <f>VLOOKUP($C300, Table3[#All], 101, 0)</f>
        <v>1</v>
      </c>
      <c r="FO300" s="14">
        <f t="shared" si="283"/>
        <v>5</v>
      </c>
      <c r="FP300" s="11"/>
      <c r="FQ300" s="9">
        <f>VLOOKUP($C300, Table3[#All], 102, 0)</f>
        <v>0.9355</v>
      </c>
      <c r="FR300" s="9">
        <f>VLOOKUP($C300, Table3[#All], 103, 0)</f>
        <v>6.4500000000000002E-2</v>
      </c>
      <c r="FS300" s="9">
        <f>VLOOKUP($C300, Table3[#All], 104, 0)</f>
        <v>0</v>
      </c>
      <c r="FT300" s="9">
        <f>VLOOKUP($C300, Table3[#All], 105, 0)</f>
        <v>0</v>
      </c>
      <c r="FU300" s="9">
        <v>0</v>
      </c>
      <c r="FV300" s="10">
        <f t="shared" si="284"/>
        <v>1</v>
      </c>
      <c r="FW300" s="11"/>
      <c r="FX300" s="9">
        <f>VLOOKUP($C300, Table3[#All], 106, 0)</f>
        <v>0.6452</v>
      </c>
      <c r="FY300" s="9"/>
      <c r="FZ300" s="9">
        <f>VLOOKUP($C300, Table3[#All], 107, 0)</f>
        <v>0.35479999999999995</v>
      </c>
      <c r="GA300" s="9">
        <f>VLOOKUP($C300, Table3[#All], 108, 0)</f>
        <v>0</v>
      </c>
      <c r="GB300" s="9"/>
      <c r="GC300" s="10">
        <f t="shared" si="301"/>
        <v>3</v>
      </c>
      <c r="GD300" s="81"/>
      <c r="GE300" s="9">
        <f>VLOOKUP($C300, Table3[#All], 109, 0)</f>
        <v>3.85E-2</v>
      </c>
      <c r="GF300" s="9">
        <f>VLOOKUP($C300, Table3[#All], 110, 0)</f>
        <v>0.80769999999999997</v>
      </c>
      <c r="GG300" s="9">
        <f>VLOOKUP($C300, Table3[#All], 111, 0)</f>
        <v>0.15380000000000002</v>
      </c>
      <c r="GH300" s="9"/>
      <c r="GI300" s="9">
        <f>VLOOKUP($C300, Table3[#All], 112, 0)</f>
        <v>0</v>
      </c>
      <c r="GJ300" s="12">
        <f t="shared" si="285"/>
        <v>2</v>
      </c>
      <c r="GK300" s="11"/>
      <c r="GL300" s="9">
        <f>VLOOKUP($C300, Table3[#All], 113, 0)</f>
        <v>0</v>
      </c>
      <c r="GM300" s="9">
        <f>VLOOKUP($C300, Table3[#All], 114, 0)</f>
        <v>0.56669999999999998</v>
      </c>
      <c r="GN300" s="9">
        <f>VLOOKUP($C300, Table3[#All], 115, 0)</f>
        <v>0.1</v>
      </c>
      <c r="GO300" s="9">
        <f>VLOOKUP($C300, Table3[#All], 116, 0)</f>
        <v>0.33329999999999999</v>
      </c>
      <c r="GP300" s="9"/>
      <c r="GQ300" s="10">
        <f t="shared" si="286"/>
        <v>4</v>
      </c>
      <c r="GR300" s="11"/>
      <c r="GS300" s="9">
        <f>VLOOKUP($C300, Table2[#All], 3, 0)</f>
        <v>0</v>
      </c>
      <c r="GT300" s="9">
        <f>VLOOKUP($C300, Table2[#All], 4, 0)</f>
        <v>0</v>
      </c>
      <c r="GU300" s="9">
        <f>VLOOKUP($C300, Table2[#All], 5, 0)</f>
        <v>1</v>
      </c>
      <c r="GV300" s="9">
        <f>VLOOKUP($C300, Table2[#All], 6, 0)</f>
        <v>0</v>
      </c>
      <c r="GW300" s="9">
        <f>VLOOKUP($C300, Table2[#All], 7, 0)</f>
        <v>0</v>
      </c>
      <c r="GX300" s="10">
        <f t="shared" si="287"/>
        <v>3</v>
      </c>
      <c r="GY300" s="11"/>
      <c r="GZ300" s="9">
        <v>0</v>
      </c>
      <c r="HA300" s="9">
        <v>0</v>
      </c>
      <c r="HB300" s="9">
        <v>1</v>
      </c>
      <c r="HC300" s="9">
        <v>0</v>
      </c>
      <c r="HD300" s="9"/>
      <c r="HE300" s="10">
        <f t="shared" si="288"/>
        <v>3</v>
      </c>
      <c r="HF300" s="11"/>
      <c r="HG300" s="9">
        <f>VLOOKUP($C300, Table5[#All], 2, 0)</f>
        <v>0</v>
      </c>
      <c r="HH300" s="9">
        <f>VLOOKUP($C300, Table5[#All], 3, 0)</f>
        <v>0</v>
      </c>
      <c r="HI300" s="9">
        <f>VLOOKUP($C300, Table5[#All], 4, 0)</f>
        <v>0</v>
      </c>
      <c r="HJ300" s="9">
        <f>VLOOKUP($C300, Table5[#All], 5, 0)</f>
        <v>0</v>
      </c>
      <c r="HK300" s="9">
        <f>VLOOKUP($C300, Table5[#All], 6, 0)</f>
        <v>1</v>
      </c>
      <c r="HL300" s="10">
        <f t="shared" si="289"/>
        <v>5</v>
      </c>
      <c r="HM300" s="11"/>
      <c r="HN300" s="9">
        <f>VLOOKUP($C300, Table5[#All], 7, 0)</f>
        <v>0</v>
      </c>
      <c r="HO300" s="9">
        <f>VLOOKUP($C300, Table5[#All], 8, 0)</f>
        <v>0</v>
      </c>
      <c r="HP300" s="9">
        <f>VLOOKUP($C300, Table5[#All], 9, 0)</f>
        <v>1</v>
      </c>
      <c r="HQ300" s="9">
        <f>VLOOKUP($C300, Table5[#All], 10, 0)</f>
        <v>0</v>
      </c>
      <c r="HR300" s="9">
        <f>VLOOKUP($C300, Table5[#All], 11, 0)</f>
        <v>0</v>
      </c>
      <c r="HS300" s="10">
        <f t="shared" si="290"/>
        <v>3</v>
      </c>
      <c r="HT300" s="11"/>
      <c r="HU300" s="9">
        <f>VLOOKUP($C300, Table5[#All], 12, 0)</f>
        <v>1</v>
      </c>
      <c r="HV300" s="9">
        <f>VLOOKUP($C300, Table5[#All], 13, 0)</f>
        <v>0</v>
      </c>
      <c r="HW300" s="9">
        <f>VLOOKUP($C300, Table5[#All], 14, 0)</f>
        <v>0</v>
      </c>
      <c r="HX300" s="9">
        <f>VLOOKUP($C300, Table5[#All], 15, 0)</f>
        <v>0</v>
      </c>
      <c r="HY300" s="9">
        <f>VLOOKUP($C300, Table5[#All], 16, 0)</f>
        <v>0</v>
      </c>
      <c r="HZ300" s="10">
        <f t="shared" si="291"/>
        <v>1</v>
      </c>
      <c r="IA300" s="11"/>
      <c r="IB300" s="9">
        <f>VLOOKUP($C300, Table5[#All], 17, 0)</f>
        <v>0</v>
      </c>
      <c r="IC300" s="9">
        <f>VLOOKUP($C300, Table5[#All], 18, 0)</f>
        <v>1</v>
      </c>
      <c r="ID300" s="9">
        <f>VLOOKUP($C300, Table5[#All], 19, 0)</f>
        <v>0</v>
      </c>
      <c r="IE300" s="9">
        <f>VLOOKUP($C300, Table5[#All], 20, 0)</f>
        <v>0</v>
      </c>
      <c r="IF300" s="9">
        <f>VLOOKUP($C300, Table5[#All], 21, 0)</f>
        <v>0</v>
      </c>
      <c r="IG300" s="10">
        <f t="shared" si="292"/>
        <v>2</v>
      </c>
      <c r="IH300" s="11"/>
      <c r="II300" s="9">
        <f>VLOOKUP($C300, Table5[#All], 22, 0)</f>
        <v>1</v>
      </c>
      <c r="IJ300" s="9">
        <f>VLOOKUP($C300, Table5[#All], 23, 0)</f>
        <v>0</v>
      </c>
      <c r="IK300" s="9">
        <f>VLOOKUP($C300, Table5[#All], 24, 0)</f>
        <v>0</v>
      </c>
      <c r="IL300" s="9">
        <f>VLOOKUP($C300, Table5[#All], 25, 0)</f>
        <v>0</v>
      </c>
      <c r="IM300" s="9">
        <f>VLOOKUP($C300, Table5[#All], 26, 0)</f>
        <v>0</v>
      </c>
      <c r="IN300" s="10">
        <f t="shared" si="293"/>
        <v>1</v>
      </c>
      <c r="IO300" s="11"/>
      <c r="IP300" s="9">
        <v>1</v>
      </c>
      <c r="IQ300" s="9">
        <v>0</v>
      </c>
      <c r="IR300" s="9">
        <v>0</v>
      </c>
      <c r="IS300" s="9">
        <v>0</v>
      </c>
      <c r="IT300" s="9">
        <v>0</v>
      </c>
      <c r="IU300" s="10">
        <f t="shared" si="294"/>
        <v>1</v>
      </c>
      <c r="IV300" s="82"/>
    </row>
    <row r="301" spans="1:256" ht="16.3" thickTop="1" thickBot="1" x14ac:dyDescent="0.35">
      <c r="A301" s="16" t="s">
        <v>738</v>
      </c>
      <c r="B301" s="16" t="s">
        <v>749</v>
      </c>
      <c r="C301" s="16" t="s">
        <v>750</v>
      </c>
      <c r="D301" s="11"/>
      <c r="E301" s="9">
        <f>VLOOKUP($C301, Table3[#All], 2, 0)</f>
        <v>0</v>
      </c>
      <c r="F301" s="9"/>
      <c r="G301" s="9">
        <f>VLOOKUP($C301, Table3[#All], 3, 0)</f>
        <v>0</v>
      </c>
      <c r="H301" s="9">
        <f>VLOOKUP($C301, Table3[#All], 4, 0)</f>
        <v>0.44439999999999996</v>
      </c>
      <c r="I301" s="9">
        <f>VLOOKUP($C301, Table3[#All], 5, 0)</f>
        <v>0.55559999999999998</v>
      </c>
      <c r="J301" s="10">
        <f t="shared" si="295"/>
        <v>5</v>
      </c>
      <c r="K301" s="11"/>
      <c r="L301" s="9">
        <f>VLOOKUP($C301, Table3[#All], 6, 0)</f>
        <v>0</v>
      </c>
      <c r="M301" s="9"/>
      <c r="N301" s="9">
        <f>VLOOKUP($C301, Table3[#All], 7, 0)</f>
        <v>1</v>
      </c>
      <c r="O301" s="9">
        <f>VLOOKUP($C301, Table3[#All], 8, 0)</f>
        <v>0</v>
      </c>
      <c r="P301" s="9">
        <f>VLOOKUP($C301, Table3[#All], 9, 0)</f>
        <v>0</v>
      </c>
      <c r="Q301" s="10">
        <f t="shared" si="296"/>
        <v>3</v>
      </c>
      <c r="R301" s="11"/>
      <c r="S301" s="9">
        <f>VLOOKUP($C301, Table3[#All], 10, 0)</f>
        <v>0</v>
      </c>
      <c r="T301" s="9">
        <f>VLOOKUP($C301, Table3[#All], 11, 0)</f>
        <v>0</v>
      </c>
      <c r="U301" s="9">
        <f>VLOOKUP($C301, Table3[#All], 12, 0)</f>
        <v>1</v>
      </c>
      <c r="V301" s="9">
        <f>VLOOKUP($C301, Table3[#All], 13, 0)</f>
        <v>0</v>
      </c>
      <c r="W301" s="9">
        <f>VLOOKUP($C301, Table3[#All], 14, 0)</f>
        <v>0</v>
      </c>
      <c r="X301" s="10">
        <f t="shared" si="297"/>
        <v>3</v>
      </c>
      <c r="Y301" s="11"/>
      <c r="Z301" s="9">
        <f>VLOOKUP($C301, Table3[#All], 15, 0)</f>
        <v>0</v>
      </c>
      <c r="AA301" s="9">
        <f>VLOOKUP($C301, Table3[#All], 16, 0)</f>
        <v>5.5599999999999997E-2</v>
      </c>
      <c r="AB301" s="9">
        <f>VLOOKUP($C301, Table3[#All], 17, 0)</f>
        <v>0.88890000000000002</v>
      </c>
      <c r="AC301" s="9">
        <f>VLOOKUP($C301, Table3[#All], 18, 0)</f>
        <v>5.5599999999999997E-2</v>
      </c>
      <c r="AD301" s="9">
        <f>VLOOKUP($C301, Table3[#All], 19, 0)</f>
        <v>0</v>
      </c>
      <c r="AE301" s="10">
        <f t="shared" si="267"/>
        <v>3</v>
      </c>
      <c r="AF301" s="11"/>
      <c r="AG301" s="9">
        <f>VLOOKUP($C301, Table3[#All], 20, 0)</f>
        <v>0.38890000000000002</v>
      </c>
      <c r="AH301" s="9">
        <f>VLOOKUP($C301, Table3[#All], 21, 0)</f>
        <v>0.61109999999999998</v>
      </c>
      <c r="AI301" s="9">
        <f>VLOOKUP($C301, Table3[#All], 22, 0)</f>
        <v>0</v>
      </c>
      <c r="AJ301" s="9"/>
      <c r="AK301" s="9"/>
      <c r="AL301" s="10">
        <f t="shared" si="268"/>
        <v>2</v>
      </c>
      <c r="AM301" s="11"/>
      <c r="AN301" s="9">
        <f>VLOOKUP($C301, Table3[#All], 23, 0)</f>
        <v>0</v>
      </c>
      <c r="AO301" s="9">
        <f>VLOOKUP($C301, Table3[#All], 24, 0)</f>
        <v>1</v>
      </c>
      <c r="AP301" s="9">
        <f>VLOOKUP($C301, Table3[#All], 25, 0)</f>
        <v>0</v>
      </c>
      <c r="AQ301" s="9">
        <f>VLOOKUP($C301, Table3[#All], 26, 0)</f>
        <v>0</v>
      </c>
      <c r="AR301" s="9"/>
      <c r="AS301" s="12">
        <f t="shared" si="269"/>
        <v>2</v>
      </c>
      <c r="AT301" s="11"/>
      <c r="AU301" s="9">
        <f>VLOOKUP($C301, Table3[#All], 27, 0)</f>
        <v>0.44439999999999996</v>
      </c>
      <c r="AV301" s="9">
        <f>VLOOKUP($C301, Table3[#All], 28, 0)</f>
        <v>0</v>
      </c>
      <c r="AW301" s="9">
        <f>VLOOKUP($C301, Table3[#All], 29, 0)</f>
        <v>0.55559999999999998</v>
      </c>
      <c r="AX301" s="9"/>
      <c r="AY301" s="9"/>
      <c r="AZ301" s="10">
        <f t="shared" si="298"/>
        <v>3</v>
      </c>
      <c r="BA301" s="11"/>
      <c r="BB301" s="9">
        <f>VLOOKUP($C301, Table3[#All], 30, 0)</f>
        <v>0</v>
      </c>
      <c r="BC301" s="9">
        <f>VLOOKUP($C301, Table3[#All], 31, 0)</f>
        <v>0.77780000000000005</v>
      </c>
      <c r="BD301" s="9">
        <f>VLOOKUP($C301, Table3[#All], 32, 0)</f>
        <v>0.22219999999999998</v>
      </c>
      <c r="BE301" s="9">
        <f>VLOOKUP($C301, Table3[#All], 33, 0)</f>
        <v>0</v>
      </c>
      <c r="BF301" s="9"/>
      <c r="BG301" s="10">
        <f t="shared" si="299"/>
        <v>2</v>
      </c>
      <c r="BH301" s="81"/>
      <c r="BI301" s="9">
        <f>VLOOKUP($C301, Table3[#All], 34, 0)</f>
        <v>0</v>
      </c>
      <c r="BJ301" s="9">
        <f>VLOOKUP($C301, Table3[#All], 35, 0)</f>
        <v>0</v>
      </c>
      <c r="BK301" s="9">
        <f>VLOOKUP($C301, Table3[#All], 36, 0)</f>
        <v>0</v>
      </c>
      <c r="BL301" s="9">
        <f>VLOOKUP($C301, Table3[#All], 37, 0)</f>
        <v>1</v>
      </c>
      <c r="BM301" s="9">
        <f>VLOOKUP($C301, Table3[#All], 38, 0)</f>
        <v>0</v>
      </c>
      <c r="BN301" s="10">
        <f t="shared" si="300"/>
        <v>4</v>
      </c>
      <c r="BO301" s="11"/>
      <c r="BP301" s="9">
        <f>VLOOKUP($C301, Table3[#All], 39, 0)</f>
        <v>0.88890000000000002</v>
      </c>
      <c r="BQ301" s="9">
        <f>VLOOKUP($C301, Table3[#All], 40, 0)</f>
        <v>0.11109999999999999</v>
      </c>
      <c r="BR301" s="9">
        <f>VLOOKUP($C301, Table3[#All], 41, 0)</f>
        <v>0</v>
      </c>
      <c r="BS301" s="9">
        <f>VLOOKUP($C301, Table3[#All], 42, 0)</f>
        <v>0</v>
      </c>
      <c r="BT301" s="9"/>
      <c r="BU301" s="10">
        <f t="shared" si="270"/>
        <v>1</v>
      </c>
      <c r="BV301" s="11"/>
      <c r="BW301" s="9">
        <f>VLOOKUP($C301, Table3[#All], 43, 0)</f>
        <v>0</v>
      </c>
      <c r="BX301" s="9">
        <f>VLOOKUP($C301, Table3[#All], 44, 0)</f>
        <v>1</v>
      </c>
      <c r="BY301" s="9">
        <f>VLOOKUP($C301, Table3[#All], 45, 0)</f>
        <v>0</v>
      </c>
      <c r="BZ301" s="9"/>
      <c r="CA301" s="9"/>
      <c r="CB301" s="10">
        <f t="shared" si="271"/>
        <v>2</v>
      </c>
      <c r="CC301" s="81"/>
      <c r="CD301" s="9">
        <f>VLOOKUP($C301, Table3[#All], 46, 0)</f>
        <v>1</v>
      </c>
      <c r="CE301" s="9">
        <f>VLOOKUP($C301, Table3[#All], 47, 0)</f>
        <v>0</v>
      </c>
      <c r="CF301" s="9">
        <f>VLOOKUP($C301, Table3[#All], 48, 0)</f>
        <v>0</v>
      </c>
      <c r="CG301" s="9">
        <f>VLOOKUP($C301, Table3[#All], 49, 0)</f>
        <v>0</v>
      </c>
      <c r="CH301" s="9">
        <f>VLOOKUP($C301, Table3[#All], 50, 0)</f>
        <v>0</v>
      </c>
      <c r="CI301" s="12">
        <f t="shared" si="272"/>
        <v>1</v>
      </c>
      <c r="CJ301" s="13"/>
      <c r="CK301" s="9">
        <f>VLOOKUP($C301, Table3[#All], 51, 0)</f>
        <v>0.11109999999999999</v>
      </c>
      <c r="CL301" s="9">
        <f>VLOOKUP($C301, Table3[#All], 52, 0)</f>
        <v>0.88890000000000002</v>
      </c>
      <c r="CM301" s="9">
        <f>VLOOKUP($C301, Table3[#All], 53, 0)</f>
        <v>0</v>
      </c>
      <c r="CN301" s="9">
        <f>VLOOKUP($C301, Table3[#All], 54, 0)</f>
        <v>0</v>
      </c>
      <c r="CO301" s="9"/>
      <c r="CP301" s="10">
        <f t="shared" si="273"/>
        <v>2</v>
      </c>
      <c r="CQ301" s="11"/>
      <c r="CR301" s="9">
        <f>VLOOKUP($C301, Table3[#All], 55, 0)</f>
        <v>0</v>
      </c>
      <c r="CS301" s="9">
        <f>VLOOKUP($C301, Table3[#All], 56, 0)</f>
        <v>0</v>
      </c>
      <c r="CT301" s="9">
        <f>VLOOKUP($C301, Table3[#All], 57, 0)</f>
        <v>5.5599999999999997E-2</v>
      </c>
      <c r="CU301" s="9">
        <f>VLOOKUP($C301, Table3[#All], 58, 0)</f>
        <v>0.88890000000000002</v>
      </c>
      <c r="CV301" s="9">
        <f>VLOOKUP($C301, Table3[#All], 59, 0)</f>
        <v>5.5599999999999997E-2</v>
      </c>
      <c r="CW301" s="14">
        <f t="shared" si="274"/>
        <v>4</v>
      </c>
      <c r="CX301" s="81"/>
      <c r="CY301" s="9">
        <f>VLOOKUP($C301, Table3[#All], 60, 0)</f>
        <v>0.38890000000000002</v>
      </c>
      <c r="CZ301" s="9">
        <f>VLOOKUP($C301, Table3[#All], 61, 0)</f>
        <v>0.61109999999999998</v>
      </c>
      <c r="DA301" s="9">
        <f>VLOOKUP($C301, Table3[#All], 62, 0)</f>
        <v>0</v>
      </c>
      <c r="DB301" s="9">
        <f>VLOOKUP($C301, Table3[#All], 63, 0)</f>
        <v>0</v>
      </c>
      <c r="DC301" s="9">
        <f>VLOOKUP($C301, Table3[#All], 64, 0)</f>
        <v>0</v>
      </c>
      <c r="DD301" s="10">
        <f t="shared" si="275"/>
        <v>2</v>
      </c>
      <c r="DE301" s="11"/>
      <c r="DF301" s="9">
        <f>VLOOKUP($C301, Table3[#All], 65, 0)</f>
        <v>0.11109999999999999</v>
      </c>
      <c r="DG301" s="9"/>
      <c r="DH301" s="9">
        <f>VLOOKUP($C301, Table3[#All], 66, 0)</f>
        <v>0.11109999999999999</v>
      </c>
      <c r="DI301" s="9"/>
      <c r="DJ301" s="9">
        <f>VLOOKUP($C301, Table3[#All], 67, 0)</f>
        <v>0.77780000000000005</v>
      </c>
      <c r="DK301" s="14">
        <f t="shared" si="276"/>
        <v>5</v>
      </c>
      <c r="DL301" s="11"/>
      <c r="DM301" s="9">
        <f>VLOOKUP($C301, Table3[#All], 68, 0)</f>
        <v>0.88890000000000002</v>
      </c>
      <c r="DN301" s="9"/>
      <c r="DO301" s="9">
        <f>VLOOKUP($C301, Table3[#All], 69, 0)</f>
        <v>0.11109999999999999</v>
      </c>
      <c r="DP301" s="9">
        <f>VLOOKUP($C301, Table3[#All], 70, 0)</f>
        <v>0</v>
      </c>
      <c r="DQ301" s="9"/>
      <c r="DR301" s="14">
        <f t="shared" si="277"/>
        <v>1</v>
      </c>
      <c r="DS301" s="11"/>
      <c r="DT301" s="9">
        <f>VLOOKUP($C301, Table3[#All], 71, 0)</f>
        <v>0</v>
      </c>
      <c r="DU301" s="9">
        <f>VLOOKUP($C301, Table3[#All], 72, 0)</f>
        <v>0.83329999999999993</v>
      </c>
      <c r="DV301" s="9">
        <f>VLOOKUP($C301, Table3[#All], 73, 0)</f>
        <v>0.16670000000000001</v>
      </c>
      <c r="DW301" s="9">
        <f>VLOOKUP($C301, Table3[#All], 74, 0)</f>
        <v>0</v>
      </c>
      <c r="DX301" s="9">
        <f>VLOOKUP($C301, Table3[#All], 75, 0)</f>
        <v>0</v>
      </c>
      <c r="DY301" s="12">
        <f t="shared" si="266"/>
        <v>2</v>
      </c>
      <c r="DZ301" s="11"/>
      <c r="EA301" s="9">
        <f>VLOOKUP($C301, Table3[#All], 76, 0)</f>
        <v>1</v>
      </c>
      <c r="EB301" s="9">
        <f>VLOOKUP($C301, Table3[#All], 77, 0)</f>
        <v>0</v>
      </c>
      <c r="EC301" s="9">
        <f>VLOOKUP($C301, Table3[#All], 78, 0)</f>
        <v>0</v>
      </c>
      <c r="ED301" s="9">
        <f>VLOOKUP($C301, Table3[#All], 79, 0)</f>
        <v>0</v>
      </c>
      <c r="EE301" s="9">
        <f>VLOOKUP($C301, Table3[#All], 80, 0)</f>
        <v>0</v>
      </c>
      <c r="EF301" s="10">
        <f t="shared" si="278"/>
        <v>1</v>
      </c>
      <c r="EG301" s="9"/>
      <c r="EH301" s="9">
        <f>VLOOKUP($C301, Table3[#All], 81, 0)</f>
        <v>0</v>
      </c>
      <c r="EI301" s="9">
        <f>VLOOKUP($C301, Table3[#All], 82, 0)</f>
        <v>0</v>
      </c>
      <c r="EJ301" s="9">
        <f>VLOOKUP($C301, Table3[#All], 83, 0)</f>
        <v>0</v>
      </c>
      <c r="EK301" s="9">
        <f>VLOOKUP($C301, Table3[#All], 84, 0)</f>
        <v>0</v>
      </c>
      <c r="EL301" s="9">
        <f>VLOOKUP($C301, Table3[#All], 85, 0)</f>
        <v>1</v>
      </c>
      <c r="EM301" s="14">
        <f t="shared" si="279"/>
        <v>5</v>
      </c>
      <c r="EN301" s="11"/>
      <c r="EO301" s="9">
        <f>VLOOKUP($C301, Table3[#All], 86, 0)</f>
        <v>5.5599999999999997E-2</v>
      </c>
      <c r="EP301" s="9"/>
      <c r="EQ301" s="9">
        <f>VLOOKUP($C301, Table3[#All], 87, 0)</f>
        <v>0.94440000000000002</v>
      </c>
      <c r="ER301" s="9"/>
      <c r="ES301" s="9"/>
      <c r="ET301" s="14">
        <f t="shared" si="280"/>
        <v>3</v>
      </c>
      <c r="EU301" s="11"/>
      <c r="EV301" s="9">
        <f>VLOOKUP($C301, Table3[#All], 88, 0)</f>
        <v>0</v>
      </c>
      <c r="EW301" s="9">
        <f>VLOOKUP($C301, Table3[#All], 89, 0)</f>
        <v>1</v>
      </c>
      <c r="EX301" s="9">
        <f>VLOOKUP($C301, Table3[#All], 90, 0)</f>
        <v>0</v>
      </c>
      <c r="EY301" s="9">
        <f>VLOOKUP($C301, Table3[#All], 91, 0)</f>
        <v>0</v>
      </c>
      <c r="EZ301" s="9">
        <f>VLOOKUP($C301, Table3[#All], 92, 0)</f>
        <v>0</v>
      </c>
      <c r="FA301" s="12">
        <f t="shared" si="281"/>
        <v>2</v>
      </c>
      <c r="FB301" s="11"/>
      <c r="FC301" s="9">
        <f>VLOOKUP($C301, Table3[#All], 93, 0)</f>
        <v>0</v>
      </c>
      <c r="FD301" s="9">
        <f>VLOOKUP($C301, Table3[#All], 94, 0)</f>
        <v>0</v>
      </c>
      <c r="FE301" s="9">
        <f>VLOOKUP($C301, Table3[#All], 95, 0)</f>
        <v>0.83329999999999993</v>
      </c>
      <c r="FF301" s="9">
        <f>VLOOKUP($C301, Table3[#All], 96, 0)</f>
        <v>0.16670000000000001</v>
      </c>
      <c r="FG301" s="9"/>
      <c r="FH301" s="10">
        <f t="shared" si="282"/>
        <v>3</v>
      </c>
      <c r="FI301" s="11"/>
      <c r="FJ301" s="9">
        <f>VLOOKUP($C301, Table3[#All], 97, 0)</f>
        <v>0</v>
      </c>
      <c r="FK301" s="9">
        <f>VLOOKUP($C301, Table3[#All], 98, 0)</f>
        <v>0</v>
      </c>
      <c r="FL301" s="9">
        <f>VLOOKUP($C301, Table3[#All], 99, 0)</f>
        <v>0</v>
      </c>
      <c r="FM301" s="9">
        <f>VLOOKUP($C301, Table3[#All], 100, 0)</f>
        <v>1</v>
      </c>
      <c r="FN301" s="9">
        <f>VLOOKUP($C301, Table3[#All], 101, 0)</f>
        <v>0</v>
      </c>
      <c r="FO301" s="14">
        <f t="shared" si="283"/>
        <v>4</v>
      </c>
      <c r="FP301" s="11"/>
      <c r="FQ301" s="9">
        <f>VLOOKUP($C301, Table3[#All], 102, 0)</f>
        <v>0.94440000000000002</v>
      </c>
      <c r="FR301" s="9">
        <f>VLOOKUP($C301, Table3[#All], 103, 0)</f>
        <v>5.5599999999999997E-2</v>
      </c>
      <c r="FS301" s="9">
        <f>VLOOKUP($C301, Table3[#All], 104, 0)</f>
        <v>0</v>
      </c>
      <c r="FT301" s="9">
        <f>VLOOKUP($C301, Table3[#All], 105, 0)</f>
        <v>0</v>
      </c>
      <c r="FU301" s="9">
        <v>0</v>
      </c>
      <c r="FV301" s="10">
        <f t="shared" si="284"/>
        <v>1</v>
      </c>
      <c r="FW301" s="11"/>
      <c r="FX301" s="9">
        <f>VLOOKUP($C301, Table3[#All], 106, 0)</f>
        <v>0.77780000000000005</v>
      </c>
      <c r="FY301" s="9"/>
      <c r="FZ301" s="9">
        <f>VLOOKUP($C301, Table3[#All], 107, 0)</f>
        <v>0.22219999999999998</v>
      </c>
      <c r="GA301" s="9">
        <f>VLOOKUP($C301, Table3[#All], 108, 0)</f>
        <v>0</v>
      </c>
      <c r="GB301" s="9"/>
      <c r="GC301" s="10">
        <f t="shared" si="301"/>
        <v>1</v>
      </c>
      <c r="GD301" s="81"/>
      <c r="GE301" s="9">
        <f>VLOOKUP($C301, Table3[#All], 109, 0)</f>
        <v>0</v>
      </c>
      <c r="GF301" s="9">
        <f>VLOOKUP($C301, Table3[#All], 110, 0)</f>
        <v>0.71430000000000005</v>
      </c>
      <c r="GG301" s="9">
        <f>VLOOKUP($C301, Table3[#All], 111, 0)</f>
        <v>0.28570000000000001</v>
      </c>
      <c r="GH301" s="9"/>
      <c r="GI301" s="9">
        <f>VLOOKUP($C301, Table3[#All], 112, 0)</f>
        <v>0</v>
      </c>
      <c r="GJ301" s="12">
        <f t="shared" si="285"/>
        <v>3</v>
      </c>
      <c r="GK301" s="11"/>
      <c r="GL301" s="9">
        <f>VLOOKUP($C301, Table3[#All], 113, 0)</f>
        <v>0</v>
      </c>
      <c r="GM301" s="9">
        <f>VLOOKUP($C301, Table3[#All], 114, 0)</f>
        <v>0.38890000000000002</v>
      </c>
      <c r="GN301" s="9">
        <f>VLOOKUP($C301, Table3[#All], 115, 0)</f>
        <v>0.33329999999999999</v>
      </c>
      <c r="GO301" s="9">
        <f>VLOOKUP($C301, Table3[#All], 116, 0)</f>
        <v>0.27779999999999999</v>
      </c>
      <c r="GP301" s="9"/>
      <c r="GQ301" s="10">
        <f t="shared" si="286"/>
        <v>4</v>
      </c>
      <c r="GR301" s="11"/>
      <c r="GS301" s="9">
        <f>VLOOKUP($C301, Table2[#All], 3, 0)</f>
        <v>0</v>
      </c>
      <c r="GT301" s="9">
        <f>VLOOKUP($C301, Table2[#All], 4, 0)</f>
        <v>0</v>
      </c>
      <c r="GU301" s="9">
        <f>VLOOKUP($C301, Table2[#All], 5, 0)</f>
        <v>1</v>
      </c>
      <c r="GV301" s="9">
        <f>VLOOKUP($C301, Table2[#All], 6, 0)</f>
        <v>0</v>
      </c>
      <c r="GW301" s="9">
        <f>VLOOKUP($C301, Table2[#All], 7, 0)</f>
        <v>0</v>
      </c>
      <c r="GX301" s="10">
        <f t="shared" si="287"/>
        <v>3</v>
      </c>
      <c r="GY301" s="11"/>
      <c r="GZ301" s="9">
        <v>0</v>
      </c>
      <c r="HA301" s="9">
        <v>0</v>
      </c>
      <c r="HB301" s="9">
        <v>1</v>
      </c>
      <c r="HC301" s="9">
        <v>0</v>
      </c>
      <c r="HD301" s="9"/>
      <c r="HE301" s="10">
        <f t="shared" si="288"/>
        <v>3</v>
      </c>
      <c r="HF301" s="11"/>
      <c r="HG301" s="9">
        <f>VLOOKUP($C301, Table5[#All], 2, 0)</f>
        <v>0</v>
      </c>
      <c r="HH301" s="9">
        <f>VLOOKUP($C301, Table5[#All], 3, 0)</f>
        <v>0</v>
      </c>
      <c r="HI301" s="9">
        <f>VLOOKUP($C301, Table5[#All], 4, 0)</f>
        <v>0</v>
      </c>
      <c r="HJ301" s="9">
        <f>VLOOKUP($C301, Table5[#All], 5, 0)</f>
        <v>1</v>
      </c>
      <c r="HK301" s="9">
        <f>VLOOKUP($C301, Table5[#All], 6, 0)</f>
        <v>0</v>
      </c>
      <c r="HL301" s="10">
        <f t="shared" si="289"/>
        <v>4</v>
      </c>
      <c r="HM301" s="11"/>
      <c r="HN301" s="9">
        <f>VLOOKUP($C301, Table5[#All], 7, 0)</f>
        <v>0</v>
      </c>
      <c r="HO301" s="9">
        <f>VLOOKUP($C301, Table5[#All], 8, 0)</f>
        <v>1</v>
      </c>
      <c r="HP301" s="9">
        <f>VLOOKUP($C301, Table5[#All], 9, 0)</f>
        <v>0</v>
      </c>
      <c r="HQ301" s="9">
        <f>VLOOKUP($C301, Table5[#All], 10, 0)</f>
        <v>0</v>
      </c>
      <c r="HR301" s="9">
        <f>VLOOKUP($C301, Table5[#All], 11, 0)</f>
        <v>0</v>
      </c>
      <c r="HS301" s="10">
        <f t="shared" si="290"/>
        <v>2</v>
      </c>
      <c r="HT301" s="11"/>
      <c r="HU301" s="9">
        <f>VLOOKUP($C301, Table5[#All], 12, 0)</f>
        <v>1</v>
      </c>
      <c r="HV301" s="9">
        <f>VLOOKUP($C301, Table5[#All], 13, 0)</f>
        <v>0</v>
      </c>
      <c r="HW301" s="9">
        <f>VLOOKUP($C301, Table5[#All], 14, 0)</f>
        <v>0</v>
      </c>
      <c r="HX301" s="9">
        <f>VLOOKUP($C301, Table5[#All], 15, 0)</f>
        <v>0</v>
      </c>
      <c r="HY301" s="9">
        <f>VLOOKUP($C301, Table5[#All], 16, 0)</f>
        <v>0</v>
      </c>
      <c r="HZ301" s="10">
        <f t="shared" si="291"/>
        <v>1</v>
      </c>
      <c r="IA301" s="11"/>
      <c r="IB301" s="9">
        <f>VLOOKUP($C301, Table5[#All], 17, 0)</f>
        <v>0</v>
      </c>
      <c r="IC301" s="9">
        <f>VLOOKUP($C301, Table5[#All], 18, 0)</f>
        <v>1</v>
      </c>
      <c r="ID301" s="9">
        <f>VLOOKUP($C301, Table5[#All], 19, 0)</f>
        <v>0</v>
      </c>
      <c r="IE301" s="9">
        <f>VLOOKUP($C301, Table5[#All], 20, 0)</f>
        <v>0</v>
      </c>
      <c r="IF301" s="9">
        <f>VLOOKUP($C301, Table5[#All], 21, 0)</f>
        <v>0</v>
      </c>
      <c r="IG301" s="10">
        <f t="shared" si="292"/>
        <v>2</v>
      </c>
      <c r="IH301" s="11"/>
      <c r="II301" s="9">
        <f>VLOOKUP($C301, Table5[#All], 22, 0)</f>
        <v>1</v>
      </c>
      <c r="IJ301" s="9">
        <f>VLOOKUP($C301, Table5[#All], 23, 0)</f>
        <v>0</v>
      </c>
      <c r="IK301" s="9">
        <f>VLOOKUP($C301, Table5[#All], 24, 0)</f>
        <v>0</v>
      </c>
      <c r="IL301" s="9">
        <f>VLOOKUP($C301, Table5[#All], 25, 0)</f>
        <v>0</v>
      </c>
      <c r="IM301" s="9">
        <f>VLOOKUP($C301, Table5[#All], 26, 0)</f>
        <v>0</v>
      </c>
      <c r="IN301" s="10">
        <f t="shared" si="293"/>
        <v>1</v>
      </c>
      <c r="IO301" s="11"/>
      <c r="IP301" s="9">
        <v>1</v>
      </c>
      <c r="IQ301" s="9">
        <v>0</v>
      </c>
      <c r="IR301" s="9">
        <v>0</v>
      </c>
      <c r="IS301" s="9">
        <v>0</v>
      </c>
      <c r="IT301" s="9">
        <v>0</v>
      </c>
      <c r="IU301" s="10">
        <f t="shared" si="294"/>
        <v>1</v>
      </c>
      <c r="IV301" s="82"/>
    </row>
    <row r="302" spans="1:256" ht="16.3" thickTop="1" thickBot="1" x14ac:dyDescent="0.35">
      <c r="A302" s="16" t="s">
        <v>738</v>
      </c>
      <c r="B302" s="16" t="s">
        <v>751</v>
      </c>
      <c r="C302" s="16" t="s">
        <v>752</v>
      </c>
      <c r="D302" s="11"/>
      <c r="E302" s="9">
        <f>VLOOKUP($C302, Table3[#All], 2, 0)</f>
        <v>0</v>
      </c>
      <c r="F302" s="9"/>
      <c r="G302" s="9">
        <f>VLOOKUP($C302, Table3[#All], 3, 0)</f>
        <v>0</v>
      </c>
      <c r="H302" s="9">
        <f>VLOOKUP($C302, Table3[#All], 4, 0)</f>
        <v>0.28000000000000003</v>
      </c>
      <c r="I302" s="9">
        <f>VLOOKUP($C302, Table3[#All], 5, 0)</f>
        <v>0.72</v>
      </c>
      <c r="J302" s="10">
        <f t="shared" si="295"/>
        <v>5</v>
      </c>
      <c r="K302" s="11"/>
      <c r="L302" s="9">
        <f>VLOOKUP($C302, Table3[#All], 6, 0)</f>
        <v>0</v>
      </c>
      <c r="M302" s="9"/>
      <c r="N302" s="9">
        <f>VLOOKUP($C302, Table3[#All], 7, 0)</f>
        <v>0</v>
      </c>
      <c r="O302" s="9">
        <f>VLOOKUP($C302, Table3[#All], 8, 0)</f>
        <v>1</v>
      </c>
      <c r="P302" s="9">
        <f>VLOOKUP($C302, Table3[#All], 9, 0)</f>
        <v>0</v>
      </c>
      <c r="Q302" s="10">
        <f t="shared" si="296"/>
        <v>4</v>
      </c>
      <c r="R302" s="11"/>
      <c r="S302" s="9">
        <f>VLOOKUP($C302, Table3[#All], 10, 0)</f>
        <v>0</v>
      </c>
      <c r="T302" s="9">
        <f>VLOOKUP($C302, Table3[#All], 11, 0)</f>
        <v>0.76</v>
      </c>
      <c r="U302" s="9">
        <f>VLOOKUP($C302, Table3[#All], 12, 0)</f>
        <v>0.24</v>
      </c>
      <c r="V302" s="9">
        <f>VLOOKUP($C302, Table3[#All], 13, 0)</f>
        <v>0</v>
      </c>
      <c r="W302" s="9">
        <f>VLOOKUP($C302, Table3[#All], 14, 0)</f>
        <v>0</v>
      </c>
      <c r="X302" s="10">
        <f t="shared" si="297"/>
        <v>2</v>
      </c>
      <c r="Y302" s="11"/>
      <c r="Z302" s="9">
        <f>VLOOKUP($C302, Table3[#All], 15, 0)</f>
        <v>0</v>
      </c>
      <c r="AA302" s="9">
        <f>VLOOKUP($C302, Table3[#All], 16, 0)</f>
        <v>0.8</v>
      </c>
      <c r="AB302" s="9">
        <f>VLOOKUP($C302, Table3[#All], 17, 0)</f>
        <v>0.2</v>
      </c>
      <c r="AC302" s="9">
        <f>VLOOKUP($C302, Table3[#All], 18, 0)</f>
        <v>0</v>
      </c>
      <c r="AD302" s="9">
        <f>VLOOKUP($C302, Table3[#All], 19, 0)</f>
        <v>0</v>
      </c>
      <c r="AE302" s="10">
        <f t="shared" si="267"/>
        <v>2</v>
      </c>
      <c r="AF302" s="11"/>
      <c r="AG302" s="9">
        <f>VLOOKUP($C302, Table3[#All], 20, 0)</f>
        <v>0</v>
      </c>
      <c r="AH302" s="9">
        <f>VLOOKUP($C302, Table3[#All], 21, 0)</f>
        <v>0</v>
      </c>
      <c r="AI302" s="9">
        <f>VLOOKUP($C302, Table3[#All], 22, 0)</f>
        <v>1</v>
      </c>
      <c r="AJ302" s="9"/>
      <c r="AK302" s="9"/>
      <c r="AL302" s="10">
        <f t="shared" si="268"/>
        <v>3</v>
      </c>
      <c r="AM302" s="11"/>
      <c r="AN302" s="9">
        <f>VLOOKUP($C302, Table3[#All], 23, 0)</f>
        <v>1</v>
      </c>
      <c r="AO302" s="9">
        <f>VLOOKUP($C302, Table3[#All], 24, 0)</f>
        <v>0</v>
      </c>
      <c r="AP302" s="9">
        <f>VLOOKUP($C302, Table3[#All], 25, 0)</f>
        <v>0</v>
      </c>
      <c r="AQ302" s="9">
        <f>VLOOKUP($C302, Table3[#All], 26, 0)</f>
        <v>0</v>
      </c>
      <c r="AR302" s="9"/>
      <c r="AS302" s="12">
        <f t="shared" si="269"/>
        <v>1</v>
      </c>
      <c r="AT302" s="11"/>
      <c r="AU302" s="9">
        <f>VLOOKUP($C302, Table3[#All], 27, 0)</f>
        <v>0.6</v>
      </c>
      <c r="AV302" s="9">
        <f>VLOOKUP($C302, Table3[#All], 28, 0)</f>
        <v>0.04</v>
      </c>
      <c r="AW302" s="9">
        <f>VLOOKUP($C302, Table3[#All], 29, 0)</f>
        <v>0.36</v>
      </c>
      <c r="AX302" s="9"/>
      <c r="AY302" s="9"/>
      <c r="AZ302" s="10">
        <f t="shared" si="298"/>
        <v>3</v>
      </c>
      <c r="BA302" s="11"/>
      <c r="BB302" s="9">
        <f>VLOOKUP($C302, Table3[#All], 30, 0)</f>
        <v>0.12</v>
      </c>
      <c r="BC302" s="9">
        <f>VLOOKUP($C302, Table3[#All], 31, 0)</f>
        <v>0.88</v>
      </c>
      <c r="BD302" s="9">
        <f>VLOOKUP($C302, Table3[#All], 32, 0)</f>
        <v>0</v>
      </c>
      <c r="BE302" s="9">
        <f>VLOOKUP($C302, Table3[#All], 33, 0)</f>
        <v>0</v>
      </c>
      <c r="BF302" s="9"/>
      <c r="BG302" s="10">
        <f t="shared" si="299"/>
        <v>2</v>
      </c>
      <c r="BH302" s="81"/>
      <c r="BI302" s="9">
        <f>VLOOKUP($C302, Table3[#All], 34, 0)</f>
        <v>0</v>
      </c>
      <c r="BJ302" s="9">
        <f>VLOOKUP($C302, Table3[#All], 35, 0)</f>
        <v>0</v>
      </c>
      <c r="BK302" s="9">
        <f>VLOOKUP($C302, Table3[#All], 36, 0)</f>
        <v>0</v>
      </c>
      <c r="BL302" s="9">
        <f>VLOOKUP($C302, Table3[#All], 37, 0)</f>
        <v>0</v>
      </c>
      <c r="BM302" s="9">
        <f>VLOOKUP($C302, Table3[#All], 38, 0)</f>
        <v>0</v>
      </c>
      <c r="BN302" s="10" t="str">
        <f t="shared" si="300"/>
        <v>N/A</v>
      </c>
      <c r="BO302" s="11"/>
      <c r="BP302" s="9">
        <f>VLOOKUP($C302, Table3[#All], 39, 0)</f>
        <v>0</v>
      </c>
      <c r="BQ302" s="9">
        <f>VLOOKUP($C302, Table3[#All], 40, 0)</f>
        <v>1</v>
      </c>
      <c r="BR302" s="9">
        <f>VLOOKUP($C302, Table3[#All], 41, 0)</f>
        <v>0</v>
      </c>
      <c r="BS302" s="9">
        <f>VLOOKUP($C302, Table3[#All], 42, 0)</f>
        <v>0</v>
      </c>
      <c r="BT302" s="9"/>
      <c r="BU302" s="10">
        <f t="shared" si="270"/>
        <v>2</v>
      </c>
      <c r="BV302" s="11"/>
      <c r="BW302" s="9">
        <f>VLOOKUP($C302, Table3[#All], 43, 0)</f>
        <v>0</v>
      </c>
      <c r="BX302" s="9">
        <f>VLOOKUP($C302, Table3[#All], 44, 0)</f>
        <v>1</v>
      </c>
      <c r="BY302" s="9">
        <f>VLOOKUP($C302, Table3[#All], 45, 0)</f>
        <v>0</v>
      </c>
      <c r="BZ302" s="9"/>
      <c r="CA302" s="9"/>
      <c r="CB302" s="10">
        <f t="shared" si="271"/>
        <v>2</v>
      </c>
      <c r="CC302" s="81"/>
      <c r="CD302" s="9">
        <f>VLOOKUP($C302, Table3[#All], 46, 0)</f>
        <v>0.92</v>
      </c>
      <c r="CE302" s="9">
        <f>VLOOKUP($C302, Table3[#All], 47, 0)</f>
        <v>0.08</v>
      </c>
      <c r="CF302" s="9">
        <f>VLOOKUP($C302, Table3[#All], 48, 0)</f>
        <v>0</v>
      </c>
      <c r="CG302" s="9">
        <f>VLOOKUP($C302, Table3[#All], 49, 0)</f>
        <v>0</v>
      </c>
      <c r="CH302" s="9">
        <f>VLOOKUP($C302, Table3[#All], 50, 0)</f>
        <v>0</v>
      </c>
      <c r="CI302" s="12">
        <f t="shared" si="272"/>
        <v>1</v>
      </c>
      <c r="CJ302" s="13"/>
      <c r="CK302" s="9">
        <f>VLOOKUP($C302, Table3[#All], 51, 0)</f>
        <v>0</v>
      </c>
      <c r="CL302" s="9">
        <f>VLOOKUP($C302, Table3[#All], 52, 0)</f>
        <v>1</v>
      </c>
      <c r="CM302" s="9">
        <f>VLOOKUP($C302, Table3[#All], 53, 0)</f>
        <v>0</v>
      </c>
      <c r="CN302" s="9">
        <f>VLOOKUP($C302, Table3[#All], 54, 0)</f>
        <v>0</v>
      </c>
      <c r="CO302" s="9"/>
      <c r="CP302" s="10">
        <f t="shared" si="273"/>
        <v>2</v>
      </c>
      <c r="CQ302" s="11"/>
      <c r="CR302" s="9">
        <f>VLOOKUP($C302, Table3[#All], 55, 0)</f>
        <v>0.48</v>
      </c>
      <c r="CS302" s="9">
        <f>VLOOKUP($C302, Table3[#All], 56, 0)</f>
        <v>0.48</v>
      </c>
      <c r="CT302" s="9">
        <f>VLOOKUP($C302, Table3[#All], 57, 0)</f>
        <v>0.04</v>
      </c>
      <c r="CU302" s="9">
        <f>VLOOKUP($C302, Table3[#All], 58, 0)</f>
        <v>0</v>
      </c>
      <c r="CV302" s="9">
        <f>VLOOKUP($C302, Table3[#All], 59, 0)</f>
        <v>0</v>
      </c>
      <c r="CW302" s="14">
        <f t="shared" si="274"/>
        <v>2</v>
      </c>
      <c r="CX302" s="81"/>
      <c r="CY302" s="9">
        <f>VLOOKUP($C302, Table3[#All], 60, 0)</f>
        <v>1</v>
      </c>
      <c r="CZ302" s="9">
        <f>VLOOKUP($C302, Table3[#All], 61, 0)</f>
        <v>0</v>
      </c>
      <c r="DA302" s="9">
        <f>VLOOKUP($C302, Table3[#All], 62, 0)</f>
        <v>0</v>
      </c>
      <c r="DB302" s="9">
        <f>VLOOKUP($C302, Table3[#All], 63, 0)</f>
        <v>0</v>
      </c>
      <c r="DC302" s="9">
        <f>VLOOKUP($C302, Table3[#All], 64, 0)</f>
        <v>0</v>
      </c>
      <c r="DD302" s="10">
        <f t="shared" si="275"/>
        <v>1</v>
      </c>
      <c r="DE302" s="11"/>
      <c r="DF302" s="9">
        <f>VLOOKUP($C302, Table3[#All], 65, 0)</f>
        <v>0</v>
      </c>
      <c r="DG302" s="9"/>
      <c r="DH302" s="9">
        <f>VLOOKUP($C302, Table3[#All], 66, 0)</f>
        <v>0.68</v>
      </c>
      <c r="DI302" s="9"/>
      <c r="DJ302" s="9">
        <f>VLOOKUP($C302, Table3[#All], 67, 0)</f>
        <v>0.32</v>
      </c>
      <c r="DK302" s="14">
        <f t="shared" si="276"/>
        <v>5</v>
      </c>
      <c r="DL302" s="11"/>
      <c r="DM302" s="9">
        <f>VLOOKUP($C302, Table3[#All], 68, 0)</f>
        <v>1</v>
      </c>
      <c r="DN302" s="9"/>
      <c r="DO302" s="9">
        <f>VLOOKUP($C302, Table3[#All], 69, 0)</f>
        <v>0</v>
      </c>
      <c r="DP302" s="9">
        <f>VLOOKUP($C302, Table3[#All], 70, 0)</f>
        <v>0</v>
      </c>
      <c r="DQ302" s="9"/>
      <c r="DR302" s="14">
        <f t="shared" si="277"/>
        <v>1</v>
      </c>
      <c r="DS302" s="11"/>
      <c r="DT302" s="9">
        <f>VLOOKUP($C302, Table3[#All], 71, 0)</f>
        <v>0</v>
      </c>
      <c r="DU302" s="9">
        <f>VLOOKUP($C302, Table3[#All], 72, 0)</f>
        <v>0</v>
      </c>
      <c r="DV302" s="9">
        <f>VLOOKUP($C302, Table3[#All], 73, 0)</f>
        <v>0</v>
      </c>
      <c r="DW302" s="9">
        <f>VLOOKUP($C302, Table3[#All], 74, 0)</f>
        <v>0.8</v>
      </c>
      <c r="DX302" s="9">
        <f>VLOOKUP($C302, Table3[#All], 75, 0)</f>
        <v>0.2</v>
      </c>
      <c r="DY302" s="12">
        <f t="shared" si="266"/>
        <v>4</v>
      </c>
      <c r="DZ302" s="11"/>
      <c r="EA302" s="9">
        <f>VLOOKUP($C302, Table3[#All], 76, 0)</f>
        <v>1</v>
      </c>
      <c r="EB302" s="9">
        <f>VLOOKUP($C302, Table3[#All], 77, 0)</f>
        <v>0</v>
      </c>
      <c r="EC302" s="9">
        <f>VLOOKUP($C302, Table3[#All], 78, 0)</f>
        <v>0</v>
      </c>
      <c r="ED302" s="9">
        <f>VLOOKUP($C302, Table3[#All], 79, 0)</f>
        <v>0</v>
      </c>
      <c r="EE302" s="9">
        <f>VLOOKUP($C302, Table3[#All], 80, 0)</f>
        <v>0</v>
      </c>
      <c r="EF302" s="10">
        <f t="shared" si="278"/>
        <v>1</v>
      </c>
      <c r="EG302" s="9"/>
      <c r="EH302" s="9">
        <f>VLOOKUP($C302, Table3[#All], 81, 0)</f>
        <v>1</v>
      </c>
      <c r="EI302" s="9">
        <f>VLOOKUP($C302, Table3[#All], 82, 0)</f>
        <v>0</v>
      </c>
      <c r="EJ302" s="9">
        <f>VLOOKUP($C302, Table3[#All], 83, 0)</f>
        <v>0</v>
      </c>
      <c r="EK302" s="9">
        <f>VLOOKUP($C302, Table3[#All], 84, 0)</f>
        <v>0</v>
      </c>
      <c r="EL302" s="9">
        <f>VLOOKUP($C302, Table3[#All], 85, 0)</f>
        <v>0</v>
      </c>
      <c r="EM302" s="14">
        <f t="shared" si="279"/>
        <v>1</v>
      </c>
      <c r="EN302" s="11"/>
      <c r="EO302" s="9">
        <f>VLOOKUP($C302, Table3[#All], 86, 0)</f>
        <v>0</v>
      </c>
      <c r="EP302" s="9"/>
      <c r="EQ302" s="9">
        <f>VLOOKUP($C302, Table3[#All], 87, 0)</f>
        <v>1</v>
      </c>
      <c r="ER302" s="9"/>
      <c r="ES302" s="9"/>
      <c r="ET302" s="14">
        <f t="shared" si="280"/>
        <v>3</v>
      </c>
      <c r="EU302" s="11"/>
      <c r="EV302" s="9">
        <f>VLOOKUP($C302, Table3[#All], 88, 0)</f>
        <v>1</v>
      </c>
      <c r="EW302" s="9">
        <f>VLOOKUP($C302, Table3[#All], 89, 0)</f>
        <v>0</v>
      </c>
      <c r="EX302" s="9">
        <f>VLOOKUP($C302, Table3[#All], 90, 0)</f>
        <v>0</v>
      </c>
      <c r="EY302" s="9">
        <f>VLOOKUP($C302, Table3[#All], 91, 0)</f>
        <v>0</v>
      </c>
      <c r="EZ302" s="9">
        <f>VLOOKUP($C302, Table3[#All], 92, 0)</f>
        <v>0</v>
      </c>
      <c r="FA302" s="12">
        <f t="shared" si="281"/>
        <v>1</v>
      </c>
      <c r="FB302" s="11"/>
      <c r="FC302" s="9">
        <f>VLOOKUP($C302, Table3[#All], 93, 0)</f>
        <v>0</v>
      </c>
      <c r="FD302" s="9">
        <f>VLOOKUP($C302, Table3[#All], 94, 0)</f>
        <v>1</v>
      </c>
      <c r="FE302" s="9">
        <f>VLOOKUP($C302, Table3[#All], 95, 0)</f>
        <v>0</v>
      </c>
      <c r="FF302" s="9">
        <f>VLOOKUP($C302, Table3[#All], 96, 0)</f>
        <v>0</v>
      </c>
      <c r="FG302" s="9"/>
      <c r="FH302" s="10">
        <f t="shared" si="282"/>
        <v>2</v>
      </c>
      <c r="FI302" s="11"/>
      <c r="FJ302" s="9">
        <f>VLOOKUP($C302, Table3[#All], 97, 0)</f>
        <v>1</v>
      </c>
      <c r="FK302" s="9">
        <f>VLOOKUP($C302, Table3[#All], 98, 0)</f>
        <v>0</v>
      </c>
      <c r="FL302" s="9">
        <f>VLOOKUP($C302, Table3[#All], 99, 0)</f>
        <v>0</v>
      </c>
      <c r="FM302" s="9">
        <f>VLOOKUP($C302, Table3[#All], 100, 0)</f>
        <v>0</v>
      </c>
      <c r="FN302" s="9">
        <f>VLOOKUP($C302, Table3[#All], 101, 0)</f>
        <v>0</v>
      </c>
      <c r="FO302" s="14">
        <f t="shared" si="283"/>
        <v>1</v>
      </c>
      <c r="FP302" s="11"/>
      <c r="FQ302" s="9">
        <f>VLOOKUP($C302, Table3[#All], 102, 0)</f>
        <v>1</v>
      </c>
      <c r="FR302" s="9">
        <f>VLOOKUP($C302, Table3[#All], 103, 0)</f>
        <v>0</v>
      </c>
      <c r="FS302" s="9">
        <f>VLOOKUP($C302, Table3[#All], 104, 0)</f>
        <v>0</v>
      </c>
      <c r="FT302" s="9">
        <f>VLOOKUP($C302, Table3[#All], 105, 0)</f>
        <v>0</v>
      </c>
      <c r="FU302" s="9">
        <v>0</v>
      </c>
      <c r="FV302" s="10">
        <f t="shared" si="284"/>
        <v>1</v>
      </c>
      <c r="FW302" s="11"/>
      <c r="FX302" s="9">
        <f>VLOOKUP($C302, Table3[#All], 106, 0)</f>
        <v>0</v>
      </c>
      <c r="FY302" s="9"/>
      <c r="FZ302" s="9">
        <f>VLOOKUP($C302, Table3[#All], 107, 0)</f>
        <v>0.4</v>
      </c>
      <c r="GA302" s="9">
        <f>VLOOKUP($C302, Table3[#All], 108, 0)</f>
        <v>0.6</v>
      </c>
      <c r="GB302" s="9"/>
      <c r="GC302" s="10">
        <f t="shared" si="301"/>
        <v>4</v>
      </c>
      <c r="GD302" s="81"/>
      <c r="GE302" s="9">
        <f>VLOOKUP($C302, Table3[#All], 109, 0)</f>
        <v>0</v>
      </c>
      <c r="GF302" s="9">
        <f>VLOOKUP($C302, Table3[#All], 110, 0)</f>
        <v>0.8</v>
      </c>
      <c r="GG302" s="9">
        <f>VLOOKUP($C302, Table3[#All], 111, 0)</f>
        <v>0.2</v>
      </c>
      <c r="GH302" s="9"/>
      <c r="GI302" s="9">
        <f>VLOOKUP($C302, Table3[#All], 112, 0)</f>
        <v>0</v>
      </c>
      <c r="GJ302" s="12">
        <f t="shared" si="285"/>
        <v>2</v>
      </c>
      <c r="GK302" s="11"/>
      <c r="GL302" s="9">
        <f>VLOOKUP($C302, Table3[#All], 113, 0)</f>
        <v>0</v>
      </c>
      <c r="GM302" s="9">
        <f>VLOOKUP($C302, Table3[#All], 114, 0)</f>
        <v>0.32</v>
      </c>
      <c r="GN302" s="9">
        <f>VLOOKUP($C302, Table3[#All], 115, 0)</f>
        <v>0.36</v>
      </c>
      <c r="GO302" s="9">
        <f>VLOOKUP($C302, Table3[#All], 116, 0)</f>
        <v>0.32</v>
      </c>
      <c r="GP302" s="9"/>
      <c r="GQ302" s="10">
        <f t="shared" si="286"/>
        <v>4</v>
      </c>
      <c r="GR302" s="11"/>
      <c r="GS302" s="9">
        <f>VLOOKUP($C302, Table2[#All], 3, 0)</f>
        <v>0</v>
      </c>
      <c r="GT302" s="9">
        <f>VLOOKUP($C302, Table2[#All], 4, 0)</f>
        <v>0</v>
      </c>
      <c r="GU302" s="9">
        <f>VLOOKUP($C302, Table2[#All], 5, 0)</f>
        <v>1</v>
      </c>
      <c r="GV302" s="9">
        <f>VLOOKUP($C302, Table2[#All], 6, 0)</f>
        <v>0</v>
      </c>
      <c r="GW302" s="9">
        <f>VLOOKUP($C302, Table2[#All], 7, 0)</f>
        <v>0</v>
      </c>
      <c r="GX302" s="10">
        <f t="shared" si="287"/>
        <v>3</v>
      </c>
      <c r="GY302" s="11"/>
      <c r="GZ302" s="9">
        <v>0</v>
      </c>
      <c r="HA302" s="9">
        <v>0</v>
      </c>
      <c r="HB302" s="9">
        <v>1</v>
      </c>
      <c r="HC302" s="9">
        <v>0</v>
      </c>
      <c r="HD302" s="9"/>
      <c r="HE302" s="10">
        <f t="shared" si="288"/>
        <v>3</v>
      </c>
      <c r="HF302" s="11"/>
      <c r="HG302" s="9">
        <f>VLOOKUP($C302, Table5[#All], 2, 0)</f>
        <v>0</v>
      </c>
      <c r="HH302" s="9">
        <f>VLOOKUP($C302, Table5[#All], 3, 0)</f>
        <v>0</v>
      </c>
      <c r="HI302" s="9">
        <f>VLOOKUP($C302, Table5[#All], 4, 0)</f>
        <v>0</v>
      </c>
      <c r="HJ302" s="9">
        <f>VLOOKUP($C302, Table5[#All], 5, 0)</f>
        <v>0</v>
      </c>
      <c r="HK302" s="9">
        <f>VLOOKUP($C302, Table5[#All], 6, 0)</f>
        <v>1</v>
      </c>
      <c r="HL302" s="10">
        <f t="shared" si="289"/>
        <v>5</v>
      </c>
      <c r="HM302" s="11"/>
      <c r="HN302" s="9">
        <f>VLOOKUP($C302, Table5[#All], 7, 0)</f>
        <v>0</v>
      </c>
      <c r="HO302" s="9">
        <f>VLOOKUP($C302, Table5[#All], 8, 0)</f>
        <v>1</v>
      </c>
      <c r="HP302" s="9">
        <f>VLOOKUP($C302, Table5[#All], 9, 0)</f>
        <v>0</v>
      </c>
      <c r="HQ302" s="9">
        <f>VLOOKUP($C302, Table5[#All], 10, 0)</f>
        <v>0</v>
      </c>
      <c r="HR302" s="9">
        <f>VLOOKUP($C302, Table5[#All], 11, 0)</f>
        <v>0</v>
      </c>
      <c r="HS302" s="10">
        <f t="shared" si="290"/>
        <v>2</v>
      </c>
      <c r="HT302" s="11"/>
      <c r="HU302" s="9">
        <f>VLOOKUP($C302, Table5[#All], 12, 0)</f>
        <v>0</v>
      </c>
      <c r="HV302" s="9">
        <f>VLOOKUP($C302, Table5[#All], 13, 0)</f>
        <v>1</v>
      </c>
      <c r="HW302" s="9">
        <f>VLOOKUP($C302, Table5[#All], 14, 0)</f>
        <v>0</v>
      </c>
      <c r="HX302" s="9">
        <f>VLOOKUP($C302, Table5[#All], 15, 0)</f>
        <v>0</v>
      </c>
      <c r="HY302" s="9">
        <f>VLOOKUP($C302, Table5[#All], 16, 0)</f>
        <v>0</v>
      </c>
      <c r="HZ302" s="10">
        <f t="shared" si="291"/>
        <v>2</v>
      </c>
      <c r="IA302" s="11"/>
      <c r="IB302" s="9">
        <f>VLOOKUP($C302, Table5[#All], 17, 0)</f>
        <v>1</v>
      </c>
      <c r="IC302" s="9">
        <f>VLOOKUP($C302, Table5[#All], 18, 0)</f>
        <v>0</v>
      </c>
      <c r="ID302" s="9">
        <f>VLOOKUP($C302, Table5[#All], 19, 0)</f>
        <v>0</v>
      </c>
      <c r="IE302" s="9">
        <f>VLOOKUP($C302, Table5[#All], 20, 0)</f>
        <v>0</v>
      </c>
      <c r="IF302" s="9">
        <f>VLOOKUP($C302, Table5[#All], 21, 0)</f>
        <v>0</v>
      </c>
      <c r="IG302" s="10">
        <f t="shared" si="292"/>
        <v>1</v>
      </c>
      <c r="IH302" s="11"/>
      <c r="II302" s="9">
        <f>VLOOKUP($C302, Table5[#All], 22, 0)</f>
        <v>1</v>
      </c>
      <c r="IJ302" s="9">
        <f>VLOOKUP($C302, Table5[#All], 23, 0)</f>
        <v>0</v>
      </c>
      <c r="IK302" s="9">
        <f>VLOOKUP($C302, Table5[#All], 24, 0)</f>
        <v>0</v>
      </c>
      <c r="IL302" s="9">
        <f>VLOOKUP($C302, Table5[#All], 25, 0)</f>
        <v>0</v>
      </c>
      <c r="IM302" s="9">
        <f>VLOOKUP($C302, Table5[#All], 26, 0)</f>
        <v>0</v>
      </c>
      <c r="IN302" s="10">
        <f t="shared" si="293"/>
        <v>1</v>
      </c>
      <c r="IO302" s="11"/>
      <c r="IP302" s="9">
        <v>1</v>
      </c>
      <c r="IQ302" s="9">
        <v>0</v>
      </c>
      <c r="IR302" s="9">
        <v>0</v>
      </c>
      <c r="IS302" s="9">
        <v>0</v>
      </c>
      <c r="IT302" s="9">
        <v>0</v>
      </c>
      <c r="IU302" s="10">
        <f t="shared" si="294"/>
        <v>1</v>
      </c>
      <c r="IV302" s="82"/>
    </row>
    <row r="303" spans="1:256" ht="16.3" thickTop="1" thickBot="1" x14ac:dyDescent="0.35">
      <c r="A303" s="16" t="s">
        <v>753</v>
      </c>
      <c r="B303" s="16" t="s">
        <v>754</v>
      </c>
      <c r="C303" s="16" t="s">
        <v>755</v>
      </c>
      <c r="D303" s="11"/>
      <c r="E303" s="9">
        <f>VLOOKUP($C303, Table3[#All], 2, 0)</f>
        <v>0</v>
      </c>
      <c r="F303" s="9"/>
      <c r="G303" s="9">
        <f>VLOOKUP($C303, Table3[#All], 3, 0)</f>
        <v>5.4100000000000002E-2</v>
      </c>
      <c r="H303" s="9">
        <f>VLOOKUP($C303, Table3[#All], 4, 0)</f>
        <v>0.67569999999999997</v>
      </c>
      <c r="I303" s="9">
        <f>VLOOKUP($C303, Table3[#All], 5, 0)</f>
        <v>0.27029999999999998</v>
      </c>
      <c r="J303" s="10">
        <f t="shared" si="295"/>
        <v>5</v>
      </c>
      <c r="K303" s="11"/>
      <c r="L303" s="9">
        <f>VLOOKUP($C303, Table3[#All], 6, 0)</f>
        <v>0</v>
      </c>
      <c r="M303" s="9"/>
      <c r="N303" s="9">
        <f>VLOOKUP($C303, Table3[#All], 7, 0)</f>
        <v>0</v>
      </c>
      <c r="O303" s="9">
        <f>VLOOKUP($C303, Table3[#All], 8, 0)</f>
        <v>1</v>
      </c>
      <c r="P303" s="9">
        <f>VLOOKUP($C303, Table3[#All], 9, 0)</f>
        <v>0</v>
      </c>
      <c r="Q303" s="10">
        <f t="shared" si="296"/>
        <v>4</v>
      </c>
      <c r="R303" s="11"/>
      <c r="S303" s="9">
        <f>VLOOKUP($C303, Table3[#All], 10, 0)</f>
        <v>0</v>
      </c>
      <c r="T303" s="9">
        <f>VLOOKUP($C303, Table3[#All], 11, 0)</f>
        <v>0.86109999999999998</v>
      </c>
      <c r="U303" s="9">
        <f>VLOOKUP($C303, Table3[#All], 12, 0)</f>
        <v>0.1389</v>
      </c>
      <c r="V303" s="9">
        <f>VLOOKUP($C303, Table3[#All], 13, 0)</f>
        <v>0</v>
      </c>
      <c r="W303" s="9">
        <f>VLOOKUP($C303, Table3[#All], 14, 0)</f>
        <v>0</v>
      </c>
      <c r="X303" s="10">
        <f t="shared" si="297"/>
        <v>2</v>
      </c>
      <c r="Y303" s="11"/>
      <c r="Z303" s="9">
        <f>VLOOKUP($C303, Table3[#All], 15, 0)</f>
        <v>0.12119999999999999</v>
      </c>
      <c r="AA303" s="9">
        <f>VLOOKUP($C303, Table3[#All], 16, 0)</f>
        <v>0.81819999999999993</v>
      </c>
      <c r="AB303" s="9">
        <f>VLOOKUP($C303, Table3[#All], 17, 0)</f>
        <v>6.0599999999999994E-2</v>
      </c>
      <c r="AC303" s="9">
        <f>VLOOKUP($C303, Table3[#All], 18, 0)</f>
        <v>0</v>
      </c>
      <c r="AD303" s="9">
        <f>VLOOKUP($C303, Table3[#All], 19, 0)</f>
        <v>0</v>
      </c>
      <c r="AE303" s="10">
        <f t="shared" si="267"/>
        <v>2</v>
      </c>
      <c r="AF303" s="11"/>
      <c r="AG303" s="9">
        <f>VLOOKUP($C303, Table3[#All], 20, 0)</f>
        <v>0.1081</v>
      </c>
      <c r="AH303" s="9">
        <f>VLOOKUP($C303, Table3[#All], 21, 0)</f>
        <v>0.72970000000000002</v>
      </c>
      <c r="AI303" s="9">
        <f>VLOOKUP($C303, Table3[#All], 22, 0)</f>
        <v>0.16219999999999998</v>
      </c>
      <c r="AJ303" s="9"/>
      <c r="AK303" s="9"/>
      <c r="AL303" s="10">
        <f t="shared" si="268"/>
        <v>2</v>
      </c>
      <c r="AM303" s="11"/>
      <c r="AN303" s="9">
        <f>VLOOKUP($C303, Table3[#All], 23, 0)</f>
        <v>0</v>
      </c>
      <c r="AO303" s="9">
        <f>VLOOKUP($C303, Table3[#All], 24, 0)</f>
        <v>1</v>
      </c>
      <c r="AP303" s="9">
        <f>VLOOKUP($C303, Table3[#All], 25, 0)</f>
        <v>0</v>
      </c>
      <c r="AQ303" s="9">
        <f>VLOOKUP($C303, Table3[#All], 26, 0)</f>
        <v>0</v>
      </c>
      <c r="AR303" s="9"/>
      <c r="AS303" s="12">
        <f t="shared" si="269"/>
        <v>2</v>
      </c>
      <c r="AT303" s="11"/>
      <c r="AU303" s="9">
        <f>VLOOKUP($C303, Table3[#All], 27, 0)</f>
        <v>0.64859999999999995</v>
      </c>
      <c r="AV303" s="9">
        <f>VLOOKUP($C303, Table3[#All], 28, 0)</f>
        <v>2.7000000000000003E-2</v>
      </c>
      <c r="AW303" s="9">
        <f>VLOOKUP($C303, Table3[#All], 29, 0)</f>
        <v>0.32429999999999998</v>
      </c>
      <c r="AX303" s="9"/>
      <c r="AY303" s="9"/>
      <c r="AZ303" s="10">
        <f t="shared" si="298"/>
        <v>3</v>
      </c>
      <c r="BA303" s="11"/>
      <c r="BB303" s="9">
        <f>VLOOKUP($C303, Table3[#All], 30, 0)</f>
        <v>0.45950000000000002</v>
      </c>
      <c r="BC303" s="9">
        <f>VLOOKUP($C303, Table3[#All], 31, 0)</f>
        <v>0.48649999999999999</v>
      </c>
      <c r="BD303" s="9">
        <f>VLOOKUP($C303, Table3[#All], 32, 0)</f>
        <v>5.4100000000000002E-2</v>
      </c>
      <c r="BE303" s="9">
        <f>VLOOKUP($C303, Table3[#All], 33, 0)</f>
        <v>0</v>
      </c>
      <c r="BF303" s="9"/>
      <c r="BG303" s="10">
        <f t="shared" si="299"/>
        <v>2</v>
      </c>
      <c r="BH303" s="81"/>
      <c r="BI303" s="9">
        <f>VLOOKUP($C303, Table3[#All], 34, 0)</f>
        <v>0</v>
      </c>
      <c r="BJ303" s="9">
        <f>VLOOKUP($C303, Table3[#All], 35, 0)</f>
        <v>0</v>
      </c>
      <c r="BK303" s="9">
        <f>VLOOKUP($C303, Table3[#All], 36, 0)</f>
        <v>0</v>
      </c>
      <c r="BL303" s="9">
        <f>VLOOKUP($C303, Table3[#All], 37, 0)</f>
        <v>0</v>
      </c>
      <c r="BM303" s="9">
        <f>VLOOKUP($C303, Table3[#All], 38, 0)</f>
        <v>0</v>
      </c>
      <c r="BN303" s="10" t="str">
        <f t="shared" si="300"/>
        <v>N/A</v>
      </c>
      <c r="BO303" s="11"/>
      <c r="BP303" s="9">
        <f>VLOOKUP($C303, Table3[#All], 39, 0)</f>
        <v>0.86109999999999998</v>
      </c>
      <c r="BQ303" s="9">
        <f>VLOOKUP($C303, Table3[#All], 40, 0)</f>
        <v>8.3299999999999999E-2</v>
      </c>
      <c r="BR303" s="9">
        <f>VLOOKUP($C303, Table3[#All], 41, 0)</f>
        <v>2.7799999999999998E-2</v>
      </c>
      <c r="BS303" s="9">
        <f>VLOOKUP($C303, Table3[#All], 42, 0)</f>
        <v>2.7799999999999998E-2</v>
      </c>
      <c r="BT303" s="9"/>
      <c r="BU303" s="10">
        <f t="shared" si="270"/>
        <v>1</v>
      </c>
      <c r="BV303" s="11"/>
      <c r="BW303" s="9">
        <f>VLOOKUP($C303, Table3[#All], 43, 0)</f>
        <v>0.35139999999999999</v>
      </c>
      <c r="BX303" s="9">
        <f>VLOOKUP($C303, Table3[#All], 44, 0)</f>
        <v>0.45950000000000002</v>
      </c>
      <c r="BY303" s="9">
        <f>VLOOKUP($C303, Table3[#All], 45, 0)</f>
        <v>0.18920000000000001</v>
      </c>
      <c r="BZ303" s="9"/>
      <c r="CA303" s="9"/>
      <c r="CB303" s="10">
        <f t="shared" si="271"/>
        <v>2</v>
      </c>
      <c r="CC303" s="81"/>
      <c r="CD303" s="9">
        <f>VLOOKUP($C303, Table3[#All], 46, 0)</f>
        <v>0.81079999999999997</v>
      </c>
      <c r="CE303" s="9">
        <f>VLOOKUP($C303, Table3[#All], 47, 0)</f>
        <v>0.18920000000000001</v>
      </c>
      <c r="CF303" s="9">
        <f>VLOOKUP($C303, Table3[#All], 48, 0)</f>
        <v>0</v>
      </c>
      <c r="CG303" s="9">
        <f>VLOOKUP($C303, Table3[#All], 49, 0)</f>
        <v>0</v>
      </c>
      <c r="CH303" s="9">
        <f>VLOOKUP($C303, Table3[#All], 50, 0)</f>
        <v>0</v>
      </c>
      <c r="CI303" s="12">
        <f t="shared" si="272"/>
        <v>1</v>
      </c>
      <c r="CJ303" s="13"/>
      <c r="CK303" s="9">
        <f>VLOOKUP($C303, Table3[#All], 51, 0)</f>
        <v>0.36109999999999998</v>
      </c>
      <c r="CL303" s="9">
        <f>VLOOKUP($C303, Table3[#All], 52, 0)</f>
        <v>0.61109999999999998</v>
      </c>
      <c r="CM303" s="9">
        <f>VLOOKUP($C303, Table3[#All], 53, 0)</f>
        <v>2.7799999999999998E-2</v>
      </c>
      <c r="CN303" s="9">
        <f>VLOOKUP($C303, Table3[#All], 54, 0)</f>
        <v>0</v>
      </c>
      <c r="CO303" s="9"/>
      <c r="CP303" s="10">
        <f t="shared" si="273"/>
        <v>2</v>
      </c>
      <c r="CQ303" s="11"/>
      <c r="CR303" s="9">
        <f>VLOOKUP($C303, Table3[#All], 55, 0)</f>
        <v>0.27029999999999998</v>
      </c>
      <c r="CS303" s="9">
        <f>VLOOKUP($C303, Table3[#All], 56, 0)</f>
        <v>0.1351</v>
      </c>
      <c r="CT303" s="9">
        <f>VLOOKUP($C303, Table3[#All], 57, 0)</f>
        <v>0.18920000000000001</v>
      </c>
      <c r="CU303" s="9">
        <f>VLOOKUP($C303, Table3[#All], 58, 0)</f>
        <v>0.27029999999999998</v>
      </c>
      <c r="CV303" s="9">
        <f>VLOOKUP($C303, Table3[#All], 59, 0)</f>
        <v>0.1351</v>
      </c>
      <c r="CW303" s="14">
        <f t="shared" si="274"/>
        <v>4</v>
      </c>
      <c r="CX303" s="81"/>
      <c r="CY303" s="9">
        <f>VLOOKUP($C303, Table3[#All], 60, 0)</f>
        <v>0.62159999999999993</v>
      </c>
      <c r="CZ303" s="9">
        <f>VLOOKUP($C303, Table3[#All], 61, 0)</f>
        <v>0.37840000000000001</v>
      </c>
      <c r="DA303" s="9">
        <f>VLOOKUP($C303, Table3[#All], 62, 0)</f>
        <v>0</v>
      </c>
      <c r="DB303" s="9">
        <f>VLOOKUP($C303, Table3[#All], 63, 0)</f>
        <v>0</v>
      </c>
      <c r="DC303" s="9">
        <f>VLOOKUP($C303, Table3[#All], 64, 0)</f>
        <v>0</v>
      </c>
      <c r="DD303" s="10">
        <f t="shared" si="275"/>
        <v>2</v>
      </c>
      <c r="DE303" s="11"/>
      <c r="DF303" s="9">
        <f>VLOOKUP($C303, Table3[#All], 65, 0)</f>
        <v>0.54049999999999998</v>
      </c>
      <c r="DG303" s="9"/>
      <c r="DH303" s="9">
        <f>VLOOKUP($C303, Table3[#All], 66, 0)</f>
        <v>0.16219999999999998</v>
      </c>
      <c r="DI303" s="9"/>
      <c r="DJ303" s="9">
        <f>VLOOKUP($C303, Table3[#All], 67, 0)</f>
        <v>0.29730000000000001</v>
      </c>
      <c r="DK303" s="14">
        <f t="shared" si="276"/>
        <v>5</v>
      </c>
      <c r="DL303" s="11"/>
      <c r="DM303" s="9">
        <f>VLOOKUP($C303, Table3[#All], 68, 0)</f>
        <v>1</v>
      </c>
      <c r="DN303" s="9"/>
      <c r="DO303" s="9">
        <f>VLOOKUP($C303, Table3[#All], 69, 0)</f>
        <v>0</v>
      </c>
      <c r="DP303" s="9">
        <f>VLOOKUP($C303, Table3[#All], 70, 0)</f>
        <v>0</v>
      </c>
      <c r="DQ303" s="9"/>
      <c r="DR303" s="14">
        <f t="shared" si="277"/>
        <v>1</v>
      </c>
      <c r="DS303" s="11"/>
      <c r="DT303" s="9">
        <f>VLOOKUP($C303, Table3[#All], 71, 0)</f>
        <v>8.1099999999999992E-2</v>
      </c>
      <c r="DU303" s="9">
        <f>VLOOKUP($C303, Table3[#All], 72, 0)</f>
        <v>0.2162</v>
      </c>
      <c r="DV303" s="9">
        <f>VLOOKUP($C303, Table3[#All], 73, 0)</f>
        <v>0.18920000000000001</v>
      </c>
      <c r="DW303" s="9">
        <f>VLOOKUP($C303, Table3[#All], 74, 0)</f>
        <v>0.40539999999999998</v>
      </c>
      <c r="DX303" s="9">
        <f>VLOOKUP($C303, Table3[#All], 75, 0)</f>
        <v>0.1081</v>
      </c>
      <c r="DY303" s="12">
        <f t="shared" si="266"/>
        <v>4</v>
      </c>
      <c r="DZ303" s="11"/>
      <c r="EA303" s="9">
        <f>VLOOKUP($C303, Table3[#All], 76, 0)</f>
        <v>1</v>
      </c>
      <c r="EB303" s="9">
        <f>VLOOKUP($C303, Table3[#All], 77, 0)</f>
        <v>0</v>
      </c>
      <c r="EC303" s="9">
        <f>VLOOKUP($C303, Table3[#All], 78, 0)</f>
        <v>0</v>
      </c>
      <c r="ED303" s="9">
        <f>VLOOKUP($C303, Table3[#All], 79, 0)</f>
        <v>0</v>
      </c>
      <c r="EE303" s="9">
        <f>VLOOKUP($C303, Table3[#All], 80, 0)</f>
        <v>0</v>
      </c>
      <c r="EF303" s="10">
        <f t="shared" si="278"/>
        <v>1</v>
      </c>
      <c r="EG303" s="9"/>
      <c r="EH303" s="9">
        <f>VLOOKUP($C303, Table3[#All], 81, 0)</f>
        <v>1</v>
      </c>
      <c r="EI303" s="9">
        <f>VLOOKUP($C303, Table3[#All], 82, 0)</f>
        <v>0</v>
      </c>
      <c r="EJ303" s="9">
        <f>VLOOKUP($C303, Table3[#All], 83, 0)</f>
        <v>0</v>
      </c>
      <c r="EK303" s="9">
        <f>VLOOKUP($C303, Table3[#All], 84, 0)</f>
        <v>0</v>
      </c>
      <c r="EL303" s="9">
        <f>VLOOKUP($C303, Table3[#All], 85, 0)</f>
        <v>0</v>
      </c>
      <c r="EM303" s="14">
        <f t="shared" si="279"/>
        <v>1</v>
      </c>
      <c r="EN303" s="11"/>
      <c r="EO303" s="9">
        <f>VLOOKUP($C303, Table3[#All], 86, 0)</f>
        <v>0.75680000000000003</v>
      </c>
      <c r="EP303" s="9"/>
      <c r="EQ303" s="9">
        <f>VLOOKUP($C303, Table3[#All], 87, 0)</f>
        <v>0.2432</v>
      </c>
      <c r="ER303" s="9"/>
      <c r="ES303" s="9"/>
      <c r="ET303" s="14">
        <f t="shared" si="280"/>
        <v>1</v>
      </c>
      <c r="EU303" s="11"/>
      <c r="EV303" s="9">
        <f>VLOOKUP($C303, Table3[#All], 88, 0)</f>
        <v>1</v>
      </c>
      <c r="EW303" s="9">
        <f>VLOOKUP($C303, Table3[#All], 89, 0)</f>
        <v>0</v>
      </c>
      <c r="EX303" s="9">
        <f>VLOOKUP($C303, Table3[#All], 90, 0)</f>
        <v>0</v>
      </c>
      <c r="EY303" s="9">
        <f>VLOOKUP($C303, Table3[#All], 91, 0)</f>
        <v>0</v>
      </c>
      <c r="EZ303" s="9">
        <f>VLOOKUP($C303, Table3[#All], 92, 0)</f>
        <v>0</v>
      </c>
      <c r="FA303" s="12">
        <f t="shared" si="281"/>
        <v>1</v>
      </c>
      <c r="FB303" s="11"/>
      <c r="FC303" s="9">
        <f>VLOOKUP($C303, Table3[#All], 93, 0)</f>
        <v>0</v>
      </c>
      <c r="FD303" s="9">
        <f>VLOOKUP($C303, Table3[#All], 94, 0)</f>
        <v>0.86109999999999998</v>
      </c>
      <c r="FE303" s="9">
        <f>VLOOKUP($C303, Table3[#All], 95, 0)</f>
        <v>0.1389</v>
      </c>
      <c r="FF303" s="9">
        <f>VLOOKUP($C303, Table3[#All], 96, 0)</f>
        <v>0</v>
      </c>
      <c r="FG303" s="9"/>
      <c r="FH303" s="10">
        <f t="shared" si="282"/>
        <v>2</v>
      </c>
      <c r="FI303" s="11"/>
      <c r="FJ303" s="9">
        <f>VLOOKUP($C303, Table3[#All], 97, 0)</f>
        <v>0</v>
      </c>
      <c r="FK303" s="9">
        <f>VLOOKUP($C303, Table3[#All], 98, 0)</f>
        <v>0</v>
      </c>
      <c r="FL303" s="9">
        <f>VLOOKUP($C303, Table3[#All], 99, 0)</f>
        <v>0</v>
      </c>
      <c r="FM303" s="9">
        <f>VLOOKUP($C303, Table3[#All], 100, 0)</f>
        <v>1</v>
      </c>
      <c r="FN303" s="9">
        <f>VLOOKUP($C303, Table3[#All], 101, 0)</f>
        <v>0</v>
      </c>
      <c r="FO303" s="14">
        <f t="shared" si="283"/>
        <v>4</v>
      </c>
      <c r="FP303" s="11"/>
      <c r="FQ303" s="9">
        <f>VLOOKUP($C303, Table3[#All], 102, 0)</f>
        <v>1</v>
      </c>
      <c r="FR303" s="9">
        <f>VLOOKUP($C303, Table3[#All], 103, 0)</f>
        <v>0</v>
      </c>
      <c r="FS303" s="9">
        <f>VLOOKUP($C303, Table3[#All], 104, 0)</f>
        <v>0</v>
      </c>
      <c r="FT303" s="9">
        <f>VLOOKUP($C303, Table3[#All], 105, 0)</f>
        <v>0</v>
      </c>
      <c r="FU303" s="9">
        <v>0</v>
      </c>
      <c r="FV303" s="10">
        <f t="shared" si="284"/>
        <v>1</v>
      </c>
      <c r="FW303" s="11"/>
      <c r="FX303" s="9">
        <f>VLOOKUP($C303, Table3[#All], 106, 0)</f>
        <v>0.68569999999999998</v>
      </c>
      <c r="FY303" s="9"/>
      <c r="FZ303" s="9">
        <f>VLOOKUP($C303, Table3[#All], 107, 0)</f>
        <v>0.2571</v>
      </c>
      <c r="GA303" s="9">
        <f>VLOOKUP($C303, Table3[#All], 108, 0)</f>
        <v>5.7099999999999998E-2</v>
      </c>
      <c r="GB303" s="9"/>
      <c r="GC303" s="10">
        <f t="shared" si="301"/>
        <v>3</v>
      </c>
      <c r="GD303" s="81"/>
      <c r="GE303" s="9">
        <f>VLOOKUP($C303, Table3[#All], 109, 0)</f>
        <v>0.1429</v>
      </c>
      <c r="GF303" s="9">
        <f>VLOOKUP($C303, Table3[#All], 110, 0)</f>
        <v>0.60709999999999997</v>
      </c>
      <c r="GG303" s="9">
        <f>VLOOKUP($C303, Table3[#All], 111, 0)</f>
        <v>0.21429999999999999</v>
      </c>
      <c r="GH303" s="9"/>
      <c r="GI303" s="9">
        <f>VLOOKUP($C303, Table3[#All], 112, 0)</f>
        <v>3.5699999999999996E-2</v>
      </c>
      <c r="GJ303" s="12">
        <f t="shared" si="285"/>
        <v>3</v>
      </c>
      <c r="GK303" s="11"/>
      <c r="GL303" s="9">
        <f>VLOOKUP($C303, Table3[#All], 113, 0)</f>
        <v>0</v>
      </c>
      <c r="GM303" s="9">
        <f>VLOOKUP($C303, Table3[#All], 114, 0)</f>
        <v>0.1351</v>
      </c>
      <c r="GN303" s="9">
        <f>VLOOKUP($C303, Table3[#All], 115, 0)</f>
        <v>0.45950000000000002</v>
      </c>
      <c r="GO303" s="9">
        <f>VLOOKUP($C303, Table3[#All], 116, 0)</f>
        <v>0.40539999999999998</v>
      </c>
      <c r="GP303" s="9"/>
      <c r="GQ303" s="10">
        <f t="shared" si="286"/>
        <v>4</v>
      </c>
      <c r="GR303" s="11"/>
      <c r="GS303" s="9">
        <f>VLOOKUP($C303, Table2[#All], 3, 0)</f>
        <v>0</v>
      </c>
      <c r="GT303" s="9">
        <f>VLOOKUP($C303, Table2[#All], 4, 0)</f>
        <v>0</v>
      </c>
      <c r="GU303" s="9">
        <f>VLOOKUP($C303, Table2[#All], 5, 0)</f>
        <v>1</v>
      </c>
      <c r="GV303" s="9">
        <f>VLOOKUP($C303, Table2[#All], 6, 0)</f>
        <v>0</v>
      </c>
      <c r="GW303" s="9">
        <f>VLOOKUP($C303, Table2[#All], 7, 0)</f>
        <v>0</v>
      </c>
      <c r="GX303" s="10">
        <f t="shared" si="287"/>
        <v>3</v>
      </c>
      <c r="GY303" s="11"/>
      <c r="GZ303" s="9">
        <v>0</v>
      </c>
      <c r="HA303" s="9">
        <v>1</v>
      </c>
      <c r="HB303" s="9">
        <v>0</v>
      </c>
      <c r="HC303" s="9">
        <v>0</v>
      </c>
      <c r="HD303" s="9"/>
      <c r="HE303" s="10">
        <f t="shared" si="288"/>
        <v>2</v>
      </c>
      <c r="HF303" s="11"/>
      <c r="HG303" s="9">
        <f>VLOOKUP($C303, Table5[#All], 2, 0)</f>
        <v>0</v>
      </c>
      <c r="HH303" s="9">
        <f>VLOOKUP($C303, Table5[#All], 3, 0)</f>
        <v>0</v>
      </c>
      <c r="HI303" s="9">
        <f>VLOOKUP($C303, Table5[#All], 4, 0)</f>
        <v>0</v>
      </c>
      <c r="HJ303" s="9">
        <f>VLOOKUP($C303, Table5[#All], 5, 0)</f>
        <v>0</v>
      </c>
      <c r="HK303" s="9">
        <f>VLOOKUP($C303, Table5[#All], 6, 0)</f>
        <v>1</v>
      </c>
      <c r="HL303" s="10">
        <f t="shared" si="289"/>
        <v>5</v>
      </c>
      <c r="HM303" s="11"/>
      <c r="HN303" s="9">
        <f>VLOOKUP($C303, Table5[#All], 7, 0)</f>
        <v>0</v>
      </c>
      <c r="HO303" s="9">
        <f>VLOOKUP($C303, Table5[#All], 8, 0)</f>
        <v>0</v>
      </c>
      <c r="HP303" s="9">
        <f>VLOOKUP($C303, Table5[#All], 9, 0)</f>
        <v>1</v>
      </c>
      <c r="HQ303" s="9">
        <f>VLOOKUP($C303, Table5[#All], 10, 0)</f>
        <v>0</v>
      </c>
      <c r="HR303" s="9">
        <f>VLOOKUP($C303, Table5[#All], 11, 0)</f>
        <v>0</v>
      </c>
      <c r="HS303" s="10">
        <f t="shared" si="290"/>
        <v>3</v>
      </c>
      <c r="HT303" s="11"/>
      <c r="HU303" s="9">
        <f>VLOOKUP($C303, Table5[#All], 12, 0)</f>
        <v>1</v>
      </c>
      <c r="HV303" s="9">
        <f>VLOOKUP($C303, Table5[#All], 13, 0)</f>
        <v>0</v>
      </c>
      <c r="HW303" s="9">
        <f>VLOOKUP($C303, Table5[#All], 14, 0)</f>
        <v>0</v>
      </c>
      <c r="HX303" s="9">
        <f>VLOOKUP($C303, Table5[#All], 15, 0)</f>
        <v>0</v>
      </c>
      <c r="HY303" s="9">
        <f>VLOOKUP($C303, Table5[#All], 16, 0)</f>
        <v>0</v>
      </c>
      <c r="HZ303" s="10">
        <f t="shared" si="291"/>
        <v>1</v>
      </c>
      <c r="IA303" s="11"/>
      <c r="IB303" s="9">
        <f>VLOOKUP($C303, Table5[#All], 17, 0)</f>
        <v>1</v>
      </c>
      <c r="IC303" s="9">
        <f>VLOOKUP($C303, Table5[#All], 18, 0)</f>
        <v>0</v>
      </c>
      <c r="ID303" s="9">
        <f>VLOOKUP($C303, Table5[#All], 19, 0)</f>
        <v>0</v>
      </c>
      <c r="IE303" s="9">
        <f>VLOOKUP($C303, Table5[#All], 20, 0)</f>
        <v>0</v>
      </c>
      <c r="IF303" s="9">
        <f>VLOOKUP($C303, Table5[#All], 21, 0)</f>
        <v>0</v>
      </c>
      <c r="IG303" s="10">
        <f t="shared" si="292"/>
        <v>1</v>
      </c>
      <c r="IH303" s="11"/>
      <c r="II303" s="9">
        <f>VLOOKUP($C303, Table5[#All], 22, 0)</f>
        <v>1</v>
      </c>
      <c r="IJ303" s="9">
        <f>VLOOKUP($C303, Table5[#All], 23, 0)</f>
        <v>0</v>
      </c>
      <c r="IK303" s="9">
        <f>VLOOKUP($C303, Table5[#All], 24, 0)</f>
        <v>0</v>
      </c>
      <c r="IL303" s="9">
        <f>VLOOKUP($C303, Table5[#All], 25, 0)</f>
        <v>0</v>
      </c>
      <c r="IM303" s="9">
        <f>VLOOKUP($C303, Table5[#All], 26, 0)</f>
        <v>0</v>
      </c>
      <c r="IN303" s="10">
        <f t="shared" si="293"/>
        <v>1</v>
      </c>
      <c r="IO303" s="11"/>
      <c r="IP303" s="9">
        <v>1</v>
      </c>
      <c r="IQ303" s="9">
        <v>0</v>
      </c>
      <c r="IR303" s="9">
        <v>0</v>
      </c>
      <c r="IS303" s="9">
        <v>0</v>
      </c>
      <c r="IT303" s="9">
        <v>0</v>
      </c>
      <c r="IU303" s="10">
        <f t="shared" si="294"/>
        <v>1</v>
      </c>
      <c r="IV303" s="82"/>
    </row>
    <row r="304" spans="1:256" ht="16.3" thickTop="1" thickBot="1" x14ac:dyDescent="0.35">
      <c r="A304" s="16" t="s">
        <v>753</v>
      </c>
      <c r="B304" s="16" t="s">
        <v>756</v>
      </c>
      <c r="C304" s="16" t="s">
        <v>757</v>
      </c>
      <c r="D304" s="11"/>
      <c r="E304" s="9">
        <f>VLOOKUP($C304, Table3[#All], 2, 0)</f>
        <v>0</v>
      </c>
      <c r="F304" s="9"/>
      <c r="G304" s="9">
        <f>VLOOKUP($C304, Table3[#All], 3, 0)</f>
        <v>0</v>
      </c>
      <c r="H304" s="9">
        <f>VLOOKUP($C304, Table3[#All], 4, 0)</f>
        <v>0.5161</v>
      </c>
      <c r="I304" s="9">
        <f>VLOOKUP($C304, Table3[#All], 5, 0)</f>
        <v>0.4839</v>
      </c>
      <c r="J304" s="10">
        <f t="shared" si="295"/>
        <v>5</v>
      </c>
      <c r="K304" s="11"/>
      <c r="L304" s="9">
        <f>VLOOKUP($C304, Table3[#All], 6, 0)</f>
        <v>0</v>
      </c>
      <c r="M304" s="9"/>
      <c r="N304" s="9">
        <f>VLOOKUP($C304, Table3[#All], 7, 0)</f>
        <v>1</v>
      </c>
      <c r="O304" s="9">
        <f>VLOOKUP($C304, Table3[#All], 8, 0)</f>
        <v>0</v>
      </c>
      <c r="P304" s="9">
        <f>VLOOKUP($C304, Table3[#All], 9, 0)</f>
        <v>0</v>
      </c>
      <c r="Q304" s="10">
        <f t="shared" si="296"/>
        <v>3</v>
      </c>
      <c r="R304" s="11"/>
      <c r="S304" s="9">
        <f>VLOOKUP($C304, Table3[#All], 10, 0)</f>
        <v>0</v>
      </c>
      <c r="T304" s="9">
        <f>VLOOKUP($C304, Table3[#All], 11, 0)</f>
        <v>0.90319999999999989</v>
      </c>
      <c r="U304" s="9">
        <f>VLOOKUP($C304, Table3[#All], 12, 0)</f>
        <v>9.6799999999999997E-2</v>
      </c>
      <c r="V304" s="9">
        <f>VLOOKUP($C304, Table3[#All], 13, 0)</f>
        <v>0</v>
      </c>
      <c r="W304" s="9">
        <f>VLOOKUP($C304, Table3[#All], 14, 0)</f>
        <v>0</v>
      </c>
      <c r="X304" s="10">
        <f t="shared" si="297"/>
        <v>2</v>
      </c>
      <c r="Y304" s="11"/>
      <c r="Z304" s="9">
        <f>VLOOKUP($C304, Table3[#All], 15, 0)</f>
        <v>0.23329999999999998</v>
      </c>
      <c r="AA304" s="9">
        <f>VLOOKUP($C304, Table3[#All], 16, 0)</f>
        <v>0.66670000000000007</v>
      </c>
      <c r="AB304" s="9">
        <f>VLOOKUP($C304, Table3[#All], 17, 0)</f>
        <v>0.1</v>
      </c>
      <c r="AC304" s="9">
        <f>VLOOKUP($C304, Table3[#All], 18, 0)</f>
        <v>0</v>
      </c>
      <c r="AD304" s="9">
        <f>VLOOKUP($C304, Table3[#All], 19, 0)</f>
        <v>0</v>
      </c>
      <c r="AE304" s="10">
        <f t="shared" si="267"/>
        <v>2</v>
      </c>
      <c r="AF304" s="11"/>
      <c r="AG304" s="9">
        <f>VLOOKUP($C304, Table3[#All], 20, 0)</f>
        <v>0</v>
      </c>
      <c r="AH304" s="9">
        <f>VLOOKUP($C304, Table3[#All], 21, 0)</f>
        <v>0.9355</v>
      </c>
      <c r="AI304" s="9">
        <f>VLOOKUP($C304, Table3[#All], 22, 0)</f>
        <v>6.4500000000000002E-2</v>
      </c>
      <c r="AJ304" s="9"/>
      <c r="AK304" s="9"/>
      <c r="AL304" s="10">
        <f t="shared" si="268"/>
        <v>2</v>
      </c>
      <c r="AM304" s="11"/>
      <c r="AN304" s="9">
        <f>VLOOKUP($C304, Table3[#All], 23, 0)</f>
        <v>0</v>
      </c>
      <c r="AO304" s="9">
        <f>VLOOKUP($C304, Table3[#All], 24, 0)</f>
        <v>1</v>
      </c>
      <c r="AP304" s="9">
        <f>VLOOKUP($C304, Table3[#All], 25, 0)</f>
        <v>0</v>
      </c>
      <c r="AQ304" s="9">
        <f>VLOOKUP($C304, Table3[#All], 26, 0)</f>
        <v>0</v>
      </c>
      <c r="AR304" s="9"/>
      <c r="AS304" s="12">
        <f t="shared" si="269"/>
        <v>2</v>
      </c>
      <c r="AT304" s="11"/>
      <c r="AU304" s="9">
        <f>VLOOKUP($C304, Table3[#All], 27, 0)</f>
        <v>0.4839</v>
      </c>
      <c r="AV304" s="9">
        <f>VLOOKUP($C304, Table3[#All], 28, 0)</f>
        <v>0</v>
      </c>
      <c r="AW304" s="9">
        <f>VLOOKUP($C304, Table3[#All], 29, 0)</f>
        <v>0.5161</v>
      </c>
      <c r="AX304" s="9"/>
      <c r="AY304" s="9"/>
      <c r="AZ304" s="10">
        <f t="shared" si="298"/>
        <v>3</v>
      </c>
      <c r="BA304" s="11"/>
      <c r="BB304" s="9">
        <f>VLOOKUP($C304, Table3[#All], 30, 0)</f>
        <v>0.129</v>
      </c>
      <c r="BC304" s="9">
        <f>VLOOKUP($C304, Table3[#All], 31, 0)</f>
        <v>0.6452</v>
      </c>
      <c r="BD304" s="9">
        <f>VLOOKUP($C304, Table3[#All], 32, 0)</f>
        <v>0.22579999999999997</v>
      </c>
      <c r="BE304" s="9">
        <f>VLOOKUP($C304, Table3[#All], 33, 0)</f>
        <v>0</v>
      </c>
      <c r="BF304" s="9"/>
      <c r="BG304" s="10">
        <f t="shared" si="299"/>
        <v>2</v>
      </c>
      <c r="BH304" s="81"/>
      <c r="BI304" s="9">
        <f>VLOOKUP($C304, Table3[#All], 34, 0)</f>
        <v>0</v>
      </c>
      <c r="BJ304" s="9">
        <f>VLOOKUP($C304, Table3[#All], 35, 0)</f>
        <v>0</v>
      </c>
      <c r="BK304" s="9">
        <f>VLOOKUP($C304, Table3[#All], 36, 0)</f>
        <v>0</v>
      </c>
      <c r="BL304" s="9">
        <f>VLOOKUP($C304, Table3[#All], 37, 0)</f>
        <v>0</v>
      </c>
      <c r="BM304" s="9">
        <f>VLOOKUP($C304, Table3[#All], 38, 0)</f>
        <v>0</v>
      </c>
      <c r="BN304" s="10" t="str">
        <f t="shared" si="300"/>
        <v>N/A</v>
      </c>
      <c r="BO304" s="11"/>
      <c r="BP304" s="9">
        <f>VLOOKUP($C304, Table3[#All], 39, 0)</f>
        <v>0.90319999999999989</v>
      </c>
      <c r="BQ304" s="9">
        <f>VLOOKUP($C304, Table3[#All], 40, 0)</f>
        <v>6.4500000000000002E-2</v>
      </c>
      <c r="BR304" s="9">
        <f>VLOOKUP($C304, Table3[#All], 41, 0)</f>
        <v>0</v>
      </c>
      <c r="BS304" s="9">
        <f>VLOOKUP($C304, Table3[#All], 42, 0)</f>
        <v>3.2300000000000002E-2</v>
      </c>
      <c r="BT304" s="9"/>
      <c r="BU304" s="10">
        <f t="shared" si="270"/>
        <v>1</v>
      </c>
      <c r="BV304" s="11"/>
      <c r="BW304" s="9">
        <f>VLOOKUP($C304, Table3[#All], 43, 0)</f>
        <v>0.4839</v>
      </c>
      <c r="BX304" s="9">
        <f>VLOOKUP($C304, Table3[#All], 44, 0)</f>
        <v>0.3871</v>
      </c>
      <c r="BY304" s="9">
        <f>VLOOKUP($C304, Table3[#All], 45, 0)</f>
        <v>0.129</v>
      </c>
      <c r="BZ304" s="9"/>
      <c r="CA304" s="9"/>
      <c r="CB304" s="10">
        <f t="shared" si="271"/>
        <v>2</v>
      </c>
      <c r="CC304" s="81"/>
      <c r="CD304" s="9">
        <f>VLOOKUP($C304, Table3[#All], 46, 0)</f>
        <v>0.9355</v>
      </c>
      <c r="CE304" s="9">
        <f>VLOOKUP($C304, Table3[#All], 47, 0)</f>
        <v>6.4500000000000002E-2</v>
      </c>
      <c r="CF304" s="9">
        <f>VLOOKUP($C304, Table3[#All], 48, 0)</f>
        <v>0</v>
      </c>
      <c r="CG304" s="9">
        <f>VLOOKUP($C304, Table3[#All], 49, 0)</f>
        <v>0</v>
      </c>
      <c r="CH304" s="9">
        <f>VLOOKUP($C304, Table3[#All], 50, 0)</f>
        <v>0</v>
      </c>
      <c r="CI304" s="12">
        <f t="shared" si="272"/>
        <v>1</v>
      </c>
      <c r="CJ304" s="13"/>
      <c r="CK304" s="9">
        <f>VLOOKUP($C304, Table3[#All], 51, 0)</f>
        <v>0.4839</v>
      </c>
      <c r="CL304" s="9">
        <f>VLOOKUP($C304, Table3[#All], 52, 0)</f>
        <v>0.5161</v>
      </c>
      <c r="CM304" s="9">
        <f>VLOOKUP($C304, Table3[#All], 53, 0)</f>
        <v>0</v>
      </c>
      <c r="CN304" s="9">
        <f>VLOOKUP($C304, Table3[#All], 54, 0)</f>
        <v>0</v>
      </c>
      <c r="CO304" s="9"/>
      <c r="CP304" s="10">
        <f t="shared" si="273"/>
        <v>2</v>
      </c>
      <c r="CQ304" s="11"/>
      <c r="CR304" s="9">
        <f>VLOOKUP($C304, Table3[#All], 55, 0)</f>
        <v>9.6799999999999997E-2</v>
      </c>
      <c r="CS304" s="9">
        <f>VLOOKUP($C304, Table3[#All], 56, 0)</f>
        <v>0.45159999999999995</v>
      </c>
      <c r="CT304" s="9">
        <f>VLOOKUP($C304, Table3[#All], 57, 0)</f>
        <v>0</v>
      </c>
      <c r="CU304" s="9">
        <f>VLOOKUP($C304, Table3[#All], 58, 0)</f>
        <v>0.2581</v>
      </c>
      <c r="CV304" s="9">
        <f>VLOOKUP($C304, Table3[#All], 59, 0)</f>
        <v>0.19350000000000001</v>
      </c>
      <c r="CW304" s="14">
        <f t="shared" si="274"/>
        <v>4</v>
      </c>
      <c r="CX304" s="81"/>
      <c r="CY304" s="9">
        <f>VLOOKUP($C304, Table3[#All], 60, 0)</f>
        <v>0.45159999999999995</v>
      </c>
      <c r="CZ304" s="9">
        <f>VLOOKUP($C304, Table3[#All], 61, 0)</f>
        <v>0.45159999999999995</v>
      </c>
      <c r="DA304" s="9">
        <f>VLOOKUP($C304, Table3[#All], 62, 0)</f>
        <v>9.6799999999999997E-2</v>
      </c>
      <c r="DB304" s="9">
        <f>VLOOKUP($C304, Table3[#All], 63, 0)</f>
        <v>0</v>
      </c>
      <c r="DC304" s="9">
        <f>VLOOKUP($C304, Table3[#All], 64, 0)</f>
        <v>0</v>
      </c>
      <c r="DD304" s="10">
        <f t="shared" si="275"/>
        <v>2</v>
      </c>
      <c r="DE304" s="11"/>
      <c r="DF304" s="9">
        <f>VLOOKUP($C304, Table3[#All], 65, 0)</f>
        <v>0.6452</v>
      </c>
      <c r="DG304" s="9"/>
      <c r="DH304" s="9">
        <f>VLOOKUP($C304, Table3[#All], 66, 0)</f>
        <v>6.4500000000000002E-2</v>
      </c>
      <c r="DI304" s="9"/>
      <c r="DJ304" s="9">
        <f>VLOOKUP($C304, Table3[#All], 67, 0)</f>
        <v>0.2903</v>
      </c>
      <c r="DK304" s="14">
        <f t="shared" si="276"/>
        <v>5</v>
      </c>
      <c r="DL304" s="11"/>
      <c r="DM304" s="9">
        <f>VLOOKUP($C304, Table3[#All], 68, 0)</f>
        <v>1</v>
      </c>
      <c r="DN304" s="9"/>
      <c r="DO304" s="9">
        <f>VLOOKUP($C304, Table3[#All], 69, 0)</f>
        <v>0</v>
      </c>
      <c r="DP304" s="9">
        <f>VLOOKUP($C304, Table3[#All], 70, 0)</f>
        <v>0</v>
      </c>
      <c r="DQ304" s="9"/>
      <c r="DR304" s="14">
        <f t="shared" si="277"/>
        <v>1</v>
      </c>
      <c r="DS304" s="11"/>
      <c r="DT304" s="9">
        <f>VLOOKUP($C304, Table3[#All], 71, 0)</f>
        <v>0</v>
      </c>
      <c r="DU304" s="9">
        <f>VLOOKUP($C304, Table3[#All], 72, 0)</f>
        <v>0.1613</v>
      </c>
      <c r="DV304" s="9">
        <f>VLOOKUP($C304, Table3[#All], 73, 0)</f>
        <v>9.6799999999999997E-2</v>
      </c>
      <c r="DW304" s="9">
        <f>VLOOKUP($C304, Table3[#All], 74, 0)</f>
        <v>0.5806</v>
      </c>
      <c r="DX304" s="9">
        <f>VLOOKUP($C304, Table3[#All], 75, 0)</f>
        <v>0.1613</v>
      </c>
      <c r="DY304" s="12">
        <f t="shared" si="266"/>
        <v>4</v>
      </c>
      <c r="DZ304" s="11"/>
      <c r="EA304" s="9">
        <f>VLOOKUP($C304, Table3[#All], 76, 0)</f>
        <v>1</v>
      </c>
      <c r="EB304" s="9">
        <f>VLOOKUP($C304, Table3[#All], 77, 0)</f>
        <v>0</v>
      </c>
      <c r="EC304" s="9">
        <f>VLOOKUP($C304, Table3[#All], 78, 0)</f>
        <v>0</v>
      </c>
      <c r="ED304" s="9">
        <f>VLOOKUP($C304, Table3[#All], 79, 0)</f>
        <v>0</v>
      </c>
      <c r="EE304" s="9">
        <f>VLOOKUP($C304, Table3[#All], 80, 0)</f>
        <v>0</v>
      </c>
      <c r="EF304" s="10">
        <f t="shared" si="278"/>
        <v>1</v>
      </c>
      <c r="EG304" s="9"/>
      <c r="EH304" s="9">
        <f>VLOOKUP($C304, Table3[#All], 81, 0)</f>
        <v>1</v>
      </c>
      <c r="EI304" s="9">
        <f>VLOOKUP($C304, Table3[#All], 82, 0)</f>
        <v>0</v>
      </c>
      <c r="EJ304" s="9">
        <f>VLOOKUP($C304, Table3[#All], 83, 0)</f>
        <v>0</v>
      </c>
      <c r="EK304" s="9">
        <f>VLOOKUP($C304, Table3[#All], 84, 0)</f>
        <v>0</v>
      </c>
      <c r="EL304" s="9">
        <f>VLOOKUP($C304, Table3[#All], 85, 0)</f>
        <v>0</v>
      </c>
      <c r="EM304" s="14">
        <f t="shared" si="279"/>
        <v>1</v>
      </c>
      <c r="EN304" s="11"/>
      <c r="EO304" s="9">
        <f>VLOOKUP($C304, Table3[#All], 86, 0)</f>
        <v>0.871</v>
      </c>
      <c r="EP304" s="9"/>
      <c r="EQ304" s="9">
        <f>VLOOKUP($C304, Table3[#All], 87, 0)</f>
        <v>0.129</v>
      </c>
      <c r="ER304" s="9"/>
      <c r="ES304" s="9"/>
      <c r="ET304" s="14">
        <f t="shared" si="280"/>
        <v>1</v>
      </c>
      <c r="EU304" s="11"/>
      <c r="EV304" s="9">
        <f>VLOOKUP($C304, Table3[#All], 88, 0)</f>
        <v>1</v>
      </c>
      <c r="EW304" s="9">
        <f>VLOOKUP($C304, Table3[#All], 89, 0)</f>
        <v>0</v>
      </c>
      <c r="EX304" s="9">
        <f>VLOOKUP($C304, Table3[#All], 90, 0)</f>
        <v>0</v>
      </c>
      <c r="EY304" s="9">
        <f>VLOOKUP($C304, Table3[#All], 91, 0)</f>
        <v>0</v>
      </c>
      <c r="EZ304" s="9">
        <f>VLOOKUP($C304, Table3[#All], 92, 0)</f>
        <v>0</v>
      </c>
      <c r="FA304" s="12">
        <f t="shared" si="281"/>
        <v>1</v>
      </c>
      <c r="FB304" s="11"/>
      <c r="FC304" s="9">
        <f>VLOOKUP($C304, Table3[#All], 93, 0)</f>
        <v>0</v>
      </c>
      <c r="FD304" s="9">
        <f>VLOOKUP($C304, Table3[#All], 94, 0)</f>
        <v>0.90319999999999989</v>
      </c>
      <c r="FE304" s="9">
        <f>VLOOKUP($C304, Table3[#All], 95, 0)</f>
        <v>9.6799999999999997E-2</v>
      </c>
      <c r="FF304" s="9">
        <f>VLOOKUP($C304, Table3[#All], 96, 0)</f>
        <v>0</v>
      </c>
      <c r="FG304" s="9"/>
      <c r="FH304" s="10">
        <f t="shared" si="282"/>
        <v>2</v>
      </c>
      <c r="FI304" s="11"/>
      <c r="FJ304" s="9">
        <f>VLOOKUP($C304, Table3[#All], 97, 0)</f>
        <v>0</v>
      </c>
      <c r="FK304" s="9">
        <f>VLOOKUP($C304, Table3[#All], 98, 0)</f>
        <v>0</v>
      </c>
      <c r="FL304" s="9">
        <f>VLOOKUP($C304, Table3[#All], 99, 0)</f>
        <v>1</v>
      </c>
      <c r="FM304" s="9">
        <f>VLOOKUP($C304, Table3[#All], 100, 0)</f>
        <v>0</v>
      </c>
      <c r="FN304" s="9">
        <f>VLOOKUP($C304, Table3[#All], 101, 0)</f>
        <v>0</v>
      </c>
      <c r="FO304" s="14">
        <f t="shared" si="283"/>
        <v>3</v>
      </c>
      <c r="FP304" s="11"/>
      <c r="FQ304" s="9">
        <f>VLOOKUP($C304, Table3[#All], 102, 0)</f>
        <v>0.9355</v>
      </c>
      <c r="FR304" s="9">
        <f>VLOOKUP($C304, Table3[#All], 103, 0)</f>
        <v>6.4500000000000002E-2</v>
      </c>
      <c r="FS304" s="9">
        <f>VLOOKUP($C304, Table3[#All], 104, 0)</f>
        <v>0</v>
      </c>
      <c r="FT304" s="9">
        <f>VLOOKUP($C304, Table3[#All], 105, 0)</f>
        <v>0</v>
      </c>
      <c r="FU304" s="9">
        <v>0</v>
      </c>
      <c r="FV304" s="10">
        <f t="shared" si="284"/>
        <v>1</v>
      </c>
      <c r="FW304" s="11"/>
      <c r="FX304" s="9">
        <f>VLOOKUP($C304, Table3[#All], 106, 0)</f>
        <v>0.7742</v>
      </c>
      <c r="FY304" s="9"/>
      <c r="FZ304" s="9">
        <f>VLOOKUP($C304, Table3[#All], 107, 0)</f>
        <v>0.129</v>
      </c>
      <c r="GA304" s="9">
        <f>VLOOKUP($C304, Table3[#All], 108, 0)</f>
        <v>9.6799999999999997E-2</v>
      </c>
      <c r="GB304" s="9"/>
      <c r="GC304" s="10">
        <f t="shared" si="301"/>
        <v>1</v>
      </c>
      <c r="GD304" s="81"/>
      <c r="GE304" s="9">
        <f>VLOOKUP($C304, Table3[#All], 109, 0)</f>
        <v>0</v>
      </c>
      <c r="GF304" s="9">
        <f>VLOOKUP($C304, Table3[#All], 110, 0)</f>
        <v>0.86959999999999993</v>
      </c>
      <c r="GG304" s="9">
        <f>VLOOKUP($C304, Table3[#All], 111, 0)</f>
        <v>0.13039999999999999</v>
      </c>
      <c r="GH304" s="9"/>
      <c r="GI304" s="9">
        <f>VLOOKUP($C304, Table3[#All], 112, 0)</f>
        <v>0</v>
      </c>
      <c r="GJ304" s="12">
        <f t="shared" si="285"/>
        <v>2</v>
      </c>
      <c r="GK304" s="11"/>
      <c r="GL304" s="9">
        <f>VLOOKUP($C304, Table3[#All], 113, 0)</f>
        <v>0.19350000000000001</v>
      </c>
      <c r="GM304" s="9">
        <f>VLOOKUP($C304, Table3[#All], 114, 0)</f>
        <v>3.2300000000000002E-2</v>
      </c>
      <c r="GN304" s="9">
        <f>VLOOKUP($C304, Table3[#All], 115, 0)</f>
        <v>0.4194</v>
      </c>
      <c r="GO304" s="9">
        <f>VLOOKUP($C304, Table3[#All], 116, 0)</f>
        <v>0.35479999999999995</v>
      </c>
      <c r="GP304" s="9"/>
      <c r="GQ304" s="10">
        <f t="shared" si="286"/>
        <v>4</v>
      </c>
      <c r="GR304" s="11"/>
      <c r="GS304" s="9">
        <f>VLOOKUP($C304, Table2[#All], 3, 0)</f>
        <v>0</v>
      </c>
      <c r="GT304" s="9">
        <f>VLOOKUP($C304, Table2[#All], 4, 0)</f>
        <v>0</v>
      </c>
      <c r="GU304" s="9">
        <f>VLOOKUP($C304, Table2[#All], 5, 0)</f>
        <v>1</v>
      </c>
      <c r="GV304" s="9">
        <f>VLOOKUP($C304, Table2[#All], 6, 0)</f>
        <v>0</v>
      </c>
      <c r="GW304" s="9">
        <f>VLOOKUP($C304, Table2[#All], 7, 0)</f>
        <v>0</v>
      </c>
      <c r="GX304" s="10">
        <f t="shared" si="287"/>
        <v>3</v>
      </c>
      <c r="GY304" s="11"/>
      <c r="GZ304" s="9">
        <v>0</v>
      </c>
      <c r="HA304" s="9">
        <v>0</v>
      </c>
      <c r="HB304" s="9">
        <v>0</v>
      </c>
      <c r="HC304" s="9">
        <v>1</v>
      </c>
      <c r="HD304" s="9"/>
      <c r="HE304" s="10">
        <f t="shared" si="288"/>
        <v>4</v>
      </c>
      <c r="HF304" s="11"/>
      <c r="HG304" s="9">
        <f>VLOOKUP($C304, Table5[#All], 2, 0)</f>
        <v>0</v>
      </c>
      <c r="HH304" s="9">
        <f>VLOOKUP($C304, Table5[#All], 3, 0)</f>
        <v>0</v>
      </c>
      <c r="HI304" s="9">
        <f>VLOOKUP($C304, Table5[#All], 4, 0)</f>
        <v>0</v>
      </c>
      <c r="HJ304" s="9">
        <f>VLOOKUP($C304, Table5[#All], 5, 0)</f>
        <v>0</v>
      </c>
      <c r="HK304" s="9">
        <f>VLOOKUP($C304, Table5[#All], 6, 0)</f>
        <v>1</v>
      </c>
      <c r="HL304" s="10">
        <f t="shared" si="289"/>
        <v>5</v>
      </c>
      <c r="HM304" s="11"/>
      <c r="HN304" s="9">
        <f>VLOOKUP($C304, Table5[#All], 7, 0)</f>
        <v>0</v>
      </c>
      <c r="HO304" s="9">
        <f>VLOOKUP($C304, Table5[#All], 8, 0)</f>
        <v>1</v>
      </c>
      <c r="HP304" s="9">
        <f>VLOOKUP($C304, Table5[#All], 9, 0)</f>
        <v>0</v>
      </c>
      <c r="HQ304" s="9">
        <f>VLOOKUP($C304, Table5[#All], 10, 0)</f>
        <v>0</v>
      </c>
      <c r="HR304" s="9">
        <f>VLOOKUP($C304, Table5[#All], 11, 0)</f>
        <v>0</v>
      </c>
      <c r="HS304" s="10">
        <f t="shared" si="290"/>
        <v>2</v>
      </c>
      <c r="HT304" s="11"/>
      <c r="HU304" s="9">
        <f>VLOOKUP($C304, Table5[#All], 12, 0)</f>
        <v>1</v>
      </c>
      <c r="HV304" s="9">
        <f>VLOOKUP($C304, Table5[#All], 13, 0)</f>
        <v>0</v>
      </c>
      <c r="HW304" s="9">
        <f>VLOOKUP($C304, Table5[#All], 14, 0)</f>
        <v>0</v>
      </c>
      <c r="HX304" s="9">
        <f>VLOOKUP($C304, Table5[#All], 15, 0)</f>
        <v>0</v>
      </c>
      <c r="HY304" s="9">
        <f>VLOOKUP($C304, Table5[#All], 16, 0)</f>
        <v>0</v>
      </c>
      <c r="HZ304" s="10">
        <f t="shared" si="291"/>
        <v>1</v>
      </c>
      <c r="IA304" s="11"/>
      <c r="IB304" s="9">
        <f>VLOOKUP($C304, Table5[#All], 17, 0)</f>
        <v>1</v>
      </c>
      <c r="IC304" s="9">
        <f>VLOOKUP($C304, Table5[#All], 18, 0)</f>
        <v>0</v>
      </c>
      <c r="ID304" s="9">
        <f>VLOOKUP($C304, Table5[#All], 19, 0)</f>
        <v>0</v>
      </c>
      <c r="IE304" s="9">
        <f>VLOOKUP($C304, Table5[#All], 20, 0)</f>
        <v>0</v>
      </c>
      <c r="IF304" s="9">
        <f>VLOOKUP($C304, Table5[#All], 21, 0)</f>
        <v>0</v>
      </c>
      <c r="IG304" s="10">
        <f t="shared" si="292"/>
        <v>1</v>
      </c>
      <c r="IH304" s="11"/>
      <c r="II304" s="9">
        <f>VLOOKUP($C304, Table5[#All], 22, 0)</f>
        <v>1</v>
      </c>
      <c r="IJ304" s="9">
        <f>VLOOKUP($C304, Table5[#All], 23, 0)</f>
        <v>0</v>
      </c>
      <c r="IK304" s="9">
        <f>VLOOKUP($C304, Table5[#All], 24, 0)</f>
        <v>0</v>
      </c>
      <c r="IL304" s="9">
        <f>VLOOKUP($C304, Table5[#All], 25, 0)</f>
        <v>0</v>
      </c>
      <c r="IM304" s="9">
        <f>VLOOKUP($C304, Table5[#All], 26, 0)</f>
        <v>0</v>
      </c>
      <c r="IN304" s="10">
        <f t="shared" si="293"/>
        <v>1</v>
      </c>
      <c r="IO304" s="11"/>
      <c r="IP304" s="9">
        <v>1</v>
      </c>
      <c r="IQ304" s="9">
        <v>0</v>
      </c>
      <c r="IR304" s="9">
        <v>0</v>
      </c>
      <c r="IS304" s="9">
        <v>0</v>
      </c>
      <c r="IT304" s="9">
        <v>0</v>
      </c>
      <c r="IU304" s="10">
        <f t="shared" si="294"/>
        <v>1</v>
      </c>
      <c r="IV304" s="82"/>
    </row>
    <row r="305" spans="1:256" ht="16.3" thickTop="1" thickBot="1" x14ac:dyDescent="0.35">
      <c r="A305" s="16" t="s">
        <v>753</v>
      </c>
      <c r="B305" s="16" t="s">
        <v>758</v>
      </c>
      <c r="C305" s="16" t="s">
        <v>759</v>
      </c>
      <c r="D305" s="11"/>
      <c r="E305" s="9">
        <f>VLOOKUP($C305, Table3[#All], 2, 0)</f>
        <v>0</v>
      </c>
      <c r="F305" s="9"/>
      <c r="G305" s="9">
        <f>VLOOKUP($C305, Table3[#All], 3, 0)</f>
        <v>0</v>
      </c>
      <c r="H305" s="9">
        <f>VLOOKUP($C305, Table3[#All], 4, 0)</f>
        <v>0.5</v>
      </c>
      <c r="I305" s="9">
        <f>VLOOKUP($C305, Table3[#All], 5, 0)</f>
        <v>0.5</v>
      </c>
      <c r="J305" s="10">
        <f t="shared" si="295"/>
        <v>5</v>
      </c>
      <c r="K305" s="11"/>
      <c r="L305" s="9">
        <f>VLOOKUP($C305, Table3[#All], 6, 0)</f>
        <v>0</v>
      </c>
      <c r="M305" s="9"/>
      <c r="N305" s="9">
        <f>VLOOKUP($C305, Table3[#All], 7, 0)</f>
        <v>0</v>
      </c>
      <c r="O305" s="9">
        <f>VLOOKUP($C305, Table3[#All], 8, 0)</f>
        <v>0</v>
      </c>
      <c r="P305" s="9">
        <f>VLOOKUP($C305, Table3[#All], 9, 0)</f>
        <v>1</v>
      </c>
      <c r="Q305" s="10">
        <f t="shared" si="296"/>
        <v>5</v>
      </c>
      <c r="R305" s="11"/>
      <c r="S305" s="9">
        <f>VLOOKUP($C305, Table3[#All], 10, 0)</f>
        <v>0</v>
      </c>
      <c r="T305" s="9">
        <f>VLOOKUP($C305, Table3[#All], 11, 0)</f>
        <v>0.20829999999999999</v>
      </c>
      <c r="U305" s="9">
        <f>VLOOKUP($C305, Table3[#All], 12, 0)</f>
        <v>0.58329999999999993</v>
      </c>
      <c r="V305" s="9">
        <f>VLOOKUP($C305, Table3[#All], 13, 0)</f>
        <v>0.20829999999999999</v>
      </c>
      <c r="W305" s="9">
        <f>VLOOKUP($C305, Table3[#All], 14, 0)</f>
        <v>0</v>
      </c>
      <c r="X305" s="10">
        <f t="shared" si="297"/>
        <v>3</v>
      </c>
      <c r="Y305" s="11"/>
      <c r="Z305" s="9">
        <f>VLOOKUP($C305, Table3[#All], 15, 0)</f>
        <v>4.1700000000000001E-2</v>
      </c>
      <c r="AA305" s="9">
        <f>VLOOKUP($C305, Table3[#All], 16, 0)</f>
        <v>0.41670000000000001</v>
      </c>
      <c r="AB305" s="9">
        <f>VLOOKUP($C305, Table3[#All], 17, 0)</f>
        <v>0.5</v>
      </c>
      <c r="AC305" s="9">
        <f>VLOOKUP($C305, Table3[#All], 18, 0)</f>
        <v>4.1700000000000001E-2</v>
      </c>
      <c r="AD305" s="9">
        <f>VLOOKUP($C305, Table3[#All], 19, 0)</f>
        <v>0</v>
      </c>
      <c r="AE305" s="10">
        <f t="shared" si="267"/>
        <v>3</v>
      </c>
      <c r="AF305" s="11"/>
      <c r="AG305" s="9">
        <f>VLOOKUP($C305, Table3[#All], 20, 0)</f>
        <v>0</v>
      </c>
      <c r="AH305" s="9">
        <f>VLOOKUP($C305, Table3[#All], 21, 0)</f>
        <v>0.54170000000000007</v>
      </c>
      <c r="AI305" s="9">
        <f>VLOOKUP($C305, Table3[#All], 22, 0)</f>
        <v>0.45829999999999999</v>
      </c>
      <c r="AJ305" s="9"/>
      <c r="AK305" s="9"/>
      <c r="AL305" s="10">
        <f t="shared" si="268"/>
        <v>3</v>
      </c>
      <c r="AM305" s="11"/>
      <c r="AN305" s="9">
        <f>VLOOKUP($C305, Table3[#All], 23, 0)</f>
        <v>0</v>
      </c>
      <c r="AO305" s="9">
        <f>VLOOKUP($C305, Table3[#All], 24, 0)</f>
        <v>1</v>
      </c>
      <c r="AP305" s="9">
        <f>VLOOKUP($C305, Table3[#All], 25, 0)</f>
        <v>0</v>
      </c>
      <c r="AQ305" s="9">
        <f>VLOOKUP($C305, Table3[#All], 26, 0)</f>
        <v>0</v>
      </c>
      <c r="AR305" s="9"/>
      <c r="AS305" s="12">
        <f t="shared" si="269"/>
        <v>2</v>
      </c>
      <c r="AT305" s="11"/>
      <c r="AU305" s="9">
        <f>VLOOKUP($C305, Table3[#All], 27, 0)</f>
        <v>0.33329999999999999</v>
      </c>
      <c r="AV305" s="9">
        <f>VLOOKUP($C305, Table3[#All], 28, 0)</f>
        <v>0.16670000000000001</v>
      </c>
      <c r="AW305" s="9">
        <f>VLOOKUP($C305, Table3[#All], 29, 0)</f>
        <v>0.5</v>
      </c>
      <c r="AX305" s="9"/>
      <c r="AY305" s="9"/>
      <c r="AZ305" s="10">
        <f t="shared" si="298"/>
        <v>3</v>
      </c>
      <c r="BA305" s="11"/>
      <c r="BB305" s="9">
        <f>VLOOKUP($C305, Table3[#All], 30, 0)</f>
        <v>0.125</v>
      </c>
      <c r="BC305" s="9">
        <f>VLOOKUP($C305, Table3[#All], 31, 0)</f>
        <v>0.45829999999999999</v>
      </c>
      <c r="BD305" s="9">
        <f>VLOOKUP($C305, Table3[#All], 32, 0)</f>
        <v>0.375</v>
      </c>
      <c r="BE305" s="9">
        <f>VLOOKUP($C305, Table3[#All], 33, 0)</f>
        <v>4.1700000000000001E-2</v>
      </c>
      <c r="BF305" s="9"/>
      <c r="BG305" s="10">
        <f t="shared" si="299"/>
        <v>3</v>
      </c>
      <c r="BH305" s="81"/>
      <c r="BI305" s="9">
        <f>VLOOKUP($C305, Table3[#All], 34, 0)</f>
        <v>0</v>
      </c>
      <c r="BJ305" s="9">
        <f>VLOOKUP($C305, Table3[#All], 35, 0)</f>
        <v>0</v>
      </c>
      <c r="BK305" s="9">
        <f>VLOOKUP($C305, Table3[#All], 36, 0)</f>
        <v>0</v>
      </c>
      <c r="BL305" s="9">
        <f>VLOOKUP($C305, Table3[#All], 37, 0)</f>
        <v>0</v>
      </c>
      <c r="BM305" s="9">
        <f>VLOOKUP($C305, Table3[#All], 38, 0)</f>
        <v>0</v>
      </c>
      <c r="BN305" s="10" t="str">
        <f t="shared" si="300"/>
        <v>N/A</v>
      </c>
      <c r="BO305" s="11"/>
      <c r="BP305" s="9">
        <f>VLOOKUP($C305, Table3[#All], 39, 0)</f>
        <v>0.45829999999999999</v>
      </c>
      <c r="BQ305" s="9">
        <f>VLOOKUP($C305, Table3[#All], 40, 0)</f>
        <v>0.54170000000000007</v>
      </c>
      <c r="BR305" s="9">
        <f>VLOOKUP($C305, Table3[#All], 41, 0)</f>
        <v>0</v>
      </c>
      <c r="BS305" s="9">
        <f>VLOOKUP($C305, Table3[#All], 42, 0)</f>
        <v>0</v>
      </c>
      <c r="BT305" s="9"/>
      <c r="BU305" s="10">
        <f t="shared" si="270"/>
        <v>2</v>
      </c>
      <c r="BV305" s="11"/>
      <c r="BW305" s="9">
        <f>VLOOKUP($C305, Table3[#All], 43, 0)</f>
        <v>0.20829999999999999</v>
      </c>
      <c r="BX305" s="9">
        <f>VLOOKUP($C305, Table3[#All], 44, 0)</f>
        <v>0.79170000000000007</v>
      </c>
      <c r="BY305" s="9">
        <f>VLOOKUP($C305, Table3[#All], 45, 0)</f>
        <v>0</v>
      </c>
      <c r="BZ305" s="9"/>
      <c r="CA305" s="9"/>
      <c r="CB305" s="10">
        <f t="shared" si="271"/>
        <v>2</v>
      </c>
      <c r="CC305" s="81"/>
      <c r="CD305" s="9">
        <f>VLOOKUP($C305, Table3[#All], 46, 0)</f>
        <v>0.66670000000000007</v>
      </c>
      <c r="CE305" s="9">
        <f>VLOOKUP($C305, Table3[#All], 47, 0)</f>
        <v>0.29170000000000001</v>
      </c>
      <c r="CF305" s="9">
        <f>VLOOKUP($C305, Table3[#All], 48, 0)</f>
        <v>4.1700000000000001E-2</v>
      </c>
      <c r="CG305" s="9">
        <f>VLOOKUP($C305, Table3[#All], 49, 0)</f>
        <v>0</v>
      </c>
      <c r="CH305" s="9">
        <f>VLOOKUP($C305, Table3[#All], 50, 0)</f>
        <v>0</v>
      </c>
      <c r="CI305" s="12">
        <f t="shared" si="272"/>
        <v>2</v>
      </c>
      <c r="CJ305" s="13"/>
      <c r="CK305" s="9">
        <f>VLOOKUP($C305, Table3[#All], 51, 0)</f>
        <v>0.125</v>
      </c>
      <c r="CL305" s="9">
        <f>VLOOKUP($C305, Table3[#All], 52, 0)</f>
        <v>0.75</v>
      </c>
      <c r="CM305" s="9">
        <f>VLOOKUP($C305, Table3[#All], 53, 0)</f>
        <v>0.125</v>
      </c>
      <c r="CN305" s="9">
        <f>VLOOKUP($C305, Table3[#All], 54, 0)</f>
        <v>0</v>
      </c>
      <c r="CO305" s="9"/>
      <c r="CP305" s="10">
        <f t="shared" si="273"/>
        <v>2</v>
      </c>
      <c r="CQ305" s="11"/>
      <c r="CR305" s="9">
        <f>VLOOKUP($C305, Table3[#All], 55, 0)</f>
        <v>0</v>
      </c>
      <c r="CS305" s="9">
        <f>VLOOKUP($C305, Table3[#All], 56, 0)</f>
        <v>8.3299999999999999E-2</v>
      </c>
      <c r="CT305" s="9">
        <f>VLOOKUP($C305, Table3[#All], 57, 0)</f>
        <v>0.45829999999999999</v>
      </c>
      <c r="CU305" s="9">
        <f>VLOOKUP($C305, Table3[#All], 58, 0)</f>
        <v>0.375</v>
      </c>
      <c r="CV305" s="9">
        <f>VLOOKUP($C305, Table3[#All], 59, 0)</f>
        <v>8.3299999999999999E-2</v>
      </c>
      <c r="CW305" s="14">
        <f t="shared" si="274"/>
        <v>4</v>
      </c>
      <c r="CX305" s="81"/>
      <c r="CY305" s="9">
        <f>VLOOKUP($C305, Table3[#All], 60, 0)</f>
        <v>8.3299999999999999E-2</v>
      </c>
      <c r="CZ305" s="9">
        <f>VLOOKUP($C305, Table3[#All], 61, 0)</f>
        <v>0.5</v>
      </c>
      <c r="DA305" s="9">
        <f>VLOOKUP($C305, Table3[#All], 62, 0)</f>
        <v>0.33329999999999999</v>
      </c>
      <c r="DB305" s="9">
        <f>VLOOKUP($C305, Table3[#All], 63, 0)</f>
        <v>8.3299999999999999E-2</v>
      </c>
      <c r="DC305" s="9">
        <f>VLOOKUP($C305, Table3[#All], 64, 0)</f>
        <v>0</v>
      </c>
      <c r="DD305" s="10">
        <f t="shared" si="275"/>
        <v>3</v>
      </c>
      <c r="DE305" s="11"/>
      <c r="DF305" s="9">
        <f>VLOOKUP($C305, Table3[#All], 65, 0)</f>
        <v>0</v>
      </c>
      <c r="DG305" s="9"/>
      <c r="DH305" s="9">
        <f>VLOOKUP($C305, Table3[#All], 66, 0)</f>
        <v>0.29170000000000001</v>
      </c>
      <c r="DI305" s="9"/>
      <c r="DJ305" s="9">
        <f>VLOOKUP($C305, Table3[#All], 67, 0)</f>
        <v>0.70829999999999993</v>
      </c>
      <c r="DK305" s="14">
        <f t="shared" si="276"/>
        <v>5</v>
      </c>
      <c r="DL305" s="11"/>
      <c r="DM305" s="9">
        <f>VLOOKUP($C305, Table3[#All], 68, 0)</f>
        <v>0.79170000000000007</v>
      </c>
      <c r="DN305" s="9"/>
      <c r="DO305" s="9">
        <f>VLOOKUP($C305, Table3[#All], 69, 0)</f>
        <v>0.20829999999999999</v>
      </c>
      <c r="DP305" s="9">
        <f>VLOOKUP($C305, Table3[#All], 70, 0)</f>
        <v>0</v>
      </c>
      <c r="DQ305" s="9"/>
      <c r="DR305" s="14">
        <f t="shared" si="277"/>
        <v>1</v>
      </c>
      <c r="DS305" s="11"/>
      <c r="DT305" s="9">
        <f>VLOOKUP($C305, Table3[#All], 71, 0)</f>
        <v>0</v>
      </c>
      <c r="DU305" s="9">
        <f>VLOOKUP($C305, Table3[#All], 72, 0)</f>
        <v>0</v>
      </c>
      <c r="DV305" s="9">
        <f>VLOOKUP($C305, Table3[#All], 73, 0)</f>
        <v>0.125</v>
      </c>
      <c r="DW305" s="9">
        <f>VLOOKUP($C305, Table3[#All], 74, 0)</f>
        <v>0.33329999999999999</v>
      </c>
      <c r="DX305" s="9">
        <f>VLOOKUP($C305, Table3[#All], 75, 0)</f>
        <v>0.54170000000000007</v>
      </c>
      <c r="DY305" s="12">
        <f t="shared" si="266"/>
        <v>5</v>
      </c>
      <c r="DZ305" s="11"/>
      <c r="EA305" s="9">
        <f>VLOOKUP($C305, Table3[#All], 76, 0)</f>
        <v>1</v>
      </c>
      <c r="EB305" s="9">
        <f>VLOOKUP($C305, Table3[#All], 77, 0)</f>
        <v>0</v>
      </c>
      <c r="EC305" s="9">
        <f>VLOOKUP($C305, Table3[#All], 78, 0)</f>
        <v>0</v>
      </c>
      <c r="ED305" s="9">
        <f>VLOOKUP($C305, Table3[#All], 79, 0)</f>
        <v>0</v>
      </c>
      <c r="EE305" s="9">
        <f>VLOOKUP($C305, Table3[#All], 80, 0)</f>
        <v>0</v>
      </c>
      <c r="EF305" s="10">
        <f t="shared" si="278"/>
        <v>1</v>
      </c>
      <c r="EG305" s="9"/>
      <c r="EH305" s="9">
        <f>VLOOKUP($C305, Table3[#All], 81, 0)</f>
        <v>1</v>
      </c>
      <c r="EI305" s="9">
        <f>VLOOKUP($C305, Table3[#All], 82, 0)</f>
        <v>0</v>
      </c>
      <c r="EJ305" s="9">
        <f>VLOOKUP($C305, Table3[#All], 83, 0)</f>
        <v>0</v>
      </c>
      <c r="EK305" s="9">
        <f>VLOOKUP($C305, Table3[#All], 84, 0)</f>
        <v>0</v>
      </c>
      <c r="EL305" s="9">
        <f>VLOOKUP($C305, Table3[#All], 85, 0)</f>
        <v>0</v>
      </c>
      <c r="EM305" s="14">
        <f t="shared" si="279"/>
        <v>1</v>
      </c>
      <c r="EN305" s="11"/>
      <c r="EO305" s="9">
        <f>VLOOKUP($C305, Table3[#All], 86, 0)</f>
        <v>0.70829999999999993</v>
      </c>
      <c r="EP305" s="9"/>
      <c r="EQ305" s="9">
        <f>VLOOKUP($C305, Table3[#All], 87, 0)</f>
        <v>0.29170000000000001</v>
      </c>
      <c r="ER305" s="9"/>
      <c r="ES305" s="9"/>
      <c r="ET305" s="14">
        <f t="shared" si="280"/>
        <v>3</v>
      </c>
      <c r="EU305" s="11"/>
      <c r="EV305" s="9">
        <f>VLOOKUP($C305, Table3[#All], 88, 0)</f>
        <v>1</v>
      </c>
      <c r="EW305" s="9">
        <f>VLOOKUP($C305, Table3[#All], 89, 0)</f>
        <v>0</v>
      </c>
      <c r="EX305" s="9">
        <f>VLOOKUP($C305, Table3[#All], 90, 0)</f>
        <v>0</v>
      </c>
      <c r="EY305" s="9">
        <f>VLOOKUP($C305, Table3[#All], 91, 0)</f>
        <v>0</v>
      </c>
      <c r="EZ305" s="9">
        <f>VLOOKUP($C305, Table3[#All], 92, 0)</f>
        <v>0</v>
      </c>
      <c r="FA305" s="12">
        <f t="shared" si="281"/>
        <v>1</v>
      </c>
      <c r="FB305" s="11"/>
      <c r="FC305" s="9">
        <f>VLOOKUP($C305, Table3[#All], 93, 0)</f>
        <v>0</v>
      </c>
      <c r="FD305" s="9">
        <f>VLOOKUP($C305, Table3[#All], 94, 0)</f>
        <v>0.16670000000000001</v>
      </c>
      <c r="FE305" s="9">
        <f>VLOOKUP($C305, Table3[#All], 95, 0)</f>
        <v>0.625</v>
      </c>
      <c r="FF305" s="9">
        <f>VLOOKUP($C305, Table3[#All], 96, 0)</f>
        <v>0.20829999999999999</v>
      </c>
      <c r="FG305" s="9"/>
      <c r="FH305" s="10">
        <f t="shared" si="282"/>
        <v>3</v>
      </c>
      <c r="FI305" s="11"/>
      <c r="FJ305" s="9">
        <f>VLOOKUP($C305, Table3[#All], 97, 0)</f>
        <v>0</v>
      </c>
      <c r="FK305" s="9">
        <f>VLOOKUP($C305, Table3[#All], 98, 0)</f>
        <v>0</v>
      </c>
      <c r="FL305" s="9">
        <f>VLOOKUP($C305, Table3[#All], 99, 0)</f>
        <v>1</v>
      </c>
      <c r="FM305" s="9">
        <f>VLOOKUP($C305, Table3[#All], 100, 0)</f>
        <v>0</v>
      </c>
      <c r="FN305" s="9">
        <f>VLOOKUP($C305, Table3[#All], 101, 0)</f>
        <v>0</v>
      </c>
      <c r="FO305" s="14">
        <f t="shared" si="283"/>
        <v>3</v>
      </c>
      <c r="FP305" s="11"/>
      <c r="FQ305" s="9">
        <f>VLOOKUP($C305, Table3[#All], 102, 0)</f>
        <v>0.95829999999999993</v>
      </c>
      <c r="FR305" s="9">
        <f>VLOOKUP($C305, Table3[#All], 103, 0)</f>
        <v>4.1700000000000001E-2</v>
      </c>
      <c r="FS305" s="9">
        <f>VLOOKUP($C305, Table3[#All], 104, 0)</f>
        <v>0</v>
      </c>
      <c r="FT305" s="9">
        <f>VLOOKUP($C305, Table3[#All], 105, 0)</f>
        <v>0</v>
      </c>
      <c r="FU305" s="9">
        <v>0</v>
      </c>
      <c r="FV305" s="10">
        <f t="shared" si="284"/>
        <v>1</v>
      </c>
      <c r="FW305" s="11"/>
      <c r="FX305" s="9">
        <f>VLOOKUP($C305, Table3[#All], 106, 0)</f>
        <v>0.375</v>
      </c>
      <c r="FY305" s="9"/>
      <c r="FZ305" s="9">
        <f>VLOOKUP($C305, Table3[#All], 107, 0)</f>
        <v>0.41670000000000001</v>
      </c>
      <c r="GA305" s="9">
        <f>VLOOKUP($C305, Table3[#All], 108, 0)</f>
        <v>0.20829999999999999</v>
      </c>
      <c r="GB305" s="9"/>
      <c r="GC305" s="10">
        <f t="shared" si="301"/>
        <v>3</v>
      </c>
      <c r="GD305" s="81"/>
      <c r="GE305" s="9">
        <f>VLOOKUP($C305, Table3[#All], 109, 0)</f>
        <v>0</v>
      </c>
      <c r="GF305" s="9">
        <f>VLOOKUP($C305, Table3[#All], 110, 0)</f>
        <v>0.5</v>
      </c>
      <c r="GG305" s="9">
        <f>VLOOKUP($C305, Table3[#All], 111, 0)</f>
        <v>0.45450000000000002</v>
      </c>
      <c r="GH305" s="9"/>
      <c r="GI305" s="9">
        <f>VLOOKUP($C305, Table3[#All], 112, 0)</f>
        <v>4.5499999999999999E-2</v>
      </c>
      <c r="GJ305" s="12">
        <f t="shared" si="285"/>
        <v>3</v>
      </c>
      <c r="GK305" s="11"/>
      <c r="GL305" s="9">
        <f>VLOOKUP($C305, Table3[#All], 113, 0)</f>
        <v>0</v>
      </c>
      <c r="GM305" s="9">
        <f>VLOOKUP($C305, Table3[#All], 114, 0)</f>
        <v>0</v>
      </c>
      <c r="GN305" s="9">
        <f>VLOOKUP($C305, Table3[#All], 115, 0)</f>
        <v>0.58329999999999993</v>
      </c>
      <c r="GO305" s="9">
        <f>VLOOKUP($C305, Table3[#All], 116, 0)</f>
        <v>0.41670000000000001</v>
      </c>
      <c r="GP305" s="9"/>
      <c r="GQ305" s="10">
        <f t="shared" si="286"/>
        <v>4</v>
      </c>
      <c r="GR305" s="11"/>
      <c r="GS305" s="9">
        <f>VLOOKUP($C305, Table2[#All], 3, 0)</f>
        <v>0</v>
      </c>
      <c r="GT305" s="9">
        <f>VLOOKUP($C305, Table2[#All], 4, 0)</f>
        <v>0</v>
      </c>
      <c r="GU305" s="9">
        <f>VLOOKUP($C305, Table2[#All], 5, 0)</f>
        <v>1</v>
      </c>
      <c r="GV305" s="9">
        <f>VLOOKUP($C305, Table2[#All], 6, 0)</f>
        <v>0</v>
      </c>
      <c r="GW305" s="9">
        <f>VLOOKUP($C305, Table2[#All], 7, 0)</f>
        <v>0</v>
      </c>
      <c r="GX305" s="10">
        <f t="shared" si="287"/>
        <v>3</v>
      </c>
      <c r="GY305" s="11"/>
      <c r="GZ305" s="9">
        <v>0</v>
      </c>
      <c r="HA305" s="9">
        <v>0</v>
      </c>
      <c r="HB305" s="9">
        <v>0</v>
      </c>
      <c r="HC305" s="9">
        <v>1</v>
      </c>
      <c r="HD305" s="9"/>
      <c r="HE305" s="10">
        <f t="shared" si="288"/>
        <v>4</v>
      </c>
      <c r="HF305" s="11"/>
      <c r="HG305" s="9">
        <f>VLOOKUP($C305, Table5[#All], 2, 0)</f>
        <v>0</v>
      </c>
      <c r="HH305" s="9">
        <f>VLOOKUP($C305, Table5[#All], 3, 0)</f>
        <v>0</v>
      </c>
      <c r="HI305" s="9">
        <f>VLOOKUP($C305, Table5[#All], 4, 0)</f>
        <v>0</v>
      </c>
      <c r="HJ305" s="9">
        <f>VLOOKUP($C305, Table5[#All], 5, 0)</f>
        <v>0</v>
      </c>
      <c r="HK305" s="9">
        <f>VLOOKUP($C305, Table5[#All], 6, 0)</f>
        <v>1</v>
      </c>
      <c r="HL305" s="10">
        <f t="shared" si="289"/>
        <v>5</v>
      </c>
      <c r="HM305" s="11"/>
      <c r="HN305" s="9">
        <f>VLOOKUP($C305, Table5[#All], 7, 0)</f>
        <v>0</v>
      </c>
      <c r="HO305" s="9">
        <f>VLOOKUP($C305, Table5[#All], 8, 0)</f>
        <v>0</v>
      </c>
      <c r="HP305" s="9">
        <f>VLOOKUP($C305, Table5[#All], 9, 0)</f>
        <v>1</v>
      </c>
      <c r="HQ305" s="9">
        <f>VLOOKUP($C305, Table5[#All], 10, 0)</f>
        <v>0</v>
      </c>
      <c r="HR305" s="9">
        <f>VLOOKUP($C305, Table5[#All], 11, 0)</f>
        <v>0</v>
      </c>
      <c r="HS305" s="10">
        <f t="shared" si="290"/>
        <v>3</v>
      </c>
      <c r="HT305" s="11"/>
      <c r="HU305" s="9">
        <f>VLOOKUP($C305, Table5[#All], 12, 0)</f>
        <v>1</v>
      </c>
      <c r="HV305" s="9">
        <f>VLOOKUP($C305, Table5[#All], 13, 0)</f>
        <v>0</v>
      </c>
      <c r="HW305" s="9">
        <f>VLOOKUP($C305, Table5[#All], 14, 0)</f>
        <v>0</v>
      </c>
      <c r="HX305" s="9">
        <f>VLOOKUP($C305, Table5[#All], 15, 0)</f>
        <v>0</v>
      </c>
      <c r="HY305" s="9">
        <f>VLOOKUP($C305, Table5[#All], 16, 0)</f>
        <v>0</v>
      </c>
      <c r="HZ305" s="10">
        <f t="shared" si="291"/>
        <v>1</v>
      </c>
      <c r="IA305" s="11"/>
      <c r="IB305" s="9">
        <f>VLOOKUP($C305, Table5[#All], 17, 0)</f>
        <v>1</v>
      </c>
      <c r="IC305" s="9">
        <f>VLOOKUP($C305, Table5[#All], 18, 0)</f>
        <v>0</v>
      </c>
      <c r="ID305" s="9">
        <f>VLOOKUP($C305, Table5[#All], 19, 0)</f>
        <v>0</v>
      </c>
      <c r="IE305" s="9">
        <f>VLOOKUP($C305, Table5[#All], 20, 0)</f>
        <v>0</v>
      </c>
      <c r="IF305" s="9">
        <f>VLOOKUP($C305, Table5[#All], 21, 0)</f>
        <v>0</v>
      </c>
      <c r="IG305" s="10">
        <f t="shared" si="292"/>
        <v>1</v>
      </c>
      <c r="IH305" s="11"/>
      <c r="II305" s="9">
        <f>VLOOKUP($C305, Table5[#All], 22, 0)</f>
        <v>1</v>
      </c>
      <c r="IJ305" s="9">
        <f>VLOOKUP($C305, Table5[#All], 23, 0)</f>
        <v>0</v>
      </c>
      <c r="IK305" s="9">
        <f>VLOOKUP($C305, Table5[#All], 24, 0)</f>
        <v>0</v>
      </c>
      <c r="IL305" s="9">
        <f>VLOOKUP($C305, Table5[#All], 25, 0)</f>
        <v>0</v>
      </c>
      <c r="IM305" s="9">
        <f>VLOOKUP($C305, Table5[#All], 26, 0)</f>
        <v>0</v>
      </c>
      <c r="IN305" s="10">
        <f t="shared" si="293"/>
        <v>1</v>
      </c>
      <c r="IO305" s="11"/>
      <c r="IP305" s="9">
        <v>1</v>
      </c>
      <c r="IQ305" s="9">
        <v>0</v>
      </c>
      <c r="IR305" s="9">
        <v>0</v>
      </c>
      <c r="IS305" s="9">
        <v>0</v>
      </c>
      <c r="IT305" s="9">
        <v>0</v>
      </c>
      <c r="IU305" s="10">
        <f t="shared" si="294"/>
        <v>1</v>
      </c>
      <c r="IV305" s="82"/>
    </row>
    <row r="306" spans="1:256" ht="16.3" thickTop="1" thickBot="1" x14ac:dyDescent="0.35">
      <c r="A306" s="16" t="s">
        <v>753</v>
      </c>
      <c r="B306" s="16" t="s">
        <v>760</v>
      </c>
      <c r="C306" s="16" t="s">
        <v>761</v>
      </c>
      <c r="D306" s="11"/>
      <c r="E306" s="9">
        <f>VLOOKUP($C306, Table3[#All], 2, 0)</f>
        <v>0</v>
      </c>
      <c r="F306" s="9"/>
      <c r="G306" s="9">
        <f>VLOOKUP($C306, Table3[#All], 3, 0)</f>
        <v>0</v>
      </c>
      <c r="H306" s="9">
        <f>VLOOKUP($C306, Table3[#All], 4, 0)</f>
        <v>6.25E-2</v>
      </c>
      <c r="I306" s="9">
        <f>VLOOKUP($C306, Table3[#All], 5, 0)</f>
        <v>0.9375</v>
      </c>
      <c r="J306" s="10">
        <f t="shared" si="295"/>
        <v>5</v>
      </c>
      <c r="K306" s="11"/>
      <c r="L306" s="9">
        <f>VLOOKUP($C306, Table3[#All], 6, 0)</f>
        <v>0</v>
      </c>
      <c r="M306" s="9"/>
      <c r="N306" s="9">
        <f>VLOOKUP($C306, Table3[#All], 7, 0)</f>
        <v>1</v>
      </c>
      <c r="O306" s="9">
        <f>VLOOKUP($C306, Table3[#All], 8, 0)</f>
        <v>0</v>
      </c>
      <c r="P306" s="9">
        <f>VLOOKUP($C306, Table3[#All], 9, 0)</f>
        <v>0</v>
      </c>
      <c r="Q306" s="10">
        <f t="shared" si="296"/>
        <v>3</v>
      </c>
      <c r="R306" s="11"/>
      <c r="S306" s="9">
        <f>VLOOKUP($C306, Table3[#All], 10, 0)</f>
        <v>0</v>
      </c>
      <c r="T306" s="9">
        <f>VLOOKUP($C306, Table3[#All], 11, 0)</f>
        <v>0.75</v>
      </c>
      <c r="U306" s="9">
        <f>VLOOKUP($C306, Table3[#All], 12, 0)</f>
        <v>0.25</v>
      </c>
      <c r="V306" s="9">
        <f>VLOOKUP($C306, Table3[#All], 13, 0)</f>
        <v>0</v>
      </c>
      <c r="W306" s="9">
        <f>VLOOKUP($C306, Table3[#All], 14, 0)</f>
        <v>0</v>
      </c>
      <c r="X306" s="10">
        <f t="shared" si="297"/>
        <v>3</v>
      </c>
      <c r="Y306" s="11"/>
      <c r="Z306" s="9">
        <f>VLOOKUP($C306, Table3[#All], 15, 0)</f>
        <v>6.25E-2</v>
      </c>
      <c r="AA306" s="9">
        <f>VLOOKUP($C306, Table3[#All], 16, 0)</f>
        <v>0.875</v>
      </c>
      <c r="AB306" s="9">
        <f>VLOOKUP($C306, Table3[#All], 17, 0)</f>
        <v>6.25E-2</v>
      </c>
      <c r="AC306" s="9">
        <f>VLOOKUP($C306, Table3[#All], 18, 0)</f>
        <v>0</v>
      </c>
      <c r="AD306" s="9">
        <f>VLOOKUP($C306, Table3[#All], 19, 0)</f>
        <v>0</v>
      </c>
      <c r="AE306" s="10">
        <f t="shared" si="267"/>
        <v>2</v>
      </c>
      <c r="AF306" s="11"/>
      <c r="AG306" s="9">
        <f>VLOOKUP($C306, Table3[#All], 20, 0)</f>
        <v>0</v>
      </c>
      <c r="AH306" s="9">
        <f>VLOOKUP($C306, Table3[#All], 21, 0)</f>
        <v>0.75</v>
      </c>
      <c r="AI306" s="9">
        <f>VLOOKUP($C306, Table3[#All], 22, 0)</f>
        <v>0.25</v>
      </c>
      <c r="AJ306" s="9"/>
      <c r="AK306" s="9"/>
      <c r="AL306" s="10">
        <f t="shared" si="268"/>
        <v>3</v>
      </c>
      <c r="AM306" s="11"/>
      <c r="AN306" s="9">
        <f>VLOOKUP($C306, Table3[#All], 23, 0)</f>
        <v>0</v>
      </c>
      <c r="AO306" s="9">
        <f>VLOOKUP($C306, Table3[#All], 24, 0)</f>
        <v>1</v>
      </c>
      <c r="AP306" s="9">
        <f>VLOOKUP($C306, Table3[#All], 25, 0)</f>
        <v>0</v>
      </c>
      <c r="AQ306" s="9">
        <f>VLOOKUP($C306, Table3[#All], 26, 0)</f>
        <v>0</v>
      </c>
      <c r="AR306" s="9"/>
      <c r="AS306" s="12">
        <f t="shared" si="269"/>
        <v>2</v>
      </c>
      <c r="AT306" s="11"/>
      <c r="AU306" s="9">
        <f>VLOOKUP($C306, Table3[#All], 27, 0)</f>
        <v>6.25E-2</v>
      </c>
      <c r="AV306" s="9">
        <f>VLOOKUP($C306, Table3[#All], 28, 0)</f>
        <v>0</v>
      </c>
      <c r="AW306" s="9">
        <f>VLOOKUP($C306, Table3[#All], 29, 0)</f>
        <v>0.9375</v>
      </c>
      <c r="AX306" s="9"/>
      <c r="AY306" s="9"/>
      <c r="AZ306" s="10">
        <f t="shared" si="298"/>
        <v>3</v>
      </c>
      <c r="BA306" s="11"/>
      <c r="BB306" s="9">
        <f>VLOOKUP($C306, Table3[#All], 30, 0)</f>
        <v>0</v>
      </c>
      <c r="BC306" s="9">
        <f>VLOOKUP($C306, Table3[#All], 31, 0)</f>
        <v>0.8125</v>
      </c>
      <c r="BD306" s="9">
        <f>VLOOKUP($C306, Table3[#All], 32, 0)</f>
        <v>0.1875</v>
      </c>
      <c r="BE306" s="9">
        <f>VLOOKUP($C306, Table3[#All], 33, 0)</f>
        <v>0</v>
      </c>
      <c r="BF306" s="9"/>
      <c r="BG306" s="10">
        <f t="shared" si="299"/>
        <v>2</v>
      </c>
      <c r="BH306" s="81"/>
      <c r="BI306" s="9">
        <f>VLOOKUP($C306, Table3[#All], 34, 0)</f>
        <v>0</v>
      </c>
      <c r="BJ306" s="9">
        <f>VLOOKUP($C306, Table3[#All], 35, 0)</f>
        <v>0</v>
      </c>
      <c r="BK306" s="9">
        <f>VLOOKUP($C306, Table3[#All], 36, 0)</f>
        <v>0</v>
      </c>
      <c r="BL306" s="9">
        <f>VLOOKUP($C306, Table3[#All], 37, 0)</f>
        <v>0</v>
      </c>
      <c r="BM306" s="9">
        <f>VLOOKUP($C306, Table3[#All], 38, 0)</f>
        <v>0</v>
      </c>
      <c r="BN306" s="10" t="str">
        <f t="shared" si="300"/>
        <v>N/A</v>
      </c>
      <c r="BO306" s="11"/>
      <c r="BP306" s="9">
        <f>VLOOKUP($C306, Table3[#All], 39, 0)</f>
        <v>1</v>
      </c>
      <c r="BQ306" s="9">
        <f>VLOOKUP($C306, Table3[#All], 40, 0)</f>
        <v>0</v>
      </c>
      <c r="BR306" s="9">
        <f>VLOOKUP($C306, Table3[#All], 41, 0)</f>
        <v>0</v>
      </c>
      <c r="BS306" s="9">
        <f>VLOOKUP($C306, Table3[#All], 42, 0)</f>
        <v>0</v>
      </c>
      <c r="BT306" s="9"/>
      <c r="BU306" s="10">
        <f t="shared" si="270"/>
        <v>1</v>
      </c>
      <c r="BV306" s="11"/>
      <c r="BW306" s="9">
        <f>VLOOKUP($C306, Table3[#All], 43, 0)</f>
        <v>1</v>
      </c>
      <c r="BX306" s="9">
        <f>VLOOKUP($C306, Table3[#All], 44, 0)</f>
        <v>0</v>
      </c>
      <c r="BY306" s="9">
        <f>VLOOKUP($C306, Table3[#All], 45, 0)</f>
        <v>0</v>
      </c>
      <c r="BZ306" s="9"/>
      <c r="CA306" s="9"/>
      <c r="CB306" s="10">
        <f t="shared" si="271"/>
        <v>1</v>
      </c>
      <c r="CC306" s="81"/>
      <c r="CD306" s="9">
        <f>VLOOKUP($C306, Table3[#All], 46, 0)</f>
        <v>1</v>
      </c>
      <c r="CE306" s="9">
        <f>VLOOKUP($C306, Table3[#All], 47, 0)</f>
        <v>0</v>
      </c>
      <c r="CF306" s="9">
        <f>VLOOKUP($C306, Table3[#All], 48, 0)</f>
        <v>0</v>
      </c>
      <c r="CG306" s="9">
        <f>VLOOKUP($C306, Table3[#All], 49, 0)</f>
        <v>0</v>
      </c>
      <c r="CH306" s="9">
        <f>VLOOKUP($C306, Table3[#All], 50, 0)</f>
        <v>0</v>
      </c>
      <c r="CI306" s="12">
        <f t="shared" si="272"/>
        <v>1</v>
      </c>
      <c r="CJ306" s="13"/>
      <c r="CK306" s="9">
        <f>VLOOKUP($C306, Table3[#All], 51, 0)</f>
        <v>0</v>
      </c>
      <c r="CL306" s="9">
        <f>VLOOKUP($C306, Table3[#All], 52, 0)</f>
        <v>1</v>
      </c>
      <c r="CM306" s="9">
        <f>VLOOKUP($C306, Table3[#All], 53, 0)</f>
        <v>0</v>
      </c>
      <c r="CN306" s="9">
        <f>VLOOKUP($C306, Table3[#All], 54, 0)</f>
        <v>0</v>
      </c>
      <c r="CO306" s="9"/>
      <c r="CP306" s="10">
        <f t="shared" si="273"/>
        <v>2</v>
      </c>
      <c r="CQ306" s="11"/>
      <c r="CR306" s="9">
        <f>VLOOKUP($C306, Table3[#All], 55, 0)</f>
        <v>0</v>
      </c>
      <c r="CS306" s="9">
        <f>VLOOKUP($C306, Table3[#All], 56, 0)</f>
        <v>0</v>
      </c>
      <c r="CT306" s="9">
        <f>VLOOKUP($C306, Table3[#All], 57, 0)</f>
        <v>0.125</v>
      </c>
      <c r="CU306" s="9">
        <f>VLOOKUP($C306, Table3[#All], 58, 0)</f>
        <v>0.625</v>
      </c>
      <c r="CV306" s="9">
        <f>VLOOKUP($C306, Table3[#All], 59, 0)</f>
        <v>0.25</v>
      </c>
      <c r="CW306" s="14">
        <f t="shared" si="274"/>
        <v>5</v>
      </c>
      <c r="CX306" s="81"/>
      <c r="CY306" s="9">
        <f>VLOOKUP($C306, Table3[#All], 60, 0)</f>
        <v>0.125</v>
      </c>
      <c r="CZ306" s="9">
        <f>VLOOKUP($C306, Table3[#All], 61, 0)</f>
        <v>0.8125</v>
      </c>
      <c r="DA306" s="9">
        <f>VLOOKUP($C306, Table3[#All], 62, 0)</f>
        <v>6.25E-2</v>
      </c>
      <c r="DB306" s="9">
        <f>VLOOKUP($C306, Table3[#All], 63, 0)</f>
        <v>0</v>
      </c>
      <c r="DC306" s="9">
        <f>VLOOKUP($C306, Table3[#All], 64, 0)</f>
        <v>0</v>
      </c>
      <c r="DD306" s="10">
        <f t="shared" si="275"/>
        <v>2</v>
      </c>
      <c r="DE306" s="11"/>
      <c r="DF306" s="9">
        <f>VLOOKUP($C306, Table3[#All], 65, 0)</f>
        <v>0.625</v>
      </c>
      <c r="DG306" s="9"/>
      <c r="DH306" s="9">
        <f>VLOOKUP($C306, Table3[#All], 66, 0)</f>
        <v>0.125</v>
      </c>
      <c r="DI306" s="9"/>
      <c r="DJ306" s="9">
        <f>VLOOKUP($C306, Table3[#All], 67, 0)</f>
        <v>0.25</v>
      </c>
      <c r="DK306" s="14">
        <f t="shared" si="276"/>
        <v>5</v>
      </c>
      <c r="DL306" s="11"/>
      <c r="DM306" s="9">
        <f>VLOOKUP($C306, Table3[#All], 68, 0)</f>
        <v>1</v>
      </c>
      <c r="DN306" s="9"/>
      <c r="DO306" s="9">
        <f>VLOOKUP($C306, Table3[#All], 69, 0)</f>
        <v>0</v>
      </c>
      <c r="DP306" s="9">
        <f>VLOOKUP($C306, Table3[#All], 70, 0)</f>
        <v>0</v>
      </c>
      <c r="DQ306" s="9"/>
      <c r="DR306" s="14">
        <f t="shared" si="277"/>
        <v>1</v>
      </c>
      <c r="DS306" s="11"/>
      <c r="DT306" s="9">
        <f>VLOOKUP($C306, Table3[#All], 71, 0)</f>
        <v>0</v>
      </c>
      <c r="DU306" s="9">
        <f>VLOOKUP($C306, Table3[#All], 72, 0)</f>
        <v>0</v>
      </c>
      <c r="DV306" s="9">
        <f>VLOOKUP($C306, Table3[#All], 73, 0)</f>
        <v>0</v>
      </c>
      <c r="DW306" s="9">
        <f>VLOOKUP($C306, Table3[#All], 74, 0)</f>
        <v>0.3125</v>
      </c>
      <c r="DX306" s="9">
        <f>VLOOKUP($C306, Table3[#All], 75, 0)</f>
        <v>0.6875</v>
      </c>
      <c r="DY306" s="12">
        <f t="shared" si="266"/>
        <v>5</v>
      </c>
      <c r="DZ306" s="11"/>
      <c r="EA306" s="9">
        <f>VLOOKUP($C306, Table3[#All], 76, 0)</f>
        <v>1</v>
      </c>
      <c r="EB306" s="9">
        <f>VLOOKUP($C306, Table3[#All], 77, 0)</f>
        <v>0</v>
      </c>
      <c r="EC306" s="9">
        <f>VLOOKUP($C306, Table3[#All], 78, 0)</f>
        <v>0</v>
      </c>
      <c r="ED306" s="9">
        <f>VLOOKUP($C306, Table3[#All], 79, 0)</f>
        <v>0</v>
      </c>
      <c r="EE306" s="9">
        <f>VLOOKUP($C306, Table3[#All], 80, 0)</f>
        <v>0</v>
      </c>
      <c r="EF306" s="10">
        <f t="shared" si="278"/>
        <v>1</v>
      </c>
      <c r="EG306" s="9"/>
      <c r="EH306" s="9">
        <f>VLOOKUP($C306, Table3[#All], 81, 0)</f>
        <v>1</v>
      </c>
      <c r="EI306" s="9">
        <f>VLOOKUP($C306, Table3[#All], 82, 0)</f>
        <v>0</v>
      </c>
      <c r="EJ306" s="9">
        <f>VLOOKUP($C306, Table3[#All], 83, 0)</f>
        <v>0</v>
      </c>
      <c r="EK306" s="9">
        <f>VLOOKUP($C306, Table3[#All], 84, 0)</f>
        <v>0</v>
      </c>
      <c r="EL306" s="9">
        <f>VLOOKUP($C306, Table3[#All], 85, 0)</f>
        <v>0</v>
      </c>
      <c r="EM306" s="14">
        <f t="shared" si="279"/>
        <v>1</v>
      </c>
      <c r="EN306" s="11"/>
      <c r="EO306" s="9">
        <f>VLOOKUP($C306, Table3[#All], 86, 0)</f>
        <v>0.6875</v>
      </c>
      <c r="EP306" s="9"/>
      <c r="EQ306" s="9">
        <f>VLOOKUP($C306, Table3[#All], 87, 0)</f>
        <v>0.3125</v>
      </c>
      <c r="ER306" s="9"/>
      <c r="ES306" s="9"/>
      <c r="ET306" s="14">
        <f t="shared" si="280"/>
        <v>3</v>
      </c>
      <c r="EU306" s="11"/>
      <c r="EV306" s="9">
        <f>VLOOKUP($C306, Table3[#All], 88, 0)</f>
        <v>1</v>
      </c>
      <c r="EW306" s="9">
        <f>VLOOKUP($C306, Table3[#All], 89, 0)</f>
        <v>0</v>
      </c>
      <c r="EX306" s="9">
        <f>VLOOKUP($C306, Table3[#All], 90, 0)</f>
        <v>0</v>
      </c>
      <c r="EY306" s="9">
        <f>VLOOKUP($C306, Table3[#All], 91, 0)</f>
        <v>0</v>
      </c>
      <c r="EZ306" s="9">
        <f>VLOOKUP($C306, Table3[#All], 92, 0)</f>
        <v>0</v>
      </c>
      <c r="FA306" s="12">
        <f t="shared" si="281"/>
        <v>1</v>
      </c>
      <c r="FB306" s="11"/>
      <c r="FC306" s="9">
        <f>VLOOKUP($C306, Table3[#All], 93, 0)</f>
        <v>6.25E-2</v>
      </c>
      <c r="FD306" s="9">
        <f>VLOOKUP($C306, Table3[#All], 94, 0)</f>
        <v>0.75</v>
      </c>
      <c r="FE306" s="9">
        <f>VLOOKUP($C306, Table3[#All], 95, 0)</f>
        <v>0.1875</v>
      </c>
      <c r="FF306" s="9">
        <f>VLOOKUP($C306, Table3[#All], 96, 0)</f>
        <v>0</v>
      </c>
      <c r="FG306" s="9"/>
      <c r="FH306" s="10">
        <f t="shared" si="282"/>
        <v>2</v>
      </c>
      <c r="FI306" s="11"/>
      <c r="FJ306" s="9">
        <f>VLOOKUP($C306, Table3[#All], 97, 0)</f>
        <v>0</v>
      </c>
      <c r="FK306" s="9">
        <f>VLOOKUP($C306, Table3[#All], 98, 0)</f>
        <v>0</v>
      </c>
      <c r="FL306" s="9">
        <f>VLOOKUP($C306, Table3[#All], 99, 0)</f>
        <v>0</v>
      </c>
      <c r="FM306" s="9">
        <f>VLOOKUP($C306, Table3[#All], 100, 0)</f>
        <v>0</v>
      </c>
      <c r="FN306" s="9">
        <f>VLOOKUP($C306, Table3[#All], 101, 0)</f>
        <v>1</v>
      </c>
      <c r="FO306" s="14">
        <f t="shared" si="283"/>
        <v>5</v>
      </c>
      <c r="FP306" s="11"/>
      <c r="FQ306" s="9">
        <f>VLOOKUP($C306, Table3[#All], 102, 0)</f>
        <v>1</v>
      </c>
      <c r="FR306" s="9">
        <f>VLOOKUP($C306, Table3[#All], 103, 0)</f>
        <v>0</v>
      </c>
      <c r="FS306" s="9">
        <f>VLOOKUP($C306, Table3[#All], 104, 0)</f>
        <v>0</v>
      </c>
      <c r="FT306" s="9">
        <f>VLOOKUP($C306, Table3[#All], 105, 0)</f>
        <v>0</v>
      </c>
      <c r="FU306" s="9">
        <v>0</v>
      </c>
      <c r="FV306" s="10">
        <f t="shared" si="284"/>
        <v>1</v>
      </c>
      <c r="FW306" s="11"/>
      <c r="FX306" s="9">
        <f>VLOOKUP($C306, Table3[#All], 106, 0)</f>
        <v>1</v>
      </c>
      <c r="FY306" s="9"/>
      <c r="FZ306" s="9">
        <f>VLOOKUP($C306, Table3[#All], 107, 0)</f>
        <v>0</v>
      </c>
      <c r="GA306" s="9">
        <f>VLOOKUP($C306, Table3[#All], 108, 0)</f>
        <v>0</v>
      </c>
      <c r="GB306" s="9"/>
      <c r="GC306" s="10">
        <f t="shared" si="301"/>
        <v>1</v>
      </c>
      <c r="GD306" s="81"/>
      <c r="GE306" s="9">
        <f>VLOOKUP($C306, Table3[#All], 109, 0)</f>
        <v>0</v>
      </c>
      <c r="GF306" s="9">
        <f>VLOOKUP($C306, Table3[#All], 110, 0)</f>
        <v>0.375</v>
      </c>
      <c r="GG306" s="9">
        <f>VLOOKUP($C306, Table3[#All], 111, 0)</f>
        <v>0.625</v>
      </c>
      <c r="GH306" s="9"/>
      <c r="GI306" s="9">
        <f>VLOOKUP($C306, Table3[#All], 112, 0)</f>
        <v>0</v>
      </c>
      <c r="GJ306" s="12">
        <f t="shared" si="285"/>
        <v>3</v>
      </c>
      <c r="GK306" s="11"/>
      <c r="GL306" s="9">
        <f>VLOOKUP($C306, Table3[#All], 113, 0)</f>
        <v>6.25E-2</v>
      </c>
      <c r="GM306" s="9">
        <f>VLOOKUP($C306, Table3[#All], 114, 0)</f>
        <v>6.25E-2</v>
      </c>
      <c r="GN306" s="9">
        <f>VLOOKUP($C306, Table3[#All], 115, 0)</f>
        <v>0.8125</v>
      </c>
      <c r="GO306" s="9">
        <f>VLOOKUP($C306, Table3[#All], 116, 0)</f>
        <v>6.25E-2</v>
      </c>
      <c r="GP306" s="9"/>
      <c r="GQ306" s="10">
        <f t="shared" si="286"/>
        <v>3</v>
      </c>
      <c r="GR306" s="11"/>
      <c r="GS306" s="9">
        <f>VLOOKUP($C306, Table2[#All], 3, 0)</f>
        <v>0</v>
      </c>
      <c r="GT306" s="9">
        <f>VLOOKUP($C306, Table2[#All], 4, 0)</f>
        <v>0</v>
      </c>
      <c r="GU306" s="9">
        <f>VLOOKUP($C306, Table2[#All], 5, 0)</f>
        <v>1</v>
      </c>
      <c r="GV306" s="9">
        <f>VLOOKUP($C306, Table2[#All], 6, 0)</f>
        <v>0</v>
      </c>
      <c r="GW306" s="9">
        <f>VLOOKUP($C306, Table2[#All], 7, 0)</f>
        <v>0</v>
      </c>
      <c r="GX306" s="10">
        <f t="shared" si="287"/>
        <v>3</v>
      </c>
      <c r="GY306" s="11"/>
      <c r="GZ306" s="9">
        <v>0</v>
      </c>
      <c r="HA306" s="9">
        <v>0</v>
      </c>
      <c r="HB306" s="9">
        <v>0</v>
      </c>
      <c r="HC306" s="9">
        <v>1</v>
      </c>
      <c r="HD306" s="9"/>
      <c r="HE306" s="10">
        <f t="shared" si="288"/>
        <v>4</v>
      </c>
      <c r="HF306" s="11"/>
      <c r="HG306" s="9">
        <f>VLOOKUP($C306, Table5[#All], 2, 0)</f>
        <v>0</v>
      </c>
      <c r="HH306" s="9">
        <f>VLOOKUP($C306, Table5[#All], 3, 0)</f>
        <v>0</v>
      </c>
      <c r="HI306" s="9">
        <f>VLOOKUP($C306, Table5[#All], 4, 0)</f>
        <v>0</v>
      </c>
      <c r="HJ306" s="9">
        <f>VLOOKUP($C306, Table5[#All], 5, 0)</f>
        <v>0</v>
      </c>
      <c r="HK306" s="9">
        <f>VLOOKUP($C306, Table5[#All], 6, 0)</f>
        <v>1</v>
      </c>
      <c r="HL306" s="10">
        <f t="shared" si="289"/>
        <v>5</v>
      </c>
      <c r="HM306" s="11"/>
      <c r="HN306" s="9">
        <f>VLOOKUP($C306, Table5[#All], 7, 0)</f>
        <v>0</v>
      </c>
      <c r="HO306" s="9">
        <f>VLOOKUP($C306, Table5[#All], 8, 0)</f>
        <v>1</v>
      </c>
      <c r="HP306" s="9">
        <f>VLOOKUP($C306, Table5[#All], 9, 0)</f>
        <v>0</v>
      </c>
      <c r="HQ306" s="9">
        <f>VLOOKUP($C306, Table5[#All], 10, 0)</f>
        <v>0</v>
      </c>
      <c r="HR306" s="9">
        <f>VLOOKUP($C306, Table5[#All], 11, 0)</f>
        <v>0</v>
      </c>
      <c r="HS306" s="10">
        <f t="shared" si="290"/>
        <v>2</v>
      </c>
      <c r="HT306" s="11"/>
      <c r="HU306" s="9">
        <f>VLOOKUP($C306, Table5[#All], 12, 0)</f>
        <v>1</v>
      </c>
      <c r="HV306" s="9">
        <f>VLOOKUP($C306, Table5[#All], 13, 0)</f>
        <v>0</v>
      </c>
      <c r="HW306" s="9">
        <f>VLOOKUP($C306, Table5[#All], 14, 0)</f>
        <v>0</v>
      </c>
      <c r="HX306" s="9">
        <f>VLOOKUP($C306, Table5[#All], 15, 0)</f>
        <v>0</v>
      </c>
      <c r="HY306" s="9">
        <f>VLOOKUP($C306, Table5[#All], 16, 0)</f>
        <v>0</v>
      </c>
      <c r="HZ306" s="10">
        <f t="shared" si="291"/>
        <v>1</v>
      </c>
      <c r="IA306" s="11"/>
      <c r="IB306" s="9">
        <f>VLOOKUP($C306, Table5[#All], 17, 0)</f>
        <v>1</v>
      </c>
      <c r="IC306" s="9">
        <f>VLOOKUP($C306, Table5[#All], 18, 0)</f>
        <v>0</v>
      </c>
      <c r="ID306" s="9">
        <f>VLOOKUP($C306, Table5[#All], 19, 0)</f>
        <v>0</v>
      </c>
      <c r="IE306" s="9">
        <f>VLOOKUP($C306, Table5[#All], 20, 0)</f>
        <v>0</v>
      </c>
      <c r="IF306" s="9">
        <f>VLOOKUP($C306, Table5[#All], 21, 0)</f>
        <v>0</v>
      </c>
      <c r="IG306" s="10">
        <f t="shared" si="292"/>
        <v>1</v>
      </c>
      <c r="IH306" s="11"/>
      <c r="II306" s="9">
        <f>VLOOKUP($C306, Table5[#All], 22, 0)</f>
        <v>1</v>
      </c>
      <c r="IJ306" s="9">
        <f>VLOOKUP($C306, Table5[#All], 23, 0)</f>
        <v>0</v>
      </c>
      <c r="IK306" s="9">
        <f>VLOOKUP($C306, Table5[#All], 24, 0)</f>
        <v>0</v>
      </c>
      <c r="IL306" s="9">
        <f>VLOOKUP($C306, Table5[#All], 25, 0)</f>
        <v>0</v>
      </c>
      <c r="IM306" s="9">
        <f>VLOOKUP($C306, Table5[#All], 26, 0)</f>
        <v>0</v>
      </c>
      <c r="IN306" s="10">
        <f t="shared" si="293"/>
        <v>1</v>
      </c>
      <c r="IO306" s="11"/>
      <c r="IP306" s="9">
        <v>1</v>
      </c>
      <c r="IQ306" s="9">
        <v>0</v>
      </c>
      <c r="IR306" s="9">
        <v>0</v>
      </c>
      <c r="IS306" s="9">
        <v>0</v>
      </c>
      <c r="IT306" s="9">
        <v>0</v>
      </c>
      <c r="IU306" s="10">
        <f t="shared" si="294"/>
        <v>1</v>
      </c>
      <c r="IV306" s="82"/>
    </row>
    <row r="307" spans="1:256" ht="16.3" thickTop="1" thickBot="1" x14ac:dyDescent="0.35">
      <c r="A307" s="16" t="s">
        <v>753</v>
      </c>
      <c r="B307" s="16" t="s">
        <v>762</v>
      </c>
      <c r="C307" s="16" t="s">
        <v>763</v>
      </c>
      <c r="D307" s="11"/>
      <c r="E307" s="9">
        <f>VLOOKUP($C307, Table3[#All], 2, 0)</f>
        <v>0</v>
      </c>
      <c r="F307" s="9"/>
      <c r="G307" s="9">
        <f>VLOOKUP($C307, Table3[#All], 3, 0)</f>
        <v>4.1700000000000001E-2</v>
      </c>
      <c r="H307" s="9">
        <f>VLOOKUP($C307, Table3[#All], 4, 0)</f>
        <v>0.66670000000000007</v>
      </c>
      <c r="I307" s="9">
        <f>VLOOKUP($C307, Table3[#All], 5, 0)</f>
        <v>0.29170000000000001</v>
      </c>
      <c r="J307" s="10">
        <f t="shared" si="295"/>
        <v>5</v>
      </c>
      <c r="K307" s="11"/>
      <c r="L307" s="9">
        <f>VLOOKUP($C307, Table3[#All], 6, 0)</f>
        <v>0</v>
      </c>
      <c r="M307" s="9"/>
      <c r="N307" s="9">
        <f>VLOOKUP($C307, Table3[#All], 7, 0)</f>
        <v>1</v>
      </c>
      <c r="O307" s="9">
        <f>VLOOKUP($C307, Table3[#All], 8, 0)</f>
        <v>0</v>
      </c>
      <c r="P307" s="9">
        <f>VLOOKUP($C307, Table3[#All], 9, 0)</f>
        <v>0</v>
      </c>
      <c r="Q307" s="10">
        <f t="shared" si="296"/>
        <v>3</v>
      </c>
      <c r="R307" s="11"/>
      <c r="S307" s="9">
        <f>VLOOKUP($C307, Table3[#All], 10, 0)</f>
        <v>0</v>
      </c>
      <c r="T307" s="9">
        <f>VLOOKUP($C307, Table3[#All], 11, 0)</f>
        <v>0.66670000000000007</v>
      </c>
      <c r="U307" s="9">
        <f>VLOOKUP($C307, Table3[#All], 12, 0)</f>
        <v>0.33329999999999999</v>
      </c>
      <c r="V307" s="9">
        <f>VLOOKUP($C307, Table3[#All], 13, 0)</f>
        <v>0</v>
      </c>
      <c r="W307" s="9">
        <f>VLOOKUP($C307, Table3[#All], 14, 0)</f>
        <v>0</v>
      </c>
      <c r="X307" s="10">
        <f t="shared" si="297"/>
        <v>3</v>
      </c>
      <c r="Y307" s="11"/>
      <c r="Z307" s="9">
        <f>VLOOKUP($C307, Table3[#All], 15, 0)</f>
        <v>4.1700000000000001E-2</v>
      </c>
      <c r="AA307" s="9">
        <f>VLOOKUP($C307, Table3[#All], 16, 0)</f>
        <v>0.5</v>
      </c>
      <c r="AB307" s="9">
        <f>VLOOKUP($C307, Table3[#All], 17, 0)</f>
        <v>0.45829999999999999</v>
      </c>
      <c r="AC307" s="9">
        <f>VLOOKUP($C307, Table3[#All], 18, 0)</f>
        <v>0</v>
      </c>
      <c r="AD307" s="9">
        <f>VLOOKUP($C307, Table3[#All], 19, 0)</f>
        <v>0</v>
      </c>
      <c r="AE307" s="10">
        <f t="shared" si="267"/>
        <v>3</v>
      </c>
      <c r="AF307" s="11"/>
      <c r="AG307" s="9">
        <f>VLOOKUP($C307, Table3[#All], 20, 0)</f>
        <v>0</v>
      </c>
      <c r="AH307" s="9">
        <f>VLOOKUP($C307, Table3[#All], 21, 0)</f>
        <v>0.6522</v>
      </c>
      <c r="AI307" s="9">
        <f>VLOOKUP($C307, Table3[#All], 22, 0)</f>
        <v>0.3478</v>
      </c>
      <c r="AJ307" s="9"/>
      <c r="AK307" s="9"/>
      <c r="AL307" s="10">
        <f t="shared" si="268"/>
        <v>3</v>
      </c>
      <c r="AM307" s="11"/>
      <c r="AN307" s="9">
        <f>VLOOKUP($C307, Table3[#All], 23, 0)</f>
        <v>0</v>
      </c>
      <c r="AO307" s="9">
        <f>VLOOKUP($C307, Table3[#All], 24, 0)</f>
        <v>1</v>
      </c>
      <c r="AP307" s="9">
        <f>VLOOKUP($C307, Table3[#All], 25, 0)</f>
        <v>0</v>
      </c>
      <c r="AQ307" s="9">
        <f>VLOOKUP($C307, Table3[#All], 26, 0)</f>
        <v>0</v>
      </c>
      <c r="AR307" s="9"/>
      <c r="AS307" s="12">
        <f t="shared" si="269"/>
        <v>2</v>
      </c>
      <c r="AT307" s="11"/>
      <c r="AU307" s="9">
        <f>VLOOKUP($C307, Table3[#All], 27, 0)</f>
        <v>0.375</v>
      </c>
      <c r="AV307" s="9">
        <f>VLOOKUP($C307, Table3[#All], 28, 0)</f>
        <v>0.20829999999999999</v>
      </c>
      <c r="AW307" s="9">
        <f>VLOOKUP($C307, Table3[#All], 29, 0)</f>
        <v>0.41670000000000001</v>
      </c>
      <c r="AX307" s="9"/>
      <c r="AY307" s="9"/>
      <c r="AZ307" s="10">
        <f t="shared" si="298"/>
        <v>3</v>
      </c>
      <c r="BA307" s="11"/>
      <c r="BB307" s="9">
        <f>VLOOKUP($C307, Table3[#All], 30, 0)</f>
        <v>4.1700000000000001E-2</v>
      </c>
      <c r="BC307" s="9">
        <f>VLOOKUP($C307, Table3[#All], 31, 0)</f>
        <v>0.58329999999999993</v>
      </c>
      <c r="BD307" s="9">
        <f>VLOOKUP($C307, Table3[#All], 32, 0)</f>
        <v>0.375</v>
      </c>
      <c r="BE307" s="9">
        <f>VLOOKUP($C307, Table3[#All], 33, 0)</f>
        <v>0</v>
      </c>
      <c r="BF307" s="9"/>
      <c r="BG307" s="10">
        <f t="shared" si="299"/>
        <v>3</v>
      </c>
      <c r="BH307" s="81"/>
      <c r="BI307" s="9">
        <f>VLOOKUP($C307, Table3[#All], 34, 0)</f>
        <v>0</v>
      </c>
      <c r="BJ307" s="9">
        <f>VLOOKUP($C307, Table3[#All], 35, 0)</f>
        <v>0</v>
      </c>
      <c r="BK307" s="9">
        <f>VLOOKUP($C307, Table3[#All], 36, 0)</f>
        <v>0</v>
      </c>
      <c r="BL307" s="9">
        <f>VLOOKUP($C307, Table3[#All], 37, 0)</f>
        <v>0</v>
      </c>
      <c r="BM307" s="9">
        <f>VLOOKUP($C307, Table3[#All], 38, 0)</f>
        <v>0</v>
      </c>
      <c r="BN307" s="10" t="str">
        <f t="shared" si="300"/>
        <v>N/A</v>
      </c>
      <c r="BO307" s="11"/>
      <c r="BP307" s="9">
        <f>VLOOKUP($C307, Table3[#All], 39, 0)</f>
        <v>1</v>
      </c>
      <c r="BQ307" s="9">
        <f>VLOOKUP($C307, Table3[#All], 40, 0)</f>
        <v>0</v>
      </c>
      <c r="BR307" s="9">
        <f>VLOOKUP($C307, Table3[#All], 41, 0)</f>
        <v>0</v>
      </c>
      <c r="BS307" s="9">
        <f>VLOOKUP($C307, Table3[#All], 42, 0)</f>
        <v>0</v>
      </c>
      <c r="BT307" s="9"/>
      <c r="BU307" s="10">
        <f t="shared" si="270"/>
        <v>1</v>
      </c>
      <c r="BV307" s="11"/>
      <c r="BW307" s="9">
        <f>VLOOKUP($C307, Table3[#All], 43, 0)</f>
        <v>0.33329999999999999</v>
      </c>
      <c r="BX307" s="9">
        <f>VLOOKUP($C307, Table3[#All], 44, 0)</f>
        <v>0.58329999999999993</v>
      </c>
      <c r="BY307" s="9">
        <f>VLOOKUP($C307, Table3[#All], 45, 0)</f>
        <v>8.3299999999999999E-2</v>
      </c>
      <c r="BZ307" s="9"/>
      <c r="CA307" s="9"/>
      <c r="CB307" s="10">
        <f t="shared" si="271"/>
        <v>2</v>
      </c>
      <c r="CC307" s="81"/>
      <c r="CD307" s="9">
        <f>VLOOKUP($C307, Table3[#All], 46, 0)</f>
        <v>0.95829999999999993</v>
      </c>
      <c r="CE307" s="9">
        <f>VLOOKUP($C307, Table3[#All], 47, 0)</f>
        <v>4.1700000000000001E-2</v>
      </c>
      <c r="CF307" s="9">
        <f>VLOOKUP($C307, Table3[#All], 48, 0)</f>
        <v>0</v>
      </c>
      <c r="CG307" s="9">
        <f>VLOOKUP($C307, Table3[#All], 49, 0)</f>
        <v>0</v>
      </c>
      <c r="CH307" s="9">
        <f>VLOOKUP($C307, Table3[#All], 50, 0)</f>
        <v>0</v>
      </c>
      <c r="CI307" s="12">
        <f t="shared" si="272"/>
        <v>1</v>
      </c>
      <c r="CJ307" s="13"/>
      <c r="CK307" s="9">
        <f>VLOOKUP($C307, Table3[#All], 51, 0)</f>
        <v>0.58329999999999993</v>
      </c>
      <c r="CL307" s="9">
        <f>VLOOKUP($C307, Table3[#All], 52, 0)</f>
        <v>0.41670000000000001</v>
      </c>
      <c r="CM307" s="9">
        <f>VLOOKUP($C307, Table3[#All], 53, 0)</f>
        <v>0</v>
      </c>
      <c r="CN307" s="9">
        <f>VLOOKUP($C307, Table3[#All], 54, 0)</f>
        <v>0</v>
      </c>
      <c r="CO307" s="9"/>
      <c r="CP307" s="10">
        <f t="shared" si="273"/>
        <v>2</v>
      </c>
      <c r="CQ307" s="11"/>
      <c r="CR307" s="9">
        <f>VLOOKUP($C307, Table3[#All], 55, 0)</f>
        <v>8.3299999999999999E-2</v>
      </c>
      <c r="CS307" s="9">
        <f>VLOOKUP($C307, Table3[#All], 56, 0)</f>
        <v>0.54170000000000007</v>
      </c>
      <c r="CT307" s="9">
        <f>VLOOKUP($C307, Table3[#All], 57, 0)</f>
        <v>0.16670000000000001</v>
      </c>
      <c r="CU307" s="9">
        <f>VLOOKUP($C307, Table3[#All], 58, 0)</f>
        <v>0.16670000000000001</v>
      </c>
      <c r="CV307" s="9">
        <f>VLOOKUP($C307, Table3[#All], 59, 0)</f>
        <v>4.1700000000000001E-2</v>
      </c>
      <c r="CW307" s="14">
        <f t="shared" si="274"/>
        <v>3</v>
      </c>
      <c r="CX307" s="81"/>
      <c r="CY307" s="9">
        <f>VLOOKUP($C307, Table3[#All], 60, 0)</f>
        <v>0.54170000000000007</v>
      </c>
      <c r="CZ307" s="9">
        <f>VLOOKUP($C307, Table3[#All], 61, 0)</f>
        <v>0.33329999999999999</v>
      </c>
      <c r="DA307" s="9">
        <f>VLOOKUP($C307, Table3[#All], 62, 0)</f>
        <v>0.125</v>
      </c>
      <c r="DB307" s="9">
        <f>VLOOKUP($C307, Table3[#All], 63, 0)</f>
        <v>0</v>
      </c>
      <c r="DC307" s="9">
        <f>VLOOKUP($C307, Table3[#All], 64, 0)</f>
        <v>0</v>
      </c>
      <c r="DD307" s="10">
        <f t="shared" si="275"/>
        <v>2</v>
      </c>
      <c r="DE307" s="11"/>
      <c r="DF307" s="9">
        <f>VLOOKUP($C307, Table3[#All], 65, 0)</f>
        <v>0.20829999999999999</v>
      </c>
      <c r="DG307" s="9"/>
      <c r="DH307" s="9">
        <f>VLOOKUP($C307, Table3[#All], 66, 0)</f>
        <v>0.125</v>
      </c>
      <c r="DI307" s="9"/>
      <c r="DJ307" s="9">
        <f>VLOOKUP($C307, Table3[#All], 67, 0)</f>
        <v>0.66670000000000007</v>
      </c>
      <c r="DK307" s="14">
        <f t="shared" si="276"/>
        <v>5</v>
      </c>
      <c r="DL307" s="11"/>
      <c r="DM307" s="9">
        <f>VLOOKUP($C307, Table3[#All], 68, 0)</f>
        <v>1</v>
      </c>
      <c r="DN307" s="9"/>
      <c r="DO307" s="9">
        <f>VLOOKUP($C307, Table3[#All], 69, 0)</f>
        <v>0</v>
      </c>
      <c r="DP307" s="9">
        <f>VLOOKUP($C307, Table3[#All], 70, 0)</f>
        <v>0</v>
      </c>
      <c r="DQ307" s="9"/>
      <c r="DR307" s="14">
        <f t="shared" si="277"/>
        <v>1</v>
      </c>
      <c r="DS307" s="11"/>
      <c r="DT307" s="9">
        <f>VLOOKUP($C307, Table3[#All], 71, 0)</f>
        <v>0</v>
      </c>
      <c r="DU307" s="9">
        <f>VLOOKUP($C307, Table3[#All], 72, 0)</f>
        <v>0</v>
      </c>
      <c r="DV307" s="9">
        <f>VLOOKUP($C307, Table3[#All], 73, 0)</f>
        <v>4.1700000000000001E-2</v>
      </c>
      <c r="DW307" s="9">
        <f>VLOOKUP($C307, Table3[#All], 74, 0)</f>
        <v>0.58329999999999993</v>
      </c>
      <c r="DX307" s="9">
        <f>VLOOKUP($C307, Table3[#All], 75, 0)</f>
        <v>0.375</v>
      </c>
      <c r="DY307" s="12">
        <f t="shared" si="266"/>
        <v>5</v>
      </c>
      <c r="DZ307" s="11"/>
      <c r="EA307" s="9">
        <f>VLOOKUP($C307, Table3[#All], 76, 0)</f>
        <v>1</v>
      </c>
      <c r="EB307" s="9">
        <f>VLOOKUP($C307, Table3[#All], 77, 0)</f>
        <v>0</v>
      </c>
      <c r="EC307" s="9">
        <f>VLOOKUP($C307, Table3[#All], 78, 0)</f>
        <v>0</v>
      </c>
      <c r="ED307" s="9">
        <f>VLOOKUP($C307, Table3[#All], 79, 0)</f>
        <v>0</v>
      </c>
      <c r="EE307" s="9">
        <f>VLOOKUP($C307, Table3[#All], 80, 0)</f>
        <v>0</v>
      </c>
      <c r="EF307" s="10">
        <f t="shared" si="278"/>
        <v>1</v>
      </c>
      <c r="EG307" s="9"/>
      <c r="EH307" s="9">
        <f>VLOOKUP($C307, Table3[#All], 81, 0)</f>
        <v>1</v>
      </c>
      <c r="EI307" s="9">
        <f>VLOOKUP($C307, Table3[#All], 82, 0)</f>
        <v>0</v>
      </c>
      <c r="EJ307" s="9">
        <f>VLOOKUP($C307, Table3[#All], 83, 0)</f>
        <v>0</v>
      </c>
      <c r="EK307" s="9">
        <f>VLOOKUP($C307, Table3[#All], 84, 0)</f>
        <v>0</v>
      </c>
      <c r="EL307" s="9">
        <f>VLOOKUP($C307, Table3[#All], 85, 0)</f>
        <v>0</v>
      </c>
      <c r="EM307" s="14">
        <f t="shared" si="279"/>
        <v>1</v>
      </c>
      <c r="EN307" s="11"/>
      <c r="EO307" s="9">
        <f>VLOOKUP($C307, Table3[#All], 86, 0)</f>
        <v>0.54170000000000007</v>
      </c>
      <c r="EP307" s="9"/>
      <c r="EQ307" s="9">
        <f>VLOOKUP($C307, Table3[#All], 87, 0)</f>
        <v>0.45829999999999999</v>
      </c>
      <c r="ER307" s="9"/>
      <c r="ES307" s="9"/>
      <c r="ET307" s="14">
        <f t="shared" si="280"/>
        <v>3</v>
      </c>
      <c r="EU307" s="11"/>
      <c r="EV307" s="9">
        <f>VLOOKUP($C307, Table3[#All], 88, 0)</f>
        <v>1</v>
      </c>
      <c r="EW307" s="9">
        <f>VLOOKUP($C307, Table3[#All], 89, 0)</f>
        <v>0</v>
      </c>
      <c r="EX307" s="9">
        <f>VLOOKUP($C307, Table3[#All], 90, 0)</f>
        <v>0</v>
      </c>
      <c r="EY307" s="9">
        <f>VLOOKUP($C307, Table3[#All], 91, 0)</f>
        <v>0</v>
      </c>
      <c r="EZ307" s="9">
        <f>VLOOKUP($C307, Table3[#All], 92, 0)</f>
        <v>0</v>
      </c>
      <c r="FA307" s="12">
        <f t="shared" si="281"/>
        <v>1</v>
      </c>
      <c r="FB307" s="11"/>
      <c r="FC307" s="9">
        <f>VLOOKUP($C307, Table3[#All], 93, 0)</f>
        <v>0</v>
      </c>
      <c r="FD307" s="9">
        <f>VLOOKUP($C307, Table3[#All], 94, 0)</f>
        <v>0.66670000000000007</v>
      </c>
      <c r="FE307" s="9">
        <f>VLOOKUP($C307, Table3[#All], 95, 0)</f>
        <v>0.33329999999999999</v>
      </c>
      <c r="FF307" s="9">
        <f>VLOOKUP($C307, Table3[#All], 96, 0)</f>
        <v>0</v>
      </c>
      <c r="FG307" s="9"/>
      <c r="FH307" s="10">
        <f t="shared" si="282"/>
        <v>3</v>
      </c>
      <c r="FI307" s="11"/>
      <c r="FJ307" s="9">
        <f>VLOOKUP($C307, Table3[#All], 97, 0)</f>
        <v>0</v>
      </c>
      <c r="FK307" s="9">
        <f>VLOOKUP($C307, Table3[#All], 98, 0)</f>
        <v>0</v>
      </c>
      <c r="FL307" s="9">
        <f>VLOOKUP($C307, Table3[#All], 99, 0)</f>
        <v>0</v>
      </c>
      <c r="FM307" s="9">
        <f>VLOOKUP($C307, Table3[#All], 100, 0)</f>
        <v>0</v>
      </c>
      <c r="FN307" s="9">
        <f>VLOOKUP($C307, Table3[#All], 101, 0)</f>
        <v>1</v>
      </c>
      <c r="FO307" s="14">
        <f t="shared" si="283"/>
        <v>5</v>
      </c>
      <c r="FP307" s="11"/>
      <c r="FQ307" s="9">
        <f>VLOOKUP($C307, Table3[#All], 102, 0)</f>
        <v>0.95829999999999993</v>
      </c>
      <c r="FR307" s="9">
        <f>VLOOKUP($C307, Table3[#All], 103, 0)</f>
        <v>4.1700000000000001E-2</v>
      </c>
      <c r="FS307" s="9">
        <f>VLOOKUP($C307, Table3[#All], 104, 0)</f>
        <v>0</v>
      </c>
      <c r="FT307" s="9">
        <f>VLOOKUP($C307, Table3[#All], 105, 0)</f>
        <v>0</v>
      </c>
      <c r="FU307" s="9">
        <v>0</v>
      </c>
      <c r="FV307" s="10">
        <f t="shared" si="284"/>
        <v>1</v>
      </c>
      <c r="FW307" s="11"/>
      <c r="FX307" s="9">
        <f>VLOOKUP($C307, Table3[#All], 106, 0)</f>
        <v>0.91670000000000007</v>
      </c>
      <c r="FY307" s="9"/>
      <c r="FZ307" s="9">
        <f>VLOOKUP($C307, Table3[#All], 107, 0)</f>
        <v>8.3299999999999999E-2</v>
      </c>
      <c r="GA307" s="9">
        <f>VLOOKUP($C307, Table3[#All], 108, 0)</f>
        <v>0</v>
      </c>
      <c r="GB307" s="9"/>
      <c r="GC307" s="10">
        <f t="shared" si="301"/>
        <v>1</v>
      </c>
      <c r="GD307" s="81"/>
      <c r="GE307" s="9">
        <f>VLOOKUP($C307, Table3[#All], 109, 0)</f>
        <v>0</v>
      </c>
      <c r="GF307" s="9">
        <f>VLOOKUP($C307, Table3[#All], 110, 0)</f>
        <v>0.73909999999999998</v>
      </c>
      <c r="GG307" s="9">
        <f>VLOOKUP($C307, Table3[#All], 111, 0)</f>
        <v>0.26090000000000002</v>
      </c>
      <c r="GH307" s="9"/>
      <c r="GI307" s="9">
        <f>VLOOKUP($C307, Table3[#All], 112, 0)</f>
        <v>0</v>
      </c>
      <c r="GJ307" s="12">
        <f t="shared" si="285"/>
        <v>3</v>
      </c>
      <c r="GK307" s="11"/>
      <c r="GL307" s="9">
        <f>VLOOKUP($C307, Table3[#All], 113, 0)</f>
        <v>0</v>
      </c>
      <c r="GM307" s="9">
        <f>VLOOKUP($C307, Table3[#All], 114, 0)</f>
        <v>8.3299999999999999E-2</v>
      </c>
      <c r="GN307" s="9">
        <f>VLOOKUP($C307, Table3[#All], 115, 0)</f>
        <v>0.58329999999999993</v>
      </c>
      <c r="GO307" s="9">
        <f>VLOOKUP($C307, Table3[#All], 116, 0)</f>
        <v>0.33329999999999999</v>
      </c>
      <c r="GP307" s="9"/>
      <c r="GQ307" s="10">
        <f t="shared" si="286"/>
        <v>4</v>
      </c>
      <c r="GR307" s="11"/>
      <c r="GS307" s="9">
        <f>VLOOKUP($C307, Table2[#All], 3, 0)</f>
        <v>0</v>
      </c>
      <c r="GT307" s="9">
        <f>VLOOKUP($C307, Table2[#All], 4, 0)</f>
        <v>0</v>
      </c>
      <c r="GU307" s="9">
        <f>VLOOKUP($C307, Table2[#All], 5, 0)</f>
        <v>1</v>
      </c>
      <c r="GV307" s="9">
        <f>VLOOKUP($C307, Table2[#All], 6, 0)</f>
        <v>0</v>
      </c>
      <c r="GW307" s="9">
        <f>VLOOKUP($C307, Table2[#All], 7, 0)</f>
        <v>0</v>
      </c>
      <c r="GX307" s="10">
        <f t="shared" si="287"/>
        <v>3</v>
      </c>
      <c r="GY307" s="11"/>
      <c r="GZ307" s="9">
        <v>0</v>
      </c>
      <c r="HA307" s="9">
        <v>0</v>
      </c>
      <c r="HB307" s="9">
        <v>0</v>
      </c>
      <c r="HC307" s="9">
        <v>1</v>
      </c>
      <c r="HD307" s="9"/>
      <c r="HE307" s="10">
        <f t="shared" si="288"/>
        <v>4</v>
      </c>
      <c r="HF307" s="11"/>
      <c r="HG307" s="9">
        <f>VLOOKUP($C307, Table5[#All], 2, 0)</f>
        <v>0</v>
      </c>
      <c r="HH307" s="9">
        <f>VLOOKUP($C307, Table5[#All], 3, 0)</f>
        <v>0</v>
      </c>
      <c r="HI307" s="9">
        <f>VLOOKUP($C307, Table5[#All], 4, 0)</f>
        <v>0</v>
      </c>
      <c r="HJ307" s="9">
        <f>VLOOKUP($C307, Table5[#All], 5, 0)</f>
        <v>0</v>
      </c>
      <c r="HK307" s="9">
        <f>VLOOKUP($C307, Table5[#All], 6, 0)</f>
        <v>1</v>
      </c>
      <c r="HL307" s="10">
        <f t="shared" si="289"/>
        <v>5</v>
      </c>
      <c r="HM307" s="11"/>
      <c r="HN307" s="9">
        <f>VLOOKUP($C307, Table5[#All], 7, 0)</f>
        <v>0</v>
      </c>
      <c r="HO307" s="9">
        <f>VLOOKUP($C307, Table5[#All], 8, 0)</f>
        <v>0</v>
      </c>
      <c r="HP307" s="9">
        <f>VLOOKUP($C307, Table5[#All], 9, 0)</f>
        <v>0</v>
      </c>
      <c r="HQ307" s="9">
        <f>VLOOKUP($C307, Table5[#All], 10, 0)</f>
        <v>1</v>
      </c>
      <c r="HR307" s="9">
        <f>VLOOKUP($C307, Table5[#All], 11, 0)</f>
        <v>0</v>
      </c>
      <c r="HS307" s="10">
        <f t="shared" si="290"/>
        <v>4</v>
      </c>
      <c r="HT307" s="11"/>
      <c r="HU307" s="9">
        <f>VLOOKUP($C307, Table5[#All], 12, 0)</f>
        <v>1</v>
      </c>
      <c r="HV307" s="9">
        <f>VLOOKUP($C307, Table5[#All], 13, 0)</f>
        <v>0</v>
      </c>
      <c r="HW307" s="9">
        <f>VLOOKUP($C307, Table5[#All], 14, 0)</f>
        <v>0</v>
      </c>
      <c r="HX307" s="9">
        <f>VLOOKUP($C307, Table5[#All], 15, 0)</f>
        <v>0</v>
      </c>
      <c r="HY307" s="9">
        <f>VLOOKUP($C307, Table5[#All], 16, 0)</f>
        <v>0</v>
      </c>
      <c r="HZ307" s="10">
        <f t="shared" si="291"/>
        <v>1</v>
      </c>
      <c r="IA307" s="11"/>
      <c r="IB307" s="9">
        <f>VLOOKUP($C307, Table5[#All], 17, 0)</f>
        <v>1</v>
      </c>
      <c r="IC307" s="9">
        <f>VLOOKUP($C307, Table5[#All], 18, 0)</f>
        <v>0</v>
      </c>
      <c r="ID307" s="9">
        <f>VLOOKUP($C307, Table5[#All], 19, 0)</f>
        <v>0</v>
      </c>
      <c r="IE307" s="9">
        <f>VLOOKUP($C307, Table5[#All], 20, 0)</f>
        <v>0</v>
      </c>
      <c r="IF307" s="9">
        <f>VLOOKUP($C307, Table5[#All], 21, 0)</f>
        <v>0</v>
      </c>
      <c r="IG307" s="10">
        <f t="shared" si="292"/>
        <v>1</v>
      </c>
      <c r="IH307" s="11"/>
      <c r="II307" s="9">
        <f>VLOOKUP($C307, Table5[#All], 22, 0)</f>
        <v>1</v>
      </c>
      <c r="IJ307" s="9">
        <f>VLOOKUP($C307, Table5[#All], 23, 0)</f>
        <v>0</v>
      </c>
      <c r="IK307" s="9">
        <f>VLOOKUP($C307, Table5[#All], 24, 0)</f>
        <v>0</v>
      </c>
      <c r="IL307" s="9">
        <f>VLOOKUP($C307, Table5[#All], 25, 0)</f>
        <v>0</v>
      </c>
      <c r="IM307" s="9">
        <f>VLOOKUP($C307, Table5[#All], 26, 0)</f>
        <v>0</v>
      </c>
      <c r="IN307" s="10">
        <f t="shared" si="293"/>
        <v>1</v>
      </c>
      <c r="IO307" s="11"/>
      <c r="IP307" s="9">
        <v>1</v>
      </c>
      <c r="IQ307" s="9">
        <v>0</v>
      </c>
      <c r="IR307" s="9">
        <v>0</v>
      </c>
      <c r="IS307" s="9">
        <v>0</v>
      </c>
      <c r="IT307" s="9">
        <v>0</v>
      </c>
      <c r="IU307" s="10">
        <f t="shared" si="294"/>
        <v>1</v>
      </c>
      <c r="IV307" s="82"/>
    </row>
    <row r="308" spans="1:256" ht="16.3" thickTop="1" thickBot="1" x14ac:dyDescent="0.35">
      <c r="A308" s="16" t="s">
        <v>753</v>
      </c>
      <c r="B308" s="16" t="s">
        <v>764</v>
      </c>
      <c r="C308" s="16" t="s">
        <v>765</v>
      </c>
      <c r="D308" s="11"/>
      <c r="E308" s="9">
        <f>VLOOKUP($C308, Table3[#All], 2, 0)</f>
        <v>0</v>
      </c>
      <c r="F308" s="9"/>
      <c r="G308" s="9">
        <f>VLOOKUP($C308, Table3[#All], 3, 0)</f>
        <v>0</v>
      </c>
      <c r="H308" s="9">
        <f>VLOOKUP($C308, Table3[#All], 4, 0)</f>
        <v>1</v>
      </c>
      <c r="I308" s="9">
        <f>VLOOKUP($C308, Table3[#All], 5, 0)</f>
        <v>0</v>
      </c>
      <c r="J308" s="10">
        <f t="shared" si="295"/>
        <v>4</v>
      </c>
      <c r="K308" s="11"/>
      <c r="L308" s="9">
        <f>VLOOKUP($C308, Table3[#All], 6, 0)</f>
        <v>0</v>
      </c>
      <c r="M308" s="9"/>
      <c r="N308" s="9">
        <f>VLOOKUP($C308, Table3[#All], 7, 0)</f>
        <v>0</v>
      </c>
      <c r="O308" s="9">
        <f>VLOOKUP($C308, Table3[#All], 8, 0)</f>
        <v>1</v>
      </c>
      <c r="P308" s="9">
        <f>VLOOKUP($C308, Table3[#All], 9, 0)</f>
        <v>0</v>
      </c>
      <c r="Q308" s="10">
        <f t="shared" si="296"/>
        <v>4</v>
      </c>
      <c r="R308" s="11"/>
      <c r="S308" s="9">
        <f>VLOOKUP($C308, Table3[#All], 10, 0)</f>
        <v>2.5000000000000001E-2</v>
      </c>
      <c r="T308" s="9">
        <f>VLOOKUP($C308, Table3[#All], 11, 0)</f>
        <v>0.85</v>
      </c>
      <c r="U308" s="9">
        <f>VLOOKUP($C308, Table3[#All], 12, 0)</f>
        <v>0.1</v>
      </c>
      <c r="V308" s="9">
        <f>VLOOKUP($C308, Table3[#All], 13, 0)</f>
        <v>2.5000000000000001E-2</v>
      </c>
      <c r="W308" s="9">
        <f>VLOOKUP($C308, Table3[#All], 14, 0)</f>
        <v>0</v>
      </c>
      <c r="X308" s="10">
        <f t="shared" si="297"/>
        <v>2</v>
      </c>
      <c r="Y308" s="11"/>
      <c r="Z308" s="9">
        <f>VLOOKUP($C308, Table3[#All], 15, 0)</f>
        <v>0.42859999999999998</v>
      </c>
      <c r="AA308" s="9">
        <f>VLOOKUP($C308, Table3[#All], 16, 0)</f>
        <v>0.57140000000000002</v>
      </c>
      <c r="AB308" s="9">
        <f>VLOOKUP($C308, Table3[#All], 17, 0)</f>
        <v>0</v>
      </c>
      <c r="AC308" s="9">
        <f>VLOOKUP($C308, Table3[#All], 18, 0)</f>
        <v>0</v>
      </c>
      <c r="AD308" s="9">
        <f>VLOOKUP($C308, Table3[#All], 19, 0)</f>
        <v>0</v>
      </c>
      <c r="AE308" s="10">
        <f t="shared" si="267"/>
        <v>2</v>
      </c>
      <c r="AF308" s="11"/>
      <c r="AG308" s="9">
        <f>VLOOKUP($C308, Table3[#All], 20, 0)</f>
        <v>5.7099999999999998E-2</v>
      </c>
      <c r="AH308" s="9">
        <f>VLOOKUP($C308, Table3[#All], 21, 0)</f>
        <v>0.91430000000000011</v>
      </c>
      <c r="AI308" s="9">
        <f>VLOOKUP($C308, Table3[#All], 22, 0)</f>
        <v>2.86E-2</v>
      </c>
      <c r="AJ308" s="9"/>
      <c r="AK308" s="9"/>
      <c r="AL308" s="10">
        <f t="shared" si="268"/>
        <v>2</v>
      </c>
      <c r="AM308" s="11"/>
      <c r="AN308" s="9">
        <f>VLOOKUP($C308, Table3[#All], 23, 0)</f>
        <v>1</v>
      </c>
      <c r="AO308" s="9">
        <f>VLOOKUP($C308, Table3[#All], 24, 0)</f>
        <v>0</v>
      </c>
      <c r="AP308" s="9">
        <f>VLOOKUP($C308, Table3[#All], 25, 0)</f>
        <v>0</v>
      </c>
      <c r="AQ308" s="9">
        <f>VLOOKUP($C308, Table3[#All], 26, 0)</f>
        <v>0</v>
      </c>
      <c r="AR308" s="9"/>
      <c r="AS308" s="12">
        <f t="shared" si="269"/>
        <v>1</v>
      </c>
      <c r="AT308" s="11"/>
      <c r="AU308" s="9">
        <f>VLOOKUP($C308, Table3[#All], 27, 0)</f>
        <v>0.75</v>
      </c>
      <c r="AV308" s="9">
        <f>VLOOKUP($C308, Table3[#All], 28, 0)</f>
        <v>0.17499999999999999</v>
      </c>
      <c r="AW308" s="9">
        <f>VLOOKUP($C308, Table3[#All], 29, 0)</f>
        <v>7.4999999999999997E-2</v>
      </c>
      <c r="AX308" s="9"/>
      <c r="AY308" s="9"/>
      <c r="AZ308" s="10">
        <f t="shared" si="298"/>
        <v>2</v>
      </c>
      <c r="BA308" s="11"/>
      <c r="BB308" s="9">
        <f>VLOOKUP($C308, Table3[#All], 30, 0)</f>
        <v>0</v>
      </c>
      <c r="BC308" s="9">
        <f>VLOOKUP($C308, Table3[#All], 31, 0)</f>
        <v>0.72499999999999998</v>
      </c>
      <c r="BD308" s="9">
        <f>VLOOKUP($C308, Table3[#All], 32, 0)</f>
        <v>0.27500000000000002</v>
      </c>
      <c r="BE308" s="9">
        <f>VLOOKUP($C308, Table3[#All], 33, 0)</f>
        <v>0</v>
      </c>
      <c r="BF308" s="9"/>
      <c r="BG308" s="10">
        <f t="shared" si="299"/>
        <v>3</v>
      </c>
      <c r="BH308" s="81"/>
      <c r="BI308" s="9">
        <f>VLOOKUP($C308, Table3[#All], 34, 0)</f>
        <v>0</v>
      </c>
      <c r="BJ308" s="9">
        <f>VLOOKUP($C308, Table3[#All], 35, 0)</f>
        <v>0</v>
      </c>
      <c r="BK308" s="9">
        <f>VLOOKUP($C308, Table3[#All], 36, 0)</f>
        <v>0</v>
      </c>
      <c r="BL308" s="9">
        <f>VLOOKUP($C308, Table3[#All], 37, 0)</f>
        <v>0</v>
      </c>
      <c r="BM308" s="9">
        <f>VLOOKUP($C308, Table3[#All], 38, 0)</f>
        <v>0</v>
      </c>
      <c r="BN308" s="10" t="str">
        <f t="shared" si="300"/>
        <v>N/A</v>
      </c>
      <c r="BO308" s="11"/>
      <c r="BP308" s="9">
        <f>VLOOKUP($C308, Table3[#All], 39, 0)</f>
        <v>0.9</v>
      </c>
      <c r="BQ308" s="9">
        <f>VLOOKUP($C308, Table3[#All], 40, 0)</f>
        <v>0</v>
      </c>
      <c r="BR308" s="9">
        <f>VLOOKUP($C308, Table3[#All], 41, 0)</f>
        <v>2.5000000000000001E-2</v>
      </c>
      <c r="BS308" s="9">
        <f>VLOOKUP($C308, Table3[#All], 42, 0)</f>
        <v>7.4999999999999997E-2</v>
      </c>
      <c r="BT308" s="9"/>
      <c r="BU308" s="10">
        <f t="shared" si="270"/>
        <v>1</v>
      </c>
      <c r="BV308" s="11"/>
      <c r="BW308" s="9">
        <f>VLOOKUP($C308, Table3[#All], 43, 0)</f>
        <v>0</v>
      </c>
      <c r="BX308" s="9">
        <f>VLOOKUP($C308, Table3[#All], 44, 0)</f>
        <v>0.57499999999999996</v>
      </c>
      <c r="BY308" s="9">
        <f>VLOOKUP($C308, Table3[#All], 45, 0)</f>
        <v>0.42499999999999999</v>
      </c>
      <c r="BZ308" s="9"/>
      <c r="CA308" s="9"/>
      <c r="CB308" s="10">
        <f t="shared" si="271"/>
        <v>3</v>
      </c>
      <c r="CC308" s="81"/>
      <c r="CD308" s="9">
        <f>VLOOKUP($C308, Table3[#All], 46, 0)</f>
        <v>0.7</v>
      </c>
      <c r="CE308" s="9">
        <f>VLOOKUP($C308, Table3[#All], 47, 0)</f>
        <v>0.3</v>
      </c>
      <c r="CF308" s="9">
        <f>VLOOKUP($C308, Table3[#All], 48, 0)</f>
        <v>0</v>
      </c>
      <c r="CG308" s="9">
        <f>VLOOKUP($C308, Table3[#All], 49, 0)</f>
        <v>0</v>
      </c>
      <c r="CH308" s="9">
        <f>VLOOKUP($C308, Table3[#All], 50, 0)</f>
        <v>0</v>
      </c>
      <c r="CI308" s="12">
        <f t="shared" si="272"/>
        <v>2</v>
      </c>
      <c r="CJ308" s="13"/>
      <c r="CK308" s="9">
        <f>VLOOKUP($C308, Table3[#All], 51, 0)</f>
        <v>0.61539999999999995</v>
      </c>
      <c r="CL308" s="9">
        <f>VLOOKUP($C308, Table3[#All], 52, 0)</f>
        <v>0.3846</v>
      </c>
      <c r="CM308" s="9">
        <f>VLOOKUP($C308, Table3[#All], 53, 0)</f>
        <v>0</v>
      </c>
      <c r="CN308" s="9">
        <f>VLOOKUP($C308, Table3[#All], 54, 0)</f>
        <v>0</v>
      </c>
      <c r="CO308" s="9"/>
      <c r="CP308" s="10">
        <f t="shared" si="273"/>
        <v>2</v>
      </c>
      <c r="CQ308" s="11"/>
      <c r="CR308" s="9">
        <f>VLOOKUP($C308, Table3[#All], 55, 0)</f>
        <v>0.375</v>
      </c>
      <c r="CS308" s="9">
        <f>VLOOKUP($C308, Table3[#All], 56, 0)</f>
        <v>0.6</v>
      </c>
      <c r="CT308" s="9">
        <f>VLOOKUP($C308, Table3[#All], 57, 0)</f>
        <v>2.5000000000000001E-2</v>
      </c>
      <c r="CU308" s="9">
        <f>VLOOKUP($C308, Table3[#All], 58, 0)</f>
        <v>0</v>
      </c>
      <c r="CV308" s="9">
        <f>VLOOKUP($C308, Table3[#All], 59, 0)</f>
        <v>0</v>
      </c>
      <c r="CW308" s="14">
        <f t="shared" si="274"/>
        <v>2</v>
      </c>
      <c r="CX308" s="81"/>
      <c r="CY308" s="9">
        <f>VLOOKUP($C308, Table3[#All], 60, 0)</f>
        <v>0.8</v>
      </c>
      <c r="CZ308" s="9">
        <f>VLOOKUP($C308, Table3[#All], 61, 0)</f>
        <v>0.15</v>
      </c>
      <c r="DA308" s="9">
        <f>VLOOKUP($C308, Table3[#All], 62, 0)</f>
        <v>0.05</v>
      </c>
      <c r="DB308" s="9">
        <f>VLOOKUP($C308, Table3[#All], 63, 0)</f>
        <v>0</v>
      </c>
      <c r="DC308" s="9">
        <f>VLOOKUP($C308, Table3[#All], 64, 0)</f>
        <v>0</v>
      </c>
      <c r="DD308" s="10">
        <f t="shared" si="275"/>
        <v>1</v>
      </c>
      <c r="DE308" s="11"/>
      <c r="DF308" s="9">
        <f>VLOOKUP($C308, Table3[#All], 65, 0)</f>
        <v>0.375</v>
      </c>
      <c r="DG308" s="9"/>
      <c r="DH308" s="9">
        <f>VLOOKUP($C308, Table3[#All], 66, 0)</f>
        <v>0.125</v>
      </c>
      <c r="DI308" s="9"/>
      <c r="DJ308" s="9">
        <f>VLOOKUP($C308, Table3[#All], 67, 0)</f>
        <v>0.5</v>
      </c>
      <c r="DK308" s="14">
        <f t="shared" si="276"/>
        <v>5</v>
      </c>
      <c r="DL308" s="11"/>
      <c r="DM308" s="9">
        <f>VLOOKUP($C308, Table3[#All], 68, 0)</f>
        <v>1</v>
      </c>
      <c r="DN308" s="9"/>
      <c r="DO308" s="9">
        <f>VLOOKUP($C308, Table3[#All], 69, 0)</f>
        <v>0</v>
      </c>
      <c r="DP308" s="9">
        <f>VLOOKUP($C308, Table3[#All], 70, 0)</f>
        <v>0</v>
      </c>
      <c r="DQ308" s="9"/>
      <c r="DR308" s="14">
        <f t="shared" si="277"/>
        <v>1</v>
      </c>
      <c r="DS308" s="11"/>
      <c r="DT308" s="9">
        <f>VLOOKUP($C308, Table3[#All], 71, 0)</f>
        <v>0</v>
      </c>
      <c r="DU308" s="9">
        <f>VLOOKUP($C308, Table3[#All], 72, 0)</f>
        <v>0.15</v>
      </c>
      <c r="DV308" s="9">
        <f>VLOOKUP($C308, Table3[#All], 73, 0)</f>
        <v>0.22500000000000001</v>
      </c>
      <c r="DW308" s="9">
        <f>VLOOKUP($C308, Table3[#All], 74, 0)</f>
        <v>0.55000000000000004</v>
      </c>
      <c r="DX308" s="9">
        <f>VLOOKUP($C308, Table3[#All], 75, 0)</f>
        <v>7.4999999999999997E-2</v>
      </c>
      <c r="DY308" s="12">
        <f t="shared" si="266"/>
        <v>4</v>
      </c>
      <c r="DZ308" s="11"/>
      <c r="EA308" s="9">
        <f>VLOOKUP($C308, Table3[#All], 76, 0)</f>
        <v>1</v>
      </c>
      <c r="EB308" s="9">
        <f>VLOOKUP($C308, Table3[#All], 77, 0)</f>
        <v>0</v>
      </c>
      <c r="EC308" s="9">
        <f>VLOOKUP($C308, Table3[#All], 78, 0)</f>
        <v>0</v>
      </c>
      <c r="ED308" s="9">
        <f>VLOOKUP($C308, Table3[#All], 79, 0)</f>
        <v>0</v>
      </c>
      <c r="EE308" s="9">
        <f>VLOOKUP($C308, Table3[#All], 80, 0)</f>
        <v>0</v>
      </c>
      <c r="EF308" s="10">
        <f t="shared" si="278"/>
        <v>1</v>
      </c>
      <c r="EG308" s="9"/>
      <c r="EH308" s="9">
        <f>VLOOKUP($C308, Table3[#All], 81, 0)</f>
        <v>0</v>
      </c>
      <c r="EI308" s="9">
        <f>VLOOKUP($C308, Table3[#All], 82, 0)</f>
        <v>1</v>
      </c>
      <c r="EJ308" s="9">
        <f>VLOOKUP($C308, Table3[#All], 83, 0)</f>
        <v>0</v>
      </c>
      <c r="EK308" s="9">
        <f>VLOOKUP($C308, Table3[#All], 84, 0)</f>
        <v>0</v>
      </c>
      <c r="EL308" s="9">
        <f>VLOOKUP($C308, Table3[#All], 85, 0)</f>
        <v>0</v>
      </c>
      <c r="EM308" s="14">
        <f t="shared" si="279"/>
        <v>2</v>
      </c>
      <c r="EN308" s="11"/>
      <c r="EO308" s="9">
        <f>VLOOKUP($C308, Table3[#All], 86, 0)</f>
        <v>0.95</v>
      </c>
      <c r="EP308" s="9"/>
      <c r="EQ308" s="9">
        <f>VLOOKUP($C308, Table3[#All], 87, 0)</f>
        <v>0.05</v>
      </c>
      <c r="ER308" s="9"/>
      <c r="ES308" s="9"/>
      <c r="ET308" s="14">
        <f t="shared" si="280"/>
        <v>1</v>
      </c>
      <c r="EU308" s="11"/>
      <c r="EV308" s="9">
        <f>VLOOKUP($C308, Table3[#All], 88, 0)</f>
        <v>1</v>
      </c>
      <c r="EW308" s="9">
        <f>VLOOKUP($C308, Table3[#All], 89, 0)</f>
        <v>0</v>
      </c>
      <c r="EX308" s="9">
        <f>VLOOKUP($C308, Table3[#All], 90, 0)</f>
        <v>0</v>
      </c>
      <c r="EY308" s="9">
        <f>VLOOKUP($C308, Table3[#All], 91, 0)</f>
        <v>0</v>
      </c>
      <c r="EZ308" s="9">
        <f>VLOOKUP($C308, Table3[#All], 92, 0)</f>
        <v>0</v>
      </c>
      <c r="FA308" s="12">
        <f t="shared" si="281"/>
        <v>1</v>
      </c>
      <c r="FB308" s="11"/>
      <c r="FC308" s="9">
        <f>VLOOKUP($C308, Table3[#All], 93, 0)</f>
        <v>0</v>
      </c>
      <c r="FD308" s="9">
        <f>VLOOKUP($C308, Table3[#All], 94, 0)</f>
        <v>0.87180000000000002</v>
      </c>
      <c r="FE308" s="9">
        <f>VLOOKUP($C308, Table3[#All], 95, 0)</f>
        <v>0.12820000000000001</v>
      </c>
      <c r="FF308" s="9">
        <f>VLOOKUP($C308, Table3[#All], 96, 0)</f>
        <v>0</v>
      </c>
      <c r="FG308" s="9"/>
      <c r="FH308" s="10">
        <f t="shared" si="282"/>
        <v>2</v>
      </c>
      <c r="FI308" s="11"/>
      <c r="FJ308" s="9">
        <f>VLOOKUP($C308, Table3[#All], 97, 0)</f>
        <v>0</v>
      </c>
      <c r="FK308" s="9">
        <f>VLOOKUP($C308, Table3[#All], 98, 0)</f>
        <v>0</v>
      </c>
      <c r="FL308" s="9">
        <f>VLOOKUP($C308, Table3[#All], 99, 0)</f>
        <v>1</v>
      </c>
      <c r="FM308" s="9">
        <f>VLOOKUP($C308, Table3[#All], 100, 0)</f>
        <v>0</v>
      </c>
      <c r="FN308" s="9">
        <f>VLOOKUP($C308, Table3[#All], 101, 0)</f>
        <v>0</v>
      </c>
      <c r="FO308" s="14">
        <f t="shared" si="283"/>
        <v>3</v>
      </c>
      <c r="FP308" s="11"/>
      <c r="FQ308" s="9">
        <f>VLOOKUP($C308, Table3[#All], 102, 0)</f>
        <v>1</v>
      </c>
      <c r="FR308" s="9">
        <f>VLOOKUP($C308, Table3[#All], 103, 0)</f>
        <v>0</v>
      </c>
      <c r="FS308" s="9">
        <f>VLOOKUP($C308, Table3[#All], 104, 0)</f>
        <v>0</v>
      </c>
      <c r="FT308" s="9">
        <f>VLOOKUP($C308, Table3[#All], 105, 0)</f>
        <v>0</v>
      </c>
      <c r="FU308" s="9">
        <v>0</v>
      </c>
      <c r="FV308" s="10">
        <f t="shared" si="284"/>
        <v>1</v>
      </c>
      <c r="FW308" s="11"/>
      <c r="FX308" s="9">
        <f>VLOOKUP($C308, Table3[#All], 106, 0)</f>
        <v>0.67569999999999997</v>
      </c>
      <c r="FY308" s="9"/>
      <c r="FZ308" s="9">
        <f>VLOOKUP($C308, Table3[#All], 107, 0)</f>
        <v>0.18920000000000001</v>
      </c>
      <c r="GA308" s="9">
        <f>VLOOKUP($C308, Table3[#All], 108, 0)</f>
        <v>0.1351</v>
      </c>
      <c r="GB308" s="9"/>
      <c r="GC308" s="10">
        <f t="shared" si="301"/>
        <v>3</v>
      </c>
      <c r="GD308" s="81"/>
      <c r="GE308" s="9">
        <f>VLOOKUP($C308, Table3[#All], 109, 0)</f>
        <v>3.5699999999999996E-2</v>
      </c>
      <c r="GF308" s="9">
        <f>VLOOKUP($C308, Table3[#All], 110, 0)</f>
        <v>0.82140000000000002</v>
      </c>
      <c r="GG308" s="9">
        <f>VLOOKUP($C308, Table3[#All], 111, 0)</f>
        <v>7.1399999999999991E-2</v>
      </c>
      <c r="GH308" s="9"/>
      <c r="GI308" s="9">
        <f>VLOOKUP($C308, Table3[#All], 112, 0)</f>
        <v>7.1399999999999991E-2</v>
      </c>
      <c r="GJ308" s="12">
        <f t="shared" si="285"/>
        <v>2</v>
      </c>
      <c r="GK308" s="11"/>
      <c r="GL308" s="9">
        <f>VLOOKUP($C308, Table3[#All], 113, 0)</f>
        <v>2.5000000000000001E-2</v>
      </c>
      <c r="GM308" s="9">
        <f>VLOOKUP($C308, Table3[#All], 114, 0)</f>
        <v>0.05</v>
      </c>
      <c r="GN308" s="9">
        <f>VLOOKUP($C308, Table3[#All], 115, 0)</f>
        <v>0.375</v>
      </c>
      <c r="GO308" s="9">
        <f>VLOOKUP($C308, Table3[#All], 116, 0)</f>
        <v>0.55000000000000004</v>
      </c>
      <c r="GP308" s="9"/>
      <c r="GQ308" s="10">
        <f t="shared" si="286"/>
        <v>4</v>
      </c>
      <c r="GR308" s="11"/>
      <c r="GS308" s="9">
        <f>VLOOKUP($C308, Table2[#All], 3, 0)</f>
        <v>0</v>
      </c>
      <c r="GT308" s="9">
        <f>VLOOKUP($C308, Table2[#All], 4, 0)</f>
        <v>0</v>
      </c>
      <c r="GU308" s="9">
        <f>VLOOKUP($C308, Table2[#All], 5, 0)</f>
        <v>1</v>
      </c>
      <c r="GV308" s="9">
        <f>VLOOKUP($C308, Table2[#All], 6, 0)</f>
        <v>0</v>
      </c>
      <c r="GW308" s="9">
        <f>VLOOKUP($C308, Table2[#All], 7, 0)</f>
        <v>0</v>
      </c>
      <c r="GX308" s="10">
        <f t="shared" si="287"/>
        <v>3</v>
      </c>
      <c r="GY308" s="11"/>
      <c r="GZ308" s="9">
        <v>0</v>
      </c>
      <c r="HA308" s="9">
        <v>0</v>
      </c>
      <c r="HB308" s="9">
        <v>0</v>
      </c>
      <c r="HC308" s="9">
        <v>1</v>
      </c>
      <c r="HD308" s="9"/>
      <c r="HE308" s="10">
        <f t="shared" si="288"/>
        <v>4</v>
      </c>
      <c r="HF308" s="11"/>
      <c r="HG308" s="9">
        <f>VLOOKUP($C308, Table5[#All], 2, 0)</f>
        <v>0</v>
      </c>
      <c r="HH308" s="9">
        <f>VLOOKUP($C308, Table5[#All], 3, 0)</f>
        <v>0</v>
      </c>
      <c r="HI308" s="9">
        <f>VLOOKUP($C308, Table5[#All], 4, 0)</f>
        <v>0</v>
      </c>
      <c r="HJ308" s="9">
        <f>VLOOKUP($C308, Table5[#All], 5, 0)</f>
        <v>0</v>
      </c>
      <c r="HK308" s="9">
        <f>VLOOKUP($C308, Table5[#All], 6, 0)</f>
        <v>1</v>
      </c>
      <c r="HL308" s="10">
        <f t="shared" si="289"/>
        <v>5</v>
      </c>
      <c r="HM308" s="11"/>
      <c r="HN308" s="9">
        <f>VLOOKUP($C308, Table5[#All], 7, 0)</f>
        <v>0</v>
      </c>
      <c r="HO308" s="9">
        <f>VLOOKUP($C308, Table5[#All], 8, 0)</f>
        <v>0</v>
      </c>
      <c r="HP308" s="9">
        <f>VLOOKUP($C308, Table5[#All], 9, 0)</f>
        <v>1</v>
      </c>
      <c r="HQ308" s="9">
        <f>VLOOKUP($C308, Table5[#All], 10, 0)</f>
        <v>0</v>
      </c>
      <c r="HR308" s="9">
        <f>VLOOKUP($C308, Table5[#All], 11, 0)</f>
        <v>0</v>
      </c>
      <c r="HS308" s="10">
        <f t="shared" si="290"/>
        <v>3</v>
      </c>
      <c r="HT308" s="11"/>
      <c r="HU308" s="9">
        <f>VLOOKUP($C308, Table5[#All], 12, 0)</f>
        <v>1</v>
      </c>
      <c r="HV308" s="9">
        <f>VLOOKUP($C308, Table5[#All], 13, 0)</f>
        <v>0</v>
      </c>
      <c r="HW308" s="9">
        <f>VLOOKUP($C308, Table5[#All], 14, 0)</f>
        <v>0</v>
      </c>
      <c r="HX308" s="9">
        <f>VLOOKUP($C308, Table5[#All], 15, 0)</f>
        <v>0</v>
      </c>
      <c r="HY308" s="9">
        <f>VLOOKUP($C308, Table5[#All], 16, 0)</f>
        <v>0</v>
      </c>
      <c r="HZ308" s="10">
        <f t="shared" si="291"/>
        <v>1</v>
      </c>
      <c r="IA308" s="11"/>
      <c r="IB308" s="9">
        <f>VLOOKUP($C308, Table5[#All], 17, 0)</f>
        <v>0</v>
      </c>
      <c r="IC308" s="9">
        <f>VLOOKUP($C308, Table5[#All], 18, 0)</f>
        <v>1</v>
      </c>
      <c r="ID308" s="9">
        <f>VLOOKUP($C308, Table5[#All], 19, 0)</f>
        <v>0</v>
      </c>
      <c r="IE308" s="9">
        <f>VLOOKUP($C308, Table5[#All], 20, 0)</f>
        <v>0</v>
      </c>
      <c r="IF308" s="9">
        <f>VLOOKUP($C308, Table5[#All], 21, 0)</f>
        <v>0</v>
      </c>
      <c r="IG308" s="10">
        <f t="shared" si="292"/>
        <v>2</v>
      </c>
      <c r="IH308" s="11"/>
      <c r="II308" s="9">
        <f>VLOOKUP($C308, Table5[#All], 22, 0)</f>
        <v>1</v>
      </c>
      <c r="IJ308" s="9">
        <f>VLOOKUP($C308, Table5[#All], 23, 0)</f>
        <v>0</v>
      </c>
      <c r="IK308" s="9">
        <f>VLOOKUP($C308, Table5[#All], 24, 0)</f>
        <v>0</v>
      </c>
      <c r="IL308" s="9">
        <f>VLOOKUP($C308, Table5[#All], 25, 0)</f>
        <v>0</v>
      </c>
      <c r="IM308" s="9">
        <f>VLOOKUP($C308, Table5[#All], 26, 0)</f>
        <v>0</v>
      </c>
      <c r="IN308" s="10">
        <f t="shared" si="293"/>
        <v>1</v>
      </c>
      <c r="IO308" s="11"/>
      <c r="IP308" s="9">
        <v>1</v>
      </c>
      <c r="IQ308" s="9">
        <v>0</v>
      </c>
      <c r="IR308" s="9">
        <v>0</v>
      </c>
      <c r="IS308" s="9">
        <v>0</v>
      </c>
      <c r="IT308" s="9">
        <v>0</v>
      </c>
      <c r="IU308" s="10">
        <f t="shared" si="294"/>
        <v>1</v>
      </c>
      <c r="IV308" s="82"/>
    </row>
    <row r="309" spans="1:256" ht="16.3" thickTop="1" thickBot="1" x14ac:dyDescent="0.35">
      <c r="A309" s="16" t="s">
        <v>753</v>
      </c>
      <c r="B309" s="16" t="s">
        <v>766</v>
      </c>
      <c r="C309" s="16" t="s">
        <v>767</v>
      </c>
      <c r="D309" s="11"/>
      <c r="E309" s="9">
        <f>VLOOKUP($C309, Table3[#All], 2, 0)</f>
        <v>0</v>
      </c>
      <c r="F309" s="9"/>
      <c r="G309" s="9">
        <f>VLOOKUP($C309, Table3[#All], 3, 0)</f>
        <v>0</v>
      </c>
      <c r="H309" s="9">
        <f>VLOOKUP($C309, Table3[#All], 4, 0)</f>
        <v>0.8</v>
      </c>
      <c r="I309" s="9">
        <f>VLOOKUP($C309, Table3[#All], 5, 0)</f>
        <v>0.2</v>
      </c>
      <c r="J309" s="10">
        <f t="shared" si="295"/>
        <v>4</v>
      </c>
      <c r="K309" s="11"/>
      <c r="L309" s="9">
        <f>VLOOKUP($C309, Table3[#All], 6, 0)</f>
        <v>0</v>
      </c>
      <c r="M309" s="9"/>
      <c r="N309" s="9">
        <f>VLOOKUP($C309, Table3[#All], 7, 0)</f>
        <v>0</v>
      </c>
      <c r="O309" s="9">
        <f>VLOOKUP($C309, Table3[#All], 8, 0)</f>
        <v>0</v>
      </c>
      <c r="P309" s="9">
        <f>VLOOKUP($C309, Table3[#All], 9, 0)</f>
        <v>1</v>
      </c>
      <c r="Q309" s="10">
        <f t="shared" si="296"/>
        <v>5</v>
      </c>
      <c r="R309" s="11"/>
      <c r="S309" s="9">
        <f>VLOOKUP($C309, Table3[#All], 10, 0)</f>
        <v>0</v>
      </c>
      <c r="T309" s="9">
        <f>VLOOKUP($C309, Table3[#All], 11, 0)</f>
        <v>0.12</v>
      </c>
      <c r="U309" s="9">
        <f>VLOOKUP($C309, Table3[#All], 12, 0)</f>
        <v>0.88</v>
      </c>
      <c r="V309" s="9">
        <f>VLOOKUP($C309, Table3[#All], 13, 0)</f>
        <v>0</v>
      </c>
      <c r="W309" s="9">
        <f>VLOOKUP($C309, Table3[#All], 14, 0)</f>
        <v>0</v>
      </c>
      <c r="X309" s="10">
        <f t="shared" si="297"/>
        <v>3</v>
      </c>
      <c r="Y309" s="11"/>
      <c r="Z309" s="9">
        <f>VLOOKUP($C309, Table3[#All], 15, 0)</f>
        <v>0</v>
      </c>
      <c r="AA309" s="9">
        <f>VLOOKUP($C309, Table3[#All], 16, 0)</f>
        <v>0.68</v>
      </c>
      <c r="AB309" s="9">
        <f>VLOOKUP($C309, Table3[#All], 17, 0)</f>
        <v>0.32</v>
      </c>
      <c r="AC309" s="9">
        <f>VLOOKUP($C309, Table3[#All], 18, 0)</f>
        <v>0</v>
      </c>
      <c r="AD309" s="9">
        <f>VLOOKUP($C309, Table3[#All], 19, 0)</f>
        <v>0</v>
      </c>
      <c r="AE309" s="10">
        <f t="shared" si="267"/>
        <v>3</v>
      </c>
      <c r="AF309" s="11"/>
      <c r="AG309" s="9">
        <f>VLOOKUP($C309, Table3[#All], 20, 0)</f>
        <v>0.12</v>
      </c>
      <c r="AH309" s="9">
        <f>VLOOKUP($C309, Table3[#All], 21, 0)</f>
        <v>0.64</v>
      </c>
      <c r="AI309" s="9">
        <f>VLOOKUP($C309, Table3[#All], 22, 0)</f>
        <v>0.24</v>
      </c>
      <c r="AJ309" s="9"/>
      <c r="AK309" s="9"/>
      <c r="AL309" s="10">
        <f t="shared" si="268"/>
        <v>2</v>
      </c>
      <c r="AM309" s="11"/>
      <c r="AN309" s="9">
        <f>VLOOKUP($C309, Table3[#All], 23, 0)</f>
        <v>1</v>
      </c>
      <c r="AO309" s="9">
        <f>VLOOKUP($C309, Table3[#All], 24, 0)</f>
        <v>0</v>
      </c>
      <c r="AP309" s="9">
        <f>VLOOKUP($C309, Table3[#All], 25, 0)</f>
        <v>0</v>
      </c>
      <c r="AQ309" s="9">
        <f>VLOOKUP($C309, Table3[#All], 26, 0)</f>
        <v>0</v>
      </c>
      <c r="AR309" s="9"/>
      <c r="AS309" s="12">
        <f t="shared" si="269"/>
        <v>1</v>
      </c>
      <c r="AT309" s="11"/>
      <c r="AU309" s="9">
        <f>VLOOKUP($C309, Table3[#All], 27, 0)</f>
        <v>0.32</v>
      </c>
      <c r="AV309" s="9">
        <f>VLOOKUP($C309, Table3[#All], 28, 0)</f>
        <v>0.12</v>
      </c>
      <c r="AW309" s="9">
        <f>VLOOKUP($C309, Table3[#All], 29, 0)</f>
        <v>0.56000000000000005</v>
      </c>
      <c r="AX309" s="9"/>
      <c r="AY309" s="9"/>
      <c r="AZ309" s="10">
        <f t="shared" si="298"/>
        <v>3</v>
      </c>
      <c r="BA309" s="11"/>
      <c r="BB309" s="9">
        <f>VLOOKUP($C309, Table3[#All], 30, 0)</f>
        <v>0.12</v>
      </c>
      <c r="BC309" s="9">
        <f>VLOOKUP($C309, Table3[#All], 31, 0)</f>
        <v>0.56000000000000005</v>
      </c>
      <c r="BD309" s="9">
        <f>VLOOKUP($C309, Table3[#All], 32, 0)</f>
        <v>0.32</v>
      </c>
      <c r="BE309" s="9">
        <f>VLOOKUP($C309, Table3[#All], 33, 0)</f>
        <v>0</v>
      </c>
      <c r="BF309" s="9"/>
      <c r="BG309" s="10">
        <f t="shared" si="299"/>
        <v>3</v>
      </c>
      <c r="BH309" s="81"/>
      <c r="BI309" s="9">
        <f>VLOOKUP($C309, Table3[#All], 34, 0)</f>
        <v>0</v>
      </c>
      <c r="BJ309" s="9">
        <f>VLOOKUP($C309, Table3[#All], 35, 0)</f>
        <v>0</v>
      </c>
      <c r="BK309" s="9">
        <f>VLOOKUP($C309, Table3[#All], 36, 0)</f>
        <v>0</v>
      </c>
      <c r="BL309" s="9">
        <f>VLOOKUP($C309, Table3[#All], 37, 0)</f>
        <v>0</v>
      </c>
      <c r="BM309" s="9">
        <f>VLOOKUP($C309, Table3[#All], 38, 0)</f>
        <v>0</v>
      </c>
      <c r="BN309" s="10" t="str">
        <f t="shared" si="300"/>
        <v>N/A</v>
      </c>
      <c r="BO309" s="11"/>
      <c r="BP309" s="9">
        <f>VLOOKUP($C309, Table3[#All], 39, 0)</f>
        <v>0.32</v>
      </c>
      <c r="BQ309" s="9">
        <f>VLOOKUP($C309, Table3[#All], 40, 0)</f>
        <v>0.56000000000000005</v>
      </c>
      <c r="BR309" s="9">
        <f>VLOOKUP($C309, Table3[#All], 41, 0)</f>
        <v>0.08</v>
      </c>
      <c r="BS309" s="9">
        <f>VLOOKUP($C309, Table3[#All], 42, 0)</f>
        <v>0.04</v>
      </c>
      <c r="BT309" s="9"/>
      <c r="BU309" s="10">
        <f t="shared" si="270"/>
        <v>2</v>
      </c>
      <c r="BV309" s="11"/>
      <c r="BW309" s="9">
        <f>VLOOKUP($C309, Table3[#All], 43, 0)</f>
        <v>0.48</v>
      </c>
      <c r="BX309" s="9">
        <f>VLOOKUP($C309, Table3[#All], 44, 0)</f>
        <v>0.52</v>
      </c>
      <c r="BY309" s="9">
        <f>VLOOKUP($C309, Table3[#All], 45, 0)</f>
        <v>0</v>
      </c>
      <c r="BZ309" s="9"/>
      <c r="CA309" s="9"/>
      <c r="CB309" s="10">
        <f t="shared" si="271"/>
        <v>2</v>
      </c>
      <c r="CC309" s="81"/>
      <c r="CD309" s="9">
        <f>VLOOKUP($C309, Table3[#All], 46, 0)</f>
        <v>0.88</v>
      </c>
      <c r="CE309" s="9">
        <f>VLOOKUP($C309, Table3[#All], 47, 0)</f>
        <v>0.04</v>
      </c>
      <c r="CF309" s="9">
        <f>VLOOKUP($C309, Table3[#All], 48, 0)</f>
        <v>0.08</v>
      </c>
      <c r="CG309" s="9">
        <f>VLOOKUP($C309, Table3[#All], 49, 0)</f>
        <v>0</v>
      </c>
      <c r="CH309" s="9">
        <f>VLOOKUP($C309, Table3[#All], 50, 0)</f>
        <v>0</v>
      </c>
      <c r="CI309" s="12">
        <f t="shared" si="272"/>
        <v>1</v>
      </c>
      <c r="CJ309" s="13"/>
      <c r="CK309" s="9">
        <f>VLOOKUP($C309, Table3[#All], 51, 0)</f>
        <v>0</v>
      </c>
      <c r="CL309" s="9">
        <f>VLOOKUP($C309, Table3[#All], 52, 0)</f>
        <v>1</v>
      </c>
      <c r="CM309" s="9">
        <f>VLOOKUP($C309, Table3[#All], 53, 0)</f>
        <v>0</v>
      </c>
      <c r="CN309" s="9">
        <f>VLOOKUP($C309, Table3[#All], 54, 0)</f>
        <v>0</v>
      </c>
      <c r="CO309" s="9"/>
      <c r="CP309" s="10">
        <f t="shared" si="273"/>
        <v>2</v>
      </c>
      <c r="CQ309" s="11"/>
      <c r="CR309" s="9">
        <f>VLOOKUP($C309, Table3[#All], 55, 0)</f>
        <v>0</v>
      </c>
      <c r="CS309" s="9">
        <f>VLOOKUP($C309, Table3[#All], 56, 0)</f>
        <v>0.04</v>
      </c>
      <c r="CT309" s="9">
        <f>VLOOKUP($C309, Table3[#All], 57, 0)</f>
        <v>0.88</v>
      </c>
      <c r="CU309" s="9">
        <f>VLOOKUP($C309, Table3[#All], 58, 0)</f>
        <v>0.08</v>
      </c>
      <c r="CV309" s="9">
        <f>VLOOKUP($C309, Table3[#All], 59, 0)</f>
        <v>0</v>
      </c>
      <c r="CW309" s="14">
        <f t="shared" si="274"/>
        <v>3</v>
      </c>
      <c r="CX309" s="81"/>
      <c r="CY309" s="9">
        <f>VLOOKUP($C309, Table3[#All], 60, 0)</f>
        <v>0.04</v>
      </c>
      <c r="CZ309" s="9">
        <f>VLOOKUP($C309, Table3[#All], 61, 0)</f>
        <v>0.64</v>
      </c>
      <c r="DA309" s="9">
        <f>VLOOKUP($C309, Table3[#All], 62, 0)</f>
        <v>0.32</v>
      </c>
      <c r="DB309" s="9">
        <f>VLOOKUP($C309, Table3[#All], 63, 0)</f>
        <v>0</v>
      </c>
      <c r="DC309" s="9">
        <f>VLOOKUP($C309, Table3[#All], 64, 0)</f>
        <v>0</v>
      </c>
      <c r="DD309" s="10">
        <f t="shared" si="275"/>
        <v>3</v>
      </c>
      <c r="DE309" s="11"/>
      <c r="DF309" s="9">
        <f>VLOOKUP($C309, Table3[#All], 65, 0)</f>
        <v>0</v>
      </c>
      <c r="DG309" s="9"/>
      <c r="DH309" s="9">
        <f>VLOOKUP($C309, Table3[#All], 66, 0)</f>
        <v>0.36</v>
      </c>
      <c r="DI309" s="9"/>
      <c r="DJ309" s="9">
        <f>VLOOKUP($C309, Table3[#All], 67, 0)</f>
        <v>0.64</v>
      </c>
      <c r="DK309" s="14">
        <f t="shared" si="276"/>
        <v>5</v>
      </c>
      <c r="DL309" s="11"/>
      <c r="DM309" s="9">
        <f>VLOOKUP($C309, Table3[#All], 68, 0)</f>
        <v>0.92</v>
      </c>
      <c r="DN309" s="9"/>
      <c r="DO309" s="9">
        <f>VLOOKUP($C309, Table3[#All], 69, 0)</f>
        <v>0.08</v>
      </c>
      <c r="DP309" s="9">
        <f>VLOOKUP($C309, Table3[#All], 70, 0)</f>
        <v>0</v>
      </c>
      <c r="DQ309" s="9"/>
      <c r="DR309" s="14">
        <f t="shared" si="277"/>
        <v>1</v>
      </c>
      <c r="DS309" s="11"/>
      <c r="DT309" s="9">
        <f>VLOOKUP($C309, Table3[#All], 71, 0)</f>
        <v>0</v>
      </c>
      <c r="DU309" s="9">
        <f>VLOOKUP($C309, Table3[#All], 72, 0)</f>
        <v>0</v>
      </c>
      <c r="DV309" s="9">
        <f>VLOOKUP($C309, Table3[#All], 73, 0)</f>
        <v>0</v>
      </c>
      <c r="DW309" s="9">
        <f>VLOOKUP($C309, Table3[#All], 74, 0)</f>
        <v>0.36</v>
      </c>
      <c r="DX309" s="9">
        <f>VLOOKUP($C309, Table3[#All], 75, 0)</f>
        <v>0.64</v>
      </c>
      <c r="DY309" s="12">
        <f t="shared" si="266"/>
        <v>5</v>
      </c>
      <c r="DZ309" s="11"/>
      <c r="EA309" s="9">
        <f>VLOOKUP($C309, Table3[#All], 76, 0)</f>
        <v>1</v>
      </c>
      <c r="EB309" s="9">
        <f>VLOOKUP($C309, Table3[#All], 77, 0)</f>
        <v>0</v>
      </c>
      <c r="EC309" s="9">
        <f>VLOOKUP($C309, Table3[#All], 78, 0)</f>
        <v>0</v>
      </c>
      <c r="ED309" s="9">
        <f>VLOOKUP($C309, Table3[#All], 79, 0)</f>
        <v>0</v>
      </c>
      <c r="EE309" s="9">
        <f>VLOOKUP($C309, Table3[#All], 80, 0)</f>
        <v>0</v>
      </c>
      <c r="EF309" s="10">
        <f t="shared" si="278"/>
        <v>1</v>
      </c>
      <c r="EG309" s="9"/>
      <c r="EH309" s="9">
        <f>VLOOKUP($C309, Table3[#All], 81, 0)</f>
        <v>1</v>
      </c>
      <c r="EI309" s="9">
        <f>VLOOKUP($C309, Table3[#All], 82, 0)</f>
        <v>0</v>
      </c>
      <c r="EJ309" s="9">
        <f>VLOOKUP($C309, Table3[#All], 83, 0)</f>
        <v>0</v>
      </c>
      <c r="EK309" s="9">
        <f>VLOOKUP($C309, Table3[#All], 84, 0)</f>
        <v>0</v>
      </c>
      <c r="EL309" s="9">
        <f>VLOOKUP($C309, Table3[#All], 85, 0)</f>
        <v>0</v>
      </c>
      <c r="EM309" s="14">
        <f t="shared" si="279"/>
        <v>1</v>
      </c>
      <c r="EN309" s="11"/>
      <c r="EO309" s="9">
        <f>VLOOKUP($C309, Table3[#All], 86, 0)</f>
        <v>0.64</v>
      </c>
      <c r="EP309" s="9"/>
      <c r="EQ309" s="9">
        <f>VLOOKUP($C309, Table3[#All], 87, 0)</f>
        <v>0.36</v>
      </c>
      <c r="ER309" s="9"/>
      <c r="ES309" s="9"/>
      <c r="ET309" s="14">
        <f t="shared" si="280"/>
        <v>3</v>
      </c>
      <c r="EU309" s="11"/>
      <c r="EV309" s="9">
        <f>VLOOKUP($C309, Table3[#All], 88, 0)</f>
        <v>0</v>
      </c>
      <c r="EW309" s="9">
        <f>VLOOKUP($C309, Table3[#All], 89, 0)</f>
        <v>1</v>
      </c>
      <c r="EX309" s="9">
        <f>VLOOKUP($C309, Table3[#All], 90, 0)</f>
        <v>0</v>
      </c>
      <c r="EY309" s="9">
        <f>VLOOKUP($C309, Table3[#All], 91, 0)</f>
        <v>0</v>
      </c>
      <c r="EZ309" s="9">
        <f>VLOOKUP($C309, Table3[#All], 92, 0)</f>
        <v>0</v>
      </c>
      <c r="FA309" s="12">
        <f t="shared" si="281"/>
        <v>2</v>
      </c>
      <c r="FB309" s="11"/>
      <c r="FC309" s="9">
        <f>VLOOKUP($C309, Table3[#All], 93, 0)</f>
        <v>0</v>
      </c>
      <c r="FD309" s="9">
        <f>VLOOKUP($C309, Table3[#All], 94, 0)</f>
        <v>0.28000000000000003</v>
      </c>
      <c r="FE309" s="9">
        <f>VLOOKUP($C309, Table3[#All], 95, 0)</f>
        <v>0.72</v>
      </c>
      <c r="FF309" s="9">
        <f>VLOOKUP($C309, Table3[#All], 96, 0)</f>
        <v>0</v>
      </c>
      <c r="FG309" s="9"/>
      <c r="FH309" s="10">
        <f t="shared" si="282"/>
        <v>3</v>
      </c>
      <c r="FI309" s="11"/>
      <c r="FJ309" s="9">
        <f>VLOOKUP($C309, Table3[#All], 97, 0)</f>
        <v>0</v>
      </c>
      <c r="FK309" s="9">
        <f>VLOOKUP($C309, Table3[#All], 98, 0)</f>
        <v>0</v>
      </c>
      <c r="FL309" s="9">
        <f>VLOOKUP($C309, Table3[#All], 99, 0)</f>
        <v>0</v>
      </c>
      <c r="FM309" s="9">
        <f>VLOOKUP($C309, Table3[#All], 100, 0)</f>
        <v>0</v>
      </c>
      <c r="FN309" s="9">
        <f>VLOOKUP($C309, Table3[#All], 101, 0)</f>
        <v>1</v>
      </c>
      <c r="FO309" s="14">
        <f t="shared" si="283"/>
        <v>5</v>
      </c>
      <c r="FP309" s="11"/>
      <c r="FQ309" s="9">
        <f>VLOOKUP($C309, Table3[#All], 102, 0)</f>
        <v>0.88</v>
      </c>
      <c r="FR309" s="9">
        <f>VLOOKUP($C309, Table3[#All], 103, 0)</f>
        <v>0.12</v>
      </c>
      <c r="FS309" s="9">
        <f>VLOOKUP($C309, Table3[#All], 104, 0)</f>
        <v>0</v>
      </c>
      <c r="FT309" s="9">
        <f>VLOOKUP($C309, Table3[#All], 105, 0)</f>
        <v>0</v>
      </c>
      <c r="FU309" s="9">
        <v>0</v>
      </c>
      <c r="FV309" s="10">
        <f t="shared" si="284"/>
        <v>1</v>
      </c>
      <c r="FW309" s="11"/>
      <c r="FX309" s="9">
        <f>VLOOKUP($C309, Table3[#All], 106, 0)</f>
        <v>0.2</v>
      </c>
      <c r="FY309" s="9"/>
      <c r="FZ309" s="9">
        <f>VLOOKUP($C309, Table3[#All], 107, 0)</f>
        <v>0.64</v>
      </c>
      <c r="GA309" s="9">
        <f>VLOOKUP($C309, Table3[#All], 108, 0)</f>
        <v>0.16</v>
      </c>
      <c r="GB309" s="9"/>
      <c r="GC309" s="10">
        <f t="shared" si="301"/>
        <v>3</v>
      </c>
      <c r="GD309" s="81"/>
      <c r="GE309" s="9">
        <f>VLOOKUP($C309, Table3[#All], 109, 0)</f>
        <v>0</v>
      </c>
      <c r="GF309" s="9">
        <f>VLOOKUP($C309, Table3[#All], 110, 0)</f>
        <v>0.6</v>
      </c>
      <c r="GG309" s="9">
        <f>VLOOKUP($C309, Table3[#All], 111, 0)</f>
        <v>0.4</v>
      </c>
      <c r="GH309" s="9"/>
      <c r="GI309" s="9">
        <f>VLOOKUP($C309, Table3[#All], 112, 0)</f>
        <v>0</v>
      </c>
      <c r="GJ309" s="12">
        <f t="shared" si="285"/>
        <v>3</v>
      </c>
      <c r="GK309" s="11"/>
      <c r="GL309" s="9">
        <f>VLOOKUP($C309, Table3[#All], 113, 0)</f>
        <v>0</v>
      </c>
      <c r="GM309" s="9">
        <f>VLOOKUP($C309, Table3[#All], 114, 0)</f>
        <v>0</v>
      </c>
      <c r="GN309" s="9">
        <f>VLOOKUP($C309, Table3[#All], 115, 0)</f>
        <v>0.8</v>
      </c>
      <c r="GO309" s="9">
        <f>VLOOKUP($C309, Table3[#All], 116, 0)</f>
        <v>0.2</v>
      </c>
      <c r="GP309" s="9"/>
      <c r="GQ309" s="10">
        <f t="shared" si="286"/>
        <v>3</v>
      </c>
      <c r="GR309" s="11"/>
      <c r="GS309" s="9">
        <f>VLOOKUP($C309, Table2[#All], 3, 0)</f>
        <v>0</v>
      </c>
      <c r="GT309" s="9">
        <f>VLOOKUP($C309, Table2[#All], 4, 0)</f>
        <v>0</v>
      </c>
      <c r="GU309" s="9">
        <f>VLOOKUP($C309, Table2[#All], 5, 0)</f>
        <v>1</v>
      </c>
      <c r="GV309" s="9">
        <f>VLOOKUP($C309, Table2[#All], 6, 0)</f>
        <v>0</v>
      </c>
      <c r="GW309" s="9">
        <f>VLOOKUP($C309, Table2[#All], 7, 0)</f>
        <v>0</v>
      </c>
      <c r="GX309" s="10">
        <f t="shared" si="287"/>
        <v>3</v>
      </c>
      <c r="GY309" s="11"/>
      <c r="GZ309" s="9">
        <v>0</v>
      </c>
      <c r="HA309" s="9">
        <v>0</v>
      </c>
      <c r="HB309" s="9">
        <v>0</v>
      </c>
      <c r="HC309" s="9">
        <v>1</v>
      </c>
      <c r="HD309" s="9"/>
      <c r="HE309" s="10">
        <f t="shared" si="288"/>
        <v>4</v>
      </c>
      <c r="HF309" s="11"/>
      <c r="HG309" s="9">
        <f>VLOOKUP($C309, Table5[#All], 2, 0)</f>
        <v>0</v>
      </c>
      <c r="HH309" s="9">
        <f>VLOOKUP($C309, Table5[#All], 3, 0)</f>
        <v>0</v>
      </c>
      <c r="HI309" s="9">
        <f>VLOOKUP($C309, Table5[#All], 4, 0)</f>
        <v>0</v>
      </c>
      <c r="HJ309" s="9">
        <f>VLOOKUP($C309, Table5[#All], 5, 0)</f>
        <v>0</v>
      </c>
      <c r="HK309" s="9">
        <f>VLOOKUP($C309, Table5[#All], 6, 0)</f>
        <v>1</v>
      </c>
      <c r="HL309" s="10">
        <f t="shared" si="289"/>
        <v>5</v>
      </c>
      <c r="HM309" s="11"/>
      <c r="HN309" s="9">
        <f>VLOOKUP($C309, Table5[#All], 7, 0)</f>
        <v>0</v>
      </c>
      <c r="HO309" s="9">
        <f>VLOOKUP($C309, Table5[#All], 8, 0)</f>
        <v>0</v>
      </c>
      <c r="HP309" s="9">
        <f>VLOOKUP($C309, Table5[#All], 9, 0)</f>
        <v>1</v>
      </c>
      <c r="HQ309" s="9">
        <f>VLOOKUP($C309, Table5[#All], 10, 0)</f>
        <v>0</v>
      </c>
      <c r="HR309" s="9">
        <f>VLOOKUP($C309, Table5[#All], 11, 0)</f>
        <v>0</v>
      </c>
      <c r="HS309" s="10">
        <f t="shared" si="290"/>
        <v>3</v>
      </c>
      <c r="HT309" s="11"/>
      <c r="HU309" s="9">
        <f>VLOOKUP($C309, Table5[#All], 12, 0)</f>
        <v>0</v>
      </c>
      <c r="HV309" s="9">
        <f>VLOOKUP($C309, Table5[#All], 13, 0)</f>
        <v>0</v>
      </c>
      <c r="HW309" s="9">
        <f>VLOOKUP($C309, Table5[#All], 14, 0)</f>
        <v>0</v>
      </c>
      <c r="HX309" s="9">
        <f>VLOOKUP($C309, Table5[#All], 15, 0)</f>
        <v>0</v>
      </c>
      <c r="HY309" s="9">
        <f>VLOOKUP($C309, Table5[#All], 16, 0)</f>
        <v>0</v>
      </c>
      <c r="HZ309" s="10" t="str">
        <f t="shared" si="291"/>
        <v>N/A</v>
      </c>
      <c r="IA309" s="11"/>
      <c r="IB309" s="9">
        <f>VLOOKUP($C309, Table5[#All], 17, 0)</f>
        <v>0</v>
      </c>
      <c r="IC309" s="9">
        <f>VLOOKUP($C309, Table5[#All], 18, 0)</f>
        <v>0</v>
      </c>
      <c r="ID309" s="9">
        <f>VLOOKUP($C309, Table5[#All], 19, 0)</f>
        <v>0</v>
      </c>
      <c r="IE309" s="9">
        <f>VLOOKUP($C309, Table5[#All], 20, 0)</f>
        <v>0</v>
      </c>
      <c r="IF309" s="9">
        <f>VLOOKUP($C309, Table5[#All], 21, 0)</f>
        <v>0</v>
      </c>
      <c r="IG309" s="10" t="str">
        <f t="shared" si="292"/>
        <v>N/A</v>
      </c>
      <c r="IH309" s="11"/>
      <c r="II309" s="9">
        <f>VLOOKUP($C309, Table5[#All], 22, 0)</f>
        <v>1</v>
      </c>
      <c r="IJ309" s="9">
        <f>VLOOKUP($C309, Table5[#All], 23, 0)</f>
        <v>0</v>
      </c>
      <c r="IK309" s="9">
        <f>VLOOKUP($C309, Table5[#All], 24, 0)</f>
        <v>0</v>
      </c>
      <c r="IL309" s="9">
        <f>VLOOKUP($C309, Table5[#All], 25, 0)</f>
        <v>0</v>
      </c>
      <c r="IM309" s="9">
        <f>VLOOKUP($C309, Table5[#All], 26, 0)</f>
        <v>0</v>
      </c>
      <c r="IN309" s="10">
        <f t="shared" si="293"/>
        <v>1</v>
      </c>
      <c r="IO309" s="11"/>
      <c r="IP309" s="9">
        <v>1</v>
      </c>
      <c r="IQ309" s="9">
        <v>0</v>
      </c>
      <c r="IR309" s="9">
        <v>0</v>
      </c>
      <c r="IS309" s="9">
        <v>0</v>
      </c>
      <c r="IT309" s="9">
        <v>0</v>
      </c>
      <c r="IU309" s="10">
        <f t="shared" si="294"/>
        <v>1</v>
      </c>
      <c r="IV309" s="82"/>
    </row>
    <row r="310" spans="1:256" ht="16.3" thickTop="1" thickBot="1" x14ac:dyDescent="0.35">
      <c r="A310" s="16" t="s">
        <v>753</v>
      </c>
      <c r="B310" s="16" t="s">
        <v>768</v>
      </c>
      <c r="C310" s="16" t="s">
        <v>769</v>
      </c>
      <c r="D310" s="11"/>
      <c r="E310" s="9">
        <f>VLOOKUP($C310, Table3[#All], 2, 0)</f>
        <v>0</v>
      </c>
      <c r="F310" s="9"/>
      <c r="G310" s="9">
        <f>VLOOKUP($C310, Table3[#All], 3, 0)</f>
        <v>0</v>
      </c>
      <c r="H310" s="9">
        <f>VLOOKUP($C310, Table3[#All], 4, 0)</f>
        <v>0.61109999999999998</v>
      </c>
      <c r="I310" s="9">
        <f>VLOOKUP($C310, Table3[#All], 5, 0)</f>
        <v>0.38890000000000002</v>
      </c>
      <c r="J310" s="10">
        <f t="shared" si="295"/>
        <v>5</v>
      </c>
      <c r="K310" s="11"/>
      <c r="L310" s="9">
        <f>VLOOKUP($C310, Table3[#All], 6, 0)</f>
        <v>0</v>
      </c>
      <c r="M310" s="9"/>
      <c r="N310" s="9">
        <f>VLOOKUP($C310, Table3[#All], 7, 0)</f>
        <v>0</v>
      </c>
      <c r="O310" s="9">
        <f>VLOOKUP($C310, Table3[#All], 8, 0)</f>
        <v>0</v>
      </c>
      <c r="P310" s="9">
        <f>VLOOKUP($C310, Table3[#All], 9, 0)</f>
        <v>1</v>
      </c>
      <c r="Q310" s="10">
        <f t="shared" si="296"/>
        <v>5</v>
      </c>
      <c r="R310" s="11"/>
      <c r="S310" s="9">
        <f>VLOOKUP($C310, Table3[#All], 10, 0)</f>
        <v>0</v>
      </c>
      <c r="T310" s="9">
        <f>VLOOKUP($C310, Table3[#All], 11, 0)</f>
        <v>0.11109999999999999</v>
      </c>
      <c r="U310" s="9">
        <f>VLOOKUP($C310, Table3[#All], 12, 0)</f>
        <v>0.55559999999999998</v>
      </c>
      <c r="V310" s="9">
        <f>VLOOKUP($C310, Table3[#All], 13, 0)</f>
        <v>0.27779999999999999</v>
      </c>
      <c r="W310" s="9">
        <f>VLOOKUP($C310, Table3[#All], 14, 0)</f>
        <v>5.5599999999999997E-2</v>
      </c>
      <c r="X310" s="10">
        <f t="shared" si="297"/>
        <v>4</v>
      </c>
      <c r="Y310" s="11"/>
      <c r="Z310" s="9">
        <f>VLOOKUP($C310, Table3[#All], 15, 0)</f>
        <v>0</v>
      </c>
      <c r="AA310" s="9">
        <f>VLOOKUP($C310, Table3[#All], 16, 0)</f>
        <v>5.5599999999999997E-2</v>
      </c>
      <c r="AB310" s="9">
        <f>VLOOKUP($C310, Table3[#All], 17, 0)</f>
        <v>0.72219999999999995</v>
      </c>
      <c r="AC310" s="9">
        <f>VLOOKUP($C310, Table3[#All], 18, 0)</f>
        <v>0.22219999999999998</v>
      </c>
      <c r="AD310" s="9">
        <f>VLOOKUP($C310, Table3[#All], 19, 0)</f>
        <v>0</v>
      </c>
      <c r="AE310" s="10">
        <f t="shared" si="267"/>
        <v>3</v>
      </c>
      <c r="AF310" s="11"/>
      <c r="AG310" s="9">
        <f>VLOOKUP($C310, Table3[#All], 20, 0)</f>
        <v>0</v>
      </c>
      <c r="AH310" s="9">
        <f>VLOOKUP($C310, Table3[#All], 21, 0)</f>
        <v>0.77780000000000005</v>
      </c>
      <c r="AI310" s="9">
        <f>VLOOKUP($C310, Table3[#All], 22, 0)</f>
        <v>0.22219999999999998</v>
      </c>
      <c r="AJ310" s="9"/>
      <c r="AK310" s="9"/>
      <c r="AL310" s="10">
        <f t="shared" si="268"/>
        <v>2</v>
      </c>
      <c r="AM310" s="11"/>
      <c r="AN310" s="9">
        <f>VLOOKUP($C310, Table3[#All], 23, 0)</f>
        <v>1</v>
      </c>
      <c r="AO310" s="9">
        <f>VLOOKUP($C310, Table3[#All], 24, 0)</f>
        <v>0</v>
      </c>
      <c r="AP310" s="9">
        <f>VLOOKUP($C310, Table3[#All], 25, 0)</f>
        <v>0</v>
      </c>
      <c r="AQ310" s="9">
        <f>VLOOKUP($C310, Table3[#All], 26, 0)</f>
        <v>0</v>
      </c>
      <c r="AR310" s="9"/>
      <c r="AS310" s="12">
        <f t="shared" si="269"/>
        <v>1</v>
      </c>
      <c r="AT310" s="11"/>
      <c r="AU310" s="9">
        <f>VLOOKUP($C310, Table3[#All], 27, 0)</f>
        <v>0.38890000000000002</v>
      </c>
      <c r="AV310" s="9">
        <f>VLOOKUP($C310, Table3[#All], 28, 0)</f>
        <v>0.16670000000000001</v>
      </c>
      <c r="AW310" s="9">
        <f>VLOOKUP($C310, Table3[#All], 29, 0)</f>
        <v>0.44439999999999996</v>
      </c>
      <c r="AX310" s="9"/>
      <c r="AY310" s="9"/>
      <c r="AZ310" s="10">
        <f t="shared" si="298"/>
        <v>3</v>
      </c>
      <c r="BA310" s="11"/>
      <c r="BB310" s="9">
        <f>VLOOKUP($C310, Table3[#All], 30, 0)</f>
        <v>0.11109999999999999</v>
      </c>
      <c r="BC310" s="9">
        <f>VLOOKUP($C310, Table3[#All], 31, 0)</f>
        <v>0.38890000000000002</v>
      </c>
      <c r="BD310" s="9">
        <f>VLOOKUP($C310, Table3[#All], 32, 0)</f>
        <v>0.5</v>
      </c>
      <c r="BE310" s="9">
        <f>VLOOKUP($C310, Table3[#All], 33, 0)</f>
        <v>0</v>
      </c>
      <c r="BF310" s="9"/>
      <c r="BG310" s="10">
        <f t="shared" si="299"/>
        <v>3</v>
      </c>
      <c r="BH310" s="81"/>
      <c r="BI310" s="9">
        <f>VLOOKUP($C310, Table3[#All], 34, 0)</f>
        <v>0</v>
      </c>
      <c r="BJ310" s="9">
        <f>VLOOKUP($C310, Table3[#All], 35, 0)</f>
        <v>0</v>
      </c>
      <c r="BK310" s="9">
        <f>VLOOKUP($C310, Table3[#All], 36, 0)</f>
        <v>0</v>
      </c>
      <c r="BL310" s="9">
        <f>VLOOKUP($C310, Table3[#All], 37, 0)</f>
        <v>0</v>
      </c>
      <c r="BM310" s="9">
        <f>VLOOKUP($C310, Table3[#All], 38, 0)</f>
        <v>0</v>
      </c>
      <c r="BN310" s="10" t="str">
        <f t="shared" si="300"/>
        <v>N/A</v>
      </c>
      <c r="BO310" s="11"/>
      <c r="BP310" s="9">
        <f>VLOOKUP($C310, Table3[#All], 39, 0)</f>
        <v>0.38890000000000002</v>
      </c>
      <c r="BQ310" s="9">
        <f>VLOOKUP($C310, Table3[#All], 40, 0)</f>
        <v>0.61109999999999998</v>
      </c>
      <c r="BR310" s="9">
        <f>VLOOKUP($C310, Table3[#All], 41, 0)</f>
        <v>0</v>
      </c>
      <c r="BS310" s="9">
        <f>VLOOKUP($C310, Table3[#All], 42, 0)</f>
        <v>0</v>
      </c>
      <c r="BT310" s="9"/>
      <c r="BU310" s="10">
        <f t="shared" si="270"/>
        <v>2</v>
      </c>
      <c r="BV310" s="11"/>
      <c r="BW310" s="9">
        <f>VLOOKUP($C310, Table3[#All], 43, 0)</f>
        <v>0.38890000000000002</v>
      </c>
      <c r="BX310" s="9">
        <f>VLOOKUP($C310, Table3[#All], 44, 0)</f>
        <v>0.61109999999999998</v>
      </c>
      <c r="BY310" s="9">
        <f>VLOOKUP($C310, Table3[#All], 45, 0)</f>
        <v>0</v>
      </c>
      <c r="BZ310" s="9"/>
      <c r="CA310" s="9"/>
      <c r="CB310" s="10">
        <f t="shared" si="271"/>
        <v>2</v>
      </c>
      <c r="CC310" s="81"/>
      <c r="CD310" s="9">
        <f>VLOOKUP($C310, Table3[#All], 46, 0)</f>
        <v>0.83329999999999993</v>
      </c>
      <c r="CE310" s="9">
        <f>VLOOKUP($C310, Table3[#All], 47, 0)</f>
        <v>0.16670000000000001</v>
      </c>
      <c r="CF310" s="9">
        <f>VLOOKUP($C310, Table3[#All], 48, 0)</f>
        <v>0</v>
      </c>
      <c r="CG310" s="9">
        <f>VLOOKUP($C310, Table3[#All], 49, 0)</f>
        <v>0</v>
      </c>
      <c r="CH310" s="9">
        <f>VLOOKUP($C310, Table3[#All], 50, 0)</f>
        <v>0</v>
      </c>
      <c r="CI310" s="12">
        <f t="shared" si="272"/>
        <v>1</v>
      </c>
      <c r="CJ310" s="13"/>
      <c r="CK310" s="9">
        <f>VLOOKUP($C310, Table3[#All], 51, 0)</f>
        <v>0.16670000000000001</v>
      </c>
      <c r="CL310" s="9">
        <f>VLOOKUP($C310, Table3[#All], 52, 0)</f>
        <v>0.66670000000000007</v>
      </c>
      <c r="CM310" s="9">
        <f>VLOOKUP($C310, Table3[#All], 53, 0)</f>
        <v>0.16670000000000001</v>
      </c>
      <c r="CN310" s="9">
        <f>VLOOKUP($C310, Table3[#All], 54, 0)</f>
        <v>0</v>
      </c>
      <c r="CO310" s="9"/>
      <c r="CP310" s="10">
        <f t="shared" si="273"/>
        <v>2</v>
      </c>
      <c r="CQ310" s="11"/>
      <c r="CR310" s="9">
        <f>VLOOKUP($C310, Table3[#All], 55, 0)</f>
        <v>0</v>
      </c>
      <c r="CS310" s="9">
        <f>VLOOKUP($C310, Table3[#All], 56, 0)</f>
        <v>5.5599999999999997E-2</v>
      </c>
      <c r="CT310" s="9">
        <f>VLOOKUP($C310, Table3[#All], 57, 0)</f>
        <v>0.72219999999999995</v>
      </c>
      <c r="CU310" s="9">
        <f>VLOOKUP($C310, Table3[#All], 58, 0)</f>
        <v>0.11109999999999999</v>
      </c>
      <c r="CV310" s="9">
        <f>VLOOKUP($C310, Table3[#All], 59, 0)</f>
        <v>0.11109999999999999</v>
      </c>
      <c r="CW310" s="14">
        <f t="shared" si="274"/>
        <v>3</v>
      </c>
      <c r="CX310" s="81"/>
      <c r="CY310" s="9">
        <f>VLOOKUP($C310, Table3[#All], 60, 0)</f>
        <v>0.5</v>
      </c>
      <c r="CZ310" s="9">
        <f>VLOOKUP($C310, Table3[#All], 61, 0)</f>
        <v>0.27779999999999999</v>
      </c>
      <c r="DA310" s="9">
        <f>VLOOKUP($C310, Table3[#All], 62, 0)</f>
        <v>0.22219999999999998</v>
      </c>
      <c r="DB310" s="9">
        <f>VLOOKUP($C310, Table3[#All], 63, 0)</f>
        <v>0</v>
      </c>
      <c r="DC310" s="9">
        <f>VLOOKUP($C310, Table3[#All], 64, 0)</f>
        <v>0</v>
      </c>
      <c r="DD310" s="10">
        <f t="shared" si="275"/>
        <v>2</v>
      </c>
      <c r="DE310" s="11"/>
      <c r="DF310" s="9">
        <f>VLOOKUP($C310, Table3[#All], 65, 0)</f>
        <v>0.11109999999999999</v>
      </c>
      <c r="DG310" s="9"/>
      <c r="DH310" s="9">
        <f>VLOOKUP($C310, Table3[#All], 66, 0)</f>
        <v>0.38890000000000002</v>
      </c>
      <c r="DI310" s="9"/>
      <c r="DJ310" s="9">
        <f>VLOOKUP($C310, Table3[#All], 67, 0)</f>
        <v>0.5</v>
      </c>
      <c r="DK310" s="14">
        <f t="shared" si="276"/>
        <v>5</v>
      </c>
      <c r="DL310" s="11"/>
      <c r="DM310" s="9">
        <f>VLOOKUP($C310, Table3[#All], 68, 0)</f>
        <v>0.94440000000000002</v>
      </c>
      <c r="DN310" s="9"/>
      <c r="DO310" s="9">
        <f>VLOOKUP($C310, Table3[#All], 69, 0)</f>
        <v>5.5599999999999997E-2</v>
      </c>
      <c r="DP310" s="9">
        <f>VLOOKUP($C310, Table3[#All], 70, 0)</f>
        <v>0</v>
      </c>
      <c r="DQ310" s="9"/>
      <c r="DR310" s="14">
        <f t="shared" si="277"/>
        <v>1</v>
      </c>
      <c r="DS310" s="11"/>
      <c r="DT310" s="9">
        <f>VLOOKUP($C310, Table3[#All], 71, 0)</f>
        <v>0</v>
      </c>
      <c r="DU310" s="9">
        <f>VLOOKUP($C310, Table3[#All], 72, 0)</f>
        <v>0</v>
      </c>
      <c r="DV310" s="9">
        <f>VLOOKUP($C310, Table3[#All], 73, 0)</f>
        <v>5.5599999999999997E-2</v>
      </c>
      <c r="DW310" s="9">
        <f>VLOOKUP($C310, Table3[#All], 74, 0)</f>
        <v>0.33329999999999999</v>
      </c>
      <c r="DX310" s="9">
        <f>VLOOKUP($C310, Table3[#All], 75, 0)</f>
        <v>0.61109999999999998</v>
      </c>
      <c r="DY310" s="12">
        <f t="shared" si="266"/>
        <v>5</v>
      </c>
      <c r="DZ310" s="11"/>
      <c r="EA310" s="9">
        <f>VLOOKUP($C310, Table3[#All], 76, 0)</f>
        <v>1</v>
      </c>
      <c r="EB310" s="9">
        <f>VLOOKUP($C310, Table3[#All], 77, 0)</f>
        <v>0</v>
      </c>
      <c r="EC310" s="9">
        <f>VLOOKUP($C310, Table3[#All], 78, 0)</f>
        <v>0</v>
      </c>
      <c r="ED310" s="9">
        <f>VLOOKUP($C310, Table3[#All], 79, 0)</f>
        <v>0</v>
      </c>
      <c r="EE310" s="9">
        <f>VLOOKUP($C310, Table3[#All], 80, 0)</f>
        <v>0</v>
      </c>
      <c r="EF310" s="10">
        <f t="shared" si="278"/>
        <v>1</v>
      </c>
      <c r="EG310" s="9"/>
      <c r="EH310" s="9">
        <f>VLOOKUP($C310, Table3[#All], 81, 0)</f>
        <v>1</v>
      </c>
      <c r="EI310" s="9">
        <f>VLOOKUP($C310, Table3[#All], 82, 0)</f>
        <v>0</v>
      </c>
      <c r="EJ310" s="9">
        <f>VLOOKUP($C310, Table3[#All], 83, 0)</f>
        <v>0</v>
      </c>
      <c r="EK310" s="9">
        <f>VLOOKUP($C310, Table3[#All], 84, 0)</f>
        <v>0</v>
      </c>
      <c r="EL310" s="9">
        <f>VLOOKUP($C310, Table3[#All], 85, 0)</f>
        <v>0</v>
      </c>
      <c r="EM310" s="14">
        <f t="shared" si="279"/>
        <v>1</v>
      </c>
      <c r="EN310" s="11"/>
      <c r="EO310" s="9">
        <f>VLOOKUP($C310, Table3[#All], 86, 0)</f>
        <v>0.61109999999999998</v>
      </c>
      <c r="EP310" s="9"/>
      <c r="EQ310" s="9">
        <f>VLOOKUP($C310, Table3[#All], 87, 0)</f>
        <v>0.38890000000000002</v>
      </c>
      <c r="ER310" s="9"/>
      <c r="ES310" s="9"/>
      <c r="ET310" s="14">
        <f t="shared" si="280"/>
        <v>3</v>
      </c>
      <c r="EU310" s="11"/>
      <c r="EV310" s="9">
        <f>VLOOKUP($C310, Table3[#All], 88, 0)</f>
        <v>0</v>
      </c>
      <c r="EW310" s="9">
        <f>VLOOKUP($C310, Table3[#All], 89, 0)</f>
        <v>1</v>
      </c>
      <c r="EX310" s="9">
        <f>VLOOKUP($C310, Table3[#All], 90, 0)</f>
        <v>0</v>
      </c>
      <c r="EY310" s="9">
        <f>VLOOKUP($C310, Table3[#All], 91, 0)</f>
        <v>0</v>
      </c>
      <c r="EZ310" s="9">
        <f>VLOOKUP($C310, Table3[#All], 92, 0)</f>
        <v>0</v>
      </c>
      <c r="FA310" s="12">
        <f t="shared" si="281"/>
        <v>2</v>
      </c>
      <c r="FB310" s="11"/>
      <c r="FC310" s="9">
        <f>VLOOKUP($C310, Table3[#All], 93, 0)</f>
        <v>0</v>
      </c>
      <c r="FD310" s="9">
        <f>VLOOKUP($C310, Table3[#All], 94, 0)</f>
        <v>0.11109999999999999</v>
      </c>
      <c r="FE310" s="9">
        <f>VLOOKUP($C310, Table3[#All], 95, 0)</f>
        <v>0.5</v>
      </c>
      <c r="FF310" s="9">
        <f>VLOOKUP($C310, Table3[#All], 96, 0)</f>
        <v>0.38890000000000002</v>
      </c>
      <c r="FG310" s="9"/>
      <c r="FH310" s="10">
        <f t="shared" si="282"/>
        <v>4</v>
      </c>
      <c r="FI310" s="11"/>
      <c r="FJ310" s="9">
        <f>VLOOKUP($C310, Table3[#All], 97, 0)</f>
        <v>0</v>
      </c>
      <c r="FK310" s="9">
        <f>VLOOKUP($C310, Table3[#All], 98, 0)</f>
        <v>0</v>
      </c>
      <c r="FL310" s="9">
        <f>VLOOKUP($C310, Table3[#All], 99, 0)</f>
        <v>1</v>
      </c>
      <c r="FM310" s="9">
        <f>VLOOKUP($C310, Table3[#All], 100, 0)</f>
        <v>0</v>
      </c>
      <c r="FN310" s="9">
        <f>VLOOKUP($C310, Table3[#All], 101, 0)</f>
        <v>0</v>
      </c>
      <c r="FO310" s="14">
        <f t="shared" si="283"/>
        <v>3</v>
      </c>
      <c r="FP310" s="11"/>
      <c r="FQ310" s="9">
        <f>VLOOKUP($C310, Table3[#All], 102, 0)</f>
        <v>0.88890000000000002</v>
      </c>
      <c r="FR310" s="9">
        <f>VLOOKUP($C310, Table3[#All], 103, 0)</f>
        <v>0.11109999999999999</v>
      </c>
      <c r="FS310" s="9">
        <f>VLOOKUP($C310, Table3[#All], 104, 0)</f>
        <v>0</v>
      </c>
      <c r="FT310" s="9">
        <f>VLOOKUP($C310, Table3[#All], 105, 0)</f>
        <v>0</v>
      </c>
      <c r="FU310" s="9">
        <v>0</v>
      </c>
      <c r="FV310" s="10">
        <f t="shared" si="284"/>
        <v>1</v>
      </c>
      <c r="FW310" s="11"/>
      <c r="FX310" s="9">
        <f>VLOOKUP($C310, Table3[#All], 106, 0)</f>
        <v>0.16670000000000001</v>
      </c>
      <c r="FY310" s="9"/>
      <c r="FZ310" s="9">
        <f>VLOOKUP($C310, Table3[#All], 107, 0)</f>
        <v>0.5</v>
      </c>
      <c r="GA310" s="9">
        <f>VLOOKUP($C310, Table3[#All], 108, 0)</f>
        <v>0.33329999999999999</v>
      </c>
      <c r="GB310" s="9"/>
      <c r="GC310" s="10">
        <f t="shared" si="301"/>
        <v>4</v>
      </c>
      <c r="GD310" s="81"/>
      <c r="GE310" s="9">
        <f>VLOOKUP($C310, Table3[#All], 109, 0)</f>
        <v>0</v>
      </c>
      <c r="GF310" s="9">
        <f>VLOOKUP($C310, Table3[#All], 110, 0)</f>
        <v>0.55559999999999998</v>
      </c>
      <c r="GG310" s="9">
        <f>VLOOKUP($C310, Table3[#All], 111, 0)</f>
        <v>0.44439999999999996</v>
      </c>
      <c r="GH310" s="9"/>
      <c r="GI310" s="9">
        <f>VLOOKUP($C310, Table3[#All], 112, 0)</f>
        <v>0</v>
      </c>
      <c r="GJ310" s="12">
        <f t="shared" si="285"/>
        <v>3</v>
      </c>
      <c r="GK310" s="11"/>
      <c r="GL310" s="9">
        <f>VLOOKUP($C310, Table3[#All], 113, 0)</f>
        <v>0</v>
      </c>
      <c r="GM310" s="9">
        <f>VLOOKUP($C310, Table3[#All], 114, 0)</f>
        <v>0</v>
      </c>
      <c r="GN310" s="9">
        <f>VLOOKUP($C310, Table3[#All], 115, 0)</f>
        <v>0.27779999999999999</v>
      </c>
      <c r="GO310" s="9">
        <f>VLOOKUP($C310, Table3[#All], 116, 0)</f>
        <v>0.72219999999999995</v>
      </c>
      <c r="GP310" s="9"/>
      <c r="GQ310" s="10">
        <f t="shared" si="286"/>
        <v>4</v>
      </c>
      <c r="GR310" s="11"/>
      <c r="GS310" s="9">
        <f>VLOOKUP($C310, Table2[#All], 3, 0)</f>
        <v>0</v>
      </c>
      <c r="GT310" s="9">
        <f>VLOOKUP($C310, Table2[#All], 4, 0)</f>
        <v>0</v>
      </c>
      <c r="GU310" s="9">
        <f>VLOOKUP($C310, Table2[#All], 5, 0)</f>
        <v>1</v>
      </c>
      <c r="GV310" s="9">
        <f>VLOOKUP($C310, Table2[#All], 6, 0)</f>
        <v>0</v>
      </c>
      <c r="GW310" s="9">
        <f>VLOOKUP($C310, Table2[#All], 7, 0)</f>
        <v>0</v>
      </c>
      <c r="GX310" s="10">
        <f t="shared" si="287"/>
        <v>3</v>
      </c>
      <c r="GY310" s="11"/>
      <c r="GZ310" s="9">
        <v>0</v>
      </c>
      <c r="HA310" s="9">
        <v>0</v>
      </c>
      <c r="HB310" s="9">
        <v>0</v>
      </c>
      <c r="HC310" s="9">
        <v>1</v>
      </c>
      <c r="HD310" s="9"/>
      <c r="HE310" s="10">
        <f t="shared" si="288"/>
        <v>4</v>
      </c>
      <c r="HF310" s="11"/>
      <c r="HG310" s="9">
        <f>VLOOKUP($C310, Table5[#All], 2, 0)</f>
        <v>0</v>
      </c>
      <c r="HH310" s="9">
        <f>VLOOKUP($C310, Table5[#All], 3, 0)</f>
        <v>0</v>
      </c>
      <c r="HI310" s="9">
        <f>VLOOKUP($C310, Table5[#All], 4, 0)</f>
        <v>0</v>
      </c>
      <c r="HJ310" s="9">
        <f>VLOOKUP($C310, Table5[#All], 5, 0)</f>
        <v>0</v>
      </c>
      <c r="HK310" s="9">
        <f>VLOOKUP($C310, Table5[#All], 6, 0)</f>
        <v>1</v>
      </c>
      <c r="HL310" s="10">
        <f t="shared" si="289"/>
        <v>5</v>
      </c>
      <c r="HM310" s="11"/>
      <c r="HN310" s="9">
        <f>VLOOKUP($C310, Table5[#All], 7, 0)</f>
        <v>0</v>
      </c>
      <c r="HO310" s="9">
        <f>VLOOKUP($C310, Table5[#All], 8, 0)</f>
        <v>1</v>
      </c>
      <c r="HP310" s="9">
        <f>VLOOKUP($C310, Table5[#All], 9, 0)</f>
        <v>0</v>
      </c>
      <c r="HQ310" s="9">
        <f>VLOOKUP($C310, Table5[#All], 10, 0)</f>
        <v>0</v>
      </c>
      <c r="HR310" s="9">
        <f>VLOOKUP($C310, Table5[#All], 11, 0)</f>
        <v>0</v>
      </c>
      <c r="HS310" s="10">
        <f t="shared" si="290"/>
        <v>2</v>
      </c>
      <c r="HT310" s="11"/>
      <c r="HU310" s="9">
        <f>VLOOKUP($C310, Table5[#All], 12, 0)</f>
        <v>0</v>
      </c>
      <c r="HV310" s="9">
        <f>VLOOKUP($C310, Table5[#All], 13, 0)</f>
        <v>1</v>
      </c>
      <c r="HW310" s="9">
        <f>VLOOKUP($C310, Table5[#All], 14, 0)</f>
        <v>0</v>
      </c>
      <c r="HX310" s="9">
        <f>VLOOKUP($C310, Table5[#All], 15, 0)</f>
        <v>0</v>
      </c>
      <c r="HY310" s="9">
        <f>VLOOKUP($C310, Table5[#All], 16, 0)</f>
        <v>0</v>
      </c>
      <c r="HZ310" s="10">
        <f t="shared" si="291"/>
        <v>2</v>
      </c>
      <c r="IA310" s="11"/>
      <c r="IB310" s="9">
        <f>VLOOKUP($C310, Table5[#All], 17, 0)</f>
        <v>1</v>
      </c>
      <c r="IC310" s="9">
        <f>VLOOKUP($C310, Table5[#All], 18, 0)</f>
        <v>0</v>
      </c>
      <c r="ID310" s="9">
        <f>VLOOKUP($C310, Table5[#All], 19, 0)</f>
        <v>0</v>
      </c>
      <c r="IE310" s="9">
        <f>VLOOKUP($C310, Table5[#All], 20, 0)</f>
        <v>0</v>
      </c>
      <c r="IF310" s="9">
        <f>VLOOKUP($C310, Table5[#All], 21, 0)</f>
        <v>0</v>
      </c>
      <c r="IG310" s="10">
        <f t="shared" si="292"/>
        <v>1</v>
      </c>
      <c r="IH310" s="11"/>
      <c r="II310" s="9">
        <f>VLOOKUP($C310, Table5[#All], 22, 0)</f>
        <v>1</v>
      </c>
      <c r="IJ310" s="9">
        <f>VLOOKUP($C310, Table5[#All], 23, 0)</f>
        <v>0</v>
      </c>
      <c r="IK310" s="9">
        <f>VLOOKUP($C310, Table5[#All], 24, 0)</f>
        <v>0</v>
      </c>
      <c r="IL310" s="9">
        <f>VLOOKUP($C310, Table5[#All], 25, 0)</f>
        <v>0</v>
      </c>
      <c r="IM310" s="9">
        <f>VLOOKUP($C310, Table5[#All], 26, 0)</f>
        <v>0</v>
      </c>
      <c r="IN310" s="10">
        <f t="shared" si="293"/>
        <v>1</v>
      </c>
      <c r="IO310" s="11"/>
      <c r="IP310" s="9">
        <v>1</v>
      </c>
      <c r="IQ310" s="9">
        <v>0</v>
      </c>
      <c r="IR310" s="9">
        <v>0</v>
      </c>
      <c r="IS310" s="9">
        <v>0</v>
      </c>
      <c r="IT310" s="9">
        <v>0</v>
      </c>
      <c r="IU310" s="10">
        <f t="shared" si="294"/>
        <v>1</v>
      </c>
      <c r="IV310" s="82"/>
    </row>
    <row r="311" spans="1:256" ht="16.3" thickTop="1" thickBot="1" x14ac:dyDescent="0.35">
      <c r="A311" s="16" t="s">
        <v>753</v>
      </c>
      <c r="B311" s="16" t="s">
        <v>770</v>
      </c>
      <c r="C311" s="16" t="s">
        <v>771</v>
      </c>
      <c r="D311" s="11"/>
      <c r="E311" s="9">
        <f>VLOOKUP($C311, Table3[#All], 2, 0)</f>
        <v>0</v>
      </c>
      <c r="F311" s="9"/>
      <c r="G311" s="9">
        <f>VLOOKUP($C311, Table3[#All], 3, 0)</f>
        <v>0</v>
      </c>
      <c r="H311" s="9">
        <f>VLOOKUP($C311, Table3[#All], 4, 0)</f>
        <v>0.76190000000000002</v>
      </c>
      <c r="I311" s="9">
        <f>VLOOKUP($C311, Table3[#All], 5, 0)</f>
        <v>0.23809999999999998</v>
      </c>
      <c r="J311" s="10">
        <f t="shared" si="295"/>
        <v>4</v>
      </c>
      <c r="K311" s="11"/>
      <c r="L311" s="9">
        <f>VLOOKUP($C311, Table3[#All], 6, 0)</f>
        <v>0</v>
      </c>
      <c r="M311" s="9"/>
      <c r="N311" s="9">
        <f>VLOOKUP($C311, Table3[#All], 7, 0)</f>
        <v>0</v>
      </c>
      <c r="O311" s="9">
        <f>VLOOKUP($C311, Table3[#All], 8, 0)</f>
        <v>0</v>
      </c>
      <c r="P311" s="9">
        <f>VLOOKUP($C311, Table3[#All], 9, 0)</f>
        <v>1</v>
      </c>
      <c r="Q311" s="10">
        <f t="shared" si="296"/>
        <v>5</v>
      </c>
      <c r="R311" s="11"/>
      <c r="S311" s="9">
        <f>VLOOKUP($C311, Table3[#All], 10, 0)</f>
        <v>0</v>
      </c>
      <c r="T311" s="9">
        <f>VLOOKUP($C311, Table3[#All], 11, 0)</f>
        <v>0.1429</v>
      </c>
      <c r="U311" s="9">
        <f>VLOOKUP($C311, Table3[#All], 12, 0)</f>
        <v>0.85709999999999997</v>
      </c>
      <c r="V311" s="9">
        <f>VLOOKUP($C311, Table3[#All], 13, 0)</f>
        <v>0</v>
      </c>
      <c r="W311" s="9">
        <f>VLOOKUP($C311, Table3[#All], 14, 0)</f>
        <v>0</v>
      </c>
      <c r="X311" s="10">
        <f t="shared" si="297"/>
        <v>3</v>
      </c>
      <c r="Y311" s="11"/>
      <c r="Z311" s="9">
        <f>VLOOKUP($C311, Table3[#All], 15, 0)</f>
        <v>0</v>
      </c>
      <c r="AA311" s="9">
        <f>VLOOKUP($C311, Table3[#All], 16, 0)</f>
        <v>0.61899999999999999</v>
      </c>
      <c r="AB311" s="9">
        <f>VLOOKUP($C311, Table3[#All], 17, 0)</f>
        <v>0.38100000000000001</v>
      </c>
      <c r="AC311" s="9">
        <f>VLOOKUP($C311, Table3[#All], 18, 0)</f>
        <v>0</v>
      </c>
      <c r="AD311" s="9">
        <f>VLOOKUP($C311, Table3[#All], 19, 0)</f>
        <v>0</v>
      </c>
      <c r="AE311" s="10">
        <f t="shared" si="267"/>
        <v>3</v>
      </c>
      <c r="AF311" s="11"/>
      <c r="AG311" s="9">
        <f>VLOOKUP($C311, Table3[#All], 20, 0)</f>
        <v>4.7599999999999996E-2</v>
      </c>
      <c r="AH311" s="9">
        <f>VLOOKUP($C311, Table3[#All], 21, 0)</f>
        <v>0.85709999999999997</v>
      </c>
      <c r="AI311" s="9">
        <f>VLOOKUP($C311, Table3[#All], 22, 0)</f>
        <v>9.5199999999999993E-2</v>
      </c>
      <c r="AJ311" s="9"/>
      <c r="AK311" s="9"/>
      <c r="AL311" s="10">
        <f t="shared" si="268"/>
        <v>2</v>
      </c>
      <c r="AM311" s="11"/>
      <c r="AN311" s="9">
        <f>VLOOKUP($C311, Table3[#All], 23, 0)</f>
        <v>1</v>
      </c>
      <c r="AO311" s="9">
        <f>VLOOKUP($C311, Table3[#All], 24, 0)</f>
        <v>0</v>
      </c>
      <c r="AP311" s="9">
        <f>VLOOKUP($C311, Table3[#All], 25, 0)</f>
        <v>0</v>
      </c>
      <c r="AQ311" s="9">
        <f>VLOOKUP($C311, Table3[#All], 26, 0)</f>
        <v>0</v>
      </c>
      <c r="AR311" s="9"/>
      <c r="AS311" s="12">
        <f t="shared" si="269"/>
        <v>1</v>
      </c>
      <c r="AT311" s="11"/>
      <c r="AU311" s="9">
        <f>VLOOKUP($C311, Table3[#All], 27, 0)</f>
        <v>0.38100000000000001</v>
      </c>
      <c r="AV311" s="9">
        <f>VLOOKUP($C311, Table3[#All], 28, 0)</f>
        <v>9.5199999999999993E-2</v>
      </c>
      <c r="AW311" s="9">
        <f>VLOOKUP($C311, Table3[#All], 29, 0)</f>
        <v>0.52380000000000004</v>
      </c>
      <c r="AX311" s="9"/>
      <c r="AY311" s="9"/>
      <c r="AZ311" s="10">
        <f t="shared" si="298"/>
        <v>3</v>
      </c>
      <c r="BA311" s="11"/>
      <c r="BB311" s="9">
        <f>VLOOKUP($C311, Table3[#All], 30, 0)</f>
        <v>0.23809999999999998</v>
      </c>
      <c r="BC311" s="9">
        <f>VLOOKUP($C311, Table3[#All], 31, 0)</f>
        <v>0.57140000000000002</v>
      </c>
      <c r="BD311" s="9">
        <f>VLOOKUP($C311, Table3[#All], 32, 0)</f>
        <v>0.1429</v>
      </c>
      <c r="BE311" s="9">
        <f>VLOOKUP($C311, Table3[#All], 33, 0)</f>
        <v>4.7599999999999996E-2</v>
      </c>
      <c r="BF311" s="9"/>
      <c r="BG311" s="10">
        <f t="shared" si="299"/>
        <v>2</v>
      </c>
      <c r="BH311" s="81"/>
      <c r="BI311" s="9">
        <f>VLOOKUP($C311, Table3[#All], 34, 0)</f>
        <v>0</v>
      </c>
      <c r="BJ311" s="9">
        <f>VLOOKUP($C311, Table3[#All], 35, 0)</f>
        <v>0</v>
      </c>
      <c r="BK311" s="9">
        <f>VLOOKUP($C311, Table3[#All], 36, 0)</f>
        <v>0</v>
      </c>
      <c r="BL311" s="9">
        <f>VLOOKUP($C311, Table3[#All], 37, 0)</f>
        <v>0</v>
      </c>
      <c r="BM311" s="9">
        <f>VLOOKUP($C311, Table3[#All], 38, 0)</f>
        <v>0</v>
      </c>
      <c r="BN311" s="10" t="str">
        <f t="shared" si="300"/>
        <v>N/A</v>
      </c>
      <c r="BO311" s="11"/>
      <c r="BP311" s="9">
        <f>VLOOKUP($C311, Table3[#All], 39, 0)</f>
        <v>0.38100000000000001</v>
      </c>
      <c r="BQ311" s="9">
        <f>VLOOKUP($C311, Table3[#All], 40, 0)</f>
        <v>0.61899999999999999</v>
      </c>
      <c r="BR311" s="9">
        <f>VLOOKUP($C311, Table3[#All], 41, 0)</f>
        <v>0</v>
      </c>
      <c r="BS311" s="9">
        <f>VLOOKUP($C311, Table3[#All], 42, 0)</f>
        <v>0</v>
      </c>
      <c r="BT311" s="9"/>
      <c r="BU311" s="10">
        <f t="shared" si="270"/>
        <v>2</v>
      </c>
      <c r="BV311" s="11"/>
      <c r="BW311" s="9">
        <f>VLOOKUP($C311, Table3[#All], 43, 0)</f>
        <v>0.47619999999999996</v>
      </c>
      <c r="BX311" s="9">
        <f>VLOOKUP($C311, Table3[#All], 44, 0)</f>
        <v>0.52380000000000004</v>
      </c>
      <c r="BY311" s="9">
        <f>VLOOKUP($C311, Table3[#All], 45, 0)</f>
        <v>0</v>
      </c>
      <c r="BZ311" s="9"/>
      <c r="CA311" s="9"/>
      <c r="CB311" s="10">
        <f t="shared" si="271"/>
        <v>2</v>
      </c>
      <c r="CC311" s="81"/>
      <c r="CD311" s="9">
        <f>VLOOKUP($C311, Table3[#All], 46, 0)</f>
        <v>0.95239999999999991</v>
      </c>
      <c r="CE311" s="9">
        <f>VLOOKUP($C311, Table3[#All], 47, 0)</f>
        <v>0</v>
      </c>
      <c r="CF311" s="9">
        <f>VLOOKUP($C311, Table3[#All], 48, 0)</f>
        <v>4.7599999999999996E-2</v>
      </c>
      <c r="CG311" s="9">
        <f>VLOOKUP($C311, Table3[#All], 49, 0)</f>
        <v>0</v>
      </c>
      <c r="CH311" s="9">
        <f>VLOOKUP($C311, Table3[#All], 50, 0)</f>
        <v>0</v>
      </c>
      <c r="CI311" s="12">
        <f t="shared" si="272"/>
        <v>1</v>
      </c>
      <c r="CJ311" s="13"/>
      <c r="CK311" s="9">
        <f>VLOOKUP($C311, Table3[#All], 51, 0)</f>
        <v>4.7599999999999996E-2</v>
      </c>
      <c r="CL311" s="9">
        <f>VLOOKUP($C311, Table3[#All], 52, 0)</f>
        <v>0.95239999999999991</v>
      </c>
      <c r="CM311" s="9">
        <f>VLOOKUP($C311, Table3[#All], 53, 0)</f>
        <v>0</v>
      </c>
      <c r="CN311" s="9">
        <f>VLOOKUP($C311, Table3[#All], 54, 0)</f>
        <v>0</v>
      </c>
      <c r="CO311" s="9"/>
      <c r="CP311" s="10">
        <f t="shared" si="273"/>
        <v>2</v>
      </c>
      <c r="CQ311" s="11"/>
      <c r="CR311" s="9">
        <f>VLOOKUP($C311, Table3[#All], 55, 0)</f>
        <v>0</v>
      </c>
      <c r="CS311" s="9">
        <f>VLOOKUP($C311, Table3[#All], 56, 0)</f>
        <v>4.7599999999999996E-2</v>
      </c>
      <c r="CT311" s="9">
        <f>VLOOKUP($C311, Table3[#All], 57, 0)</f>
        <v>0.76190000000000002</v>
      </c>
      <c r="CU311" s="9">
        <f>VLOOKUP($C311, Table3[#All], 58, 0)</f>
        <v>4.7599999999999996E-2</v>
      </c>
      <c r="CV311" s="9">
        <f>VLOOKUP($C311, Table3[#All], 59, 0)</f>
        <v>0.1429</v>
      </c>
      <c r="CW311" s="14">
        <f t="shared" si="274"/>
        <v>3</v>
      </c>
      <c r="CX311" s="81"/>
      <c r="CY311" s="9">
        <f>VLOOKUP($C311, Table3[#All], 60, 0)</f>
        <v>0</v>
      </c>
      <c r="CZ311" s="9">
        <f>VLOOKUP($C311, Table3[#All], 61, 0)</f>
        <v>0.66670000000000007</v>
      </c>
      <c r="DA311" s="9">
        <f>VLOOKUP($C311, Table3[#All], 62, 0)</f>
        <v>0.33329999999999999</v>
      </c>
      <c r="DB311" s="9">
        <f>VLOOKUP($C311, Table3[#All], 63, 0)</f>
        <v>0</v>
      </c>
      <c r="DC311" s="9">
        <f>VLOOKUP($C311, Table3[#All], 64, 0)</f>
        <v>0</v>
      </c>
      <c r="DD311" s="10">
        <f t="shared" si="275"/>
        <v>3</v>
      </c>
      <c r="DE311" s="11"/>
      <c r="DF311" s="9">
        <f>VLOOKUP($C311, Table3[#All], 65, 0)</f>
        <v>0</v>
      </c>
      <c r="DG311" s="9"/>
      <c r="DH311" s="9">
        <f>VLOOKUP($C311, Table3[#All], 66, 0)</f>
        <v>0.52380000000000004</v>
      </c>
      <c r="DI311" s="9"/>
      <c r="DJ311" s="9">
        <f>VLOOKUP($C311, Table3[#All], 67, 0)</f>
        <v>0.47619999999999996</v>
      </c>
      <c r="DK311" s="14">
        <f t="shared" si="276"/>
        <v>5</v>
      </c>
      <c r="DL311" s="11"/>
      <c r="DM311" s="9">
        <f>VLOOKUP($C311, Table3[#All], 68, 0)</f>
        <v>0.85709999999999997</v>
      </c>
      <c r="DN311" s="9"/>
      <c r="DO311" s="9">
        <f>VLOOKUP($C311, Table3[#All], 69, 0)</f>
        <v>0.1429</v>
      </c>
      <c r="DP311" s="9">
        <f>VLOOKUP($C311, Table3[#All], 70, 0)</f>
        <v>0</v>
      </c>
      <c r="DQ311" s="9"/>
      <c r="DR311" s="14">
        <f t="shared" si="277"/>
        <v>1</v>
      </c>
      <c r="DS311" s="11"/>
      <c r="DT311" s="9">
        <f>VLOOKUP($C311, Table3[#All], 71, 0)</f>
        <v>0</v>
      </c>
      <c r="DU311" s="9">
        <f>VLOOKUP($C311, Table3[#All], 72, 0)</f>
        <v>0</v>
      </c>
      <c r="DV311" s="9">
        <f>VLOOKUP($C311, Table3[#All], 73, 0)</f>
        <v>0</v>
      </c>
      <c r="DW311" s="9">
        <f>VLOOKUP($C311, Table3[#All], 74, 0)</f>
        <v>0.38100000000000001</v>
      </c>
      <c r="DX311" s="9">
        <f>VLOOKUP($C311, Table3[#All], 75, 0)</f>
        <v>0.61899999999999999</v>
      </c>
      <c r="DY311" s="12">
        <f t="shared" si="266"/>
        <v>5</v>
      </c>
      <c r="DZ311" s="11"/>
      <c r="EA311" s="9">
        <f>VLOOKUP($C311, Table3[#All], 76, 0)</f>
        <v>1</v>
      </c>
      <c r="EB311" s="9">
        <f>VLOOKUP($C311, Table3[#All], 77, 0)</f>
        <v>0</v>
      </c>
      <c r="EC311" s="9">
        <f>VLOOKUP($C311, Table3[#All], 78, 0)</f>
        <v>0</v>
      </c>
      <c r="ED311" s="9">
        <f>VLOOKUP($C311, Table3[#All], 79, 0)</f>
        <v>0</v>
      </c>
      <c r="EE311" s="9">
        <f>VLOOKUP($C311, Table3[#All], 80, 0)</f>
        <v>0</v>
      </c>
      <c r="EF311" s="10">
        <f t="shared" si="278"/>
        <v>1</v>
      </c>
      <c r="EG311" s="9"/>
      <c r="EH311" s="9">
        <f>VLOOKUP($C311, Table3[#All], 81, 0)</f>
        <v>1</v>
      </c>
      <c r="EI311" s="9">
        <f>VLOOKUP($C311, Table3[#All], 82, 0)</f>
        <v>0</v>
      </c>
      <c r="EJ311" s="9">
        <f>VLOOKUP($C311, Table3[#All], 83, 0)</f>
        <v>0</v>
      </c>
      <c r="EK311" s="9">
        <f>VLOOKUP($C311, Table3[#All], 84, 0)</f>
        <v>0</v>
      </c>
      <c r="EL311" s="9">
        <f>VLOOKUP($C311, Table3[#All], 85, 0)</f>
        <v>0</v>
      </c>
      <c r="EM311" s="14">
        <f t="shared" si="279"/>
        <v>1</v>
      </c>
      <c r="EN311" s="11"/>
      <c r="EO311" s="9">
        <f>VLOOKUP($C311, Table3[#All], 86, 0)</f>
        <v>0.71430000000000005</v>
      </c>
      <c r="EP311" s="9"/>
      <c r="EQ311" s="9">
        <f>VLOOKUP($C311, Table3[#All], 87, 0)</f>
        <v>0.28570000000000001</v>
      </c>
      <c r="ER311" s="9"/>
      <c r="ES311" s="9"/>
      <c r="ET311" s="14">
        <f t="shared" si="280"/>
        <v>3</v>
      </c>
      <c r="EU311" s="11"/>
      <c r="EV311" s="9">
        <f>VLOOKUP($C311, Table3[#All], 88, 0)</f>
        <v>0</v>
      </c>
      <c r="EW311" s="9">
        <f>VLOOKUP($C311, Table3[#All], 89, 0)</f>
        <v>1</v>
      </c>
      <c r="EX311" s="9">
        <f>VLOOKUP($C311, Table3[#All], 90, 0)</f>
        <v>0</v>
      </c>
      <c r="EY311" s="9">
        <f>VLOOKUP($C311, Table3[#All], 91, 0)</f>
        <v>0</v>
      </c>
      <c r="EZ311" s="9">
        <f>VLOOKUP($C311, Table3[#All], 92, 0)</f>
        <v>0</v>
      </c>
      <c r="FA311" s="12">
        <f t="shared" si="281"/>
        <v>2</v>
      </c>
      <c r="FB311" s="11"/>
      <c r="FC311" s="9">
        <f>VLOOKUP($C311, Table3[#All], 93, 0)</f>
        <v>0</v>
      </c>
      <c r="FD311" s="9">
        <f>VLOOKUP($C311, Table3[#All], 94, 0)</f>
        <v>0.1905</v>
      </c>
      <c r="FE311" s="9">
        <f>VLOOKUP($C311, Table3[#All], 95, 0)</f>
        <v>0.8095</v>
      </c>
      <c r="FF311" s="9">
        <f>VLOOKUP($C311, Table3[#All], 96, 0)</f>
        <v>0</v>
      </c>
      <c r="FG311" s="9"/>
      <c r="FH311" s="10">
        <f t="shared" si="282"/>
        <v>3</v>
      </c>
      <c r="FI311" s="11"/>
      <c r="FJ311" s="9">
        <f>VLOOKUP($C311, Table3[#All], 97, 0)</f>
        <v>0</v>
      </c>
      <c r="FK311" s="9">
        <f>VLOOKUP($C311, Table3[#All], 98, 0)</f>
        <v>1</v>
      </c>
      <c r="FL311" s="9">
        <f>VLOOKUP($C311, Table3[#All], 99, 0)</f>
        <v>0</v>
      </c>
      <c r="FM311" s="9">
        <f>VLOOKUP($C311, Table3[#All], 100, 0)</f>
        <v>0</v>
      </c>
      <c r="FN311" s="9">
        <f>VLOOKUP($C311, Table3[#All], 101, 0)</f>
        <v>0</v>
      </c>
      <c r="FO311" s="14">
        <f t="shared" si="283"/>
        <v>2</v>
      </c>
      <c r="FP311" s="11"/>
      <c r="FQ311" s="9">
        <f>VLOOKUP($C311, Table3[#All], 102, 0)</f>
        <v>1</v>
      </c>
      <c r="FR311" s="9">
        <f>VLOOKUP($C311, Table3[#All], 103, 0)</f>
        <v>0</v>
      </c>
      <c r="FS311" s="9">
        <f>VLOOKUP($C311, Table3[#All], 104, 0)</f>
        <v>0</v>
      </c>
      <c r="FT311" s="9">
        <f>VLOOKUP($C311, Table3[#All], 105, 0)</f>
        <v>0</v>
      </c>
      <c r="FU311" s="9">
        <v>0</v>
      </c>
      <c r="FV311" s="10">
        <f t="shared" si="284"/>
        <v>1</v>
      </c>
      <c r="FW311" s="11"/>
      <c r="FX311" s="9">
        <f>VLOOKUP($C311, Table3[#All], 106, 0)</f>
        <v>0.33329999999999999</v>
      </c>
      <c r="FY311" s="9"/>
      <c r="FZ311" s="9">
        <f>VLOOKUP($C311, Table3[#All], 107, 0)</f>
        <v>0.57140000000000002</v>
      </c>
      <c r="GA311" s="9">
        <f>VLOOKUP($C311, Table3[#All], 108, 0)</f>
        <v>9.5199999999999993E-2</v>
      </c>
      <c r="GB311" s="9"/>
      <c r="GC311" s="10">
        <f t="shared" si="301"/>
        <v>3</v>
      </c>
      <c r="GD311" s="81"/>
      <c r="GE311" s="9">
        <f>VLOOKUP($C311, Table3[#All], 109, 0)</f>
        <v>0</v>
      </c>
      <c r="GF311" s="9">
        <f>VLOOKUP($C311, Table3[#All], 110, 0)</f>
        <v>0.7</v>
      </c>
      <c r="GG311" s="9">
        <f>VLOOKUP($C311, Table3[#All], 111, 0)</f>
        <v>0.3</v>
      </c>
      <c r="GH311" s="9"/>
      <c r="GI311" s="9">
        <f>VLOOKUP($C311, Table3[#All], 112, 0)</f>
        <v>0</v>
      </c>
      <c r="GJ311" s="12">
        <f t="shared" si="285"/>
        <v>3</v>
      </c>
      <c r="GK311" s="11"/>
      <c r="GL311" s="9">
        <f>VLOOKUP($C311, Table3[#All], 113, 0)</f>
        <v>0</v>
      </c>
      <c r="GM311" s="9">
        <f>VLOOKUP($C311, Table3[#All], 114, 0)</f>
        <v>0</v>
      </c>
      <c r="GN311" s="9">
        <f>VLOOKUP($C311, Table3[#All], 115, 0)</f>
        <v>0.8095</v>
      </c>
      <c r="GO311" s="9">
        <f>VLOOKUP($C311, Table3[#All], 116, 0)</f>
        <v>0.1905</v>
      </c>
      <c r="GP311" s="9"/>
      <c r="GQ311" s="10">
        <f t="shared" si="286"/>
        <v>3</v>
      </c>
      <c r="GR311" s="11"/>
      <c r="GS311" s="9">
        <f>VLOOKUP($C311, Table2[#All], 3, 0)</f>
        <v>0</v>
      </c>
      <c r="GT311" s="9">
        <f>VLOOKUP($C311, Table2[#All], 4, 0)</f>
        <v>0</v>
      </c>
      <c r="GU311" s="9">
        <f>VLOOKUP($C311, Table2[#All], 5, 0)</f>
        <v>1</v>
      </c>
      <c r="GV311" s="9">
        <f>VLOOKUP($C311, Table2[#All], 6, 0)</f>
        <v>0</v>
      </c>
      <c r="GW311" s="9">
        <f>VLOOKUP($C311, Table2[#All], 7, 0)</f>
        <v>0</v>
      </c>
      <c r="GX311" s="10">
        <f t="shared" si="287"/>
        <v>3</v>
      </c>
      <c r="GY311" s="11"/>
      <c r="GZ311" s="9">
        <v>0</v>
      </c>
      <c r="HA311" s="9">
        <v>0</v>
      </c>
      <c r="HB311" s="9">
        <v>0</v>
      </c>
      <c r="HC311" s="9">
        <v>1</v>
      </c>
      <c r="HD311" s="9"/>
      <c r="HE311" s="10">
        <f t="shared" si="288"/>
        <v>4</v>
      </c>
      <c r="HF311" s="11"/>
      <c r="HG311" s="9">
        <f>VLOOKUP($C311, Table5[#All], 2, 0)</f>
        <v>0</v>
      </c>
      <c r="HH311" s="9">
        <f>VLOOKUP($C311, Table5[#All], 3, 0)</f>
        <v>0</v>
      </c>
      <c r="HI311" s="9">
        <f>VLOOKUP($C311, Table5[#All], 4, 0)</f>
        <v>0</v>
      </c>
      <c r="HJ311" s="9">
        <f>VLOOKUP($C311, Table5[#All], 5, 0)</f>
        <v>1</v>
      </c>
      <c r="HK311" s="9">
        <f>VLOOKUP($C311, Table5[#All], 6, 0)</f>
        <v>0</v>
      </c>
      <c r="HL311" s="10">
        <f t="shared" si="289"/>
        <v>4</v>
      </c>
      <c r="HM311" s="11"/>
      <c r="HN311" s="9">
        <f>VLOOKUP($C311, Table5[#All], 7, 0)</f>
        <v>0</v>
      </c>
      <c r="HO311" s="9">
        <f>VLOOKUP($C311, Table5[#All], 8, 0)</f>
        <v>1</v>
      </c>
      <c r="HP311" s="9">
        <f>VLOOKUP($C311, Table5[#All], 9, 0)</f>
        <v>0</v>
      </c>
      <c r="HQ311" s="9">
        <f>VLOOKUP($C311, Table5[#All], 10, 0)</f>
        <v>0</v>
      </c>
      <c r="HR311" s="9">
        <f>VLOOKUP($C311, Table5[#All], 11, 0)</f>
        <v>0</v>
      </c>
      <c r="HS311" s="10">
        <f t="shared" si="290"/>
        <v>2</v>
      </c>
      <c r="HT311" s="11"/>
      <c r="HU311" s="9">
        <f>VLOOKUP($C311, Table5[#All], 12, 0)</f>
        <v>1</v>
      </c>
      <c r="HV311" s="9">
        <f>VLOOKUP($C311, Table5[#All], 13, 0)</f>
        <v>0</v>
      </c>
      <c r="HW311" s="9">
        <f>VLOOKUP($C311, Table5[#All], 14, 0)</f>
        <v>0</v>
      </c>
      <c r="HX311" s="9">
        <f>VLOOKUP($C311, Table5[#All], 15, 0)</f>
        <v>0</v>
      </c>
      <c r="HY311" s="9">
        <f>VLOOKUP($C311, Table5[#All], 16, 0)</f>
        <v>0</v>
      </c>
      <c r="HZ311" s="10">
        <f t="shared" si="291"/>
        <v>1</v>
      </c>
      <c r="IA311" s="11"/>
      <c r="IB311" s="9">
        <f>VLOOKUP($C311, Table5[#All], 17, 0)</f>
        <v>1</v>
      </c>
      <c r="IC311" s="9">
        <f>VLOOKUP($C311, Table5[#All], 18, 0)</f>
        <v>0</v>
      </c>
      <c r="ID311" s="9">
        <f>VLOOKUP($C311, Table5[#All], 19, 0)</f>
        <v>0</v>
      </c>
      <c r="IE311" s="9">
        <f>VLOOKUP($C311, Table5[#All], 20, 0)</f>
        <v>0</v>
      </c>
      <c r="IF311" s="9">
        <f>VLOOKUP($C311, Table5[#All], 21, 0)</f>
        <v>0</v>
      </c>
      <c r="IG311" s="10">
        <f t="shared" si="292"/>
        <v>1</v>
      </c>
      <c r="IH311" s="11"/>
      <c r="II311" s="9">
        <f>VLOOKUP($C311, Table5[#All], 22, 0)</f>
        <v>1</v>
      </c>
      <c r="IJ311" s="9">
        <f>VLOOKUP($C311, Table5[#All], 23, 0)</f>
        <v>0</v>
      </c>
      <c r="IK311" s="9">
        <f>VLOOKUP($C311, Table5[#All], 24, 0)</f>
        <v>0</v>
      </c>
      <c r="IL311" s="9">
        <f>VLOOKUP($C311, Table5[#All], 25, 0)</f>
        <v>0</v>
      </c>
      <c r="IM311" s="9">
        <f>VLOOKUP($C311, Table5[#All], 26, 0)</f>
        <v>0</v>
      </c>
      <c r="IN311" s="10">
        <f t="shared" si="293"/>
        <v>1</v>
      </c>
      <c r="IO311" s="11"/>
      <c r="IP311" s="9">
        <v>1</v>
      </c>
      <c r="IQ311" s="9">
        <v>0</v>
      </c>
      <c r="IR311" s="9">
        <v>0</v>
      </c>
      <c r="IS311" s="9">
        <v>0</v>
      </c>
      <c r="IT311" s="9">
        <v>0</v>
      </c>
      <c r="IU311" s="10">
        <f t="shared" si="294"/>
        <v>1</v>
      </c>
      <c r="IV311" s="82"/>
    </row>
    <row r="312" spans="1:256" ht="16.3" thickTop="1" thickBot="1" x14ac:dyDescent="0.35">
      <c r="A312" s="16" t="s">
        <v>753</v>
      </c>
      <c r="B312" s="16" t="s">
        <v>772</v>
      </c>
      <c r="C312" s="16" t="s">
        <v>773</v>
      </c>
      <c r="D312" s="11"/>
      <c r="E312" s="9">
        <f>VLOOKUP($C312, Table3[#All], 2, 0)</f>
        <v>0</v>
      </c>
      <c r="F312" s="9"/>
      <c r="G312" s="9">
        <f>VLOOKUP($C312, Table3[#All], 3, 0)</f>
        <v>0</v>
      </c>
      <c r="H312" s="9">
        <f>VLOOKUP($C312, Table3[#All], 4, 0)</f>
        <v>0.69700000000000006</v>
      </c>
      <c r="I312" s="9">
        <f>VLOOKUP($C312, Table3[#All], 5, 0)</f>
        <v>0.30299999999999999</v>
      </c>
      <c r="J312" s="10">
        <f t="shared" si="295"/>
        <v>5</v>
      </c>
      <c r="K312" s="11"/>
      <c r="L312" s="9">
        <f>VLOOKUP($C312, Table3[#All], 6, 0)</f>
        <v>0</v>
      </c>
      <c r="M312" s="9"/>
      <c r="N312" s="9">
        <f>VLOOKUP($C312, Table3[#All], 7, 0)</f>
        <v>0</v>
      </c>
      <c r="O312" s="9">
        <f>VLOOKUP($C312, Table3[#All], 8, 0)</f>
        <v>0</v>
      </c>
      <c r="P312" s="9">
        <f>VLOOKUP($C312, Table3[#All], 9, 0)</f>
        <v>1</v>
      </c>
      <c r="Q312" s="10">
        <f t="shared" si="296"/>
        <v>5</v>
      </c>
      <c r="R312" s="11"/>
      <c r="S312" s="9">
        <f>VLOOKUP($C312, Table3[#All], 10, 0)</f>
        <v>0</v>
      </c>
      <c r="T312" s="9">
        <f>VLOOKUP($C312, Table3[#All], 11, 0)</f>
        <v>0.18179999999999999</v>
      </c>
      <c r="U312" s="9">
        <f>VLOOKUP($C312, Table3[#All], 12, 0)</f>
        <v>0.69700000000000006</v>
      </c>
      <c r="V312" s="9">
        <f>VLOOKUP($C312, Table3[#All], 13, 0)</f>
        <v>0.12119999999999999</v>
      </c>
      <c r="W312" s="9">
        <f>VLOOKUP($C312, Table3[#All], 14, 0)</f>
        <v>0</v>
      </c>
      <c r="X312" s="10">
        <f t="shared" si="297"/>
        <v>3</v>
      </c>
      <c r="Y312" s="11"/>
      <c r="Z312" s="9">
        <f>VLOOKUP($C312, Table3[#All], 15, 0)</f>
        <v>0</v>
      </c>
      <c r="AA312" s="9">
        <f>VLOOKUP($C312, Table3[#All], 16, 0)</f>
        <v>0.39390000000000003</v>
      </c>
      <c r="AB312" s="9">
        <f>VLOOKUP($C312, Table3[#All], 17, 0)</f>
        <v>0.60609999999999997</v>
      </c>
      <c r="AC312" s="9">
        <f>VLOOKUP($C312, Table3[#All], 18, 0)</f>
        <v>0</v>
      </c>
      <c r="AD312" s="9">
        <f>VLOOKUP($C312, Table3[#All], 19, 0)</f>
        <v>0</v>
      </c>
      <c r="AE312" s="10">
        <f t="shared" si="267"/>
        <v>3</v>
      </c>
      <c r="AF312" s="11"/>
      <c r="AG312" s="9">
        <f>VLOOKUP($C312, Table3[#All], 20, 0)</f>
        <v>0.12119999999999999</v>
      </c>
      <c r="AH312" s="9">
        <f>VLOOKUP($C312, Table3[#All], 21, 0)</f>
        <v>0.45450000000000002</v>
      </c>
      <c r="AI312" s="9">
        <f>VLOOKUP($C312, Table3[#All], 22, 0)</f>
        <v>0.42420000000000002</v>
      </c>
      <c r="AJ312" s="9"/>
      <c r="AK312" s="9"/>
      <c r="AL312" s="10">
        <f t="shared" si="268"/>
        <v>3</v>
      </c>
      <c r="AM312" s="11"/>
      <c r="AN312" s="9">
        <f>VLOOKUP($C312, Table3[#All], 23, 0)</f>
        <v>1</v>
      </c>
      <c r="AO312" s="9">
        <f>VLOOKUP($C312, Table3[#All], 24, 0)</f>
        <v>0</v>
      </c>
      <c r="AP312" s="9">
        <f>VLOOKUP($C312, Table3[#All], 25, 0)</f>
        <v>0</v>
      </c>
      <c r="AQ312" s="9">
        <f>VLOOKUP($C312, Table3[#All], 26, 0)</f>
        <v>0</v>
      </c>
      <c r="AR312" s="9"/>
      <c r="AS312" s="12">
        <f t="shared" si="269"/>
        <v>1</v>
      </c>
      <c r="AT312" s="11"/>
      <c r="AU312" s="9">
        <f>VLOOKUP($C312, Table3[#All], 27, 0)</f>
        <v>0.36359999999999998</v>
      </c>
      <c r="AV312" s="9">
        <f>VLOOKUP($C312, Table3[#All], 28, 0)</f>
        <v>0.1515</v>
      </c>
      <c r="AW312" s="9">
        <f>VLOOKUP($C312, Table3[#All], 29, 0)</f>
        <v>0.48479999999999995</v>
      </c>
      <c r="AX312" s="9"/>
      <c r="AY312" s="9"/>
      <c r="AZ312" s="10">
        <f t="shared" si="298"/>
        <v>3</v>
      </c>
      <c r="BA312" s="11"/>
      <c r="BB312" s="9">
        <f>VLOOKUP($C312, Table3[#All], 30, 0)</f>
        <v>0.1515</v>
      </c>
      <c r="BC312" s="9">
        <f>VLOOKUP($C312, Table3[#All], 31, 0)</f>
        <v>0.36359999999999998</v>
      </c>
      <c r="BD312" s="9">
        <f>VLOOKUP($C312, Table3[#All], 32, 0)</f>
        <v>0.45450000000000002</v>
      </c>
      <c r="BE312" s="9">
        <f>VLOOKUP($C312, Table3[#All], 33, 0)</f>
        <v>3.0299999999999997E-2</v>
      </c>
      <c r="BF312" s="9"/>
      <c r="BG312" s="10">
        <f t="shared" si="299"/>
        <v>3</v>
      </c>
      <c r="BH312" s="81"/>
      <c r="BI312" s="9">
        <f>VLOOKUP($C312, Table3[#All], 34, 0)</f>
        <v>0</v>
      </c>
      <c r="BJ312" s="9">
        <f>VLOOKUP($C312, Table3[#All], 35, 0)</f>
        <v>0</v>
      </c>
      <c r="BK312" s="9">
        <f>VLOOKUP($C312, Table3[#All], 36, 0)</f>
        <v>0</v>
      </c>
      <c r="BL312" s="9">
        <f>VLOOKUP($C312, Table3[#All], 37, 0)</f>
        <v>0</v>
      </c>
      <c r="BM312" s="9">
        <f>VLOOKUP($C312, Table3[#All], 38, 0)</f>
        <v>0</v>
      </c>
      <c r="BN312" s="10" t="str">
        <f t="shared" si="300"/>
        <v>N/A</v>
      </c>
      <c r="BO312" s="11"/>
      <c r="BP312" s="9">
        <f>VLOOKUP($C312, Table3[#All], 39, 0)</f>
        <v>0.42420000000000002</v>
      </c>
      <c r="BQ312" s="9">
        <f>VLOOKUP($C312, Table3[#All], 40, 0)</f>
        <v>0.57579999999999998</v>
      </c>
      <c r="BR312" s="9">
        <f>VLOOKUP($C312, Table3[#All], 41, 0)</f>
        <v>0</v>
      </c>
      <c r="BS312" s="9">
        <f>VLOOKUP($C312, Table3[#All], 42, 0)</f>
        <v>0</v>
      </c>
      <c r="BT312" s="9"/>
      <c r="BU312" s="10">
        <f t="shared" si="270"/>
        <v>2</v>
      </c>
      <c r="BV312" s="11"/>
      <c r="BW312" s="9">
        <f>VLOOKUP($C312, Table3[#All], 43, 0)</f>
        <v>0.48479999999999995</v>
      </c>
      <c r="BX312" s="9">
        <f>VLOOKUP($C312, Table3[#All], 44, 0)</f>
        <v>0.51519999999999999</v>
      </c>
      <c r="BY312" s="9">
        <f>VLOOKUP($C312, Table3[#All], 45, 0)</f>
        <v>0</v>
      </c>
      <c r="BZ312" s="9"/>
      <c r="CA312" s="9"/>
      <c r="CB312" s="10">
        <f t="shared" si="271"/>
        <v>2</v>
      </c>
      <c r="CC312" s="81"/>
      <c r="CD312" s="9">
        <f>VLOOKUP($C312, Table3[#All], 46, 0)</f>
        <v>0.78790000000000004</v>
      </c>
      <c r="CE312" s="9">
        <f>VLOOKUP($C312, Table3[#All], 47, 0)</f>
        <v>0.12119999999999999</v>
      </c>
      <c r="CF312" s="9">
        <f>VLOOKUP($C312, Table3[#All], 48, 0)</f>
        <v>9.0899999999999995E-2</v>
      </c>
      <c r="CG312" s="9">
        <f>VLOOKUP($C312, Table3[#All], 49, 0)</f>
        <v>0</v>
      </c>
      <c r="CH312" s="9">
        <f>VLOOKUP($C312, Table3[#All], 50, 0)</f>
        <v>0</v>
      </c>
      <c r="CI312" s="12">
        <f t="shared" si="272"/>
        <v>1</v>
      </c>
      <c r="CJ312" s="13"/>
      <c r="CK312" s="9">
        <f>VLOOKUP($C312, Table3[#All], 51, 0)</f>
        <v>0.1515</v>
      </c>
      <c r="CL312" s="9">
        <f>VLOOKUP($C312, Table3[#All], 52, 0)</f>
        <v>0.75760000000000005</v>
      </c>
      <c r="CM312" s="9">
        <f>VLOOKUP($C312, Table3[#All], 53, 0)</f>
        <v>9.0899999999999995E-2</v>
      </c>
      <c r="CN312" s="9">
        <f>VLOOKUP($C312, Table3[#All], 54, 0)</f>
        <v>0</v>
      </c>
      <c r="CO312" s="9"/>
      <c r="CP312" s="10">
        <f t="shared" si="273"/>
        <v>2</v>
      </c>
      <c r="CQ312" s="11"/>
      <c r="CR312" s="9">
        <f>VLOOKUP($C312, Table3[#All], 55, 0)</f>
        <v>0</v>
      </c>
      <c r="CS312" s="9">
        <f>VLOOKUP($C312, Table3[#All], 56, 0)</f>
        <v>6.0599999999999994E-2</v>
      </c>
      <c r="CT312" s="9">
        <f>VLOOKUP($C312, Table3[#All], 57, 0)</f>
        <v>0.63639999999999997</v>
      </c>
      <c r="CU312" s="9">
        <f>VLOOKUP($C312, Table3[#All], 58, 0)</f>
        <v>0.24239999999999998</v>
      </c>
      <c r="CV312" s="9">
        <f>VLOOKUP($C312, Table3[#All], 59, 0)</f>
        <v>6.0599999999999994E-2</v>
      </c>
      <c r="CW312" s="14">
        <f t="shared" si="274"/>
        <v>4</v>
      </c>
      <c r="CX312" s="81"/>
      <c r="CY312" s="9">
        <f>VLOOKUP($C312, Table3[#All], 60, 0)</f>
        <v>0.30299999999999999</v>
      </c>
      <c r="CZ312" s="9">
        <f>VLOOKUP($C312, Table3[#All], 61, 0)</f>
        <v>0.36359999999999998</v>
      </c>
      <c r="DA312" s="9">
        <f>VLOOKUP($C312, Table3[#All], 62, 0)</f>
        <v>0.33329999999999999</v>
      </c>
      <c r="DB312" s="9">
        <f>VLOOKUP($C312, Table3[#All], 63, 0)</f>
        <v>0</v>
      </c>
      <c r="DC312" s="9">
        <f>VLOOKUP($C312, Table3[#All], 64, 0)</f>
        <v>0</v>
      </c>
      <c r="DD312" s="10">
        <f t="shared" si="275"/>
        <v>3</v>
      </c>
      <c r="DE312" s="11"/>
      <c r="DF312" s="9">
        <f>VLOOKUP($C312, Table3[#All], 65, 0)</f>
        <v>0</v>
      </c>
      <c r="DG312" s="9"/>
      <c r="DH312" s="9">
        <f>VLOOKUP($C312, Table3[#All], 66, 0)</f>
        <v>0.2727</v>
      </c>
      <c r="DI312" s="9"/>
      <c r="DJ312" s="9">
        <f>VLOOKUP($C312, Table3[#All], 67, 0)</f>
        <v>0.72730000000000006</v>
      </c>
      <c r="DK312" s="14">
        <f t="shared" si="276"/>
        <v>5</v>
      </c>
      <c r="DL312" s="11"/>
      <c r="DM312" s="9">
        <f>VLOOKUP($C312, Table3[#All], 68, 0)</f>
        <v>0.93940000000000001</v>
      </c>
      <c r="DN312" s="9"/>
      <c r="DO312" s="9">
        <f>VLOOKUP($C312, Table3[#All], 69, 0)</f>
        <v>6.0599999999999994E-2</v>
      </c>
      <c r="DP312" s="9">
        <f>VLOOKUP($C312, Table3[#All], 70, 0)</f>
        <v>0</v>
      </c>
      <c r="DQ312" s="9"/>
      <c r="DR312" s="14">
        <f t="shared" si="277"/>
        <v>1</v>
      </c>
      <c r="DS312" s="11"/>
      <c r="DT312" s="9">
        <f>VLOOKUP($C312, Table3[#All], 71, 0)</f>
        <v>0</v>
      </c>
      <c r="DU312" s="9">
        <f>VLOOKUP($C312, Table3[#All], 72, 0)</f>
        <v>0</v>
      </c>
      <c r="DV312" s="9">
        <f>VLOOKUP($C312, Table3[#All], 73, 0)</f>
        <v>9.0899999999999995E-2</v>
      </c>
      <c r="DW312" s="9">
        <f>VLOOKUP($C312, Table3[#All], 74, 0)</f>
        <v>0.39390000000000003</v>
      </c>
      <c r="DX312" s="9">
        <f>VLOOKUP($C312, Table3[#All], 75, 0)</f>
        <v>0.51519999999999999</v>
      </c>
      <c r="DY312" s="12">
        <f t="shared" si="266"/>
        <v>5</v>
      </c>
      <c r="DZ312" s="11"/>
      <c r="EA312" s="9">
        <f>VLOOKUP($C312, Table3[#All], 76, 0)</f>
        <v>1</v>
      </c>
      <c r="EB312" s="9">
        <f>VLOOKUP($C312, Table3[#All], 77, 0)</f>
        <v>0</v>
      </c>
      <c r="EC312" s="9">
        <f>VLOOKUP($C312, Table3[#All], 78, 0)</f>
        <v>0</v>
      </c>
      <c r="ED312" s="9">
        <f>VLOOKUP($C312, Table3[#All], 79, 0)</f>
        <v>0</v>
      </c>
      <c r="EE312" s="9">
        <f>VLOOKUP($C312, Table3[#All], 80, 0)</f>
        <v>0</v>
      </c>
      <c r="EF312" s="10">
        <f t="shared" si="278"/>
        <v>1</v>
      </c>
      <c r="EG312" s="9"/>
      <c r="EH312" s="9">
        <f>VLOOKUP($C312, Table3[#All], 81, 0)</f>
        <v>1</v>
      </c>
      <c r="EI312" s="9">
        <f>VLOOKUP($C312, Table3[#All], 82, 0)</f>
        <v>0</v>
      </c>
      <c r="EJ312" s="9">
        <f>VLOOKUP($C312, Table3[#All], 83, 0)</f>
        <v>0</v>
      </c>
      <c r="EK312" s="9">
        <f>VLOOKUP($C312, Table3[#All], 84, 0)</f>
        <v>0</v>
      </c>
      <c r="EL312" s="9">
        <f>VLOOKUP($C312, Table3[#All], 85, 0)</f>
        <v>0</v>
      </c>
      <c r="EM312" s="14">
        <f t="shared" si="279"/>
        <v>1</v>
      </c>
      <c r="EN312" s="11"/>
      <c r="EO312" s="9">
        <f>VLOOKUP($C312, Table3[#All], 86, 0)</f>
        <v>0.60609999999999997</v>
      </c>
      <c r="EP312" s="9"/>
      <c r="EQ312" s="9">
        <f>VLOOKUP($C312, Table3[#All], 87, 0)</f>
        <v>0.39390000000000003</v>
      </c>
      <c r="ER312" s="9"/>
      <c r="ES312" s="9"/>
      <c r="ET312" s="14">
        <f t="shared" si="280"/>
        <v>3</v>
      </c>
      <c r="EU312" s="11"/>
      <c r="EV312" s="9">
        <f>VLOOKUP($C312, Table3[#All], 88, 0)</f>
        <v>0</v>
      </c>
      <c r="EW312" s="9">
        <f>VLOOKUP($C312, Table3[#All], 89, 0)</f>
        <v>0</v>
      </c>
      <c r="EX312" s="9">
        <f>VLOOKUP($C312, Table3[#All], 90, 0)</f>
        <v>1</v>
      </c>
      <c r="EY312" s="9">
        <f>VLOOKUP($C312, Table3[#All], 91, 0)</f>
        <v>0</v>
      </c>
      <c r="EZ312" s="9">
        <f>VLOOKUP($C312, Table3[#All], 92, 0)</f>
        <v>0</v>
      </c>
      <c r="FA312" s="12">
        <f t="shared" si="281"/>
        <v>3</v>
      </c>
      <c r="FB312" s="11"/>
      <c r="FC312" s="9">
        <f>VLOOKUP($C312, Table3[#All], 93, 0)</f>
        <v>0</v>
      </c>
      <c r="FD312" s="9">
        <f>VLOOKUP($C312, Table3[#All], 94, 0)</f>
        <v>0.1515</v>
      </c>
      <c r="FE312" s="9">
        <f>VLOOKUP($C312, Table3[#All], 95, 0)</f>
        <v>0.75760000000000005</v>
      </c>
      <c r="FF312" s="9">
        <f>VLOOKUP($C312, Table3[#All], 96, 0)</f>
        <v>9.0899999999999995E-2</v>
      </c>
      <c r="FG312" s="9"/>
      <c r="FH312" s="10">
        <f t="shared" si="282"/>
        <v>3</v>
      </c>
      <c r="FI312" s="11"/>
      <c r="FJ312" s="9">
        <f>VLOOKUP($C312, Table3[#All], 97, 0)</f>
        <v>0</v>
      </c>
      <c r="FK312" s="9">
        <f>VLOOKUP($C312, Table3[#All], 98, 0)</f>
        <v>0</v>
      </c>
      <c r="FL312" s="9">
        <f>VLOOKUP($C312, Table3[#All], 99, 0)</f>
        <v>1</v>
      </c>
      <c r="FM312" s="9">
        <f>VLOOKUP($C312, Table3[#All], 100, 0)</f>
        <v>0</v>
      </c>
      <c r="FN312" s="9">
        <f>VLOOKUP($C312, Table3[#All], 101, 0)</f>
        <v>0</v>
      </c>
      <c r="FO312" s="14">
        <f t="shared" si="283"/>
        <v>3</v>
      </c>
      <c r="FP312" s="11"/>
      <c r="FQ312" s="9">
        <f>VLOOKUP($C312, Table3[#All], 102, 0)</f>
        <v>0.96970000000000001</v>
      </c>
      <c r="FR312" s="9">
        <f>VLOOKUP($C312, Table3[#All], 103, 0)</f>
        <v>3.0299999999999997E-2</v>
      </c>
      <c r="FS312" s="9">
        <f>VLOOKUP($C312, Table3[#All], 104, 0)</f>
        <v>0</v>
      </c>
      <c r="FT312" s="9">
        <f>VLOOKUP($C312, Table3[#All], 105, 0)</f>
        <v>0</v>
      </c>
      <c r="FU312" s="9">
        <v>0</v>
      </c>
      <c r="FV312" s="10">
        <f t="shared" si="284"/>
        <v>1</v>
      </c>
      <c r="FW312" s="11"/>
      <c r="FX312" s="9">
        <f>VLOOKUP($C312, Table3[#All], 106, 0)</f>
        <v>0.2727</v>
      </c>
      <c r="FY312" s="9"/>
      <c r="FZ312" s="9">
        <f>VLOOKUP($C312, Table3[#All], 107, 0)</f>
        <v>0.51519999999999999</v>
      </c>
      <c r="GA312" s="9">
        <f>VLOOKUP($C312, Table3[#All], 108, 0)</f>
        <v>0.21210000000000001</v>
      </c>
      <c r="GB312" s="9"/>
      <c r="GC312" s="10">
        <f t="shared" si="301"/>
        <v>3</v>
      </c>
      <c r="GD312" s="81"/>
      <c r="GE312" s="9">
        <f>VLOOKUP($C312, Table3[#All], 109, 0)</f>
        <v>0</v>
      </c>
      <c r="GF312" s="9">
        <f>VLOOKUP($C312, Table3[#All], 110, 0)</f>
        <v>0.45450000000000002</v>
      </c>
      <c r="GG312" s="9">
        <f>VLOOKUP($C312, Table3[#All], 111, 0)</f>
        <v>0.54549999999999998</v>
      </c>
      <c r="GH312" s="9"/>
      <c r="GI312" s="9">
        <f>VLOOKUP($C312, Table3[#All], 112, 0)</f>
        <v>0</v>
      </c>
      <c r="GJ312" s="12">
        <f t="shared" si="285"/>
        <v>3</v>
      </c>
      <c r="GK312" s="11"/>
      <c r="GL312" s="9">
        <f>VLOOKUP($C312, Table3[#All], 113, 0)</f>
        <v>0</v>
      </c>
      <c r="GM312" s="9">
        <f>VLOOKUP($C312, Table3[#All], 114, 0)</f>
        <v>0</v>
      </c>
      <c r="GN312" s="9">
        <f>VLOOKUP($C312, Table3[#All], 115, 0)</f>
        <v>0.57579999999999998</v>
      </c>
      <c r="GO312" s="9">
        <f>VLOOKUP($C312, Table3[#All], 116, 0)</f>
        <v>0.42420000000000002</v>
      </c>
      <c r="GP312" s="9"/>
      <c r="GQ312" s="10">
        <f t="shared" si="286"/>
        <v>4</v>
      </c>
      <c r="GR312" s="11"/>
      <c r="GS312" s="9">
        <f>VLOOKUP($C312, Table2[#All], 3, 0)</f>
        <v>0</v>
      </c>
      <c r="GT312" s="9">
        <f>VLOOKUP($C312, Table2[#All], 4, 0)</f>
        <v>0</v>
      </c>
      <c r="GU312" s="9">
        <f>VLOOKUP($C312, Table2[#All], 5, 0)</f>
        <v>1</v>
      </c>
      <c r="GV312" s="9">
        <f>VLOOKUP($C312, Table2[#All], 6, 0)</f>
        <v>0</v>
      </c>
      <c r="GW312" s="9">
        <f>VLOOKUP($C312, Table2[#All], 7, 0)</f>
        <v>0</v>
      </c>
      <c r="GX312" s="10">
        <f t="shared" si="287"/>
        <v>3</v>
      </c>
      <c r="GY312" s="11"/>
      <c r="GZ312" s="9">
        <v>0</v>
      </c>
      <c r="HA312" s="9">
        <v>0</v>
      </c>
      <c r="HB312" s="9">
        <v>0</v>
      </c>
      <c r="HC312" s="9">
        <v>1</v>
      </c>
      <c r="HD312" s="9"/>
      <c r="HE312" s="10">
        <f t="shared" si="288"/>
        <v>4</v>
      </c>
      <c r="HF312" s="11"/>
      <c r="HG312" s="9">
        <f>VLOOKUP($C312, Table5[#All], 2, 0)</f>
        <v>0</v>
      </c>
      <c r="HH312" s="9">
        <f>VLOOKUP($C312, Table5[#All], 3, 0)</f>
        <v>0</v>
      </c>
      <c r="HI312" s="9">
        <f>VLOOKUP($C312, Table5[#All], 4, 0)</f>
        <v>0</v>
      </c>
      <c r="HJ312" s="9">
        <f>VLOOKUP($C312, Table5[#All], 5, 0)</f>
        <v>0</v>
      </c>
      <c r="HK312" s="9">
        <f>VLOOKUP($C312, Table5[#All], 6, 0)</f>
        <v>1</v>
      </c>
      <c r="HL312" s="10">
        <f t="shared" si="289"/>
        <v>5</v>
      </c>
      <c r="HM312" s="11"/>
      <c r="HN312" s="9">
        <f>VLOOKUP($C312, Table5[#All], 7, 0)</f>
        <v>0</v>
      </c>
      <c r="HO312" s="9">
        <f>VLOOKUP($C312, Table5[#All], 8, 0)</f>
        <v>0</v>
      </c>
      <c r="HP312" s="9">
        <f>VLOOKUP($C312, Table5[#All], 9, 0)</f>
        <v>1</v>
      </c>
      <c r="HQ312" s="9">
        <f>VLOOKUP($C312, Table5[#All], 10, 0)</f>
        <v>0</v>
      </c>
      <c r="HR312" s="9">
        <f>VLOOKUP($C312, Table5[#All], 11, 0)</f>
        <v>0</v>
      </c>
      <c r="HS312" s="10">
        <f t="shared" si="290"/>
        <v>3</v>
      </c>
      <c r="HT312" s="11"/>
      <c r="HU312" s="9">
        <f>VLOOKUP($C312, Table5[#All], 12, 0)</f>
        <v>1</v>
      </c>
      <c r="HV312" s="9">
        <f>VLOOKUP($C312, Table5[#All], 13, 0)</f>
        <v>0</v>
      </c>
      <c r="HW312" s="9">
        <f>VLOOKUP($C312, Table5[#All], 14, 0)</f>
        <v>0</v>
      </c>
      <c r="HX312" s="9">
        <f>VLOOKUP($C312, Table5[#All], 15, 0)</f>
        <v>0</v>
      </c>
      <c r="HY312" s="9">
        <f>VLOOKUP($C312, Table5[#All], 16, 0)</f>
        <v>0</v>
      </c>
      <c r="HZ312" s="10">
        <f t="shared" si="291"/>
        <v>1</v>
      </c>
      <c r="IA312" s="11"/>
      <c r="IB312" s="9">
        <f>VLOOKUP($C312, Table5[#All], 17, 0)</f>
        <v>1</v>
      </c>
      <c r="IC312" s="9">
        <f>VLOOKUP($C312, Table5[#All], 18, 0)</f>
        <v>0</v>
      </c>
      <c r="ID312" s="9">
        <f>VLOOKUP($C312, Table5[#All], 19, 0)</f>
        <v>0</v>
      </c>
      <c r="IE312" s="9">
        <f>VLOOKUP($C312, Table5[#All], 20, 0)</f>
        <v>0</v>
      </c>
      <c r="IF312" s="9">
        <f>VLOOKUP($C312, Table5[#All], 21, 0)</f>
        <v>0</v>
      </c>
      <c r="IG312" s="10">
        <f t="shared" si="292"/>
        <v>1</v>
      </c>
      <c r="IH312" s="11"/>
      <c r="II312" s="9">
        <f>VLOOKUP($C312, Table5[#All], 22, 0)</f>
        <v>1</v>
      </c>
      <c r="IJ312" s="9">
        <f>VLOOKUP($C312, Table5[#All], 23, 0)</f>
        <v>0</v>
      </c>
      <c r="IK312" s="9">
        <f>VLOOKUP($C312, Table5[#All], 24, 0)</f>
        <v>0</v>
      </c>
      <c r="IL312" s="9">
        <f>VLOOKUP($C312, Table5[#All], 25, 0)</f>
        <v>0</v>
      </c>
      <c r="IM312" s="9">
        <f>VLOOKUP($C312, Table5[#All], 26, 0)</f>
        <v>0</v>
      </c>
      <c r="IN312" s="10">
        <f t="shared" si="293"/>
        <v>1</v>
      </c>
      <c r="IO312" s="11"/>
      <c r="IP312" s="9">
        <v>1</v>
      </c>
      <c r="IQ312" s="9">
        <v>0</v>
      </c>
      <c r="IR312" s="9">
        <v>0</v>
      </c>
      <c r="IS312" s="9">
        <v>0</v>
      </c>
      <c r="IT312" s="9">
        <v>0</v>
      </c>
      <c r="IU312" s="10">
        <f t="shared" si="294"/>
        <v>1</v>
      </c>
      <c r="IV312" s="82"/>
    </row>
    <row r="313" spans="1:256" ht="16.3" thickTop="1" thickBot="1" x14ac:dyDescent="0.35">
      <c r="A313" s="16" t="s">
        <v>753</v>
      </c>
      <c r="B313" s="16" t="s">
        <v>774</v>
      </c>
      <c r="C313" s="16" t="s">
        <v>775</v>
      </c>
      <c r="D313" s="11"/>
      <c r="E313" s="9">
        <f>VLOOKUP($C313, Table3[#All], 2, 0)</f>
        <v>0</v>
      </c>
      <c r="F313" s="9"/>
      <c r="G313" s="9">
        <f>VLOOKUP($C313, Table3[#All], 3, 0)</f>
        <v>0</v>
      </c>
      <c r="H313" s="9">
        <f>VLOOKUP($C313, Table3[#All], 4, 0)</f>
        <v>0.40740000000000004</v>
      </c>
      <c r="I313" s="9">
        <f>VLOOKUP($C313, Table3[#All], 5, 0)</f>
        <v>0.59260000000000002</v>
      </c>
      <c r="J313" s="10">
        <f t="shared" si="295"/>
        <v>5</v>
      </c>
      <c r="K313" s="11"/>
      <c r="L313" s="9">
        <f>VLOOKUP($C313, Table3[#All], 6, 0)</f>
        <v>0</v>
      </c>
      <c r="M313" s="9"/>
      <c r="N313" s="9">
        <f>VLOOKUP($C313, Table3[#All], 7, 0)</f>
        <v>0</v>
      </c>
      <c r="O313" s="9">
        <f>VLOOKUP($C313, Table3[#All], 8, 0)</f>
        <v>1</v>
      </c>
      <c r="P313" s="9">
        <f>VLOOKUP($C313, Table3[#All], 9, 0)</f>
        <v>0</v>
      </c>
      <c r="Q313" s="10">
        <f t="shared" si="296"/>
        <v>4</v>
      </c>
      <c r="R313" s="11"/>
      <c r="S313" s="9">
        <f>VLOOKUP($C313, Table3[#All], 10, 0)</f>
        <v>0</v>
      </c>
      <c r="T313" s="9">
        <f>VLOOKUP($C313, Table3[#All], 11, 0)</f>
        <v>0.48149999999999998</v>
      </c>
      <c r="U313" s="9">
        <f>VLOOKUP($C313, Table3[#All], 12, 0)</f>
        <v>0.51849999999999996</v>
      </c>
      <c r="V313" s="9">
        <f>VLOOKUP($C313, Table3[#All], 13, 0)</f>
        <v>0</v>
      </c>
      <c r="W313" s="9">
        <f>VLOOKUP($C313, Table3[#All], 14, 0)</f>
        <v>0</v>
      </c>
      <c r="X313" s="10">
        <f t="shared" si="297"/>
        <v>3</v>
      </c>
      <c r="Y313" s="11"/>
      <c r="Z313" s="9">
        <f>VLOOKUP($C313, Table3[#All], 15, 0)</f>
        <v>0</v>
      </c>
      <c r="AA313" s="9">
        <f>VLOOKUP($C313, Table3[#All], 16, 0)</f>
        <v>0.62960000000000005</v>
      </c>
      <c r="AB313" s="9">
        <f>VLOOKUP($C313, Table3[#All], 17, 0)</f>
        <v>0.37040000000000001</v>
      </c>
      <c r="AC313" s="9">
        <f>VLOOKUP($C313, Table3[#All], 18, 0)</f>
        <v>0</v>
      </c>
      <c r="AD313" s="9">
        <f>VLOOKUP($C313, Table3[#All], 19, 0)</f>
        <v>0</v>
      </c>
      <c r="AE313" s="10">
        <f t="shared" si="267"/>
        <v>3</v>
      </c>
      <c r="AF313" s="11"/>
      <c r="AG313" s="9">
        <f>VLOOKUP($C313, Table3[#All], 20, 0)</f>
        <v>0</v>
      </c>
      <c r="AH313" s="9">
        <f>VLOOKUP($C313, Table3[#All], 21, 0)</f>
        <v>0.62960000000000005</v>
      </c>
      <c r="AI313" s="9">
        <f>VLOOKUP($C313, Table3[#All], 22, 0)</f>
        <v>0.37040000000000001</v>
      </c>
      <c r="AJ313" s="9"/>
      <c r="AK313" s="9"/>
      <c r="AL313" s="10">
        <f t="shared" si="268"/>
        <v>3</v>
      </c>
      <c r="AM313" s="11"/>
      <c r="AN313" s="9">
        <f>VLOOKUP($C313, Table3[#All], 23, 0)</f>
        <v>0</v>
      </c>
      <c r="AO313" s="9">
        <f>VLOOKUP($C313, Table3[#All], 24, 0)</f>
        <v>1</v>
      </c>
      <c r="AP313" s="9">
        <f>VLOOKUP($C313, Table3[#All], 25, 0)</f>
        <v>0</v>
      </c>
      <c r="AQ313" s="9">
        <f>VLOOKUP($C313, Table3[#All], 26, 0)</f>
        <v>0</v>
      </c>
      <c r="AR313" s="9"/>
      <c r="AS313" s="12">
        <f t="shared" si="269"/>
        <v>2</v>
      </c>
      <c r="AT313" s="11"/>
      <c r="AU313" s="9">
        <f>VLOOKUP($C313, Table3[#All], 27, 0)</f>
        <v>0.1852</v>
      </c>
      <c r="AV313" s="9">
        <f>VLOOKUP($C313, Table3[#All], 28, 0)</f>
        <v>0.14810000000000001</v>
      </c>
      <c r="AW313" s="9">
        <f>VLOOKUP($C313, Table3[#All], 29, 0)</f>
        <v>0.66670000000000007</v>
      </c>
      <c r="AX313" s="9"/>
      <c r="AY313" s="9"/>
      <c r="AZ313" s="10">
        <f t="shared" si="298"/>
        <v>3</v>
      </c>
      <c r="BA313" s="11"/>
      <c r="BB313" s="9">
        <f>VLOOKUP($C313, Table3[#All], 30, 0)</f>
        <v>0</v>
      </c>
      <c r="BC313" s="9">
        <f>VLOOKUP($C313, Table3[#All], 31, 0)</f>
        <v>0.33329999999999999</v>
      </c>
      <c r="BD313" s="9">
        <f>VLOOKUP($C313, Table3[#All], 32, 0)</f>
        <v>0.66670000000000007</v>
      </c>
      <c r="BE313" s="9">
        <f>VLOOKUP($C313, Table3[#All], 33, 0)</f>
        <v>0</v>
      </c>
      <c r="BF313" s="9"/>
      <c r="BG313" s="10">
        <f t="shared" si="299"/>
        <v>3</v>
      </c>
      <c r="BH313" s="81"/>
      <c r="BI313" s="9">
        <f>VLOOKUP($C313, Table3[#All], 34, 0)</f>
        <v>0</v>
      </c>
      <c r="BJ313" s="9">
        <f>VLOOKUP($C313, Table3[#All], 35, 0)</f>
        <v>0</v>
      </c>
      <c r="BK313" s="9">
        <f>VLOOKUP($C313, Table3[#All], 36, 0)</f>
        <v>0.25</v>
      </c>
      <c r="BL313" s="9">
        <f>VLOOKUP($C313, Table3[#All], 37, 0)</f>
        <v>0.75</v>
      </c>
      <c r="BM313" s="9">
        <f>VLOOKUP($C313, Table3[#All], 38, 0)</f>
        <v>0</v>
      </c>
      <c r="BN313" s="10">
        <f t="shared" si="300"/>
        <v>4</v>
      </c>
      <c r="BO313" s="11"/>
      <c r="BP313" s="9">
        <f>VLOOKUP($C313, Table3[#All], 39, 0)</f>
        <v>0.74069999999999991</v>
      </c>
      <c r="BQ313" s="9">
        <f>VLOOKUP($C313, Table3[#All], 40, 0)</f>
        <v>0.22219999999999998</v>
      </c>
      <c r="BR313" s="9">
        <f>VLOOKUP($C313, Table3[#All], 41, 0)</f>
        <v>0</v>
      </c>
      <c r="BS313" s="9">
        <f>VLOOKUP($C313, Table3[#All], 42, 0)</f>
        <v>3.7000000000000005E-2</v>
      </c>
      <c r="BT313" s="9"/>
      <c r="BU313" s="10">
        <f t="shared" si="270"/>
        <v>2</v>
      </c>
      <c r="BV313" s="11"/>
      <c r="BW313" s="9">
        <f>VLOOKUP($C313, Table3[#All], 43, 0)</f>
        <v>0.51849999999999996</v>
      </c>
      <c r="BX313" s="9">
        <f>VLOOKUP($C313, Table3[#All], 44, 0)</f>
        <v>0.48149999999999998</v>
      </c>
      <c r="BY313" s="9">
        <f>VLOOKUP($C313, Table3[#All], 45, 0)</f>
        <v>0</v>
      </c>
      <c r="BZ313" s="9"/>
      <c r="CA313" s="9"/>
      <c r="CB313" s="10">
        <f t="shared" si="271"/>
        <v>2</v>
      </c>
      <c r="CC313" s="81"/>
      <c r="CD313" s="9">
        <f>VLOOKUP($C313, Table3[#All], 46, 0)</f>
        <v>0.92590000000000006</v>
      </c>
      <c r="CE313" s="9">
        <f>VLOOKUP($C313, Table3[#All], 47, 0)</f>
        <v>3.7000000000000005E-2</v>
      </c>
      <c r="CF313" s="9">
        <f>VLOOKUP($C313, Table3[#All], 48, 0)</f>
        <v>0</v>
      </c>
      <c r="CG313" s="9">
        <f>VLOOKUP($C313, Table3[#All], 49, 0)</f>
        <v>3.7000000000000005E-2</v>
      </c>
      <c r="CH313" s="9">
        <f>VLOOKUP($C313, Table3[#All], 50, 0)</f>
        <v>0</v>
      </c>
      <c r="CI313" s="12">
        <f t="shared" si="272"/>
        <v>1</v>
      </c>
      <c r="CJ313" s="13"/>
      <c r="CK313" s="9">
        <f>VLOOKUP($C313, Table3[#All], 51, 0)</f>
        <v>0.11109999999999999</v>
      </c>
      <c r="CL313" s="9">
        <f>VLOOKUP($C313, Table3[#All], 52, 0)</f>
        <v>0.85189999999999999</v>
      </c>
      <c r="CM313" s="9">
        <f>VLOOKUP($C313, Table3[#All], 53, 0)</f>
        <v>3.7000000000000005E-2</v>
      </c>
      <c r="CN313" s="9">
        <f>VLOOKUP($C313, Table3[#All], 54, 0)</f>
        <v>0</v>
      </c>
      <c r="CO313" s="9"/>
      <c r="CP313" s="10">
        <f t="shared" si="273"/>
        <v>2</v>
      </c>
      <c r="CQ313" s="11"/>
      <c r="CR313" s="9">
        <f>VLOOKUP($C313, Table3[#All], 55, 0)</f>
        <v>0</v>
      </c>
      <c r="CS313" s="9">
        <f>VLOOKUP($C313, Table3[#All], 56, 0)</f>
        <v>0.25929999999999997</v>
      </c>
      <c r="CT313" s="9">
        <f>VLOOKUP($C313, Table3[#All], 57, 0)</f>
        <v>0.37040000000000001</v>
      </c>
      <c r="CU313" s="9">
        <f>VLOOKUP($C313, Table3[#All], 58, 0)</f>
        <v>0.25929999999999997</v>
      </c>
      <c r="CV313" s="9">
        <f>VLOOKUP($C313, Table3[#All], 59, 0)</f>
        <v>0.11109999999999999</v>
      </c>
      <c r="CW313" s="14">
        <f t="shared" si="274"/>
        <v>4</v>
      </c>
      <c r="CX313" s="81"/>
      <c r="CY313" s="9">
        <f>VLOOKUP($C313, Table3[#All], 60, 0)</f>
        <v>0.25929999999999997</v>
      </c>
      <c r="CZ313" s="9">
        <f>VLOOKUP($C313, Table3[#All], 61, 0)</f>
        <v>0.66670000000000007</v>
      </c>
      <c r="DA313" s="9">
        <f>VLOOKUP($C313, Table3[#All], 62, 0)</f>
        <v>7.4099999999999999E-2</v>
      </c>
      <c r="DB313" s="9">
        <f>VLOOKUP($C313, Table3[#All], 63, 0)</f>
        <v>0</v>
      </c>
      <c r="DC313" s="9">
        <f>VLOOKUP($C313, Table3[#All], 64, 0)</f>
        <v>0</v>
      </c>
      <c r="DD313" s="10">
        <f t="shared" si="275"/>
        <v>2</v>
      </c>
      <c r="DE313" s="11"/>
      <c r="DF313" s="9">
        <f>VLOOKUP($C313, Table3[#All], 65, 0)</f>
        <v>0</v>
      </c>
      <c r="DG313" s="9"/>
      <c r="DH313" s="9">
        <f>VLOOKUP($C313, Table3[#All], 66, 0)</f>
        <v>0.22219999999999998</v>
      </c>
      <c r="DI313" s="9"/>
      <c r="DJ313" s="9">
        <f>VLOOKUP($C313, Table3[#All], 67, 0)</f>
        <v>0.77780000000000005</v>
      </c>
      <c r="DK313" s="14">
        <f t="shared" si="276"/>
        <v>5</v>
      </c>
      <c r="DL313" s="11"/>
      <c r="DM313" s="9">
        <f>VLOOKUP($C313, Table3[#All], 68, 0)</f>
        <v>1</v>
      </c>
      <c r="DN313" s="9"/>
      <c r="DO313" s="9">
        <f>VLOOKUP($C313, Table3[#All], 69, 0)</f>
        <v>0</v>
      </c>
      <c r="DP313" s="9">
        <f>VLOOKUP($C313, Table3[#All], 70, 0)</f>
        <v>0</v>
      </c>
      <c r="DQ313" s="9"/>
      <c r="DR313" s="14">
        <f t="shared" si="277"/>
        <v>1</v>
      </c>
      <c r="DS313" s="11"/>
      <c r="DT313" s="9">
        <f>VLOOKUP($C313, Table3[#All], 71, 0)</f>
        <v>0</v>
      </c>
      <c r="DU313" s="9">
        <f>VLOOKUP($C313, Table3[#All], 72, 0)</f>
        <v>0</v>
      </c>
      <c r="DV313" s="9">
        <f>VLOOKUP($C313, Table3[#All], 73, 0)</f>
        <v>0</v>
      </c>
      <c r="DW313" s="9">
        <f>VLOOKUP($C313, Table3[#All], 74, 0)</f>
        <v>0.37040000000000001</v>
      </c>
      <c r="DX313" s="9">
        <f>VLOOKUP($C313, Table3[#All], 75, 0)</f>
        <v>0.62960000000000005</v>
      </c>
      <c r="DY313" s="12">
        <f t="shared" si="266"/>
        <v>5</v>
      </c>
      <c r="DZ313" s="11"/>
      <c r="EA313" s="9">
        <f>VLOOKUP($C313, Table3[#All], 76, 0)</f>
        <v>1</v>
      </c>
      <c r="EB313" s="9">
        <f>VLOOKUP($C313, Table3[#All], 77, 0)</f>
        <v>0</v>
      </c>
      <c r="EC313" s="9">
        <f>VLOOKUP($C313, Table3[#All], 78, 0)</f>
        <v>0</v>
      </c>
      <c r="ED313" s="9">
        <f>VLOOKUP($C313, Table3[#All], 79, 0)</f>
        <v>0</v>
      </c>
      <c r="EE313" s="9">
        <f>VLOOKUP($C313, Table3[#All], 80, 0)</f>
        <v>0</v>
      </c>
      <c r="EF313" s="10">
        <f t="shared" si="278"/>
        <v>1</v>
      </c>
      <c r="EG313" s="9"/>
      <c r="EH313" s="9">
        <f>VLOOKUP($C313, Table3[#All], 81, 0)</f>
        <v>1</v>
      </c>
      <c r="EI313" s="9">
        <f>VLOOKUP($C313, Table3[#All], 82, 0)</f>
        <v>0</v>
      </c>
      <c r="EJ313" s="9">
        <f>VLOOKUP($C313, Table3[#All], 83, 0)</f>
        <v>0</v>
      </c>
      <c r="EK313" s="9">
        <f>VLOOKUP($C313, Table3[#All], 84, 0)</f>
        <v>0</v>
      </c>
      <c r="EL313" s="9">
        <f>VLOOKUP($C313, Table3[#All], 85, 0)</f>
        <v>0</v>
      </c>
      <c r="EM313" s="14">
        <f t="shared" si="279"/>
        <v>1</v>
      </c>
      <c r="EN313" s="11"/>
      <c r="EO313" s="9">
        <f>VLOOKUP($C313, Table3[#All], 86, 0)</f>
        <v>0.51849999999999996</v>
      </c>
      <c r="EP313" s="9"/>
      <c r="EQ313" s="9">
        <f>VLOOKUP($C313, Table3[#All], 87, 0)</f>
        <v>0.48149999999999998</v>
      </c>
      <c r="ER313" s="9"/>
      <c r="ES313" s="9"/>
      <c r="ET313" s="14">
        <f t="shared" si="280"/>
        <v>3</v>
      </c>
      <c r="EU313" s="11"/>
      <c r="EV313" s="9">
        <f>VLOOKUP($C313, Table3[#All], 88, 0)</f>
        <v>1</v>
      </c>
      <c r="EW313" s="9">
        <f>VLOOKUP($C313, Table3[#All], 89, 0)</f>
        <v>0</v>
      </c>
      <c r="EX313" s="9">
        <f>VLOOKUP($C313, Table3[#All], 90, 0)</f>
        <v>0</v>
      </c>
      <c r="EY313" s="9">
        <f>VLOOKUP($C313, Table3[#All], 91, 0)</f>
        <v>0</v>
      </c>
      <c r="EZ313" s="9">
        <f>VLOOKUP($C313, Table3[#All], 92, 0)</f>
        <v>0</v>
      </c>
      <c r="FA313" s="12">
        <f t="shared" si="281"/>
        <v>1</v>
      </c>
      <c r="FB313" s="11"/>
      <c r="FC313" s="9">
        <f>VLOOKUP($C313, Table3[#All], 93, 0)</f>
        <v>0</v>
      </c>
      <c r="FD313" s="9">
        <f>VLOOKUP($C313, Table3[#All], 94, 0)</f>
        <v>0.48149999999999998</v>
      </c>
      <c r="FE313" s="9">
        <f>VLOOKUP($C313, Table3[#All], 95, 0)</f>
        <v>0.51849999999999996</v>
      </c>
      <c r="FF313" s="9">
        <f>VLOOKUP($C313, Table3[#All], 96, 0)</f>
        <v>0</v>
      </c>
      <c r="FG313" s="9"/>
      <c r="FH313" s="10">
        <f t="shared" si="282"/>
        <v>3</v>
      </c>
      <c r="FI313" s="11"/>
      <c r="FJ313" s="9">
        <f>VLOOKUP($C313, Table3[#All], 97, 0)</f>
        <v>0</v>
      </c>
      <c r="FK313" s="9">
        <f>VLOOKUP($C313, Table3[#All], 98, 0)</f>
        <v>0</v>
      </c>
      <c r="FL313" s="9">
        <f>VLOOKUP($C313, Table3[#All], 99, 0)</f>
        <v>0</v>
      </c>
      <c r="FM313" s="9">
        <f>VLOOKUP($C313, Table3[#All], 100, 0)</f>
        <v>1</v>
      </c>
      <c r="FN313" s="9">
        <f>VLOOKUP($C313, Table3[#All], 101, 0)</f>
        <v>0</v>
      </c>
      <c r="FO313" s="14">
        <f t="shared" si="283"/>
        <v>4</v>
      </c>
      <c r="FP313" s="11"/>
      <c r="FQ313" s="9">
        <f>VLOOKUP($C313, Table3[#All], 102, 0)</f>
        <v>0.88890000000000002</v>
      </c>
      <c r="FR313" s="9">
        <f>VLOOKUP($C313, Table3[#All], 103, 0)</f>
        <v>0.11109999999999999</v>
      </c>
      <c r="FS313" s="9">
        <f>VLOOKUP($C313, Table3[#All], 104, 0)</f>
        <v>0</v>
      </c>
      <c r="FT313" s="9">
        <f>VLOOKUP($C313, Table3[#All], 105, 0)</f>
        <v>0</v>
      </c>
      <c r="FU313" s="9">
        <v>0</v>
      </c>
      <c r="FV313" s="10">
        <f t="shared" si="284"/>
        <v>1</v>
      </c>
      <c r="FW313" s="11"/>
      <c r="FX313" s="9">
        <f>VLOOKUP($C313, Table3[#All], 106, 0)</f>
        <v>0.66670000000000007</v>
      </c>
      <c r="FY313" s="9"/>
      <c r="FZ313" s="9">
        <f>VLOOKUP($C313, Table3[#All], 107, 0)</f>
        <v>0.29630000000000001</v>
      </c>
      <c r="GA313" s="9">
        <f>VLOOKUP($C313, Table3[#All], 108, 0)</f>
        <v>3.7000000000000005E-2</v>
      </c>
      <c r="GB313" s="9"/>
      <c r="GC313" s="10">
        <f t="shared" si="301"/>
        <v>3</v>
      </c>
      <c r="GD313" s="81"/>
      <c r="GE313" s="9">
        <f>VLOOKUP($C313, Table3[#All], 109, 0)</f>
        <v>0</v>
      </c>
      <c r="GF313" s="9">
        <f>VLOOKUP($C313, Table3[#All], 110, 0)</f>
        <v>0.66670000000000007</v>
      </c>
      <c r="GG313" s="9">
        <f>VLOOKUP($C313, Table3[#All], 111, 0)</f>
        <v>0.29170000000000001</v>
      </c>
      <c r="GH313" s="9"/>
      <c r="GI313" s="9">
        <f>VLOOKUP($C313, Table3[#All], 112, 0)</f>
        <v>4.1700000000000001E-2</v>
      </c>
      <c r="GJ313" s="12">
        <f t="shared" si="285"/>
        <v>3</v>
      </c>
      <c r="GK313" s="11"/>
      <c r="GL313" s="9">
        <f>VLOOKUP($C313, Table3[#All], 113, 0)</f>
        <v>0</v>
      </c>
      <c r="GM313" s="9">
        <f>VLOOKUP($C313, Table3[#All], 114, 0)</f>
        <v>7.4099999999999999E-2</v>
      </c>
      <c r="GN313" s="9">
        <f>VLOOKUP($C313, Table3[#All], 115, 0)</f>
        <v>0.77780000000000005</v>
      </c>
      <c r="GO313" s="9">
        <f>VLOOKUP($C313, Table3[#All], 116, 0)</f>
        <v>0.14810000000000001</v>
      </c>
      <c r="GP313" s="9"/>
      <c r="GQ313" s="10">
        <f t="shared" si="286"/>
        <v>3</v>
      </c>
      <c r="GR313" s="11"/>
      <c r="GS313" s="9">
        <f>VLOOKUP($C313, Table2[#All], 3, 0)</f>
        <v>0</v>
      </c>
      <c r="GT313" s="9">
        <f>VLOOKUP($C313, Table2[#All], 4, 0)</f>
        <v>0</v>
      </c>
      <c r="GU313" s="9">
        <f>VLOOKUP($C313, Table2[#All], 5, 0)</f>
        <v>1</v>
      </c>
      <c r="GV313" s="9">
        <f>VLOOKUP($C313, Table2[#All], 6, 0)</f>
        <v>0</v>
      </c>
      <c r="GW313" s="9">
        <f>VLOOKUP($C313, Table2[#All], 7, 0)</f>
        <v>0</v>
      </c>
      <c r="GX313" s="10">
        <f t="shared" si="287"/>
        <v>3</v>
      </c>
      <c r="GY313" s="11"/>
      <c r="GZ313" s="9">
        <v>0</v>
      </c>
      <c r="HA313" s="9">
        <v>0</v>
      </c>
      <c r="HB313" s="9">
        <v>0</v>
      </c>
      <c r="HC313" s="9">
        <v>1</v>
      </c>
      <c r="HD313" s="9"/>
      <c r="HE313" s="10">
        <f t="shared" si="288"/>
        <v>4</v>
      </c>
      <c r="HF313" s="11"/>
      <c r="HG313" s="9">
        <f>VLOOKUP($C313, Table5[#All], 2, 0)</f>
        <v>0</v>
      </c>
      <c r="HH313" s="9">
        <f>VLOOKUP($C313, Table5[#All], 3, 0)</f>
        <v>0</v>
      </c>
      <c r="HI313" s="9">
        <f>VLOOKUP($C313, Table5[#All], 4, 0)</f>
        <v>0</v>
      </c>
      <c r="HJ313" s="9">
        <f>VLOOKUP($C313, Table5[#All], 5, 0)</f>
        <v>0</v>
      </c>
      <c r="HK313" s="9">
        <f>VLOOKUP($C313, Table5[#All], 6, 0)</f>
        <v>1</v>
      </c>
      <c r="HL313" s="10">
        <f t="shared" si="289"/>
        <v>5</v>
      </c>
      <c r="HM313" s="11"/>
      <c r="HN313" s="9">
        <f>VLOOKUP($C313, Table5[#All], 7, 0)</f>
        <v>0</v>
      </c>
      <c r="HO313" s="9">
        <f>VLOOKUP($C313, Table5[#All], 8, 0)</f>
        <v>0</v>
      </c>
      <c r="HP313" s="9">
        <f>VLOOKUP($C313, Table5[#All], 9, 0)</f>
        <v>0</v>
      </c>
      <c r="HQ313" s="9">
        <f>VLOOKUP($C313, Table5[#All], 10, 0)</f>
        <v>1</v>
      </c>
      <c r="HR313" s="9">
        <f>VLOOKUP($C313, Table5[#All], 11, 0)</f>
        <v>0</v>
      </c>
      <c r="HS313" s="10">
        <f t="shared" si="290"/>
        <v>4</v>
      </c>
      <c r="HT313" s="11"/>
      <c r="HU313" s="9">
        <f>VLOOKUP($C313, Table5[#All], 12, 0)</f>
        <v>0</v>
      </c>
      <c r="HV313" s="9">
        <f>VLOOKUP($C313, Table5[#All], 13, 0)</f>
        <v>0</v>
      </c>
      <c r="HW313" s="9">
        <f>VLOOKUP($C313, Table5[#All], 14, 0)</f>
        <v>0</v>
      </c>
      <c r="HX313" s="9">
        <f>VLOOKUP($C313, Table5[#All], 15, 0)</f>
        <v>0</v>
      </c>
      <c r="HY313" s="9">
        <f>VLOOKUP($C313, Table5[#All], 16, 0)</f>
        <v>0</v>
      </c>
      <c r="HZ313" s="10" t="str">
        <f t="shared" si="291"/>
        <v>N/A</v>
      </c>
      <c r="IA313" s="11"/>
      <c r="IB313" s="9">
        <f>VLOOKUP($C313, Table5[#All], 17, 0)</f>
        <v>0</v>
      </c>
      <c r="IC313" s="9">
        <f>VLOOKUP($C313, Table5[#All], 18, 0)</f>
        <v>0</v>
      </c>
      <c r="ID313" s="9">
        <f>VLOOKUP($C313, Table5[#All], 19, 0)</f>
        <v>0</v>
      </c>
      <c r="IE313" s="9">
        <f>VLOOKUP($C313, Table5[#All], 20, 0)</f>
        <v>0</v>
      </c>
      <c r="IF313" s="9">
        <f>VLOOKUP($C313, Table5[#All], 21, 0)</f>
        <v>0</v>
      </c>
      <c r="IG313" s="10" t="str">
        <f t="shared" si="292"/>
        <v>N/A</v>
      </c>
      <c r="IH313" s="11"/>
      <c r="II313" s="9">
        <f>VLOOKUP($C313, Table5[#All], 22, 0)</f>
        <v>1</v>
      </c>
      <c r="IJ313" s="9">
        <f>VLOOKUP($C313, Table5[#All], 23, 0)</f>
        <v>0</v>
      </c>
      <c r="IK313" s="9">
        <f>VLOOKUP($C313, Table5[#All], 24, 0)</f>
        <v>0</v>
      </c>
      <c r="IL313" s="9">
        <f>VLOOKUP($C313, Table5[#All], 25, 0)</f>
        <v>0</v>
      </c>
      <c r="IM313" s="9">
        <f>VLOOKUP($C313, Table5[#All], 26, 0)</f>
        <v>0</v>
      </c>
      <c r="IN313" s="10">
        <f t="shared" si="293"/>
        <v>1</v>
      </c>
      <c r="IO313" s="11"/>
      <c r="IP313" s="9">
        <v>1</v>
      </c>
      <c r="IQ313" s="9">
        <v>0</v>
      </c>
      <c r="IR313" s="9">
        <v>0</v>
      </c>
      <c r="IS313" s="9">
        <v>0</v>
      </c>
      <c r="IT313" s="9">
        <v>0</v>
      </c>
      <c r="IU313" s="10">
        <f t="shared" si="294"/>
        <v>1</v>
      </c>
      <c r="IV313" s="82"/>
    </row>
    <row r="314" spans="1:256" ht="16.3" thickTop="1" thickBot="1" x14ac:dyDescent="0.35">
      <c r="A314" s="16" t="s">
        <v>776</v>
      </c>
      <c r="B314" s="16" t="s">
        <v>776</v>
      </c>
      <c r="C314" s="16" t="s">
        <v>777</v>
      </c>
      <c r="D314" s="11"/>
      <c r="E314" s="9">
        <f>VLOOKUP($C314, Table3[#All], 2, 0)</f>
        <v>0</v>
      </c>
      <c r="F314" s="9"/>
      <c r="G314" s="9">
        <f>VLOOKUP($C314, Table3[#All], 3, 0)</f>
        <v>8.3299999999999999E-2</v>
      </c>
      <c r="H314" s="9">
        <f>VLOOKUP($C314, Table3[#All], 4, 0)</f>
        <v>0.66670000000000007</v>
      </c>
      <c r="I314" s="9">
        <f>VLOOKUP($C314, Table3[#All], 5, 0)</f>
        <v>0.25</v>
      </c>
      <c r="J314" s="10">
        <f t="shared" si="295"/>
        <v>5</v>
      </c>
      <c r="K314" s="11"/>
      <c r="L314" s="9">
        <f>VLOOKUP($C314, Table3[#All], 6, 0)</f>
        <v>0</v>
      </c>
      <c r="M314" s="9"/>
      <c r="N314" s="9">
        <f>VLOOKUP($C314, Table3[#All], 7, 0)</f>
        <v>1</v>
      </c>
      <c r="O314" s="9">
        <f>VLOOKUP($C314, Table3[#All], 8, 0)</f>
        <v>0</v>
      </c>
      <c r="P314" s="9">
        <f>VLOOKUP($C314, Table3[#All], 9, 0)</f>
        <v>0</v>
      </c>
      <c r="Q314" s="10">
        <f t="shared" si="296"/>
        <v>3</v>
      </c>
      <c r="R314" s="11"/>
      <c r="S314" s="9">
        <f>VLOOKUP($C314, Table3[#All], 10, 0)</f>
        <v>0</v>
      </c>
      <c r="T314" s="9">
        <f>VLOOKUP($C314, Table3[#All], 11, 0)</f>
        <v>0.11109999999999999</v>
      </c>
      <c r="U314" s="9">
        <f>VLOOKUP($C314, Table3[#All], 12, 0)</f>
        <v>0.72219999999999995</v>
      </c>
      <c r="V314" s="9">
        <f>VLOOKUP($C314, Table3[#All], 13, 0)</f>
        <v>0.16670000000000001</v>
      </c>
      <c r="W314" s="9">
        <f>VLOOKUP($C314, Table3[#All], 14, 0)</f>
        <v>0</v>
      </c>
      <c r="X314" s="10">
        <f t="shared" si="297"/>
        <v>3</v>
      </c>
      <c r="Y314" s="11"/>
      <c r="Z314" s="9">
        <f>VLOOKUP($C314, Table3[#All], 15, 0)</f>
        <v>0</v>
      </c>
      <c r="AA314" s="9">
        <f>VLOOKUP($C314, Table3[#All], 16, 0)</f>
        <v>0.29170000000000001</v>
      </c>
      <c r="AB314" s="9">
        <f>VLOOKUP($C314, Table3[#All], 17, 0)</f>
        <v>0.51390000000000002</v>
      </c>
      <c r="AC314" s="9">
        <f>VLOOKUP($C314, Table3[#All], 18, 0)</f>
        <v>0.19440000000000002</v>
      </c>
      <c r="AD314" s="9">
        <f>VLOOKUP($C314, Table3[#All], 19, 0)</f>
        <v>0</v>
      </c>
      <c r="AE314" s="10">
        <f t="shared" si="267"/>
        <v>3</v>
      </c>
      <c r="AF314" s="11"/>
      <c r="AG314" s="9">
        <f>VLOOKUP($C314, Table3[#All], 20, 0)</f>
        <v>0</v>
      </c>
      <c r="AH314" s="9">
        <f>VLOOKUP($C314, Table3[#All], 21, 0)</f>
        <v>0.47220000000000001</v>
      </c>
      <c r="AI314" s="9">
        <f>VLOOKUP($C314, Table3[#All], 22, 0)</f>
        <v>0.52780000000000005</v>
      </c>
      <c r="AJ314" s="9"/>
      <c r="AK314" s="9"/>
      <c r="AL314" s="10">
        <f t="shared" si="268"/>
        <v>3</v>
      </c>
      <c r="AM314" s="11"/>
      <c r="AN314" s="9">
        <f>VLOOKUP($C314, Table3[#All], 23, 0)</f>
        <v>1</v>
      </c>
      <c r="AO314" s="9">
        <f>VLOOKUP($C314, Table3[#All], 24, 0)</f>
        <v>0</v>
      </c>
      <c r="AP314" s="9">
        <f>VLOOKUP($C314, Table3[#All], 25, 0)</f>
        <v>0</v>
      </c>
      <c r="AQ314" s="9">
        <f>VLOOKUP($C314, Table3[#All], 26, 0)</f>
        <v>0</v>
      </c>
      <c r="AR314" s="9"/>
      <c r="AS314" s="12">
        <f t="shared" si="269"/>
        <v>1</v>
      </c>
      <c r="AT314" s="11"/>
      <c r="AU314" s="9">
        <f>VLOOKUP($C314, Table3[#All], 27, 0)</f>
        <v>0.86109999999999998</v>
      </c>
      <c r="AV314" s="9">
        <f>VLOOKUP($C314, Table3[#All], 28, 0)</f>
        <v>5.5599999999999997E-2</v>
      </c>
      <c r="AW314" s="9">
        <f>VLOOKUP($C314, Table3[#All], 29, 0)</f>
        <v>8.3299999999999999E-2</v>
      </c>
      <c r="AX314" s="9"/>
      <c r="AY314" s="9"/>
      <c r="AZ314" s="10">
        <f t="shared" si="298"/>
        <v>1</v>
      </c>
      <c r="BA314" s="11"/>
      <c r="BB314" s="9">
        <f>VLOOKUP($C314, Table3[#All], 30, 0)</f>
        <v>0.43060000000000004</v>
      </c>
      <c r="BC314" s="9">
        <f>VLOOKUP($C314, Table3[#All], 31, 0)</f>
        <v>0.52780000000000005</v>
      </c>
      <c r="BD314" s="9">
        <f>VLOOKUP($C314, Table3[#All], 32, 0)</f>
        <v>4.1700000000000001E-2</v>
      </c>
      <c r="BE314" s="9">
        <f>VLOOKUP($C314, Table3[#All], 33, 0)</f>
        <v>0</v>
      </c>
      <c r="BF314" s="9"/>
      <c r="BG314" s="10">
        <f t="shared" si="299"/>
        <v>2</v>
      </c>
      <c r="BH314" s="81"/>
      <c r="BI314" s="9">
        <f>VLOOKUP($C314, Table3[#All], 34, 0)</f>
        <v>0</v>
      </c>
      <c r="BJ314" s="9">
        <f>VLOOKUP($C314, Table3[#All], 35, 0)</f>
        <v>0</v>
      </c>
      <c r="BK314" s="9">
        <f>VLOOKUP($C314, Table3[#All], 36, 0)</f>
        <v>0.5</v>
      </c>
      <c r="BL314" s="9">
        <f>VLOOKUP($C314, Table3[#All], 37, 0)</f>
        <v>0.5</v>
      </c>
      <c r="BM314" s="9">
        <f>VLOOKUP($C314, Table3[#All], 38, 0)</f>
        <v>0</v>
      </c>
      <c r="BN314" s="10">
        <f t="shared" si="300"/>
        <v>4</v>
      </c>
      <c r="BO314" s="11"/>
      <c r="BP314" s="9">
        <f>VLOOKUP($C314, Table3[#All], 39, 0)</f>
        <v>0.66670000000000007</v>
      </c>
      <c r="BQ314" s="9">
        <f>VLOOKUP($C314, Table3[#All], 40, 0)</f>
        <v>0.22219999999999998</v>
      </c>
      <c r="BR314" s="9">
        <f>VLOOKUP($C314, Table3[#All], 41, 0)</f>
        <v>4.1700000000000001E-2</v>
      </c>
      <c r="BS314" s="9">
        <f>VLOOKUP($C314, Table3[#All], 42, 0)</f>
        <v>6.9400000000000003E-2</v>
      </c>
      <c r="BT314" s="9"/>
      <c r="BU314" s="10">
        <f t="shared" si="270"/>
        <v>2</v>
      </c>
      <c r="BV314" s="11"/>
      <c r="BW314" s="9">
        <f>VLOOKUP($C314, Table3[#All], 43, 0)</f>
        <v>0.1389</v>
      </c>
      <c r="BX314" s="9">
        <f>VLOOKUP($C314, Table3[#All], 44, 0)</f>
        <v>0.81940000000000002</v>
      </c>
      <c r="BY314" s="9">
        <f>VLOOKUP($C314, Table3[#All], 45, 0)</f>
        <v>4.1700000000000001E-2</v>
      </c>
      <c r="BZ314" s="9"/>
      <c r="CA314" s="9"/>
      <c r="CB314" s="10">
        <f t="shared" si="271"/>
        <v>2</v>
      </c>
      <c r="CC314" s="81"/>
      <c r="CD314" s="9">
        <f>VLOOKUP($C314, Table3[#All], 46, 0)</f>
        <v>1</v>
      </c>
      <c r="CE314" s="9">
        <f>VLOOKUP($C314, Table3[#All], 47, 0)</f>
        <v>0</v>
      </c>
      <c r="CF314" s="9">
        <f>VLOOKUP($C314, Table3[#All], 48, 0)</f>
        <v>0</v>
      </c>
      <c r="CG314" s="9">
        <f>VLOOKUP($C314, Table3[#All], 49, 0)</f>
        <v>0</v>
      </c>
      <c r="CH314" s="9">
        <f>VLOOKUP($C314, Table3[#All], 50, 0)</f>
        <v>0</v>
      </c>
      <c r="CI314" s="12">
        <f t="shared" si="272"/>
        <v>1</v>
      </c>
      <c r="CJ314" s="13"/>
      <c r="CK314" s="9">
        <f>VLOOKUP($C314, Table3[#All], 51, 0)</f>
        <v>0.25</v>
      </c>
      <c r="CL314" s="9">
        <f>VLOOKUP($C314, Table3[#All], 52, 0)</f>
        <v>0.70829999999999993</v>
      </c>
      <c r="CM314" s="9">
        <f>VLOOKUP($C314, Table3[#All], 53, 0)</f>
        <v>2.7799999999999998E-2</v>
      </c>
      <c r="CN314" s="9">
        <f>VLOOKUP($C314, Table3[#All], 54, 0)</f>
        <v>1.3899999999999999E-2</v>
      </c>
      <c r="CO314" s="9"/>
      <c r="CP314" s="10">
        <f t="shared" si="273"/>
        <v>2</v>
      </c>
      <c r="CQ314" s="11"/>
      <c r="CR314" s="9">
        <f>VLOOKUP($C314, Table3[#All], 55, 0)</f>
        <v>0.20829999999999999</v>
      </c>
      <c r="CS314" s="9">
        <f>VLOOKUP($C314, Table3[#All], 56, 0)</f>
        <v>0.15279999999999999</v>
      </c>
      <c r="CT314" s="9">
        <f>VLOOKUP($C314, Table3[#All], 57, 0)</f>
        <v>0.36109999999999998</v>
      </c>
      <c r="CU314" s="9">
        <f>VLOOKUP($C314, Table3[#All], 58, 0)</f>
        <v>0.1389</v>
      </c>
      <c r="CV314" s="9">
        <f>VLOOKUP($C314, Table3[#All], 59, 0)</f>
        <v>0.1389</v>
      </c>
      <c r="CW314" s="14">
        <f t="shared" si="274"/>
        <v>4</v>
      </c>
      <c r="CX314" s="81"/>
      <c r="CY314" s="9">
        <f>VLOOKUP($C314, Table3[#All], 60, 0)</f>
        <v>0</v>
      </c>
      <c r="CZ314" s="9">
        <f>VLOOKUP($C314, Table3[#All], 61, 0)</f>
        <v>0.34720000000000001</v>
      </c>
      <c r="DA314" s="9">
        <f>VLOOKUP($C314, Table3[#All], 62, 0)</f>
        <v>0.43060000000000004</v>
      </c>
      <c r="DB314" s="9">
        <f>VLOOKUP($C314, Table3[#All], 63, 0)</f>
        <v>0.22219999999999998</v>
      </c>
      <c r="DC314" s="9">
        <f>VLOOKUP($C314, Table3[#All], 64, 0)</f>
        <v>0</v>
      </c>
      <c r="DD314" s="10">
        <f t="shared" si="275"/>
        <v>3</v>
      </c>
      <c r="DE314" s="11"/>
      <c r="DF314" s="9">
        <f>VLOOKUP($C314, Table3[#All], 65, 0)</f>
        <v>0.79170000000000007</v>
      </c>
      <c r="DG314" s="9"/>
      <c r="DH314" s="9">
        <f>VLOOKUP($C314, Table3[#All], 66, 0)</f>
        <v>0.1389</v>
      </c>
      <c r="DI314" s="9"/>
      <c r="DJ314" s="9">
        <f>VLOOKUP($C314, Table3[#All], 67, 0)</f>
        <v>6.9400000000000003E-2</v>
      </c>
      <c r="DK314" s="14">
        <f t="shared" si="276"/>
        <v>1</v>
      </c>
      <c r="DL314" s="11"/>
      <c r="DM314" s="9">
        <f>VLOOKUP($C314, Table3[#All], 68, 0)</f>
        <v>0.875</v>
      </c>
      <c r="DN314" s="9"/>
      <c r="DO314" s="9">
        <f>VLOOKUP($C314, Table3[#All], 69, 0)</f>
        <v>0.125</v>
      </c>
      <c r="DP314" s="9">
        <f>VLOOKUP($C314, Table3[#All], 70, 0)</f>
        <v>0</v>
      </c>
      <c r="DQ314" s="9"/>
      <c r="DR314" s="14">
        <f t="shared" si="277"/>
        <v>1</v>
      </c>
      <c r="DS314" s="11"/>
      <c r="DT314" s="9">
        <f>VLOOKUP($C314, Table3[#All], 71, 0)</f>
        <v>0.19440000000000002</v>
      </c>
      <c r="DU314" s="9">
        <f>VLOOKUP($C314, Table3[#All], 72, 0)</f>
        <v>0.125</v>
      </c>
      <c r="DV314" s="9">
        <f>VLOOKUP($C314, Table3[#All], 73, 0)</f>
        <v>0.30559999999999998</v>
      </c>
      <c r="DW314" s="9">
        <f>VLOOKUP($C314, Table3[#All], 74, 0)</f>
        <v>0.375</v>
      </c>
      <c r="DX314" s="9">
        <f>VLOOKUP($C314, Table3[#All], 75, 0)</f>
        <v>0</v>
      </c>
      <c r="DY314" s="12">
        <f t="shared" ref="DY314:DY377" si="302">IF(DX314&gt;=25%, 5, IF(SUM(DW314:DX314)&gt;=25%, 4, IF(SUM(DV314:DX314)&gt;=25%, 3, IF(SUM(DU314:DX314)&gt;=25%, 2, IF(SUM(DT314:DX314)&gt;=25%, 1, "N/A")))))</f>
        <v>4</v>
      </c>
      <c r="DZ314" s="11"/>
      <c r="EA314" s="9">
        <f>VLOOKUP($C314, Table3[#All], 76, 0)</f>
        <v>1</v>
      </c>
      <c r="EB314" s="9">
        <f>VLOOKUP($C314, Table3[#All], 77, 0)</f>
        <v>0</v>
      </c>
      <c r="EC314" s="9">
        <f>VLOOKUP($C314, Table3[#All], 78, 0)</f>
        <v>0</v>
      </c>
      <c r="ED314" s="9">
        <f>VLOOKUP($C314, Table3[#All], 79, 0)</f>
        <v>0</v>
      </c>
      <c r="EE314" s="9">
        <f>VLOOKUP($C314, Table3[#All], 80, 0)</f>
        <v>0</v>
      </c>
      <c r="EF314" s="10">
        <f t="shared" si="278"/>
        <v>1</v>
      </c>
      <c r="EG314" s="9"/>
      <c r="EH314" s="9">
        <f>VLOOKUP($C314, Table3[#All], 81, 0)</f>
        <v>0</v>
      </c>
      <c r="EI314" s="9">
        <f>VLOOKUP($C314, Table3[#All], 82, 0)</f>
        <v>1</v>
      </c>
      <c r="EJ314" s="9">
        <f>VLOOKUP($C314, Table3[#All], 83, 0)</f>
        <v>0</v>
      </c>
      <c r="EK314" s="9">
        <f>VLOOKUP($C314, Table3[#All], 84, 0)</f>
        <v>0</v>
      </c>
      <c r="EL314" s="9">
        <f>VLOOKUP($C314, Table3[#All], 85, 0)</f>
        <v>0</v>
      </c>
      <c r="EM314" s="14">
        <f t="shared" si="279"/>
        <v>2</v>
      </c>
      <c r="EN314" s="11"/>
      <c r="EO314" s="9">
        <f>VLOOKUP($C314, Table3[#All], 86, 0)</f>
        <v>2.7799999999999998E-2</v>
      </c>
      <c r="EP314" s="9"/>
      <c r="EQ314" s="9">
        <f>VLOOKUP($C314, Table3[#All], 87, 0)</f>
        <v>0.97219999999999995</v>
      </c>
      <c r="ER314" s="9"/>
      <c r="ES314" s="9"/>
      <c r="ET314" s="14">
        <f t="shared" si="280"/>
        <v>3</v>
      </c>
      <c r="EU314" s="11"/>
      <c r="EV314" s="9">
        <f>VLOOKUP($C314, Table3[#All], 88, 0)</f>
        <v>1</v>
      </c>
      <c r="EW314" s="9">
        <f>VLOOKUP($C314, Table3[#All], 89, 0)</f>
        <v>0</v>
      </c>
      <c r="EX314" s="9">
        <f>VLOOKUP($C314, Table3[#All], 90, 0)</f>
        <v>0</v>
      </c>
      <c r="EY314" s="9">
        <f>VLOOKUP($C314, Table3[#All], 91, 0)</f>
        <v>0</v>
      </c>
      <c r="EZ314" s="9">
        <f>VLOOKUP($C314, Table3[#All], 92, 0)</f>
        <v>0</v>
      </c>
      <c r="FA314" s="12">
        <f t="shared" si="281"/>
        <v>1</v>
      </c>
      <c r="FB314" s="11"/>
      <c r="FC314" s="9">
        <f>VLOOKUP($C314, Table3[#All], 93, 0)</f>
        <v>0</v>
      </c>
      <c r="FD314" s="9">
        <f>VLOOKUP($C314, Table3[#All], 94, 0)</f>
        <v>0.27779999999999999</v>
      </c>
      <c r="FE314" s="9">
        <f>VLOOKUP($C314, Table3[#All], 95, 0)</f>
        <v>0.65280000000000005</v>
      </c>
      <c r="FF314" s="9">
        <f>VLOOKUP($C314, Table3[#All], 96, 0)</f>
        <v>6.9400000000000003E-2</v>
      </c>
      <c r="FG314" s="9"/>
      <c r="FH314" s="10">
        <f t="shared" si="282"/>
        <v>3</v>
      </c>
      <c r="FI314" s="11"/>
      <c r="FJ314" s="9">
        <f>VLOOKUP($C314, Table3[#All], 97, 0)</f>
        <v>0</v>
      </c>
      <c r="FK314" s="9">
        <f>VLOOKUP($C314, Table3[#All], 98, 0)</f>
        <v>0</v>
      </c>
      <c r="FL314" s="9">
        <f>VLOOKUP($C314, Table3[#All], 99, 0)</f>
        <v>0</v>
      </c>
      <c r="FM314" s="9">
        <f>VLOOKUP($C314, Table3[#All], 100, 0)</f>
        <v>0</v>
      </c>
      <c r="FN314" s="9">
        <f>VLOOKUP($C314, Table3[#All], 101, 0)</f>
        <v>1</v>
      </c>
      <c r="FO314" s="14">
        <f t="shared" si="283"/>
        <v>5</v>
      </c>
      <c r="FP314" s="11"/>
      <c r="FQ314" s="9">
        <f>VLOOKUP($C314, Table3[#All], 102, 0)</f>
        <v>0.75</v>
      </c>
      <c r="FR314" s="9">
        <f>VLOOKUP($C314, Table3[#All], 103, 0)</f>
        <v>0.2361</v>
      </c>
      <c r="FS314" s="9">
        <f>VLOOKUP($C314, Table3[#All], 104, 0)</f>
        <v>0</v>
      </c>
      <c r="FT314" s="9">
        <f>VLOOKUP($C314, Table3[#All], 105, 0)</f>
        <v>1.3899999999999999E-2</v>
      </c>
      <c r="FU314" s="9">
        <v>0</v>
      </c>
      <c r="FV314" s="10">
        <f t="shared" si="284"/>
        <v>2</v>
      </c>
      <c r="FW314" s="11"/>
      <c r="FX314" s="9">
        <f>VLOOKUP($C314, Table3[#All], 106, 0)</f>
        <v>0.42249999999999999</v>
      </c>
      <c r="FY314" s="9"/>
      <c r="FZ314" s="9">
        <f>VLOOKUP($C314, Table3[#All], 107, 0)</f>
        <v>0.33799999999999997</v>
      </c>
      <c r="GA314" s="9">
        <f>VLOOKUP($C314, Table3[#All], 108, 0)</f>
        <v>0.2394</v>
      </c>
      <c r="GB314" s="9"/>
      <c r="GC314" s="10">
        <f t="shared" si="301"/>
        <v>3</v>
      </c>
      <c r="GD314" s="81"/>
      <c r="GE314" s="9">
        <f>VLOOKUP($C314, Table3[#All], 109, 0)</f>
        <v>0.18309999999999998</v>
      </c>
      <c r="GF314" s="9">
        <f>VLOOKUP($C314, Table3[#All], 110, 0)</f>
        <v>0.22539999999999999</v>
      </c>
      <c r="GG314" s="9">
        <f>VLOOKUP($C314, Table3[#All], 111, 0)</f>
        <v>0.57750000000000001</v>
      </c>
      <c r="GH314" s="9"/>
      <c r="GI314" s="9">
        <f>VLOOKUP($C314, Table3[#All], 112, 0)</f>
        <v>1.41E-2</v>
      </c>
      <c r="GJ314" s="12">
        <f t="shared" si="285"/>
        <v>3</v>
      </c>
      <c r="GK314" s="11"/>
      <c r="GL314" s="9">
        <f>VLOOKUP($C314, Table3[#All], 113, 0)</f>
        <v>0</v>
      </c>
      <c r="GM314" s="9">
        <f>VLOOKUP($C314, Table3[#All], 114, 0)</f>
        <v>4.1700000000000001E-2</v>
      </c>
      <c r="GN314" s="9">
        <f>VLOOKUP($C314, Table3[#All], 115, 0)</f>
        <v>0.65280000000000005</v>
      </c>
      <c r="GO314" s="9">
        <f>VLOOKUP($C314, Table3[#All], 116, 0)</f>
        <v>0.30559999999999998</v>
      </c>
      <c r="GP314" s="9"/>
      <c r="GQ314" s="10">
        <f t="shared" si="286"/>
        <v>4</v>
      </c>
      <c r="GR314" s="11"/>
      <c r="GS314" s="9">
        <f>VLOOKUP($C314, Table2[#All], 3, 0)</f>
        <v>0</v>
      </c>
      <c r="GT314" s="9">
        <f>VLOOKUP($C314, Table2[#All], 4, 0)</f>
        <v>0</v>
      </c>
      <c r="GU314" s="9">
        <f>VLOOKUP($C314, Table2[#All], 5, 0)</f>
        <v>0</v>
      </c>
      <c r="GV314" s="9">
        <f>VLOOKUP($C314, Table2[#All], 6, 0)</f>
        <v>1</v>
      </c>
      <c r="GW314" s="9">
        <f>VLOOKUP($C314, Table2[#All], 7, 0)</f>
        <v>0</v>
      </c>
      <c r="GX314" s="10">
        <f t="shared" si="287"/>
        <v>4</v>
      </c>
      <c r="GY314" s="11"/>
      <c r="GZ314" s="9">
        <v>0</v>
      </c>
      <c r="HA314" s="9">
        <v>0</v>
      </c>
      <c r="HB314" s="9">
        <v>1</v>
      </c>
      <c r="HC314" s="9">
        <v>0</v>
      </c>
      <c r="HD314" s="9"/>
      <c r="HE314" s="10">
        <f t="shared" si="288"/>
        <v>3</v>
      </c>
      <c r="HF314" s="11"/>
      <c r="HG314" s="9">
        <f>VLOOKUP($C314, Table5[#All], 2, 0)</f>
        <v>0</v>
      </c>
      <c r="HH314" s="9">
        <f>VLOOKUP($C314, Table5[#All], 3, 0)</f>
        <v>0</v>
      </c>
      <c r="HI314" s="9">
        <f>VLOOKUP($C314, Table5[#All], 4, 0)</f>
        <v>0</v>
      </c>
      <c r="HJ314" s="9">
        <f>VLOOKUP($C314, Table5[#All], 5, 0)</f>
        <v>0</v>
      </c>
      <c r="HK314" s="9">
        <f>VLOOKUP($C314, Table5[#All], 6, 0)</f>
        <v>1</v>
      </c>
      <c r="HL314" s="10">
        <f t="shared" si="289"/>
        <v>5</v>
      </c>
      <c r="HM314" s="11"/>
      <c r="HN314" s="9">
        <f>VLOOKUP($C314, Table5[#All], 7, 0)</f>
        <v>0</v>
      </c>
      <c r="HO314" s="9">
        <f>VLOOKUP($C314, Table5[#All], 8, 0)</f>
        <v>0</v>
      </c>
      <c r="HP314" s="9">
        <f>VLOOKUP($C314, Table5[#All], 9, 0)</f>
        <v>1</v>
      </c>
      <c r="HQ314" s="9">
        <f>VLOOKUP($C314, Table5[#All], 10, 0)</f>
        <v>0</v>
      </c>
      <c r="HR314" s="9">
        <f>VLOOKUP($C314, Table5[#All], 11, 0)</f>
        <v>0</v>
      </c>
      <c r="HS314" s="10">
        <f t="shared" si="290"/>
        <v>3</v>
      </c>
      <c r="HT314" s="11"/>
      <c r="HU314" s="9">
        <f>VLOOKUP($C314, Table5[#All], 12, 0)</f>
        <v>1</v>
      </c>
      <c r="HV314" s="9">
        <f>VLOOKUP($C314, Table5[#All], 13, 0)</f>
        <v>0</v>
      </c>
      <c r="HW314" s="9">
        <f>VLOOKUP($C314, Table5[#All], 14, 0)</f>
        <v>0</v>
      </c>
      <c r="HX314" s="9">
        <f>VLOOKUP($C314, Table5[#All], 15, 0)</f>
        <v>0</v>
      </c>
      <c r="HY314" s="9">
        <f>VLOOKUP($C314, Table5[#All], 16, 0)</f>
        <v>0</v>
      </c>
      <c r="HZ314" s="10">
        <f t="shared" si="291"/>
        <v>1</v>
      </c>
      <c r="IA314" s="11"/>
      <c r="IB314" s="9">
        <f>VLOOKUP($C314, Table5[#All], 17, 0)</f>
        <v>0</v>
      </c>
      <c r="IC314" s="9">
        <f>VLOOKUP($C314, Table5[#All], 18, 0)</f>
        <v>1</v>
      </c>
      <c r="ID314" s="9">
        <f>VLOOKUP($C314, Table5[#All], 19, 0)</f>
        <v>0</v>
      </c>
      <c r="IE314" s="9">
        <f>VLOOKUP($C314, Table5[#All], 20, 0)</f>
        <v>0</v>
      </c>
      <c r="IF314" s="9">
        <f>VLOOKUP($C314, Table5[#All], 21, 0)</f>
        <v>0</v>
      </c>
      <c r="IG314" s="10">
        <f t="shared" si="292"/>
        <v>2</v>
      </c>
      <c r="IH314" s="11"/>
      <c r="II314" s="9">
        <f>VLOOKUP($C314, Table5[#All], 22, 0)</f>
        <v>0</v>
      </c>
      <c r="IJ314" s="9">
        <f>VLOOKUP($C314, Table5[#All], 23, 0)</f>
        <v>1</v>
      </c>
      <c r="IK314" s="9">
        <f>VLOOKUP($C314, Table5[#All], 24, 0)</f>
        <v>0</v>
      </c>
      <c r="IL314" s="9">
        <f>VLOOKUP($C314, Table5[#All], 25, 0)</f>
        <v>0</v>
      </c>
      <c r="IM314" s="9">
        <f>VLOOKUP($C314, Table5[#All], 26, 0)</f>
        <v>0</v>
      </c>
      <c r="IN314" s="10">
        <f t="shared" si="293"/>
        <v>2</v>
      </c>
      <c r="IO314" s="11"/>
      <c r="IP314" s="9">
        <v>1</v>
      </c>
      <c r="IQ314" s="9">
        <v>0</v>
      </c>
      <c r="IR314" s="9">
        <v>0</v>
      </c>
      <c r="IS314" s="9">
        <v>0</v>
      </c>
      <c r="IT314" s="9">
        <v>0</v>
      </c>
      <c r="IU314" s="10">
        <f t="shared" si="294"/>
        <v>1</v>
      </c>
      <c r="IV314" s="82"/>
    </row>
    <row r="315" spans="1:256" ht="16.3" thickTop="1" thickBot="1" x14ac:dyDescent="0.35">
      <c r="A315" s="16" t="s">
        <v>776</v>
      </c>
      <c r="B315" s="16" t="s">
        <v>778</v>
      </c>
      <c r="C315" s="16" t="s">
        <v>779</v>
      </c>
      <c r="D315" s="11"/>
      <c r="E315" s="9">
        <f>VLOOKUP($C315, Table3[#All], 2, 0)</f>
        <v>0</v>
      </c>
      <c r="F315" s="9"/>
      <c r="G315" s="9">
        <f>VLOOKUP($C315, Table3[#All], 3, 0)</f>
        <v>0</v>
      </c>
      <c r="H315" s="9">
        <f>VLOOKUP($C315, Table3[#All], 4, 0)</f>
        <v>0.5</v>
      </c>
      <c r="I315" s="9">
        <f>VLOOKUP($C315, Table3[#All], 5, 0)</f>
        <v>0.5</v>
      </c>
      <c r="J315" s="10">
        <f t="shared" si="295"/>
        <v>5</v>
      </c>
      <c r="K315" s="11"/>
      <c r="L315" s="9">
        <f>VLOOKUP($C315, Table3[#All], 6, 0)</f>
        <v>0</v>
      </c>
      <c r="M315" s="9"/>
      <c r="N315" s="9">
        <f>VLOOKUP($C315, Table3[#All], 7, 0)</f>
        <v>1</v>
      </c>
      <c r="O315" s="9">
        <f>VLOOKUP($C315, Table3[#All], 8, 0)</f>
        <v>0</v>
      </c>
      <c r="P315" s="9">
        <f>VLOOKUP($C315, Table3[#All], 9, 0)</f>
        <v>0</v>
      </c>
      <c r="Q315" s="10">
        <f t="shared" si="296"/>
        <v>3</v>
      </c>
      <c r="R315" s="11"/>
      <c r="S315" s="9">
        <f>VLOOKUP($C315, Table3[#All], 10, 0)</f>
        <v>0</v>
      </c>
      <c r="T315" s="9">
        <f>VLOOKUP($C315, Table3[#All], 11, 0)</f>
        <v>7.690000000000001E-2</v>
      </c>
      <c r="U315" s="9">
        <f>VLOOKUP($C315, Table3[#All], 12, 0)</f>
        <v>0.73080000000000001</v>
      </c>
      <c r="V315" s="9">
        <f>VLOOKUP($C315, Table3[#All], 13, 0)</f>
        <v>0.1923</v>
      </c>
      <c r="W315" s="9">
        <f>VLOOKUP($C315, Table3[#All], 14, 0)</f>
        <v>0</v>
      </c>
      <c r="X315" s="10">
        <f t="shared" si="297"/>
        <v>3</v>
      </c>
      <c r="Y315" s="11"/>
      <c r="Z315" s="9">
        <f>VLOOKUP($C315, Table3[#All], 15, 0)</f>
        <v>0</v>
      </c>
      <c r="AA315" s="9">
        <f>VLOOKUP($C315, Table3[#All], 16, 0)</f>
        <v>0.15380000000000002</v>
      </c>
      <c r="AB315" s="9">
        <f>VLOOKUP($C315, Table3[#All], 17, 0)</f>
        <v>0.61539999999999995</v>
      </c>
      <c r="AC315" s="9">
        <f>VLOOKUP($C315, Table3[#All], 18, 0)</f>
        <v>0.23079999999999998</v>
      </c>
      <c r="AD315" s="9">
        <f>VLOOKUP($C315, Table3[#All], 19, 0)</f>
        <v>0</v>
      </c>
      <c r="AE315" s="10">
        <f t="shared" si="267"/>
        <v>3</v>
      </c>
      <c r="AF315" s="11"/>
      <c r="AG315" s="9">
        <f>VLOOKUP($C315, Table3[#All], 20, 0)</f>
        <v>0</v>
      </c>
      <c r="AH315" s="9">
        <f>VLOOKUP($C315, Table3[#All], 21, 0)</f>
        <v>0.5</v>
      </c>
      <c r="AI315" s="9">
        <f>VLOOKUP($C315, Table3[#All], 22, 0)</f>
        <v>0.5</v>
      </c>
      <c r="AJ315" s="9"/>
      <c r="AK315" s="9"/>
      <c r="AL315" s="10">
        <f t="shared" si="268"/>
        <v>3</v>
      </c>
      <c r="AM315" s="11"/>
      <c r="AN315" s="9">
        <f>VLOOKUP($C315, Table3[#All], 23, 0)</f>
        <v>1</v>
      </c>
      <c r="AO315" s="9">
        <f>VLOOKUP($C315, Table3[#All], 24, 0)</f>
        <v>0</v>
      </c>
      <c r="AP315" s="9">
        <f>VLOOKUP($C315, Table3[#All], 25, 0)</f>
        <v>0</v>
      </c>
      <c r="AQ315" s="9">
        <f>VLOOKUP($C315, Table3[#All], 26, 0)</f>
        <v>0</v>
      </c>
      <c r="AR315" s="9"/>
      <c r="AS315" s="12">
        <f t="shared" si="269"/>
        <v>1</v>
      </c>
      <c r="AT315" s="11"/>
      <c r="AU315" s="9">
        <f>VLOOKUP($C315, Table3[#All], 27, 0)</f>
        <v>0.76919999999999999</v>
      </c>
      <c r="AV315" s="9">
        <f>VLOOKUP($C315, Table3[#All], 28, 0)</f>
        <v>0.15380000000000002</v>
      </c>
      <c r="AW315" s="9">
        <f>VLOOKUP($C315, Table3[#All], 29, 0)</f>
        <v>7.690000000000001E-2</v>
      </c>
      <c r="AX315" s="9"/>
      <c r="AY315" s="9"/>
      <c r="AZ315" s="10">
        <f t="shared" si="298"/>
        <v>1</v>
      </c>
      <c r="BA315" s="11"/>
      <c r="BB315" s="9">
        <f>VLOOKUP($C315, Table3[#All], 30, 0)</f>
        <v>0.15380000000000002</v>
      </c>
      <c r="BC315" s="9">
        <f>VLOOKUP($C315, Table3[#All], 31, 0)</f>
        <v>0.73080000000000001</v>
      </c>
      <c r="BD315" s="9">
        <f>VLOOKUP($C315, Table3[#All], 32, 0)</f>
        <v>0.11539999999999999</v>
      </c>
      <c r="BE315" s="9">
        <f>VLOOKUP($C315, Table3[#All], 33, 0)</f>
        <v>0</v>
      </c>
      <c r="BF315" s="9"/>
      <c r="BG315" s="10">
        <f t="shared" si="299"/>
        <v>2</v>
      </c>
      <c r="BH315" s="81"/>
      <c r="BI315" s="9">
        <f>VLOOKUP($C315, Table3[#All], 34, 0)</f>
        <v>0</v>
      </c>
      <c r="BJ315" s="9">
        <f>VLOOKUP($C315, Table3[#All], 35, 0)</f>
        <v>0</v>
      </c>
      <c r="BK315" s="9">
        <f>VLOOKUP($C315, Table3[#All], 36, 0)</f>
        <v>0</v>
      </c>
      <c r="BL315" s="9">
        <f>VLOOKUP($C315, Table3[#All], 37, 0)</f>
        <v>1</v>
      </c>
      <c r="BM315" s="9">
        <f>VLOOKUP($C315, Table3[#All], 38, 0)</f>
        <v>0</v>
      </c>
      <c r="BN315" s="10">
        <f t="shared" si="300"/>
        <v>4</v>
      </c>
      <c r="BO315" s="11"/>
      <c r="BP315" s="9">
        <f>VLOOKUP($C315, Table3[#All], 39, 0)</f>
        <v>0.26919999999999999</v>
      </c>
      <c r="BQ315" s="9">
        <f>VLOOKUP($C315, Table3[#All], 40, 0)</f>
        <v>0.26919999999999999</v>
      </c>
      <c r="BR315" s="9">
        <f>VLOOKUP($C315, Table3[#All], 41, 0)</f>
        <v>0.15380000000000002</v>
      </c>
      <c r="BS315" s="9">
        <f>VLOOKUP($C315, Table3[#All], 42, 0)</f>
        <v>0.30769999999999997</v>
      </c>
      <c r="BT315" s="9"/>
      <c r="BU315" s="10">
        <f t="shared" si="270"/>
        <v>4</v>
      </c>
      <c r="BV315" s="11"/>
      <c r="BW315" s="9">
        <f>VLOOKUP($C315, Table3[#All], 43, 0)</f>
        <v>0.1923</v>
      </c>
      <c r="BX315" s="9">
        <f>VLOOKUP($C315, Table3[#All], 44, 0)</f>
        <v>0.73080000000000001</v>
      </c>
      <c r="BY315" s="9">
        <f>VLOOKUP($C315, Table3[#All], 45, 0)</f>
        <v>7.690000000000001E-2</v>
      </c>
      <c r="BZ315" s="9"/>
      <c r="CA315" s="9"/>
      <c r="CB315" s="10">
        <f t="shared" si="271"/>
        <v>2</v>
      </c>
      <c r="CC315" s="81"/>
      <c r="CD315" s="9">
        <f>VLOOKUP($C315, Table3[#All], 46, 0)</f>
        <v>1</v>
      </c>
      <c r="CE315" s="9">
        <f>VLOOKUP($C315, Table3[#All], 47, 0)</f>
        <v>0</v>
      </c>
      <c r="CF315" s="9">
        <f>VLOOKUP($C315, Table3[#All], 48, 0)</f>
        <v>0</v>
      </c>
      <c r="CG315" s="9">
        <f>VLOOKUP($C315, Table3[#All], 49, 0)</f>
        <v>0</v>
      </c>
      <c r="CH315" s="9">
        <f>VLOOKUP($C315, Table3[#All], 50, 0)</f>
        <v>0</v>
      </c>
      <c r="CI315" s="12">
        <f t="shared" si="272"/>
        <v>1</v>
      </c>
      <c r="CJ315" s="13"/>
      <c r="CK315" s="9">
        <f>VLOOKUP($C315, Table3[#All], 51, 0)</f>
        <v>0.26919999999999999</v>
      </c>
      <c r="CL315" s="9">
        <f>VLOOKUP($C315, Table3[#All], 52, 0)</f>
        <v>0.73080000000000001</v>
      </c>
      <c r="CM315" s="9">
        <f>VLOOKUP($C315, Table3[#All], 53, 0)</f>
        <v>0</v>
      </c>
      <c r="CN315" s="9">
        <f>VLOOKUP($C315, Table3[#All], 54, 0)</f>
        <v>0</v>
      </c>
      <c r="CO315" s="9"/>
      <c r="CP315" s="10">
        <f t="shared" si="273"/>
        <v>2</v>
      </c>
      <c r="CQ315" s="11"/>
      <c r="CR315" s="9">
        <f>VLOOKUP($C315, Table3[#All], 55, 0)</f>
        <v>7.690000000000001E-2</v>
      </c>
      <c r="CS315" s="9">
        <f>VLOOKUP($C315, Table3[#All], 56, 0)</f>
        <v>0.34619999999999995</v>
      </c>
      <c r="CT315" s="9">
        <f>VLOOKUP($C315, Table3[#All], 57, 0)</f>
        <v>0.1923</v>
      </c>
      <c r="CU315" s="9">
        <f>VLOOKUP($C315, Table3[#All], 58, 0)</f>
        <v>0.1923</v>
      </c>
      <c r="CV315" s="9">
        <f>VLOOKUP($C315, Table3[#All], 59, 0)</f>
        <v>0.1923</v>
      </c>
      <c r="CW315" s="14">
        <f t="shared" si="274"/>
        <v>4</v>
      </c>
      <c r="CX315" s="81"/>
      <c r="CY315" s="9">
        <f>VLOOKUP($C315, Table3[#All], 60, 0)</f>
        <v>0</v>
      </c>
      <c r="CZ315" s="9">
        <f>VLOOKUP($C315, Table3[#All], 61, 0)</f>
        <v>0.42310000000000003</v>
      </c>
      <c r="DA315" s="9">
        <f>VLOOKUP($C315, Table3[#All], 62, 0)</f>
        <v>0.57689999999999997</v>
      </c>
      <c r="DB315" s="9">
        <f>VLOOKUP($C315, Table3[#All], 63, 0)</f>
        <v>0</v>
      </c>
      <c r="DC315" s="9">
        <f>VLOOKUP($C315, Table3[#All], 64, 0)</f>
        <v>0</v>
      </c>
      <c r="DD315" s="10">
        <f t="shared" si="275"/>
        <v>3</v>
      </c>
      <c r="DE315" s="11"/>
      <c r="DF315" s="9">
        <f>VLOOKUP($C315, Table3[#All], 65, 0)</f>
        <v>0.69230000000000003</v>
      </c>
      <c r="DG315" s="9"/>
      <c r="DH315" s="9">
        <f>VLOOKUP($C315, Table3[#All], 66, 0)</f>
        <v>7.690000000000001E-2</v>
      </c>
      <c r="DI315" s="9"/>
      <c r="DJ315" s="9">
        <f>VLOOKUP($C315, Table3[#All], 67, 0)</f>
        <v>0.23079999999999998</v>
      </c>
      <c r="DK315" s="14">
        <f t="shared" si="276"/>
        <v>3</v>
      </c>
      <c r="DL315" s="11"/>
      <c r="DM315" s="9">
        <f>VLOOKUP($C315, Table3[#All], 68, 0)</f>
        <v>0.69230000000000003</v>
      </c>
      <c r="DN315" s="9"/>
      <c r="DO315" s="9">
        <f>VLOOKUP($C315, Table3[#All], 69, 0)</f>
        <v>0.30769999999999997</v>
      </c>
      <c r="DP315" s="9">
        <f>VLOOKUP($C315, Table3[#All], 70, 0)</f>
        <v>0</v>
      </c>
      <c r="DQ315" s="9"/>
      <c r="DR315" s="14">
        <f t="shared" si="277"/>
        <v>3</v>
      </c>
      <c r="DS315" s="11"/>
      <c r="DT315" s="9">
        <f>VLOOKUP($C315, Table3[#All], 71, 0)</f>
        <v>7.690000000000001E-2</v>
      </c>
      <c r="DU315" s="9">
        <f>VLOOKUP($C315, Table3[#All], 72, 0)</f>
        <v>0.1923</v>
      </c>
      <c r="DV315" s="9">
        <f>VLOOKUP($C315, Table3[#All], 73, 0)</f>
        <v>7.690000000000001E-2</v>
      </c>
      <c r="DW315" s="9">
        <f>VLOOKUP($C315, Table3[#All], 74, 0)</f>
        <v>0.65379999999999994</v>
      </c>
      <c r="DX315" s="9">
        <f>VLOOKUP($C315, Table3[#All], 75, 0)</f>
        <v>0</v>
      </c>
      <c r="DY315" s="12">
        <f t="shared" si="302"/>
        <v>4</v>
      </c>
      <c r="DZ315" s="11"/>
      <c r="EA315" s="9">
        <f>VLOOKUP($C315, Table3[#All], 76, 0)</f>
        <v>1</v>
      </c>
      <c r="EB315" s="9">
        <f>VLOOKUP($C315, Table3[#All], 77, 0)</f>
        <v>0</v>
      </c>
      <c r="EC315" s="9">
        <f>VLOOKUP($C315, Table3[#All], 78, 0)</f>
        <v>0</v>
      </c>
      <c r="ED315" s="9">
        <f>VLOOKUP($C315, Table3[#All], 79, 0)</f>
        <v>0</v>
      </c>
      <c r="EE315" s="9">
        <f>VLOOKUP($C315, Table3[#All], 80, 0)</f>
        <v>0</v>
      </c>
      <c r="EF315" s="10">
        <f t="shared" si="278"/>
        <v>1</v>
      </c>
      <c r="EG315" s="9"/>
      <c r="EH315" s="9">
        <f>VLOOKUP($C315, Table3[#All], 81, 0)</f>
        <v>0</v>
      </c>
      <c r="EI315" s="9">
        <f>VLOOKUP($C315, Table3[#All], 82, 0)</f>
        <v>0</v>
      </c>
      <c r="EJ315" s="9">
        <f>VLOOKUP($C315, Table3[#All], 83, 0)</f>
        <v>1</v>
      </c>
      <c r="EK315" s="9">
        <f>VLOOKUP($C315, Table3[#All], 84, 0)</f>
        <v>0</v>
      </c>
      <c r="EL315" s="9">
        <f>VLOOKUP($C315, Table3[#All], 85, 0)</f>
        <v>0</v>
      </c>
      <c r="EM315" s="14">
        <f t="shared" si="279"/>
        <v>3</v>
      </c>
      <c r="EN315" s="11"/>
      <c r="EO315" s="9">
        <f>VLOOKUP($C315, Table3[#All], 86, 0)</f>
        <v>7.690000000000001E-2</v>
      </c>
      <c r="EP315" s="9"/>
      <c r="EQ315" s="9">
        <f>VLOOKUP($C315, Table3[#All], 87, 0)</f>
        <v>0.92310000000000003</v>
      </c>
      <c r="ER315" s="9"/>
      <c r="ES315" s="9"/>
      <c r="ET315" s="14">
        <f t="shared" si="280"/>
        <v>3</v>
      </c>
      <c r="EU315" s="11"/>
      <c r="EV315" s="9">
        <f>VLOOKUP($C315, Table3[#All], 88, 0)</f>
        <v>0</v>
      </c>
      <c r="EW315" s="9">
        <f>VLOOKUP($C315, Table3[#All], 89, 0)</f>
        <v>1</v>
      </c>
      <c r="EX315" s="9">
        <f>VLOOKUP($C315, Table3[#All], 90, 0)</f>
        <v>0</v>
      </c>
      <c r="EY315" s="9">
        <f>VLOOKUP($C315, Table3[#All], 91, 0)</f>
        <v>0</v>
      </c>
      <c r="EZ315" s="9">
        <f>VLOOKUP($C315, Table3[#All], 92, 0)</f>
        <v>0</v>
      </c>
      <c r="FA315" s="12">
        <f t="shared" si="281"/>
        <v>2</v>
      </c>
      <c r="FB315" s="11"/>
      <c r="FC315" s="9">
        <f>VLOOKUP($C315, Table3[#All], 93, 0)</f>
        <v>0</v>
      </c>
      <c r="FD315" s="9">
        <f>VLOOKUP($C315, Table3[#All], 94, 0)</f>
        <v>0.34619999999999995</v>
      </c>
      <c r="FE315" s="9">
        <f>VLOOKUP($C315, Table3[#All], 95, 0)</f>
        <v>0.65379999999999994</v>
      </c>
      <c r="FF315" s="9">
        <f>VLOOKUP($C315, Table3[#All], 96, 0)</f>
        <v>0</v>
      </c>
      <c r="FG315" s="9"/>
      <c r="FH315" s="10">
        <f t="shared" si="282"/>
        <v>3</v>
      </c>
      <c r="FI315" s="11"/>
      <c r="FJ315" s="9">
        <f>VLOOKUP($C315, Table3[#All], 97, 0)</f>
        <v>0</v>
      </c>
      <c r="FK315" s="9">
        <f>VLOOKUP($C315, Table3[#All], 98, 0)</f>
        <v>0</v>
      </c>
      <c r="FL315" s="9">
        <f>VLOOKUP($C315, Table3[#All], 99, 0)</f>
        <v>0</v>
      </c>
      <c r="FM315" s="9">
        <f>VLOOKUP($C315, Table3[#All], 100, 0)</f>
        <v>0</v>
      </c>
      <c r="FN315" s="9">
        <f>VLOOKUP($C315, Table3[#All], 101, 0)</f>
        <v>1</v>
      </c>
      <c r="FO315" s="14">
        <f t="shared" si="283"/>
        <v>5</v>
      </c>
      <c r="FP315" s="11"/>
      <c r="FQ315" s="9">
        <f>VLOOKUP($C315, Table3[#All], 102, 0)</f>
        <v>0.69230000000000003</v>
      </c>
      <c r="FR315" s="9">
        <f>VLOOKUP($C315, Table3[#All], 103, 0)</f>
        <v>0.30769999999999997</v>
      </c>
      <c r="FS315" s="9">
        <f>VLOOKUP($C315, Table3[#All], 104, 0)</f>
        <v>0</v>
      </c>
      <c r="FT315" s="9">
        <f>VLOOKUP($C315, Table3[#All], 105, 0)</f>
        <v>0</v>
      </c>
      <c r="FU315" s="9">
        <v>0</v>
      </c>
      <c r="FV315" s="10">
        <f t="shared" si="284"/>
        <v>2</v>
      </c>
      <c r="FW315" s="11"/>
      <c r="FX315" s="9">
        <f>VLOOKUP($C315, Table3[#All], 106, 0)</f>
        <v>0.15380000000000002</v>
      </c>
      <c r="FY315" s="9"/>
      <c r="FZ315" s="9">
        <f>VLOOKUP($C315, Table3[#All], 107, 0)</f>
        <v>0.5</v>
      </c>
      <c r="GA315" s="9">
        <f>VLOOKUP($C315, Table3[#All], 108, 0)</f>
        <v>0.34619999999999995</v>
      </c>
      <c r="GB315" s="9"/>
      <c r="GC315" s="10">
        <f t="shared" si="301"/>
        <v>4</v>
      </c>
      <c r="GD315" s="81"/>
      <c r="GE315" s="9">
        <f>VLOOKUP($C315, Table3[#All], 109, 0)</f>
        <v>0</v>
      </c>
      <c r="GF315" s="9">
        <f>VLOOKUP($C315, Table3[#All], 110, 0)</f>
        <v>0.26090000000000002</v>
      </c>
      <c r="GG315" s="9">
        <f>VLOOKUP($C315, Table3[#All], 111, 0)</f>
        <v>0.73909999999999998</v>
      </c>
      <c r="GH315" s="9"/>
      <c r="GI315" s="9">
        <f>VLOOKUP($C315, Table3[#All], 112, 0)</f>
        <v>0</v>
      </c>
      <c r="GJ315" s="12">
        <f t="shared" si="285"/>
        <v>3</v>
      </c>
      <c r="GK315" s="11"/>
      <c r="GL315" s="9">
        <f>VLOOKUP($C315, Table3[#All], 113, 0)</f>
        <v>0</v>
      </c>
      <c r="GM315" s="9">
        <f>VLOOKUP($C315, Table3[#All], 114, 0)</f>
        <v>0</v>
      </c>
      <c r="GN315" s="9">
        <f>VLOOKUP($C315, Table3[#All], 115, 0)</f>
        <v>0.5</v>
      </c>
      <c r="GO315" s="9">
        <f>VLOOKUP($C315, Table3[#All], 116, 0)</f>
        <v>0.5</v>
      </c>
      <c r="GP315" s="9"/>
      <c r="GQ315" s="10">
        <f t="shared" si="286"/>
        <v>4</v>
      </c>
      <c r="GR315" s="11"/>
      <c r="GS315" s="9">
        <f>VLOOKUP($C315, Table2[#All], 3, 0)</f>
        <v>0</v>
      </c>
      <c r="GT315" s="9">
        <f>VLOOKUP($C315, Table2[#All], 4, 0)</f>
        <v>0</v>
      </c>
      <c r="GU315" s="9">
        <f>VLOOKUP($C315, Table2[#All], 5, 0)</f>
        <v>0</v>
      </c>
      <c r="GV315" s="9">
        <f>VLOOKUP($C315, Table2[#All], 6, 0)</f>
        <v>1</v>
      </c>
      <c r="GW315" s="9">
        <f>VLOOKUP($C315, Table2[#All], 7, 0)</f>
        <v>0</v>
      </c>
      <c r="GX315" s="10">
        <f t="shared" si="287"/>
        <v>4</v>
      </c>
      <c r="GY315" s="11"/>
      <c r="GZ315" s="9">
        <v>0</v>
      </c>
      <c r="HA315" s="9">
        <v>1</v>
      </c>
      <c r="HB315" s="9">
        <v>0</v>
      </c>
      <c r="HC315" s="9">
        <v>0</v>
      </c>
      <c r="HD315" s="9"/>
      <c r="HE315" s="10">
        <f t="shared" si="288"/>
        <v>2</v>
      </c>
      <c r="HF315" s="11"/>
      <c r="HG315" s="9">
        <f>VLOOKUP($C315, Table5[#All], 2, 0)</f>
        <v>0</v>
      </c>
      <c r="HH315" s="9">
        <f>VLOOKUP($C315, Table5[#All], 3, 0)</f>
        <v>0</v>
      </c>
      <c r="HI315" s="9">
        <f>VLOOKUP($C315, Table5[#All], 4, 0)</f>
        <v>0</v>
      </c>
      <c r="HJ315" s="9">
        <f>VLOOKUP($C315, Table5[#All], 5, 0)</f>
        <v>0</v>
      </c>
      <c r="HK315" s="9">
        <f>VLOOKUP($C315, Table5[#All], 6, 0)</f>
        <v>1</v>
      </c>
      <c r="HL315" s="10">
        <f t="shared" si="289"/>
        <v>5</v>
      </c>
      <c r="HM315" s="11"/>
      <c r="HN315" s="9">
        <f>VLOOKUP($C315, Table5[#All], 7, 0)</f>
        <v>0</v>
      </c>
      <c r="HO315" s="9">
        <f>VLOOKUP($C315, Table5[#All], 8, 0)</f>
        <v>0</v>
      </c>
      <c r="HP315" s="9">
        <f>VLOOKUP($C315, Table5[#All], 9, 0)</f>
        <v>1</v>
      </c>
      <c r="HQ315" s="9">
        <f>VLOOKUP($C315, Table5[#All], 10, 0)</f>
        <v>0</v>
      </c>
      <c r="HR315" s="9">
        <f>VLOOKUP($C315, Table5[#All], 11, 0)</f>
        <v>0</v>
      </c>
      <c r="HS315" s="10">
        <f t="shared" si="290"/>
        <v>3</v>
      </c>
      <c r="HT315" s="11"/>
      <c r="HU315" s="9">
        <f>VLOOKUP($C315, Table5[#All], 12, 0)</f>
        <v>1</v>
      </c>
      <c r="HV315" s="9">
        <f>VLOOKUP($C315, Table5[#All], 13, 0)</f>
        <v>0</v>
      </c>
      <c r="HW315" s="9">
        <f>VLOOKUP($C315, Table5[#All], 14, 0)</f>
        <v>0</v>
      </c>
      <c r="HX315" s="9">
        <f>VLOOKUP($C315, Table5[#All], 15, 0)</f>
        <v>0</v>
      </c>
      <c r="HY315" s="9">
        <f>VLOOKUP($C315, Table5[#All], 16, 0)</f>
        <v>0</v>
      </c>
      <c r="HZ315" s="10">
        <f t="shared" si="291"/>
        <v>1</v>
      </c>
      <c r="IA315" s="11"/>
      <c r="IB315" s="9">
        <f>VLOOKUP($C315, Table5[#All], 17, 0)</f>
        <v>0</v>
      </c>
      <c r="IC315" s="9">
        <f>VLOOKUP($C315, Table5[#All], 18, 0)</f>
        <v>0</v>
      </c>
      <c r="ID315" s="9">
        <f>VLOOKUP($C315, Table5[#All], 19, 0)</f>
        <v>0</v>
      </c>
      <c r="IE315" s="9">
        <f>VLOOKUP($C315, Table5[#All], 20, 0)</f>
        <v>0</v>
      </c>
      <c r="IF315" s="9">
        <f>VLOOKUP($C315, Table5[#All], 21, 0)</f>
        <v>1</v>
      </c>
      <c r="IG315" s="10">
        <f t="shared" si="292"/>
        <v>5</v>
      </c>
      <c r="IH315" s="11"/>
      <c r="II315" s="9">
        <f>VLOOKUP($C315, Table5[#All], 22, 0)</f>
        <v>1</v>
      </c>
      <c r="IJ315" s="9">
        <f>VLOOKUP($C315, Table5[#All], 23, 0)</f>
        <v>0</v>
      </c>
      <c r="IK315" s="9">
        <f>VLOOKUP($C315, Table5[#All], 24, 0)</f>
        <v>0</v>
      </c>
      <c r="IL315" s="9">
        <f>VLOOKUP($C315, Table5[#All], 25, 0)</f>
        <v>0</v>
      </c>
      <c r="IM315" s="9">
        <f>VLOOKUP($C315, Table5[#All], 26, 0)</f>
        <v>0</v>
      </c>
      <c r="IN315" s="10">
        <f t="shared" si="293"/>
        <v>1</v>
      </c>
      <c r="IO315" s="11"/>
      <c r="IP315" s="9">
        <v>1</v>
      </c>
      <c r="IQ315" s="9">
        <v>0</v>
      </c>
      <c r="IR315" s="9">
        <v>0</v>
      </c>
      <c r="IS315" s="9">
        <v>0</v>
      </c>
      <c r="IT315" s="9">
        <v>0</v>
      </c>
      <c r="IU315" s="10">
        <f t="shared" si="294"/>
        <v>1</v>
      </c>
      <c r="IV315" s="82"/>
    </row>
    <row r="316" spans="1:256" ht="16.3" thickTop="1" thickBot="1" x14ac:dyDescent="0.35">
      <c r="A316" s="16" t="s">
        <v>776</v>
      </c>
      <c r="B316" s="16" t="s">
        <v>780</v>
      </c>
      <c r="C316" s="16" t="s">
        <v>781</v>
      </c>
      <c r="D316" s="11"/>
      <c r="E316" s="9">
        <f>VLOOKUP($C316, Table3[#All], 2, 0)</f>
        <v>0</v>
      </c>
      <c r="F316" s="9"/>
      <c r="G316" s="9">
        <f>VLOOKUP($C316, Table3[#All], 3, 0)</f>
        <v>3.4500000000000003E-2</v>
      </c>
      <c r="H316" s="9">
        <f>VLOOKUP($C316, Table3[#All], 4, 0)</f>
        <v>0.4138</v>
      </c>
      <c r="I316" s="9">
        <f>VLOOKUP($C316, Table3[#All], 5, 0)</f>
        <v>0.55169999999999997</v>
      </c>
      <c r="J316" s="10">
        <f t="shared" si="295"/>
        <v>5</v>
      </c>
      <c r="K316" s="11"/>
      <c r="L316" s="9">
        <f>VLOOKUP($C316, Table3[#All], 6, 0)</f>
        <v>0</v>
      </c>
      <c r="M316" s="9"/>
      <c r="N316" s="9">
        <f>VLOOKUP($C316, Table3[#All], 7, 0)</f>
        <v>1</v>
      </c>
      <c r="O316" s="9">
        <f>VLOOKUP($C316, Table3[#All], 8, 0)</f>
        <v>0</v>
      </c>
      <c r="P316" s="9">
        <f>VLOOKUP($C316, Table3[#All], 9, 0)</f>
        <v>0</v>
      </c>
      <c r="Q316" s="10">
        <f t="shared" si="296"/>
        <v>3</v>
      </c>
      <c r="R316" s="11"/>
      <c r="S316" s="9">
        <f>VLOOKUP($C316, Table3[#All], 10, 0)</f>
        <v>0</v>
      </c>
      <c r="T316" s="9">
        <f>VLOOKUP($C316, Table3[#All], 11, 0)</f>
        <v>0.2414</v>
      </c>
      <c r="U316" s="9">
        <f>VLOOKUP($C316, Table3[#All], 12, 0)</f>
        <v>0.62070000000000003</v>
      </c>
      <c r="V316" s="9">
        <f>VLOOKUP($C316, Table3[#All], 13, 0)</f>
        <v>0.13789999999999999</v>
      </c>
      <c r="W316" s="9">
        <f>VLOOKUP($C316, Table3[#All], 14, 0)</f>
        <v>0</v>
      </c>
      <c r="X316" s="10">
        <f t="shared" si="297"/>
        <v>3</v>
      </c>
      <c r="Y316" s="11"/>
      <c r="Z316" s="9">
        <f>VLOOKUP($C316, Table3[#All], 15, 0)</f>
        <v>0</v>
      </c>
      <c r="AA316" s="9">
        <f>VLOOKUP($C316, Table3[#All], 16, 0)</f>
        <v>0.1724</v>
      </c>
      <c r="AB316" s="9">
        <f>VLOOKUP($C316, Table3[#All], 17, 0)</f>
        <v>0.72409999999999997</v>
      </c>
      <c r="AC316" s="9">
        <f>VLOOKUP($C316, Table3[#All], 18, 0)</f>
        <v>0.10339999999999999</v>
      </c>
      <c r="AD316" s="9">
        <f>VLOOKUP($C316, Table3[#All], 19, 0)</f>
        <v>0</v>
      </c>
      <c r="AE316" s="10">
        <f t="shared" si="267"/>
        <v>3</v>
      </c>
      <c r="AF316" s="11"/>
      <c r="AG316" s="9">
        <f>VLOOKUP($C316, Table3[#All], 20, 0)</f>
        <v>0</v>
      </c>
      <c r="AH316" s="9">
        <f>VLOOKUP($C316, Table3[#All], 21, 0)</f>
        <v>0.35710000000000003</v>
      </c>
      <c r="AI316" s="9">
        <f>VLOOKUP($C316, Table3[#All], 22, 0)</f>
        <v>0.64290000000000003</v>
      </c>
      <c r="AJ316" s="9"/>
      <c r="AK316" s="9"/>
      <c r="AL316" s="10">
        <f t="shared" si="268"/>
        <v>3</v>
      </c>
      <c r="AM316" s="11"/>
      <c r="AN316" s="9">
        <f>VLOOKUP($C316, Table3[#All], 23, 0)</f>
        <v>0</v>
      </c>
      <c r="AO316" s="9">
        <f>VLOOKUP($C316, Table3[#All], 24, 0)</f>
        <v>1</v>
      </c>
      <c r="AP316" s="9">
        <f>VLOOKUP($C316, Table3[#All], 25, 0)</f>
        <v>0</v>
      </c>
      <c r="AQ316" s="9">
        <f>VLOOKUP($C316, Table3[#All], 26, 0)</f>
        <v>0</v>
      </c>
      <c r="AR316" s="9"/>
      <c r="AS316" s="12">
        <f t="shared" si="269"/>
        <v>2</v>
      </c>
      <c r="AT316" s="11"/>
      <c r="AU316" s="9">
        <f>VLOOKUP($C316, Table3[#All], 27, 0)</f>
        <v>0.6552</v>
      </c>
      <c r="AV316" s="9">
        <f>VLOOKUP($C316, Table3[#All], 28, 0)</f>
        <v>6.9000000000000006E-2</v>
      </c>
      <c r="AW316" s="9">
        <f>VLOOKUP($C316, Table3[#All], 29, 0)</f>
        <v>0.27589999999999998</v>
      </c>
      <c r="AX316" s="9"/>
      <c r="AY316" s="9"/>
      <c r="AZ316" s="10">
        <f t="shared" si="298"/>
        <v>3</v>
      </c>
      <c r="BA316" s="11"/>
      <c r="BB316" s="9">
        <f>VLOOKUP($C316, Table3[#All], 30, 0)</f>
        <v>0.13789999999999999</v>
      </c>
      <c r="BC316" s="9">
        <f>VLOOKUP($C316, Table3[#All], 31, 0)</f>
        <v>0.58619999999999994</v>
      </c>
      <c r="BD316" s="9">
        <f>VLOOKUP($C316, Table3[#All], 32, 0)</f>
        <v>0.27589999999999998</v>
      </c>
      <c r="BE316" s="9">
        <f>VLOOKUP($C316, Table3[#All], 33, 0)</f>
        <v>0</v>
      </c>
      <c r="BF316" s="9"/>
      <c r="BG316" s="10">
        <f t="shared" si="299"/>
        <v>3</v>
      </c>
      <c r="BH316" s="81"/>
      <c r="BI316" s="9">
        <f>VLOOKUP($C316, Table3[#All], 34, 0)</f>
        <v>0</v>
      </c>
      <c r="BJ316" s="9">
        <f>VLOOKUP($C316, Table3[#All], 35, 0)</f>
        <v>0</v>
      </c>
      <c r="BK316" s="9">
        <f>VLOOKUP($C316, Table3[#All], 36, 0)</f>
        <v>0</v>
      </c>
      <c r="BL316" s="9">
        <f>VLOOKUP($C316, Table3[#All], 37, 0)</f>
        <v>0</v>
      </c>
      <c r="BM316" s="9">
        <f>VLOOKUP($C316, Table3[#All], 38, 0)</f>
        <v>0</v>
      </c>
      <c r="BN316" s="10" t="str">
        <f t="shared" si="300"/>
        <v>N/A</v>
      </c>
      <c r="BO316" s="11"/>
      <c r="BP316" s="9">
        <f>VLOOKUP($C316, Table3[#All], 39, 0)</f>
        <v>0.58619999999999994</v>
      </c>
      <c r="BQ316" s="9">
        <f>VLOOKUP($C316, Table3[#All], 40, 0)</f>
        <v>0.13789999999999999</v>
      </c>
      <c r="BR316" s="9">
        <f>VLOOKUP($C316, Table3[#All], 41, 0)</f>
        <v>0.13789999999999999</v>
      </c>
      <c r="BS316" s="9">
        <f>VLOOKUP($C316, Table3[#All], 42, 0)</f>
        <v>0.13789999999999999</v>
      </c>
      <c r="BT316" s="9"/>
      <c r="BU316" s="10">
        <f t="shared" si="270"/>
        <v>3</v>
      </c>
      <c r="BV316" s="11"/>
      <c r="BW316" s="9">
        <f>VLOOKUP($C316, Table3[#All], 43, 0)</f>
        <v>0</v>
      </c>
      <c r="BX316" s="9">
        <f>VLOOKUP($C316, Table3[#All], 44, 0)</f>
        <v>0.86209999999999998</v>
      </c>
      <c r="BY316" s="9">
        <f>VLOOKUP($C316, Table3[#All], 45, 0)</f>
        <v>0.13789999999999999</v>
      </c>
      <c r="BZ316" s="9"/>
      <c r="CA316" s="9"/>
      <c r="CB316" s="10">
        <f t="shared" si="271"/>
        <v>2</v>
      </c>
      <c r="CC316" s="81"/>
      <c r="CD316" s="9">
        <f>VLOOKUP($C316, Table3[#All], 46, 0)</f>
        <v>1</v>
      </c>
      <c r="CE316" s="9">
        <f>VLOOKUP($C316, Table3[#All], 47, 0)</f>
        <v>0</v>
      </c>
      <c r="CF316" s="9">
        <f>VLOOKUP($C316, Table3[#All], 48, 0)</f>
        <v>0</v>
      </c>
      <c r="CG316" s="9">
        <f>VLOOKUP($C316, Table3[#All], 49, 0)</f>
        <v>0</v>
      </c>
      <c r="CH316" s="9">
        <f>VLOOKUP($C316, Table3[#All], 50, 0)</f>
        <v>0</v>
      </c>
      <c r="CI316" s="12">
        <f t="shared" si="272"/>
        <v>1</v>
      </c>
      <c r="CJ316" s="13"/>
      <c r="CK316" s="9">
        <f>VLOOKUP($C316, Table3[#All], 51, 0)</f>
        <v>0.27589999999999998</v>
      </c>
      <c r="CL316" s="9">
        <f>VLOOKUP($C316, Table3[#All], 52, 0)</f>
        <v>0.72409999999999997</v>
      </c>
      <c r="CM316" s="9">
        <f>VLOOKUP($C316, Table3[#All], 53, 0)</f>
        <v>0</v>
      </c>
      <c r="CN316" s="9">
        <f>VLOOKUP($C316, Table3[#All], 54, 0)</f>
        <v>0</v>
      </c>
      <c r="CO316" s="9"/>
      <c r="CP316" s="10">
        <f t="shared" si="273"/>
        <v>2</v>
      </c>
      <c r="CQ316" s="11"/>
      <c r="CR316" s="9">
        <f>VLOOKUP($C316, Table3[#All], 55, 0)</f>
        <v>0.1724</v>
      </c>
      <c r="CS316" s="9">
        <f>VLOOKUP($C316, Table3[#All], 56, 0)</f>
        <v>0</v>
      </c>
      <c r="CT316" s="9">
        <f>VLOOKUP($C316, Table3[#All], 57, 0)</f>
        <v>0.3448</v>
      </c>
      <c r="CU316" s="9">
        <f>VLOOKUP($C316, Table3[#All], 58, 0)</f>
        <v>0.2069</v>
      </c>
      <c r="CV316" s="9">
        <f>VLOOKUP($C316, Table3[#All], 59, 0)</f>
        <v>0.27589999999999998</v>
      </c>
      <c r="CW316" s="14">
        <f t="shared" si="274"/>
        <v>5</v>
      </c>
      <c r="CX316" s="81"/>
      <c r="CY316" s="9">
        <f>VLOOKUP($C316, Table3[#All], 60, 0)</f>
        <v>0</v>
      </c>
      <c r="CZ316" s="9">
        <f>VLOOKUP($C316, Table3[#All], 61, 0)</f>
        <v>0.37929999999999997</v>
      </c>
      <c r="DA316" s="9">
        <f>VLOOKUP($C316, Table3[#All], 62, 0)</f>
        <v>0.58619999999999994</v>
      </c>
      <c r="DB316" s="9">
        <f>VLOOKUP($C316, Table3[#All], 63, 0)</f>
        <v>3.4500000000000003E-2</v>
      </c>
      <c r="DC316" s="9">
        <f>VLOOKUP($C316, Table3[#All], 64, 0)</f>
        <v>0</v>
      </c>
      <c r="DD316" s="10">
        <f t="shared" si="275"/>
        <v>3</v>
      </c>
      <c r="DE316" s="11"/>
      <c r="DF316" s="9">
        <f>VLOOKUP($C316, Table3[#All], 65, 0)</f>
        <v>0.48280000000000001</v>
      </c>
      <c r="DG316" s="9"/>
      <c r="DH316" s="9">
        <f>VLOOKUP($C316, Table3[#All], 66, 0)</f>
        <v>0.2414</v>
      </c>
      <c r="DI316" s="9"/>
      <c r="DJ316" s="9">
        <f>VLOOKUP($C316, Table3[#All], 67, 0)</f>
        <v>0.27589999999999998</v>
      </c>
      <c r="DK316" s="14">
        <f t="shared" si="276"/>
        <v>5</v>
      </c>
      <c r="DL316" s="11"/>
      <c r="DM316" s="9">
        <f>VLOOKUP($C316, Table3[#All], 68, 0)</f>
        <v>0.89659999999999995</v>
      </c>
      <c r="DN316" s="9"/>
      <c r="DO316" s="9">
        <f>VLOOKUP($C316, Table3[#All], 69, 0)</f>
        <v>0.10339999999999999</v>
      </c>
      <c r="DP316" s="9">
        <f>VLOOKUP($C316, Table3[#All], 70, 0)</f>
        <v>0</v>
      </c>
      <c r="DQ316" s="9"/>
      <c r="DR316" s="14">
        <f t="shared" si="277"/>
        <v>1</v>
      </c>
      <c r="DS316" s="11"/>
      <c r="DT316" s="9">
        <f>VLOOKUP($C316, Table3[#All], 71, 0)</f>
        <v>0</v>
      </c>
      <c r="DU316" s="9">
        <f>VLOOKUP($C316, Table3[#All], 72, 0)</f>
        <v>0</v>
      </c>
      <c r="DV316" s="9">
        <f>VLOOKUP($C316, Table3[#All], 73, 0)</f>
        <v>0.31030000000000002</v>
      </c>
      <c r="DW316" s="9">
        <f>VLOOKUP($C316, Table3[#All], 74, 0)</f>
        <v>0.68969999999999998</v>
      </c>
      <c r="DX316" s="9">
        <f>VLOOKUP($C316, Table3[#All], 75, 0)</f>
        <v>0</v>
      </c>
      <c r="DY316" s="12">
        <f t="shared" si="302"/>
        <v>4</v>
      </c>
      <c r="DZ316" s="11"/>
      <c r="EA316" s="9">
        <f>VLOOKUP($C316, Table3[#All], 76, 0)</f>
        <v>1</v>
      </c>
      <c r="EB316" s="9">
        <f>VLOOKUP($C316, Table3[#All], 77, 0)</f>
        <v>0</v>
      </c>
      <c r="EC316" s="9">
        <f>VLOOKUP($C316, Table3[#All], 78, 0)</f>
        <v>0</v>
      </c>
      <c r="ED316" s="9">
        <f>VLOOKUP($C316, Table3[#All], 79, 0)</f>
        <v>0</v>
      </c>
      <c r="EE316" s="9">
        <f>VLOOKUP($C316, Table3[#All], 80, 0)</f>
        <v>0</v>
      </c>
      <c r="EF316" s="10">
        <f t="shared" si="278"/>
        <v>1</v>
      </c>
      <c r="EG316" s="9"/>
      <c r="EH316" s="9">
        <f>VLOOKUP($C316, Table3[#All], 81, 0)</f>
        <v>0</v>
      </c>
      <c r="EI316" s="9">
        <f>VLOOKUP($C316, Table3[#All], 82, 0)</f>
        <v>0</v>
      </c>
      <c r="EJ316" s="9">
        <f>VLOOKUP($C316, Table3[#All], 83, 0)</f>
        <v>0</v>
      </c>
      <c r="EK316" s="9">
        <f>VLOOKUP($C316, Table3[#All], 84, 0)</f>
        <v>0</v>
      </c>
      <c r="EL316" s="9">
        <f>VLOOKUP($C316, Table3[#All], 85, 0)</f>
        <v>1</v>
      </c>
      <c r="EM316" s="14">
        <f t="shared" si="279"/>
        <v>5</v>
      </c>
      <c r="EN316" s="11"/>
      <c r="EO316" s="9">
        <f>VLOOKUP($C316, Table3[#All], 86, 0)</f>
        <v>0.13789999999999999</v>
      </c>
      <c r="EP316" s="9"/>
      <c r="EQ316" s="9">
        <f>VLOOKUP($C316, Table3[#All], 87, 0)</f>
        <v>0.86209999999999998</v>
      </c>
      <c r="ER316" s="9"/>
      <c r="ES316" s="9"/>
      <c r="ET316" s="14">
        <f t="shared" si="280"/>
        <v>3</v>
      </c>
      <c r="EU316" s="11"/>
      <c r="EV316" s="9">
        <f>VLOOKUP($C316, Table3[#All], 88, 0)</f>
        <v>1</v>
      </c>
      <c r="EW316" s="9">
        <f>VLOOKUP($C316, Table3[#All], 89, 0)</f>
        <v>0</v>
      </c>
      <c r="EX316" s="9">
        <f>VLOOKUP($C316, Table3[#All], 90, 0)</f>
        <v>0</v>
      </c>
      <c r="EY316" s="9">
        <f>VLOOKUP($C316, Table3[#All], 91, 0)</f>
        <v>0</v>
      </c>
      <c r="EZ316" s="9">
        <f>VLOOKUP($C316, Table3[#All], 92, 0)</f>
        <v>0</v>
      </c>
      <c r="FA316" s="12">
        <f t="shared" si="281"/>
        <v>1</v>
      </c>
      <c r="FB316" s="11"/>
      <c r="FC316" s="9">
        <f>VLOOKUP($C316, Table3[#All], 93, 0)</f>
        <v>0</v>
      </c>
      <c r="FD316" s="9">
        <f>VLOOKUP($C316, Table3[#All], 94, 0)</f>
        <v>0.31030000000000002</v>
      </c>
      <c r="FE316" s="9">
        <f>VLOOKUP($C316, Table3[#All], 95, 0)</f>
        <v>0.58619999999999994</v>
      </c>
      <c r="FF316" s="9">
        <f>VLOOKUP($C316, Table3[#All], 96, 0)</f>
        <v>0.10339999999999999</v>
      </c>
      <c r="FG316" s="9"/>
      <c r="FH316" s="10">
        <f t="shared" si="282"/>
        <v>3</v>
      </c>
      <c r="FI316" s="11"/>
      <c r="FJ316" s="9">
        <f>VLOOKUP($C316, Table3[#All], 97, 0)</f>
        <v>0</v>
      </c>
      <c r="FK316" s="9">
        <f>VLOOKUP($C316, Table3[#All], 98, 0)</f>
        <v>0</v>
      </c>
      <c r="FL316" s="9">
        <f>VLOOKUP($C316, Table3[#All], 99, 0)</f>
        <v>0</v>
      </c>
      <c r="FM316" s="9">
        <f>VLOOKUP($C316, Table3[#All], 100, 0)</f>
        <v>1</v>
      </c>
      <c r="FN316" s="9">
        <f>VLOOKUP($C316, Table3[#All], 101, 0)</f>
        <v>0</v>
      </c>
      <c r="FO316" s="14">
        <f t="shared" si="283"/>
        <v>4</v>
      </c>
      <c r="FP316" s="11"/>
      <c r="FQ316" s="9">
        <f>VLOOKUP($C316, Table3[#All], 102, 0)</f>
        <v>0.8276</v>
      </c>
      <c r="FR316" s="9">
        <f>VLOOKUP($C316, Table3[#All], 103, 0)</f>
        <v>0.1724</v>
      </c>
      <c r="FS316" s="9">
        <f>VLOOKUP($C316, Table3[#All], 104, 0)</f>
        <v>0</v>
      </c>
      <c r="FT316" s="9">
        <f>VLOOKUP($C316, Table3[#All], 105, 0)</f>
        <v>0</v>
      </c>
      <c r="FU316" s="9">
        <v>0</v>
      </c>
      <c r="FV316" s="10">
        <f t="shared" si="284"/>
        <v>1</v>
      </c>
      <c r="FW316" s="11"/>
      <c r="FX316" s="9">
        <f>VLOOKUP($C316, Table3[#All], 106, 0)</f>
        <v>3.4500000000000003E-2</v>
      </c>
      <c r="FY316" s="9"/>
      <c r="FZ316" s="9">
        <f>VLOOKUP($C316, Table3[#All], 107, 0)</f>
        <v>0.51719999999999999</v>
      </c>
      <c r="GA316" s="9">
        <f>VLOOKUP($C316, Table3[#All], 108, 0)</f>
        <v>0.44829999999999998</v>
      </c>
      <c r="GB316" s="9"/>
      <c r="GC316" s="10">
        <f t="shared" si="301"/>
        <v>4</v>
      </c>
      <c r="GD316" s="81"/>
      <c r="GE316" s="9">
        <f>VLOOKUP($C316, Table3[#All], 109, 0)</f>
        <v>0</v>
      </c>
      <c r="GF316" s="9">
        <f>VLOOKUP($C316, Table3[#All], 110, 0)</f>
        <v>0.20829999999999999</v>
      </c>
      <c r="GG316" s="9">
        <f>VLOOKUP($C316, Table3[#All], 111, 0)</f>
        <v>0.79170000000000007</v>
      </c>
      <c r="GH316" s="9"/>
      <c r="GI316" s="9">
        <f>VLOOKUP($C316, Table3[#All], 112, 0)</f>
        <v>0</v>
      </c>
      <c r="GJ316" s="12">
        <f t="shared" si="285"/>
        <v>3</v>
      </c>
      <c r="GK316" s="11"/>
      <c r="GL316" s="9">
        <f>VLOOKUP($C316, Table3[#All], 113, 0)</f>
        <v>0</v>
      </c>
      <c r="GM316" s="9">
        <f>VLOOKUP($C316, Table3[#All], 114, 0)</f>
        <v>0</v>
      </c>
      <c r="GN316" s="9">
        <f>VLOOKUP($C316, Table3[#All], 115, 0)</f>
        <v>0.3448</v>
      </c>
      <c r="GO316" s="9">
        <f>VLOOKUP($C316, Table3[#All], 116, 0)</f>
        <v>0.6552</v>
      </c>
      <c r="GP316" s="9"/>
      <c r="GQ316" s="10">
        <f t="shared" si="286"/>
        <v>4</v>
      </c>
      <c r="GR316" s="11"/>
      <c r="GS316" s="9">
        <f>VLOOKUP($C316, Table2[#All], 3, 0)</f>
        <v>0</v>
      </c>
      <c r="GT316" s="9">
        <f>VLOOKUP($C316, Table2[#All], 4, 0)</f>
        <v>0</v>
      </c>
      <c r="GU316" s="9">
        <f>VLOOKUP($C316, Table2[#All], 5, 0)</f>
        <v>0</v>
      </c>
      <c r="GV316" s="9">
        <f>VLOOKUP($C316, Table2[#All], 6, 0)</f>
        <v>1</v>
      </c>
      <c r="GW316" s="9">
        <f>VLOOKUP($C316, Table2[#All], 7, 0)</f>
        <v>0</v>
      </c>
      <c r="GX316" s="10">
        <f t="shared" si="287"/>
        <v>4</v>
      </c>
      <c r="GY316" s="11"/>
      <c r="GZ316" s="9">
        <v>0</v>
      </c>
      <c r="HA316" s="9">
        <v>1</v>
      </c>
      <c r="HB316" s="9">
        <v>0</v>
      </c>
      <c r="HC316" s="9">
        <v>0</v>
      </c>
      <c r="HD316" s="9"/>
      <c r="HE316" s="10">
        <f t="shared" si="288"/>
        <v>2</v>
      </c>
      <c r="HF316" s="11"/>
      <c r="HG316" s="9">
        <f>VLOOKUP($C316, Table5[#All], 2, 0)</f>
        <v>0</v>
      </c>
      <c r="HH316" s="9">
        <f>VLOOKUP($C316, Table5[#All], 3, 0)</f>
        <v>0</v>
      </c>
      <c r="HI316" s="9">
        <f>VLOOKUP($C316, Table5[#All], 4, 0)</f>
        <v>0</v>
      </c>
      <c r="HJ316" s="9">
        <f>VLOOKUP($C316, Table5[#All], 5, 0)</f>
        <v>0</v>
      </c>
      <c r="HK316" s="9">
        <f>VLOOKUP($C316, Table5[#All], 6, 0)</f>
        <v>1</v>
      </c>
      <c r="HL316" s="10">
        <f t="shared" si="289"/>
        <v>5</v>
      </c>
      <c r="HM316" s="11"/>
      <c r="HN316" s="9">
        <f>VLOOKUP($C316, Table5[#All], 7, 0)</f>
        <v>0</v>
      </c>
      <c r="HO316" s="9">
        <f>VLOOKUP($C316, Table5[#All], 8, 0)</f>
        <v>0</v>
      </c>
      <c r="HP316" s="9">
        <f>VLOOKUP($C316, Table5[#All], 9, 0)</f>
        <v>1</v>
      </c>
      <c r="HQ316" s="9">
        <f>VLOOKUP($C316, Table5[#All], 10, 0)</f>
        <v>0</v>
      </c>
      <c r="HR316" s="9">
        <f>VLOOKUP($C316, Table5[#All], 11, 0)</f>
        <v>0</v>
      </c>
      <c r="HS316" s="10">
        <f t="shared" si="290"/>
        <v>3</v>
      </c>
      <c r="HT316" s="11"/>
      <c r="HU316" s="9">
        <f>VLOOKUP($C316, Table5[#All], 12, 0)</f>
        <v>1</v>
      </c>
      <c r="HV316" s="9">
        <f>VLOOKUP($C316, Table5[#All], 13, 0)</f>
        <v>0</v>
      </c>
      <c r="HW316" s="9">
        <f>VLOOKUP($C316, Table5[#All], 14, 0)</f>
        <v>0</v>
      </c>
      <c r="HX316" s="9">
        <f>VLOOKUP($C316, Table5[#All], 15, 0)</f>
        <v>0</v>
      </c>
      <c r="HY316" s="9">
        <f>VLOOKUP($C316, Table5[#All], 16, 0)</f>
        <v>0</v>
      </c>
      <c r="HZ316" s="10">
        <f t="shared" si="291"/>
        <v>1</v>
      </c>
      <c r="IA316" s="11"/>
      <c r="IB316" s="9">
        <f>VLOOKUP($C316, Table5[#All], 17, 0)</f>
        <v>0</v>
      </c>
      <c r="IC316" s="9">
        <f>VLOOKUP($C316, Table5[#All], 18, 0)</f>
        <v>1</v>
      </c>
      <c r="ID316" s="9">
        <f>VLOOKUP($C316, Table5[#All], 19, 0)</f>
        <v>0</v>
      </c>
      <c r="IE316" s="9">
        <f>VLOOKUP($C316, Table5[#All], 20, 0)</f>
        <v>0</v>
      </c>
      <c r="IF316" s="9">
        <f>VLOOKUP($C316, Table5[#All], 21, 0)</f>
        <v>0</v>
      </c>
      <c r="IG316" s="10">
        <f t="shared" si="292"/>
        <v>2</v>
      </c>
      <c r="IH316" s="11"/>
      <c r="II316" s="9">
        <f>VLOOKUP($C316, Table5[#All], 22, 0)</f>
        <v>1</v>
      </c>
      <c r="IJ316" s="9">
        <f>VLOOKUP($C316, Table5[#All], 23, 0)</f>
        <v>0</v>
      </c>
      <c r="IK316" s="9">
        <f>VLOOKUP($C316, Table5[#All], 24, 0)</f>
        <v>0</v>
      </c>
      <c r="IL316" s="9">
        <f>VLOOKUP($C316, Table5[#All], 25, 0)</f>
        <v>0</v>
      </c>
      <c r="IM316" s="9">
        <f>VLOOKUP($C316, Table5[#All], 26, 0)</f>
        <v>0</v>
      </c>
      <c r="IN316" s="10">
        <f t="shared" si="293"/>
        <v>1</v>
      </c>
      <c r="IO316" s="11"/>
      <c r="IP316" s="9">
        <v>1</v>
      </c>
      <c r="IQ316" s="9">
        <v>0</v>
      </c>
      <c r="IR316" s="9">
        <v>0</v>
      </c>
      <c r="IS316" s="9">
        <v>0</v>
      </c>
      <c r="IT316" s="9">
        <v>0</v>
      </c>
      <c r="IU316" s="10">
        <f t="shared" si="294"/>
        <v>1</v>
      </c>
      <c r="IV316" s="82"/>
    </row>
    <row r="317" spans="1:256" ht="16.3" thickTop="1" thickBot="1" x14ac:dyDescent="0.35">
      <c r="A317" s="16" t="s">
        <v>776</v>
      </c>
      <c r="B317" s="16" t="s">
        <v>782</v>
      </c>
      <c r="C317" s="16" t="s">
        <v>783</v>
      </c>
      <c r="D317" s="11"/>
      <c r="E317" s="9">
        <f>VLOOKUP($C317, Table3[#All], 2, 0)</f>
        <v>0</v>
      </c>
      <c r="F317" s="9"/>
      <c r="G317" s="9">
        <f>VLOOKUP($C317, Table3[#All], 3, 0)</f>
        <v>0</v>
      </c>
      <c r="H317" s="9">
        <f>VLOOKUP($C317, Table3[#All], 4, 0)</f>
        <v>0.3871</v>
      </c>
      <c r="I317" s="9">
        <f>VLOOKUP($C317, Table3[#All], 5, 0)</f>
        <v>0.6129</v>
      </c>
      <c r="J317" s="10">
        <f t="shared" si="295"/>
        <v>5</v>
      </c>
      <c r="K317" s="11"/>
      <c r="L317" s="9">
        <f>VLOOKUP($C317, Table3[#All], 6, 0)</f>
        <v>0</v>
      </c>
      <c r="M317" s="9"/>
      <c r="N317" s="9">
        <f>VLOOKUP($C317, Table3[#All], 7, 0)</f>
        <v>1</v>
      </c>
      <c r="O317" s="9">
        <f>VLOOKUP($C317, Table3[#All], 8, 0)</f>
        <v>0</v>
      </c>
      <c r="P317" s="9">
        <f>VLOOKUP($C317, Table3[#All], 9, 0)</f>
        <v>0</v>
      </c>
      <c r="Q317" s="10">
        <f t="shared" si="296"/>
        <v>3</v>
      </c>
      <c r="R317" s="11"/>
      <c r="S317" s="9">
        <f>VLOOKUP($C317, Table3[#All], 10, 0)</f>
        <v>0</v>
      </c>
      <c r="T317" s="9">
        <f>VLOOKUP($C317, Table3[#All], 11, 0)</f>
        <v>0.129</v>
      </c>
      <c r="U317" s="9">
        <f>VLOOKUP($C317, Table3[#All], 12, 0)</f>
        <v>0.5161</v>
      </c>
      <c r="V317" s="9">
        <f>VLOOKUP($C317, Table3[#All], 13, 0)</f>
        <v>0.35479999999999995</v>
      </c>
      <c r="W317" s="9">
        <f>VLOOKUP($C317, Table3[#All], 14, 0)</f>
        <v>0</v>
      </c>
      <c r="X317" s="10">
        <f t="shared" si="297"/>
        <v>4</v>
      </c>
      <c r="Y317" s="11"/>
      <c r="Z317" s="9">
        <f>VLOOKUP($C317, Table3[#All], 15, 0)</f>
        <v>0</v>
      </c>
      <c r="AA317" s="9">
        <f>VLOOKUP($C317, Table3[#All], 16, 0)</f>
        <v>3.2300000000000002E-2</v>
      </c>
      <c r="AB317" s="9">
        <f>VLOOKUP($C317, Table3[#All], 17, 0)</f>
        <v>0.7742</v>
      </c>
      <c r="AC317" s="9">
        <f>VLOOKUP($C317, Table3[#All], 18, 0)</f>
        <v>0.19350000000000001</v>
      </c>
      <c r="AD317" s="9">
        <f>VLOOKUP($C317, Table3[#All], 19, 0)</f>
        <v>0</v>
      </c>
      <c r="AE317" s="10">
        <f t="shared" si="267"/>
        <v>3</v>
      </c>
      <c r="AF317" s="11"/>
      <c r="AG317" s="9">
        <f>VLOOKUP($C317, Table3[#All], 20, 0)</f>
        <v>0</v>
      </c>
      <c r="AH317" s="9">
        <f>VLOOKUP($C317, Table3[#All], 21, 0)</f>
        <v>0.23329999999999998</v>
      </c>
      <c r="AI317" s="9">
        <f>VLOOKUP($C317, Table3[#All], 22, 0)</f>
        <v>0.76670000000000005</v>
      </c>
      <c r="AJ317" s="9"/>
      <c r="AK317" s="9"/>
      <c r="AL317" s="10">
        <f t="shared" si="268"/>
        <v>3</v>
      </c>
      <c r="AM317" s="11"/>
      <c r="AN317" s="9">
        <f>VLOOKUP($C317, Table3[#All], 23, 0)</f>
        <v>1</v>
      </c>
      <c r="AO317" s="9">
        <f>VLOOKUP($C317, Table3[#All], 24, 0)</f>
        <v>0</v>
      </c>
      <c r="AP317" s="9">
        <f>VLOOKUP($C317, Table3[#All], 25, 0)</f>
        <v>0</v>
      </c>
      <c r="AQ317" s="9">
        <f>VLOOKUP($C317, Table3[#All], 26, 0)</f>
        <v>0</v>
      </c>
      <c r="AR317" s="9"/>
      <c r="AS317" s="12">
        <f t="shared" si="269"/>
        <v>1</v>
      </c>
      <c r="AT317" s="11"/>
      <c r="AU317" s="9">
        <f>VLOOKUP($C317, Table3[#All], 27, 0)</f>
        <v>0.6774</v>
      </c>
      <c r="AV317" s="9">
        <f>VLOOKUP($C317, Table3[#All], 28, 0)</f>
        <v>0.1613</v>
      </c>
      <c r="AW317" s="9">
        <f>VLOOKUP($C317, Table3[#All], 29, 0)</f>
        <v>0.1613</v>
      </c>
      <c r="AX317" s="9"/>
      <c r="AY317" s="9"/>
      <c r="AZ317" s="10">
        <f t="shared" si="298"/>
        <v>2</v>
      </c>
      <c r="BA317" s="11"/>
      <c r="BB317" s="9">
        <f>VLOOKUP($C317, Table3[#All], 30, 0)</f>
        <v>6.4500000000000002E-2</v>
      </c>
      <c r="BC317" s="9">
        <f>VLOOKUP($C317, Table3[#All], 31, 0)</f>
        <v>0.6452</v>
      </c>
      <c r="BD317" s="9">
        <f>VLOOKUP($C317, Table3[#All], 32, 0)</f>
        <v>0.2903</v>
      </c>
      <c r="BE317" s="9">
        <f>VLOOKUP($C317, Table3[#All], 33, 0)</f>
        <v>0</v>
      </c>
      <c r="BF317" s="9"/>
      <c r="BG317" s="10">
        <f t="shared" si="299"/>
        <v>3</v>
      </c>
      <c r="BH317" s="81"/>
      <c r="BI317" s="9">
        <f>VLOOKUP($C317, Table3[#All], 34, 0)</f>
        <v>0</v>
      </c>
      <c r="BJ317" s="9">
        <f>VLOOKUP($C317, Table3[#All], 35, 0)</f>
        <v>0</v>
      </c>
      <c r="BK317" s="9">
        <f>VLOOKUP($C317, Table3[#All], 36, 0)</f>
        <v>9.0899999999999995E-2</v>
      </c>
      <c r="BL317" s="9">
        <f>VLOOKUP($C317, Table3[#All], 37, 0)</f>
        <v>0.90910000000000002</v>
      </c>
      <c r="BM317" s="9">
        <f>VLOOKUP($C317, Table3[#All], 38, 0)</f>
        <v>0</v>
      </c>
      <c r="BN317" s="10">
        <f t="shared" si="300"/>
        <v>4</v>
      </c>
      <c r="BO317" s="11"/>
      <c r="BP317" s="9">
        <f>VLOOKUP($C317, Table3[#All], 39, 0)</f>
        <v>0.2903</v>
      </c>
      <c r="BQ317" s="9">
        <f>VLOOKUP($C317, Table3[#All], 40, 0)</f>
        <v>0.2581</v>
      </c>
      <c r="BR317" s="9">
        <f>VLOOKUP($C317, Table3[#All], 41, 0)</f>
        <v>0.45159999999999995</v>
      </c>
      <c r="BS317" s="9">
        <f>VLOOKUP($C317, Table3[#All], 42, 0)</f>
        <v>0</v>
      </c>
      <c r="BT317" s="9"/>
      <c r="BU317" s="10">
        <f t="shared" si="270"/>
        <v>3</v>
      </c>
      <c r="BV317" s="11"/>
      <c r="BW317" s="9">
        <f>VLOOKUP($C317, Table3[#All], 43, 0)</f>
        <v>0</v>
      </c>
      <c r="BX317" s="9">
        <f>VLOOKUP($C317, Table3[#All], 44, 0)</f>
        <v>0.90319999999999989</v>
      </c>
      <c r="BY317" s="9">
        <f>VLOOKUP($C317, Table3[#All], 45, 0)</f>
        <v>9.6799999999999997E-2</v>
      </c>
      <c r="BZ317" s="9"/>
      <c r="CA317" s="9"/>
      <c r="CB317" s="10">
        <f t="shared" si="271"/>
        <v>2</v>
      </c>
      <c r="CC317" s="81"/>
      <c r="CD317" s="9">
        <f>VLOOKUP($C317, Table3[#All], 46, 0)</f>
        <v>0.9677</v>
      </c>
      <c r="CE317" s="9">
        <f>VLOOKUP($C317, Table3[#All], 47, 0)</f>
        <v>0</v>
      </c>
      <c r="CF317" s="9">
        <f>VLOOKUP($C317, Table3[#All], 48, 0)</f>
        <v>0</v>
      </c>
      <c r="CG317" s="9">
        <f>VLOOKUP($C317, Table3[#All], 49, 0)</f>
        <v>0</v>
      </c>
      <c r="CH317" s="9">
        <f>VLOOKUP($C317, Table3[#All], 50, 0)</f>
        <v>3.2300000000000002E-2</v>
      </c>
      <c r="CI317" s="12">
        <f t="shared" si="272"/>
        <v>1</v>
      </c>
      <c r="CJ317" s="13"/>
      <c r="CK317" s="9">
        <f>VLOOKUP($C317, Table3[#All], 51, 0)</f>
        <v>0.2903</v>
      </c>
      <c r="CL317" s="9">
        <f>VLOOKUP($C317, Table3[#All], 52, 0)</f>
        <v>0.6129</v>
      </c>
      <c r="CM317" s="9">
        <f>VLOOKUP($C317, Table3[#All], 53, 0)</f>
        <v>9.6799999999999997E-2</v>
      </c>
      <c r="CN317" s="9">
        <f>VLOOKUP($C317, Table3[#All], 54, 0)</f>
        <v>0</v>
      </c>
      <c r="CO317" s="9"/>
      <c r="CP317" s="10">
        <f t="shared" si="273"/>
        <v>2</v>
      </c>
      <c r="CQ317" s="11"/>
      <c r="CR317" s="9">
        <f>VLOOKUP($C317, Table3[#All], 55, 0)</f>
        <v>3.2300000000000002E-2</v>
      </c>
      <c r="CS317" s="9">
        <f>VLOOKUP($C317, Table3[#All], 56, 0)</f>
        <v>0.2581</v>
      </c>
      <c r="CT317" s="9">
        <f>VLOOKUP($C317, Table3[#All], 57, 0)</f>
        <v>0.2581</v>
      </c>
      <c r="CU317" s="9">
        <f>VLOOKUP($C317, Table3[#All], 58, 0)</f>
        <v>0.2581</v>
      </c>
      <c r="CV317" s="9">
        <f>VLOOKUP($C317, Table3[#All], 59, 0)</f>
        <v>0.19350000000000001</v>
      </c>
      <c r="CW317" s="14">
        <f t="shared" si="274"/>
        <v>4</v>
      </c>
      <c r="CX317" s="81"/>
      <c r="CY317" s="9">
        <f>VLOOKUP($C317, Table3[#All], 60, 0)</f>
        <v>0</v>
      </c>
      <c r="CZ317" s="9">
        <f>VLOOKUP($C317, Table3[#All], 61, 0)</f>
        <v>0.45159999999999995</v>
      </c>
      <c r="DA317" s="9">
        <f>VLOOKUP($C317, Table3[#All], 62, 0)</f>
        <v>0.4839</v>
      </c>
      <c r="DB317" s="9">
        <f>VLOOKUP($C317, Table3[#All], 63, 0)</f>
        <v>6.4500000000000002E-2</v>
      </c>
      <c r="DC317" s="9">
        <f>VLOOKUP($C317, Table3[#All], 64, 0)</f>
        <v>0</v>
      </c>
      <c r="DD317" s="10">
        <f t="shared" si="275"/>
        <v>3</v>
      </c>
      <c r="DE317" s="11"/>
      <c r="DF317" s="9">
        <f>VLOOKUP($C317, Table3[#All], 65, 0)</f>
        <v>0.6129</v>
      </c>
      <c r="DG317" s="9"/>
      <c r="DH317" s="9">
        <f>VLOOKUP($C317, Table3[#All], 66, 0)</f>
        <v>0.1613</v>
      </c>
      <c r="DI317" s="9"/>
      <c r="DJ317" s="9">
        <f>VLOOKUP($C317, Table3[#All], 67, 0)</f>
        <v>0.22579999999999997</v>
      </c>
      <c r="DK317" s="14">
        <f t="shared" si="276"/>
        <v>3</v>
      </c>
      <c r="DL317" s="11"/>
      <c r="DM317" s="9">
        <f>VLOOKUP($C317, Table3[#All], 68, 0)</f>
        <v>0.6452</v>
      </c>
      <c r="DN317" s="9"/>
      <c r="DO317" s="9">
        <f>VLOOKUP($C317, Table3[#All], 69, 0)</f>
        <v>0.35479999999999995</v>
      </c>
      <c r="DP317" s="9">
        <f>VLOOKUP($C317, Table3[#All], 70, 0)</f>
        <v>0</v>
      </c>
      <c r="DQ317" s="9"/>
      <c r="DR317" s="14">
        <f t="shared" si="277"/>
        <v>3</v>
      </c>
      <c r="DS317" s="11"/>
      <c r="DT317" s="9">
        <f>VLOOKUP($C317, Table3[#All], 71, 0)</f>
        <v>0</v>
      </c>
      <c r="DU317" s="9">
        <f>VLOOKUP($C317, Table3[#All], 72, 0)</f>
        <v>0.1613</v>
      </c>
      <c r="DV317" s="9">
        <f>VLOOKUP($C317, Table3[#All], 73, 0)</f>
        <v>0.35479999999999995</v>
      </c>
      <c r="DW317" s="9">
        <f>VLOOKUP($C317, Table3[#All], 74, 0)</f>
        <v>0.3871</v>
      </c>
      <c r="DX317" s="9">
        <f>VLOOKUP($C317, Table3[#All], 75, 0)</f>
        <v>9.6799999999999997E-2</v>
      </c>
      <c r="DY317" s="12">
        <f t="shared" si="302"/>
        <v>4</v>
      </c>
      <c r="DZ317" s="11"/>
      <c r="EA317" s="9">
        <f>VLOOKUP($C317, Table3[#All], 76, 0)</f>
        <v>1</v>
      </c>
      <c r="EB317" s="9">
        <f>VLOOKUP($C317, Table3[#All], 77, 0)</f>
        <v>0</v>
      </c>
      <c r="EC317" s="9">
        <f>VLOOKUP($C317, Table3[#All], 78, 0)</f>
        <v>0</v>
      </c>
      <c r="ED317" s="9">
        <f>VLOOKUP($C317, Table3[#All], 79, 0)</f>
        <v>0</v>
      </c>
      <c r="EE317" s="9">
        <f>VLOOKUP($C317, Table3[#All], 80, 0)</f>
        <v>0</v>
      </c>
      <c r="EF317" s="10">
        <f t="shared" si="278"/>
        <v>1</v>
      </c>
      <c r="EG317" s="9"/>
      <c r="EH317" s="9">
        <f>VLOOKUP($C317, Table3[#All], 81, 0)</f>
        <v>0</v>
      </c>
      <c r="EI317" s="9">
        <f>VLOOKUP($C317, Table3[#All], 82, 0)</f>
        <v>0</v>
      </c>
      <c r="EJ317" s="9">
        <f>VLOOKUP($C317, Table3[#All], 83, 0)</f>
        <v>0</v>
      </c>
      <c r="EK317" s="9">
        <f>VLOOKUP($C317, Table3[#All], 84, 0)</f>
        <v>1</v>
      </c>
      <c r="EL317" s="9">
        <f>VLOOKUP($C317, Table3[#All], 85, 0)</f>
        <v>0</v>
      </c>
      <c r="EM317" s="14">
        <f t="shared" si="279"/>
        <v>4</v>
      </c>
      <c r="EN317" s="11"/>
      <c r="EO317" s="9">
        <f>VLOOKUP($C317, Table3[#All], 86, 0)</f>
        <v>9.6799999999999997E-2</v>
      </c>
      <c r="EP317" s="9"/>
      <c r="EQ317" s="9">
        <f>VLOOKUP($C317, Table3[#All], 87, 0)</f>
        <v>0.90319999999999989</v>
      </c>
      <c r="ER317" s="9"/>
      <c r="ES317" s="9"/>
      <c r="ET317" s="14">
        <f t="shared" si="280"/>
        <v>3</v>
      </c>
      <c r="EU317" s="11"/>
      <c r="EV317" s="9">
        <f>VLOOKUP($C317, Table3[#All], 88, 0)</f>
        <v>1</v>
      </c>
      <c r="EW317" s="9">
        <f>VLOOKUP($C317, Table3[#All], 89, 0)</f>
        <v>0</v>
      </c>
      <c r="EX317" s="9">
        <f>VLOOKUP($C317, Table3[#All], 90, 0)</f>
        <v>0</v>
      </c>
      <c r="EY317" s="9">
        <f>VLOOKUP($C317, Table3[#All], 91, 0)</f>
        <v>0</v>
      </c>
      <c r="EZ317" s="9">
        <f>VLOOKUP($C317, Table3[#All], 92, 0)</f>
        <v>0</v>
      </c>
      <c r="FA317" s="12">
        <f t="shared" si="281"/>
        <v>1</v>
      </c>
      <c r="FB317" s="11"/>
      <c r="FC317" s="9">
        <f>VLOOKUP($C317, Table3[#All], 93, 0)</f>
        <v>0</v>
      </c>
      <c r="FD317" s="9">
        <f>VLOOKUP($C317, Table3[#All], 94, 0)</f>
        <v>0.2903</v>
      </c>
      <c r="FE317" s="9">
        <f>VLOOKUP($C317, Table3[#All], 95, 0)</f>
        <v>0.7097</v>
      </c>
      <c r="FF317" s="9">
        <f>VLOOKUP($C317, Table3[#All], 96, 0)</f>
        <v>0</v>
      </c>
      <c r="FG317" s="9"/>
      <c r="FH317" s="10">
        <f t="shared" si="282"/>
        <v>3</v>
      </c>
      <c r="FI317" s="11"/>
      <c r="FJ317" s="9">
        <f>VLOOKUP($C317, Table3[#All], 97, 0)</f>
        <v>0</v>
      </c>
      <c r="FK317" s="9">
        <f>VLOOKUP($C317, Table3[#All], 98, 0)</f>
        <v>0</v>
      </c>
      <c r="FL317" s="9">
        <f>VLOOKUP($C317, Table3[#All], 99, 0)</f>
        <v>0</v>
      </c>
      <c r="FM317" s="9">
        <f>VLOOKUP($C317, Table3[#All], 100, 0)</f>
        <v>0</v>
      </c>
      <c r="FN317" s="9">
        <f>VLOOKUP($C317, Table3[#All], 101, 0)</f>
        <v>1</v>
      </c>
      <c r="FO317" s="14">
        <f t="shared" si="283"/>
        <v>5</v>
      </c>
      <c r="FP317" s="11"/>
      <c r="FQ317" s="9">
        <f>VLOOKUP($C317, Table3[#All], 102, 0)</f>
        <v>0.7742</v>
      </c>
      <c r="FR317" s="9">
        <f>VLOOKUP($C317, Table3[#All], 103, 0)</f>
        <v>0.19350000000000001</v>
      </c>
      <c r="FS317" s="9">
        <f>VLOOKUP($C317, Table3[#All], 104, 0)</f>
        <v>0</v>
      </c>
      <c r="FT317" s="9">
        <f>VLOOKUP($C317, Table3[#All], 105, 0)</f>
        <v>3.2300000000000002E-2</v>
      </c>
      <c r="FU317" s="9">
        <v>0</v>
      </c>
      <c r="FV317" s="10">
        <f t="shared" si="284"/>
        <v>1</v>
      </c>
      <c r="FW317" s="11"/>
      <c r="FX317" s="9">
        <f>VLOOKUP($C317, Table3[#All], 106, 0)</f>
        <v>0.129</v>
      </c>
      <c r="FY317" s="9"/>
      <c r="FZ317" s="9">
        <f>VLOOKUP($C317, Table3[#All], 107, 0)</f>
        <v>0.45159999999999995</v>
      </c>
      <c r="GA317" s="9">
        <f>VLOOKUP($C317, Table3[#All], 108, 0)</f>
        <v>0.4194</v>
      </c>
      <c r="GB317" s="9"/>
      <c r="GC317" s="10">
        <f t="shared" si="301"/>
        <v>4</v>
      </c>
      <c r="GD317" s="81"/>
      <c r="GE317" s="9">
        <f>VLOOKUP($C317, Table3[#All], 109, 0)</f>
        <v>0</v>
      </c>
      <c r="GF317" s="9">
        <f>VLOOKUP($C317, Table3[#All], 110, 0)</f>
        <v>0.32140000000000002</v>
      </c>
      <c r="GG317" s="9">
        <f>VLOOKUP($C317, Table3[#All], 111, 0)</f>
        <v>0.67859999999999998</v>
      </c>
      <c r="GH317" s="9"/>
      <c r="GI317" s="9">
        <f>VLOOKUP($C317, Table3[#All], 112, 0)</f>
        <v>0</v>
      </c>
      <c r="GJ317" s="12">
        <f t="shared" si="285"/>
        <v>3</v>
      </c>
      <c r="GK317" s="11"/>
      <c r="GL317" s="9">
        <f>VLOOKUP($C317, Table3[#All], 113, 0)</f>
        <v>0</v>
      </c>
      <c r="GM317" s="9">
        <f>VLOOKUP($C317, Table3[#All], 114, 0)</f>
        <v>0</v>
      </c>
      <c r="GN317" s="9">
        <f>VLOOKUP($C317, Table3[#All], 115, 0)</f>
        <v>0.45159999999999995</v>
      </c>
      <c r="GO317" s="9">
        <f>VLOOKUP($C317, Table3[#All], 116, 0)</f>
        <v>0.5484</v>
      </c>
      <c r="GP317" s="9"/>
      <c r="GQ317" s="10">
        <f t="shared" si="286"/>
        <v>4</v>
      </c>
      <c r="GR317" s="11"/>
      <c r="GS317" s="9">
        <f>VLOOKUP($C317, Table2[#All], 3, 0)</f>
        <v>0</v>
      </c>
      <c r="GT317" s="9">
        <f>VLOOKUP($C317, Table2[#All], 4, 0)</f>
        <v>0</v>
      </c>
      <c r="GU317" s="9">
        <f>VLOOKUP($C317, Table2[#All], 5, 0)</f>
        <v>0</v>
      </c>
      <c r="GV317" s="9">
        <f>VLOOKUP($C317, Table2[#All], 6, 0)</f>
        <v>1</v>
      </c>
      <c r="GW317" s="9">
        <f>VLOOKUP($C317, Table2[#All], 7, 0)</f>
        <v>0</v>
      </c>
      <c r="GX317" s="10">
        <f t="shared" si="287"/>
        <v>4</v>
      </c>
      <c r="GY317" s="11"/>
      <c r="GZ317" s="9">
        <v>0</v>
      </c>
      <c r="HA317" s="9">
        <v>1</v>
      </c>
      <c r="HB317" s="9">
        <v>0</v>
      </c>
      <c r="HC317" s="9">
        <v>0</v>
      </c>
      <c r="HD317" s="9"/>
      <c r="HE317" s="10">
        <f t="shared" si="288"/>
        <v>2</v>
      </c>
      <c r="HF317" s="11"/>
      <c r="HG317" s="9">
        <f>VLOOKUP($C317, Table5[#All], 2, 0)</f>
        <v>0</v>
      </c>
      <c r="HH317" s="9">
        <f>VLOOKUP($C317, Table5[#All], 3, 0)</f>
        <v>0</v>
      </c>
      <c r="HI317" s="9">
        <f>VLOOKUP($C317, Table5[#All], 4, 0)</f>
        <v>0</v>
      </c>
      <c r="HJ317" s="9">
        <f>VLOOKUP($C317, Table5[#All], 5, 0)</f>
        <v>0</v>
      </c>
      <c r="HK317" s="9">
        <f>VLOOKUP($C317, Table5[#All], 6, 0)</f>
        <v>1</v>
      </c>
      <c r="HL317" s="10">
        <f t="shared" si="289"/>
        <v>5</v>
      </c>
      <c r="HM317" s="11"/>
      <c r="HN317" s="9">
        <f>VLOOKUP($C317, Table5[#All], 7, 0)</f>
        <v>0</v>
      </c>
      <c r="HO317" s="9">
        <f>VLOOKUP($C317, Table5[#All], 8, 0)</f>
        <v>0</v>
      </c>
      <c r="HP317" s="9">
        <f>VLOOKUP($C317, Table5[#All], 9, 0)</f>
        <v>0</v>
      </c>
      <c r="HQ317" s="9">
        <f>VLOOKUP($C317, Table5[#All], 10, 0)</f>
        <v>1</v>
      </c>
      <c r="HR317" s="9">
        <f>VLOOKUP($C317, Table5[#All], 11, 0)</f>
        <v>0</v>
      </c>
      <c r="HS317" s="10">
        <f t="shared" si="290"/>
        <v>4</v>
      </c>
      <c r="HT317" s="11"/>
      <c r="HU317" s="9">
        <f>VLOOKUP($C317, Table5[#All], 12, 0)</f>
        <v>1</v>
      </c>
      <c r="HV317" s="9">
        <f>VLOOKUP($C317, Table5[#All], 13, 0)</f>
        <v>0</v>
      </c>
      <c r="HW317" s="9">
        <f>VLOOKUP($C317, Table5[#All], 14, 0)</f>
        <v>0</v>
      </c>
      <c r="HX317" s="9">
        <f>VLOOKUP($C317, Table5[#All], 15, 0)</f>
        <v>0</v>
      </c>
      <c r="HY317" s="9">
        <f>VLOOKUP($C317, Table5[#All], 16, 0)</f>
        <v>0</v>
      </c>
      <c r="HZ317" s="10">
        <f t="shared" si="291"/>
        <v>1</v>
      </c>
      <c r="IA317" s="11"/>
      <c r="IB317" s="9">
        <f>VLOOKUP($C317, Table5[#All], 17, 0)</f>
        <v>1</v>
      </c>
      <c r="IC317" s="9">
        <f>VLOOKUP($C317, Table5[#All], 18, 0)</f>
        <v>0</v>
      </c>
      <c r="ID317" s="9">
        <f>VLOOKUP($C317, Table5[#All], 19, 0)</f>
        <v>0</v>
      </c>
      <c r="IE317" s="9">
        <f>VLOOKUP($C317, Table5[#All], 20, 0)</f>
        <v>0</v>
      </c>
      <c r="IF317" s="9">
        <f>VLOOKUP($C317, Table5[#All], 21, 0)</f>
        <v>0</v>
      </c>
      <c r="IG317" s="10">
        <f t="shared" si="292"/>
        <v>1</v>
      </c>
      <c r="IH317" s="11"/>
      <c r="II317" s="9">
        <f>VLOOKUP($C317, Table5[#All], 22, 0)</f>
        <v>1</v>
      </c>
      <c r="IJ317" s="9">
        <f>VLOOKUP($C317, Table5[#All], 23, 0)</f>
        <v>0</v>
      </c>
      <c r="IK317" s="9">
        <f>VLOOKUP($C317, Table5[#All], 24, 0)</f>
        <v>0</v>
      </c>
      <c r="IL317" s="9">
        <f>VLOOKUP($C317, Table5[#All], 25, 0)</f>
        <v>0</v>
      </c>
      <c r="IM317" s="9">
        <f>VLOOKUP($C317, Table5[#All], 26, 0)</f>
        <v>0</v>
      </c>
      <c r="IN317" s="10">
        <f t="shared" si="293"/>
        <v>1</v>
      </c>
      <c r="IO317" s="11"/>
      <c r="IP317" s="9">
        <v>1</v>
      </c>
      <c r="IQ317" s="9">
        <v>0</v>
      </c>
      <c r="IR317" s="9">
        <v>0</v>
      </c>
      <c r="IS317" s="9">
        <v>0</v>
      </c>
      <c r="IT317" s="9">
        <v>0</v>
      </c>
      <c r="IU317" s="10">
        <f t="shared" si="294"/>
        <v>1</v>
      </c>
      <c r="IV317" s="82"/>
    </row>
    <row r="318" spans="1:256" ht="16.3" thickTop="1" thickBot="1" x14ac:dyDescent="0.35">
      <c r="A318" s="16" t="s">
        <v>776</v>
      </c>
      <c r="B318" s="16" t="s">
        <v>784</v>
      </c>
      <c r="C318" s="16" t="s">
        <v>785</v>
      </c>
      <c r="D318" s="11"/>
      <c r="E318" s="9">
        <f>VLOOKUP($C318, Table3[#All], 2, 0)</f>
        <v>0</v>
      </c>
      <c r="F318" s="9"/>
      <c r="G318" s="9">
        <f>VLOOKUP($C318, Table3[#All], 3, 0)</f>
        <v>0</v>
      </c>
      <c r="H318" s="9">
        <f>VLOOKUP($C318, Table3[#All], 4, 0)</f>
        <v>0.55000000000000004</v>
      </c>
      <c r="I318" s="9">
        <f>VLOOKUP($C318, Table3[#All], 5, 0)</f>
        <v>0.45</v>
      </c>
      <c r="J318" s="10">
        <f t="shared" si="295"/>
        <v>5</v>
      </c>
      <c r="K318" s="11"/>
      <c r="L318" s="9">
        <f>VLOOKUP($C318, Table3[#All], 6, 0)</f>
        <v>0</v>
      </c>
      <c r="M318" s="9"/>
      <c r="N318" s="9">
        <f>VLOOKUP($C318, Table3[#All], 7, 0)</f>
        <v>1</v>
      </c>
      <c r="O318" s="9">
        <f>VLOOKUP($C318, Table3[#All], 8, 0)</f>
        <v>0</v>
      </c>
      <c r="P318" s="9">
        <f>VLOOKUP($C318, Table3[#All], 9, 0)</f>
        <v>0</v>
      </c>
      <c r="Q318" s="10">
        <f t="shared" si="296"/>
        <v>3</v>
      </c>
      <c r="R318" s="11"/>
      <c r="S318" s="9">
        <f>VLOOKUP($C318, Table3[#All], 10, 0)</f>
        <v>0</v>
      </c>
      <c r="T318" s="9">
        <f>VLOOKUP($C318, Table3[#All], 11, 0)</f>
        <v>0.05</v>
      </c>
      <c r="U318" s="9">
        <f>VLOOKUP($C318, Table3[#All], 12, 0)</f>
        <v>0.6</v>
      </c>
      <c r="V318" s="9">
        <f>VLOOKUP($C318, Table3[#All], 13, 0)</f>
        <v>0.35</v>
      </c>
      <c r="W318" s="9">
        <f>VLOOKUP($C318, Table3[#All], 14, 0)</f>
        <v>0</v>
      </c>
      <c r="X318" s="10">
        <f t="shared" si="297"/>
        <v>4</v>
      </c>
      <c r="Y318" s="11"/>
      <c r="Z318" s="9">
        <f>VLOOKUP($C318, Table3[#All], 15, 0)</f>
        <v>0</v>
      </c>
      <c r="AA318" s="9">
        <f>VLOOKUP($C318, Table3[#All], 16, 0)</f>
        <v>0.35</v>
      </c>
      <c r="AB318" s="9">
        <f>VLOOKUP($C318, Table3[#All], 17, 0)</f>
        <v>0.5</v>
      </c>
      <c r="AC318" s="9">
        <f>VLOOKUP($C318, Table3[#All], 18, 0)</f>
        <v>0.15</v>
      </c>
      <c r="AD318" s="9">
        <f>VLOOKUP($C318, Table3[#All], 19, 0)</f>
        <v>0</v>
      </c>
      <c r="AE318" s="10">
        <f t="shared" si="267"/>
        <v>3</v>
      </c>
      <c r="AF318" s="11"/>
      <c r="AG318" s="9">
        <f>VLOOKUP($C318, Table3[#All], 20, 0)</f>
        <v>0.05</v>
      </c>
      <c r="AH318" s="9">
        <f>VLOOKUP($C318, Table3[#All], 21, 0)</f>
        <v>0.55000000000000004</v>
      </c>
      <c r="AI318" s="9">
        <f>VLOOKUP($C318, Table3[#All], 22, 0)</f>
        <v>0.4</v>
      </c>
      <c r="AJ318" s="9"/>
      <c r="AK318" s="9"/>
      <c r="AL318" s="10">
        <f t="shared" si="268"/>
        <v>3</v>
      </c>
      <c r="AM318" s="11"/>
      <c r="AN318" s="9">
        <f>VLOOKUP($C318, Table3[#All], 23, 0)</f>
        <v>1</v>
      </c>
      <c r="AO318" s="9">
        <f>VLOOKUP($C318, Table3[#All], 24, 0)</f>
        <v>0</v>
      </c>
      <c r="AP318" s="9">
        <f>VLOOKUP($C318, Table3[#All], 25, 0)</f>
        <v>0</v>
      </c>
      <c r="AQ318" s="9">
        <f>VLOOKUP($C318, Table3[#All], 26, 0)</f>
        <v>0</v>
      </c>
      <c r="AR318" s="9"/>
      <c r="AS318" s="12">
        <f t="shared" si="269"/>
        <v>1</v>
      </c>
      <c r="AT318" s="11"/>
      <c r="AU318" s="9">
        <f>VLOOKUP($C318, Table3[#All], 27, 0)</f>
        <v>0.9</v>
      </c>
      <c r="AV318" s="9">
        <f>VLOOKUP($C318, Table3[#All], 28, 0)</f>
        <v>0</v>
      </c>
      <c r="AW318" s="9">
        <f>VLOOKUP($C318, Table3[#All], 29, 0)</f>
        <v>0.1</v>
      </c>
      <c r="AX318" s="9"/>
      <c r="AY318" s="9"/>
      <c r="AZ318" s="10">
        <f t="shared" si="298"/>
        <v>1</v>
      </c>
      <c r="BA318" s="11"/>
      <c r="BB318" s="9">
        <f>VLOOKUP($C318, Table3[#All], 30, 0)</f>
        <v>0.1</v>
      </c>
      <c r="BC318" s="9">
        <f>VLOOKUP($C318, Table3[#All], 31, 0)</f>
        <v>0.8</v>
      </c>
      <c r="BD318" s="9">
        <f>VLOOKUP($C318, Table3[#All], 32, 0)</f>
        <v>0.1</v>
      </c>
      <c r="BE318" s="9">
        <f>VLOOKUP($C318, Table3[#All], 33, 0)</f>
        <v>0</v>
      </c>
      <c r="BF318" s="9"/>
      <c r="BG318" s="10">
        <f t="shared" si="299"/>
        <v>2</v>
      </c>
      <c r="BH318" s="81"/>
      <c r="BI318" s="9">
        <f>VLOOKUP($C318, Table3[#All], 34, 0)</f>
        <v>0</v>
      </c>
      <c r="BJ318" s="9">
        <f>VLOOKUP($C318, Table3[#All], 35, 0)</f>
        <v>0.33329999999999999</v>
      </c>
      <c r="BK318" s="9">
        <f>VLOOKUP($C318, Table3[#All], 36, 0)</f>
        <v>0.5</v>
      </c>
      <c r="BL318" s="9">
        <f>VLOOKUP($C318, Table3[#All], 37, 0)</f>
        <v>0.16670000000000001</v>
      </c>
      <c r="BM318" s="9">
        <f>VLOOKUP($C318, Table3[#All], 38, 0)</f>
        <v>0</v>
      </c>
      <c r="BN318" s="10">
        <f t="shared" si="300"/>
        <v>3</v>
      </c>
      <c r="BO318" s="11"/>
      <c r="BP318" s="9">
        <f>VLOOKUP($C318, Table3[#All], 39, 0)</f>
        <v>0.05</v>
      </c>
      <c r="BQ318" s="9">
        <f>VLOOKUP($C318, Table3[#All], 40, 0)</f>
        <v>0.25</v>
      </c>
      <c r="BR318" s="9">
        <f>VLOOKUP($C318, Table3[#All], 41, 0)</f>
        <v>0.05</v>
      </c>
      <c r="BS318" s="9">
        <f>VLOOKUP($C318, Table3[#All], 42, 0)</f>
        <v>0.65</v>
      </c>
      <c r="BT318" s="9"/>
      <c r="BU318" s="10">
        <f t="shared" si="270"/>
        <v>4</v>
      </c>
      <c r="BV318" s="11"/>
      <c r="BW318" s="9">
        <f>VLOOKUP($C318, Table3[#All], 43, 0)</f>
        <v>0</v>
      </c>
      <c r="BX318" s="9">
        <f>VLOOKUP($C318, Table3[#All], 44, 0)</f>
        <v>0.95</v>
      </c>
      <c r="BY318" s="9">
        <f>VLOOKUP($C318, Table3[#All], 45, 0)</f>
        <v>0.05</v>
      </c>
      <c r="BZ318" s="9"/>
      <c r="CA318" s="9"/>
      <c r="CB318" s="10">
        <f t="shared" si="271"/>
        <v>2</v>
      </c>
      <c r="CC318" s="81"/>
      <c r="CD318" s="9">
        <f>VLOOKUP($C318, Table3[#All], 46, 0)</f>
        <v>1</v>
      </c>
      <c r="CE318" s="9">
        <f>VLOOKUP($C318, Table3[#All], 47, 0)</f>
        <v>0</v>
      </c>
      <c r="CF318" s="9">
        <f>VLOOKUP($C318, Table3[#All], 48, 0)</f>
        <v>0</v>
      </c>
      <c r="CG318" s="9">
        <f>VLOOKUP($C318, Table3[#All], 49, 0)</f>
        <v>0</v>
      </c>
      <c r="CH318" s="9">
        <f>VLOOKUP($C318, Table3[#All], 50, 0)</f>
        <v>0</v>
      </c>
      <c r="CI318" s="12">
        <f t="shared" si="272"/>
        <v>1</v>
      </c>
      <c r="CJ318" s="13"/>
      <c r="CK318" s="9">
        <f>VLOOKUP($C318, Table3[#All], 51, 0)</f>
        <v>0.15</v>
      </c>
      <c r="CL318" s="9">
        <f>VLOOKUP($C318, Table3[#All], 52, 0)</f>
        <v>0.75</v>
      </c>
      <c r="CM318" s="9">
        <f>VLOOKUP($C318, Table3[#All], 53, 0)</f>
        <v>0.1</v>
      </c>
      <c r="CN318" s="9">
        <f>VLOOKUP($C318, Table3[#All], 54, 0)</f>
        <v>0</v>
      </c>
      <c r="CO318" s="9"/>
      <c r="CP318" s="10">
        <f t="shared" si="273"/>
        <v>2</v>
      </c>
      <c r="CQ318" s="11"/>
      <c r="CR318" s="9">
        <f>VLOOKUP($C318, Table3[#All], 55, 0)</f>
        <v>0.2</v>
      </c>
      <c r="CS318" s="9">
        <f>VLOOKUP($C318, Table3[#All], 56, 0)</f>
        <v>0.25</v>
      </c>
      <c r="CT318" s="9">
        <f>VLOOKUP($C318, Table3[#All], 57, 0)</f>
        <v>0.4</v>
      </c>
      <c r="CU318" s="9">
        <f>VLOOKUP($C318, Table3[#All], 58, 0)</f>
        <v>0.15</v>
      </c>
      <c r="CV318" s="9">
        <f>VLOOKUP($C318, Table3[#All], 59, 0)</f>
        <v>0</v>
      </c>
      <c r="CW318" s="14">
        <f t="shared" si="274"/>
        <v>3</v>
      </c>
      <c r="CX318" s="81"/>
      <c r="CY318" s="9">
        <f>VLOOKUP($C318, Table3[#All], 60, 0)</f>
        <v>0</v>
      </c>
      <c r="CZ318" s="9">
        <f>VLOOKUP($C318, Table3[#All], 61, 0)</f>
        <v>0.1</v>
      </c>
      <c r="DA318" s="9">
        <f>VLOOKUP($C318, Table3[#All], 62, 0)</f>
        <v>0.75</v>
      </c>
      <c r="DB318" s="9">
        <f>VLOOKUP($C318, Table3[#All], 63, 0)</f>
        <v>0.15</v>
      </c>
      <c r="DC318" s="9">
        <f>VLOOKUP($C318, Table3[#All], 64, 0)</f>
        <v>0</v>
      </c>
      <c r="DD318" s="10">
        <f t="shared" si="275"/>
        <v>3</v>
      </c>
      <c r="DE318" s="11"/>
      <c r="DF318" s="9">
        <f>VLOOKUP($C318, Table3[#All], 65, 0)</f>
        <v>0.95</v>
      </c>
      <c r="DG318" s="9"/>
      <c r="DH318" s="9">
        <f>VLOOKUP($C318, Table3[#All], 66, 0)</f>
        <v>0</v>
      </c>
      <c r="DI318" s="9"/>
      <c r="DJ318" s="9">
        <f>VLOOKUP($C318, Table3[#All], 67, 0)</f>
        <v>0.05</v>
      </c>
      <c r="DK318" s="14">
        <f t="shared" si="276"/>
        <v>1</v>
      </c>
      <c r="DL318" s="11"/>
      <c r="DM318" s="9">
        <f>VLOOKUP($C318, Table3[#All], 68, 0)</f>
        <v>0.9</v>
      </c>
      <c r="DN318" s="9"/>
      <c r="DO318" s="9">
        <f>VLOOKUP($C318, Table3[#All], 69, 0)</f>
        <v>0.1</v>
      </c>
      <c r="DP318" s="9">
        <f>VLOOKUP($C318, Table3[#All], 70, 0)</f>
        <v>0</v>
      </c>
      <c r="DQ318" s="9"/>
      <c r="DR318" s="14">
        <f t="shared" si="277"/>
        <v>1</v>
      </c>
      <c r="DS318" s="11"/>
      <c r="DT318" s="9">
        <f>VLOOKUP($C318, Table3[#All], 71, 0)</f>
        <v>0</v>
      </c>
      <c r="DU318" s="9">
        <f>VLOOKUP($C318, Table3[#All], 72, 0)</f>
        <v>0.5</v>
      </c>
      <c r="DV318" s="9">
        <f>VLOOKUP($C318, Table3[#All], 73, 0)</f>
        <v>0.05</v>
      </c>
      <c r="DW318" s="9">
        <f>VLOOKUP($C318, Table3[#All], 74, 0)</f>
        <v>0.45</v>
      </c>
      <c r="DX318" s="9">
        <f>VLOOKUP($C318, Table3[#All], 75, 0)</f>
        <v>0</v>
      </c>
      <c r="DY318" s="12">
        <f t="shared" si="302"/>
        <v>4</v>
      </c>
      <c r="DZ318" s="11"/>
      <c r="EA318" s="9">
        <f>VLOOKUP($C318, Table3[#All], 76, 0)</f>
        <v>1</v>
      </c>
      <c r="EB318" s="9">
        <f>VLOOKUP($C318, Table3[#All], 77, 0)</f>
        <v>0</v>
      </c>
      <c r="EC318" s="9">
        <f>VLOOKUP($C318, Table3[#All], 78, 0)</f>
        <v>0</v>
      </c>
      <c r="ED318" s="9">
        <f>VLOOKUP($C318, Table3[#All], 79, 0)</f>
        <v>0</v>
      </c>
      <c r="EE318" s="9">
        <f>VLOOKUP($C318, Table3[#All], 80, 0)</f>
        <v>0</v>
      </c>
      <c r="EF318" s="10">
        <f t="shared" si="278"/>
        <v>1</v>
      </c>
      <c r="EG318" s="9"/>
      <c r="EH318" s="9">
        <f>VLOOKUP($C318, Table3[#All], 81, 0)</f>
        <v>1</v>
      </c>
      <c r="EI318" s="9">
        <f>VLOOKUP($C318, Table3[#All], 82, 0)</f>
        <v>0</v>
      </c>
      <c r="EJ318" s="9">
        <f>VLOOKUP($C318, Table3[#All], 83, 0)</f>
        <v>0</v>
      </c>
      <c r="EK318" s="9">
        <f>VLOOKUP($C318, Table3[#All], 84, 0)</f>
        <v>0</v>
      </c>
      <c r="EL318" s="9">
        <f>VLOOKUP($C318, Table3[#All], 85, 0)</f>
        <v>0</v>
      </c>
      <c r="EM318" s="14">
        <f t="shared" si="279"/>
        <v>1</v>
      </c>
      <c r="EN318" s="11"/>
      <c r="EO318" s="9">
        <f>VLOOKUP($C318, Table3[#All], 86, 0)</f>
        <v>0.1</v>
      </c>
      <c r="EP318" s="9"/>
      <c r="EQ318" s="9">
        <f>VLOOKUP($C318, Table3[#All], 87, 0)</f>
        <v>0.9</v>
      </c>
      <c r="ER318" s="9"/>
      <c r="ES318" s="9"/>
      <c r="ET318" s="14">
        <f t="shared" si="280"/>
        <v>3</v>
      </c>
      <c r="EU318" s="11"/>
      <c r="EV318" s="9">
        <f>VLOOKUP($C318, Table3[#All], 88, 0)</f>
        <v>1</v>
      </c>
      <c r="EW318" s="9">
        <f>VLOOKUP($C318, Table3[#All], 89, 0)</f>
        <v>0</v>
      </c>
      <c r="EX318" s="9">
        <f>VLOOKUP($C318, Table3[#All], 90, 0)</f>
        <v>0</v>
      </c>
      <c r="EY318" s="9">
        <f>VLOOKUP($C318, Table3[#All], 91, 0)</f>
        <v>0</v>
      </c>
      <c r="EZ318" s="9">
        <f>VLOOKUP($C318, Table3[#All], 92, 0)</f>
        <v>0</v>
      </c>
      <c r="FA318" s="12">
        <f t="shared" si="281"/>
        <v>1</v>
      </c>
      <c r="FB318" s="11"/>
      <c r="FC318" s="9">
        <f>VLOOKUP($C318, Table3[#All], 93, 0)</f>
        <v>0</v>
      </c>
      <c r="FD318" s="9">
        <f>VLOOKUP($C318, Table3[#All], 94, 0)</f>
        <v>0.2</v>
      </c>
      <c r="FE318" s="9">
        <f>VLOOKUP($C318, Table3[#All], 95, 0)</f>
        <v>0.8</v>
      </c>
      <c r="FF318" s="9">
        <f>VLOOKUP($C318, Table3[#All], 96, 0)</f>
        <v>0</v>
      </c>
      <c r="FG318" s="9"/>
      <c r="FH318" s="10">
        <f t="shared" si="282"/>
        <v>3</v>
      </c>
      <c r="FI318" s="11"/>
      <c r="FJ318" s="9">
        <f>VLOOKUP($C318, Table3[#All], 97, 0)</f>
        <v>0</v>
      </c>
      <c r="FK318" s="9">
        <f>VLOOKUP($C318, Table3[#All], 98, 0)</f>
        <v>0</v>
      </c>
      <c r="FL318" s="9">
        <f>VLOOKUP($C318, Table3[#All], 99, 0)</f>
        <v>0</v>
      </c>
      <c r="FM318" s="9">
        <f>VLOOKUP($C318, Table3[#All], 100, 0)</f>
        <v>0</v>
      </c>
      <c r="FN318" s="9">
        <f>VLOOKUP($C318, Table3[#All], 101, 0)</f>
        <v>1</v>
      </c>
      <c r="FO318" s="14">
        <f t="shared" si="283"/>
        <v>5</v>
      </c>
      <c r="FP318" s="11"/>
      <c r="FQ318" s="9">
        <f>VLOOKUP($C318, Table3[#All], 102, 0)</f>
        <v>0.7</v>
      </c>
      <c r="FR318" s="9">
        <f>VLOOKUP($C318, Table3[#All], 103, 0)</f>
        <v>0.3</v>
      </c>
      <c r="FS318" s="9">
        <f>VLOOKUP($C318, Table3[#All], 104, 0)</f>
        <v>0</v>
      </c>
      <c r="FT318" s="9">
        <f>VLOOKUP($C318, Table3[#All], 105, 0)</f>
        <v>0</v>
      </c>
      <c r="FU318" s="9">
        <v>0</v>
      </c>
      <c r="FV318" s="10">
        <f t="shared" si="284"/>
        <v>2</v>
      </c>
      <c r="FW318" s="11"/>
      <c r="FX318" s="9">
        <f>VLOOKUP($C318, Table3[#All], 106, 0)</f>
        <v>0.4</v>
      </c>
      <c r="FY318" s="9"/>
      <c r="FZ318" s="9">
        <f>VLOOKUP($C318, Table3[#All], 107, 0)</f>
        <v>0.4</v>
      </c>
      <c r="GA318" s="9">
        <f>VLOOKUP($C318, Table3[#All], 108, 0)</f>
        <v>0.2</v>
      </c>
      <c r="GB318" s="9"/>
      <c r="GC318" s="10">
        <f t="shared" si="301"/>
        <v>3</v>
      </c>
      <c r="GD318" s="81"/>
      <c r="GE318" s="9">
        <f>VLOOKUP($C318, Table3[#All], 109, 0)</f>
        <v>0</v>
      </c>
      <c r="GF318" s="9">
        <f>VLOOKUP($C318, Table3[#All], 110, 0)</f>
        <v>0.10529999999999999</v>
      </c>
      <c r="GG318" s="9">
        <f>VLOOKUP($C318, Table3[#All], 111, 0)</f>
        <v>0.89469999999999994</v>
      </c>
      <c r="GH318" s="9"/>
      <c r="GI318" s="9">
        <f>VLOOKUP($C318, Table3[#All], 112, 0)</f>
        <v>0</v>
      </c>
      <c r="GJ318" s="12">
        <f t="shared" si="285"/>
        <v>3</v>
      </c>
      <c r="GK318" s="11"/>
      <c r="GL318" s="9">
        <f>VLOOKUP($C318, Table3[#All], 113, 0)</f>
        <v>0</v>
      </c>
      <c r="GM318" s="9">
        <f>VLOOKUP($C318, Table3[#All], 114, 0)</f>
        <v>0.05</v>
      </c>
      <c r="GN318" s="9">
        <f>VLOOKUP($C318, Table3[#All], 115, 0)</f>
        <v>0.4</v>
      </c>
      <c r="GO318" s="9">
        <f>VLOOKUP($C318, Table3[#All], 116, 0)</f>
        <v>0.55000000000000004</v>
      </c>
      <c r="GP318" s="9"/>
      <c r="GQ318" s="10">
        <f t="shared" si="286"/>
        <v>4</v>
      </c>
      <c r="GR318" s="11"/>
      <c r="GS318" s="9">
        <f>VLOOKUP($C318, Table2[#All], 3, 0)</f>
        <v>0</v>
      </c>
      <c r="GT318" s="9">
        <f>VLOOKUP($C318, Table2[#All], 4, 0)</f>
        <v>0</v>
      </c>
      <c r="GU318" s="9">
        <f>VLOOKUP($C318, Table2[#All], 5, 0)</f>
        <v>0</v>
      </c>
      <c r="GV318" s="9">
        <f>VLOOKUP($C318, Table2[#All], 6, 0)</f>
        <v>1</v>
      </c>
      <c r="GW318" s="9">
        <f>VLOOKUP($C318, Table2[#All], 7, 0)</f>
        <v>0</v>
      </c>
      <c r="GX318" s="10">
        <f t="shared" si="287"/>
        <v>4</v>
      </c>
      <c r="GY318" s="11"/>
      <c r="GZ318" s="9">
        <v>0</v>
      </c>
      <c r="HA318" s="9">
        <v>1</v>
      </c>
      <c r="HB318" s="9">
        <v>0</v>
      </c>
      <c r="HC318" s="9">
        <v>0</v>
      </c>
      <c r="HD318" s="9"/>
      <c r="HE318" s="10">
        <f t="shared" si="288"/>
        <v>2</v>
      </c>
      <c r="HF318" s="11"/>
      <c r="HG318" s="9">
        <f>VLOOKUP($C318, Table5[#All], 2, 0)</f>
        <v>0</v>
      </c>
      <c r="HH318" s="9">
        <f>VLOOKUP($C318, Table5[#All], 3, 0)</f>
        <v>0</v>
      </c>
      <c r="HI318" s="9">
        <f>VLOOKUP($C318, Table5[#All], 4, 0)</f>
        <v>0</v>
      </c>
      <c r="HJ318" s="9">
        <f>VLOOKUP($C318, Table5[#All], 5, 0)</f>
        <v>0</v>
      </c>
      <c r="HK318" s="9">
        <f>VLOOKUP($C318, Table5[#All], 6, 0)</f>
        <v>1</v>
      </c>
      <c r="HL318" s="10">
        <f t="shared" si="289"/>
        <v>5</v>
      </c>
      <c r="HM318" s="11"/>
      <c r="HN318" s="9">
        <f>VLOOKUP($C318, Table5[#All], 7, 0)</f>
        <v>0</v>
      </c>
      <c r="HO318" s="9">
        <f>VLOOKUP($C318, Table5[#All], 8, 0)</f>
        <v>0</v>
      </c>
      <c r="HP318" s="9">
        <f>VLOOKUP($C318, Table5[#All], 9, 0)</f>
        <v>1</v>
      </c>
      <c r="HQ318" s="9">
        <f>VLOOKUP($C318, Table5[#All], 10, 0)</f>
        <v>0</v>
      </c>
      <c r="HR318" s="9">
        <f>VLOOKUP($C318, Table5[#All], 11, 0)</f>
        <v>0</v>
      </c>
      <c r="HS318" s="10">
        <f t="shared" si="290"/>
        <v>3</v>
      </c>
      <c r="HT318" s="11"/>
      <c r="HU318" s="9">
        <f>VLOOKUP($C318, Table5[#All], 12, 0)</f>
        <v>1</v>
      </c>
      <c r="HV318" s="9">
        <f>VLOOKUP($C318, Table5[#All], 13, 0)</f>
        <v>0</v>
      </c>
      <c r="HW318" s="9">
        <f>VLOOKUP($C318, Table5[#All], 14, 0)</f>
        <v>0</v>
      </c>
      <c r="HX318" s="9">
        <f>VLOOKUP($C318, Table5[#All], 15, 0)</f>
        <v>0</v>
      </c>
      <c r="HY318" s="9">
        <f>VLOOKUP($C318, Table5[#All], 16, 0)</f>
        <v>0</v>
      </c>
      <c r="HZ318" s="10">
        <f t="shared" si="291"/>
        <v>1</v>
      </c>
      <c r="IA318" s="11"/>
      <c r="IB318" s="9">
        <f>VLOOKUP($C318, Table5[#All], 17, 0)</f>
        <v>1</v>
      </c>
      <c r="IC318" s="9">
        <f>VLOOKUP($C318, Table5[#All], 18, 0)</f>
        <v>0</v>
      </c>
      <c r="ID318" s="9">
        <f>VLOOKUP($C318, Table5[#All], 19, 0)</f>
        <v>0</v>
      </c>
      <c r="IE318" s="9">
        <f>VLOOKUP($C318, Table5[#All], 20, 0)</f>
        <v>0</v>
      </c>
      <c r="IF318" s="9">
        <f>VLOOKUP($C318, Table5[#All], 21, 0)</f>
        <v>0</v>
      </c>
      <c r="IG318" s="10">
        <f t="shared" si="292"/>
        <v>1</v>
      </c>
      <c r="IH318" s="11"/>
      <c r="II318" s="9">
        <f>VLOOKUP($C318, Table5[#All], 22, 0)</f>
        <v>1</v>
      </c>
      <c r="IJ318" s="9">
        <f>VLOOKUP($C318, Table5[#All], 23, 0)</f>
        <v>0</v>
      </c>
      <c r="IK318" s="9">
        <f>VLOOKUP($C318, Table5[#All], 24, 0)</f>
        <v>0</v>
      </c>
      <c r="IL318" s="9">
        <f>VLOOKUP($C318, Table5[#All], 25, 0)</f>
        <v>0</v>
      </c>
      <c r="IM318" s="9">
        <f>VLOOKUP($C318, Table5[#All], 26, 0)</f>
        <v>0</v>
      </c>
      <c r="IN318" s="10">
        <f t="shared" si="293"/>
        <v>1</v>
      </c>
      <c r="IO318" s="11"/>
      <c r="IP318" s="9">
        <v>1</v>
      </c>
      <c r="IQ318" s="9">
        <v>0</v>
      </c>
      <c r="IR318" s="9">
        <v>0</v>
      </c>
      <c r="IS318" s="9">
        <v>0</v>
      </c>
      <c r="IT318" s="9">
        <v>0</v>
      </c>
      <c r="IU318" s="10">
        <f t="shared" si="294"/>
        <v>1</v>
      </c>
      <c r="IV318" s="82"/>
    </row>
    <row r="319" spans="1:256" ht="16.3" thickTop="1" thickBot="1" x14ac:dyDescent="0.35">
      <c r="A319" s="16" t="s">
        <v>776</v>
      </c>
      <c r="B319" s="16" t="s">
        <v>786</v>
      </c>
      <c r="C319" s="16" t="s">
        <v>787</v>
      </c>
      <c r="D319" s="11"/>
      <c r="E319" s="9">
        <f>VLOOKUP($C319, Table3[#All], 2, 0)</f>
        <v>0</v>
      </c>
      <c r="F319" s="9"/>
      <c r="G319" s="9">
        <f>VLOOKUP($C319, Table3[#All], 3, 0)</f>
        <v>0</v>
      </c>
      <c r="H319" s="9">
        <f>VLOOKUP($C319, Table3[#All], 4, 0)</f>
        <v>0.2195</v>
      </c>
      <c r="I319" s="9">
        <f>VLOOKUP($C319, Table3[#All], 5, 0)</f>
        <v>0.78049999999999997</v>
      </c>
      <c r="J319" s="10">
        <f t="shared" si="295"/>
        <v>5</v>
      </c>
      <c r="K319" s="11"/>
      <c r="L319" s="9">
        <f>VLOOKUP($C319, Table3[#All], 6, 0)</f>
        <v>0</v>
      </c>
      <c r="M319" s="9"/>
      <c r="N319" s="9">
        <f>VLOOKUP($C319, Table3[#All], 7, 0)</f>
        <v>0</v>
      </c>
      <c r="O319" s="9">
        <f>VLOOKUP($C319, Table3[#All], 8, 0)</f>
        <v>1</v>
      </c>
      <c r="P319" s="9">
        <f>VLOOKUP($C319, Table3[#All], 9, 0)</f>
        <v>0</v>
      </c>
      <c r="Q319" s="10">
        <f t="shared" si="296"/>
        <v>4</v>
      </c>
      <c r="R319" s="11"/>
      <c r="S319" s="9">
        <f>VLOOKUP($C319, Table3[#All], 10, 0)</f>
        <v>0</v>
      </c>
      <c r="T319" s="9">
        <f>VLOOKUP($C319, Table3[#All], 11, 0)</f>
        <v>2.4399999999999998E-2</v>
      </c>
      <c r="U319" s="9">
        <f>VLOOKUP($C319, Table3[#All], 12, 0)</f>
        <v>0.85370000000000001</v>
      </c>
      <c r="V319" s="9">
        <f>VLOOKUP($C319, Table3[#All], 13, 0)</f>
        <v>0.122</v>
      </c>
      <c r="W319" s="9">
        <f>VLOOKUP($C319, Table3[#All], 14, 0)</f>
        <v>0</v>
      </c>
      <c r="X319" s="10">
        <f t="shared" si="297"/>
        <v>3</v>
      </c>
      <c r="Y319" s="11"/>
      <c r="Z319" s="9">
        <f>VLOOKUP($C319, Table3[#All], 15, 0)</f>
        <v>0</v>
      </c>
      <c r="AA319" s="9">
        <f>VLOOKUP($C319, Table3[#All], 16, 0)</f>
        <v>0.122</v>
      </c>
      <c r="AB319" s="9">
        <f>VLOOKUP($C319, Table3[#All], 17, 0)</f>
        <v>0.75609999999999999</v>
      </c>
      <c r="AC319" s="9">
        <f>VLOOKUP($C319, Table3[#All], 18, 0)</f>
        <v>0.122</v>
      </c>
      <c r="AD319" s="9">
        <f>VLOOKUP($C319, Table3[#All], 19, 0)</f>
        <v>0</v>
      </c>
      <c r="AE319" s="10">
        <f t="shared" si="267"/>
        <v>3</v>
      </c>
      <c r="AF319" s="11"/>
      <c r="AG319" s="9">
        <f>VLOOKUP($C319, Table3[#All], 20, 0)</f>
        <v>0</v>
      </c>
      <c r="AH319" s="9">
        <f>VLOOKUP($C319, Table3[#All], 21, 0)</f>
        <v>0.42499999999999999</v>
      </c>
      <c r="AI319" s="9">
        <f>VLOOKUP($C319, Table3[#All], 22, 0)</f>
        <v>0.57499999999999996</v>
      </c>
      <c r="AJ319" s="9"/>
      <c r="AK319" s="9"/>
      <c r="AL319" s="10">
        <f t="shared" si="268"/>
        <v>3</v>
      </c>
      <c r="AM319" s="11"/>
      <c r="AN319" s="9">
        <f>VLOOKUP($C319, Table3[#All], 23, 0)</f>
        <v>1</v>
      </c>
      <c r="AO319" s="9">
        <f>VLOOKUP($C319, Table3[#All], 24, 0)</f>
        <v>0</v>
      </c>
      <c r="AP319" s="9">
        <f>VLOOKUP($C319, Table3[#All], 25, 0)</f>
        <v>0</v>
      </c>
      <c r="AQ319" s="9">
        <f>VLOOKUP($C319, Table3[#All], 26, 0)</f>
        <v>0</v>
      </c>
      <c r="AR319" s="9"/>
      <c r="AS319" s="12">
        <f t="shared" si="269"/>
        <v>1</v>
      </c>
      <c r="AT319" s="11"/>
      <c r="AU319" s="9">
        <f>VLOOKUP($C319, Table3[#All], 27, 0)</f>
        <v>0.70730000000000004</v>
      </c>
      <c r="AV319" s="9">
        <f>VLOOKUP($C319, Table3[#All], 28, 0)</f>
        <v>0.17069999999999999</v>
      </c>
      <c r="AW319" s="9">
        <f>VLOOKUP($C319, Table3[#All], 29, 0)</f>
        <v>0.122</v>
      </c>
      <c r="AX319" s="9"/>
      <c r="AY319" s="9"/>
      <c r="AZ319" s="10">
        <f t="shared" si="298"/>
        <v>2</v>
      </c>
      <c r="BA319" s="11"/>
      <c r="BB319" s="9">
        <f>VLOOKUP($C319, Table3[#All], 30, 0)</f>
        <v>4.8799999999999996E-2</v>
      </c>
      <c r="BC319" s="9">
        <f>VLOOKUP($C319, Table3[#All], 31, 0)</f>
        <v>0.70730000000000004</v>
      </c>
      <c r="BD319" s="9">
        <f>VLOOKUP($C319, Table3[#All], 32, 0)</f>
        <v>0.24390000000000001</v>
      </c>
      <c r="BE319" s="9">
        <f>VLOOKUP($C319, Table3[#All], 33, 0)</f>
        <v>0</v>
      </c>
      <c r="BF319" s="9"/>
      <c r="BG319" s="10">
        <f t="shared" si="299"/>
        <v>2</v>
      </c>
      <c r="BH319" s="81"/>
      <c r="BI319" s="9">
        <f>VLOOKUP($C319, Table3[#All], 34, 0)</f>
        <v>0</v>
      </c>
      <c r="BJ319" s="9">
        <f>VLOOKUP($C319, Table3[#All], 35, 0)</f>
        <v>0.11109999999999999</v>
      </c>
      <c r="BK319" s="9">
        <f>VLOOKUP($C319, Table3[#All], 36, 0)</f>
        <v>0.55559999999999998</v>
      </c>
      <c r="BL319" s="9">
        <f>VLOOKUP($C319, Table3[#All], 37, 0)</f>
        <v>0.33329999999999999</v>
      </c>
      <c r="BM319" s="9">
        <f>VLOOKUP($C319, Table3[#All], 38, 0)</f>
        <v>0</v>
      </c>
      <c r="BN319" s="10">
        <f t="shared" si="300"/>
        <v>4</v>
      </c>
      <c r="BO319" s="11"/>
      <c r="BP319" s="9">
        <f>VLOOKUP($C319, Table3[#All], 39, 0)</f>
        <v>0.29270000000000002</v>
      </c>
      <c r="BQ319" s="9">
        <f>VLOOKUP($C319, Table3[#All], 40, 0)</f>
        <v>0.19510000000000002</v>
      </c>
      <c r="BR319" s="9">
        <f>VLOOKUP($C319, Table3[#All], 41, 0)</f>
        <v>0.31709999999999999</v>
      </c>
      <c r="BS319" s="9">
        <f>VLOOKUP($C319, Table3[#All], 42, 0)</f>
        <v>0.19510000000000002</v>
      </c>
      <c r="BT319" s="9"/>
      <c r="BU319" s="10">
        <f t="shared" si="270"/>
        <v>3</v>
      </c>
      <c r="BV319" s="11"/>
      <c r="BW319" s="9">
        <f>VLOOKUP($C319, Table3[#All], 43, 0)</f>
        <v>0</v>
      </c>
      <c r="BX319" s="9">
        <f>VLOOKUP($C319, Table3[#All], 44, 0)</f>
        <v>0.95120000000000005</v>
      </c>
      <c r="BY319" s="9">
        <f>VLOOKUP($C319, Table3[#All], 45, 0)</f>
        <v>4.8799999999999996E-2</v>
      </c>
      <c r="BZ319" s="9"/>
      <c r="CA319" s="9"/>
      <c r="CB319" s="10">
        <f t="shared" si="271"/>
        <v>2</v>
      </c>
      <c r="CC319" s="81"/>
      <c r="CD319" s="9">
        <f>VLOOKUP($C319, Table3[#All], 46, 0)</f>
        <v>0.97560000000000002</v>
      </c>
      <c r="CE319" s="9">
        <f>VLOOKUP($C319, Table3[#All], 47, 0)</f>
        <v>0</v>
      </c>
      <c r="CF319" s="9">
        <f>VLOOKUP($C319, Table3[#All], 48, 0)</f>
        <v>0</v>
      </c>
      <c r="CG319" s="9">
        <f>VLOOKUP($C319, Table3[#All], 49, 0)</f>
        <v>0</v>
      </c>
      <c r="CH319" s="9">
        <f>VLOOKUP($C319, Table3[#All], 50, 0)</f>
        <v>2.4399999999999998E-2</v>
      </c>
      <c r="CI319" s="12">
        <f t="shared" si="272"/>
        <v>1</v>
      </c>
      <c r="CJ319" s="13"/>
      <c r="CK319" s="9">
        <f>VLOOKUP($C319, Table3[#All], 51, 0)</f>
        <v>0.14630000000000001</v>
      </c>
      <c r="CL319" s="9">
        <f>VLOOKUP($C319, Table3[#All], 52, 0)</f>
        <v>0.78049999999999997</v>
      </c>
      <c r="CM319" s="9">
        <f>VLOOKUP($C319, Table3[#All], 53, 0)</f>
        <v>4.8799999999999996E-2</v>
      </c>
      <c r="CN319" s="9">
        <f>VLOOKUP($C319, Table3[#All], 54, 0)</f>
        <v>2.4399999999999998E-2</v>
      </c>
      <c r="CO319" s="9"/>
      <c r="CP319" s="10">
        <f t="shared" si="273"/>
        <v>2</v>
      </c>
      <c r="CQ319" s="11"/>
      <c r="CR319" s="9">
        <f>VLOOKUP($C319, Table3[#All], 55, 0)</f>
        <v>7.3200000000000001E-2</v>
      </c>
      <c r="CS319" s="9">
        <f>VLOOKUP($C319, Table3[#All], 56, 0)</f>
        <v>7.3200000000000001E-2</v>
      </c>
      <c r="CT319" s="9">
        <f>VLOOKUP($C319, Table3[#All], 57, 0)</f>
        <v>0.56100000000000005</v>
      </c>
      <c r="CU319" s="9">
        <f>VLOOKUP($C319, Table3[#All], 58, 0)</f>
        <v>2.4399999999999998E-2</v>
      </c>
      <c r="CV319" s="9">
        <f>VLOOKUP($C319, Table3[#All], 59, 0)</f>
        <v>0.26829999999999998</v>
      </c>
      <c r="CW319" s="14">
        <f t="shared" si="274"/>
        <v>5</v>
      </c>
      <c r="CX319" s="81"/>
      <c r="CY319" s="9">
        <f>VLOOKUP($C319, Table3[#All], 60, 0)</f>
        <v>0</v>
      </c>
      <c r="CZ319" s="9">
        <f>VLOOKUP($C319, Table3[#All], 61, 0)</f>
        <v>0.36590000000000006</v>
      </c>
      <c r="DA319" s="9">
        <f>VLOOKUP($C319, Table3[#All], 62, 0)</f>
        <v>0.6341</v>
      </c>
      <c r="DB319" s="9">
        <f>VLOOKUP($C319, Table3[#All], 63, 0)</f>
        <v>0</v>
      </c>
      <c r="DC319" s="9">
        <f>VLOOKUP($C319, Table3[#All], 64, 0)</f>
        <v>0</v>
      </c>
      <c r="DD319" s="10">
        <f t="shared" si="275"/>
        <v>3</v>
      </c>
      <c r="DE319" s="11"/>
      <c r="DF319" s="9">
        <f>VLOOKUP($C319, Table3[#All], 65, 0)</f>
        <v>0.6341</v>
      </c>
      <c r="DG319" s="9"/>
      <c r="DH319" s="9">
        <f>VLOOKUP($C319, Table3[#All], 66, 0)</f>
        <v>7.3200000000000001E-2</v>
      </c>
      <c r="DI319" s="9"/>
      <c r="DJ319" s="9">
        <f>VLOOKUP($C319, Table3[#All], 67, 0)</f>
        <v>0.29270000000000002</v>
      </c>
      <c r="DK319" s="14">
        <f t="shared" si="276"/>
        <v>5</v>
      </c>
      <c r="DL319" s="11"/>
      <c r="DM319" s="9">
        <f>VLOOKUP($C319, Table3[#All], 68, 0)</f>
        <v>0.6341</v>
      </c>
      <c r="DN319" s="9"/>
      <c r="DO319" s="9">
        <f>VLOOKUP($C319, Table3[#All], 69, 0)</f>
        <v>0.36590000000000006</v>
      </c>
      <c r="DP319" s="9">
        <f>VLOOKUP($C319, Table3[#All], 70, 0)</f>
        <v>0</v>
      </c>
      <c r="DQ319" s="9"/>
      <c r="DR319" s="14">
        <f t="shared" si="277"/>
        <v>3</v>
      </c>
      <c r="DS319" s="11"/>
      <c r="DT319" s="9">
        <f>VLOOKUP($C319, Table3[#All], 71, 0)</f>
        <v>0</v>
      </c>
      <c r="DU319" s="9">
        <f>VLOOKUP($C319, Table3[#All], 72, 0)</f>
        <v>7.3200000000000001E-2</v>
      </c>
      <c r="DV319" s="9">
        <f>VLOOKUP($C319, Table3[#All], 73, 0)</f>
        <v>0.24390000000000001</v>
      </c>
      <c r="DW319" s="9">
        <f>VLOOKUP($C319, Table3[#All], 74, 0)</f>
        <v>0.65849999999999997</v>
      </c>
      <c r="DX319" s="9">
        <f>VLOOKUP($C319, Table3[#All], 75, 0)</f>
        <v>2.4399999999999998E-2</v>
      </c>
      <c r="DY319" s="12">
        <f t="shared" si="302"/>
        <v>4</v>
      </c>
      <c r="DZ319" s="11"/>
      <c r="EA319" s="9">
        <f>VLOOKUP($C319, Table3[#All], 76, 0)</f>
        <v>1</v>
      </c>
      <c r="EB319" s="9">
        <f>VLOOKUP($C319, Table3[#All], 77, 0)</f>
        <v>0</v>
      </c>
      <c r="EC319" s="9">
        <f>VLOOKUP($C319, Table3[#All], 78, 0)</f>
        <v>0</v>
      </c>
      <c r="ED319" s="9">
        <f>VLOOKUP($C319, Table3[#All], 79, 0)</f>
        <v>0</v>
      </c>
      <c r="EE319" s="9">
        <f>VLOOKUP($C319, Table3[#All], 80, 0)</f>
        <v>0</v>
      </c>
      <c r="EF319" s="10">
        <f t="shared" si="278"/>
        <v>1</v>
      </c>
      <c r="EG319" s="9"/>
      <c r="EH319" s="9">
        <f>VLOOKUP($C319, Table3[#All], 81, 0)</f>
        <v>0</v>
      </c>
      <c r="EI319" s="9">
        <f>VLOOKUP($C319, Table3[#All], 82, 0)</f>
        <v>1</v>
      </c>
      <c r="EJ319" s="9">
        <f>VLOOKUP($C319, Table3[#All], 83, 0)</f>
        <v>0</v>
      </c>
      <c r="EK319" s="9">
        <f>VLOOKUP($C319, Table3[#All], 84, 0)</f>
        <v>0</v>
      </c>
      <c r="EL319" s="9">
        <f>VLOOKUP($C319, Table3[#All], 85, 0)</f>
        <v>0</v>
      </c>
      <c r="EM319" s="14">
        <f t="shared" si="279"/>
        <v>2</v>
      </c>
      <c r="EN319" s="11"/>
      <c r="EO319" s="9">
        <f>VLOOKUP($C319, Table3[#All], 86, 0)</f>
        <v>0.34149999999999997</v>
      </c>
      <c r="EP319" s="9"/>
      <c r="EQ319" s="9">
        <f>VLOOKUP($C319, Table3[#All], 87, 0)</f>
        <v>0.65849999999999997</v>
      </c>
      <c r="ER319" s="9"/>
      <c r="ES319" s="9"/>
      <c r="ET319" s="14">
        <f t="shared" si="280"/>
        <v>3</v>
      </c>
      <c r="EU319" s="11"/>
      <c r="EV319" s="9">
        <f>VLOOKUP($C319, Table3[#All], 88, 0)</f>
        <v>0</v>
      </c>
      <c r="EW319" s="9">
        <f>VLOOKUP($C319, Table3[#All], 89, 0)</f>
        <v>1</v>
      </c>
      <c r="EX319" s="9">
        <f>VLOOKUP($C319, Table3[#All], 90, 0)</f>
        <v>0</v>
      </c>
      <c r="EY319" s="9">
        <f>VLOOKUP($C319, Table3[#All], 91, 0)</f>
        <v>0</v>
      </c>
      <c r="EZ319" s="9">
        <f>VLOOKUP($C319, Table3[#All], 92, 0)</f>
        <v>0</v>
      </c>
      <c r="FA319" s="12">
        <f t="shared" si="281"/>
        <v>2</v>
      </c>
      <c r="FB319" s="11"/>
      <c r="FC319" s="9">
        <f>VLOOKUP($C319, Table3[#All], 93, 0)</f>
        <v>0</v>
      </c>
      <c r="FD319" s="9">
        <f>VLOOKUP($C319, Table3[#All], 94, 0)</f>
        <v>0.14630000000000001</v>
      </c>
      <c r="FE319" s="9">
        <f>VLOOKUP($C319, Table3[#All], 95, 0)</f>
        <v>0.85370000000000001</v>
      </c>
      <c r="FF319" s="9">
        <f>VLOOKUP($C319, Table3[#All], 96, 0)</f>
        <v>0</v>
      </c>
      <c r="FG319" s="9"/>
      <c r="FH319" s="10">
        <f t="shared" si="282"/>
        <v>3</v>
      </c>
      <c r="FI319" s="11"/>
      <c r="FJ319" s="9">
        <f>VLOOKUP($C319, Table3[#All], 97, 0)</f>
        <v>0</v>
      </c>
      <c r="FK319" s="9">
        <f>VLOOKUP($C319, Table3[#All], 98, 0)</f>
        <v>0</v>
      </c>
      <c r="FL319" s="9">
        <f>VLOOKUP($C319, Table3[#All], 99, 0)</f>
        <v>0</v>
      </c>
      <c r="FM319" s="9">
        <f>VLOOKUP($C319, Table3[#All], 100, 0)</f>
        <v>0</v>
      </c>
      <c r="FN319" s="9">
        <f>VLOOKUP($C319, Table3[#All], 101, 0)</f>
        <v>1</v>
      </c>
      <c r="FO319" s="14">
        <f t="shared" si="283"/>
        <v>5</v>
      </c>
      <c r="FP319" s="11"/>
      <c r="FQ319" s="9">
        <f>VLOOKUP($C319, Table3[#All], 102, 0)</f>
        <v>0.70730000000000004</v>
      </c>
      <c r="FR319" s="9">
        <f>VLOOKUP($C319, Table3[#All], 103, 0)</f>
        <v>0.2195</v>
      </c>
      <c r="FS319" s="9">
        <f>VLOOKUP($C319, Table3[#All], 104, 0)</f>
        <v>2.4399999999999998E-2</v>
      </c>
      <c r="FT319" s="9">
        <f>VLOOKUP($C319, Table3[#All], 105, 0)</f>
        <v>4.8799999999999996E-2</v>
      </c>
      <c r="FU319" s="9">
        <v>0</v>
      </c>
      <c r="FV319" s="10">
        <f t="shared" si="284"/>
        <v>2</v>
      </c>
      <c r="FW319" s="11"/>
      <c r="FX319" s="9">
        <f>VLOOKUP($C319, Table3[#All], 106, 0)</f>
        <v>7.3200000000000001E-2</v>
      </c>
      <c r="FY319" s="9"/>
      <c r="FZ319" s="9">
        <f>VLOOKUP($C319, Table3[#All], 107, 0)</f>
        <v>0.56100000000000005</v>
      </c>
      <c r="GA319" s="9">
        <f>VLOOKUP($C319, Table3[#All], 108, 0)</f>
        <v>0.36590000000000006</v>
      </c>
      <c r="GB319" s="9"/>
      <c r="GC319" s="10">
        <f t="shared" si="301"/>
        <v>4</v>
      </c>
      <c r="GD319" s="81"/>
      <c r="GE319" s="9">
        <f>VLOOKUP($C319, Table3[#All], 109, 0)</f>
        <v>0</v>
      </c>
      <c r="GF319" s="9">
        <f>VLOOKUP($C319, Table3[#All], 110, 0)</f>
        <v>0.375</v>
      </c>
      <c r="GG319" s="9">
        <f>VLOOKUP($C319, Table3[#All], 111, 0)</f>
        <v>0.625</v>
      </c>
      <c r="GH319" s="9"/>
      <c r="GI319" s="9">
        <f>VLOOKUP($C319, Table3[#All], 112, 0)</f>
        <v>0</v>
      </c>
      <c r="GJ319" s="12">
        <f t="shared" si="285"/>
        <v>3</v>
      </c>
      <c r="GK319" s="11"/>
      <c r="GL319" s="9">
        <f>VLOOKUP($C319, Table3[#All], 113, 0)</f>
        <v>0</v>
      </c>
      <c r="GM319" s="9">
        <f>VLOOKUP($C319, Table3[#All], 114, 0)</f>
        <v>0</v>
      </c>
      <c r="GN319" s="9">
        <f>VLOOKUP($C319, Table3[#All], 115, 0)</f>
        <v>0.439</v>
      </c>
      <c r="GO319" s="9">
        <f>VLOOKUP($C319, Table3[#All], 116, 0)</f>
        <v>0.56100000000000005</v>
      </c>
      <c r="GP319" s="9"/>
      <c r="GQ319" s="10">
        <f t="shared" si="286"/>
        <v>4</v>
      </c>
      <c r="GR319" s="11"/>
      <c r="GS319" s="9">
        <f>VLOOKUP($C319, Table2[#All], 3, 0)</f>
        <v>0</v>
      </c>
      <c r="GT319" s="9">
        <f>VLOOKUP($C319, Table2[#All], 4, 0)</f>
        <v>0</v>
      </c>
      <c r="GU319" s="9">
        <f>VLOOKUP($C319, Table2[#All], 5, 0)</f>
        <v>0</v>
      </c>
      <c r="GV319" s="9">
        <f>VLOOKUP($C319, Table2[#All], 6, 0)</f>
        <v>1</v>
      </c>
      <c r="GW319" s="9">
        <f>VLOOKUP($C319, Table2[#All], 7, 0)</f>
        <v>0</v>
      </c>
      <c r="GX319" s="10">
        <f t="shared" si="287"/>
        <v>4</v>
      </c>
      <c r="GY319" s="11"/>
      <c r="GZ319" s="9">
        <v>0</v>
      </c>
      <c r="HA319" s="9">
        <v>1</v>
      </c>
      <c r="HB319" s="9">
        <v>0</v>
      </c>
      <c r="HC319" s="9">
        <v>0</v>
      </c>
      <c r="HD319" s="9"/>
      <c r="HE319" s="10">
        <f t="shared" si="288"/>
        <v>2</v>
      </c>
      <c r="HF319" s="11"/>
      <c r="HG319" s="9">
        <f>VLOOKUP($C319, Table5[#All], 2, 0)</f>
        <v>0</v>
      </c>
      <c r="HH319" s="9">
        <f>VLOOKUP($C319, Table5[#All], 3, 0)</f>
        <v>0</v>
      </c>
      <c r="HI319" s="9">
        <f>VLOOKUP($C319, Table5[#All], 4, 0)</f>
        <v>0</v>
      </c>
      <c r="HJ319" s="9">
        <f>VLOOKUP($C319, Table5[#All], 5, 0)</f>
        <v>0</v>
      </c>
      <c r="HK319" s="9">
        <f>VLOOKUP($C319, Table5[#All], 6, 0)</f>
        <v>1</v>
      </c>
      <c r="HL319" s="10">
        <f t="shared" si="289"/>
        <v>5</v>
      </c>
      <c r="HM319" s="11"/>
      <c r="HN319" s="9">
        <f>VLOOKUP($C319, Table5[#All], 7, 0)</f>
        <v>0</v>
      </c>
      <c r="HO319" s="9">
        <f>VLOOKUP($C319, Table5[#All], 8, 0)</f>
        <v>1</v>
      </c>
      <c r="HP319" s="9">
        <f>VLOOKUP($C319, Table5[#All], 9, 0)</f>
        <v>0</v>
      </c>
      <c r="HQ319" s="9">
        <f>VLOOKUP($C319, Table5[#All], 10, 0)</f>
        <v>0</v>
      </c>
      <c r="HR319" s="9">
        <f>VLOOKUP($C319, Table5[#All], 11, 0)</f>
        <v>0</v>
      </c>
      <c r="HS319" s="10">
        <f t="shared" si="290"/>
        <v>2</v>
      </c>
      <c r="HT319" s="11"/>
      <c r="HU319" s="9">
        <f>VLOOKUP($C319, Table5[#All], 12, 0)</f>
        <v>1</v>
      </c>
      <c r="HV319" s="9">
        <f>VLOOKUP($C319, Table5[#All], 13, 0)</f>
        <v>0</v>
      </c>
      <c r="HW319" s="9">
        <f>VLOOKUP($C319, Table5[#All], 14, 0)</f>
        <v>0</v>
      </c>
      <c r="HX319" s="9">
        <f>VLOOKUP($C319, Table5[#All], 15, 0)</f>
        <v>0</v>
      </c>
      <c r="HY319" s="9">
        <f>VLOOKUP($C319, Table5[#All], 16, 0)</f>
        <v>0</v>
      </c>
      <c r="HZ319" s="10">
        <f t="shared" si="291"/>
        <v>1</v>
      </c>
      <c r="IA319" s="11"/>
      <c r="IB319" s="9">
        <f>VLOOKUP($C319, Table5[#All], 17, 0)</f>
        <v>0</v>
      </c>
      <c r="IC319" s="9">
        <f>VLOOKUP($C319, Table5[#All], 18, 0)</f>
        <v>1</v>
      </c>
      <c r="ID319" s="9">
        <f>VLOOKUP($C319, Table5[#All], 19, 0)</f>
        <v>0</v>
      </c>
      <c r="IE319" s="9">
        <f>VLOOKUP($C319, Table5[#All], 20, 0)</f>
        <v>0</v>
      </c>
      <c r="IF319" s="9">
        <f>VLOOKUP($C319, Table5[#All], 21, 0)</f>
        <v>0</v>
      </c>
      <c r="IG319" s="10">
        <f t="shared" si="292"/>
        <v>2</v>
      </c>
      <c r="IH319" s="11"/>
      <c r="II319" s="9">
        <f>VLOOKUP($C319, Table5[#All], 22, 0)</f>
        <v>1</v>
      </c>
      <c r="IJ319" s="9">
        <f>VLOOKUP($C319, Table5[#All], 23, 0)</f>
        <v>0</v>
      </c>
      <c r="IK319" s="9">
        <f>VLOOKUP($C319, Table5[#All], 24, 0)</f>
        <v>0</v>
      </c>
      <c r="IL319" s="9">
        <f>VLOOKUP($C319, Table5[#All], 25, 0)</f>
        <v>0</v>
      </c>
      <c r="IM319" s="9">
        <f>VLOOKUP($C319, Table5[#All], 26, 0)</f>
        <v>0</v>
      </c>
      <c r="IN319" s="10">
        <f t="shared" si="293"/>
        <v>1</v>
      </c>
      <c r="IO319" s="11"/>
      <c r="IP319" s="9">
        <v>1</v>
      </c>
      <c r="IQ319" s="9">
        <v>0</v>
      </c>
      <c r="IR319" s="9">
        <v>0</v>
      </c>
      <c r="IS319" s="9">
        <v>0</v>
      </c>
      <c r="IT319" s="9">
        <v>0</v>
      </c>
      <c r="IU319" s="10">
        <f t="shared" si="294"/>
        <v>1</v>
      </c>
      <c r="IV319" s="82"/>
    </row>
    <row r="320" spans="1:256" ht="16.3" thickTop="1" thickBot="1" x14ac:dyDescent="0.35">
      <c r="A320" s="16" t="s">
        <v>776</v>
      </c>
      <c r="B320" s="16" t="s">
        <v>788</v>
      </c>
      <c r="C320" s="16" t="s">
        <v>789</v>
      </c>
      <c r="D320" s="11"/>
      <c r="E320" s="9">
        <f>VLOOKUP($C320, Table3[#All], 2, 0)</f>
        <v>0</v>
      </c>
      <c r="F320" s="9"/>
      <c r="G320" s="9">
        <f>VLOOKUP($C320, Table3[#All], 3, 0)</f>
        <v>0</v>
      </c>
      <c r="H320" s="9">
        <f>VLOOKUP($C320, Table3[#All], 4, 0)</f>
        <v>0.24</v>
      </c>
      <c r="I320" s="9">
        <f>VLOOKUP($C320, Table3[#All], 5, 0)</f>
        <v>0.76</v>
      </c>
      <c r="J320" s="10">
        <f t="shared" si="295"/>
        <v>5</v>
      </c>
      <c r="K320" s="11"/>
      <c r="L320" s="9">
        <f>VLOOKUP($C320, Table3[#All], 6, 0)</f>
        <v>0</v>
      </c>
      <c r="M320" s="9"/>
      <c r="N320" s="9">
        <f>VLOOKUP($C320, Table3[#All], 7, 0)</f>
        <v>0</v>
      </c>
      <c r="O320" s="9">
        <f>VLOOKUP($C320, Table3[#All], 8, 0)</f>
        <v>1</v>
      </c>
      <c r="P320" s="9">
        <f>VLOOKUP($C320, Table3[#All], 9, 0)</f>
        <v>0</v>
      </c>
      <c r="Q320" s="10">
        <f t="shared" si="296"/>
        <v>4</v>
      </c>
      <c r="R320" s="11"/>
      <c r="S320" s="9">
        <f>VLOOKUP($C320, Table3[#All], 10, 0)</f>
        <v>0</v>
      </c>
      <c r="T320" s="9">
        <f>VLOOKUP($C320, Table3[#All], 11, 0)</f>
        <v>0</v>
      </c>
      <c r="U320" s="9">
        <f>VLOOKUP($C320, Table3[#All], 12, 0)</f>
        <v>0.88</v>
      </c>
      <c r="V320" s="9">
        <f>VLOOKUP($C320, Table3[#All], 13, 0)</f>
        <v>0.12</v>
      </c>
      <c r="W320" s="9">
        <f>VLOOKUP($C320, Table3[#All], 14, 0)</f>
        <v>0</v>
      </c>
      <c r="X320" s="10">
        <f t="shared" si="297"/>
        <v>3</v>
      </c>
      <c r="Y320" s="11"/>
      <c r="Z320" s="9">
        <f>VLOOKUP($C320, Table3[#All], 15, 0)</f>
        <v>0</v>
      </c>
      <c r="AA320" s="9">
        <f>VLOOKUP($C320, Table3[#All], 16, 0)</f>
        <v>0</v>
      </c>
      <c r="AB320" s="9">
        <f>VLOOKUP($C320, Table3[#All], 17, 0)</f>
        <v>0.8</v>
      </c>
      <c r="AC320" s="9">
        <f>VLOOKUP($C320, Table3[#All], 18, 0)</f>
        <v>0.2</v>
      </c>
      <c r="AD320" s="9">
        <f>VLOOKUP($C320, Table3[#All], 19, 0)</f>
        <v>0</v>
      </c>
      <c r="AE320" s="10">
        <f t="shared" si="267"/>
        <v>3</v>
      </c>
      <c r="AF320" s="11"/>
      <c r="AG320" s="9">
        <f>VLOOKUP($C320, Table3[#All], 20, 0)</f>
        <v>0</v>
      </c>
      <c r="AH320" s="9">
        <f>VLOOKUP($C320, Table3[#All], 21, 0)</f>
        <v>0.4</v>
      </c>
      <c r="AI320" s="9">
        <f>VLOOKUP($C320, Table3[#All], 22, 0)</f>
        <v>0.6</v>
      </c>
      <c r="AJ320" s="9"/>
      <c r="AK320" s="9"/>
      <c r="AL320" s="10">
        <f t="shared" si="268"/>
        <v>3</v>
      </c>
      <c r="AM320" s="11"/>
      <c r="AN320" s="9">
        <f>VLOOKUP($C320, Table3[#All], 23, 0)</f>
        <v>1</v>
      </c>
      <c r="AO320" s="9">
        <f>VLOOKUP($C320, Table3[#All], 24, 0)</f>
        <v>0</v>
      </c>
      <c r="AP320" s="9">
        <f>VLOOKUP($C320, Table3[#All], 25, 0)</f>
        <v>0</v>
      </c>
      <c r="AQ320" s="9">
        <f>VLOOKUP($C320, Table3[#All], 26, 0)</f>
        <v>0</v>
      </c>
      <c r="AR320" s="9"/>
      <c r="AS320" s="12">
        <f t="shared" si="269"/>
        <v>1</v>
      </c>
      <c r="AT320" s="11"/>
      <c r="AU320" s="9">
        <f>VLOOKUP($C320, Table3[#All], 27, 0)</f>
        <v>0.4</v>
      </c>
      <c r="AV320" s="9">
        <f>VLOOKUP($C320, Table3[#All], 28, 0)</f>
        <v>0.56000000000000005</v>
      </c>
      <c r="AW320" s="9">
        <f>VLOOKUP($C320, Table3[#All], 29, 0)</f>
        <v>0.04</v>
      </c>
      <c r="AX320" s="9"/>
      <c r="AY320" s="9"/>
      <c r="AZ320" s="10">
        <f t="shared" si="298"/>
        <v>2</v>
      </c>
      <c r="BA320" s="11"/>
      <c r="BB320" s="9">
        <f>VLOOKUP($C320, Table3[#All], 30, 0)</f>
        <v>0</v>
      </c>
      <c r="BC320" s="9">
        <f>VLOOKUP($C320, Table3[#All], 31, 0)</f>
        <v>0.64</v>
      </c>
      <c r="BD320" s="9">
        <f>VLOOKUP($C320, Table3[#All], 32, 0)</f>
        <v>0.36</v>
      </c>
      <c r="BE320" s="9">
        <f>VLOOKUP($C320, Table3[#All], 33, 0)</f>
        <v>0</v>
      </c>
      <c r="BF320" s="9"/>
      <c r="BG320" s="10">
        <f t="shared" si="299"/>
        <v>3</v>
      </c>
      <c r="BH320" s="81"/>
      <c r="BI320" s="9">
        <f>VLOOKUP($C320, Table3[#All], 34, 0)</f>
        <v>0</v>
      </c>
      <c r="BJ320" s="9">
        <f>VLOOKUP($C320, Table3[#All], 35, 0)</f>
        <v>0</v>
      </c>
      <c r="BK320" s="9">
        <f>VLOOKUP($C320, Table3[#All], 36, 0)</f>
        <v>0</v>
      </c>
      <c r="BL320" s="9">
        <f>VLOOKUP($C320, Table3[#All], 37, 0)</f>
        <v>0</v>
      </c>
      <c r="BM320" s="9">
        <f>VLOOKUP($C320, Table3[#All], 38, 0)</f>
        <v>0</v>
      </c>
      <c r="BN320" s="10" t="str">
        <f t="shared" si="300"/>
        <v>N/A</v>
      </c>
      <c r="BO320" s="11"/>
      <c r="BP320" s="9">
        <f>VLOOKUP($C320, Table3[#All], 39, 0)</f>
        <v>0.4</v>
      </c>
      <c r="BQ320" s="9">
        <f>VLOOKUP($C320, Table3[#All], 40, 0)</f>
        <v>0</v>
      </c>
      <c r="BR320" s="9">
        <f>VLOOKUP($C320, Table3[#All], 41, 0)</f>
        <v>0.6</v>
      </c>
      <c r="BS320" s="9">
        <f>VLOOKUP($C320, Table3[#All], 42, 0)</f>
        <v>0</v>
      </c>
      <c r="BT320" s="9"/>
      <c r="BU320" s="10">
        <f t="shared" si="270"/>
        <v>3</v>
      </c>
      <c r="BV320" s="11"/>
      <c r="BW320" s="9">
        <f>VLOOKUP($C320, Table3[#All], 43, 0)</f>
        <v>0</v>
      </c>
      <c r="BX320" s="9">
        <f>VLOOKUP($C320, Table3[#All], 44, 0)</f>
        <v>1</v>
      </c>
      <c r="BY320" s="9">
        <f>VLOOKUP($C320, Table3[#All], 45, 0)</f>
        <v>0</v>
      </c>
      <c r="BZ320" s="9"/>
      <c r="CA320" s="9"/>
      <c r="CB320" s="10">
        <f t="shared" si="271"/>
        <v>2</v>
      </c>
      <c r="CC320" s="81"/>
      <c r="CD320" s="9">
        <f>VLOOKUP($C320, Table3[#All], 46, 0)</f>
        <v>0.96</v>
      </c>
      <c r="CE320" s="9">
        <f>VLOOKUP($C320, Table3[#All], 47, 0)</f>
        <v>0</v>
      </c>
      <c r="CF320" s="9">
        <f>VLOOKUP($C320, Table3[#All], 48, 0)</f>
        <v>0</v>
      </c>
      <c r="CG320" s="9">
        <f>VLOOKUP($C320, Table3[#All], 49, 0)</f>
        <v>0</v>
      </c>
      <c r="CH320" s="9">
        <f>VLOOKUP($C320, Table3[#All], 50, 0)</f>
        <v>0.04</v>
      </c>
      <c r="CI320" s="12">
        <f t="shared" si="272"/>
        <v>1</v>
      </c>
      <c r="CJ320" s="13"/>
      <c r="CK320" s="9">
        <f>VLOOKUP($C320, Table3[#All], 51, 0)</f>
        <v>0</v>
      </c>
      <c r="CL320" s="9">
        <f>VLOOKUP($C320, Table3[#All], 52, 0)</f>
        <v>1</v>
      </c>
      <c r="CM320" s="9">
        <f>VLOOKUP($C320, Table3[#All], 53, 0)</f>
        <v>0</v>
      </c>
      <c r="CN320" s="9">
        <f>VLOOKUP($C320, Table3[#All], 54, 0)</f>
        <v>0</v>
      </c>
      <c r="CO320" s="9"/>
      <c r="CP320" s="10">
        <f t="shared" si="273"/>
        <v>2</v>
      </c>
      <c r="CQ320" s="11"/>
      <c r="CR320" s="9">
        <f>VLOOKUP($C320, Table3[#All], 55, 0)</f>
        <v>0</v>
      </c>
      <c r="CS320" s="9">
        <f>VLOOKUP($C320, Table3[#All], 56, 0)</f>
        <v>0.04</v>
      </c>
      <c r="CT320" s="9">
        <f>VLOOKUP($C320, Table3[#All], 57, 0)</f>
        <v>0.36</v>
      </c>
      <c r="CU320" s="9">
        <f>VLOOKUP($C320, Table3[#All], 58, 0)</f>
        <v>0</v>
      </c>
      <c r="CV320" s="9">
        <f>VLOOKUP($C320, Table3[#All], 59, 0)</f>
        <v>0.6</v>
      </c>
      <c r="CW320" s="14">
        <f t="shared" si="274"/>
        <v>5</v>
      </c>
      <c r="CX320" s="81"/>
      <c r="CY320" s="9">
        <f>VLOOKUP($C320, Table3[#All], 60, 0)</f>
        <v>0</v>
      </c>
      <c r="CZ320" s="9">
        <f>VLOOKUP($C320, Table3[#All], 61, 0)</f>
        <v>0.36</v>
      </c>
      <c r="DA320" s="9">
        <f>VLOOKUP($C320, Table3[#All], 62, 0)</f>
        <v>0.64</v>
      </c>
      <c r="DB320" s="9">
        <f>VLOOKUP($C320, Table3[#All], 63, 0)</f>
        <v>0</v>
      </c>
      <c r="DC320" s="9">
        <f>VLOOKUP($C320, Table3[#All], 64, 0)</f>
        <v>0</v>
      </c>
      <c r="DD320" s="10">
        <f t="shared" si="275"/>
        <v>3</v>
      </c>
      <c r="DE320" s="11"/>
      <c r="DF320" s="9">
        <f>VLOOKUP($C320, Table3[#All], 65, 0)</f>
        <v>0.56000000000000005</v>
      </c>
      <c r="DG320" s="9"/>
      <c r="DH320" s="9">
        <f>VLOOKUP($C320, Table3[#All], 66, 0)</f>
        <v>0.28000000000000003</v>
      </c>
      <c r="DI320" s="9"/>
      <c r="DJ320" s="9">
        <f>VLOOKUP($C320, Table3[#All], 67, 0)</f>
        <v>0.16</v>
      </c>
      <c r="DK320" s="14">
        <f t="shared" si="276"/>
        <v>3</v>
      </c>
      <c r="DL320" s="11"/>
      <c r="DM320" s="9">
        <f>VLOOKUP($C320, Table3[#All], 68, 0)</f>
        <v>0.32</v>
      </c>
      <c r="DN320" s="9"/>
      <c r="DO320" s="9">
        <f>VLOOKUP($C320, Table3[#All], 69, 0)</f>
        <v>0.68</v>
      </c>
      <c r="DP320" s="9">
        <f>VLOOKUP($C320, Table3[#All], 70, 0)</f>
        <v>0</v>
      </c>
      <c r="DQ320" s="9"/>
      <c r="DR320" s="14">
        <f t="shared" si="277"/>
        <v>3</v>
      </c>
      <c r="DS320" s="11"/>
      <c r="DT320" s="9">
        <f>VLOOKUP($C320, Table3[#All], 71, 0)</f>
        <v>0</v>
      </c>
      <c r="DU320" s="9">
        <f>VLOOKUP($C320, Table3[#All], 72, 0)</f>
        <v>0</v>
      </c>
      <c r="DV320" s="9">
        <f>VLOOKUP($C320, Table3[#All], 73, 0)</f>
        <v>0.04</v>
      </c>
      <c r="DW320" s="9">
        <f>VLOOKUP($C320, Table3[#All], 74, 0)</f>
        <v>0.96</v>
      </c>
      <c r="DX320" s="9">
        <f>VLOOKUP($C320, Table3[#All], 75, 0)</f>
        <v>0</v>
      </c>
      <c r="DY320" s="12">
        <f t="shared" si="302"/>
        <v>4</v>
      </c>
      <c r="DZ320" s="11"/>
      <c r="EA320" s="9">
        <f>VLOOKUP($C320, Table3[#All], 76, 0)</f>
        <v>1</v>
      </c>
      <c r="EB320" s="9">
        <f>VLOOKUP($C320, Table3[#All], 77, 0)</f>
        <v>0</v>
      </c>
      <c r="EC320" s="9">
        <f>VLOOKUP($C320, Table3[#All], 78, 0)</f>
        <v>0</v>
      </c>
      <c r="ED320" s="9">
        <f>VLOOKUP($C320, Table3[#All], 79, 0)</f>
        <v>0</v>
      </c>
      <c r="EE320" s="9">
        <f>VLOOKUP($C320, Table3[#All], 80, 0)</f>
        <v>0</v>
      </c>
      <c r="EF320" s="10">
        <f t="shared" si="278"/>
        <v>1</v>
      </c>
      <c r="EG320" s="9"/>
      <c r="EH320" s="9">
        <f>VLOOKUP($C320, Table3[#All], 81, 0)</f>
        <v>0</v>
      </c>
      <c r="EI320" s="9">
        <f>VLOOKUP($C320, Table3[#All], 82, 0)</f>
        <v>1</v>
      </c>
      <c r="EJ320" s="9">
        <f>VLOOKUP($C320, Table3[#All], 83, 0)</f>
        <v>0</v>
      </c>
      <c r="EK320" s="9">
        <f>VLOOKUP($C320, Table3[#All], 84, 0)</f>
        <v>0</v>
      </c>
      <c r="EL320" s="9">
        <f>VLOOKUP($C320, Table3[#All], 85, 0)</f>
        <v>0</v>
      </c>
      <c r="EM320" s="14">
        <f t="shared" si="279"/>
        <v>2</v>
      </c>
      <c r="EN320" s="11"/>
      <c r="EO320" s="9">
        <f>VLOOKUP($C320, Table3[#All], 86, 0)</f>
        <v>0.04</v>
      </c>
      <c r="EP320" s="9"/>
      <c r="EQ320" s="9">
        <f>VLOOKUP($C320, Table3[#All], 87, 0)</f>
        <v>0.96</v>
      </c>
      <c r="ER320" s="9"/>
      <c r="ES320" s="9"/>
      <c r="ET320" s="14">
        <f t="shared" si="280"/>
        <v>3</v>
      </c>
      <c r="EU320" s="11"/>
      <c r="EV320" s="9">
        <f>VLOOKUP($C320, Table3[#All], 88, 0)</f>
        <v>1</v>
      </c>
      <c r="EW320" s="9">
        <f>VLOOKUP($C320, Table3[#All], 89, 0)</f>
        <v>0</v>
      </c>
      <c r="EX320" s="9">
        <f>VLOOKUP($C320, Table3[#All], 90, 0)</f>
        <v>0</v>
      </c>
      <c r="EY320" s="9">
        <f>VLOOKUP($C320, Table3[#All], 91, 0)</f>
        <v>0</v>
      </c>
      <c r="EZ320" s="9">
        <f>VLOOKUP($C320, Table3[#All], 92, 0)</f>
        <v>0</v>
      </c>
      <c r="FA320" s="12">
        <f t="shared" si="281"/>
        <v>1</v>
      </c>
      <c r="FB320" s="11"/>
      <c r="FC320" s="9">
        <f>VLOOKUP($C320, Table3[#All], 93, 0)</f>
        <v>0</v>
      </c>
      <c r="FD320" s="9">
        <f>VLOOKUP($C320, Table3[#All], 94, 0)</f>
        <v>0.08</v>
      </c>
      <c r="FE320" s="9">
        <f>VLOOKUP($C320, Table3[#All], 95, 0)</f>
        <v>0.92</v>
      </c>
      <c r="FF320" s="9">
        <f>VLOOKUP($C320, Table3[#All], 96, 0)</f>
        <v>0</v>
      </c>
      <c r="FG320" s="9"/>
      <c r="FH320" s="10">
        <f t="shared" si="282"/>
        <v>3</v>
      </c>
      <c r="FI320" s="11"/>
      <c r="FJ320" s="9">
        <f>VLOOKUP($C320, Table3[#All], 97, 0)</f>
        <v>0</v>
      </c>
      <c r="FK320" s="9">
        <f>VLOOKUP($C320, Table3[#All], 98, 0)</f>
        <v>0</v>
      </c>
      <c r="FL320" s="9">
        <f>VLOOKUP($C320, Table3[#All], 99, 0)</f>
        <v>0</v>
      </c>
      <c r="FM320" s="9">
        <f>VLOOKUP($C320, Table3[#All], 100, 0)</f>
        <v>0</v>
      </c>
      <c r="FN320" s="9">
        <f>VLOOKUP($C320, Table3[#All], 101, 0)</f>
        <v>1</v>
      </c>
      <c r="FO320" s="14">
        <f t="shared" si="283"/>
        <v>5</v>
      </c>
      <c r="FP320" s="11"/>
      <c r="FQ320" s="9">
        <f>VLOOKUP($C320, Table3[#All], 102, 0)</f>
        <v>0.4</v>
      </c>
      <c r="FR320" s="9">
        <f>VLOOKUP($C320, Table3[#All], 103, 0)</f>
        <v>0.44</v>
      </c>
      <c r="FS320" s="9">
        <f>VLOOKUP($C320, Table3[#All], 104, 0)</f>
        <v>0</v>
      </c>
      <c r="FT320" s="9">
        <f>VLOOKUP($C320, Table3[#All], 105, 0)</f>
        <v>0.16</v>
      </c>
      <c r="FU320" s="9">
        <v>0</v>
      </c>
      <c r="FV320" s="10">
        <f t="shared" si="284"/>
        <v>2</v>
      </c>
      <c r="FW320" s="11"/>
      <c r="FX320" s="9">
        <f>VLOOKUP($C320, Table3[#All], 106, 0)</f>
        <v>0</v>
      </c>
      <c r="FY320" s="9"/>
      <c r="FZ320" s="9">
        <f>VLOOKUP($C320, Table3[#All], 107, 0)</f>
        <v>0.6</v>
      </c>
      <c r="GA320" s="9">
        <f>VLOOKUP($C320, Table3[#All], 108, 0)</f>
        <v>0.4</v>
      </c>
      <c r="GB320" s="9"/>
      <c r="GC320" s="10">
        <f t="shared" si="301"/>
        <v>4</v>
      </c>
      <c r="GD320" s="81"/>
      <c r="GE320" s="9">
        <f>VLOOKUP($C320, Table3[#All], 109, 0)</f>
        <v>0</v>
      </c>
      <c r="GF320" s="9">
        <f>VLOOKUP($C320, Table3[#All], 110, 0)</f>
        <v>0.4</v>
      </c>
      <c r="GG320" s="9">
        <f>VLOOKUP($C320, Table3[#All], 111, 0)</f>
        <v>0.6</v>
      </c>
      <c r="GH320" s="9"/>
      <c r="GI320" s="9">
        <f>VLOOKUP($C320, Table3[#All], 112, 0)</f>
        <v>0</v>
      </c>
      <c r="GJ320" s="12">
        <f t="shared" si="285"/>
        <v>3</v>
      </c>
      <c r="GK320" s="11"/>
      <c r="GL320" s="9">
        <f>VLOOKUP($C320, Table3[#All], 113, 0)</f>
        <v>0</v>
      </c>
      <c r="GM320" s="9">
        <f>VLOOKUP($C320, Table3[#All], 114, 0)</f>
        <v>0</v>
      </c>
      <c r="GN320" s="9">
        <f>VLOOKUP($C320, Table3[#All], 115, 0)</f>
        <v>0.16</v>
      </c>
      <c r="GO320" s="9">
        <f>VLOOKUP($C320, Table3[#All], 116, 0)</f>
        <v>0.84</v>
      </c>
      <c r="GP320" s="9"/>
      <c r="GQ320" s="10">
        <f t="shared" si="286"/>
        <v>4</v>
      </c>
      <c r="GR320" s="11"/>
      <c r="GS320" s="9">
        <f>VLOOKUP($C320, Table2[#All], 3, 0)</f>
        <v>0</v>
      </c>
      <c r="GT320" s="9">
        <f>VLOOKUP($C320, Table2[#All], 4, 0)</f>
        <v>0</v>
      </c>
      <c r="GU320" s="9">
        <f>VLOOKUP($C320, Table2[#All], 5, 0)</f>
        <v>0</v>
      </c>
      <c r="GV320" s="9">
        <f>VLOOKUP($C320, Table2[#All], 6, 0)</f>
        <v>1</v>
      </c>
      <c r="GW320" s="9">
        <f>VLOOKUP($C320, Table2[#All], 7, 0)</f>
        <v>0</v>
      </c>
      <c r="GX320" s="10">
        <f t="shared" si="287"/>
        <v>4</v>
      </c>
      <c r="GY320" s="11"/>
      <c r="GZ320" s="9">
        <v>0</v>
      </c>
      <c r="HA320" s="9">
        <v>1</v>
      </c>
      <c r="HB320" s="9">
        <v>0</v>
      </c>
      <c r="HC320" s="9">
        <v>0</v>
      </c>
      <c r="HD320" s="9"/>
      <c r="HE320" s="10">
        <f t="shared" si="288"/>
        <v>2</v>
      </c>
      <c r="HF320" s="11"/>
      <c r="HG320" s="9">
        <f>VLOOKUP($C320, Table5[#All], 2, 0)</f>
        <v>0</v>
      </c>
      <c r="HH320" s="9">
        <f>VLOOKUP($C320, Table5[#All], 3, 0)</f>
        <v>0</v>
      </c>
      <c r="HI320" s="9">
        <f>VLOOKUP($C320, Table5[#All], 4, 0)</f>
        <v>0</v>
      </c>
      <c r="HJ320" s="9">
        <f>VLOOKUP($C320, Table5[#All], 5, 0)</f>
        <v>1</v>
      </c>
      <c r="HK320" s="9">
        <f>VLOOKUP($C320, Table5[#All], 6, 0)</f>
        <v>0</v>
      </c>
      <c r="HL320" s="10">
        <f t="shared" si="289"/>
        <v>4</v>
      </c>
      <c r="HM320" s="11"/>
      <c r="HN320" s="9">
        <f>VLOOKUP($C320, Table5[#All], 7, 0)</f>
        <v>1</v>
      </c>
      <c r="HO320" s="9">
        <f>VLOOKUP($C320, Table5[#All], 8, 0)</f>
        <v>0</v>
      </c>
      <c r="HP320" s="9">
        <f>VLOOKUP($C320, Table5[#All], 9, 0)</f>
        <v>0</v>
      </c>
      <c r="HQ320" s="9">
        <f>VLOOKUP($C320, Table5[#All], 10, 0)</f>
        <v>0</v>
      </c>
      <c r="HR320" s="9">
        <f>VLOOKUP($C320, Table5[#All], 11, 0)</f>
        <v>0</v>
      </c>
      <c r="HS320" s="10">
        <f t="shared" si="290"/>
        <v>1</v>
      </c>
      <c r="HT320" s="11"/>
      <c r="HU320" s="9">
        <f>VLOOKUP($C320, Table5[#All], 12, 0)</f>
        <v>1</v>
      </c>
      <c r="HV320" s="9">
        <f>VLOOKUP($C320, Table5[#All], 13, 0)</f>
        <v>0</v>
      </c>
      <c r="HW320" s="9">
        <f>VLOOKUP($C320, Table5[#All], 14, 0)</f>
        <v>0</v>
      </c>
      <c r="HX320" s="9">
        <f>VLOOKUP($C320, Table5[#All], 15, 0)</f>
        <v>0</v>
      </c>
      <c r="HY320" s="9">
        <f>VLOOKUP($C320, Table5[#All], 16, 0)</f>
        <v>0</v>
      </c>
      <c r="HZ320" s="10">
        <f t="shared" si="291"/>
        <v>1</v>
      </c>
      <c r="IA320" s="11"/>
      <c r="IB320" s="9">
        <f>VLOOKUP($C320, Table5[#All], 17, 0)</f>
        <v>0</v>
      </c>
      <c r="IC320" s="9">
        <f>VLOOKUP($C320, Table5[#All], 18, 0)</f>
        <v>0</v>
      </c>
      <c r="ID320" s="9">
        <f>VLOOKUP($C320, Table5[#All], 19, 0)</f>
        <v>1</v>
      </c>
      <c r="IE320" s="9">
        <f>VLOOKUP($C320, Table5[#All], 20, 0)</f>
        <v>0</v>
      </c>
      <c r="IF320" s="9">
        <f>VLOOKUP($C320, Table5[#All], 21, 0)</f>
        <v>0</v>
      </c>
      <c r="IG320" s="10">
        <f t="shared" si="292"/>
        <v>3</v>
      </c>
      <c r="IH320" s="11"/>
      <c r="II320" s="9">
        <f>VLOOKUP($C320, Table5[#All], 22, 0)</f>
        <v>1</v>
      </c>
      <c r="IJ320" s="9">
        <f>VLOOKUP($C320, Table5[#All], 23, 0)</f>
        <v>0</v>
      </c>
      <c r="IK320" s="9">
        <f>VLOOKUP($C320, Table5[#All], 24, 0)</f>
        <v>0</v>
      </c>
      <c r="IL320" s="9">
        <f>VLOOKUP($C320, Table5[#All], 25, 0)</f>
        <v>0</v>
      </c>
      <c r="IM320" s="9">
        <f>VLOOKUP($C320, Table5[#All], 26, 0)</f>
        <v>0</v>
      </c>
      <c r="IN320" s="10">
        <f t="shared" si="293"/>
        <v>1</v>
      </c>
      <c r="IO320" s="11"/>
      <c r="IP320" s="9">
        <v>1</v>
      </c>
      <c r="IQ320" s="9">
        <v>0</v>
      </c>
      <c r="IR320" s="9">
        <v>0</v>
      </c>
      <c r="IS320" s="9">
        <v>0</v>
      </c>
      <c r="IT320" s="9">
        <v>0</v>
      </c>
      <c r="IU320" s="10">
        <f t="shared" si="294"/>
        <v>1</v>
      </c>
      <c r="IV320" s="82"/>
    </row>
    <row r="321" spans="1:256" ht="16.3" thickTop="1" thickBot="1" x14ac:dyDescent="0.35">
      <c r="A321" s="16" t="s">
        <v>776</v>
      </c>
      <c r="B321" s="16" t="s">
        <v>790</v>
      </c>
      <c r="C321" s="16" t="s">
        <v>791</v>
      </c>
      <c r="D321" s="11"/>
      <c r="E321" s="9">
        <f>VLOOKUP($C321, Table3[#All], 2, 0)</f>
        <v>0</v>
      </c>
      <c r="F321" s="9"/>
      <c r="G321" s="9">
        <f>VLOOKUP($C321, Table3[#All], 3, 0)</f>
        <v>0</v>
      </c>
      <c r="H321" s="9">
        <f>VLOOKUP($C321, Table3[#All], 4, 0)</f>
        <v>0.42859999999999998</v>
      </c>
      <c r="I321" s="9">
        <f>VLOOKUP($C321, Table3[#All], 5, 0)</f>
        <v>0.57140000000000002</v>
      </c>
      <c r="J321" s="10">
        <f t="shared" si="295"/>
        <v>5</v>
      </c>
      <c r="K321" s="11"/>
      <c r="L321" s="9">
        <f>VLOOKUP($C321, Table3[#All], 6, 0)</f>
        <v>0</v>
      </c>
      <c r="M321" s="9"/>
      <c r="N321" s="9">
        <f>VLOOKUP($C321, Table3[#All], 7, 0)</f>
        <v>1</v>
      </c>
      <c r="O321" s="9">
        <f>VLOOKUP($C321, Table3[#All], 8, 0)</f>
        <v>0</v>
      </c>
      <c r="P321" s="9">
        <f>VLOOKUP($C321, Table3[#All], 9, 0)</f>
        <v>0</v>
      </c>
      <c r="Q321" s="10">
        <f t="shared" si="296"/>
        <v>3</v>
      </c>
      <c r="R321" s="11"/>
      <c r="S321" s="9">
        <f>VLOOKUP($C321, Table3[#All], 10, 0)</f>
        <v>0</v>
      </c>
      <c r="T321" s="9">
        <f>VLOOKUP($C321, Table3[#All], 11, 0)</f>
        <v>0.1143</v>
      </c>
      <c r="U321" s="9">
        <f>VLOOKUP($C321, Table3[#All], 12, 0)</f>
        <v>0.65709999999999991</v>
      </c>
      <c r="V321" s="9">
        <f>VLOOKUP($C321, Table3[#All], 13, 0)</f>
        <v>0.2286</v>
      </c>
      <c r="W321" s="9">
        <f>VLOOKUP($C321, Table3[#All], 14, 0)</f>
        <v>0</v>
      </c>
      <c r="X321" s="10">
        <f t="shared" si="297"/>
        <v>3</v>
      </c>
      <c r="Y321" s="11"/>
      <c r="Z321" s="9">
        <f>VLOOKUP($C321, Table3[#All], 15, 0)</f>
        <v>0</v>
      </c>
      <c r="AA321" s="9">
        <f>VLOOKUP($C321, Table3[#All], 16, 0)</f>
        <v>0.1143</v>
      </c>
      <c r="AB321" s="9">
        <f>VLOOKUP($C321, Table3[#All], 17, 0)</f>
        <v>0.74290000000000012</v>
      </c>
      <c r="AC321" s="9">
        <f>VLOOKUP($C321, Table3[#All], 18, 0)</f>
        <v>0.1429</v>
      </c>
      <c r="AD321" s="9">
        <f>VLOOKUP($C321, Table3[#All], 19, 0)</f>
        <v>0</v>
      </c>
      <c r="AE321" s="10">
        <f t="shared" si="267"/>
        <v>3</v>
      </c>
      <c r="AF321" s="11"/>
      <c r="AG321" s="9">
        <f>VLOOKUP($C321, Table3[#All], 20, 0)</f>
        <v>0</v>
      </c>
      <c r="AH321" s="9">
        <f>VLOOKUP($C321, Table3[#All], 21, 0)</f>
        <v>0.4</v>
      </c>
      <c r="AI321" s="9">
        <f>VLOOKUP($C321, Table3[#All], 22, 0)</f>
        <v>0.6</v>
      </c>
      <c r="AJ321" s="9"/>
      <c r="AK321" s="9"/>
      <c r="AL321" s="10">
        <f t="shared" si="268"/>
        <v>3</v>
      </c>
      <c r="AM321" s="11"/>
      <c r="AN321" s="9">
        <f>VLOOKUP($C321, Table3[#All], 23, 0)</f>
        <v>0</v>
      </c>
      <c r="AO321" s="9">
        <f>VLOOKUP($C321, Table3[#All], 24, 0)</f>
        <v>1</v>
      </c>
      <c r="AP321" s="9">
        <f>VLOOKUP($C321, Table3[#All], 25, 0)</f>
        <v>0</v>
      </c>
      <c r="AQ321" s="9">
        <f>VLOOKUP($C321, Table3[#All], 26, 0)</f>
        <v>0</v>
      </c>
      <c r="AR321" s="9"/>
      <c r="AS321" s="12">
        <f t="shared" si="269"/>
        <v>2</v>
      </c>
      <c r="AT321" s="11"/>
      <c r="AU321" s="9">
        <f>VLOOKUP($C321, Table3[#All], 27, 0)</f>
        <v>0.28570000000000001</v>
      </c>
      <c r="AV321" s="9">
        <f>VLOOKUP($C321, Table3[#All], 28, 0)</f>
        <v>2.86E-2</v>
      </c>
      <c r="AW321" s="9">
        <f>VLOOKUP($C321, Table3[#All], 29, 0)</f>
        <v>0.68569999999999998</v>
      </c>
      <c r="AX321" s="9"/>
      <c r="AY321" s="9"/>
      <c r="AZ321" s="10">
        <f t="shared" si="298"/>
        <v>3</v>
      </c>
      <c r="BA321" s="11"/>
      <c r="BB321" s="9">
        <f>VLOOKUP($C321, Table3[#All], 30, 0)</f>
        <v>5.7099999999999998E-2</v>
      </c>
      <c r="BC321" s="9">
        <f>VLOOKUP($C321, Table3[#All], 31, 0)</f>
        <v>0.57140000000000002</v>
      </c>
      <c r="BD321" s="9">
        <f>VLOOKUP($C321, Table3[#All], 32, 0)</f>
        <v>0.37140000000000001</v>
      </c>
      <c r="BE321" s="9">
        <f>VLOOKUP($C321, Table3[#All], 33, 0)</f>
        <v>0</v>
      </c>
      <c r="BF321" s="9"/>
      <c r="BG321" s="10">
        <f t="shared" si="299"/>
        <v>3</v>
      </c>
      <c r="BH321" s="81"/>
      <c r="BI321" s="9">
        <f>VLOOKUP($C321, Table3[#All], 34, 0)</f>
        <v>0</v>
      </c>
      <c r="BJ321" s="9">
        <f>VLOOKUP($C321, Table3[#All], 35, 0)</f>
        <v>0</v>
      </c>
      <c r="BK321" s="9">
        <f>VLOOKUP($C321, Table3[#All], 36, 0)</f>
        <v>0</v>
      </c>
      <c r="BL321" s="9">
        <f>VLOOKUP($C321, Table3[#All], 37, 0)</f>
        <v>0</v>
      </c>
      <c r="BM321" s="9">
        <f>VLOOKUP($C321, Table3[#All], 38, 0)</f>
        <v>0</v>
      </c>
      <c r="BN321" s="10" t="str">
        <f t="shared" si="300"/>
        <v>N/A</v>
      </c>
      <c r="BO321" s="11"/>
      <c r="BP321" s="9">
        <f>VLOOKUP($C321, Table3[#All], 39, 0)</f>
        <v>0.2571</v>
      </c>
      <c r="BQ321" s="9">
        <f>VLOOKUP($C321, Table3[#All], 40, 0)</f>
        <v>2.86E-2</v>
      </c>
      <c r="BR321" s="9">
        <f>VLOOKUP($C321, Table3[#All], 41, 0)</f>
        <v>0.4</v>
      </c>
      <c r="BS321" s="9">
        <f>VLOOKUP($C321, Table3[#All], 42, 0)</f>
        <v>0.31430000000000002</v>
      </c>
      <c r="BT321" s="9"/>
      <c r="BU321" s="10">
        <f t="shared" si="270"/>
        <v>4</v>
      </c>
      <c r="BV321" s="11"/>
      <c r="BW321" s="9">
        <f>VLOOKUP($C321, Table3[#All], 43, 0)</f>
        <v>0</v>
      </c>
      <c r="BX321" s="9">
        <f>VLOOKUP($C321, Table3[#All], 44, 0)</f>
        <v>0.88569999999999993</v>
      </c>
      <c r="BY321" s="9">
        <f>VLOOKUP($C321, Table3[#All], 45, 0)</f>
        <v>0.1143</v>
      </c>
      <c r="BZ321" s="9"/>
      <c r="CA321" s="9"/>
      <c r="CB321" s="10">
        <f t="shared" si="271"/>
        <v>2</v>
      </c>
      <c r="CC321" s="81"/>
      <c r="CD321" s="9">
        <f>VLOOKUP($C321, Table3[#All], 46, 0)</f>
        <v>1</v>
      </c>
      <c r="CE321" s="9">
        <f>VLOOKUP($C321, Table3[#All], 47, 0)</f>
        <v>0</v>
      </c>
      <c r="CF321" s="9">
        <f>VLOOKUP($C321, Table3[#All], 48, 0)</f>
        <v>0</v>
      </c>
      <c r="CG321" s="9">
        <f>VLOOKUP($C321, Table3[#All], 49, 0)</f>
        <v>0</v>
      </c>
      <c r="CH321" s="9">
        <f>VLOOKUP($C321, Table3[#All], 50, 0)</f>
        <v>0</v>
      </c>
      <c r="CI321" s="12">
        <f t="shared" si="272"/>
        <v>1</v>
      </c>
      <c r="CJ321" s="13"/>
      <c r="CK321" s="9">
        <f>VLOOKUP($C321, Table3[#All], 51, 0)</f>
        <v>0.2571</v>
      </c>
      <c r="CL321" s="9">
        <f>VLOOKUP($C321, Table3[#All], 52, 0)</f>
        <v>0.57140000000000002</v>
      </c>
      <c r="CM321" s="9">
        <f>VLOOKUP($C321, Table3[#All], 53, 0)</f>
        <v>8.5699999999999998E-2</v>
      </c>
      <c r="CN321" s="9">
        <f>VLOOKUP($C321, Table3[#All], 54, 0)</f>
        <v>8.5699999999999998E-2</v>
      </c>
      <c r="CO321" s="9"/>
      <c r="CP321" s="10">
        <f t="shared" si="273"/>
        <v>2</v>
      </c>
      <c r="CQ321" s="11"/>
      <c r="CR321" s="9">
        <f>VLOOKUP($C321, Table3[#All], 55, 0)</f>
        <v>0.1714</v>
      </c>
      <c r="CS321" s="9">
        <f>VLOOKUP($C321, Table3[#All], 56, 0)</f>
        <v>0.31430000000000002</v>
      </c>
      <c r="CT321" s="9">
        <f>VLOOKUP($C321, Table3[#All], 57, 0)</f>
        <v>0.37140000000000001</v>
      </c>
      <c r="CU321" s="9">
        <f>VLOOKUP($C321, Table3[#All], 58, 0)</f>
        <v>0.1143</v>
      </c>
      <c r="CV321" s="9">
        <f>VLOOKUP($C321, Table3[#All], 59, 0)</f>
        <v>2.86E-2</v>
      </c>
      <c r="CW321" s="14">
        <f t="shared" si="274"/>
        <v>3</v>
      </c>
      <c r="CX321" s="81"/>
      <c r="CY321" s="9">
        <f>VLOOKUP($C321, Table3[#All], 60, 0)</f>
        <v>0</v>
      </c>
      <c r="CZ321" s="9">
        <f>VLOOKUP($C321, Table3[#All], 61, 0)</f>
        <v>0.2571</v>
      </c>
      <c r="DA321" s="9">
        <f>VLOOKUP($C321, Table3[#All], 62, 0)</f>
        <v>0.57140000000000002</v>
      </c>
      <c r="DB321" s="9">
        <f>VLOOKUP($C321, Table3[#All], 63, 0)</f>
        <v>0.1714</v>
      </c>
      <c r="DC321" s="9">
        <f>VLOOKUP($C321, Table3[#All], 64, 0)</f>
        <v>0</v>
      </c>
      <c r="DD321" s="10">
        <f t="shared" si="275"/>
        <v>3</v>
      </c>
      <c r="DE321" s="11"/>
      <c r="DF321" s="9">
        <f>VLOOKUP($C321, Table3[#All], 65, 0)</f>
        <v>0.6</v>
      </c>
      <c r="DG321" s="9"/>
      <c r="DH321" s="9">
        <f>VLOOKUP($C321, Table3[#All], 66, 0)</f>
        <v>0.2571</v>
      </c>
      <c r="DI321" s="9"/>
      <c r="DJ321" s="9">
        <f>VLOOKUP($C321, Table3[#All], 67, 0)</f>
        <v>0.1429</v>
      </c>
      <c r="DK321" s="14">
        <f t="shared" si="276"/>
        <v>3</v>
      </c>
      <c r="DL321" s="11"/>
      <c r="DM321" s="9">
        <f>VLOOKUP($C321, Table3[#All], 68, 0)</f>
        <v>0.77139999999999997</v>
      </c>
      <c r="DN321" s="9"/>
      <c r="DO321" s="9">
        <f>VLOOKUP($C321, Table3[#All], 69, 0)</f>
        <v>0.2</v>
      </c>
      <c r="DP321" s="9">
        <f>VLOOKUP($C321, Table3[#All], 70, 0)</f>
        <v>2.86E-2</v>
      </c>
      <c r="DQ321" s="9"/>
      <c r="DR321" s="14">
        <f t="shared" si="277"/>
        <v>1</v>
      </c>
      <c r="DS321" s="11"/>
      <c r="DT321" s="9">
        <f>VLOOKUP($C321, Table3[#All], 71, 0)</f>
        <v>0</v>
      </c>
      <c r="DU321" s="9">
        <f>VLOOKUP($C321, Table3[#All], 72, 0)</f>
        <v>0</v>
      </c>
      <c r="DV321" s="9">
        <f>VLOOKUP($C321, Table3[#All], 73, 0)</f>
        <v>0.4</v>
      </c>
      <c r="DW321" s="9">
        <f>VLOOKUP($C321, Table3[#All], 74, 0)</f>
        <v>0.54289999999999994</v>
      </c>
      <c r="DX321" s="9">
        <f>VLOOKUP($C321, Table3[#All], 75, 0)</f>
        <v>5.7099999999999998E-2</v>
      </c>
      <c r="DY321" s="12">
        <f t="shared" si="302"/>
        <v>4</v>
      </c>
      <c r="DZ321" s="11"/>
      <c r="EA321" s="9">
        <f>VLOOKUP($C321, Table3[#All], 76, 0)</f>
        <v>1</v>
      </c>
      <c r="EB321" s="9">
        <f>VLOOKUP($C321, Table3[#All], 77, 0)</f>
        <v>0</v>
      </c>
      <c r="EC321" s="9">
        <f>VLOOKUP($C321, Table3[#All], 78, 0)</f>
        <v>0</v>
      </c>
      <c r="ED321" s="9">
        <f>VLOOKUP($C321, Table3[#All], 79, 0)</f>
        <v>0</v>
      </c>
      <c r="EE321" s="9">
        <f>VLOOKUP($C321, Table3[#All], 80, 0)</f>
        <v>0</v>
      </c>
      <c r="EF321" s="10">
        <f t="shared" si="278"/>
        <v>1</v>
      </c>
      <c r="EG321" s="9"/>
      <c r="EH321" s="9">
        <f>VLOOKUP($C321, Table3[#All], 81, 0)</f>
        <v>0</v>
      </c>
      <c r="EI321" s="9">
        <f>VLOOKUP($C321, Table3[#All], 82, 0)</f>
        <v>0</v>
      </c>
      <c r="EJ321" s="9">
        <f>VLOOKUP($C321, Table3[#All], 83, 0)</f>
        <v>0</v>
      </c>
      <c r="EK321" s="9">
        <f>VLOOKUP($C321, Table3[#All], 84, 0)</f>
        <v>0</v>
      </c>
      <c r="EL321" s="9">
        <f>VLOOKUP($C321, Table3[#All], 85, 0)</f>
        <v>1</v>
      </c>
      <c r="EM321" s="14">
        <f t="shared" si="279"/>
        <v>5</v>
      </c>
      <c r="EN321" s="11"/>
      <c r="EO321" s="9">
        <f>VLOOKUP($C321, Table3[#All], 86, 0)</f>
        <v>0.2286</v>
      </c>
      <c r="EP321" s="9"/>
      <c r="EQ321" s="9">
        <f>VLOOKUP($C321, Table3[#All], 87, 0)</f>
        <v>0.77139999999999997</v>
      </c>
      <c r="ER321" s="9"/>
      <c r="ES321" s="9"/>
      <c r="ET321" s="14">
        <f t="shared" si="280"/>
        <v>3</v>
      </c>
      <c r="EU321" s="11"/>
      <c r="EV321" s="9">
        <f>VLOOKUP($C321, Table3[#All], 88, 0)</f>
        <v>0</v>
      </c>
      <c r="EW321" s="9">
        <f>VLOOKUP($C321, Table3[#All], 89, 0)</f>
        <v>1</v>
      </c>
      <c r="EX321" s="9">
        <f>VLOOKUP($C321, Table3[#All], 90, 0)</f>
        <v>0</v>
      </c>
      <c r="EY321" s="9">
        <f>VLOOKUP($C321, Table3[#All], 91, 0)</f>
        <v>0</v>
      </c>
      <c r="EZ321" s="9">
        <f>VLOOKUP($C321, Table3[#All], 92, 0)</f>
        <v>0</v>
      </c>
      <c r="FA321" s="12">
        <f t="shared" si="281"/>
        <v>2</v>
      </c>
      <c r="FB321" s="11"/>
      <c r="FC321" s="9">
        <f>VLOOKUP($C321, Table3[#All], 93, 0)</f>
        <v>0</v>
      </c>
      <c r="FD321" s="9">
        <f>VLOOKUP($C321, Table3[#All], 94, 0)</f>
        <v>0.2571</v>
      </c>
      <c r="FE321" s="9">
        <f>VLOOKUP($C321, Table3[#All], 95, 0)</f>
        <v>0.68569999999999998</v>
      </c>
      <c r="FF321" s="9">
        <f>VLOOKUP($C321, Table3[#All], 96, 0)</f>
        <v>5.7099999999999998E-2</v>
      </c>
      <c r="FG321" s="9"/>
      <c r="FH321" s="10">
        <f t="shared" si="282"/>
        <v>3</v>
      </c>
      <c r="FI321" s="11"/>
      <c r="FJ321" s="9">
        <f>VLOOKUP($C321, Table3[#All], 97, 0)</f>
        <v>0</v>
      </c>
      <c r="FK321" s="9">
        <f>VLOOKUP($C321, Table3[#All], 98, 0)</f>
        <v>0</v>
      </c>
      <c r="FL321" s="9">
        <f>VLOOKUP($C321, Table3[#All], 99, 0)</f>
        <v>1</v>
      </c>
      <c r="FM321" s="9">
        <f>VLOOKUP($C321, Table3[#All], 100, 0)</f>
        <v>0</v>
      </c>
      <c r="FN321" s="9">
        <f>VLOOKUP($C321, Table3[#All], 101, 0)</f>
        <v>0</v>
      </c>
      <c r="FO321" s="14">
        <f t="shared" si="283"/>
        <v>3</v>
      </c>
      <c r="FP321" s="11"/>
      <c r="FQ321" s="9">
        <f>VLOOKUP($C321, Table3[#All], 102, 0)</f>
        <v>0.8286</v>
      </c>
      <c r="FR321" s="9">
        <f>VLOOKUP($C321, Table3[#All], 103, 0)</f>
        <v>0.1714</v>
      </c>
      <c r="FS321" s="9">
        <f>VLOOKUP($C321, Table3[#All], 104, 0)</f>
        <v>0</v>
      </c>
      <c r="FT321" s="9">
        <f>VLOOKUP($C321, Table3[#All], 105, 0)</f>
        <v>0</v>
      </c>
      <c r="FU321" s="9">
        <v>0</v>
      </c>
      <c r="FV321" s="10">
        <f t="shared" si="284"/>
        <v>1</v>
      </c>
      <c r="FW321" s="11"/>
      <c r="FX321" s="9">
        <f>VLOOKUP($C321, Table3[#All], 106, 0)</f>
        <v>8.5699999999999998E-2</v>
      </c>
      <c r="FY321" s="9"/>
      <c r="FZ321" s="9">
        <f>VLOOKUP($C321, Table3[#All], 107, 0)</f>
        <v>0.51429999999999998</v>
      </c>
      <c r="GA321" s="9">
        <f>VLOOKUP($C321, Table3[#All], 108, 0)</f>
        <v>0.4</v>
      </c>
      <c r="GB321" s="9"/>
      <c r="GC321" s="10">
        <f t="shared" si="301"/>
        <v>4</v>
      </c>
      <c r="GD321" s="81"/>
      <c r="GE321" s="9">
        <f>VLOOKUP($C321, Table3[#All], 109, 0)</f>
        <v>0</v>
      </c>
      <c r="GF321" s="9">
        <f>VLOOKUP($C321, Table3[#All], 110, 0)</f>
        <v>6.6699999999999995E-2</v>
      </c>
      <c r="GG321" s="9">
        <f>VLOOKUP($C321, Table3[#All], 111, 0)</f>
        <v>0.93330000000000002</v>
      </c>
      <c r="GH321" s="9"/>
      <c r="GI321" s="9">
        <f>VLOOKUP($C321, Table3[#All], 112, 0)</f>
        <v>0</v>
      </c>
      <c r="GJ321" s="12">
        <f t="shared" si="285"/>
        <v>3</v>
      </c>
      <c r="GK321" s="11"/>
      <c r="GL321" s="9">
        <f>VLOOKUP($C321, Table3[#All], 113, 0)</f>
        <v>0</v>
      </c>
      <c r="GM321" s="9">
        <f>VLOOKUP($C321, Table3[#All], 114, 0)</f>
        <v>2.86E-2</v>
      </c>
      <c r="GN321" s="9">
        <f>VLOOKUP($C321, Table3[#All], 115, 0)</f>
        <v>0.31430000000000002</v>
      </c>
      <c r="GO321" s="9">
        <f>VLOOKUP($C321, Table3[#All], 116, 0)</f>
        <v>0.65709999999999991</v>
      </c>
      <c r="GP321" s="9"/>
      <c r="GQ321" s="10">
        <f t="shared" si="286"/>
        <v>4</v>
      </c>
      <c r="GR321" s="11"/>
      <c r="GS321" s="9">
        <f>VLOOKUP($C321, Table2[#All], 3, 0)</f>
        <v>0</v>
      </c>
      <c r="GT321" s="9">
        <f>VLOOKUP($C321, Table2[#All], 4, 0)</f>
        <v>0</v>
      </c>
      <c r="GU321" s="9">
        <f>VLOOKUP($C321, Table2[#All], 5, 0)</f>
        <v>0</v>
      </c>
      <c r="GV321" s="9">
        <f>VLOOKUP($C321, Table2[#All], 6, 0)</f>
        <v>1</v>
      </c>
      <c r="GW321" s="9">
        <f>VLOOKUP($C321, Table2[#All], 7, 0)</f>
        <v>0</v>
      </c>
      <c r="GX321" s="10">
        <f t="shared" si="287"/>
        <v>4</v>
      </c>
      <c r="GY321" s="11"/>
      <c r="GZ321" s="9">
        <v>0</v>
      </c>
      <c r="HA321" s="9">
        <v>1</v>
      </c>
      <c r="HB321" s="9">
        <v>0</v>
      </c>
      <c r="HC321" s="9">
        <v>0</v>
      </c>
      <c r="HD321" s="9"/>
      <c r="HE321" s="10">
        <f t="shared" si="288"/>
        <v>2</v>
      </c>
      <c r="HF321" s="11"/>
      <c r="HG321" s="9">
        <f>VLOOKUP($C321, Table5[#All], 2, 0)</f>
        <v>0</v>
      </c>
      <c r="HH321" s="9">
        <f>VLOOKUP($C321, Table5[#All], 3, 0)</f>
        <v>0</v>
      </c>
      <c r="HI321" s="9">
        <f>VLOOKUP($C321, Table5[#All], 4, 0)</f>
        <v>0</v>
      </c>
      <c r="HJ321" s="9">
        <f>VLOOKUP($C321, Table5[#All], 5, 0)</f>
        <v>0</v>
      </c>
      <c r="HK321" s="9">
        <f>VLOOKUP($C321, Table5[#All], 6, 0)</f>
        <v>1</v>
      </c>
      <c r="HL321" s="10">
        <f t="shared" si="289"/>
        <v>5</v>
      </c>
      <c r="HM321" s="11"/>
      <c r="HN321" s="9">
        <f>VLOOKUP($C321, Table5[#All], 7, 0)</f>
        <v>0</v>
      </c>
      <c r="HO321" s="9">
        <f>VLOOKUP($C321, Table5[#All], 8, 0)</f>
        <v>0</v>
      </c>
      <c r="HP321" s="9">
        <f>VLOOKUP($C321, Table5[#All], 9, 0)</f>
        <v>1</v>
      </c>
      <c r="HQ321" s="9">
        <f>VLOOKUP($C321, Table5[#All], 10, 0)</f>
        <v>0</v>
      </c>
      <c r="HR321" s="9">
        <f>VLOOKUP($C321, Table5[#All], 11, 0)</f>
        <v>0</v>
      </c>
      <c r="HS321" s="10">
        <f t="shared" si="290"/>
        <v>3</v>
      </c>
      <c r="HT321" s="11"/>
      <c r="HU321" s="9">
        <f>VLOOKUP($C321, Table5[#All], 12, 0)</f>
        <v>1</v>
      </c>
      <c r="HV321" s="9">
        <f>VLOOKUP($C321, Table5[#All], 13, 0)</f>
        <v>0</v>
      </c>
      <c r="HW321" s="9">
        <f>VLOOKUP($C321, Table5[#All], 14, 0)</f>
        <v>0</v>
      </c>
      <c r="HX321" s="9">
        <f>VLOOKUP($C321, Table5[#All], 15, 0)</f>
        <v>0</v>
      </c>
      <c r="HY321" s="9">
        <f>VLOOKUP($C321, Table5[#All], 16, 0)</f>
        <v>0</v>
      </c>
      <c r="HZ321" s="10">
        <f t="shared" si="291"/>
        <v>1</v>
      </c>
      <c r="IA321" s="11"/>
      <c r="IB321" s="9">
        <f>VLOOKUP($C321, Table5[#All], 17, 0)</f>
        <v>1</v>
      </c>
      <c r="IC321" s="9">
        <f>VLOOKUP($C321, Table5[#All], 18, 0)</f>
        <v>0</v>
      </c>
      <c r="ID321" s="9">
        <f>VLOOKUP($C321, Table5[#All], 19, 0)</f>
        <v>0</v>
      </c>
      <c r="IE321" s="9">
        <f>VLOOKUP($C321, Table5[#All], 20, 0)</f>
        <v>0</v>
      </c>
      <c r="IF321" s="9">
        <f>VLOOKUP($C321, Table5[#All], 21, 0)</f>
        <v>0</v>
      </c>
      <c r="IG321" s="10">
        <f t="shared" si="292"/>
        <v>1</v>
      </c>
      <c r="IH321" s="11"/>
      <c r="II321" s="9">
        <f>VLOOKUP($C321, Table5[#All], 22, 0)</f>
        <v>1</v>
      </c>
      <c r="IJ321" s="9">
        <f>VLOOKUP($C321, Table5[#All], 23, 0)</f>
        <v>0</v>
      </c>
      <c r="IK321" s="9">
        <f>VLOOKUP($C321, Table5[#All], 24, 0)</f>
        <v>0</v>
      </c>
      <c r="IL321" s="9">
        <f>VLOOKUP($C321, Table5[#All], 25, 0)</f>
        <v>0</v>
      </c>
      <c r="IM321" s="9">
        <f>VLOOKUP($C321, Table5[#All], 26, 0)</f>
        <v>0</v>
      </c>
      <c r="IN321" s="10">
        <f t="shared" si="293"/>
        <v>1</v>
      </c>
      <c r="IO321" s="11"/>
      <c r="IP321" s="9">
        <v>1</v>
      </c>
      <c r="IQ321" s="9">
        <v>0</v>
      </c>
      <c r="IR321" s="9">
        <v>0</v>
      </c>
      <c r="IS321" s="9">
        <v>0</v>
      </c>
      <c r="IT321" s="9">
        <v>0</v>
      </c>
      <c r="IU321" s="10">
        <f t="shared" si="294"/>
        <v>1</v>
      </c>
      <c r="IV321" s="82"/>
    </row>
    <row r="322" spans="1:256" ht="16.3" thickTop="1" thickBot="1" x14ac:dyDescent="0.35">
      <c r="A322" s="16" t="s">
        <v>776</v>
      </c>
      <c r="B322" s="16" t="s">
        <v>792</v>
      </c>
      <c r="C322" s="16" t="s">
        <v>793</v>
      </c>
      <c r="D322" s="11"/>
      <c r="E322" s="9">
        <f>VLOOKUP($C322, Table3[#All], 2, 0)</f>
        <v>0</v>
      </c>
      <c r="F322" s="9"/>
      <c r="G322" s="9">
        <f>VLOOKUP($C322, Table3[#All], 3, 0)</f>
        <v>0</v>
      </c>
      <c r="H322" s="9">
        <f>VLOOKUP($C322, Table3[#All], 4, 0)</f>
        <v>0</v>
      </c>
      <c r="I322" s="9">
        <f>VLOOKUP($C322, Table3[#All], 5, 0)</f>
        <v>1</v>
      </c>
      <c r="J322" s="10">
        <f t="shared" si="295"/>
        <v>5</v>
      </c>
      <c r="K322" s="11"/>
      <c r="L322" s="9">
        <f>VLOOKUP($C322, Table3[#All], 6, 0)</f>
        <v>0</v>
      </c>
      <c r="M322" s="9"/>
      <c r="N322" s="9">
        <f>VLOOKUP($C322, Table3[#All], 7, 0)</f>
        <v>1</v>
      </c>
      <c r="O322" s="9">
        <f>VLOOKUP($C322, Table3[#All], 8, 0)</f>
        <v>0</v>
      </c>
      <c r="P322" s="9">
        <f>VLOOKUP($C322, Table3[#All], 9, 0)</f>
        <v>0</v>
      </c>
      <c r="Q322" s="10">
        <f t="shared" si="296"/>
        <v>3</v>
      </c>
      <c r="R322" s="11"/>
      <c r="S322" s="9">
        <f>VLOOKUP($C322, Table3[#All], 10, 0)</f>
        <v>0</v>
      </c>
      <c r="T322" s="9">
        <f>VLOOKUP($C322, Table3[#All], 11, 0)</f>
        <v>0</v>
      </c>
      <c r="U322" s="9">
        <f>VLOOKUP($C322, Table3[#All], 12, 0)</f>
        <v>0.77269999999999994</v>
      </c>
      <c r="V322" s="9">
        <f>VLOOKUP($C322, Table3[#All], 13, 0)</f>
        <v>0.2273</v>
      </c>
      <c r="W322" s="9">
        <f>VLOOKUP($C322, Table3[#All], 14, 0)</f>
        <v>0</v>
      </c>
      <c r="X322" s="10">
        <f t="shared" si="297"/>
        <v>3</v>
      </c>
      <c r="Y322" s="11"/>
      <c r="Z322" s="9">
        <f>VLOOKUP($C322, Table3[#All], 15, 0)</f>
        <v>0</v>
      </c>
      <c r="AA322" s="9">
        <f>VLOOKUP($C322, Table3[#All], 16, 0)</f>
        <v>0</v>
      </c>
      <c r="AB322" s="9">
        <f>VLOOKUP($C322, Table3[#All], 17, 0)</f>
        <v>0.86360000000000003</v>
      </c>
      <c r="AC322" s="9">
        <f>VLOOKUP($C322, Table3[#All], 18, 0)</f>
        <v>0.13639999999999999</v>
      </c>
      <c r="AD322" s="9">
        <f>VLOOKUP($C322, Table3[#All], 19, 0)</f>
        <v>0</v>
      </c>
      <c r="AE322" s="10">
        <f t="shared" si="267"/>
        <v>3</v>
      </c>
      <c r="AF322" s="11"/>
      <c r="AG322" s="9">
        <f>VLOOKUP($C322, Table3[#All], 20, 0)</f>
        <v>0</v>
      </c>
      <c r="AH322" s="9">
        <f>VLOOKUP($C322, Table3[#All], 21, 0)</f>
        <v>1</v>
      </c>
      <c r="AI322" s="9">
        <f>VLOOKUP($C322, Table3[#All], 22, 0)</f>
        <v>0</v>
      </c>
      <c r="AJ322" s="9"/>
      <c r="AK322" s="9"/>
      <c r="AL322" s="10">
        <f t="shared" si="268"/>
        <v>2</v>
      </c>
      <c r="AM322" s="11"/>
      <c r="AN322" s="9">
        <f>VLOOKUP($C322, Table3[#All], 23, 0)</f>
        <v>1</v>
      </c>
      <c r="AO322" s="9">
        <f>VLOOKUP($C322, Table3[#All], 24, 0)</f>
        <v>0</v>
      </c>
      <c r="AP322" s="9">
        <f>VLOOKUP($C322, Table3[#All], 25, 0)</f>
        <v>0</v>
      </c>
      <c r="AQ322" s="9">
        <f>VLOOKUP($C322, Table3[#All], 26, 0)</f>
        <v>0</v>
      </c>
      <c r="AR322" s="9"/>
      <c r="AS322" s="12">
        <f t="shared" si="269"/>
        <v>1</v>
      </c>
      <c r="AT322" s="11"/>
      <c r="AU322" s="9">
        <f>VLOOKUP($C322, Table3[#All], 27, 0)</f>
        <v>0.95450000000000002</v>
      </c>
      <c r="AV322" s="9">
        <f>VLOOKUP($C322, Table3[#All], 28, 0)</f>
        <v>4.5499999999999999E-2</v>
      </c>
      <c r="AW322" s="9">
        <f>VLOOKUP($C322, Table3[#All], 29, 0)</f>
        <v>0</v>
      </c>
      <c r="AX322" s="9"/>
      <c r="AY322" s="9"/>
      <c r="AZ322" s="10">
        <f t="shared" si="298"/>
        <v>1</v>
      </c>
      <c r="BA322" s="11"/>
      <c r="BB322" s="9">
        <f>VLOOKUP($C322, Table3[#All], 30, 0)</f>
        <v>9.0899999999999995E-2</v>
      </c>
      <c r="BC322" s="9">
        <f>VLOOKUP($C322, Table3[#All], 31, 0)</f>
        <v>0.81819999999999993</v>
      </c>
      <c r="BD322" s="9">
        <f>VLOOKUP($C322, Table3[#All], 32, 0)</f>
        <v>9.0899999999999995E-2</v>
      </c>
      <c r="BE322" s="9">
        <f>VLOOKUP($C322, Table3[#All], 33, 0)</f>
        <v>0</v>
      </c>
      <c r="BF322" s="9"/>
      <c r="BG322" s="10">
        <f t="shared" si="299"/>
        <v>2</v>
      </c>
      <c r="BH322" s="81"/>
      <c r="BI322" s="9">
        <f>VLOOKUP($C322, Table3[#All], 34, 0)</f>
        <v>0</v>
      </c>
      <c r="BJ322" s="9">
        <f>VLOOKUP($C322, Table3[#All], 35, 0)</f>
        <v>0</v>
      </c>
      <c r="BK322" s="9">
        <f>VLOOKUP($C322, Table3[#All], 36, 0)</f>
        <v>0</v>
      </c>
      <c r="BL322" s="9">
        <f>VLOOKUP($C322, Table3[#All], 37, 0)</f>
        <v>0</v>
      </c>
      <c r="BM322" s="9">
        <f>VLOOKUP($C322, Table3[#All], 38, 0)</f>
        <v>0</v>
      </c>
      <c r="BN322" s="10" t="str">
        <f t="shared" si="300"/>
        <v>N/A</v>
      </c>
      <c r="BO322" s="11"/>
      <c r="BP322" s="9">
        <f>VLOOKUP($C322, Table3[#All], 39, 0)</f>
        <v>1</v>
      </c>
      <c r="BQ322" s="9">
        <f>VLOOKUP($C322, Table3[#All], 40, 0)</f>
        <v>0</v>
      </c>
      <c r="BR322" s="9">
        <f>VLOOKUP($C322, Table3[#All], 41, 0)</f>
        <v>0</v>
      </c>
      <c r="BS322" s="9">
        <f>VLOOKUP($C322, Table3[#All], 42, 0)</f>
        <v>0</v>
      </c>
      <c r="BT322" s="9"/>
      <c r="BU322" s="10">
        <f t="shared" si="270"/>
        <v>1</v>
      </c>
      <c r="BV322" s="11"/>
      <c r="BW322" s="9">
        <f>VLOOKUP($C322, Table3[#All], 43, 0)</f>
        <v>0.2273</v>
      </c>
      <c r="BX322" s="9">
        <f>VLOOKUP($C322, Table3[#All], 44, 0)</f>
        <v>0.77269999999999994</v>
      </c>
      <c r="BY322" s="9">
        <f>VLOOKUP($C322, Table3[#All], 45, 0)</f>
        <v>0</v>
      </c>
      <c r="BZ322" s="9"/>
      <c r="CA322" s="9"/>
      <c r="CB322" s="10">
        <f t="shared" si="271"/>
        <v>2</v>
      </c>
      <c r="CC322" s="81"/>
      <c r="CD322" s="9">
        <f>VLOOKUP($C322, Table3[#All], 46, 0)</f>
        <v>1</v>
      </c>
      <c r="CE322" s="9">
        <f>VLOOKUP($C322, Table3[#All], 47, 0)</f>
        <v>0</v>
      </c>
      <c r="CF322" s="9">
        <f>VLOOKUP($C322, Table3[#All], 48, 0)</f>
        <v>0</v>
      </c>
      <c r="CG322" s="9">
        <f>VLOOKUP($C322, Table3[#All], 49, 0)</f>
        <v>0</v>
      </c>
      <c r="CH322" s="9">
        <f>VLOOKUP($C322, Table3[#All], 50, 0)</f>
        <v>0</v>
      </c>
      <c r="CI322" s="12">
        <f t="shared" si="272"/>
        <v>1</v>
      </c>
      <c r="CJ322" s="13"/>
      <c r="CK322" s="9">
        <f>VLOOKUP($C322, Table3[#All], 51, 0)</f>
        <v>1</v>
      </c>
      <c r="CL322" s="9">
        <f>VLOOKUP($C322, Table3[#All], 52, 0)</f>
        <v>0</v>
      </c>
      <c r="CM322" s="9">
        <f>VLOOKUP($C322, Table3[#All], 53, 0)</f>
        <v>0</v>
      </c>
      <c r="CN322" s="9">
        <f>VLOOKUP($C322, Table3[#All], 54, 0)</f>
        <v>0</v>
      </c>
      <c r="CO322" s="9"/>
      <c r="CP322" s="10">
        <f t="shared" si="273"/>
        <v>1</v>
      </c>
      <c r="CQ322" s="11"/>
      <c r="CR322" s="9">
        <f>VLOOKUP($C322, Table3[#All], 55, 0)</f>
        <v>0</v>
      </c>
      <c r="CS322" s="9">
        <f>VLOOKUP($C322, Table3[#All], 56, 0)</f>
        <v>0</v>
      </c>
      <c r="CT322" s="9">
        <f>VLOOKUP($C322, Table3[#All], 57, 0)</f>
        <v>0</v>
      </c>
      <c r="CU322" s="9">
        <f>VLOOKUP($C322, Table3[#All], 58, 0)</f>
        <v>4.5499999999999999E-2</v>
      </c>
      <c r="CV322" s="9">
        <f>VLOOKUP($C322, Table3[#All], 59, 0)</f>
        <v>0.95450000000000002</v>
      </c>
      <c r="CW322" s="14">
        <f t="shared" si="274"/>
        <v>5</v>
      </c>
      <c r="CX322" s="81"/>
      <c r="CY322" s="9">
        <f>VLOOKUP($C322, Table3[#All], 60, 0)</f>
        <v>0</v>
      </c>
      <c r="CZ322" s="9">
        <f>VLOOKUP($C322, Table3[#All], 61, 0)</f>
        <v>0.18179999999999999</v>
      </c>
      <c r="DA322" s="9">
        <f>VLOOKUP($C322, Table3[#All], 62, 0)</f>
        <v>0.81819999999999993</v>
      </c>
      <c r="DB322" s="9">
        <f>VLOOKUP($C322, Table3[#All], 63, 0)</f>
        <v>0</v>
      </c>
      <c r="DC322" s="9">
        <f>VLOOKUP($C322, Table3[#All], 64, 0)</f>
        <v>0</v>
      </c>
      <c r="DD322" s="10">
        <f t="shared" si="275"/>
        <v>3</v>
      </c>
      <c r="DE322" s="11"/>
      <c r="DF322" s="9">
        <f>VLOOKUP($C322, Table3[#All], 65, 0)</f>
        <v>0</v>
      </c>
      <c r="DG322" s="9"/>
      <c r="DH322" s="9">
        <f>VLOOKUP($C322, Table3[#All], 66, 0)</f>
        <v>1</v>
      </c>
      <c r="DI322" s="9"/>
      <c r="DJ322" s="9">
        <f>VLOOKUP($C322, Table3[#All], 67, 0)</f>
        <v>0</v>
      </c>
      <c r="DK322" s="14">
        <f t="shared" si="276"/>
        <v>3</v>
      </c>
      <c r="DL322" s="11"/>
      <c r="DM322" s="9">
        <f>VLOOKUP($C322, Table3[#All], 68, 0)</f>
        <v>1</v>
      </c>
      <c r="DN322" s="9"/>
      <c r="DO322" s="9">
        <f>VLOOKUP($C322, Table3[#All], 69, 0)</f>
        <v>0</v>
      </c>
      <c r="DP322" s="9">
        <f>VLOOKUP($C322, Table3[#All], 70, 0)</f>
        <v>0</v>
      </c>
      <c r="DQ322" s="9"/>
      <c r="DR322" s="14">
        <f t="shared" si="277"/>
        <v>1</v>
      </c>
      <c r="DS322" s="11"/>
      <c r="DT322" s="9">
        <f>VLOOKUP($C322, Table3[#All], 71, 0)</f>
        <v>0</v>
      </c>
      <c r="DU322" s="9">
        <f>VLOOKUP($C322, Table3[#All], 72, 0)</f>
        <v>0</v>
      </c>
      <c r="DV322" s="9">
        <f>VLOOKUP($C322, Table3[#All], 73, 0)</f>
        <v>0</v>
      </c>
      <c r="DW322" s="9">
        <f>VLOOKUP($C322, Table3[#All], 74, 0)</f>
        <v>0</v>
      </c>
      <c r="DX322" s="9">
        <f>VLOOKUP($C322, Table3[#All], 75, 0)</f>
        <v>1</v>
      </c>
      <c r="DY322" s="12">
        <f t="shared" si="302"/>
        <v>5</v>
      </c>
      <c r="DZ322" s="11"/>
      <c r="EA322" s="9">
        <f>VLOOKUP($C322, Table3[#All], 76, 0)</f>
        <v>1</v>
      </c>
      <c r="EB322" s="9">
        <f>VLOOKUP($C322, Table3[#All], 77, 0)</f>
        <v>0</v>
      </c>
      <c r="EC322" s="9">
        <f>VLOOKUP($C322, Table3[#All], 78, 0)</f>
        <v>0</v>
      </c>
      <c r="ED322" s="9">
        <f>VLOOKUP($C322, Table3[#All], 79, 0)</f>
        <v>0</v>
      </c>
      <c r="EE322" s="9">
        <f>VLOOKUP($C322, Table3[#All], 80, 0)</f>
        <v>0</v>
      </c>
      <c r="EF322" s="10">
        <f t="shared" si="278"/>
        <v>1</v>
      </c>
      <c r="EG322" s="9"/>
      <c r="EH322" s="9">
        <f>VLOOKUP($C322, Table3[#All], 81, 0)</f>
        <v>1</v>
      </c>
      <c r="EI322" s="9">
        <f>VLOOKUP($C322, Table3[#All], 82, 0)</f>
        <v>0</v>
      </c>
      <c r="EJ322" s="9">
        <f>VLOOKUP($C322, Table3[#All], 83, 0)</f>
        <v>0</v>
      </c>
      <c r="EK322" s="9">
        <f>VLOOKUP($C322, Table3[#All], 84, 0)</f>
        <v>0</v>
      </c>
      <c r="EL322" s="9">
        <f>VLOOKUP($C322, Table3[#All], 85, 0)</f>
        <v>0</v>
      </c>
      <c r="EM322" s="14">
        <f t="shared" si="279"/>
        <v>1</v>
      </c>
      <c r="EN322" s="11"/>
      <c r="EO322" s="9">
        <f>VLOOKUP($C322, Table3[#All], 86, 0)</f>
        <v>0.86360000000000003</v>
      </c>
      <c r="EP322" s="9"/>
      <c r="EQ322" s="9">
        <f>VLOOKUP($C322, Table3[#All], 87, 0)</f>
        <v>0.13639999999999999</v>
      </c>
      <c r="ER322" s="9"/>
      <c r="ES322" s="9"/>
      <c r="ET322" s="14">
        <f t="shared" si="280"/>
        <v>1</v>
      </c>
      <c r="EU322" s="11"/>
      <c r="EV322" s="9">
        <f>VLOOKUP($C322, Table3[#All], 88, 0)</f>
        <v>0</v>
      </c>
      <c r="EW322" s="9">
        <f>VLOOKUP($C322, Table3[#All], 89, 0)</f>
        <v>0</v>
      </c>
      <c r="EX322" s="9">
        <f>VLOOKUP($C322, Table3[#All], 90, 0)</f>
        <v>0</v>
      </c>
      <c r="EY322" s="9">
        <f>VLOOKUP($C322, Table3[#All], 91, 0)</f>
        <v>1</v>
      </c>
      <c r="EZ322" s="9">
        <f>VLOOKUP($C322, Table3[#All], 92, 0)</f>
        <v>0</v>
      </c>
      <c r="FA322" s="12">
        <f t="shared" si="281"/>
        <v>4</v>
      </c>
      <c r="FB322" s="11"/>
      <c r="FC322" s="9">
        <f>VLOOKUP($C322, Table3[#All], 93, 0)</f>
        <v>0</v>
      </c>
      <c r="FD322" s="9">
        <f>VLOOKUP($C322, Table3[#All], 94, 0)</f>
        <v>0.72730000000000006</v>
      </c>
      <c r="FE322" s="9">
        <f>VLOOKUP($C322, Table3[#All], 95, 0)</f>
        <v>0.2727</v>
      </c>
      <c r="FF322" s="9">
        <f>VLOOKUP($C322, Table3[#All], 96, 0)</f>
        <v>0</v>
      </c>
      <c r="FG322" s="9"/>
      <c r="FH322" s="10">
        <f t="shared" si="282"/>
        <v>3</v>
      </c>
      <c r="FI322" s="11"/>
      <c r="FJ322" s="9">
        <f>VLOOKUP($C322, Table3[#All], 97, 0)</f>
        <v>0</v>
      </c>
      <c r="FK322" s="9">
        <f>VLOOKUP($C322, Table3[#All], 98, 0)</f>
        <v>0</v>
      </c>
      <c r="FL322" s="9">
        <f>VLOOKUP($C322, Table3[#All], 99, 0)</f>
        <v>1</v>
      </c>
      <c r="FM322" s="9">
        <f>VLOOKUP($C322, Table3[#All], 100, 0)</f>
        <v>0</v>
      </c>
      <c r="FN322" s="9">
        <f>VLOOKUP($C322, Table3[#All], 101, 0)</f>
        <v>0</v>
      </c>
      <c r="FO322" s="14">
        <f t="shared" si="283"/>
        <v>3</v>
      </c>
      <c r="FP322" s="11"/>
      <c r="FQ322" s="9">
        <f>VLOOKUP($C322, Table3[#All], 102, 0)</f>
        <v>0.95450000000000002</v>
      </c>
      <c r="FR322" s="9">
        <f>VLOOKUP($C322, Table3[#All], 103, 0)</f>
        <v>4.5499999999999999E-2</v>
      </c>
      <c r="FS322" s="9">
        <f>VLOOKUP($C322, Table3[#All], 104, 0)</f>
        <v>0</v>
      </c>
      <c r="FT322" s="9">
        <f>VLOOKUP($C322, Table3[#All], 105, 0)</f>
        <v>0</v>
      </c>
      <c r="FU322" s="9">
        <v>0</v>
      </c>
      <c r="FV322" s="10">
        <f t="shared" si="284"/>
        <v>1</v>
      </c>
      <c r="FW322" s="11"/>
      <c r="FX322" s="9">
        <f>VLOOKUP($C322, Table3[#All], 106, 0)</f>
        <v>0.86360000000000003</v>
      </c>
      <c r="FY322" s="9"/>
      <c r="FZ322" s="9">
        <f>VLOOKUP($C322, Table3[#All], 107, 0)</f>
        <v>9.0899999999999995E-2</v>
      </c>
      <c r="GA322" s="9">
        <f>VLOOKUP($C322, Table3[#All], 108, 0)</f>
        <v>4.5499999999999999E-2</v>
      </c>
      <c r="GB322" s="9"/>
      <c r="GC322" s="10">
        <f t="shared" si="301"/>
        <v>1</v>
      </c>
      <c r="GD322" s="81"/>
      <c r="GE322" s="9">
        <f>VLOOKUP($C322, Table3[#All], 109, 0)</f>
        <v>0</v>
      </c>
      <c r="GF322" s="9">
        <f>VLOOKUP($C322, Table3[#All], 110, 0)</f>
        <v>0.95239999999999991</v>
      </c>
      <c r="GG322" s="9">
        <f>VLOOKUP($C322, Table3[#All], 111, 0)</f>
        <v>4.7599999999999996E-2</v>
      </c>
      <c r="GH322" s="9"/>
      <c r="GI322" s="9">
        <f>VLOOKUP($C322, Table3[#All], 112, 0)</f>
        <v>0</v>
      </c>
      <c r="GJ322" s="12">
        <f t="shared" si="285"/>
        <v>2</v>
      </c>
      <c r="GK322" s="11"/>
      <c r="GL322" s="9">
        <f>VLOOKUP($C322, Table3[#All], 113, 0)</f>
        <v>0</v>
      </c>
      <c r="GM322" s="9">
        <f>VLOOKUP($C322, Table3[#All], 114, 0)</f>
        <v>0</v>
      </c>
      <c r="GN322" s="9">
        <f>VLOOKUP($C322, Table3[#All], 115, 0)</f>
        <v>0.68180000000000007</v>
      </c>
      <c r="GO322" s="9">
        <f>VLOOKUP($C322, Table3[#All], 116, 0)</f>
        <v>0.31819999999999998</v>
      </c>
      <c r="GP322" s="9"/>
      <c r="GQ322" s="10">
        <f t="shared" si="286"/>
        <v>4</v>
      </c>
      <c r="GR322" s="11"/>
      <c r="GS322" s="9">
        <f>VLOOKUP($C322, Table2[#All], 3, 0)</f>
        <v>0</v>
      </c>
      <c r="GT322" s="9">
        <f>VLOOKUP($C322, Table2[#All], 4, 0)</f>
        <v>0</v>
      </c>
      <c r="GU322" s="9">
        <f>VLOOKUP($C322, Table2[#All], 5, 0)</f>
        <v>0</v>
      </c>
      <c r="GV322" s="9">
        <f>VLOOKUP($C322, Table2[#All], 6, 0)</f>
        <v>1</v>
      </c>
      <c r="GW322" s="9">
        <f>VLOOKUP($C322, Table2[#All], 7, 0)</f>
        <v>0</v>
      </c>
      <c r="GX322" s="10">
        <f t="shared" si="287"/>
        <v>4</v>
      </c>
      <c r="GY322" s="11"/>
      <c r="GZ322" s="9">
        <v>0</v>
      </c>
      <c r="HA322" s="9">
        <v>1</v>
      </c>
      <c r="HB322" s="9">
        <v>0</v>
      </c>
      <c r="HC322" s="9">
        <v>0</v>
      </c>
      <c r="HD322" s="9"/>
      <c r="HE322" s="10">
        <f t="shared" si="288"/>
        <v>2</v>
      </c>
      <c r="HF322" s="11"/>
      <c r="HG322" s="9">
        <f>VLOOKUP($C322, Table5[#All], 2, 0)</f>
        <v>0</v>
      </c>
      <c r="HH322" s="9">
        <f>VLOOKUP($C322, Table5[#All], 3, 0)</f>
        <v>0</v>
      </c>
      <c r="HI322" s="9">
        <f>VLOOKUP($C322, Table5[#All], 4, 0)</f>
        <v>0</v>
      </c>
      <c r="HJ322" s="9">
        <f>VLOOKUP($C322, Table5[#All], 5, 0)</f>
        <v>0</v>
      </c>
      <c r="HK322" s="9">
        <f>VLOOKUP($C322, Table5[#All], 6, 0)</f>
        <v>1</v>
      </c>
      <c r="HL322" s="10">
        <f t="shared" si="289"/>
        <v>5</v>
      </c>
      <c r="HM322" s="11"/>
      <c r="HN322" s="9">
        <f>VLOOKUP($C322, Table5[#All], 7, 0)</f>
        <v>0</v>
      </c>
      <c r="HO322" s="9">
        <f>VLOOKUP($C322, Table5[#All], 8, 0)</f>
        <v>0</v>
      </c>
      <c r="HP322" s="9">
        <f>VLOOKUP($C322, Table5[#All], 9, 0)</f>
        <v>0</v>
      </c>
      <c r="HQ322" s="9">
        <f>VLOOKUP($C322, Table5[#All], 10, 0)</f>
        <v>1</v>
      </c>
      <c r="HR322" s="9">
        <f>VLOOKUP($C322, Table5[#All], 11, 0)</f>
        <v>0</v>
      </c>
      <c r="HS322" s="10">
        <f t="shared" si="290"/>
        <v>4</v>
      </c>
      <c r="HT322" s="11"/>
      <c r="HU322" s="9">
        <f>VLOOKUP($C322, Table5[#All], 12, 0)</f>
        <v>1</v>
      </c>
      <c r="HV322" s="9">
        <f>VLOOKUP($C322, Table5[#All], 13, 0)</f>
        <v>0</v>
      </c>
      <c r="HW322" s="9">
        <f>VLOOKUP($C322, Table5[#All], 14, 0)</f>
        <v>0</v>
      </c>
      <c r="HX322" s="9">
        <f>VLOOKUP($C322, Table5[#All], 15, 0)</f>
        <v>0</v>
      </c>
      <c r="HY322" s="9">
        <f>VLOOKUP($C322, Table5[#All], 16, 0)</f>
        <v>0</v>
      </c>
      <c r="HZ322" s="10">
        <f t="shared" si="291"/>
        <v>1</v>
      </c>
      <c r="IA322" s="11"/>
      <c r="IB322" s="9">
        <f>VLOOKUP($C322, Table5[#All], 17, 0)</f>
        <v>1</v>
      </c>
      <c r="IC322" s="9">
        <f>VLOOKUP($C322, Table5[#All], 18, 0)</f>
        <v>0</v>
      </c>
      <c r="ID322" s="9">
        <f>VLOOKUP($C322, Table5[#All], 19, 0)</f>
        <v>0</v>
      </c>
      <c r="IE322" s="9">
        <f>VLOOKUP($C322, Table5[#All], 20, 0)</f>
        <v>0</v>
      </c>
      <c r="IF322" s="9">
        <f>VLOOKUP($C322, Table5[#All], 21, 0)</f>
        <v>0</v>
      </c>
      <c r="IG322" s="10">
        <f t="shared" si="292"/>
        <v>1</v>
      </c>
      <c r="IH322" s="11"/>
      <c r="II322" s="9">
        <f>VLOOKUP($C322, Table5[#All], 22, 0)</f>
        <v>1</v>
      </c>
      <c r="IJ322" s="9">
        <f>VLOOKUP($C322, Table5[#All], 23, 0)</f>
        <v>0</v>
      </c>
      <c r="IK322" s="9">
        <f>VLOOKUP($C322, Table5[#All], 24, 0)</f>
        <v>0</v>
      </c>
      <c r="IL322" s="9">
        <f>VLOOKUP($C322, Table5[#All], 25, 0)</f>
        <v>0</v>
      </c>
      <c r="IM322" s="9">
        <f>VLOOKUP($C322, Table5[#All], 26, 0)</f>
        <v>0</v>
      </c>
      <c r="IN322" s="10">
        <f t="shared" si="293"/>
        <v>1</v>
      </c>
      <c r="IO322" s="11"/>
      <c r="IP322" s="9">
        <v>1</v>
      </c>
      <c r="IQ322" s="9">
        <v>0</v>
      </c>
      <c r="IR322" s="9">
        <v>0</v>
      </c>
      <c r="IS322" s="9">
        <v>0</v>
      </c>
      <c r="IT322" s="9">
        <v>0</v>
      </c>
      <c r="IU322" s="10">
        <f t="shared" si="294"/>
        <v>1</v>
      </c>
      <c r="IV322" s="82"/>
    </row>
    <row r="323" spans="1:256" ht="16.3" thickTop="1" thickBot="1" x14ac:dyDescent="0.35">
      <c r="A323" s="16" t="s">
        <v>776</v>
      </c>
      <c r="B323" s="16" t="s">
        <v>794</v>
      </c>
      <c r="C323" s="16" t="s">
        <v>795</v>
      </c>
      <c r="D323" s="11"/>
      <c r="E323" s="9">
        <f>VLOOKUP($C323, Table3[#All], 2, 0)</f>
        <v>0</v>
      </c>
      <c r="F323" s="9"/>
      <c r="G323" s="9">
        <f>VLOOKUP($C323, Table3[#All], 3, 0)</f>
        <v>0</v>
      </c>
      <c r="H323" s="9">
        <f>VLOOKUP($C323, Table3[#All], 4, 0)</f>
        <v>0</v>
      </c>
      <c r="I323" s="9">
        <f>VLOOKUP($C323, Table3[#All], 5, 0)</f>
        <v>1</v>
      </c>
      <c r="J323" s="10">
        <f t="shared" si="295"/>
        <v>5</v>
      </c>
      <c r="K323" s="11"/>
      <c r="L323" s="9">
        <f>VLOOKUP($C323, Table3[#All], 6, 0)</f>
        <v>1</v>
      </c>
      <c r="M323" s="9"/>
      <c r="N323" s="9">
        <f>VLOOKUP($C323, Table3[#All], 7, 0)</f>
        <v>0</v>
      </c>
      <c r="O323" s="9">
        <f>VLOOKUP($C323, Table3[#All], 8, 0)</f>
        <v>0</v>
      </c>
      <c r="P323" s="9">
        <f>VLOOKUP($C323, Table3[#All], 9, 0)</f>
        <v>0</v>
      </c>
      <c r="Q323" s="10">
        <f t="shared" si="296"/>
        <v>1</v>
      </c>
      <c r="R323" s="11"/>
      <c r="S323" s="9">
        <f>VLOOKUP($C323, Table3[#All], 10, 0)</f>
        <v>2.63E-2</v>
      </c>
      <c r="T323" s="9">
        <f>VLOOKUP($C323, Table3[#All], 11, 0)</f>
        <v>0.13159999999999999</v>
      </c>
      <c r="U323" s="9">
        <f>VLOOKUP($C323, Table3[#All], 12, 0)</f>
        <v>0.76319999999999988</v>
      </c>
      <c r="V323" s="9">
        <f>VLOOKUP($C323, Table3[#All], 13, 0)</f>
        <v>7.8899999999999998E-2</v>
      </c>
      <c r="W323" s="9">
        <f>VLOOKUP($C323, Table3[#All], 14, 0)</f>
        <v>0</v>
      </c>
      <c r="X323" s="10">
        <f t="shared" si="297"/>
        <v>3</v>
      </c>
      <c r="Y323" s="11"/>
      <c r="Z323" s="9">
        <f>VLOOKUP($C323, Table3[#All], 15, 0)</f>
        <v>0</v>
      </c>
      <c r="AA323" s="9">
        <f>VLOOKUP($C323, Table3[#All], 16, 0)</f>
        <v>0.13159999999999999</v>
      </c>
      <c r="AB323" s="9">
        <f>VLOOKUP($C323, Table3[#All], 17, 0)</f>
        <v>0.84209999999999996</v>
      </c>
      <c r="AC323" s="9">
        <f>VLOOKUP($C323, Table3[#All], 18, 0)</f>
        <v>2.63E-2</v>
      </c>
      <c r="AD323" s="9">
        <f>VLOOKUP($C323, Table3[#All], 19, 0)</f>
        <v>0</v>
      </c>
      <c r="AE323" s="10">
        <f t="shared" si="267"/>
        <v>3</v>
      </c>
      <c r="AF323" s="11"/>
      <c r="AG323" s="9">
        <f>VLOOKUP($C323, Table3[#All], 20, 0)</f>
        <v>0</v>
      </c>
      <c r="AH323" s="9">
        <f>VLOOKUP($C323, Table3[#All], 21, 0)</f>
        <v>1</v>
      </c>
      <c r="AI323" s="9">
        <f>VLOOKUP($C323, Table3[#All], 22, 0)</f>
        <v>0</v>
      </c>
      <c r="AJ323" s="9"/>
      <c r="AK323" s="9"/>
      <c r="AL323" s="10">
        <f t="shared" si="268"/>
        <v>2</v>
      </c>
      <c r="AM323" s="11"/>
      <c r="AN323" s="9">
        <f>VLOOKUP($C323, Table3[#All], 23, 0)</f>
        <v>0</v>
      </c>
      <c r="AO323" s="9">
        <f>VLOOKUP($C323, Table3[#All], 24, 0)</f>
        <v>1</v>
      </c>
      <c r="AP323" s="9">
        <f>VLOOKUP($C323, Table3[#All], 25, 0)</f>
        <v>0</v>
      </c>
      <c r="AQ323" s="9">
        <f>VLOOKUP($C323, Table3[#All], 26, 0)</f>
        <v>0</v>
      </c>
      <c r="AR323" s="9"/>
      <c r="AS323" s="12">
        <f t="shared" si="269"/>
        <v>2</v>
      </c>
      <c r="AT323" s="11"/>
      <c r="AU323" s="9">
        <f>VLOOKUP($C323, Table3[#All], 27, 0)</f>
        <v>0.89469999999999994</v>
      </c>
      <c r="AV323" s="9">
        <f>VLOOKUP($C323, Table3[#All], 28, 0)</f>
        <v>5.2600000000000001E-2</v>
      </c>
      <c r="AW323" s="9">
        <f>VLOOKUP($C323, Table3[#All], 29, 0)</f>
        <v>5.2600000000000001E-2</v>
      </c>
      <c r="AX323" s="9"/>
      <c r="AY323" s="9"/>
      <c r="AZ323" s="10">
        <f t="shared" si="298"/>
        <v>1</v>
      </c>
      <c r="BA323" s="11"/>
      <c r="BB323" s="9">
        <f>VLOOKUP($C323, Table3[#All], 30, 0)</f>
        <v>0.23680000000000001</v>
      </c>
      <c r="BC323" s="9">
        <f>VLOOKUP($C323, Table3[#All], 31, 0)</f>
        <v>0.71050000000000002</v>
      </c>
      <c r="BD323" s="9">
        <f>VLOOKUP($C323, Table3[#All], 32, 0)</f>
        <v>5.2600000000000001E-2</v>
      </c>
      <c r="BE323" s="9">
        <f>VLOOKUP($C323, Table3[#All], 33, 0)</f>
        <v>0</v>
      </c>
      <c r="BF323" s="9"/>
      <c r="BG323" s="10">
        <f t="shared" si="299"/>
        <v>2</v>
      </c>
      <c r="BH323" s="81"/>
      <c r="BI323" s="9">
        <f>VLOOKUP($C323, Table3[#All], 34, 0)</f>
        <v>0</v>
      </c>
      <c r="BJ323" s="9">
        <f>VLOOKUP($C323, Table3[#All], 35, 0)</f>
        <v>0</v>
      </c>
      <c r="BK323" s="9">
        <f>VLOOKUP($C323, Table3[#All], 36, 0)</f>
        <v>0</v>
      </c>
      <c r="BL323" s="9">
        <f>VLOOKUP($C323, Table3[#All], 37, 0)</f>
        <v>0</v>
      </c>
      <c r="BM323" s="9">
        <f>VLOOKUP($C323, Table3[#All], 38, 0)</f>
        <v>0</v>
      </c>
      <c r="BN323" s="10" t="str">
        <f t="shared" si="300"/>
        <v>N/A</v>
      </c>
      <c r="BO323" s="11"/>
      <c r="BP323" s="9">
        <f>VLOOKUP($C323, Table3[#All], 39, 0)</f>
        <v>1</v>
      </c>
      <c r="BQ323" s="9">
        <f>VLOOKUP($C323, Table3[#All], 40, 0)</f>
        <v>0</v>
      </c>
      <c r="BR323" s="9">
        <f>VLOOKUP($C323, Table3[#All], 41, 0)</f>
        <v>0</v>
      </c>
      <c r="BS323" s="9">
        <f>VLOOKUP($C323, Table3[#All], 42, 0)</f>
        <v>0</v>
      </c>
      <c r="BT323" s="9"/>
      <c r="BU323" s="10">
        <f t="shared" si="270"/>
        <v>1</v>
      </c>
      <c r="BV323" s="11"/>
      <c r="BW323" s="9">
        <f>VLOOKUP($C323, Table3[#All], 43, 0)</f>
        <v>0.34210000000000002</v>
      </c>
      <c r="BX323" s="9">
        <f>VLOOKUP($C323, Table3[#All], 44, 0)</f>
        <v>0.55259999999999998</v>
      </c>
      <c r="BY323" s="9">
        <f>VLOOKUP($C323, Table3[#All], 45, 0)</f>
        <v>0.10529999999999999</v>
      </c>
      <c r="BZ323" s="9"/>
      <c r="CA323" s="9"/>
      <c r="CB323" s="10">
        <f t="shared" si="271"/>
        <v>2</v>
      </c>
      <c r="CC323" s="81"/>
      <c r="CD323" s="9">
        <f>VLOOKUP($C323, Table3[#All], 46, 0)</f>
        <v>1</v>
      </c>
      <c r="CE323" s="9">
        <f>VLOOKUP($C323, Table3[#All], 47, 0)</f>
        <v>0</v>
      </c>
      <c r="CF323" s="9">
        <f>VLOOKUP($C323, Table3[#All], 48, 0)</f>
        <v>0</v>
      </c>
      <c r="CG323" s="9">
        <f>VLOOKUP($C323, Table3[#All], 49, 0)</f>
        <v>0</v>
      </c>
      <c r="CH323" s="9">
        <f>VLOOKUP($C323, Table3[#All], 50, 0)</f>
        <v>0</v>
      </c>
      <c r="CI323" s="12">
        <f t="shared" si="272"/>
        <v>1</v>
      </c>
      <c r="CJ323" s="13"/>
      <c r="CK323" s="9">
        <f>VLOOKUP($C323, Table3[#All], 51, 0)</f>
        <v>1</v>
      </c>
      <c r="CL323" s="9">
        <f>VLOOKUP($C323, Table3[#All], 52, 0)</f>
        <v>0</v>
      </c>
      <c r="CM323" s="9">
        <f>VLOOKUP($C323, Table3[#All], 53, 0)</f>
        <v>0</v>
      </c>
      <c r="CN323" s="9">
        <f>VLOOKUP($C323, Table3[#All], 54, 0)</f>
        <v>0</v>
      </c>
      <c r="CO323" s="9"/>
      <c r="CP323" s="10">
        <f t="shared" si="273"/>
        <v>1</v>
      </c>
      <c r="CQ323" s="11"/>
      <c r="CR323" s="9">
        <f>VLOOKUP($C323, Table3[#All], 55, 0)</f>
        <v>0</v>
      </c>
      <c r="CS323" s="9">
        <f>VLOOKUP($C323, Table3[#All], 56, 0)</f>
        <v>0</v>
      </c>
      <c r="CT323" s="9">
        <f>VLOOKUP($C323, Table3[#All], 57, 0)</f>
        <v>2.63E-2</v>
      </c>
      <c r="CU323" s="9">
        <f>VLOOKUP($C323, Table3[#All], 58, 0)</f>
        <v>0.21050000000000002</v>
      </c>
      <c r="CV323" s="9">
        <f>VLOOKUP($C323, Table3[#All], 59, 0)</f>
        <v>0.76319999999999988</v>
      </c>
      <c r="CW323" s="14">
        <f t="shared" si="274"/>
        <v>5</v>
      </c>
      <c r="CX323" s="81"/>
      <c r="CY323" s="9">
        <f>VLOOKUP($C323, Table3[#All], 60, 0)</f>
        <v>0</v>
      </c>
      <c r="CZ323" s="9">
        <f>VLOOKUP($C323, Table3[#All], 61, 0)</f>
        <v>0.23680000000000001</v>
      </c>
      <c r="DA323" s="9">
        <f>VLOOKUP($C323, Table3[#All], 62, 0)</f>
        <v>0.73680000000000012</v>
      </c>
      <c r="DB323" s="9">
        <f>VLOOKUP($C323, Table3[#All], 63, 0)</f>
        <v>2.63E-2</v>
      </c>
      <c r="DC323" s="9">
        <f>VLOOKUP($C323, Table3[#All], 64, 0)</f>
        <v>0</v>
      </c>
      <c r="DD323" s="10">
        <f t="shared" si="275"/>
        <v>3</v>
      </c>
      <c r="DE323" s="11"/>
      <c r="DF323" s="9">
        <f>VLOOKUP($C323, Table3[#All], 65, 0)</f>
        <v>0</v>
      </c>
      <c r="DG323" s="9"/>
      <c r="DH323" s="9">
        <f>VLOOKUP($C323, Table3[#All], 66, 0)</f>
        <v>1</v>
      </c>
      <c r="DI323" s="9"/>
      <c r="DJ323" s="9">
        <f>VLOOKUP($C323, Table3[#All], 67, 0)</f>
        <v>0</v>
      </c>
      <c r="DK323" s="14">
        <f t="shared" si="276"/>
        <v>3</v>
      </c>
      <c r="DL323" s="11"/>
      <c r="DM323" s="9">
        <f>VLOOKUP($C323, Table3[#All], 68, 0)</f>
        <v>1</v>
      </c>
      <c r="DN323" s="9"/>
      <c r="DO323" s="9">
        <f>VLOOKUP($C323, Table3[#All], 69, 0)</f>
        <v>0</v>
      </c>
      <c r="DP323" s="9">
        <f>VLOOKUP($C323, Table3[#All], 70, 0)</f>
        <v>0</v>
      </c>
      <c r="DQ323" s="9"/>
      <c r="DR323" s="14">
        <f t="shared" si="277"/>
        <v>1</v>
      </c>
      <c r="DS323" s="11"/>
      <c r="DT323" s="9">
        <f>VLOOKUP($C323, Table3[#All], 71, 0)</f>
        <v>0</v>
      </c>
      <c r="DU323" s="9">
        <f>VLOOKUP($C323, Table3[#All], 72, 0)</f>
        <v>0</v>
      </c>
      <c r="DV323" s="9">
        <f>VLOOKUP($C323, Table3[#All], 73, 0)</f>
        <v>0</v>
      </c>
      <c r="DW323" s="9">
        <f>VLOOKUP($C323, Table3[#All], 74, 0)</f>
        <v>0</v>
      </c>
      <c r="DX323" s="9">
        <f>VLOOKUP($C323, Table3[#All], 75, 0)</f>
        <v>1</v>
      </c>
      <c r="DY323" s="12">
        <f t="shared" si="302"/>
        <v>5</v>
      </c>
      <c r="DZ323" s="11"/>
      <c r="EA323" s="9">
        <f>VLOOKUP($C323, Table3[#All], 76, 0)</f>
        <v>1</v>
      </c>
      <c r="EB323" s="9">
        <f>VLOOKUP($C323, Table3[#All], 77, 0)</f>
        <v>0</v>
      </c>
      <c r="EC323" s="9">
        <f>VLOOKUP($C323, Table3[#All], 78, 0)</f>
        <v>0</v>
      </c>
      <c r="ED323" s="9">
        <f>VLOOKUP($C323, Table3[#All], 79, 0)</f>
        <v>0</v>
      </c>
      <c r="EE323" s="9">
        <f>VLOOKUP($C323, Table3[#All], 80, 0)</f>
        <v>0</v>
      </c>
      <c r="EF323" s="10">
        <f t="shared" si="278"/>
        <v>1</v>
      </c>
      <c r="EG323" s="9"/>
      <c r="EH323" s="9">
        <f>VLOOKUP($C323, Table3[#All], 81, 0)</f>
        <v>1</v>
      </c>
      <c r="EI323" s="9">
        <f>VLOOKUP($C323, Table3[#All], 82, 0)</f>
        <v>0</v>
      </c>
      <c r="EJ323" s="9">
        <f>VLOOKUP($C323, Table3[#All], 83, 0)</f>
        <v>0</v>
      </c>
      <c r="EK323" s="9">
        <f>VLOOKUP($C323, Table3[#All], 84, 0)</f>
        <v>0</v>
      </c>
      <c r="EL323" s="9">
        <f>VLOOKUP($C323, Table3[#All], 85, 0)</f>
        <v>0</v>
      </c>
      <c r="EM323" s="14">
        <f t="shared" si="279"/>
        <v>1</v>
      </c>
      <c r="EN323" s="11"/>
      <c r="EO323" s="9">
        <f>VLOOKUP($C323, Table3[#All], 86, 0)</f>
        <v>0.89469999999999994</v>
      </c>
      <c r="EP323" s="9"/>
      <c r="EQ323" s="9">
        <f>VLOOKUP($C323, Table3[#All], 87, 0)</f>
        <v>0.10529999999999999</v>
      </c>
      <c r="ER323" s="9"/>
      <c r="ES323" s="9"/>
      <c r="ET323" s="14">
        <f t="shared" si="280"/>
        <v>1</v>
      </c>
      <c r="EU323" s="11"/>
      <c r="EV323" s="9">
        <f>VLOOKUP($C323, Table3[#All], 88, 0)</f>
        <v>0</v>
      </c>
      <c r="EW323" s="9">
        <f>VLOOKUP($C323, Table3[#All], 89, 0)</f>
        <v>0</v>
      </c>
      <c r="EX323" s="9">
        <f>VLOOKUP($C323, Table3[#All], 90, 0)</f>
        <v>0</v>
      </c>
      <c r="EY323" s="9">
        <f>VLOOKUP($C323, Table3[#All], 91, 0)</f>
        <v>1</v>
      </c>
      <c r="EZ323" s="9">
        <f>VLOOKUP($C323, Table3[#All], 92, 0)</f>
        <v>0</v>
      </c>
      <c r="FA323" s="12">
        <f t="shared" si="281"/>
        <v>4</v>
      </c>
      <c r="FB323" s="11"/>
      <c r="FC323" s="9">
        <f>VLOOKUP($C323, Table3[#All], 93, 0)</f>
        <v>2.63E-2</v>
      </c>
      <c r="FD323" s="9">
        <f>VLOOKUP($C323, Table3[#All], 94, 0)</f>
        <v>0.81579999999999997</v>
      </c>
      <c r="FE323" s="9">
        <f>VLOOKUP($C323, Table3[#All], 95, 0)</f>
        <v>0.15789999999999998</v>
      </c>
      <c r="FF323" s="9">
        <f>VLOOKUP($C323, Table3[#All], 96, 0)</f>
        <v>0</v>
      </c>
      <c r="FG323" s="9"/>
      <c r="FH323" s="10">
        <f t="shared" si="282"/>
        <v>2</v>
      </c>
      <c r="FI323" s="11"/>
      <c r="FJ323" s="9">
        <f>VLOOKUP($C323, Table3[#All], 97, 0)</f>
        <v>0</v>
      </c>
      <c r="FK323" s="9">
        <f>VLOOKUP($C323, Table3[#All], 98, 0)</f>
        <v>0</v>
      </c>
      <c r="FL323" s="9">
        <f>VLOOKUP($C323, Table3[#All], 99, 0)</f>
        <v>1</v>
      </c>
      <c r="FM323" s="9">
        <f>VLOOKUP($C323, Table3[#All], 100, 0)</f>
        <v>0</v>
      </c>
      <c r="FN323" s="9">
        <f>VLOOKUP($C323, Table3[#All], 101, 0)</f>
        <v>0</v>
      </c>
      <c r="FO323" s="14">
        <f t="shared" si="283"/>
        <v>3</v>
      </c>
      <c r="FP323" s="11"/>
      <c r="FQ323" s="9">
        <f>VLOOKUP($C323, Table3[#All], 102, 0)</f>
        <v>1</v>
      </c>
      <c r="FR323" s="9">
        <f>VLOOKUP($C323, Table3[#All], 103, 0)</f>
        <v>0</v>
      </c>
      <c r="FS323" s="9">
        <f>VLOOKUP($C323, Table3[#All], 104, 0)</f>
        <v>0</v>
      </c>
      <c r="FT323" s="9">
        <f>VLOOKUP($C323, Table3[#All], 105, 0)</f>
        <v>0</v>
      </c>
      <c r="FU323" s="9">
        <v>0</v>
      </c>
      <c r="FV323" s="10">
        <f t="shared" si="284"/>
        <v>1</v>
      </c>
      <c r="FW323" s="11"/>
      <c r="FX323" s="9">
        <f>VLOOKUP($C323, Table3[#All], 106, 0)</f>
        <v>0.94739999999999991</v>
      </c>
      <c r="FY323" s="9"/>
      <c r="FZ323" s="9">
        <f>VLOOKUP($C323, Table3[#All], 107, 0)</f>
        <v>5.2600000000000001E-2</v>
      </c>
      <c r="GA323" s="9">
        <f>VLOOKUP($C323, Table3[#All], 108, 0)</f>
        <v>0</v>
      </c>
      <c r="GB323" s="9"/>
      <c r="GC323" s="10">
        <f t="shared" si="301"/>
        <v>1</v>
      </c>
      <c r="GD323" s="81"/>
      <c r="GE323" s="9">
        <f>VLOOKUP($C323, Table3[#All], 109, 0)</f>
        <v>0</v>
      </c>
      <c r="GF323" s="9">
        <f>VLOOKUP($C323, Table3[#All], 110, 0)</f>
        <v>0.94590000000000007</v>
      </c>
      <c r="GG323" s="9">
        <f>VLOOKUP($C323, Table3[#All], 111, 0)</f>
        <v>5.4100000000000002E-2</v>
      </c>
      <c r="GH323" s="9"/>
      <c r="GI323" s="9">
        <f>VLOOKUP($C323, Table3[#All], 112, 0)</f>
        <v>0</v>
      </c>
      <c r="GJ323" s="12">
        <f t="shared" si="285"/>
        <v>2</v>
      </c>
      <c r="GK323" s="11"/>
      <c r="GL323" s="9">
        <f>VLOOKUP($C323, Table3[#All], 113, 0)</f>
        <v>0</v>
      </c>
      <c r="GM323" s="9">
        <f>VLOOKUP($C323, Table3[#All], 114, 0)</f>
        <v>0</v>
      </c>
      <c r="GN323" s="9">
        <f>VLOOKUP($C323, Table3[#All], 115, 0)</f>
        <v>0.68420000000000003</v>
      </c>
      <c r="GO323" s="9">
        <f>VLOOKUP($C323, Table3[#All], 116, 0)</f>
        <v>0.31579999999999997</v>
      </c>
      <c r="GP323" s="9"/>
      <c r="GQ323" s="10">
        <f t="shared" si="286"/>
        <v>4</v>
      </c>
      <c r="GR323" s="11"/>
      <c r="GS323" s="9">
        <f>VLOOKUP($C323, Table2[#All], 3, 0)</f>
        <v>0</v>
      </c>
      <c r="GT323" s="9">
        <f>VLOOKUP($C323, Table2[#All], 4, 0)</f>
        <v>0</v>
      </c>
      <c r="GU323" s="9">
        <f>VLOOKUP($C323, Table2[#All], 5, 0)</f>
        <v>0</v>
      </c>
      <c r="GV323" s="9">
        <f>VLOOKUP($C323, Table2[#All], 6, 0)</f>
        <v>1</v>
      </c>
      <c r="GW323" s="9">
        <f>VLOOKUP($C323, Table2[#All], 7, 0)</f>
        <v>0</v>
      </c>
      <c r="GX323" s="10">
        <f t="shared" si="287"/>
        <v>4</v>
      </c>
      <c r="GY323" s="11"/>
      <c r="GZ323" s="9">
        <v>0</v>
      </c>
      <c r="HA323" s="9">
        <v>1</v>
      </c>
      <c r="HB323" s="9">
        <v>0</v>
      </c>
      <c r="HC323" s="9">
        <v>0</v>
      </c>
      <c r="HD323" s="9"/>
      <c r="HE323" s="10">
        <f t="shared" si="288"/>
        <v>2</v>
      </c>
      <c r="HF323" s="11"/>
      <c r="HG323" s="9">
        <f>VLOOKUP($C323, Table5[#All], 2, 0)</f>
        <v>0</v>
      </c>
      <c r="HH323" s="9">
        <f>VLOOKUP($C323, Table5[#All], 3, 0)</f>
        <v>0</v>
      </c>
      <c r="HI323" s="9">
        <f>VLOOKUP($C323, Table5[#All], 4, 0)</f>
        <v>0</v>
      </c>
      <c r="HJ323" s="9">
        <f>VLOOKUP($C323, Table5[#All], 5, 0)</f>
        <v>0</v>
      </c>
      <c r="HK323" s="9">
        <f>VLOOKUP($C323, Table5[#All], 6, 0)</f>
        <v>1</v>
      </c>
      <c r="HL323" s="10">
        <f t="shared" si="289"/>
        <v>5</v>
      </c>
      <c r="HM323" s="11"/>
      <c r="HN323" s="9">
        <f>VLOOKUP($C323, Table5[#All], 7, 0)</f>
        <v>0</v>
      </c>
      <c r="HO323" s="9">
        <f>VLOOKUP($C323, Table5[#All], 8, 0)</f>
        <v>0</v>
      </c>
      <c r="HP323" s="9">
        <f>VLOOKUP($C323, Table5[#All], 9, 0)</f>
        <v>1</v>
      </c>
      <c r="HQ323" s="9">
        <f>VLOOKUP($C323, Table5[#All], 10, 0)</f>
        <v>0</v>
      </c>
      <c r="HR323" s="9">
        <f>VLOOKUP($C323, Table5[#All], 11, 0)</f>
        <v>0</v>
      </c>
      <c r="HS323" s="10">
        <f t="shared" si="290"/>
        <v>3</v>
      </c>
      <c r="HT323" s="11"/>
      <c r="HU323" s="9">
        <f>VLOOKUP($C323, Table5[#All], 12, 0)</f>
        <v>1</v>
      </c>
      <c r="HV323" s="9">
        <f>VLOOKUP($C323, Table5[#All], 13, 0)</f>
        <v>0</v>
      </c>
      <c r="HW323" s="9">
        <f>VLOOKUP($C323, Table5[#All], 14, 0)</f>
        <v>0</v>
      </c>
      <c r="HX323" s="9">
        <f>VLOOKUP($C323, Table5[#All], 15, 0)</f>
        <v>0</v>
      </c>
      <c r="HY323" s="9">
        <f>VLOOKUP($C323, Table5[#All], 16, 0)</f>
        <v>0</v>
      </c>
      <c r="HZ323" s="10">
        <f t="shared" si="291"/>
        <v>1</v>
      </c>
      <c r="IA323" s="11"/>
      <c r="IB323" s="9">
        <f>VLOOKUP($C323, Table5[#All], 17, 0)</f>
        <v>0</v>
      </c>
      <c r="IC323" s="9">
        <f>VLOOKUP($C323, Table5[#All], 18, 0)</f>
        <v>0</v>
      </c>
      <c r="ID323" s="9">
        <f>VLOOKUP($C323, Table5[#All], 19, 0)</f>
        <v>0</v>
      </c>
      <c r="IE323" s="9">
        <f>VLOOKUP($C323, Table5[#All], 20, 0)</f>
        <v>0</v>
      </c>
      <c r="IF323" s="9">
        <f>VLOOKUP($C323, Table5[#All], 21, 0)</f>
        <v>1</v>
      </c>
      <c r="IG323" s="10">
        <f t="shared" si="292"/>
        <v>5</v>
      </c>
      <c r="IH323" s="11"/>
      <c r="II323" s="9">
        <f>VLOOKUP($C323, Table5[#All], 22, 0)</f>
        <v>1</v>
      </c>
      <c r="IJ323" s="9">
        <f>VLOOKUP($C323, Table5[#All], 23, 0)</f>
        <v>0</v>
      </c>
      <c r="IK323" s="9">
        <f>VLOOKUP($C323, Table5[#All], 24, 0)</f>
        <v>0</v>
      </c>
      <c r="IL323" s="9">
        <f>VLOOKUP($C323, Table5[#All], 25, 0)</f>
        <v>0</v>
      </c>
      <c r="IM323" s="9">
        <f>VLOOKUP($C323, Table5[#All], 26, 0)</f>
        <v>0</v>
      </c>
      <c r="IN323" s="10">
        <f t="shared" si="293"/>
        <v>1</v>
      </c>
      <c r="IO323" s="11"/>
      <c r="IP323" s="9">
        <v>1</v>
      </c>
      <c r="IQ323" s="9">
        <v>0</v>
      </c>
      <c r="IR323" s="9">
        <v>0</v>
      </c>
      <c r="IS323" s="9">
        <v>0</v>
      </c>
      <c r="IT323" s="9">
        <v>0</v>
      </c>
      <c r="IU323" s="10">
        <f t="shared" si="294"/>
        <v>1</v>
      </c>
      <c r="IV323" s="82"/>
    </row>
    <row r="324" spans="1:256" ht="16.3" thickTop="1" thickBot="1" x14ac:dyDescent="0.35">
      <c r="A324" s="16" t="s">
        <v>776</v>
      </c>
      <c r="B324" s="16" t="s">
        <v>796</v>
      </c>
      <c r="C324" s="16" t="s">
        <v>797</v>
      </c>
      <c r="D324" s="11"/>
      <c r="E324" s="9">
        <f>VLOOKUP($C324, Table3[#All], 2, 0)</f>
        <v>1.54E-2</v>
      </c>
      <c r="F324" s="9"/>
      <c r="G324" s="9">
        <f>VLOOKUP($C324, Table3[#All], 3, 0)</f>
        <v>1.54E-2</v>
      </c>
      <c r="H324" s="9">
        <f>VLOOKUP($C324, Table3[#All], 4, 0)</f>
        <v>0.76919999999999999</v>
      </c>
      <c r="I324" s="9">
        <f>VLOOKUP($C324, Table3[#All], 5, 0)</f>
        <v>0.2</v>
      </c>
      <c r="J324" s="10">
        <f t="shared" si="295"/>
        <v>4</v>
      </c>
      <c r="K324" s="11"/>
      <c r="L324" s="9">
        <f>VLOOKUP($C324, Table3[#All], 6, 0)</f>
        <v>0</v>
      </c>
      <c r="M324" s="9"/>
      <c r="N324" s="9">
        <f>VLOOKUP($C324, Table3[#All], 7, 0)</f>
        <v>1</v>
      </c>
      <c r="O324" s="9">
        <f>VLOOKUP($C324, Table3[#All], 8, 0)</f>
        <v>0</v>
      </c>
      <c r="P324" s="9">
        <f>VLOOKUP($C324, Table3[#All], 9, 0)</f>
        <v>0</v>
      </c>
      <c r="Q324" s="10">
        <f t="shared" si="296"/>
        <v>3</v>
      </c>
      <c r="R324" s="11"/>
      <c r="S324" s="9">
        <f>VLOOKUP($C324, Table3[#All], 10, 0)</f>
        <v>0</v>
      </c>
      <c r="T324" s="9">
        <f>VLOOKUP($C324, Table3[#All], 11, 0)</f>
        <v>0.33850000000000002</v>
      </c>
      <c r="U324" s="9">
        <f>VLOOKUP($C324, Table3[#All], 12, 0)</f>
        <v>0.56920000000000004</v>
      </c>
      <c r="V324" s="9">
        <f>VLOOKUP($C324, Table3[#All], 13, 0)</f>
        <v>9.2300000000000007E-2</v>
      </c>
      <c r="W324" s="9">
        <f>VLOOKUP($C324, Table3[#All], 14, 0)</f>
        <v>0</v>
      </c>
      <c r="X324" s="10">
        <f t="shared" si="297"/>
        <v>3</v>
      </c>
      <c r="Y324" s="11"/>
      <c r="Z324" s="9">
        <f>VLOOKUP($C324, Table3[#All], 15, 0)</f>
        <v>0</v>
      </c>
      <c r="AA324" s="9">
        <f>VLOOKUP($C324, Table3[#All], 16, 0)</f>
        <v>0.3538</v>
      </c>
      <c r="AB324" s="9">
        <f>VLOOKUP($C324, Table3[#All], 17, 0)</f>
        <v>0.56920000000000004</v>
      </c>
      <c r="AC324" s="9">
        <f>VLOOKUP($C324, Table3[#All], 18, 0)</f>
        <v>7.690000000000001E-2</v>
      </c>
      <c r="AD324" s="9">
        <f>VLOOKUP($C324, Table3[#All], 19, 0)</f>
        <v>0</v>
      </c>
      <c r="AE324" s="10">
        <f t="shared" si="267"/>
        <v>3</v>
      </c>
      <c r="AF324" s="11"/>
      <c r="AG324" s="9">
        <f>VLOOKUP($C324, Table3[#All], 20, 0)</f>
        <v>0</v>
      </c>
      <c r="AH324" s="9">
        <f>VLOOKUP($C324, Table3[#All], 21, 0)</f>
        <v>0.33329999999999999</v>
      </c>
      <c r="AI324" s="9">
        <f>VLOOKUP($C324, Table3[#All], 22, 0)</f>
        <v>0.66670000000000007</v>
      </c>
      <c r="AJ324" s="9"/>
      <c r="AK324" s="9"/>
      <c r="AL324" s="10">
        <f t="shared" si="268"/>
        <v>3</v>
      </c>
      <c r="AM324" s="11"/>
      <c r="AN324" s="9">
        <f>VLOOKUP($C324, Table3[#All], 23, 0)</f>
        <v>1</v>
      </c>
      <c r="AO324" s="9">
        <f>VLOOKUP($C324, Table3[#All], 24, 0)</f>
        <v>0</v>
      </c>
      <c r="AP324" s="9">
        <f>VLOOKUP($C324, Table3[#All], 25, 0)</f>
        <v>0</v>
      </c>
      <c r="AQ324" s="9">
        <f>VLOOKUP($C324, Table3[#All], 26, 0)</f>
        <v>0</v>
      </c>
      <c r="AR324" s="9"/>
      <c r="AS324" s="12">
        <f t="shared" si="269"/>
        <v>1</v>
      </c>
      <c r="AT324" s="11"/>
      <c r="AU324" s="9">
        <f>VLOOKUP($C324, Table3[#All], 27, 0)</f>
        <v>0.93849999999999989</v>
      </c>
      <c r="AV324" s="9">
        <f>VLOOKUP($C324, Table3[#All], 28, 0)</f>
        <v>0</v>
      </c>
      <c r="AW324" s="9">
        <f>VLOOKUP($C324, Table3[#All], 29, 0)</f>
        <v>6.1500000000000006E-2</v>
      </c>
      <c r="AX324" s="9"/>
      <c r="AY324" s="9"/>
      <c r="AZ324" s="10">
        <f t="shared" si="298"/>
        <v>1</v>
      </c>
      <c r="BA324" s="11"/>
      <c r="BB324" s="9">
        <f>VLOOKUP($C324, Table3[#All], 30, 0)</f>
        <v>0.18460000000000001</v>
      </c>
      <c r="BC324" s="9">
        <f>VLOOKUP($C324, Table3[#All], 31, 0)</f>
        <v>0.66150000000000009</v>
      </c>
      <c r="BD324" s="9">
        <f>VLOOKUP($C324, Table3[#All], 32, 0)</f>
        <v>0.15380000000000002</v>
      </c>
      <c r="BE324" s="9">
        <f>VLOOKUP($C324, Table3[#All], 33, 0)</f>
        <v>0</v>
      </c>
      <c r="BF324" s="9"/>
      <c r="BG324" s="10">
        <f t="shared" si="299"/>
        <v>2</v>
      </c>
      <c r="BH324" s="81"/>
      <c r="BI324" s="9">
        <f>VLOOKUP($C324, Table3[#All], 34, 0)</f>
        <v>0</v>
      </c>
      <c r="BJ324" s="9">
        <f>VLOOKUP($C324, Table3[#All], 35, 0)</f>
        <v>1</v>
      </c>
      <c r="BK324" s="9">
        <f>VLOOKUP($C324, Table3[#All], 36, 0)</f>
        <v>0</v>
      </c>
      <c r="BL324" s="9">
        <f>VLOOKUP($C324, Table3[#All], 37, 0)</f>
        <v>0</v>
      </c>
      <c r="BM324" s="9">
        <f>VLOOKUP($C324, Table3[#All], 38, 0)</f>
        <v>0</v>
      </c>
      <c r="BN324" s="10">
        <f t="shared" si="300"/>
        <v>2</v>
      </c>
      <c r="BO324" s="11"/>
      <c r="BP324" s="9">
        <f>VLOOKUP($C324, Table3[#All], 39, 0)</f>
        <v>0.4</v>
      </c>
      <c r="BQ324" s="9">
        <f>VLOOKUP($C324, Table3[#All], 40, 0)</f>
        <v>0.27690000000000003</v>
      </c>
      <c r="BR324" s="9">
        <f>VLOOKUP($C324, Table3[#All], 41, 0)</f>
        <v>0.16920000000000002</v>
      </c>
      <c r="BS324" s="9">
        <f>VLOOKUP($C324, Table3[#All], 42, 0)</f>
        <v>0.15380000000000002</v>
      </c>
      <c r="BT324" s="9"/>
      <c r="BU324" s="10">
        <f t="shared" si="270"/>
        <v>3</v>
      </c>
      <c r="BV324" s="11"/>
      <c r="BW324" s="9">
        <f>VLOOKUP($C324, Table3[#All], 43, 0)</f>
        <v>0.1231</v>
      </c>
      <c r="BX324" s="9">
        <f>VLOOKUP($C324, Table3[#All], 44, 0)</f>
        <v>0.8</v>
      </c>
      <c r="BY324" s="9">
        <f>VLOOKUP($C324, Table3[#All], 45, 0)</f>
        <v>7.690000000000001E-2</v>
      </c>
      <c r="BZ324" s="9"/>
      <c r="CA324" s="9"/>
      <c r="CB324" s="10">
        <f t="shared" si="271"/>
        <v>2</v>
      </c>
      <c r="CC324" s="81"/>
      <c r="CD324" s="9">
        <f>VLOOKUP($C324, Table3[#All], 46, 0)</f>
        <v>1</v>
      </c>
      <c r="CE324" s="9">
        <f>VLOOKUP($C324, Table3[#All], 47, 0)</f>
        <v>0</v>
      </c>
      <c r="CF324" s="9">
        <f>VLOOKUP($C324, Table3[#All], 48, 0)</f>
        <v>0</v>
      </c>
      <c r="CG324" s="9">
        <f>VLOOKUP($C324, Table3[#All], 49, 0)</f>
        <v>0</v>
      </c>
      <c r="CH324" s="9">
        <f>VLOOKUP($C324, Table3[#All], 50, 0)</f>
        <v>0</v>
      </c>
      <c r="CI324" s="12">
        <f t="shared" si="272"/>
        <v>1</v>
      </c>
      <c r="CJ324" s="13"/>
      <c r="CK324" s="9">
        <f>VLOOKUP($C324, Table3[#All], 51, 0)</f>
        <v>0.50770000000000004</v>
      </c>
      <c r="CL324" s="9">
        <f>VLOOKUP($C324, Table3[#All], 52, 0)</f>
        <v>0.44619999999999999</v>
      </c>
      <c r="CM324" s="9">
        <f>VLOOKUP($C324, Table3[#All], 53, 0)</f>
        <v>4.6199999999999998E-2</v>
      </c>
      <c r="CN324" s="9">
        <f>VLOOKUP($C324, Table3[#All], 54, 0)</f>
        <v>0</v>
      </c>
      <c r="CO324" s="9"/>
      <c r="CP324" s="10">
        <f t="shared" si="273"/>
        <v>2</v>
      </c>
      <c r="CQ324" s="11"/>
      <c r="CR324" s="9">
        <f>VLOOKUP($C324, Table3[#All], 55, 0)</f>
        <v>0.13849999999999998</v>
      </c>
      <c r="CS324" s="9">
        <f>VLOOKUP($C324, Table3[#All], 56, 0)</f>
        <v>0.49229999999999996</v>
      </c>
      <c r="CT324" s="9">
        <f>VLOOKUP($C324, Table3[#All], 57, 0)</f>
        <v>0.27690000000000003</v>
      </c>
      <c r="CU324" s="9">
        <f>VLOOKUP($C324, Table3[#All], 58, 0)</f>
        <v>9.2300000000000007E-2</v>
      </c>
      <c r="CV324" s="9">
        <f>VLOOKUP($C324, Table3[#All], 59, 0)</f>
        <v>0</v>
      </c>
      <c r="CW324" s="14">
        <f t="shared" si="274"/>
        <v>3</v>
      </c>
      <c r="CX324" s="81"/>
      <c r="CY324" s="9">
        <f>VLOOKUP($C324, Table3[#All], 60, 0)</f>
        <v>4.6199999999999998E-2</v>
      </c>
      <c r="CZ324" s="9">
        <f>VLOOKUP($C324, Table3[#All], 61, 0)</f>
        <v>0.36920000000000003</v>
      </c>
      <c r="DA324" s="9">
        <f>VLOOKUP($C324, Table3[#All], 62, 0)</f>
        <v>0.49229999999999996</v>
      </c>
      <c r="DB324" s="9">
        <f>VLOOKUP($C324, Table3[#All], 63, 0)</f>
        <v>9.2300000000000007E-2</v>
      </c>
      <c r="DC324" s="9">
        <f>VLOOKUP($C324, Table3[#All], 64, 0)</f>
        <v>0</v>
      </c>
      <c r="DD324" s="10">
        <f t="shared" si="275"/>
        <v>3</v>
      </c>
      <c r="DE324" s="11"/>
      <c r="DF324" s="9">
        <f>VLOOKUP($C324, Table3[#All], 65, 0)</f>
        <v>0.78459999999999996</v>
      </c>
      <c r="DG324" s="9"/>
      <c r="DH324" s="9">
        <f>VLOOKUP($C324, Table3[#All], 66, 0)</f>
        <v>7.690000000000001E-2</v>
      </c>
      <c r="DI324" s="9"/>
      <c r="DJ324" s="9">
        <f>VLOOKUP($C324, Table3[#All], 67, 0)</f>
        <v>0.13849999999999998</v>
      </c>
      <c r="DK324" s="14">
        <f t="shared" si="276"/>
        <v>1</v>
      </c>
      <c r="DL324" s="11"/>
      <c r="DM324" s="9">
        <f>VLOOKUP($C324, Table3[#All], 68, 0)</f>
        <v>0.83079999999999998</v>
      </c>
      <c r="DN324" s="9"/>
      <c r="DO324" s="9">
        <f>VLOOKUP($C324, Table3[#All], 69, 0)</f>
        <v>0.1231</v>
      </c>
      <c r="DP324" s="9">
        <f>VLOOKUP($C324, Table3[#All], 70, 0)</f>
        <v>4.6199999999999998E-2</v>
      </c>
      <c r="DQ324" s="9"/>
      <c r="DR324" s="14">
        <f t="shared" si="277"/>
        <v>1</v>
      </c>
      <c r="DS324" s="11"/>
      <c r="DT324" s="9">
        <f>VLOOKUP($C324, Table3[#All], 71, 0)</f>
        <v>6.1500000000000006E-2</v>
      </c>
      <c r="DU324" s="9">
        <f>VLOOKUP($C324, Table3[#All], 72, 0)</f>
        <v>0.2</v>
      </c>
      <c r="DV324" s="9">
        <f>VLOOKUP($C324, Table3[#All], 73, 0)</f>
        <v>0.27690000000000003</v>
      </c>
      <c r="DW324" s="9">
        <f>VLOOKUP($C324, Table3[#All], 74, 0)</f>
        <v>0.43079999999999996</v>
      </c>
      <c r="DX324" s="9">
        <f>VLOOKUP($C324, Table3[#All], 75, 0)</f>
        <v>3.0800000000000001E-2</v>
      </c>
      <c r="DY324" s="12">
        <f t="shared" si="302"/>
        <v>4</v>
      </c>
      <c r="DZ324" s="11"/>
      <c r="EA324" s="9">
        <f>VLOOKUP($C324, Table3[#All], 76, 0)</f>
        <v>1</v>
      </c>
      <c r="EB324" s="9">
        <f>VLOOKUP($C324, Table3[#All], 77, 0)</f>
        <v>0</v>
      </c>
      <c r="EC324" s="9">
        <f>VLOOKUP($C324, Table3[#All], 78, 0)</f>
        <v>0</v>
      </c>
      <c r="ED324" s="9">
        <f>VLOOKUP($C324, Table3[#All], 79, 0)</f>
        <v>0</v>
      </c>
      <c r="EE324" s="9">
        <f>VLOOKUP($C324, Table3[#All], 80, 0)</f>
        <v>0</v>
      </c>
      <c r="EF324" s="10">
        <f t="shared" si="278"/>
        <v>1</v>
      </c>
      <c r="EG324" s="9"/>
      <c r="EH324" s="9">
        <f>VLOOKUP($C324, Table3[#All], 81, 0)</f>
        <v>0</v>
      </c>
      <c r="EI324" s="9">
        <f>VLOOKUP($C324, Table3[#All], 82, 0)</f>
        <v>0</v>
      </c>
      <c r="EJ324" s="9">
        <f>VLOOKUP($C324, Table3[#All], 83, 0)</f>
        <v>1</v>
      </c>
      <c r="EK324" s="9">
        <f>VLOOKUP($C324, Table3[#All], 84, 0)</f>
        <v>0</v>
      </c>
      <c r="EL324" s="9">
        <f>VLOOKUP($C324, Table3[#All], 85, 0)</f>
        <v>0</v>
      </c>
      <c r="EM324" s="14">
        <f t="shared" si="279"/>
        <v>3</v>
      </c>
      <c r="EN324" s="11"/>
      <c r="EO324" s="9">
        <f>VLOOKUP($C324, Table3[#All], 86, 0)</f>
        <v>4.6199999999999998E-2</v>
      </c>
      <c r="EP324" s="9"/>
      <c r="EQ324" s="9">
        <f>VLOOKUP($C324, Table3[#All], 87, 0)</f>
        <v>0.95379999999999998</v>
      </c>
      <c r="ER324" s="9"/>
      <c r="ES324" s="9"/>
      <c r="ET324" s="14">
        <f t="shared" si="280"/>
        <v>3</v>
      </c>
      <c r="EU324" s="11"/>
      <c r="EV324" s="9">
        <f>VLOOKUP($C324, Table3[#All], 88, 0)</f>
        <v>0</v>
      </c>
      <c r="EW324" s="9">
        <f>VLOOKUP($C324, Table3[#All], 89, 0)</f>
        <v>1</v>
      </c>
      <c r="EX324" s="9">
        <f>VLOOKUP($C324, Table3[#All], 90, 0)</f>
        <v>0</v>
      </c>
      <c r="EY324" s="9">
        <f>VLOOKUP($C324, Table3[#All], 91, 0)</f>
        <v>0</v>
      </c>
      <c r="EZ324" s="9">
        <f>VLOOKUP($C324, Table3[#All], 92, 0)</f>
        <v>0</v>
      </c>
      <c r="FA324" s="12">
        <f t="shared" si="281"/>
        <v>2</v>
      </c>
      <c r="FB324" s="11"/>
      <c r="FC324" s="9">
        <f>VLOOKUP($C324, Table3[#All], 93, 0)</f>
        <v>0</v>
      </c>
      <c r="FD324" s="9">
        <f>VLOOKUP($C324, Table3[#All], 94, 0)</f>
        <v>0.41539999999999999</v>
      </c>
      <c r="FE324" s="9">
        <f>VLOOKUP($C324, Table3[#All], 95, 0)</f>
        <v>0.55380000000000007</v>
      </c>
      <c r="FF324" s="9">
        <f>VLOOKUP($C324, Table3[#All], 96, 0)</f>
        <v>3.0800000000000001E-2</v>
      </c>
      <c r="FG324" s="9"/>
      <c r="FH324" s="10">
        <f t="shared" si="282"/>
        <v>3</v>
      </c>
      <c r="FI324" s="11"/>
      <c r="FJ324" s="9">
        <f>VLOOKUP($C324, Table3[#All], 97, 0)</f>
        <v>0</v>
      </c>
      <c r="FK324" s="9">
        <f>VLOOKUP($C324, Table3[#All], 98, 0)</f>
        <v>0</v>
      </c>
      <c r="FL324" s="9">
        <f>VLOOKUP($C324, Table3[#All], 99, 0)</f>
        <v>0</v>
      </c>
      <c r="FM324" s="9">
        <f>VLOOKUP($C324, Table3[#All], 100, 0)</f>
        <v>1</v>
      </c>
      <c r="FN324" s="9">
        <f>VLOOKUP($C324, Table3[#All], 101, 0)</f>
        <v>0</v>
      </c>
      <c r="FO324" s="14">
        <f t="shared" si="283"/>
        <v>4</v>
      </c>
      <c r="FP324" s="11"/>
      <c r="FQ324" s="9">
        <f>VLOOKUP($C324, Table3[#All], 102, 0)</f>
        <v>0.86150000000000004</v>
      </c>
      <c r="FR324" s="9">
        <f>VLOOKUP($C324, Table3[#All], 103, 0)</f>
        <v>0.13849999999999998</v>
      </c>
      <c r="FS324" s="9">
        <f>VLOOKUP($C324, Table3[#All], 104, 0)</f>
        <v>0</v>
      </c>
      <c r="FT324" s="9">
        <f>VLOOKUP($C324, Table3[#All], 105, 0)</f>
        <v>0</v>
      </c>
      <c r="FU324" s="9">
        <v>0</v>
      </c>
      <c r="FV324" s="10">
        <f t="shared" si="284"/>
        <v>1</v>
      </c>
      <c r="FW324" s="11"/>
      <c r="FX324" s="9">
        <f>VLOOKUP($C324, Table3[#All], 106, 0)</f>
        <v>0.34380000000000005</v>
      </c>
      <c r="FY324" s="9"/>
      <c r="FZ324" s="9">
        <f>VLOOKUP($C324, Table3[#All], 107, 0)</f>
        <v>0.21879999999999999</v>
      </c>
      <c r="GA324" s="9">
        <f>VLOOKUP($C324, Table3[#All], 108, 0)</f>
        <v>0.4375</v>
      </c>
      <c r="GB324" s="9"/>
      <c r="GC324" s="10">
        <f t="shared" si="301"/>
        <v>4</v>
      </c>
      <c r="GD324" s="81"/>
      <c r="GE324" s="9">
        <f>VLOOKUP($C324, Table3[#All], 109, 0)</f>
        <v>6.9000000000000006E-2</v>
      </c>
      <c r="GF324" s="9">
        <f>VLOOKUP($C324, Table3[#All], 110, 0)</f>
        <v>0.18969999999999998</v>
      </c>
      <c r="GG324" s="9">
        <f>VLOOKUP($C324, Table3[#All], 111, 0)</f>
        <v>0.72409999999999997</v>
      </c>
      <c r="GH324" s="9"/>
      <c r="GI324" s="9">
        <f>VLOOKUP($C324, Table3[#All], 112, 0)</f>
        <v>1.72E-2</v>
      </c>
      <c r="GJ324" s="12">
        <f t="shared" si="285"/>
        <v>3</v>
      </c>
      <c r="GK324" s="11"/>
      <c r="GL324" s="9">
        <f>VLOOKUP($C324, Table3[#All], 113, 0)</f>
        <v>0</v>
      </c>
      <c r="GM324" s="9">
        <f>VLOOKUP($C324, Table3[#All], 114, 0)</f>
        <v>4.6199999999999998E-2</v>
      </c>
      <c r="GN324" s="9">
        <f>VLOOKUP($C324, Table3[#All], 115, 0)</f>
        <v>0.55380000000000007</v>
      </c>
      <c r="GO324" s="9">
        <f>VLOOKUP($C324, Table3[#All], 116, 0)</f>
        <v>0.4</v>
      </c>
      <c r="GP324" s="9"/>
      <c r="GQ324" s="10">
        <f t="shared" si="286"/>
        <v>4</v>
      </c>
      <c r="GR324" s="11"/>
      <c r="GS324" s="9">
        <f>VLOOKUP($C324, Table2[#All], 3, 0)</f>
        <v>0</v>
      </c>
      <c r="GT324" s="9">
        <f>VLOOKUP($C324, Table2[#All], 4, 0)</f>
        <v>0</v>
      </c>
      <c r="GU324" s="9">
        <f>VLOOKUP($C324, Table2[#All], 5, 0)</f>
        <v>0</v>
      </c>
      <c r="GV324" s="9">
        <f>VLOOKUP($C324, Table2[#All], 6, 0)</f>
        <v>1</v>
      </c>
      <c r="GW324" s="9">
        <f>VLOOKUP($C324, Table2[#All], 7, 0)</f>
        <v>0</v>
      </c>
      <c r="GX324" s="10">
        <f t="shared" si="287"/>
        <v>4</v>
      </c>
      <c r="GY324" s="11"/>
      <c r="GZ324" s="9">
        <v>0</v>
      </c>
      <c r="HA324" s="9">
        <v>0</v>
      </c>
      <c r="HB324" s="9">
        <v>1</v>
      </c>
      <c r="HC324" s="9">
        <v>0</v>
      </c>
      <c r="HD324" s="9"/>
      <c r="HE324" s="10">
        <f t="shared" si="288"/>
        <v>3</v>
      </c>
      <c r="HF324" s="11"/>
      <c r="HG324" s="9">
        <f>VLOOKUP($C324, Table5[#All], 2, 0)</f>
        <v>0</v>
      </c>
      <c r="HH324" s="9">
        <f>VLOOKUP($C324, Table5[#All], 3, 0)</f>
        <v>0</v>
      </c>
      <c r="HI324" s="9">
        <f>VLOOKUP($C324, Table5[#All], 4, 0)</f>
        <v>0</v>
      </c>
      <c r="HJ324" s="9">
        <f>VLOOKUP($C324, Table5[#All], 5, 0)</f>
        <v>0</v>
      </c>
      <c r="HK324" s="9">
        <f>VLOOKUP($C324, Table5[#All], 6, 0)</f>
        <v>1</v>
      </c>
      <c r="HL324" s="10">
        <f t="shared" si="289"/>
        <v>5</v>
      </c>
      <c r="HM324" s="11"/>
      <c r="HN324" s="9">
        <f>VLOOKUP($C324, Table5[#All], 7, 0)</f>
        <v>0</v>
      </c>
      <c r="HO324" s="9">
        <f>VLOOKUP($C324, Table5[#All], 8, 0)</f>
        <v>0</v>
      </c>
      <c r="HP324" s="9">
        <f>VLOOKUP($C324, Table5[#All], 9, 0)</f>
        <v>0</v>
      </c>
      <c r="HQ324" s="9">
        <f>VLOOKUP($C324, Table5[#All], 10, 0)</f>
        <v>1</v>
      </c>
      <c r="HR324" s="9">
        <f>VLOOKUP($C324, Table5[#All], 11, 0)</f>
        <v>0</v>
      </c>
      <c r="HS324" s="10">
        <f t="shared" si="290"/>
        <v>4</v>
      </c>
      <c r="HT324" s="11"/>
      <c r="HU324" s="9">
        <f>VLOOKUP($C324, Table5[#All], 12, 0)</f>
        <v>1</v>
      </c>
      <c r="HV324" s="9">
        <f>VLOOKUP($C324, Table5[#All], 13, 0)</f>
        <v>0</v>
      </c>
      <c r="HW324" s="9">
        <f>VLOOKUP($C324, Table5[#All], 14, 0)</f>
        <v>0</v>
      </c>
      <c r="HX324" s="9">
        <f>VLOOKUP($C324, Table5[#All], 15, 0)</f>
        <v>0</v>
      </c>
      <c r="HY324" s="9">
        <f>VLOOKUP($C324, Table5[#All], 16, 0)</f>
        <v>0</v>
      </c>
      <c r="HZ324" s="10">
        <f t="shared" si="291"/>
        <v>1</v>
      </c>
      <c r="IA324" s="11"/>
      <c r="IB324" s="9">
        <f>VLOOKUP($C324, Table5[#All], 17, 0)</f>
        <v>1</v>
      </c>
      <c r="IC324" s="9">
        <f>VLOOKUP($C324, Table5[#All], 18, 0)</f>
        <v>0</v>
      </c>
      <c r="ID324" s="9">
        <f>VLOOKUP($C324, Table5[#All], 19, 0)</f>
        <v>0</v>
      </c>
      <c r="IE324" s="9">
        <f>VLOOKUP($C324, Table5[#All], 20, 0)</f>
        <v>0</v>
      </c>
      <c r="IF324" s="9">
        <f>VLOOKUP($C324, Table5[#All], 21, 0)</f>
        <v>0</v>
      </c>
      <c r="IG324" s="10">
        <f t="shared" si="292"/>
        <v>1</v>
      </c>
      <c r="IH324" s="11"/>
      <c r="II324" s="9">
        <f>VLOOKUP($C324, Table5[#All], 22, 0)</f>
        <v>1</v>
      </c>
      <c r="IJ324" s="9">
        <f>VLOOKUP($C324, Table5[#All], 23, 0)</f>
        <v>0</v>
      </c>
      <c r="IK324" s="9">
        <f>VLOOKUP($C324, Table5[#All], 24, 0)</f>
        <v>0</v>
      </c>
      <c r="IL324" s="9">
        <f>VLOOKUP($C324, Table5[#All], 25, 0)</f>
        <v>0</v>
      </c>
      <c r="IM324" s="9">
        <f>VLOOKUP($C324, Table5[#All], 26, 0)</f>
        <v>0</v>
      </c>
      <c r="IN324" s="10">
        <f t="shared" si="293"/>
        <v>1</v>
      </c>
      <c r="IO324" s="11"/>
      <c r="IP324" s="9">
        <v>1</v>
      </c>
      <c r="IQ324" s="9">
        <v>0</v>
      </c>
      <c r="IR324" s="9">
        <v>0</v>
      </c>
      <c r="IS324" s="9">
        <v>0</v>
      </c>
      <c r="IT324" s="9">
        <v>0</v>
      </c>
      <c r="IU324" s="10">
        <f t="shared" si="294"/>
        <v>1</v>
      </c>
      <c r="IV324" s="82"/>
    </row>
    <row r="325" spans="1:256" ht="16.3" thickTop="1" thickBot="1" x14ac:dyDescent="0.35">
      <c r="A325" s="16" t="s">
        <v>776</v>
      </c>
      <c r="B325" s="16" t="s">
        <v>798</v>
      </c>
      <c r="C325" s="16" t="s">
        <v>799</v>
      </c>
      <c r="D325" s="11"/>
      <c r="E325" s="9">
        <f>VLOOKUP($C325, Table3[#All], 2, 0)</f>
        <v>0</v>
      </c>
      <c r="F325" s="9"/>
      <c r="G325" s="9">
        <f>VLOOKUP($C325, Table3[#All], 3, 0)</f>
        <v>0</v>
      </c>
      <c r="H325" s="9">
        <f>VLOOKUP($C325, Table3[#All], 4, 0)</f>
        <v>7.690000000000001E-2</v>
      </c>
      <c r="I325" s="9">
        <f>VLOOKUP($C325, Table3[#All], 5, 0)</f>
        <v>0.92310000000000003</v>
      </c>
      <c r="J325" s="10">
        <f t="shared" si="295"/>
        <v>5</v>
      </c>
      <c r="K325" s="11"/>
      <c r="L325" s="9">
        <f>VLOOKUP($C325, Table3[#All], 6, 0)</f>
        <v>0</v>
      </c>
      <c r="M325" s="9"/>
      <c r="N325" s="9">
        <f>VLOOKUP($C325, Table3[#All], 7, 0)</f>
        <v>0</v>
      </c>
      <c r="O325" s="9">
        <f>VLOOKUP($C325, Table3[#All], 8, 0)</f>
        <v>1</v>
      </c>
      <c r="P325" s="9">
        <f>VLOOKUP($C325, Table3[#All], 9, 0)</f>
        <v>0</v>
      </c>
      <c r="Q325" s="10">
        <f t="shared" si="296"/>
        <v>4</v>
      </c>
      <c r="R325" s="11"/>
      <c r="S325" s="9">
        <f>VLOOKUP($C325, Table3[#All], 10, 0)</f>
        <v>0</v>
      </c>
      <c r="T325" s="9">
        <f>VLOOKUP($C325, Table3[#All], 11, 0)</f>
        <v>0</v>
      </c>
      <c r="U325" s="9">
        <f>VLOOKUP($C325, Table3[#All], 12, 0)</f>
        <v>0.46149999999999997</v>
      </c>
      <c r="V325" s="9">
        <f>VLOOKUP($C325, Table3[#All], 13, 0)</f>
        <v>0.53849999999999998</v>
      </c>
      <c r="W325" s="9">
        <f>VLOOKUP($C325, Table3[#All], 14, 0)</f>
        <v>0</v>
      </c>
      <c r="X325" s="10">
        <f t="shared" si="297"/>
        <v>4</v>
      </c>
      <c r="Y325" s="11"/>
      <c r="Z325" s="9">
        <f>VLOOKUP($C325, Table3[#All], 15, 0)</f>
        <v>0</v>
      </c>
      <c r="AA325" s="9">
        <f>VLOOKUP($C325, Table3[#All], 16, 0)</f>
        <v>0</v>
      </c>
      <c r="AB325" s="9">
        <f>VLOOKUP($C325, Table3[#All], 17, 0)</f>
        <v>0.84620000000000006</v>
      </c>
      <c r="AC325" s="9">
        <f>VLOOKUP($C325, Table3[#All], 18, 0)</f>
        <v>0.15380000000000002</v>
      </c>
      <c r="AD325" s="9">
        <f>VLOOKUP($C325, Table3[#All], 19, 0)</f>
        <v>0</v>
      </c>
      <c r="AE325" s="10">
        <f t="shared" si="267"/>
        <v>3</v>
      </c>
      <c r="AF325" s="11"/>
      <c r="AG325" s="9">
        <f>VLOOKUP($C325, Table3[#All], 20, 0)</f>
        <v>0</v>
      </c>
      <c r="AH325" s="9">
        <f>VLOOKUP($C325, Table3[#All], 21, 0)</f>
        <v>0.46149999999999997</v>
      </c>
      <c r="AI325" s="9">
        <f>VLOOKUP($C325, Table3[#All], 22, 0)</f>
        <v>0.53849999999999998</v>
      </c>
      <c r="AJ325" s="9"/>
      <c r="AK325" s="9"/>
      <c r="AL325" s="10">
        <f t="shared" si="268"/>
        <v>3</v>
      </c>
      <c r="AM325" s="11"/>
      <c r="AN325" s="9">
        <f>VLOOKUP($C325, Table3[#All], 23, 0)</f>
        <v>1</v>
      </c>
      <c r="AO325" s="9">
        <f>VLOOKUP($C325, Table3[#All], 24, 0)</f>
        <v>0</v>
      </c>
      <c r="AP325" s="9">
        <f>VLOOKUP($C325, Table3[#All], 25, 0)</f>
        <v>0</v>
      </c>
      <c r="AQ325" s="9">
        <f>VLOOKUP($C325, Table3[#All], 26, 0)</f>
        <v>0</v>
      </c>
      <c r="AR325" s="9"/>
      <c r="AS325" s="12">
        <f t="shared" si="269"/>
        <v>1</v>
      </c>
      <c r="AT325" s="11"/>
      <c r="AU325" s="9">
        <f>VLOOKUP($C325, Table3[#All], 27, 0)</f>
        <v>0.46149999999999997</v>
      </c>
      <c r="AV325" s="9">
        <f>VLOOKUP($C325, Table3[#All], 28, 0)</f>
        <v>0.46149999999999997</v>
      </c>
      <c r="AW325" s="9">
        <f>VLOOKUP($C325, Table3[#All], 29, 0)</f>
        <v>7.690000000000001E-2</v>
      </c>
      <c r="AX325" s="9"/>
      <c r="AY325" s="9"/>
      <c r="AZ325" s="10">
        <f t="shared" si="298"/>
        <v>2</v>
      </c>
      <c r="BA325" s="11"/>
      <c r="BB325" s="9">
        <f>VLOOKUP($C325, Table3[#All], 30, 0)</f>
        <v>0</v>
      </c>
      <c r="BC325" s="9">
        <f>VLOOKUP($C325, Table3[#All], 31, 0)</f>
        <v>0.69230000000000003</v>
      </c>
      <c r="BD325" s="9">
        <f>VLOOKUP($C325, Table3[#All], 32, 0)</f>
        <v>0.30769999999999997</v>
      </c>
      <c r="BE325" s="9">
        <f>VLOOKUP($C325, Table3[#All], 33, 0)</f>
        <v>0</v>
      </c>
      <c r="BF325" s="9"/>
      <c r="BG325" s="10">
        <f t="shared" si="299"/>
        <v>3</v>
      </c>
      <c r="BH325" s="81"/>
      <c r="BI325" s="9">
        <f>VLOOKUP($C325, Table3[#All], 34, 0)</f>
        <v>0</v>
      </c>
      <c r="BJ325" s="9">
        <f>VLOOKUP($C325, Table3[#All], 35, 0)</f>
        <v>0</v>
      </c>
      <c r="BK325" s="9">
        <f>VLOOKUP($C325, Table3[#All], 36, 0)</f>
        <v>0</v>
      </c>
      <c r="BL325" s="9">
        <f>VLOOKUP($C325, Table3[#All], 37, 0)</f>
        <v>0</v>
      </c>
      <c r="BM325" s="9">
        <f>VLOOKUP($C325, Table3[#All], 38, 0)</f>
        <v>0</v>
      </c>
      <c r="BN325" s="10" t="str">
        <f t="shared" si="300"/>
        <v>N/A</v>
      </c>
      <c r="BO325" s="11"/>
      <c r="BP325" s="9">
        <f>VLOOKUP($C325, Table3[#All], 39, 0)</f>
        <v>0.23079999999999998</v>
      </c>
      <c r="BQ325" s="9">
        <f>VLOOKUP($C325, Table3[#All], 40, 0)</f>
        <v>0.15380000000000002</v>
      </c>
      <c r="BR325" s="9">
        <f>VLOOKUP($C325, Table3[#All], 41, 0)</f>
        <v>0.61539999999999995</v>
      </c>
      <c r="BS325" s="9">
        <f>VLOOKUP($C325, Table3[#All], 42, 0)</f>
        <v>0</v>
      </c>
      <c r="BT325" s="9"/>
      <c r="BU325" s="10">
        <f t="shared" si="270"/>
        <v>3</v>
      </c>
      <c r="BV325" s="11"/>
      <c r="BW325" s="9">
        <f>VLOOKUP($C325, Table3[#All], 43, 0)</f>
        <v>0</v>
      </c>
      <c r="BX325" s="9">
        <f>VLOOKUP($C325, Table3[#All], 44, 0)</f>
        <v>1</v>
      </c>
      <c r="BY325" s="9">
        <f>VLOOKUP($C325, Table3[#All], 45, 0)</f>
        <v>0</v>
      </c>
      <c r="BZ325" s="9"/>
      <c r="CA325" s="9"/>
      <c r="CB325" s="10">
        <f t="shared" si="271"/>
        <v>2</v>
      </c>
      <c r="CC325" s="81"/>
      <c r="CD325" s="9">
        <f>VLOOKUP($C325, Table3[#All], 46, 0)</f>
        <v>1</v>
      </c>
      <c r="CE325" s="9">
        <f>VLOOKUP($C325, Table3[#All], 47, 0)</f>
        <v>0</v>
      </c>
      <c r="CF325" s="9">
        <f>VLOOKUP($C325, Table3[#All], 48, 0)</f>
        <v>0</v>
      </c>
      <c r="CG325" s="9">
        <f>VLOOKUP($C325, Table3[#All], 49, 0)</f>
        <v>0</v>
      </c>
      <c r="CH325" s="9">
        <f>VLOOKUP($C325, Table3[#All], 50, 0)</f>
        <v>0</v>
      </c>
      <c r="CI325" s="12">
        <f t="shared" si="272"/>
        <v>1</v>
      </c>
      <c r="CJ325" s="13"/>
      <c r="CK325" s="9">
        <f>VLOOKUP($C325, Table3[#All], 51, 0)</f>
        <v>0</v>
      </c>
      <c r="CL325" s="9">
        <f>VLOOKUP($C325, Table3[#All], 52, 0)</f>
        <v>1</v>
      </c>
      <c r="CM325" s="9">
        <f>VLOOKUP($C325, Table3[#All], 53, 0)</f>
        <v>0</v>
      </c>
      <c r="CN325" s="9">
        <f>VLOOKUP($C325, Table3[#All], 54, 0)</f>
        <v>0</v>
      </c>
      <c r="CO325" s="9"/>
      <c r="CP325" s="10">
        <f t="shared" si="273"/>
        <v>2</v>
      </c>
      <c r="CQ325" s="11"/>
      <c r="CR325" s="9">
        <f>VLOOKUP($C325, Table3[#All], 55, 0)</f>
        <v>0</v>
      </c>
      <c r="CS325" s="9">
        <f>VLOOKUP($C325, Table3[#All], 56, 0)</f>
        <v>0</v>
      </c>
      <c r="CT325" s="9">
        <f>VLOOKUP($C325, Table3[#All], 57, 0)</f>
        <v>0.15380000000000002</v>
      </c>
      <c r="CU325" s="9">
        <f>VLOOKUP($C325, Table3[#All], 58, 0)</f>
        <v>0.15380000000000002</v>
      </c>
      <c r="CV325" s="9">
        <f>VLOOKUP($C325, Table3[#All], 59, 0)</f>
        <v>0.69230000000000003</v>
      </c>
      <c r="CW325" s="14">
        <f t="shared" si="274"/>
        <v>5</v>
      </c>
      <c r="CX325" s="81"/>
      <c r="CY325" s="9">
        <f>VLOOKUP($C325, Table3[#All], 60, 0)</f>
        <v>0</v>
      </c>
      <c r="CZ325" s="9">
        <f>VLOOKUP($C325, Table3[#All], 61, 0)</f>
        <v>0.3846</v>
      </c>
      <c r="DA325" s="9">
        <f>VLOOKUP($C325, Table3[#All], 62, 0)</f>
        <v>0.61539999999999995</v>
      </c>
      <c r="DB325" s="9">
        <f>VLOOKUP($C325, Table3[#All], 63, 0)</f>
        <v>0</v>
      </c>
      <c r="DC325" s="9">
        <f>VLOOKUP($C325, Table3[#All], 64, 0)</f>
        <v>0</v>
      </c>
      <c r="DD325" s="10">
        <f t="shared" si="275"/>
        <v>3</v>
      </c>
      <c r="DE325" s="11"/>
      <c r="DF325" s="9">
        <f>VLOOKUP($C325, Table3[#All], 65, 0)</f>
        <v>0.61539999999999995</v>
      </c>
      <c r="DG325" s="9"/>
      <c r="DH325" s="9">
        <f>VLOOKUP($C325, Table3[#All], 66, 0)</f>
        <v>0.15380000000000002</v>
      </c>
      <c r="DI325" s="9"/>
      <c r="DJ325" s="9">
        <f>VLOOKUP($C325, Table3[#All], 67, 0)</f>
        <v>0.23079999999999998</v>
      </c>
      <c r="DK325" s="14">
        <f t="shared" si="276"/>
        <v>3</v>
      </c>
      <c r="DL325" s="11"/>
      <c r="DM325" s="9">
        <f>VLOOKUP($C325, Table3[#All], 68, 0)</f>
        <v>0.53849999999999998</v>
      </c>
      <c r="DN325" s="9"/>
      <c r="DO325" s="9">
        <f>VLOOKUP($C325, Table3[#All], 69, 0)</f>
        <v>0.46149999999999997</v>
      </c>
      <c r="DP325" s="9">
        <f>VLOOKUP($C325, Table3[#All], 70, 0)</f>
        <v>0</v>
      </c>
      <c r="DQ325" s="9"/>
      <c r="DR325" s="14">
        <f t="shared" si="277"/>
        <v>3</v>
      </c>
      <c r="DS325" s="11"/>
      <c r="DT325" s="9">
        <f>VLOOKUP($C325, Table3[#All], 71, 0)</f>
        <v>0</v>
      </c>
      <c r="DU325" s="9">
        <f>VLOOKUP($C325, Table3[#All], 72, 0)</f>
        <v>0</v>
      </c>
      <c r="DV325" s="9">
        <f>VLOOKUP($C325, Table3[#All], 73, 0)</f>
        <v>7.690000000000001E-2</v>
      </c>
      <c r="DW325" s="9">
        <f>VLOOKUP($C325, Table3[#All], 74, 0)</f>
        <v>0.92310000000000003</v>
      </c>
      <c r="DX325" s="9">
        <f>VLOOKUP($C325, Table3[#All], 75, 0)</f>
        <v>0</v>
      </c>
      <c r="DY325" s="12">
        <f t="shared" si="302"/>
        <v>4</v>
      </c>
      <c r="DZ325" s="11"/>
      <c r="EA325" s="9">
        <f>VLOOKUP($C325, Table3[#All], 76, 0)</f>
        <v>1</v>
      </c>
      <c r="EB325" s="9">
        <f>VLOOKUP($C325, Table3[#All], 77, 0)</f>
        <v>0</v>
      </c>
      <c r="EC325" s="9">
        <f>VLOOKUP($C325, Table3[#All], 78, 0)</f>
        <v>0</v>
      </c>
      <c r="ED325" s="9">
        <f>VLOOKUP($C325, Table3[#All], 79, 0)</f>
        <v>0</v>
      </c>
      <c r="EE325" s="9">
        <f>VLOOKUP($C325, Table3[#All], 80, 0)</f>
        <v>0</v>
      </c>
      <c r="EF325" s="10">
        <f t="shared" si="278"/>
        <v>1</v>
      </c>
      <c r="EG325" s="9"/>
      <c r="EH325" s="9">
        <f>VLOOKUP($C325, Table3[#All], 81, 0)</f>
        <v>0</v>
      </c>
      <c r="EI325" s="9">
        <f>VLOOKUP($C325, Table3[#All], 82, 0)</f>
        <v>0</v>
      </c>
      <c r="EJ325" s="9">
        <f>VLOOKUP($C325, Table3[#All], 83, 0)</f>
        <v>0</v>
      </c>
      <c r="EK325" s="9">
        <f>VLOOKUP($C325, Table3[#All], 84, 0)</f>
        <v>0</v>
      </c>
      <c r="EL325" s="9">
        <f>VLOOKUP($C325, Table3[#All], 85, 0)</f>
        <v>1</v>
      </c>
      <c r="EM325" s="14">
        <f t="shared" si="279"/>
        <v>5</v>
      </c>
      <c r="EN325" s="11"/>
      <c r="EO325" s="9">
        <f>VLOOKUP($C325, Table3[#All], 86, 0)</f>
        <v>0.30769999999999997</v>
      </c>
      <c r="EP325" s="9"/>
      <c r="EQ325" s="9">
        <f>VLOOKUP($C325, Table3[#All], 87, 0)</f>
        <v>0.69230000000000003</v>
      </c>
      <c r="ER325" s="9"/>
      <c r="ES325" s="9"/>
      <c r="ET325" s="14">
        <f t="shared" si="280"/>
        <v>3</v>
      </c>
      <c r="EU325" s="11"/>
      <c r="EV325" s="9">
        <f>VLOOKUP($C325, Table3[#All], 88, 0)</f>
        <v>0</v>
      </c>
      <c r="EW325" s="9">
        <f>VLOOKUP($C325, Table3[#All], 89, 0)</f>
        <v>1</v>
      </c>
      <c r="EX325" s="9">
        <f>VLOOKUP($C325, Table3[#All], 90, 0)</f>
        <v>0</v>
      </c>
      <c r="EY325" s="9">
        <f>VLOOKUP($C325, Table3[#All], 91, 0)</f>
        <v>0</v>
      </c>
      <c r="EZ325" s="9">
        <f>VLOOKUP($C325, Table3[#All], 92, 0)</f>
        <v>0</v>
      </c>
      <c r="FA325" s="12">
        <f t="shared" si="281"/>
        <v>2</v>
      </c>
      <c r="FB325" s="11"/>
      <c r="FC325" s="9">
        <f>VLOOKUP($C325, Table3[#All], 93, 0)</f>
        <v>0</v>
      </c>
      <c r="FD325" s="9">
        <f>VLOOKUP($C325, Table3[#All], 94, 0)</f>
        <v>0</v>
      </c>
      <c r="FE325" s="9">
        <f>VLOOKUP($C325, Table3[#All], 95, 0)</f>
        <v>0.46149999999999997</v>
      </c>
      <c r="FF325" s="9">
        <f>VLOOKUP($C325, Table3[#All], 96, 0)</f>
        <v>0.53849999999999998</v>
      </c>
      <c r="FG325" s="9"/>
      <c r="FH325" s="10">
        <f t="shared" si="282"/>
        <v>4</v>
      </c>
      <c r="FI325" s="11"/>
      <c r="FJ325" s="9">
        <f>VLOOKUP($C325, Table3[#All], 97, 0)</f>
        <v>0</v>
      </c>
      <c r="FK325" s="9">
        <f>VLOOKUP($C325, Table3[#All], 98, 0)</f>
        <v>0</v>
      </c>
      <c r="FL325" s="9">
        <f>VLOOKUP($C325, Table3[#All], 99, 0)</f>
        <v>0</v>
      </c>
      <c r="FM325" s="9">
        <f>VLOOKUP($C325, Table3[#All], 100, 0)</f>
        <v>0</v>
      </c>
      <c r="FN325" s="9">
        <f>VLOOKUP($C325, Table3[#All], 101, 0)</f>
        <v>1</v>
      </c>
      <c r="FO325" s="14">
        <f t="shared" si="283"/>
        <v>5</v>
      </c>
      <c r="FP325" s="11"/>
      <c r="FQ325" s="9">
        <f>VLOOKUP($C325, Table3[#All], 102, 0)</f>
        <v>0.3846</v>
      </c>
      <c r="FR325" s="9">
        <f>VLOOKUP($C325, Table3[#All], 103, 0)</f>
        <v>0.46149999999999997</v>
      </c>
      <c r="FS325" s="9">
        <f>VLOOKUP($C325, Table3[#All], 104, 0)</f>
        <v>0</v>
      </c>
      <c r="FT325" s="9">
        <f>VLOOKUP($C325, Table3[#All], 105, 0)</f>
        <v>0.15380000000000002</v>
      </c>
      <c r="FU325" s="9">
        <v>0</v>
      </c>
      <c r="FV325" s="10">
        <f t="shared" si="284"/>
        <v>2</v>
      </c>
      <c r="FW325" s="11"/>
      <c r="FX325" s="9">
        <f>VLOOKUP($C325, Table3[#All], 106, 0)</f>
        <v>7.690000000000001E-2</v>
      </c>
      <c r="FY325" s="9"/>
      <c r="FZ325" s="9">
        <f>VLOOKUP($C325, Table3[#All], 107, 0)</f>
        <v>0.3846</v>
      </c>
      <c r="GA325" s="9">
        <f>VLOOKUP($C325, Table3[#All], 108, 0)</f>
        <v>0.53849999999999998</v>
      </c>
      <c r="GB325" s="9"/>
      <c r="GC325" s="10">
        <f t="shared" si="301"/>
        <v>4</v>
      </c>
      <c r="GD325" s="81"/>
      <c r="GE325" s="9">
        <f>VLOOKUP($C325, Table3[#All], 109, 0)</f>
        <v>0</v>
      </c>
      <c r="GF325" s="9">
        <f>VLOOKUP($C325, Table3[#All], 110, 0)</f>
        <v>0.46149999999999997</v>
      </c>
      <c r="GG325" s="9">
        <f>VLOOKUP($C325, Table3[#All], 111, 0)</f>
        <v>0.53849999999999998</v>
      </c>
      <c r="GH325" s="9"/>
      <c r="GI325" s="9">
        <f>VLOOKUP($C325, Table3[#All], 112, 0)</f>
        <v>0</v>
      </c>
      <c r="GJ325" s="12">
        <f t="shared" si="285"/>
        <v>3</v>
      </c>
      <c r="GK325" s="11"/>
      <c r="GL325" s="9">
        <f>VLOOKUP($C325, Table3[#All], 113, 0)</f>
        <v>0</v>
      </c>
      <c r="GM325" s="9">
        <f>VLOOKUP($C325, Table3[#All], 114, 0)</f>
        <v>0</v>
      </c>
      <c r="GN325" s="9">
        <f>VLOOKUP($C325, Table3[#All], 115, 0)</f>
        <v>0.61539999999999995</v>
      </c>
      <c r="GO325" s="9">
        <f>VLOOKUP($C325, Table3[#All], 116, 0)</f>
        <v>0.3846</v>
      </c>
      <c r="GP325" s="9"/>
      <c r="GQ325" s="10">
        <f t="shared" si="286"/>
        <v>4</v>
      </c>
      <c r="GR325" s="11"/>
      <c r="GS325" s="9">
        <f>VLOOKUP($C325, Table2[#All], 3, 0)</f>
        <v>0</v>
      </c>
      <c r="GT325" s="9">
        <f>VLOOKUP($C325, Table2[#All], 4, 0)</f>
        <v>0</v>
      </c>
      <c r="GU325" s="9">
        <f>VLOOKUP($C325, Table2[#All], 5, 0)</f>
        <v>0</v>
      </c>
      <c r="GV325" s="9">
        <f>VLOOKUP($C325, Table2[#All], 6, 0)</f>
        <v>1</v>
      </c>
      <c r="GW325" s="9">
        <f>VLOOKUP($C325, Table2[#All], 7, 0)</f>
        <v>0</v>
      </c>
      <c r="GX325" s="10">
        <f t="shared" si="287"/>
        <v>4</v>
      </c>
      <c r="GY325" s="11"/>
      <c r="GZ325" s="9">
        <v>0</v>
      </c>
      <c r="HA325" s="9">
        <v>1</v>
      </c>
      <c r="HB325" s="9">
        <v>0</v>
      </c>
      <c r="HC325" s="9">
        <v>0</v>
      </c>
      <c r="HD325" s="9"/>
      <c r="HE325" s="10">
        <f t="shared" si="288"/>
        <v>2</v>
      </c>
      <c r="HF325" s="11"/>
      <c r="HG325" s="9">
        <f>VLOOKUP($C325, Table5[#All], 2, 0)</f>
        <v>0</v>
      </c>
      <c r="HH325" s="9">
        <f>VLOOKUP($C325, Table5[#All], 3, 0)</f>
        <v>0</v>
      </c>
      <c r="HI325" s="9">
        <f>VLOOKUP($C325, Table5[#All], 4, 0)</f>
        <v>0</v>
      </c>
      <c r="HJ325" s="9">
        <f>VLOOKUP($C325, Table5[#All], 5, 0)</f>
        <v>1</v>
      </c>
      <c r="HK325" s="9">
        <f>VLOOKUP($C325, Table5[#All], 6, 0)</f>
        <v>0</v>
      </c>
      <c r="HL325" s="10">
        <f t="shared" si="289"/>
        <v>4</v>
      </c>
      <c r="HM325" s="11"/>
      <c r="HN325" s="9">
        <f>VLOOKUP($C325, Table5[#All], 7, 0)</f>
        <v>1</v>
      </c>
      <c r="HO325" s="9">
        <f>VLOOKUP($C325, Table5[#All], 8, 0)</f>
        <v>0</v>
      </c>
      <c r="HP325" s="9">
        <f>VLOOKUP($C325, Table5[#All], 9, 0)</f>
        <v>0</v>
      </c>
      <c r="HQ325" s="9">
        <f>VLOOKUP($C325, Table5[#All], 10, 0)</f>
        <v>0</v>
      </c>
      <c r="HR325" s="9">
        <f>VLOOKUP($C325, Table5[#All], 11, 0)</f>
        <v>0</v>
      </c>
      <c r="HS325" s="10">
        <f t="shared" si="290"/>
        <v>1</v>
      </c>
      <c r="HT325" s="11"/>
      <c r="HU325" s="9">
        <f>VLOOKUP($C325, Table5[#All], 12, 0)</f>
        <v>1</v>
      </c>
      <c r="HV325" s="9">
        <f>VLOOKUP($C325, Table5[#All], 13, 0)</f>
        <v>0</v>
      </c>
      <c r="HW325" s="9">
        <f>VLOOKUP($C325, Table5[#All], 14, 0)</f>
        <v>0</v>
      </c>
      <c r="HX325" s="9">
        <f>VLOOKUP($C325, Table5[#All], 15, 0)</f>
        <v>0</v>
      </c>
      <c r="HY325" s="9">
        <f>VLOOKUP($C325, Table5[#All], 16, 0)</f>
        <v>0</v>
      </c>
      <c r="HZ325" s="10">
        <f t="shared" si="291"/>
        <v>1</v>
      </c>
      <c r="IA325" s="11"/>
      <c r="IB325" s="9">
        <f>VLOOKUP($C325, Table5[#All], 17, 0)</f>
        <v>0</v>
      </c>
      <c r="IC325" s="9">
        <f>VLOOKUP($C325, Table5[#All], 18, 0)</f>
        <v>1</v>
      </c>
      <c r="ID325" s="9">
        <f>VLOOKUP($C325, Table5[#All], 19, 0)</f>
        <v>0</v>
      </c>
      <c r="IE325" s="9">
        <f>VLOOKUP($C325, Table5[#All], 20, 0)</f>
        <v>0</v>
      </c>
      <c r="IF325" s="9">
        <f>VLOOKUP($C325, Table5[#All], 21, 0)</f>
        <v>0</v>
      </c>
      <c r="IG325" s="10">
        <f t="shared" si="292"/>
        <v>2</v>
      </c>
      <c r="IH325" s="11"/>
      <c r="II325" s="9">
        <f>VLOOKUP($C325, Table5[#All], 22, 0)</f>
        <v>1</v>
      </c>
      <c r="IJ325" s="9">
        <f>VLOOKUP($C325, Table5[#All], 23, 0)</f>
        <v>0</v>
      </c>
      <c r="IK325" s="9">
        <f>VLOOKUP($C325, Table5[#All], 24, 0)</f>
        <v>0</v>
      </c>
      <c r="IL325" s="9">
        <f>VLOOKUP($C325, Table5[#All], 25, 0)</f>
        <v>0</v>
      </c>
      <c r="IM325" s="9">
        <f>VLOOKUP($C325, Table5[#All], 26, 0)</f>
        <v>0</v>
      </c>
      <c r="IN325" s="10">
        <f t="shared" si="293"/>
        <v>1</v>
      </c>
      <c r="IO325" s="11"/>
      <c r="IP325" s="9">
        <v>1</v>
      </c>
      <c r="IQ325" s="9">
        <v>0</v>
      </c>
      <c r="IR325" s="9">
        <v>0</v>
      </c>
      <c r="IS325" s="9">
        <v>0</v>
      </c>
      <c r="IT325" s="9">
        <v>0</v>
      </c>
      <c r="IU325" s="10">
        <f t="shared" si="294"/>
        <v>1</v>
      </c>
      <c r="IV325" s="82"/>
    </row>
    <row r="326" spans="1:256" ht="16.3" thickTop="1" thickBot="1" x14ac:dyDescent="0.35">
      <c r="A326" s="16" t="s">
        <v>776</v>
      </c>
      <c r="B326" s="16" t="s">
        <v>800</v>
      </c>
      <c r="C326" s="16" t="s">
        <v>801</v>
      </c>
      <c r="D326" s="11"/>
      <c r="E326" s="9">
        <f>VLOOKUP($C326, Table3[#All], 2, 0)</f>
        <v>0</v>
      </c>
      <c r="F326" s="9"/>
      <c r="G326" s="9">
        <f>VLOOKUP($C326, Table3[#All], 3, 0)</f>
        <v>0</v>
      </c>
      <c r="H326" s="9">
        <f>VLOOKUP($C326, Table3[#All], 4, 0)</f>
        <v>0.125</v>
      </c>
      <c r="I326" s="9">
        <f>VLOOKUP($C326, Table3[#All], 5, 0)</f>
        <v>0.875</v>
      </c>
      <c r="J326" s="10">
        <f t="shared" si="295"/>
        <v>5</v>
      </c>
      <c r="K326" s="11"/>
      <c r="L326" s="9">
        <f>VLOOKUP($C326, Table3[#All], 6, 0)</f>
        <v>0</v>
      </c>
      <c r="M326" s="9"/>
      <c r="N326" s="9">
        <f>VLOOKUP($C326, Table3[#All], 7, 0)</f>
        <v>0</v>
      </c>
      <c r="O326" s="9">
        <f>VLOOKUP($C326, Table3[#All], 8, 0)</f>
        <v>1</v>
      </c>
      <c r="P326" s="9">
        <f>VLOOKUP($C326, Table3[#All], 9, 0)</f>
        <v>0</v>
      </c>
      <c r="Q326" s="10">
        <f t="shared" si="296"/>
        <v>4</v>
      </c>
      <c r="R326" s="11"/>
      <c r="S326" s="9">
        <f>VLOOKUP($C326, Table3[#All], 10, 0)</f>
        <v>0</v>
      </c>
      <c r="T326" s="9">
        <f>VLOOKUP($C326, Table3[#All], 11, 0)</f>
        <v>0</v>
      </c>
      <c r="U326" s="9">
        <f>VLOOKUP($C326, Table3[#All], 12, 0)</f>
        <v>0.70829999999999993</v>
      </c>
      <c r="V326" s="9">
        <f>VLOOKUP($C326, Table3[#All], 13, 0)</f>
        <v>0.29170000000000001</v>
      </c>
      <c r="W326" s="9">
        <f>VLOOKUP($C326, Table3[#All], 14, 0)</f>
        <v>0</v>
      </c>
      <c r="X326" s="10">
        <f t="shared" si="297"/>
        <v>4</v>
      </c>
      <c r="Y326" s="11"/>
      <c r="Z326" s="9">
        <f>VLOOKUP($C326, Table3[#All], 15, 0)</f>
        <v>0</v>
      </c>
      <c r="AA326" s="9">
        <f>VLOOKUP($C326, Table3[#All], 16, 0)</f>
        <v>0</v>
      </c>
      <c r="AB326" s="9">
        <f>VLOOKUP($C326, Table3[#All], 17, 0)</f>
        <v>0.875</v>
      </c>
      <c r="AC326" s="9">
        <f>VLOOKUP($C326, Table3[#All], 18, 0)</f>
        <v>0.125</v>
      </c>
      <c r="AD326" s="9">
        <f>VLOOKUP($C326, Table3[#All], 19, 0)</f>
        <v>0</v>
      </c>
      <c r="AE326" s="10">
        <f t="shared" ref="AE326:AE389" si="303">IF(AD326&gt;=25%, 5, IF(SUM(AC326:AD326)&gt;=25%, 4, IF(SUM(AB326:AD326)&gt;=25%, 3, IF(SUM(AA326:AD326)&gt;=25%, 2, IF(SUM(Z326:AD326)&gt;=25%, 1, "N/A")))))</f>
        <v>3</v>
      </c>
      <c r="AF326" s="11"/>
      <c r="AG326" s="9">
        <f>VLOOKUP($C326, Table3[#All], 20, 0)</f>
        <v>0</v>
      </c>
      <c r="AH326" s="9">
        <f>VLOOKUP($C326, Table3[#All], 21, 0)</f>
        <v>0.5</v>
      </c>
      <c r="AI326" s="9">
        <f>VLOOKUP($C326, Table3[#All], 22, 0)</f>
        <v>0.5</v>
      </c>
      <c r="AJ326" s="9"/>
      <c r="AK326" s="9"/>
      <c r="AL326" s="10">
        <f t="shared" ref="AL326:AL389" si="304">IF(AK326&gt;=25%, 5, IF(SUM(AJ326:AK326)&gt;=25%, 4, IF(SUM(AI326:AK326)&gt;=25%, 3, IF(SUM(AH326:AK326)&gt;=25%, 2, IF(SUM(AG326:AK326)&gt;=25%, 1, "N/A")))))</f>
        <v>3</v>
      </c>
      <c r="AM326" s="11"/>
      <c r="AN326" s="9">
        <f>VLOOKUP($C326, Table3[#All], 23, 0)</f>
        <v>0</v>
      </c>
      <c r="AO326" s="9">
        <f>VLOOKUP($C326, Table3[#All], 24, 0)</f>
        <v>1</v>
      </c>
      <c r="AP326" s="9">
        <f>VLOOKUP($C326, Table3[#All], 25, 0)</f>
        <v>0</v>
      </c>
      <c r="AQ326" s="9">
        <f>VLOOKUP($C326, Table3[#All], 26, 0)</f>
        <v>0</v>
      </c>
      <c r="AR326" s="9"/>
      <c r="AS326" s="12">
        <f t="shared" ref="AS326:AS389" si="305">IF(AR326&gt;=25%, 5, IF(SUM(AQ326:AR326)&gt;=25%, 4, IF(SUM(AP326:AR326)&gt;=25%, 3, IF(SUM(AO326:AR326)&gt;=25%, 2, IF(SUM(AN326:AR326)&gt;=25%, 1, "N/A")))))</f>
        <v>2</v>
      </c>
      <c r="AT326" s="11"/>
      <c r="AU326" s="9">
        <f>VLOOKUP($C326, Table3[#All], 27, 0)</f>
        <v>0.5</v>
      </c>
      <c r="AV326" s="9">
        <f>VLOOKUP($C326, Table3[#All], 28, 0)</f>
        <v>0.29170000000000001</v>
      </c>
      <c r="AW326" s="9">
        <f>VLOOKUP($C326, Table3[#All], 29, 0)</f>
        <v>0.20829999999999999</v>
      </c>
      <c r="AX326" s="9"/>
      <c r="AY326" s="9"/>
      <c r="AZ326" s="10">
        <f t="shared" si="298"/>
        <v>2</v>
      </c>
      <c r="BA326" s="11"/>
      <c r="BB326" s="9">
        <f>VLOOKUP($C326, Table3[#All], 30, 0)</f>
        <v>0</v>
      </c>
      <c r="BC326" s="9">
        <f>VLOOKUP($C326, Table3[#All], 31, 0)</f>
        <v>0.54170000000000007</v>
      </c>
      <c r="BD326" s="9">
        <f>VLOOKUP($C326, Table3[#All], 32, 0)</f>
        <v>0.45829999999999999</v>
      </c>
      <c r="BE326" s="9">
        <f>VLOOKUP($C326, Table3[#All], 33, 0)</f>
        <v>0</v>
      </c>
      <c r="BF326" s="9"/>
      <c r="BG326" s="10">
        <f t="shared" si="299"/>
        <v>3</v>
      </c>
      <c r="BH326" s="81"/>
      <c r="BI326" s="9">
        <f>VLOOKUP($C326, Table3[#All], 34, 0)</f>
        <v>0</v>
      </c>
      <c r="BJ326" s="9">
        <f>VLOOKUP($C326, Table3[#All], 35, 0)</f>
        <v>0</v>
      </c>
      <c r="BK326" s="9">
        <f>VLOOKUP($C326, Table3[#All], 36, 0)</f>
        <v>0</v>
      </c>
      <c r="BL326" s="9">
        <f>VLOOKUP($C326, Table3[#All], 37, 0)</f>
        <v>0</v>
      </c>
      <c r="BM326" s="9">
        <f>VLOOKUP($C326, Table3[#All], 38, 0)</f>
        <v>0</v>
      </c>
      <c r="BN326" s="10" t="str">
        <f t="shared" si="300"/>
        <v>N/A</v>
      </c>
      <c r="BO326" s="11"/>
      <c r="BP326" s="9">
        <f>VLOOKUP($C326, Table3[#All], 39, 0)</f>
        <v>0.5</v>
      </c>
      <c r="BQ326" s="9">
        <f>VLOOKUP($C326, Table3[#All], 40, 0)</f>
        <v>0</v>
      </c>
      <c r="BR326" s="9">
        <f>VLOOKUP($C326, Table3[#All], 41, 0)</f>
        <v>0.5</v>
      </c>
      <c r="BS326" s="9">
        <f>VLOOKUP($C326, Table3[#All], 42, 0)</f>
        <v>0</v>
      </c>
      <c r="BT326" s="9"/>
      <c r="BU326" s="10">
        <f t="shared" ref="BU326:BU389" si="306">IF(BT326&gt;=25%, 5, IF(SUM(BS326:BT326)&gt;=25%, 4, IF(SUM(BR326:BT326)&gt;=25%, 3, IF(SUM(BQ326:BT326)&gt;=25%, 2, IF(SUM(BP326:BT326)&gt;=25%, 1, "N/A")))))</f>
        <v>3</v>
      </c>
      <c r="BV326" s="11"/>
      <c r="BW326" s="9">
        <f>VLOOKUP($C326, Table3[#All], 43, 0)</f>
        <v>0</v>
      </c>
      <c r="BX326" s="9">
        <f>VLOOKUP($C326, Table3[#All], 44, 0)</f>
        <v>1</v>
      </c>
      <c r="BY326" s="9">
        <f>VLOOKUP($C326, Table3[#All], 45, 0)</f>
        <v>0</v>
      </c>
      <c r="BZ326" s="9"/>
      <c r="CA326" s="9"/>
      <c r="CB326" s="10">
        <f t="shared" ref="CB326:CB389" si="307">IF(CA326&gt;=25%, 5, IF(SUM(BZ326:CA326)&gt;=25%, 4, IF(SUM(BY326:CA326)&gt;=25%, 3, IF(SUM(BX326:CA326)&gt;=25%, 2, IF(SUM(BW326:CA326)&gt;=25%, 1, "N/A")))))</f>
        <v>2</v>
      </c>
      <c r="CC326" s="81"/>
      <c r="CD326" s="9">
        <f>VLOOKUP($C326, Table3[#All], 46, 0)</f>
        <v>1</v>
      </c>
      <c r="CE326" s="9">
        <f>VLOOKUP($C326, Table3[#All], 47, 0)</f>
        <v>0</v>
      </c>
      <c r="CF326" s="9">
        <f>VLOOKUP($C326, Table3[#All], 48, 0)</f>
        <v>0</v>
      </c>
      <c r="CG326" s="9">
        <f>VLOOKUP($C326, Table3[#All], 49, 0)</f>
        <v>0</v>
      </c>
      <c r="CH326" s="9">
        <f>VLOOKUP($C326, Table3[#All], 50, 0)</f>
        <v>0</v>
      </c>
      <c r="CI326" s="12">
        <f t="shared" ref="CI326:CI389" si="308">IF(CH326&gt;=25%, 5, IF(SUM(CG326:CH326)&gt;=25%, 4, IF(SUM(CF326:CH326)&gt;=25%, 3, IF(SUM(CE326:CH326)&gt;=25%, 2, IF(SUM(CD326:CH326)&gt;=25%, 1, "N/A")))))</f>
        <v>1</v>
      </c>
      <c r="CJ326" s="13"/>
      <c r="CK326" s="9">
        <f>VLOOKUP($C326, Table3[#All], 51, 0)</f>
        <v>0</v>
      </c>
      <c r="CL326" s="9">
        <f>VLOOKUP($C326, Table3[#All], 52, 0)</f>
        <v>1</v>
      </c>
      <c r="CM326" s="9">
        <f>VLOOKUP($C326, Table3[#All], 53, 0)</f>
        <v>0</v>
      </c>
      <c r="CN326" s="9">
        <f>VLOOKUP($C326, Table3[#All], 54, 0)</f>
        <v>0</v>
      </c>
      <c r="CO326" s="9"/>
      <c r="CP326" s="10">
        <f t="shared" ref="CP326:CP389" si="309">IF(CO326&gt;=25%, 5, IF(SUM(CN326:CO326)&gt;=25%, 4, IF(SUM(CM326:CO326)&gt;=25%, 3, IF(SUM(CL326:CO326)&gt;=25%, 2, IF(SUM(CK326:CO326)&gt;=25%, 1, "N/A")))))</f>
        <v>2</v>
      </c>
      <c r="CQ326" s="11"/>
      <c r="CR326" s="9">
        <f>VLOOKUP($C326, Table3[#All], 55, 0)</f>
        <v>0</v>
      </c>
      <c r="CS326" s="9">
        <f>VLOOKUP($C326, Table3[#All], 56, 0)</f>
        <v>0</v>
      </c>
      <c r="CT326" s="9">
        <f>VLOOKUP($C326, Table3[#All], 57, 0)</f>
        <v>0.125</v>
      </c>
      <c r="CU326" s="9">
        <f>VLOOKUP($C326, Table3[#All], 58, 0)</f>
        <v>0.33329999999999999</v>
      </c>
      <c r="CV326" s="9">
        <f>VLOOKUP($C326, Table3[#All], 59, 0)</f>
        <v>0.54170000000000007</v>
      </c>
      <c r="CW326" s="14">
        <f t="shared" ref="CW326:CW389" si="310">IF(CV326&gt;=25%, 5, IF(SUM(CU326:CV326)&gt;=25%, 4, IF(SUM(CT326:CV326)&gt;=25%, 3, IF(SUM(CS326:CV326)&gt;=25%, 2, IF(SUM(CR326:CV326)&gt;=25%, 1, "N/A")))))</f>
        <v>5</v>
      </c>
      <c r="CX326" s="81"/>
      <c r="CY326" s="9">
        <f>VLOOKUP($C326, Table3[#All], 60, 0)</f>
        <v>0</v>
      </c>
      <c r="CZ326" s="9">
        <f>VLOOKUP($C326, Table3[#All], 61, 0)</f>
        <v>0.29170000000000001</v>
      </c>
      <c r="DA326" s="9">
        <f>VLOOKUP($C326, Table3[#All], 62, 0)</f>
        <v>0.70829999999999993</v>
      </c>
      <c r="DB326" s="9">
        <f>VLOOKUP($C326, Table3[#All], 63, 0)</f>
        <v>0</v>
      </c>
      <c r="DC326" s="9">
        <f>VLOOKUP($C326, Table3[#All], 64, 0)</f>
        <v>0</v>
      </c>
      <c r="DD326" s="10">
        <f t="shared" ref="DD326:DD389" si="311">IF(DC326&gt;=25%, 5, IF(SUM(DB326:DC326)&gt;=25%, 4, IF(SUM(DA326:DC326)&gt;=25%, 3, IF(SUM(CZ326:DC326)&gt;=25%, 2, IF(SUM(CY326:DC326)&gt;=25%, 1, "N/A")))))</f>
        <v>3</v>
      </c>
      <c r="DE326" s="11"/>
      <c r="DF326" s="9">
        <f>VLOOKUP($C326, Table3[#All], 65, 0)</f>
        <v>0.45829999999999999</v>
      </c>
      <c r="DG326" s="9"/>
      <c r="DH326" s="9">
        <f>VLOOKUP($C326, Table3[#All], 66, 0)</f>
        <v>0.16670000000000001</v>
      </c>
      <c r="DI326" s="9"/>
      <c r="DJ326" s="9">
        <f>VLOOKUP($C326, Table3[#All], 67, 0)</f>
        <v>0.375</v>
      </c>
      <c r="DK326" s="14">
        <f t="shared" ref="DK326:DK389" si="312">IF(DJ326&gt;=25%, 5, IF(SUM(DI326:DJ326)&gt;=25%, 4, IF(SUM(DH326:DJ326)&gt;=25%, 3, IF(SUM(DG326:DJ326)&gt;=25%, 2, IF(SUM(DF326:DJ326)&gt;=25%, 1, "N/A")))))</f>
        <v>5</v>
      </c>
      <c r="DL326" s="11"/>
      <c r="DM326" s="9">
        <f>VLOOKUP($C326, Table3[#All], 68, 0)</f>
        <v>0.375</v>
      </c>
      <c r="DN326" s="9"/>
      <c r="DO326" s="9">
        <f>VLOOKUP($C326, Table3[#All], 69, 0)</f>
        <v>0.625</v>
      </c>
      <c r="DP326" s="9">
        <f>VLOOKUP($C326, Table3[#All], 70, 0)</f>
        <v>0</v>
      </c>
      <c r="DQ326" s="9"/>
      <c r="DR326" s="14">
        <f t="shared" ref="DR326:DR389" si="313">IF(DQ326&gt;=25%, 5, IF(SUM(DP326:DQ326)&gt;=25%, 4, IF(SUM(DO326:DQ326)&gt;=25%, 3, IF(SUM(DN326:DQ326)&gt;=25%, 2, IF(SUM(DM326:DQ326)&gt;=25%, 1, "N/A")))))</f>
        <v>3</v>
      </c>
      <c r="DS326" s="11"/>
      <c r="DT326" s="9">
        <f>VLOOKUP($C326, Table3[#All], 71, 0)</f>
        <v>0</v>
      </c>
      <c r="DU326" s="9">
        <f>VLOOKUP($C326, Table3[#All], 72, 0)</f>
        <v>0</v>
      </c>
      <c r="DV326" s="9">
        <f>VLOOKUP($C326, Table3[#All], 73, 0)</f>
        <v>0</v>
      </c>
      <c r="DW326" s="9">
        <f>VLOOKUP($C326, Table3[#All], 74, 0)</f>
        <v>1</v>
      </c>
      <c r="DX326" s="9">
        <f>VLOOKUP($C326, Table3[#All], 75, 0)</f>
        <v>0</v>
      </c>
      <c r="DY326" s="12">
        <f t="shared" si="302"/>
        <v>4</v>
      </c>
      <c r="DZ326" s="11"/>
      <c r="EA326" s="9">
        <f>VLOOKUP($C326, Table3[#All], 76, 0)</f>
        <v>1</v>
      </c>
      <c r="EB326" s="9">
        <f>VLOOKUP($C326, Table3[#All], 77, 0)</f>
        <v>0</v>
      </c>
      <c r="EC326" s="9">
        <f>VLOOKUP($C326, Table3[#All], 78, 0)</f>
        <v>0</v>
      </c>
      <c r="ED326" s="9">
        <f>VLOOKUP($C326, Table3[#All], 79, 0)</f>
        <v>0</v>
      </c>
      <c r="EE326" s="9">
        <f>VLOOKUP($C326, Table3[#All], 80, 0)</f>
        <v>0</v>
      </c>
      <c r="EF326" s="10">
        <f t="shared" ref="EF326:EF389" si="314">IF(EE326&gt;=25%, 5, IF(SUM(ED326:EE326)&gt;=25%, 4, IF(SUM(EC326:EE326)&gt;=25%, 3, IF(SUM(EB326:EE326)&gt;=25%, 2, IF(SUM(EA326:EE326)&gt;=25%, 1, "N/A")))))</f>
        <v>1</v>
      </c>
      <c r="EG326" s="9"/>
      <c r="EH326" s="9">
        <f>VLOOKUP($C326, Table3[#All], 81, 0)</f>
        <v>0</v>
      </c>
      <c r="EI326" s="9">
        <f>VLOOKUP($C326, Table3[#All], 82, 0)</f>
        <v>0</v>
      </c>
      <c r="EJ326" s="9">
        <f>VLOOKUP($C326, Table3[#All], 83, 0)</f>
        <v>0</v>
      </c>
      <c r="EK326" s="9">
        <f>VLOOKUP($C326, Table3[#All], 84, 0)</f>
        <v>0</v>
      </c>
      <c r="EL326" s="9">
        <f>VLOOKUP($C326, Table3[#All], 85, 0)</f>
        <v>1</v>
      </c>
      <c r="EM326" s="14">
        <f t="shared" ref="EM326:EM389" si="315">IF(EL326&gt;=25%, 5, IF(SUM(EK326:EL326)&gt;=25%, 4, IF(SUM(EJ326:EL326)&gt;=25%, 3, IF(SUM(EI326:EL326)&gt;=25%, 2, IF(SUM(EH326:EL326)&gt;=25%, 1, "N/A")))))</f>
        <v>5</v>
      </c>
      <c r="EN326" s="11"/>
      <c r="EO326" s="9">
        <f>VLOOKUP($C326, Table3[#All], 86, 0)</f>
        <v>0.41670000000000001</v>
      </c>
      <c r="EP326" s="9"/>
      <c r="EQ326" s="9">
        <f>VLOOKUP($C326, Table3[#All], 87, 0)</f>
        <v>0.58329999999999993</v>
      </c>
      <c r="ER326" s="9"/>
      <c r="ES326" s="9"/>
      <c r="ET326" s="14">
        <f t="shared" ref="ET326:ET389" si="316">IF(ES326&gt;=25%, 5, IF(SUM(ER326:ES326)&gt;=25%, 4, IF(SUM(EQ326:ES326)&gt;=25%, 3, IF(SUM(EP326:ES326)&gt;=25%, 2, IF(SUM(EO326:ES326)&gt;=25%, 1, "N/A")))))</f>
        <v>3</v>
      </c>
      <c r="EU326" s="11"/>
      <c r="EV326" s="9">
        <f>VLOOKUP($C326, Table3[#All], 88, 0)</f>
        <v>1</v>
      </c>
      <c r="EW326" s="9">
        <f>VLOOKUP($C326, Table3[#All], 89, 0)</f>
        <v>0</v>
      </c>
      <c r="EX326" s="9">
        <f>VLOOKUP($C326, Table3[#All], 90, 0)</f>
        <v>0</v>
      </c>
      <c r="EY326" s="9">
        <f>VLOOKUP($C326, Table3[#All], 91, 0)</f>
        <v>0</v>
      </c>
      <c r="EZ326" s="9">
        <f>VLOOKUP($C326, Table3[#All], 92, 0)</f>
        <v>0</v>
      </c>
      <c r="FA326" s="12">
        <f t="shared" ref="FA326:FA389" si="317">IF(EZ326&gt;=25%, 5, IF(SUM(EY326:EZ326)&gt;=25%, 4, IF(SUM(EX326:EZ326)&gt;=25%, 3, IF(SUM(EW326:EZ326)&gt;=25%, 2, IF(SUM(EV326:EZ326)&gt;=25%, 1, "N/A")))))</f>
        <v>1</v>
      </c>
      <c r="FB326" s="11"/>
      <c r="FC326" s="9">
        <f>VLOOKUP($C326, Table3[#All], 93, 0)</f>
        <v>0</v>
      </c>
      <c r="FD326" s="9">
        <f>VLOOKUP($C326, Table3[#All], 94, 0)</f>
        <v>0</v>
      </c>
      <c r="FE326" s="9">
        <f>VLOOKUP($C326, Table3[#All], 95, 0)</f>
        <v>1</v>
      </c>
      <c r="FF326" s="9">
        <f>VLOOKUP($C326, Table3[#All], 96, 0)</f>
        <v>0</v>
      </c>
      <c r="FG326" s="9"/>
      <c r="FH326" s="10">
        <f t="shared" ref="FH326:FH389" si="318">IF(FG326&gt;=25%, 5, IF(SUM(FF326:FG326)&gt;=25%, 4, IF(SUM(FE326:FG326)&gt;=25%, 3, IF(SUM(FD326:FG326)&gt;=25%, 2, IF(SUM(FC326:FG326)&gt;=25%, 1, "N/A")))))</f>
        <v>3</v>
      </c>
      <c r="FI326" s="11"/>
      <c r="FJ326" s="9">
        <f>VLOOKUP($C326, Table3[#All], 97, 0)</f>
        <v>0</v>
      </c>
      <c r="FK326" s="9">
        <f>VLOOKUP($C326, Table3[#All], 98, 0)</f>
        <v>0</v>
      </c>
      <c r="FL326" s="9">
        <f>VLOOKUP($C326, Table3[#All], 99, 0)</f>
        <v>0</v>
      </c>
      <c r="FM326" s="9">
        <f>VLOOKUP($C326, Table3[#All], 100, 0)</f>
        <v>0</v>
      </c>
      <c r="FN326" s="9">
        <f>VLOOKUP($C326, Table3[#All], 101, 0)</f>
        <v>1</v>
      </c>
      <c r="FO326" s="14">
        <f t="shared" ref="FO326:FO389" si="319">IF(FN326&gt;=25%, 5, IF(SUM(FM326:FN326)&gt;=25%, 4, IF(SUM(FL326:FN326)&gt;=25%, 3, IF(SUM(FK326:FN326)&gt;=25%, 2, IF(SUM(FJ326:FN326)&gt;=25%, 1, "N/A")))))</f>
        <v>5</v>
      </c>
      <c r="FP326" s="11"/>
      <c r="FQ326" s="9">
        <f>VLOOKUP($C326, Table3[#All], 102, 0)</f>
        <v>0.45829999999999999</v>
      </c>
      <c r="FR326" s="9">
        <f>VLOOKUP($C326, Table3[#All], 103, 0)</f>
        <v>0.41670000000000001</v>
      </c>
      <c r="FS326" s="9">
        <f>VLOOKUP($C326, Table3[#All], 104, 0)</f>
        <v>4.1700000000000001E-2</v>
      </c>
      <c r="FT326" s="9">
        <f>VLOOKUP($C326, Table3[#All], 105, 0)</f>
        <v>8.3299999999999999E-2</v>
      </c>
      <c r="FU326" s="9">
        <v>0</v>
      </c>
      <c r="FV326" s="10">
        <f t="shared" ref="FV326:FV389" si="320">IF(FU326&gt;=25%, 5, IF(SUM(FT326:FU326)&gt;=25%, 4, IF(SUM(FS326:FU326)&gt;=25%, 3, IF(SUM(FR326:FU326)&gt;=25%, 2, IF(SUM(FQ326:FU326)&gt;=25%, 1, "N/A")))))</f>
        <v>2</v>
      </c>
      <c r="FW326" s="11"/>
      <c r="FX326" s="9">
        <f>VLOOKUP($C326, Table3[#All], 106, 0)</f>
        <v>4.1700000000000001E-2</v>
      </c>
      <c r="FY326" s="9"/>
      <c r="FZ326" s="9">
        <f>VLOOKUP($C326, Table3[#All], 107, 0)</f>
        <v>0.70829999999999993</v>
      </c>
      <c r="GA326" s="9">
        <f>VLOOKUP($C326, Table3[#All], 108, 0)</f>
        <v>0.25</v>
      </c>
      <c r="GB326" s="9"/>
      <c r="GC326" s="10">
        <f t="shared" si="301"/>
        <v>4</v>
      </c>
      <c r="GD326" s="81"/>
      <c r="GE326" s="9">
        <f>VLOOKUP($C326, Table3[#All], 109, 0)</f>
        <v>0</v>
      </c>
      <c r="GF326" s="9">
        <f>VLOOKUP($C326, Table3[#All], 110, 0)</f>
        <v>0.41670000000000001</v>
      </c>
      <c r="GG326" s="9">
        <f>VLOOKUP($C326, Table3[#All], 111, 0)</f>
        <v>0.58329999999999993</v>
      </c>
      <c r="GH326" s="9"/>
      <c r="GI326" s="9">
        <f>VLOOKUP($C326, Table3[#All], 112, 0)</f>
        <v>0</v>
      </c>
      <c r="GJ326" s="12">
        <f t="shared" ref="GJ326:GJ389" si="321">IF(GI326&gt;=25%, 5, IF(SUM(GH326:GI326)&gt;=25%, 4, IF(SUM(GG326:GI326)&gt;=25%, 3, IF(SUM(GF326:GI326)&gt;=25%, 2, IF(SUM(GE326:GI326)&gt;=25%, 1, "N/A")))))</f>
        <v>3</v>
      </c>
      <c r="GK326" s="11"/>
      <c r="GL326" s="9">
        <f>VLOOKUP($C326, Table3[#All], 113, 0)</f>
        <v>0</v>
      </c>
      <c r="GM326" s="9">
        <f>VLOOKUP($C326, Table3[#All], 114, 0)</f>
        <v>0</v>
      </c>
      <c r="GN326" s="9">
        <f>VLOOKUP($C326, Table3[#All], 115, 0)</f>
        <v>0.375</v>
      </c>
      <c r="GO326" s="9">
        <f>VLOOKUP($C326, Table3[#All], 116, 0)</f>
        <v>0.625</v>
      </c>
      <c r="GP326" s="9"/>
      <c r="GQ326" s="10">
        <f t="shared" ref="GQ326:GQ389" si="322">IF(GP326&gt;=25%, 5, IF(SUM(GO326:GP326)&gt;=25%, 4, IF(SUM(GN326:GP326)&gt;=25%, 3, IF(SUM(GM326:GP326)&gt;=25%, 2, IF(SUM(GL326:GP326)&gt;=25%, 1, "N/A")))))</f>
        <v>4</v>
      </c>
      <c r="GR326" s="11"/>
      <c r="GS326" s="9">
        <f>VLOOKUP($C326, Table2[#All], 3, 0)</f>
        <v>0</v>
      </c>
      <c r="GT326" s="9">
        <f>VLOOKUP($C326, Table2[#All], 4, 0)</f>
        <v>0</v>
      </c>
      <c r="GU326" s="9">
        <f>VLOOKUP($C326, Table2[#All], 5, 0)</f>
        <v>0</v>
      </c>
      <c r="GV326" s="9">
        <f>VLOOKUP($C326, Table2[#All], 6, 0)</f>
        <v>1</v>
      </c>
      <c r="GW326" s="9">
        <f>VLOOKUP($C326, Table2[#All], 7, 0)</f>
        <v>0</v>
      </c>
      <c r="GX326" s="10">
        <f t="shared" ref="GX326:GX389" si="323">IF(GW326&gt;=25%, 5, IF(SUM(GV326:GW326)&gt;=25%, 4, IF(SUM(GU326:GW326)&gt;=25%, 3, IF(SUM(GT326:GW326)&gt;=25%, 2, IF(SUM(GS326:GW326)&gt;=25%, 1, "N/A")))))</f>
        <v>4</v>
      </c>
      <c r="GY326" s="11"/>
      <c r="GZ326" s="9">
        <v>0</v>
      </c>
      <c r="HA326" s="9">
        <v>1</v>
      </c>
      <c r="HB326" s="9">
        <v>0</v>
      </c>
      <c r="HC326" s="9">
        <v>0</v>
      </c>
      <c r="HD326" s="9"/>
      <c r="HE326" s="10">
        <f t="shared" ref="HE326:HE389" si="324">IF(HD326&gt;=25%, 5, IF(SUM(HC326:HD326)&gt;=25%, 4, IF(SUM(HB326:HD326)&gt;=25%, 3, IF(SUM(HA326:HD326)&gt;=25%, 2, IF(SUM(GZ326:HD326)&gt;=25%, 1, "N/A")))))</f>
        <v>2</v>
      </c>
      <c r="HF326" s="11"/>
      <c r="HG326" s="9">
        <f>VLOOKUP($C326, Table5[#All], 2, 0)</f>
        <v>0</v>
      </c>
      <c r="HH326" s="9">
        <f>VLOOKUP($C326, Table5[#All], 3, 0)</f>
        <v>0</v>
      </c>
      <c r="HI326" s="9">
        <f>VLOOKUP($C326, Table5[#All], 4, 0)</f>
        <v>0</v>
      </c>
      <c r="HJ326" s="9">
        <f>VLOOKUP($C326, Table5[#All], 5, 0)</f>
        <v>1</v>
      </c>
      <c r="HK326" s="9">
        <f>VLOOKUP($C326, Table5[#All], 6, 0)</f>
        <v>0</v>
      </c>
      <c r="HL326" s="10">
        <f t="shared" ref="HL326:HL389" si="325">IF(HK326&gt;=25%, 5, IF(SUM(HJ326:HK326)&gt;=25%, 4, IF(SUM(HI326:HK326)&gt;=25%, 3, IF(SUM(HH326:HK326)&gt;=25%, 2, IF(SUM(HG326:HK326)&gt;=25%, 1, "N/A")))))</f>
        <v>4</v>
      </c>
      <c r="HM326" s="11"/>
      <c r="HN326" s="9">
        <f>VLOOKUP($C326, Table5[#All], 7, 0)</f>
        <v>0</v>
      </c>
      <c r="HO326" s="9">
        <f>VLOOKUP($C326, Table5[#All], 8, 0)</f>
        <v>1</v>
      </c>
      <c r="HP326" s="9">
        <f>VLOOKUP($C326, Table5[#All], 9, 0)</f>
        <v>0</v>
      </c>
      <c r="HQ326" s="9">
        <f>VLOOKUP($C326, Table5[#All], 10, 0)</f>
        <v>0</v>
      </c>
      <c r="HR326" s="9">
        <f>VLOOKUP($C326, Table5[#All], 11, 0)</f>
        <v>0</v>
      </c>
      <c r="HS326" s="10">
        <f t="shared" ref="HS326:HS389" si="326">IF(HR326&gt;=25%, 5, IF(SUM(HQ326:HR326)&gt;=25%, 4, IF(SUM(HP326:HR326)&gt;=25%, 3, IF(SUM(HO326:HR326)&gt;=25%, 2, IF(SUM(HN326:HR326)&gt;=25%, 1, "N/A")))))</f>
        <v>2</v>
      </c>
      <c r="HT326" s="11"/>
      <c r="HU326" s="9">
        <f>VLOOKUP($C326, Table5[#All], 12, 0)</f>
        <v>1</v>
      </c>
      <c r="HV326" s="9">
        <f>VLOOKUP($C326, Table5[#All], 13, 0)</f>
        <v>0</v>
      </c>
      <c r="HW326" s="9">
        <f>VLOOKUP($C326, Table5[#All], 14, 0)</f>
        <v>0</v>
      </c>
      <c r="HX326" s="9">
        <f>VLOOKUP($C326, Table5[#All], 15, 0)</f>
        <v>0</v>
      </c>
      <c r="HY326" s="9">
        <f>VLOOKUP($C326, Table5[#All], 16, 0)</f>
        <v>0</v>
      </c>
      <c r="HZ326" s="10">
        <f t="shared" ref="HZ326:HZ389" si="327">IF(HY326&gt;=25%, 5, IF(SUM(HX326:HY326)&gt;=25%, 4, IF(SUM(HW326:HY326)&gt;=25%, 3, IF(SUM(HV326:HY326)&gt;=25%, 2, IF(SUM(HU326:HY326)&gt;=25%, 1, "N/A")))))</f>
        <v>1</v>
      </c>
      <c r="IA326" s="11"/>
      <c r="IB326" s="9">
        <f>VLOOKUP($C326, Table5[#All], 17, 0)</f>
        <v>0</v>
      </c>
      <c r="IC326" s="9">
        <f>VLOOKUP($C326, Table5[#All], 18, 0)</f>
        <v>0</v>
      </c>
      <c r="ID326" s="9">
        <f>VLOOKUP($C326, Table5[#All], 19, 0)</f>
        <v>1</v>
      </c>
      <c r="IE326" s="9">
        <f>VLOOKUP($C326, Table5[#All], 20, 0)</f>
        <v>0</v>
      </c>
      <c r="IF326" s="9">
        <f>VLOOKUP($C326, Table5[#All], 21, 0)</f>
        <v>0</v>
      </c>
      <c r="IG326" s="10">
        <f t="shared" ref="IG326:IG389" si="328">IF(IF326&gt;=25%, 5, IF(SUM(IE326:IF326)&gt;=25%, 4, IF(SUM(ID326:IF326)&gt;=25%, 3, IF(SUM(IC326:IF326)&gt;=25%, 2, IF(SUM(IB326:IF326)&gt;=25%, 1, "N/A")))))</f>
        <v>3</v>
      </c>
      <c r="IH326" s="11"/>
      <c r="II326" s="9">
        <f>VLOOKUP($C326, Table5[#All], 22, 0)</f>
        <v>1</v>
      </c>
      <c r="IJ326" s="9">
        <f>VLOOKUP($C326, Table5[#All], 23, 0)</f>
        <v>0</v>
      </c>
      <c r="IK326" s="9">
        <f>VLOOKUP($C326, Table5[#All], 24, 0)</f>
        <v>0</v>
      </c>
      <c r="IL326" s="9">
        <f>VLOOKUP($C326, Table5[#All], 25, 0)</f>
        <v>0</v>
      </c>
      <c r="IM326" s="9">
        <f>VLOOKUP($C326, Table5[#All], 26, 0)</f>
        <v>0</v>
      </c>
      <c r="IN326" s="10">
        <f t="shared" ref="IN326:IN389" si="329">IF(IM326&gt;=25%, 5, IF(SUM(IL326:IM326)&gt;=25%, 4, IF(SUM(IK326:IM326)&gt;=25%, 3, IF(SUM(IJ326:IM326)&gt;=25%, 2, IF(SUM(II326:IM326)&gt;=25%, 1, "N/A")))))</f>
        <v>1</v>
      </c>
      <c r="IO326" s="11"/>
      <c r="IP326" s="9">
        <v>1</v>
      </c>
      <c r="IQ326" s="9">
        <v>0</v>
      </c>
      <c r="IR326" s="9">
        <v>0</v>
      </c>
      <c r="IS326" s="9">
        <v>0</v>
      </c>
      <c r="IT326" s="9">
        <v>0</v>
      </c>
      <c r="IU326" s="10">
        <f t="shared" ref="IU326:IU389" si="330">IF(IT326&gt;=25%, 5, IF(SUM(IS326:IT326)&gt;=25%, 4, IF(SUM(IR326:IT326)&gt;=25%, 3, IF(SUM(IQ326:IT326)&gt;=25%, 2, IF(SUM(IP326:IT326)&gt;=25%, 1, "N/A")))))</f>
        <v>1</v>
      </c>
      <c r="IV326" s="82"/>
    </row>
    <row r="327" spans="1:256" ht="16.3" thickTop="1" thickBot="1" x14ac:dyDescent="0.35">
      <c r="A327" s="16" t="s">
        <v>776</v>
      </c>
      <c r="B327" s="16" t="s">
        <v>802</v>
      </c>
      <c r="C327" s="16" t="s">
        <v>803</v>
      </c>
      <c r="D327" s="11"/>
      <c r="E327" s="9">
        <f>VLOOKUP($C327, Table3[#All], 2, 0)</f>
        <v>0</v>
      </c>
      <c r="F327" s="9"/>
      <c r="G327" s="9">
        <f>VLOOKUP($C327, Table3[#All], 3, 0)</f>
        <v>0</v>
      </c>
      <c r="H327" s="9">
        <f>VLOOKUP($C327, Table3[#All], 4, 0)</f>
        <v>0.11109999999999999</v>
      </c>
      <c r="I327" s="9">
        <f>VLOOKUP($C327, Table3[#All], 5, 0)</f>
        <v>0.88890000000000002</v>
      </c>
      <c r="J327" s="10">
        <f t="shared" ref="J327:J390" si="331">IF(I327&gt;=25%, 5, IF(SUM(H327:I327)&gt;=25%, 4, IF(SUM(G327:I327)&gt;=25%, 3, IF(SUM(F327:I327)&gt;=25%, 2, IF(SUM(E327:I327)&gt;=25%, 1, "N/A")))))</f>
        <v>5</v>
      </c>
      <c r="K327" s="11"/>
      <c r="L327" s="9">
        <f>VLOOKUP($C327, Table3[#All], 6, 0)</f>
        <v>1</v>
      </c>
      <c r="M327" s="9"/>
      <c r="N327" s="9">
        <f>VLOOKUP($C327, Table3[#All], 7, 0)</f>
        <v>0</v>
      </c>
      <c r="O327" s="9">
        <f>VLOOKUP($C327, Table3[#All], 8, 0)</f>
        <v>0</v>
      </c>
      <c r="P327" s="9">
        <f>VLOOKUP($C327, Table3[#All], 9, 0)</f>
        <v>0</v>
      </c>
      <c r="Q327" s="10">
        <f t="shared" ref="Q327:Q390" si="332">IF(P327&gt;=25%, 5, IF(SUM(O327:P327)&gt;=25%, 4, IF(SUM(N327:P327)&gt;=25%, 3, IF(SUM(M327:P327)&gt;=25%, 2, IF(SUM(L327:P327)&gt;=25%, 1, "N/A")))))</f>
        <v>1</v>
      </c>
      <c r="R327" s="11"/>
      <c r="S327" s="9">
        <f>VLOOKUP($C327, Table3[#All], 10, 0)</f>
        <v>0</v>
      </c>
      <c r="T327" s="9">
        <f>VLOOKUP($C327, Table3[#All], 11, 0)</f>
        <v>0</v>
      </c>
      <c r="U327" s="9">
        <f>VLOOKUP($C327, Table3[#All], 12, 0)</f>
        <v>0.77780000000000005</v>
      </c>
      <c r="V327" s="9">
        <f>VLOOKUP($C327, Table3[#All], 13, 0)</f>
        <v>0.22219999999999998</v>
      </c>
      <c r="W327" s="9">
        <f>VLOOKUP($C327, Table3[#All], 14, 0)</f>
        <v>0</v>
      </c>
      <c r="X327" s="10">
        <f t="shared" ref="X327:X390" si="333">IF(W327&gt;=25%, 5, IF(SUM(V327:W327)&gt;=25%, 4, IF(SUM(U327:W327)&gt;=25%, 3, IF(SUM(T327:W327)&gt;=25%, 2, IF(SUM(S327:W327)&gt;=25%, 1, "N/A")))))</f>
        <v>3</v>
      </c>
      <c r="Y327" s="11"/>
      <c r="Z327" s="9">
        <f>VLOOKUP($C327, Table3[#All], 15, 0)</f>
        <v>0</v>
      </c>
      <c r="AA327" s="9">
        <f>VLOOKUP($C327, Table3[#All], 16, 0)</f>
        <v>0.27779999999999999</v>
      </c>
      <c r="AB327" s="9">
        <f>VLOOKUP($C327, Table3[#All], 17, 0)</f>
        <v>0.61109999999999998</v>
      </c>
      <c r="AC327" s="9">
        <f>VLOOKUP($C327, Table3[#All], 18, 0)</f>
        <v>0.11109999999999999</v>
      </c>
      <c r="AD327" s="9">
        <f>VLOOKUP($C327, Table3[#All], 19, 0)</f>
        <v>0</v>
      </c>
      <c r="AE327" s="10">
        <f t="shared" si="303"/>
        <v>3</v>
      </c>
      <c r="AF327" s="11"/>
      <c r="AG327" s="9">
        <f>VLOOKUP($C327, Table3[#All], 20, 0)</f>
        <v>0</v>
      </c>
      <c r="AH327" s="9">
        <f>VLOOKUP($C327, Table3[#All], 21, 0)</f>
        <v>0.61109999999999998</v>
      </c>
      <c r="AI327" s="9">
        <f>VLOOKUP($C327, Table3[#All], 22, 0)</f>
        <v>0.38890000000000002</v>
      </c>
      <c r="AJ327" s="9"/>
      <c r="AK327" s="9"/>
      <c r="AL327" s="10">
        <f t="shared" si="304"/>
        <v>3</v>
      </c>
      <c r="AM327" s="11"/>
      <c r="AN327" s="9">
        <f>VLOOKUP($C327, Table3[#All], 23, 0)</f>
        <v>0</v>
      </c>
      <c r="AO327" s="9">
        <f>VLOOKUP($C327, Table3[#All], 24, 0)</f>
        <v>0</v>
      </c>
      <c r="AP327" s="9">
        <f>VLOOKUP($C327, Table3[#All], 25, 0)</f>
        <v>1</v>
      </c>
      <c r="AQ327" s="9">
        <f>VLOOKUP($C327, Table3[#All], 26, 0)</f>
        <v>0</v>
      </c>
      <c r="AR327" s="9"/>
      <c r="AS327" s="12">
        <f t="shared" si="305"/>
        <v>3</v>
      </c>
      <c r="AT327" s="11"/>
      <c r="AU327" s="9">
        <f>VLOOKUP($C327, Table3[#All], 27, 0)</f>
        <v>0.16670000000000001</v>
      </c>
      <c r="AV327" s="9">
        <f>VLOOKUP($C327, Table3[#All], 28, 0)</f>
        <v>0.11109999999999999</v>
      </c>
      <c r="AW327" s="9">
        <f>VLOOKUP($C327, Table3[#All], 29, 0)</f>
        <v>0.72219999999999995</v>
      </c>
      <c r="AX327" s="9"/>
      <c r="AY327" s="9"/>
      <c r="AZ327" s="10">
        <f t="shared" ref="AZ327:AZ390" si="334">IF(AY327&gt;=25%, 5, IF(SUM(AX327:AY327)&gt;=25%, 4, IF(SUM(AW327:AY327)&gt;=25%, 3, IF(SUM(AV327:AY327)&gt;=25%, 2, IF(SUM(AU327:AY327)&gt;=25%, 1, "N/A")))))</f>
        <v>3</v>
      </c>
      <c r="BA327" s="11"/>
      <c r="BB327" s="9">
        <f>VLOOKUP($C327, Table3[#All], 30, 0)</f>
        <v>0</v>
      </c>
      <c r="BC327" s="9">
        <f>VLOOKUP($C327, Table3[#All], 31, 0)</f>
        <v>0.22219999999999998</v>
      </c>
      <c r="BD327" s="9">
        <f>VLOOKUP($C327, Table3[#All], 32, 0)</f>
        <v>0.33329999999999999</v>
      </c>
      <c r="BE327" s="9">
        <f>VLOOKUP($C327, Table3[#All], 33, 0)</f>
        <v>0.44439999999999996</v>
      </c>
      <c r="BF327" s="9"/>
      <c r="BG327" s="10">
        <f t="shared" ref="BG327:BG390" si="335">IF(BF327&gt;=25%, 5, IF(SUM(BE327:BF327)&gt;=25%, 4, IF(SUM(BD327:BF327)&gt;=25%, 3, IF(SUM(BC327:BF327)&gt;=25%, 2, IF(SUM(BB327:BF327)&gt;=25%, 1, "N/A")))))</f>
        <v>4</v>
      </c>
      <c r="BH327" s="81"/>
      <c r="BI327" s="9">
        <f>VLOOKUP($C327, Table3[#All], 34, 0)</f>
        <v>0</v>
      </c>
      <c r="BJ327" s="9">
        <f>VLOOKUP($C327, Table3[#All], 35, 0)</f>
        <v>0</v>
      </c>
      <c r="BK327" s="9">
        <f>VLOOKUP($C327, Table3[#All], 36, 0)</f>
        <v>0</v>
      </c>
      <c r="BL327" s="9">
        <f>VLOOKUP($C327, Table3[#All], 37, 0)</f>
        <v>0</v>
      </c>
      <c r="BM327" s="9">
        <f>VLOOKUP($C327, Table3[#All], 38, 0)</f>
        <v>0</v>
      </c>
      <c r="BN327" s="10" t="str">
        <f t="shared" ref="BN327:BN390" si="336">IF(BM327&gt;=25%, 5, IF(SUM(BL327:BM327)&gt;=25%, 4, IF(SUM(BK327:BM327)&gt;=25%, 3, IF(SUM(BJ327:BM327)&gt;=25%, 2, IF(SUM(BI327:BM327)&gt;=25%, 1, "N/A")))))</f>
        <v>N/A</v>
      </c>
      <c r="BO327" s="11"/>
      <c r="BP327" s="9">
        <f>VLOOKUP($C327, Table3[#All], 39, 0)</f>
        <v>0</v>
      </c>
      <c r="BQ327" s="9">
        <f>VLOOKUP($C327, Table3[#All], 40, 0)</f>
        <v>0</v>
      </c>
      <c r="BR327" s="9">
        <f>VLOOKUP($C327, Table3[#All], 41, 0)</f>
        <v>0.22219999999999998</v>
      </c>
      <c r="BS327" s="9">
        <f>VLOOKUP($C327, Table3[#All], 42, 0)</f>
        <v>0.77780000000000005</v>
      </c>
      <c r="BT327" s="9"/>
      <c r="BU327" s="10">
        <f t="shared" si="306"/>
        <v>4</v>
      </c>
      <c r="BV327" s="11"/>
      <c r="BW327" s="9">
        <f>VLOOKUP($C327, Table3[#All], 43, 0)</f>
        <v>0</v>
      </c>
      <c r="BX327" s="9">
        <f>VLOOKUP($C327, Table3[#All], 44, 0)</f>
        <v>0.72219999999999995</v>
      </c>
      <c r="BY327" s="9">
        <f>VLOOKUP($C327, Table3[#All], 45, 0)</f>
        <v>0.27779999999999999</v>
      </c>
      <c r="BZ327" s="9"/>
      <c r="CA327" s="9"/>
      <c r="CB327" s="10">
        <f t="shared" si="307"/>
        <v>3</v>
      </c>
      <c r="CC327" s="81"/>
      <c r="CD327" s="9">
        <f>VLOOKUP($C327, Table3[#All], 46, 0)</f>
        <v>1</v>
      </c>
      <c r="CE327" s="9">
        <f>VLOOKUP($C327, Table3[#All], 47, 0)</f>
        <v>0</v>
      </c>
      <c r="CF327" s="9">
        <f>VLOOKUP($C327, Table3[#All], 48, 0)</f>
        <v>0</v>
      </c>
      <c r="CG327" s="9">
        <f>VLOOKUP($C327, Table3[#All], 49, 0)</f>
        <v>0</v>
      </c>
      <c r="CH327" s="9">
        <f>VLOOKUP($C327, Table3[#All], 50, 0)</f>
        <v>0</v>
      </c>
      <c r="CI327" s="12">
        <f t="shared" si="308"/>
        <v>1</v>
      </c>
      <c r="CJ327" s="13"/>
      <c r="CK327" s="9">
        <f>VLOOKUP($C327, Table3[#All], 51, 0)</f>
        <v>0</v>
      </c>
      <c r="CL327" s="9">
        <f>VLOOKUP($C327, Table3[#All], 52, 0)</f>
        <v>1</v>
      </c>
      <c r="CM327" s="9">
        <f>VLOOKUP($C327, Table3[#All], 53, 0)</f>
        <v>0</v>
      </c>
      <c r="CN327" s="9">
        <f>VLOOKUP($C327, Table3[#All], 54, 0)</f>
        <v>0</v>
      </c>
      <c r="CO327" s="9"/>
      <c r="CP327" s="10">
        <f t="shared" si="309"/>
        <v>2</v>
      </c>
      <c r="CQ327" s="11"/>
      <c r="CR327" s="9">
        <f>VLOOKUP($C327, Table3[#All], 55, 0)</f>
        <v>0.16670000000000001</v>
      </c>
      <c r="CS327" s="9">
        <f>VLOOKUP($C327, Table3[#All], 56, 0)</f>
        <v>0.22219999999999998</v>
      </c>
      <c r="CT327" s="9">
        <f>VLOOKUP($C327, Table3[#All], 57, 0)</f>
        <v>0.61109999999999998</v>
      </c>
      <c r="CU327" s="9">
        <f>VLOOKUP($C327, Table3[#All], 58, 0)</f>
        <v>0</v>
      </c>
      <c r="CV327" s="9">
        <f>VLOOKUP($C327, Table3[#All], 59, 0)</f>
        <v>0</v>
      </c>
      <c r="CW327" s="14">
        <f t="shared" si="310"/>
        <v>3</v>
      </c>
      <c r="CX327" s="81"/>
      <c r="CY327" s="9">
        <f>VLOOKUP($C327, Table3[#All], 60, 0)</f>
        <v>0</v>
      </c>
      <c r="CZ327" s="9">
        <f>VLOOKUP($C327, Table3[#All], 61, 0)</f>
        <v>0</v>
      </c>
      <c r="DA327" s="9">
        <f>VLOOKUP($C327, Table3[#All], 62, 0)</f>
        <v>0.88890000000000002</v>
      </c>
      <c r="DB327" s="9">
        <f>VLOOKUP($C327, Table3[#All], 63, 0)</f>
        <v>0.11109999999999999</v>
      </c>
      <c r="DC327" s="9">
        <f>VLOOKUP($C327, Table3[#All], 64, 0)</f>
        <v>0</v>
      </c>
      <c r="DD327" s="10">
        <f t="shared" si="311"/>
        <v>3</v>
      </c>
      <c r="DE327" s="11"/>
      <c r="DF327" s="9">
        <f>VLOOKUP($C327, Table3[#All], 65, 0)</f>
        <v>0.38890000000000002</v>
      </c>
      <c r="DG327" s="9"/>
      <c r="DH327" s="9">
        <f>VLOOKUP($C327, Table3[#All], 66, 0)</f>
        <v>0.61109999999999998</v>
      </c>
      <c r="DI327" s="9"/>
      <c r="DJ327" s="9">
        <f>VLOOKUP($C327, Table3[#All], 67, 0)</f>
        <v>0</v>
      </c>
      <c r="DK327" s="14">
        <f t="shared" si="312"/>
        <v>3</v>
      </c>
      <c r="DL327" s="11"/>
      <c r="DM327" s="9">
        <f>VLOOKUP($C327, Table3[#All], 68, 0)</f>
        <v>0.77780000000000005</v>
      </c>
      <c r="DN327" s="9"/>
      <c r="DO327" s="9">
        <f>VLOOKUP($C327, Table3[#All], 69, 0)</f>
        <v>0.22219999999999998</v>
      </c>
      <c r="DP327" s="9">
        <f>VLOOKUP($C327, Table3[#All], 70, 0)</f>
        <v>0</v>
      </c>
      <c r="DQ327" s="9"/>
      <c r="DR327" s="14">
        <f t="shared" si="313"/>
        <v>1</v>
      </c>
      <c r="DS327" s="11"/>
      <c r="DT327" s="9">
        <f>VLOOKUP($C327, Table3[#All], 71, 0)</f>
        <v>0</v>
      </c>
      <c r="DU327" s="9">
        <f>VLOOKUP($C327, Table3[#All], 72, 0)</f>
        <v>0</v>
      </c>
      <c r="DV327" s="9">
        <f>VLOOKUP($C327, Table3[#All], 73, 0)</f>
        <v>0.27779999999999999</v>
      </c>
      <c r="DW327" s="9">
        <f>VLOOKUP($C327, Table3[#All], 74, 0)</f>
        <v>0.72219999999999995</v>
      </c>
      <c r="DX327" s="9">
        <f>VLOOKUP($C327, Table3[#All], 75, 0)</f>
        <v>0</v>
      </c>
      <c r="DY327" s="12">
        <f t="shared" si="302"/>
        <v>4</v>
      </c>
      <c r="DZ327" s="11"/>
      <c r="EA327" s="9">
        <f>VLOOKUP($C327, Table3[#All], 76, 0)</f>
        <v>1</v>
      </c>
      <c r="EB327" s="9">
        <f>VLOOKUP($C327, Table3[#All], 77, 0)</f>
        <v>0</v>
      </c>
      <c r="EC327" s="9">
        <f>VLOOKUP($C327, Table3[#All], 78, 0)</f>
        <v>0</v>
      </c>
      <c r="ED327" s="9">
        <f>VLOOKUP($C327, Table3[#All], 79, 0)</f>
        <v>0</v>
      </c>
      <c r="EE327" s="9">
        <f>VLOOKUP($C327, Table3[#All], 80, 0)</f>
        <v>0</v>
      </c>
      <c r="EF327" s="10">
        <f t="shared" si="314"/>
        <v>1</v>
      </c>
      <c r="EG327" s="9"/>
      <c r="EH327" s="9">
        <f>VLOOKUP($C327, Table3[#All], 81, 0)</f>
        <v>0</v>
      </c>
      <c r="EI327" s="9">
        <f>VLOOKUP($C327, Table3[#All], 82, 0)</f>
        <v>1</v>
      </c>
      <c r="EJ327" s="9">
        <f>VLOOKUP($C327, Table3[#All], 83, 0)</f>
        <v>0</v>
      </c>
      <c r="EK327" s="9">
        <f>VLOOKUP($C327, Table3[#All], 84, 0)</f>
        <v>0</v>
      </c>
      <c r="EL327" s="9">
        <f>VLOOKUP($C327, Table3[#All], 85, 0)</f>
        <v>0</v>
      </c>
      <c r="EM327" s="14">
        <f t="shared" si="315"/>
        <v>2</v>
      </c>
      <c r="EN327" s="11"/>
      <c r="EO327" s="9">
        <f>VLOOKUP($C327, Table3[#All], 86, 0)</f>
        <v>0.66670000000000007</v>
      </c>
      <c r="EP327" s="9"/>
      <c r="EQ327" s="9">
        <f>VLOOKUP($C327, Table3[#All], 87, 0)</f>
        <v>0.33329999999999999</v>
      </c>
      <c r="ER327" s="9"/>
      <c r="ES327" s="9"/>
      <c r="ET327" s="14">
        <f t="shared" si="316"/>
        <v>3</v>
      </c>
      <c r="EU327" s="11"/>
      <c r="EV327" s="9">
        <f>VLOOKUP($C327, Table3[#All], 88, 0)</f>
        <v>1</v>
      </c>
      <c r="EW327" s="9">
        <f>VLOOKUP($C327, Table3[#All], 89, 0)</f>
        <v>0</v>
      </c>
      <c r="EX327" s="9">
        <f>VLOOKUP($C327, Table3[#All], 90, 0)</f>
        <v>0</v>
      </c>
      <c r="EY327" s="9">
        <f>VLOOKUP($C327, Table3[#All], 91, 0)</f>
        <v>0</v>
      </c>
      <c r="EZ327" s="9">
        <f>VLOOKUP($C327, Table3[#All], 92, 0)</f>
        <v>0</v>
      </c>
      <c r="FA327" s="12">
        <f t="shared" si="317"/>
        <v>1</v>
      </c>
      <c r="FB327" s="11"/>
      <c r="FC327" s="9">
        <f>VLOOKUP($C327, Table3[#All], 93, 0)</f>
        <v>0</v>
      </c>
      <c r="FD327" s="9">
        <f>VLOOKUP($C327, Table3[#All], 94, 0)</f>
        <v>0</v>
      </c>
      <c r="FE327" s="9">
        <f>VLOOKUP($C327, Table3[#All], 95, 0)</f>
        <v>1</v>
      </c>
      <c r="FF327" s="9">
        <f>VLOOKUP($C327, Table3[#All], 96, 0)</f>
        <v>0</v>
      </c>
      <c r="FG327" s="9"/>
      <c r="FH327" s="10">
        <f t="shared" si="318"/>
        <v>3</v>
      </c>
      <c r="FI327" s="11"/>
      <c r="FJ327" s="9">
        <f>VLOOKUP($C327, Table3[#All], 97, 0)</f>
        <v>0</v>
      </c>
      <c r="FK327" s="9">
        <f>VLOOKUP($C327, Table3[#All], 98, 0)</f>
        <v>0</v>
      </c>
      <c r="FL327" s="9">
        <f>VLOOKUP($C327, Table3[#All], 99, 0)</f>
        <v>0</v>
      </c>
      <c r="FM327" s="9">
        <f>VLOOKUP($C327, Table3[#All], 100, 0)</f>
        <v>0</v>
      </c>
      <c r="FN327" s="9">
        <f>VLOOKUP($C327, Table3[#All], 101, 0)</f>
        <v>1</v>
      </c>
      <c r="FO327" s="14">
        <f t="shared" si="319"/>
        <v>5</v>
      </c>
      <c r="FP327" s="11"/>
      <c r="FQ327" s="9">
        <f>VLOOKUP($C327, Table3[#All], 102, 0)</f>
        <v>0.22219999999999998</v>
      </c>
      <c r="FR327" s="9">
        <f>VLOOKUP($C327, Table3[#All], 103, 0)</f>
        <v>0.66670000000000007</v>
      </c>
      <c r="FS327" s="9">
        <f>VLOOKUP($C327, Table3[#All], 104, 0)</f>
        <v>0</v>
      </c>
      <c r="FT327" s="9">
        <f>VLOOKUP($C327, Table3[#All], 105, 0)</f>
        <v>0.11109999999999999</v>
      </c>
      <c r="FU327" s="9">
        <v>0</v>
      </c>
      <c r="FV327" s="10">
        <f t="shared" si="320"/>
        <v>2</v>
      </c>
      <c r="FW327" s="11"/>
      <c r="FX327" s="9">
        <f>VLOOKUP($C327, Table3[#All], 106, 0)</f>
        <v>0.27779999999999999</v>
      </c>
      <c r="FY327" s="9"/>
      <c r="FZ327" s="9">
        <f>VLOOKUP($C327, Table3[#All], 107, 0)</f>
        <v>0.72219999999999995</v>
      </c>
      <c r="GA327" s="9">
        <f>VLOOKUP($C327, Table3[#All], 108, 0)</f>
        <v>0</v>
      </c>
      <c r="GB327" s="9"/>
      <c r="GC327" s="10">
        <f t="shared" ref="GC327:GC390" si="337">IF(GB327&gt;=25%, 5, IF(SUM(GA327:GB327)&gt;=25%, 4, IF(SUM(FZ327:GB327)&gt;=25%, 3, IF(SUM(FY327:GB327)&gt;=25%, 2, IF(SUM(FX327:GB327)&gt;=25%, 1, "N/A")))))</f>
        <v>3</v>
      </c>
      <c r="GD327" s="81"/>
      <c r="GE327" s="9">
        <f>VLOOKUP($C327, Table3[#All], 109, 0)</f>
        <v>0</v>
      </c>
      <c r="GF327" s="9">
        <f>VLOOKUP($C327, Table3[#All], 110, 0)</f>
        <v>0.16670000000000001</v>
      </c>
      <c r="GG327" s="9">
        <f>VLOOKUP($C327, Table3[#All], 111, 0)</f>
        <v>0.83329999999999993</v>
      </c>
      <c r="GH327" s="9"/>
      <c r="GI327" s="9">
        <f>VLOOKUP($C327, Table3[#All], 112, 0)</f>
        <v>0</v>
      </c>
      <c r="GJ327" s="12">
        <f t="shared" si="321"/>
        <v>3</v>
      </c>
      <c r="GK327" s="11"/>
      <c r="GL327" s="9">
        <f>VLOOKUP($C327, Table3[#All], 113, 0)</f>
        <v>0</v>
      </c>
      <c r="GM327" s="9">
        <f>VLOOKUP($C327, Table3[#All], 114, 0)</f>
        <v>0</v>
      </c>
      <c r="GN327" s="9">
        <f>VLOOKUP($C327, Table3[#All], 115, 0)</f>
        <v>0.27779999999999999</v>
      </c>
      <c r="GO327" s="9">
        <f>VLOOKUP($C327, Table3[#All], 116, 0)</f>
        <v>0.72219999999999995</v>
      </c>
      <c r="GP327" s="9"/>
      <c r="GQ327" s="10">
        <f t="shared" si="322"/>
        <v>4</v>
      </c>
      <c r="GR327" s="11"/>
      <c r="GS327" s="9">
        <f>VLOOKUP($C327, Table2[#All], 3, 0)</f>
        <v>0</v>
      </c>
      <c r="GT327" s="9">
        <f>VLOOKUP($C327, Table2[#All], 4, 0)</f>
        <v>0</v>
      </c>
      <c r="GU327" s="9">
        <f>VLOOKUP($C327, Table2[#All], 5, 0)</f>
        <v>0</v>
      </c>
      <c r="GV327" s="9">
        <f>VLOOKUP($C327, Table2[#All], 6, 0)</f>
        <v>1</v>
      </c>
      <c r="GW327" s="9">
        <f>VLOOKUP($C327, Table2[#All], 7, 0)</f>
        <v>0</v>
      </c>
      <c r="GX327" s="10">
        <f t="shared" si="323"/>
        <v>4</v>
      </c>
      <c r="GY327" s="11"/>
      <c r="GZ327" s="9">
        <v>0</v>
      </c>
      <c r="HA327" s="9">
        <v>1</v>
      </c>
      <c r="HB327" s="9">
        <v>0</v>
      </c>
      <c r="HC327" s="9">
        <v>0</v>
      </c>
      <c r="HD327" s="9"/>
      <c r="HE327" s="10">
        <f t="shared" si="324"/>
        <v>2</v>
      </c>
      <c r="HF327" s="11"/>
      <c r="HG327" s="9">
        <f>VLOOKUP($C327, Table5[#All], 2, 0)</f>
        <v>0</v>
      </c>
      <c r="HH327" s="9">
        <f>VLOOKUP($C327, Table5[#All], 3, 0)</f>
        <v>0</v>
      </c>
      <c r="HI327" s="9">
        <f>VLOOKUP($C327, Table5[#All], 4, 0)</f>
        <v>0</v>
      </c>
      <c r="HJ327" s="9">
        <f>VLOOKUP($C327, Table5[#All], 5, 0)</f>
        <v>0</v>
      </c>
      <c r="HK327" s="9">
        <f>VLOOKUP($C327, Table5[#All], 6, 0)</f>
        <v>1</v>
      </c>
      <c r="HL327" s="10">
        <f t="shared" si="325"/>
        <v>5</v>
      </c>
      <c r="HM327" s="11"/>
      <c r="HN327" s="9">
        <f>VLOOKUP($C327, Table5[#All], 7, 0)</f>
        <v>0</v>
      </c>
      <c r="HO327" s="9">
        <f>VLOOKUP($C327, Table5[#All], 8, 0)</f>
        <v>0</v>
      </c>
      <c r="HP327" s="9">
        <f>VLOOKUP($C327, Table5[#All], 9, 0)</f>
        <v>0</v>
      </c>
      <c r="HQ327" s="9">
        <f>VLOOKUP($C327, Table5[#All], 10, 0)</f>
        <v>0</v>
      </c>
      <c r="HR327" s="9">
        <f>VLOOKUP($C327, Table5[#All], 11, 0)</f>
        <v>1</v>
      </c>
      <c r="HS327" s="10">
        <f t="shared" si="326"/>
        <v>5</v>
      </c>
      <c r="HT327" s="11"/>
      <c r="HU327" s="9">
        <f>VLOOKUP($C327, Table5[#All], 12, 0)</f>
        <v>1</v>
      </c>
      <c r="HV327" s="9">
        <f>VLOOKUP($C327, Table5[#All], 13, 0)</f>
        <v>0</v>
      </c>
      <c r="HW327" s="9">
        <f>VLOOKUP($C327, Table5[#All], 14, 0)</f>
        <v>0</v>
      </c>
      <c r="HX327" s="9">
        <f>VLOOKUP($C327, Table5[#All], 15, 0)</f>
        <v>0</v>
      </c>
      <c r="HY327" s="9">
        <f>VLOOKUP($C327, Table5[#All], 16, 0)</f>
        <v>0</v>
      </c>
      <c r="HZ327" s="10">
        <f t="shared" si="327"/>
        <v>1</v>
      </c>
      <c r="IA327" s="11"/>
      <c r="IB327" s="9">
        <f>VLOOKUP($C327, Table5[#All], 17, 0)</f>
        <v>0</v>
      </c>
      <c r="IC327" s="9">
        <f>VLOOKUP($C327, Table5[#All], 18, 0)</f>
        <v>0</v>
      </c>
      <c r="ID327" s="9">
        <f>VLOOKUP($C327, Table5[#All], 19, 0)</f>
        <v>1</v>
      </c>
      <c r="IE327" s="9">
        <f>VLOOKUP($C327, Table5[#All], 20, 0)</f>
        <v>0</v>
      </c>
      <c r="IF327" s="9">
        <f>VLOOKUP($C327, Table5[#All], 21, 0)</f>
        <v>0</v>
      </c>
      <c r="IG327" s="10">
        <f t="shared" si="328"/>
        <v>3</v>
      </c>
      <c r="IH327" s="11"/>
      <c r="II327" s="9">
        <f>VLOOKUP($C327, Table5[#All], 22, 0)</f>
        <v>1</v>
      </c>
      <c r="IJ327" s="9">
        <f>VLOOKUP($C327, Table5[#All], 23, 0)</f>
        <v>0</v>
      </c>
      <c r="IK327" s="9">
        <f>VLOOKUP($C327, Table5[#All], 24, 0)</f>
        <v>0</v>
      </c>
      <c r="IL327" s="9">
        <f>VLOOKUP($C327, Table5[#All], 25, 0)</f>
        <v>0</v>
      </c>
      <c r="IM327" s="9">
        <f>VLOOKUP($C327, Table5[#All], 26, 0)</f>
        <v>0</v>
      </c>
      <c r="IN327" s="10">
        <f t="shared" si="329"/>
        <v>1</v>
      </c>
      <c r="IO327" s="11"/>
      <c r="IP327" s="9">
        <v>1</v>
      </c>
      <c r="IQ327" s="9">
        <v>0</v>
      </c>
      <c r="IR327" s="9">
        <v>0</v>
      </c>
      <c r="IS327" s="9">
        <v>0</v>
      </c>
      <c r="IT327" s="9">
        <v>0</v>
      </c>
      <c r="IU327" s="10">
        <f t="shared" si="330"/>
        <v>1</v>
      </c>
      <c r="IV327" s="82"/>
    </row>
    <row r="328" spans="1:256" ht="16.3" thickTop="1" thickBot="1" x14ac:dyDescent="0.35">
      <c r="A328" s="16" t="s">
        <v>776</v>
      </c>
      <c r="B328" s="16" t="s">
        <v>804</v>
      </c>
      <c r="C328" s="16" t="s">
        <v>805</v>
      </c>
      <c r="D328" s="11"/>
      <c r="E328" s="9">
        <f>VLOOKUP($C328, Table3[#All], 2, 0)</f>
        <v>0</v>
      </c>
      <c r="F328" s="9"/>
      <c r="G328" s="9">
        <f>VLOOKUP($C328, Table3[#All], 3, 0)</f>
        <v>0.11109999999999999</v>
      </c>
      <c r="H328" s="9">
        <f>VLOOKUP($C328, Table3[#All], 4, 0)</f>
        <v>0.68519999999999992</v>
      </c>
      <c r="I328" s="9">
        <f>VLOOKUP($C328, Table3[#All], 5, 0)</f>
        <v>0.20370000000000002</v>
      </c>
      <c r="J328" s="10">
        <f t="shared" si="331"/>
        <v>4</v>
      </c>
      <c r="K328" s="11"/>
      <c r="L328" s="9">
        <f>VLOOKUP($C328, Table3[#All], 6, 0)</f>
        <v>0</v>
      </c>
      <c r="M328" s="9"/>
      <c r="N328" s="9">
        <f>VLOOKUP($C328, Table3[#All], 7, 0)</f>
        <v>1</v>
      </c>
      <c r="O328" s="9">
        <f>VLOOKUP($C328, Table3[#All], 8, 0)</f>
        <v>0</v>
      </c>
      <c r="P328" s="9">
        <f>VLOOKUP($C328, Table3[#All], 9, 0)</f>
        <v>0</v>
      </c>
      <c r="Q328" s="10">
        <f t="shared" si="332"/>
        <v>3</v>
      </c>
      <c r="R328" s="11"/>
      <c r="S328" s="9">
        <f>VLOOKUP($C328, Table3[#All], 10, 0)</f>
        <v>0</v>
      </c>
      <c r="T328" s="9">
        <f>VLOOKUP($C328, Table3[#All], 11, 0)</f>
        <v>0.40740000000000004</v>
      </c>
      <c r="U328" s="9">
        <f>VLOOKUP($C328, Table3[#All], 12, 0)</f>
        <v>0.48149999999999998</v>
      </c>
      <c r="V328" s="9">
        <f>VLOOKUP($C328, Table3[#All], 13, 0)</f>
        <v>0.11109999999999999</v>
      </c>
      <c r="W328" s="9">
        <f>VLOOKUP($C328, Table3[#All], 14, 0)</f>
        <v>0</v>
      </c>
      <c r="X328" s="10">
        <f t="shared" si="333"/>
        <v>3</v>
      </c>
      <c r="Y328" s="11"/>
      <c r="Z328" s="9">
        <f>VLOOKUP($C328, Table3[#All], 15, 0)</f>
        <v>1.8500000000000003E-2</v>
      </c>
      <c r="AA328" s="9">
        <f>VLOOKUP($C328, Table3[#All], 16, 0)</f>
        <v>0.5</v>
      </c>
      <c r="AB328" s="9">
        <f>VLOOKUP($C328, Table3[#All], 17, 0)</f>
        <v>0.46299999999999997</v>
      </c>
      <c r="AC328" s="9">
        <f>VLOOKUP($C328, Table3[#All], 18, 0)</f>
        <v>1.8500000000000003E-2</v>
      </c>
      <c r="AD328" s="9">
        <f>VLOOKUP($C328, Table3[#All], 19, 0)</f>
        <v>0</v>
      </c>
      <c r="AE328" s="10">
        <f t="shared" si="303"/>
        <v>3</v>
      </c>
      <c r="AF328" s="11"/>
      <c r="AG328" s="9">
        <f>VLOOKUP($C328, Table3[#All], 20, 0)</f>
        <v>0.37740000000000001</v>
      </c>
      <c r="AH328" s="9">
        <f>VLOOKUP($C328, Table3[#All], 21, 0)</f>
        <v>0.62259999999999993</v>
      </c>
      <c r="AI328" s="9">
        <f>VLOOKUP($C328, Table3[#All], 22, 0)</f>
        <v>0</v>
      </c>
      <c r="AJ328" s="9"/>
      <c r="AK328" s="9"/>
      <c r="AL328" s="10">
        <f t="shared" si="304"/>
        <v>2</v>
      </c>
      <c r="AM328" s="11"/>
      <c r="AN328" s="9">
        <f>VLOOKUP($C328, Table3[#All], 23, 0)</f>
        <v>0</v>
      </c>
      <c r="AO328" s="9">
        <f>VLOOKUP($C328, Table3[#All], 24, 0)</f>
        <v>1</v>
      </c>
      <c r="AP328" s="9">
        <f>VLOOKUP($C328, Table3[#All], 25, 0)</f>
        <v>0</v>
      </c>
      <c r="AQ328" s="9">
        <f>VLOOKUP($C328, Table3[#All], 26, 0)</f>
        <v>0</v>
      </c>
      <c r="AR328" s="9"/>
      <c r="AS328" s="12">
        <f t="shared" si="305"/>
        <v>2</v>
      </c>
      <c r="AT328" s="11"/>
      <c r="AU328" s="9">
        <f>VLOOKUP($C328, Table3[#All], 27, 0)</f>
        <v>0.40740000000000004</v>
      </c>
      <c r="AV328" s="9">
        <f>VLOOKUP($C328, Table3[#All], 28, 0)</f>
        <v>0</v>
      </c>
      <c r="AW328" s="9">
        <f>VLOOKUP($C328, Table3[#All], 29, 0)</f>
        <v>0.59260000000000002</v>
      </c>
      <c r="AX328" s="9"/>
      <c r="AY328" s="9"/>
      <c r="AZ328" s="10">
        <f t="shared" si="334"/>
        <v>3</v>
      </c>
      <c r="BA328" s="11"/>
      <c r="BB328" s="9">
        <f>VLOOKUP($C328, Table3[#All], 30, 0)</f>
        <v>3.7000000000000005E-2</v>
      </c>
      <c r="BC328" s="9">
        <f>VLOOKUP($C328, Table3[#All], 31, 0)</f>
        <v>0.22219999999999998</v>
      </c>
      <c r="BD328" s="9">
        <f>VLOOKUP($C328, Table3[#All], 32, 0)</f>
        <v>0.5</v>
      </c>
      <c r="BE328" s="9">
        <f>VLOOKUP($C328, Table3[#All], 33, 0)</f>
        <v>0.2407</v>
      </c>
      <c r="BF328" s="9"/>
      <c r="BG328" s="10">
        <f t="shared" si="335"/>
        <v>3</v>
      </c>
      <c r="BH328" s="81"/>
      <c r="BI328" s="9">
        <f>VLOOKUP($C328, Table3[#All], 34, 0)</f>
        <v>0</v>
      </c>
      <c r="BJ328" s="9">
        <f>VLOOKUP($C328, Table3[#All], 35, 0)</f>
        <v>0</v>
      </c>
      <c r="BK328" s="9">
        <f>VLOOKUP($C328, Table3[#All], 36, 0)</f>
        <v>0</v>
      </c>
      <c r="BL328" s="9">
        <f>VLOOKUP($C328, Table3[#All], 37, 0)</f>
        <v>0</v>
      </c>
      <c r="BM328" s="9">
        <f>VLOOKUP($C328, Table3[#All], 38, 0)</f>
        <v>0</v>
      </c>
      <c r="BN328" s="10" t="str">
        <f t="shared" si="336"/>
        <v>N/A</v>
      </c>
      <c r="BO328" s="11"/>
      <c r="BP328" s="9">
        <f>VLOOKUP($C328, Table3[#All], 39, 0)</f>
        <v>0.98150000000000004</v>
      </c>
      <c r="BQ328" s="9">
        <f>VLOOKUP($C328, Table3[#All], 40, 0)</f>
        <v>1.8500000000000003E-2</v>
      </c>
      <c r="BR328" s="9">
        <f>VLOOKUP($C328, Table3[#All], 41, 0)</f>
        <v>0</v>
      </c>
      <c r="BS328" s="9">
        <f>VLOOKUP($C328, Table3[#All], 42, 0)</f>
        <v>0</v>
      </c>
      <c r="BT328" s="9"/>
      <c r="BU328" s="10">
        <f t="shared" si="306"/>
        <v>1</v>
      </c>
      <c r="BV328" s="11"/>
      <c r="BW328" s="9">
        <f>VLOOKUP($C328, Table3[#All], 43, 0)</f>
        <v>0.74069999999999991</v>
      </c>
      <c r="BX328" s="9">
        <f>VLOOKUP($C328, Table3[#All], 44, 0)</f>
        <v>0.25929999999999997</v>
      </c>
      <c r="BY328" s="9">
        <f>VLOOKUP($C328, Table3[#All], 45, 0)</f>
        <v>0</v>
      </c>
      <c r="BZ328" s="9"/>
      <c r="CA328" s="9"/>
      <c r="CB328" s="10">
        <f t="shared" si="307"/>
        <v>2</v>
      </c>
      <c r="CC328" s="81"/>
      <c r="CD328" s="9">
        <f>VLOOKUP($C328, Table3[#All], 46, 0)</f>
        <v>1</v>
      </c>
      <c r="CE328" s="9">
        <f>VLOOKUP($C328, Table3[#All], 47, 0)</f>
        <v>0</v>
      </c>
      <c r="CF328" s="9">
        <f>VLOOKUP($C328, Table3[#All], 48, 0)</f>
        <v>0</v>
      </c>
      <c r="CG328" s="9">
        <f>VLOOKUP($C328, Table3[#All], 49, 0)</f>
        <v>0</v>
      </c>
      <c r="CH328" s="9">
        <f>VLOOKUP($C328, Table3[#All], 50, 0)</f>
        <v>0</v>
      </c>
      <c r="CI328" s="12">
        <f t="shared" si="308"/>
        <v>1</v>
      </c>
      <c r="CJ328" s="13"/>
      <c r="CK328" s="9">
        <f>VLOOKUP($C328, Table3[#All], 51, 0)</f>
        <v>0.88890000000000002</v>
      </c>
      <c r="CL328" s="9">
        <f>VLOOKUP($C328, Table3[#All], 52, 0)</f>
        <v>0.11109999999999999</v>
      </c>
      <c r="CM328" s="9">
        <f>VLOOKUP($C328, Table3[#All], 53, 0)</f>
        <v>0</v>
      </c>
      <c r="CN328" s="9">
        <f>VLOOKUP($C328, Table3[#All], 54, 0)</f>
        <v>0</v>
      </c>
      <c r="CO328" s="9"/>
      <c r="CP328" s="10">
        <f t="shared" si="309"/>
        <v>1</v>
      </c>
      <c r="CQ328" s="11"/>
      <c r="CR328" s="9">
        <f>VLOOKUP($C328, Table3[#All], 55, 0)</f>
        <v>0</v>
      </c>
      <c r="CS328" s="9">
        <f>VLOOKUP($C328, Table3[#All], 56, 0)</f>
        <v>0.94440000000000002</v>
      </c>
      <c r="CT328" s="9">
        <f>VLOOKUP($C328, Table3[#All], 57, 0)</f>
        <v>5.5599999999999997E-2</v>
      </c>
      <c r="CU328" s="9">
        <f>VLOOKUP($C328, Table3[#All], 58, 0)</f>
        <v>0</v>
      </c>
      <c r="CV328" s="9">
        <f>VLOOKUP($C328, Table3[#All], 59, 0)</f>
        <v>0</v>
      </c>
      <c r="CW328" s="14">
        <f t="shared" si="310"/>
        <v>2</v>
      </c>
      <c r="CX328" s="81"/>
      <c r="CY328" s="9">
        <f>VLOOKUP($C328, Table3[#All], 60, 0)</f>
        <v>0.5</v>
      </c>
      <c r="CZ328" s="9">
        <f>VLOOKUP($C328, Table3[#All], 61, 0)</f>
        <v>0.31480000000000002</v>
      </c>
      <c r="DA328" s="9">
        <f>VLOOKUP($C328, Table3[#All], 62, 0)</f>
        <v>0.1852</v>
      </c>
      <c r="DB328" s="9">
        <f>VLOOKUP($C328, Table3[#All], 63, 0)</f>
        <v>0</v>
      </c>
      <c r="DC328" s="9">
        <f>VLOOKUP($C328, Table3[#All], 64, 0)</f>
        <v>0</v>
      </c>
      <c r="DD328" s="10">
        <f t="shared" si="311"/>
        <v>2</v>
      </c>
      <c r="DE328" s="11"/>
      <c r="DF328" s="9">
        <f>VLOOKUP($C328, Table3[#All], 65, 0)</f>
        <v>0.96299999999999997</v>
      </c>
      <c r="DG328" s="9"/>
      <c r="DH328" s="9">
        <f>VLOOKUP($C328, Table3[#All], 66, 0)</f>
        <v>3.7000000000000005E-2</v>
      </c>
      <c r="DI328" s="9"/>
      <c r="DJ328" s="9">
        <f>VLOOKUP($C328, Table3[#All], 67, 0)</f>
        <v>0</v>
      </c>
      <c r="DK328" s="14">
        <f t="shared" si="312"/>
        <v>1</v>
      </c>
      <c r="DL328" s="11"/>
      <c r="DM328" s="9">
        <f>VLOOKUP($C328, Table3[#All], 68, 0)</f>
        <v>1</v>
      </c>
      <c r="DN328" s="9"/>
      <c r="DO328" s="9">
        <f>VLOOKUP($C328, Table3[#All], 69, 0)</f>
        <v>0</v>
      </c>
      <c r="DP328" s="9">
        <f>VLOOKUP($C328, Table3[#All], 70, 0)</f>
        <v>0</v>
      </c>
      <c r="DQ328" s="9"/>
      <c r="DR328" s="14">
        <f t="shared" si="313"/>
        <v>1</v>
      </c>
      <c r="DS328" s="11"/>
      <c r="DT328" s="9">
        <f>VLOOKUP($C328, Table3[#All], 71, 0)</f>
        <v>1.8500000000000003E-2</v>
      </c>
      <c r="DU328" s="9">
        <f>VLOOKUP($C328, Table3[#All], 72, 0)</f>
        <v>0.33329999999999999</v>
      </c>
      <c r="DV328" s="9">
        <f>VLOOKUP($C328, Table3[#All], 73, 0)</f>
        <v>0.53700000000000003</v>
      </c>
      <c r="DW328" s="9">
        <f>VLOOKUP($C328, Table3[#All], 74, 0)</f>
        <v>0.11109999999999999</v>
      </c>
      <c r="DX328" s="9">
        <f>VLOOKUP($C328, Table3[#All], 75, 0)</f>
        <v>0</v>
      </c>
      <c r="DY328" s="12">
        <f t="shared" si="302"/>
        <v>3</v>
      </c>
      <c r="DZ328" s="11"/>
      <c r="EA328" s="9">
        <f>VLOOKUP($C328, Table3[#All], 76, 0)</f>
        <v>1</v>
      </c>
      <c r="EB328" s="9">
        <f>VLOOKUP($C328, Table3[#All], 77, 0)</f>
        <v>0</v>
      </c>
      <c r="EC328" s="9">
        <f>VLOOKUP($C328, Table3[#All], 78, 0)</f>
        <v>0</v>
      </c>
      <c r="ED328" s="9">
        <f>VLOOKUP($C328, Table3[#All], 79, 0)</f>
        <v>0</v>
      </c>
      <c r="EE328" s="9">
        <f>VLOOKUP($C328, Table3[#All], 80, 0)</f>
        <v>0</v>
      </c>
      <c r="EF328" s="10">
        <f t="shared" si="314"/>
        <v>1</v>
      </c>
      <c r="EG328" s="9"/>
      <c r="EH328" s="9">
        <f>VLOOKUP($C328, Table3[#All], 81, 0)</f>
        <v>0</v>
      </c>
      <c r="EI328" s="9">
        <f>VLOOKUP($C328, Table3[#All], 82, 0)</f>
        <v>1</v>
      </c>
      <c r="EJ328" s="9">
        <f>VLOOKUP($C328, Table3[#All], 83, 0)</f>
        <v>0</v>
      </c>
      <c r="EK328" s="9">
        <f>VLOOKUP($C328, Table3[#All], 84, 0)</f>
        <v>0</v>
      </c>
      <c r="EL328" s="9">
        <f>VLOOKUP($C328, Table3[#All], 85, 0)</f>
        <v>0</v>
      </c>
      <c r="EM328" s="14">
        <f t="shared" si="315"/>
        <v>2</v>
      </c>
      <c r="EN328" s="11"/>
      <c r="EO328" s="9">
        <f>VLOOKUP($C328, Table3[#All], 86, 0)</f>
        <v>0.20370000000000002</v>
      </c>
      <c r="EP328" s="9"/>
      <c r="EQ328" s="9">
        <f>VLOOKUP($C328, Table3[#All], 87, 0)</f>
        <v>0.79630000000000001</v>
      </c>
      <c r="ER328" s="9"/>
      <c r="ES328" s="9"/>
      <c r="ET328" s="14">
        <f t="shared" si="316"/>
        <v>3</v>
      </c>
      <c r="EU328" s="11"/>
      <c r="EV328" s="9">
        <f>VLOOKUP($C328, Table3[#All], 88, 0)</f>
        <v>1</v>
      </c>
      <c r="EW328" s="9">
        <f>VLOOKUP($C328, Table3[#All], 89, 0)</f>
        <v>0</v>
      </c>
      <c r="EX328" s="9">
        <f>VLOOKUP($C328, Table3[#All], 90, 0)</f>
        <v>0</v>
      </c>
      <c r="EY328" s="9">
        <f>VLOOKUP($C328, Table3[#All], 91, 0)</f>
        <v>0</v>
      </c>
      <c r="EZ328" s="9">
        <f>VLOOKUP($C328, Table3[#All], 92, 0)</f>
        <v>0</v>
      </c>
      <c r="FA328" s="12">
        <f t="shared" si="317"/>
        <v>1</v>
      </c>
      <c r="FB328" s="11"/>
      <c r="FC328" s="9">
        <f>VLOOKUP($C328, Table3[#All], 93, 0)</f>
        <v>0</v>
      </c>
      <c r="FD328" s="9">
        <f>VLOOKUP($C328, Table3[#All], 94, 0)</f>
        <v>0.64810000000000001</v>
      </c>
      <c r="FE328" s="9">
        <f>VLOOKUP($C328, Table3[#All], 95, 0)</f>
        <v>0.35189999999999999</v>
      </c>
      <c r="FF328" s="9">
        <f>VLOOKUP($C328, Table3[#All], 96, 0)</f>
        <v>0</v>
      </c>
      <c r="FG328" s="9"/>
      <c r="FH328" s="10">
        <f t="shared" si="318"/>
        <v>3</v>
      </c>
      <c r="FI328" s="11"/>
      <c r="FJ328" s="9">
        <f>VLOOKUP($C328, Table3[#All], 97, 0)</f>
        <v>0</v>
      </c>
      <c r="FK328" s="9">
        <f>VLOOKUP($C328, Table3[#All], 98, 0)</f>
        <v>0</v>
      </c>
      <c r="FL328" s="9">
        <f>VLOOKUP($C328, Table3[#All], 99, 0)</f>
        <v>0</v>
      </c>
      <c r="FM328" s="9">
        <f>VLOOKUP($C328, Table3[#All], 100, 0)</f>
        <v>0</v>
      </c>
      <c r="FN328" s="9">
        <f>VLOOKUP($C328, Table3[#All], 101, 0)</f>
        <v>1</v>
      </c>
      <c r="FO328" s="14">
        <f t="shared" si="319"/>
        <v>5</v>
      </c>
      <c r="FP328" s="11"/>
      <c r="FQ328" s="9">
        <f>VLOOKUP($C328, Table3[#All], 102, 0)</f>
        <v>0.83329999999999993</v>
      </c>
      <c r="FR328" s="9">
        <f>VLOOKUP($C328, Table3[#All], 103, 0)</f>
        <v>0.16670000000000001</v>
      </c>
      <c r="FS328" s="9">
        <f>VLOOKUP($C328, Table3[#All], 104, 0)</f>
        <v>0</v>
      </c>
      <c r="FT328" s="9">
        <f>VLOOKUP($C328, Table3[#All], 105, 0)</f>
        <v>0</v>
      </c>
      <c r="FU328" s="9">
        <v>0</v>
      </c>
      <c r="FV328" s="10">
        <f t="shared" si="320"/>
        <v>1</v>
      </c>
      <c r="FW328" s="11"/>
      <c r="FX328" s="9">
        <f>VLOOKUP($C328, Table3[#All], 106, 0)</f>
        <v>9.2600000000000002E-2</v>
      </c>
      <c r="FY328" s="9"/>
      <c r="FZ328" s="9">
        <f>VLOOKUP($C328, Table3[#All], 107, 0)</f>
        <v>0.90739999999999998</v>
      </c>
      <c r="GA328" s="9">
        <f>VLOOKUP($C328, Table3[#All], 108, 0)</f>
        <v>0</v>
      </c>
      <c r="GB328" s="9"/>
      <c r="GC328" s="10">
        <f t="shared" si="337"/>
        <v>3</v>
      </c>
      <c r="GD328" s="81"/>
      <c r="GE328" s="9">
        <f>VLOOKUP($C328, Table3[#All], 109, 0)</f>
        <v>0</v>
      </c>
      <c r="GF328" s="9">
        <f>VLOOKUP($C328, Table3[#All], 110, 0)</f>
        <v>0.94739999999999991</v>
      </c>
      <c r="GG328" s="9">
        <f>VLOOKUP($C328, Table3[#All], 111, 0)</f>
        <v>5.2600000000000001E-2</v>
      </c>
      <c r="GH328" s="9"/>
      <c r="GI328" s="9">
        <f>VLOOKUP($C328, Table3[#All], 112, 0)</f>
        <v>0</v>
      </c>
      <c r="GJ328" s="12">
        <f t="shared" si="321"/>
        <v>2</v>
      </c>
      <c r="GK328" s="11"/>
      <c r="GL328" s="9">
        <f>VLOOKUP($C328, Table3[#All], 113, 0)</f>
        <v>0</v>
      </c>
      <c r="GM328" s="9">
        <f>VLOOKUP($C328, Table3[#All], 114, 0)</f>
        <v>0.33960000000000001</v>
      </c>
      <c r="GN328" s="9">
        <f>VLOOKUP($C328, Table3[#All], 115, 0)</f>
        <v>0.52829999999999999</v>
      </c>
      <c r="GO328" s="9">
        <f>VLOOKUP($C328, Table3[#All], 116, 0)</f>
        <v>0.1321</v>
      </c>
      <c r="GP328" s="9"/>
      <c r="GQ328" s="10">
        <f t="shared" si="322"/>
        <v>3</v>
      </c>
      <c r="GR328" s="11"/>
      <c r="GS328" s="9">
        <f>VLOOKUP($C328, Table2[#All], 3, 0)</f>
        <v>0</v>
      </c>
      <c r="GT328" s="9">
        <f>VLOOKUP($C328, Table2[#All], 4, 0)</f>
        <v>0</v>
      </c>
      <c r="GU328" s="9">
        <f>VLOOKUP($C328, Table2[#All], 5, 0)</f>
        <v>0</v>
      </c>
      <c r="GV328" s="9">
        <f>VLOOKUP($C328, Table2[#All], 6, 0)</f>
        <v>1</v>
      </c>
      <c r="GW328" s="9">
        <f>VLOOKUP($C328, Table2[#All], 7, 0)</f>
        <v>0</v>
      </c>
      <c r="GX328" s="10">
        <f t="shared" si="323"/>
        <v>4</v>
      </c>
      <c r="GY328" s="11"/>
      <c r="GZ328" s="9">
        <v>0</v>
      </c>
      <c r="HA328" s="9">
        <v>1</v>
      </c>
      <c r="HB328" s="9">
        <v>0</v>
      </c>
      <c r="HC328" s="9">
        <v>0</v>
      </c>
      <c r="HD328" s="9"/>
      <c r="HE328" s="10">
        <f t="shared" si="324"/>
        <v>2</v>
      </c>
      <c r="HF328" s="11"/>
      <c r="HG328" s="9">
        <f>VLOOKUP($C328, Table5[#All], 2, 0)</f>
        <v>0</v>
      </c>
      <c r="HH328" s="9">
        <f>VLOOKUP($C328, Table5[#All], 3, 0)</f>
        <v>0</v>
      </c>
      <c r="HI328" s="9">
        <f>VLOOKUP($C328, Table5[#All], 4, 0)</f>
        <v>0</v>
      </c>
      <c r="HJ328" s="9">
        <f>VLOOKUP($C328, Table5[#All], 5, 0)</f>
        <v>0</v>
      </c>
      <c r="HK328" s="9">
        <f>VLOOKUP($C328, Table5[#All], 6, 0)</f>
        <v>1</v>
      </c>
      <c r="HL328" s="10">
        <f t="shared" si="325"/>
        <v>5</v>
      </c>
      <c r="HM328" s="11"/>
      <c r="HN328" s="9">
        <f>VLOOKUP($C328, Table5[#All], 7, 0)</f>
        <v>0</v>
      </c>
      <c r="HO328" s="9">
        <f>VLOOKUP($C328, Table5[#All], 8, 0)</f>
        <v>0</v>
      </c>
      <c r="HP328" s="9">
        <f>VLOOKUP($C328, Table5[#All], 9, 0)</f>
        <v>1</v>
      </c>
      <c r="HQ328" s="9">
        <f>VLOOKUP($C328, Table5[#All], 10, 0)</f>
        <v>0</v>
      </c>
      <c r="HR328" s="9">
        <f>VLOOKUP($C328, Table5[#All], 11, 0)</f>
        <v>0</v>
      </c>
      <c r="HS328" s="10">
        <f t="shared" si="326"/>
        <v>3</v>
      </c>
      <c r="HT328" s="11"/>
      <c r="HU328" s="9">
        <f>VLOOKUP($C328, Table5[#All], 12, 0)</f>
        <v>1</v>
      </c>
      <c r="HV328" s="9">
        <f>VLOOKUP($C328, Table5[#All], 13, 0)</f>
        <v>0</v>
      </c>
      <c r="HW328" s="9">
        <f>VLOOKUP($C328, Table5[#All], 14, 0)</f>
        <v>0</v>
      </c>
      <c r="HX328" s="9">
        <f>VLOOKUP($C328, Table5[#All], 15, 0)</f>
        <v>0</v>
      </c>
      <c r="HY328" s="9">
        <f>VLOOKUP($C328, Table5[#All], 16, 0)</f>
        <v>0</v>
      </c>
      <c r="HZ328" s="10">
        <f t="shared" si="327"/>
        <v>1</v>
      </c>
      <c r="IA328" s="11"/>
      <c r="IB328" s="9">
        <f>VLOOKUP($C328, Table5[#All], 17, 0)</f>
        <v>1</v>
      </c>
      <c r="IC328" s="9">
        <f>VLOOKUP($C328, Table5[#All], 18, 0)</f>
        <v>0</v>
      </c>
      <c r="ID328" s="9">
        <f>VLOOKUP($C328, Table5[#All], 19, 0)</f>
        <v>0</v>
      </c>
      <c r="IE328" s="9">
        <f>VLOOKUP($C328, Table5[#All], 20, 0)</f>
        <v>0</v>
      </c>
      <c r="IF328" s="9">
        <f>VLOOKUP($C328, Table5[#All], 21, 0)</f>
        <v>0</v>
      </c>
      <c r="IG328" s="10">
        <f t="shared" si="328"/>
        <v>1</v>
      </c>
      <c r="IH328" s="11"/>
      <c r="II328" s="9">
        <f>VLOOKUP($C328, Table5[#All], 22, 0)</f>
        <v>1</v>
      </c>
      <c r="IJ328" s="9">
        <f>VLOOKUP($C328, Table5[#All], 23, 0)</f>
        <v>0</v>
      </c>
      <c r="IK328" s="9">
        <f>VLOOKUP($C328, Table5[#All], 24, 0)</f>
        <v>0</v>
      </c>
      <c r="IL328" s="9">
        <f>VLOOKUP($C328, Table5[#All], 25, 0)</f>
        <v>0</v>
      </c>
      <c r="IM328" s="9">
        <f>VLOOKUP($C328, Table5[#All], 26, 0)</f>
        <v>0</v>
      </c>
      <c r="IN328" s="10">
        <f t="shared" si="329"/>
        <v>1</v>
      </c>
      <c r="IO328" s="11"/>
      <c r="IP328" s="9">
        <v>1</v>
      </c>
      <c r="IQ328" s="9">
        <v>0</v>
      </c>
      <c r="IR328" s="9">
        <v>0</v>
      </c>
      <c r="IS328" s="9">
        <v>0</v>
      </c>
      <c r="IT328" s="9">
        <v>0</v>
      </c>
      <c r="IU328" s="10">
        <f t="shared" si="330"/>
        <v>1</v>
      </c>
      <c r="IV328" s="82"/>
    </row>
    <row r="329" spans="1:256" ht="16.3" thickTop="1" thickBot="1" x14ac:dyDescent="0.35">
      <c r="A329" s="16" t="s">
        <v>776</v>
      </c>
      <c r="B329" s="16" t="s">
        <v>806</v>
      </c>
      <c r="C329" s="16" t="s">
        <v>807</v>
      </c>
      <c r="D329" s="11"/>
      <c r="E329" s="9">
        <f>VLOOKUP($C329, Table3[#All], 2, 0)</f>
        <v>0</v>
      </c>
      <c r="F329" s="9"/>
      <c r="G329" s="9">
        <f>VLOOKUP($C329, Table3[#All], 3, 0)</f>
        <v>0</v>
      </c>
      <c r="H329" s="9">
        <f>VLOOKUP($C329, Table3[#All], 4, 0)</f>
        <v>0.2</v>
      </c>
      <c r="I329" s="9">
        <f>VLOOKUP($C329, Table3[#All], 5, 0)</f>
        <v>0.8</v>
      </c>
      <c r="J329" s="10">
        <f t="shared" si="331"/>
        <v>5</v>
      </c>
      <c r="K329" s="11"/>
      <c r="L329" s="9">
        <f>VLOOKUP($C329, Table3[#All], 6, 0)</f>
        <v>0</v>
      </c>
      <c r="M329" s="9"/>
      <c r="N329" s="9">
        <f>VLOOKUP($C329, Table3[#All], 7, 0)</f>
        <v>1</v>
      </c>
      <c r="O329" s="9">
        <f>VLOOKUP($C329, Table3[#All], 8, 0)</f>
        <v>0</v>
      </c>
      <c r="P329" s="9">
        <f>VLOOKUP($C329, Table3[#All], 9, 0)</f>
        <v>0</v>
      </c>
      <c r="Q329" s="10">
        <f t="shared" si="332"/>
        <v>3</v>
      </c>
      <c r="R329" s="11"/>
      <c r="S329" s="9">
        <f>VLOOKUP($C329, Table3[#All], 10, 0)</f>
        <v>0</v>
      </c>
      <c r="T329" s="9">
        <f>VLOOKUP($C329, Table3[#All], 11, 0)</f>
        <v>6.6699999999999995E-2</v>
      </c>
      <c r="U329" s="9">
        <f>VLOOKUP($C329, Table3[#All], 12, 0)</f>
        <v>0.73329999999999995</v>
      </c>
      <c r="V329" s="9">
        <f>VLOOKUP($C329, Table3[#All], 13, 0)</f>
        <v>0.2</v>
      </c>
      <c r="W329" s="9">
        <f>VLOOKUP($C329, Table3[#All], 14, 0)</f>
        <v>0</v>
      </c>
      <c r="X329" s="10">
        <f t="shared" si="333"/>
        <v>3</v>
      </c>
      <c r="Y329" s="11"/>
      <c r="Z329" s="9">
        <f>VLOOKUP($C329, Table3[#All], 15, 0)</f>
        <v>0</v>
      </c>
      <c r="AA329" s="9">
        <f>VLOOKUP($C329, Table3[#All], 16, 0)</f>
        <v>0.2</v>
      </c>
      <c r="AB329" s="9">
        <f>VLOOKUP($C329, Table3[#All], 17, 0)</f>
        <v>0.66670000000000007</v>
      </c>
      <c r="AC329" s="9">
        <f>VLOOKUP($C329, Table3[#All], 18, 0)</f>
        <v>0.1333</v>
      </c>
      <c r="AD329" s="9">
        <f>VLOOKUP($C329, Table3[#All], 19, 0)</f>
        <v>0</v>
      </c>
      <c r="AE329" s="10">
        <f t="shared" si="303"/>
        <v>3</v>
      </c>
      <c r="AF329" s="11"/>
      <c r="AG329" s="9">
        <f>VLOOKUP($C329, Table3[#All], 20, 0)</f>
        <v>6.6699999999999995E-2</v>
      </c>
      <c r="AH329" s="9">
        <f>VLOOKUP($C329, Table3[#All], 21, 0)</f>
        <v>0.26669999999999999</v>
      </c>
      <c r="AI329" s="9">
        <f>VLOOKUP($C329, Table3[#All], 22, 0)</f>
        <v>0.66670000000000007</v>
      </c>
      <c r="AJ329" s="9"/>
      <c r="AK329" s="9"/>
      <c r="AL329" s="10">
        <f t="shared" si="304"/>
        <v>3</v>
      </c>
      <c r="AM329" s="11"/>
      <c r="AN329" s="9">
        <f>VLOOKUP($C329, Table3[#All], 23, 0)</f>
        <v>0</v>
      </c>
      <c r="AO329" s="9">
        <f>VLOOKUP($C329, Table3[#All], 24, 0)</f>
        <v>0</v>
      </c>
      <c r="AP329" s="9">
        <f>VLOOKUP($C329, Table3[#All], 25, 0)</f>
        <v>1</v>
      </c>
      <c r="AQ329" s="9">
        <f>VLOOKUP($C329, Table3[#All], 26, 0)</f>
        <v>0</v>
      </c>
      <c r="AR329" s="9"/>
      <c r="AS329" s="12">
        <f t="shared" si="305"/>
        <v>3</v>
      </c>
      <c r="AT329" s="11"/>
      <c r="AU329" s="9">
        <f>VLOOKUP($C329, Table3[#All], 27, 0)</f>
        <v>0</v>
      </c>
      <c r="AV329" s="9">
        <f>VLOOKUP($C329, Table3[#All], 28, 0)</f>
        <v>0.2</v>
      </c>
      <c r="AW329" s="9">
        <f>VLOOKUP($C329, Table3[#All], 29, 0)</f>
        <v>0.8</v>
      </c>
      <c r="AX329" s="9"/>
      <c r="AY329" s="9"/>
      <c r="AZ329" s="10">
        <f t="shared" si="334"/>
        <v>3</v>
      </c>
      <c r="BA329" s="11"/>
      <c r="BB329" s="9">
        <f>VLOOKUP($C329, Table3[#All], 30, 0)</f>
        <v>0</v>
      </c>
      <c r="BC329" s="9">
        <f>VLOOKUP($C329, Table3[#All], 31, 0)</f>
        <v>6.6699999999999995E-2</v>
      </c>
      <c r="BD329" s="9">
        <f>VLOOKUP($C329, Table3[#All], 32, 0)</f>
        <v>0.2</v>
      </c>
      <c r="BE329" s="9">
        <f>VLOOKUP($C329, Table3[#All], 33, 0)</f>
        <v>0.73329999999999995</v>
      </c>
      <c r="BF329" s="9"/>
      <c r="BG329" s="10">
        <f t="shared" si="335"/>
        <v>4</v>
      </c>
      <c r="BH329" s="81"/>
      <c r="BI329" s="9">
        <f>VLOOKUP($C329, Table3[#All], 34, 0)</f>
        <v>0</v>
      </c>
      <c r="BJ329" s="9">
        <f>VLOOKUP($C329, Table3[#All], 35, 0)</f>
        <v>0</v>
      </c>
      <c r="BK329" s="9">
        <f>VLOOKUP($C329, Table3[#All], 36, 0)</f>
        <v>1</v>
      </c>
      <c r="BL329" s="9">
        <f>VLOOKUP($C329, Table3[#All], 37, 0)</f>
        <v>0</v>
      </c>
      <c r="BM329" s="9">
        <f>VLOOKUP($C329, Table3[#All], 38, 0)</f>
        <v>0</v>
      </c>
      <c r="BN329" s="10">
        <f t="shared" si="336"/>
        <v>3</v>
      </c>
      <c r="BO329" s="11"/>
      <c r="BP329" s="9">
        <f>VLOOKUP($C329, Table3[#All], 39, 0)</f>
        <v>0</v>
      </c>
      <c r="BQ329" s="9">
        <f>VLOOKUP($C329, Table3[#All], 40, 0)</f>
        <v>6.6699999999999995E-2</v>
      </c>
      <c r="BR329" s="9">
        <f>VLOOKUP($C329, Table3[#All], 41, 0)</f>
        <v>0.6</v>
      </c>
      <c r="BS329" s="9">
        <f>VLOOKUP($C329, Table3[#All], 42, 0)</f>
        <v>0.33329999999999999</v>
      </c>
      <c r="BT329" s="9"/>
      <c r="BU329" s="10">
        <f t="shared" si="306"/>
        <v>4</v>
      </c>
      <c r="BV329" s="11"/>
      <c r="BW329" s="9">
        <f>VLOOKUP($C329, Table3[#All], 43, 0)</f>
        <v>6.6699999999999995E-2</v>
      </c>
      <c r="BX329" s="9">
        <f>VLOOKUP($C329, Table3[#All], 44, 0)</f>
        <v>0.86670000000000003</v>
      </c>
      <c r="BY329" s="9">
        <f>VLOOKUP($C329, Table3[#All], 45, 0)</f>
        <v>6.6699999999999995E-2</v>
      </c>
      <c r="BZ329" s="9"/>
      <c r="CA329" s="9"/>
      <c r="CB329" s="10">
        <f t="shared" si="307"/>
        <v>2</v>
      </c>
      <c r="CC329" s="81"/>
      <c r="CD329" s="9">
        <f>VLOOKUP($C329, Table3[#All], 46, 0)</f>
        <v>0.33329999999999999</v>
      </c>
      <c r="CE329" s="9">
        <f>VLOOKUP($C329, Table3[#All], 47, 0)</f>
        <v>0</v>
      </c>
      <c r="CF329" s="9">
        <f>VLOOKUP($C329, Table3[#All], 48, 0)</f>
        <v>0</v>
      </c>
      <c r="CG329" s="9">
        <f>VLOOKUP($C329, Table3[#All], 49, 0)</f>
        <v>0.26669999999999999</v>
      </c>
      <c r="CH329" s="9">
        <f>VLOOKUP($C329, Table3[#All], 50, 0)</f>
        <v>0.4</v>
      </c>
      <c r="CI329" s="12">
        <f t="shared" si="308"/>
        <v>5</v>
      </c>
      <c r="CJ329" s="13"/>
      <c r="CK329" s="9">
        <f>VLOOKUP($C329, Table3[#All], 51, 0)</f>
        <v>0</v>
      </c>
      <c r="CL329" s="9">
        <f>VLOOKUP($C329, Table3[#All], 52, 0)</f>
        <v>1</v>
      </c>
      <c r="CM329" s="9">
        <f>VLOOKUP($C329, Table3[#All], 53, 0)</f>
        <v>0</v>
      </c>
      <c r="CN329" s="9">
        <f>VLOOKUP($C329, Table3[#All], 54, 0)</f>
        <v>0</v>
      </c>
      <c r="CO329" s="9"/>
      <c r="CP329" s="10">
        <f t="shared" si="309"/>
        <v>2</v>
      </c>
      <c r="CQ329" s="11"/>
      <c r="CR329" s="9">
        <f>VLOOKUP($C329, Table3[#All], 55, 0)</f>
        <v>6.6699999999999995E-2</v>
      </c>
      <c r="CS329" s="9">
        <f>VLOOKUP($C329, Table3[#All], 56, 0)</f>
        <v>0.1333</v>
      </c>
      <c r="CT329" s="9">
        <f>VLOOKUP($C329, Table3[#All], 57, 0)</f>
        <v>0.1333</v>
      </c>
      <c r="CU329" s="9">
        <f>VLOOKUP($C329, Table3[#All], 58, 0)</f>
        <v>0.1333</v>
      </c>
      <c r="CV329" s="9">
        <f>VLOOKUP($C329, Table3[#All], 59, 0)</f>
        <v>0.5333</v>
      </c>
      <c r="CW329" s="14">
        <f t="shared" si="310"/>
        <v>5</v>
      </c>
      <c r="CX329" s="81"/>
      <c r="CY329" s="9">
        <f>VLOOKUP($C329, Table3[#All], 60, 0)</f>
        <v>0</v>
      </c>
      <c r="CZ329" s="9">
        <f>VLOOKUP($C329, Table3[#All], 61, 0)</f>
        <v>0.4</v>
      </c>
      <c r="DA329" s="9">
        <f>VLOOKUP($C329, Table3[#All], 62, 0)</f>
        <v>0.4667</v>
      </c>
      <c r="DB329" s="9">
        <f>VLOOKUP($C329, Table3[#All], 63, 0)</f>
        <v>0.1333</v>
      </c>
      <c r="DC329" s="9">
        <f>VLOOKUP($C329, Table3[#All], 64, 0)</f>
        <v>0</v>
      </c>
      <c r="DD329" s="10">
        <f t="shared" si="311"/>
        <v>3</v>
      </c>
      <c r="DE329" s="11"/>
      <c r="DF329" s="9">
        <f>VLOOKUP($C329, Table3[#All], 65, 0)</f>
        <v>0.6</v>
      </c>
      <c r="DG329" s="9"/>
      <c r="DH329" s="9">
        <f>VLOOKUP($C329, Table3[#All], 66, 0)</f>
        <v>0.4</v>
      </c>
      <c r="DI329" s="9"/>
      <c r="DJ329" s="9">
        <f>VLOOKUP($C329, Table3[#All], 67, 0)</f>
        <v>0</v>
      </c>
      <c r="DK329" s="14">
        <f t="shared" si="312"/>
        <v>3</v>
      </c>
      <c r="DL329" s="11"/>
      <c r="DM329" s="9">
        <f>VLOOKUP($C329, Table3[#All], 68, 0)</f>
        <v>0.5333</v>
      </c>
      <c r="DN329" s="9"/>
      <c r="DO329" s="9">
        <f>VLOOKUP($C329, Table3[#All], 69, 0)</f>
        <v>0.33329999999999999</v>
      </c>
      <c r="DP329" s="9">
        <f>VLOOKUP($C329, Table3[#All], 70, 0)</f>
        <v>0.1333</v>
      </c>
      <c r="DQ329" s="9"/>
      <c r="DR329" s="14">
        <f t="shared" si="313"/>
        <v>3</v>
      </c>
      <c r="DS329" s="11"/>
      <c r="DT329" s="9">
        <f>VLOOKUP($C329, Table3[#All], 71, 0)</f>
        <v>0</v>
      </c>
      <c r="DU329" s="9">
        <f>VLOOKUP($C329, Table3[#All], 72, 0)</f>
        <v>0</v>
      </c>
      <c r="DV329" s="9">
        <f>VLOOKUP($C329, Table3[#All], 73, 0)</f>
        <v>6.6699999999999995E-2</v>
      </c>
      <c r="DW329" s="9">
        <f>VLOOKUP($C329, Table3[#All], 74, 0)</f>
        <v>0.26669999999999999</v>
      </c>
      <c r="DX329" s="9">
        <f>VLOOKUP($C329, Table3[#All], 75, 0)</f>
        <v>0.66670000000000007</v>
      </c>
      <c r="DY329" s="12">
        <f t="shared" si="302"/>
        <v>5</v>
      </c>
      <c r="DZ329" s="11"/>
      <c r="EA329" s="9">
        <f>VLOOKUP($C329, Table3[#All], 76, 0)</f>
        <v>1</v>
      </c>
      <c r="EB329" s="9">
        <f>VLOOKUP($C329, Table3[#All], 77, 0)</f>
        <v>0</v>
      </c>
      <c r="EC329" s="9">
        <f>VLOOKUP($C329, Table3[#All], 78, 0)</f>
        <v>0</v>
      </c>
      <c r="ED329" s="9">
        <f>VLOOKUP($C329, Table3[#All], 79, 0)</f>
        <v>0</v>
      </c>
      <c r="EE329" s="9">
        <f>VLOOKUP($C329, Table3[#All], 80, 0)</f>
        <v>0</v>
      </c>
      <c r="EF329" s="10">
        <f t="shared" si="314"/>
        <v>1</v>
      </c>
      <c r="EG329" s="9"/>
      <c r="EH329" s="9">
        <f>VLOOKUP($C329, Table3[#All], 81, 0)</f>
        <v>0</v>
      </c>
      <c r="EI329" s="9">
        <f>VLOOKUP($C329, Table3[#All], 82, 0)</f>
        <v>0</v>
      </c>
      <c r="EJ329" s="9">
        <f>VLOOKUP($C329, Table3[#All], 83, 0)</f>
        <v>0</v>
      </c>
      <c r="EK329" s="9">
        <f>VLOOKUP($C329, Table3[#All], 84, 0)</f>
        <v>0</v>
      </c>
      <c r="EL329" s="9">
        <f>VLOOKUP($C329, Table3[#All], 85, 0)</f>
        <v>1</v>
      </c>
      <c r="EM329" s="14">
        <f t="shared" si="315"/>
        <v>5</v>
      </c>
      <c r="EN329" s="11"/>
      <c r="EO329" s="9">
        <f>VLOOKUP($C329, Table3[#All], 86, 0)</f>
        <v>0.8</v>
      </c>
      <c r="EP329" s="9"/>
      <c r="EQ329" s="9">
        <f>VLOOKUP($C329, Table3[#All], 87, 0)</f>
        <v>0.2</v>
      </c>
      <c r="ER329" s="9"/>
      <c r="ES329" s="9"/>
      <c r="ET329" s="14">
        <f t="shared" si="316"/>
        <v>1</v>
      </c>
      <c r="EU329" s="11"/>
      <c r="EV329" s="9">
        <f>VLOOKUP($C329, Table3[#All], 88, 0)</f>
        <v>1</v>
      </c>
      <c r="EW329" s="9">
        <f>VLOOKUP($C329, Table3[#All], 89, 0)</f>
        <v>0</v>
      </c>
      <c r="EX329" s="9">
        <f>VLOOKUP($C329, Table3[#All], 90, 0)</f>
        <v>0</v>
      </c>
      <c r="EY329" s="9">
        <f>VLOOKUP($C329, Table3[#All], 91, 0)</f>
        <v>0</v>
      </c>
      <c r="EZ329" s="9">
        <f>VLOOKUP($C329, Table3[#All], 92, 0)</f>
        <v>0</v>
      </c>
      <c r="FA329" s="12">
        <f t="shared" si="317"/>
        <v>1</v>
      </c>
      <c r="FB329" s="11"/>
      <c r="FC329" s="9">
        <f>VLOOKUP($C329, Table3[#All], 93, 0)</f>
        <v>0</v>
      </c>
      <c r="FD329" s="9">
        <f>VLOOKUP($C329, Table3[#All], 94, 0)</f>
        <v>0.1333</v>
      </c>
      <c r="FE329" s="9">
        <f>VLOOKUP($C329, Table3[#All], 95, 0)</f>
        <v>0.86670000000000003</v>
      </c>
      <c r="FF329" s="9">
        <f>VLOOKUP($C329, Table3[#All], 96, 0)</f>
        <v>0</v>
      </c>
      <c r="FG329" s="9"/>
      <c r="FH329" s="10">
        <f t="shared" si="318"/>
        <v>3</v>
      </c>
      <c r="FI329" s="11"/>
      <c r="FJ329" s="9">
        <f>VLOOKUP($C329, Table3[#All], 97, 0)</f>
        <v>0</v>
      </c>
      <c r="FK329" s="9">
        <f>VLOOKUP($C329, Table3[#All], 98, 0)</f>
        <v>0</v>
      </c>
      <c r="FL329" s="9">
        <f>VLOOKUP($C329, Table3[#All], 99, 0)</f>
        <v>0</v>
      </c>
      <c r="FM329" s="9">
        <f>VLOOKUP($C329, Table3[#All], 100, 0)</f>
        <v>0</v>
      </c>
      <c r="FN329" s="9">
        <f>VLOOKUP($C329, Table3[#All], 101, 0)</f>
        <v>1</v>
      </c>
      <c r="FO329" s="14">
        <f t="shared" si="319"/>
        <v>5</v>
      </c>
      <c r="FP329" s="11"/>
      <c r="FQ329" s="9">
        <f>VLOOKUP($C329, Table3[#All], 102, 0)</f>
        <v>0.5333</v>
      </c>
      <c r="FR329" s="9">
        <f>VLOOKUP($C329, Table3[#All], 103, 0)</f>
        <v>0.4</v>
      </c>
      <c r="FS329" s="9">
        <f>VLOOKUP($C329, Table3[#All], 104, 0)</f>
        <v>0</v>
      </c>
      <c r="FT329" s="9">
        <f>VLOOKUP($C329, Table3[#All], 105, 0)</f>
        <v>6.6699999999999995E-2</v>
      </c>
      <c r="FU329" s="9">
        <v>0</v>
      </c>
      <c r="FV329" s="10">
        <f t="shared" si="320"/>
        <v>2</v>
      </c>
      <c r="FW329" s="11"/>
      <c r="FX329" s="9">
        <f>VLOOKUP($C329, Table3[#All], 106, 0)</f>
        <v>6.6699999999999995E-2</v>
      </c>
      <c r="FY329" s="9"/>
      <c r="FZ329" s="9">
        <f>VLOOKUP($C329, Table3[#All], 107, 0)</f>
        <v>0.6</v>
      </c>
      <c r="GA329" s="9">
        <f>VLOOKUP($C329, Table3[#All], 108, 0)</f>
        <v>0.33329999999999999</v>
      </c>
      <c r="GB329" s="9"/>
      <c r="GC329" s="10">
        <f t="shared" si="337"/>
        <v>4</v>
      </c>
      <c r="GD329" s="81"/>
      <c r="GE329" s="9">
        <f>VLOOKUP($C329, Table3[#All], 109, 0)</f>
        <v>0.2</v>
      </c>
      <c r="GF329" s="9">
        <f>VLOOKUP($C329, Table3[#All], 110, 0)</f>
        <v>0.1333</v>
      </c>
      <c r="GG329" s="9">
        <f>VLOOKUP($C329, Table3[#All], 111, 0)</f>
        <v>0.66670000000000007</v>
      </c>
      <c r="GH329" s="9"/>
      <c r="GI329" s="9">
        <f>VLOOKUP($C329, Table3[#All], 112, 0)</f>
        <v>0</v>
      </c>
      <c r="GJ329" s="12">
        <f t="shared" si="321"/>
        <v>3</v>
      </c>
      <c r="GK329" s="11"/>
      <c r="GL329" s="9">
        <f>VLOOKUP($C329, Table3[#All], 113, 0)</f>
        <v>0</v>
      </c>
      <c r="GM329" s="9">
        <f>VLOOKUP($C329, Table3[#All], 114, 0)</f>
        <v>0.1333</v>
      </c>
      <c r="GN329" s="9">
        <f>VLOOKUP($C329, Table3[#All], 115, 0)</f>
        <v>0.4</v>
      </c>
      <c r="GO329" s="9">
        <f>VLOOKUP($C329, Table3[#All], 116, 0)</f>
        <v>0.4667</v>
      </c>
      <c r="GP329" s="9"/>
      <c r="GQ329" s="10">
        <f t="shared" si="322"/>
        <v>4</v>
      </c>
      <c r="GR329" s="11"/>
      <c r="GS329" s="9">
        <f>VLOOKUP($C329, Table2[#All], 3, 0)</f>
        <v>0</v>
      </c>
      <c r="GT329" s="9">
        <f>VLOOKUP($C329, Table2[#All], 4, 0)</f>
        <v>0</v>
      </c>
      <c r="GU329" s="9">
        <f>VLOOKUP($C329, Table2[#All], 5, 0)</f>
        <v>0</v>
      </c>
      <c r="GV329" s="9">
        <f>VLOOKUP($C329, Table2[#All], 6, 0)</f>
        <v>1</v>
      </c>
      <c r="GW329" s="9">
        <f>VLOOKUP($C329, Table2[#All], 7, 0)</f>
        <v>0</v>
      </c>
      <c r="GX329" s="10">
        <f t="shared" si="323"/>
        <v>4</v>
      </c>
      <c r="GY329" s="11"/>
      <c r="GZ329" s="9">
        <v>0</v>
      </c>
      <c r="HA329" s="9">
        <v>1</v>
      </c>
      <c r="HB329" s="9">
        <v>0</v>
      </c>
      <c r="HC329" s="9">
        <v>0</v>
      </c>
      <c r="HD329" s="9"/>
      <c r="HE329" s="10">
        <f t="shared" si="324"/>
        <v>2</v>
      </c>
      <c r="HF329" s="11"/>
      <c r="HG329" s="9">
        <f>VLOOKUP($C329, Table5[#All], 2, 0)</f>
        <v>0</v>
      </c>
      <c r="HH329" s="9">
        <f>VLOOKUP($C329, Table5[#All], 3, 0)</f>
        <v>0</v>
      </c>
      <c r="HI329" s="9">
        <f>VLOOKUP($C329, Table5[#All], 4, 0)</f>
        <v>0</v>
      </c>
      <c r="HJ329" s="9">
        <f>VLOOKUP($C329, Table5[#All], 5, 0)</f>
        <v>0</v>
      </c>
      <c r="HK329" s="9">
        <f>VLOOKUP($C329, Table5[#All], 6, 0)</f>
        <v>1</v>
      </c>
      <c r="HL329" s="10">
        <f t="shared" si="325"/>
        <v>5</v>
      </c>
      <c r="HM329" s="11"/>
      <c r="HN329" s="9">
        <f>VLOOKUP($C329, Table5[#All], 7, 0)</f>
        <v>0</v>
      </c>
      <c r="HO329" s="9">
        <f>VLOOKUP($C329, Table5[#All], 8, 0)</f>
        <v>0</v>
      </c>
      <c r="HP329" s="9">
        <f>VLOOKUP($C329, Table5[#All], 9, 0)</f>
        <v>0</v>
      </c>
      <c r="HQ329" s="9">
        <f>VLOOKUP($C329, Table5[#All], 10, 0)</f>
        <v>0</v>
      </c>
      <c r="HR329" s="9">
        <f>VLOOKUP($C329, Table5[#All], 11, 0)</f>
        <v>1</v>
      </c>
      <c r="HS329" s="10">
        <f t="shared" si="326"/>
        <v>5</v>
      </c>
      <c r="HT329" s="11"/>
      <c r="HU329" s="9">
        <f>VLOOKUP($C329, Table5[#All], 12, 0)</f>
        <v>0</v>
      </c>
      <c r="HV329" s="9">
        <f>VLOOKUP($C329, Table5[#All], 13, 0)</f>
        <v>0</v>
      </c>
      <c r="HW329" s="9">
        <f>VLOOKUP($C329, Table5[#All], 14, 0)</f>
        <v>0</v>
      </c>
      <c r="HX329" s="9">
        <f>VLOOKUP($C329, Table5[#All], 15, 0)</f>
        <v>0</v>
      </c>
      <c r="HY329" s="9">
        <f>VLOOKUP($C329, Table5[#All], 16, 0)</f>
        <v>0</v>
      </c>
      <c r="HZ329" s="10" t="str">
        <f t="shared" si="327"/>
        <v>N/A</v>
      </c>
      <c r="IA329" s="11"/>
      <c r="IB329" s="9">
        <f>VLOOKUP($C329, Table5[#All], 17, 0)</f>
        <v>0</v>
      </c>
      <c r="IC329" s="9">
        <f>VLOOKUP($C329, Table5[#All], 18, 0)</f>
        <v>0</v>
      </c>
      <c r="ID329" s="9">
        <f>VLOOKUP($C329, Table5[#All], 19, 0)</f>
        <v>0</v>
      </c>
      <c r="IE329" s="9">
        <f>VLOOKUP($C329, Table5[#All], 20, 0)</f>
        <v>0</v>
      </c>
      <c r="IF329" s="9">
        <f>VLOOKUP($C329, Table5[#All], 21, 0)</f>
        <v>0</v>
      </c>
      <c r="IG329" s="10" t="str">
        <f t="shared" si="328"/>
        <v>N/A</v>
      </c>
      <c r="IH329" s="11"/>
      <c r="II329" s="9">
        <f>VLOOKUP($C329, Table5[#All], 22, 0)</f>
        <v>1</v>
      </c>
      <c r="IJ329" s="9">
        <f>VLOOKUP($C329, Table5[#All], 23, 0)</f>
        <v>0</v>
      </c>
      <c r="IK329" s="9">
        <f>VLOOKUP($C329, Table5[#All], 24, 0)</f>
        <v>0</v>
      </c>
      <c r="IL329" s="9">
        <f>VLOOKUP($C329, Table5[#All], 25, 0)</f>
        <v>0</v>
      </c>
      <c r="IM329" s="9">
        <f>VLOOKUP($C329, Table5[#All], 26, 0)</f>
        <v>0</v>
      </c>
      <c r="IN329" s="10">
        <f t="shared" si="329"/>
        <v>1</v>
      </c>
      <c r="IO329" s="11"/>
      <c r="IP329" s="9">
        <v>1</v>
      </c>
      <c r="IQ329" s="9">
        <v>0</v>
      </c>
      <c r="IR329" s="9">
        <v>0</v>
      </c>
      <c r="IS329" s="9">
        <v>0</v>
      </c>
      <c r="IT329" s="9">
        <v>0</v>
      </c>
      <c r="IU329" s="10">
        <f t="shared" si="330"/>
        <v>1</v>
      </c>
      <c r="IV329" s="82"/>
    </row>
    <row r="330" spans="1:256" ht="16.3" thickTop="1" thickBot="1" x14ac:dyDescent="0.35">
      <c r="A330" s="16" t="s">
        <v>808</v>
      </c>
      <c r="B330" s="16" t="s">
        <v>809</v>
      </c>
      <c r="C330" s="16" t="s">
        <v>810</v>
      </c>
      <c r="D330" s="11"/>
      <c r="E330" s="9">
        <f>VLOOKUP($C330, Table3[#All], 2, 0)</f>
        <v>0.05</v>
      </c>
      <c r="F330" s="9"/>
      <c r="G330" s="9">
        <f>VLOOKUP($C330, Table3[#All], 3, 0)</f>
        <v>0.4</v>
      </c>
      <c r="H330" s="9">
        <f>VLOOKUP($C330, Table3[#All], 4, 0)</f>
        <v>0.55000000000000004</v>
      </c>
      <c r="I330" s="9">
        <f>VLOOKUP($C330, Table3[#All], 5, 0)</f>
        <v>0</v>
      </c>
      <c r="J330" s="10">
        <f t="shared" si="331"/>
        <v>4</v>
      </c>
      <c r="K330" s="11"/>
      <c r="L330" s="9">
        <f>VLOOKUP($C330, Table3[#All], 6, 0)</f>
        <v>0</v>
      </c>
      <c r="M330" s="9"/>
      <c r="N330" s="9">
        <f>VLOOKUP($C330, Table3[#All], 7, 0)</f>
        <v>0</v>
      </c>
      <c r="O330" s="9">
        <f>VLOOKUP($C330, Table3[#All], 8, 0)</f>
        <v>0</v>
      </c>
      <c r="P330" s="9">
        <f>VLOOKUP($C330, Table3[#All], 9, 0)</f>
        <v>1</v>
      </c>
      <c r="Q330" s="10">
        <f t="shared" si="332"/>
        <v>5</v>
      </c>
      <c r="R330" s="11"/>
      <c r="S330" s="9">
        <f>VLOOKUP($C330, Table3[#All], 10, 0)</f>
        <v>0</v>
      </c>
      <c r="T330" s="9">
        <f>VLOOKUP($C330, Table3[#All], 11, 0)</f>
        <v>0.2</v>
      </c>
      <c r="U330" s="9">
        <f>VLOOKUP($C330, Table3[#All], 12, 0)</f>
        <v>0.4</v>
      </c>
      <c r="V330" s="9">
        <f>VLOOKUP($C330, Table3[#All], 13, 0)</f>
        <v>0.4</v>
      </c>
      <c r="W330" s="9">
        <f>VLOOKUP($C330, Table3[#All], 14, 0)</f>
        <v>0</v>
      </c>
      <c r="X330" s="10">
        <f t="shared" si="333"/>
        <v>4</v>
      </c>
      <c r="Y330" s="11"/>
      <c r="Z330" s="9">
        <f>VLOOKUP($C330, Table3[#All], 15, 0)</f>
        <v>0</v>
      </c>
      <c r="AA330" s="9">
        <f>VLOOKUP($C330, Table3[#All], 16, 0)</f>
        <v>0.27500000000000002</v>
      </c>
      <c r="AB330" s="9">
        <f>VLOOKUP($C330, Table3[#All], 17, 0)</f>
        <v>0.65</v>
      </c>
      <c r="AC330" s="9">
        <f>VLOOKUP($C330, Table3[#All], 18, 0)</f>
        <v>7.4999999999999997E-2</v>
      </c>
      <c r="AD330" s="9">
        <f>VLOOKUP($C330, Table3[#All], 19, 0)</f>
        <v>0</v>
      </c>
      <c r="AE330" s="10">
        <f t="shared" si="303"/>
        <v>3</v>
      </c>
      <c r="AF330" s="11"/>
      <c r="AG330" s="9">
        <f>VLOOKUP($C330, Table3[#All], 20, 0)</f>
        <v>3.7000000000000005E-2</v>
      </c>
      <c r="AH330" s="9">
        <f>VLOOKUP($C330, Table3[#All], 21, 0)</f>
        <v>0.88890000000000002</v>
      </c>
      <c r="AI330" s="9">
        <f>VLOOKUP($C330, Table3[#All], 22, 0)</f>
        <v>7.4099999999999999E-2</v>
      </c>
      <c r="AJ330" s="9"/>
      <c r="AK330" s="9"/>
      <c r="AL330" s="10">
        <f t="shared" si="304"/>
        <v>2</v>
      </c>
      <c r="AM330" s="11"/>
      <c r="AN330" s="9">
        <f>VLOOKUP($C330, Table3[#All], 23, 0)</f>
        <v>0</v>
      </c>
      <c r="AO330" s="9">
        <f>VLOOKUP($C330, Table3[#All], 24, 0)</f>
        <v>1</v>
      </c>
      <c r="AP330" s="9">
        <f>VLOOKUP($C330, Table3[#All], 25, 0)</f>
        <v>0</v>
      </c>
      <c r="AQ330" s="9">
        <f>VLOOKUP($C330, Table3[#All], 26, 0)</f>
        <v>0</v>
      </c>
      <c r="AR330" s="9"/>
      <c r="AS330" s="12">
        <f t="shared" si="305"/>
        <v>2</v>
      </c>
      <c r="AT330" s="11"/>
      <c r="AU330" s="9">
        <f>VLOOKUP($C330, Table3[#All], 27, 0)</f>
        <v>1</v>
      </c>
      <c r="AV330" s="9">
        <f>VLOOKUP($C330, Table3[#All], 28, 0)</f>
        <v>0</v>
      </c>
      <c r="AW330" s="9">
        <f>VLOOKUP($C330, Table3[#All], 29, 0)</f>
        <v>0</v>
      </c>
      <c r="AX330" s="9"/>
      <c r="AY330" s="9"/>
      <c r="AZ330" s="10">
        <f t="shared" si="334"/>
        <v>1</v>
      </c>
      <c r="BA330" s="11"/>
      <c r="BB330" s="9">
        <f>VLOOKUP($C330, Table3[#All], 30, 0)</f>
        <v>0.72499999999999998</v>
      </c>
      <c r="BC330" s="9">
        <f>VLOOKUP($C330, Table3[#All], 31, 0)</f>
        <v>0.27500000000000002</v>
      </c>
      <c r="BD330" s="9">
        <f>VLOOKUP($C330, Table3[#All], 32, 0)</f>
        <v>0</v>
      </c>
      <c r="BE330" s="9">
        <f>VLOOKUP($C330, Table3[#All], 33, 0)</f>
        <v>0</v>
      </c>
      <c r="BF330" s="9"/>
      <c r="BG330" s="10">
        <f t="shared" si="335"/>
        <v>2</v>
      </c>
      <c r="BH330" s="81"/>
      <c r="BI330" s="9">
        <f>VLOOKUP($C330, Table3[#All], 34, 0)</f>
        <v>0</v>
      </c>
      <c r="BJ330" s="9">
        <f>VLOOKUP($C330, Table3[#All], 35, 0)</f>
        <v>0</v>
      </c>
      <c r="BK330" s="9">
        <f>VLOOKUP($C330, Table3[#All], 36, 0)</f>
        <v>0</v>
      </c>
      <c r="BL330" s="9">
        <f>VLOOKUP($C330, Table3[#All], 37, 0)</f>
        <v>0</v>
      </c>
      <c r="BM330" s="9">
        <f>VLOOKUP($C330, Table3[#All], 38, 0)</f>
        <v>0</v>
      </c>
      <c r="BN330" s="10" t="str">
        <f t="shared" si="336"/>
        <v>N/A</v>
      </c>
      <c r="BO330" s="11"/>
      <c r="BP330" s="9">
        <f>VLOOKUP($C330, Table3[#All], 39, 0)</f>
        <v>0.52500000000000002</v>
      </c>
      <c r="BQ330" s="9">
        <f>VLOOKUP($C330, Table3[#All], 40, 0)</f>
        <v>0.32500000000000001</v>
      </c>
      <c r="BR330" s="9">
        <f>VLOOKUP($C330, Table3[#All], 41, 0)</f>
        <v>0.15</v>
      </c>
      <c r="BS330" s="9">
        <f>VLOOKUP($C330, Table3[#All], 42, 0)</f>
        <v>0</v>
      </c>
      <c r="BT330" s="9"/>
      <c r="BU330" s="10">
        <f t="shared" si="306"/>
        <v>2</v>
      </c>
      <c r="BV330" s="11"/>
      <c r="BW330" s="9">
        <f>VLOOKUP($C330, Table3[#All], 43, 0)</f>
        <v>0.35</v>
      </c>
      <c r="BX330" s="9">
        <f>VLOOKUP($C330, Table3[#All], 44, 0)</f>
        <v>0.65</v>
      </c>
      <c r="BY330" s="9">
        <f>VLOOKUP($C330, Table3[#All], 45, 0)</f>
        <v>0</v>
      </c>
      <c r="BZ330" s="9"/>
      <c r="CA330" s="9"/>
      <c r="CB330" s="10">
        <f t="shared" si="307"/>
        <v>2</v>
      </c>
      <c r="CC330" s="81"/>
      <c r="CD330" s="9">
        <f>VLOOKUP($C330, Table3[#All], 46, 0)</f>
        <v>0.95</v>
      </c>
      <c r="CE330" s="9">
        <f>VLOOKUP($C330, Table3[#All], 47, 0)</f>
        <v>2.5000000000000001E-2</v>
      </c>
      <c r="CF330" s="9">
        <f>VLOOKUP($C330, Table3[#All], 48, 0)</f>
        <v>0</v>
      </c>
      <c r="CG330" s="9">
        <f>VLOOKUP($C330, Table3[#All], 49, 0)</f>
        <v>0</v>
      </c>
      <c r="CH330" s="9">
        <f>VLOOKUP($C330, Table3[#All], 50, 0)</f>
        <v>2.5000000000000001E-2</v>
      </c>
      <c r="CI330" s="12">
        <f t="shared" si="308"/>
        <v>1</v>
      </c>
      <c r="CJ330" s="13"/>
      <c r="CK330" s="9">
        <f>VLOOKUP($C330, Table3[#All], 51, 0)</f>
        <v>2.5000000000000001E-2</v>
      </c>
      <c r="CL330" s="9">
        <f>VLOOKUP($C330, Table3[#All], 52, 0)</f>
        <v>0.82499999999999996</v>
      </c>
      <c r="CM330" s="9">
        <f>VLOOKUP($C330, Table3[#All], 53, 0)</f>
        <v>0.125</v>
      </c>
      <c r="CN330" s="9">
        <f>VLOOKUP($C330, Table3[#All], 54, 0)</f>
        <v>2.5000000000000001E-2</v>
      </c>
      <c r="CO330" s="9"/>
      <c r="CP330" s="10">
        <f t="shared" si="309"/>
        <v>2</v>
      </c>
      <c r="CQ330" s="11"/>
      <c r="CR330" s="9">
        <f>VLOOKUP($C330, Table3[#All], 55, 0)</f>
        <v>0.52500000000000002</v>
      </c>
      <c r="CS330" s="9">
        <f>VLOOKUP($C330, Table3[#All], 56, 0)</f>
        <v>2.5000000000000001E-2</v>
      </c>
      <c r="CT330" s="9">
        <f>VLOOKUP($C330, Table3[#All], 57, 0)</f>
        <v>0.17499999999999999</v>
      </c>
      <c r="CU330" s="9">
        <f>VLOOKUP($C330, Table3[#All], 58, 0)</f>
        <v>0.17499999999999999</v>
      </c>
      <c r="CV330" s="9">
        <f>VLOOKUP($C330, Table3[#All], 59, 0)</f>
        <v>0.1</v>
      </c>
      <c r="CW330" s="14">
        <f t="shared" si="310"/>
        <v>4</v>
      </c>
      <c r="CX330" s="81"/>
      <c r="CY330" s="9">
        <f>VLOOKUP($C330, Table3[#All], 60, 0)</f>
        <v>0</v>
      </c>
      <c r="CZ330" s="9">
        <f>VLOOKUP($C330, Table3[#All], 61, 0)</f>
        <v>0.72499999999999998</v>
      </c>
      <c r="DA330" s="9">
        <f>VLOOKUP($C330, Table3[#All], 62, 0)</f>
        <v>0.25</v>
      </c>
      <c r="DB330" s="9">
        <f>VLOOKUP($C330, Table3[#All], 63, 0)</f>
        <v>0</v>
      </c>
      <c r="DC330" s="9">
        <f>VLOOKUP($C330, Table3[#All], 64, 0)</f>
        <v>2.5000000000000001E-2</v>
      </c>
      <c r="DD330" s="10">
        <f t="shared" si="311"/>
        <v>3</v>
      </c>
      <c r="DE330" s="11"/>
      <c r="DF330" s="9">
        <f>VLOOKUP($C330, Table3[#All], 65, 0)</f>
        <v>0.8</v>
      </c>
      <c r="DG330" s="9"/>
      <c r="DH330" s="9">
        <f>VLOOKUP($C330, Table3[#All], 66, 0)</f>
        <v>2.5000000000000001E-2</v>
      </c>
      <c r="DI330" s="9"/>
      <c r="DJ330" s="9">
        <f>VLOOKUP($C330, Table3[#All], 67, 0)</f>
        <v>0.17499999999999999</v>
      </c>
      <c r="DK330" s="14">
        <f t="shared" si="312"/>
        <v>1</v>
      </c>
      <c r="DL330" s="11"/>
      <c r="DM330" s="9">
        <f>VLOOKUP($C330, Table3[#All], 68, 0)</f>
        <v>0.92500000000000004</v>
      </c>
      <c r="DN330" s="9"/>
      <c r="DO330" s="9">
        <f>VLOOKUP($C330, Table3[#All], 69, 0)</f>
        <v>7.4999999999999997E-2</v>
      </c>
      <c r="DP330" s="9">
        <f>VLOOKUP($C330, Table3[#All], 70, 0)</f>
        <v>0</v>
      </c>
      <c r="DQ330" s="9"/>
      <c r="DR330" s="14">
        <f t="shared" si="313"/>
        <v>1</v>
      </c>
      <c r="DS330" s="11"/>
      <c r="DT330" s="9">
        <f>VLOOKUP($C330, Table3[#All], 71, 0)</f>
        <v>7.4999999999999997E-2</v>
      </c>
      <c r="DU330" s="9">
        <f>VLOOKUP($C330, Table3[#All], 72, 0)</f>
        <v>0.25</v>
      </c>
      <c r="DV330" s="9">
        <f>VLOOKUP($C330, Table3[#All], 73, 0)</f>
        <v>0.15</v>
      </c>
      <c r="DW330" s="9">
        <f>VLOOKUP($C330, Table3[#All], 74, 0)</f>
        <v>0.5</v>
      </c>
      <c r="DX330" s="9">
        <f>VLOOKUP($C330, Table3[#All], 75, 0)</f>
        <v>2.5000000000000001E-2</v>
      </c>
      <c r="DY330" s="12">
        <f t="shared" si="302"/>
        <v>4</v>
      </c>
      <c r="DZ330" s="11"/>
      <c r="EA330" s="9">
        <f>VLOOKUP($C330, Table3[#All], 76, 0)</f>
        <v>1</v>
      </c>
      <c r="EB330" s="9">
        <f>VLOOKUP($C330, Table3[#All], 77, 0)</f>
        <v>0</v>
      </c>
      <c r="EC330" s="9">
        <f>VLOOKUP($C330, Table3[#All], 78, 0)</f>
        <v>0</v>
      </c>
      <c r="ED330" s="9">
        <f>VLOOKUP($C330, Table3[#All], 79, 0)</f>
        <v>0</v>
      </c>
      <c r="EE330" s="9">
        <f>VLOOKUP($C330, Table3[#All], 80, 0)</f>
        <v>0</v>
      </c>
      <c r="EF330" s="10">
        <f t="shared" si="314"/>
        <v>1</v>
      </c>
      <c r="EG330" s="9"/>
      <c r="EH330" s="9">
        <f>VLOOKUP($C330, Table3[#All], 81, 0)</f>
        <v>1</v>
      </c>
      <c r="EI330" s="9">
        <f>VLOOKUP($C330, Table3[#All], 82, 0)</f>
        <v>0</v>
      </c>
      <c r="EJ330" s="9">
        <f>VLOOKUP($C330, Table3[#All], 83, 0)</f>
        <v>0</v>
      </c>
      <c r="EK330" s="9">
        <f>VLOOKUP($C330, Table3[#All], 84, 0)</f>
        <v>0</v>
      </c>
      <c r="EL330" s="9">
        <f>VLOOKUP($C330, Table3[#All], 85, 0)</f>
        <v>0</v>
      </c>
      <c r="EM330" s="14">
        <f t="shared" si="315"/>
        <v>1</v>
      </c>
      <c r="EN330" s="11"/>
      <c r="EO330" s="9">
        <f>VLOOKUP($C330, Table3[#All], 86, 0)</f>
        <v>0.97499999999999998</v>
      </c>
      <c r="EP330" s="9"/>
      <c r="EQ330" s="9">
        <f>VLOOKUP($C330, Table3[#All], 87, 0)</f>
        <v>2.5000000000000001E-2</v>
      </c>
      <c r="ER330" s="9"/>
      <c r="ES330" s="9"/>
      <c r="ET330" s="14">
        <f t="shared" si="316"/>
        <v>1</v>
      </c>
      <c r="EU330" s="11"/>
      <c r="EV330" s="9">
        <f>VLOOKUP($C330, Table3[#All], 88, 0)</f>
        <v>1</v>
      </c>
      <c r="EW330" s="9">
        <f>VLOOKUP($C330, Table3[#All], 89, 0)</f>
        <v>0</v>
      </c>
      <c r="EX330" s="9">
        <f>VLOOKUP($C330, Table3[#All], 90, 0)</f>
        <v>0</v>
      </c>
      <c r="EY330" s="9">
        <f>VLOOKUP($C330, Table3[#All], 91, 0)</f>
        <v>0</v>
      </c>
      <c r="EZ330" s="9">
        <f>VLOOKUP($C330, Table3[#All], 92, 0)</f>
        <v>0</v>
      </c>
      <c r="FA330" s="12">
        <f t="shared" si="317"/>
        <v>1</v>
      </c>
      <c r="FB330" s="11"/>
      <c r="FC330" s="9">
        <f>VLOOKUP($C330, Table3[#All], 93, 0)</f>
        <v>0</v>
      </c>
      <c r="FD330" s="9">
        <f>VLOOKUP($C330, Table3[#All], 94, 0)</f>
        <v>0.3</v>
      </c>
      <c r="FE330" s="9">
        <f>VLOOKUP($C330, Table3[#All], 95, 0)</f>
        <v>0.7</v>
      </c>
      <c r="FF330" s="9">
        <f>VLOOKUP($C330, Table3[#All], 96, 0)</f>
        <v>0</v>
      </c>
      <c r="FG330" s="9"/>
      <c r="FH330" s="10">
        <f t="shared" si="318"/>
        <v>3</v>
      </c>
      <c r="FI330" s="11"/>
      <c r="FJ330" s="9">
        <f>VLOOKUP($C330, Table3[#All], 97, 0)</f>
        <v>0</v>
      </c>
      <c r="FK330" s="9">
        <f>VLOOKUP($C330, Table3[#All], 98, 0)</f>
        <v>0</v>
      </c>
      <c r="FL330" s="9">
        <f>VLOOKUP($C330, Table3[#All], 99, 0)</f>
        <v>0</v>
      </c>
      <c r="FM330" s="9">
        <f>VLOOKUP($C330, Table3[#All], 100, 0)</f>
        <v>0</v>
      </c>
      <c r="FN330" s="9">
        <f>VLOOKUP($C330, Table3[#All], 101, 0)</f>
        <v>1</v>
      </c>
      <c r="FO330" s="14">
        <f t="shared" si="319"/>
        <v>5</v>
      </c>
      <c r="FP330" s="11"/>
      <c r="FQ330" s="9">
        <f>VLOOKUP($C330, Table3[#All], 102, 0)</f>
        <v>0.2</v>
      </c>
      <c r="FR330" s="9">
        <f>VLOOKUP($C330, Table3[#All], 103, 0)</f>
        <v>0.75</v>
      </c>
      <c r="FS330" s="9">
        <f>VLOOKUP($C330, Table3[#All], 104, 0)</f>
        <v>2.5000000000000001E-2</v>
      </c>
      <c r="FT330" s="9">
        <f>VLOOKUP($C330, Table3[#All], 105, 0)</f>
        <v>2.5000000000000001E-2</v>
      </c>
      <c r="FU330" s="9">
        <v>0</v>
      </c>
      <c r="FV330" s="10">
        <f t="shared" si="320"/>
        <v>2</v>
      </c>
      <c r="FW330" s="11"/>
      <c r="FX330" s="9">
        <f>VLOOKUP($C330, Table3[#All], 106, 0)</f>
        <v>0.55000000000000004</v>
      </c>
      <c r="FY330" s="9"/>
      <c r="FZ330" s="9">
        <f>VLOOKUP($C330, Table3[#All], 107, 0)</f>
        <v>0.17499999999999999</v>
      </c>
      <c r="GA330" s="9">
        <f>VLOOKUP($C330, Table3[#All], 108, 0)</f>
        <v>0.27500000000000002</v>
      </c>
      <c r="GB330" s="9"/>
      <c r="GC330" s="10">
        <f t="shared" si="337"/>
        <v>4</v>
      </c>
      <c r="GD330" s="81"/>
      <c r="GE330" s="9">
        <f>VLOOKUP($C330, Table3[#All], 109, 0)</f>
        <v>0.27779999999999999</v>
      </c>
      <c r="GF330" s="9">
        <f>VLOOKUP($C330, Table3[#All], 110, 0)</f>
        <v>0.44439999999999996</v>
      </c>
      <c r="GG330" s="9">
        <f>VLOOKUP($C330, Table3[#All], 111, 0)</f>
        <v>0.27779999999999999</v>
      </c>
      <c r="GH330" s="9"/>
      <c r="GI330" s="9">
        <f>VLOOKUP($C330, Table3[#All], 112, 0)</f>
        <v>0</v>
      </c>
      <c r="GJ330" s="12">
        <f t="shared" si="321"/>
        <v>3</v>
      </c>
      <c r="GK330" s="11"/>
      <c r="GL330" s="9">
        <f>VLOOKUP($C330, Table3[#All], 113, 0)</f>
        <v>0</v>
      </c>
      <c r="GM330" s="9">
        <f>VLOOKUP($C330, Table3[#All], 114, 0)</f>
        <v>0.2</v>
      </c>
      <c r="GN330" s="9">
        <f>VLOOKUP($C330, Table3[#All], 115, 0)</f>
        <v>0.47499999999999998</v>
      </c>
      <c r="GO330" s="9">
        <f>VLOOKUP($C330, Table3[#All], 116, 0)</f>
        <v>0.32500000000000001</v>
      </c>
      <c r="GP330" s="9"/>
      <c r="GQ330" s="10">
        <f t="shared" si="322"/>
        <v>4</v>
      </c>
      <c r="GR330" s="11"/>
      <c r="GS330" s="9">
        <f>VLOOKUP($C330, Table2[#All], 3, 0)</f>
        <v>0</v>
      </c>
      <c r="GT330" s="9">
        <f>VLOOKUP($C330, Table2[#All], 4, 0)</f>
        <v>0</v>
      </c>
      <c r="GU330" s="9">
        <f>VLOOKUP($C330, Table2[#All], 5, 0)</f>
        <v>1</v>
      </c>
      <c r="GV330" s="9">
        <f>VLOOKUP($C330, Table2[#All], 6, 0)</f>
        <v>0</v>
      </c>
      <c r="GW330" s="9">
        <f>VLOOKUP($C330, Table2[#All], 7, 0)</f>
        <v>0</v>
      </c>
      <c r="GX330" s="10">
        <f t="shared" si="323"/>
        <v>3</v>
      </c>
      <c r="GY330" s="11"/>
      <c r="GZ330" s="9">
        <v>0</v>
      </c>
      <c r="HA330" s="9">
        <v>0</v>
      </c>
      <c r="HB330" s="9">
        <v>0</v>
      </c>
      <c r="HC330" s="9">
        <v>1</v>
      </c>
      <c r="HD330" s="9"/>
      <c r="HE330" s="10">
        <f t="shared" si="324"/>
        <v>4</v>
      </c>
      <c r="HF330" s="11"/>
      <c r="HG330" s="9">
        <f>VLOOKUP($C330, Table5[#All], 2, 0)</f>
        <v>0</v>
      </c>
      <c r="HH330" s="9">
        <f>VLOOKUP($C330, Table5[#All], 3, 0)</f>
        <v>0</v>
      </c>
      <c r="HI330" s="9">
        <f>VLOOKUP($C330, Table5[#All], 4, 0)</f>
        <v>0</v>
      </c>
      <c r="HJ330" s="9">
        <f>VLOOKUP($C330, Table5[#All], 5, 0)</f>
        <v>1</v>
      </c>
      <c r="HK330" s="9">
        <f>VLOOKUP($C330, Table5[#All], 6, 0)</f>
        <v>0</v>
      </c>
      <c r="HL330" s="10">
        <f t="shared" si="325"/>
        <v>4</v>
      </c>
      <c r="HM330" s="11"/>
      <c r="HN330" s="9">
        <f>VLOOKUP($C330, Table5[#All], 7, 0)</f>
        <v>0</v>
      </c>
      <c r="HO330" s="9">
        <f>VLOOKUP($C330, Table5[#All], 8, 0)</f>
        <v>0</v>
      </c>
      <c r="HP330" s="9">
        <f>VLOOKUP($C330, Table5[#All], 9, 0)</f>
        <v>1</v>
      </c>
      <c r="HQ330" s="9">
        <f>VLOOKUP($C330, Table5[#All], 10, 0)</f>
        <v>0</v>
      </c>
      <c r="HR330" s="9">
        <f>VLOOKUP($C330, Table5[#All], 11, 0)</f>
        <v>0</v>
      </c>
      <c r="HS330" s="10">
        <f t="shared" si="326"/>
        <v>3</v>
      </c>
      <c r="HT330" s="11"/>
      <c r="HU330" s="9">
        <f>VLOOKUP($C330, Table5[#All], 12, 0)</f>
        <v>1</v>
      </c>
      <c r="HV330" s="9">
        <f>VLOOKUP($C330, Table5[#All], 13, 0)</f>
        <v>0</v>
      </c>
      <c r="HW330" s="9">
        <f>VLOOKUP($C330, Table5[#All], 14, 0)</f>
        <v>0</v>
      </c>
      <c r="HX330" s="9">
        <f>VLOOKUP($C330, Table5[#All], 15, 0)</f>
        <v>0</v>
      </c>
      <c r="HY330" s="9">
        <f>VLOOKUP($C330, Table5[#All], 16, 0)</f>
        <v>0</v>
      </c>
      <c r="HZ330" s="10">
        <f t="shared" si="327"/>
        <v>1</v>
      </c>
      <c r="IA330" s="11"/>
      <c r="IB330" s="9">
        <f>VLOOKUP($C330, Table5[#All], 17, 0)</f>
        <v>0</v>
      </c>
      <c r="IC330" s="9">
        <f>VLOOKUP($C330, Table5[#All], 18, 0)</f>
        <v>0</v>
      </c>
      <c r="ID330" s="9">
        <f>VLOOKUP($C330, Table5[#All], 19, 0)</f>
        <v>1</v>
      </c>
      <c r="IE330" s="9">
        <f>VLOOKUP($C330, Table5[#All], 20, 0)</f>
        <v>0</v>
      </c>
      <c r="IF330" s="9">
        <f>VLOOKUP($C330, Table5[#All], 21, 0)</f>
        <v>0</v>
      </c>
      <c r="IG330" s="10">
        <f t="shared" si="328"/>
        <v>3</v>
      </c>
      <c r="IH330" s="11"/>
      <c r="II330" s="9">
        <f>VLOOKUP($C330, Table5[#All], 22, 0)</f>
        <v>1</v>
      </c>
      <c r="IJ330" s="9">
        <f>VLOOKUP($C330, Table5[#All], 23, 0)</f>
        <v>0</v>
      </c>
      <c r="IK330" s="9">
        <f>VLOOKUP($C330, Table5[#All], 24, 0)</f>
        <v>0</v>
      </c>
      <c r="IL330" s="9">
        <f>VLOOKUP($C330, Table5[#All], 25, 0)</f>
        <v>0</v>
      </c>
      <c r="IM330" s="9">
        <f>VLOOKUP($C330, Table5[#All], 26, 0)</f>
        <v>0</v>
      </c>
      <c r="IN330" s="10">
        <f t="shared" si="329"/>
        <v>1</v>
      </c>
      <c r="IO330" s="11"/>
      <c r="IP330" s="9">
        <v>1</v>
      </c>
      <c r="IQ330" s="9">
        <v>0</v>
      </c>
      <c r="IR330" s="9">
        <v>0</v>
      </c>
      <c r="IS330" s="9">
        <v>0</v>
      </c>
      <c r="IT330" s="9">
        <v>0</v>
      </c>
      <c r="IU330" s="10">
        <f t="shared" si="330"/>
        <v>1</v>
      </c>
      <c r="IV330" s="82"/>
    </row>
    <row r="331" spans="1:256" ht="16.3" thickTop="1" thickBot="1" x14ac:dyDescent="0.35">
      <c r="A331" s="16" t="s">
        <v>808</v>
      </c>
      <c r="B331" s="16" t="s">
        <v>811</v>
      </c>
      <c r="C331" s="16" t="s">
        <v>812</v>
      </c>
      <c r="D331" s="11"/>
      <c r="E331" s="9">
        <f>VLOOKUP($C331, Table3[#All], 2, 0)</f>
        <v>5.2600000000000001E-2</v>
      </c>
      <c r="F331" s="9"/>
      <c r="G331" s="9">
        <f>VLOOKUP($C331, Table3[#All], 3, 0)</f>
        <v>0.21050000000000002</v>
      </c>
      <c r="H331" s="9">
        <f>VLOOKUP($C331, Table3[#All], 4, 0)</f>
        <v>0.73680000000000012</v>
      </c>
      <c r="I331" s="9">
        <f>VLOOKUP($C331, Table3[#All], 5, 0)</f>
        <v>0</v>
      </c>
      <c r="J331" s="10">
        <f t="shared" si="331"/>
        <v>4</v>
      </c>
      <c r="K331" s="11"/>
      <c r="L331" s="9">
        <f>VLOOKUP($C331, Table3[#All], 6, 0)</f>
        <v>0</v>
      </c>
      <c r="M331" s="9"/>
      <c r="N331" s="9">
        <f>VLOOKUP($C331, Table3[#All], 7, 0)</f>
        <v>0</v>
      </c>
      <c r="O331" s="9">
        <f>VLOOKUP($C331, Table3[#All], 8, 0)</f>
        <v>0</v>
      </c>
      <c r="P331" s="9">
        <f>VLOOKUP($C331, Table3[#All], 9, 0)</f>
        <v>1</v>
      </c>
      <c r="Q331" s="10">
        <f t="shared" si="332"/>
        <v>5</v>
      </c>
      <c r="R331" s="11"/>
      <c r="S331" s="9">
        <f>VLOOKUP($C331, Table3[#All], 10, 0)</f>
        <v>0</v>
      </c>
      <c r="T331" s="9">
        <f>VLOOKUP($C331, Table3[#All], 11, 0)</f>
        <v>0.68420000000000003</v>
      </c>
      <c r="U331" s="9">
        <f>VLOOKUP($C331, Table3[#All], 12, 0)</f>
        <v>0.10529999999999999</v>
      </c>
      <c r="V331" s="9">
        <f>VLOOKUP($C331, Table3[#All], 13, 0)</f>
        <v>0.21050000000000002</v>
      </c>
      <c r="W331" s="9">
        <f>VLOOKUP($C331, Table3[#All], 14, 0)</f>
        <v>0</v>
      </c>
      <c r="X331" s="10">
        <f t="shared" si="333"/>
        <v>3</v>
      </c>
      <c r="Y331" s="11"/>
      <c r="Z331" s="9">
        <f>VLOOKUP($C331, Table3[#All], 15, 0)</f>
        <v>0</v>
      </c>
      <c r="AA331" s="9">
        <f>VLOOKUP($C331, Table3[#All], 16, 0)</f>
        <v>0.63159999999999994</v>
      </c>
      <c r="AB331" s="9">
        <f>VLOOKUP($C331, Table3[#All], 17, 0)</f>
        <v>0.36840000000000006</v>
      </c>
      <c r="AC331" s="9">
        <f>VLOOKUP($C331, Table3[#All], 18, 0)</f>
        <v>0</v>
      </c>
      <c r="AD331" s="9">
        <f>VLOOKUP($C331, Table3[#All], 19, 0)</f>
        <v>0</v>
      </c>
      <c r="AE331" s="10">
        <f t="shared" si="303"/>
        <v>3</v>
      </c>
      <c r="AF331" s="11"/>
      <c r="AG331" s="9">
        <f>VLOOKUP($C331, Table3[#All], 20, 0)</f>
        <v>0</v>
      </c>
      <c r="AH331" s="9">
        <f>VLOOKUP($C331, Table3[#All], 21, 0)</f>
        <v>1</v>
      </c>
      <c r="AI331" s="9">
        <f>VLOOKUP($C331, Table3[#All], 22, 0)</f>
        <v>0</v>
      </c>
      <c r="AJ331" s="9"/>
      <c r="AK331" s="9"/>
      <c r="AL331" s="10">
        <f t="shared" si="304"/>
        <v>2</v>
      </c>
      <c r="AM331" s="11"/>
      <c r="AN331" s="9">
        <f>VLOOKUP($C331, Table3[#All], 23, 0)</f>
        <v>0</v>
      </c>
      <c r="AO331" s="9">
        <f>VLOOKUP($C331, Table3[#All], 24, 0)</f>
        <v>1</v>
      </c>
      <c r="AP331" s="9">
        <f>VLOOKUP($C331, Table3[#All], 25, 0)</f>
        <v>0</v>
      </c>
      <c r="AQ331" s="9">
        <f>VLOOKUP($C331, Table3[#All], 26, 0)</f>
        <v>0</v>
      </c>
      <c r="AR331" s="9"/>
      <c r="AS331" s="12">
        <f t="shared" si="305"/>
        <v>2</v>
      </c>
      <c r="AT331" s="11"/>
      <c r="AU331" s="9">
        <f>VLOOKUP($C331, Table3[#All], 27, 0)</f>
        <v>0.68420000000000003</v>
      </c>
      <c r="AV331" s="9">
        <f>VLOOKUP($C331, Table3[#All], 28, 0)</f>
        <v>0.21050000000000002</v>
      </c>
      <c r="AW331" s="9">
        <f>VLOOKUP($C331, Table3[#All], 29, 0)</f>
        <v>0.10529999999999999</v>
      </c>
      <c r="AX331" s="9"/>
      <c r="AY331" s="9"/>
      <c r="AZ331" s="10">
        <f t="shared" si="334"/>
        <v>2</v>
      </c>
      <c r="BA331" s="11"/>
      <c r="BB331" s="9">
        <f>VLOOKUP($C331, Table3[#All], 30, 0)</f>
        <v>0.63159999999999994</v>
      </c>
      <c r="BC331" s="9">
        <f>VLOOKUP($C331, Table3[#All], 31, 0)</f>
        <v>0.15789999999999998</v>
      </c>
      <c r="BD331" s="9">
        <f>VLOOKUP($C331, Table3[#All], 32, 0)</f>
        <v>0.21050000000000002</v>
      </c>
      <c r="BE331" s="9">
        <f>VLOOKUP($C331, Table3[#All], 33, 0)</f>
        <v>0</v>
      </c>
      <c r="BF331" s="9"/>
      <c r="BG331" s="10">
        <f t="shared" si="335"/>
        <v>2</v>
      </c>
      <c r="BH331" s="81"/>
      <c r="BI331" s="9">
        <f>VLOOKUP($C331, Table3[#All], 34, 0)</f>
        <v>0</v>
      </c>
      <c r="BJ331" s="9">
        <f>VLOOKUP($C331, Table3[#All], 35, 0)</f>
        <v>0</v>
      </c>
      <c r="BK331" s="9">
        <f>VLOOKUP($C331, Table3[#All], 36, 0)</f>
        <v>0</v>
      </c>
      <c r="BL331" s="9">
        <f>VLOOKUP($C331, Table3[#All], 37, 0)</f>
        <v>0</v>
      </c>
      <c r="BM331" s="9">
        <f>VLOOKUP($C331, Table3[#All], 38, 0)</f>
        <v>0</v>
      </c>
      <c r="BN331" s="10" t="str">
        <f t="shared" si="336"/>
        <v>N/A</v>
      </c>
      <c r="BO331" s="11"/>
      <c r="BP331" s="9">
        <f>VLOOKUP($C331, Table3[#All], 39, 0)</f>
        <v>0.42109999999999997</v>
      </c>
      <c r="BQ331" s="9">
        <f>VLOOKUP($C331, Table3[#All], 40, 0)</f>
        <v>0.21050000000000002</v>
      </c>
      <c r="BR331" s="9">
        <f>VLOOKUP($C331, Table3[#All], 41, 0)</f>
        <v>0.36840000000000006</v>
      </c>
      <c r="BS331" s="9">
        <f>VLOOKUP($C331, Table3[#All], 42, 0)</f>
        <v>0</v>
      </c>
      <c r="BT331" s="9"/>
      <c r="BU331" s="10">
        <f t="shared" si="306"/>
        <v>3</v>
      </c>
      <c r="BV331" s="11"/>
      <c r="BW331" s="9">
        <f>VLOOKUP($C331, Table3[#All], 43, 0)</f>
        <v>0.10529999999999999</v>
      </c>
      <c r="BX331" s="9">
        <f>VLOOKUP($C331, Table3[#All], 44, 0)</f>
        <v>0.84209999999999996</v>
      </c>
      <c r="BY331" s="9">
        <f>VLOOKUP($C331, Table3[#All], 45, 0)</f>
        <v>5.2600000000000001E-2</v>
      </c>
      <c r="BZ331" s="9"/>
      <c r="CA331" s="9"/>
      <c r="CB331" s="10">
        <f t="shared" si="307"/>
        <v>2</v>
      </c>
      <c r="CC331" s="81"/>
      <c r="CD331" s="9">
        <f>VLOOKUP($C331, Table3[#All], 46, 0)</f>
        <v>1</v>
      </c>
      <c r="CE331" s="9">
        <f>VLOOKUP($C331, Table3[#All], 47, 0)</f>
        <v>0</v>
      </c>
      <c r="CF331" s="9">
        <f>VLOOKUP($C331, Table3[#All], 48, 0)</f>
        <v>0</v>
      </c>
      <c r="CG331" s="9">
        <f>VLOOKUP($C331, Table3[#All], 49, 0)</f>
        <v>0</v>
      </c>
      <c r="CH331" s="9">
        <f>VLOOKUP($C331, Table3[#All], 50, 0)</f>
        <v>0</v>
      </c>
      <c r="CI331" s="12">
        <f t="shared" si="308"/>
        <v>1</v>
      </c>
      <c r="CJ331" s="13"/>
      <c r="CK331" s="9">
        <f>VLOOKUP($C331, Table3[#All], 51, 0)</f>
        <v>0</v>
      </c>
      <c r="CL331" s="9">
        <f>VLOOKUP($C331, Table3[#All], 52, 0)</f>
        <v>0.94739999999999991</v>
      </c>
      <c r="CM331" s="9">
        <f>VLOOKUP($C331, Table3[#All], 53, 0)</f>
        <v>5.2600000000000001E-2</v>
      </c>
      <c r="CN331" s="9">
        <f>VLOOKUP($C331, Table3[#All], 54, 0)</f>
        <v>0</v>
      </c>
      <c r="CO331" s="9"/>
      <c r="CP331" s="10">
        <f t="shared" si="309"/>
        <v>2</v>
      </c>
      <c r="CQ331" s="11"/>
      <c r="CR331" s="9">
        <f>VLOOKUP($C331, Table3[#All], 55, 0)</f>
        <v>0.26319999999999999</v>
      </c>
      <c r="CS331" s="9">
        <f>VLOOKUP($C331, Table3[#All], 56, 0)</f>
        <v>0.10529999999999999</v>
      </c>
      <c r="CT331" s="9">
        <f>VLOOKUP($C331, Table3[#All], 57, 0)</f>
        <v>0.15789999999999998</v>
      </c>
      <c r="CU331" s="9">
        <f>VLOOKUP($C331, Table3[#All], 58, 0)</f>
        <v>0.42109999999999997</v>
      </c>
      <c r="CV331" s="9">
        <f>VLOOKUP($C331, Table3[#All], 59, 0)</f>
        <v>5.2600000000000001E-2</v>
      </c>
      <c r="CW331" s="14">
        <f t="shared" si="310"/>
        <v>4</v>
      </c>
      <c r="CX331" s="81"/>
      <c r="CY331" s="9">
        <f>VLOOKUP($C331, Table3[#All], 60, 0)</f>
        <v>0</v>
      </c>
      <c r="CZ331" s="9">
        <f>VLOOKUP($C331, Table3[#All], 61, 0)</f>
        <v>0.10529999999999999</v>
      </c>
      <c r="DA331" s="9">
        <f>VLOOKUP($C331, Table3[#All], 62, 0)</f>
        <v>0.89469999999999994</v>
      </c>
      <c r="DB331" s="9">
        <f>VLOOKUP($C331, Table3[#All], 63, 0)</f>
        <v>0</v>
      </c>
      <c r="DC331" s="9">
        <f>VLOOKUP($C331, Table3[#All], 64, 0)</f>
        <v>0</v>
      </c>
      <c r="DD331" s="10">
        <f t="shared" si="311"/>
        <v>3</v>
      </c>
      <c r="DE331" s="11"/>
      <c r="DF331" s="9">
        <f>VLOOKUP($C331, Table3[#All], 65, 0)</f>
        <v>0.21050000000000002</v>
      </c>
      <c r="DG331" s="9"/>
      <c r="DH331" s="9">
        <f>VLOOKUP($C331, Table3[#All], 66, 0)</f>
        <v>0.42109999999999997</v>
      </c>
      <c r="DI331" s="9"/>
      <c r="DJ331" s="9">
        <f>VLOOKUP($C331, Table3[#All], 67, 0)</f>
        <v>0.36840000000000006</v>
      </c>
      <c r="DK331" s="14">
        <f t="shared" si="312"/>
        <v>5</v>
      </c>
      <c r="DL331" s="11"/>
      <c r="DM331" s="9">
        <f>VLOOKUP($C331, Table3[#All], 68, 0)</f>
        <v>0.94739999999999991</v>
      </c>
      <c r="DN331" s="9"/>
      <c r="DO331" s="9">
        <f>VLOOKUP($C331, Table3[#All], 69, 0)</f>
        <v>5.2600000000000001E-2</v>
      </c>
      <c r="DP331" s="9">
        <f>VLOOKUP($C331, Table3[#All], 70, 0)</f>
        <v>0</v>
      </c>
      <c r="DQ331" s="9"/>
      <c r="DR331" s="14">
        <f t="shared" si="313"/>
        <v>1</v>
      </c>
      <c r="DS331" s="11"/>
      <c r="DT331" s="9">
        <f>VLOOKUP($C331, Table3[#All], 71, 0)</f>
        <v>0</v>
      </c>
      <c r="DU331" s="9">
        <f>VLOOKUP($C331, Table3[#All], 72, 0)</f>
        <v>0.21050000000000002</v>
      </c>
      <c r="DV331" s="9">
        <f>VLOOKUP($C331, Table3[#All], 73, 0)</f>
        <v>0.47369999999999995</v>
      </c>
      <c r="DW331" s="9">
        <f>VLOOKUP($C331, Table3[#All], 74, 0)</f>
        <v>0.31579999999999997</v>
      </c>
      <c r="DX331" s="9">
        <f>VLOOKUP($C331, Table3[#All], 75, 0)</f>
        <v>0</v>
      </c>
      <c r="DY331" s="12">
        <f t="shared" si="302"/>
        <v>4</v>
      </c>
      <c r="DZ331" s="11"/>
      <c r="EA331" s="9">
        <f>VLOOKUP($C331, Table3[#All], 76, 0)</f>
        <v>1</v>
      </c>
      <c r="EB331" s="9">
        <f>VLOOKUP($C331, Table3[#All], 77, 0)</f>
        <v>0</v>
      </c>
      <c r="EC331" s="9">
        <f>VLOOKUP($C331, Table3[#All], 78, 0)</f>
        <v>0</v>
      </c>
      <c r="ED331" s="9">
        <f>VLOOKUP($C331, Table3[#All], 79, 0)</f>
        <v>0</v>
      </c>
      <c r="EE331" s="9">
        <f>VLOOKUP($C331, Table3[#All], 80, 0)</f>
        <v>0</v>
      </c>
      <c r="EF331" s="10">
        <f t="shared" si="314"/>
        <v>1</v>
      </c>
      <c r="EG331" s="9"/>
      <c r="EH331" s="9">
        <f>VLOOKUP($C331, Table3[#All], 81, 0)</f>
        <v>0</v>
      </c>
      <c r="EI331" s="9">
        <f>VLOOKUP($C331, Table3[#All], 82, 0)</f>
        <v>0</v>
      </c>
      <c r="EJ331" s="9">
        <f>VLOOKUP($C331, Table3[#All], 83, 0)</f>
        <v>0</v>
      </c>
      <c r="EK331" s="9">
        <f>VLOOKUP($C331, Table3[#All], 84, 0)</f>
        <v>1</v>
      </c>
      <c r="EL331" s="9">
        <f>VLOOKUP($C331, Table3[#All], 85, 0)</f>
        <v>0</v>
      </c>
      <c r="EM331" s="14">
        <f t="shared" si="315"/>
        <v>4</v>
      </c>
      <c r="EN331" s="11"/>
      <c r="EO331" s="9">
        <f>VLOOKUP($C331, Table3[#All], 86, 0)</f>
        <v>1</v>
      </c>
      <c r="EP331" s="9"/>
      <c r="EQ331" s="9">
        <f>VLOOKUP($C331, Table3[#All], 87, 0)</f>
        <v>0</v>
      </c>
      <c r="ER331" s="9"/>
      <c r="ES331" s="9"/>
      <c r="ET331" s="14">
        <f t="shared" si="316"/>
        <v>1</v>
      </c>
      <c r="EU331" s="11"/>
      <c r="EV331" s="9">
        <f>VLOOKUP($C331, Table3[#All], 88, 0)</f>
        <v>1</v>
      </c>
      <c r="EW331" s="9">
        <f>VLOOKUP($C331, Table3[#All], 89, 0)</f>
        <v>0</v>
      </c>
      <c r="EX331" s="9">
        <f>VLOOKUP($C331, Table3[#All], 90, 0)</f>
        <v>0</v>
      </c>
      <c r="EY331" s="9">
        <f>VLOOKUP($C331, Table3[#All], 91, 0)</f>
        <v>0</v>
      </c>
      <c r="EZ331" s="9">
        <f>VLOOKUP($C331, Table3[#All], 92, 0)</f>
        <v>0</v>
      </c>
      <c r="FA331" s="12">
        <f t="shared" si="317"/>
        <v>1</v>
      </c>
      <c r="FB331" s="11"/>
      <c r="FC331" s="9">
        <f>VLOOKUP($C331, Table3[#All], 93, 0)</f>
        <v>0</v>
      </c>
      <c r="FD331" s="9">
        <f>VLOOKUP($C331, Table3[#All], 94, 0)</f>
        <v>0.31579999999999997</v>
      </c>
      <c r="FE331" s="9">
        <f>VLOOKUP($C331, Table3[#All], 95, 0)</f>
        <v>0.68420000000000003</v>
      </c>
      <c r="FF331" s="9">
        <f>VLOOKUP($C331, Table3[#All], 96, 0)</f>
        <v>0</v>
      </c>
      <c r="FG331" s="9"/>
      <c r="FH331" s="10">
        <f t="shared" si="318"/>
        <v>3</v>
      </c>
      <c r="FI331" s="11"/>
      <c r="FJ331" s="9">
        <f>VLOOKUP($C331, Table3[#All], 97, 0)</f>
        <v>0</v>
      </c>
      <c r="FK331" s="9">
        <f>VLOOKUP($C331, Table3[#All], 98, 0)</f>
        <v>0</v>
      </c>
      <c r="FL331" s="9">
        <f>VLOOKUP($C331, Table3[#All], 99, 0)</f>
        <v>0</v>
      </c>
      <c r="FM331" s="9">
        <f>VLOOKUP($C331, Table3[#All], 100, 0)</f>
        <v>0</v>
      </c>
      <c r="FN331" s="9">
        <f>VLOOKUP($C331, Table3[#All], 101, 0)</f>
        <v>1</v>
      </c>
      <c r="FO331" s="14">
        <f t="shared" si="319"/>
        <v>5</v>
      </c>
      <c r="FP331" s="11"/>
      <c r="FQ331" s="9">
        <f>VLOOKUP($C331, Table3[#All], 102, 0)</f>
        <v>0.21050000000000002</v>
      </c>
      <c r="FR331" s="9">
        <f>VLOOKUP($C331, Table3[#All], 103, 0)</f>
        <v>0.78949999999999998</v>
      </c>
      <c r="FS331" s="9">
        <f>VLOOKUP($C331, Table3[#All], 104, 0)</f>
        <v>0</v>
      </c>
      <c r="FT331" s="9">
        <f>VLOOKUP($C331, Table3[#All], 105, 0)</f>
        <v>0</v>
      </c>
      <c r="FU331" s="9">
        <v>0</v>
      </c>
      <c r="FV331" s="10">
        <f t="shared" si="320"/>
        <v>2</v>
      </c>
      <c r="FW331" s="11"/>
      <c r="FX331" s="9">
        <f>VLOOKUP($C331, Table3[#All], 106, 0)</f>
        <v>0.31579999999999997</v>
      </c>
      <c r="FY331" s="9"/>
      <c r="FZ331" s="9">
        <f>VLOOKUP($C331, Table3[#All], 107, 0)</f>
        <v>0.42109999999999997</v>
      </c>
      <c r="GA331" s="9">
        <f>VLOOKUP($C331, Table3[#All], 108, 0)</f>
        <v>0.26319999999999999</v>
      </c>
      <c r="GB331" s="9"/>
      <c r="GC331" s="10">
        <f t="shared" si="337"/>
        <v>4</v>
      </c>
      <c r="GD331" s="81"/>
      <c r="GE331" s="9">
        <f>VLOOKUP($C331, Table3[#All], 109, 0)</f>
        <v>0</v>
      </c>
      <c r="GF331" s="9">
        <f>VLOOKUP($C331, Table3[#All], 110, 0)</f>
        <v>1</v>
      </c>
      <c r="GG331" s="9">
        <f>VLOOKUP($C331, Table3[#All], 111, 0)</f>
        <v>0</v>
      </c>
      <c r="GH331" s="9"/>
      <c r="GI331" s="9">
        <f>VLOOKUP($C331, Table3[#All], 112, 0)</f>
        <v>0</v>
      </c>
      <c r="GJ331" s="12">
        <f t="shared" si="321"/>
        <v>2</v>
      </c>
      <c r="GK331" s="11"/>
      <c r="GL331" s="9">
        <f>VLOOKUP($C331, Table3[#All], 113, 0)</f>
        <v>0</v>
      </c>
      <c r="GM331" s="9">
        <f>VLOOKUP($C331, Table3[#All], 114, 0)</f>
        <v>5.2600000000000001E-2</v>
      </c>
      <c r="GN331" s="9">
        <f>VLOOKUP($C331, Table3[#All], 115, 0)</f>
        <v>0.52629999999999999</v>
      </c>
      <c r="GO331" s="9">
        <f>VLOOKUP($C331, Table3[#All], 116, 0)</f>
        <v>0.42109999999999997</v>
      </c>
      <c r="GP331" s="9"/>
      <c r="GQ331" s="10">
        <f t="shared" si="322"/>
        <v>4</v>
      </c>
      <c r="GR331" s="11"/>
      <c r="GS331" s="9">
        <f>VLOOKUP($C331, Table2[#All], 3, 0)</f>
        <v>0</v>
      </c>
      <c r="GT331" s="9">
        <f>VLOOKUP($C331, Table2[#All], 4, 0)</f>
        <v>0</v>
      </c>
      <c r="GU331" s="9">
        <f>VLOOKUP($C331, Table2[#All], 5, 0)</f>
        <v>1</v>
      </c>
      <c r="GV331" s="9">
        <f>VLOOKUP($C331, Table2[#All], 6, 0)</f>
        <v>0</v>
      </c>
      <c r="GW331" s="9">
        <f>VLOOKUP($C331, Table2[#All], 7, 0)</f>
        <v>0</v>
      </c>
      <c r="GX331" s="10">
        <f t="shared" si="323"/>
        <v>3</v>
      </c>
      <c r="GY331" s="11"/>
      <c r="GZ331" s="9">
        <v>0</v>
      </c>
      <c r="HA331" s="9">
        <v>0</v>
      </c>
      <c r="HB331" s="9">
        <v>0</v>
      </c>
      <c r="HC331" s="9">
        <v>1</v>
      </c>
      <c r="HD331" s="9"/>
      <c r="HE331" s="10">
        <f t="shared" si="324"/>
        <v>4</v>
      </c>
      <c r="HF331" s="11"/>
      <c r="HG331" s="9">
        <f>VLOOKUP($C331, Table5[#All], 2, 0)</f>
        <v>0</v>
      </c>
      <c r="HH331" s="9">
        <f>VLOOKUP($C331, Table5[#All], 3, 0)</f>
        <v>0</v>
      </c>
      <c r="HI331" s="9">
        <f>VLOOKUP($C331, Table5[#All], 4, 0)</f>
        <v>0</v>
      </c>
      <c r="HJ331" s="9">
        <f>VLOOKUP($C331, Table5[#All], 5, 0)</f>
        <v>0</v>
      </c>
      <c r="HK331" s="9">
        <f>VLOOKUP($C331, Table5[#All], 6, 0)</f>
        <v>1</v>
      </c>
      <c r="HL331" s="10">
        <f t="shared" si="325"/>
        <v>5</v>
      </c>
      <c r="HM331" s="11"/>
      <c r="HN331" s="9">
        <f>VLOOKUP($C331, Table5[#All], 7, 0)</f>
        <v>0</v>
      </c>
      <c r="HO331" s="9">
        <f>VLOOKUP($C331, Table5[#All], 8, 0)</f>
        <v>0</v>
      </c>
      <c r="HP331" s="9">
        <f>VLOOKUP($C331, Table5[#All], 9, 0)</f>
        <v>0</v>
      </c>
      <c r="HQ331" s="9">
        <f>VLOOKUP($C331, Table5[#All], 10, 0)</f>
        <v>1</v>
      </c>
      <c r="HR331" s="9">
        <f>VLOOKUP($C331, Table5[#All], 11, 0)</f>
        <v>0</v>
      </c>
      <c r="HS331" s="10">
        <f t="shared" si="326"/>
        <v>4</v>
      </c>
      <c r="HT331" s="11"/>
      <c r="HU331" s="9">
        <f>VLOOKUP($C331, Table5[#All], 12, 0)</f>
        <v>1</v>
      </c>
      <c r="HV331" s="9">
        <f>VLOOKUP($C331, Table5[#All], 13, 0)</f>
        <v>0</v>
      </c>
      <c r="HW331" s="9">
        <f>VLOOKUP($C331, Table5[#All], 14, 0)</f>
        <v>0</v>
      </c>
      <c r="HX331" s="9">
        <f>VLOOKUP($C331, Table5[#All], 15, 0)</f>
        <v>0</v>
      </c>
      <c r="HY331" s="9">
        <f>VLOOKUP($C331, Table5[#All], 16, 0)</f>
        <v>0</v>
      </c>
      <c r="HZ331" s="10">
        <f t="shared" si="327"/>
        <v>1</v>
      </c>
      <c r="IA331" s="11"/>
      <c r="IB331" s="9">
        <f>VLOOKUP($C331, Table5[#All], 17, 0)</f>
        <v>1</v>
      </c>
      <c r="IC331" s="9">
        <f>VLOOKUP($C331, Table5[#All], 18, 0)</f>
        <v>0</v>
      </c>
      <c r="ID331" s="9">
        <f>VLOOKUP($C331, Table5[#All], 19, 0)</f>
        <v>0</v>
      </c>
      <c r="IE331" s="9">
        <f>VLOOKUP($C331, Table5[#All], 20, 0)</f>
        <v>0</v>
      </c>
      <c r="IF331" s="9">
        <f>VLOOKUP($C331, Table5[#All], 21, 0)</f>
        <v>0</v>
      </c>
      <c r="IG331" s="10">
        <f t="shared" si="328"/>
        <v>1</v>
      </c>
      <c r="IH331" s="11"/>
      <c r="II331" s="9">
        <f>VLOOKUP($C331, Table5[#All], 22, 0)</f>
        <v>1</v>
      </c>
      <c r="IJ331" s="9">
        <f>VLOOKUP($C331, Table5[#All], 23, 0)</f>
        <v>0</v>
      </c>
      <c r="IK331" s="9">
        <f>VLOOKUP($C331, Table5[#All], 24, 0)</f>
        <v>0</v>
      </c>
      <c r="IL331" s="9">
        <f>VLOOKUP($C331, Table5[#All], 25, 0)</f>
        <v>0</v>
      </c>
      <c r="IM331" s="9">
        <f>VLOOKUP($C331, Table5[#All], 26, 0)</f>
        <v>0</v>
      </c>
      <c r="IN331" s="10">
        <f t="shared" si="329"/>
        <v>1</v>
      </c>
      <c r="IO331" s="11"/>
      <c r="IP331" s="9">
        <v>1</v>
      </c>
      <c r="IQ331" s="9">
        <v>0</v>
      </c>
      <c r="IR331" s="9">
        <v>0</v>
      </c>
      <c r="IS331" s="9">
        <v>0</v>
      </c>
      <c r="IT331" s="9">
        <v>0</v>
      </c>
      <c r="IU331" s="10">
        <f t="shared" si="330"/>
        <v>1</v>
      </c>
      <c r="IV331" s="82"/>
    </row>
    <row r="332" spans="1:256" ht="16.3" thickTop="1" thickBot="1" x14ac:dyDescent="0.35">
      <c r="A332" s="16" t="s">
        <v>808</v>
      </c>
      <c r="B332" s="16" t="s">
        <v>813</v>
      </c>
      <c r="C332" s="16" t="s">
        <v>814</v>
      </c>
      <c r="D332" s="11"/>
      <c r="E332" s="9">
        <f>VLOOKUP($C332, Table3[#All], 2, 0)</f>
        <v>0</v>
      </c>
      <c r="F332" s="9"/>
      <c r="G332" s="9">
        <f>VLOOKUP($C332, Table3[#All], 3, 0)</f>
        <v>0.05</v>
      </c>
      <c r="H332" s="9">
        <f>VLOOKUP($C332, Table3[#All], 4, 0)</f>
        <v>0.95</v>
      </c>
      <c r="I332" s="9">
        <f>VLOOKUP($C332, Table3[#All], 5, 0)</f>
        <v>0</v>
      </c>
      <c r="J332" s="10">
        <f t="shared" si="331"/>
        <v>4</v>
      </c>
      <c r="K332" s="11"/>
      <c r="L332" s="9">
        <f>VLOOKUP($C332, Table3[#All], 6, 0)</f>
        <v>0</v>
      </c>
      <c r="M332" s="9"/>
      <c r="N332" s="9">
        <f>VLOOKUP($C332, Table3[#All], 7, 0)</f>
        <v>0</v>
      </c>
      <c r="O332" s="9">
        <f>VLOOKUP($C332, Table3[#All], 8, 0)</f>
        <v>1</v>
      </c>
      <c r="P332" s="9">
        <f>VLOOKUP($C332, Table3[#All], 9, 0)</f>
        <v>0</v>
      </c>
      <c r="Q332" s="10">
        <f t="shared" si="332"/>
        <v>4</v>
      </c>
      <c r="R332" s="11"/>
      <c r="S332" s="9">
        <f>VLOOKUP($C332, Table3[#All], 10, 0)</f>
        <v>0</v>
      </c>
      <c r="T332" s="9">
        <f>VLOOKUP($C332, Table3[#All], 11, 0)</f>
        <v>0.4</v>
      </c>
      <c r="U332" s="9">
        <f>VLOOKUP($C332, Table3[#All], 12, 0)</f>
        <v>0.5</v>
      </c>
      <c r="V332" s="9">
        <f>VLOOKUP($C332, Table3[#All], 13, 0)</f>
        <v>0.1</v>
      </c>
      <c r="W332" s="9">
        <f>VLOOKUP($C332, Table3[#All], 14, 0)</f>
        <v>0</v>
      </c>
      <c r="X332" s="10">
        <f t="shared" si="333"/>
        <v>3</v>
      </c>
      <c r="Y332" s="11"/>
      <c r="Z332" s="9">
        <f>VLOOKUP($C332, Table3[#All], 15, 0)</f>
        <v>0</v>
      </c>
      <c r="AA332" s="9">
        <f>VLOOKUP($C332, Table3[#All], 16, 0)</f>
        <v>0.4</v>
      </c>
      <c r="AB332" s="9">
        <f>VLOOKUP($C332, Table3[#All], 17, 0)</f>
        <v>0.6</v>
      </c>
      <c r="AC332" s="9">
        <f>VLOOKUP($C332, Table3[#All], 18, 0)</f>
        <v>0</v>
      </c>
      <c r="AD332" s="9">
        <f>VLOOKUP($C332, Table3[#All], 19, 0)</f>
        <v>0</v>
      </c>
      <c r="AE332" s="10">
        <f t="shared" si="303"/>
        <v>3</v>
      </c>
      <c r="AF332" s="11"/>
      <c r="AG332" s="9">
        <f>VLOOKUP($C332, Table3[#All], 20, 0)</f>
        <v>0.16670000000000001</v>
      </c>
      <c r="AH332" s="9">
        <f>VLOOKUP($C332, Table3[#All], 21, 0)</f>
        <v>0.83329999999999993</v>
      </c>
      <c r="AI332" s="9">
        <f>VLOOKUP($C332, Table3[#All], 22, 0)</f>
        <v>0</v>
      </c>
      <c r="AJ332" s="9"/>
      <c r="AK332" s="9"/>
      <c r="AL332" s="10">
        <f t="shared" si="304"/>
        <v>2</v>
      </c>
      <c r="AM332" s="11"/>
      <c r="AN332" s="9">
        <f>VLOOKUP($C332, Table3[#All], 23, 0)</f>
        <v>1</v>
      </c>
      <c r="AO332" s="9">
        <f>VLOOKUP($C332, Table3[#All], 24, 0)</f>
        <v>0</v>
      </c>
      <c r="AP332" s="9">
        <f>VLOOKUP($C332, Table3[#All], 25, 0)</f>
        <v>0</v>
      </c>
      <c r="AQ332" s="9">
        <f>VLOOKUP($C332, Table3[#All], 26, 0)</f>
        <v>0</v>
      </c>
      <c r="AR332" s="9"/>
      <c r="AS332" s="12">
        <f t="shared" si="305"/>
        <v>1</v>
      </c>
      <c r="AT332" s="11"/>
      <c r="AU332" s="9">
        <f>VLOOKUP($C332, Table3[#All], 27, 0)</f>
        <v>0.9</v>
      </c>
      <c r="AV332" s="9">
        <f>VLOOKUP($C332, Table3[#All], 28, 0)</f>
        <v>0.1</v>
      </c>
      <c r="AW332" s="9">
        <f>VLOOKUP($C332, Table3[#All], 29, 0)</f>
        <v>0</v>
      </c>
      <c r="AX332" s="9"/>
      <c r="AY332" s="9"/>
      <c r="AZ332" s="10">
        <f t="shared" si="334"/>
        <v>1</v>
      </c>
      <c r="BA332" s="11"/>
      <c r="BB332" s="9">
        <f>VLOOKUP($C332, Table3[#All], 30, 0)</f>
        <v>0.45</v>
      </c>
      <c r="BC332" s="9">
        <f>VLOOKUP($C332, Table3[#All], 31, 0)</f>
        <v>0.55000000000000004</v>
      </c>
      <c r="BD332" s="9">
        <f>VLOOKUP($C332, Table3[#All], 32, 0)</f>
        <v>0</v>
      </c>
      <c r="BE332" s="9">
        <f>VLOOKUP($C332, Table3[#All], 33, 0)</f>
        <v>0</v>
      </c>
      <c r="BF332" s="9"/>
      <c r="BG332" s="10">
        <f t="shared" si="335"/>
        <v>2</v>
      </c>
      <c r="BH332" s="81"/>
      <c r="BI332" s="9">
        <f>VLOOKUP($C332, Table3[#All], 34, 0)</f>
        <v>0</v>
      </c>
      <c r="BJ332" s="9">
        <f>VLOOKUP($C332, Table3[#All], 35, 0)</f>
        <v>0</v>
      </c>
      <c r="BK332" s="9">
        <f>VLOOKUP($C332, Table3[#All], 36, 0)</f>
        <v>0</v>
      </c>
      <c r="BL332" s="9">
        <f>VLOOKUP($C332, Table3[#All], 37, 0)</f>
        <v>0</v>
      </c>
      <c r="BM332" s="9">
        <f>VLOOKUP($C332, Table3[#All], 38, 0)</f>
        <v>0</v>
      </c>
      <c r="BN332" s="10" t="str">
        <f t="shared" si="336"/>
        <v>N/A</v>
      </c>
      <c r="BO332" s="11"/>
      <c r="BP332" s="9">
        <f>VLOOKUP($C332, Table3[#All], 39, 0)</f>
        <v>0.4</v>
      </c>
      <c r="BQ332" s="9">
        <f>VLOOKUP($C332, Table3[#All], 40, 0)</f>
        <v>0.4</v>
      </c>
      <c r="BR332" s="9">
        <f>VLOOKUP($C332, Table3[#All], 41, 0)</f>
        <v>0.2</v>
      </c>
      <c r="BS332" s="9">
        <f>VLOOKUP($C332, Table3[#All], 42, 0)</f>
        <v>0</v>
      </c>
      <c r="BT332" s="9"/>
      <c r="BU332" s="10">
        <f t="shared" si="306"/>
        <v>2</v>
      </c>
      <c r="BV332" s="11"/>
      <c r="BW332" s="9">
        <f>VLOOKUP($C332, Table3[#All], 43, 0)</f>
        <v>0.1</v>
      </c>
      <c r="BX332" s="9">
        <f>VLOOKUP($C332, Table3[#All], 44, 0)</f>
        <v>0.9</v>
      </c>
      <c r="BY332" s="9">
        <f>VLOOKUP($C332, Table3[#All], 45, 0)</f>
        <v>0</v>
      </c>
      <c r="BZ332" s="9"/>
      <c r="CA332" s="9"/>
      <c r="CB332" s="10">
        <f t="shared" si="307"/>
        <v>2</v>
      </c>
      <c r="CC332" s="81"/>
      <c r="CD332" s="9">
        <f>VLOOKUP($C332, Table3[#All], 46, 0)</f>
        <v>1</v>
      </c>
      <c r="CE332" s="9">
        <f>VLOOKUP($C332, Table3[#All], 47, 0)</f>
        <v>0</v>
      </c>
      <c r="CF332" s="9">
        <f>VLOOKUP($C332, Table3[#All], 48, 0)</f>
        <v>0</v>
      </c>
      <c r="CG332" s="9">
        <f>VLOOKUP($C332, Table3[#All], 49, 0)</f>
        <v>0</v>
      </c>
      <c r="CH332" s="9">
        <f>VLOOKUP($C332, Table3[#All], 50, 0)</f>
        <v>0</v>
      </c>
      <c r="CI332" s="12">
        <f t="shared" si="308"/>
        <v>1</v>
      </c>
      <c r="CJ332" s="13"/>
      <c r="CK332" s="9">
        <f>VLOOKUP($C332, Table3[#All], 51, 0)</f>
        <v>0</v>
      </c>
      <c r="CL332" s="9">
        <f>VLOOKUP($C332, Table3[#All], 52, 0)</f>
        <v>1</v>
      </c>
      <c r="CM332" s="9">
        <f>VLOOKUP($C332, Table3[#All], 53, 0)</f>
        <v>0</v>
      </c>
      <c r="CN332" s="9">
        <f>VLOOKUP($C332, Table3[#All], 54, 0)</f>
        <v>0</v>
      </c>
      <c r="CO332" s="9"/>
      <c r="CP332" s="10">
        <f t="shared" si="309"/>
        <v>2</v>
      </c>
      <c r="CQ332" s="11"/>
      <c r="CR332" s="9">
        <f>VLOOKUP($C332, Table3[#All], 55, 0)</f>
        <v>0.25</v>
      </c>
      <c r="CS332" s="9">
        <f>VLOOKUP($C332, Table3[#All], 56, 0)</f>
        <v>0</v>
      </c>
      <c r="CT332" s="9">
        <f>VLOOKUP($C332, Table3[#All], 57, 0)</f>
        <v>0.1</v>
      </c>
      <c r="CU332" s="9">
        <f>VLOOKUP($C332, Table3[#All], 58, 0)</f>
        <v>0.5</v>
      </c>
      <c r="CV332" s="9">
        <f>VLOOKUP($C332, Table3[#All], 59, 0)</f>
        <v>0.15</v>
      </c>
      <c r="CW332" s="14">
        <f t="shared" si="310"/>
        <v>4</v>
      </c>
      <c r="CX332" s="81"/>
      <c r="CY332" s="9">
        <f>VLOOKUP($C332, Table3[#All], 60, 0)</f>
        <v>0</v>
      </c>
      <c r="CZ332" s="9">
        <f>VLOOKUP($C332, Table3[#All], 61, 0)</f>
        <v>0.3</v>
      </c>
      <c r="DA332" s="9">
        <f>VLOOKUP($C332, Table3[#All], 62, 0)</f>
        <v>0.7</v>
      </c>
      <c r="DB332" s="9">
        <f>VLOOKUP($C332, Table3[#All], 63, 0)</f>
        <v>0</v>
      </c>
      <c r="DC332" s="9">
        <f>VLOOKUP($C332, Table3[#All], 64, 0)</f>
        <v>0</v>
      </c>
      <c r="DD332" s="10">
        <f t="shared" si="311"/>
        <v>3</v>
      </c>
      <c r="DE332" s="11"/>
      <c r="DF332" s="9">
        <f>VLOOKUP($C332, Table3[#All], 65, 0)</f>
        <v>0.35</v>
      </c>
      <c r="DG332" s="9"/>
      <c r="DH332" s="9">
        <f>VLOOKUP($C332, Table3[#All], 66, 0)</f>
        <v>0.6</v>
      </c>
      <c r="DI332" s="9"/>
      <c r="DJ332" s="9">
        <f>VLOOKUP($C332, Table3[#All], 67, 0)</f>
        <v>0.05</v>
      </c>
      <c r="DK332" s="14">
        <f t="shared" si="312"/>
        <v>3</v>
      </c>
      <c r="DL332" s="11"/>
      <c r="DM332" s="9">
        <f>VLOOKUP($C332, Table3[#All], 68, 0)</f>
        <v>1</v>
      </c>
      <c r="DN332" s="9"/>
      <c r="DO332" s="9">
        <f>VLOOKUP($C332, Table3[#All], 69, 0)</f>
        <v>0</v>
      </c>
      <c r="DP332" s="9">
        <f>VLOOKUP($C332, Table3[#All], 70, 0)</f>
        <v>0</v>
      </c>
      <c r="DQ332" s="9"/>
      <c r="DR332" s="14">
        <f t="shared" si="313"/>
        <v>1</v>
      </c>
      <c r="DS332" s="11"/>
      <c r="DT332" s="9">
        <f>VLOOKUP($C332, Table3[#All], 71, 0)</f>
        <v>0</v>
      </c>
      <c r="DU332" s="9">
        <f>VLOOKUP($C332, Table3[#All], 72, 0)</f>
        <v>0.2</v>
      </c>
      <c r="DV332" s="9">
        <f>VLOOKUP($C332, Table3[#All], 73, 0)</f>
        <v>0.3</v>
      </c>
      <c r="DW332" s="9">
        <f>VLOOKUP($C332, Table3[#All], 74, 0)</f>
        <v>0.5</v>
      </c>
      <c r="DX332" s="9">
        <f>VLOOKUP($C332, Table3[#All], 75, 0)</f>
        <v>0</v>
      </c>
      <c r="DY332" s="12">
        <f t="shared" si="302"/>
        <v>4</v>
      </c>
      <c r="DZ332" s="11"/>
      <c r="EA332" s="9">
        <f>VLOOKUP($C332, Table3[#All], 76, 0)</f>
        <v>1</v>
      </c>
      <c r="EB332" s="9">
        <f>VLOOKUP($C332, Table3[#All], 77, 0)</f>
        <v>0</v>
      </c>
      <c r="EC332" s="9">
        <f>VLOOKUP($C332, Table3[#All], 78, 0)</f>
        <v>0</v>
      </c>
      <c r="ED332" s="9">
        <f>VLOOKUP($C332, Table3[#All], 79, 0)</f>
        <v>0</v>
      </c>
      <c r="EE332" s="9">
        <f>VLOOKUP($C332, Table3[#All], 80, 0)</f>
        <v>0</v>
      </c>
      <c r="EF332" s="10">
        <f t="shared" si="314"/>
        <v>1</v>
      </c>
      <c r="EG332" s="9"/>
      <c r="EH332" s="9">
        <f>VLOOKUP($C332, Table3[#All], 81, 0)</f>
        <v>0</v>
      </c>
      <c r="EI332" s="9">
        <f>VLOOKUP($C332, Table3[#All], 82, 0)</f>
        <v>0</v>
      </c>
      <c r="EJ332" s="9">
        <f>VLOOKUP($C332, Table3[#All], 83, 0)</f>
        <v>0</v>
      </c>
      <c r="EK332" s="9">
        <f>VLOOKUP($C332, Table3[#All], 84, 0)</f>
        <v>1</v>
      </c>
      <c r="EL332" s="9">
        <f>VLOOKUP($C332, Table3[#All], 85, 0)</f>
        <v>0</v>
      </c>
      <c r="EM332" s="14">
        <f t="shared" si="315"/>
        <v>4</v>
      </c>
      <c r="EN332" s="11"/>
      <c r="EO332" s="9">
        <f>VLOOKUP($C332, Table3[#All], 86, 0)</f>
        <v>0.95</v>
      </c>
      <c r="EP332" s="9"/>
      <c r="EQ332" s="9">
        <f>VLOOKUP($C332, Table3[#All], 87, 0)</f>
        <v>0.05</v>
      </c>
      <c r="ER332" s="9"/>
      <c r="ES332" s="9"/>
      <c r="ET332" s="14">
        <f t="shared" si="316"/>
        <v>1</v>
      </c>
      <c r="EU332" s="11"/>
      <c r="EV332" s="9">
        <f>VLOOKUP($C332, Table3[#All], 88, 0)</f>
        <v>1</v>
      </c>
      <c r="EW332" s="9">
        <f>VLOOKUP($C332, Table3[#All], 89, 0)</f>
        <v>0</v>
      </c>
      <c r="EX332" s="9">
        <f>VLOOKUP($C332, Table3[#All], 90, 0)</f>
        <v>0</v>
      </c>
      <c r="EY332" s="9">
        <f>VLOOKUP($C332, Table3[#All], 91, 0)</f>
        <v>0</v>
      </c>
      <c r="EZ332" s="9">
        <f>VLOOKUP($C332, Table3[#All], 92, 0)</f>
        <v>0</v>
      </c>
      <c r="FA332" s="12">
        <f t="shared" si="317"/>
        <v>1</v>
      </c>
      <c r="FB332" s="11"/>
      <c r="FC332" s="9">
        <f>VLOOKUP($C332, Table3[#All], 93, 0)</f>
        <v>0</v>
      </c>
      <c r="FD332" s="9">
        <f>VLOOKUP($C332, Table3[#All], 94, 0)</f>
        <v>0.25</v>
      </c>
      <c r="FE332" s="9">
        <f>VLOOKUP($C332, Table3[#All], 95, 0)</f>
        <v>0.75</v>
      </c>
      <c r="FF332" s="9">
        <f>VLOOKUP($C332, Table3[#All], 96, 0)</f>
        <v>0</v>
      </c>
      <c r="FG332" s="9"/>
      <c r="FH332" s="10">
        <f t="shared" si="318"/>
        <v>3</v>
      </c>
      <c r="FI332" s="11"/>
      <c r="FJ332" s="9">
        <f>VLOOKUP($C332, Table3[#All], 97, 0)</f>
        <v>0</v>
      </c>
      <c r="FK332" s="9">
        <f>VLOOKUP($C332, Table3[#All], 98, 0)</f>
        <v>0</v>
      </c>
      <c r="FL332" s="9">
        <f>VLOOKUP($C332, Table3[#All], 99, 0)</f>
        <v>0</v>
      </c>
      <c r="FM332" s="9">
        <f>VLOOKUP($C332, Table3[#All], 100, 0)</f>
        <v>0</v>
      </c>
      <c r="FN332" s="9">
        <f>VLOOKUP($C332, Table3[#All], 101, 0)</f>
        <v>1</v>
      </c>
      <c r="FO332" s="14">
        <f t="shared" si="319"/>
        <v>5</v>
      </c>
      <c r="FP332" s="11"/>
      <c r="FQ332" s="9">
        <f>VLOOKUP($C332, Table3[#All], 102, 0)</f>
        <v>0.15</v>
      </c>
      <c r="FR332" s="9">
        <f>VLOOKUP($C332, Table3[#All], 103, 0)</f>
        <v>0.85</v>
      </c>
      <c r="FS332" s="9">
        <f>VLOOKUP($C332, Table3[#All], 104, 0)</f>
        <v>0</v>
      </c>
      <c r="FT332" s="9">
        <f>VLOOKUP($C332, Table3[#All], 105, 0)</f>
        <v>0</v>
      </c>
      <c r="FU332" s="9">
        <v>0</v>
      </c>
      <c r="FV332" s="10">
        <f t="shared" si="320"/>
        <v>2</v>
      </c>
      <c r="FW332" s="11"/>
      <c r="FX332" s="9">
        <f>VLOOKUP($C332, Table3[#All], 106, 0)</f>
        <v>0.15</v>
      </c>
      <c r="FY332" s="9"/>
      <c r="FZ332" s="9">
        <f>VLOOKUP($C332, Table3[#All], 107, 0)</f>
        <v>0.5</v>
      </c>
      <c r="GA332" s="9">
        <f>VLOOKUP($C332, Table3[#All], 108, 0)</f>
        <v>0.35</v>
      </c>
      <c r="GB332" s="9"/>
      <c r="GC332" s="10">
        <f t="shared" si="337"/>
        <v>4</v>
      </c>
      <c r="GD332" s="81"/>
      <c r="GE332" s="9">
        <f>VLOOKUP($C332, Table3[#All], 109, 0)</f>
        <v>0</v>
      </c>
      <c r="GF332" s="9">
        <f>VLOOKUP($C332, Table3[#All], 110, 0)</f>
        <v>1</v>
      </c>
      <c r="GG332" s="9">
        <f>VLOOKUP($C332, Table3[#All], 111, 0)</f>
        <v>0</v>
      </c>
      <c r="GH332" s="9"/>
      <c r="GI332" s="9">
        <f>VLOOKUP($C332, Table3[#All], 112, 0)</f>
        <v>0</v>
      </c>
      <c r="GJ332" s="12">
        <f t="shared" si="321"/>
        <v>2</v>
      </c>
      <c r="GK332" s="11"/>
      <c r="GL332" s="9">
        <f>VLOOKUP($C332, Table3[#All], 113, 0)</f>
        <v>0</v>
      </c>
      <c r="GM332" s="9">
        <f>VLOOKUP($C332, Table3[#All], 114, 0)</f>
        <v>0</v>
      </c>
      <c r="GN332" s="9">
        <f>VLOOKUP($C332, Table3[#All], 115, 0)</f>
        <v>0.45</v>
      </c>
      <c r="GO332" s="9">
        <f>VLOOKUP($C332, Table3[#All], 116, 0)</f>
        <v>0.55000000000000004</v>
      </c>
      <c r="GP332" s="9"/>
      <c r="GQ332" s="10">
        <f t="shared" si="322"/>
        <v>4</v>
      </c>
      <c r="GR332" s="11"/>
      <c r="GS332" s="9">
        <f>VLOOKUP($C332, Table2[#All], 3, 0)</f>
        <v>0</v>
      </c>
      <c r="GT332" s="9">
        <f>VLOOKUP($C332, Table2[#All], 4, 0)</f>
        <v>0</v>
      </c>
      <c r="GU332" s="9">
        <f>VLOOKUP($C332, Table2[#All], 5, 0)</f>
        <v>1</v>
      </c>
      <c r="GV332" s="9">
        <f>VLOOKUP($C332, Table2[#All], 6, 0)</f>
        <v>0</v>
      </c>
      <c r="GW332" s="9">
        <f>VLOOKUP($C332, Table2[#All], 7, 0)</f>
        <v>0</v>
      </c>
      <c r="GX332" s="10">
        <f t="shared" si="323"/>
        <v>3</v>
      </c>
      <c r="GY332" s="11"/>
      <c r="GZ332" s="9">
        <v>0</v>
      </c>
      <c r="HA332" s="9">
        <v>0</v>
      </c>
      <c r="HB332" s="9">
        <v>0</v>
      </c>
      <c r="HC332" s="9">
        <v>1</v>
      </c>
      <c r="HD332" s="9"/>
      <c r="HE332" s="10">
        <f t="shared" si="324"/>
        <v>4</v>
      </c>
      <c r="HF332" s="11"/>
      <c r="HG332" s="9">
        <f>VLOOKUP($C332, Table5[#All], 2, 0)</f>
        <v>0</v>
      </c>
      <c r="HH332" s="9">
        <f>VLOOKUP($C332, Table5[#All], 3, 0)</f>
        <v>0</v>
      </c>
      <c r="HI332" s="9">
        <f>VLOOKUP($C332, Table5[#All], 4, 0)</f>
        <v>1</v>
      </c>
      <c r="HJ332" s="9">
        <f>VLOOKUP($C332, Table5[#All], 5, 0)</f>
        <v>0</v>
      </c>
      <c r="HK332" s="9">
        <f>VLOOKUP($C332, Table5[#All], 6, 0)</f>
        <v>0</v>
      </c>
      <c r="HL332" s="10">
        <f t="shared" si="325"/>
        <v>3</v>
      </c>
      <c r="HM332" s="11"/>
      <c r="HN332" s="9">
        <f>VLOOKUP($C332, Table5[#All], 7, 0)</f>
        <v>0</v>
      </c>
      <c r="HO332" s="9">
        <f>VLOOKUP($C332, Table5[#All], 8, 0)</f>
        <v>0</v>
      </c>
      <c r="HP332" s="9">
        <f>VLOOKUP($C332, Table5[#All], 9, 0)</f>
        <v>1</v>
      </c>
      <c r="HQ332" s="9">
        <f>VLOOKUP($C332, Table5[#All], 10, 0)</f>
        <v>0</v>
      </c>
      <c r="HR332" s="9">
        <f>VLOOKUP($C332, Table5[#All], 11, 0)</f>
        <v>0</v>
      </c>
      <c r="HS332" s="10">
        <f t="shared" si="326"/>
        <v>3</v>
      </c>
      <c r="HT332" s="11"/>
      <c r="HU332" s="9">
        <f>VLOOKUP($C332, Table5[#All], 12, 0)</f>
        <v>1</v>
      </c>
      <c r="HV332" s="9">
        <f>VLOOKUP($C332, Table5[#All], 13, 0)</f>
        <v>0</v>
      </c>
      <c r="HW332" s="9">
        <f>VLOOKUP($C332, Table5[#All], 14, 0)</f>
        <v>0</v>
      </c>
      <c r="HX332" s="9">
        <f>VLOOKUP($C332, Table5[#All], 15, 0)</f>
        <v>0</v>
      </c>
      <c r="HY332" s="9">
        <f>VLOOKUP($C332, Table5[#All], 16, 0)</f>
        <v>0</v>
      </c>
      <c r="HZ332" s="10">
        <f t="shared" si="327"/>
        <v>1</v>
      </c>
      <c r="IA332" s="11"/>
      <c r="IB332" s="9">
        <f>VLOOKUP($C332, Table5[#All], 17, 0)</f>
        <v>1</v>
      </c>
      <c r="IC332" s="9">
        <f>VLOOKUP($C332, Table5[#All], 18, 0)</f>
        <v>0</v>
      </c>
      <c r="ID332" s="9">
        <f>VLOOKUP($C332, Table5[#All], 19, 0)</f>
        <v>0</v>
      </c>
      <c r="IE332" s="9">
        <f>VLOOKUP($C332, Table5[#All], 20, 0)</f>
        <v>0</v>
      </c>
      <c r="IF332" s="9">
        <f>VLOOKUP($C332, Table5[#All], 21, 0)</f>
        <v>0</v>
      </c>
      <c r="IG332" s="10">
        <f t="shared" si="328"/>
        <v>1</v>
      </c>
      <c r="IH332" s="11"/>
      <c r="II332" s="9">
        <f>VLOOKUP($C332, Table5[#All], 22, 0)</f>
        <v>1</v>
      </c>
      <c r="IJ332" s="9">
        <f>VLOOKUP($C332, Table5[#All], 23, 0)</f>
        <v>0</v>
      </c>
      <c r="IK332" s="9">
        <f>VLOOKUP($C332, Table5[#All], 24, 0)</f>
        <v>0</v>
      </c>
      <c r="IL332" s="9">
        <f>VLOOKUP($C332, Table5[#All], 25, 0)</f>
        <v>0</v>
      </c>
      <c r="IM332" s="9">
        <f>VLOOKUP($C332, Table5[#All], 26, 0)</f>
        <v>0</v>
      </c>
      <c r="IN332" s="10">
        <f t="shared" si="329"/>
        <v>1</v>
      </c>
      <c r="IO332" s="11"/>
      <c r="IP332" s="9">
        <v>1</v>
      </c>
      <c r="IQ332" s="9">
        <v>0</v>
      </c>
      <c r="IR332" s="9">
        <v>0</v>
      </c>
      <c r="IS332" s="9">
        <v>0</v>
      </c>
      <c r="IT332" s="9">
        <v>0</v>
      </c>
      <c r="IU332" s="10">
        <f t="shared" si="330"/>
        <v>1</v>
      </c>
      <c r="IV332" s="82"/>
    </row>
    <row r="333" spans="1:256" ht="16.3" thickTop="1" thickBot="1" x14ac:dyDescent="0.35">
      <c r="A333" s="16" t="s">
        <v>808</v>
      </c>
      <c r="B333" s="16" t="s">
        <v>815</v>
      </c>
      <c r="C333" s="16" t="s">
        <v>816</v>
      </c>
      <c r="D333" s="11"/>
      <c r="E333" s="9">
        <f>VLOOKUP($C333, Table3[#All], 2, 0)</f>
        <v>4.7599999999999996E-2</v>
      </c>
      <c r="F333" s="9"/>
      <c r="G333" s="9">
        <f>VLOOKUP($C333, Table3[#All], 3, 0)</f>
        <v>0.1905</v>
      </c>
      <c r="H333" s="9">
        <f>VLOOKUP($C333, Table3[#All], 4, 0)</f>
        <v>0.76190000000000002</v>
      </c>
      <c r="I333" s="9">
        <f>VLOOKUP($C333, Table3[#All], 5, 0)</f>
        <v>0</v>
      </c>
      <c r="J333" s="10">
        <f t="shared" si="331"/>
        <v>4</v>
      </c>
      <c r="K333" s="11"/>
      <c r="L333" s="9">
        <f>VLOOKUP($C333, Table3[#All], 6, 0)</f>
        <v>0</v>
      </c>
      <c r="M333" s="9"/>
      <c r="N333" s="9">
        <f>VLOOKUP($C333, Table3[#All], 7, 0)</f>
        <v>0</v>
      </c>
      <c r="O333" s="9">
        <f>VLOOKUP($C333, Table3[#All], 8, 0)</f>
        <v>0</v>
      </c>
      <c r="P333" s="9">
        <f>VLOOKUP($C333, Table3[#All], 9, 0)</f>
        <v>1</v>
      </c>
      <c r="Q333" s="10">
        <f t="shared" si="332"/>
        <v>5</v>
      </c>
      <c r="R333" s="11"/>
      <c r="S333" s="9">
        <f>VLOOKUP($C333, Table3[#All], 10, 0)</f>
        <v>0</v>
      </c>
      <c r="T333" s="9">
        <f>VLOOKUP($C333, Table3[#All], 11, 0)</f>
        <v>0.38100000000000001</v>
      </c>
      <c r="U333" s="9">
        <f>VLOOKUP($C333, Table3[#All], 12, 0)</f>
        <v>0.52380000000000004</v>
      </c>
      <c r="V333" s="9">
        <f>VLOOKUP($C333, Table3[#All], 13, 0)</f>
        <v>9.5199999999999993E-2</v>
      </c>
      <c r="W333" s="9">
        <f>VLOOKUP($C333, Table3[#All], 14, 0)</f>
        <v>0</v>
      </c>
      <c r="X333" s="10">
        <f t="shared" si="333"/>
        <v>3</v>
      </c>
      <c r="Y333" s="11"/>
      <c r="Z333" s="9">
        <f>VLOOKUP($C333, Table3[#All], 15, 0)</f>
        <v>0</v>
      </c>
      <c r="AA333" s="9">
        <f>VLOOKUP($C333, Table3[#All], 16, 0)</f>
        <v>0.71430000000000005</v>
      </c>
      <c r="AB333" s="9">
        <f>VLOOKUP($C333, Table3[#All], 17, 0)</f>
        <v>0.28570000000000001</v>
      </c>
      <c r="AC333" s="9">
        <f>VLOOKUP($C333, Table3[#All], 18, 0)</f>
        <v>0</v>
      </c>
      <c r="AD333" s="9">
        <f>VLOOKUP($C333, Table3[#All], 19, 0)</f>
        <v>0</v>
      </c>
      <c r="AE333" s="10">
        <f t="shared" si="303"/>
        <v>3</v>
      </c>
      <c r="AF333" s="11"/>
      <c r="AG333" s="9">
        <f>VLOOKUP($C333, Table3[#All], 20, 0)</f>
        <v>0.1429</v>
      </c>
      <c r="AH333" s="9">
        <f>VLOOKUP($C333, Table3[#All], 21, 0)</f>
        <v>0.85709999999999997</v>
      </c>
      <c r="AI333" s="9">
        <f>VLOOKUP($C333, Table3[#All], 22, 0)</f>
        <v>0</v>
      </c>
      <c r="AJ333" s="9"/>
      <c r="AK333" s="9"/>
      <c r="AL333" s="10">
        <f t="shared" si="304"/>
        <v>2</v>
      </c>
      <c r="AM333" s="11"/>
      <c r="AN333" s="9">
        <f>VLOOKUP($C333, Table3[#All], 23, 0)</f>
        <v>1</v>
      </c>
      <c r="AO333" s="9">
        <f>VLOOKUP($C333, Table3[#All], 24, 0)</f>
        <v>0</v>
      </c>
      <c r="AP333" s="9">
        <f>VLOOKUP($C333, Table3[#All], 25, 0)</f>
        <v>0</v>
      </c>
      <c r="AQ333" s="9">
        <f>VLOOKUP($C333, Table3[#All], 26, 0)</f>
        <v>0</v>
      </c>
      <c r="AR333" s="9"/>
      <c r="AS333" s="12">
        <f t="shared" si="305"/>
        <v>1</v>
      </c>
      <c r="AT333" s="11"/>
      <c r="AU333" s="9">
        <f>VLOOKUP($C333, Table3[#All], 27, 0)</f>
        <v>0.85709999999999997</v>
      </c>
      <c r="AV333" s="9">
        <f>VLOOKUP($C333, Table3[#All], 28, 0)</f>
        <v>0.1429</v>
      </c>
      <c r="AW333" s="9">
        <f>VLOOKUP($C333, Table3[#All], 29, 0)</f>
        <v>0</v>
      </c>
      <c r="AX333" s="9"/>
      <c r="AY333" s="9"/>
      <c r="AZ333" s="10">
        <f t="shared" si="334"/>
        <v>1</v>
      </c>
      <c r="BA333" s="11"/>
      <c r="BB333" s="9">
        <f>VLOOKUP($C333, Table3[#All], 30, 0)</f>
        <v>0.8095</v>
      </c>
      <c r="BC333" s="9">
        <f>VLOOKUP($C333, Table3[#All], 31, 0)</f>
        <v>0.1429</v>
      </c>
      <c r="BD333" s="9">
        <f>VLOOKUP($C333, Table3[#All], 32, 0)</f>
        <v>4.7599999999999996E-2</v>
      </c>
      <c r="BE333" s="9">
        <f>VLOOKUP($C333, Table3[#All], 33, 0)</f>
        <v>0</v>
      </c>
      <c r="BF333" s="9"/>
      <c r="BG333" s="10">
        <f t="shared" si="335"/>
        <v>1</v>
      </c>
      <c r="BH333" s="81"/>
      <c r="BI333" s="9">
        <f>VLOOKUP($C333, Table3[#All], 34, 0)</f>
        <v>0</v>
      </c>
      <c r="BJ333" s="9">
        <f>VLOOKUP($C333, Table3[#All], 35, 0)</f>
        <v>0</v>
      </c>
      <c r="BK333" s="9">
        <f>VLOOKUP($C333, Table3[#All], 36, 0)</f>
        <v>0</v>
      </c>
      <c r="BL333" s="9">
        <f>VLOOKUP($C333, Table3[#All], 37, 0)</f>
        <v>0</v>
      </c>
      <c r="BM333" s="9">
        <f>VLOOKUP($C333, Table3[#All], 38, 0)</f>
        <v>0</v>
      </c>
      <c r="BN333" s="10" t="str">
        <f t="shared" si="336"/>
        <v>N/A</v>
      </c>
      <c r="BO333" s="11"/>
      <c r="BP333" s="9">
        <f>VLOOKUP($C333, Table3[#All], 39, 0)</f>
        <v>0.76190000000000002</v>
      </c>
      <c r="BQ333" s="9">
        <f>VLOOKUP($C333, Table3[#All], 40, 0)</f>
        <v>0.23809999999999998</v>
      </c>
      <c r="BR333" s="9">
        <f>VLOOKUP($C333, Table3[#All], 41, 0)</f>
        <v>0</v>
      </c>
      <c r="BS333" s="9">
        <f>VLOOKUP($C333, Table3[#All], 42, 0)</f>
        <v>0</v>
      </c>
      <c r="BT333" s="9"/>
      <c r="BU333" s="10">
        <f t="shared" si="306"/>
        <v>1</v>
      </c>
      <c r="BV333" s="11"/>
      <c r="BW333" s="9">
        <f>VLOOKUP($C333, Table3[#All], 43, 0)</f>
        <v>0.1905</v>
      </c>
      <c r="BX333" s="9">
        <f>VLOOKUP($C333, Table3[#All], 44, 0)</f>
        <v>0.8095</v>
      </c>
      <c r="BY333" s="9">
        <f>VLOOKUP($C333, Table3[#All], 45, 0)</f>
        <v>0</v>
      </c>
      <c r="BZ333" s="9"/>
      <c r="CA333" s="9"/>
      <c r="CB333" s="10">
        <f t="shared" si="307"/>
        <v>2</v>
      </c>
      <c r="CC333" s="81"/>
      <c r="CD333" s="9">
        <f>VLOOKUP($C333, Table3[#All], 46, 0)</f>
        <v>1</v>
      </c>
      <c r="CE333" s="9">
        <f>VLOOKUP($C333, Table3[#All], 47, 0)</f>
        <v>0</v>
      </c>
      <c r="CF333" s="9">
        <f>VLOOKUP($C333, Table3[#All], 48, 0)</f>
        <v>0</v>
      </c>
      <c r="CG333" s="9">
        <f>VLOOKUP($C333, Table3[#All], 49, 0)</f>
        <v>0</v>
      </c>
      <c r="CH333" s="9">
        <f>VLOOKUP($C333, Table3[#All], 50, 0)</f>
        <v>0</v>
      </c>
      <c r="CI333" s="12">
        <f t="shared" si="308"/>
        <v>1</v>
      </c>
      <c r="CJ333" s="13"/>
      <c r="CK333" s="9">
        <f>VLOOKUP($C333, Table3[#All], 51, 0)</f>
        <v>0</v>
      </c>
      <c r="CL333" s="9">
        <f>VLOOKUP($C333, Table3[#All], 52, 0)</f>
        <v>1</v>
      </c>
      <c r="CM333" s="9">
        <f>VLOOKUP($C333, Table3[#All], 53, 0)</f>
        <v>0</v>
      </c>
      <c r="CN333" s="9">
        <f>VLOOKUP($C333, Table3[#All], 54, 0)</f>
        <v>0</v>
      </c>
      <c r="CO333" s="9"/>
      <c r="CP333" s="10">
        <f t="shared" si="309"/>
        <v>2</v>
      </c>
      <c r="CQ333" s="11"/>
      <c r="CR333" s="9">
        <f>VLOOKUP($C333, Table3[#All], 55, 0)</f>
        <v>0.38100000000000001</v>
      </c>
      <c r="CS333" s="9">
        <f>VLOOKUP($C333, Table3[#All], 56, 0)</f>
        <v>0</v>
      </c>
      <c r="CT333" s="9">
        <f>VLOOKUP($C333, Table3[#All], 57, 0)</f>
        <v>0.1429</v>
      </c>
      <c r="CU333" s="9">
        <f>VLOOKUP($C333, Table3[#All], 58, 0)</f>
        <v>0.42859999999999998</v>
      </c>
      <c r="CV333" s="9">
        <f>VLOOKUP($C333, Table3[#All], 59, 0)</f>
        <v>4.7599999999999996E-2</v>
      </c>
      <c r="CW333" s="14">
        <f t="shared" si="310"/>
        <v>4</v>
      </c>
      <c r="CX333" s="81"/>
      <c r="CY333" s="9">
        <f>VLOOKUP($C333, Table3[#All], 60, 0)</f>
        <v>0</v>
      </c>
      <c r="CZ333" s="9">
        <f>VLOOKUP($C333, Table3[#All], 61, 0)</f>
        <v>0.1905</v>
      </c>
      <c r="DA333" s="9">
        <f>VLOOKUP($C333, Table3[#All], 62, 0)</f>
        <v>0.8095</v>
      </c>
      <c r="DB333" s="9">
        <f>VLOOKUP($C333, Table3[#All], 63, 0)</f>
        <v>0</v>
      </c>
      <c r="DC333" s="9">
        <f>VLOOKUP($C333, Table3[#All], 64, 0)</f>
        <v>0</v>
      </c>
      <c r="DD333" s="10">
        <f t="shared" si="311"/>
        <v>3</v>
      </c>
      <c r="DE333" s="11"/>
      <c r="DF333" s="9">
        <f>VLOOKUP($C333, Table3[#All], 65, 0)</f>
        <v>4.7599999999999996E-2</v>
      </c>
      <c r="DG333" s="9"/>
      <c r="DH333" s="9">
        <f>VLOOKUP($C333, Table3[#All], 66, 0)</f>
        <v>0.61899999999999999</v>
      </c>
      <c r="DI333" s="9"/>
      <c r="DJ333" s="9">
        <f>VLOOKUP($C333, Table3[#All], 67, 0)</f>
        <v>0.33329999999999999</v>
      </c>
      <c r="DK333" s="14">
        <f t="shared" si="312"/>
        <v>5</v>
      </c>
      <c r="DL333" s="11"/>
      <c r="DM333" s="9">
        <f>VLOOKUP($C333, Table3[#All], 68, 0)</f>
        <v>1</v>
      </c>
      <c r="DN333" s="9"/>
      <c r="DO333" s="9">
        <f>VLOOKUP($C333, Table3[#All], 69, 0)</f>
        <v>0</v>
      </c>
      <c r="DP333" s="9">
        <f>VLOOKUP($C333, Table3[#All], 70, 0)</f>
        <v>0</v>
      </c>
      <c r="DQ333" s="9"/>
      <c r="DR333" s="14">
        <f t="shared" si="313"/>
        <v>1</v>
      </c>
      <c r="DS333" s="11"/>
      <c r="DT333" s="9">
        <f>VLOOKUP($C333, Table3[#All], 71, 0)</f>
        <v>0</v>
      </c>
      <c r="DU333" s="9">
        <f>VLOOKUP($C333, Table3[#All], 72, 0)</f>
        <v>0</v>
      </c>
      <c r="DV333" s="9">
        <f>VLOOKUP($C333, Table3[#All], 73, 0)</f>
        <v>0.1905</v>
      </c>
      <c r="DW333" s="9">
        <f>VLOOKUP($C333, Table3[#All], 74, 0)</f>
        <v>0.8095</v>
      </c>
      <c r="DX333" s="9">
        <f>VLOOKUP($C333, Table3[#All], 75, 0)</f>
        <v>0</v>
      </c>
      <c r="DY333" s="12">
        <f t="shared" si="302"/>
        <v>4</v>
      </c>
      <c r="DZ333" s="11"/>
      <c r="EA333" s="9">
        <f>VLOOKUP($C333, Table3[#All], 76, 0)</f>
        <v>1</v>
      </c>
      <c r="EB333" s="9">
        <f>VLOOKUP($C333, Table3[#All], 77, 0)</f>
        <v>0</v>
      </c>
      <c r="EC333" s="9">
        <f>VLOOKUP($C333, Table3[#All], 78, 0)</f>
        <v>0</v>
      </c>
      <c r="ED333" s="9">
        <f>VLOOKUP($C333, Table3[#All], 79, 0)</f>
        <v>0</v>
      </c>
      <c r="EE333" s="9">
        <f>VLOOKUP($C333, Table3[#All], 80, 0)</f>
        <v>0</v>
      </c>
      <c r="EF333" s="10">
        <f t="shared" si="314"/>
        <v>1</v>
      </c>
      <c r="EG333" s="9"/>
      <c r="EH333" s="9">
        <f>VLOOKUP($C333, Table3[#All], 81, 0)</f>
        <v>1</v>
      </c>
      <c r="EI333" s="9">
        <f>VLOOKUP($C333, Table3[#All], 82, 0)</f>
        <v>0</v>
      </c>
      <c r="EJ333" s="9">
        <f>VLOOKUP($C333, Table3[#All], 83, 0)</f>
        <v>0</v>
      </c>
      <c r="EK333" s="9">
        <f>VLOOKUP($C333, Table3[#All], 84, 0)</f>
        <v>0</v>
      </c>
      <c r="EL333" s="9">
        <f>VLOOKUP($C333, Table3[#All], 85, 0)</f>
        <v>0</v>
      </c>
      <c r="EM333" s="14">
        <f t="shared" si="315"/>
        <v>1</v>
      </c>
      <c r="EN333" s="11"/>
      <c r="EO333" s="9">
        <f>VLOOKUP($C333, Table3[#All], 86, 0)</f>
        <v>1</v>
      </c>
      <c r="EP333" s="9"/>
      <c r="EQ333" s="9">
        <f>VLOOKUP($C333, Table3[#All], 87, 0)</f>
        <v>0</v>
      </c>
      <c r="ER333" s="9"/>
      <c r="ES333" s="9"/>
      <c r="ET333" s="14">
        <f t="shared" si="316"/>
        <v>1</v>
      </c>
      <c r="EU333" s="11"/>
      <c r="EV333" s="9">
        <f>VLOOKUP($C333, Table3[#All], 88, 0)</f>
        <v>1</v>
      </c>
      <c r="EW333" s="9">
        <f>VLOOKUP($C333, Table3[#All], 89, 0)</f>
        <v>0</v>
      </c>
      <c r="EX333" s="9">
        <f>VLOOKUP($C333, Table3[#All], 90, 0)</f>
        <v>0</v>
      </c>
      <c r="EY333" s="9">
        <f>VLOOKUP($C333, Table3[#All], 91, 0)</f>
        <v>0</v>
      </c>
      <c r="EZ333" s="9">
        <f>VLOOKUP($C333, Table3[#All], 92, 0)</f>
        <v>0</v>
      </c>
      <c r="FA333" s="12">
        <f t="shared" si="317"/>
        <v>1</v>
      </c>
      <c r="FB333" s="11"/>
      <c r="FC333" s="9">
        <f>VLOOKUP($C333, Table3[#All], 93, 0)</f>
        <v>0</v>
      </c>
      <c r="FD333" s="9">
        <f>VLOOKUP($C333, Table3[#All], 94, 0)</f>
        <v>0.42859999999999998</v>
      </c>
      <c r="FE333" s="9">
        <f>VLOOKUP($C333, Table3[#All], 95, 0)</f>
        <v>0.57140000000000002</v>
      </c>
      <c r="FF333" s="9">
        <f>VLOOKUP($C333, Table3[#All], 96, 0)</f>
        <v>0</v>
      </c>
      <c r="FG333" s="9"/>
      <c r="FH333" s="10">
        <f t="shared" si="318"/>
        <v>3</v>
      </c>
      <c r="FI333" s="11"/>
      <c r="FJ333" s="9">
        <f>VLOOKUP($C333, Table3[#All], 97, 0)</f>
        <v>0</v>
      </c>
      <c r="FK333" s="9">
        <f>VLOOKUP($C333, Table3[#All], 98, 0)</f>
        <v>0</v>
      </c>
      <c r="FL333" s="9">
        <f>VLOOKUP($C333, Table3[#All], 99, 0)</f>
        <v>0</v>
      </c>
      <c r="FM333" s="9">
        <f>VLOOKUP($C333, Table3[#All], 100, 0)</f>
        <v>0</v>
      </c>
      <c r="FN333" s="9">
        <f>VLOOKUP($C333, Table3[#All], 101, 0)</f>
        <v>1</v>
      </c>
      <c r="FO333" s="14">
        <f t="shared" si="319"/>
        <v>5</v>
      </c>
      <c r="FP333" s="11"/>
      <c r="FQ333" s="9">
        <f>VLOOKUP($C333, Table3[#All], 102, 0)</f>
        <v>0.33329999999999999</v>
      </c>
      <c r="FR333" s="9">
        <f>VLOOKUP($C333, Table3[#All], 103, 0)</f>
        <v>0.66670000000000007</v>
      </c>
      <c r="FS333" s="9">
        <f>VLOOKUP($C333, Table3[#All], 104, 0)</f>
        <v>0</v>
      </c>
      <c r="FT333" s="9">
        <f>VLOOKUP($C333, Table3[#All], 105, 0)</f>
        <v>0</v>
      </c>
      <c r="FU333" s="9">
        <v>0</v>
      </c>
      <c r="FV333" s="10">
        <f t="shared" si="320"/>
        <v>2</v>
      </c>
      <c r="FW333" s="11"/>
      <c r="FX333" s="9">
        <f>VLOOKUP($C333, Table3[#All], 106, 0)</f>
        <v>0</v>
      </c>
      <c r="FY333" s="9"/>
      <c r="FZ333" s="9">
        <f>VLOOKUP($C333, Table3[#All], 107, 0)</f>
        <v>0.38100000000000001</v>
      </c>
      <c r="GA333" s="9">
        <f>VLOOKUP($C333, Table3[#All], 108, 0)</f>
        <v>0.61899999999999999</v>
      </c>
      <c r="GB333" s="9"/>
      <c r="GC333" s="10">
        <f t="shared" si="337"/>
        <v>4</v>
      </c>
      <c r="GD333" s="81"/>
      <c r="GE333" s="9">
        <f>VLOOKUP($C333, Table3[#All], 109, 0)</f>
        <v>0.11109999999999999</v>
      </c>
      <c r="GF333" s="9">
        <f>VLOOKUP($C333, Table3[#All], 110, 0)</f>
        <v>0.44439999999999996</v>
      </c>
      <c r="GG333" s="9">
        <f>VLOOKUP($C333, Table3[#All], 111, 0)</f>
        <v>0.44439999999999996</v>
      </c>
      <c r="GH333" s="9"/>
      <c r="GI333" s="9">
        <f>VLOOKUP($C333, Table3[#All], 112, 0)</f>
        <v>0</v>
      </c>
      <c r="GJ333" s="12">
        <f t="shared" si="321"/>
        <v>3</v>
      </c>
      <c r="GK333" s="11"/>
      <c r="GL333" s="9">
        <f>VLOOKUP($C333, Table3[#All], 113, 0)</f>
        <v>0</v>
      </c>
      <c r="GM333" s="9">
        <f>VLOOKUP($C333, Table3[#All], 114, 0)</f>
        <v>4.7599999999999996E-2</v>
      </c>
      <c r="GN333" s="9">
        <f>VLOOKUP($C333, Table3[#All], 115, 0)</f>
        <v>0.66670000000000007</v>
      </c>
      <c r="GO333" s="9">
        <f>VLOOKUP($C333, Table3[#All], 116, 0)</f>
        <v>0.28570000000000001</v>
      </c>
      <c r="GP333" s="9"/>
      <c r="GQ333" s="10">
        <f t="shared" si="322"/>
        <v>4</v>
      </c>
      <c r="GR333" s="11"/>
      <c r="GS333" s="9">
        <f>VLOOKUP($C333, Table2[#All], 3, 0)</f>
        <v>0</v>
      </c>
      <c r="GT333" s="9">
        <f>VLOOKUP($C333, Table2[#All], 4, 0)</f>
        <v>0</v>
      </c>
      <c r="GU333" s="9">
        <f>VLOOKUP($C333, Table2[#All], 5, 0)</f>
        <v>1</v>
      </c>
      <c r="GV333" s="9">
        <f>VLOOKUP($C333, Table2[#All], 6, 0)</f>
        <v>0</v>
      </c>
      <c r="GW333" s="9">
        <f>VLOOKUP($C333, Table2[#All], 7, 0)</f>
        <v>0</v>
      </c>
      <c r="GX333" s="10">
        <f t="shared" si="323"/>
        <v>3</v>
      </c>
      <c r="GY333" s="11"/>
      <c r="GZ333" s="9">
        <v>0</v>
      </c>
      <c r="HA333" s="9">
        <v>0</v>
      </c>
      <c r="HB333" s="9">
        <v>0</v>
      </c>
      <c r="HC333" s="9">
        <v>1</v>
      </c>
      <c r="HD333" s="9"/>
      <c r="HE333" s="10">
        <f t="shared" si="324"/>
        <v>4</v>
      </c>
      <c r="HF333" s="11"/>
      <c r="HG333" s="9">
        <f>VLOOKUP($C333, Table5[#All], 2, 0)</f>
        <v>0</v>
      </c>
      <c r="HH333" s="9">
        <f>VLOOKUP($C333, Table5[#All], 3, 0)</f>
        <v>0</v>
      </c>
      <c r="HI333" s="9">
        <f>VLOOKUP($C333, Table5[#All], 4, 0)</f>
        <v>0</v>
      </c>
      <c r="HJ333" s="9">
        <f>VLOOKUP($C333, Table5[#All], 5, 0)</f>
        <v>0</v>
      </c>
      <c r="HK333" s="9">
        <f>VLOOKUP($C333, Table5[#All], 6, 0)</f>
        <v>1</v>
      </c>
      <c r="HL333" s="10">
        <f t="shared" si="325"/>
        <v>5</v>
      </c>
      <c r="HM333" s="11"/>
      <c r="HN333" s="9">
        <f>VLOOKUP($C333, Table5[#All], 7, 0)</f>
        <v>0</v>
      </c>
      <c r="HO333" s="9">
        <f>VLOOKUP($C333, Table5[#All], 8, 0)</f>
        <v>0</v>
      </c>
      <c r="HP333" s="9">
        <f>VLOOKUP($C333, Table5[#All], 9, 0)</f>
        <v>0</v>
      </c>
      <c r="HQ333" s="9">
        <f>VLOOKUP($C333, Table5[#All], 10, 0)</f>
        <v>1</v>
      </c>
      <c r="HR333" s="9">
        <f>VLOOKUP($C333, Table5[#All], 11, 0)</f>
        <v>0</v>
      </c>
      <c r="HS333" s="10">
        <f t="shared" si="326"/>
        <v>4</v>
      </c>
      <c r="HT333" s="11"/>
      <c r="HU333" s="9">
        <f>VLOOKUP($C333, Table5[#All], 12, 0)</f>
        <v>1</v>
      </c>
      <c r="HV333" s="9">
        <f>VLOOKUP($C333, Table5[#All], 13, 0)</f>
        <v>0</v>
      </c>
      <c r="HW333" s="9">
        <f>VLOOKUP($C333, Table5[#All], 14, 0)</f>
        <v>0</v>
      </c>
      <c r="HX333" s="9">
        <f>VLOOKUP($C333, Table5[#All], 15, 0)</f>
        <v>0</v>
      </c>
      <c r="HY333" s="9">
        <f>VLOOKUP($C333, Table5[#All], 16, 0)</f>
        <v>0</v>
      </c>
      <c r="HZ333" s="10">
        <f t="shared" si="327"/>
        <v>1</v>
      </c>
      <c r="IA333" s="11"/>
      <c r="IB333" s="9">
        <f>VLOOKUP($C333, Table5[#All], 17, 0)</f>
        <v>1</v>
      </c>
      <c r="IC333" s="9">
        <f>VLOOKUP($C333, Table5[#All], 18, 0)</f>
        <v>0</v>
      </c>
      <c r="ID333" s="9">
        <f>VLOOKUP($C333, Table5[#All], 19, 0)</f>
        <v>0</v>
      </c>
      <c r="IE333" s="9">
        <f>VLOOKUP($C333, Table5[#All], 20, 0)</f>
        <v>0</v>
      </c>
      <c r="IF333" s="9">
        <f>VLOOKUP($C333, Table5[#All], 21, 0)</f>
        <v>0</v>
      </c>
      <c r="IG333" s="10">
        <f t="shared" si="328"/>
        <v>1</v>
      </c>
      <c r="IH333" s="11"/>
      <c r="II333" s="9">
        <f>VLOOKUP($C333, Table5[#All], 22, 0)</f>
        <v>1</v>
      </c>
      <c r="IJ333" s="9">
        <f>VLOOKUP($C333, Table5[#All], 23, 0)</f>
        <v>0</v>
      </c>
      <c r="IK333" s="9">
        <f>VLOOKUP($C333, Table5[#All], 24, 0)</f>
        <v>0</v>
      </c>
      <c r="IL333" s="9">
        <f>VLOOKUP($C333, Table5[#All], 25, 0)</f>
        <v>0</v>
      </c>
      <c r="IM333" s="9">
        <f>VLOOKUP($C333, Table5[#All], 26, 0)</f>
        <v>0</v>
      </c>
      <c r="IN333" s="10">
        <f t="shared" si="329"/>
        <v>1</v>
      </c>
      <c r="IO333" s="11"/>
      <c r="IP333" s="9">
        <v>1</v>
      </c>
      <c r="IQ333" s="9">
        <v>0</v>
      </c>
      <c r="IR333" s="9">
        <v>0</v>
      </c>
      <c r="IS333" s="9">
        <v>0</v>
      </c>
      <c r="IT333" s="9">
        <v>0</v>
      </c>
      <c r="IU333" s="10">
        <f t="shared" si="330"/>
        <v>1</v>
      </c>
      <c r="IV333" s="82"/>
    </row>
    <row r="334" spans="1:256" ht="16.3" thickTop="1" thickBot="1" x14ac:dyDescent="0.35">
      <c r="A334" s="16" t="s">
        <v>808</v>
      </c>
      <c r="B334" s="16" t="s">
        <v>817</v>
      </c>
      <c r="C334" s="16" t="s">
        <v>818</v>
      </c>
      <c r="D334" s="11"/>
      <c r="E334" s="9">
        <f>VLOOKUP($C334, Table3[#All], 2, 0)</f>
        <v>0</v>
      </c>
      <c r="F334" s="9"/>
      <c r="G334" s="9">
        <f>VLOOKUP($C334, Table3[#All], 3, 0)</f>
        <v>0.15380000000000002</v>
      </c>
      <c r="H334" s="9">
        <f>VLOOKUP($C334, Table3[#All], 4, 0)</f>
        <v>0.76919999999999999</v>
      </c>
      <c r="I334" s="9">
        <f>VLOOKUP($C334, Table3[#All], 5, 0)</f>
        <v>7.690000000000001E-2</v>
      </c>
      <c r="J334" s="10">
        <f t="shared" si="331"/>
        <v>4</v>
      </c>
      <c r="K334" s="11"/>
      <c r="L334" s="9">
        <f>VLOOKUP($C334, Table3[#All], 6, 0)</f>
        <v>0</v>
      </c>
      <c r="M334" s="9"/>
      <c r="N334" s="9">
        <f>VLOOKUP($C334, Table3[#All], 7, 0)</f>
        <v>0</v>
      </c>
      <c r="O334" s="9">
        <f>VLOOKUP($C334, Table3[#All], 8, 0)</f>
        <v>0</v>
      </c>
      <c r="P334" s="9">
        <f>VLOOKUP($C334, Table3[#All], 9, 0)</f>
        <v>1</v>
      </c>
      <c r="Q334" s="10">
        <f t="shared" si="332"/>
        <v>5</v>
      </c>
      <c r="R334" s="11"/>
      <c r="S334" s="9">
        <f>VLOOKUP($C334, Table3[#All], 10, 0)</f>
        <v>0</v>
      </c>
      <c r="T334" s="9">
        <f>VLOOKUP($C334, Table3[#All], 11, 0)</f>
        <v>0.30769999999999997</v>
      </c>
      <c r="U334" s="9">
        <f>VLOOKUP($C334, Table3[#All], 12, 0)</f>
        <v>0.3846</v>
      </c>
      <c r="V334" s="9">
        <f>VLOOKUP($C334, Table3[#All], 13, 0)</f>
        <v>0.23079999999999998</v>
      </c>
      <c r="W334" s="9">
        <f>VLOOKUP($C334, Table3[#All], 14, 0)</f>
        <v>7.690000000000001E-2</v>
      </c>
      <c r="X334" s="10">
        <f t="shared" si="333"/>
        <v>4</v>
      </c>
      <c r="Y334" s="11"/>
      <c r="Z334" s="9">
        <f>VLOOKUP($C334, Table3[#All], 15, 0)</f>
        <v>0</v>
      </c>
      <c r="AA334" s="9">
        <f>VLOOKUP($C334, Table3[#All], 16, 0)</f>
        <v>0.61539999999999995</v>
      </c>
      <c r="AB334" s="9">
        <f>VLOOKUP($C334, Table3[#All], 17, 0)</f>
        <v>0.3846</v>
      </c>
      <c r="AC334" s="9">
        <f>VLOOKUP($C334, Table3[#All], 18, 0)</f>
        <v>0</v>
      </c>
      <c r="AD334" s="9">
        <f>VLOOKUP($C334, Table3[#All], 19, 0)</f>
        <v>0</v>
      </c>
      <c r="AE334" s="10">
        <f t="shared" si="303"/>
        <v>3</v>
      </c>
      <c r="AF334" s="11"/>
      <c r="AG334" s="9">
        <f>VLOOKUP($C334, Table3[#All], 20, 0)</f>
        <v>7.690000000000001E-2</v>
      </c>
      <c r="AH334" s="9">
        <f>VLOOKUP($C334, Table3[#All], 21, 0)</f>
        <v>0.92310000000000003</v>
      </c>
      <c r="AI334" s="9">
        <f>VLOOKUP($C334, Table3[#All], 22, 0)</f>
        <v>0</v>
      </c>
      <c r="AJ334" s="9"/>
      <c r="AK334" s="9"/>
      <c r="AL334" s="10">
        <f t="shared" si="304"/>
        <v>2</v>
      </c>
      <c r="AM334" s="11"/>
      <c r="AN334" s="9">
        <f>VLOOKUP($C334, Table3[#All], 23, 0)</f>
        <v>1</v>
      </c>
      <c r="AO334" s="9">
        <f>VLOOKUP($C334, Table3[#All], 24, 0)</f>
        <v>0</v>
      </c>
      <c r="AP334" s="9">
        <f>VLOOKUP($C334, Table3[#All], 25, 0)</f>
        <v>0</v>
      </c>
      <c r="AQ334" s="9">
        <f>VLOOKUP($C334, Table3[#All], 26, 0)</f>
        <v>0</v>
      </c>
      <c r="AR334" s="9"/>
      <c r="AS334" s="12">
        <f t="shared" si="305"/>
        <v>1</v>
      </c>
      <c r="AT334" s="11"/>
      <c r="AU334" s="9">
        <f>VLOOKUP($C334, Table3[#All], 27, 0)</f>
        <v>0.84620000000000006</v>
      </c>
      <c r="AV334" s="9">
        <f>VLOOKUP($C334, Table3[#All], 28, 0)</f>
        <v>0.15380000000000002</v>
      </c>
      <c r="AW334" s="9">
        <f>VLOOKUP($C334, Table3[#All], 29, 0)</f>
        <v>0</v>
      </c>
      <c r="AX334" s="9"/>
      <c r="AY334" s="9"/>
      <c r="AZ334" s="10">
        <f t="shared" si="334"/>
        <v>1</v>
      </c>
      <c r="BA334" s="11"/>
      <c r="BB334" s="9">
        <f>VLOOKUP($C334, Table3[#All], 30, 0)</f>
        <v>0.53849999999999998</v>
      </c>
      <c r="BC334" s="9">
        <f>VLOOKUP($C334, Table3[#All], 31, 0)</f>
        <v>0.3846</v>
      </c>
      <c r="BD334" s="9">
        <f>VLOOKUP($C334, Table3[#All], 32, 0)</f>
        <v>7.690000000000001E-2</v>
      </c>
      <c r="BE334" s="9">
        <f>VLOOKUP($C334, Table3[#All], 33, 0)</f>
        <v>0</v>
      </c>
      <c r="BF334" s="9"/>
      <c r="BG334" s="10">
        <f t="shared" si="335"/>
        <v>2</v>
      </c>
      <c r="BH334" s="81"/>
      <c r="BI334" s="9">
        <f>VLOOKUP($C334, Table3[#All], 34, 0)</f>
        <v>0</v>
      </c>
      <c r="BJ334" s="9">
        <f>VLOOKUP($C334, Table3[#All], 35, 0)</f>
        <v>0</v>
      </c>
      <c r="BK334" s="9">
        <f>VLOOKUP($C334, Table3[#All], 36, 0)</f>
        <v>0</v>
      </c>
      <c r="BL334" s="9">
        <f>VLOOKUP($C334, Table3[#All], 37, 0)</f>
        <v>0</v>
      </c>
      <c r="BM334" s="9">
        <f>VLOOKUP($C334, Table3[#All], 38, 0)</f>
        <v>0</v>
      </c>
      <c r="BN334" s="10" t="str">
        <f t="shared" si="336"/>
        <v>N/A</v>
      </c>
      <c r="BO334" s="11"/>
      <c r="BP334" s="9">
        <f>VLOOKUP($C334, Table3[#All], 39, 0)</f>
        <v>0.76919999999999999</v>
      </c>
      <c r="BQ334" s="9">
        <f>VLOOKUP($C334, Table3[#All], 40, 0)</f>
        <v>7.690000000000001E-2</v>
      </c>
      <c r="BR334" s="9">
        <f>VLOOKUP($C334, Table3[#All], 41, 0)</f>
        <v>0.15380000000000002</v>
      </c>
      <c r="BS334" s="9">
        <f>VLOOKUP($C334, Table3[#All], 42, 0)</f>
        <v>0</v>
      </c>
      <c r="BT334" s="9"/>
      <c r="BU334" s="10">
        <f t="shared" si="306"/>
        <v>1</v>
      </c>
      <c r="BV334" s="11"/>
      <c r="BW334" s="9">
        <f>VLOOKUP($C334, Table3[#All], 43, 0)</f>
        <v>0.23079999999999998</v>
      </c>
      <c r="BX334" s="9">
        <f>VLOOKUP($C334, Table3[#All], 44, 0)</f>
        <v>0.76919999999999999</v>
      </c>
      <c r="BY334" s="9">
        <f>VLOOKUP($C334, Table3[#All], 45, 0)</f>
        <v>0</v>
      </c>
      <c r="BZ334" s="9"/>
      <c r="CA334" s="9"/>
      <c r="CB334" s="10">
        <f t="shared" si="307"/>
        <v>2</v>
      </c>
      <c r="CC334" s="81"/>
      <c r="CD334" s="9">
        <f>VLOOKUP($C334, Table3[#All], 46, 0)</f>
        <v>0.92310000000000003</v>
      </c>
      <c r="CE334" s="9">
        <f>VLOOKUP($C334, Table3[#All], 47, 0)</f>
        <v>7.690000000000001E-2</v>
      </c>
      <c r="CF334" s="9">
        <f>VLOOKUP($C334, Table3[#All], 48, 0)</f>
        <v>0</v>
      </c>
      <c r="CG334" s="9">
        <f>VLOOKUP($C334, Table3[#All], 49, 0)</f>
        <v>0</v>
      </c>
      <c r="CH334" s="9">
        <f>VLOOKUP($C334, Table3[#All], 50, 0)</f>
        <v>0</v>
      </c>
      <c r="CI334" s="12">
        <f t="shared" si="308"/>
        <v>1</v>
      </c>
      <c r="CJ334" s="13"/>
      <c r="CK334" s="9">
        <f>VLOOKUP($C334, Table3[#All], 51, 0)</f>
        <v>0</v>
      </c>
      <c r="CL334" s="9">
        <f>VLOOKUP($C334, Table3[#All], 52, 0)</f>
        <v>0.92310000000000003</v>
      </c>
      <c r="CM334" s="9">
        <f>VLOOKUP($C334, Table3[#All], 53, 0)</f>
        <v>0</v>
      </c>
      <c r="CN334" s="9">
        <f>VLOOKUP($C334, Table3[#All], 54, 0)</f>
        <v>7.690000000000001E-2</v>
      </c>
      <c r="CO334" s="9"/>
      <c r="CP334" s="10">
        <f t="shared" si="309"/>
        <v>2</v>
      </c>
      <c r="CQ334" s="11"/>
      <c r="CR334" s="9">
        <f>VLOOKUP($C334, Table3[#All], 55, 0)</f>
        <v>0.30769999999999997</v>
      </c>
      <c r="CS334" s="9">
        <f>VLOOKUP($C334, Table3[#All], 56, 0)</f>
        <v>0</v>
      </c>
      <c r="CT334" s="9">
        <f>VLOOKUP($C334, Table3[#All], 57, 0)</f>
        <v>0.23079999999999998</v>
      </c>
      <c r="CU334" s="9">
        <f>VLOOKUP($C334, Table3[#All], 58, 0)</f>
        <v>0.46149999999999997</v>
      </c>
      <c r="CV334" s="9">
        <f>VLOOKUP($C334, Table3[#All], 59, 0)</f>
        <v>0</v>
      </c>
      <c r="CW334" s="14">
        <f t="shared" si="310"/>
        <v>4</v>
      </c>
      <c r="CX334" s="81"/>
      <c r="CY334" s="9">
        <f>VLOOKUP($C334, Table3[#All], 60, 0)</f>
        <v>0</v>
      </c>
      <c r="CZ334" s="9">
        <f>VLOOKUP($C334, Table3[#All], 61, 0)</f>
        <v>0.3846</v>
      </c>
      <c r="DA334" s="9">
        <f>VLOOKUP($C334, Table3[#All], 62, 0)</f>
        <v>0.53849999999999998</v>
      </c>
      <c r="DB334" s="9">
        <f>VLOOKUP($C334, Table3[#All], 63, 0)</f>
        <v>7.690000000000001E-2</v>
      </c>
      <c r="DC334" s="9">
        <f>VLOOKUP($C334, Table3[#All], 64, 0)</f>
        <v>0</v>
      </c>
      <c r="DD334" s="10">
        <f t="shared" si="311"/>
        <v>3</v>
      </c>
      <c r="DE334" s="11"/>
      <c r="DF334" s="9">
        <f>VLOOKUP($C334, Table3[#All], 65, 0)</f>
        <v>0.23079999999999998</v>
      </c>
      <c r="DG334" s="9"/>
      <c r="DH334" s="9">
        <f>VLOOKUP($C334, Table3[#All], 66, 0)</f>
        <v>0.3846</v>
      </c>
      <c r="DI334" s="9"/>
      <c r="DJ334" s="9">
        <f>VLOOKUP($C334, Table3[#All], 67, 0)</f>
        <v>0.3846</v>
      </c>
      <c r="DK334" s="14">
        <f t="shared" si="312"/>
        <v>5</v>
      </c>
      <c r="DL334" s="11"/>
      <c r="DM334" s="9">
        <f>VLOOKUP($C334, Table3[#All], 68, 0)</f>
        <v>0.92310000000000003</v>
      </c>
      <c r="DN334" s="9"/>
      <c r="DO334" s="9">
        <f>VLOOKUP($C334, Table3[#All], 69, 0)</f>
        <v>7.690000000000001E-2</v>
      </c>
      <c r="DP334" s="9">
        <f>VLOOKUP($C334, Table3[#All], 70, 0)</f>
        <v>0</v>
      </c>
      <c r="DQ334" s="9"/>
      <c r="DR334" s="14">
        <f t="shared" si="313"/>
        <v>1</v>
      </c>
      <c r="DS334" s="11"/>
      <c r="DT334" s="9">
        <f>VLOOKUP($C334, Table3[#All], 71, 0)</f>
        <v>0</v>
      </c>
      <c r="DU334" s="9">
        <f>VLOOKUP($C334, Table3[#All], 72, 0)</f>
        <v>0</v>
      </c>
      <c r="DV334" s="9">
        <f>VLOOKUP($C334, Table3[#All], 73, 0)</f>
        <v>0.15380000000000002</v>
      </c>
      <c r="DW334" s="9">
        <f>VLOOKUP($C334, Table3[#All], 74, 0)</f>
        <v>0.76919999999999999</v>
      </c>
      <c r="DX334" s="9">
        <f>VLOOKUP($C334, Table3[#All], 75, 0)</f>
        <v>7.690000000000001E-2</v>
      </c>
      <c r="DY334" s="12">
        <f t="shared" si="302"/>
        <v>4</v>
      </c>
      <c r="DZ334" s="11"/>
      <c r="EA334" s="9">
        <f>VLOOKUP($C334, Table3[#All], 76, 0)</f>
        <v>1</v>
      </c>
      <c r="EB334" s="9">
        <f>VLOOKUP($C334, Table3[#All], 77, 0)</f>
        <v>0</v>
      </c>
      <c r="EC334" s="9">
        <f>VLOOKUP($C334, Table3[#All], 78, 0)</f>
        <v>0</v>
      </c>
      <c r="ED334" s="9">
        <f>VLOOKUP($C334, Table3[#All], 79, 0)</f>
        <v>0</v>
      </c>
      <c r="EE334" s="9">
        <f>VLOOKUP($C334, Table3[#All], 80, 0)</f>
        <v>0</v>
      </c>
      <c r="EF334" s="10">
        <f t="shared" si="314"/>
        <v>1</v>
      </c>
      <c r="EG334" s="9"/>
      <c r="EH334" s="9">
        <f>VLOOKUP($C334, Table3[#All], 81, 0)</f>
        <v>1</v>
      </c>
      <c r="EI334" s="9">
        <f>VLOOKUP($C334, Table3[#All], 82, 0)</f>
        <v>0</v>
      </c>
      <c r="EJ334" s="9">
        <f>VLOOKUP($C334, Table3[#All], 83, 0)</f>
        <v>0</v>
      </c>
      <c r="EK334" s="9">
        <f>VLOOKUP($C334, Table3[#All], 84, 0)</f>
        <v>0</v>
      </c>
      <c r="EL334" s="9">
        <f>VLOOKUP($C334, Table3[#All], 85, 0)</f>
        <v>0</v>
      </c>
      <c r="EM334" s="14">
        <f t="shared" si="315"/>
        <v>1</v>
      </c>
      <c r="EN334" s="11"/>
      <c r="EO334" s="9">
        <f>VLOOKUP($C334, Table3[#All], 86, 0)</f>
        <v>1</v>
      </c>
      <c r="EP334" s="9"/>
      <c r="EQ334" s="9">
        <f>VLOOKUP($C334, Table3[#All], 87, 0)</f>
        <v>0</v>
      </c>
      <c r="ER334" s="9"/>
      <c r="ES334" s="9"/>
      <c r="ET334" s="14">
        <f t="shared" si="316"/>
        <v>1</v>
      </c>
      <c r="EU334" s="11"/>
      <c r="EV334" s="9">
        <f>VLOOKUP($C334, Table3[#All], 88, 0)</f>
        <v>1</v>
      </c>
      <c r="EW334" s="9">
        <f>VLOOKUP($C334, Table3[#All], 89, 0)</f>
        <v>0</v>
      </c>
      <c r="EX334" s="9">
        <f>VLOOKUP($C334, Table3[#All], 90, 0)</f>
        <v>0</v>
      </c>
      <c r="EY334" s="9">
        <f>VLOOKUP($C334, Table3[#All], 91, 0)</f>
        <v>0</v>
      </c>
      <c r="EZ334" s="9">
        <f>VLOOKUP($C334, Table3[#All], 92, 0)</f>
        <v>0</v>
      </c>
      <c r="FA334" s="12">
        <f t="shared" si="317"/>
        <v>1</v>
      </c>
      <c r="FB334" s="11"/>
      <c r="FC334" s="9">
        <f>VLOOKUP($C334, Table3[#All], 93, 0)</f>
        <v>0</v>
      </c>
      <c r="FD334" s="9">
        <f>VLOOKUP($C334, Table3[#All], 94, 0)</f>
        <v>0.30769999999999997</v>
      </c>
      <c r="FE334" s="9">
        <f>VLOOKUP($C334, Table3[#All], 95, 0)</f>
        <v>0.69230000000000003</v>
      </c>
      <c r="FF334" s="9">
        <f>VLOOKUP($C334, Table3[#All], 96, 0)</f>
        <v>0</v>
      </c>
      <c r="FG334" s="9"/>
      <c r="FH334" s="10">
        <f t="shared" si="318"/>
        <v>3</v>
      </c>
      <c r="FI334" s="11"/>
      <c r="FJ334" s="9">
        <f>VLOOKUP($C334, Table3[#All], 97, 0)</f>
        <v>0</v>
      </c>
      <c r="FK334" s="9">
        <f>VLOOKUP($C334, Table3[#All], 98, 0)</f>
        <v>0</v>
      </c>
      <c r="FL334" s="9">
        <f>VLOOKUP($C334, Table3[#All], 99, 0)</f>
        <v>0</v>
      </c>
      <c r="FM334" s="9">
        <f>VLOOKUP($C334, Table3[#All], 100, 0)</f>
        <v>0</v>
      </c>
      <c r="FN334" s="9">
        <f>VLOOKUP($C334, Table3[#All], 101, 0)</f>
        <v>1</v>
      </c>
      <c r="FO334" s="14">
        <f t="shared" si="319"/>
        <v>5</v>
      </c>
      <c r="FP334" s="11"/>
      <c r="FQ334" s="9">
        <f>VLOOKUP($C334, Table3[#All], 102, 0)</f>
        <v>7.690000000000001E-2</v>
      </c>
      <c r="FR334" s="9">
        <f>VLOOKUP($C334, Table3[#All], 103, 0)</f>
        <v>0.92310000000000003</v>
      </c>
      <c r="FS334" s="9">
        <f>VLOOKUP($C334, Table3[#All], 104, 0)</f>
        <v>0</v>
      </c>
      <c r="FT334" s="9">
        <f>VLOOKUP($C334, Table3[#All], 105, 0)</f>
        <v>0</v>
      </c>
      <c r="FU334" s="9">
        <v>0</v>
      </c>
      <c r="FV334" s="10">
        <f t="shared" si="320"/>
        <v>2</v>
      </c>
      <c r="FW334" s="11"/>
      <c r="FX334" s="9">
        <f>VLOOKUP($C334, Table3[#All], 106, 0)</f>
        <v>0</v>
      </c>
      <c r="FY334" s="9"/>
      <c r="FZ334" s="9">
        <f>VLOOKUP($C334, Table3[#All], 107, 0)</f>
        <v>0.3846</v>
      </c>
      <c r="GA334" s="9">
        <f>VLOOKUP($C334, Table3[#All], 108, 0)</f>
        <v>0.61539999999999995</v>
      </c>
      <c r="GB334" s="9"/>
      <c r="GC334" s="10">
        <f t="shared" si="337"/>
        <v>4</v>
      </c>
      <c r="GD334" s="81"/>
      <c r="GE334" s="9">
        <f>VLOOKUP($C334, Table3[#All], 109, 0)</f>
        <v>0</v>
      </c>
      <c r="GF334" s="9">
        <f>VLOOKUP($C334, Table3[#All], 110, 0)</f>
        <v>0.5</v>
      </c>
      <c r="GG334" s="9">
        <f>VLOOKUP($C334, Table3[#All], 111, 0)</f>
        <v>0.5</v>
      </c>
      <c r="GH334" s="9"/>
      <c r="GI334" s="9">
        <f>VLOOKUP($C334, Table3[#All], 112, 0)</f>
        <v>0</v>
      </c>
      <c r="GJ334" s="12">
        <f t="shared" si="321"/>
        <v>3</v>
      </c>
      <c r="GK334" s="11"/>
      <c r="GL334" s="9">
        <f>VLOOKUP($C334, Table3[#All], 113, 0)</f>
        <v>0</v>
      </c>
      <c r="GM334" s="9">
        <f>VLOOKUP($C334, Table3[#All], 114, 0)</f>
        <v>0</v>
      </c>
      <c r="GN334" s="9">
        <f>VLOOKUP($C334, Table3[#All], 115, 0)</f>
        <v>0.69230000000000003</v>
      </c>
      <c r="GO334" s="9">
        <f>VLOOKUP($C334, Table3[#All], 116, 0)</f>
        <v>0.30769999999999997</v>
      </c>
      <c r="GP334" s="9"/>
      <c r="GQ334" s="10">
        <f t="shared" si="322"/>
        <v>4</v>
      </c>
      <c r="GR334" s="11"/>
      <c r="GS334" s="9">
        <f>VLOOKUP($C334, Table2[#All], 3, 0)</f>
        <v>0</v>
      </c>
      <c r="GT334" s="9">
        <f>VLOOKUP($C334, Table2[#All], 4, 0)</f>
        <v>0</v>
      </c>
      <c r="GU334" s="9">
        <f>VLOOKUP($C334, Table2[#All], 5, 0)</f>
        <v>1</v>
      </c>
      <c r="GV334" s="9">
        <f>VLOOKUP($C334, Table2[#All], 6, 0)</f>
        <v>0</v>
      </c>
      <c r="GW334" s="9">
        <f>VLOOKUP($C334, Table2[#All], 7, 0)</f>
        <v>0</v>
      </c>
      <c r="GX334" s="10">
        <f t="shared" si="323"/>
        <v>3</v>
      </c>
      <c r="GY334" s="11"/>
      <c r="GZ334" s="9">
        <v>0</v>
      </c>
      <c r="HA334" s="9">
        <v>0</v>
      </c>
      <c r="HB334" s="9">
        <v>0</v>
      </c>
      <c r="HC334" s="9">
        <v>1</v>
      </c>
      <c r="HD334" s="9"/>
      <c r="HE334" s="10">
        <f t="shared" si="324"/>
        <v>4</v>
      </c>
      <c r="HF334" s="11"/>
      <c r="HG334" s="9">
        <f>VLOOKUP($C334, Table5[#All], 2, 0)</f>
        <v>0</v>
      </c>
      <c r="HH334" s="9">
        <f>VLOOKUP($C334, Table5[#All], 3, 0)</f>
        <v>0</v>
      </c>
      <c r="HI334" s="9">
        <f>VLOOKUP($C334, Table5[#All], 4, 0)</f>
        <v>0</v>
      </c>
      <c r="HJ334" s="9">
        <f>VLOOKUP($C334, Table5[#All], 5, 0)</f>
        <v>0</v>
      </c>
      <c r="HK334" s="9">
        <f>VLOOKUP($C334, Table5[#All], 6, 0)</f>
        <v>1</v>
      </c>
      <c r="HL334" s="10">
        <f t="shared" si="325"/>
        <v>5</v>
      </c>
      <c r="HM334" s="11"/>
      <c r="HN334" s="9">
        <f>VLOOKUP($C334, Table5[#All], 7, 0)</f>
        <v>0</v>
      </c>
      <c r="HO334" s="9">
        <f>VLOOKUP($C334, Table5[#All], 8, 0)</f>
        <v>0</v>
      </c>
      <c r="HP334" s="9">
        <f>VLOOKUP($C334, Table5[#All], 9, 0)</f>
        <v>0</v>
      </c>
      <c r="HQ334" s="9">
        <f>VLOOKUP($C334, Table5[#All], 10, 0)</f>
        <v>1</v>
      </c>
      <c r="HR334" s="9">
        <f>VLOOKUP($C334, Table5[#All], 11, 0)</f>
        <v>0</v>
      </c>
      <c r="HS334" s="10">
        <f t="shared" si="326"/>
        <v>4</v>
      </c>
      <c r="HT334" s="11"/>
      <c r="HU334" s="9">
        <f>VLOOKUP($C334, Table5[#All], 12, 0)</f>
        <v>1</v>
      </c>
      <c r="HV334" s="9">
        <f>VLOOKUP($C334, Table5[#All], 13, 0)</f>
        <v>0</v>
      </c>
      <c r="HW334" s="9">
        <f>VLOOKUP($C334, Table5[#All], 14, 0)</f>
        <v>0</v>
      </c>
      <c r="HX334" s="9">
        <f>VLOOKUP($C334, Table5[#All], 15, 0)</f>
        <v>0</v>
      </c>
      <c r="HY334" s="9">
        <f>VLOOKUP($C334, Table5[#All], 16, 0)</f>
        <v>0</v>
      </c>
      <c r="HZ334" s="10">
        <f t="shared" si="327"/>
        <v>1</v>
      </c>
      <c r="IA334" s="11"/>
      <c r="IB334" s="9">
        <f>VLOOKUP($C334, Table5[#All], 17, 0)</f>
        <v>0</v>
      </c>
      <c r="IC334" s="9">
        <f>VLOOKUP($C334, Table5[#All], 18, 0)</f>
        <v>1</v>
      </c>
      <c r="ID334" s="9">
        <f>VLOOKUP($C334, Table5[#All], 19, 0)</f>
        <v>0</v>
      </c>
      <c r="IE334" s="9">
        <f>VLOOKUP($C334, Table5[#All], 20, 0)</f>
        <v>0</v>
      </c>
      <c r="IF334" s="9">
        <f>VLOOKUP($C334, Table5[#All], 21, 0)</f>
        <v>0</v>
      </c>
      <c r="IG334" s="10">
        <f t="shared" si="328"/>
        <v>2</v>
      </c>
      <c r="IH334" s="11"/>
      <c r="II334" s="9">
        <f>VLOOKUP($C334, Table5[#All], 22, 0)</f>
        <v>1</v>
      </c>
      <c r="IJ334" s="9">
        <f>VLOOKUP($C334, Table5[#All], 23, 0)</f>
        <v>0</v>
      </c>
      <c r="IK334" s="9">
        <f>VLOOKUP($C334, Table5[#All], 24, 0)</f>
        <v>0</v>
      </c>
      <c r="IL334" s="9">
        <f>VLOOKUP($C334, Table5[#All], 25, 0)</f>
        <v>0</v>
      </c>
      <c r="IM334" s="9">
        <f>VLOOKUP($C334, Table5[#All], 26, 0)</f>
        <v>0</v>
      </c>
      <c r="IN334" s="10">
        <f t="shared" si="329"/>
        <v>1</v>
      </c>
      <c r="IO334" s="11"/>
      <c r="IP334" s="9">
        <v>1</v>
      </c>
      <c r="IQ334" s="9">
        <v>0</v>
      </c>
      <c r="IR334" s="9">
        <v>0</v>
      </c>
      <c r="IS334" s="9">
        <v>0</v>
      </c>
      <c r="IT334" s="9">
        <v>0</v>
      </c>
      <c r="IU334" s="10">
        <f t="shared" si="330"/>
        <v>1</v>
      </c>
      <c r="IV334" s="82"/>
    </row>
    <row r="335" spans="1:256" ht="16.3" thickTop="1" thickBot="1" x14ac:dyDescent="0.35">
      <c r="A335" s="16" t="s">
        <v>808</v>
      </c>
      <c r="B335" s="16" t="s">
        <v>819</v>
      </c>
      <c r="C335" s="16" t="s">
        <v>820</v>
      </c>
      <c r="D335" s="11"/>
      <c r="E335" s="9">
        <f>VLOOKUP($C335, Table3[#All], 2, 0)</f>
        <v>0</v>
      </c>
      <c r="F335" s="9"/>
      <c r="G335" s="9">
        <f>VLOOKUP($C335, Table3[#All], 3, 0)</f>
        <v>0</v>
      </c>
      <c r="H335" s="9">
        <f>VLOOKUP($C335, Table3[#All], 4, 0)</f>
        <v>1</v>
      </c>
      <c r="I335" s="9">
        <f>VLOOKUP($C335, Table3[#All], 5, 0)</f>
        <v>0</v>
      </c>
      <c r="J335" s="10">
        <f t="shared" si="331"/>
        <v>4</v>
      </c>
      <c r="K335" s="11"/>
      <c r="L335" s="9">
        <f>VLOOKUP($C335, Table3[#All], 6, 0)</f>
        <v>0</v>
      </c>
      <c r="M335" s="9"/>
      <c r="N335" s="9">
        <f>VLOOKUP($C335, Table3[#All], 7, 0)</f>
        <v>0</v>
      </c>
      <c r="O335" s="9">
        <f>VLOOKUP($C335, Table3[#All], 8, 0)</f>
        <v>0</v>
      </c>
      <c r="P335" s="9">
        <f>VLOOKUP($C335, Table3[#All], 9, 0)</f>
        <v>1</v>
      </c>
      <c r="Q335" s="10">
        <f t="shared" si="332"/>
        <v>5</v>
      </c>
      <c r="R335" s="11"/>
      <c r="S335" s="9">
        <f>VLOOKUP($C335, Table3[#All], 10, 0)</f>
        <v>0</v>
      </c>
      <c r="T335" s="9">
        <f>VLOOKUP($C335, Table3[#All], 11, 0)</f>
        <v>0.75</v>
      </c>
      <c r="U335" s="9">
        <f>VLOOKUP($C335, Table3[#All], 12, 0)</f>
        <v>0.25</v>
      </c>
      <c r="V335" s="9">
        <f>VLOOKUP($C335, Table3[#All], 13, 0)</f>
        <v>0</v>
      </c>
      <c r="W335" s="9">
        <f>VLOOKUP($C335, Table3[#All], 14, 0)</f>
        <v>0</v>
      </c>
      <c r="X335" s="10">
        <f t="shared" si="333"/>
        <v>3</v>
      </c>
      <c r="Y335" s="11"/>
      <c r="Z335" s="9">
        <f>VLOOKUP($C335, Table3[#All], 15, 0)</f>
        <v>0</v>
      </c>
      <c r="AA335" s="9">
        <f>VLOOKUP($C335, Table3[#All], 16, 0)</f>
        <v>0.66670000000000007</v>
      </c>
      <c r="AB335" s="9">
        <f>VLOOKUP($C335, Table3[#All], 17, 0)</f>
        <v>0.33329999999999999</v>
      </c>
      <c r="AC335" s="9">
        <f>VLOOKUP($C335, Table3[#All], 18, 0)</f>
        <v>0</v>
      </c>
      <c r="AD335" s="9">
        <f>VLOOKUP($C335, Table3[#All], 19, 0)</f>
        <v>0</v>
      </c>
      <c r="AE335" s="10">
        <f t="shared" si="303"/>
        <v>3</v>
      </c>
      <c r="AF335" s="11"/>
      <c r="AG335" s="9">
        <f>VLOOKUP($C335, Table3[#All], 20, 0)</f>
        <v>0</v>
      </c>
      <c r="AH335" s="9">
        <f>VLOOKUP($C335, Table3[#All], 21, 0)</f>
        <v>1</v>
      </c>
      <c r="AI335" s="9">
        <f>VLOOKUP($C335, Table3[#All], 22, 0)</f>
        <v>0</v>
      </c>
      <c r="AJ335" s="9"/>
      <c r="AK335" s="9"/>
      <c r="AL335" s="10">
        <f t="shared" si="304"/>
        <v>2</v>
      </c>
      <c r="AM335" s="11"/>
      <c r="AN335" s="9">
        <f>VLOOKUP($C335, Table3[#All], 23, 0)</f>
        <v>0</v>
      </c>
      <c r="AO335" s="9">
        <f>VLOOKUP($C335, Table3[#All], 24, 0)</f>
        <v>1</v>
      </c>
      <c r="AP335" s="9">
        <f>VLOOKUP($C335, Table3[#All], 25, 0)</f>
        <v>0</v>
      </c>
      <c r="AQ335" s="9">
        <f>VLOOKUP($C335, Table3[#All], 26, 0)</f>
        <v>0</v>
      </c>
      <c r="AR335" s="9"/>
      <c r="AS335" s="12">
        <f t="shared" si="305"/>
        <v>2</v>
      </c>
      <c r="AT335" s="11"/>
      <c r="AU335" s="9">
        <f>VLOOKUP($C335, Table3[#All], 27, 0)</f>
        <v>0.75</v>
      </c>
      <c r="AV335" s="9">
        <f>VLOOKUP($C335, Table3[#All], 28, 0)</f>
        <v>0.25</v>
      </c>
      <c r="AW335" s="9">
        <f>VLOOKUP($C335, Table3[#All], 29, 0)</f>
        <v>0</v>
      </c>
      <c r="AX335" s="9"/>
      <c r="AY335" s="9"/>
      <c r="AZ335" s="10">
        <f t="shared" si="334"/>
        <v>2</v>
      </c>
      <c r="BA335" s="11"/>
      <c r="BB335" s="9">
        <f>VLOOKUP($C335, Table3[#All], 30, 0)</f>
        <v>0.66670000000000007</v>
      </c>
      <c r="BC335" s="9">
        <f>VLOOKUP($C335, Table3[#All], 31, 0)</f>
        <v>0.33329999999999999</v>
      </c>
      <c r="BD335" s="9">
        <f>VLOOKUP($C335, Table3[#All], 32, 0)</f>
        <v>0</v>
      </c>
      <c r="BE335" s="9">
        <f>VLOOKUP($C335, Table3[#All], 33, 0)</f>
        <v>0</v>
      </c>
      <c r="BF335" s="9"/>
      <c r="BG335" s="10">
        <f t="shared" si="335"/>
        <v>2</v>
      </c>
      <c r="BH335" s="81"/>
      <c r="BI335" s="9">
        <f>VLOOKUP($C335, Table3[#All], 34, 0)</f>
        <v>0</v>
      </c>
      <c r="BJ335" s="9">
        <f>VLOOKUP($C335, Table3[#All], 35, 0)</f>
        <v>0</v>
      </c>
      <c r="BK335" s="9">
        <f>VLOOKUP($C335, Table3[#All], 36, 0)</f>
        <v>0</v>
      </c>
      <c r="BL335" s="9">
        <f>VLOOKUP($C335, Table3[#All], 37, 0)</f>
        <v>0</v>
      </c>
      <c r="BM335" s="9">
        <f>VLOOKUP($C335, Table3[#All], 38, 0)</f>
        <v>0</v>
      </c>
      <c r="BN335" s="10" t="str">
        <f t="shared" si="336"/>
        <v>N/A</v>
      </c>
      <c r="BO335" s="11"/>
      <c r="BP335" s="9">
        <f>VLOOKUP($C335, Table3[#All], 39, 0)</f>
        <v>0.5</v>
      </c>
      <c r="BQ335" s="9">
        <f>VLOOKUP($C335, Table3[#All], 40, 0)</f>
        <v>0.16670000000000001</v>
      </c>
      <c r="BR335" s="9">
        <f>VLOOKUP($C335, Table3[#All], 41, 0)</f>
        <v>0.33329999999999999</v>
      </c>
      <c r="BS335" s="9">
        <f>VLOOKUP($C335, Table3[#All], 42, 0)</f>
        <v>0</v>
      </c>
      <c r="BT335" s="9"/>
      <c r="BU335" s="10">
        <f t="shared" si="306"/>
        <v>3</v>
      </c>
      <c r="BV335" s="11"/>
      <c r="BW335" s="9">
        <f>VLOOKUP($C335, Table3[#All], 43, 0)</f>
        <v>8.3299999999999999E-2</v>
      </c>
      <c r="BX335" s="9">
        <f>VLOOKUP($C335, Table3[#All], 44, 0)</f>
        <v>0.91670000000000007</v>
      </c>
      <c r="BY335" s="9">
        <f>VLOOKUP($C335, Table3[#All], 45, 0)</f>
        <v>0</v>
      </c>
      <c r="BZ335" s="9"/>
      <c r="CA335" s="9"/>
      <c r="CB335" s="10">
        <f t="shared" si="307"/>
        <v>2</v>
      </c>
      <c r="CC335" s="81"/>
      <c r="CD335" s="9">
        <f>VLOOKUP($C335, Table3[#All], 46, 0)</f>
        <v>1</v>
      </c>
      <c r="CE335" s="9">
        <f>VLOOKUP($C335, Table3[#All], 47, 0)</f>
        <v>0</v>
      </c>
      <c r="CF335" s="9">
        <f>VLOOKUP($C335, Table3[#All], 48, 0)</f>
        <v>0</v>
      </c>
      <c r="CG335" s="9">
        <f>VLOOKUP($C335, Table3[#All], 49, 0)</f>
        <v>0</v>
      </c>
      <c r="CH335" s="9">
        <f>VLOOKUP($C335, Table3[#All], 50, 0)</f>
        <v>0</v>
      </c>
      <c r="CI335" s="12">
        <f t="shared" si="308"/>
        <v>1</v>
      </c>
      <c r="CJ335" s="13"/>
      <c r="CK335" s="9">
        <f>VLOOKUP($C335, Table3[#All], 51, 0)</f>
        <v>0</v>
      </c>
      <c r="CL335" s="9">
        <f>VLOOKUP($C335, Table3[#All], 52, 0)</f>
        <v>1</v>
      </c>
      <c r="CM335" s="9">
        <f>VLOOKUP($C335, Table3[#All], 53, 0)</f>
        <v>0</v>
      </c>
      <c r="CN335" s="9">
        <f>VLOOKUP($C335, Table3[#All], 54, 0)</f>
        <v>0</v>
      </c>
      <c r="CO335" s="9"/>
      <c r="CP335" s="10">
        <f t="shared" si="309"/>
        <v>2</v>
      </c>
      <c r="CQ335" s="11"/>
      <c r="CR335" s="9">
        <f>VLOOKUP($C335, Table3[#All], 55, 0)</f>
        <v>0.33329999999999999</v>
      </c>
      <c r="CS335" s="9">
        <f>VLOOKUP($C335, Table3[#All], 56, 0)</f>
        <v>0</v>
      </c>
      <c r="CT335" s="9">
        <f>VLOOKUP($C335, Table3[#All], 57, 0)</f>
        <v>0.25</v>
      </c>
      <c r="CU335" s="9">
        <f>VLOOKUP($C335, Table3[#All], 58, 0)</f>
        <v>0.41670000000000001</v>
      </c>
      <c r="CV335" s="9">
        <f>VLOOKUP($C335, Table3[#All], 59, 0)</f>
        <v>0</v>
      </c>
      <c r="CW335" s="14">
        <f t="shared" si="310"/>
        <v>4</v>
      </c>
      <c r="CX335" s="81"/>
      <c r="CY335" s="9">
        <f>VLOOKUP($C335, Table3[#All], 60, 0)</f>
        <v>0</v>
      </c>
      <c r="CZ335" s="9">
        <f>VLOOKUP($C335, Table3[#All], 61, 0)</f>
        <v>0.58329999999999993</v>
      </c>
      <c r="DA335" s="9">
        <f>VLOOKUP($C335, Table3[#All], 62, 0)</f>
        <v>0.41670000000000001</v>
      </c>
      <c r="DB335" s="9">
        <f>VLOOKUP($C335, Table3[#All], 63, 0)</f>
        <v>0</v>
      </c>
      <c r="DC335" s="9">
        <f>VLOOKUP($C335, Table3[#All], 64, 0)</f>
        <v>0</v>
      </c>
      <c r="DD335" s="10">
        <f t="shared" si="311"/>
        <v>3</v>
      </c>
      <c r="DE335" s="11"/>
      <c r="DF335" s="9">
        <f>VLOOKUP($C335, Table3[#All], 65, 0)</f>
        <v>0.33329999999999999</v>
      </c>
      <c r="DG335" s="9"/>
      <c r="DH335" s="9">
        <f>VLOOKUP($C335, Table3[#All], 66, 0)</f>
        <v>0.5</v>
      </c>
      <c r="DI335" s="9"/>
      <c r="DJ335" s="9">
        <f>VLOOKUP($C335, Table3[#All], 67, 0)</f>
        <v>0.16670000000000001</v>
      </c>
      <c r="DK335" s="14">
        <f t="shared" si="312"/>
        <v>3</v>
      </c>
      <c r="DL335" s="11"/>
      <c r="DM335" s="9">
        <f>VLOOKUP($C335, Table3[#All], 68, 0)</f>
        <v>1</v>
      </c>
      <c r="DN335" s="9"/>
      <c r="DO335" s="9">
        <f>VLOOKUP($C335, Table3[#All], 69, 0)</f>
        <v>0</v>
      </c>
      <c r="DP335" s="9">
        <f>VLOOKUP($C335, Table3[#All], 70, 0)</f>
        <v>0</v>
      </c>
      <c r="DQ335" s="9"/>
      <c r="DR335" s="14">
        <f t="shared" si="313"/>
        <v>1</v>
      </c>
      <c r="DS335" s="11"/>
      <c r="DT335" s="9">
        <f>VLOOKUP($C335, Table3[#All], 71, 0)</f>
        <v>0</v>
      </c>
      <c r="DU335" s="9">
        <f>VLOOKUP($C335, Table3[#All], 72, 0)</f>
        <v>0.25</v>
      </c>
      <c r="DV335" s="9">
        <f>VLOOKUP($C335, Table3[#All], 73, 0)</f>
        <v>8.3299999999999999E-2</v>
      </c>
      <c r="DW335" s="9">
        <f>VLOOKUP($C335, Table3[#All], 74, 0)</f>
        <v>0.5</v>
      </c>
      <c r="DX335" s="9">
        <f>VLOOKUP($C335, Table3[#All], 75, 0)</f>
        <v>0.16670000000000001</v>
      </c>
      <c r="DY335" s="12">
        <f t="shared" si="302"/>
        <v>4</v>
      </c>
      <c r="DZ335" s="11"/>
      <c r="EA335" s="9">
        <f>VLOOKUP($C335, Table3[#All], 76, 0)</f>
        <v>1</v>
      </c>
      <c r="EB335" s="9">
        <f>VLOOKUP($C335, Table3[#All], 77, 0)</f>
        <v>0</v>
      </c>
      <c r="EC335" s="9">
        <f>VLOOKUP($C335, Table3[#All], 78, 0)</f>
        <v>0</v>
      </c>
      <c r="ED335" s="9">
        <f>VLOOKUP($C335, Table3[#All], 79, 0)</f>
        <v>0</v>
      </c>
      <c r="EE335" s="9">
        <f>VLOOKUP($C335, Table3[#All], 80, 0)</f>
        <v>0</v>
      </c>
      <c r="EF335" s="10">
        <f t="shared" si="314"/>
        <v>1</v>
      </c>
      <c r="EG335" s="9"/>
      <c r="EH335" s="9">
        <f>VLOOKUP($C335, Table3[#All], 81, 0)</f>
        <v>0</v>
      </c>
      <c r="EI335" s="9">
        <f>VLOOKUP($C335, Table3[#All], 82, 0)</f>
        <v>0</v>
      </c>
      <c r="EJ335" s="9">
        <f>VLOOKUP($C335, Table3[#All], 83, 0)</f>
        <v>0</v>
      </c>
      <c r="EK335" s="9">
        <f>VLOOKUP($C335, Table3[#All], 84, 0)</f>
        <v>1</v>
      </c>
      <c r="EL335" s="9">
        <f>VLOOKUP($C335, Table3[#All], 85, 0)</f>
        <v>0</v>
      </c>
      <c r="EM335" s="14">
        <f t="shared" si="315"/>
        <v>4</v>
      </c>
      <c r="EN335" s="11"/>
      <c r="EO335" s="9">
        <f>VLOOKUP($C335, Table3[#All], 86, 0)</f>
        <v>1</v>
      </c>
      <c r="EP335" s="9"/>
      <c r="EQ335" s="9">
        <f>VLOOKUP($C335, Table3[#All], 87, 0)</f>
        <v>0</v>
      </c>
      <c r="ER335" s="9"/>
      <c r="ES335" s="9"/>
      <c r="ET335" s="14">
        <f t="shared" si="316"/>
        <v>1</v>
      </c>
      <c r="EU335" s="11"/>
      <c r="EV335" s="9">
        <f>VLOOKUP($C335, Table3[#All], 88, 0)</f>
        <v>1</v>
      </c>
      <c r="EW335" s="9">
        <f>VLOOKUP($C335, Table3[#All], 89, 0)</f>
        <v>0</v>
      </c>
      <c r="EX335" s="9">
        <f>VLOOKUP($C335, Table3[#All], 90, 0)</f>
        <v>0</v>
      </c>
      <c r="EY335" s="9">
        <f>VLOOKUP($C335, Table3[#All], 91, 0)</f>
        <v>0</v>
      </c>
      <c r="EZ335" s="9">
        <f>VLOOKUP($C335, Table3[#All], 92, 0)</f>
        <v>0</v>
      </c>
      <c r="FA335" s="12">
        <f t="shared" si="317"/>
        <v>1</v>
      </c>
      <c r="FB335" s="11"/>
      <c r="FC335" s="9">
        <f>VLOOKUP($C335, Table3[#All], 93, 0)</f>
        <v>0</v>
      </c>
      <c r="FD335" s="9">
        <f>VLOOKUP($C335, Table3[#All], 94, 0)</f>
        <v>0.5</v>
      </c>
      <c r="FE335" s="9">
        <f>VLOOKUP($C335, Table3[#All], 95, 0)</f>
        <v>0.5</v>
      </c>
      <c r="FF335" s="9">
        <f>VLOOKUP($C335, Table3[#All], 96, 0)</f>
        <v>0</v>
      </c>
      <c r="FG335" s="9"/>
      <c r="FH335" s="10">
        <f t="shared" si="318"/>
        <v>3</v>
      </c>
      <c r="FI335" s="11"/>
      <c r="FJ335" s="9">
        <f>VLOOKUP($C335, Table3[#All], 97, 0)</f>
        <v>0</v>
      </c>
      <c r="FK335" s="9">
        <f>VLOOKUP($C335, Table3[#All], 98, 0)</f>
        <v>0</v>
      </c>
      <c r="FL335" s="9">
        <f>VLOOKUP($C335, Table3[#All], 99, 0)</f>
        <v>0</v>
      </c>
      <c r="FM335" s="9">
        <f>VLOOKUP($C335, Table3[#All], 100, 0)</f>
        <v>0</v>
      </c>
      <c r="FN335" s="9">
        <f>VLOOKUP($C335, Table3[#All], 101, 0)</f>
        <v>1</v>
      </c>
      <c r="FO335" s="14">
        <f t="shared" si="319"/>
        <v>5</v>
      </c>
      <c r="FP335" s="11"/>
      <c r="FQ335" s="9">
        <f>VLOOKUP($C335, Table3[#All], 102, 0)</f>
        <v>0.41670000000000001</v>
      </c>
      <c r="FR335" s="9">
        <f>VLOOKUP($C335, Table3[#All], 103, 0)</f>
        <v>0.58329999999999993</v>
      </c>
      <c r="FS335" s="9">
        <f>VLOOKUP($C335, Table3[#All], 104, 0)</f>
        <v>0</v>
      </c>
      <c r="FT335" s="9">
        <f>VLOOKUP($C335, Table3[#All], 105, 0)</f>
        <v>0</v>
      </c>
      <c r="FU335" s="9">
        <v>0</v>
      </c>
      <c r="FV335" s="10">
        <f t="shared" si="320"/>
        <v>2</v>
      </c>
      <c r="FW335" s="11"/>
      <c r="FX335" s="9">
        <f>VLOOKUP($C335, Table3[#All], 106, 0)</f>
        <v>0.16670000000000001</v>
      </c>
      <c r="FY335" s="9"/>
      <c r="FZ335" s="9">
        <f>VLOOKUP($C335, Table3[#All], 107, 0)</f>
        <v>0.58329999999999993</v>
      </c>
      <c r="GA335" s="9">
        <f>VLOOKUP($C335, Table3[#All], 108, 0)</f>
        <v>0.25</v>
      </c>
      <c r="GB335" s="9"/>
      <c r="GC335" s="10">
        <f t="shared" si="337"/>
        <v>4</v>
      </c>
      <c r="GD335" s="81"/>
      <c r="GE335" s="9">
        <f>VLOOKUP($C335, Table3[#All], 109, 0)</f>
        <v>0</v>
      </c>
      <c r="GF335" s="9">
        <f>VLOOKUP($C335, Table3[#All], 110, 0)</f>
        <v>1</v>
      </c>
      <c r="GG335" s="9">
        <f>VLOOKUP($C335, Table3[#All], 111, 0)</f>
        <v>0</v>
      </c>
      <c r="GH335" s="9"/>
      <c r="GI335" s="9">
        <f>VLOOKUP($C335, Table3[#All], 112, 0)</f>
        <v>0</v>
      </c>
      <c r="GJ335" s="12">
        <f t="shared" si="321"/>
        <v>2</v>
      </c>
      <c r="GK335" s="11"/>
      <c r="GL335" s="9">
        <f>VLOOKUP($C335, Table3[#All], 113, 0)</f>
        <v>0</v>
      </c>
      <c r="GM335" s="9">
        <f>VLOOKUP($C335, Table3[#All], 114, 0)</f>
        <v>0</v>
      </c>
      <c r="GN335" s="9">
        <f>VLOOKUP($C335, Table3[#All], 115, 0)</f>
        <v>0.41670000000000001</v>
      </c>
      <c r="GO335" s="9">
        <f>VLOOKUP($C335, Table3[#All], 116, 0)</f>
        <v>0.58329999999999993</v>
      </c>
      <c r="GP335" s="9"/>
      <c r="GQ335" s="10">
        <f t="shared" si="322"/>
        <v>4</v>
      </c>
      <c r="GR335" s="11"/>
      <c r="GS335" s="9">
        <f>VLOOKUP($C335, Table2[#All], 3, 0)</f>
        <v>0</v>
      </c>
      <c r="GT335" s="9">
        <f>VLOOKUP($C335, Table2[#All], 4, 0)</f>
        <v>0</v>
      </c>
      <c r="GU335" s="9">
        <f>VLOOKUP($C335, Table2[#All], 5, 0)</f>
        <v>1</v>
      </c>
      <c r="GV335" s="9">
        <f>VLOOKUP($C335, Table2[#All], 6, 0)</f>
        <v>0</v>
      </c>
      <c r="GW335" s="9">
        <f>VLOOKUP($C335, Table2[#All], 7, 0)</f>
        <v>0</v>
      </c>
      <c r="GX335" s="10">
        <f t="shared" si="323"/>
        <v>3</v>
      </c>
      <c r="GY335" s="11"/>
      <c r="GZ335" s="9">
        <v>0</v>
      </c>
      <c r="HA335" s="9">
        <v>0</v>
      </c>
      <c r="HB335" s="9">
        <v>0</v>
      </c>
      <c r="HC335" s="9">
        <v>1</v>
      </c>
      <c r="HD335" s="9"/>
      <c r="HE335" s="10">
        <f t="shared" si="324"/>
        <v>4</v>
      </c>
      <c r="HF335" s="11"/>
      <c r="HG335" s="9">
        <f>VLOOKUP($C335, Table5[#All], 2, 0)</f>
        <v>0</v>
      </c>
      <c r="HH335" s="9">
        <f>VLOOKUP($C335, Table5[#All], 3, 0)</f>
        <v>0</v>
      </c>
      <c r="HI335" s="9">
        <f>VLOOKUP($C335, Table5[#All], 4, 0)</f>
        <v>0</v>
      </c>
      <c r="HJ335" s="9">
        <f>VLOOKUP($C335, Table5[#All], 5, 0)</f>
        <v>1</v>
      </c>
      <c r="HK335" s="9">
        <f>VLOOKUP($C335, Table5[#All], 6, 0)</f>
        <v>0</v>
      </c>
      <c r="HL335" s="10">
        <f t="shared" si="325"/>
        <v>4</v>
      </c>
      <c r="HM335" s="11"/>
      <c r="HN335" s="9">
        <f>VLOOKUP($C335, Table5[#All], 7, 0)</f>
        <v>0</v>
      </c>
      <c r="HO335" s="9">
        <f>VLOOKUP($C335, Table5[#All], 8, 0)</f>
        <v>0</v>
      </c>
      <c r="HP335" s="9">
        <f>VLOOKUP($C335, Table5[#All], 9, 0)</f>
        <v>1</v>
      </c>
      <c r="HQ335" s="9">
        <f>VLOOKUP($C335, Table5[#All], 10, 0)</f>
        <v>0</v>
      </c>
      <c r="HR335" s="9">
        <f>VLOOKUP($C335, Table5[#All], 11, 0)</f>
        <v>0</v>
      </c>
      <c r="HS335" s="10">
        <f t="shared" si="326"/>
        <v>3</v>
      </c>
      <c r="HT335" s="11"/>
      <c r="HU335" s="9">
        <f>VLOOKUP($C335, Table5[#All], 12, 0)</f>
        <v>1</v>
      </c>
      <c r="HV335" s="9">
        <f>VLOOKUP($C335, Table5[#All], 13, 0)</f>
        <v>0</v>
      </c>
      <c r="HW335" s="9">
        <f>VLOOKUP($C335, Table5[#All], 14, 0)</f>
        <v>0</v>
      </c>
      <c r="HX335" s="9">
        <f>VLOOKUP($C335, Table5[#All], 15, 0)</f>
        <v>0</v>
      </c>
      <c r="HY335" s="9">
        <f>VLOOKUP($C335, Table5[#All], 16, 0)</f>
        <v>0</v>
      </c>
      <c r="HZ335" s="10">
        <f t="shared" si="327"/>
        <v>1</v>
      </c>
      <c r="IA335" s="11"/>
      <c r="IB335" s="9">
        <f>VLOOKUP($C335, Table5[#All], 17, 0)</f>
        <v>0</v>
      </c>
      <c r="IC335" s="9">
        <f>VLOOKUP($C335, Table5[#All], 18, 0)</f>
        <v>1</v>
      </c>
      <c r="ID335" s="9">
        <f>VLOOKUP($C335, Table5[#All], 19, 0)</f>
        <v>0</v>
      </c>
      <c r="IE335" s="9">
        <f>VLOOKUP($C335, Table5[#All], 20, 0)</f>
        <v>0</v>
      </c>
      <c r="IF335" s="9">
        <f>VLOOKUP($C335, Table5[#All], 21, 0)</f>
        <v>0</v>
      </c>
      <c r="IG335" s="10">
        <f t="shared" si="328"/>
        <v>2</v>
      </c>
      <c r="IH335" s="11"/>
      <c r="II335" s="9">
        <f>VLOOKUP($C335, Table5[#All], 22, 0)</f>
        <v>1</v>
      </c>
      <c r="IJ335" s="9">
        <f>VLOOKUP($C335, Table5[#All], 23, 0)</f>
        <v>0</v>
      </c>
      <c r="IK335" s="9">
        <f>VLOOKUP($C335, Table5[#All], 24, 0)</f>
        <v>0</v>
      </c>
      <c r="IL335" s="9">
        <f>VLOOKUP($C335, Table5[#All], 25, 0)</f>
        <v>0</v>
      </c>
      <c r="IM335" s="9">
        <f>VLOOKUP($C335, Table5[#All], 26, 0)</f>
        <v>0</v>
      </c>
      <c r="IN335" s="10">
        <f t="shared" si="329"/>
        <v>1</v>
      </c>
      <c r="IO335" s="11"/>
      <c r="IP335" s="9">
        <v>1</v>
      </c>
      <c r="IQ335" s="9">
        <v>0</v>
      </c>
      <c r="IR335" s="9">
        <v>0</v>
      </c>
      <c r="IS335" s="9">
        <v>0</v>
      </c>
      <c r="IT335" s="9">
        <v>0</v>
      </c>
      <c r="IU335" s="10">
        <f t="shared" si="330"/>
        <v>1</v>
      </c>
      <c r="IV335" s="82"/>
    </row>
    <row r="336" spans="1:256" ht="16.3" thickTop="1" thickBot="1" x14ac:dyDescent="0.35">
      <c r="A336" s="16" t="s">
        <v>808</v>
      </c>
      <c r="B336" s="16" t="s">
        <v>821</v>
      </c>
      <c r="C336" s="16" t="s">
        <v>822</v>
      </c>
      <c r="D336" s="11"/>
      <c r="E336" s="9">
        <f>VLOOKUP($C336, Table3[#All], 2, 0)</f>
        <v>0</v>
      </c>
      <c r="F336" s="9"/>
      <c r="G336" s="9">
        <f>VLOOKUP($C336, Table3[#All], 3, 0)</f>
        <v>0.36359999999999998</v>
      </c>
      <c r="H336" s="9">
        <f>VLOOKUP($C336, Table3[#All], 4, 0)</f>
        <v>0.63639999999999997</v>
      </c>
      <c r="I336" s="9">
        <f>VLOOKUP($C336, Table3[#All], 5, 0)</f>
        <v>0</v>
      </c>
      <c r="J336" s="10">
        <f t="shared" si="331"/>
        <v>4</v>
      </c>
      <c r="K336" s="11"/>
      <c r="L336" s="9">
        <f>VLOOKUP($C336, Table3[#All], 6, 0)</f>
        <v>0</v>
      </c>
      <c r="M336" s="9"/>
      <c r="N336" s="9">
        <f>VLOOKUP($C336, Table3[#All], 7, 0)</f>
        <v>0</v>
      </c>
      <c r="O336" s="9">
        <f>VLOOKUP($C336, Table3[#All], 8, 0)</f>
        <v>0</v>
      </c>
      <c r="P336" s="9">
        <f>VLOOKUP($C336, Table3[#All], 9, 0)</f>
        <v>1</v>
      </c>
      <c r="Q336" s="10">
        <f t="shared" si="332"/>
        <v>5</v>
      </c>
      <c r="R336" s="11"/>
      <c r="S336" s="9">
        <f>VLOOKUP($C336, Table3[#All], 10, 0)</f>
        <v>0</v>
      </c>
      <c r="T336" s="9">
        <f>VLOOKUP($C336, Table3[#All], 11, 0)</f>
        <v>0.63639999999999997</v>
      </c>
      <c r="U336" s="9">
        <f>VLOOKUP($C336, Table3[#All], 12, 0)</f>
        <v>0.2727</v>
      </c>
      <c r="V336" s="9">
        <f>VLOOKUP($C336, Table3[#All], 13, 0)</f>
        <v>9.0899999999999995E-2</v>
      </c>
      <c r="W336" s="9">
        <f>VLOOKUP($C336, Table3[#All], 14, 0)</f>
        <v>0</v>
      </c>
      <c r="X336" s="10">
        <f t="shared" si="333"/>
        <v>3</v>
      </c>
      <c r="Y336" s="11"/>
      <c r="Z336" s="9">
        <f>VLOOKUP($C336, Table3[#All], 15, 0)</f>
        <v>0</v>
      </c>
      <c r="AA336" s="9">
        <f>VLOOKUP($C336, Table3[#All], 16, 0)</f>
        <v>0.45450000000000002</v>
      </c>
      <c r="AB336" s="9">
        <f>VLOOKUP($C336, Table3[#All], 17, 0)</f>
        <v>0.54549999999999998</v>
      </c>
      <c r="AC336" s="9">
        <f>VLOOKUP($C336, Table3[#All], 18, 0)</f>
        <v>0</v>
      </c>
      <c r="AD336" s="9">
        <f>VLOOKUP($C336, Table3[#All], 19, 0)</f>
        <v>0</v>
      </c>
      <c r="AE336" s="10">
        <f t="shared" si="303"/>
        <v>3</v>
      </c>
      <c r="AF336" s="11"/>
      <c r="AG336" s="9">
        <f>VLOOKUP($C336, Table3[#All], 20, 0)</f>
        <v>0</v>
      </c>
      <c r="AH336" s="9">
        <f>VLOOKUP($C336, Table3[#All], 21, 0)</f>
        <v>1</v>
      </c>
      <c r="AI336" s="9">
        <f>VLOOKUP($C336, Table3[#All], 22, 0)</f>
        <v>0</v>
      </c>
      <c r="AJ336" s="9"/>
      <c r="AK336" s="9"/>
      <c r="AL336" s="10">
        <f t="shared" si="304"/>
        <v>2</v>
      </c>
      <c r="AM336" s="11"/>
      <c r="AN336" s="9">
        <f>VLOOKUP($C336, Table3[#All], 23, 0)</f>
        <v>1</v>
      </c>
      <c r="AO336" s="9">
        <f>VLOOKUP($C336, Table3[#All], 24, 0)</f>
        <v>0</v>
      </c>
      <c r="AP336" s="9">
        <f>VLOOKUP($C336, Table3[#All], 25, 0)</f>
        <v>0</v>
      </c>
      <c r="AQ336" s="9">
        <f>VLOOKUP($C336, Table3[#All], 26, 0)</f>
        <v>0</v>
      </c>
      <c r="AR336" s="9"/>
      <c r="AS336" s="12">
        <f t="shared" si="305"/>
        <v>1</v>
      </c>
      <c r="AT336" s="11"/>
      <c r="AU336" s="9">
        <f>VLOOKUP($C336, Table3[#All], 27, 0)</f>
        <v>1</v>
      </c>
      <c r="AV336" s="9">
        <f>VLOOKUP($C336, Table3[#All], 28, 0)</f>
        <v>0</v>
      </c>
      <c r="AW336" s="9">
        <f>VLOOKUP($C336, Table3[#All], 29, 0)</f>
        <v>0</v>
      </c>
      <c r="AX336" s="9"/>
      <c r="AY336" s="9"/>
      <c r="AZ336" s="10">
        <f t="shared" si="334"/>
        <v>1</v>
      </c>
      <c r="BA336" s="11"/>
      <c r="BB336" s="9">
        <f>VLOOKUP($C336, Table3[#All], 30, 0)</f>
        <v>0.72730000000000006</v>
      </c>
      <c r="BC336" s="9">
        <f>VLOOKUP($C336, Table3[#All], 31, 0)</f>
        <v>0.2727</v>
      </c>
      <c r="BD336" s="9">
        <f>VLOOKUP($C336, Table3[#All], 32, 0)</f>
        <v>0</v>
      </c>
      <c r="BE336" s="9">
        <f>VLOOKUP($C336, Table3[#All], 33, 0)</f>
        <v>0</v>
      </c>
      <c r="BF336" s="9"/>
      <c r="BG336" s="10">
        <f t="shared" si="335"/>
        <v>2</v>
      </c>
      <c r="BH336" s="81"/>
      <c r="BI336" s="9">
        <f>VLOOKUP($C336, Table3[#All], 34, 0)</f>
        <v>0</v>
      </c>
      <c r="BJ336" s="9">
        <f>VLOOKUP($C336, Table3[#All], 35, 0)</f>
        <v>0</v>
      </c>
      <c r="BK336" s="9">
        <f>VLOOKUP($C336, Table3[#All], 36, 0)</f>
        <v>0</v>
      </c>
      <c r="BL336" s="9">
        <f>VLOOKUP($C336, Table3[#All], 37, 0)</f>
        <v>0</v>
      </c>
      <c r="BM336" s="9">
        <f>VLOOKUP($C336, Table3[#All], 38, 0)</f>
        <v>0</v>
      </c>
      <c r="BN336" s="10" t="str">
        <f t="shared" si="336"/>
        <v>N/A</v>
      </c>
      <c r="BO336" s="11"/>
      <c r="BP336" s="9">
        <f>VLOOKUP($C336, Table3[#All], 39, 0)</f>
        <v>0.72730000000000006</v>
      </c>
      <c r="BQ336" s="9">
        <f>VLOOKUP($C336, Table3[#All], 40, 0)</f>
        <v>9.0899999999999995E-2</v>
      </c>
      <c r="BR336" s="9">
        <f>VLOOKUP($C336, Table3[#All], 41, 0)</f>
        <v>0.18179999999999999</v>
      </c>
      <c r="BS336" s="9">
        <f>VLOOKUP($C336, Table3[#All], 42, 0)</f>
        <v>0</v>
      </c>
      <c r="BT336" s="9"/>
      <c r="BU336" s="10">
        <f t="shared" si="306"/>
        <v>2</v>
      </c>
      <c r="BV336" s="11"/>
      <c r="BW336" s="9">
        <f>VLOOKUP($C336, Table3[#All], 43, 0)</f>
        <v>0.2727</v>
      </c>
      <c r="BX336" s="9">
        <f>VLOOKUP($C336, Table3[#All], 44, 0)</f>
        <v>0.72730000000000006</v>
      </c>
      <c r="BY336" s="9">
        <f>VLOOKUP($C336, Table3[#All], 45, 0)</f>
        <v>0</v>
      </c>
      <c r="BZ336" s="9"/>
      <c r="CA336" s="9"/>
      <c r="CB336" s="10">
        <f t="shared" si="307"/>
        <v>2</v>
      </c>
      <c r="CC336" s="81"/>
      <c r="CD336" s="9">
        <f>VLOOKUP($C336, Table3[#All], 46, 0)</f>
        <v>1</v>
      </c>
      <c r="CE336" s="9">
        <f>VLOOKUP($C336, Table3[#All], 47, 0)</f>
        <v>0</v>
      </c>
      <c r="CF336" s="9">
        <f>VLOOKUP($C336, Table3[#All], 48, 0)</f>
        <v>0</v>
      </c>
      <c r="CG336" s="9">
        <f>VLOOKUP($C336, Table3[#All], 49, 0)</f>
        <v>0</v>
      </c>
      <c r="CH336" s="9">
        <f>VLOOKUP($C336, Table3[#All], 50, 0)</f>
        <v>0</v>
      </c>
      <c r="CI336" s="12">
        <f t="shared" si="308"/>
        <v>1</v>
      </c>
      <c r="CJ336" s="13"/>
      <c r="CK336" s="9">
        <f>VLOOKUP($C336, Table3[#All], 51, 0)</f>
        <v>0</v>
      </c>
      <c r="CL336" s="9">
        <f>VLOOKUP($C336, Table3[#All], 52, 0)</f>
        <v>1</v>
      </c>
      <c r="CM336" s="9">
        <f>VLOOKUP($C336, Table3[#All], 53, 0)</f>
        <v>0</v>
      </c>
      <c r="CN336" s="9">
        <f>VLOOKUP($C336, Table3[#All], 54, 0)</f>
        <v>0</v>
      </c>
      <c r="CO336" s="9"/>
      <c r="CP336" s="10">
        <f t="shared" si="309"/>
        <v>2</v>
      </c>
      <c r="CQ336" s="11"/>
      <c r="CR336" s="9">
        <f>VLOOKUP($C336, Table3[#All], 55, 0)</f>
        <v>0.36359999999999998</v>
      </c>
      <c r="CS336" s="9">
        <f>VLOOKUP($C336, Table3[#All], 56, 0)</f>
        <v>0</v>
      </c>
      <c r="CT336" s="9">
        <f>VLOOKUP($C336, Table3[#All], 57, 0)</f>
        <v>0.2727</v>
      </c>
      <c r="CU336" s="9">
        <f>VLOOKUP($C336, Table3[#All], 58, 0)</f>
        <v>0.2727</v>
      </c>
      <c r="CV336" s="9">
        <f>VLOOKUP($C336, Table3[#All], 59, 0)</f>
        <v>9.0899999999999995E-2</v>
      </c>
      <c r="CW336" s="14">
        <f t="shared" si="310"/>
        <v>4</v>
      </c>
      <c r="CX336" s="81"/>
      <c r="CY336" s="9">
        <f>VLOOKUP($C336, Table3[#All], 60, 0)</f>
        <v>0</v>
      </c>
      <c r="CZ336" s="9">
        <f>VLOOKUP($C336, Table3[#All], 61, 0)</f>
        <v>0.36359999999999998</v>
      </c>
      <c r="DA336" s="9">
        <f>VLOOKUP($C336, Table3[#All], 62, 0)</f>
        <v>0.63639999999999997</v>
      </c>
      <c r="DB336" s="9">
        <f>VLOOKUP($C336, Table3[#All], 63, 0)</f>
        <v>0</v>
      </c>
      <c r="DC336" s="9">
        <f>VLOOKUP($C336, Table3[#All], 64, 0)</f>
        <v>0</v>
      </c>
      <c r="DD336" s="10">
        <f t="shared" si="311"/>
        <v>3</v>
      </c>
      <c r="DE336" s="11"/>
      <c r="DF336" s="9">
        <f>VLOOKUP($C336, Table3[#All], 65, 0)</f>
        <v>0.36359999999999998</v>
      </c>
      <c r="DG336" s="9"/>
      <c r="DH336" s="9">
        <f>VLOOKUP($C336, Table3[#All], 66, 0)</f>
        <v>0.45450000000000002</v>
      </c>
      <c r="DI336" s="9"/>
      <c r="DJ336" s="9">
        <f>VLOOKUP($C336, Table3[#All], 67, 0)</f>
        <v>0.18179999999999999</v>
      </c>
      <c r="DK336" s="14">
        <f t="shared" si="312"/>
        <v>3</v>
      </c>
      <c r="DL336" s="11"/>
      <c r="DM336" s="9">
        <f>VLOOKUP($C336, Table3[#All], 68, 0)</f>
        <v>1</v>
      </c>
      <c r="DN336" s="9"/>
      <c r="DO336" s="9">
        <f>VLOOKUP($C336, Table3[#All], 69, 0)</f>
        <v>0</v>
      </c>
      <c r="DP336" s="9">
        <f>VLOOKUP($C336, Table3[#All], 70, 0)</f>
        <v>0</v>
      </c>
      <c r="DQ336" s="9"/>
      <c r="DR336" s="14">
        <f t="shared" si="313"/>
        <v>1</v>
      </c>
      <c r="DS336" s="11"/>
      <c r="DT336" s="9">
        <f>VLOOKUP($C336, Table3[#All], 71, 0)</f>
        <v>0</v>
      </c>
      <c r="DU336" s="9">
        <f>VLOOKUP($C336, Table3[#All], 72, 0)</f>
        <v>0.36359999999999998</v>
      </c>
      <c r="DV336" s="9">
        <f>VLOOKUP($C336, Table3[#All], 73, 0)</f>
        <v>0.2727</v>
      </c>
      <c r="DW336" s="9">
        <f>VLOOKUP($C336, Table3[#All], 74, 0)</f>
        <v>0.36359999999999998</v>
      </c>
      <c r="DX336" s="9">
        <f>VLOOKUP($C336, Table3[#All], 75, 0)</f>
        <v>0</v>
      </c>
      <c r="DY336" s="12">
        <f t="shared" si="302"/>
        <v>4</v>
      </c>
      <c r="DZ336" s="11"/>
      <c r="EA336" s="9">
        <f>VLOOKUP($C336, Table3[#All], 76, 0)</f>
        <v>1</v>
      </c>
      <c r="EB336" s="9">
        <f>VLOOKUP($C336, Table3[#All], 77, 0)</f>
        <v>0</v>
      </c>
      <c r="EC336" s="9">
        <f>VLOOKUP($C336, Table3[#All], 78, 0)</f>
        <v>0</v>
      </c>
      <c r="ED336" s="9">
        <f>VLOOKUP($C336, Table3[#All], 79, 0)</f>
        <v>0</v>
      </c>
      <c r="EE336" s="9">
        <f>VLOOKUP($C336, Table3[#All], 80, 0)</f>
        <v>0</v>
      </c>
      <c r="EF336" s="10">
        <f t="shared" si="314"/>
        <v>1</v>
      </c>
      <c r="EG336" s="9"/>
      <c r="EH336" s="9">
        <f>VLOOKUP($C336, Table3[#All], 81, 0)</f>
        <v>0</v>
      </c>
      <c r="EI336" s="9">
        <f>VLOOKUP($C336, Table3[#All], 82, 0)</f>
        <v>0</v>
      </c>
      <c r="EJ336" s="9">
        <f>VLOOKUP($C336, Table3[#All], 83, 0)</f>
        <v>1</v>
      </c>
      <c r="EK336" s="9">
        <f>VLOOKUP($C336, Table3[#All], 84, 0)</f>
        <v>0</v>
      </c>
      <c r="EL336" s="9">
        <f>VLOOKUP($C336, Table3[#All], 85, 0)</f>
        <v>0</v>
      </c>
      <c r="EM336" s="14">
        <f t="shared" si="315"/>
        <v>3</v>
      </c>
      <c r="EN336" s="11"/>
      <c r="EO336" s="9">
        <f>VLOOKUP($C336, Table3[#All], 86, 0)</f>
        <v>1</v>
      </c>
      <c r="EP336" s="9"/>
      <c r="EQ336" s="9">
        <f>VLOOKUP($C336, Table3[#All], 87, 0)</f>
        <v>0</v>
      </c>
      <c r="ER336" s="9"/>
      <c r="ES336" s="9"/>
      <c r="ET336" s="14">
        <f t="shared" si="316"/>
        <v>1</v>
      </c>
      <c r="EU336" s="11"/>
      <c r="EV336" s="9">
        <f>VLOOKUP($C336, Table3[#All], 88, 0)</f>
        <v>1</v>
      </c>
      <c r="EW336" s="9">
        <f>VLOOKUP($C336, Table3[#All], 89, 0)</f>
        <v>0</v>
      </c>
      <c r="EX336" s="9">
        <f>VLOOKUP($C336, Table3[#All], 90, 0)</f>
        <v>0</v>
      </c>
      <c r="EY336" s="9">
        <f>VLOOKUP($C336, Table3[#All], 91, 0)</f>
        <v>0</v>
      </c>
      <c r="EZ336" s="9">
        <f>VLOOKUP($C336, Table3[#All], 92, 0)</f>
        <v>0</v>
      </c>
      <c r="FA336" s="12">
        <f t="shared" si="317"/>
        <v>1</v>
      </c>
      <c r="FB336" s="11"/>
      <c r="FC336" s="9">
        <f>VLOOKUP($C336, Table3[#All], 93, 0)</f>
        <v>0</v>
      </c>
      <c r="FD336" s="9">
        <f>VLOOKUP($C336, Table3[#All], 94, 0)</f>
        <v>0.36359999999999998</v>
      </c>
      <c r="FE336" s="9">
        <f>VLOOKUP($C336, Table3[#All], 95, 0)</f>
        <v>0.63639999999999997</v>
      </c>
      <c r="FF336" s="9">
        <f>VLOOKUP($C336, Table3[#All], 96, 0)</f>
        <v>0</v>
      </c>
      <c r="FG336" s="9"/>
      <c r="FH336" s="10">
        <f t="shared" si="318"/>
        <v>3</v>
      </c>
      <c r="FI336" s="11"/>
      <c r="FJ336" s="9">
        <f>VLOOKUP($C336, Table3[#All], 97, 0)</f>
        <v>0</v>
      </c>
      <c r="FK336" s="9">
        <f>VLOOKUP($C336, Table3[#All], 98, 0)</f>
        <v>0</v>
      </c>
      <c r="FL336" s="9">
        <f>VLOOKUP($C336, Table3[#All], 99, 0)</f>
        <v>0</v>
      </c>
      <c r="FM336" s="9">
        <f>VLOOKUP($C336, Table3[#All], 100, 0)</f>
        <v>0</v>
      </c>
      <c r="FN336" s="9">
        <f>VLOOKUP($C336, Table3[#All], 101, 0)</f>
        <v>1</v>
      </c>
      <c r="FO336" s="14">
        <f t="shared" si="319"/>
        <v>5</v>
      </c>
      <c r="FP336" s="11"/>
      <c r="FQ336" s="9">
        <f>VLOOKUP($C336, Table3[#All], 102, 0)</f>
        <v>0.45450000000000002</v>
      </c>
      <c r="FR336" s="9">
        <f>VLOOKUP($C336, Table3[#All], 103, 0)</f>
        <v>0.54549999999999998</v>
      </c>
      <c r="FS336" s="9">
        <f>VLOOKUP($C336, Table3[#All], 104, 0)</f>
        <v>0</v>
      </c>
      <c r="FT336" s="9">
        <f>VLOOKUP($C336, Table3[#All], 105, 0)</f>
        <v>0</v>
      </c>
      <c r="FU336" s="9">
        <v>0</v>
      </c>
      <c r="FV336" s="10">
        <f t="shared" si="320"/>
        <v>2</v>
      </c>
      <c r="FW336" s="11"/>
      <c r="FX336" s="9">
        <f>VLOOKUP($C336, Table3[#All], 106, 0)</f>
        <v>9.0899999999999995E-2</v>
      </c>
      <c r="FY336" s="9"/>
      <c r="FZ336" s="9">
        <f>VLOOKUP($C336, Table3[#All], 107, 0)</f>
        <v>0.54549999999999998</v>
      </c>
      <c r="GA336" s="9">
        <f>VLOOKUP($C336, Table3[#All], 108, 0)</f>
        <v>0.36359999999999998</v>
      </c>
      <c r="GB336" s="9"/>
      <c r="GC336" s="10">
        <f t="shared" si="337"/>
        <v>4</v>
      </c>
      <c r="GD336" s="81"/>
      <c r="GE336" s="9">
        <f>VLOOKUP($C336, Table3[#All], 109, 0)</f>
        <v>0</v>
      </c>
      <c r="GF336" s="9">
        <f>VLOOKUP($C336, Table3[#All], 110, 0)</f>
        <v>0.5</v>
      </c>
      <c r="GG336" s="9">
        <f>VLOOKUP($C336, Table3[#All], 111, 0)</f>
        <v>0.5</v>
      </c>
      <c r="GH336" s="9"/>
      <c r="GI336" s="9">
        <f>VLOOKUP($C336, Table3[#All], 112, 0)</f>
        <v>0</v>
      </c>
      <c r="GJ336" s="12">
        <f t="shared" si="321"/>
        <v>3</v>
      </c>
      <c r="GK336" s="11"/>
      <c r="GL336" s="9">
        <f>VLOOKUP($C336, Table3[#All], 113, 0)</f>
        <v>0</v>
      </c>
      <c r="GM336" s="9">
        <f>VLOOKUP($C336, Table3[#All], 114, 0)</f>
        <v>9.0899999999999995E-2</v>
      </c>
      <c r="GN336" s="9">
        <f>VLOOKUP($C336, Table3[#All], 115, 0)</f>
        <v>0.36359999999999998</v>
      </c>
      <c r="GO336" s="9">
        <f>VLOOKUP($C336, Table3[#All], 116, 0)</f>
        <v>0.54549999999999998</v>
      </c>
      <c r="GP336" s="9"/>
      <c r="GQ336" s="10">
        <f t="shared" si="322"/>
        <v>4</v>
      </c>
      <c r="GR336" s="11"/>
      <c r="GS336" s="9">
        <f>VLOOKUP($C336, Table2[#All], 3, 0)</f>
        <v>0</v>
      </c>
      <c r="GT336" s="9">
        <f>VLOOKUP($C336, Table2[#All], 4, 0)</f>
        <v>0</v>
      </c>
      <c r="GU336" s="9">
        <f>VLOOKUP($C336, Table2[#All], 5, 0)</f>
        <v>1</v>
      </c>
      <c r="GV336" s="9">
        <f>VLOOKUP($C336, Table2[#All], 6, 0)</f>
        <v>0</v>
      </c>
      <c r="GW336" s="9">
        <f>VLOOKUP($C336, Table2[#All], 7, 0)</f>
        <v>0</v>
      </c>
      <c r="GX336" s="10">
        <f t="shared" si="323"/>
        <v>3</v>
      </c>
      <c r="GY336" s="11"/>
      <c r="GZ336" s="9">
        <v>0</v>
      </c>
      <c r="HA336" s="9">
        <v>0</v>
      </c>
      <c r="HB336" s="9">
        <v>0</v>
      </c>
      <c r="HC336" s="9">
        <v>1</v>
      </c>
      <c r="HD336" s="9"/>
      <c r="HE336" s="10">
        <f t="shared" si="324"/>
        <v>4</v>
      </c>
      <c r="HF336" s="11"/>
      <c r="HG336" s="9">
        <f>VLOOKUP($C336, Table5[#All], 2, 0)</f>
        <v>0</v>
      </c>
      <c r="HH336" s="9">
        <f>VLOOKUP($C336, Table5[#All], 3, 0)</f>
        <v>0</v>
      </c>
      <c r="HI336" s="9">
        <f>VLOOKUP($C336, Table5[#All], 4, 0)</f>
        <v>0</v>
      </c>
      <c r="HJ336" s="9">
        <f>VLOOKUP($C336, Table5[#All], 5, 0)</f>
        <v>1</v>
      </c>
      <c r="HK336" s="9">
        <f>VLOOKUP($C336, Table5[#All], 6, 0)</f>
        <v>0</v>
      </c>
      <c r="HL336" s="10">
        <f t="shared" si="325"/>
        <v>4</v>
      </c>
      <c r="HM336" s="11"/>
      <c r="HN336" s="9">
        <f>VLOOKUP($C336, Table5[#All], 7, 0)</f>
        <v>0</v>
      </c>
      <c r="HO336" s="9">
        <f>VLOOKUP($C336, Table5[#All], 8, 0)</f>
        <v>0</v>
      </c>
      <c r="HP336" s="9">
        <f>VLOOKUP($C336, Table5[#All], 9, 0)</f>
        <v>1</v>
      </c>
      <c r="HQ336" s="9">
        <f>VLOOKUP($C336, Table5[#All], 10, 0)</f>
        <v>0</v>
      </c>
      <c r="HR336" s="9">
        <f>VLOOKUP($C336, Table5[#All], 11, 0)</f>
        <v>0</v>
      </c>
      <c r="HS336" s="10">
        <f t="shared" si="326"/>
        <v>3</v>
      </c>
      <c r="HT336" s="11"/>
      <c r="HU336" s="9">
        <f>VLOOKUP($C336, Table5[#All], 12, 0)</f>
        <v>1</v>
      </c>
      <c r="HV336" s="9">
        <f>VLOOKUP($C336, Table5[#All], 13, 0)</f>
        <v>0</v>
      </c>
      <c r="HW336" s="9">
        <f>VLOOKUP($C336, Table5[#All], 14, 0)</f>
        <v>0</v>
      </c>
      <c r="HX336" s="9">
        <f>VLOOKUP($C336, Table5[#All], 15, 0)</f>
        <v>0</v>
      </c>
      <c r="HY336" s="9">
        <f>VLOOKUP($C336, Table5[#All], 16, 0)</f>
        <v>0</v>
      </c>
      <c r="HZ336" s="10">
        <f t="shared" si="327"/>
        <v>1</v>
      </c>
      <c r="IA336" s="11"/>
      <c r="IB336" s="9">
        <f>VLOOKUP($C336, Table5[#All], 17, 0)</f>
        <v>1</v>
      </c>
      <c r="IC336" s="9">
        <f>VLOOKUP($C336, Table5[#All], 18, 0)</f>
        <v>0</v>
      </c>
      <c r="ID336" s="9">
        <f>VLOOKUP($C336, Table5[#All], 19, 0)</f>
        <v>0</v>
      </c>
      <c r="IE336" s="9">
        <f>VLOOKUP($C336, Table5[#All], 20, 0)</f>
        <v>0</v>
      </c>
      <c r="IF336" s="9">
        <f>VLOOKUP($C336, Table5[#All], 21, 0)</f>
        <v>0</v>
      </c>
      <c r="IG336" s="10">
        <f t="shared" si="328"/>
        <v>1</v>
      </c>
      <c r="IH336" s="11"/>
      <c r="II336" s="9">
        <f>VLOOKUP($C336, Table5[#All], 22, 0)</f>
        <v>1</v>
      </c>
      <c r="IJ336" s="9">
        <f>VLOOKUP($C336, Table5[#All], 23, 0)</f>
        <v>0</v>
      </c>
      <c r="IK336" s="9">
        <f>VLOOKUP($C336, Table5[#All], 24, 0)</f>
        <v>0</v>
      </c>
      <c r="IL336" s="9">
        <f>VLOOKUP($C336, Table5[#All], 25, 0)</f>
        <v>0</v>
      </c>
      <c r="IM336" s="9">
        <f>VLOOKUP($C336, Table5[#All], 26, 0)</f>
        <v>0</v>
      </c>
      <c r="IN336" s="10">
        <f t="shared" si="329"/>
        <v>1</v>
      </c>
      <c r="IO336" s="11"/>
      <c r="IP336" s="9">
        <v>1</v>
      </c>
      <c r="IQ336" s="9">
        <v>0</v>
      </c>
      <c r="IR336" s="9">
        <v>0</v>
      </c>
      <c r="IS336" s="9">
        <v>0</v>
      </c>
      <c r="IT336" s="9">
        <v>0</v>
      </c>
      <c r="IU336" s="10">
        <f t="shared" si="330"/>
        <v>1</v>
      </c>
      <c r="IV336" s="82"/>
    </row>
    <row r="337" spans="1:256" ht="16.3" thickTop="1" thickBot="1" x14ac:dyDescent="0.35">
      <c r="A337" s="16" t="s">
        <v>808</v>
      </c>
      <c r="B337" s="16" t="s">
        <v>823</v>
      </c>
      <c r="C337" s="16" t="s">
        <v>824</v>
      </c>
      <c r="D337" s="11"/>
      <c r="E337" s="9">
        <f>VLOOKUP($C337, Table3[#All], 2, 0)</f>
        <v>0</v>
      </c>
      <c r="F337" s="9"/>
      <c r="G337" s="9">
        <f>VLOOKUP($C337, Table3[#All], 3, 0)</f>
        <v>0.18179999999999999</v>
      </c>
      <c r="H337" s="9">
        <f>VLOOKUP($C337, Table3[#All], 4, 0)</f>
        <v>0.81819999999999993</v>
      </c>
      <c r="I337" s="9">
        <f>VLOOKUP($C337, Table3[#All], 5, 0)</f>
        <v>0</v>
      </c>
      <c r="J337" s="10">
        <f t="shared" si="331"/>
        <v>4</v>
      </c>
      <c r="K337" s="11"/>
      <c r="L337" s="9">
        <f>VLOOKUP($C337, Table3[#All], 6, 0)</f>
        <v>0</v>
      </c>
      <c r="M337" s="9"/>
      <c r="N337" s="9">
        <f>VLOOKUP($C337, Table3[#All], 7, 0)</f>
        <v>0</v>
      </c>
      <c r="O337" s="9">
        <f>VLOOKUP($C337, Table3[#All], 8, 0)</f>
        <v>1</v>
      </c>
      <c r="P337" s="9">
        <f>VLOOKUP($C337, Table3[#All], 9, 0)</f>
        <v>0</v>
      </c>
      <c r="Q337" s="10">
        <f t="shared" si="332"/>
        <v>4</v>
      </c>
      <c r="R337" s="11"/>
      <c r="S337" s="9">
        <f>VLOOKUP($C337, Table3[#All], 10, 0)</f>
        <v>0</v>
      </c>
      <c r="T337" s="9">
        <f>VLOOKUP($C337, Table3[#All], 11, 0)</f>
        <v>0.45450000000000002</v>
      </c>
      <c r="U337" s="9">
        <f>VLOOKUP($C337, Table3[#All], 12, 0)</f>
        <v>0.2727</v>
      </c>
      <c r="V337" s="9">
        <f>VLOOKUP($C337, Table3[#All], 13, 0)</f>
        <v>0.2727</v>
      </c>
      <c r="W337" s="9">
        <f>VLOOKUP($C337, Table3[#All], 14, 0)</f>
        <v>0</v>
      </c>
      <c r="X337" s="10">
        <f t="shared" si="333"/>
        <v>4</v>
      </c>
      <c r="Y337" s="11"/>
      <c r="Z337" s="9">
        <f>VLOOKUP($C337, Table3[#All], 15, 0)</f>
        <v>0</v>
      </c>
      <c r="AA337" s="9">
        <f>VLOOKUP($C337, Table3[#All], 16, 0)</f>
        <v>0.63639999999999997</v>
      </c>
      <c r="AB337" s="9">
        <f>VLOOKUP($C337, Table3[#All], 17, 0)</f>
        <v>0.36359999999999998</v>
      </c>
      <c r="AC337" s="9">
        <f>VLOOKUP($C337, Table3[#All], 18, 0)</f>
        <v>0</v>
      </c>
      <c r="AD337" s="9">
        <f>VLOOKUP($C337, Table3[#All], 19, 0)</f>
        <v>0</v>
      </c>
      <c r="AE337" s="10">
        <f t="shared" si="303"/>
        <v>3</v>
      </c>
      <c r="AF337" s="11"/>
      <c r="AG337" s="9">
        <f>VLOOKUP($C337, Table3[#All], 20, 0)</f>
        <v>0</v>
      </c>
      <c r="AH337" s="9">
        <f>VLOOKUP($C337, Table3[#All], 21, 0)</f>
        <v>1</v>
      </c>
      <c r="AI337" s="9">
        <f>VLOOKUP($C337, Table3[#All], 22, 0)</f>
        <v>0</v>
      </c>
      <c r="AJ337" s="9"/>
      <c r="AK337" s="9"/>
      <c r="AL337" s="10">
        <f t="shared" si="304"/>
        <v>2</v>
      </c>
      <c r="AM337" s="11"/>
      <c r="AN337" s="9">
        <f>VLOOKUP($C337, Table3[#All], 23, 0)</f>
        <v>1</v>
      </c>
      <c r="AO337" s="9">
        <f>VLOOKUP($C337, Table3[#All], 24, 0)</f>
        <v>0</v>
      </c>
      <c r="AP337" s="9">
        <f>VLOOKUP($C337, Table3[#All], 25, 0)</f>
        <v>0</v>
      </c>
      <c r="AQ337" s="9">
        <f>VLOOKUP($C337, Table3[#All], 26, 0)</f>
        <v>0</v>
      </c>
      <c r="AR337" s="9"/>
      <c r="AS337" s="12">
        <f t="shared" si="305"/>
        <v>1</v>
      </c>
      <c r="AT337" s="11"/>
      <c r="AU337" s="9">
        <f>VLOOKUP($C337, Table3[#All], 27, 0)</f>
        <v>0.90910000000000002</v>
      </c>
      <c r="AV337" s="9">
        <f>VLOOKUP($C337, Table3[#All], 28, 0)</f>
        <v>0</v>
      </c>
      <c r="AW337" s="9">
        <f>VLOOKUP($C337, Table3[#All], 29, 0)</f>
        <v>9.0899999999999995E-2</v>
      </c>
      <c r="AX337" s="9"/>
      <c r="AY337" s="9"/>
      <c r="AZ337" s="10">
        <f t="shared" si="334"/>
        <v>1</v>
      </c>
      <c r="BA337" s="11"/>
      <c r="BB337" s="9">
        <f>VLOOKUP($C337, Table3[#All], 30, 0)</f>
        <v>0.63639999999999997</v>
      </c>
      <c r="BC337" s="9">
        <f>VLOOKUP($C337, Table3[#All], 31, 0)</f>
        <v>0.2727</v>
      </c>
      <c r="BD337" s="9">
        <f>VLOOKUP($C337, Table3[#All], 32, 0)</f>
        <v>9.0899999999999995E-2</v>
      </c>
      <c r="BE337" s="9">
        <f>VLOOKUP($C337, Table3[#All], 33, 0)</f>
        <v>0</v>
      </c>
      <c r="BF337" s="9"/>
      <c r="BG337" s="10">
        <f t="shared" si="335"/>
        <v>2</v>
      </c>
      <c r="BH337" s="81"/>
      <c r="BI337" s="9">
        <f>VLOOKUP($C337, Table3[#All], 34, 0)</f>
        <v>0</v>
      </c>
      <c r="BJ337" s="9">
        <f>VLOOKUP($C337, Table3[#All], 35, 0)</f>
        <v>0</v>
      </c>
      <c r="BK337" s="9">
        <f>VLOOKUP($C337, Table3[#All], 36, 0)</f>
        <v>0</v>
      </c>
      <c r="BL337" s="9">
        <f>VLOOKUP($C337, Table3[#All], 37, 0)</f>
        <v>0</v>
      </c>
      <c r="BM337" s="9">
        <f>VLOOKUP($C337, Table3[#All], 38, 0)</f>
        <v>0</v>
      </c>
      <c r="BN337" s="10" t="str">
        <f t="shared" si="336"/>
        <v>N/A</v>
      </c>
      <c r="BO337" s="11"/>
      <c r="BP337" s="9">
        <f>VLOOKUP($C337, Table3[#All], 39, 0)</f>
        <v>0.81819999999999993</v>
      </c>
      <c r="BQ337" s="9">
        <f>VLOOKUP($C337, Table3[#All], 40, 0)</f>
        <v>0.18179999999999999</v>
      </c>
      <c r="BR337" s="9">
        <f>VLOOKUP($C337, Table3[#All], 41, 0)</f>
        <v>0</v>
      </c>
      <c r="BS337" s="9">
        <f>VLOOKUP($C337, Table3[#All], 42, 0)</f>
        <v>0</v>
      </c>
      <c r="BT337" s="9"/>
      <c r="BU337" s="10">
        <f t="shared" si="306"/>
        <v>1</v>
      </c>
      <c r="BV337" s="11"/>
      <c r="BW337" s="9">
        <f>VLOOKUP($C337, Table3[#All], 43, 0)</f>
        <v>9.0899999999999995E-2</v>
      </c>
      <c r="BX337" s="9">
        <f>VLOOKUP($C337, Table3[#All], 44, 0)</f>
        <v>0.90910000000000002</v>
      </c>
      <c r="BY337" s="9">
        <f>VLOOKUP($C337, Table3[#All], 45, 0)</f>
        <v>0</v>
      </c>
      <c r="BZ337" s="9"/>
      <c r="CA337" s="9"/>
      <c r="CB337" s="10">
        <f t="shared" si="307"/>
        <v>2</v>
      </c>
      <c r="CC337" s="81"/>
      <c r="CD337" s="9">
        <f>VLOOKUP($C337, Table3[#All], 46, 0)</f>
        <v>1</v>
      </c>
      <c r="CE337" s="9">
        <f>VLOOKUP($C337, Table3[#All], 47, 0)</f>
        <v>0</v>
      </c>
      <c r="CF337" s="9">
        <f>VLOOKUP($C337, Table3[#All], 48, 0)</f>
        <v>0</v>
      </c>
      <c r="CG337" s="9">
        <f>VLOOKUP($C337, Table3[#All], 49, 0)</f>
        <v>0</v>
      </c>
      <c r="CH337" s="9">
        <f>VLOOKUP($C337, Table3[#All], 50, 0)</f>
        <v>0</v>
      </c>
      <c r="CI337" s="12">
        <f t="shared" si="308"/>
        <v>1</v>
      </c>
      <c r="CJ337" s="13"/>
      <c r="CK337" s="9">
        <f>VLOOKUP($C337, Table3[#All], 51, 0)</f>
        <v>0</v>
      </c>
      <c r="CL337" s="9">
        <f>VLOOKUP($C337, Table3[#All], 52, 0)</f>
        <v>0.90910000000000002</v>
      </c>
      <c r="CM337" s="9">
        <f>VLOOKUP($C337, Table3[#All], 53, 0)</f>
        <v>9.0899999999999995E-2</v>
      </c>
      <c r="CN337" s="9">
        <f>VLOOKUP($C337, Table3[#All], 54, 0)</f>
        <v>0</v>
      </c>
      <c r="CO337" s="9"/>
      <c r="CP337" s="10">
        <f t="shared" si="309"/>
        <v>2</v>
      </c>
      <c r="CQ337" s="11"/>
      <c r="CR337" s="9">
        <f>VLOOKUP($C337, Table3[#All], 55, 0)</f>
        <v>0.36359999999999998</v>
      </c>
      <c r="CS337" s="9">
        <f>VLOOKUP($C337, Table3[#All], 56, 0)</f>
        <v>0</v>
      </c>
      <c r="CT337" s="9">
        <f>VLOOKUP($C337, Table3[#All], 57, 0)</f>
        <v>0</v>
      </c>
      <c r="CU337" s="9">
        <f>VLOOKUP($C337, Table3[#All], 58, 0)</f>
        <v>0.63639999999999997</v>
      </c>
      <c r="CV337" s="9">
        <f>VLOOKUP($C337, Table3[#All], 59, 0)</f>
        <v>0</v>
      </c>
      <c r="CW337" s="14">
        <f t="shared" si="310"/>
        <v>4</v>
      </c>
      <c r="CX337" s="81"/>
      <c r="CY337" s="9">
        <f>VLOOKUP($C337, Table3[#All], 60, 0)</f>
        <v>0</v>
      </c>
      <c r="CZ337" s="9">
        <f>VLOOKUP($C337, Table3[#All], 61, 0)</f>
        <v>9.0899999999999995E-2</v>
      </c>
      <c r="DA337" s="9">
        <f>VLOOKUP($C337, Table3[#All], 62, 0)</f>
        <v>0.72730000000000006</v>
      </c>
      <c r="DB337" s="9">
        <f>VLOOKUP($C337, Table3[#All], 63, 0)</f>
        <v>0.18179999999999999</v>
      </c>
      <c r="DC337" s="9">
        <f>VLOOKUP($C337, Table3[#All], 64, 0)</f>
        <v>0</v>
      </c>
      <c r="DD337" s="10">
        <f t="shared" si="311"/>
        <v>3</v>
      </c>
      <c r="DE337" s="11"/>
      <c r="DF337" s="9">
        <f>VLOOKUP($C337, Table3[#All], 65, 0)</f>
        <v>9.0899999999999995E-2</v>
      </c>
      <c r="DG337" s="9"/>
      <c r="DH337" s="9">
        <f>VLOOKUP($C337, Table3[#All], 66, 0)</f>
        <v>0.63639999999999997</v>
      </c>
      <c r="DI337" s="9"/>
      <c r="DJ337" s="9">
        <f>VLOOKUP($C337, Table3[#All], 67, 0)</f>
        <v>0.2727</v>
      </c>
      <c r="DK337" s="14">
        <f t="shared" si="312"/>
        <v>5</v>
      </c>
      <c r="DL337" s="11"/>
      <c r="DM337" s="9">
        <f>VLOOKUP($C337, Table3[#All], 68, 0)</f>
        <v>1</v>
      </c>
      <c r="DN337" s="9"/>
      <c r="DO337" s="9">
        <f>VLOOKUP($C337, Table3[#All], 69, 0)</f>
        <v>0</v>
      </c>
      <c r="DP337" s="9">
        <f>VLOOKUP($C337, Table3[#All], 70, 0)</f>
        <v>0</v>
      </c>
      <c r="DQ337" s="9"/>
      <c r="DR337" s="14">
        <f t="shared" si="313"/>
        <v>1</v>
      </c>
      <c r="DS337" s="11"/>
      <c r="DT337" s="9">
        <f>VLOOKUP($C337, Table3[#All], 71, 0)</f>
        <v>0</v>
      </c>
      <c r="DU337" s="9">
        <f>VLOOKUP($C337, Table3[#All], 72, 0)</f>
        <v>0</v>
      </c>
      <c r="DV337" s="9">
        <f>VLOOKUP($C337, Table3[#All], 73, 0)</f>
        <v>0.45450000000000002</v>
      </c>
      <c r="DW337" s="9">
        <f>VLOOKUP($C337, Table3[#All], 74, 0)</f>
        <v>0.54549999999999998</v>
      </c>
      <c r="DX337" s="9">
        <f>VLOOKUP($C337, Table3[#All], 75, 0)</f>
        <v>0</v>
      </c>
      <c r="DY337" s="12">
        <f t="shared" si="302"/>
        <v>4</v>
      </c>
      <c r="DZ337" s="11"/>
      <c r="EA337" s="9">
        <f>VLOOKUP($C337, Table3[#All], 76, 0)</f>
        <v>1</v>
      </c>
      <c r="EB337" s="9">
        <f>VLOOKUP($C337, Table3[#All], 77, 0)</f>
        <v>0</v>
      </c>
      <c r="EC337" s="9">
        <f>VLOOKUP($C337, Table3[#All], 78, 0)</f>
        <v>0</v>
      </c>
      <c r="ED337" s="9">
        <f>VLOOKUP($C337, Table3[#All], 79, 0)</f>
        <v>0</v>
      </c>
      <c r="EE337" s="9">
        <f>VLOOKUP($C337, Table3[#All], 80, 0)</f>
        <v>0</v>
      </c>
      <c r="EF337" s="10">
        <f t="shared" si="314"/>
        <v>1</v>
      </c>
      <c r="EG337" s="9"/>
      <c r="EH337" s="9">
        <f>VLOOKUP($C337, Table3[#All], 81, 0)</f>
        <v>0</v>
      </c>
      <c r="EI337" s="9">
        <f>VLOOKUP($C337, Table3[#All], 82, 0)</f>
        <v>0</v>
      </c>
      <c r="EJ337" s="9">
        <f>VLOOKUP($C337, Table3[#All], 83, 0)</f>
        <v>1</v>
      </c>
      <c r="EK337" s="9">
        <f>VLOOKUP($C337, Table3[#All], 84, 0)</f>
        <v>0</v>
      </c>
      <c r="EL337" s="9">
        <f>VLOOKUP($C337, Table3[#All], 85, 0)</f>
        <v>0</v>
      </c>
      <c r="EM337" s="14">
        <f t="shared" si="315"/>
        <v>3</v>
      </c>
      <c r="EN337" s="11"/>
      <c r="EO337" s="9">
        <f>VLOOKUP($C337, Table3[#All], 86, 0)</f>
        <v>1</v>
      </c>
      <c r="EP337" s="9"/>
      <c r="EQ337" s="9">
        <f>VLOOKUP($C337, Table3[#All], 87, 0)</f>
        <v>0</v>
      </c>
      <c r="ER337" s="9"/>
      <c r="ES337" s="9"/>
      <c r="ET337" s="14">
        <f t="shared" si="316"/>
        <v>1</v>
      </c>
      <c r="EU337" s="11"/>
      <c r="EV337" s="9">
        <f>VLOOKUP($C337, Table3[#All], 88, 0)</f>
        <v>0</v>
      </c>
      <c r="EW337" s="9">
        <f>VLOOKUP($C337, Table3[#All], 89, 0)</f>
        <v>1</v>
      </c>
      <c r="EX337" s="9">
        <f>VLOOKUP($C337, Table3[#All], 90, 0)</f>
        <v>0</v>
      </c>
      <c r="EY337" s="9">
        <f>VLOOKUP($C337, Table3[#All], 91, 0)</f>
        <v>0</v>
      </c>
      <c r="EZ337" s="9">
        <f>VLOOKUP($C337, Table3[#All], 92, 0)</f>
        <v>0</v>
      </c>
      <c r="FA337" s="12">
        <f t="shared" si="317"/>
        <v>2</v>
      </c>
      <c r="FB337" s="11"/>
      <c r="FC337" s="9">
        <f>VLOOKUP($C337, Table3[#All], 93, 0)</f>
        <v>0</v>
      </c>
      <c r="FD337" s="9">
        <f>VLOOKUP($C337, Table3[#All], 94, 0)</f>
        <v>0.45450000000000002</v>
      </c>
      <c r="FE337" s="9">
        <f>VLOOKUP($C337, Table3[#All], 95, 0)</f>
        <v>0.54549999999999998</v>
      </c>
      <c r="FF337" s="9">
        <f>VLOOKUP($C337, Table3[#All], 96, 0)</f>
        <v>0</v>
      </c>
      <c r="FG337" s="9"/>
      <c r="FH337" s="10">
        <f t="shared" si="318"/>
        <v>3</v>
      </c>
      <c r="FI337" s="11"/>
      <c r="FJ337" s="9">
        <f>VLOOKUP($C337, Table3[#All], 97, 0)</f>
        <v>0</v>
      </c>
      <c r="FK337" s="9">
        <f>VLOOKUP($C337, Table3[#All], 98, 0)</f>
        <v>0</v>
      </c>
      <c r="FL337" s="9">
        <f>VLOOKUP($C337, Table3[#All], 99, 0)</f>
        <v>0</v>
      </c>
      <c r="FM337" s="9">
        <f>VLOOKUP($C337, Table3[#All], 100, 0)</f>
        <v>0</v>
      </c>
      <c r="FN337" s="9">
        <f>VLOOKUP($C337, Table3[#All], 101, 0)</f>
        <v>1</v>
      </c>
      <c r="FO337" s="14">
        <f t="shared" si="319"/>
        <v>5</v>
      </c>
      <c r="FP337" s="11"/>
      <c r="FQ337" s="9">
        <f>VLOOKUP($C337, Table3[#All], 102, 0)</f>
        <v>9.0899999999999995E-2</v>
      </c>
      <c r="FR337" s="9">
        <f>VLOOKUP($C337, Table3[#All], 103, 0)</f>
        <v>0.90910000000000002</v>
      </c>
      <c r="FS337" s="9">
        <f>VLOOKUP($C337, Table3[#All], 104, 0)</f>
        <v>0</v>
      </c>
      <c r="FT337" s="9">
        <f>VLOOKUP($C337, Table3[#All], 105, 0)</f>
        <v>0</v>
      </c>
      <c r="FU337" s="9">
        <v>0</v>
      </c>
      <c r="FV337" s="10">
        <f t="shared" si="320"/>
        <v>2</v>
      </c>
      <c r="FW337" s="11"/>
      <c r="FX337" s="9">
        <f>VLOOKUP($C337, Table3[#All], 106, 0)</f>
        <v>0</v>
      </c>
      <c r="FY337" s="9"/>
      <c r="FZ337" s="9">
        <f>VLOOKUP($C337, Table3[#All], 107, 0)</f>
        <v>0.45450000000000002</v>
      </c>
      <c r="GA337" s="9">
        <f>VLOOKUP($C337, Table3[#All], 108, 0)</f>
        <v>0.54549999999999998</v>
      </c>
      <c r="GB337" s="9"/>
      <c r="GC337" s="10">
        <f t="shared" si="337"/>
        <v>4</v>
      </c>
      <c r="GD337" s="81"/>
      <c r="GE337" s="9">
        <f>VLOOKUP($C337, Table3[#All], 109, 0)</f>
        <v>0</v>
      </c>
      <c r="GF337" s="9">
        <f>VLOOKUP($C337, Table3[#All], 110, 0)</f>
        <v>1</v>
      </c>
      <c r="GG337" s="9">
        <f>VLOOKUP($C337, Table3[#All], 111, 0)</f>
        <v>0</v>
      </c>
      <c r="GH337" s="9"/>
      <c r="GI337" s="9">
        <f>VLOOKUP($C337, Table3[#All], 112, 0)</f>
        <v>0</v>
      </c>
      <c r="GJ337" s="12">
        <f t="shared" si="321"/>
        <v>2</v>
      </c>
      <c r="GK337" s="11"/>
      <c r="GL337" s="9">
        <f>VLOOKUP($C337, Table3[#All], 113, 0)</f>
        <v>0</v>
      </c>
      <c r="GM337" s="9">
        <f>VLOOKUP($C337, Table3[#All], 114, 0)</f>
        <v>0</v>
      </c>
      <c r="GN337" s="9">
        <f>VLOOKUP($C337, Table3[#All], 115, 0)</f>
        <v>0.54549999999999998</v>
      </c>
      <c r="GO337" s="9">
        <f>VLOOKUP($C337, Table3[#All], 116, 0)</f>
        <v>0.45450000000000002</v>
      </c>
      <c r="GP337" s="9"/>
      <c r="GQ337" s="10">
        <f t="shared" si="322"/>
        <v>4</v>
      </c>
      <c r="GR337" s="11"/>
      <c r="GS337" s="9">
        <f>VLOOKUP($C337, Table2[#All], 3, 0)</f>
        <v>0</v>
      </c>
      <c r="GT337" s="9">
        <f>VLOOKUP($C337, Table2[#All], 4, 0)</f>
        <v>0</v>
      </c>
      <c r="GU337" s="9">
        <f>VLOOKUP($C337, Table2[#All], 5, 0)</f>
        <v>1</v>
      </c>
      <c r="GV337" s="9">
        <f>VLOOKUP($C337, Table2[#All], 6, 0)</f>
        <v>0</v>
      </c>
      <c r="GW337" s="9">
        <f>VLOOKUP($C337, Table2[#All], 7, 0)</f>
        <v>0</v>
      </c>
      <c r="GX337" s="10">
        <f t="shared" si="323"/>
        <v>3</v>
      </c>
      <c r="GY337" s="11"/>
      <c r="GZ337" s="9">
        <v>0</v>
      </c>
      <c r="HA337" s="9">
        <v>0</v>
      </c>
      <c r="HB337" s="9">
        <v>0</v>
      </c>
      <c r="HC337" s="9">
        <v>1</v>
      </c>
      <c r="HD337" s="9"/>
      <c r="HE337" s="10">
        <f t="shared" si="324"/>
        <v>4</v>
      </c>
      <c r="HF337" s="11"/>
      <c r="HG337" s="9">
        <f>VLOOKUP($C337, Table5[#All], 2, 0)</f>
        <v>0</v>
      </c>
      <c r="HH337" s="9">
        <f>VLOOKUP($C337, Table5[#All], 3, 0)</f>
        <v>0</v>
      </c>
      <c r="HI337" s="9">
        <f>VLOOKUP($C337, Table5[#All], 4, 0)</f>
        <v>0</v>
      </c>
      <c r="HJ337" s="9">
        <f>VLOOKUP($C337, Table5[#All], 5, 0)</f>
        <v>0</v>
      </c>
      <c r="HK337" s="9">
        <f>VLOOKUP($C337, Table5[#All], 6, 0)</f>
        <v>1</v>
      </c>
      <c r="HL337" s="10">
        <f t="shared" si="325"/>
        <v>5</v>
      </c>
      <c r="HM337" s="11"/>
      <c r="HN337" s="9">
        <f>VLOOKUP($C337, Table5[#All], 7, 0)</f>
        <v>0</v>
      </c>
      <c r="HO337" s="9">
        <f>VLOOKUP($C337, Table5[#All], 8, 0)</f>
        <v>0</v>
      </c>
      <c r="HP337" s="9">
        <f>VLOOKUP($C337, Table5[#All], 9, 0)</f>
        <v>0</v>
      </c>
      <c r="HQ337" s="9">
        <f>VLOOKUP($C337, Table5[#All], 10, 0)</f>
        <v>1</v>
      </c>
      <c r="HR337" s="9">
        <f>VLOOKUP($C337, Table5[#All], 11, 0)</f>
        <v>0</v>
      </c>
      <c r="HS337" s="10">
        <f t="shared" si="326"/>
        <v>4</v>
      </c>
      <c r="HT337" s="11"/>
      <c r="HU337" s="9">
        <f>VLOOKUP($C337, Table5[#All], 12, 0)</f>
        <v>1</v>
      </c>
      <c r="HV337" s="9">
        <f>VLOOKUP($C337, Table5[#All], 13, 0)</f>
        <v>0</v>
      </c>
      <c r="HW337" s="9">
        <f>VLOOKUP($C337, Table5[#All], 14, 0)</f>
        <v>0</v>
      </c>
      <c r="HX337" s="9">
        <f>VLOOKUP($C337, Table5[#All], 15, 0)</f>
        <v>0</v>
      </c>
      <c r="HY337" s="9">
        <f>VLOOKUP($C337, Table5[#All], 16, 0)</f>
        <v>0</v>
      </c>
      <c r="HZ337" s="10">
        <f t="shared" si="327"/>
        <v>1</v>
      </c>
      <c r="IA337" s="11"/>
      <c r="IB337" s="9">
        <f>VLOOKUP($C337, Table5[#All], 17, 0)</f>
        <v>1</v>
      </c>
      <c r="IC337" s="9">
        <f>VLOOKUP($C337, Table5[#All], 18, 0)</f>
        <v>0</v>
      </c>
      <c r="ID337" s="9">
        <f>VLOOKUP($C337, Table5[#All], 19, 0)</f>
        <v>0</v>
      </c>
      <c r="IE337" s="9">
        <f>VLOOKUP($C337, Table5[#All], 20, 0)</f>
        <v>0</v>
      </c>
      <c r="IF337" s="9">
        <f>VLOOKUP($C337, Table5[#All], 21, 0)</f>
        <v>0</v>
      </c>
      <c r="IG337" s="10">
        <f t="shared" si="328"/>
        <v>1</v>
      </c>
      <c r="IH337" s="11"/>
      <c r="II337" s="9">
        <f>VLOOKUP($C337, Table5[#All], 22, 0)</f>
        <v>1</v>
      </c>
      <c r="IJ337" s="9">
        <f>VLOOKUP($C337, Table5[#All], 23, 0)</f>
        <v>0</v>
      </c>
      <c r="IK337" s="9">
        <f>VLOOKUP($C337, Table5[#All], 24, 0)</f>
        <v>0</v>
      </c>
      <c r="IL337" s="9">
        <f>VLOOKUP($C337, Table5[#All], 25, 0)</f>
        <v>0</v>
      </c>
      <c r="IM337" s="9">
        <f>VLOOKUP($C337, Table5[#All], 26, 0)</f>
        <v>0</v>
      </c>
      <c r="IN337" s="10">
        <f t="shared" si="329"/>
        <v>1</v>
      </c>
      <c r="IO337" s="11"/>
      <c r="IP337" s="9">
        <v>1</v>
      </c>
      <c r="IQ337" s="9">
        <v>0</v>
      </c>
      <c r="IR337" s="9">
        <v>0</v>
      </c>
      <c r="IS337" s="9">
        <v>0</v>
      </c>
      <c r="IT337" s="9">
        <v>0</v>
      </c>
      <c r="IU337" s="10">
        <f t="shared" si="330"/>
        <v>1</v>
      </c>
      <c r="IV337" s="82"/>
    </row>
    <row r="338" spans="1:256" ht="16.3" thickTop="1" thickBot="1" x14ac:dyDescent="0.35">
      <c r="A338" s="16" t="s">
        <v>808</v>
      </c>
      <c r="B338" s="16" t="s">
        <v>825</v>
      </c>
      <c r="C338" s="16" t="s">
        <v>826</v>
      </c>
      <c r="D338" s="11"/>
      <c r="E338" s="9">
        <f>VLOOKUP($C338, Table3[#All], 2, 0)</f>
        <v>0</v>
      </c>
      <c r="F338" s="9"/>
      <c r="G338" s="9">
        <f>VLOOKUP($C338, Table3[#All], 3, 0)</f>
        <v>0.125</v>
      </c>
      <c r="H338" s="9">
        <f>VLOOKUP($C338, Table3[#All], 4, 0)</f>
        <v>0.875</v>
      </c>
      <c r="I338" s="9">
        <f>VLOOKUP($C338, Table3[#All], 5, 0)</f>
        <v>0</v>
      </c>
      <c r="J338" s="10">
        <f t="shared" si="331"/>
        <v>4</v>
      </c>
      <c r="K338" s="11"/>
      <c r="L338" s="9">
        <f>VLOOKUP($C338, Table3[#All], 6, 0)</f>
        <v>0</v>
      </c>
      <c r="M338" s="9"/>
      <c r="N338" s="9">
        <f>VLOOKUP($C338, Table3[#All], 7, 0)</f>
        <v>0</v>
      </c>
      <c r="O338" s="9">
        <f>VLOOKUP($C338, Table3[#All], 8, 0)</f>
        <v>1</v>
      </c>
      <c r="P338" s="9">
        <f>VLOOKUP($C338, Table3[#All], 9, 0)</f>
        <v>0</v>
      </c>
      <c r="Q338" s="10">
        <f t="shared" si="332"/>
        <v>4</v>
      </c>
      <c r="R338" s="11"/>
      <c r="S338" s="9">
        <f>VLOOKUP($C338, Table3[#All], 10, 0)</f>
        <v>0</v>
      </c>
      <c r="T338" s="9">
        <f>VLOOKUP($C338, Table3[#All], 11, 0)</f>
        <v>0.5</v>
      </c>
      <c r="U338" s="9">
        <f>VLOOKUP($C338, Table3[#All], 12, 0)</f>
        <v>0</v>
      </c>
      <c r="V338" s="9">
        <f>VLOOKUP($C338, Table3[#All], 13, 0)</f>
        <v>0.5</v>
      </c>
      <c r="W338" s="9">
        <f>VLOOKUP($C338, Table3[#All], 14, 0)</f>
        <v>0</v>
      </c>
      <c r="X338" s="10">
        <f t="shared" si="333"/>
        <v>4</v>
      </c>
      <c r="Y338" s="11"/>
      <c r="Z338" s="9">
        <f>VLOOKUP($C338, Table3[#All], 15, 0)</f>
        <v>0</v>
      </c>
      <c r="AA338" s="9">
        <f>VLOOKUP($C338, Table3[#All], 16, 0)</f>
        <v>0.875</v>
      </c>
      <c r="AB338" s="9">
        <f>VLOOKUP($C338, Table3[#All], 17, 0)</f>
        <v>0.125</v>
      </c>
      <c r="AC338" s="9">
        <f>VLOOKUP($C338, Table3[#All], 18, 0)</f>
        <v>0</v>
      </c>
      <c r="AD338" s="9">
        <f>VLOOKUP($C338, Table3[#All], 19, 0)</f>
        <v>0</v>
      </c>
      <c r="AE338" s="10">
        <f t="shared" si="303"/>
        <v>2</v>
      </c>
      <c r="AF338" s="11"/>
      <c r="AG338" s="9">
        <f>VLOOKUP($C338, Table3[#All], 20, 0)</f>
        <v>0</v>
      </c>
      <c r="AH338" s="9">
        <f>VLOOKUP($C338, Table3[#All], 21, 0)</f>
        <v>1</v>
      </c>
      <c r="AI338" s="9">
        <f>VLOOKUP($C338, Table3[#All], 22, 0)</f>
        <v>0</v>
      </c>
      <c r="AJ338" s="9"/>
      <c r="AK338" s="9"/>
      <c r="AL338" s="10">
        <f t="shared" si="304"/>
        <v>2</v>
      </c>
      <c r="AM338" s="11"/>
      <c r="AN338" s="9">
        <f>VLOOKUP($C338, Table3[#All], 23, 0)</f>
        <v>1</v>
      </c>
      <c r="AO338" s="9">
        <f>VLOOKUP($C338, Table3[#All], 24, 0)</f>
        <v>0</v>
      </c>
      <c r="AP338" s="9">
        <f>VLOOKUP($C338, Table3[#All], 25, 0)</f>
        <v>0</v>
      </c>
      <c r="AQ338" s="9">
        <f>VLOOKUP($C338, Table3[#All], 26, 0)</f>
        <v>0</v>
      </c>
      <c r="AR338" s="9"/>
      <c r="AS338" s="12">
        <f t="shared" si="305"/>
        <v>1</v>
      </c>
      <c r="AT338" s="11"/>
      <c r="AU338" s="9">
        <f>VLOOKUP($C338, Table3[#All], 27, 0)</f>
        <v>1</v>
      </c>
      <c r="AV338" s="9">
        <f>VLOOKUP($C338, Table3[#All], 28, 0)</f>
        <v>0</v>
      </c>
      <c r="AW338" s="9">
        <f>VLOOKUP($C338, Table3[#All], 29, 0)</f>
        <v>0</v>
      </c>
      <c r="AX338" s="9"/>
      <c r="AY338" s="9"/>
      <c r="AZ338" s="10">
        <f t="shared" si="334"/>
        <v>1</v>
      </c>
      <c r="BA338" s="11"/>
      <c r="BB338" s="9">
        <f>VLOOKUP($C338, Table3[#All], 30, 0)</f>
        <v>0.75</v>
      </c>
      <c r="BC338" s="9">
        <f>VLOOKUP($C338, Table3[#All], 31, 0)</f>
        <v>0.25</v>
      </c>
      <c r="BD338" s="9">
        <f>VLOOKUP($C338, Table3[#All], 32, 0)</f>
        <v>0</v>
      </c>
      <c r="BE338" s="9">
        <f>VLOOKUP($C338, Table3[#All], 33, 0)</f>
        <v>0</v>
      </c>
      <c r="BF338" s="9"/>
      <c r="BG338" s="10">
        <f t="shared" si="335"/>
        <v>2</v>
      </c>
      <c r="BH338" s="81"/>
      <c r="BI338" s="9">
        <f>VLOOKUP($C338, Table3[#All], 34, 0)</f>
        <v>0</v>
      </c>
      <c r="BJ338" s="9">
        <f>VLOOKUP($C338, Table3[#All], 35, 0)</f>
        <v>0</v>
      </c>
      <c r="BK338" s="9">
        <f>VLOOKUP($C338, Table3[#All], 36, 0)</f>
        <v>0</v>
      </c>
      <c r="BL338" s="9">
        <f>VLOOKUP($C338, Table3[#All], 37, 0)</f>
        <v>0</v>
      </c>
      <c r="BM338" s="9">
        <f>VLOOKUP($C338, Table3[#All], 38, 0)</f>
        <v>0</v>
      </c>
      <c r="BN338" s="10" t="str">
        <f t="shared" si="336"/>
        <v>N/A</v>
      </c>
      <c r="BO338" s="11"/>
      <c r="BP338" s="9">
        <f>VLOOKUP($C338, Table3[#All], 39, 0)</f>
        <v>0.875</v>
      </c>
      <c r="BQ338" s="9">
        <f>VLOOKUP($C338, Table3[#All], 40, 0)</f>
        <v>0.125</v>
      </c>
      <c r="BR338" s="9">
        <f>VLOOKUP($C338, Table3[#All], 41, 0)</f>
        <v>0</v>
      </c>
      <c r="BS338" s="9">
        <f>VLOOKUP($C338, Table3[#All], 42, 0)</f>
        <v>0</v>
      </c>
      <c r="BT338" s="9"/>
      <c r="BU338" s="10">
        <f t="shared" si="306"/>
        <v>1</v>
      </c>
      <c r="BV338" s="11"/>
      <c r="BW338" s="9">
        <f>VLOOKUP($C338, Table3[#All], 43, 0)</f>
        <v>0.375</v>
      </c>
      <c r="BX338" s="9">
        <f>VLOOKUP($C338, Table3[#All], 44, 0)</f>
        <v>0.625</v>
      </c>
      <c r="BY338" s="9">
        <f>VLOOKUP($C338, Table3[#All], 45, 0)</f>
        <v>0</v>
      </c>
      <c r="BZ338" s="9"/>
      <c r="CA338" s="9"/>
      <c r="CB338" s="10">
        <f t="shared" si="307"/>
        <v>2</v>
      </c>
      <c r="CC338" s="81"/>
      <c r="CD338" s="9">
        <f>VLOOKUP($C338, Table3[#All], 46, 0)</f>
        <v>1</v>
      </c>
      <c r="CE338" s="9">
        <f>VLOOKUP($C338, Table3[#All], 47, 0)</f>
        <v>0</v>
      </c>
      <c r="CF338" s="9">
        <f>VLOOKUP($C338, Table3[#All], 48, 0)</f>
        <v>0</v>
      </c>
      <c r="CG338" s="9">
        <f>VLOOKUP($C338, Table3[#All], 49, 0)</f>
        <v>0</v>
      </c>
      <c r="CH338" s="9">
        <f>VLOOKUP($C338, Table3[#All], 50, 0)</f>
        <v>0</v>
      </c>
      <c r="CI338" s="12">
        <f t="shared" si="308"/>
        <v>1</v>
      </c>
      <c r="CJ338" s="13"/>
      <c r="CK338" s="9">
        <f>VLOOKUP($C338, Table3[#All], 51, 0)</f>
        <v>0</v>
      </c>
      <c r="CL338" s="9">
        <f>VLOOKUP($C338, Table3[#All], 52, 0)</f>
        <v>1</v>
      </c>
      <c r="CM338" s="9">
        <f>VLOOKUP($C338, Table3[#All], 53, 0)</f>
        <v>0</v>
      </c>
      <c r="CN338" s="9">
        <f>VLOOKUP($C338, Table3[#All], 54, 0)</f>
        <v>0</v>
      </c>
      <c r="CO338" s="9"/>
      <c r="CP338" s="10">
        <f t="shared" si="309"/>
        <v>2</v>
      </c>
      <c r="CQ338" s="11"/>
      <c r="CR338" s="9">
        <f>VLOOKUP($C338, Table3[#All], 55, 0)</f>
        <v>0.5</v>
      </c>
      <c r="CS338" s="9">
        <f>VLOOKUP($C338, Table3[#All], 56, 0)</f>
        <v>0</v>
      </c>
      <c r="CT338" s="9">
        <f>VLOOKUP($C338, Table3[#All], 57, 0)</f>
        <v>0.25</v>
      </c>
      <c r="CU338" s="9">
        <f>VLOOKUP($C338, Table3[#All], 58, 0)</f>
        <v>0.25</v>
      </c>
      <c r="CV338" s="9">
        <f>VLOOKUP($C338, Table3[#All], 59, 0)</f>
        <v>0</v>
      </c>
      <c r="CW338" s="14">
        <f t="shared" si="310"/>
        <v>4</v>
      </c>
      <c r="CX338" s="81"/>
      <c r="CY338" s="9">
        <f>VLOOKUP($C338, Table3[#All], 60, 0)</f>
        <v>0</v>
      </c>
      <c r="CZ338" s="9">
        <f>VLOOKUP($C338, Table3[#All], 61, 0)</f>
        <v>0</v>
      </c>
      <c r="DA338" s="9">
        <f>VLOOKUP($C338, Table3[#All], 62, 0)</f>
        <v>0.875</v>
      </c>
      <c r="DB338" s="9">
        <f>VLOOKUP($C338, Table3[#All], 63, 0)</f>
        <v>0.125</v>
      </c>
      <c r="DC338" s="9">
        <f>VLOOKUP($C338, Table3[#All], 64, 0)</f>
        <v>0</v>
      </c>
      <c r="DD338" s="10">
        <f t="shared" si="311"/>
        <v>3</v>
      </c>
      <c r="DE338" s="11"/>
      <c r="DF338" s="9">
        <f>VLOOKUP($C338, Table3[#All], 65, 0)</f>
        <v>0</v>
      </c>
      <c r="DG338" s="9"/>
      <c r="DH338" s="9">
        <f>VLOOKUP($C338, Table3[#All], 66, 0)</f>
        <v>0.5</v>
      </c>
      <c r="DI338" s="9"/>
      <c r="DJ338" s="9">
        <f>VLOOKUP($C338, Table3[#All], 67, 0)</f>
        <v>0.5</v>
      </c>
      <c r="DK338" s="14">
        <f t="shared" si="312"/>
        <v>5</v>
      </c>
      <c r="DL338" s="11"/>
      <c r="DM338" s="9">
        <f>VLOOKUP($C338, Table3[#All], 68, 0)</f>
        <v>1</v>
      </c>
      <c r="DN338" s="9"/>
      <c r="DO338" s="9">
        <f>VLOOKUP($C338, Table3[#All], 69, 0)</f>
        <v>0</v>
      </c>
      <c r="DP338" s="9">
        <f>VLOOKUP($C338, Table3[#All], 70, 0)</f>
        <v>0</v>
      </c>
      <c r="DQ338" s="9"/>
      <c r="DR338" s="14">
        <f t="shared" si="313"/>
        <v>1</v>
      </c>
      <c r="DS338" s="11"/>
      <c r="DT338" s="9">
        <f>VLOOKUP($C338, Table3[#All], 71, 0)</f>
        <v>0</v>
      </c>
      <c r="DU338" s="9">
        <f>VLOOKUP($C338, Table3[#All], 72, 0)</f>
        <v>0</v>
      </c>
      <c r="DV338" s="9">
        <f>VLOOKUP($C338, Table3[#All], 73, 0)</f>
        <v>0.375</v>
      </c>
      <c r="DW338" s="9">
        <f>VLOOKUP($C338, Table3[#All], 74, 0)</f>
        <v>0.625</v>
      </c>
      <c r="DX338" s="9">
        <f>VLOOKUP($C338, Table3[#All], 75, 0)</f>
        <v>0</v>
      </c>
      <c r="DY338" s="12">
        <f t="shared" si="302"/>
        <v>4</v>
      </c>
      <c r="DZ338" s="11"/>
      <c r="EA338" s="9">
        <f>VLOOKUP($C338, Table3[#All], 76, 0)</f>
        <v>1</v>
      </c>
      <c r="EB338" s="9">
        <f>VLOOKUP($C338, Table3[#All], 77, 0)</f>
        <v>0</v>
      </c>
      <c r="EC338" s="9">
        <f>VLOOKUP($C338, Table3[#All], 78, 0)</f>
        <v>0</v>
      </c>
      <c r="ED338" s="9">
        <f>VLOOKUP($C338, Table3[#All], 79, 0)</f>
        <v>0</v>
      </c>
      <c r="EE338" s="9">
        <f>VLOOKUP($C338, Table3[#All], 80, 0)</f>
        <v>0</v>
      </c>
      <c r="EF338" s="10">
        <f t="shared" si="314"/>
        <v>1</v>
      </c>
      <c r="EG338" s="9"/>
      <c r="EH338" s="9">
        <f>VLOOKUP($C338, Table3[#All], 81, 0)</f>
        <v>1</v>
      </c>
      <c r="EI338" s="9">
        <f>VLOOKUP($C338, Table3[#All], 82, 0)</f>
        <v>0</v>
      </c>
      <c r="EJ338" s="9">
        <f>VLOOKUP($C338, Table3[#All], 83, 0)</f>
        <v>0</v>
      </c>
      <c r="EK338" s="9">
        <f>VLOOKUP($C338, Table3[#All], 84, 0)</f>
        <v>0</v>
      </c>
      <c r="EL338" s="9">
        <f>VLOOKUP($C338, Table3[#All], 85, 0)</f>
        <v>0</v>
      </c>
      <c r="EM338" s="14">
        <f t="shared" si="315"/>
        <v>1</v>
      </c>
      <c r="EN338" s="11"/>
      <c r="EO338" s="9">
        <f>VLOOKUP($C338, Table3[#All], 86, 0)</f>
        <v>1</v>
      </c>
      <c r="EP338" s="9"/>
      <c r="EQ338" s="9">
        <f>VLOOKUP($C338, Table3[#All], 87, 0)</f>
        <v>0</v>
      </c>
      <c r="ER338" s="9"/>
      <c r="ES338" s="9"/>
      <c r="ET338" s="14">
        <f t="shared" si="316"/>
        <v>1</v>
      </c>
      <c r="EU338" s="11"/>
      <c r="EV338" s="9">
        <f>VLOOKUP($C338, Table3[#All], 88, 0)</f>
        <v>1</v>
      </c>
      <c r="EW338" s="9">
        <f>VLOOKUP($C338, Table3[#All], 89, 0)</f>
        <v>0</v>
      </c>
      <c r="EX338" s="9">
        <f>VLOOKUP($C338, Table3[#All], 90, 0)</f>
        <v>0</v>
      </c>
      <c r="EY338" s="9">
        <f>VLOOKUP($C338, Table3[#All], 91, 0)</f>
        <v>0</v>
      </c>
      <c r="EZ338" s="9">
        <f>VLOOKUP($C338, Table3[#All], 92, 0)</f>
        <v>0</v>
      </c>
      <c r="FA338" s="12">
        <f t="shared" si="317"/>
        <v>1</v>
      </c>
      <c r="FB338" s="11"/>
      <c r="FC338" s="9">
        <f>VLOOKUP($C338, Table3[#All], 93, 0)</f>
        <v>0</v>
      </c>
      <c r="FD338" s="9">
        <f>VLOOKUP($C338, Table3[#All], 94, 0)</f>
        <v>0.5</v>
      </c>
      <c r="FE338" s="9">
        <f>VLOOKUP($C338, Table3[#All], 95, 0)</f>
        <v>0.5</v>
      </c>
      <c r="FF338" s="9">
        <f>VLOOKUP($C338, Table3[#All], 96, 0)</f>
        <v>0</v>
      </c>
      <c r="FG338" s="9"/>
      <c r="FH338" s="10">
        <f t="shared" si="318"/>
        <v>3</v>
      </c>
      <c r="FI338" s="11"/>
      <c r="FJ338" s="9">
        <f>VLOOKUP($C338, Table3[#All], 97, 0)</f>
        <v>0</v>
      </c>
      <c r="FK338" s="9">
        <f>VLOOKUP($C338, Table3[#All], 98, 0)</f>
        <v>0</v>
      </c>
      <c r="FL338" s="9">
        <f>VLOOKUP($C338, Table3[#All], 99, 0)</f>
        <v>0</v>
      </c>
      <c r="FM338" s="9">
        <f>VLOOKUP($C338, Table3[#All], 100, 0)</f>
        <v>0</v>
      </c>
      <c r="FN338" s="9">
        <f>VLOOKUP($C338, Table3[#All], 101, 0)</f>
        <v>1</v>
      </c>
      <c r="FO338" s="14">
        <f t="shared" si="319"/>
        <v>5</v>
      </c>
      <c r="FP338" s="11"/>
      <c r="FQ338" s="9">
        <f>VLOOKUP($C338, Table3[#All], 102, 0)</f>
        <v>0.5</v>
      </c>
      <c r="FR338" s="9">
        <f>VLOOKUP($C338, Table3[#All], 103, 0)</f>
        <v>0.5</v>
      </c>
      <c r="FS338" s="9">
        <f>VLOOKUP($C338, Table3[#All], 104, 0)</f>
        <v>0</v>
      </c>
      <c r="FT338" s="9">
        <f>VLOOKUP($C338, Table3[#All], 105, 0)</f>
        <v>0</v>
      </c>
      <c r="FU338" s="9">
        <v>0</v>
      </c>
      <c r="FV338" s="10">
        <f t="shared" si="320"/>
        <v>2</v>
      </c>
      <c r="FW338" s="11"/>
      <c r="FX338" s="9">
        <f>VLOOKUP($C338, Table3[#All], 106, 0)</f>
        <v>0</v>
      </c>
      <c r="FY338" s="9"/>
      <c r="FZ338" s="9">
        <f>VLOOKUP($C338, Table3[#All], 107, 0)</f>
        <v>0.375</v>
      </c>
      <c r="GA338" s="9">
        <f>VLOOKUP($C338, Table3[#All], 108, 0)</f>
        <v>0.625</v>
      </c>
      <c r="GB338" s="9"/>
      <c r="GC338" s="10">
        <f t="shared" si="337"/>
        <v>4</v>
      </c>
      <c r="GD338" s="81"/>
      <c r="GE338" s="9">
        <f>VLOOKUP($C338, Table3[#All], 109, 0)</f>
        <v>0</v>
      </c>
      <c r="GF338" s="9">
        <f>VLOOKUP($C338, Table3[#All], 110, 0)</f>
        <v>1</v>
      </c>
      <c r="GG338" s="9">
        <f>VLOOKUP($C338, Table3[#All], 111, 0)</f>
        <v>0</v>
      </c>
      <c r="GH338" s="9"/>
      <c r="GI338" s="9">
        <f>VLOOKUP($C338, Table3[#All], 112, 0)</f>
        <v>0</v>
      </c>
      <c r="GJ338" s="12">
        <f t="shared" si="321"/>
        <v>2</v>
      </c>
      <c r="GK338" s="11"/>
      <c r="GL338" s="9">
        <f>VLOOKUP($C338, Table3[#All], 113, 0)</f>
        <v>0</v>
      </c>
      <c r="GM338" s="9">
        <f>VLOOKUP($C338, Table3[#All], 114, 0)</f>
        <v>0</v>
      </c>
      <c r="GN338" s="9">
        <f>VLOOKUP($C338, Table3[#All], 115, 0)</f>
        <v>0.75</v>
      </c>
      <c r="GO338" s="9">
        <f>VLOOKUP($C338, Table3[#All], 116, 0)</f>
        <v>0.25</v>
      </c>
      <c r="GP338" s="9"/>
      <c r="GQ338" s="10">
        <f t="shared" si="322"/>
        <v>4</v>
      </c>
      <c r="GR338" s="11"/>
      <c r="GS338" s="9">
        <f>VLOOKUP($C338, Table2[#All], 3, 0)</f>
        <v>0</v>
      </c>
      <c r="GT338" s="9">
        <f>VLOOKUP($C338, Table2[#All], 4, 0)</f>
        <v>0</v>
      </c>
      <c r="GU338" s="9">
        <f>VLOOKUP($C338, Table2[#All], 5, 0)</f>
        <v>1</v>
      </c>
      <c r="GV338" s="9">
        <f>VLOOKUP($C338, Table2[#All], 6, 0)</f>
        <v>0</v>
      </c>
      <c r="GW338" s="9">
        <f>VLOOKUP($C338, Table2[#All], 7, 0)</f>
        <v>0</v>
      </c>
      <c r="GX338" s="10">
        <f t="shared" si="323"/>
        <v>3</v>
      </c>
      <c r="GY338" s="11"/>
      <c r="GZ338" s="9">
        <v>0</v>
      </c>
      <c r="HA338" s="9">
        <v>0</v>
      </c>
      <c r="HB338" s="9">
        <v>0</v>
      </c>
      <c r="HC338" s="9">
        <v>1</v>
      </c>
      <c r="HD338" s="9"/>
      <c r="HE338" s="10">
        <f t="shared" si="324"/>
        <v>4</v>
      </c>
      <c r="HF338" s="11"/>
      <c r="HG338" s="9">
        <f>VLOOKUP($C338, Table5[#All], 2, 0)</f>
        <v>0</v>
      </c>
      <c r="HH338" s="9">
        <f>VLOOKUP($C338, Table5[#All], 3, 0)</f>
        <v>0</v>
      </c>
      <c r="HI338" s="9">
        <f>VLOOKUP($C338, Table5[#All], 4, 0)</f>
        <v>0</v>
      </c>
      <c r="HJ338" s="9">
        <f>VLOOKUP($C338, Table5[#All], 5, 0)</f>
        <v>1</v>
      </c>
      <c r="HK338" s="9">
        <f>VLOOKUP($C338, Table5[#All], 6, 0)</f>
        <v>0</v>
      </c>
      <c r="HL338" s="10">
        <f t="shared" si="325"/>
        <v>4</v>
      </c>
      <c r="HM338" s="11"/>
      <c r="HN338" s="9">
        <f>VLOOKUP($C338, Table5[#All], 7, 0)</f>
        <v>0</v>
      </c>
      <c r="HO338" s="9">
        <f>VLOOKUP($C338, Table5[#All], 8, 0)</f>
        <v>0</v>
      </c>
      <c r="HP338" s="9">
        <f>VLOOKUP($C338, Table5[#All], 9, 0)</f>
        <v>1</v>
      </c>
      <c r="HQ338" s="9">
        <f>VLOOKUP($C338, Table5[#All], 10, 0)</f>
        <v>0</v>
      </c>
      <c r="HR338" s="9">
        <f>VLOOKUP($C338, Table5[#All], 11, 0)</f>
        <v>0</v>
      </c>
      <c r="HS338" s="10">
        <f t="shared" si="326"/>
        <v>3</v>
      </c>
      <c r="HT338" s="11"/>
      <c r="HU338" s="9">
        <f>VLOOKUP($C338, Table5[#All], 12, 0)</f>
        <v>1</v>
      </c>
      <c r="HV338" s="9">
        <f>VLOOKUP($C338, Table5[#All], 13, 0)</f>
        <v>0</v>
      </c>
      <c r="HW338" s="9">
        <f>VLOOKUP($C338, Table5[#All], 14, 0)</f>
        <v>0</v>
      </c>
      <c r="HX338" s="9">
        <f>VLOOKUP($C338, Table5[#All], 15, 0)</f>
        <v>0</v>
      </c>
      <c r="HY338" s="9">
        <f>VLOOKUP($C338, Table5[#All], 16, 0)</f>
        <v>0</v>
      </c>
      <c r="HZ338" s="10">
        <f t="shared" si="327"/>
        <v>1</v>
      </c>
      <c r="IA338" s="11"/>
      <c r="IB338" s="9">
        <f>VLOOKUP($C338, Table5[#All], 17, 0)</f>
        <v>0</v>
      </c>
      <c r="IC338" s="9">
        <f>VLOOKUP($C338, Table5[#All], 18, 0)</f>
        <v>1</v>
      </c>
      <c r="ID338" s="9">
        <f>VLOOKUP($C338, Table5[#All], 19, 0)</f>
        <v>0</v>
      </c>
      <c r="IE338" s="9">
        <f>VLOOKUP($C338, Table5[#All], 20, 0)</f>
        <v>0</v>
      </c>
      <c r="IF338" s="9">
        <f>VLOOKUP($C338, Table5[#All], 21, 0)</f>
        <v>0</v>
      </c>
      <c r="IG338" s="10">
        <f t="shared" si="328"/>
        <v>2</v>
      </c>
      <c r="IH338" s="11"/>
      <c r="II338" s="9">
        <f>VLOOKUP($C338, Table5[#All], 22, 0)</f>
        <v>1</v>
      </c>
      <c r="IJ338" s="9">
        <f>VLOOKUP($C338, Table5[#All], 23, 0)</f>
        <v>0</v>
      </c>
      <c r="IK338" s="9">
        <f>VLOOKUP($C338, Table5[#All], 24, 0)</f>
        <v>0</v>
      </c>
      <c r="IL338" s="9">
        <f>VLOOKUP($C338, Table5[#All], 25, 0)</f>
        <v>0</v>
      </c>
      <c r="IM338" s="9">
        <f>VLOOKUP($C338, Table5[#All], 26, 0)</f>
        <v>0</v>
      </c>
      <c r="IN338" s="10">
        <f t="shared" si="329"/>
        <v>1</v>
      </c>
      <c r="IO338" s="11"/>
      <c r="IP338" s="9">
        <v>1</v>
      </c>
      <c r="IQ338" s="9">
        <v>0</v>
      </c>
      <c r="IR338" s="9">
        <v>0</v>
      </c>
      <c r="IS338" s="9">
        <v>0</v>
      </c>
      <c r="IT338" s="9">
        <v>0</v>
      </c>
      <c r="IU338" s="10">
        <f t="shared" si="330"/>
        <v>1</v>
      </c>
      <c r="IV338" s="82"/>
    </row>
    <row r="339" spans="1:256" ht="16.3" thickTop="1" thickBot="1" x14ac:dyDescent="0.35">
      <c r="A339" s="16" t="s">
        <v>808</v>
      </c>
      <c r="B339" s="16" t="s">
        <v>827</v>
      </c>
      <c r="C339" s="16" t="s">
        <v>828</v>
      </c>
      <c r="D339" s="11"/>
      <c r="E339" s="9">
        <f>VLOOKUP($C339, Table3[#All], 2, 0)</f>
        <v>0</v>
      </c>
      <c r="F339" s="9"/>
      <c r="G339" s="9">
        <f>VLOOKUP($C339, Table3[#All], 3, 0)</f>
        <v>0</v>
      </c>
      <c r="H339" s="9">
        <f>VLOOKUP($C339, Table3[#All], 4, 0)</f>
        <v>1</v>
      </c>
      <c r="I339" s="9">
        <f>VLOOKUP($C339, Table3[#All], 5, 0)</f>
        <v>0</v>
      </c>
      <c r="J339" s="10">
        <f t="shared" si="331"/>
        <v>4</v>
      </c>
      <c r="K339" s="11"/>
      <c r="L339" s="9">
        <f>VLOOKUP($C339, Table3[#All], 6, 0)</f>
        <v>1</v>
      </c>
      <c r="M339" s="9"/>
      <c r="N339" s="9">
        <f>VLOOKUP($C339, Table3[#All], 7, 0)</f>
        <v>0</v>
      </c>
      <c r="O339" s="9">
        <f>VLOOKUP($C339, Table3[#All], 8, 0)</f>
        <v>0</v>
      </c>
      <c r="P339" s="9">
        <f>VLOOKUP($C339, Table3[#All], 9, 0)</f>
        <v>0</v>
      </c>
      <c r="Q339" s="10">
        <f t="shared" si="332"/>
        <v>1</v>
      </c>
      <c r="R339" s="11"/>
      <c r="S339" s="9">
        <f>VLOOKUP($C339, Table3[#All], 10, 0)</f>
        <v>0</v>
      </c>
      <c r="T339" s="9">
        <f>VLOOKUP($C339, Table3[#All], 11, 0)</f>
        <v>1</v>
      </c>
      <c r="U339" s="9">
        <f>VLOOKUP($C339, Table3[#All], 12, 0)</f>
        <v>0</v>
      </c>
      <c r="V339" s="9">
        <f>VLOOKUP($C339, Table3[#All], 13, 0)</f>
        <v>0</v>
      </c>
      <c r="W339" s="9">
        <f>VLOOKUP($C339, Table3[#All], 14, 0)</f>
        <v>0</v>
      </c>
      <c r="X339" s="10">
        <f t="shared" si="333"/>
        <v>2</v>
      </c>
      <c r="Y339" s="11"/>
      <c r="Z339" s="9">
        <f>VLOOKUP($C339, Table3[#All], 15, 0)</f>
        <v>0</v>
      </c>
      <c r="AA339" s="9">
        <f>VLOOKUP($C339, Table3[#All], 16, 0)</f>
        <v>0.58329999999999993</v>
      </c>
      <c r="AB339" s="9">
        <f>VLOOKUP($C339, Table3[#All], 17, 0)</f>
        <v>0.33329999999999999</v>
      </c>
      <c r="AC339" s="9">
        <f>VLOOKUP($C339, Table3[#All], 18, 0)</f>
        <v>8.3299999999999999E-2</v>
      </c>
      <c r="AD339" s="9">
        <f>VLOOKUP($C339, Table3[#All], 19, 0)</f>
        <v>0</v>
      </c>
      <c r="AE339" s="10">
        <f t="shared" si="303"/>
        <v>3</v>
      </c>
      <c r="AF339" s="11"/>
      <c r="AG339" s="9">
        <f>VLOOKUP($C339, Table3[#All], 20, 0)</f>
        <v>0</v>
      </c>
      <c r="AH339" s="9">
        <f>VLOOKUP($C339, Table3[#All], 21, 0)</f>
        <v>1</v>
      </c>
      <c r="AI339" s="9">
        <f>VLOOKUP($C339, Table3[#All], 22, 0)</f>
        <v>0</v>
      </c>
      <c r="AJ339" s="9"/>
      <c r="AK339" s="9"/>
      <c r="AL339" s="10">
        <f t="shared" si="304"/>
        <v>2</v>
      </c>
      <c r="AM339" s="11"/>
      <c r="AN339" s="9">
        <f>VLOOKUP($C339, Table3[#All], 23, 0)</f>
        <v>0</v>
      </c>
      <c r="AO339" s="9">
        <f>VLOOKUP($C339, Table3[#All], 24, 0)</f>
        <v>1</v>
      </c>
      <c r="AP339" s="9">
        <f>VLOOKUP($C339, Table3[#All], 25, 0)</f>
        <v>0</v>
      </c>
      <c r="AQ339" s="9">
        <f>VLOOKUP($C339, Table3[#All], 26, 0)</f>
        <v>0</v>
      </c>
      <c r="AR339" s="9"/>
      <c r="AS339" s="12">
        <f t="shared" si="305"/>
        <v>2</v>
      </c>
      <c r="AT339" s="11"/>
      <c r="AU339" s="9">
        <f>VLOOKUP($C339, Table3[#All], 27, 0)</f>
        <v>0.91670000000000007</v>
      </c>
      <c r="AV339" s="9">
        <f>VLOOKUP($C339, Table3[#All], 28, 0)</f>
        <v>8.3299999999999999E-2</v>
      </c>
      <c r="AW339" s="9">
        <f>VLOOKUP($C339, Table3[#All], 29, 0)</f>
        <v>0</v>
      </c>
      <c r="AX339" s="9"/>
      <c r="AY339" s="9"/>
      <c r="AZ339" s="10">
        <f t="shared" si="334"/>
        <v>1</v>
      </c>
      <c r="BA339" s="11"/>
      <c r="BB339" s="9">
        <f>VLOOKUP($C339, Table3[#All], 30, 0)</f>
        <v>0.75</v>
      </c>
      <c r="BC339" s="9">
        <f>VLOOKUP($C339, Table3[#All], 31, 0)</f>
        <v>0.25</v>
      </c>
      <c r="BD339" s="9">
        <f>VLOOKUP($C339, Table3[#All], 32, 0)</f>
        <v>0</v>
      </c>
      <c r="BE339" s="9">
        <f>VLOOKUP($C339, Table3[#All], 33, 0)</f>
        <v>0</v>
      </c>
      <c r="BF339" s="9"/>
      <c r="BG339" s="10">
        <f t="shared" si="335"/>
        <v>2</v>
      </c>
      <c r="BH339" s="81"/>
      <c r="BI339" s="9">
        <f>VLOOKUP($C339, Table3[#All], 34, 0)</f>
        <v>0</v>
      </c>
      <c r="BJ339" s="9">
        <f>VLOOKUP($C339, Table3[#All], 35, 0)</f>
        <v>0</v>
      </c>
      <c r="BK339" s="9">
        <f>VLOOKUP($C339, Table3[#All], 36, 0)</f>
        <v>0</v>
      </c>
      <c r="BL339" s="9">
        <f>VLOOKUP($C339, Table3[#All], 37, 0)</f>
        <v>0</v>
      </c>
      <c r="BM339" s="9">
        <f>VLOOKUP($C339, Table3[#All], 38, 0)</f>
        <v>0</v>
      </c>
      <c r="BN339" s="10" t="str">
        <f t="shared" si="336"/>
        <v>N/A</v>
      </c>
      <c r="BO339" s="11"/>
      <c r="BP339" s="9">
        <f>VLOOKUP($C339, Table3[#All], 39, 0)</f>
        <v>0.33329999999999999</v>
      </c>
      <c r="BQ339" s="9">
        <f>VLOOKUP($C339, Table3[#All], 40, 0)</f>
        <v>0.16670000000000001</v>
      </c>
      <c r="BR339" s="9">
        <f>VLOOKUP($C339, Table3[#All], 41, 0)</f>
        <v>0.5</v>
      </c>
      <c r="BS339" s="9">
        <f>VLOOKUP($C339, Table3[#All], 42, 0)</f>
        <v>0</v>
      </c>
      <c r="BT339" s="9"/>
      <c r="BU339" s="10">
        <f t="shared" si="306"/>
        <v>3</v>
      </c>
      <c r="BV339" s="11"/>
      <c r="BW339" s="9">
        <f>VLOOKUP($C339, Table3[#All], 43, 0)</f>
        <v>0</v>
      </c>
      <c r="BX339" s="9">
        <f>VLOOKUP($C339, Table3[#All], 44, 0)</f>
        <v>1</v>
      </c>
      <c r="BY339" s="9">
        <f>VLOOKUP($C339, Table3[#All], 45, 0)</f>
        <v>0</v>
      </c>
      <c r="BZ339" s="9"/>
      <c r="CA339" s="9"/>
      <c r="CB339" s="10">
        <f t="shared" si="307"/>
        <v>2</v>
      </c>
      <c r="CC339" s="81"/>
      <c r="CD339" s="9">
        <f>VLOOKUP($C339, Table3[#All], 46, 0)</f>
        <v>1</v>
      </c>
      <c r="CE339" s="9">
        <f>VLOOKUP($C339, Table3[#All], 47, 0)</f>
        <v>0</v>
      </c>
      <c r="CF339" s="9">
        <f>VLOOKUP($C339, Table3[#All], 48, 0)</f>
        <v>0</v>
      </c>
      <c r="CG339" s="9">
        <f>VLOOKUP($C339, Table3[#All], 49, 0)</f>
        <v>0</v>
      </c>
      <c r="CH339" s="9">
        <f>VLOOKUP($C339, Table3[#All], 50, 0)</f>
        <v>0</v>
      </c>
      <c r="CI339" s="12">
        <f t="shared" si="308"/>
        <v>1</v>
      </c>
      <c r="CJ339" s="13"/>
      <c r="CK339" s="9">
        <f>VLOOKUP($C339, Table3[#All], 51, 0)</f>
        <v>0</v>
      </c>
      <c r="CL339" s="9">
        <f>VLOOKUP($C339, Table3[#All], 52, 0)</f>
        <v>1</v>
      </c>
      <c r="CM339" s="9">
        <f>VLOOKUP($C339, Table3[#All], 53, 0)</f>
        <v>0</v>
      </c>
      <c r="CN339" s="9">
        <f>VLOOKUP($C339, Table3[#All], 54, 0)</f>
        <v>0</v>
      </c>
      <c r="CO339" s="9"/>
      <c r="CP339" s="10">
        <f t="shared" si="309"/>
        <v>2</v>
      </c>
      <c r="CQ339" s="11"/>
      <c r="CR339" s="9">
        <f>VLOOKUP($C339, Table3[#All], 55, 0)</f>
        <v>0.33329999999999999</v>
      </c>
      <c r="CS339" s="9">
        <f>VLOOKUP($C339, Table3[#All], 56, 0)</f>
        <v>8.3299999999999999E-2</v>
      </c>
      <c r="CT339" s="9">
        <f>VLOOKUP($C339, Table3[#All], 57, 0)</f>
        <v>0</v>
      </c>
      <c r="CU339" s="9">
        <f>VLOOKUP($C339, Table3[#All], 58, 0)</f>
        <v>0.41670000000000001</v>
      </c>
      <c r="CV339" s="9">
        <f>VLOOKUP($C339, Table3[#All], 59, 0)</f>
        <v>0.16670000000000001</v>
      </c>
      <c r="CW339" s="14">
        <f t="shared" si="310"/>
        <v>4</v>
      </c>
      <c r="CX339" s="81"/>
      <c r="CY339" s="9">
        <f>VLOOKUP($C339, Table3[#All], 60, 0)</f>
        <v>0.16670000000000001</v>
      </c>
      <c r="CZ339" s="9">
        <f>VLOOKUP($C339, Table3[#All], 61, 0)</f>
        <v>0.5</v>
      </c>
      <c r="DA339" s="9">
        <f>VLOOKUP($C339, Table3[#All], 62, 0)</f>
        <v>0.33329999999999999</v>
      </c>
      <c r="DB339" s="9">
        <f>VLOOKUP($C339, Table3[#All], 63, 0)</f>
        <v>0</v>
      </c>
      <c r="DC339" s="9">
        <f>VLOOKUP($C339, Table3[#All], 64, 0)</f>
        <v>0</v>
      </c>
      <c r="DD339" s="10">
        <f t="shared" si="311"/>
        <v>3</v>
      </c>
      <c r="DE339" s="11"/>
      <c r="DF339" s="9">
        <f>VLOOKUP($C339, Table3[#All], 65, 0)</f>
        <v>0.33329999999999999</v>
      </c>
      <c r="DG339" s="9"/>
      <c r="DH339" s="9">
        <f>VLOOKUP($C339, Table3[#All], 66, 0)</f>
        <v>0.33329999999999999</v>
      </c>
      <c r="DI339" s="9"/>
      <c r="DJ339" s="9">
        <f>VLOOKUP($C339, Table3[#All], 67, 0)</f>
        <v>0.33329999999999999</v>
      </c>
      <c r="DK339" s="14">
        <f t="shared" si="312"/>
        <v>5</v>
      </c>
      <c r="DL339" s="11"/>
      <c r="DM339" s="9">
        <f>VLOOKUP($C339, Table3[#All], 68, 0)</f>
        <v>1</v>
      </c>
      <c r="DN339" s="9"/>
      <c r="DO339" s="9">
        <f>VLOOKUP($C339, Table3[#All], 69, 0)</f>
        <v>0</v>
      </c>
      <c r="DP339" s="9">
        <f>VLOOKUP($C339, Table3[#All], 70, 0)</f>
        <v>0</v>
      </c>
      <c r="DQ339" s="9"/>
      <c r="DR339" s="14">
        <f t="shared" si="313"/>
        <v>1</v>
      </c>
      <c r="DS339" s="11"/>
      <c r="DT339" s="9">
        <f>VLOOKUP($C339, Table3[#All], 71, 0)</f>
        <v>0</v>
      </c>
      <c r="DU339" s="9">
        <f>VLOOKUP($C339, Table3[#All], 72, 0)</f>
        <v>0.33329999999999999</v>
      </c>
      <c r="DV339" s="9">
        <f>VLOOKUP($C339, Table3[#All], 73, 0)</f>
        <v>0</v>
      </c>
      <c r="DW339" s="9">
        <f>VLOOKUP($C339, Table3[#All], 74, 0)</f>
        <v>0.66670000000000007</v>
      </c>
      <c r="DX339" s="9">
        <f>VLOOKUP($C339, Table3[#All], 75, 0)</f>
        <v>0</v>
      </c>
      <c r="DY339" s="12">
        <f t="shared" si="302"/>
        <v>4</v>
      </c>
      <c r="DZ339" s="11"/>
      <c r="EA339" s="9">
        <f>VLOOKUP($C339, Table3[#All], 76, 0)</f>
        <v>1</v>
      </c>
      <c r="EB339" s="9">
        <f>VLOOKUP($C339, Table3[#All], 77, 0)</f>
        <v>0</v>
      </c>
      <c r="EC339" s="9">
        <f>VLOOKUP($C339, Table3[#All], 78, 0)</f>
        <v>0</v>
      </c>
      <c r="ED339" s="9">
        <f>VLOOKUP($C339, Table3[#All], 79, 0)</f>
        <v>0</v>
      </c>
      <c r="EE339" s="9">
        <f>VLOOKUP($C339, Table3[#All], 80, 0)</f>
        <v>0</v>
      </c>
      <c r="EF339" s="10">
        <f t="shared" si="314"/>
        <v>1</v>
      </c>
      <c r="EG339" s="9"/>
      <c r="EH339" s="9">
        <f>VLOOKUP($C339, Table3[#All], 81, 0)</f>
        <v>0</v>
      </c>
      <c r="EI339" s="9">
        <f>VLOOKUP($C339, Table3[#All], 82, 0)</f>
        <v>0</v>
      </c>
      <c r="EJ339" s="9">
        <f>VLOOKUP($C339, Table3[#All], 83, 0)</f>
        <v>0</v>
      </c>
      <c r="EK339" s="9">
        <f>VLOOKUP($C339, Table3[#All], 84, 0)</f>
        <v>1</v>
      </c>
      <c r="EL339" s="9">
        <f>VLOOKUP($C339, Table3[#All], 85, 0)</f>
        <v>0</v>
      </c>
      <c r="EM339" s="14">
        <f t="shared" si="315"/>
        <v>4</v>
      </c>
      <c r="EN339" s="11"/>
      <c r="EO339" s="9">
        <f>VLOOKUP($C339, Table3[#All], 86, 0)</f>
        <v>1</v>
      </c>
      <c r="EP339" s="9"/>
      <c r="EQ339" s="9">
        <f>VLOOKUP($C339, Table3[#All], 87, 0)</f>
        <v>0</v>
      </c>
      <c r="ER339" s="9"/>
      <c r="ES339" s="9"/>
      <c r="ET339" s="14">
        <f t="shared" si="316"/>
        <v>1</v>
      </c>
      <c r="EU339" s="11"/>
      <c r="EV339" s="9">
        <f>VLOOKUP($C339, Table3[#All], 88, 0)</f>
        <v>0</v>
      </c>
      <c r="EW339" s="9">
        <f>VLOOKUP($C339, Table3[#All], 89, 0)</f>
        <v>1</v>
      </c>
      <c r="EX339" s="9">
        <f>VLOOKUP($C339, Table3[#All], 90, 0)</f>
        <v>0</v>
      </c>
      <c r="EY339" s="9">
        <f>VLOOKUP($C339, Table3[#All], 91, 0)</f>
        <v>0</v>
      </c>
      <c r="EZ339" s="9">
        <f>VLOOKUP($C339, Table3[#All], 92, 0)</f>
        <v>0</v>
      </c>
      <c r="FA339" s="12">
        <f t="shared" si="317"/>
        <v>2</v>
      </c>
      <c r="FB339" s="11"/>
      <c r="FC339" s="9">
        <f>VLOOKUP($C339, Table3[#All], 93, 0)</f>
        <v>0</v>
      </c>
      <c r="FD339" s="9">
        <f>VLOOKUP($C339, Table3[#All], 94, 0)</f>
        <v>0.58329999999999993</v>
      </c>
      <c r="FE339" s="9">
        <f>VLOOKUP($C339, Table3[#All], 95, 0)</f>
        <v>0.41670000000000001</v>
      </c>
      <c r="FF339" s="9">
        <f>VLOOKUP($C339, Table3[#All], 96, 0)</f>
        <v>0</v>
      </c>
      <c r="FG339" s="9"/>
      <c r="FH339" s="10">
        <f t="shared" si="318"/>
        <v>3</v>
      </c>
      <c r="FI339" s="11"/>
      <c r="FJ339" s="9">
        <f>VLOOKUP($C339, Table3[#All], 97, 0)</f>
        <v>0</v>
      </c>
      <c r="FK339" s="9">
        <f>VLOOKUP($C339, Table3[#All], 98, 0)</f>
        <v>0</v>
      </c>
      <c r="FL339" s="9">
        <f>VLOOKUP($C339, Table3[#All], 99, 0)</f>
        <v>0</v>
      </c>
      <c r="FM339" s="9">
        <f>VLOOKUP($C339, Table3[#All], 100, 0)</f>
        <v>0</v>
      </c>
      <c r="FN339" s="9">
        <f>VLOOKUP($C339, Table3[#All], 101, 0)</f>
        <v>1</v>
      </c>
      <c r="FO339" s="14">
        <f t="shared" si="319"/>
        <v>5</v>
      </c>
      <c r="FP339" s="11"/>
      <c r="FQ339" s="9">
        <f>VLOOKUP($C339, Table3[#All], 102, 0)</f>
        <v>0.33329999999999999</v>
      </c>
      <c r="FR339" s="9">
        <f>VLOOKUP($C339, Table3[#All], 103, 0)</f>
        <v>0.66670000000000007</v>
      </c>
      <c r="FS339" s="9">
        <f>VLOOKUP($C339, Table3[#All], 104, 0)</f>
        <v>0</v>
      </c>
      <c r="FT339" s="9">
        <f>VLOOKUP($C339, Table3[#All], 105, 0)</f>
        <v>0</v>
      </c>
      <c r="FU339" s="9">
        <v>0</v>
      </c>
      <c r="FV339" s="10">
        <f t="shared" si="320"/>
        <v>2</v>
      </c>
      <c r="FW339" s="11"/>
      <c r="FX339" s="9">
        <f>VLOOKUP($C339, Table3[#All], 106, 0)</f>
        <v>0.33329999999999999</v>
      </c>
      <c r="FY339" s="9"/>
      <c r="FZ339" s="9">
        <f>VLOOKUP($C339, Table3[#All], 107, 0)</f>
        <v>0.33329999999999999</v>
      </c>
      <c r="GA339" s="9">
        <f>VLOOKUP($C339, Table3[#All], 108, 0)</f>
        <v>0.33329999999999999</v>
      </c>
      <c r="GB339" s="9"/>
      <c r="GC339" s="10">
        <f t="shared" si="337"/>
        <v>4</v>
      </c>
      <c r="GD339" s="81"/>
      <c r="GE339" s="9">
        <f>VLOOKUP($C339, Table3[#All], 109, 0)</f>
        <v>0</v>
      </c>
      <c r="GF339" s="9">
        <f>VLOOKUP($C339, Table3[#All], 110, 0)</f>
        <v>1</v>
      </c>
      <c r="GG339" s="9">
        <f>VLOOKUP($C339, Table3[#All], 111, 0)</f>
        <v>0</v>
      </c>
      <c r="GH339" s="9"/>
      <c r="GI339" s="9">
        <f>VLOOKUP($C339, Table3[#All], 112, 0)</f>
        <v>0</v>
      </c>
      <c r="GJ339" s="12">
        <f t="shared" si="321"/>
        <v>2</v>
      </c>
      <c r="GK339" s="11"/>
      <c r="GL339" s="9">
        <f>VLOOKUP($C339, Table3[#All], 113, 0)</f>
        <v>0</v>
      </c>
      <c r="GM339" s="9">
        <f>VLOOKUP($C339, Table3[#All], 114, 0)</f>
        <v>8.3299999999999999E-2</v>
      </c>
      <c r="GN339" s="9">
        <f>VLOOKUP($C339, Table3[#All], 115, 0)</f>
        <v>0.58329999999999993</v>
      </c>
      <c r="GO339" s="9">
        <f>VLOOKUP($C339, Table3[#All], 116, 0)</f>
        <v>0.33329999999999999</v>
      </c>
      <c r="GP339" s="9"/>
      <c r="GQ339" s="10">
        <f t="shared" si="322"/>
        <v>4</v>
      </c>
      <c r="GR339" s="11"/>
      <c r="GS339" s="9">
        <f>VLOOKUP($C339, Table2[#All], 3, 0)</f>
        <v>0</v>
      </c>
      <c r="GT339" s="9">
        <f>VLOOKUP($C339, Table2[#All], 4, 0)</f>
        <v>0</v>
      </c>
      <c r="GU339" s="9">
        <f>VLOOKUP($C339, Table2[#All], 5, 0)</f>
        <v>1</v>
      </c>
      <c r="GV339" s="9">
        <f>VLOOKUP($C339, Table2[#All], 6, 0)</f>
        <v>0</v>
      </c>
      <c r="GW339" s="9">
        <f>VLOOKUP($C339, Table2[#All], 7, 0)</f>
        <v>0</v>
      </c>
      <c r="GX339" s="10">
        <f t="shared" si="323"/>
        <v>3</v>
      </c>
      <c r="GY339" s="11"/>
      <c r="GZ339" s="9">
        <v>0</v>
      </c>
      <c r="HA339" s="9">
        <v>0</v>
      </c>
      <c r="HB339" s="9">
        <v>0</v>
      </c>
      <c r="HC339" s="9">
        <v>1</v>
      </c>
      <c r="HD339" s="9"/>
      <c r="HE339" s="10">
        <f t="shared" si="324"/>
        <v>4</v>
      </c>
      <c r="HF339" s="11"/>
      <c r="HG339" s="9">
        <f>VLOOKUP($C339, Table5[#All], 2, 0)</f>
        <v>0</v>
      </c>
      <c r="HH339" s="9">
        <f>VLOOKUP($C339, Table5[#All], 3, 0)</f>
        <v>0</v>
      </c>
      <c r="HI339" s="9">
        <f>VLOOKUP($C339, Table5[#All], 4, 0)</f>
        <v>0</v>
      </c>
      <c r="HJ339" s="9">
        <f>VLOOKUP($C339, Table5[#All], 5, 0)</f>
        <v>1</v>
      </c>
      <c r="HK339" s="9">
        <f>VLOOKUP($C339, Table5[#All], 6, 0)</f>
        <v>0</v>
      </c>
      <c r="HL339" s="10">
        <f t="shared" si="325"/>
        <v>4</v>
      </c>
      <c r="HM339" s="11"/>
      <c r="HN339" s="9">
        <f>VLOOKUP($C339, Table5[#All], 7, 0)</f>
        <v>0</v>
      </c>
      <c r="HO339" s="9">
        <f>VLOOKUP($C339, Table5[#All], 8, 0)</f>
        <v>0</v>
      </c>
      <c r="HP339" s="9">
        <f>VLOOKUP($C339, Table5[#All], 9, 0)</f>
        <v>1</v>
      </c>
      <c r="HQ339" s="9">
        <f>VLOOKUP($C339, Table5[#All], 10, 0)</f>
        <v>0</v>
      </c>
      <c r="HR339" s="9">
        <f>VLOOKUP($C339, Table5[#All], 11, 0)</f>
        <v>0</v>
      </c>
      <c r="HS339" s="10">
        <f t="shared" si="326"/>
        <v>3</v>
      </c>
      <c r="HT339" s="11"/>
      <c r="HU339" s="9">
        <f>VLOOKUP($C339, Table5[#All], 12, 0)</f>
        <v>1</v>
      </c>
      <c r="HV339" s="9">
        <f>VLOOKUP($C339, Table5[#All], 13, 0)</f>
        <v>0</v>
      </c>
      <c r="HW339" s="9">
        <f>VLOOKUP($C339, Table5[#All], 14, 0)</f>
        <v>0</v>
      </c>
      <c r="HX339" s="9">
        <f>VLOOKUP($C339, Table5[#All], 15, 0)</f>
        <v>0</v>
      </c>
      <c r="HY339" s="9">
        <f>VLOOKUP($C339, Table5[#All], 16, 0)</f>
        <v>0</v>
      </c>
      <c r="HZ339" s="10">
        <f t="shared" si="327"/>
        <v>1</v>
      </c>
      <c r="IA339" s="11"/>
      <c r="IB339" s="9">
        <f>VLOOKUP($C339, Table5[#All], 17, 0)</f>
        <v>1</v>
      </c>
      <c r="IC339" s="9">
        <f>VLOOKUP($C339, Table5[#All], 18, 0)</f>
        <v>0</v>
      </c>
      <c r="ID339" s="9">
        <f>VLOOKUP($C339, Table5[#All], 19, 0)</f>
        <v>0</v>
      </c>
      <c r="IE339" s="9">
        <f>VLOOKUP($C339, Table5[#All], 20, 0)</f>
        <v>0</v>
      </c>
      <c r="IF339" s="9">
        <f>VLOOKUP($C339, Table5[#All], 21, 0)</f>
        <v>0</v>
      </c>
      <c r="IG339" s="10">
        <f t="shared" si="328"/>
        <v>1</v>
      </c>
      <c r="IH339" s="11"/>
      <c r="II339" s="9">
        <f>VLOOKUP($C339, Table5[#All], 22, 0)</f>
        <v>1</v>
      </c>
      <c r="IJ339" s="9">
        <f>VLOOKUP($C339, Table5[#All], 23, 0)</f>
        <v>0</v>
      </c>
      <c r="IK339" s="9">
        <f>VLOOKUP($C339, Table5[#All], 24, 0)</f>
        <v>0</v>
      </c>
      <c r="IL339" s="9">
        <f>VLOOKUP($C339, Table5[#All], 25, 0)</f>
        <v>0</v>
      </c>
      <c r="IM339" s="9">
        <f>VLOOKUP($C339, Table5[#All], 26, 0)</f>
        <v>0</v>
      </c>
      <c r="IN339" s="10">
        <f t="shared" si="329"/>
        <v>1</v>
      </c>
      <c r="IO339" s="11"/>
      <c r="IP339" s="9">
        <v>1</v>
      </c>
      <c r="IQ339" s="9">
        <v>0</v>
      </c>
      <c r="IR339" s="9">
        <v>0</v>
      </c>
      <c r="IS339" s="9">
        <v>0</v>
      </c>
      <c r="IT339" s="9">
        <v>0</v>
      </c>
      <c r="IU339" s="10">
        <f t="shared" si="330"/>
        <v>1</v>
      </c>
      <c r="IV339" s="82"/>
    </row>
    <row r="340" spans="1:256" ht="16.3" thickTop="1" thickBot="1" x14ac:dyDescent="0.35">
      <c r="A340" s="16" t="s">
        <v>808</v>
      </c>
      <c r="B340" s="16" t="s">
        <v>829</v>
      </c>
      <c r="C340" s="16" t="s">
        <v>830</v>
      </c>
      <c r="D340" s="11"/>
      <c r="E340" s="9">
        <f>VLOOKUP($C340, Table3[#All], 2, 0)</f>
        <v>0</v>
      </c>
      <c r="F340" s="9"/>
      <c r="G340" s="9">
        <f>VLOOKUP($C340, Table3[#All], 3, 0)</f>
        <v>0.28570000000000001</v>
      </c>
      <c r="H340" s="9">
        <f>VLOOKUP($C340, Table3[#All], 4, 0)</f>
        <v>0.71430000000000005</v>
      </c>
      <c r="I340" s="9">
        <f>VLOOKUP($C340, Table3[#All], 5, 0)</f>
        <v>0</v>
      </c>
      <c r="J340" s="10">
        <f t="shared" si="331"/>
        <v>4</v>
      </c>
      <c r="K340" s="11"/>
      <c r="L340" s="9">
        <f>VLOOKUP($C340, Table3[#All], 6, 0)</f>
        <v>0</v>
      </c>
      <c r="M340" s="9"/>
      <c r="N340" s="9">
        <f>VLOOKUP($C340, Table3[#All], 7, 0)</f>
        <v>0</v>
      </c>
      <c r="O340" s="9">
        <f>VLOOKUP($C340, Table3[#All], 8, 0)</f>
        <v>0</v>
      </c>
      <c r="P340" s="9">
        <f>VLOOKUP($C340, Table3[#All], 9, 0)</f>
        <v>1</v>
      </c>
      <c r="Q340" s="10">
        <f t="shared" si="332"/>
        <v>5</v>
      </c>
      <c r="R340" s="11"/>
      <c r="S340" s="9">
        <f>VLOOKUP($C340, Table3[#All], 10, 0)</f>
        <v>0</v>
      </c>
      <c r="T340" s="9">
        <f>VLOOKUP($C340, Table3[#All], 11, 0)</f>
        <v>0.35710000000000003</v>
      </c>
      <c r="U340" s="9">
        <f>VLOOKUP($C340, Table3[#All], 12, 0)</f>
        <v>0.5</v>
      </c>
      <c r="V340" s="9">
        <f>VLOOKUP($C340, Table3[#All], 13, 0)</f>
        <v>0.1429</v>
      </c>
      <c r="W340" s="9">
        <f>VLOOKUP($C340, Table3[#All], 14, 0)</f>
        <v>0</v>
      </c>
      <c r="X340" s="10">
        <f t="shared" si="333"/>
        <v>3</v>
      </c>
      <c r="Y340" s="11"/>
      <c r="Z340" s="9">
        <f>VLOOKUP($C340, Table3[#All], 15, 0)</f>
        <v>0</v>
      </c>
      <c r="AA340" s="9">
        <f>VLOOKUP($C340, Table3[#All], 16, 0)</f>
        <v>0.64290000000000003</v>
      </c>
      <c r="AB340" s="9">
        <f>VLOOKUP($C340, Table3[#All], 17, 0)</f>
        <v>0.35710000000000003</v>
      </c>
      <c r="AC340" s="9">
        <f>VLOOKUP($C340, Table3[#All], 18, 0)</f>
        <v>0</v>
      </c>
      <c r="AD340" s="9">
        <f>VLOOKUP($C340, Table3[#All], 19, 0)</f>
        <v>0</v>
      </c>
      <c r="AE340" s="10">
        <f t="shared" si="303"/>
        <v>3</v>
      </c>
      <c r="AF340" s="11"/>
      <c r="AG340" s="9">
        <f>VLOOKUP($C340, Table3[#All], 20, 0)</f>
        <v>7.1399999999999991E-2</v>
      </c>
      <c r="AH340" s="9">
        <f>VLOOKUP($C340, Table3[#All], 21, 0)</f>
        <v>0.92859999999999998</v>
      </c>
      <c r="AI340" s="9">
        <f>VLOOKUP($C340, Table3[#All], 22, 0)</f>
        <v>0</v>
      </c>
      <c r="AJ340" s="9"/>
      <c r="AK340" s="9"/>
      <c r="AL340" s="10">
        <f t="shared" si="304"/>
        <v>2</v>
      </c>
      <c r="AM340" s="11"/>
      <c r="AN340" s="9">
        <f>VLOOKUP($C340, Table3[#All], 23, 0)</f>
        <v>1</v>
      </c>
      <c r="AO340" s="9">
        <f>VLOOKUP($C340, Table3[#All], 24, 0)</f>
        <v>0</v>
      </c>
      <c r="AP340" s="9">
        <f>VLOOKUP($C340, Table3[#All], 25, 0)</f>
        <v>0</v>
      </c>
      <c r="AQ340" s="9">
        <f>VLOOKUP($C340, Table3[#All], 26, 0)</f>
        <v>0</v>
      </c>
      <c r="AR340" s="9"/>
      <c r="AS340" s="12">
        <f t="shared" si="305"/>
        <v>1</v>
      </c>
      <c r="AT340" s="11"/>
      <c r="AU340" s="9">
        <f>VLOOKUP($C340, Table3[#All], 27, 0)</f>
        <v>1</v>
      </c>
      <c r="AV340" s="9">
        <f>VLOOKUP($C340, Table3[#All], 28, 0)</f>
        <v>0</v>
      </c>
      <c r="AW340" s="9">
        <f>VLOOKUP($C340, Table3[#All], 29, 0)</f>
        <v>0</v>
      </c>
      <c r="AX340" s="9"/>
      <c r="AY340" s="9"/>
      <c r="AZ340" s="10">
        <f t="shared" si="334"/>
        <v>1</v>
      </c>
      <c r="BA340" s="11"/>
      <c r="BB340" s="9">
        <f>VLOOKUP($C340, Table3[#All], 30, 0)</f>
        <v>0.57140000000000002</v>
      </c>
      <c r="BC340" s="9">
        <f>VLOOKUP($C340, Table3[#All], 31, 0)</f>
        <v>0.42859999999999998</v>
      </c>
      <c r="BD340" s="9">
        <f>VLOOKUP($C340, Table3[#All], 32, 0)</f>
        <v>0</v>
      </c>
      <c r="BE340" s="9">
        <f>VLOOKUP($C340, Table3[#All], 33, 0)</f>
        <v>0</v>
      </c>
      <c r="BF340" s="9"/>
      <c r="BG340" s="10">
        <f t="shared" si="335"/>
        <v>2</v>
      </c>
      <c r="BH340" s="81"/>
      <c r="BI340" s="9">
        <f>VLOOKUP($C340, Table3[#All], 34, 0)</f>
        <v>0</v>
      </c>
      <c r="BJ340" s="9">
        <f>VLOOKUP($C340, Table3[#All], 35, 0)</f>
        <v>0</v>
      </c>
      <c r="BK340" s="9">
        <f>VLOOKUP($C340, Table3[#All], 36, 0)</f>
        <v>0</v>
      </c>
      <c r="BL340" s="9">
        <f>VLOOKUP($C340, Table3[#All], 37, 0)</f>
        <v>0</v>
      </c>
      <c r="BM340" s="9">
        <f>VLOOKUP($C340, Table3[#All], 38, 0)</f>
        <v>0</v>
      </c>
      <c r="BN340" s="10" t="str">
        <f t="shared" si="336"/>
        <v>N/A</v>
      </c>
      <c r="BO340" s="11"/>
      <c r="BP340" s="9">
        <f>VLOOKUP($C340, Table3[#All], 39, 0)</f>
        <v>0.64290000000000003</v>
      </c>
      <c r="BQ340" s="9">
        <f>VLOOKUP($C340, Table3[#All], 40, 0)</f>
        <v>0.35710000000000003</v>
      </c>
      <c r="BR340" s="9">
        <f>VLOOKUP($C340, Table3[#All], 41, 0)</f>
        <v>0</v>
      </c>
      <c r="BS340" s="9">
        <f>VLOOKUP($C340, Table3[#All], 42, 0)</f>
        <v>0</v>
      </c>
      <c r="BT340" s="9"/>
      <c r="BU340" s="10">
        <f t="shared" si="306"/>
        <v>2</v>
      </c>
      <c r="BV340" s="11"/>
      <c r="BW340" s="9">
        <f>VLOOKUP($C340, Table3[#All], 43, 0)</f>
        <v>0.28570000000000001</v>
      </c>
      <c r="BX340" s="9">
        <f>VLOOKUP($C340, Table3[#All], 44, 0)</f>
        <v>0.71430000000000005</v>
      </c>
      <c r="BY340" s="9">
        <f>VLOOKUP($C340, Table3[#All], 45, 0)</f>
        <v>0</v>
      </c>
      <c r="BZ340" s="9"/>
      <c r="CA340" s="9"/>
      <c r="CB340" s="10">
        <f t="shared" si="307"/>
        <v>2</v>
      </c>
      <c r="CC340" s="81"/>
      <c r="CD340" s="9">
        <f>VLOOKUP($C340, Table3[#All], 46, 0)</f>
        <v>1</v>
      </c>
      <c r="CE340" s="9">
        <f>VLOOKUP($C340, Table3[#All], 47, 0)</f>
        <v>0</v>
      </c>
      <c r="CF340" s="9">
        <f>VLOOKUP($C340, Table3[#All], 48, 0)</f>
        <v>0</v>
      </c>
      <c r="CG340" s="9">
        <f>VLOOKUP($C340, Table3[#All], 49, 0)</f>
        <v>0</v>
      </c>
      <c r="CH340" s="9">
        <f>VLOOKUP($C340, Table3[#All], 50, 0)</f>
        <v>0</v>
      </c>
      <c r="CI340" s="12">
        <f t="shared" si="308"/>
        <v>1</v>
      </c>
      <c r="CJ340" s="13"/>
      <c r="CK340" s="9">
        <f>VLOOKUP($C340, Table3[#All], 51, 0)</f>
        <v>0</v>
      </c>
      <c r="CL340" s="9">
        <f>VLOOKUP($C340, Table3[#All], 52, 0)</f>
        <v>1</v>
      </c>
      <c r="CM340" s="9">
        <f>VLOOKUP($C340, Table3[#All], 53, 0)</f>
        <v>0</v>
      </c>
      <c r="CN340" s="9">
        <f>VLOOKUP($C340, Table3[#All], 54, 0)</f>
        <v>0</v>
      </c>
      <c r="CO340" s="9"/>
      <c r="CP340" s="10">
        <f t="shared" si="309"/>
        <v>2</v>
      </c>
      <c r="CQ340" s="11"/>
      <c r="CR340" s="9">
        <f>VLOOKUP($C340, Table3[#All], 55, 0)</f>
        <v>0.28570000000000001</v>
      </c>
      <c r="CS340" s="9">
        <f>VLOOKUP($C340, Table3[#All], 56, 0)</f>
        <v>0</v>
      </c>
      <c r="CT340" s="9">
        <f>VLOOKUP($C340, Table3[#All], 57, 0)</f>
        <v>7.1399999999999991E-2</v>
      </c>
      <c r="CU340" s="9">
        <f>VLOOKUP($C340, Table3[#All], 58, 0)</f>
        <v>0.57140000000000002</v>
      </c>
      <c r="CV340" s="9">
        <f>VLOOKUP($C340, Table3[#All], 59, 0)</f>
        <v>7.1399999999999991E-2</v>
      </c>
      <c r="CW340" s="14">
        <f t="shared" si="310"/>
        <v>4</v>
      </c>
      <c r="CX340" s="81"/>
      <c r="CY340" s="9">
        <f>VLOOKUP($C340, Table3[#All], 60, 0)</f>
        <v>0</v>
      </c>
      <c r="CZ340" s="9">
        <f>VLOOKUP($C340, Table3[#All], 61, 0)</f>
        <v>0.21429999999999999</v>
      </c>
      <c r="DA340" s="9">
        <f>VLOOKUP($C340, Table3[#All], 62, 0)</f>
        <v>0.78569999999999995</v>
      </c>
      <c r="DB340" s="9">
        <f>VLOOKUP($C340, Table3[#All], 63, 0)</f>
        <v>0</v>
      </c>
      <c r="DC340" s="9">
        <f>VLOOKUP($C340, Table3[#All], 64, 0)</f>
        <v>0</v>
      </c>
      <c r="DD340" s="10">
        <f t="shared" si="311"/>
        <v>3</v>
      </c>
      <c r="DE340" s="11"/>
      <c r="DF340" s="9">
        <f>VLOOKUP($C340, Table3[#All], 65, 0)</f>
        <v>0.1429</v>
      </c>
      <c r="DG340" s="9"/>
      <c r="DH340" s="9">
        <f>VLOOKUP($C340, Table3[#All], 66, 0)</f>
        <v>0.5</v>
      </c>
      <c r="DI340" s="9"/>
      <c r="DJ340" s="9">
        <f>VLOOKUP($C340, Table3[#All], 67, 0)</f>
        <v>0.35710000000000003</v>
      </c>
      <c r="DK340" s="14">
        <f t="shared" si="312"/>
        <v>5</v>
      </c>
      <c r="DL340" s="11"/>
      <c r="DM340" s="9">
        <f>VLOOKUP($C340, Table3[#All], 68, 0)</f>
        <v>0.92859999999999998</v>
      </c>
      <c r="DN340" s="9"/>
      <c r="DO340" s="9">
        <f>VLOOKUP($C340, Table3[#All], 69, 0)</f>
        <v>7.1399999999999991E-2</v>
      </c>
      <c r="DP340" s="9">
        <f>VLOOKUP($C340, Table3[#All], 70, 0)</f>
        <v>0</v>
      </c>
      <c r="DQ340" s="9"/>
      <c r="DR340" s="14">
        <f t="shared" si="313"/>
        <v>1</v>
      </c>
      <c r="DS340" s="11"/>
      <c r="DT340" s="9">
        <f>VLOOKUP($C340, Table3[#All], 71, 0)</f>
        <v>0</v>
      </c>
      <c r="DU340" s="9">
        <f>VLOOKUP($C340, Table3[#All], 72, 0)</f>
        <v>0</v>
      </c>
      <c r="DV340" s="9">
        <f>VLOOKUP($C340, Table3[#All], 73, 0)</f>
        <v>0.21429999999999999</v>
      </c>
      <c r="DW340" s="9">
        <f>VLOOKUP($C340, Table3[#All], 74, 0)</f>
        <v>0.78569999999999995</v>
      </c>
      <c r="DX340" s="9">
        <f>VLOOKUP($C340, Table3[#All], 75, 0)</f>
        <v>0</v>
      </c>
      <c r="DY340" s="12">
        <f t="shared" si="302"/>
        <v>4</v>
      </c>
      <c r="DZ340" s="11"/>
      <c r="EA340" s="9">
        <f>VLOOKUP($C340, Table3[#All], 76, 0)</f>
        <v>1</v>
      </c>
      <c r="EB340" s="9">
        <f>VLOOKUP($C340, Table3[#All], 77, 0)</f>
        <v>0</v>
      </c>
      <c r="EC340" s="9">
        <f>VLOOKUP($C340, Table3[#All], 78, 0)</f>
        <v>0</v>
      </c>
      <c r="ED340" s="9">
        <f>VLOOKUP($C340, Table3[#All], 79, 0)</f>
        <v>0</v>
      </c>
      <c r="EE340" s="9">
        <f>VLOOKUP($C340, Table3[#All], 80, 0)</f>
        <v>0</v>
      </c>
      <c r="EF340" s="10">
        <f t="shared" si="314"/>
        <v>1</v>
      </c>
      <c r="EG340" s="9"/>
      <c r="EH340" s="9">
        <f>VLOOKUP($C340, Table3[#All], 81, 0)</f>
        <v>1</v>
      </c>
      <c r="EI340" s="9">
        <f>VLOOKUP($C340, Table3[#All], 82, 0)</f>
        <v>0</v>
      </c>
      <c r="EJ340" s="9">
        <f>VLOOKUP($C340, Table3[#All], 83, 0)</f>
        <v>0</v>
      </c>
      <c r="EK340" s="9">
        <f>VLOOKUP($C340, Table3[#All], 84, 0)</f>
        <v>0</v>
      </c>
      <c r="EL340" s="9">
        <f>VLOOKUP($C340, Table3[#All], 85, 0)</f>
        <v>0</v>
      </c>
      <c r="EM340" s="14">
        <f t="shared" si="315"/>
        <v>1</v>
      </c>
      <c r="EN340" s="11"/>
      <c r="EO340" s="9">
        <f>VLOOKUP($C340, Table3[#All], 86, 0)</f>
        <v>1</v>
      </c>
      <c r="EP340" s="9"/>
      <c r="EQ340" s="9">
        <f>VLOOKUP($C340, Table3[#All], 87, 0)</f>
        <v>0</v>
      </c>
      <c r="ER340" s="9"/>
      <c r="ES340" s="9"/>
      <c r="ET340" s="14">
        <f t="shared" si="316"/>
        <v>1</v>
      </c>
      <c r="EU340" s="11"/>
      <c r="EV340" s="9">
        <f>VLOOKUP($C340, Table3[#All], 88, 0)</f>
        <v>1</v>
      </c>
      <c r="EW340" s="9">
        <f>VLOOKUP($C340, Table3[#All], 89, 0)</f>
        <v>0</v>
      </c>
      <c r="EX340" s="9">
        <f>VLOOKUP($C340, Table3[#All], 90, 0)</f>
        <v>0</v>
      </c>
      <c r="EY340" s="9">
        <f>VLOOKUP($C340, Table3[#All], 91, 0)</f>
        <v>0</v>
      </c>
      <c r="EZ340" s="9">
        <f>VLOOKUP($C340, Table3[#All], 92, 0)</f>
        <v>0</v>
      </c>
      <c r="FA340" s="12">
        <f t="shared" si="317"/>
        <v>1</v>
      </c>
      <c r="FB340" s="11"/>
      <c r="FC340" s="9">
        <f>VLOOKUP($C340, Table3[#All], 93, 0)</f>
        <v>0</v>
      </c>
      <c r="FD340" s="9">
        <f>VLOOKUP($C340, Table3[#All], 94, 0)</f>
        <v>0.42859999999999998</v>
      </c>
      <c r="FE340" s="9">
        <f>VLOOKUP($C340, Table3[#All], 95, 0)</f>
        <v>0.57140000000000002</v>
      </c>
      <c r="FF340" s="9">
        <f>VLOOKUP($C340, Table3[#All], 96, 0)</f>
        <v>0</v>
      </c>
      <c r="FG340" s="9"/>
      <c r="FH340" s="10">
        <f t="shared" si="318"/>
        <v>3</v>
      </c>
      <c r="FI340" s="11"/>
      <c r="FJ340" s="9">
        <f>VLOOKUP($C340, Table3[#All], 97, 0)</f>
        <v>0</v>
      </c>
      <c r="FK340" s="9">
        <f>VLOOKUP($C340, Table3[#All], 98, 0)</f>
        <v>0</v>
      </c>
      <c r="FL340" s="9">
        <f>VLOOKUP($C340, Table3[#All], 99, 0)</f>
        <v>0</v>
      </c>
      <c r="FM340" s="9">
        <f>VLOOKUP($C340, Table3[#All], 100, 0)</f>
        <v>0</v>
      </c>
      <c r="FN340" s="9">
        <f>VLOOKUP($C340, Table3[#All], 101, 0)</f>
        <v>1</v>
      </c>
      <c r="FO340" s="14">
        <f t="shared" si="319"/>
        <v>5</v>
      </c>
      <c r="FP340" s="11"/>
      <c r="FQ340" s="9">
        <f>VLOOKUP($C340, Table3[#All], 102, 0)</f>
        <v>0.1429</v>
      </c>
      <c r="FR340" s="9">
        <f>VLOOKUP($C340, Table3[#All], 103, 0)</f>
        <v>0.85709999999999997</v>
      </c>
      <c r="FS340" s="9">
        <f>VLOOKUP($C340, Table3[#All], 104, 0)</f>
        <v>0</v>
      </c>
      <c r="FT340" s="9">
        <f>VLOOKUP($C340, Table3[#All], 105, 0)</f>
        <v>0</v>
      </c>
      <c r="FU340" s="9">
        <v>0</v>
      </c>
      <c r="FV340" s="10">
        <f t="shared" si="320"/>
        <v>2</v>
      </c>
      <c r="FW340" s="11"/>
      <c r="FX340" s="9">
        <f>VLOOKUP($C340, Table3[#All], 106, 0)</f>
        <v>0</v>
      </c>
      <c r="FY340" s="9"/>
      <c r="FZ340" s="9">
        <f>VLOOKUP($C340, Table3[#All], 107, 0)</f>
        <v>0.5</v>
      </c>
      <c r="GA340" s="9">
        <f>VLOOKUP($C340, Table3[#All], 108, 0)</f>
        <v>0.5</v>
      </c>
      <c r="GB340" s="9"/>
      <c r="GC340" s="10">
        <f t="shared" si="337"/>
        <v>4</v>
      </c>
      <c r="GD340" s="81"/>
      <c r="GE340" s="9">
        <f>VLOOKUP($C340, Table3[#All], 109, 0)</f>
        <v>0</v>
      </c>
      <c r="GF340" s="9">
        <f>VLOOKUP($C340, Table3[#All], 110, 0)</f>
        <v>1</v>
      </c>
      <c r="GG340" s="9">
        <f>VLOOKUP($C340, Table3[#All], 111, 0)</f>
        <v>0</v>
      </c>
      <c r="GH340" s="9"/>
      <c r="GI340" s="9">
        <f>VLOOKUP($C340, Table3[#All], 112, 0)</f>
        <v>0</v>
      </c>
      <c r="GJ340" s="12">
        <f t="shared" si="321"/>
        <v>2</v>
      </c>
      <c r="GK340" s="11"/>
      <c r="GL340" s="9">
        <f>VLOOKUP($C340, Table3[#All], 113, 0)</f>
        <v>0</v>
      </c>
      <c r="GM340" s="9">
        <f>VLOOKUP($C340, Table3[#All], 114, 0)</f>
        <v>0</v>
      </c>
      <c r="GN340" s="9">
        <f>VLOOKUP($C340, Table3[#All], 115, 0)</f>
        <v>0.57140000000000002</v>
      </c>
      <c r="GO340" s="9">
        <f>VLOOKUP($C340, Table3[#All], 116, 0)</f>
        <v>0.42859999999999998</v>
      </c>
      <c r="GP340" s="9"/>
      <c r="GQ340" s="10">
        <f t="shared" si="322"/>
        <v>4</v>
      </c>
      <c r="GR340" s="11"/>
      <c r="GS340" s="9">
        <f>VLOOKUP($C340, Table2[#All], 3, 0)</f>
        <v>0</v>
      </c>
      <c r="GT340" s="9">
        <f>VLOOKUP($C340, Table2[#All], 4, 0)</f>
        <v>0</v>
      </c>
      <c r="GU340" s="9">
        <f>VLOOKUP($C340, Table2[#All], 5, 0)</f>
        <v>1</v>
      </c>
      <c r="GV340" s="9">
        <f>VLOOKUP($C340, Table2[#All], 6, 0)</f>
        <v>0</v>
      </c>
      <c r="GW340" s="9">
        <f>VLOOKUP($C340, Table2[#All], 7, 0)</f>
        <v>0</v>
      </c>
      <c r="GX340" s="10">
        <f t="shared" si="323"/>
        <v>3</v>
      </c>
      <c r="GY340" s="11"/>
      <c r="GZ340" s="9">
        <v>0</v>
      </c>
      <c r="HA340" s="9">
        <v>0</v>
      </c>
      <c r="HB340" s="9">
        <v>0</v>
      </c>
      <c r="HC340" s="9">
        <v>1</v>
      </c>
      <c r="HD340" s="9"/>
      <c r="HE340" s="10">
        <f t="shared" si="324"/>
        <v>4</v>
      </c>
      <c r="HF340" s="11"/>
      <c r="HG340" s="9">
        <f>VLOOKUP($C340, Table5[#All], 2, 0)</f>
        <v>0</v>
      </c>
      <c r="HH340" s="9">
        <f>VLOOKUP($C340, Table5[#All], 3, 0)</f>
        <v>0</v>
      </c>
      <c r="HI340" s="9">
        <f>VLOOKUP($C340, Table5[#All], 4, 0)</f>
        <v>0</v>
      </c>
      <c r="HJ340" s="9">
        <f>VLOOKUP($C340, Table5[#All], 5, 0)</f>
        <v>1</v>
      </c>
      <c r="HK340" s="9">
        <f>VLOOKUP($C340, Table5[#All], 6, 0)</f>
        <v>0</v>
      </c>
      <c r="HL340" s="10">
        <f t="shared" si="325"/>
        <v>4</v>
      </c>
      <c r="HM340" s="11"/>
      <c r="HN340" s="9">
        <f>VLOOKUP($C340, Table5[#All], 7, 0)</f>
        <v>0</v>
      </c>
      <c r="HO340" s="9">
        <f>VLOOKUP($C340, Table5[#All], 8, 0)</f>
        <v>0</v>
      </c>
      <c r="HP340" s="9">
        <f>VLOOKUP($C340, Table5[#All], 9, 0)</f>
        <v>1</v>
      </c>
      <c r="HQ340" s="9">
        <f>VLOOKUP($C340, Table5[#All], 10, 0)</f>
        <v>0</v>
      </c>
      <c r="HR340" s="9">
        <f>VLOOKUP($C340, Table5[#All], 11, 0)</f>
        <v>0</v>
      </c>
      <c r="HS340" s="10">
        <f t="shared" si="326"/>
        <v>3</v>
      </c>
      <c r="HT340" s="11"/>
      <c r="HU340" s="9">
        <f>VLOOKUP($C340, Table5[#All], 12, 0)</f>
        <v>1</v>
      </c>
      <c r="HV340" s="9">
        <f>VLOOKUP($C340, Table5[#All], 13, 0)</f>
        <v>0</v>
      </c>
      <c r="HW340" s="9">
        <f>VLOOKUP($C340, Table5[#All], 14, 0)</f>
        <v>0</v>
      </c>
      <c r="HX340" s="9">
        <f>VLOOKUP($C340, Table5[#All], 15, 0)</f>
        <v>0</v>
      </c>
      <c r="HY340" s="9">
        <f>VLOOKUP($C340, Table5[#All], 16, 0)</f>
        <v>0</v>
      </c>
      <c r="HZ340" s="10">
        <f t="shared" si="327"/>
        <v>1</v>
      </c>
      <c r="IA340" s="11"/>
      <c r="IB340" s="9">
        <f>VLOOKUP($C340, Table5[#All], 17, 0)</f>
        <v>0</v>
      </c>
      <c r="IC340" s="9">
        <f>VLOOKUP($C340, Table5[#All], 18, 0)</f>
        <v>0</v>
      </c>
      <c r="ID340" s="9">
        <f>VLOOKUP($C340, Table5[#All], 19, 0)</f>
        <v>0</v>
      </c>
      <c r="IE340" s="9">
        <f>VLOOKUP($C340, Table5[#All], 20, 0)</f>
        <v>1</v>
      </c>
      <c r="IF340" s="9">
        <f>VLOOKUP($C340, Table5[#All], 21, 0)</f>
        <v>0</v>
      </c>
      <c r="IG340" s="10">
        <f t="shared" si="328"/>
        <v>4</v>
      </c>
      <c r="IH340" s="11"/>
      <c r="II340" s="9">
        <f>VLOOKUP($C340, Table5[#All], 22, 0)</f>
        <v>1</v>
      </c>
      <c r="IJ340" s="9">
        <f>VLOOKUP($C340, Table5[#All], 23, 0)</f>
        <v>0</v>
      </c>
      <c r="IK340" s="9">
        <f>VLOOKUP($C340, Table5[#All], 24, 0)</f>
        <v>0</v>
      </c>
      <c r="IL340" s="9">
        <f>VLOOKUP($C340, Table5[#All], 25, 0)</f>
        <v>0</v>
      </c>
      <c r="IM340" s="9">
        <f>VLOOKUP($C340, Table5[#All], 26, 0)</f>
        <v>0</v>
      </c>
      <c r="IN340" s="10">
        <f t="shared" si="329"/>
        <v>1</v>
      </c>
      <c r="IO340" s="11"/>
      <c r="IP340" s="9">
        <v>1</v>
      </c>
      <c r="IQ340" s="9">
        <v>0</v>
      </c>
      <c r="IR340" s="9">
        <v>0</v>
      </c>
      <c r="IS340" s="9">
        <v>0</v>
      </c>
      <c r="IT340" s="9">
        <v>0</v>
      </c>
      <c r="IU340" s="10">
        <f t="shared" si="330"/>
        <v>1</v>
      </c>
      <c r="IV340" s="82"/>
    </row>
    <row r="341" spans="1:256" ht="16.3" thickTop="1" thickBot="1" x14ac:dyDescent="0.35">
      <c r="A341" s="16" t="s">
        <v>831</v>
      </c>
      <c r="B341" s="16" t="s">
        <v>832</v>
      </c>
      <c r="C341" s="16" t="s">
        <v>833</v>
      </c>
      <c r="D341" s="11"/>
      <c r="E341" s="9">
        <f>VLOOKUP($C341, Table3[#All], 2, 0)</f>
        <v>0.76319999999999988</v>
      </c>
      <c r="F341" s="9"/>
      <c r="G341" s="9">
        <f>VLOOKUP($C341, Table3[#All], 3, 0)</f>
        <v>0.13159999999999999</v>
      </c>
      <c r="H341" s="9">
        <f>VLOOKUP($C341, Table3[#All], 4, 0)</f>
        <v>0.10529999999999999</v>
      </c>
      <c r="I341" s="9">
        <f>VLOOKUP($C341, Table3[#All], 5, 0)</f>
        <v>0</v>
      </c>
      <c r="J341" s="10">
        <f t="shared" si="331"/>
        <v>1</v>
      </c>
      <c r="K341" s="11"/>
      <c r="L341" s="9">
        <f>VLOOKUP($C341, Table3[#All], 6, 0)</f>
        <v>0</v>
      </c>
      <c r="M341" s="9"/>
      <c r="N341" s="9">
        <f>VLOOKUP($C341, Table3[#All], 7, 0)</f>
        <v>1</v>
      </c>
      <c r="O341" s="9">
        <f>VLOOKUP($C341, Table3[#All], 8, 0)</f>
        <v>0</v>
      </c>
      <c r="P341" s="9">
        <f>VLOOKUP($C341, Table3[#All], 9, 0)</f>
        <v>0</v>
      </c>
      <c r="Q341" s="10">
        <f t="shared" si="332"/>
        <v>3</v>
      </c>
      <c r="R341" s="11"/>
      <c r="S341" s="9">
        <f>VLOOKUP($C341, Table3[#All], 10, 0)</f>
        <v>0</v>
      </c>
      <c r="T341" s="9">
        <f>VLOOKUP($C341, Table3[#All], 11, 0)</f>
        <v>2.63E-2</v>
      </c>
      <c r="U341" s="9">
        <f>VLOOKUP($C341, Table3[#All], 12, 0)</f>
        <v>0.13159999999999999</v>
      </c>
      <c r="V341" s="9">
        <f>VLOOKUP($C341, Table3[#All], 13, 0)</f>
        <v>0.84209999999999996</v>
      </c>
      <c r="W341" s="9">
        <f>VLOOKUP($C341, Table3[#All], 14, 0)</f>
        <v>0</v>
      </c>
      <c r="X341" s="10">
        <f t="shared" si="333"/>
        <v>4</v>
      </c>
      <c r="Y341" s="11"/>
      <c r="Z341" s="9">
        <f>VLOOKUP($C341, Table3[#All], 15, 0)</f>
        <v>2.63E-2</v>
      </c>
      <c r="AA341" s="9">
        <f>VLOOKUP($C341, Table3[#All], 16, 0)</f>
        <v>2.63E-2</v>
      </c>
      <c r="AB341" s="9">
        <f>VLOOKUP($C341, Table3[#All], 17, 0)</f>
        <v>0.26319999999999999</v>
      </c>
      <c r="AC341" s="9">
        <f>VLOOKUP($C341, Table3[#All], 18, 0)</f>
        <v>0.68420000000000003</v>
      </c>
      <c r="AD341" s="9">
        <f>VLOOKUP($C341, Table3[#All], 19, 0)</f>
        <v>0</v>
      </c>
      <c r="AE341" s="10">
        <f t="shared" si="303"/>
        <v>4</v>
      </c>
      <c r="AF341" s="11"/>
      <c r="AG341" s="9">
        <f>VLOOKUP($C341, Table3[#All], 20, 0)</f>
        <v>2.63E-2</v>
      </c>
      <c r="AH341" s="9">
        <f>VLOOKUP($C341, Table3[#All], 21, 0)</f>
        <v>0.52629999999999999</v>
      </c>
      <c r="AI341" s="9">
        <f>VLOOKUP($C341, Table3[#All], 22, 0)</f>
        <v>0.44740000000000002</v>
      </c>
      <c r="AJ341" s="9"/>
      <c r="AK341" s="9"/>
      <c r="AL341" s="10">
        <f t="shared" si="304"/>
        <v>3</v>
      </c>
      <c r="AM341" s="11"/>
      <c r="AN341" s="9">
        <f>VLOOKUP($C341, Table3[#All], 23, 0)</f>
        <v>1</v>
      </c>
      <c r="AO341" s="9">
        <f>VLOOKUP($C341, Table3[#All], 24, 0)</f>
        <v>0</v>
      </c>
      <c r="AP341" s="9">
        <f>VLOOKUP($C341, Table3[#All], 25, 0)</f>
        <v>0</v>
      </c>
      <c r="AQ341" s="9">
        <f>VLOOKUP($C341, Table3[#All], 26, 0)</f>
        <v>0</v>
      </c>
      <c r="AR341" s="9"/>
      <c r="AS341" s="12">
        <f t="shared" si="305"/>
        <v>1</v>
      </c>
      <c r="AT341" s="11"/>
      <c r="AU341" s="9">
        <f>VLOOKUP($C341, Table3[#All], 27, 0)</f>
        <v>1</v>
      </c>
      <c r="AV341" s="9">
        <f>VLOOKUP($C341, Table3[#All], 28, 0)</f>
        <v>0</v>
      </c>
      <c r="AW341" s="9">
        <f>VLOOKUP($C341, Table3[#All], 29, 0)</f>
        <v>0</v>
      </c>
      <c r="AX341" s="9"/>
      <c r="AY341" s="9"/>
      <c r="AZ341" s="10">
        <f t="shared" si="334"/>
        <v>1</v>
      </c>
      <c r="BA341" s="11"/>
      <c r="BB341" s="9">
        <f>VLOOKUP($C341, Table3[#All], 30, 0)</f>
        <v>0.81579999999999997</v>
      </c>
      <c r="BC341" s="9">
        <f>VLOOKUP($C341, Table3[#All], 31, 0)</f>
        <v>0.18420000000000003</v>
      </c>
      <c r="BD341" s="9">
        <f>VLOOKUP($C341, Table3[#All], 32, 0)</f>
        <v>0</v>
      </c>
      <c r="BE341" s="9">
        <f>VLOOKUP($C341, Table3[#All], 33, 0)</f>
        <v>0</v>
      </c>
      <c r="BF341" s="9"/>
      <c r="BG341" s="10">
        <f t="shared" si="335"/>
        <v>1</v>
      </c>
      <c r="BH341" s="81"/>
      <c r="BI341" s="9">
        <f>VLOOKUP($C341, Table3[#All], 34, 0)</f>
        <v>0</v>
      </c>
      <c r="BJ341" s="9">
        <f>VLOOKUP($C341, Table3[#All], 35, 0)</f>
        <v>0</v>
      </c>
      <c r="BK341" s="9">
        <f>VLOOKUP($C341, Table3[#All], 36, 0)</f>
        <v>0</v>
      </c>
      <c r="BL341" s="9">
        <f>VLOOKUP($C341, Table3[#All], 37, 0)</f>
        <v>0</v>
      </c>
      <c r="BM341" s="9">
        <f>VLOOKUP($C341, Table3[#All], 38, 0)</f>
        <v>0</v>
      </c>
      <c r="BN341" s="10" t="str">
        <f t="shared" si="336"/>
        <v>N/A</v>
      </c>
      <c r="BO341" s="11"/>
      <c r="BP341" s="9">
        <f>VLOOKUP($C341, Table3[#All], 39, 0)</f>
        <v>1</v>
      </c>
      <c r="BQ341" s="9">
        <f>VLOOKUP($C341, Table3[#All], 40, 0)</f>
        <v>0</v>
      </c>
      <c r="BR341" s="9">
        <f>VLOOKUP($C341, Table3[#All], 41, 0)</f>
        <v>0</v>
      </c>
      <c r="BS341" s="9">
        <f>VLOOKUP($C341, Table3[#All], 42, 0)</f>
        <v>0</v>
      </c>
      <c r="BT341" s="9"/>
      <c r="BU341" s="10">
        <f t="shared" si="306"/>
        <v>1</v>
      </c>
      <c r="BV341" s="11"/>
      <c r="BW341" s="9">
        <f>VLOOKUP($C341, Table3[#All], 43, 0)</f>
        <v>0.92110000000000003</v>
      </c>
      <c r="BX341" s="9">
        <f>VLOOKUP($C341, Table3[#All], 44, 0)</f>
        <v>7.8899999999999998E-2</v>
      </c>
      <c r="BY341" s="9">
        <f>VLOOKUP($C341, Table3[#All], 45, 0)</f>
        <v>0</v>
      </c>
      <c r="BZ341" s="9"/>
      <c r="CA341" s="9"/>
      <c r="CB341" s="10">
        <f t="shared" si="307"/>
        <v>1</v>
      </c>
      <c r="CC341" s="81"/>
      <c r="CD341" s="9">
        <f>VLOOKUP($C341, Table3[#All], 46, 0)</f>
        <v>1</v>
      </c>
      <c r="CE341" s="9">
        <f>VLOOKUP($C341, Table3[#All], 47, 0)</f>
        <v>0</v>
      </c>
      <c r="CF341" s="9">
        <f>VLOOKUP($C341, Table3[#All], 48, 0)</f>
        <v>0</v>
      </c>
      <c r="CG341" s="9">
        <f>VLOOKUP($C341, Table3[#All], 49, 0)</f>
        <v>0</v>
      </c>
      <c r="CH341" s="9">
        <f>VLOOKUP($C341, Table3[#All], 50, 0)</f>
        <v>0</v>
      </c>
      <c r="CI341" s="12">
        <f t="shared" si="308"/>
        <v>1</v>
      </c>
      <c r="CJ341" s="13"/>
      <c r="CK341" s="9">
        <f>VLOOKUP($C341, Table3[#All], 51, 0)</f>
        <v>0.36840000000000006</v>
      </c>
      <c r="CL341" s="9">
        <f>VLOOKUP($C341, Table3[#All], 52, 0)</f>
        <v>0.31579999999999997</v>
      </c>
      <c r="CM341" s="9">
        <f>VLOOKUP($C341, Table3[#All], 53, 0)</f>
        <v>0.31579999999999997</v>
      </c>
      <c r="CN341" s="9">
        <f>VLOOKUP($C341, Table3[#All], 54, 0)</f>
        <v>0</v>
      </c>
      <c r="CO341" s="9"/>
      <c r="CP341" s="10">
        <f t="shared" si="309"/>
        <v>3</v>
      </c>
      <c r="CQ341" s="11"/>
      <c r="CR341" s="9">
        <f>VLOOKUP($C341, Table3[#All], 55, 0)</f>
        <v>0.18420000000000003</v>
      </c>
      <c r="CS341" s="9">
        <f>VLOOKUP($C341, Table3[#All], 56, 0)</f>
        <v>0.76319999999999988</v>
      </c>
      <c r="CT341" s="9">
        <f>VLOOKUP($C341, Table3[#All], 57, 0)</f>
        <v>5.2600000000000001E-2</v>
      </c>
      <c r="CU341" s="9">
        <f>VLOOKUP($C341, Table3[#All], 58, 0)</f>
        <v>0</v>
      </c>
      <c r="CV341" s="9">
        <f>VLOOKUP($C341, Table3[#All], 59, 0)</f>
        <v>0</v>
      </c>
      <c r="CW341" s="14">
        <f t="shared" si="310"/>
        <v>2</v>
      </c>
      <c r="CX341" s="81"/>
      <c r="CY341" s="9">
        <f>VLOOKUP($C341, Table3[#All], 60, 0)</f>
        <v>0.42109999999999997</v>
      </c>
      <c r="CZ341" s="9">
        <f>VLOOKUP($C341, Table3[#All], 61, 0)</f>
        <v>0.42109999999999997</v>
      </c>
      <c r="DA341" s="9">
        <f>VLOOKUP($C341, Table3[#All], 62, 0)</f>
        <v>0.13159999999999999</v>
      </c>
      <c r="DB341" s="9">
        <f>VLOOKUP($C341, Table3[#All], 63, 0)</f>
        <v>2.63E-2</v>
      </c>
      <c r="DC341" s="9">
        <f>VLOOKUP($C341, Table3[#All], 64, 0)</f>
        <v>0</v>
      </c>
      <c r="DD341" s="10">
        <f t="shared" si="311"/>
        <v>2</v>
      </c>
      <c r="DE341" s="11"/>
      <c r="DF341" s="9">
        <f>VLOOKUP($C341, Table3[#All], 65, 0)</f>
        <v>0.94739999999999991</v>
      </c>
      <c r="DG341" s="9"/>
      <c r="DH341" s="9">
        <f>VLOOKUP($C341, Table3[#All], 66, 0)</f>
        <v>5.2600000000000001E-2</v>
      </c>
      <c r="DI341" s="9"/>
      <c r="DJ341" s="9">
        <f>VLOOKUP($C341, Table3[#All], 67, 0)</f>
        <v>0</v>
      </c>
      <c r="DK341" s="14">
        <f t="shared" si="312"/>
        <v>1</v>
      </c>
      <c r="DL341" s="11"/>
      <c r="DM341" s="9">
        <f>VLOOKUP($C341, Table3[#All], 68, 0)</f>
        <v>0.94739999999999991</v>
      </c>
      <c r="DN341" s="9"/>
      <c r="DO341" s="9">
        <f>VLOOKUP($C341, Table3[#All], 69, 0)</f>
        <v>5.2600000000000001E-2</v>
      </c>
      <c r="DP341" s="9">
        <f>VLOOKUP($C341, Table3[#All], 70, 0)</f>
        <v>0</v>
      </c>
      <c r="DQ341" s="9"/>
      <c r="DR341" s="14">
        <f t="shared" si="313"/>
        <v>1</v>
      </c>
      <c r="DS341" s="11"/>
      <c r="DT341" s="9">
        <f>VLOOKUP($C341, Table3[#All], 71, 0)</f>
        <v>0.84209999999999996</v>
      </c>
      <c r="DU341" s="9">
        <f>VLOOKUP($C341, Table3[#All], 72, 0)</f>
        <v>0.15789999999999998</v>
      </c>
      <c r="DV341" s="9">
        <f>VLOOKUP($C341, Table3[#All], 73, 0)</f>
        <v>0</v>
      </c>
      <c r="DW341" s="9">
        <f>VLOOKUP($C341, Table3[#All], 74, 0)</f>
        <v>0</v>
      </c>
      <c r="DX341" s="9">
        <f>VLOOKUP($C341, Table3[#All], 75, 0)</f>
        <v>0</v>
      </c>
      <c r="DY341" s="12">
        <f t="shared" si="302"/>
        <v>1</v>
      </c>
      <c r="DZ341" s="11"/>
      <c r="EA341" s="9">
        <f>VLOOKUP($C341, Table3[#All], 76, 0)</f>
        <v>1</v>
      </c>
      <c r="EB341" s="9">
        <f>VLOOKUP($C341, Table3[#All], 77, 0)</f>
        <v>0</v>
      </c>
      <c r="EC341" s="9">
        <f>VLOOKUP($C341, Table3[#All], 78, 0)</f>
        <v>0</v>
      </c>
      <c r="ED341" s="9">
        <f>VLOOKUP($C341, Table3[#All], 79, 0)</f>
        <v>0</v>
      </c>
      <c r="EE341" s="9">
        <f>VLOOKUP($C341, Table3[#All], 80, 0)</f>
        <v>0</v>
      </c>
      <c r="EF341" s="10">
        <f t="shared" si="314"/>
        <v>1</v>
      </c>
      <c r="EG341" s="9"/>
      <c r="EH341" s="9">
        <f>VLOOKUP($C341, Table3[#All], 81, 0)</f>
        <v>1</v>
      </c>
      <c r="EI341" s="9">
        <f>VLOOKUP($C341, Table3[#All], 82, 0)</f>
        <v>0</v>
      </c>
      <c r="EJ341" s="9">
        <f>VLOOKUP($C341, Table3[#All], 83, 0)</f>
        <v>0</v>
      </c>
      <c r="EK341" s="9">
        <f>VLOOKUP($C341, Table3[#All], 84, 0)</f>
        <v>0</v>
      </c>
      <c r="EL341" s="9">
        <f>VLOOKUP($C341, Table3[#All], 85, 0)</f>
        <v>0</v>
      </c>
      <c r="EM341" s="14">
        <f t="shared" si="315"/>
        <v>1</v>
      </c>
      <c r="EN341" s="11"/>
      <c r="EO341" s="9">
        <f>VLOOKUP($C341, Table3[#All], 86, 0)</f>
        <v>1</v>
      </c>
      <c r="EP341" s="9"/>
      <c r="EQ341" s="9">
        <f>VLOOKUP($C341, Table3[#All], 87, 0)</f>
        <v>0</v>
      </c>
      <c r="ER341" s="9"/>
      <c r="ES341" s="9"/>
      <c r="ET341" s="14">
        <f t="shared" si="316"/>
        <v>1</v>
      </c>
      <c r="EU341" s="11"/>
      <c r="EV341" s="9">
        <f>VLOOKUP($C341, Table3[#All], 88, 0)</f>
        <v>1</v>
      </c>
      <c r="EW341" s="9">
        <f>VLOOKUP($C341, Table3[#All], 89, 0)</f>
        <v>0</v>
      </c>
      <c r="EX341" s="9">
        <f>VLOOKUP($C341, Table3[#All], 90, 0)</f>
        <v>0</v>
      </c>
      <c r="EY341" s="9">
        <f>VLOOKUP($C341, Table3[#All], 91, 0)</f>
        <v>0</v>
      </c>
      <c r="EZ341" s="9">
        <f>VLOOKUP($C341, Table3[#All], 92, 0)</f>
        <v>0</v>
      </c>
      <c r="FA341" s="12">
        <f t="shared" si="317"/>
        <v>1</v>
      </c>
      <c r="FB341" s="11"/>
      <c r="FC341" s="9">
        <f>VLOOKUP($C341, Table3[#All], 93, 0)</f>
        <v>0</v>
      </c>
      <c r="FD341" s="9">
        <f>VLOOKUP($C341, Table3[#All], 94, 0)</f>
        <v>0</v>
      </c>
      <c r="FE341" s="9">
        <f>VLOOKUP($C341, Table3[#All], 95, 0)</f>
        <v>1</v>
      </c>
      <c r="FF341" s="9">
        <f>VLOOKUP($C341, Table3[#All], 96, 0)</f>
        <v>0</v>
      </c>
      <c r="FG341" s="9"/>
      <c r="FH341" s="10">
        <f t="shared" si="318"/>
        <v>3</v>
      </c>
      <c r="FI341" s="11"/>
      <c r="FJ341" s="9">
        <f>VLOOKUP($C341, Table3[#All], 97, 0)</f>
        <v>0</v>
      </c>
      <c r="FK341" s="9">
        <f>VLOOKUP($C341, Table3[#All], 98, 0)</f>
        <v>0</v>
      </c>
      <c r="FL341" s="9">
        <f>VLOOKUP($C341, Table3[#All], 99, 0)</f>
        <v>0</v>
      </c>
      <c r="FM341" s="9">
        <f>VLOOKUP($C341, Table3[#All], 100, 0)</f>
        <v>0</v>
      </c>
      <c r="FN341" s="9">
        <f>VLOOKUP($C341, Table3[#All], 101, 0)</f>
        <v>1</v>
      </c>
      <c r="FO341" s="14">
        <f t="shared" si="319"/>
        <v>5</v>
      </c>
      <c r="FP341" s="11"/>
      <c r="FQ341" s="9">
        <f>VLOOKUP($C341, Table3[#All], 102, 0)</f>
        <v>0.10529999999999999</v>
      </c>
      <c r="FR341" s="9">
        <f>VLOOKUP($C341, Table3[#All], 103, 0)</f>
        <v>0.89469999999999994</v>
      </c>
      <c r="FS341" s="9">
        <f>VLOOKUP($C341, Table3[#All], 104, 0)</f>
        <v>0</v>
      </c>
      <c r="FT341" s="9">
        <f>VLOOKUP($C341, Table3[#All], 105, 0)</f>
        <v>0</v>
      </c>
      <c r="FU341" s="9">
        <v>0</v>
      </c>
      <c r="FV341" s="10">
        <f t="shared" si="320"/>
        <v>2</v>
      </c>
      <c r="FW341" s="11"/>
      <c r="FX341" s="9">
        <f>VLOOKUP($C341, Table3[#All], 106, 0)</f>
        <v>7.8899999999999998E-2</v>
      </c>
      <c r="FY341" s="9"/>
      <c r="FZ341" s="9">
        <f>VLOOKUP($C341, Table3[#All], 107, 0)</f>
        <v>0.92110000000000003</v>
      </c>
      <c r="GA341" s="9">
        <f>VLOOKUP($C341, Table3[#All], 108, 0)</f>
        <v>0</v>
      </c>
      <c r="GB341" s="9"/>
      <c r="GC341" s="10">
        <f t="shared" si="337"/>
        <v>3</v>
      </c>
      <c r="GD341" s="81"/>
      <c r="GE341" s="9">
        <f>VLOOKUP($C341, Table3[#All], 109, 0)</f>
        <v>0</v>
      </c>
      <c r="GF341" s="9">
        <f>VLOOKUP($C341, Table3[#All], 110, 0)</f>
        <v>0</v>
      </c>
      <c r="GG341" s="9">
        <f>VLOOKUP($C341, Table3[#All], 111, 0)</f>
        <v>0</v>
      </c>
      <c r="GH341" s="9"/>
      <c r="GI341" s="9">
        <f>VLOOKUP($C341, Table3[#All], 112, 0)</f>
        <v>0</v>
      </c>
      <c r="GJ341" s="12" t="str">
        <f t="shared" si="321"/>
        <v>N/A</v>
      </c>
      <c r="GK341" s="11"/>
      <c r="GL341" s="9">
        <f>VLOOKUP($C341, Table3[#All], 113, 0)</f>
        <v>0</v>
      </c>
      <c r="GM341" s="9">
        <f>VLOOKUP($C341, Table3[#All], 114, 0)</f>
        <v>0.10529999999999999</v>
      </c>
      <c r="GN341" s="9">
        <f>VLOOKUP($C341, Table3[#All], 115, 0)</f>
        <v>0.52629999999999999</v>
      </c>
      <c r="GO341" s="9">
        <f>VLOOKUP($C341, Table3[#All], 116, 0)</f>
        <v>0.36840000000000006</v>
      </c>
      <c r="GP341" s="9"/>
      <c r="GQ341" s="10">
        <f t="shared" si="322"/>
        <v>4</v>
      </c>
      <c r="GR341" s="11"/>
      <c r="GS341" s="9">
        <f>VLOOKUP($C341, Table2[#All], 3, 0)</f>
        <v>0</v>
      </c>
      <c r="GT341" s="9">
        <f>VLOOKUP($C341, Table2[#All], 4, 0)</f>
        <v>0</v>
      </c>
      <c r="GU341" s="9">
        <f>VLOOKUP($C341, Table2[#All], 5, 0)</f>
        <v>1</v>
      </c>
      <c r="GV341" s="9">
        <f>VLOOKUP($C341, Table2[#All], 6, 0)</f>
        <v>0</v>
      </c>
      <c r="GW341" s="9">
        <f>VLOOKUP($C341, Table2[#All], 7, 0)</f>
        <v>0</v>
      </c>
      <c r="GX341" s="10">
        <f t="shared" si="323"/>
        <v>3</v>
      </c>
      <c r="GY341" s="11"/>
      <c r="GZ341" s="9">
        <v>0</v>
      </c>
      <c r="HA341" s="9">
        <v>0</v>
      </c>
      <c r="HB341" s="9">
        <v>1</v>
      </c>
      <c r="HC341" s="9">
        <v>0</v>
      </c>
      <c r="HD341" s="9"/>
      <c r="HE341" s="10">
        <f t="shared" si="324"/>
        <v>3</v>
      </c>
      <c r="HF341" s="11"/>
      <c r="HG341" s="9">
        <f>VLOOKUP($C341, Table5[#All], 2, 0)</f>
        <v>0</v>
      </c>
      <c r="HH341" s="9">
        <f>VLOOKUP($C341, Table5[#All], 3, 0)</f>
        <v>0</v>
      </c>
      <c r="HI341" s="9">
        <f>VLOOKUP($C341, Table5[#All], 4, 0)</f>
        <v>0</v>
      </c>
      <c r="HJ341" s="9">
        <f>VLOOKUP($C341, Table5[#All], 5, 0)</f>
        <v>1</v>
      </c>
      <c r="HK341" s="9">
        <f>VLOOKUP($C341, Table5[#All], 6, 0)</f>
        <v>0</v>
      </c>
      <c r="HL341" s="10">
        <f t="shared" si="325"/>
        <v>4</v>
      </c>
      <c r="HM341" s="11"/>
      <c r="HN341" s="9">
        <f>VLOOKUP($C341, Table5[#All], 7, 0)</f>
        <v>0</v>
      </c>
      <c r="HO341" s="9">
        <f>VLOOKUP($C341, Table5[#All], 8, 0)</f>
        <v>1</v>
      </c>
      <c r="HP341" s="9">
        <f>VLOOKUP($C341, Table5[#All], 9, 0)</f>
        <v>0</v>
      </c>
      <c r="HQ341" s="9">
        <f>VLOOKUP($C341, Table5[#All], 10, 0)</f>
        <v>0</v>
      </c>
      <c r="HR341" s="9">
        <f>VLOOKUP($C341, Table5[#All], 11, 0)</f>
        <v>0</v>
      </c>
      <c r="HS341" s="10">
        <f t="shared" si="326"/>
        <v>2</v>
      </c>
      <c r="HT341" s="11"/>
      <c r="HU341" s="9">
        <f>VLOOKUP($C341, Table5[#All], 12, 0)</f>
        <v>1</v>
      </c>
      <c r="HV341" s="9">
        <f>VLOOKUP($C341, Table5[#All], 13, 0)</f>
        <v>0</v>
      </c>
      <c r="HW341" s="9">
        <f>VLOOKUP($C341, Table5[#All], 14, 0)</f>
        <v>0</v>
      </c>
      <c r="HX341" s="9">
        <f>VLOOKUP($C341, Table5[#All], 15, 0)</f>
        <v>0</v>
      </c>
      <c r="HY341" s="9">
        <f>VLOOKUP($C341, Table5[#All], 16, 0)</f>
        <v>0</v>
      </c>
      <c r="HZ341" s="10">
        <f t="shared" si="327"/>
        <v>1</v>
      </c>
      <c r="IA341" s="11"/>
      <c r="IB341" s="9">
        <f>VLOOKUP($C341, Table5[#All], 17, 0)</f>
        <v>1</v>
      </c>
      <c r="IC341" s="9">
        <f>VLOOKUP($C341, Table5[#All], 18, 0)</f>
        <v>0</v>
      </c>
      <c r="ID341" s="9">
        <f>VLOOKUP($C341, Table5[#All], 19, 0)</f>
        <v>0</v>
      </c>
      <c r="IE341" s="9">
        <f>VLOOKUP($C341, Table5[#All], 20, 0)</f>
        <v>0</v>
      </c>
      <c r="IF341" s="9">
        <f>VLOOKUP($C341, Table5[#All], 21, 0)</f>
        <v>0</v>
      </c>
      <c r="IG341" s="10">
        <f t="shared" si="328"/>
        <v>1</v>
      </c>
      <c r="IH341" s="11"/>
      <c r="II341" s="9">
        <f>VLOOKUP($C341, Table5[#All], 22, 0)</f>
        <v>1</v>
      </c>
      <c r="IJ341" s="9">
        <f>VLOOKUP($C341, Table5[#All], 23, 0)</f>
        <v>0</v>
      </c>
      <c r="IK341" s="9">
        <f>VLOOKUP($C341, Table5[#All], 24, 0)</f>
        <v>0</v>
      </c>
      <c r="IL341" s="9">
        <f>VLOOKUP($C341, Table5[#All], 25, 0)</f>
        <v>0</v>
      </c>
      <c r="IM341" s="9">
        <f>VLOOKUP($C341, Table5[#All], 26, 0)</f>
        <v>0</v>
      </c>
      <c r="IN341" s="10">
        <f t="shared" si="329"/>
        <v>1</v>
      </c>
      <c r="IO341" s="11"/>
      <c r="IP341" s="9">
        <v>1</v>
      </c>
      <c r="IQ341" s="9">
        <v>0</v>
      </c>
      <c r="IR341" s="9">
        <v>0</v>
      </c>
      <c r="IS341" s="9">
        <v>0</v>
      </c>
      <c r="IT341" s="9">
        <v>0</v>
      </c>
      <c r="IU341" s="10">
        <f t="shared" si="330"/>
        <v>1</v>
      </c>
      <c r="IV341" s="82"/>
    </row>
    <row r="342" spans="1:256" ht="16.3" thickTop="1" thickBot="1" x14ac:dyDescent="0.35">
      <c r="A342" s="16" t="s">
        <v>831</v>
      </c>
      <c r="B342" s="16" t="s">
        <v>834</v>
      </c>
      <c r="C342" s="16" t="s">
        <v>835</v>
      </c>
      <c r="D342" s="11"/>
      <c r="E342" s="9">
        <f>VLOOKUP($C342, Table3[#All], 2, 0)</f>
        <v>3.85E-2</v>
      </c>
      <c r="F342" s="9"/>
      <c r="G342" s="9">
        <f>VLOOKUP($C342, Table3[#All], 3, 0)</f>
        <v>0.39740000000000003</v>
      </c>
      <c r="H342" s="9">
        <f>VLOOKUP($C342, Table3[#All], 4, 0)</f>
        <v>0.43590000000000001</v>
      </c>
      <c r="I342" s="9">
        <f>VLOOKUP($C342, Table3[#All], 5, 0)</f>
        <v>0.12820000000000001</v>
      </c>
      <c r="J342" s="10">
        <f t="shared" si="331"/>
        <v>4</v>
      </c>
      <c r="K342" s="11"/>
      <c r="L342" s="9">
        <f>VLOOKUP($C342, Table3[#All], 6, 0)</f>
        <v>0</v>
      </c>
      <c r="M342" s="9"/>
      <c r="N342" s="9">
        <f>VLOOKUP($C342, Table3[#All], 7, 0)</f>
        <v>1</v>
      </c>
      <c r="O342" s="9">
        <f>VLOOKUP($C342, Table3[#All], 8, 0)</f>
        <v>0</v>
      </c>
      <c r="P342" s="9">
        <f>VLOOKUP($C342, Table3[#All], 9, 0)</f>
        <v>0</v>
      </c>
      <c r="Q342" s="10">
        <f t="shared" si="332"/>
        <v>3</v>
      </c>
      <c r="R342" s="11"/>
      <c r="S342" s="9">
        <f>VLOOKUP($C342, Table3[#All], 10, 0)</f>
        <v>0</v>
      </c>
      <c r="T342" s="9">
        <f>VLOOKUP($C342, Table3[#All], 11, 0)</f>
        <v>0</v>
      </c>
      <c r="U342" s="9">
        <f>VLOOKUP($C342, Table3[#All], 12, 0)</f>
        <v>0.1026</v>
      </c>
      <c r="V342" s="9">
        <f>VLOOKUP($C342, Table3[#All], 13, 0)</f>
        <v>0.8590000000000001</v>
      </c>
      <c r="W342" s="9">
        <f>VLOOKUP($C342, Table3[#All], 14, 0)</f>
        <v>3.85E-2</v>
      </c>
      <c r="X342" s="10">
        <f t="shared" si="333"/>
        <v>4</v>
      </c>
      <c r="Y342" s="11"/>
      <c r="Z342" s="9">
        <f>VLOOKUP($C342, Table3[#All], 15, 0)</f>
        <v>0</v>
      </c>
      <c r="AA342" s="9">
        <f>VLOOKUP($C342, Table3[#All], 16, 0)</f>
        <v>0</v>
      </c>
      <c r="AB342" s="9">
        <f>VLOOKUP($C342, Table3[#All], 17, 0)</f>
        <v>0.1026</v>
      </c>
      <c r="AC342" s="9">
        <f>VLOOKUP($C342, Table3[#All], 18, 0)</f>
        <v>0.84620000000000006</v>
      </c>
      <c r="AD342" s="9">
        <f>VLOOKUP($C342, Table3[#All], 19, 0)</f>
        <v>5.1299999999999998E-2</v>
      </c>
      <c r="AE342" s="10">
        <f t="shared" si="303"/>
        <v>4</v>
      </c>
      <c r="AF342" s="11"/>
      <c r="AG342" s="9">
        <f>VLOOKUP($C342, Table3[#All], 20, 0)</f>
        <v>1.2800000000000001E-2</v>
      </c>
      <c r="AH342" s="9">
        <f>VLOOKUP($C342, Table3[#All], 21, 0)</f>
        <v>0.2949</v>
      </c>
      <c r="AI342" s="9">
        <f>VLOOKUP($C342, Table3[#All], 22, 0)</f>
        <v>0.69230000000000003</v>
      </c>
      <c r="AJ342" s="9"/>
      <c r="AK342" s="9"/>
      <c r="AL342" s="10">
        <f t="shared" si="304"/>
        <v>3</v>
      </c>
      <c r="AM342" s="11"/>
      <c r="AN342" s="9">
        <f>VLOOKUP($C342, Table3[#All], 23, 0)</f>
        <v>0</v>
      </c>
      <c r="AO342" s="9">
        <f>VLOOKUP($C342, Table3[#All], 24, 0)</f>
        <v>1</v>
      </c>
      <c r="AP342" s="9">
        <f>VLOOKUP($C342, Table3[#All], 25, 0)</f>
        <v>0</v>
      </c>
      <c r="AQ342" s="9">
        <f>VLOOKUP($C342, Table3[#All], 26, 0)</f>
        <v>0</v>
      </c>
      <c r="AR342" s="9"/>
      <c r="AS342" s="12">
        <f t="shared" si="305"/>
        <v>2</v>
      </c>
      <c r="AT342" s="11"/>
      <c r="AU342" s="9">
        <f>VLOOKUP($C342, Table3[#All], 27, 0)</f>
        <v>0.23079999999999998</v>
      </c>
      <c r="AV342" s="9">
        <f>VLOOKUP($C342, Table3[#All], 28, 0)</f>
        <v>0.17949999999999999</v>
      </c>
      <c r="AW342" s="9">
        <f>VLOOKUP($C342, Table3[#All], 29, 0)</f>
        <v>0.5897</v>
      </c>
      <c r="AX342" s="9"/>
      <c r="AY342" s="9"/>
      <c r="AZ342" s="10">
        <f t="shared" si="334"/>
        <v>3</v>
      </c>
      <c r="BA342" s="11"/>
      <c r="BB342" s="9">
        <f>VLOOKUP($C342, Table3[#All], 30, 0)</f>
        <v>0.21789999999999998</v>
      </c>
      <c r="BC342" s="9">
        <f>VLOOKUP($C342, Table3[#All], 31, 0)</f>
        <v>0.67949999999999999</v>
      </c>
      <c r="BD342" s="9">
        <f>VLOOKUP($C342, Table3[#All], 32, 0)</f>
        <v>8.9700000000000002E-2</v>
      </c>
      <c r="BE342" s="9">
        <f>VLOOKUP($C342, Table3[#All], 33, 0)</f>
        <v>1.2800000000000001E-2</v>
      </c>
      <c r="BF342" s="9"/>
      <c r="BG342" s="10">
        <f t="shared" si="335"/>
        <v>2</v>
      </c>
      <c r="BH342" s="81"/>
      <c r="BI342" s="9">
        <f>VLOOKUP($C342, Table3[#All], 34, 0)</f>
        <v>0</v>
      </c>
      <c r="BJ342" s="9">
        <f>VLOOKUP($C342, Table3[#All], 35, 0)</f>
        <v>0</v>
      </c>
      <c r="BK342" s="9">
        <f>VLOOKUP($C342, Table3[#All], 36, 0)</f>
        <v>0</v>
      </c>
      <c r="BL342" s="9">
        <f>VLOOKUP($C342, Table3[#All], 37, 0)</f>
        <v>0</v>
      </c>
      <c r="BM342" s="9">
        <f>VLOOKUP($C342, Table3[#All], 38, 0)</f>
        <v>0</v>
      </c>
      <c r="BN342" s="10" t="str">
        <f t="shared" si="336"/>
        <v>N/A</v>
      </c>
      <c r="BO342" s="11"/>
      <c r="BP342" s="9">
        <f>VLOOKUP($C342, Table3[#All], 39, 0)</f>
        <v>1</v>
      </c>
      <c r="BQ342" s="9">
        <f>VLOOKUP($C342, Table3[#All], 40, 0)</f>
        <v>0</v>
      </c>
      <c r="BR342" s="9">
        <f>VLOOKUP($C342, Table3[#All], 41, 0)</f>
        <v>0</v>
      </c>
      <c r="BS342" s="9">
        <f>VLOOKUP($C342, Table3[#All], 42, 0)</f>
        <v>0</v>
      </c>
      <c r="BT342" s="9"/>
      <c r="BU342" s="10">
        <f t="shared" si="306"/>
        <v>1</v>
      </c>
      <c r="BV342" s="11"/>
      <c r="BW342" s="9">
        <f>VLOOKUP($C342, Table3[#All], 43, 0)</f>
        <v>0.44869999999999999</v>
      </c>
      <c r="BX342" s="9">
        <f>VLOOKUP($C342, Table3[#All], 44, 0)</f>
        <v>0.55130000000000001</v>
      </c>
      <c r="BY342" s="9">
        <f>VLOOKUP($C342, Table3[#All], 45, 0)</f>
        <v>0</v>
      </c>
      <c r="BZ342" s="9"/>
      <c r="CA342" s="9"/>
      <c r="CB342" s="10">
        <f t="shared" si="307"/>
        <v>2</v>
      </c>
      <c r="CC342" s="81"/>
      <c r="CD342" s="9">
        <f>VLOOKUP($C342, Table3[#All], 46, 0)</f>
        <v>1</v>
      </c>
      <c r="CE342" s="9">
        <f>VLOOKUP($C342, Table3[#All], 47, 0)</f>
        <v>0</v>
      </c>
      <c r="CF342" s="9">
        <f>VLOOKUP($C342, Table3[#All], 48, 0)</f>
        <v>0</v>
      </c>
      <c r="CG342" s="9">
        <f>VLOOKUP($C342, Table3[#All], 49, 0)</f>
        <v>0</v>
      </c>
      <c r="CH342" s="9">
        <f>VLOOKUP($C342, Table3[#All], 50, 0)</f>
        <v>0</v>
      </c>
      <c r="CI342" s="12">
        <f t="shared" si="308"/>
        <v>1</v>
      </c>
      <c r="CJ342" s="13"/>
      <c r="CK342" s="9">
        <f>VLOOKUP($C342, Table3[#All], 51, 0)</f>
        <v>0.12820000000000001</v>
      </c>
      <c r="CL342" s="9">
        <f>VLOOKUP($C342, Table3[#All], 52, 0)</f>
        <v>0.25640000000000002</v>
      </c>
      <c r="CM342" s="9">
        <f>VLOOKUP($C342, Table3[#All], 53, 0)</f>
        <v>0.61539999999999995</v>
      </c>
      <c r="CN342" s="9">
        <f>VLOOKUP($C342, Table3[#All], 54, 0)</f>
        <v>0</v>
      </c>
      <c r="CO342" s="9"/>
      <c r="CP342" s="10">
        <f t="shared" si="309"/>
        <v>3</v>
      </c>
      <c r="CQ342" s="11"/>
      <c r="CR342" s="9">
        <f>VLOOKUP($C342, Table3[#All], 55, 0)</f>
        <v>5.1299999999999998E-2</v>
      </c>
      <c r="CS342" s="9">
        <f>VLOOKUP($C342, Table3[#All], 56, 0)</f>
        <v>0.9103</v>
      </c>
      <c r="CT342" s="9">
        <f>VLOOKUP($C342, Table3[#All], 57, 0)</f>
        <v>3.85E-2</v>
      </c>
      <c r="CU342" s="9">
        <f>VLOOKUP($C342, Table3[#All], 58, 0)</f>
        <v>0</v>
      </c>
      <c r="CV342" s="9">
        <f>VLOOKUP($C342, Table3[#All], 59, 0)</f>
        <v>0</v>
      </c>
      <c r="CW342" s="14">
        <f t="shared" si="310"/>
        <v>2</v>
      </c>
      <c r="CX342" s="81"/>
      <c r="CY342" s="9">
        <f>VLOOKUP($C342, Table3[#All], 60, 0)</f>
        <v>7.690000000000001E-2</v>
      </c>
      <c r="CZ342" s="9">
        <f>VLOOKUP($C342, Table3[#All], 61, 0)</f>
        <v>0.43590000000000001</v>
      </c>
      <c r="DA342" s="9">
        <f>VLOOKUP($C342, Table3[#All], 62, 0)</f>
        <v>0.39740000000000003</v>
      </c>
      <c r="DB342" s="9">
        <f>VLOOKUP($C342, Table3[#All], 63, 0)</f>
        <v>8.9700000000000002E-2</v>
      </c>
      <c r="DC342" s="9">
        <f>VLOOKUP($C342, Table3[#All], 64, 0)</f>
        <v>0</v>
      </c>
      <c r="DD342" s="10">
        <f t="shared" si="311"/>
        <v>3</v>
      </c>
      <c r="DE342" s="11"/>
      <c r="DF342" s="9">
        <f>VLOOKUP($C342, Table3[#All], 65, 0)</f>
        <v>0.2949</v>
      </c>
      <c r="DG342" s="9"/>
      <c r="DH342" s="9">
        <f>VLOOKUP($C342, Table3[#All], 66, 0)</f>
        <v>0.5</v>
      </c>
      <c r="DI342" s="9"/>
      <c r="DJ342" s="9">
        <f>VLOOKUP($C342, Table3[#All], 67, 0)</f>
        <v>0.2051</v>
      </c>
      <c r="DK342" s="14">
        <f t="shared" si="312"/>
        <v>3</v>
      </c>
      <c r="DL342" s="11"/>
      <c r="DM342" s="9">
        <f>VLOOKUP($C342, Table3[#All], 68, 0)</f>
        <v>0.56409999999999993</v>
      </c>
      <c r="DN342" s="9"/>
      <c r="DO342" s="9">
        <f>VLOOKUP($C342, Table3[#All], 69, 0)</f>
        <v>0.34619999999999995</v>
      </c>
      <c r="DP342" s="9">
        <f>VLOOKUP($C342, Table3[#All], 70, 0)</f>
        <v>8.9700000000000002E-2</v>
      </c>
      <c r="DQ342" s="9"/>
      <c r="DR342" s="14">
        <f t="shared" si="313"/>
        <v>3</v>
      </c>
      <c r="DS342" s="11"/>
      <c r="DT342" s="9">
        <f>VLOOKUP($C342, Table3[#All], 71, 0)</f>
        <v>0.2949</v>
      </c>
      <c r="DU342" s="9">
        <f>VLOOKUP($C342, Table3[#All], 72, 0)</f>
        <v>0.21789999999999998</v>
      </c>
      <c r="DV342" s="9">
        <f>VLOOKUP($C342, Table3[#All], 73, 0)</f>
        <v>0.42310000000000003</v>
      </c>
      <c r="DW342" s="9">
        <f>VLOOKUP($C342, Table3[#All], 74, 0)</f>
        <v>6.4100000000000004E-2</v>
      </c>
      <c r="DX342" s="9">
        <f>VLOOKUP($C342, Table3[#All], 75, 0)</f>
        <v>0</v>
      </c>
      <c r="DY342" s="12">
        <f t="shared" si="302"/>
        <v>3</v>
      </c>
      <c r="DZ342" s="11"/>
      <c r="EA342" s="9">
        <f>VLOOKUP($C342, Table3[#All], 76, 0)</f>
        <v>1</v>
      </c>
      <c r="EB342" s="9">
        <f>VLOOKUP($C342, Table3[#All], 77, 0)</f>
        <v>0</v>
      </c>
      <c r="EC342" s="9">
        <f>VLOOKUP($C342, Table3[#All], 78, 0)</f>
        <v>0</v>
      </c>
      <c r="ED342" s="9">
        <f>VLOOKUP($C342, Table3[#All], 79, 0)</f>
        <v>0</v>
      </c>
      <c r="EE342" s="9">
        <f>VLOOKUP($C342, Table3[#All], 80, 0)</f>
        <v>0</v>
      </c>
      <c r="EF342" s="10">
        <f t="shared" si="314"/>
        <v>1</v>
      </c>
      <c r="EG342" s="9"/>
      <c r="EH342" s="9">
        <f>VLOOKUP($C342, Table3[#All], 81, 0)</f>
        <v>1</v>
      </c>
      <c r="EI342" s="9">
        <f>VLOOKUP($C342, Table3[#All], 82, 0)</f>
        <v>0</v>
      </c>
      <c r="EJ342" s="9">
        <f>VLOOKUP($C342, Table3[#All], 83, 0)</f>
        <v>0</v>
      </c>
      <c r="EK342" s="9">
        <f>VLOOKUP($C342, Table3[#All], 84, 0)</f>
        <v>0</v>
      </c>
      <c r="EL342" s="9">
        <f>VLOOKUP($C342, Table3[#All], 85, 0)</f>
        <v>0</v>
      </c>
      <c r="EM342" s="14">
        <f t="shared" si="315"/>
        <v>1</v>
      </c>
      <c r="EN342" s="11"/>
      <c r="EO342" s="9">
        <f>VLOOKUP($C342, Table3[#All], 86, 0)</f>
        <v>1</v>
      </c>
      <c r="EP342" s="9"/>
      <c r="EQ342" s="9">
        <f>VLOOKUP($C342, Table3[#All], 87, 0)</f>
        <v>0</v>
      </c>
      <c r="ER342" s="9"/>
      <c r="ES342" s="9"/>
      <c r="ET342" s="14">
        <f t="shared" si="316"/>
        <v>1</v>
      </c>
      <c r="EU342" s="11"/>
      <c r="EV342" s="9">
        <f>VLOOKUP($C342, Table3[#All], 88, 0)</f>
        <v>1</v>
      </c>
      <c r="EW342" s="9">
        <f>VLOOKUP($C342, Table3[#All], 89, 0)</f>
        <v>0</v>
      </c>
      <c r="EX342" s="9">
        <f>VLOOKUP($C342, Table3[#All], 90, 0)</f>
        <v>0</v>
      </c>
      <c r="EY342" s="9">
        <f>VLOOKUP($C342, Table3[#All], 91, 0)</f>
        <v>0</v>
      </c>
      <c r="EZ342" s="9">
        <f>VLOOKUP($C342, Table3[#All], 92, 0)</f>
        <v>0</v>
      </c>
      <c r="FA342" s="12">
        <f t="shared" si="317"/>
        <v>1</v>
      </c>
      <c r="FB342" s="11"/>
      <c r="FC342" s="9">
        <f>VLOOKUP($C342, Table3[#All], 93, 0)</f>
        <v>0</v>
      </c>
      <c r="FD342" s="9">
        <f>VLOOKUP($C342, Table3[#All], 94, 0)</f>
        <v>0</v>
      </c>
      <c r="FE342" s="9">
        <f>VLOOKUP($C342, Table3[#All], 95, 0)</f>
        <v>1</v>
      </c>
      <c r="FF342" s="9">
        <f>VLOOKUP($C342, Table3[#All], 96, 0)</f>
        <v>0</v>
      </c>
      <c r="FG342" s="9"/>
      <c r="FH342" s="10">
        <f t="shared" si="318"/>
        <v>3</v>
      </c>
      <c r="FI342" s="11"/>
      <c r="FJ342" s="9">
        <f>VLOOKUP($C342, Table3[#All], 97, 0)</f>
        <v>0</v>
      </c>
      <c r="FK342" s="9">
        <f>VLOOKUP($C342, Table3[#All], 98, 0)</f>
        <v>0</v>
      </c>
      <c r="FL342" s="9">
        <f>VLOOKUP($C342, Table3[#All], 99, 0)</f>
        <v>0</v>
      </c>
      <c r="FM342" s="9">
        <f>VLOOKUP($C342, Table3[#All], 100, 0)</f>
        <v>0</v>
      </c>
      <c r="FN342" s="9">
        <f>VLOOKUP($C342, Table3[#All], 101, 0)</f>
        <v>1</v>
      </c>
      <c r="FO342" s="14">
        <f t="shared" si="319"/>
        <v>5</v>
      </c>
      <c r="FP342" s="11"/>
      <c r="FQ342" s="9">
        <f>VLOOKUP($C342, Table3[#All], 102, 0)</f>
        <v>0.12820000000000001</v>
      </c>
      <c r="FR342" s="9">
        <f>VLOOKUP($C342, Table3[#All], 103, 0)</f>
        <v>0.87180000000000002</v>
      </c>
      <c r="FS342" s="9">
        <f>VLOOKUP($C342, Table3[#All], 104, 0)</f>
        <v>0</v>
      </c>
      <c r="FT342" s="9">
        <f>VLOOKUP($C342, Table3[#All], 105, 0)</f>
        <v>0</v>
      </c>
      <c r="FU342" s="9">
        <v>0</v>
      </c>
      <c r="FV342" s="10">
        <f t="shared" si="320"/>
        <v>2</v>
      </c>
      <c r="FW342" s="11"/>
      <c r="FX342" s="9">
        <f>VLOOKUP($C342, Table3[#All], 106, 0)</f>
        <v>6.4100000000000004E-2</v>
      </c>
      <c r="FY342" s="9"/>
      <c r="FZ342" s="9">
        <f>VLOOKUP($C342, Table3[#All], 107, 0)</f>
        <v>0.93590000000000007</v>
      </c>
      <c r="GA342" s="9">
        <f>VLOOKUP($C342, Table3[#All], 108, 0)</f>
        <v>0</v>
      </c>
      <c r="GB342" s="9"/>
      <c r="GC342" s="10">
        <f t="shared" si="337"/>
        <v>3</v>
      </c>
      <c r="GD342" s="81"/>
      <c r="GE342" s="9">
        <f>VLOOKUP($C342, Table3[#All], 109, 0)</f>
        <v>0</v>
      </c>
      <c r="GF342" s="9">
        <f>VLOOKUP($C342, Table3[#All], 110, 0)</f>
        <v>0</v>
      </c>
      <c r="GG342" s="9">
        <f>VLOOKUP($C342, Table3[#All], 111, 0)</f>
        <v>0</v>
      </c>
      <c r="GH342" s="9"/>
      <c r="GI342" s="9">
        <f>VLOOKUP($C342, Table3[#All], 112, 0)</f>
        <v>0</v>
      </c>
      <c r="GJ342" s="12" t="str">
        <f t="shared" si="321"/>
        <v>N/A</v>
      </c>
      <c r="GK342" s="11"/>
      <c r="GL342" s="9">
        <f>VLOOKUP($C342, Table3[#All], 113, 0)</f>
        <v>0</v>
      </c>
      <c r="GM342" s="9">
        <f>VLOOKUP($C342, Table3[#All], 114, 0)</f>
        <v>1.2800000000000001E-2</v>
      </c>
      <c r="GN342" s="9">
        <f>VLOOKUP($C342, Table3[#All], 115, 0)</f>
        <v>0.17949999999999999</v>
      </c>
      <c r="GO342" s="9">
        <f>VLOOKUP($C342, Table3[#All], 116, 0)</f>
        <v>0.80769999999999997</v>
      </c>
      <c r="GP342" s="9"/>
      <c r="GQ342" s="10">
        <f t="shared" si="322"/>
        <v>4</v>
      </c>
      <c r="GR342" s="11"/>
      <c r="GS342" s="9">
        <f>VLOOKUP($C342, Table2[#All], 3, 0)</f>
        <v>0</v>
      </c>
      <c r="GT342" s="9">
        <f>VLOOKUP($C342, Table2[#All], 4, 0)</f>
        <v>0</v>
      </c>
      <c r="GU342" s="9">
        <f>VLOOKUP($C342, Table2[#All], 5, 0)</f>
        <v>1</v>
      </c>
      <c r="GV342" s="9">
        <f>VLOOKUP($C342, Table2[#All], 6, 0)</f>
        <v>0</v>
      </c>
      <c r="GW342" s="9">
        <f>VLOOKUP($C342, Table2[#All], 7, 0)</f>
        <v>0</v>
      </c>
      <c r="GX342" s="10">
        <f t="shared" si="323"/>
        <v>3</v>
      </c>
      <c r="GY342" s="11"/>
      <c r="GZ342" s="9">
        <v>0</v>
      </c>
      <c r="HA342" s="9">
        <v>0</v>
      </c>
      <c r="HB342" s="9">
        <v>1</v>
      </c>
      <c r="HC342" s="9">
        <v>0</v>
      </c>
      <c r="HD342" s="9"/>
      <c r="HE342" s="10">
        <f t="shared" si="324"/>
        <v>3</v>
      </c>
      <c r="HF342" s="11"/>
      <c r="HG342" s="9">
        <f>VLOOKUP($C342, Table5[#All], 2, 0)</f>
        <v>0</v>
      </c>
      <c r="HH342" s="9">
        <f>VLOOKUP($C342, Table5[#All], 3, 0)</f>
        <v>0</v>
      </c>
      <c r="HI342" s="9">
        <f>VLOOKUP($C342, Table5[#All], 4, 0)</f>
        <v>0</v>
      </c>
      <c r="HJ342" s="9">
        <f>VLOOKUP($C342, Table5[#All], 5, 0)</f>
        <v>1</v>
      </c>
      <c r="HK342" s="9">
        <f>VLOOKUP($C342, Table5[#All], 6, 0)</f>
        <v>0</v>
      </c>
      <c r="HL342" s="10">
        <f t="shared" si="325"/>
        <v>4</v>
      </c>
      <c r="HM342" s="11"/>
      <c r="HN342" s="9">
        <f>VLOOKUP($C342, Table5[#All], 7, 0)</f>
        <v>0</v>
      </c>
      <c r="HO342" s="9">
        <f>VLOOKUP($C342, Table5[#All], 8, 0)</f>
        <v>0</v>
      </c>
      <c r="HP342" s="9">
        <f>VLOOKUP($C342, Table5[#All], 9, 0)</f>
        <v>1</v>
      </c>
      <c r="HQ342" s="9">
        <f>VLOOKUP($C342, Table5[#All], 10, 0)</f>
        <v>0</v>
      </c>
      <c r="HR342" s="9">
        <f>VLOOKUP($C342, Table5[#All], 11, 0)</f>
        <v>0</v>
      </c>
      <c r="HS342" s="10">
        <f t="shared" si="326"/>
        <v>3</v>
      </c>
      <c r="HT342" s="11"/>
      <c r="HU342" s="9">
        <f>VLOOKUP($C342, Table5[#All], 12, 0)</f>
        <v>1</v>
      </c>
      <c r="HV342" s="9">
        <f>VLOOKUP($C342, Table5[#All], 13, 0)</f>
        <v>0</v>
      </c>
      <c r="HW342" s="9">
        <f>VLOOKUP($C342, Table5[#All], 14, 0)</f>
        <v>0</v>
      </c>
      <c r="HX342" s="9">
        <f>VLOOKUP($C342, Table5[#All], 15, 0)</f>
        <v>0</v>
      </c>
      <c r="HY342" s="9">
        <f>VLOOKUP($C342, Table5[#All], 16, 0)</f>
        <v>0</v>
      </c>
      <c r="HZ342" s="10">
        <f t="shared" si="327"/>
        <v>1</v>
      </c>
      <c r="IA342" s="11"/>
      <c r="IB342" s="9">
        <f>VLOOKUP($C342, Table5[#All], 17, 0)</f>
        <v>0</v>
      </c>
      <c r="IC342" s="9">
        <f>VLOOKUP($C342, Table5[#All], 18, 0)</f>
        <v>0</v>
      </c>
      <c r="ID342" s="9">
        <f>VLOOKUP($C342, Table5[#All], 19, 0)</f>
        <v>1</v>
      </c>
      <c r="IE342" s="9">
        <f>VLOOKUP($C342, Table5[#All], 20, 0)</f>
        <v>0</v>
      </c>
      <c r="IF342" s="9">
        <f>VLOOKUP($C342, Table5[#All], 21, 0)</f>
        <v>0</v>
      </c>
      <c r="IG342" s="10">
        <f t="shared" si="328"/>
        <v>3</v>
      </c>
      <c r="IH342" s="11"/>
      <c r="II342" s="9">
        <f>VLOOKUP($C342, Table5[#All], 22, 0)</f>
        <v>1</v>
      </c>
      <c r="IJ342" s="9">
        <f>VLOOKUP($C342, Table5[#All], 23, 0)</f>
        <v>0</v>
      </c>
      <c r="IK342" s="9">
        <f>VLOOKUP($C342, Table5[#All], 24, 0)</f>
        <v>0</v>
      </c>
      <c r="IL342" s="9">
        <f>VLOOKUP($C342, Table5[#All], 25, 0)</f>
        <v>0</v>
      </c>
      <c r="IM342" s="9">
        <f>VLOOKUP($C342, Table5[#All], 26, 0)</f>
        <v>0</v>
      </c>
      <c r="IN342" s="10">
        <f t="shared" si="329"/>
        <v>1</v>
      </c>
      <c r="IO342" s="11"/>
      <c r="IP342" s="9">
        <v>1</v>
      </c>
      <c r="IQ342" s="9">
        <v>0</v>
      </c>
      <c r="IR342" s="9">
        <v>0</v>
      </c>
      <c r="IS342" s="9">
        <v>0</v>
      </c>
      <c r="IT342" s="9">
        <v>0</v>
      </c>
      <c r="IU342" s="10">
        <f t="shared" si="330"/>
        <v>1</v>
      </c>
      <c r="IV342" s="82"/>
    </row>
    <row r="343" spans="1:256" ht="16.3" thickTop="1" thickBot="1" x14ac:dyDescent="0.35">
      <c r="A343" s="16" t="s">
        <v>831</v>
      </c>
      <c r="B343" s="16" t="s">
        <v>836</v>
      </c>
      <c r="C343" s="16" t="s">
        <v>837</v>
      </c>
      <c r="D343" s="11"/>
      <c r="E343" s="9">
        <f>VLOOKUP($C343, Table3[#All], 2, 0)</f>
        <v>0.15380000000000002</v>
      </c>
      <c r="F343" s="9"/>
      <c r="G343" s="9">
        <f>VLOOKUP($C343, Table3[#All], 3, 0)</f>
        <v>0.15380000000000002</v>
      </c>
      <c r="H343" s="9">
        <f>VLOOKUP($C343, Table3[#All], 4, 0)</f>
        <v>0.69230000000000003</v>
      </c>
      <c r="I343" s="9">
        <f>VLOOKUP($C343, Table3[#All], 5, 0)</f>
        <v>0</v>
      </c>
      <c r="J343" s="10">
        <f t="shared" si="331"/>
        <v>4</v>
      </c>
      <c r="K343" s="11"/>
      <c r="L343" s="9">
        <f>VLOOKUP($C343, Table3[#All], 6, 0)</f>
        <v>0</v>
      </c>
      <c r="M343" s="9"/>
      <c r="N343" s="9">
        <f>VLOOKUP($C343, Table3[#All], 7, 0)</f>
        <v>1</v>
      </c>
      <c r="O343" s="9">
        <f>VLOOKUP($C343, Table3[#All], 8, 0)</f>
        <v>0</v>
      </c>
      <c r="P343" s="9">
        <f>VLOOKUP($C343, Table3[#All], 9, 0)</f>
        <v>0</v>
      </c>
      <c r="Q343" s="10">
        <f t="shared" si="332"/>
        <v>3</v>
      </c>
      <c r="R343" s="11"/>
      <c r="S343" s="9">
        <f>VLOOKUP($C343, Table3[#All], 10, 0)</f>
        <v>0</v>
      </c>
      <c r="T343" s="9">
        <f>VLOOKUP($C343, Table3[#All], 11, 0)</f>
        <v>0</v>
      </c>
      <c r="U343" s="9">
        <f>VLOOKUP($C343, Table3[#All], 12, 0)</f>
        <v>0.23079999999999998</v>
      </c>
      <c r="V343" s="9">
        <f>VLOOKUP($C343, Table3[#All], 13, 0)</f>
        <v>0.76919999999999999</v>
      </c>
      <c r="W343" s="9">
        <f>VLOOKUP($C343, Table3[#All], 14, 0)</f>
        <v>0</v>
      </c>
      <c r="X343" s="10">
        <f t="shared" si="333"/>
        <v>4</v>
      </c>
      <c r="Y343" s="11"/>
      <c r="Z343" s="9">
        <f>VLOOKUP($C343, Table3[#All], 15, 0)</f>
        <v>0</v>
      </c>
      <c r="AA343" s="9">
        <f>VLOOKUP($C343, Table3[#All], 16, 0)</f>
        <v>0</v>
      </c>
      <c r="AB343" s="9">
        <f>VLOOKUP($C343, Table3[#All], 17, 0)</f>
        <v>0.3846</v>
      </c>
      <c r="AC343" s="9">
        <f>VLOOKUP($C343, Table3[#All], 18, 0)</f>
        <v>0.61539999999999995</v>
      </c>
      <c r="AD343" s="9">
        <f>VLOOKUP($C343, Table3[#All], 19, 0)</f>
        <v>0</v>
      </c>
      <c r="AE343" s="10">
        <f t="shared" si="303"/>
        <v>4</v>
      </c>
      <c r="AF343" s="11"/>
      <c r="AG343" s="9">
        <f>VLOOKUP($C343, Table3[#All], 20, 0)</f>
        <v>0</v>
      </c>
      <c r="AH343" s="9">
        <f>VLOOKUP($C343, Table3[#All], 21, 0)</f>
        <v>0.61539999999999995</v>
      </c>
      <c r="AI343" s="9">
        <f>VLOOKUP($C343, Table3[#All], 22, 0)</f>
        <v>0.3846</v>
      </c>
      <c r="AJ343" s="9"/>
      <c r="AK343" s="9"/>
      <c r="AL343" s="10">
        <f t="shared" si="304"/>
        <v>3</v>
      </c>
      <c r="AM343" s="11"/>
      <c r="AN343" s="9">
        <f>VLOOKUP($C343, Table3[#All], 23, 0)</f>
        <v>0</v>
      </c>
      <c r="AO343" s="9">
        <f>VLOOKUP($C343, Table3[#All], 24, 0)</f>
        <v>1</v>
      </c>
      <c r="AP343" s="9">
        <f>VLOOKUP($C343, Table3[#All], 25, 0)</f>
        <v>0</v>
      </c>
      <c r="AQ343" s="9">
        <f>VLOOKUP($C343, Table3[#All], 26, 0)</f>
        <v>0</v>
      </c>
      <c r="AR343" s="9"/>
      <c r="AS343" s="12">
        <f t="shared" si="305"/>
        <v>2</v>
      </c>
      <c r="AT343" s="11"/>
      <c r="AU343" s="9">
        <f>VLOOKUP($C343, Table3[#All], 27, 0)</f>
        <v>0.3846</v>
      </c>
      <c r="AV343" s="9">
        <f>VLOOKUP($C343, Table3[#All], 28, 0)</f>
        <v>7.690000000000001E-2</v>
      </c>
      <c r="AW343" s="9">
        <f>VLOOKUP($C343, Table3[#All], 29, 0)</f>
        <v>0.53849999999999998</v>
      </c>
      <c r="AX343" s="9"/>
      <c r="AY343" s="9"/>
      <c r="AZ343" s="10">
        <f t="shared" si="334"/>
        <v>3</v>
      </c>
      <c r="BA343" s="11"/>
      <c r="BB343" s="9">
        <f>VLOOKUP($C343, Table3[#All], 30, 0)</f>
        <v>0.15380000000000002</v>
      </c>
      <c r="BC343" s="9">
        <f>VLOOKUP($C343, Table3[#All], 31, 0)</f>
        <v>0.69230000000000003</v>
      </c>
      <c r="BD343" s="9">
        <f>VLOOKUP($C343, Table3[#All], 32, 0)</f>
        <v>0.15380000000000002</v>
      </c>
      <c r="BE343" s="9">
        <f>VLOOKUP($C343, Table3[#All], 33, 0)</f>
        <v>0</v>
      </c>
      <c r="BF343" s="9"/>
      <c r="BG343" s="10">
        <f t="shared" si="335"/>
        <v>2</v>
      </c>
      <c r="BH343" s="81"/>
      <c r="BI343" s="9">
        <f>VLOOKUP($C343, Table3[#All], 34, 0)</f>
        <v>0</v>
      </c>
      <c r="BJ343" s="9">
        <f>VLOOKUP($C343, Table3[#All], 35, 0)</f>
        <v>0</v>
      </c>
      <c r="BK343" s="9">
        <f>VLOOKUP($C343, Table3[#All], 36, 0)</f>
        <v>0</v>
      </c>
      <c r="BL343" s="9">
        <f>VLOOKUP($C343, Table3[#All], 37, 0)</f>
        <v>0</v>
      </c>
      <c r="BM343" s="9">
        <f>VLOOKUP($C343, Table3[#All], 38, 0)</f>
        <v>0</v>
      </c>
      <c r="BN343" s="10" t="str">
        <f t="shared" si="336"/>
        <v>N/A</v>
      </c>
      <c r="BO343" s="11"/>
      <c r="BP343" s="9">
        <f>VLOOKUP($C343, Table3[#All], 39, 0)</f>
        <v>1</v>
      </c>
      <c r="BQ343" s="9">
        <f>VLOOKUP($C343, Table3[#All], 40, 0)</f>
        <v>0</v>
      </c>
      <c r="BR343" s="9">
        <f>VLOOKUP($C343, Table3[#All], 41, 0)</f>
        <v>0</v>
      </c>
      <c r="BS343" s="9">
        <f>VLOOKUP($C343, Table3[#All], 42, 0)</f>
        <v>0</v>
      </c>
      <c r="BT343" s="9"/>
      <c r="BU343" s="10">
        <f t="shared" si="306"/>
        <v>1</v>
      </c>
      <c r="BV343" s="11"/>
      <c r="BW343" s="9">
        <f>VLOOKUP($C343, Table3[#All], 43, 0)</f>
        <v>0.3846</v>
      </c>
      <c r="BX343" s="9">
        <f>VLOOKUP($C343, Table3[#All], 44, 0)</f>
        <v>0.61539999999999995</v>
      </c>
      <c r="BY343" s="9">
        <f>VLOOKUP($C343, Table3[#All], 45, 0)</f>
        <v>0</v>
      </c>
      <c r="BZ343" s="9"/>
      <c r="CA343" s="9"/>
      <c r="CB343" s="10">
        <f t="shared" si="307"/>
        <v>2</v>
      </c>
      <c r="CC343" s="81"/>
      <c r="CD343" s="9">
        <f>VLOOKUP($C343, Table3[#All], 46, 0)</f>
        <v>1</v>
      </c>
      <c r="CE343" s="9">
        <f>VLOOKUP($C343, Table3[#All], 47, 0)</f>
        <v>0</v>
      </c>
      <c r="CF343" s="9">
        <f>VLOOKUP($C343, Table3[#All], 48, 0)</f>
        <v>0</v>
      </c>
      <c r="CG343" s="9">
        <f>VLOOKUP($C343, Table3[#All], 49, 0)</f>
        <v>0</v>
      </c>
      <c r="CH343" s="9">
        <f>VLOOKUP($C343, Table3[#All], 50, 0)</f>
        <v>0</v>
      </c>
      <c r="CI343" s="12">
        <f t="shared" si="308"/>
        <v>1</v>
      </c>
      <c r="CJ343" s="13"/>
      <c r="CK343" s="9">
        <f>VLOOKUP($C343, Table3[#All], 51, 0)</f>
        <v>0.3846</v>
      </c>
      <c r="CL343" s="9">
        <f>VLOOKUP($C343, Table3[#All], 52, 0)</f>
        <v>0.23079999999999998</v>
      </c>
      <c r="CM343" s="9">
        <f>VLOOKUP($C343, Table3[#All], 53, 0)</f>
        <v>0.3846</v>
      </c>
      <c r="CN343" s="9">
        <f>VLOOKUP($C343, Table3[#All], 54, 0)</f>
        <v>0</v>
      </c>
      <c r="CO343" s="9"/>
      <c r="CP343" s="10">
        <f t="shared" si="309"/>
        <v>3</v>
      </c>
      <c r="CQ343" s="11"/>
      <c r="CR343" s="9">
        <f>VLOOKUP($C343, Table3[#All], 55, 0)</f>
        <v>0.30769999999999997</v>
      </c>
      <c r="CS343" s="9">
        <f>VLOOKUP($C343, Table3[#All], 56, 0)</f>
        <v>0.69230000000000003</v>
      </c>
      <c r="CT343" s="9">
        <f>VLOOKUP($C343, Table3[#All], 57, 0)</f>
        <v>0</v>
      </c>
      <c r="CU343" s="9">
        <f>VLOOKUP($C343, Table3[#All], 58, 0)</f>
        <v>0</v>
      </c>
      <c r="CV343" s="9">
        <f>VLOOKUP($C343, Table3[#All], 59, 0)</f>
        <v>0</v>
      </c>
      <c r="CW343" s="14">
        <f t="shared" si="310"/>
        <v>2</v>
      </c>
      <c r="CX343" s="81"/>
      <c r="CY343" s="9">
        <f>VLOOKUP($C343, Table3[#All], 60, 0)</f>
        <v>0.15380000000000002</v>
      </c>
      <c r="CZ343" s="9">
        <f>VLOOKUP($C343, Table3[#All], 61, 0)</f>
        <v>0.46149999999999997</v>
      </c>
      <c r="DA343" s="9">
        <f>VLOOKUP($C343, Table3[#All], 62, 0)</f>
        <v>0.30769999999999997</v>
      </c>
      <c r="DB343" s="9">
        <f>VLOOKUP($C343, Table3[#All], 63, 0)</f>
        <v>7.690000000000001E-2</v>
      </c>
      <c r="DC343" s="9">
        <f>VLOOKUP($C343, Table3[#All], 64, 0)</f>
        <v>0</v>
      </c>
      <c r="DD343" s="10">
        <f t="shared" si="311"/>
        <v>3</v>
      </c>
      <c r="DE343" s="11"/>
      <c r="DF343" s="9">
        <f>VLOOKUP($C343, Table3[#All], 65, 0)</f>
        <v>1</v>
      </c>
      <c r="DG343" s="9"/>
      <c r="DH343" s="9">
        <f>VLOOKUP($C343, Table3[#All], 66, 0)</f>
        <v>0</v>
      </c>
      <c r="DI343" s="9"/>
      <c r="DJ343" s="9">
        <f>VLOOKUP($C343, Table3[#All], 67, 0)</f>
        <v>0</v>
      </c>
      <c r="DK343" s="14">
        <f t="shared" si="312"/>
        <v>1</v>
      </c>
      <c r="DL343" s="11"/>
      <c r="DM343" s="9">
        <f>VLOOKUP($C343, Table3[#All], 68, 0)</f>
        <v>0.69230000000000003</v>
      </c>
      <c r="DN343" s="9"/>
      <c r="DO343" s="9">
        <f>VLOOKUP($C343, Table3[#All], 69, 0)</f>
        <v>0.15380000000000002</v>
      </c>
      <c r="DP343" s="9">
        <f>VLOOKUP($C343, Table3[#All], 70, 0)</f>
        <v>0.15380000000000002</v>
      </c>
      <c r="DQ343" s="9"/>
      <c r="DR343" s="14">
        <f t="shared" si="313"/>
        <v>3</v>
      </c>
      <c r="DS343" s="11"/>
      <c r="DT343" s="9">
        <f>VLOOKUP($C343, Table3[#All], 71, 0)</f>
        <v>0.61539999999999995</v>
      </c>
      <c r="DU343" s="9">
        <f>VLOOKUP($C343, Table3[#All], 72, 0)</f>
        <v>0.15380000000000002</v>
      </c>
      <c r="DV343" s="9">
        <f>VLOOKUP($C343, Table3[#All], 73, 0)</f>
        <v>0.23079999999999998</v>
      </c>
      <c r="DW343" s="9">
        <f>VLOOKUP($C343, Table3[#All], 74, 0)</f>
        <v>0</v>
      </c>
      <c r="DX343" s="9">
        <f>VLOOKUP($C343, Table3[#All], 75, 0)</f>
        <v>0</v>
      </c>
      <c r="DY343" s="12">
        <f t="shared" si="302"/>
        <v>2</v>
      </c>
      <c r="DZ343" s="11"/>
      <c r="EA343" s="9">
        <f>VLOOKUP($C343, Table3[#All], 76, 0)</f>
        <v>1</v>
      </c>
      <c r="EB343" s="9">
        <f>VLOOKUP($C343, Table3[#All], 77, 0)</f>
        <v>0</v>
      </c>
      <c r="EC343" s="9">
        <f>VLOOKUP($C343, Table3[#All], 78, 0)</f>
        <v>0</v>
      </c>
      <c r="ED343" s="9">
        <f>VLOOKUP($C343, Table3[#All], 79, 0)</f>
        <v>0</v>
      </c>
      <c r="EE343" s="9">
        <f>VLOOKUP($C343, Table3[#All], 80, 0)</f>
        <v>0</v>
      </c>
      <c r="EF343" s="10">
        <f t="shared" si="314"/>
        <v>1</v>
      </c>
      <c r="EG343" s="9"/>
      <c r="EH343" s="9">
        <f>VLOOKUP($C343, Table3[#All], 81, 0)</f>
        <v>0</v>
      </c>
      <c r="EI343" s="9">
        <f>VLOOKUP($C343, Table3[#All], 82, 0)</f>
        <v>0</v>
      </c>
      <c r="EJ343" s="9">
        <f>VLOOKUP($C343, Table3[#All], 83, 0)</f>
        <v>1</v>
      </c>
      <c r="EK343" s="9">
        <f>VLOOKUP($C343, Table3[#All], 84, 0)</f>
        <v>0</v>
      </c>
      <c r="EL343" s="9">
        <f>VLOOKUP($C343, Table3[#All], 85, 0)</f>
        <v>0</v>
      </c>
      <c r="EM343" s="14">
        <f t="shared" si="315"/>
        <v>3</v>
      </c>
      <c r="EN343" s="11"/>
      <c r="EO343" s="9">
        <f>VLOOKUP($C343, Table3[#All], 86, 0)</f>
        <v>1</v>
      </c>
      <c r="EP343" s="9"/>
      <c r="EQ343" s="9">
        <f>VLOOKUP($C343, Table3[#All], 87, 0)</f>
        <v>0</v>
      </c>
      <c r="ER343" s="9"/>
      <c r="ES343" s="9"/>
      <c r="ET343" s="14">
        <f t="shared" si="316"/>
        <v>1</v>
      </c>
      <c r="EU343" s="11"/>
      <c r="EV343" s="9">
        <f>VLOOKUP($C343, Table3[#All], 88, 0)</f>
        <v>1</v>
      </c>
      <c r="EW343" s="9">
        <f>VLOOKUP($C343, Table3[#All], 89, 0)</f>
        <v>0</v>
      </c>
      <c r="EX343" s="9">
        <f>VLOOKUP($C343, Table3[#All], 90, 0)</f>
        <v>0</v>
      </c>
      <c r="EY343" s="9">
        <f>VLOOKUP($C343, Table3[#All], 91, 0)</f>
        <v>0</v>
      </c>
      <c r="EZ343" s="9">
        <f>VLOOKUP($C343, Table3[#All], 92, 0)</f>
        <v>0</v>
      </c>
      <c r="FA343" s="12">
        <f t="shared" si="317"/>
        <v>1</v>
      </c>
      <c r="FB343" s="11"/>
      <c r="FC343" s="9">
        <f>VLOOKUP($C343, Table3[#All], 93, 0)</f>
        <v>0</v>
      </c>
      <c r="FD343" s="9">
        <f>VLOOKUP($C343, Table3[#All], 94, 0)</f>
        <v>0</v>
      </c>
      <c r="FE343" s="9">
        <f>VLOOKUP($C343, Table3[#All], 95, 0)</f>
        <v>1</v>
      </c>
      <c r="FF343" s="9">
        <f>VLOOKUP($C343, Table3[#All], 96, 0)</f>
        <v>0</v>
      </c>
      <c r="FG343" s="9"/>
      <c r="FH343" s="10">
        <f t="shared" si="318"/>
        <v>3</v>
      </c>
      <c r="FI343" s="11"/>
      <c r="FJ343" s="9">
        <f>VLOOKUP($C343, Table3[#All], 97, 0)</f>
        <v>0</v>
      </c>
      <c r="FK343" s="9">
        <f>VLOOKUP($C343, Table3[#All], 98, 0)</f>
        <v>0</v>
      </c>
      <c r="FL343" s="9">
        <f>VLOOKUP($C343, Table3[#All], 99, 0)</f>
        <v>0</v>
      </c>
      <c r="FM343" s="9">
        <f>VLOOKUP($C343, Table3[#All], 100, 0)</f>
        <v>0</v>
      </c>
      <c r="FN343" s="9">
        <f>VLOOKUP($C343, Table3[#All], 101, 0)</f>
        <v>1</v>
      </c>
      <c r="FO343" s="14">
        <f t="shared" si="319"/>
        <v>5</v>
      </c>
      <c r="FP343" s="11"/>
      <c r="FQ343" s="9">
        <f>VLOOKUP($C343, Table3[#All], 102, 0)</f>
        <v>0.30769999999999997</v>
      </c>
      <c r="FR343" s="9">
        <f>VLOOKUP($C343, Table3[#All], 103, 0)</f>
        <v>0.69230000000000003</v>
      </c>
      <c r="FS343" s="9">
        <f>VLOOKUP($C343, Table3[#All], 104, 0)</f>
        <v>0</v>
      </c>
      <c r="FT343" s="9">
        <f>VLOOKUP($C343, Table3[#All], 105, 0)</f>
        <v>0</v>
      </c>
      <c r="FU343" s="9">
        <v>0</v>
      </c>
      <c r="FV343" s="10">
        <f t="shared" si="320"/>
        <v>2</v>
      </c>
      <c r="FW343" s="11"/>
      <c r="FX343" s="9">
        <f>VLOOKUP($C343, Table3[#All], 106, 0)</f>
        <v>0.30769999999999997</v>
      </c>
      <c r="FY343" s="9"/>
      <c r="FZ343" s="9">
        <f>VLOOKUP($C343, Table3[#All], 107, 0)</f>
        <v>0.69230000000000003</v>
      </c>
      <c r="GA343" s="9">
        <f>VLOOKUP($C343, Table3[#All], 108, 0)</f>
        <v>0</v>
      </c>
      <c r="GB343" s="9"/>
      <c r="GC343" s="10">
        <f t="shared" si="337"/>
        <v>3</v>
      </c>
      <c r="GD343" s="81"/>
      <c r="GE343" s="9">
        <f>VLOOKUP($C343, Table3[#All], 109, 0)</f>
        <v>0</v>
      </c>
      <c r="GF343" s="9">
        <f>VLOOKUP($C343, Table3[#All], 110, 0)</f>
        <v>1</v>
      </c>
      <c r="GG343" s="9">
        <f>VLOOKUP($C343, Table3[#All], 111, 0)</f>
        <v>0</v>
      </c>
      <c r="GH343" s="9"/>
      <c r="GI343" s="9">
        <f>VLOOKUP($C343, Table3[#All], 112, 0)</f>
        <v>0</v>
      </c>
      <c r="GJ343" s="12">
        <f t="shared" si="321"/>
        <v>2</v>
      </c>
      <c r="GK343" s="11"/>
      <c r="GL343" s="9">
        <f>VLOOKUP($C343, Table3[#All], 113, 0)</f>
        <v>0</v>
      </c>
      <c r="GM343" s="9">
        <f>VLOOKUP($C343, Table3[#All], 114, 0)</f>
        <v>7.690000000000001E-2</v>
      </c>
      <c r="GN343" s="9">
        <f>VLOOKUP($C343, Table3[#All], 115, 0)</f>
        <v>0.15380000000000002</v>
      </c>
      <c r="GO343" s="9">
        <f>VLOOKUP($C343, Table3[#All], 116, 0)</f>
        <v>0.76919999999999999</v>
      </c>
      <c r="GP343" s="9"/>
      <c r="GQ343" s="10">
        <f t="shared" si="322"/>
        <v>4</v>
      </c>
      <c r="GR343" s="11"/>
      <c r="GS343" s="9">
        <f>VLOOKUP($C343, Table2[#All], 3, 0)</f>
        <v>0</v>
      </c>
      <c r="GT343" s="9">
        <f>VLOOKUP($C343, Table2[#All], 4, 0)</f>
        <v>0</v>
      </c>
      <c r="GU343" s="9">
        <f>VLOOKUP($C343, Table2[#All], 5, 0)</f>
        <v>1</v>
      </c>
      <c r="GV343" s="9">
        <f>VLOOKUP($C343, Table2[#All], 6, 0)</f>
        <v>0</v>
      </c>
      <c r="GW343" s="9">
        <f>VLOOKUP($C343, Table2[#All], 7, 0)</f>
        <v>0</v>
      </c>
      <c r="GX343" s="10">
        <f t="shared" si="323"/>
        <v>3</v>
      </c>
      <c r="GY343" s="11"/>
      <c r="GZ343" s="9">
        <v>0</v>
      </c>
      <c r="HA343" s="9">
        <v>0</v>
      </c>
      <c r="HB343" s="9">
        <v>1</v>
      </c>
      <c r="HC343" s="9">
        <v>0</v>
      </c>
      <c r="HD343" s="9"/>
      <c r="HE343" s="10">
        <f t="shared" si="324"/>
        <v>3</v>
      </c>
      <c r="HF343" s="11"/>
      <c r="HG343" s="9">
        <f>VLOOKUP($C343, Table5[#All], 2, 0)</f>
        <v>0</v>
      </c>
      <c r="HH343" s="9">
        <f>VLOOKUP($C343, Table5[#All], 3, 0)</f>
        <v>0</v>
      </c>
      <c r="HI343" s="9">
        <f>VLOOKUP($C343, Table5[#All], 4, 0)</f>
        <v>0</v>
      </c>
      <c r="HJ343" s="9">
        <f>VLOOKUP($C343, Table5[#All], 5, 0)</f>
        <v>1</v>
      </c>
      <c r="HK343" s="9">
        <f>VLOOKUP($C343, Table5[#All], 6, 0)</f>
        <v>0</v>
      </c>
      <c r="HL343" s="10">
        <f t="shared" si="325"/>
        <v>4</v>
      </c>
      <c r="HM343" s="11"/>
      <c r="HN343" s="9">
        <f>VLOOKUP($C343, Table5[#All], 7, 0)</f>
        <v>0</v>
      </c>
      <c r="HO343" s="9">
        <f>VLOOKUP($C343, Table5[#All], 8, 0)</f>
        <v>1</v>
      </c>
      <c r="HP343" s="9">
        <f>VLOOKUP($C343, Table5[#All], 9, 0)</f>
        <v>0</v>
      </c>
      <c r="HQ343" s="9">
        <f>VLOOKUP($C343, Table5[#All], 10, 0)</f>
        <v>0</v>
      </c>
      <c r="HR343" s="9">
        <f>VLOOKUP($C343, Table5[#All], 11, 0)</f>
        <v>0</v>
      </c>
      <c r="HS343" s="10">
        <f t="shared" si="326"/>
        <v>2</v>
      </c>
      <c r="HT343" s="11"/>
      <c r="HU343" s="9">
        <f>VLOOKUP($C343, Table5[#All], 12, 0)</f>
        <v>1</v>
      </c>
      <c r="HV343" s="9">
        <f>VLOOKUP($C343, Table5[#All], 13, 0)</f>
        <v>0</v>
      </c>
      <c r="HW343" s="9">
        <f>VLOOKUP($C343, Table5[#All], 14, 0)</f>
        <v>0</v>
      </c>
      <c r="HX343" s="9">
        <f>VLOOKUP($C343, Table5[#All], 15, 0)</f>
        <v>0</v>
      </c>
      <c r="HY343" s="9">
        <f>VLOOKUP($C343, Table5[#All], 16, 0)</f>
        <v>0</v>
      </c>
      <c r="HZ343" s="10">
        <f t="shared" si="327"/>
        <v>1</v>
      </c>
      <c r="IA343" s="11"/>
      <c r="IB343" s="9">
        <f>VLOOKUP($C343, Table5[#All], 17, 0)</f>
        <v>0</v>
      </c>
      <c r="IC343" s="9">
        <f>VLOOKUP($C343, Table5[#All], 18, 0)</f>
        <v>1</v>
      </c>
      <c r="ID343" s="9">
        <f>VLOOKUP($C343, Table5[#All], 19, 0)</f>
        <v>0</v>
      </c>
      <c r="IE343" s="9">
        <f>VLOOKUP($C343, Table5[#All], 20, 0)</f>
        <v>0</v>
      </c>
      <c r="IF343" s="9">
        <f>VLOOKUP($C343, Table5[#All], 21, 0)</f>
        <v>0</v>
      </c>
      <c r="IG343" s="10">
        <f t="shared" si="328"/>
        <v>2</v>
      </c>
      <c r="IH343" s="11"/>
      <c r="II343" s="9">
        <f>VLOOKUP($C343, Table5[#All], 22, 0)</f>
        <v>1</v>
      </c>
      <c r="IJ343" s="9">
        <f>VLOOKUP($C343, Table5[#All], 23, 0)</f>
        <v>0</v>
      </c>
      <c r="IK343" s="9">
        <f>VLOOKUP($C343, Table5[#All], 24, 0)</f>
        <v>0</v>
      </c>
      <c r="IL343" s="9">
        <f>VLOOKUP($C343, Table5[#All], 25, 0)</f>
        <v>0</v>
      </c>
      <c r="IM343" s="9">
        <f>VLOOKUP($C343, Table5[#All], 26, 0)</f>
        <v>0</v>
      </c>
      <c r="IN343" s="10">
        <f t="shared" si="329"/>
        <v>1</v>
      </c>
      <c r="IO343" s="11"/>
      <c r="IP343" s="9">
        <v>1</v>
      </c>
      <c r="IQ343" s="9">
        <v>0</v>
      </c>
      <c r="IR343" s="9">
        <v>0</v>
      </c>
      <c r="IS343" s="9">
        <v>0</v>
      </c>
      <c r="IT343" s="9">
        <v>0</v>
      </c>
      <c r="IU343" s="10">
        <f t="shared" si="330"/>
        <v>1</v>
      </c>
      <c r="IV343" s="82"/>
    </row>
    <row r="344" spans="1:256" ht="16.3" thickTop="1" thickBot="1" x14ac:dyDescent="0.35">
      <c r="A344" s="16" t="s">
        <v>831</v>
      </c>
      <c r="B344" s="16" t="s">
        <v>838</v>
      </c>
      <c r="C344" s="16" t="s">
        <v>839</v>
      </c>
      <c r="D344" s="11"/>
      <c r="E344" s="9">
        <f>VLOOKUP($C344, Table3[#All], 2, 0)</f>
        <v>2.86E-2</v>
      </c>
      <c r="F344" s="9"/>
      <c r="G344" s="9">
        <f>VLOOKUP($C344, Table3[#All], 3, 0)</f>
        <v>0.1143</v>
      </c>
      <c r="H344" s="9">
        <f>VLOOKUP($C344, Table3[#All], 4, 0)</f>
        <v>0.85709999999999997</v>
      </c>
      <c r="I344" s="9">
        <f>VLOOKUP($C344, Table3[#All], 5, 0)</f>
        <v>0</v>
      </c>
      <c r="J344" s="10">
        <f t="shared" si="331"/>
        <v>4</v>
      </c>
      <c r="K344" s="11"/>
      <c r="L344" s="9">
        <f>VLOOKUP($C344, Table3[#All], 6, 0)</f>
        <v>0</v>
      </c>
      <c r="M344" s="9"/>
      <c r="N344" s="9">
        <f>VLOOKUP($C344, Table3[#All], 7, 0)</f>
        <v>0</v>
      </c>
      <c r="O344" s="9">
        <f>VLOOKUP($C344, Table3[#All], 8, 0)</f>
        <v>0</v>
      </c>
      <c r="P344" s="9">
        <f>VLOOKUP($C344, Table3[#All], 9, 0)</f>
        <v>1</v>
      </c>
      <c r="Q344" s="10">
        <f t="shared" si="332"/>
        <v>5</v>
      </c>
      <c r="R344" s="11"/>
      <c r="S344" s="9">
        <f>VLOOKUP($C344, Table3[#All], 10, 0)</f>
        <v>0</v>
      </c>
      <c r="T344" s="9">
        <f>VLOOKUP($C344, Table3[#All], 11, 0)</f>
        <v>0</v>
      </c>
      <c r="U344" s="9">
        <f>VLOOKUP($C344, Table3[#All], 12, 0)</f>
        <v>0.1429</v>
      </c>
      <c r="V344" s="9">
        <f>VLOOKUP($C344, Table3[#All], 13, 0)</f>
        <v>0.6</v>
      </c>
      <c r="W344" s="9">
        <f>VLOOKUP($C344, Table3[#All], 14, 0)</f>
        <v>0.2571</v>
      </c>
      <c r="X344" s="10">
        <f t="shared" si="333"/>
        <v>5</v>
      </c>
      <c r="Y344" s="11"/>
      <c r="Z344" s="9">
        <f>VLOOKUP($C344, Table3[#All], 15, 0)</f>
        <v>0</v>
      </c>
      <c r="AA344" s="9">
        <f>VLOOKUP($C344, Table3[#All], 16, 0)</f>
        <v>0</v>
      </c>
      <c r="AB344" s="9">
        <f>VLOOKUP($C344, Table3[#All], 17, 0)</f>
        <v>0.1429</v>
      </c>
      <c r="AC344" s="9">
        <f>VLOOKUP($C344, Table3[#All], 18, 0)</f>
        <v>0.62860000000000005</v>
      </c>
      <c r="AD344" s="9">
        <f>VLOOKUP($C344, Table3[#All], 19, 0)</f>
        <v>0.2286</v>
      </c>
      <c r="AE344" s="10">
        <f t="shared" si="303"/>
        <v>4</v>
      </c>
      <c r="AF344" s="11"/>
      <c r="AG344" s="9">
        <f>VLOOKUP($C344, Table3[#All], 20, 0)</f>
        <v>0</v>
      </c>
      <c r="AH344" s="9">
        <f>VLOOKUP($C344, Table3[#All], 21, 0)</f>
        <v>0.1176</v>
      </c>
      <c r="AI344" s="9">
        <f>VLOOKUP($C344, Table3[#All], 22, 0)</f>
        <v>0.88239999999999996</v>
      </c>
      <c r="AJ344" s="9"/>
      <c r="AK344" s="9"/>
      <c r="AL344" s="10">
        <f t="shared" si="304"/>
        <v>3</v>
      </c>
      <c r="AM344" s="11"/>
      <c r="AN344" s="9">
        <f>VLOOKUP($C344, Table3[#All], 23, 0)</f>
        <v>1</v>
      </c>
      <c r="AO344" s="9">
        <f>VLOOKUP($C344, Table3[#All], 24, 0)</f>
        <v>0</v>
      </c>
      <c r="AP344" s="9">
        <f>VLOOKUP($C344, Table3[#All], 25, 0)</f>
        <v>0</v>
      </c>
      <c r="AQ344" s="9">
        <f>VLOOKUP($C344, Table3[#All], 26, 0)</f>
        <v>0</v>
      </c>
      <c r="AR344" s="9"/>
      <c r="AS344" s="12">
        <f t="shared" si="305"/>
        <v>1</v>
      </c>
      <c r="AT344" s="11"/>
      <c r="AU344" s="9">
        <f>VLOOKUP($C344, Table3[#All], 27, 0)</f>
        <v>0.28570000000000001</v>
      </c>
      <c r="AV344" s="9">
        <f>VLOOKUP($C344, Table3[#All], 28, 0)</f>
        <v>0.45710000000000001</v>
      </c>
      <c r="AW344" s="9">
        <f>VLOOKUP($C344, Table3[#All], 29, 0)</f>
        <v>0.2571</v>
      </c>
      <c r="AX344" s="9"/>
      <c r="AY344" s="9"/>
      <c r="AZ344" s="10">
        <f t="shared" si="334"/>
        <v>3</v>
      </c>
      <c r="BA344" s="11"/>
      <c r="BB344" s="9">
        <f>VLOOKUP($C344, Table3[#All], 30, 0)</f>
        <v>0.28570000000000001</v>
      </c>
      <c r="BC344" s="9">
        <f>VLOOKUP($C344, Table3[#All], 31, 0)</f>
        <v>0.57140000000000002</v>
      </c>
      <c r="BD344" s="9">
        <f>VLOOKUP($C344, Table3[#All], 32, 0)</f>
        <v>0.1429</v>
      </c>
      <c r="BE344" s="9">
        <f>VLOOKUP($C344, Table3[#All], 33, 0)</f>
        <v>0</v>
      </c>
      <c r="BF344" s="9"/>
      <c r="BG344" s="10">
        <f t="shared" si="335"/>
        <v>2</v>
      </c>
      <c r="BH344" s="81"/>
      <c r="BI344" s="9">
        <f>VLOOKUP($C344, Table3[#All], 34, 0)</f>
        <v>0</v>
      </c>
      <c r="BJ344" s="9">
        <f>VLOOKUP($C344, Table3[#All], 35, 0)</f>
        <v>0</v>
      </c>
      <c r="BK344" s="9">
        <f>VLOOKUP($C344, Table3[#All], 36, 0)</f>
        <v>0</v>
      </c>
      <c r="BL344" s="9">
        <f>VLOOKUP($C344, Table3[#All], 37, 0)</f>
        <v>0</v>
      </c>
      <c r="BM344" s="9">
        <f>VLOOKUP($C344, Table3[#All], 38, 0)</f>
        <v>0</v>
      </c>
      <c r="BN344" s="10" t="str">
        <f t="shared" si="336"/>
        <v>N/A</v>
      </c>
      <c r="BO344" s="11"/>
      <c r="BP344" s="9">
        <f>VLOOKUP($C344, Table3[#All], 39, 0)</f>
        <v>1</v>
      </c>
      <c r="BQ344" s="9">
        <f>VLOOKUP($C344, Table3[#All], 40, 0)</f>
        <v>0</v>
      </c>
      <c r="BR344" s="9">
        <f>VLOOKUP($C344, Table3[#All], 41, 0)</f>
        <v>0</v>
      </c>
      <c r="BS344" s="9">
        <f>VLOOKUP($C344, Table3[#All], 42, 0)</f>
        <v>0</v>
      </c>
      <c r="BT344" s="9"/>
      <c r="BU344" s="10">
        <f t="shared" si="306"/>
        <v>1</v>
      </c>
      <c r="BV344" s="11"/>
      <c r="BW344" s="9">
        <f>VLOOKUP($C344, Table3[#All], 43, 0)</f>
        <v>0.42859999999999998</v>
      </c>
      <c r="BX344" s="9">
        <f>VLOOKUP($C344, Table3[#All], 44, 0)</f>
        <v>0.57140000000000002</v>
      </c>
      <c r="BY344" s="9">
        <f>VLOOKUP($C344, Table3[#All], 45, 0)</f>
        <v>0</v>
      </c>
      <c r="BZ344" s="9"/>
      <c r="CA344" s="9"/>
      <c r="CB344" s="10">
        <f t="shared" si="307"/>
        <v>2</v>
      </c>
      <c r="CC344" s="81"/>
      <c r="CD344" s="9">
        <f>VLOOKUP($C344, Table3[#All], 46, 0)</f>
        <v>1</v>
      </c>
      <c r="CE344" s="9">
        <f>VLOOKUP($C344, Table3[#All], 47, 0)</f>
        <v>0</v>
      </c>
      <c r="CF344" s="9">
        <f>VLOOKUP($C344, Table3[#All], 48, 0)</f>
        <v>0</v>
      </c>
      <c r="CG344" s="9">
        <f>VLOOKUP($C344, Table3[#All], 49, 0)</f>
        <v>0</v>
      </c>
      <c r="CH344" s="9">
        <f>VLOOKUP($C344, Table3[#All], 50, 0)</f>
        <v>0</v>
      </c>
      <c r="CI344" s="12">
        <f t="shared" si="308"/>
        <v>1</v>
      </c>
      <c r="CJ344" s="13"/>
      <c r="CK344" s="9">
        <f>VLOOKUP($C344, Table3[#All], 51, 0)</f>
        <v>0.1429</v>
      </c>
      <c r="CL344" s="9">
        <f>VLOOKUP($C344, Table3[#All], 52, 0)</f>
        <v>0.85709999999999997</v>
      </c>
      <c r="CM344" s="9">
        <f>VLOOKUP($C344, Table3[#All], 53, 0)</f>
        <v>0</v>
      </c>
      <c r="CN344" s="9">
        <f>VLOOKUP($C344, Table3[#All], 54, 0)</f>
        <v>0</v>
      </c>
      <c r="CO344" s="9"/>
      <c r="CP344" s="10">
        <f t="shared" si="309"/>
        <v>2</v>
      </c>
      <c r="CQ344" s="11"/>
      <c r="CR344" s="9">
        <f>VLOOKUP($C344, Table3[#All], 55, 0)</f>
        <v>0.2571</v>
      </c>
      <c r="CS344" s="9">
        <f>VLOOKUP($C344, Table3[#All], 56, 0)</f>
        <v>0.74290000000000012</v>
      </c>
      <c r="CT344" s="9">
        <f>VLOOKUP($C344, Table3[#All], 57, 0)</f>
        <v>0</v>
      </c>
      <c r="CU344" s="9">
        <f>VLOOKUP($C344, Table3[#All], 58, 0)</f>
        <v>0</v>
      </c>
      <c r="CV344" s="9">
        <f>VLOOKUP($C344, Table3[#All], 59, 0)</f>
        <v>0</v>
      </c>
      <c r="CW344" s="14">
        <f t="shared" si="310"/>
        <v>2</v>
      </c>
      <c r="CX344" s="81"/>
      <c r="CY344" s="9">
        <f>VLOOKUP($C344, Table3[#All], 60, 0)</f>
        <v>0</v>
      </c>
      <c r="CZ344" s="9">
        <f>VLOOKUP($C344, Table3[#All], 61, 0)</f>
        <v>0.37140000000000001</v>
      </c>
      <c r="DA344" s="9">
        <f>VLOOKUP($C344, Table3[#All], 62, 0)</f>
        <v>0.6</v>
      </c>
      <c r="DB344" s="9">
        <f>VLOOKUP($C344, Table3[#All], 63, 0)</f>
        <v>2.86E-2</v>
      </c>
      <c r="DC344" s="9">
        <f>VLOOKUP($C344, Table3[#All], 64, 0)</f>
        <v>0</v>
      </c>
      <c r="DD344" s="10">
        <f t="shared" si="311"/>
        <v>3</v>
      </c>
      <c r="DE344" s="11"/>
      <c r="DF344" s="9">
        <f>VLOOKUP($C344, Table3[#All], 65, 0)</f>
        <v>0.45710000000000001</v>
      </c>
      <c r="DG344" s="9"/>
      <c r="DH344" s="9">
        <f>VLOOKUP($C344, Table3[#All], 66, 0)</f>
        <v>0.2571</v>
      </c>
      <c r="DI344" s="9"/>
      <c r="DJ344" s="9">
        <f>VLOOKUP($C344, Table3[#All], 67, 0)</f>
        <v>0.28570000000000001</v>
      </c>
      <c r="DK344" s="14">
        <f t="shared" si="312"/>
        <v>5</v>
      </c>
      <c r="DL344" s="11"/>
      <c r="DM344" s="9">
        <f>VLOOKUP($C344, Table3[#All], 68, 0)</f>
        <v>0.91430000000000011</v>
      </c>
      <c r="DN344" s="9"/>
      <c r="DO344" s="9">
        <f>VLOOKUP($C344, Table3[#All], 69, 0)</f>
        <v>8.5699999999999998E-2</v>
      </c>
      <c r="DP344" s="9">
        <f>VLOOKUP($C344, Table3[#All], 70, 0)</f>
        <v>0</v>
      </c>
      <c r="DQ344" s="9"/>
      <c r="DR344" s="14">
        <f t="shared" si="313"/>
        <v>1</v>
      </c>
      <c r="DS344" s="11"/>
      <c r="DT344" s="9">
        <f>VLOOKUP($C344, Table3[#All], 71, 0)</f>
        <v>0.62860000000000005</v>
      </c>
      <c r="DU344" s="9">
        <f>VLOOKUP($C344, Table3[#All], 72, 0)</f>
        <v>0.37140000000000001</v>
      </c>
      <c r="DV344" s="9">
        <f>VLOOKUP($C344, Table3[#All], 73, 0)</f>
        <v>0</v>
      </c>
      <c r="DW344" s="9">
        <f>VLOOKUP($C344, Table3[#All], 74, 0)</f>
        <v>0</v>
      </c>
      <c r="DX344" s="9">
        <f>VLOOKUP($C344, Table3[#All], 75, 0)</f>
        <v>0</v>
      </c>
      <c r="DY344" s="12">
        <f t="shared" si="302"/>
        <v>2</v>
      </c>
      <c r="DZ344" s="11"/>
      <c r="EA344" s="9">
        <f>VLOOKUP($C344, Table3[#All], 76, 0)</f>
        <v>1</v>
      </c>
      <c r="EB344" s="9">
        <f>VLOOKUP($C344, Table3[#All], 77, 0)</f>
        <v>0</v>
      </c>
      <c r="EC344" s="9">
        <f>VLOOKUP($C344, Table3[#All], 78, 0)</f>
        <v>0</v>
      </c>
      <c r="ED344" s="9">
        <f>VLOOKUP($C344, Table3[#All], 79, 0)</f>
        <v>0</v>
      </c>
      <c r="EE344" s="9">
        <f>VLOOKUP($C344, Table3[#All], 80, 0)</f>
        <v>0</v>
      </c>
      <c r="EF344" s="10">
        <f t="shared" si="314"/>
        <v>1</v>
      </c>
      <c r="EG344" s="9"/>
      <c r="EH344" s="9">
        <f>VLOOKUP($C344, Table3[#All], 81, 0)</f>
        <v>1</v>
      </c>
      <c r="EI344" s="9">
        <f>VLOOKUP($C344, Table3[#All], 82, 0)</f>
        <v>0</v>
      </c>
      <c r="EJ344" s="9">
        <f>VLOOKUP($C344, Table3[#All], 83, 0)</f>
        <v>0</v>
      </c>
      <c r="EK344" s="9">
        <f>VLOOKUP($C344, Table3[#All], 84, 0)</f>
        <v>0</v>
      </c>
      <c r="EL344" s="9">
        <f>VLOOKUP($C344, Table3[#All], 85, 0)</f>
        <v>0</v>
      </c>
      <c r="EM344" s="14">
        <f t="shared" si="315"/>
        <v>1</v>
      </c>
      <c r="EN344" s="11"/>
      <c r="EO344" s="9">
        <f>VLOOKUP($C344, Table3[#All], 86, 0)</f>
        <v>1</v>
      </c>
      <c r="EP344" s="9"/>
      <c r="EQ344" s="9">
        <f>VLOOKUP($C344, Table3[#All], 87, 0)</f>
        <v>0</v>
      </c>
      <c r="ER344" s="9"/>
      <c r="ES344" s="9"/>
      <c r="ET344" s="14">
        <f t="shared" si="316"/>
        <v>1</v>
      </c>
      <c r="EU344" s="11"/>
      <c r="EV344" s="9">
        <f>VLOOKUP($C344, Table3[#All], 88, 0)</f>
        <v>1</v>
      </c>
      <c r="EW344" s="9">
        <f>VLOOKUP($C344, Table3[#All], 89, 0)</f>
        <v>0</v>
      </c>
      <c r="EX344" s="9">
        <f>VLOOKUP($C344, Table3[#All], 90, 0)</f>
        <v>0</v>
      </c>
      <c r="EY344" s="9">
        <f>VLOOKUP($C344, Table3[#All], 91, 0)</f>
        <v>0</v>
      </c>
      <c r="EZ344" s="9">
        <f>VLOOKUP($C344, Table3[#All], 92, 0)</f>
        <v>0</v>
      </c>
      <c r="FA344" s="12">
        <f t="shared" si="317"/>
        <v>1</v>
      </c>
      <c r="FB344" s="11"/>
      <c r="FC344" s="9">
        <f>VLOOKUP($C344, Table3[#All], 93, 0)</f>
        <v>0</v>
      </c>
      <c r="FD344" s="9">
        <f>VLOOKUP($C344, Table3[#All], 94, 0)</f>
        <v>0</v>
      </c>
      <c r="FE344" s="9">
        <f>VLOOKUP($C344, Table3[#All], 95, 0)</f>
        <v>1</v>
      </c>
      <c r="FF344" s="9">
        <f>VLOOKUP($C344, Table3[#All], 96, 0)</f>
        <v>0</v>
      </c>
      <c r="FG344" s="9"/>
      <c r="FH344" s="10">
        <f t="shared" si="318"/>
        <v>3</v>
      </c>
      <c r="FI344" s="11"/>
      <c r="FJ344" s="9">
        <f>VLOOKUP($C344, Table3[#All], 97, 0)</f>
        <v>0</v>
      </c>
      <c r="FK344" s="9">
        <f>VLOOKUP($C344, Table3[#All], 98, 0)</f>
        <v>0</v>
      </c>
      <c r="FL344" s="9">
        <f>VLOOKUP($C344, Table3[#All], 99, 0)</f>
        <v>0</v>
      </c>
      <c r="FM344" s="9">
        <f>VLOOKUP($C344, Table3[#All], 100, 0)</f>
        <v>0</v>
      </c>
      <c r="FN344" s="9">
        <f>VLOOKUP($C344, Table3[#All], 101, 0)</f>
        <v>1</v>
      </c>
      <c r="FO344" s="14">
        <f t="shared" si="319"/>
        <v>5</v>
      </c>
      <c r="FP344" s="11"/>
      <c r="FQ344" s="9">
        <f>VLOOKUP($C344, Table3[#All], 102, 0)</f>
        <v>1</v>
      </c>
      <c r="FR344" s="9">
        <f>VLOOKUP($C344, Table3[#All], 103, 0)</f>
        <v>0</v>
      </c>
      <c r="FS344" s="9">
        <f>VLOOKUP($C344, Table3[#All], 104, 0)</f>
        <v>0</v>
      </c>
      <c r="FT344" s="9">
        <f>VLOOKUP($C344, Table3[#All], 105, 0)</f>
        <v>0</v>
      </c>
      <c r="FU344" s="9">
        <v>0</v>
      </c>
      <c r="FV344" s="10">
        <f t="shared" si="320"/>
        <v>1</v>
      </c>
      <c r="FW344" s="11"/>
      <c r="FX344" s="9">
        <f>VLOOKUP($C344, Table3[#All], 106, 0)</f>
        <v>0.1143</v>
      </c>
      <c r="FY344" s="9"/>
      <c r="FZ344" s="9">
        <f>VLOOKUP($C344, Table3[#All], 107, 0)</f>
        <v>0.88569999999999993</v>
      </c>
      <c r="GA344" s="9">
        <f>VLOOKUP($C344, Table3[#All], 108, 0)</f>
        <v>0</v>
      </c>
      <c r="GB344" s="9"/>
      <c r="GC344" s="10">
        <f t="shared" si="337"/>
        <v>3</v>
      </c>
      <c r="GD344" s="81"/>
      <c r="GE344" s="9">
        <f>VLOOKUP($C344, Table3[#All], 109, 0)</f>
        <v>0</v>
      </c>
      <c r="GF344" s="9">
        <f>VLOOKUP($C344, Table3[#All], 110, 0)</f>
        <v>0</v>
      </c>
      <c r="GG344" s="9">
        <f>VLOOKUP($C344, Table3[#All], 111, 0)</f>
        <v>0</v>
      </c>
      <c r="GH344" s="9"/>
      <c r="GI344" s="9">
        <f>VLOOKUP($C344, Table3[#All], 112, 0)</f>
        <v>0</v>
      </c>
      <c r="GJ344" s="12" t="str">
        <f t="shared" si="321"/>
        <v>N/A</v>
      </c>
      <c r="GK344" s="11"/>
      <c r="GL344" s="9">
        <f>VLOOKUP($C344, Table3[#All], 113, 0)</f>
        <v>0</v>
      </c>
      <c r="GM344" s="9">
        <f>VLOOKUP($C344, Table3[#All], 114, 0)</f>
        <v>0</v>
      </c>
      <c r="GN344" s="9">
        <f>VLOOKUP($C344, Table3[#All], 115, 0)</f>
        <v>0</v>
      </c>
      <c r="GO344" s="9">
        <f>VLOOKUP($C344, Table3[#All], 116, 0)</f>
        <v>1</v>
      </c>
      <c r="GP344" s="9"/>
      <c r="GQ344" s="10">
        <f t="shared" si="322"/>
        <v>4</v>
      </c>
      <c r="GR344" s="11"/>
      <c r="GS344" s="9">
        <f>VLOOKUP($C344, Table2[#All], 3, 0)</f>
        <v>0</v>
      </c>
      <c r="GT344" s="9">
        <f>VLOOKUP($C344, Table2[#All], 4, 0)</f>
        <v>0</v>
      </c>
      <c r="GU344" s="9">
        <f>VLOOKUP($C344, Table2[#All], 5, 0)</f>
        <v>1</v>
      </c>
      <c r="GV344" s="9">
        <f>VLOOKUP($C344, Table2[#All], 6, 0)</f>
        <v>0</v>
      </c>
      <c r="GW344" s="9">
        <f>VLOOKUP($C344, Table2[#All], 7, 0)</f>
        <v>0</v>
      </c>
      <c r="GX344" s="10">
        <f t="shared" si="323"/>
        <v>3</v>
      </c>
      <c r="GY344" s="11"/>
      <c r="GZ344" s="9">
        <v>0</v>
      </c>
      <c r="HA344" s="9">
        <v>0</v>
      </c>
      <c r="HB344" s="9">
        <v>1</v>
      </c>
      <c r="HC344" s="9">
        <v>0</v>
      </c>
      <c r="HD344" s="9"/>
      <c r="HE344" s="10">
        <f t="shared" si="324"/>
        <v>3</v>
      </c>
      <c r="HF344" s="11"/>
      <c r="HG344" s="9">
        <f>VLOOKUP($C344, Table5[#All], 2, 0)</f>
        <v>0</v>
      </c>
      <c r="HH344" s="9">
        <f>VLOOKUP($C344, Table5[#All], 3, 0)</f>
        <v>0</v>
      </c>
      <c r="HI344" s="9">
        <f>VLOOKUP($C344, Table5[#All], 4, 0)</f>
        <v>0</v>
      </c>
      <c r="HJ344" s="9">
        <f>VLOOKUP($C344, Table5[#All], 5, 0)</f>
        <v>0</v>
      </c>
      <c r="HK344" s="9">
        <f>VLOOKUP($C344, Table5[#All], 6, 0)</f>
        <v>1</v>
      </c>
      <c r="HL344" s="10">
        <f t="shared" si="325"/>
        <v>5</v>
      </c>
      <c r="HM344" s="11"/>
      <c r="HN344" s="9">
        <f>VLOOKUP($C344, Table5[#All], 7, 0)</f>
        <v>0</v>
      </c>
      <c r="HO344" s="9">
        <f>VLOOKUP($C344, Table5[#All], 8, 0)</f>
        <v>1</v>
      </c>
      <c r="HP344" s="9">
        <f>VLOOKUP($C344, Table5[#All], 9, 0)</f>
        <v>0</v>
      </c>
      <c r="HQ344" s="9">
        <f>VLOOKUP($C344, Table5[#All], 10, 0)</f>
        <v>0</v>
      </c>
      <c r="HR344" s="9">
        <f>VLOOKUP($C344, Table5[#All], 11, 0)</f>
        <v>0</v>
      </c>
      <c r="HS344" s="10">
        <f t="shared" si="326"/>
        <v>2</v>
      </c>
      <c r="HT344" s="11"/>
      <c r="HU344" s="9">
        <f>VLOOKUP($C344, Table5[#All], 12, 0)</f>
        <v>1</v>
      </c>
      <c r="HV344" s="9">
        <f>VLOOKUP($C344, Table5[#All], 13, 0)</f>
        <v>0</v>
      </c>
      <c r="HW344" s="9">
        <f>VLOOKUP($C344, Table5[#All], 14, 0)</f>
        <v>0</v>
      </c>
      <c r="HX344" s="9">
        <f>VLOOKUP($C344, Table5[#All], 15, 0)</f>
        <v>0</v>
      </c>
      <c r="HY344" s="9">
        <f>VLOOKUP($C344, Table5[#All], 16, 0)</f>
        <v>0</v>
      </c>
      <c r="HZ344" s="10">
        <f t="shared" si="327"/>
        <v>1</v>
      </c>
      <c r="IA344" s="11"/>
      <c r="IB344" s="9">
        <f>VLOOKUP($C344, Table5[#All], 17, 0)</f>
        <v>1</v>
      </c>
      <c r="IC344" s="9">
        <f>VLOOKUP($C344, Table5[#All], 18, 0)</f>
        <v>0</v>
      </c>
      <c r="ID344" s="9">
        <f>VLOOKUP($C344, Table5[#All], 19, 0)</f>
        <v>0</v>
      </c>
      <c r="IE344" s="9">
        <f>VLOOKUP($C344, Table5[#All], 20, 0)</f>
        <v>0</v>
      </c>
      <c r="IF344" s="9">
        <f>VLOOKUP($C344, Table5[#All], 21, 0)</f>
        <v>0</v>
      </c>
      <c r="IG344" s="10">
        <f t="shared" si="328"/>
        <v>1</v>
      </c>
      <c r="IH344" s="11"/>
      <c r="II344" s="9">
        <f>VLOOKUP($C344, Table5[#All], 22, 0)</f>
        <v>1</v>
      </c>
      <c r="IJ344" s="9">
        <f>VLOOKUP($C344, Table5[#All], 23, 0)</f>
        <v>0</v>
      </c>
      <c r="IK344" s="9">
        <f>VLOOKUP($C344, Table5[#All], 24, 0)</f>
        <v>0</v>
      </c>
      <c r="IL344" s="9">
        <f>VLOOKUP($C344, Table5[#All], 25, 0)</f>
        <v>0</v>
      </c>
      <c r="IM344" s="9">
        <f>VLOOKUP($C344, Table5[#All], 26, 0)</f>
        <v>0</v>
      </c>
      <c r="IN344" s="10">
        <f t="shared" si="329"/>
        <v>1</v>
      </c>
      <c r="IO344" s="11"/>
      <c r="IP344" s="9">
        <v>1</v>
      </c>
      <c r="IQ344" s="9">
        <v>0</v>
      </c>
      <c r="IR344" s="9">
        <v>0</v>
      </c>
      <c r="IS344" s="9">
        <v>0</v>
      </c>
      <c r="IT344" s="9">
        <v>0</v>
      </c>
      <c r="IU344" s="10">
        <f t="shared" si="330"/>
        <v>1</v>
      </c>
      <c r="IV344" s="82"/>
    </row>
    <row r="345" spans="1:256" ht="16.3" thickTop="1" thickBot="1" x14ac:dyDescent="0.35">
      <c r="A345" s="16" t="s">
        <v>831</v>
      </c>
      <c r="B345" s="16" t="s">
        <v>840</v>
      </c>
      <c r="C345" s="16" t="s">
        <v>841</v>
      </c>
      <c r="D345" s="11"/>
      <c r="E345" s="9">
        <f>VLOOKUP($C345, Table3[#All], 2, 0)</f>
        <v>0</v>
      </c>
      <c r="F345" s="9"/>
      <c r="G345" s="9">
        <f>VLOOKUP($C345, Table3[#All], 3, 0)</f>
        <v>0.4118</v>
      </c>
      <c r="H345" s="9">
        <f>VLOOKUP($C345, Table3[#All], 4, 0)</f>
        <v>0.47060000000000002</v>
      </c>
      <c r="I345" s="9">
        <f>VLOOKUP($C345, Table3[#All], 5, 0)</f>
        <v>0.1176</v>
      </c>
      <c r="J345" s="10">
        <f t="shared" si="331"/>
        <v>4</v>
      </c>
      <c r="K345" s="11"/>
      <c r="L345" s="9">
        <f>VLOOKUP($C345, Table3[#All], 6, 0)</f>
        <v>0</v>
      </c>
      <c r="M345" s="9"/>
      <c r="N345" s="9">
        <f>VLOOKUP($C345, Table3[#All], 7, 0)</f>
        <v>0</v>
      </c>
      <c r="O345" s="9">
        <f>VLOOKUP($C345, Table3[#All], 8, 0)</f>
        <v>1</v>
      </c>
      <c r="P345" s="9">
        <f>VLOOKUP($C345, Table3[#All], 9, 0)</f>
        <v>0</v>
      </c>
      <c r="Q345" s="10">
        <f t="shared" si="332"/>
        <v>4</v>
      </c>
      <c r="R345" s="11"/>
      <c r="S345" s="9">
        <f>VLOOKUP($C345, Table3[#All], 10, 0)</f>
        <v>0</v>
      </c>
      <c r="T345" s="9">
        <f>VLOOKUP($C345, Table3[#All], 11, 0)</f>
        <v>0</v>
      </c>
      <c r="U345" s="9">
        <f>VLOOKUP($C345, Table3[#All], 12, 0)</f>
        <v>0.23530000000000001</v>
      </c>
      <c r="V345" s="9">
        <f>VLOOKUP($C345, Table3[#All], 13, 0)</f>
        <v>0.76469999999999994</v>
      </c>
      <c r="W345" s="9">
        <f>VLOOKUP($C345, Table3[#All], 14, 0)</f>
        <v>0</v>
      </c>
      <c r="X345" s="10">
        <f t="shared" si="333"/>
        <v>4</v>
      </c>
      <c r="Y345" s="11"/>
      <c r="Z345" s="9">
        <f>VLOOKUP($C345, Table3[#All], 15, 0)</f>
        <v>0</v>
      </c>
      <c r="AA345" s="9">
        <f>VLOOKUP($C345, Table3[#All], 16, 0)</f>
        <v>0</v>
      </c>
      <c r="AB345" s="9">
        <f>VLOOKUP($C345, Table3[#All], 17, 0)</f>
        <v>0.17649999999999999</v>
      </c>
      <c r="AC345" s="9">
        <f>VLOOKUP($C345, Table3[#All], 18, 0)</f>
        <v>0.8234999999999999</v>
      </c>
      <c r="AD345" s="9">
        <f>VLOOKUP($C345, Table3[#All], 19, 0)</f>
        <v>0</v>
      </c>
      <c r="AE345" s="10">
        <f t="shared" si="303"/>
        <v>4</v>
      </c>
      <c r="AF345" s="11"/>
      <c r="AG345" s="9">
        <f>VLOOKUP($C345, Table3[#All], 20, 0)</f>
        <v>5.8799999999999998E-2</v>
      </c>
      <c r="AH345" s="9">
        <f>VLOOKUP($C345, Table3[#All], 21, 0)</f>
        <v>0.47060000000000002</v>
      </c>
      <c r="AI345" s="9">
        <f>VLOOKUP($C345, Table3[#All], 22, 0)</f>
        <v>0.47060000000000002</v>
      </c>
      <c r="AJ345" s="9"/>
      <c r="AK345" s="9"/>
      <c r="AL345" s="10">
        <f t="shared" si="304"/>
        <v>3</v>
      </c>
      <c r="AM345" s="11"/>
      <c r="AN345" s="9">
        <f>VLOOKUP($C345, Table3[#All], 23, 0)</f>
        <v>0</v>
      </c>
      <c r="AO345" s="9">
        <f>VLOOKUP($C345, Table3[#All], 24, 0)</f>
        <v>1</v>
      </c>
      <c r="AP345" s="9">
        <f>VLOOKUP($C345, Table3[#All], 25, 0)</f>
        <v>0</v>
      </c>
      <c r="AQ345" s="9">
        <f>VLOOKUP($C345, Table3[#All], 26, 0)</f>
        <v>0</v>
      </c>
      <c r="AR345" s="9"/>
      <c r="AS345" s="12">
        <f t="shared" si="305"/>
        <v>2</v>
      </c>
      <c r="AT345" s="11"/>
      <c r="AU345" s="9">
        <f>VLOOKUP($C345, Table3[#All], 27, 0)</f>
        <v>0.4118</v>
      </c>
      <c r="AV345" s="9">
        <f>VLOOKUP($C345, Table3[#All], 28, 0)</f>
        <v>0.1176</v>
      </c>
      <c r="AW345" s="9">
        <f>VLOOKUP($C345, Table3[#All], 29, 0)</f>
        <v>0.47060000000000002</v>
      </c>
      <c r="AX345" s="9"/>
      <c r="AY345" s="9"/>
      <c r="AZ345" s="10">
        <f t="shared" si="334"/>
        <v>3</v>
      </c>
      <c r="BA345" s="11"/>
      <c r="BB345" s="9">
        <f>VLOOKUP($C345, Table3[#All], 30, 0)</f>
        <v>0.17649999999999999</v>
      </c>
      <c r="BC345" s="9">
        <f>VLOOKUP($C345, Table3[#All], 31, 0)</f>
        <v>0.47060000000000002</v>
      </c>
      <c r="BD345" s="9">
        <f>VLOOKUP($C345, Table3[#All], 32, 0)</f>
        <v>0.35289999999999999</v>
      </c>
      <c r="BE345" s="9">
        <f>VLOOKUP($C345, Table3[#All], 33, 0)</f>
        <v>0</v>
      </c>
      <c r="BF345" s="9"/>
      <c r="BG345" s="10">
        <f t="shared" si="335"/>
        <v>3</v>
      </c>
      <c r="BH345" s="81"/>
      <c r="BI345" s="9">
        <f>VLOOKUP($C345, Table3[#All], 34, 0)</f>
        <v>0</v>
      </c>
      <c r="BJ345" s="9">
        <f>VLOOKUP($C345, Table3[#All], 35, 0)</f>
        <v>0</v>
      </c>
      <c r="BK345" s="9">
        <f>VLOOKUP($C345, Table3[#All], 36, 0)</f>
        <v>0</v>
      </c>
      <c r="BL345" s="9">
        <f>VLOOKUP($C345, Table3[#All], 37, 0)</f>
        <v>0</v>
      </c>
      <c r="BM345" s="9">
        <f>VLOOKUP($C345, Table3[#All], 38, 0)</f>
        <v>0</v>
      </c>
      <c r="BN345" s="10" t="str">
        <f t="shared" si="336"/>
        <v>N/A</v>
      </c>
      <c r="BO345" s="11"/>
      <c r="BP345" s="9">
        <f>VLOOKUP($C345, Table3[#All], 39, 0)</f>
        <v>1</v>
      </c>
      <c r="BQ345" s="9">
        <f>VLOOKUP($C345, Table3[#All], 40, 0)</f>
        <v>0</v>
      </c>
      <c r="BR345" s="9">
        <f>VLOOKUP($C345, Table3[#All], 41, 0)</f>
        <v>0</v>
      </c>
      <c r="BS345" s="9">
        <f>VLOOKUP($C345, Table3[#All], 42, 0)</f>
        <v>0</v>
      </c>
      <c r="BT345" s="9"/>
      <c r="BU345" s="10">
        <f t="shared" si="306"/>
        <v>1</v>
      </c>
      <c r="BV345" s="11"/>
      <c r="BW345" s="9">
        <f>VLOOKUP($C345, Table3[#All], 43, 0)</f>
        <v>0.29410000000000003</v>
      </c>
      <c r="BX345" s="9">
        <f>VLOOKUP($C345, Table3[#All], 44, 0)</f>
        <v>0.70590000000000008</v>
      </c>
      <c r="BY345" s="9">
        <f>VLOOKUP($C345, Table3[#All], 45, 0)</f>
        <v>0</v>
      </c>
      <c r="BZ345" s="9"/>
      <c r="CA345" s="9"/>
      <c r="CB345" s="10">
        <f t="shared" si="307"/>
        <v>2</v>
      </c>
      <c r="CC345" s="81"/>
      <c r="CD345" s="9">
        <f>VLOOKUP($C345, Table3[#All], 46, 0)</f>
        <v>1</v>
      </c>
      <c r="CE345" s="9">
        <f>VLOOKUP($C345, Table3[#All], 47, 0)</f>
        <v>0</v>
      </c>
      <c r="CF345" s="9">
        <f>VLOOKUP($C345, Table3[#All], 48, 0)</f>
        <v>0</v>
      </c>
      <c r="CG345" s="9">
        <f>VLOOKUP($C345, Table3[#All], 49, 0)</f>
        <v>0</v>
      </c>
      <c r="CH345" s="9">
        <f>VLOOKUP($C345, Table3[#All], 50, 0)</f>
        <v>0</v>
      </c>
      <c r="CI345" s="12">
        <f t="shared" si="308"/>
        <v>1</v>
      </c>
      <c r="CJ345" s="13"/>
      <c r="CK345" s="9">
        <f>VLOOKUP($C345, Table3[#All], 51, 0)</f>
        <v>0.35289999999999999</v>
      </c>
      <c r="CL345" s="9">
        <f>VLOOKUP($C345, Table3[#All], 52, 0)</f>
        <v>0.1176</v>
      </c>
      <c r="CM345" s="9">
        <f>VLOOKUP($C345, Table3[#All], 53, 0)</f>
        <v>0.52939999999999998</v>
      </c>
      <c r="CN345" s="9">
        <f>VLOOKUP($C345, Table3[#All], 54, 0)</f>
        <v>0</v>
      </c>
      <c r="CO345" s="9"/>
      <c r="CP345" s="10">
        <f t="shared" si="309"/>
        <v>3</v>
      </c>
      <c r="CQ345" s="11"/>
      <c r="CR345" s="9">
        <f>VLOOKUP($C345, Table3[#All], 55, 0)</f>
        <v>0.23530000000000001</v>
      </c>
      <c r="CS345" s="9">
        <f>VLOOKUP($C345, Table3[#All], 56, 0)</f>
        <v>0.76469999999999994</v>
      </c>
      <c r="CT345" s="9">
        <f>VLOOKUP($C345, Table3[#All], 57, 0)</f>
        <v>0</v>
      </c>
      <c r="CU345" s="9">
        <f>VLOOKUP($C345, Table3[#All], 58, 0)</f>
        <v>0</v>
      </c>
      <c r="CV345" s="9">
        <f>VLOOKUP($C345, Table3[#All], 59, 0)</f>
        <v>0</v>
      </c>
      <c r="CW345" s="14">
        <f t="shared" si="310"/>
        <v>2</v>
      </c>
      <c r="CX345" s="81"/>
      <c r="CY345" s="9">
        <f>VLOOKUP($C345, Table3[#All], 60, 0)</f>
        <v>0.1176</v>
      </c>
      <c r="CZ345" s="9">
        <f>VLOOKUP($C345, Table3[#All], 61, 0)</f>
        <v>0.4118</v>
      </c>
      <c r="DA345" s="9">
        <f>VLOOKUP($C345, Table3[#All], 62, 0)</f>
        <v>0.47060000000000002</v>
      </c>
      <c r="DB345" s="9">
        <f>VLOOKUP($C345, Table3[#All], 63, 0)</f>
        <v>0</v>
      </c>
      <c r="DC345" s="9">
        <f>VLOOKUP($C345, Table3[#All], 64, 0)</f>
        <v>0</v>
      </c>
      <c r="DD345" s="10">
        <f t="shared" si="311"/>
        <v>3</v>
      </c>
      <c r="DE345" s="11"/>
      <c r="DF345" s="9">
        <f>VLOOKUP($C345, Table3[#All], 65, 0)</f>
        <v>0.1176</v>
      </c>
      <c r="DG345" s="9"/>
      <c r="DH345" s="9">
        <f>VLOOKUP($C345, Table3[#All], 66, 0)</f>
        <v>0.17649999999999999</v>
      </c>
      <c r="DI345" s="9"/>
      <c r="DJ345" s="9">
        <f>VLOOKUP($C345, Table3[#All], 67, 0)</f>
        <v>0.70590000000000008</v>
      </c>
      <c r="DK345" s="14">
        <f t="shared" si="312"/>
        <v>5</v>
      </c>
      <c r="DL345" s="11"/>
      <c r="DM345" s="9">
        <f>VLOOKUP($C345, Table3[#All], 68, 0)</f>
        <v>0.52939999999999998</v>
      </c>
      <c r="DN345" s="9"/>
      <c r="DO345" s="9">
        <f>VLOOKUP($C345, Table3[#All], 69, 0)</f>
        <v>0.4118</v>
      </c>
      <c r="DP345" s="9">
        <f>VLOOKUP($C345, Table3[#All], 70, 0)</f>
        <v>5.8799999999999998E-2</v>
      </c>
      <c r="DQ345" s="9"/>
      <c r="DR345" s="14">
        <f t="shared" si="313"/>
        <v>3</v>
      </c>
      <c r="DS345" s="11"/>
      <c r="DT345" s="9">
        <f>VLOOKUP($C345, Table3[#All], 71, 0)</f>
        <v>0.47060000000000002</v>
      </c>
      <c r="DU345" s="9">
        <f>VLOOKUP($C345, Table3[#All], 72, 0)</f>
        <v>5.8799999999999998E-2</v>
      </c>
      <c r="DV345" s="9">
        <f>VLOOKUP($C345, Table3[#All], 73, 0)</f>
        <v>0.47060000000000002</v>
      </c>
      <c r="DW345" s="9">
        <f>VLOOKUP($C345, Table3[#All], 74, 0)</f>
        <v>0</v>
      </c>
      <c r="DX345" s="9">
        <f>VLOOKUP($C345, Table3[#All], 75, 0)</f>
        <v>0</v>
      </c>
      <c r="DY345" s="12">
        <f t="shared" si="302"/>
        <v>3</v>
      </c>
      <c r="DZ345" s="11"/>
      <c r="EA345" s="9">
        <f>VLOOKUP($C345, Table3[#All], 76, 0)</f>
        <v>1</v>
      </c>
      <c r="EB345" s="9">
        <f>VLOOKUP($C345, Table3[#All], 77, 0)</f>
        <v>0</v>
      </c>
      <c r="EC345" s="9">
        <f>VLOOKUP($C345, Table3[#All], 78, 0)</f>
        <v>0</v>
      </c>
      <c r="ED345" s="9">
        <f>VLOOKUP($C345, Table3[#All], 79, 0)</f>
        <v>0</v>
      </c>
      <c r="EE345" s="9">
        <f>VLOOKUP($C345, Table3[#All], 80, 0)</f>
        <v>0</v>
      </c>
      <c r="EF345" s="10">
        <f t="shared" si="314"/>
        <v>1</v>
      </c>
      <c r="EG345" s="9"/>
      <c r="EH345" s="9">
        <f>VLOOKUP($C345, Table3[#All], 81, 0)</f>
        <v>0</v>
      </c>
      <c r="EI345" s="9">
        <f>VLOOKUP($C345, Table3[#All], 82, 0)</f>
        <v>0</v>
      </c>
      <c r="EJ345" s="9">
        <f>VLOOKUP($C345, Table3[#All], 83, 0)</f>
        <v>0</v>
      </c>
      <c r="EK345" s="9">
        <f>VLOOKUP($C345, Table3[#All], 84, 0)</f>
        <v>1</v>
      </c>
      <c r="EL345" s="9">
        <f>VLOOKUP($C345, Table3[#All], 85, 0)</f>
        <v>0</v>
      </c>
      <c r="EM345" s="14">
        <f t="shared" si="315"/>
        <v>4</v>
      </c>
      <c r="EN345" s="11"/>
      <c r="EO345" s="9">
        <f>VLOOKUP($C345, Table3[#All], 86, 0)</f>
        <v>1</v>
      </c>
      <c r="EP345" s="9"/>
      <c r="EQ345" s="9">
        <f>VLOOKUP($C345, Table3[#All], 87, 0)</f>
        <v>0</v>
      </c>
      <c r="ER345" s="9"/>
      <c r="ES345" s="9"/>
      <c r="ET345" s="14">
        <f t="shared" si="316"/>
        <v>1</v>
      </c>
      <c r="EU345" s="11"/>
      <c r="EV345" s="9">
        <f>VLOOKUP($C345, Table3[#All], 88, 0)</f>
        <v>1</v>
      </c>
      <c r="EW345" s="9">
        <f>VLOOKUP($C345, Table3[#All], 89, 0)</f>
        <v>0</v>
      </c>
      <c r="EX345" s="9">
        <f>VLOOKUP($C345, Table3[#All], 90, 0)</f>
        <v>0</v>
      </c>
      <c r="EY345" s="9">
        <f>VLOOKUP($C345, Table3[#All], 91, 0)</f>
        <v>0</v>
      </c>
      <c r="EZ345" s="9">
        <f>VLOOKUP($C345, Table3[#All], 92, 0)</f>
        <v>0</v>
      </c>
      <c r="FA345" s="12">
        <f t="shared" si="317"/>
        <v>1</v>
      </c>
      <c r="FB345" s="11"/>
      <c r="FC345" s="9">
        <f>VLOOKUP($C345, Table3[#All], 93, 0)</f>
        <v>0</v>
      </c>
      <c r="FD345" s="9">
        <f>VLOOKUP($C345, Table3[#All], 94, 0)</f>
        <v>0</v>
      </c>
      <c r="FE345" s="9">
        <f>VLOOKUP($C345, Table3[#All], 95, 0)</f>
        <v>1</v>
      </c>
      <c r="FF345" s="9">
        <f>VLOOKUP($C345, Table3[#All], 96, 0)</f>
        <v>0</v>
      </c>
      <c r="FG345" s="9"/>
      <c r="FH345" s="10">
        <f t="shared" si="318"/>
        <v>3</v>
      </c>
      <c r="FI345" s="11"/>
      <c r="FJ345" s="9">
        <f>VLOOKUP($C345, Table3[#All], 97, 0)</f>
        <v>0</v>
      </c>
      <c r="FK345" s="9">
        <f>VLOOKUP($C345, Table3[#All], 98, 0)</f>
        <v>0</v>
      </c>
      <c r="FL345" s="9">
        <f>VLOOKUP($C345, Table3[#All], 99, 0)</f>
        <v>0</v>
      </c>
      <c r="FM345" s="9">
        <f>VLOOKUP($C345, Table3[#All], 100, 0)</f>
        <v>1</v>
      </c>
      <c r="FN345" s="9">
        <f>VLOOKUP($C345, Table3[#All], 101, 0)</f>
        <v>0</v>
      </c>
      <c r="FO345" s="14">
        <f t="shared" si="319"/>
        <v>4</v>
      </c>
      <c r="FP345" s="11"/>
      <c r="FQ345" s="9">
        <f>VLOOKUP($C345, Table3[#All], 102, 0)</f>
        <v>0.23530000000000001</v>
      </c>
      <c r="FR345" s="9">
        <f>VLOOKUP($C345, Table3[#All], 103, 0)</f>
        <v>0.76469999999999994</v>
      </c>
      <c r="FS345" s="9">
        <f>VLOOKUP($C345, Table3[#All], 104, 0)</f>
        <v>0</v>
      </c>
      <c r="FT345" s="9">
        <f>VLOOKUP($C345, Table3[#All], 105, 0)</f>
        <v>0</v>
      </c>
      <c r="FU345" s="9">
        <v>0</v>
      </c>
      <c r="FV345" s="10">
        <f t="shared" si="320"/>
        <v>2</v>
      </c>
      <c r="FW345" s="11"/>
      <c r="FX345" s="9">
        <f>VLOOKUP($C345, Table3[#All], 106, 0)</f>
        <v>0.17649999999999999</v>
      </c>
      <c r="FY345" s="9"/>
      <c r="FZ345" s="9">
        <f>VLOOKUP($C345, Table3[#All], 107, 0)</f>
        <v>0.8234999999999999</v>
      </c>
      <c r="GA345" s="9">
        <f>VLOOKUP($C345, Table3[#All], 108, 0)</f>
        <v>0</v>
      </c>
      <c r="GB345" s="9"/>
      <c r="GC345" s="10">
        <f t="shared" si="337"/>
        <v>3</v>
      </c>
      <c r="GD345" s="81"/>
      <c r="GE345" s="9">
        <f>VLOOKUP($C345, Table3[#All], 109, 0)</f>
        <v>0</v>
      </c>
      <c r="GF345" s="9">
        <f>VLOOKUP($C345, Table3[#All], 110, 0)</f>
        <v>0</v>
      </c>
      <c r="GG345" s="9">
        <f>VLOOKUP($C345, Table3[#All], 111, 0)</f>
        <v>0</v>
      </c>
      <c r="GH345" s="9"/>
      <c r="GI345" s="9">
        <f>VLOOKUP($C345, Table3[#All], 112, 0)</f>
        <v>0</v>
      </c>
      <c r="GJ345" s="12" t="str">
        <f t="shared" si="321"/>
        <v>N/A</v>
      </c>
      <c r="GK345" s="11"/>
      <c r="GL345" s="9">
        <f>VLOOKUP($C345, Table3[#All], 113, 0)</f>
        <v>0</v>
      </c>
      <c r="GM345" s="9">
        <f>VLOOKUP($C345, Table3[#All], 114, 0)</f>
        <v>0.1176</v>
      </c>
      <c r="GN345" s="9">
        <f>VLOOKUP($C345, Table3[#All], 115, 0)</f>
        <v>0.17649999999999999</v>
      </c>
      <c r="GO345" s="9">
        <f>VLOOKUP($C345, Table3[#All], 116, 0)</f>
        <v>0.70590000000000008</v>
      </c>
      <c r="GP345" s="9"/>
      <c r="GQ345" s="10">
        <f t="shared" si="322"/>
        <v>4</v>
      </c>
      <c r="GR345" s="11"/>
      <c r="GS345" s="9">
        <f>VLOOKUP($C345, Table2[#All], 3, 0)</f>
        <v>0</v>
      </c>
      <c r="GT345" s="9">
        <f>VLOOKUP($C345, Table2[#All], 4, 0)</f>
        <v>0</v>
      </c>
      <c r="GU345" s="9">
        <f>VLOOKUP($C345, Table2[#All], 5, 0)</f>
        <v>1</v>
      </c>
      <c r="GV345" s="9">
        <f>VLOOKUP($C345, Table2[#All], 6, 0)</f>
        <v>0</v>
      </c>
      <c r="GW345" s="9">
        <f>VLOOKUP($C345, Table2[#All], 7, 0)</f>
        <v>0</v>
      </c>
      <c r="GX345" s="10">
        <f t="shared" si="323"/>
        <v>3</v>
      </c>
      <c r="GY345" s="11"/>
      <c r="GZ345" s="9">
        <v>0</v>
      </c>
      <c r="HA345" s="9">
        <v>0</v>
      </c>
      <c r="HB345" s="9">
        <v>1</v>
      </c>
      <c r="HC345" s="9">
        <v>0</v>
      </c>
      <c r="HD345" s="9"/>
      <c r="HE345" s="10">
        <f t="shared" si="324"/>
        <v>3</v>
      </c>
      <c r="HF345" s="11"/>
      <c r="HG345" s="9">
        <f>VLOOKUP($C345, Table5[#All], 2, 0)</f>
        <v>0</v>
      </c>
      <c r="HH345" s="9">
        <f>VLOOKUP($C345, Table5[#All], 3, 0)</f>
        <v>0</v>
      </c>
      <c r="HI345" s="9">
        <f>VLOOKUP($C345, Table5[#All], 4, 0)</f>
        <v>1</v>
      </c>
      <c r="HJ345" s="9">
        <f>VLOOKUP($C345, Table5[#All], 5, 0)</f>
        <v>0</v>
      </c>
      <c r="HK345" s="9">
        <f>VLOOKUP($C345, Table5[#All], 6, 0)</f>
        <v>0</v>
      </c>
      <c r="HL345" s="10">
        <f t="shared" si="325"/>
        <v>3</v>
      </c>
      <c r="HM345" s="11"/>
      <c r="HN345" s="9">
        <f>VLOOKUP($C345, Table5[#All], 7, 0)</f>
        <v>1</v>
      </c>
      <c r="HO345" s="9">
        <f>VLOOKUP($C345, Table5[#All], 8, 0)</f>
        <v>0</v>
      </c>
      <c r="HP345" s="9">
        <f>VLOOKUP($C345, Table5[#All], 9, 0)</f>
        <v>0</v>
      </c>
      <c r="HQ345" s="9">
        <f>VLOOKUP($C345, Table5[#All], 10, 0)</f>
        <v>0</v>
      </c>
      <c r="HR345" s="9">
        <f>VLOOKUP($C345, Table5[#All], 11, 0)</f>
        <v>0</v>
      </c>
      <c r="HS345" s="10">
        <f t="shared" si="326"/>
        <v>1</v>
      </c>
      <c r="HT345" s="11"/>
      <c r="HU345" s="9">
        <f>VLOOKUP($C345, Table5[#All], 12, 0)</f>
        <v>0</v>
      </c>
      <c r="HV345" s="9">
        <f>VLOOKUP($C345, Table5[#All], 13, 0)</f>
        <v>1</v>
      </c>
      <c r="HW345" s="9">
        <f>VLOOKUP($C345, Table5[#All], 14, 0)</f>
        <v>0</v>
      </c>
      <c r="HX345" s="9">
        <f>VLOOKUP($C345, Table5[#All], 15, 0)</f>
        <v>0</v>
      </c>
      <c r="HY345" s="9">
        <f>VLOOKUP($C345, Table5[#All], 16, 0)</f>
        <v>0</v>
      </c>
      <c r="HZ345" s="10">
        <f t="shared" si="327"/>
        <v>2</v>
      </c>
      <c r="IA345" s="11"/>
      <c r="IB345" s="9">
        <f>VLOOKUP($C345, Table5[#All], 17, 0)</f>
        <v>0</v>
      </c>
      <c r="IC345" s="9">
        <f>VLOOKUP($C345, Table5[#All], 18, 0)</f>
        <v>1</v>
      </c>
      <c r="ID345" s="9">
        <f>VLOOKUP($C345, Table5[#All], 19, 0)</f>
        <v>0</v>
      </c>
      <c r="IE345" s="9">
        <f>VLOOKUP($C345, Table5[#All], 20, 0)</f>
        <v>0</v>
      </c>
      <c r="IF345" s="9">
        <f>VLOOKUP($C345, Table5[#All], 21, 0)</f>
        <v>0</v>
      </c>
      <c r="IG345" s="10">
        <f t="shared" si="328"/>
        <v>2</v>
      </c>
      <c r="IH345" s="11"/>
      <c r="II345" s="9">
        <f>VLOOKUP($C345, Table5[#All], 22, 0)</f>
        <v>1</v>
      </c>
      <c r="IJ345" s="9">
        <f>VLOOKUP($C345, Table5[#All], 23, 0)</f>
        <v>0</v>
      </c>
      <c r="IK345" s="9">
        <f>VLOOKUP($C345, Table5[#All], 24, 0)</f>
        <v>0</v>
      </c>
      <c r="IL345" s="9">
        <f>VLOOKUP($C345, Table5[#All], 25, 0)</f>
        <v>0</v>
      </c>
      <c r="IM345" s="9">
        <f>VLOOKUP($C345, Table5[#All], 26, 0)</f>
        <v>0</v>
      </c>
      <c r="IN345" s="10">
        <f t="shared" si="329"/>
        <v>1</v>
      </c>
      <c r="IO345" s="11"/>
      <c r="IP345" s="9">
        <v>1</v>
      </c>
      <c r="IQ345" s="9">
        <v>0</v>
      </c>
      <c r="IR345" s="9">
        <v>0</v>
      </c>
      <c r="IS345" s="9">
        <v>0</v>
      </c>
      <c r="IT345" s="9">
        <v>0</v>
      </c>
      <c r="IU345" s="10">
        <f t="shared" si="330"/>
        <v>1</v>
      </c>
      <c r="IV345" s="82"/>
    </row>
    <row r="346" spans="1:256" ht="16.3" thickTop="1" thickBot="1" x14ac:dyDescent="0.35">
      <c r="A346" s="16" t="s">
        <v>831</v>
      </c>
      <c r="B346" s="16" t="s">
        <v>842</v>
      </c>
      <c r="C346" s="16" t="s">
        <v>843</v>
      </c>
      <c r="D346" s="11"/>
      <c r="E346" s="9">
        <f>VLOOKUP($C346, Table3[#All], 2, 0)</f>
        <v>0.11109999999999999</v>
      </c>
      <c r="F346" s="9"/>
      <c r="G346" s="9">
        <f>VLOOKUP($C346, Table3[#All], 3, 0)</f>
        <v>0.11109999999999999</v>
      </c>
      <c r="H346" s="9">
        <f>VLOOKUP($C346, Table3[#All], 4, 0)</f>
        <v>0.22219999999999998</v>
      </c>
      <c r="I346" s="9">
        <f>VLOOKUP($C346, Table3[#All], 5, 0)</f>
        <v>0.55559999999999998</v>
      </c>
      <c r="J346" s="10">
        <f t="shared" si="331"/>
        <v>5</v>
      </c>
      <c r="K346" s="11"/>
      <c r="L346" s="9">
        <f>VLOOKUP($C346, Table3[#All], 6, 0)</f>
        <v>0</v>
      </c>
      <c r="M346" s="9"/>
      <c r="N346" s="9">
        <f>VLOOKUP($C346, Table3[#All], 7, 0)</f>
        <v>1</v>
      </c>
      <c r="O346" s="9">
        <f>VLOOKUP($C346, Table3[#All], 8, 0)</f>
        <v>0</v>
      </c>
      <c r="P346" s="9">
        <f>VLOOKUP($C346, Table3[#All], 9, 0)</f>
        <v>0</v>
      </c>
      <c r="Q346" s="10">
        <f t="shared" si="332"/>
        <v>3</v>
      </c>
      <c r="R346" s="11"/>
      <c r="S346" s="9">
        <f>VLOOKUP($C346, Table3[#All], 10, 0)</f>
        <v>0</v>
      </c>
      <c r="T346" s="9">
        <f>VLOOKUP($C346, Table3[#All], 11, 0)</f>
        <v>5.5599999999999997E-2</v>
      </c>
      <c r="U346" s="9">
        <f>VLOOKUP($C346, Table3[#All], 12, 0)</f>
        <v>0.11109999999999999</v>
      </c>
      <c r="V346" s="9">
        <f>VLOOKUP($C346, Table3[#All], 13, 0)</f>
        <v>0.83329999999999993</v>
      </c>
      <c r="W346" s="9">
        <f>VLOOKUP($C346, Table3[#All], 14, 0)</f>
        <v>0</v>
      </c>
      <c r="X346" s="10">
        <f t="shared" si="333"/>
        <v>4</v>
      </c>
      <c r="Y346" s="11"/>
      <c r="Z346" s="9">
        <f>VLOOKUP($C346, Table3[#All], 15, 0)</f>
        <v>0</v>
      </c>
      <c r="AA346" s="9">
        <f>VLOOKUP($C346, Table3[#All], 16, 0)</f>
        <v>5.5599999999999997E-2</v>
      </c>
      <c r="AB346" s="9">
        <f>VLOOKUP($C346, Table3[#All], 17, 0)</f>
        <v>0.27779999999999999</v>
      </c>
      <c r="AC346" s="9">
        <f>VLOOKUP($C346, Table3[#All], 18, 0)</f>
        <v>0.66670000000000007</v>
      </c>
      <c r="AD346" s="9">
        <f>VLOOKUP($C346, Table3[#All], 19, 0)</f>
        <v>0</v>
      </c>
      <c r="AE346" s="10">
        <f t="shared" si="303"/>
        <v>4</v>
      </c>
      <c r="AF346" s="11"/>
      <c r="AG346" s="9">
        <f>VLOOKUP($C346, Table3[#All], 20, 0)</f>
        <v>0</v>
      </c>
      <c r="AH346" s="9">
        <f>VLOOKUP($C346, Table3[#All], 21, 0)</f>
        <v>0.55559999999999998</v>
      </c>
      <c r="AI346" s="9">
        <f>VLOOKUP($C346, Table3[#All], 22, 0)</f>
        <v>0.44439999999999996</v>
      </c>
      <c r="AJ346" s="9"/>
      <c r="AK346" s="9"/>
      <c r="AL346" s="10">
        <f t="shared" si="304"/>
        <v>3</v>
      </c>
      <c r="AM346" s="11"/>
      <c r="AN346" s="9">
        <f>VLOOKUP($C346, Table3[#All], 23, 0)</f>
        <v>0</v>
      </c>
      <c r="AO346" s="9">
        <f>VLOOKUP($C346, Table3[#All], 24, 0)</f>
        <v>0</v>
      </c>
      <c r="AP346" s="9">
        <f>VLOOKUP($C346, Table3[#All], 25, 0)</f>
        <v>1</v>
      </c>
      <c r="AQ346" s="9">
        <f>VLOOKUP($C346, Table3[#All], 26, 0)</f>
        <v>0</v>
      </c>
      <c r="AR346" s="9"/>
      <c r="AS346" s="12">
        <f t="shared" si="305"/>
        <v>3</v>
      </c>
      <c r="AT346" s="11"/>
      <c r="AU346" s="9">
        <f>VLOOKUP($C346, Table3[#All], 27, 0)</f>
        <v>0.27779999999999999</v>
      </c>
      <c r="AV346" s="9">
        <f>VLOOKUP($C346, Table3[#All], 28, 0)</f>
        <v>0.27779999999999999</v>
      </c>
      <c r="AW346" s="9">
        <f>VLOOKUP($C346, Table3[#All], 29, 0)</f>
        <v>0.44439999999999996</v>
      </c>
      <c r="AX346" s="9"/>
      <c r="AY346" s="9"/>
      <c r="AZ346" s="10">
        <f t="shared" si="334"/>
        <v>3</v>
      </c>
      <c r="BA346" s="11"/>
      <c r="BB346" s="9">
        <f>VLOOKUP($C346, Table3[#All], 30, 0)</f>
        <v>0.33329999999999999</v>
      </c>
      <c r="BC346" s="9">
        <f>VLOOKUP($C346, Table3[#All], 31, 0)</f>
        <v>0.33329999999999999</v>
      </c>
      <c r="BD346" s="9">
        <f>VLOOKUP($C346, Table3[#All], 32, 0)</f>
        <v>0.33329999999999999</v>
      </c>
      <c r="BE346" s="9">
        <f>VLOOKUP($C346, Table3[#All], 33, 0)</f>
        <v>0</v>
      </c>
      <c r="BF346" s="9"/>
      <c r="BG346" s="10">
        <f t="shared" si="335"/>
        <v>3</v>
      </c>
      <c r="BH346" s="81"/>
      <c r="BI346" s="9">
        <f>VLOOKUP($C346, Table3[#All], 34, 0)</f>
        <v>0</v>
      </c>
      <c r="BJ346" s="9">
        <f>VLOOKUP($C346, Table3[#All], 35, 0)</f>
        <v>0</v>
      </c>
      <c r="BK346" s="9">
        <f>VLOOKUP($C346, Table3[#All], 36, 0)</f>
        <v>0</v>
      </c>
      <c r="BL346" s="9">
        <f>VLOOKUP($C346, Table3[#All], 37, 0)</f>
        <v>0</v>
      </c>
      <c r="BM346" s="9">
        <f>VLOOKUP($C346, Table3[#All], 38, 0)</f>
        <v>0</v>
      </c>
      <c r="BN346" s="10" t="str">
        <f t="shared" si="336"/>
        <v>N/A</v>
      </c>
      <c r="BO346" s="11"/>
      <c r="BP346" s="9">
        <f>VLOOKUP($C346, Table3[#All], 39, 0)</f>
        <v>1</v>
      </c>
      <c r="BQ346" s="9">
        <f>VLOOKUP($C346, Table3[#All], 40, 0)</f>
        <v>0</v>
      </c>
      <c r="BR346" s="9">
        <f>VLOOKUP($C346, Table3[#All], 41, 0)</f>
        <v>0</v>
      </c>
      <c r="BS346" s="9">
        <f>VLOOKUP($C346, Table3[#All], 42, 0)</f>
        <v>0</v>
      </c>
      <c r="BT346" s="9"/>
      <c r="BU346" s="10">
        <f t="shared" si="306"/>
        <v>1</v>
      </c>
      <c r="BV346" s="11"/>
      <c r="BW346" s="9">
        <f>VLOOKUP($C346, Table3[#All], 43, 0)</f>
        <v>0.27779999999999999</v>
      </c>
      <c r="BX346" s="9">
        <f>VLOOKUP($C346, Table3[#All], 44, 0)</f>
        <v>0.72219999999999995</v>
      </c>
      <c r="BY346" s="9">
        <f>VLOOKUP($C346, Table3[#All], 45, 0)</f>
        <v>0</v>
      </c>
      <c r="BZ346" s="9"/>
      <c r="CA346" s="9"/>
      <c r="CB346" s="10">
        <f t="shared" si="307"/>
        <v>2</v>
      </c>
      <c r="CC346" s="81"/>
      <c r="CD346" s="9">
        <f>VLOOKUP($C346, Table3[#All], 46, 0)</f>
        <v>1</v>
      </c>
      <c r="CE346" s="9">
        <f>VLOOKUP($C346, Table3[#All], 47, 0)</f>
        <v>0</v>
      </c>
      <c r="CF346" s="9">
        <f>VLOOKUP($C346, Table3[#All], 48, 0)</f>
        <v>0</v>
      </c>
      <c r="CG346" s="9">
        <f>VLOOKUP($C346, Table3[#All], 49, 0)</f>
        <v>0</v>
      </c>
      <c r="CH346" s="9">
        <f>VLOOKUP($C346, Table3[#All], 50, 0)</f>
        <v>0</v>
      </c>
      <c r="CI346" s="12">
        <f t="shared" si="308"/>
        <v>1</v>
      </c>
      <c r="CJ346" s="13"/>
      <c r="CK346" s="9">
        <f>VLOOKUP($C346, Table3[#All], 51, 0)</f>
        <v>0.55559999999999998</v>
      </c>
      <c r="CL346" s="9">
        <f>VLOOKUP($C346, Table3[#All], 52, 0)</f>
        <v>0.27779999999999999</v>
      </c>
      <c r="CM346" s="9">
        <f>VLOOKUP($C346, Table3[#All], 53, 0)</f>
        <v>0.16670000000000001</v>
      </c>
      <c r="CN346" s="9">
        <f>VLOOKUP($C346, Table3[#All], 54, 0)</f>
        <v>0</v>
      </c>
      <c r="CO346" s="9"/>
      <c r="CP346" s="10">
        <f t="shared" si="309"/>
        <v>2</v>
      </c>
      <c r="CQ346" s="11"/>
      <c r="CR346" s="9">
        <f>VLOOKUP($C346, Table3[#All], 55, 0)</f>
        <v>0.16670000000000001</v>
      </c>
      <c r="CS346" s="9">
        <f>VLOOKUP($C346, Table3[#All], 56, 0)</f>
        <v>0.83329999999999993</v>
      </c>
      <c r="CT346" s="9">
        <f>VLOOKUP($C346, Table3[#All], 57, 0)</f>
        <v>0</v>
      </c>
      <c r="CU346" s="9">
        <f>VLOOKUP($C346, Table3[#All], 58, 0)</f>
        <v>0</v>
      </c>
      <c r="CV346" s="9">
        <f>VLOOKUP($C346, Table3[#All], 59, 0)</f>
        <v>0</v>
      </c>
      <c r="CW346" s="14">
        <f t="shared" si="310"/>
        <v>2</v>
      </c>
      <c r="CX346" s="81"/>
      <c r="CY346" s="9">
        <f>VLOOKUP($C346, Table3[#All], 60, 0)</f>
        <v>0.16670000000000001</v>
      </c>
      <c r="CZ346" s="9">
        <f>VLOOKUP($C346, Table3[#All], 61, 0)</f>
        <v>0.27779999999999999</v>
      </c>
      <c r="DA346" s="9">
        <f>VLOOKUP($C346, Table3[#All], 62, 0)</f>
        <v>0.5</v>
      </c>
      <c r="DB346" s="9">
        <f>VLOOKUP($C346, Table3[#All], 63, 0)</f>
        <v>5.5599999999999997E-2</v>
      </c>
      <c r="DC346" s="9">
        <f>VLOOKUP($C346, Table3[#All], 64, 0)</f>
        <v>0</v>
      </c>
      <c r="DD346" s="10">
        <f t="shared" si="311"/>
        <v>3</v>
      </c>
      <c r="DE346" s="11"/>
      <c r="DF346" s="9">
        <f>VLOOKUP($C346, Table3[#All], 65, 0)</f>
        <v>0.88890000000000002</v>
      </c>
      <c r="DG346" s="9"/>
      <c r="DH346" s="9">
        <f>VLOOKUP($C346, Table3[#All], 66, 0)</f>
        <v>0.11109999999999999</v>
      </c>
      <c r="DI346" s="9"/>
      <c r="DJ346" s="9">
        <f>VLOOKUP($C346, Table3[#All], 67, 0)</f>
        <v>0</v>
      </c>
      <c r="DK346" s="14">
        <f t="shared" si="312"/>
        <v>1</v>
      </c>
      <c r="DL346" s="11"/>
      <c r="DM346" s="9">
        <f>VLOOKUP($C346, Table3[#All], 68, 0)</f>
        <v>0.44439999999999996</v>
      </c>
      <c r="DN346" s="9"/>
      <c r="DO346" s="9">
        <f>VLOOKUP($C346, Table3[#All], 69, 0)</f>
        <v>0.5</v>
      </c>
      <c r="DP346" s="9">
        <f>VLOOKUP($C346, Table3[#All], 70, 0)</f>
        <v>5.5599999999999997E-2</v>
      </c>
      <c r="DQ346" s="9"/>
      <c r="DR346" s="14">
        <f t="shared" si="313"/>
        <v>3</v>
      </c>
      <c r="DS346" s="11"/>
      <c r="DT346" s="9">
        <f>VLOOKUP($C346, Table3[#All], 71, 0)</f>
        <v>0.72219999999999995</v>
      </c>
      <c r="DU346" s="9">
        <f>VLOOKUP($C346, Table3[#All], 72, 0)</f>
        <v>0.16670000000000001</v>
      </c>
      <c r="DV346" s="9">
        <f>VLOOKUP($C346, Table3[#All], 73, 0)</f>
        <v>0.11109999999999999</v>
      </c>
      <c r="DW346" s="9">
        <f>VLOOKUP($C346, Table3[#All], 74, 0)</f>
        <v>0</v>
      </c>
      <c r="DX346" s="9">
        <f>VLOOKUP($C346, Table3[#All], 75, 0)</f>
        <v>0</v>
      </c>
      <c r="DY346" s="12">
        <f t="shared" si="302"/>
        <v>2</v>
      </c>
      <c r="DZ346" s="11"/>
      <c r="EA346" s="9">
        <f>VLOOKUP($C346, Table3[#All], 76, 0)</f>
        <v>1</v>
      </c>
      <c r="EB346" s="9">
        <f>VLOOKUP($C346, Table3[#All], 77, 0)</f>
        <v>0</v>
      </c>
      <c r="EC346" s="9">
        <f>VLOOKUP($C346, Table3[#All], 78, 0)</f>
        <v>0</v>
      </c>
      <c r="ED346" s="9">
        <f>VLOOKUP($C346, Table3[#All], 79, 0)</f>
        <v>0</v>
      </c>
      <c r="EE346" s="9">
        <f>VLOOKUP($C346, Table3[#All], 80, 0)</f>
        <v>0</v>
      </c>
      <c r="EF346" s="10">
        <f t="shared" si="314"/>
        <v>1</v>
      </c>
      <c r="EG346" s="9"/>
      <c r="EH346" s="9">
        <f>VLOOKUP($C346, Table3[#All], 81, 0)</f>
        <v>1</v>
      </c>
      <c r="EI346" s="9">
        <f>VLOOKUP($C346, Table3[#All], 82, 0)</f>
        <v>0</v>
      </c>
      <c r="EJ346" s="9">
        <f>VLOOKUP($C346, Table3[#All], 83, 0)</f>
        <v>0</v>
      </c>
      <c r="EK346" s="9">
        <f>VLOOKUP($C346, Table3[#All], 84, 0)</f>
        <v>0</v>
      </c>
      <c r="EL346" s="9">
        <f>VLOOKUP($C346, Table3[#All], 85, 0)</f>
        <v>0</v>
      </c>
      <c r="EM346" s="14">
        <f t="shared" si="315"/>
        <v>1</v>
      </c>
      <c r="EN346" s="11"/>
      <c r="EO346" s="9">
        <f>VLOOKUP($C346, Table3[#All], 86, 0)</f>
        <v>1</v>
      </c>
      <c r="EP346" s="9"/>
      <c r="EQ346" s="9">
        <f>VLOOKUP($C346, Table3[#All], 87, 0)</f>
        <v>0</v>
      </c>
      <c r="ER346" s="9"/>
      <c r="ES346" s="9"/>
      <c r="ET346" s="14">
        <f t="shared" si="316"/>
        <v>1</v>
      </c>
      <c r="EU346" s="11"/>
      <c r="EV346" s="9">
        <f>VLOOKUP($C346, Table3[#All], 88, 0)</f>
        <v>1</v>
      </c>
      <c r="EW346" s="9">
        <f>VLOOKUP($C346, Table3[#All], 89, 0)</f>
        <v>0</v>
      </c>
      <c r="EX346" s="9">
        <f>VLOOKUP($C346, Table3[#All], 90, 0)</f>
        <v>0</v>
      </c>
      <c r="EY346" s="9">
        <f>VLOOKUP($C346, Table3[#All], 91, 0)</f>
        <v>0</v>
      </c>
      <c r="EZ346" s="9">
        <f>VLOOKUP($C346, Table3[#All], 92, 0)</f>
        <v>0</v>
      </c>
      <c r="FA346" s="12">
        <f t="shared" si="317"/>
        <v>1</v>
      </c>
      <c r="FB346" s="11"/>
      <c r="FC346" s="9">
        <f>VLOOKUP($C346, Table3[#All], 93, 0)</f>
        <v>0</v>
      </c>
      <c r="FD346" s="9">
        <f>VLOOKUP($C346, Table3[#All], 94, 0)</f>
        <v>0</v>
      </c>
      <c r="FE346" s="9">
        <f>VLOOKUP($C346, Table3[#All], 95, 0)</f>
        <v>1</v>
      </c>
      <c r="FF346" s="9">
        <f>VLOOKUP($C346, Table3[#All], 96, 0)</f>
        <v>0</v>
      </c>
      <c r="FG346" s="9"/>
      <c r="FH346" s="10">
        <f t="shared" si="318"/>
        <v>3</v>
      </c>
      <c r="FI346" s="11"/>
      <c r="FJ346" s="9">
        <f>VLOOKUP($C346, Table3[#All], 97, 0)</f>
        <v>0</v>
      </c>
      <c r="FK346" s="9">
        <f>VLOOKUP($C346, Table3[#All], 98, 0)</f>
        <v>0</v>
      </c>
      <c r="FL346" s="9">
        <f>VLOOKUP($C346, Table3[#All], 99, 0)</f>
        <v>0</v>
      </c>
      <c r="FM346" s="9">
        <f>VLOOKUP($C346, Table3[#All], 100, 0)</f>
        <v>0</v>
      </c>
      <c r="FN346" s="9">
        <f>VLOOKUP($C346, Table3[#All], 101, 0)</f>
        <v>1</v>
      </c>
      <c r="FO346" s="14">
        <f t="shared" si="319"/>
        <v>5</v>
      </c>
      <c r="FP346" s="11"/>
      <c r="FQ346" s="9">
        <f>VLOOKUP($C346, Table3[#All], 102, 0)</f>
        <v>0.5</v>
      </c>
      <c r="FR346" s="9">
        <f>VLOOKUP($C346, Table3[#All], 103, 0)</f>
        <v>0.5</v>
      </c>
      <c r="FS346" s="9">
        <f>VLOOKUP($C346, Table3[#All], 104, 0)</f>
        <v>0</v>
      </c>
      <c r="FT346" s="9">
        <f>VLOOKUP($C346, Table3[#All], 105, 0)</f>
        <v>0</v>
      </c>
      <c r="FU346" s="9">
        <v>0</v>
      </c>
      <c r="FV346" s="10">
        <f t="shared" si="320"/>
        <v>2</v>
      </c>
      <c r="FW346" s="11"/>
      <c r="FX346" s="9">
        <f>VLOOKUP($C346, Table3[#All], 106, 0)</f>
        <v>0.16670000000000001</v>
      </c>
      <c r="FY346" s="9"/>
      <c r="FZ346" s="9">
        <f>VLOOKUP($C346, Table3[#All], 107, 0)</f>
        <v>0.83329999999999993</v>
      </c>
      <c r="GA346" s="9">
        <f>VLOOKUP($C346, Table3[#All], 108, 0)</f>
        <v>0</v>
      </c>
      <c r="GB346" s="9"/>
      <c r="GC346" s="10">
        <f t="shared" si="337"/>
        <v>3</v>
      </c>
      <c r="GD346" s="81"/>
      <c r="GE346" s="9">
        <f>VLOOKUP($C346, Table3[#All], 109, 0)</f>
        <v>0</v>
      </c>
      <c r="GF346" s="9">
        <f>VLOOKUP($C346, Table3[#All], 110, 0)</f>
        <v>0</v>
      </c>
      <c r="GG346" s="9">
        <f>VLOOKUP($C346, Table3[#All], 111, 0)</f>
        <v>0</v>
      </c>
      <c r="GH346" s="9"/>
      <c r="GI346" s="9">
        <f>VLOOKUP($C346, Table3[#All], 112, 0)</f>
        <v>0</v>
      </c>
      <c r="GJ346" s="12" t="str">
        <f t="shared" si="321"/>
        <v>N/A</v>
      </c>
      <c r="GK346" s="11"/>
      <c r="GL346" s="9">
        <f>VLOOKUP($C346, Table3[#All], 113, 0)</f>
        <v>0</v>
      </c>
      <c r="GM346" s="9">
        <f>VLOOKUP($C346, Table3[#All], 114, 0)</f>
        <v>0.11109999999999999</v>
      </c>
      <c r="GN346" s="9">
        <f>VLOOKUP($C346, Table3[#All], 115, 0)</f>
        <v>5.5599999999999997E-2</v>
      </c>
      <c r="GO346" s="9">
        <f>VLOOKUP($C346, Table3[#All], 116, 0)</f>
        <v>0.83329999999999993</v>
      </c>
      <c r="GP346" s="9"/>
      <c r="GQ346" s="10">
        <f t="shared" si="322"/>
        <v>4</v>
      </c>
      <c r="GR346" s="11"/>
      <c r="GS346" s="9">
        <f>VLOOKUP($C346, Table2[#All], 3, 0)</f>
        <v>0</v>
      </c>
      <c r="GT346" s="9">
        <f>VLOOKUP($C346, Table2[#All], 4, 0)</f>
        <v>0</v>
      </c>
      <c r="GU346" s="9">
        <f>VLOOKUP($C346, Table2[#All], 5, 0)</f>
        <v>1</v>
      </c>
      <c r="GV346" s="9">
        <f>VLOOKUP($C346, Table2[#All], 6, 0)</f>
        <v>0</v>
      </c>
      <c r="GW346" s="9">
        <f>VLOOKUP($C346, Table2[#All], 7, 0)</f>
        <v>0</v>
      </c>
      <c r="GX346" s="10">
        <f t="shared" si="323"/>
        <v>3</v>
      </c>
      <c r="GY346" s="11"/>
      <c r="GZ346" s="9">
        <v>0</v>
      </c>
      <c r="HA346" s="9">
        <v>0</v>
      </c>
      <c r="HB346" s="9">
        <v>1</v>
      </c>
      <c r="HC346" s="9">
        <v>0</v>
      </c>
      <c r="HD346" s="9"/>
      <c r="HE346" s="10">
        <f t="shared" si="324"/>
        <v>3</v>
      </c>
      <c r="HF346" s="11"/>
      <c r="HG346" s="9">
        <f>VLOOKUP($C346, Table5[#All], 2, 0)</f>
        <v>0</v>
      </c>
      <c r="HH346" s="9">
        <f>VLOOKUP($C346, Table5[#All], 3, 0)</f>
        <v>0</v>
      </c>
      <c r="HI346" s="9">
        <f>VLOOKUP($C346, Table5[#All], 4, 0)</f>
        <v>0</v>
      </c>
      <c r="HJ346" s="9">
        <f>VLOOKUP($C346, Table5[#All], 5, 0)</f>
        <v>1</v>
      </c>
      <c r="HK346" s="9">
        <f>VLOOKUP($C346, Table5[#All], 6, 0)</f>
        <v>0</v>
      </c>
      <c r="HL346" s="10">
        <f t="shared" si="325"/>
        <v>4</v>
      </c>
      <c r="HM346" s="11"/>
      <c r="HN346" s="9">
        <f>VLOOKUP($C346, Table5[#All], 7, 0)</f>
        <v>0</v>
      </c>
      <c r="HO346" s="9">
        <f>VLOOKUP($C346, Table5[#All], 8, 0)</f>
        <v>1</v>
      </c>
      <c r="HP346" s="9">
        <f>VLOOKUP($C346, Table5[#All], 9, 0)</f>
        <v>0</v>
      </c>
      <c r="HQ346" s="9">
        <f>VLOOKUP($C346, Table5[#All], 10, 0)</f>
        <v>0</v>
      </c>
      <c r="HR346" s="9">
        <f>VLOOKUP($C346, Table5[#All], 11, 0)</f>
        <v>0</v>
      </c>
      <c r="HS346" s="10">
        <f t="shared" si="326"/>
        <v>2</v>
      </c>
      <c r="HT346" s="11"/>
      <c r="HU346" s="9">
        <f>VLOOKUP($C346, Table5[#All], 12, 0)</f>
        <v>1</v>
      </c>
      <c r="HV346" s="9">
        <f>VLOOKUP($C346, Table5[#All], 13, 0)</f>
        <v>0</v>
      </c>
      <c r="HW346" s="9">
        <f>VLOOKUP($C346, Table5[#All], 14, 0)</f>
        <v>0</v>
      </c>
      <c r="HX346" s="9">
        <f>VLOOKUP($C346, Table5[#All], 15, 0)</f>
        <v>0</v>
      </c>
      <c r="HY346" s="9">
        <f>VLOOKUP($C346, Table5[#All], 16, 0)</f>
        <v>0</v>
      </c>
      <c r="HZ346" s="10">
        <f t="shared" si="327"/>
        <v>1</v>
      </c>
      <c r="IA346" s="11"/>
      <c r="IB346" s="9">
        <f>VLOOKUP($C346, Table5[#All], 17, 0)</f>
        <v>0</v>
      </c>
      <c r="IC346" s="9">
        <f>VLOOKUP($C346, Table5[#All], 18, 0)</f>
        <v>0</v>
      </c>
      <c r="ID346" s="9">
        <f>VLOOKUP($C346, Table5[#All], 19, 0)</f>
        <v>1</v>
      </c>
      <c r="IE346" s="9">
        <f>VLOOKUP($C346, Table5[#All], 20, 0)</f>
        <v>0</v>
      </c>
      <c r="IF346" s="9">
        <f>VLOOKUP($C346, Table5[#All], 21, 0)</f>
        <v>0</v>
      </c>
      <c r="IG346" s="10">
        <f t="shared" si="328"/>
        <v>3</v>
      </c>
      <c r="IH346" s="11"/>
      <c r="II346" s="9">
        <f>VLOOKUP($C346, Table5[#All], 22, 0)</f>
        <v>1</v>
      </c>
      <c r="IJ346" s="9">
        <f>VLOOKUP($C346, Table5[#All], 23, 0)</f>
        <v>0</v>
      </c>
      <c r="IK346" s="9">
        <f>VLOOKUP($C346, Table5[#All], 24, 0)</f>
        <v>0</v>
      </c>
      <c r="IL346" s="9">
        <f>VLOOKUP($C346, Table5[#All], 25, 0)</f>
        <v>0</v>
      </c>
      <c r="IM346" s="9">
        <f>VLOOKUP($C346, Table5[#All], 26, 0)</f>
        <v>0</v>
      </c>
      <c r="IN346" s="10">
        <f t="shared" si="329"/>
        <v>1</v>
      </c>
      <c r="IO346" s="11"/>
      <c r="IP346" s="9">
        <v>1</v>
      </c>
      <c r="IQ346" s="9">
        <v>0</v>
      </c>
      <c r="IR346" s="9">
        <v>0</v>
      </c>
      <c r="IS346" s="9">
        <v>0</v>
      </c>
      <c r="IT346" s="9">
        <v>0</v>
      </c>
      <c r="IU346" s="10">
        <f t="shared" si="330"/>
        <v>1</v>
      </c>
      <c r="IV346" s="82"/>
    </row>
    <row r="347" spans="1:256" ht="16.3" thickTop="1" thickBot="1" x14ac:dyDescent="0.35">
      <c r="A347" s="16" t="s">
        <v>831</v>
      </c>
      <c r="B347" s="16" t="s">
        <v>844</v>
      </c>
      <c r="C347" s="16" t="s">
        <v>845</v>
      </c>
      <c r="D347" s="11"/>
      <c r="E347" s="9">
        <f>VLOOKUP($C347, Table3[#All], 2, 0)</f>
        <v>0</v>
      </c>
      <c r="F347" s="9"/>
      <c r="G347" s="9">
        <f>VLOOKUP($C347, Table3[#All], 3, 0)</f>
        <v>0.15620000000000001</v>
      </c>
      <c r="H347" s="9">
        <f>VLOOKUP($C347, Table3[#All], 4, 0)</f>
        <v>0.84379999999999999</v>
      </c>
      <c r="I347" s="9">
        <f>VLOOKUP($C347, Table3[#All], 5, 0)</f>
        <v>0</v>
      </c>
      <c r="J347" s="10">
        <f t="shared" si="331"/>
        <v>4</v>
      </c>
      <c r="K347" s="11"/>
      <c r="L347" s="9">
        <f>VLOOKUP($C347, Table3[#All], 6, 0)</f>
        <v>0</v>
      </c>
      <c r="M347" s="9"/>
      <c r="N347" s="9">
        <f>VLOOKUP($C347, Table3[#All], 7, 0)</f>
        <v>0</v>
      </c>
      <c r="O347" s="9">
        <f>VLOOKUP($C347, Table3[#All], 8, 0)</f>
        <v>1</v>
      </c>
      <c r="P347" s="9">
        <f>VLOOKUP($C347, Table3[#All], 9, 0)</f>
        <v>0</v>
      </c>
      <c r="Q347" s="10">
        <f t="shared" si="332"/>
        <v>4</v>
      </c>
      <c r="R347" s="11"/>
      <c r="S347" s="9">
        <f>VLOOKUP($C347, Table3[#All], 10, 0)</f>
        <v>0</v>
      </c>
      <c r="T347" s="9">
        <f>VLOOKUP($C347, Table3[#All], 11, 0)</f>
        <v>3.1200000000000002E-2</v>
      </c>
      <c r="U347" s="9">
        <f>VLOOKUP($C347, Table3[#All], 12, 0)</f>
        <v>0.1875</v>
      </c>
      <c r="V347" s="9">
        <f>VLOOKUP($C347, Table3[#All], 13, 0)</f>
        <v>0.65620000000000001</v>
      </c>
      <c r="W347" s="9">
        <f>VLOOKUP($C347, Table3[#All], 14, 0)</f>
        <v>0.125</v>
      </c>
      <c r="X347" s="10">
        <f t="shared" si="333"/>
        <v>4</v>
      </c>
      <c r="Y347" s="11"/>
      <c r="Z347" s="9">
        <f>VLOOKUP($C347, Table3[#All], 15, 0)</f>
        <v>0</v>
      </c>
      <c r="AA347" s="9">
        <f>VLOOKUP($C347, Table3[#All], 16, 0)</f>
        <v>3.1200000000000002E-2</v>
      </c>
      <c r="AB347" s="9">
        <f>VLOOKUP($C347, Table3[#All], 17, 0)</f>
        <v>9.3800000000000008E-2</v>
      </c>
      <c r="AC347" s="9">
        <f>VLOOKUP($C347, Table3[#All], 18, 0)</f>
        <v>0.71879999999999999</v>
      </c>
      <c r="AD347" s="9">
        <f>VLOOKUP($C347, Table3[#All], 19, 0)</f>
        <v>0.15620000000000001</v>
      </c>
      <c r="AE347" s="10">
        <f t="shared" si="303"/>
        <v>4</v>
      </c>
      <c r="AF347" s="11"/>
      <c r="AG347" s="9">
        <f>VLOOKUP($C347, Table3[#All], 20, 0)</f>
        <v>3.1200000000000002E-2</v>
      </c>
      <c r="AH347" s="9">
        <f>VLOOKUP($C347, Table3[#All], 21, 0)</f>
        <v>0.21879999999999999</v>
      </c>
      <c r="AI347" s="9">
        <f>VLOOKUP($C347, Table3[#All], 22, 0)</f>
        <v>0.75</v>
      </c>
      <c r="AJ347" s="9"/>
      <c r="AK347" s="9"/>
      <c r="AL347" s="10">
        <f t="shared" si="304"/>
        <v>3</v>
      </c>
      <c r="AM347" s="11"/>
      <c r="AN347" s="9">
        <f>VLOOKUP($C347, Table3[#All], 23, 0)</f>
        <v>1</v>
      </c>
      <c r="AO347" s="9">
        <f>VLOOKUP($C347, Table3[#All], 24, 0)</f>
        <v>0</v>
      </c>
      <c r="AP347" s="9">
        <f>VLOOKUP($C347, Table3[#All], 25, 0)</f>
        <v>0</v>
      </c>
      <c r="AQ347" s="9">
        <f>VLOOKUP($C347, Table3[#All], 26, 0)</f>
        <v>0</v>
      </c>
      <c r="AR347" s="9"/>
      <c r="AS347" s="12">
        <f t="shared" si="305"/>
        <v>1</v>
      </c>
      <c r="AT347" s="11"/>
      <c r="AU347" s="9">
        <f>VLOOKUP($C347, Table3[#All], 27, 0)</f>
        <v>0.40619999999999995</v>
      </c>
      <c r="AV347" s="9">
        <f>VLOOKUP($C347, Table3[#All], 28, 0)</f>
        <v>0.4375</v>
      </c>
      <c r="AW347" s="9">
        <f>VLOOKUP($C347, Table3[#All], 29, 0)</f>
        <v>0.15620000000000001</v>
      </c>
      <c r="AX347" s="9"/>
      <c r="AY347" s="9"/>
      <c r="AZ347" s="10">
        <f t="shared" si="334"/>
        <v>2</v>
      </c>
      <c r="BA347" s="11"/>
      <c r="BB347" s="9">
        <f>VLOOKUP($C347, Table3[#All], 30, 0)</f>
        <v>0.34380000000000005</v>
      </c>
      <c r="BC347" s="9">
        <f>VLOOKUP($C347, Table3[#All], 31, 0)</f>
        <v>0.46880000000000005</v>
      </c>
      <c r="BD347" s="9">
        <f>VLOOKUP($C347, Table3[#All], 32, 0)</f>
        <v>0.1875</v>
      </c>
      <c r="BE347" s="9">
        <f>VLOOKUP($C347, Table3[#All], 33, 0)</f>
        <v>0</v>
      </c>
      <c r="BF347" s="9"/>
      <c r="BG347" s="10">
        <f t="shared" si="335"/>
        <v>2</v>
      </c>
      <c r="BH347" s="81"/>
      <c r="BI347" s="9">
        <f>VLOOKUP($C347, Table3[#All], 34, 0)</f>
        <v>0</v>
      </c>
      <c r="BJ347" s="9">
        <f>VLOOKUP($C347, Table3[#All], 35, 0)</f>
        <v>0</v>
      </c>
      <c r="BK347" s="9">
        <f>VLOOKUP($C347, Table3[#All], 36, 0)</f>
        <v>0</v>
      </c>
      <c r="BL347" s="9">
        <f>VLOOKUP($C347, Table3[#All], 37, 0)</f>
        <v>0</v>
      </c>
      <c r="BM347" s="9">
        <f>VLOOKUP($C347, Table3[#All], 38, 0)</f>
        <v>0</v>
      </c>
      <c r="BN347" s="10" t="str">
        <f t="shared" si="336"/>
        <v>N/A</v>
      </c>
      <c r="BO347" s="11"/>
      <c r="BP347" s="9">
        <f>VLOOKUP($C347, Table3[#All], 39, 0)</f>
        <v>1</v>
      </c>
      <c r="BQ347" s="9">
        <f>VLOOKUP($C347, Table3[#All], 40, 0)</f>
        <v>0</v>
      </c>
      <c r="BR347" s="9">
        <f>VLOOKUP($C347, Table3[#All], 41, 0)</f>
        <v>0</v>
      </c>
      <c r="BS347" s="9">
        <f>VLOOKUP($C347, Table3[#All], 42, 0)</f>
        <v>0</v>
      </c>
      <c r="BT347" s="9"/>
      <c r="BU347" s="10">
        <f t="shared" si="306"/>
        <v>1</v>
      </c>
      <c r="BV347" s="11"/>
      <c r="BW347" s="9">
        <f>VLOOKUP($C347, Table3[#All], 43, 0)</f>
        <v>0.375</v>
      </c>
      <c r="BX347" s="9">
        <f>VLOOKUP($C347, Table3[#All], 44, 0)</f>
        <v>0.625</v>
      </c>
      <c r="BY347" s="9">
        <f>VLOOKUP($C347, Table3[#All], 45, 0)</f>
        <v>0</v>
      </c>
      <c r="BZ347" s="9"/>
      <c r="CA347" s="9"/>
      <c r="CB347" s="10">
        <f t="shared" si="307"/>
        <v>2</v>
      </c>
      <c r="CC347" s="81"/>
      <c r="CD347" s="9">
        <f>VLOOKUP($C347, Table3[#All], 46, 0)</f>
        <v>1</v>
      </c>
      <c r="CE347" s="9">
        <f>VLOOKUP($C347, Table3[#All], 47, 0)</f>
        <v>0</v>
      </c>
      <c r="CF347" s="9">
        <f>VLOOKUP($C347, Table3[#All], 48, 0)</f>
        <v>0</v>
      </c>
      <c r="CG347" s="9">
        <f>VLOOKUP($C347, Table3[#All], 49, 0)</f>
        <v>0</v>
      </c>
      <c r="CH347" s="9">
        <f>VLOOKUP($C347, Table3[#All], 50, 0)</f>
        <v>0</v>
      </c>
      <c r="CI347" s="12">
        <f t="shared" si="308"/>
        <v>1</v>
      </c>
      <c r="CJ347" s="13"/>
      <c r="CK347" s="9">
        <f>VLOOKUP($C347, Table3[#All], 51, 0)</f>
        <v>0.25</v>
      </c>
      <c r="CL347" s="9">
        <f>VLOOKUP($C347, Table3[#All], 52, 0)</f>
        <v>0.75</v>
      </c>
      <c r="CM347" s="9">
        <f>VLOOKUP($C347, Table3[#All], 53, 0)</f>
        <v>0</v>
      </c>
      <c r="CN347" s="9">
        <f>VLOOKUP($C347, Table3[#All], 54, 0)</f>
        <v>0</v>
      </c>
      <c r="CO347" s="9"/>
      <c r="CP347" s="10">
        <f t="shared" si="309"/>
        <v>2</v>
      </c>
      <c r="CQ347" s="11"/>
      <c r="CR347" s="9">
        <f>VLOOKUP($C347, Table3[#All], 55, 0)</f>
        <v>0.4375</v>
      </c>
      <c r="CS347" s="9">
        <f>VLOOKUP($C347, Table3[#All], 56, 0)</f>
        <v>0.53120000000000001</v>
      </c>
      <c r="CT347" s="9">
        <f>VLOOKUP($C347, Table3[#All], 57, 0)</f>
        <v>3.1200000000000002E-2</v>
      </c>
      <c r="CU347" s="9">
        <f>VLOOKUP($C347, Table3[#All], 58, 0)</f>
        <v>0</v>
      </c>
      <c r="CV347" s="9">
        <f>VLOOKUP($C347, Table3[#All], 59, 0)</f>
        <v>0</v>
      </c>
      <c r="CW347" s="14">
        <f t="shared" si="310"/>
        <v>2</v>
      </c>
      <c r="CX347" s="81"/>
      <c r="CY347" s="9">
        <f>VLOOKUP($C347, Table3[#All], 60, 0)</f>
        <v>0</v>
      </c>
      <c r="CZ347" s="9">
        <f>VLOOKUP($C347, Table3[#All], 61, 0)</f>
        <v>0.5625</v>
      </c>
      <c r="DA347" s="9">
        <f>VLOOKUP($C347, Table3[#All], 62, 0)</f>
        <v>0.4375</v>
      </c>
      <c r="DB347" s="9">
        <f>VLOOKUP($C347, Table3[#All], 63, 0)</f>
        <v>0</v>
      </c>
      <c r="DC347" s="9">
        <f>VLOOKUP($C347, Table3[#All], 64, 0)</f>
        <v>0</v>
      </c>
      <c r="DD347" s="10">
        <f t="shared" si="311"/>
        <v>3</v>
      </c>
      <c r="DE347" s="11"/>
      <c r="DF347" s="9">
        <f>VLOOKUP($C347, Table3[#All], 65, 0)</f>
        <v>0.5</v>
      </c>
      <c r="DG347" s="9"/>
      <c r="DH347" s="9">
        <f>VLOOKUP($C347, Table3[#All], 66, 0)</f>
        <v>0.34380000000000005</v>
      </c>
      <c r="DI347" s="9"/>
      <c r="DJ347" s="9">
        <f>VLOOKUP($C347, Table3[#All], 67, 0)</f>
        <v>0.15620000000000001</v>
      </c>
      <c r="DK347" s="14">
        <f t="shared" si="312"/>
        <v>3</v>
      </c>
      <c r="DL347" s="11"/>
      <c r="DM347" s="9">
        <f>VLOOKUP($C347, Table3[#All], 68, 0)</f>
        <v>0.9375</v>
      </c>
      <c r="DN347" s="9"/>
      <c r="DO347" s="9">
        <f>VLOOKUP($C347, Table3[#All], 69, 0)</f>
        <v>6.25E-2</v>
      </c>
      <c r="DP347" s="9">
        <f>VLOOKUP($C347, Table3[#All], 70, 0)</f>
        <v>0</v>
      </c>
      <c r="DQ347" s="9"/>
      <c r="DR347" s="14">
        <f t="shared" si="313"/>
        <v>1</v>
      </c>
      <c r="DS347" s="11"/>
      <c r="DT347" s="9">
        <f>VLOOKUP($C347, Table3[#All], 71, 0)</f>
        <v>0.75</v>
      </c>
      <c r="DU347" s="9">
        <f>VLOOKUP($C347, Table3[#All], 72, 0)</f>
        <v>0.25</v>
      </c>
      <c r="DV347" s="9">
        <f>VLOOKUP($C347, Table3[#All], 73, 0)</f>
        <v>0</v>
      </c>
      <c r="DW347" s="9">
        <f>VLOOKUP($C347, Table3[#All], 74, 0)</f>
        <v>0</v>
      </c>
      <c r="DX347" s="9">
        <f>VLOOKUP($C347, Table3[#All], 75, 0)</f>
        <v>0</v>
      </c>
      <c r="DY347" s="12">
        <f t="shared" si="302"/>
        <v>2</v>
      </c>
      <c r="DZ347" s="11"/>
      <c r="EA347" s="9">
        <f>VLOOKUP($C347, Table3[#All], 76, 0)</f>
        <v>1</v>
      </c>
      <c r="EB347" s="9">
        <f>VLOOKUP($C347, Table3[#All], 77, 0)</f>
        <v>0</v>
      </c>
      <c r="EC347" s="9">
        <f>VLOOKUP($C347, Table3[#All], 78, 0)</f>
        <v>0</v>
      </c>
      <c r="ED347" s="9">
        <f>VLOOKUP($C347, Table3[#All], 79, 0)</f>
        <v>0</v>
      </c>
      <c r="EE347" s="9">
        <f>VLOOKUP($C347, Table3[#All], 80, 0)</f>
        <v>0</v>
      </c>
      <c r="EF347" s="10">
        <f t="shared" si="314"/>
        <v>1</v>
      </c>
      <c r="EG347" s="9"/>
      <c r="EH347" s="9">
        <f>VLOOKUP($C347, Table3[#All], 81, 0)</f>
        <v>1</v>
      </c>
      <c r="EI347" s="9">
        <f>VLOOKUP($C347, Table3[#All], 82, 0)</f>
        <v>0</v>
      </c>
      <c r="EJ347" s="9">
        <f>VLOOKUP($C347, Table3[#All], 83, 0)</f>
        <v>0</v>
      </c>
      <c r="EK347" s="9">
        <f>VLOOKUP($C347, Table3[#All], 84, 0)</f>
        <v>0</v>
      </c>
      <c r="EL347" s="9">
        <f>VLOOKUP($C347, Table3[#All], 85, 0)</f>
        <v>0</v>
      </c>
      <c r="EM347" s="14">
        <f t="shared" si="315"/>
        <v>1</v>
      </c>
      <c r="EN347" s="11"/>
      <c r="EO347" s="9">
        <f>VLOOKUP($C347, Table3[#All], 86, 0)</f>
        <v>1</v>
      </c>
      <c r="EP347" s="9"/>
      <c r="EQ347" s="9">
        <f>VLOOKUP($C347, Table3[#All], 87, 0)</f>
        <v>0</v>
      </c>
      <c r="ER347" s="9"/>
      <c r="ES347" s="9"/>
      <c r="ET347" s="14">
        <f t="shared" si="316"/>
        <v>1</v>
      </c>
      <c r="EU347" s="11"/>
      <c r="EV347" s="9">
        <f>VLOOKUP($C347, Table3[#All], 88, 0)</f>
        <v>1</v>
      </c>
      <c r="EW347" s="9">
        <f>VLOOKUP($C347, Table3[#All], 89, 0)</f>
        <v>0</v>
      </c>
      <c r="EX347" s="9">
        <f>VLOOKUP($C347, Table3[#All], 90, 0)</f>
        <v>0</v>
      </c>
      <c r="EY347" s="9">
        <f>VLOOKUP($C347, Table3[#All], 91, 0)</f>
        <v>0</v>
      </c>
      <c r="EZ347" s="9">
        <f>VLOOKUP($C347, Table3[#All], 92, 0)</f>
        <v>0</v>
      </c>
      <c r="FA347" s="12">
        <f t="shared" si="317"/>
        <v>1</v>
      </c>
      <c r="FB347" s="11"/>
      <c r="FC347" s="9">
        <f>VLOOKUP($C347, Table3[#All], 93, 0)</f>
        <v>0</v>
      </c>
      <c r="FD347" s="9">
        <f>VLOOKUP($C347, Table3[#All], 94, 0)</f>
        <v>0</v>
      </c>
      <c r="FE347" s="9">
        <f>VLOOKUP($C347, Table3[#All], 95, 0)</f>
        <v>1</v>
      </c>
      <c r="FF347" s="9">
        <f>VLOOKUP($C347, Table3[#All], 96, 0)</f>
        <v>0</v>
      </c>
      <c r="FG347" s="9"/>
      <c r="FH347" s="10">
        <f t="shared" si="318"/>
        <v>3</v>
      </c>
      <c r="FI347" s="11"/>
      <c r="FJ347" s="9">
        <f>VLOOKUP($C347, Table3[#All], 97, 0)</f>
        <v>0</v>
      </c>
      <c r="FK347" s="9">
        <f>VLOOKUP($C347, Table3[#All], 98, 0)</f>
        <v>0</v>
      </c>
      <c r="FL347" s="9">
        <f>VLOOKUP($C347, Table3[#All], 99, 0)</f>
        <v>0</v>
      </c>
      <c r="FM347" s="9">
        <f>VLOOKUP($C347, Table3[#All], 100, 0)</f>
        <v>0</v>
      </c>
      <c r="FN347" s="9">
        <f>VLOOKUP($C347, Table3[#All], 101, 0)</f>
        <v>1</v>
      </c>
      <c r="FO347" s="14">
        <f t="shared" si="319"/>
        <v>5</v>
      </c>
      <c r="FP347" s="11"/>
      <c r="FQ347" s="9">
        <f>VLOOKUP($C347, Table3[#All], 102, 0)</f>
        <v>1</v>
      </c>
      <c r="FR347" s="9">
        <f>VLOOKUP($C347, Table3[#All], 103, 0)</f>
        <v>0</v>
      </c>
      <c r="FS347" s="9">
        <f>VLOOKUP($C347, Table3[#All], 104, 0)</f>
        <v>0</v>
      </c>
      <c r="FT347" s="9">
        <f>VLOOKUP($C347, Table3[#All], 105, 0)</f>
        <v>0</v>
      </c>
      <c r="FU347" s="9">
        <v>0</v>
      </c>
      <c r="FV347" s="10">
        <f t="shared" si="320"/>
        <v>1</v>
      </c>
      <c r="FW347" s="11"/>
      <c r="FX347" s="9">
        <f>VLOOKUP($C347, Table3[#All], 106, 0)</f>
        <v>0.21879999999999999</v>
      </c>
      <c r="FY347" s="9"/>
      <c r="FZ347" s="9">
        <f>VLOOKUP($C347, Table3[#All], 107, 0)</f>
        <v>0.78120000000000001</v>
      </c>
      <c r="GA347" s="9">
        <f>VLOOKUP($C347, Table3[#All], 108, 0)</f>
        <v>0</v>
      </c>
      <c r="GB347" s="9"/>
      <c r="GC347" s="10">
        <f t="shared" si="337"/>
        <v>3</v>
      </c>
      <c r="GD347" s="81"/>
      <c r="GE347" s="9">
        <f>VLOOKUP($C347, Table3[#All], 109, 0)</f>
        <v>0</v>
      </c>
      <c r="GF347" s="9">
        <f>VLOOKUP($C347, Table3[#All], 110, 0)</f>
        <v>0</v>
      </c>
      <c r="GG347" s="9">
        <f>VLOOKUP($C347, Table3[#All], 111, 0)</f>
        <v>0</v>
      </c>
      <c r="GH347" s="9"/>
      <c r="GI347" s="9">
        <f>VLOOKUP($C347, Table3[#All], 112, 0)</f>
        <v>0</v>
      </c>
      <c r="GJ347" s="12" t="str">
        <f t="shared" si="321"/>
        <v>N/A</v>
      </c>
      <c r="GK347" s="11"/>
      <c r="GL347" s="9">
        <f>VLOOKUP($C347, Table3[#All], 113, 0)</f>
        <v>0</v>
      </c>
      <c r="GM347" s="9">
        <f>VLOOKUP($C347, Table3[#All], 114, 0)</f>
        <v>0</v>
      </c>
      <c r="GN347" s="9">
        <f>VLOOKUP($C347, Table3[#All], 115, 0)</f>
        <v>0</v>
      </c>
      <c r="GO347" s="9">
        <f>VLOOKUP($C347, Table3[#All], 116, 0)</f>
        <v>1</v>
      </c>
      <c r="GP347" s="9"/>
      <c r="GQ347" s="10">
        <f t="shared" si="322"/>
        <v>4</v>
      </c>
      <c r="GR347" s="11"/>
      <c r="GS347" s="9">
        <f>VLOOKUP($C347, Table2[#All], 3, 0)</f>
        <v>0</v>
      </c>
      <c r="GT347" s="9">
        <f>VLOOKUP($C347, Table2[#All], 4, 0)</f>
        <v>0</v>
      </c>
      <c r="GU347" s="9">
        <f>VLOOKUP($C347, Table2[#All], 5, 0)</f>
        <v>1</v>
      </c>
      <c r="GV347" s="9">
        <f>VLOOKUP($C347, Table2[#All], 6, 0)</f>
        <v>0</v>
      </c>
      <c r="GW347" s="9">
        <f>VLOOKUP($C347, Table2[#All], 7, 0)</f>
        <v>0</v>
      </c>
      <c r="GX347" s="10">
        <f t="shared" si="323"/>
        <v>3</v>
      </c>
      <c r="GY347" s="11"/>
      <c r="GZ347" s="9">
        <v>0</v>
      </c>
      <c r="HA347" s="9">
        <v>0</v>
      </c>
      <c r="HB347" s="9">
        <v>1</v>
      </c>
      <c r="HC347" s="9">
        <v>0</v>
      </c>
      <c r="HD347" s="9"/>
      <c r="HE347" s="10">
        <f t="shared" si="324"/>
        <v>3</v>
      </c>
      <c r="HF347" s="11"/>
      <c r="HG347" s="9">
        <f>VLOOKUP($C347, Table5[#All], 2, 0)</f>
        <v>0</v>
      </c>
      <c r="HH347" s="9">
        <f>VLOOKUP($C347, Table5[#All], 3, 0)</f>
        <v>0</v>
      </c>
      <c r="HI347" s="9">
        <f>VLOOKUP($C347, Table5[#All], 4, 0)</f>
        <v>0</v>
      </c>
      <c r="HJ347" s="9">
        <f>VLOOKUP($C347, Table5[#All], 5, 0)</f>
        <v>0</v>
      </c>
      <c r="HK347" s="9">
        <f>VLOOKUP($C347, Table5[#All], 6, 0)</f>
        <v>1</v>
      </c>
      <c r="HL347" s="10">
        <f t="shared" si="325"/>
        <v>5</v>
      </c>
      <c r="HM347" s="11"/>
      <c r="HN347" s="9">
        <f>VLOOKUP($C347, Table5[#All], 7, 0)</f>
        <v>0</v>
      </c>
      <c r="HO347" s="9">
        <f>VLOOKUP($C347, Table5[#All], 8, 0)</f>
        <v>1</v>
      </c>
      <c r="HP347" s="9">
        <f>VLOOKUP($C347, Table5[#All], 9, 0)</f>
        <v>0</v>
      </c>
      <c r="HQ347" s="9">
        <f>VLOOKUP($C347, Table5[#All], 10, 0)</f>
        <v>0</v>
      </c>
      <c r="HR347" s="9">
        <f>VLOOKUP($C347, Table5[#All], 11, 0)</f>
        <v>0</v>
      </c>
      <c r="HS347" s="10">
        <f t="shared" si="326"/>
        <v>2</v>
      </c>
      <c r="HT347" s="11"/>
      <c r="HU347" s="9">
        <f>VLOOKUP($C347, Table5[#All], 12, 0)</f>
        <v>1</v>
      </c>
      <c r="HV347" s="9">
        <f>VLOOKUP($C347, Table5[#All], 13, 0)</f>
        <v>0</v>
      </c>
      <c r="HW347" s="9">
        <f>VLOOKUP($C347, Table5[#All], 14, 0)</f>
        <v>0</v>
      </c>
      <c r="HX347" s="9">
        <f>VLOOKUP($C347, Table5[#All], 15, 0)</f>
        <v>0</v>
      </c>
      <c r="HY347" s="9">
        <f>VLOOKUP($C347, Table5[#All], 16, 0)</f>
        <v>0</v>
      </c>
      <c r="HZ347" s="10">
        <f t="shared" si="327"/>
        <v>1</v>
      </c>
      <c r="IA347" s="11"/>
      <c r="IB347" s="9">
        <f>VLOOKUP($C347, Table5[#All], 17, 0)</f>
        <v>0</v>
      </c>
      <c r="IC347" s="9">
        <f>VLOOKUP($C347, Table5[#All], 18, 0)</f>
        <v>0</v>
      </c>
      <c r="ID347" s="9">
        <f>VLOOKUP($C347, Table5[#All], 19, 0)</f>
        <v>1</v>
      </c>
      <c r="IE347" s="9">
        <f>VLOOKUP($C347, Table5[#All], 20, 0)</f>
        <v>0</v>
      </c>
      <c r="IF347" s="9">
        <f>VLOOKUP($C347, Table5[#All], 21, 0)</f>
        <v>0</v>
      </c>
      <c r="IG347" s="10">
        <f t="shared" si="328"/>
        <v>3</v>
      </c>
      <c r="IH347" s="11"/>
      <c r="II347" s="9">
        <f>VLOOKUP($C347, Table5[#All], 22, 0)</f>
        <v>1</v>
      </c>
      <c r="IJ347" s="9">
        <f>VLOOKUP($C347, Table5[#All], 23, 0)</f>
        <v>0</v>
      </c>
      <c r="IK347" s="9">
        <f>VLOOKUP($C347, Table5[#All], 24, 0)</f>
        <v>0</v>
      </c>
      <c r="IL347" s="9">
        <f>VLOOKUP($C347, Table5[#All], 25, 0)</f>
        <v>0</v>
      </c>
      <c r="IM347" s="9">
        <f>VLOOKUP($C347, Table5[#All], 26, 0)</f>
        <v>0</v>
      </c>
      <c r="IN347" s="10">
        <f t="shared" si="329"/>
        <v>1</v>
      </c>
      <c r="IO347" s="11"/>
      <c r="IP347" s="9">
        <v>1</v>
      </c>
      <c r="IQ347" s="9">
        <v>0</v>
      </c>
      <c r="IR347" s="9">
        <v>0</v>
      </c>
      <c r="IS347" s="9">
        <v>0</v>
      </c>
      <c r="IT347" s="9">
        <v>0</v>
      </c>
      <c r="IU347" s="10">
        <f t="shared" si="330"/>
        <v>1</v>
      </c>
      <c r="IV347" s="82"/>
    </row>
    <row r="348" spans="1:256" ht="16.3" thickTop="1" thickBot="1" x14ac:dyDescent="0.35">
      <c r="A348" s="16" t="s">
        <v>831</v>
      </c>
      <c r="B348" s="16" t="s">
        <v>846</v>
      </c>
      <c r="C348" s="16" t="s">
        <v>847</v>
      </c>
      <c r="D348" s="11"/>
      <c r="E348" s="9">
        <f>VLOOKUP($C348, Table3[#All], 2, 0)</f>
        <v>0</v>
      </c>
      <c r="F348" s="9"/>
      <c r="G348" s="9">
        <f>VLOOKUP($C348, Table3[#All], 3, 0)</f>
        <v>0.37929999999999997</v>
      </c>
      <c r="H348" s="9">
        <f>VLOOKUP($C348, Table3[#All], 4, 0)</f>
        <v>0.62070000000000003</v>
      </c>
      <c r="I348" s="9">
        <f>VLOOKUP($C348, Table3[#All], 5, 0)</f>
        <v>0</v>
      </c>
      <c r="J348" s="10">
        <f t="shared" si="331"/>
        <v>4</v>
      </c>
      <c r="K348" s="11"/>
      <c r="L348" s="9">
        <f>VLOOKUP($C348, Table3[#All], 6, 0)</f>
        <v>0</v>
      </c>
      <c r="M348" s="9"/>
      <c r="N348" s="9">
        <f>VLOOKUP($C348, Table3[#All], 7, 0)</f>
        <v>0</v>
      </c>
      <c r="O348" s="9">
        <f>VLOOKUP($C348, Table3[#All], 8, 0)</f>
        <v>1</v>
      </c>
      <c r="P348" s="9">
        <f>VLOOKUP($C348, Table3[#All], 9, 0)</f>
        <v>0</v>
      </c>
      <c r="Q348" s="10">
        <f t="shared" si="332"/>
        <v>4</v>
      </c>
      <c r="R348" s="11"/>
      <c r="S348" s="9">
        <f>VLOOKUP($C348, Table3[#All], 10, 0)</f>
        <v>0</v>
      </c>
      <c r="T348" s="9">
        <f>VLOOKUP($C348, Table3[#All], 11, 0)</f>
        <v>3.4500000000000003E-2</v>
      </c>
      <c r="U348" s="9">
        <f>VLOOKUP($C348, Table3[#All], 12, 0)</f>
        <v>0.2069</v>
      </c>
      <c r="V348" s="9">
        <f>VLOOKUP($C348, Table3[#All], 13, 0)</f>
        <v>0.75859999999999994</v>
      </c>
      <c r="W348" s="9">
        <f>VLOOKUP($C348, Table3[#All], 14, 0)</f>
        <v>0</v>
      </c>
      <c r="X348" s="10">
        <f t="shared" si="333"/>
        <v>4</v>
      </c>
      <c r="Y348" s="11"/>
      <c r="Z348" s="9">
        <f>VLOOKUP($C348, Table3[#All], 15, 0)</f>
        <v>0</v>
      </c>
      <c r="AA348" s="9">
        <f>VLOOKUP($C348, Table3[#All], 16, 0)</f>
        <v>6.9000000000000006E-2</v>
      </c>
      <c r="AB348" s="9">
        <f>VLOOKUP($C348, Table3[#All], 17, 0)</f>
        <v>0.31030000000000002</v>
      </c>
      <c r="AC348" s="9">
        <f>VLOOKUP($C348, Table3[#All], 18, 0)</f>
        <v>0.62070000000000003</v>
      </c>
      <c r="AD348" s="9">
        <f>VLOOKUP($C348, Table3[#All], 19, 0)</f>
        <v>0</v>
      </c>
      <c r="AE348" s="10">
        <f t="shared" si="303"/>
        <v>4</v>
      </c>
      <c r="AF348" s="11"/>
      <c r="AG348" s="9">
        <f>VLOOKUP($C348, Table3[#All], 20, 0)</f>
        <v>3.4500000000000003E-2</v>
      </c>
      <c r="AH348" s="9">
        <f>VLOOKUP($C348, Table3[#All], 21, 0)</f>
        <v>0.37929999999999997</v>
      </c>
      <c r="AI348" s="9">
        <f>VLOOKUP($C348, Table3[#All], 22, 0)</f>
        <v>0.58619999999999994</v>
      </c>
      <c r="AJ348" s="9"/>
      <c r="AK348" s="9"/>
      <c r="AL348" s="10">
        <f t="shared" si="304"/>
        <v>3</v>
      </c>
      <c r="AM348" s="11"/>
      <c r="AN348" s="9">
        <f>VLOOKUP($C348, Table3[#All], 23, 0)</f>
        <v>0</v>
      </c>
      <c r="AO348" s="9">
        <f>VLOOKUP($C348, Table3[#All], 24, 0)</f>
        <v>1</v>
      </c>
      <c r="AP348" s="9">
        <f>VLOOKUP($C348, Table3[#All], 25, 0)</f>
        <v>0</v>
      </c>
      <c r="AQ348" s="9">
        <f>VLOOKUP($C348, Table3[#All], 26, 0)</f>
        <v>0</v>
      </c>
      <c r="AR348" s="9"/>
      <c r="AS348" s="12">
        <f t="shared" si="305"/>
        <v>2</v>
      </c>
      <c r="AT348" s="11"/>
      <c r="AU348" s="9">
        <f>VLOOKUP($C348, Table3[#All], 27, 0)</f>
        <v>0.37929999999999997</v>
      </c>
      <c r="AV348" s="9">
        <f>VLOOKUP($C348, Table3[#All], 28, 0)</f>
        <v>0.1724</v>
      </c>
      <c r="AW348" s="9">
        <f>VLOOKUP($C348, Table3[#All], 29, 0)</f>
        <v>0.44829999999999998</v>
      </c>
      <c r="AX348" s="9"/>
      <c r="AY348" s="9"/>
      <c r="AZ348" s="10">
        <f t="shared" si="334"/>
        <v>3</v>
      </c>
      <c r="BA348" s="11"/>
      <c r="BB348" s="9">
        <f>VLOOKUP($C348, Table3[#All], 30, 0)</f>
        <v>0.2069</v>
      </c>
      <c r="BC348" s="9">
        <f>VLOOKUP($C348, Table3[#All], 31, 0)</f>
        <v>0.48280000000000001</v>
      </c>
      <c r="BD348" s="9">
        <f>VLOOKUP($C348, Table3[#All], 32, 0)</f>
        <v>0.27589999999999998</v>
      </c>
      <c r="BE348" s="9">
        <f>VLOOKUP($C348, Table3[#All], 33, 0)</f>
        <v>3.4500000000000003E-2</v>
      </c>
      <c r="BF348" s="9"/>
      <c r="BG348" s="10">
        <f t="shared" si="335"/>
        <v>3</v>
      </c>
      <c r="BH348" s="81"/>
      <c r="BI348" s="9">
        <f>VLOOKUP($C348, Table3[#All], 34, 0)</f>
        <v>0</v>
      </c>
      <c r="BJ348" s="9">
        <f>VLOOKUP($C348, Table3[#All], 35, 0)</f>
        <v>0</v>
      </c>
      <c r="BK348" s="9">
        <f>VLOOKUP($C348, Table3[#All], 36, 0)</f>
        <v>0</v>
      </c>
      <c r="BL348" s="9">
        <f>VLOOKUP($C348, Table3[#All], 37, 0)</f>
        <v>0</v>
      </c>
      <c r="BM348" s="9">
        <f>VLOOKUP($C348, Table3[#All], 38, 0)</f>
        <v>0</v>
      </c>
      <c r="BN348" s="10" t="str">
        <f t="shared" si="336"/>
        <v>N/A</v>
      </c>
      <c r="BO348" s="11"/>
      <c r="BP348" s="9">
        <f>VLOOKUP($C348, Table3[#All], 39, 0)</f>
        <v>0.96550000000000002</v>
      </c>
      <c r="BQ348" s="9">
        <f>VLOOKUP($C348, Table3[#All], 40, 0)</f>
        <v>3.4500000000000003E-2</v>
      </c>
      <c r="BR348" s="9">
        <f>VLOOKUP($C348, Table3[#All], 41, 0)</f>
        <v>0</v>
      </c>
      <c r="BS348" s="9">
        <f>VLOOKUP($C348, Table3[#All], 42, 0)</f>
        <v>0</v>
      </c>
      <c r="BT348" s="9"/>
      <c r="BU348" s="10">
        <f t="shared" si="306"/>
        <v>1</v>
      </c>
      <c r="BV348" s="11"/>
      <c r="BW348" s="9">
        <f>VLOOKUP($C348, Table3[#All], 43, 0)</f>
        <v>0.3448</v>
      </c>
      <c r="BX348" s="9">
        <f>VLOOKUP($C348, Table3[#All], 44, 0)</f>
        <v>0.6552</v>
      </c>
      <c r="BY348" s="9">
        <f>VLOOKUP($C348, Table3[#All], 45, 0)</f>
        <v>0</v>
      </c>
      <c r="BZ348" s="9"/>
      <c r="CA348" s="9"/>
      <c r="CB348" s="10">
        <f t="shared" si="307"/>
        <v>2</v>
      </c>
      <c r="CC348" s="81"/>
      <c r="CD348" s="9">
        <f>VLOOKUP($C348, Table3[#All], 46, 0)</f>
        <v>1</v>
      </c>
      <c r="CE348" s="9">
        <f>VLOOKUP($C348, Table3[#All], 47, 0)</f>
        <v>0</v>
      </c>
      <c r="CF348" s="9">
        <f>VLOOKUP($C348, Table3[#All], 48, 0)</f>
        <v>0</v>
      </c>
      <c r="CG348" s="9">
        <f>VLOOKUP($C348, Table3[#All], 49, 0)</f>
        <v>0</v>
      </c>
      <c r="CH348" s="9">
        <f>VLOOKUP($C348, Table3[#All], 50, 0)</f>
        <v>0</v>
      </c>
      <c r="CI348" s="12">
        <f t="shared" si="308"/>
        <v>1</v>
      </c>
      <c r="CJ348" s="13"/>
      <c r="CK348" s="9">
        <f>VLOOKUP($C348, Table3[#All], 51, 0)</f>
        <v>0.31030000000000002</v>
      </c>
      <c r="CL348" s="9">
        <f>VLOOKUP($C348, Table3[#All], 52, 0)</f>
        <v>0.27589999999999998</v>
      </c>
      <c r="CM348" s="9">
        <f>VLOOKUP($C348, Table3[#All], 53, 0)</f>
        <v>0.4138</v>
      </c>
      <c r="CN348" s="9">
        <f>VLOOKUP($C348, Table3[#All], 54, 0)</f>
        <v>0</v>
      </c>
      <c r="CO348" s="9"/>
      <c r="CP348" s="10">
        <f t="shared" si="309"/>
        <v>3</v>
      </c>
      <c r="CQ348" s="11"/>
      <c r="CR348" s="9">
        <f>VLOOKUP($C348, Table3[#All], 55, 0)</f>
        <v>0.27589999999999998</v>
      </c>
      <c r="CS348" s="9">
        <f>VLOOKUP($C348, Table3[#All], 56, 0)</f>
        <v>0.72409999999999997</v>
      </c>
      <c r="CT348" s="9">
        <f>VLOOKUP($C348, Table3[#All], 57, 0)</f>
        <v>0</v>
      </c>
      <c r="CU348" s="9">
        <f>VLOOKUP($C348, Table3[#All], 58, 0)</f>
        <v>0</v>
      </c>
      <c r="CV348" s="9">
        <f>VLOOKUP($C348, Table3[#All], 59, 0)</f>
        <v>0</v>
      </c>
      <c r="CW348" s="14">
        <f t="shared" si="310"/>
        <v>2</v>
      </c>
      <c r="CX348" s="81"/>
      <c r="CY348" s="9">
        <f>VLOOKUP($C348, Table3[#All], 60, 0)</f>
        <v>6.9000000000000006E-2</v>
      </c>
      <c r="CZ348" s="9">
        <f>VLOOKUP($C348, Table3[#All], 61, 0)</f>
        <v>0.62070000000000003</v>
      </c>
      <c r="DA348" s="9">
        <f>VLOOKUP($C348, Table3[#All], 62, 0)</f>
        <v>0.27589999999999998</v>
      </c>
      <c r="DB348" s="9">
        <f>VLOOKUP($C348, Table3[#All], 63, 0)</f>
        <v>3.4500000000000003E-2</v>
      </c>
      <c r="DC348" s="9">
        <f>VLOOKUP($C348, Table3[#All], 64, 0)</f>
        <v>0</v>
      </c>
      <c r="DD348" s="10">
        <f t="shared" si="311"/>
        <v>3</v>
      </c>
      <c r="DE348" s="11"/>
      <c r="DF348" s="9">
        <f>VLOOKUP($C348, Table3[#All], 65, 0)</f>
        <v>0.27589999999999998</v>
      </c>
      <c r="DG348" s="9"/>
      <c r="DH348" s="9">
        <f>VLOOKUP($C348, Table3[#All], 66, 0)</f>
        <v>0.37929999999999997</v>
      </c>
      <c r="DI348" s="9"/>
      <c r="DJ348" s="9">
        <f>VLOOKUP($C348, Table3[#All], 67, 0)</f>
        <v>0.3448</v>
      </c>
      <c r="DK348" s="14">
        <f t="shared" si="312"/>
        <v>5</v>
      </c>
      <c r="DL348" s="11"/>
      <c r="DM348" s="9">
        <f>VLOOKUP($C348, Table3[#All], 68, 0)</f>
        <v>0.62070000000000003</v>
      </c>
      <c r="DN348" s="9"/>
      <c r="DO348" s="9">
        <f>VLOOKUP($C348, Table3[#All], 69, 0)</f>
        <v>0.31030000000000002</v>
      </c>
      <c r="DP348" s="9">
        <f>VLOOKUP($C348, Table3[#All], 70, 0)</f>
        <v>6.9000000000000006E-2</v>
      </c>
      <c r="DQ348" s="9"/>
      <c r="DR348" s="14">
        <f t="shared" si="313"/>
        <v>3</v>
      </c>
      <c r="DS348" s="11"/>
      <c r="DT348" s="9">
        <f>VLOOKUP($C348, Table3[#All], 71, 0)</f>
        <v>0.51719999999999999</v>
      </c>
      <c r="DU348" s="9">
        <f>VLOOKUP($C348, Table3[#All], 72, 0)</f>
        <v>6.9000000000000006E-2</v>
      </c>
      <c r="DV348" s="9">
        <f>VLOOKUP($C348, Table3[#All], 73, 0)</f>
        <v>0.4138</v>
      </c>
      <c r="DW348" s="9">
        <f>VLOOKUP($C348, Table3[#All], 74, 0)</f>
        <v>0</v>
      </c>
      <c r="DX348" s="9">
        <f>VLOOKUP($C348, Table3[#All], 75, 0)</f>
        <v>0</v>
      </c>
      <c r="DY348" s="12">
        <f t="shared" si="302"/>
        <v>3</v>
      </c>
      <c r="DZ348" s="11"/>
      <c r="EA348" s="9">
        <f>VLOOKUP($C348, Table3[#All], 76, 0)</f>
        <v>1</v>
      </c>
      <c r="EB348" s="9">
        <f>VLOOKUP($C348, Table3[#All], 77, 0)</f>
        <v>0</v>
      </c>
      <c r="EC348" s="9">
        <f>VLOOKUP($C348, Table3[#All], 78, 0)</f>
        <v>0</v>
      </c>
      <c r="ED348" s="9">
        <f>VLOOKUP($C348, Table3[#All], 79, 0)</f>
        <v>0</v>
      </c>
      <c r="EE348" s="9">
        <f>VLOOKUP($C348, Table3[#All], 80, 0)</f>
        <v>0</v>
      </c>
      <c r="EF348" s="10">
        <f t="shared" si="314"/>
        <v>1</v>
      </c>
      <c r="EG348" s="9"/>
      <c r="EH348" s="9">
        <f>VLOOKUP($C348, Table3[#All], 81, 0)</f>
        <v>0</v>
      </c>
      <c r="EI348" s="9">
        <f>VLOOKUP($C348, Table3[#All], 82, 0)</f>
        <v>0</v>
      </c>
      <c r="EJ348" s="9">
        <f>VLOOKUP($C348, Table3[#All], 83, 0)</f>
        <v>0</v>
      </c>
      <c r="EK348" s="9">
        <f>VLOOKUP($C348, Table3[#All], 84, 0)</f>
        <v>1</v>
      </c>
      <c r="EL348" s="9">
        <f>VLOOKUP($C348, Table3[#All], 85, 0)</f>
        <v>0</v>
      </c>
      <c r="EM348" s="14">
        <f t="shared" si="315"/>
        <v>4</v>
      </c>
      <c r="EN348" s="11"/>
      <c r="EO348" s="9">
        <f>VLOOKUP($C348, Table3[#All], 86, 0)</f>
        <v>1</v>
      </c>
      <c r="EP348" s="9"/>
      <c r="EQ348" s="9">
        <f>VLOOKUP($C348, Table3[#All], 87, 0)</f>
        <v>0</v>
      </c>
      <c r="ER348" s="9"/>
      <c r="ES348" s="9"/>
      <c r="ET348" s="14">
        <f t="shared" si="316"/>
        <v>1</v>
      </c>
      <c r="EU348" s="11"/>
      <c r="EV348" s="9">
        <f>VLOOKUP($C348, Table3[#All], 88, 0)</f>
        <v>1</v>
      </c>
      <c r="EW348" s="9">
        <f>VLOOKUP($C348, Table3[#All], 89, 0)</f>
        <v>0</v>
      </c>
      <c r="EX348" s="9">
        <f>VLOOKUP($C348, Table3[#All], 90, 0)</f>
        <v>0</v>
      </c>
      <c r="EY348" s="9">
        <f>VLOOKUP($C348, Table3[#All], 91, 0)</f>
        <v>0</v>
      </c>
      <c r="EZ348" s="9">
        <f>VLOOKUP($C348, Table3[#All], 92, 0)</f>
        <v>0</v>
      </c>
      <c r="FA348" s="12">
        <f t="shared" si="317"/>
        <v>1</v>
      </c>
      <c r="FB348" s="11"/>
      <c r="FC348" s="9">
        <f>VLOOKUP($C348, Table3[#All], 93, 0)</f>
        <v>0</v>
      </c>
      <c r="FD348" s="9">
        <f>VLOOKUP($C348, Table3[#All], 94, 0)</f>
        <v>0</v>
      </c>
      <c r="FE348" s="9">
        <f>VLOOKUP($C348, Table3[#All], 95, 0)</f>
        <v>1</v>
      </c>
      <c r="FF348" s="9">
        <f>VLOOKUP($C348, Table3[#All], 96, 0)</f>
        <v>0</v>
      </c>
      <c r="FG348" s="9"/>
      <c r="FH348" s="10">
        <f t="shared" si="318"/>
        <v>3</v>
      </c>
      <c r="FI348" s="11"/>
      <c r="FJ348" s="9">
        <f>VLOOKUP($C348, Table3[#All], 97, 0)</f>
        <v>0</v>
      </c>
      <c r="FK348" s="9">
        <f>VLOOKUP($C348, Table3[#All], 98, 0)</f>
        <v>0</v>
      </c>
      <c r="FL348" s="9">
        <f>VLOOKUP($C348, Table3[#All], 99, 0)</f>
        <v>0</v>
      </c>
      <c r="FM348" s="9">
        <f>VLOOKUP($C348, Table3[#All], 100, 0)</f>
        <v>0</v>
      </c>
      <c r="FN348" s="9">
        <f>VLOOKUP($C348, Table3[#All], 101, 0)</f>
        <v>1</v>
      </c>
      <c r="FO348" s="14">
        <f t="shared" si="319"/>
        <v>5</v>
      </c>
      <c r="FP348" s="11"/>
      <c r="FQ348" s="9">
        <f>VLOOKUP($C348, Table3[#All], 102, 0)</f>
        <v>0.2414</v>
      </c>
      <c r="FR348" s="9">
        <f>VLOOKUP($C348, Table3[#All], 103, 0)</f>
        <v>0.75859999999999994</v>
      </c>
      <c r="FS348" s="9">
        <f>VLOOKUP($C348, Table3[#All], 104, 0)</f>
        <v>0</v>
      </c>
      <c r="FT348" s="9">
        <f>VLOOKUP($C348, Table3[#All], 105, 0)</f>
        <v>0</v>
      </c>
      <c r="FU348" s="9">
        <v>0</v>
      </c>
      <c r="FV348" s="10">
        <f t="shared" si="320"/>
        <v>2</v>
      </c>
      <c r="FW348" s="11"/>
      <c r="FX348" s="9">
        <f>VLOOKUP($C348, Table3[#All], 106, 0)</f>
        <v>0.2069</v>
      </c>
      <c r="FY348" s="9"/>
      <c r="FZ348" s="9">
        <f>VLOOKUP($C348, Table3[#All], 107, 0)</f>
        <v>0.79310000000000003</v>
      </c>
      <c r="GA348" s="9">
        <f>VLOOKUP($C348, Table3[#All], 108, 0)</f>
        <v>0</v>
      </c>
      <c r="GB348" s="9"/>
      <c r="GC348" s="10">
        <f t="shared" si="337"/>
        <v>3</v>
      </c>
      <c r="GD348" s="81"/>
      <c r="GE348" s="9">
        <f>VLOOKUP($C348, Table3[#All], 109, 0)</f>
        <v>0</v>
      </c>
      <c r="GF348" s="9">
        <f>VLOOKUP($C348, Table3[#All], 110, 0)</f>
        <v>0</v>
      </c>
      <c r="GG348" s="9">
        <f>VLOOKUP($C348, Table3[#All], 111, 0)</f>
        <v>0</v>
      </c>
      <c r="GH348" s="9"/>
      <c r="GI348" s="9">
        <f>VLOOKUP($C348, Table3[#All], 112, 0)</f>
        <v>0</v>
      </c>
      <c r="GJ348" s="12" t="str">
        <f t="shared" si="321"/>
        <v>N/A</v>
      </c>
      <c r="GK348" s="11"/>
      <c r="GL348" s="9">
        <f>VLOOKUP($C348, Table3[#All], 113, 0)</f>
        <v>0</v>
      </c>
      <c r="GM348" s="9">
        <f>VLOOKUP($C348, Table3[#All], 114, 0)</f>
        <v>3.4500000000000003E-2</v>
      </c>
      <c r="GN348" s="9">
        <f>VLOOKUP($C348, Table3[#All], 115, 0)</f>
        <v>0.2069</v>
      </c>
      <c r="GO348" s="9">
        <f>VLOOKUP($C348, Table3[#All], 116, 0)</f>
        <v>0.75859999999999994</v>
      </c>
      <c r="GP348" s="9"/>
      <c r="GQ348" s="10">
        <f t="shared" si="322"/>
        <v>4</v>
      </c>
      <c r="GR348" s="11"/>
      <c r="GS348" s="9">
        <f>VLOOKUP($C348, Table2[#All], 3, 0)</f>
        <v>0</v>
      </c>
      <c r="GT348" s="9">
        <f>VLOOKUP($C348, Table2[#All], 4, 0)</f>
        <v>0</v>
      </c>
      <c r="GU348" s="9">
        <f>VLOOKUP($C348, Table2[#All], 5, 0)</f>
        <v>1</v>
      </c>
      <c r="GV348" s="9">
        <f>VLOOKUP($C348, Table2[#All], 6, 0)</f>
        <v>0</v>
      </c>
      <c r="GW348" s="9">
        <f>VLOOKUP($C348, Table2[#All], 7, 0)</f>
        <v>0</v>
      </c>
      <c r="GX348" s="10">
        <f t="shared" si="323"/>
        <v>3</v>
      </c>
      <c r="GY348" s="11"/>
      <c r="GZ348" s="9">
        <v>0</v>
      </c>
      <c r="HA348" s="9">
        <v>0</v>
      </c>
      <c r="HB348" s="9">
        <v>1</v>
      </c>
      <c r="HC348" s="9">
        <v>0</v>
      </c>
      <c r="HD348" s="9"/>
      <c r="HE348" s="10">
        <f t="shared" si="324"/>
        <v>3</v>
      </c>
      <c r="HF348" s="11"/>
      <c r="HG348" s="9">
        <f>VLOOKUP($C348, Table5[#All], 2, 0)</f>
        <v>0</v>
      </c>
      <c r="HH348" s="9">
        <f>VLOOKUP($C348, Table5[#All], 3, 0)</f>
        <v>0</v>
      </c>
      <c r="HI348" s="9">
        <f>VLOOKUP($C348, Table5[#All], 4, 0)</f>
        <v>0</v>
      </c>
      <c r="HJ348" s="9">
        <f>VLOOKUP($C348, Table5[#All], 5, 0)</f>
        <v>1</v>
      </c>
      <c r="HK348" s="9">
        <f>VLOOKUP($C348, Table5[#All], 6, 0)</f>
        <v>0</v>
      </c>
      <c r="HL348" s="10">
        <f t="shared" si="325"/>
        <v>4</v>
      </c>
      <c r="HM348" s="11"/>
      <c r="HN348" s="9">
        <f>VLOOKUP($C348, Table5[#All], 7, 0)</f>
        <v>0</v>
      </c>
      <c r="HO348" s="9">
        <f>VLOOKUP($C348, Table5[#All], 8, 0)</f>
        <v>1</v>
      </c>
      <c r="HP348" s="9">
        <f>VLOOKUP($C348, Table5[#All], 9, 0)</f>
        <v>0</v>
      </c>
      <c r="HQ348" s="9">
        <f>VLOOKUP($C348, Table5[#All], 10, 0)</f>
        <v>0</v>
      </c>
      <c r="HR348" s="9">
        <f>VLOOKUP($C348, Table5[#All], 11, 0)</f>
        <v>0</v>
      </c>
      <c r="HS348" s="10">
        <f t="shared" si="326"/>
        <v>2</v>
      </c>
      <c r="HT348" s="11"/>
      <c r="HU348" s="9">
        <f>VLOOKUP($C348, Table5[#All], 12, 0)</f>
        <v>1</v>
      </c>
      <c r="HV348" s="9">
        <f>VLOOKUP($C348, Table5[#All], 13, 0)</f>
        <v>0</v>
      </c>
      <c r="HW348" s="9">
        <f>VLOOKUP($C348, Table5[#All], 14, 0)</f>
        <v>0</v>
      </c>
      <c r="HX348" s="9">
        <f>VLOOKUP($C348, Table5[#All], 15, 0)</f>
        <v>0</v>
      </c>
      <c r="HY348" s="9">
        <f>VLOOKUP($C348, Table5[#All], 16, 0)</f>
        <v>0</v>
      </c>
      <c r="HZ348" s="10">
        <f t="shared" si="327"/>
        <v>1</v>
      </c>
      <c r="IA348" s="11"/>
      <c r="IB348" s="9">
        <f>VLOOKUP($C348, Table5[#All], 17, 0)</f>
        <v>1</v>
      </c>
      <c r="IC348" s="9">
        <f>VLOOKUP($C348, Table5[#All], 18, 0)</f>
        <v>0</v>
      </c>
      <c r="ID348" s="9">
        <f>VLOOKUP($C348, Table5[#All], 19, 0)</f>
        <v>0</v>
      </c>
      <c r="IE348" s="9">
        <f>VLOOKUP($C348, Table5[#All], 20, 0)</f>
        <v>0</v>
      </c>
      <c r="IF348" s="9">
        <f>VLOOKUP($C348, Table5[#All], 21, 0)</f>
        <v>0</v>
      </c>
      <c r="IG348" s="10">
        <f t="shared" si="328"/>
        <v>1</v>
      </c>
      <c r="IH348" s="11"/>
      <c r="II348" s="9">
        <f>VLOOKUP($C348, Table5[#All], 22, 0)</f>
        <v>1</v>
      </c>
      <c r="IJ348" s="9">
        <f>VLOOKUP($C348, Table5[#All], 23, 0)</f>
        <v>0</v>
      </c>
      <c r="IK348" s="9">
        <f>VLOOKUP($C348, Table5[#All], 24, 0)</f>
        <v>0</v>
      </c>
      <c r="IL348" s="9">
        <f>VLOOKUP($C348, Table5[#All], 25, 0)</f>
        <v>0</v>
      </c>
      <c r="IM348" s="9">
        <f>VLOOKUP($C348, Table5[#All], 26, 0)</f>
        <v>0</v>
      </c>
      <c r="IN348" s="10">
        <f t="shared" si="329"/>
        <v>1</v>
      </c>
      <c r="IO348" s="11"/>
      <c r="IP348" s="9">
        <v>1</v>
      </c>
      <c r="IQ348" s="9">
        <v>0</v>
      </c>
      <c r="IR348" s="9">
        <v>0</v>
      </c>
      <c r="IS348" s="9">
        <v>0</v>
      </c>
      <c r="IT348" s="9">
        <v>0</v>
      </c>
      <c r="IU348" s="10">
        <f t="shared" si="330"/>
        <v>1</v>
      </c>
      <c r="IV348" s="82"/>
    </row>
    <row r="349" spans="1:256" ht="16.3" thickTop="1" thickBot="1" x14ac:dyDescent="0.35">
      <c r="A349" s="16" t="s">
        <v>831</v>
      </c>
      <c r="B349" s="16" t="s">
        <v>848</v>
      </c>
      <c r="C349" s="16" t="s">
        <v>849</v>
      </c>
      <c r="D349" s="11"/>
      <c r="E349" s="9">
        <f>VLOOKUP($C349, Table3[#All], 2, 0)</f>
        <v>0</v>
      </c>
      <c r="F349" s="9"/>
      <c r="G349" s="9">
        <f>VLOOKUP($C349, Table3[#All], 3, 0)</f>
        <v>0.18179999999999999</v>
      </c>
      <c r="H349" s="9">
        <f>VLOOKUP($C349, Table3[#All], 4, 0)</f>
        <v>0.45450000000000002</v>
      </c>
      <c r="I349" s="9">
        <f>VLOOKUP($C349, Table3[#All], 5, 0)</f>
        <v>0.36359999999999998</v>
      </c>
      <c r="J349" s="10">
        <f t="shared" si="331"/>
        <v>5</v>
      </c>
      <c r="K349" s="11"/>
      <c r="L349" s="9">
        <f>VLOOKUP($C349, Table3[#All], 6, 0)</f>
        <v>0</v>
      </c>
      <c r="M349" s="9"/>
      <c r="N349" s="9">
        <f>VLOOKUP($C349, Table3[#All], 7, 0)</f>
        <v>1</v>
      </c>
      <c r="O349" s="9">
        <f>VLOOKUP($C349, Table3[#All], 8, 0)</f>
        <v>0</v>
      </c>
      <c r="P349" s="9">
        <f>VLOOKUP($C349, Table3[#All], 9, 0)</f>
        <v>0</v>
      </c>
      <c r="Q349" s="10">
        <f t="shared" si="332"/>
        <v>3</v>
      </c>
      <c r="R349" s="11"/>
      <c r="S349" s="9">
        <f>VLOOKUP($C349, Table3[#All], 10, 0)</f>
        <v>0</v>
      </c>
      <c r="T349" s="9">
        <f>VLOOKUP($C349, Table3[#All], 11, 0)</f>
        <v>0</v>
      </c>
      <c r="U349" s="9">
        <f>VLOOKUP($C349, Table3[#All], 12, 0)</f>
        <v>0.18179999999999999</v>
      </c>
      <c r="V349" s="9">
        <f>VLOOKUP($C349, Table3[#All], 13, 0)</f>
        <v>0.81819999999999993</v>
      </c>
      <c r="W349" s="9">
        <f>VLOOKUP($C349, Table3[#All], 14, 0)</f>
        <v>0</v>
      </c>
      <c r="X349" s="10">
        <f t="shared" si="333"/>
        <v>4</v>
      </c>
      <c r="Y349" s="11"/>
      <c r="Z349" s="9">
        <f>VLOOKUP($C349, Table3[#All], 15, 0)</f>
        <v>0</v>
      </c>
      <c r="AA349" s="9">
        <f>VLOOKUP($C349, Table3[#All], 16, 0)</f>
        <v>0</v>
      </c>
      <c r="AB349" s="9">
        <f>VLOOKUP($C349, Table3[#All], 17, 0)</f>
        <v>0.72730000000000006</v>
      </c>
      <c r="AC349" s="9">
        <f>VLOOKUP($C349, Table3[#All], 18, 0)</f>
        <v>0.2727</v>
      </c>
      <c r="AD349" s="9">
        <f>VLOOKUP($C349, Table3[#All], 19, 0)</f>
        <v>0</v>
      </c>
      <c r="AE349" s="10">
        <f t="shared" si="303"/>
        <v>4</v>
      </c>
      <c r="AF349" s="11"/>
      <c r="AG349" s="9">
        <f>VLOOKUP($C349, Table3[#All], 20, 0)</f>
        <v>0.1</v>
      </c>
      <c r="AH349" s="9">
        <f>VLOOKUP($C349, Table3[#All], 21, 0)</f>
        <v>0.9</v>
      </c>
      <c r="AI349" s="9">
        <f>VLOOKUP($C349, Table3[#All], 22, 0)</f>
        <v>0</v>
      </c>
      <c r="AJ349" s="9"/>
      <c r="AK349" s="9"/>
      <c r="AL349" s="10">
        <f t="shared" si="304"/>
        <v>2</v>
      </c>
      <c r="AM349" s="11"/>
      <c r="AN349" s="9">
        <f>VLOOKUP($C349, Table3[#All], 23, 0)</f>
        <v>0</v>
      </c>
      <c r="AO349" s="9">
        <f>VLOOKUP($C349, Table3[#All], 24, 0)</f>
        <v>1</v>
      </c>
      <c r="AP349" s="9">
        <f>VLOOKUP($C349, Table3[#All], 25, 0)</f>
        <v>0</v>
      </c>
      <c r="AQ349" s="9">
        <f>VLOOKUP($C349, Table3[#All], 26, 0)</f>
        <v>0</v>
      </c>
      <c r="AR349" s="9"/>
      <c r="AS349" s="12">
        <f t="shared" si="305"/>
        <v>2</v>
      </c>
      <c r="AT349" s="11"/>
      <c r="AU349" s="9">
        <f>VLOOKUP($C349, Table3[#All], 27, 0)</f>
        <v>0.81819999999999993</v>
      </c>
      <c r="AV349" s="9">
        <f>VLOOKUP($C349, Table3[#All], 28, 0)</f>
        <v>0.18179999999999999</v>
      </c>
      <c r="AW349" s="9">
        <f>VLOOKUP($C349, Table3[#All], 29, 0)</f>
        <v>0</v>
      </c>
      <c r="AX349" s="9"/>
      <c r="AY349" s="9"/>
      <c r="AZ349" s="10">
        <f t="shared" si="334"/>
        <v>1</v>
      </c>
      <c r="BA349" s="11"/>
      <c r="BB349" s="9">
        <f>VLOOKUP($C349, Table3[#All], 30, 0)</f>
        <v>0.18179999999999999</v>
      </c>
      <c r="BC349" s="9">
        <f>VLOOKUP($C349, Table3[#All], 31, 0)</f>
        <v>0.72730000000000006</v>
      </c>
      <c r="BD349" s="9">
        <f>VLOOKUP($C349, Table3[#All], 32, 0)</f>
        <v>0</v>
      </c>
      <c r="BE349" s="9">
        <f>VLOOKUP($C349, Table3[#All], 33, 0)</f>
        <v>9.0899999999999995E-2</v>
      </c>
      <c r="BF349" s="9"/>
      <c r="BG349" s="10">
        <f t="shared" si="335"/>
        <v>2</v>
      </c>
      <c r="BH349" s="81"/>
      <c r="BI349" s="9">
        <f>VLOOKUP($C349, Table3[#All], 34, 0)</f>
        <v>0</v>
      </c>
      <c r="BJ349" s="9">
        <f>VLOOKUP($C349, Table3[#All], 35, 0)</f>
        <v>0</v>
      </c>
      <c r="BK349" s="9">
        <f>VLOOKUP($C349, Table3[#All], 36, 0)</f>
        <v>0</v>
      </c>
      <c r="BL349" s="9">
        <f>VLOOKUP($C349, Table3[#All], 37, 0)</f>
        <v>0</v>
      </c>
      <c r="BM349" s="9">
        <f>VLOOKUP($C349, Table3[#All], 38, 0)</f>
        <v>0</v>
      </c>
      <c r="BN349" s="10" t="str">
        <f t="shared" si="336"/>
        <v>N/A</v>
      </c>
      <c r="BO349" s="11"/>
      <c r="BP349" s="9">
        <f>VLOOKUP($C349, Table3[#All], 39, 0)</f>
        <v>1</v>
      </c>
      <c r="BQ349" s="9">
        <f>VLOOKUP($C349, Table3[#All], 40, 0)</f>
        <v>0</v>
      </c>
      <c r="BR349" s="9">
        <f>VLOOKUP($C349, Table3[#All], 41, 0)</f>
        <v>0</v>
      </c>
      <c r="BS349" s="9">
        <f>VLOOKUP($C349, Table3[#All], 42, 0)</f>
        <v>0</v>
      </c>
      <c r="BT349" s="9"/>
      <c r="BU349" s="10">
        <f t="shared" si="306"/>
        <v>1</v>
      </c>
      <c r="BV349" s="11"/>
      <c r="BW349" s="9">
        <f>VLOOKUP($C349, Table3[#All], 43, 0)</f>
        <v>0.45450000000000002</v>
      </c>
      <c r="BX349" s="9">
        <f>VLOOKUP($C349, Table3[#All], 44, 0)</f>
        <v>0.54549999999999998</v>
      </c>
      <c r="BY349" s="9">
        <f>VLOOKUP($C349, Table3[#All], 45, 0)</f>
        <v>0</v>
      </c>
      <c r="BZ349" s="9"/>
      <c r="CA349" s="9"/>
      <c r="CB349" s="10">
        <f t="shared" si="307"/>
        <v>2</v>
      </c>
      <c r="CC349" s="81"/>
      <c r="CD349" s="9">
        <f>VLOOKUP($C349, Table3[#All], 46, 0)</f>
        <v>1</v>
      </c>
      <c r="CE349" s="9">
        <f>VLOOKUP($C349, Table3[#All], 47, 0)</f>
        <v>0</v>
      </c>
      <c r="CF349" s="9">
        <f>VLOOKUP($C349, Table3[#All], 48, 0)</f>
        <v>0</v>
      </c>
      <c r="CG349" s="9">
        <f>VLOOKUP($C349, Table3[#All], 49, 0)</f>
        <v>0</v>
      </c>
      <c r="CH349" s="9">
        <f>VLOOKUP($C349, Table3[#All], 50, 0)</f>
        <v>0</v>
      </c>
      <c r="CI349" s="12">
        <f t="shared" si="308"/>
        <v>1</v>
      </c>
      <c r="CJ349" s="13"/>
      <c r="CK349" s="9">
        <f>VLOOKUP($C349, Table3[#All], 51, 0)</f>
        <v>1</v>
      </c>
      <c r="CL349" s="9">
        <f>VLOOKUP($C349, Table3[#All], 52, 0)</f>
        <v>0</v>
      </c>
      <c r="CM349" s="9">
        <f>VLOOKUP($C349, Table3[#All], 53, 0)</f>
        <v>0</v>
      </c>
      <c r="CN349" s="9">
        <f>VLOOKUP($C349, Table3[#All], 54, 0)</f>
        <v>0</v>
      </c>
      <c r="CO349" s="9"/>
      <c r="CP349" s="10">
        <f t="shared" si="309"/>
        <v>1</v>
      </c>
      <c r="CQ349" s="11"/>
      <c r="CR349" s="9">
        <f>VLOOKUP($C349, Table3[#All], 55, 0)</f>
        <v>0.2727</v>
      </c>
      <c r="CS349" s="9">
        <f>VLOOKUP($C349, Table3[#All], 56, 0)</f>
        <v>0.72730000000000006</v>
      </c>
      <c r="CT349" s="9">
        <f>VLOOKUP($C349, Table3[#All], 57, 0)</f>
        <v>0</v>
      </c>
      <c r="CU349" s="9">
        <f>VLOOKUP($C349, Table3[#All], 58, 0)</f>
        <v>0</v>
      </c>
      <c r="CV349" s="9">
        <f>VLOOKUP($C349, Table3[#All], 59, 0)</f>
        <v>0</v>
      </c>
      <c r="CW349" s="14">
        <f t="shared" si="310"/>
        <v>2</v>
      </c>
      <c r="CX349" s="81"/>
      <c r="CY349" s="9">
        <f>VLOOKUP($C349, Table3[#All], 60, 0)</f>
        <v>0</v>
      </c>
      <c r="CZ349" s="9">
        <f>VLOOKUP($C349, Table3[#All], 61, 0)</f>
        <v>9.0899999999999995E-2</v>
      </c>
      <c r="DA349" s="9">
        <f>VLOOKUP($C349, Table3[#All], 62, 0)</f>
        <v>0.90910000000000002</v>
      </c>
      <c r="DB349" s="9">
        <f>VLOOKUP($C349, Table3[#All], 63, 0)</f>
        <v>0</v>
      </c>
      <c r="DC349" s="9">
        <f>VLOOKUP($C349, Table3[#All], 64, 0)</f>
        <v>0</v>
      </c>
      <c r="DD349" s="10">
        <f t="shared" si="311"/>
        <v>3</v>
      </c>
      <c r="DE349" s="11"/>
      <c r="DF349" s="9">
        <f>VLOOKUP($C349, Table3[#All], 65, 0)</f>
        <v>0.90910000000000002</v>
      </c>
      <c r="DG349" s="9"/>
      <c r="DH349" s="9">
        <f>VLOOKUP($C349, Table3[#All], 66, 0)</f>
        <v>0</v>
      </c>
      <c r="DI349" s="9"/>
      <c r="DJ349" s="9">
        <f>VLOOKUP($C349, Table3[#All], 67, 0)</f>
        <v>9.0899999999999995E-2</v>
      </c>
      <c r="DK349" s="14">
        <f t="shared" si="312"/>
        <v>1</v>
      </c>
      <c r="DL349" s="11"/>
      <c r="DM349" s="9">
        <f>VLOOKUP($C349, Table3[#All], 68, 0)</f>
        <v>0.18179999999999999</v>
      </c>
      <c r="DN349" s="9"/>
      <c r="DO349" s="9">
        <f>VLOOKUP($C349, Table3[#All], 69, 0)</f>
        <v>0.81819999999999993</v>
      </c>
      <c r="DP349" s="9">
        <f>VLOOKUP($C349, Table3[#All], 70, 0)</f>
        <v>0</v>
      </c>
      <c r="DQ349" s="9"/>
      <c r="DR349" s="14">
        <f t="shared" si="313"/>
        <v>3</v>
      </c>
      <c r="DS349" s="11"/>
      <c r="DT349" s="9">
        <f>VLOOKUP($C349, Table3[#All], 71, 0)</f>
        <v>1</v>
      </c>
      <c r="DU349" s="9">
        <f>VLOOKUP($C349, Table3[#All], 72, 0)</f>
        <v>0</v>
      </c>
      <c r="DV349" s="9">
        <f>VLOOKUP($C349, Table3[#All], 73, 0)</f>
        <v>0</v>
      </c>
      <c r="DW349" s="9">
        <f>VLOOKUP($C349, Table3[#All], 74, 0)</f>
        <v>0</v>
      </c>
      <c r="DX349" s="9">
        <f>VLOOKUP($C349, Table3[#All], 75, 0)</f>
        <v>0</v>
      </c>
      <c r="DY349" s="12">
        <f t="shared" si="302"/>
        <v>1</v>
      </c>
      <c r="DZ349" s="11"/>
      <c r="EA349" s="9">
        <f>VLOOKUP($C349, Table3[#All], 76, 0)</f>
        <v>1</v>
      </c>
      <c r="EB349" s="9">
        <f>VLOOKUP($C349, Table3[#All], 77, 0)</f>
        <v>0</v>
      </c>
      <c r="EC349" s="9">
        <f>VLOOKUP($C349, Table3[#All], 78, 0)</f>
        <v>0</v>
      </c>
      <c r="ED349" s="9">
        <f>VLOOKUP($C349, Table3[#All], 79, 0)</f>
        <v>0</v>
      </c>
      <c r="EE349" s="9">
        <f>VLOOKUP($C349, Table3[#All], 80, 0)</f>
        <v>0</v>
      </c>
      <c r="EF349" s="10">
        <f t="shared" si="314"/>
        <v>1</v>
      </c>
      <c r="EG349" s="9"/>
      <c r="EH349" s="9">
        <f>VLOOKUP($C349, Table3[#All], 81, 0)</f>
        <v>0</v>
      </c>
      <c r="EI349" s="9">
        <f>VLOOKUP($C349, Table3[#All], 82, 0)</f>
        <v>0</v>
      </c>
      <c r="EJ349" s="9">
        <f>VLOOKUP($C349, Table3[#All], 83, 0)</f>
        <v>0</v>
      </c>
      <c r="EK349" s="9">
        <f>VLOOKUP($C349, Table3[#All], 84, 0)</f>
        <v>1</v>
      </c>
      <c r="EL349" s="9">
        <f>VLOOKUP($C349, Table3[#All], 85, 0)</f>
        <v>0</v>
      </c>
      <c r="EM349" s="14">
        <f t="shared" si="315"/>
        <v>4</v>
      </c>
      <c r="EN349" s="11"/>
      <c r="EO349" s="9">
        <f>VLOOKUP($C349, Table3[#All], 86, 0)</f>
        <v>1</v>
      </c>
      <c r="EP349" s="9"/>
      <c r="EQ349" s="9">
        <f>VLOOKUP($C349, Table3[#All], 87, 0)</f>
        <v>0</v>
      </c>
      <c r="ER349" s="9"/>
      <c r="ES349" s="9"/>
      <c r="ET349" s="14">
        <f t="shared" si="316"/>
        <v>1</v>
      </c>
      <c r="EU349" s="11"/>
      <c r="EV349" s="9">
        <f>VLOOKUP($C349, Table3[#All], 88, 0)</f>
        <v>1</v>
      </c>
      <c r="EW349" s="9">
        <f>VLOOKUP($C349, Table3[#All], 89, 0)</f>
        <v>0</v>
      </c>
      <c r="EX349" s="9">
        <f>VLOOKUP($C349, Table3[#All], 90, 0)</f>
        <v>0</v>
      </c>
      <c r="EY349" s="9">
        <f>VLOOKUP($C349, Table3[#All], 91, 0)</f>
        <v>0</v>
      </c>
      <c r="EZ349" s="9">
        <f>VLOOKUP($C349, Table3[#All], 92, 0)</f>
        <v>0</v>
      </c>
      <c r="FA349" s="12">
        <f t="shared" si="317"/>
        <v>1</v>
      </c>
      <c r="FB349" s="11"/>
      <c r="FC349" s="9">
        <f>VLOOKUP($C349, Table3[#All], 93, 0)</f>
        <v>0</v>
      </c>
      <c r="FD349" s="9">
        <f>VLOOKUP($C349, Table3[#All], 94, 0)</f>
        <v>0</v>
      </c>
      <c r="FE349" s="9">
        <f>VLOOKUP($C349, Table3[#All], 95, 0)</f>
        <v>1</v>
      </c>
      <c r="FF349" s="9">
        <f>VLOOKUP($C349, Table3[#All], 96, 0)</f>
        <v>0</v>
      </c>
      <c r="FG349" s="9"/>
      <c r="FH349" s="10">
        <f t="shared" si="318"/>
        <v>3</v>
      </c>
      <c r="FI349" s="11"/>
      <c r="FJ349" s="9">
        <f>VLOOKUP($C349, Table3[#All], 97, 0)</f>
        <v>0</v>
      </c>
      <c r="FK349" s="9">
        <f>VLOOKUP($C349, Table3[#All], 98, 0)</f>
        <v>0</v>
      </c>
      <c r="FL349" s="9">
        <f>VLOOKUP($C349, Table3[#All], 99, 0)</f>
        <v>0</v>
      </c>
      <c r="FM349" s="9">
        <f>VLOOKUP($C349, Table3[#All], 100, 0)</f>
        <v>0</v>
      </c>
      <c r="FN349" s="9">
        <f>VLOOKUP($C349, Table3[#All], 101, 0)</f>
        <v>1</v>
      </c>
      <c r="FO349" s="14">
        <f t="shared" si="319"/>
        <v>5</v>
      </c>
      <c r="FP349" s="11"/>
      <c r="FQ349" s="9">
        <f>VLOOKUP($C349, Table3[#All], 102, 0)</f>
        <v>1</v>
      </c>
      <c r="FR349" s="9">
        <f>VLOOKUP($C349, Table3[#All], 103, 0)</f>
        <v>0</v>
      </c>
      <c r="FS349" s="9">
        <f>VLOOKUP($C349, Table3[#All], 104, 0)</f>
        <v>0</v>
      </c>
      <c r="FT349" s="9">
        <f>VLOOKUP($C349, Table3[#All], 105, 0)</f>
        <v>0</v>
      </c>
      <c r="FU349" s="9">
        <v>0</v>
      </c>
      <c r="FV349" s="10">
        <f t="shared" si="320"/>
        <v>1</v>
      </c>
      <c r="FW349" s="11"/>
      <c r="FX349" s="9">
        <f>VLOOKUP($C349, Table3[#All], 106, 0)</f>
        <v>0.18179999999999999</v>
      </c>
      <c r="FY349" s="9"/>
      <c r="FZ349" s="9">
        <f>VLOOKUP($C349, Table3[#All], 107, 0)</f>
        <v>0.81819999999999993</v>
      </c>
      <c r="GA349" s="9">
        <f>VLOOKUP($C349, Table3[#All], 108, 0)</f>
        <v>0</v>
      </c>
      <c r="GB349" s="9"/>
      <c r="GC349" s="10">
        <f t="shared" si="337"/>
        <v>3</v>
      </c>
      <c r="GD349" s="81"/>
      <c r="GE349" s="9">
        <f>VLOOKUP($C349, Table3[#All], 109, 0)</f>
        <v>0</v>
      </c>
      <c r="GF349" s="9">
        <f>VLOOKUP($C349, Table3[#All], 110, 0)</f>
        <v>0</v>
      </c>
      <c r="GG349" s="9">
        <f>VLOOKUP($C349, Table3[#All], 111, 0)</f>
        <v>0</v>
      </c>
      <c r="GH349" s="9"/>
      <c r="GI349" s="9">
        <f>VLOOKUP($C349, Table3[#All], 112, 0)</f>
        <v>0</v>
      </c>
      <c r="GJ349" s="12" t="str">
        <f t="shared" si="321"/>
        <v>N/A</v>
      </c>
      <c r="GK349" s="11"/>
      <c r="GL349" s="9">
        <f>VLOOKUP($C349, Table3[#All], 113, 0)</f>
        <v>0</v>
      </c>
      <c r="GM349" s="9">
        <f>VLOOKUP($C349, Table3[#All], 114, 0)</f>
        <v>0</v>
      </c>
      <c r="GN349" s="9">
        <f>VLOOKUP($C349, Table3[#All], 115, 0)</f>
        <v>9.0899999999999995E-2</v>
      </c>
      <c r="GO349" s="9">
        <f>VLOOKUP($C349, Table3[#All], 116, 0)</f>
        <v>0.90910000000000002</v>
      </c>
      <c r="GP349" s="9"/>
      <c r="GQ349" s="10">
        <f t="shared" si="322"/>
        <v>4</v>
      </c>
      <c r="GR349" s="11"/>
      <c r="GS349" s="9">
        <f>VLOOKUP($C349, Table2[#All], 3, 0)</f>
        <v>0</v>
      </c>
      <c r="GT349" s="9">
        <f>VLOOKUP($C349, Table2[#All], 4, 0)</f>
        <v>0</v>
      </c>
      <c r="GU349" s="9">
        <f>VLOOKUP($C349, Table2[#All], 5, 0)</f>
        <v>1</v>
      </c>
      <c r="GV349" s="9">
        <f>VLOOKUP($C349, Table2[#All], 6, 0)</f>
        <v>0</v>
      </c>
      <c r="GW349" s="9">
        <f>VLOOKUP($C349, Table2[#All], 7, 0)</f>
        <v>0</v>
      </c>
      <c r="GX349" s="10">
        <f t="shared" si="323"/>
        <v>3</v>
      </c>
      <c r="GY349" s="11"/>
      <c r="GZ349" s="9">
        <v>0</v>
      </c>
      <c r="HA349" s="9">
        <v>0</v>
      </c>
      <c r="HB349" s="9">
        <v>1</v>
      </c>
      <c r="HC349" s="9">
        <v>0</v>
      </c>
      <c r="HD349" s="9"/>
      <c r="HE349" s="10">
        <f t="shared" si="324"/>
        <v>3</v>
      </c>
      <c r="HF349" s="11"/>
      <c r="HG349" s="9">
        <f>VLOOKUP($C349, Table5[#All], 2, 0)</f>
        <v>0</v>
      </c>
      <c r="HH349" s="9">
        <f>VLOOKUP($C349, Table5[#All], 3, 0)</f>
        <v>0</v>
      </c>
      <c r="HI349" s="9">
        <f>VLOOKUP($C349, Table5[#All], 4, 0)</f>
        <v>1</v>
      </c>
      <c r="HJ349" s="9">
        <f>VLOOKUP($C349, Table5[#All], 5, 0)</f>
        <v>0</v>
      </c>
      <c r="HK349" s="9">
        <f>VLOOKUP($C349, Table5[#All], 6, 0)</f>
        <v>0</v>
      </c>
      <c r="HL349" s="10">
        <f t="shared" si="325"/>
        <v>3</v>
      </c>
      <c r="HM349" s="11"/>
      <c r="HN349" s="9">
        <f>VLOOKUP($C349, Table5[#All], 7, 0)</f>
        <v>0</v>
      </c>
      <c r="HO349" s="9">
        <f>VLOOKUP($C349, Table5[#All], 8, 0)</f>
        <v>1</v>
      </c>
      <c r="HP349" s="9">
        <f>VLOOKUP($C349, Table5[#All], 9, 0)</f>
        <v>0</v>
      </c>
      <c r="HQ349" s="9">
        <f>VLOOKUP($C349, Table5[#All], 10, 0)</f>
        <v>0</v>
      </c>
      <c r="HR349" s="9">
        <f>VLOOKUP($C349, Table5[#All], 11, 0)</f>
        <v>0</v>
      </c>
      <c r="HS349" s="10">
        <f t="shared" si="326"/>
        <v>2</v>
      </c>
      <c r="HT349" s="11"/>
      <c r="HU349" s="9">
        <f>VLOOKUP($C349, Table5[#All], 12, 0)</f>
        <v>1</v>
      </c>
      <c r="HV349" s="9">
        <f>VLOOKUP($C349, Table5[#All], 13, 0)</f>
        <v>0</v>
      </c>
      <c r="HW349" s="9">
        <f>VLOOKUP($C349, Table5[#All], 14, 0)</f>
        <v>0</v>
      </c>
      <c r="HX349" s="9">
        <f>VLOOKUP($C349, Table5[#All], 15, 0)</f>
        <v>0</v>
      </c>
      <c r="HY349" s="9">
        <f>VLOOKUP($C349, Table5[#All], 16, 0)</f>
        <v>0</v>
      </c>
      <c r="HZ349" s="10">
        <f t="shared" si="327"/>
        <v>1</v>
      </c>
      <c r="IA349" s="11"/>
      <c r="IB349" s="9">
        <f>VLOOKUP($C349, Table5[#All], 17, 0)</f>
        <v>0</v>
      </c>
      <c r="IC349" s="9">
        <f>VLOOKUP($C349, Table5[#All], 18, 0)</f>
        <v>1</v>
      </c>
      <c r="ID349" s="9">
        <f>VLOOKUP($C349, Table5[#All], 19, 0)</f>
        <v>0</v>
      </c>
      <c r="IE349" s="9">
        <f>VLOOKUP($C349, Table5[#All], 20, 0)</f>
        <v>0</v>
      </c>
      <c r="IF349" s="9">
        <f>VLOOKUP($C349, Table5[#All], 21, 0)</f>
        <v>0</v>
      </c>
      <c r="IG349" s="10">
        <f t="shared" si="328"/>
        <v>2</v>
      </c>
      <c r="IH349" s="11"/>
      <c r="II349" s="9">
        <f>VLOOKUP($C349, Table5[#All], 22, 0)</f>
        <v>1</v>
      </c>
      <c r="IJ349" s="9">
        <f>VLOOKUP($C349, Table5[#All], 23, 0)</f>
        <v>0</v>
      </c>
      <c r="IK349" s="9">
        <f>VLOOKUP($C349, Table5[#All], 24, 0)</f>
        <v>0</v>
      </c>
      <c r="IL349" s="9">
        <f>VLOOKUP($C349, Table5[#All], 25, 0)</f>
        <v>0</v>
      </c>
      <c r="IM349" s="9">
        <f>VLOOKUP($C349, Table5[#All], 26, 0)</f>
        <v>0</v>
      </c>
      <c r="IN349" s="10">
        <f t="shared" si="329"/>
        <v>1</v>
      </c>
      <c r="IO349" s="11"/>
      <c r="IP349" s="9">
        <v>1</v>
      </c>
      <c r="IQ349" s="9">
        <v>0</v>
      </c>
      <c r="IR349" s="9">
        <v>0</v>
      </c>
      <c r="IS349" s="9">
        <v>0</v>
      </c>
      <c r="IT349" s="9">
        <v>0</v>
      </c>
      <c r="IU349" s="10">
        <f t="shared" si="330"/>
        <v>1</v>
      </c>
      <c r="IV349" s="82"/>
    </row>
    <row r="350" spans="1:256" ht="16.3" thickTop="1" thickBot="1" x14ac:dyDescent="0.35">
      <c r="A350" s="16" t="s">
        <v>831</v>
      </c>
      <c r="B350" s="16" t="s">
        <v>850</v>
      </c>
      <c r="C350" s="16" t="s">
        <v>851</v>
      </c>
      <c r="D350" s="11"/>
      <c r="E350" s="9">
        <f>VLOOKUP($C350, Table3[#All], 2, 0)</f>
        <v>0</v>
      </c>
      <c r="F350" s="9"/>
      <c r="G350" s="9">
        <f>VLOOKUP($C350, Table3[#All], 3, 0)</f>
        <v>0.14810000000000001</v>
      </c>
      <c r="H350" s="9">
        <f>VLOOKUP($C350, Table3[#All], 4, 0)</f>
        <v>0.70369999999999999</v>
      </c>
      <c r="I350" s="9">
        <f>VLOOKUP($C350, Table3[#All], 5, 0)</f>
        <v>0.14810000000000001</v>
      </c>
      <c r="J350" s="10">
        <f t="shared" si="331"/>
        <v>4</v>
      </c>
      <c r="K350" s="11"/>
      <c r="L350" s="9">
        <f>VLOOKUP($C350, Table3[#All], 6, 0)</f>
        <v>0</v>
      </c>
      <c r="M350" s="9"/>
      <c r="N350" s="9">
        <f>VLOOKUP($C350, Table3[#All], 7, 0)</f>
        <v>0</v>
      </c>
      <c r="O350" s="9">
        <f>VLOOKUP($C350, Table3[#All], 8, 0)</f>
        <v>1</v>
      </c>
      <c r="P350" s="9">
        <f>VLOOKUP($C350, Table3[#All], 9, 0)</f>
        <v>0</v>
      </c>
      <c r="Q350" s="10">
        <f t="shared" si="332"/>
        <v>4</v>
      </c>
      <c r="R350" s="11"/>
      <c r="S350" s="9">
        <f>VLOOKUP($C350, Table3[#All], 10, 0)</f>
        <v>0</v>
      </c>
      <c r="T350" s="9">
        <f>VLOOKUP($C350, Table3[#All], 11, 0)</f>
        <v>0</v>
      </c>
      <c r="U350" s="9">
        <f>VLOOKUP($C350, Table3[#All], 12, 0)</f>
        <v>7.4099999999999999E-2</v>
      </c>
      <c r="V350" s="9">
        <f>VLOOKUP($C350, Table3[#All], 13, 0)</f>
        <v>0.92590000000000006</v>
      </c>
      <c r="W350" s="9">
        <f>VLOOKUP($C350, Table3[#All], 14, 0)</f>
        <v>0</v>
      </c>
      <c r="X350" s="10">
        <f t="shared" si="333"/>
        <v>4</v>
      </c>
      <c r="Y350" s="11"/>
      <c r="Z350" s="9">
        <f>VLOOKUP($C350, Table3[#All], 15, 0)</f>
        <v>0</v>
      </c>
      <c r="AA350" s="9">
        <f>VLOOKUP($C350, Table3[#All], 16, 0)</f>
        <v>0</v>
      </c>
      <c r="AB350" s="9">
        <f>VLOOKUP($C350, Table3[#All], 17, 0)</f>
        <v>0.22219999999999998</v>
      </c>
      <c r="AC350" s="9">
        <f>VLOOKUP($C350, Table3[#All], 18, 0)</f>
        <v>0.77780000000000005</v>
      </c>
      <c r="AD350" s="9">
        <f>VLOOKUP($C350, Table3[#All], 19, 0)</f>
        <v>0</v>
      </c>
      <c r="AE350" s="10">
        <f t="shared" si="303"/>
        <v>4</v>
      </c>
      <c r="AF350" s="11"/>
      <c r="AG350" s="9">
        <f>VLOOKUP($C350, Table3[#All], 20, 0)</f>
        <v>0</v>
      </c>
      <c r="AH350" s="9">
        <f>VLOOKUP($C350, Table3[#All], 21, 0)</f>
        <v>0.22219999999999998</v>
      </c>
      <c r="AI350" s="9">
        <f>VLOOKUP($C350, Table3[#All], 22, 0)</f>
        <v>0.77780000000000005</v>
      </c>
      <c r="AJ350" s="9"/>
      <c r="AK350" s="9"/>
      <c r="AL350" s="10">
        <f t="shared" si="304"/>
        <v>3</v>
      </c>
      <c r="AM350" s="11"/>
      <c r="AN350" s="9">
        <f>VLOOKUP($C350, Table3[#All], 23, 0)</f>
        <v>0</v>
      </c>
      <c r="AO350" s="9">
        <f>VLOOKUP($C350, Table3[#All], 24, 0)</f>
        <v>0</v>
      </c>
      <c r="AP350" s="9">
        <f>VLOOKUP($C350, Table3[#All], 25, 0)</f>
        <v>1</v>
      </c>
      <c r="AQ350" s="9">
        <f>VLOOKUP($C350, Table3[#All], 26, 0)</f>
        <v>0</v>
      </c>
      <c r="AR350" s="9"/>
      <c r="AS350" s="12">
        <f t="shared" si="305"/>
        <v>3</v>
      </c>
      <c r="AT350" s="11"/>
      <c r="AU350" s="9">
        <f>VLOOKUP($C350, Table3[#All], 27, 0)</f>
        <v>0.14810000000000001</v>
      </c>
      <c r="AV350" s="9">
        <f>VLOOKUP($C350, Table3[#All], 28, 0)</f>
        <v>3.7000000000000005E-2</v>
      </c>
      <c r="AW350" s="9">
        <f>VLOOKUP($C350, Table3[#All], 29, 0)</f>
        <v>0.81480000000000008</v>
      </c>
      <c r="AX350" s="9"/>
      <c r="AY350" s="9"/>
      <c r="AZ350" s="10">
        <f t="shared" si="334"/>
        <v>3</v>
      </c>
      <c r="BA350" s="11"/>
      <c r="BB350" s="9">
        <f>VLOOKUP($C350, Table3[#All], 30, 0)</f>
        <v>0.14810000000000001</v>
      </c>
      <c r="BC350" s="9">
        <f>VLOOKUP($C350, Table3[#All], 31, 0)</f>
        <v>0.14810000000000001</v>
      </c>
      <c r="BD350" s="9">
        <f>VLOOKUP($C350, Table3[#All], 32, 0)</f>
        <v>0.62960000000000005</v>
      </c>
      <c r="BE350" s="9">
        <f>VLOOKUP($C350, Table3[#All], 33, 0)</f>
        <v>7.4099999999999999E-2</v>
      </c>
      <c r="BF350" s="9"/>
      <c r="BG350" s="10">
        <f t="shared" si="335"/>
        <v>3</v>
      </c>
      <c r="BH350" s="81"/>
      <c r="BI350" s="9">
        <f>VLOOKUP($C350, Table3[#All], 34, 0)</f>
        <v>0</v>
      </c>
      <c r="BJ350" s="9">
        <f>VLOOKUP($C350, Table3[#All], 35, 0)</f>
        <v>0</v>
      </c>
      <c r="BK350" s="9">
        <f>VLOOKUP($C350, Table3[#All], 36, 0)</f>
        <v>0</v>
      </c>
      <c r="BL350" s="9">
        <f>VLOOKUP($C350, Table3[#All], 37, 0)</f>
        <v>0</v>
      </c>
      <c r="BM350" s="9">
        <f>VLOOKUP($C350, Table3[#All], 38, 0)</f>
        <v>0</v>
      </c>
      <c r="BN350" s="10" t="str">
        <f t="shared" si="336"/>
        <v>N/A</v>
      </c>
      <c r="BO350" s="11"/>
      <c r="BP350" s="9">
        <f>VLOOKUP($C350, Table3[#All], 39, 0)</f>
        <v>1</v>
      </c>
      <c r="BQ350" s="9">
        <f>VLOOKUP($C350, Table3[#All], 40, 0)</f>
        <v>0</v>
      </c>
      <c r="BR350" s="9">
        <f>VLOOKUP($C350, Table3[#All], 41, 0)</f>
        <v>0</v>
      </c>
      <c r="BS350" s="9">
        <f>VLOOKUP($C350, Table3[#All], 42, 0)</f>
        <v>0</v>
      </c>
      <c r="BT350" s="9"/>
      <c r="BU350" s="10">
        <f t="shared" si="306"/>
        <v>1</v>
      </c>
      <c r="BV350" s="11"/>
      <c r="BW350" s="9">
        <f>VLOOKUP($C350, Table3[#All], 43, 0)</f>
        <v>0.25929999999999997</v>
      </c>
      <c r="BX350" s="9">
        <f>VLOOKUP($C350, Table3[#All], 44, 0)</f>
        <v>0.74069999999999991</v>
      </c>
      <c r="BY350" s="9">
        <f>VLOOKUP($C350, Table3[#All], 45, 0)</f>
        <v>0</v>
      </c>
      <c r="BZ350" s="9"/>
      <c r="CA350" s="9"/>
      <c r="CB350" s="10">
        <f t="shared" si="307"/>
        <v>2</v>
      </c>
      <c r="CC350" s="81"/>
      <c r="CD350" s="9">
        <f>VLOOKUP($C350, Table3[#All], 46, 0)</f>
        <v>1</v>
      </c>
      <c r="CE350" s="9">
        <f>VLOOKUP($C350, Table3[#All], 47, 0)</f>
        <v>0</v>
      </c>
      <c r="CF350" s="9">
        <f>VLOOKUP($C350, Table3[#All], 48, 0)</f>
        <v>0</v>
      </c>
      <c r="CG350" s="9">
        <f>VLOOKUP($C350, Table3[#All], 49, 0)</f>
        <v>0</v>
      </c>
      <c r="CH350" s="9">
        <f>VLOOKUP($C350, Table3[#All], 50, 0)</f>
        <v>0</v>
      </c>
      <c r="CI350" s="12">
        <f t="shared" si="308"/>
        <v>1</v>
      </c>
      <c r="CJ350" s="13"/>
      <c r="CK350" s="9">
        <f>VLOOKUP($C350, Table3[#All], 51, 0)</f>
        <v>0.1852</v>
      </c>
      <c r="CL350" s="9">
        <f>VLOOKUP($C350, Table3[#All], 52, 0)</f>
        <v>0.37040000000000001</v>
      </c>
      <c r="CM350" s="9">
        <f>VLOOKUP($C350, Table3[#All], 53, 0)</f>
        <v>0.44439999999999996</v>
      </c>
      <c r="CN350" s="9">
        <f>VLOOKUP($C350, Table3[#All], 54, 0)</f>
        <v>0</v>
      </c>
      <c r="CO350" s="9"/>
      <c r="CP350" s="10">
        <f t="shared" si="309"/>
        <v>3</v>
      </c>
      <c r="CQ350" s="11"/>
      <c r="CR350" s="9">
        <f>VLOOKUP($C350, Table3[#All], 55, 0)</f>
        <v>0.1852</v>
      </c>
      <c r="CS350" s="9">
        <f>VLOOKUP($C350, Table3[#All], 56, 0)</f>
        <v>0.81480000000000008</v>
      </c>
      <c r="CT350" s="9">
        <f>VLOOKUP($C350, Table3[#All], 57, 0)</f>
        <v>0</v>
      </c>
      <c r="CU350" s="9">
        <f>VLOOKUP($C350, Table3[#All], 58, 0)</f>
        <v>0</v>
      </c>
      <c r="CV350" s="9">
        <f>VLOOKUP($C350, Table3[#All], 59, 0)</f>
        <v>0</v>
      </c>
      <c r="CW350" s="14">
        <f t="shared" si="310"/>
        <v>2</v>
      </c>
      <c r="CX350" s="81"/>
      <c r="CY350" s="9">
        <f>VLOOKUP($C350, Table3[#All], 60, 0)</f>
        <v>7.4099999999999999E-2</v>
      </c>
      <c r="CZ350" s="9">
        <f>VLOOKUP($C350, Table3[#All], 61, 0)</f>
        <v>0.44439999999999996</v>
      </c>
      <c r="DA350" s="9">
        <f>VLOOKUP($C350, Table3[#All], 62, 0)</f>
        <v>0.37040000000000001</v>
      </c>
      <c r="DB350" s="9">
        <f>VLOOKUP($C350, Table3[#All], 63, 0)</f>
        <v>0.11109999999999999</v>
      </c>
      <c r="DC350" s="9">
        <f>VLOOKUP($C350, Table3[#All], 64, 0)</f>
        <v>0</v>
      </c>
      <c r="DD350" s="10">
        <f t="shared" si="311"/>
        <v>3</v>
      </c>
      <c r="DE350" s="11"/>
      <c r="DF350" s="9">
        <f>VLOOKUP($C350, Table3[#All], 65, 0)</f>
        <v>7.4099999999999999E-2</v>
      </c>
      <c r="DG350" s="9"/>
      <c r="DH350" s="9">
        <f>VLOOKUP($C350, Table3[#All], 66, 0)</f>
        <v>0.37040000000000001</v>
      </c>
      <c r="DI350" s="9"/>
      <c r="DJ350" s="9">
        <f>VLOOKUP($C350, Table3[#All], 67, 0)</f>
        <v>0.55559999999999998</v>
      </c>
      <c r="DK350" s="14">
        <f t="shared" si="312"/>
        <v>5</v>
      </c>
      <c r="DL350" s="11"/>
      <c r="DM350" s="9">
        <f>VLOOKUP($C350, Table3[#All], 68, 0)</f>
        <v>0.29630000000000001</v>
      </c>
      <c r="DN350" s="9"/>
      <c r="DO350" s="9">
        <f>VLOOKUP($C350, Table3[#All], 69, 0)</f>
        <v>0.40740000000000004</v>
      </c>
      <c r="DP350" s="9">
        <f>VLOOKUP($C350, Table3[#All], 70, 0)</f>
        <v>0.29630000000000001</v>
      </c>
      <c r="DQ350" s="9"/>
      <c r="DR350" s="14">
        <f t="shared" si="313"/>
        <v>4</v>
      </c>
      <c r="DS350" s="11"/>
      <c r="DT350" s="9">
        <f>VLOOKUP($C350, Table3[#All], 71, 0)</f>
        <v>0.55559999999999998</v>
      </c>
      <c r="DU350" s="9">
        <f>VLOOKUP($C350, Table3[#All], 72, 0)</f>
        <v>0.14810000000000001</v>
      </c>
      <c r="DV350" s="9">
        <f>VLOOKUP($C350, Table3[#All], 73, 0)</f>
        <v>0.25929999999999997</v>
      </c>
      <c r="DW350" s="9">
        <f>VLOOKUP($C350, Table3[#All], 74, 0)</f>
        <v>3.7000000000000005E-2</v>
      </c>
      <c r="DX350" s="9">
        <f>VLOOKUP($C350, Table3[#All], 75, 0)</f>
        <v>0</v>
      </c>
      <c r="DY350" s="12">
        <f t="shared" si="302"/>
        <v>3</v>
      </c>
      <c r="DZ350" s="11"/>
      <c r="EA350" s="9">
        <f>VLOOKUP($C350, Table3[#All], 76, 0)</f>
        <v>1</v>
      </c>
      <c r="EB350" s="9">
        <f>VLOOKUP($C350, Table3[#All], 77, 0)</f>
        <v>0</v>
      </c>
      <c r="EC350" s="9">
        <f>VLOOKUP($C350, Table3[#All], 78, 0)</f>
        <v>0</v>
      </c>
      <c r="ED350" s="9">
        <f>VLOOKUP($C350, Table3[#All], 79, 0)</f>
        <v>0</v>
      </c>
      <c r="EE350" s="9">
        <f>VLOOKUP($C350, Table3[#All], 80, 0)</f>
        <v>0</v>
      </c>
      <c r="EF350" s="10">
        <f t="shared" si="314"/>
        <v>1</v>
      </c>
      <c r="EG350" s="9"/>
      <c r="EH350" s="9">
        <f>VLOOKUP($C350, Table3[#All], 81, 0)</f>
        <v>0</v>
      </c>
      <c r="EI350" s="9">
        <f>VLOOKUP($C350, Table3[#All], 82, 0)</f>
        <v>0</v>
      </c>
      <c r="EJ350" s="9">
        <f>VLOOKUP($C350, Table3[#All], 83, 0)</f>
        <v>0</v>
      </c>
      <c r="EK350" s="9">
        <f>VLOOKUP($C350, Table3[#All], 84, 0)</f>
        <v>0</v>
      </c>
      <c r="EL350" s="9">
        <f>VLOOKUP($C350, Table3[#All], 85, 0)</f>
        <v>1</v>
      </c>
      <c r="EM350" s="14">
        <f t="shared" si="315"/>
        <v>5</v>
      </c>
      <c r="EN350" s="11"/>
      <c r="EO350" s="9">
        <f>VLOOKUP($C350, Table3[#All], 86, 0)</f>
        <v>1</v>
      </c>
      <c r="EP350" s="9"/>
      <c r="EQ350" s="9">
        <f>VLOOKUP($C350, Table3[#All], 87, 0)</f>
        <v>0</v>
      </c>
      <c r="ER350" s="9"/>
      <c r="ES350" s="9"/>
      <c r="ET350" s="14">
        <f t="shared" si="316"/>
        <v>1</v>
      </c>
      <c r="EU350" s="11"/>
      <c r="EV350" s="9">
        <f>VLOOKUP($C350, Table3[#All], 88, 0)</f>
        <v>1</v>
      </c>
      <c r="EW350" s="9">
        <f>VLOOKUP($C350, Table3[#All], 89, 0)</f>
        <v>0</v>
      </c>
      <c r="EX350" s="9">
        <f>VLOOKUP($C350, Table3[#All], 90, 0)</f>
        <v>0</v>
      </c>
      <c r="EY350" s="9">
        <f>VLOOKUP($C350, Table3[#All], 91, 0)</f>
        <v>0</v>
      </c>
      <c r="EZ350" s="9">
        <f>VLOOKUP($C350, Table3[#All], 92, 0)</f>
        <v>0</v>
      </c>
      <c r="FA350" s="12">
        <f t="shared" si="317"/>
        <v>1</v>
      </c>
      <c r="FB350" s="11"/>
      <c r="FC350" s="9">
        <f>VLOOKUP($C350, Table3[#All], 93, 0)</f>
        <v>0</v>
      </c>
      <c r="FD350" s="9">
        <f>VLOOKUP($C350, Table3[#All], 94, 0)</f>
        <v>0</v>
      </c>
      <c r="FE350" s="9">
        <f>VLOOKUP($C350, Table3[#All], 95, 0)</f>
        <v>1</v>
      </c>
      <c r="FF350" s="9">
        <f>VLOOKUP($C350, Table3[#All], 96, 0)</f>
        <v>0</v>
      </c>
      <c r="FG350" s="9"/>
      <c r="FH350" s="10">
        <f t="shared" si="318"/>
        <v>3</v>
      </c>
      <c r="FI350" s="11"/>
      <c r="FJ350" s="9">
        <f>VLOOKUP($C350, Table3[#All], 97, 0)</f>
        <v>0</v>
      </c>
      <c r="FK350" s="9">
        <f>VLOOKUP($C350, Table3[#All], 98, 0)</f>
        <v>0</v>
      </c>
      <c r="FL350" s="9">
        <f>VLOOKUP($C350, Table3[#All], 99, 0)</f>
        <v>0</v>
      </c>
      <c r="FM350" s="9">
        <f>VLOOKUP($C350, Table3[#All], 100, 0)</f>
        <v>0</v>
      </c>
      <c r="FN350" s="9">
        <f>VLOOKUP($C350, Table3[#All], 101, 0)</f>
        <v>1</v>
      </c>
      <c r="FO350" s="14">
        <f t="shared" si="319"/>
        <v>5</v>
      </c>
      <c r="FP350" s="11"/>
      <c r="FQ350" s="9">
        <f>VLOOKUP($C350, Table3[#All], 102, 0)</f>
        <v>0.11109999999999999</v>
      </c>
      <c r="FR350" s="9">
        <f>VLOOKUP($C350, Table3[#All], 103, 0)</f>
        <v>0.88890000000000002</v>
      </c>
      <c r="FS350" s="9">
        <f>VLOOKUP($C350, Table3[#All], 104, 0)</f>
        <v>0</v>
      </c>
      <c r="FT350" s="9">
        <f>VLOOKUP($C350, Table3[#All], 105, 0)</f>
        <v>0</v>
      </c>
      <c r="FU350" s="9">
        <v>0</v>
      </c>
      <c r="FV350" s="10">
        <f t="shared" si="320"/>
        <v>2</v>
      </c>
      <c r="FW350" s="11"/>
      <c r="FX350" s="9">
        <f>VLOOKUP($C350, Table3[#All], 106, 0)</f>
        <v>7.4099999999999999E-2</v>
      </c>
      <c r="FY350" s="9"/>
      <c r="FZ350" s="9">
        <f>VLOOKUP($C350, Table3[#All], 107, 0)</f>
        <v>0.92590000000000006</v>
      </c>
      <c r="GA350" s="9">
        <f>VLOOKUP($C350, Table3[#All], 108, 0)</f>
        <v>0</v>
      </c>
      <c r="GB350" s="9"/>
      <c r="GC350" s="10">
        <f t="shared" si="337"/>
        <v>3</v>
      </c>
      <c r="GD350" s="81"/>
      <c r="GE350" s="9">
        <f>VLOOKUP($C350, Table3[#All], 109, 0)</f>
        <v>0</v>
      </c>
      <c r="GF350" s="9">
        <f>VLOOKUP($C350, Table3[#All], 110, 0)</f>
        <v>0</v>
      </c>
      <c r="GG350" s="9">
        <f>VLOOKUP($C350, Table3[#All], 111, 0)</f>
        <v>0</v>
      </c>
      <c r="GH350" s="9"/>
      <c r="GI350" s="9">
        <f>VLOOKUP($C350, Table3[#All], 112, 0)</f>
        <v>0</v>
      </c>
      <c r="GJ350" s="12" t="str">
        <f t="shared" si="321"/>
        <v>N/A</v>
      </c>
      <c r="GK350" s="11"/>
      <c r="GL350" s="9">
        <f>VLOOKUP($C350, Table3[#All], 113, 0)</f>
        <v>0</v>
      </c>
      <c r="GM350" s="9">
        <f>VLOOKUP($C350, Table3[#All], 114, 0)</f>
        <v>0</v>
      </c>
      <c r="GN350" s="9">
        <f>VLOOKUP($C350, Table3[#All], 115, 0)</f>
        <v>0</v>
      </c>
      <c r="GO350" s="9">
        <f>VLOOKUP($C350, Table3[#All], 116, 0)</f>
        <v>1</v>
      </c>
      <c r="GP350" s="9"/>
      <c r="GQ350" s="10">
        <f t="shared" si="322"/>
        <v>4</v>
      </c>
      <c r="GR350" s="11"/>
      <c r="GS350" s="9">
        <f>VLOOKUP($C350, Table2[#All], 3, 0)</f>
        <v>0</v>
      </c>
      <c r="GT350" s="9">
        <f>VLOOKUP($C350, Table2[#All], 4, 0)</f>
        <v>0</v>
      </c>
      <c r="GU350" s="9">
        <f>VLOOKUP($C350, Table2[#All], 5, 0)</f>
        <v>1</v>
      </c>
      <c r="GV350" s="9">
        <f>VLOOKUP($C350, Table2[#All], 6, 0)</f>
        <v>0</v>
      </c>
      <c r="GW350" s="9">
        <f>VLOOKUP($C350, Table2[#All], 7, 0)</f>
        <v>0</v>
      </c>
      <c r="GX350" s="10">
        <f t="shared" si="323"/>
        <v>3</v>
      </c>
      <c r="GY350" s="11"/>
      <c r="GZ350" s="9">
        <v>0</v>
      </c>
      <c r="HA350" s="9">
        <v>0</v>
      </c>
      <c r="HB350" s="9">
        <v>1</v>
      </c>
      <c r="HC350" s="9">
        <v>0</v>
      </c>
      <c r="HD350" s="9"/>
      <c r="HE350" s="10">
        <f t="shared" si="324"/>
        <v>3</v>
      </c>
      <c r="HF350" s="11"/>
      <c r="HG350" s="9">
        <f>VLOOKUP($C350, Table5[#All], 2, 0)</f>
        <v>0</v>
      </c>
      <c r="HH350" s="9">
        <f>VLOOKUP($C350, Table5[#All], 3, 0)</f>
        <v>0</v>
      </c>
      <c r="HI350" s="9">
        <f>VLOOKUP($C350, Table5[#All], 4, 0)</f>
        <v>0</v>
      </c>
      <c r="HJ350" s="9">
        <f>VLOOKUP($C350, Table5[#All], 5, 0)</f>
        <v>1</v>
      </c>
      <c r="HK350" s="9">
        <f>VLOOKUP($C350, Table5[#All], 6, 0)</f>
        <v>0</v>
      </c>
      <c r="HL350" s="10">
        <f t="shared" si="325"/>
        <v>4</v>
      </c>
      <c r="HM350" s="11"/>
      <c r="HN350" s="9">
        <f>VLOOKUP($C350, Table5[#All], 7, 0)</f>
        <v>0</v>
      </c>
      <c r="HO350" s="9">
        <f>VLOOKUP($C350, Table5[#All], 8, 0)</f>
        <v>0</v>
      </c>
      <c r="HP350" s="9">
        <f>VLOOKUP($C350, Table5[#All], 9, 0)</f>
        <v>1</v>
      </c>
      <c r="HQ350" s="9">
        <f>VLOOKUP($C350, Table5[#All], 10, 0)</f>
        <v>0</v>
      </c>
      <c r="HR350" s="9">
        <f>VLOOKUP($C350, Table5[#All], 11, 0)</f>
        <v>0</v>
      </c>
      <c r="HS350" s="10">
        <f t="shared" si="326"/>
        <v>3</v>
      </c>
      <c r="HT350" s="11"/>
      <c r="HU350" s="9">
        <f>VLOOKUP($C350, Table5[#All], 12, 0)</f>
        <v>0</v>
      </c>
      <c r="HV350" s="9">
        <f>VLOOKUP($C350, Table5[#All], 13, 0)</f>
        <v>1</v>
      </c>
      <c r="HW350" s="9">
        <f>VLOOKUP($C350, Table5[#All], 14, 0)</f>
        <v>0</v>
      </c>
      <c r="HX350" s="9">
        <f>VLOOKUP($C350, Table5[#All], 15, 0)</f>
        <v>0</v>
      </c>
      <c r="HY350" s="9">
        <f>VLOOKUP($C350, Table5[#All], 16, 0)</f>
        <v>0</v>
      </c>
      <c r="HZ350" s="10">
        <f t="shared" si="327"/>
        <v>2</v>
      </c>
      <c r="IA350" s="11"/>
      <c r="IB350" s="9">
        <f>VLOOKUP($C350, Table5[#All], 17, 0)</f>
        <v>0</v>
      </c>
      <c r="IC350" s="9">
        <f>VLOOKUP($C350, Table5[#All], 18, 0)</f>
        <v>1</v>
      </c>
      <c r="ID350" s="9">
        <f>VLOOKUP($C350, Table5[#All], 19, 0)</f>
        <v>0</v>
      </c>
      <c r="IE350" s="9">
        <f>VLOOKUP($C350, Table5[#All], 20, 0)</f>
        <v>0</v>
      </c>
      <c r="IF350" s="9">
        <f>VLOOKUP($C350, Table5[#All], 21, 0)</f>
        <v>0</v>
      </c>
      <c r="IG350" s="10">
        <f t="shared" si="328"/>
        <v>2</v>
      </c>
      <c r="IH350" s="11"/>
      <c r="II350" s="9">
        <f>VLOOKUP($C350, Table5[#All], 22, 0)</f>
        <v>1</v>
      </c>
      <c r="IJ350" s="9">
        <f>VLOOKUP($C350, Table5[#All], 23, 0)</f>
        <v>0</v>
      </c>
      <c r="IK350" s="9">
        <f>VLOOKUP($C350, Table5[#All], 24, 0)</f>
        <v>0</v>
      </c>
      <c r="IL350" s="9">
        <f>VLOOKUP($C350, Table5[#All], 25, 0)</f>
        <v>0</v>
      </c>
      <c r="IM350" s="9">
        <f>VLOOKUP($C350, Table5[#All], 26, 0)</f>
        <v>0</v>
      </c>
      <c r="IN350" s="10">
        <f t="shared" si="329"/>
        <v>1</v>
      </c>
      <c r="IO350" s="11"/>
      <c r="IP350" s="9">
        <v>1</v>
      </c>
      <c r="IQ350" s="9">
        <v>0</v>
      </c>
      <c r="IR350" s="9">
        <v>0</v>
      </c>
      <c r="IS350" s="9">
        <v>0</v>
      </c>
      <c r="IT350" s="9">
        <v>0</v>
      </c>
      <c r="IU350" s="10">
        <f t="shared" si="330"/>
        <v>1</v>
      </c>
      <c r="IV350" s="82"/>
    </row>
    <row r="351" spans="1:256" ht="16.3" thickTop="1" thickBot="1" x14ac:dyDescent="0.35">
      <c r="A351" s="16" t="s">
        <v>831</v>
      </c>
      <c r="B351" s="16" t="s">
        <v>852</v>
      </c>
      <c r="C351" s="16" t="s">
        <v>853</v>
      </c>
      <c r="D351" s="11"/>
      <c r="E351" s="9">
        <f>VLOOKUP($C351, Table3[#All], 2, 0)</f>
        <v>0</v>
      </c>
      <c r="F351" s="9"/>
      <c r="G351" s="9">
        <f>VLOOKUP($C351, Table3[#All], 3, 0)</f>
        <v>0.75</v>
      </c>
      <c r="H351" s="9">
        <f>VLOOKUP($C351, Table3[#All], 4, 0)</f>
        <v>0.25</v>
      </c>
      <c r="I351" s="9">
        <f>VLOOKUP($C351, Table3[#All], 5, 0)</f>
        <v>0</v>
      </c>
      <c r="J351" s="10">
        <f t="shared" si="331"/>
        <v>4</v>
      </c>
      <c r="K351" s="11"/>
      <c r="L351" s="9">
        <f>VLOOKUP($C351, Table3[#All], 6, 0)</f>
        <v>0</v>
      </c>
      <c r="M351" s="9"/>
      <c r="N351" s="9">
        <f>VLOOKUP($C351, Table3[#All], 7, 0)</f>
        <v>1</v>
      </c>
      <c r="O351" s="9">
        <f>VLOOKUP($C351, Table3[#All], 8, 0)</f>
        <v>0</v>
      </c>
      <c r="P351" s="9">
        <f>VLOOKUP($C351, Table3[#All], 9, 0)</f>
        <v>0</v>
      </c>
      <c r="Q351" s="10">
        <f t="shared" si="332"/>
        <v>3</v>
      </c>
      <c r="R351" s="11"/>
      <c r="S351" s="9">
        <f>VLOOKUP($C351, Table3[#All], 10, 0)</f>
        <v>0</v>
      </c>
      <c r="T351" s="9">
        <f>VLOOKUP($C351, Table3[#All], 11, 0)</f>
        <v>0</v>
      </c>
      <c r="U351" s="9">
        <f>VLOOKUP($C351, Table3[#All], 12, 0)</f>
        <v>0.25</v>
      </c>
      <c r="V351" s="9">
        <f>VLOOKUP($C351, Table3[#All], 13, 0)</f>
        <v>0.75</v>
      </c>
      <c r="W351" s="9">
        <f>VLOOKUP($C351, Table3[#All], 14, 0)</f>
        <v>0</v>
      </c>
      <c r="X351" s="10">
        <f t="shared" si="333"/>
        <v>4</v>
      </c>
      <c r="Y351" s="11"/>
      <c r="Z351" s="9">
        <f>VLOOKUP($C351, Table3[#All], 15, 0)</f>
        <v>0</v>
      </c>
      <c r="AA351" s="9">
        <f>VLOOKUP($C351, Table3[#All], 16, 0)</f>
        <v>0</v>
      </c>
      <c r="AB351" s="9">
        <f>VLOOKUP($C351, Table3[#All], 17, 0)</f>
        <v>0.75</v>
      </c>
      <c r="AC351" s="9">
        <f>VLOOKUP($C351, Table3[#All], 18, 0)</f>
        <v>0.25</v>
      </c>
      <c r="AD351" s="9">
        <f>VLOOKUP($C351, Table3[#All], 19, 0)</f>
        <v>0</v>
      </c>
      <c r="AE351" s="10">
        <f t="shared" si="303"/>
        <v>4</v>
      </c>
      <c r="AF351" s="11"/>
      <c r="AG351" s="9">
        <f>VLOOKUP($C351, Table3[#All], 20, 0)</f>
        <v>0.125</v>
      </c>
      <c r="AH351" s="9">
        <f>VLOOKUP($C351, Table3[#All], 21, 0)</f>
        <v>0.875</v>
      </c>
      <c r="AI351" s="9">
        <f>VLOOKUP($C351, Table3[#All], 22, 0)</f>
        <v>0</v>
      </c>
      <c r="AJ351" s="9"/>
      <c r="AK351" s="9"/>
      <c r="AL351" s="10">
        <f t="shared" si="304"/>
        <v>2</v>
      </c>
      <c r="AM351" s="11"/>
      <c r="AN351" s="9">
        <f>VLOOKUP($C351, Table3[#All], 23, 0)</f>
        <v>1</v>
      </c>
      <c r="AO351" s="9">
        <f>VLOOKUP($C351, Table3[#All], 24, 0)</f>
        <v>0</v>
      </c>
      <c r="AP351" s="9">
        <f>VLOOKUP($C351, Table3[#All], 25, 0)</f>
        <v>0</v>
      </c>
      <c r="AQ351" s="9">
        <f>VLOOKUP($C351, Table3[#All], 26, 0)</f>
        <v>0</v>
      </c>
      <c r="AR351" s="9"/>
      <c r="AS351" s="12">
        <f t="shared" si="305"/>
        <v>1</v>
      </c>
      <c r="AT351" s="11"/>
      <c r="AU351" s="9">
        <f>VLOOKUP($C351, Table3[#All], 27, 0)</f>
        <v>1</v>
      </c>
      <c r="AV351" s="9">
        <f>VLOOKUP($C351, Table3[#All], 28, 0)</f>
        <v>0</v>
      </c>
      <c r="AW351" s="9">
        <f>VLOOKUP($C351, Table3[#All], 29, 0)</f>
        <v>0</v>
      </c>
      <c r="AX351" s="9"/>
      <c r="AY351" s="9"/>
      <c r="AZ351" s="10">
        <f t="shared" si="334"/>
        <v>1</v>
      </c>
      <c r="BA351" s="11"/>
      <c r="BB351" s="9">
        <f>VLOOKUP($C351, Table3[#All], 30, 0)</f>
        <v>0.25</v>
      </c>
      <c r="BC351" s="9">
        <f>VLOOKUP($C351, Table3[#All], 31, 0)</f>
        <v>0.75</v>
      </c>
      <c r="BD351" s="9">
        <f>VLOOKUP($C351, Table3[#All], 32, 0)</f>
        <v>0</v>
      </c>
      <c r="BE351" s="9">
        <f>VLOOKUP($C351, Table3[#All], 33, 0)</f>
        <v>0</v>
      </c>
      <c r="BF351" s="9"/>
      <c r="BG351" s="10">
        <f t="shared" si="335"/>
        <v>2</v>
      </c>
      <c r="BH351" s="81"/>
      <c r="BI351" s="9">
        <f>VLOOKUP($C351, Table3[#All], 34, 0)</f>
        <v>0</v>
      </c>
      <c r="BJ351" s="9">
        <f>VLOOKUP($C351, Table3[#All], 35, 0)</f>
        <v>0</v>
      </c>
      <c r="BK351" s="9">
        <f>VLOOKUP($C351, Table3[#All], 36, 0)</f>
        <v>0</v>
      </c>
      <c r="BL351" s="9">
        <f>VLOOKUP($C351, Table3[#All], 37, 0)</f>
        <v>0</v>
      </c>
      <c r="BM351" s="9">
        <f>VLOOKUP($C351, Table3[#All], 38, 0)</f>
        <v>0</v>
      </c>
      <c r="BN351" s="10" t="str">
        <f t="shared" si="336"/>
        <v>N/A</v>
      </c>
      <c r="BO351" s="11"/>
      <c r="BP351" s="9">
        <f>VLOOKUP($C351, Table3[#All], 39, 0)</f>
        <v>1</v>
      </c>
      <c r="BQ351" s="9">
        <f>VLOOKUP($C351, Table3[#All], 40, 0)</f>
        <v>0</v>
      </c>
      <c r="BR351" s="9">
        <f>VLOOKUP($C351, Table3[#All], 41, 0)</f>
        <v>0</v>
      </c>
      <c r="BS351" s="9">
        <f>VLOOKUP($C351, Table3[#All], 42, 0)</f>
        <v>0</v>
      </c>
      <c r="BT351" s="9"/>
      <c r="BU351" s="10">
        <f t="shared" si="306"/>
        <v>1</v>
      </c>
      <c r="BV351" s="11"/>
      <c r="BW351" s="9">
        <f>VLOOKUP($C351, Table3[#All], 43, 0)</f>
        <v>0.75</v>
      </c>
      <c r="BX351" s="9">
        <f>VLOOKUP($C351, Table3[#All], 44, 0)</f>
        <v>0.25</v>
      </c>
      <c r="BY351" s="9">
        <f>VLOOKUP($C351, Table3[#All], 45, 0)</f>
        <v>0</v>
      </c>
      <c r="BZ351" s="9"/>
      <c r="CA351" s="9"/>
      <c r="CB351" s="10">
        <f t="shared" si="307"/>
        <v>2</v>
      </c>
      <c r="CC351" s="81"/>
      <c r="CD351" s="9">
        <f>VLOOKUP($C351, Table3[#All], 46, 0)</f>
        <v>1</v>
      </c>
      <c r="CE351" s="9">
        <f>VLOOKUP($C351, Table3[#All], 47, 0)</f>
        <v>0</v>
      </c>
      <c r="CF351" s="9">
        <f>VLOOKUP($C351, Table3[#All], 48, 0)</f>
        <v>0</v>
      </c>
      <c r="CG351" s="9">
        <f>VLOOKUP($C351, Table3[#All], 49, 0)</f>
        <v>0</v>
      </c>
      <c r="CH351" s="9">
        <f>VLOOKUP($C351, Table3[#All], 50, 0)</f>
        <v>0</v>
      </c>
      <c r="CI351" s="12">
        <f t="shared" si="308"/>
        <v>1</v>
      </c>
      <c r="CJ351" s="13"/>
      <c r="CK351" s="9">
        <f>VLOOKUP($C351, Table3[#All], 51, 0)</f>
        <v>1</v>
      </c>
      <c r="CL351" s="9">
        <f>VLOOKUP($C351, Table3[#All], 52, 0)</f>
        <v>0</v>
      </c>
      <c r="CM351" s="9">
        <f>VLOOKUP($C351, Table3[#All], 53, 0)</f>
        <v>0</v>
      </c>
      <c r="CN351" s="9">
        <f>VLOOKUP($C351, Table3[#All], 54, 0)</f>
        <v>0</v>
      </c>
      <c r="CO351" s="9"/>
      <c r="CP351" s="10">
        <f t="shared" si="309"/>
        <v>1</v>
      </c>
      <c r="CQ351" s="11"/>
      <c r="CR351" s="9">
        <f>VLOOKUP($C351, Table3[#All], 55, 0)</f>
        <v>0.25</v>
      </c>
      <c r="CS351" s="9">
        <f>VLOOKUP($C351, Table3[#All], 56, 0)</f>
        <v>0.75</v>
      </c>
      <c r="CT351" s="9">
        <f>VLOOKUP($C351, Table3[#All], 57, 0)</f>
        <v>0</v>
      </c>
      <c r="CU351" s="9">
        <f>VLOOKUP($C351, Table3[#All], 58, 0)</f>
        <v>0</v>
      </c>
      <c r="CV351" s="9">
        <f>VLOOKUP($C351, Table3[#All], 59, 0)</f>
        <v>0</v>
      </c>
      <c r="CW351" s="14">
        <f t="shared" si="310"/>
        <v>2</v>
      </c>
      <c r="CX351" s="81"/>
      <c r="CY351" s="9">
        <f>VLOOKUP($C351, Table3[#All], 60, 0)</f>
        <v>0</v>
      </c>
      <c r="CZ351" s="9">
        <f>VLOOKUP($C351, Table3[#All], 61, 0)</f>
        <v>0.25</v>
      </c>
      <c r="DA351" s="9">
        <f>VLOOKUP($C351, Table3[#All], 62, 0)</f>
        <v>0.75</v>
      </c>
      <c r="DB351" s="9">
        <f>VLOOKUP($C351, Table3[#All], 63, 0)</f>
        <v>0</v>
      </c>
      <c r="DC351" s="9">
        <f>VLOOKUP($C351, Table3[#All], 64, 0)</f>
        <v>0</v>
      </c>
      <c r="DD351" s="10">
        <f t="shared" si="311"/>
        <v>3</v>
      </c>
      <c r="DE351" s="11"/>
      <c r="DF351" s="9">
        <f>VLOOKUP($C351, Table3[#All], 65, 0)</f>
        <v>0.875</v>
      </c>
      <c r="DG351" s="9"/>
      <c r="DH351" s="9">
        <f>VLOOKUP($C351, Table3[#All], 66, 0)</f>
        <v>0</v>
      </c>
      <c r="DI351" s="9"/>
      <c r="DJ351" s="9">
        <f>VLOOKUP($C351, Table3[#All], 67, 0)</f>
        <v>0.125</v>
      </c>
      <c r="DK351" s="14">
        <f t="shared" si="312"/>
        <v>1</v>
      </c>
      <c r="DL351" s="11"/>
      <c r="DM351" s="9">
        <f>VLOOKUP($C351, Table3[#All], 68, 0)</f>
        <v>0.25</v>
      </c>
      <c r="DN351" s="9"/>
      <c r="DO351" s="9">
        <f>VLOOKUP($C351, Table3[#All], 69, 0)</f>
        <v>0.5</v>
      </c>
      <c r="DP351" s="9">
        <f>VLOOKUP($C351, Table3[#All], 70, 0)</f>
        <v>0.25</v>
      </c>
      <c r="DQ351" s="9"/>
      <c r="DR351" s="14">
        <f t="shared" si="313"/>
        <v>4</v>
      </c>
      <c r="DS351" s="11"/>
      <c r="DT351" s="9">
        <f>VLOOKUP($C351, Table3[#All], 71, 0)</f>
        <v>1</v>
      </c>
      <c r="DU351" s="9">
        <f>VLOOKUP($C351, Table3[#All], 72, 0)</f>
        <v>0</v>
      </c>
      <c r="DV351" s="9">
        <f>VLOOKUP($C351, Table3[#All], 73, 0)</f>
        <v>0</v>
      </c>
      <c r="DW351" s="9">
        <f>VLOOKUP($C351, Table3[#All], 74, 0)</f>
        <v>0</v>
      </c>
      <c r="DX351" s="9">
        <f>VLOOKUP($C351, Table3[#All], 75, 0)</f>
        <v>0</v>
      </c>
      <c r="DY351" s="12">
        <f t="shared" si="302"/>
        <v>1</v>
      </c>
      <c r="DZ351" s="11"/>
      <c r="EA351" s="9">
        <f>VLOOKUP($C351, Table3[#All], 76, 0)</f>
        <v>1</v>
      </c>
      <c r="EB351" s="9">
        <f>VLOOKUP($C351, Table3[#All], 77, 0)</f>
        <v>0</v>
      </c>
      <c r="EC351" s="9">
        <f>VLOOKUP($C351, Table3[#All], 78, 0)</f>
        <v>0</v>
      </c>
      <c r="ED351" s="9">
        <f>VLOOKUP($C351, Table3[#All], 79, 0)</f>
        <v>0</v>
      </c>
      <c r="EE351" s="9">
        <f>VLOOKUP($C351, Table3[#All], 80, 0)</f>
        <v>0</v>
      </c>
      <c r="EF351" s="10">
        <f t="shared" si="314"/>
        <v>1</v>
      </c>
      <c r="EG351" s="9"/>
      <c r="EH351" s="9">
        <f>VLOOKUP($C351, Table3[#All], 81, 0)</f>
        <v>1</v>
      </c>
      <c r="EI351" s="9">
        <f>VLOOKUP($C351, Table3[#All], 82, 0)</f>
        <v>0</v>
      </c>
      <c r="EJ351" s="9">
        <f>VLOOKUP($C351, Table3[#All], 83, 0)</f>
        <v>0</v>
      </c>
      <c r="EK351" s="9">
        <f>VLOOKUP($C351, Table3[#All], 84, 0)</f>
        <v>0</v>
      </c>
      <c r="EL351" s="9">
        <f>VLOOKUP($C351, Table3[#All], 85, 0)</f>
        <v>0</v>
      </c>
      <c r="EM351" s="14">
        <f t="shared" si="315"/>
        <v>1</v>
      </c>
      <c r="EN351" s="11"/>
      <c r="EO351" s="9">
        <f>VLOOKUP($C351, Table3[#All], 86, 0)</f>
        <v>1</v>
      </c>
      <c r="EP351" s="9"/>
      <c r="EQ351" s="9">
        <f>VLOOKUP($C351, Table3[#All], 87, 0)</f>
        <v>0</v>
      </c>
      <c r="ER351" s="9"/>
      <c r="ES351" s="9"/>
      <c r="ET351" s="14">
        <f t="shared" si="316"/>
        <v>1</v>
      </c>
      <c r="EU351" s="11"/>
      <c r="EV351" s="9">
        <f>VLOOKUP($C351, Table3[#All], 88, 0)</f>
        <v>1</v>
      </c>
      <c r="EW351" s="9">
        <f>VLOOKUP($C351, Table3[#All], 89, 0)</f>
        <v>0</v>
      </c>
      <c r="EX351" s="9">
        <f>VLOOKUP($C351, Table3[#All], 90, 0)</f>
        <v>0</v>
      </c>
      <c r="EY351" s="9">
        <f>VLOOKUP($C351, Table3[#All], 91, 0)</f>
        <v>0</v>
      </c>
      <c r="EZ351" s="9">
        <f>VLOOKUP($C351, Table3[#All], 92, 0)</f>
        <v>0</v>
      </c>
      <c r="FA351" s="12">
        <f t="shared" si="317"/>
        <v>1</v>
      </c>
      <c r="FB351" s="11"/>
      <c r="FC351" s="9">
        <f>VLOOKUP($C351, Table3[#All], 93, 0)</f>
        <v>0</v>
      </c>
      <c r="FD351" s="9">
        <f>VLOOKUP($C351, Table3[#All], 94, 0)</f>
        <v>0</v>
      </c>
      <c r="FE351" s="9">
        <f>VLOOKUP($C351, Table3[#All], 95, 0)</f>
        <v>1</v>
      </c>
      <c r="FF351" s="9">
        <f>VLOOKUP($C351, Table3[#All], 96, 0)</f>
        <v>0</v>
      </c>
      <c r="FG351" s="9"/>
      <c r="FH351" s="10">
        <f t="shared" si="318"/>
        <v>3</v>
      </c>
      <c r="FI351" s="11"/>
      <c r="FJ351" s="9">
        <f>VLOOKUP($C351, Table3[#All], 97, 0)</f>
        <v>0</v>
      </c>
      <c r="FK351" s="9">
        <f>VLOOKUP($C351, Table3[#All], 98, 0)</f>
        <v>0</v>
      </c>
      <c r="FL351" s="9">
        <f>VLOOKUP($C351, Table3[#All], 99, 0)</f>
        <v>0</v>
      </c>
      <c r="FM351" s="9">
        <f>VLOOKUP($C351, Table3[#All], 100, 0)</f>
        <v>0</v>
      </c>
      <c r="FN351" s="9">
        <f>VLOOKUP($C351, Table3[#All], 101, 0)</f>
        <v>1</v>
      </c>
      <c r="FO351" s="14">
        <f t="shared" si="319"/>
        <v>5</v>
      </c>
      <c r="FP351" s="11"/>
      <c r="FQ351" s="9">
        <f>VLOOKUP($C351, Table3[#All], 102, 0)</f>
        <v>1</v>
      </c>
      <c r="FR351" s="9">
        <f>VLOOKUP($C351, Table3[#All], 103, 0)</f>
        <v>0</v>
      </c>
      <c r="FS351" s="9">
        <f>VLOOKUP($C351, Table3[#All], 104, 0)</f>
        <v>0</v>
      </c>
      <c r="FT351" s="9">
        <f>VLOOKUP($C351, Table3[#All], 105, 0)</f>
        <v>0</v>
      </c>
      <c r="FU351" s="9">
        <v>0</v>
      </c>
      <c r="FV351" s="10">
        <f t="shared" si="320"/>
        <v>1</v>
      </c>
      <c r="FW351" s="11"/>
      <c r="FX351" s="9">
        <f>VLOOKUP($C351, Table3[#All], 106, 0)</f>
        <v>0.25</v>
      </c>
      <c r="FY351" s="9"/>
      <c r="FZ351" s="9">
        <f>VLOOKUP($C351, Table3[#All], 107, 0)</f>
        <v>0.75</v>
      </c>
      <c r="GA351" s="9">
        <f>VLOOKUP($C351, Table3[#All], 108, 0)</f>
        <v>0</v>
      </c>
      <c r="GB351" s="9"/>
      <c r="GC351" s="10">
        <f t="shared" si="337"/>
        <v>3</v>
      </c>
      <c r="GD351" s="81"/>
      <c r="GE351" s="9">
        <f>VLOOKUP($C351, Table3[#All], 109, 0)</f>
        <v>0</v>
      </c>
      <c r="GF351" s="9">
        <f>VLOOKUP($C351, Table3[#All], 110, 0)</f>
        <v>0</v>
      </c>
      <c r="GG351" s="9">
        <f>VLOOKUP($C351, Table3[#All], 111, 0)</f>
        <v>0</v>
      </c>
      <c r="GH351" s="9"/>
      <c r="GI351" s="9">
        <f>VLOOKUP($C351, Table3[#All], 112, 0)</f>
        <v>0</v>
      </c>
      <c r="GJ351" s="12" t="str">
        <f t="shared" si="321"/>
        <v>N/A</v>
      </c>
      <c r="GK351" s="11"/>
      <c r="GL351" s="9">
        <f>VLOOKUP($C351, Table3[#All], 113, 0)</f>
        <v>0</v>
      </c>
      <c r="GM351" s="9">
        <f>VLOOKUP($C351, Table3[#All], 114, 0)</f>
        <v>0</v>
      </c>
      <c r="GN351" s="9">
        <f>VLOOKUP($C351, Table3[#All], 115, 0)</f>
        <v>0</v>
      </c>
      <c r="GO351" s="9">
        <f>VLOOKUP($C351, Table3[#All], 116, 0)</f>
        <v>1</v>
      </c>
      <c r="GP351" s="9"/>
      <c r="GQ351" s="10">
        <f t="shared" si="322"/>
        <v>4</v>
      </c>
      <c r="GR351" s="11"/>
      <c r="GS351" s="9">
        <f>VLOOKUP($C351, Table2[#All], 3, 0)</f>
        <v>0</v>
      </c>
      <c r="GT351" s="9">
        <f>VLOOKUP($C351, Table2[#All], 4, 0)</f>
        <v>0</v>
      </c>
      <c r="GU351" s="9">
        <f>VLOOKUP($C351, Table2[#All], 5, 0)</f>
        <v>1</v>
      </c>
      <c r="GV351" s="9">
        <f>VLOOKUP($C351, Table2[#All], 6, 0)</f>
        <v>0</v>
      </c>
      <c r="GW351" s="9">
        <f>VLOOKUP($C351, Table2[#All], 7, 0)</f>
        <v>0</v>
      </c>
      <c r="GX351" s="10">
        <f t="shared" si="323"/>
        <v>3</v>
      </c>
      <c r="GY351" s="11"/>
      <c r="GZ351" s="9">
        <v>0</v>
      </c>
      <c r="HA351" s="9">
        <v>0</v>
      </c>
      <c r="HB351" s="9">
        <v>1</v>
      </c>
      <c r="HC351" s="9">
        <v>0</v>
      </c>
      <c r="HD351" s="9"/>
      <c r="HE351" s="10">
        <f t="shared" si="324"/>
        <v>3</v>
      </c>
      <c r="HF351" s="11"/>
      <c r="HG351" s="9">
        <f>VLOOKUP($C351, Table5[#All], 2, 0)</f>
        <v>0</v>
      </c>
      <c r="HH351" s="9">
        <f>VLOOKUP($C351, Table5[#All], 3, 0)</f>
        <v>0</v>
      </c>
      <c r="HI351" s="9">
        <f>VLOOKUP($C351, Table5[#All], 4, 0)</f>
        <v>0</v>
      </c>
      <c r="HJ351" s="9">
        <f>VLOOKUP($C351, Table5[#All], 5, 0)</f>
        <v>1</v>
      </c>
      <c r="HK351" s="9">
        <f>VLOOKUP($C351, Table5[#All], 6, 0)</f>
        <v>0</v>
      </c>
      <c r="HL351" s="10">
        <f t="shared" si="325"/>
        <v>4</v>
      </c>
      <c r="HM351" s="11"/>
      <c r="HN351" s="9">
        <f>VLOOKUP($C351, Table5[#All], 7, 0)</f>
        <v>0</v>
      </c>
      <c r="HO351" s="9">
        <f>VLOOKUP($C351, Table5[#All], 8, 0)</f>
        <v>0</v>
      </c>
      <c r="HP351" s="9">
        <f>VLOOKUP($C351, Table5[#All], 9, 0)</f>
        <v>0</v>
      </c>
      <c r="HQ351" s="9">
        <f>VLOOKUP($C351, Table5[#All], 10, 0)</f>
        <v>1</v>
      </c>
      <c r="HR351" s="9">
        <f>VLOOKUP($C351, Table5[#All], 11, 0)</f>
        <v>0</v>
      </c>
      <c r="HS351" s="10">
        <f t="shared" si="326"/>
        <v>4</v>
      </c>
      <c r="HT351" s="11"/>
      <c r="HU351" s="9">
        <f>VLOOKUP($C351, Table5[#All], 12, 0)</f>
        <v>1</v>
      </c>
      <c r="HV351" s="9">
        <f>VLOOKUP($C351, Table5[#All], 13, 0)</f>
        <v>0</v>
      </c>
      <c r="HW351" s="9">
        <f>VLOOKUP($C351, Table5[#All], 14, 0)</f>
        <v>0</v>
      </c>
      <c r="HX351" s="9">
        <f>VLOOKUP($C351, Table5[#All], 15, 0)</f>
        <v>0</v>
      </c>
      <c r="HY351" s="9">
        <f>VLOOKUP($C351, Table5[#All], 16, 0)</f>
        <v>0</v>
      </c>
      <c r="HZ351" s="10">
        <f t="shared" si="327"/>
        <v>1</v>
      </c>
      <c r="IA351" s="11"/>
      <c r="IB351" s="9">
        <f>VLOOKUP($C351, Table5[#All], 17, 0)</f>
        <v>0</v>
      </c>
      <c r="IC351" s="9">
        <f>VLOOKUP($C351, Table5[#All], 18, 0)</f>
        <v>0</v>
      </c>
      <c r="ID351" s="9">
        <f>VLOOKUP($C351, Table5[#All], 19, 0)</f>
        <v>0</v>
      </c>
      <c r="IE351" s="9">
        <f>VLOOKUP($C351, Table5[#All], 20, 0)</f>
        <v>1</v>
      </c>
      <c r="IF351" s="9">
        <f>VLOOKUP($C351, Table5[#All], 21, 0)</f>
        <v>0</v>
      </c>
      <c r="IG351" s="10">
        <f t="shared" si="328"/>
        <v>4</v>
      </c>
      <c r="IH351" s="11"/>
      <c r="II351" s="9">
        <f>VLOOKUP($C351, Table5[#All], 22, 0)</f>
        <v>1</v>
      </c>
      <c r="IJ351" s="9">
        <f>VLOOKUP($C351, Table5[#All], 23, 0)</f>
        <v>0</v>
      </c>
      <c r="IK351" s="9">
        <f>VLOOKUP($C351, Table5[#All], 24, 0)</f>
        <v>0</v>
      </c>
      <c r="IL351" s="9">
        <f>VLOOKUP($C351, Table5[#All], 25, 0)</f>
        <v>0</v>
      </c>
      <c r="IM351" s="9">
        <f>VLOOKUP($C351, Table5[#All], 26, 0)</f>
        <v>0</v>
      </c>
      <c r="IN351" s="10">
        <f t="shared" si="329"/>
        <v>1</v>
      </c>
      <c r="IO351" s="11"/>
      <c r="IP351" s="9">
        <v>1</v>
      </c>
      <c r="IQ351" s="9">
        <v>0</v>
      </c>
      <c r="IR351" s="9">
        <v>0</v>
      </c>
      <c r="IS351" s="9">
        <v>0</v>
      </c>
      <c r="IT351" s="9">
        <v>0</v>
      </c>
      <c r="IU351" s="10">
        <f t="shared" si="330"/>
        <v>1</v>
      </c>
      <c r="IV351" s="82"/>
    </row>
    <row r="352" spans="1:256" ht="16.3" thickTop="1" thickBot="1" x14ac:dyDescent="0.35">
      <c r="A352" s="16" t="s">
        <v>831</v>
      </c>
      <c r="B352" s="16" t="s">
        <v>854</v>
      </c>
      <c r="C352" s="16" t="s">
        <v>855</v>
      </c>
      <c r="D352" s="11"/>
      <c r="E352" s="9">
        <f>VLOOKUP($C352, Table3[#All], 2, 0)</f>
        <v>0.1</v>
      </c>
      <c r="F352" s="9"/>
      <c r="G352" s="9">
        <f>VLOOKUP($C352, Table3[#All], 3, 0)</f>
        <v>0.6</v>
      </c>
      <c r="H352" s="9">
        <f>VLOOKUP($C352, Table3[#All], 4, 0)</f>
        <v>0.3</v>
      </c>
      <c r="I352" s="9">
        <f>VLOOKUP($C352, Table3[#All], 5, 0)</f>
        <v>0</v>
      </c>
      <c r="J352" s="10">
        <f t="shared" si="331"/>
        <v>4</v>
      </c>
      <c r="K352" s="11"/>
      <c r="L352" s="9">
        <f>VLOOKUP($C352, Table3[#All], 6, 0)</f>
        <v>0</v>
      </c>
      <c r="M352" s="9"/>
      <c r="N352" s="9">
        <f>VLOOKUP($C352, Table3[#All], 7, 0)</f>
        <v>1</v>
      </c>
      <c r="O352" s="9">
        <f>VLOOKUP($C352, Table3[#All], 8, 0)</f>
        <v>0</v>
      </c>
      <c r="P352" s="9">
        <f>VLOOKUP($C352, Table3[#All], 9, 0)</f>
        <v>0</v>
      </c>
      <c r="Q352" s="10">
        <f t="shared" si="332"/>
        <v>3</v>
      </c>
      <c r="R352" s="11"/>
      <c r="S352" s="9">
        <f>VLOOKUP($C352, Table3[#All], 10, 0)</f>
        <v>0</v>
      </c>
      <c r="T352" s="9">
        <f>VLOOKUP($C352, Table3[#All], 11, 0)</f>
        <v>0</v>
      </c>
      <c r="U352" s="9">
        <f>VLOOKUP($C352, Table3[#All], 12, 0)</f>
        <v>0.25</v>
      </c>
      <c r="V352" s="9">
        <f>VLOOKUP($C352, Table3[#All], 13, 0)</f>
        <v>0.75</v>
      </c>
      <c r="W352" s="9">
        <f>VLOOKUP($C352, Table3[#All], 14, 0)</f>
        <v>0</v>
      </c>
      <c r="X352" s="10">
        <f t="shared" si="333"/>
        <v>4</v>
      </c>
      <c r="Y352" s="11"/>
      <c r="Z352" s="9">
        <f>VLOOKUP($C352, Table3[#All], 15, 0)</f>
        <v>0.05</v>
      </c>
      <c r="AA352" s="9">
        <f>VLOOKUP($C352, Table3[#All], 16, 0)</f>
        <v>0.05</v>
      </c>
      <c r="AB352" s="9">
        <f>VLOOKUP($C352, Table3[#All], 17, 0)</f>
        <v>0.85</v>
      </c>
      <c r="AC352" s="9">
        <f>VLOOKUP($C352, Table3[#All], 18, 0)</f>
        <v>0.05</v>
      </c>
      <c r="AD352" s="9">
        <f>VLOOKUP($C352, Table3[#All], 19, 0)</f>
        <v>0</v>
      </c>
      <c r="AE352" s="10">
        <f t="shared" si="303"/>
        <v>3</v>
      </c>
      <c r="AF352" s="11"/>
      <c r="AG352" s="9">
        <f>VLOOKUP($C352, Table3[#All], 20, 0)</f>
        <v>0</v>
      </c>
      <c r="AH352" s="9">
        <f>VLOOKUP($C352, Table3[#All], 21, 0)</f>
        <v>1</v>
      </c>
      <c r="AI352" s="9">
        <f>VLOOKUP($C352, Table3[#All], 22, 0)</f>
        <v>0</v>
      </c>
      <c r="AJ352" s="9"/>
      <c r="AK352" s="9"/>
      <c r="AL352" s="10">
        <f t="shared" si="304"/>
        <v>2</v>
      </c>
      <c r="AM352" s="11"/>
      <c r="AN352" s="9">
        <f>VLOOKUP($C352, Table3[#All], 23, 0)</f>
        <v>0</v>
      </c>
      <c r="AO352" s="9">
        <f>VLOOKUP($C352, Table3[#All], 24, 0)</f>
        <v>1</v>
      </c>
      <c r="AP352" s="9">
        <f>VLOOKUP($C352, Table3[#All], 25, 0)</f>
        <v>0</v>
      </c>
      <c r="AQ352" s="9">
        <f>VLOOKUP($C352, Table3[#All], 26, 0)</f>
        <v>0</v>
      </c>
      <c r="AR352" s="9"/>
      <c r="AS352" s="12">
        <f t="shared" si="305"/>
        <v>2</v>
      </c>
      <c r="AT352" s="11"/>
      <c r="AU352" s="9">
        <f>VLOOKUP($C352, Table3[#All], 27, 0)</f>
        <v>0.8</v>
      </c>
      <c r="AV352" s="9">
        <f>VLOOKUP($C352, Table3[#All], 28, 0)</f>
        <v>0.2</v>
      </c>
      <c r="AW352" s="9">
        <f>VLOOKUP($C352, Table3[#All], 29, 0)</f>
        <v>0</v>
      </c>
      <c r="AX352" s="9"/>
      <c r="AY352" s="9"/>
      <c r="AZ352" s="10">
        <f t="shared" si="334"/>
        <v>1</v>
      </c>
      <c r="BA352" s="11"/>
      <c r="BB352" s="9">
        <f>VLOOKUP($C352, Table3[#All], 30, 0)</f>
        <v>0.3</v>
      </c>
      <c r="BC352" s="9">
        <f>VLOOKUP($C352, Table3[#All], 31, 0)</f>
        <v>0.65</v>
      </c>
      <c r="BD352" s="9">
        <f>VLOOKUP($C352, Table3[#All], 32, 0)</f>
        <v>0.05</v>
      </c>
      <c r="BE352" s="9">
        <f>VLOOKUP($C352, Table3[#All], 33, 0)</f>
        <v>0</v>
      </c>
      <c r="BF352" s="9"/>
      <c r="BG352" s="10">
        <f t="shared" si="335"/>
        <v>2</v>
      </c>
      <c r="BH352" s="81"/>
      <c r="BI352" s="9">
        <f>VLOOKUP($C352, Table3[#All], 34, 0)</f>
        <v>0</v>
      </c>
      <c r="BJ352" s="9">
        <f>VLOOKUP($C352, Table3[#All], 35, 0)</f>
        <v>0</v>
      </c>
      <c r="BK352" s="9">
        <f>VLOOKUP($C352, Table3[#All], 36, 0)</f>
        <v>0</v>
      </c>
      <c r="BL352" s="9">
        <f>VLOOKUP($C352, Table3[#All], 37, 0)</f>
        <v>0</v>
      </c>
      <c r="BM352" s="9">
        <f>VLOOKUP($C352, Table3[#All], 38, 0)</f>
        <v>0</v>
      </c>
      <c r="BN352" s="10" t="str">
        <f t="shared" si="336"/>
        <v>N/A</v>
      </c>
      <c r="BO352" s="11"/>
      <c r="BP352" s="9">
        <f>VLOOKUP($C352, Table3[#All], 39, 0)</f>
        <v>1</v>
      </c>
      <c r="BQ352" s="9">
        <f>VLOOKUP($C352, Table3[#All], 40, 0)</f>
        <v>0</v>
      </c>
      <c r="BR352" s="9">
        <f>VLOOKUP($C352, Table3[#All], 41, 0)</f>
        <v>0</v>
      </c>
      <c r="BS352" s="9">
        <f>VLOOKUP($C352, Table3[#All], 42, 0)</f>
        <v>0</v>
      </c>
      <c r="BT352" s="9"/>
      <c r="BU352" s="10">
        <f t="shared" si="306"/>
        <v>1</v>
      </c>
      <c r="BV352" s="11"/>
      <c r="BW352" s="9">
        <f>VLOOKUP($C352, Table3[#All], 43, 0)</f>
        <v>0.6</v>
      </c>
      <c r="BX352" s="9">
        <f>VLOOKUP($C352, Table3[#All], 44, 0)</f>
        <v>0.4</v>
      </c>
      <c r="BY352" s="9">
        <f>VLOOKUP($C352, Table3[#All], 45, 0)</f>
        <v>0</v>
      </c>
      <c r="BZ352" s="9"/>
      <c r="CA352" s="9"/>
      <c r="CB352" s="10">
        <f t="shared" si="307"/>
        <v>2</v>
      </c>
      <c r="CC352" s="81"/>
      <c r="CD352" s="9">
        <f>VLOOKUP($C352, Table3[#All], 46, 0)</f>
        <v>1</v>
      </c>
      <c r="CE352" s="9">
        <f>VLOOKUP($C352, Table3[#All], 47, 0)</f>
        <v>0</v>
      </c>
      <c r="CF352" s="9">
        <f>VLOOKUP($C352, Table3[#All], 48, 0)</f>
        <v>0</v>
      </c>
      <c r="CG352" s="9">
        <f>VLOOKUP($C352, Table3[#All], 49, 0)</f>
        <v>0</v>
      </c>
      <c r="CH352" s="9">
        <f>VLOOKUP($C352, Table3[#All], 50, 0)</f>
        <v>0</v>
      </c>
      <c r="CI352" s="12">
        <f t="shared" si="308"/>
        <v>1</v>
      </c>
      <c r="CJ352" s="13"/>
      <c r="CK352" s="9">
        <f>VLOOKUP($C352, Table3[#All], 51, 0)</f>
        <v>1</v>
      </c>
      <c r="CL352" s="9">
        <f>VLOOKUP($C352, Table3[#All], 52, 0)</f>
        <v>0</v>
      </c>
      <c r="CM352" s="9">
        <f>VLOOKUP($C352, Table3[#All], 53, 0)</f>
        <v>0</v>
      </c>
      <c r="CN352" s="9">
        <f>VLOOKUP($C352, Table3[#All], 54, 0)</f>
        <v>0</v>
      </c>
      <c r="CO352" s="9"/>
      <c r="CP352" s="10">
        <f t="shared" si="309"/>
        <v>1</v>
      </c>
      <c r="CQ352" s="11"/>
      <c r="CR352" s="9">
        <f>VLOOKUP($C352, Table3[#All], 55, 0)</f>
        <v>0.3</v>
      </c>
      <c r="CS352" s="9">
        <f>VLOOKUP($C352, Table3[#All], 56, 0)</f>
        <v>0.7</v>
      </c>
      <c r="CT352" s="9">
        <f>VLOOKUP($C352, Table3[#All], 57, 0)</f>
        <v>0</v>
      </c>
      <c r="CU352" s="9">
        <f>VLOOKUP($C352, Table3[#All], 58, 0)</f>
        <v>0</v>
      </c>
      <c r="CV352" s="9">
        <f>VLOOKUP($C352, Table3[#All], 59, 0)</f>
        <v>0</v>
      </c>
      <c r="CW352" s="14">
        <f t="shared" si="310"/>
        <v>2</v>
      </c>
      <c r="CX352" s="81"/>
      <c r="CY352" s="9">
        <f>VLOOKUP($C352, Table3[#All], 60, 0)</f>
        <v>0</v>
      </c>
      <c r="CZ352" s="9">
        <f>VLOOKUP($C352, Table3[#All], 61, 0)</f>
        <v>0.3</v>
      </c>
      <c r="DA352" s="9">
        <f>VLOOKUP($C352, Table3[#All], 62, 0)</f>
        <v>0.7</v>
      </c>
      <c r="DB352" s="9">
        <f>VLOOKUP($C352, Table3[#All], 63, 0)</f>
        <v>0</v>
      </c>
      <c r="DC352" s="9">
        <f>VLOOKUP($C352, Table3[#All], 64, 0)</f>
        <v>0</v>
      </c>
      <c r="DD352" s="10">
        <f t="shared" si="311"/>
        <v>3</v>
      </c>
      <c r="DE352" s="11"/>
      <c r="DF352" s="9">
        <f>VLOOKUP($C352, Table3[#All], 65, 0)</f>
        <v>1</v>
      </c>
      <c r="DG352" s="9"/>
      <c r="DH352" s="9">
        <f>VLOOKUP($C352, Table3[#All], 66, 0)</f>
        <v>0</v>
      </c>
      <c r="DI352" s="9"/>
      <c r="DJ352" s="9">
        <f>VLOOKUP($C352, Table3[#All], 67, 0)</f>
        <v>0</v>
      </c>
      <c r="DK352" s="14">
        <f t="shared" si="312"/>
        <v>1</v>
      </c>
      <c r="DL352" s="11"/>
      <c r="DM352" s="9">
        <f>VLOOKUP($C352, Table3[#All], 68, 0)</f>
        <v>0.3</v>
      </c>
      <c r="DN352" s="9"/>
      <c r="DO352" s="9">
        <f>VLOOKUP($C352, Table3[#All], 69, 0)</f>
        <v>0.65</v>
      </c>
      <c r="DP352" s="9">
        <f>VLOOKUP($C352, Table3[#All], 70, 0)</f>
        <v>0.05</v>
      </c>
      <c r="DQ352" s="9"/>
      <c r="DR352" s="14">
        <f t="shared" si="313"/>
        <v>3</v>
      </c>
      <c r="DS352" s="11"/>
      <c r="DT352" s="9">
        <f>VLOOKUP($C352, Table3[#All], 71, 0)</f>
        <v>1</v>
      </c>
      <c r="DU352" s="9">
        <f>VLOOKUP($C352, Table3[#All], 72, 0)</f>
        <v>0</v>
      </c>
      <c r="DV352" s="9">
        <f>VLOOKUP($C352, Table3[#All], 73, 0)</f>
        <v>0</v>
      </c>
      <c r="DW352" s="9">
        <f>VLOOKUP($C352, Table3[#All], 74, 0)</f>
        <v>0</v>
      </c>
      <c r="DX352" s="9">
        <f>VLOOKUP($C352, Table3[#All], 75, 0)</f>
        <v>0</v>
      </c>
      <c r="DY352" s="12">
        <f t="shared" si="302"/>
        <v>1</v>
      </c>
      <c r="DZ352" s="11"/>
      <c r="EA352" s="9">
        <f>VLOOKUP($C352, Table3[#All], 76, 0)</f>
        <v>1</v>
      </c>
      <c r="EB352" s="9">
        <f>VLOOKUP($C352, Table3[#All], 77, 0)</f>
        <v>0</v>
      </c>
      <c r="EC352" s="9">
        <f>VLOOKUP($C352, Table3[#All], 78, 0)</f>
        <v>0</v>
      </c>
      <c r="ED352" s="9">
        <f>VLOOKUP($C352, Table3[#All], 79, 0)</f>
        <v>0</v>
      </c>
      <c r="EE352" s="9">
        <f>VLOOKUP($C352, Table3[#All], 80, 0)</f>
        <v>0</v>
      </c>
      <c r="EF352" s="10">
        <f t="shared" si="314"/>
        <v>1</v>
      </c>
      <c r="EG352" s="9"/>
      <c r="EH352" s="9">
        <f>VLOOKUP($C352, Table3[#All], 81, 0)</f>
        <v>0</v>
      </c>
      <c r="EI352" s="9">
        <f>VLOOKUP($C352, Table3[#All], 82, 0)</f>
        <v>0</v>
      </c>
      <c r="EJ352" s="9">
        <f>VLOOKUP($C352, Table3[#All], 83, 0)</f>
        <v>0</v>
      </c>
      <c r="EK352" s="9">
        <f>VLOOKUP($C352, Table3[#All], 84, 0)</f>
        <v>1</v>
      </c>
      <c r="EL352" s="9">
        <f>VLOOKUP($C352, Table3[#All], 85, 0)</f>
        <v>0</v>
      </c>
      <c r="EM352" s="14">
        <f t="shared" si="315"/>
        <v>4</v>
      </c>
      <c r="EN352" s="11"/>
      <c r="EO352" s="9">
        <f>VLOOKUP($C352, Table3[#All], 86, 0)</f>
        <v>0.95</v>
      </c>
      <c r="EP352" s="9"/>
      <c r="EQ352" s="9">
        <f>VLOOKUP($C352, Table3[#All], 87, 0)</f>
        <v>0.05</v>
      </c>
      <c r="ER352" s="9"/>
      <c r="ES352" s="9"/>
      <c r="ET352" s="14">
        <f t="shared" si="316"/>
        <v>1</v>
      </c>
      <c r="EU352" s="11"/>
      <c r="EV352" s="9">
        <f>VLOOKUP($C352, Table3[#All], 88, 0)</f>
        <v>1</v>
      </c>
      <c r="EW352" s="9">
        <f>VLOOKUP($C352, Table3[#All], 89, 0)</f>
        <v>0</v>
      </c>
      <c r="EX352" s="9">
        <f>VLOOKUP($C352, Table3[#All], 90, 0)</f>
        <v>0</v>
      </c>
      <c r="EY352" s="9">
        <f>VLOOKUP($C352, Table3[#All], 91, 0)</f>
        <v>0</v>
      </c>
      <c r="EZ352" s="9">
        <f>VLOOKUP($C352, Table3[#All], 92, 0)</f>
        <v>0</v>
      </c>
      <c r="FA352" s="12">
        <f t="shared" si="317"/>
        <v>1</v>
      </c>
      <c r="FB352" s="11"/>
      <c r="FC352" s="9">
        <f>VLOOKUP($C352, Table3[#All], 93, 0)</f>
        <v>0</v>
      </c>
      <c r="FD352" s="9">
        <f>VLOOKUP($C352, Table3[#All], 94, 0)</f>
        <v>0</v>
      </c>
      <c r="FE352" s="9">
        <f>VLOOKUP($C352, Table3[#All], 95, 0)</f>
        <v>1</v>
      </c>
      <c r="FF352" s="9">
        <f>VLOOKUP($C352, Table3[#All], 96, 0)</f>
        <v>0</v>
      </c>
      <c r="FG352" s="9"/>
      <c r="FH352" s="10">
        <f t="shared" si="318"/>
        <v>3</v>
      </c>
      <c r="FI352" s="11"/>
      <c r="FJ352" s="9">
        <f>VLOOKUP($C352, Table3[#All], 97, 0)</f>
        <v>0</v>
      </c>
      <c r="FK352" s="9">
        <f>VLOOKUP($C352, Table3[#All], 98, 0)</f>
        <v>0</v>
      </c>
      <c r="FL352" s="9">
        <f>VLOOKUP($C352, Table3[#All], 99, 0)</f>
        <v>0</v>
      </c>
      <c r="FM352" s="9">
        <f>VLOOKUP($C352, Table3[#All], 100, 0)</f>
        <v>0</v>
      </c>
      <c r="FN352" s="9">
        <f>VLOOKUP($C352, Table3[#All], 101, 0)</f>
        <v>1</v>
      </c>
      <c r="FO352" s="14">
        <f t="shared" si="319"/>
        <v>5</v>
      </c>
      <c r="FP352" s="11"/>
      <c r="FQ352" s="9">
        <f>VLOOKUP($C352, Table3[#All], 102, 0)</f>
        <v>1</v>
      </c>
      <c r="FR352" s="9">
        <f>VLOOKUP($C352, Table3[#All], 103, 0)</f>
        <v>0</v>
      </c>
      <c r="FS352" s="9">
        <f>VLOOKUP($C352, Table3[#All], 104, 0)</f>
        <v>0</v>
      </c>
      <c r="FT352" s="9">
        <f>VLOOKUP($C352, Table3[#All], 105, 0)</f>
        <v>0</v>
      </c>
      <c r="FU352" s="9">
        <v>0</v>
      </c>
      <c r="FV352" s="10">
        <f t="shared" si="320"/>
        <v>1</v>
      </c>
      <c r="FW352" s="11"/>
      <c r="FX352" s="9">
        <f>VLOOKUP($C352, Table3[#All], 106, 0)</f>
        <v>0.2</v>
      </c>
      <c r="FY352" s="9"/>
      <c r="FZ352" s="9">
        <f>VLOOKUP($C352, Table3[#All], 107, 0)</f>
        <v>0.8</v>
      </c>
      <c r="GA352" s="9">
        <f>VLOOKUP($C352, Table3[#All], 108, 0)</f>
        <v>0</v>
      </c>
      <c r="GB352" s="9"/>
      <c r="GC352" s="10">
        <f t="shared" si="337"/>
        <v>3</v>
      </c>
      <c r="GD352" s="81"/>
      <c r="GE352" s="9">
        <f>VLOOKUP($C352, Table3[#All], 109, 0)</f>
        <v>0</v>
      </c>
      <c r="GF352" s="9">
        <f>VLOOKUP($C352, Table3[#All], 110, 0)</f>
        <v>0</v>
      </c>
      <c r="GG352" s="9">
        <f>VLOOKUP($C352, Table3[#All], 111, 0)</f>
        <v>0</v>
      </c>
      <c r="GH352" s="9"/>
      <c r="GI352" s="9">
        <f>VLOOKUP($C352, Table3[#All], 112, 0)</f>
        <v>0</v>
      </c>
      <c r="GJ352" s="12" t="str">
        <f t="shared" si="321"/>
        <v>N/A</v>
      </c>
      <c r="GK352" s="11"/>
      <c r="GL352" s="9">
        <f>VLOOKUP($C352, Table3[#All], 113, 0)</f>
        <v>0</v>
      </c>
      <c r="GM352" s="9">
        <f>VLOOKUP($C352, Table3[#All], 114, 0)</f>
        <v>0.05</v>
      </c>
      <c r="GN352" s="9">
        <f>VLOOKUP($C352, Table3[#All], 115, 0)</f>
        <v>0.1</v>
      </c>
      <c r="GO352" s="9">
        <f>VLOOKUP($C352, Table3[#All], 116, 0)</f>
        <v>0.85</v>
      </c>
      <c r="GP352" s="9"/>
      <c r="GQ352" s="10">
        <f t="shared" si="322"/>
        <v>4</v>
      </c>
      <c r="GR352" s="11"/>
      <c r="GS352" s="9">
        <f>VLOOKUP($C352, Table2[#All], 3, 0)</f>
        <v>0</v>
      </c>
      <c r="GT352" s="9">
        <f>VLOOKUP($C352, Table2[#All], 4, 0)</f>
        <v>0</v>
      </c>
      <c r="GU352" s="9">
        <f>VLOOKUP($C352, Table2[#All], 5, 0)</f>
        <v>1</v>
      </c>
      <c r="GV352" s="9">
        <f>VLOOKUP($C352, Table2[#All], 6, 0)</f>
        <v>0</v>
      </c>
      <c r="GW352" s="9">
        <f>VLOOKUP($C352, Table2[#All], 7, 0)</f>
        <v>0</v>
      </c>
      <c r="GX352" s="10">
        <f t="shared" si="323"/>
        <v>3</v>
      </c>
      <c r="GY352" s="11"/>
      <c r="GZ352" s="9">
        <v>0</v>
      </c>
      <c r="HA352" s="9">
        <v>0</v>
      </c>
      <c r="HB352" s="9">
        <v>1</v>
      </c>
      <c r="HC352" s="9">
        <v>0</v>
      </c>
      <c r="HD352" s="9"/>
      <c r="HE352" s="10">
        <f t="shared" si="324"/>
        <v>3</v>
      </c>
      <c r="HF352" s="11"/>
      <c r="HG352" s="9">
        <f>VLOOKUP($C352, Table5[#All], 2, 0)</f>
        <v>0</v>
      </c>
      <c r="HH352" s="9">
        <f>VLOOKUP($C352, Table5[#All], 3, 0)</f>
        <v>0</v>
      </c>
      <c r="HI352" s="9">
        <f>VLOOKUP($C352, Table5[#All], 4, 0)</f>
        <v>0</v>
      </c>
      <c r="HJ352" s="9">
        <f>VLOOKUP($C352, Table5[#All], 5, 0)</f>
        <v>1</v>
      </c>
      <c r="HK352" s="9">
        <f>VLOOKUP($C352, Table5[#All], 6, 0)</f>
        <v>0</v>
      </c>
      <c r="HL352" s="10">
        <f t="shared" si="325"/>
        <v>4</v>
      </c>
      <c r="HM352" s="11"/>
      <c r="HN352" s="9">
        <f>VLOOKUP($C352, Table5[#All], 7, 0)</f>
        <v>0</v>
      </c>
      <c r="HO352" s="9">
        <f>VLOOKUP($C352, Table5[#All], 8, 0)</f>
        <v>0</v>
      </c>
      <c r="HP352" s="9">
        <f>VLOOKUP($C352, Table5[#All], 9, 0)</f>
        <v>1</v>
      </c>
      <c r="HQ352" s="9">
        <f>VLOOKUP($C352, Table5[#All], 10, 0)</f>
        <v>0</v>
      </c>
      <c r="HR352" s="9">
        <f>VLOOKUP($C352, Table5[#All], 11, 0)</f>
        <v>0</v>
      </c>
      <c r="HS352" s="10">
        <f t="shared" si="326"/>
        <v>3</v>
      </c>
      <c r="HT352" s="11"/>
      <c r="HU352" s="9">
        <f>VLOOKUP($C352, Table5[#All], 12, 0)</f>
        <v>1</v>
      </c>
      <c r="HV352" s="9">
        <f>VLOOKUP($C352, Table5[#All], 13, 0)</f>
        <v>0</v>
      </c>
      <c r="HW352" s="9">
        <f>VLOOKUP($C352, Table5[#All], 14, 0)</f>
        <v>0</v>
      </c>
      <c r="HX352" s="9">
        <f>VLOOKUP($C352, Table5[#All], 15, 0)</f>
        <v>0</v>
      </c>
      <c r="HY352" s="9">
        <f>VLOOKUP($C352, Table5[#All], 16, 0)</f>
        <v>0</v>
      </c>
      <c r="HZ352" s="10">
        <f t="shared" si="327"/>
        <v>1</v>
      </c>
      <c r="IA352" s="11"/>
      <c r="IB352" s="9">
        <f>VLOOKUP($C352, Table5[#All], 17, 0)</f>
        <v>1</v>
      </c>
      <c r="IC352" s="9">
        <f>VLOOKUP($C352, Table5[#All], 18, 0)</f>
        <v>0</v>
      </c>
      <c r="ID352" s="9">
        <f>VLOOKUP($C352, Table5[#All], 19, 0)</f>
        <v>0</v>
      </c>
      <c r="IE352" s="9">
        <f>VLOOKUP($C352, Table5[#All], 20, 0)</f>
        <v>0</v>
      </c>
      <c r="IF352" s="9">
        <f>VLOOKUP($C352, Table5[#All], 21, 0)</f>
        <v>0</v>
      </c>
      <c r="IG352" s="10">
        <f t="shared" si="328"/>
        <v>1</v>
      </c>
      <c r="IH352" s="11"/>
      <c r="II352" s="9">
        <f>VLOOKUP($C352, Table5[#All], 22, 0)</f>
        <v>1</v>
      </c>
      <c r="IJ352" s="9">
        <f>VLOOKUP($C352, Table5[#All], 23, 0)</f>
        <v>0</v>
      </c>
      <c r="IK352" s="9">
        <f>VLOOKUP($C352, Table5[#All], 24, 0)</f>
        <v>0</v>
      </c>
      <c r="IL352" s="9">
        <f>VLOOKUP($C352, Table5[#All], 25, 0)</f>
        <v>0</v>
      </c>
      <c r="IM352" s="9">
        <f>VLOOKUP($C352, Table5[#All], 26, 0)</f>
        <v>0</v>
      </c>
      <c r="IN352" s="10">
        <f t="shared" si="329"/>
        <v>1</v>
      </c>
      <c r="IO352" s="11"/>
      <c r="IP352" s="9">
        <v>1</v>
      </c>
      <c r="IQ352" s="9">
        <v>0</v>
      </c>
      <c r="IR352" s="9">
        <v>0</v>
      </c>
      <c r="IS352" s="9">
        <v>0</v>
      </c>
      <c r="IT352" s="9">
        <v>0</v>
      </c>
      <c r="IU352" s="10">
        <f t="shared" si="330"/>
        <v>1</v>
      </c>
      <c r="IV352" s="82"/>
    </row>
    <row r="353" spans="1:256" ht="16.3" thickTop="1" thickBot="1" x14ac:dyDescent="0.35">
      <c r="A353" s="16" t="s">
        <v>831</v>
      </c>
      <c r="B353" s="16" t="s">
        <v>856</v>
      </c>
      <c r="C353" s="16" t="s">
        <v>857</v>
      </c>
      <c r="D353" s="11"/>
      <c r="E353" s="9">
        <f>VLOOKUP($C353, Table3[#All], 2, 0)</f>
        <v>0.11539999999999999</v>
      </c>
      <c r="F353" s="9"/>
      <c r="G353" s="9">
        <f>VLOOKUP($C353, Table3[#All], 3, 0)</f>
        <v>0.53849999999999998</v>
      </c>
      <c r="H353" s="9">
        <f>VLOOKUP($C353, Table3[#All], 4, 0)</f>
        <v>0.34619999999999995</v>
      </c>
      <c r="I353" s="9">
        <f>VLOOKUP($C353, Table3[#All], 5, 0)</f>
        <v>0</v>
      </c>
      <c r="J353" s="10">
        <f t="shared" si="331"/>
        <v>4</v>
      </c>
      <c r="K353" s="11"/>
      <c r="L353" s="9">
        <f>VLOOKUP($C353, Table3[#All], 6, 0)</f>
        <v>0</v>
      </c>
      <c r="M353" s="9"/>
      <c r="N353" s="9">
        <f>VLOOKUP($C353, Table3[#All], 7, 0)</f>
        <v>1</v>
      </c>
      <c r="O353" s="9">
        <f>VLOOKUP($C353, Table3[#All], 8, 0)</f>
        <v>0</v>
      </c>
      <c r="P353" s="9">
        <f>VLOOKUP($C353, Table3[#All], 9, 0)</f>
        <v>0</v>
      </c>
      <c r="Q353" s="10">
        <f t="shared" si="332"/>
        <v>3</v>
      </c>
      <c r="R353" s="11"/>
      <c r="S353" s="9">
        <f>VLOOKUP($C353, Table3[#All], 10, 0)</f>
        <v>0</v>
      </c>
      <c r="T353" s="9">
        <f>VLOOKUP($C353, Table3[#All], 11, 0)</f>
        <v>7.690000000000001E-2</v>
      </c>
      <c r="U353" s="9">
        <f>VLOOKUP($C353, Table3[#All], 12, 0)</f>
        <v>0.23079999999999998</v>
      </c>
      <c r="V353" s="9">
        <f>VLOOKUP($C353, Table3[#All], 13, 0)</f>
        <v>0.69230000000000003</v>
      </c>
      <c r="W353" s="9">
        <f>VLOOKUP($C353, Table3[#All], 14, 0)</f>
        <v>0</v>
      </c>
      <c r="X353" s="10">
        <f t="shared" si="333"/>
        <v>4</v>
      </c>
      <c r="Y353" s="11"/>
      <c r="Z353" s="9">
        <f>VLOOKUP($C353, Table3[#All], 15, 0)</f>
        <v>7.690000000000001E-2</v>
      </c>
      <c r="AA353" s="9">
        <f>VLOOKUP($C353, Table3[#All], 16, 0)</f>
        <v>0.15380000000000002</v>
      </c>
      <c r="AB353" s="9">
        <f>VLOOKUP($C353, Table3[#All], 17, 0)</f>
        <v>0.65379999999999994</v>
      </c>
      <c r="AC353" s="9">
        <f>VLOOKUP($C353, Table3[#All], 18, 0)</f>
        <v>0.11539999999999999</v>
      </c>
      <c r="AD353" s="9">
        <f>VLOOKUP($C353, Table3[#All], 19, 0)</f>
        <v>0</v>
      </c>
      <c r="AE353" s="10">
        <f t="shared" si="303"/>
        <v>3</v>
      </c>
      <c r="AF353" s="11"/>
      <c r="AG353" s="9">
        <f>VLOOKUP($C353, Table3[#All], 20, 0)</f>
        <v>0.04</v>
      </c>
      <c r="AH353" s="9">
        <f>VLOOKUP($C353, Table3[#All], 21, 0)</f>
        <v>0.92</v>
      </c>
      <c r="AI353" s="9">
        <f>VLOOKUP($C353, Table3[#All], 22, 0)</f>
        <v>0.04</v>
      </c>
      <c r="AJ353" s="9"/>
      <c r="AK353" s="9"/>
      <c r="AL353" s="10">
        <f t="shared" si="304"/>
        <v>2</v>
      </c>
      <c r="AM353" s="11"/>
      <c r="AN353" s="9">
        <f>VLOOKUP($C353, Table3[#All], 23, 0)</f>
        <v>1</v>
      </c>
      <c r="AO353" s="9">
        <f>VLOOKUP($C353, Table3[#All], 24, 0)</f>
        <v>0</v>
      </c>
      <c r="AP353" s="9">
        <f>VLOOKUP($C353, Table3[#All], 25, 0)</f>
        <v>0</v>
      </c>
      <c r="AQ353" s="9">
        <f>VLOOKUP($C353, Table3[#All], 26, 0)</f>
        <v>0</v>
      </c>
      <c r="AR353" s="9"/>
      <c r="AS353" s="12">
        <f t="shared" si="305"/>
        <v>1</v>
      </c>
      <c r="AT353" s="11"/>
      <c r="AU353" s="9">
        <f>VLOOKUP($C353, Table3[#All], 27, 0)</f>
        <v>1</v>
      </c>
      <c r="AV353" s="9">
        <f>VLOOKUP($C353, Table3[#All], 28, 0)</f>
        <v>0</v>
      </c>
      <c r="AW353" s="9">
        <f>VLOOKUP($C353, Table3[#All], 29, 0)</f>
        <v>0</v>
      </c>
      <c r="AX353" s="9"/>
      <c r="AY353" s="9"/>
      <c r="AZ353" s="10">
        <f t="shared" si="334"/>
        <v>1</v>
      </c>
      <c r="BA353" s="11"/>
      <c r="BB353" s="9">
        <f>VLOOKUP($C353, Table3[#All], 30, 0)</f>
        <v>0.42310000000000003</v>
      </c>
      <c r="BC353" s="9">
        <f>VLOOKUP($C353, Table3[#All], 31, 0)</f>
        <v>0.57689999999999997</v>
      </c>
      <c r="BD353" s="9">
        <f>VLOOKUP($C353, Table3[#All], 32, 0)</f>
        <v>0</v>
      </c>
      <c r="BE353" s="9">
        <f>VLOOKUP($C353, Table3[#All], 33, 0)</f>
        <v>0</v>
      </c>
      <c r="BF353" s="9"/>
      <c r="BG353" s="10">
        <f t="shared" si="335"/>
        <v>2</v>
      </c>
      <c r="BH353" s="81"/>
      <c r="BI353" s="9">
        <f>VLOOKUP($C353, Table3[#All], 34, 0)</f>
        <v>0</v>
      </c>
      <c r="BJ353" s="9">
        <f>VLOOKUP($C353, Table3[#All], 35, 0)</f>
        <v>0</v>
      </c>
      <c r="BK353" s="9">
        <f>VLOOKUP($C353, Table3[#All], 36, 0)</f>
        <v>0</v>
      </c>
      <c r="BL353" s="9">
        <f>VLOOKUP($C353, Table3[#All], 37, 0)</f>
        <v>0</v>
      </c>
      <c r="BM353" s="9">
        <f>VLOOKUP($C353, Table3[#All], 38, 0)</f>
        <v>0</v>
      </c>
      <c r="BN353" s="10" t="str">
        <f t="shared" si="336"/>
        <v>N/A</v>
      </c>
      <c r="BO353" s="11"/>
      <c r="BP353" s="9">
        <f>VLOOKUP($C353, Table3[#All], 39, 0)</f>
        <v>0.96150000000000002</v>
      </c>
      <c r="BQ353" s="9">
        <f>VLOOKUP($C353, Table3[#All], 40, 0)</f>
        <v>3.85E-2</v>
      </c>
      <c r="BR353" s="9">
        <f>VLOOKUP($C353, Table3[#All], 41, 0)</f>
        <v>0</v>
      </c>
      <c r="BS353" s="9">
        <f>VLOOKUP($C353, Table3[#All], 42, 0)</f>
        <v>0</v>
      </c>
      <c r="BT353" s="9"/>
      <c r="BU353" s="10">
        <f t="shared" si="306"/>
        <v>1</v>
      </c>
      <c r="BV353" s="11"/>
      <c r="BW353" s="9">
        <f>VLOOKUP($C353, Table3[#All], 43, 0)</f>
        <v>0.61539999999999995</v>
      </c>
      <c r="BX353" s="9">
        <f>VLOOKUP($C353, Table3[#All], 44, 0)</f>
        <v>0.3846</v>
      </c>
      <c r="BY353" s="9">
        <f>VLOOKUP($C353, Table3[#All], 45, 0)</f>
        <v>0</v>
      </c>
      <c r="BZ353" s="9"/>
      <c r="CA353" s="9"/>
      <c r="CB353" s="10">
        <f t="shared" si="307"/>
        <v>2</v>
      </c>
      <c r="CC353" s="81"/>
      <c r="CD353" s="9">
        <f>VLOOKUP($C353, Table3[#All], 46, 0)</f>
        <v>1</v>
      </c>
      <c r="CE353" s="9">
        <f>VLOOKUP($C353, Table3[#All], 47, 0)</f>
        <v>0</v>
      </c>
      <c r="CF353" s="9">
        <f>VLOOKUP($C353, Table3[#All], 48, 0)</f>
        <v>0</v>
      </c>
      <c r="CG353" s="9">
        <f>VLOOKUP($C353, Table3[#All], 49, 0)</f>
        <v>0</v>
      </c>
      <c r="CH353" s="9">
        <f>VLOOKUP($C353, Table3[#All], 50, 0)</f>
        <v>0</v>
      </c>
      <c r="CI353" s="12">
        <f t="shared" si="308"/>
        <v>1</v>
      </c>
      <c r="CJ353" s="13"/>
      <c r="CK353" s="9">
        <f>VLOOKUP($C353, Table3[#All], 51, 0)</f>
        <v>1</v>
      </c>
      <c r="CL353" s="9">
        <f>VLOOKUP($C353, Table3[#All], 52, 0)</f>
        <v>0</v>
      </c>
      <c r="CM353" s="9">
        <f>VLOOKUP($C353, Table3[#All], 53, 0)</f>
        <v>0</v>
      </c>
      <c r="CN353" s="9">
        <f>VLOOKUP($C353, Table3[#All], 54, 0)</f>
        <v>0</v>
      </c>
      <c r="CO353" s="9"/>
      <c r="CP353" s="10">
        <f t="shared" si="309"/>
        <v>1</v>
      </c>
      <c r="CQ353" s="11"/>
      <c r="CR353" s="9">
        <f>VLOOKUP($C353, Table3[#All], 55, 0)</f>
        <v>0.34619999999999995</v>
      </c>
      <c r="CS353" s="9">
        <f>VLOOKUP($C353, Table3[#All], 56, 0)</f>
        <v>0.65379999999999994</v>
      </c>
      <c r="CT353" s="9">
        <f>VLOOKUP($C353, Table3[#All], 57, 0)</f>
        <v>0</v>
      </c>
      <c r="CU353" s="9">
        <f>VLOOKUP($C353, Table3[#All], 58, 0)</f>
        <v>0</v>
      </c>
      <c r="CV353" s="9">
        <f>VLOOKUP($C353, Table3[#All], 59, 0)</f>
        <v>0</v>
      </c>
      <c r="CW353" s="14">
        <f t="shared" si="310"/>
        <v>2</v>
      </c>
      <c r="CX353" s="81"/>
      <c r="CY353" s="9">
        <f>VLOOKUP($C353, Table3[#All], 60, 0)</f>
        <v>0.11539999999999999</v>
      </c>
      <c r="CZ353" s="9">
        <f>VLOOKUP($C353, Table3[#All], 61, 0)</f>
        <v>0.23079999999999998</v>
      </c>
      <c r="DA353" s="9">
        <f>VLOOKUP($C353, Table3[#All], 62, 0)</f>
        <v>0.65379999999999994</v>
      </c>
      <c r="DB353" s="9">
        <f>VLOOKUP($C353, Table3[#All], 63, 0)</f>
        <v>0</v>
      </c>
      <c r="DC353" s="9">
        <f>VLOOKUP($C353, Table3[#All], 64, 0)</f>
        <v>0</v>
      </c>
      <c r="DD353" s="10">
        <f t="shared" si="311"/>
        <v>3</v>
      </c>
      <c r="DE353" s="11"/>
      <c r="DF353" s="9">
        <f>VLOOKUP($C353, Table3[#All], 65, 0)</f>
        <v>1</v>
      </c>
      <c r="DG353" s="9"/>
      <c r="DH353" s="9">
        <f>VLOOKUP($C353, Table3[#All], 66, 0)</f>
        <v>0</v>
      </c>
      <c r="DI353" s="9"/>
      <c r="DJ353" s="9">
        <f>VLOOKUP($C353, Table3[#All], 67, 0)</f>
        <v>0</v>
      </c>
      <c r="DK353" s="14">
        <f t="shared" si="312"/>
        <v>1</v>
      </c>
      <c r="DL353" s="11"/>
      <c r="DM353" s="9">
        <f>VLOOKUP($C353, Table3[#All], 68, 0)</f>
        <v>0.34619999999999995</v>
      </c>
      <c r="DN353" s="9"/>
      <c r="DO353" s="9">
        <f>VLOOKUP($C353, Table3[#All], 69, 0)</f>
        <v>0.53849999999999998</v>
      </c>
      <c r="DP353" s="9">
        <f>VLOOKUP($C353, Table3[#All], 70, 0)</f>
        <v>0.11539999999999999</v>
      </c>
      <c r="DQ353" s="9"/>
      <c r="DR353" s="14">
        <f t="shared" si="313"/>
        <v>3</v>
      </c>
      <c r="DS353" s="11"/>
      <c r="DT353" s="9">
        <f>VLOOKUP($C353, Table3[#All], 71, 0)</f>
        <v>1</v>
      </c>
      <c r="DU353" s="9">
        <f>VLOOKUP($C353, Table3[#All], 72, 0)</f>
        <v>0</v>
      </c>
      <c r="DV353" s="9">
        <f>VLOOKUP($C353, Table3[#All], 73, 0)</f>
        <v>0</v>
      </c>
      <c r="DW353" s="9">
        <f>VLOOKUP($C353, Table3[#All], 74, 0)</f>
        <v>0</v>
      </c>
      <c r="DX353" s="9">
        <f>VLOOKUP($C353, Table3[#All], 75, 0)</f>
        <v>0</v>
      </c>
      <c r="DY353" s="12">
        <f t="shared" si="302"/>
        <v>1</v>
      </c>
      <c r="DZ353" s="11"/>
      <c r="EA353" s="9">
        <f>VLOOKUP($C353, Table3[#All], 76, 0)</f>
        <v>1</v>
      </c>
      <c r="EB353" s="9">
        <f>VLOOKUP($C353, Table3[#All], 77, 0)</f>
        <v>0</v>
      </c>
      <c r="EC353" s="9">
        <f>VLOOKUP($C353, Table3[#All], 78, 0)</f>
        <v>0</v>
      </c>
      <c r="ED353" s="9">
        <f>VLOOKUP($C353, Table3[#All], 79, 0)</f>
        <v>0</v>
      </c>
      <c r="EE353" s="9">
        <f>VLOOKUP($C353, Table3[#All], 80, 0)</f>
        <v>0</v>
      </c>
      <c r="EF353" s="10">
        <f t="shared" si="314"/>
        <v>1</v>
      </c>
      <c r="EG353" s="9"/>
      <c r="EH353" s="9">
        <f>VLOOKUP($C353, Table3[#All], 81, 0)</f>
        <v>1</v>
      </c>
      <c r="EI353" s="9">
        <f>VLOOKUP($C353, Table3[#All], 82, 0)</f>
        <v>0</v>
      </c>
      <c r="EJ353" s="9">
        <f>VLOOKUP($C353, Table3[#All], 83, 0)</f>
        <v>0</v>
      </c>
      <c r="EK353" s="9">
        <f>VLOOKUP($C353, Table3[#All], 84, 0)</f>
        <v>0</v>
      </c>
      <c r="EL353" s="9">
        <f>VLOOKUP($C353, Table3[#All], 85, 0)</f>
        <v>0</v>
      </c>
      <c r="EM353" s="14">
        <f t="shared" si="315"/>
        <v>1</v>
      </c>
      <c r="EN353" s="11"/>
      <c r="EO353" s="9">
        <f>VLOOKUP($C353, Table3[#All], 86, 0)</f>
        <v>1</v>
      </c>
      <c r="EP353" s="9"/>
      <c r="EQ353" s="9">
        <f>VLOOKUP($C353, Table3[#All], 87, 0)</f>
        <v>0</v>
      </c>
      <c r="ER353" s="9"/>
      <c r="ES353" s="9"/>
      <c r="ET353" s="14">
        <f t="shared" si="316"/>
        <v>1</v>
      </c>
      <c r="EU353" s="11"/>
      <c r="EV353" s="9">
        <f>VLOOKUP($C353, Table3[#All], 88, 0)</f>
        <v>1</v>
      </c>
      <c r="EW353" s="9">
        <f>VLOOKUP($C353, Table3[#All], 89, 0)</f>
        <v>0</v>
      </c>
      <c r="EX353" s="9">
        <f>VLOOKUP($C353, Table3[#All], 90, 0)</f>
        <v>0</v>
      </c>
      <c r="EY353" s="9">
        <f>VLOOKUP($C353, Table3[#All], 91, 0)</f>
        <v>0</v>
      </c>
      <c r="EZ353" s="9">
        <f>VLOOKUP($C353, Table3[#All], 92, 0)</f>
        <v>0</v>
      </c>
      <c r="FA353" s="12">
        <f t="shared" si="317"/>
        <v>1</v>
      </c>
      <c r="FB353" s="11"/>
      <c r="FC353" s="9">
        <f>VLOOKUP($C353, Table3[#All], 93, 0)</f>
        <v>0</v>
      </c>
      <c r="FD353" s="9">
        <f>VLOOKUP($C353, Table3[#All], 94, 0)</f>
        <v>0</v>
      </c>
      <c r="FE353" s="9">
        <f>VLOOKUP($C353, Table3[#All], 95, 0)</f>
        <v>1</v>
      </c>
      <c r="FF353" s="9">
        <f>VLOOKUP($C353, Table3[#All], 96, 0)</f>
        <v>0</v>
      </c>
      <c r="FG353" s="9"/>
      <c r="FH353" s="10">
        <f t="shared" si="318"/>
        <v>3</v>
      </c>
      <c r="FI353" s="11"/>
      <c r="FJ353" s="9">
        <f>VLOOKUP($C353, Table3[#All], 97, 0)</f>
        <v>0</v>
      </c>
      <c r="FK353" s="9">
        <f>VLOOKUP($C353, Table3[#All], 98, 0)</f>
        <v>0</v>
      </c>
      <c r="FL353" s="9">
        <f>VLOOKUP($C353, Table3[#All], 99, 0)</f>
        <v>0</v>
      </c>
      <c r="FM353" s="9">
        <f>VLOOKUP($C353, Table3[#All], 100, 0)</f>
        <v>0</v>
      </c>
      <c r="FN353" s="9">
        <f>VLOOKUP($C353, Table3[#All], 101, 0)</f>
        <v>1</v>
      </c>
      <c r="FO353" s="14">
        <f t="shared" si="319"/>
        <v>5</v>
      </c>
      <c r="FP353" s="11"/>
      <c r="FQ353" s="9">
        <f>VLOOKUP($C353, Table3[#All], 102, 0)</f>
        <v>1</v>
      </c>
      <c r="FR353" s="9">
        <f>VLOOKUP($C353, Table3[#All], 103, 0)</f>
        <v>0</v>
      </c>
      <c r="FS353" s="9">
        <f>VLOOKUP($C353, Table3[#All], 104, 0)</f>
        <v>0</v>
      </c>
      <c r="FT353" s="9">
        <f>VLOOKUP($C353, Table3[#All], 105, 0)</f>
        <v>0</v>
      </c>
      <c r="FU353" s="9">
        <v>0</v>
      </c>
      <c r="FV353" s="10">
        <f t="shared" si="320"/>
        <v>1</v>
      </c>
      <c r="FW353" s="11"/>
      <c r="FX353" s="9">
        <f>VLOOKUP($C353, Table3[#All], 106, 0)</f>
        <v>0.34619999999999995</v>
      </c>
      <c r="FY353" s="9"/>
      <c r="FZ353" s="9">
        <f>VLOOKUP($C353, Table3[#All], 107, 0)</f>
        <v>0.61539999999999995</v>
      </c>
      <c r="GA353" s="9">
        <f>VLOOKUP($C353, Table3[#All], 108, 0)</f>
        <v>3.85E-2</v>
      </c>
      <c r="GB353" s="9"/>
      <c r="GC353" s="10">
        <f t="shared" si="337"/>
        <v>3</v>
      </c>
      <c r="GD353" s="81"/>
      <c r="GE353" s="9">
        <f>VLOOKUP($C353, Table3[#All], 109, 0)</f>
        <v>0.33329999999999999</v>
      </c>
      <c r="GF353" s="9">
        <f>VLOOKUP($C353, Table3[#All], 110, 0)</f>
        <v>0.66670000000000007</v>
      </c>
      <c r="GG353" s="9">
        <f>VLOOKUP($C353, Table3[#All], 111, 0)</f>
        <v>0</v>
      </c>
      <c r="GH353" s="9"/>
      <c r="GI353" s="9">
        <f>VLOOKUP($C353, Table3[#All], 112, 0)</f>
        <v>0</v>
      </c>
      <c r="GJ353" s="12">
        <f t="shared" si="321"/>
        <v>2</v>
      </c>
      <c r="GK353" s="11"/>
      <c r="GL353" s="9">
        <f>VLOOKUP($C353, Table3[#All], 113, 0)</f>
        <v>0</v>
      </c>
      <c r="GM353" s="9">
        <f>VLOOKUP($C353, Table3[#All], 114, 0)</f>
        <v>0.15380000000000002</v>
      </c>
      <c r="GN353" s="9">
        <f>VLOOKUP($C353, Table3[#All], 115, 0)</f>
        <v>0.26919999999999999</v>
      </c>
      <c r="GO353" s="9">
        <f>VLOOKUP($C353, Table3[#All], 116, 0)</f>
        <v>0.57689999999999997</v>
      </c>
      <c r="GP353" s="9"/>
      <c r="GQ353" s="10">
        <f t="shared" si="322"/>
        <v>4</v>
      </c>
      <c r="GR353" s="11"/>
      <c r="GS353" s="9">
        <f>VLOOKUP($C353, Table2[#All], 3, 0)</f>
        <v>0</v>
      </c>
      <c r="GT353" s="9">
        <f>VLOOKUP($C353, Table2[#All], 4, 0)</f>
        <v>0</v>
      </c>
      <c r="GU353" s="9">
        <f>VLOOKUP($C353, Table2[#All], 5, 0)</f>
        <v>1</v>
      </c>
      <c r="GV353" s="9">
        <f>VLOOKUP($C353, Table2[#All], 6, 0)</f>
        <v>0</v>
      </c>
      <c r="GW353" s="9">
        <f>VLOOKUP($C353, Table2[#All], 7, 0)</f>
        <v>0</v>
      </c>
      <c r="GX353" s="10">
        <f t="shared" si="323"/>
        <v>3</v>
      </c>
      <c r="GY353" s="11"/>
      <c r="GZ353" s="9">
        <v>0</v>
      </c>
      <c r="HA353" s="9">
        <v>0</v>
      </c>
      <c r="HB353" s="9">
        <v>1</v>
      </c>
      <c r="HC353" s="9">
        <v>0</v>
      </c>
      <c r="HD353" s="9"/>
      <c r="HE353" s="10">
        <f t="shared" si="324"/>
        <v>3</v>
      </c>
      <c r="HF353" s="11"/>
      <c r="HG353" s="9">
        <f>VLOOKUP($C353, Table5[#All], 2, 0)</f>
        <v>0</v>
      </c>
      <c r="HH353" s="9">
        <f>VLOOKUP($C353, Table5[#All], 3, 0)</f>
        <v>0</v>
      </c>
      <c r="HI353" s="9">
        <f>VLOOKUP($C353, Table5[#All], 4, 0)</f>
        <v>0</v>
      </c>
      <c r="HJ353" s="9">
        <f>VLOOKUP($C353, Table5[#All], 5, 0)</f>
        <v>1</v>
      </c>
      <c r="HK353" s="9">
        <f>VLOOKUP($C353, Table5[#All], 6, 0)</f>
        <v>0</v>
      </c>
      <c r="HL353" s="10">
        <f t="shared" si="325"/>
        <v>4</v>
      </c>
      <c r="HM353" s="11"/>
      <c r="HN353" s="9">
        <f>VLOOKUP($C353, Table5[#All], 7, 0)</f>
        <v>0</v>
      </c>
      <c r="HO353" s="9">
        <f>VLOOKUP($C353, Table5[#All], 8, 0)</f>
        <v>0</v>
      </c>
      <c r="HP353" s="9">
        <f>VLOOKUP($C353, Table5[#All], 9, 0)</f>
        <v>1</v>
      </c>
      <c r="HQ353" s="9">
        <f>VLOOKUP($C353, Table5[#All], 10, 0)</f>
        <v>0</v>
      </c>
      <c r="HR353" s="9">
        <f>VLOOKUP($C353, Table5[#All], 11, 0)</f>
        <v>0</v>
      </c>
      <c r="HS353" s="10">
        <f t="shared" si="326"/>
        <v>3</v>
      </c>
      <c r="HT353" s="11"/>
      <c r="HU353" s="9">
        <f>VLOOKUP($C353, Table5[#All], 12, 0)</f>
        <v>1</v>
      </c>
      <c r="HV353" s="9">
        <f>VLOOKUP($C353, Table5[#All], 13, 0)</f>
        <v>0</v>
      </c>
      <c r="HW353" s="9">
        <f>VLOOKUP($C353, Table5[#All], 14, 0)</f>
        <v>0</v>
      </c>
      <c r="HX353" s="9">
        <f>VLOOKUP($C353, Table5[#All], 15, 0)</f>
        <v>0</v>
      </c>
      <c r="HY353" s="9">
        <f>VLOOKUP($C353, Table5[#All], 16, 0)</f>
        <v>0</v>
      </c>
      <c r="HZ353" s="10">
        <f t="shared" si="327"/>
        <v>1</v>
      </c>
      <c r="IA353" s="11"/>
      <c r="IB353" s="9">
        <f>VLOOKUP($C353, Table5[#All], 17, 0)</f>
        <v>0</v>
      </c>
      <c r="IC353" s="9">
        <f>VLOOKUP($C353, Table5[#All], 18, 0)</f>
        <v>1</v>
      </c>
      <c r="ID353" s="9">
        <f>VLOOKUP($C353, Table5[#All], 19, 0)</f>
        <v>0</v>
      </c>
      <c r="IE353" s="9">
        <f>VLOOKUP($C353, Table5[#All], 20, 0)</f>
        <v>0</v>
      </c>
      <c r="IF353" s="9">
        <f>VLOOKUP($C353, Table5[#All], 21, 0)</f>
        <v>0</v>
      </c>
      <c r="IG353" s="10">
        <f t="shared" si="328"/>
        <v>2</v>
      </c>
      <c r="IH353" s="11"/>
      <c r="II353" s="9">
        <f>VLOOKUP($C353, Table5[#All], 22, 0)</f>
        <v>1</v>
      </c>
      <c r="IJ353" s="9">
        <f>VLOOKUP($C353, Table5[#All], 23, 0)</f>
        <v>0</v>
      </c>
      <c r="IK353" s="9">
        <f>VLOOKUP($C353, Table5[#All], 24, 0)</f>
        <v>0</v>
      </c>
      <c r="IL353" s="9">
        <f>VLOOKUP($C353, Table5[#All], 25, 0)</f>
        <v>0</v>
      </c>
      <c r="IM353" s="9">
        <f>VLOOKUP($C353, Table5[#All], 26, 0)</f>
        <v>0</v>
      </c>
      <c r="IN353" s="10">
        <f t="shared" si="329"/>
        <v>1</v>
      </c>
      <c r="IO353" s="11"/>
      <c r="IP353" s="9">
        <v>1</v>
      </c>
      <c r="IQ353" s="9">
        <v>0</v>
      </c>
      <c r="IR353" s="9">
        <v>0</v>
      </c>
      <c r="IS353" s="9">
        <v>0</v>
      </c>
      <c r="IT353" s="9">
        <v>0</v>
      </c>
      <c r="IU353" s="10">
        <f t="shared" si="330"/>
        <v>1</v>
      </c>
      <c r="IV353" s="82"/>
    </row>
    <row r="354" spans="1:256" ht="16.3" thickTop="1" thickBot="1" x14ac:dyDescent="0.35">
      <c r="A354" s="16" t="s">
        <v>831</v>
      </c>
      <c r="B354" s="16" t="s">
        <v>858</v>
      </c>
      <c r="C354" s="16" t="s">
        <v>859</v>
      </c>
      <c r="D354" s="11"/>
      <c r="E354" s="9">
        <f>VLOOKUP($C354, Table3[#All], 2, 0)</f>
        <v>0.18179999999999999</v>
      </c>
      <c r="F354" s="9"/>
      <c r="G354" s="9">
        <f>VLOOKUP($C354, Table3[#All], 3, 0)</f>
        <v>0.2727</v>
      </c>
      <c r="H354" s="9">
        <f>VLOOKUP($C354, Table3[#All], 4, 0)</f>
        <v>0.36359999999999998</v>
      </c>
      <c r="I354" s="9">
        <f>VLOOKUP($C354, Table3[#All], 5, 0)</f>
        <v>0.18179999999999999</v>
      </c>
      <c r="J354" s="10">
        <f t="shared" si="331"/>
        <v>4</v>
      </c>
      <c r="K354" s="11"/>
      <c r="L354" s="9">
        <f>VLOOKUP($C354, Table3[#All], 6, 0)</f>
        <v>1</v>
      </c>
      <c r="M354" s="9"/>
      <c r="N354" s="9">
        <f>VLOOKUP($C354, Table3[#All], 7, 0)</f>
        <v>0</v>
      </c>
      <c r="O354" s="9">
        <f>VLOOKUP($C354, Table3[#All], 8, 0)</f>
        <v>0</v>
      </c>
      <c r="P354" s="9">
        <f>VLOOKUP($C354, Table3[#All], 9, 0)</f>
        <v>0</v>
      </c>
      <c r="Q354" s="10">
        <f t="shared" si="332"/>
        <v>1</v>
      </c>
      <c r="R354" s="11"/>
      <c r="S354" s="9">
        <f>VLOOKUP($C354, Table3[#All], 10, 0)</f>
        <v>0</v>
      </c>
      <c r="T354" s="9">
        <f>VLOOKUP($C354, Table3[#All], 11, 0)</f>
        <v>0</v>
      </c>
      <c r="U354" s="9">
        <f>VLOOKUP($C354, Table3[#All], 12, 0)</f>
        <v>0.36359999999999998</v>
      </c>
      <c r="V354" s="9">
        <f>VLOOKUP($C354, Table3[#All], 13, 0)</f>
        <v>0.63639999999999997</v>
      </c>
      <c r="W354" s="9">
        <f>VLOOKUP($C354, Table3[#All], 14, 0)</f>
        <v>0</v>
      </c>
      <c r="X354" s="10">
        <f t="shared" si="333"/>
        <v>4</v>
      </c>
      <c r="Y354" s="11"/>
      <c r="Z354" s="9">
        <f>VLOOKUP($C354, Table3[#All], 15, 0)</f>
        <v>0</v>
      </c>
      <c r="AA354" s="9">
        <f>VLOOKUP($C354, Table3[#All], 16, 0)</f>
        <v>9.0899999999999995E-2</v>
      </c>
      <c r="AB354" s="9">
        <f>VLOOKUP($C354, Table3[#All], 17, 0)</f>
        <v>0.72730000000000006</v>
      </c>
      <c r="AC354" s="9">
        <f>VLOOKUP($C354, Table3[#All], 18, 0)</f>
        <v>0.18179999999999999</v>
      </c>
      <c r="AD354" s="9">
        <f>VLOOKUP($C354, Table3[#All], 19, 0)</f>
        <v>0</v>
      </c>
      <c r="AE354" s="10">
        <f t="shared" si="303"/>
        <v>3</v>
      </c>
      <c r="AF354" s="11"/>
      <c r="AG354" s="9">
        <f>VLOOKUP($C354, Table3[#All], 20, 0)</f>
        <v>0</v>
      </c>
      <c r="AH354" s="9">
        <f>VLOOKUP($C354, Table3[#All], 21, 0)</f>
        <v>1</v>
      </c>
      <c r="AI354" s="9">
        <f>VLOOKUP($C354, Table3[#All], 22, 0)</f>
        <v>0</v>
      </c>
      <c r="AJ354" s="9"/>
      <c r="AK354" s="9"/>
      <c r="AL354" s="10">
        <f t="shared" si="304"/>
        <v>2</v>
      </c>
      <c r="AM354" s="11"/>
      <c r="AN354" s="9">
        <f>VLOOKUP($C354, Table3[#All], 23, 0)</f>
        <v>1</v>
      </c>
      <c r="AO354" s="9">
        <f>VLOOKUP($C354, Table3[#All], 24, 0)</f>
        <v>0</v>
      </c>
      <c r="AP354" s="9">
        <f>VLOOKUP($C354, Table3[#All], 25, 0)</f>
        <v>0</v>
      </c>
      <c r="AQ354" s="9">
        <f>VLOOKUP($C354, Table3[#All], 26, 0)</f>
        <v>0</v>
      </c>
      <c r="AR354" s="9"/>
      <c r="AS354" s="12">
        <f t="shared" si="305"/>
        <v>1</v>
      </c>
      <c r="AT354" s="11"/>
      <c r="AU354" s="9">
        <f>VLOOKUP($C354, Table3[#All], 27, 0)</f>
        <v>1</v>
      </c>
      <c r="AV354" s="9">
        <f>VLOOKUP($C354, Table3[#All], 28, 0)</f>
        <v>0</v>
      </c>
      <c r="AW354" s="9">
        <f>VLOOKUP($C354, Table3[#All], 29, 0)</f>
        <v>0</v>
      </c>
      <c r="AX354" s="9"/>
      <c r="AY354" s="9"/>
      <c r="AZ354" s="10">
        <f t="shared" si="334"/>
        <v>1</v>
      </c>
      <c r="BA354" s="11"/>
      <c r="BB354" s="9">
        <f>VLOOKUP($C354, Table3[#All], 30, 0)</f>
        <v>0.36359999999999998</v>
      </c>
      <c r="BC354" s="9">
        <f>VLOOKUP($C354, Table3[#All], 31, 0)</f>
        <v>0.63639999999999997</v>
      </c>
      <c r="BD354" s="9">
        <f>VLOOKUP($C354, Table3[#All], 32, 0)</f>
        <v>0</v>
      </c>
      <c r="BE354" s="9">
        <f>VLOOKUP($C354, Table3[#All], 33, 0)</f>
        <v>0</v>
      </c>
      <c r="BF354" s="9"/>
      <c r="BG354" s="10">
        <f t="shared" si="335"/>
        <v>2</v>
      </c>
      <c r="BH354" s="81"/>
      <c r="BI354" s="9">
        <f>VLOOKUP($C354, Table3[#All], 34, 0)</f>
        <v>0</v>
      </c>
      <c r="BJ354" s="9">
        <f>VLOOKUP($C354, Table3[#All], 35, 0)</f>
        <v>0</v>
      </c>
      <c r="BK354" s="9">
        <f>VLOOKUP($C354, Table3[#All], 36, 0)</f>
        <v>0</v>
      </c>
      <c r="BL354" s="9">
        <f>VLOOKUP($C354, Table3[#All], 37, 0)</f>
        <v>0</v>
      </c>
      <c r="BM354" s="9">
        <f>VLOOKUP($C354, Table3[#All], 38, 0)</f>
        <v>0</v>
      </c>
      <c r="BN354" s="10" t="str">
        <f t="shared" si="336"/>
        <v>N/A</v>
      </c>
      <c r="BO354" s="11"/>
      <c r="BP354" s="9">
        <f>VLOOKUP($C354, Table3[#All], 39, 0)</f>
        <v>1</v>
      </c>
      <c r="BQ354" s="9">
        <f>VLOOKUP($C354, Table3[#All], 40, 0)</f>
        <v>0</v>
      </c>
      <c r="BR354" s="9">
        <f>VLOOKUP($C354, Table3[#All], 41, 0)</f>
        <v>0</v>
      </c>
      <c r="BS354" s="9">
        <f>VLOOKUP($C354, Table3[#All], 42, 0)</f>
        <v>0</v>
      </c>
      <c r="BT354" s="9"/>
      <c r="BU354" s="10">
        <f t="shared" si="306"/>
        <v>1</v>
      </c>
      <c r="BV354" s="11"/>
      <c r="BW354" s="9">
        <f>VLOOKUP($C354, Table3[#All], 43, 0)</f>
        <v>0.63639999999999997</v>
      </c>
      <c r="BX354" s="9">
        <f>VLOOKUP($C354, Table3[#All], 44, 0)</f>
        <v>0.36359999999999998</v>
      </c>
      <c r="BY354" s="9">
        <f>VLOOKUP($C354, Table3[#All], 45, 0)</f>
        <v>0</v>
      </c>
      <c r="BZ354" s="9"/>
      <c r="CA354" s="9"/>
      <c r="CB354" s="10">
        <f t="shared" si="307"/>
        <v>2</v>
      </c>
      <c r="CC354" s="81"/>
      <c r="CD354" s="9">
        <f>VLOOKUP($C354, Table3[#All], 46, 0)</f>
        <v>1</v>
      </c>
      <c r="CE354" s="9">
        <f>VLOOKUP($C354, Table3[#All], 47, 0)</f>
        <v>0</v>
      </c>
      <c r="CF354" s="9">
        <f>VLOOKUP($C354, Table3[#All], 48, 0)</f>
        <v>0</v>
      </c>
      <c r="CG354" s="9">
        <f>VLOOKUP($C354, Table3[#All], 49, 0)</f>
        <v>0</v>
      </c>
      <c r="CH354" s="9">
        <f>VLOOKUP($C354, Table3[#All], 50, 0)</f>
        <v>0</v>
      </c>
      <c r="CI354" s="12">
        <f t="shared" si="308"/>
        <v>1</v>
      </c>
      <c r="CJ354" s="13"/>
      <c r="CK354" s="9">
        <f>VLOOKUP($C354, Table3[#All], 51, 0)</f>
        <v>1</v>
      </c>
      <c r="CL354" s="9">
        <f>VLOOKUP($C354, Table3[#All], 52, 0)</f>
        <v>0</v>
      </c>
      <c r="CM354" s="9">
        <f>VLOOKUP($C354, Table3[#All], 53, 0)</f>
        <v>0</v>
      </c>
      <c r="CN354" s="9">
        <f>VLOOKUP($C354, Table3[#All], 54, 0)</f>
        <v>0</v>
      </c>
      <c r="CO354" s="9"/>
      <c r="CP354" s="10">
        <f t="shared" si="309"/>
        <v>1</v>
      </c>
      <c r="CQ354" s="11"/>
      <c r="CR354" s="9">
        <f>VLOOKUP($C354, Table3[#All], 55, 0)</f>
        <v>0.36359999999999998</v>
      </c>
      <c r="CS354" s="9">
        <f>VLOOKUP($C354, Table3[#All], 56, 0)</f>
        <v>0.63639999999999997</v>
      </c>
      <c r="CT354" s="9">
        <f>VLOOKUP($C354, Table3[#All], 57, 0)</f>
        <v>0</v>
      </c>
      <c r="CU354" s="9">
        <f>VLOOKUP($C354, Table3[#All], 58, 0)</f>
        <v>0</v>
      </c>
      <c r="CV354" s="9">
        <f>VLOOKUP($C354, Table3[#All], 59, 0)</f>
        <v>0</v>
      </c>
      <c r="CW354" s="14">
        <f t="shared" si="310"/>
        <v>2</v>
      </c>
      <c r="CX354" s="81"/>
      <c r="CY354" s="9">
        <f>VLOOKUP($C354, Table3[#All], 60, 0)</f>
        <v>0</v>
      </c>
      <c r="CZ354" s="9">
        <f>VLOOKUP($C354, Table3[#All], 61, 0)</f>
        <v>0.36359999999999998</v>
      </c>
      <c r="DA354" s="9">
        <f>VLOOKUP($C354, Table3[#All], 62, 0)</f>
        <v>0.63639999999999997</v>
      </c>
      <c r="DB354" s="9">
        <f>VLOOKUP($C354, Table3[#All], 63, 0)</f>
        <v>0</v>
      </c>
      <c r="DC354" s="9">
        <f>VLOOKUP($C354, Table3[#All], 64, 0)</f>
        <v>0</v>
      </c>
      <c r="DD354" s="10">
        <f t="shared" si="311"/>
        <v>3</v>
      </c>
      <c r="DE354" s="11"/>
      <c r="DF354" s="9">
        <f>VLOOKUP($C354, Table3[#All], 65, 0)</f>
        <v>1</v>
      </c>
      <c r="DG354" s="9"/>
      <c r="DH354" s="9">
        <f>VLOOKUP($C354, Table3[#All], 66, 0)</f>
        <v>0</v>
      </c>
      <c r="DI354" s="9"/>
      <c r="DJ354" s="9">
        <f>VLOOKUP($C354, Table3[#All], 67, 0)</f>
        <v>0</v>
      </c>
      <c r="DK354" s="14">
        <f t="shared" si="312"/>
        <v>1</v>
      </c>
      <c r="DL354" s="11"/>
      <c r="DM354" s="9">
        <f>VLOOKUP($C354, Table3[#All], 68, 0)</f>
        <v>0.36359999999999998</v>
      </c>
      <c r="DN354" s="9"/>
      <c r="DO354" s="9">
        <f>VLOOKUP($C354, Table3[#All], 69, 0)</f>
        <v>0.63639999999999997</v>
      </c>
      <c r="DP354" s="9">
        <f>VLOOKUP($C354, Table3[#All], 70, 0)</f>
        <v>0</v>
      </c>
      <c r="DQ354" s="9"/>
      <c r="DR354" s="14">
        <f t="shared" si="313"/>
        <v>3</v>
      </c>
      <c r="DS354" s="11"/>
      <c r="DT354" s="9">
        <f>VLOOKUP($C354, Table3[#All], 71, 0)</f>
        <v>1</v>
      </c>
      <c r="DU354" s="9">
        <f>VLOOKUP($C354, Table3[#All], 72, 0)</f>
        <v>0</v>
      </c>
      <c r="DV354" s="9">
        <f>VLOOKUP($C354, Table3[#All], 73, 0)</f>
        <v>0</v>
      </c>
      <c r="DW354" s="9">
        <f>VLOOKUP($C354, Table3[#All], 74, 0)</f>
        <v>0</v>
      </c>
      <c r="DX354" s="9">
        <f>VLOOKUP($C354, Table3[#All], 75, 0)</f>
        <v>0</v>
      </c>
      <c r="DY354" s="12">
        <f t="shared" si="302"/>
        <v>1</v>
      </c>
      <c r="DZ354" s="11"/>
      <c r="EA354" s="9">
        <f>VLOOKUP($C354, Table3[#All], 76, 0)</f>
        <v>1</v>
      </c>
      <c r="EB354" s="9">
        <f>VLOOKUP($C354, Table3[#All], 77, 0)</f>
        <v>0</v>
      </c>
      <c r="EC354" s="9">
        <f>VLOOKUP($C354, Table3[#All], 78, 0)</f>
        <v>0</v>
      </c>
      <c r="ED354" s="9">
        <f>VLOOKUP($C354, Table3[#All], 79, 0)</f>
        <v>0</v>
      </c>
      <c r="EE354" s="9">
        <f>VLOOKUP($C354, Table3[#All], 80, 0)</f>
        <v>0</v>
      </c>
      <c r="EF354" s="10">
        <f t="shared" si="314"/>
        <v>1</v>
      </c>
      <c r="EG354" s="9"/>
      <c r="EH354" s="9">
        <f>VLOOKUP($C354, Table3[#All], 81, 0)</f>
        <v>1</v>
      </c>
      <c r="EI354" s="9">
        <f>VLOOKUP($C354, Table3[#All], 82, 0)</f>
        <v>0</v>
      </c>
      <c r="EJ354" s="9">
        <f>VLOOKUP($C354, Table3[#All], 83, 0)</f>
        <v>0</v>
      </c>
      <c r="EK354" s="9">
        <f>VLOOKUP($C354, Table3[#All], 84, 0)</f>
        <v>0</v>
      </c>
      <c r="EL354" s="9">
        <f>VLOOKUP($C354, Table3[#All], 85, 0)</f>
        <v>0</v>
      </c>
      <c r="EM354" s="14">
        <f t="shared" si="315"/>
        <v>1</v>
      </c>
      <c r="EN354" s="11"/>
      <c r="EO354" s="9">
        <f>VLOOKUP($C354, Table3[#All], 86, 0)</f>
        <v>1</v>
      </c>
      <c r="EP354" s="9"/>
      <c r="EQ354" s="9">
        <f>VLOOKUP($C354, Table3[#All], 87, 0)</f>
        <v>0</v>
      </c>
      <c r="ER354" s="9"/>
      <c r="ES354" s="9"/>
      <c r="ET354" s="14">
        <f t="shared" si="316"/>
        <v>1</v>
      </c>
      <c r="EU354" s="11"/>
      <c r="EV354" s="9">
        <f>VLOOKUP($C354, Table3[#All], 88, 0)</f>
        <v>1</v>
      </c>
      <c r="EW354" s="9">
        <f>VLOOKUP($C354, Table3[#All], 89, 0)</f>
        <v>0</v>
      </c>
      <c r="EX354" s="9">
        <f>VLOOKUP($C354, Table3[#All], 90, 0)</f>
        <v>0</v>
      </c>
      <c r="EY354" s="9">
        <f>VLOOKUP($C354, Table3[#All], 91, 0)</f>
        <v>0</v>
      </c>
      <c r="EZ354" s="9">
        <f>VLOOKUP($C354, Table3[#All], 92, 0)</f>
        <v>0</v>
      </c>
      <c r="FA354" s="12">
        <f t="shared" si="317"/>
        <v>1</v>
      </c>
      <c r="FB354" s="11"/>
      <c r="FC354" s="9">
        <f>VLOOKUP($C354, Table3[#All], 93, 0)</f>
        <v>0</v>
      </c>
      <c r="FD354" s="9">
        <f>VLOOKUP($C354, Table3[#All], 94, 0)</f>
        <v>0</v>
      </c>
      <c r="FE354" s="9">
        <f>VLOOKUP($C354, Table3[#All], 95, 0)</f>
        <v>1</v>
      </c>
      <c r="FF354" s="9">
        <f>VLOOKUP($C354, Table3[#All], 96, 0)</f>
        <v>0</v>
      </c>
      <c r="FG354" s="9"/>
      <c r="FH354" s="10">
        <f t="shared" si="318"/>
        <v>3</v>
      </c>
      <c r="FI354" s="11"/>
      <c r="FJ354" s="9">
        <f>VLOOKUP($C354, Table3[#All], 97, 0)</f>
        <v>0</v>
      </c>
      <c r="FK354" s="9">
        <f>VLOOKUP($C354, Table3[#All], 98, 0)</f>
        <v>0</v>
      </c>
      <c r="FL354" s="9">
        <f>VLOOKUP($C354, Table3[#All], 99, 0)</f>
        <v>0</v>
      </c>
      <c r="FM354" s="9">
        <f>VLOOKUP($C354, Table3[#All], 100, 0)</f>
        <v>1</v>
      </c>
      <c r="FN354" s="9">
        <f>VLOOKUP($C354, Table3[#All], 101, 0)</f>
        <v>0</v>
      </c>
      <c r="FO354" s="14">
        <f t="shared" si="319"/>
        <v>4</v>
      </c>
      <c r="FP354" s="11"/>
      <c r="FQ354" s="9">
        <f>VLOOKUP($C354, Table3[#All], 102, 0)</f>
        <v>1</v>
      </c>
      <c r="FR354" s="9">
        <f>VLOOKUP($C354, Table3[#All], 103, 0)</f>
        <v>0</v>
      </c>
      <c r="FS354" s="9">
        <f>VLOOKUP($C354, Table3[#All], 104, 0)</f>
        <v>0</v>
      </c>
      <c r="FT354" s="9">
        <f>VLOOKUP($C354, Table3[#All], 105, 0)</f>
        <v>0</v>
      </c>
      <c r="FU354" s="9">
        <v>0</v>
      </c>
      <c r="FV354" s="10">
        <f t="shared" si="320"/>
        <v>1</v>
      </c>
      <c r="FW354" s="11"/>
      <c r="FX354" s="9">
        <f>VLOOKUP($C354, Table3[#All], 106, 0)</f>
        <v>0.36359999999999998</v>
      </c>
      <c r="FY354" s="9"/>
      <c r="FZ354" s="9">
        <f>VLOOKUP($C354, Table3[#All], 107, 0)</f>
        <v>0.63639999999999997</v>
      </c>
      <c r="GA354" s="9">
        <f>VLOOKUP($C354, Table3[#All], 108, 0)</f>
        <v>0</v>
      </c>
      <c r="GB354" s="9"/>
      <c r="GC354" s="10">
        <f t="shared" si="337"/>
        <v>3</v>
      </c>
      <c r="GD354" s="81"/>
      <c r="GE354" s="9">
        <f>VLOOKUP($C354, Table3[#All], 109, 0)</f>
        <v>0</v>
      </c>
      <c r="GF354" s="9">
        <f>VLOOKUP($C354, Table3[#All], 110, 0)</f>
        <v>0</v>
      </c>
      <c r="GG354" s="9">
        <f>VLOOKUP($C354, Table3[#All], 111, 0)</f>
        <v>0</v>
      </c>
      <c r="GH354" s="9"/>
      <c r="GI354" s="9">
        <f>VLOOKUP($C354, Table3[#All], 112, 0)</f>
        <v>0</v>
      </c>
      <c r="GJ354" s="12" t="str">
        <f t="shared" si="321"/>
        <v>N/A</v>
      </c>
      <c r="GK354" s="11"/>
      <c r="GL354" s="9">
        <f>VLOOKUP($C354, Table3[#All], 113, 0)</f>
        <v>0</v>
      </c>
      <c r="GM354" s="9">
        <f>VLOOKUP($C354, Table3[#All], 114, 0)</f>
        <v>9.0899999999999995E-2</v>
      </c>
      <c r="GN354" s="9">
        <f>VLOOKUP($C354, Table3[#All], 115, 0)</f>
        <v>0.2727</v>
      </c>
      <c r="GO354" s="9">
        <f>VLOOKUP($C354, Table3[#All], 116, 0)</f>
        <v>0.63639999999999997</v>
      </c>
      <c r="GP354" s="9"/>
      <c r="GQ354" s="10">
        <f t="shared" si="322"/>
        <v>4</v>
      </c>
      <c r="GR354" s="11"/>
      <c r="GS354" s="9">
        <f>VLOOKUP($C354, Table2[#All], 3, 0)</f>
        <v>0</v>
      </c>
      <c r="GT354" s="9">
        <f>VLOOKUP($C354, Table2[#All], 4, 0)</f>
        <v>0</v>
      </c>
      <c r="GU354" s="9">
        <f>VLOOKUP($C354, Table2[#All], 5, 0)</f>
        <v>1</v>
      </c>
      <c r="GV354" s="9">
        <f>VLOOKUP($C354, Table2[#All], 6, 0)</f>
        <v>0</v>
      </c>
      <c r="GW354" s="9">
        <f>VLOOKUP($C354, Table2[#All], 7, 0)</f>
        <v>0</v>
      </c>
      <c r="GX354" s="10">
        <f t="shared" si="323"/>
        <v>3</v>
      </c>
      <c r="GY354" s="11"/>
      <c r="GZ354" s="9">
        <v>0</v>
      </c>
      <c r="HA354" s="9">
        <v>0</v>
      </c>
      <c r="HB354" s="9">
        <v>1</v>
      </c>
      <c r="HC354" s="9">
        <v>0</v>
      </c>
      <c r="HD354" s="9"/>
      <c r="HE354" s="10">
        <f t="shared" si="324"/>
        <v>3</v>
      </c>
      <c r="HF354" s="11"/>
      <c r="HG354" s="9">
        <f>VLOOKUP($C354, Table5[#All], 2, 0)</f>
        <v>0</v>
      </c>
      <c r="HH354" s="9">
        <f>VLOOKUP($C354, Table5[#All], 3, 0)</f>
        <v>0</v>
      </c>
      <c r="HI354" s="9">
        <f>VLOOKUP($C354, Table5[#All], 4, 0)</f>
        <v>0</v>
      </c>
      <c r="HJ354" s="9">
        <f>VLOOKUP($C354, Table5[#All], 5, 0)</f>
        <v>0</v>
      </c>
      <c r="HK354" s="9">
        <f>VLOOKUP($C354, Table5[#All], 6, 0)</f>
        <v>1</v>
      </c>
      <c r="HL354" s="10">
        <f t="shared" si="325"/>
        <v>5</v>
      </c>
      <c r="HM354" s="11"/>
      <c r="HN354" s="9">
        <f>VLOOKUP($C354, Table5[#All], 7, 0)</f>
        <v>0</v>
      </c>
      <c r="HO354" s="9">
        <f>VLOOKUP($C354, Table5[#All], 8, 0)</f>
        <v>0</v>
      </c>
      <c r="HP354" s="9">
        <f>VLOOKUP($C354, Table5[#All], 9, 0)</f>
        <v>0</v>
      </c>
      <c r="HQ354" s="9">
        <f>VLOOKUP($C354, Table5[#All], 10, 0)</f>
        <v>1</v>
      </c>
      <c r="HR354" s="9">
        <f>VLOOKUP($C354, Table5[#All], 11, 0)</f>
        <v>0</v>
      </c>
      <c r="HS354" s="10">
        <f t="shared" si="326"/>
        <v>4</v>
      </c>
      <c r="HT354" s="11"/>
      <c r="HU354" s="9">
        <f>VLOOKUP($C354, Table5[#All], 12, 0)</f>
        <v>1</v>
      </c>
      <c r="HV354" s="9">
        <f>VLOOKUP($C354, Table5[#All], 13, 0)</f>
        <v>0</v>
      </c>
      <c r="HW354" s="9">
        <f>VLOOKUP($C354, Table5[#All], 14, 0)</f>
        <v>0</v>
      </c>
      <c r="HX354" s="9">
        <f>VLOOKUP($C354, Table5[#All], 15, 0)</f>
        <v>0</v>
      </c>
      <c r="HY354" s="9">
        <f>VLOOKUP($C354, Table5[#All], 16, 0)</f>
        <v>0</v>
      </c>
      <c r="HZ354" s="10">
        <f t="shared" si="327"/>
        <v>1</v>
      </c>
      <c r="IA354" s="11"/>
      <c r="IB354" s="9">
        <f>VLOOKUP($C354, Table5[#All], 17, 0)</f>
        <v>0</v>
      </c>
      <c r="IC354" s="9">
        <f>VLOOKUP($C354, Table5[#All], 18, 0)</f>
        <v>1</v>
      </c>
      <c r="ID354" s="9">
        <f>VLOOKUP($C354, Table5[#All], 19, 0)</f>
        <v>0</v>
      </c>
      <c r="IE354" s="9">
        <f>VLOOKUP($C354, Table5[#All], 20, 0)</f>
        <v>0</v>
      </c>
      <c r="IF354" s="9">
        <f>VLOOKUP($C354, Table5[#All], 21, 0)</f>
        <v>0</v>
      </c>
      <c r="IG354" s="10">
        <f t="shared" si="328"/>
        <v>2</v>
      </c>
      <c r="IH354" s="11"/>
      <c r="II354" s="9">
        <f>VLOOKUP($C354, Table5[#All], 22, 0)</f>
        <v>1</v>
      </c>
      <c r="IJ354" s="9">
        <f>VLOOKUP($C354, Table5[#All], 23, 0)</f>
        <v>0</v>
      </c>
      <c r="IK354" s="9">
        <f>VLOOKUP($C354, Table5[#All], 24, 0)</f>
        <v>0</v>
      </c>
      <c r="IL354" s="9">
        <f>VLOOKUP($C354, Table5[#All], 25, 0)</f>
        <v>0</v>
      </c>
      <c r="IM354" s="9">
        <f>VLOOKUP($C354, Table5[#All], 26, 0)</f>
        <v>0</v>
      </c>
      <c r="IN354" s="10">
        <f t="shared" si="329"/>
        <v>1</v>
      </c>
      <c r="IO354" s="11"/>
      <c r="IP354" s="9">
        <v>1</v>
      </c>
      <c r="IQ354" s="9">
        <v>0</v>
      </c>
      <c r="IR354" s="9">
        <v>0</v>
      </c>
      <c r="IS354" s="9">
        <v>0</v>
      </c>
      <c r="IT354" s="9">
        <v>0</v>
      </c>
      <c r="IU354" s="10">
        <f t="shared" si="330"/>
        <v>1</v>
      </c>
      <c r="IV354" s="82"/>
    </row>
    <row r="355" spans="1:256" ht="16.3" thickTop="1" thickBot="1" x14ac:dyDescent="0.35">
      <c r="A355" s="16" t="s">
        <v>860</v>
      </c>
      <c r="B355" s="16" t="s">
        <v>861</v>
      </c>
      <c r="C355" s="16" t="s">
        <v>862</v>
      </c>
      <c r="D355" s="11"/>
      <c r="E355" s="9">
        <f>VLOOKUP($C355, Table3[#All], 2, 0)</f>
        <v>0</v>
      </c>
      <c r="F355" s="9"/>
      <c r="G355" s="9">
        <f>VLOOKUP($C355, Table3[#All], 3, 0)</f>
        <v>0.05</v>
      </c>
      <c r="H355" s="9">
        <f>VLOOKUP($C355, Table3[#All], 4, 0)</f>
        <v>0.85</v>
      </c>
      <c r="I355" s="9">
        <f>VLOOKUP($C355, Table3[#All], 5, 0)</f>
        <v>0.1</v>
      </c>
      <c r="J355" s="10">
        <f t="shared" si="331"/>
        <v>4</v>
      </c>
      <c r="K355" s="11"/>
      <c r="L355" s="9">
        <f>VLOOKUP($C355, Table3[#All], 6, 0)</f>
        <v>0</v>
      </c>
      <c r="M355" s="9"/>
      <c r="N355" s="9">
        <f>VLOOKUP($C355, Table3[#All], 7, 0)</f>
        <v>1</v>
      </c>
      <c r="O355" s="9">
        <f>VLOOKUP($C355, Table3[#All], 8, 0)</f>
        <v>0</v>
      </c>
      <c r="P355" s="9">
        <f>VLOOKUP($C355, Table3[#All], 9, 0)</f>
        <v>0</v>
      </c>
      <c r="Q355" s="10">
        <f t="shared" si="332"/>
        <v>3</v>
      </c>
      <c r="R355" s="11"/>
      <c r="S355" s="9">
        <f>VLOOKUP($C355, Table3[#All], 10, 0)</f>
        <v>0</v>
      </c>
      <c r="T355" s="9">
        <f>VLOOKUP($C355, Table3[#All], 11, 0)</f>
        <v>0.73329999999999995</v>
      </c>
      <c r="U355" s="9">
        <f>VLOOKUP($C355, Table3[#All], 12, 0)</f>
        <v>0.26669999999999999</v>
      </c>
      <c r="V355" s="9">
        <f>VLOOKUP($C355, Table3[#All], 13, 0)</f>
        <v>0</v>
      </c>
      <c r="W355" s="9">
        <f>VLOOKUP($C355, Table3[#All], 14, 0)</f>
        <v>0</v>
      </c>
      <c r="X355" s="10">
        <f t="shared" si="333"/>
        <v>3</v>
      </c>
      <c r="Y355" s="11"/>
      <c r="Z355" s="9">
        <f>VLOOKUP($C355, Table3[#All], 15, 0)</f>
        <v>0</v>
      </c>
      <c r="AA355" s="9">
        <f>VLOOKUP($C355, Table3[#All], 16, 0)</f>
        <v>0.61670000000000003</v>
      </c>
      <c r="AB355" s="9">
        <f>VLOOKUP($C355, Table3[#All], 17, 0)</f>
        <v>0.38329999999999997</v>
      </c>
      <c r="AC355" s="9">
        <f>VLOOKUP($C355, Table3[#All], 18, 0)</f>
        <v>0</v>
      </c>
      <c r="AD355" s="9">
        <f>VLOOKUP($C355, Table3[#All], 19, 0)</f>
        <v>0</v>
      </c>
      <c r="AE355" s="10">
        <f t="shared" si="303"/>
        <v>3</v>
      </c>
      <c r="AF355" s="11"/>
      <c r="AG355" s="9">
        <f>VLOOKUP($C355, Table3[#All], 20, 0)</f>
        <v>0.1207</v>
      </c>
      <c r="AH355" s="9">
        <f>VLOOKUP($C355, Table3[#All], 21, 0)</f>
        <v>0.74140000000000006</v>
      </c>
      <c r="AI355" s="9">
        <f>VLOOKUP($C355, Table3[#All], 22, 0)</f>
        <v>0.13789999999999999</v>
      </c>
      <c r="AJ355" s="9"/>
      <c r="AK355" s="9"/>
      <c r="AL355" s="10">
        <f t="shared" si="304"/>
        <v>2</v>
      </c>
      <c r="AM355" s="11"/>
      <c r="AN355" s="9">
        <f>VLOOKUP($C355, Table3[#All], 23, 0)</f>
        <v>1</v>
      </c>
      <c r="AO355" s="9">
        <f>VLOOKUP($C355, Table3[#All], 24, 0)</f>
        <v>0</v>
      </c>
      <c r="AP355" s="9">
        <f>VLOOKUP($C355, Table3[#All], 25, 0)</f>
        <v>0</v>
      </c>
      <c r="AQ355" s="9">
        <f>VLOOKUP($C355, Table3[#All], 26, 0)</f>
        <v>0</v>
      </c>
      <c r="AR355" s="9"/>
      <c r="AS355" s="12">
        <f t="shared" si="305"/>
        <v>1</v>
      </c>
      <c r="AT355" s="11"/>
      <c r="AU355" s="9">
        <f>VLOOKUP($C355, Table3[#All], 27, 0)</f>
        <v>0.93330000000000002</v>
      </c>
      <c r="AV355" s="9">
        <f>VLOOKUP($C355, Table3[#All], 28, 0)</f>
        <v>0</v>
      </c>
      <c r="AW355" s="9">
        <f>VLOOKUP($C355, Table3[#All], 29, 0)</f>
        <v>6.6699999999999995E-2</v>
      </c>
      <c r="AX355" s="9"/>
      <c r="AY355" s="9"/>
      <c r="AZ355" s="10">
        <f t="shared" si="334"/>
        <v>1</v>
      </c>
      <c r="BA355" s="11"/>
      <c r="BB355" s="9">
        <f>VLOOKUP($C355, Table3[#All], 30, 0)</f>
        <v>0.26669999999999999</v>
      </c>
      <c r="BC355" s="9">
        <f>VLOOKUP($C355, Table3[#All], 31, 0)</f>
        <v>0.73329999999999995</v>
      </c>
      <c r="BD355" s="9">
        <f>VLOOKUP($C355, Table3[#All], 32, 0)</f>
        <v>0</v>
      </c>
      <c r="BE355" s="9">
        <f>VLOOKUP($C355, Table3[#All], 33, 0)</f>
        <v>0</v>
      </c>
      <c r="BF355" s="9"/>
      <c r="BG355" s="10">
        <f t="shared" si="335"/>
        <v>2</v>
      </c>
      <c r="BH355" s="81"/>
      <c r="BI355" s="9">
        <f>VLOOKUP($C355, Table3[#All], 34, 0)</f>
        <v>1</v>
      </c>
      <c r="BJ355" s="9">
        <f>VLOOKUP($C355, Table3[#All], 35, 0)</f>
        <v>0</v>
      </c>
      <c r="BK355" s="9">
        <f>VLOOKUP($C355, Table3[#All], 36, 0)</f>
        <v>0</v>
      </c>
      <c r="BL355" s="9">
        <f>VLOOKUP($C355, Table3[#All], 37, 0)</f>
        <v>0</v>
      </c>
      <c r="BM355" s="9">
        <f>VLOOKUP($C355, Table3[#All], 38, 0)</f>
        <v>0</v>
      </c>
      <c r="BN355" s="10">
        <f t="shared" si="336"/>
        <v>1</v>
      </c>
      <c r="BO355" s="11"/>
      <c r="BP355" s="9">
        <f>VLOOKUP($C355, Table3[#All], 39, 0)</f>
        <v>0.25</v>
      </c>
      <c r="BQ355" s="9">
        <f>VLOOKUP($C355, Table3[#All], 40, 0)</f>
        <v>0.43329999999999996</v>
      </c>
      <c r="BR355" s="9">
        <f>VLOOKUP($C355, Table3[#All], 41, 0)</f>
        <v>3.3300000000000003E-2</v>
      </c>
      <c r="BS355" s="9">
        <f>VLOOKUP($C355, Table3[#All], 42, 0)</f>
        <v>0.2833</v>
      </c>
      <c r="BT355" s="9"/>
      <c r="BU355" s="10">
        <f t="shared" si="306"/>
        <v>4</v>
      </c>
      <c r="BV355" s="11"/>
      <c r="BW355" s="9">
        <f>VLOOKUP($C355, Table3[#All], 43, 0)</f>
        <v>3.3300000000000003E-2</v>
      </c>
      <c r="BX355" s="9">
        <f>VLOOKUP($C355, Table3[#All], 44, 0)</f>
        <v>0.9667</v>
      </c>
      <c r="BY355" s="9">
        <f>VLOOKUP($C355, Table3[#All], 45, 0)</f>
        <v>0</v>
      </c>
      <c r="BZ355" s="9"/>
      <c r="CA355" s="9"/>
      <c r="CB355" s="10">
        <f t="shared" si="307"/>
        <v>2</v>
      </c>
      <c r="CC355" s="81"/>
      <c r="CD355" s="9">
        <f>VLOOKUP($C355, Table3[#All], 46, 0)</f>
        <v>1</v>
      </c>
      <c r="CE355" s="9">
        <f>VLOOKUP($C355, Table3[#All], 47, 0)</f>
        <v>0</v>
      </c>
      <c r="CF355" s="9">
        <f>VLOOKUP($C355, Table3[#All], 48, 0)</f>
        <v>0</v>
      </c>
      <c r="CG355" s="9">
        <f>VLOOKUP($C355, Table3[#All], 49, 0)</f>
        <v>0</v>
      </c>
      <c r="CH355" s="9">
        <f>VLOOKUP($C355, Table3[#All], 50, 0)</f>
        <v>0</v>
      </c>
      <c r="CI355" s="12">
        <f t="shared" si="308"/>
        <v>1</v>
      </c>
      <c r="CJ355" s="13"/>
      <c r="CK355" s="9">
        <f>VLOOKUP($C355, Table3[#All], 51, 0)</f>
        <v>0.65</v>
      </c>
      <c r="CL355" s="9">
        <f>VLOOKUP($C355, Table3[#All], 52, 0)</f>
        <v>0.35</v>
      </c>
      <c r="CM355" s="9">
        <f>VLOOKUP($C355, Table3[#All], 53, 0)</f>
        <v>0</v>
      </c>
      <c r="CN355" s="9">
        <f>VLOOKUP($C355, Table3[#All], 54, 0)</f>
        <v>0</v>
      </c>
      <c r="CO355" s="9"/>
      <c r="CP355" s="10">
        <f t="shared" si="309"/>
        <v>2</v>
      </c>
      <c r="CQ355" s="11"/>
      <c r="CR355" s="9">
        <f>VLOOKUP($C355, Table3[#All], 55, 0)</f>
        <v>0.25</v>
      </c>
      <c r="CS355" s="9">
        <f>VLOOKUP($C355, Table3[#All], 56, 0)</f>
        <v>0.41670000000000001</v>
      </c>
      <c r="CT355" s="9">
        <f>VLOOKUP($C355, Table3[#All], 57, 0)</f>
        <v>0.2167</v>
      </c>
      <c r="CU355" s="9">
        <f>VLOOKUP($C355, Table3[#All], 58, 0)</f>
        <v>0.1</v>
      </c>
      <c r="CV355" s="9">
        <f>VLOOKUP($C355, Table3[#All], 59, 0)</f>
        <v>1.67E-2</v>
      </c>
      <c r="CW355" s="14">
        <f t="shared" si="310"/>
        <v>3</v>
      </c>
      <c r="CX355" s="81"/>
      <c r="CY355" s="9">
        <f>VLOOKUP($C355, Table3[#All], 60, 0)</f>
        <v>3.3300000000000003E-2</v>
      </c>
      <c r="CZ355" s="9">
        <f>VLOOKUP($C355, Table3[#All], 61, 0)</f>
        <v>0.95</v>
      </c>
      <c r="DA355" s="9">
        <f>VLOOKUP($C355, Table3[#All], 62, 0)</f>
        <v>1.67E-2</v>
      </c>
      <c r="DB355" s="9">
        <f>VLOOKUP($C355, Table3[#All], 63, 0)</f>
        <v>0</v>
      </c>
      <c r="DC355" s="9">
        <f>VLOOKUP($C355, Table3[#All], 64, 0)</f>
        <v>0</v>
      </c>
      <c r="DD355" s="10">
        <f t="shared" si="311"/>
        <v>2</v>
      </c>
      <c r="DE355" s="11"/>
      <c r="DF355" s="9">
        <f>VLOOKUP($C355, Table3[#All], 65, 0)</f>
        <v>0.76670000000000005</v>
      </c>
      <c r="DG355" s="9"/>
      <c r="DH355" s="9">
        <f>VLOOKUP($C355, Table3[#All], 66, 0)</f>
        <v>0.1</v>
      </c>
      <c r="DI355" s="9"/>
      <c r="DJ355" s="9">
        <f>VLOOKUP($C355, Table3[#All], 67, 0)</f>
        <v>0.1333</v>
      </c>
      <c r="DK355" s="14">
        <f t="shared" si="312"/>
        <v>1</v>
      </c>
      <c r="DL355" s="11"/>
      <c r="DM355" s="9">
        <f>VLOOKUP($C355, Table3[#All], 68, 0)</f>
        <v>0.85</v>
      </c>
      <c r="DN355" s="9"/>
      <c r="DO355" s="9">
        <f>VLOOKUP($C355, Table3[#All], 69, 0)</f>
        <v>0.15</v>
      </c>
      <c r="DP355" s="9">
        <f>VLOOKUP($C355, Table3[#All], 70, 0)</f>
        <v>0</v>
      </c>
      <c r="DQ355" s="9"/>
      <c r="DR355" s="14">
        <f t="shared" si="313"/>
        <v>1</v>
      </c>
      <c r="DS355" s="11"/>
      <c r="DT355" s="9">
        <f>VLOOKUP($C355, Table3[#All], 71, 0)</f>
        <v>0</v>
      </c>
      <c r="DU355" s="9">
        <f>VLOOKUP($C355, Table3[#All], 72, 0)</f>
        <v>0.26669999999999999</v>
      </c>
      <c r="DV355" s="9">
        <f>VLOOKUP($C355, Table3[#All], 73, 0)</f>
        <v>0.41670000000000001</v>
      </c>
      <c r="DW355" s="9">
        <f>VLOOKUP($C355, Table3[#All], 74, 0)</f>
        <v>0.3</v>
      </c>
      <c r="DX355" s="9">
        <f>VLOOKUP($C355, Table3[#All], 75, 0)</f>
        <v>1.67E-2</v>
      </c>
      <c r="DY355" s="12">
        <f t="shared" si="302"/>
        <v>4</v>
      </c>
      <c r="DZ355" s="11"/>
      <c r="EA355" s="9">
        <f>VLOOKUP($C355, Table3[#All], 76, 0)</f>
        <v>1</v>
      </c>
      <c r="EB355" s="9">
        <f>VLOOKUP($C355, Table3[#All], 77, 0)</f>
        <v>0</v>
      </c>
      <c r="EC355" s="9">
        <f>VLOOKUP($C355, Table3[#All], 78, 0)</f>
        <v>0</v>
      </c>
      <c r="ED355" s="9">
        <f>VLOOKUP($C355, Table3[#All], 79, 0)</f>
        <v>0</v>
      </c>
      <c r="EE355" s="9">
        <f>VLOOKUP($C355, Table3[#All], 80, 0)</f>
        <v>0</v>
      </c>
      <c r="EF355" s="10">
        <f t="shared" si="314"/>
        <v>1</v>
      </c>
      <c r="EG355" s="9"/>
      <c r="EH355" s="9">
        <f>VLOOKUP($C355, Table3[#All], 81, 0)</f>
        <v>1</v>
      </c>
      <c r="EI355" s="9">
        <f>VLOOKUP($C355, Table3[#All], 82, 0)</f>
        <v>0</v>
      </c>
      <c r="EJ355" s="9">
        <f>VLOOKUP($C355, Table3[#All], 83, 0)</f>
        <v>0</v>
      </c>
      <c r="EK355" s="9">
        <f>VLOOKUP($C355, Table3[#All], 84, 0)</f>
        <v>0</v>
      </c>
      <c r="EL355" s="9">
        <f>VLOOKUP($C355, Table3[#All], 85, 0)</f>
        <v>0</v>
      </c>
      <c r="EM355" s="14">
        <f t="shared" si="315"/>
        <v>1</v>
      </c>
      <c r="EN355" s="11"/>
      <c r="EO355" s="9">
        <f>VLOOKUP($C355, Table3[#All], 86, 0)</f>
        <v>0.05</v>
      </c>
      <c r="EP355" s="9"/>
      <c r="EQ355" s="9">
        <f>VLOOKUP($C355, Table3[#All], 87, 0)</f>
        <v>0.95</v>
      </c>
      <c r="ER355" s="9"/>
      <c r="ES355" s="9"/>
      <c r="ET355" s="14">
        <f t="shared" si="316"/>
        <v>3</v>
      </c>
      <c r="EU355" s="11"/>
      <c r="EV355" s="9">
        <f>VLOOKUP($C355, Table3[#All], 88, 0)</f>
        <v>1</v>
      </c>
      <c r="EW355" s="9">
        <f>VLOOKUP($C355, Table3[#All], 89, 0)</f>
        <v>0</v>
      </c>
      <c r="EX355" s="9">
        <f>VLOOKUP($C355, Table3[#All], 90, 0)</f>
        <v>0</v>
      </c>
      <c r="EY355" s="9">
        <f>VLOOKUP($C355, Table3[#All], 91, 0)</f>
        <v>0</v>
      </c>
      <c r="EZ355" s="9">
        <f>VLOOKUP($C355, Table3[#All], 92, 0)</f>
        <v>0</v>
      </c>
      <c r="FA355" s="12">
        <f t="shared" si="317"/>
        <v>1</v>
      </c>
      <c r="FB355" s="11"/>
      <c r="FC355" s="9">
        <f>VLOOKUP($C355, Table3[#All], 93, 0)</f>
        <v>0</v>
      </c>
      <c r="FD355" s="9">
        <f>VLOOKUP($C355, Table3[#All], 94, 0)</f>
        <v>0.68330000000000002</v>
      </c>
      <c r="FE355" s="9">
        <f>VLOOKUP($C355, Table3[#All], 95, 0)</f>
        <v>0.31670000000000004</v>
      </c>
      <c r="FF355" s="9">
        <f>VLOOKUP($C355, Table3[#All], 96, 0)</f>
        <v>0</v>
      </c>
      <c r="FG355" s="9"/>
      <c r="FH355" s="10">
        <f t="shared" si="318"/>
        <v>3</v>
      </c>
      <c r="FI355" s="11"/>
      <c r="FJ355" s="9">
        <f>VLOOKUP($C355, Table3[#All], 97, 0)</f>
        <v>0</v>
      </c>
      <c r="FK355" s="9">
        <f>VLOOKUP($C355, Table3[#All], 98, 0)</f>
        <v>0</v>
      </c>
      <c r="FL355" s="9">
        <f>VLOOKUP($C355, Table3[#All], 99, 0)</f>
        <v>0</v>
      </c>
      <c r="FM355" s="9">
        <f>VLOOKUP($C355, Table3[#All], 100, 0)</f>
        <v>0</v>
      </c>
      <c r="FN355" s="9">
        <f>VLOOKUP($C355, Table3[#All], 101, 0)</f>
        <v>1</v>
      </c>
      <c r="FO355" s="14">
        <f t="shared" si="319"/>
        <v>5</v>
      </c>
      <c r="FP355" s="11"/>
      <c r="FQ355" s="9">
        <f>VLOOKUP($C355, Table3[#All], 102, 0)</f>
        <v>0.75</v>
      </c>
      <c r="FR355" s="9">
        <f>VLOOKUP($C355, Table3[#All], 103, 0)</f>
        <v>0.25</v>
      </c>
      <c r="FS355" s="9">
        <f>VLOOKUP($C355, Table3[#All], 104, 0)</f>
        <v>0</v>
      </c>
      <c r="FT355" s="9">
        <f>VLOOKUP($C355, Table3[#All], 105, 0)</f>
        <v>0</v>
      </c>
      <c r="FU355" s="9">
        <v>0</v>
      </c>
      <c r="FV355" s="10">
        <f t="shared" si="320"/>
        <v>2</v>
      </c>
      <c r="FW355" s="11"/>
      <c r="FX355" s="9">
        <f>VLOOKUP($C355, Table3[#All], 106, 0)</f>
        <v>0.88329999999999997</v>
      </c>
      <c r="FY355" s="9"/>
      <c r="FZ355" s="9">
        <f>VLOOKUP($C355, Table3[#All], 107, 0)</f>
        <v>6.6699999999999995E-2</v>
      </c>
      <c r="GA355" s="9">
        <f>VLOOKUP($C355, Table3[#All], 108, 0)</f>
        <v>0.05</v>
      </c>
      <c r="GB355" s="9"/>
      <c r="GC355" s="10">
        <f t="shared" si="337"/>
        <v>1</v>
      </c>
      <c r="GD355" s="81"/>
      <c r="GE355" s="9">
        <f>VLOOKUP($C355, Table3[#All], 109, 0)</f>
        <v>0.44189999999999996</v>
      </c>
      <c r="GF355" s="9">
        <f>VLOOKUP($C355, Table3[#All], 110, 0)</f>
        <v>0.46509999999999996</v>
      </c>
      <c r="GG355" s="9">
        <f>VLOOKUP($C355, Table3[#All], 111, 0)</f>
        <v>9.3000000000000013E-2</v>
      </c>
      <c r="GH355" s="9"/>
      <c r="GI355" s="9">
        <f>VLOOKUP($C355, Table3[#All], 112, 0)</f>
        <v>0</v>
      </c>
      <c r="GJ355" s="12">
        <f t="shared" si="321"/>
        <v>2</v>
      </c>
      <c r="GK355" s="11"/>
      <c r="GL355" s="9">
        <f>VLOOKUP($C355, Table3[#All], 113, 0)</f>
        <v>0</v>
      </c>
      <c r="GM355" s="9">
        <f>VLOOKUP($C355, Table3[#All], 114, 0)</f>
        <v>3.3300000000000003E-2</v>
      </c>
      <c r="GN355" s="9">
        <f>VLOOKUP($C355, Table3[#All], 115, 0)</f>
        <v>0.81669999999999998</v>
      </c>
      <c r="GO355" s="9">
        <f>VLOOKUP($C355, Table3[#All], 116, 0)</f>
        <v>0.15</v>
      </c>
      <c r="GP355" s="9"/>
      <c r="GQ355" s="10">
        <f t="shared" si="322"/>
        <v>3</v>
      </c>
      <c r="GR355" s="11"/>
      <c r="GS355" s="9">
        <f>VLOOKUP($C355, Table2[#All], 3, 0)</f>
        <v>0</v>
      </c>
      <c r="GT355" s="9">
        <f>VLOOKUP($C355, Table2[#All], 4, 0)</f>
        <v>0</v>
      </c>
      <c r="GU355" s="9">
        <f>VLOOKUP($C355, Table2[#All], 5, 0)</f>
        <v>0</v>
      </c>
      <c r="GV355" s="9">
        <f>VLOOKUP($C355, Table2[#All], 6, 0)</f>
        <v>1</v>
      </c>
      <c r="GW355" s="9">
        <f>VLOOKUP($C355, Table2[#All], 7, 0)</f>
        <v>0</v>
      </c>
      <c r="GX355" s="10">
        <f t="shared" si="323"/>
        <v>4</v>
      </c>
      <c r="GY355" s="11"/>
      <c r="GZ355" s="9">
        <v>0</v>
      </c>
      <c r="HA355" s="9">
        <v>1</v>
      </c>
      <c r="HB355" s="9">
        <v>0</v>
      </c>
      <c r="HC355" s="9">
        <v>0</v>
      </c>
      <c r="HD355" s="9"/>
      <c r="HE355" s="10">
        <f t="shared" si="324"/>
        <v>2</v>
      </c>
      <c r="HF355" s="11"/>
      <c r="HG355" s="9">
        <f>VLOOKUP($C355, Table5[#All], 2, 0)</f>
        <v>0</v>
      </c>
      <c r="HH355" s="9">
        <f>VLOOKUP($C355, Table5[#All], 3, 0)</f>
        <v>0</v>
      </c>
      <c r="HI355" s="9">
        <f>VLOOKUP($C355, Table5[#All], 4, 0)</f>
        <v>0</v>
      </c>
      <c r="HJ355" s="9">
        <f>VLOOKUP($C355, Table5[#All], 5, 0)</f>
        <v>1</v>
      </c>
      <c r="HK355" s="9">
        <f>VLOOKUP($C355, Table5[#All], 6, 0)</f>
        <v>0</v>
      </c>
      <c r="HL355" s="10">
        <f t="shared" si="325"/>
        <v>4</v>
      </c>
      <c r="HM355" s="11"/>
      <c r="HN355" s="9">
        <f>VLOOKUP($C355, Table5[#All], 7, 0)</f>
        <v>0</v>
      </c>
      <c r="HO355" s="9">
        <f>VLOOKUP($C355, Table5[#All], 8, 0)</f>
        <v>1</v>
      </c>
      <c r="HP355" s="9">
        <f>VLOOKUP($C355, Table5[#All], 9, 0)</f>
        <v>0</v>
      </c>
      <c r="HQ355" s="9">
        <f>VLOOKUP($C355, Table5[#All], 10, 0)</f>
        <v>0</v>
      </c>
      <c r="HR355" s="9">
        <f>VLOOKUP($C355, Table5[#All], 11, 0)</f>
        <v>0</v>
      </c>
      <c r="HS355" s="10">
        <f t="shared" si="326"/>
        <v>2</v>
      </c>
      <c r="HT355" s="11"/>
      <c r="HU355" s="9">
        <f>VLOOKUP($C355, Table5[#All], 12, 0)</f>
        <v>1</v>
      </c>
      <c r="HV355" s="9">
        <f>VLOOKUP($C355, Table5[#All], 13, 0)</f>
        <v>0</v>
      </c>
      <c r="HW355" s="9">
        <f>VLOOKUP($C355, Table5[#All], 14, 0)</f>
        <v>0</v>
      </c>
      <c r="HX355" s="9">
        <f>VLOOKUP($C355, Table5[#All], 15, 0)</f>
        <v>0</v>
      </c>
      <c r="HY355" s="9">
        <f>VLOOKUP($C355, Table5[#All], 16, 0)</f>
        <v>0</v>
      </c>
      <c r="HZ355" s="10">
        <f t="shared" si="327"/>
        <v>1</v>
      </c>
      <c r="IA355" s="11"/>
      <c r="IB355" s="9">
        <f>VLOOKUP($C355, Table5[#All], 17, 0)</f>
        <v>0</v>
      </c>
      <c r="IC355" s="9">
        <f>VLOOKUP($C355, Table5[#All], 18, 0)</f>
        <v>1</v>
      </c>
      <c r="ID355" s="9">
        <f>VLOOKUP($C355, Table5[#All], 19, 0)</f>
        <v>0</v>
      </c>
      <c r="IE355" s="9">
        <f>VLOOKUP($C355, Table5[#All], 20, 0)</f>
        <v>0</v>
      </c>
      <c r="IF355" s="9">
        <f>VLOOKUP($C355, Table5[#All], 21, 0)</f>
        <v>0</v>
      </c>
      <c r="IG355" s="10">
        <f t="shared" si="328"/>
        <v>2</v>
      </c>
      <c r="IH355" s="11"/>
      <c r="II355" s="9">
        <f>VLOOKUP($C355, Table5[#All], 22, 0)</f>
        <v>1</v>
      </c>
      <c r="IJ355" s="9">
        <f>VLOOKUP($C355, Table5[#All], 23, 0)</f>
        <v>0</v>
      </c>
      <c r="IK355" s="9">
        <f>VLOOKUP($C355, Table5[#All], 24, 0)</f>
        <v>0</v>
      </c>
      <c r="IL355" s="9">
        <f>VLOOKUP($C355, Table5[#All], 25, 0)</f>
        <v>0</v>
      </c>
      <c r="IM355" s="9">
        <f>VLOOKUP($C355, Table5[#All], 26, 0)</f>
        <v>0</v>
      </c>
      <c r="IN355" s="10">
        <f t="shared" si="329"/>
        <v>1</v>
      </c>
      <c r="IO355" s="11"/>
      <c r="IP355" s="9">
        <v>1</v>
      </c>
      <c r="IQ355" s="9">
        <v>0</v>
      </c>
      <c r="IR355" s="9">
        <v>0</v>
      </c>
      <c r="IS355" s="9">
        <v>0</v>
      </c>
      <c r="IT355" s="9">
        <v>0</v>
      </c>
      <c r="IU355" s="10">
        <f t="shared" si="330"/>
        <v>1</v>
      </c>
      <c r="IV355" s="82"/>
    </row>
    <row r="356" spans="1:256" ht="16.3" thickTop="1" thickBot="1" x14ac:dyDescent="0.35">
      <c r="A356" s="16" t="s">
        <v>860</v>
      </c>
      <c r="B356" s="16" t="s">
        <v>863</v>
      </c>
      <c r="C356" s="16" t="s">
        <v>864</v>
      </c>
      <c r="D356" s="11"/>
      <c r="E356" s="9">
        <f>VLOOKUP($C356, Table3[#All], 2, 0)</f>
        <v>0</v>
      </c>
      <c r="F356" s="9"/>
      <c r="G356" s="9">
        <f>VLOOKUP($C356, Table3[#All], 3, 0)</f>
        <v>0</v>
      </c>
      <c r="H356" s="9">
        <f>VLOOKUP($C356, Table3[#All], 4, 0)</f>
        <v>0.26390000000000002</v>
      </c>
      <c r="I356" s="9">
        <f>VLOOKUP($C356, Table3[#All], 5, 0)</f>
        <v>0.73609999999999998</v>
      </c>
      <c r="J356" s="10">
        <f t="shared" si="331"/>
        <v>5</v>
      </c>
      <c r="K356" s="11"/>
      <c r="L356" s="9">
        <f>VLOOKUP($C356, Table3[#All], 6, 0)</f>
        <v>0</v>
      </c>
      <c r="M356" s="9"/>
      <c r="N356" s="9">
        <f>VLOOKUP($C356, Table3[#All], 7, 0)</f>
        <v>0</v>
      </c>
      <c r="O356" s="9">
        <f>VLOOKUP($C356, Table3[#All], 8, 0)</f>
        <v>1</v>
      </c>
      <c r="P356" s="9">
        <f>VLOOKUP($C356, Table3[#All], 9, 0)</f>
        <v>0</v>
      </c>
      <c r="Q356" s="10">
        <f t="shared" si="332"/>
        <v>4</v>
      </c>
      <c r="R356" s="11"/>
      <c r="S356" s="9">
        <f>VLOOKUP($C356, Table3[#All], 10, 0)</f>
        <v>0</v>
      </c>
      <c r="T356" s="9">
        <f>VLOOKUP($C356, Table3[#All], 11, 0)</f>
        <v>0.33329999999999999</v>
      </c>
      <c r="U356" s="9">
        <f>VLOOKUP($C356, Table3[#All], 12, 0)</f>
        <v>0.5</v>
      </c>
      <c r="V356" s="9">
        <f>VLOOKUP($C356, Table3[#All], 13, 0)</f>
        <v>0.16670000000000001</v>
      </c>
      <c r="W356" s="9">
        <f>VLOOKUP($C356, Table3[#All], 14, 0)</f>
        <v>0</v>
      </c>
      <c r="X356" s="10">
        <f t="shared" si="333"/>
        <v>3</v>
      </c>
      <c r="Y356" s="11"/>
      <c r="Z356" s="9">
        <f>VLOOKUP($C356, Table3[#All], 15, 0)</f>
        <v>0</v>
      </c>
      <c r="AA356" s="9">
        <f>VLOOKUP($C356, Table3[#All], 16, 0)</f>
        <v>0.5</v>
      </c>
      <c r="AB356" s="9">
        <f>VLOOKUP($C356, Table3[#All], 17, 0)</f>
        <v>0.41670000000000001</v>
      </c>
      <c r="AC356" s="9">
        <f>VLOOKUP($C356, Table3[#All], 18, 0)</f>
        <v>8.3299999999999999E-2</v>
      </c>
      <c r="AD356" s="9">
        <f>VLOOKUP($C356, Table3[#All], 19, 0)</f>
        <v>0</v>
      </c>
      <c r="AE356" s="10">
        <f t="shared" si="303"/>
        <v>3</v>
      </c>
      <c r="AF356" s="11"/>
      <c r="AG356" s="9">
        <f>VLOOKUP($C356, Table3[#All], 20, 0)</f>
        <v>2.7799999999999998E-2</v>
      </c>
      <c r="AH356" s="9">
        <f>VLOOKUP($C356, Table3[#All], 21, 0)</f>
        <v>0.61109999999999998</v>
      </c>
      <c r="AI356" s="9">
        <f>VLOOKUP($C356, Table3[#All], 22, 0)</f>
        <v>0.36109999999999998</v>
      </c>
      <c r="AJ356" s="9"/>
      <c r="AK356" s="9"/>
      <c r="AL356" s="10">
        <f t="shared" si="304"/>
        <v>3</v>
      </c>
      <c r="AM356" s="11"/>
      <c r="AN356" s="9">
        <f>VLOOKUP($C356, Table3[#All], 23, 0)</f>
        <v>0</v>
      </c>
      <c r="AO356" s="9">
        <f>VLOOKUP($C356, Table3[#All], 24, 0)</f>
        <v>1</v>
      </c>
      <c r="AP356" s="9">
        <f>VLOOKUP($C356, Table3[#All], 25, 0)</f>
        <v>0</v>
      </c>
      <c r="AQ356" s="9">
        <f>VLOOKUP($C356, Table3[#All], 26, 0)</f>
        <v>0</v>
      </c>
      <c r="AR356" s="9"/>
      <c r="AS356" s="12">
        <f t="shared" si="305"/>
        <v>2</v>
      </c>
      <c r="AT356" s="11"/>
      <c r="AU356" s="9">
        <f>VLOOKUP($C356, Table3[#All], 27, 0)</f>
        <v>0.72219999999999995</v>
      </c>
      <c r="AV356" s="9">
        <f>VLOOKUP($C356, Table3[#All], 28, 0)</f>
        <v>6.9400000000000003E-2</v>
      </c>
      <c r="AW356" s="9">
        <f>VLOOKUP($C356, Table3[#All], 29, 0)</f>
        <v>0.20829999999999999</v>
      </c>
      <c r="AX356" s="9"/>
      <c r="AY356" s="9"/>
      <c r="AZ356" s="10">
        <f t="shared" si="334"/>
        <v>2</v>
      </c>
      <c r="BA356" s="11"/>
      <c r="BB356" s="9">
        <f>VLOOKUP($C356, Table3[#All], 30, 0)</f>
        <v>0.20829999999999999</v>
      </c>
      <c r="BC356" s="9">
        <f>VLOOKUP($C356, Table3[#All], 31, 0)</f>
        <v>0.75</v>
      </c>
      <c r="BD356" s="9">
        <f>VLOOKUP($C356, Table3[#All], 32, 0)</f>
        <v>4.1700000000000001E-2</v>
      </c>
      <c r="BE356" s="9">
        <f>VLOOKUP($C356, Table3[#All], 33, 0)</f>
        <v>0</v>
      </c>
      <c r="BF356" s="9"/>
      <c r="BG356" s="10">
        <f t="shared" si="335"/>
        <v>2</v>
      </c>
      <c r="BH356" s="81"/>
      <c r="BI356" s="9">
        <f>VLOOKUP($C356, Table3[#All], 34, 0)</f>
        <v>0.25</v>
      </c>
      <c r="BJ356" s="9">
        <f>VLOOKUP($C356, Table3[#All], 35, 0)</f>
        <v>0.25</v>
      </c>
      <c r="BK356" s="9">
        <f>VLOOKUP($C356, Table3[#All], 36, 0)</f>
        <v>0.25</v>
      </c>
      <c r="BL356" s="9">
        <f>VLOOKUP($C356, Table3[#All], 37, 0)</f>
        <v>0</v>
      </c>
      <c r="BM356" s="9">
        <f>VLOOKUP($C356, Table3[#All], 38, 0)</f>
        <v>0.25</v>
      </c>
      <c r="BN356" s="10">
        <f t="shared" si="336"/>
        <v>5</v>
      </c>
      <c r="BO356" s="11"/>
      <c r="BP356" s="9">
        <f>VLOOKUP($C356, Table3[#All], 39, 0)</f>
        <v>0.72219999999999995</v>
      </c>
      <c r="BQ356" s="9">
        <f>VLOOKUP($C356, Table3[#All], 40, 0)</f>
        <v>0.22219999999999998</v>
      </c>
      <c r="BR356" s="9">
        <f>VLOOKUP($C356, Table3[#All], 41, 0)</f>
        <v>4.1700000000000001E-2</v>
      </c>
      <c r="BS356" s="9">
        <f>VLOOKUP($C356, Table3[#All], 42, 0)</f>
        <v>1.3899999999999999E-2</v>
      </c>
      <c r="BT356" s="9"/>
      <c r="BU356" s="10">
        <f t="shared" si="306"/>
        <v>2</v>
      </c>
      <c r="BV356" s="11"/>
      <c r="BW356" s="9">
        <f>VLOOKUP($C356, Table3[#All], 43, 0)</f>
        <v>4.1700000000000001E-2</v>
      </c>
      <c r="BX356" s="9">
        <f>VLOOKUP($C356, Table3[#All], 44, 0)</f>
        <v>0.91670000000000007</v>
      </c>
      <c r="BY356" s="9">
        <f>VLOOKUP($C356, Table3[#All], 45, 0)</f>
        <v>4.1700000000000001E-2</v>
      </c>
      <c r="BZ356" s="9"/>
      <c r="CA356" s="9"/>
      <c r="CB356" s="10">
        <f t="shared" si="307"/>
        <v>2</v>
      </c>
      <c r="CC356" s="81"/>
      <c r="CD356" s="9">
        <f>VLOOKUP($C356, Table3[#All], 46, 0)</f>
        <v>0.91670000000000007</v>
      </c>
      <c r="CE356" s="9">
        <f>VLOOKUP($C356, Table3[#All], 47, 0)</f>
        <v>6.9400000000000003E-2</v>
      </c>
      <c r="CF356" s="9">
        <f>VLOOKUP($C356, Table3[#All], 48, 0)</f>
        <v>1.3899999999999999E-2</v>
      </c>
      <c r="CG356" s="9">
        <f>VLOOKUP($C356, Table3[#All], 49, 0)</f>
        <v>0</v>
      </c>
      <c r="CH356" s="9">
        <f>VLOOKUP($C356, Table3[#All], 50, 0)</f>
        <v>0</v>
      </c>
      <c r="CI356" s="12">
        <f t="shared" si="308"/>
        <v>1</v>
      </c>
      <c r="CJ356" s="13"/>
      <c r="CK356" s="9">
        <f>VLOOKUP($C356, Table3[#All], 51, 0)</f>
        <v>0.11109999999999999</v>
      </c>
      <c r="CL356" s="9">
        <f>VLOOKUP($C356, Table3[#All], 52, 0)</f>
        <v>0.86109999999999998</v>
      </c>
      <c r="CM356" s="9">
        <f>VLOOKUP($C356, Table3[#All], 53, 0)</f>
        <v>2.7799999999999998E-2</v>
      </c>
      <c r="CN356" s="9">
        <f>VLOOKUP($C356, Table3[#All], 54, 0)</f>
        <v>0</v>
      </c>
      <c r="CO356" s="9"/>
      <c r="CP356" s="10">
        <f t="shared" si="309"/>
        <v>2</v>
      </c>
      <c r="CQ356" s="11"/>
      <c r="CR356" s="9">
        <f>VLOOKUP($C356, Table3[#All], 55, 0)</f>
        <v>0</v>
      </c>
      <c r="CS356" s="9">
        <f>VLOOKUP($C356, Table3[#All], 56, 0)</f>
        <v>9.7200000000000009E-2</v>
      </c>
      <c r="CT356" s="9">
        <f>VLOOKUP($C356, Table3[#All], 57, 0)</f>
        <v>0.19440000000000002</v>
      </c>
      <c r="CU356" s="9">
        <f>VLOOKUP($C356, Table3[#All], 58, 0)</f>
        <v>0.52780000000000005</v>
      </c>
      <c r="CV356" s="9">
        <f>VLOOKUP($C356, Table3[#All], 59, 0)</f>
        <v>0.18059999999999998</v>
      </c>
      <c r="CW356" s="14">
        <f t="shared" si="310"/>
        <v>4</v>
      </c>
      <c r="CX356" s="81"/>
      <c r="CY356" s="9">
        <f>VLOOKUP($C356, Table3[#All], 60, 0)</f>
        <v>2.7799999999999998E-2</v>
      </c>
      <c r="CZ356" s="9">
        <f>VLOOKUP($C356, Table3[#All], 61, 0)</f>
        <v>0.75</v>
      </c>
      <c r="DA356" s="9">
        <f>VLOOKUP($C356, Table3[#All], 62, 0)</f>
        <v>0.22219999999999998</v>
      </c>
      <c r="DB356" s="9">
        <f>VLOOKUP($C356, Table3[#All], 63, 0)</f>
        <v>0</v>
      </c>
      <c r="DC356" s="9">
        <f>VLOOKUP($C356, Table3[#All], 64, 0)</f>
        <v>0</v>
      </c>
      <c r="DD356" s="10">
        <f t="shared" si="311"/>
        <v>2</v>
      </c>
      <c r="DE356" s="11"/>
      <c r="DF356" s="9">
        <f>VLOOKUP($C356, Table3[#All], 65, 0)</f>
        <v>0.16670000000000001</v>
      </c>
      <c r="DG356" s="9"/>
      <c r="DH356" s="9">
        <f>VLOOKUP($C356, Table3[#All], 66, 0)</f>
        <v>0.25</v>
      </c>
      <c r="DI356" s="9"/>
      <c r="DJ356" s="9">
        <f>VLOOKUP($C356, Table3[#All], 67, 0)</f>
        <v>0.58329999999999993</v>
      </c>
      <c r="DK356" s="14">
        <f t="shared" si="312"/>
        <v>5</v>
      </c>
      <c r="DL356" s="11"/>
      <c r="DM356" s="9">
        <f>VLOOKUP($C356, Table3[#All], 68, 0)</f>
        <v>0.90280000000000005</v>
      </c>
      <c r="DN356" s="9"/>
      <c r="DO356" s="9">
        <f>VLOOKUP($C356, Table3[#All], 69, 0)</f>
        <v>9.7200000000000009E-2</v>
      </c>
      <c r="DP356" s="9">
        <f>VLOOKUP($C356, Table3[#All], 70, 0)</f>
        <v>0</v>
      </c>
      <c r="DQ356" s="9"/>
      <c r="DR356" s="14">
        <f t="shared" si="313"/>
        <v>1</v>
      </c>
      <c r="DS356" s="11"/>
      <c r="DT356" s="9">
        <f>VLOOKUP($C356, Table3[#All], 71, 0)</f>
        <v>0</v>
      </c>
      <c r="DU356" s="9">
        <f>VLOOKUP($C356, Table3[#All], 72, 0)</f>
        <v>5.5599999999999997E-2</v>
      </c>
      <c r="DV356" s="9">
        <f>VLOOKUP($C356, Table3[#All], 73, 0)</f>
        <v>0.27779999999999999</v>
      </c>
      <c r="DW356" s="9">
        <f>VLOOKUP($C356, Table3[#All], 74, 0)</f>
        <v>0.48609999999999998</v>
      </c>
      <c r="DX356" s="9">
        <f>VLOOKUP($C356, Table3[#All], 75, 0)</f>
        <v>0.18059999999999998</v>
      </c>
      <c r="DY356" s="12">
        <f t="shared" si="302"/>
        <v>4</v>
      </c>
      <c r="DZ356" s="11"/>
      <c r="EA356" s="9">
        <f>VLOOKUP($C356, Table3[#All], 76, 0)</f>
        <v>1</v>
      </c>
      <c r="EB356" s="9">
        <f>VLOOKUP($C356, Table3[#All], 77, 0)</f>
        <v>0</v>
      </c>
      <c r="EC356" s="9">
        <f>VLOOKUP($C356, Table3[#All], 78, 0)</f>
        <v>0</v>
      </c>
      <c r="ED356" s="9">
        <f>VLOOKUP($C356, Table3[#All], 79, 0)</f>
        <v>0</v>
      </c>
      <c r="EE356" s="9">
        <f>VLOOKUP($C356, Table3[#All], 80, 0)</f>
        <v>0</v>
      </c>
      <c r="EF356" s="10">
        <f t="shared" si="314"/>
        <v>1</v>
      </c>
      <c r="EG356" s="9"/>
      <c r="EH356" s="9">
        <f>VLOOKUP($C356, Table3[#All], 81, 0)</f>
        <v>1</v>
      </c>
      <c r="EI356" s="9">
        <f>VLOOKUP($C356, Table3[#All], 82, 0)</f>
        <v>0</v>
      </c>
      <c r="EJ356" s="9">
        <f>VLOOKUP($C356, Table3[#All], 83, 0)</f>
        <v>0</v>
      </c>
      <c r="EK356" s="9">
        <f>VLOOKUP($C356, Table3[#All], 84, 0)</f>
        <v>0</v>
      </c>
      <c r="EL356" s="9">
        <f>VLOOKUP($C356, Table3[#All], 85, 0)</f>
        <v>0</v>
      </c>
      <c r="EM356" s="14">
        <f t="shared" si="315"/>
        <v>1</v>
      </c>
      <c r="EN356" s="11"/>
      <c r="EO356" s="9">
        <f>VLOOKUP($C356, Table3[#All], 86, 0)</f>
        <v>0.15279999999999999</v>
      </c>
      <c r="EP356" s="9"/>
      <c r="EQ356" s="9">
        <f>VLOOKUP($C356, Table3[#All], 87, 0)</f>
        <v>0.84719999999999995</v>
      </c>
      <c r="ER356" s="9"/>
      <c r="ES356" s="9"/>
      <c r="ET356" s="14">
        <f t="shared" si="316"/>
        <v>3</v>
      </c>
      <c r="EU356" s="11"/>
      <c r="EV356" s="9">
        <f>VLOOKUP($C356, Table3[#All], 88, 0)</f>
        <v>1</v>
      </c>
      <c r="EW356" s="9">
        <f>VLOOKUP($C356, Table3[#All], 89, 0)</f>
        <v>0</v>
      </c>
      <c r="EX356" s="9">
        <f>VLOOKUP($C356, Table3[#All], 90, 0)</f>
        <v>0</v>
      </c>
      <c r="EY356" s="9">
        <f>VLOOKUP($C356, Table3[#All], 91, 0)</f>
        <v>0</v>
      </c>
      <c r="EZ356" s="9">
        <f>VLOOKUP($C356, Table3[#All], 92, 0)</f>
        <v>0</v>
      </c>
      <c r="FA356" s="12">
        <f t="shared" si="317"/>
        <v>1</v>
      </c>
      <c r="FB356" s="11"/>
      <c r="FC356" s="9">
        <f>VLOOKUP($C356, Table3[#All], 93, 0)</f>
        <v>0</v>
      </c>
      <c r="FD356" s="9">
        <f>VLOOKUP($C356, Table3[#All], 94, 0)</f>
        <v>0.19440000000000002</v>
      </c>
      <c r="FE356" s="9">
        <f>VLOOKUP($C356, Table3[#All], 95, 0)</f>
        <v>0.75</v>
      </c>
      <c r="FF356" s="9">
        <f>VLOOKUP($C356, Table3[#All], 96, 0)</f>
        <v>5.5599999999999997E-2</v>
      </c>
      <c r="FG356" s="9"/>
      <c r="FH356" s="10">
        <f t="shared" si="318"/>
        <v>3</v>
      </c>
      <c r="FI356" s="11"/>
      <c r="FJ356" s="9">
        <f>VLOOKUP($C356, Table3[#All], 97, 0)</f>
        <v>0</v>
      </c>
      <c r="FK356" s="9">
        <f>VLOOKUP($C356, Table3[#All], 98, 0)</f>
        <v>0</v>
      </c>
      <c r="FL356" s="9">
        <f>VLOOKUP($C356, Table3[#All], 99, 0)</f>
        <v>0</v>
      </c>
      <c r="FM356" s="9">
        <f>VLOOKUP($C356, Table3[#All], 100, 0)</f>
        <v>1</v>
      </c>
      <c r="FN356" s="9">
        <f>VLOOKUP($C356, Table3[#All], 101, 0)</f>
        <v>0</v>
      </c>
      <c r="FO356" s="14">
        <f t="shared" si="319"/>
        <v>4</v>
      </c>
      <c r="FP356" s="11"/>
      <c r="FQ356" s="9">
        <f>VLOOKUP($C356, Table3[#All], 102, 0)</f>
        <v>0.52780000000000005</v>
      </c>
      <c r="FR356" s="9">
        <f>VLOOKUP($C356, Table3[#All], 103, 0)</f>
        <v>0.45829999999999999</v>
      </c>
      <c r="FS356" s="9">
        <f>VLOOKUP($C356, Table3[#All], 104, 0)</f>
        <v>1.3899999999999999E-2</v>
      </c>
      <c r="FT356" s="9">
        <f>VLOOKUP($C356, Table3[#All], 105, 0)</f>
        <v>0</v>
      </c>
      <c r="FU356" s="9">
        <v>0</v>
      </c>
      <c r="FV356" s="10">
        <f t="shared" si="320"/>
        <v>2</v>
      </c>
      <c r="FW356" s="11"/>
      <c r="FX356" s="9">
        <f>VLOOKUP($C356, Table3[#All], 106, 0)</f>
        <v>0.59719999999999995</v>
      </c>
      <c r="FY356" s="9"/>
      <c r="FZ356" s="9">
        <f>VLOOKUP($C356, Table3[#All], 107, 0)</f>
        <v>0.2361</v>
      </c>
      <c r="GA356" s="9">
        <f>VLOOKUP($C356, Table3[#All], 108, 0)</f>
        <v>0.16670000000000001</v>
      </c>
      <c r="GB356" s="9"/>
      <c r="GC356" s="10">
        <f t="shared" si="337"/>
        <v>3</v>
      </c>
      <c r="GD356" s="81"/>
      <c r="GE356" s="9">
        <f>VLOOKUP($C356, Table3[#All], 109, 0)</f>
        <v>1.61E-2</v>
      </c>
      <c r="GF356" s="9">
        <f>VLOOKUP($C356, Table3[#All], 110, 0)</f>
        <v>0.5323</v>
      </c>
      <c r="GG356" s="9">
        <f>VLOOKUP($C356, Table3[#All], 111, 0)</f>
        <v>0.45159999999999995</v>
      </c>
      <c r="GH356" s="9"/>
      <c r="GI356" s="9">
        <f>VLOOKUP($C356, Table3[#All], 112, 0)</f>
        <v>0</v>
      </c>
      <c r="GJ356" s="12">
        <f t="shared" si="321"/>
        <v>3</v>
      </c>
      <c r="GK356" s="11"/>
      <c r="GL356" s="9">
        <f>VLOOKUP($C356, Table3[#All], 113, 0)</f>
        <v>0</v>
      </c>
      <c r="GM356" s="9">
        <f>VLOOKUP($C356, Table3[#All], 114, 0)</f>
        <v>0.14080000000000001</v>
      </c>
      <c r="GN356" s="9">
        <f>VLOOKUP($C356, Table3[#All], 115, 0)</f>
        <v>0.35210000000000002</v>
      </c>
      <c r="GO356" s="9">
        <f>VLOOKUP($C356, Table3[#All], 116, 0)</f>
        <v>0.50700000000000001</v>
      </c>
      <c r="GP356" s="9"/>
      <c r="GQ356" s="10">
        <f t="shared" si="322"/>
        <v>4</v>
      </c>
      <c r="GR356" s="11"/>
      <c r="GS356" s="9">
        <f>VLOOKUP($C356, Table2[#All], 3, 0)</f>
        <v>0</v>
      </c>
      <c r="GT356" s="9">
        <f>VLOOKUP($C356, Table2[#All], 4, 0)</f>
        <v>0</v>
      </c>
      <c r="GU356" s="9">
        <f>VLOOKUP($C356, Table2[#All], 5, 0)</f>
        <v>0</v>
      </c>
      <c r="GV356" s="9">
        <f>VLOOKUP($C356, Table2[#All], 6, 0)</f>
        <v>1</v>
      </c>
      <c r="GW356" s="9">
        <f>VLOOKUP($C356, Table2[#All], 7, 0)</f>
        <v>0</v>
      </c>
      <c r="GX356" s="10">
        <f t="shared" si="323"/>
        <v>4</v>
      </c>
      <c r="GY356" s="11"/>
      <c r="GZ356" s="9">
        <v>0</v>
      </c>
      <c r="HA356" s="9">
        <v>1</v>
      </c>
      <c r="HB356" s="9">
        <v>0</v>
      </c>
      <c r="HC356" s="9">
        <v>0</v>
      </c>
      <c r="HD356" s="9"/>
      <c r="HE356" s="10">
        <f t="shared" si="324"/>
        <v>2</v>
      </c>
      <c r="HF356" s="11"/>
      <c r="HG356" s="9">
        <f>VLOOKUP($C356, Table5[#All], 2, 0)</f>
        <v>0</v>
      </c>
      <c r="HH356" s="9">
        <f>VLOOKUP($C356, Table5[#All], 3, 0)</f>
        <v>0</v>
      </c>
      <c r="HI356" s="9">
        <f>VLOOKUP($C356, Table5[#All], 4, 0)</f>
        <v>0</v>
      </c>
      <c r="HJ356" s="9">
        <f>VLOOKUP($C356, Table5[#All], 5, 0)</f>
        <v>0</v>
      </c>
      <c r="HK356" s="9">
        <f>VLOOKUP($C356, Table5[#All], 6, 0)</f>
        <v>1</v>
      </c>
      <c r="HL356" s="10">
        <f t="shared" si="325"/>
        <v>5</v>
      </c>
      <c r="HM356" s="11"/>
      <c r="HN356" s="9">
        <f>VLOOKUP($C356, Table5[#All], 7, 0)</f>
        <v>0</v>
      </c>
      <c r="HO356" s="9">
        <f>VLOOKUP($C356, Table5[#All], 8, 0)</f>
        <v>0</v>
      </c>
      <c r="HP356" s="9">
        <f>VLOOKUP($C356, Table5[#All], 9, 0)</f>
        <v>1</v>
      </c>
      <c r="HQ356" s="9">
        <f>VLOOKUP($C356, Table5[#All], 10, 0)</f>
        <v>0</v>
      </c>
      <c r="HR356" s="9">
        <f>VLOOKUP($C356, Table5[#All], 11, 0)</f>
        <v>0</v>
      </c>
      <c r="HS356" s="10">
        <f t="shared" si="326"/>
        <v>3</v>
      </c>
      <c r="HT356" s="11"/>
      <c r="HU356" s="9">
        <f>VLOOKUP($C356, Table5[#All], 12, 0)</f>
        <v>1</v>
      </c>
      <c r="HV356" s="9">
        <f>VLOOKUP($C356, Table5[#All], 13, 0)</f>
        <v>0</v>
      </c>
      <c r="HW356" s="9">
        <f>VLOOKUP($C356, Table5[#All], 14, 0)</f>
        <v>0</v>
      </c>
      <c r="HX356" s="9">
        <f>VLOOKUP($C356, Table5[#All], 15, 0)</f>
        <v>0</v>
      </c>
      <c r="HY356" s="9">
        <f>VLOOKUP($C356, Table5[#All], 16, 0)</f>
        <v>0</v>
      </c>
      <c r="HZ356" s="10">
        <f t="shared" si="327"/>
        <v>1</v>
      </c>
      <c r="IA356" s="11"/>
      <c r="IB356" s="9">
        <f>VLOOKUP($C356, Table5[#All], 17, 0)</f>
        <v>1</v>
      </c>
      <c r="IC356" s="9">
        <f>VLOOKUP($C356, Table5[#All], 18, 0)</f>
        <v>0</v>
      </c>
      <c r="ID356" s="9">
        <f>VLOOKUP($C356, Table5[#All], 19, 0)</f>
        <v>0</v>
      </c>
      <c r="IE356" s="9">
        <f>VLOOKUP($C356, Table5[#All], 20, 0)</f>
        <v>0</v>
      </c>
      <c r="IF356" s="9">
        <f>VLOOKUP($C356, Table5[#All], 21, 0)</f>
        <v>0</v>
      </c>
      <c r="IG356" s="10">
        <f t="shared" si="328"/>
        <v>1</v>
      </c>
      <c r="IH356" s="11"/>
      <c r="II356" s="9">
        <f>VLOOKUP($C356, Table5[#All], 22, 0)</f>
        <v>1</v>
      </c>
      <c r="IJ356" s="9">
        <f>VLOOKUP($C356, Table5[#All], 23, 0)</f>
        <v>0</v>
      </c>
      <c r="IK356" s="9">
        <f>VLOOKUP($C356, Table5[#All], 24, 0)</f>
        <v>0</v>
      </c>
      <c r="IL356" s="9">
        <f>VLOOKUP($C356, Table5[#All], 25, 0)</f>
        <v>0</v>
      </c>
      <c r="IM356" s="9">
        <f>VLOOKUP($C356, Table5[#All], 26, 0)</f>
        <v>0</v>
      </c>
      <c r="IN356" s="10">
        <f t="shared" si="329"/>
        <v>1</v>
      </c>
      <c r="IO356" s="11"/>
      <c r="IP356" s="9">
        <v>1</v>
      </c>
      <c r="IQ356" s="9">
        <v>0</v>
      </c>
      <c r="IR356" s="9">
        <v>0</v>
      </c>
      <c r="IS356" s="9">
        <v>0</v>
      </c>
      <c r="IT356" s="9">
        <v>0</v>
      </c>
      <c r="IU356" s="10">
        <f t="shared" si="330"/>
        <v>1</v>
      </c>
      <c r="IV356" s="82"/>
    </row>
    <row r="357" spans="1:256" ht="16.3" thickTop="1" thickBot="1" x14ac:dyDescent="0.35">
      <c r="A357" s="16" t="s">
        <v>860</v>
      </c>
      <c r="B357" s="16" t="s">
        <v>865</v>
      </c>
      <c r="C357" s="16" t="s">
        <v>866</v>
      </c>
      <c r="D357" s="11"/>
      <c r="E357" s="9">
        <f>VLOOKUP($C357, Table3[#All], 2, 0)</f>
        <v>0</v>
      </c>
      <c r="F357" s="9"/>
      <c r="G357" s="9">
        <f>VLOOKUP($C357, Table3[#All], 3, 0)</f>
        <v>0</v>
      </c>
      <c r="H357" s="9">
        <f>VLOOKUP($C357, Table3[#All], 4, 0)</f>
        <v>0.3115</v>
      </c>
      <c r="I357" s="9">
        <f>VLOOKUP($C357, Table3[#All], 5, 0)</f>
        <v>0.68849999999999989</v>
      </c>
      <c r="J357" s="10">
        <f t="shared" si="331"/>
        <v>5</v>
      </c>
      <c r="K357" s="11"/>
      <c r="L357" s="9">
        <f>VLOOKUP($C357, Table3[#All], 6, 0)</f>
        <v>0</v>
      </c>
      <c r="M357" s="9"/>
      <c r="N357" s="9">
        <f>VLOOKUP($C357, Table3[#All], 7, 0)</f>
        <v>1</v>
      </c>
      <c r="O357" s="9">
        <f>VLOOKUP($C357, Table3[#All], 8, 0)</f>
        <v>0</v>
      </c>
      <c r="P357" s="9">
        <f>VLOOKUP($C357, Table3[#All], 9, 0)</f>
        <v>0</v>
      </c>
      <c r="Q357" s="10">
        <f t="shared" si="332"/>
        <v>3</v>
      </c>
      <c r="R357" s="11"/>
      <c r="S357" s="9">
        <f>VLOOKUP($C357, Table3[#All], 10, 0)</f>
        <v>0</v>
      </c>
      <c r="T357" s="9">
        <f>VLOOKUP($C357, Table3[#All], 11, 0)</f>
        <v>0.26229999999999998</v>
      </c>
      <c r="U357" s="9">
        <f>VLOOKUP($C357, Table3[#All], 12, 0)</f>
        <v>0.60659999999999992</v>
      </c>
      <c r="V357" s="9">
        <f>VLOOKUP($C357, Table3[#All], 13, 0)</f>
        <v>0.13109999999999999</v>
      </c>
      <c r="W357" s="9">
        <f>VLOOKUP($C357, Table3[#All], 14, 0)</f>
        <v>0</v>
      </c>
      <c r="X357" s="10">
        <f t="shared" si="333"/>
        <v>3</v>
      </c>
      <c r="Y357" s="11"/>
      <c r="Z357" s="9">
        <f>VLOOKUP($C357, Table3[#All], 15, 0)</f>
        <v>0</v>
      </c>
      <c r="AA357" s="9">
        <f>VLOOKUP($C357, Table3[#All], 16, 0)</f>
        <v>0.3115</v>
      </c>
      <c r="AB357" s="9">
        <f>VLOOKUP($C357, Table3[#All], 17, 0)</f>
        <v>0.49180000000000001</v>
      </c>
      <c r="AC357" s="9">
        <f>VLOOKUP($C357, Table3[#All], 18, 0)</f>
        <v>0.19670000000000001</v>
      </c>
      <c r="AD357" s="9">
        <f>VLOOKUP($C357, Table3[#All], 19, 0)</f>
        <v>0</v>
      </c>
      <c r="AE357" s="10">
        <f t="shared" si="303"/>
        <v>3</v>
      </c>
      <c r="AF357" s="11"/>
      <c r="AG357" s="9">
        <f>VLOOKUP($C357, Table3[#All], 20, 0)</f>
        <v>1.6399999999999998E-2</v>
      </c>
      <c r="AH357" s="9">
        <f>VLOOKUP($C357, Table3[#All], 21, 0)</f>
        <v>0.63929999999999998</v>
      </c>
      <c r="AI357" s="9">
        <f>VLOOKUP($C357, Table3[#All], 22, 0)</f>
        <v>0.34429999999999999</v>
      </c>
      <c r="AJ357" s="9"/>
      <c r="AK357" s="9"/>
      <c r="AL357" s="10">
        <f t="shared" si="304"/>
        <v>3</v>
      </c>
      <c r="AM357" s="11"/>
      <c r="AN357" s="9">
        <f>VLOOKUP($C357, Table3[#All], 23, 0)</f>
        <v>1</v>
      </c>
      <c r="AO357" s="9">
        <f>VLOOKUP($C357, Table3[#All], 24, 0)</f>
        <v>0</v>
      </c>
      <c r="AP357" s="9">
        <f>VLOOKUP($C357, Table3[#All], 25, 0)</f>
        <v>0</v>
      </c>
      <c r="AQ357" s="9">
        <f>VLOOKUP($C357, Table3[#All], 26, 0)</f>
        <v>0</v>
      </c>
      <c r="AR357" s="9"/>
      <c r="AS357" s="12">
        <f t="shared" si="305"/>
        <v>1</v>
      </c>
      <c r="AT357" s="11"/>
      <c r="AU357" s="9">
        <f>VLOOKUP($C357, Table3[#All], 27, 0)</f>
        <v>0.83609999999999995</v>
      </c>
      <c r="AV357" s="9">
        <f>VLOOKUP($C357, Table3[#All], 28, 0)</f>
        <v>0</v>
      </c>
      <c r="AW357" s="9">
        <f>VLOOKUP($C357, Table3[#All], 29, 0)</f>
        <v>0.16390000000000002</v>
      </c>
      <c r="AX357" s="9"/>
      <c r="AY357" s="9"/>
      <c r="AZ357" s="10">
        <f t="shared" si="334"/>
        <v>1</v>
      </c>
      <c r="BA357" s="11"/>
      <c r="BB357" s="9">
        <f>VLOOKUP($C357, Table3[#All], 30, 0)</f>
        <v>0.13109999999999999</v>
      </c>
      <c r="BC357" s="9">
        <f>VLOOKUP($C357, Table3[#All], 31, 0)</f>
        <v>0.86890000000000001</v>
      </c>
      <c r="BD357" s="9">
        <f>VLOOKUP($C357, Table3[#All], 32, 0)</f>
        <v>0</v>
      </c>
      <c r="BE357" s="9">
        <f>VLOOKUP($C357, Table3[#All], 33, 0)</f>
        <v>0</v>
      </c>
      <c r="BF357" s="9"/>
      <c r="BG357" s="10">
        <f t="shared" si="335"/>
        <v>2</v>
      </c>
      <c r="BH357" s="81"/>
      <c r="BI357" s="9">
        <f>VLOOKUP($C357, Table3[#All], 34, 0)</f>
        <v>0.91670000000000007</v>
      </c>
      <c r="BJ357" s="9">
        <f>VLOOKUP($C357, Table3[#All], 35, 0)</f>
        <v>0</v>
      </c>
      <c r="BK357" s="9">
        <f>VLOOKUP($C357, Table3[#All], 36, 0)</f>
        <v>0</v>
      </c>
      <c r="BL357" s="9">
        <f>VLOOKUP($C357, Table3[#All], 37, 0)</f>
        <v>8.3299999999999999E-2</v>
      </c>
      <c r="BM357" s="9">
        <f>VLOOKUP($C357, Table3[#All], 38, 0)</f>
        <v>0</v>
      </c>
      <c r="BN357" s="10">
        <f t="shared" si="336"/>
        <v>1</v>
      </c>
      <c r="BO357" s="11"/>
      <c r="BP357" s="9">
        <f>VLOOKUP($C357, Table3[#All], 39, 0)</f>
        <v>0.81969999999999998</v>
      </c>
      <c r="BQ357" s="9">
        <f>VLOOKUP($C357, Table3[#All], 40, 0)</f>
        <v>4.9200000000000001E-2</v>
      </c>
      <c r="BR357" s="9">
        <f>VLOOKUP($C357, Table3[#All], 41, 0)</f>
        <v>0.13109999999999999</v>
      </c>
      <c r="BS357" s="9">
        <f>VLOOKUP($C357, Table3[#All], 42, 0)</f>
        <v>0</v>
      </c>
      <c r="BT357" s="9"/>
      <c r="BU357" s="10">
        <f t="shared" si="306"/>
        <v>1</v>
      </c>
      <c r="BV357" s="11"/>
      <c r="BW357" s="9">
        <f>VLOOKUP($C357, Table3[#All], 43, 0)</f>
        <v>0</v>
      </c>
      <c r="BX357" s="9">
        <f>VLOOKUP($C357, Table3[#All], 44, 0)</f>
        <v>0.98360000000000003</v>
      </c>
      <c r="BY357" s="9">
        <f>VLOOKUP($C357, Table3[#All], 45, 0)</f>
        <v>1.6399999999999998E-2</v>
      </c>
      <c r="BZ357" s="9"/>
      <c r="CA357" s="9"/>
      <c r="CB357" s="10">
        <f t="shared" si="307"/>
        <v>2</v>
      </c>
      <c r="CC357" s="81"/>
      <c r="CD357" s="9">
        <f>VLOOKUP($C357, Table3[#All], 46, 0)</f>
        <v>1</v>
      </c>
      <c r="CE357" s="9">
        <f>VLOOKUP($C357, Table3[#All], 47, 0)</f>
        <v>0</v>
      </c>
      <c r="CF357" s="9">
        <f>VLOOKUP($C357, Table3[#All], 48, 0)</f>
        <v>0</v>
      </c>
      <c r="CG357" s="9">
        <f>VLOOKUP($C357, Table3[#All], 49, 0)</f>
        <v>0</v>
      </c>
      <c r="CH357" s="9">
        <f>VLOOKUP($C357, Table3[#All], 50, 0)</f>
        <v>0</v>
      </c>
      <c r="CI357" s="12">
        <f t="shared" si="308"/>
        <v>1</v>
      </c>
      <c r="CJ357" s="13"/>
      <c r="CK357" s="9">
        <f>VLOOKUP($C357, Table3[#All], 51, 0)</f>
        <v>9.8400000000000001E-2</v>
      </c>
      <c r="CL357" s="9">
        <f>VLOOKUP($C357, Table3[#All], 52, 0)</f>
        <v>0.72129999999999994</v>
      </c>
      <c r="CM357" s="9">
        <f>VLOOKUP($C357, Table3[#All], 53, 0)</f>
        <v>0.18030000000000002</v>
      </c>
      <c r="CN357" s="9">
        <f>VLOOKUP($C357, Table3[#All], 54, 0)</f>
        <v>0</v>
      </c>
      <c r="CO357" s="9"/>
      <c r="CP357" s="10">
        <f t="shared" si="309"/>
        <v>2</v>
      </c>
      <c r="CQ357" s="11"/>
      <c r="CR357" s="9">
        <f>VLOOKUP($C357, Table3[#All], 55, 0)</f>
        <v>3.2799999999999996E-2</v>
      </c>
      <c r="CS357" s="9">
        <f>VLOOKUP($C357, Table3[#All], 56, 0)</f>
        <v>0.13109999999999999</v>
      </c>
      <c r="CT357" s="9">
        <f>VLOOKUP($C357, Table3[#All], 57, 0)</f>
        <v>0.47539999999999999</v>
      </c>
      <c r="CU357" s="9">
        <f>VLOOKUP($C357, Table3[#All], 58, 0)</f>
        <v>0.36070000000000002</v>
      </c>
      <c r="CV357" s="9">
        <f>VLOOKUP($C357, Table3[#All], 59, 0)</f>
        <v>0</v>
      </c>
      <c r="CW357" s="14">
        <f t="shared" si="310"/>
        <v>4</v>
      </c>
      <c r="CX357" s="81"/>
      <c r="CY357" s="9">
        <f>VLOOKUP($C357, Table3[#All], 60, 0)</f>
        <v>0</v>
      </c>
      <c r="CZ357" s="9">
        <f>VLOOKUP($C357, Table3[#All], 61, 0)</f>
        <v>1</v>
      </c>
      <c r="DA357" s="9">
        <f>VLOOKUP($C357, Table3[#All], 62, 0)</f>
        <v>0</v>
      </c>
      <c r="DB357" s="9">
        <f>VLOOKUP($C357, Table3[#All], 63, 0)</f>
        <v>0</v>
      </c>
      <c r="DC357" s="9">
        <f>VLOOKUP($C357, Table3[#All], 64, 0)</f>
        <v>0</v>
      </c>
      <c r="DD357" s="10">
        <f t="shared" si="311"/>
        <v>2</v>
      </c>
      <c r="DE357" s="11"/>
      <c r="DF357" s="9">
        <f>VLOOKUP($C357, Table3[#All], 65, 0)</f>
        <v>0.36070000000000002</v>
      </c>
      <c r="DG357" s="9"/>
      <c r="DH357" s="9">
        <f>VLOOKUP($C357, Table3[#All], 66, 0)</f>
        <v>0</v>
      </c>
      <c r="DI357" s="9"/>
      <c r="DJ357" s="9">
        <f>VLOOKUP($C357, Table3[#All], 67, 0)</f>
        <v>0.63929999999999998</v>
      </c>
      <c r="DK357" s="14">
        <f t="shared" si="312"/>
        <v>5</v>
      </c>
      <c r="DL357" s="11"/>
      <c r="DM357" s="9">
        <f>VLOOKUP($C357, Table3[#All], 68, 0)</f>
        <v>0.96719999999999995</v>
      </c>
      <c r="DN357" s="9"/>
      <c r="DO357" s="9">
        <f>VLOOKUP($C357, Table3[#All], 69, 0)</f>
        <v>3.2799999999999996E-2</v>
      </c>
      <c r="DP357" s="9">
        <f>VLOOKUP($C357, Table3[#All], 70, 0)</f>
        <v>0</v>
      </c>
      <c r="DQ357" s="9"/>
      <c r="DR357" s="14">
        <f t="shared" si="313"/>
        <v>1</v>
      </c>
      <c r="DS357" s="11"/>
      <c r="DT357" s="9">
        <f>VLOOKUP($C357, Table3[#All], 71, 0)</f>
        <v>0</v>
      </c>
      <c r="DU357" s="9">
        <f>VLOOKUP($C357, Table3[#All], 72, 0)</f>
        <v>0</v>
      </c>
      <c r="DV357" s="9">
        <f>VLOOKUP($C357, Table3[#All], 73, 0)</f>
        <v>0.16390000000000002</v>
      </c>
      <c r="DW357" s="9">
        <f>VLOOKUP($C357, Table3[#All], 74, 0)</f>
        <v>0.42619999999999997</v>
      </c>
      <c r="DX357" s="9">
        <f>VLOOKUP($C357, Table3[#All], 75, 0)</f>
        <v>0.40979999999999994</v>
      </c>
      <c r="DY357" s="12">
        <f t="shared" si="302"/>
        <v>5</v>
      </c>
      <c r="DZ357" s="11"/>
      <c r="EA357" s="9">
        <f>VLOOKUP($C357, Table3[#All], 76, 0)</f>
        <v>1</v>
      </c>
      <c r="EB357" s="9">
        <f>VLOOKUP($C357, Table3[#All], 77, 0)</f>
        <v>0</v>
      </c>
      <c r="EC357" s="9">
        <f>VLOOKUP($C357, Table3[#All], 78, 0)</f>
        <v>0</v>
      </c>
      <c r="ED357" s="9">
        <f>VLOOKUP($C357, Table3[#All], 79, 0)</f>
        <v>0</v>
      </c>
      <c r="EE357" s="9">
        <f>VLOOKUP($C357, Table3[#All], 80, 0)</f>
        <v>0</v>
      </c>
      <c r="EF357" s="10">
        <f t="shared" si="314"/>
        <v>1</v>
      </c>
      <c r="EG357" s="9"/>
      <c r="EH357" s="9">
        <f>VLOOKUP($C357, Table3[#All], 81, 0)</f>
        <v>1</v>
      </c>
      <c r="EI357" s="9">
        <f>VLOOKUP($C357, Table3[#All], 82, 0)</f>
        <v>0</v>
      </c>
      <c r="EJ357" s="9">
        <f>VLOOKUP($C357, Table3[#All], 83, 0)</f>
        <v>0</v>
      </c>
      <c r="EK357" s="9">
        <f>VLOOKUP($C357, Table3[#All], 84, 0)</f>
        <v>0</v>
      </c>
      <c r="EL357" s="9">
        <f>VLOOKUP($C357, Table3[#All], 85, 0)</f>
        <v>0</v>
      </c>
      <c r="EM357" s="14">
        <f t="shared" si="315"/>
        <v>1</v>
      </c>
      <c r="EN357" s="11"/>
      <c r="EO357" s="9">
        <f>VLOOKUP($C357, Table3[#All], 86, 0)</f>
        <v>0</v>
      </c>
      <c r="EP357" s="9"/>
      <c r="EQ357" s="9">
        <f>VLOOKUP($C357, Table3[#All], 87, 0)</f>
        <v>1</v>
      </c>
      <c r="ER357" s="9"/>
      <c r="ES357" s="9"/>
      <c r="ET357" s="14">
        <f t="shared" si="316"/>
        <v>3</v>
      </c>
      <c r="EU357" s="11"/>
      <c r="EV357" s="9">
        <f>VLOOKUP($C357, Table3[#All], 88, 0)</f>
        <v>1</v>
      </c>
      <c r="EW357" s="9">
        <f>VLOOKUP($C357, Table3[#All], 89, 0)</f>
        <v>0</v>
      </c>
      <c r="EX357" s="9">
        <f>VLOOKUP($C357, Table3[#All], 90, 0)</f>
        <v>0</v>
      </c>
      <c r="EY357" s="9">
        <f>VLOOKUP($C357, Table3[#All], 91, 0)</f>
        <v>0</v>
      </c>
      <c r="EZ357" s="9">
        <f>VLOOKUP($C357, Table3[#All], 92, 0)</f>
        <v>0</v>
      </c>
      <c r="FA357" s="12">
        <f t="shared" si="317"/>
        <v>1</v>
      </c>
      <c r="FB357" s="11"/>
      <c r="FC357" s="9">
        <f>VLOOKUP($C357, Table3[#All], 93, 0)</f>
        <v>0</v>
      </c>
      <c r="FD357" s="9">
        <f>VLOOKUP($C357, Table3[#All], 94, 0)</f>
        <v>8.199999999999999E-2</v>
      </c>
      <c r="FE357" s="9">
        <f>VLOOKUP($C357, Table3[#All], 95, 0)</f>
        <v>0.91799999999999993</v>
      </c>
      <c r="FF357" s="9">
        <f>VLOOKUP($C357, Table3[#All], 96, 0)</f>
        <v>0</v>
      </c>
      <c r="FG357" s="9"/>
      <c r="FH357" s="10">
        <f t="shared" si="318"/>
        <v>3</v>
      </c>
      <c r="FI357" s="11"/>
      <c r="FJ357" s="9">
        <f>VLOOKUP($C357, Table3[#All], 97, 0)</f>
        <v>0</v>
      </c>
      <c r="FK357" s="9">
        <f>VLOOKUP($C357, Table3[#All], 98, 0)</f>
        <v>0</v>
      </c>
      <c r="FL357" s="9">
        <f>VLOOKUP($C357, Table3[#All], 99, 0)</f>
        <v>0</v>
      </c>
      <c r="FM357" s="9">
        <f>VLOOKUP($C357, Table3[#All], 100, 0)</f>
        <v>0</v>
      </c>
      <c r="FN357" s="9">
        <f>VLOOKUP($C357, Table3[#All], 101, 0)</f>
        <v>1</v>
      </c>
      <c r="FO357" s="14">
        <f t="shared" si="319"/>
        <v>5</v>
      </c>
      <c r="FP357" s="11"/>
      <c r="FQ357" s="9">
        <f>VLOOKUP($C357, Table3[#All], 102, 0)</f>
        <v>0.67209999999999992</v>
      </c>
      <c r="FR357" s="9">
        <f>VLOOKUP($C357, Table3[#All], 103, 0)</f>
        <v>0.32789999999999997</v>
      </c>
      <c r="FS357" s="9">
        <f>VLOOKUP($C357, Table3[#All], 104, 0)</f>
        <v>0</v>
      </c>
      <c r="FT357" s="9">
        <f>VLOOKUP($C357, Table3[#All], 105, 0)</f>
        <v>0</v>
      </c>
      <c r="FU357" s="9">
        <v>0</v>
      </c>
      <c r="FV357" s="10">
        <f t="shared" si="320"/>
        <v>2</v>
      </c>
      <c r="FW357" s="11"/>
      <c r="FX357" s="9">
        <f>VLOOKUP($C357, Table3[#All], 106, 0)</f>
        <v>0.78689999999999993</v>
      </c>
      <c r="FY357" s="9"/>
      <c r="FZ357" s="9">
        <f>VLOOKUP($C357, Table3[#All], 107, 0)</f>
        <v>3.2799999999999996E-2</v>
      </c>
      <c r="GA357" s="9">
        <f>VLOOKUP($C357, Table3[#All], 108, 0)</f>
        <v>0.18030000000000002</v>
      </c>
      <c r="GB357" s="9"/>
      <c r="GC357" s="10">
        <f t="shared" si="337"/>
        <v>1</v>
      </c>
      <c r="GD357" s="81"/>
      <c r="GE357" s="9">
        <f>VLOOKUP($C357, Table3[#All], 109, 0)</f>
        <v>0</v>
      </c>
      <c r="GF357" s="9">
        <f>VLOOKUP($C357, Table3[#All], 110, 0)</f>
        <v>0.40679999999999999</v>
      </c>
      <c r="GG357" s="9">
        <f>VLOOKUP($C357, Table3[#All], 111, 0)</f>
        <v>0.59319999999999995</v>
      </c>
      <c r="GH357" s="9"/>
      <c r="GI357" s="9">
        <f>VLOOKUP($C357, Table3[#All], 112, 0)</f>
        <v>0</v>
      </c>
      <c r="GJ357" s="12">
        <f t="shared" si="321"/>
        <v>3</v>
      </c>
      <c r="GK357" s="11"/>
      <c r="GL357" s="9">
        <f>VLOOKUP($C357, Table3[#All], 113, 0)</f>
        <v>0</v>
      </c>
      <c r="GM357" s="9">
        <f>VLOOKUP($C357, Table3[#All], 114, 0)</f>
        <v>0.1186</v>
      </c>
      <c r="GN357" s="9">
        <f>VLOOKUP($C357, Table3[#All], 115, 0)</f>
        <v>0.23730000000000001</v>
      </c>
      <c r="GO357" s="9">
        <f>VLOOKUP($C357, Table3[#All], 116, 0)</f>
        <v>0.64410000000000001</v>
      </c>
      <c r="GP357" s="9"/>
      <c r="GQ357" s="10">
        <f t="shared" si="322"/>
        <v>4</v>
      </c>
      <c r="GR357" s="11"/>
      <c r="GS357" s="9">
        <f>VLOOKUP($C357, Table2[#All], 3, 0)</f>
        <v>0</v>
      </c>
      <c r="GT357" s="9">
        <f>VLOOKUP($C357, Table2[#All], 4, 0)</f>
        <v>0</v>
      </c>
      <c r="GU357" s="9">
        <f>VLOOKUP($C357, Table2[#All], 5, 0)</f>
        <v>0</v>
      </c>
      <c r="GV357" s="9">
        <f>VLOOKUP($C357, Table2[#All], 6, 0)</f>
        <v>1</v>
      </c>
      <c r="GW357" s="9">
        <f>VLOOKUP($C357, Table2[#All], 7, 0)</f>
        <v>0</v>
      </c>
      <c r="GX357" s="10">
        <f t="shared" si="323"/>
        <v>4</v>
      </c>
      <c r="GY357" s="11"/>
      <c r="GZ357" s="9">
        <v>0</v>
      </c>
      <c r="HA357" s="9">
        <v>1</v>
      </c>
      <c r="HB357" s="9">
        <v>0</v>
      </c>
      <c r="HC357" s="9">
        <v>0</v>
      </c>
      <c r="HD357" s="9"/>
      <c r="HE357" s="10">
        <f t="shared" si="324"/>
        <v>2</v>
      </c>
      <c r="HF357" s="11"/>
      <c r="HG357" s="9">
        <f>VLOOKUP($C357, Table5[#All], 2, 0)</f>
        <v>0</v>
      </c>
      <c r="HH357" s="9">
        <f>VLOOKUP($C357, Table5[#All], 3, 0)</f>
        <v>0</v>
      </c>
      <c r="HI357" s="9">
        <f>VLOOKUP($C357, Table5[#All], 4, 0)</f>
        <v>0</v>
      </c>
      <c r="HJ357" s="9">
        <f>VLOOKUP($C357, Table5[#All], 5, 0)</f>
        <v>0</v>
      </c>
      <c r="HK357" s="9">
        <f>VLOOKUP($C357, Table5[#All], 6, 0)</f>
        <v>1</v>
      </c>
      <c r="HL357" s="10">
        <f t="shared" si="325"/>
        <v>5</v>
      </c>
      <c r="HM357" s="11"/>
      <c r="HN357" s="9">
        <f>VLOOKUP($C357, Table5[#All], 7, 0)</f>
        <v>0</v>
      </c>
      <c r="HO357" s="9">
        <f>VLOOKUP($C357, Table5[#All], 8, 0)</f>
        <v>0</v>
      </c>
      <c r="HP357" s="9">
        <f>VLOOKUP($C357, Table5[#All], 9, 0)</f>
        <v>1</v>
      </c>
      <c r="HQ357" s="9">
        <f>VLOOKUP($C357, Table5[#All], 10, 0)</f>
        <v>0</v>
      </c>
      <c r="HR357" s="9">
        <f>VLOOKUP($C357, Table5[#All], 11, 0)</f>
        <v>0</v>
      </c>
      <c r="HS357" s="10">
        <f t="shared" si="326"/>
        <v>3</v>
      </c>
      <c r="HT357" s="11"/>
      <c r="HU357" s="9">
        <f>VLOOKUP($C357, Table5[#All], 12, 0)</f>
        <v>1</v>
      </c>
      <c r="HV357" s="9">
        <f>VLOOKUP($C357, Table5[#All], 13, 0)</f>
        <v>0</v>
      </c>
      <c r="HW357" s="9">
        <f>VLOOKUP($C357, Table5[#All], 14, 0)</f>
        <v>0</v>
      </c>
      <c r="HX357" s="9">
        <f>VLOOKUP($C357, Table5[#All], 15, 0)</f>
        <v>0</v>
      </c>
      <c r="HY357" s="9">
        <f>VLOOKUP($C357, Table5[#All], 16, 0)</f>
        <v>0</v>
      </c>
      <c r="HZ357" s="10">
        <f t="shared" si="327"/>
        <v>1</v>
      </c>
      <c r="IA357" s="11"/>
      <c r="IB357" s="9">
        <f>VLOOKUP($C357, Table5[#All], 17, 0)</f>
        <v>1</v>
      </c>
      <c r="IC357" s="9">
        <f>VLOOKUP($C357, Table5[#All], 18, 0)</f>
        <v>0</v>
      </c>
      <c r="ID357" s="9">
        <f>VLOOKUP($C357, Table5[#All], 19, 0)</f>
        <v>0</v>
      </c>
      <c r="IE357" s="9">
        <f>VLOOKUP($C357, Table5[#All], 20, 0)</f>
        <v>0</v>
      </c>
      <c r="IF357" s="9">
        <f>VLOOKUP($C357, Table5[#All], 21, 0)</f>
        <v>0</v>
      </c>
      <c r="IG357" s="10">
        <f t="shared" si="328"/>
        <v>1</v>
      </c>
      <c r="IH357" s="11"/>
      <c r="II357" s="9">
        <f>VLOOKUP($C357, Table5[#All], 22, 0)</f>
        <v>1</v>
      </c>
      <c r="IJ357" s="9">
        <f>VLOOKUP($C357, Table5[#All], 23, 0)</f>
        <v>0</v>
      </c>
      <c r="IK357" s="9">
        <f>VLOOKUP($C357, Table5[#All], 24, 0)</f>
        <v>0</v>
      </c>
      <c r="IL357" s="9">
        <f>VLOOKUP($C357, Table5[#All], 25, 0)</f>
        <v>0</v>
      </c>
      <c r="IM357" s="9">
        <f>VLOOKUP($C357, Table5[#All], 26, 0)</f>
        <v>0</v>
      </c>
      <c r="IN357" s="10">
        <f t="shared" si="329"/>
        <v>1</v>
      </c>
      <c r="IO357" s="11"/>
      <c r="IP357" s="9">
        <v>1</v>
      </c>
      <c r="IQ357" s="9">
        <v>0</v>
      </c>
      <c r="IR357" s="9">
        <v>0</v>
      </c>
      <c r="IS357" s="9">
        <v>0</v>
      </c>
      <c r="IT357" s="9">
        <v>0</v>
      </c>
      <c r="IU357" s="10">
        <f t="shared" si="330"/>
        <v>1</v>
      </c>
      <c r="IV357" s="82"/>
    </row>
    <row r="358" spans="1:256" ht="16.3" thickTop="1" thickBot="1" x14ac:dyDescent="0.35">
      <c r="A358" s="16" t="s">
        <v>860</v>
      </c>
      <c r="B358" s="16" t="s">
        <v>867</v>
      </c>
      <c r="C358" s="16" t="s">
        <v>868</v>
      </c>
      <c r="D358" s="11"/>
      <c r="E358" s="9">
        <f>VLOOKUP($C358, Table3[#All], 2, 0)</f>
        <v>3.9199999999999999E-2</v>
      </c>
      <c r="F358" s="9"/>
      <c r="G358" s="9">
        <f>VLOOKUP($C358, Table3[#All], 3, 0)</f>
        <v>5.8799999999999998E-2</v>
      </c>
      <c r="H358" s="9">
        <f>VLOOKUP($C358, Table3[#All], 4, 0)</f>
        <v>0.29410000000000003</v>
      </c>
      <c r="I358" s="9">
        <f>VLOOKUP($C358, Table3[#All], 5, 0)</f>
        <v>0.60780000000000001</v>
      </c>
      <c r="J358" s="10">
        <f t="shared" si="331"/>
        <v>5</v>
      </c>
      <c r="K358" s="11"/>
      <c r="L358" s="9">
        <f>VLOOKUP($C358, Table3[#All], 6, 0)</f>
        <v>0</v>
      </c>
      <c r="M358" s="9"/>
      <c r="N358" s="9">
        <f>VLOOKUP($C358, Table3[#All], 7, 0)</f>
        <v>1</v>
      </c>
      <c r="O358" s="9">
        <f>VLOOKUP($C358, Table3[#All], 8, 0)</f>
        <v>0</v>
      </c>
      <c r="P358" s="9">
        <f>VLOOKUP($C358, Table3[#All], 9, 0)</f>
        <v>0</v>
      </c>
      <c r="Q358" s="10">
        <f t="shared" si="332"/>
        <v>3</v>
      </c>
      <c r="R358" s="11"/>
      <c r="S358" s="9">
        <f>VLOOKUP($C358, Table3[#All], 10, 0)</f>
        <v>0</v>
      </c>
      <c r="T358" s="9">
        <f>VLOOKUP($C358, Table3[#All], 11, 0)</f>
        <v>0.45100000000000001</v>
      </c>
      <c r="U358" s="9">
        <f>VLOOKUP($C358, Table3[#All], 12, 0)</f>
        <v>0.54899999999999993</v>
      </c>
      <c r="V358" s="9">
        <f>VLOOKUP($C358, Table3[#All], 13, 0)</f>
        <v>0</v>
      </c>
      <c r="W358" s="9">
        <f>VLOOKUP($C358, Table3[#All], 14, 0)</f>
        <v>0</v>
      </c>
      <c r="X358" s="10">
        <f t="shared" si="333"/>
        <v>3</v>
      </c>
      <c r="Y358" s="11"/>
      <c r="Z358" s="9">
        <f>VLOOKUP($C358, Table3[#All], 15, 0)</f>
        <v>7.8399999999999997E-2</v>
      </c>
      <c r="AA358" s="9">
        <f>VLOOKUP($C358, Table3[#All], 16, 0)</f>
        <v>0.39219999999999999</v>
      </c>
      <c r="AB358" s="9">
        <f>VLOOKUP($C358, Table3[#All], 17, 0)</f>
        <v>0.50979999999999992</v>
      </c>
      <c r="AC358" s="9">
        <f>VLOOKUP($C358, Table3[#All], 18, 0)</f>
        <v>1.9599999999999999E-2</v>
      </c>
      <c r="AD358" s="9">
        <f>VLOOKUP($C358, Table3[#All], 19, 0)</f>
        <v>0</v>
      </c>
      <c r="AE358" s="10">
        <f t="shared" si="303"/>
        <v>3</v>
      </c>
      <c r="AF358" s="11"/>
      <c r="AG358" s="9">
        <f>VLOOKUP($C358, Table3[#All], 20, 0)</f>
        <v>1.9599999999999999E-2</v>
      </c>
      <c r="AH358" s="9">
        <f>VLOOKUP($C358, Table3[#All], 21, 0)</f>
        <v>0.72549999999999992</v>
      </c>
      <c r="AI358" s="9">
        <f>VLOOKUP($C358, Table3[#All], 22, 0)</f>
        <v>0.25489999999999996</v>
      </c>
      <c r="AJ358" s="9"/>
      <c r="AK358" s="9"/>
      <c r="AL358" s="10">
        <f t="shared" si="304"/>
        <v>3</v>
      </c>
      <c r="AM358" s="11"/>
      <c r="AN358" s="9">
        <f>VLOOKUP($C358, Table3[#All], 23, 0)</f>
        <v>1</v>
      </c>
      <c r="AO358" s="9">
        <f>VLOOKUP($C358, Table3[#All], 24, 0)</f>
        <v>0</v>
      </c>
      <c r="AP358" s="9">
        <f>VLOOKUP($C358, Table3[#All], 25, 0)</f>
        <v>0</v>
      </c>
      <c r="AQ358" s="9">
        <f>VLOOKUP($C358, Table3[#All], 26, 0)</f>
        <v>0</v>
      </c>
      <c r="AR358" s="9"/>
      <c r="AS358" s="12">
        <f t="shared" si="305"/>
        <v>1</v>
      </c>
      <c r="AT358" s="11"/>
      <c r="AU358" s="9">
        <f>VLOOKUP($C358, Table3[#All], 27, 0)</f>
        <v>0.52939999999999998</v>
      </c>
      <c r="AV358" s="9">
        <f>VLOOKUP($C358, Table3[#All], 28, 0)</f>
        <v>0.1176</v>
      </c>
      <c r="AW358" s="9">
        <f>VLOOKUP($C358, Table3[#All], 29, 0)</f>
        <v>0.35289999999999999</v>
      </c>
      <c r="AX358" s="9"/>
      <c r="AY358" s="9"/>
      <c r="AZ358" s="10">
        <f t="shared" si="334"/>
        <v>3</v>
      </c>
      <c r="BA358" s="11"/>
      <c r="BB358" s="9">
        <f>VLOOKUP($C358, Table3[#All], 30, 0)</f>
        <v>0.27449999999999997</v>
      </c>
      <c r="BC358" s="9">
        <f>VLOOKUP($C358, Table3[#All], 31, 0)</f>
        <v>0.66670000000000007</v>
      </c>
      <c r="BD358" s="9">
        <f>VLOOKUP($C358, Table3[#All], 32, 0)</f>
        <v>5.8799999999999998E-2</v>
      </c>
      <c r="BE358" s="9">
        <f>VLOOKUP($C358, Table3[#All], 33, 0)</f>
        <v>0</v>
      </c>
      <c r="BF358" s="9"/>
      <c r="BG358" s="10">
        <f t="shared" si="335"/>
        <v>2</v>
      </c>
      <c r="BH358" s="81"/>
      <c r="BI358" s="9">
        <f>VLOOKUP($C358, Table3[#All], 34, 0)</f>
        <v>1</v>
      </c>
      <c r="BJ358" s="9">
        <f>VLOOKUP($C358, Table3[#All], 35, 0)</f>
        <v>0</v>
      </c>
      <c r="BK358" s="9">
        <f>VLOOKUP($C358, Table3[#All], 36, 0)</f>
        <v>0</v>
      </c>
      <c r="BL358" s="9">
        <f>VLOOKUP($C358, Table3[#All], 37, 0)</f>
        <v>0</v>
      </c>
      <c r="BM358" s="9">
        <f>VLOOKUP($C358, Table3[#All], 38, 0)</f>
        <v>0</v>
      </c>
      <c r="BN358" s="10">
        <f t="shared" si="336"/>
        <v>1</v>
      </c>
      <c r="BO358" s="11"/>
      <c r="BP358" s="9">
        <f>VLOOKUP($C358, Table3[#All], 39, 0)</f>
        <v>0.58820000000000006</v>
      </c>
      <c r="BQ358" s="9">
        <f>VLOOKUP($C358, Table3[#All], 40, 0)</f>
        <v>0.4118</v>
      </c>
      <c r="BR358" s="9">
        <f>VLOOKUP($C358, Table3[#All], 41, 0)</f>
        <v>0</v>
      </c>
      <c r="BS358" s="9">
        <f>VLOOKUP($C358, Table3[#All], 42, 0)</f>
        <v>0</v>
      </c>
      <c r="BT358" s="9"/>
      <c r="BU358" s="10">
        <f t="shared" si="306"/>
        <v>2</v>
      </c>
      <c r="BV358" s="11"/>
      <c r="BW358" s="9">
        <f>VLOOKUP($C358, Table3[#All], 43, 0)</f>
        <v>0.17649999999999999</v>
      </c>
      <c r="BX358" s="9">
        <f>VLOOKUP($C358, Table3[#All], 44, 0)</f>
        <v>0.70590000000000008</v>
      </c>
      <c r="BY358" s="9">
        <f>VLOOKUP($C358, Table3[#All], 45, 0)</f>
        <v>0.1176</v>
      </c>
      <c r="BZ358" s="9"/>
      <c r="CA358" s="9"/>
      <c r="CB358" s="10">
        <f t="shared" si="307"/>
        <v>2</v>
      </c>
      <c r="CC358" s="81"/>
      <c r="CD358" s="9">
        <f>VLOOKUP($C358, Table3[#All], 46, 0)</f>
        <v>1</v>
      </c>
      <c r="CE358" s="9">
        <f>VLOOKUP($C358, Table3[#All], 47, 0)</f>
        <v>0</v>
      </c>
      <c r="CF358" s="9">
        <f>VLOOKUP($C358, Table3[#All], 48, 0)</f>
        <v>0</v>
      </c>
      <c r="CG358" s="9">
        <f>VLOOKUP($C358, Table3[#All], 49, 0)</f>
        <v>0</v>
      </c>
      <c r="CH358" s="9">
        <f>VLOOKUP($C358, Table3[#All], 50, 0)</f>
        <v>0</v>
      </c>
      <c r="CI358" s="12">
        <f t="shared" si="308"/>
        <v>1</v>
      </c>
      <c r="CJ358" s="13"/>
      <c r="CK358" s="9">
        <f>VLOOKUP($C358, Table3[#All], 51, 0)</f>
        <v>0.15689999999999998</v>
      </c>
      <c r="CL358" s="9">
        <f>VLOOKUP($C358, Table3[#All], 52, 0)</f>
        <v>0.8234999999999999</v>
      </c>
      <c r="CM358" s="9">
        <f>VLOOKUP($C358, Table3[#All], 53, 0)</f>
        <v>1.9599999999999999E-2</v>
      </c>
      <c r="CN358" s="9">
        <f>VLOOKUP($C358, Table3[#All], 54, 0)</f>
        <v>0</v>
      </c>
      <c r="CO358" s="9"/>
      <c r="CP358" s="10">
        <f t="shared" si="309"/>
        <v>2</v>
      </c>
      <c r="CQ358" s="11"/>
      <c r="CR358" s="9">
        <f>VLOOKUP($C358, Table3[#All], 55, 0)</f>
        <v>1.9599999999999999E-2</v>
      </c>
      <c r="CS358" s="9">
        <f>VLOOKUP($C358, Table3[#All], 56, 0)</f>
        <v>9.8000000000000004E-2</v>
      </c>
      <c r="CT358" s="9">
        <f>VLOOKUP($C358, Table3[#All], 57, 0)</f>
        <v>0.23530000000000001</v>
      </c>
      <c r="CU358" s="9">
        <f>VLOOKUP($C358, Table3[#All], 58, 0)</f>
        <v>0.47060000000000002</v>
      </c>
      <c r="CV358" s="9">
        <f>VLOOKUP($C358, Table3[#All], 59, 0)</f>
        <v>0.17649999999999999</v>
      </c>
      <c r="CW358" s="14">
        <f t="shared" si="310"/>
        <v>4</v>
      </c>
      <c r="CX358" s="81"/>
      <c r="CY358" s="9">
        <f>VLOOKUP($C358, Table3[#All], 60, 0)</f>
        <v>5.8799999999999998E-2</v>
      </c>
      <c r="CZ358" s="9">
        <f>VLOOKUP($C358, Table3[#All], 61, 0)</f>
        <v>0.88239999999999996</v>
      </c>
      <c r="DA358" s="9">
        <f>VLOOKUP($C358, Table3[#All], 62, 0)</f>
        <v>5.8799999999999998E-2</v>
      </c>
      <c r="DB358" s="9">
        <f>VLOOKUP($C358, Table3[#All], 63, 0)</f>
        <v>0</v>
      </c>
      <c r="DC358" s="9">
        <f>VLOOKUP($C358, Table3[#All], 64, 0)</f>
        <v>0</v>
      </c>
      <c r="DD358" s="10">
        <f t="shared" si="311"/>
        <v>2</v>
      </c>
      <c r="DE358" s="11"/>
      <c r="DF358" s="9">
        <f>VLOOKUP($C358, Table3[#All], 65, 0)</f>
        <v>0.2157</v>
      </c>
      <c r="DG358" s="9"/>
      <c r="DH358" s="9">
        <f>VLOOKUP($C358, Table3[#All], 66, 0)</f>
        <v>0.3725</v>
      </c>
      <c r="DI358" s="9"/>
      <c r="DJ358" s="9">
        <f>VLOOKUP($C358, Table3[#All], 67, 0)</f>
        <v>0.4118</v>
      </c>
      <c r="DK358" s="14">
        <f t="shared" si="312"/>
        <v>5</v>
      </c>
      <c r="DL358" s="11"/>
      <c r="DM358" s="9">
        <f>VLOOKUP($C358, Table3[#All], 68, 0)</f>
        <v>0.98040000000000005</v>
      </c>
      <c r="DN358" s="9"/>
      <c r="DO358" s="9">
        <f>VLOOKUP($C358, Table3[#All], 69, 0)</f>
        <v>1.9599999999999999E-2</v>
      </c>
      <c r="DP358" s="9">
        <f>VLOOKUP($C358, Table3[#All], 70, 0)</f>
        <v>0</v>
      </c>
      <c r="DQ358" s="9"/>
      <c r="DR358" s="14">
        <f t="shared" si="313"/>
        <v>1</v>
      </c>
      <c r="DS358" s="11"/>
      <c r="DT358" s="9">
        <f>VLOOKUP($C358, Table3[#All], 71, 0)</f>
        <v>1.9599999999999999E-2</v>
      </c>
      <c r="DU358" s="9">
        <f>VLOOKUP($C358, Table3[#All], 72, 0)</f>
        <v>5.8799999999999998E-2</v>
      </c>
      <c r="DV358" s="9">
        <f>VLOOKUP($C358, Table3[#All], 73, 0)</f>
        <v>0.17649999999999999</v>
      </c>
      <c r="DW358" s="9">
        <f>VLOOKUP($C358, Table3[#All], 74, 0)</f>
        <v>0.45100000000000001</v>
      </c>
      <c r="DX358" s="9">
        <f>VLOOKUP($C358, Table3[#All], 75, 0)</f>
        <v>0.29410000000000003</v>
      </c>
      <c r="DY358" s="12">
        <f t="shared" si="302"/>
        <v>5</v>
      </c>
      <c r="DZ358" s="11"/>
      <c r="EA358" s="9">
        <f>VLOOKUP($C358, Table3[#All], 76, 0)</f>
        <v>1</v>
      </c>
      <c r="EB358" s="9">
        <f>VLOOKUP($C358, Table3[#All], 77, 0)</f>
        <v>0</v>
      </c>
      <c r="EC358" s="9">
        <f>VLOOKUP($C358, Table3[#All], 78, 0)</f>
        <v>0</v>
      </c>
      <c r="ED358" s="9">
        <f>VLOOKUP($C358, Table3[#All], 79, 0)</f>
        <v>0</v>
      </c>
      <c r="EE358" s="9">
        <f>VLOOKUP($C358, Table3[#All], 80, 0)</f>
        <v>0</v>
      </c>
      <c r="EF358" s="10">
        <f t="shared" si="314"/>
        <v>1</v>
      </c>
      <c r="EG358" s="9"/>
      <c r="EH358" s="9">
        <f>VLOOKUP($C358, Table3[#All], 81, 0)</f>
        <v>1</v>
      </c>
      <c r="EI358" s="9">
        <f>VLOOKUP($C358, Table3[#All], 82, 0)</f>
        <v>0</v>
      </c>
      <c r="EJ358" s="9">
        <f>VLOOKUP($C358, Table3[#All], 83, 0)</f>
        <v>0</v>
      </c>
      <c r="EK358" s="9">
        <f>VLOOKUP($C358, Table3[#All], 84, 0)</f>
        <v>0</v>
      </c>
      <c r="EL358" s="9">
        <f>VLOOKUP($C358, Table3[#All], 85, 0)</f>
        <v>0</v>
      </c>
      <c r="EM358" s="14">
        <f t="shared" si="315"/>
        <v>1</v>
      </c>
      <c r="EN358" s="11"/>
      <c r="EO358" s="9">
        <f>VLOOKUP($C358, Table3[#All], 86, 0)</f>
        <v>0.2157</v>
      </c>
      <c r="EP358" s="9"/>
      <c r="EQ358" s="9">
        <f>VLOOKUP($C358, Table3[#All], 87, 0)</f>
        <v>0.78430000000000011</v>
      </c>
      <c r="ER358" s="9"/>
      <c r="ES358" s="9"/>
      <c r="ET358" s="14">
        <f t="shared" si="316"/>
        <v>3</v>
      </c>
      <c r="EU358" s="11"/>
      <c r="EV358" s="9">
        <f>VLOOKUP($C358, Table3[#All], 88, 0)</f>
        <v>1</v>
      </c>
      <c r="EW358" s="9">
        <f>VLOOKUP($C358, Table3[#All], 89, 0)</f>
        <v>0</v>
      </c>
      <c r="EX358" s="9">
        <f>VLOOKUP($C358, Table3[#All], 90, 0)</f>
        <v>0</v>
      </c>
      <c r="EY358" s="9">
        <f>VLOOKUP($C358, Table3[#All], 91, 0)</f>
        <v>0</v>
      </c>
      <c r="EZ358" s="9">
        <f>VLOOKUP($C358, Table3[#All], 92, 0)</f>
        <v>0</v>
      </c>
      <c r="FA358" s="12">
        <f t="shared" si="317"/>
        <v>1</v>
      </c>
      <c r="FB358" s="11"/>
      <c r="FC358" s="9">
        <f>VLOOKUP($C358, Table3[#All], 93, 0)</f>
        <v>0</v>
      </c>
      <c r="FD358" s="9">
        <f>VLOOKUP($C358, Table3[#All], 94, 0)</f>
        <v>0.25489999999999996</v>
      </c>
      <c r="FE358" s="9">
        <f>VLOOKUP($C358, Table3[#All], 95, 0)</f>
        <v>0.7451000000000001</v>
      </c>
      <c r="FF358" s="9">
        <f>VLOOKUP($C358, Table3[#All], 96, 0)</f>
        <v>0</v>
      </c>
      <c r="FG358" s="9"/>
      <c r="FH358" s="10">
        <f t="shared" si="318"/>
        <v>3</v>
      </c>
      <c r="FI358" s="11"/>
      <c r="FJ358" s="9">
        <f>VLOOKUP($C358, Table3[#All], 97, 0)</f>
        <v>0</v>
      </c>
      <c r="FK358" s="9">
        <f>VLOOKUP($C358, Table3[#All], 98, 0)</f>
        <v>0</v>
      </c>
      <c r="FL358" s="9">
        <f>VLOOKUP($C358, Table3[#All], 99, 0)</f>
        <v>0</v>
      </c>
      <c r="FM358" s="9">
        <f>VLOOKUP($C358, Table3[#All], 100, 0)</f>
        <v>0</v>
      </c>
      <c r="FN358" s="9">
        <f>VLOOKUP($C358, Table3[#All], 101, 0)</f>
        <v>1</v>
      </c>
      <c r="FO358" s="14">
        <f t="shared" si="319"/>
        <v>5</v>
      </c>
      <c r="FP358" s="11"/>
      <c r="FQ358" s="9">
        <f>VLOOKUP($C358, Table3[#All], 102, 0)</f>
        <v>0.54899999999999993</v>
      </c>
      <c r="FR358" s="9">
        <f>VLOOKUP($C358, Table3[#All], 103, 0)</f>
        <v>0.45100000000000001</v>
      </c>
      <c r="FS358" s="9">
        <f>VLOOKUP($C358, Table3[#All], 104, 0)</f>
        <v>0</v>
      </c>
      <c r="FT358" s="9">
        <f>VLOOKUP($C358, Table3[#All], 105, 0)</f>
        <v>0</v>
      </c>
      <c r="FU358" s="9">
        <v>0</v>
      </c>
      <c r="FV358" s="10">
        <f t="shared" si="320"/>
        <v>2</v>
      </c>
      <c r="FW358" s="11"/>
      <c r="FX358" s="9">
        <f>VLOOKUP($C358, Table3[#All], 106, 0)</f>
        <v>0.78430000000000011</v>
      </c>
      <c r="FY358" s="9"/>
      <c r="FZ358" s="9">
        <f>VLOOKUP($C358, Table3[#All], 107, 0)</f>
        <v>7.8399999999999997E-2</v>
      </c>
      <c r="GA358" s="9">
        <f>VLOOKUP($C358, Table3[#All], 108, 0)</f>
        <v>0.13730000000000001</v>
      </c>
      <c r="GB358" s="9"/>
      <c r="GC358" s="10">
        <f t="shared" si="337"/>
        <v>1</v>
      </c>
      <c r="GD358" s="81"/>
      <c r="GE358" s="9">
        <f>VLOOKUP($C358, Table3[#All], 109, 0)</f>
        <v>6.25E-2</v>
      </c>
      <c r="GF358" s="9">
        <f>VLOOKUP($C358, Table3[#All], 110, 0)</f>
        <v>0.72920000000000007</v>
      </c>
      <c r="GG358" s="9">
        <f>VLOOKUP($C358, Table3[#All], 111, 0)</f>
        <v>0.20829999999999999</v>
      </c>
      <c r="GH358" s="9"/>
      <c r="GI358" s="9">
        <f>VLOOKUP($C358, Table3[#All], 112, 0)</f>
        <v>0</v>
      </c>
      <c r="GJ358" s="12">
        <f t="shared" si="321"/>
        <v>2</v>
      </c>
      <c r="GK358" s="11"/>
      <c r="GL358" s="9">
        <f>VLOOKUP($C358, Table3[#All], 113, 0)</f>
        <v>0</v>
      </c>
      <c r="GM358" s="9">
        <f>VLOOKUP($C358, Table3[#All], 114, 0)</f>
        <v>0.13730000000000001</v>
      </c>
      <c r="GN358" s="9">
        <f>VLOOKUP($C358, Table3[#All], 115, 0)</f>
        <v>0.39219999999999999</v>
      </c>
      <c r="GO358" s="9">
        <f>VLOOKUP($C358, Table3[#All], 116, 0)</f>
        <v>0.47060000000000002</v>
      </c>
      <c r="GP358" s="9"/>
      <c r="GQ358" s="10">
        <f t="shared" si="322"/>
        <v>4</v>
      </c>
      <c r="GR358" s="11"/>
      <c r="GS358" s="9">
        <f>VLOOKUP($C358, Table2[#All], 3, 0)</f>
        <v>0</v>
      </c>
      <c r="GT358" s="9">
        <f>VLOOKUP($C358, Table2[#All], 4, 0)</f>
        <v>0</v>
      </c>
      <c r="GU358" s="9">
        <f>VLOOKUP($C358, Table2[#All], 5, 0)</f>
        <v>0</v>
      </c>
      <c r="GV358" s="9">
        <f>VLOOKUP($C358, Table2[#All], 6, 0)</f>
        <v>1</v>
      </c>
      <c r="GW358" s="9">
        <f>VLOOKUP($C358, Table2[#All], 7, 0)</f>
        <v>0</v>
      </c>
      <c r="GX358" s="10">
        <f t="shared" si="323"/>
        <v>4</v>
      </c>
      <c r="GY358" s="11"/>
      <c r="GZ358" s="9">
        <v>0</v>
      </c>
      <c r="HA358" s="9">
        <v>1</v>
      </c>
      <c r="HB358" s="9">
        <v>0</v>
      </c>
      <c r="HC358" s="9">
        <v>0</v>
      </c>
      <c r="HD358" s="9"/>
      <c r="HE358" s="10">
        <f t="shared" si="324"/>
        <v>2</v>
      </c>
      <c r="HF358" s="11"/>
      <c r="HG358" s="9">
        <f>VLOOKUP($C358, Table5[#All], 2, 0)</f>
        <v>0</v>
      </c>
      <c r="HH358" s="9">
        <f>VLOOKUP($C358, Table5[#All], 3, 0)</f>
        <v>0</v>
      </c>
      <c r="HI358" s="9">
        <f>VLOOKUP($C358, Table5[#All], 4, 0)</f>
        <v>0</v>
      </c>
      <c r="HJ358" s="9">
        <f>VLOOKUP($C358, Table5[#All], 5, 0)</f>
        <v>0</v>
      </c>
      <c r="HK358" s="9">
        <f>VLOOKUP($C358, Table5[#All], 6, 0)</f>
        <v>1</v>
      </c>
      <c r="HL358" s="10">
        <f t="shared" si="325"/>
        <v>5</v>
      </c>
      <c r="HM358" s="11"/>
      <c r="HN358" s="9">
        <f>VLOOKUP($C358, Table5[#All], 7, 0)</f>
        <v>0</v>
      </c>
      <c r="HO358" s="9">
        <f>VLOOKUP($C358, Table5[#All], 8, 0)</f>
        <v>0</v>
      </c>
      <c r="HP358" s="9">
        <f>VLOOKUP($C358, Table5[#All], 9, 0)</f>
        <v>0</v>
      </c>
      <c r="HQ358" s="9">
        <f>VLOOKUP($C358, Table5[#All], 10, 0)</f>
        <v>1</v>
      </c>
      <c r="HR358" s="9">
        <f>VLOOKUP($C358, Table5[#All], 11, 0)</f>
        <v>0</v>
      </c>
      <c r="HS358" s="10">
        <f t="shared" si="326"/>
        <v>4</v>
      </c>
      <c r="HT358" s="11"/>
      <c r="HU358" s="9">
        <f>VLOOKUP($C358, Table5[#All], 12, 0)</f>
        <v>1</v>
      </c>
      <c r="HV358" s="9">
        <f>VLOOKUP($C358, Table5[#All], 13, 0)</f>
        <v>0</v>
      </c>
      <c r="HW358" s="9">
        <f>VLOOKUP($C358, Table5[#All], 14, 0)</f>
        <v>0</v>
      </c>
      <c r="HX358" s="9">
        <f>VLOOKUP($C358, Table5[#All], 15, 0)</f>
        <v>0</v>
      </c>
      <c r="HY358" s="9">
        <f>VLOOKUP($C358, Table5[#All], 16, 0)</f>
        <v>0</v>
      </c>
      <c r="HZ358" s="10">
        <f t="shared" si="327"/>
        <v>1</v>
      </c>
      <c r="IA358" s="11"/>
      <c r="IB358" s="9">
        <f>VLOOKUP($C358, Table5[#All], 17, 0)</f>
        <v>0</v>
      </c>
      <c r="IC358" s="9">
        <f>VLOOKUP($C358, Table5[#All], 18, 0)</f>
        <v>0</v>
      </c>
      <c r="ID358" s="9">
        <f>VLOOKUP($C358, Table5[#All], 19, 0)</f>
        <v>0</v>
      </c>
      <c r="IE358" s="9">
        <f>VLOOKUP($C358, Table5[#All], 20, 0)</f>
        <v>1</v>
      </c>
      <c r="IF358" s="9">
        <f>VLOOKUP($C358, Table5[#All], 21, 0)</f>
        <v>0</v>
      </c>
      <c r="IG358" s="10">
        <f t="shared" si="328"/>
        <v>4</v>
      </c>
      <c r="IH358" s="11"/>
      <c r="II358" s="9">
        <f>VLOOKUP($C358, Table5[#All], 22, 0)</f>
        <v>1</v>
      </c>
      <c r="IJ358" s="9">
        <f>VLOOKUP($C358, Table5[#All], 23, 0)</f>
        <v>0</v>
      </c>
      <c r="IK358" s="9">
        <f>VLOOKUP($C358, Table5[#All], 24, 0)</f>
        <v>0</v>
      </c>
      <c r="IL358" s="9">
        <f>VLOOKUP($C358, Table5[#All], 25, 0)</f>
        <v>0</v>
      </c>
      <c r="IM358" s="9">
        <f>VLOOKUP($C358, Table5[#All], 26, 0)</f>
        <v>0</v>
      </c>
      <c r="IN358" s="10">
        <f t="shared" si="329"/>
        <v>1</v>
      </c>
      <c r="IO358" s="11"/>
      <c r="IP358" s="9">
        <v>1</v>
      </c>
      <c r="IQ358" s="9">
        <v>0</v>
      </c>
      <c r="IR358" s="9">
        <v>0</v>
      </c>
      <c r="IS358" s="9">
        <v>0</v>
      </c>
      <c r="IT358" s="9">
        <v>0</v>
      </c>
      <c r="IU358" s="10">
        <f t="shared" si="330"/>
        <v>1</v>
      </c>
      <c r="IV358" s="82"/>
    </row>
    <row r="359" spans="1:256" ht="16.3" thickTop="1" thickBot="1" x14ac:dyDescent="0.35">
      <c r="A359" s="16" t="s">
        <v>860</v>
      </c>
      <c r="B359" s="16" t="s">
        <v>869</v>
      </c>
      <c r="C359" s="16" t="s">
        <v>870</v>
      </c>
      <c r="D359" s="11"/>
      <c r="E359" s="9">
        <f>VLOOKUP($C359, Table3[#All], 2, 0)</f>
        <v>0</v>
      </c>
      <c r="F359" s="9"/>
      <c r="G359" s="9">
        <f>VLOOKUP($C359, Table3[#All], 3, 0)</f>
        <v>0</v>
      </c>
      <c r="H359" s="9">
        <f>VLOOKUP($C359, Table3[#All], 4, 0)</f>
        <v>0</v>
      </c>
      <c r="I359" s="9">
        <f>VLOOKUP($C359, Table3[#All], 5, 0)</f>
        <v>1</v>
      </c>
      <c r="J359" s="10">
        <f t="shared" si="331"/>
        <v>5</v>
      </c>
      <c r="K359" s="11"/>
      <c r="L359" s="9">
        <f>VLOOKUP($C359, Table3[#All], 6, 0)</f>
        <v>0</v>
      </c>
      <c r="M359" s="9"/>
      <c r="N359" s="9">
        <f>VLOOKUP($C359, Table3[#All], 7, 0)</f>
        <v>0</v>
      </c>
      <c r="O359" s="9">
        <f>VLOOKUP($C359, Table3[#All], 8, 0)</f>
        <v>0</v>
      </c>
      <c r="P359" s="9">
        <f>VLOOKUP($C359, Table3[#All], 9, 0)</f>
        <v>1</v>
      </c>
      <c r="Q359" s="10">
        <f t="shared" si="332"/>
        <v>5</v>
      </c>
      <c r="R359" s="11"/>
      <c r="S359" s="9">
        <f>VLOOKUP($C359, Table3[#All], 10, 0)</f>
        <v>0</v>
      </c>
      <c r="T359" s="9">
        <f>VLOOKUP($C359, Table3[#All], 11, 0)</f>
        <v>2.5600000000000001E-2</v>
      </c>
      <c r="U359" s="9">
        <f>VLOOKUP($C359, Table3[#All], 12, 0)</f>
        <v>0.6409999999999999</v>
      </c>
      <c r="V359" s="9">
        <f>VLOOKUP($C359, Table3[#All], 13, 0)</f>
        <v>0.33329999999999999</v>
      </c>
      <c r="W359" s="9">
        <f>VLOOKUP($C359, Table3[#All], 14, 0)</f>
        <v>0</v>
      </c>
      <c r="X359" s="10">
        <f t="shared" si="333"/>
        <v>4</v>
      </c>
      <c r="Y359" s="11"/>
      <c r="Z359" s="9">
        <f>VLOOKUP($C359, Table3[#All], 15, 0)</f>
        <v>0</v>
      </c>
      <c r="AA359" s="9">
        <f>VLOOKUP($C359, Table3[#All], 16, 0)</f>
        <v>7.690000000000001E-2</v>
      </c>
      <c r="AB359" s="9">
        <f>VLOOKUP($C359, Table3[#All], 17, 0)</f>
        <v>0.84620000000000006</v>
      </c>
      <c r="AC359" s="9">
        <f>VLOOKUP($C359, Table3[#All], 18, 0)</f>
        <v>7.690000000000001E-2</v>
      </c>
      <c r="AD359" s="9">
        <f>VLOOKUP($C359, Table3[#All], 19, 0)</f>
        <v>0</v>
      </c>
      <c r="AE359" s="10">
        <f t="shared" si="303"/>
        <v>3</v>
      </c>
      <c r="AF359" s="11"/>
      <c r="AG359" s="9">
        <f>VLOOKUP($C359, Table3[#All], 20, 0)</f>
        <v>0</v>
      </c>
      <c r="AH359" s="9">
        <f>VLOOKUP($C359, Table3[#All], 21, 0)</f>
        <v>5.1299999999999998E-2</v>
      </c>
      <c r="AI359" s="9">
        <f>VLOOKUP($C359, Table3[#All], 22, 0)</f>
        <v>0.9487000000000001</v>
      </c>
      <c r="AJ359" s="9"/>
      <c r="AK359" s="9"/>
      <c r="AL359" s="10">
        <f t="shared" si="304"/>
        <v>3</v>
      </c>
      <c r="AM359" s="11"/>
      <c r="AN359" s="9">
        <f>VLOOKUP($C359, Table3[#All], 23, 0)</f>
        <v>0</v>
      </c>
      <c r="AO359" s="9">
        <f>VLOOKUP($C359, Table3[#All], 24, 0)</f>
        <v>1</v>
      </c>
      <c r="AP359" s="9">
        <f>VLOOKUP($C359, Table3[#All], 25, 0)</f>
        <v>0</v>
      </c>
      <c r="AQ359" s="9">
        <f>VLOOKUP($C359, Table3[#All], 26, 0)</f>
        <v>0</v>
      </c>
      <c r="AR359" s="9"/>
      <c r="AS359" s="12">
        <f t="shared" si="305"/>
        <v>2</v>
      </c>
      <c r="AT359" s="11"/>
      <c r="AU359" s="9">
        <f>VLOOKUP($C359, Table3[#All], 27, 0)</f>
        <v>0.82050000000000001</v>
      </c>
      <c r="AV359" s="9">
        <f>VLOOKUP($C359, Table3[#All], 28, 0)</f>
        <v>0.1026</v>
      </c>
      <c r="AW359" s="9">
        <f>VLOOKUP($C359, Table3[#All], 29, 0)</f>
        <v>7.690000000000001E-2</v>
      </c>
      <c r="AX359" s="9"/>
      <c r="AY359" s="9"/>
      <c r="AZ359" s="10">
        <f t="shared" si="334"/>
        <v>1</v>
      </c>
      <c r="BA359" s="11"/>
      <c r="BB359" s="9">
        <f>VLOOKUP($C359, Table3[#All], 30, 0)</f>
        <v>0.12820000000000001</v>
      </c>
      <c r="BC359" s="9">
        <f>VLOOKUP($C359, Table3[#All], 31, 0)</f>
        <v>0.84620000000000006</v>
      </c>
      <c r="BD359" s="9">
        <f>VLOOKUP($C359, Table3[#All], 32, 0)</f>
        <v>2.5600000000000001E-2</v>
      </c>
      <c r="BE359" s="9">
        <f>VLOOKUP($C359, Table3[#All], 33, 0)</f>
        <v>0</v>
      </c>
      <c r="BF359" s="9"/>
      <c r="BG359" s="10">
        <f t="shared" si="335"/>
        <v>2</v>
      </c>
      <c r="BH359" s="81"/>
      <c r="BI359" s="9">
        <f>VLOOKUP($C359, Table3[#All], 34, 0)</f>
        <v>0</v>
      </c>
      <c r="BJ359" s="9">
        <f>VLOOKUP($C359, Table3[#All], 35, 0)</f>
        <v>0</v>
      </c>
      <c r="BK359" s="9">
        <f>VLOOKUP($C359, Table3[#All], 36, 0)</f>
        <v>0</v>
      </c>
      <c r="BL359" s="9">
        <f>VLOOKUP($C359, Table3[#All], 37, 0)</f>
        <v>0</v>
      </c>
      <c r="BM359" s="9">
        <f>VLOOKUP($C359, Table3[#All], 38, 0)</f>
        <v>0</v>
      </c>
      <c r="BN359" s="10" t="str">
        <f t="shared" si="336"/>
        <v>N/A</v>
      </c>
      <c r="BO359" s="11"/>
      <c r="BP359" s="9">
        <f>VLOOKUP($C359, Table3[#All], 39, 0)</f>
        <v>7.690000000000001E-2</v>
      </c>
      <c r="BQ359" s="9">
        <f>VLOOKUP($C359, Table3[#All], 40, 0)</f>
        <v>0.2051</v>
      </c>
      <c r="BR359" s="9">
        <f>VLOOKUP($C359, Table3[#All], 41, 0)</f>
        <v>2.5600000000000001E-2</v>
      </c>
      <c r="BS359" s="9">
        <f>VLOOKUP($C359, Table3[#All], 42, 0)</f>
        <v>0.69230000000000003</v>
      </c>
      <c r="BT359" s="9"/>
      <c r="BU359" s="10">
        <f t="shared" si="306"/>
        <v>4</v>
      </c>
      <c r="BV359" s="11"/>
      <c r="BW359" s="9">
        <f>VLOOKUP($C359, Table3[#All], 43, 0)</f>
        <v>0</v>
      </c>
      <c r="BX359" s="9">
        <f>VLOOKUP($C359, Table3[#All], 44, 0)</f>
        <v>1</v>
      </c>
      <c r="BY359" s="9">
        <f>VLOOKUP($C359, Table3[#All], 45, 0)</f>
        <v>0</v>
      </c>
      <c r="BZ359" s="9"/>
      <c r="CA359" s="9"/>
      <c r="CB359" s="10">
        <f t="shared" si="307"/>
        <v>2</v>
      </c>
      <c r="CC359" s="81"/>
      <c r="CD359" s="9">
        <f>VLOOKUP($C359, Table3[#All], 46, 0)</f>
        <v>0.3846</v>
      </c>
      <c r="CE359" s="9">
        <f>VLOOKUP($C359, Table3[#All], 47, 0)</f>
        <v>0.61539999999999995</v>
      </c>
      <c r="CF359" s="9">
        <f>VLOOKUP($C359, Table3[#All], 48, 0)</f>
        <v>0</v>
      </c>
      <c r="CG359" s="9">
        <f>VLOOKUP($C359, Table3[#All], 49, 0)</f>
        <v>0</v>
      </c>
      <c r="CH359" s="9">
        <f>VLOOKUP($C359, Table3[#All], 50, 0)</f>
        <v>0</v>
      </c>
      <c r="CI359" s="12">
        <f t="shared" si="308"/>
        <v>2</v>
      </c>
      <c r="CJ359" s="13"/>
      <c r="CK359" s="9">
        <f>VLOOKUP($C359, Table3[#All], 51, 0)</f>
        <v>0</v>
      </c>
      <c r="CL359" s="9">
        <f>VLOOKUP($C359, Table3[#All], 52, 0)</f>
        <v>1</v>
      </c>
      <c r="CM359" s="9">
        <f>VLOOKUP($C359, Table3[#All], 53, 0)</f>
        <v>0</v>
      </c>
      <c r="CN359" s="9">
        <f>VLOOKUP($C359, Table3[#All], 54, 0)</f>
        <v>0</v>
      </c>
      <c r="CO359" s="9"/>
      <c r="CP359" s="10">
        <f t="shared" si="309"/>
        <v>2</v>
      </c>
      <c r="CQ359" s="11"/>
      <c r="CR359" s="9">
        <f>VLOOKUP($C359, Table3[#All], 55, 0)</f>
        <v>0</v>
      </c>
      <c r="CS359" s="9">
        <f>VLOOKUP($C359, Table3[#All], 56, 0)</f>
        <v>0.48719999999999997</v>
      </c>
      <c r="CT359" s="9">
        <f>VLOOKUP($C359, Table3[#All], 57, 0)</f>
        <v>0.35899999999999999</v>
      </c>
      <c r="CU359" s="9">
        <f>VLOOKUP($C359, Table3[#All], 58, 0)</f>
        <v>5.1299999999999998E-2</v>
      </c>
      <c r="CV359" s="9">
        <f>VLOOKUP($C359, Table3[#All], 59, 0)</f>
        <v>0.1026</v>
      </c>
      <c r="CW359" s="14">
        <f t="shared" si="310"/>
        <v>3</v>
      </c>
      <c r="CX359" s="81"/>
      <c r="CY359" s="9">
        <f>VLOOKUP($C359, Table3[#All], 60, 0)</f>
        <v>0</v>
      </c>
      <c r="CZ359" s="9">
        <f>VLOOKUP($C359, Table3[#All], 61, 0)</f>
        <v>0.17949999999999999</v>
      </c>
      <c r="DA359" s="9">
        <f>VLOOKUP($C359, Table3[#All], 62, 0)</f>
        <v>0.82050000000000001</v>
      </c>
      <c r="DB359" s="9">
        <f>VLOOKUP($C359, Table3[#All], 63, 0)</f>
        <v>0</v>
      </c>
      <c r="DC359" s="9">
        <f>VLOOKUP($C359, Table3[#All], 64, 0)</f>
        <v>0</v>
      </c>
      <c r="DD359" s="10">
        <f t="shared" si="311"/>
        <v>3</v>
      </c>
      <c r="DE359" s="11"/>
      <c r="DF359" s="9">
        <f>VLOOKUP($C359, Table3[#All], 65, 0)</f>
        <v>0.89739999999999998</v>
      </c>
      <c r="DG359" s="9"/>
      <c r="DH359" s="9">
        <f>VLOOKUP($C359, Table3[#All], 66, 0)</f>
        <v>0.1026</v>
      </c>
      <c r="DI359" s="9"/>
      <c r="DJ359" s="9">
        <f>VLOOKUP($C359, Table3[#All], 67, 0)</f>
        <v>0</v>
      </c>
      <c r="DK359" s="14">
        <f t="shared" si="312"/>
        <v>1</v>
      </c>
      <c r="DL359" s="11"/>
      <c r="DM359" s="9">
        <f>VLOOKUP($C359, Table3[#All], 68, 0)</f>
        <v>0.9487000000000001</v>
      </c>
      <c r="DN359" s="9"/>
      <c r="DO359" s="9">
        <f>VLOOKUP($C359, Table3[#All], 69, 0)</f>
        <v>5.1299999999999998E-2</v>
      </c>
      <c r="DP359" s="9">
        <f>VLOOKUP($C359, Table3[#All], 70, 0)</f>
        <v>0</v>
      </c>
      <c r="DQ359" s="9"/>
      <c r="DR359" s="14">
        <f t="shared" si="313"/>
        <v>1</v>
      </c>
      <c r="DS359" s="11"/>
      <c r="DT359" s="9">
        <f>VLOOKUP($C359, Table3[#All], 71, 0)</f>
        <v>0</v>
      </c>
      <c r="DU359" s="9">
        <f>VLOOKUP($C359, Table3[#All], 72, 0)</f>
        <v>0</v>
      </c>
      <c r="DV359" s="9">
        <f>VLOOKUP($C359, Table3[#All], 73, 0)</f>
        <v>2.5600000000000001E-2</v>
      </c>
      <c r="DW359" s="9">
        <f>VLOOKUP($C359, Table3[#All], 74, 0)</f>
        <v>7.690000000000001E-2</v>
      </c>
      <c r="DX359" s="9">
        <f>VLOOKUP($C359, Table3[#All], 75, 0)</f>
        <v>0.89739999999999998</v>
      </c>
      <c r="DY359" s="12">
        <f t="shared" si="302"/>
        <v>5</v>
      </c>
      <c r="DZ359" s="11"/>
      <c r="EA359" s="9">
        <f>VLOOKUP($C359, Table3[#All], 76, 0)</f>
        <v>1</v>
      </c>
      <c r="EB359" s="9">
        <f>VLOOKUP($C359, Table3[#All], 77, 0)</f>
        <v>0</v>
      </c>
      <c r="EC359" s="9">
        <f>VLOOKUP($C359, Table3[#All], 78, 0)</f>
        <v>0</v>
      </c>
      <c r="ED359" s="9">
        <f>VLOOKUP($C359, Table3[#All], 79, 0)</f>
        <v>0</v>
      </c>
      <c r="EE359" s="9">
        <f>VLOOKUP($C359, Table3[#All], 80, 0)</f>
        <v>0</v>
      </c>
      <c r="EF359" s="10">
        <f t="shared" si="314"/>
        <v>1</v>
      </c>
      <c r="EG359" s="9"/>
      <c r="EH359" s="9">
        <f>VLOOKUP($C359, Table3[#All], 81, 0)</f>
        <v>1</v>
      </c>
      <c r="EI359" s="9">
        <f>VLOOKUP($C359, Table3[#All], 82, 0)</f>
        <v>0</v>
      </c>
      <c r="EJ359" s="9">
        <f>VLOOKUP($C359, Table3[#All], 83, 0)</f>
        <v>0</v>
      </c>
      <c r="EK359" s="9">
        <f>VLOOKUP($C359, Table3[#All], 84, 0)</f>
        <v>0</v>
      </c>
      <c r="EL359" s="9">
        <f>VLOOKUP($C359, Table3[#All], 85, 0)</f>
        <v>0</v>
      </c>
      <c r="EM359" s="14">
        <f t="shared" si="315"/>
        <v>1</v>
      </c>
      <c r="EN359" s="11"/>
      <c r="EO359" s="9">
        <f>VLOOKUP($C359, Table3[#All], 86, 0)</f>
        <v>0.28210000000000002</v>
      </c>
      <c r="EP359" s="9"/>
      <c r="EQ359" s="9">
        <f>VLOOKUP($C359, Table3[#All], 87, 0)</f>
        <v>0.71790000000000009</v>
      </c>
      <c r="ER359" s="9"/>
      <c r="ES359" s="9"/>
      <c r="ET359" s="14">
        <f t="shared" si="316"/>
        <v>3</v>
      </c>
      <c r="EU359" s="11"/>
      <c r="EV359" s="9">
        <f>VLOOKUP($C359, Table3[#All], 88, 0)</f>
        <v>1</v>
      </c>
      <c r="EW359" s="9">
        <f>VLOOKUP($C359, Table3[#All], 89, 0)</f>
        <v>0</v>
      </c>
      <c r="EX359" s="9">
        <f>VLOOKUP($C359, Table3[#All], 90, 0)</f>
        <v>0</v>
      </c>
      <c r="EY359" s="9">
        <f>VLOOKUP($C359, Table3[#All], 91, 0)</f>
        <v>0</v>
      </c>
      <c r="EZ359" s="9">
        <f>VLOOKUP($C359, Table3[#All], 92, 0)</f>
        <v>0</v>
      </c>
      <c r="FA359" s="12">
        <f t="shared" si="317"/>
        <v>1</v>
      </c>
      <c r="FB359" s="11"/>
      <c r="FC359" s="9">
        <f>VLOOKUP($C359, Table3[#All], 93, 0)</f>
        <v>0</v>
      </c>
      <c r="FD359" s="9">
        <f>VLOOKUP($C359, Table3[#All], 94, 0)</f>
        <v>2.5600000000000001E-2</v>
      </c>
      <c r="FE359" s="9">
        <f>VLOOKUP($C359, Table3[#All], 95, 0)</f>
        <v>0.97439999999999993</v>
      </c>
      <c r="FF359" s="9">
        <f>VLOOKUP($C359, Table3[#All], 96, 0)</f>
        <v>0</v>
      </c>
      <c r="FG359" s="9"/>
      <c r="FH359" s="10">
        <f t="shared" si="318"/>
        <v>3</v>
      </c>
      <c r="FI359" s="11"/>
      <c r="FJ359" s="9">
        <f>VLOOKUP($C359, Table3[#All], 97, 0)</f>
        <v>0</v>
      </c>
      <c r="FK359" s="9">
        <f>VLOOKUP($C359, Table3[#All], 98, 0)</f>
        <v>0</v>
      </c>
      <c r="FL359" s="9">
        <f>VLOOKUP($C359, Table3[#All], 99, 0)</f>
        <v>0</v>
      </c>
      <c r="FM359" s="9">
        <f>VLOOKUP($C359, Table3[#All], 100, 0)</f>
        <v>0</v>
      </c>
      <c r="FN359" s="9">
        <f>VLOOKUP($C359, Table3[#All], 101, 0)</f>
        <v>1</v>
      </c>
      <c r="FO359" s="14">
        <f t="shared" si="319"/>
        <v>5</v>
      </c>
      <c r="FP359" s="11"/>
      <c r="FQ359" s="9">
        <f>VLOOKUP($C359, Table3[#All], 102, 0)</f>
        <v>0.6409999999999999</v>
      </c>
      <c r="FR359" s="9">
        <f>VLOOKUP($C359, Table3[#All], 103, 0)</f>
        <v>0.35899999999999999</v>
      </c>
      <c r="FS359" s="9">
        <f>VLOOKUP($C359, Table3[#All], 104, 0)</f>
        <v>0</v>
      </c>
      <c r="FT359" s="9">
        <f>VLOOKUP($C359, Table3[#All], 105, 0)</f>
        <v>0</v>
      </c>
      <c r="FU359" s="9">
        <v>0</v>
      </c>
      <c r="FV359" s="10">
        <f t="shared" si="320"/>
        <v>2</v>
      </c>
      <c r="FW359" s="11"/>
      <c r="FX359" s="9">
        <f>VLOOKUP($C359, Table3[#All], 106, 0)</f>
        <v>0.82050000000000001</v>
      </c>
      <c r="FY359" s="9"/>
      <c r="FZ359" s="9">
        <f>VLOOKUP($C359, Table3[#All], 107, 0)</f>
        <v>0.17949999999999999</v>
      </c>
      <c r="GA359" s="9">
        <f>VLOOKUP($C359, Table3[#All], 108, 0)</f>
        <v>0</v>
      </c>
      <c r="GB359" s="9"/>
      <c r="GC359" s="10">
        <f t="shared" si="337"/>
        <v>1</v>
      </c>
      <c r="GD359" s="81"/>
      <c r="GE359" s="9">
        <f>VLOOKUP($C359, Table3[#All], 109, 0)</f>
        <v>0</v>
      </c>
      <c r="GF359" s="9">
        <f>VLOOKUP($C359, Table3[#All], 110, 0)</f>
        <v>7.690000000000001E-2</v>
      </c>
      <c r="GG359" s="9">
        <f>VLOOKUP($C359, Table3[#All], 111, 0)</f>
        <v>0.92310000000000003</v>
      </c>
      <c r="GH359" s="9"/>
      <c r="GI359" s="9">
        <f>VLOOKUP($C359, Table3[#All], 112, 0)</f>
        <v>0</v>
      </c>
      <c r="GJ359" s="12">
        <f t="shared" si="321"/>
        <v>3</v>
      </c>
      <c r="GK359" s="11"/>
      <c r="GL359" s="9">
        <f>VLOOKUP($C359, Table3[#All], 113, 0)</f>
        <v>0</v>
      </c>
      <c r="GM359" s="9">
        <f>VLOOKUP($C359, Table3[#All], 114, 0)</f>
        <v>0</v>
      </c>
      <c r="GN359" s="9">
        <f>VLOOKUP($C359, Table3[#All], 115, 0)</f>
        <v>0</v>
      </c>
      <c r="GO359" s="9">
        <f>VLOOKUP($C359, Table3[#All], 116, 0)</f>
        <v>1</v>
      </c>
      <c r="GP359" s="9"/>
      <c r="GQ359" s="10">
        <f t="shared" si="322"/>
        <v>4</v>
      </c>
      <c r="GR359" s="11"/>
      <c r="GS359" s="9">
        <f>VLOOKUP($C359, Table2[#All], 3, 0)</f>
        <v>0</v>
      </c>
      <c r="GT359" s="9">
        <f>VLOOKUP($C359, Table2[#All], 4, 0)</f>
        <v>0</v>
      </c>
      <c r="GU359" s="9">
        <f>VLOOKUP($C359, Table2[#All], 5, 0)</f>
        <v>0</v>
      </c>
      <c r="GV359" s="9">
        <f>VLOOKUP($C359, Table2[#All], 6, 0)</f>
        <v>1</v>
      </c>
      <c r="GW359" s="9">
        <f>VLOOKUP($C359, Table2[#All], 7, 0)</f>
        <v>0</v>
      </c>
      <c r="GX359" s="10">
        <f t="shared" si="323"/>
        <v>4</v>
      </c>
      <c r="GY359" s="11"/>
      <c r="GZ359" s="9">
        <v>0</v>
      </c>
      <c r="HA359" s="9">
        <v>1</v>
      </c>
      <c r="HB359" s="9">
        <v>0</v>
      </c>
      <c r="HC359" s="9">
        <v>0</v>
      </c>
      <c r="HD359" s="9"/>
      <c r="HE359" s="10">
        <f t="shared" si="324"/>
        <v>2</v>
      </c>
      <c r="HF359" s="11"/>
      <c r="HG359" s="9">
        <f>VLOOKUP($C359, Table5[#All], 2, 0)</f>
        <v>0</v>
      </c>
      <c r="HH359" s="9">
        <f>VLOOKUP($C359, Table5[#All], 3, 0)</f>
        <v>0</v>
      </c>
      <c r="HI359" s="9">
        <f>VLOOKUP($C359, Table5[#All], 4, 0)</f>
        <v>0</v>
      </c>
      <c r="HJ359" s="9">
        <f>VLOOKUP($C359, Table5[#All], 5, 0)</f>
        <v>0</v>
      </c>
      <c r="HK359" s="9">
        <f>VLOOKUP($C359, Table5[#All], 6, 0)</f>
        <v>1</v>
      </c>
      <c r="HL359" s="10">
        <f t="shared" si="325"/>
        <v>5</v>
      </c>
      <c r="HM359" s="11"/>
      <c r="HN359" s="9">
        <f>VLOOKUP($C359, Table5[#All], 7, 0)</f>
        <v>0</v>
      </c>
      <c r="HO359" s="9">
        <f>VLOOKUP($C359, Table5[#All], 8, 0)</f>
        <v>0</v>
      </c>
      <c r="HP359" s="9">
        <f>VLOOKUP($C359, Table5[#All], 9, 0)</f>
        <v>0</v>
      </c>
      <c r="HQ359" s="9">
        <f>VLOOKUP($C359, Table5[#All], 10, 0)</f>
        <v>0</v>
      </c>
      <c r="HR359" s="9">
        <f>VLOOKUP($C359, Table5[#All], 11, 0)</f>
        <v>1</v>
      </c>
      <c r="HS359" s="10">
        <f t="shared" si="326"/>
        <v>5</v>
      </c>
      <c r="HT359" s="11"/>
      <c r="HU359" s="9">
        <f>VLOOKUP($C359, Table5[#All], 12, 0)</f>
        <v>1</v>
      </c>
      <c r="HV359" s="9">
        <f>VLOOKUP($C359, Table5[#All], 13, 0)</f>
        <v>0</v>
      </c>
      <c r="HW359" s="9">
        <f>VLOOKUP($C359, Table5[#All], 14, 0)</f>
        <v>0</v>
      </c>
      <c r="HX359" s="9">
        <f>VLOOKUP($C359, Table5[#All], 15, 0)</f>
        <v>0</v>
      </c>
      <c r="HY359" s="9">
        <f>VLOOKUP($C359, Table5[#All], 16, 0)</f>
        <v>0</v>
      </c>
      <c r="HZ359" s="10">
        <f t="shared" si="327"/>
        <v>1</v>
      </c>
      <c r="IA359" s="11"/>
      <c r="IB359" s="9">
        <f>VLOOKUP($C359, Table5[#All], 17, 0)</f>
        <v>0</v>
      </c>
      <c r="IC359" s="9">
        <f>VLOOKUP($C359, Table5[#All], 18, 0)</f>
        <v>0</v>
      </c>
      <c r="ID359" s="9">
        <f>VLOOKUP($C359, Table5[#All], 19, 0)</f>
        <v>1</v>
      </c>
      <c r="IE359" s="9">
        <f>VLOOKUP($C359, Table5[#All], 20, 0)</f>
        <v>0</v>
      </c>
      <c r="IF359" s="9">
        <f>VLOOKUP($C359, Table5[#All], 21, 0)</f>
        <v>0</v>
      </c>
      <c r="IG359" s="10">
        <f t="shared" si="328"/>
        <v>3</v>
      </c>
      <c r="IH359" s="11"/>
      <c r="II359" s="9">
        <f>VLOOKUP($C359, Table5[#All], 22, 0)</f>
        <v>1</v>
      </c>
      <c r="IJ359" s="9">
        <f>VLOOKUP($C359, Table5[#All], 23, 0)</f>
        <v>0</v>
      </c>
      <c r="IK359" s="9">
        <f>VLOOKUP($C359, Table5[#All], 24, 0)</f>
        <v>0</v>
      </c>
      <c r="IL359" s="9">
        <f>VLOOKUP($C359, Table5[#All], 25, 0)</f>
        <v>0</v>
      </c>
      <c r="IM359" s="9">
        <f>VLOOKUP($C359, Table5[#All], 26, 0)</f>
        <v>0</v>
      </c>
      <c r="IN359" s="10">
        <f t="shared" si="329"/>
        <v>1</v>
      </c>
      <c r="IO359" s="11"/>
      <c r="IP359" s="9">
        <v>1</v>
      </c>
      <c r="IQ359" s="9">
        <v>0</v>
      </c>
      <c r="IR359" s="9">
        <v>0</v>
      </c>
      <c r="IS359" s="9">
        <v>0</v>
      </c>
      <c r="IT359" s="9">
        <v>0</v>
      </c>
      <c r="IU359" s="10">
        <f t="shared" si="330"/>
        <v>1</v>
      </c>
      <c r="IV359" s="82"/>
    </row>
    <row r="360" spans="1:256" ht="16.3" thickTop="1" thickBot="1" x14ac:dyDescent="0.35">
      <c r="A360" s="16" t="s">
        <v>860</v>
      </c>
      <c r="B360" s="16" t="s">
        <v>871</v>
      </c>
      <c r="C360" s="16" t="s">
        <v>872</v>
      </c>
      <c r="D360" s="11"/>
      <c r="E360" s="9">
        <f>VLOOKUP($C360, Table3[#All], 2, 0)</f>
        <v>0</v>
      </c>
      <c r="F360" s="9"/>
      <c r="G360" s="9">
        <f>VLOOKUP($C360, Table3[#All], 3, 0)</f>
        <v>0</v>
      </c>
      <c r="H360" s="9">
        <f>VLOOKUP($C360, Table3[#All], 4, 0)</f>
        <v>0.2414</v>
      </c>
      <c r="I360" s="9">
        <f>VLOOKUP($C360, Table3[#All], 5, 0)</f>
        <v>0.75859999999999994</v>
      </c>
      <c r="J360" s="10">
        <f t="shared" si="331"/>
        <v>5</v>
      </c>
      <c r="K360" s="11"/>
      <c r="L360" s="9">
        <f>VLOOKUP($C360, Table3[#All], 6, 0)</f>
        <v>1</v>
      </c>
      <c r="M360" s="9"/>
      <c r="N360" s="9">
        <f>VLOOKUP($C360, Table3[#All], 7, 0)</f>
        <v>0</v>
      </c>
      <c r="O360" s="9">
        <f>VLOOKUP($C360, Table3[#All], 8, 0)</f>
        <v>0</v>
      </c>
      <c r="P360" s="9">
        <f>VLOOKUP($C360, Table3[#All], 9, 0)</f>
        <v>0</v>
      </c>
      <c r="Q360" s="10">
        <f t="shared" si="332"/>
        <v>1</v>
      </c>
      <c r="R360" s="11"/>
      <c r="S360" s="9">
        <f>VLOOKUP($C360, Table3[#All], 10, 0)</f>
        <v>0</v>
      </c>
      <c r="T360" s="9">
        <f>VLOOKUP($C360, Table3[#All], 11, 0)</f>
        <v>0.13789999999999999</v>
      </c>
      <c r="U360" s="9">
        <f>VLOOKUP($C360, Table3[#All], 12, 0)</f>
        <v>0.27589999999999998</v>
      </c>
      <c r="V360" s="9">
        <f>VLOOKUP($C360, Table3[#All], 13, 0)</f>
        <v>0.58619999999999994</v>
      </c>
      <c r="W360" s="9">
        <f>VLOOKUP($C360, Table3[#All], 14, 0)</f>
        <v>0</v>
      </c>
      <c r="X360" s="10">
        <f t="shared" si="333"/>
        <v>4</v>
      </c>
      <c r="Y360" s="11"/>
      <c r="Z360" s="9">
        <f>VLOOKUP($C360, Table3[#All], 15, 0)</f>
        <v>0</v>
      </c>
      <c r="AA360" s="9">
        <f>VLOOKUP($C360, Table3[#All], 16, 0)</f>
        <v>0.27589999999999998</v>
      </c>
      <c r="AB360" s="9">
        <f>VLOOKUP($C360, Table3[#All], 17, 0)</f>
        <v>0.2414</v>
      </c>
      <c r="AC360" s="9">
        <f>VLOOKUP($C360, Table3[#All], 18, 0)</f>
        <v>0.48280000000000001</v>
      </c>
      <c r="AD360" s="9">
        <f>VLOOKUP($C360, Table3[#All], 19, 0)</f>
        <v>0</v>
      </c>
      <c r="AE360" s="10">
        <f t="shared" si="303"/>
        <v>4</v>
      </c>
      <c r="AF360" s="11"/>
      <c r="AG360" s="9">
        <f>VLOOKUP($C360, Table3[#All], 20, 0)</f>
        <v>0</v>
      </c>
      <c r="AH360" s="9">
        <f>VLOOKUP($C360, Table3[#All], 21, 0)</f>
        <v>0.37929999999999997</v>
      </c>
      <c r="AI360" s="9">
        <f>VLOOKUP($C360, Table3[#All], 22, 0)</f>
        <v>0.62070000000000003</v>
      </c>
      <c r="AJ360" s="9"/>
      <c r="AK360" s="9"/>
      <c r="AL360" s="10">
        <f t="shared" si="304"/>
        <v>3</v>
      </c>
      <c r="AM360" s="11"/>
      <c r="AN360" s="9">
        <f>VLOOKUP($C360, Table3[#All], 23, 0)</f>
        <v>1</v>
      </c>
      <c r="AO360" s="9">
        <f>VLOOKUP($C360, Table3[#All], 24, 0)</f>
        <v>0</v>
      </c>
      <c r="AP360" s="9">
        <f>VLOOKUP($C360, Table3[#All], 25, 0)</f>
        <v>0</v>
      </c>
      <c r="AQ360" s="9">
        <f>VLOOKUP($C360, Table3[#All], 26, 0)</f>
        <v>0</v>
      </c>
      <c r="AR360" s="9"/>
      <c r="AS360" s="12">
        <f t="shared" si="305"/>
        <v>1</v>
      </c>
      <c r="AT360" s="11"/>
      <c r="AU360" s="9">
        <f>VLOOKUP($C360, Table3[#All], 27, 0)</f>
        <v>0.58619999999999994</v>
      </c>
      <c r="AV360" s="9">
        <f>VLOOKUP($C360, Table3[#All], 28, 0)</f>
        <v>3.4500000000000003E-2</v>
      </c>
      <c r="AW360" s="9">
        <f>VLOOKUP($C360, Table3[#All], 29, 0)</f>
        <v>0.37929999999999997</v>
      </c>
      <c r="AX360" s="9"/>
      <c r="AY360" s="9"/>
      <c r="AZ360" s="10">
        <f t="shared" si="334"/>
        <v>3</v>
      </c>
      <c r="BA360" s="11"/>
      <c r="BB360" s="9">
        <f>VLOOKUP($C360, Table3[#All], 30, 0)</f>
        <v>0</v>
      </c>
      <c r="BC360" s="9">
        <f>VLOOKUP($C360, Table3[#All], 31, 0)</f>
        <v>0.96550000000000002</v>
      </c>
      <c r="BD360" s="9">
        <f>VLOOKUP($C360, Table3[#All], 32, 0)</f>
        <v>3.4500000000000003E-2</v>
      </c>
      <c r="BE360" s="9">
        <f>VLOOKUP($C360, Table3[#All], 33, 0)</f>
        <v>0</v>
      </c>
      <c r="BF360" s="9"/>
      <c r="BG360" s="10">
        <f t="shared" si="335"/>
        <v>2</v>
      </c>
      <c r="BH360" s="81"/>
      <c r="BI360" s="9">
        <f>VLOOKUP($C360, Table3[#All], 34, 0)</f>
        <v>0</v>
      </c>
      <c r="BJ360" s="9">
        <f>VLOOKUP($C360, Table3[#All], 35, 0)</f>
        <v>0</v>
      </c>
      <c r="BK360" s="9">
        <f>VLOOKUP($C360, Table3[#All], 36, 0)</f>
        <v>0</v>
      </c>
      <c r="BL360" s="9">
        <f>VLOOKUP($C360, Table3[#All], 37, 0)</f>
        <v>0</v>
      </c>
      <c r="BM360" s="9">
        <f>VLOOKUP($C360, Table3[#All], 38, 0)</f>
        <v>0</v>
      </c>
      <c r="BN360" s="10" t="str">
        <f t="shared" si="336"/>
        <v>N/A</v>
      </c>
      <c r="BO360" s="11"/>
      <c r="BP360" s="9">
        <f>VLOOKUP($C360, Table3[#All], 39, 0)</f>
        <v>0.79310000000000003</v>
      </c>
      <c r="BQ360" s="9">
        <f>VLOOKUP($C360, Table3[#All], 40, 0)</f>
        <v>3.4500000000000003E-2</v>
      </c>
      <c r="BR360" s="9">
        <f>VLOOKUP($C360, Table3[#All], 41, 0)</f>
        <v>0.1724</v>
      </c>
      <c r="BS360" s="9">
        <f>VLOOKUP($C360, Table3[#All], 42, 0)</f>
        <v>0</v>
      </c>
      <c r="BT360" s="9"/>
      <c r="BU360" s="10">
        <f t="shared" si="306"/>
        <v>1</v>
      </c>
      <c r="BV360" s="11"/>
      <c r="BW360" s="9">
        <f>VLOOKUP($C360, Table3[#All], 43, 0)</f>
        <v>0</v>
      </c>
      <c r="BX360" s="9">
        <f>VLOOKUP($C360, Table3[#All], 44, 0)</f>
        <v>0.8276</v>
      </c>
      <c r="BY360" s="9">
        <f>VLOOKUP($C360, Table3[#All], 45, 0)</f>
        <v>0.1724</v>
      </c>
      <c r="BZ360" s="9"/>
      <c r="CA360" s="9"/>
      <c r="CB360" s="10">
        <f t="shared" si="307"/>
        <v>2</v>
      </c>
      <c r="CC360" s="81"/>
      <c r="CD360" s="9">
        <f>VLOOKUP($C360, Table3[#All], 46, 0)</f>
        <v>1</v>
      </c>
      <c r="CE360" s="9">
        <f>VLOOKUP($C360, Table3[#All], 47, 0)</f>
        <v>0</v>
      </c>
      <c r="CF360" s="9">
        <f>VLOOKUP($C360, Table3[#All], 48, 0)</f>
        <v>0</v>
      </c>
      <c r="CG360" s="9">
        <f>VLOOKUP($C360, Table3[#All], 49, 0)</f>
        <v>0</v>
      </c>
      <c r="CH360" s="9">
        <f>VLOOKUP($C360, Table3[#All], 50, 0)</f>
        <v>0</v>
      </c>
      <c r="CI360" s="12">
        <f t="shared" si="308"/>
        <v>1</v>
      </c>
      <c r="CJ360" s="13"/>
      <c r="CK360" s="9">
        <f>VLOOKUP($C360, Table3[#All], 51, 0)</f>
        <v>0.13789999999999999</v>
      </c>
      <c r="CL360" s="9">
        <f>VLOOKUP($C360, Table3[#All], 52, 0)</f>
        <v>0.8276</v>
      </c>
      <c r="CM360" s="9">
        <f>VLOOKUP($C360, Table3[#All], 53, 0)</f>
        <v>3.4500000000000003E-2</v>
      </c>
      <c r="CN360" s="9">
        <f>VLOOKUP($C360, Table3[#All], 54, 0)</f>
        <v>0</v>
      </c>
      <c r="CO360" s="9"/>
      <c r="CP360" s="10">
        <f t="shared" si="309"/>
        <v>2</v>
      </c>
      <c r="CQ360" s="11"/>
      <c r="CR360" s="9">
        <f>VLOOKUP($C360, Table3[#All], 55, 0)</f>
        <v>6.9000000000000006E-2</v>
      </c>
      <c r="CS360" s="9">
        <f>VLOOKUP($C360, Table3[#All], 56, 0)</f>
        <v>0.10339999999999999</v>
      </c>
      <c r="CT360" s="9">
        <f>VLOOKUP($C360, Table3[#All], 57, 0)</f>
        <v>0.44829999999999998</v>
      </c>
      <c r="CU360" s="9">
        <f>VLOOKUP($C360, Table3[#All], 58, 0)</f>
        <v>0.37929999999999997</v>
      </c>
      <c r="CV360" s="9">
        <f>VLOOKUP($C360, Table3[#All], 59, 0)</f>
        <v>0</v>
      </c>
      <c r="CW360" s="14">
        <f t="shared" si="310"/>
        <v>4</v>
      </c>
      <c r="CX360" s="81"/>
      <c r="CY360" s="9">
        <f>VLOOKUP($C360, Table3[#All], 60, 0)</f>
        <v>3.4500000000000003E-2</v>
      </c>
      <c r="CZ360" s="9">
        <f>VLOOKUP($C360, Table3[#All], 61, 0)</f>
        <v>0.86209999999999998</v>
      </c>
      <c r="DA360" s="9">
        <f>VLOOKUP($C360, Table3[#All], 62, 0)</f>
        <v>0.10339999999999999</v>
      </c>
      <c r="DB360" s="9">
        <f>VLOOKUP($C360, Table3[#All], 63, 0)</f>
        <v>0</v>
      </c>
      <c r="DC360" s="9">
        <f>VLOOKUP($C360, Table3[#All], 64, 0)</f>
        <v>0</v>
      </c>
      <c r="DD360" s="10">
        <f t="shared" si="311"/>
        <v>2</v>
      </c>
      <c r="DE360" s="11"/>
      <c r="DF360" s="9">
        <f>VLOOKUP($C360, Table3[#All], 65, 0)</f>
        <v>0.55169999999999997</v>
      </c>
      <c r="DG360" s="9"/>
      <c r="DH360" s="9">
        <f>VLOOKUP($C360, Table3[#All], 66, 0)</f>
        <v>0</v>
      </c>
      <c r="DI360" s="9"/>
      <c r="DJ360" s="9">
        <f>VLOOKUP($C360, Table3[#All], 67, 0)</f>
        <v>0.44829999999999998</v>
      </c>
      <c r="DK360" s="14">
        <f t="shared" si="312"/>
        <v>5</v>
      </c>
      <c r="DL360" s="11"/>
      <c r="DM360" s="9">
        <f>VLOOKUP($C360, Table3[#All], 68, 0)</f>
        <v>0.96550000000000002</v>
      </c>
      <c r="DN360" s="9"/>
      <c r="DO360" s="9">
        <f>VLOOKUP($C360, Table3[#All], 69, 0)</f>
        <v>3.4500000000000003E-2</v>
      </c>
      <c r="DP360" s="9">
        <f>VLOOKUP($C360, Table3[#All], 70, 0)</f>
        <v>0</v>
      </c>
      <c r="DQ360" s="9"/>
      <c r="DR360" s="14">
        <f t="shared" si="313"/>
        <v>1</v>
      </c>
      <c r="DS360" s="11"/>
      <c r="DT360" s="9">
        <f>VLOOKUP($C360, Table3[#All], 71, 0)</f>
        <v>0</v>
      </c>
      <c r="DU360" s="9">
        <f>VLOOKUP($C360, Table3[#All], 72, 0)</f>
        <v>0</v>
      </c>
      <c r="DV360" s="9">
        <f>VLOOKUP($C360, Table3[#All], 73, 0)</f>
        <v>0.10339999999999999</v>
      </c>
      <c r="DW360" s="9">
        <f>VLOOKUP($C360, Table3[#All], 74, 0)</f>
        <v>0.37929999999999997</v>
      </c>
      <c r="DX360" s="9">
        <f>VLOOKUP($C360, Table3[#All], 75, 0)</f>
        <v>0.51719999999999999</v>
      </c>
      <c r="DY360" s="12">
        <f t="shared" si="302"/>
        <v>5</v>
      </c>
      <c r="DZ360" s="11"/>
      <c r="EA360" s="9">
        <f>VLOOKUP($C360, Table3[#All], 76, 0)</f>
        <v>1</v>
      </c>
      <c r="EB360" s="9">
        <f>VLOOKUP($C360, Table3[#All], 77, 0)</f>
        <v>0</v>
      </c>
      <c r="EC360" s="9">
        <f>VLOOKUP($C360, Table3[#All], 78, 0)</f>
        <v>0</v>
      </c>
      <c r="ED360" s="9">
        <f>VLOOKUP($C360, Table3[#All], 79, 0)</f>
        <v>0</v>
      </c>
      <c r="EE360" s="9">
        <f>VLOOKUP($C360, Table3[#All], 80, 0)</f>
        <v>0</v>
      </c>
      <c r="EF360" s="10">
        <f t="shared" si="314"/>
        <v>1</v>
      </c>
      <c r="EG360" s="9"/>
      <c r="EH360" s="9">
        <f>VLOOKUP($C360, Table3[#All], 81, 0)</f>
        <v>1</v>
      </c>
      <c r="EI360" s="9">
        <f>VLOOKUP($C360, Table3[#All], 82, 0)</f>
        <v>0</v>
      </c>
      <c r="EJ360" s="9">
        <f>VLOOKUP($C360, Table3[#All], 83, 0)</f>
        <v>0</v>
      </c>
      <c r="EK360" s="9">
        <f>VLOOKUP($C360, Table3[#All], 84, 0)</f>
        <v>0</v>
      </c>
      <c r="EL360" s="9">
        <f>VLOOKUP($C360, Table3[#All], 85, 0)</f>
        <v>0</v>
      </c>
      <c r="EM360" s="14">
        <f t="shared" si="315"/>
        <v>1</v>
      </c>
      <c r="EN360" s="11"/>
      <c r="EO360" s="9">
        <f>VLOOKUP($C360, Table3[#All], 86, 0)</f>
        <v>0</v>
      </c>
      <c r="EP360" s="9"/>
      <c r="EQ360" s="9">
        <f>VLOOKUP($C360, Table3[#All], 87, 0)</f>
        <v>1</v>
      </c>
      <c r="ER360" s="9"/>
      <c r="ES360" s="9"/>
      <c r="ET360" s="14">
        <f t="shared" si="316"/>
        <v>3</v>
      </c>
      <c r="EU360" s="11"/>
      <c r="EV360" s="9">
        <f>VLOOKUP($C360, Table3[#All], 88, 0)</f>
        <v>1</v>
      </c>
      <c r="EW360" s="9">
        <f>VLOOKUP($C360, Table3[#All], 89, 0)</f>
        <v>0</v>
      </c>
      <c r="EX360" s="9">
        <f>VLOOKUP($C360, Table3[#All], 90, 0)</f>
        <v>0</v>
      </c>
      <c r="EY360" s="9">
        <f>VLOOKUP($C360, Table3[#All], 91, 0)</f>
        <v>0</v>
      </c>
      <c r="EZ360" s="9">
        <f>VLOOKUP($C360, Table3[#All], 92, 0)</f>
        <v>0</v>
      </c>
      <c r="FA360" s="12">
        <f t="shared" si="317"/>
        <v>1</v>
      </c>
      <c r="FB360" s="11"/>
      <c r="FC360" s="9">
        <f>VLOOKUP($C360, Table3[#All], 93, 0)</f>
        <v>0</v>
      </c>
      <c r="FD360" s="9">
        <f>VLOOKUP($C360, Table3[#All], 94, 0)</f>
        <v>0.13789999999999999</v>
      </c>
      <c r="FE360" s="9">
        <f>VLOOKUP($C360, Table3[#All], 95, 0)</f>
        <v>0.86209999999999998</v>
      </c>
      <c r="FF360" s="9">
        <f>VLOOKUP($C360, Table3[#All], 96, 0)</f>
        <v>0</v>
      </c>
      <c r="FG360" s="9"/>
      <c r="FH360" s="10">
        <f t="shared" si="318"/>
        <v>3</v>
      </c>
      <c r="FI360" s="11"/>
      <c r="FJ360" s="9">
        <f>VLOOKUP($C360, Table3[#All], 97, 0)</f>
        <v>0</v>
      </c>
      <c r="FK360" s="9">
        <f>VLOOKUP($C360, Table3[#All], 98, 0)</f>
        <v>0</v>
      </c>
      <c r="FL360" s="9">
        <f>VLOOKUP($C360, Table3[#All], 99, 0)</f>
        <v>0</v>
      </c>
      <c r="FM360" s="9">
        <f>VLOOKUP($C360, Table3[#All], 100, 0)</f>
        <v>0</v>
      </c>
      <c r="FN360" s="9">
        <f>VLOOKUP($C360, Table3[#All], 101, 0)</f>
        <v>1</v>
      </c>
      <c r="FO360" s="14">
        <f t="shared" si="319"/>
        <v>5</v>
      </c>
      <c r="FP360" s="11"/>
      <c r="FQ360" s="9">
        <f>VLOOKUP($C360, Table3[#All], 102, 0)</f>
        <v>0.75859999999999994</v>
      </c>
      <c r="FR360" s="9">
        <f>VLOOKUP($C360, Table3[#All], 103, 0)</f>
        <v>0.2414</v>
      </c>
      <c r="FS360" s="9">
        <f>VLOOKUP($C360, Table3[#All], 104, 0)</f>
        <v>0</v>
      </c>
      <c r="FT360" s="9">
        <f>VLOOKUP($C360, Table3[#All], 105, 0)</f>
        <v>0</v>
      </c>
      <c r="FU360" s="9">
        <v>0</v>
      </c>
      <c r="FV360" s="10">
        <f t="shared" si="320"/>
        <v>1</v>
      </c>
      <c r="FW360" s="11"/>
      <c r="FX360" s="9">
        <f>VLOOKUP($C360, Table3[#All], 106, 0)</f>
        <v>1</v>
      </c>
      <c r="FY360" s="9"/>
      <c r="FZ360" s="9">
        <f>VLOOKUP($C360, Table3[#All], 107, 0)</f>
        <v>0</v>
      </c>
      <c r="GA360" s="9">
        <f>VLOOKUP($C360, Table3[#All], 108, 0)</f>
        <v>0</v>
      </c>
      <c r="GB360" s="9"/>
      <c r="GC360" s="10">
        <f t="shared" si="337"/>
        <v>1</v>
      </c>
      <c r="GD360" s="81"/>
      <c r="GE360" s="9">
        <f>VLOOKUP($C360, Table3[#All], 109, 0)</f>
        <v>0</v>
      </c>
      <c r="GF360" s="9">
        <f>VLOOKUP($C360, Table3[#All], 110, 0)</f>
        <v>0.23079999999999998</v>
      </c>
      <c r="GG360" s="9">
        <f>VLOOKUP($C360, Table3[#All], 111, 0)</f>
        <v>0.76919999999999999</v>
      </c>
      <c r="GH360" s="9"/>
      <c r="GI360" s="9">
        <f>VLOOKUP($C360, Table3[#All], 112, 0)</f>
        <v>0</v>
      </c>
      <c r="GJ360" s="12">
        <f t="shared" si="321"/>
        <v>3</v>
      </c>
      <c r="GK360" s="11"/>
      <c r="GL360" s="9">
        <f>VLOOKUP($C360, Table3[#All], 113, 0)</f>
        <v>0</v>
      </c>
      <c r="GM360" s="9">
        <f>VLOOKUP($C360, Table3[#All], 114, 0)</f>
        <v>0</v>
      </c>
      <c r="GN360" s="9">
        <f>VLOOKUP($C360, Table3[#All], 115, 0)</f>
        <v>0.37929999999999997</v>
      </c>
      <c r="GO360" s="9">
        <f>VLOOKUP($C360, Table3[#All], 116, 0)</f>
        <v>0.62070000000000003</v>
      </c>
      <c r="GP360" s="9"/>
      <c r="GQ360" s="10">
        <f t="shared" si="322"/>
        <v>4</v>
      </c>
      <c r="GR360" s="11"/>
      <c r="GS360" s="9">
        <f>VLOOKUP($C360, Table2[#All], 3, 0)</f>
        <v>0</v>
      </c>
      <c r="GT360" s="9">
        <f>VLOOKUP($C360, Table2[#All], 4, 0)</f>
        <v>0</v>
      </c>
      <c r="GU360" s="9">
        <f>VLOOKUP($C360, Table2[#All], 5, 0)</f>
        <v>0</v>
      </c>
      <c r="GV360" s="9">
        <f>VLOOKUP($C360, Table2[#All], 6, 0)</f>
        <v>1</v>
      </c>
      <c r="GW360" s="9">
        <f>VLOOKUP($C360, Table2[#All], 7, 0)</f>
        <v>0</v>
      </c>
      <c r="GX360" s="10">
        <f t="shared" si="323"/>
        <v>4</v>
      </c>
      <c r="GY360" s="11"/>
      <c r="GZ360" s="9">
        <v>0</v>
      </c>
      <c r="HA360" s="9">
        <v>1</v>
      </c>
      <c r="HB360" s="9">
        <v>0</v>
      </c>
      <c r="HC360" s="9">
        <v>0</v>
      </c>
      <c r="HD360" s="9"/>
      <c r="HE360" s="10">
        <f t="shared" si="324"/>
        <v>2</v>
      </c>
      <c r="HF360" s="11"/>
      <c r="HG360" s="9">
        <f>VLOOKUP($C360, Table5[#All], 2, 0)</f>
        <v>0</v>
      </c>
      <c r="HH360" s="9">
        <f>VLOOKUP($C360, Table5[#All], 3, 0)</f>
        <v>0</v>
      </c>
      <c r="HI360" s="9">
        <f>VLOOKUP($C360, Table5[#All], 4, 0)</f>
        <v>0</v>
      </c>
      <c r="HJ360" s="9">
        <f>VLOOKUP($C360, Table5[#All], 5, 0)</f>
        <v>0</v>
      </c>
      <c r="HK360" s="9">
        <f>VLOOKUP($C360, Table5[#All], 6, 0)</f>
        <v>1</v>
      </c>
      <c r="HL360" s="10">
        <f t="shared" si="325"/>
        <v>5</v>
      </c>
      <c r="HM360" s="11"/>
      <c r="HN360" s="9">
        <f>VLOOKUP($C360, Table5[#All], 7, 0)</f>
        <v>0</v>
      </c>
      <c r="HO360" s="9">
        <f>VLOOKUP($C360, Table5[#All], 8, 0)</f>
        <v>0</v>
      </c>
      <c r="HP360" s="9">
        <f>VLOOKUP($C360, Table5[#All], 9, 0)</f>
        <v>1</v>
      </c>
      <c r="HQ360" s="9">
        <f>VLOOKUP($C360, Table5[#All], 10, 0)</f>
        <v>0</v>
      </c>
      <c r="HR360" s="9">
        <f>VLOOKUP($C360, Table5[#All], 11, 0)</f>
        <v>0</v>
      </c>
      <c r="HS360" s="10">
        <f t="shared" si="326"/>
        <v>3</v>
      </c>
      <c r="HT360" s="11"/>
      <c r="HU360" s="9">
        <f>VLOOKUP($C360, Table5[#All], 12, 0)</f>
        <v>1</v>
      </c>
      <c r="HV360" s="9">
        <f>VLOOKUP($C360, Table5[#All], 13, 0)</f>
        <v>0</v>
      </c>
      <c r="HW360" s="9">
        <f>VLOOKUP($C360, Table5[#All], 14, 0)</f>
        <v>0</v>
      </c>
      <c r="HX360" s="9">
        <f>VLOOKUP($C360, Table5[#All], 15, 0)</f>
        <v>0</v>
      </c>
      <c r="HY360" s="9">
        <f>VLOOKUP($C360, Table5[#All], 16, 0)</f>
        <v>0</v>
      </c>
      <c r="HZ360" s="10">
        <f t="shared" si="327"/>
        <v>1</v>
      </c>
      <c r="IA360" s="11"/>
      <c r="IB360" s="9">
        <f>VLOOKUP($C360, Table5[#All], 17, 0)</f>
        <v>0</v>
      </c>
      <c r="IC360" s="9">
        <f>VLOOKUP($C360, Table5[#All], 18, 0)</f>
        <v>1</v>
      </c>
      <c r="ID360" s="9">
        <f>VLOOKUP($C360, Table5[#All], 19, 0)</f>
        <v>0</v>
      </c>
      <c r="IE360" s="9">
        <f>VLOOKUP($C360, Table5[#All], 20, 0)</f>
        <v>0</v>
      </c>
      <c r="IF360" s="9">
        <f>VLOOKUP($C360, Table5[#All], 21, 0)</f>
        <v>0</v>
      </c>
      <c r="IG360" s="10">
        <f t="shared" si="328"/>
        <v>2</v>
      </c>
      <c r="IH360" s="11"/>
      <c r="II360" s="9">
        <f>VLOOKUP($C360, Table5[#All], 22, 0)</f>
        <v>1</v>
      </c>
      <c r="IJ360" s="9">
        <f>VLOOKUP($C360, Table5[#All], 23, 0)</f>
        <v>0</v>
      </c>
      <c r="IK360" s="9">
        <f>VLOOKUP($C360, Table5[#All], 24, 0)</f>
        <v>0</v>
      </c>
      <c r="IL360" s="9">
        <f>VLOOKUP($C360, Table5[#All], 25, 0)</f>
        <v>0</v>
      </c>
      <c r="IM360" s="9">
        <f>VLOOKUP($C360, Table5[#All], 26, 0)</f>
        <v>0</v>
      </c>
      <c r="IN360" s="10">
        <f t="shared" si="329"/>
        <v>1</v>
      </c>
      <c r="IO360" s="11"/>
      <c r="IP360" s="9">
        <v>1</v>
      </c>
      <c r="IQ360" s="9">
        <v>0</v>
      </c>
      <c r="IR360" s="9">
        <v>0</v>
      </c>
      <c r="IS360" s="9">
        <v>0</v>
      </c>
      <c r="IT360" s="9">
        <v>0</v>
      </c>
      <c r="IU360" s="10">
        <f t="shared" si="330"/>
        <v>1</v>
      </c>
      <c r="IV360" s="82"/>
    </row>
    <row r="361" spans="1:256" ht="16.3" thickTop="1" thickBot="1" x14ac:dyDescent="0.35">
      <c r="A361" s="16" t="s">
        <v>860</v>
      </c>
      <c r="B361" s="16" t="s">
        <v>873</v>
      </c>
      <c r="C361" s="16" t="s">
        <v>874</v>
      </c>
      <c r="D361" s="11"/>
      <c r="E361" s="9">
        <f>VLOOKUP($C361, Table3[#All], 2, 0)</f>
        <v>0</v>
      </c>
      <c r="F361" s="9"/>
      <c r="G361" s="9">
        <f>VLOOKUP($C361, Table3[#All], 3, 0)</f>
        <v>0</v>
      </c>
      <c r="H361" s="9">
        <f>VLOOKUP($C361, Table3[#All], 4, 0)</f>
        <v>5.5599999999999997E-2</v>
      </c>
      <c r="I361" s="9">
        <f>VLOOKUP($C361, Table3[#All], 5, 0)</f>
        <v>0.94440000000000002</v>
      </c>
      <c r="J361" s="10">
        <f t="shared" si="331"/>
        <v>5</v>
      </c>
      <c r="K361" s="11"/>
      <c r="L361" s="9">
        <f>VLOOKUP($C361, Table3[#All], 6, 0)</f>
        <v>0</v>
      </c>
      <c r="M361" s="9"/>
      <c r="N361" s="9">
        <f>VLOOKUP($C361, Table3[#All], 7, 0)</f>
        <v>1</v>
      </c>
      <c r="O361" s="9">
        <f>VLOOKUP($C361, Table3[#All], 8, 0)</f>
        <v>0</v>
      </c>
      <c r="P361" s="9">
        <f>VLOOKUP($C361, Table3[#All], 9, 0)</f>
        <v>0</v>
      </c>
      <c r="Q361" s="10">
        <f t="shared" si="332"/>
        <v>3</v>
      </c>
      <c r="R361" s="11"/>
      <c r="S361" s="9">
        <f>VLOOKUP($C361, Table3[#All], 10, 0)</f>
        <v>0</v>
      </c>
      <c r="T361" s="9">
        <f>VLOOKUP($C361, Table3[#All], 11, 0)</f>
        <v>5.5599999999999997E-2</v>
      </c>
      <c r="U361" s="9">
        <f>VLOOKUP($C361, Table3[#All], 12, 0)</f>
        <v>0.74069999999999991</v>
      </c>
      <c r="V361" s="9">
        <f>VLOOKUP($C361, Table3[#All], 13, 0)</f>
        <v>0.20370000000000002</v>
      </c>
      <c r="W361" s="9">
        <f>VLOOKUP($C361, Table3[#All], 14, 0)</f>
        <v>0</v>
      </c>
      <c r="X361" s="10">
        <f t="shared" si="333"/>
        <v>3</v>
      </c>
      <c r="Y361" s="11"/>
      <c r="Z361" s="9">
        <f>VLOOKUP($C361, Table3[#All], 15, 0)</f>
        <v>0</v>
      </c>
      <c r="AA361" s="9">
        <f>VLOOKUP($C361, Table3[#All], 16, 0)</f>
        <v>0.29630000000000001</v>
      </c>
      <c r="AB361" s="9">
        <f>VLOOKUP($C361, Table3[#All], 17, 0)</f>
        <v>0.66670000000000007</v>
      </c>
      <c r="AC361" s="9">
        <f>VLOOKUP($C361, Table3[#All], 18, 0)</f>
        <v>3.7000000000000005E-2</v>
      </c>
      <c r="AD361" s="9">
        <f>VLOOKUP($C361, Table3[#All], 19, 0)</f>
        <v>0</v>
      </c>
      <c r="AE361" s="10">
        <f t="shared" si="303"/>
        <v>3</v>
      </c>
      <c r="AF361" s="11"/>
      <c r="AG361" s="9">
        <f>VLOOKUP($C361, Table3[#All], 20, 0)</f>
        <v>0</v>
      </c>
      <c r="AH361" s="9">
        <f>VLOOKUP($C361, Table3[#All], 21, 0)</f>
        <v>0.61109999999999998</v>
      </c>
      <c r="AI361" s="9">
        <f>VLOOKUP($C361, Table3[#All], 22, 0)</f>
        <v>0.38890000000000002</v>
      </c>
      <c r="AJ361" s="9"/>
      <c r="AK361" s="9"/>
      <c r="AL361" s="10">
        <f t="shared" si="304"/>
        <v>3</v>
      </c>
      <c r="AM361" s="11"/>
      <c r="AN361" s="9">
        <f>VLOOKUP($C361, Table3[#All], 23, 0)</f>
        <v>1</v>
      </c>
      <c r="AO361" s="9">
        <f>VLOOKUP($C361, Table3[#All], 24, 0)</f>
        <v>0</v>
      </c>
      <c r="AP361" s="9">
        <f>VLOOKUP($C361, Table3[#All], 25, 0)</f>
        <v>0</v>
      </c>
      <c r="AQ361" s="9">
        <f>VLOOKUP($C361, Table3[#All], 26, 0)</f>
        <v>0</v>
      </c>
      <c r="AR361" s="9"/>
      <c r="AS361" s="12">
        <f t="shared" si="305"/>
        <v>1</v>
      </c>
      <c r="AT361" s="11"/>
      <c r="AU361" s="9">
        <f>VLOOKUP($C361, Table3[#All], 27, 0)</f>
        <v>0.46299999999999997</v>
      </c>
      <c r="AV361" s="9">
        <f>VLOOKUP($C361, Table3[#All], 28, 0)</f>
        <v>0.53700000000000003</v>
      </c>
      <c r="AW361" s="9">
        <f>VLOOKUP($C361, Table3[#All], 29, 0)</f>
        <v>0</v>
      </c>
      <c r="AX361" s="9"/>
      <c r="AY361" s="9"/>
      <c r="AZ361" s="10">
        <f t="shared" si="334"/>
        <v>2</v>
      </c>
      <c r="BA361" s="11"/>
      <c r="BB361" s="9">
        <f>VLOOKUP($C361, Table3[#All], 30, 0)</f>
        <v>0.1852</v>
      </c>
      <c r="BC361" s="9">
        <f>VLOOKUP($C361, Table3[#All], 31, 0)</f>
        <v>0.70369999999999999</v>
      </c>
      <c r="BD361" s="9">
        <f>VLOOKUP($C361, Table3[#All], 32, 0)</f>
        <v>0.11109999999999999</v>
      </c>
      <c r="BE361" s="9">
        <f>VLOOKUP($C361, Table3[#All], 33, 0)</f>
        <v>0</v>
      </c>
      <c r="BF361" s="9"/>
      <c r="BG361" s="10">
        <f t="shared" si="335"/>
        <v>2</v>
      </c>
      <c r="BH361" s="81"/>
      <c r="BI361" s="9">
        <f>VLOOKUP($C361, Table3[#All], 34, 0)</f>
        <v>0</v>
      </c>
      <c r="BJ361" s="9">
        <f>VLOOKUP($C361, Table3[#All], 35, 0)</f>
        <v>0</v>
      </c>
      <c r="BK361" s="9">
        <f>VLOOKUP($C361, Table3[#All], 36, 0)</f>
        <v>0</v>
      </c>
      <c r="BL361" s="9">
        <f>VLOOKUP($C361, Table3[#All], 37, 0)</f>
        <v>0</v>
      </c>
      <c r="BM361" s="9">
        <f>VLOOKUP($C361, Table3[#All], 38, 0)</f>
        <v>0</v>
      </c>
      <c r="BN361" s="10" t="str">
        <f t="shared" si="336"/>
        <v>N/A</v>
      </c>
      <c r="BO361" s="11"/>
      <c r="BP361" s="9">
        <f>VLOOKUP($C361, Table3[#All], 39, 0)</f>
        <v>0.16670000000000001</v>
      </c>
      <c r="BQ361" s="9">
        <f>VLOOKUP($C361, Table3[#All], 40, 0)</f>
        <v>0.2407</v>
      </c>
      <c r="BR361" s="9">
        <f>VLOOKUP($C361, Table3[#All], 41, 0)</f>
        <v>0.16670000000000001</v>
      </c>
      <c r="BS361" s="9">
        <f>VLOOKUP($C361, Table3[#All], 42, 0)</f>
        <v>0.42590000000000006</v>
      </c>
      <c r="BT361" s="9"/>
      <c r="BU361" s="10">
        <f t="shared" si="306"/>
        <v>4</v>
      </c>
      <c r="BV361" s="11"/>
      <c r="BW361" s="9">
        <f>VLOOKUP($C361, Table3[#All], 43, 0)</f>
        <v>0</v>
      </c>
      <c r="BX361" s="9">
        <f>VLOOKUP($C361, Table3[#All], 44, 0)</f>
        <v>0.81480000000000008</v>
      </c>
      <c r="BY361" s="9">
        <f>VLOOKUP($C361, Table3[#All], 45, 0)</f>
        <v>0.1852</v>
      </c>
      <c r="BZ361" s="9"/>
      <c r="CA361" s="9"/>
      <c r="CB361" s="10">
        <f t="shared" si="307"/>
        <v>2</v>
      </c>
      <c r="CC361" s="81"/>
      <c r="CD361" s="9">
        <f>VLOOKUP($C361, Table3[#All], 46, 0)</f>
        <v>0.90739999999999998</v>
      </c>
      <c r="CE361" s="9">
        <f>VLOOKUP($C361, Table3[#All], 47, 0)</f>
        <v>9.2600000000000002E-2</v>
      </c>
      <c r="CF361" s="9">
        <f>VLOOKUP($C361, Table3[#All], 48, 0)</f>
        <v>0</v>
      </c>
      <c r="CG361" s="9">
        <f>VLOOKUP($C361, Table3[#All], 49, 0)</f>
        <v>0</v>
      </c>
      <c r="CH361" s="9">
        <f>VLOOKUP($C361, Table3[#All], 50, 0)</f>
        <v>0</v>
      </c>
      <c r="CI361" s="12">
        <f t="shared" si="308"/>
        <v>1</v>
      </c>
      <c r="CJ361" s="13"/>
      <c r="CK361" s="9">
        <f>VLOOKUP($C361, Table3[#All], 51, 0)</f>
        <v>0.33329999999999999</v>
      </c>
      <c r="CL361" s="9">
        <f>VLOOKUP($C361, Table3[#All], 52, 0)</f>
        <v>0.59260000000000002</v>
      </c>
      <c r="CM361" s="9">
        <f>VLOOKUP($C361, Table3[#All], 53, 0)</f>
        <v>7.4099999999999999E-2</v>
      </c>
      <c r="CN361" s="9">
        <f>VLOOKUP($C361, Table3[#All], 54, 0)</f>
        <v>0</v>
      </c>
      <c r="CO361" s="9"/>
      <c r="CP361" s="10">
        <f t="shared" si="309"/>
        <v>2</v>
      </c>
      <c r="CQ361" s="11"/>
      <c r="CR361" s="9">
        <f>VLOOKUP($C361, Table3[#All], 55, 0)</f>
        <v>3.7000000000000005E-2</v>
      </c>
      <c r="CS361" s="9">
        <f>VLOOKUP($C361, Table3[#All], 56, 0)</f>
        <v>0.29630000000000001</v>
      </c>
      <c r="CT361" s="9">
        <f>VLOOKUP($C361, Table3[#All], 57, 0)</f>
        <v>0.2407</v>
      </c>
      <c r="CU361" s="9">
        <f>VLOOKUP($C361, Table3[#All], 58, 0)</f>
        <v>0.2407</v>
      </c>
      <c r="CV361" s="9">
        <f>VLOOKUP($C361, Table3[#All], 59, 0)</f>
        <v>0.1852</v>
      </c>
      <c r="CW361" s="14">
        <f t="shared" si="310"/>
        <v>4</v>
      </c>
      <c r="CX361" s="81"/>
      <c r="CY361" s="9">
        <f>VLOOKUP($C361, Table3[#All], 60, 0)</f>
        <v>1.8500000000000003E-2</v>
      </c>
      <c r="CZ361" s="9">
        <f>VLOOKUP($C361, Table3[#All], 61, 0)</f>
        <v>0.70369999999999999</v>
      </c>
      <c r="DA361" s="9">
        <f>VLOOKUP($C361, Table3[#All], 62, 0)</f>
        <v>0.27779999999999999</v>
      </c>
      <c r="DB361" s="9">
        <f>VLOOKUP($C361, Table3[#All], 63, 0)</f>
        <v>0</v>
      </c>
      <c r="DC361" s="9">
        <f>VLOOKUP($C361, Table3[#All], 64, 0)</f>
        <v>0</v>
      </c>
      <c r="DD361" s="10">
        <f t="shared" si="311"/>
        <v>3</v>
      </c>
      <c r="DE361" s="11"/>
      <c r="DF361" s="9">
        <f>VLOOKUP($C361, Table3[#All], 65, 0)</f>
        <v>0.44439999999999996</v>
      </c>
      <c r="DG361" s="9"/>
      <c r="DH361" s="9">
        <f>VLOOKUP($C361, Table3[#All], 66, 0)</f>
        <v>0.46299999999999997</v>
      </c>
      <c r="DI361" s="9"/>
      <c r="DJ361" s="9">
        <f>VLOOKUP($C361, Table3[#All], 67, 0)</f>
        <v>9.2600000000000002E-2</v>
      </c>
      <c r="DK361" s="14">
        <f t="shared" si="312"/>
        <v>3</v>
      </c>
      <c r="DL361" s="11"/>
      <c r="DM361" s="9">
        <f>VLOOKUP($C361, Table3[#All], 68, 0)</f>
        <v>0.77780000000000005</v>
      </c>
      <c r="DN361" s="9"/>
      <c r="DO361" s="9">
        <f>VLOOKUP($C361, Table3[#All], 69, 0)</f>
        <v>0.22219999999999998</v>
      </c>
      <c r="DP361" s="9">
        <f>VLOOKUP($C361, Table3[#All], 70, 0)</f>
        <v>0</v>
      </c>
      <c r="DQ361" s="9"/>
      <c r="DR361" s="14">
        <f t="shared" si="313"/>
        <v>1</v>
      </c>
      <c r="DS361" s="11"/>
      <c r="DT361" s="9">
        <f>VLOOKUP($C361, Table3[#All], 71, 0)</f>
        <v>0</v>
      </c>
      <c r="DU361" s="9">
        <f>VLOOKUP($C361, Table3[#All], 72, 0)</f>
        <v>0</v>
      </c>
      <c r="DV361" s="9">
        <f>VLOOKUP($C361, Table3[#All], 73, 0)</f>
        <v>1.8500000000000003E-2</v>
      </c>
      <c r="DW361" s="9">
        <f>VLOOKUP($C361, Table3[#All], 74, 0)</f>
        <v>0.74069999999999991</v>
      </c>
      <c r="DX361" s="9">
        <f>VLOOKUP($C361, Table3[#All], 75, 0)</f>
        <v>0.2407</v>
      </c>
      <c r="DY361" s="12">
        <f t="shared" si="302"/>
        <v>4</v>
      </c>
      <c r="DZ361" s="11"/>
      <c r="EA361" s="9">
        <f>VLOOKUP($C361, Table3[#All], 76, 0)</f>
        <v>1</v>
      </c>
      <c r="EB361" s="9">
        <f>VLOOKUP($C361, Table3[#All], 77, 0)</f>
        <v>0</v>
      </c>
      <c r="EC361" s="9">
        <f>VLOOKUP($C361, Table3[#All], 78, 0)</f>
        <v>0</v>
      </c>
      <c r="ED361" s="9">
        <f>VLOOKUP($C361, Table3[#All], 79, 0)</f>
        <v>0</v>
      </c>
      <c r="EE361" s="9">
        <f>VLOOKUP($C361, Table3[#All], 80, 0)</f>
        <v>0</v>
      </c>
      <c r="EF361" s="10">
        <f t="shared" si="314"/>
        <v>1</v>
      </c>
      <c r="EG361" s="9"/>
      <c r="EH361" s="9">
        <f>VLOOKUP($C361, Table3[#All], 81, 0)</f>
        <v>1</v>
      </c>
      <c r="EI361" s="9">
        <f>VLOOKUP($C361, Table3[#All], 82, 0)</f>
        <v>0</v>
      </c>
      <c r="EJ361" s="9">
        <f>VLOOKUP($C361, Table3[#All], 83, 0)</f>
        <v>0</v>
      </c>
      <c r="EK361" s="9">
        <f>VLOOKUP($C361, Table3[#All], 84, 0)</f>
        <v>0</v>
      </c>
      <c r="EL361" s="9">
        <f>VLOOKUP($C361, Table3[#All], 85, 0)</f>
        <v>0</v>
      </c>
      <c r="EM361" s="14">
        <f t="shared" si="315"/>
        <v>1</v>
      </c>
      <c r="EN361" s="11"/>
      <c r="EO361" s="9">
        <f>VLOOKUP($C361, Table3[#All], 86, 0)</f>
        <v>0.5</v>
      </c>
      <c r="EP361" s="9"/>
      <c r="EQ361" s="9">
        <f>VLOOKUP($C361, Table3[#All], 87, 0)</f>
        <v>0.5</v>
      </c>
      <c r="ER361" s="9"/>
      <c r="ES361" s="9"/>
      <c r="ET361" s="14">
        <f t="shared" si="316"/>
        <v>3</v>
      </c>
      <c r="EU361" s="11"/>
      <c r="EV361" s="9">
        <f>VLOOKUP($C361, Table3[#All], 88, 0)</f>
        <v>1</v>
      </c>
      <c r="EW361" s="9">
        <f>VLOOKUP($C361, Table3[#All], 89, 0)</f>
        <v>0</v>
      </c>
      <c r="EX361" s="9">
        <f>VLOOKUP($C361, Table3[#All], 90, 0)</f>
        <v>0</v>
      </c>
      <c r="EY361" s="9">
        <f>VLOOKUP($C361, Table3[#All], 91, 0)</f>
        <v>0</v>
      </c>
      <c r="EZ361" s="9">
        <f>VLOOKUP($C361, Table3[#All], 92, 0)</f>
        <v>0</v>
      </c>
      <c r="FA361" s="12">
        <f t="shared" si="317"/>
        <v>1</v>
      </c>
      <c r="FB361" s="11"/>
      <c r="FC361" s="9">
        <f>VLOOKUP($C361, Table3[#All], 93, 0)</f>
        <v>0</v>
      </c>
      <c r="FD361" s="9">
        <f>VLOOKUP($C361, Table3[#All], 94, 0)</f>
        <v>7.4099999999999999E-2</v>
      </c>
      <c r="FE361" s="9">
        <f>VLOOKUP($C361, Table3[#All], 95, 0)</f>
        <v>0.92590000000000006</v>
      </c>
      <c r="FF361" s="9">
        <f>VLOOKUP($C361, Table3[#All], 96, 0)</f>
        <v>0</v>
      </c>
      <c r="FG361" s="9"/>
      <c r="FH361" s="10">
        <f t="shared" si="318"/>
        <v>3</v>
      </c>
      <c r="FI361" s="11"/>
      <c r="FJ361" s="9">
        <f>VLOOKUP($C361, Table3[#All], 97, 0)</f>
        <v>0</v>
      </c>
      <c r="FK361" s="9">
        <f>VLOOKUP($C361, Table3[#All], 98, 0)</f>
        <v>0</v>
      </c>
      <c r="FL361" s="9">
        <f>VLOOKUP($C361, Table3[#All], 99, 0)</f>
        <v>0</v>
      </c>
      <c r="FM361" s="9">
        <f>VLOOKUP($C361, Table3[#All], 100, 0)</f>
        <v>0</v>
      </c>
      <c r="FN361" s="9">
        <f>VLOOKUP($C361, Table3[#All], 101, 0)</f>
        <v>1</v>
      </c>
      <c r="FO361" s="14">
        <f t="shared" si="319"/>
        <v>5</v>
      </c>
      <c r="FP361" s="11"/>
      <c r="FQ361" s="9">
        <f>VLOOKUP($C361, Table3[#All], 102, 0)</f>
        <v>0.37040000000000001</v>
      </c>
      <c r="FR361" s="9">
        <f>VLOOKUP($C361, Table3[#All], 103, 0)</f>
        <v>0.55559999999999998</v>
      </c>
      <c r="FS361" s="9">
        <f>VLOOKUP($C361, Table3[#All], 104, 0)</f>
        <v>3.7000000000000005E-2</v>
      </c>
      <c r="FT361" s="9">
        <f>VLOOKUP($C361, Table3[#All], 105, 0)</f>
        <v>3.7000000000000005E-2</v>
      </c>
      <c r="FU361" s="9">
        <v>0</v>
      </c>
      <c r="FV361" s="10">
        <f t="shared" si="320"/>
        <v>2</v>
      </c>
      <c r="FW361" s="11"/>
      <c r="FX361" s="9">
        <f>VLOOKUP($C361, Table3[#All], 106, 0)</f>
        <v>0.92590000000000006</v>
      </c>
      <c r="FY361" s="9"/>
      <c r="FZ361" s="9">
        <f>VLOOKUP($C361, Table3[#All], 107, 0)</f>
        <v>3.7000000000000005E-2</v>
      </c>
      <c r="GA361" s="9">
        <f>VLOOKUP($C361, Table3[#All], 108, 0)</f>
        <v>3.7000000000000005E-2</v>
      </c>
      <c r="GB361" s="9"/>
      <c r="GC361" s="10">
        <f t="shared" si="337"/>
        <v>1</v>
      </c>
      <c r="GD361" s="81"/>
      <c r="GE361" s="9">
        <f>VLOOKUP($C361, Table3[#All], 109, 0)</f>
        <v>0</v>
      </c>
      <c r="GF361" s="9">
        <f>VLOOKUP($C361, Table3[#All], 110, 0)</f>
        <v>0.6470999999999999</v>
      </c>
      <c r="GG361" s="9">
        <f>VLOOKUP($C361, Table3[#All], 111, 0)</f>
        <v>0.35289999999999999</v>
      </c>
      <c r="GH361" s="9"/>
      <c r="GI361" s="9">
        <f>VLOOKUP($C361, Table3[#All], 112, 0)</f>
        <v>0</v>
      </c>
      <c r="GJ361" s="12">
        <f t="shared" si="321"/>
        <v>3</v>
      </c>
      <c r="GK361" s="11"/>
      <c r="GL361" s="9">
        <f>VLOOKUP($C361, Table3[#All], 113, 0)</f>
        <v>0</v>
      </c>
      <c r="GM361" s="9">
        <f>VLOOKUP($C361, Table3[#All], 114, 0)</f>
        <v>0</v>
      </c>
      <c r="GN361" s="9">
        <f>VLOOKUP($C361, Table3[#All], 115, 0)</f>
        <v>0.27779999999999999</v>
      </c>
      <c r="GO361" s="9">
        <f>VLOOKUP($C361, Table3[#All], 116, 0)</f>
        <v>0.72219999999999995</v>
      </c>
      <c r="GP361" s="9"/>
      <c r="GQ361" s="10">
        <f t="shared" si="322"/>
        <v>4</v>
      </c>
      <c r="GR361" s="11"/>
      <c r="GS361" s="9">
        <f>VLOOKUP($C361, Table2[#All], 3, 0)</f>
        <v>0</v>
      </c>
      <c r="GT361" s="9">
        <f>VLOOKUP($C361, Table2[#All], 4, 0)</f>
        <v>0</v>
      </c>
      <c r="GU361" s="9">
        <f>VLOOKUP($C361, Table2[#All], 5, 0)</f>
        <v>0</v>
      </c>
      <c r="GV361" s="9">
        <f>VLOOKUP($C361, Table2[#All], 6, 0)</f>
        <v>1</v>
      </c>
      <c r="GW361" s="9">
        <f>VLOOKUP($C361, Table2[#All], 7, 0)</f>
        <v>0</v>
      </c>
      <c r="GX361" s="10">
        <f t="shared" si="323"/>
        <v>4</v>
      </c>
      <c r="GY361" s="11"/>
      <c r="GZ361" s="9">
        <v>0</v>
      </c>
      <c r="HA361" s="9">
        <v>1</v>
      </c>
      <c r="HB361" s="9">
        <v>0</v>
      </c>
      <c r="HC361" s="9">
        <v>0</v>
      </c>
      <c r="HD361" s="9"/>
      <c r="HE361" s="10">
        <f t="shared" si="324"/>
        <v>2</v>
      </c>
      <c r="HF361" s="11"/>
      <c r="HG361" s="9">
        <f>VLOOKUP($C361, Table5[#All], 2, 0)</f>
        <v>0</v>
      </c>
      <c r="HH361" s="9">
        <f>VLOOKUP($C361, Table5[#All], 3, 0)</f>
        <v>0</v>
      </c>
      <c r="HI361" s="9">
        <f>VLOOKUP($C361, Table5[#All], 4, 0)</f>
        <v>0</v>
      </c>
      <c r="HJ361" s="9">
        <f>VLOOKUP($C361, Table5[#All], 5, 0)</f>
        <v>0</v>
      </c>
      <c r="HK361" s="9">
        <f>VLOOKUP($C361, Table5[#All], 6, 0)</f>
        <v>1</v>
      </c>
      <c r="HL361" s="10">
        <f t="shared" si="325"/>
        <v>5</v>
      </c>
      <c r="HM361" s="11"/>
      <c r="HN361" s="9">
        <f>VLOOKUP($C361, Table5[#All], 7, 0)</f>
        <v>0</v>
      </c>
      <c r="HO361" s="9">
        <f>VLOOKUP($C361, Table5[#All], 8, 0)</f>
        <v>0</v>
      </c>
      <c r="HP361" s="9">
        <f>VLOOKUP($C361, Table5[#All], 9, 0)</f>
        <v>0</v>
      </c>
      <c r="HQ361" s="9">
        <f>VLOOKUP($C361, Table5[#All], 10, 0)</f>
        <v>1</v>
      </c>
      <c r="HR361" s="9">
        <f>VLOOKUP($C361, Table5[#All], 11, 0)</f>
        <v>0</v>
      </c>
      <c r="HS361" s="10">
        <f t="shared" si="326"/>
        <v>4</v>
      </c>
      <c r="HT361" s="11"/>
      <c r="HU361" s="9">
        <f>VLOOKUP($C361, Table5[#All], 12, 0)</f>
        <v>1</v>
      </c>
      <c r="HV361" s="9">
        <f>VLOOKUP($C361, Table5[#All], 13, 0)</f>
        <v>0</v>
      </c>
      <c r="HW361" s="9">
        <f>VLOOKUP($C361, Table5[#All], 14, 0)</f>
        <v>0</v>
      </c>
      <c r="HX361" s="9">
        <f>VLOOKUP($C361, Table5[#All], 15, 0)</f>
        <v>0</v>
      </c>
      <c r="HY361" s="9">
        <f>VLOOKUP($C361, Table5[#All], 16, 0)</f>
        <v>0</v>
      </c>
      <c r="HZ361" s="10">
        <f t="shared" si="327"/>
        <v>1</v>
      </c>
      <c r="IA361" s="11"/>
      <c r="IB361" s="9">
        <f>VLOOKUP($C361, Table5[#All], 17, 0)</f>
        <v>0</v>
      </c>
      <c r="IC361" s="9">
        <f>VLOOKUP($C361, Table5[#All], 18, 0)</f>
        <v>1</v>
      </c>
      <c r="ID361" s="9">
        <f>VLOOKUP($C361, Table5[#All], 19, 0)</f>
        <v>0</v>
      </c>
      <c r="IE361" s="9">
        <f>VLOOKUP($C361, Table5[#All], 20, 0)</f>
        <v>0</v>
      </c>
      <c r="IF361" s="9">
        <f>VLOOKUP($C361, Table5[#All], 21, 0)</f>
        <v>0</v>
      </c>
      <c r="IG361" s="10">
        <f t="shared" si="328"/>
        <v>2</v>
      </c>
      <c r="IH361" s="11"/>
      <c r="II361" s="9">
        <f>VLOOKUP($C361, Table5[#All], 22, 0)</f>
        <v>1</v>
      </c>
      <c r="IJ361" s="9">
        <f>VLOOKUP($C361, Table5[#All], 23, 0)</f>
        <v>0</v>
      </c>
      <c r="IK361" s="9">
        <f>VLOOKUP($C361, Table5[#All], 24, 0)</f>
        <v>0</v>
      </c>
      <c r="IL361" s="9">
        <f>VLOOKUP($C361, Table5[#All], 25, 0)</f>
        <v>0</v>
      </c>
      <c r="IM361" s="9">
        <f>VLOOKUP($C361, Table5[#All], 26, 0)</f>
        <v>0</v>
      </c>
      <c r="IN361" s="10">
        <f t="shared" si="329"/>
        <v>1</v>
      </c>
      <c r="IO361" s="11"/>
      <c r="IP361" s="9">
        <v>1</v>
      </c>
      <c r="IQ361" s="9">
        <v>0</v>
      </c>
      <c r="IR361" s="9">
        <v>0</v>
      </c>
      <c r="IS361" s="9">
        <v>0</v>
      </c>
      <c r="IT361" s="9">
        <v>0</v>
      </c>
      <c r="IU361" s="10">
        <f t="shared" si="330"/>
        <v>1</v>
      </c>
      <c r="IV361" s="82"/>
    </row>
    <row r="362" spans="1:256" ht="16.3" thickTop="1" thickBot="1" x14ac:dyDescent="0.35">
      <c r="A362" s="16" t="s">
        <v>860</v>
      </c>
      <c r="B362" s="16" t="s">
        <v>875</v>
      </c>
      <c r="C362" s="16" t="s">
        <v>876</v>
      </c>
      <c r="D362" s="11"/>
      <c r="E362" s="9">
        <f>VLOOKUP($C362, Table3[#All], 2, 0)</f>
        <v>0</v>
      </c>
      <c r="F362" s="9"/>
      <c r="G362" s="9">
        <f>VLOOKUP($C362, Table3[#All], 3, 0)</f>
        <v>0</v>
      </c>
      <c r="H362" s="9">
        <f>VLOOKUP($C362, Table3[#All], 4, 0)</f>
        <v>0.3448</v>
      </c>
      <c r="I362" s="9">
        <f>VLOOKUP($C362, Table3[#All], 5, 0)</f>
        <v>0.6552</v>
      </c>
      <c r="J362" s="10">
        <f t="shared" si="331"/>
        <v>5</v>
      </c>
      <c r="K362" s="11"/>
      <c r="L362" s="9">
        <f>VLOOKUP($C362, Table3[#All], 6, 0)</f>
        <v>1</v>
      </c>
      <c r="M362" s="9"/>
      <c r="N362" s="9">
        <f>VLOOKUP($C362, Table3[#All], 7, 0)</f>
        <v>0</v>
      </c>
      <c r="O362" s="9">
        <f>VLOOKUP($C362, Table3[#All], 8, 0)</f>
        <v>0</v>
      </c>
      <c r="P362" s="9">
        <f>VLOOKUP($C362, Table3[#All], 9, 0)</f>
        <v>0</v>
      </c>
      <c r="Q362" s="10">
        <f t="shared" si="332"/>
        <v>1</v>
      </c>
      <c r="R362" s="11"/>
      <c r="S362" s="9">
        <f>VLOOKUP($C362, Table3[#All], 10, 0)</f>
        <v>0</v>
      </c>
      <c r="T362" s="9">
        <f>VLOOKUP($C362, Table3[#All], 11, 0)</f>
        <v>0.55169999999999997</v>
      </c>
      <c r="U362" s="9">
        <f>VLOOKUP($C362, Table3[#All], 12, 0)</f>
        <v>0.4138</v>
      </c>
      <c r="V362" s="9">
        <f>VLOOKUP($C362, Table3[#All], 13, 0)</f>
        <v>3.4500000000000003E-2</v>
      </c>
      <c r="W362" s="9">
        <f>VLOOKUP($C362, Table3[#All], 14, 0)</f>
        <v>0</v>
      </c>
      <c r="X362" s="10">
        <f t="shared" si="333"/>
        <v>3</v>
      </c>
      <c r="Y362" s="11"/>
      <c r="Z362" s="9">
        <f>VLOOKUP($C362, Table3[#All], 15, 0)</f>
        <v>0</v>
      </c>
      <c r="AA362" s="9">
        <f>VLOOKUP($C362, Table3[#All], 16, 0)</f>
        <v>0.86209999999999998</v>
      </c>
      <c r="AB362" s="9">
        <f>VLOOKUP($C362, Table3[#All], 17, 0)</f>
        <v>0.13789999999999999</v>
      </c>
      <c r="AC362" s="9">
        <f>VLOOKUP($C362, Table3[#All], 18, 0)</f>
        <v>0</v>
      </c>
      <c r="AD362" s="9">
        <f>VLOOKUP($C362, Table3[#All], 19, 0)</f>
        <v>0</v>
      </c>
      <c r="AE362" s="10">
        <f t="shared" si="303"/>
        <v>2</v>
      </c>
      <c r="AF362" s="11"/>
      <c r="AG362" s="9">
        <f>VLOOKUP($C362, Table3[#All], 20, 0)</f>
        <v>0</v>
      </c>
      <c r="AH362" s="9">
        <f>VLOOKUP($C362, Table3[#All], 21, 0)</f>
        <v>0.55169999999999997</v>
      </c>
      <c r="AI362" s="9">
        <f>VLOOKUP($C362, Table3[#All], 22, 0)</f>
        <v>0.44829999999999998</v>
      </c>
      <c r="AJ362" s="9"/>
      <c r="AK362" s="9"/>
      <c r="AL362" s="10">
        <f t="shared" si="304"/>
        <v>3</v>
      </c>
      <c r="AM362" s="11"/>
      <c r="AN362" s="9">
        <f>VLOOKUP($C362, Table3[#All], 23, 0)</f>
        <v>1</v>
      </c>
      <c r="AO362" s="9">
        <f>VLOOKUP($C362, Table3[#All], 24, 0)</f>
        <v>0</v>
      </c>
      <c r="AP362" s="9">
        <f>VLOOKUP($C362, Table3[#All], 25, 0)</f>
        <v>0</v>
      </c>
      <c r="AQ362" s="9">
        <f>VLOOKUP($C362, Table3[#All], 26, 0)</f>
        <v>0</v>
      </c>
      <c r="AR362" s="9"/>
      <c r="AS362" s="12">
        <f t="shared" si="305"/>
        <v>1</v>
      </c>
      <c r="AT362" s="11"/>
      <c r="AU362" s="9">
        <f>VLOOKUP($C362, Table3[#All], 27, 0)</f>
        <v>1</v>
      </c>
      <c r="AV362" s="9">
        <f>VLOOKUP($C362, Table3[#All], 28, 0)</f>
        <v>0</v>
      </c>
      <c r="AW362" s="9">
        <f>VLOOKUP($C362, Table3[#All], 29, 0)</f>
        <v>0</v>
      </c>
      <c r="AX362" s="9"/>
      <c r="AY362" s="9"/>
      <c r="AZ362" s="10">
        <f t="shared" si="334"/>
        <v>1</v>
      </c>
      <c r="BA362" s="11"/>
      <c r="BB362" s="9">
        <f>VLOOKUP($C362, Table3[#All], 30, 0)</f>
        <v>0.1724</v>
      </c>
      <c r="BC362" s="9">
        <f>VLOOKUP($C362, Table3[#All], 31, 0)</f>
        <v>0.8276</v>
      </c>
      <c r="BD362" s="9">
        <f>VLOOKUP($C362, Table3[#All], 32, 0)</f>
        <v>0</v>
      </c>
      <c r="BE362" s="9">
        <f>VLOOKUP($C362, Table3[#All], 33, 0)</f>
        <v>0</v>
      </c>
      <c r="BF362" s="9"/>
      <c r="BG362" s="10">
        <f t="shared" si="335"/>
        <v>2</v>
      </c>
      <c r="BH362" s="81"/>
      <c r="BI362" s="9">
        <f>VLOOKUP($C362, Table3[#All], 34, 0)</f>
        <v>0</v>
      </c>
      <c r="BJ362" s="9">
        <f>VLOOKUP($C362, Table3[#All], 35, 0)</f>
        <v>0</v>
      </c>
      <c r="BK362" s="9">
        <f>VLOOKUP($C362, Table3[#All], 36, 0)</f>
        <v>0</v>
      </c>
      <c r="BL362" s="9">
        <f>VLOOKUP($C362, Table3[#All], 37, 0)</f>
        <v>0</v>
      </c>
      <c r="BM362" s="9">
        <f>VLOOKUP($C362, Table3[#All], 38, 0)</f>
        <v>0</v>
      </c>
      <c r="BN362" s="10" t="str">
        <f t="shared" si="336"/>
        <v>N/A</v>
      </c>
      <c r="BO362" s="11"/>
      <c r="BP362" s="9">
        <f>VLOOKUP($C362, Table3[#All], 39, 0)</f>
        <v>0.37929999999999997</v>
      </c>
      <c r="BQ362" s="9">
        <f>VLOOKUP($C362, Table3[#All], 40, 0)</f>
        <v>0.62070000000000003</v>
      </c>
      <c r="BR362" s="9">
        <f>VLOOKUP($C362, Table3[#All], 41, 0)</f>
        <v>0</v>
      </c>
      <c r="BS362" s="9">
        <f>VLOOKUP($C362, Table3[#All], 42, 0)</f>
        <v>0</v>
      </c>
      <c r="BT362" s="9"/>
      <c r="BU362" s="10">
        <f t="shared" si="306"/>
        <v>2</v>
      </c>
      <c r="BV362" s="11"/>
      <c r="BW362" s="9">
        <f>VLOOKUP($C362, Table3[#All], 43, 0)</f>
        <v>0.3448</v>
      </c>
      <c r="BX362" s="9">
        <f>VLOOKUP($C362, Table3[#All], 44, 0)</f>
        <v>0.6552</v>
      </c>
      <c r="BY362" s="9">
        <f>VLOOKUP($C362, Table3[#All], 45, 0)</f>
        <v>0</v>
      </c>
      <c r="BZ362" s="9"/>
      <c r="CA362" s="9"/>
      <c r="CB362" s="10">
        <f t="shared" si="307"/>
        <v>2</v>
      </c>
      <c r="CC362" s="81"/>
      <c r="CD362" s="9">
        <f>VLOOKUP($C362, Table3[#All], 46, 0)</f>
        <v>1</v>
      </c>
      <c r="CE362" s="9">
        <f>VLOOKUP($C362, Table3[#All], 47, 0)</f>
        <v>0</v>
      </c>
      <c r="CF362" s="9">
        <f>VLOOKUP($C362, Table3[#All], 48, 0)</f>
        <v>0</v>
      </c>
      <c r="CG362" s="9">
        <f>VLOOKUP($C362, Table3[#All], 49, 0)</f>
        <v>0</v>
      </c>
      <c r="CH362" s="9">
        <f>VLOOKUP($C362, Table3[#All], 50, 0)</f>
        <v>0</v>
      </c>
      <c r="CI362" s="12">
        <f t="shared" si="308"/>
        <v>1</v>
      </c>
      <c r="CJ362" s="13"/>
      <c r="CK362" s="9">
        <f>VLOOKUP($C362, Table3[#All], 51, 0)</f>
        <v>0.2069</v>
      </c>
      <c r="CL362" s="9">
        <f>VLOOKUP($C362, Table3[#All], 52, 0)</f>
        <v>0.79310000000000003</v>
      </c>
      <c r="CM362" s="9">
        <f>VLOOKUP($C362, Table3[#All], 53, 0)</f>
        <v>0</v>
      </c>
      <c r="CN362" s="9">
        <f>VLOOKUP($C362, Table3[#All], 54, 0)</f>
        <v>0</v>
      </c>
      <c r="CO362" s="9"/>
      <c r="CP362" s="10">
        <f t="shared" si="309"/>
        <v>2</v>
      </c>
      <c r="CQ362" s="11"/>
      <c r="CR362" s="9">
        <f>VLOOKUP($C362, Table3[#All], 55, 0)</f>
        <v>0</v>
      </c>
      <c r="CS362" s="9">
        <f>VLOOKUP($C362, Table3[#All], 56, 0)</f>
        <v>0</v>
      </c>
      <c r="CT362" s="9">
        <f>VLOOKUP($C362, Table3[#All], 57, 0)</f>
        <v>0.1724</v>
      </c>
      <c r="CU362" s="9">
        <f>VLOOKUP($C362, Table3[#All], 58, 0)</f>
        <v>0.58619999999999994</v>
      </c>
      <c r="CV362" s="9">
        <f>VLOOKUP($C362, Table3[#All], 59, 0)</f>
        <v>0.2414</v>
      </c>
      <c r="CW362" s="14">
        <f t="shared" si="310"/>
        <v>4</v>
      </c>
      <c r="CX362" s="81"/>
      <c r="CY362" s="9">
        <f>VLOOKUP($C362, Table3[#All], 60, 0)</f>
        <v>0</v>
      </c>
      <c r="CZ362" s="9">
        <f>VLOOKUP($C362, Table3[#All], 61, 0)</f>
        <v>0.8276</v>
      </c>
      <c r="DA362" s="9">
        <f>VLOOKUP($C362, Table3[#All], 62, 0)</f>
        <v>0.10339999999999999</v>
      </c>
      <c r="DB362" s="9">
        <f>VLOOKUP($C362, Table3[#All], 63, 0)</f>
        <v>6.9000000000000006E-2</v>
      </c>
      <c r="DC362" s="9">
        <f>VLOOKUP($C362, Table3[#All], 64, 0)</f>
        <v>0</v>
      </c>
      <c r="DD362" s="10">
        <f t="shared" si="311"/>
        <v>2</v>
      </c>
      <c r="DE362" s="11"/>
      <c r="DF362" s="9">
        <f>VLOOKUP($C362, Table3[#All], 65, 0)</f>
        <v>0.1724</v>
      </c>
      <c r="DG362" s="9"/>
      <c r="DH362" s="9">
        <f>VLOOKUP($C362, Table3[#All], 66, 0)</f>
        <v>0.48280000000000001</v>
      </c>
      <c r="DI362" s="9"/>
      <c r="DJ362" s="9">
        <f>VLOOKUP($C362, Table3[#All], 67, 0)</f>
        <v>0.3448</v>
      </c>
      <c r="DK362" s="14">
        <f t="shared" si="312"/>
        <v>5</v>
      </c>
      <c r="DL362" s="11"/>
      <c r="DM362" s="9">
        <f>VLOOKUP($C362, Table3[#All], 68, 0)</f>
        <v>1</v>
      </c>
      <c r="DN362" s="9"/>
      <c r="DO362" s="9">
        <f>VLOOKUP($C362, Table3[#All], 69, 0)</f>
        <v>0</v>
      </c>
      <c r="DP362" s="9">
        <f>VLOOKUP($C362, Table3[#All], 70, 0)</f>
        <v>0</v>
      </c>
      <c r="DQ362" s="9"/>
      <c r="DR362" s="14">
        <f t="shared" si="313"/>
        <v>1</v>
      </c>
      <c r="DS362" s="11"/>
      <c r="DT362" s="9">
        <f>VLOOKUP($C362, Table3[#All], 71, 0)</f>
        <v>0</v>
      </c>
      <c r="DU362" s="9">
        <f>VLOOKUP($C362, Table3[#All], 72, 0)</f>
        <v>0</v>
      </c>
      <c r="DV362" s="9">
        <f>VLOOKUP($C362, Table3[#All], 73, 0)</f>
        <v>0</v>
      </c>
      <c r="DW362" s="9">
        <f>VLOOKUP($C362, Table3[#All], 74, 0)</f>
        <v>1</v>
      </c>
      <c r="DX362" s="9">
        <f>VLOOKUP($C362, Table3[#All], 75, 0)</f>
        <v>0</v>
      </c>
      <c r="DY362" s="12">
        <f t="shared" si="302"/>
        <v>4</v>
      </c>
      <c r="DZ362" s="11"/>
      <c r="EA362" s="9">
        <f>VLOOKUP($C362, Table3[#All], 76, 0)</f>
        <v>1</v>
      </c>
      <c r="EB362" s="9">
        <f>VLOOKUP($C362, Table3[#All], 77, 0)</f>
        <v>0</v>
      </c>
      <c r="EC362" s="9">
        <f>VLOOKUP($C362, Table3[#All], 78, 0)</f>
        <v>0</v>
      </c>
      <c r="ED362" s="9">
        <f>VLOOKUP($C362, Table3[#All], 79, 0)</f>
        <v>0</v>
      </c>
      <c r="EE362" s="9">
        <f>VLOOKUP($C362, Table3[#All], 80, 0)</f>
        <v>0</v>
      </c>
      <c r="EF362" s="10">
        <f t="shared" si="314"/>
        <v>1</v>
      </c>
      <c r="EG362" s="9"/>
      <c r="EH362" s="9">
        <f>VLOOKUP($C362, Table3[#All], 81, 0)</f>
        <v>1</v>
      </c>
      <c r="EI362" s="9">
        <f>VLOOKUP($C362, Table3[#All], 82, 0)</f>
        <v>0</v>
      </c>
      <c r="EJ362" s="9">
        <f>VLOOKUP($C362, Table3[#All], 83, 0)</f>
        <v>0</v>
      </c>
      <c r="EK362" s="9">
        <f>VLOOKUP($C362, Table3[#All], 84, 0)</f>
        <v>0</v>
      </c>
      <c r="EL362" s="9">
        <f>VLOOKUP($C362, Table3[#All], 85, 0)</f>
        <v>0</v>
      </c>
      <c r="EM362" s="14">
        <f t="shared" si="315"/>
        <v>1</v>
      </c>
      <c r="EN362" s="11"/>
      <c r="EO362" s="9">
        <f>VLOOKUP($C362, Table3[#All], 86, 0)</f>
        <v>0.10339999999999999</v>
      </c>
      <c r="EP362" s="9"/>
      <c r="EQ362" s="9">
        <f>VLOOKUP($C362, Table3[#All], 87, 0)</f>
        <v>0.89659999999999995</v>
      </c>
      <c r="ER362" s="9"/>
      <c r="ES362" s="9"/>
      <c r="ET362" s="14">
        <f t="shared" si="316"/>
        <v>3</v>
      </c>
      <c r="EU362" s="11"/>
      <c r="EV362" s="9">
        <f>VLOOKUP($C362, Table3[#All], 88, 0)</f>
        <v>1</v>
      </c>
      <c r="EW362" s="9">
        <f>VLOOKUP($C362, Table3[#All], 89, 0)</f>
        <v>0</v>
      </c>
      <c r="EX362" s="9">
        <f>VLOOKUP($C362, Table3[#All], 90, 0)</f>
        <v>0</v>
      </c>
      <c r="EY362" s="9">
        <f>VLOOKUP($C362, Table3[#All], 91, 0)</f>
        <v>0</v>
      </c>
      <c r="EZ362" s="9">
        <f>VLOOKUP($C362, Table3[#All], 92, 0)</f>
        <v>0</v>
      </c>
      <c r="FA362" s="12">
        <f t="shared" si="317"/>
        <v>1</v>
      </c>
      <c r="FB362" s="11"/>
      <c r="FC362" s="9">
        <f>VLOOKUP($C362, Table3[#All], 93, 0)</f>
        <v>0</v>
      </c>
      <c r="FD362" s="9">
        <f>VLOOKUP($C362, Table3[#All], 94, 0)</f>
        <v>0.58619999999999994</v>
      </c>
      <c r="FE362" s="9">
        <f>VLOOKUP($C362, Table3[#All], 95, 0)</f>
        <v>0.4138</v>
      </c>
      <c r="FF362" s="9">
        <f>VLOOKUP($C362, Table3[#All], 96, 0)</f>
        <v>0</v>
      </c>
      <c r="FG362" s="9"/>
      <c r="FH362" s="10">
        <f t="shared" si="318"/>
        <v>3</v>
      </c>
      <c r="FI362" s="11"/>
      <c r="FJ362" s="9">
        <f>VLOOKUP($C362, Table3[#All], 97, 0)</f>
        <v>0</v>
      </c>
      <c r="FK362" s="9">
        <f>VLOOKUP($C362, Table3[#All], 98, 0)</f>
        <v>0</v>
      </c>
      <c r="FL362" s="9">
        <f>VLOOKUP($C362, Table3[#All], 99, 0)</f>
        <v>0</v>
      </c>
      <c r="FM362" s="9">
        <f>VLOOKUP($C362, Table3[#All], 100, 0)</f>
        <v>1</v>
      </c>
      <c r="FN362" s="9">
        <f>VLOOKUP($C362, Table3[#All], 101, 0)</f>
        <v>0</v>
      </c>
      <c r="FO362" s="14">
        <f t="shared" si="319"/>
        <v>4</v>
      </c>
      <c r="FP362" s="11"/>
      <c r="FQ362" s="9">
        <f>VLOOKUP($C362, Table3[#All], 102, 0)</f>
        <v>0.79310000000000003</v>
      </c>
      <c r="FR362" s="9">
        <f>VLOOKUP($C362, Table3[#All], 103, 0)</f>
        <v>0.2069</v>
      </c>
      <c r="FS362" s="9">
        <f>VLOOKUP($C362, Table3[#All], 104, 0)</f>
        <v>0</v>
      </c>
      <c r="FT362" s="9">
        <f>VLOOKUP($C362, Table3[#All], 105, 0)</f>
        <v>0</v>
      </c>
      <c r="FU362" s="9">
        <v>0</v>
      </c>
      <c r="FV362" s="10">
        <f t="shared" si="320"/>
        <v>1</v>
      </c>
      <c r="FW362" s="11"/>
      <c r="FX362" s="9">
        <f>VLOOKUP($C362, Table3[#All], 106, 0)</f>
        <v>0.13789999999999999</v>
      </c>
      <c r="FY362" s="9"/>
      <c r="FZ362" s="9">
        <f>VLOOKUP($C362, Table3[#All], 107, 0)</f>
        <v>0.86209999999999998</v>
      </c>
      <c r="GA362" s="9">
        <f>VLOOKUP($C362, Table3[#All], 108, 0)</f>
        <v>0</v>
      </c>
      <c r="GB362" s="9"/>
      <c r="GC362" s="10">
        <f t="shared" si="337"/>
        <v>3</v>
      </c>
      <c r="GD362" s="81"/>
      <c r="GE362" s="9">
        <f>VLOOKUP($C362, Table3[#All], 109, 0)</f>
        <v>0</v>
      </c>
      <c r="GF362" s="9">
        <f>VLOOKUP($C362, Table3[#All], 110, 0)</f>
        <v>0.75859999999999994</v>
      </c>
      <c r="GG362" s="9">
        <f>VLOOKUP($C362, Table3[#All], 111, 0)</f>
        <v>0.2414</v>
      </c>
      <c r="GH362" s="9"/>
      <c r="GI362" s="9">
        <f>VLOOKUP($C362, Table3[#All], 112, 0)</f>
        <v>0</v>
      </c>
      <c r="GJ362" s="12">
        <f t="shared" si="321"/>
        <v>2</v>
      </c>
      <c r="GK362" s="11"/>
      <c r="GL362" s="9">
        <f>VLOOKUP($C362, Table3[#All], 113, 0)</f>
        <v>0</v>
      </c>
      <c r="GM362" s="9">
        <f>VLOOKUP($C362, Table3[#All], 114, 0)</f>
        <v>0.37929999999999997</v>
      </c>
      <c r="GN362" s="9">
        <f>VLOOKUP($C362, Table3[#All], 115, 0)</f>
        <v>3.4500000000000003E-2</v>
      </c>
      <c r="GO362" s="9">
        <f>VLOOKUP($C362, Table3[#All], 116, 0)</f>
        <v>0.58619999999999994</v>
      </c>
      <c r="GP362" s="9"/>
      <c r="GQ362" s="10">
        <f t="shared" si="322"/>
        <v>4</v>
      </c>
      <c r="GR362" s="11"/>
      <c r="GS362" s="9">
        <f>VLOOKUP($C362, Table2[#All], 3, 0)</f>
        <v>0</v>
      </c>
      <c r="GT362" s="9">
        <f>VLOOKUP($C362, Table2[#All], 4, 0)</f>
        <v>0</v>
      </c>
      <c r="GU362" s="9">
        <f>VLOOKUP($C362, Table2[#All], 5, 0)</f>
        <v>0</v>
      </c>
      <c r="GV362" s="9">
        <f>VLOOKUP($C362, Table2[#All], 6, 0)</f>
        <v>1</v>
      </c>
      <c r="GW362" s="9">
        <f>VLOOKUP($C362, Table2[#All], 7, 0)</f>
        <v>0</v>
      </c>
      <c r="GX362" s="10">
        <f t="shared" si="323"/>
        <v>4</v>
      </c>
      <c r="GY362" s="11"/>
      <c r="GZ362" s="9">
        <v>0</v>
      </c>
      <c r="HA362" s="9">
        <v>1</v>
      </c>
      <c r="HB362" s="9">
        <v>0</v>
      </c>
      <c r="HC362" s="9">
        <v>0</v>
      </c>
      <c r="HD362" s="9"/>
      <c r="HE362" s="10">
        <f t="shared" si="324"/>
        <v>2</v>
      </c>
      <c r="HF362" s="11"/>
      <c r="HG362" s="9">
        <f>VLOOKUP($C362, Table5[#All], 2, 0)</f>
        <v>0</v>
      </c>
      <c r="HH362" s="9">
        <f>VLOOKUP($C362, Table5[#All], 3, 0)</f>
        <v>0</v>
      </c>
      <c r="HI362" s="9">
        <f>VLOOKUP($C362, Table5[#All], 4, 0)</f>
        <v>0</v>
      </c>
      <c r="HJ362" s="9">
        <f>VLOOKUP($C362, Table5[#All], 5, 0)</f>
        <v>0</v>
      </c>
      <c r="HK362" s="9">
        <f>VLOOKUP($C362, Table5[#All], 6, 0)</f>
        <v>1</v>
      </c>
      <c r="HL362" s="10">
        <f t="shared" si="325"/>
        <v>5</v>
      </c>
      <c r="HM362" s="11"/>
      <c r="HN362" s="9">
        <f>VLOOKUP($C362, Table5[#All], 7, 0)</f>
        <v>0</v>
      </c>
      <c r="HO362" s="9">
        <f>VLOOKUP($C362, Table5[#All], 8, 0)</f>
        <v>0</v>
      </c>
      <c r="HP362" s="9">
        <f>VLOOKUP($C362, Table5[#All], 9, 0)</f>
        <v>1</v>
      </c>
      <c r="HQ362" s="9">
        <f>VLOOKUP($C362, Table5[#All], 10, 0)</f>
        <v>0</v>
      </c>
      <c r="HR362" s="9">
        <f>VLOOKUP($C362, Table5[#All], 11, 0)</f>
        <v>0</v>
      </c>
      <c r="HS362" s="10">
        <f t="shared" si="326"/>
        <v>3</v>
      </c>
      <c r="HT362" s="11"/>
      <c r="HU362" s="9">
        <f>VLOOKUP($C362, Table5[#All], 12, 0)</f>
        <v>0</v>
      </c>
      <c r="HV362" s="9">
        <f>VLOOKUP($C362, Table5[#All], 13, 0)</f>
        <v>0</v>
      </c>
      <c r="HW362" s="9">
        <f>VLOOKUP($C362, Table5[#All], 14, 0)</f>
        <v>0</v>
      </c>
      <c r="HX362" s="9">
        <f>VLOOKUP($C362, Table5[#All], 15, 0)</f>
        <v>0</v>
      </c>
      <c r="HY362" s="9">
        <f>VLOOKUP($C362, Table5[#All], 16, 0)</f>
        <v>0</v>
      </c>
      <c r="HZ362" s="10" t="str">
        <f t="shared" si="327"/>
        <v>N/A</v>
      </c>
      <c r="IA362" s="11"/>
      <c r="IB362" s="9">
        <f>VLOOKUP($C362, Table5[#All], 17, 0)</f>
        <v>0</v>
      </c>
      <c r="IC362" s="9">
        <f>VLOOKUP($C362, Table5[#All], 18, 0)</f>
        <v>1</v>
      </c>
      <c r="ID362" s="9">
        <f>VLOOKUP($C362, Table5[#All], 19, 0)</f>
        <v>0</v>
      </c>
      <c r="IE362" s="9">
        <f>VLOOKUP($C362, Table5[#All], 20, 0)</f>
        <v>0</v>
      </c>
      <c r="IF362" s="9">
        <f>VLOOKUP($C362, Table5[#All], 21, 0)</f>
        <v>0</v>
      </c>
      <c r="IG362" s="10">
        <f t="shared" si="328"/>
        <v>2</v>
      </c>
      <c r="IH362" s="11"/>
      <c r="II362" s="9">
        <f>VLOOKUP($C362, Table5[#All], 22, 0)</f>
        <v>1</v>
      </c>
      <c r="IJ362" s="9">
        <f>VLOOKUP($C362, Table5[#All], 23, 0)</f>
        <v>0</v>
      </c>
      <c r="IK362" s="9">
        <f>VLOOKUP($C362, Table5[#All], 24, 0)</f>
        <v>0</v>
      </c>
      <c r="IL362" s="9">
        <f>VLOOKUP($C362, Table5[#All], 25, 0)</f>
        <v>0</v>
      </c>
      <c r="IM362" s="9">
        <f>VLOOKUP($C362, Table5[#All], 26, 0)</f>
        <v>0</v>
      </c>
      <c r="IN362" s="10">
        <f t="shared" si="329"/>
        <v>1</v>
      </c>
      <c r="IO362" s="11"/>
      <c r="IP362" s="9">
        <v>1</v>
      </c>
      <c r="IQ362" s="9">
        <v>0</v>
      </c>
      <c r="IR362" s="9">
        <v>0</v>
      </c>
      <c r="IS362" s="9">
        <v>0</v>
      </c>
      <c r="IT362" s="9">
        <v>0</v>
      </c>
      <c r="IU362" s="10">
        <f t="shared" si="330"/>
        <v>1</v>
      </c>
      <c r="IV362" s="82"/>
    </row>
    <row r="363" spans="1:256" ht="16.3" thickTop="1" thickBot="1" x14ac:dyDescent="0.35">
      <c r="A363" s="16" t="s">
        <v>860</v>
      </c>
      <c r="B363" s="16" t="s">
        <v>877</v>
      </c>
      <c r="C363" s="16" t="s">
        <v>878</v>
      </c>
      <c r="D363" s="11"/>
      <c r="E363" s="9">
        <f>VLOOKUP($C363, Table3[#All], 2, 0)</f>
        <v>0</v>
      </c>
      <c r="F363" s="9"/>
      <c r="G363" s="9">
        <f>VLOOKUP($C363, Table3[#All], 3, 0)</f>
        <v>0</v>
      </c>
      <c r="H363" s="9">
        <f>VLOOKUP($C363, Table3[#All], 4, 0)</f>
        <v>0</v>
      </c>
      <c r="I363" s="9">
        <f>VLOOKUP($C363, Table3[#All], 5, 0)</f>
        <v>1</v>
      </c>
      <c r="J363" s="10">
        <f t="shared" si="331"/>
        <v>5</v>
      </c>
      <c r="K363" s="11"/>
      <c r="L363" s="9">
        <f>VLOOKUP($C363, Table3[#All], 6, 0)</f>
        <v>0</v>
      </c>
      <c r="M363" s="9"/>
      <c r="N363" s="9">
        <f>VLOOKUP($C363, Table3[#All], 7, 0)</f>
        <v>0</v>
      </c>
      <c r="O363" s="9">
        <f>VLOOKUP($C363, Table3[#All], 8, 0)</f>
        <v>1</v>
      </c>
      <c r="P363" s="9">
        <f>VLOOKUP($C363, Table3[#All], 9, 0)</f>
        <v>0</v>
      </c>
      <c r="Q363" s="10">
        <f t="shared" si="332"/>
        <v>4</v>
      </c>
      <c r="R363" s="11"/>
      <c r="S363" s="9">
        <f>VLOOKUP($C363, Table3[#All], 10, 0)</f>
        <v>0</v>
      </c>
      <c r="T363" s="9">
        <f>VLOOKUP($C363, Table3[#All], 11, 0)</f>
        <v>0.91890000000000005</v>
      </c>
      <c r="U363" s="9">
        <f>VLOOKUP($C363, Table3[#All], 12, 0)</f>
        <v>8.1099999999999992E-2</v>
      </c>
      <c r="V363" s="9">
        <f>VLOOKUP($C363, Table3[#All], 13, 0)</f>
        <v>0</v>
      </c>
      <c r="W363" s="9">
        <f>VLOOKUP($C363, Table3[#All], 14, 0)</f>
        <v>0</v>
      </c>
      <c r="X363" s="10">
        <f t="shared" si="333"/>
        <v>2</v>
      </c>
      <c r="Y363" s="11"/>
      <c r="Z363" s="9">
        <f>VLOOKUP($C363, Table3[#All], 15, 0)</f>
        <v>0</v>
      </c>
      <c r="AA363" s="9">
        <f>VLOOKUP($C363, Table3[#All], 16, 0)</f>
        <v>0.48649999999999999</v>
      </c>
      <c r="AB363" s="9">
        <f>VLOOKUP($C363, Table3[#All], 17, 0)</f>
        <v>0.43240000000000001</v>
      </c>
      <c r="AC363" s="9">
        <f>VLOOKUP($C363, Table3[#All], 18, 0)</f>
        <v>5.4100000000000002E-2</v>
      </c>
      <c r="AD363" s="9">
        <f>VLOOKUP($C363, Table3[#All], 19, 0)</f>
        <v>2.7000000000000003E-2</v>
      </c>
      <c r="AE363" s="10">
        <f t="shared" si="303"/>
        <v>3</v>
      </c>
      <c r="AF363" s="11"/>
      <c r="AG363" s="9">
        <f>VLOOKUP($C363, Table3[#All], 20, 0)</f>
        <v>2.7799999999999998E-2</v>
      </c>
      <c r="AH363" s="9">
        <f>VLOOKUP($C363, Table3[#All], 21, 0)</f>
        <v>0.72219999999999995</v>
      </c>
      <c r="AI363" s="9">
        <f>VLOOKUP($C363, Table3[#All], 22, 0)</f>
        <v>0.25</v>
      </c>
      <c r="AJ363" s="9"/>
      <c r="AK363" s="9"/>
      <c r="AL363" s="10">
        <f t="shared" si="304"/>
        <v>3</v>
      </c>
      <c r="AM363" s="11"/>
      <c r="AN363" s="9">
        <f>VLOOKUP($C363, Table3[#All], 23, 0)</f>
        <v>1</v>
      </c>
      <c r="AO363" s="9">
        <f>VLOOKUP($C363, Table3[#All], 24, 0)</f>
        <v>0</v>
      </c>
      <c r="AP363" s="9">
        <f>VLOOKUP($C363, Table3[#All], 25, 0)</f>
        <v>0</v>
      </c>
      <c r="AQ363" s="9">
        <f>VLOOKUP($C363, Table3[#All], 26, 0)</f>
        <v>0</v>
      </c>
      <c r="AR363" s="9"/>
      <c r="AS363" s="12">
        <f t="shared" si="305"/>
        <v>1</v>
      </c>
      <c r="AT363" s="11"/>
      <c r="AU363" s="9">
        <f>VLOOKUP($C363, Table3[#All], 27, 0)</f>
        <v>0</v>
      </c>
      <c r="AV363" s="9">
        <f>VLOOKUP($C363, Table3[#All], 28, 0)</f>
        <v>0.2162</v>
      </c>
      <c r="AW363" s="9">
        <f>VLOOKUP($C363, Table3[#All], 29, 0)</f>
        <v>0.78379999999999994</v>
      </c>
      <c r="AX363" s="9"/>
      <c r="AY363" s="9"/>
      <c r="AZ363" s="10">
        <f t="shared" si="334"/>
        <v>3</v>
      </c>
      <c r="BA363" s="11"/>
      <c r="BB363" s="9">
        <f>VLOOKUP($C363, Table3[#All], 30, 0)</f>
        <v>8.1099999999999992E-2</v>
      </c>
      <c r="BC363" s="9">
        <f>VLOOKUP($C363, Table3[#All], 31, 0)</f>
        <v>0.81079999999999997</v>
      </c>
      <c r="BD363" s="9">
        <f>VLOOKUP($C363, Table3[#All], 32, 0)</f>
        <v>0.1081</v>
      </c>
      <c r="BE363" s="9">
        <f>VLOOKUP($C363, Table3[#All], 33, 0)</f>
        <v>0</v>
      </c>
      <c r="BF363" s="9"/>
      <c r="BG363" s="10">
        <f t="shared" si="335"/>
        <v>2</v>
      </c>
      <c r="BH363" s="81"/>
      <c r="BI363" s="9">
        <f>VLOOKUP($C363, Table3[#All], 34, 0)</f>
        <v>0</v>
      </c>
      <c r="BJ363" s="9">
        <f>VLOOKUP($C363, Table3[#All], 35, 0)</f>
        <v>0</v>
      </c>
      <c r="BK363" s="9">
        <f>VLOOKUP($C363, Table3[#All], 36, 0)</f>
        <v>0</v>
      </c>
      <c r="BL363" s="9">
        <f>VLOOKUP($C363, Table3[#All], 37, 0)</f>
        <v>0</v>
      </c>
      <c r="BM363" s="9">
        <f>VLOOKUP($C363, Table3[#All], 38, 0)</f>
        <v>0</v>
      </c>
      <c r="BN363" s="10" t="str">
        <f t="shared" si="336"/>
        <v>N/A</v>
      </c>
      <c r="BO363" s="11"/>
      <c r="BP363" s="9">
        <f>VLOOKUP($C363, Table3[#All], 39, 0)</f>
        <v>0.56759999999999999</v>
      </c>
      <c r="BQ363" s="9">
        <f>VLOOKUP($C363, Table3[#All], 40, 0)</f>
        <v>0.27029999999999998</v>
      </c>
      <c r="BR363" s="9">
        <f>VLOOKUP($C363, Table3[#All], 41, 0)</f>
        <v>0.1351</v>
      </c>
      <c r="BS363" s="9">
        <f>VLOOKUP($C363, Table3[#All], 42, 0)</f>
        <v>2.7000000000000003E-2</v>
      </c>
      <c r="BT363" s="9"/>
      <c r="BU363" s="10">
        <f t="shared" si="306"/>
        <v>2</v>
      </c>
      <c r="BV363" s="11"/>
      <c r="BW363" s="9">
        <f>VLOOKUP($C363, Table3[#All], 43, 0)</f>
        <v>0.1351</v>
      </c>
      <c r="BX363" s="9">
        <f>VLOOKUP($C363, Table3[#All], 44, 0)</f>
        <v>0.83779999999999999</v>
      </c>
      <c r="BY363" s="9">
        <f>VLOOKUP($C363, Table3[#All], 45, 0)</f>
        <v>2.7000000000000003E-2</v>
      </c>
      <c r="BZ363" s="9"/>
      <c r="CA363" s="9"/>
      <c r="CB363" s="10">
        <f t="shared" si="307"/>
        <v>2</v>
      </c>
      <c r="CC363" s="81"/>
      <c r="CD363" s="9">
        <f>VLOOKUP($C363, Table3[#All], 46, 0)</f>
        <v>1</v>
      </c>
      <c r="CE363" s="9">
        <f>VLOOKUP($C363, Table3[#All], 47, 0)</f>
        <v>0</v>
      </c>
      <c r="CF363" s="9">
        <f>VLOOKUP($C363, Table3[#All], 48, 0)</f>
        <v>0</v>
      </c>
      <c r="CG363" s="9">
        <f>VLOOKUP($C363, Table3[#All], 49, 0)</f>
        <v>0</v>
      </c>
      <c r="CH363" s="9">
        <f>VLOOKUP($C363, Table3[#All], 50, 0)</f>
        <v>0</v>
      </c>
      <c r="CI363" s="12">
        <f t="shared" si="308"/>
        <v>1</v>
      </c>
      <c r="CJ363" s="13"/>
      <c r="CK363" s="9">
        <f>VLOOKUP($C363, Table3[#All], 51, 0)</f>
        <v>0.62159999999999993</v>
      </c>
      <c r="CL363" s="9">
        <f>VLOOKUP($C363, Table3[#All], 52, 0)</f>
        <v>0.35139999999999999</v>
      </c>
      <c r="CM363" s="9">
        <f>VLOOKUP($C363, Table3[#All], 53, 0)</f>
        <v>2.7000000000000003E-2</v>
      </c>
      <c r="CN363" s="9">
        <f>VLOOKUP($C363, Table3[#All], 54, 0)</f>
        <v>0</v>
      </c>
      <c r="CO363" s="9"/>
      <c r="CP363" s="10">
        <f t="shared" si="309"/>
        <v>2</v>
      </c>
      <c r="CQ363" s="11"/>
      <c r="CR363" s="9">
        <f>VLOOKUP($C363, Table3[#All], 55, 0)</f>
        <v>0.1351</v>
      </c>
      <c r="CS363" s="9">
        <f>VLOOKUP($C363, Table3[#All], 56, 0)</f>
        <v>0.45950000000000002</v>
      </c>
      <c r="CT363" s="9">
        <f>VLOOKUP($C363, Table3[#All], 57, 0)</f>
        <v>0.32429999999999998</v>
      </c>
      <c r="CU363" s="9">
        <f>VLOOKUP($C363, Table3[#All], 58, 0)</f>
        <v>5.4100000000000002E-2</v>
      </c>
      <c r="CV363" s="9">
        <f>VLOOKUP($C363, Table3[#All], 59, 0)</f>
        <v>2.7000000000000003E-2</v>
      </c>
      <c r="CW363" s="14">
        <f t="shared" si="310"/>
        <v>3</v>
      </c>
      <c r="CX363" s="81"/>
      <c r="CY363" s="9">
        <f>VLOOKUP($C363, Table3[#All], 60, 0)</f>
        <v>0</v>
      </c>
      <c r="CZ363" s="9">
        <f>VLOOKUP($C363, Table3[#All], 61, 0)</f>
        <v>0.94590000000000007</v>
      </c>
      <c r="DA363" s="9">
        <f>VLOOKUP($C363, Table3[#All], 62, 0)</f>
        <v>5.4100000000000002E-2</v>
      </c>
      <c r="DB363" s="9">
        <f>VLOOKUP($C363, Table3[#All], 63, 0)</f>
        <v>0</v>
      </c>
      <c r="DC363" s="9">
        <f>VLOOKUP($C363, Table3[#All], 64, 0)</f>
        <v>0</v>
      </c>
      <c r="DD363" s="10">
        <f t="shared" si="311"/>
        <v>2</v>
      </c>
      <c r="DE363" s="11"/>
      <c r="DF363" s="9">
        <f>VLOOKUP($C363, Table3[#All], 65, 0)</f>
        <v>2.7000000000000003E-2</v>
      </c>
      <c r="DG363" s="9"/>
      <c r="DH363" s="9">
        <f>VLOOKUP($C363, Table3[#All], 66, 0)</f>
        <v>0.67569999999999997</v>
      </c>
      <c r="DI363" s="9"/>
      <c r="DJ363" s="9">
        <f>VLOOKUP($C363, Table3[#All], 67, 0)</f>
        <v>0.29730000000000001</v>
      </c>
      <c r="DK363" s="14">
        <f t="shared" si="312"/>
        <v>5</v>
      </c>
      <c r="DL363" s="11"/>
      <c r="DM363" s="9">
        <f>VLOOKUP($C363, Table3[#All], 68, 0)</f>
        <v>0.97299999999999998</v>
      </c>
      <c r="DN363" s="9"/>
      <c r="DO363" s="9">
        <f>VLOOKUP($C363, Table3[#All], 69, 0)</f>
        <v>2.7000000000000003E-2</v>
      </c>
      <c r="DP363" s="9">
        <f>VLOOKUP($C363, Table3[#All], 70, 0)</f>
        <v>0</v>
      </c>
      <c r="DQ363" s="9"/>
      <c r="DR363" s="14">
        <f t="shared" si="313"/>
        <v>1</v>
      </c>
      <c r="DS363" s="11"/>
      <c r="DT363" s="9">
        <f>VLOOKUP($C363, Table3[#All], 71, 0)</f>
        <v>0</v>
      </c>
      <c r="DU363" s="9">
        <f>VLOOKUP($C363, Table3[#All], 72, 0)</f>
        <v>8.1099999999999992E-2</v>
      </c>
      <c r="DV363" s="9">
        <f>VLOOKUP($C363, Table3[#All], 73, 0)</f>
        <v>0.35139999999999999</v>
      </c>
      <c r="DW363" s="9">
        <f>VLOOKUP($C363, Table3[#All], 74, 0)</f>
        <v>0.51350000000000007</v>
      </c>
      <c r="DX363" s="9">
        <f>VLOOKUP($C363, Table3[#All], 75, 0)</f>
        <v>5.4100000000000002E-2</v>
      </c>
      <c r="DY363" s="12">
        <f t="shared" si="302"/>
        <v>4</v>
      </c>
      <c r="DZ363" s="11"/>
      <c r="EA363" s="9">
        <f>VLOOKUP($C363, Table3[#All], 76, 0)</f>
        <v>1</v>
      </c>
      <c r="EB363" s="9">
        <f>VLOOKUP($C363, Table3[#All], 77, 0)</f>
        <v>0</v>
      </c>
      <c r="EC363" s="9">
        <f>VLOOKUP($C363, Table3[#All], 78, 0)</f>
        <v>0</v>
      </c>
      <c r="ED363" s="9">
        <f>VLOOKUP($C363, Table3[#All], 79, 0)</f>
        <v>0</v>
      </c>
      <c r="EE363" s="9">
        <f>VLOOKUP($C363, Table3[#All], 80, 0)</f>
        <v>0</v>
      </c>
      <c r="EF363" s="10">
        <f t="shared" si="314"/>
        <v>1</v>
      </c>
      <c r="EG363" s="9"/>
      <c r="EH363" s="9">
        <f>VLOOKUP($C363, Table3[#All], 81, 0)</f>
        <v>1</v>
      </c>
      <c r="EI363" s="9">
        <f>VLOOKUP($C363, Table3[#All], 82, 0)</f>
        <v>0</v>
      </c>
      <c r="EJ363" s="9">
        <f>VLOOKUP($C363, Table3[#All], 83, 0)</f>
        <v>0</v>
      </c>
      <c r="EK363" s="9">
        <f>VLOOKUP($C363, Table3[#All], 84, 0)</f>
        <v>0</v>
      </c>
      <c r="EL363" s="9">
        <f>VLOOKUP($C363, Table3[#All], 85, 0)</f>
        <v>0</v>
      </c>
      <c r="EM363" s="14">
        <f t="shared" si="315"/>
        <v>1</v>
      </c>
      <c r="EN363" s="11"/>
      <c r="EO363" s="9">
        <f>VLOOKUP($C363, Table3[#All], 86, 0)</f>
        <v>0.16219999999999998</v>
      </c>
      <c r="EP363" s="9"/>
      <c r="EQ363" s="9">
        <f>VLOOKUP($C363, Table3[#All], 87, 0)</f>
        <v>0.83779999999999999</v>
      </c>
      <c r="ER363" s="9"/>
      <c r="ES363" s="9"/>
      <c r="ET363" s="14">
        <f t="shared" si="316"/>
        <v>3</v>
      </c>
      <c r="EU363" s="11"/>
      <c r="EV363" s="9">
        <f>VLOOKUP($C363, Table3[#All], 88, 0)</f>
        <v>0</v>
      </c>
      <c r="EW363" s="9">
        <f>VLOOKUP($C363, Table3[#All], 89, 0)</f>
        <v>1</v>
      </c>
      <c r="EX363" s="9">
        <f>VLOOKUP($C363, Table3[#All], 90, 0)</f>
        <v>0</v>
      </c>
      <c r="EY363" s="9">
        <f>VLOOKUP($C363, Table3[#All], 91, 0)</f>
        <v>0</v>
      </c>
      <c r="EZ363" s="9">
        <f>VLOOKUP($C363, Table3[#All], 92, 0)</f>
        <v>0</v>
      </c>
      <c r="FA363" s="12">
        <f t="shared" si="317"/>
        <v>2</v>
      </c>
      <c r="FB363" s="11"/>
      <c r="FC363" s="9">
        <f>VLOOKUP($C363, Table3[#All], 93, 0)</f>
        <v>0</v>
      </c>
      <c r="FD363" s="9">
        <f>VLOOKUP($C363, Table3[#All], 94, 0)</f>
        <v>0.91890000000000005</v>
      </c>
      <c r="FE363" s="9">
        <f>VLOOKUP($C363, Table3[#All], 95, 0)</f>
        <v>8.1099999999999992E-2</v>
      </c>
      <c r="FF363" s="9">
        <f>VLOOKUP($C363, Table3[#All], 96, 0)</f>
        <v>0</v>
      </c>
      <c r="FG363" s="9"/>
      <c r="FH363" s="10">
        <f t="shared" si="318"/>
        <v>2</v>
      </c>
      <c r="FI363" s="11"/>
      <c r="FJ363" s="9">
        <f>VLOOKUP($C363, Table3[#All], 97, 0)</f>
        <v>0</v>
      </c>
      <c r="FK363" s="9">
        <f>VLOOKUP($C363, Table3[#All], 98, 0)</f>
        <v>0</v>
      </c>
      <c r="FL363" s="9">
        <f>VLOOKUP($C363, Table3[#All], 99, 0)</f>
        <v>0</v>
      </c>
      <c r="FM363" s="9">
        <f>VLOOKUP($C363, Table3[#All], 100, 0)</f>
        <v>0</v>
      </c>
      <c r="FN363" s="9">
        <f>VLOOKUP($C363, Table3[#All], 101, 0)</f>
        <v>1</v>
      </c>
      <c r="FO363" s="14">
        <f t="shared" si="319"/>
        <v>5</v>
      </c>
      <c r="FP363" s="11"/>
      <c r="FQ363" s="9">
        <f>VLOOKUP($C363, Table3[#All], 102, 0)</f>
        <v>0.16219999999999998</v>
      </c>
      <c r="FR363" s="9">
        <f>VLOOKUP($C363, Table3[#All], 103, 0)</f>
        <v>0.83779999999999999</v>
      </c>
      <c r="FS363" s="9">
        <f>VLOOKUP($C363, Table3[#All], 104, 0)</f>
        <v>0</v>
      </c>
      <c r="FT363" s="9">
        <f>VLOOKUP($C363, Table3[#All], 105, 0)</f>
        <v>0</v>
      </c>
      <c r="FU363" s="9">
        <v>0</v>
      </c>
      <c r="FV363" s="10">
        <f t="shared" si="320"/>
        <v>2</v>
      </c>
      <c r="FW363" s="11"/>
      <c r="FX363" s="9">
        <f>VLOOKUP($C363, Table3[#All], 106, 0)</f>
        <v>0.91890000000000005</v>
      </c>
      <c r="FY363" s="9"/>
      <c r="FZ363" s="9">
        <f>VLOOKUP($C363, Table3[#All], 107, 0)</f>
        <v>8.1099999999999992E-2</v>
      </c>
      <c r="GA363" s="9">
        <f>VLOOKUP($C363, Table3[#All], 108, 0)</f>
        <v>0</v>
      </c>
      <c r="GB363" s="9"/>
      <c r="GC363" s="10">
        <f t="shared" si="337"/>
        <v>1</v>
      </c>
      <c r="GD363" s="81"/>
      <c r="GE363" s="9">
        <f>VLOOKUP($C363, Table3[#All], 109, 0)</f>
        <v>0</v>
      </c>
      <c r="GF363" s="9">
        <f>VLOOKUP($C363, Table3[#All], 110, 0)</f>
        <v>0.78120000000000001</v>
      </c>
      <c r="GG363" s="9">
        <f>VLOOKUP($C363, Table3[#All], 111, 0)</f>
        <v>0.21879999999999999</v>
      </c>
      <c r="GH363" s="9"/>
      <c r="GI363" s="9">
        <f>VLOOKUP($C363, Table3[#All], 112, 0)</f>
        <v>0</v>
      </c>
      <c r="GJ363" s="12">
        <f t="shared" si="321"/>
        <v>2</v>
      </c>
      <c r="GK363" s="11"/>
      <c r="GL363" s="9">
        <f>VLOOKUP($C363, Table3[#All], 113, 0)</f>
        <v>0</v>
      </c>
      <c r="GM363" s="9">
        <f>VLOOKUP($C363, Table3[#All], 114, 0)</f>
        <v>0</v>
      </c>
      <c r="GN363" s="9">
        <f>VLOOKUP($C363, Table3[#All], 115, 0)</f>
        <v>0.16219999999999998</v>
      </c>
      <c r="GO363" s="9">
        <f>VLOOKUP($C363, Table3[#All], 116, 0)</f>
        <v>0.83779999999999999</v>
      </c>
      <c r="GP363" s="9"/>
      <c r="GQ363" s="10">
        <f t="shared" si="322"/>
        <v>4</v>
      </c>
      <c r="GR363" s="11"/>
      <c r="GS363" s="9">
        <f>VLOOKUP($C363, Table2[#All], 3, 0)</f>
        <v>0</v>
      </c>
      <c r="GT363" s="9">
        <f>VLOOKUP($C363, Table2[#All], 4, 0)</f>
        <v>0</v>
      </c>
      <c r="GU363" s="9">
        <f>VLOOKUP($C363, Table2[#All], 5, 0)</f>
        <v>0</v>
      </c>
      <c r="GV363" s="9">
        <f>VLOOKUP($C363, Table2[#All], 6, 0)</f>
        <v>1</v>
      </c>
      <c r="GW363" s="9">
        <f>VLOOKUP($C363, Table2[#All], 7, 0)</f>
        <v>0</v>
      </c>
      <c r="GX363" s="10">
        <f t="shared" si="323"/>
        <v>4</v>
      </c>
      <c r="GY363" s="11"/>
      <c r="GZ363" s="9">
        <v>0</v>
      </c>
      <c r="HA363" s="9">
        <v>1</v>
      </c>
      <c r="HB363" s="9">
        <v>0</v>
      </c>
      <c r="HC363" s="9">
        <v>0</v>
      </c>
      <c r="HD363" s="9"/>
      <c r="HE363" s="10">
        <f t="shared" si="324"/>
        <v>2</v>
      </c>
      <c r="HF363" s="11"/>
      <c r="HG363" s="9">
        <f>VLOOKUP($C363, Table5[#All], 2, 0)</f>
        <v>0</v>
      </c>
      <c r="HH363" s="9">
        <f>VLOOKUP($C363, Table5[#All], 3, 0)</f>
        <v>0</v>
      </c>
      <c r="HI363" s="9">
        <f>VLOOKUP($C363, Table5[#All], 4, 0)</f>
        <v>0</v>
      </c>
      <c r="HJ363" s="9">
        <f>VLOOKUP($C363, Table5[#All], 5, 0)</f>
        <v>0</v>
      </c>
      <c r="HK363" s="9">
        <f>VLOOKUP($C363, Table5[#All], 6, 0)</f>
        <v>1</v>
      </c>
      <c r="HL363" s="10">
        <f t="shared" si="325"/>
        <v>5</v>
      </c>
      <c r="HM363" s="11"/>
      <c r="HN363" s="9">
        <f>VLOOKUP($C363, Table5[#All], 7, 0)</f>
        <v>0</v>
      </c>
      <c r="HO363" s="9">
        <f>VLOOKUP($C363, Table5[#All], 8, 0)</f>
        <v>0</v>
      </c>
      <c r="HP363" s="9">
        <f>VLOOKUP($C363, Table5[#All], 9, 0)</f>
        <v>0</v>
      </c>
      <c r="HQ363" s="9">
        <f>VLOOKUP($C363, Table5[#All], 10, 0)</f>
        <v>1</v>
      </c>
      <c r="HR363" s="9">
        <f>VLOOKUP($C363, Table5[#All], 11, 0)</f>
        <v>0</v>
      </c>
      <c r="HS363" s="10">
        <f t="shared" si="326"/>
        <v>4</v>
      </c>
      <c r="HT363" s="11"/>
      <c r="HU363" s="9">
        <f>VLOOKUP($C363, Table5[#All], 12, 0)</f>
        <v>1</v>
      </c>
      <c r="HV363" s="9">
        <f>VLOOKUP($C363, Table5[#All], 13, 0)</f>
        <v>0</v>
      </c>
      <c r="HW363" s="9">
        <f>VLOOKUP($C363, Table5[#All], 14, 0)</f>
        <v>0</v>
      </c>
      <c r="HX363" s="9">
        <f>VLOOKUP($C363, Table5[#All], 15, 0)</f>
        <v>0</v>
      </c>
      <c r="HY363" s="9">
        <f>VLOOKUP($C363, Table5[#All], 16, 0)</f>
        <v>0</v>
      </c>
      <c r="HZ363" s="10">
        <f t="shared" si="327"/>
        <v>1</v>
      </c>
      <c r="IA363" s="11"/>
      <c r="IB363" s="9">
        <f>VLOOKUP($C363, Table5[#All], 17, 0)</f>
        <v>0</v>
      </c>
      <c r="IC363" s="9">
        <f>VLOOKUP($C363, Table5[#All], 18, 0)</f>
        <v>1</v>
      </c>
      <c r="ID363" s="9">
        <f>VLOOKUP($C363, Table5[#All], 19, 0)</f>
        <v>0</v>
      </c>
      <c r="IE363" s="9">
        <f>VLOOKUP($C363, Table5[#All], 20, 0)</f>
        <v>0</v>
      </c>
      <c r="IF363" s="9">
        <f>VLOOKUP($C363, Table5[#All], 21, 0)</f>
        <v>0</v>
      </c>
      <c r="IG363" s="10">
        <f t="shared" si="328"/>
        <v>2</v>
      </c>
      <c r="IH363" s="11"/>
      <c r="II363" s="9">
        <f>VLOOKUP($C363, Table5[#All], 22, 0)</f>
        <v>1</v>
      </c>
      <c r="IJ363" s="9">
        <f>VLOOKUP($C363, Table5[#All], 23, 0)</f>
        <v>0</v>
      </c>
      <c r="IK363" s="9">
        <f>VLOOKUP($C363, Table5[#All], 24, 0)</f>
        <v>0</v>
      </c>
      <c r="IL363" s="9">
        <f>VLOOKUP($C363, Table5[#All], 25, 0)</f>
        <v>0</v>
      </c>
      <c r="IM363" s="9">
        <f>VLOOKUP($C363, Table5[#All], 26, 0)</f>
        <v>0</v>
      </c>
      <c r="IN363" s="10">
        <f t="shared" si="329"/>
        <v>1</v>
      </c>
      <c r="IO363" s="11"/>
      <c r="IP363" s="9">
        <v>1</v>
      </c>
      <c r="IQ363" s="9">
        <v>0</v>
      </c>
      <c r="IR363" s="9">
        <v>0</v>
      </c>
      <c r="IS363" s="9">
        <v>0</v>
      </c>
      <c r="IT363" s="9">
        <v>0</v>
      </c>
      <c r="IU363" s="10">
        <f t="shared" si="330"/>
        <v>1</v>
      </c>
      <c r="IV363" s="82"/>
    </row>
    <row r="364" spans="1:256" ht="16.3" thickTop="1" thickBot="1" x14ac:dyDescent="0.35">
      <c r="A364" s="16" t="s">
        <v>860</v>
      </c>
      <c r="B364" s="16" t="s">
        <v>879</v>
      </c>
      <c r="C364" s="16" t="s">
        <v>880</v>
      </c>
      <c r="D364" s="11"/>
      <c r="E364" s="9">
        <f>VLOOKUP($C364, Table3[#All], 2, 0)</f>
        <v>0</v>
      </c>
      <c r="F364" s="9"/>
      <c r="G364" s="9">
        <f>VLOOKUP($C364, Table3[#All], 3, 0)</f>
        <v>0</v>
      </c>
      <c r="H364" s="9">
        <f>VLOOKUP($C364, Table3[#All], 4, 0)</f>
        <v>0.11109999999999999</v>
      </c>
      <c r="I364" s="9">
        <f>VLOOKUP($C364, Table3[#All], 5, 0)</f>
        <v>0.88890000000000002</v>
      </c>
      <c r="J364" s="10">
        <f t="shared" si="331"/>
        <v>5</v>
      </c>
      <c r="K364" s="11"/>
      <c r="L364" s="9">
        <f>VLOOKUP($C364, Table3[#All], 6, 0)</f>
        <v>0</v>
      </c>
      <c r="M364" s="9"/>
      <c r="N364" s="9">
        <f>VLOOKUP($C364, Table3[#All], 7, 0)</f>
        <v>1</v>
      </c>
      <c r="O364" s="9">
        <f>VLOOKUP($C364, Table3[#All], 8, 0)</f>
        <v>0</v>
      </c>
      <c r="P364" s="9">
        <f>VLOOKUP($C364, Table3[#All], 9, 0)</f>
        <v>0</v>
      </c>
      <c r="Q364" s="10">
        <f t="shared" si="332"/>
        <v>3</v>
      </c>
      <c r="R364" s="11"/>
      <c r="S364" s="9">
        <f>VLOOKUP($C364, Table3[#All], 10, 0)</f>
        <v>0</v>
      </c>
      <c r="T364" s="9">
        <f>VLOOKUP($C364, Table3[#All], 11, 0)</f>
        <v>0.35560000000000003</v>
      </c>
      <c r="U364" s="9">
        <f>VLOOKUP($C364, Table3[#All], 12, 0)</f>
        <v>0.55559999999999998</v>
      </c>
      <c r="V364" s="9">
        <f>VLOOKUP($C364, Table3[#All], 13, 0)</f>
        <v>8.8900000000000007E-2</v>
      </c>
      <c r="W364" s="9">
        <f>VLOOKUP($C364, Table3[#All], 14, 0)</f>
        <v>0</v>
      </c>
      <c r="X364" s="10">
        <f t="shared" si="333"/>
        <v>3</v>
      </c>
      <c r="Y364" s="11"/>
      <c r="Z364" s="9">
        <f>VLOOKUP($C364, Table3[#All], 15, 0)</f>
        <v>0</v>
      </c>
      <c r="AA364" s="9">
        <f>VLOOKUP($C364, Table3[#All], 16, 0)</f>
        <v>0.44439999999999996</v>
      </c>
      <c r="AB364" s="9">
        <f>VLOOKUP($C364, Table3[#All], 17, 0)</f>
        <v>0.55559999999999998</v>
      </c>
      <c r="AC364" s="9">
        <f>VLOOKUP($C364, Table3[#All], 18, 0)</f>
        <v>0</v>
      </c>
      <c r="AD364" s="9">
        <f>VLOOKUP($C364, Table3[#All], 19, 0)</f>
        <v>0</v>
      </c>
      <c r="AE364" s="10">
        <f t="shared" si="303"/>
        <v>3</v>
      </c>
      <c r="AF364" s="11"/>
      <c r="AG364" s="9">
        <f>VLOOKUP($C364, Table3[#All], 20, 0)</f>
        <v>0.11109999999999999</v>
      </c>
      <c r="AH364" s="9">
        <f>VLOOKUP($C364, Table3[#All], 21, 0)</f>
        <v>0.4667</v>
      </c>
      <c r="AI364" s="9">
        <f>VLOOKUP($C364, Table3[#All], 22, 0)</f>
        <v>0.42219999999999996</v>
      </c>
      <c r="AJ364" s="9"/>
      <c r="AK364" s="9"/>
      <c r="AL364" s="10">
        <f t="shared" si="304"/>
        <v>3</v>
      </c>
      <c r="AM364" s="11"/>
      <c r="AN364" s="9">
        <f>VLOOKUP($C364, Table3[#All], 23, 0)</f>
        <v>1</v>
      </c>
      <c r="AO364" s="9">
        <f>VLOOKUP($C364, Table3[#All], 24, 0)</f>
        <v>0</v>
      </c>
      <c r="AP364" s="9">
        <f>VLOOKUP($C364, Table3[#All], 25, 0)</f>
        <v>0</v>
      </c>
      <c r="AQ364" s="9">
        <f>VLOOKUP($C364, Table3[#All], 26, 0)</f>
        <v>0</v>
      </c>
      <c r="AR364" s="9"/>
      <c r="AS364" s="12">
        <f t="shared" si="305"/>
        <v>1</v>
      </c>
      <c r="AT364" s="11"/>
      <c r="AU364" s="9">
        <f>VLOOKUP($C364, Table3[#All], 27, 0)</f>
        <v>0.71109999999999995</v>
      </c>
      <c r="AV364" s="9">
        <f>VLOOKUP($C364, Table3[#All], 28, 0)</f>
        <v>0.1333</v>
      </c>
      <c r="AW364" s="9">
        <f>VLOOKUP($C364, Table3[#All], 29, 0)</f>
        <v>0.15560000000000002</v>
      </c>
      <c r="AX364" s="9"/>
      <c r="AY364" s="9"/>
      <c r="AZ364" s="10">
        <f t="shared" si="334"/>
        <v>2</v>
      </c>
      <c r="BA364" s="11"/>
      <c r="BB364" s="9">
        <f>VLOOKUP($C364, Table3[#All], 30, 0)</f>
        <v>0.1333</v>
      </c>
      <c r="BC364" s="9">
        <f>VLOOKUP($C364, Table3[#All], 31, 0)</f>
        <v>0.8</v>
      </c>
      <c r="BD364" s="9">
        <f>VLOOKUP($C364, Table3[#All], 32, 0)</f>
        <v>6.6699999999999995E-2</v>
      </c>
      <c r="BE364" s="9">
        <f>VLOOKUP($C364, Table3[#All], 33, 0)</f>
        <v>0</v>
      </c>
      <c r="BF364" s="9"/>
      <c r="BG364" s="10">
        <f t="shared" si="335"/>
        <v>2</v>
      </c>
      <c r="BH364" s="81"/>
      <c r="BI364" s="9">
        <f>VLOOKUP($C364, Table3[#All], 34, 0)</f>
        <v>0</v>
      </c>
      <c r="BJ364" s="9">
        <f>VLOOKUP($C364, Table3[#All], 35, 0)</f>
        <v>0</v>
      </c>
      <c r="BK364" s="9">
        <f>VLOOKUP($C364, Table3[#All], 36, 0)</f>
        <v>0</v>
      </c>
      <c r="BL364" s="9">
        <f>VLOOKUP($C364, Table3[#All], 37, 0)</f>
        <v>1</v>
      </c>
      <c r="BM364" s="9">
        <f>VLOOKUP($C364, Table3[#All], 38, 0)</f>
        <v>0</v>
      </c>
      <c r="BN364" s="10">
        <f t="shared" si="336"/>
        <v>4</v>
      </c>
      <c r="BO364" s="11"/>
      <c r="BP364" s="9">
        <f>VLOOKUP($C364, Table3[#All], 39, 0)</f>
        <v>0.4</v>
      </c>
      <c r="BQ364" s="9">
        <f>VLOOKUP($C364, Table3[#All], 40, 0)</f>
        <v>0.33329999999999999</v>
      </c>
      <c r="BR364" s="9">
        <f>VLOOKUP($C364, Table3[#All], 41, 0)</f>
        <v>4.4400000000000002E-2</v>
      </c>
      <c r="BS364" s="9">
        <f>VLOOKUP($C364, Table3[#All], 42, 0)</f>
        <v>0.22219999999999998</v>
      </c>
      <c r="BT364" s="9"/>
      <c r="BU364" s="10">
        <f t="shared" si="306"/>
        <v>3</v>
      </c>
      <c r="BV364" s="11"/>
      <c r="BW364" s="9">
        <f>VLOOKUP($C364, Table3[#All], 43, 0)</f>
        <v>0.11109999999999999</v>
      </c>
      <c r="BX364" s="9">
        <f>VLOOKUP($C364, Table3[#All], 44, 0)</f>
        <v>0.88890000000000002</v>
      </c>
      <c r="BY364" s="9">
        <f>VLOOKUP($C364, Table3[#All], 45, 0)</f>
        <v>0</v>
      </c>
      <c r="BZ364" s="9"/>
      <c r="CA364" s="9"/>
      <c r="CB364" s="10">
        <f t="shared" si="307"/>
        <v>2</v>
      </c>
      <c r="CC364" s="81"/>
      <c r="CD364" s="9">
        <f>VLOOKUP($C364, Table3[#All], 46, 0)</f>
        <v>0.86670000000000003</v>
      </c>
      <c r="CE364" s="9">
        <f>VLOOKUP($C364, Table3[#All], 47, 0)</f>
        <v>0.1333</v>
      </c>
      <c r="CF364" s="9">
        <f>VLOOKUP($C364, Table3[#All], 48, 0)</f>
        <v>0</v>
      </c>
      <c r="CG364" s="9">
        <f>VLOOKUP($C364, Table3[#All], 49, 0)</f>
        <v>0</v>
      </c>
      <c r="CH364" s="9">
        <f>VLOOKUP($C364, Table3[#All], 50, 0)</f>
        <v>0</v>
      </c>
      <c r="CI364" s="12">
        <f t="shared" si="308"/>
        <v>1</v>
      </c>
      <c r="CJ364" s="13"/>
      <c r="CK364" s="9">
        <f>VLOOKUP($C364, Table3[#All], 51, 0)</f>
        <v>0.2</v>
      </c>
      <c r="CL364" s="9">
        <f>VLOOKUP($C364, Table3[#All], 52, 0)</f>
        <v>0.77780000000000005</v>
      </c>
      <c r="CM364" s="9">
        <f>VLOOKUP($C364, Table3[#All], 53, 0)</f>
        <v>2.2200000000000001E-2</v>
      </c>
      <c r="CN364" s="9">
        <f>VLOOKUP($C364, Table3[#All], 54, 0)</f>
        <v>0</v>
      </c>
      <c r="CO364" s="9"/>
      <c r="CP364" s="10">
        <f t="shared" si="309"/>
        <v>2</v>
      </c>
      <c r="CQ364" s="11"/>
      <c r="CR364" s="9">
        <f>VLOOKUP($C364, Table3[#All], 55, 0)</f>
        <v>6.6699999999999995E-2</v>
      </c>
      <c r="CS364" s="9">
        <f>VLOOKUP($C364, Table3[#All], 56, 0)</f>
        <v>0.22219999999999998</v>
      </c>
      <c r="CT364" s="9">
        <f>VLOOKUP($C364, Table3[#All], 57, 0)</f>
        <v>0.26669999999999999</v>
      </c>
      <c r="CU364" s="9">
        <f>VLOOKUP($C364, Table3[#All], 58, 0)</f>
        <v>0.33329999999999999</v>
      </c>
      <c r="CV364" s="9">
        <f>VLOOKUP($C364, Table3[#All], 59, 0)</f>
        <v>0.11109999999999999</v>
      </c>
      <c r="CW364" s="14">
        <f t="shared" si="310"/>
        <v>4</v>
      </c>
      <c r="CX364" s="81"/>
      <c r="CY364" s="9">
        <f>VLOOKUP($C364, Table3[#All], 60, 0)</f>
        <v>0</v>
      </c>
      <c r="CZ364" s="9">
        <f>VLOOKUP($C364, Table3[#All], 61, 0)</f>
        <v>0.5333</v>
      </c>
      <c r="DA364" s="9">
        <f>VLOOKUP($C364, Table3[#All], 62, 0)</f>
        <v>0.4667</v>
      </c>
      <c r="DB364" s="9">
        <f>VLOOKUP($C364, Table3[#All], 63, 0)</f>
        <v>0</v>
      </c>
      <c r="DC364" s="9">
        <f>VLOOKUP($C364, Table3[#All], 64, 0)</f>
        <v>0</v>
      </c>
      <c r="DD364" s="10">
        <f t="shared" si="311"/>
        <v>3</v>
      </c>
      <c r="DE364" s="11"/>
      <c r="DF364" s="9">
        <f>VLOOKUP($C364, Table3[#All], 65, 0)</f>
        <v>0.2</v>
      </c>
      <c r="DG364" s="9"/>
      <c r="DH364" s="9">
        <f>VLOOKUP($C364, Table3[#All], 66, 0)</f>
        <v>0.71109999999999995</v>
      </c>
      <c r="DI364" s="9"/>
      <c r="DJ364" s="9">
        <f>VLOOKUP($C364, Table3[#All], 67, 0)</f>
        <v>8.8900000000000007E-2</v>
      </c>
      <c r="DK364" s="14">
        <f t="shared" si="312"/>
        <v>3</v>
      </c>
      <c r="DL364" s="11"/>
      <c r="DM364" s="9">
        <f>VLOOKUP($C364, Table3[#All], 68, 0)</f>
        <v>0.93330000000000002</v>
      </c>
      <c r="DN364" s="9"/>
      <c r="DO364" s="9">
        <f>VLOOKUP($C364, Table3[#All], 69, 0)</f>
        <v>6.6699999999999995E-2</v>
      </c>
      <c r="DP364" s="9">
        <f>VLOOKUP($C364, Table3[#All], 70, 0)</f>
        <v>0</v>
      </c>
      <c r="DQ364" s="9"/>
      <c r="DR364" s="14">
        <f t="shared" si="313"/>
        <v>1</v>
      </c>
      <c r="DS364" s="11"/>
      <c r="DT364" s="9">
        <f>VLOOKUP($C364, Table3[#All], 71, 0)</f>
        <v>0</v>
      </c>
      <c r="DU364" s="9">
        <f>VLOOKUP($C364, Table3[#All], 72, 0)</f>
        <v>8.8900000000000007E-2</v>
      </c>
      <c r="DV364" s="9">
        <f>VLOOKUP($C364, Table3[#All], 73, 0)</f>
        <v>0.11109999999999999</v>
      </c>
      <c r="DW364" s="9">
        <f>VLOOKUP($C364, Table3[#All], 74, 0)</f>
        <v>0.6</v>
      </c>
      <c r="DX364" s="9">
        <f>VLOOKUP($C364, Table3[#All], 75, 0)</f>
        <v>0.2</v>
      </c>
      <c r="DY364" s="12">
        <f t="shared" si="302"/>
        <v>4</v>
      </c>
      <c r="DZ364" s="11"/>
      <c r="EA364" s="9">
        <f>VLOOKUP($C364, Table3[#All], 76, 0)</f>
        <v>1</v>
      </c>
      <c r="EB364" s="9">
        <f>VLOOKUP($C364, Table3[#All], 77, 0)</f>
        <v>0</v>
      </c>
      <c r="EC364" s="9">
        <f>VLOOKUP($C364, Table3[#All], 78, 0)</f>
        <v>0</v>
      </c>
      <c r="ED364" s="9">
        <f>VLOOKUP($C364, Table3[#All], 79, 0)</f>
        <v>0</v>
      </c>
      <c r="EE364" s="9">
        <f>VLOOKUP($C364, Table3[#All], 80, 0)</f>
        <v>0</v>
      </c>
      <c r="EF364" s="10">
        <f t="shared" si="314"/>
        <v>1</v>
      </c>
      <c r="EG364" s="9"/>
      <c r="EH364" s="9">
        <f>VLOOKUP($C364, Table3[#All], 81, 0)</f>
        <v>1</v>
      </c>
      <c r="EI364" s="9">
        <f>VLOOKUP($C364, Table3[#All], 82, 0)</f>
        <v>0</v>
      </c>
      <c r="EJ364" s="9">
        <f>VLOOKUP($C364, Table3[#All], 83, 0)</f>
        <v>0</v>
      </c>
      <c r="EK364" s="9">
        <f>VLOOKUP($C364, Table3[#All], 84, 0)</f>
        <v>0</v>
      </c>
      <c r="EL364" s="9">
        <f>VLOOKUP($C364, Table3[#All], 85, 0)</f>
        <v>0</v>
      </c>
      <c r="EM364" s="14">
        <f t="shared" si="315"/>
        <v>1</v>
      </c>
      <c r="EN364" s="11"/>
      <c r="EO364" s="9">
        <f>VLOOKUP($C364, Table3[#All], 86, 0)</f>
        <v>0.31109999999999999</v>
      </c>
      <c r="EP364" s="9"/>
      <c r="EQ364" s="9">
        <f>VLOOKUP($C364, Table3[#All], 87, 0)</f>
        <v>0.68889999999999996</v>
      </c>
      <c r="ER364" s="9"/>
      <c r="ES364" s="9"/>
      <c r="ET364" s="14">
        <f t="shared" si="316"/>
        <v>3</v>
      </c>
      <c r="EU364" s="11"/>
      <c r="EV364" s="9">
        <f>VLOOKUP($C364, Table3[#All], 88, 0)</f>
        <v>1</v>
      </c>
      <c r="EW364" s="9">
        <f>VLOOKUP($C364, Table3[#All], 89, 0)</f>
        <v>0</v>
      </c>
      <c r="EX364" s="9">
        <f>VLOOKUP($C364, Table3[#All], 90, 0)</f>
        <v>0</v>
      </c>
      <c r="EY364" s="9">
        <f>VLOOKUP($C364, Table3[#All], 91, 0)</f>
        <v>0</v>
      </c>
      <c r="EZ364" s="9">
        <f>VLOOKUP($C364, Table3[#All], 92, 0)</f>
        <v>0</v>
      </c>
      <c r="FA364" s="12">
        <f t="shared" si="317"/>
        <v>1</v>
      </c>
      <c r="FB364" s="11"/>
      <c r="FC364" s="9">
        <f>VLOOKUP($C364, Table3[#All], 93, 0)</f>
        <v>0</v>
      </c>
      <c r="FD364" s="9">
        <f>VLOOKUP($C364, Table3[#All], 94, 0)</f>
        <v>0.35560000000000003</v>
      </c>
      <c r="FE364" s="9">
        <f>VLOOKUP($C364, Table3[#All], 95, 0)</f>
        <v>0.64439999999999997</v>
      </c>
      <c r="FF364" s="9">
        <f>VLOOKUP($C364, Table3[#All], 96, 0)</f>
        <v>0</v>
      </c>
      <c r="FG364" s="9"/>
      <c r="FH364" s="10">
        <f t="shared" si="318"/>
        <v>3</v>
      </c>
      <c r="FI364" s="11"/>
      <c r="FJ364" s="9">
        <f>VLOOKUP($C364, Table3[#All], 97, 0)</f>
        <v>0</v>
      </c>
      <c r="FK364" s="9">
        <f>VLOOKUP($C364, Table3[#All], 98, 0)</f>
        <v>0</v>
      </c>
      <c r="FL364" s="9">
        <f>VLOOKUP($C364, Table3[#All], 99, 0)</f>
        <v>0</v>
      </c>
      <c r="FM364" s="9">
        <f>VLOOKUP($C364, Table3[#All], 100, 0)</f>
        <v>0</v>
      </c>
      <c r="FN364" s="9">
        <f>VLOOKUP($C364, Table3[#All], 101, 0)</f>
        <v>1</v>
      </c>
      <c r="FO364" s="14">
        <f t="shared" si="319"/>
        <v>5</v>
      </c>
      <c r="FP364" s="11"/>
      <c r="FQ364" s="9">
        <f>VLOOKUP($C364, Table3[#All], 102, 0)</f>
        <v>0.26669999999999999</v>
      </c>
      <c r="FR364" s="9">
        <f>VLOOKUP($C364, Table3[#All], 103, 0)</f>
        <v>0.68889999999999996</v>
      </c>
      <c r="FS364" s="9">
        <f>VLOOKUP($C364, Table3[#All], 104, 0)</f>
        <v>4.4400000000000002E-2</v>
      </c>
      <c r="FT364" s="9">
        <f>VLOOKUP($C364, Table3[#All], 105, 0)</f>
        <v>0</v>
      </c>
      <c r="FU364" s="9">
        <v>0</v>
      </c>
      <c r="FV364" s="10">
        <f t="shared" si="320"/>
        <v>2</v>
      </c>
      <c r="FW364" s="11"/>
      <c r="FX364" s="9">
        <f>VLOOKUP($C364, Table3[#All], 106, 0)</f>
        <v>0.62219999999999998</v>
      </c>
      <c r="FY364" s="9"/>
      <c r="FZ364" s="9">
        <f>VLOOKUP($C364, Table3[#All], 107, 0)</f>
        <v>0.33329999999999999</v>
      </c>
      <c r="GA364" s="9">
        <f>VLOOKUP($C364, Table3[#All], 108, 0)</f>
        <v>4.4400000000000002E-2</v>
      </c>
      <c r="GB364" s="9"/>
      <c r="GC364" s="10">
        <f t="shared" si="337"/>
        <v>3</v>
      </c>
      <c r="GD364" s="81"/>
      <c r="GE364" s="9">
        <f>VLOOKUP($C364, Table3[#All], 109, 0)</f>
        <v>0</v>
      </c>
      <c r="GF364" s="9">
        <f>VLOOKUP($C364, Table3[#All], 110, 0)</f>
        <v>0.52270000000000005</v>
      </c>
      <c r="GG364" s="9">
        <f>VLOOKUP($C364, Table3[#All], 111, 0)</f>
        <v>0.47729999999999995</v>
      </c>
      <c r="GH364" s="9"/>
      <c r="GI364" s="9">
        <f>VLOOKUP($C364, Table3[#All], 112, 0)</f>
        <v>0</v>
      </c>
      <c r="GJ364" s="12">
        <f t="shared" si="321"/>
        <v>3</v>
      </c>
      <c r="GK364" s="11"/>
      <c r="GL364" s="9">
        <f>VLOOKUP($C364, Table3[#All], 113, 0)</f>
        <v>0</v>
      </c>
      <c r="GM364" s="9">
        <f>VLOOKUP($C364, Table3[#All], 114, 0)</f>
        <v>0.15560000000000002</v>
      </c>
      <c r="GN364" s="9">
        <f>VLOOKUP($C364, Table3[#All], 115, 0)</f>
        <v>8.8900000000000007E-2</v>
      </c>
      <c r="GO364" s="9">
        <f>VLOOKUP($C364, Table3[#All], 116, 0)</f>
        <v>0.75560000000000005</v>
      </c>
      <c r="GP364" s="9"/>
      <c r="GQ364" s="10">
        <f t="shared" si="322"/>
        <v>4</v>
      </c>
      <c r="GR364" s="11"/>
      <c r="GS364" s="9">
        <f>VLOOKUP($C364, Table2[#All], 3, 0)</f>
        <v>0</v>
      </c>
      <c r="GT364" s="9">
        <f>VLOOKUP($C364, Table2[#All], 4, 0)</f>
        <v>0</v>
      </c>
      <c r="GU364" s="9">
        <f>VLOOKUP($C364, Table2[#All], 5, 0)</f>
        <v>0</v>
      </c>
      <c r="GV364" s="9">
        <f>VLOOKUP($C364, Table2[#All], 6, 0)</f>
        <v>1</v>
      </c>
      <c r="GW364" s="9">
        <f>VLOOKUP($C364, Table2[#All], 7, 0)</f>
        <v>0</v>
      </c>
      <c r="GX364" s="10">
        <f t="shared" si="323"/>
        <v>4</v>
      </c>
      <c r="GY364" s="11"/>
      <c r="GZ364" s="9">
        <v>0</v>
      </c>
      <c r="HA364" s="9">
        <v>1</v>
      </c>
      <c r="HB364" s="9">
        <v>0</v>
      </c>
      <c r="HC364" s="9">
        <v>0</v>
      </c>
      <c r="HD364" s="9"/>
      <c r="HE364" s="10">
        <f t="shared" si="324"/>
        <v>2</v>
      </c>
      <c r="HF364" s="11"/>
      <c r="HG364" s="9">
        <f>VLOOKUP($C364, Table5[#All], 2, 0)</f>
        <v>0</v>
      </c>
      <c r="HH364" s="9">
        <f>VLOOKUP($C364, Table5[#All], 3, 0)</f>
        <v>0</v>
      </c>
      <c r="HI364" s="9">
        <f>VLOOKUP($C364, Table5[#All], 4, 0)</f>
        <v>0</v>
      </c>
      <c r="HJ364" s="9">
        <f>VLOOKUP($C364, Table5[#All], 5, 0)</f>
        <v>0</v>
      </c>
      <c r="HK364" s="9">
        <f>VLOOKUP($C364, Table5[#All], 6, 0)</f>
        <v>1</v>
      </c>
      <c r="HL364" s="10">
        <f t="shared" si="325"/>
        <v>5</v>
      </c>
      <c r="HM364" s="11"/>
      <c r="HN364" s="9">
        <f>VLOOKUP($C364, Table5[#All], 7, 0)</f>
        <v>0</v>
      </c>
      <c r="HO364" s="9">
        <f>VLOOKUP($C364, Table5[#All], 8, 0)</f>
        <v>0</v>
      </c>
      <c r="HP364" s="9">
        <f>VLOOKUP($C364, Table5[#All], 9, 0)</f>
        <v>0</v>
      </c>
      <c r="HQ364" s="9">
        <f>VLOOKUP($C364, Table5[#All], 10, 0)</f>
        <v>1</v>
      </c>
      <c r="HR364" s="9">
        <f>VLOOKUP($C364, Table5[#All], 11, 0)</f>
        <v>0</v>
      </c>
      <c r="HS364" s="10">
        <f t="shared" si="326"/>
        <v>4</v>
      </c>
      <c r="HT364" s="11"/>
      <c r="HU364" s="9">
        <f>VLOOKUP($C364, Table5[#All], 12, 0)</f>
        <v>1</v>
      </c>
      <c r="HV364" s="9">
        <f>VLOOKUP($C364, Table5[#All], 13, 0)</f>
        <v>0</v>
      </c>
      <c r="HW364" s="9">
        <f>VLOOKUP($C364, Table5[#All], 14, 0)</f>
        <v>0</v>
      </c>
      <c r="HX364" s="9">
        <f>VLOOKUP($C364, Table5[#All], 15, 0)</f>
        <v>0</v>
      </c>
      <c r="HY364" s="9">
        <f>VLOOKUP($C364, Table5[#All], 16, 0)</f>
        <v>0</v>
      </c>
      <c r="HZ364" s="10">
        <f t="shared" si="327"/>
        <v>1</v>
      </c>
      <c r="IA364" s="11"/>
      <c r="IB364" s="9">
        <f>VLOOKUP($C364, Table5[#All], 17, 0)</f>
        <v>0</v>
      </c>
      <c r="IC364" s="9">
        <f>VLOOKUP($C364, Table5[#All], 18, 0)</f>
        <v>1</v>
      </c>
      <c r="ID364" s="9">
        <f>VLOOKUP($C364, Table5[#All], 19, 0)</f>
        <v>0</v>
      </c>
      <c r="IE364" s="9">
        <f>VLOOKUP($C364, Table5[#All], 20, 0)</f>
        <v>0</v>
      </c>
      <c r="IF364" s="9">
        <f>VLOOKUP($C364, Table5[#All], 21, 0)</f>
        <v>0</v>
      </c>
      <c r="IG364" s="10">
        <f t="shared" si="328"/>
        <v>2</v>
      </c>
      <c r="IH364" s="11"/>
      <c r="II364" s="9">
        <f>VLOOKUP($C364, Table5[#All], 22, 0)</f>
        <v>1</v>
      </c>
      <c r="IJ364" s="9">
        <f>VLOOKUP($C364, Table5[#All], 23, 0)</f>
        <v>0</v>
      </c>
      <c r="IK364" s="9">
        <f>VLOOKUP($C364, Table5[#All], 24, 0)</f>
        <v>0</v>
      </c>
      <c r="IL364" s="9">
        <f>VLOOKUP($C364, Table5[#All], 25, 0)</f>
        <v>0</v>
      </c>
      <c r="IM364" s="9">
        <f>VLOOKUP($C364, Table5[#All], 26, 0)</f>
        <v>0</v>
      </c>
      <c r="IN364" s="10">
        <f t="shared" si="329"/>
        <v>1</v>
      </c>
      <c r="IO364" s="11"/>
      <c r="IP364" s="9">
        <v>1</v>
      </c>
      <c r="IQ364" s="9">
        <v>0</v>
      </c>
      <c r="IR364" s="9">
        <v>0</v>
      </c>
      <c r="IS364" s="9">
        <v>0</v>
      </c>
      <c r="IT364" s="9">
        <v>0</v>
      </c>
      <c r="IU364" s="10">
        <f t="shared" si="330"/>
        <v>1</v>
      </c>
      <c r="IV364" s="82"/>
    </row>
    <row r="365" spans="1:256" ht="16.3" thickTop="1" thickBot="1" x14ac:dyDescent="0.35">
      <c r="A365" s="16" t="s">
        <v>860</v>
      </c>
      <c r="B365" s="16" t="s">
        <v>881</v>
      </c>
      <c r="C365" s="16" t="s">
        <v>882</v>
      </c>
      <c r="D365" s="11"/>
      <c r="E365" s="9">
        <f>VLOOKUP($C365, Table3[#All], 2, 0)</f>
        <v>0</v>
      </c>
      <c r="F365" s="9"/>
      <c r="G365" s="9">
        <f>VLOOKUP($C365, Table3[#All], 3, 0)</f>
        <v>0</v>
      </c>
      <c r="H365" s="9">
        <f>VLOOKUP($C365, Table3[#All], 4, 0)</f>
        <v>0</v>
      </c>
      <c r="I365" s="9">
        <f>VLOOKUP($C365, Table3[#All], 5, 0)</f>
        <v>1</v>
      </c>
      <c r="J365" s="10">
        <f t="shared" si="331"/>
        <v>5</v>
      </c>
      <c r="K365" s="11"/>
      <c r="L365" s="9">
        <f>VLOOKUP($C365, Table3[#All], 6, 0)</f>
        <v>0</v>
      </c>
      <c r="M365" s="9"/>
      <c r="N365" s="9">
        <f>VLOOKUP($C365, Table3[#All], 7, 0)</f>
        <v>0</v>
      </c>
      <c r="O365" s="9">
        <f>VLOOKUP($C365, Table3[#All], 8, 0)</f>
        <v>1</v>
      </c>
      <c r="P365" s="9">
        <f>VLOOKUP($C365, Table3[#All], 9, 0)</f>
        <v>0</v>
      </c>
      <c r="Q365" s="10">
        <f t="shared" si="332"/>
        <v>4</v>
      </c>
      <c r="R365" s="11"/>
      <c r="S365" s="9">
        <f>VLOOKUP($C365, Table3[#All], 10, 0)</f>
        <v>0</v>
      </c>
      <c r="T365" s="9">
        <f>VLOOKUP($C365, Table3[#All], 11, 0)</f>
        <v>1</v>
      </c>
      <c r="U365" s="9">
        <f>VLOOKUP($C365, Table3[#All], 12, 0)</f>
        <v>0</v>
      </c>
      <c r="V365" s="9">
        <f>VLOOKUP($C365, Table3[#All], 13, 0)</f>
        <v>0</v>
      </c>
      <c r="W365" s="9">
        <f>VLOOKUP($C365, Table3[#All], 14, 0)</f>
        <v>0</v>
      </c>
      <c r="X365" s="10">
        <f t="shared" si="333"/>
        <v>2</v>
      </c>
      <c r="Y365" s="11"/>
      <c r="Z365" s="9">
        <f>VLOOKUP($C365, Table3[#All], 15, 0)</f>
        <v>0</v>
      </c>
      <c r="AA365" s="9">
        <f>VLOOKUP($C365, Table3[#All], 16, 0)</f>
        <v>1</v>
      </c>
      <c r="AB365" s="9">
        <f>VLOOKUP($C365, Table3[#All], 17, 0)</f>
        <v>0</v>
      </c>
      <c r="AC365" s="9">
        <f>VLOOKUP($C365, Table3[#All], 18, 0)</f>
        <v>0</v>
      </c>
      <c r="AD365" s="9">
        <f>VLOOKUP($C365, Table3[#All], 19, 0)</f>
        <v>0</v>
      </c>
      <c r="AE365" s="10">
        <f t="shared" si="303"/>
        <v>2</v>
      </c>
      <c r="AF365" s="11"/>
      <c r="AG365" s="9">
        <f>VLOOKUP($C365, Table3[#All], 20, 0)</f>
        <v>0</v>
      </c>
      <c r="AH365" s="9">
        <f>VLOOKUP($C365, Table3[#All], 21, 0)</f>
        <v>1</v>
      </c>
      <c r="AI365" s="9">
        <f>VLOOKUP($C365, Table3[#All], 22, 0)</f>
        <v>0</v>
      </c>
      <c r="AJ365" s="9"/>
      <c r="AK365" s="9"/>
      <c r="AL365" s="10">
        <f t="shared" si="304"/>
        <v>2</v>
      </c>
      <c r="AM365" s="11"/>
      <c r="AN365" s="9">
        <f>VLOOKUP($C365, Table3[#All], 23, 0)</f>
        <v>1</v>
      </c>
      <c r="AO365" s="9">
        <f>VLOOKUP($C365, Table3[#All], 24, 0)</f>
        <v>0</v>
      </c>
      <c r="AP365" s="9">
        <f>VLOOKUP($C365, Table3[#All], 25, 0)</f>
        <v>0</v>
      </c>
      <c r="AQ365" s="9">
        <f>VLOOKUP($C365, Table3[#All], 26, 0)</f>
        <v>0</v>
      </c>
      <c r="AR365" s="9"/>
      <c r="AS365" s="12">
        <f t="shared" si="305"/>
        <v>1</v>
      </c>
      <c r="AT365" s="11"/>
      <c r="AU365" s="9">
        <f>VLOOKUP($C365, Table3[#All], 27, 0)</f>
        <v>0.5</v>
      </c>
      <c r="AV365" s="9">
        <f>VLOOKUP($C365, Table3[#All], 28, 0)</f>
        <v>0</v>
      </c>
      <c r="AW365" s="9">
        <f>VLOOKUP($C365, Table3[#All], 29, 0)</f>
        <v>0.5</v>
      </c>
      <c r="AX365" s="9"/>
      <c r="AY365" s="9"/>
      <c r="AZ365" s="10">
        <f t="shared" si="334"/>
        <v>3</v>
      </c>
      <c r="BA365" s="11"/>
      <c r="BB365" s="9">
        <f>VLOOKUP($C365, Table3[#All], 30, 0)</f>
        <v>5.5599999999999997E-2</v>
      </c>
      <c r="BC365" s="9">
        <f>VLOOKUP($C365, Table3[#All], 31, 0)</f>
        <v>0.94440000000000002</v>
      </c>
      <c r="BD365" s="9">
        <f>VLOOKUP($C365, Table3[#All], 32, 0)</f>
        <v>0</v>
      </c>
      <c r="BE365" s="9">
        <f>VLOOKUP($C365, Table3[#All], 33, 0)</f>
        <v>0</v>
      </c>
      <c r="BF365" s="9"/>
      <c r="BG365" s="10">
        <f t="shared" si="335"/>
        <v>2</v>
      </c>
      <c r="BH365" s="81"/>
      <c r="BI365" s="9">
        <f>VLOOKUP($C365, Table3[#All], 34, 0)</f>
        <v>0</v>
      </c>
      <c r="BJ365" s="9">
        <f>VLOOKUP($C365, Table3[#All], 35, 0)</f>
        <v>0</v>
      </c>
      <c r="BK365" s="9">
        <f>VLOOKUP($C365, Table3[#All], 36, 0)</f>
        <v>0</v>
      </c>
      <c r="BL365" s="9">
        <f>VLOOKUP($C365, Table3[#All], 37, 0)</f>
        <v>0</v>
      </c>
      <c r="BM365" s="9">
        <f>VLOOKUP($C365, Table3[#All], 38, 0)</f>
        <v>0</v>
      </c>
      <c r="BN365" s="10" t="str">
        <f t="shared" si="336"/>
        <v>N/A</v>
      </c>
      <c r="BO365" s="11"/>
      <c r="BP365" s="9">
        <f>VLOOKUP($C365, Table3[#All], 39, 0)</f>
        <v>1</v>
      </c>
      <c r="BQ365" s="9">
        <f>VLOOKUP($C365, Table3[#All], 40, 0)</f>
        <v>0</v>
      </c>
      <c r="BR365" s="9">
        <f>VLOOKUP($C365, Table3[#All], 41, 0)</f>
        <v>0</v>
      </c>
      <c r="BS365" s="9">
        <f>VLOOKUP($C365, Table3[#All], 42, 0)</f>
        <v>0</v>
      </c>
      <c r="BT365" s="9"/>
      <c r="BU365" s="10">
        <f t="shared" si="306"/>
        <v>1</v>
      </c>
      <c r="BV365" s="11"/>
      <c r="BW365" s="9">
        <f>VLOOKUP($C365, Table3[#All], 43, 0)</f>
        <v>0</v>
      </c>
      <c r="BX365" s="9">
        <f>VLOOKUP($C365, Table3[#All], 44, 0)</f>
        <v>1</v>
      </c>
      <c r="BY365" s="9">
        <f>VLOOKUP($C365, Table3[#All], 45, 0)</f>
        <v>0</v>
      </c>
      <c r="BZ365" s="9"/>
      <c r="CA365" s="9"/>
      <c r="CB365" s="10">
        <f t="shared" si="307"/>
        <v>2</v>
      </c>
      <c r="CC365" s="81"/>
      <c r="CD365" s="9">
        <f>VLOOKUP($C365, Table3[#All], 46, 0)</f>
        <v>1</v>
      </c>
      <c r="CE365" s="9">
        <f>VLOOKUP($C365, Table3[#All], 47, 0)</f>
        <v>0</v>
      </c>
      <c r="CF365" s="9">
        <f>VLOOKUP($C365, Table3[#All], 48, 0)</f>
        <v>0</v>
      </c>
      <c r="CG365" s="9">
        <f>VLOOKUP($C365, Table3[#All], 49, 0)</f>
        <v>0</v>
      </c>
      <c r="CH365" s="9">
        <f>VLOOKUP($C365, Table3[#All], 50, 0)</f>
        <v>0</v>
      </c>
      <c r="CI365" s="12">
        <f t="shared" si="308"/>
        <v>1</v>
      </c>
      <c r="CJ365" s="13"/>
      <c r="CK365" s="9">
        <f>VLOOKUP($C365, Table3[#All], 51, 0)</f>
        <v>0</v>
      </c>
      <c r="CL365" s="9">
        <f>VLOOKUP($C365, Table3[#All], 52, 0)</f>
        <v>1</v>
      </c>
      <c r="CM365" s="9">
        <f>VLOOKUP($C365, Table3[#All], 53, 0)</f>
        <v>0</v>
      </c>
      <c r="CN365" s="9">
        <f>VLOOKUP($C365, Table3[#All], 54, 0)</f>
        <v>0</v>
      </c>
      <c r="CO365" s="9"/>
      <c r="CP365" s="10">
        <f t="shared" si="309"/>
        <v>2</v>
      </c>
      <c r="CQ365" s="11"/>
      <c r="CR365" s="9">
        <f>VLOOKUP($C365, Table3[#All], 55, 0)</f>
        <v>0</v>
      </c>
      <c r="CS365" s="9">
        <f>VLOOKUP($C365, Table3[#All], 56, 0)</f>
        <v>5.5599999999999997E-2</v>
      </c>
      <c r="CT365" s="9">
        <f>VLOOKUP($C365, Table3[#All], 57, 0)</f>
        <v>0.44439999999999996</v>
      </c>
      <c r="CU365" s="9">
        <f>VLOOKUP($C365, Table3[#All], 58, 0)</f>
        <v>0.5</v>
      </c>
      <c r="CV365" s="9">
        <f>VLOOKUP($C365, Table3[#All], 59, 0)</f>
        <v>0</v>
      </c>
      <c r="CW365" s="14">
        <f t="shared" si="310"/>
        <v>4</v>
      </c>
      <c r="CX365" s="81"/>
      <c r="CY365" s="9">
        <f>VLOOKUP($C365, Table3[#All], 60, 0)</f>
        <v>0</v>
      </c>
      <c r="CZ365" s="9">
        <f>VLOOKUP($C365, Table3[#All], 61, 0)</f>
        <v>0.94440000000000002</v>
      </c>
      <c r="DA365" s="9">
        <f>VLOOKUP($C365, Table3[#All], 62, 0)</f>
        <v>5.5599999999999997E-2</v>
      </c>
      <c r="DB365" s="9">
        <f>VLOOKUP($C365, Table3[#All], 63, 0)</f>
        <v>0</v>
      </c>
      <c r="DC365" s="9">
        <f>VLOOKUP($C365, Table3[#All], 64, 0)</f>
        <v>0</v>
      </c>
      <c r="DD365" s="10">
        <f t="shared" si="311"/>
        <v>2</v>
      </c>
      <c r="DE365" s="11"/>
      <c r="DF365" s="9">
        <f>VLOOKUP($C365, Table3[#All], 65, 0)</f>
        <v>0</v>
      </c>
      <c r="DG365" s="9"/>
      <c r="DH365" s="9">
        <f>VLOOKUP($C365, Table3[#All], 66, 0)</f>
        <v>0</v>
      </c>
      <c r="DI365" s="9"/>
      <c r="DJ365" s="9">
        <f>VLOOKUP($C365, Table3[#All], 67, 0)</f>
        <v>1</v>
      </c>
      <c r="DK365" s="14">
        <f t="shared" si="312"/>
        <v>5</v>
      </c>
      <c r="DL365" s="11"/>
      <c r="DM365" s="9">
        <f>VLOOKUP($C365, Table3[#All], 68, 0)</f>
        <v>0.94440000000000002</v>
      </c>
      <c r="DN365" s="9"/>
      <c r="DO365" s="9">
        <f>VLOOKUP($C365, Table3[#All], 69, 0)</f>
        <v>5.5599999999999997E-2</v>
      </c>
      <c r="DP365" s="9">
        <f>VLOOKUP($C365, Table3[#All], 70, 0)</f>
        <v>0</v>
      </c>
      <c r="DQ365" s="9"/>
      <c r="DR365" s="14">
        <f t="shared" si="313"/>
        <v>1</v>
      </c>
      <c r="DS365" s="11"/>
      <c r="DT365" s="9">
        <f>VLOOKUP($C365, Table3[#All], 71, 0)</f>
        <v>0</v>
      </c>
      <c r="DU365" s="9">
        <f>VLOOKUP($C365, Table3[#All], 72, 0)</f>
        <v>0</v>
      </c>
      <c r="DV365" s="9">
        <f>VLOOKUP($C365, Table3[#All], 73, 0)</f>
        <v>0</v>
      </c>
      <c r="DW365" s="9">
        <f>VLOOKUP($C365, Table3[#All], 74, 0)</f>
        <v>1</v>
      </c>
      <c r="DX365" s="9">
        <f>VLOOKUP($C365, Table3[#All], 75, 0)</f>
        <v>0</v>
      </c>
      <c r="DY365" s="12">
        <f t="shared" si="302"/>
        <v>4</v>
      </c>
      <c r="DZ365" s="11"/>
      <c r="EA365" s="9">
        <f>VLOOKUP($C365, Table3[#All], 76, 0)</f>
        <v>1</v>
      </c>
      <c r="EB365" s="9">
        <f>VLOOKUP($C365, Table3[#All], 77, 0)</f>
        <v>0</v>
      </c>
      <c r="EC365" s="9">
        <f>VLOOKUP($C365, Table3[#All], 78, 0)</f>
        <v>0</v>
      </c>
      <c r="ED365" s="9">
        <f>VLOOKUP($C365, Table3[#All], 79, 0)</f>
        <v>0</v>
      </c>
      <c r="EE365" s="9">
        <f>VLOOKUP($C365, Table3[#All], 80, 0)</f>
        <v>0</v>
      </c>
      <c r="EF365" s="10">
        <f t="shared" si="314"/>
        <v>1</v>
      </c>
      <c r="EG365" s="9"/>
      <c r="EH365" s="9">
        <f>VLOOKUP($C365, Table3[#All], 81, 0)</f>
        <v>1</v>
      </c>
      <c r="EI365" s="9">
        <f>VLOOKUP($C365, Table3[#All], 82, 0)</f>
        <v>0</v>
      </c>
      <c r="EJ365" s="9">
        <f>VLOOKUP($C365, Table3[#All], 83, 0)</f>
        <v>0</v>
      </c>
      <c r="EK365" s="9">
        <f>VLOOKUP($C365, Table3[#All], 84, 0)</f>
        <v>0</v>
      </c>
      <c r="EL365" s="9">
        <f>VLOOKUP($C365, Table3[#All], 85, 0)</f>
        <v>0</v>
      </c>
      <c r="EM365" s="14">
        <f t="shared" si="315"/>
        <v>1</v>
      </c>
      <c r="EN365" s="11"/>
      <c r="EO365" s="9">
        <f>VLOOKUP($C365, Table3[#All], 86, 0)</f>
        <v>0</v>
      </c>
      <c r="EP365" s="9"/>
      <c r="EQ365" s="9">
        <f>VLOOKUP($C365, Table3[#All], 87, 0)</f>
        <v>1</v>
      </c>
      <c r="ER365" s="9"/>
      <c r="ES365" s="9"/>
      <c r="ET365" s="14">
        <f t="shared" si="316"/>
        <v>3</v>
      </c>
      <c r="EU365" s="11"/>
      <c r="EV365" s="9">
        <f>VLOOKUP($C365, Table3[#All], 88, 0)</f>
        <v>1</v>
      </c>
      <c r="EW365" s="9">
        <f>VLOOKUP($C365, Table3[#All], 89, 0)</f>
        <v>0</v>
      </c>
      <c r="EX365" s="9">
        <f>VLOOKUP($C365, Table3[#All], 90, 0)</f>
        <v>0</v>
      </c>
      <c r="EY365" s="9">
        <f>VLOOKUP($C365, Table3[#All], 91, 0)</f>
        <v>0</v>
      </c>
      <c r="EZ365" s="9">
        <f>VLOOKUP($C365, Table3[#All], 92, 0)</f>
        <v>0</v>
      </c>
      <c r="FA365" s="12">
        <f t="shared" si="317"/>
        <v>1</v>
      </c>
      <c r="FB365" s="11"/>
      <c r="FC365" s="9">
        <f>VLOOKUP($C365, Table3[#All], 93, 0)</f>
        <v>0</v>
      </c>
      <c r="FD365" s="9">
        <f>VLOOKUP($C365, Table3[#All], 94, 0)</f>
        <v>0</v>
      </c>
      <c r="FE365" s="9">
        <f>VLOOKUP($C365, Table3[#All], 95, 0)</f>
        <v>1</v>
      </c>
      <c r="FF365" s="9">
        <f>VLOOKUP($C365, Table3[#All], 96, 0)</f>
        <v>0</v>
      </c>
      <c r="FG365" s="9"/>
      <c r="FH365" s="10">
        <f t="shared" si="318"/>
        <v>3</v>
      </c>
      <c r="FI365" s="11"/>
      <c r="FJ365" s="9">
        <f>VLOOKUP($C365, Table3[#All], 97, 0)</f>
        <v>0</v>
      </c>
      <c r="FK365" s="9">
        <f>VLOOKUP($C365, Table3[#All], 98, 0)</f>
        <v>0</v>
      </c>
      <c r="FL365" s="9">
        <f>VLOOKUP($C365, Table3[#All], 99, 0)</f>
        <v>0</v>
      </c>
      <c r="FM365" s="9">
        <f>VLOOKUP($C365, Table3[#All], 100, 0)</f>
        <v>0</v>
      </c>
      <c r="FN365" s="9">
        <f>VLOOKUP($C365, Table3[#All], 101, 0)</f>
        <v>1</v>
      </c>
      <c r="FO365" s="14">
        <f t="shared" si="319"/>
        <v>5</v>
      </c>
      <c r="FP365" s="11"/>
      <c r="FQ365" s="9">
        <f>VLOOKUP($C365, Table3[#All], 102, 0)</f>
        <v>0</v>
      </c>
      <c r="FR365" s="9">
        <f>VLOOKUP($C365, Table3[#All], 103, 0)</f>
        <v>1</v>
      </c>
      <c r="FS365" s="9">
        <f>VLOOKUP($C365, Table3[#All], 104, 0)</f>
        <v>0</v>
      </c>
      <c r="FT365" s="9">
        <f>VLOOKUP($C365, Table3[#All], 105, 0)</f>
        <v>0</v>
      </c>
      <c r="FU365" s="9">
        <v>0</v>
      </c>
      <c r="FV365" s="10">
        <f t="shared" si="320"/>
        <v>2</v>
      </c>
      <c r="FW365" s="11"/>
      <c r="FX365" s="9">
        <f>VLOOKUP($C365, Table3[#All], 106, 0)</f>
        <v>0</v>
      </c>
      <c r="FY365" s="9"/>
      <c r="FZ365" s="9">
        <f>VLOOKUP($C365, Table3[#All], 107, 0)</f>
        <v>0</v>
      </c>
      <c r="GA365" s="9">
        <f>VLOOKUP($C365, Table3[#All], 108, 0)</f>
        <v>1</v>
      </c>
      <c r="GB365" s="9"/>
      <c r="GC365" s="10">
        <f t="shared" si="337"/>
        <v>4</v>
      </c>
      <c r="GD365" s="81"/>
      <c r="GE365" s="9">
        <f>VLOOKUP($C365, Table3[#All], 109, 0)</f>
        <v>0</v>
      </c>
      <c r="GF365" s="9">
        <f>VLOOKUP($C365, Table3[#All], 110, 0)</f>
        <v>1</v>
      </c>
      <c r="GG365" s="9">
        <f>VLOOKUP($C365, Table3[#All], 111, 0)</f>
        <v>0</v>
      </c>
      <c r="GH365" s="9"/>
      <c r="GI365" s="9">
        <f>VLOOKUP($C365, Table3[#All], 112, 0)</f>
        <v>0</v>
      </c>
      <c r="GJ365" s="12">
        <f t="shared" si="321"/>
        <v>2</v>
      </c>
      <c r="GK365" s="11"/>
      <c r="GL365" s="9">
        <f>VLOOKUP($C365, Table3[#All], 113, 0)</f>
        <v>0</v>
      </c>
      <c r="GM365" s="9">
        <f>VLOOKUP($C365, Table3[#All], 114, 0)</f>
        <v>0.52939999999999998</v>
      </c>
      <c r="GN365" s="9">
        <f>VLOOKUP($C365, Table3[#All], 115, 0)</f>
        <v>0.47060000000000002</v>
      </c>
      <c r="GO365" s="9">
        <f>VLOOKUP($C365, Table3[#All], 116, 0)</f>
        <v>0</v>
      </c>
      <c r="GP365" s="9"/>
      <c r="GQ365" s="10">
        <f t="shared" si="322"/>
        <v>3</v>
      </c>
      <c r="GR365" s="11"/>
      <c r="GS365" s="9">
        <f>VLOOKUP($C365, Table2[#All], 3, 0)</f>
        <v>0</v>
      </c>
      <c r="GT365" s="9">
        <f>VLOOKUP($C365, Table2[#All], 4, 0)</f>
        <v>0</v>
      </c>
      <c r="GU365" s="9">
        <f>VLOOKUP($C365, Table2[#All], 5, 0)</f>
        <v>0</v>
      </c>
      <c r="GV365" s="9">
        <f>VLOOKUP($C365, Table2[#All], 6, 0)</f>
        <v>1</v>
      </c>
      <c r="GW365" s="9">
        <f>VLOOKUP($C365, Table2[#All], 7, 0)</f>
        <v>0</v>
      </c>
      <c r="GX365" s="10">
        <f t="shared" si="323"/>
        <v>4</v>
      </c>
      <c r="GY365" s="11"/>
      <c r="GZ365" s="9">
        <v>0</v>
      </c>
      <c r="HA365" s="9">
        <v>1</v>
      </c>
      <c r="HB365" s="9">
        <v>0</v>
      </c>
      <c r="HC365" s="9">
        <v>0</v>
      </c>
      <c r="HD365" s="9"/>
      <c r="HE365" s="10">
        <f t="shared" si="324"/>
        <v>2</v>
      </c>
      <c r="HF365" s="11"/>
      <c r="HG365" s="9">
        <f>VLOOKUP($C365, Table5[#All], 2, 0)</f>
        <v>0</v>
      </c>
      <c r="HH365" s="9">
        <f>VLOOKUP($C365, Table5[#All], 3, 0)</f>
        <v>0</v>
      </c>
      <c r="HI365" s="9">
        <f>VLOOKUP($C365, Table5[#All], 4, 0)</f>
        <v>0</v>
      </c>
      <c r="HJ365" s="9">
        <f>VLOOKUP($C365, Table5[#All], 5, 0)</f>
        <v>0</v>
      </c>
      <c r="HK365" s="9">
        <f>VLOOKUP($C365, Table5[#All], 6, 0)</f>
        <v>1</v>
      </c>
      <c r="HL365" s="10">
        <f t="shared" si="325"/>
        <v>5</v>
      </c>
      <c r="HM365" s="11"/>
      <c r="HN365" s="9">
        <f>VLOOKUP($C365, Table5[#All], 7, 0)</f>
        <v>0</v>
      </c>
      <c r="HO365" s="9">
        <f>VLOOKUP($C365, Table5[#All], 8, 0)</f>
        <v>0</v>
      </c>
      <c r="HP365" s="9">
        <f>VLOOKUP($C365, Table5[#All], 9, 0)</f>
        <v>0</v>
      </c>
      <c r="HQ365" s="9">
        <f>VLOOKUP($C365, Table5[#All], 10, 0)</f>
        <v>1</v>
      </c>
      <c r="HR365" s="9">
        <f>VLOOKUP($C365, Table5[#All], 11, 0)</f>
        <v>0</v>
      </c>
      <c r="HS365" s="10">
        <f t="shared" si="326"/>
        <v>4</v>
      </c>
      <c r="HT365" s="11"/>
      <c r="HU365" s="9">
        <f>VLOOKUP($C365, Table5[#All], 12, 0)</f>
        <v>1</v>
      </c>
      <c r="HV365" s="9">
        <f>VLOOKUP($C365, Table5[#All], 13, 0)</f>
        <v>0</v>
      </c>
      <c r="HW365" s="9">
        <f>VLOOKUP($C365, Table5[#All], 14, 0)</f>
        <v>0</v>
      </c>
      <c r="HX365" s="9">
        <f>VLOOKUP($C365, Table5[#All], 15, 0)</f>
        <v>0</v>
      </c>
      <c r="HY365" s="9">
        <f>VLOOKUP($C365, Table5[#All], 16, 0)</f>
        <v>0</v>
      </c>
      <c r="HZ365" s="10">
        <f t="shared" si="327"/>
        <v>1</v>
      </c>
      <c r="IA365" s="11"/>
      <c r="IB365" s="9">
        <f>VLOOKUP($C365, Table5[#All], 17, 0)</f>
        <v>0</v>
      </c>
      <c r="IC365" s="9">
        <f>VLOOKUP($C365, Table5[#All], 18, 0)</f>
        <v>1</v>
      </c>
      <c r="ID365" s="9">
        <f>VLOOKUP($C365, Table5[#All], 19, 0)</f>
        <v>0</v>
      </c>
      <c r="IE365" s="9">
        <f>VLOOKUP($C365, Table5[#All], 20, 0)</f>
        <v>0</v>
      </c>
      <c r="IF365" s="9">
        <f>VLOOKUP($C365, Table5[#All], 21, 0)</f>
        <v>0</v>
      </c>
      <c r="IG365" s="10">
        <f t="shared" si="328"/>
        <v>2</v>
      </c>
      <c r="IH365" s="11"/>
      <c r="II365" s="9">
        <f>VLOOKUP($C365, Table5[#All], 22, 0)</f>
        <v>1</v>
      </c>
      <c r="IJ365" s="9">
        <f>VLOOKUP($C365, Table5[#All], 23, 0)</f>
        <v>0</v>
      </c>
      <c r="IK365" s="9">
        <f>VLOOKUP($C365, Table5[#All], 24, 0)</f>
        <v>0</v>
      </c>
      <c r="IL365" s="9">
        <f>VLOOKUP($C365, Table5[#All], 25, 0)</f>
        <v>0</v>
      </c>
      <c r="IM365" s="9">
        <f>VLOOKUP($C365, Table5[#All], 26, 0)</f>
        <v>0</v>
      </c>
      <c r="IN365" s="10">
        <f t="shared" si="329"/>
        <v>1</v>
      </c>
      <c r="IO365" s="11"/>
      <c r="IP365" s="9">
        <v>1</v>
      </c>
      <c r="IQ365" s="9">
        <v>0</v>
      </c>
      <c r="IR365" s="9">
        <v>0</v>
      </c>
      <c r="IS365" s="9">
        <v>0</v>
      </c>
      <c r="IT365" s="9">
        <v>0</v>
      </c>
      <c r="IU365" s="10">
        <f t="shared" si="330"/>
        <v>1</v>
      </c>
      <c r="IV365" s="82"/>
    </row>
    <row r="366" spans="1:256" ht="16.3" thickTop="1" thickBot="1" x14ac:dyDescent="0.35">
      <c r="A366" s="16" t="s">
        <v>860</v>
      </c>
      <c r="B366" s="16" t="s">
        <v>883</v>
      </c>
      <c r="C366" s="16" t="s">
        <v>884</v>
      </c>
      <c r="D366" s="11"/>
      <c r="E366" s="9">
        <f>VLOOKUP($C366, Table3[#All], 2, 0)</f>
        <v>0</v>
      </c>
      <c r="F366" s="9"/>
      <c r="G366" s="9">
        <f>VLOOKUP($C366, Table3[#All], 3, 0)</f>
        <v>0</v>
      </c>
      <c r="H366" s="9">
        <f>VLOOKUP($C366, Table3[#All], 4, 0)</f>
        <v>0.3115</v>
      </c>
      <c r="I366" s="9">
        <f>VLOOKUP($C366, Table3[#All], 5, 0)</f>
        <v>0.68849999999999989</v>
      </c>
      <c r="J366" s="10">
        <f t="shared" si="331"/>
        <v>5</v>
      </c>
      <c r="K366" s="11"/>
      <c r="L366" s="9">
        <f>VLOOKUP($C366, Table3[#All], 6, 0)</f>
        <v>0</v>
      </c>
      <c r="M366" s="9"/>
      <c r="N366" s="9">
        <f>VLOOKUP($C366, Table3[#All], 7, 0)</f>
        <v>0</v>
      </c>
      <c r="O366" s="9">
        <f>VLOOKUP($C366, Table3[#All], 8, 0)</f>
        <v>1</v>
      </c>
      <c r="P366" s="9">
        <f>VLOOKUP($C366, Table3[#All], 9, 0)</f>
        <v>0</v>
      </c>
      <c r="Q366" s="10">
        <f t="shared" si="332"/>
        <v>4</v>
      </c>
      <c r="R366" s="11"/>
      <c r="S366" s="9">
        <f>VLOOKUP($C366, Table3[#All], 10, 0)</f>
        <v>0</v>
      </c>
      <c r="T366" s="9">
        <f>VLOOKUP($C366, Table3[#All], 11, 0)</f>
        <v>0</v>
      </c>
      <c r="U366" s="9">
        <f>VLOOKUP($C366, Table3[#All], 12, 0)</f>
        <v>0.50819999999999999</v>
      </c>
      <c r="V366" s="9">
        <f>VLOOKUP($C366, Table3[#All], 13, 0)</f>
        <v>0.49180000000000001</v>
      </c>
      <c r="W366" s="9">
        <f>VLOOKUP($C366, Table3[#All], 14, 0)</f>
        <v>0</v>
      </c>
      <c r="X366" s="10">
        <f t="shared" si="333"/>
        <v>4</v>
      </c>
      <c r="Y366" s="11"/>
      <c r="Z366" s="9">
        <f>VLOOKUP($C366, Table3[#All], 15, 0)</f>
        <v>0</v>
      </c>
      <c r="AA366" s="9">
        <f>VLOOKUP($C366, Table3[#All], 16, 0)</f>
        <v>6.5599999999999992E-2</v>
      </c>
      <c r="AB366" s="9">
        <f>VLOOKUP($C366, Table3[#All], 17, 0)</f>
        <v>0.91799999999999993</v>
      </c>
      <c r="AC366" s="9">
        <f>VLOOKUP($C366, Table3[#All], 18, 0)</f>
        <v>1.6399999999999998E-2</v>
      </c>
      <c r="AD366" s="9">
        <f>VLOOKUP($C366, Table3[#All], 19, 0)</f>
        <v>0</v>
      </c>
      <c r="AE366" s="10">
        <f t="shared" si="303"/>
        <v>3</v>
      </c>
      <c r="AF366" s="11"/>
      <c r="AG366" s="9">
        <f>VLOOKUP($C366, Table3[#All], 20, 0)</f>
        <v>0</v>
      </c>
      <c r="AH366" s="9">
        <f>VLOOKUP($C366, Table3[#All], 21, 0)</f>
        <v>0.21309999999999998</v>
      </c>
      <c r="AI366" s="9">
        <f>VLOOKUP($C366, Table3[#All], 22, 0)</f>
        <v>0.78689999999999993</v>
      </c>
      <c r="AJ366" s="9"/>
      <c r="AK366" s="9"/>
      <c r="AL366" s="10">
        <f t="shared" si="304"/>
        <v>3</v>
      </c>
      <c r="AM366" s="11"/>
      <c r="AN366" s="9">
        <f>VLOOKUP($C366, Table3[#All], 23, 0)</f>
        <v>1</v>
      </c>
      <c r="AO366" s="9">
        <f>VLOOKUP($C366, Table3[#All], 24, 0)</f>
        <v>0</v>
      </c>
      <c r="AP366" s="9">
        <f>VLOOKUP($C366, Table3[#All], 25, 0)</f>
        <v>0</v>
      </c>
      <c r="AQ366" s="9">
        <f>VLOOKUP($C366, Table3[#All], 26, 0)</f>
        <v>0</v>
      </c>
      <c r="AR366" s="9"/>
      <c r="AS366" s="12">
        <f t="shared" si="305"/>
        <v>1</v>
      </c>
      <c r="AT366" s="11"/>
      <c r="AU366" s="9">
        <f>VLOOKUP($C366, Table3[#All], 27, 0)</f>
        <v>0.39340000000000003</v>
      </c>
      <c r="AV366" s="9">
        <f>VLOOKUP($C366, Table3[#All], 28, 0)</f>
        <v>0.1148</v>
      </c>
      <c r="AW366" s="9">
        <f>VLOOKUP($C366, Table3[#All], 29, 0)</f>
        <v>0.49180000000000001</v>
      </c>
      <c r="AX366" s="9"/>
      <c r="AY366" s="9"/>
      <c r="AZ366" s="10">
        <f t="shared" si="334"/>
        <v>3</v>
      </c>
      <c r="BA366" s="11"/>
      <c r="BB366" s="9">
        <f>VLOOKUP($C366, Table3[#All], 30, 0)</f>
        <v>4.9200000000000001E-2</v>
      </c>
      <c r="BC366" s="9">
        <f>VLOOKUP($C366, Table3[#All], 31, 0)</f>
        <v>0.49180000000000001</v>
      </c>
      <c r="BD366" s="9">
        <f>VLOOKUP($C366, Table3[#All], 32, 0)</f>
        <v>0.45899999999999996</v>
      </c>
      <c r="BE366" s="9">
        <f>VLOOKUP($C366, Table3[#All], 33, 0)</f>
        <v>0</v>
      </c>
      <c r="BF366" s="9"/>
      <c r="BG366" s="10">
        <f t="shared" si="335"/>
        <v>3</v>
      </c>
      <c r="BH366" s="81"/>
      <c r="BI366" s="9">
        <f>VLOOKUP($C366, Table3[#All], 34, 0)</f>
        <v>0</v>
      </c>
      <c r="BJ366" s="9">
        <f>VLOOKUP($C366, Table3[#All], 35, 0)</f>
        <v>0</v>
      </c>
      <c r="BK366" s="9">
        <f>VLOOKUP($C366, Table3[#All], 36, 0)</f>
        <v>0</v>
      </c>
      <c r="BL366" s="9">
        <f>VLOOKUP($C366, Table3[#All], 37, 0)</f>
        <v>1</v>
      </c>
      <c r="BM366" s="9">
        <f>VLOOKUP($C366, Table3[#All], 38, 0)</f>
        <v>0</v>
      </c>
      <c r="BN366" s="10">
        <f t="shared" si="336"/>
        <v>4</v>
      </c>
      <c r="BO366" s="11"/>
      <c r="BP366" s="9">
        <f>VLOOKUP($C366, Table3[#All], 39, 0)</f>
        <v>0.85250000000000004</v>
      </c>
      <c r="BQ366" s="9">
        <f>VLOOKUP($C366, Table3[#All], 40, 0)</f>
        <v>0.1148</v>
      </c>
      <c r="BR366" s="9">
        <f>VLOOKUP($C366, Table3[#All], 41, 0)</f>
        <v>1.6399999999999998E-2</v>
      </c>
      <c r="BS366" s="9">
        <f>VLOOKUP($C366, Table3[#All], 42, 0)</f>
        <v>1.6399999999999998E-2</v>
      </c>
      <c r="BT366" s="9"/>
      <c r="BU366" s="10">
        <f t="shared" si="306"/>
        <v>1</v>
      </c>
      <c r="BV366" s="11"/>
      <c r="BW366" s="9">
        <f>VLOOKUP($C366, Table3[#All], 43, 0)</f>
        <v>0</v>
      </c>
      <c r="BX366" s="9">
        <f>VLOOKUP($C366, Table3[#All], 44, 0)</f>
        <v>1</v>
      </c>
      <c r="BY366" s="9">
        <f>VLOOKUP($C366, Table3[#All], 45, 0)</f>
        <v>0</v>
      </c>
      <c r="BZ366" s="9"/>
      <c r="CA366" s="9"/>
      <c r="CB366" s="10">
        <f t="shared" si="307"/>
        <v>2</v>
      </c>
      <c r="CC366" s="81"/>
      <c r="CD366" s="9">
        <f>VLOOKUP($C366, Table3[#All], 46, 0)</f>
        <v>1</v>
      </c>
      <c r="CE366" s="9">
        <f>VLOOKUP($C366, Table3[#All], 47, 0)</f>
        <v>0</v>
      </c>
      <c r="CF366" s="9">
        <f>VLOOKUP($C366, Table3[#All], 48, 0)</f>
        <v>0</v>
      </c>
      <c r="CG366" s="9">
        <f>VLOOKUP($C366, Table3[#All], 49, 0)</f>
        <v>0</v>
      </c>
      <c r="CH366" s="9">
        <f>VLOOKUP($C366, Table3[#All], 50, 0)</f>
        <v>0</v>
      </c>
      <c r="CI366" s="12">
        <f t="shared" si="308"/>
        <v>1</v>
      </c>
      <c r="CJ366" s="13"/>
      <c r="CK366" s="9">
        <f>VLOOKUP($C366, Table3[#All], 51, 0)</f>
        <v>0</v>
      </c>
      <c r="CL366" s="9">
        <f>VLOOKUP($C366, Table3[#All], 52, 0)</f>
        <v>0.93440000000000001</v>
      </c>
      <c r="CM366" s="9">
        <f>VLOOKUP($C366, Table3[#All], 53, 0)</f>
        <v>6.5599999999999992E-2</v>
      </c>
      <c r="CN366" s="9">
        <f>VLOOKUP($C366, Table3[#All], 54, 0)</f>
        <v>0</v>
      </c>
      <c r="CO366" s="9"/>
      <c r="CP366" s="10">
        <f t="shared" si="309"/>
        <v>2</v>
      </c>
      <c r="CQ366" s="11"/>
      <c r="CR366" s="9">
        <f>VLOOKUP($C366, Table3[#All], 55, 0)</f>
        <v>0</v>
      </c>
      <c r="CS366" s="9">
        <f>VLOOKUP($C366, Table3[#All], 56, 0)</f>
        <v>0</v>
      </c>
      <c r="CT366" s="9">
        <f>VLOOKUP($C366, Table3[#All], 57, 0)</f>
        <v>9.8400000000000001E-2</v>
      </c>
      <c r="CU366" s="9">
        <f>VLOOKUP($C366, Table3[#All], 58, 0)</f>
        <v>0.83609999999999995</v>
      </c>
      <c r="CV366" s="9">
        <f>VLOOKUP($C366, Table3[#All], 59, 0)</f>
        <v>6.5599999999999992E-2</v>
      </c>
      <c r="CW366" s="14">
        <f t="shared" si="310"/>
        <v>4</v>
      </c>
      <c r="CX366" s="81"/>
      <c r="CY366" s="9">
        <f>VLOOKUP($C366, Table3[#All], 60, 0)</f>
        <v>0</v>
      </c>
      <c r="CZ366" s="9">
        <f>VLOOKUP($C366, Table3[#All], 61, 0)</f>
        <v>0.42619999999999997</v>
      </c>
      <c r="DA366" s="9">
        <f>VLOOKUP($C366, Table3[#All], 62, 0)</f>
        <v>0.57379999999999998</v>
      </c>
      <c r="DB366" s="9">
        <f>VLOOKUP($C366, Table3[#All], 63, 0)</f>
        <v>0</v>
      </c>
      <c r="DC366" s="9">
        <f>VLOOKUP($C366, Table3[#All], 64, 0)</f>
        <v>0</v>
      </c>
      <c r="DD366" s="10">
        <f t="shared" si="311"/>
        <v>3</v>
      </c>
      <c r="DE366" s="11"/>
      <c r="DF366" s="9">
        <f>VLOOKUP($C366, Table3[#All], 65, 0)</f>
        <v>0</v>
      </c>
      <c r="DG366" s="9"/>
      <c r="DH366" s="9">
        <f>VLOOKUP($C366, Table3[#All], 66, 0)</f>
        <v>0.36070000000000002</v>
      </c>
      <c r="DI366" s="9"/>
      <c r="DJ366" s="9">
        <f>VLOOKUP($C366, Table3[#All], 67, 0)</f>
        <v>0.63929999999999998</v>
      </c>
      <c r="DK366" s="14">
        <f t="shared" si="312"/>
        <v>5</v>
      </c>
      <c r="DL366" s="11"/>
      <c r="DM366" s="9">
        <f>VLOOKUP($C366, Table3[#All], 68, 0)</f>
        <v>0.57379999999999998</v>
      </c>
      <c r="DN366" s="9"/>
      <c r="DO366" s="9">
        <f>VLOOKUP($C366, Table3[#All], 69, 0)</f>
        <v>0.42619999999999997</v>
      </c>
      <c r="DP366" s="9">
        <f>VLOOKUP($C366, Table3[#All], 70, 0)</f>
        <v>0</v>
      </c>
      <c r="DQ366" s="9"/>
      <c r="DR366" s="14">
        <f t="shared" si="313"/>
        <v>3</v>
      </c>
      <c r="DS366" s="11"/>
      <c r="DT366" s="9">
        <f>VLOOKUP($C366, Table3[#All], 71, 0)</f>
        <v>0</v>
      </c>
      <c r="DU366" s="9">
        <f>VLOOKUP($C366, Table3[#All], 72, 0)</f>
        <v>0.54100000000000004</v>
      </c>
      <c r="DV366" s="9">
        <f>VLOOKUP($C366, Table3[#All], 73, 0)</f>
        <v>0.32789999999999997</v>
      </c>
      <c r="DW366" s="9">
        <f>VLOOKUP($C366, Table3[#All], 74, 0)</f>
        <v>0.13109999999999999</v>
      </c>
      <c r="DX366" s="9">
        <f>VLOOKUP($C366, Table3[#All], 75, 0)</f>
        <v>0</v>
      </c>
      <c r="DY366" s="12">
        <f t="shared" si="302"/>
        <v>3</v>
      </c>
      <c r="DZ366" s="11"/>
      <c r="EA366" s="9">
        <f>VLOOKUP($C366, Table3[#All], 76, 0)</f>
        <v>1</v>
      </c>
      <c r="EB366" s="9">
        <f>VLOOKUP($C366, Table3[#All], 77, 0)</f>
        <v>0</v>
      </c>
      <c r="EC366" s="9">
        <f>VLOOKUP($C366, Table3[#All], 78, 0)</f>
        <v>0</v>
      </c>
      <c r="ED366" s="9">
        <f>VLOOKUP($C366, Table3[#All], 79, 0)</f>
        <v>0</v>
      </c>
      <c r="EE366" s="9">
        <f>VLOOKUP($C366, Table3[#All], 80, 0)</f>
        <v>0</v>
      </c>
      <c r="EF366" s="10">
        <f t="shared" si="314"/>
        <v>1</v>
      </c>
      <c r="EG366" s="9"/>
      <c r="EH366" s="9">
        <f>VLOOKUP($C366, Table3[#All], 81, 0)</f>
        <v>1</v>
      </c>
      <c r="EI366" s="9">
        <f>VLOOKUP($C366, Table3[#All], 82, 0)</f>
        <v>0</v>
      </c>
      <c r="EJ366" s="9">
        <f>VLOOKUP($C366, Table3[#All], 83, 0)</f>
        <v>0</v>
      </c>
      <c r="EK366" s="9">
        <f>VLOOKUP($C366, Table3[#All], 84, 0)</f>
        <v>0</v>
      </c>
      <c r="EL366" s="9">
        <f>VLOOKUP($C366, Table3[#All], 85, 0)</f>
        <v>0</v>
      </c>
      <c r="EM366" s="14">
        <f t="shared" si="315"/>
        <v>1</v>
      </c>
      <c r="EN366" s="11"/>
      <c r="EO366" s="9">
        <f>VLOOKUP($C366, Table3[#All], 86, 0)</f>
        <v>0.39340000000000003</v>
      </c>
      <c r="EP366" s="9"/>
      <c r="EQ366" s="9">
        <f>VLOOKUP($C366, Table3[#All], 87, 0)</f>
        <v>0.60659999999999992</v>
      </c>
      <c r="ER366" s="9"/>
      <c r="ES366" s="9"/>
      <c r="ET366" s="14">
        <f t="shared" si="316"/>
        <v>3</v>
      </c>
      <c r="EU366" s="11"/>
      <c r="EV366" s="9">
        <f>VLOOKUP($C366, Table3[#All], 88, 0)</f>
        <v>1</v>
      </c>
      <c r="EW366" s="9">
        <f>VLOOKUP($C366, Table3[#All], 89, 0)</f>
        <v>0</v>
      </c>
      <c r="EX366" s="9">
        <f>VLOOKUP($C366, Table3[#All], 90, 0)</f>
        <v>0</v>
      </c>
      <c r="EY366" s="9">
        <f>VLOOKUP($C366, Table3[#All], 91, 0)</f>
        <v>0</v>
      </c>
      <c r="EZ366" s="9">
        <f>VLOOKUP($C366, Table3[#All], 92, 0)</f>
        <v>0</v>
      </c>
      <c r="FA366" s="12">
        <f t="shared" si="317"/>
        <v>1</v>
      </c>
      <c r="FB366" s="11"/>
      <c r="FC366" s="9">
        <f>VLOOKUP($C366, Table3[#All], 93, 0)</f>
        <v>0</v>
      </c>
      <c r="FD366" s="9">
        <f>VLOOKUP($C366, Table3[#All], 94, 0)</f>
        <v>1.6399999999999998E-2</v>
      </c>
      <c r="FE366" s="9">
        <f>VLOOKUP($C366, Table3[#All], 95, 0)</f>
        <v>0.98360000000000003</v>
      </c>
      <c r="FF366" s="9">
        <f>VLOOKUP($C366, Table3[#All], 96, 0)</f>
        <v>0</v>
      </c>
      <c r="FG366" s="9"/>
      <c r="FH366" s="10">
        <f t="shared" si="318"/>
        <v>3</v>
      </c>
      <c r="FI366" s="11"/>
      <c r="FJ366" s="9">
        <f>VLOOKUP($C366, Table3[#All], 97, 0)</f>
        <v>0</v>
      </c>
      <c r="FK366" s="9">
        <f>VLOOKUP($C366, Table3[#All], 98, 0)</f>
        <v>0</v>
      </c>
      <c r="FL366" s="9">
        <f>VLOOKUP($C366, Table3[#All], 99, 0)</f>
        <v>0</v>
      </c>
      <c r="FM366" s="9">
        <f>VLOOKUP($C366, Table3[#All], 100, 0)</f>
        <v>0</v>
      </c>
      <c r="FN366" s="9">
        <f>VLOOKUP($C366, Table3[#All], 101, 0)</f>
        <v>1</v>
      </c>
      <c r="FO366" s="14">
        <f t="shared" si="319"/>
        <v>5</v>
      </c>
      <c r="FP366" s="11"/>
      <c r="FQ366" s="9">
        <f>VLOOKUP($C366, Table3[#All], 102, 0)</f>
        <v>0.21309999999999998</v>
      </c>
      <c r="FR366" s="9">
        <f>VLOOKUP($C366, Table3[#All], 103, 0)</f>
        <v>0.68849999999999989</v>
      </c>
      <c r="FS366" s="9">
        <f>VLOOKUP($C366, Table3[#All], 104, 0)</f>
        <v>6.5599999999999992E-2</v>
      </c>
      <c r="FT366" s="9">
        <f>VLOOKUP($C366, Table3[#All], 105, 0)</f>
        <v>3.2799999999999996E-2</v>
      </c>
      <c r="FU366" s="9">
        <v>0</v>
      </c>
      <c r="FV366" s="10">
        <f t="shared" si="320"/>
        <v>2</v>
      </c>
      <c r="FW366" s="11"/>
      <c r="FX366" s="9">
        <f>VLOOKUP($C366, Table3[#All], 106, 0)</f>
        <v>6.5599999999999992E-2</v>
      </c>
      <c r="FY366" s="9"/>
      <c r="FZ366" s="9">
        <f>VLOOKUP($C366, Table3[#All], 107, 0)</f>
        <v>0.90159999999999996</v>
      </c>
      <c r="GA366" s="9">
        <f>VLOOKUP($C366, Table3[#All], 108, 0)</f>
        <v>3.2799999999999996E-2</v>
      </c>
      <c r="GB366" s="9"/>
      <c r="GC366" s="10">
        <f t="shared" si="337"/>
        <v>3</v>
      </c>
      <c r="GD366" s="81"/>
      <c r="GE366" s="9">
        <f>VLOOKUP($C366, Table3[#All], 109, 0)</f>
        <v>0</v>
      </c>
      <c r="GF366" s="9">
        <f>VLOOKUP($C366, Table3[#All], 110, 0)</f>
        <v>0.62960000000000005</v>
      </c>
      <c r="GG366" s="9">
        <f>VLOOKUP($C366, Table3[#All], 111, 0)</f>
        <v>0.37040000000000001</v>
      </c>
      <c r="GH366" s="9"/>
      <c r="GI366" s="9">
        <f>VLOOKUP($C366, Table3[#All], 112, 0)</f>
        <v>0</v>
      </c>
      <c r="GJ366" s="12">
        <f t="shared" si="321"/>
        <v>3</v>
      </c>
      <c r="GK366" s="11"/>
      <c r="GL366" s="9">
        <f>VLOOKUP($C366, Table3[#All], 113, 0)</f>
        <v>0</v>
      </c>
      <c r="GM366" s="9">
        <f>VLOOKUP($C366, Table3[#All], 114, 0)</f>
        <v>8.199999999999999E-2</v>
      </c>
      <c r="GN366" s="9">
        <f>VLOOKUP($C366, Table3[#All], 115, 0)</f>
        <v>0.21309999999999998</v>
      </c>
      <c r="GO366" s="9">
        <f>VLOOKUP($C366, Table3[#All], 116, 0)</f>
        <v>0.70489999999999997</v>
      </c>
      <c r="GP366" s="9"/>
      <c r="GQ366" s="10">
        <f t="shared" si="322"/>
        <v>4</v>
      </c>
      <c r="GR366" s="11"/>
      <c r="GS366" s="9">
        <f>VLOOKUP($C366, Table2[#All], 3, 0)</f>
        <v>0</v>
      </c>
      <c r="GT366" s="9">
        <f>VLOOKUP($C366, Table2[#All], 4, 0)</f>
        <v>0</v>
      </c>
      <c r="GU366" s="9">
        <f>VLOOKUP($C366, Table2[#All], 5, 0)</f>
        <v>0</v>
      </c>
      <c r="GV366" s="9">
        <f>VLOOKUP($C366, Table2[#All], 6, 0)</f>
        <v>1</v>
      </c>
      <c r="GW366" s="9">
        <f>VLOOKUP($C366, Table2[#All], 7, 0)</f>
        <v>0</v>
      </c>
      <c r="GX366" s="10">
        <f t="shared" si="323"/>
        <v>4</v>
      </c>
      <c r="GY366" s="11"/>
      <c r="GZ366" s="9">
        <v>0</v>
      </c>
      <c r="HA366" s="9">
        <v>1</v>
      </c>
      <c r="HB366" s="9">
        <v>0</v>
      </c>
      <c r="HC366" s="9">
        <v>0</v>
      </c>
      <c r="HD366" s="9"/>
      <c r="HE366" s="10">
        <f t="shared" si="324"/>
        <v>2</v>
      </c>
      <c r="HF366" s="11"/>
      <c r="HG366" s="9">
        <f>VLOOKUP($C366, Table5[#All], 2, 0)</f>
        <v>0</v>
      </c>
      <c r="HH366" s="9">
        <f>VLOOKUP($C366, Table5[#All], 3, 0)</f>
        <v>0</v>
      </c>
      <c r="HI366" s="9">
        <f>VLOOKUP($C366, Table5[#All], 4, 0)</f>
        <v>0</v>
      </c>
      <c r="HJ366" s="9">
        <f>VLOOKUP($C366, Table5[#All], 5, 0)</f>
        <v>1</v>
      </c>
      <c r="HK366" s="9">
        <f>VLOOKUP($C366, Table5[#All], 6, 0)</f>
        <v>0</v>
      </c>
      <c r="HL366" s="10">
        <f t="shared" si="325"/>
        <v>4</v>
      </c>
      <c r="HM366" s="11"/>
      <c r="HN366" s="9">
        <f>VLOOKUP($C366, Table5[#All], 7, 0)</f>
        <v>0</v>
      </c>
      <c r="HO366" s="9">
        <f>VLOOKUP($C366, Table5[#All], 8, 0)</f>
        <v>0</v>
      </c>
      <c r="HP366" s="9">
        <f>VLOOKUP($C366, Table5[#All], 9, 0)</f>
        <v>1</v>
      </c>
      <c r="HQ366" s="9">
        <f>VLOOKUP($C366, Table5[#All], 10, 0)</f>
        <v>0</v>
      </c>
      <c r="HR366" s="9">
        <f>VLOOKUP($C366, Table5[#All], 11, 0)</f>
        <v>0</v>
      </c>
      <c r="HS366" s="10">
        <f t="shared" si="326"/>
        <v>3</v>
      </c>
      <c r="HT366" s="11"/>
      <c r="HU366" s="9">
        <f>VLOOKUP($C366, Table5[#All], 12, 0)</f>
        <v>0</v>
      </c>
      <c r="HV366" s="9">
        <f>VLOOKUP($C366, Table5[#All], 13, 0)</f>
        <v>1</v>
      </c>
      <c r="HW366" s="9">
        <f>VLOOKUP($C366, Table5[#All], 14, 0)</f>
        <v>0</v>
      </c>
      <c r="HX366" s="9">
        <f>VLOOKUP($C366, Table5[#All], 15, 0)</f>
        <v>0</v>
      </c>
      <c r="HY366" s="9">
        <f>VLOOKUP($C366, Table5[#All], 16, 0)</f>
        <v>0</v>
      </c>
      <c r="HZ366" s="10">
        <f t="shared" si="327"/>
        <v>2</v>
      </c>
      <c r="IA366" s="11"/>
      <c r="IB366" s="9">
        <f>VLOOKUP($C366, Table5[#All], 17, 0)</f>
        <v>0</v>
      </c>
      <c r="IC366" s="9">
        <f>VLOOKUP($C366, Table5[#All], 18, 0)</f>
        <v>1</v>
      </c>
      <c r="ID366" s="9">
        <f>VLOOKUP($C366, Table5[#All], 19, 0)</f>
        <v>0</v>
      </c>
      <c r="IE366" s="9">
        <f>VLOOKUP($C366, Table5[#All], 20, 0)</f>
        <v>0</v>
      </c>
      <c r="IF366" s="9">
        <f>VLOOKUP($C366, Table5[#All], 21, 0)</f>
        <v>0</v>
      </c>
      <c r="IG366" s="10">
        <f t="shared" si="328"/>
        <v>2</v>
      </c>
      <c r="IH366" s="11"/>
      <c r="II366" s="9">
        <f>VLOOKUP($C366, Table5[#All], 22, 0)</f>
        <v>1</v>
      </c>
      <c r="IJ366" s="9">
        <f>VLOOKUP($C366, Table5[#All], 23, 0)</f>
        <v>0</v>
      </c>
      <c r="IK366" s="9">
        <f>VLOOKUP($C366, Table5[#All], 24, 0)</f>
        <v>0</v>
      </c>
      <c r="IL366" s="9">
        <f>VLOOKUP($C366, Table5[#All], 25, 0)</f>
        <v>0</v>
      </c>
      <c r="IM366" s="9">
        <f>VLOOKUP($C366, Table5[#All], 26, 0)</f>
        <v>0</v>
      </c>
      <c r="IN366" s="10">
        <f t="shared" si="329"/>
        <v>1</v>
      </c>
      <c r="IO366" s="11"/>
      <c r="IP366" s="9">
        <v>1</v>
      </c>
      <c r="IQ366" s="9">
        <v>0</v>
      </c>
      <c r="IR366" s="9">
        <v>0</v>
      </c>
      <c r="IS366" s="9">
        <v>0</v>
      </c>
      <c r="IT366" s="9">
        <v>0</v>
      </c>
      <c r="IU366" s="10">
        <f t="shared" si="330"/>
        <v>1</v>
      </c>
      <c r="IV366" s="82"/>
    </row>
    <row r="367" spans="1:256" ht="16.3" thickTop="1" thickBot="1" x14ac:dyDescent="0.35">
      <c r="A367" s="16" t="s">
        <v>860</v>
      </c>
      <c r="B367" s="16" t="s">
        <v>885</v>
      </c>
      <c r="C367" s="16" t="s">
        <v>886</v>
      </c>
      <c r="D367" s="11"/>
      <c r="E367" s="9">
        <f>VLOOKUP($C367, Table3[#All], 2, 0)</f>
        <v>0</v>
      </c>
      <c r="F367" s="9"/>
      <c r="G367" s="9">
        <f>VLOOKUP($C367, Table3[#All], 3, 0)</f>
        <v>0</v>
      </c>
      <c r="H367" s="9">
        <f>VLOOKUP($C367, Table3[#All], 4, 0)</f>
        <v>0</v>
      </c>
      <c r="I367" s="9">
        <f>VLOOKUP($C367, Table3[#All], 5, 0)</f>
        <v>1</v>
      </c>
      <c r="J367" s="10">
        <f t="shared" si="331"/>
        <v>5</v>
      </c>
      <c r="K367" s="11"/>
      <c r="L367" s="9">
        <f>VLOOKUP($C367, Table3[#All], 6, 0)</f>
        <v>0</v>
      </c>
      <c r="M367" s="9"/>
      <c r="N367" s="9">
        <f>VLOOKUP($C367, Table3[#All], 7, 0)</f>
        <v>0</v>
      </c>
      <c r="O367" s="9">
        <f>VLOOKUP($C367, Table3[#All], 8, 0)</f>
        <v>1</v>
      </c>
      <c r="P367" s="9">
        <f>VLOOKUP($C367, Table3[#All], 9, 0)</f>
        <v>0</v>
      </c>
      <c r="Q367" s="10">
        <f t="shared" si="332"/>
        <v>4</v>
      </c>
      <c r="R367" s="11"/>
      <c r="S367" s="9">
        <f>VLOOKUP($C367, Table3[#All], 10, 0)</f>
        <v>0</v>
      </c>
      <c r="T367" s="9">
        <f>VLOOKUP($C367, Table3[#All], 11, 0)</f>
        <v>0.38890000000000002</v>
      </c>
      <c r="U367" s="9">
        <f>VLOOKUP($C367, Table3[#All], 12, 0)</f>
        <v>0.27779999999999999</v>
      </c>
      <c r="V367" s="9">
        <f>VLOOKUP($C367, Table3[#All], 13, 0)</f>
        <v>0.33329999999999999</v>
      </c>
      <c r="W367" s="9">
        <f>VLOOKUP($C367, Table3[#All], 14, 0)</f>
        <v>0</v>
      </c>
      <c r="X367" s="10">
        <f t="shared" si="333"/>
        <v>4</v>
      </c>
      <c r="Y367" s="11"/>
      <c r="Z367" s="9">
        <f>VLOOKUP($C367, Table3[#All], 15, 0)</f>
        <v>0</v>
      </c>
      <c r="AA367" s="9">
        <f>VLOOKUP($C367, Table3[#All], 16, 0)</f>
        <v>0.47220000000000001</v>
      </c>
      <c r="AB367" s="9">
        <f>VLOOKUP($C367, Table3[#All], 17, 0)</f>
        <v>0.47220000000000001</v>
      </c>
      <c r="AC367" s="9">
        <f>VLOOKUP($C367, Table3[#All], 18, 0)</f>
        <v>5.5599999999999997E-2</v>
      </c>
      <c r="AD367" s="9">
        <f>VLOOKUP($C367, Table3[#All], 19, 0)</f>
        <v>0</v>
      </c>
      <c r="AE367" s="10">
        <f t="shared" si="303"/>
        <v>3</v>
      </c>
      <c r="AF367" s="11"/>
      <c r="AG367" s="9">
        <f>VLOOKUP($C367, Table3[#All], 20, 0)</f>
        <v>0</v>
      </c>
      <c r="AH367" s="9">
        <f>VLOOKUP($C367, Table3[#All], 21, 0)</f>
        <v>0.69440000000000002</v>
      </c>
      <c r="AI367" s="9">
        <f>VLOOKUP($C367, Table3[#All], 22, 0)</f>
        <v>0.30559999999999998</v>
      </c>
      <c r="AJ367" s="9"/>
      <c r="AK367" s="9"/>
      <c r="AL367" s="10">
        <f t="shared" si="304"/>
        <v>3</v>
      </c>
      <c r="AM367" s="11"/>
      <c r="AN367" s="9">
        <f>VLOOKUP($C367, Table3[#All], 23, 0)</f>
        <v>1</v>
      </c>
      <c r="AO367" s="9">
        <f>VLOOKUP($C367, Table3[#All], 24, 0)</f>
        <v>0</v>
      </c>
      <c r="AP367" s="9">
        <f>VLOOKUP($C367, Table3[#All], 25, 0)</f>
        <v>0</v>
      </c>
      <c r="AQ367" s="9">
        <f>VLOOKUP($C367, Table3[#All], 26, 0)</f>
        <v>0</v>
      </c>
      <c r="AR367" s="9"/>
      <c r="AS367" s="12">
        <f t="shared" si="305"/>
        <v>1</v>
      </c>
      <c r="AT367" s="11"/>
      <c r="AU367" s="9">
        <f>VLOOKUP($C367, Table3[#All], 27, 0)</f>
        <v>0.25</v>
      </c>
      <c r="AV367" s="9">
        <f>VLOOKUP($C367, Table3[#All], 28, 0)</f>
        <v>5.5599999999999997E-2</v>
      </c>
      <c r="AW367" s="9">
        <f>VLOOKUP($C367, Table3[#All], 29, 0)</f>
        <v>0.69440000000000002</v>
      </c>
      <c r="AX367" s="9"/>
      <c r="AY367" s="9"/>
      <c r="AZ367" s="10">
        <f t="shared" si="334"/>
        <v>3</v>
      </c>
      <c r="BA367" s="11"/>
      <c r="BB367" s="9">
        <f>VLOOKUP($C367, Table3[#All], 30, 0)</f>
        <v>0</v>
      </c>
      <c r="BC367" s="9">
        <f>VLOOKUP($C367, Table3[#All], 31, 0)</f>
        <v>0.83329999999999993</v>
      </c>
      <c r="BD367" s="9">
        <f>VLOOKUP($C367, Table3[#All], 32, 0)</f>
        <v>0.16670000000000001</v>
      </c>
      <c r="BE367" s="9">
        <f>VLOOKUP($C367, Table3[#All], 33, 0)</f>
        <v>0</v>
      </c>
      <c r="BF367" s="9"/>
      <c r="BG367" s="10">
        <f t="shared" si="335"/>
        <v>2</v>
      </c>
      <c r="BH367" s="81"/>
      <c r="BI367" s="9">
        <f>VLOOKUP($C367, Table3[#All], 34, 0)</f>
        <v>0</v>
      </c>
      <c r="BJ367" s="9">
        <f>VLOOKUP($C367, Table3[#All], 35, 0)</f>
        <v>0</v>
      </c>
      <c r="BK367" s="9">
        <f>VLOOKUP($C367, Table3[#All], 36, 0)</f>
        <v>0</v>
      </c>
      <c r="BL367" s="9">
        <f>VLOOKUP($C367, Table3[#All], 37, 0)</f>
        <v>0</v>
      </c>
      <c r="BM367" s="9">
        <f>VLOOKUP($C367, Table3[#All], 38, 0)</f>
        <v>0</v>
      </c>
      <c r="BN367" s="10" t="str">
        <f t="shared" si="336"/>
        <v>N/A</v>
      </c>
      <c r="BO367" s="11"/>
      <c r="BP367" s="9">
        <f>VLOOKUP($C367, Table3[#All], 39, 0)</f>
        <v>0.75</v>
      </c>
      <c r="BQ367" s="9">
        <f>VLOOKUP($C367, Table3[#All], 40, 0)</f>
        <v>5.5599999999999997E-2</v>
      </c>
      <c r="BR367" s="9">
        <f>VLOOKUP($C367, Table3[#All], 41, 0)</f>
        <v>0.16670000000000001</v>
      </c>
      <c r="BS367" s="9">
        <f>VLOOKUP($C367, Table3[#All], 42, 0)</f>
        <v>2.7799999999999998E-2</v>
      </c>
      <c r="BT367" s="9"/>
      <c r="BU367" s="10">
        <f t="shared" si="306"/>
        <v>2</v>
      </c>
      <c r="BV367" s="11"/>
      <c r="BW367" s="9">
        <f>VLOOKUP($C367, Table3[#All], 43, 0)</f>
        <v>0</v>
      </c>
      <c r="BX367" s="9">
        <f>VLOOKUP($C367, Table3[#All], 44, 0)</f>
        <v>0.58329999999999993</v>
      </c>
      <c r="BY367" s="9">
        <f>VLOOKUP($C367, Table3[#All], 45, 0)</f>
        <v>0.41670000000000001</v>
      </c>
      <c r="BZ367" s="9"/>
      <c r="CA367" s="9"/>
      <c r="CB367" s="10">
        <f t="shared" si="307"/>
        <v>3</v>
      </c>
      <c r="CC367" s="81"/>
      <c r="CD367" s="9">
        <f>VLOOKUP($C367, Table3[#All], 46, 0)</f>
        <v>1</v>
      </c>
      <c r="CE367" s="9">
        <f>VLOOKUP($C367, Table3[#All], 47, 0)</f>
        <v>0</v>
      </c>
      <c r="CF367" s="9">
        <f>VLOOKUP($C367, Table3[#All], 48, 0)</f>
        <v>0</v>
      </c>
      <c r="CG367" s="9">
        <f>VLOOKUP($C367, Table3[#All], 49, 0)</f>
        <v>0</v>
      </c>
      <c r="CH367" s="9">
        <f>VLOOKUP($C367, Table3[#All], 50, 0)</f>
        <v>0</v>
      </c>
      <c r="CI367" s="12">
        <f t="shared" si="308"/>
        <v>1</v>
      </c>
      <c r="CJ367" s="13"/>
      <c r="CK367" s="9">
        <f>VLOOKUP($C367, Table3[#All], 51, 0)</f>
        <v>2.7799999999999998E-2</v>
      </c>
      <c r="CL367" s="9">
        <f>VLOOKUP($C367, Table3[#All], 52, 0)</f>
        <v>0.97219999999999995</v>
      </c>
      <c r="CM367" s="9">
        <f>VLOOKUP($C367, Table3[#All], 53, 0)</f>
        <v>0</v>
      </c>
      <c r="CN367" s="9">
        <f>VLOOKUP($C367, Table3[#All], 54, 0)</f>
        <v>0</v>
      </c>
      <c r="CO367" s="9"/>
      <c r="CP367" s="10">
        <f t="shared" si="309"/>
        <v>2</v>
      </c>
      <c r="CQ367" s="11"/>
      <c r="CR367" s="9">
        <f>VLOOKUP($C367, Table3[#All], 55, 0)</f>
        <v>0</v>
      </c>
      <c r="CS367" s="9">
        <f>VLOOKUP($C367, Table3[#All], 56, 0)</f>
        <v>2.7799999999999998E-2</v>
      </c>
      <c r="CT367" s="9">
        <f>VLOOKUP($C367, Table3[#All], 57, 0)</f>
        <v>0.36109999999999998</v>
      </c>
      <c r="CU367" s="9">
        <f>VLOOKUP($C367, Table3[#All], 58, 0)</f>
        <v>0.61109999999999998</v>
      </c>
      <c r="CV367" s="9">
        <f>VLOOKUP($C367, Table3[#All], 59, 0)</f>
        <v>0</v>
      </c>
      <c r="CW367" s="14">
        <f t="shared" si="310"/>
        <v>4</v>
      </c>
      <c r="CX367" s="81"/>
      <c r="CY367" s="9">
        <f>VLOOKUP($C367, Table3[#All], 60, 0)</f>
        <v>0</v>
      </c>
      <c r="CZ367" s="9">
        <f>VLOOKUP($C367, Table3[#All], 61, 0)</f>
        <v>0.88890000000000002</v>
      </c>
      <c r="DA367" s="9">
        <f>VLOOKUP($C367, Table3[#All], 62, 0)</f>
        <v>0.11109999999999999</v>
      </c>
      <c r="DB367" s="9">
        <f>VLOOKUP($C367, Table3[#All], 63, 0)</f>
        <v>0</v>
      </c>
      <c r="DC367" s="9">
        <f>VLOOKUP($C367, Table3[#All], 64, 0)</f>
        <v>0</v>
      </c>
      <c r="DD367" s="10">
        <f t="shared" si="311"/>
        <v>2</v>
      </c>
      <c r="DE367" s="11"/>
      <c r="DF367" s="9">
        <f>VLOOKUP($C367, Table3[#All], 65, 0)</f>
        <v>2.7799999999999998E-2</v>
      </c>
      <c r="DG367" s="9"/>
      <c r="DH367" s="9">
        <f>VLOOKUP($C367, Table3[#All], 66, 0)</f>
        <v>0</v>
      </c>
      <c r="DI367" s="9"/>
      <c r="DJ367" s="9">
        <f>VLOOKUP($C367, Table3[#All], 67, 0)</f>
        <v>0.97219999999999995</v>
      </c>
      <c r="DK367" s="14">
        <f t="shared" si="312"/>
        <v>5</v>
      </c>
      <c r="DL367" s="11"/>
      <c r="DM367" s="9">
        <f>VLOOKUP($C367, Table3[#All], 68, 0)</f>
        <v>0.72219999999999995</v>
      </c>
      <c r="DN367" s="9"/>
      <c r="DO367" s="9">
        <f>VLOOKUP($C367, Table3[#All], 69, 0)</f>
        <v>0.27779999999999999</v>
      </c>
      <c r="DP367" s="9">
        <f>VLOOKUP($C367, Table3[#All], 70, 0)</f>
        <v>0</v>
      </c>
      <c r="DQ367" s="9"/>
      <c r="DR367" s="14">
        <f t="shared" si="313"/>
        <v>3</v>
      </c>
      <c r="DS367" s="11"/>
      <c r="DT367" s="9">
        <f>VLOOKUP($C367, Table3[#All], 71, 0)</f>
        <v>0</v>
      </c>
      <c r="DU367" s="9">
        <f>VLOOKUP($C367, Table3[#All], 72, 0)</f>
        <v>0</v>
      </c>
      <c r="DV367" s="9">
        <f>VLOOKUP($C367, Table3[#All], 73, 0)</f>
        <v>0</v>
      </c>
      <c r="DW367" s="9">
        <f>VLOOKUP($C367, Table3[#All], 74, 0)</f>
        <v>0.55559999999999998</v>
      </c>
      <c r="DX367" s="9">
        <f>VLOOKUP($C367, Table3[#All], 75, 0)</f>
        <v>0.44439999999999996</v>
      </c>
      <c r="DY367" s="12">
        <f t="shared" si="302"/>
        <v>5</v>
      </c>
      <c r="DZ367" s="11"/>
      <c r="EA367" s="9">
        <f>VLOOKUP($C367, Table3[#All], 76, 0)</f>
        <v>1</v>
      </c>
      <c r="EB367" s="9">
        <f>VLOOKUP($C367, Table3[#All], 77, 0)</f>
        <v>0</v>
      </c>
      <c r="EC367" s="9">
        <f>VLOOKUP($C367, Table3[#All], 78, 0)</f>
        <v>0</v>
      </c>
      <c r="ED367" s="9">
        <f>VLOOKUP($C367, Table3[#All], 79, 0)</f>
        <v>0</v>
      </c>
      <c r="EE367" s="9">
        <f>VLOOKUP($C367, Table3[#All], 80, 0)</f>
        <v>0</v>
      </c>
      <c r="EF367" s="10">
        <f t="shared" si="314"/>
        <v>1</v>
      </c>
      <c r="EG367" s="9"/>
      <c r="EH367" s="9">
        <f>VLOOKUP($C367, Table3[#All], 81, 0)</f>
        <v>1</v>
      </c>
      <c r="EI367" s="9">
        <f>VLOOKUP($C367, Table3[#All], 82, 0)</f>
        <v>0</v>
      </c>
      <c r="EJ367" s="9">
        <f>VLOOKUP($C367, Table3[#All], 83, 0)</f>
        <v>0</v>
      </c>
      <c r="EK367" s="9">
        <f>VLOOKUP($C367, Table3[#All], 84, 0)</f>
        <v>0</v>
      </c>
      <c r="EL367" s="9">
        <f>VLOOKUP($C367, Table3[#All], 85, 0)</f>
        <v>0</v>
      </c>
      <c r="EM367" s="14">
        <f t="shared" si="315"/>
        <v>1</v>
      </c>
      <c r="EN367" s="11"/>
      <c r="EO367" s="9">
        <f>VLOOKUP($C367, Table3[#All], 86, 0)</f>
        <v>0.1389</v>
      </c>
      <c r="EP367" s="9"/>
      <c r="EQ367" s="9">
        <f>VLOOKUP($C367, Table3[#All], 87, 0)</f>
        <v>0.86109999999999998</v>
      </c>
      <c r="ER367" s="9"/>
      <c r="ES367" s="9"/>
      <c r="ET367" s="14">
        <f t="shared" si="316"/>
        <v>3</v>
      </c>
      <c r="EU367" s="11"/>
      <c r="EV367" s="9">
        <f>VLOOKUP($C367, Table3[#All], 88, 0)</f>
        <v>1</v>
      </c>
      <c r="EW367" s="9">
        <f>VLOOKUP($C367, Table3[#All], 89, 0)</f>
        <v>0</v>
      </c>
      <c r="EX367" s="9">
        <f>VLOOKUP($C367, Table3[#All], 90, 0)</f>
        <v>0</v>
      </c>
      <c r="EY367" s="9">
        <f>VLOOKUP($C367, Table3[#All], 91, 0)</f>
        <v>0</v>
      </c>
      <c r="EZ367" s="9">
        <f>VLOOKUP($C367, Table3[#All], 92, 0)</f>
        <v>0</v>
      </c>
      <c r="FA367" s="12">
        <f t="shared" si="317"/>
        <v>1</v>
      </c>
      <c r="FB367" s="11"/>
      <c r="FC367" s="9">
        <f>VLOOKUP($C367, Table3[#All], 93, 0)</f>
        <v>0</v>
      </c>
      <c r="FD367" s="9">
        <f>VLOOKUP($C367, Table3[#All], 94, 0)</f>
        <v>0</v>
      </c>
      <c r="FE367" s="9">
        <f>VLOOKUP($C367, Table3[#All], 95, 0)</f>
        <v>1</v>
      </c>
      <c r="FF367" s="9">
        <f>VLOOKUP($C367, Table3[#All], 96, 0)</f>
        <v>0</v>
      </c>
      <c r="FG367" s="9"/>
      <c r="FH367" s="10">
        <f t="shared" si="318"/>
        <v>3</v>
      </c>
      <c r="FI367" s="11"/>
      <c r="FJ367" s="9">
        <f>VLOOKUP($C367, Table3[#All], 97, 0)</f>
        <v>0</v>
      </c>
      <c r="FK367" s="9">
        <f>VLOOKUP($C367, Table3[#All], 98, 0)</f>
        <v>0</v>
      </c>
      <c r="FL367" s="9">
        <f>VLOOKUP($C367, Table3[#All], 99, 0)</f>
        <v>0</v>
      </c>
      <c r="FM367" s="9">
        <f>VLOOKUP($C367, Table3[#All], 100, 0)</f>
        <v>0</v>
      </c>
      <c r="FN367" s="9">
        <f>VLOOKUP($C367, Table3[#All], 101, 0)</f>
        <v>1</v>
      </c>
      <c r="FO367" s="14">
        <f t="shared" si="319"/>
        <v>5</v>
      </c>
      <c r="FP367" s="11"/>
      <c r="FQ367" s="9">
        <f>VLOOKUP($C367, Table3[#All], 102, 0)</f>
        <v>0.44439999999999996</v>
      </c>
      <c r="FR367" s="9">
        <f>VLOOKUP($C367, Table3[#All], 103, 0)</f>
        <v>0.55559999999999998</v>
      </c>
      <c r="FS367" s="9">
        <f>VLOOKUP($C367, Table3[#All], 104, 0)</f>
        <v>0</v>
      </c>
      <c r="FT367" s="9">
        <f>VLOOKUP($C367, Table3[#All], 105, 0)</f>
        <v>0</v>
      </c>
      <c r="FU367" s="9">
        <v>0</v>
      </c>
      <c r="FV367" s="10">
        <f t="shared" si="320"/>
        <v>2</v>
      </c>
      <c r="FW367" s="11"/>
      <c r="FX367" s="9">
        <f>VLOOKUP($C367, Table3[#All], 106, 0)</f>
        <v>0.41670000000000001</v>
      </c>
      <c r="FY367" s="9"/>
      <c r="FZ367" s="9">
        <f>VLOOKUP($C367, Table3[#All], 107, 0)</f>
        <v>0.19440000000000002</v>
      </c>
      <c r="GA367" s="9">
        <f>VLOOKUP($C367, Table3[#All], 108, 0)</f>
        <v>0.38890000000000002</v>
      </c>
      <c r="GB367" s="9"/>
      <c r="GC367" s="10">
        <f t="shared" si="337"/>
        <v>4</v>
      </c>
      <c r="GD367" s="81"/>
      <c r="GE367" s="9">
        <f>VLOOKUP($C367, Table3[#All], 109, 0)</f>
        <v>0</v>
      </c>
      <c r="GF367" s="9">
        <f>VLOOKUP($C367, Table3[#All], 110, 0)</f>
        <v>0.5</v>
      </c>
      <c r="GG367" s="9">
        <f>VLOOKUP($C367, Table3[#All], 111, 0)</f>
        <v>0.5</v>
      </c>
      <c r="GH367" s="9"/>
      <c r="GI367" s="9">
        <f>VLOOKUP($C367, Table3[#All], 112, 0)</f>
        <v>0</v>
      </c>
      <c r="GJ367" s="12">
        <f t="shared" si="321"/>
        <v>3</v>
      </c>
      <c r="GK367" s="11"/>
      <c r="GL367" s="9">
        <f>VLOOKUP($C367, Table3[#All], 113, 0)</f>
        <v>0</v>
      </c>
      <c r="GM367" s="9">
        <f>VLOOKUP($C367, Table3[#All], 114, 0)</f>
        <v>0.33329999999999999</v>
      </c>
      <c r="GN367" s="9">
        <f>VLOOKUP($C367, Table3[#All], 115, 0)</f>
        <v>0.33329999999999999</v>
      </c>
      <c r="GO367" s="9">
        <f>VLOOKUP($C367, Table3[#All], 116, 0)</f>
        <v>0.33329999999999999</v>
      </c>
      <c r="GP367" s="9"/>
      <c r="GQ367" s="10">
        <f t="shared" si="322"/>
        <v>4</v>
      </c>
      <c r="GR367" s="11"/>
      <c r="GS367" s="9">
        <f>VLOOKUP($C367, Table2[#All], 3, 0)</f>
        <v>0</v>
      </c>
      <c r="GT367" s="9">
        <f>VLOOKUP($C367, Table2[#All], 4, 0)</f>
        <v>0</v>
      </c>
      <c r="GU367" s="9">
        <f>VLOOKUP($C367, Table2[#All], 5, 0)</f>
        <v>0</v>
      </c>
      <c r="GV367" s="9">
        <f>VLOOKUP($C367, Table2[#All], 6, 0)</f>
        <v>1</v>
      </c>
      <c r="GW367" s="9">
        <f>VLOOKUP($C367, Table2[#All], 7, 0)</f>
        <v>0</v>
      </c>
      <c r="GX367" s="10">
        <f t="shared" si="323"/>
        <v>4</v>
      </c>
      <c r="GY367" s="11"/>
      <c r="GZ367" s="9">
        <v>0</v>
      </c>
      <c r="HA367" s="9">
        <v>1</v>
      </c>
      <c r="HB367" s="9">
        <v>0</v>
      </c>
      <c r="HC367" s="9">
        <v>0</v>
      </c>
      <c r="HD367" s="9"/>
      <c r="HE367" s="10">
        <f t="shared" si="324"/>
        <v>2</v>
      </c>
      <c r="HF367" s="11"/>
      <c r="HG367" s="9">
        <f>VLOOKUP($C367, Table5[#All], 2, 0)</f>
        <v>0</v>
      </c>
      <c r="HH367" s="9">
        <f>VLOOKUP($C367, Table5[#All], 3, 0)</f>
        <v>0</v>
      </c>
      <c r="HI367" s="9">
        <f>VLOOKUP($C367, Table5[#All], 4, 0)</f>
        <v>0</v>
      </c>
      <c r="HJ367" s="9">
        <f>VLOOKUP($C367, Table5[#All], 5, 0)</f>
        <v>0</v>
      </c>
      <c r="HK367" s="9">
        <f>VLOOKUP($C367, Table5[#All], 6, 0)</f>
        <v>1</v>
      </c>
      <c r="HL367" s="10">
        <f t="shared" si="325"/>
        <v>5</v>
      </c>
      <c r="HM367" s="11"/>
      <c r="HN367" s="9">
        <f>VLOOKUP($C367, Table5[#All], 7, 0)</f>
        <v>0</v>
      </c>
      <c r="HO367" s="9">
        <f>VLOOKUP($C367, Table5[#All], 8, 0)</f>
        <v>0</v>
      </c>
      <c r="HP367" s="9">
        <f>VLOOKUP($C367, Table5[#All], 9, 0)</f>
        <v>0</v>
      </c>
      <c r="HQ367" s="9">
        <f>VLOOKUP($C367, Table5[#All], 10, 0)</f>
        <v>1</v>
      </c>
      <c r="HR367" s="9">
        <f>VLOOKUP($C367, Table5[#All], 11, 0)</f>
        <v>0</v>
      </c>
      <c r="HS367" s="10">
        <f t="shared" si="326"/>
        <v>4</v>
      </c>
      <c r="HT367" s="11"/>
      <c r="HU367" s="9">
        <f>VLOOKUP($C367, Table5[#All], 12, 0)</f>
        <v>0</v>
      </c>
      <c r="HV367" s="9">
        <f>VLOOKUP($C367, Table5[#All], 13, 0)</f>
        <v>1</v>
      </c>
      <c r="HW367" s="9">
        <f>VLOOKUP($C367, Table5[#All], 14, 0)</f>
        <v>0</v>
      </c>
      <c r="HX367" s="9">
        <f>VLOOKUP($C367, Table5[#All], 15, 0)</f>
        <v>0</v>
      </c>
      <c r="HY367" s="9">
        <f>VLOOKUP($C367, Table5[#All], 16, 0)</f>
        <v>0</v>
      </c>
      <c r="HZ367" s="10">
        <f t="shared" si="327"/>
        <v>2</v>
      </c>
      <c r="IA367" s="11"/>
      <c r="IB367" s="9">
        <f>VLOOKUP($C367, Table5[#All], 17, 0)</f>
        <v>0</v>
      </c>
      <c r="IC367" s="9">
        <f>VLOOKUP($C367, Table5[#All], 18, 0)</f>
        <v>1</v>
      </c>
      <c r="ID367" s="9">
        <f>VLOOKUP($C367, Table5[#All], 19, 0)</f>
        <v>0</v>
      </c>
      <c r="IE367" s="9">
        <f>VLOOKUP($C367, Table5[#All], 20, 0)</f>
        <v>0</v>
      </c>
      <c r="IF367" s="9">
        <f>VLOOKUP($C367, Table5[#All], 21, 0)</f>
        <v>0</v>
      </c>
      <c r="IG367" s="10">
        <f t="shared" si="328"/>
        <v>2</v>
      </c>
      <c r="IH367" s="11"/>
      <c r="II367" s="9">
        <f>VLOOKUP($C367, Table5[#All], 22, 0)</f>
        <v>1</v>
      </c>
      <c r="IJ367" s="9">
        <f>VLOOKUP($C367, Table5[#All], 23, 0)</f>
        <v>0</v>
      </c>
      <c r="IK367" s="9">
        <f>VLOOKUP($C367, Table5[#All], 24, 0)</f>
        <v>0</v>
      </c>
      <c r="IL367" s="9">
        <f>VLOOKUP($C367, Table5[#All], 25, 0)</f>
        <v>0</v>
      </c>
      <c r="IM367" s="9">
        <f>VLOOKUP($C367, Table5[#All], 26, 0)</f>
        <v>0</v>
      </c>
      <c r="IN367" s="10">
        <f t="shared" si="329"/>
        <v>1</v>
      </c>
      <c r="IO367" s="11"/>
      <c r="IP367" s="9">
        <v>1</v>
      </c>
      <c r="IQ367" s="9">
        <v>0</v>
      </c>
      <c r="IR367" s="9">
        <v>0</v>
      </c>
      <c r="IS367" s="9">
        <v>0</v>
      </c>
      <c r="IT367" s="9">
        <v>0</v>
      </c>
      <c r="IU367" s="10">
        <f t="shared" si="330"/>
        <v>1</v>
      </c>
      <c r="IV367" s="82"/>
    </row>
    <row r="368" spans="1:256" ht="16.3" thickTop="1" thickBot="1" x14ac:dyDescent="0.35">
      <c r="A368" s="16" t="s">
        <v>887</v>
      </c>
      <c r="B368" s="16" t="s">
        <v>888</v>
      </c>
      <c r="C368" s="16" t="s">
        <v>889</v>
      </c>
      <c r="D368" s="11"/>
      <c r="E368" s="9">
        <f>VLOOKUP($C368, Table3[#All], 2, 0)</f>
        <v>0</v>
      </c>
      <c r="F368" s="9"/>
      <c r="G368" s="9">
        <f>VLOOKUP($C368, Table3[#All], 3, 0)</f>
        <v>5.9699999999999996E-2</v>
      </c>
      <c r="H368" s="9">
        <f>VLOOKUP($C368, Table3[#All], 4, 0)</f>
        <v>0.92540000000000011</v>
      </c>
      <c r="I368" s="9">
        <f>VLOOKUP($C368, Table3[#All], 5, 0)</f>
        <v>1.49E-2</v>
      </c>
      <c r="J368" s="10">
        <f t="shared" si="331"/>
        <v>4</v>
      </c>
      <c r="K368" s="11"/>
      <c r="L368" s="9">
        <f>VLOOKUP($C368, Table3[#All], 6, 0)</f>
        <v>0</v>
      </c>
      <c r="M368" s="9"/>
      <c r="N368" s="9">
        <f>VLOOKUP($C368, Table3[#All], 7, 0)</f>
        <v>0</v>
      </c>
      <c r="O368" s="9">
        <f>VLOOKUP($C368, Table3[#All], 8, 0)</f>
        <v>0</v>
      </c>
      <c r="P368" s="9">
        <f>VLOOKUP($C368, Table3[#All], 9, 0)</f>
        <v>1</v>
      </c>
      <c r="Q368" s="10">
        <f t="shared" si="332"/>
        <v>5</v>
      </c>
      <c r="R368" s="11"/>
      <c r="S368" s="9">
        <f>VLOOKUP($C368, Table3[#All], 10, 0)</f>
        <v>0</v>
      </c>
      <c r="T368" s="9">
        <f>VLOOKUP($C368, Table3[#All], 11, 0)</f>
        <v>0.19399999999999998</v>
      </c>
      <c r="U368" s="9">
        <f>VLOOKUP($C368, Table3[#All], 12, 0)</f>
        <v>0.67159999999999997</v>
      </c>
      <c r="V368" s="9">
        <f>VLOOKUP($C368, Table3[#All], 13, 0)</f>
        <v>0.1343</v>
      </c>
      <c r="W368" s="9">
        <f>VLOOKUP($C368, Table3[#All], 14, 0)</f>
        <v>0</v>
      </c>
      <c r="X368" s="10">
        <f t="shared" si="333"/>
        <v>3</v>
      </c>
      <c r="Y368" s="11"/>
      <c r="Z368" s="9">
        <f>VLOOKUP($C368, Table3[#All], 15, 0)</f>
        <v>0</v>
      </c>
      <c r="AA368" s="9">
        <f>VLOOKUP($C368, Table3[#All], 16, 0)</f>
        <v>0.1045</v>
      </c>
      <c r="AB368" s="9">
        <f>VLOOKUP($C368, Table3[#All], 17, 0)</f>
        <v>0.7612000000000001</v>
      </c>
      <c r="AC368" s="9">
        <f>VLOOKUP($C368, Table3[#All], 18, 0)</f>
        <v>0.1343</v>
      </c>
      <c r="AD368" s="9">
        <f>VLOOKUP($C368, Table3[#All], 19, 0)</f>
        <v>0</v>
      </c>
      <c r="AE368" s="10">
        <f t="shared" si="303"/>
        <v>3</v>
      </c>
      <c r="AF368" s="11"/>
      <c r="AG368" s="9">
        <f>VLOOKUP($C368, Table3[#All], 20, 0)</f>
        <v>4.5499999999999999E-2</v>
      </c>
      <c r="AH368" s="9">
        <f>VLOOKUP($C368, Table3[#All], 21, 0)</f>
        <v>0.68180000000000007</v>
      </c>
      <c r="AI368" s="9">
        <f>VLOOKUP($C368, Table3[#All], 22, 0)</f>
        <v>0.2727</v>
      </c>
      <c r="AJ368" s="9"/>
      <c r="AK368" s="9"/>
      <c r="AL368" s="10">
        <f t="shared" si="304"/>
        <v>3</v>
      </c>
      <c r="AM368" s="11"/>
      <c r="AN368" s="9">
        <f>VLOOKUP($C368, Table3[#All], 23, 0)</f>
        <v>0</v>
      </c>
      <c r="AO368" s="9">
        <f>VLOOKUP($C368, Table3[#All], 24, 0)</f>
        <v>1</v>
      </c>
      <c r="AP368" s="9">
        <f>VLOOKUP($C368, Table3[#All], 25, 0)</f>
        <v>0</v>
      </c>
      <c r="AQ368" s="9">
        <f>VLOOKUP($C368, Table3[#All], 26, 0)</f>
        <v>0</v>
      </c>
      <c r="AR368" s="9"/>
      <c r="AS368" s="12">
        <f t="shared" si="305"/>
        <v>2</v>
      </c>
      <c r="AT368" s="11"/>
      <c r="AU368" s="9">
        <f>VLOOKUP($C368, Table3[#All], 27, 0)</f>
        <v>0.73129999999999995</v>
      </c>
      <c r="AV368" s="9">
        <f>VLOOKUP($C368, Table3[#All], 28, 0)</f>
        <v>8.9600000000000013E-2</v>
      </c>
      <c r="AW368" s="9">
        <f>VLOOKUP($C368, Table3[#All], 29, 0)</f>
        <v>0.17910000000000001</v>
      </c>
      <c r="AX368" s="9"/>
      <c r="AY368" s="9"/>
      <c r="AZ368" s="10">
        <f t="shared" si="334"/>
        <v>2</v>
      </c>
      <c r="BA368" s="11"/>
      <c r="BB368" s="9">
        <f>VLOOKUP($C368, Table3[#All], 30, 0)</f>
        <v>0.23879999999999998</v>
      </c>
      <c r="BC368" s="9">
        <f>VLOOKUP($C368, Table3[#All], 31, 0)</f>
        <v>0.6119</v>
      </c>
      <c r="BD368" s="9">
        <f>VLOOKUP($C368, Table3[#All], 32, 0)</f>
        <v>0.14929999999999999</v>
      </c>
      <c r="BE368" s="9">
        <f>VLOOKUP($C368, Table3[#All], 33, 0)</f>
        <v>0</v>
      </c>
      <c r="BF368" s="9"/>
      <c r="BG368" s="10">
        <f t="shared" si="335"/>
        <v>2</v>
      </c>
      <c r="BH368" s="81"/>
      <c r="BI368" s="9">
        <f>VLOOKUP($C368, Table3[#All], 34, 0)</f>
        <v>0</v>
      </c>
      <c r="BJ368" s="9">
        <f>VLOOKUP($C368, Table3[#All], 35, 0)</f>
        <v>0</v>
      </c>
      <c r="BK368" s="9">
        <f>VLOOKUP($C368, Table3[#All], 36, 0)</f>
        <v>0</v>
      </c>
      <c r="BL368" s="9">
        <f>VLOOKUP($C368, Table3[#All], 37, 0)</f>
        <v>0</v>
      </c>
      <c r="BM368" s="9">
        <f>VLOOKUP($C368, Table3[#All], 38, 0)</f>
        <v>0</v>
      </c>
      <c r="BN368" s="10" t="str">
        <f t="shared" si="336"/>
        <v>N/A</v>
      </c>
      <c r="BO368" s="11"/>
      <c r="BP368" s="9">
        <f>VLOOKUP($C368, Table3[#All], 39, 0)</f>
        <v>0.86569999999999991</v>
      </c>
      <c r="BQ368" s="9">
        <f>VLOOKUP($C368, Table3[#All], 40, 0)</f>
        <v>5.9699999999999996E-2</v>
      </c>
      <c r="BR368" s="9">
        <f>VLOOKUP($C368, Table3[#All], 41, 0)</f>
        <v>7.46E-2</v>
      </c>
      <c r="BS368" s="9">
        <f>VLOOKUP($C368, Table3[#All], 42, 0)</f>
        <v>0</v>
      </c>
      <c r="BT368" s="9"/>
      <c r="BU368" s="10">
        <f t="shared" si="306"/>
        <v>1</v>
      </c>
      <c r="BV368" s="11"/>
      <c r="BW368" s="9">
        <f>VLOOKUP($C368, Table3[#All], 43, 0)</f>
        <v>7.46E-2</v>
      </c>
      <c r="BX368" s="9">
        <f>VLOOKUP($C368, Table3[#All], 44, 0)</f>
        <v>0.92540000000000011</v>
      </c>
      <c r="BY368" s="9">
        <f>VLOOKUP($C368, Table3[#All], 45, 0)</f>
        <v>0</v>
      </c>
      <c r="BZ368" s="9"/>
      <c r="CA368" s="9"/>
      <c r="CB368" s="10">
        <f t="shared" si="307"/>
        <v>2</v>
      </c>
      <c r="CC368" s="81"/>
      <c r="CD368" s="9">
        <f>VLOOKUP($C368, Table3[#All], 46, 0)</f>
        <v>1</v>
      </c>
      <c r="CE368" s="9">
        <f>VLOOKUP($C368, Table3[#All], 47, 0)</f>
        <v>0</v>
      </c>
      <c r="CF368" s="9">
        <f>VLOOKUP($C368, Table3[#All], 48, 0)</f>
        <v>0</v>
      </c>
      <c r="CG368" s="9">
        <f>VLOOKUP($C368, Table3[#All], 49, 0)</f>
        <v>0</v>
      </c>
      <c r="CH368" s="9">
        <f>VLOOKUP($C368, Table3[#All], 50, 0)</f>
        <v>0</v>
      </c>
      <c r="CI368" s="12">
        <f t="shared" si="308"/>
        <v>1</v>
      </c>
      <c r="CJ368" s="13"/>
      <c r="CK368" s="9">
        <f>VLOOKUP($C368, Table3[#All], 51, 0)</f>
        <v>0.29849999999999999</v>
      </c>
      <c r="CL368" s="9">
        <f>VLOOKUP($C368, Table3[#All], 52, 0)</f>
        <v>0.68659999999999999</v>
      </c>
      <c r="CM368" s="9">
        <f>VLOOKUP($C368, Table3[#All], 53, 0)</f>
        <v>1.49E-2</v>
      </c>
      <c r="CN368" s="9">
        <f>VLOOKUP($C368, Table3[#All], 54, 0)</f>
        <v>0</v>
      </c>
      <c r="CO368" s="9"/>
      <c r="CP368" s="10">
        <f t="shared" si="309"/>
        <v>2</v>
      </c>
      <c r="CQ368" s="11"/>
      <c r="CR368" s="9">
        <f>VLOOKUP($C368, Table3[#All], 55, 0)</f>
        <v>2.9900000000000003E-2</v>
      </c>
      <c r="CS368" s="9">
        <f>VLOOKUP($C368, Table3[#All], 56, 0)</f>
        <v>0.65670000000000006</v>
      </c>
      <c r="CT368" s="9">
        <f>VLOOKUP($C368, Table3[#All], 57, 0)</f>
        <v>0.22390000000000002</v>
      </c>
      <c r="CU368" s="9">
        <f>VLOOKUP($C368, Table3[#All], 58, 0)</f>
        <v>7.46E-2</v>
      </c>
      <c r="CV368" s="9">
        <f>VLOOKUP($C368, Table3[#All], 59, 0)</f>
        <v>1.49E-2</v>
      </c>
      <c r="CW368" s="14">
        <f t="shared" si="310"/>
        <v>3</v>
      </c>
      <c r="CX368" s="81"/>
      <c r="CY368" s="9">
        <f>VLOOKUP($C368, Table3[#All], 60, 0)</f>
        <v>0.22390000000000002</v>
      </c>
      <c r="CZ368" s="9">
        <f>VLOOKUP($C368, Table3[#All], 61, 0)</f>
        <v>0.49249999999999999</v>
      </c>
      <c r="DA368" s="9">
        <f>VLOOKUP($C368, Table3[#All], 62, 0)</f>
        <v>0.25370000000000004</v>
      </c>
      <c r="DB368" s="9">
        <f>VLOOKUP($C368, Table3[#All], 63, 0)</f>
        <v>1.49E-2</v>
      </c>
      <c r="DC368" s="9">
        <f>VLOOKUP($C368, Table3[#All], 64, 0)</f>
        <v>1.49E-2</v>
      </c>
      <c r="DD368" s="10">
        <f t="shared" si="311"/>
        <v>3</v>
      </c>
      <c r="DE368" s="11"/>
      <c r="DF368" s="9">
        <f>VLOOKUP($C368, Table3[#All], 65, 0)</f>
        <v>0.58210000000000006</v>
      </c>
      <c r="DG368" s="9"/>
      <c r="DH368" s="9">
        <f>VLOOKUP($C368, Table3[#All], 66, 0)</f>
        <v>0.25370000000000004</v>
      </c>
      <c r="DI368" s="9"/>
      <c r="DJ368" s="9">
        <f>VLOOKUP($C368, Table3[#All], 67, 0)</f>
        <v>0.16420000000000001</v>
      </c>
      <c r="DK368" s="14">
        <f t="shared" si="312"/>
        <v>3</v>
      </c>
      <c r="DL368" s="11"/>
      <c r="DM368" s="9">
        <f>VLOOKUP($C368, Table3[#All], 68, 0)</f>
        <v>0.88060000000000005</v>
      </c>
      <c r="DN368" s="9"/>
      <c r="DO368" s="9">
        <f>VLOOKUP($C368, Table3[#All], 69, 0)</f>
        <v>4.4800000000000006E-2</v>
      </c>
      <c r="DP368" s="9">
        <f>VLOOKUP($C368, Table3[#All], 70, 0)</f>
        <v>7.46E-2</v>
      </c>
      <c r="DQ368" s="9"/>
      <c r="DR368" s="14">
        <f t="shared" si="313"/>
        <v>1</v>
      </c>
      <c r="DS368" s="11"/>
      <c r="DT368" s="9">
        <f>VLOOKUP($C368, Table3[#All], 71, 0)</f>
        <v>2.9900000000000003E-2</v>
      </c>
      <c r="DU368" s="9">
        <f>VLOOKUP($C368, Table3[#All], 72, 0)</f>
        <v>0.17910000000000001</v>
      </c>
      <c r="DV368" s="9">
        <f>VLOOKUP($C368, Table3[#All], 73, 0)</f>
        <v>0.56720000000000004</v>
      </c>
      <c r="DW368" s="9">
        <f>VLOOKUP($C368, Table3[#All], 74, 0)</f>
        <v>0.22390000000000002</v>
      </c>
      <c r="DX368" s="9">
        <f>VLOOKUP($C368, Table3[#All], 75, 0)</f>
        <v>0</v>
      </c>
      <c r="DY368" s="12">
        <f t="shared" si="302"/>
        <v>3</v>
      </c>
      <c r="DZ368" s="11"/>
      <c r="EA368" s="9">
        <f>VLOOKUP($C368, Table3[#All], 76, 0)</f>
        <v>1</v>
      </c>
      <c r="EB368" s="9">
        <f>VLOOKUP($C368, Table3[#All], 77, 0)</f>
        <v>0</v>
      </c>
      <c r="EC368" s="9">
        <f>VLOOKUP($C368, Table3[#All], 78, 0)</f>
        <v>0</v>
      </c>
      <c r="ED368" s="9">
        <f>VLOOKUP($C368, Table3[#All], 79, 0)</f>
        <v>0</v>
      </c>
      <c r="EE368" s="9">
        <f>VLOOKUP($C368, Table3[#All], 80, 0)</f>
        <v>0</v>
      </c>
      <c r="EF368" s="10">
        <f t="shared" si="314"/>
        <v>1</v>
      </c>
      <c r="EG368" s="9"/>
      <c r="EH368" s="9">
        <f>VLOOKUP($C368, Table3[#All], 81, 0)</f>
        <v>1</v>
      </c>
      <c r="EI368" s="9">
        <f>VLOOKUP($C368, Table3[#All], 82, 0)</f>
        <v>0</v>
      </c>
      <c r="EJ368" s="9">
        <f>VLOOKUP($C368, Table3[#All], 83, 0)</f>
        <v>0</v>
      </c>
      <c r="EK368" s="9">
        <f>VLOOKUP($C368, Table3[#All], 84, 0)</f>
        <v>0</v>
      </c>
      <c r="EL368" s="9">
        <f>VLOOKUP($C368, Table3[#All], 85, 0)</f>
        <v>0</v>
      </c>
      <c r="EM368" s="14">
        <f t="shared" si="315"/>
        <v>1</v>
      </c>
      <c r="EN368" s="11"/>
      <c r="EO368" s="9">
        <f>VLOOKUP($C368, Table3[#All], 86, 0)</f>
        <v>0.14929999999999999</v>
      </c>
      <c r="EP368" s="9"/>
      <c r="EQ368" s="9">
        <f>VLOOKUP($C368, Table3[#All], 87, 0)</f>
        <v>0.8506999999999999</v>
      </c>
      <c r="ER368" s="9"/>
      <c r="ES368" s="9"/>
      <c r="ET368" s="14">
        <f t="shared" si="316"/>
        <v>3</v>
      </c>
      <c r="EU368" s="11"/>
      <c r="EV368" s="9">
        <f>VLOOKUP($C368, Table3[#All], 88, 0)</f>
        <v>1</v>
      </c>
      <c r="EW368" s="9">
        <f>VLOOKUP($C368, Table3[#All], 89, 0)</f>
        <v>0</v>
      </c>
      <c r="EX368" s="9">
        <f>VLOOKUP($C368, Table3[#All], 90, 0)</f>
        <v>0</v>
      </c>
      <c r="EY368" s="9">
        <f>VLOOKUP($C368, Table3[#All], 91, 0)</f>
        <v>0</v>
      </c>
      <c r="EZ368" s="9">
        <f>VLOOKUP($C368, Table3[#All], 92, 0)</f>
        <v>0</v>
      </c>
      <c r="FA368" s="12">
        <f t="shared" si="317"/>
        <v>1</v>
      </c>
      <c r="FB368" s="11"/>
      <c r="FC368" s="9">
        <f>VLOOKUP($C368, Table3[#All], 93, 0)</f>
        <v>0</v>
      </c>
      <c r="FD368" s="9">
        <f>VLOOKUP($C368, Table3[#All], 94, 0)</f>
        <v>0.73129999999999995</v>
      </c>
      <c r="FE368" s="9">
        <f>VLOOKUP($C368, Table3[#All], 95, 0)</f>
        <v>0.26869999999999999</v>
      </c>
      <c r="FF368" s="9">
        <f>VLOOKUP($C368, Table3[#All], 96, 0)</f>
        <v>0</v>
      </c>
      <c r="FG368" s="9"/>
      <c r="FH368" s="10">
        <f t="shared" si="318"/>
        <v>3</v>
      </c>
      <c r="FI368" s="11"/>
      <c r="FJ368" s="9">
        <f>VLOOKUP($C368, Table3[#All], 97, 0)</f>
        <v>0</v>
      </c>
      <c r="FK368" s="9">
        <f>VLOOKUP($C368, Table3[#All], 98, 0)</f>
        <v>0</v>
      </c>
      <c r="FL368" s="9">
        <f>VLOOKUP($C368, Table3[#All], 99, 0)</f>
        <v>0</v>
      </c>
      <c r="FM368" s="9">
        <f>VLOOKUP($C368, Table3[#All], 100, 0)</f>
        <v>1</v>
      </c>
      <c r="FN368" s="9">
        <f>VLOOKUP($C368, Table3[#All], 101, 0)</f>
        <v>0</v>
      </c>
      <c r="FO368" s="14">
        <f t="shared" si="319"/>
        <v>4</v>
      </c>
      <c r="FP368" s="11"/>
      <c r="FQ368" s="9">
        <f>VLOOKUP($C368, Table3[#All], 102, 0)</f>
        <v>0.56720000000000004</v>
      </c>
      <c r="FR368" s="9">
        <f>VLOOKUP($C368, Table3[#All], 103, 0)</f>
        <v>0.41789999999999999</v>
      </c>
      <c r="FS368" s="9">
        <f>VLOOKUP($C368, Table3[#All], 104, 0)</f>
        <v>1.49E-2</v>
      </c>
      <c r="FT368" s="9">
        <f>VLOOKUP($C368, Table3[#All], 105, 0)</f>
        <v>0</v>
      </c>
      <c r="FU368" s="9">
        <v>0</v>
      </c>
      <c r="FV368" s="10">
        <f t="shared" si="320"/>
        <v>2</v>
      </c>
      <c r="FW368" s="11"/>
      <c r="FX368" s="9">
        <f>VLOOKUP($C368, Table3[#All], 106, 0)</f>
        <v>0.37310000000000004</v>
      </c>
      <c r="FY368" s="9"/>
      <c r="FZ368" s="9">
        <f>VLOOKUP($C368, Table3[#All], 107, 0)</f>
        <v>5.9699999999999996E-2</v>
      </c>
      <c r="GA368" s="9">
        <f>VLOOKUP($C368, Table3[#All], 108, 0)</f>
        <v>0.56720000000000004</v>
      </c>
      <c r="GB368" s="9"/>
      <c r="GC368" s="10">
        <f t="shared" si="337"/>
        <v>4</v>
      </c>
      <c r="GD368" s="81"/>
      <c r="GE368" s="9">
        <f>VLOOKUP($C368, Table3[#All], 109, 0)</f>
        <v>0.3</v>
      </c>
      <c r="GF368" s="9">
        <f>VLOOKUP($C368, Table3[#All], 110, 0)</f>
        <v>0.7</v>
      </c>
      <c r="GG368" s="9">
        <f>VLOOKUP($C368, Table3[#All], 111, 0)</f>
        <v>0</v>
      </c>
      <c r="GH368" s="9"/>
      <c r="GI368" s="9">
        <f>VLOOKUP($C368, Table3[#All], 112, 0)</f>
        <v>0</v>
      </c>
      <c r="GJ368" s="12">
        <f t="shared" si="321"/>
        <v>2</v>
      </c>
      <c r="GK368" s="11"/>
      <c r="GL368" s="9">
        <f>VLOOKUP($C368, Table3[#All], 113, 0)</f>
        <v>0</v>
      </c>
      <c r="GM368" s="9">
        <f>VLOOKUP($C368, Table3[#All], 114, 0)</f>
        <v>0.62690000000000001</v>
      </c>
      <c r="GN368" s="9">
        <f>VLOOKUP($C368, Table3[#All], 115, 0)</f>
        <v>0.1045</v>
      </c>
      <c r="GO368" s="9">
        <f>VLOOKUP($C368, Table3[#All], 116, 0)</f>
        <v>0.26869999999999999</v>
      </c>
      <c r="GP368" s="9"/>
      <c r="GQ368" s="10">
        <f t="shared" si="322"/>
        <v>4</v>
      </c>
      <c r="GR368" s="11"/>
      <c r="GS368" s="9">
        <f>VLOOKUP($C368, Table2[#All], 3, 0)</f>
        <v>0</v>
      </c>
      <c r="GT368" s="9">
        <f>VLOOKUP($C368, Table2[#All], 4, 0)</f>
        <v>0</v>
      </c>
      <c r="GU368" s="9">
        <f>VLOOKUP($C368, Table2[#All], 5, 0)</f>
        <v>1</v>
      </c>
      <c r="GV368" s="9">
        <f>VLOOKUP($C368, Table2[#All], 6, 0)</f>
        <v>0</v>
      </c>
      <c r="GW368" s="9">
        <f>VLOOKUP($C368, Table2[#All], 7, 0)</f>
        <v>0</v>
      </c>
      <c r="GX368" s="10">
        <f t="shared" si="323"/>
        <v>3</v>
      </c>
      <c r="GY368" s="11"/>
      <c r="GZ368" s="9">
        <v>0</v>
      </c>
      <c r="HA368" s="9">
        <v>0</v>
      </c>
      <c r="HB368" s="9">
        <v>0</v>
      </c>
      <c r="HC368" s="9">
        <v>1</v>
      </c>
      <c r="HD368" s="9"/>
      <c r="HE368" s="10">
        <f t="shared" si="324"/>
        <v>4</v>
      </c>
      <c r="HF368" s="11"/>
      <c r="HG368" s="9">
        <f>VLOOKUP($C368, Table5[#All], 2, 0)</f>
        <v>0</v>
      </c>
      <c r="HH368" s="9">
        <f>VLOOKUP($C368, Table5[#All], 3, 0)</f>
        <v>0</v>
      </c>
      <c r="HI368" s="9">
        <f>VLOOKUP($C368, Table5[#All], 4, 0)</f>
        <v>0</v>
      </c>
      <c r="HJ368" s="9">
        <f>VLOOKUP($C368, Table5[#All], 5, 0)</f>
        <v>1</v>
      </c>
      <c r="HK368" s="9">
        <f>VLOOKUP($C368, Table5[#All], 6, 0)</f>
        <v>0</v>
      </c>
      <c r="HL368" s="10">
        <f t="shared" si="325"/>
        <v>4</v>
      </c>
      <c r="HM368" s="11"/>
      <c r="HN368" s="9">
        <f>VLOOKUP($C368, Table5[#All], 7, 0)</f>
        <v>0</v>
      </c>
      <c r="HO368" s="9">
        <f>VLOOKUP($C368, Table5[#All], 8, 0)</f>
        <v>0</v>
      </c>
      <c r="HP368" s="9">
        <f>VLOOKUP($C368, Table5[#All], 9, 0)</f>
        <v>0</v>
      </c>
      <c r="HQ368" s="9">
        <f>VLOOKUP($C368, Table5[#All], 10, 0)</f>
        <v>1</v>
      </c>
      <c r="HR368" s="9">
        <f>VLOOKUP($C368, Table5[#All], 11, 0)</f>
        <v>0</v>
      </c>
      <c r="HS368" s="10">
        <f t="shared" si="326"/>
        <v>4</v>
      </c>
      <c r="HT368" s="11"/>
      <c r="HU368" s="9">
        <f>VLOOKUP($C368, Table5[#All], 12, 0)</f>
        <v>1</v>
      </c>
      <c r="HV368" s="9">
        <f>VLOOKUP($C368, Table5[#All], 13, 0)</f>
        <v>0</v>
      </c>
      <c r="HW368" s="9">
        <f>VLOOKUP($C368, Table5[#All], 14, 0)</f>
        <v>0</v>
      </c>
      <c r="HX368" s="9">
        <f>VLOOKUP($C368, Table5[#All], 15, 0)</f>
        <v>0</v>
      </c>
      <c r="HY368" s="9">
        <f>VLOOKUP($C368, Table5[#All], 16, 0)</f>
        <v>0</v>
      </c>
      <c r="HZ368" s="10">
        <f t="shared" si="327"/>
        <v>1</v>
      </c>
      <c r="IA368" s="11"/>
      <c r="IB368" s="9">
        <f>VLOOKUP($C368, Table5[#All], 17, 0)</f>
        <v>1</v>
      </c>
      <c r="IC368" s="9">
        <f>VLOOKUP($C368, Table5[#All], 18, 0)</f>
        <v>0</v>
      </c>
      <c r="ID368" s="9">
        <f>VLOOKUP($C368, Table5[#All], 19, 0)</f>
        <v>0</v>
      </c>
      <c r="IE368" s="9">
        <f>VLOOKUP($C368, Table5[#All], 20, 0)</f>
        <v>0</v>
      </c>
      <c r="IF368" s="9">
        <f>VLOOKUP($C368, Table5[#All], 21, 0)</f>
        <v>0</v>
      </c>
      <c r="IG368" s="10">
        <f t="shared" si="328"/>
        <v>1</v>
      </c>
      <c r="IH368" s="11"/>
      <c r="II368" s="9">
        <f>VLOOKUP($C368, Table5[#All], 22, 0)</f>
        <v>1</v>
      </c>
      <c r="IJ368" s="9">
        <f>VLOOKUP($C368, Table5[#All], 23, 0)</f>
        <v>0</v>
      </c>
      <c r="IK368" s="9">
        <f>VLOOKUP($C368, Table5[#All], 24, 0)</f>
        <v>0</v>
      </c>
      <c r="IL368" s="9">
        <f>VLOOKUP($C368, Table5[#All], 25, 0)</f>
        <v>0</v>
      </c>
      <c r="IM368" s="9">
        <f>VLOOKUP($C368, Table5[#All], 26, 0)</f>
        <v>0</v>
      </c>
      <c r="IN368" s="10">
        <f t="shared" si="329"/>
        <v>1</v>
      </c>
      <c r="IO368" s="11"/>
      <c r="IP368" s="9">
        <v>1</v>
      </c>
      <c r="IQ368" s="9">
        <v>0</v>
      </c>
      <c r="IR368" s="9">
        <v>0</v>
      </c>
      <c r="IS368" s="9">
        <v>0</v>
      </c>
      <c r="IT368" s="9">
        <v>0</v>
      </c>
      <c r="IU368" s="10">
        <f t="shared" si="330"/>
        <v>1</v>
      </c>
      <c r="IV368" s="82"/>
    </row>
    <row r="369" spans="1:256" ht="16.3" thickTop="1" thickBot="1" x14ac:dyDescent="0.35">
      <c r="A369" s="16" t="s">
        <v>887</v>
      </c>
      <c r="B369" s="16" t="s">
        <v>890</v>
      </c>
      <c r="C369" s="16" t="s">
        <v>891</v>
      </c>
      <c r="D369" s="11"/>
      <c r="E369" s="9">
        <f>VLOOKUP($C369, Table3[#All], 2, 0)</f>
        <v>0</v>
      </c>
      <c r="F369" s="9"/>
      <c r="G369" s="9">
        <f>VLOOKUP($C369, Table3[#All], 3, 0)</f>
        <v>2.1299999999999999E-2</v>
      </c>
      <c r="H369" s="9">
        <f>VLOOKUP($C369, Table3[#All], 4, 0)</f>
        <v>0.97870000000000001</v>
      </c>
      <c r="I369" s="9">
        <f>VLOOKUP($C369, Table3[#All], 5, 0)</f>
        <v>0</v>
      </c>
      <c r="J369" s="10">
        <f t="shared" si="331"/>
        <v>4</v>
      </c>
      <c r="K369" s="11"/>
      <c r="L369" s="9">
        <f>VLOOKUP($C369, Table3[#All], 6, 0)</f>
        <v>0</v>
      </c>
      <c r="M369" s="9"/>
      <c r="N369" s="9">
        <f>VLOOKUP($C369, Table3[#All], 7, 0)</f>
        <v>0</v>
      </c>
      <c r="O369" s="9">
        <f>VLOOKUP($C369, Table3[#All], 8, 0)</f>
        <v>0</v>
      </c>
      <c r="P369" s="9">
        <f>VLOOKUP($C369, Table3[#All], 9, 0)</f>
        <v>1</v>
      </c>
      <c r="Q369" s="10">
        <f t="shared" si="332"/>
        <v>5</v>
      </c>
      <c r="R369" s="11"/>
      <c r="S369" s="9">
        <f>VLOOKUP($C369, Table3[#All], 10, 0)</f>
        <v>0</v>
      </c>
      <c r="T369" s="9">
        <f>VLOOKUP($C369, Table3[#All], 11, 0)</f>
        <v>0</v>
      </c>
      <c r="U369" s="9">
        <f>VLOOKUP($C369, Table3[#All], 12, 0)</f>
        <v>0.59570000000000001</v>
      </c>
      <c r="V369" s="9">
        <f>VLOOKUP($C369, Table3[#All], 13, 0)</f>
        <v>0.40429999999999999</v>
      </c>
      <c r="W369" s="9">
        <f>VLOOKUP($C369, Table3[#All], 14, 0)</f>
        <v>0</v>
      </c>
      <c r="X369" s="10">
        <f t="shared" si="333"/>
        <v>4</v>
      </c>
      <c r="Y369" s="11"/>
      <c r="Z369" s="9">
        <f>VLOOKUP($C369, Table3[#All], 15, 0)</f>
        <v>0</v>
      </c>
      <c r="AA369" s="9">
        <f>VLOOKUP($C369, Table3[#All], 16, 0)</f>
        <v>6.3799999999999996E-2</v>
      </c>
      <c r="AB369" s="9">
        <f>VLOOKUP($C369, Table3[#All], 17, 0)</f>
        <v>0.72340000000000004</v>
      </c>
      <c r="AC369" s="9">
        <f>VLOOKUP($C369, Table3[#All], 18, 0)</f>
        <v>0.21280000000000002</v>
      </c>
      <c r="AD369" s="9">
        <f>VLOOKUP($C369, Table3[#All], 19, 0)</f>
        <v>0</v>
      </c>
      <c r="AE369" s="10">
        <f t="shared" si="303"/>
        <v>3</v>
      </c>
      <c r="AF369" s="11"/>
      <c r="AG369" s="9">
        <f>VLOOKUP($C369, Table3[#All], 20, 0)</f>
        <v>0</v>
      </c>
      <c r="AH369" s="9">
        <f>VLOOKUP($C369, Table3[#All], 21, 0)</f>
        <v>0.53189999999999993</v>
      </c>
      <c r="AI369" s="9">
        <f>VLOOKUP($C369, Table3[#All], 22, 0)</f>
        <v>0.46810000000000002</v>
      </c>
      <c r="AJ369" s="9"/>
      <c r="AK369" s="9"/>
      <c r="AL369" s="10">
        <f t="shared" si="304"/>
        <v>3</v>
      </c>
      <c r="AM369" s="11"/>
      <c r="AN369" s="9">
        <f>VLOOKUP($C369, Table3[#All], 23, 0)</f>
        <v>1</v>
      </c>
      <c r="AO369" s="9">
        <f>VLOOKUP($C369, Table3[#All], 24, 0)</f>
        <v>0</v>
      </c>
      <c r="AP369" s="9">
        <f>VLOOKUP($C369, Table3[#All], 25, 0)</f>
        <v>0</v>
      </c>
      <c r="AQ369" s="9">
        <f>VLOOKUP($C369, Table3[#All], 26, 0)</f>
        <v>0</v>
      </c>
      <c r="AR369" s="9"/>
      <c r="AS369" s="12">
        <f t="shared" si="305"/>
        <v>1</v>
      </c>
      <c r="AT369" s="11"/>
      <c r="AU369" s="9">
        <f>VLOOKUP($C369, Table3[#All], 27, 0)</f>
        <v>2.1299999999999999E-2</v>
      </c>
      <c r="AV369" s="9">
        <f>VLOOKUP($C369, Table3[#All], 28, 0)</f>
        <v>0.1489</v>
      </c>
      <c r="AW369" s="9">
        <f>VLOOKUP($C369, Table3[#All], 29, 0)</f>
        <v>0.82980000000000009</v>
      </c>
      <c r="AX369" s="9"/>
      <c r="AY369" s="9"/>
      <c r="AZ369" s="10">
        <f t="shared" si="334"/>
        <v>3</v>
      </c>
      <c r="BA369" s="11"/>
      <c r="BB369" s="9">
        <f>VLOOKUP($C369, Table3[#All], 30, 0)</f>
        <v>0.23399999999999999</v>
      </c>
      <c r="BC369" s="9">
        <f>VLOOKUP($C369, Table3[#All], 31, 0)</f>
        <v>0.61699999999999999</v>
      </c>
      <c r="BD369" s="9">
        <f>VLOOKUP($C369, Table3[#All], 32, 0)</f>
        <v>0.1489</v>
      </c>
      <c r="BE369" s="9">
        <f>VLOOKUP($C369, Table3[#All], 33, 0)</f>
        <v>0</v>
      </c>
      <c r="BF369" s="9"/>
      <c r="BG369" s="10">
        <f t="shared" si="335"/>
        <v>2</v>
      </c>
      <c r="BH369" s="81"/>
      <c r="BI369" s="9">
        <f>VLOOKUP($C369, Table3[#All], 34, 0)</f>
        <v>0</v>
      </c>
      <c r="BJ369" s="9">
        <f>VLOOKUP($C369, Table3[#All], 35, 0)</f>
        <v>0</v>
      </c>
      <c r="BK369" s="9">
        <f>VLOOKUP($C369, Table3[#All], 36, 0)</f>
        <v>0</v>
      </c>
      <c r="BL369" s="9">
        <f>VLOOKUP($C369, Table3[#All], 37, 0)</f>
        <v>0</v>
      </c>
      <c r="BM369" s="9">
        <f>VLOOKUP($C369, Table3[#All], 38, 0)</f>
        <v>0</v>
      </c>
      <c r="BN369" s="10" t="str">
        <f t="shared" si="336"/>
        <v>N/A</v>
      </c>
      <c r="BO369" s="11"/>
      <c r="BP369" s="9">
        <f>VLOOKUP($C369, Table3[#All], 39, 0)</f>
        <v>1</v>
      </c>
      <c r="BQ369" s="9">
        <f>VLOOKUP($C369, Table3[#All], 40, 0)</f>
        <v>0</v>
      </c>
      <c r="BR369" s="9">
        <f>VLOOKUP($C369, Table3[#All], 41, 0)</f>
        <v>0</v>
      </c>
      <c r="BS369" s="9">
        <f>VLOOKUP($C369, Table3[#All], 42, 0)</f>
        <v>0</v>
      </c>
      <c r="BT369" s="9"/>
      <c r="BU369" s="10">
        <f t="shared" si="306"/>
        <v>1</v>
      </c>
      <c r="BV369" s="11"/>
      <c r="BW369" s="9">
        <f>VLOOKUP($C369, Table3[#All], 43, 0)</f>
        <v>2.1299999999999999E-2</v>
      </c>
      <c r="BX369" s="9">
        <f>VLOOKUP($C369, Table3[#All], 44, 0)</f>
        <v>0.95739999999999992</v>
      </c>
      <c r="BY369" s="9">
        <f>VLOOKUP($C369, Table3[#All], 45, 0)</f>
        <v>2.1299999999999999E-2</v>
      </c>
      <c r="BZ369" s="9"/>
      <c r="CA369" s="9"/>
      <c r="CB369" s="10">
        <f t="shared" si="307"/>
        <v>2</v>
      </c>
      <c r="CC369" s="81"/>
      <c r="CD369" s="9">
        <f>VLOOKUP($C369, Table3[#All], 46, 0)</f>
        <v>1</v>
      </c>
      <c r="CE369" s="9">
        <f>VLOOKUP($C369, Table3[#All], 47, 0)</f>
        <v>0</v>
      </c>
      <c r="CF369" s="9">
        <f>VLOOKUP($C369, Table3[#All], 48, 0)</f>
        <v>0</v>
      </c>
      <c r="CG369" s="9">
        <f>VLOOKUP($C369, Table3[#All], 49, 0)</f>
        <v>0</v>
      </c>
      <c r="CH369" s="9">
        <f>VLOOKUP($C369, Table3[#All], 50, 0)</f>
        <v>0</v>
      </c>
      <c r="CI369" s="12">
        <f t="shared" si="308"/>
        <v>1</v>
      </c>
      <c r="CJ369" s="13"/>
      <c r="CK369" s="9">
        <f>VLOOKUP($C369, Table3[#All], 51, 0)</f>
        <v>1</v>
      </c>
      <c r="CL369" s="9">
        <f>VLOOKUP($C369, Table3[#All], 52, 0)</f>
        <v>0</v>
      </c>
      <c r="CM369" s="9">
        <f>VLOOKUP($C369, Table3[#All], 53, 0)</f>
        <v>0</v>
      </c>
      <c r="CN369" s="9">
        <f>VLOOKUP($C369, Table3[#All], 54, 0)</f>
        <v>0</v>
      </c>
      <c r="CO369" s="9"/>
      <c r="CP369" s="10">
        <f t="shared" si="309"/>
        <v>1</v>
      </c>
      <c r="CQ369" s="11"/>
      <c r="CR369" s="9">
        <f>VLOOKUP($C369, Table3[#All], 55, 0)</f>
        <v>0.10640000000000001</v>
      </c>
      <c r="CS369" s="9">
        <f>VLOOKUP($C369, Table3[#All], 56, 0)</f>
        <v>0.42549999999999999</v>
      </c>
      <c r="CT369" s="9">
        <f>VLOOKUP($C369, Table3[#All], 57, 0)</f>
        <v>0.38299999999999995</v>
      </c>
      <c r="CU369" s="9">
        <f>VLOOKUP($C369, Table3[#All], 58, 0)</f>
        <v>8.5099999999999995E-2</v>
      </c>
      <c r="CV369" s="9">
        <f>VLOOKUP($C369, Table3[#All], 59, 0)</f>
        <v>0</v>
      </c>
      <c r="CW369" s="14">
        <f t="shared" si="310"/>
        <v>3</v>
      </c>
      <c r="CX369" s="81"/>
      <c r="CY369" s="9">
        <f>VLOOKUP($C369, Table3[#All], 60, 0)</f>
        <v>2.1299999999999999E-2</v>
      </c>
      <c r="CZ369" s="9">
        <f>VLOOKUP($C369, Table3[#All], 61, 0)</f>
        <v>0.31909999999999999</v>
      </c>
      <c r="DA369" s="9">
        <f>VLOOKUP($C369, Table3[#All], 62, 0)</f>
        <v>0.46810000000000002</v>
      </c>
      <c r="DB369" s="9">
        <f>VLOOKUP($C369, Table3[#All], 63, 0)</f>
        <v>0.19149999999999998</v>
      </c>
      <c r="DC369" s="9">
        <f>VLOOKUP($C369, Table3[#All], 64, 0)</f>
        <v>0</v>
      </c>
      <c r="DD369" s="10">
        <f t="shared" si="311"/>
        <v>3</v>
      </c>
      <c r="DE369" s="11"/>
      <c r="DF369" s="9">
        <f>VLOOKUP($C369, Table3[#All], 65, 0)</f>
        <v>8.5099999999999995E-2</v>
      </c>
      <c r="DG369" s="9"/>
      <c r="DH369" s="9">
        <f>VLOOKUP($C369, Table3[#All], 66, 0)</f>
        <v>0.63829999999999998</v>
      </c>
      <c r="DI369" s="9"/>
      <c r="DJ369" s="9">
        <f>VLOOKUP($C369, Table3[#All], 67, 0)</f>
        <v>0.27660000000000001</v>
      </c>
      <c r="DK369" s="14">
        <f t="shared" si="312"/>
        <v>5</v>
      </c>
      <c r="DL369" s="11"/>
      <c r="DM369" s="9">
        <f>VLOOKUP($C369, Table3[#All], 68, 0)</f>
        <v>1</v>
      </c>
      <c r="DN369" s="9"/>
      <c r="DO369" s="9">
        <f>VLOOKUP($C369, Table3[#All], 69, 0)</f>
        <v>0</v>
      </c>
      <c r="DP369" s="9">
        <f>VLOOKUP($C369, Table3[#All], 70, 0)</f>
        <v>0</v>
      </c>
      <c r="DQ369" s="9"/>
      <c r="DR369" s="14">
        <f t="shared" si="313"/>
        <v>1</v>
      </c>
      <c r="DS369" s="11"/>
      <c r="DT369" s="9">
        <f>VLOOKUP($C369, Table3[#All], 71, 0)</f>
        <v>0</v>
      </c>
      <c r="DU369" s="9">
        <f>VLOOKUP($C369, Table3[#All], 72, 0)</f>
        <v>0.42549999999999999</v>
      </c>
      <c r="DV369" s="9">
        <f>VLOOKUP($C369, Table3[#All], 73, 0)</f>
        <v>0.53189999999999993</v>
      </c>
      <c r="DW369" s="9">
        <f>VLOOKUP($C369, Table3[#All], 74, 0)</f>
        <v>4.2599999999999999E-2</v>
      </c>
      <c r="DX369" s="9">
        <f>VLOOKUP($C369, Table3[#All], 75, 0)</f>
        <v>0</v>
      </c>
      <c r="DY369" s="12">
        <f t="shared" si="302"/>
        <v>3</v>
      </c>
      <c r="DZ369" s="11"/>
      <c r="EA369" s="9">
        <f>VLOOKUP($C369, Table3[#All], 76, 0)</f>
        <v>1</v>
      </c>
      <c r="EB369" s="9">
        <f>VLOOKUP($C369, Table3[#All], 77, 0)</f>
        <v>0</v>
      </c>
      <c r="EC369" s="9">
        <f>VLOOKUP($C369, Table3[#All], 78, 0)</f>
        <v>0</v>
      </c>
      <c r="ED369" s="9">
        <f>VLOOKUP($C369, Table3[#All], 79, 0)</f>
        <v>0</v>
      </c>
      <c r="EE369" s="9">
        <f>VLOOKUP($C369, Table3[#All], 80, 0)</f>
        <v>0</v>
      </c>
      <c r="EF369" s="10">
        <f t="shared" si="314"/>
        <v>1</v>
      </c>
      <c r="EG369" s="9"/>
      <c r="EH369" s="9">
        <f>VLOOKUP($C369, Table3[#All], 81, 0)</f>
        <v>1</v>
      </c>
      <c r="EI369" s="9">
        <f>VLOOKUP($C369, Table3[#All], 82, 0)</f>
        <v>0</v>
      </c>
      <c r="EJ369" s="9">
        <f>VLOOKUP($C369, Table3[#All], 83, 0)</f>
        <v>0</v>
      </c>
      <c r="EK369" s="9">
        <f>VLOOKUP($C369, Table3[#All], 84, 0)</f>
        <v>0</v>
      </c>
      <c r="EL369" s="9">
        <f>VLOOKUP($C369, Table3[#All], 85, 0)</f>
        <v>0</v>
      </c>
      <c r="EM369" s="14">
        <f t="shared" si="315"/>
        <v>1</v>
      </c>
      <c r="EN369" s="11"/>
      <c r="EO369" s="9">
        <f>VLOOKUP($C369, Table3[#All], 86, 0)</f>
        <v>0.65959999999999996</v>
      </c>
      <c r="EP369" s="9"/>
      <c r="EQ369" s="9">
        <f>VLOOKUP($C369, Table3[#All], 87, 0)</f>
        <v>0.34039999999999998</v>
      </c>
      <c r="ER369" s="9"/>
      <c r="ES369" s="9"/>
      <c r="ET369" s="14">
        <f t="shared" si="316"/>
        <v>3</v>
      </c>
      <c r="EU369" s="11"/>
      <c r="EV369" s="9">
        <f>VLOOKUP($C369, Table3[#All], 88, 0)</f>
        <v>1</v>
      </c>
      <c r="EW369" s="9">
        <f>VLOOKUP($C369, Table3[#All], 89, 0)</f>
        <v>0</v>
      </c>
      <c r="EX369" s="9">
        <f>VLOOKUP($C369, Table3[#All], 90, 0)</f>
        <v>0</v>
      </c>
      <c r="EY369" s="9">
        <f>VLOOKUP($C369, Table3[#All], 91, 0)</f>
        <v>0</v>
      </c>
      <c r="EZ369" s="9">
        <f>VLOOKUP($C369, Table3[#All], 92, 0)</f>
        <v>0</v>
      </c>
      <c r="FA369" s="12">
        <f t="shared" si="317"/>
        <v>1</v>
      </c>
      <c r="FB369" s="11"/>
      <c r="FC369" s="9">
        <f>VLOOKUP($C369, Table3[#All], 93, 0)</f>
        <v>0</v>
      </c>
      <c r="FD369" s="9">
        <f>VLOOKUP($C369, Table3[#All], 94, 0)</f>
        <v>0.95739999999999992</v>
      </c>
      <c r="FE369" s="9">
        <f>VLOOKUP($C369, Table3[#All], 95, 0)</f>
        <v>4.2599999999999999E-2</v>
      </c>
      <c r="FF369" s="9">
        <f>VLOOKUP($C369, Table3[#All], 96, 0)</f>
        <v>0</v>
      </c>
      <c r="FG369" s="9"/>
      <c r="FH369" s="10">
        <f t="shared" si="318"/>
        <v>2</v>
      </c>
      <c r="FI369" s="11"/>
      <c r="FJ369" s="9">
        <f>VLOOKUP($C369, Table3[#All], 97, 0)</f>
        <v>0</v>
      </c>
      <c r="FK369" s="9">
        <f>VLOOKUP($C369, Table3[#All], 98, 0)</f>
        <v>0</v>
      </c>
      <c r="FL369" s="9">
        <f>VLOOKUP($C369, Table3[#All], 99, 0)</f>
        <v>0</v>
      </c>
      <c r="FM369" s="9">
        <f>VLOOKUP($C369, Table3[#All], 100, 0)</f>
        <v>0</v>
      </c>
      <c r="FN369" s="9">
        <f>VLOOKUP($C369, Table3[#All], 101, 0)</f>
        <v>1</v>
      </c>
      <c r="FO369" s="14">
        <f t="shared" si="319"/>
        <v>5</v>
      </c>
      <c r="FP369" s="11"/>
      <c r="FQ369" s="9">
        <f>VLOOKUP($C369, Table3[#All], 102, 0)</f>
        <v>1</v>
      </c>
      <c r="FR369" s="9">
        <f>VLOOKUP($C369, Table3[#All], 103, 0)</f>
        <v>0</v>
      </c>
      <c r="FS369" s="9">
        <f>VLOOKUP($C369, Table3[#All], 104, 0)</f>
        <v>0</v>
      </c>
      <c r="FT369" s="9">
        <f>VLOOKUP($C369, Table3[#All], 105, 0)</f>
        <v>0</v>
      </c>
      <c r="FU369" s="9">
        <v>0</v>
      </c>
      <c r="FV369" s="10">
        <f t="shared" si="320"/>
        <v>1</v>
      </c>
      <c r="FW369" s="11"/>
      <c r="FX369" s="9">
        <f>VLOOKUP($C369, Table3[#All], 106, 0)</f>
        <v>0.12770000000000001</v>
      </c>
      <c r="FY369" s="9"/>
      <c r="FZ369" s="9">
        <f>VLOOKUP($C369, Table3[#All], 107, 0)</f>
        <v>0.23399999999999999</v>
      </c>
      <c r="GA369" s="9">
        <f>VLOOKUP($C369, Table3[#All], 108, 0)</f>
        <v>0.63829999999999998</v>
      </c>
      <c r="GB369" s="9"/>
      <c r="GC369" s="10">
        <f t="shared" si="337"/>
        <v>4</v>
      </c>
      <c r="GD369" s="81"/>
      <c r="GE369" s="9">
        <f>VLOOKUP($C369, Table3[#All], 109, 0)</f>
        <v>0</v>
      </c>
      <c r="GF369" s="9">
        <f>VLOOKUP($C369, Table3[#All], 110, 0)</f>
        <v>0.94440000000000002</v>
      </c>
      <c r="GG369" s="9">
        <f>VLOOKUP($C369, Table3[#All], 111, 0)</f>
        <v>5.5599999999999997E-2</v>
      </c>
      <c r="GH369" s="9"/>
      <c r="GI369" s="9">
        <f>VLOOKUP($C369, Table3[#All], 112, 0)</f>
        <v>0</v>
      </c>
      <c r="GJ369" s="12">
        <f t="shared" si="321"/>
        <v>2</v>
      </c>
      <c r="GK369" s="11"/>
      <c r="GL369" s="9">
        <f>VLOOKUP($C369, Table3[#All], 113, 0)</f>
        <v>0</v>
      </c>
      <c r="GM369" s="9">
        <f>VLOOKUP($C369, Table3[#All], 114, 0)</f>
        <v>0.31909999999999999</v>
      </c>
      <c r="GN369" s="9">
        <f>VLOOKUP($C369, Table3[#All], 115, 0)</f>
        <v>0.57450000000000001</v>
      </c>
      <c r="GO369" s="9">
        <f>VLOOKUP($C369, Table3[#All], 116, 0)</f>
        <v>0.10640000000000001</v>
      </c>
      <c r="GP369" s="9"/>
      <c r="GQ369" s="10">
        <f t="shared" si="322"/>
        <v>3</v>
      </c>
      <c r="GR369" s="11"/>
      <c r="GS369" s="9">
        <f>VLOOKUP($C369, Table2[#All], 3, 0)</f>
        <v>0</v>
      </c>
      <c r="GT369" s="9">
        <f>VLOOKUP($C369, Table2[#All], 4, 0)</f>
        <v>0</v>
      </c>
      <c r="GU369" s="9">
        <f>VLOOKUP($C369, Table2[#All], 5, 0)</f>
        <v>1</v>
      </c>
      <c r="GV369" s="9">
        <f>VLOOKUP($C369, Table2[#All], 6, 0)</f>
        <v>0</v>
      </c>
      <c r="GW369" s="9">
        <f>VLOOKUP($C369, Table2[#All], 7, 0)</f>
        <v>0</v>
      </c>
      <c r="GX369" s="10">
        <f t="shared" si="323"/>
        <v>3</v>
      </c>
      <c r="GY369" s="11"/>
      <c r="GZ369" s="9">
        <v>0</v>
      </c>
      <c r="HA369" s="9">
        <v>0</v>
      </c>
      <c r="HB369" s="9">
        <v>1</v>
      </c>
      <c r="HC369" s="9">
        <v>0</v>
      </c>
      <c r="HD369" s="9"/>
      <c r="HE369" s="10">
        <f t="shared" si="324"/>
        <v>3</v>
      </c>
      <c r="HF369" s="11"/>
      <c r="HG369" s="9">
        <f>VLOOKUP($C369, Table5[#All], 2, 0)</f>
        <v>0</v>
      </c>
      <c r="HH369" s="9">
        <f>VLOOKUP($C369, Table5[#All], 3, 0)</f>
        <v>0</v>
      </c>
      <c r="HI369" s="9">
        <f>VLOOKUP($C369, Table5[#All], 4, 0)</f>
        <v>0</v>
      </c>
      <c r="HJ369" s="9">
        <f>VLOOKUP($C369, Table5[#All], 5, 0)</f>
        <v>0</v>
      </c>
      <c r="HK369" s="9">
        <f>VLOOKUP($C369, Table5[#All], 6, 0)</f>
        <v>1</v>
      </c>
      <c r="HL369" s="10">
        <f t="shared" si="325"/>
        <v>5</v>
      </c>
      <c r="HM369" s="11"/>
      <c r="HN369" s="9">
        <f>VLOOKUP($C369, Table5[#All], 7, 0)</f>
        <v>0</v>
      </c>
      <c r="HO369" s="9">
        <f>VLOOKUP($C369, Table5[#All], 8, 0)</f>
        <v>0</v>
      </c>
      <c r="HP369" s="9">
        <f>VLOOKUP($C369, Table5[#All], 9, 0)</f>
        <v>0</v>
      </c>
      <c r="HQ369" s="9">
        <f>VLOOKUP($C369, Table5[#All], 10, 0)</f>
        <v>1</v>
      </c>
      <c r="HR369" s="9">
        <f>VLOOKUP($C369, Table5[#All], 11, 0)</f>
        <v>0</v>
      </c>
      <c r="HS369" s="10">
        <f t="shared" si="326"/>
        <v>4</v>
      </c>
      <c r="HT369" s="11"/>
      <c r="HU369" s="9">
        <f>VLOOKUP($C369, Table5[#All], 12, 0)</f>
        <v>1</v>
      </c>
      <c r="HV369" s="9">
        <f>VLOOKUP($C369, Table5[#All], 13, 0)</f>
        <v>0</v>
      </c>
      <c r="HW369" s="9">
        <f>VLOOKUP($C369, Table5[#All], 14, 0)</f>
        <v>0</v>
      </c>
      <c r="HX369" s="9">
        <f>VLOOKUP($C369, Table5[#All], 15, 0)</f>
        <v>0</v>
      </c>
      <c r="HY369" s="9">
        <f>VLOOKUP($C369, Table5[#All], 16, 0)</f>
        <v>0</v>
      </c>
      <c r="HZ369" s="10">
        <f t="shared" si="327"/>
        <v>1</v>
      </c>
      <c r="IA369" s="11"/>
      <c r="IB369" s="9">
        <f>VLOOKUP($C369, Table5[#All], 17, 0)</f>
        <v>1</v>
      </c>
      <c r="IC369" s="9">
        <f>VLOOKUP($C369, Table5[#All], 18, 0)</f>
        <v>0</v>
      </c>
      <c r="ID369" s="9">
        <f>VLOOKUP($C369, Table5[#All], 19, 0)</f>
        <v>0</v>
      </c>
      <c r="IE369" s="9">
        <f>VLOOKUP($C369, Table5[#All], 20, 0)</f>
        <v>0</v>
      </c>
      <c r="IF369" s="9">
        <f>VLOOKUP($C369, Table5[#All], 21, 0)</f>
        <v>0</v>
      </c>
      <c r="IG369" s="10">
        <f t="shared" si="328"/>
        <v>1</v>
      </c>
      <c r="IH369" s="11"/>
      <c r="II369" s="9">
        <f>VLOOKUP($C369, Table5[#All], 22, 0)</f>
        <v>1</v>
      </c>
      <c r="IJ369" s="9">
        <f>VLOOKUP($C369, Table5[#All], 23, 0)</f>
        <v>0</v>
      </c>
      <c r="IK369" s="9">
        <f>VLOOKUP($C369, Table5[#All], 24, 0)</f>
        <v>0</v>
      </c>
      <c r="IL369" s="9">
        <f>VLOOKUP($C369, Table5[#All], 25, 0)</f>
        <v>0</v>
      </c>
      <c r="IM369" s="9">
        <f>VLOOKUP($C369, Table5[#All], 26, 0)</f>
        <v>0</v>
      </c>
      <c r="IN369" s="10">
        <f t="shared" si="329"/>
        <v>1</v>
      </c>
      <c r="IO369" s="11"/>
      <c r="IP369" s="9">
        <v>1</v>
      </c>
      <c r="IQ369" s="9">
        <v>0</v>
      </c>
      <c r="IR369" s="9">
        <v>0</v>
      </c>
      <c r="IS369" s="9">
        <v>0</v>
      </c>
      <c r="IT369" s="9">
        <v>0</v>
      </c>
      <c r="IU369" s="10">
        <f t="shared" si="330"/>
        <v>1</v>
      </c>
      <c r="IV369" s="82"/>
    </row>
    <row r="370" spans="1:256" ht="16.3" thickTop="1" thickBot="1" x14ac:dyDescent="0.35">
      <c r="A370" s="16" t="s">
        <v>887</v>
      </c>
      <c r="B370" s="16" t="s">
        <v>892</v>
      </c>
      <c r="C370" s="16" t="s">
        <v>893</v>
      </c>
      <c r="D370" s="11"/>
      <c r="E370" s="9">
        <f>VLOOKUP($C370, Table3[#All], 2, 0)</f>
        <v>0</v>
      </c>
      <c r="F370" s="9"/>
      <c r="G370" s="9">
        <f>VLOOKUP($C370, Table3[#All], 3, 0)</f>
        <v>0</v>
      </c>
      <c r="H370" s="9">
        <f>VLOOKUP($C370, Table3[#All], 4, 0)</f>
        <v>0.76919999999999999</v>
      </c>
      <c r="I370" s="9">
        <f>VLOOKUP($C370, Table3[#All], 5, 0)</f>
        <v>0.23079999999999998</v>
      </c>
      <c r="J370" s="10">
        <f t="shared" si="331"/>
        <v>4</v>
      </c>
      <c r="K370" s="11"/>
      <c r="L370" s="9">
        <f>VLOOKUP($C370, Table3[#All], 6, 0)</f>
        <v>0</v>
      </c>
      <c r="M370" s="9"/>
      <c r="N370" s="9">
        <f>VLOOKUP($C370, Table3[#All], 7, 0)</f>
        <v>0</v>
      </c>
      <c r="O370" s="9">
        <f>VLOOKUP($C370, Table3[#All], 8, 0)</f>
        <v>0</v>
      </c>
      <c r="P370" s="9">
        <f>VLOOKUP($C370, Table3[#All], 9, 0)</f>
        <v>1</v>
      </c>
      <c r="Q370" s="10">
        <f t="shared" si="332"/>
        <v>5</v>
      </c>
      <c r="R370" s="11"/>
      <c r="S370" s="9">
        <f>VLOOKUP($C370, Table3[#All], 10, 0)</f>
        <v>0</v>
      </c>
      <c r="T370" s="9">
        <f>VLOOKUP($C370, Table3[#All], 11, 0)</f>
        <v>7.690000000000001E-2</v>
      </c>
      <c r="U370" s="9">
        <f>VLOOKUP($C370, Table3[#All], 12, 0)</f>
        <v>0.76919999999999999</v>
      </c>
      <c r="V370" s="9">
        <f>VLOOKUP($C370, Table3[#All], 13, 0)</f>
        <v>0.15380000000000002</v>
      </c>
      <c r="W370" s="9">
        <f>VLOOKUP($C370, Table3[#All], 14, 0)</f>
        <v>0</v>
      </c>
      <c r="X370" s="10">
        <f t="shared" si="333"/>
        <v>3</v>
      </c>
      <c r="Y370" s="11"/>
      <c r="Z370" s="9">
        <f>VLOOKUP($C370, Table3[#All], 15, 0)</f>
        <v>0</v>
      </c>
      <c r="AA370" s="9">
        <f>VLOOKUP($C370, Table3[#All], 16, 0)</f>
        <v>0.15380000000000002</v>
      </c>
      <c r="AB370" s="9">
        <f>VLOOKUP($C370, Table3[#All], 17, 0)</f>
        <v>0.84620000000000006</v>
      </c>
      <c r="AC370" s="9">
        <f>VLOOKUP($C370, Table3[#All], 18, 0)</f>
        <v>0</v>
      </c>
      <c r="AD370" s="9">
        <f>VLOOKUP($C370, Table3[#All], 19, 0)</f>
        <v>0</v>
      </c>
      <c r="AE370" s="10">
        <f t="shared" si="303"/>
        <v>3</v>
      </c>
      <c r="AF370" s="11"/>
      <c r="AG370" s="9">
        <f>VLOOKUP($C370, Table3[#All], 20, 0)</f>
        <v>7.690000000000001E-2</v>
      </c>
      <c r="AH370" s="9">
        <f>VLOOKUP($C370, Table3[#All], 21, 0)</f>
        <v>0.61539999999999995</v>
      </c>
      <c r="AI370" s="9">
        <f>VLOOKUP($C370, Table3[#All], 22, 0)</f>
        <v>0.30769999999999997</v>
      </c>
      <c r="AJ370" s="9"/>
      <c r="AK370" s="9"/>
      <c r="AL370" s="10">
        <f t="shared" si="304"/>
        <v>3</v>
      </c>
      <c r="AM370" s="11"/>
      <c r="AN370" s="9">
        <f>VLOOKUP($C370, Table3[#All], 23, 0)</f>
        <v>1</v>
      </c>
      <c r="AO370" s="9">
        <f>VLOOKUP($C370, Table3[#All], 24, 0)</f>
        <v>0</v>
      </c>
      <c r="AP370" s="9">
        <f>VLOOKUP($C370, Table3[#All], 25, 0)</f>
        <v>0</v>
      </c>
      <c r="AQ370" s="9">
        <f>VLOOKUP($C370, Table3[#All], 26, 0)</f>
        <v>0</v>
      </c>
      <c r="AR370" s="9"/>
      <c r="AS370" s="12">
        <f t="shared" si="305"/>
        <v>1</v>
      </c>
      <c r="AT370" s="11"/>
      <c r="AU370" s="9">
        <f>VLOOKUP($C370, Table3[#All], 27, 0)</f>
        <v>0.46149999999999997</v>
      </c>
      <c r="AV370" s="9">
        <f>VLOOKUP($C370, Table3[#All], 28, 0)</f>
        <v>0</v>
      </c>
      <c r="AW370" s="9">
        <f>VLOOKUP($C370, Table3[#All], 29, 0)</f>
        <v>0.53849999999999998</v>
      </c>
      <c r="AX370" s="9"/>
      <c r="AY370" s="9"/>
      <c r="AZ370" s="10">
        <f t="shared" si="334"/>
        <v>3</v>
      </c>
      <c r="BA370" s="11"/>
      <c r="BB370" s="9">
        <f>VLOOKUP($C370, Table3[#All], 30, 0)</f>
        <v>0.23079999999999998</v>
      </c>
      <c r="BC370" s="9">
        <f>VLOOKUP($C370, Table3[#All], 31, 0)</f>
        <v>0.76919999999999999</v>
      </c>
      <c r="BD370" s="9">
        <f>VLOOKUP($C370, Table3[#All], 32, 0)</f>
        <v>0</v>
      </c>
      <c r="BE370" s="9">
        <f>VLOOKUP($C370, Table3[#All], 33, 0)</f>
        <v>0</v>
      </c>
      <c r="BF370" s="9"/>
      <c r="BG370" s="10">
        <f t="shared" si="335"/>
        <v>2</v>
      </c>
      <c r="BH370" s="81"/>
      <c r="BI370" s="9">
        <f>VLOOKUP($C370, Table3[#All], 34, 0)</f>
        <v>0</v>
      </c>
      <c r="BJ370" s="9">
        <f>VLOOKUP($C370, Table3[#All], 35, 0)</f>
        <v>0</v>
      </c>
      <c r="BK370" s="9">
        <f>VLOOKUP($C370, Table3[#All], 36, 0)</f>
        <v>0</v>
      </c>
      <c r="BL370" s="9">
        <f>VLOOKUP($C370, Table3[#All], 37, 0)</f>
        <v>0</v>
      </c>
      <c r="BM370" s="9">
        <f>VLOOKUP($C370, Table3[#All], 38, 0)</f>
        <v>0</v>
      </c>
      <c r="BN370" s="10" t="str">
        <f t="shared" si="336"/>
        <v>N/A</v>
      </c>
      <c r="BO370" s="11"/>
      <c r="BP370" s="9">
        <f>VLOOKUP($C370, Table3[#All], 39, 0)</f>
        <v>1</v>
      </c>
      <c r="BQ370" s="9">
        <f>VLOOKUP($C370, Table3[#All], 40, 0)</f>
        <v>0</v>
      </c>
      <c r="BR370" s="9">
        <f>VLOOKUP($C370, Table3[#All], 41, 0)</f>
        <v>0</v>
      </c>
      <c r="BS370" s="9">
        <f>VLOOKUP($C370, Table3[#All], 42, 0)</f>
        <v>0</v>
      </c>
      <c r="BT370" s="9"/>
      <c r="BU370" s="10">
        <f t="shared" si="306"/>
        <v>1</v>
      </c>
      <c r="BV370" s="11"/>
      <c r="BW370" s="9">
        <f>VLOOKUP($C370, Table3[#All], 43, 0)</f>
        <v>0</v>
      </c>
      <c r="BX370" s="9">
        <f>VLOOKUP($C370, Table3[#All], 44, 0)</f>
        <v>1</v>
      </c>
      <c r="BY370" s="9">
        <f>VLOOKUP($C370, Table3[#All], 45, 0)</f>
        <v>0</v>
      </c>
      <c r="BZ370" s="9"/>
      <c r="CA370" s="9"/>
      <c r="CB370" s="10">
        <f t="shared" si="307"/>
        <v>2</v>
      </c>
      <c r="CC370" s="81"/>
      <c r="CD370" s="9">
        <f>VLOOKUP($C370, Table3[#All], 46, 0)</f>
        <v>1</v>
      </c>
      <c r="CE370" s="9">
        <f>VLOOKUP($C370, Table3[#All], 47, 0)</f>
        <v>0</v>
      </c>
      <c r="CF370" s="9">
        <f>VLOOKUP($C370, Table3[#All], 48, 0)</f>
        <v>0</v>
      </c>
      <c r="CG370" s="9">
        <f>VLOOKUP($C370, Table3[#All], 49, 0)</f>
        <v>0</v>
      </c>
      <c r="CH370" s="9">
        <f>VLOOKUP($C370, Table3[#All], 50, 0)</f>
        <v>0</v>
      </c>
      <c r="CI370" s="12">
        <f t="shared" si="308"/>
        <v>1</v>
      </c>
      <c r="CJ370" s="13"/>
      <c r="CK370" s="9">
        <f>VLOOKUP($C370, Table3[#All], 51, 0)</f>
        <v>0</v>
      </c>
      <c r="CL370" s="9">
        <f>VLOOKUP($C370, Table3[#All], 52, 0)</f>
        <v>1</v>
      </c>
      <c r="CM370" s="9">
        <f>VLOOKUP($C370, Table3[#All], 53, 0)</f>
        <v>0</v>
      </c>
      <c r="CN370" s="9">
        <f>VLOOKUP($C370, Table3[#All], 54, 0)</f>
        <v>0</v>
      </c>
      <c r="CO370" s="9"/>
      <c r="CP370" s="10">
        <f t="shared" si="309"/>
        <v>2</v>
      </c>
      <c r="CQ370" s="11"/>
      <c r="CR370" s="9">
        <f>VLOOKUP($C370, Table3[#All], 55, 0)</f>
        <v>0</v>
      </c>
      <c r="CS370" s="9">
        <f>VLOOKUP($C370, Table3[#All], 56, 0)</f>
        <v>0.84620000000000006</v>
      </c>
      <c r="CT370" s="9">
        <f>VLOOKUP($C370, Table3[#All], 57, 0)</f>
        <v>0.15380000000000002</v>
      </c>
      <c r="CU370" s="9">
        <f>VLOOKUP($C370, Table3[#All], 58, 0)</f>
        <v>0</v>
      </c>
      <c r="CV370" s="9">
        <f>VLOOKUP($C370, Table3[#All], 59, 0)</f>
        <v>0</v>
      </c>
      <c r="CW370" s="14">
        <f t="shared" si="310"/>
        <v>2</v>
      </c>
      <c r="CX370" s="81"/>
      <c r="CY370" s="9">
        <f>VLOOKUP($C370, Table3[#All], 60, 0)</f>
        <v>7.690000000000001E-2</v>
      </c>
      <c r="CZ370" s="9">
        <f>VLOOKUP($C370, Table3[#All], 61, 0)</f>
        <v>0.92310000000000003</v>
      </c>
      <c r="DA370" s="9">
        <f>VLOOKUP($C370, Table3[#All], 62, 0)</f>
        <v>0</v>
      </c>
      <c r="DB370" s="9">
        <f>VLOOKUP($C370, Table3[#All], 63, 0)</f>
        <v>0</v>
      </c>
      <c r="DC370" s="9">
        <f>VLOOKUP($C370, Table3[#All], 64, 0)</f>
        <v>0</v>
      </c>
      <c r="DD370" s="10">
        <f t="shared" si="311"/>
        <v>2</v>
      </c>
      <c r="DE370" s="11"/>
      <c r="DF370" s="9">
        <f>VLOOKUP($C370, Table3[#All], 65, 0)</f>
        <v>0.3846</v>
      </c>
      <c r="DG370" s="9"/>
      <c r="DH370" s="9">
        <f>VLOOKUP($C370, Table3[#All], 66, 0)</f>
        <v>0.46149999999999997</v>
      </c>
      <c r="DI370" s="9"/>
      <c r="DJ370" s="9">
        <f>VLOOKUP($C370, Table3[#All], 67, 0)</f>
        <v>0.15380000000000002</v>
      </c>
      <c r="DK370" s="14">
        <f t="shared" si="312"/>
        <v>3</v>
      </c>
      <c r="DL370" s="11"/>
      <c r="DM370" s="9">
        <f>VLOOKUP($C370, Table3[#All], 68, 0)</f>
        <v>0.53849999999999998</v>
      </c>
      <c r="DN370" s="9"/>
      <c r="DO370" s="9">
        <f>VLOOKUP($C370, Table3[#All], 69, 0)</f>
        <v>0.46149999999999997</v>
      </c>
      <c r="DP370" s="9">
        <f>VLOOKUP($C370, Table3[#All], 70, 0)</f>
        <v>0</v>
      </c>
      <c r="DQ370" s="9"/>
      <c r="DR370" s="14">
        <f t="shared" si="313"/>
        <v>3</v>
      </c>
      <c r="DS370" s="11"/>
      <c r="DT370" s="9">
        <f>VLOOKUP($C370, Table3[#All], 71, 0)</f>
        <v>0</v>
      </c>
      <c r="DU370" s="9">
        <f>VLOOKUP($C370, Table3[#All], 72, 0)</f>
        <v>0</v>
      </c>
      <c r="DV370" s="9">
        <f>VLOOKUP($C370, Table3[#All], 73, 0)</f>
        <v>0.3846</v>
      </c>
      <c r="DW370" s="9">
        <f>VLOOKUP($C370, Table3[#All], 74, 0)</f>
        <v>0.61539999999999995</v>
      </c>
      <c r="DX370" s="9">
        <f>VLOOKUP($C370, Table3[#All], 75, 0)</f>
        <v>0</v>
      </c>
      <c r="DY370" s="12">
        <f t="shared" si="302"/>
        <v>4</v>
      </c>
      <c r="DZ370" s="11"/>
      <c r="EA370" s="9">
        <f>VLOOKUP($C370, Table3[#All], 76, 0)</f>
        <v>1</v>
      </c>
      <c r="EB370" s="9">
        <f>VLOOKUP($C370, Table3[#All], 77, 0)</f>
        <v>0</v>
      </c>
      <c r="EC370" s="9">
        <f>VLOOKUP($C370, Table3[#All], 78, 0)</f>
        <v>0</v>
      </c>
      <c r="ED370" s="9">
        <f>VLOOKUP($C370, Table3[#All], 79, 0)</f>
        <v>0</v>
      </c>
      <c r="EE370" s="9">
        <f>VLOOKUP($C370, Table3[#All], 80, 0)</f>
        <v>0</v>
      </c>
      <c r="EF370" s="10">
        <f t="shared" si="314"/>
        <v>1</v>
      </c>
      <c r="EG370" s="9"/>
      <c r="EH370" s="9">
        <f>VLOOKUP($C370, Table3[#All], 81, 0)</f>
        <v>1</v>
      </c>
      <c r="EI370" s="9">
        <f>VLOOKUP($C370, Table3[#All], 82, 0)</f>
        <v>0</v>
      </c>
      <c r="EJ370" s="9">
        <f>VLOOKUP($C370, Table3[#All], 83, 0)</f>
        <v>0</v>
      </c>
      <c r="EK370" s="9">
        <f>VLOOKUP($C370, Table3[#All], 84, 0)</f>
        <v>0</v>
      </c>
      <c r="EL370" s="9">
        <f>VLOOKUP($C370, Table3[#All], 85, 0)</f>
        <v>0</v>
      </c>
      <c r="EM370" s="14">
        <f t="shared" si="315"/>
        <v>1</v>
      </c>
      <c r="EN370" s="11"/>
      <c r="EO370" s="9">
        <f>VLOOKUP($C370, Table3[#All], 86, 0)</f>
        <v>0.15380000000000002</v>
      </c>
      <c r="EP370" s="9"/>
      <c r="EQ370" s="9">
        <f>VLOOKUP($C370, Table3[#All], 87, 0)</f>
        <v>0.84620000000000006</v>
      </c>
      <c r="ER370" s="9"/>
      <c r="ES370" s="9"/>
      <c r="ET370" s="14">
        <f t="shared" si="316"/>
        <v>3</v>
      </c>
      <c r="EU370" s="11"/>
      <c r="EV370" s="9">
        <f>VLOOKUP($C370, Table3[#All], 88, 0)</f>
        <v>0</v>
      </c>
      <c r="EW370" s="9">
        <f>VLOOKUP($C370, Table3[#All], 89, 0)</f>
        <v>1</v>
      </c>
      <c r="EX370" s="9">
        <f>VLOOKUP($C370, Table3[#All], 90, 0)</f>
        <v>0</v>
      </c>
      <c r="EY370" s="9">
        <f>VLOOKUP($C370, Table3[#All], 91, 0)</f>
        <v>0</v>
      </c>
      <c r="EZ370" s="9">
        <f>VLOOKUP($C370, Table3[#All], 92, 0)</f>
        <v>0</v>
      </c>
      <c r="FA370" s="12">
        <f t="shared" si="317"/>
        <v>2</v>
      </c>
      <c r="FB370" s="11"/>
      <c r="FC370" s="9">
        <f>VLOOKUP($C370, Table3[#All], 93, 0)</f>
        <v>0</v>
      </c>
      <c r="FD370" s="9">
        <f>VLOOKUP($C370, Table3[#All], 94, 0)</f>
        <v>0.84620000000000006</v>
      </c>
      <c r="FE370" s="9">
        <f>VLOOKUP($C370, Table3[#All], 95, 0)</f>
        <v>0.15380000000000002</v>
      </c>
      <c r="FF370" s="9">
        <f>VLOOKUP($C370, Table3[#All], 96, 0)</f>
        <v>0</v>
      </c>
      <c r="FG370" s="9"/>
      <c r="FH370" s="10">
        <f t="shared" si="318"/>
        <v>2</v>
      </c>
      <c r="FI370" s="11"/>
      <c r="FJ370" s="9">
        <f>VLOOKUP($C370, Table3[#All], 97, 0)</f>
        <v>0</v>
      </c>
      <c r="FK370" s="9">
        <f>VLOOKUP($C370, Table3[#All], 98, 0)</f>
        <v>0</v>
      </c>
      <c r="FL370" s="9">
        <f>VLOOKUP($C370, Table3[#All], 99, 0)</f>
        <v>1</v>
      </c>
      <c r="FM370" s="9">
        <f>VLOOKUP($C370, Table3[#All], 100, 0)</f>
        <v>0</v>
      </c>
      <c r="FN370" s="9">
        <f>VLOOKUP($C370, Table3[#All], 101, 0)</f>
        <v>0</v>
      </c>
      <c r="FO370" s="14">
        <f t="shared" si="319"/>
        <v>3</v>
      </c>
      <c r="FP370" s="11"/>
      <c r="FQ370" s="9">
        <f>VLOOKUP($C370, Table3[#All], 102, 0)</f>
        <v>0.53849999999999998</v>
      </c>
      <c r="FR370" s="9">
        <f>VLOOKUP($C370, Table3[#All], 103, 0)</f>
        <v>0.3846</v>
      </c>
      <c r="FS370" s="9">
        <f>VLOOKUP($C370, Table3[#All], 104, 0)</f>
        <v>7.690000000000001E-2</v>
      </c>
      <c r="FT370" s="9">
        <f>VLOOKUP($C370, Table3[#All], 105, 0)</f>
        <v>0</v>
      </c>
      <c r="FU370" s="9">
        <v>0</v>
      </c>
      <c r="FV370" s="10">
        <f t="shared" si="320"/>
        <v>2</v>
      </c>
      <c r="FW370" s="11"/>
      <c r="FX370" s="9">
        <f>VLOOKUP($C370, Table3[#All], 106, 0)</f>
        <v>7.690000000000001E-2</v>
      </c>
      <c r="FY370" s="9"/>
      <c r="FZ370" s="9">
        <f>VLOOKUP($C370, Table3[#All], 107, 0)</f>
        <v>0</v>
      </c>
      <c r="GA370" s="9">
        <f>VLOOKUP($C370, Table3[#All], 108, 0)</f>
        <v>0.92310000000000003</v>
      </c>
      <c r="GB370" s="9"/>
      <c r="GC370" s="10">
        <f t="shared" si="337"/>
        <v>4</v>
      </c>
      <c r="GD370" s="81"/>
      <c r="GE370" s="9">
        <f>VLOOKUP($C370, Table3[#All], 109, 0)</f>
        <v>0</v>
      </c>
      <c r="GF370" s="9">
        <f>VLOOKUP($C370, Table3[#All], 110, 0)</f>
        <v>1</v>
      </c>
      <c r="GG370" s="9">
        <f>VLOOKUP($C370, Table3[#All], 111, 0)</f>
        <v>0</v>
      </c>
      <c r="GH370" s="9"/>
      <c r="GI370" s="9">
        <f>VLOOKUP($C370, Table3[#All], 112, 0)</f>
        <v>0</v>
      </c>
      <c r="GJ370" s="12">
        <f t="shared" si="321"/>
        <v>2</v>
      </c>
      <c r="GK370" s="11"/>
      <c r="GL370" s="9">
        <f>VLOOKUP($C370, Table3[#All], 113, 0)</f>
        <v>0</v>
      </c>
      <c r="GM370" s="9">
        <f>VLOOKUP($C370, Table3[#All], 114, 0)</f>
        <v>0.92310000000000003</v>
      </c>
      <c r="GN370" s="9">
        <f>VLOOKUP($C370, Table3[#All], 115, 0)</f>
        <v>0</v>
      </c>
      <c r="GO370" s="9">
        <f>VLOOKUP($C370, Table3[#All], 116, 0)</f>
        <v>7.690000000000001E-2</v>
      </c>
      <c r="GP370" s="9"/>
      <c r="GQ370" s="10">
        <f t="shared" si="322"/>
        <v>2</v>
      </c>
      <c r="GR370" s="11"/>
      <c r="GS370" s="9">
        <f>VLOOKUP($C370, Table2[#All], 3, 0)</f>
        <v>0</v>
      </c>
      <c r="GT370" s="9">
        <f>VLOOKUP($C370, Table2[#All], 4, 0)</f>
        <v>0</v>
      </c>
      <c r="GU370" s="9">
        <f>VLOOKUP($C370, Table2[#All], 5, 0)</f>
        <v>1</v>
      </c>
      <c r="GV370" s="9">
        <f>VLOOKUP($C370, Table2[#All], 6, 0)</f>
        <v>0</v>
      </c>
      <c r="GW370" s="9">
        <f>VLOOKUP($C370, Table2[#All], 7, 0)</f>
        <v>0</v>
      </c>
      <c r="GX370" s="10">
        <f t="shared" si="323"/>
        <v>3</v>
      </c>
      <c r="GY370" s="11"/>
      <c r="GZ370" s="9">
        <v>0</v>
      </c>
      <c r="HA370" s="9">
        <v>0</v>
      </c>
      <c r="HB370" s="9">
        <v>1</v>
      </c>
      <c r="HC370" s="9">
        <v>0</v>
      </c>
      <c r="HD370" s="9"/>
      <c r="HE370" s="10">
        <f t="shared" si="324"/>
        <v>3</v>
      </c>
      <c r="HF370" s="11"/>
      <c r="HG370" s="9">
        <f>VLOOKUP($C370, Table5[#All], 2, 0)</f>
        <v>0</v>
      </c>
      <c r="HH370" s="9">
        <f>VLOOKUP($C370, Table5[#All], 3, 0)</f>
        <v>0</v>
      </c>
      <c r="HI370" s="9">
        <f>VLOOKUP($C370, Table5[#All], 4, 0)</f>
        <v>0</v>
      </c>
      <c r="HJ370" s="9">
        <f>VLOOKUP($C370, Table5[#All], 5, 0)</f>
        <v>0</v>
      </c>
      <c r="HK370" s="9">
        <f>VLOOKUP($C370, Table5[#All], 6, 0)</f>
        <v>1</v>
      </c>
      <c r="HL370" s="10">
        <f t="shared" si="325"/>
        <v>5</v>
      </c>
      <c r="HM370" s="11"/>
      <c r="HN370" s="9">
        <f>VLOOKUP($C370, Table5[#All], 7, 0)</f>
        <v>0</v>
      </c>
      <c r="HO370" s="9">
        <f>VLOOKUP($C370, Table5[#All], 8, 0)</f>
        <v>0</v>
      </c>
      <c r="HP370" s="9">
        <f>VLOOKUP($C370, Table5[#All], 9, 0)</f>
        <v>1</v>
      </c>
      <c r="HQ370" s="9">
        <f>VLOOKUP($C370, Table5[#All], 10, 0)</f>
        <v>0</v>
      </c>
      <c r="HR370" s="9">
        <f>VLOOKUP($C370, Table5[#All], 11, 0)</f>
        <v>0</v>
      </c>
      <c r="HS370" s="10">
        <f t="shared" si="326"/>
        <v>3</v>
      </c>
      <c r="HT370" s="11"/>
      <c r="HU370" s="9">
        <f>VLOOKUP($C370, Table5[#All], 12, 0)</f>
        <v>1</v>
      </c>
      <c r="HV370" s="9">
        <f>VLOOKUP($C370, Table5[#All], 13, 0)</f>
        <v>0</v>
      </c>
      <c r="HW370" s="9">
        <f>VLOOKUP($C370, Table5[#All], 14, 0)</f>
        <v>0</v>
      </c>
      <c r="HX370" s="9">
        <f>VLOOKUP($C370, Table5[#All], 15, 0)</f>
        <v>0</v>
      </c>
      <c r="HY370" s="9">
        <f>VLOOKUP($C370, Table5[#All], 16, 0)</f>
        <v>0</v>
      </c>
      <c r="HZ370" s="10">
        <f t="shared" si="327"/>
        <v>1</v>
      </c>
      <c r="IA370" s="11"/>
      <c r="IB370" s="9">
        <f>VLOOKUP($C370, Table5[#All], 17, 0)</f>
        <v>1</v>
      </c>
      <c r="IC370" s="9">
        <f>VLOOKUP($C370, Table5[#All], 18, 0)</f>
        <v>0</v>
      </c>
      <c r="ID370" s="9">
        <f>VLOOKUP($C370, Table5[#All], 19, 0)</f>
        <v>0</v>
      </c>
      <c r="IE370" s="9">
        <f>VLOOKUP($C370, Table5[#All], 20, 0)</f>
        <v>0</v>
      </c>
      <c r="IF370" s="9">
        <f>VLOOKUP($C370, Table5[#All], 21, 0)</f>
        <v>0</v>
      </c>
      <c r="IG370" s="10">
        <f t="shared" si="328"/>
        <v>1</v>
      </c>
      <c r="IH370" s="11"/>
      <c r="II370" s="9">
        <f>VLOOKUP($C370, Table5[#All], 22, 0)</f>
        <v>1</v>
      </c>
      <c r="IJ370" s="9">
        <f>VLOOKUP($C370, Table5[#All], 23, 0)</f>
        <v>0</v>
      </c>
      <c r="IK370" s="9">
        <f>VLOOKUP($C370, Table5[#All], 24, 0)</f>
        <v>0</v>
      </c>
      <c r="IL370" s="9">
        <f>VLOOKUP($C370, Table5[#All], 25, 0)</f>
        <v>0</v>
      </c>
      <c r="IM370" s="9">
        <f>VLOOKUP($C370, Table5[#All], 26, 0)</f>
        <v>0</v>
      </c>
      <c r="IN370" s="10">
        <f t="shared" si="329"/>
        <v>1</v>
      </c>
      <c r="IO370" s="11"/>
      <c r="IP370" s="9">
        <v>1</v>
      </c>
      <c r="IQ370" s="9">
        <v>0</v>
      </c>
      <c r="IR370" s="9">
        <v>0</v>
      </c>
      <c r="IS370" s="9">
        <v>0</v>
      </c>
      <c r="IT370" s="9">
        <v>0</v>
      </c>
      <c r="IU370" s="10">
        <f t="shared" si="330"/>
        <v>1</v>
      </c>
      <c r="IV370" s="82"/>
    </row>
    <row r="371" spans="1:256" ht="16.3" thickTop="1" thickBot="1" x14ac:dyDescent="0.35">
      <c r="A371" s="16" t="s">
        <v>887</v>
      </c>
      <c r="B371" s="16" t="s">
        <v>894</v>
      </c>
      <c r="C371" s="16" t="s">
        <v>895</v>
      </c>
      <c r="D371" s="11"/>
      <c r="E371" s="9">
        <f>VLOOKUP($C371, Table3[#All], 2, 0)</f>
        <v>2.7799999999999998E-2</v>
      </c>
      <c r="F371" s="9"/>
      <c r="G371" s="9">
        <f>VLOOKUP($C371, Table3[#All], 3, 0)</f>
        <v>5.5599999999999997E-2</v>
      </c>
      <c r="H371" s="9">
        <f>VLOOKUP($C371, Table3[#All], 4, 0)</f>
        <v>0.47220000000000001</v>
      </c>
      <c r="I371" s="9">
        <f>VLOOKUP($C371, Table3[#All], 5, 0)</f>
        <v>0.44439999999999996</v>
      </c>
      <c r="J371" s="10">
        <f t="shared" si="331"/>
        <v>5</v>
      </c>
      <c r="K371" s="11"/>
      <c r="L371" s="9">
        <f>VLOOKUP($C371, Table3[#All], 6, 0)</f>
        <v>0</v>
      </c>
      <c r="M371" s="9"/>
      <c r="N371" s="9">
        <f>VLOOKUP($C371, Table3[#All], 7, 0)</f>
        <v>1</v>
      </c>
      <c r="O371" s="9">
        <f>VLOOKUP($C371, Table3[#All], 8, 0)</f>
        <v>0</v>
      </c>
      <c r="P371" s="9">
        <f>VLOOKUP($C371, Table3[#All], 9, 0)</f>
        <v>0</v>
      </c>
      <c r="Q371" s="10">
        <f t="shared" si="332"/>
        <v>3</v>
      </c>
      <c r="R371" s="11"/>
      <c r="S371" s="9">
        <f>VLOOKUP($C371, Table3[#All], 10, 0)</f>
        <v>0</v>
      </c>
      <c r="T371" s="9">
        <f>VLOOKUP($C371, Table3[#All], 11, 0)</f>
        <v>5.5599999999999997E-2</v>
      </c>
      <c r="U371" s="9">
        <f>VLOOKUP($C371, Table3[#All], 12, 0)</f>
        <v>0.66670000000000007</v>
      </c>
      <c r="V371" s="9">
        <f>VLOOKUP($C371, Table3[#All], 13, 0)</f>
        <v>0.27779999999999999</v>
      </c>
      <c r="W371" s="9">
        <f>VLOOKUP($C371, Table3[#All], 14, 0)</f>
        <v>0</v>
      </c>
      <c r="X371" s="10">
        <f t="shared" si="333"/>
        <v>4</v>
      </c>
      <c r="Y371" s="11"/>
      <c r="Z371" s="9">
        <f>VLOOKUP($C371, Table3[#All], 15, 0)</f>
        <v>0</v>
      </c>
      <c r="AA371" s="9">
        <f>VLOOKUP($C371, Table3[#All], 16, 0)</f>
        <v>2.7799999999999998E-2</v>
      </c>
      <c r="AB371" s="9">
        <f>VLOOKUP($C371, Table3[#All], 17, 0)</f>
        <v>0.55559999999999998</v>
      </c>
      <c r="AC371" s="9">
        <f>VLOOKUP($C371, Table3[#All], 18, 0)</f>
        <v>0.41670000000000001</v>
      </c>
      <c r="AD371" s="9">
        <f>VLOOKUP($C371, Table3[#All], 19, 0)</f>
        <v>0</v>
      </c>
      <c r="AE371" s="10">
        <f t="shared" si="303"/>
        <v>4</v>
      </c>
      <c r="AF371" s="11"/>
      <c r="AG371" s="9">
        <f>VLOOKUP($C371, Table3[#All], 20, 0)</f>
        <v>0</v>
      </c>
      <c r="AH371" s="9">
        <f>VLOOKUP($C371, Table3[#All], 21, 0)</f>
        <v>5.5599999999999997E-2</v>
      </c>
      <c r="AI371" s="9">
        <f>VLOOKUP($C371, Table3[#All], 22, 0)</f>
        <v>0.94440000000000002</v>
      </c>
      <c r="AJ371" s="9"/>
      <c r="AK371" s="9"/>
      <c r="AL371" s="10">
        <f t="shared" si="304"/>
        <v>3</v>
      </c>
      <c r="AM371" s="11"/>
      <c r="AN371" s="9">
        <f>VLOOKUP($C371, Table3[#All], 23, 0)</f>
        <v>0</v>
      </c>
      <c r="AO371" s="9">
        <f>VLOOKUP($C371, Table3[#All], 24, 0)</f>
        <v>0</v>
      </c>
      <c r="AP371" s="9">
        <f>VLOOKUP($C371, Table3[#All], 25, 0)</f>
        <v>1</v>
      </c>
      <c r="AQ371" s="9">
        <f>VLOOKUP($C371, Table3[#All], 26, 0)</f>
        <v>0</v>
      </c>
      <c r="AR371" s="9"/>
      <c r="AS371" s="12">
        <f t="shared" si="305"/>
        <v>3</v>
      </c>
      <c r="AT371" s="11"/>
      <c r="AU371" s="9">
        <f>VLOOKUP($C371, Table3[#All], 27, 0)</f>
        <v>0.41670000000000001</v>
      </c>
      <c r="AV371" s="9">
        <f>VLOOKUP($C371, Table3[#All], 28, 0)</f>
        <v>0.30559999999999998</v>
      </c>
      <c r="AW371" s="9">
        <f>VLOOKUP($C371, Table3[#All], 29, 0)</f>
        <v>0.27779999999999999</v>
      </c>
      <c r="AX371" s="9"/>
      <c r="AY371" s="9"/>
      <c r="AZ371" s="10">
        <f t="shared" si="334"/>
        <v>3</v>
      </c>
      <c r="BA371" s="11"/>
      <c r="BB371" s="9">
        <f>VLOOKUP($C371, Table3[#All], 30, 0)</f>
        <v>5.5599999999999997E-2</v>
      </c>
      <c r="BC371" s="9">
        <f>VLOOKUP($C371, Table3[#All], 31, 0)</f>
        <v>0.1389</v>
      </c>
      <c r="BD371" s="9">
        <f>VLOOKUP($C371, Table3[#All], 32, 0)</f>
        <v>0.77780000000000005</v>
      </c>
      <c r="BE371" s="9">
        <f>VLOOKUP($C371, Table3[#All], 33, 0)</f>
        <v>2.7799999999999998E-2</v>
      </c>
      <c r="BF371" s="9"/>
      <c r="BG371" s="10">
        <f t="shared" si="335"/>
        <v>3</v>
      </c>
      <c r="BH371" s="81"/>
      <c r="BI371" s="9">
        <f>VLOOKUP($C371, Table3[#All], 34, 0)</f>
        <v>0</v>
      </c>
      <c r="BJ371" s="9">
        <f>VLOOKUP($C371, Table3[#All], 35, 0)</f>
        <v>0</v>
      </c>
      <c r="BK371" s="9">
        <f>VLOOKUP($C371, Table3[#All], 36, 0)</f>
        <v>0</v>
      </c>
      <c r="BL371" s="9">
        <f>VLOOKUP($C371, Table3[#All], 37, 0)</f>
        <v>0</v>
      </c>
      <c r="BM371" s="9">
        <f>VLOOKUP($C371, Table3[#All], 38, 0)</f>
        <v>0</v>
      </c>
      <c r="BN371" s="10" t="str">
        <f t="shared" si="336"/>
        <v>N/A</v>
      </c>
      <c r="BO371" s="11"/>
      <c r="BP371" s="9">
        <f>VLOOKUP($C371, Table3[#All], 39, 0)</f>
        <v>0.97219999999999995</v>
      </c>
      <c r="BQ371" s="9">
        <f>VLOOKUP($C371, Table3[#All], 40, 0)</f>
        <v>0</v>
      </c>
      <c r="BR371" s="9">
        <f>VLOOKUP($C371, Table3[#All], 41, 0)</f>
        <v>2.7799999999999998E-2</v>
      </c>
      <c r="BS371" s="9">
        <f>VLOOKUP($C371, Table3[#All], 42, 0)</f>
        <v>0</v>
      </c>
      <c r="BT371" s="9"/>
      <c r="BU371" s="10">
        <f t="shared" si="306"/>
        <v>1</v>
      </c>
      <c r="BV371" s="11"/>
      <c r="BW371" s="9">
        <f>VLOOKUP($C371, Table3[#All], 43, 0)</f>
        <v>0</v>
      </c>
      <c r="BX371" s="9">
        <f>VLOOKUP($C371, Table3[#All], 44, 0)</f>
        <v>1</v>
      </c>
      <c r="BY371" s="9">
        <f>VLOOKUP($C371, Table3[#All], 45, 0)</f>
        <v>0</v>
      </c>
      <c r="BZ371" s="9"/>
      <c r="CA371" s="9"/>
      <c r="CB371" s="10">
        <f t="shared" si="307"/>
        <v>2</v>
      </c>
      <c r="CC371" s="81"/>
      <c r="CD371" s="9">
        <f>VLOOKUP($C371, Table3[#All], 46, 0)</f>
        <v>1</v>
      </c>
      <c r="CE371" s="9">
        <f>VLOOKUP($C371, Table3[#All], 47, 0)</f>
        <v>0</v>
      </c>
      <c r="CF371" s="9">
        <f>VLOOKUP($C371, Table3[#All], 48, 0)</f>
        <v>0</v>
      </c>
      <c r="CG371" s="9">
        <f>VLOOKUP($C371, Table3[#All], 49, 0)</f>
        <v>0</v>
      </c>
      <c r="CH371" s="9">
        <f>VLOOKUP($C371, Table3[#All], 50, 0)</f>
        <v>0</v>
      </c>
      <c r="CI371" s="12">
        <f t="shared" si="308"/>
        <v>1</v>
      </c>
      <c r="CJ371" s="13"/>
      <c r="CK371" s="9">
        <f>VLOOKUP($C371, Table3[#All], 51, 0)</f>
        <v>0.88890000000000002</v>
      </c>
      <c r="CL371" s="9">
        <f>VLOOKUP($C371, Table3[#All], 52, 0)</f>
        <v>0.11109999999999999</v>
      </c>
      <c r="CM371" s="9">
        <f>VLOOKUP($C371, Table3[#All], 53, 0)</f>
        <v>0</v>
      </c>
      <c r="CN371" s="9">
        <f>VLOOKUP($C371, Table3[#All], 54, 0)</f>
        <v>0</v>
      </c>
      <c r="CO371" s="9"/>
      <c r="CP371" s="10">
        <f t="shared" si="309"/>
        <v>1</v>
      </c>
      <c r="CQ371" s="11"/>
      <c r="CR371" s="9">
        <f>VLOOKUP($C371, Table3[#All], 55, 0)</f>
        <v>0</v>
      </c>
      <c r="CS371" s="9">
        <f>VLOOKUP($C371, Table3[#All], 56, 0)</f>
        <v>0.27779999999999999</v>
      </c>
      <c r="CT371" s="9">
        <f>VLOOKUP($C371, Table3[#All], 57, 0)</f>
        <v>0.38890000000000002</v>
      </c>
      <c r="CU371" s="9">
        <f>VLOOKUP($C371, Table3[#All], 58, 0)</f>
        <v>0.33329999999999999</v>
      </c>
      <c r="CV371" s="9">
        <f>VLOOKUP($C371, Table3[#All], 59, 0)</f>
        <v>0</v>
      </c>
      <c r="CW371" s="14">
        <f t="shared" si="310"/>
        <v>4</v>
      </c>
      <c r="CX371" s="81"/>
      <c r="CY371" s="9">
        <f>VLOOKUP($C371, Table3[#All], 60, 0)</f>
        <v>0</v>
      </c>
      <c r="CZ371" s="9">
        <f>VLOOKUP($C371, Table3[#All], 61, 0)</f>
        <v>0.58329999999999993</v>
      </c>
      <c r="DA371" s="9">
        <f>VLOOKUP($C371, Table3[#All], 62, 0)</f>
        <v>0.41670000000000001</v>
      </c>
      <c r="DB371" s="9">
        <f>VLOOKUP($C371, Table3[#All], 63, 0)</f>
        <v>0</v>
      </c>
      <c r="DC371" s="9">
        <f>VLOOKUP($C371, Table3[#All], 64, 0)</f>
        <v>0</v>
      </c>
      <c r="DD371" s="10">
        <f t="shared" si="311"/>
        <v>3</v>
      </c>
      <c r="DE371" s="11"/>
      <c r="DF371" s="9">
        <f>VLOOKUP($C371, Table3[#All], 65, 0)</f>
        <v>0.11109999999999999</v>
      </c>
      <c r="DG371" s="9"/>
      <c r="DH371" s="9">
        <f>VLOOKUP($C371, Table3[#All], 66, 0)</f>
        <v>0.63890000000000002</v>
      </c>
      <c r="DI371" s="9"/>
      <c r="DJ371" s="9">
        <f>VLOOKUP($C371, Table3[#All], 67, 0)</f>
        <v>0.25</v>
      </c>
      <c r="DK371" s="14">
        <f t="shared" si="312"/>
        <v>5</v>
      </c>
      <c r="DL371" s="11"/>
      <c r="DM371" s="9">
        <f>VLOOKUP($C371, Table3[#All], 68, 0)</f>
        <v>1</v>
      </c>
      <c r="DN371" s="9"/>
      <c r="DO371" s="9">
        <f>VLOOKUP($C371, Table3[#All], 69, 0)</f>
        <v>0</v>
      </c>
      <c r="DP371" s="9">
        <f>VLOOKUP($C371, Table3[#All], 70, 0)</f>
        <v>0</v>
      </c>
      <c r="DQ371" s="9"/>
      <c r="DR371" s="14">
        <f t="shared" si="313"/>
        <v>1</v>
      </c>
      <c r="DS371" s="11"/>
      <c r="DT371" s="9">
        <f>VLOOKUP($C371, Table3[#All], 71, 0)</f>
        <v>0</v>
      </c>
      <c r="DU371" s="9">
        <f>VLOOKUP($C371, Table3[#All], 72, 0)</f>
        <v>0.38890000000000002</v>
      </c>
      <c r="DV371" s="9">
        <f>VLOOKUP($C371, Table3[#All], 73, 0)</f>
        <v>0.58329999999999993</v>
      </c>
      <c r="DW371" s="9">
        <f>VLOOKUP($C371, Table3[#All], 74, 0)</f>
        <v>2.7799999999999998E-2</v>
      </c>
      <c r="DX371" s="9">
        <f>VLOOKUP($C371, Table3[#All], 75, 0)</f>
        <v>0</v>
      </c>
      <c r="DY371" s="12">
        <f t="shared" si="302"/>
        <v>3</v>
      </c>
      <c r="DZ371" s="11"/>
      <c r="EA371" s="9">
        <f>VLOOKUP($C371, Table3[#All], 76, 0)</f>
        <v>1</v>
      </c>
      <c r="EB371" s="9">
        <f>VLOOKUP($C371, Table3[#All], 77, 0)</f>
        <v>0</v>
      </c>
      <c r="EC371" s="9">
        <f>VLOOKUP($C371, Table3[#All], 78, 0)</f>
        <v>0</v>
      </c>
      <c r="ED371" s="9">
        <f>VLOOKUP($C371, Table3[#All], 79, 0)</f>
        <v>0</v>
      </c>
      <c r="EE371" s="9">
        <f>VLOOKUP($C371, Table3[#All], 80, 0)</f>
        <v>0</v>
      </c>
      <c r="EF371" s="10">
        <f t="shared" si="314"/>
        <v>1</v>
      </c>
      <c r="EG371" s="9"/>
      <c r="EH371" s="9">
        <f>VLOOKUP($C371, Table3[#All], 81, 0)</f>
        <v>0</v>
      </c>
      <c r="EI371" s="9">
        <f>VLOOKUP($C371, Table3[#All], 82, 0)</f>
        <v>1</v>
      </c>
      <c r="EJ371" s="9">
        <f>VLOOKUP($C371, Table3[#All], 83, 0)</f>
        <v>0</v>
      </c>
      <c r="EK371" s="9">
        <f>VLOOKUP($C371, Table3[#All], 84, 0)</f>
        <v>0</v>
      </c>
      <c r="EL371" s="9">
        <f>VLOOKUP($C371, Table3[#All], 85, 0)</f>
        <v>0</v>
      </c>
      <c r="EM371" s="14">
        <f t="shared" si="315"/>
        <v>2</v>
      </c>
      <c r="EN371" s="11"/>
      <c r="EO371" s="9">
        <f>VLOOKUP($C371, Table3[#All], 86, 0)</f>
        <v>0.30559999999999998</v>
      </c>
      <c r="EP371" s="9"/>
      <c r="EQ371" s="9">
        <f>VLOOKUP($C371, Table3[#All], 87, 0)</f>
        <v>0.69440000000000002</v>
      </c>
      <c r="ER371" s="9"/>
      <c r="ES371" s="9"/>
      <c r="ET371" s="14">
        <f t="shared" si="316"/>
        <v>3</v>
      </c>
      <c r="EU371" s="11"/>
      <c r="EV371" s="9">
        <f>VLOOKUP($C371, Table3[#All], 88, 0)</f>
        <v>1</v>
      </c>
      <c r="EW371" s="9">
        <f>VLOOKUP($C371, Table3[#All], 89, 0)</f>
        <v>0</v>
      </c>
      <c r="EX371" s="9">
        <f>VLOOKUP($C371, Table3[#All], 90, 0)</f>
        <v>0</v>
      </c>
      <c r="EY371" s="9">
        <f>VLOOKUP($C371, Table3[#All], 91, 0)</f>
        <v>0</v>
      </c>
      <c r="EZ371" s="9">
        <f>VLOOKUP($C371, Table3[#All], 92, 0)</f>
        <v>0</v>
      </c>
      <c r="FA371" s="12">
        <f t="shared" si="317"/>
        <v>1</v>
      </c>
      <c r="FB371" s="11"/>
      <c r="FC371" s="9">
        <f>VLOOKUP($C371, Table3[#All], 93, 0)</f>
        <v>0</v>
      </c>
      <c r="FD371" s="9">
        <f>VLOOKUP($C371, Table3[#All], 94, 0)</f>
        <v>0.1389</v>
      </c>
      <c r="FE371" s="9">
        <f>VLOOKUP($C371, Table3[#All], 95, 0)</f>
        <v>0.80559999999999998</v>
      </c>
      <c r="FF371" s="9">
        <f>VLOOKUP($C371, Table3[#All], 96, 0)</f>
        <v>5.5599999999999997E-2</v>
      </c>
      <c r="FG371" s="9"/>
      <c r="FH371" s="10">
        <f t="shared" si="318"/>
        <v>3</v>
      </c>
      <c r="FI371" s="11"/>
      <c r="FJ371" s="9">
        <f>VLOOKUP($C371, Table3[#All], 97, 0)</f>
        <v>0</v>
      </c>
      <c r="FK371" s="9">
        <f>VLOOKUP($C371, Table3[#All], 98, 0)</f>
        <v>0</v>
      </c>
      <c r="FL371" s="9">
        <f>VLOOKUP($C371, Table3[#All], 99, 0)</f>
        <v>0</v>
      </c>
      <c r="FM371" s="9">
        <f>VLOOKUP($C371, Table3[#All], 100, 0)</f>
        <v>0</v>
      </c>
      <c r="FN371" s="9">
        <f>VLOOKUP($C371, Table3[#All], 101, 0)</f>
        <v>1</v>
      </c>
      <c r="FO371" s="14">
        <f t="shared" si="319"/>
        <v>5</v>
      </c>
      <c r="FP371" s="11"/>
      <c r="FQ371" s="9">
        <f>VLOOKUP($C371, Table3[#All], 102, 0)</f>
        <v>0.77780000000000005</v>
      </c>
      <c r="FR371" s="9">
        <f>VLOOKUP($C371, Table3[#All], 103, 0)</f>
        <v>0.19440000000000002</v>
      </c>
      <c r="FS371" s="9">
        <f>VLOOKUP($C371, Table3[#All], 104, 0)</f>
        <v>2.7799999999999998E-2</v>
      </c>
      <c r="FT371" s="9">
        <f>VLOOKUP($C371, Table3[#All], 105, 0)</f>
        <v>0</v>
      </c>
      <c r="FU371" s="9">
        <v>0</v>
      </c>
      <c r="FV371" s="10">
        <f t="shared" si="320"/>
        <v>1</v>
      </c>
      <c r="FW371" s="11"/>
      <c r="FX371" s="9">
        <f>VLOOKUP($C371, Table3[#All], 106, 0)</f>
        <v>0.91670000000000007</v>
      </c>
      <c r="FY371" s="9"/>
      <c r="FZ371" s="9">
        <f>VLOOKUP($C371, Table3[#All], 107, 0)</f>
        <v>8.3299999999999999E-2</v>
      </c>
      <c r="GA371" s="9">
        <f>VLOOKUP($C371, Table3[#All], 108, 0)</f>
        <v>0</v>
      </c>
      <c r="GB371" s="9"/>
      <c r="GC371" s="10">
        <f t="shared" si="337"/>
        <v>1</v>
      </c>
      <c r="GD371" s="81"/>
      <c r="GE371" s="9">
        <f>VLOOKUP($C371, Table3[#All], 109, 0)</f>
        <v>0</v>
      </c>
      <c r="GF371" s="9">
        <f>VLOOKUP($C371, Table3[#All], 110, 0)</f>
        <v>0.77780000000000005</v>
      </c>
      <c r="GG371" s="9">
        <f>VLOOKUP($C371, Table3[#All], 111, 0)</f>
        <v>0.22219999999999998</v>
      </c>
      <c r="GH371" s="9"/>
      <c r="GI371" s="9">
        <f>VLOOKUP($C371, Table3[#All], 112, 0)</f>
        <v>0</v>
      </c>
      <c r="GJ371" s="12">
        <f t="shared" si="321"/>
        <v>2</v>
      </c>
      <c r="GK371" s="11"/>
      <c r="GL371" s="9">
        <f>VLOOKUP($C371, Table3[#All], 113, 0)</f>
        <v>0</v>
      </c>
      <c r="GM371" s="9">
        <f>VLOOKUP($C371, Table3[#All], 114, 0)</f>
        <v>2.7799999999999998E-2</v>
      </c>
      <c r="GN371" s="9">
        <f>VLOOKUP($C371, Table3[#All], 115, 0)</f>
        <v>0.33329999999999999</v>
      </c>
      <c r="GO371" s="9">
        <f>VLOOKUP($C371, Table3[#All], 116, 0)</f>
        <v>0.63890000000000002</v>
      </c>
      <c r="GP371" s="9"/>
      <c r="GQ371" s="10">
        <f t="shared" si="322"/>
        <v>4</v>
      </c>
      <c r="GR371" s="11"/>
      <c r="GS371" s="9">
        <f>VLOOKUP($C371, Table2[#All], 3, 0)</f>
        <v>0</v>
      </c>
      <c r="GT371" s="9">
        <f>VLOOKUP($C371, Table2[#All], 4, 0)</f>
        <v>0</v>
      </c>
      <c r="GU371" s="9">
        <f>VLOOKUP($C371, Table2[#All], 5, 0)</f>
        <v>1</v>
      </c>
      <c r="GV371" s="9">
        <f>VLOOKUP($C371, Table2[#All], 6, 0)</f>
        <v>0</v>
      </c>
      <c r="GW371" s="9">
        <f>VLOOKUP($C371, Table2[#All], 7, 0)</f>
        <v>0</v>
      </c>
      <c r="GX371" s="10">
        <f t="shared" si="323"/>
        <v>3</v>
      </c>
      <c r="GY371" s="11"/>
      <c r="GZ371" s="9">
        <v>0</v>
      </c>
      <c r="HA371" s="9">
        <v>0</v>
      </c>
      <c r="HB371" s="9">
        <v>1</v>
      </c>
      <c r="HC371" s="9">
        <v>0</v>
      </c>
      <c r="HD371" s="9"/>
      <c r="HE371" s="10">
        <f t="shared" si="324"/>
        <v>3</v>
      </c>
      <c r="HF371" s="11"/>
      <c r="HG371" s="9">
        <f>VLOOKUP($C371, Table5[#All], 2, 0)</f>
        <v>0</v>
      </c>
      <c r="HH371" s="9">
        <f>VLOOKUP($C371, Table5[#All], 3, 0)</f>
        <v>0</v>
      </c>
      <c r="HI371" s="9">
        <f>VLOOKUP($C371, Table5[#All], 4, 0)</f>
        <v>0</v>
      </c>
      <c r="HJ371" s="9">
        <f>VLOOKUP($C371, Table5[#All], 5, 0)</f>
        <v>0</v>
      </c>
      <c r="HK371" s="9">
        <f>VLOOKUP($C371, Table5[#All], 6, 0)</f>
        <v>1</v>
      </c>
      <c r="HL371" s="10">
        <f t="shared" si="325"/>
        <v>5</v>
      </c>
      <c r="HM371" s="11"/>
      <c r="HN371" s="9">
        <f>VLOOKUP($C371, Table5[#All], 7, 0)</f>
        <v>0</v>
      </c>
      <c r="HO371" s="9">
        <f>VLOOKUP($C371, Table5[#All], 8, 0)</f>
        <v>0</v>
      </c>
      <c r="HP371" s="9">
        <f>VLOOKUP($C371, Table5[#All], 9, 0)</f>
        <v>0</v>
      </c>
      <c r="HQ371" s="9">
        <f>VLOOKUP($C371, Table5[#All], 10, 0)</f>
        <v>1</v>
      </c>
      <c r="HR371" s="9">
        <f>VLOOKUP($C371, Table5[#All], 11, 0)</f>
        <v>0</v>
      </c>
      <c r="HS371" s="10">
        <f t="shared" si="326"/>
        <v>4</v>
      </c>
      <c r="HT371" s="11"/>
      <c r="HU371" s="9">
        <f>VLOOKUP($C371, Table5[#All], 12, 0)</f>
        <v>1</v>
      </c>
      <c r="HV371" s="9">
        <f>VLOOKUP($C371, Table5[#All], 13, 0)</f>
        <v>0</v>
      </c>
      <c r="HW371" s="9">
        <f>VLOOKUP($C371, Table5[#All], 14, 0)</f>
        <v>0</v>
      </c>
      <c r="HX371" s="9">
        <f>VLOOKUP($C371, Table5[#All], 15, 0)</f>
        <v>0</v>
      </c>
      <c r="HY371" s="9">
        <f>VLOOKUP($C371, Table5[#All], 16, 0)</f>
        <v>0</v>
      </c>
      <c r="HZ371" s="10">
        <f t="shared" si="327"/>
        <v>1</v>
      </c>
      <c r="IA371" s="11"/>
      <c r="IB371" s="9">
        <f>VLOOKUP($C371, Table5[#All], 17, 0)</f>
        <v>1</v>
      </c>
      <c r="IC371" s="9">
        <f>VLOOKUP($C371, Table5[#All], 18, 0)</f>
        <v>0</v>
      </c>
      <c r="ID371" s="9">
        <f>VLOOKUP($C371, Table5[#All], 19, 0)</f>
        <v>0</v>
      </c>
      <c r="IE371" s="9">
        <f>VLOOKUP($C371, Table5[#All], 20, 0)</f>
        <v>0</v>
      </c>
      <c r="IF371" s="9">
        <f>VLOOKUP($C371, Table5[#All], 21, 0)</f>
        <v>0</v>
      </c>
      <c r="IG371" s="10">
        <f t="shared" si="328"/>
        <v>1</v>
      </c>
      <c r="IH371" s="11"/>
      <c r="II371" s="9">
        <f>VLOOKUP($C371, Table5[#All], 22, 0)</f>
        <v>1</v>
      </c>
      <c r="IJ371" s="9">
        <f>VLOOKUP($C371, Table5[#All], 23, 0)</f>
        <v>0</v>
      </c>
      <c r="IK371" s="9">
        <f>VLOOKUP($C371, Table5[#All], 24, 0)</f>
        <v>0</v>
      </c>
      <c r="IL371" s="9">
        <f>VLOOKUP($C371, Table5[#All], 25, 0)</f>
        <v>0</v>
      </c>
      <c r="IM371" s="9">
        <f>VLOOKUP($C371, Table5[#All], 26, 0)</f>
        <v>0</v>
      </c>
      <c r="IN371" s="10">
        <f t="shared" si="329"/>
        <v>1</v>
      </c>
      <c r="IO371" s="11"/>
      <c r="IP371" s="9">
        <v>1</v>
      </c>
      <c r="IQ371" s="9">
        <v>0</v>
      </c>
      <c r="IR371" s="9">
        <v>0</v>
      </c>
      <c r="IS371" s="9">
        <v>0</v>
      </c>
      <c r="IT371" s="9">
        <v>0</v>
      </c>
      <c r="IU371" s="10">
        <f t="shared" si="330"/>
        <v>1</v>
      </c>
      <c r="IV371" s="82"/>
    </row>
    <row r="372" spans="1:256" ht="16.3" thickTop="1" thickBot="1" x14ac:dyDescent="0.35">
      <c r="A372" s="16" t="s">
        <v>887</v>
      </c>
      <c r="B372" s="16" t="s">
        <v>896</v>
      </c>
      <c r="C372" s="16" t="s">
        <v>897</v>
      </c>
      <c r="D372" s="11"/>
      <c r="E372" s="9">
        <f>VLOOKUP($C372, Table3[#All], 2, 0)</f>
        <v>0</v>
      </c>
      <c r="F372" s="9"/>
      <c r="G372" s="9">
        <f>VLOOKUP($C372, Table3[#All], 3, 0)</f>
        <v>0</v>
      </c>
      <c r="H372" s="9">
        <f>VLOOKUP($C372, Table3[#All], 4, 0)</f>
        <v>0.43329999999999996</v>
      </c>
      <c r="I372" s="9">
        <f>VLOOKUP($C372, Table3[#All], 5, 0)</f>
        <v>0.56669999999999998</v>
      </c>
      <c r="J372" s="10">
        <f t="shared" si="331"/>
        <v>5</v>
      </c>
      <c r="K372" s="11"/>
      <c r="L372" s="9">
        <f>VLOOKUP($C372, Table3[#All], 6, 0)</f>
        <v>1</v>
      </c>
      <c r="M372" s="9"/>
      <c r="N372" s="9">
        <f>VLOOKUP($C372, Table3[#All], 7, 0)</f>
        <v>0</v>
      </c>
      <c r="O372" s="9">
        <f>VLOOKUP($C372, Table3[#All], 8, 0)</f>
        <v>0</v>
      </c>
      <c r="P372" s="9">
        <f>VLOOKUP($C372, Table3[#All], 9, 0)</f>
        <v>0</v>
      </c>
      <c r="Q372" s="10">
        <f t="shared" si="332"/>
        <v>1</v>
      </c>
      <c r="R372" s="11"/>
      <c r="S372" s="9">
        <f>VLOOKUP($C372, Table3[#All], 10, 0)</f>
        <v>0</v>
      </c>
      <c r="T372" s="9">
        <f>VLOOKUP($C372, Table3[#All], 11, 0)</f>
        <v>0.9667</v>
      </c>
      <c r="U372" s="9">
        <f>VLOOKUP($C372, Table3[#All], 12, 0)</f>
        <v>0</v>
      </c>
      <c r="V372" s="9">
        <f>VLOOKUP($C372, Table3[#All], 13, 0)</f>
        <v>3.3300000000000003E-2</v>
      </c>
      <c r="W372" s="9">
        <f>VLOOKUP($C372, Table3[#All], 14, 0)</f>
        <v>0</v>
      </c>
      <c r="X372" s="10">
        <f t="shared" si="333"/>
        <v>2</v>
      </c>
      <c r="Y372" s="11"/>
      <c r="Z372" s="9">
        <f>VLOOKUP($C372, Table3[#All], 15, 0)</f>
        <v>0.93330000000000002</v>
      </c>
      <c r="AA372" s="9">
        <f>VLOOKUP($C372, Table3[#All], 16, 0)</f>
        <v>6.6699999999999995E-2</v>
      </c>
      <c r="AB372" s="9">
        <f>VLOOKUP($C372, Table3[#All], 17, 0)</f>
        <v>0</v>
      </c>
      <c r="AC372" s="9">
        <f>VLOOKUP($C372, Table3[#All], 18, 0)</f>
        <v>0</v>
      </c>
      <c r="AD372" s="9">
        <f>VLOOKUP($C372, Table3[#All], 19, 0)</f>
        <v>0</v>
      </c>
      <c r="AE372" s="10">
        <f t="shared" si="303"/>
        <v>1</v>
      </c>
      <c r="AF372" s="11"/>
      <c r="AG372" s="9">
        <f>VLOOKUP($C372, Table3[#All], 20, 0)</f>
        <v>0</v>
      </c>
      <c r="AH372" s="9">
        <f>VLOOKUP($C372, Table3[#All], 21, 0)</f>
        <v>0</v>
      </c>
      <c r="AI372" s="9">
        <f>VLOOKUP($C372, Table3[#All], 22, 0)</f>
        <v>1</v>
      </c>
      <c r="AJ372" s="9"/>
      <c r="AK372" s="9"/>
      <c r="AL372" s="10">
        <f t="shared" si="304"/>
        <v>3</v>
      </c>
      <c r="AM372" s="11"/>
      <c r="AN372" s="9">
        <f>VLOOKUP($C372, Table3[#All], 23, 0)</f>
        <v>1</v>
      </c>
      <c r="AO372" s="9">
        <f>VLOOKUP($C372, Table3[#All], 24, 0)</f>
        <v>0</v>
      </c>
      <c r="AP372" s="9">
        <f>VLOOKUP($C372, Table3[#All], 25, 0)</f>
        <v>0</v>
      </c>
      <c r="AQ372" s="9">
        <f>VLOOKUP($C372, Table3[#All], 26, 0)</f>
        <v>0</v>
      </c>
      <c r="AR372" s="9"/>
      <c r="AS372" s="12">
        <f t="shared" si="305"/>
        <v>1</v>
      </c>
      <c r="AT372" s="11"/>
      <c r="AU372" s="9">
        <f>VLOOKUP($C372, Table3[#All], 27, 0)</f>
        <v>0.1333</v>
      </c>
      <c r="AV372" s="9">
        <f>VLOOKUP($C372, Table3[#All], 28, 0)</f>
        <v>0.73329999999999995</v>
      </c>
      <c r="AW372" s="9">
        <f>VLOOKUP($C372, Table3[#All], 29, 0)</f>
        <v>0.1333</v>
      </c>
      <c r="AX372" s="9"/>
      <c r="AY372" s="9"/>
      <c r="AZ372" s="10">
        <f t="shared" si="334"/>
        <v>2</v>
      </c>
      <c r="BA372" s="11"/>
      <c r="BB372" s="9">
        <f>VLOOKUP($C372, Table3[#All], 30, 0)</f>
        <v>0</v>
      </c>
      <c r="BC372" s="9">
        <f>VLOOKUP($C372, Table3[#All], 31, 0)</f>
        <v>0.6</v>
      </c>
      <c r="BD372" s="9">
        <f>VLOOKUP($C372, Table3[#All], 32, 0)</f>
        <v>0.4</v>
      </c>
      <c r="BE372" s="9">
        <f>VLOOKUP($C372, Table3[#All], 33, 0)</f>
        <v>0</v>
      </c>
      <c r="BF372" s="9"/>
      <c r="BG372" s="10">
        <f t="shared" si="335"/>
        <v>3</v>
      </c>
      <c r="BH372" s="81"/>
      <c r="BI372" s="9">
        <f>VLOOKUP($C372, Table3[#All], 34, 0)</f>
        <v>0</v>
      </c>
      <c r="BJ372" s="9">
        <f>VLOOKUP($C372, Table3[#All], 35, 0)</f>
        <v>0</v>
      </c>
      <c r="BK372" s="9">
        <f>VLOOKUP($C372, Table3[#All], 36, 0)</f>
        <v>0</v>
      </c>
      <c r="BL372" s="9">
        <f>VLOOKUP($C372, Table3[#All], 37, 0)</f>
        <v>0</v>
      </c>
      <c r="BM372" s="9">
        <f>VLOOKUP($C372, Table3[#All], 38, 0)</f>
        <v>0</v>
      </c>
      <c r="BN372" s="10" t="str">
        <f t="shared" si="336"/>
        <v>N/A</v>
      </c>
      <c r="BO372" s="11"/>
      <c r="BP372" s="9">
        <f>VLOOKUP($C372, Table3[#All], 39, 0)</f>
        <v>0.33329999999999999</v>
      </c>
      <c r="BQ372" s="9">
        <f>VLOOKUP($C372, Table3[#All], 40, 0)</f>
        <v>0.66670000000000007</v>
      </c>
      <c r="BR372" s="9">
        <f>VLOOKUP($C372, Table3[#All], 41, 0)</f>
        <v>0</v>
      </c>
      <c r="BS372" s="9">
        <f>VLOOKUP($C372, Table3[#All], 42, 0)</f>
        <v>0</v>
      </c>
      <c r="BT372" s="9"/>
      <c r="BU372" s="10">
        <f t="shared" si="306"/>
        <v>2</v>
      </c>
      <c r="BV372" s="11"/>
      <c r="BW372" s="9">
        <f>VLOOKUP($C372, Table3[#All], 43, 0)</f>
        <v>0</v>
      </c>
      <c r="BX372" s="9">
        <f>VLOOKUP($C372, Table3[#All], 44, 0)</f>
        <v>0.6</v>
      </c>
      <c r="BY372" s="9">
        <f>VLOOKUP($C372, Table3[#All], 45, 0)</f>
        <v>0.4</v>
      </c>
      <c r="BZ372" s="9"/>
      <c r="CA372" s="9"/>
      <c r="CB372" s="10">
        <f t="shared" si="307"/>
        <v>3</v>
      </c>
      <c r="CC372" s="81"/>
      <c r="CD372" s="9">
        <f>VLOOKUP($C372, Table3[#All], 46, 0)</f>
        <v>1</v>
      </c>
      <c r="CE372" s="9">
        <f>VLOOKUP($C372, Table3[#All], 47, 0)</f>
        <v>0</v>
      </c>
      <c r="CF372" s="9">
        <f>VLOOKUP($C372, Table3[#All], 48, 0)</f>
        <v>0</v>
      </c>
      <c r="CG372" s="9">
        <f>VLOOKUP($C372, Table3[#All], 49, 0)</f>
        <v>0</v>
      </c>
      <c r="CH372" s="9">
        <f>VLOOKUP($C372, Table3[#All], 50, 0)</f>
        <v>0</v>
      </c>
      <c r="CI372" s="12">
        <f t="shared" si="308"/>
        <v>1</v>
      </c>
      <c r="CJ372" s="13"/>
      <c r="CK372" s="9">
        <f>VLOOKUP($C372, Table3[#All], 51, 0)</f>
        <v>1</v>
      </c>
      <c r="CL372" s="9">
        <f>VLOOKUP($C372, Table3[#All], 52, 0)</f>
        <v>0</v>
      </c>
      <c r="CM372" s="9">
        <f>VLOOKUP($C372, Table3[#All], 53, 0)</f>
        <v>0</v>
      </c>
      <c r="CN372" s="9">
        <f>VLOOKUP($C372, Table3[#All], 54, 0)</f>
        <v>0</v>
      </c>
      <c r="CO372" s="9"/>
      <c r="CP372" s="10">
        <f t="shared" si="309"/>
        <v>1</v>
      </c>
      <c r="CQ372" s="11"/>
      <c r="CR372" s="9">
        <f>VLOOKUP($C372, Table3[#All], 55, 0)</f>
        <v>0.16670000000000001</v>
      </c>
      <c r="CS372" s="9">
        <f>VLOOKUP($C372, Table3[#All], 56, 0)</f>
        <v>0.63329999999999997</v>
      </c>
      <c r="CT372" s="9">
        <f>VLOOKUP($C372, Table3[#All], 57, 0)</f>
        <v>0.2</v>
      </c>
      <c r="CU372" s="9">
        <f>VLOOKUP($C372, Table3[#All], 58, 0)</f>
        <v>0</v>
      </c>
      <c r="CV372" s="9">
        <f>VLOOKUP($C372, Table3[#All], 59, 0)</f>
        <v>0</v>
      </c>
      <c r="CW372" s="14">
        <f t="shared" si="310"/>
        <v>2</v>
      </c>
      <c r="CX372" s="81"/>
      <c r="CY372" s="9">
        <f>VLOOKUP($C372, Table3[#All], 60, 0)</f>
        <v>0.83329999999999993</v>
      </c>
      <c r="CZ372" s="9">
        <f>VLOOKUP($C372, Table3[#All], 61, 0)</f>
        <v>0.16670000000000001</v>
      </c>
      <c r="DA372" s="9">
        <f>VLOOKUP($C372, Table3[#All], 62, 0)</f>
        <v>0</v>
      </c>
      <c r="DB372" s="9">
        <f>VLOOKUP($C372, Table3[#All], 63, 0)</f>
        <v>0</v>
      </c>
      <c r="DC372" s="9">
        <f>VLOOKUP($C372, Table3[#All], 64, 0)</f>
        <v>0</v>
      </c>
      <c r="DD372" s="10">
        <f t="shared" si="311"/>
        <v>1</v>
      </c>
      <c r="DE372" s="11"/>
      <c r="DF372" s="9">
        <f>VLOOKUP($C372, Table3[#All], 65, 0)</f>
        <v>0.1</v>
      </c>
      <c r="DG372" s="9"/>
      <c r="DH372" s="9">
        <f>VLOOKUP($C372, Table3[#All], 66, 0)</f>
        <v>0.5</v>
      </c>
      <c r="DI372" s="9"/>
      <c r="DJ372" s="9">
        <f>VLOOKUP($C372, Table3[#All], 67, 0)</f>
        <v>0.4</v>
      </c>
      <c r="DK372" s="14">
        <f t="shared" si="312"/>
        <v>5</v>
      </c>
      <c r="DL372" s="11"/>
      <c r="DM372" s="9">
        <f>VLOOKUP($C372, Table3[#All], 68, 0)</f>
        <v>0.9</v>
      </c>
      <c r="DN372" s="9"/>
      <c r="DO372" s="9">
        <f>VLOOKUP($C372, Table3[#All], 69, 0)</f>
        <v>0.1</v>
      </c>
      <c r="DP372" s="9">
        <f>VLOOKUP($C372, Table3[#All], 70, 0)</f>
        <v>0</v>
      </c>
      <c r="DQ372" s="9"/>
      <c r="DR372" s="14">
        <f t="shared" si="313"/>
        <v>1</v>
      </c>
      <c r="DS372" s="11"/>
      <c r="DT372" s="9">
        <f>VLOOKUP($C372, Table3[#All], 71, 0)</f>
        <v>0</v>
      </c>
      <c r="DU372" s="9">
        <f>VLOOKUP($C372, Table3[#All], 72, 0)</f>
        <v>0</v>
      </c>
      <c r="DV372" s="9">
        <f>VLOOKUP($C372, Table3[#All], 73, 0)</f>
        <v>0.4</v>
      </c>
      <c r="DW372" s="9">
        <f>VLOOKUP($C372, Table3[#All], 74, 0)</f>
        <v>0.6</v>
      </c>
      <c r="DX372" s="9">
        <f>VLOOKUP($C372, Table3[#All], 75, 0)</f>
        <v>0</v>
      </c>
      <c r="DY372" s="12">
        <f t="shared" si="302"/>
        <v>4</v>
      </c>
      <c r="DZ372" s="11"/>
      <c r="EA372" s="9">
        <f>VLOOKUP($C372, Table3[#All], 76, 0)</f>
        <v>1</v>
      </c>
      <c r="EB372" s="9">
        <f>VLOOKUP($C372, Table3[#All], 77, 0)</f>
        <v>0</v>
      </c>
      <c r="EC372" s="9">
        <f>VLOOKUP($C372, Table3[#All], 78, 0)</f>
        <v>0</v>
      </c>
      <c r="ED372" s="9">
        <f>VLOOKUP($C372, Table3[#All], 79, 0)</f>
        <v>0</v>
      </c>
      <c r="EE372" s="9">
        <f>VLOOKUP($C372, Table3[#All], 80, 0)</f>
        <v>0</v>
      </c>
      <c r="EF372" s="10">
        <f t="shared" si="314"/>
        <v>1</v>
      </c>
      <c r="EG372" s="9"/>
      <c r="EH372" s="9">
        <f>VLOOKUP($C372, Table3[#All], 81, 0)</f>
        <v>1</v>
      </c>
      <c r="EI372" s="9">
        <f>VLOOKUP($C372, Table3[#All], 82, 0)</f>
        <v>0</v>
      </c>
      <c r="EJ372" s="9">
        <f>VLOOKUP($C372, Table3[#All], 83, 0)</f>
        <v>0</v>
      </c>
      <c r="EK372" s="9">
        <f>VLOOKUP($C372, Table3[#All], 84, 0)</f>
        <v>0</v>
      </c>
      <c r="EL372" s="9">
        <f>VLOOKUP($C372, Table3[#All], 85, 0)</f>
        <v>0</v>
      </c>
      <c r="EM372" s="14">
        <f t="shared" si="315"/>
        <v>1</v>
      </c>
      <c r="EN372" s="11"/>
      <c r="EO372" s="9">
        <f>VLOOKUP($C372, Table3[#All], 86, 0)</f>
        <v>0</v>
      </c>
      <c r="EP372" s="9"/>
      <c r="EQ372" s="9">
        <f>VLOOKUP($C372, Table3[#All], 87, 0)</f>
        <v>1</v>
      </c>
      <c r="ER372" s="9"/>
      <c r="ES372" s="9"/>
      <c r="ET372" s="14">
        <f t="shared" si="316"/>
        <v>3</v>
      </c>
      <c r="EU372" s="11"/>
      <c r="EV372" s="9">
        <f>VLOOKUP($C372, Table3[#All], 88, 0)</f>
        <v>1</v>
      </c>
      <c r="EW372" s="9">
        <f>VLOOKUP($C372, Table3[#All], 89, 0)</f>
        <v>0</v>
      </c>
      <c r="EX372" s="9">
        <f>VLOOKUP($C372, Table3[#All], 90, 0)</f>
        <v>0</v>
      </c>
      <c r="EY372" s="9">
        <f>VLOOKUP($C372, Table3[#All], 91, 0)</f>
        <v>0</v>
      </c>
      <c r="EZ372" s="9">
        <f>VLOOKUP($C372, Table3[#All], 92, 0)</f>
        <v>0</v>
      </c>
      <c r="FA372" s="12">
        <f t="shared" si="317"/>
        <v>1</v>
      </c>
      <c r="FB372" s="11"/>
      <c r="FC372" s="9">
        <f>VLOOKUP($C372, Table3[#All], 93, 0)</f>
        <v>0</v>
      </c>
      <c r="FD372" s="9">
        <f>VLOOKUP($C372, Table3[#All], 94, 0)</f>
        <v>1</v>
      </c>
      <c r="FE372" s="9">
        <f>VLOOKUP($C372, Table3[#All], 95, 0)</f>
        <v>0</v>
      </c>
      <c r="FF372" s="9">
        <f>VLOOKUP($C372, Table3[#All], 96, 0)</f>
        <v>0</v>
      </c>
      <c r="FG372" s="9"/>
      <c r="FH372" s="10">
        <f t="shared" si="318"/>
        <v>2</v>
      </c>
      <c r="FI372" s="11"/>
      <c r="FJ372" s="9">
        <f>VLOOKUP($C372, Table3[#All], 97, 0)</f>
        <v>0</v>
      </c>
      <c r="FK372" s="9">
        <f>VLOOKUP($C372, Table3[#All], 98, 0)</f>
        <v>0</v>
      </c>
      <c r="FL372" s="9">
        <f>VLOOKUP($C372, Table3[#All], 99, 0)</f>
        <v>0</v>
      </c>
      <c r="FM372" s="9">
        <f>VLOOKUP($C372, Table3[#All], 100, 0)</f>
        <v>0</v>
      </c>
      <c r="FN372" s="9">
        <f>VLOOKUP($C372, Table3[#All], 101, 0)</f>
        <v>1</v>
      </c>
      <c r="FO372" s="14">
        <f t="shared" si="319"/>
        <v>5</v>
      </c>
      <c r="FP372" s="11"/>
      <c r="FQ372" s="9">
        <f>VLOOKUP($C372, Table3[#All], 102, 0)</f>
        <v>0.9</v>
      </c>
      <c r="FR372" s="9">
        <f>VLOOKUP($C372, Table3[#All], 103, 0)</f>
        <v>0.1</v>
      </c>
      <c r="FS372" s="9">
        <f>VLOOKUP($C372, Table3[#All], 104, 0)</f>
        <v>0</v>
      </c>
      <c r="FT372" s="9">
        <f>VLOOKUP($C372, Table3[#All], 105, 0)</f>
        <v>0</v>
      </c>
      <c r="FU372" s="9">
        <v>0</v>
      </c>
      <c r="FV372" s="10">
        <f t="shared" si="320"/>
        <v>1</v>
      </c>
      <c r="FW372" s="11"/>
      <c r="FX372" s="9">
        <f>VLOOKUP($C372, Table3[#All], 106, 0)</f>
        <v>6.6699999999999995E-2</v>
      </c>
      <c r="FY372" s="9"/>
      <c r="FZ372" s="9">
        <f>VLOOKUP($C372, Table3[#All], 107, 0)</f>
        <v>0.9</v>
      </c>
      <c r="GA372" s="9">
        <f>VLOOKUP($C372, Table3[#All], 108, 0)</f>
        <v>3.3300000000000003E-2</v>
      </c>
      <c r="GB372" s="9"/>
      <c r="GC372" s="10">
        <f t="shared" si="337"/>
        <v>3</v>
      </c>
      <c r="GD372" s="81"/>
      <c r="GE372" s="9">
        <f>VLOOKUP($C372, Table3[#All], 109, 0)</f>
        <v>0</v>
      </c>
      <c r="GF372" s="9">
        <f>VLOOKUP($C372, Table3[#All], 110, 0)</f>
        <v>1</v>
      </c>
      <c r="GG372" s="9">
        <f>VLOOKUP($C372, Table3[#All], 111, 0)</f>
        <v>0</v>
      </c>
      <c r="GH372" s="9"/>
      <c r="GI372" s="9">
        <f>VLOOKUP($C372, Table3[#All], 112, 0)</f>
        <v>0</v>
      </c>
      <c r="GJ372" s="12">
        <f t="shared" si="321"/>
        <v>2</v>
      </c>
      <c r="GK372" s="11"/>
      <c r="GL372" s="9">
        <f>VLOOKUP($C372, Table3[#All], 113, 0)</f>
        <v>0</v>
      </c>
      <c r="GM372" s="9">
        <f>VLOOKUP($C372, Table3[#All], 114, 0)</f>
        <v>0.1</v>
      </c>
      <c r="GN372" s="9">
        <f>VLOOKUP($C372, Table3[#All], 115, 0)</f>
        <v>3.3300000000000003E-2</v>
      </c>
      <c r="GO372" s="9">
        <f>VLOOKUP($C372, Table3[#All], 116, 0)</f>
        <v>0.86670000000000003</v>
      </c>
      <c r="GP372" s="9"/>
      <c r="GQ372" s="10">
        <f t="shared" si="322"/>
        <v>4</v>
      </c>
      <c r="GR372" s="11"/>
      <c r="GS372" s="9">
        <f>VLOOKUP($C372, Table2[#All], 3, 0)</f>
        <v>0</v>
      </c>
      <c r="GT372" s="9">
        <f>VLOOKUP($C372, Table2[#All], 4, 0)</f>
        <v>0</v>
      </c>
      <c r="GU372" s="9">
        <f>VLOOKUP($C372, Table2[#All], 5, 0)</f>
        <v>1</v>
      </c>
      <c r="GV372" s="9">
        <f>VLOOKUP($C372, Table2[#All], 6, 0)</f>
        <v>0</v>
      </c>
      <c r="GW372" s="9">
        <f>VLOOKUP($C372, Table2[#All], 7, 0)</f>
        <v>0</v>
      </c>
      <c r="GX372" s="10">
        <f t="shared" si="323"/>
        <v>3</v>
      </c>
      <c r="GY372" s="11"/>
      <c r="GZ372" s="9">
        <v>0</v>
      </c>
      <c r="HA372" s="9">
        <v>0</v>
      </c>
      <c r="HB372" s="9">
        <v>1</v>
      </c>
      <c r="HC372" s="9">
        <v>0</v>
      </c>
      <c r="HD372" s="9"/>
      <c r="HE372" s="10">
        <f t="shared" si="324"/>
        <v>3</v>
      </c>
      <c r="HF372" s="11"/>
      <c r="HG372" s="9">
        <f>VLOOKUP($C372, Table5[#All], 2, 0)</f>
        <v>0</v>
      </c>
      <c r="HH372" s="9">
        <f>VLOOKUP($C372, Table5[#All], 3, 0)</f>
        <v>0</v>
      </c>
      <c r="HI372" s="9">
        <f>VLOOKUP($C372, Table5[#All], 4, 0)</f>
        <v>0</v>
      </c>
      <c r="HJ372" s="9">
        <f>VLOOKUP($C372, Table5[#All], 5, 0)</f>
        <v>0</v>
      </c>
      <c r="HK372" s="9">
        <f>VLOOKUP($C372, Table5[#All], 6, 0)</f>
        <v>1</v>
      </c>
      <c r="HL372" s="10">
        <f t="shared" si="325"/>
        <v>5</v>
      </c>
      <c r="HM372" s="11"/>
      <c r="HN372" s="9">
        <f>VLOOKUP($C372, Table5[#All], 7, 0)</f>
        <v>0</v>
      </c>
      <c r="HO372" s="9">
        <f>VLOOKUP($C372, Table5[#All], 8, 0)</f>
        <v>0</v>
      </c>
      <c r="HP372" s="9">
        <f>VLOOKUP($C372, Table5[#All], 9, 0)</f>
        <v>1</v>
      </c>
      <c r="HQ372" s="9">
        <f>VLOOKUP($C372, Table5[#All], 10, 0)</f>
        <v>0</v>
      </c>
      <c r="HR372" s="9">
        <f>VLOOKUP($C372, Table5[#All], 11, 0)</f>
        <v>0</v>
      </c>
      <c r="HS372" s="10">
        <f t="shared" si="326"/>
        <v>3</v>
      </c>
      <c r="HT372" s="11"/>
      <c r="HU372" s="9">
        <f>VLOOKUP($C372, Table5[#All], 12, 0)</f>
        <v>0</v>
      </c>
      <c r="HV372" s="9">
        <f>VLOOKUP($C372, Table5[#All], 13, 0)</f>
        <v>1</v>
      </c>
      <c r="HW372" s="9">
        <f>VLOOKUP($C372, Table5[#All], 14, 0)</f>
        <v>0</v>
      </c>
      <c r="HX372" s="9">
        <f>VLOOKUP($C372, Table5[#All], 15, 0)</f>
        <v>0</v>
      </c>
      <c r="HY372" s="9">
        <f>VLOOKUP($C372, Table5[#All], 16, 0)</f>
        <v>0</v>
      </c>
      <c r="HZ372" s="10">
        <f t="shared" si="327"/>
        <v>2</v>
      </c>
      <c r="IA372" s="11"/>
      <c r="IB372" s="9">
        <f>VLOOKUP($C372, Table5[#All], 17, 0)</f>
        <v>0</v>
      </c>
      <c r="IC372" s="9">
        <f>VLOOKUP($C372, Table5[#All], 18, 0)</f>
        <v>0</v>
      </c>
      <c r="ID372" s="9">
        <f>VLOOKUP($C372, Table5[#All], 19, 0)</f>
        <v>1</v>
      </c>
      <c r="IE372" s="9">
        <f>VLOOKUP($C372, Table5[#All], 20, 0)</f>
        <v>0</v>
      </c>
      <c r="IF372" s="9">
        <f>VLOOKUP($C372, Table5[#All], 21, 0)</f>
        <v>0</v>
      </c>
      <c r="IG372" s="10">
        <f t="shared" si="328"/>
        <v>3</v>
      </c>
      <c r="IH372" s="11"/>
      <c r="II372" s="9">
        <f>VLOOKUP($C372, Table5[#All], 22, 0)</f>
        <v>1</v>
      </c>
      <c r="IJ372" s="9">
        <f>VLOOKUP($C372, Table5[#All], 23, 0)</f>
        <v>0</v>
      </c>
      <c r="IK372" s="9">
        <f>VLOOKUP($C372, Table5[#All], 24, 0)</f>
        <v>0</v>
      </c>
      <c r="IL372" s="9">
        <f>VLOOKUP($C372, Table5[#All], 25, 0)</f>
        <v>0</v>
      </c>
      <c r="IM372" s="9">
        <f>VLOOKUP($C372, Table5[#All], 26, 0)</f>
        <v>0</v>
      </c>
      <c r="IN372" s="10">
        <f t="shared" si="329"/>
        <v>1</v>
      </c>
      <c r="IO372" s="11"/>
      <c r="IP372" s="9">
        <v>1</v>
      </c>
      <c r="IQ372" s="9">
        <v>0</v>
      </c>
      <c r="IR372" s="9">
        <v>0</v>
      </c>
      <c r="IS372" s="9">
        <v>0</v>
      </c>
      <c r="IT372" s="9">
        <v>0</v>
      </c>
      <c r="IU372" s="10">
        <f t="shared" si="330"/>
        <v>1</v>
      </c>
      <c r="IV372" s="82"/>
    </row>
    <row r="373" spans="1:256" ht="16.3" thickTop="1" thickBot="1" x14ac:dyDescent="0.35">
      <c r="A373" s="16" t="s">
        <v>887</v>
      </c>
      <c r="B373" s="16" t="s">
        <v>898</v>
      </c>
      <c r="C373" s="16" t="s">
        <v>899</v>
      </c>
      <c r="D373" s="11"/>
      <c r="E373" s="9">
        <f>VLOOKUP($C373, Table3[#All], 2, 0)</f>
        <v>0</v>
      </c>
      <c r="F373" s="9"/>
      <c r="G373" s="9">
        <f>VLOOKUP($C373, Table3[#All], 3, 0)</f>
        <v>8.4700000000000011E-2</v>
      </c>
      <c r="H373" s="9">
        <f>VLOOKUP($C373, Table3[#All], 4, 0)</f>
        <v>0.79659999999999997</v>
      </c>
      <c r="I373" s="9">
        <f>VLOOKUP($C373, Table3[#All], 5, 0)</f>
        <v>0.1186</v>
      </c>
      <c r="J373" s="10">
        <f t="shared" si="331"/>
        <v>4</v>
      </c>
      <c r="K373" s="11"/>
      <c r="L373" s="9">
        <f>VLOOKUP($C373, Table3[#All], 6, 0)</f>
        <v>0</v>
      </c>
      <c r="M373" s="9"/>
      <c r="N373" s="9">
        <f>VLOOKUP($C373, Table3[#All], 7, 0)</f>
        <v>0</v>
      </c>
      <c r="O373" s="9">
        <f>VLOOKUP($C373, Table3[#All], 8, 0)</f>
        <v>0</v>
      </c>
      <c r="P373" s="9">
        <f>VLOOKUP($C373, Table3[#All], 9, 0)</f>
        <v>1</v>
      </c>
      <c r="Q373" s="10">
        <f t="shared" si="332"/>
        <v>5</v>
      </c>
      <c r="R373" s="11"/>
      <c r="S373" s="9">
        <f>VLOOKUP($C373, Table3[#All], 10, 0)</f>
        <v>0</v>
      </c>
      <c r="T373" s="9">
        <f>VLOOKUP($C373, Table3[#All], 11, 0)</f>
        <v>0.16949999999999998</v>
      </c>
      <c r="U373" s="9">
        <f>VLOOKUP($C373, Table3[#All], 12, 0)</f>
        <v>0.37290000000000001</v>
      </c>
      <c r="V373" s="9">
        <f>VLOOKUP($C373, Table3[#All], 13, 0)</f>
        <v>0.45760000000000001</v>
      </c>
      <c r="W373" s="9">
        <f>VLOOKUP($C373, Table3[#All], 14, 0)</f>
        <v>0</v>
      </c>
      <c r="X373" s="10">
        <f t="shared" si="333"/>
        <v>4</v>
      </c>
      <c r="Y373" s="11"/>
      <c r="Z373" s="9">
        <f>VLOOKUP($C373, Table3[#All], 15, 0)</f>
        <v>0</v>
      </c>
      <c r="AA373" s="9">
        <f>VLOOKUP($C373, Table3[#All], 16, 0)</f>
        <v>0.30510000000000004</v>
      </c>
      <c r="AB373" s="9">
        <f>VLOOKUP($C373, Table3[#All], 17, 0)</f>
        <v>0.45760000000000001</v>
      </c>
      <c r="AC373" s="9">
        <f>VLOOKUP($C373, Table3[#All], 18, 0)</f>
        <v>0.23730000000000001</v>
      </c>
      <c r="AD373" s="9">
        <f>VLOOKUP($C373, Table3[#All], 19, 0)</f>
        <v>0</v>
      </c>
      <c r="AE373" s="10">
        <f t="shared" si="303"/>
        <v>3</v>
      </c>
      <c r="AF373" s="11"/>
      <c r="AG373" s="9">
        <f>VLOOKUP($C373, Table3[#All], 20, 0)</f>
        <v>8.77E-2</v>
      </c>
      <c r="AH373" s="9">
        <f>VLOOKUP($C373, Table3[#All], 21, 0)</f>
        <v>0.33329999999999999</v>
      </c>
      <c r="AI373" s="9">
        <f>VLOOKUP($C373, Table3[#All], 22, 0)</f>
        <v>0.57889999999999997</v>
      </c>
      <c r="AJ373" s="9"/>
      <c r="AK373" s="9"/>
      <c r="AL373" s="10">
        <f t="shared" si="304"/>
        <v>3</v>
      </c>
      <c r="AM373" s="11"/>
      <c r="AN373" s="9">
        <f>VLOOKUP($C373, Table3[#All], 23, 0)</f>
        <v>0</v>
      </c>
      <c r="AO373" s="9">
        <f>VLOOKUP($C373, Table3[#All], 24, 0)</f>
        <v>1</v>
      </c>
      <c r="AP373" s="9">
        <f>VLOOKUP($C373, Table3[#All], 25, 0)</f>
        <v>0</v>
      </c>
      <c r="AQ373" s="9">
        <f>VLOOKUP($C373, Table3[#All], 26, 0)</f>
        <v>0</v>
      </c>
      <c r="AR373" s="9"/>
      <c r="AS373" s="12">
        <f t="shared" si="305"/>
        <v>2</v>
      </c>
      <c r="AT373" s="11"/>
      <c r="AU373" s="9">
        <f>VLOOKUP($C373, Table3[#All], 27, 0)</f>
        <v>0.18640000000000001</v>
      </c>
      <c r="AV373" s="9">
        <f>VLOOKUP($C373, Table3[#All], 28, 0)</f>
        <v>0.54239999999999999</v>
      </c>
      <c r="AW373" s="9">
        <f>VLOOKUP($C373, Table3[#All], 29, 0)</f>
        <v>0.2712</v>
      </c>
      <c r="AX373" s="9"/>
      <c r="AY373" s="9"/>
      <c r="AZ373" s="10">
        <f t="shared" si="334"/>
        <v>3</v>
      </c>
      <c r="BA373" s="11"/>
      <c r="BB373" s="9">
        <f>VLOOKUP($C373, Table3[#All], 30, 0)</f>
        <v>3.39E-2</v>
      </c>
      <c r="BC373" s="9">
        <f>VLOOKUP($C373, Table3[#All], 31, 0)</f>
        <v>0.23730000000000001</v>
      </c>
      <c r="BD373" s="9">
        <f>VLOOKUP($C373, Table3[#All], 32, 0)</f>
        <v>0.71189999999999998</v>
      </c>
      <c r="BE373" s="9">
        <f>VLOOKUP($C373, Table3[#All], 33, 0)</f>
        <v>1.6899999999999998E-2</v>
      </c>
      <c r="BF373" s="9"/>
      <c r="BG373" s="10">
        <f t="shared" si="335"/>
        <v>3</v>
      </c>
      <c r="BH373" s="81"/>
      <c r="BI373" s="9">
        <f>VLOOKUP($C373, Table3[#All], 34, 0)</f>
        <v>0</v>
      </c>
      <c r="BJ373" s="9">
        <f>VLOOKUP($C373, Table3[#All], 35, 0)</f>
        <v>0</v>
      </c>
      <c r="BK373" s="9">
        <f>VLOOKUP($C373, Table3[#All], 36, 0)</f>
        <v>0</v>
      </c>
      <c r="BL373" s="9">
        <f>VLOOKUP($C373, Table3[#All], 37, 0)</f>
        <v>0</v>
      </c>
      <c r="BM373" s="9">
        <f>VLOOKUP($C373, Table3[#All], 38, 0)</f>
        <v>0</v>
      </c>
      <c r="BN373" s="10" t="str">
        <f t="shared" si="336"/>
        <v>N/A</v>
      </c>
      <c r="BO373" s="11"/>
      <c r="BP373" s="9">
        <f>VLOOKUP($C373, Table3[#All], 39, 0)</f>
        <v>6.7799999999999999E-2</v>
      </c>
      <c r="BQ373" s="9">
        <f>VLOOKUP($C373, Table3[#All], 40, 0)</f>
        <v>0.1186</v>
      </c>
      <c r="BR373" s="9">
        <f>VLOOKUP($C373, Table3[#All], 41, 0)</f>
        <v>0.77969999999999995</v>
      </c>
      <c r="BS373" s="9">
        <f>VLOOKUP($C373, Table3[#All], 42, 0)</f>
        <v>3.39E-2</v>
      </c>
      <c r="BT373" s="9"/>
      <c r="BU373" s="10">
        <f t="shared" si="306"/>
        <v>3</v>
      </c>
      <c r="BV373" s="11"/>
      <c r="BW373" s="9">
        <f>VLOOKUP($C373, Table3[#All], 43, 0)</f>
        <v>1.6899999999999998E-2</v>
      </c>
      <c r="BX373" s="9">
        <f>VLOOKUP($C373, Table3[#All], 44, 0)</f>
        <v>0.86439999999999995</v>
      </c>
      <c r="BY373" s="9">
        <f>VLOOKUP($C373, Table3[#All], 45, 0)</f>
        <v>0.1186</v>
      </c>
      <c r="BZ373" s="9"/>
      <c r="CA373" s="9"/>
      <c r="CB373" s="10">
        <f t="shared" si="307"/>
        <v>2</v>
      </c>
      <c r="CC373" s="81"/>
      <c r="CD373" s="9">
        <f>VLOOKUP($C373, Table3[#All], 46, 0)</f>
        <v>0.66099999999999992</v>
      </c>
      <c r="CE373" s="9">
        <f>VLOOKUP($C373, Table3[#All], 47, 0)</f>
        <v>0.33899999999999997</v>
      </c>
      <c r="CF373" s="9">
        <f>VLOOKUP($C373, Table3[#All], 48, 0)</f>
        <v>0</v>
      </c>
      <c r="CG373" s="9">
        <f>VLOOKUP($C373, Table3[#All], 49, 0)</f>
        <v>0</v>
      </c>
      <c r="CH373" s="9">
        <f>VLOOKUP($C373, Table3[#All], 50, 0)</f>
        <v>0</v>
      </c>
      <c r="CI373" s="12">
        <f t="shared" si="308"/>
        <v>2</v>
      </c>
      <c r="CJ373" s="13"/>
      <c r="CK373" s="9">
        <f>VLOOKUP($C373, Table3[#All], 51, 0)</f>
        <v>0.98309999999999997</v>
      </c>
      <c r="CL373" s="9">
        <f>VLOOKUP($C373, Table3[#All], 52, 0)</f>
        <v>1.6899999999999998E-2</v>
      </c>
      <c r="CM373" s="9">
        <f>VLOOKUP($C373, Table3[#All], 53, 0)</f>
        <v>0</v>
      </c>
      <c r="CN373" s="9">
        <f>VLOOKUP($C373, Table3[#All], 54, 0)</f>
        <v>0</v>
      </c>
      <c r="CO373" s="9"/>
      <c r="CP373" s="10">
        <f t="shared" si="309"/>
        <v>1</v>
      </c>
      <c r="CQ373" s="11"/>
      <c r="CR373" s="9">
        <f>VLOOKUP($C373, Table3[#All], 55, 0)</f>
        <v>0.86439999999999995</v>
      </c>
      <c r="CS373" s="9">
        <f>VLOOKUP($C373, Table3[#All], 56, 0)</f>
        <v>0.1017</v>
      </c>
      <c r="CT373" s="9">
        <f>VLOOKUP($C373, Table3[#All], 57, 0)</f>
        <v>1.6899999999999998E-2</v>
      </c>
      <c r="CU373" s="9">
        <f>VLOOKUP($C373, Table3[#All], 58, 0)</f>
        <v>1.6899999999999998E-2</v>
      </c>
      <c r="CV373" s="9">
        <f>VLOOKUP($C373, Table3[#All], 59, 0)</f>
        <v>0</v>
      </c>
      <c r="CW373" s="14">
        <f t="shared" si="310"/>
        <v>1</v>
      </c>
      <c r="CX373" s="81"/>
      <c r="CY373" s="9">
        <f>VLOOKUP($C373, Table3[#All], 60, 0)</f>
        <v>0.22030000000000002</v>
      </c>
      <c r="CZ373" s="9">
        <f>VLOOKUP($C373, Table3[#All], 61, 0)</f>
        <v>0.16949999999999998</v>
      </c>
      <c r="DA373" s="9">
        <f>VLOOKUP($C373, Table3[#All], 62, 0)</f>
        <v>0.50850000000000006</v>
      </c>
      <c r="DB373" s="9">
        <f>VLOOKUP($C373, Table3[#All], 63, 0)</f>
        <v>0.1017</v>
      </c>
      <c r="DC373" s="9">
        <f>VLOOKUP($C373, Table3[#All], 64, 0)</f>
        <v>0</v>
      </c>
      <c r="DD373" s="10">
        <f t="shared" si="311"/>
        <v>3</v>
      </c>
      <c r="DE373" s="11"/>
      <c r="DF373" s="9">
        <f>VLOOKUP($C373, Table3[#All], 65, 0)</f>
        <v>1.6899999999999998E-2</v>
      </c>
      <c r="DG373" s="9"/>
      <c r="DH373" s="9">
        <f>VLOOKUP($C373, Table3[#All], 66, 0)</f>
        <v>0.40679999999999999</v>
      </c>
      <c r="DI373" s="9"/>
      <c r="DJ373" s="9">
        <f>VLOOKUP($C373, Table3[#All], 67, 0)</f>
        <v>0.57630000000000003</v>
      </c>
      <c r="DK373" s="14">
        <f t="shared" si="312"/>
        <v>5</v>
      </c>
      <c r="DL373" s="11"/>
      <c r="DM373" s="9">
        <f>VLOOKUP($C373, Table3[#All], 68, 0)</f>
        <v>0.35590000000000005</v>
      </c>
      <c r="DN373" s="9"/>
      <c r="DO373" s="9">
        <f>VLOOKUP($C373, Table3[#All], 69, 0)</f>
        <v>0.25420000000000004</v>
      </c>
      <c r="DP373" s="9">
        <f>VLOOKUP($C373, Table3[#All], 70, 0)</f>
        <v>0.38979999999999998</v>
      </c>
      <c r="DQ373" s="9"/>
      <c r="DR373" s="14">
        <f t="shared" si="313"/>
        <v>4</v>
      </c>
      <c r="DS373" s="11"/>
      <c r="DT373" s="9">
        <f>VLOOKUP($C373, Table3[#All], 71, 0)</f>
        <v>1.6899999999999998E-2</v>
      </c>
      <c r="DU373" s="9">
        <f>VLOOKUP($C373, Table3[#All], 72, 0)</f>
        <v>0.25420000000000004</v>
      </c>
      <c r="DV373" s="9">
        <f>VLOOKUP($C373, Table3[#All], 73, 0)</f>
        <v>0.33899999999999997</v>
      </c>
      <c r="DW373" s="9">
        <f>VLOOKUP($C373, Table3[#All], 74, 0)</f>
        <v>0.38979999999999998</v>
      </c>
      <c r="DX373" s="9">
        <f>VLOOKUP($C373, Table3[#All], 75, 0)</f>
        <v>0</v>
      </c>
      <c r="DY373" s="12">
        <f t="shared" si="302"/>
        <v>4</v>
      </c>
      <c r="DZ373" s="11"/>
      <c r="EA373" s="9">
        <f>VLOOKUP($C373, Table3[#All], 76, 0)</f>
        <v>1</v>
      </c>
      <c r="EB373" s="9">
        <f>VLOOKUP($C373, Table3[#All], 77, 0)</f>
        <v>0</v>
      </c>
      <c r="EC373" s="9">
        <f>VLOOKUP($C373, Table3[#All], 78, 0)</f>
        <v>0</v>
      </c>
      <c r="ED373" s="9">
        <f>VLOOKUP($C373, Table3[#All], 79, 0)</f>
        <v>0</v>
      </c>
      <c r="EE373" s="9">
        <f>VLOOKUP($C373, Table3[#All], 80, 0)</f>
        <v>0</v>
      </c>
      <c r="EF373" s="10">
        <f t="shared" si="314"/>
        <v>1</v>
      </c>
      <c r="EG373" s="9"/>
      <c r="EH373" s="9">
        <f>VLOOKUP($C373, Table3[#All], 81, 0)</f>
        <v>1</v>
      </c>
      <c r="EI373" s="9">
        <f>VLOOKUP($C373, Table3[#All], 82, 0)</f>
        <v>0</v>
      </c>
      <c r="EJ373" s="9">
        <f>VLOOKUP($C373, Table3[#All], 83, 0)</f>
        <v>0</v>
      </c>
      <c r="EK373" s="9">
        <f>VLOOKUP($C373, Table3[#All], 84, 0)</f>
        <v>0</v>
      </c>
      <c r="EL373" s="9">
        <f>VLOOKUP($C373, Table3[#All], 85, 0)</f>
        <v>0</v>
      </c>
      <c r="EM373" s="14">
        <f t="shared" si="315"/>
        <v>1</v>
      </c>
      <c r="EN373" s="11"/>
      <c r="EO373" s="9">
        <f>VLOOKUP($C373, Table3[#All], 86, 0)</f>
        <v>0.76269999999999993</v>
      </c>
      <c r="EP373" s="9"/>
      <c r="EQ373" s="9">
        <f>VLOOKUP($C373, Table3[#All], 87, 0)</f>
        <v>0.23730000000000001</v>
      </c>
      <c r="ER373" s="9"/>
      <c r="ES373" s="9"/>
      <c r="ET373" s="14">
        <f t="shared" si="316"/>
        <v>1</v>
      </c>
      <c r="EU373" s="11"/>
      <c r="EV373" s="9">
        <f>VLOOKUP($C373, Table3[#All], 88, 0)</f>
        <v>1</v>
      </c>
      <c r="EW373" s="9">
        <f>VLOOKUP($C373, Table3[#All], 89, 0)</f>
        <v>0</v>
      </c>
      <c r="EX373" s="9">
        <f>VLOOKUP($C373, Table3[#All], 90, 0)</f>
        <v>0</v>
      </c>
      <c r="EY373" s="9">
        <f>VLOOKUP($C373, Table3[#All], 91, 0)</f>
        <v>0</v>
      </c>
      <c r="EZ373" s="9">
        <f>VLOOKUP($C373, Table3[#All], 92, 0)</f>
        <v>0</v>
      </c>
      <c r="FA373" s="12">
        <f t="shared" si="317"/>
        <v>1</v>
      </c>
      <c r="FB373" s="11"/>
      <c r="FC373" s="9">
        <f>VLOOKUP($C373, Table3[#All], 93, 0)</f>
        <v>0</v>
      </c>
      <c r="FD373" s="9">
        <f>VLOOKUP($C373, Table3[#All], 94, 0)</f>
        <v>0.1186</v>
      </c>
      <c r="FE373" s="9">
        <f>VLOOKUP($C373, Table3[#All], 95, 0)</f>
        <v>0.86439999999999995</v>
      </c>
      <c r="FF373" s="9">
        <f>VLOOKUP($C373, Table3[#All], 96, 0)</f>
        <v>1.6899999999999998E-2</v>
      </c>
      <c r="FG373" s="9"/>
      <c r="FH373" s="10">
        <f t="shared" si="318"/>
        <v>3</v>
      </c>
      <c r="FI373" s="11"/>
      <c r="FJ373" s="9">
        <f>VLOOKUP($C373, Table3[#All], 97, 0)</f>
        <v>0</v>
      </c>
      <c r="FK373" s="9">
        <f>VLOOKUP($C373, Table3[#All], 98, 0)</f>
        <v>0</v>
      </c>
      <c r="FL373" s="9">
        <f>VLOOKUP($C373, Table3[#All], 99, 0)</f>
        <v>0</v>
      </c>
      <c r="FM373" s="9">
        <f>VLOOKUP($C373, Table3[#All], 100, 0)</f>
        <v>0</v>
      </c>
      <c r="FN373" s="9">
        <f>VLOOKUP($C373, Table3[#All], 101, 0)</f>
        <v>1</v>
      </c>
      <c r="FO373" s="14">
        <f t="shared" si="319"/>
        <v>5</v>
      </c>
      <c r="FP373" s="11"/>
      <c r="FQ373" s="9">
        <f>VLOOKUP($C373, Table3[#All], 102, 0)</f>
        <v>0.7288</v>
      </c>
      <c r="FR373" s="9">
        <f>VLOOKUP($C373, Table3[#All], 103, 0)</f>
        <v>0.25420000000000004</v>
      </c>
      <c r="FS373" s="9">
        <f>VLOOKUP($C373, Table3[#All], 104, 0)</f>
        <v>0</v>
      </c>
      <c r="FT373" s="9">
        <f>VLOOKUP($C373, Table3[#All], 105, 0)</f>
        <v>1.6899999999999998E-2</v>
      </c>
      <c r="FU373" s="9">
        <v>0</v>
      </c>
      <c r="FV373" s="10">
        <f t="shared" si="320"/>
        <v>2</v>
      </c>
      <c r="FW373" s="11"/>
      <c r="FX373" s="9">
        <f>VLOOKUP($C373, Table3[#All], 106, 0)</f>
        <v>0.61020000000000008</v>
      </c>
      <c r="FY373" s="9"/>
      <c r="FZ373" s="9">
        <f>VLOOKUP($C373, Table3[#All], 107, 0)</f>
        <v>0.35590000000000005</v>
      </c>
      <c r="GA373" s="9">
        <f>VLOOKUP($C373, Table3[#All], 108, 0)</f>
        <v>3.39E-2</v>
      </c>
      <c r="GB373" s="9"/>
      <c r="GC373" s="10">
        <f t="shared" si="337"/>
        <v>3</v>
      </c>
      <c r="GD373" s="81"/>
      <c r="GE373" s="9">
        <f>VLOOKUP($C373, Table3[#All], 109, 0)</f>
        <v>0.11109999999999999</v>
      </c>
      <c r="GF373" s="9">
        <f>VLOOKUP($C373, Table3[#All], 110, 0)</f>
        <v>0.77780000000000005</v>
      </c>
      <c r="GG373" s="9">
        <f>VLOOKUP($C373, Table3[#All], 111, 0)</f>
        <v>0.11109999999999999</v>
      </c>
      <c r="GH373" s="9"/>
      <c r="GI373" s="9">
        <f>VLOOKUP($C373, Table3[#All], 112, 0)</f>
        <v>0</v>
      </c>
      <c r="GJ373" s="12">
        <f t="shared" si="321"/>
        <v>2</v>
      </c>
      <c r="GK373" s="11"/>
      <c r="GL373" s="9">
        <f>VLOOKUP($C373, Table3[#All], 113, 0)</f>
        <v>0</v>
      </c>
      <c r="GM373" s="9">
        <f>VLOOKUP($C373, Table3[#All], 114, 0)</f>
        <v>8.4700000000000011E-2</v>
      </c>
      <c r="GN373" s="9">
        <f>VLOOKUP($C373, Table3[#All], 115, 0)</f>
        <v>0.50850000000000006</v>
      </c>
      <c r="GO373" s="9">
        <f>VLOOKUP($C373, Table3[#All], 116, 0)</f>
        <v>0.40679999999999999</v>
      </c>
      <c r="GP373" s="9"/>
      <c r="GQ373" s="10">
        <f t="shared" si="322"/>
        <v>4</v>
      </c>
      <c r="GR373" s="11"/>
      <c r="GS373" s="9">
        <f>VLOOKUP($C373, Table2[#All], 3, 0)</f>
        <v>0</v>
      </c>
      <c r="GT373" s="9">
        <f>VLOOKUP($C373, Table2[#All], 4, 0)</f>
        <v>0</v>
      </c>
      <c r="GU373" s="9">
        <f>VLOOKUP($C373, Table2[#All], 5, 0)</f>
        <v>1</v>
      </c>
      <c r="GV373" s="9">
        <f>VLOOKUP($C373, Table2[#All], 6, 0)</f>
        <v>0</v>
      </c>
      <c r="GW373" s="9">
        <f>VLOOKUP($C373, Table2[#All], 7, 0)</f>
        <v>0</v>
      </c>
      <c r="GX373" s="10">
        <f t="shared" si="323"/>
        <v>3</v>
      </c>
      <c r="GY373" s="11"/>
      <c r="GZ373" s="9">
        <v>0</v>
      </c>
      <c r="HA373" s="9">
        <v>0</v>
      </c>
      <c r="HB373" s="9">
        <v>1</v>
      </c>
      <c r="HC373" s="9">
        <v>0</v>
      </c>
      <c r="HD373" s="9"/>
      <c r="HE373" s="10">
        <f t="shared" si="324"/>
        <v>3</v>
      </c>
      <c r="HF373" s="11"/>
      <c r="HG373" s="9">
        <f>VLOOKUP($C373, Table5[#All], 2, 0)</f>
        <v>0</v>
      </c>
      <c r="HH373" s="9">
        <f>VLOOKUP($C373, Table5[#All], 3, 0)</f>
        <v>0</v>
      </c>
      <c r="HI373" s="9">
        <f>VLOOKUP($C373, Table5[#All], 4, 0)</f>
        <v>0</v>
      </c>
      <c r="HJ373" s="9">
        <f>VLOOKUP($C373, Table5[#All], 5, 0)</f>
        <v>0</v>
      </c>
      <c r="HK373" s="9">
        <f>VLOOKUP($C373, Table5[#All], 6, 0)</f>
        <v>1</v>
      </c>
      <c r="HL373" s="10">
        <f t="shared" si="325"/>
        <v>5</v>
      </c>
      <c r="HM373" s="11"/>
      <c r="HN373" s="9">
        <f>VLOOKUP($C373, Table5[#All], 7, 0)</f>
        <v>0</v>
      </c>
      <c r="HO373" s="9">
        <f>VLOOKUP($C373, Table5[#All], 8, 0)</f>
        <v>0</v>
      </c>
      <c r="HP373" s="9">
        <f>VLOOKUP($C373, Table5[#All], 9, 0)</f>
        <v>1</v>
      </c>
      <c r="HQ373" s="9">
        <f>VLOOKUP($C373, Table5[#All], 10, 0)</f>
        <v>0</v>
      </c>
      <c r="HR373" s="9">
        <f>VLOOKUP($C373, Table5[#All], 11, 0)</f>
        <v>0</v>
      </c>
      <c r="HS373" s="10">
        <f t="shared" si="326"/>
        <v>3</v>
      </c>
      <c r="HT373" s="11"/>
      <c r="HU373" s="9">
        <f>VLOOKUP($C373, Table5[#All], 12, 0)</f>
        <v>1</v>
      </c>
      <c r="HV373" s="9">
        <f>VLOOKUP($C373, Table5[#All], 13, 0)</f>
        <v>0</v>
      </c>
      <c r="HW373" s="9">
        <f>VLOOKUP($C373, Table5[#All], 14, 0)</f>
        <v>0</v>
      </c>
      <c r="HX373" s="9">
        <f>VLOOKUP($C373, Table5[#All], 15, 0)</f>
        <v>0</v>
      </c>
      <c r="HY373" s="9">
        <f>VLOOKUP($C373, Table5[#All], 16, 0)</f>
        <v>0</v>
      </c>
      <c r="HZ373" s="10">
        <f t="shared" si="327"/>
        <v>1</v>
      </c>
      <c r="IA373" s="11"/>
      <c r="IB373" s="9">
        <f>VLOOKUP($C373, Table5[#All], 17, 0)</f>
        <v>1</v>
      </c>
      <c r="IC373" s="9">
        <f>VLOOKUP($C373, Table5[#All], 18, 0)</f>
        <v>0</v>
      </c>
      <c r="ID373" s="9">
        <f>VLOOKUP($C373, Table5[#All], 19, 0)</f>
        <v>0</v>
      </c>
      <c r="IE373" s="9">
        <f>VLOOKUP($C373, Table5[#All], 20, 0)</f>
        <v>0</v>
      </c>
      <c r="IF373" s="9">
        <f>VLOOKUP($C373, Table5[#All], 21, 0)</f>
        <v>0</v>
      </c>
      <c r="IG373" s="10">
        <f t="shared" si="328"/>
        <v>1</v>
      </c>
      <c r="IH373" s="11"/>
      <c r="II373" s="9">
        <f>VLOOKUP($C373, Table5[#All], 22, 0)</f>
        <v>1</v>
      </c>
      <c r="IJ373" s="9">
        <f>VLOOKUP($C373, Table5[#All], 23, 0)</f>
        <v>0</v>
      </c>
      <c r="IK373" s="9">
        <f>VLOOKUP($C373, Table5[#All], 24, 0)</f>
        <v>0</v>
      </c>
      <c r="IL373" s="9">
        <f>VLOOKUP($C373, Table5[#All], 25, 0)</f>
        <v>0</v>
      </c>
      <c r="IM373" s="9">
        <f>VLOOKUP($C373, Table5[#All], 26, 0)</f>
        <v>0</v>
      </c>
      <c r="IN373" s="10">
        <f t="shared" si="329"/>
        <v>1</v>
      </c>
      <c r="IO373" s="11"/>
      <c r="IP373" s="9">
        <v>1</v>
      </c>
      <c r="IQ373" s="9">
        <v>0</v>
      </c>
      <c r="IR373" s="9">
        <v>0</v>
      </c>
      <c r="IS373" s="9">
        <v>0</v>
      </c>
      <c r="IT373" s="9">
        <v>0</v>
      </c>
      <c r="IU373" s="10">
        <f t="shared" si="330"/>
        <v>1</v>
      </c>
      <c r="IV373" s="82"/>
    </row>
    <row r="374" spans="1:256" ht="16.3" thickTop="1" thickBot="1" x14ac:dyDescent="0.35">
      <c r="A374" s="16" t="s">
        <v>887</v>
      </c>
      <c r="B374" s="16" t="s">
        <v>900</v>
      </c>
      <c r="C374" s="16" t="s">
        <v>901</v>
      </c>
      <c r="D374" s="11"/>
      <c r="E374" s="9">
        <f>VLOOKUP($C374, Table3[#All], 2, 0)</f>
        <v>0</v>
      </c>
      <c r="F374" s="9"/>
      <c r="G374" s="9">
        <f>VLOOKUP($C374, Table3[#All], 3, 0)</f>
        <v>0</v>
      </c>
      <c r="H374" s="9">
        <f>VLOOKUP($C374, Table3[#All], 4, 0)</f>
        <v>0.40740000000000004</v>
      </c>
      <c r="I374" s="9">
        <f>VLOOKUP($C374, Table3[#All], 5, 0)</f>
        <v>0.59260000000000002</v>
      </c>
      <c r="J374" s="10">
        <f t="shared" si="331"/>
        <v>5</v>
      </c>
      <c r="K374" s="11"/>
      <c r="L374" s="9">
        <f>VLOOKUP($C374, Table3[#All], 6, 0)</f>
        <v>1</v>
      </c>
      <c r="M374" s="9"/>
      <c r="N374" s="9">
        <f>VLOOKUP($C374, Table3[#All], 7, 0)</f>
        <v>0</v>
      </c>
      <c r="O374" s="9">
        <f>VLOOKUP($C374, Table3[#All], 8, 0)</f>
        <v>0</v>
      </c>
      <c r="P374" s="9">
        <f>VLOOKUP($C374, Table3[#All], 9, 0)</f>
        <v>0</v>
      </c>
      <c r="Q374" s="10">
        <f t="shared" si="332"/>
        <v>1</v>
      </c>
      <c r="R374" s="11"/>
      <c r="S374" s="9">
        <f>VLOOKUP($C374, Table3[#All], 10, 0)</f>
        <v>0</v>
      </c>
      <c r="T374" s="9">
        <f>VLOOKUP($C374, Table3[#All], 11, 0)</f>
        <v>1</v>
      </c>
      <c r="U374" s="9">
        <f>VLOOKUP($C374, Table3[#All], 12, 0)</f>
        <v>0</v>
      </c>
      <c r="V374" s="9">
        <f>VLOOKUP($C374, Table3[#All], 13, 0)</f>
        <v>0</v>
      </c>
      <c r="W374" s="9">
        <f>VLOOKUP($C374, Table3[#All], 14, 0)</f>
        <v>0</v>
      </c>
      <c r="X374" s="10">
        <f t="shared" si="333"/>
        <v>2</v>
      </c>
      <c r="Y374" s="11"/>
      <c r="Z374" s="9">
        <f>VLOOKUP($C374, Table3[#All], 15, 0)</f>
        <v>1</v>
      </c>
      <c r="AA374" s="9">
        <f>VLOOKUP($C374, Table3[#All], 16, 0)</f>
        <v>0</v>
      </c>
      <c r="AB374" s="9">
        <f>VLOOKUP($C374, Table3[#All], 17, 0)</f>
        <v>0</v>
      </c>
      <c r="AC374" s="9">
        <f>VLOOKUP($C374, Table3[#All], 18, 0)</f>
        <v>0</v>
      </c>
      <c r="AD374" s="9">
        <f>VLOOKUP($C374, Table3[#All], 19, 0)</f>
        <v>0</v>
      </c>
      <c r="AE374" s="10">
        <f t="shared" si="303"/>
        <v>1</v>
      </c>
      <c r="AF374" s="11"/>
      <c r="AG374" s="9">
        <f>VLOOKUP($C374, Table3[#All], 20, 0)</f>
        <v>0</v>
      </c>
      <c r="AH374" s="9">
        <f>VLOOKUP($C374, Table3[#All], 21, 0)</f>
        <v>7.4099999999999999E-2</v>
      </c>
      <c r="AI374" s="9">
        <f>VLOOKUP($C374, Table3[#All], 22, 0)</f>
        <v>0.92590000000000006</v>
      </c>
      <c r="AJ374" s="9"/>
      <c r="AK374" s="9"/>
      <c r="AL374" s="10">
        <f t="shared" si="304"/>
        <v>3</v>
      </c>
      <c r="AM374" s="11"/>
      <c r="AN374" s="9">
        <f>VLOOKUP($C374, Table3[#All], 23, 0)</f>
        <v>0</v>
      </c>
      <c r="AO374" s="9">
        <f>VLOOKUP($C374, Table3[#All], 24, 0)</f>
        <v>1</v>
      </c>
      <c r="AP374" s="9">
        <f>VLOOKUP($C374, Table3[#All], 25, 0)</f>
        <v>0</v>
      </c>
      <c r="AQ374" s="9">
        <f>VLOOKUP($C374, Table3[#All], 26, 0)</f>
        <v>0</v>
      </c>
      <c r="AR374" s="9"/>
      <c r="AS374" s="12">
        <f t="shared" si="305"/>
        <v>2</v>
      </c>
      <c r="AT374" s="11"/>
      <c r="AU374" s="9">
        <f>VLOOKUP($C374, Table3[#All], 27, 0)</f>
        <v>0.1852</v>
      </c>
      <c r="AV374" s="9">
        <f>VLOOKUP($C374, Table3[#All], 28, 0)</f>
        <v>0.44439999999999996</v>
      </c>
      <c r="AW374" s="9">
        <f>VLOOKUP($C374, Table3[#All], 29, 0)</f>
        <v>0.37040000000000001</v>
      </c>
      <c r="AX374" s="9"/>
      <c r="AY374" s="9"/>
      <c r="AZ374" s="10">
        <f t="shared" si="334"/>
        <v>3</v>
      </c>
      <c r="BA374" s="11"/>
      <c r="BB374" s="9">
        <f>VLOOKUP($C374, Table3[#All], 30, 0)</f>
        <v>0.14810000000000001</v>
      </c>
      <c r="BC374" s="9">
        <f>VLOOKUP($C374, Table3[#All], 31, 0)</f>
        <v>0.48149999999999998</v>
      </c>
      <c r="BD374" s="9">
        <f>VLOOKUP($C374, Table3[#All], 32, 0)</f>
        <v>0.37040000000000001</v>
      </c>
      <c r="BE374" s="9">
        <f>VLOOKUP($C374, Table3[#All], 33, 0)</f>
        <v>0</v>
      </c>
      <c r="BF374" s="9"/>
      <c r="BG374" s="10">
        <f t="shared" si="335"/>
        <v>3</v>
      </c>
      <c r="BH374" s="81"/>
      <c r="BI374" s="9">
        <f>VLOOKUP($C374, Table3[#All], 34, 0)</f>
        <v>0</v>
      </c>
      <c r="BJ374" s="9">
        <f>VLOOKUP($C374, Table3[#All], 35, 0)</f>
        <v>0</v>
      </c>
      <c r="BK374" s="9">
        <f>VLOOKUP($C374, Table3[#All], 36, 0)</f>
        <v>0</v>
      </c>
      <c r="BL374" s="9">
        <f>VLOOKUP($C374, Table3[#All], 37, 0)</f>
        <v>0</v>
      </c>
      <c r="BM374" s="9">
        <f>VLOOKUP($C374, Table3[#All], 38, 0)</f>
        <v>0</v>
      </c>
      <c r="BN374" s="10" t="str">
        <f t="shared" si="336"/>
        <v>N/A</v>
      </c>
      <c r="BO374" s="11"/>
      <c r="BP374" s="9">
        <f>VLOOKUP($C374, Table3[#All], 39, 0)</f>
        <v>0.33329999999999999</v>
      </c>
      <c r="BQ374" s="9">
        <f>VLOOKUP($C374, Table3[#All], 40, 0)</f>
        <v>0.62960000000000005</v>
      </c>
      <c r="BR374" s="9">
        <f>VLOOKUP($C374, Table3[#All], 41, 0)</f>
        <v>3.7000000000000005E-2</v>
      </c>
      <c r="BS374" s="9">
        <f>VLOOKUP($C374, Table3[#All], 42, 0)</f>
        <v>0</v>
      </c>
      <c r="BT374" s="9"/>
      <c r="BU374" s="10">
        <f t="shared" si="306"/>
        <v>2</v>
      </c>
      <c r="BV374" s="11"/>
      <c r="BW374" s="9">
        <f>VLOOKUP($C374, Table3[#All], 43, 0)</f>
        <v>0</v>
      </c>
      <c r="BX374" s="9">
        <f>VLOOKUP($C374, Table3[#All], 44, 0)</f>
        <v>0.81480000000000008</v>
      </c>
      <c r="BY374" s="9">
        <f>VLOOKUP($C374, Table3[#All], 45, 0)</f>
        <v>0.1852</v>
      </c>
      <c r="BZ374" s="9"/>
      <c r="CA374" s="9"/>
      <c r="CB374" s="10">
        <f t="shared" si="307"/>
        <v>2</v>
      </c>
      <c r="CC374" s="81"/>
      <c r="CD374" s="9">
        <f>VLOOKUP($C374, Table3[#All], 46, 0)</f>
        <v>1</v>
      </c>
      <c r="CE374" s="9">
        <f>VLOOKUP($C374, Table3[#All], 47, 0)</f>
        <v>0</v>
      </c>
      <c r="CF374" s="9">
        <f>VLOOKUP($C374, Table3[#All], 48, 0)</f>
        <v>0</v>
      </c>
      <c r="CG374" s="9">
        <f>VLOOKUP($C374, Table3[#All], 49, 0)</f>
        <v>0</v>
      </c>
      <c r="CH374" s="9">
        <f>VLOOKUP($C374, Table3[#All], 50, 0)</f>
        <v>0</v>
      </c>
      <c r="CI374" s="12">
        <f t="shared" si="308"/>
        <v>1</v>
      </c>
      <c r="CJ374" s="13"/>
      <c r="CK374" s="9">
        <f>VLOOKUP($C374, Table3[#All], 51, 0)</f>
        <v>0.92590000000000006</v>
      </c>
      <c r="CL374" s="9">
        <f>VLOOKUP($C374, Table3[#All], 52, 0)</f>
        <v>7.4099999999999999E-2</v>
      </c>
      <c r="CM374" s="9">
        <f>VLOOKUP($C374, Table3[#All], 53, 0)</f>
        <v>0</v>
      </c>
      <c r="CN374" s="9">
        <f>VLOOKUP($C374, Table3[#All], 54, 0)</f>
        <v>0</v>
      </c>
      <c r="CO374" s="9"/>
      <c r="CP374" s="10">
        <f t="shared" si="309"/>
        <v>1</v>
      </c>
      <c r="CQ374" s="11"/>
      <c r="CR374" s="9">
        <f>VLOOKUP($C374, Table3[#All], 55, 0)</f>
        <v>3.7000000000000005E-2</v>
      </c>
      <c r="CS374" s="9">
        <f>VLOOKUP($C374, Table3[#All], 56, 0)</f>
        <v>0.62960000000000005</v>
      </c>
      <c r="CT374" s="9">
        <f>VLOOKUP($C374, Table3[#All], 57, 0)</f>
        <v>0.33329999999999999</v>
      </c>
      <c r="CU374" s="9">
        <f>VLOOKUP($C374, Table3[#All], 58, 0)</f>
        <v>0</v>
      </c>
      <c r="CV374" s="9">
        <f>VLOOKUP($C374, Table3[#All], 59, 0)</f>
        <v>0</v>
      </c>
      <c r="CW374" s="14">
        <f t="shared" si="310"/>
        <v>3</v>
      </c>
      <c r="CX374" s="81"/>
      <c r="CY374" s="9">
        <f>VLOOKUP($C374, Table3[#All], 60, 0)</f>
        <v>0.96299999999999997</v>
      </c>
      <c r="CZ374" s="9">
        <f>VLOOKUP($C374, Table3[#All], 61, 0)</f>
        <v>3.7000000000000005E-2</v>
      </c>
      <c r="DA374" s="9">
        <f>VLOOKUP($C374, Table3[#All], 62, 0)</f>
        <v>0</v>
      </c>
      <c r="DB374" s="9">
        <f>VLOOKUP($C374, Table3[#All], 63, 0)</f>
        <v>0</v>
      </c>
      <c r="DC374" s="9">
        <f>VLOOKUP($C374, Table3[#All], 64, 0)</f>
        <v>0</v>
      </c>
      <c r="DD374" s="10">
        <f t="shared" si="311"/>
        <v>1</v>
      </c>
      <c r="DE374" s="11"/>
      <c r="DF374" s="9">
        <f>VLOOKUP($C374, Table3[#All], 65, 0)</f>
        <v>7.4099999999999999E-2</v>
      </c>
      <c r="DG374" s="9"/>
      <c r="DH374" s="9">
        <f>VLOOKUP($C374, Table3[#All], 66, 0)</f>
        <v>0.74069999999999991</v>
      </c>
      <c r="DI374" s="9"/>
      <c r="DJ374" s="9">
        <f>VLOOKUP($C374, Table3[#All], 67, 0)</f>
        <v>0.1852</v>
      </c>
      <c r="DK374" s="14">
        <f t="shared" si="312"/>
        <v>3</v>
      </c>
      <c r="DL374" s="11"/>
      <c r="DM374" s="9">
        <f>VLOOKUP($C374, Table3[#All], 68, 0)</f>
        <v>1</v>
      </c>
      <c r="DN374" s="9"/>
      <c r="DO374" s="9">
        <f>VLOOKUP($C374, Table3[#All], 69, 0)</f>
        <v>0</v>
      </c>
      <c r="DP374" s="9">
        <f>VLOOKUP($C374, Table3[#All], 70, 0)</f>
        <v>0</v>
      </c>
      <c r="DQ374" s="9"/>
      <c r="DR374" s="14">
        <f t="shared" si="313"/>
        <v>1</v>
      </c>
      <c r="DS374" s="11"/>
      <c r="DT374" s="9">
        <f>VLOOKUP($C374, Table3[#All], 71, 0)</f>
        <v>0</v>
      </c>
      <c r="DU374" s="9">
        <f>VLOOKUP($C374, Table3[#All], 72, 0)</f>
        <v>0</v>
      </c>
      <c r="DV374" s="9">
        <f>VLOOKUP($C374, Table3[#All], 73, 0)</f>
        <v>0.62960000000000005</v>
      </c>
      <c r="DW374" s="9">
        <f>VLOOKUP($C374, Table3[#All], 74, 0)</f>
        <v>0.37040000000000001</v>
      </c>
      <c r="DX374" s="9">
        <f>VLOOKUP($C374, Table3[#All], 75, 0)</f>
        <v>0</v>
      </c>
      <c r="DY374" s="12">
        <f t="shared" si="302"/>
        <v>4</v>
      </c>
      <c r="DZ374" s="11"/>
      <c r="EA374" s="9">
        <f>VLOOKUP($C374, Table3[#All], 76, 0)</f>
        <v>1</v>
      </c>
      <c r="EB374" s="9">
        <f>VLOOKUP($C374, Table3[#All], 77, 0)</f>
        <v>0</v>
      </c>
      <c r="EC374" s="9">
        <f>VLOOKUP($C374, Table3[#All], 78, 0)</f>
        <v>0</v>
      </c>
      <c r="ED374" s="9">
        <f>VLOOKUP($C374, Table3[#All], 79, 0)</f>
        <v>0</v>
      </c>
      <c r="EE374" s="9">
        <f>VLOOKUP($C374, Table3[#All], 80, 0)</f>
        <v>0</v>
      </c>
      <c r="EF374" s="10">
        <f t="shared" si="314"/>
        <v>1</v>
      </c>
      <c r="EG374" s="9"/>
      <c r="EH374" s="9">
        <f>VLOOKUP($C374, Table3[#All], 81, 0)</f>
        <v>0</v>
      </c>
      <c r="EI374" s="9">
        <f>VLOOKUP($C374, Table3[#All], 82, 0)</f>
        <v>0</v>
      </c>
      <c r="EJ374" s="9">
        <f>VLOOKUP($C374, Table3[#All], 83, 0)</f>
        <v>0</v>
      </c>
      <c r="EK374" s="9">
        <f>VLOOKUP($C374, Table3[#All], 84, 0)</f>
        <v>0</v>
      </c>
      <c r="EL374" s="9">
        <f>VLOOKUP($C374, Table3[#All], 85, 0)</f>
        <v>1</v>
      </c>
      <c r="EM374" s="14">
        <f t="shared" si="315"/>
        <v>5</v>
      </c>
      <c r="EN374" s="11"/>
      <c r="EO374" s="9">
        <f>VLOOKUP($C374, Table3[#All], 86, 0)</f>
        <v>3.7000000000000005E-2</v>
      </c>
      <c r="EP374" s="9"/>
      <c r="EQ374" s="9">
        <f>VLOOKUP($C374, Table3[#All], 87, 0)</f>
        <v>0.96299999999999997</v>
      </c>
      <c r="ER374" s="9"/>
      <c r="ES374" s="9"/>
      <c r="ET374" s="14">
        <f t="shared" si="316"/>
        <v>3</v>
      </c>
      <c r="EU374" s="11"/>
      <c r="EV374" s="9">
        <f>VLOOKUP($C374, Table3[#All], 88, 0)</f>
        <v>1</v>
      </c>
      <c r="EW374" s="9">
        <f>VLOOKUP($C374, Table3[#All], 89, 0)</f>
        <v>0</v>
      </c>
      <c r="EX374" s="9">
        <f>VLOOKUP($C374, Table3[#All], 90, 0)</f>
        <v>0</v>
      </c>
      <c r="EY374" s="9">
        <f>VLOOKUP($C374, Table3[#All], 91, 0)</f>
        <v>0</v>
      </c>
      <c r="EZ374" s="9">
        <f>VLOOKUP($C374, Table3[#All], 92, 0)</f>
        <v>0</v>
      </c>
      <c r="FA374" s="12">
        <f t="shared" si="317"/>
        <v>1</v>
      </c>
      <c r="FB374" s="11"/>
      <c r="FC374" s="9">
        <f>VLOOKUP($C374, Table3[#All], 93, 0)</f>
        <v>0</v>
      </c>
      <c r="FD374" s="9">
        <f>VLOOKUP($C374, Table3[#All], 94, 0)</f>
        <v>1</v>
      </c>
      <c r="FE374" s="9">
        <f>VLOOKUP($C374, Table3[#All], 95, 0)</f>
        <v>0</v>
      </c>
      <c r="FF374" s="9">
        <f>VLOOKUP($C374, Table3[#All], 96, 0)</f>
        <v>0</v>
      </c>
      <c r="FG374" s="9"/>
      <c r="FH374" s="10">
        <f t="shared" si="318"/>
        <v>2</v>
      </c>
      <c r="FI374" s="11"/>
      <c r="FJ374" s="9">
        <f>VLOOKUP($C374, Table3[#All], 97, 0)</f>
        <v>0</v>
      </c>
      <c r="FK374" s="9">
        <f>VLOOKUP($C374, Table3[#All], 98, 0)</f>
        <v>0</v>
      </c>
      <c r="FL374" s="9">
        <f>VLOOKUP($C374, Table3[#All], 99, 0)</f>
        <v>0</v>
      </c>
      <c r="FM374" s="9">
        <f>VLOOKUP($C374, Table3[#All], 100, 0)</f>
        <v>0</v>
      </c>
      <c r="FN374" s="9">
        <f>VLOOKUP($C374, Table3[#All], 101, 0)</f>
        <v>1</v>
      </c>
      <c r="FO374" s="14">
        <f t="shared" si="319"/>
        <v>5</v>
      </c>
      <c r="FP374" s="11"/>
      <c r="FQ374" s="9">
        <f>VLOOKUP($C374, Table3[#All], 102, 0)</f>
        <v>0.96299999999999997</v>
      </c>
      <c r="FR374" s="9">
        <f>VLOOKUP($C374, Table3[#All], 103, 0)</f>
        <v>3.7000000000000005E-2</v>
      </c>
      <c r="FS374" s="9">
        <f>VLOOKUP($C374, Table3[#All], 104, 0)</f>
        <v>0</v>
      </c>
      <c r="FT374" s="9">
        <f>VLOOKUP($C374, Table3[#All], 105, 0)</f>
        <v>0</v>
      </c>
      <c r="FU374" s="9">
        <v>0</v>
      </c>
      <c r="FV374" s="10">
        <f t="shared" si="320"/>
        <v>1</v>
      </c>
      <c r="FW374" s="11"/>
      <c r="FX374" s="9">
        <f>VLOOKUP($C374, Table3[#All], 106, 0)</f>
        <v>3.7000000000000005E-2</v>
      </c>
      <c r="FY374" s="9"/>
      <c r="FZ374" s="9">
        <f>VLOOKUP($C374, Table3[#All], 107, 0)</f>
        <v>0.88890000000000002</v>
      </c>
      <c r="GA374" s="9">
        <f>VLOOKUP($C374, Table3[#All], 108, 0)</f>
        <v>7.4099999999999999E-2</v>
      </c>
      <c r="GB374" s="9"/>
      <c r="GC374" s="10">
        <f t="shared" si="337"/>
        <v>3</v>
      </c>
      <c r="GD374" s="81"/>
      <c r="GE374" s="9">
        <f>VLOOKUP($C374, Table3[#All], 109, 0)</f>
        <v>0</v>
      </c>
      <c r="GF374" s="9">
        <f>VLOOKUP($C374, Table3[#All], 110, 0)</f>
        <v>1</v>
      </c>
      <c r="GG374" s="9">
        <f>VLOOKUP($C374, Table3[#All], 111, 0)</f>
        <v>0</v>
      </c>
      <c r="GH374" s="9"/>
      <c r="GI374" s="9">
        <f>VLOOKUP($C374, Table3[#All], 112, 0)</f>
        <v>0</v>
      </c>
      <c r="GJ374" s="12">
        <f t="shared" si="321"/>
        <v>2</v>
      </c>
      <c r="GK374" s="11"/>
      <c r="GL374" s="9">
        <f>VLOOKUP($C374, Table3[#All], 113, 0)</f>
        <v>0</v>
      </c>
      <c r="GM374" s="9">
        <f>VLOOKUP($C374, Table3[#All], 114, 0)</f>
        <v>0.37040000000000001</v>
      </c>
      <c r="GN374" s="9">
        <f>VLOOKUP($C374, Table3[#All], 115, 0)</f>
        <v>0.14810000000000001</v>
      </c>
      <c r="GO374" s="9">
        <f>VLOOKUP($C374, Table3[#All], 116, 0)</f>
        <v>0.48149999999999998</v>
      </c>
      <c r="GP374" s="9"/>
      <c r="GQ374" s="10">
        <f t="shared" si="322"/>
        <v>4</v>
      </c>
      <c r="GR374" s="11"/>
      <c r="GS374" s="9">
        <f>VLOOKUP($C374, Table2[#All], 3, 0)</f>
        <v>0</v>
      </c>
      <c r="GT374" s="9">
        <f>VLOOKUP($C374, Table2[#All], 4, 0)</f>
        <v>0</v>
      </c>
      <c r="GU374" s="9">
        <f>VLOOKUP($C374, Table2[#All], 5, 0)</f>
        <v>1</v>
      </c>
      <c r="GV374" s="9">
        <f>VLOOKUP($C374, Table2[#All], 6, 0)</f>
        <v>0</v>
      </c>
      <c r="GW374" s="9">
        <f>VLOOKUP($C374, Table2[#All], 7, 0)</f>
        <v>0</v>
      </c>
      <c r="GX374" s="10">
        <f t="shared" si="323"/>
        <v>3</v>
      </c>
      <c r="GY374" s="11"/>
      <c r="GZ374" s="9">
        <v>0</v>
      </c>
      <c r="HA374" s="9">
        <v>0</v>
      </c>
      <c r="HB374" s="9">
        <v>1</v>
      </c>
      <c r="HC374" s="9">
        <v>0</v>
      </c>
      <c r="HD374" s="9"/>
      <c r="HE374" s="10">
        <f t="shared" si="324"/>
        <v>3</v>
      </c>
      <c r="HF374" s="11"/>
      <c r="HG374" s="9">
        <f>VLOOKUP($C374, Table5[#All], 2, 0)</f>
        <v>0</v>
      </c>
      <c r="HH374" s="9">
        <f>VLOOKUP($C374, Table5[#All], 3, 0)</f>
        <v>0</v>
      </c>
      <c r="HI374" s="9">
        <f>VLOOKUP($C374, Table5[#All], 4, 0)</f>
        <v>0</v>
      </c>
      <c r="HJ374" s="9">
        <f>VLOOKUP($C374, Table5[#All], 5, 0)</f>
        <v>0</v>
      </c>
      <c r="HK374" s="9">
        <f>VLOOKUP($C374, Table5[#All], 6, 0)</f>
        <v>1</v>
      </c>
      <c r="HL374" s="10">
        <f t="shared" si="325"/>
        <v>5</v>
      </c>
      <c r="HM374" s="11"/>
      <c r="HN374" s="9">
        <f>VLOOKUP($C374, Table5[#All], 7, 0)</f>
        <v>0</v>
      </c>
      <c r="HO374" s="9">
        <f>VLOOKUP($C374, Table5[#All], 8, 0)</f>
        <v>0</v>
      </c>
      <c r="HP374" s="9">
        <f>VLOOKUP($C374, Table5[#All], 9, 0)</f>
        <v>0</v>
      </c>
      <c r="HQ374" s="9">
        <f>VLOOKUP($C374, Table5[#All], 10, 0)</f>
        <v>1</v>
      </c>
      <c r="HR374" s="9">
        <f>VLOOKUP($C374, Table5[#All], 11, 0)</f>
        <v>0</v>
      </c>
      <c r="HS374" s="10">
        <f t="shared" si="326"/>
        <v>4</v>
      </c>
      <c r="HT374" s="11"/>
      <c r="HU374" s="9">
        <f>VLOOKUP($C374, Table5[#All], 12, 0)</f>
        <v>1</v>
      </c>
      <c r="HV374" s="9">
        <f>VLOOKUP($C374, Table5[#All], 13, 0)</f>
        <v>0</v>
      </c>
      <c r="HW374" s="9">
        <f>VLOOKUP($C374, Table5[#All], 14, 0)</f>
        <v>0</v>
      </c>
      <c r="HX374" s="9">
        <f>VLOOKUP($C374, Table5[#All], 15, 0)</f>
        <v>0</v>
      </c>
      <c r="HY374" s="9">
        <f>VLOOKUP($C374, Table5[#All], 16, 0)</f>
        <v>0</v>
      </c>
      <c r="HZ374" s="10">
        <f t="shared" si="327"/>
        <v>1</v>
      </c>
      <c r="IA374" s="11"/>
      <c r="IB374" s="9">
        <f>VLOOKUP($C374, Table5[#All], 17, 0)</f>
        <v>1</v>
      </c>
      <c r="IC374" s="9">
        <f>VLOOKUP($C374, Table5[#All], 18, 0)</f>
        <v>0</v>
      </c>
      <c r="ID374" s="9">
        <f>VLOOKUP($C374, Table5[#All], 19, 0)</f>
        <v>0</v>
      </c>
      <c r="IE374" s="9">
        <f>VLOOKUP($C374, Table5[#All], 20, 0)</f>
        <v>0</v>
      </c>
      <c r="IF374" s="9">
        <f>VLOOKUP($C374, Table5[#All], 21, 0)</f>
        <v>0</v>
      </c>
      <c r="IG374" s="10">
        <f t="shared" si="328"/>
        <v>1</v>
      </c>
      <c r="IH374" s="11"/>
      <c r="II374" s="9">
        <f>VLOOKUP($C374, Table5[#All], 22, 0)</f>
        <v>1</v>
      </c>
      <c r="IJ374" s="9">
        <f>VLOOKUP($C374, Table5[#All], 23, 0)</f>
        <v>0</v>
      </c>
      <c r="IK374" s="9">
        <f>VLOOKUP($C374, Table5[#All], 24, 0)</f>
        <v>0</v>
      </c>
      <c r="IL374" s="9">
        <f>VLOOKUP($C374, Table5[#All], 25, 0)</f>
        <v>0</v>
      </c>
      <c r="IM374" s="9">
        <f>VLOOKUP($C374, Table5[#All], 26, 0)</f>
        <v>0</v>
      </c>
      <c r="IN374" s="10">
        <f t="shared" si="329"/>
        <v>1</v>
      </c>
      <c r="IO374" s="11"/>
      <c r="IP374" s="9">
        <v>1</v>
      </c>
      <c r="IQ374" s="9">
        <v>0</v>
      </c>
      <c r="IR374" s="9">
        <v>0</v>
      </c>
      <c r="IS374" s="9">
        <v>0</v>
      </c>
      <c r="IT374" s="9">
        <v>0</v>
      </c>
      <c r="IU374" s="10">
        <f t="shared" si="330"/>
        <v>1</v>
      </c>
      <c r="IV374" s="82"/>
    </row>
    <row r="375" spans="1:256" ht="16.3" thickTop="1" thickBot="1" x14ac:dyDescent="0.35">
      <c r="A375" s="16" t="s">
        <v>902</v>
      </c>
      <c r="B375" s="16" t="s">
        <v>902</v>
      </c>
      <c r="C375" s="16" t="s">
        <v>903</v>
      </c>
      <c r="D375" s="11"/>
      <c r="E375" s="9">
        <f>VLOOKUP($C375, Table3[#All], 2, 0)</f>
        <v>0.85560000000000003</v>
      </c>
      <c r="F375" s="9"/>
      <c r="G375" s="9">
        <f>VLOOKUP($C375, Table3[#All], 3, 0)</f>
        <v>0.11109999999999999</v>
      </c>
      <c r="H375" s="9">
        <f>VLOOKUP($C375, Table3[#All], 4, 0)</f>
        <v>2.2200000000000001E-2</v>
      </c>
      <c r="I375" s="9">
        <f>VLOOKUP($C375, Table3[#All], 5, 0)</f>
        <v>1.11E-2</v>
      </c>
      <c r="J375" s="10">
        <f t="shared" si="331"/>
        <v>1</v>
      </c>
      <c r="K375" s="11"/>
      <c r="L375" s="9">
        <f>VLOOKUP($C375, Table3[#All], 6, 0)</f>
        <v>0</v>
      </c>
      <c r="M375" s="9"/>
      <c r="N375" s="9">
        <f>VLOOKUP($C375, Table3[#All], 7, 0)</f>
        <v>1</v>
      </c>
      <c r="O375" s="9">
        <f>VLOOKUP($C375, Table3[#All], 8, 0)</f>
        <v>0</v>
      </c>
      <c r="P375" s="9">
        <f>VLOOKUP($C375, Table3[#All], 9, 0)</f>
        <v>0</v>
      </c>
      <c r="Q375" s="10">
        <f t="shared" si="332"/>
        <v>3</v>
      </c>
      <c r="R375" s="11"/>
      <c r="S375" s="9">
        <f>VLOOKUP($C375, Table3[#All], 10, 0)</f>
        <v>5.5599999999999997E-2</v>
      </c>
      <c r="T375" s="9">
        <f>VLOOKUP($C375, Table3[#All], 11, 0)</f>
        <v>0.57779999999999998</v>
      </c>
      <c r="U375" s="9">
        <f>VLOOKUP($C375, Table3[#All], 12, 0)</f>
        <v>0.32219999999999999</v>
      </c>
      <c r="V375" s="9">
        <f>VLOOKUP($C375, Table3[#All], 13, 0)</f>
        <v>4.4400000000000002E-2</v>
      </c>
      <c r="W375" s="9">
        <f>VLOOKUP($C375, Table3[#All], 14, 0)</f>
        <v>0</v>
      </c>
      <c r="X375" s="10">
        <f t="shared" si="333"/>
        <v>3</v>
      </c>
      <c r="Y375" s="11"/>
      <c r="Z375" s="9">
        <f>VLOOKUP($C375, Table3[#All], 15, 0)</f>
        <v>0.22219999999999998</v>
      </c>
      <c r="AA375" s="9">
        <f>VLOOKUP($C375, Table3[#All], 16, 0)</f>
        <v>0.5222</v>
      </c>
      <c r="AB375" s="9">
        <f>VLOOKUP($C375, Table3[#All], 17, 0)</f>
        <v>0.21109999999999998</v>
      </c>
      <c r="AC375" s="9">
        <f>VLOOKUP($C375, Table3[#All], 18, 0)</f>
        <v>3.3300000000000003E-2</v>
      </c>
      <c r="AD375" s="9">
        <f>VLOOKUP($C375, Table3[#All], 19, 0)</f>
        <v>1.11E-2</v>
      </c>
      <c r="AE375" s="10">
        <f t="shared" si="303"/>
        <v>3</v>
      </c>
      <c r="AF375" s="11"/>
      <c r="AG375" s="9">
        <f>VLOOKUP($C375, Table3[#All], 20, 0)</f>
        <v>8.9900000000000008E-2</v>
      </c>
      <c r="AH375" s="9">
        <f>VLOOKUP($C375, Table3[#All], 21, 0)</f>
        <v>0.47189999999999999</v>
      </c>
      <c r="AI375" s="9">
        <f>VLOOKUP($C375, Table3[#All], 22, 0)</f>
        <v>0.43819999999999998</v>
      </c>
      <c r="AJ375" s="9"/>
      <c r="AK375" s="9"/>
      <c r="AL375" s="10">
        <f t="shared" si="304"/>
        <v>3</v>
      </c>
      <c r="AM375" s="11"/>
      <c r="AN375" s="9">
        <f>VLOOKUP($C375, Table3[#All], 23, 0)</f>
        <v>1</v>
      </c>
      <c r="AO375" s="9">
        <f>VLOOKUP($C375, Table3[#All], 24, 0)</f>
        <v>0</v>
      </c>
      <c r="AP375" s="9">
        <f>VLOOKUP($C375, Table3[#All], 25, 0)</f>
        <v>0</v>
      </c>
      <c r="AQ375" s="9">
        <f>VLOOKUP($C375, Table3[#All], 26, 0)</f>
        <v>0</v>
      </c>
      <c r="AR375" s="9"/>
      <c r="AS375" s="12">
        <f t="shared" si="305"/>
        <v>1</v>
      </c>
      <c r="AT375" s="11"/>
      <c r="AU375" s="9">
        <f>VLOOKUP($C375, Table3[#All], 27, 0)</f>
        <v>0.9889</v>
      </c>
      <c r="AV375" s="9">
        <f>VLOOKUP($C375, Table3[#All], 28, 0)</f>
        <v>1.11E-2</v>
      </c>
      <c r="AW375" s="9">
        <f>VLOOKUP($C375, Table3[#All], 29, 0)</f>
        <v>0</v>
      </c>
      <c r="AX375" s="9"/>
      <c r="AY375" s="9"/>
      <c r="AZ375" s="10">
        <f t="shared" si="334"/>
        <v>1</v>
      </c>
      <c r="BA375" s="11"/>
      <c r="BB375" s="9">
        <f>VLOOKUP($C375, Table3[#All], 30, 0)</f>
        <v>0.81110000000000004</v>
      </c>
      <c r="BC375" s="9">
        <f>VLOOKUP($C375, Table3[#All], 31, 0)</f>
        <v>0.18890000000000001</v>
      </c>
      <c r="BD375" s="9">
        <f>VLOOKUP($C375, Table3[#All], 32, 0)</f>
        <v>0</v>
      </c>
      <c r="BE375" s="9">
        <f>VLOOKUP($C375, Table3[#All], 33, 0)</f>
        <v>0</v>
      </c>
      <c r="BF375" s="9"/>
      <c r="BG375" s="10">
        <f t="shared" si="335"/>
        <v>1</v>
      </c>
      <c r="BH375" s="81"/>
      <c r="BI375" s="9">
        <f>VLOOKUP($C375, Table3[#All], 34, 0)</f>
        <v>0</v>
      </c>
      <c r="BJ375" s="9">
        <f>VLOOKUP($C375, Table3[#All], 35, 0)</f>
        <v>0</v>
      </c>
      <c r="BK375" s="9">
        <f>VLOOKUP($C375, Table3[#All], 36, 0)</f>
        <v>0</v>
      </c>
      <c r="BL375" s="9">
        <f>VLOOKUP($C375, Table3[#All], 37, 0)</f>
        <v>0</v>
      </c>
      <c r="BM375" s="9">
        <f>VLOOKUP($C375, Table3[#All], 38, 0)</f>
        <v>0</v>
      </c>
      <c r="BN375" s="10" t="str">
        <f t="shared" si="336"/>
        <v>N/A</v>
      </c>
      <c r="BO375" s="11"/>
      <c r="BP375" s="9">
        <f>VLOOKUP($C375, Table3[#All], 39, 0)</f>
        <v>0.86670000000000003</v>
      </c>
      <c r="BQ375" s="9">
        <f>VLOOKUP($C375, Table3[#All], 40, 0)</f>
        <v>6.6699999999999995E-2</v>
      </c>
      <c r="BR375" s="9">
        <f>VLOOKUP($C375, Table3[#All], 41, 0)</f>
        <v>6.6699999999999995E-2</v>
      </c>
      <c r="BS375" s="9">
        <f>VLOOKUP($C375, Table3[#All], 42, 0)</f>
        <v>0</v>
      </c>
      <c r="BT375" s="9"/>
      <c r="BU375" s="10">
        <f t="shared" si="306"/>
        <v>1</v>
      </c>
      <c r="BV375" s="11"/>
      <c r="BW375" s="9">
        <f>VLOOKUP($C375, Table3[#All], 43, 0)</f>
        <v>0.9667</v>
      </c>
      <c r="BX375" s="9">
        <f>VLOOKUP($C375, Table3[#All], 44, 0)</f>
        <v>3.3300000000000003E-2</v>
      </c>
      <c r="BY375" s="9">
        <f>VLOOKUP($C375, Table3[#All], 45, 0)</f>
        <v>0</v>
      </c>
      <c r="BZ375" s="9"/>
      <c r="CA375" s="9"/>
      <c r="CB375" s="10">
        <f t="shared" si="307"/>
        <v>1</v>
      </c>
      <c r="CC375" s="81"/>
      <c r="CD375" s="9">
        <f>VLOOKUP($C375, Table3[#All], 46, 0)</f>
        <v>0.9889</v>
      </c>
      <c r="CE375" s="9">
        <f>VLOOKUP($C375, Table3[#All], 47, 0)</f>
        <v>1.11E-2</v>
      </c>
      <c r="CF375" s="9">
        <f>VLOOKUP($C375, Table3[#All], 48, 0)</f>
        <v>0</v>
      </c>
      <c r="CG375" s="9">
        <f>VLOOKUP($C375, Table3[#All], 49, 0)</f>
        <v>0</v>
      </c>
      <c r="CH375" s="9">
        <f>VLOOKUP($C375, Table3[#All], 50, 0)</f>
        <v>0</v>
      </c>
      <c r="CI375" s="12">
        <f t="shared" si="308"/>
        <v>1</v>
      </c>
      <c r="CJ375" s="13"/>
      <c r="CK375" s="9">
        <f>VLOOKUP($C375, Table3[#All], 51, 0)</f>
        <v>0.85560000000000003</v>
      </c>
      <c r="CL375" s="9">
        <f>VLOOKUP($C375, Table3[#All], 52, 0)</f>
        <v>0.1444</v>
      </c>
      <c r="CM375" s="9">
        <f>VLOOKUP($C375, Table3[#All], 53, 0)</f>
        <v>0</v>
      </c>
      <c r="CN375" s="9">
        <f>VLOOKUP($C375, Table3[#All], 54, 0)</f>
        <v>0</v>
      </c>
      <c r="CO375" s="9"/>
      <c r="CP375" s="10">
        <f t="shared" si="309"/>
        <v>1</v>
      </c>
      <c r="CQ375" s="11"/>
      <c r="CR375" s="9">
        <f>VLOOKUP($C375, Table3[#All], 55, 0)</f>
        <v>0.93330000000000002</v>
      </c>
      <c r="CS375" s="9">
        <f>VLOOKUP($C375, Table3[#All], 56, 0)</f>
        <v>5.5599999999999997E-2</v>
      </c>
      <c r="CT375" s="9">
        <f>VLOOKUP($C375, Table3[#All], 57, 0)</f>
        <v>1.11E-2</v>
      </c>
      <c r="CU375" s="9">
        <f>VLOOKUP($C375, Table3[#All], 58, 0)</f>
        <v>0</v>
      </c>
      <c r="CV375" s="9">
        <f>VLOOKUP($C375, Table3[#All], 59, 0)</f>
        <v>0</v>
      </c>
      <c r="CW375" s="14">
        <f t="shared" si="310"/>
        <v>1</v>
      </c>
      <c r="CX375" s="81"/>
      <c r="CY375" s="9">
        <f>VLOOKUP($C375, Table3[#All], 60, 0)</f>
        <v>0.74439999999999995</v>
      </c>
      <c r="CZ375" s="9">
        <f>VLOOKUP($C375, Table3[#All], 61, 0)</f>
        <v>0.21109999999999998</v>
      </c>
      <c r="DA375" s="9">
        <f>VLOOKUP($C375, Table3[#All], 62, 0)</f>
        <v>4.4400000000000002E-2</v>
      </c>
      <c r="DB375" s="9">
        <f>VLOOKUP($C375, Table3[#All], 63, 0)</f>
        <v>0</v>
      </c>
      <c r="DC375" s="9">
        <f>VLOOKUP($C375, Table3[#All], 64, 0)</f>
        <v>0</v>
      </c>
      <c r="DD375" s="10">
        <f t="shared" si="311"/>
        <v>2</v>
      </c>
      <c r="DE375" s="11"/>
      <c r="DF375" s="9">
        <f>VLOOKUP($C375, Table3[#All], 65, 0)</f>
        <v>0.9778</v>
      </c>
      <c r="DG375" s="9"/>
      <c r="DH375" s="9">
        <f>VLOOKUP($C375, Table3[#All], 66, 0)</f>
        <v>2.2200000000000001E-2</v>
      </c>
      <c r="DI375" s="9"/>
      <c r="DJ375" s="9">
        <f>VLOOKUP($C375, Table3[#All], 67, 0)</f>
        <v>0</v>
      </c>
      <c r="DK375" s="14">
        <f t="shared" si="312"/>
        <v>1</v>
      </c>
      <c r="DL375" s="11"/>
      <c r="DM375" s="9">
        <f>VLOOKUP($C375, Table3[#All], 68, 0)</f>
        <v>1</v>
      </c>
      <c r="DN375" s="9"/>
      <c r="DO375" s="9">
        <f>VLOOKUP($C375, Table3[#All], 69, 0)</f>
        <v>0</v>
      </c>
      <c r="DP375" s="9">
        <f>VLOOKUP($C375, Table3[#All], 70, 0)</f>
        <v>0</v>
      </c>
      <c r="DQ375" s="9"/>
      <c r="DR375" s="14">
        <f t="shared" si="313"/>
        <v>1</v>
      </c>
      <c r="DS375" s="11"/>
      <c r="DT375" s="9">
        <f>VLOOKUP($C375, Table3[#All], 71, 0)</f>
        <v>0.9778</v>
      </c>
      <c r="DU375" s="9">
        <f>VLOOKUP($C375, Table3[#All], 72, 0)</f>
        <v>2.2200000000000001E-2</v>
      </c>
      <c r="DV375" s="9">
        <f>VLOOKUP($C375, Table3[#All], 73, 0)</f>
        <v>0</v>
      </c>
      <c r="DW375" s="9">
        <f>VLOOKUP($C375, Table3[#All], 74, 0)</f>
        <v>0</v>
      </c>
      <c r="DX375" s="9">
        <f>VLOOKUP($C375, Table3[#All], 75, 0)</f>
        <v>0</v>
      </c>
      <c r="DY375" s="12">
        <f t="shared" si="302"/>
        <v>1</v>
      </c>
      <c r="DZ375" s="11"/>
      <c r="EA375" s="9">
        <f>VLOOKUP($C375, Table3[#All], 76, 0)</f>
        <v>1</v>
      </c>
      <c r="EB375" s="9">
        <f>VLOOKUP($C375, Table3[#All], 77, 0)</f>
        <v>0</v>
      </c>
      <c r="EC375" s="9">
        <f>VLOOKUP($C375, Table3[#All], 78, 0)</f>
        <v>0</v>
      </c>
      <c r="ED375" s="9">
        <f>VLOOKUP($C375, Table3[#All], 79, 0)</f>
        <v>0</v>
      </c>
      <c r="EE375" s="9">
        <f>VLOOKUP($C375, Table3[#All], 80, 0)</f>
        <v>0</v>
      </c>
      <c r="EF375" s="10">
        <f t="shared" si="314"/>
        <v>1</v>
      </c>
      <c r="EG375" s="9"/>
      <c r="EH375" s="9">
        <f>VLOOKUP($C375, Table3[#All], 81, 0)</f>
        <v>1</v>
      </c>
      <c r="EI375" s="9">
        <f>VLOOKUP($C375, Table3[#All], 82, 0)</f>
        <v>0</v>
      </c>
      <c r="EJ375" s="9">
        <f>VLOOKUP($C375, Table3[#All], 83, 0)</f>
        <v>0</v>
      </c>
      <c r="EK375" s="9">
        <f>VLOOKUP($C375, Table3[#All], 84, 0)</f>
        <v>0</v>
      </c>
      <c r="EL375" s="9">
        <f>VLOOKUP($C375, Table3[#All], 85, 0)</f>
        <v>0</v>
      </c>
      <c r="EM375" s="14">
        <f t="shared" si="315"/>
        <v>1</v>
      </c>
      <c r="EN375" s="11"/>
      <c r="EO375" s="9">
        <f>VLOOKUP($C375, Table3[#All], 86, 0)</f>
        <v>1</v>
      </c>
      <c r="EP375" s="9"/>
      <c r="EQ375" s="9">
        <f>VLOOKUP($C375, Table3[#All], 87, 0)</f>
        <v>0</v>
      </c>
      <c r="ER375" s="9"/>
      <c r="ES375" s="9"/>
      <c r="ET375" s="14">
        <f t="shared" si="316"/>
        <v>1</v>
      </c>
      <c r="EU375" s="11"/>
      <c r="EV375" s="9">
        <f>VLOOKUP($C375, Table3[#All], 88, 0)</f>
        <v>1</v>
      </c>
      <c r="EW375" s="9">
        <f>VLOOKUP($C375, Table3[#All], 89, 0)</f>
        <v>0</v>
      </c>
      <c r="EX375" s="9">
        <f>VLOOKUP($C375, Table3[#All], 90, 0)</f>
        <v>0</v>
      </c>
      <c r="EY375" s="9">
        <f>VLOOKUP($C375, Table3[#All], 91, 0)</f>
        <v>0</v>
      </c>
      <c r="EZ375" s="9">
        <f>VLOOKUP($C375, Table3[#All], 92, 0)</f>
        <v>0</v>
      </c>
      <c r="FA375" s="12">
        <f t="shared" si="317"/>
        <v>1</v>
      </c>
      <c r="FB375" s="11"/>
      <c r="FC375" s="9">
        <f>VLOOKUP($C375, Table3[#All], 93, 0)</f>
        <v>0</v>
      </c>
      <c r="FD375" s="9">
        <f>VLOOKUP($C375, Table3[#All], 94, 0)</f>
        <v>0.71109999999999995</v>
      </c>
      <c r="FE375" s="9">
        <f>VLOOKUP($C375, Table3[#All], 95, 0)</f>
        <v>0.28889999999999999</v>
      </c>
      <c r="FF375" s="9">
        <f>VLOOKUP($C375, Table3[#All], 96, 0)</f>
        <v>0</v>
      </c>
      <c r="FG375" s="9"/>
      <c r="FH375" s="10">
        <f t="shared" si="318"/>
        <v>3</v>
      </c>
      <c r="FI375" s="11"/>
      <c r="FJ375" s="9">
        <f>VLOOKUP($C375, Table3[#All], 97, 0)</f>
        <v>0</v>
      </c>
      <c r="FK375" s="9">
        <f>VLOOKUP($C375, Table3[#All], 98, 0)</f>
        <v>0</v>
      </c>
      <c r="FL375" s="9">
        <f>VLOOKUP($C375, Table3[#All], 99, 0)</f>
        <v>0</v>
      </c>
      <c r="FM375" s="9">
        <f>VLOOKUP($C375, Table3[#All], 100, 0)</f>
        <v>0</v>
      </c>
      <c r="FN375" s="9">
        <f>VLOOKUP($C375, Table3[#All], 101, 0)</f>
        <v>1</v>
      </c>
      <c r="FO375" s="14">
        <f t="shared" si="319"/>
        <v>5</v>
      </c>
      <c r="FP375" s="11"/>
      <c r="FQ375" s="9">
        <f>VLOOKUP($C375, Table3[#All], 102, 0)</f>
        <v>0.78890000000000005</v>
      </c>
      <c r="FR375" s="9">
        <f>VLOOKUP($C375, Table3[#All], 103, 0)</f>
        <v>0.21109999999999998</v>
      </c>
      <c r="FS375" s="9">
        <f>VLOOKUP($C375, Table3[#All], 104, 0)</f>
        <v>0</v>
      </c>
      <c r="FT375" s="9">
        <f>VLOOKUP($C375, Table3[#All], 105, 0)</f>
        <v>0</v>
      </c>
      <c r="FU375" s="9">
        <v>0</v>
      </c>
      <c r="FV375" s="10">
        <f t="shared" si="320"/>
        <v>1</v>
      </c>
      <c r="FW375" s="11"/>
      <c r="FX375" s="9">
        <f>VLOOKUP($C375, Table3[#All], 106, 0)</f>
        <v>0.98819999999999997</v>
      </c>
      <c r="FY375" s="9"/>
      <c r="FZ375" s="9">
        <f>VLOOKUP($C375, Table3[#All], 107, 0)</f>
        <v>1.18E-2</v>
      </c>
      <c r="GA375" s="9">
        <f>VLOOKUP($C375, Table3[#All], 108, 0)</f>
        <v>0</v>
      </c>
      <c r="GB375" s="9"/>
      <c r="GC375" s="10">
        <f t="shared" si="337"/>
        <v>1</v>
      </c>
      <c r="GD375" s="81"/>
      <c r="GE375" s="9">
        <f>VLOOKUP($C375, Table3[#All], 109, 0)</f>
        <v>0.87360000000000004</v>
      </c>
      <c r="GF375" s="9">
        <f>VLOOKUP($C375, Table3[#All], 110, 0)</f>
        <v>8.0500000000000002E-2</v>
      </c>
      <c r="GG375" s="9">
        <f>VLOOKUP($C375, Table3[#All], 111, 0)</f>
        <v>4.5999999999999999E-2</v>
      </c>
      <c r="GH375" s="9"/>
      <c r="GI375" s="9">
        <f>VLOOKUP($C375, Table3[#All], 112, 0)</f>
        <v>0</v>
      </c>
      <c r="GJ375" s="12">
        <f t="shared" si="321"/>
        <v>1</v>
      </c>
      <c r="GK375" s="11"/>
      <c r="GL375" s="9">
        <f>VLOOKUP($C375, Table3[#All], 113, 0)</f>
        <v>0.25559999999999999</v>
      </c>
      <c r="GM375" s="9">
        <f>VLOOKUP($C375, Table3[#All], 114, 0)</f>
        <v>0.35560000000000003</v>
      </c>
      <c r="GN375" s="9">
        <f>VLOOKUP($C375, Table3[#All], 115, 0)</f>
        <v>0.35560000000000003</v>
      </c>
      <c r="GO375" s="9">
        <f>VLOOKUP($C375, Table3[#All], 116, 0)</f>
        <v>3.3300000000000003E-2</v>
      </c>
      <c r="GP375" s="9"/>
      <c r="GQ375" s="10">
        <f t="shared" si="322"/>
        <v>3</v>
      </c>
      <c r="GR375" s="11"/>
      <c r="GS375" s="9">
        <f>VLOOKUP($C375, Table2[#All], 3, 0)</f>
        <v>0</v>
      </c>
      <c r="GT375" s="9">
        <f>VLOOKUP($C375, Table2[#All], 4, 0)</f>
        <v>0</v>
      </c>
      <c r="GU375" s="9">
        <f>VLOOKUP($C375, Table2[#All], 5, 0)</f>
        <v>1</v>
      </c>
      <c r="GV375" s="9">
        <f>VLOOKUP($C375, Table2[#All], 6, 0)</f>
        <v>0</v>
      </c>
      <c r="GW375" s="9">
        <f>VLOOKUP($C375, Table2[#All], 7, 0)</f>
        <v>0</v>
      </c>
      <c r="GX375" s="10">
        <f t="shared" si="323"/>
        <v>3</v>
      </c>
      <c r="GY375" s="11"/>
      <c r="GZ375" s="9">
        <v>0</v>
      </c>
      <c r="HA375" s="9">
        <v>0</v>
      </c>
      <c r="HB375" s="9">
        <v>1</v>
      </c>
      <c r="HC375" s="9">
        <v>0</v>
      </c>
      <c r="HD375" s="9"/>
      <c r="HE375" s="10">
        <f t="shared" si="324"/>
        <v>3</v>
      </c>
      <c r="HF375" s="11"/>
      <c r="HG375" s="9">
        <f>VLOOKUP($C375, Table5[#All], 2, 0)</f>
        <v>0</v>
      </c>
      <c r="HH375" s="9">
        <f>VLOOKUP($C375, Table5[#All], 3, 0)</f>
        <v>0</v>
      </c>
      <c r="HI375" s="9">
        <f>VLOOKUP($C375, Table5[#All], 4, 0)</f>
        <v>1</v>
      </c>
      <c r="HJ375" s="9">
        <f>VLOOKUP($C375, Table5[#All], 5, 0)</f>
        <v>0</v>
      </c>
      <c r="HK375" s="9">
        <f>VLOOKUP($C375, Table5[#All], 6, 0)</f>
        <v>0</v>
      </c>
      <c r="HL375" s="10">
        <f t="shared" si="325"/>
        <v>3</v>
      </c>
      <c r="HM375" s="11"/>
      <c r="HN375" s="9">
        <f>VLOOKUP($C375, Table5[#All], 7, 0)</f>
        <v>0</v>
      </c>
      <c r="HO375" s="9">
        <f>VLOOKUP($C375, Table5[#All], 8, 0)</f>
        <v>0</v>
      </c>
      <c r="HP375" s="9">
        <f>VLOOKUP($C375, Table5[#All], 9, 0)</f>
        <v>1</v>
      </c>
      <c r="HQ375" s="9">
        <f>VLOOKUP($C375, Table5[#All], 10, 0)</f>
        <v>0</v>
      </c>
      <c r="HR375" s="9">
        <f>VLOOKUP($C375, Table5[#All], 11, 0)</f>
        <v>0</v>
      </c>
      <c r="HS375" s="10">
        <f t="shared" si="326"/>
        <v>3</v>
      </c>
      <c r="HT375" s="11"/>
      <c r="HU375" s="9">
        <f>VLOOKUP($C375, Table5[#All], 12, 0)</f>
        <v>1</v>
      </c>
      <c r="HV375" s="9">
        <f>VLOOKUP($C375, Table5[#All], 13, 0)</f>
        <v>0</v>
      </c>
      <c r="HW375" s="9">
        <f>VLOOKUP($C375, Table5[#All], 14, 0)</f>
        <v>0</v>
      </c>
      <c r="HX375" s="9">
        <f>VLOOKUP($C375, Table5[#All], 15, 0)</f>
        <v>0</v>
      </c>
      <c r="HY375" s="9">
        <f>VLOOKUP($C375, Table5[#All], 16, 0)</f>
        <v>0</v>
      </c>
      <c r="HZ375" s="10">
        <f t="shared" si="327"/>
        <v>1</v>
      </c>
      <c r="IA375" s="11"/>
      <c r="IB375" s="9">
        <f>VLOOKUP($C375, Table5[#All], 17, 0)</f>
        <v>1</v>
      </c>
      <c r="IC375" s="9">
        <f>VLOOKUP($C375, Table5[#All], 18, 0)</f>
        <v>0</v>
      </c>
      <c r="ID375" s="9">
        <f>VLOOKUP($C375, Table5[#All], 19, 0)</f>
        <v>0</v>
      </c>
      <c r="IE375" s="9">
        <f>VLOOKUP($C375, Table5[#All], 20, 0)</f>
        <v>0</v>
      </c>
      <c r="IF375" s="9">
        <f>VLOOKUP($C375, Table5[#All], 21, 0)</f>
        <v>0</v>
      </c>
      <c r="IG375" s="10">
        <f t="shared" si="328"/>
        <v>1</v>
      </c>
      <c r="IH375" s="11"/>
      <c r="II375" s="9">
        <f>VLOOKUP($C375, Table5[#All], 22, 0)</f>
        <v>1</v>
      </c>
      <c r="IJ375" s="9">
        <f>VLOOKUP($C375, Table5[#All], 23, 0)</f>
        <v>0</v>
      </c>
      <c r="IK375" s="9">
        <f>VLOOKUP($C375, Table5[#All], 24, 0)</f>
        <v>0</v>
      </c>
      <c r="IL375" s="9">
        <f>VLOOKUP($C375, Table5[#All], 25, 0)</f>
        <v>0</v>
      </c>
      <c r="IM375" s="9">
        <f>VLOOKUP($C375, Table5[#All], 26, 0)</f>
        <v>0</v>
      </c>
      <c r="IN375" s="10">
        <f t="shared" si="329"/>
        <v>1</v>
      </c>
      <c r="IO375" s="11"/>
      <c r="IP375" s="9">
        <v>1</v>
      </c>
      <c r="IQ375" s="9">
        <v>0</v>
      </c>
      <c r="IR375" s="9">
        <v>0</v>
      </c>
      <c r="IS375" s="9">
        <v>0</v>
      </c>
      <c r="IT375" s="9">
        <v>0</v>
      </c>
      <c r="IU375" s="10">
        <f t="shared" si="330"/>
        <v>1</v>
      </c>
      <c r="IV375" s="82"/>
    </row>
    <row r="376" spans="1:256" ht="16.3" thickTop="1" thickBot="1" x14ac:dyDescent="0.35">
      <c r="A376" s="16" t="s">
        <v>902</v>
      </c>
      <c r="B376" s="16" t="s">
        <v>904</v>
      </c>
      <c r="C376" s="16" t="s">
        <v>905</v>
      </c>
      <c r="D376" s="11"/>
      <c r="E376" s="9">
        <f>VLOOKUP($C376, Table3[#All], 2, 0)</f>
        <v>0.80819999999999992</v>
      </c>
      <c r="F376" s="9"/>
      <c r="G376" s="9">
        <f>VLOOKUP($C376, Table3[#All], 3, 0)</f>
        <v>0.1507</v>
      </c>
      <c r="H376" s="9">
        <f>VLOOKUP($C376, Table3[#All], 4, 0)</f>
        <v>4.1100000000000005E-2</v>
      </c>
      <c r="I376" s="9">
        <f>VLOOKUP($C376, Table3[#All], 5, 0)</f>
        <v>0</v>
      </c>
      <c r="J376" s="10">
        <f t="shared" si="331"/>
        <v>1</v>
      </c>
      <c r="K376" s="11"/>
      <c r="L376" s="9">
        <f>VLOOKUP($C376, Table3[#All], 6, 0)</f>
        <v>0</v>
      </c>
      <c r="M376" s="9"/>
      <c r="N376" s="9">
        <f>VLOOKUP($C376, Table3[#All], 7, 0)</f>
        <v>0</v>
      </c>
      <c r="O376" s="9">
        <f>VLOOKUP($C376, Table3[#All], 8, 0)</f>
        <v>0</v>
      </c>
      <c r="P376" s="9">
        <f>VLOOKUP($C376, Table3[#All], 9, 0)</f>
        <v>1</v>
      </c>
      <c r="Q376" s="10">
        <f t="shared" si="332"/>
        <v>5</v>
      </c>
      <c r="R376" s="11"/>
      <c r="S376" s="9">
        <f>VLOOKUP($C376, Table3[#All], 10, 0)</f>
        <v>0</v>
      </c>
      <c r="T376" s="9">
        <f>VLOOKUP($C376, Table3[#All], 11, 0)</f>
        <v>0.41100000000000003</v>
      </c>
      <c r="U376" s="9">
        <f>VLOOKUP($C376, Table3[#All], 12, 0)</f>
        <v>0.57530000000000003</v>
      </c>
      <c r="V376" s="9">
        <f>VLOOKUP($C376, Table3[#All], 13, 0)</f>
        <v>1.37E-2</v>
      </c>
      <c r="W376" s="9">
        <f>VLOOKUP($C376, Table3[#All], 14, 0)</f>
        <v>0</v>
      </c>
      <c r="X376" s="10">
        <f t="shared" si="333"/>
        <v>3</v>
      </c>
      <c r="Y376" s="11"/>
      <c r="Z376" s="9">
        <f>VLOOKUP($C376, Table3[#All], 15, 0)</f>
        <v>0</v>
      </c>
      <c r="AA376" s="9">
        <f>VLOOKUP($C376, Table3[#All], 16, 0)</f>
        <v>0.53420000000000001</v>
      </c>
      <c r="AB376" s="9">
        <f>VLOOKUP($C376, Table3[#All], 17, 0)</f>
        <v>0.42469999999999997</v>
      </c>
      <c r="AC376" s="9">
        <f>VLOOKUP($C376, Table3[#All], 18, 0)</f>
        <v>4.1100000000000005E-2</v>
      </c>
      <c r="AD376" s="9">
        <f>VLOOKUP($C376, Table3[#All], 19, 0)</f>
        <v>0</v>
      </c>
      <c r="AE376" s="10">
        <f t="shared" si="303"/>
        <v>3</v>
      </c>
      <c r="AF376" s="11"/>
      <c r="AG376" s="9">
        <f>VLOOKUP($C376, Table3[#All], 20, 0)</f>
        <v>0.2676</v>
      </c>
      <c r="AH376" s="9">
        <f>VLOOKUP($C376, Table3[#All], 21, 0)</f>
        <v>0.45069999999999999</v>
      </c>
      <c r="AI376" s="9">
        <f>VLOOKUP($C376, Table3[#All], 22, 0)</f>
        <v>0.28170000000000001</v>
      </c>
      <c r="AJ376" s="9"/>
      <c r="AK376" s="9"/>
      <c r="AL376" s="10">
        <f t="shared" si="304"/>
        <v>3</v>
      </c>
      <c r="AM376" s="11"/>
      <c r="AN376" s="9">
        <f>VLOOKUP($C376, Table3[#All], 23, 0)</f>
        <v>1</v>
      </c>
      <c r="AO376" s="9">
        <f>VLOOKUP($C376, Table3[#All], 24, 0)</f>
        <v>0</v>
      </c>
      <c r="AP376" s="9">
        <f>VLOOKUP($C376, Table3[#All], 25, 0)</f>
        <v>0</v>
      </c>
      <c r="AQ376" s="9">
        <f>VLOOKUP($C376, Table3[#All], 26, 0)</f>
        <v>0</v>
      </c>
      <c r="AR376" s="9"/>
      <c r="AS376" s="12">
        <f t="shared" si="305"/>
        <v>1</v>
      </c>
      <c r="AT376" s="11"/>
      <c r="AU376" s="9">
        <f>VLOOKUP($C376, Table3[#All], 27, 0)</f>
        <v>0.90410000000000001</v>
      </c>
      <c r="AV376" s="9">
        <f>VLOOKUP($C376, Table3[#All], 28, 0)</f>
        <v>9.5899999999999999E-2</v>
      </c>
      <c r="AW376" s="9">
        <f>VLOOKUP($C376, Table3[#All], 29, 0)</f>
        <v>0</v>
      </c>
      <c r="AX376" s="9"/>
      <c r="AY376" s="9"/>
      <c r="AZ376" s="10">
        <f t="shared" si="334"/>
        <v>1</v>
      </c>
      <c r="BA376" s="11"/>
      <c r="BB376" s="9">
        <f>VLOOKUP($C376, Table3[#All], 30, 0)</f>
        <v>0.60270000000000001</v>
      </c>
      <c r="BC376" s="9">
        <f>VLOOKUP($C376, Table3[#All], 31, 0)</f>
        <v>0.3836</v>
      </c>
      <c r="BD376" s="9">
        <f>VLOOKUP($C376, Table3[#All], 32, 0)</f>
        <v>0</v>
      </c>
      <c r="BE376" s="9">
        <f>VLOOKUP($C376, Table3[#All], 33, 0)</f>
        <v>1.37E-2</v>
      </c>
      <c r="BF376" s="9"/>
      <c r="BG376" s="10">
        <f t="shared" si="335"/>
        <v>2</v>
      </c>
      <c r="BH376" s="81"/>
      <c r="BI376" s="9">
        <f>VLOOKUP($C376, Table3[#All], 34, 0)</f>
        <v>0</v>
      </c>
      <c r="BJ376" s="9">
        <f>VLOOKUP($C376, Table3[#All], 35, 0)</f>
        <v>0</v>
      </c>
      <c r="BK376" s="9">
        <f>VLOOKUP($C376, Table3[#All], 36, 0)</f>
        <v>0</v>
      </c>
      <c r="BL376" s="9">
        <f>VLOOKUP($C376, Table3[#All], 37, 0)</f>
        <v>0</v>
      </c>
      <c r="BM376" s="9">
        <f>VLOOKUP($C376, Table3[#All], 38, 0)</f>
        <v>0</v>
      </c>
      <c r="BN376" s="10" t="str">
        <f t="shared" si="336"/>
        <v>N/A</v>
      </c>
      <c r="BO376" s="11"/>
      <c r="BP376" s="9">
        <f>VLOOKUP($C376, Table3[#All], 39, 0)</f>
        <v>0.67120000000000002</v>
      </c>
      <c r="BQ376" s="9">
        <f>VLOOKUP($C376, Table3[#All], 40, 0)</f>
        <v>0.13699999999999998</v>
      </c>
      <c r="BR376" s="9">
        <f>VLOOKUP($C376, Table3[#All], 41, 0)</f>
        <v>0.1918</v>
      </c>
      <c r="BS376" s="9">
        <f>VLOOKUP($C376, Table3[#All], 42, 0)</f>
        <v>0</v>
      </c>
      <c r="BT376" s="9"/>
      <c r="BU376" s="10">
        <f t="shared" si="306"/>
        <v>2</v>
      </c>
      <c r="BV376" s="11"/>
      <c r="BW376" s="9">
        <f>VLOOKUP($C376, Table3[#All], 43, 0)</f>
        <v>0.97260000000000002</v>
      </c>
      <c r="BX376" s="9">
        <f>VLOOKUP($C376, Table3[#All], 44, 0)</f>
        <v>2.7400000000000001E-2</v>
      </c>
      <c r="BY376" s="9">
        <f>VLOOKUP($C376, Table3[#All], 45, 0)</f>
        <v>0</v>
      </c>
      <c r="BZ376" s="9"/>
      <c r="CA376" s="9"/>
      <c r="CB376" s="10">
        <f t="shared" si="307"/>
        <v>1</v>
      </c>
      <c r="CC376" s="81"/>
      <c r="CD376" s="9">
        <f>VLOOKUP($C376, Table3[#All], 46, 0)</f>
        <v>1</v>
      </c>
      <c r="CE376" s="9">
        <f>VLOOKUP($C376, Table3[#All], 47, 0)</f>
        <v>0</v>
      </c>
      <c r="CF376" s="9">
        <f>VLOOKUP($C376, Table3[#All], 48, 0)</f>
        <v>0</v>
      </c>
      <c r="CG376" s="9">
        <f>VLOOKUP($C376, Table3[#All], 49, 0)</f>
        <v>0</v>
      </c>
      <c r="CH376" s="9">
        <f>VLOOKUP($C376, Table3[#All], 50, 0)</f>
        <v>0</v>
      </c>
      <c r="CI376" s="12">
        <f t="shared" si="308"/>
        <v>1</v>
      </c>
      <c r="CJ376" s="13"/>
      <c r="CK376" s="9">
        <f>VLOOKUP($C376, Table3[#All], 51, 0)</f>
        <v>0.76709999999999989</v>
      </c>
      <c r="CL376" s="9">
        <f>VLOOKUP($C376, Table3[#All], 52, 0)</f>
        <v>0.16440000000000002</v>
      </c>
      <c r="CM376" s="9">
        <f>VLOOKUP($C376, Table3[#All], 53, 0)</f>
        <v>6.8499999999999991E-2</v>
      </c>
      <c r="CN376" s="9">
        <f>VLOOKUP($C376, Table3[#All], 54, 0)</f>
        <v>0</v>
      </c>
      <c r="CO376" s="9"/>
      <c r="CP376" s="10">
        <f t="shared" si="309"/>
        <v>1</v>
      </c>
      <c r="CQ376" s="11"/>
      <c r="CR376" s="9">
        <f>VLOOKUP($C376, Table3[#All], 55, 0)</f>
        <v>0.64379999999999993</v>
      </c>
      <c r="CS376" s="9">
        <f>VLOOKUP($C376, Table3[#All], 56, 0)</f>
        <v>0.1507</v>
      </c>
      <c r="CT376" s="9">
        <f>VLOOKUP($C376, Table3[#All], 57, 0)</f>
        <v>0.17809999999999998</v>
      </c>
      <c r="CU376" s="9">
        <f>VLOOKUP($C376, Table3[#All], 58, 0)</f>
        <v>2.7400000000000001E-2</v>
      </c>
      <c r="CV376" s="9">
        <f>VLOOKUP($C376, Table3[#All], 59, 0)</f>
        <v>0</v>
      </c>
      <c r="CW376" s="14">
        <f t="shared" si="310"/>
        <v>2</v>
      </c>
      <c r="CX376" s="81"/>
      <c r="CY376" s="9">
        <f>VLOOKUP($C376, Table3[#All], 60, 0)</f>
        <v>0.67120000000000002</v>
      </c>
      <c r="CZ376" s="9">
        <f>VLOOKUP($C376, Table3[#All], 61, 0)</f>
        <v>0.16440000000000002</v>
      </c>
      <c r="DA376" s="9">
        <f>VLOOKUP($C376, Table3[#All], 62, 0)</f>
        <v>0.12330000000000001</v>
      </c>
      <c r="DB376" s="9">
        <f>VLOOKUP($C376, Table3[#All], 63, 0)</f>
        <v>4.1100000000000005E-2</v>
      </c>
      <c r="DC376" s="9">
        <f>VLOOKUP($C376, Table3[#All], 64, 0)</f>
        <v>0</v>
      </c>
      <c r="DD376" s="10">
        <f t="shared" si="311"/>
        <v>2</v>
      </c>
      <c r="DE376" s="11"/>
      <c r="DF376" s="9">
        <f>VLOOKUP($C376, Table3[#All], 65, 0)</f>
        <v>0.82189999999999996</v>
      </c>
      <c r="DG376" s="9"/>
      <c r="DH376" s="9">
        <f>VLOOKUP($C376, Table3[#All], 66, 0)</f>
        <v>0.17809999999999998</v>
      </c>
      <c r="DI376" s="9"/>
      <c r="DJ376" s="9">
        <f>VLOOKUP($C376, Table3[#All], 67, 0)</f>
        <v>0</v>
      </c>
      <c r="DK376" s="14">
        <f t="shared" si="312"/>
        <v>1</v>
      </c>
      <c r="DL376" s="11"/>
      <c r="DM376" s="9">
        <f>VLOOKUP($C376, Table3[#All], 68, 0)</f>
        <v>1</v>
      </c>
      <c r="DN376" s="9"/>
      <c r="DO376" s="9">
        <f>VLOOKUP($C376, Table3[#All], 69, 0)</f>
        <v>0</v>
      </c>
      <c r="DP376" s="9">
        <f>VLOOKUP($C376, Table3[#All], 70, 0)</f>
        <v>0</v>
      </c>
      <c r="DQ376" s="9"/>
      <c r="DR376" s="14">
        <f t="shared" si="313"/>
        <v>1</v>
      </c>
      <c r="DS376" s="11"/>
      <c r="DT376" s="9">
        <f>VLOOKUP($C376, Table3[#All], 71, 0)</f>
        <v>1</v>
      </c>
      <c r="DU376" s="9">
        <f>VLOOKUP($C376, Table3[#All], 72, 0)</f>
        <v>0</v>
      </c>
      <c r="DV376" s="9">
        <f>VLOOKUP($C376, Table3[#All], 73, 0)</f>
        <v>0</v>
      </c>
      <c r="DW376" s="9">
        <f>VLOOKUP($C376, Table3[#All], 74, 0)</f>
        <v>0</v>
      </c>
      <c r="DX376" s="9">
        <f>VLOOKUP($C376, Table3[#All], 75, 0)</f>
        <v>0</v>
      </c>
      <c r="DY376" s="12">
        <f t="shared" si="302"/>
        <v>1</v>
      </c>
      <c r="DZ376" s="11"/>
      <c r="EA376" s="9">
        <f>VLOOKUP($C376, Table3[#All], 76, 0)</f>
        <v>1</v>
      </c>
      <c r="EB376" s="9">
        <f>VLOOKUP($C376, Table3[#All], 77, 0)</f>
        <v>0</v>
      </c>
      <c r="EC376" s="9">
        <f>VLOOKUP($C376, Table3[#All], 78, 0)</f>
        <v>0</v>
      </c>
      <c r="ED376" s="9">
        <f>VLOOKUP($C376, Table3[#All], 79, 0)</f>
        <v>0</v>
      </c>
      <c r="EE376" s="9">
        <f>VLOOKUP($C376, Table3[#All], 80, 0)</f>
        <v>0</v>
      </c>
      <c r="EF376" s="10">
        <f t="shared" si="314"/>
        <v>1</v>
      </c>
      <c r="EG376" s="9"/>
      <c r="EH376" s="9">
        <f>VLOOKUP($C376, Table3[#All], 81, 0)</f>
        <v>1</v>
      </c>
      <c r="EI376" s="9">
        <f>VLOOKUP($C376, Table3[#All], 82, 0)</f>
        <v>0</v>
      </c>
      <c r="EJ376" s="9">
        <f>VLOOKUP($C376, Table3[#All], 83, 0)</f>
        <v>0</v>
      </c>
      <c r="EK376" s="9">
        <f>VLOOKUP($C376, Table3[#All], 84, 0)</f>
        <v>0</v>
      </c>
      <c r="EL376" s="9">
        <f>VLOOKUP($C376, Table3[#All], 85, 0)</f>
        <v>0</v>
      </c>
      <c r="EM376" s="14">
        <f t="shared" si="315"/>
        <v>1</v>
      </c>
      <c r="EN376" s="11"/>
      <c r="EO376" s="9">
        <f>VLOOKUP($C376, Table3[#All], 86, 0)</f>
        <v>0.91780000000000006</v>
      </c>
      <c r="EP376" s="9"/>
      <c r="EQ376" s="9">
        <f>VLOOKUP($C376, Table3[#All], 87, 0)</f>
        <v>8.2200000000000009E-2</v>
      </c>
      <c r="ER376" s="9"/>
      <c r="ES376" s="9"/>
      <c r="ET376" s="14">
        <f t="shared" si="316"/>
        <v>1</v>
      </c>
      <c r="EU376" s="11"/>
      <c r="EV376" s="9">
        <f>VLOOKUP($C376, Table3[#All], 88, 0)</f>
        <v>0</v>
      </c>
      <c r="EW376" s="9">
        <f>VLOOKUP($C376, Table3[#All], 89, 0)</f>
        <v>1</v>
      </c>
      <c r="EX376" s="9">
        <f>VLOOKUP($C376, Table3[#All], 90, 0)</f>
        <v>0</v>
      </c>
      <c r="EY376" s="9">
        <f>VLOOKUP($C376, Table3[#All], 91, 0)</f>
        <v>0</v>
      </c>
      <c r="EZ376" s="9">
        <f>VLOOKUP($C376, Table3[#All], 92, 0)</f>
        <v>0</v>
      </c>
      <c r="FA376" s="12">
        <f t="shared" si="317"/>
        <v>2</v>
      </c>
      <c r="FB376" s="11"/>
      <c r="FC376" s="9">
        <f>VLOOKUP($C376, Table3[#All], 93, 0)</f>
        <v>0</v>
      </c>
      <c r="FD376" s="9">
        <f>VLOOKUP($C376, Table3[#All], 94, 0)</f>
        <v>0.43840000000000001</v>
      </c>
      <c r="FE376" s="9">
        <f>VLOOKUP($C376, Table3[#All], 95, 0)</f>
        <v>0.56159999999999999</v>
      </c>
      <c r="FF376" s="9">
        <f>VLOOKUP($C376, Table3[#All], 96, 0)</f>
        <v>0</v>
      </c>
      <c r="FG376" s="9"/>
      <c r="FH376" s="10">
        <f t="shared" si="318"/>
        <v>3</v>
      </c>
      <c r="FI376" s="11"/>
      <c r="FJ376" s="9">
        <f>VLOOKUP($C376, Table3[#All], 97, 0)</f>
        <v>0</v>
      </c>
      <c r="FK376" s="9">
        <f>VLOOKUP($C376, Table3[#All], 98, 0)</f>
        <v>0</v>
      </c>
      <c r="FL376" s="9">
        <f>VLOOKUP($C376, Table3[#All], 99, 0)</f>
        <v>0</v>
      </c>
      <c r="FM376" s="9">
        <f>VLOOKUP($C376, Table3[#All], 100, 0)</f>
        <v>0</v>
      </c>
      <c r="FN376" s="9">
        <f>VLOOKUP($C376, Table3[#All], 101, 0)</f>
        <v>1</v>
      </c>
      <c r="FO376" s="14">
        <f t="shared" si="319"/>
        <v>5</v>
      </c>
      <c r="FP376" s="11"/>
      <c r="FQ376" s="9">
        <f>VLOOKUP($C376, Table3[#All], 102, 0)</f>
        <v>0.64379999999999993</v>
      </c>
      <c r="FR376" s="9">
        <f>VLOOKUP($C376, Table3[#All], 103, 0)</f>
        <v>0.35619999999999996</v>
      </c>
      <c r="FS376" s="9">
        <f>VLOOKUP($C376, Table3[#All], 104, 0)</f>
        <v>0</v>
      </c>
      <c r="FT376" s="9">
        <f>VLOOKUP($C376, Table3[#All], 105, 0)</f>
        <v>0</v>
      </c>
      <c r="FU376" s="9">
        <v>0</v>
      </c>
      <c r="FV376" s="10">
        <f t="shared" si="320"/>
        <v>2</v>
      </c>
      <c r="FW376" s="11"/>
      <c r="FX376" s="9">
        <f>VLOOKUP($C376, Table3[#All], 106, 0)</f>
        <v>0.53420000000000001</v>
      </c>
      <c r="FY376" s="9"/>
      <c r="FZ376" s="9">
        <f>VLOOKUP($C376, Table3[#All], 107, 0)</f>
        <v>0.36990000000000001</v>
      </c>
      <c r="GA376" s="9">
        <f>VLOOKUP($C376, Table3[#All], 108, 0)</f>
        <v>9.5899999999999999E-2</v>
      </c>
      <c r="GB376" s="9"/>
      <c r="GC376" s="10">
        <f t="shared" si="337"/>
        <v>3</v>
      </c>
      <c r="GD376" s="81"/>
      <c r="GE376" s="9">
        <f>VLOOKUP($C376, Table3[#All], 109, 0)</f>
        <v>0.23910000000000001</v>
      </c>
      <c r="GF376" s="9">
        <f>VLOOKUP($C376, Table3[#All], 110, 0)</f>
        <v>0.5</v>
      </c>
      <c r="GG376" s="9">
        <f>VLOOKUP($C376, Table3[#All], 111, 0)</f>
        <v>0.26090000000000002</v>
      </c>
      <c r="GH376" s="9"/>
      <c r="GI376" s="9">
        <f>VLOOKUP($C376, Table3[#All], 112, 0)</f>
        <v>0</v>
      </c>
      <c r="GJ376" s="12">
        <f t="shared" si="321"/>
        <v>3</v>
      </c>
      <c r="GK376" s="11"/>
      <c r="GL376" s="9">
        <f>VLOOKUP($C376, Table3[#All], 113, 0)</f>
        <v>1.37E-2</v>
      </c>
      <c r="GM376" s="9">
        <f>VLOOKUP($C376, Table3[#All], 114, 0)</f>
        <v>0.1918</v>
      </c>
      <c r="GN376" s="9">
        <f>VLOOKUP($C376, Table3[#All], 115, 0)</f>
        <v>0.32880000000000004</v>
      </c>
      <c r="GO376" s="9">
        <f>VLOOKUP($C376, Table3[#All], 116, 0)</f>
        <v>0.46579999999999999</v>
      </c>
      <c r="GP376" s="9"/>
      <c r="GQ376" s="10">
        <f t="shared" si="322"/>
        <v>4</v>
      </c>
      <c r="GR376" s="11"/>
      <c r="GS376" s="9">
        <f>VLOOKUP($C376, Table2[#All], 3, 0)</f>
        <v>0</v>
      </c>
      <c r="GT376" s="9">
        <f>VLOOKUP($C376, Table2[#All], 4, 0)</f>
        <v>0</v>
      </c>
      <c r="GU376" s="9">
        <f>VLOOKUP($C376, Table2[#All], 5, 0)</f>
        <v>1</v>
      </c>
      <c r="GV376" s="9">
        <f>VLOOKUP($C376, Table2[#All], 6, 0)</f>
        <v>0</v>
      </c>
      <c r="GW376" s="9">
        <f>VLOOKUP($C376, Table2[#All], 7, 0)</f>
        <v>0</v>
      </c>
      <c r="GX376" s="10">
        <f t="shared" si="323"/>
        <v>3</v>
      </c>
      <c r="GY376" s="11"/>
      <c r="GZ376" s="9">
        <v>0</v>
      </c>
      <c r="HA376" s="9">
        <v>0</v>
      </c>
      <c r="HB376" s="9">
        <v>1</v>
      </c>
      <c r="HC376" s="9">
        <v>0</v>
      </c>
      <c r="HD376" s="9"/>
      <c r="HE376" s="10">
        <f t="shared" si="324"/>
        <v>3</v>
      </c>
      <c r="HF376" s="11"/>
      <c r="HG376" s="9">
        <f>VLOOKUP($C376, Table5[#All], 2, 0)</f>
        <v>0</v>
      </c>
      <c r="HH376" s="9">
        <f>VLOOKUP($C376, Table5[#All], 3, 0)</f>
        <v>0</v>
      </c>
      <c r="HI376" s="9">
        <f>VLOOKUP($C376, Table5[#All], 4, 0)</f>
        <v>1</v>
      </c>
      <c r="HJ376" s="9">
        <f>VLOOKUP($C376, Table5[#All], 5, 0)</f>
        <v>0</v>
      </c>
      <c r="HK376" s="9">
        <f>VLOOKUP($C376, Table5[#All], 6, 0)</f>
        <v>0</v>
      </c>
      <c r="HL376" s="10">
        <f t="shared" si="325"/>
        <v>3</v>
      </c>
      <c r="HM376" s="11"/>
      <c r="HN376" s="9">
        <f>VLOOKUP($C376, Table5[#All], 7, 0)</f>
        <v>0</v>
      </c>
      <c r="HO376" s="9">
        <f>VLOOKUP($C376, Table5[#All], 8, 0)</f>
        <v>1</v>
      </c>
      <c r="HP376" s="9">
        <f>VLOOKUP($C376, Table5[#All], 9, 0)</f>
        <v>0</v>
      </c>
      <c r="HQ376" s="9">
        <f>VLOOKUP($C376, Table5[#All], 10, 0)</f>
        <v>0</v>
      </c>
      <c r="HR376" s="9">
        <f>VLOOKUP($C376, Table5[#All], 11, 0)</f>
        <v>0</v>
      </c>
      <c r="HS376" s="10">
        <f t="shared" si="326"/>
        <v>2</v>
      </c>
      <c r="HT376" s="11"/>
      <c r="HU376" s="9">
        <f>VLOOKUP($C376, Table5[#All], 12, 0)</f>
        <v>1</v>
      </c>
      <c r="HV376" s="9">
        <f>VLOOKUP($C376, Table5[#All], 13, 0)</f>
        <v>0</v>
      </c>
      <c r="HW376" s="9">
        <f>VLOOKUP($C376, Table5[#All], 14, 0)</f>
        <v>0</v>
      </c>
      <c r="HX376" s="9">
        <f>VLOOKUP($C376, Table5[#All], 15, 0)</f>
        <v>0</v>
      </c>
      <c r="HY376" s="9">
        <f>VLOOKUP($C376, Table5[#All], 16, 0)</f>
        <v>0</v>
      </c>
      <c r="HZ376" s="10">
        <f t="shared" si="327"/>
        <v>1</v>
      </c>
      <c r="IA376" s="11"/>
      <c r="IB376" s="9">
        <f>VLOOKUP($C376, Table5[#All], 17, 0)</f>
        <v>1</v>
      </c>
      <c r="IC376" s="9">
        <f>VLOOKUP($C376, Table5[#All], 18, 0)</f>
        <v>0</v>
      </c>
      <c r="ID376" s="9">
        <f>VLOOKUP($C376, Table5[#All], 19, 0)</f>
        <v>0</v>
      </c>
      <c r="IE376" s="9">
        <f>VLOOKUP($C376, Table5[#All], 20, 0)</f>
        <v>0</v>
      </c>
      <c r="IF376" s="9">
        <f>VLOOKUP($C376, Table5[#All], 21, 0)</f>
        <v>0</v>
      </c>
      <c r="IG376" s="10">
        <f t="shared" si="328"/>
        <v>1</v>
      </c>
      <c r="IH376" s="11"/>
      <c r="II376" s="9">
        <f>VLOOKUP($C376, Table5[#All], 22, 0)</f>
        <v>1</v>
      </c>
      <c r="IJ376" s="9">
        <f>VLOOKUP($C376, Table5[#All], 23, 0)</f>
        <v>0</v>
      </c>
      <c r="IK376" s="9">
        <f>VLOOKUP($C376, Table5[#All], 24, 0)</f>
        <v>0</v>
      </c>
      <c r="IL376" s="9">
        <f>VLOOKUP($C376, Table5[#All], 25, 0)</f>
        <v>0</v>
      </c>
      <c r="IM376" s="9">
        <f>VLOOKUP($C376, Table5[#All], 26, 0)</f>
        <v>0</v>
      </c>
      <c r="IN376" s="10">
        <f t="shared" si="329"/>
        <v>1</v>
      </c>
      <c r="IO376" s="11"/>
      <c r="IP376" s="9">
        <v>1</v>
      </c>
      <c r="IQ376" s="9">
        <v>0</v>
      </c>
      <c r="IR376" s="9">
        <v>0</v>
      </c>
      <c r="IS376" s="9">
        <v>0</v>
      </c>
      <c r="IT376" s="9">
        <v>0</v>
      </c>
      <c r="IU376" s="10">
        <f t="shared" si="330"/>
        <v>1</v>
      </c>
      <c r="IV376" s="82"/>
    </row>
    <row r="377" spans="1:256" ht="16.3" thickTop="1" thickBot="1" x14ac:dyDescent="0.35">
      <c r="A377" s="16" t="s">
        <v>902</v>
      </c>
      <c r="B377" s="16" t="s">
        <v>906</v>
      </c>
      <c r="C377" s="16" t="s">
        <v>907</v>
      </c>
      <c r="D377" s="11"/>
      <c r="E377" s="9">
        <f>VLOOKUP($C377, Table3[#All], 2, 0)</f>
        <v>0.41670000000000001</v>
      </c>
      <c r="F377" s="9"/>
      <c r="G377" s="9">
        <f>VLOOKUP($C377, Table3[#All], 3, 0)</f>
        <v>0.22219999999999998</v>
      </c>
      <c r="H377" s="9">
        <f>VLOOKUP($C377, Table3[#All], 4, 0)</f>
        <v>0.19440000000000002</v>
      </c>
      <c r="I377" s="9">
        <f>VLOOKUP($C377, Table3[#All], 5, 0)</f>
        <v>0.16670000000000001</v>
      </c>
      <c r="J377" s="10">
        <f t="shared" si="331"/>
        <v>4</v>
      </c>
      <c r="K377" s="11"/>
      <c r="L377" s="9">
        <f>VLOOKUP($C377, Table3[#All], 6, 0)</f>
        <v>0</v>
      </c>
      <c r="M377" s="9"/>
      <c r="N377" s="9">
        <f>VLOOKUP($C377, Table3[#All], 7, 0)</f>
        <v>0</v>
      </c>
      <c r="O377" s="9">
        <f>VLOOKUP($C377, Table3[#All], 8, 0)</f>
        <v>1</v>
      </c>
      <c r="P377" s="9">
        <f>VLOOKUP($C377, Table3[#All], 9, 0)</f>
        <v>0</v>
      </c>
      <c r="Q377" s="10">
        <f t="shared" si="332"/>
        <v>4</v>
      </c>
      <c r="R377" s="11"/>
      <c r="S377" s="9">
        <f>VLOOKUP($C377, Table3[#All], 10, 0)</f>
        <v>0</v>
      </c>
      <c r="T377" s="9">
        <f>VLOOKUP($C377, Table3[#All], 11, 0)</f>
        <v>0.41670000000000001</v>
      </c>
      <c r="U377" s="9">
        <f>VLOOKUP($C377, Table3[#All], 12, 0)</f>
        <v>0.5</v>
      </c>
      <c r="V377" s="9">
        <f>VLOOKUP($C377, Table3[#All], 13, 0)</f>
        <v>8.3299999999999999E-2</v>
      </c>
      <c r="W377" s="9">
        <f>VLOOKUP($C377, Table3[#All], 14, 0)</f>
        <v>0</v>
      </c>
      <c r="X377" s="10">
        <f t="shared" si="333"/>
        <v>3</v>
      </c>
      <c r="Y377" s="11"/>
      <c r="Z377" s="9">
        <f>VLOOKUP($C377, Table3[#All], 15, 0)</f>
        <v>8.3299999999999999E-2</v>
      </c>
      <c r="AA377" s="9">
        <f>VLOOKUP($C377, Table3[#All], 16, 0)</f>
        <v>0.66670000000000007</v>
      </c>
      <c r="AB377" s="9">
        <f>VLOOKUP($C377, Table3[#All], 17, 0)</f>
        <v>0.25</v>
      </c>
      <c r="AC377" s="9">
        <f>VLOOKUP($C377, Table3[#All], 18, 0)</f>
        <v>0</v>
      </c>
      <c r="AD377" s="9">
        <f>VLOOKUP($C377, Table3[#All], 19, 0)</f>
        <v>0</v>
      </c>
      <c r="AE377" s="10">
        <f t="shared" si="303"/>
        <v>3</v>
      </c>
      <c r="AF377" s="11"/>
      <c r="AG377" s="9">
        <f>VLOOKUP($C377, Table3[#All], 20, 0)</f>
        <v>0.26469999999999999</v>
      </c>
      <c r="AH377" s="9">
        <f>VLOOKUP($C377, Table3[#All], 21, 0)</f>
        <v>0.44119999999999998</v>
      </c>
      <c r="AI377" s="9">
        <f>VLOOKUP($C377, Table3[#All], 22, 0)</f>
        <v>0.29410000000000003</v>
      </c>
      <c r="AJ377" s="9"/>
      <c r="AK377" s="9"/>
      <c r="AL377" s="10">
        <f t="shared" si="304"/>
        <v>3</v>
      </c>
      <c r="AM377" s="11"/>
      <c r="AN377" s="9">
        <f>VLOOKUP($C377, Table3[#All], 23, 0)</f>
        <v>1</v>
      </c>
      <c r="AO377" s="9">
        <f>VLOOKUP($C377, Table3[#All], 24, 0)</f>
        <v>0</v>
      </c>
      <c r="AP377" s="9">
        <f>VLOOKUP($C377, Table3[#All], 25, 0)</f>
        <v>0</v>
      </c>
      <c r="AQ377" s="9">
        <f>VLOOKUP($C377, Table3[#All], 26, 0)</f>
        <v>0</v>
      </c>
      <c r="AR377" s="9"/>
      <c r="AS377" s="12">
        <f t="shared" si="305"/>
        <v>1</v>
      </c>
      <c r="AT377" s="11"/>
      <c r="AU377" s="9">
        <f>VLOOKUP($C377, Table3[#All], 27, 0)</f>
        <v>0.66670000000000007</v>
      </c>
      <c r="AV377" s="9">
        <f>VLOOKUP($C377, Table3[#All], 28, 0)</f>
        <v>0.30559999999999998</v>
      </c>
      <c r="AW377" s="9">
        <f>VLOOKUP($C377, Table3[#All], 29, 0)</f>
        <v>2.7799999999999998E-2</v>
      </c>
      <c r="AX377" s="9"/>
      <c r="AY377" s="9"/>
      <c r="AZ377" s="10">
        <f t="shared" si="334"/>
        <v>2</v>
      </c>
      <c r="BA377" s="11"/>
      <c r="BB377" s="9">
        <f>VLOOKUP($C377, Table3[#All], 30, 0)</f>
        <v>0.52780000000000005</v>
      </c>
      <c r="BC377" s="9">
        <f>VLOOKUP($C377, Table3[#All], 31, 0)</f>
        <v>0.30559999999999998</v>
      </c>
      <c r="BD377" s="9">
        <f>VLOOKUP($C377, Table3[#All], 32, 0)</f>
        <v>0.16670000000000001</v>
      </c>
      <c r="BE377" s="9">
        <f>VLOOKUP($C377, Table3[#All], 33, 0)</f>
        <v>0</v>
      </c>
      <c r="BF377" s="9"/>
      <c r="BG377" s="10">
        <f t="shared" si="335"/>
        <v>2</v>
      </c>
      <c r="BH377" s="81"/>
      <c r="BI377" s="9">
        <f>VLOOKUP($C377, Table3[#All], 34, 0)</f>
        <v>0</v>
      </c>
      <c r="BJ377" s="9">
        <f>VLOOKUP($C377, Table3[#All], 35, 0)</f>
        <v>0</v>
      </c>
      <c r="BK377" s="9">
        <f>VLOOKUP($C377, Table3[#All], 36, 0)</f>
        <v>0</v>
      </c>
      <c r="BL377" s="9">
        <f>VLOOKUP($C377, Table3[#All], 37, 0)</f>
        <v>0</v>
      </c>
      <c r="BM377" s="9">
        <f>VLOOKUP($C377, Table3[#All], 38, 0)</f>
        <v>0</v>
      </c>
      <c r="BN377" s="10" t="str">
        <f t="shared" si="336"/>
        <v>N/A</v>
      </c>
      <c r="BO377" s="11"/>
      <c r="BP377" s="9">
        <f>VLOOKUP($C377, Table3[#All], 39, 0)</f>
        <v>0.69440000000000002</v>
      </c>
      <c r="BQ377" s="9">
        <f>VLOOKUP($C377, Table3[#All], 40, 0)</f>
        <v>0.16670000000000001</v>
      </c>
      <c r="BR377" s="9">
        <f>VLOOKUP($C377, Table3[#All], 41, 0)</f>
        <v>8.3299999999999999E-2</v>
      </c>
      <c r="BS377" s="9">
        <f>VLOOKUP($C377, Table3[#All], 42, 0)</f>
        <v>5.5599999999999997E-2</v>
      </c>
      <c r="BT377" s="9"/>
      <c r="BU377" s="10">
        <f t="shared" si="306"/>
        <v>2</v>
      </c>
      <c r="BV377" s="11"/>
      <c r="BW377" s="9">
        <f>VLOOKUP($C377, Table3[#All], 43, 0)</f>
        <v>0.77780000000000005</v>
      </c>
      <c r="BX377" s="9">
        <f>VLOOKUP($C377, Table3[#All], 44, 0)</f>
        <v>0.22219999999999998</v>
      </c>
      <c r="BY377" s="9">
        <f>VLOOKUP($C377, Table3[#All], 45, 0)</f>
        <v>0</v>
      </c>
      <c r="BZ377" s="9"/>
      <c r="CA377" s="9"/>
      <c r="CB377" s="10">
        <f t="shared" si="307"/>
        <v>1</v>
      </c>
      <c r="CC377" s="81"/>
      <c r="CD377" s="9">
        <f>VLOOKUP($C377, Table3[#All], 46, 0)</f>
        <v>1</v>
      </c>
      <c r="CE377" s="9">
        <f>VLOOKUP($C377, Table3[#All], 47, 0)</f>
        <v>0</v>
      </c>
      <c r="CF377" s="9">
        <f>VLOOKUP($C377, Table3[#All], 48, 0)</f>
        <v>0</v>
      </c>
      <c r="CG377" s="9">
        <f>VLOOKUP($C377, Table3[#All], 49, 0)</f>
        <v>0</v>
      </c>
      <c r="CH377" s="9">
        <f>VLOOKUP($C377, Table3[#All], 50, 0)</f>
        <v>0</v>
      </c>
      <c r="CI377" s="12">
        <f t="shared" si="308"/>
        <v>1</v>
      </c>
      <c r="CJ377" s="13"/>
      <c r="CK377" s="9">
        <f>VLOOKUP($C377, Table3[#All], 51, 0)</f>
        <v>0.47220000000000001</v>
      </c>
      <c r="CL377" s="9">
        <f>VLOOKUP($C377, Table3[#All], 52, 0)</f>
        <v>0.47220000000000001</v>
      </c>
      <c r="CM377" s="9">
        <f>VLOOKUP($C377, Table3[#All], 53, 0)</f>
        <v>5.5599999999999997E-2</v>
      </c>
      <c r="CN377" s="9">
        <f>VLOOKUP($C377, Table3[#All], 54, 0)</f>
        <v>0</v>
      </c>
      <c r="CO377" s="9"/>
      <c r="CP377" s="10">
        <f t="shared" si="309"/>
        <v>2</v>
      </c>
      <c r="CQ377" s="11"/>
      <c r="CR377" s="9">
        <f>VLOOKUP($C377, Table3[#All], 55, 0)</f>
        <v>0.63890000000000002</v>
      </c>
      <c r="CS377" s="9">
        <f>VLOOKUP($C377, Table3[#All], 56, 0)</f>
        <v>0.19440000000000002</v>
      </c>
      <c r="CT377" s="9">
        <f>VLOOKUP($C377, Table3[#All], 57, 0)</f>
        <v>0.1389</v>
      </c>
      <c r="CU377" s="9">
        <f>VLOOKUP($C377, Table3[#All], 58, 0)</f>
        <v>2.7799999999999998E-2</v>
      </c>
      <c r="CV377" s="9">
        <f>VLOOKUP($C377, Table3[#All], 59, 0)</f>
        <v>0</v>
      </c>
      <c r="CW377" s="14">
        <f t="shared" si="310"/>
        <v>2</v>
      </c>
      <c r="CX377" s="81"/>
      <c r="CY377" s="9">
        <f>VLOOKUP($C377, Table3[#All], 60, 0)</f>
        <v>0.80559999999999998</v>
      </c>
      <c r="CZ377" s="9">
        <f>VLOOKUP($C377, Table3[#All], 61, 0)</f>
        <v>0.11109999999999999</v>
      </c>
      <c r="DA377" s="9">
        <f>VLOOKUP($C377, Table3[#All], 62, 0)</f>
        <v>8.3299999999999999E-2</v>
      </c>
      <c r="DB377" s="9">
        <f>VLOOKUP($C377, Table3[#All], 63, 0)</f>
        <v>0</v>
      </c>
      <c r="DC377" s="9">
        <f>VLOOKUP($C377, Table3[#All], 64, 0)</f>
        <v>0</v>
      </c>
      <c r="DD377" s="10">
        <f t="shared" si="311"/>
        <v>1</v>
      </c>
      <c r="DE377" s="11"/>
      <c r="DF377" s="9">
        <f>VLOOKUP($C377, Table3[#All], 65, 0)</f>
        <v>0.66670000000000007</v>
      </c>
      <c r="DG377" s="9"/>
      <c r="DH377" s="9">
        <f>VLOOKUP($C377, Table3[#All], 66, 0)</f>
        <v>0.33329999999999999</v>
      </c>
      <c r="DI377" s="9"/>
      <c r="DJ377" s="9">
        <f>VLOOKUP($C377, Table3[#All], 67, 0)</f>
        <v>0</v>
      </c>
      <c r="DK377" s="14">
        <f t="shared" si="312"/>
        <v>3</v>
      </c>
      <c r="DL377" s="11"/>
      <c r="DM377" s="9">
        <f>VLOOKUP($C377, Table3[#All], 68, 0)</f>
        <v>1</v>
      </c>
      <c r="DN377" s="9"/>
      <c r="DO377" s="9">
        <f>VLOOKUP($C377, Table3[#All], 69, 0)</f>
        <v>0</v>
      </c>
      <c r="DP377" s="9">
        <f>VLOOKUP($C377, Table3[#All], 70, 0)</f>
        <v>0</v>
      </c>
      <c r="DQ377" s="9"/>
      <c r="DR377" s="14">
        <f t="shared" si="313"/>
        <v>1</v>
      </c>
      <c r="DS377" s="11"/>
      <c r="DT377" s="9">
        <f>VLOOKUP($C377, Table3[#All], 71, 0)</f>
        <v>0.58329999999999993</v>
      </c>
      <c r="DU377" s="9">
        <f>VLOOKUP($C377, Table3[#All], 72, 0)</f>
        <v>0.1389</v>
      </c>
      <c r="DV377" s="9">
        <f>VLOOKUP($C377, Table3[#All], 73, 0)</f>
        <v>5.5599999999999997E-2</v>
      </c>
      <c r="DW377" s="9">
        <f>VLOOKUP($C377, Table3[#All], 74, 0)</f>
        <v>0</v>
      </c>
      <c r="DX377" s="9">
        <f>VLOOKUP($C377, Table3[#All], 75, 0)</f>
        <v>0.22219999999999998</v>
      </c>
      <c r="DY377" s="12">
        <f t="shared" si="302"/>
        <v>3</v>
      </c>
      <c r="DZ377" s="11"/>
      <c r="EA377" s="9">
        <f>VLOOKUP($C377, Table3[#All], 76, 0)</f>
        <v>1</v>
      </c>
      <c r="EB377" s="9">
        <f>VLOOKUP($C377, Table3[#All], 77, 0)</f>
        <v>0</v>
      </c>
      <c r="EC377" s="9">
        <f>VLOOKUP($C377, Table3[#All], 78, 0)</f>
        <v>0</v>
      </c>
      <c r="ED377" s="9">
        <f>VLOOKUP($C377, Table3[#All], 79, 0)</f>
        <v>0</v>
      </c>
      <c r="EE377" s="9">
        <f>VLOOKUP($C377, Table3[#All], 80, 0)</f>
        <v>0</v>
      </c>
      <c r="EF377" s="10">
        <f t="shared" si="314"/>
        <v>1</v>
      </c>
      <c r="EG377" s="9"/>
      <c r="EH377" s="9">
        <f>VLOOKUP($C377, Table3[#All], 81, 0)</f>
        <v>1</v>
      </c>
      <c r="EI377" s="9">
        <f>VLOOKUP($C377, Table3[#All], 82, 0)</f>
        <v>0</v>
      </c>
      <c r="EJ377" s="9">
        <f>VLOOKUP($C377, Table3[#All], 83, 0)</f>
        <v>0</v>
      </c>
      <c r="EK377" s="9">
        <f>VLOOKUP($C377, Table3[#All], 84, 0)</f>
        <v>0</v>
      </c>
      <c r="EL377" s="9">
        <f>VLOOKUP($C377, Table3[#All], 85, 0)</f>
        <v>0</v>
      </c>
      <c r="EM377" s="14">
        <f t="shared" si="315"/>
        <v>1</v>
      </c>
      <c r="EN377" s="11"/>
      <c r="EO377" s="9">
        <f>VLOOKUP($C377, Table3[#All], 86, 0)</f>
        <v>0.72219999999999995</v>
      </c>
      <c r="EP377" s="9"/>
      <c r="EQ377" s="9">
        <f>VLOOKUP($C377, Table3[#All], 87, 0)</f>
        <v>0.27779999999999999</v>
      </c>
      <c r="ER377" s="9"/>
      <c r="ES377" s="9"/>
      <c r="ET377" s="14">
        <f t="shared" si="316"/>
        <v>3</v>
      </c>
      <c r="EU377" s="11"/>
      <c r="EV377" s="9">
        <f>VLOOKUP($C377, Table3[#All], 88, 0)</f>
        <v>1</v>
      </c>
      <c r="EW377" s="9">
        <f>VLOOKUP($C377, Table3[#All], 89, 0)</f>
        <v>0</v>
      </c>
      <c r="EX377" s="9">
        <f>VLOOKUP($C377, Table3[#All], 90, 0)</f>
        <v>0</v>
      </c>
      <c r="EY377" s="9">
        <f>VLOOKUP($C377, Table3[#All], 91, 0)</f>
        <v>0</v>
      </c>
      <c r="EZ377" s="9">
        <f>VLOOKUP($C377, Table3[#All], 92, 0)</f>
        <v>0</v>
      </c>
      <c r="FA377" s="12">
        <f t="shared" si="317"/>
        <v>1</v>
      </c>
      <c r="FB377" s="11"/>
      <c r="FC377" s="9">
        <f>VLOOKUP($C377, Table3[#All], 93, 0)</f>
        <v>0</v>
      </c>
      <c r="FD377" s="9">
        <f>VLOOKUP($C377, Table3[#All], 94, 0)</f>
        <v>0.41670000000000001</v>
      </c>
      <c r="FE377" s="9">
        <f>VLOOKUP($C377, Table3[#All], 95, 0)</f>
        <v>0.58329999999999993</v>
      </c>
      <c r="FF377" s="9">
        <f>VLOOKUP($C377, Table3[#All], 96, 0)</f>
        <v>0</v>
      </c>
      <c r="FG377" s="9"/>
      <c r="FH377" s="10">
        <f t="shared" si="318"/>
        <v>3</v>
      </c>
      <c r="FI377" s="11"/>
      <c r="FJ377" s="9">
        <f>VLOOKUP($C377, Table3[#All], 97, 0)</f>
        <v>0</v>
      </c>
      <c r="FK377" s="9">
        <f>VLOOKUP($C377, Table3[#All], 98, 0)</f>
        <v>0</v>
      </c>
      <c r="FL377" s="9">
        <f>VLOOKUP($C377, Table3[#All], 99, 0)</f>
        <v>0</v>
      </c>
      <c r="FM377" s="9">
        <f>VLOOKUP($C377, Table3[#All], 100, 0)</f>
        <v>0</v>
      </c>
      <c r="FN377" s="9">
        <f>VLOOKUP($C377, Table3[#All], 101, 0)</f>
        <v>1</v>
      </c>
      <c r="FO377" s="14">
        <f t="shared" si="319"/>
        <v>5</v>
      </c>
      <c r="FP377" s="11"/>
      <c r="FQ377" s="9">
        <f>VLOOKUP($C377, Table3[#All], 102, 0)</f>
        <v>0.83329999999999993</v>
      </c>
      <c r="FR377" s="9">
        <f>VLOOKUP($C377, Table3[#All], 103, 0)</f>
        <v>0.16670000000000001</v>
      </c>
      <c r="FS377" s="9">
        <f>VLOOKUP($C377, Table3[#All], 104, 0)</f>
        <v>0</v>
      </c>
      <c r="FT377" s="9">
        <f>VLOOKUP($C377, Table3[#All], 105, 0)</f>
        <v>0</v>
      </c>
      <c r="FU377" s="9">
        <v>0</v>
      </c>
      <c r="FV377" s="10">
        <f t="shared" si="320"/>
        <v>1</v>
      </c>
      <c r="FW377" s="11"/>
      <c r="FX377" s="9">
        <f>VLOOKUP($C377, Table3[#All], 106, 0)</f>
        <v>0.5</v>
      </c>
      <c r="FY377" s="9"/>
      <c r="FZ377" s="9">
        <f>VLOOKUP($C377, Table3[#All], 107, 0)</f>
        <v>0.47220000000000001</v>
      </c>
      <c r="GA377" s="9">
        <f>VLOOKUP($C377, Table3[#All], 108, 0)</f>
        <v>2.7799999999999998E-2</v>
      </c>
      <c r="GB377" s="9"/>
      <c r="GC377" s="10">
        <f t="shared" si="337"/>
        <v>3</v>
      </c>
      <c r="GD377" s="81"/>
      <c r="GE377" s="9">
        <f>VLOOKUP($C377, Table3[#All], 109, 0)</f>
        <v>0.3</v>
      </c>
      <c r="GF377" s="9">
        <f>VLOOKUP($C377, Table3[#All], 110, 0)</f>
        <v>0.56669999999999998</v>
      </c>
      <c r="GG377" s="9">
        <f>VLOOKUP($C377, Table3[#All], 111, 0)</f>
        <v>0.1</v>
      </c>
      <c r="GH377" s="9"/>
      <c r="GI377" s="9">
        <f>VLOOKUP($C377, Table3[#All], 112, 0)</f>
        <v>3.3300000000000003E-2</v>
      </c>
      <c r="GJ377" s="12">
        <f t="shared" si="321"/>
        <v>2</v>
      </c>
      <c r="GK377" s="11"/>
      <c r="GL377" s="9">
        <f>VLOOKUP($C377, Table3[#All], 113, 0)</f>
        <v>0.11109999999999999</v>
      </c>
      <c r="GM377" s="9">
        <f>VLOOKUP($C377, Table3[#All], 114, 0)</f>
        <v>0.44439999999999996</v>
      </c>
      <c r="GN377" s="9">
        <f>VLOOKUP($C377, Table3[#All], 115, 0)</f>
        <v>0.27779999999999999</v>
      </c>
      <c r="GO377" s="9">
        <f>VLOOKUP($C377, Table3[#All], 116, 0)</f>
        <v>0.16670000000000001</v>
      </c>
      <c r="GP377" s="9"/>
      <c r="GQ377" s="10">
        <f t="shared" si="322"/>
        <v>3</v>
      </c>
      <c r="GR377" s="11"/>
      <c r="GS377" s="9">
        <f>VLOOKUP($C377, Table2[#All], 3, 0)</f>
        <v>0</v>
      </c>
      <c r="GT377" s="9">
        <f>VLOOKUP($C377, Table2[#All], 4, 0)</f>
        <v>0</v>
      </c>
      <c r="GU377" s="9">
        <f>VLOOKUP($C377, Table2[#All], 5, 0)</f>
        <v>1</v>
      </c>
      <c r="GV377" s="9">
        <f>VLOOKUP($C377, Table2[#All], 6, 0)</f>
        <v>0</v>
      </c>
      <c r="GW377" s="9">
        <f>VLOOKUP($C377, Table2[#All], 7, 0)</f>
        <v>0</v>
      </c>
      <c r="GX377" s="10">
        <f t="shared" si="323"/>
        <v>3</v>
      </c>
      <c r="GY377" s="11"/>
      <c r="GZ377" s="9">
        <v>0</v>
      </c>
      <c r="HA377" s="9">
        <v>0</v>
      </c>
      <c r="HB377" s="9">
        <v>1</v>
      </c>
      <c r="HC377" s="9">
        <v>0</v>
      </c>
      <c r="HD377" s="9"/>
      <c r="HE377" s="10">
        <f t="shared" si="324"/>
        <v>3</v>
      </c>
      <c r="HF377" s="11"/>
      <c r="HG377" s="9">
        <f>VLOOKUP($C377, Table5[#All], 2, 0)</f>
        <v>0</v>
      </c>
      <c r="HH377" s="9">
        <f>VLOOKUP($C377, Table5[#All], 3, 0)</f>
        <v>0</v>
      </c>
      <c r="HI377" s="9">
        <f>VLOOKUP($C377, Table5[#All], 4, 0)</f>
        <v>0</v>
      </c>
      <c r="HJ377" s="9">
        <f>VLOOKUP($C377, Table5[#All], 5, 0)</f>
        <v>1</v>
      </c>
      <c r="HK377" s="9">
        <f>VLOOKUP($C377, Table5[#All], 6, 0)</f>
        <v>0</v>
      </c>
      <c r="HL377" s="10">
        <f t="shared" si="325"/>
        <v>4</v>
      </c>
      <c r="HM377" s="11"/>
      <c r="HN377" s="9">
        <f>VLOOKUP($C377, Table5[#All], 7, 0)</f>
        <v>0</v>
      </c>
      <c r="HO377" s="9">
        <f>VLOOKUP($C377, Table5[#All], 8, 0)</f>
        <v>0</v>
      </c>
      <c r="HP377" s="9">
        <f>VLOOKUP($C377, Table5[#All], 9, 0)</f>
        <v>1</v>
      </c>
      <c r="HQ377" s="9">
        <f>VLOOKUP($C377, Table5[#All], 10, 0)</f>
        <v>0</v>
      </c>
      <c r="HR377" s="9">
        <f>VLOOKUP($C377, Table5[#All], 11, 0)</f>
        <v>0</v>
      </c>
      <c r="HS377" s="10">
        <f t="shared" si="326"/>
        <v>3</v>
      </c>
      <c r="HT377" s="11"/>
      <c r="HU377" s="9">
        <f>VLOOKUP($C377, Table5[#All], 12, 0)</f>
        <v>1</v>
      </c>
      <c r="HV377" s="9">
        <f>VLOOKUP($C377, Table5[#All], 13, 0)</f>
        <v>0</v>
      </c>
      <c r="HW377" s="9">
        <f>VLOOKUP($C377, Table5[#All], 14, 0)</f>
        <v>0</v>
      </c>
      <c r="HX377" s="9">
        <f>VLOOKUP($C377, Table5[#All], 15, 0)</f>
        <v>0</v>
      </c>
      <c r="HY377" s="9">
        <f>VLOOKUP($C377, Table5[#All], 16, 0)</f>
        <v>0</v>
      </c>
      <c r="HZ377" s="10">
        <f t="shared" si="327"/>
        <v>1</v>
      </c>
      <c r="IA377" s="11"/>
      <c r="IB377" s="9">
        <f>VLOOKUP($C377, Table5[#All], 17, 0)</f>
        <v>0</v>
      </c>
      <c r="IC377" s="9">
        <f>VLOOKUP($C377, Table5[#All], 18, 0)</f>
        <v>0</v>
      </c>
      <c r="ID377" s="9">
        <f>VLOOKUP($C377, Table5[#All], 19, 0)</f>
        <v>1</v>
      </c>
      <c r="IE377" s="9">
        <f>VLOOKUP($C377, Table5[#All], 20, 0)</f>
        <v>0</v>
      </c>
      <c r="IF377" s="9">
        <f>VLOOKUP($C377, Table5[#All], 21, 0)</f>
        <v>0</v>
      </c>
      <c r="IG377" s="10">
        <f t="shared" si="328"/>
        <v>3</v>
      </c>
      <c r="IH377" s="11"/>
      <c r="II377" s="9">
        <f>VLOOKUP($C377, Table5[#All], 22, 0)</f>
        <v>1</v>
      </c>
      <c r="IJ377" s="9">
        <f>VLOOKUP($C377, Table5[#All], 23, 0)</f>
        <v>0</v>
      </c>
      <c r="IK377" s="9">
        <f>VLOOKUP($C377, Table5[#All], 24, 0)</f>
        <v>0</v>
      </c>
      <c r="IL377" s="9">
        <f>VLOOKUP($C377, Table5[#All], 25, 0)</f>
        <v>0</v>
      </c>
      <c r="IM377" s="9">
        <f>VLOOKUP($C377, Table5[#All], 26, 0)</f>
        <v>0</v>
      </c>
      <c r="IN377" s="10">
        <f t="shared" si="329"/>
        <v>1</v>
      </c>
      <c r="IO377" s="11"/>
      <c r="IP377" s="9">
        <v>1</v>
      </c>
      <c r="IQ377" s="9">
        <v>0</v>
      </c>
      <c r="IR377" s="9">
        <v>0</v>
      </c>
      <c r="IS377" s="9">
        <v>0</v>
      </c>
      <c r="IT377" s="9">
        <v>0</v>
      </c>
      <c r="IU377" s="10">
        <f t="shared" si="330"/>
        <v>1</v>
      </c>
      <c r="IV377" s="82"/>
    </row>
    <row r="378" spans="1:256" ht="16.3" thickTop="1" thickBot="1" x14ac:dyDescent="0.35">
      <c r="A378" s="16" t="s">
        <v>902</v>
      </c>
      <c r="B378" s="16" t="s">
        <v>908</v>
      </c>
      <c r="C378" s="16" t="s">
        <v>909</v>
      </c>
      <c r="D378" s="11"/>
      <c r="E378" s="9">
        <f>VLOOKUP($C378, Table3[#All], 2, 0)</f>
        <v>6.25E-2</v>
      </c>
      <c r="F378" s="9"/>
      <c r="G378" s="9">
        <f>VLOOKUP($C378, Table3[#All], 3, 0)</f>
        <v>0.375</v>
      </c>
      <c r="H378" s="9">
        <f>VLOOKUP($C378, Table3[#All], 4, 0)</f>
        <v>0.46880000000000005</v>
      </c>
      <c r="I378" s="9">
        <f>VLOOKUP($C378, Table3[#All], 5, 0)</f>
        <v>9.3800000000000008E-2</v>
      </c>
      <c r="J378" s="10">
        <f t="shared" si="331"/>
        <v>4</v>
      </c>
      <c r="K378" s="11"/>
      <c r="L378" s="9">
        <f>VLOOKUP($C378, Table3[#All], 6, 0)</f>
        <v>0</v>
      </c>
      <c r="M378" s="9"/>
      <c r="N378" s="9">
        <f>VLOOKUP($C378, Table3[#All], 7, 0)</f>
        <v>1</v>
      </c>
      <c r="O378" s="9">
        <f>VLOOKUP($C378, Table3[#All], 8, 0)</f>
        <v>0</v>
      </c>
      <c r="P378" s="9">
        <f>VLOOKUP($C378, Table3[#All], 9, 0)</f>
        <v>0</v>
      </c>
      <c r="Q378" s="10">
        <f t="shared" si="332"/>
        <v>3</v>
      </c>
      <c r="R378" s="11"/>
      <c r="S378" s="9">
        <f>VLOOKUP($C378, Table3[#All], 10, 0)</f>
        <v>0</v>
      </c>
      <c r="T378" s="9">
        <f>VLOOKUP($C378, Table3[#All], 11, 0)</f>
        <v>0</v>
      </c>
      <c r="U378" s="9">
        <f>VLOOKUP($C378, Table3[#All], 12, 0)</f>
        <v>0.40619999999999995</v>
      </c>
      <c r="V378" s="9">
        <f>VLOOKUP($C378, Table3[#All], 13, 0)</f>
        <v>0.59379999999999999</v>
      </c>
      <c r="W378" s="9">
        <f>VLOOKUP($C378, Table3[#All], 14, 0)</f>
        <v>0</v>
      </c>
      <c r="X378" s="10">
        <f t="shared" si="333"/>
        <v>4</v>
      </c>
      <c r="Y378" s="11"/>
      <c r="Z378" s="9">
        <f>VLOOKUP($C378, Table3[#All], 15, 0)</f>
        <v>0</v>
      </c>
      <c r="AA378" s="9">
        <f>VLOOKUP($C378, Table3[#All], 16, 0)</f>
        <v>0.53120000000000001</v>
      </c>
      <c r="AB378" s="9">
        <f>VLOOKUP($C378, Table3[#All], 17, 0)</f>
        <v>0.34380000000000005</v>
      </c>
      <c r="AC378" s="9">
        <f>VLOOKUP($C378, Table3[#All], 18, 0)</f>
        <v>0.125</v>
      </c>
      <c r="AD378" s="9">
        <f>VLOOKUP($C378, Table3[#All], 19, 0)</f>
        <v>0</v>
      </c>
      <c r="AE378" s="10">
        <f t="shared" si="303"/>
        <v>3</v>
      </c>
      <c r="AF378" s="11"/>
      <c r="AG378" s="9">
        <f>VLOOKUP($C378, Table3[#All], 20, 0)</f>
        <v>0</v>
      </c>
      <c r="AH378" s="9">
        <f>VLOOKUP($C378, Table3[#All], 21, 0)</f>
        <v>0.375</v>
      </c>
      <c r="AI378" s="9">
        <f>VLOOKUP($C378, Table3[#All], 22, 0)</f>
        <v>0.625</v>
      </c>
      <c r="AJ378" s="9"/>
      <c r="AK378" s="9"/>
      <c r="AL378" s="10">
        <f t="shared" si="304"/>
        <v>3</v>
      </c>
      <c r="AM378" s="11"/>
      <c r="AN378" s="9">
        <f>VLOOKUP($C378, Table3[#All], 23, 0)</f>
        <v>1</v>
      </c>
      <c r="AO378" s="9">
        <f>VLOOKUP($C378, Table3[#All], 24, 0)</f>
        <v>0</v>
      </c>
      <c r="AP378" s="9">
        <f>VLOOKUP($C378, Table3[#All], 25, 0)</f>
        <v>0</v>
      </c>
      <c r="AQ378" s="9">
        <f>VLOOKUP($C378, Table3[#All], 26, 0)</f>
        <v>0</v>
      </c>
      <c r="AR378" s="9"/>
      <c r="AS378" s="12">
        <f t="shared" si="305"/>
        <v>1</v>
      </c>
      <c r="AT378" s="11"/>
      <c r="AU378" s="9">
        <f>VLOOKUP($C378, Table3[#All], 27, 0)</f>
        <v>0.71879999999999999</v>
      </c>
      <c r="AV378" s="9">
        <f>VLOOKUP($C378, Table3[#All], 28, 0)</f>
        <v>0</v>
      </c>
      <c r="AW378" s="9">
        <f>VLOOKUP($C378, Table3[#All], 29, 0)</f>
        <v>0.28120000000000001</v>
      </c>
      <c r="AX378" s="9"/>
      <c r="AY378" s="9"/>
      <c r="AZ378" s="10">
        <f t="shared" si="334"/>
        <v>3</v>
      </c>
      <c r="BA378" s="11"/>
      <c r="BB378" s="9">
        <f>VLOOKUP($C378, Table3[#All], 30, 0)</f>
        <v>0.3125</v>
      </c>
      <c r="BC378" s="9">
        <f>VLOOKUP($C378, Table3[#All], 31, 0)</f>
        <v>0.46880000000000005</v>
      </c>
      <c r="BD378" s="9">
        <f>VLOOKUP($C378, Table3[#All], 32, 0)</f>
        <v>0.21879999999999999</v>
      </c>
      <c r="BE378" s="9">
        <f>VLOOKUP($C378, Table3[#All], 33, 0)</f>
        <v>0</v>
      </c>
      <c r="BF378" s="9"/>
      <c r="BG378" s="10">
        <f t="shared" si="335"/>
        <v>2</v>
      </c>
      <c r="BH378" s="81"/>
      <c r="BI378" s="9">
        <f>VLOOKUP($C378, Table3[#All], 34, 0)</f>
        <v>0</v>
      </c>
      <c r="BJ378" s="9">
        <f>VLOOKUP($C378, Table3[#All], 35, 0)</f>
        <v>0</v>
      </c>
      <c r="BK378" s="9">
        <f>VLOOKUP($C378, Table3[#All], 36, 0)</f>
        <v>0</v>
      </c>
      <c r="BL378" s="9">
        <f>VLOOKUP($C378, Table3[#All], 37, 0)</f>
        <v>0</v>
      </c>
      <c r="BM378" s="9">
        <f>VLOOKUP($C378, Table3[#All], 38, 0)</f>
        <v>0</v>
      </c>
      <c r="BN378" s="10" t="str">
        <f t="shared" si="336"/>
        <v>N/A</v>
      </c>
      <c r="BO378" s="11"/>
      <c r="BP378" s="9">
        <f>VLOOKUP($C378, Table3[#All], 39, 0)</f>
        <v>0.96879999999999999</v>
      </c>
      <c r="BQ378" s="9">
        <f>VLOOKUP($C378, Table3[#All], 40, 0)</f>
        <v>0</v>
      </c>
      <c r="BR378" s="9">
        <f>VLOOKUP($C378, Table3[#All], 41, 0)</f>
        <v>3.1200000000000002E-2</v>
      </c>
      <c r="BS378" s="9">
        <f>VLOOKUP($C378, Table3[#All], 42, 0)</f>
        <v>0</v>
      </c>
      <c r="BT378" s="9"/>
      <c r="BU378" s="10">
        <f t="shared" si="306"/>
        <v>1</v>
      </c>
      <c r="BV378" s="11"/>
      <c r="BW378" s="9">
        <f>VLOOKUP($C378, Table3[#All], 43, 0)</f>
        <v>0.96879999999999999</v>
      </c>
      <c r="BX378" s="9">
        <f>VLOOKUP($C378, Table3[#All], 44, 0)</f>
        <v>3.1200000000000002E-2</v>
      </c>
      <c r="BY378" s="9">
        <f>VLOOKUP($C378, Table3[#All], 45, 0)</f>
        <v>0</v>
      </c>
      <c r="BZ378" s="9"/>
      <c r="CA378" s="9"/>
      <c r="CB378" s="10">
        <f t="shared" si="307"/>
        <v>1</v>
      </c>
      <c r="CC378" s="81"/>
      <c r="CD378" s="9">
        <f>VLOOKUP($C378, Table3[#All], 46, 0)</f>
        <v>0.96879999999999999</v>
      </c>
      <c r="CE378" s="9">
        <f>VLOOKUP($C378, Table3[#All], 47, 0)</f>
        <v>0</v>
      </c>
      <c r="CF378" s="9">
        <f>VLOOKUP($C378, Table3[#All], 48, 0)</f>
        <v>0</v>
      </c>
      <c r="CG378" s="9">
        <f>VLOOKUP($C378, Table3[#All], 49, 0)</f>
        <v>0</v>
      </c>
      <c r="CH378" s="9">
        <f>VLOOKUP($C378, Table3[#All], 50, 0)</f>
        <v>3.1200000000000002E-2</v>
      </c>
      <c r="CI378" s="12">
        <f t="shared" si="308"/>
        <v>1</v>
      </c>
      <c r="CJ378" s="13"/>
      <c r="CK378" s="9">
        <f>VLOOKUP($C378, Table3[#All], 51, 0)</f>
        <v>0</v>
      </c>
      <c r="CL378" s="9">
        <f>VLOOKUP($C378, Table3[#All], 52, 0)</f>
        <v>1</v>
      </c>
      <c r="CM378" s="9">
        <f>VLOOKUP($C378, Table3[#All], 53, 0)</f>
        <v>0</v>
      </c>
      <c r="CN378" s="9">
        <f>VLOOKUP($C378, Table3[#All], 54, 0)</f>
        <v>0</v>
      </c>
      <c r="CO378" s="9"/>
      <c r="CP378" s="10">
        <f t="shared" si="309"/>
        <v>2</v>
      </c>
      <c r="CQ378" s="11"/>
      <c r="CR378" s="9">
        <f>VLOOKUP($C378, Table3[#All], 55, 0)</f>
        <v>0.125</v>
      </c>
      <c r="CS378" s="9">
        <f>VLOOKUP($C378, Table3[#All], 56, 0)</f>
        <v>9.3800000000000008E-2</v>
      </c>
      <c r="CT378" s="9">
        <f>VLOOKUP($C378, Table3[#All], 57, 0)</f>
        <v>0.21879999999999999</v>
      </c>
      <c r="CU378" s="9">
        <f>VLOOKUP($C378, Table3[#All], 58, 0)</f>
        <v>0.46880000000000005</v>
      </c>
      <c r="CV378" s="9">
        <f>VLOOKUP($C378, Table3[#All], 59, 0)</f>
        <v>9.3800000000000008E-2</v>
      </c>
      <c r="CW378" s="14">
        <f t="shared" si="310"/>
        <v>4</v>
      </c>
      <c r="CX378" s="81"/>
      <c r="CY378" s="9">
        <f>VLOOKUP($C378, Table3[#All], 60, 0)</f>
        <v>0.375</v>
      </c>
      <c r="CZ378" s="9">
        <f>VLOOKUP($C378, Table3[#All], 61, 0)</f>
        <v>0.40619999999999995</v>
      </c>
      <c r="DA378" s="9">
        <f>VLOOKUP($C378, Table3[#All], 62, 0)</f>
        <v>0.21879999999999999</v>
      </c>
      <c r="DB378" s="9">
        <f>VLOOKUP($C378, Table3[#All], 63, 0)</f>
        <v>0</v>
      </c>
      <c r="DC378" s="9">
        <f>VLOOKUP($C378, Table3[#All], 64, 0)</f>
        <v>0</v>
      </c>
      <c r="DD378" s="10">
        <f t="shared" si="311"/>
        <v>2</v>
      </c>
      <c r="DE378" s="11"/>
      <c r="DF378" s="9">
        <f>VLOOKUP($C378, Table3[#All], 65, 0)</f>
        <v>0.78120000000000001</v>
      </c>
      <c r="DG378" s="9"/>
      <c r="DH378" s="9">
        <f>VLOOKUP($C378, Table3[#All], 66, 0)</f>
        <v>9.3800000000000008E-2</v>
      </c>
      <c r="DI378" s="9"/>
      <c r="DJ378" s="9">
        <f>VLOOKUP($C378, Table3[#All], 67, 0)</f>
        <v>0.125</v>
      </c>
      <c r="DK378" s="14">
        <f t="shared" si="312"/>
        <v>1</v>
      </c>
      <c r="DL378" s="11"/>
      <c r="DM378" s="9">
        <f>VLOOKUP($C378, Table3[#All], 68, 0)</f>
        <v>1</v>
      </c>
      <c r="DN378" s="9"/>
      <c r="DO378" s="9">
        <f>VLOOKUP($C378, Table3[#All], 69, 0)</f>
        <v>0</v>
      </c>
      <c r="DP378" s="9">
        <f>VLOOKUP($C378, Table3[#All], 70, 0)</f>
        <v>0</v>
      </c>
      <c r="DQ378" s="9"/>
      <c r="DR378" s="14">
        <f t="shared" si="313"/>
        <v>1</v>
      </c>
      <c r="DS378" s="11"/>
      <c r="DT378" s="9">
        <f>VLOOKUP($C378, Table3[#All], 71, 0)</f>
        <v>0.96879999999999999</v>
      </c>
      <c r="DU378" s="9">
        <f>VLOOKUP($C378, Table3[#All], 72, 0)</f>
        <v>3.1200000000000002E-2</v>
      </c>
      <c r="DV378" s="9">
        <f>VLOOKUP($C378, Table3[#All], 73, 0)</f>
        <v>0</v>
      </c>
      <c r="DW378" s="9">
        <f>VLOOKUP($C378, Table3[#All], 74, 0)</f>
        <v>0</v>
      </c>
      <c r="DX378" s="9">
        <f>VLOOKUP($C378, Table3[#All], 75, 0)</f>
        <v>0</v>
      </c>
      <c r="DY378" s="12">
        <f t="shared" ref="DY378:DY406" si="338">IF(DX378&gt;=25%, 5, IF(SUM(DW378:DX378)&gt;=25%, 4, IF(SUM(DV378:DX378)&gt;=25%, 3, IF(SUM(DU378:DX378)&gt;=25%, 2, IF(SUM(DT378:DX378)&gt;=25%, 1, "N/A")))))</f>
        <v>1</v>
      </c>
      <c r="DZ378" s="11"/>
      <c r="EA378" s="9">
        <f>VLOOKUP($C378, Table3[#All], 76, 0)</f>
        <v>1</v>
      </c>
      <c r="EB378" s="9">
        <f>VLOOKUP($C378, Table3[#All], 77, 0)</f>
        <v>0</v>
      </c>
      <c r="EC378" s="9">
        <f>VLOOKUP($C378, Table3[#All], 78, 0)</f>
        <v>0</v>
      </c>
      <c r="ED378" s="9">
        <f>VLOOKUP($C378, Table3[#All], 79, 0)</f>
        <v>0</v>
      </c>
      <c r="EE378" s="9">
        <f>VLOOKUP($C378, Table3[#All], 80, 0)</f>
        <v>0</v>
      </c>
      <c r="EF378" s="10">
        <f t="shared" si="314"/>
        <v>1</v>
      </c>
      <c r="EG378" s="9"/>
      <c r="EH378" s="9">
        <f>VLOOKUP($C378, Table3[#All], 81, 0)</f>
        <v>1</v>
      </c>
      <c r="EI378" s="9">
        <f>VLOOKUP($C378, Table3[#All], 82, 0)</f>
        <v>0</v>
      </c>
      <c r="EJ378" s="9">
        <f>VLOOKUP($C378, Table3[#All], 83, 0)</f>
        <v>0</v>
      </c>
      <c r="EK378" s="9">
        <f>VLOOKUP($C378, Table3[#All], 84, 0)</f>
        <v>0</v>
      </c>
      <c r="EL378" s="9">
        <f>VLOOKUP($C378, Table3[#All], 85, 0)</f>
        <v>0</v>
      </c>
      <c r="EM378" s="14">
        <f t="shared" si="315"/>
        <v>1</v>
      </c>
      <c r="EN378" s="11"/>
      <c r="EO378" s="9">
        <f>VLOOKUP($C378, Table3[#All], 86, 0)</f>
        <v>0.9375</v>
      </c>
      <c r="EP378" s="9"/>
      <c r="EQ378" s="9">
        <f>VLOOKUP($C378, Table3[#All], 87, 0)</f>
        <v>6.25E-2</v>
      </c>
      <c r="ER378" s="9"/>
      <c r="ES378" s="9"/>
      <c r="ET378" s="14">
        <f t="shared" si="316"/>
        <v>1</v>
      </c>
      <c r="EU378" s="11"/>
      <c r="EV378" s="9">
        <f>VLOOKUP($C378, Table3[#All], 88, 0)</f>
        <v>1</v>
      </c>
      <c r="EW378" s="9">
        <f>VLOOKUP($C378, Table3[#All], 89, 0)</f>
        <v>0</v>
      </c>
      <c r="EX378" s="9">
        <f>VLOOKUP($C378, Table3[#All], 90, 0)</f>
        <v>0</v>
      </c>
      <c r="EY378" s="9">
        <f>VLOOKUP($C378, Table3[#All], 91, 0)</f>
        <v>0</v>
      </c>
      <c r="EZ378" s="9">
        <f>VLOOKUP($C378, Table3[#All], 92, 0)</f>
        <v>0</v>
      </c>
      <c r="FA378" s="12">
        <f t="shared" si="317"/>
        <v>1</v>
      </c>
      <c r="FB378" s="11"/>
      <c r="FC378" s="9">
        <f>VLOOKUP($C378, Table3[#All], 93, 0)</f>
        <v>0</v>
      </c>
      <c r="FD378" s="9">
        <f>VLOOKUP($C378, Table3[#All], 94, 0)</f>
        <v>0</v>
      </c>
      <c r="FE378" s="9">
        <f>VLOOKUP($C378, Table3[#All], 95, 0)</f>
        <v>1</v>
      </c>
      <c r="FF378" s="9">
        <f>VLOOKUP($C378, Table3[#All], 96, 0)</f>
        <v>0</v>
      </c>
      <c r="FG378" s="9"/>
      <c r="FH378" s="10">
        <f t="shared" si="318"/>
        <v>3</v>
      </c>
      <c r="FI378" s="11"/>
      <c r="FJ378" s="9">
        <f>VLOOKUP($C378, Table3[#All], 97, 0)</f>
        <v>0</v>
      </c>
      <c r="FK378" s="9">
        <f>VLOOKUP($C378, Table3[#All], 98, 0)</f>
        <v>0</v>
      </c>
      <c r="FL378" s="9">
        <f>VLOOKUP($C378, Table3[#All], 99, 0)</f>
        <v>0</v>
      </c>
      <c r="FM378" s="9">
        <f>VLOOKUP($C378, Table3[#All], 100, 0)</f>
        <v>0</v>
      </c>
      <c r="FN378" s="9">
        <f>VLOOKUP($C378, Table3[#All], 101, 0)</f>
        <v>1</v>
      </c>
      <c r="FO378" s="14">
        <f t="shared" si="319"/>
        <v>5</v>
      </c>
      <c r="FP378" s="11"/>
      <c r="FQ378" s="9">
        <f>VLOOKUP($C378, Table3[#All], 102, 0)</f>
        <v>0.75</v>
      </c>
      <c r="FR378" s="9">
        <f>VLOOKUP($C378, Table3[#All], 103, 0)</f>
        <v>0.25</v>
      </c>
      <c r="FS378" s="9">
        <f>VLOOKUP($C378, Table3[#All], 104, 0)</f>
        <v>0</v>
      </c>
      <c r="FT378" s="9">
        <f>VLOOKUP($C378, Table3[#All], 105, 0)</f>
        <v>0</v>
      </c>
      <c r="FU378" s="9">
        <v>0</v>
      </c>
      <c r="FV378" s="10">
        <f t="shared" si="320"/>
        <v>2</v>
      </c>
      <c r="FW378" s="11"/>
      <c r="FX378" s="9">
        <f>VLOOKUP($C378, Table3[#All], 106, 0)</f>
        <v>3.1200000000000002E-2</v>
      </c>
      <c r="FY378" s="9"/>
      <c r="FZ378" s="9">
        <f>VLOOKUP($C378, Table3[#All], 107, 0)</f>
        <v>0.25</v>
      </c>
      <c r="GA378" s="9">
        <f>VLOOKUP($C378, Table3[#All], 108, 0)</f>
        <v>0.71879999999999999</v>
      </c>
      <c r="GB378" s="9"/>
      <c r="GC378" s="10">
        <f t="shared" si="337"/>
        <v>4</v>
      </c>
      <c r="GD378" s="81"/>
      <c r="GE378" s="9">
        <f>VLOOKUP($C378, Table3[#All], 109, 0)</f>
        <v>3.1200000000000002E-2</v>
      </c>
      <c r="GF378" s="9">
        <f>VLOOKUP($C378, Table3[#All], 110, 0)</f>
        <v>9.3800000000000008E-2</v>
      </c>
      <c r="GG378" s="9">
        <f>VLOOKUP($C378, Table3[#All], 111, 0)</f>
        <v>0.875</v>
      </c>
      <c r="GH378" s="9"/>
      <c r="GI378" s="9">
        <f>VLOOKUP($C378, Table3[#All], 112, 0)</f>
        <v>0</v>
      </c>
      <c r="GJ378" s="12">
        <f t="shared" si="321"/>
        <v>3</v>
      </c>
      <c r="GK378" s="11"/>
      <c r="GL378" s="9">
        <f>VLOOKUP($C378, Table3[#All], 113, 0)</f>
        <v>0</v>
      </c>
      <c r="GM378" s="9">
        <f>VLOOKUP($C378, Table3[#All], 114, 0)</f>
        <v>6.25E-2</v>
      </c>
      <c r="GN378" s="9">
        <f>VLOOKUP($C378, Table3[#All], 115, 0)</f>
        <v>0.5625</v>
      </c>
      <c r="GO378" s="9">
        <f>VLOOKUP($C378, Table3[#All], 116, 0)</f>
        <v>0.375</v>
      </c>
      <c r="GP378" s="9"/>
      <c r="GQ378" s="10">
        <f t="shared" si="322"/>
        <v>4</v>
      </c>
      <c r="GR378" s="11"/>
      <c r="GS378" s="9">
        <f>VLOOKUP($C378, Table2[#All], 3, 0)</f>
        <v>0</v>
      </c>
      <c r="GT378" s="9">
        <f>VLOOKUP($C378, Table2[#All], 4, 0)</f>
        <v>0</v>
      </c>
      <c r="GU378" s="9">
        <f>VLOOKUP($C378, Table2[#All], 5, 0)</f>
        <v>1</v>
      </c>
      <c r="GV378" s="9">
        <f>VLOOKUP($C378, Table2[#All], 6, 0)</f>
        <v>0</v>
      </c>
      <c r="GW378" s="9">
        <f>VLOOKUP($C378, Table2[#All], 7, 0)</f>
        <v>0</v>
      </c>
      <c r="GX378" s="10">
        <f t="shared" si="323"/>
        <v>3</v>
      </c>
      <c r="GY378" s="11"/>
      <c r="GZ378" s="9">
        <v>0</v>
      </c>
      <c r="HA378" s="9">
        <v>0</v>
      </c>
      <c r="HB378" s="9">
        <v>1</v>
      </c>
      <c r="HC378" s="9">
        <v>0</v>
      </c>
      <c r="HD378" s="9"/>
      <c r="HE378" s="10">
        <f t="shared" si="324"/>
        <v>3</v>
      </c>
      <c r="HF378" s="11"/>
      <c r="HG378" s="9">
        <f>VLOOKUP($C378, Table5[#All], 2, 0)</f>
        <v>0</v>
      </c>
      <c r="HH378" s="9">
        <f>VLOOKUP($C378, Table5[#All], 3, 0)</f>
        <v>0</v>
      </c>
      <c r="HI378" s="9">
        <f>VLOOKUP($C378, Table5[#All], 4, 0)</f>
        <v>1</v>
      </c>
      <c r="HJ378" s="9">
        <f>VLOOKUP($C378, Table5[#All], 5, 0)</f>
        <v>0</v>
      </c>
      <c r="HK378" s="9">
        <f>VLOOKUP($C378, Table5[#All], 6, 0)</f>
        <v>0</v>
      </c>
      <c r="HL378" s="10">
        <f t="shared" si="325"/>
        <v>3</v>
      </c>
      <c r="HM378" s="11"/>
      <c r="HN378" s="9">
        <f>VLOOKUP($C378, Table5[#All], 7, 0)</f>
        <v>0</v>
      </c>
      <c r="HO378" s="9">
        <f>VLOOKUP($C378, Table5[#All], 8, 0)</f>
        <v>1</v>
      </c>
      <c r="HP378" s="9">
        <f>VLOOKUP($C378, Table5[#All], 9, 0)</f>
        <v>0</v>
      </c>
      <c r="HQ378" s="9">
        <f>VLOOKUP($C378, Table5[#All], 10, 0)</f>
        <v>0</v>
      </c>
      <c r="HR378" s="9">
        <f>VLOOKUP($C378, Table5[#All], 11, 0)</f>
        <v>0</v>
      </c>
      <c r="HS378" s="10">
        <f t="shared" si="326"/>
        <v>2</v>
      </c>
      <c r="HT378" s="11"/>
      <c r="HU378" s="9">
        <f>VLOOKUP($C378, Table5[#All], 12, 0)</f>
        <v>1</v>
      </c>
      <c r="HV378" s="9">
        <f>VLOOKUP($C378, Table5[#All], 13, 0)</f>
        <v>0</v>
      </c>
      <c r="HW378" s="9">
        <f>VLOOKUP($C378, Table5[#All], 14, 0)</f>
        <v>0</v>
      </c>
      <c r="HX378" s="9">
        <f>VLOOKUP($C378, Table5[#All], 15, 0)</f>
        <v>0</v>
      </c>
      <c r="HY378" s="9">
        <f>VLOOKUP($C378, Table5[#All], 16, 0)</f>
        <v>0</v>
      </c>
      <c r="HZ378" s="10">
        <f t="shared" si="327"/>
        <v>1</v>
      </c>
      <c r="IA378" s="11"/>
      <c r="IB378" s="9">
        <f>VLOOKUP($C378, Table5[#All], 17, 0)</f>
        <v>0</v>
      </c>
      <c r="IC378" s="9">
        <f>VLOOKUP($C378, Table5[#All], 18, 0)</f>
        <v>0</v>
      </c>
      <c r="ID378" s="9">
        <f>VLOOKUP($C378, Table5[#All], 19, 0)</f>
        <v>1</v>
      </c>
      <c r="IE378" s="9">
        <f>VLOOKUP($C378, Table5[#All], 20, 0)</f>
        <v>0</v>
      </c>
      <c r="IF378" s="9">
        <f>VLOOKUP($C378, Table5[#All], 21, 0)</f>
        <v>0</v>
      </c>
      <c r="IG378" s="10">
        <f t="shared" si="328"/>
        <v>3</v>
      </c>
      <c r="IH378" s="11"/>
      <c r="II378" s="9">
        <f>VLOOKUP($C378, Table5[#All], 22, 0)</f>
        <v>1</v>
      </c>
      <c r="IJ378" s="9">
        <f>VLOOKUP($C378, Table5[#All], 23, 0)</f>
        <v>0</v>
      </c>
      <c r="IK378" s="9">
        <f>VLOOKUP($C378, Table5[#All], 24, 0)</f>
        <v>0</v>
      </c>
      <c r="IL378" s="9">
        <f>VLOOKUP($C378, Table5[#All], 25, 0)</f>
        <v>0</v>
      </c>
      <c r="IM378" s="9">
        <f>VLOOKUP($C378, Table5[#All], 26, 0)</f>
        <v>0</v>
      </c>
      <c r="IN378" s="10">
        <f t="shared" si="329"/>
        <v>1</v>
      </c>
      <c r="IO378" s="11"/>
      <c r="IP378" s="9">
        <v>1</v>
      </c>
      <c r="IQ378" s="9">
        <v>0</v>
      </c>
      <c r="IR378" s="9">
        <v>0</v>
      </c>
      <c r="IS378" s="9">
        <v>0</v>
      </c>
      <c r="IT378" s="9">
        <v>0</v>
      </c>
      <c r="IU378" s="10">
        <f t="shared" si="330"/>
        <v>1</v>
      </c>
      <c r="IV378" s="82"/>
    </row>
    <row r="379" spans="1:256" ht="16.3" thickTop="1" thickBot="1" x14ac:dyDescent="0.35">
      <c r="A379" s="16" t="s">
        <v>902</v>
      </c>
      <c r="B379" s="16" t="s">
        <v>910</v>
      </c>
      <c r="C379" s="16" t="s">
        <v>911</v>
      </c>
      <c r="D379" s="11"/>
      <c r="E379" s="9">
        <f>VLOOKUP($C379, Table3[#All], 2, 0)</f>
        <v>0.40740000000000004</v>
      </c>
      <c r="F379" s="9"/>
      <c r="G379" s="9">
        <f>VLOOKUP($C379, Table3[#All], 3, 0)</f>
        <v>7.4099999999999999E-2</v>
      </c>
      <c r="H379" s="9">
        <f>VLOOKUP($C379, Table3[#All], 4, 0)</f>
        <v>3.7000000000000005E-2</v>
      </c>
      <c r="I379" s="9">
        <f>VLOOKUP($C379, Table3[#All], 5, 0)</f>
        <v>0.48149999999999998</v>
      </c>
      <c r="J379" s="10">
        <f t="shared" si="331"/>
        <v>5</v>
      </c>
      <c r="K379" s="11"/>
      <c r="L379" s="9">
        <f>VLOOKUP($C379, Table3[#All], 6, 0)</f>
        <v>0</v>
      </c>
      <c r="M379" s="9"/>
      <c r="N379" s="9">
        <f>VLOOKUP($C379, Table3[#All], 7, 0)</f>
        <v>0</v>
      </c>
      <c r="O379" s="9">
        <f>VLOOKUP($C379, Table3[#All], 8, 0)</f>
        <v>0</v>
      </c>
      <c r="P379" s="9">
        <f>VLOOKUP($C379, Table3[#All], 9, 0)</f>
        <v>1</v>
      </c>
      <c r="Q379" s="10">
        <f t="shared" si="332"/>
        <v>5</v>
      </c>
      <c r="R379" s="11"/>
      <c r="S379" s="9">
        <f>VLOOKUP($C379, Table3[#All], 10, 0)</f>
        <v>0</v>
      </c>
      <c r="T379" s="9">
        <f>VLOOKUP($C379, Table3[#All], 11, 0)</f>
        <v>0</v>
      </c>
      <c r="U379" s="9">
        <f>VLOOKUP($C379, Table3[#All], 12, 0)</f>
        <v>0.85189999999999999</v>
      </c>
      <c r="V379" s="9">
        <f>VLOOKUP($C379, Table3[#All], 13, 0)</f>
        <v>0.14810000000000001</v>
      </c>
      <c r="W379" s="9">
        <f>VLOOKUP($C379, Table3[#All], 14, 0)</f>
        <v>0</v>
      </c>
      <c r="X379" s="10">
        <f t="shared" si="333"/>
        <v>3</v>
      </c>
      <c r="Y379" s="11"/>
      <c r="Z379" s="9">
        <f>VLOOKUP($C379, Table3[#All], 15, 0)</f>
        <v>0</v>
      </c>
      <c r="AA379" s="9">
        <f>VLOOKUP($C379, Table3[#All], 16, 0)</f>
        <v>0.48149999999999998</v>
      </c>
      <c r="AB379" s="9">
        <f>VLOOKUP($C379, Table3[#All], 17, 0)</f>
        <v>0.44439999999999996</v>
      </c>
      <c r="AC379" s="9">
        <f>VLOOKUP($C379, Table3[#All], 18, 0)</f>
        <v>7.4099999999999999E-2</v>
      </c>
      <c r="AD379" s="9">
        <f>VLOOKUP($C379, Table3[#All], 19, 0)</f>
        <v>0</v>
      </c>
      <c r="AE379" s="10">
        <f t="shared" si="303"/>
        <v>3</v>
      </c>
      <c r="AF379" s="11"/>
      <c r="AG379" s="9">
        <f>VLOOKUP($C379, Table3[#All], 20, 0)</f>
        <v>0.40740000000000004</v>
      </c>
      <c r="AH379" s="9">
        <f>VLOOKUP($C379, Table3[#All], 21, 0)</f>
        <v>0.59260000000000002</v>
      </c>
      <c r="AI379" s="9">
        <f>VLOOKUP($C379, Table3[#All], 22, 0)</f>
        <v>0</v>
      </c>
      <c r="AJ379" s="9"/>
      <c r="AK379" s="9"/>
      <c r="AL379" s="10">
        <f t="shared" si="304"/>
        <v>2</v>
      </c>
      <c r="AM379" s="11"/>
      <c r="AN379" s="9">
        <f>VLOOKUP($C379, Table3[#All], 23, 0)</f>
        <v>1</v>
      </c>
      <c r="AO379" s="9">
        <f>VLOOKUP($C379, Table3[#All], 24, 0)</f>
        <v>0</v>
      </c>
      <c r="AP379" s="9">
        <f>VLOOKUP($C379, Table3[#All], 25, 0)</f>
        <v>0</v>
      </c>
      <c r="AQ379" s="9">
        <f>VLOOKUP($C379, Table3[#All], 26, 0)</f>
        <v>0</v>
      </c>
      <c r="AR379" s="9"/>
      <c r="AS379" s="12">
        <f t="shared" si="305"/>
        <v>1</v>
      </c>
      <c r="AT379" s="11"/>
      <c r="AU379" s="9">
        <f>VLOOKUP($C379, Table3[#All], 27, 0)</f>
        <v>0.96299999999999997</v>
      </c>
      <c r="AV379" s="9">
        <f>VLOOKUP($C379, Table3[#All], 28, 0)</f>
        <v>0</v>
      </c>
      <c r="AW379" s="9">
        <f>VLOOKUP($C379, Table3[#All], 29, 0)</f>
        <v>3.7000000000000005E-2</v>
      </c>
      <c r="AX379" s="9"/>
      <c r="AY379" s="9"/>
      <c r="AZ379" s="10">
        <f t="shared" si="334"/>
        <v>1</v>
      </c>
      <c r="BA379" s="11"/>
      <c r="BB379" s="9">
        <f>VLOOKUP($C379, Table3[#All], 30, 0)</f>
        <v>0.33329999999999999</v>
      </c>
      <c r="BC379" s="9">
        <f>VLOOKUP($C379, Table3[#All], 31, 0)</f>
        <v>0.66670000000000007</v>
      </c>
      <c r="BD379" s="9">
        <f>VLOOKUP($C379, Table3[#All], 32, 0)</f>
        <v>0</v>
      </c>
      <c r="BE379" s="9">
        <f>VLOOKUP($C379, Table3[#All], 33, 0)</f>
        <v>0</v>
      </c>
      <c r="BF379" s="9"/>
      <c r="BG379" s="10">
        <f t="shared" si="335"/>
        <v>2</v>
      </c>
      <c r="BH379" s="81"/>
      <c r="BI379" s="9">
        <f>VLOOKUP($C379, Table3[#All], 34, 0)</f>
        <v>0</v>
      </c>
      <c r="BJ379" s="9">
        <f>VLOOKUP($C379, Table3[#All], 35, 0)</f>
        <v>0</v>
      </c>
      <c r="BK379" s="9">
        <f>VLOOKUP($C379, Table3[#All], 36, 0)</f>
        <v>0</v>
      </c>
      <c r="BL379" s="9">
        <f>VLOOKUP($C379, Table3[#All], 37, 0)</f>
        <v>0</v>
      </c>
      <c r="BM379" s="9">
        <f>VLOOKUP($C379, Table3[#All], 38, 0)</f>
        <v>0</v>
      </c>
      <c r="BN379" s="10" t="str">
        <f t="shared" si="336"/>
        <v>N/A</v>
      </c>
      <c r="BO379" s="11"/>
      <c r="BP379" s="9">
        <f>VLOOKUP($C379, Table3[#All], 39, 0)</f>
        <v>0.85189999999999999</v>
      </c>
      <c r="BQ379" s="9">
        <f>VLOOKUP($C379, Table3[#All], 40, 0)</f>
        <v>0</v>
      </c>
      <c r="BR379" s="9">
        <f>VLOOKUP($C379, Table3[#All], 41, 0)</f>
        <v>0.14810000000000001</v>
      </c>
      <c r="BS379" s="9">
        <f>VLOOKUP($C379, Table3[#All], 42, 0)</f>
        <v>0</v>
      </c>
      <c r="BT379" s="9"/>
      <c r="BU379" s="10">
        <f t="shared" si="306"/>
        <v>1</v>
      </c>
      <c r="BV379" s="11"/>
      <c r="BW379" s="9">
        <f>VLOOKUP($C379, Table3[#All], 43, 0)</f>
        <v>0.66670000000000007</v>
      </c>
      <c r="BX379" s="9">
        <f>VLOOKUP($C379, Table3[#All], 44, 0)</f>
        <v>0.33329999999999999</v>
      </c>
      <c r="BY379" s="9">
        <f>VLOOKUP($C379, Table3[#All], 45, 0)</f>
        <v>0</v>
      </c>
      <c r="BZ379" s="9"/>
      <c r="CA379" s="9"/>
      <c r="CB379" s="10">
        <f t="shared" si="307"/>
        <v>2</v>
      </c>
      <c r="CC379" s="81"/>
      <c r="CD379" s="9">
        <f>VLOOKUP($C379, Table3[#All], 46, 0)</f>
        <v>1</v>
      </c>
      <c r="CE379" s="9">
        <f>VLOOKUP($C379, Table3[#All], 47, 0)</f>
        <v>0</v>
      </c>
      <c r="CF379" s="9">
        <f>VLOOKUP($C379, Table3[#All], 48, 0)</f>
        <v>0</v>
      </c>
      <c r="CG379" s="9">
        <f>VLOOKUP($C379, Table3[#All], 49, 0)</f>
        <v>0</v>
      </c>
      <c r="CH379" s="9">
        <f>VLOOKUP($C379, Table3[#All], 50, 0)</f>
        <v>0</v>
      </c>
      <c r="CI379" s="12">
        <f t="shared" si="308"/>
        <v>1</v>
      </c>
      <c r="CJ379" s="13"/>
      <c r="CK379" s="9">
        <f>VLOOKUP($C379, Table3[#All], 51, 0)</f>
        <v>0</v>
      </c>
      <c r="CL379" s="9">
        <f>VLOOKUP($C379, Table3[#All], 52, 0)</f>
        <v>0.62960000000000005</v>
      </c>
      <c r="CM379" s="9">
        <f>VLOOKUP($C379, Table3[#All], 53, 0)</f>
        <v>0.37040000000000001</v>
      </c>
      <c r="CN379" s="9">
        <f>VLOOKUP($C379, Table3[#All], 54, 0)</f>
        <v>0</v>
      </c>
      <c r="CO379" s="9"/>
      <c r="CP379" s="10">
        <f t="shared" si="309"/>
        <v>3</v>
      </c>
      <c r="CQ379" s="11"/>
      <c r="CR379" s="9">
        <f>VLOOKUP($C379, Table3[#All], 55, 0)</f>
        <v>7.4099999999999999E-2</v>
      </c>
      <c r="CS379" s="9">
        <f>VLOOKUP($C379, Table3[#All], 56, 0)</f>
        <v>0.66670000000000007</v>
      </c>
      <c r="CT379" s="9">
        <f>VLOOKUP($C379, Table3[#All], 57, 0)</f>
        <v>0.1852</v>
      </c>
      <c r="CU379" s="9">
        <f>VLOOKUP($C379, Table3[#All], 58, 0)</f>
        <v>7.4099999999999999E-2</v>
      </c>
      <c r="CV379" s="9">
        <f>VLOOKUP($C379, Table3[#All], 59, 0)</f>
        <v>0</v>
      </c>
      <c r="CW379" s="14">
        <f t="shared" si="310"/>
        <v>3</v>
      </c>
      <c r="CX379" s="81"/>
      <c r="CY379" s="9">
        <f>VLOOKUP($C379, Table3[#All], 60, 0)</f>
        <v>3.7000000000000005E-2</v>
      </c>
      <c r="CZ379" s="9">
        <f>VLOOKUP($C379, Table3[#All], 61, 0)</f>
        <v>0.1852</v>
      </c>
      <c r="DA379" s="9">
        <f>VLOOKUP($C379, Table3[#All], 62, 0)</f>
        <v>0.40740000000000004</v>
      </c>
      <c r="DB379" s="9">
        <f>VLOOKUP($C379, Table3[#All], 63, 0)</f>
        <v>0.33329999999999999</v>
      </c>
      <c r="DC379" s="9">
        <f>VLOOKUP($C379, Table3[#All], 64, 0)</f>
        <v>3.7000000000000005E-2</v>
      </c>
      <c r="DD379" s="10">
        <f t="shared" si="311"/>
        <v>4</v>
      </c>
      <c r="DE379" s="11"/>
      <c r="DF379" s="9">
        <f>VLOOKUP($C379, Table3[#All], 65, 0)</f>
        <v>0.33329999999999999</v>
      </c>
      <c r="DG379" s="9"/>
      <c r="DH379" s="9">
        <f>VLOOKUP($C379, Table3[#All], 66, 0)</f>
        <v>0.62960000000000005</v>
      </c>
      <c r="DI379" s="9"/>
      <c r="DJ379" s="9">
        <f>VLOOKUP($C379, Table3[#All], 67, 0)</f>
        <v>3.7000000000000005E-2</v>
      </c>
      <c r="DK379" s="14">
        <f t="shared" si="312"/>
        <v>3</v>
      </c>
      <c r="DL379" s="11"/>
      <c r="DM379" s="9">
        <f>VLOOKUP($C379, Table3[#All], 68, 0)</f>
        <v>1</v>
      </c>
      <c r="DN379" s="9"/>
      <c r="DO379" s="9">
        <f>VLOOKUP($C379, Table3[#All], 69, 0)</f>
        <v>0</v>
      </c>
      <c r="DP379" s="9">
        <f>VLOOKUP($C379, Table3[#All], 70, 0)</f>
        <v>0</v>
      </c>
      <c r="DQ379" s="9"/>
      <c r="DR379" s="14">
        <f t="shared" si="313"/>
        <v>1</v>
      </c>
      <c r="DS379" s="11"/>
      <c r="DT379" s="9">
        <f>VLOOKUP($C379, Table3[#All], 71, 0)</f>
        <v>1</v>
      </c>
      <c r="DU379" s="9">
        <f>VLOOKUP($C379, Table3[#All], 72, 0)</f>
        <v>0</v>
      </c>
      <c r="DV379" s="9">
        <f>VLOOKUP($C379, Table3[#All], 73, 0)</f>
        <v>0</v>
      </c>
      <c r="DW379" s="9">
        <f>VLOOKUP($C379, Table3[#All], 74, 0)</f>
        <v>0</v>
      </c>
      <c r="DX379" s="9">
        <f>VLOOKUP($C379, Table3[#All], 75, 0)</f>
        <v>0</v>
      </c>
      <c r="DY379" s="12">
        <f t="shared" si="338"/>
        <v>1</v>
      </c>
      <c r="DZ379" s="11"/>
      <c r="EA379" s="9">
        <f>VLOOKUP($C379, Table3[#All], 76, 0)</f>
        <v>1</v>
      </c>
      <c r="EB379" s="9">
        <f>VLOOKUP($C379, Table3[#All], 77, 0)</f>
        <v>0</v>
      </c>
      <c r="EC379" s="9">
        <f>VLOOKUP($C379, Table3[#All], 78, 0)</f>
        <v>0</v>
      </c>
      <c r="ED379" s="9">
        <f>VLOOKUP($C379, Table3[#All], 79, 0)</f>
        <v>0</v>
      </c>
      <c r="EE379" s="9">
        <f>VLOOKUP($C379, Table3[#All], 80, 0)</f>
        <v>0</v>
      </c>
      <c r="EF379" s="10">
        <f t="shared" si="314"/>
        <v>1</v>
      </c>
      <c r="EG379" s="9"/>
      <c r="EH379" s="9">
        <f>VLOOKUP($C379, Table3[#All], 81, 0)</f>
        <v>1</v>
      </c>
      <c r="EI379" s="9">
        <f>VLOOKUP($C379, Table3[#All], 82, 0)</f>
        <v>0</v>
      </c>
      <c r="EJ379" s="9">
        <f>VLOOKUP($C379, Table3[#All], 83, 0)</f>
        <v>0</v>
      </c>
      <c r="EK379" s="9">
        <f>VLOOKUP($C379, Table3[#All], 84, 0)</f>
        <v>0</v>
      </c>
      <c r="EL379" s="9">
        <f>VLOOKUP($C379, Table3[#All], 85, 0)</f>
        <v>0</v>
      </c>
      <c r="EM379" s="14">
        <f t="shared" si="315"/>
        <v>1</v>
      </c>
      <c r="EN379" s="11"/>
      <c r="EO379" s="9">
        <f>VLOOKUP($C379, Table3[#All], 86, 0)</f>
        <v>1</v>
      </c>
      <c r="EP379" s="9"/>
      <c r="EQ379" s="9">
        <f>VLOOKUP($C379, Table3[#All], 87, 0)</f>
        <v>0</v>
      </c>
      <c r="ER379" s="9"/>
      <c r="ES379" s="9"/>
      <c r="ET379" s="14">
        <f t="shared" si="316"/>
        <v>1</v>
      </c>
      <c r="EU379" s="11"/>
      <c r="EV379" s="9">
        <f>VLOOKUP($C379, Table3[#All], 88, 0)</f>
        <v>1</v>
      </c>
      <c r="EW379" s="9">
        <f>VLOOKUP($C379, Table3[#All], 89, 0)</f>
        <v>0</v>
      </c>
      <c r="EX379" s="9">
        <f>VLOOKUP($C379, Table3[#All], 90, 0)</f>
        <v>0</v>
      </c>
      <c r="EY379" s="9">
        <f>VLOOKUP($C379, Table3[#All], 91, 0)</f>
        <v>0</v>
      </c>
      <c r="EZ379" s="9">
        <f>VLOOKUP($C379, Table3[#All], 92, 0)</f>
        <v>0</v>
      </c>
      <c r="FA379" s="12">
        <f t="shared" si="317"/>
        <v>1</v>
      </c>
      <c r="FB379" s="11"/>
      <c r="FC379" s="9">
        <f>VLOOKUP($C379, Table3[#All], 93, 0)</f>
        <v>0</v>
      </c>
      <c r="FD379" s="9">
        <f>VLOOKUP($C379, Table3[#All], 94, 0)</f>
        <v>3.7000000000000005E-2</v>
      </c>
      <c r="FE379" s="9">
        <f>VLOOKUP($C379, Table3[#All], 95, 0)</f>
        <v>0.92590000000000006</v>
      </c>
      <c r="FF379" s="9">
        <f>VLOOKUP($C379, Table3[#All], 96, 0)</f>
        <v>3.7000000000000005E-2</v>
      </c>
      <c r="FG379" s="9"/>
      <c r="FH379" s="10">
        <f t="shared" si="318"/>
        <v>3</v>
      </c>
      <c r="FI379" s="11"/>
      <c r="FJ379" s="9">
        <f>VLOOKUP($C379, Table3[#All], 97, 0)</f>
        <v>0</v>
      </c>
      <c r="FK379" s="9">
        <f>VLOOKUP($C379, Table3[#All], 98, 0)</f>
        <v>0</v>
      </c>
      <c r="FL379" s="9">
        <f>VLOOKUP($C379, Table3[#All], 99, 0)</f>
        <v>0</v>
      </c>
      <c r="FM379" s="9">
        <f>VLOOKUP($C379, Table3[#All], 100, 0)</f>
        <v>0</v>
      </c>
      <c r="FN379" s="9">
        <f>VLOOKUP($C379, Table3[#All], 101, 0)</f>
        <v>1</v>
      </c>
      <c r="FO379" s="14">
        <f t="shared" si="319"/>
        <v>5</v>
      </c>
      <c r="FP379" s="11"/>
      <c r="FQ379" s="9">
        <f>VLOOKUP($C379, Table3[#All], 102, 0)</f>
        <v>0.81480000000000008</v>
      </c>
      <c r="FR379" s="9">
        <f>VLOOKUP($C379, Table3[#All], 103, 0)</f>
        <v>0.1852</v>
      </c>
      <c r="FS379" s="9">
        <f>VLOOKUP($C379, Table3[#All], 104, 0)</f>
        <v>0</v>
      </c>
      <c r="FT379" s="9">
        <f>VLOOKUP($C379, Table3[#All], 105, 0)</f>
        <v>0</v>
      </c>
      <c r="FU379" s="9">
        <v>0</v>
      </c>
      <c r="FV379" s="10">
        <f t="shared" si="320"/>
        <v>1</v>
      </c>
      <c r="FW379" s="11"/>
      <c r="FX379" s="9">
        <f>VLOOKUP($C379, Table3[#All], 106, 0)</f>
        <v>3.7000000000000005E-2</v>
      </c>
      <c r="FY379" s="9"/>
      <c r="FZ379" s="9">
        <f>VLOOKUP($C379, Table3[#All], 107, 0)</f>
        <v>0.51849999999999996</v>
      </c>
      <c r="GA379" s="9">
        <f>VLOOKUP($C379, Table3[#All], 108, 0)</f>
        <v>0.44439999999999996</v>
      </c>
      <c r="GB379" s="9"/>
      <c r="GC379" s="10">
        <f t="shared" si="337"/>
        <v>4</v>
      </c>
      <c r="GD379" s="81"/>
      <c r="GE379" s="9">
        <f>VLOOKUP($C379, Table3[#All], 109, 0)</f>
        <v>0.1923</v>
      </c>
      <c r="GF379" s="9">
        <f>VLOOKUP($C379, Table3[#All], 110, 0)</f>
        <v>0.5</v>
      </c>
      <c r="GG379" s="9">
        <f>VLOOKUP($C379, Table3[#All], 111, 0)</f>
        <v>0.30769999999999997</v>
      </c>
      <c r="GH379" s="9"/>
      <c r="GI379" s="9">
        <f>VLOOKUP($C379, Table3[#All], 112, 0)</f>
        <v>0</v>
      </c>
      <c r="GJ379" s="12">
        <f t="shared" si="321"/>
        <v>3</v>
      </c>
      <c r="GK379" s="11"/>
      <c r="GL379" s="9">
        <f>VLOOKUP($C379, Table3[#All], 113, 0)</f>
        <v>0</v>
      </c>
      <c r="GM379" s="9">
        <f>VLOOKUP($C379, Table3[#All], 114, 0)</f>
        <v>0.44439999999999996</v>
      </c>
      <c r="GN379" s="9">
        <f>VLOOKUP($C379, Table3[#All], 115, 0)</f>
        <v>0.14810000000000001</v>
      </c>
      <c r="GO379" s="9">
        <f>VLOOKUP($C379, Table3[#All], 116, 0)</f>
        <v>0.40740000000000004</v>
      </c>
      <c r="GP379" s="9"/>
      <c r="GQ379" s="10">
        <f t="shared" si="322"/>
        <v>4</v>
      </c>
      <c r="GR379" s="11"/>
      <c r="GS379" s="9">
        <f>VLOOKUP($C379, Table2[#All], 3, 0)</f>
        <v>0</v>
      </c>
      <c r="GT379" s="9">
        <f>VLOOKUP($C379, Table2[#All], 4, 0)</f>
        <v>0</v>
      </c>
      <c r="GU379" s="9">
        <f>VLOOKUP($C379, Table2[#All], 5, 0)</f>
        <v>1</v>
      </c>
      <c r="GV379" s="9">
        <f>VLOOKUP($C379, Table2[#All], 6, 0)</f>
        <v>0</v>
      </c>
      <c r="GW379" s="9">
        <f>VLOOKUP($C379, Table2[#All], 7, 0)</f>
        <v>0</v>
      </c>
      <c r="GX379" s="10">
        <f t="shared" si="323"/>
        <v>3</v>
      </c>
      <c r="GY379" s="11"/>
      <c r="GZ379" s="9">
        <v>0</v>
      </c>
      <c r="HA379" s="9">
        <v>0</v>
      </c>
      <c r="HB379" s="9">
        <v>1</v>
      </c>
      <c r="HC379" s="9">
        <v>0</v>
      </c>
      <c r="HD379" s="9"/>
      <c r="HE379" s="10">
        <f t="shared" si="324"/>
        <v>3</v>
      </c>
      <c r="HF379" s="11"/>
      <c r="HG379" s="9">
        <f>VLOOKUP($C379, Table5[#All], 2, 0)</f>
        <v>0</v>
      </c>
      <c r="HH379" s="9">
        <f>VLOOKUP($C379, Table5[#All], 3, 0)</f>
        <v>0</v>
      </c>
      <c r="HI379" s="9">
        <f>VLOOKUP($C379, Table5[#All], 4, 0)</f>
        <v>0</v>
      </c>
      <c r="HJ379" s="9">
        <f>VLOOKUP($C379, Table5[#All], 5, 0)</f>
        <v>1</v>
      </c>
      <c r="HK379" s="9">
        <f>VLOOKUP($C379, Table5[#All], 6, 0)</f>
        <v>0</v>
      </c>
      <c r="HL379" s="10">
        <f t="shared" si="325"/>
        <v>4</v>
      </c>
      <c r="HM379" s="11"/>
      <c r="HN379" s="9">
        <f>VLOOKUP($C379, Table5[#All], 7, 0)</f>
        <v>0</v>
      </c>
      <c r="HO379" s="9">
        <f>VLOOKUP($C379, Table5[#All], 8, 0)</f>
        <v>0</v>
      </c>
      <c r="HP379" s="9">
        <f>VLOOKUP($C379, Table5[#All], 9, 0)</f>
        <v>1</v>
      </c>
      <c r="HQ379" s="9">
        <f>VLOOKUP($C379, Table5[#All], 10, 0)</f>
        <v>0</v>
      </c>
      <c r="HR379" s="9">
        <f>VLOOKUP($C379, Table5[#All], 11, 0)</f>
        <v>0</v>
      </c>
      <c r="HS379" s="10">
        <f t="shared" si="326"/>
        <v>3</v>
      </c>
      <c r="HT379" s="11"/>
      <c r="HU379" s="9">
        <f>VLOOKUP($C379, Table5[#All], 12, 0)</f>
        <v>1</v>
      </c>
      <c r="HV379" s="9">
        <f>VLOOKUP($C379, Table5[#All], 13, 0)</f>
        <v>0</v>
      </c>
      <c r="HW379" s="9">
        <f>VLOOKUP($C379, Table5[#All], 14, 0)</f>
        <v>0</v>
      </c>
      <c r="HX379" s="9">
        <f>VLOOKUP($C379, Table5[#All], 15, 0)</f>
        <v>0</v>
      </c>
      <c r="HY379" s="9">
        <f>VLOOKUP($C379, Table5[#All], 16, 0)</f>
        <v>0</v>
      </c>
      <c r="HZ379" s="10">
        <f t="shared" si="327"/>
        <v>1</v>
      </c>
      <c r="IA379" s="11"/>
      <c r="IB379" s="9">
        <f>VLOOKUP($C379, Table5[#All], 17, 0)</f>
        <v>1</v>
      </c>
      <c r="IC379" s="9">
        <f>VLOOKUP($C379, Table5[#All], 18, 0)</f>
        <v>0</v>
      </c>
      <c r="ID379" s="9">
        <f>VLOOKUP($C379, Table5[#All], 19, 0)</f>
        <v>0</v>
      </c>
      <c r="IE379" s="9">
        <f>VLOOKUP($C379, Table5[#All], 20, 0)</f>
        <v>0</v>
      </c>
      <c r="IF379" s="9">
        <f>VLOOKUP($C379, Table5[#All], 21, 0)</f>
        <v>0</v>
      </c>
      <c r="IG379" s="10">
        <f t="shared" si="328"/>
        <v>1</v>
      </c>
      <c r="IH379" s="11"/>
      <c r="II379" s="9">
        <f>VLOOKUP($C379, Table5[#All], 22, 0)</f>
        <v>1</v>
      </c>
      <c r="IJ379" s="9">
        <f>VLOOKUP($C379, Table5[#All], 23, 0)</f>
        <v>0</v>
      </c>
      <c r="IK379" s="9">
        <f>VLOOKUP($C379, Table5[#All], 24, 0)</f>
        <v>0</v>
      </c>
      <c r="IL379" s="9">
        <f>VLOOKUP($C379, Table5[#All], 25, 0)</f>
        <v>0</v>
      </c>
      <c r="IM379" s="9">
        <f>VLOOKUP($C379, Table5[#All], 26, 0)</f>
        <v>0</v>
      </c>
      <c r="IN379" s="10">
        <f t="shared" si="329"/>
        <v>1</v>
      </c>
      <c r="IO379" s="11"/>
      <c r="IP379" s="9">
        <v>1</v>
      </c>
      <c r="IQ379" s="9">
        <v>0</v>
      </c>
      <c r="IR379" s="9">
        <v>0</v>
      </c>
      <c r="IS379" s="9">
        <v>0</v>
      </c>
      <c r="IT379" s="9">
        <v>0</v>
      </c>
      <c r="IU379" s="10">
        <f t="shared" si="330"/>
        <v>1</v>
      </c>
      <c r="IV379" s="82"/>
    </row>
    <row r="380" spans="1:256" ht="16.3" thickTop="1" thickBot="1" x14ac:dyDescent="0.35">
      <c r="A380" s="16" t="s">
        <v>902</v>
      </c>
      <c r="B380" s="16" t="s">
        <v>912</v>
      </c>
      <c r="C380" s="16" t="s">
        <v>913</v>
      </c>
      <c r="D380" s="11"/>
      <c r="E380" s="9">
        <f>VLOOKUP($C380, Table3[#All], 2, 0)</f>
        <v>6.8199999999999997E-2</v>
      </c>
      <c r="F380" s="9"/>
      <c r="G380" s="9">
        <f>VLOOKUP($C380, Table3[#All], 3, 0)</f>
        <v>0.25</v>
      </c>
      <c r="H380" s="9">
        <f>VLOOKUP($C380, Table3[#All], 4, 0)</f>
        <v>0.45450000000000002</v>
      </c>
      <c r="I380" s="9">
        <f>VLOOKUP($C380, Table3[#All], 5, 0)</f>
        <v>0.2273</v>
      </c>
      <c r="J380" s="10">
        <f t="shared" si="331"/>
        <v>4</v>
      </c>
      <c r="K380" s="11"/>
      <c r="L380" s="9">
        <f>VLOOKUP($C380, Table3[#All], 6, 0)</f>
        <v>0</v>
      </c>
      <c r="M380" s="9"/>
      <c r="N380" s="9">
        <f>VLOOKUP($C380, Table3[#All], 7, 0)</f>
        <v>0</v>
      </c>
      <c r="O380" s="9">
        <f>VLOOKUP($C380, Table3[#All], 8, 0)</f>
        <v>0</v>
      </c>
      <c r="P380" s="9">
        <f>VLOOKUP($C380, Table3[#All], 9, 0)</f>
        <v>1</v>
      </c>
      <c r="Q380" s="10">
        <f t="shared" si="332"/>
        <v>5</v>
      </c>
      <c r="R380" s="11"/>
      <c r="S380" s="9">
        <f>VLOOKUP($C380, Table3[#All], 10, 0)</f>
        <v>0</v>
      </c>
      <c r="T380" s="9">
        <f>VLOOKUP($C380, Table3[#All], 11, 0)</f>
        <v>2.2700000000000001E-2</v>
      </c>
      <c r="U380" s="9">
        <f>VLOOKUP($C380, Table3[#All], 12, 0)</f>
        <v>0.5</v>
      </c>
      <c r="V380" s="9">
        <f>VLOOKUP($C380, Table3[#All], 13, 0)</f>
        <v>0.47729999999999995</v>
      </c>
      <c r="W380" s="9">
        <f>VLOOKUP($C380, Table3[#All], 14, 0)</f>
        <v>0</v>
      </c>
      <c r="X380" s="10">
        <f t="shared" si="333"/>
        <v>4</v>
      </c>
      <c r="Y380" s="11"/>
      <c r="Z380" s="9">
        <f>VLOOKUP($C380, Table3[#All], 15, 0)</f>
        <v>0</v>
      </c>
      <c r="AA380" s="9">
        <f>VLOOKUP($C380, Table3[#All], 16, 0)</f>
        <v>0.2273</v>
      </c>
      <c r="AB380" s="9">
        <f>VLOOKUP($C380, Table3[#All], 17, 0)</f>
        <v>0.63639999999999997</v>
      </c>
      <c r="AC380" s="9">
        <f>VLOOKUP($C380, Table3[#All], 18, 0)</f>
        <v>0.13639999999999999</v>
      </c>
      <c r="AD380" s="9">
        <f>VLOOKUP($C380, Table3[#All], 19, 0)</f>
        <v>0</v>
      </c>
      <c r="AE380" s="10">
        <f t="shared" si="303"/>
        <v>3</v>
      </c>
      <c r="AF380" s="11"/>
      <c r="AG380" s="9">
        <f>VLOOKUP($C380, Table3[#All], 20, 0)</f>
        <v>0.13639999999999999</v>
      </c>
      <c r="AH380" s="9">
        <f>VLOOKUP($C380, Table3[#All], 21, 0)</f>
        <v>0.54549999999999998</v>
      </c>
      <c r="AI380" s="9">
        <f>VLOOKUP($C380, Table3[#All], 22, 0)</f>
        <v>0.31819999999999998</v>
      </c>
      <c r="AJ380" s="9"/>
      <c r="AK380" s="9"/>
      <c r="AL380" s="10">
        <f t="shared" si="304"/>
        <v>3</v>
      </c>
      <c r="AM380" s="11"/>
      <c r="AN380" s="9">
        <f>VLOOKUP($C380, Table3[#All], 23, 0)</f>
        <v>1</v>
      </c>
      <c r="AO380" s="9">
        <f>VLOOKUP($C380, Table3[#All], 24, 0)</f>
        <v>0</v>
      </c>
      <c r="AP380" s="9">
        <f>VLOOKUP($C380, Table3[#All], 25, 0)</f>
        <v>0</v>
      </c>
      <c r="AQ380" s="9">
        <f>VLOOKUP($C380, Table3[#All], 26, 0)</f>
        <v>0</v>
      </c>
      <c r="AR380" s="9"/>
      <c r="AS380" s="12">
        <f t="shared" si="305"/>
        <v>1</v>
      </c>
      <c r="AT380" s="11"/>
      <c r="AU380" s="9">
        <f>VLOOKUP($C380, Table3[#All], 27, 0)</f>
        <v>0.75</v>
      </c>
      <c r="AV380" s="9">
        <f>VLOOKUP($C380, Table3[#All], 28, 0)</f>
        <v>2.2700000000000001E-2</v>
      </c>
      <c r="AW380" s="9">
        <f>VLOOKUP($C380, Table3[#All], 29, 0)</f>
        <v>0.2273</v>
      </c>
      <c r="AX380" s="9"/>
      <c r="AY380" s="9"/>
      <c r="AZ380" s="10">
        <f t="shared" si="334"/>
        <v>2</v>
      </c>
      <c r="BA380" s="11"/>
      <c r="BB380" s="9">
        <f>VLOOKUP($C380, Table3[#All], 30, 0)</f>
        <v>0.2273</v>
      </c>
      <c r="BC380" s="9">
        <f>VLOOKUP($C380, Table3[#All], 31, 0)</f>
        <v>0.52270000000000005</v>
      </c>
      <c r="BD380" s="9">
        <f>VLOOKUP($C380, Table3[#All], 32, 0)</f>
        <v>0.25</v>
      </c>
      <c r="BE380" s="9">
        <f>VLOOKUP($C380, Table3[#All], 33, 0)</f>
        <v>0</v>
      </c>
      <c r="BF380" s="9"/>
      <c r="BG380" s="10">
        <f t="shared" si="335"/>
        <v>3</v>
      </c>
      <c r="BH380" s="81"/>
      <c r="BI380" s="9">
        <f>VLOOKUP($C380, Table3[#All], 34, 0)</f>
        <v>0</v>
      </c>
      <c r="BJ380" s="9">
        <f>VLOOKUP($C380, Table3[#All], 35, 0)</f>
        <v>0</v>
      </c>
      <c r="BK380" s="9">
        <f>VLOOKUP($C380, Table3[#All], 36, 0)</f>
        <v>0</v>
      </c>
      <c r="BL380" s="9">
        <f>VLOOKUP($C380, Table3[#All], 37, 0)</f>
        <v>0</v>
      </c>
      <c r="BM380" s="9">
        <f>VLOOKUP($C380, Table3[#All], 38, 0)</f>
        <v>0</v>
      </c>
      <c r="BN380" s="10" t="str">
        <f t="shared" si="336"/>
        <v>N/A</v>
      </c>
      <c r="BO380" s="11"/>
      <c r="BP380" s="9">
        <f>VLOOKUP($C380, Table3[#All], 39, 0)</f>
        <v>0.79549999999999998</v>
      </c>
      <c r="BQ380" s="9">
        <f>VLOOKUP($C380, Table3[#All], 40, 0)</f>
        <v>6.8199999999999997E-2</v>
      </c>
      <c r="BR380" s="9">
        <f>VLOOKUP($C380, Table3[#All], 41, 0)</f>
        <v>0.13639999999999999</v>
      </c>
      <c r="BS380" s="9">
        <f>VLOOKUP($C380, Table3[#All], 42, 0)</f>
        <v>0</v>
      </c>
      <c r="BT380" s="9"/>
      <c r="BU380" s="10">
        <f t="shared" si="306"/>
        <v>1</v>
      </c>
      <c r="BV380" s="11"/>
      <c r="BW380" s="9">
        <f>VLOOKUP($C380, Table3[#All], 43, 0)</f>
        <v>0.61360000000000003</v>
      </c>
      <c r="BX380" s="9">
        <f>VLOOKUP($C380, Table3[#All], 44, 0)</f>
        <v>0.38640000000000002</v>
      </c>
      <c r="BY380" s="9">
        <f>VLOOKUP($C380, Table3[#All], 45, 0)</f>
        <v>0</v>
      </c>
      <c r="BZ380" s="9"/>
      <c r="CA380" s="9"/>
      <c r="CB380" s="10">
        <f t="shared" si="307"/>
        <v>2</v>
      </c>
      <c r="CC380" s="81"/>
      <c r="CD380" s="9">
        <f>VLOOKUP($C380, Table3[#All], 46, 0)</f>
        <v>1</v>
      </c>
      <c r="CE380" s="9">
        <f>VLOOKUP($C380, Table3[#All], 47, 0)</f>
        <v>0</v>
      </c>
      <c r="CF380" s="9">
        <f>VLOOKUP($C380, Table3[#All], 48, 0)</f>
        <v>0</v>
      </c>
      <c r="CG380" s="9">
        <f>VLOOKUP($C380, Table3[#All], 49, 0)</f>
        <v>0</v>
      </c>
      <c r="CH380" s="9">
        <f>VLOOKUP($C380, Table3[#All], 50, 0)</f>
        <v>0</v>
      </c>
      <c r="CI380" s="12">
        <f t="shared" si="308"/>
        <v>1</v>
      </c>
      <c r="CJ380" s="13"/>
      <c r="CK380" s="9">
        <f>VLOOKUP($C380, Table3[#All], 51, 0)</f>
        <v>4.5499999999999999E-2</v>
      </c>
      <c r="CL380" s="9">
        <f>VLOOKUP($C380, Table3[#All], 52, 0)</f>
        <v>0.86360000000000003</v>
      </c>
      <c r="CM380" s="9">
        <f>VLOOKUP($C380, Table3[#All], 53, 0)</f>
        <v>9.0899999999999995E-2</v>
      </c>
      <c r="CN380" s="9">
        <f>VLOOKUP($C380, Table3[#All], 54, 0)</f>
        <v>0</v>
      </c>
      <c r="CO380" s="9"/>
      <c r="CP380" s="10">
        <f t="shared" si="309"/>
        <v>2</v>
      </c>
      <c r="CQ380" s="11"/>
      <c r="CR380" s="9">
        <f>VLOOKUP($C380, Table3[#All], 55, 0)</f>
        <v>0.59089999999999998</v>
      </c>
      <c r="CS380" s="9">
        <f>VLOOKUP($C380, Table3[#All], 56, 0)</f>
        <v>0.25</v>
      </c>
      <c r="CT380" s="9">
        <f>VLOOKUP($C380, Table3[#All], 57, 0)</f>
        <v>0.11359999999999999</v>
      </c>
      <c r="CU380" s="9">
        <f>VLOOKUP($C380, Table3[#All], 58, 0)</f>
        <v>2.2700000000000001E-2</v>
      </c>
      <c r="CV380" s="9">
        <f>VLOOKUP($C380, Table3[#All], 59, 0)</f>
        <v>2.2700000000000001E-2</v>
      </c>
      <c r="CW380" s="14">
        <f t="shared" si="310"/>
        <v>2</v>
      </c>
      <c r="CX380" s="81"/>
      <c r="CY380" s="9">
        <f>VLOOKUP($C380, Table3[#All], 60, 0)</f>
        <v>0.34090000000000004</v>
      </c>
      <c r="CZ380" s="9">
        <f>VLOOKUP($C380, Table3[#All], 61, 0)</f>
        <v>0.20449999999999999</v>
      </c>
      <c r="DA380" s="9">
        <f>VLOOKUP($C380, Table3[#All], 62, 0)</f>
        <v>0.36359999999999998</v>
      </c>
      <c r="DB380" s="9">
        <f>VLOOKUP($C380, Table3[#All], 63, 0)</f>
        <v>9.0899999999999995E-2</v>
      </c>
      <c r="DC380" s="9">
        <f>VLOOKUP($C380, Table3[#All], 64, 0)</f>
        <v>0</v>
      </c>
      <c r="DD380" s="10">
        <f t="shared" si="311"/>
        <v>3</v>
      </c>
      <c r="DE380" s="11"/>
      <c r="DF380" s="9">
        <f>VLOOKUP($C380, Table3[#All], 65, 0)</f>
        <v>0.52270000000000005</v>
      </c>
      <c r="DG380" s="9"/>
      <c r="DH380" s="9">
        <f>VLOOKUP($C380, Table3[#All], 66, 0)</f>
        <v>0.29549999999999998</v>
      </c>
      <c r="DI380" s="9"/>
      <c r="DJ380" s="9">
        <f>VLOOKUP($C380, Table3[#All], 67, 0)</f>
        <v>0.18179999999999999</v>
      </c>
      <c r="DK380" s="14">
        <f t="shared" si="312"/>
        <v>3</v>
      </c>
      <c r="DL380" s="11"/>
      <c r="DM380" s="9">
        <f>VLOOKUP($C380, Table3[#All], 68, 0)</f>
        <v>0.95450000000000002</v>
      </c>
      <c r="DN380" s="9"/>
      <c r="DO380" s="9">
        <f>VLOOKUP($C380, Table3[#All], 69, 0)</f>
        <v>4.5499999999999999E-2</v>
      </c>
      <c r="DP380" s="9">
        <f>VLOOKUP($C380, Table3[#All], 70, 0)</f>
        <v>0</v>
      </c>
      <c r="DQ380" s="9"/>
      <c r="DR380" s="14">
        <f t="shared" si="313"/>
        <v>1</v>
      </c>
      <c r="DS380" s="11"/>
      <c r="DT380" s="9">
        <f>VLOOKUP($C380, Table3[#All], 71, 0)</f>
        <v>0.72730000000000006</v>
      </c>
      <c r="DU380" s="9">
        <f>VLOOKUP($C380, Table3[#All], 72, 0)</f>
        <v>2.2700000000000001E-2</v>
      </c>
      <c r="DV380" s="9">
        <f>VLOOKUP($C380, Table3[#All], 73, 0)</f>
        <v>4.5499999999999999E-2</v>
      </c>
      <c r="DW380" s="9">
        <f>VLOOKUP($C380, Table3[#All], 74, 0)</f>
        <v>0.18179999999999999</v>
      </c>
      <c r="DX380" s="9">
        <f>VLOOKUP($C380, Table3[#All], 75, 0)</f>
        <v>2.2700000000000001E-2</v>
      </c>
      <c r="DY380" s="12">
        <f t="shared" si="338"/>
        <v>3</v>
      </c>
      <c r="DZ380" s="11"/>
      <c r="EA380" s="9">
        <f>VLOOKUP($C380, Table3[#All], 76, 0)</f>
        <v>1</v>
      </c>
      <c r="EB380" s="9">
        <f>VLOOKUP($C380, Table3[#All], 77, 0)</f>
        <v>0</v>
      </c>
      <c r="EC380" s="9">
        <f>VLOOKUP($C380, Table3[#All], 78, 0)</f>
        <v>0</v>
      </c>
      <c r="ED380" s="9">
        <f>VLOOKUP($C380, Table3[#All], 79, 0)</f>
        <v>0</v>
      </c>
      <c r="EE380" s="9">
        <f>VLOOKUP($C380, Table3[#All], 80, 0)</f>
        <v>0</v>
      </c>
      <c r="EF380" s="10">
        <f t="shared" si="314"/>
        <v>1</v>
      </c>
      <c r="EG380" s="9"/>
      <c r="EH380" s="9">
        <f>VLOOKUP($C380, Table3[#All], 81, 0)</f>
        <v>1</v>
      </c>
      <c r="EI380" s="9">
        <f>VLOOKUP($C380, Table3[#All], 82, 0)</f>
        <v>0</v>
      </c>
      <c r="EJ380" s="9">
        <f>VLOOKUP($C380, Table3[#All], 83, 0)</f>
        <v>0</v>
      </c>
      <c r="EK380" s="9">
        <f>VLOOKUP($C380, Table3[#All], 84, 0)</f>
        <v>0</v>
      </c>
      <c r="EL380" s="9">
        <f>VLOOKUP($C380, Table3[#All], 85, 0)</f>
        <v>0</v>
      </c>
      <c r="EM380" s="14">
        <f t="shared" si="315"/>
        <v>1</v>
      </c>
      <c r="EN380" s="11"/>
      <c r="EO380" s="9">
        <f>VLOOKUP($C380, Table3[#All], 86, 0)</f>
        <v>0.97730000000000006</v>
      </c>
      <c r="EP380" s="9"/>
      <c r="EQ380" s="9">
        <f>VLOOKUP($C380, Table3[#All], 87, 0)</f>
        <v>2.2700000000000001E-2</v>
      </c>
      <c r="ER380" s="9"/>
      <c r="ES380" s="9"/>
      <c r="ET380" s="14">
        <f t="shared" si="316"/>
        <v>1</v>
      </c>
      <c r="EU380" s="11"/>
      <c r="EV380" s="9">
        <f>VLOOKUP($C380, Table3[#All], 88, 0)</f>
        <v>1</v>
      </c>
      <c r="EW380" s="9">
        <f>VLOOKUP($C380, Table3[#All], 89, 0)</f>
        <v>0</v>
      </c>
      <c r="EX380" s="9">
        <f>VLOOKUP($C380, Table3[#All], 90, 0)</f>
        <v>0</v>
      </c>
      <c r="EY380" s="9">
        <f>VLOOKUP($C380, Table3[#All], 91, 0)</f>
        <v>0</v>
      </c>
      <c r="EZ380" s="9">
        <f>VLOOKUP($C380, Table3[#All], 92, 0)</f>
        <v>0</v>
      </c>
      <c r="FA380" s="12">
        <f t="shared" si="317"/>
        <v>1</v>
      </c>
      <c r="FB380" s="11"/>
      <c r="FC380" s="9">
        <f>VLOOKUP($C380, Table3[#All], 93, 0)</f>
        <v>0</v>
      </c>
      <c r="FD380" s="9">
        <f>VLOOKUP($C380, Table3[#All], 94, 0)</f>
        <v>2.2700000000000001E-2</v>
      </c>
      <c r="FE380" s="9">
        <f>VLOOKUP($C380, Table3[#All], 95, 0)</f>
        <v>0.95450000000000002</v>
      </c>
      <c r="FF380" s="9">
        <f>VLOOKUP($C380, Table3[#All], 96, 0)</f>
        <v>2.2700000000000001E-2</v>
      </c>
      <c r="FG380" s="9"/>
      <c r="FH380" s="10">
        <f t="shared" si="318"/>
        <v>3</v>
      </c>
      <c r="FI380" s="11"/>
      <c r="FJ380" s="9">
        <f>VLOOKUP($C380, Table3[#All], 97, 0)</f>
        <v>0</v>
      </c>
      <c r="FK380" s="9">
        <f>VLOOKUP($C380, Table3[#All], 98, 0)</f>
        <v>0</v>
      </c>
      <c r="FL380" s="9">
        <f>VLOOKUP($C380, Table3[#All], 99, 0)</f>
        <v>0</v>
      </c>
      <c r="FM380" s="9">
        <f>VLOOKUP($C380, Table3[#All], 100, 0)</f>
        <v>0</v>
      </c>
      <c r="FN380" s="9">
        <f>VLOOKUP($C380, Table3[#All], 101, 0)</f>
        <v>1</v>
      </c>
      <c r="FO380" s="14">
        <f t="shared" si="319"/>
        <v>5</v>
      </c>
      <c r="FP380" s="11"/>
      <c r="FQ380" s="9">
        <f>VLOOKUP($C380, Table3[#All], 102, 0)</f>
        <v>0.81819999999999993</v>
      </c>
      <c r="FR380" s="9">
        <f>VLOOKUP($C380, Table3[#All], 103, 0)</f>
        <v>0.18179999999999999</v>
      </c>
      <c r="FS380" s="9">
        <f>VLOOKUP($C380, Table3[#All], 104, 0)</f>
        <v>0</v>
      </c>
      <c r="FT380" s="9">
        <f>VLOOKUP($C380, Table3[#All], 105, 0)</f>
        <v>0</v>
      </c>
      <c r="FU380" s="9">
        <v>0</v>
      </c>
      <c r="FV380" s="10">
        <f t="shared" si="320"/>
        <v>1</v>
      </c>
      <c r="FW380" s="11"/>
      <c r="FX380" s="9">
        <f>VLOOKUP($C380, Table3[#All], 106, 0)</f>
        <v>0.15909999999999999</v>
      </c>
      <c r="FY380" s="9"/>
      <c r="FZ380" s="9">
        <f>VLOOKUP($C380, Table3[#All], 107, 0)</f>
        <v>0.34090000000000004</v>
      </c>
      <c r="GA380" s="9">
        <f>VLOOKUP($C380, Table3[#All], 108, 0)</f>
        <v>0.5</v>
      </c>
      <c r="GB380" s="9"/>
      <c r="GC380" s="10">
        <f t="shared" si="337"/>
        <v>4</v>
      </c>
      <c r="GD380" s="81"/>
      <c r="GE380" s="9">
        <f>VLOOKUP($C380, Table3[#All], 109, 0)</f>
        <v>0</v>
      </c>
      <c r="GF380" s="9">
        <f>VLOOKUP($C380, Table3[#All], 110, 0)</f>
        <v>0.20929999999999999</v>
      </c>
      <c r="GG380" s="9">
        <f>VLOOKUP($C380, Table3[#All], 111, 0)</f>
        <v>0.79069999999999996</v>
      </c>
      <c r="GH380" s="9"/>
      <c r="GI380" s="9">
        <f>VLOOKUP($C380, Table3[#All], 112, 0)</f>
        <v>0</v>
      </c>
      <c r="GJ380" s="12">
        <f t="shared" si="321"/>
        <v>3</v>
      </c>
      <c r="GK380" s="11"/>
      <c r="GL380" s="9">
        <f>VLOOKUP($C380, Table3[#All], 113, 0)</f>
        <v>0</v>
      </c>
      <c r="GM380" s="9">
        <f>VLOOKUP($C380, Table3[#All], 114, 0)</f>
        <v>0.20449999999999999</v>
      </c>
      <c r="GN380" s="9">
        <f>VLOOKUP($C380, Table3[#All], 115, 0)</f>
        <v>0.2727</v>
      </c>
      <c r="GO380" s="9">
        <f>VLOOKUP($C380, Table3[#All], 116, 0)</f>
        <v>0.52270000000000005</v>
      </c>
      <c r="GP380" s="9"/>
      <c r="GQ380" s="10">
        <f t="shared" si="322"/>
        <v>4</v>
      </c>
      <c r="GR380" s="11"/>
      <c r="GS380" s="9">
        <f>VLOOKUP($C380, Table2[#All], 3, 0)</f>
        <v>0</v>
      </c>
      <c r="GT380" s="9">
        <f>VLOOKUP($C380, Table2[#All], 4, 0)</f>
        <v>0</v>
      </c>
      <c r="GU380" s="9">
        <f>VLOOKUP($C380, Table2[#All], 5, 0)</f>
        <v>1</v>
      </c>
      <c r="GV380" s="9">
        <f>VLOOKUP($C380, Table2[#All], 6, 0)</f>
        <v>0</v>
      </c>
      <c r="GW380" s="9">
        <f>VLOOKUP($C380, Table2[#All], 7, 0)</f>
        <v>0</v>
      </c>
      <c r="GX380" s="10">
        <f t="shared" si="323"/>
        <v>3</v>
      </c>
      <c r="GY380" s="11"/>
      <c r="GZ380" s="9">
        <v>0</v>
      </c>
      <c r="HA380" s="9">
        <v>0</v>
      </c>
      <c r="HB380" s="9">
        <v>1</v>
      </c>
      <c r="HC380" s="9">
        <v>0</v>
      </c>
      <c r="HD380" s="9"/>
      <c r="HE380" s="10">
        <f t="shared" si="324"/>
        <v>3</v>
      </c>
      <c r="HF380" s="11"/>
      <c r="HG380" s="9">
        <f>VLOOKUP($C380, Table5[#All], 2, 0)</f>
        <v>0</v>
      </c>
      <c r="HH380" s="9">
        <f>VLOOKUP($C380, Table5[#All], 3, 0)</f>
        <v>0</v>
      </c>
      <c r="HI380" s="9">
        <f>VLOOKUP($C380, Table5[#All], 4, 0)</f>
        <v>0</v>
      </c>
      <c r="HJ380" s="9">
        <f>VLOOKUP($C380, Table5[#All], 5, 0)</f>
        <v>0</v>
      </c>
      <c r="HK380" s="9">
        <f>VLOOKUP($C380, Table5[#All], 6, 0)</f>
        <v>1</v>
      </c>
      <c r="HL380" s="10">
        <f t="shared" si="325"/>
        <v>5</v>
      </c>
      <c r="HM380" s="11"/>
      <c r="HN380" s="9">
        <f>VLOOKUP($C380, Table5[#All], 7, 0)</f>
        <v>0</v>
      </c>
      <c r="HO380" s="9">
        <f>VLOOKUP($C380, Table5[#All], 8, 0)</f>
        <v>0</v>
      </c>
      <c r="HP380" s="9">
        <f>VLOOKUP($C380, Table5[#All], 9, 0)</f>
        <v>1</v>
      </c>
      <c r="HQ380" s="9">
        <f>VLOOKUP($C380, Table5[#All], 10, 0)</f>
        <v>0</v>
      </c>
      <c r="HR380" s="9">
        <f>VLOOKUP($C380, Table5[#All], 11, 0)</f>
        <v>0</v>
      </c>
      <c r="HS380" s="10">
        <f t="shared" si="326"/>
        <v>3</v>
      </c>
      <c r="HT380" s="11"/>
      <c r="HU380" s="9">
        <f>VLOOKUP($C380, Table5[#All], 12, 0)</f>
        <v>1</v>
      </c>
      <c r="HV380" s="9">
        <f>VLOOKUP($C380, Table5[#All], 13, 0)</f>
        <v>0</v>
      </c>
      <c r="HW380" s="9">
        <f>VLOOKUP($C380, Table5[#All], 14, 0)</f>
        <v>0</v>
      </c>
      <c r="HX380" s="9">
        <f>VLOOKUP($C380, Table5[#All], 15, 0)</f>
        <v>0</v>
      </c>
      <c r="HY380" s="9">
        <f>VLOOKUP($C380, Table5[#All], 16, 0)</f>
        <v>0</v>
      </c>
      <c r="HZ380" s="10">
        <f t="shared" si="327"/>
        <v>1</v>
      </c>
      <c r="IA380" s="11"/>
      <c r="IB380" s="9">
        <f>VLOOKUP($C380, Table5[#All], 17, 0)</f>
        <v>1</v>
      </c>
      <c r="IC380" s="9">
        <f>VLOOKUP($C380, Table5[#All], 18, 0)</f>
        <v>0</v>
      </c>
      <c r="ID380" s="9">
        <f>VLOOKUP($C380, Table5[#All], 19, 0)</f>
        <v>0</v>
      </c>
      <c r="IE380" s="9">
        <f>VLOOKUP($C380, Table5[#All], 20, 0)</f>
        <v>0</v>
      </c>
      <c r="IF380" s="9">
        <f>VLOOKUP($C380, Table5[#All], 21, 0)</f>
        <v>0</v>
      </c>
      <c r="IG380" s="10">
        <f t="shared" si="328"/>
        <v>1</v>
      </c>
      <c r="IH380" s="11"/>
      <c r="II380" s="9">
        <f>VLOOKUP($C380, Table5[#All], 22, 0)</f>
        <v>1</v>
      </c>
      <c r="IJ380" s="9">
        <f>VLOOKUP($C380, Table5[#All], 23, 0)</f>
        <v>0</v>
      </c>
      <c r="IK380" s="9">
        <f>VLOOKUP($C380, Table5[#All], 24, 0)</f>
        <v>0</v>
      </c>
      <c r="IL380" s="9">
        <f>VLOOKUP($C380, Table5[#All], 25, 0)</f>
        <v>0</v>
      </c>
      <c r="IM380" s="9">
        <f>VLOOKUP($C380, Table5[#All], 26, 0)</f>
        <v>0</v>
      </c>
      <c r="IN380" s="10">
        <f t="shared" si="329"/>
        <v>1</v>
      </c>
      <c r="IO380" s="11"/>
      <c r="IP380" s="9">
        <v>1</v>
      </c>
      <c r="IQ380" s="9">
        <v>0</v>
      </c>
      <c r="IR380" s="9">
        <v>0</v>
      </c>
      <c r="IS380" s="9">
        <v>0</v>
      </c>
      <c r="IT380" s="9">
        <v>0</v>
      </c>
      <c r="IU380" s="10">
        <f t="shared" si="330"/>
        <v>1</v>
      </c>
      <c r="IV380" s="82"/>
    </row>
    <row r="381" spans="1:256" ht="16.3" thickTop="1" thickBot="1" x14ac:dyDescent="0.35">
      <c r="A381" s="16" t="s">
        <v>902</v>
      </c>
      <c r="B381" s="16" t="s">
        <v>914</v>
      </c>
      <c r="C381" s="16" t="s">
        <v>915</v>
      </c>
      <c r="D381" s="11"/>
      <c r="E381" s="9">
        <f>VLOOKUP($C381, Table3[#All], 2, 0)</f>
        <v>0.26669999999999999</v>
      </c>
      <c r="F381" s="9"/>
      <c r="G381" s="9">
        <f>VLOOKUP($C381, Table3[#All], 3, 0)</f>
        <v>0.55559999999999998</v>
      </c>
      <c r="H381" s="9">
        <f>VLOOKUP($C381, Table3[#All], 4, 0)</f>
        <v>0.17780000000000001</v>
      </c>
      <c r="I381" s="9">
        <f>VLOOKUP($C381, Table3[#All], 5, 0)</f>
        <v>0</v>
      </c>
      <c r="J381" s="10">
        <f t="shared" si="331"/>
        <v>3</v>
      </c>
      <c r="K381" s="11"/>
      <c r="L381" s="9">
        <f>VLOOKUP($C381, Table3[#All], 6, 0)</f>
        <v>0</v>
      </c>
      <c r="M381" s="9"/>
      <c r="N381" s="9">
        <f>VLOOKUP($C381, Table3[#All], 7, 0)</f>
        <v>0</v>
      </c>
      <c r="O381" s="9">
        <f>VLOOKUP($C381, Table3[#All], 8, 0)</f>
        <v>0</v>
      </c>
      <c r="P381" s="9">
        <f>VLOOKUP($C381, Table3[#All], 9, 0)</f>
        <v>1</v>
      </c>
      <c r="Q381" s="10">
        <f t="shared" si="332"/>
        <v>5</v>
      </c>
      <c r="R381" s="11"/>
      <c r="S381" s="9">
        <f>VLOOKUP($C381, Table3[#All], 10, 0)</f>
        <v>0</v>
      </c>
      <c r="T381" s="9">
        <f>VLOOKUP($C381, Table3[#All], 11, 0)</f>
        <v>0.22219999999999998</v>
      </c>
      <c r="U381" s="9">
        <f>VLOOKUP($C381, Table3[#All], 12, 0)</f>
        <v>0.62219999999999998</v>
      </c>
      <c r="V381" s="9">
        <f>VLOOKUP($C381, Table3[#All], 13, 0)</f>
        <v>0.15560000000000002</v>
      </c>
      <c r="W381" s="9">
        <f>VLOOKUP($C381, Table3[#All], 14, 0)</f>
        <v>0</v>
      </c>
      <c r="X381" s="10">
        <f t="shared" si="333"/>
        <v>3</v>
      </c>
      <c r="Y381" s="11"/>
      <c r="Z381" s="9">
        <f>VLOOKUP($C381, Table3[#All], 15, 0)</f>
        <v>8.8900000000000007E-2</v>
      </c>
      <c r="AA381" s="9">
        <f>VLOOKUP($C381, Table3[#All], 16, 0)</f>
        <v>0.84439999999999993</v>
      </c>
      <c r="AB381" s="9">
        <f>VLOOKUP($C381, Table3[#All], 17, 0)</f>
        <v>4.4400000000000002E-2</v>
      </c>
      <c r="AC381" s="9">
        <f>VLOOKUP($C381, Table3[#All], 18, 0)</f>
        <v>2.2200000000000001E-2</v>
      </c>
      <c r="AD381" s="9">
        <f>VLOOKUP($C381, Table3[#All], 19, 0)</f>
        <v>0</v>
      </c>
      <c r="AE381" s="10">
        <f t="shared" si="303"/>
        <v>2</v>
      </c>
      <c r="AF381" s="11"/>
      <c r="AG381" s="9">
        <f>VLOOKUP($C381, Table3[#All], 20, 0)</f>
        <v>6.6699999999999995E-2</v>
      </c>
      <c r="AH381" s="9">
        <f>VLOOKUP($C381, Table3[#All], 21, 0)</f>
        <v>4.4400000000000002E-2</v>
      </c>
      <c r="AI381" s="9">
        <f>VLOOKUP($C381, Table3[#All], 22, 0)</f>
        <v>0.88890000000000002</v>
      </c>
      <c r="AJ381" s="9"/>
      <c r="AK381" s="9"/>
      <c r="AL381" s="10">
        <f t="shared" si="304"/>
        <v>3</v>
      </c>
      <c r="AM381" s="11"/>
      <c r="AN381" s="9">
        <f>VLOOKUP($C381, Table3[#All], 23, 0)</f>
        <v>1</v>
      </c>
      <c r="AO381" s="9">
        <f>VLOOKUP($C381, Table3[#All], 24, 0)</f>
        <v>0</v>
      </c>
      <c r="AP381" s="9">
        <f>VLOOKUP($C381, Table3[#All], 25, 0)</f>
        <v>0</v>
      </c>
      <c r="AQ381" s="9">
        <f>VLOOKUP($C381, Table3[#All], 26, 0)</f>
        <v>0</v>
      </c>
      <c r="AR381" s="9"/>
      <c r="AS381" s="12">
        <f t="shared" si="305"/>
        <v>1</v>
      </c>
      <c r="AT381" s="11"/>
      <c r="AU381" s="9">
        <f>VLOOKUP($C381, Table3[#All], 27, 0)</f>
        <v>0.82220000000000004</v>
      </c>
      <c r="AV381" s="9">
        <f>VLOOKUP($C381, Table3[#All], 28, 0)</f>
        <v>4.4400000000000002E-2</v>
      </c>
      <c r="AW381" s="9">
        <f>VLOOKUP($C381, Table3[#All], 29, 0)</f>
        <v>0.1333</v>
      </c>
      <c r="AX381" s="9"/>
      <c r="AY381" s="9"/>
      <c r="AZ381" s="10">
        <f t="shared" si="334"/>
        <v>1</v>
      </c>
      <c r="BA381" s="11"/>
      <c r="BB381" s="9">
        <f>VLOOKUP($C381, Table3[#All], 30, 0)</f>
        <v>0.24440000000000001</v>
      </c>
      <c r="BC381" s="9">
        <f>VLOOKUP($C381, Table3[#All], 31, 0)</f>
        <v>0.62219999999999998</v>
      </c>
      <c r="BD381" s="9">
        <f>VLOOKUP($C381, Table3[#All], 32, 0)</f>
        <v>0.1333</v>
      </c>
      <c r="BE381" s="9">
        <f>VLOOKUP($C381, Table3[#All], 33, 0)</f>
        <v>0</v>
      </c>
      <c r="BF381" s="9"/>
      <c r="BG381" s="10">
        <f t="shared" si="335"/>
        <v>2</v>
      </c>
      <c r="BH381" s="81"/>
      <c r="BI381" s="9">
        <f>VLOOKUP($C381, Table3[#All], 34, 0)</f>
        <v>0</v>
      </c>
      <c r="BJ381" s="9">
        <f>VLOOKUP($C381, Table3[#All], 35, 0)</f>
        <v>0</v>
      </c>
      <c r="BK381" s="9">
        <f>VLOOKUP($C381, Table3[#All], 36, 0)</f>
        <v>0</v>
      </c>
      <c r="BL381" s="9">
        <f>VLOOKUP($C381, Table3[#All], 37, 0)</f>
        <v>0</v>
      </c>
      <c r="BM381" s="9">
        <f>VLOOKUP($C381, Table3[#All], 38, 0)</f>
        <v>0</v>
      </c>
      <c r="BN381" s="10" t="str">
        <f t="shared" si="336"/>
        <v>N/A</v>
      </c>
      <c r="BO381" s="11"/>
      <c r="BP381" s="9">
        <f>VLOOKUP($C381, Table3[#All], 39, 0)</f>
        <v>0.31109999999999999</v>
      </c>
      <c r="BQ381" s="9">
        <f>VLOOKUP($C381, Table3[#All], 40, 0)</f>
        <v>0.28889999999999999</v>
      </c>
      <c r="BR381" s="9">
        <f>VLOOKUP($C381, Table3[#All], 41, 0)</f>
        <v>0.35560000000000003</v>
      </c>
      <c r="BS381" s="9">
        <f>VLOOKUP($C381, Table3[#All], 42, 0)</f>
        <v>4.4400000000000002E-2</v>
      </c>
      <c r="BT381" s="9"/>
      <c r="BU381" s="10">
        <f t="shared" si="306"/>
        <v>3</v>
      </c>
      <c r="BV381" s="11"/>
      <c r="BW381" s="9">
        <f>VLOOKUP($C381, Table3[#All], 43, 0)</f>
        <v>0.91110000000000002</v>
      </c>
      <c r="BX381" s="9">
        <f>VLOOKUP($C381, Table3[#All], 44, 0)</f>
        <v>8.8900000000000007E-2</v>
      </c>
      <c r="BY381" s="9">
        <f>VLOOKUP($C381, Table3[#All], 45, 0)</f>
        <v>0</v>
      </c>
      <c r="BZ381" s="9"/>
      <c r="CA381" s="9"/>
      <c r="CB381" s="10">
        <f t="shared" si="307"/>
        <v>1</v>
      </c>
      <c r="CC381" s="81"/>
      <c r="CD381" s="9">
        <f>VLOOKUP($C381, Table3[#All], 46, 0)</f>
        <v>1</v>
      </c>
      <c r="CE381" s="9">
        <f>VLOOKUP($C381, Table3[#All], 47, 0)</f>
        <v>0</v>
      </c>
      <c r="CF381" s="9">
        <f>VLOOKUP($C381, Table3[#All], 48, 0)</f>
        <v>0</v>
      </c>
      <c r="CG381" s="9">
        <f>VLOOKUP($C381, Table3[#All], 49, 0)</f>
        <v>0</v>
      </c>
      <c r="CH381" s="9">
        <f>VLOOKUP($C381, Table3[#All], 50, 0)</f>
        <v>0</v>
      </c>
      <c r="CI381" s="12">
        <f t="shared" si="308"/>
        <v>1</v>
      </c>
      <c r="CJ381" s="13"/>
      <c r="CK381" s="9">
        <f>VLOOKUP($C381, Table3[#All], 51, 0)</f>
        <v>0.24440000000000001</v>
      </c>
      <c r="CL381" s="9">
        <f>VLOOKUP($C381, Table3[#All], 52, 0)</f>
        <v>0.73329999999999995</v>
      </c>
      <c r="CM381" s="9">
        <f>VLOOKUP($C381, Table3[#All], 53, 0)</f>
        <v>2.2200000000000001E-2</v>
      </c>
      <c r="CN381" s="9">
        <f>VLOOKUP($C381, Table3[#All], 54, 0)</f>
        <v>0</v>
      </c>
      <c r="CO381" s="9"/>
      <c r="CP381" s="10">
        <f t="shared" si="309"/>
        <v>2</v>
      </c>
      <c r="CQ381" s="11"/>
      <c r="CR381" s="9">
        <f>VLOOKUP($C381, Table3[#All], 55, 0)</f>
        <v>0.73329999999999995</v>
      </c>
      <c r="CS381" s="9">
        <f>VLOOKUP($C381, Table3[#All], 56, 0)</f>
        <v>0.1333</v>
      </c>
      <c r="CT381" s="9">
        <f>VLOOKUP($C381, Table3[#All], 57, 0)</f>
        <v>0.11109999999999999</v>
      </c>
      <c r="CU381" s="9">
        <f>VLOOKUP($C381, Table3[#All], 58, 0)</f>
        <v>2.2200000000000001E-2</v>
      </c>
      <c r="CV381" s="9">
        <f>VLOOKUP($C381, Table3[#All], 59, 0)</f>
        <v>0</v>
      </c>
      <c r="CW381" s="14">
        <f t="shared" si="310"/>
        <v>2</v>
      </c>
      <c r="CX381" s="81"/>
      <c r="CY381" s="9">
        <f>VLOOKUP($C381, Table3[#All], 60, 0)</f>
        <v>0.31109999999999999</v>
      </c>
      <c r="CZ381" s="9">
        <f>VLOOKUP($C381, Table3[#All], 61, 0)</f>
        <v>0.68889999999999996</v>
      </c>
      <c r="DA381" s="9">
        <f>VLOOKUP($C381, Table3[#All], 62, 0)</f>
        <v>0</v>
      </c>
      <c r="DB381" s="9">
        <f>VLOOKUP($C381, Table3[#All], 63, 0)</f>
        <v>0</v>
      </c>
      <c r="DC381" s="9">
        <f>VLOOKUP($C381, Table3[#All], 64, 0)</f>
        <v>0</v>
      </c>
      <c r="DD381" s="10">
        <f t="shared" si="311"/>
        <v>2</v>
      </c>
      <c r="DE381" s="11"/>
      <c r="DF381" s="9">
        <f>VLOOKUP($C381, Table3[#All], 65, 0)</f>
        <v>0.22219999999999998</v>
      </c>
      <c r="DG381" s="9"/>
      <c r="DH381" s="9">
        <f>VLOOKUP($C381, Table3[#All], 66, 0)</f>
        <v>0.73329999999999995</v>
      </c>
      <c r="DI381" s="9"/>
      <c r="DJ381" s="9">
        <f>VLOOKUP($C381, Table3[#All], 67, 0)</f>
        <v>4.4400000000000002E-2</v>
      </c>
      <c r="DK381" s="14">
        <f t="shared" si="312"/>
        <v>3</v>
      </c>
      <c r="DL381" s="11"/>
      <c r="DM381" s="9">
        <f>VLOOKUP($C381, Table3[#All], 68, 0)</f>
        <v>1</v>
      </c>
      <c r="DN381" s="9"/>
      <c r="DO381" s="9">
        <f>VLOOKUP($C381, Table3[#All], 69, 0)</f>
        <v>0</v>
      </c>
      <c r="DP381" s="9">
        <f>VLOOKUP($C381, Table3[#All], 70, 0)</f>
        <v>0</v>
      </c>
      <c r="DQ381" s="9"/>
      <c r="DR381" s="14">
        <f t="shared" si="313"/>
        <v>1</v>
      </c>
      <c r="DS381" s="11"/>
      <c r="DT381" s="9">
        <f>VLOOKUP($C381, Table3[#All], 71, 0)</f>
        <v>0.9556</v>
      </c>
      <c r="DU381" s="9">
        <f>VLOOKUP($C381, Table3[#All], 72, 0)</f>
        <v>0</v>
      </c>
      <c r="DV381" s="9">
        <f>VLOOKUP($C381, Table3[#All], 73, 0)</f>
        <v>0</v>
      </c>
      <c r="DW381" s="9">
        <f>VLOOKUP($C381, Table3[#All], 74, 0)</f>
        <v>4.4400000000000002E-2</v>
      </c>
      <c r="DX381" s="9">
        <f>VLOOKUP($C381, Table3[#All], 75, 0)</f>
        <v>0</v>
      </c>
      <c r="DY381" s="12">
        <f t="shared" si="338"/>
        <v>1</v>
      </c>
      <c r="DZ381" s="11"/>
      <c r="EA381" s="9">
        <f>VLOOKUP($C381, Table3[#All], 76, 0)</f>
        <v>1</v>
      </c>
      <c r="EB381" s="9">
        <f>VLOOKUP($C381, Table3[#All], 77, 0)</f>
        <v>0</v>
      </c>
      <c r="EC381" s="9">
        <f>VLOOKUP($C381, Table3[#All], 78, 0)</f>
        <v>0</v>
      </c>
      <c r="ED381" s="9">
        <f>VLOOKUP($C381, Table3[#All], 79, 0)</f>
        <v>0</v>
      </c>
      <c r="EE381" s="9">
        <f>VLOOKUP($C381, Table3[#All], 80, 0)</f>
        <v>0</v>
      </c>
      <c r="EF381" s="10">
        <f t="shared" si="314"/>
        <v>1</v>
      </c>
      <c r="EG381" s="9"/>
      <c r="EH381" s="9">
        <f>VLOOKUP($C381, Table3[#All], 81, 0)</f>
        <v>1</v>
      </c>
      <c r="EI381" s="9">
        <f>VLOOKUP($C381, Table3[#All], 82, 0)</f>
        <v>0</v>
      </c>
      <c r="EJ381" s="9">
        <f>VLOOKUP($C381, Table3[#All], 83, 0)</f>
        <v>0</v>
      </c>
      <c r="EK381" s="9">
        <f>VLOOKUP($C381, Table3[#All], 84, 0)</f>
        <v>0</v>
      </c>
      <c r="EL381" s="9">
        <f>VLOOKUP($C381, Table3[#All], 85, 0)</f>
        <v>0</v>
      </c>
      <c r="EM381" s="14">
        <f t="shared" si="315"/>
        <v>1</v>
      </c>
      <c r="EN381" s="11"/>
      <c r="EO381" s="9">
        <f>VLOOKUP($C381, Table3[#All], 86, 0)</f>
        <v>0.11109999999999999</v>
      </c>
      <c r="EP381" s="9"/>
      <c r="EQ381" s="9">
        <f>VLOOKUP($C381, Table3[#All], 87, 0)</f>
        <v>0.88890000000000002</v>
      </c>
      <c r="ER381" s="9"/>
      <c r="ES381" s="9"/>
      <c r="ET381" s="14">
        <f t="shared" si="316"/>
        <v>3</v>
      </c>
      <c r="EU381" s="11"/>
      <c r="EV381" s="9">
        <f>VLOOKUP($C381, Table3[#All], 88, 0)</f>
        <v>1</v>
      </c>
      <c r="EW381" s="9">
        <f>VLOOKUP($C381, Table3[#All], 89, 0)</f>
        <v>0</v>
      </c>
      <c r="EX381" s="9">
        <f>VLOOKUP($C381, Table3[#All], 90, 0)</f>
        <v>0</v>
      </c>
      <c r="EY381" s="9">
        <f>VLOOKUP($C381, Table3[#All], 91, 0)</f>
        <v>0</v>
      </c>
      <c r="EZ381" s="9">
        <f>VLOOKUP($C381, Table3[#All], 92, 0)</f>
        <v>0</v>
      </c>
      <c r="FA381" s="12">
        <f t="shared" si="317"/>
        <v>1</v>
      </c>
      <c r="FB381" s="11"/>
      <c r="FC381" s="9">
        <f>VLOOKUP($C381, Table3[#All], 93, 0)</f>
        <v>0</v>
      </c>
      <c r="FD381" s="9">
        <f>VLOOKUP($C381, Table3[#All], 94, 0)</f>
        <v>0.37780000000000002</v>
      </c>
      <c r="FE381" s="9">
        <f>VLOOKUP($C381, Table3[#All], 95, 0)</f>
        <v>0.6</v>
      </c>
      <c r="FF381" s="9">
        <f>VLOOKUP($C381, Table3[#All], 96, 0)</f>
        <v>2.2200000000000001E-2</v>
      </c>
      <c r="FG381" s="9"/>
      <c r="FH381" s="10">
        <f t="shared" si="318"/>
        <v>3</v>
      </c>
      <c r="FI381" s="11"/>
      <c r="FJ381" s="9">
        <f>VLOOKUP($C381, Table3[#All], 97, 0)</f>
        <v>0</v>
      </c>
      <c r="FK381" s="9">
        <f>VLOOKUP($C381, Table3[#All], 98, 0)</f>
        <v>0</v>
      </c>
      <c r="FL381" s="9">
        <f>VLOOKUP($C381, Table3[#All], 99, 0)</f>
        <v>0</v>
      </c>
      <c r="FM381" s="9">
        <f>VLOOKUP($C381, Table3[#All], 100, 0)</f>
        <v>0</v>
      </c>
      <c r="FN381" s="9">
        <f>VLOOKUP($C381, Table3[#All], 101, 0)</f>
        <v>1</v>
      </c>
      <c r="FO381" s="14">
        <f t="shared" si="319"/>
        <v>5</v>
      </c>
      <c r="FP381" s="11"/>
      <c r="FQ381" s="9">
        <f>VLOOKUP($C381, Table3[#All], 102, 0)</f>
        <v>0.9556</v>
      </c>
      <c r="FR381" s="9">
        <f>VLOOKUP($C381, Table3[#All], 103, 0)</f>
        <v>4.4400000000000002E-2</v>
      </c>
      <c r="FS381" s="9">
        <f>VLOOKUP($C381, Table3[#All], 104, 0)</f>
        <v>0</v>
      </c>
      <c r="FT381" s="9">
        <f>VLOOKUP($C381, Table3[#All], 105, 0)</f>
        <v>0</v>
      </c>
      <c r="FU381" s="9">
        <v>0</v>
      </c>
      <c r="FV381" s="10">
        <f t="shared" si="320"/>
        <v>1</v>
      </c>
      <c r="FW381" s="11"/>
      <c r="FX381" s="9">
        <f>VLOOKUP($C381, Table3[#All], 106, 0)</f>
        <v>0.4</v>
      </c>
      <c r="FY381" s="9"/>
      <c r="FZ381" s="9">
        <f>VLOOKUP($C381, Table3[#All], 107, 0)</f>
        <v>0.57779999999999998</v>
      </c>
      <c r="GA381" s="9">
        <f>VLOOKUP($C381, Table3[#All], 108, 0)</f>
        <v>2.2200000000000001E-2</v>
      </c>
      <c r="GB381" s="9"/>
      <c r="GC381" s="10">
        <f t="shared" si="337"/>
        <v>3</v>
      </c>
      <c r="GD381" s="81"/>
      <c r="GE381" s="9">
        <f>VLOOKUP($C381, Table3[#All], 109, 0)</f>
        <v>0</v>
      </c>
      <c r="GF381" s="9">
        <f>VLOOKUP($C381, Table3[#All], 110, 0)</f>
        <v>0.71430000000000005</v>
      </c>
      <c r="GG381" s="9">
        <f>VLOOKUP($C381, Table3[#All], 111, 0)</f>
        <v>0.28570000000000001</v>
      </c>
      <c r="GH381" s="9"/>
      <c r="GI381" s="9">
        <f>VLOOKUP($C381, Table3[#All], 112, 0)</f>
        <v>0</v>
      </c>
      <c r="GJ381" s="12">
        <f t="shared" si="321"/>
        <v>3</v>
      </c>
      <c r="GK381" s="11"/>
      <c r="GL381" s="9">
        <f>VLOOKUP($C381, Table3[#All], 113, 0)</f>
        <v>0</v>
      </c>
      <c r="GM381" s="9">
        <f>VLOOKUP($C381, Table3[#All], 114, 0)</f>
        <v>2.2200000000000001E-2</v>
      </c>
      <c r="GN381" s="9">
        <f>VLOOKUP($C381, Table3[#All], 115, 0)</f>
        <v>8.8900000000000007E-2</v>
      </c>
      <c r="GO381" s="9">
        <f>VLOOKUP($C381, Table3[#All], 116, 0)</f>
        <v>0.88890000000000002</v>
      </c>
      <c r="GP381" s="9"/>
      <c r="GQ381" s="10">
        <f t="shared" si="322"/>
        <v>4</v>
      </c>
      <c r="GR381" s="11"/>
      <c r="GS381" s="9">
        <f>VLOOKUP($C381, Table2[#All], 3, 0)</f>
        <v>0</v>
      </c>
      <c r="GT381" s="9">
        <f>VLOOKUP($C381, Table2[#All], 4, 0)</f>
        <v>0</v>
      </c>
      <c r="GU381" s="9">
        <f>VLOOKUP($C381, Table2[#All], 5, 0)</f>
        <v>1</v>
      </c>
      <c r="GV381" s="9">
        <f>VLOOKUP($C381, Table2[#All], 6, 0)</f>
        <v>0</v>
      </c>
      <c r="GW381" s="9">
        <f>VLOOKUP($C381, Table2[#All], 7, 0)</f>
        <v>0</v>
      </c>
      <c r="GX381" s="10">
        <f t="shared" si="323"/>
        <v>3</v>
      </c>
      <c r="GY381" s="11"/>
      <c r="GZ381" s="9">
        <v>0</v>
      </c>
      <c r="HA381" s="9">
        <v>0</v>
      </c>
      <c r="HB381" s="9">
        <v>1</v>
      </c>
      <c r="HC381" s="9">
        <v>0</v>
      </c>
      <c r="HD381" s="9"/>
      <c r="HE381" s="10">
        <f t="shared" si="324"/>
        <v>3</v>
      </c>
      <c r="HF381" s="11"/>
      <c r="HG381" s="9">
        <f>VLOOKUP($C381, Table5[#All], 2, 0)</f>
        <v>0</v>
      </c>
      <c r="HH381" s="9">
        <f>VLOOKUP($C381, Table5[#All], 3, 0)</f>
        <v>0</v>
      </c>
      <c r="HI381" s="9">
        <f>VLOOKUP($C381, Table5[#All], 4, 0)</f>
        <v>0</v>
      </c>
      <c r="HJ381" s="9">
        <f>VLOOKUP($C381, Table5[#All], 5, 0)</f>
        <v>1</v>
      </c>
      <c r="HK381" s="9">
        <f>VLOOKUP($C381, Table5[#All], 6, 0)</f>
        <v>0</v>
      </c>
      <c r="HL381" s="10">
        <f t="shared" si="325"/>
        <v>4</v>
      </c>
      <c r="HM381" s="11"/>
      <c r="HN381" s="9">
        <f>VLOOKUP($C381, Table5[#All], 7, 0)</f>
        <v>0</v>
      </c>
      <c r="HO381" s="9">
        <f>VLOOKUP($C381, Table5[#All], 8, 0)</f>
        <v>0</v>
      </c>
      <c r="HP381" s="9">
        <f>VLOOKUP($C381, Table5[#All], 9, 0)</f>
        <v>0</v>
      </c>
      <c r="HQ381" s="9">
        <f>VLOOKUP($C381, Table5[#All], 10, 0)</f>
        <v>1</v>
      </c>
      <c r="HR381" s="9">
        <f>VLOOKUP($C381, Table5[#All], 11, 0)</f>
        <v>0</v>
      </c>
      <c r="HS381" s="10">
        <f t="shared" si="326"/>
        <v>4</v>
      </c>
      <c r="HT381" s="11"/>
      <c r="HU381" s="9">
        <f>VLOOKUP($C381, Table5[#All], 12, 0)</f>
        <v>1</v>
      </c>
      <c r="HV381" s="9">
        <f>VLOOKUP($C381, Table5[#All], 13, 0)</f>
        <v>0</v>
      </c>
      <c r="HW381" s="9">
        <f>VLOOKUP($C381, Table5[#All], 14, 0)</f>
        <v>0</v>
      </c>
      <c r="HX381" s="9">
        <f>VLOOKUP($C381, Table5[#All], 15, 0)</f>
        <v>0</v>
      </c>
      <c r="HY381" s="9">
        <f>VLOOKUP($C381, Table5[#All], 16, 0)</f>
        <v>0</v>
      </c>
      <c r="HZ381" s="10">
        <f t="shared" si="327"/>
        <v>1</v>
      </c>
      <c r="IA381" s="11"/>
      <c r="IB381" s="9">
        <f>VLOOKUP($C381, Table5[#All], 17, 0)</f>
        <v>0</v>
      </c>
      <c r="IC381" s="9">
        <f>VLOOKUP($C381, Table5[#All], 18, 0)</f>
        <v>0</v>
      </c>
      <c r="ID381" s="9">
        <f>VLOOKUP($C381, Table5[#All], 19, 0)</f>
        <v>1</v>
      </c>
      <c r="IE381" s="9">
        <f>VLOOKUP($C381, Table5[#All], 20, 0)</f>
        <v>0</v>
      </c>
      <c r="IF381" s="9">
        <f>VLOOKUP($C381, Table5[#All], 21, 0)</f>
        <v>0</v>
      </c>
      <c r="IG381" s="10">
        <f t="shared" si="328"/>
        <v>3</v>
      </c>
      <c r="IH381" s="11"/>
      <c r="II381" s="9">
        <f>VLOOKUP($C381, Table5[#All], 22, 0)</f>
        <v>1</v>
      </c>
      <c r="IJ381" s="9">
        <f>VLOOKUP($C381, Table5[#All], 23, 0)</f>
        <v>0</v>
      </c>
      <c r="IK381" s="9">
        <f>VLOOKUP($C381, Table5[#All], 24, 0)</f>
        <v>0</v>
      </c>
      <c r="IL381" s="9">
        <f>VLOOKUP($C381, Table5[#All], 25, 0)</f>
        <v>0</v>
      </c>
      <c r="IM381" s="9">
        <f>VLOOKUP($C381, Table5[#All], 26, 0)</f>
        <v>0</v>
      </c>
      <c r="IN381" s="10">
        <f t="shared" si="329"/>
        <v>1</v>
      </c>
      <c r="IO381" s="11"/>
      <c r="IP381" s="9">
        <v>1</v>
      </c>
      <c r="IQ381" s="9">
        <v>0</v>
      </c>
      <c r="IR381" s="9">
        <v>0</v>
      </c>
      <c r="IS381" s="9">
        <v>0</v>
      </c>
      <c r="IT381" s="9">
        <v>0</v>
      </c>
      <c r="IU381" s="10">
        <f t="shared" si="330"/>
        <v>1</v>
      </c>
      <c r="IV381" s="82"/>
    </row>
    <row r="382" spans="1:256" ht="16.3" thickTop="1" thickBot="1" x14ac:dyDescent="0.35">
      <c r="A382" s="16" t="s">
        <v>902</v>
      </c>
      <c r="B382" s="16" t="s">
        <v>916</v>
      </c>
      <c r="C382" s="16" t="s">
        <v>917</v>
      </c>
      <c r="D382" s="11"/>
      <c r="E382" s="9">
        <f>VLOOKUP($C382, Table3[#All], 2, 0)</f>
        <v>0.125</v>
      </c>
      <c r="F382" s="9"/>
      <c r="G382" s="9">
        <f>VLOOKUP($C382, Table3[#All], 3, 0)</f>
        <v>0.28120000000000001</v>
      </c>
      <c r="H382" s="9">
        <f>VLOOKUP($C382, Table3[#All], 4, 0)</f>
        <v>0.46880000000000005</v>
      </c>
      <c r="I382" s="9">
        <f>VLOOKUP($C382, Table3[#All], 5, 0)</f>
        <v>0.125</v>
      </c>
      <c r="J382" s="10">
        <f t="shared" si="331"/>
        <v>4</v>
      </c>
      <c r="K382" s="11"/>
      <c r="L382" s="9">
        <f>VLOOKUP($C382, Table3[#All], 6, 0)</f>
        <v>0</v>
      </c>
      <c r="M382" s="9"/>
      <c r="N382" s="9">
        <f>VLOOKUP($C382, Table3[#All], 7, 0)</f>
        <v>1</v>
      </c>
      <c r="O382" s="9">
        <f>VLOOKUP($C382, Table3[#All], 8, 0)</f>
        <v>0</v>
      </c>
      <c r="P382" s="9">
        <f>VLOOKUP($C382, Table3[#All], 9, 0)</f>
        <v>0</v>
      </c>
      <c r="Q382" s="10">
        <f t="shared" si="332"/>
        <v>3</v>
      </c>
      <c r="R382" s="11"/>
      <c r="S382" s="9">
        <f>VLOOKUP($C382, Table3[#All], 10, 0)</f>
        <v>0</v>
      </c>
      <c r="T382" s="9">
        <f>VLOOKUP($C382, Table3[#All], 11, 0)</f>
        <v>0.71879999999999999</v>
      </c>
      <c r="U382" s="9">
        <f>VLOOKUP($C382, Table3[#All], 12, 0)</f>
        <v>0.125</v>
      </c>
      <c r="V382" s="9">
        <f>VLOOKUP($C382, Table3[#All], 13, 0)</f>
        <v>0.15620000000000001</v>
      </c>
      <c r="W382" s="9">
        <f>VLOOKUP($C382, Table3[#All], 14, 0)</f>
        <v>0</v>
      </c>
      <c r="X382" s="10">
        <f t="shared" si="333"/>
        <v>3</v>
      </c>
      <c r="Y382" s="11"/>
      <c r="Z382" s="9">
        <f>VLOOKUP($C382, Table3[#All], 15, 0)</f>
        <v>0.21879999999999999</v>
      </c>
      <c r="AA382" s="9">
        <f>VLOOKUP($C382, Table3[#All], 16, 0)</f>
        <v>0.625</v>
      </c>
      <c r="AB382" s="9">
        <f>VLOOKUP($C382, Table3[#All], 17, 0)</f>
        <v>0.15620000000000001</v>
      </c>
      <c r="AC382" s="9">
        <f>VLOOKUP($C382, Table3[#All], 18, 0)</f>
        <v>0</v>
      </c>
      <c r="AD382" s="9">
        <f>VLOOKUP($C382, Table3[#All], 19, 0)</f>
        <v>0</v>
      </c>
      <c r="AE382" s="10">
        <f t="shared" si="303"/>
        <v>2</v>
      </c>
      <c r="AF382" s="11"/>
      <c r="AG382" s="9">
        <f>VLOOKUP($C382, Table3[#All], 20, 0)</f>
        <v>6.25E-2</v>
      </c>
      <c r="AH382" s="9">
        <f>VLOOKUP($C382, Table3[#All], 21, 0)</f>
        <v>0.46880000000000005</v>
      </c>
      <c r="AI382" s="9">
        <f>VLOOKUP($C382, Table3[#All], 22, 0)</f>
        <v>0.46880000000000005</v>
      </c>
      <c r="AJ382" s="9"/>
      <c r="AK382" s="9"/>
      <c r="AL382" s="10">
        <f t="shared" si="304"/>
        <v>3</v>
      </c>
      <c r="AM382" s="11"/>
      <c r="AN382" s="9">
        <f>VLOOKUP($C382, Table3[#All], 23, 0)</f>
        <v>0</v>
      </c>
      <c r="AO382" s="9">
        <f>VLOOKUP($C382, Table3[#All], 24, 0)</f>
        <v>1</v>
      </c>
      <c r="AP382" s="9">
        <f>VLOOKUP($C382, Table3[#All], 25, 0)</f>
        <v>0</v>
      </c>
      <c r="AQ382" s="9">
        <f>VLOOKUP($C382, Table3[#All], 26, 0)</f>
        <v>0</v>
      </c>
      <c r="AR382" s="9"/>
      <c r="AS382" s="12">
        <f t="shared" si="305"/>
        <v>2</v>
      </c>
      <c r="AT382" s="11"/>
      <c r="AU382" s="9">
        <f>VLOOKUP($C382, Table3[#All], 27, 0)</f>
        <v>0.34380000000000005</v>
      </c>
      <c r="AV382" s="9">
        <f>VLOOKUP($C382, Table3[#All], 28, 0)</f>
        <v>9.3800000000000008E-2</v>
      </c>
      <c r="AW382" s="9">
        <f>VLOOKUP($C382, Table3[#All], 29, 0)</f>
        <v>0.5625</v>
      </c>
      <c r="AX382" s="9"/>
      <c r="AY382" s="9"/>
      <c r="AZ382" s="10">
        <f t="shared" si="334"/>
        <v>3</v>
      </c>
      <c r="BA382" s="11"/>
      <c r="BB382" s="9">
        <f>VLOOKUP($C382, Table3[#All], 30, 0)</f>
        <v>0.15620000000000001</v>
      </c>
      <c r="BC382" s="9">
        <f>VLOOKUP($C382, Table3[#All], 31, 0)</f>
        <v>0.40619999999999995</v>
      </c>
      <c r="BD382" s="9">
        <f>VLOOKUP($C382, Table3[#All], 32, 0)</f>
        <v>0.375</v>
      </c>
      <c r="BE382" s="9">
        <f>VLOOKUP($C382, Table3[#All], 33, 0)</f>
        <v>6.25E-2</v>
      </c>
      <c r="BF382" s="9"/>
      <c r="BG382" s="10">
        <f t="shared" si="335"/>
        <v>3</v>
      </c>
      <c r="BH382" s="81"/>
      <c r="BI382" s="9">
        <f>VLOOKUP($C382, Table3[#All], 34, 0)</f>
        <v>0</v>
      </c>
      <c r="BJ382" s="9">
        <f>VLOOKUP($C382, Table3[#All], 35, 0)</f>
        <v>0</v>
      </c>
      <c r="BK382" s="9">
        <f>VLOOKUP($C382, Table3[#All], 36, 0)</f>
        <v>0</v>
      </c>
      <c r="BL382" s="9">
        <f>VLOOKUP($C382, Table3[#All], 37, 0)</f>
        <v>0</v>
      </c>
      <c r="BM382" s="9">
        <f>VLOOKUP($C382, Table3[#All], 38, 0)</f>
        <v>0</v>
      </c>
      <c r="BN382" s="10" t="str">
        <f t="shared" si="336"/>
        <v>N/A</v>
      </c>
      <c r="BO382" s="11"/>
      <c r="BP382" s="9">
        <f>VLOOKUP($C382, Table3[#All], 39, 0)</f>
        <v>1</v>
      </c>
      <c r="BQ382" s="9">
        <f>VLOOKUP($C382, Table3[#All], 40, 0)</f>
        <v>0</v>
      </c>
      <c r="BR382" s="9">
        <f>VLOOKUP($C382, Table3[#All], 41, 0)</f>
        <v>0</v>
      </c>
      <c r="BS382" s="9">
        <f>VLOOKUP($C382, Table3[#All], 42, 0)</f>
        <v>0</v>
      </c>
      <c r="BT382" s="9"/>
      <c r="BU382" s="10">
        <f t="shared" si="306"/>
        <v>1</v>
      </c>
      <c r="BV382" s="11"/>
      <c r="BW382" s="9">
        <f>VLOOKUP($C382, Table3[#All], 43, 0)</f>
        <v>0.59379999999999999</v>
      </c>
      <c r="BX382" s="9">
        <f>VLOOKUP($C382, Table3[#All], 44, 0)</f>
        <v>0.40619999999999995</v>
      </c>
      <c r="BY382" s="9">
        <f>VLOOKUP($C382, Table3[#All], 45, 0)</f>
        <v>0</v>
      </c>
      <c r="BZ382" s="9"/>
      <c r="CA382" s="9"/>
      <c r="CB382" s="10">
        <f t="shared" si="307"/>
        <v>2</v>
      </c>
      <c r="CC382" s="81"/>
      <c r="CD382" s="9">
        <f>VLOOKUP($C382, Table3[#All], 46, 0)</f>
        <v>1</v>
      </c>
      <c r="CE382" s="9">
        <f>VLOOKUP($C382, Table3[#All], 47, 0)</f>
        <v>0</v>
      </c>
      <c r="CF382" s="9">
        <f>VLOOKUP($C382, Table3[#All], 48, 0)</f>
        <v>0</v>
      </c>
      <c r="CG382" s="9">
        <f>VLOOKUP($C382, Table3[#All], 49, 0)</f>
        <v>0</v>
      </c>
      <c r="CH382" s="9">
        <f>VLOOKUP($C382, Table3[#All], 50, 0)</f>
        <v>0</v>
      </c>
      <c r="CI382" s="12">
        <f t="shared" si="308"/>
        <v>1</v>
      </c>
      <c r="CJ382" s="13"/>
      <c r="CK382" s="9">
        <f>VLOOKUP($C382, Table3[#All], 51, 0)</f>
        <v>0.53120000000000001</v>
      </c>
      <c r="CL382" s="9">
        <f>VLOOKUP($C382, Table3[#All], 52, 0)</f>
        <v>0.4375</v>
      </c>
      <c r="CM382" s="9">
        <f>VLOOKUP($C382, Table3[#All], 53, 0)</f>
        <v>3.1200000000000002E-2</v>
      </c>
      <c r="CN382" s="9">
        <f>VLOOKUP($C382, Table3[#All], 54, 0)</f>
        <v>0</v>
      </c>
      <c r="CO382" s="9"/>
      <c r="CP382" s="10">
        <f t="shared" si="309"/>
        <v>2</v>
      </c>
      <c r="CQ382" s="11"/>
      <c r="CR382" s="9">
        <f>VLOOKUP($C382, Table3[#All], 55, 0)</f>
        <v>6.25E-2</v>
      </c>
      <c r="CS382" s="9">
        <f>VLOOKUP($C382, Table3[#All], 56, 0)</f>
        <v>0.375</v>
      </c>
      <c r="CT382" s="9">
        <f>VLOOKUP($C382, Table3[#All], 57, 0)</f>
        <v>0.25</v>
      </c>
      <c r="CU382" s="9">
        <f>VLOOKUP($C382, Table3[#All], 58, 0)</f>
        <v>0.3125</v>
      </c>
      <c r="CV382" s="9">
        <f>VLOOKUP($C382, Table3[#All], 59, 0)</f>
        <v>0</v>
      </c>
      <c r="CW382" s="14">
        <f t="shared" si="310"/>
        <v>4</v>
      </c>
      <c r="CX382" s="81"/>
      <c r="CY382" s="9">
        <f>VLOOKUP($C382, Table3[#All], 60, 0)</f>
        <v>0.53120000000000001</v>
      </c>
      <c r="CZ382" s="9">
        <f>VLOOKUP($C382, Table3[#All], 61, 0)</f>
        <v>0.3125</v>
      </c>
      <c r="DA382" s="9">
        <f>VLOOKUP($C382, Table3[#All], 62, 0)</f>
        <v>9.3800000000000008E-2</v>
      </c>
      <c r="DB382" s="9">
        <f>VLOOKUP($C382, Table3[#All], 63, 0)</f>
        <v>6.25E-2</v>
      </c>
      <c r="DC382" s="9">
        <f>VLOOKUP($C382, Table3[#All], 64, 0)</f>
        <v>0</v>
      </c>
      <c r="DD382" s="10">
        <f t="shared" si="311"/>
        <v>2</v>
      </c>
      <c r="DE382" s="11"/>
      <c r="DF382" s="9">
        <f>VLOOKUP($C382, Table3[#All], 65, 0)</f>
        <v>0.125</v>
      </c>
      <c r="DG382" s="9"/>
      <c r="DH382" s="9">
        <f>VLOOKUP($C382, Table3[#All], 66, 0)</f>
        <v>0.625</v>
      </c>
      <c r="DI382" s="9"/>
      <c r="DJ382" s="9">
        <f>VLOOKUP($C382, Table3[#All], 67, 0)</f>
        <v>0.25</v>
      </c>
      <c r="DK382" s="14">
        <f t="shared" si="312"/>
        <v>5</v>
      </c>
      <c r="DL382" s="11"/>
      <c r="DM382" s="9">
        <f>VLOOKUP($C382, Table3[#All], 68, 0)</f>
        <v>0.8125</v>
      </c>
      <c r="DN382" s="9"/>
      <c r="DO382" s="9">
        <f>VLOOKUP($C382, Table3[#All], 69, 0)</f>
        <v>0.1875</v>
      </c>
      <c r="DP382" s="9">
        <f>VLOOKUP($C382, Table3[#All], 70, 0)</f>
        <v>0</v>
      </c>
      <c r="DQ382" s="9"/>
      <c r="DR382" s="14">
        <f t="shared" si="313"/>
        <v>1</v>
      </c>
      <c r="DS382" s="11"/>
      <c r="DT382" s="9">
        <f>VLOOKUP($C382, Table3[#All], 71, 0)</f>
        <v>0.4375</v>
      </c>
      <c r="DU382" s="9">
        <f>VLOOKUP($C382, Table3[#All], 72, 0)</f>
        <v>0.375</v>
      </c>
      <c r="DV382" s="9">
        <f>VLOOKUP($C382, Table3[#All], 73, 0)</f>
        <v>0.1875</v>
      </c>
      <c r="DW382" s="9">
        <f>VLOOKUP($C382, Table3[#All], 74, 0)</f>
        <v>0</v>
      </c>
      <c r="DX382" s="9">
        <f>VLOOKUP($C382, Table3[#All], 75, 0)</f>
        <v>0</v>
      </c>
      <c r="DY382" s="12">
        <f t="shared" si="338"/>
        <v>2</v>
      </c>
      <c r="DZ382" s="11"/>
      <c r="EA382" s="9">
        <f>VLOOKUP($C382, Table3[#All], 76, 0)</f>
        <v>1</v>
      </c>
      <c r="EB382" s="9">
        <f>VLOOKUP($C382, Table3[#All], 77, 0)</f>
        <v>0</v>
      </c>
      <c r="EC382" s="9">
        <f>VLOOKUP($C382, Table3[#All], 78, 0)</f>
        <v>0</v>
      </c>
      <c r="ED382" s="9">
        <f>VLOOKUP($C382, Table3[#All], 79, 0)</f>
        <v>0</v>
      </c>
      <c r="EE382" s="9">
        <f>VLOOKUP($C382, Table3[#All], 80, 0)</f>
        <v>0</v>
      </c>
      <c r="EF382" s="10">
        <f t="shared" si="314"/>
        <v>1</v>
      </c>
      <c r="EG382" s="9"/>
      <c r="EH382" s="9">
        <f>VLOOKUP($C382, Table3[#All], 81, 0)</f>
        <v>1</v>
      </c>
      <c r="EI382" s="9">
        <f>VLOOKUP($C382, Table3[#All], 82, 0)</f>
        <v>0</v>
      </c>
      <c r="EJ382" s="9">
        <f>VLOOKUP($C382, Table3[#All], 83, 0)</f>
        <v>0</v>
      </c>
      <c r="EK382" s="9">
        <f>VLOOKUP($C382, Table3[#All], 84, 0)</f>
        <v>0</v>
      </c>
      <c r="EL382" s="9">
        <f>VLOOKUP($C382, Table3[#All], 85, 0)</f>
        <v>0</v>
      </c>
      <c r="EM382" s="14">
        <f t="shared" si="315"/>
        <v>1</v>
      </c>
      <c r="EN382" s="11"/>
      <c r="EO382" s="9">
        <f>VLOOKUP($C382, Table3[#All], 86, 0)</f>
        <v>6.25E-2</v>
      </c>
      <c r="EP382" s="9"/>
      <c r="EQ382" s="9">
        <f>VLOOKUP($C382, Table3[#All], 87, 0)</f>
        <v>0.9375</v>
      </c>
      <c r="ER382" s="9"/>
      <c r="ES382" s="9"/>
      <c r="ET382" s="14">
        <f t="shared" si="316"/>
        <v>3</v>
      </c>
      <c r="EU382" s="11"/>
      <c r="EV382" s="9">
        <f>VLOOKUP($C382, Table3[#All], 88, 0)</f>
        <v>1</v>
      </c>
      <c r="EW382" s="9">
        <f>VLOOKUP($C382, Table3[#All], 89, 0)</f>
        <v>0</v>
      </c>
      <c r="EX382" s="9">
        <f>VLOOKUP($C382, Table3[#All], 90, 0)</f>
        <v>0</v>
      </c>
      <c r="EY382" s="9">
        <f>VLOOKUP($C382, Table3[#All], 91, 0)</f>
        <v>0</v>
      </c>
      <c r="EZ382" s="9">
        <f>VLOOKUP($C382, Table3[#All], 92, 0)</f>
        <v>0</v>
      </c>
      <c r="FA382" s="12">
        <f t="shared" si="317"/>
        <v>1</v>
      </c>
      <c r="FB382" s="11"/>
      <c r="FC382" s="9">
        <f>VLOOKUP($C382, Table3[#All], 93, 0)</f>
        <v>0</v>
      </c>
      <c r="FD382" s="9">
        <f>VLOOKUP($C382, Table3[#All], 94, 0)</f>
        <v>0.90620000000000001</v>
      </c>
      <c r="FE382" s="9">
        <f>VLOOKUP($C382, Table3[#All], 95, 0)</f>
        <v>9.3800000000000008E-2</v>
      </c>
      <c r="FF382" s="9">
        <f>VLOOKUP($C382, Table3[#All], 96, 0)</f>
        <v>0</v>
      </c>
      <c r="FG382" s="9"/>
      <c r="FH382" s="10">
        <f t="shared" si="318"/>
        <v>2</v>
      </c>
      <c r="FI382" s="11"/>
      <c r="FJ382" s="9">
        <f>VLOOKUP($C382, Table3[#All], 97, 0)</f>
        <v>0</v>
      </c>
      <c r="FK382" s="9">
        <f>VLOOKUP($C382, Table3[#All], 98, 0)</f>
        <v>0</v>
      </c>
      <c r="FL382" s="9">
        <f>VLOOKUP($C382, Table3[#All], 99, 0)</f>
        <v>0</v>
      </c>
      <c r="FM382" s="9">
        <f>VLOOKUP($C382, Table3[#All], 100, 0)</f>
        <v>0</v>
      </c>
      <c r="FN382" s="9">
        <f>VLOOKUP($C382, Table3[#All], 101, 0)</f>
        <v>1</v>
      </c>
      <c r="FO382" s="14">
        <f t="shared" si="319"/>
        <v>5</v>
      </c>
      <c r="FP382" s="11"/>
      <c r="FQ382" s="9">
        <f>VLOOKUP($C382, Table3[#All], 102, 0)</f>
        <v>0.96879999999999999</v>
      </c>
      <c r="FR382" s="9">
        <f>VLOOKUP($C382, Table3[#All], 103, 0)</f>
        <v>3.1200000000000002E-2</v>
      </c>
      <c r="FS382" s="9">
        <f>VLOOKUP($C382, Table3[#All], 104, 0)</f>
        <v>0</v>
      </c>
      <c r="FT382" s="9">
        <f>VLOOKUP($C382, Table3[#All], 105, 0)</f>
        <v>0</v>
      </c>
      <c r="FU382" s="9">
        <v>0</v>
      </c>
      <c r="FV382" s="10">
        <f t="shared" si="320"/>
        <v>1</v>
      </c>
      <c r="FW382" s="11"/>
      <c r="FX382" s="9">
        <f>VLOOKUP($C382, Table3[#All], 106, 0)</f>
        <v>0.78120000000000001</v>
      </c>
      <c r="FY382" s="9"/>
      <c r="FZ382" s="9">
        <f>VLOOKUP($C382, Table3[#All], 107, 0)</f>
        <v>0.21879999999999999</v>
      </c>
      <c r="GA382" s="9">
        <f>VLOOKUP($C382, Table3[#All], 108, 0)</f>
        <v>0</v>
      </c>
      <c r="GB382" s="9"/>
      <c r="GC382" s="10">
        <f t="shared" si="337"/>
        <v>1</v>
      </c>
      <c r="GD382" s="81"/>
      <c r="GE382" s="9">
        <f>VLOOKUP($C382, Table3[#All], 109, 0)</f>
        <v>9.0899999999999995E-2</v>
      </c>
      <c r="GF382" s="9">
        <f>VLOOKUP($C382, Table3[#All], 110, 0)</f>
        <v>0.72730000000000006</v>
      </c>
      <c r="GG382" s="9">
        <f>VLOOKUP($C382, Table3[#All], 111, 0)</f>
        <v>0.18179999999999999</v>
      </c>
      <c r="GH382" s="9"/>
      <c r="GI382" s="9">
        <f>VLOOKUP($C382, Table3[#All], 112, 0)</f>
        <v>0</v>
      </c>
      <c r="GJ382" s="12">
        <f t="shared" si="321"/>
        <v>2</v>
      </c>
      <c r="GK382" s="11"/>
      <c r="GL382" s="9">
        <f>VLOOKUP($C382, Table3[#All], 113, 0)</f>
        <v>3.1200000000000002E-2</v>
      </c>
      <c r="GM382" s="9">
        <f>VLOOKUP($C382, Table3[#All], 114, 0)</f>
        <v>0.125</v>
      </c>
      <c r="GN382" s="9">
        <f>VLOOKUP($C382, Table3[#All], 115, 0)</f>
        <v>0</v>
      </c>
      <c r="GO382" s="9">
        <f>VLOOKUP($C382, Table3[#All], 116, 0)</f>
        <v>0.84379999999999999</v>
      </c>
      <c r="GP382" s="9"/>
      <c r="GQ382" s="10">
        <f t="shared" si="322"/>
        <v>4</v>
      </c>
      <c r="GR382" s="11"/>
      <c r="GS382" s="9">
        <f>VLOOKUP($C382, Table2[#All], 3, 0)</f>
        <v>0</v>
      </c>
      <c r="GT382" s="9">
        <f>VLOOKUP($C382, Table2[#All], 4, 0)</f>
        <v>0</v>
      </c>
      <c r="GU382" s="9">
        <f>VLOOKUP($C382, Table2[#All], 5, 0)</f>
        <v>1</v>
      </c>
      <c r="GV382" s="9">
        <f>VLOOKUP($C382, Table2[#All], 6, 0)</f>
        <v>0</v>
      </c>
      <c r="GW382" s="9">
        <f>VLOOKUP($C382, Table2[#All], 7, 0)</f>
        <v>0</v>
      </c>
      <c r="GX382" s="10">
        <f t="shared" si="323"/>
        <v>3</v>
      </c>
      <c r="GY382" s="11"/>
      <c r="GZ382" s="9">
        <v>0</v>
      </c>
      <c r="HA382" s="9">
        <v>0</v>
      </c>
      <c r="HB382" s="9">
        <v>1</v>
      </c>
      <c r="HC382" s="9">
        <v>0</v>
      </c>
      <c r="HD382" s="9"/>
      <c r="HE382" s="10">
        <f t="shared" si="324"/>
        <v>3</v>
      </c>
      <c r="HF382" s="11"/>
      <c r="HG382" s="9">
        <f>VLOOKUP($C382, Table5[#All], 2, 0)</f>
        <v>0</v>
      </c>
      <c r="HH382" s="9">
        <f>VLOOKUP($C382, Table5[#All], 3, 0)</f>
        <v>0</v>
      </c>
      <c r="HI382" s="9">
        <f>VLOOKUP($C382, Table5[#All], 4, 0)</f>
        <v>1</v>
      </c>
      <c r="HJ382" s="9">
        <f>VLOOKUP($C382, Table5[#All], 5, 0)</f>
        <v>0</v>
      </c>
      <c r="HK382" s="9">
        <f>VLOOKUP($C382, Table5[#All], 6, 0)</f>
        <v>0</v>
      </c>
      <c r="HL382" s="10">
        <f t="shared" si="325"/>
        <v>3</v>
      </c>
      <c r="HM382" s="11"/>
      <c r="HN382" s="9">
        <f>VLOOKUP($C382, Table5[#All], 7, 0)</f>
        <v>0</v>
      </c>
      <c r="HO382" s="9">
        <f>VLOOKUP($C382, Table5[#All], 8, 0)</f>
        <v>0</v>
      </c>
      <c r="HP382" s="9">
        <f>VLOOKUP($C382, Table5[#All], 9, 0)</f>
        <v>0</v>
      </c>
      <c r="HQ382" s="9">
        <f>VLOOKUP($C382, Table5[#All], 10, 0)</f>
        <v>1</v>
      </c>
      <c r="HR382" s="9">
        <f>VLOOKUP($C382, Table5[#All], 11, 0)</f>
        <v>0</v>
      </c>
      <c r="HS382" s="10">
        <f t="shared" si="326"/>
        <v>4</v>
      </c>
      <c r="HT382" s="11"/>
      <c r="HU382" s="9">
        <f>VLOOKUP($C382, Table5[#All], 12, 0)</f>
        <v>1</v>
      </c>
      <c r="HV382" s="9">
        <f>VLOOKUP($C382, Table5[#All], 13, 0)</f>
        <v>0</v>
      </c>
      <c r="HW382" s="9">
        <f>VLOOKUP($C382, Table5[#All], 14, 0)</f>
        <v>0</v>
      </c>
      <c r="HX382" s="9">
        <f>VLOOKUP($C382, Table5[#All], 15, 0)</f>
        <v>0</v>
      </c>
      <c r="HY382" s="9">
        <f>VLOOKUP($C382, Table5[#All], 16, 0)</f>
        <v>0</v>
      </c>
      <c r="HZ382" s="10">
        <f t="shared" si="327"/>
        <v>1</v>
      </c>
      <c r="IA382" s="11"/>
      <c r="IB382" s="9">
        <f>VLOOKUP($C382, Table5[#All], 17, 0)</f>
        <v>1</v>
      </c>
      <c r="IC382" s="9">
        <f>VLOOKUP($C382, Table5[#All], 18, 0)</f>
        <v>0</v>
      </c>
      <c r="ID382" s="9">
        <f>VLOOKUP($C382, Table5[#All], 19, 0)</f>
        <v>0</v>
      </c>
      <c r="IE382" s="9">
        <f>VLOOKUP($C382, Table5[#All], 20, 0)</f>
        <v>0</v>
      </c>
      <c r="IF382" s="9">
        <f>VLOOKUP($C382, Table5[#All], 21, 0)</f>
        <v>0</v>
      </c>
      <c r="IG382" s="10">
        <f t="shared" si="328"/>
        <v>1</v>
      </c>
      <c r="IH382" s="11"/>
      <c r="II382" s="9">
        <f>VLOOKUP($C382, Table5[#All], 22, 0)</f>
        <v>1</v>
      </c>
      <c r="IJ382" s="9">
        <f>VLOOKUP($C382, Table5[#All], 23, 0)</f>
        <v>0</v>
      </c>
      <c r="IK382" s="9">
        <f>VLOOKUP($C382, Table5[#All], 24, 0)</f>
        <v>0</v>
      </c>
      <c r="IL382" s="9">
        <f>VLOOKUP($C382, Table5[#All], 25, 0)</f>
        <v>0</v>
      </c>
      <c r="IM382" s="9">
        <f>VLOOKUP($C382, Table5[#All], 26, 0)</f>
        <v>0</v>
      </c>
      <c r="IN382" s="10">
        <f t="shared" si="329"/>
        <v>1</v>
      </c>
      <c r="IO382" s="11"/>
      <c r="IP382" s="9">
        <v>1</v>
      </c>
      <c r="IQ382" s="9">
        <v>0</v>
      </c>
      <c r="IR382" s="9">
        <v>0</v>
      </c>
      <c r="IS382" s="9">
        <v>0</v>
      </c>
      <c r="IT382" s="9">
        <v>0</v>
      </c>
      <c r="IU382" s="10">
        <f t="shared" si="330"/>
        <v>1</v>
      </c>
      <c r="IV382" s="82"/>
    </row>
    <row r="383" spans="1:256" ht="16.3" thickTop="1" thickBot="1" x14ac:dyDescent="0.35">
      <c r="A383" s="16" t="s">
        <v>902</v>
      </c>
      <c r="B383" s="16" t="s">
        <v>918</v>
      </c>
      <c r="C383" s="16" t="s">
        <v>919</v>
      </c>
      <c r="D383" s="11"/>
      <c r="E383" s="9">
        <f>VLOOKUP($C383, Table3[#All], 2, 0)</f>
        <v>0</v>
      </c>
      <c r="F383" s="9"/>
      <c r="G383" s="9">
        <f>VLOOKUP($C383, Table3[#All], 3, 0)</f>
        <v>0.10339999999999999</v>
      </c>
      <c r="H383" s="9">
        <f>VLOOKUP($C383, Table3[#All], 4, 0)</f>
        <v>0.27589999999999998</v>
      </c>
      <c r="I383" s="9">
        <f>VLOOKUP($C383, Table3[#All], 5, 0)</f>
        <v>0.62070000000000003</v>
      </c>
      <c r="J383" s="10">
        <f t="shared" si="331"/>
        <v>5</v>
      </c>
      <c r="K383" s="11"/>
      <c r="L383" s="9">
        <f>VLOOKUP($C383, Table3[#All], 6, 0)</f>
        <v>0</v>
      </c>
      <c r="M383" s="9"/>
      <c r="N383" s="9">
        <f>VLOOKUP($C383, Table3[#All], 7, 0)</f>
        <v>0</v>
      </c>
      <c r="O383" s="9">
        <f>VLOOKUP($C383, Table3[#All], 8, 0)</f>
        <v>0</v>
      </c>
      <c r="P383" s="9">
        <f>VLOOKUP($C383, Table3[#All], 9, 0)</f>
        <v>1</v>
      </c>
      <c r="Q383" s="10">
        <f t="shared" si="332"/>
        <v>5</v>
      </c>
      <c r="R383" s="11"/>
      <c r="S383" s="9">
        <f>VLOOKUP($C383, Table3[#All], 10, 0)</f>
        <v>0</v>
      </c>
      <c r="T383" s="9">
        <f>VLOOKUP($C383, Table3[#All], 11, 0)</f>
        <v>0.13789999999999999</v>
      </c>
      <c r="U383" s="9">
        <f>VLOOKUP($C383, Table3[#All], 12, 0)</f>
        <v>0.75859999999999994</v>
      </c>
      <c r="V383" s="9">
        <f>VLOOKUP($C383, Table3[#All], 13, 0)</f>
        <v>0.10339999999999999</v>
      </c>
      <c r="W383" s="9">
        <f>VLOOKUP($C383, Table3[#All], 14, 0)</f>
        <v>0</v>
      </c>
      <c r="X383" s="10">
        <f t="shared" si="333"/>
        <v>3</v>
      </c>
      <c r="Y383" s="11"/>
      <c r="Z383" s="9">
        <f>VLOOKUP($C383, Table3[#All], 15, 0)</f>
        <v>0</v>
      </c>
      <c r="AA383" s="9">
        <f>VLOOKUP($C383, Table3[#All], 16, 0)</f>
        <v>0.93099999999999994</v>
      </c>
      <c r="AB383" s="9">
        <f>VLOOKUP($C383, Table3[#All], 17, 0)</f>
        <v>6.9000000000000006E-2</v>
      </c>
      <c r="AC383" s="9">
        <f>VLOOKUP($C383, Table3[#All], 18, 0)</f>
        <v>0</v>
      </c>
      <c r="AD383" s="9">
        <f>VLOOKUP($C383, Table3[#All], 19, 0)</f>
        <v>0</v>
      </c>
      <c r="AE383" s="10">
        <f t="shared" si="303"/>
        <v>2</v>
      </c>
      <c r="AF383" s="11"/>
      <c r="AG383" s="9">
        <f>VLOOKUP($C383, Table3[#All], 20, 0)</f>
        <v>0.25929999999999997</v>
      </c>
      <c r="AH383" s="9">
        <f>VLOOKUP($C383, Table3[#All], 21, 0)</f>
        <v>0.74069999999999991</v>
      </c>
      <c r="AI383" s="9">
        <f>VLOOKUP($C383, Table3[#All], 22, 0)</f>
        <v>0</v>
      </c>
      <c r="AJ383" s="9"/>
      <c r="AK383" s="9"/>
      <c r="AL383" s="10">
        <f t="shared" si="304"/>
        <v>2</v>
      </c>
      <c r="AM383" s="11"/>
      <c r="AN383" s="9">
        <f>VLOOKUP($C383, Table3[#All], 23, 0)</f>
        <v>0</v>
      </c>
      <c r="AO383" s="9">
        <f>VLOOKUP($C383, Table3[#All], 24, 0)</f>
        <v>1</v>
      </c>
      <c r="AP383" s="9">
        <f>VLOOKUP($C383, Table3[#All], 25, 0)</f>
        <v>0</v>
      </c>
      <c r="AQ383" s="9">
        <f>VLOOKUP($C383, Table3[#All], 26, 0)</f>
        <v>0</v>
      </c>
      <c r="AR383" s="9"/>
      <c r="AS383" s="12">
        <f t="shared" si="305"/>
        <v>2</v>
      </c>
      <c r="AT383" s="11"/>
      <c r="AU383" s="9">
        <f>VLOOKUP($C383, Table3[#All], 27, 0)</f>
        <v>3.4500000000000003E-2</v>
      </c>
      <c r="AV383" s="9">
        <f>VLOOKUP($C383, Table3[#All], 28, 0)</f>
        <v>0.27589999999999998</v>
      </c>
      <c r="AW383" s="9">
        <f>VLOOKUP($C383, Table3[#All], 29, 0)</f>
        <v>0.68969999999999998</v>
      </c>
      <c r="AX383" s="9"/>
      <c r="AY383" s="9"/>
      <c r="AZ383" s="10">
        <f t="shared" si="334"/>
        <v>3</v>
      </c>
      <c r="BA383" s="11"/>
      <c r="BB383" s="9">
        <f>VLOOKUP($C383, Table3[#All], 30, 0)</f>
        <v>0.10339999999999999</v>
      </c>
      <c r="BC383" s="9">
        <f>VLOOKUP($C383, Table3[#All], 31, 0)</f>
        <v>0.10339999999999999</v>
      </c>
      <c r="BD383" s="9">
        <f>VLOOKUP($C383, Table3[#All], 32, 0)</f>
        <v>0.79310000000000003</v>
      </c>
      <c r="BE383" s="9">
        <f>VLOOKUP($C383, Table3[#All], 33, 0)</f>
        <v>0</v>
      </c>
      <c r="BF383" s="9"/>
      <c r="BG383" s="10">
        <f t="shared" si="335"/>
        <v>3</v>
      </c>
      <c r="BH383" s="81"/>
      <c r="BI383" s="9">
        <f>VLOOKUP($C383, Table3[#All], 34, 0)</f>
        <v>0</v>
      </c>
      <c r="BJ383" s="9">
        <f>VLOOKUP($C383, Table3[#All], 35, 0)</f>
        <v>0</v>
      </c>
      <c r="BK383" s="9">
        <f>VLOOKUP($C383, Table3[#All], 36, 0)</f>
        <v>0</v>
      </c>
      <c r="BL383" s="9">
        <f>VLOOKUP($C383, Table3[#All], 37, 0)</f>
        <v>0</v>
      </c>
      <c r="BM383" s="9">
        <f>VLOOKUP($C383, Table3[#All], 38, 0)</f>
        <v>0</v>
      </c>
      <c r="BN383" s="10" t="str">
        <f t="shared" si="336"/>
        <v>N/A</v>
      </c>
      <c r="BO383" s="11"/>
      <c r="BP383" s="9">
        <f>VLOOKUP($C383, Table3[#All], 39, 0)</f>
        <v>0.3448</v>
      </c>
      <c r="BQ383" s="9">
        <f>VLOOKUP($C383, Table3[#All], 40, 0)</f>
        <v>0.4138</v>
      </c>
      <c r="BR383" s="9">
        <f>VLOOKUP($C383, Table3[#All], 41, 0)</f>
        <v>0</v>
      </c>
      <c r="BS383" s="9">
        <f>VLOOKUP($C383, Table3[#All], 42, 0)</f>
        <v>0.2414</v>
      </c>
      <c r="BT383" s="9"/>
      <c r="BU383" s="10">
        <f t="shared" si="306"/>
        <v>2</v>
      </c>
      <c r="BV383" s="11"/>
      <c r="BW383" s="9">
        <f>VLOOKUP($C383, Table3[#All], 43, 0)</f>
        <v>0.13789999999999999</v>
      </c>
      <c r="BX383" s="9">
        <f>VLOOKUP($C383, Table3[#All], 44, 0)</f>
        <v>0.86209999999999998</v>
      </c>
      <c r="BY383" s="9">
        <f>VLOOKUP($C383, Table3[#All], 45, 0)</f>
        <v>0</v>
      </c>
      <c r="BZ383" s="9"/>
      <c r="CA383" s="9"/>
      <c r="CB383" s="10">
        <f t="shared" si="307"/>
        <v>2</v>
      </c>
      <c r="CC383" s="81"/>
      <c r="CD383" s="9">
        <f>VLOOKUP($C383, Table3[#All], 46, 0)</f>
        <v>1</v>
      </c>
      <c r="CE383" s="9">
        <f>VLOOKUP($C383, Table3[#All], 47, 0)</f>
        <v>0</v>
      </c>
      <c r="CF383" s="9">
        <f>VLOOKUP($C383, Table3[#All], 48, 0)</f>
        <v>0</v>
      </c>
      <c r="CG383" s="9">
        <f>VLOOKUP($C383, Table3[#All], 49, 0)</f>
        <v>0</v>
      </c>
      <c r="CH383" s="9">
        <f>VLOOKUP($C383, Table3[#All], 50, 0)</f>
        <v>0</v>
      </c>
      <c r="CI383" s="12">
        <f t="shared" si="308"/>
        <v>1</v>
      </c>
      <c r="CJ383" s="13"/>
      <c r="CK383" s="9">
        <f>VLOOKUP($C383, Table3[#All], 51, 0)</f>
        <v>0</v>
      </c>
      <c r="CL383" s="9">
        <f>VLOOKUP($C383, Table3[#All], 52, 0)</f>
        <v>0.93099999999999994</v>
      </c>
      <c r="CM383" s="9">
        <f>VLOOKUP($C383, Table3[#All], 53, 0)</f>
        <v>6.9000000000000006E-2</v>
      </c>
      <c r="CN383" s="9">
        <f>VLOOKUP($C383, Table3[#All], 54, 0)</f>
        <v>0</v>
      </c>
      <c r="CO383" s="9"/>
      <c r="CP383" s="10">
        <f t="shared" si="309"/>
        <v>2</v>
      </c>
      <c r="CQ383" s="11"/>
      <c r="CR383" s="9">
        <f>VLOOKUP($C383, Table3[#All], 55, 0)</f>
        <v>0</v>
      </c>
      <c r="CS383" s="9">
        <f>VLOOKUP($C383, Table3[#All], 56, 0)</f>
        <v>0.2414</v>
      </c>
      <c r="CT383" s="9">
        <f>VLOOKUP($C383, Table3[#All], 57, 0)</f>
        <v>0.37929999999999997</v>
      </c>
      <c r="CU383" s="9">
        <f>VLOOKUP($C383, Table3[#All], 58, 0)</f>
        <v>0.2069</v>
      </c>
      <c r="CV383" s="9">
        <f>VLOOKUP($C383, Table3[#All], 59, 0)</f>
        <v>0.1724</v>
      </c>
      <c r="CW383" s="14">
        <f t="shared" si="310"/>
        <v>4</v>
      </c>
      <c r="CX383" s="81"/>
      <c r="CY383" s="9">
        <f>VLOOKUP($C383, Table3[#All], 60, 0)</f>
        <v>0.51719999999999999</v>
      </c>
      <c r="CZ383" s="9">
        <f>VLOOKUP($C383, Table3[#All], 61, 0)</f>
        <v>0.48280000000000001</v>
      </c>
      <c r="DA383" s="9">
        <f>VLOOKUP($C383, Table3[#All], 62, 0)</f>
        <v>0</v>
      </c>
      <c r="DB383" s="9">
        <f>VLOOKUP($C383, Table3[#All], 63, 0)</f>
        <v>0</v>
      </c>
      <c r="DC383" s="9">
        <f>VLOOKUP($C383, Table3[#All], 64, 0)</f>
        <v>0</v>
      </c>
      <c r="DD383" s="10">
        <f t="shared" si="311"/>
        <v>2</v>
      </c>
      <c r="DE383" s="11"/>
      <c r="DF383" s="9">
        <f>VLOOKUP($C383, Table3[#All], 65, 0)</f>
        <v>0</v>
      </c>
      <c r="DG383" s="9"/>
      <c r="DH383" s="9">
        <f>VLOOKUP($C383, Table3[#All], 66, 0)</f>
        <v>0.79310000000000003</v>
      </c>
      <c r="DI383" s="9"/>
      <c r="DJ383" s="9">
        <f>VLOOKUP($C383, Table3[#All], 67, 0)</f>
        <v>0.2069</v>
      </c>
      <c r="DK383" s="14">
        <f t="shared" si="312"/>
        <v>3</v>
      </c>
      <c r="DL383" s="11"/>
      <c r="DM383" s="9">
        <f>VLOOKUP($C383, Table3[#All], 68, 0)</f>
        <v>0.93099999999999994</v>
      </c>
      <c r="DN383" s="9"/>
      <c r="DO383" s="9">
        <f>VLOOKUP($C383, Table3[#All], 69, 0)</f>
        <v>6.9000000000000006E-2</v>
      </c>
      <c r="DP383" s="9">
        <f>VLOOKUP($C383, Table3[#All], 70, 0)</f>
        <v>0</v>
      </c>
      <c r="DQ383" s="9"/>
      <c r="DR383" s="14">
        <f t="shared" si="313"/>
        <v>1</v>
      </c>
      <c r="DS383" s="11"/>
      <c r="DT383" s="9">
        <f>VLOOKUP($C383, Table3[#All], 71, 0)</f>
        <v>3.4500000000000003E-2</v>
      </c>
      <c r="DU383" s="9">
        <f>VLOOKUP($C383, Table3[#All], 72, 0)</f>
        <v>3.4500000000000003E-2</v>
      </c>
      <c r="DV383" s="9">
        <f>VLOOKUP($C383, Table3[#All], 73, 0)</f>
        <v>0</v>
      </c>
      <c r="DW383" s="9">
        <f>VLOOKUP($C383, Table3[#All], 74, 0)</f>
        <v>0</v>
      </c>
      <c r="DX383" s="9">
        <f>VLOOKUP($C383, Table3[#All], 75, 0)</f>
        <v>0.93099999999999994</v>
      </c>
      <c r="DY383" s="12">
        <f t="shared" si="338"/>
        <v>5</v>
      </c>
      <c r="DZ383" s="11"/>
      <c r="EA383" s="9">
        <f>VLOOKUP($C383, Table3[#All], 76, 0)</f>
        <v>1</v>
      </c>
      <c r="EB383" s="9">
        <f>VLOOKUP($C383, Table3[#All], 77, 0)</f>
        <v>0</v>
      </c>
      <c r="EC383" s="9">
        <f>VLOOKUP($C383, Table3[#All], 78, 0)</f>
        <v>0</v>
      </c>
      <c r="ED383" s="9">
        <f>VLOOKUP($C383, Table3[#All], 79, 0)</f>
        <v>0</v>
      </c>
      <c r="EE383" s="9">
        <f>VLOOKUP($C383, Table3[#All], 80, 0)</f>
        <v>0</v>
      </c>
      <c r="EF383" s="10">
        <f t="shared" si="314"/>
        <v>1</v>
      </c>
      <c r="EG383" s="9"/>
      <c r="EH383" s="9">
        <f>VLOOKUP($C383, Table3[#All], 81, 0)</f>
        <v>1</v>
      </c>
      <c r="EI383" s="9">
        <f>VLOOKUP($C383, Table3[#All], 82, 0)</f>
        <v>0</v>
      </c>
      <c r="EJ383" s="9">
        <f>VLOOKUP($C383, Table3[#All], 83, 0)</f>
        <v>0</v>
      </c>
      <c r="EK383" s="9">
        <f>VLOOKUP($C383, Table3[#All], 84, 0)</f>
        <v>0</v>
      </c>
      <c r="EL383" s="9">
        <f>VLOOKUP($C383, Table3[#All], 85, 0)</f>
        <v>0</v>
      </c>
      <c r="EM383" s="14">
        <f t="shared" si="315"/>
        <v>1</v>
      </c>
      <c r="EN383" s="11"/>
      <c r="EO383" s="9">
        <f>VLOOKUP($C383, Table3[#All], 86, 0)</f>
        <v>0.55169999999999997</v>
      </c>
      <c r="EP383" s="9"/>
      <c r="EQ383" s="9">
        <f>VLOOKUP($C383, Table3[#All], 87, 0)</f>
        <v>0.44829999999999998</v>
      </c>
      <c r="ER383" s="9"/>
      <c r="ES383" s="9"/>
      <c r="ET383" s="14">
        <f t="shared" si="316"/>
        <v>3</v>
      </c>
      <c r="EU383" s="11"/>
      <c r="EV383" s="9">
        <f>VLOOKUP($C383, Table3[#All], 88, 0)</f>
        <v>1</v>
      </c>
      <c r="EW383" s="9">
        <f>VLOOKUP($C383, Table3[#All], 89, 0)</f>
        <v>0</v>
      </c>
      <c r="EX383" s="9">
        <f>VLOOKUP($C383, Table3[#All], 90, 0)</f>
        <v>0</v>
      </c>
      <c r="EY383" s="9">
        <f>VLOOKUP($C383, Table3[#All], 91, 0)</f>
        <v>0</v>
      </c>
      <c r="EZ383" s="9">
        <f>VLOOKUP($C383, Table3[#All], 92, 0)</f>
        <v>0</v>
      </c>
      <c r="FA383" s="12">
        <f t="shared" si="317"/>
        <v>1</v>
      </c>
      <c r="FB383" s="11"/>
      <c r="FC383" s="9">
        <f>VLOOKUP($C383, Table3[#All], 93, 0)</f>
        <v>0</v>
      </c>
      <c r="FD383" s="9">
        <f>VLOOKUP($C383, Table3[#All], 94, 0)</f>
        <v>3.4500000000000003E-2</v>
      </c>
      <c r="FE383" s="9">
        <f>VLOOKUP($C383, Table3[#All], 95, 0)</f>
        <v>0.96550000000000002</v>
      </c>
      <c r="FF383" s="9">
        <f>VLOOKUP($C383, Table3[#All], 96, 0)</f>
        <v>0</v>
      </c>
      <c r="FG383" s="9"/>
      <c r="FH383" s="10">
        <f t="shared" si="318"/>
        <v>3</v>
      </c>
      <c r="FI383" s="11"/>
      <c r="FJ383" s="9">
        <f>VLOOKUP($C383, Table3[#All], 97, 0)</f>
        <v>0</v>
      </c>
      <c r="FK383" s="9">
        <f>VLOOKUP($C383, Table3[#All], 98, 0)</f>
        <v>0</v>
      </c>
      <c r="FL383" s="9">
        <f>VLOOKUP($C383, Table3[#All], 99, 0)</f>
        <v>0</v>
      </c>
      <c r="FM383" s="9">
        <f>VLOOKUP($C383, Table3[#All], 100, 0)</f>
        <v>1</v>
      </c>
      <c r="FN383" s="9">
        <f>VLOOKUP($C383, Table3[#All], 101, 0)</f>
        <v>0</v>
      </c>
      <c r="FO383" s="14">
        <f t="shared" si="319"/>
        <v>4</v>
      </c>
      <c r="FP383" s="11"/>
      <c r="FQ383" s="9">
        <f>VLOOKUP($C383, Table3[#All], 102, 0)</f>
        <v>0.93099999999999994</v>
      </c>
      <c r="FR383" s="9">
        <f>VLOOKUP($C383, Table3[#All], 103, 0)</f>
        <v>6.9000000000000006E-2</v>
      </c>
      <c r="FS383" s="9">
        <f>VLOOKUP($C383, Table3[#All], 104, 0)</f>
        <v>0</v>
      </c>
      <c r="FT383" s="9">
        <f>VLOOKUP($C383, Table3[#All], 105, 0)</f>
        <v>0</v>
      </c>
      <c r="FU383" s="9">
        <v>0</v>
      </c>
      <c r="FV383" s="10">
        <f t="shared" si="320"/>
        <v>1</v>
      </c>
      <c r="FW383" s="11"/>
      <c r="FX383" s="9">
        <f>VLOOKUP($C383, Table3[#All], 106, 0)</f>
        <v>0.2414</v>
      </c>
      <c r="FY383" s="9"/>
      <c r="FZ383" s="9">
        <f>VLOOKUP($C383, Table3[#All], 107, 0)</f>
        <v>0.72409999999999997</v>
      </c>
      <c r="GA383" s="9">
        <f>VLOOKUP($C383, Table3[#All], 108, 0)</f>
        <v>3.4500000000000003E-2</v>
      </c>
      <c r="GB383" s="9"/>
      <c r="GC383" s="10">
        <f t="shared" si="337"/>
        <v>3</v>
      </c>
      <c r="GD383" s="81"/>
      <c r="GE383" s="9">
        <f>VLOOKUP($C383, Table3[#All], 109, 0)</f>
        <v>0.1429</v>
      </c>
      <c r="GF383" s="9">
        <f>VLOOKUP($C383, Table3[#All], 110, 0)</f>
        <v>0.66670000000000007</v>
      </c>
      <c r="GG383" s="9">
        <f>VLOOKUP($C383, Table3[#All], 111, 0)</f>
        <v>0.1905</v>
      </c>
      <c r="GH383" s="9"/>
      <c r="GI383" s="9">
        <f>VLOOKUP($C383, Table3[#All], 112, 0)</f>
        <v>0</v>
      </c>
      <c r="GJ383" s="12">
        <f t="shared" si="321"/>
        <v>2</v>
      </c>
      <c r="GK383" s="11"/>
      <c r="GL383" s="9">
        <f>VLOOKUP($C383, Table3[#All], 113, 0)</f>
        <v>0</v>
      </c>
      <c r="GM383" s="9">
        <f>VLOOKUP($C383, Table3[#All], 114, 0)</f>
        <v>0.68969999999999998</v>
      </c>
      <c r="GN383" s="9">
        <f>VLOOKUP($C383, Table3[#All], 115, 0)</f>
        <v>0.31030000000000002</v>
      </c>
      <c r="GO383" s="9">
        <f>VLOOKUP($C383, Table3[#All], 116, 0)</f>
        <v>0</v>
      </c>
      <c r="GP383" s="9"/>
      <c r="GQ383" s="10">
        <f t="shared" si="322"/>
        <v>3</v>
      </c>
      <c r="GR383" s="11"/>
      <c r="GS383" s="9">
        <f>VLOOKUP($C383, Table2[#All], 3, 0)</f>
        <v>0</v>
      </c>
      <c r="GT383" s="9">
        <f>VLOOKUP($C383, Table2[#All], 4, 0)</f>
        <v>0</v>
      </c>
      <c r="GU383" s="9">
        <f>VLOOKUP($C383, Table2[#All], 5, 0)</f>
        <v>1</v>
      </c>
      <c r="GV383" s="9">
        <f>VLOOKUP($C383, Table2[#All], 6, 0)</f>
        <v>0</v>
      </c>
      <c r="GW383" s="9">
        <f>VLOOKUP($C383, Table2[#All], 7, 0)</f>
        <v>0</v>
      </c>
      <c r="GX383" s="10">
        <f t="shared" si="323"/>
        <v>3</v>
      </c>
      <c r="GY383" s="11"/>
      <c r="GZ383" s="9">
        <v>0</v>
      </c>
      <c r="HA383" s="9">
        <v>0</v>
      </c>
      <c r="HB383" s="9">
        <v>1</v>
      </c>
      <c r="HC383" s="9">
        <v>0</v>
      </c>
      <c r="HD383" s="9"/>
      <c r="HE383" s="10">
        <f t="shared" si="324"/>
        <v>3</v>
      </c>
      <c r="HF383" s="11"/>
      <c r="HG383" s="9">
        <f>VLOOKUP($C383, Table5[#All], 2, 0)</f>
        <v>0</v>
      </c>
      <c r="HH383" s="9">
        <f>VLOOKUP($C383, Table5[#All], 3, 0)</f>
        <v>0</v>
      </c>
      <c r="HI383" s="9">
        <f>VLOOKUP($C383, Table5[#All], 4, 0)</f>
        <v>0</v>
      </c>
      <c r="HJ383" s="9">
        <f>VLOOKUP($C383, Table5[#All], 5, 0)</f>
        <v>0</v>
      </c>
      <c r="HK383" s="9">
        <f>VLOOKUP($C383, Table5[#All], 6, 0)</f>
        <v>1</v>
      </c>
      <c r="HL383" s="10">
        <f t="shared" si="325"/>
        <v>5</v>
      </c>
      <c r="HM383" s="11"/>
      <c r="HN383" s="9">
        <f>VLOOKUP($C383, Table5[#All], 7, 0)</f>
        <v>0</v>
      </c>
      <c r="HO383" s="9">
        <f>VLOOKUP($C383, Table5[#All], 8, 0)</f>
        <v>0</v>
      </c>
      <c r="HP383" s="9">
        <f>VLOOKUP($C383, Table5[#All], 9, 0)</f>
        <v>0</v>
      </c>
      <c r="HQ383" s="9">
        <f>VLOOKUP($C383, Table5[#All], 10, 0)</f>
        <v>1</v>
      </c>
      <c r="HR383" s="9">
        <f>VLOOKUP($C383, Table5[#All], 11, 0)</f>
        <v>0</v>
      </c>
      <c r="HS383" s="10">
        <f t="shared" si="326"/>
        <v>4</v>
      </c>
      <c r="HT383" s="11"/>
      <c r="HU383" s="9">
        <f>VLOOKUP($C383, Table5[#All], 12, 0)</f>
        <v>1</v>
      </c>
      <c r="HV383" s="9">
        <f>VLOOKUP($C383, Table5[#All], 13, 0)</f>
        <v>0</v>
      </c>
      <c r="HW383" s="9">
        <f>VLOOKUP($C383, Table5[#All], 14, 0)</f>
        <v>0</v>
      </c>
      <c r="HX383" s="9">
        <f>VLOOKUP($C383, Table5[#All], 15, 0)</f>
        <v>0</v>
      </c>
      <c r="HY383" s="9">
        <f>VLOOKUP($C383, Table5[#All], 16, 0)</f>
        <v>0</v>
      </c>
      <c r="HZ383" s="10">
        <f t="shared" si="327"/>
        <v>1</v>
      </c>
      <c r="IA383" s="11"/>
      <c r="IB383" s="9">
        <f>VLOOKUP($C383, Table5[#All], 17, 0)</f>
        <v>1</v>
      </c>
      <c r="IC383" s="9">
        <f>VLOOKUP($C383, Table5[#All], 18, 0)</f>
        <v>0</v>
      </c>
      <c r="ID383" s="9">
        <f>VLOOKUP($C383, Table5[#All], 19, 0)</f>
        <v>0</v>
      </c>
      <c r="IE383" s="9">
        <f>VLOOKUP($C383, Table5[#All], 20, 0)</f>
        <v>0</v>
      </c>
      <c r="IF383" s="9">
        <f>VLOOKUP($C383, Table5[#All], 21, 0)</f>
        <v>0</v>
      </c>
      <c r="IG383" s="10">
        <f t="shared" si="328"/>
        <v>1</v>
      </c>
      <c r="IH383" s="11"/>
      <c r="II383" s="9">
        <f>VLOOKUP($C383, Table5[#All], 22, 0)</f>
        <v>1</v>
      </c>
      <c r="IJ383" s="9">
        <f>VLOOKUP($C383, Table5[#All], 23, 0)</f>
        <v>0</v>
      </c>
      <c r="IK383" s="9">
        <f>VLOOKUP($C383, Table5[#All], 24, 0)</f>
        <v>0</v>
      </c>
      <c r="IL383" s="9">
        <f>VLOOKUP($C383, Table5[#All], 25, 0)</f>
        <v>0</v>
      </c>
      <c r="IM383" s="9">
        <f>VLOOKUP($C383, Table5[#All], 26, 0)</f>
        <v>0</v>
      </c>
      <c r="IN383" s="10">
        <f t="shared" si="329"/>
        <v>1</v>
      </c>
      <c r="IO383" s="11"/>
      <c r="IP383" s="9">
        <v>1</v>
      </c>
      <c r="IQ383" s="9">
        <v>0</v>
      </c>
      <c r="IR383" s="9">
        <v>0</v>
      </c>
      <c r="IS383" s="9">
        <v>0</v>
      </c>
      <c r="IT383" s="9">
        <v>0</v>
      </c>
      <c r="IU383" s="10">
        <f t="shared" si="330"/>
        <v>1</v>
      </c>
      <c r="IV383" s="82"/>
    </row>
    <row r="384" spans="1:256" ht="16.3" thickTop="1" thickBot="1" x14ac:dyDescent="0.35">
      <c r="A384" s="16" t="s">
        <v>902</v>
      </c>
      <c r="B384" s="16" t="s">
        <v>920</v>
      </c>
      <c r="C384" s="16" t="s">
        <v>921</v>
      </c>
      <c r="D384" s="11"/>
      <c r="E384" s="9">
        <f>VLOOKUP($C384, Table3[#All], 2, 0)</f>
        <v>0.22579999999999997</v>
      </c>
      <c r="F384" s="9"/>
      <c r="G384" s="9">
        <f>VLOOKUP($C384, Table3[#All], 3, 0)</f>
        <v>0.5806</v>
      </c>
      <c r="H384" s="9">
        <f>VLOOKUP($C384, Table3[#All], 4, 0)</f>
        <v>0.19350000000000001</v>
      </c>
      <c r="I384" s="9">
        <f>VLOOKUP($C384, Table3[#All], 5, 0)</f>
        <v>0</v>
      </c>
      <c r="J384" s="10">
        <f t="shared" si="331"/>
        <v>3</v>
      </c>
      <c r="K384" s="11"/>
      <c r="L384" s="9">
        <f>VLOOKUP($C384, Table3[#All], 6, 0)</f>
        <v>0</v>
      </c>
      <c r="M384" s="9"/>
      <c r="N384" s="9">
        <f>VLOOKUP($C384, Table3[#All], 7, 0)</f>
        <v>0</v>
      </c>
      <c r="O384" s="9">
        <f>VLOOKUP($C384, Table3[#All], 8, 0)</f>
        <v>0</v>
      </c>
      <c r="P384" s="9">
        <f>VLOOKUP($C384, Table3[#All], 9, 0)</f>
        <v>1</v>
      </c>
      <c r="Q384" s="10">
        <f t="shared" si="332"/>
        <v>5</v>
      </c>
      <c r="R384" s="11"/>
      <c r="S384" s="9">
        <f>VLOOKUP($C384, Table3[#All], 10, 0)</f>
        <v>0</v>
      </c>
      <c r="T384" s="9">
        <f>VLOOKUP($C384, Table3[#All], 11, 0)</f>
        <v>3.2300000000000002E-2</v>
      </c>
      <c r="U384" s="9">
        <f>VLOOKUP($C384, Table3[#All], 12, 0)</f>
        <v>0.8387</v>
      </c>
      <c r="V384" s="9">
        <f>VLOOKUP($C384, Table3[#All], 13, 0)</f>
        <v>0.129</v>
      </c>
      <c r="W384" s="9">
        <f>VLOOKUP($C384, Table3[#All], 14, 0)</f>
        <v>0</v>
      </c>
      <c r="X384" s="10">
        <f t="shared" si="333"/>
        <v>3</v>
      </c>
      <c r="Y384" s="11"/>
      <c r="Z384" s="9">
        <f>VLOOKUP($C384, Table3[#All], 15, 0)</f>
        <v>0.129</v>
      </c>
      <c r="AA384" s="9">
        <f>VLOOKUP($C384, Table3[#All], 16, 0)</f>
        <v>0.80650000000000011</v>
      </c>
      <c r="AB384" s="9">
        <f>VLOOKUP($C384, Table3[#All], 17, 0)</f>
        <v>6.4500000000000002E-2</v>
      </c>
      <c r="AC384" s="9">
        <f>VLOOKUP($C384, Table3[#All], 18, 0)</f>
        <v>0</v>
      </c>
      <c r="AD384" s="9">
        <f>VLOOKUP($C384, Table3[#All], 19, 0)</f>
        <v>0</v>
      </c>
      <c r="AE384" s="10">
        <f t="shared" si="303"/>
        <v>2</v>
      </c>
      <c r="AF384" s="11"/>
      <c r="AG384" s="9">
        <f>VLOOKUP($C384, Table3[#All], 20, 0)</f>
        <v>0</v>
      </c>
      <c r="AH384" s="9">
        <f>VLOOKUP($C384, Table3[#All], 21, 0)</f>
        <v>0</v>
      </c>
      <c r="AI384" s="9">
        <f>VLOOKUP($C384, Table3[#All], 22, 0)</f>
        <v>1</v>
      </c>
      <c r="AJ384" s="9"/>
      <c r="AK384" s="9"/>
      <c r="AL384" s="10">
        <f t="shared" si="304"/>
        <v>3</v>
      </c>
      <c r="AM384" s="11"/>
      <c r="AN384" s="9">
        <f>VLOOKUP($C384, Table3[#All], 23, 0)</f>
        <v>1</v>
      </c>
      <c r="AO384" s="9">
        <f>VLOOKUP($C384, Table3[#All], 24, 0)</f>
        <v>0</v>
      </c>
      <c r="AP384" s="9">
        <f>VLOOKUP($C384, Table3[#All], 25, 0)</f>
        <v>0</v>
      </c>
      <c r="AQ384" s="9">
        <f>VLOOKUP($C384, Table3[#All], 26, 0)</f>
        <v>0</v>
      </c>
      <c r="AR384" s="9"/>
      <c r="AS384" s="12">
        <f t="shared" si="305"/>
        <v>1</v>
      </c>
      <c r="AT384" s="11"/>
      <c r="AU384" s="9">
        <f>VLOOKUP($C384, Table3[#All], 27, 0)</f>
        <v>0.9677</v>
      </c>
      <c r="AV384" s="9">
        <f>VLOOKUP($C384, Table3[#All], 28, 0)</f>
        <v>0</v>
      </c>
      <c r="AW384" s="9">
        <f>VLOOKUP($C384, Table3[#All], 29, 0)</f>
        <v>3.2300000000000002E-2</v>
      </c>
      <c r="AX384" s="9"/>
      <c r="AY384" s="9"/>
      <c r="AZ384" s="10">
        <f t="shared" si="334"/>
        <v>1</v>
      </c>
      <c r="BA384" s="11"/>
      <c r="BB384" s="9">
        <f>VLOOKUP($C384, Table3[#All], 30, 0)</f>
        <v>0.22579999999999997</v>
      </c>
      <c r="BC384" s="9">
        <f>VLOOKUP($C384, Table3[#All], 31, 0)</f>
        <v>0.6129</v>
      </c>
      <c r="BD384" s="9">
        <f>VLOOKUP($C384, Table3[#All], 32, 0)</f>
        <v>0.1613</v>
      </c>
      <c r="BE384" s="9">
        <f>VLOOKUP($C384, Table3[#All], 33, 0)</f>
        <v>0</v>
      </c>
      <c r="BF384" s="9"/>
      <c r="BG384" s="10">
        <f t="shared" si="335"/>
        <v>2</v>
      </c>
      <c r="BH384" s="81"/>
      <c r="BI384" s="9">
        <f>VLOOKUP($C384, Table3[#All], 34, 0)</f>
        <v>0</v>
      </c>
      <c r="BJ384" s="9">
        <f>VLOOKUP($C384, Table3[#All], 35, 0)</f>
        <v>0</v>
      </c>
      <c r="BK384" s="9">
        <f>VLOOKUP($C384, Table3[#All], 36, 0)</f>
        <v>0</v>
      </c>
      <c r="BL384" s="9">
        <f>VLOOKUP($C384, Table3[#All], 37, 0)</f>
        <v>0</v>
      </c>
      <c r="BM384" s="9">
        <f>VLOOKUP($C384, Table3[#All], 38, 0)</f>
        <v>0</v>
      </c>
      <c r="BN384" s="10" t="str">
        <f t="shared" si="336"/>
        <v>N/A</v>
      </c>
      <c r="BO384" s="11"/>
      <c r="BP384" s="9">
        <f>VLOOKUP($C384, Table3[#All], 39, 0)</f>
        <v>1</v>
      </c>
      <c r="BQ384" s="9">
        <f>VLOOKUP($C384, Table3[#All], 40, 0)</f>
        <v>0</v>
      </c>
      <c r="BR384" s="9">
        <f>VLOOKUP($C384, Table3[#All], 41, 0)</f>
        <v>0</v>
      </c>
      <c r="BS384" s="9">
        <f>VLOOKUP($C384, Table3[#All], 42, 0)</f>
        <v>0</v>
      </c>
      <c r="BT384" s="9"/>
      <c r="BU384" s="10">
        <f t="shared" si="306"/>
        <v>1</v>
      </c>
      <c r="BV384" s="11"/>
      <c r="BW384" s="9">
        <f>VLOOKUP($C384, Table3[#All], 43, 0)</f>
        <v>1</v>
      </c>
      <c r="BX384" s="9">
        <f>VLOOKUP($C384, Table3[#All], 44, 0)</f>
        <v>0</v>
      </c>
      <c r="BY384" s="9">
        <f>VLOOKUP($C384, Table3[#All], 45, 0)</f>
        <v>0</v>
      </c>
      <c r="BZ384" s="9"/>
      <c r="CA384" s="9"/>
      <c r="CB384" s="10">
        <f t="shared" si="307"/>
        <v>1</v>
      </c>
      <c r="CC384" s="81"/>
      <c r="CD384" s="9">
        <f>VLOOKUP($C384, Table3[#All], 46, 0)</f>
        <v>1</v>
      </c>
      <c r="CE384" s="9">
        <f>VLOOKUP($C384, Table3[#All], 47, 0)</f>
        <v>0</v>
      </c>
      <c r="CF384" s="9">
        <f>VLOOKUP($C384, Table3[#All], 48, 0)</f>
        <v>0</v>
      </c>
      <c r="CG384" s="9">
        <f>VLOOKUP($C384, Table3[#All], 49, 0)</f>
        <v>0</v>
      </c>
      <c r="CH384" s="9">
        <f>VLOOKUP($C384, Table3[#All], 50, 0)</f>
        <v>0</v>
      </c>
      <c r="CI384" s="12">
        <f t="shared" si="308"/>
        <v>1</v>
      </c>
      <c r="CJ384" s="13"/>
      <c r="CK384" s="9">
        <f>VLOOKUP($C384, Table3[#All], 51, 0)</f>
        <v>0</v>
      </c>
      <c r="CL384" s="9">
        <f>VLOOKUP($C384, Table3[#All], 52, 0)</f>
        <v>1</v>
      </c>
      <c r="CM384" s="9">
        <f>VLOOKUP($C384, Table3[#All], 53, 0)</f>
        <v>0</v>
      </c>
      <c r="CN384" s="9">
        <f>VLOOKUP($C384, Table3[#All], 54, 0)</f>
        <v>0</v>
      </c>
      <c r="CO384" s="9"/>
      <c r="CP384" s="10">
        <f t="shared" si="309"/>
        <v>2</v>
      </c>
      <c r="CQ384" s="11"/>
      <c r="CR384" s="9">
        <f>VLOOKUP($C384, Table3[#All], 55, 0)</f>
        <v>0.90319999999999989</v>
      </c>
      <c r="CS384" s="9">
        <f>VLOOKUP($C384, Table3[#All], 56, 0)</f>
        <v>6.4500000000000002E-2</v>
      </c>
      <c r="CT384" s="9">
        <f>VLOOKUP($C384, Table3[#All], 57, 0)</f>
        <v>3.2300000000000002E-2</v>
      </c>
      <c r="CU384" s="9">
        <f>VLOOKUP($C384, Table3[#All], 58, 0)</f>
        <v>0</v>
      </c>
      <c r="CV384" s="9">
        <f>VLOOKUP($C384, Table3[#All], 59, 0)</f>
        <v>0</v>
      </c>
      <c r="CW384" s="14">
        <f t="shared" si="310"/>
        <v>1</v>
      </c>
      <c r="CX384" s="81"/>
      <c r="CY384" s="9">
        <f>VLOOKUP($C384, Table3[#All], 60, 0)</f>
        <v>0</v>
      </c>
      <c r="CZ384" s="9">
        <f>VLOOKUP($C384, Table3[#All], 61, 0)</f>
        <v>0.9677</v>
      </c>
      <c r="DA384" s="9">
        <f>VLOOKUP($C384, Table3[#All], 62, 0)</f>
        <v>3.2300000000000002E-2</v>
      </c>
      <c r="DB384" s="9">
        <f>VLOOKUP($C384, Table3[#All], 63, 0)</f>
        <v>0</v>
      </c>
      <c r="DC384" s="9">
        <f>VLOOKUP($C384, Table3[#All], 64, 0)</f>
        <v>0</v>
      </c>
      <c r="DD384" s="10">
        <f t="shared" si="311"/>
        <v>2</v>
      </c>
      <c r="DE384" s="11"/>
      <c r="DF384" s="9">
        <f>VLOOKUP($C384, Table3[#All], 65, 0)</f>
        <v>6.4500000000000002E-2</v>
      </c>
      <c r="DG384" s="9"/>
      <c r="DH384" s="9">
        <f>VLOOKUP($C384, Table3[#All], 66, 0)</f>
        <v>0.9355</v>
      </c>
      <c r="DI384" s="9"/>
      <c r="DJ384" s="9">
        <f>VLOOKUP($C384, Table3[#All], 67, 0)</f>
        <v>0</v>
      </c>
      <c r="DK384" s="14">
        <f t="shared" si="312"/>
        <v>3</v>
      </c>
      <c r="DL384" s="11"/>
      <c r="DM384" s="9">
        <f>VLOOKUP($C384, Table3[#All], 68, 0)</f>
        <v>0.7742</v>
      </c>
      <c r="DN384" s="9"/>
      <c r="DO384" s="9">
        <f>VLOOKUP($C384, Table3[#All], 69, 0)</f>
        <v>0.19350000000000001</v>
      </c>
      <c r="DP384" s="9">
        <f>VLOOKUP($C384, Table3[#All], 70, 0)</f>
        <v>3.2300000000000002E-2</v>
      </c>
      <c r="DQ384" s="9"/>
      <c r="DR384" s="14">
        <f t="shared" si="313"/>
        <v>1</v>
      </c>
      <c r="DS384" s="11"/>
      <c r="DT384" s="9">
        <f>VLOOKUP($C384, Table3[#All], 71, 0)</f>
        <v>0.90319999999999989</v>
      </c>
      <c r="DU384" s="9">
        <f>VLOOKUP($C384, Table3[#All], 72, 0)</f>
        <v>0</v>
      </c>
      <c r="DV384" s="9">
        <f>VLOOKUP($C384, Table3[#All], 73, 0)</f>
        <v>0</v>
      </c>
      <c r="DW384" s="9">
        <f>VLOOKUP($C384, Table3[#All], 74, 0)</f>
        <v>9.6799999999999997E-2</v>
      </c>
      <c r="DX384" s="9">
        <f>VLOOKUP($C384, Table3[#All], 75, 0)</f>
        <v>0</v>
      </c>
      <c r="DY384" s="12">
        <f t="shared" si="338"/>
        <v>1</v>
      </c>
      <c r="DZ384" s="11"/>
      <c r="EA384" s="9">
        <f>VLOOKUP($C384, Table3[#All], 76, 0)</f>
        <v>1</v>
      </c>
      <c r="EB384" s="9">
        <f>VLOOKUP($C384, Table3[#All], 77, 0)</f>
        <v>0</v>
      </c>
      <c r="EC384" s="9">
        <f>VLOOKUP($C384, Table3[#All], 78, 0)</f>
        <v>0</v>
      </c>
      <c r="ED384" s="9">
        <f>VLOOKUP($C384, Table3[#All], 79, 0)</f>
        <v>0</v>
      </c>
      <c r="EE384" s="9">
        <f>VLOOKUP($C384, Table3[#All], 80, 0)</f>
        <v>0</v>
      </c>
      <c r="EF384" s="10">
        <f t="shared" si="314"/>
        <v>1</v>
      </c>
      <c r="EG384" s="9"/>
      <c r="EH384" s="9">
        <f>VLOOKUP($C384, Table3[#All], 81, 0)</f>
        <v>1</v>
      </c>
      <c r="EI384" s="9">
        <f>VLOOKUP($C384, Table3[#All], 82, 0)</f>
        <v>0</v>
      </c>
      <c r="EJ384" s="9">
        <f>VLOOKUP($C384, Table3[#All], 83, 0)</f>
        <v>0</v>
      </c>
      <c r="EK384" s="9">
        <f>VLOOKUP($C384, Table3[#All], 84, 0)</f>
        <v>0</v>
      </c>
      <c r="EL384" s="9">
        <f>VLOOKUP($C384, Table3[#All], 85, 0)</f>
        <v>0</v>
      </c>
      <c r="EM384" s="14">
        <f t="shared" si="315"/>
        <v>1</v>
      </c>
      <c r="EN384" s="11"/>
      <c r="EO384" s="9">
        <f>VLOOKUP($C384, Table3[#All], 86, 0)</f>
        <v>0.1613</v>
      </c>
      <c r="EP384" s="9"/>
      <c r="EQ384" s="9">
        <f>VLOOKUP($C384, Table3[#All], 87, 0)</f>
        <v>0.8387</v>
      </c>
      <c r="ER384" s="9"/>
      <c r="ES384" s="9"/>
      <c r="ET384" s="14">
        <f t="shared" si="316"/>
        <v>3</v>
      </c>
      <c r="EU384" s="11"/>
      <c r="EV384" s="9">
        <f>VLOOKUP($C384, Table3[#All], 88, 0)</f>
        <v>1</v>
      </c>
      <c r="EW384" s="9">
        <f>VLOOKUP($C384, Table3[#All], 89, 0)</f>
        <v>0</v>
      </c>
      <c r="EX384" s="9">
        <f>VLOOKUP($C384, Table3[#All], 90, 0)</f>
        <v>0</v>
      </c>
      <c r="EY384" s="9">
        <f>VLOOKUP($C384, Table3[#All], 91, 0)</f>
        <v>0</v>
      </c>
      <c r="EZ384" s="9">
        <f>VLOOKUP($C384, Table3[#All], 92, 0)</f>
        <v>0</v>
      </c>
      <c r="FA384" s="12">
        <f t="shared" si="317"/>
        <v>1</v>
      </c>
      <c r="FB384" s="11"/>
      <c r="FC384" s="9">
        <f>VLOOKUP($C384, Table3[#All], 93, 0)</f>
        <v>0</v>
      </c>
      <c r="FD384" s="9">
        <f>VLOOKUP($C384, Table3[#All], 94, 0)</f>
        <v>0.129</v>
      </c>
      <c r="FE384" s="9">
        <f>VLOOKUP($C384, Table3[#All], 95, 0)</f>
        <v>0.7742</v>
      </c>
      <c r="FF384" s="9">
        <f>VLOOKUP($C384, Table3[#All], 96, 0)</f>
        <v>9.6799999999999997E-2</v>
      </c>
      <c r="FG384" s="9"/>
      <c r="FH384" s="10">
        <f t="shared" si="318"/>
        <v>3</v>
      </c>
      <c r="FI384" s="11"/>
      <c r="FJ384" s="9">
        <f>VLOOKUP($C384, Table3[#All], 97, 0)</f>
        <v>0</v>
      </c>
      <c r="FK384" s="9">
        <f>VLOOKUP($C384, Table3[#All], 98, 0)</f>
        <v>0</v>
      </c>
      <c r="FL384" s="9">
        <f>VLOOKUP($C384, Table3[#All], 99, 0)</f>
        <v>0</v>
      </c>
      <c r="FM384" s="9">
        <f>VLOOKUP($C384, Table3[#All], 100, 0)</f>
        <v>0</v>
      </c>
      <c r="FN384" s="9">
        <f>VLOOKUP($C384, Table3[#All], 101, 0)</f>
        <v>1</v>
      </c>
      <c r="FO384" s="14">
        <f t="shared" si="319"/>
        <v>5</v>
      </c>
      <c r="FP384" s="11"/>
      <c r="FQ384" s="9">
        <f>VLOOKUP($C384, Table3[#All], 102, 0)</f>
        <v>1</v>
      </c>
      <c r="FR384" s="9">
        <f>VLOOKUP($C384, Table3[#All], 103, 0)</f>
        <v>0</v>
      </c>
      <c r="FS384" s="9">
        <f>VLOOKUP($C384, Table3[#All], 104, 0)</f>
        <v>0</v>
      </c>
      <c r="FT384" s="9">
        <f>VLOOKUP($C384, Table3[#All], 105, 0)</f>
        <v>0</v>
      </c>
      <c r="FU384" s="9">
        <v>0</v>
      </c>
      <c r="FV384" s="10">
        <f t="shared" si="320"/>
        <v>1</v>
      </c>
      <c r="FW384" s="11"/>
      <c r="FX384" s="9">
        <f>VLOOKUP($C384, Table3[#All], 106, 0)</f>
        <v>0.45159999999999995</v>
      </c>
      <c r="FY384" s="9"/>
      <c r="FZ384" s="9">
        <f>VLOOKUP($C384, Table3[#All], 107, 0)</f>
        <v>0.45159999999999995</v>
      </c>
      <c r="GA384" s="9">
        <f>VLOOKUP($C384, Table3[#All], 108, 0)</f>
        <v>9.6799999999999997E-2</v>
      </c>
      <c r="GB384" s="9"/>
      <c r="GC384" s="10">
        <f t="shared" si="337"/>
        <v>3</v>
      </c>
      <c r="GD384" s="81"/>
      <c r="GE384" s="9">
        <f>VLOOKUP($C384, Table3[#All], 109, 0)</f>
        <v>0</v>
      </c>
      <c r="GF384" s="9">
        <f>VLOOKUP($C384, Table3[#All], 110, 0)</f>
        <v>0</v>
      </c>
      <c r="GG384" s="9">
        <f>VLOOKUP($C384, Table3[#All], 111, 0)</f>
        <v>0</v>
      </c>
      <c r="GH384" s="9"/>
      <c r="GI384" s="9">
        <f>VLOOKUP($C384, Table3[#All], 112, 0)</f>
        <v>0</v>
      </c>
      <c r="GJ384" s="12" t="str">
        <f t="shared" si="321"/>
        <v>N/A</v>
      </c>
      <c r="GK384" s="11"/>
      <c r="GL384" s="9">
        <f>VLOOKUP($C384, Table3[#All], 113, 0)</f>
        <v>0</v>
      </c>
      <c r="GM384" s="9">
        <f>VLOOKUP($C384, Table3[#All], 114, 0)</f>
        <v>0</v>
      </c>
      <c r="GN384" s="9">
        <f>VLOOKUP($C384, Table3[#All], 115, 0)</f>
        <v>0</v>
      </c>
      <c r="GO384" s="9">
        <f>VLOOKUP($C384, Table3[#All], 116, 0)</f>
        <v>1</v>
      </c>
      <c r="GP384" s="9"/>
      <c r="GQ384" s="10">
        <f t="shared" si="322"/>
        <v>4</v>
      </c>
      <c r="GR384" s="11"/>
      <c r="GS384" s="9">
        <f>VLOOKUP($C384, Table2[#All], 3, 0)</f>
        <v>0</v>
      </c>
      <c r="GT384" s="9">
        <f>VLOOKUP($C384, Table2[#All], 4, 0)</f>
        <v>0</v>
      </c>
      <c r="GU384" s="9">
        <f>VLOOKUP($C384, Table2[#All], 5, 0)</f>
        <v>1</v>
      </c>
      <c r="GV384" s="9">
        <f>VLOOKUP($C384, Table2[#All], 6, 0)</f>
        <v>0</v>
      </c>
      <c r="GW384" s="9">
        <f>VLOOKUP($C384, Table2[#All], 7, 0)</f>
        <v>0</v>
      </c>
      <c r="GX384" s="10">
        <f t="shared" si="323"/>
        <v>3</v>
      </c>
      <c r="GY384" s="11"/>
      <c r="GZ384" s="9">
        <v>0</v>
      </c>
      <c r="HA384" s="9">
        <v>0</v>
      </c>
      <c r="HB384" s="9">
        <v>1</v>
      </c>
      <c r="HC384" s="9">
        <v>0</v>
      </c>
      <c r="HD384" s="9"/>
      <c r="HE384" s="10">
        <f t="shared" si="324"/>
        <v>3</v>
      </c>
      <c r="HF384" s="11"/>
      <c r="HG384" s="9">
        <f>VLOOKUP($C384, Table5[#All], 2, 0)</f>
        <v>0</v>
      </c>
      <c r="HH384" s="9">
        <f>VLOOKUP($C384, Table5[#All], 3, 0)</f>
        <v>0</v>
      </c>
      <c r="HI384" s="9">
        <f>VLOOKUP($C384, Table5[#All], 4, 0)</f>
        <v>0</v>
      </c>
      <c r="HJ384" s="9">
        <f>VLOOKUP($C384, Table5[#All], 5, 0)</f>
        <v>0</v>
      </c>
      <c r="HK384" s="9">
        <f>VLOOKUP($C384, Table5[#All], 6, 0)</f>
        <v>1</v>
      </c>
      <c r="HL384" s="10">
        <f t="shared" si="325"/>
        <v>5</v>
      </c>
      <c r="HM384" s="11"/>
      <c r="HN384" s="9">
        <f>VLOOKUP($C384, Table5[#All], 7, 0)</f>
        <v>0</v>
      </c>
      <c r="HO384" s="9">
        <f>VLOOKUP($C384, Table5[#All], 8, 0)</f>
        <v>0</v>
      </c>
      <c r="HP384" s="9">
        <f>VLOOKUP($C384, Table5[#All], 9, 0)</f>
        <v>0</v>
      </c>
      <c r="HQ384" s="9">
        <f>VLOOKUP($C384, Table5[#All], 10, 0)</f>
        <v>0</v>
      </c>
      <c r="HR384" s="9">
        <f>VLOOKUP($C384, Table5[#All], 11, 0)</f>
        <v>1</v>
      </c>
      <c r="HS384" s="10">
        <f t="shared" si="326"/>
        <v>5</v>
      </c>
      <c r="HT384" s="11"/>
      <c r="HU384" s="9">
        <f>VLOOKUP($C384, Table5[#All], 12, 0)</f>
        <v>0</v>
      </c>
      <c r="HV384" s="9">
        <f>VLOOKUP($C384, Table5[#All], 13, 0)</f>
        <v>1</v>
      </c>
      <c r="HW384" s="9">
        <f>VLOOKUP($C384, Table5[#All], 14, 0)</f>
        <v>0</v>
      </c>
      <c r="HX384" s="9">
        <f>VLOOKUP($C384, Table5[#All], 15, 0)</f>
        <v>0</v>
      </c>
      <c r="HY384" s="9">
        <f>VLOOKUP($C384, Table5[#All], 16, 0)</f>
        <v>0</v>
      </c>
      <c r="HZ384" s="10">
        <f t="shared" si="327"/>
        <v>2</v>
      </c>
      <c r="IA384" s="11"/>
      <c r="IB384" s="9">
        <f>VLOOKUP($C384, Table5[#All], 17, 0)</f>
        <v>0</v>
      </c>
      <c r="IC384" s="9">
        <f>VLOOKUP($C384, Table5[#All], 18, 0)</f>
        <v>1</v>
      </c>
      <c r="ID384" s="9">
        <f>VLOOKUP($C384, Table5[#All], 19, 0)</f>
        <v>0</v>
      </c>
      <c r="IE384" s="9">
        <f>VLOOKUP($C384, Table5[#All], 20, 0)</f>
        <v>0</v>
      </c>
      <c r="IF384" s="9">
        <f>VLOOKUP($C384, Table5[#All], 21, 0)</f>
        <v>0</v>
      </c>
      <c r="IG384" s="10">
        <f t="shared" si="328"/>
        <v>2</v>
      </c>
      <c r="IH384" s="11"/>
      <c r="II384" s="9">
        <f>VLOOKUP($C384, Table5[#All], 22, 0)</f>
        <v>1</v>
      </c>
      <c r="IJ384" s="9">
        <f>VLOOKUP($C384, Table5[#All], 23, 0)</f>
        <v>0</v>
      </c>
      <c r="IK384" s="9">
        <f>VLOOKUP($C384, Table5[#All], 24, 0)</f>
        <v>0</v>
      </c>
      <c r="IL384" s="9">
        <f>VLOOKUP($C384, Table5[#All], 25, 0)</f>
        <v>0</v>
      </c>
      <c r="IM384" s="9">
        <f>VLOOKUP($C384, Table5[#All], 26, 0)</f>
        <v>0</v>
      </c>
      <c r="IN384" s="10">
        <f t="shared" si="329"/>
        <v>1</v>
      </c>
      <c r="IO384" s="11"/>
      <c r="IP384" s="9">
        <v>1</v>
      </c>
      <c r="IQ384" s="9">
        <v>0</v>
      </c>
      <c r="IR384" s="9">
        <v>0</v>
      </c>
      <c r="IS384" s="9">
        <v>0</v>
      </c>
      <c r="IT384" s="9">
        <v>0</v>
      </c>
      <c r="IU384" s="10">
        <f t="shared" si="330"/>
        <v>1</v>
      </c>
      <c r="IV384" s="82"/>
    </row>
    <row r="385" spans="1:256" ht="16.3" thickTop="1" thickBot="1" x14ac:dyDescent="0.35">
      <c r="A385" s="16" t="s">
        <v>902</v>
      </c>
      <c r="B385" s="16" t="s">
        <v>922</v>
      </c>
      <c r="C385" s="16" t="s">
        <v>923</v>
      </c>
      <c r="D385" s="11"/>
      <c r="E385" s="9">
        <f>VLOOKUP($C385, Table3[#All], 2, 0)</f>
        <v>0.47220000000000001</v>
      </c>
      <c r="F385" s="9"/>
      <c r="G385" s="9">
        <f>VLOOKUP($C385, Table3[#All], 3, 0)</f>
        <v>0.16670000000000001</v>
      </c>
      <c r="H385" s="9">
        <f>VLOOKUP($C385, Table3[#All], 4, 0)</f>
        <v>0.11109999999999999</v>
      </c>
      <c r="I385" s="9">
        <f>VLOOKUP($C385, Table3[#All], 5, 0)</f>
        <v>0.25</v>
      </c>
      <c r="J385" s="10">
        <f t="shared" si="331"/>
        <v>5</v>
      </c>
      <c r="K385" s="11"/>
      <c r="L385" s="9">
        <f>VLOOKUP($C385, Table3[#All], 6, 0)</f>
        <v>1</v>
      </c>
      <c r="M385" s="9"/>
      <c r="N385" s="9">
        <f>VLOOKUP($C385, Table3[#All], 7, 0)</f>
        <v>0</v>
      </c>
      <c r="O385" s="9">
        <f>VLOOKUP($C385, Table3[#All], 8, 0)</f>
        <v>0</v>
      </c>
      <c r="P385" s="9">
        <f>VLOOKUP($C385, Table3[#All], 9, 0)</f>
        <v>0</v>
      </c>
      <c r="Q385" s="10">
        <f t="shared" si="332"/>
        <v>1</v>
      </c>
      <c r="R385" s="11"/>
      <c r="S385" s="9">
        <f>VLOOKUP($C385, Table3[#All], 10, 0)</f>
        <v>0</v>
      </c>
      <c r="T385" s="9">
        <f>VLOOKUP($C385, Table3[#All], 11, 0)</f>
        <v>0.44439999999999996</v>
      </c>
      <c r="U385" s="9">
        <f>VLOOKUP($C385, Table3[#All], 12, 0)</f>
        <v>0.5</v>
      </c>
      <c r="V385" s="9">
        <f>VLOOKUP($C385, Table3[#All], 13, 0)</f>
        <v>5.5599999999999997E-2</v>
      </c>
      <c r="W385" s="9">
        <f>VLOOKUP($C385, Table3[#All], 14, 0)</f>
        <v>0</v>
      </c>
      <c r="X385" s="10">
        <f t="shared" si="333"/>
        <v>3</v>
      </c>
      <c r="Y385" s="11"/>
      <c r="Z385" s="9">
        <f>VLOOKUP($C385, Table3[#All], 15, 0)</f>
        <v>2.7799999999999998E-2</v>
      </c>
      <c r="AA385" s="9">
        <f>VLOOKUP($C385, Table3[#All], 16, 0)</f>
        <v>0.52780000000000005</v>
      </c>
      <c r="AB385" s="9">
        <f>VLOOKUP($C385, Table3[#All], 17, 0)</f>
        <v>0.44439999999999996</v>
      </c>
      <c r="AC385" s="9">
        <f>VLOOKUP($C385, Table3[#All], 18, 0)</f>
        <v>0</v>
      </c>
      <c r="AD385" s="9">
        <f>VLOOKUP($C385, Table3[#All], 19, 0)</f>
        <v>0</v>
      </c>
      <c r="AE385" s="10">
        <f t="shared" si="303"/>
        <v>3</v>
      </c>
      <c r="AF385" s="11"/>
      <c r="AG385" s="9">
        <f>VLOOKUP($C385, Table3[#All], 20, 0)</f>
        <v>0</v>
      </c>
      <c r="AH385" s="9">
        <f>VLOOKUP($C385, Table3[#All], 21, 0)</f>
        <v>0.27779999999999999</v>
      </c>
      <c r="AI385" s="9">
        <f>VLOOKUP($C385, Table3[#All], 22, 0)</f>
        <v>0.72219999999999995</v>
      </c>
      <c r="AJ385" s="9"/>
      <c r="AK385" s="9"/>
      <c r="AL385" s="10">
        <f t="shared" si="304"/>
        <v>3</v>
      </c>
      <c r="AM385" s="11"/>
      <c r="AN385" s="9">
        <f>VLOOKUP($C385, Table3[#All], 23, 0)</f>
        <v>1</v>
      </c>
      <c r="AO385" s="9">
        <f>VLOOKUP($C385, Table3[#All], 24, 0)</f>
        <v>0</v>
      </c>
      <c r="AP385" s="9">
        <f>VLOOKUP($C385, Table3[#All], 25, 0)</f>
        <v>0</v>
      </c>
      <c r="AQ385" s="9">
        <f>VLOOKUP($C385, Table3[#All], 26, 0)</f>
        <v>0</v>
      </c>
      <c r="AR385" s="9"/>
      <c r="AS385" s="12">
        <f t="shared" si="305"/>
        <v>1</v>
      </c>
      <c r="AT385" s="11"/>
      <c r="AU385" s="9">
        <f>VLOOKUP($C385, Table3[#All], 27, 0)</f>
        <v>0.77780000000000005</v>
      </c>
      <c r="AV385" s="9">
        <f>VLOOKUP($C385, Table3[#All], 28, 0)</f>
        <v>0.22219999999999998</v>
      </c>
      <c r="AW385" s="9">
        <f>VLOOKUP($C385, Table3[#All], 29, 0)</f>
        <v>0</v>
      </c>
      <c r="AX385" s="9"/>
      <c r="AY385" s="9"/>
      <c r="AZ385" s="10">
        <f t="shared" si="334"/>
        <v>1</v>
      </c>
      <c r="BA385" s="11"/>
      <c r="BB385" s="9">
        <f>VLOOKUP($C385, Table3[#All], 30, 0)</f>
        <v>0.44439999999999996</v>
      </c>
      <c r="BC385" s="9">
        <f>VLOOKUP($C385, Table3[#All], 31, 0)</f>
        <v>0.38890000000000002</v>
      </c>
      <c r="BD385" s="9">
        <f>VLOOKUP($C385, Table3[#All], 32, 0)</f>
        <v>0.16670000000000001</v>
      </c>
      <c r="BE385" s="9">
        <f>VLOOKUP($C385, Table3[#All], 33, 0)</f>
        <v>0</v>
      </c>
      <c r="BF385" s="9"/>
      <c r="BG385" s="10">
        <f t="shared" si="335"/>
        <v>2</v>
      </c>
      <c r="BH385" s="81"/>
      <c r="BI385" s="9">
        <f>VLOOKUP($C385, Table3[#All], 34, 0)</f>
        <v>0</v>
      </c>
      <c r="BJ385" s="9">
        <f>VLOOKUP($C385, Table3[#All], 35, 0)</f>
        <v>0</v>
      </c>
      <c r="BK385" s="9">
        <f>VLOOKUP($C385, Table3[#All], 36, 0)</f>
        <v>0</v>
      </c>
      <c r="BL385" s="9">
        <f>VLOOKUP($C385, Table3[#All], 37, 0)</f>
        <v>0</v>
      </c>
      <c r="BM385" s="9">
        <f>VLOOKUP($C385, Table3[#All], 38, 0)</f>
        <v>0</v>
      </c>
      <c r="BN385" s="10" t="str">
        <f t="shared" si="336"/>
        <v>N/A</v>
      </c>
      <c r="BO385" s="11"/>
      <c r="BP385" s="9">
        <f>VLOOKUP($C385, Table3[#All], 39, 0)</f>
        <v>1</v>
      </c>
      <c r="BQ385" s="9">
        <f>VLOOKUP($C385, Table3[#All], 40, 0)</f>
        <v>0</v>
      </c>
      <c r="BR385" s="9">
        <f>VLOOKUP($C385, Table3[#All], 41, 0)</f>
        <v>0</v>
      </c>
      <c r="BS385" s="9">
        <f>VLOOKUP($C385, Table3[#All], 42, 0)</f>
        <v>0</v>
      </c>
      <c r="BT385" s="9"/>
      <c r="BU385" s="10">
        <f t="shared" si="306"/>
        <v>1</v>
      </c>
      <c r="BV385" s="11"/>
      <c r="BW385" s="9">
        <f>VLOOKUP($C385, Table3[#All], 43, 0)</f>
        <v>0.47220000000000001</v>
      </c>
      <c r="BX385" s="9">
        <f>VLOOKUP($C385, Table3[#All], 44, 0)</f>
        <v>0.52780000000000005</v>
      </c>
      <c r="BY385" s="9">
        <f>VLOOKUP($C385, Table3[#All], 45, 0)</f>
        <v>0</v>
      </c>
      <c r="BZ385" s="9"/>
      <c r="CA385" s="9"/>
      <c r="CB385" s="10">
        <f t="shared" si="307"/>
        <v>2</v>
      </c>
      <c r="CC385" s="81"/>
      <c r="CD385" s="9">
        <f>VLOOKUP($C385, Table3[#All], 46, 0)</f>
        <v>1</v>
      </c>
      <c r="CE385" s="9">
        <f>VLOOKUP($C385, Table3[#All], 47, 0)</f>
        <v>0</v>
      </c>
      <c r="CF385" s="9">
        <f>VLOOKUP($C385, Table3[#All], 48, 0)</f>
        <v>0</v>
      </c>
      <c r="CG385" s="9">
        <f>VLOOKUP($C385, Table3[#All], 49, 0)</f>
        <v>0</v>
      </c>
      <c r="CH385" s="9">
        <f>VLOOKUP($C385, Table3[#All], 50, 0)</f>
        <v>0</v>
      </c>
      <c r="CI385" s="12">
        <f t="shared" si="308"/>
        <v>1</v>
      </c>
      <c r="CJ385" s="13"/>
      <c r="CK385" s="9">
        <f>VLOOKUP($C385, Table3[#All], 51, 0)</f>
        <v>1</v>
      </c>
      <c r="CL385" s="9">
        <f>VLOOKUP($C385, Table3[#All], 52, 0)</f>
        <v>0</v>
      </c>
      <c r="CM385" s="9">
        <f>VLOOKUP($C385, Table3[#All], 53, 0)</f>
        <v>0</v>
      </c>
      <c r="CN385" s="9">
        <f>VLOOKUP($C385, Table3[#All], 54, 0)</f>
        <v>0</v>
      </c>
      <c r="CO385" s="9"/>
      <c r="CP385" s="10">
        <f t="shared" si="309"/>
        <v>1</v>
      </c>
      <c r="CQ385" s="11"/>
      <c r="CR385" s="9">
        <f>VLOOKUP($C385, Table3[#All], 55, 0)</f>
        <v>8.3299999999999999E-2</v>
      </c>
      <c r="CS385" s="9">
        <f>VLOOKUP($C385, Table3[#All], 56, 0)</f>
        <v>0.16670000000000001</v>
      </c>
      <c r="CT385" s="9">
        <f>VLOOKUP($C385, Table3[#All], 57, 0)</f>
        <v>0.30559999999999998</v>
      </c>
      <c r="CU385" s="9">
        <f>VLOOKUP($C385, Table3[#All], 58, 0)</f>
        <v>0.44439999999999996</v>
      </c>
      <c r="CV385" s="9">
        <f>VLOOKUP($C385, Table3[#All], 59, 0)</f>
        <v>0</v>
      </c>
      <c r="CW385" s="14">
        <f t="shared" si="310"/>
        <v>4</v>
      </c>
      <c r="CX385" s="81"/>
      <c r="CY385" s="9">
        <f>VLOOKUP($C385, Table3[#All], 60, 0)</f>
        <v>0.22219999999999998</v>
      </c>
      <c r="CZ385" s="9">
        <f>VLOOKUP($C385, Table3[#All], 61, 0)</f>
        <v>0.66670000000000007</v>
      </c>
      <c r="DA385" s="9">
        <f>VLOOKUP($C385, Table3[#All], 62, 0)</f>
        <v>0.11109999999999999</v>
      </c>
      <c r="DB385" s="9">
        <f>VLOOKUP($C385, Table3[#All], 63, 0)</f>
        <v>0</v>
      </c>
      <c r="DC385" s="9">
        <f>VLOOKUP($C385, Table3[#All], 64, 0)</f>
        <v>0</v>
      </c>
      <c r="DD385" s="10">
        <f t="shared" si="311"/>
        <v>2</v>
      </c>
      <c r="DE385" s="11"/>
      <c r="DF385" s="9">
        <f>VLOOKUP($C385, Table3[#All], 65, 0)</f>
        <v>0.41670000000000001</v>
      </c>
      <c r="DG385" s="9"/>
      <c r="DH385" s="9">
        <f>VLOOKUP($C385, Table3[#All], 66, 0)</f>
        <v>0.44439999999999996</v>
      </c>
      <c r="DI385" s="9"/>
      <c r="DJ385" s="9">
        <f>VLOOKUP($C385, Table3[#All], 67, 0)</f>
        <v>0.1389</v>
      </c>
      <c r="DK385" s="14">
        <f t="shared" si="312"/>
        <v>3</v>
      </c>
      <c r="DL385" s="11"/>
      <c r="DM385" s="9">
        <f>VLOOKUP($C385, Table3[#All], 68, 0)</f>
        <v>0.88890000000000002</v>
      </c>
      <c r="DN385" s="9"/>
      <c r="DO385" s="9">
        <f>VLOOKUP($C385, Table3[#All], 69, 0)</f>
        <v>0.11109999999999999</v>
      </c>
      <c r="DP385" s="9">
        <f>VLOOKUP($C385, Table3[#All], 70, 0)</f>
        <v>0</v>
      </c>
      <c r="DQ385" s="9"/>
      <c r="DR385" s="14">
        <f t="shared" si="313"/>
        <v>1</v>
      </c>
      <c r="DS385" s="11"/>
      <c r="DT385" s="9">
        <f>VLOOKUP($C385, Table3[#All], 71, 0)</f>
        <v>0.72219999999999995</v>
      </c>
      <c r="DU385" s="9">
        <f>VLOOKUP($C385, Table3[#All], 72, 0)</f>
        <v>0.27779999999999999</v>
      </c>
      <c r="DV385" s="9">
        <f>VLOOKUP($C385, Table3[#All], 73, 0)</f>
        <v>0</v>
      </c>
      <c r="DW385" s="9">
        <f>VLOOKUP($C385, Table3[#All], 74, 0)</f>
        <v>0</v>
      </c>
      <c r="DX385" s="9">
        <f>VLOOKUP($C385, Table3[#All], 75, 0)</f>
        <v>0</v>
      </c>
      <c r="DY385" s="12">
        <f t="shared" si="338"/>
        <v>2</v>
      </c>
      <c r="DZ385" s="11"/>
      <c r="EA385" s="9">
        <f>VLOOKUP($C385, Table3[#All], 76, 0)</f>
        <v>1</v>
      </c>
      <c r="EB385" s="9">
        <f>VLOOKUP($C385, Table3[#All], 77, 0)</f>
        <v>0</v>
      </c>
      <c r="EC385" s="9">
        <f>VLOOKUP($C385, Table3[#All], 78, 0)</f>
        <v>0</v>
      </c>
      <c r="ED385" s="9">
        <f>VLOOKUP($C385, Table3[#All], 79, 0)</f>
        <v>0</v>
      </c>
      <c r="EE385" s="9">
        <f>VLOOKUP($C385, Table3[#All], 80, 0)</f>
        <v>0</v>
      </c>
      <c r="EF385" s="10">
        <f t="shared" si="314"/>
        <v>1</v>
      </c>
      <c r="EG385" s="9"/>
      <c r="EH385" s="9">
        <f>VLOOKUP($C385, Table3[#All], 81, 0)</f>
        <v>0</v>
      </c>
      <c r="EI385" s="9">
        <f>VLOOKUP($C385, Table3[#All], 82, 0)</f>
        <v>0</v>
      </c>
      <c r="EJ385" s="9">
        <f>VLOOKUP($C385, Table3[#All], 83, 0)</f>
        <v>0</v>
      </c>
      <c r="EK385" s="9">
        <f>VLOOKUP($C385, Table3[#All], 84, 0)</f>
        <v>1</v>
      </c>
      <c r="EL385" s="9">
        <f>VLOOKUP($C385, Table3[#All], 85, 0)</f>
        <v>0</v>
      </c>
      <c r="EM385" s="14">
        <f t="shared" si="315"/>
        <v>4</v>
      </c>
      <c r="EN385" s="11"/>
      <c r="EO385" s="9">
        <f>VLOOKUP($C385, Table3[#All], 86, 0)</f>
        <v>1</v>
      </c>
      <c r="EP385" s="9"/>
      <c r="EQ385" s="9">
        <f>VLOOKUP($C385, Table3[#All], 87, 0)</f>
        <v>0</v>
      </c>
      <c r="ER385" s="9"/>
      <c r="ES385" s="9"/>
      <c r="ET385" s="14">
        <f t="shared" si="316"/>
        <v>1</v>
      </c>
      <c r="EU385" s="11"/>
      <c r="EV385" s="9">
        <f>VLOOKUP($C385, Table3[#All], 88, 0)</f>
        <v>1</v>
      </c>
      <c r="EW385" s="9">
        <f>VLOOKUP($C385, Table3[#All], 89, 0)</f>
        <v>0</v>
      </c>
      <c r="EX385" s="9">
        <f>VLOOKUP($C385, Table3[#All], 90, 0)</f>
        <v>0</v>
      </c>
      <c r="EY385" s="9">
        <f>VLOOKUP($C385, Table3[#All], 91, 0)</f>
        <v>0</v>
      </c>
      <c r="EZ385" s="9">
        <f>VLOOKUP($C385, Table3[#All], 92, 0)</f>
        <v>0</v>
      </c>
      <c r="FA385" s="12">
        <f t="shared" si="317"/>
        <v>1</v>
      </c>
      <c r="FB385" s="11"/>
      <c r="FC385" s="9">
        <f>VLOOKUP($C385, Table3[#All], 93, 0)</f>
        <v>0</v>
      </c>
      <c r="FD385" s="9">
        <f>VLOOKUP($C385, Table3[#All], 94, 0)</f>
        <v>0.69440000000000002</v>
      </c>
      <c r="FE385" s="9">
        <f>VLOOKUP($C385, Table3[#All], 95, 0)</f>
        <v>0.30559999999999998</v>
      </c>
      <c r="FF385" s="9">
        <f>VLOOKUP($C385, Table3[#All], 96, 0)</f>
        <v>0</v>
      </c>
      <c r="FG385" s="9"/>
      <c r="FH385" s="10">
        <f t="shared" si="318"/>
        <v>3</v>
      </c>
      <c r="FI385" s="11"/>
      <c r="FJ385" s="9">
        <f>VLOOKUP($C385, Table3[#All], 97, 0)</f>
        <v>0</v>
      </c>
      <c r="FK385" s="9">
        <f>VLOOKUP($C385, Table3[#All], 98, 0)</f>
        <v>0</v>
      </c>
      <c r="FL385" s="9">
        <f>VLOOKUP($C385, Table3[#All], 99, 0)</f>
        <v>0</v>
      </c>
      <c r="FM385" s="9">
        <f>VLOOKUP($C385, Table3[#All], 100, 0)</f>
        <v>0</v>
      </c>
      <c r="FN385" s="9">
        <f>VLOOKUP($C385, Table3[#All], 101, 0)</f>
        <v>1</v>
      </c>
      <c r="FO385" s="14">
        <f t="shared" si="319"/>
        <v>5</v>
      </c>
      <c r="FP385" s="11"/>
      <c r="FQ385" s="9">
        <f>VLOOKUP($C385, Table3[#All], 102, 0)</f>
        <v>0.66670000000000007</v>
      </c>
      <c r="FR385" s="9">
        <f>VLOOKUP($C385, Table3[#All], 103, 0)</f>
        <v>0.30559999999999998</v>
      </c>
      <c r="FS385" s="9">
        <f>VLOOKUP($C385, Table3[#All], 104, 0)</f>
        <v>0</v>
      </c>
      <c r="FT385" s="9">
        <f>VLOOKUP($C385, Table3[#All], 105, 0)</f>
        <v>2.7799999999999998E-2</v>
      </c>
      <c r="FU385" s="9">
        <v>0</v>
      </c>
      <c r="FV385" s="10">
        <f t="shared" si="320"/>
        <v>2</v>
      </c>
      <c r="FW385" s="11"/>
      <c r="FX385" s="9">
        <f>VLOOKUP($C385, Table3[#All], 106, 0)</f>
        <v>0.86109999999999998</v>
      </c>
      <c r="FY385" s="9"/>
      <c r="FZ385" s="9">
        <f>VLOOKUP($C385, Table3[#All], 107, 0)</f>
        <v>0.11109999999999999</v>
      </c>
      <c r="GA385" s="9">
        <f>VLOOKUP($C385, Table3[#All], 108, 0)</f>
        <v>2.7799999999999998E-2</v>
      </c>
      <c r="GB385" s="9"/>
      <c r="GC385" s="10">
        <f t="shared" si="337"/>
        <v>1</v>
      </c>
      <c r="GD385" s="81"/>
      <c r="GE385" s="9">
        <f>VLOOKUP($C385, Table3[#All], 109, 0)</f>
        <v>0.84209999999999996</v>
      </c>
      <c r="GF385" s="9">
        <f>VLOOKUP($C385, Table3[#All], 110, 0)</f>
        <v>5.2600000000000001E-2</v>
      </c>
      <c r="GG385" s="9">
        <f>VLOOKUP($C385, Table3[#All], 111, 0)</f>
        <v>0.10529999999999999</v>
      </c>
      <c r="GH385" s="9"/>
      <c r="GI385" s="9">
        <f>VLOOKUP($C385, Table3[#All], 112, 0)</f>
        <v>0</v>
      </c>
      <c r="GJ385" s="12">
        <f t="shared" si="321"/>
        <v>1</v>
      </c>
      <c r="GK385" s="11"/>
      <c r="GL385" s="9">
        <f>VLOOKUP($C385, Table3[#All], 113, 0)</f>
        <v>0</v>
      </c>
      <c r="GM385" s="9">
        <f>VLOOKUP($C385, Table3[#All], 114, 0)</f>
        <v>0.1389</v>
      </c>
      <c r="GN385" s="9">
        <f>VLOOKUP($C385, Table3[#All], 115, 0)</f>
        <v>0.83329999999999993</v>
      </c>
      <c r="GO385" s="9">
        <f>VLOOKUP($C385, Table3[#All], 116, 0)</f>
        <v>2.7799999999999998E-2</v>
      </c>
      <c r="GP385" s="9"/>
      <c r="GQ385" s="10">
        <f t="shared" si="322"/>
        <v>3</v>
      </c>
      <c r="GR385" s="11"/>
      <c r="GS385" s="9">
        <f>VLOOKUP($C385, Table2[#All], 3, 0)</f>
        <v>0</v>
      </c>
      <c r="GT385" s="9">
        <f>VLOOKUP($C385, Table2[#All], 4, 0)</f>
        <v>0</v>
      </c>
      <c r="GU385" s="9">
        <f>VLOOKUP($C385, Table2[#All], 5, 0)</f>
        <v>1</v>
      </c>
      <c r="GV385" s="9">
        <f>VLOOKUP($C385, Table2[#All], 6, 0)</f>
        <v>0</v>
      </c>
      <c r="GW385" s="9">
        <f>VLOOKUP($C385, Table2[#All], 7, 0)</f>
        <v>0</v>
      </c>
      <c r="GX385" s="10">
        <f t="shared" si="323"/>
        <v>3</v>
      </c>
      <c r="GY385" s="11"/>
      <c r="GZ385" s="9">
        <v>0</v>
      </c>
      <c r="HA385" s="9">
        <v>0</v>
      </c>
      <c r="HB385" s="9">
        <v>1</v>
      </c>
      <c r="HC385" s="9">
        <v>0</v>
      </c>
      <c r="HD385" s="9"/>
      <c r="HE385" s="10">
        <f t="shared" si="324"/>
        <v>3</v>
      </c>
      <c r="HF385" s="11"/>
      <c r="HG385" s="9">
        <f>VLOOKUP($C385, Table5[#All], 2, 0)</f>
        <v>0</v>
      </c>
      <c r="HH385" s="9">
        <f>VLOOKUP($C385, Table5[#All], 3, 0)</f>
        <v>0</v>
      </c>
      <c r="HI385" s="9">
        <f>VLOOKUP($C385, Table5[#All], 4, 0)</f>
        <v>0</v>
      </c>
      <c r="HJ385" s="9">
        <f>VLOOKUP($C385, Table5[#All], 5, 0)</f>
        <v>1</v>
      </c>
      <c r="HK385" s="9">
        <f>VLOOKUP($C385, Table5[#All], 6, 0)</f>
        <v>0</v>
      </c>
      <c r="HL385" s="10">
        <f t="shared" si="325"/>
        <v>4</v>
      </c>
      <c r="HM385" s="11"/>
      <c r="HN385" s="9">
        <f>VLOOKUP($C385, Table5[#All], 7, 0)</f>
        <v>0</v>
      </c>
      <c r="HO385" s="9">
        <f>VLOOKUP($C385, Table5[#All], 8, 0)</f>
        <v>0</v>
      </c>
      <c r="HP385" s="9">
        <f>VLOOKUP($C385, Table5[#All], 9, 0)</f>
        <v>1</v>
      </c>
      <c r="HQ385" s="9">
        <f>VLOOKUP($C385, Table5[#All], 10, 0)</f>
        <v>0</v>
      </c>
      <c r="HR385" s="9">
        <f>VLOOKUP($C385, Table5[#All], 11, 0)</f>
        <v>0</v>
      </c>
      <c r="HS385" s="10">
        <f t="shared" si="326"/>
        <v>3</v>
      </c>
      <c r="HT385" s="11"/>
      <c r="HU385" s="9">
        <f>VLOOKUP($C385, Table5[#All], 12, 0)</f>
        <v>1</v>
      </c>
      <c r="HV385" s="9">
        <f>VLOOKUP($C385, Table5[#All], 13, 0)</f>
        <v>0</v>
      </c>
      <c r="HW385" s="9">
        <f>VLOOKUP($C385, Table5[#All], 14, 0)</f>
        <v>0</v>
      </c>
      <c r="HX385" s="9">
        <f>VLOOKUP($C385, Table5[#All], 15, 0)</f>
        <v>0</v>
      </c>
      <c r="HY385" s="9">
        <f>VLOOKUP($C385, Table5[#All], 16, 0)</f>
        <v>0</v>
      </c>
      <c r="HZ385" s="10">
        <f t="shared" si="327"/>
        <v>1</v>
      </c>
      <c r="IA385" s="11"/>
      <c r="IB385" s="9">
        <f>VLOOKUP($C385, Table5[#All], 17, 0)</f>
        <v>1</v>
      </c>
      <c r="IC385" s="9">
        <f>VLOOKUP($C385, Table5[#All], 18, 0)</f>
        <v>0</v>
      </c>
      <c r="ID385" s="9">
        <f>VLOOKUP($C385, Table5[#All], 19, 0)</f>
        <v>0</v>
      </c>
      <c r="IE385" s="9">
        <f>VLOOKUP($C385, Table5[#All], 20, 0)</f>
        <v>0</v>
      </c>
      <c r="IF385" s="9">
        <f>VLOOKUP($C385, Table5[#All], 21, 0)</f>
        <v>0</v>
      </c>
      <c r="IG385" s="10">
        <f t="shared" si="328"/>
        <v>1</v>
      </c>
      <c r="IH385" s="11"/>
      <c r="II385" s="9">
        <f>VLOOKUP($C385, Table5[#All], 22, 0)</f>
        <v>1</v>
      </c>
      <c r="IJ385" s="9">
        <f>VLOOKUP($C385, Table5[#All], 23, 0)</f>
        <v>0</v>
      </c>
      <c r="IK385" s="9">
        <f>VLOOKUP($C385, Table5[#All], 24, 0)</f>
        <v>0</v>
      </c>
      <c r="IL385" s="9">
        <f>VLOOKUP($C385, Table5[#All], 25, 0)</f>
        <v>0</v>
      </c>
      <c r="IM385" s="9">
        <f>VLOOKUP($C385, Table5[#All], 26, 0)</f>
        <v>0</v>
      </c>
      <c r="IN385" s="10">
        <f t="shared" si="329"/>
        <v>1</v>
      </c>
      <c r="IO385" s="11"/>
      <c r="IP385" s="9">
        <v>1</v>
      </c>
      <c r="IQ385" s="9">
        <v>0</v>
      </c>
      <c r="IR385" s="9">
        <v>0</v>
      </c>
      <c r="IS385" s="9">
        <v>0</v>
      </c>
      <c r="IT385" s="9">
        <v>0</v>
      </c>
      <c r="IU385" s="10">
        <f t="shared" si="330"/>
        <v>1</v>
      </c>
      <c r="IV385" s="82"/>
    </row>
    <row r="386" spans="1:256" ht="16.3" thickTop="1" thickBot="1" x14ac:dyDescent="0.35">
      <c r="A386" s="16" t="s">
        <v>902</v>
      </c>
      <c r="B386" s="16" t="s">
        <v>924</v>
      </c>
      <c r="C386" s="16" t="s">
        <v>925</v>
      </c>
      <c r="D386" s="11"/>
      <c r="E386" s="9">
        <f>VLOOKUP($C386, Table3[#All], 2, 0)</f>
        <v>0</v>
      </c>
      <c r="F386" s="9"/>
      <c r="G386" s="9">
        <f>VLOOKUP($C386, Table3[#All], 3, 0)</f>
        <v>9.3800000000000008E-2</v>
      </c>
      <c r="H386" s="9">
        <f>VLOOKUP($C386, Table3[#All], 4, 0)</f>
        <v>0.75</v>
      </c>
      <c r="I386" s="9">
        <f>VLOOKUP($C386, Table3[#All], 5, 0)</f>
        <v>0.15620000000000001</v>
      </c>
      <c r="J386" s="10">
        <f t="shared" si="331"/>
        <v>4</v>
      </c>
      <c r="K386" s="11"/>
      <c r="L386" s="9">
        <f>VLOOKUP($C386, Table3[#All], 6, 0)</f>
        <v>0</v>
      </c>
      <c r="M386" s="9"/>
      <c r="N386" s="9">
        <f>VLOOKUP($C386, Table3[#All], 7, 0)</f>
        <v>0</v>
      </c>
      <c r="O386" s="9">
        <f>VLOOKUP($C386, Table3[#All], 8, 0)</f>
        <v>0</v>
      </c>
      <c r="P386" s="9">
        <f>VLOOKUP($C386, Table3[#All], 9, 0)</f>
        <v>1</v>
      </c>
      <c r="Q386" s="10">
        <f t="shared" si="332"/>
        <v>5</v>
      </c>
      <c r="R386" s="11"/>
      <c r="S386" s="9">
        <f>VLOOKUP($C386, Table3[#All], 10, 0)</f>
        <v>0</v>
      </c>
      <c r="T386" s="9">
        <f>VLOOKUP($C386, Table3[#All], 11, 0)</f>
        <v>0</v>
      </c>
      <c r="U386" s="9">
        <f>VLOOKUP($C386, Table3[#All], 12, 0)</f>
        <v>0.5625</v>
      </c>
      <c r="V386" s="9">
        <f>VLOOKUP($C386, Table3[#All], 13, 0)</f>
        <v>0.4375</v>
      </c>
      <c r="W386" s="9">
        <f>VLOOKUP($C386, Table3[#All], 14, 0)</f>
        <v>0</v>
      </c>
      <c r="X386" s="10">
        <f t="shared" si="333"/>
        <v>4</v>
      </c>
      <c r="Y386" s="11"/>
      <c r="Z386" s="9">
        <f>VLOOKUP($C386, Table3[#All], 15, 0)</f>
        <v>0</v>
      </c>
      <c r="AA386" s="9">
        <f>VLOOKUP($C386, Table3[#All], 16, 0)</f>
        <v>0.21879999999999999</v>
      </c>
      <c r="AB386" s="9">
        <f>VLOOKUP($C386, Table3[#All], 17, 0)</f>
        <v>0.625</v>
      </c>
      <c r="AC386" s="9">
        <f>VLOOKUP($C386, Table3[#All], 18, 0)</f>
        <v>0.15620000000000001</v>
      </c>
      <c r="AD386" s="9">
        <f>VLOOKUP($C386, Table3[#All], 19, 0)</f>
        <v>0</v>
      </c>
      <c r="AE386" s="10">
        <f t="shared" si="303"/>
        <v>3</v>
      </c>
      <c r="AF386" s="11"/>
      <c r="AG386" s="9">
        <f>VLOOKUP($C386, Table3[#All], 20, 0)</f>
        <v>0</v>
      </c>
      <c r="AH386" s="9">
        <f>VLOOKUP($C386, Table3[#All], 21, 0)</f>
        <v>0.375</v>
      </c>
      <c r="AI386" s="9">
        <f>VLOOKUP($C386, Table3[#All], 22, 0)</f>
        <v>0.625</v>
      </c>
      <c r="AJ386" s="9"/>
      <c r="AK386" s="9"/>
      <c r="AL386" s="10">
        <f t="shared" si="304"/>
        <v>3</v>
      </c>
      <c r="AM386" s="11"/>
      <c r="AN386" s="9">
        <f>VLOOKUP($C386, Table3[#All], 23, 0)</f>
        <v>1</v>
      </c>
      <c r="AO386" s="9">
        <f>VLOOKUP($C386, Table3[#All], 24, 0)</f>
        <v>0</v>
      </c>
      <c r="AP386" s="9">
        <f>VLOOKUP($C386, Table3[#All], 25, 0)</f>
        <v>0</v>
      </c>
      <c r="AQ386" s="9">
        <f>VLOOKUP($C386, Table3[#All], 26, 0)</f>
        <v>0</v>
      </c>
      <c r="AR386" s="9"/>
      <c r="AS386" s="12">
        <f t="shared" si="305"/>
        <v>1</v>
      </c>
      <c r="AT386" s="11"/>
      <c r="AU386" s="9">
        <f>VLOOKUP($C386, Table3[#All], 27, 0)</f>
        <v>0.5</v>
      </c>
      <c r="AV386" s="9">
        <f>VLOOKUP($C386, Table3[#All], 28, 0)</f>
        <v>0.34380000000000005</v>
      </c>
      <c r="AW386" s="9">
        <f>VLOOKUP($C386, Table3[#All], 29, 0)</f>
        <v>0.15620000000000001</v>
      </c>
      <c r="AX386" s="9"/>
      <c r="AY386" s="9"/>
      <c r="AZ386" s="10">
        <f t="shared" si="334"/>
        <v>2</v>
      </c>
      <c r="BA386" s="11"/>
      <c r="BB386" s="9">
        <f>VLOOKUP($C386, Table3[#All], 30, 0)</f>
        <v>6.25E-2</v>
      </c>
      <c r="BC386" s="9">
        <f>VLOOKUP($C386, Table3[#All], 31, 0)</f>
        <v>0.25</v>
      </c>
      <c r="BD386" s="9">
        <f>VLOOKUP($C386, Table3[#All], 32, 0)</f>
        <v>0.6875</v>
      </c>
      <c r="BE386" s="9">
        <f>VLOOKUP($C386, Table3[#All], 33, 0)</f>
        <v>0</v>
      </c>
      <c r="BF386" s="9"/>
      <c r="BG386" s="10">
        <f t="shared" si="335"/>
        <v>3</v>
      </c>
      <c r="BH386" s="81"/>
      <c r="BI386" s="9">
        <f>VLOOKUP($C386, Table3[#All], 34, 0)</f>
        <v>0</v>
      </c>
      <c r="BJ386" s="9">
        <f>VLOOKUP($C386, Table3[#All], 35, 0)</f>
        <v>0</v>
      </c>
      <c r="BK386" s="9">
        <f>VLOOKUP($C386, Table3[#All], 36, 0)</f>
        <v>0</v>
      </c>
      <c r="BL386" s="9">
        <f>VLOOKUP($C386, Table3[#All], 37, 0)</f>
        <v>0</v>
      </c>
      <c r="BM386" s="9">
        <f>VLOOKUP($C386, Table3[#All], 38, 0)</f>
        <v>0</v>
      </c>
      <c r="BN386" s="10" t="str">
        <f t="shared" si="336"/>
        <v>N/A</v>
      </c>
      <c r="BO386" s="11"/>
      <c r="BP386" s="9">
        <f>VLOOKUP($C386, Table3[#All], 39, 0)</f>
        <v>0.65620000000000001</v>
      </c>
      <c r="BQ386" s="9">
        <f>VLOOKUP($C386, Table3[#All], 40, 0)</f>
        <v>0.25</v>
      </c>
      <c r="BR386" s="9">
        <f>VLOOKUP($C386, Table3[#All], 41, 0)</f>
        <v>6.25E-2</v>
      </c>
      <c r="BS386" s="9">
        <f>VLOOKUP($C386, Table3[#All], 42, 0)</f>
        <v>3.1200000000000002E-2</v>
      </c>
      <c r="BT386" s="9"/>
      <c r="BU386" s="10">
        <f t="shared" si="306"/>
        <v>2</v>
      </c>
      <c r="BV386" s="11"/>
      <c r="BW386" s="9">
        <f>VLOOKUP($C386, Table3[#All], 43, 0)</f>
        <v>0.21879999999999999</v>
      </c>
      <c r="BX386" s="9">
        <f>VLOOKUP($C386, Table3[#All], 44, 0)</f>
        <v>0.78120000000000001</v>
      </c>
      <c r="BY386" s="9">
        <f>VLOOKUP($C386, Table3[#All], 45, 0)</f>
        <v>0</v>
      </c>
      <c r="BZ386" s="9"/>
      <c r="CA386" s="9"/>
      <c r="CB386" s="10">
        <f t="shared" si="307"/>
        <v>2</v>
      </c>
      <c r="CC386" s="81"/>
      <c r="CD386" s="9">
        <f>VLOOKUP($C386, Table3[#All], 46, 0)</f>
        <v>1</v>
      </c>
      <c r="CE386" s="9">
        <f>VLOOKUP($C386, Table3[#All], 47, 0)</f>
        <v>0</v>
      </c>
      <c r="CF386" s="9">
        <f>VLOOKUP($C386, Table3[#All], 48, 0)</f>
        <v>0</v>
      </c>
      <c r="CG386" s="9">
        <f>VLOOKUP($C386, Table3[#All], 49, 0)</f>
        <v>0</v>
      </c>
      <c r="CH386" s="9">
        <f>VLOOKUP($C386, Table3[#All], 50, 0)</f>
        <v>0</v>
      </c>
      <c r="CI386" s="12">
        <f t="shared" si="308"/>
        <v>1</v>
      </c>
      <c r="CJ386" s="13"/>
      <c r="CK386" s="9">
        <f>VLOOKUP($C386, Table3[#All], 51, 0)</f>
        <v>3.1200000000000002E-2</v>
      </c>
      <c r="CL386" s="9">
        <f>VLOOKUP($C386, Table3[#All], 52, 0)</f>
        <v>0.96879999999999999</v>
      </c>
      <c r="CM386" s="9">
        <f>VLOOKUP($C386, Table3[#All], 53, 0)</f>
        <v>0</v>
      </c>
      <c r="CN386" s="9">
        <f>VLOOKUP($C386, Table3[#All], 54, 0)</f>
        <v>0</v>
      </c>
      <c r="CO386" s="9"/>
      <c r="CP386" s="10">
        <f t="shared" si="309"/>
        <v>2</v>
      </c>
      <c r="CQ386" s="11"/>
      <c r="CR386" s="9">
        <f>VLOOKUP($C386, Table3[#All], 55, 0)</f>
        <v>6.25E-2</v>
      </c>
      <c r="CS386" s="9">
        <f>VLOOKUP($C386, Table3[#All], 56, 0)</f>
        <v>0.3125</v>
      </c>
      <c r="CT386" s="9">
        <f>VLOOKUP($C386, Table3[#All], 57, 0)</f>
        <v>0.40619999999999995</v>
      </c>
      <c r="CU386" s="9">
        <f>VLOOKUP($C386, Table3[#All], 58, 0)</f>
        <v>0.1875</v>
      </c>
      <c r="CV386" s="9">
        <f>VLOOKUP($C386, Table3[#All], 59, 0)</f>
        <v>3.1200000000000002E-2</v>
      </c>
      <c r="CW386" s="14">
        <f t="shared" si="310"/>
        <v>3</v>
      </c>
      <c r="CX386" s="81"/>
      <c r="CY386" s="9">
        <f>VLOOKUP($C386, Table3[#All], 60, 0)</f>
        <v>0</v>
      </c>
      <c r="CZ386" s="9">
        <f>VLOOKUP($C386, Table3[#All], 61, 0)</f>
        <v>0.4375</v>
      </c>
      <c r="DA386" s="9">
        <f>VLOOKUP($C386, Table3[#All], 62, 0)</f>
        <v>0.5</v>
      </c>
      <c r="DB386" s="9">
        <f>VLOOKUP($C386, Table3[#All], 63, 0)</f>
        <v>6.25E-2</v>
      </c>
      <c r="DC386" s="9">
        <f>VLOOKUP($C386, Table3[#All], 64, 0)</f>
        <v>0</v>
      </c>
      <c r="DD386" s="10">
        <f t="shared" si="311"/>
        <v>3</v>
      </c>
      <c r="DE386" s="11"/>
      <c r="DF386" s="9">
        <f>VLOOKUP($C386, Table3[#All], 65, 0)</f>
        <v>0.5</v>
      </c>
      <c r="DG386" s="9"/>
      <c r="DH386" s="9">
        <f>VLOOKUP($C386, Table3[#All], 66, 0)</f>
        <v>0.28120000000000001</v>
      </c>
      <c r="DI386" s="9"/>
      <c r="DJ386" s="9">
        <f>VLOOKUP($C386, Table3[#All], 67, 0)</f>
        <v>0.21879999999999999</v>
      </c>
      <c r="DK386" s="14">
        <f t="shared" si="312"/>
        <v>3</v>
      </c>
      <c r="DL386" s="11"/>
      <c r="DM386" s="9">
        <f>VLOOKUP($C386, Table3[#All], 68, 0)</f>
        <v>0.75</v>
      </c>
      <c r="DN386" s="9"/>
      <c r="DO386" s="9">
        <f>VLOOKUP($C386, Table3[#All], 69, 0)</f>
        <v>0.25</v>
      </c>
      <c r="DP386" s="9">
        <f>VLOOKUP($C386, Table3[#All], 70, 0)</f>
        <v>0</v>
      </c>
      <c r="DQ386" s="9"/>
      <c r="DR386" s="14">
        <f t="shared" si="313"/>
        <v>3</v>
      </c>
      <c r="DS386" s="11"/>
      <c r="DT386" s="9">
        <f>VLOOKUP($C386, Table3[#All], 71, 0)</f>
        <v>0</v>
      </c>
      <c r="DU386" s="9">
        <f>VLOOKUP($C386, Table3[#All], 72, 0)</f>
        <v>0</v>
      </c>
      <c r="DV386" s="9">
        <f>VLOOKUP($C386, Table3[#All], 73, 0)</f>
        <v>6.25E-2</v>
      </c>
      <c r="DW386" s="9">
        <f>VLOOKUP($C386, Table3[#All], 74, 0)</f>
        <v>0.6875</v>
      </c>
      <c r="DX386" s="9">
        <f>VLOOKUP($C386, Table3[#All], 75, 0)</f>
        <v>0.25</v>
      </c>
      <c r="DY386" s="12">
        <f t="shared" si="338"/>
        <v>5</v>
      </c>
      <c r="DZ386" s="11"/>
      <c r="EA386" s="9">
        <f>VLOOKUP($C386, Table3[#All], 76, 0)</f>
        <v>1</v>
      </c>
      <c r="EB386" s="9">
        <f>VLOOKUP($C386, Table3[#All], 77, 0)</f>
        <v>0</v>
      </c>
      <c r="EC386" s="9">
        <f>VLOOKUP($C386, Table3[#All], 78, 0)</f>
        <v>0</v>
      </c>
      <c r="ED386" s="9">
        <f>VLOOKUP($C386, Table3[#All], 79, 0)</f>
        <v>0</v>
      </c>
      <c r="EE386" s="9">
        <f>VLOOKUP($C386, Table3[#All], 80, 0)</f>
        <v>0</v>
      </c>
      <c r="EF386" s="10">
        <f t="shared" si="314"/>
        <v>1</v>
      </c>
      <c r="EG386" s="9"/>
      <c r="EH386" s="9">
        <f>VLOOKUP($C386, Table3[#All], 81, 0)</f>
        <v>1</v>
      </c>
      <c r="EI386" s="9">
        <f>VLOOKUP($C386, Table3[#All], 82, 0)</f>
        <v>0</v>
      </c>
      <c r="EJ386" s="9">
        <f>VLOOKUP($C386, Table3[#All], 83, 0)</f>
        <v>0</v>
      </c>
      <c r="EK386" s="9">
        <f>VLOOKUP($C386, Table3[#All], 84, 0)</f>
        <v>0</v>
      </c>
      <c r="EL386" s="9">
        <f>VLOOKUP($C386, Table3[#All], 85, 0)</f>
        <v>0</v>
      </c>
      <c r="EM386" s="14">
        <f t="shared" si="315"/>
        <v>1</v>
      </c>
      <c r="EN386" s="11"/>
      <c r="EO386" s="9">
        <f>VLOOKUP($C386, Table3[#All], 86, 0)</f>
        <v>0.96879999999999999</v>
      </c>
      <c r="EP386" s="9"/>
      <c r="EQ386" s="9">
        <f>VLOOKUP($C386, Table3[#All], 87, 0)</f>
        <v>3.1200000000000002E-2</v>
      </c>
      <c r="ER386" s="9"/>
      <c r="ES386" s="9"/>
      <c r="ET386" s="14">
        <f t="shared" si="316"/>
        <v>1</v>
      </c>
      <c r="EU386" s="11"/>
      <c r="EV386" s="9">
        <f>VLOOKUP($C386, Table3[#All], 88, 0)</f>
        <v>1</v>
      </c>
      <c r="EW386" s="9">
        <f>VLOOKUP($C386, Table3[#All], 89, 0)</f>
        <v>0</v>
      </c>
      <c r="EX386" s="9">
        <f>VLOOKUP($C386, Table3[#All], 90, 0)</f>
        <v>0</v>
      </c>
      <c r="EY386" s="9">
        <f>VLOOKUP($C386, Table3[#All], 91, 0)</f>
        <v>0</v>
      </c>
      <c r="EZ386" s="9">
        <f>VLOOKUP($C386, Table3[#All], 92, 0)</f>
        <v>0</v>
      </c>
      <c r="FA386" s="12">
        <f t="shared" si="317"/>
        <v>1</v>
      </c>
      <c r="FB386" s="11"/>
      <c r="FC386" s="9">
        <f>VLOOKUP($C386, Table3[#All], 93, 0)</f>
        <v>0</v>
      </c>
      <c r="FD386" s="9">
        <f>VLOOKUP($C386, Table3[#All], 94, 0)</f>
        <v>0</v>
      </c>
      <c r="FE386" s="9">
        <f>VLOOKUP($C386, Table3[#All], 95, 0)</f>
        <v>0.625</v>
      </c>
      <c r="FF386" s="9">
        <f>VLOOKUP($C386, Table3[#All], 96, 0)</f>
        <v>0.375</v>
      </c>
      <c r="FG386" s="9"/>
      <c r="FH386" s="10">
        <f t="shared" si="318"/>
        <v>4</v>
      </c>
      <c r="FI386" s="11"/>
      <c r="FJ386" s="9">
        <f>VLOOKUP($C386, Table3[#All], 97, 0)</f>
        <v>0</v>
      </c>
      <c r="FK386" s="9">
        <f>VLOOKUP($C386, Table3[#All], 98, 0)</f>
        <v>0</v>
      </c>
      <c r="FL386" s="9">
        <f>VLOOKUP($C386, Table3[#All], 99, 0)</f>
        <v>0</v>
      </c>
      <c r="FM386" s="9">
        <f>VLOOKUP($C386, Table3[#All], 100, 0)</f>
        <v>1</v>
      </c>
      <c r="FN386" s="9">
        <f>VLOOKUP($C386, Table3[#All], 101, 0)</f>
        <v>0</v>
      </c>
      <c r="FO386" s="14">
        <f t="shared" si="319"/>
        <v>4</v>
      </c>
      <c r="FP386" s="11"/>
      <c r="FQ386" s="9">
        <f>VLOOKUP($C386, Table3[#All], 102, 0)</f>
        <v>0.4375</v>
      </c>
      <c r="FR386" s="9">
        <f>VLOOKUP($C386, Table3[#All], 103, 0)</f>
        <v>0.5625</v>
      </c>
      <c r="FS386" s="9">
        <f>VLOOKUP($C386, Table3[#All], 104, 0)</f>
        <v>0</v>
      </c>
      <c r="FT386" s="9">
        <f>VLOOKUP($C386, Table3[#All], 105, 0)</f>
        <v>0</v>
      </c>
      <c r="FU386" s="9">
        <v>0</v>
      </c>
      <c r="FV386" s="10">
        <f t="shared" si="320"/>
        <v>2</v>
      </c>
      <c r="FW386" s="11"/>
      <c r="FX386" s="9">
        <f>VLOOKUP($C386, Table3[#All], 106, 0)</f>
        <v>0.15620000000000001</v>
      </c>
      <c r="FY386" s="9"/>
      <c r="FZ386" s="9">
        <f>VLOOKUP($C386, Table3[#All], 107, 0)</f>
        <v>0.625</v>
      </c>
      <c r="GA386" s="9">
        <f>VLOOKUP($C386, Table3[#All], 108, 0)</f>
        <v>0.21879999999999999</v>
      </c>
      <c r="GB386" s="9"/>
      <c r="GC386" s="10">
        <f t="shared" si="337"/>
        <v>3</v>
      </c>
      <c r="GD386" s="81"/>
      <c r="GE386" s="9">
        <f>VLOOKUP($C386, Table3[#All], 109, 0)</f>
        <v>0</v>
      </c>
      <c r="GF386" s="9">
        <f>VLOOKUP($C386, Table3[#All], 110, 0)</f>
        <v>0.40619999999999995</v>
      </c>
      <c r="GG386" s="9">
        <f>VLOOKUP($C386, Table3[#All], 111, 0)</f>
        <v>0.59379999999999999</v>
      </c>
      <c r="GH386" s="9"/>
      <c r="GI386" s="9">
        <f>VLOOKUP($C386, Table3[#All], 112, 0)</f>
        <v>0</v>
      </c>
      <c r="GJ386" s="12">
        <f t="shared" si="321"/>
        <v>3</v>
      </c>
      <c r="GK386" s="11"/>
      <c r="GL386" s="9">
        <f>VLOOKUP($C386, Table3[#All], 113, 0)</f>
        <v>0</v>
      </c>
      <c r="GM386" s="9">
        <f>VLOOKUP($C386, Table3[#All], 114, 0)</f>
        <v>0.125</v>
      </c>
      <c r="GN386" s="9">
        <f>VLOOKUP($C386, Table3[#All], 115, 0)</f>
        <v>0.3125</v>
      </c>
      <c r="GO386" s="9">
        <f>VLOOKUP($C386, Table3[#All], 116, 0)</f>
        <v>0.5625</v>
      </c>
      <c r="GP386" s="9"/>
      <c r="GQ386" s="10">
        <f t="shared" si="322"/>
        <v>4</v>
      </c>
      <c r="GR386" s="11"/>
      <c r="GS386" s="9">
        <f>VLOOKUP($C386, Table2[#All], 3, 0)</f>
        <v>0</v>
      </c>
      <c r="GT386" s="9">
        <f>VLOOKUP($C386, Table2[#All], 4, 0)</f>
        <v>0</v>
      </c>
      <c r="GU386" s="9">
        <f>VLOOKUP($C386, Table2[#All], 5, 0)</f>
        <v>1</v>
      </c>
      <c r="GV386" s="9">
        <f>VLOOKUP($C386, Table2[#All], 6, 0)</f>
        <v>0</v>
      </c>
      <c r="GW386" s="9">
        <f>VLOOKUP($C386, Table2[#All], 7, 0)</f>
        <v>0</v>
      </c>
      <c r="GX386" s="10">
        <f t="shared" si="323"/>
        <v>3</v>
      </c>
      <c r="GY386" s="11"/>
      <c r="GZ386" s="9">
        <v>0</v>
      </c>
      <c r="HA386" s="9">
        <v>0</v>
      </c>
      <c r="HB386" s="9">
        <v>1</v>
      </c>
      <c r="HC386" s="9">
        <v>0</v>
      </c>
      <c r="HD386" s="9"/>
      <c r="HE386" s="10">
        <f t="shared" si="324"/>
        <v>3</v>
      </c>
      <c r="HF386" s="11"/>
      <c r="HG386" s="9">
        <f>VLOOKUP($C386, Table5[#All], 2, 0)</f>
        <v>0</v>
      </c>
      <c r="HH386" s="9">
        <f>VLOOKUP($C386, Table5[#All], 3, 0)</f>
        <v>0</v>
      </c>
      <c r="HI386" s="9">
        <f>VLOOKUP($C386, Table5[#All], 4, 0)</f>
        <v>0</v>
      </c>
      <c r="HJ386" s="9">
        <f>VLOOKUP($C386, Table5[#All], 5, 0)</f>
        <v>1</v>
      </c>
      <c r="HK386" s="9">
        <f>VLOOKUP($C386, Table5[#All], 6, 0)</f>
        <v>0</v>
      </c>
      <c r="HL386" s="10">
        <f t="shared" si="325"/>
        <v>4</v>
      </c>
      <c r="HM386" s="11"/>
      <c r="HN386" s="9">
        <f>VLOOKUP($C386, Table5[#All], 7, 0)</f>
        <v>0</v>
      </c>
      <c r="HO386" s="9">
        <f>VLOOKUP($C386, Table5[#All], 8, 0)</f>
        <v>0</v>
      </c>
      <c r="HP386" s="9">
        <f>VLOOKUP($C386, Table5[#All], 9, 0)</f>
        <v>1</v>
      </c>
      <c r="HQ386" s="9">
        <f>VLOOKUP($C386, Table5[#All], 10, 0)</f>
        <v>0</v>
      </c>
      <c r="HR386" s="9">
        <f>VLOOKUP($C386, Table5[#All], 11, 0)</f>
        <v>0</v>
      </c>
      <c r="HS386" s="10">
        <f t="shared" si="326"/>
        <v>3</v>
      </c>
      <c r="HT386" s="11"/>
      <c r="HU386" s="9">
        <f>VLOOKUP($C386, Table5[#All], 12, 0)</f>
        <v>1</v>
      </c>
      <c r="HV386" s="9">
        <f>VLOOKUP($C386, Table5[#All], 13, 0)</f>
        <v>0</v>
      </c>
      <c r="HW386" s="9">
        <f>VLOOKUP($C386, Table5[#All], 14, 0)</f>
        <v>0</v>
      </c>
      <c r="HX386" s="9">
        <f>VLOOKUP($C386, Table5[#All], 15, 0)</f>
        <v>0</v>
      </c>
      <c r="HY386" s="9">
        <f>VLOOKUP($C386, Table5[#All], 16, 0)</f>
        <v>0</v>
      </c>
      <c r="HZ386" s="10">
        <f t="shared" si="327"/>
        <v>1</v>
      </c>
      <c r="IA386" s="11"/>
      <c r="IB386" s="9">
        <f>VLOOKUP($C386, Table5[#All], 17, 0)</f>
        <v>0</v>
      </c>
      <c r="IC386" s="9">
        <f>VLOOKUP($C386, Table5[#All], 18, 0)</f>
        <v>1</v>
      </c>
      <c r="ID386" s="9">
        <f>VLOOKUP($C386, Table5[#All], 19, 0)</f>
        <v>0</v>
      </c>
      <c r="IE386" s="9">
        <f>VLOOKUP($C386, Table5[#All], 20, 0)</f>
        <v>0</v>
      </c>
      <c r="IF386" s="9">
        <f>VLOOKUP($C386, Table5[#All], 21, 0)</f>
        <v>0</v>
      </c>
      <c r="IG386" s="10">
        <f t="shared" si="328"/>
        <v>2</v>
      </c>
      <c r="IH386" s="11"/>
      <c r="II386" s="9">
        <f>VLOOKUP($C386, Table5[#All], 22, 0)</f>
        <v>1</v>
      </c>
      <c r="IJ386" s="9">
        <f>VLOOKUP($C386, Table5[#All], 23, 0)</f>
        <v>0</v>
      </c>
      <c r="IK386" s="9">
        <f>VLOOKUP($C386, Table5[#All], 24, 0)</f>
        <v>0</v>
      </c>
      <c r="IL386" s="9">
        <f>VLOOKUP($C386, Table5[#All], 25, 0)</f>
        <v>0</v>
      </c>
      <c r="IM386" s="9">
        <f>VLOOKUP($C386, Table5[#All], 26, 0)</f>
        <v>0</v>
      </c>
      <c r="IN386" s="10">
        <f t="shared" si="329"/>
        <v>1</v>
      </c>
      <c r="IO386" s="11"/>
      <c r="IP386" s="9">
        <v>1</v>
      </c>
      <c r="IQ386" s="9">
        <v>0</v>
      </c>
      <c r="IR386" s="9">
        <v>0</v>
      </c>
      <c r="IS386" s="9">
        <v>0</v>
      </c>
      <c r="IT386" s="9">
        <v>0</v>
      </c>
      <c r="IU386" s="10">
        <f t="shared" si="330"/>
        <v>1</v>
      </c>
      <c r="IV386" s="82"/>
    </row>
    <row r="387" spans="1:256" ht="16.3" thickTop="1" thickBot="1" x14ac:dyDescent="0.35">
      <c r="A387" s="16" t="s">
        <v>902</v>
      </c>
      <c r="B387" s="16" t="s">
        <v>926</v>
      </c>
      <c r="C387" s="16" t="s">
        <v>927</v>
      </c>
      <c r="D387" s="11"/>
      <c r="E387" s="9">
        <f>VLOOKUP($C387, Table3[#All], 2, 0)</f>
        <v>0.80769999999999997</v>
      </c>
      <c r="F387" s="9"/>
      <c r="G387" s="9">
        <f>VLOOKUP($C387, Table3[#All], 3, 0)</f>
        <v>0.15380000000000002</v>
      </c>
      <c r="H387" s="9">
        <f>VLOOKUP($C387, Table3[#All], 4, 0)</f>
        <v>3.85E-2</v>
      </c>
      <c r="I387" s="9">
        <f>VLOOKUP($C387, Table3[#All], 5, 0)</f>
        <v>0</v>
      </c>
      <c r="J387" s="10">
        <f t="shared" si="331"/>
        <v>1</v>
      </c>
      <c r="K387" s="11"/>
      <c r="L387" s="9">
        <f>VLOOKUP($C387, Table3[#All], 6, 0)</f>
        <v>0</v>
      </c>
      <c r="M387" s="9"/>
      <c r="N387" s="9">
        <f>VLOOKUP($C387, Table3[#All], 7, 0)</f>
        <v>1</v>
      </c>
      <c r="O387" s="9">
        <f>VLOOKUP($C387, Table3[#All], 8, 0)</f>
        <v>0</v>
      </c>
      <c r="P387" s="9">
        <f>VLOOKUP($C387, Table3[#All], 9, 0)</f>
        <v>0</v>
      </c>
      <c r="Q387" s="10">
        <f t="shared" si="332"/>
        <v>3</v>
      </c>
      <c r="R387" s="11"/>
      <c r="S387" s="9">
        <f>VLOOKUP($C387, Table3[#All], 10, 0)</f>
        <v>0</v>
      </c>
      <c r="T387" s="9">
        <f>VLOOKUP($C387, Table3[#All], 11, 0)</f>
        <v>0.69230000000000003</v>
      </c>
      <c r="U387" s="9">
        <f>VLOOKUP($C387, Table3[#All], 12, 0)</f>
        <v>0.11539999999999999</v>
      </c>
      <c r="V387" s="9">
        <f>VLOOKUP($C387, Table3[#All], 13, 0)</f>
        <v>0.1923</v>
      </c>
      <c r="W387" s="9">
        <f>VLOOKUP($C387, Table3[#All], 14, 0)</f>
        <v>0</v>
      </c>
      <c r="X387" s="10">
        <f t="shared" si="333"/>
        <v>3</v>
      </c>
      <c r="Y387" s="11"/>
      <c r="Z387" s="9">
        <f>VLOOKUP($C387, Table3[#All], 15, 0)</f>
        <v>3.85E-2</v>
      </c>
      <c r="AA387" s="9">
        <f>VLOOKUP($C387, Table3[#All], 16, 0)</f>
        <v>0.57689999999999997</v>
      </c>
      <c r="AB387" s="9">
        <f>VLOOKUP($C387, Table3[#All], 17, 0)</f>
        <v>0.34619999999999995</v>
      </c>
      <c r="AC387" s="9">
        <f>VLOOKUP($C387, Table3[#All], 18, 0)</f>
        <v>3.85E-2</v>
      </c>
      <c r="AD387" s="9">
        <f>VLOOKUP($C387, Table3[#All], 19, 0)</f>
        <v>0</v>
      </c>
      <c r="AE387" s="10">
        <f t="shared" si="303"/>
        <v>3</v>
      </c>
      <c r="AF387" s="11"/>
      <c r="AG387" s="9">
        <f>VLOOKUP($C387, Table3[#All], 20, 0)</f>
        <v>0</v>
      </c>
      <c r="AH387" s="9">
        <f>VLOOKUP($C387, Table3[#All], 21, 0)</f>
        <v>0.30769999999999997</v>
      </c>
      <c r="AI387" s="9">
        <f>VLOOKUP($C387, Table3[#All], 22, 0)</f>
        <v>0.69230000000000003</v>
      </c>
      <c r="AJ387" s="9"/>
      <c r="AK387" s="9"/>
      <c r="AL387" s="10">
        <f t="shared" si="304"/>
        <v>3</v>
      </c>
      <c r="AM387" s="11"/>
      <c r="AN387" s="9">
        <f>VLOOKUP($C387, Table3[#All], 23, 0)</f>
        <v>1</v>
      </c>
      <c r="AO387" s="9">
        <f>VLOOKUP($C387, Table3[#All], 24, 0)</f>
        <v>0</v>
      </c>
      <c r="AP387" s="9">
        <f>VLOOKUP($C387, Table3[#All], 25, 0)</f>
        <v>0</v>
      </c>
      <c r="AQ387" s="9">
        <f>VLOOKUP($C387, Table3[#All], 26, 0)</f>
        <v>0</v>
      </c>
      <c r="AR387" s="9"/>
      <c r="AS387" s="12">
        <f t="shared" si="305"/>
        <v>1</v>
      </c>
      <c r="AT387" s="11"/>
      <c r="AU387" s="9">
        <f>VLOOKUP($C387, Table3[#All], 27, 0)</f>
        <v>0.53849999999999998</v>
      </c>
      <c r="AV387" s="9">
        <f>VLOOKUP($C387, Table3[#All], 28, 0)</f>
        <v>0</v>
      </c>
      <c r="AW387" s="9">
        <f>VLOOKUP($C387, Table3[#All], 29, 0)</f>
        <v>0.46149999999999997</v>
      </c>
      <c r="AX387" s="9"/>
      <c r="AY387" s="9"/>
      <c r="AZ387" s="10">
        <f t="shared" si="334"/>
        <v>3</v>
      </c>
      <c r="BA387" s="11"/>
      <c r="BB387" s="9">
        <f>VLOOKUP($C387, Table3[#All], 30, 0)</f>
        <v>0.30769999999999997</v>
      </c>
      <c r="BC387" s="9">
        <f>VLOOKUP($C387, Table3[#All], 31, 0)</f>
        <v>0.3846</v>
      </c>
      <c r="BD387" s="9">
        <f>VLOOKUP($C387, Table3[#All], 32, 0)</f>
        <v>0.30769999999999997</v>
      </c>
      <c r="BE387" s="9">
        <f>VLOOKUP($C387, Table3[#All], 33, 0)</f>
        <v>0</v>
      </c>
      <c r="BF387" s="9"/>
      <c r="BG387" s="10">
        <f t="shared" si="335"/>
        <v>3</v>
      </c>
      <c r="BH387" s="81"/>
      <c r="BI387" s="9">
        <f>VLOOKUP($C387, Table3[#All], 34, 0)</f>
        <v>0</v>
      </c>
      <c r="BJ387" s="9">
        <f>VLOOKUP($C387, Table3[#All], 35, 0)</f>
        <v>0</v>
      </c>
      <c r="BK387" s="9">
        <f>VLOOKUP($C387, Table3[#All], 36, 0)</f>
        <v>0</v>
      </c>
      <c r="BL387" s="9">
        <f>VLOOKUP($C387, Table3[#All], 37, 0)</f>
        <v>0</v>
      </c>
      <c r="BM387" s="9">
        <f>VLOOKUP($C387, Table3[#All], 38, 0)</f>
        <v>0</v>
      </c>
      <c r="BN387" s="10" t="str">
        <f t="shared" si="336"/>
        <v>N/A</v>
      </c>
      <c r="BO387" s="11"/>
      <c r="BP387" s="9">
        <f>VLOOKUP($C387, Table3[#All], 39, 0)</f>
        <v>1</v>
      </c>
      <c r="BQ387" s="9">
        <f>VLOOKUP($C387, Table3[#All], 40, 0)</f>
        <v>0</v>
      </c>
      <c r="BR387" s="9">
        <f>VLOOKUP($C387, Table3[#All], 41, 0)</f>
        <v>0</v>
      </c>
      <c r="BS387" s="9">
        <f>VLOOKUP($C387, Table3[#All], 42, 0)</f>
        <v>0</v>
      </c>
      <c r="BT387" s="9"/>
      <c r="BU387" s="10">
        <f t="shared" si="306"/>
        <v>1</v>
      </c>
      <c r="BV387" s="11"/>
      <c r="BW387" s="9">
        <f>VLOOKUP($C387, Table3[#All], 43, 0)</f>
        <v>0.84620000000000006</v>
      </c>
      <c r="BX387" s="9">
        <f>VLOOKUP($C387, Table3[#All], 44, 0)</f>
        <v>0.15380000000000002</v>
      </c>
      <c r="BY387" s="9">
        <f>VLOOKUP($C387, Table3[#All], 45, 0)</f>
        <v>0</v>
      </c>
      <c r="BZ387" s="9"/>
      <c r="CA387" s="9"/>
      <c r="CB387" s="10">
        <f t="shared" si="307"/>
        <v>1</v>
      </c>
      <c r="CC387" s="81"/>
      <c r="CD387" s="9">
        <f>VLOOKUP($C387, Table3[#All], 46, 0)</f>
        <v>1</v>
      </c>
      <c r="CE387" s="9">
        <f>VLOOKUP($C387, Table3[#All], 47, 0)</f>
        <v>0</v>
      </c>
      <c r="CF387" s="9">
        <f>VLOOKUP($C387, Table3[#All], 48, 0)</f>
        <v>0</v>
      </c>
      <c r="CG387" s="9">
        <f>VLOOKUP($C387, Table3[#All], 49, 0)</f>
        <v>0</v>
      </c>
      <c r="CH387" s="9">
        <f>VLOOKUP($C387, Table3[#All], 50, 0)</f>
        <v>0</v>
      </c>
      <c r="CI387" s="12">
        <f t="shared" si="308"/>
        <v>1</v>
      </c>
      <c r="CJ387" s="13"/>
      <c r="CK387" s="9">
        <f>VLOOKUP($C387, Table3[#All], 51, 0)</f>
        <v>0.76919999999999999</v>
      </c>
      <c r="CL387" s="9">
        <f>VLOOKUP($C387, Table3[#All], 52, 0)</f>
        <v>0.23079999999999998</v>
      </c>
      <c r="CM387" s="9">
        <f>VLOOKUP($C387, Table3[#All], 53, 0)</f>
        <v>0</v>
      </c>
      <c r="CN387" s="9">
        <f>VLOOKUP($C387, Table3[#All], 54, 0)</f>
        <v>0</v>
      </c>
      <c r="CO387" s="9"/>
      <c r="CP387" s="10">
        <f t="shared" si="309"/>
        <v>1</v>
      </c>
      <c r="CQ387" s="11"/>
      <c r="CR387" s="9">
        <f>VLOOKUP($C387, Table3[#All], 55, 0)</f>
        <v>3.85E-2</v>
      </c>
      <c r="CS387" s="9">
        <f>VLOOKUP($C387, Table3[#All], 56, 0)</f>
        <v>0.46149999999999997</v>
      </c>
      <c r="CT387" s="9">
        <f>VLOOKUP($C387, Table3[#All], 57, 0)</f>
        <v>0.42310000000000003</v>
      </c>
      <c r="CU387" s="9">
        <f>VLOOKUP($C387, Table3[#All], 58, 0)</f>
        <v>7.690000000000001E-2</v>
      </c>
      <c r="CV387" s="9">
        <f>VLOOKUP($C387, Table3[#All], 59, 0)</f>
        <v>0</v>
      </c>
      <c r="CW387" s="14">
        <f t="shared" si="310"/>
        <v>3</v>
      </c>
      <c r="CX387" s="81"/>
      <c r="CY387" s="9">
        <f>VLOOKUP($C387, Table3[#All], 60, 0)</f>
        <v>0.57689999999999997</v>
      </c>
      <c r="CZ387" s="9">
        <f>VLOOKUP($C387, Table3[#All], 61, 0)</f>
        <v>0.42310000000000003</v>
      </c>
      <c r="DA387" s="9">
        <f>VLOOKUP($C387, Table3[#All], 62, 0)</f>
        <v>0</v>
      </c>
      <c r="DB387" s="9">
        <f>VLOOKUP($C387, Table3[#All], 63, 0)</f>
        <v>0</v>
      </c>
      <c r="DC387" s="9">
        <f>VLOOKUP($C387, Table3[#All], 64, 0)</f>
        <v>0</v>
      </c>
      <c r="DD387" s="10">
        <f t="shared" si="311"/>
        <v>2</v>
      </c>
      <c r="DE387" s="11"/>
      <c r="DF387" s="9">
        <f>VLOOKUP($C387, Table3[#All], 65, 0)</f>
        <v>0.30769999999999997</v>
      </c>
      <c r="DG387" s="9"/>
      <c r="DH387" s="9">
        <f>VLOOKUP($C387, Table3[#All], 66, 0)</f>
        <v>0.61539999999999995</v>
      </c>
      <c r="DI387" s="9"/>
      <c r="DJ387" s="9">
        <f>VLOOKUP($C387, Table3[#All], 67, 0)</f>
        <v>7.690000000000001E-2</v>
      </c>
      <c r="DK387" s="14">
        <f t="shared" si="312"/>
        <v>3</v>
      </c>
      <c r="DL387" s="11"/>
      <c r="DM387" s="9">
        <f>VLOOKUP($C387, Table3[#All], 68, 0)</f>
        <v>1</v>
      </c>
      <c r="DN387" s="9"/>
      <c r="DO387" s="9">
        <f>VLOOKUP($C387, Table3[#All], 69, 0)</f>
        <v>0</v>
      </c>
      <c r="DP387" s="9">
        <f>VLOOKUP($C387, Table3[#All], 70, 0)</f>
        <v>0</v>
      </c>
      <c r="DQ387" s="9"/>
      <c r="DR387" s="14">
        <f t="shared" si="313"/>
        <v>1</v>
      </c>
      <c r="DS387" s="11"/>
      <c r="DT387" s="9">
        <f>VLOOKUP($C387, Table3[#All], 71, 0)</f>
        <v>0.88459999999999994</v>
      </c>
      <c r="DU387" s="9">
        <f>VLOOKUP($C387, Table3[#All], 72, 0)</f>
        <v>0.11539999999999999</v>
      </c>
      <c r="DV387" s="9">
        <f>VLOOKUP($C387, Table3[#All], 73, 0)</f>
        <v>0</v>
      </c>
      <c r="DW387" s="9">
        <f>VLOOKUP($C387, Table3[#All], 74, 0)</f>
        <v>0</v>
      </c>
      <c r="DX387" s="9">
        <f>VLOOKUP($C387, Table3[#All], 75, 0)</f>
        <v>0</v>
      </c>
      <c r="DY387" s="12">
        <f t="shared" si="338"/>
        <v>1</v>
      </c>
      <c r="DZ387" s="11"/>
      <c r="EA387" s="9">
        <f>VLOOKUP($C387, Table3[#All], 76, 0)</f>
        <v>1</v>
      </c>
      <c r="EB387" s="9">
        <f>VLOOKUP($C387, Table3[#All], 77, 0)</f>
        <v>0</v>
      </c>
      <c r="EC387" s="9">
        <f>VLOOKUP($C387, Table3[#All], 78, 0)</f>
        <v>0</v>
      </c>
      <c r="ED387" s="9">
        <f>VLOOKUP($C387, Table3[#All], 79, 0)</f>
        <v>0</v>
      </c>
      <c r="EE387" s="9">
        <f>VLOOKUP($C387, Table3[#All], 80, 0)</f>
        <v>0</v>
      </c>
      <c r="EF387" s="10">
        <f t="shared" si="314"/>
        <v>1</v>
      </c>
      <c r="EG387" s="9"/>
      <c r="EH387" s="9">
        <f>VLOOKUP($C387, Table3[#All], 81, 0)</f>
        <v>1</v>
      </c>
      <c r="EI387" s="9">
        <f>VLOOKUP($C387, Table3[#All], 82, 0)</f>
        <v>0</v>
      </c>
      <c r="EJ387" s="9">
        <f>VLOOKUP($C387, Table3[#All], 83, 0)</f>
        <v>0</v>
      </c>
      <c r="EK387" s="9">
        <f>VLOOKUP($C387, Table3[#All], 84, 0)</f>
        <v>0</v>
      </c>
      <c r="EL387" s="9">
        <f>VLOOKUP($C387, Table3[#All], 85, 0)</f>
        <v>0</v>
      </c>
      <c r="EM387" s="14">
        <f t="shared" si="315"/>
        <v>1</v>
      </c>
      <c r="EN387" s="11"/>
      <c r="EO387" s="9">
        <f>VLOOKUP($C387, Table3[#All], 86, 0)</f>
        <v>0</v>
      </c>
      <c r="EP387" s="9"/>
      <c r="EQ387" s="9">
        <f>VLOOKUP($C387, Table3[#All], 87, 0)</f>
        <v>1</v>
      </c>
      <c r="ER387" s="9"/>
      <c r="ES387" s="9"/>
      <c r="ET387" s="14">
        <f t="shared" si="316"/>
        <v>3</v>
      </c>
      <c r="EU387" s="11"/>
      <c r="EV387" s="9">
        <f>VLOOKUP($C387, Table3[#All], 88, 0)</f>
        <v>1</v>
      </c>
      <c r="EW387" s="9">
        <f>VLOOKUP($C387, Table3[#All], 89, 0)</f>
        <v>0</v>
      </c>
      <c r="EX387" s="9">
        <f>VLOOKUP($C387, Table3[#All], 90, 0)</f>
        <v>0</v>
      </c>
      <c r="EY387" s="9">
        <f>VLOOKUP($C387, Table3[#All], 91, 0)</f>
        <v>0</v>
      </c>
      <c r="EZ387" s="9">
        <f>VLOOKUP($C387, Table3[#All], 92, 0)</f>
        <v>0</v>
      </c>
      <c r="FA387" s="12">
        <f t="shared" si="317"/>
        <v>1</v>
      </c>
      <c r="FB387" s="11"/>
      <c r="FC387" s="9">
        <f>VLOOKUP($C387, Table3[#All], 93, 0)</f>
        <v>0</v>
      </c>
      <c r="FD387" s="9">
        <f>VLOOKUP($C387, Table3[#All], 94, 0)</f>
        <v>0.88459999999999994</v>
      </c>
      <c r="FE387" s="9">
        <f>VLOOKUP($C387, Table3[#All], 95, 0)</f>
        <v>0.11539999999999999</v>
      </c>
      <c r="FF387" s="9">
        <f>VLOOKUP($C387, Table3[#All], 96, 0)</f>
        <v>0</v>
      </c>
      <c r="FG387" s="9"/>
      <c r="FH387" s="10">
        <f t="shared" si="318"/>
        <v>2</v>
      </c>
      <c r="FI387" s="11"/>
      <c r="FJ387" s="9">
        <f>VLOOKUP($C387, Table3[#All], 97, 0)</f>
        <v>0</v>
      </c>
      <c r="FK387" s="9">
        <f>VLOOKUP($C387, Table3[#All], 98, 0)</f>
        <v>0</v>
      </c>
      <c r="FL387" s="9">
        <f>VLOOKUP($C387, Table3[#All], 99, 0)</f>
        <v>0</v>
      </c>
      <c r="FM387" s="9">
        <f>VLOOKUP($C387, Table3[#All], 100, 0)</f>
        <v>0</v>
      </c>
      <c r="FN387" s="9">
        <f>VLOOKUP($C387, Table3[#All], 101, 0)</f>
        <v>1</v>
      </c>
      <c r="FO387" s="14">
        <f t="shared" si="319"/>
        <v>5</v>
      </c>
      <c r="FP387" s="11"/>
      <c r="FQ387" s="9">
        <f>VLOOKUP($C387, Table3[#All], 102, 0)</f>
        <v>0.42310000000000003</v>
      </c>
      <c r="FR387" s="9">
        <f>VLOOKUP($C387, Table3[#All], 103, 0)</f>
        <v>0.57689999999999997</v>
      </c>
      <c r="FS387" s="9">
        <f>VLOOKUP($C387, Table3[#All], 104, 0)</f>
        <v>0</v>
      </c>
      <c r="FT387" s="9">
        <f>VLOOKUP($C387, Table3[#All], 105, 0)</f>
        <v>0</v>
      </c>
      <c r="FU387" s="9">
        <v>0</v>
      </c>
      <c r="FV387" s="10">
        <f t="shared" si="320"/>
        <v>2</v>
      </c>
      <c r="FW387" s="11"/>
      <c r="FX387" s="9">
        <f>VLOOKUP($C387, Table3[#All], 106, 0)</f>
        <v>0.30769999999999997</v>
      </c>
      <c r="FY387" s="9"/>
      <c r="FZ387" s="9">
        <f>VLOOKUP($C387, Table3[#All], 107, 0)</f>
        <v>0.69230000000000003</v>
      </c>
      <c r="GA387" s="9">
        <f>VLOOKUP($C387, Table3[#All], 108, 0)</f>
        <v>0</v>
      </c>
      <c r="GB387" s="9"/>
      <c r="GC387" s="10">
        <f t="shared" si="337"/>
        <v>3</v>
      </c>
      <c r="GD387" s="81"/>
      <c r="GE387" s="9">
        <f>VLOOKUP($C387, Table3[#All], 109, 0)</f>
        <v>0</v>
      </c>
      <c r="GF387" s="9">
        <f>VLOOKUP($C387, Table3[#All], 110, 0)</f>
        <v>0.58820000000000006</v>
      </c>
      <c r="GG387" s="9">
        <f>VLOOKUP($C387, Table3[#All], 111, 0)</f>
        <v>0.4118</v>
      </c>
      <c r="GH387" s="9"/>
      <c r="GI387" s="9">
        <f>VLOOKUP($C387, Table3[#All], 112, 0)</f>
        <v>0</v>
      </c>
      <c r="GJ387" s="12">
        <f t="shared" si="321"/>
        <v>3</v>
      </c>
      <c r="GK387" s="11"/>
      <c r="GL387" s="9">
        <f>VLOOKUP($C387, Table3[#All], 113, 0)</f>
        <v>0</v>
      </c>
      <c r="GM387" s="9">
        <f>VLOOKUP($C387, Table3[#All], 114, 0)</f>
        <v>7.690000000000001E-2</v>
      </c>
      <c r="GN387" s="9">
        <f>VLOOKUP($C387, Table3[#All], 115, 0)</f>
        <v>0.34619999999999995</v>
      </c>
      <c r="GO387" s="9">
        <f>VLOOKUP($C387, Table3[#All], 116, 0)</f>
        <v>0.57689999999999997</v>
      </c>
      <c r="GP387" s="9"/>
      <c r="GQ387" s="10">
        <f t="shared" si="322"/>
        <v>4</v>
      </c>
      <c r="GR387" s="11"/>
      <c r="GS387" s="9">
        <f>VLOOKUP($C387, Table2[#All], 3, 0)</f>
        <v>0</v>
      </c>
      <c r="GT387" s="9">
        <f>VLOOKUP($C387, Table2[#All], 4, 0)</f>
        <v>0</v>
      </c>
      <c r="GU387" s="9">
        <f>VLOOKUP($C387, Table2[#All], 5, 0)</f>
        <v>1</v>
      </c>
      <c r="GV387" s="9">
        <f>VLOOKUP($C387, Table2[#All], 6, 0)</f>
        <v>0</v>
      </c>
      <c r="GW387" s="9">
        <f>VLOOKUP($C387, Table2[#All], 7, 0)</f>
        <v>0</v>
      </c>
      <c r="GX387" s="10">
        <f t="shared" si="323"/>
        <v>3</v>
      </c>
      <c r="GY387" s="11"/>
      <c r="GZ387" s="9">
        <v>0</v>
      </c>
      <c r="HA387" s="9">
        <v>0</v>
      </c>
      <c r="HB387" s="9">
        <v>1</v>
      </c>
      <c r="HC387" s="9">
        <v>0</v>
      </c>
      <c r="HD387" s="9"/>
      <c r="HE387" s="10">
        <f t="shared" si="324"/>
        <v>3</v>
      </c>
      <c r="HF387" s="11"/>
      <c r="HG387" s="9">
        <f>VLOOKUP($C387, Table5[#All], 2, 0)</f>
        <v>0</v>
      </c>
      <c r="HH387" s="9">
        <f>VLOOKUP($C387, Table5[#All], 3, 0)</f>
        <v>0</v>
      </c>
      <c r="HI387" s="9">
        <f>VLOOKUP($C387, Table5[#All], 4, 0)</f>
        <v>1</v>
      </c>
      <c r="HJ387" s="9">
        <f>VLOOKUP($C387, Table5[#All], 5, 0)</f>
        <v>0</v>
      </c>
      <c r="HK387" s="9">
        <f>VLOOKUP($C387, Table5[#All], 6, 0)</f>
        <v>0</v>
      </c>
      <c r="HL387" s="10">
        <f t="shared" si="325"/>
        <v>3</v>
      </c>
      <c r="HM387" s="11"/>
      <c r="HN387" s="9">
        <f>VLOOKUP($C387, Table5[#All], 7, 0)</f>
        <v>0</v>
      </c>
      <c r="HO387" s="9">
        <f>VLOOKUP($C387, Table5[#All], 8, 0)</f>
        <v>1</v>
      </c>
      <c r="HP387" s="9">
        <f>VLOOKUP($C387, Table5[#All], 9, 0)</f>
        <v>0</v>
      </c>
      <c r="HQ387" s="9">
        <f>VLOOKUP($C387, Table5[#All], 10, 0)</f>
        <v>0</v>
      </c>
      <c r="HR387" s="9">
        <f>VLOOKUP($C387, Table5[#All], 11, 0)</f>
        <v>0</v>
      </c>
      <c r="HS387" s="10">
        <f t="shared" si="326"/>
        <v>2</v>
      </c>
      <c r="HT387" s="11"/>
      <c r="HU387" s="9">
        <f>VLOOKUP($C387, Table5[#All], 12, 0)</f>
        <v>1</v>
      </c>
      <c r="HV387" s="9">
        <f>VLOOKUP($C387, Table5[#All], 13, 0)</f>
        <v>0</v>
      </c>
      <c r="HW387" s="9">
        <f>VLOOKUP($C387, Table5[#All], 14, 0)</f>
        <v>0</v>
      </c>
      <c r="HX387" s="9">
        <f>VLOOKUP($C387, Table5[#All], 15, 0)</f>
        <v>0</v>
      </c>
      <c r="HY387" s="9">
        <f>VLOOKUP($C387, Table5[#All], 16, 0)</f>
        <v>0</v>
      </c>
      <c r="HZ387" s="10">
        <f t="shared" si="327"/>
        <v>1</v>
      </c>
      <c r="IA387" s="11"/>
      <c r="IB387" s="9">
        <f>VLOOKUP($C387, Table5[#All], 17, 0)</f>
        <v>1</v>
      </c>
      <c r="IC387" s="9">
        <f>VLOOKUP($C387, Table5[#All], 18, 0)</f>
        <v>0</v>
      </c>
      <c r="ID387" s="9">
        <f>VLOOKUP($C387, Table5[#All], 19, 0)</f>
        <v>0</v>
      </c>
      <c r="IE387" s="9">
        <f>VLOOKUP($C387, Table5[#All], 20, 0)</f>
        <v>0</v>
      </c>
      <c r="IF387" s="9">
        <f>VLOOKUP($C387, Table5[#All], 21, 0)</f>
        <v>0</v>
      </c>
      <c r="IG387" s="10">
        <f t="shared" si="328"/>
        <v>1</v>
      </c>
      <c r="IH387" s="11"/>
      <c r="II387" s="9">
        <f>VLOOKUP($C387, Table5[#All], 22, 0)</f>
        <v>1</v>
      </c>
      <c r="IJ387" s="9">
        <f>VLOOKUP($C387, Table5[#All], 23, 0)</f>
        <v>0</v>
      </c>
      <c r="IK387" s="9">
        <f>VLOOKUP($C387, Table5[#All], 24, 0)</f>
        <v>0</v>
      </c>
      <c r="IL387" s="9">
        <f>VLOOKUP($C387, Table5[#All], 25, 0)</f>
        <v>0</v>
      </c>
      <c r="IM387" s="9">
        <f>VLOOKUP($C387, Table5[#All], 26, 0)</f>
        <v>0</v>
      </c>
      <c r="IN387" s="10">
        <f t="shared" si="329"/>
        <v>1</v>
      </c>
      <c r="IO387" s="11"/>
      <c r="IP387" s="9">
        <v>1</v>
      </c>
      <c r="IQ387" s="9">
        <v>0</v>
      </c>
      <c r="IR387" s="9">
        <v>0</v>
      </c>
      <c r="IS387" s="9">
        <v>0</v>
      </c>
      <c r="IT387" s="9">
        <v>0</v>
      </c>
      <c r="IU387" s="10">
        <f t="shared" si="330"/>
        <v>1</v>
      </c>
      <c r="IV387" s="82"/>
    </row>
    <row r="388" spans="1:256" ht="16.3" thickTop="1" thickBot="1" x14ac:dyDescent="0.35">
      <c r="A388" s="16" t="s">
        <v>902</v>
      </c>
      <c r="B388" s="16" t="s">
        <v>928</v>
      </c>
      <c r="C388" s="16" t="s">
        <v>929</v>
      </c>
      <c r="D388" s="11"/>
      <c r="E388" s="9">
        <f>VLOOKUP($C388, Table3[#All], 2, 0)</f>
        <v>0.16899999999999998</v>
      </c>
      <c r="F388" s="9"/>
      <c r="G388" s="9">
        <f>VLOOKUP($C388, Table3[#All], 3, 0)</f>
        <v>0.1268</v>
      </c>
      <c r="H388" s="9">
        <f>VLOOKUP($C388, Table3[#All], 4, 0)</f>
        <v>0.39439999999999997</v>
      </c>
      <c r="I388" s="9">
        <f>VLOOKUP($C388, Table3[#All], 5, 0)</f>
        <v>0.30990000000000001</v>
      </c>
      <c r="J388" s="10">
        <f t="shared" si="331"/>
        <v>5</v>
      </c>
      <c r="K388" s="11"/>
      <c r="L388" s="9">
        <f>VLOOKUP($C388, Table3[#All], 6, 0)</f>
        <v>0</v>
      </c>
      <c r="M388" s="9"/>
      <c r="N388" s="9">
        <f>VLOOKUP($C388, Table3[#All], 7, 0)</f>
        <v>0</v>
      </c>
      <c r="O388" s="9">
        <f>VLOOKUP($C388, Table3[#All], 8, 0)</f>
        <v>0</v>
      </c>
      <c r="P388" s="9">
        <f>VLOOKUP($C388, Table3[#All], 9, 0)</f>
        <v>1</v>
      </c>
      <c r="Q388" s="10">
        <f t="shared" si="332"/>
        <v>5</v>
      </c>
      <c r="R388" s="11"/>
      <c r="S388" s="9">
        <f>VLOOKUP($C388, Table3[#All], 10, 0)</f>
        <v>0</v>
      </c>
      <c r="T388" s="9">
        <f>VLOOKUP($C388, Table3[#All], 11, 0)</f>
        <v>0.50700000000000001</v>
      </c>
      <c r="U388" s="9">
        <f>VLOOKUP($C388, Table3[#All], 12, 0)</f>
        <v>0.32390000000000002</v>
      </c>
      <c r="V388" s="9">
        <f>VLOOKUP($C388, Table3[#All], 13, 0)</f>
        <v>0.16899999999999998</v>
      </c>
      <c r="W388" s="9">
        <f>VLOOKUP($C388, Table3[#All], 14, 0)</f>
        <v>0</v>
      </c>
      <c r="X388" s="10">
        <f t="shared" si="333"/>
        <v>3</v>
      </c>
      <c r="Y388" s="11"/>
      <c r="Z388" s="9">
        <f>VLOOKUP($C388, Table3[#All], 15, 0)</f>
        <v>0</v>
      </c>
      <c r="AA388" s="9">
        <f>VLOOKUP($C388, Table3[#All], 16, 0)</f>
        <v>0.38030000000000003</v>
      </c>
      <c r="AB388" s="9">
        <f>VLOOKUP($C388, Table3[#All], 17, 0)</f>
        <v>0.47889999999999999</v>
      </c>
      <c r="AC388" s="9">
        <f>VLOOKUP($C388, Table3[#All], 18, 0)</f>
        <v>0.14080000000000001</v>
      </c>
      <c r="AD388" s="9">
        <f>VLOOKUP($C388, Table3[#All], 19, 0)</f>
        <v>0</v>
      </c>
      <c r="AE388" s="10">
        <f t="shared" si="303"/>
        <v>3</v>
      </c>
      <c r="AF388" s="11"/>
      <c r="AG388" s="9">
        <f>VLOOKUP($C388, Table3[#All], 20, 0)</f>
        <v>8.5699999999999998E-2</v>
      </c>
      <c r="AH388" s="9">
        <f>VLOOKUP($C388, Table3[#All], 21, 0)</f>
        <v>0.78569999999999995</v>
      </c>
      <c r="AI388" s="9">
        <f>VLOOKUP($C388, Table3[#All], 22, 0)</f>
        <v>0.12859999999999999</v>
      </c>
      <c r="AJ388" s="9"/>
      <c r="AK388" s="9"/>
      <c r="AL388" s="10">
        <f t="shared" si="304"/>
        <v>2</v>
      </c>
      <c r="AM388" s="11"/>
      <c r="AN388" s="9">
        <f>VLOOKUP($C388, Table3[#All], 23, 0)</f>
        <v>1</v>
      </c>
      <c r="AO388" s="9">
        <f>VLOOKUP($C388, Table3[#All], 24, 0)</f>
        <v>0</v>
      </c>
      <c r="AP388" s="9">
        <f>VLOOKUP($C388, Table3[#All], 25, 0)</f>
        <v>0</v>
      </c>
      <c r="AQ388" s="9">
        <f>VLOOKUP($C388, Table3[#All], 26, 0)</f>
        <v>0</v>
      </c>
      <c r="AR388" s="9"/>
      <c r="AS388" s="12">
        <f t="shared" si="305"/>
        <v>1</v>
      </c>
      <c r="AT388" s="11"/>
      <c r="AU388" s="9">
        <f>VLOOKUP($C388, Table3[#All], 27, 0)</f>
        <v>0.32390000000000002</v>
      </c>
      <c r="AV388" s="9">
        <f>VLOOKUP($C388, Table3[#All], 28, 0)</f>
        <v>0.36619999999999997</v>
      </c>
      <c r="AW388" s="9">
        <f>VLOOKUP($C388, Table3[#All], 29, 0)</f>
        <v>0.30990000000000001</v>
      </c>
      <c r="AX388" s="9"/>
      <c r="AY388" s="9"/>
      <c r="AZ388" s="10">
        <f t="shared" si="334"/>
        <v>3</v>
      </c>
      <c r="BA388" s="11"/>
      <c r="BB388" s="9">
        <f>VLOOKUP($C388, Table3[#All], 30, 0)</f>
        <v>0.2676</v>
      </c>
      <c r="BC388" s="9">
        <f>VLOOKUP($C388, Table3[#All], 31, 0)</f>
        <v>0.49299999999999999</v>
      </c>
      <c r="BD388" s="9">
        <f>VLOOKUP($C388, Table3[#All], 32, 0)</f>
        <v>0.2394</v>
      </c>
      <c r="BE388" s="9">
        <f>VLOOKUP($C388, Table3[#All], 33, 0)</f>
        <v>0</v>
      </c>
      <c r="BF388" s="9"/>
      <c r="BG388" s="10">
        <f t="shared" si="335"/>
        <v>2</v>
      </c>
      <c r="BH388" s="81"/>
      <c r="BI388" s="9">
        <f>VLOOKUP($C388, Table3[#All], 34, 0)</f>
        <v>0</v>
      </c>
      <c r="BJ388" s="9">
        <f>VLOOKUP($C388, Table3[#All], 35, 0)</f>
        <v>1</v>
      </c>
      <c r="BK388" s="9">
        <f>VLOOKUP($C388, Table3[#All], 36, 0)</f>
        <v>0</v>
      </c>
      <c r="BL388" s="9">
        <f>VLOOKUP($C388, Table3[#All], 37, 0)</f>
        <v>0</v>
      </c>
      <c r="BM388" s="9">
        <f>VLOOKUP($C388, Table3[#All], 38, 0)</f>
        <v>0</v>
      </c>
      <c r="BN388" s="10">
        <f t="shared" si="336"/>
        <v>2</v>
      </c>
      <c r="BO388" s="11"/>
      <c r="BP388" s="9">
        <f>VLOOKUP($C388, Table3[#All], 39, 0)</f>
        <v>0.76060000000000005</v>
      </c>
      <c r="BQ388" s="9">
        <f>VLOOKUP($C388, Table3[#All], 40, 0)</f>
        <v>0.15490000000000001</v>
      </c>
      <c r="BR388" s="9">
        <f>VLOOKUP($C388, Table3[#All], 41, 0)</f>
        <v>2.8199999999999999E-2</v>
      </c>
      <c r="BS388" s="9">
        <f>VLOOKUP($C388, Table3[#All], 42, 0)</f>
        <v>5.6299999999999996E-2</v>
      </c>
      <c r="BT388" s="9"/>
      <c r="BU388" s="10">
        <f t="shared" si="306"/>
        <v>1</v>
      </c>
      <c r="BV388" s="11"/>
      <c r="BW388" s="9">
        <f>VLOOKUP($C388, Table3[#All], 43, 0)</f>
        <v>0.80279999999999996</v>
      </c>
      <c r="BX388" s="9">
        <f>VLOOKUP($C388, Table3[#All], 44, 0)</f>
        <v>0.19719999999999999</v>
      </c>
      <c r="BY388" s="9">
        <f>VLOOKUP($C388, Table3[#All], 45, 0)</f>
        <v>0</v>
      </c>
      <c r="BZ388" s="9"/>
      <c r="CA388" s="9"/>
      <c r="CB388" s="10">
        <f t="shared" si="307"/>
        <v>1</v>
      </c>
      <c r="CC388" s="81"/>
      <c r="CD388" s="9">
        <f>VLOOKUP($C388, Table3[#All], 46, 0)</f>
        <v>1</v>
      </c>
      <c r="CE388" s="9">
        <f>VLOOKUP($C388, Table3[#All], 47, 0)</f>
        <v>0</v>
      </c>
      <c r="CF388" s="9">
        <f>VLOOKUP($C388, Table3[#All], 48, 0)</f>
        <v>0</v>
      </c>
      <c r="CG388" s="9">
        <f>VLOOKUP($C388, Table3[#All], 49, 0)</f>
        <v>0</v>
      </c>
      <c r="CH388" s="9">
        <f>VLOOKUP($C388, Table3[#All], 50, 0)</f>
        <v>0</v>
      </c>
      <c r="CI388" s="12">
        <f t="shared" si="308"/>
        <v>1</v>
      </c>
      <c r="CJ388" s="13"/>
      <c r="CK388" s="9">
        <f>VLOOKUP($C388, Table3[#All], 51, 0)</f>
        <v>0.60560000000000003</v>
      </c>
      <c r="CL388" s="9">
        <f>VLOOKUP($C388, Table3[#All], 52, 0)</f>
        <v>0.36619999999999997</v>
      </c>
      <c r="CM388" s="9">
        <f>VLOOKUP($C388, Table3[#All], 53, 0)</f>
        <v>2.8199999999999999E-2</v>
      </c>
      <c r="CN388" s="9">
        <f>VLOOKUP($C388, Table3[#All], 54, 0)</f>
        <v>0</v>
      </c>
      <c r="CO388" s="9"/>
      <c r="CP388" s="10">
        <f t="shared" si="309"/>
        <v>2</v>
      </c>
      <c r="CQ388" s="11"/>
      <c r="CR388" s="9">
        <f>VLOOKUP($C388, Table3[#All], 55, 0)</f>
        <v>0.77459999999999996</v>
      </c>
      <c r="CS388" s="9">
        <f>VLOOKUP($C388, Table3[#All], 56, 0)</f>
        <v>0.11269999999999999</v>
      </c>
      <c r="CT388" s="9">
        <f>VLOOKUP($C388, Table3[#All], 57, 0)</f>
        <v>7.0400000000000004E-2</v>
      </c>
      <c r="CU388" s="9">
        <f>VLOOKUP($C388, Table3[#All], 58, 0)</f>
        <v>4.2300000000000004E-2</v>
      </c>
      <c r="CV388" s="9">
        <f>VLOOKUP($C388, Table3[#All], 59, 0)</f>
        <v>0</v>
      </c>
      <c r="CW388" s="14">
        <f t="shared" si="310"/>
        <v>1</v>
      </c>
      <c r="CX388" s="81"/>
      <c r="CY388" s="9">
        <f>VLOOKUP($C388, Table3[#All], 60, 0)</f>
        <v>7.0400000000000004E-2</v>
      </c>
      <c r="CZ388" s="9">
        <f>VLOOKUP($C388, Table3[#All], 61, 0)</f>
        <v>0.21129999999999999</v>
      </c>
      <c r="DA388" s="9">
        <f>VLOOKUP($C388, Table3[#All], 62, 0)</f>
        <v>0.61970000000000003</v>
      </c>
      <c r="DB388" s="9">
        <f>VLOOKUP($C388, Table3[#All], 63, 0)</f>
        <v>9.8599999999999993E-2</v>
      </c>
      <c r="DC388" s="9">
        <f>VLOOKUP($C388, Table3[#All], 64, 0)</f>
        <v>0</v>
      </c>
      <c r="DD388" s="10">
        <f t="shared" si="311"/>
        <v>3</v>
      </c>
      <c r="DE388" s="11"/>
      <c r="DF388" s="9">
        <f>VLOOKUP($C388, Table3[#All], 65, 0)</f>
        <v>0.40850000000000003</v>
      </c>
      <c r="DG388" s="9"/>
      <c r="DH388" s="9">
        <f>VLOOKUP($C388, Table3[#All], 66, 0)</f>
        <v>0.47889999999999999</v>
      </c>
      <c r="DI388" s="9"/>
      <c r="DJ388" s="9">
        <f>VLOOKUP($C388, Table3[#All], 67, 0)</f>
        <v>0.11269999999999999</v>
      </c>
      <c r="DK388" s="14">
        <f t="shared" si="312"/>
        <v>3</v>
      </c>
      <c r="DL388" s="11"/>
      <c r="DM388" s="9">
        <f>VLOOKUP($C388, Table3[#All], 68, 0)</f>
        <v>0.87319999999999998</v>
      </c>
      <c r="DN388" s="9"/>
      <c r="DO388" s="9">
        <f>VLOOKUP($C388, Table3[#All], 69, 0)</f>
        <v>0.1268</v>
      </c>
      <c r="DP388" s="9">
        <f>VLOOKUP($C388, Table3[#All], 70, 0)</f>
        <v>0</v>
      </c>
      <c r="DQ388" s="9"/>
      <c r="DR388" s="14">
        <f t="shared" si="313"/>
        <v>1</v>
      </c>
      <c r="DS388" s="11"/>
      <c r="DT388" s="9">
        <f>VLOOKUP($C388, Table3[#All], 71, 0)</f>
        <v>0.52110000000000001</v>
      </c>
      <c r="DU388" s="9">
        <f>VLOOKUP($C388, Table3[#All], 72, 0)</f>
        <v>0.16899999999999998</v>
      </c>
      <c r="DV388" s="9">
        <f>VLOOKUP($C388, Table3[#All], 73, 0)</f>
        <v>0</v>
      </c>
      <c r="DW388" s="9">
        <f>VLOOKUP($C388, Table3[#All], 74, 0)</f>
        <v>5.6299999999999996E-2</v>
      </c>
      <c r="DX388" s="9">
        <f>VLOOKUP($C388, Table3[#All], 75, 0)</f>
        <v>0.2535</v>
      </c>
      <c r="DY388" s="12">
        <f t="shared" si="338"/>
        <v>5</v>
      </c>
      <c r="DZ388" s="11"/>
      <c r="EA388" s="9">
        <f>VLOOKUP($C388, Table3[#All], 76, 0)</f>
        <v>1</v>
      </c>
      <c r="EB388" s="9">
        <f>VLOOKUP($C388, Table3[#All], 77, 0)</f>
        <v>0</v>
      </c>
      <c r="EC388" s="9">
        <f>VLOOKUP($C388, Table3[#All], 78, 0)</f>
        <v>0</v>
      </c>
      <c r="ED388" s="9">
        <f>VLOOKUP($C388, Table3[#All], 79, 0)</f>
        <v>0</v>
      </c>
      <c r="EE388" s="9">
        <f>VLOOKUP($C388, Table3[#All], 80, 0)</f>
        <v>0</v>
      </c>
      <c r="EF388" s="10">
        <f t="shared" si="314"/>
        <v>1</v>
      </c>
      <c r="EG388" s="9"/>
      <c r="EH388" s="9">
        <f>VLOOKUP($C388, Table3[#All], 81, 0)</f>
        <v>1</v>
      </c>
      <c r="EI388" s="9">
        <f>VLOOKUP($C388, Table3[#All], 82, 0)</f>
        <v>0</v>
      </c>
      <c r="EJ388" s="9">
        <f>VLOOKUP($C388, Table3[#All], 83, 0)</f>
        <v>0</v>
      </c>
      <c r="EK388" s="9">
        <f>VLOOKUP($C388, Table3[#All], 84, 0)</f>
        <v>0</v>
      </c>
      <c r="EL388" s="9">
        <f>VLOOKUP($C388, Table3[#All], 85, 0)</f>
        <v>0</v>
      </c>
      <c r="EM388" s="14">
        <f t="shared" si="315"/>
        <v>1</v>
      </c>
      <c r="EN388" s="11"/>
      <c r="EO388" s="9">
        <f>VLOOKUP($C388, Table3[#All], 86, 0)</f>
        <v>0.28170000000000001</v>
      </c>
      <c r="EP388" s="9"/>
      <c r="EQ388" s="9">
        <f>VLOOKUP($C388, Table3[#All], 87, 0)</f>
        <v>0.71829999999999994</v>
      </c>
      <c r="ER388" s="9"/>
      <c r="ES388" s="9"/>
      <c r="ET388" s="14">
        <f t="shared" si="316"/>
        <v>3</v>
      </c>
      <c r="EU388" s="11"/>
      <c r="EV388" s="9">
        <f>VLOOKUP($C388, Table3[#All], 88, 0)</f>
        <v>1</v>
      </c>
      <c r="EW388" s="9">
        <f>VLOOKUP($C388, Table3[#All], 89, 0)</f>
        <v>0</v>
      </c>
      <c r="EX388" s="9">
        <f>VLOOKUP($C388, Table3[#All], 90, 0)</f>
        <v>0</v>
      </c>
      <c r="EY388" s="9">
        <f>VLOOKUP($C388, Table3[#All], 91, 0)</f>
        <v>0</v>
      </c>
      <c r="EZ388" s="9">
        <f>VLOOKUP($C388, Table3[#All], 92, 0)</f>
        <v>0</v>
      </c>
      <c r="FA388" s="12">
        <f t="shared" si="317"/>
        <v>1</v>
      </c>
      <c r="FB388" s="11"/>
      <c r="FC388" s="9">
        <f>VLOOKUP($C388, Table3[#All], 93, 0)</f>
        <v>0</v>
      </c>
      <c r="FD388" s="9">
        <f>VLOOKUP($C388, Table3[#All], 94, 0)</f>
        <v>0.54930000000000001</v>
      </c>
      <c r="FE388" s="9">
        <f>VLOOKUP($C388, Table3[#All], 95, 0)</f>
        <v>0.45069999999999999</v>
      </c>
      <c r="FF388" s="9">
        <f>VLOOKUP($C388, Table3[#All], 96, 0)</f>
        <v>0</v>
      </c>
      <c r="FG388" s="9"/>
      <c r="FH388" s="10">
        <f t="shared" si="318"/>
        <v>3</v>
      </c>
      <c r="FI388" s="11"/>
      <c r="FJ388" s="9">
        <f>VLOOKUP($C388, Table3[#All], 97, 0)</f>
        <v>0</v>
      </c>
      <c r="FK388" s="9">
        <f>VLOOKUP($C388, Table3[#All], 98, 0)</f>
        <v>0</v>
      </c>
      <c r="FL388" s="9">
        <f>VLOOKUP($C388, Table3[#All], 99, 0)</f>
        <v>0</v>
      </c>
      <c r="FM388" s="9">
        <f>VLOOKUP($C388, Table3[#All], 100, 0)</f>
        <v>0</v>
      </c>
      <c r="FN388" s="9">
        <f>VLOOKUP($C388, Table3[#All], 101, 0)</f>
        <v>1</v>
      </c>
      <c r="FO388" s="14">
        <f t="shared" si="319"/>
        <v>5</v>
      </c>
      <c r="FP388" s="11"/>
      <c r="FQ388" s="9">
        <f>VLOOKUP($C388, Table3[#All], 102, 0)</f>
        <v>0.73239999999999994</v>
      </c>
      <c r="FR388" s="9">
        <f>VLOOKUP($C388, Table3[#All], 103, 0)</f>
        <v>0.2676</v>
      </c>
      <c r="FS388" s="9">
        <f>VLOOKUP($C388, Table3[#All], 104, 0)</f>
        <v>0</v>
      </c>
      <c r="FT388" s="9">
        <f>VLOOKUP($C388, Table3[#All], 105, 0)</f>
        <v>0</v>
      </c>
      <c r="FU388" s="9">
        <v>0</v>
      </c>
      <c r="FV388" s="10">
        <f t="shared" si="320"/>
        <v>2</v>
      </c>
      <c r="FW388" s="11"/>
      <c r="FX388" s="9">
        <f>VLOOKUP($C388, Table3[#All], 106, 0)</f>
        <v>1.41E-2</v>
      </c>
      <c r="FY388" s="9"/>
      <c r="FZ388" s="9">
        <f>VLOOKUP($C388, Table3[#All], 107, 0)</f>
        <v>0.73239999999999994</v>
      </c>
      <c r="GA388" s="9">
        <f>VLOOKUP($C388, Table3[#All], 108, 0)</f>
        <v>0.2535</v>
      </c>
      <c r="GB388" s="9"/>
      <c r="GC388" s="10">
        <f t="shared" si="337"/>
        <v>4</v>
      </c>
      <c r="GD388" s="81"/>
      <c r="GE388" s="9">
        <f>VLOOKUP($C388, Table3[#All], 109, 0)</f>
        <v>1.43E-2</v>
      </c>
      <c r="GF388" s="9">
        <f>VLOOKUP($C388, Table3[#All], 110, 0)</f>
        <v>0.64290000000000003</v>
      </c>
      <c r="GG388" s="9">
        <f>VLOOKUP($C388, Table3[#All], 111, 0)</f>
        <v>0.34289999999999998</v>
      </c>
      <c r="GH388" s="9"/>
      <c r="GI388" s="9">
        <f>VLOOKUP($C388, Table3[#All], 112, 0)</f>
        <v>0</v>
      </c>
      <c r="GJ388" s="12">
        <f t="shared" si="321"/>
        <v>3</v>
      </c>
      <c r="GK388" s="11"/>
      <c r="GL388" s="9">
        <f>VLOOKUP($C388, Table3[#All], 113, 0)</f>
        <v>0</v>
      </c>
      <c r="GM388" s="9">
        <f>VLOOKUP($C388, Table3[#All], 114, 0)</f>
        <v>0.16899999999999998</v>
      </c>
      <c r="GN388" s="9">
        <f>VLOOKUP($C388, Table3[#All], 115, 0)</f>
        <v>0.16899999999999998</v>
      </c>
      <c r="GO388" s="9">
        <f>VLOOKUP($C388, Table3[#All], 116, 0)</f>
        <v>0.66200000000000003</v>
      </c>
      <c r="GP388" s="9"/>
      <c r="GQ388" s="10">
        <f t="shared" si="322"/>
        <v>4</v>
      </c>
      <c r="GR388" s="11"/>
      <c r="GS388" s="9">
        <f>VLOOKUP($C388, Table2[#All], 3, 0)</f>
        <v>0</v>
      </c>
      <c r="GT388" s="9">
        <f>VLOOKUP($C388, Table2[#All], 4, 0)</f>
        <v>0</v>
      </c>
      <c r="GU388" s="9">
        <f>VLOOKUP($C388, Table2[#All], 5, 0)</f>
        <v>1</v>
      </c>
      <c r="GV388" s="9">
        <f>VLOOKUP($C388, Table2[#All], 6, 0)</f>
        <v>0</v>
      </c>
      <c r="GW388" s="9">
        <f>VLOOKUP($C388, Table2[#All], 7, 0)</f>
        <v>0</v>
      </c>
      <c r="GX388" s="10">
        <f t="shared" si="323"/>
        <v>3</v>
      </c>
      <c r="GY388" s="11"/>
      <c r="GZ388" s="9">
        <v>0</v>
      </c>
      <c r="HA388" s="9">
        <v>0</v>
      </c>
      <c r="HB388" s="9">
        <v>1</v>
      </c>
      <c r="HC388" s="9">
        <v>0</v>
      </c>
      <c r="HD388" s="9"/>
      <c r="HE388" s="10">
        <f t="shared" si="324"/>
        <v>3</v>
      </c>
      <c r="HF388" s="11"/>
      <c r="HG388" s="9">
        <f>VLOOKUP($C388, Table5[#All], 2, 0)</f>
        <v>0</v>
      </c>
      <c r="HH388" s="9">
        <f>VLOOKUP($C388, Table5[#All], 3, 0)</f>
        <v>0</v>
      </c>
      <c r="HI388" s="9">
        <f>VLOOKUP($C388, Table5[#All], 4, 0)</f>
        <v>0</v>
      </c>
      <c r="HJ388" s="9">
        <f>VLOOKUP($C388, Table5[#All], 5, 0)</f>
        <v>0</v>
      </c>
      <c r="HK388" s="9">
        <f>VLOOKUP($C388, Table5[#All], 6, 0)</f>
        <v>1</v>
      </c>
      <c r="HL388" s="10">
        <f t="shared" si="325"/>
        <v>5</v>
      </c>
      <c r="HM388" s="11"/>
      <c r="HN388" s="9">
        <f>VLOOKUP($C388, Table5[#All], 7, 0)</f>
        <v>0</v>
      </c>
      <c r="HO388" s="9">
        <f>VLOOKUP($C388, Table5[#All], 8, 0)</f>
        <v>0</v>
      </c>
      <c r="HP388" s="9">
        <f>VLOOKUP($C388, Table5[#All], 9, 0)</f>
        <v>0</v>
      </c>
      <c r="HQ388" s="9">
        <f>VLOOKUP($C388, Table5[#All], 10, 0)</f>
        <v>1</v>
      </c>
      <c r="HR388" s="9">
        <f>VLOOKUP($C388, Table5[#All], 11, 0)</f>
        <v>0</v>
      </c>
      <c r="HS388" s="10">
        <f t="shared" si="326"/>
        <v>4</v>
      </c>
      <c r="HT388" s="11"/>
      <c r="HU388" s="9">
        <f>VLOOKUP($C388, Table5[#All], 12, 0)</f>
        <v>1</v>
      </c>
      <c r="HV388" s="9">
        <f>VLOOKUP($C388, Table5[#All], 13, 0)</f>
        <v>0</v>
      </c>
      <c r="HW388" s="9">
        <f>VLOOKUP($C388, Table5[#All], 14, 0)</f>
        <v>0</v>
      </c>
      <c r="HX388" s="9">
        <f>VLOOKUP($C388, Table5[#All], 15, 0)</f>
        <v>0</v>
      </c>
      <c r="HY388" s="9">
        <f>VLOOKUP($C388, Table5[#All], 16, 0)</f>
        <v>0</v>
      </c>
      <c r="HZ388" s="10">
        <f t="shared" si="327"/>
        <v>1</v>
      </c>
      <c r="IA388" s="11"/>
      <c r="IB388" s="9">
        <f>VLOOKUP($C388, Table5[#All], 17, 0)</f>
        <v>0</v>
      </c>
      <c r="IC388" s="9">
        <f>VLOOKUP($C388, Table5[#All], 18, 0)</f>
        <v>1</v>
      </c>
      <c r="ID388" s="9">
        <f>VLOOKUP($C388, Table5[#All], 19, 0)</f>
        <v>0</v>
      </c>
      <c r="IE388" s="9">
        <f>VLOOKUP($C388, Table5[#All], 20, 0)</f>
        <v>0</v>
      </c>
      <c r="IF388" s="9">
        <f>VLOOKUP($C388, Table5[#All], 21, 0)</f>
        <v>0</v>
      </c>
      <c r="IG388" s="10">
        <f t="shared" si="328"/>
        <v>2</v>
      </c>
      <c r="IH388" s="11"/>
      <c r="II388" s="9">
        <f>VLOOKUP($C388, Table5[#All], 22, 0)</f>
        <v>1</v>
      </c>
      <c r="IJ388" s="9">
        <f>VLOOKUP($C388, Table5[#All], 23, 0)</f>
        <v>0</v>
      </c>
      <c r="IK388" s="9">
        <f>VLOOKUP($C388, Table5[#All], 24, 0)</f>
        <v>0</v>
      </c>
      <c r="IL388" s="9">
        <f>VLOOKUP($C388, Table5[#All], 25, 0)</f>
        <v>0</v>
      </c>
      <c r="IM388" s="9">
        <f>VLOOKUP($C388, Table5[#All], 26, 0)</f>
        <v>0</v>
      </c>
      <c r="IN388" s="10">
        <f t="shared" si="329"/>
        <v>1</v>
      </c>
      <c r="IO388" s="11"/>
      <c r="IP388" s="9">
        <v>1</v>
      </c>
      <c r="IQ388" s="9">
        <v>0</v>
      </c>
      <c r="IR388" s="9">
        <v>0</v>
      </c>
      <c r="IS388" s="9">
        <v>0</v>
      </c>
      <c r="IT388" s="9">
        <v>0</v>
      </c>
      <c r="IU388" s="10">
        <f t="shared" si="330"/>
        <v>1</v>
      </c>
      <c r="IV388" s="82"/>
    </row>
    <row r="389" spans="1:256" ht="16.3" thickTop="1" thickBot="1" x14ac:dyDescent="0.35">
      <c r="A389" s="16" t="s">
        <v>902</v>
      </c>
      <c r="B389" s="16" t="s">
        <v>930</v>
      </c>
      <c r="C389" s="16" t="s">
        <v>931</v>
      </c>
      <c r="D389" s="11"/>
      <c r="E389" s="9">
        <f>VLOOKUP($C389, Table3[#All], 2, 0)</f>
        <v>0</v>
      </c>
      <c r="F389" s="9"/>
      <c r="G389" s="9">
        <f>VLOOKUP($C389, Table3[#All], 3, 0)</f>
        <v>8.3299999999999999E-2</v>
      </c>
      <c r="H389" s="9">
        <f>VLOOKUP($C389, Table3[#All], 4, 0)</f>
        <v>0.25</v>
      </c>
      <c r="I389" s="9">
        <f>VLOOKUP($C389, Table3[#All], 5, 0)</f>
        <v>0.66670000000000007</v>
      </c>
      <c r="J389" s="10">
        <f t="shared" si="331"/>
        <v>5</v>
      </c>
      <c r="K389" s="11"/>
      <c r="L389" s="9">
        <f>VLOOKUP($C389, Table3[#All], 6, 0)</f>
        <v>0</v>
      </c>
      <c r="M389" s="9"/>
      <c r="N389" s="9">
        <f>VLOOKUP($C389, Table3[#All], 7, 0)</f>
        <v>0</v>
      </c>
      <c r="O389" s="9">
        <f>VLOOKUP($C389, Table3[#All], 8, 0)</f>
        <v>1</v>
      </c>
      <c r="P389" s="9">
        <f>VLOOKUP($C389, Table3[#All], 9, 0)</f>
        <v>0</v>
      </c>
      <c r="Q389" s="10">
        <f t="shared" si="332"/>
        <v>4</v>
      </c>
      <c r="R389" s="11"/>
      <c r="S389" s="9">
        <f>VLOOKUP($C389, Table3[#All], 10, 0)</f>
        <v>0</v>
      </c>
      <c r="T389" s="9">
        <f>VLOOKUP($C389, Table3[#All], 11, 0)</f>
        <v>0.875</v>
      </c>
      <c r="U389" s="9">
        <f>VLOOKUP($C389, Table3[#All], 12, 0)</f>
        <v>0.125</v>
      </c>
      <c r="V389" s="9">
        <f>VLOOKUP($C389, Table3[#All], 13, 0)</f>
        <v>0</v>
      </c>
      <c r="W389" s="9">
        <f>VLOOKUP($C389, Table3[#All], 14, 0)</f>
        <v>0</v>
      </c>
      <c r="X389" s="10">
        <f t="shared" si="333"/>
        <v>2</v>
      </c>
      <c r="Y389" s="11"/>
      <c r="Z389" s="9">
        <f>VLOOKUP($C389, Table3[#All], 15, 0)</f>
        <v>0</v>
      </c>
      <c r="AA389" s="9">
        <f>VLOOKUP($C389, Table3[#All], 16, 0)</f>
        <v>0</v>
      </c>
      <c r="AB389" s="9">
        <f>VLOOKUP($C389, Table3[#All], 17, 0)</f>
        <v>0.83329999999999993</v>
      </c>
      <c r="AC389" s="9">
        <f>VLOOKUP($C389, Table3[#All], 18, 0)</f>
        <v>0.16670000000000001</v>
      </c>
      <c r="AD389" s="9">
        <f>VLOOKUP($C389, Table3[#All], 19, 0)</f>
        <v>0</v>
      </c>
      <c r="AE389" s="10">
        <f t="shared" si="303"/>
        <v>3</v>
      </c>
      <c r="AF389" s="11"/>
      <c r="AG389" s="9">
        <f>VLOOKUP($C389, Table3[#All], 20, 0)</f>
        <v>0</v>
      </c>
      <c r="AH389" s="9">
        <f>VLOOKUP($C389, Table3[#All], 21, 0)</f>
        <v>1</v>
      </c>
      <c r="AI389" s="9">
        <f>VLOOKUP($C389, Table3[#All], 22, 0)</f>
        <v>0</v>
      </c>
      <c r="AJ389" s="9"/>
      <c r="AK389" s="9"/>
      <c r="AL389" s="10">
        <f t="shared" si="304"/>
        <v>2</v>
      </c>
      <c r="AM389" s="11"/>
      <c r="AN389" s="9">
        <f>VLOOKUP($C389, Table3[#All], 23, 0)</f>
        <v>1</v>
      </c>
      <c r="AO389" s="9">
        <f>VLOOKUP($C389, Table3[#All], 24, 0)</f>
        <v>0</v>
      </c>
      <c r="AP389" s="9">
        <f>VLOOKUP($C389, Table3[#All], 25, 0)</f>
        <v>0</v>
      </c>
      <c r="AQ389" s="9">
        <f>VLOOKUP($C389, Table3[#All], 26, 0)</f>
        <v>0</v>
      </c>
      <c r="AR389" s="9"/>
      <c r="AS389" s="12">
        <f t="shared" si="305"/>
        <v>1</v>
      </c>
      <c r="AT389" s="11"/>
      <c r="AU389" s="9">
        <f>VLOOKUP($C389, Table3[#All], 27, 0)</f>
        <v>8.3299999999999999E-2</v>
      </c>
      <c r="AV389" s="9">
        <f>VLOOKUP($C389, Table3[#All], 28, 0)</f>
        <v>0.625</v>
      </c>
      <c r="AW389" s="9">
        <f>VLOOKUP($C389, Table3[#All], 29, 0)</f>
        <v>0.29170000000000001</v>
      </c>
      <c r="AX389" s="9"/>
      <c r="AY389" s="9"/>
      <c r="AZ389" s="10">
        <f t="shared" si="334"/>
        <v>3</v>
      </c>
      <c r="BA389" s="11"/>
      <c r="BB389" s="9">
        <f>VLOOKUP($C389, Table3[#All], 30, 0)</f>
        <v>0.125</v>
      </c>
      <c r="BC389" s="9">
        <f>VLOOKUP($C389, Table3[#All], 31, 0)</f>
        <v>0.45829999999999999</v>
      </c>
      <c r="BD389" s="9">
        <f>VLOOKUP($C389, Table3[#All], 32, 0)</f>
        <v>0.41670000000000001</v>
      </c>
      <c r="BE389" s="9">
        <f>VLOOKUP($C389, Table3[#All], 33, 0)</f>
        <v>0</v>
      </c>
      <c r="BF389" s="9"/>
      <c r="BG389" s="10">
        <f t="shared" si="335"/>
        <v>3</v>
      </c>
      <c r="BH389" s="81"/>
      <c r="BI389" s="9">
        <f>VLOOKUP($C389, Table3[#All], 34, 0)</f>
        <v>0</v>
      </c>
      <c r="BJ389" s="9">
        <f>VLOOKUP($C389, Table3[#All], 35, 0)</f>
        <v>0</v>
      </c>
      <c r="BK389" s="9">
        <f>VLOOKUP($C389, Table3[#All], 36, 0)</f>
        <v>0</v>
      </c>
      <c r="BL389" s="9">
        <f>VLOOKUP($C389, Table3[#All], 37, 0)</f>
        <v>0</v>
      </c>
      <c r="BM389" s="9">
        <f>VLOOKUP($C389, Table3[#All], 38, 0)</f>
        <v>0</v>
      </c>
      <c r="BN389" s="10" t="str">
        <f t="shared" si="336"/>
        <v>N/A</v>
      </c>
      <c r="BO389" s="11"/>
      <c r="BP389" s="9">
        <f>VLOOKUP($C389, Table3[#All], 39, 0)</f>
        <v>1</v>
      </c>
      <c r="BQ389" s="9">
        <f>VLOOKUP($C389, Table3[#All], 40, 0)</f>
        <v>0</v>
      </c>
      <c r="BR389" s="9">
        <f>VLOOKUP($C389, Table3[#All], 41, 0)</f>
        <v>0</v>
      </c>
      <c r="BS389" s="9">
        <f>VLOOKUP($C389, Table3[#All], 42, 0)</f>
        <v>0</v>
      </c>
      <c r="BT389" s="9"/>
      <c r="BU389" s="10">
        <f t="shared" si="306"/>
        <v>1</v>
      </c>
      <c r="BV389" s="11"/>
      <c r="BW389" s="9">
        <f>VLOOKUP($C389, Table3[#All], 43, 0)</f>
        <v>0.875</v>
      </c>
      <c r="BX389" s="9">
        <f>VLOOKUP($C389, Table3[#All], 44, 0)</f>
        <v>0.125</v>
      </c>
      <c r="BY389" s="9">
        <f>VLOOKUP($C389, Table3[#All], 45, 0)</f>
        <v>0</v>
      </c>
      <c r="BZ389" s="9"/>
      <c r="CA389" s="9"/>
      <c r="CB389" s="10">
        <f t="shared" si="307"/>
        <v>1</v>
      </c>
      <c r="CC389" s="81"/>
      <c r="CD389" s="9">
        <f>VLOOKUP($C389, Table3[#All], 46, 0)</f>
        <v>1</v>
      </c>
      <c r="CE389" s="9">
        <f>VLOOKUP($C389, Table3[#All], 47, 0)</f>
        <v>0</v>
      </c>
      <c r="CF389" s="9">
        <f>VLOOKUP($C389, Table3[#All], 48, 0)</f>
        <v>0</v>
      </c>
      <c r="CG389" s="9">
        <f>VLOOKUP($C389, Table3[#All], 49, 0)</f>
        <v>0</v>
      </c>
      <c r="CH389" s="9">
        <f>VLOOKUP($C389, Table3[#All], 50, 0)</f>
        <v>0</v>
      </c>
      <c r="CI389" s="12">
        <f t="shared" si="308"/>
        <v>1</v>
      </c>
      <c r="CJ389" s="13"/>
      <c r="CK389" s="9">
        <f>VLOOKUP($C389, Table3[#All], 51, 0)</f>
        <v>1</v>
      </c>
      <c r="CL389" s="9">
        <f>VLOOKUP($C389, Table3[#All], 52, 0)</f>
        <v>0</v>
      </c>
      <c r="CM389" s="9">
        <f>VLOOKUP($C389, Table3[#All], 53, 0)</f>
        <v>0</v>
      </c>
      <c r="CN389" s="9">
        <f>VLOOKUP($C389, Table3[#All], 54, 0)</f>
        <v>0</v>
      </c>
      <c r="CO389" s="9"/>
      <c r="CP389" s="10">
        <f t="shared" si="309"/>
        <v>1</v>
      </c>
      <c r="CQ389" s="11"/>
      <c r="CR389" s="9">
        <f>VLOOKUP($C389, Table3[#All], 55, 0)</f>
        <v>0.79170000000000007</v>
      </c>
      <c r="CS389" s="9">
        <f>VLOOKUP($C389, Table3[#All], 56, 0)</f>
        <v>0.16670000000000001</v>
      </c>
      <c r="CT389" s="9">
        <f>VLOOKUP($C389, Table3[#All], 57, 0)</f>
        <v>0</v>
      </c>
      <c r="CU389" s="9">
        <f>VLOOKUP($C389, Table3[#All], 58, 0)</f>
        <v>4.1700000000000001E-2</v>
      </c>
      <c r="CV389" s="9">
        <f>VLOOKUP($C389, Table3[#All], 59, 0)</f>
        <v>0</v>
      </c>
      <c r="CW389" s="14">
        <f t="shared" si="310"/>
        <v>1</v>
      </c>
      <c r="CX389" s="81"/>
      <c r="CY389" s="9">
        <f>VLOOKUP($C389, Table3[#All], 60, 0)</f>
        <v>0</v>
      </c>
      <c r="CZ389" s="9">
        <f>VLOOKUP($C389, Table3[#All], 61, 0)</f>
        <v>8.3299999999999999E-2</v>
      </c>
      <c r="DA389" s="9">
        <f>VLOOKUP($C389, Table3[#All], 62, 0)</f>
        <v>0.79170000000000007</v>
      </c>
      <c r="DB389" s="9">
        <f>VLOOKUP($C389, Table3[#All], 63, 0)</f>
        <v>0.125</v>
      </c>
      <c r="DC389" s="9">
        <f>VLOOKUP($C389, Table3[#All], 64, 0)</f>
        <v>0</v>
      </c>
      <c r="DD389" s="10">
        <f t="shared" si="311"/>
        <v>3</v>
      </c>
      <c r="DE389" s="11"/>
      <c r="DF389" s="9">
        <f>VLOOKUP($C389, Table3[#All], 65, 0)</f>
        <v>0.25</v>
      </c>
      <c r="DG389" s="9"/>
      <c r="DH389" s="9">
        <f>VLOOKUP($C389, Table3[#All], 66, 0)</f>
        <v>0.70829999999999993</v>
      </c>
      <c r="DI389" s="9"/>
      <c r="DJ389" s="9">
        <f>VLOOKUP($C389, Table3[#All], 67, 0)</f>
        <v>4.1700000000000001E-2</v>
      </c>
      <c r="DK389" s="14">
        <f t="shared" si="312"/>
        <v>3</v>
      </c>
      <c r="DL389" s="11"/>
      <c r="DM389" s="9">
        <f>VLOOKUP($C389, Table3[#All], 68, 0)</f>
        <v>1</v>
      </c>
      <c r="DN389" s="9"/>
      <c r="DO389" s="9">
        <f>VLOOKUP($C389, Table3[#All], 69, 0)</f>
        <v>0</v>
      </c>
      <c r="DP389" s="9">
        <f>VLOOKUP($C389, Table3[#All], 70, 0)</f>
        <v>0</v>
      </c>
      <c r="DQ389" s="9"/>
      <c r="DR389" s="14">
        <f t="shared" si="313"/>
        <v>1</v>
      </c>
      <c r="DS389" s="11"/>
      <c r="DT389" s="9">
        <f>VLOOKUP($C389, Table3[#All], 71, 0)</f>
        <v>0.70829999999999993</v>
      </c>
      <c r="DU389" s="9">
        <f>VLOOKUP($C389, Table3[#All], 72, 0)</f>
        <v>0.29170000000000001</v>
      </c>
      <c r="DV389" s="9">
        <f>VLOOKUP($C389, Table3[#All], 73, 0)</f>
        <v>0</v>
      </c>
      <c r="DW389" s="9">
        <f>VLOOKUP($C389, Table3[#All], 74, 0)</f>
        <v>0</v>
      </c>
      <c r="DX389" s="9">
        <f>VLOOKUP($C389, Table3[#All], 75, 0)</f>
        <v>0</v>
      </c>
      <c r="DY389" s="12">
        <f t="shared" si="338"/>
        <v>2</v>
      </c>
      <c r="DZ389" s="11"/>
      <c r="EA389" s="9">
        <f>VLOOKUP($C389, Table3[#All], 76, 0)</f>
        <v>1</v>
      </c>
      <c r="EB389" s="9">
        <f>VLOOKUP($C389, Table3[#All], 77, 0)</f>
        <v>0</v>
      </c>
      <c r="EC389" s="9">
        <f>VLOOKUP($C389, Table3[#All], 78, 0)</f>
        <v>0</v>
      </c>
      <c r="ED389" s="9">
        <f>VLOOKUP($C389, Table3[#All], 79, 0)</f>
        <v>0</v>
      </c>
      <c r="EE389" s="9">
        <f>VLOOKUP($C389, Table3[#All], 80, 0)</f>
        <v>0</v>
      </c>
      <c r="EF389" s="10">
        <f t="shared" si="314"/>
        <v>1</v>
      </c>
      <c r="EG389" s="9"/>
      <c r="EH389" s="9">
        <f>VLOOKUP($C389, Table3[#All], 81, 0)</f>
        <v>1</v>
      </c>
      <c r="EI389" s="9">
        <f>VLOOKUP($C389, Table3[#All], 82, 0)</f>
        <v>0</v>
      </c>
      <c r="EJ389" s="9">
        <f>VLOOKUP($C389, Table3[#All], 83, 0)</f>
        <v>0</v>
      </c>
      <c r="EK389" s="9">
        <f>VLOOKUP($C389, Table3[#All], 84, 0)</f>
        <v>0</v>
      </c>
      <c r="EL389" s="9">
        <f>VLOOKUP($C389, Table3[#All], 85, 0)</f>
        <v>0</v>
      </c>
      <c r="EM389" s="14">
        <f t="shared" si="315"/>
        <v>1</v>
      </c>
      <c r="EN389" s="11"/>
      <c r="EO389" s="9">
        <f>VLOOKUP($C389, Table3[#All], 86, 0)</f>
        <v>0.16670000000000001</v>
      </c>
      <c r="EP389" s="9"/>
      <c r="EQ389" s="9">
        <f>VLOOKUP($C389, Table3[#All], 87, 0)</f>
        <v>0.83329999999999993</v>
      </c>
      <c r="ER389" s="9"/>
      <c r="ES389" s="9"/>
      <c r="ET389" s="14">
        <f t="shared" si="316"/>
        <v>3</v>
      </c>
      <c r="EU389" s="11"/>
      <c r="EV389" s="9">
        <f>VLOOKUP($C389, Table3[#All], 88, 0)</f>
        <v>1</v>
      </c>
      <c r="EW389" s="9">
        <f>VLOOKUP($C389, Table3[#All], 89, 0)</f>
        <v>0</v>
      </c>
      <c r="EX389" s="9">
        <f>VLOOKUP($C389, Table3[#All], 90, 0)</f>
        <v>0</v>
      </c>
      <c r="EY389" s="9">
        <f>VLOOKUP($C389, Table3[#All], 91, 0)</f>
        <v>0</v>
      </c>
      <c r="EZ389" s="9">
        <f>VLOOKUP($C389, Table3[#All], 92, 0)</f>
        <v>0</v>
      </c>
      <c r="FA389" s="12">
        <f t="shared" si="317"/>
        <v>1</v>
      </c>
      <c r="FB389" s="11"/>
      <c r="FC389" s="9">
        <f>VLOOKUP($C389, Table3[#All], 93, 0)</f>
        <v>0</v>
      </c>
      <c r="FD389" s="9">
        <f>VLOOKUP($C389, Table3[#All], 94, 0)</f>
        <v>0.875</v>
      </c>
      <c r="FE389" s="9">
        <f>VLOOKUP($C389, Table3[#All], 95, 0)</f>
        <v>0.125</v>
      </c>
      <c r="FF389" s="9">
        <f>VLOOKUP($C389, Table3[#All], 96, 0)</f>
        <v>0</v>
      </c>
      <c r="FG389" s="9"/>
      <c r="FH389" s="10">
        <f t="shared" si="318"/>
        <v>2</v>
      </c>
      <c r="FI389" s="11"/>
      <c r="FJ389" s="9">
        <f>VLOOKUP($C389, Table3[#All], 97, 0)</f>
        <v>0</v>
      </c>
      <c r="FK389" s="9">
        <f>VLOOKUP($C389, Table3[#All], 98, 0)</f>
        <v>0</v>
      </c>
      <c r="FL389" s="9">
        <f>VLOOKUP($C389, Table3[#All], 99, 0)</f>
        <v>0</v>
      </c>
      <c r="FM389" s="9">
        <f>VLOOKUP($C389, Table3[#All], 100, 0)</f>
        <v>0</v>
      </c>
      <c r="FN389" s="9">
        <f>VLOOKUP($C389, Table3[#All], 101, 0)</f>
        <v>1</v>
      </c>
      <c r="FO389" s="14">
        <f t="shared" si="319"/>
        <v>5</v>
      </c>
      <c r="FP389" s="11"/>
      <c r="FQ389" s="9">
        <f>VLOOKUP($C389, Table3[#All], 102, 0)</f>
        <v>0.58329999999999993</v>
      </c>
      <c r="FR389" s="9">
        <f>VLOOKUP($C389, Table3[#All], 103, 0)</f>
        <v>0.41670000000000001</v>
      </c>
      <c r="FS389" s="9">
        <f>VLOOKUP($C389, Table3[#All], 104, 0)</f>
        <v>0</v>
      </c>
      <c r="FT389" s="9">
        <f>VLOOKUP($C389, Table3[#All], 105, 0)</f>
        <v>0</v>
      </c>
      <c r="FU389" s="9">
        <v>0</v>
      </c>
      <c r="FV389" s="10">
        <f t="shared" si="320"/>
        <v>2</v>
      </c>
      <c r="FW389" s="11"/>
      <c r="FX389" s="9">
        <f>VLOOKUP($C389, Table3[#All], 106, 0)</f>
        <v>0</v>
      </c>
      <c r="FY389" s="9"/>
      <c r="FZ389" s="9">
        <f>VLOOKUP($C389, Table3[#All], 107, 0)</f>
        <v>0.83329999999999993</v>
      </c>
      <c r="GA389" s="9">
        <f>VLOOKUP($C389, Table3[#All], 108, 0)</f>
        <v>0.16670000000000001</v>
      </c>
      <c r="GB389" s="9"/>
      <c r="GC389" s="10">
        <f t="shared" si="337"/>
        <v>3</v>
      </c>
      <c r="GD389" s="81"/>
      <c r="GE389" s="9">
        <f>VLOOKUP($C389, Table3[#All], 109, 0)</f>
        <v>0</v>
      </c>
      <c r="GF389" s="9">
        <f>VLOOKUP($C389, Table3[#All], 110, 0)</f>
        <v>0.83329999999999993</v>
      </c>
      <c r="GG389" s="9">
        <f>VLOOKUP($C389, Table3[#All], 111, 0)</f>
        <v>0.16670000000000001</v>
      </c>
      <c r="GH389" s="9"/>
      <c r="GI389" s="9">
        <f>VLOOKUP($C389, Table3[#All], 112, 0)</f>
        <v>0</v>
      </c>
      <c r="GJ389" s="12">
        <f t="shared" si="321"/>
        <v>2</v>
      </c>
      <c r="GK389" s="11"/>
      <c r="GL389" s="9">
        <f>VLOOKUP($C389, Table3[#All], 113, 0)</f>
        <v>0</v>
      </c>
      <c r="GM389" s="9">
        <f>VLOOKUP($C389, Table3[#All], 114, 0)</f>
        <v>0</v>
      </c>
      <c r="GN389" s="9">
        <f>VLOOKUP($C389, Table3[#All], 115, 0)</f>
        <v>0.125</v>
      </c>
      <c r="GO389" s="9">
        <f>VLOOKUP($C389, Table3[#All], 116, 0)</f>
        <v>0.875</v>
      </c>
      <c r="GP389" s="9"/>
      <c r="GQ389" s="10">
        <f t="shared" si="322"/>
        <v>4</v>
      </c>
      <c r="GR389" s="11"/>
      <c r="GS389" s="9">
        <f>VLOOKUP($C389, Table2[#All], 3, 0)</f>
        <v>0</v>
      </c>
      <c r="GT389" s="9">
        <f>VLOOKUP($C389, Table2[#All], 4, 0)</f>
        <v>0</v>
      </c>
      <c r="GU389" s="9">
        <f>VLOOKUP($C389, Table2[#All], 5, 0)</f>
        <v>1</v>
      </c>
      <c r="GV389" s="9">
        <f>VLOOKUP($C389, Table2[#All], 6, 0)</f>
        <v>0</v>
      </c>
      <c r="GW389" s="9">
        <f>VLOOKUP($C389, Table2[#All], 7, 0)</f>
        <v>0</v>
      </c>
      <c r="GX389" s="10">
        <f t="shared" si="323"/>
        <v>3</v>
      </c>
      <c r="GY389" s="11"/>
      <c r="GZ389" s="9">
        <v>0</v>
      </c>
      <c r="HA389" s="9">
        <v>0</v>
      </c>
      <c r="HB389" s="9">
        <v>1</v>
      </c>
      <c r="HC389" s="9">
        <v>0</v>
      </c>
      <c r="HD389" s="9"/>
      <c r="HE389" s="10">
        <f t="shared" si="324"/>
        <v>3</v>
      </c>
      <c r="HF389" s="11"/>
      <c r="HG389" s="9">
        <f>VLOOKUP($C389, Table5[#All], 2, 0)</f>
        <v>0</v>
      </c>
      <c r="HH389" s="9">
        <f>VLOOKUP($C389, Table5[#All], 3, 0)</f>
        <v>0</v>
      </c>
      <c r="HI389" s="9">
        <f>VLOOKUP($C389, Table5[#All], 4, 0)</f>
        <v>0</v>
      </c>
      <c r="HJ389" s="9">
        <f>VLOOKUP($C389, Table5[#All], 5, 0)</f>
        <v>0</v>
      </c>
      <c r="HK389" s="9">
        <f>VLOOKUP($C389, Table5[#All], 6, 0)</f>
        <v>1</v>
      </c>
      <c r="HL389" s="10">
        <f t="shared" si="325"/>
        <v>5</v>
      </c>
      <c r="HM389" s="11"/>
      <c r="HN389" s="9">
        <f>VLOOKUP($C389, Table5[#All], 7, 0)</f>
        <v>0</v>
      </c>
      <c r="HO389" s="9">
        <f>VLOOKUP($C389, Table5[#All], 8, 0)</f>
        <v>0</v>
      </c>
      <c r="HP389" s="9">
        <f>VLOOKUP($C389, Table5[#All], 9, 0)</f>
        <v>1</v>
      </c>
      <c r="HQ389" s="9">
        <f>VLOOKUP($C389, Table5[#All], 10, 0)</f>
        <v>0</v>
      </c>
      <c r="HR389" s="9">
        <f>VLOOKUP($C389, Table5[#All], 11, 0)</f>
        <v>0</v>
      </c>
      <c r="HS389" s="10">
        <f t="shared" si="326"/>
        <v>3</v>
      </c>
      <c r="HT389" s="11"/>
      <c r="HU389" s="9">
        <f>VLOOKUP($C389, Table5[#All], 12, 0)</f>
        <v>1</v>
      </c>
      <c r="HV389" s="9">
        <f>VLOOKUP($C389, Table5[#All], 13, 0)</f>
        <v>0</v>
      </c>
      <c r="HW389" s="9">
        <f>VLOOKUP($C389, Table5[#All], 14, 0)</f>
        <v>0</v>
      </c>
      <c r="HX389" s="9">
        <f>VLOOKUP($C389, Table5[#All], 15, 0)</f>
        <v>0</v>
      </c>
      <c r="HY389" s="9">
        <f>VLOOKUP($C389, Table5[#All], 16, 0)</f>
        <v>0</v>
      </c>
      <c r="HZ389" s="10">
        <f t="shared" si="327"/>
        <v>1</v>
      </c>
      <c r="IA389" s="11"/>
      <c r="IB389" s="9">
        <f>VLOOKUP($C389, Table5[#All], 17, 0)</f>
        <v>0</v>
      </c>
      <c r="IC389" s="9">
        <f>VLOOKUP($C389, Table5[#All], 18, 0)</f>
        <v>0</v>
      </c>
      <c r="ID389" s="9">
        <f>VLOOKUP($C389, Table5[#All], 19, 0)</f>
        <v>1</v>
      </c>
      <c r="IE389" s="9">
        <f>VLOOKUP($C389, Table5[#All], 20, 0)</f>
        <v>0</v>
      </c>
      <c r="IF389" s="9">
        <f>VLOOKUP($C389, Table5[#All], 21, 0)</f>
        <v>0</v>
      </c>
      <c r="IG389" s="10">
        <f t="shared" si="328"/>
        <v>3</v>
      </c>
      <c r="IH389" s="11"/>
      <c r="II389" s="9">
        <f>VLOOKUP($C389, Table5[#All], 22, 0)</f>
        <v>1</v>
      </c>
      <c r="IJ389" s="9">
        <f>VLOOKUP($C389, Table5[#All], 23, 0)</f>
        <v>0</v>
      </c>
      <c r="IK389" s="9">
        <f>VLOOKUP($C389, Table5[#All], 24, 0)</f>
        <v>0</v>
      </c>
      <c r="IL389" s="9">
        <f>VLOOKUP($C389, Table5[#All], 25, 0)</f>
        <v>0</v>
      </c>
      <c r="IM389" s="9">
        <f>VLOOKUP($C389, Table5[#All], 26, 0)</f>
        <v>0</v>
      </c>
      <c r="IN389" s="10">
        <f t="shared" si="329"/>
        <v>1</v>
      </c>
      <c r="IO389" s="11"/>
      <c r="IP389" s="9">
        <v>1</v>
      </c>
      <c r="IQ389" s="9">
        <v>0</v>
      </c>
      <c r="IR389" s="9">
        <v>0</v>
      </c>
      <c r="IS389" s="9">
        <v>0</v>
      </c>
      <c r="IT389" s="9">
        <v>0</v>
      </c>
      <c r="IU389" s="10">
        <f t="shared" si="330"/>
        <v>1</v>
      </c>
      <c r="IV389" s="82"/>
    </row>
    <row r="390" spans="1:256" ht="16.3" thickTop="1" thickBot="1" x14ac:dyDescent="0.35">
      <c r="A390" s="16" t="s">
        <v>902</v>
      </c>
      <c r="B390" s="16" t="s">
        <v>932</v>
      </c>
      <c r="C390" s="16" t="s">
        <v>933</v>
      </c>
      <c r="D390" s="11"/>
      <c r="E390" s="9">
        <f>VLOOKUP($C390, Table3[#All], 2, 0)</f>
        <v>0</v>
      </c>
      <c r="F390" s="9"/>
      <c r="G390" s="9">
        <f>VLOOKUP($C390, Table3[#All], 3, 0)</f>
        <v>3.7000000000000005E-2</v>
      </c>
      <c r="H390" s="9">
        <f>VLOOKUP($C390, Table3[#All], 4, 0)</f>
        <v>0.85189999999999999</v>
      </c>
      <c r="I390" s="9">
        <f>VLOOKUP($C390, Table3[#All], 5, 0)</f>
        <v>0.11109999999999999</v>
      </c>
      <c r="J390" s="10">
        <f t="shared" si="331"/>
        <v>4</v>
      </c>
      <c r="K390" s="11"/>
      <c r="L390" s="9">
        <f>VLOOKUP($C390, Table3[#All], 6, 0)</f>
        <v>0</v>
      </c>
      <c r="M390" s="9"/>
      <c r="N390" s="9">
        <f>VLOOKUP($C390, Table3[#All], 7, 0)</f>
        <v>0</v>
      </c>
      <c r="O390" s="9">
        <f>VLOOKUP($C390, Table3[#All], 8, 0)</f>
        <v>0</v>
      </c>
      <c r="P390" s="9">
        <f>VLOOKUP($C390, Table3[#All], 9, 0)</f>
        <v>1</v>
      </c>
      <c r="Q390" s="10">
        <f t="shared" si="332"/>
        <v>5</v>
      </c>
      <c r="R390" s="11"/>
      <c r="S390" s="9">
        <f>VLOOKUP($C390, Table3[#All], 10, 0)</f>
        <v>0</v>
      </c>
      <c r="T390" s="9">
        <f>VLOOKUP($C390, Table3[#All], 11, 0)</f>
        <v>0</v>
      </c>
      <c r="U390" s="9">
        <f>VLOOKUP($C390, Table3[#All], 12, 0)</f>
        <v>0.55559999999999998</v>
      </c>
      <c r="V390" s="9">
        <f>VLOOKUP($C390, Table3[#All], 13, 0)</f>
        <v>0.44439999999999996</v>
      </c>
      <c r="W390" s="9">
        <f>VLOOKUP($C390, Table3[#All], 14, 0)</f>
        <v>0</v>
      </c>
      <c r="X390" s="10">
        <f t="shared" si="333"/>
        <v>4</v>
      </c>
      <c r="Y390" s="11"/>
      <c r="Z390" s="9">
        <f>VLOOKUP($C390, Table3[#All], 15, 0)</f>
        <v>0</v>
      </c>
      <c r="AA390" s="9">
        <f>VLOOKUP($C390, Table3[#All], 16, 0)</f>
        <v>0.1852</v>
      </c>
      <c r="AB390" s="9">
        <f>VLOOKUP($C390, Table3[#All], 17, 0)</f>
        <v>0.77780000000000005</v>
      </c>
      <c r="AC390" s="9">
        <f>VLOOKUP($C390, Table3[#All], 18, 0)</f>
        <v>3.7000000000000005E-2</v>
      </c>
      <c r="AD390" s="9">
        <f>VLOOKUP($C390, Table3[#All], 19, 0)</f>
        <v>0</v>
      </c>
      <c r="AE390" s="10">
        <f t="shared" ref="AE390:AE406" si="339">IF(AD390&gt;=25%, 5, IF(SUM(AC390:AD390)&gt;=25%, 4, IF(SUM(AB390:AD390)&gt;=25%, 3, IF(SUM(AA390:AD390)&gt;=25%, 2, IF(SUM(Z390:AD390)&gt;=25%, 1, "N/A")))))</f>
        <v>3</v>
      </c>
      <c r="AF390" s="11"/>
      <c r="AG390" s="9">
        <f>VLOOKUP($C390, Table3[#All], 20, 0)</f>
        <v>0</v>
      </c>
      <c r="AH390" s="9">
        <f>VLOOKUP($C390, Table3[#All], 21, 0)</f>
        <v>0.29630000000000001</v>
      </c>
      <c r="AI390" s="9">
        <f>VLOOKUP($C390, Table3[#All], 22, 0)</f>
        <v>0.70369999999999999</v>
      </c>
      <c r="AJ390" s="9"/>
      <c r="AK390" s="9"/>
      <c r="AL390" s="10">
        <f t="shared" ref="AL390:AL406" si="340">IF(AK390&gt;=25%, 5, IF(SUM(AJ390:AK390)&gt;=25%, 4, IF(SUM(AI390:AK390)&gt;=25%, 3, IF(SUM(AH390:AK390)&gt;=25%, 2, IF(SUM(AG390:AK390)&gt;=25%, 1, "N/A")))))</f>
        <v>3</v>
      </c>
      <c r="AM390" s="11"/>
      <c r="AN390" s="9">
        <f>VLOOKUP($C390, Table3[#All], 23, 0)</f>
        <v>1</v>
      </c>
      <c r="AO390" s="9">
        <f>VLOOKUP($C390, Table3[#All], 24, 0)</f>
        <v>0</v>
      </c>
      <c r="AP390" s="9">
        <f>VLOOKUP($C390, Table3[#All], 25, 0)</f>
        <v>0</v>
      </c>
      <c r="AQ390" s="9">
        <f>VLOOKUP($C390, Table3[#All], 26, 0)</f>
        <v>0</v>
      </c>
      <c r="AR390" s="9"/>
      <c r="AS390" s="12">
        <f t="shared" ref="AS390:AS406" si="341">IF(AR390&gt;=25%, 5, IF(SUM(AQ390:AR390)&gt;=25%, 4, IF(SUM(AP390:AR390)&gt;=25%, 3, IF(SUM(AO390:AR390)&gt;=25%, 2, IF(SUM(AN390:AR390)&gt;=25%, 1, "N/A")))))</f>
        <v>1</v>
      </c>
      <c r="AT390" s="11"/>
      <c r="AU390" s="9">
        <f>VLOOKUP($C390, Table3[#All], 27, 0)</f>
        <v>0.77780000000000005</v>
      </c>
      <c r="AV390" s="9">
        <f>VLOOKUP($C390, Table3[#All], 28, 0)</f>
        <v>0.1852</v>
      </c>
      <c r="AW390" s="9">
        <f>VLOOKUP($C390, Table3[#All], 29, 0)</f>
        <v>3.7000000000000005E-2</v>
      </c>
      <c r="AX390" s="9"/>
      <c r="AY390" s="9"/>
      <c r="AZ390" s="10">
        <f t="shared" si="334"/>
        <v>1</v>
      </c>
      <c r="BA390" s="11"/>
      <c r="BB390" s="9">
        <f>VLOOKUP($C390, Table3[#All], 30, 0)</f>
        <v>0.11109999999999999</v>
      </c>
      <c r="BC390" s="9">
        <f>VLOOKUP($C390, Table3[#All], 31, 0)</f>
        <v>0.51849999999999996</v>
      </c>
      <c r="BD390" s="9">
        <f>VLOOKUP($C390, Table3[#All], 32, 0)</f>
        <v>0.37040000000000001</v>
      </c>
      <c r="BE390" s="9">
        <f>VLOOKUP($C390, Table3[#All], 33, 0)</f>
        <v>0</v>
      </c>
      <c r="BF390" s="9"/>
      <c r="BG390" s="10">
        <f t="shared" si="335"/>
        <v>3</v>
      </c>
      <c r="BH390" s="81"/>
      <c r="BI390" s="9">
        <f>VLOOKUP($C390, Table3[#All], 34, 0)</f>
        <v>0</v>
      </c>
      <c r="BJ390" s="9">
        <f>VLOOKUP($C390, Table3[#All], 35, 0)</f>
        <v>0</v>
      </c>
      <c r="BK390" s="9">
        <f>VLOOKUP($C390, Table3[#All], 36, 0)</f>
        <v>0</v>
      </c>
      <c r="BL390" s="9">
        <f>VLOOKUP($C390, Table3[#All], 37, 0)</f>
        <v>0</v>
      </c>
      <c r="BM390" s="9">
        <f>VLOOKUP($C390, Table3[#All], 38, 0)</f>
        <v>0</v>
      </c>
      <c r="BN390" s="10" t="str">
        <f t="shared" si="336"/>
        <v>N/A</v>
      </c>
      <c r="BO390" s="11"/>
      <c r="BP390" s="9">
        <f>VLOOKUP($C390, Table3[#All], 39, 0)</f>
        <v>0.74069999999999991</v>
      </c>
      <c r="BQ390" s="9">
        <f>VLOOKUP($C390, Table3[#All], 40, 0)</f>
        <v>0.22219999999999998</v>
      </c>
      <c r="BR390" s="9">
        <f>VLOOKUP($C390, Table3[#All], 41, 0)</f>
        <v>0</v>
      </c>
      <c r="BS390" s="9">
        <f>VLOOKUP($C390, Table3[#All], 42, 0)</f>
        <v>3.7000000000000005E-2</v>
      </c>
      <c r="BT390" s="9"/>
      <c r="BU390" s="10">
        <f t="shared" ref="BU390:BU406" si="342">IF(BT390&gt;=25%, 5, IF(SUM(BS390:BT390)&gt;=25%, 4, IF(SUM(BR390:BT390)&gt;=25%, 3, IF(SUM(BQ390:BT390)&gt;=25%, 2, IF(SUM(BP390:BT390)&gt;=25%, 1, "N/A")))))</f>
        <v>2</v>
      </c>
      <c r="BV390" s="11"/>
      <c r="BW390" s="9">
        <f>VLOOKUP($C390, Table3[#All], 43, 0)</f>
        <v>3.7000000000000005E-2</v>
      </c>
      <c r="BX390" s="9">
        <f>VLOOKUP($C390, Table3[#All], 44, 0)</f>
        <v>0.96299999999999997</v>
      </c>
      <c r="BY390" s="9">
        <f>VLOOKUP($C390, Table3[#All], 45, 0)</f>
        <v>0</v>
      </c>
      <c r="BZ390" s="9"/>
      <c r="CA390" s="9"/>
      <c r="CB390" s="10">
        <f t="shared" ref="CB390:CB406" si="343">IF(CA390&gt;=25%, 5, IF(SUM(BZ390:CA390)&gt;=25%, 4, IF(SUM(BY390:CA390)&gt;=25%, 3, IF(SUM(BX390:CA390)&gt;=25%, 2, IF(SUM(BW390:CA390)&gt;=25%, 1, "N/A")))))</f>
        <v>2</v>
      </c>
      <c r="CC390" s="81"/>
      <c r="CD390" s="9">
        <f>VLOOKUP($C390, Table3[#All], 46, 0)</f>
        <v>1</v>
      </c>
      <c r="CE390" s="9">
        <f>VLOOKUP($C390, Table3[#All], 47, 0)</f>
        <v>0</v>
      </c>
      <c r="CF390" s="9">
        <f>VLOOKUP($C390, Table3[#All], 48, 0)</f>
        <v>0</v>
      </c>
      <c r="CG390" s="9">
        <f>VLOOKUP($C390, Table3[#All], 49, 0)</f>
        <v>0</v>
      </c>
      <c r="CH390" s="9">
        <f>VLOOKUP($C390, Table3[#All], 50, 0)</f>
        <v>0</v>
      </c>
      <c r="CI390" s="12">
        <f t="shared" ref="CI390:CI406" si="344">IF(CH390&gt;=25%, 5, IF(SUM(CG390:CH390)&gt;=25%, 4, IF(SUM(CF390:CH390)&gt;=25%, 3, IF(SUM(CE390:CH390)&gt;=25%, 2, IF(SUM(CD390:CH390)&gt;=25%, 1, "N/A")))))</f>
        <v>1</v>
      </c>
      <c r="CJ390" s="13"/>
      <c r="CK390" s="9">
        <f>VLOOKUP($C390, Table3[#All], 51, 0)</f>
        <v>0</v>
      </c>
      <c r="CL390" s="9">
        <f>VLOOKUP($C390, Table3[#All], 52, 0)</f>
        <v>1</v>
      </c>
      <c r="CM390" s="9">
        <f>VLOOKUP($C390, Table3[#All], 53, 0)</f>
        <v>0</v>
      </c>
      <c r="CN390" s="9">
        <f>VLOOKUP($C390, Table3[#All], 54, 0)</f>
        <v>0</v>
      </c>
      <c r="CO390" s="9"/>
      <c r="CP390" s="10">
        <f t="shared" ref="CP390:CP406" si="345">IF(CO390&gt;=25%, 5, IF(SUM(CN390:CO390)&gt;=25%, 4, IF(SUM(CM390:CO390)&gt;=25%, 3, IF(SUM(CL390:CO390)&gt;=25%, 2, IF(SUM(CK390:CO390)&gt;=25%, 1, "N/A")))))</f>
        <v>2</v>
      </c>
      <c r="CQ390" s="11"/>
      <c r="CR390" s="9">
        <f>VLOOKUP($C390, Table3[#All], 55, 0)</f>
        <v>3.7000000000000005E-2</v>
      </c>
      <c r="CS390" s="9">
        <f>VLOOKUP($C390, Table3[#All], 56, 0)</f>
        <v>0.37040000000000001</v>
      </c>
      <c r="CT390" s="9">
        <f>VLOOKUP($C390, Table3[#All], 57, 0)</f>
        <v>0.40740000000000004</v>
      </c>
      <c r="CU390" s="9">
        <f>VLOOKUP($C390, Table3[#All], 58, 0)</f>
        <v>0.1852</v>
      </c>
      <c r="CV390" s="9">
        <f>VLOOKUP($C390, Table3[#All], 59, 0)</f>
        <v>0</v>
      </c>
      <c r="CW390" s="14">
        <f t="shared" ref="CW390:CW406" si="346">IF(CV390&gt;=25%, 5, IF(SUM(CU390:CV390)&gt;=25%, 4, IF(SUM(CT390:CV390)&gt;=25%, 3, IF(SUM(CS390:CV390)&gt;=25%, 2, IF(SUM(CR390:CV390)&gt;=25%, 1, "N/A")))))</f>
        <v>3</v>
      </c>
      <c r="CX390" s="81"/>
      <c r="CY390" s="9">
        <f>VLOOKUP($C390, Table3[#All], 60, 0)</f>
        <v>0</v>
      </c>
      <c r="CZ390" s="9">
        <f>VLOOKUP($C390, Table3[#All], 61, 0)</f>
        <v>0.22219999999999998</v>
      </c>
      <c r="DA390" s="9">
        <f>VLOOKUP($C390, Table3[#All], 62, 0)</f>
        <v>0.66670000000000007</v>
      </c>
      <c r="DB390" s="9">
        <f>VLOOKUP($C390, Table3[#All], 63, 0)</f>
        <v>0.11109999999999999</v>
      </c>
      <c r="DC390" s="9">
        <f>VLOOKUP($C390, Table3[#All], 64, 0)</f>
        <v>0</v>
      </c>
      <c r="DD390" s="10">
        <f t="shared" ref="DD390:DD406" si="347">IF(DC390&gt;=25%, 5, IF(SUM(DB390:DC390)&gt;=25%, 4, IF(SUM(DA390:DC390)&gt;=25%, 3, IF(SUM(CZ390:DC390)&gt;=25%, 2, IF(SUM(CY390:DC390)&gt;=25%, 1, "N/A")))))</f>
        <v>3</v>
      </c>
      <c r="DE390" s="11"/>
      <c r="DF390" s="9">
        <f>VLOOKUP($C390, Table3[#All], 65, 0)</f>
        <v>0.1852</v>
      </c>
      <c r="DG390" s="9"/>
      <c r="DH390" s="9">
        <f>VLOOKUP($C390, Table3[#All], 66, 0)</f>
        <v>0.55559999999999998</v>
      </c>
      <c r="DI390" s="9"/>
      <c r="DJ390" s="9">
        <f>VLOOKUP($C390, Table3[#All], 67, 0)</f>
        <v>0.25929999999999997</v>
      </c>
      <c r="DK390" s="14">
        <f t="shared" ref="DK390:DK406" si="348">IF(DJ390&gt;=25%, 5, IF(SUM(DI390:DJ390)&gt;=25%, 4, IF(SUM(DH390:DJ390)&gt;=25%, 3, IF(SUM(DG390:DJ390)&gt;=25%, 2, IF(SUM(DF390:DJ390)&gt;=25%, 1, "N/A")))))</f>
        <v>5</v>
      </c>
      <c r="DL390" s="11"/>
      <c r="DM390" s="9">
        <f>VLOOKUP($C390, Table3[#All], 68, 0)</f>
        <v>0.81480000000000008</v>
      </c>
      <c r="DN390" s="9"/>
      <c r="DO390" s="9">
        <f>VLOOKUP($C390, Table3[#All], 69, 0)</f>
        <v>0.1852</v>
      </c>
      <c r="DP390" s="9">
        <f>VLOOKUP($C390, Table3[#All], 70, 0)</f>
        <v>0</v>
      </c>
      <c r="DQ390" s="9"/>
      <c r="DR390" s="14">
        <f t="shared" ref="DR390:DR406" si="349">IF(DQ390&gt;=25%, 5, IF(SUM(DP390:DQ390)&gt;=25%, 4, IF(SUM(DO390:DQ390)&gt;=25%, 3, IF(SUM(DN390:DQ390)&gt;=25%, 2, IF(SUM(DM390:DQ390)&gt;=25%, 1, "N/A")))))</f>
        <v>1</v>
      </c>
      <c r="DS390" s="11"/>
      <c r="DT390" s="9">
        <f>VLOOKUP($C390, Table3[#All], 71, 0)</f>
        <v>0</v>
      </c>
      <c r="DU390" s="9">
        <f>VLOOKUP($C390, Table3[#All], 72, 0)</f>
        <v>0</v>
      </c>
      <c r="DV390" s="9">
        <f>VLOOKUP($C390, Table3[#All], 73, 0)</f>
        <v>0</v>
      </c>
      <c r="DW390" s="9">
        <f>VLOOKUP($C390, Table3[#All], 74, 0)</f>
        <v>0.74069999999999991</v>
      </c>
      <c r="DX390" s="9">
        <f>VLOOKUP($C390, Table3[#All], 75, 0)</f>
        <v>0.25929999999999997</v>
      </c>
      <c r="DY390" s="12">
        <f t="shared" si="338"/>
        <v>5</v>
      </c>
      <c r="DZ390" s="11"/>
      <c r="EA390" s="9">
        <f>VLOOKUP($C390, Table3[#All], 76, 0)</f>
        <v>1</v>
      </c>
      <c r="EB390" s="9">
        <f>VLOOKUP($C390, Table3[#All], 77, 0)</f>
        <v>0</v>
      </c>
      <c r="EC390" s="9">
        <f>VLOOKUP($C390, Table3[#All], 78, 0)</f>
        <v>0</v>
      </c>
      <c r="ED390" s="9">
        <f>VLOOKUP($C390, Table3[#All], 79, 0)</f>
        <v>0</v>
      </c>
      <c r="EE390" s="9">
        <f>VLOOKUP($C390, Table3[#All], 80, 0)</f>
        <v>0</v>
      </c>
      <c r="EF390" s="10">
        <f t="shared" ref="EF390:EF406" si="350">IF(EE390&gt;=25%, 5, IF(SUM(ED390:EE390)&gt;=25%, 4, IF(SUM(EC390:EE390)&gt;=25%, 3, IF(SUM(EB390:EE390)&gt;=25%, 2, IF(SUM(EA390:EE390)&gt;=25%, 1, "N/A")))))</f>
        <v>1</v>
      </c>
      <c r="EG390" s="9"/>
      <c r="EH390" s="9">
        <f>VLOOKUP($C390, Table3[#All], 81, 0)</f>
        <v>1</v>
      </c>
      <c r="EI390" s="9">
        <f>VLOOKUP($C390, Table3[#All], 82, 0)</f>
        <v>0</v>
      </c>
      <c r="EJ390" s="9">
        <f>VLOOKUP($C390, Table3[#All], 83, 0)</f>
        <v>0</v>
      </c>
      <c r="EK390" s="9">
        <f>VLOOKUP($C390, Table3[#All], 84, 0)</f>
        <v>0</v>
      </c>
      <c r="EL390" s="9">
        <f>VLOOKUP($C390, Table3[#All], 85, 0)</f>
        <v>0</v>
      </c>
      <c r="EM390" s="14">
        <f t="shared" ref="EM390:EM406" si="351">IF(EL390&gt;=25%, 5, IF(SUM(EK390:EL390)&gt;=25%, 4, IF(SUM(EJ390:EL390)&gt;=25%, 3, IF(SUM(EI390:EL390)&gt;=25%, 2, IF(SUM(EH390:EL390)&gt;=25%, 1, "N/A")))))</f>
        <v>1</v>
      </c>
      <c r="EN390" s="11"/>
      <c r="EO390" s="9">
        <f>VLOOKUP($C390, Table3[#All], 86, 0)</f>
        <v>1</v>
      </c>
      <c r="EP390" s="9"/>
      <c r="EQ390" s="9">
        <f>VLOOKUP($C390, Table3[#All], 87, 0)</f>
        <v>0</v>
      </c>
      <c r="ER390" s="9"/>
      <c r="ES390" s="9"/>
      <c r="ET390" s="14">
        <f t="shared" ref="ET390:ET406" si="352">IF(ES390&gt;=25%, 5, IF(SUM(ER390:ES390)&gt;=25%, 4, IF(SUM(EQ390:ES390)&gt;=25%, 3, IF(SUM(EP390:ES390)&gt;=25%, 2, IF(SUM(EO390:ES390)&gt;=25%, 1, "N/A")))))</f>
        <v>1</v>
      </c>
      <c r="EU390" s="11"/>
      <c r="EV390" s="9">
        <f>VLOOKUP($C390, Table3[#All], 88, 0)</f>
        <v>1</v>
      </c>
      <c r="EW390" s="9">
        <f>VLOOKUP($C390, Table3[#All], 89, 0)</f>
        <v>0</v>
      </c>
      <c r="EX390" s="9">
        <f>VLOOKUP($C390, Table3[#All], 90, 0)</f>
        <v>0</v>
      </c>
      <c r="EY390" s="9">
        <f>VLOOKUP($C390, Table3[#All], 91, 0)</f>
        <v>0</v>
      </c>
      <c r="EZ390" s="9">
        <f>VLOOKUP($C390, Table3[#All], 92, 0)</f>
        <v>0</v>
      </c>
      <c r="FA390" s="12">
        <f t="shared" ref="FA390:FA406" si="353">IF(EZ390&gt;=25%, 5, IF(SUM(EY390:EZ390)&gt;=25%, 4, IF(SUM(EX390:EZ390)&gt;=25%, 3, IF(SUM(EW390:EZ390)&gt;=25%, 2, IF(SUM(EV390:EZ390)&gt;=25%, 1, "N/A")))))</f>
        <v>1</v>
      </c>
      <c r="FB390" s="11"/>
      <c r="FC390" s="9">
        <f>VLOOKUP($C390, Table3[#All], 93, 0)</f>
        <v>0</v>
      </c>
      <c r="FD390" s="9">
        <f>VLOOKUP($C390, Table3[#All], 94, 0)</f>
        <v>0</v>
      </c>
      <c r="FE390" s="9">
        <f>VLOOKUP($C390, Table3[#All], 95, 0)</f>
        <v>0.74069999999999991</v>
      </c>
      <c r="FF390" s="9">
        <f>VLOOKUP($C390, Table3[#All], 96, 0)</f>
        <v>0.25929999999999997</v>
      </c>
      <c r="FG390" s="9"/>
      <c r="FH390" s="10">
        <f t="shared" ref="FH390:FH406" si="354">IF(FG390&gt;=25%, 5, IF(SUM(FF390:FG390)&gt;=25%, 4, IF(SUM(FE390:FG390)&gt;=25%, 3, IF(SUM(FD390:FG390)&gt;=25%, 2, IF(SUM(FC390:FG390)&gt;=25%, 1, "N/A")))))</f>
        <v>4</v>
      </c>
      <c r="FI390" s="11"/>
      <c r="FJ390" s="9">
        <f>VLOOKUP($C390, Table3[#All], 97, 0)</f>
        <v>0</v>
      </c>
      <c r="FK390" s="9">
        <f>VLOOKUP($C390, Table3[#All], 98, 0)</f>
        <v>0</v>
      </c>
      <c r="FL390" s="9">
        <f>VLOOKUP($C390, Table3[#All], 99, 0)</f>
        <v>0</v>
      </c>
      <c r="FM390" s="9">
        <f>VLOOKUP($C390, Table3[#All], 100, 0)</f>
        <v>0</v>
      </c>
      <c r="FN390" s="9">
        <f>VLOOKUP($C390, Table3[#All], 101, 0)</f>
        <v>1</v>
      </c>
      <c r="FO390" s="14">
        <f t="shared" ref="FO390:FO406" si="355">IF(FN390&gt;=25%, 5, IF(SUM(FM390:FN390)&gt;=25%, 4, IF(SUM(FL390:FN390)&gt;=25%, 3, IF(SUM(FK390:FN390)&gt;=25%, 2, IF(SUM(FJ390:FN390)&gt;=25%, 1, "N/A")))))</f>
        <v>5</v>
      </c>
      <c r="FP390" s="11"/>
      <c r="FQ390" s="9">
        <f>VLOOKUP($C390, Table3[#All], 102, 0)</f>
        <v>0.48149999999999998</v>
      </c>
      <c r="FR390" s="9">
        <f>VLOOKUP($C390, Table3[#All], 103, 0)</f>
        <v>0.51849999999999996</v>
      </c>
      <c r="FS390" s="9">
        <f>VLOOKUP($C390, Table3[#All], 104, 0)</f>
        <v>0</v>
      </c>
      <c r="FT390" s="9">
        <f>VLOOKUP($C390, Table3[#All], 105, 0)</f>
        <v>0</v>
      </c>
      <c r="FU390" s="9">
        <v>0</v>
      </c>
      <c r="FV390" s="10">
        <f t="shared" ref="FV390:FV406" si="356">IF(FU390&gt;=25%, 5, IF(SUM(FT390:FU390)&gt;=25%, 4, IF(SUM(FS390:FU390)&gt;=25%, 3, IF(SUM(FR390:FU390)&gt;=25%, 2, IF(SUM(FQ390:FU390)&gt;=25%, 1, "N/A")))))</f>
        <v>2</v>
      </c>
      <c r="FW390" s="11"/>
      <c r="FX390" s="9">
        <f>VLOOKUP($C390, Table3[#All], 106, 0)</f>
        <v>0.1852</v>
      </c>
      <c r="FY390" s="9"/>
      <c r="FZ390" s="9">
        <f>VLOOKUP($C390, Table3[#All], 107, 0)</f>
        <v>0.66670000000000007</v>
      </c>
      <c r="GA390" s="9">
        <f>VLOOKUP($C390, Table3[#All], 108, 0)</f>
        <v>0.14810000000000001</v>
      </c>
      <c r="GB390" s="9"/>
      <c r="GC390" s="10">
        <f t="shared" si="337"/>
        <v>3</v>
      </c>
      <c r="GD390" s="81"/>
      <c r="GE390" s="9">
        <f>VLOOKUP($C390, Table3[#All], 109, 0)</f>
        <v>0</v>
      </c>
      <c r="GF390" s="9">
        <f>VLOOKUP($C390, Table3[#All], 110, 0)</f>
        <v>0.44439999999999996</v>
      </c>
      <c r="GG390" s="9">
        <f>VLOOKUP($C390, Table3[#All], 111, 0)</f>
        <v>0.55559999999999998</v>
      </c>
      <c r="GH390" s="9"/>
      <c r="GI390" s="9">
        <f>VLOOKUP($C390, Table3[#All], 112, 0)</f>
        <v>0</v>
      </c>
      <c r="GJ390" s="12">
        <f t="shared" ref="GJ390:GJ406" si="357">IF(GI390&gt;=25%, 5, IF(SUM(GH390:GI390)&gt;=25%, 4, IF(SUM(GG390:GI390)&gt;=25%, 3, IF(SUM(GF390:GI390)&gt;=25%, 2, IF(SUM(GE390:GI390)&gt;=25%, 1, "N/A")))))</f>
        <v>3</v>
      </c>
      <c r="GK390" s="11"/>
      <c r="GL390" s="9">
        <f>VLOOKUP($C390, Table3[#All], 113, 0)</f>
        <v>0</v>
      </c>
      <c r="GM390" s="9">
        <f>VLOOKUP($C390, Table3[#All], 114, 0)</f>
        <v>0.1852</v>
      </c>
      <c r="GN390" s="9">
        <f>VLOOKUP($C390, Table3[#All], 115, 0)</f>
        <v>0.37040000000000001</v>
      </c>
      <c r="GO390" s="9">
        <f>VLOOKUP($C390, Table3[#All], 116, 0)</f>
        <v>0.44439999999999996</v>
      </c>
      <c r="GP390" s="9"/>
      <c r="GQ390" s="10">
        <f t="shared" ref="GQ390:GQ406" si="358">IF(GP390&gt;=25%, 5, IF(SUM(GO390:GP390)&gt;=25%, 4, IF(SUM(GN390:GP390)&gt;=25%, 3, IF(SUM(GM390:GP390)&gt;=25%, 2, IF(SUM(GL390:GP390)&gt;=25%, 1, "N/A")))))</f>
        <v>4</v>
      </c>
      <c r="GR390" s="11"/>
      <c r="GS390" s="9">
        <f>VLOOKUP($C390, Table2[#All], 3, 0)</f>
        <v>0</v>
      </c>
      <c r="GT390" s="9">
        <f>VLOOKUP($C390, Table2[#All], 4, 0)</f>
        <v>0</v>
      </c>
      <c r="GU390" s="9">
        <f>VLOOKUP($C390, Table2[#All], 5, 0)</f>
        <v>1</v>
      </c>
      <c r="GV390" s="9">
        <f>VLOOKUP($C390, Table2[#All], 6, 0)</f>
        <v>0</v>
      </c>
      <c r="GW390" s="9">
        <f>VLOOKUP($C390, Table2[#All], 7, 0)</f>
        <v>0</v>
      </c>
      <c r="GX390" s="10">
        <f t="shared" ref="GX390:GX406" si="359">IF(GW390&gt;=25%, 5, IF(SUM(GV390:GW390)&gt;=25%, 4, IF(SUM(GU390:GW390)&gt;=25%, 3, IF(SUM(GT390:GW390)&gt;=25%, 2, IF(SUM(GS390:GW390)&gt;=25%, 1, "N/A")))))</f>
        <v>3</v>
      </c>
      <c r="GY390" s="11"/>
      <c r="GZ390" s="9">
        <v>0</v>
      </c>
      <c r="HA390" s="9">
        <v>0</v>
      </c>
      <c r="HB390" s="9">
        <v>1</v>
      </c>
      <c r="HC390" s="9">
        <v>0</v>
      </c>
      <c r="HD390" s="9"/>
      <c r="HE390" s="10">
        <f t="shared" ref="HE390:HE406" si="360">IF(HD390&gt;=25%, 5, IF(SUM(HC390:HD390)&gt;=25%, 4, IF(SUM(HB390:HD390)&gt;=25%, 3, IF(SUM(HA390:HD390)&gt;=25%, 2, IF(SUM(GZ390:HD390)&gt;=25%, 1, "N/A")))))</f>
        <v>3</v>
      </c>
      <c r="HF390" s="11"/>
      <c r="HG390" s="9">
        <f>VLOOKUP($C390, Table5[#All], 2, 0)</f>
        <v>0</v>
      </c>
      <c r="HH390" s="9">
        <f>VLOOKUP($C390, Table5[#All], 3, 0)</f>
        <v>0</v>
      </c>
      <c r="HI390" s="9">
        <f>VLOOKUP($C390, Table5[#All], 4, 0)</f>
        <v>1</v>
      </c>
      <c r="HJ390" s="9">
        <f>VLOOKUP($C390, Table5[#All], 5, 0)</f>
        <v>0</v>
      </c>
      <c r="HK390" s="9">
        <f>VLOOKUP($C390, Table5[#All], 6, 0)</f>
        <v>0</v>
      </c>
      <c r="HL390" s="10">
        <f t="shared" ref="HL390:HL406" si="361">IF(HK390&gt;=25%, 5, IF(SUM(HJ390:HK390)&gt;=25%, 4, IF(SUM(HI390:HK390)&gt;=25%, 3, IF(SUM(HH390:HK390)&gt;=25%, 2, IF(SUM(HG390:HK390)&gt;=25%, 1, "N/A")))))</f>
        <v>3</v>
      </c>
      <c r="HM390" s="11"/>
      <c r="HN390" s="9">
        <f>VLOOKUP($C390, Table5[#All], 7, 0)</f>
        <v>0</v>
      </c>
      <c r="HO390" s="9">
        <f>VLOOKUP($C390, Table5[#All], 8, 0)</f>
        <v>0</v>
      </c>
      <c r="HP390" s="9">
        <f>VLOOKUP($C390, Table5[#All], 9, 0)</f>
        <v>1</v>
      </c>
      <c r="HQ390" s="9">
        <f>VLOOKUP($C390, Table5[#All], 10, 0)</f>
        <v>0</v>
      </c>
      <c r="HR390" s="9">
        <f>VLOOKUP($C390, Table5[#All], 11, 0)</f>
        <v>0</v>
      </c>
      <c r="HS390" s="10">
        <f t="shared" ref="HS390:HS406" si="362">IF(HR390&gt;=25%, 5, IF(SUM(HQ390:HR390)&gt;=25%, 4, IF(SUM(HP390:HR390)&gt;=25%, 3, IF(SUM(HO390:HR390)&gt;=25%, 2, IF(SUM(HN390:HR390)&gt;=25%, 1, "N/A")))))</f>
        <v>3</v>
      </c>
      <c r="HT390" s="11"/>
      <c r="HU390" s="9">
        <f>VLOOKUP($C390, Table5[#All], 12, 0)</f>
        <v>1</v>
      </c>
      <c r="HV390" s="9">
        <f>VLOOKUP($C390, Table5[#All], 13, 0)</f>
        <v>0</v>
      </c>
      <c r="HW390" s="9">
        <f>VLOOKUP($C390, Table5[#All], 14, 0)</f>
        <v>0</v>
      </c>
      <c r="HX390" s="9">
        <f>VLOOKUP($C390, Table5[#All], 15, 0)</f>
        <v>0</v>
      </c>
      <c r="HY390" s="9">
        <f>VLOOKUP($C390, Table5[#All], 16, 0)</f>
        <v>0</v>
      </c>
      <c r="HZ390" s="10">
        <f t="shared" ref="HZ390:HZ406" si="363">IF(HY390&gt;=25%, 5, IF(SUM(HX390:HY390)&gt;=25%, 4, IF(SUM(HW390:HY390)&gt;=25%, 3, IF(SUM(HV390:HY390)&gt;=25%, 2, IF(SUM(HU390:HY390)&gt;=25%, 1, "N/A")))))</f>
        <v>1</v>
      </c>
      <c r="IA390" s="11"/>
      <c r="IB390" s="9">
        <f>VLOOKUP($C390, Table5[#All], 17, 0)</f>
        <v>0</v>
      </c>
      <c r="IC390" s="9">
        <f>VLOOKUP($C390, Table5[#All], 18, 0)</f>
        <v>1</v>
      </c>
      <c r="ID390" s="9">
        <f>VLOOKUP($C390, Table5[#All], 19, 0)</f>
        <v>0</v>
      </c>
      <c r="IE390" s="9">
        <f>VLOOKUP($C390, Table5[#All], 20, 0)</f>
        <v>0</v>
      </c>
      <c r="IF390" s="9">
        <f>VLOOKUP($C390, Table5[#All], 21, 0)</f>
        <v>0</v>
      </c>
      <c r="IG390" s="10">
        <f t="shared" ref="IG390:IG406" si="364">IF(IF390&gt;=25%, 5, IF(SUM(IE390:IF390)&gt;=25%, 4, IF(SUM(ID390:IF390)&gt;=25%, 3, IF(SUM(IC390:IF390)&gt;=25%, 2, IF(SUM(IB390:IF390)&gt;=25%, 1, "N/A")))))</f>
        <v>2</v>
      </c>
      <c r="IH390" s="11"/>
      <c r="II390" s="9">
        <f>VLOOKUP($C390, Table5[#All], 22, 0)</f>
        <v>1</v>
      </c>
      <c r="IJ390" s="9">
        <f>VLOOKUP($C390, Table5[#All], 23, 0)</f>
        <v>0</v>
      </c>
      <c r="IK390" s="9">
        <f>VLOOKUP($C390, Table5[#All], 24, 0)</f>
        <v>0</v>
      </c>
      <c r="IL390" s="9">
        <f>VLOOKUP($C390, Table5[#All], 25, 0)</f>
        <v>0</v>
      </c>
      <c r="IM390" s="9">
        <f>VLOOKUP($C390, Table5[#All], 26, 0)</f>
        <v>0</v>
      </c>
      <c r="IN390" s="10">
        <f t="shared" ref="IN390:IN406" si="365">IF(IM390&gt;=25%, 5, IF(SUM(IL390:IM390)&gt;=25%, 4, IF(SUM(IK390:IM390)&gt;=25%, 3, IF(SUM(IJ390:IM390)&gt;=25%, 2, IF(SUM(II390:IM390)&gt;=25%, 1, "N/A")))))</f>
        <v>1</v>
      </c>
      <c r="IO390" s="11"/>
      <c r="IP390" s="9">
        <v>1</v>
      </c>
      <c r="IQ390" s="9">
        <v>0</v>
      </c>
      <c r="IR390" s="9">
        <v>0</v>
      </c>
      <c r="IS390" s="9">
        <v>0</v>
      </c>
      <c r="IT390" s="9">
        <v>0</v>
      </c>
      <c r="IU390" s="10">
        <f t="shared" ref="IU390:IU406" si="366">IF(IT390&gt;=25%, 5, IF(SUM(IS390:IT390)&gt;=25%, 4, IF(SUM(IR390:IT390)&gt;=25%, 3, IF(SUM(IQ390:IT390)&gt;=25%, 2, IF(SUM(IP390:IT390)&gt;=25%, 1, "N/A")))))</f>
        <v>1</v>
      </c>
      <c r="IV390" s="82"/>
    </row>
    <row r="391" spans="1:256" ht="16.3" thickTop="1" thickBot="1" x14ac:dyDescent="0.35">
      <c r="A391" s="16" t="s">
        <v>934</v>
      </c>
      <c r="B391" s="16" t="s">
        <v>934</v>
      </c>
      <c r="C391" s="16" t="s">
        <v>935</v>
      </c>
      <c r="D391" s="11"/>
      <c r="E391" s="9">
        <f>VLOOKUP($C391, Table3[#All], 2, 0)</f>
        <v>0.3</v>
      </c>
      <c r="F391" s="9"/>
      <c r="G391" s="9">
        <f>VLOOKUP($C391, Table3[#All], 3, 0)</f>
        <v>0.26669999999999999</v>
      </c>
      <c r="H391" s="9">
        <f>VLOOKUP($C391, Table3[#All], 4, 0)</f>
        <v>0.3</v>
      </c>
      <c r="I391" s="9">
        <f>VLOOKUP($C391, Table3[#All], 5, 0)</f>
        <v>0.1333</v>
      </c>
      <c r="J391" s="10">
        <f t="shared" ref="J391:J406" si="367">IF(I391&gt;=25%, 5, IF(SUM(H391:I391)&gt;=25%, 4, IF(SUM(G391:I391)&gt;=25%, 3, IF(SUM(F391:I391)&gt;=25%, 2, IF(SUM(E391:I391)&gt;=25%, 1, "N/A")))))</f>
        <v>4</v>
      </c>
      <c r="K391" s="11"/>
      <c r="L391" s="9">
        <f>VLOOKUP($C391, Table3[#All], 6, 0)</f>
        <v>0</v>
      </c>
      <c r="M391" s="9"/>
      <c r="N391" s="9">
        <f>VLOOKUP($C391, Table3[#All], 7, 0)</f>
        <v>1</v>
      </c>
      <c r="O391" s="9">
        <f>VLOOKUP($C391, Table3[#All], 8, 0)</f>
        <v>0</v>
      </c>
      <c r="P391" s="9">
        <f>VLOOKUP($C391, Table3[#All], 9, 0)</f>
        <v>0</v>
      </c>
      <c r="Q391" s="10">
        <f t="shared" ref="Q391:Q406" si="368">IF(P391&gt;=25%, 5, IF(SUM(O391:P391)&gt;=25%, 4, IF(SUM(N391:P391)&gt;=25%, 3, IF(SUM(M391:P391)&gt;=25%, 2, IF(SUM(L391:P391)&gt;=25%, 1, "N/A")))))</f>
        <v>3</v>
      </c>
      <c r="R391" s="11"/>
      <c r="S391" s="9">
        <f>VLOOKUP($C391, Table3[#All], 10, 0)</f>
        <v>0</v>
      </c>
      <c r="T391" s="9">
        <f>VLOOKUP($C391, Table3[#All], 11, 0)</f>
        <v>0.66670000000000007</v>
      </c>
      <c r="U391" s="9">
        <f>VLOOKUP($C391, Table3[#All], 12, 0)</f>
        <v>0.3</v>
      </c>
      <c r="V391" s="9">
        <f>VLOOKUP($C391, Table3[#All], 13, 0)</f>
        <v>3.3300000000000003E-2</v>
      </c>
      <c r="W391" s="9">
        <f>VLOOKUP($C391, Table3[#All], 14, 0)</f>
        <v>0</v>
      </c>
      <c r="X391" s="10">
        <f t="shared" ref="X391:X406" si="369">IF(W391&gt;=25%, 5, IF(SUM(V391:W391)&gt;=25%, 4, IF(SUM(U391:W391)&gt;=25%, 3, IF(SUM(T391:W391)&gt;=25%, 2, IF(SUM(S391:W391)&gt;=25%, 1, "N/A")))))</f>
        <v>3</v>
      </c>
      <c r="Y391" s="11"/>
      <c r="Z391" s="9">
        <f>VLOOKUP($C391, Table3[#All], 15, 0)</f>
        <v>0</v>
      </c>
      <c r="AA391" s="9">
        <f>VLOOKUP($C391, Table3[#All], 16, 0)</f>
        <v>0.63329999999999997</v>
      </c>
      <c r="AB391" s="9">
        <f>VLOOKUP($C391, Table3[#All], 17, 0)</f>
        <v>0.33329999999999999</v>
      </c>
      <c r="AC391" s="9">
        <f>VLOOKUP($C391, Table3[#All], 18, 0)</f>
        <v>3.3300000000000003E-2</v>
      </c>
      <c r="AD391" s="9">
        <f>VLOOKUP($C391, Table3[#All], 19, 0)</f>
        <v>0</v>
      </c>
      <c r="AE391" s="10">
        <f t="shared" si="339"/>
        <v>3</v>
      </c>
      <c r="AF391" s="11"/>
      <c r="AG391" s="9">
        <f>VLOOKUP($C391, Table3[#All], 20, 0)</f>
        <v>3.7000000000000005E-2</v>
      </c>
      <c r="AH391" s="9">
        <f>VLOOKUP($C391, Table3[#All], 21, 0)</f>
        <v>0.77780000000000005</v>
      </c>
      <c r="AI391" s="9">
        <f>VLOOKUP($C391, Table3[#All], 22, 0)</f>
        <v>0.1852</v>
      </c>
      <c r="AJ391" s="9"/>
      <c r="AK391" s="9"/>
      <c r="AL391" s="10">
        <f t="shared" si="340"/>
        <v>2</v>
      </c>
      <c r="AM391" s="11"/>
      <c r="AN391" s="9">
        <f>VLOOKUP($C391, Table3[#All], 23, 0)</f>
        <v>1</v>
      </c>
      <c r="AO391" s="9">
        <f>VLOOKUP($C391, Table3[#All], 24, 0)</f>
        <v>0</v>
      </c>
      <c r="AP391" s="9">
        <f>VLOOKUP($C391, Table3[#All], 25, 0)</f>
        <v>0</v>
      </c>
      <c r="AQ391" s="9">
        <f>VLOOKUP($C391, Table3[#All], 26, 0)</f>
        <v>0</v>
      </c>
      <c r="AR391" s="9"/>
      <c r="AS391" s="12">
        <f t="shared" si="341"/>
        <v>1</v>
      </c>
      <c r="AT391" s="11"/>
      <c r="AU391" s="9">
        <f>VLOOKUP($C391, Table3[#All], 27, 0)</f>
        <v>1</v>
      </c>
      <c r="AV391" s="9">
        <f>VLOOKUP($C391, Table3[#All], 28, 0)</f>
        <v>0</v>
      </c>
      <c r="AW391" s="9">
        <f>VLOOKUP($C391, Table3[#All], 29, 0)</f>
        <v>0</v>
      </c>
      <c r="AX391" s="9"/>
      <c r="AY391" s="9"/>
      <c r="AZ391" s="10">
        <f t="shared" ref="AZ391:AZ406" si="370">IF(AY391&gt;=25%, 5, IF(SUM(AX391:AY391)&gt;=25%, 4, IF(SUM(AW391:AY391)&gt;=25%, 3, IF(SUM(AV391:AY391)&gt;=25%, 2, IF(SUM(AU391:AY391)&gt;=25%, 1, "N/A")))))</f>
        <v>1</v>
      </c>
      <c r="BA391" s="11"/>
      <c r="BB391" s="9">
        <f>VLOOKUP($C391, Table3[#All], 30, 0)</f>
        <v>0.66670000000000007</v>
      </c>
      <c r="BC391" s="9">
        <f>VLOOKUP($C391, Table3[#All], 31, 0)</f>
        <v>0.23329999999999998</v>
      </c>
      <c r="BD391" s="9">
        <f>VLOOKUP($C391, Table3[#All], 32, 0)</f>
        <v>0.1</v>
      </c>
      <c r="BE391" s="9">
        <f>VLOOKUP($C391, Table3[#All], 33, 0)</f>
        <v>0</v>
      </c>
      <c r="BF391" s="9"/>
      <c r="BG391" s="10">
        <f t="shared" ref="BG391:BG406" si="371">IF(BF391&gt;=25%, 5, IF(SUM(BE391:BF391)&gt;=25%, 4, IF(SUM(BD391:BF391)&gt;=25%, 3, IF(SUM(BC391:BF391)&gt;=25%, 2, IF(SUM(BB391:BF391)&gt;=25%, 1, "N/A")))))</f>
        <v>2</v>
      </c>
      <c r="BH391" s="81"/>
      <c r="BI391" s="9">
        <f>VLOOKUP($C391, Table3[#All], 34, 0)</f>
        <v>0</v>
      </c>
      <c r="BJ391" s="9">
        <f>VLOOKUP($C391, Table3[#All], 35, 0)</f>
        <v>0</v>
      </c>
      <c r="BK391" s="9">
        <f>VLOOKUP($C391, Table3[#All], 36, 0)</f>
        <v>0</v>
      </c>
      <c r="BL391" s="9">
        <f>VLOOKUP($C391, Table3[#All], 37, 0)</f>
        <v>0</v>
      </c>
      <c r="BM391" s="9">
        <f>VLOOKUP($C391, Table3[#All], 38, 0)</f>
        <v>0</v>
      </c>
      <c r="BN391" s="10" t="str">
        <f t="shared" ref="BN391:BN406" si="372">IF(BM391&gt;=25%, 5, IF(SUM(BL391:BM391)&gt;=25%, 4, IF(SUM(BK391:BM391)&gt;=25%, 3, IF(SUM(BJ391:BM391)&gt;=25%, 2, IF(SUM(BI391:BM391)&gt;=25%, 1, "N/A")))))</f>
        <v>N/A</v>
      </c>
      <c r="BO391" s="11"/>
      <c r="BP391" s="9">
        <f>VLOOKUP($C391, Table3[#All], 39, 0)</f>
        <v>0.33329999999999999</v>
      </c>
      <c r="BQ391" s="9">
        <f>VLOOKUP($C391, Table3[#All], 40, 0)</f>
        <v>6.6699999999999995E-2</v>
      </c>
      <c r="BR391" s="9">
        <f>VLOOKUP($C391, Table3[#All], 41, 0)</f>
        <v>0.6</v>
      </c>
      <c r="BS391" s="9">
        <f>VLOOKUP($C391, Table3[#All], 42, 0)</f>
        <v>0</v>
      </c>
      <c r="BT391" s="9"/>
      <c r="BU391" s="10">
        <f t="shared" si="342"/>
        <v>3</v>
      </c>
      <c r="BV391" s="11"/>
      <c r="BW391" s="9">
        <f>VLOOKUP($C391, Table3[#All], 43, 0)</f>
        <v>0.5333</v>
      </c>
      <c r="BX391" s="9">
        <f>VLOOKUP($C391, Table3[#All], 44, 0)</f>
        <v>0.4667</v>
      </c>
      <c r="BY391" s="9">
        <f>VLOOKUP($C391, Table3[#All], 45, 0)</f>
        <v>0</v>
      </c>
      <c r="BZ391" s="9"/>
      <c r="CA391" s="9"/>
      <c r="CB391" s="10">
        <f t="shared" si="343"/>
        <v>2</v>
      </c>
      <c r="CC391" s="81"/>
      <c r="CD391" s="9">
        <f>VLOOKUP($C391, Table3[#All], 46, 0)</f>
        <v>1</v>
      </c>
      <c r="CE391" s="9">
        <f>VLOOKUP($C391, Table3[#All], 47, 0)</f>
        <v>0</v>
      </c>
      <c r="CF391" s="9">
        <f>VLOOKUP($C391, Table3[#All], 48, 0)</f>
        <v>0</v>
      </c>
      <c r="CG391" s="9">
        <f>VLOOKUP($C391, Table3[#All], 49, 0)</f>
        <v>0</v>
      </c>
      <c r="CH391" s="9">
        <f>VLOOKUP($C391, Table3[#All], 50, 0)</f>
        <v>0</v>
      </c>
      <c r="CI391" s="12">
        <f t="shared" si="344"/>
        <v>1</v>
      </c>
      <c r="CJ391" s="13"/>
      <c r="CK391" s="9">
        <f>VLOOKUP($C391, Table3[#All], 51, 0)</f>
        <v>0.33329999999999999</v>
      </c>
      <c r="CL391" s="9">
        <f>VLOOKUP($C391, Table3[#All], 52, 0)</f>
        <v>0.63329999999999997</v>
      </c>
      <c r="CM391" s="9">
        <f>VLOOKUP($C391, Table3[#All], 53, 0)</f>
        <v>3.3300000000000003E-2</v>
      </c>
      <c r="CN391" s="9">
        <f>VLOOKUP($C391, Table3[#All], 54, 0)</f>
        <v>0</v>
      </c>
      <c r="CO391" s="9"/>
      <c r="CP391" s="10">
        <f t="shared" si="345"/>
        <v>2</v>
      </c>
      <c r="CQ391" s="11"/>
      <c r="CR391" s="9">
        <f>VLOOKUP($C391, Table3[#All], 55, 0)</f>
        <v>0.27589999999999998</v>
      </c>
      <c r="CS391" s="9">
        <f>VLOOKUP($C391, Table3[#All], 56, 0)</f>
        <v>0.3448</v>
      </c>
      <c r="CT391" s="9">
        <f>VLOOKUP($C391, Table3[#All], 57, 0)</f>
        <v>0.10339999999999999</v>
      </c>
      <c r="CU391" s="9">
        <f>VLOOKUP($C391, Table3[#All], 58, 0)</f>
        <v>0.10339999999999999</v>
      </c>
      <c r="CV391" s="9">
        <f>VLOOKUP($C391, Table3[#All], 59, 0)</f>
        <v>0.1724</v>
      </c>
      <c r="CW391" s="14">
        <f t="shared" si="346"/>
        <v>4</v>
      </c>
      <c r="CX391" s="81"/>
      <c r="CY391" s="9">
        <f>VLOOKUP($C391, Table3[#All], 60, 0)</f>
        <v>0.36670000000000003</v>
      </c>
      <c r="CZ391" s="9">
        <f>VLOOKUP($C391, Table3[#All], 61, 0)</f>
        <v>0.56669999999999998</v>
      </c>
      <c r="DA391" s="9">
        <f>VLOOKUP($C391, Table3[#All], 62, 0)</f>
        <v>6.6699999999999995E-2</v>
      </c>
      <c r="DB391" s="9">
        <f>VLOOKUP($C391, Table3[#All], 63, 0)</f>
        <v>0</v>
      </c>
      <c r="DC391" s="9">
        <f>VLOOKUP($C391, Table3[#All], 64, 0)</f>
        <v>0</v>
      </c>
      <c r="DD391" s="10">
        <f t="shared" si="347"/>
        <v>2</v>
      </c>
      <c r="DE391" s="11"/>
      <c r="DF391" s="9">
        <f>VLOOKUP($C391, Table3[#All], 65, 0)</f>
        <v>0.9</v>
      </c>
      <c r="DG391" s="9"/>
      <c r="DH391" s="9">
        <f>VLOOKUP($C391, Table3[#All], 66, 0)</f>
        <v>3.3300000000000003E-2</v>
      </c>
      <c r="DI391" s="9"/>
      <c r="DJ391" s="9">
        <f>VLOOKUP($C391, Table3[#All], 67, 0)</f>
        <v>6.6699999999999995E-2</v>
      </c>
      <c r="DK391" s="14">
        <f t="shared" si="348"/>
        <v>1</v>
      </c>
      <c r="DL391" s="11"/>
      <c r="DM391" s="9">
        <f>VLOOKUP($C391, Table3[#All], 68, 0)</f>
        <v>0.86670000000000003</v>
      </c>
      <c r="DN391" s="9"/>
      <c r="DO391" s="9">
        <f>VLOOKUP($C391, Table3[#All], 69, 0)</f>
        <v>0.1333</v>
      </c>
      <c r="DP391" s="9">
        <f>VLOOKUP($C391, Table3[#All], 70, 0)</f>
        <v>0</v>
      </c>
      <c r="DQ391" s="9"/>
      <c r="DR391" s="14">
        <f t="shared" si="349"/>
        <v>1</v>
      </c>
      <c r="DS391" s="11"/>
      <c r="DT391" s="9">
        <f>VLOOKUP($C391, Table3[#All], 71, 0)</f>
        <v>6.6699999999999995E-2</v>
      </c>
      <c r="DU391" s="9">
        <f>VLOOKUP($C391, Table3[#All], 72, 0)</f>
        <v>0.6</v>
      </c>
      <c r="DV391" s="9">
        <f>VLOOKUP($C391, Table3[#All], 73, 0)</f>
        <v>0.2</v>
      </c>
      <c r="DW391" s="9">
        <f>VLOOKUP($C391, Table3[#All], 74, 0)</f>
        <v>3.3300000000000003E-2</v>
      </c>
      <c r="DX391" s="9">
        <f>VLOOKUP($C391, Table3[#All], 75, 0)</f>
        <v>0.1</v>
      </c>
      <c r="DY391" s="12">
        <f t="shared" si="338"/>
        <v>3</v>
      </c>
      <c r="DZ391" s="11"/>
      <c r="EA391" s="9">
        <f>VLOOKUP($C391, Table3[#All], 76, 0)</f>
        <v>1</v>
      </c>
      <c r="EB391" s="9">
        <f>VLOOKUP($C391, Table3[#All], 77, 0)</f>
        <v>0</v>
      </c>
      <c r="EC391" s="9">
        <f>VLOOKUP($C391, Table3[#All], 78, 0)</f>
        <v>0</v>
      </c>
      <c r="ED391" s="9">
        <f>VLOOKUP($C391, Table3[#All], 79, 0)</f>
        <v>0</v>
      </c>
      <c r="EE391" s="9">
        <f>VLOOKUP($C391, Table3[#All], 80, 0)</f>
        <v>0</v>
      </c>
      <c r="EF391" s="10">
        <f t="shared" si="350"/>
        <v>1</v>
      </c>
      <c r="EG391" s="9"/>
      <c r="EH391" s="9">
        <f>VLOOKUP($C391, Table3[#All], 81, 0)</f>
        <v>1</v>
      </c>
      <c r="EI391" s="9">
        <f>VLOOKUP($C391, Table3[#All], 82, 0)</f>
        <v>0</v>
      </c>
      <c r="EJ391" s="9">
        <f>VLOOKUP($C391, Table3[#All], 83, 0)</f>
        <v>0</v>
      </c>
      <c r="EK391" s="9">
        <f>VLOOKUP($C391, Table3[#All], 84, 0)</f>
        <v>0</v>
      </c>
      <c r="EL391" s="9">
        <f>VLOOKUP($C391, Table3[#All], 85, 0)</f>
        <v>0</v>
      </c>
      <c r="EM391" s="14">
        <f t="shared" si="351"/>
        <v>1</v>
      </c>
      <c r="EN391" s="11"/>
      <c r="EO391" s="9">
        <f>VLOOKUP($C391, Table3[#All], 86, 0)</f>
        <v>0.8</v>
      </c>
      <c r="EP391" s="9"/>
      <c r="EQ391" s="9">
        <f>VLOOKUP($C391, Table3[#All], 87, 0)</f>
        <v>0.2</v>
      </c>
      <c r="ER391" s="9"/>
      <c r="ES391" s="9"/>
      <c r="ET391" s="14">
        <f t="shared" si="352"/>
        <v>1</v>
      </c>
      <c r="EU391" s="11"/>
      <c r="EV391" s="9">
        <f>VLOOKUP($C391, Table3[#All], 88, 0)</f>
        <v>0</v>
      </c>
      <c r="EW391" s="9">
        <f>VLOOKUP($C391, Table3[#All], 89, 0)</f>
        <v>1</v>
      </c>
      <c r="EX391" s="9">
        <f>VLOOKUP($C391, Table3[#All], 90, 0)</f>
        <v>0</v>
      </c>
      <c r="EY391" s="9">
        <f>VLOOKUP($C391, Table3[#All], 91, 0)</f>
        <v>0</v>
      </c>
      <c r="EZ391" s="9">
        <f>VLOOKUP($C391, Table3[#All], 92, 0)</f>
        <v>0</v>
      </c>
      <c r="FA391" s="12">
        <f t="shared" si="353"/>
        <v>2</v>
      </c>
      <c r="FB391" s="11"/>
      <c r="FC391" s="9">
        <f>VLOOKUP($C391, Table3[#All], 93, 0)</f>
        <v>0</v>
      </c>
      <c r="FD391" s="9">
        <f>VLOOKUP($C391, Table3[#All], 94, 0)</f>
        <v>0.71430000000000005</v>
      </c>
      <c r="FE391" s="9">
        <f>VLOOKUP($C391, Table3[#All], 95, 0)</f>
        <v>0.28570000000000001</v>
      </c>
      <c r="FF391" s="9">
        <f>VLOOKUP($C391, Table3[#All], 96, 0)</f>
        <v>0</v>
      </c>
      <c r="FG391" s="9"/>
      <c r="FH391" s="10">
        <f t="shared" si="354"/>
        <v>3</v>
      </c>
      <c r="FI391" s="11"/>
      <c r="FJ391" s="9">
        <f>VLOOKUP($C391, Table3[#All], 97, 0)</f>
        <v>0</v>
      </c>
      <c r="FK391" s="9">
        <f>VLOOKUP($C391, Table3[#All], 98, 0)</f>
        <v>0</v>
      </c>
      <c r="FL391" s="9">
        <f>VLOOKUP($C391, Table3[#All], 99, 0)</f>
        <v>0</v>
      </c>
      <c r="FM391" s="9">
        <f>VLOOKUP($C391, Table3[#All], 100, 0)</f>
        <v>0</v>
      </c>
      <c r="FN391" s="9">
        <f>VLOOKUP($C391, Table3[#All], 101, 0)</f>
        <v>1</v>
      </c>
      <c r="FO391" s="14">
        <f t="shared" si="355"/>
        <v>5</v>
      </c>
      <c r="FP391" s="11"/>
      <c r="FQ391" s="9">
        <f>VLOOKUP($C391, Table3[#All], 102, 0)</f>
        <v>0.86209999999999998</v>
      </c>
      <c r="FR391" s="9">
        <f>VLOOKUP($C391, Table3[#All], 103, 0)</f>
        <v>0.13789999999999999</v>
      </c>
      <c r="FS391" s="9">
        <f>VLOOKUP($C391, Table3[#All], 104, 0)</f>
        <v>0</v>
      </c>
      <c r="FT391" s="9">
        <f>VLOOKUP($C391, Table3[#All], 105, 0)</f>
        <v>0</v>
      </c>
      <c r="FU391" s="9">
        <v>0</v>
      </c>
      <c r="FV391" s="10">
        <f t="shared" si="356"/>
        <v>1</v>
      </c>
      <c r="FW391" s="11"/>
      <c r="FX391" s="9">
        <f>VLOOKUP($C391, Table3[#All], 106, 0)</f>
        <v>0.58619999999999994</v>
      </c>
      <c r="FY391" s="9"/>
      <c r="FZ391" s="9">
        <f>VLOOKUP($C391, Table3[#All], 107, 0)</f>
        <v>0.37929999999999997</v>
      </c>
      <c r="GA391" s="9">
        <f>VLOOKUP($C391, Table3[#All], 108, 0)</f>
        <v>3.4500000000000003E-2</v>
      </c>
      <c r="GB391" s="9"/>
      <c r="GC391" s="10">
        <f t="shared" ref="GC391:GC406" si="373">IF(GB391&gt;=25%, 5, IF(SUM(GA391:GB391)&gt;=25%, 4, IF(SUM(FZ391:GB391)&gt;=25%, 3, IF(SUM(FY391:GB391)&gt;=25%, 2, IF(SUM(FX391:GB391)&gt;=25%, 1, "N/A")))))</f>
        <v>3</v>
      </c>
      <c r="GD391" s="81"/>
      <c r="GE391" s="9">
        <f>VLOOKUP($C391, Table3[#All], 109, 0)</f>
        <v>0.24</v>
      </c>
      <c r="GF391" s="9">
        <f>VLOOKUP($C391, Table3[#All], 110, 0)</f>
        <v>0.72</v>
      </c>
      <c r="GG391" s="9">
        <f>VLOOKUP($C391, Table3[#All], 111, 0)</f>
        <v>0.04</v>
      </c>
      <c r="GH391" s="9"/>
      <c r="GI391" s="9">
        <f>VLOOKUP($C391, Table3[#All], 112, 0)</f>
        <v>0</v>
      </c>
      <c r="GJ391" s="12">
        <f t="shared" si="357"/>
        <v>2</v>
      </c>
      <c r="GK391" s="11"/>
      <c r="GL391" s="9">
        <f>VLOOKUP($C391, Table3[#All], 113, 0)</f>
        <v>0</v>
      </c>
      <c r="GM391" s="9">
        <f>VLOOKUP($C391, Table3[#All], 114, 0)</f>
        <v>0.43329999999999996</v>
      </c>
      <c r="GN391" s="9">
        <f>VLOOKUP($C391, Table3[#All], 115, 0)</f>
        <v>0.33329999999999999</v>
      </c>
      <c r="GO391" s="9">
        <f>VLOOKUP($C391, Table3[#All], 116, 0)</f>
        <v>0.23329999999999998</v>
      </c>
      <c r="GP391" s="9"/>
      <c r="GQ391" s="10">
        <f t="shared" si="358"/>
        <v>3</v>
      </c>
      <c r="GR391" s="11"/>
      <c r="GS391" s="9">
        <f>VLOOKUP($C391, Table2[#All], 3, 0)</f>
        <v>0</v>
      </c>
      <c r="GT391" s="9">
        <f>VLOOKUP($C391, Table2[#All], 4, 0)</f>
        <v>0</v>
      </c>
      <c r="GU391" s="9">
        <f>VLOOKUP($C391, Table2[#All], 5, 0)</f>
        <v>1</v>
      </c>
      <c r="GV391" s="9">
        <f>VLOOKUP($C391, Table2[#All], 6, 0)</f>
        <v>0</v>
      </c>
      <c r="GW391" s="9">
        <f>VLOOKUP($C391, Table2[#All], 7, 0)</f>
        <v>0</v>
      </c>
      <c r="GX391" s="10">
        <f t="shared" si="359"/>
        <v>3</v>
      </c>
      <c r="GY391" s="11"/>
      <c r="GZ391" s="9">
        <v>0</v>
      </c>
      <c r="HA391" s="9">
        <v>0</v>
      </c>
      <c r="HB391" s="9">
        <v>1</v>
      </c>
      <c r="HC391" s="9">
        <v>0</v>
      </c>
      <c r="HD391" s="9"/>
      <c r="HE391" s="10">
        <f t="shared" si="360"/>
        <v>3</v>
      </c>
      <c r="HF391" s="11"/>
      <c r="HG391" s="9">
        <f>VLOOKUP($C391, Table5[#All], 2, 0)</f>
        <v>0</v>
      </c>
      <c r="HH391" s="9">
        <f>VLOOKUP($C391, Table5[#All], 3, 0)</f>
        <v>0</v>
      </c>
      <c r="HI391" s="9">
        <f>VLOOKUP($C391, Table5[#All], 4, 0)</f>
        <v>1</v>
      </c>
      <c r="HJ391" s="9">
        <f>VLOOKUP($C391, Table5[#All], 5, 0)</f>
        <v>0</v>
      </c>
      <c r="HK391" s="9">
        <f>VLOOKUP($C391, Table5[#All], 6, 0)</f>
        <v>0</v>
      </c>
      <c r="HL391" s="10">
        <f t="shared" si="361"/>
        <v>3</v>
      </c>
      <c r="HM391" s="11"/>
      <c r="HN391" s="9">
        <f>VLOOKUP($C391, Table5[#All], 7, 0)</f>
        <v>0</v>
      </c>
      <c r="HO391" s="9">
        <f>VLOOKUP($C391, Table5[#All], 8, 0)</f>
        <v>1</v>
      </c>
      <c r="HP391" s="9">
        <f>VLOOKUP($C391, Table5[#All], 9, 0)</f>
        <v>0</v>
      </c>
      <c r="HQ391" s="9">
        <f>VLOOKUP($C391, Table5[#All], 10, 0)</f>
        <v>0</v>
      </c>
      <c r="HR391" s="9">
        <f>VLOOKUP($C391, Table5[#All], 11, 0)</f>
        <v>0</v>
      </c>
      <c r="HS391" s="10">
        <f t="shared" si="362"/>
        <v>2</v>
      </c>
      <c r="HT391" s="11"/>
      <c r="HU391" s="9">
        <f>VLOOKUP($C391, Table5[#All], 12, 0)</f>
        <v>1</v>
      </c>
      <c r="HV391" s="9">
        <f>VLOOKUP($C391, Table5[#All], 13, 0)</f>
        <v>0</v>
      </c>
      <c r="HW391" s="9">
        <f>VLOOKUP($C391, Table5[#All], 14, 0)</f>
        <v>0</v>
      </c>
      <c r="HX391" s="9">
        <f>VLOOKUP($C391, Table5[#All], 15, 0)</f>
        <v>0</v>
      </c>
      <c r="HY391" s="9">
        <f>VLOOKUP($C391, Table5[#All], 16, 0)</f>
        <v>0</v>
      </c>
      <c r="HZ391" s="10">
        <f t="shared" si="363"/>
        <v>1</v>
      </c>
      <c r="IA391" s="11"/>
      <c r="IB391" s="9">
        <f>VLOOKUP($C391, Table5[#All], 17, 0)</f>
        <v>1</v>
      </c>
      <c r="IC391" s="9">
        <f>VLOOKUP($C391, Table5[#All], 18, 0)</f>
        <v>0</v>
      </c>
      <c r="ID391" s="9">
        <f>VLOOKUP($C391, Table5[#All], 19, 0)</f>
        <v>0</v>
      </c>
      <c r="IE391" s="9">
        <f>VLOOKUP($C391, Table5[#All], 20, 0)</f>
        <v>0</v>
      </c>
      <c r="IF391" s="9">
        <f>VLOOKUP($C391, Table5[#All], 21, 0)</f>
        <v>0</v>
      </c>
      <c r="IG391" s="10">
        <f t="shared" si="364"/>
        <v>1</v>
      </c>
      <c r="IH391" s="11"/>
      <c r="II391" s="9">
        <f>VLOOKUP($C391, Table5[#All], 22, 0)</f>
        <v>1</v>
      </c>
      <c r="IJ391" s="9">
        <f>VLOOKUP($C391, Table5[#All], 23, 0)</f>
        <v>0</v>
      </c>
      <c r="IK391" s="9">
        <f>VLOOKUP($C391, Table5[#All], 24, 0)</f>
        <v>0</v>
      </c>
      <c r="IL391" s="9">
        <f>VLOOKUP($C391, Table5[#All], 25, 0)</f>
        <v>0</v>
      </c>
      <c r="IM391" s="9">
        <f>VLOOKUP($C391, Table5[#All], 26, 0)</f>
        <v>0</v>
      </c>
      <c r="IN391" s="10">
        <f t="shared" si="365"/>
        <v>1</v>
      </c>
      <c r="IO391" s="11"/>
      <c r="IP391" s="9">
        <v>1</v>
      </c>
      <c r="IQ391" s="9">
        <v>0</v>
      </c>
      <c r="IR391" s="9">
        <v>0</v>
      </c>
      <c r="IS391" s="9">
        <v>0</v>
      </c>
      <c r="IT391" s="9">
        <v>0</v>
      </c>
      <c r="IU391" s="10">
        <f t="shared" si="366"/>
        <v>1</v>
      </c>
      <c r="IV391" s="82"/>
    </row>
    <row r="392" spans="1:256" ht="16.3" thickTop="1" thickBot="1" x14ac:dyDescent="0.35">
      <c r="A392" s="16" t="s">
        <v>934</v>
      </c>
      <c r="B392" s="16" t="s">
        <v>936</v>
      </c>
      <c r="C392" s="16" t="s">
        <v>937</v>
      </c>
      <c r="D392" s="11"/>
      <c r="E392" s="9">
        <f>VLOOKUP($C392, Table3[#All], 2, 0)</f>
        <v>0.2727</v>
      </c>
      <c r="F392" s="9"/>
      <c r="G392" s="9">
        <f>VLOOKUP($C392, Table3[#All], 3, 0)</f>
        <v>0.36359999999999998</v>
      </c>
      <c r="H392" s="9">
        <f>VLOOKUP($C392, Table3[#All], 4, 0)</f>
        <v>0.36359999999999998</v>
      </c>
      <c r="I392" s="9">
        <f>VLOOKUP($C392, Table3[#All], 5, 0)</f>
        <v>0</v>
      </c>
      <c r="J392" s="10">
        <f t="shared" si="367"/>
        <v>4</v>
      </c>
      <c r="K392" s="11"/>
      <c r="L392" s="9">
        <f>VLOOKUP($C392, Table3[#All], 6, 0)</f>
        <v>0</v>
      </c>
      <c r="M392" s="9"/>
      <c r="N392" s="9">
        <f>VLOOKUP($C392, Table3[#All], 7, 0)</f>
        <v>0</v>
      </c>
      <c r="O392" s="9">
        <f>VLOOKUP($C392, Table3[#All], 8, 0)</f>
        <v>1</v>
      </c>
      <c r="P392" s="9">
        <f>VLOOKUP($C392, Table3[#All], 9, 0)</f>
        <v>0</v>
      </c>
      <c r="Q392" s="10">
        <f t="shared" si="368"/>
        <v>4</v>
      </c>
      <c r="R392" s="11"/>
      <c r="S392" s="9">
        <f>VLOOKUP($C392, Table3[#All], 10, 0)</f>
        <v>0</v>
      </c>
      <c r="T392" s="9">
        <f>VLOOKUP($C392, Table3[#All], 11, 0)</f>
        <v>0.81819999999999993</v>
      </c>
      <c r="U392" s="9">
        <f>VLOOKUP($C392, Table3[#All], 12, 0)</f>
        <v>0.18179999999999999</v>
      </c>
      <c r="V392" s="9">
        <f>VLOOKUP($C392, Table3[#All], 13, 0)</f>
        <v>0</v>
      </c>
      <c r="W392" s="9">
        <f>VLOOKUP($C392, Table3[#All], 14, 0)</f>
        <v>0</v>
      </c>
      <c r="X392" s="10">
        <f t="shared" si="369"/>
        <v>2</v>
      </c>
      <c r="Y392" s="11"/>
      <c r="Z392" s="9">
        <f>VLOOKUP($C392, Table3[#All], 15, 0)</f>
        <v>0</v>
      </c>
      <c r="AA392" s="9">
        <f>VLOOKUP($C392, Table3[#All], 16, 0)</f>
        <v>0.81819999999999993</v>
      </c>
      <c r="AB392" s="9">
        <f>VLOOKUP($C392, Table3[#All], 17, 0)</f>
        <v>0.18179999999999999</v>
      </c>
      <c r="AC392" s="9">
        <f>VLOOKUP($C392, Table3[#All], 18, 0)</f>
        <v>0</v>
      </c>
      <c r="AD392" s="9">
        <f>VLOOKUP($C392, Table3[#All], 19, 0)</f>
        <v>0</v>
      </c>
      <c r="AE392" s="10">
        <f t="shared" si="339"/>
        <v>2</v>
      </c>
      <c r="AF392" s="11"/>
      <c r="AG392" s="9">
        <f>VLOOKUP($C392, Table3[#All], 20, 0)</f>
        <v>0.25</v>
      </c>
      <c r="AH392" s="9">
        <f>VLOOKUP($C392, Table3[#All], 21, 0)</f>
        <v>0.75</v>
      </c>
      <c r="AI392" s="9">
        <f>VLOOKUP($C392, Table3[#All], 22, 0)</f>
        <v>0</v>
      </c>
      <c r="AJ392" s="9"/>
      <c r="AK392" s="9"/>
      <c r="AL392" s="10">
        <f t="shared" si="340"/>
        <v>2</v>
      </c>
      <c r="AM392" s="11"/>
      <c r="AN392" s="9">
        <f>VLOOKUP($C392, Table3[#All], 23, 0)</f>
        <v>1</v>
      </c>
      <c r="AO392" s="9">
        <f>VLOOKUP($C392, Table3[#All], 24, 0)</f>
        <v>0</v>
      </c>
      <c r="AP392" s="9">
        <f>VLOOKUP($C392, Table3[#All], 25, 0)</f>
        <v>0</v>
      </c>
      <c r="AQ392" s="9">
        <f>VLOOKUP($C392, Table3[#All], 26, 0)</f>
        <v>0</v>
      </c>
      <c r="AR392" s="9"/>
      <c r="AS392" s="12">
        <f t="shared" si="341"/>
        <v>1</v>
      </c>
      <c r="AT392" s="11"/>
      <c r="AU392" s="9">
        <f>VLOOKUP($C392, Table3[#All], 27, 0)</f>
        <v>1</v>
      </c>
      <c r="AV392" s="9">
        <f>VLOOKUP($C392, Table3[#All], 28, 0)</f>
        <v>0</v>
      </c>
      <c r="AW392" s="9">
        <f>VLOOKUP($C392, Table3[#All], 29, 0)</f>
        <v>0</v>
      </c>
      <c r="AX392" s="9"/>
      <c r="AY392" s="9"/>
      <c r="AZ392" s="10">
        <f t="shared" si="370"/>
        <v>1</v>
      </c>
      <c r="BA392" s="11"/>
      <c r="BB392" s="9">
        <f>VLOOKUP($C392, Table3[#All], 30, 0)</f>
        <v>0.90910000000000002</v>
      </c>
      <c r="BC392" s="9">
        <f>VLOOKUP($C392, Table3[#All], 31, 0)</f>
        <v>9.0899999999999995E-2</v>
      </c>
      <c r="BD392" s="9">
        <f>VLOOKUP($C392, Table3[#All], 32, 0)</f>
        <v>0</v>
      </c>
      <c r="BE392" s="9">
        <f>VLOOKUP($C392, Table3[#All], 33, 0)</f>
        <v>0</v>
      </c>
      <c r="BF392" s="9"/>
      <c r="BG392" s="10">
        <f t="shared" si="371"/>
        <v>1</v>
      </c>
      <c r="BH392" s="81"/>
      <c r="BI392" s="9">
        <f>VLOOKUP($C392, Table3[#All], 34, 0)</f>
        <v>0</v>
      </c>
      <c r="BJ392" s="9">
        <f>VLOOKUP($C392, Table3[#All], 35, 0)</f>
        <v>0</v>
      </c>
      <c r="BK392" s="9">
        <f>VLOOKUP($C392, Table3[#All], 36, 0)</f>
        <v>0</v>
      </c>
      <c r="BL392" s="9">
        <f>VLOOKUP($C392, Table3[#All], 37, 0)</f>
        <v>0</v>
      </c>
      <c r="BM392" s="9">
        <f>VLOOKUP($C392, Table3[#All], 38, 0)</f>
        <v>0</v>
      </c>
      <c r="BN392" s="10" t="str">
        <f t="shared" si="372"/>
        <v>N/A</v>
      </c>
      <c r="BO392" s="11"/>
      <c r="BP392" s="9">
        <f>VLOOKUP($C392, Table3[#All], 39, 0)</f>
        <v>0</v>
      </c>
      <c r="BQ392" s="9">
        <f>VLOOKUP($C392, Table3[#All], 40, 0)</f>
        <v>9.0899999999999995E-2</v>
      </c>
      <c r="BR392" s="9">
        <f>VLOOKUP($C392, Table3[#All], 41, 0)</f>
        <v>0.90910000000000002</v>
      </c>
      <c r="BS392" s="9">
        <f>VLOOKUP($C392, Table3[#All], 42, 0)</f>
        <v>0</v>
      </c>
      <c r="BT392" s="9"/>
      <c r="BU392" s="10">
        <f t="shared" si="342"/>
        <v>3</v>
      </c>
      <c r="BV392" s="11"/>
      <c r="BW392" s="9">
        <f>VLOOKUP($C392, Table3[#All], 43, 0)</f>
        <v>0.90910000000000002</v>
      </c>
      <c r="BX392" s="9">
        <f>VLOOKUP($C392, Table3[#All], 44, 0)</f>
        <v>9.0899999999999995E-2</v>
      </c>
      <c r="BY392" s="9">
        <f>VLOOKUP($C392, Table3[#All], 45, 0)</f>
        <v>0</v>
      </c>
      <c r="BZ392" s="9"/>
      <c r="CA392" s="9"/>
      <c r="CB392" s="10">
        <f t="shared" si="343"/>
        <v>1</v>
      </c>
      <c r="CC392" s="81"/>
      <c r="CD392" s="9">
        <f>VLOOKUP($C392, Table3[#All], 46, 0)</f>
        <v>1</v>
      </c>
      <c r="CE392" s="9">
        <f>VLOOKUP($C392, Table3[#All], 47, 0)</f>
        <v>0</v>
      </c>
      <c r="CF392" s="9">
        <f>VLOOKUP($C392, Table3[#All], 48, 0)</f>
        <v>0</v>
      </c>
      <c r="CG392" s="9">
        <f>VLOOKUP($C392, Table3[#All], 49, 0)</f>
        <v>0</v>
      </c>
      <c r="CH392" s="9">
        <f>VLOOKUP($C392, Table3[#All], 50, 0)</f>
        <v>0</v>
      </c>
      <c r="CI392" s="12">
        <f t="shared" si="344"/>
        <v>1</v>
      </c>
      <c r="CJ392" s="13"/>
      <c r="CK392" s="9">
        <f>VLOOKUP($C392, Table3[#All], 51, 0)</f>
        <v>0.72730000000000006</v>
      </c>
      <c r="CL392" s="9">
        <f>VLOOKUP($C392, Table3[#All], 52, 0)</f>
        <v>0.2727</v>
      </c>
      <c r="CM392" s="9">
        <f>VLOOKUP($C392, Table3[#All], 53, 0)</f>
        <v>0</v>
      </c>
      <c r="CN392" s="9">
        <f>VLOOKUP($C392, Table3[#All], 54, 0)</f>
        <v>0</v>
      </c>
      <c r="CO392" s="9"/>
      <c r="CP392" s="10">
        <f t="shared" si="345"/>
        <v>2</v>
      </c>
      <c r="CQ392" s="11"/>
      <c r="CR392" s="9">
        <f>VLOOKUP($C392, Table3[#All], 55, 0)</f>
        <v>0.54549999999999998</v>
      </c>
      <c r="CS392" s="9">
        <f>VLOOKUP($C392, Table3[#All], 56, 0)</f>
        <v>0.36359999999999998</v>
      </c>
      <c r="CT392" s="9">
        <f>VLOOKUP($C392, Table3[#All], 57, 0)</f>
        <v>9.0899999999999995E-2</v>
      </c>
      <c r="CU392" s="9">
        <f>VLOOKUP($C392, Table3[#All], 58, 0)</f>
        <v>0</v>
      </c>
      <c r="CV392" s="9">
        <f>VLOOKUP($C392, Table3[#All], 59, 0)</f>
        <v>0</v>
      </c>
      <c r="CW392" s="14">
        <f t="shared" si="346"/>
        <v>2</v>
      </c>
      <c r="CX392" s="81"/>
      <c r="CY392" s="9">
        <f>VLOOKUP($C392, Table3[#All], 60, 0)</f>
        <v>0.36359999999999998</v>
      </c>
      <c r="CZ392" s="9">
        <f>VLOOKUP($C392, Table3[#All], 61, 0)</f>
        <v>0.63639999999999997</v>
      </c>
      <c r="DA392" s="9">
        <f>VLOOKUP($C392, Table3[#All], 62, 0)</f>
        <v>0</v>
      </c>
      <c r="DB392" s="9">
        <f>VLOOKUP($C392, Table3[#All], 63, 0)</f>
        <v>0</v>
      </c>
      <c r="DC392" s="9">
        <f>VLOOKUP($C392, Table3[#All], 64, 0)</f>
        <v>0</v>
      </c>
      <c r="DD392" s="10">
        <f t="shared" si="347"/>
        <v>2</v>
      </c>
      <c r="DE392" s="11"/>
      <c r="DF392" s="9">
        <f>VLOOKUP($C392, Table3[#All], 65, 0)</f>
        <v>1</v>
      </c>
      <c r="DG392" s="9"/>
      <c r="DH392" s="9">
        <f>VLOOKUP($C392, Table3[#All], 66, 0)</f>
        <v>0</v>
      </c>
      <c r="DI392" s="9"/>
      <c r="DJ392" s="9">
        <f>VLOOKUP($C392, Table3[#All], 67, 0)</f>
        <v>0</v>
      </c>
      <c r="DK392" s="14">
        <f t="shared" si="348"/>
        <v>1</v>
      </c>
      <c r="DL392" s="11"/>
      <c r="DM392" s="9">
        <f>VLOOKUP($C392, Table3[#All], 68, 0)</f>
        <v>0.90910000000000002</v>
      </c>
      <c r="DN392" s="9"/>
      <c r="DO392" s="9">
        <f>VLOOKUP($C392, Table3[#All], 69, 0)</f>
        <v>9.0899999999999995E-2</v>
      </c>
      <c r="DP392" s="9">
        <f>VLOOKUP($C392, Table3[#All], 70, 0)</f>
        <v>0</v>
      </c>
      <c r="DQ392" s="9"/>
      <c r="DR392" s="14">
        <f t="shared" si="349"/>
        <v>1</v>
      </c>
      <c r="DS392" s="11"/>
      <c r="DT392" s="9">
        <f>VLOOKUP($C392, Table3[#All], 71, 0)</f>
        <v>0.36359999999999998</v>
      </c>
      <c r="DU392" s="9">
        <f>VLOOKUP($C392, Table3[#All], 72, 0)</f>
        <v>0.63639999999999997</v>
      </c>
      <c r="DV392" s="9">
        <f>VLOOKUP($C392, Table3[#All], 73, 0)</f>
        <v>0</v>
      </c>
      <c r="DW392" s="9">
        <f>VLOOKUP($C392, Table3[#All], 74, 0)</f>
        <v>0</v>
      </c>
      <c r="DX392" s="9">
        <f>VLOOKUP($C392, Table3[#All], 75, 0)</f>
        <v>0</v>
      </c>
      <c r="DY392" s="12">
        <f t="shared" si="338"/>
        <v>2</v>
      </c>
      <c r="DZ392" s="11"/>
      <c r="EA392" s="9">
        <f>VLOOKUP($C392, Table3[#All], 76, 0)</f>
        <v>1</v>
      </c>
      <c r="EB392" s="9">
        <f>VLOOKUP($C392, Table3[#All], 77, 0)</f>
        <v>0</v>
      </c>
      <c r="EC392" s="9">
        <f>VLOOKUP($C392, Table3[#All], 78, 0)</f>
        <v>0</v>
      </c>
      <c r="ED392" s="9">
        <f>VLOOKUP($C392, Table3[#All], 79, 0)</f>
        <v>0</v>
      </c>
      <c r="EE392" s="9">
        <f>VLOOKUP($C392, Table3[#All], 80, 0)</f>
        <v>0</v>
      </c>
      <c r="EF392" s="10">
        <f t="shared" si="350"/>
        <v>1</v>
      </c>
      <c r="EG392" s="9"/>
      <c r="EH392" s="9">
        <f>VLOOKUP($C392, Table3[#All], 81, 0)</f>
        <v>1</v>
      </c>
      <c r="EI392" s="9">
        <f>VLOOKUP($C392, Table3[#All], 82, 0)</f>
        <v>0</v>
      </c>
      <c r="EJ392" s="9">
        <f>VLOOKUP($C392, Table3[#All], 83, 0)</f>
        <v>0</v>
      </c>
      <c r="EK392" s="9">
        <f>VLOOKUP($C392, Table3[#All], 84, 0)</f>
        <v>0</v>
      </c>
      <c r="EL392" s="9">
        <f>VLOOKUP($C392, Table3[#All], 85, 0)</f>
        <v>0</v>
      </c>
      <c r="EM392" s="14">
        <f t="shared" si="351"/>
        <v>1</v>
      </c>
      <c r="EN392" s="11"/>
      <c r="EO392" s="9">
        <f>VLOOKUP($C392, Table3[#All], 86, 0)</f>
        <v>0.63639999999999997</v>
      </c>
      <c r="EP392" s="9"/>
      <c r="EQ392" s="9">
        <f>VLOOKUP($C392, Table3[#All], 87, 0)</f>
        <v>0.36359999999999998</v>
      </c>
      <c r="ER392" s="9"/>
      <c r="ES392" s="9"/>
      <c r="ET392" s="14">
        <f t="shared" si="352"/>
        <v>3</v>
      </c>
      <c r="EU392" s="11"/>
      <c r="EV392" s="9">
        <f>VLOOKUP($C392, Table3[#All], 88, 0)</f>
        <v>0</v>
      </c>
      <c r="EW392" s="9">
        <f>VLOOKUP($C392, Table3[#All], 89, 0)</f>
        <v>1</v>
      </c>
      <c r="EX392" s="9">
        <f>VLOOKUP($C392, Table3[#All], 90, 0)</f>
        <v>0</v>
      </c>
      <c r="EY392" s="9">
        <f>VLOOKUP($C392, Table3[#All], 91, 0)</f>
        <v>0</v>
      </c>
      <c r="EZ392" s="9">
        <f>VLOOKUP($C392, Table3[#All], 92, 0)</f>
        <v>0</v>
      </c>
      <c r="FA392" s="12">
        <f t="shared" si="353"/>
        <v>2</v>
      </c>
      <c r="FB392" s="11"/>
      <c r="FC392" s="9">
        <f>VLOOKUP($C392, Table3[#All], 93, 0)</f>
        <v>0</v>
      </c>
      <c r="FD392" s="9">
        <f>VLOOKUP($C392, Table3[#All], 94, 0)</f>
        <v>0.81819999999999993</v>
      </c>
      <c r="FE392" s="9">
        <f>VLOOKUP($C392, Table3[#All], 95, 0)</f>
        <v>0.18179999999999999</v>
      </c>
      <c r="FF392" s="9">
        <f>VLOOKUP($C392, Table3[#All], 96, 0)</f>
        <v>0</v>
      </c>
      <c r="FG392" s="9"/>
      <c r="FH392" s="10">
        <f t="shared" si="354"/>
        <v>2</v>
      </c>
      <c r="FI392" s="11"/>
      <c r="FJ392" s="9">
        <f>VLOOKUP($C392, Table3[#All], 97, 0)</f>
        <v>0</v>
      </c>
      <c r="FK392" s="9">
        <f>VLOOKUP($C392, Table3[#All], 98, 0)</f>
        <v>0</v>
      </c>
      <c r="FL392" s="9">
        <f>VLOOKUP($C392, Table3[#All], 99, 0)</f>
        <v>0</v>
      </c>
      <c r="FM392" s="9">
        <f>VLOOKUP($C392, Table3[#All], 100, 0)</f>
        <v>0</v>
      </c>
      <c r="FN392" s="9">
        <f>VLOOKUP($C392, Table3[#All], 101, 0)</f>
        <v>1</v>
      </c>
      <c r="FO392" s="14">
        <f t="shared" si="355"/>
        <v>5</v>
      </c>
      <c r="FP392" s="11"/>
      <c r="FQ392" s="9">
        <f>VLOOKUP($C392, Table3[#All], 102, 0)</f>
        <v>0.81819999999999993</v>
      </c>
      <c r="FR392" s="9">
        <f>VLOOKUP($C392, Table3[#All], 103, 0)</f>
        <v>0.18179999999999999</v>
      </c>
      <c r="FS392" s="9">
        <f>VLOOKUP($C392, Table3[#All], 104, 0)</f>
        <v>0</v>
      </c>
      <c r="FT392" s="9">
        <f>VLOOKUP($C392, Table3[#All], 105, 0)</f>
        <v>0</v>
      </c>
      <c r="FU392" s="9">
        <v>0</v>
      </c>
      <c r="FV392" s="10">
        <f t="shared" si="356"/>
        <v>1</v>
      </c>
      <c r="FW392" s="11"/>
      <c r="FX392" s="9">
        <f>VLOOKUP($C392, Table3[#All], 106, 0)</f>
        <v>1</v>
      </c>
      <c r="FY392" s="9"/>
      <c r="FZ392" s="9">
        <f>VLOOKUP($C392, Table3[#All], 107, 0)</f>
        <v>0</v>
      </c>
      <c r="GA392" s="9">
        <f>VLOOKUP($C392, Table3[#All], 108, 0)</f>
        <v>0</v>
      </c>
      <c r="GB392" s="9"/>
      <c r="GC392" s="10">
        <f t="shared" si="373"/>
        <v>1</v>
      </c>
      <c r="GD392" s="81"/>
      <c r="GE392" s="9">
        <f>VLOOKUP($C392, Table3[#All], 109, 0)</f>
        <v>0</v>
      </c>
      <c r="GF392" s="9">
        <f>VLOOKUP($C392, Table3[#All], 110, 0)</f>
        <v>1</v>
      </c>
      <c r="GG392" s="9">
        <f>VLOOKUP($C392, Table3[#All], 111, 0)</f>
        <v>0</v>
      </c>
      <c r="GH392" s="9"/>
      <c r="GI392" s="9">
        <f>VLOOKUP($C392, Table3[#All], 112, 0)</f>
        <v>0</v>
      </c>
      <c r="GJ392" s="12">
        <f t="shared" si="357"/>
        <v>2</v>
      </c>
      <c r="GK392" s="11"/>
      <c r="GL392" s="9">
        <f>VLOOKUP($C392, Table3[#All], 113, 0)</f>
        <v>0</v>
      </c>
      <c r="GM392" s="9">
        <f>VLOOKUP($C392, Table3[#All], 114, 0)</f>
        <v>9.0899999999999995E-2</v>
      </c>
      <c r="GN392" s="9">
        <f>VLOOKUP($C392, Table3[#All], 115, 0)</f>
        <v>0.54549999999999998</v>
      </c>
      <c r="GO392" s="9">
        <f>VLOOKUP($C392, Table3[#All], 116, 0)</f>
        <v>0.36359999999999998</v>
      </c>
      <c r="GP392" s="9"/>
      <c r="GQ392" s="10">
        <f t="shared" si="358"/>
        <v>4</v>
      </c>
      <c r="GR392" s="11"/>
      <c r="GS392" s="9">
        <f>VLOOKUP($C392, Table2[#All], 3, 0)</f>
        <v>0</v>
      </c>
      <c r="GT392" s="9">
        <f>VLOOKUP($C392, Table2[#All], 4, 0)</f>
        <v>0</v>
      </c>
      <c r="GU392" s="9">
        <f>VLOOKUP($C392, Table2[#All], 5, 0)</f>
        <v>1</v>
      </c>
      <c r="GV392" s="9">
        <f>VLOOKUP($C392, Table2[#All], 6, 0)</f>
        <v>0</v>
      </c>
      <c r="GW392" s="9">
        <f>VLOOKUP($C392, Table2[#All], 7, 0)</f>
        <v>0</v>
      </c>
      <c r="GX392" s="10">
        <f t="shared" si="359"/>
        <v>3</v>
      </c>
      <c r="GY392" s="11"/>
      <c r="GZ392" s="9">
        <v>0</v>
      </c>
      <c r="HA392" s="9">
        <v>1</v>
      </c>
      <c r="HB392" s="9">
        <v>0</v>
      </c>
      <c r="HC392" s="9">
        <v>0</v>
      </c>
      <c r="HD392" s="9"/>
      <c r="HE392" s="10">
        <f t="shared" si="360"/>
        <v>2</v>
      </c>
      <c r="HF392" s="11"/>
      <c r="HG392" s="9">
        <f>VLOOKUP($C392, Table5[#All], 2, 0)</f>
        <v>0</v>
      </c>
      <c r="HH392" s="9">
        <f>VLOOKUP($C392, Table5[#All], 3, 0)</f>
        <v>1</v>
      </c>
      <c r="HI392" s="9">
        <f>VLOOKUP($C392, Table5[#All], 4, 0)</f>
        <v>0</v>
      </c>
      <c r="HJ392" s="9">
        <f>VLOOKUP($C392, Table5[#All], 5, 0)</f>
        <v>0</v>
      </c>
      <c r="HK392" s="9">
        <f>VLOOKUP($C392, Table5[#All], 6, 0)</f>
        <v>0</v>
      </c>
      <c r="HL392" s="10">
        <f t="shared" si="361"/>
        <v>2</v>
      </c>
      <c r="HM392" s="11"/>
      <c r="HN392" s="9">
        <f>VLOOKUP($C392, Table5[#All], 7, 0)</f>
        <v>1</v>
      </c>
      <c r="HO392" s="9">
        <f>VLOOKUP($C392, Table5[#All], 8, 0)</f>
        <v>0</v>
      </c>
      <c r="HP392" s="9">
        <f>VLOOKUP($C392, Table5[#All], 9, 0)</f>
        <v>0</v>
      </c>
      <c r="HQ392" s="9">
        <f>VLOOKUP($C392, Table5[#All], 10, 0)</f>
        <v>0</v>
      </c>
      <c r="HR392" s="9">
        <f>VLOOKUP($C392, Table5[#All], 11, 0)</f>
        <v>0</v>
      </c>
      <c r="HS392" s="10">
        <f t="shared" si="362"/>
        <v>1</v>
      </c>
      <c r="HT392" s="11"/>
      <c r="HU392" s="9">
        <f>VLOOKUP($C392, Table5[#All], 12, 0)</f>
        <v>0</v>
      </c>
      <c r="HV392" s="9">
        <f>VLOOKUP($C392, Table5[#All], 13, 0)</f>
        <v>1</v>
      </c>
      <c r="HW392" s="9">
        <f>VLOOKUP($C392, Table5[#All], 14, 0)</f>
        <v>0</v>
      </c>
      <c r="HX392" s="9">
        <f>VLOOKUP($C392, Table5[#All], 15, 0)</f>
        <v>0</v>
      </c>
      <c r="HY392" s="9">
        <f>VLOOKUP($C392, Table5[#All], 16, 0)</f>
        <v>0</v>
      </c>
      <c r="HZ392" s="10">
        <f t="shared" si="363"/>
        <v>2</v>
      </c>
      <c r="IA392" s="11"/>
      <c r="IB392" s="9">
        <f>VLOOKUP($C392, Table5[#All], 17, 0)</f>
        <v>1</v>
      </c>
      <c r="IC392" s="9">
        <f>VLOOKUP($C392, Table5[#All], 18, 0)</f>
        <v>0</v>
      </c>
      <c r="ID392" s="9">
        <f>VLOOKUP($C392, Table5[#All], 19, 0)</f>
        <v>0</v>
      </c>
      <c r="IE392" s="9">
        <f>VLOOKUP($C392, Table5[#All], 20, 0)</f>
        <v>0</v>
      </c>
      <c r="IF392" s="9">
        <f>VLOOKUP($C392, Table5[#All], 21, 0)</f>
        <v>0</v>
      </c>
      <c r="IG392" s="10">
        <f t="shared" si="364"/>
        <v>1</v>
      </c>
      <c r="IH392" s="11"/>
      <c r="II392" s="9">
        <f>VLOOKUP($C392, Table5[#All], 22, 0)</f>
        <v>1</v>
      </c>
      <c r="IJ392" s="9">
        <f>VLOOKUP($C392, Table5[#All], 23, 0)</f>
        <v>0</v>
      </c>
      <c r="IK392" s="9">
        <f>VLOOKUP($C392, Table5[#All], 24, 0)</f>
        <v>0</v>
      </c>
      <c r="IL392" s="9">
        <f>VLOOKUP($C392, Table5[#All], 25, 0)</f>
        <v>0</v>
      </c>
      <c r="IM392" s="9">
        <f>VLOOKUP($C392, Table5[#All], 26, 0)</f>
        <v>0</v>
      </c>
      <c r="IN392" s="10">
        <f t="shared" si="365"/>
        <v>1</v>
      </c>
      <c r="IO392" s="11"/>
      <c r="IP392" s="9">
        <v>1</v>
      </c>
      <c r="IQ392" s="9">
        <v>0</v>
      </c>
      <c r="IR392" s="9">
        <v>0</v>
      </c>
      <c r="IS392" s="9">
        <v>0</v>
      </c>
      <c r="IT392" s="9">
        <v>0</v>
      </c>
      <c r="IU392" s="10">
        <f t="shared" si="366"/>
        <v>1</v>
      </c>
      <c r="IV392" s="82"/>
    </row>
    <row r="393" spans="1:256" ht="16.3" thickTop="1" thickBot="1" x14ac:dyDescent="0.35">
      <c r="A393" s="16" t="s">
        <v>934</v>
      </c>
      <c r="B393" s="16" t="s">
        <v>938</v>
      </c>
      <c r="C393" s="16" t="s">
        <v>939</v>
      </c>
      <c r="D393" s="11"/>
      <c r="E393" s="9">
        <f>VLOOKUP($C393, Table3[#All], 2, 0)</f>
        <v>6.6699999999999995E-2</v>
      </c>
      <c r="F393" s="9"/>
      <c r="G393" s="9">
        <f>VLOOKUP($C393, Table3[#All], 3, 0)</f>
        <v>0.33329999999999999</v>
      </c>
      <c r="H393" s="9">
        <f>VLOOKUP($C393, Table3[#All], 4, 0)</f>
        <v>0.6</v>
      </c>
      <c r="I393" s="9">
        <f>VLOOKUP($C393, Table3[#All], 5, 0)</f>
        <v>0</v>
      </c>
      <c r="J393" s="10">
        <f t="shared" si="367"/>
        <v>4</v>
      </c>
      <c r="K393" s="11"/>
      <c r="L393" s="9">
        <f>VLOOKUP($C393, Table3[#All], 6, 0)</f>
        <v>0</v>
      </c>
      <c r="M393" s="9"/>
      <c r="N393" s="9">
        <f>VLOOKUP($C393, Table3[#All], 7, 0)</f>
        <v>0</v>
      </c>
      <c r="O393" s="9">
        <f>VLOOKUP($C393, Table3[#All], 8, 0)</f>
        <v>1</v>
      </c>
      <c r="P393" s="9">
        <f>VLOOKUP($C393, Table3[#All], 9, 0)</f>
        <v>0</v>
      </c>
      <c r="Q393" s="10">
        <f t="shared" si="368"/>
        <v>4</v>
      </c>
      <c r="R393" s="11"/>
      <c r="S393" s="9">
        <f>VLOOKUP($C393, Table3[#All], 10, 0)</f>
        <v>0</v>
      </c>
      <c r="T393" s="9">
        <f>VLOOKUP($C393, Table3[#All], 11, 0)</f>
        <v>0.33329999999999999</v>
      </c>
      <c r="U393" s="9">
        <f>VLOOKUP($C393, Table3[#All], 12, 0)</f>
        <v>0.66670000000000007</v>
      </c>
      <c r="V393" s="9">
        <f>VLOOKUP($C393, Table3[#All], 13, 0)</f>
        <v>0</v>
      </c>
      <c r="W393" s="9">
        <f>VLOOKUP($C393, Table3[#All], 14, 0)</f>
        <v>0</v>
      </c>
      <c r="X393" s="10">
        <f t="shared" si="369"/>
        <v>3</v>
      </c>
      <c r="Y393" s="11"/>
      <c r="Z393" s="9">
        <f>VLOOKUP($C393, Table3[#All], 15, 0)</f>
        <v>0</v>
      </c>
      <c r="AA393" s="9">
        <f>VLOOKUP($C393, Table3[#All], 16, 0)</f>
        <v>0.33329999999999999</v>
      </c>
      <c r="AB393" s="9">
        <f>VLOOKUP($C393, Table3[#All], 17, 0)</f>
        <v>0.66670000000000007</v>
      </c>
      <c r="AC393" s="9">
        <f>VLOOKUP($C393, Table3[#All], 18, 0)</f>
        <v>0</v>
      </c>
      <c r="AD393" s="9">
        <f>VLOOKUP($C393, Table3[#All], 19, 0)</f>
        <v>0</v>
      </c>
      <c r="AE393" s="10">
        <f t="shared" si="339"/>
        <v>3</v>
      </c>
      <c r="AF393" s="11"/>
      <c r="AG393" s="9">
        <f>VLOOKUP($C393, Table3[#All], 20, 0)</f>
        <v>0.42859999999999998</v>
      </c>
      <c r="AH393" s="9">
        <f>VLOOKUP($C393, Table3[#All], 21, 0)</f>
        <v>0.57140000000000002</v>
      </c>
      <c r="AI393" s="9">
        <f>VLOOKUP($C393, Table3[#All], 22, 0)</f>
        <v>0</v>
      </c>
      <c r="AJ393" s="9"/>
      <c r="AK393" s="9"/>
      <c r="AL393" s="10">
        <f t="shared" si="340"/>
        <v>2</v>
      </c>
      <c r="AM393" s="11"/>
      <c r="AN393" s="9">
        <f>VLOOKUP($C393, Table3[#All], 23, 0)</f>
        <v>1</v>
      </c>
      <c r="AO393" s="9">
        <f>VLOOKUP($C393, Table3[#All], 24, 0)</f>
        <v>0</v>
      </c>
      <c r="AP393" s="9">
        <f>VLOOKUP($C393, Table3[#All], 25, 0)</f>
        <v>0</v>
      </c>
      <c r="AQ393" s="9">
        <f>VLOOKUP($C393, Table3[#All], 26, 0)</f>
        <v>0</v>
      </c>
      <c r="AR393" s="9"/>
      <c r="AS393" s="12">
        <f t="shared" si="341"/>
        <v>1</v>
      </c>
      <c r="AT393" s="11"/>
      <c r="AU393" s="9">
        <f>VLOOKUP($C393, Table3[#All], 27, 0)</f>
        <v>0.8</v>
      </c>
      <c r="AV393" s="9">
        <f>VLOOKUP($C393, Table3[#All], 28, 0)</f>
        <v>0.2</v>
      </c>
      <c r="AW393" s="9">
        <f>VLOOKUP($C393, Table3[#All], 29, 0)</f>
        <v>0</v>
      </c>
      <c r="AX393" s="9"/>
      <c r="AY393" s="9"/>
      <c r="AZ393" s="10">
        <f t="shared" si="370"/>
        <v>1</v>
      </c>
      <c r="BA393" s="11"/>
      <c r="BB393" s="9">
        <f>VLOOKUP($C393, Table3[#All], 30, 0)</f>
        <v>0.8</v>
      </c>
      <c r="BC393" s="9">
        <f>VLOOKUP($C393, Table3[#All], 31, 0)</f>
        <v>0.2</v>
      </c>
      <c r="BD393" s="9">
        <f>VLOOKUP($C393, Table3[#All], 32, 0)</f>
        <v>0</v>
      </c>
      <c r="BE393" s="9">
        <f>VLOOKUP($C393, Table3[#All], 33, 0)</f>
        <v>0</v>
      </c>
      <c r="BF393" s="9"/>
      <c r="BG393" s="10">
        <f t="shared" si="371"/>
        <v>1</v>
      </c>
      <c r="BH393" s="81"/>
      <c r="BI393" s="9">
        <f>VLOOKUP($C393, Table3[#All], 34, 0)</f>
        <v>0</v>
      </c>
      <c r="BJ393" s="9">
        <f>VLOOKUP($C393, Table3[#All], 35, 0)</f>
        <v>0</v>
      </c>
      <c r="BK393" s="9">
        <f>VLOOKUP($C393, Table3[#All], 36, 0)</f>
        <v>0</v>
      </c>
      <c r="BL393" s="9">
        <f>VLOOKUP($C393, Table3[#All], 37, 0)</f>
        <v>0</v>
      </c>
      <c r="BM393" s="9">
        <f>VLOOKUP($C393, Table3[#All], 38, 0)</f>
        <v>0</v>
      </c>
      <c r="BN393" s="10" t="str">
        <f t="shared" si="372"/>
        <v>N/A</v>
      </c>
      <c r="BO393" s="11"/>
      <c r="BP393" s="9">
        <f>VLOOKUP($C393, Table3[#All], 39, 0)</f>
        <v>0</v>
      </c>
      <c r="BQ393" s="9">
        <f>VLOOKUP($C393, Table3[#All], 40, 0)</f>
        <v>0.4</v>
      </c>
      <c r="BR393" s="9">
        <f>VLOOKUP($C393, Table3[#All], 41, 0)</f>
        <v>0.6</v>
      </c>
      <c r="BS393" s="9">
        <f>VLOOKUP($C393, Table3[#All], 42, 0)</f>
        <v>0</v>
      </c>
      <c r="BT393" s="9"/>
      <c r="BU393" s="10">
        <f t="shared" si="342"/>
        <v>3</v>
      </c>
      <c r="BV393" s="11"/>
      <c r="BW393" s="9">
        <f>VLOOKUP($C393, Table3[#All], 43, 0)</f>
        <v>0.73329999999999995</v>
      </c>
      <c r="BX393" s="9">
        <f>VLOOKUP($C393, Table3[#All], 44, 0)</f>
        <v>0.26669999999999999</v>
      </c>
      <c r="BY393" s="9">
        <f>VLOOKUP($C393, Table3[#All], 45, 0)</f>
        <v>0</v>
      </c>
      <c r="BZ393" s="9"/>
      <c r="CA393" s="9"/>
      <c r="CB393" s="10">
        <f t="shared" si="343"/>
        <v>2</v>
      </c>
      <c r="CC393" s="81"/>
      <c r="CD393" s="9">
        <f>VLOOKUP($C393, Table3[#All], 46, 0)</f>
        <v>1</v>
      </c>
      <c r="CE393" s="9">
        <f>VLOOKUP($C393, Table3[#All], 47, 0)</f>
        <v>0</v>
      </c>
      <c r="CF393" s="9">
        <f>VLOOKUP($C393, Table3[#All], 48, 0)</f>
        <v>0</v>
      </c>
      <c r="CG393" s="9">
        <f>VLOOKUP($C393, Table3[#All], 49, 0)</f>
        <v>0</v>
      </c>
      <c r="CH393" s="9">
        <f>VLOOKUP($C393, Table3[#All], 50, 0)</f>
        <v>0</v>
      </c>
      <c r="CI393" s="12">
        <f t="shared" si="344"/>
        <v>1</v>
      </c>
      <c r="CJ393" s="13"/>
      <c r="CK393" s="9">
        <f>VLOOKUP($C393, Table3[#All], 51, 0)</f>
        <v>0.86670000000000003</v>
      </c>
      <c r="CL393" s="9">
        <f>VLOOKUP($C393, Table3[#All], 52, 0)</f>
        <v>0.1333</v>
      </c>
      <c r="CM393" s="9">
        <f>VLOOKUP($C393, Table3[#All], 53, 0)</f>
        <v>0</v>
      </c>
      <c r="CN393" s="9">
        <f>VLOOKUP($C393, Table3[#All], 54, 0)</f>
        <v>0</v>
      </c>
      <c r="CO393" s="9"/>
      <c r="CP393" s="10">
        <f t="shared" si="345"/>
        <v>1</v>
      </c>
      <c r="CQ393" s="11"/>
      <c r="CR393" s="9">
        <f>VLOOKUP($C393, Table3[#All], 55, 0)</f>
        <v>0.4667</v>
      </c>
      <c r="CS393" s="9">
        <f>VLOOKUP($C393, Table3[#All], 56, 0)</f>
        <v>0.5333</v>
      </c>
      <c r="CT393" s="9">
        <f>VLOOKUP($C393, Table3[#All], 57, 0)</f>
        <v>0</v>
      </c>
      <c r="CU393" s="9">
        <f>VLOOKUP($C393, Table3[#All], 58, 0)</f>
        <v>0</v>
      </c>
      <c r="CV393" s="9">
        <f>VLOOKUP($C393, Table3[#All], 59, 0)</f>
        <v>0</v>
      </c>
      <c r="CW393" s="14">
        <f t="shared" si="346"/>
        <v>2</v>
      </c>
      <c r="CX393" s="81"/>
      <c r="CY393" s="9">
        <f>VLOOKUP($C393, Table3[#All], 60, 0)</f>
        <v>0.73329999999999995</v>
      </c>
      <c r="CZ393" s="9">
        <f>VLOOKUP($C393, Table3[#All], 61, 0)</f>
        <v>0.2</v>
      </c>
      <c r="DA393" s="9">
        <f>VLOOKUP($C393, Table3[#All], 62, 0)</f>
        <v>6.6699999999999995E-2</v>
      </c>
      <c r="DB393" s="9">
        <f>VLOOKUP($C393, Table3[#All], 63, 0)</f>
        <v>0</v>
      </c>
      <c r="DC393" s="9">
        <f>VLOOKUP($C393, Table3[#All], 64, 0)</f>
        <v>0</v>
      </c>
      <c r="DD393" s="10">
        <f t="shared" si="347"/>
        <v>2</v>
      </c>
      <c r="DE393" s="11"/>
      <c r="DF393" s="9">
        <f>VLOOKUP($C393, Table3[#All], 65, 0)</f>
        <v>1</v>
      </c>
      <c r="DG393" s="9"/>
      <c r="DH393" s="9">
        <f>VLOOKUP($C393, Table3[#All], 66, 0)</f>
        <v>0</v>
      </c>
      <c r="DI393" s="9"/>
      <c r="DJ393" s="9">
        <f>VLOOKUP($C393, Table3[#All], 67, 0)</f>
        <v>0</v>
      </c>
      <c r="DK393" s="14">
        <f t="shared" si="348"/>
        <v>1</v>
      </c>
      <c r="DL393" s="11"/>
      <c r="DM393" s="9">
        <f>VLOOKUP($C393, Table3[#All], 68, 0)</f>
        <v>1</v>
      </c>
      <c r="DN393" s="9"/>
      <c r="DO393" s="9">
        <f>VLOOKUP($C393, Table3[#All], 69, 0)</f>
        <v>0</v>
      </c>
      <c r="DP393" s="9">
        <f>VLOOKUP($C393, Table3[#All], 70, 0)</f>
        <v>0</v>
      </c>
      <c r="DQ393" s="9"/>
      <c r="DR393" s="14">
        <f t="shared" si="349"/>
        <v>1</v>
      </c>
      <c r="DS393" s="11"/>
      <c r="DT393" s="9">
        <f>VLOOKUP($C393, Table3[#All], 71, 0)</f>
        <v>0.1333</v>
      </c>
      <c r="DU393" s="9">
        <f>VLOOKUP($C393, Table3[#All], 72, 0)</f>
        <v>0.66670000000000007</v>
      </c>
      <c r="DV393" s="9">
        <f>VLOOKUP($C393, Table3[#All], 73, 0)</f>
        <v>0.2</v>
      </c>
      <c r="DW393" s="9">
        <f>VLOOKUP($C393, Table3[#All], 74, 0)</f>
        <v>0</v>
      </c>
      <c r="DX393" s="9">
        <f>VLOOKUP($C393, Table3[#All], 75, 0)</f>
        <v>0</v>
      </c>
      <c r="DY393" s="12">
        <f t="shared" si="338"/>
        <v>2</v>
      </c>
      <c r="DZ393" s="11"/>
      <c r="EA393" s="9">
        <f>VLOOKUP($C393, Table3[#All], 76, 0)</f>
        <v>1</v>
      </c>
      <c r="EB393" s="9">
        <f>VLOOKUP($C393, Table3[#All], 77, 0)</f>
        <v>0</v>
      </c>
      <c r="EC393" s="9">
        <f>VLOOKUP($C393, Table3[#All], 78, 0)</f>
        <v>0</v>
      </c>
      <c r="ED393" s="9">
        <f>VLOOKUP($C393, Table3[#All], 79, 0)</f>
        <v>0</v>
      </c>
      <c r="EE393" s="9">
        <f>VLOOKUP($C393, Table3[#All], 80, 0)</f>
        <v>0</v>
      </c>
      <c r="EF393" s="10">
        <f t="shared" si="350"/>
        <v>1</v>
      </c>
      <c r="EG393" s="9"/>
      <c r="EH393" s="9">
        <f>VLOOKUP($C393, Table3[#All], 81, 0)</f>
        <v>1</v>
      </c>
      <c r="EI393" s="9">
        <f>VLOOKUP($C393, Table3[#All], 82, 0)</f>
        <v>0</v>
      </c>
      <c r="EJ393" s="9">
        <f>VLOOKUP($C393, Table3[#All], 83, 0)</f>
        <v>0</v>
      </c>
      <c r="EK393" s="9">
        <f>VLOOKUP($C393, Table3[#All], 84, 0)</f>
        <v>0</v>
      </c>
      <c r="EL393" s="9">
        <f>VLOOKUP($C393, Table3[#All], 85, 0)</f>
        <v>0</v>
      </c>
      <c r="EM393" s="14">
        <f t="shared" si="351"/>
        <v>1</v>
      </c>
      <c r="EN393" s="11"/>
      <c r="EO393" s="9">
        <f>VLOOKUP($C393, Table3[#All], 86, 0)</f>
        <v>0.21429999999999999</v>
      </c>
      <c r="EP393" s="9"/>
      <c r="EQ393" s="9">
        <f>VLOOKUP($C393, Table3[#All], 87, 0)</f>
        <v>0.78569999999999995</v>
      </c>
      <c r="ER393" s="9"/>
      <c r="ES393" s="9"/>
      <c r="ET393" s="14">
        <f t="shared" si="352"/>
        <v>3</v>
      </c>
      <c r="EU393" s="11"/>
      <c r="EV393" s="9">
        <f>VLOOKUP($C393, Table3[#All], 88, 0)</f>
        <v>0</v>
      </c>
      <c r="EW393" s="9">
        <f>VLOOKUP($C393, Table3[#All], 89, 0)</f>
        <v>1</v>
      </c>
      <c r="EX393" s="9">
        <f>VLOOKUP($C393, Table3[#All], 90, 0)</f>
        <v>0</v>
      </c>
      <c r="EY393" s="9">
        <f>VLOOKUP($C393, Table3[#All], 91, 0)</f>
        <v>0</v>
      </c>
      <c r="EZ393" s="9">
        <f>VLOOKUP($C393, Table3[#All], 92, 0)</f>
        <v>0</v>
      </c>
      <c r="FA393" s="12">
        <f t="shared" si="353"/>
        <v>2</v>
      </c>
      <c r="FB393" s="11"/>
      <c r="FC393" s="9">
        <f>VLOOKUP($C393, Table3[#All], 93, 0)</f>
        <v>0</v>
      </c>
      <c r="FD393" s="9">
        <f>VLOOKUP($C393, Table3[#All], 94, 0)</f>
        <v>0.5333</v>
      </c>
      <c r="FE393" s="9">
        <f>VLOOKUP($C393, Table3[#All], 95, 0)</f>
        <v>0.4667</v>
      </c>
      <c r="FF393" s="9">
        <f>VLOOKUP($C393, Table3[#All], 96, 0)</f>
        <v>0</v>
      </c>
      <c r="FG393" s="9"/>
      <c r="FH393" s="10">
        <f t="shared" si="354"/>
        <v>3</v>
      </c>
      <c r="FI393" s="11"/>
      <c r="FJ393" s="9">
        <f>VLOOKUP($C393, Table3[#All], 97, 0)</f>
        <v>0</v>
      </c>
      <c r="FK393" s="9">
        <f>VLOOKUP($C393, Table3[#All], 98, 0)</f>
        <v>0</v>
      </c>
      <c r="FL393" s="9">
        <f>VLOOKUP($C393, Table3[#All], 99, 0)</f>
        <v>0</v>
      </c>
      <c r="FM393" s="9">
        <f>VLOOKUP($C393, Table3[#All], 100, 0)</f>
        <v>0</v>
      </c>
      <c r="FN393" s="9">
        <f>VLOOKUP($C393, Table3[#All], 101, 0)</f>
        <v>1</v>
      </c>
      <c r="FO393" s="14">
        <f t="shared" si="355"/>
        <v>5</v>
      </c>
      <c r="FP393" s="11"/>
      <c r="FQ393" s="9">
        <f>VLOOKUP($C393, Table3[#All], 102, 0)</f>
        <v>0.86670000000000003</v>
      </c>
      <c r="FR393" s="9">
        <f>VLOOKUP($C393, Table3[#All], 103, 0)</f>
        <v>0.1333</v>
      </c>
      <c r="FS393" s="9">
        <f>VLOOKUP($C393, Table3[#All], 104, 0)</f>
        <v>0</v>
      </c>
      <c r="FT393" s="9">
        <f>VLOOKUP($C393, Table3[#All], 105, 0)</f>
        <v>0</v>
      </c>
      <c r="FU393" s="9">
        <v>0</v>
      </c>
      <c r="FV393" s="10">
        <f t="shared" si="356"/>
        <v>1</v>
      </c>
      <c r="FW393" s="11"/>
      <c r="FX393" s="9">
        <f>VLOOKUP($C393, Table3[#All], 106, 0)</f>
        <v>0.93330000000000002</v>
      </c>
      <c r="FY393" s="9"/>
      <c r="FZ393" s="9">
        <f>VLOOKUP($C393, Table3[#All], 107, 0)</f>
        <v>6.6699999999999995E-2</v>
      </c>
      <c r="GA393" s="9">
        <f>VLOOKUP($C393, Table3[#All], 108, 0)</f>
        <v>0</v>
      </c>
      <c r="GB393" s="9"/>
      <c r="GC393" s="10">
        <f t="shared" si="373"/>
        <v>1</v>
      </c>
      <c r="GD393" s="81"/>
      <c r="GE393" s="9">
        <f>VLOOKUP($C393, Table3[#All], 109, 0)</f>
        <v>0</v>
      </c>
      <c r="GF393" s="9">
        <f>VLOOKUP($C393, Table3[#All], 110, 0)</f>
        <v>1</v>
      </c>
      <c r="GG393" s="9">
        <f>VLOOKUP($C393, Table3[#All], 111, 0)</f>
        <v>0</v>
      </c>
      <c r="GH393" s="9"/>
      <c r="GI393" s="9">
        <f>VLOOKUP($C393, Table3[#All], 112, 0)</f>
        <v>0</v>
      </c>
      <c r="GJ393" s="12">
        <f t="shared" si="357"/>
        <v>2</v>
      </c>
      <c r="GK393" s="11"/>
      <c r="GL393" s="9">
        <f>VLOOKUP($C393, Table3[#All], 113, 0)</f>
        <v>0</v>
      </c>
      <c r="GM393" s="9">
        <f>VLOOKUP($C393, Table3[#All], 114, 0)</f>
        <v>0.4</v>
      </c>
      <c r="GN393" s="9">
        <f>VLOOKUP($C393, Table3[#All], 115, 0)</f>
        <v>0.2</v>
      </c>
      <c r="GO393" s="9">
        <f>VLOOKUP($C393, Table3[#All], 116, 0)</f>
        <v>0.4</v>
      </c>
      <c r="GP393" s="9"/>
      <c r="GQ393" s="10">
        <f t="shared" si="358"/>
        <v>4</v>
      </c>
      <c r="GR393" s="11"/>
      <c r="GS393" s="9">
        <f>VLOOKUP($C393, Table2[#All], 3, 0)</f>
        <v>0</v>
      </c>
      <c r="GT393" s="9">
        <f>VLOOKUP($C393, Table2[#All], 4, 0)</f>
        <v>0</v>
      </c>
      <c r="GU393" s="9">
        <f>VLOOKUP($C393, Table2[#All], 5, 0)</f>
        <v>1</v>
      </c>
      <c r="GV393" s="9">
        <f>VLOOKUP($C393, Table2[#All], 6, 0)</f>
        <v>0</v>
      </c>
      <c r="GW393" s="9">
        <f>VLOOKUP($C393, Table2[#All], 7, 0)</f>
        <v>0</v>
      </c>
      <c r="GX393" s="10">
        <f t="shared" si="359"/>
        <v>3</v>
      </c>
      <c r="GY393" s="11"/>
      <c r="GZ393" s="9">
        <v>0</v>
      </c>
      <c r="HA393" s="9">
        <v>1</v>
      </c>
      <c r="HB393" s="9">
        <v>0</v>
      </c>
      <c r="HC393" s="9">
        <v>0</v>
      </c>
      <c r="HD393" s="9"/>
      <c r="HE393" s="10">
        <f t="shared" si="360"/>
        <v>2</v>
      </c>
      <c r="HF393" s="11"/>
      <c r="HG393" s="9">
        <f>VLOOKUP($C393, Table5[#All], 2, 0)</f>
        <v>0</v>
      </c>
      <c r="HH393" s="9">
        <f>VLOOKUP($C393, Table5[#All], 3, 0)</f>
        <v>0</v>
      </c>
      <c r="HI393" s="9">
        <f>VLOOKUP($C393, Table5[#All], 4, 0)</f>
        <v>0</v>
      </c>
      <c r="HJ393" s="9">
        <f>VLOOKUP($C393, Table5[#All], 5, 0)</f>
        <v>0</v>
      </c>
      <c r="HK393" s="9">
        <f>VLOOKUP($C393, Table5[#All], 6, 0)</f>
        <v>1</v>
      </c>
      <c r="HL393" s="10">
        <f t="shared" si="361"/>
        <v>5</v>
      </c>
      <c r="HM393" s="11"/>
      <c r="HN393" s="9">
        <f>VLOOKUP($C393, Table5[#All], 7, 0)</f>
        <v>0</v>
      </c>
      <c r="HO393" s="9">
        <f>VLOOKUP($C393, Table5[#All], 8, 0)</f>
        <v>1</v>
      </c>
      <c r="HP393" s="9">
        <f>VLOOKUP($C393, Table5[#All], 9, 0)</f>
        <v>0</v>
      </c>
      <c r="HQ393" s="9">
        <f>VLOOKUP($C393, Table5[#All], 10, 0)</f>
        <v>0</v>
      </c>
      <c r="HR393" s="9">
        <f>VLOOKUP($C393, Table5[#All], 11, 0)</f>
        <v>0</v>
      </c>
      <c r="HS393" s="10">
        <f t="shared" si="362"/>
        <v>2</v>
      </c>
      <c r="HT393" s="11"/>
      <c r="HU393" s="9">
        <f>VLOOKUP($C393, Table5[#All], 12, 0)</f>
        <v>1</v>
      </c>
      <c r="HV393" s="9">
        <f>VLOOKUP($C393, Table5[#All], 13, 0)</f>
        <v>0</v>
      </c>
      <c r="HW393" s="9">
        <f>VLOOKUP($C393, Table5[#All], 14, 0)</f>
        <v>0</v>
      </c>
      <c r="HX393" s="9">
        <f>VLOOKUP($C393, Table5[#All], 15, 0)</f>
        <v>0</v>
      </c>
      <c r="HY393" s="9">
        <f>VLOOKUP($C393, Table5[#All], 16, 0)</f>
        <v>0</v>
      </c>
      <c r="HZ393" s="10">
        <f t="shared" si="363"/>
        <v>1</v>
      </c>
      <c r="IA393" s="11"/>
      <c r="IB393" s="9">
        <f>VLOOKUP($C393, Table5[#All], 17, 0)</f>
        <v>1</v>
      </c>
      <c r="IC393" s="9">
        <f>VLOOKUP($C393, Table5[#All], 18, 0)</f>
        <v>0</v>
      </c>
      <c r="ID393" s="9">
        <f>VLOOKUP($C393, Table5[#All], 19, 0)</f>
        <v>0</v>
      </c>
      <c r="IE393" s="9">
        <f>VLOOKUP($C393, Table5[#All], 20, 0)</f>
        <v>0</v>
      </c>
      <c r="IF393" s="9">
        <f>VLOOKUP($C393, Table5[#All], 21, 0)</f>
        <v>0</v>
      </c>
      <c r="IG393" s="10">
        <f t="shared" si="364"/>
        <v>1</v>
      </c>
      <c r="IH393" s="11"/>
      <c r="II393" s="9">
        <f>VLOOKUP($C393, Table5[#All], 22, 0)</f>
        <v>1</v>
      </c>
      <c r="IJ393" s="9">
        <f>VLOOKUP($C393, Table5[#All], 23, 0)</f>
        <v>0</v>
      </c>
      <c r="IK393" s="9">
        <f>VLOOKUP($C393, Table5[#All], 24, 0)</f>
        <v>0</v>
      </c>
      <c r="IL393" s="9">
        <f>VLOOKUP($C393, Table5[#All], 25, 0)</f>
        <v>0</v>
      </c>
      <c r="IM393" s="9">
        <f>VLOOKUP($C393, Table5[#All], 26, 0)</f>
        <v>0</v>
      </c>
      <c r="IN393" s="10">
        <f t="shared" si="365"/>
        <v>1</v>
      </c>
      <c r="IO393" s="11"/>
      <c r="IP393" s="9">
        <v>1</v>
      </c>
      <c r="IQ393" s="9">
        <v>0</v>
      </c>
      <c r="IR393" s="9">
        <v>0</v>
      </c>
      <c r="IS393" s="9">
        <v>0</v>
      </c>
      <c r="IT393" s="9">
        <v>0</v>
      </c>
      <c r="IU393" s="10">
        <f t="shared" si="366"/>
        <v>1</v>
      </c>
      <c r="IV393" s="82"/>
    </row>
    <row r="394" spans="1:256" ht="16.3" thickTop="1" thickBot="1" x14ac:dyDescent="0.35">
      <c r="A394" s="16" t="s">
        <v>934</v>
      </c>
      <c r="B394" s="16" t="s">
        <v>940</v>
      </c>
      <c r="C394" s="16" t="s">
        <v>941</v>
      </c>
      <c r="D394" s="11"/>
      <c r="E394" s="9">
        <f>VLOOKUP($C394, Table3[#All], 2, 0)</f>
        <v>0</v>
      </c>
      <c r="F394" s="9"/>
      <c r="G394" s="9">
        <f>VLOOKUP($C394, Table3[#All], 3, 0)</f>
        <v>0.1905</v>
      </c>
      <c r="H394" s="9">
        <f>VLOOKUP($C394, Table3[#All], 4, 0)</f>
        <v>0.42859999999999998</v>
      </c>
      <c r="I394" s="9">
        <f>VLOOKUP($C394, Table3[#All], 5, 0)</f>
        <v>0.38100000000000001</v>
      </c>
      <c r="J394" s="10">
        <f t="shared" si="367"/>
        <v>5</v>
      </c>
      <c r="K394" s="11"/>
      <c r="L394" s="9">
        <f>VLOOKUP($C394, Table3[#All], 6, 0)</f>
        <v>0</v>
      </c>
      <c r="M394" s="9"/>
      <c r="N394" s="9">
        <f>VLOOKUP($C394, Table3[#All], 7, 0)</f>
        <v>1</v>
      </c>
      <c r="O394" s="9">
        <f>VLOOKUP($C394, Table3[#All], 8, 0)</f>
        <v>0</v>
      </c>
      <c r="P394" s="9">
        <f>VLOOKUP($C394, Table3[#All], 9, 0)</f>
        <v>0</v>
      </c>
      <c r="Q394" s="10">
        <f t="shared" si="368"/>
        <v>3</v>
      </c>
      <c r="R394" s="11"/>
      <c r="S394" s="9">
        <f>VLOOKUP($C394, Table3[#All], 10, 0)</f>
        <v>4.7599999999999996E-2</v>
      </c>
      <c r="T394" s="9">
        <f>VLOOKUP($C394, Table3[#All], 11, 0)</f>
        <v>0.1905</v>
      </c>
      <c r="U394" s="9">
        <f>VLOOKUP($C394, Table3[#All], 12, 0)</f>
        <v>0.71430000000000005</v>
      </c>
      <c r="V394" s="9">
        <f>VLOOKUP($C394, Table3[#All], 13, 0)</f>
        <v>4.7599999999999996E-2</v>
      </c>
      <c r="W394" s="9">
        <f>VLOOKUP($C394, Table3[#All], 14, 0)</f>
        <v>0</v>
      </c>
      <c r="X394" s="10">
        <f t="shared" si="369"/>
        <v>3</v>
      </c>
      <c r="Y394" s="11"/>
      <c r="Z394" s="9">
        <f>VLOOKUP($C394, Table3[#All], 15, 0)</f>
        <v>4.7599999999999996E-2</v>
      </c>
      <c r="AA394" s="9">
        <f>VLOOKUP($C394, Table3[#All], 16, 0)</f>
        <v>0.33329999999999999</v>
      </c>
      <c r="AB394" s="9">
        <f>VLOOKUP($C394, Table3[#All], 17, 0)</f>
        <v>0.57140000000000002</v>
      </c>
      <c r="AC394" s="9">
        <f>VLOOKUP($C394, Table3[#All], 18, 0)</f>
        <v>4.7599999999999996E-2</v>
      </c>
      <c r="AD394" s="9">
        <f>VLOOKUP($C394, Table3[#All], 19, 0)</f>
        <v>0</v>
      </c>
      <c r="AE394" s="10">
        <f t="shared" si="339"/>
        <v>3</v>
      </c>
      <c r="AF394" s="11"/>
      <c r="AG394" s="9">
        <f>VLOOKUP($C394, Table3[#All], 20, 0)</f>
        <v>4.7599999999999996E-2</v>
      </c>
      <c r="AH394" s="9">
        <f>VLOOKUP($C394, Table3[#All], 21, 0)</f>
        <v>0.66670000000000007</v>
      </c>
      <c r="AI394" s="9">
        <f>VLOOKUP($C394, Table3[#All], 22, 0)</f>
        <v>0.28570000000000001</v>
      </c>
      <c r="AJ394" s="9"/>
      <c r="AK394" s="9"/>
      <c r="AL394" s="10">
        <f t="shared" si="340"/>
        <v>3</v>
      </c>
      <c r="AM394" s="11"/>
      <c r="AN394" s="9">
        <f>VLOOKUP($C394, Table3[#All], 23, 0)</f>
        <v>1</v>
      </c>
      <c r="AO394" s="9">
        <f>VLOOKUP($C394, Table3[#All], 24, 0)</f>
        <v>0</v>
      </c>
      <c r="AP394" s="9">
        <f>VLOOKUP($C394, Table3[#All], 25, 0)</f>
        <v>0</v>
      </c>
      <c r="AQ394" s="9">
        <f>VLOOKUP($C394, Table3[#All], 26, 0)</f>
        <v>0</v>
      </c>
      <c r="AR394" s="9"/>
      <c r="AS394" s="12">
        <f t="shared" si="341"/>
        <v>1</v>
      </c>
      <c r="AT394" s="11"/>
      <c r="AU394" s="9">
        <f>VLOOKUP($C394, Table3[#All], 27, 0)</f>
        <v>1</v>
      </c>
      <c r="AV394" s="9">
        <f>VLOOKUP($C394, Table3[#All], 28, 0)</f>
        <v>0</v>
      </c>
      <c r="AW394" s="9">
        <f>VLOOKUP($C394, Table3[#All], 29, 0)</f>
        <v>0</v>
      </c>
      <c r="AX394" s="9"/>
      <c r="AY394" s="9"/>
      <c r="AZ394" s="10">
        <f t="shared" si="370"/>
        <v>1</v>
      </c>
      <c r="BA394" s="11"/>
      <c r="BB394" s="9">
        <f>VLOOKUP($C394, Table3[#All], 30, 0)</f>
        <v>0.38100000000000001</v>
      </c>
      <c r="BC394" s="9">
        <f>VLOOKUP($C394, Table3[#All], 31, 0)</f>
        <v>0.42859999999999998</v>
      </c>
      <c r="BD394" s="9">
        <f>VLOOKUP($C394, Table3[#All], 32, 0)</f>
        <v>0.1905</v>
      </c>
      <c r="BE394" s="9">
        <f>VLOOKUP($C394, Table3[#All], 33, 0)</f>
        <v>0</v>
      </c>
      <c r="BF394" s="9"/>
      <c r="BG394" s="10">
        <f t="shared" si="371"/>
        <v>2</v>
      </c>
      <c r="BH394" s="81"/>
      <c r="BI394" s="9">
        <f>VLOOKUP($C394, Table3[#All], 34, 0)</f>
        <v>0</v>
      </c>
      <c r="BJ394" s="9">
        <f>VLOOKUP($C394, Table3[#All], 35, 0)</f>
        <v>0</v>
      </c>
      <c r="BK394" s="9">
        <f>VLOOKUP($C394, Table3[#All], 36, 0)</f>
        <v>0</v>
      </c>
      <c r="BL394" s="9">
        <f>VLOOKUP($C394, Table3[#All], 37, 0)</f>
        <v>0</v>
      </c>
      <c r="BM394" s="9">
        <f>VLOOKUP($C394, Table3[#All], 38, 0)</f>
        <v>0</v>
      </c>
      <c r="BN394" s="10" t="str">
        <f t="shared" si="372"/>
        <v>N/A</v>
      </c>
      <c r="BO394" s="11"/>
      <c r="BP394" s="9">
        <f>VLOOKUP($C394, Table3[#All], 39, 0)</f>
        <v>0</v>
      </c>
      <c r="BQ394" s="9">
        <f>VLOOKUP($C394, Table3[#All], 40, 0)</f>
        <v>0</v>
      </c>
      <c r="BR394" s="9">
        <f>VLOOKUP($C394, Table3[#All], 41, 0)</f>
        <v>1</v>
      </c>
      <c r="BS394" s="9">
        <f>VLOOKUP($C394, Table3[#All], 42, 0)</f>
        <v>0</v>
      </c>
      <c r="BT394" s="9"/>
      <c r="BU394" s="10">
        <f t="shared" si="342"/>
        <v>3</v>
      </c>
      <c r="BV394" s="11"/>
      <c r="BW394" s="9">
        <f>VLOOKUP($C394, Table3[#All], 43, 0)</f>
        <v>0</v>
      </c>
      <c r="BX394" s="9">
        <f>VLOOKUP($C394, Table3[#All], 44, 0)</f>
        <v>1</v>
      </c>
      <c r="BY394" s="9">
        <f>VLOOKUP($C394, Table3[#All], 45, 0)</f>
        <v>0</v>
      </c>
      <c r="BZ394" s="9"/>
      <c r="CA394" s="9"/>
      <c r="CB394" s="10">
        <f t="shared" si="343"/>
        <v>2</v>
      </c>
      <c r="CC394" s="81"/>
      <c r="CD394" s="9">
        <f>VLOOKUP($C394, Table3[#All], 46, 0)</f>
        <v>1</v>
      </c>
      <c r="CE394" s="9">
        <f>VLOOKUP($C394, Table3[#All], 47, 0)</f>
        <v>0</v>
      </c>
      <c r="CF394" s="9">
        <f>VLOOKUP($C394, Table3[#All], 48, 0)</f>
        <v>0</v>
      </c>
      <c r="CG394" s="9">
        <f>VLOOKUP($C394, Table3[#All], 49, 0)</f>
        <v>0</v>
      </c>
      <c r="CH394" s="9">
        <f>VLOOKUP($C394, Table3[#All], 50, 0)</f>
        <v>0</v>
      </c>
      <c r="CI394" s="12">
        <f t="shared" si="344"/>
        <v>1</v>
      </c>
      <c r="CJ394" s="13"/>
      <c r="CK394" s="9">
        <f>VLOOKUP($C394, Table3[#All], 51, 0)</f>
        <v>0.1429</v>
      </c>
      <c r="CL394" s="9">
        <f>VLOOKUP($C394, Table3[#All], 52, 0)</f>
        <v>0.85709999999999997</v>
      </c>
      <c r="CM394" s="9">
        <f>VLOOKUP($C394, Table3[#All], 53, 0)</f>
        <v>0</v>
      </c>
      <c r="CN394" s="9">
        <f>VLOOKUP($C394, Table3[#All], 54, 0)</f>
        <v>0</v>
      </c>
      <c r="CO394" s="9"/>
      <c r="CP394" s="10">
        <f t="shared" si="345"/>
        <v>2</v>
      </c>
      <c r="CQ394" s="11"/>
      <c r="CR394" s="9">
        <f>VLOOKUP($C394, Table3[#All], 55, 0)</f>
        <v>0.05</v>
      </c>
      <c r="CS394" s="9">
        <f>VLOOKUP($C394, Table3[#All], 56, 0)</f>
        <v>0</v>
      </c>
      <c r="CT394" s="9">
        <f>VLOOKUP($C394, Table3[#All], 57, 0)</f>
        <v>0.4</v>
      </c>
      <c r="CU394" s="9">
        <f>VLOOKUP($C394, Table3[#All], 58, 0)</f>
        <v>0.4</v>
      </c>
      <c r="CV394" s="9">
        <f>VLOOKUP($C394, Table3[#All], 59, 0)</f>
        <v>0.15</v>
      </c>
      <c r="CW394" s="14">
        <f t="shared" si="346"/>
        <v>4</v>
      </c>
      <c r="CX394" s="81"/>
      <c r="CY394" s="9">
        <f>VLOOKUP($C394, Table3[#All], 60, 0)</f>
        <v>9.5199999999999993E-2</v>
      </c>
      <c r="CZ394" s="9">
        <f>VLOOKUP($C394, Table3[#All], 61, 0)</f>
        <v>0.85709999999999997</v>
      </c>
      <c r="DA394" s="9">
        <f>VLOOKUP($C394, Table3[#All], 62, 0)</f>
        <v>4.7599999999999996E-2</v>
      </c>
      <c r="DB394" s="9">
        <f>VLOOKUP($C394, Table3[#All], 63, 0)</f>
        <v>0</v>
      </c>
      <c r="DC394" s="9">
        <f>VLOOKUP($C394, Table3[#All], 64, 0)</f>
        <v>0</v>
      </c>
      <c r="DD394" s="10">
        <f t="shared" si="347"/>
        <v>2</v>
      </c>
      <c r="DE394" s="11"/>
      <c r="DF394" s="9">
        <f>VLOOKUP($C394, Table3[#All], 65, 0)</f>
        <v>0.85709999999999997</v>
      </c>
      <c r="DG394" s="9"/>
      <c r="DH394" s="9">
        <f>VLOOKUP($C394, Table3[#All], 66, 0)</f>
        <v>0.1429</v>
      </c>
      <c r="DI394" s="9"/>
      <c r="DJ394" s="9">
        <f>VLOOKUP($C394, Table3[#All], 67, 0)</f>
        <v>0</v>
      </c>
      <c r="DK394" s="14">
        <f t="shared" si="348"/>
        <v>1</v>
      </c>
      <c r="DL394" s="11"/>
      <c r="DM394" s="9">
        <f>VLOOKUP($C394, Table3[#All], 68, 0)</f>
        <v>0.71430000000000005</v>
      </c>
      <c r="DN394" s="9"/>
      <c r="DO394" s="9">
        <f>VLOOKUP($C394, Table3[#All], 69, 0)</f>
        <v>0.23809999999999998</v>
      </c>
      <c r="DP394" s="9">
        <f>VLOOKUP($C394, Table3[#All], 70, 0)</f>
        <v>4.7599999999999996E-2</v>
      </c>
      <c r="DQ394" s="9"/>
      <c r="DR394" s="14">
        <f t="shared" si="349"/>
        <v>3</v>
      </c>
      <c r="DS394" s="11"/>
      <c r="DT394" s="9">
        <f>VLOOKUP($C394, Table3[#All], 71, 0)</f>
        <v>0</v>
      </c>
      <c r="DU394" s="9">
        <f>VLOOKUP($C394, Table3[#All], 72, 0)</f>
        <v>4.7599999999999996E-2</v>
      </c>
      <c r="DV394" s="9">
        <f>VLOOKUP($C394, Table3[#All], 73, 0)</f>
        <v>0</v>
      </c>
      <c r="DW394" s="9">
        <f>VLOOKUP($C394, Table3[#All], 74, 0)</f>
        <v>0.42859999999999998</v>
      </c>
      <c r="DX394" s="9">
        <f>VLOOKUP($C394, Table3[#All], 75, 0)</f>
        <v>0.52380000000000004</v>
      </c>
      <c r="DY394" s="12">
        <f t="shared" si="338"/>
        <v>5</v>
      </c>
      <c r="DZ394" s="11"/>
      <c r="EA394" s="9">
        <f>VLOOKUP($C394, Table3[#All], 76, 0)</f>
        <v>1</v>
      </c>
      <c r="EB394" s="9">
        <f>VLOOKUP($C394, Table3[#All], 77, 0)</f>
        <v>0</v>
      </c>
      <c r="EC394" s="9">
        <f>VLOOKUP($C394, Table3[#All], 78, 0)</f>
        <v>0</v>
      </c>
      <c r="ED394" s="9">
        <f>VLOOKUP($C394, Table3[#All], 79, 0)</f>
        <v>0</v>
      </c>
      <c r="EE394" s="9">
        <f>VLOOKUP($C394, Table3[#All], 80, 0)</f>
        <v>0</v>
      </c>
      <c r="EF394" s="10">
        <f t="shared" si="350"/>
        <v>1</v>
      </c>
      <c r="EG394" s="9"/>
      <c r="EH394" s="9">
        <f>VLOOKUP($C394, Table3[#All], 81, 0)</f>
        <v>1</v>
      </c>
      <c r="EI394" s="9">
        <f>VLOOKUP($C394, Table3[#All], 82, 0)</f>
        <v>0</v>
      </c>
      <c r="EJ394" s="9">
        <f>VLOOKUP($C394, Table3[#All], 83, 0)</f>
        <v>0</v>
      </c>
      <c r="EK394" s="9">
        <f>VLOOKUP($C394, Table3[#All], 84, 0)</f>
        <v>0</v>
      </c>
      <c r="EL394" s="9">
        <f>VLOOKUP($C394, Table3[#All], 85, 0)</f>
        <v>0</v>
      </c>
      <c r="EM394" s="14">
        <f t="shared" si="351"/>
        <v>1</v>
      </c>
      <c r="EN394" s="11"/>
      <c r="EO394" s="9">
        <f>VLOOKUP($C394, Table3[#All], 86, 0)</f>
        <v>0.57140000000000002</v>
      </c>
      <c r="EP394" s="9"/>
      <c r="EQ394" s="9">
        <f>VLOOKUP($C394, Table3[#All], 87, 0)</f>
        <v>0.42859999999999998</v>
      </c>
      <c r="ER394" s="9"/>
      <c r="ES394" s="9"/>
      <c r="ET394" s="14">
        <f t="shared" si="352"/>
        <v>3</v>
      </c>
      <c r="EU394" s="11"/>
      <c r="EV394" s="9">
        <f>VLOOKUP($C394, Table3[#All], 88, 0)</f>
        <v>0</v>
      </c>
      <c r="EW394" s="9">
        <f>VLOOKUP($C394, Table3[#All], 89, 0)</f>
        <v>0</v>
      </c>
      <c r="EX394" s="9">
        <f>VLOOKUP($C394, Table3[#All], 90, 0)</f>
        <v>1</v>
      </c>
      <c r="EY394" s="9">
        <f>VLOOKUP($C394, Table3[#All], 91, 0)</f>
        <v>0</v>
      </c>
      <c r="EZ394" s="9">
        <f>VLOOKUP($C394, Table3[#All], 92, 0)</f>
        <v>0</v>
      </c>
      <c r="FA394" s="12">
        <f t="shared" si="353"/>
        <v>3</v>
      </c>
      <c r="FB394" s="11"/>
      <c r="FC394" s="9">
        <f>VLOOKUP($C394, Table3[#All], 93, 0)</f>
        <v>0</v>
      </c>
      <c r="FD394" s="9">
        <f>VLOOKUP($C394, Table3[#All], 94, 0)</f>
        <v>0.8</v>
      </c>
      <c r="FE394" s="9">
        <f>VLOOKUP($C394, Table3[#All], 95, 0)</f>
        <v>0.2</v>
      </c>
      <c r="FF394" s="9">
        <f>VLOOKUP($C394, Table3[#All], 96, 0)</f>
        <v>0</v>
      </c>
      <c r="FG394" s="9"/>
      <c r="FH394" s="10">
        <f t="shared" si="354"/>
        <v>2</v>
      </c>
      <c r="FI394" s="11"/>
      <c r="FJ394" s="9">
        <f>VLOOKUP($C394, Table3[#All], 97, 0)</f>
        <v>0</v>
      </c>
      <c r="FK394" s="9">
        <f>VLOOKUP($C394, Table3[#All], 98, 0)</f>
        <v>0</v>
      </c>
      <c r="FL394" s="9">
        <f>VLOOKUP($C394, Table3[#All], 99, 0)</f>
        <v>0</v>
      </c>
      <c r="FM394" s="9">
        <f>VLOOKUP($C394, Table3[#All], 100, 0)</f>
        <v>0</v>
      </c>
      <c r="FN394" s="9">
        <f>VLOOKUP($C394, Table3[#All], 101, 0)</f>
        <v>1</v>
      </c>
      <c r="FO394" s="14">
        <f t="shared" si="355"/>
        <v>5</v>
      </c>
      <c r="FP394" s="11"/>
      <c r="FQ394" s="9">
        <f>VLOOKUP($C394, Table3[#All], 102, 0)</f>
        <v>1</v>
      </c>
      <c r="FR394" s="9">
        <f>VLOOKUP($C394, Table3[#All], 103, 0)</f>
        <v>0</v>
      </c>
      <c r="FS394" s="9">
        <f>VLOOKUP($C394, Table3[#All], 104, 0)</f>
        <v>0</v>
      </c>
      <c r="FT394" s="9">
        <f>VLOOKUP($C394, Table3[#All], 105, 0)</f>
        <v>0</v>
      </c>
      <c r="FU394" s="9">
        <v>0</v>
      </c>
      <c r="FV394" s="10">
        <f t="shared" si="356"/>
        <v>1</v>
      </c>
      <c r="FW394" s="11"/>
      <c r="FX394" s="9">
        <f>VLOOKUP($C394, Table3[#All], 106, 0)</f>
        <v>9.5199999999999993E-2</v>
      </c>
      <c r="FY394" s="9"/>
      <c r="FZ394" s="9">
        <f>VLOOKUP($C394, Table3[#All], 107, 0)</f>
        <v>0.71430000000000005</v>
      </c>
      <c r="GA394" s="9">
        <f>VLOOKUP($C394, Table3[#All], 108, 0)</f>
        <v>0.1905</v>
      </c>
      <c r="GB394" s="9"/>
      <c r="GC394" s="10">
        <f t="shared" si="373"/>
        <v>3</v>
      </c>
      <c r="GD394" s="81"/>
      <c r="GE394" s="9">
        <f>VLOOKUP($C394, Table3[#All], 109, 0)</f>
        <v>0.375</v>
      </c>
      <c r="GF394" s="9">
        <f>VLOOKUP($C394, Table3[#All], 110, 0)</f>
        <v>0.4375</v>
      </c>
      <c r="GG394" s="9">
        <f>VLOOKUP($C394, Table3[#All], 111, 0)</f>
        <v>0.1875</v>
      </c>
      <c r="GH394" s="9"/>
      <c r="GI394" s="9">
        <f>VLOOKUP($C394, Table3[#All], 112, 0)</f>
        <v>0</v>
      </c>
      <c r="GJ394" s="12">
        <f t="shared" si="357"/>
        <v>2</v>
      </c>
      <c r="GK394" s="11"/>
      <c r="GL394" s="9">
        <f>VLOOKUP($C394, Table3[#All], 113, 0)</f>
        <v>4.7599999999999996E-2</v>
      </c>
      <c r="GM394" s="9">
        <f>VLOOKUP($C394, Table3[#All], 114, 0)</f>
        <v>0.33329999999999999</v>
      </c>
      <c r="GN394" s="9">
        <f>VLOOKUP($C394, Table3[#All], 115, 0)</f>
        <v>0.23809999999999998</v>
      </c>
      <c r="GO394" s="9">
        <f>VLOOKUP($C394, Table3[#All], 116, 0)</f>
        <v>0.38100000000000001</v>
      </c>
      <c r="GP394" s="9"/>
      <c r="GQ394" s="10">
        <f t="shared" si="358"/>
        <v>4</v>
      </c>
      <c r="GR394" s="11"/>
      <c r="GS394" s="9">
        <f>VLOOKUP($C394, Table2[#All], 3, 0)</f>
        <v>0</v>
      </c>
      <c r="GT394" s="9">
        <f>VLOOKUP($C394, Table2[#All], 4, 0)</f>
        <v>0</v>
      </c>
      <c r="GU394" s="9">
        <f>VLOOKUP($C394, Table2[#All], 5, 0)</f>
        <v>1</v>
      </c>
      <c r="GV394" s="9">
        <f>VLOOKUP($C394, Table2[#All], 6, 0)</f>
        <v>0</v>
      </c>
      <c r="GW394" s="9">
        <f>VLOOKUP($C394, Table2[#All], 7, 0)</f>
        <v>0</v>
      </c>
      <c r="GX394" s="10">
        <f t="shared" si="359"/>
        <v>3</v>
      </c>
      <c r="GY394" s="11"/>
      <c r="GZ394" s="9">
        <v>0</v>
      </c>
      <c r="HA394" s="9">
        <v>1</v>
      </c>
      <c r="HB394" s="9">
        <v>0</v>
      </c>
      <c r="HC394" s="9">
        <v>0</v>
      </c>
      <c r="HD394" s="9"/>
      <c r="HE394" s="10">
        <f t="shared" si="360"/>
        <v>2</v>
      </c>
      <c r="HF394" s="11"/>
      <c r="HG394" s="9">
        <f>VLOOKUP($C394, Table5[#All], 2, 0)</f>
        <v>0</v>
      </c>
      <c r="HH394" s="9">
        <f>VLOOKUP($C394, Table5[#All], 3, 0)</f>
        <v>0</v>
      </c>
      <c r="HI394" s="9">
        <f>VLOOKUP($C394, Table5[#All], 4, 0)</f>
        <v>0</v>
      </c>
      <c r="HJ394" s="9">
        <f>VLOOKUP($C394, Table5[#All], 5, 0)</f>
        <v>0</v>
      </c>
      <c r="HK394" s="9">
        <f>VLOOKUP($C394, Table5[#All], 6, 0)</f>
        <v>1</v>
      </c>
      <c r="HL394" s="10">
        <f t="shared" si="361"/>
        <v>5</v>
      </c>
      <c r="HM394" s="11"/>
      <c r="HN394" s="9">
        <f>VLOOKUP($C394, Table5[#All], 7, 0)</f>
        <v>0</v>
      </c>
      <c r="HO394" s="9">
        <f>VLOOKUP($C394, Table5[#All], 8, 0)</f>
        <v>0</v>
      </c>
      <c r="HP394" s="9">
        <f>VLOOKUP($C394, Table5[#All], 9, 0)</f>
        <v>0</v>
      </c>
      <c r="HQ394" s="9">
        <f>VLOOKUP($C394, Table5[#All], 10, 0)</f>
        <v>1</v>
      </c>
      <c r="HR394" s="9">
        <f>VLOOKUP($C394, Table5[#All], 11, 0)</f>
        <v>0</v>
      </c>
      <c r="HS394" s="10">
        <f t="shared" si="362"/>
        <v>4</v>
      </c>
      <c r="HT394" s="11"/>
      <c r="HU394" s="9">
        <f>VLOOKUP($C394, Table5[#All], 12, 0)</f>
        <v>1</v>
      </c>
      <c r="HV394" s="9">
        <f>VLOOKUP($C394, Table5[#All], 13, 0)</f>
        <v>0</v>
      </c>
      <c r="HW394" s="9">
        <f>VLOOKUP($C394, Table5[#All], 14, 0)</f>
        <v>0</v>
      </c>
      <c r="HX394" s="9">
        <f>VLOOKUP($C394, Table5[#All], 15, 0)</f>
        <v>0</v>
      </c>
      <c r="HY394" s="9">
        <f>VLOOKUP($C394, Table5[#All], 16, 0)</f>
        <v>0</v>
      </c>
      <c r="HZ394" s="10">
        <f t="shared" si="363"/>
        <v>1</v>
      </c>
      <c r="IA394" s="11"/>
      <c r="IB394" s="9">
        <f>VLOOKUP($C394, Table5[#All], 17, 0)</f>
        <v>1</v>
      </c>
      <c r="IC394" s="9">
        <f>VLOOKUP($C394, Table5[#All], 18, 0)</f>
        <v>0</v>
      </c>
      <c r="ID394" s="9">
        <f>VLOOKUP($C394, Table5[#All], 19, 0)</f>
        <v>0</v>
      </c>
      <c r="IE394" s="9">
        <f>VLOOKUP($C394, Table5[#All], 20, 0)</f>
        <v>0</v>
      </c>
      <c r="IF394" s="9">
        <f>VLOOKUP($C394, Table5[#All], 21, 0)</f>
        <v>0</v>
      </c>
      <c r="IG394" s="10">
        <f t="shared" si="364"/>
        <v>1</v>
      </c>
      <c r="IH394" s="11"/>
      <c r="II394" s="9">
        <f>VLOOKUP($C394, Table5[#All], 22, 0)</f>
        <v>1</v>
      </c>
      <c r="IJ394" s="9">
        <f>VLOOKUP($C394, Table5[#All], 23, 0)</f>
        <v>0</v>
      </c>
      <c r="IK394" s="9">
        <f>VLOOKUP($C394, Table5[#All], 24, 0)</f>
        <v>0</v>
      </c>
      <c r="IL394" s="9">
        <f>VLOOKUP($C394, Table5[#All], 25, 0)</f>
        <v>0</v>
      </c>
      <c r="IM394" s="9">
        <f>VLOOKUP($C394, Table5[#All], 26, 0)</f>
        <v>0</v>
      </c>
      <c r="IN394" s="10">
        <f t="shared" si="365"/>
        <v>1</v>
      </c>
      <c r="IO394" s="11"/>
      <c r="IP394" s="9">
        <v>1</v>
      </c>
      <c r="IQ394" s="9">
        <v>0</v>
      </c>
      <c r="IR394" s="9">
        <v>0</v>
      </c>
      <c r="IS394" s="9">
        <v>0</v>
      </c>
      <c r="IT394" s="9">
        <v>0</v>
      </c>
      <c r="IU394" s="10">
        <f t="shared" si="366"/>
        <v>1</v>
      </c>
      <c r="IV394" s="82"/>
    </row>
    <row r="395" spans="1:256" ht="16.3" thickTop="1" thickBot="1" x14ac:dyDescent="0.35">
      <c r="A395" s="16" t="s">
        <v>934</v>
      </c>
      <c r="B395" s="16" t="s">
        <v>942</v>
      </c>
      <c r="C395" s="16" t="s">
        <v>943</v>
      </c>
      <c r="D395" s="11"/>
      <c r="E395" s="9">
        <f>VLOOKUP($C395, Table3[#All], 2, 0)</f>
        <v>0.33329999999999999</v>
      </c>
      <c r="F395" s="9"/>
      <c r="G395" s="9">
        <f>VLOOKUP($C395, Table3[#All], 3, 0)</f>
        <v>0.33329999999999999</v>
      </c>
      <c r="H395" s="9">
        <f>VLOOKUP($C395, Table3[#All], 4, 0)</f>
        <v>0.33329999999999999</v>
      </c>
      <c r="I395" s="9">
        <f>VLOOKUP($C395, Table3[#All], 5, 0)</f>
        <v>0</v>
      </c>
      <c r="J395" s="10">
        <f t="shared" si="367"/>
        <v>4</v>
      </c>
      <c r="K395" s="11"/>
      <c r="L395" s="9">
        <f>VLOOKUP($C395, Table3[#All], 6, 0)</f>
        <v>0</v>
      </c>
      <c r="M395" s="9"/>
      <c r="N395" s="9">
        <f>VLOOKUP($C395, Table3[#All], 7, 0)</f>
        <v>0</v>
      </c>
      <c r="O395" s="9">
        <f>VLOOKUP($C395, Table3[#All], 8, 0)</f>
        <v>0</v>
      </c>
      <c r="P395" s="9">
        <f>VLOOKUP($C395, Table3[#All], 9, 0)</f>
        <v>1</v>
      </c>
      <c r="Q395" s="10">
        <f t="shared" si="368"/>
        <v>5</v>
      </c>
      <c r="R395" s="11"/>
      <c r="S395" s="9">
        <f>VLOOKUP($C395, Table3[#All], 10, 0)</f>
        <v>0</v>
      </c>
      <c r="T395" s="9">
        <f>VLOOKUP($C395, Table3[#All], 11, 0)</f>
        <v>0.66670000000000007</v>
      </c>
      <c r="U395" s="9">
        <f>VLOOKUP($C395, Table3[#All], 12, 0)</f>
        <v>0.33329999999999999</v>
      </c>
      <c r="V395" s="9">
        <f>VLOOKUP($C395, Table3[#All], 13, 0)</f>
        <v>0</v>
      </c>
      <c r="W395" s="9">
        <f>VLOOKUP($C395, Table3[#All], 14, 0)</f>
        <v>0</v>
      </c>
      <c r="X395" s="10">
        <f t="shared" si="369"/>
        <v>3</v>
      </c>
      <c r="Y395" s="11"/>
      <c r="Z395" s="9">
        <f>VLOOKUP($C395, Table3[#All], 15, 0)</f>
        <v>0</v>
      </c>
      <c r="AA395" s="9">
        <f>VLOOKUP($C395, Table3[#All], 16, 0)</f>
        <v>0.66670000000000007</v>
      </c>
      <c r="AB395" s="9">
        <f>VLOOKUP($C395, Table3[#All], 17, 0)</f>
        <v>0.33329999999999999</v>
      </c>
      <c r="AC395" s="9">
        <f>VLOOKUP($C395, Table3[#All], 18, 0)</f>
        <v>0</v>
      </c>
      <c r="AD395" s="9">
        <f>VLOOKUP($C395, Table3[#All], 19, 0)</f>
        <v>0</v>
      </c>
      <c r="AE395" s="10">
        <f t="shared" si="339"/>
        <v>3</v>
      </c>
      <c r="AF395" s="11"/>
      <c r="AG395" s="9">
        <f>VLOOKUP($C395, Table3[#All], 20, 0)</f>
        <v>0.36359999999999998</v>
      </c>
      <c r="AH395" s="9">
        <f>VLOOKUP($C395, Table3[#All], 21, 0)</f>
        <v>0.63639999999999997</v>
      </c>
      <c r="AI395" s="9">
        <f>VLOOKUP($C395, Table3[#All], 22, 0)</f>
        <v>0</v>
      </c>
      <c r="AJ395" s="9"/>
      <c r="AK395" s="9"/>
      <c r="AL395" s="10">
        <f t="shared" si="340"/>
        <v>2</v>
      </c>
      <c r="AM395" s="11"/>
      <c r="AN395" s="9">
        <f>VLOOKUP($C395, Table3[#All], 23, 0)</f>
        <v>1</v>
      </c>
      <c r="AO395" s="9">
        <f>VLOOKUP($C395, Table3[#All], 24, 0)</f>
        <v>0</v>
      </c>
      <c r="AP395" s="9">
        <f>VLOOKUP($C395, Table3[#All], 25, 0)</f>
        <v>0</v>
      </c>
      <c r="AQ395" s="9">
        <f>VLOOKUP($C395, Table3[#All], 26, 0)</f>
        <v>0</v>
      </c>
      <c r="AR395" s="9"/>
      <c r="AS395" s="12">
        <f t="shared" si="341"/>
        <v>1</v>
      </c>
      <c r="AT395" s="11"/>
      <c r="AU395" s="9">
        <f>VLOOKUP($C395, Table3[#All], 27, 0)</f>
        <v>1</v>
      </c>
      <c r="AV395" s="9">
        <f>VLOOKUP($C395, Table3[#All], 28, 0)</f>
        <v>0</v>
      </c>
      <c r="AW395" s="9">
        <f>VLOOKUP($C395, Table3[#All], 29, 0)</f>
        <v>0</v>
      </c>
      <c r="AX395" s="9"/>
      <c r="AY395" s="9"/>
      <c r="AZ395" s="10">
        <f t="shared" si="370"/>
        <v>1</v>
      </c>
      <c r="BA395" s="11"/>
      <c r="BB395" s="9">
        <f>VLOOKUP($C395, Table3[#All], 30, 0)</f>
        <v>0.75</v>
      </c>
      <c r="BC395" s="9">
        <f>VLOOKUP($C395, Table3[#All], 31, 0)</f>
        <v>0.25</v>
      </c>
      <c r="BD395" s="9">
        <f>VLOOKUP($C395, Table3[#All], 32, 0)</f>
        <v>0</v>
      </c>
      <c r="BE395" s="9">
        <f>VLOOKUP($C395, Table3[#All], 33, 0)</f>
        <v>0</v>
      </c>
      <c r="BF395" s="9"/>
      <c r="BG395" s="10">
        <f t="shared" si="371"/>
        <v>2</v>
      </c>
      <c r="BH395" s="81"/>
      <c r="BI395" s="9">
        <f>VLOOKUP($C395, Table3[#All], 34, 0)</f>
        <v>0</v>
      </c>
      <c r="BJ395" s="9">
        <f>VLOOKUP($C395, Table3[#All], 35, 0)</f>
        <v>0.5</v>
      </c>
      <c r="BK395" s="9">
        <f>VLOOKUP($C395, Table3[#All], 36, 0)</f>
        <v>0.5</v>
      </c>
      <c r="BL395" s="9">
        <f>VLOOKUP($C395, Table3[#All], 37, 0)</f>
        <v>0</v>
      </c>
      <c r="BM395" s="9">
        <f>VLOOKUP($C395, Table3[#All], 38, 0)</f>
        <v>0</v>
      </c>
      <c r="BN395" s="10">
        <f t="shared" si="372"/>
        <v>3</v>
      </c>
      <c r="BO395" s="11"/>
      <c r="BP395" s="9">
        <f>VLOOKUP($C395, Table3[#All], 39, 0)</f>
        <v>0</v>
      </c>
      <c r="BQ395" s="9">
        <f>VLOOKUP($C395, Table3[#All], 40, 0)</f>
        <v>0.25</v>
      </c>
      <c r="BR395" s="9">
        <f>VLOOKUP($C395, Table3[#All], 41, 0)</f>
        <v>0.75</v>
      </c>
      <c r="BS395" s="9">
        <f>VLOOKUP($C395, Table3[#All], 42, 0)</f>
        <v>0</v>
      </c>
      <c r="BT395" s="9"/>
      <c r="BU395" s="10">
        <f t="shared" si="342"/>
        <v>3</v>
      </c>
      <c r="BV395" s="11"/>
      <c r="BW395" s="9">
        <f>VLOOKUP($C395, Table3[#All], 43, 0)</f>
        <v>1</v>
      </c>
      <c r="BX395" s="9">
        <f>VLOOKUP($C395, Table3[#All], 44, 0)</f>
        <v>0</v>
      </c>
      <c r="BY395" s="9">
        <f>VLOOKUP($C395, Table3[#All], 45, 0)</f>
        <v>0</v>
      </c>
      <c r="BZ395" s="9"/>
      <c r="CA395" s="9"/>
      <c r="CB395" s="10">
        <f t="shared" si="343"/>
        <v>1</v>
      </c>
      <c r="CC395" s="81"/>
      <c r="CD395" s="9">
        <f>VLOOKUP($C395, Table3[#All], 46, 0)</f>
        <v>1</v>
      </c>
      <c r="CE395" s="9">
        <f>VLOOKUP($C395, Table3[#All], 47, 0)</f>
        <v>0</v>
      </c>
      <c r="CF395" s="9">
        <f>VLOOKUP($C395, Table3[#All], 48, 0)</f>
        <v>0</v>
      </c>
      <c r="CG395" s="9">
        <f>VLOOKUP($C395, Table3[#All], 49, 0)</f>
        <v>0</v>
      </c>
      <c r="CH395" s="9">
        <f>VLOOKUP($C395, Table3[#All], 50, 0)</f>
        <v>0</v>
      </c>
      <c r="CI395" s="12">
        <f t="shared" si="344"/>
        <v>1</v>
      </c>
      <c r="CJ395" s="13"/>
      <c r="CK395" s="9">
        <f>VLOOKUP($C395, Table3[#All], 51, 0)</f>
        <v>0.25</v>
      </c>
      <c r="CL395" s="9">
        <f>VLOOKUP($C395, Table3[#All], 52, 0)</f>
        <v>0.66670000000000007</v>
      </c>
      <c r="CM395" s="9">
        <f>VLOOKUP($C395, Table3[#All], 53, 0)</f>
        <v>8.3299999999999999E-2</v>
      </c>
      <c r="CN395" s="9">
        <f>VLOOKUP($C395, Table3[#All], 54, 0)</f>
        <v>0</v>
      </c>
      <c r="CO395" s="9"/>
      <c r="CP395" s="10">
        <f t="shared" si="345"/>
        <v>2</v>
      </c>
      <c r="CQ395" s="11"/>
      <c r="CR395" s="9">
        <f>VLOOKUP($C395, Table3[#All], 55, 0)</f>
        <v>0.66670000000000007</v>
      </c>
      <c r="CS395" s="9">
        <f>VLOOKUP($C395, Table3[#All], 56, 0)</f>
        <v>0.33329999999999999</v>
      </c>
      <c r="CT395" s="9">
        <f>VLOOKUP($C395, Table3[#All], 57, 0)</f>
        <v>0</v>
      </c>
      <c r="CU395" s="9">
        <f>VLOOKUP($C395, Table3[#All], 58, 0)</f>
        <v>0</v>
      </c>
      <c r="CV395" s="9">
        <f>VLOOKUP($C395, Table3[#All], 59, 0)</f>
        <v>0</v>
      </c>
      <c r="CW395" s="14">
        <f t="shared" si="346"/>
        <v>2</v>
      </c>
      <c r="CX395" s="81"/>
      <c r="CY395" s="9">
        <f>VLOOKUP($C395, Table3[#All], 60, 0)</f>
        <v>0.58329999999999993</v>
      </c>
      <c r="CZ395" s="9">
        <f>VLOOKUP($C395, Table3[#All], 61, 0)</f>
        <v>0.41670000000000001</v>
      </c>
      <c r="DA395" s="9">
        <f>VLOOKUP($C395, Table3[#All], 62, 0)</f>
        <v>0</v>
      </c>
      <c r="DB395" s="9">
        <f>VLOOKUP($C395, Table3[#All], 63, 0)</f>
        <v>0</v>
      </c>
      <c r="DC395" s="9">
        <f>VLOOKUP($C395, Table3[#All], 64, 0)</f>
        <v>0</v>
      </c>
      <c r="DD395" s="10">
        <f t="shared" si="347"/>
        <v>2</v>
      </c>
      <c r="DE395" s="11"/>
      <c r="DF395" s="9">
        <f>VLOOKUP($C395, Table3[#All], 65, 0)</f>
        <v>1</v>
      </c>
      <c r="DG395" s="9"/>
      <c r="DH395" s="9">
        <f>VLOOKUP($C395, Table3[#All], 66, 0)</f>
        <v>0</v>
      </c>
      <c r="DI395" s="9"/>
      <c r="DJ395" s="9">
        <f>VLOOKUP($C395, Table3[#All], 67, 0)</f>
        <v>0</v>
      </c>
      <c r="DK395" s="14">
        <f t="shared" si="348"/>
        <v>1</v>
      </c>
      <c r="DL395" s="11"/>
      <c r="DM395" s="9">
        <f>VLOOKUP($C395, Table3[#All], 68, 0)</f>
        <v>1</v>
      </c>
      <c r="DN395" s="9"/>
      <c r="DO395" s="9">
        <f>VLOOKUP($C395, Table3[#All], 69, 0)</f>
        <v>0</v>
      </c>
      <c r="DP395" s="9">
        <f>VLOOKUP($C395, Table3[#All], 70, 0)</f>
        <v>0</v>
      </c>
      <c r="DQ395" s="9"/>
      <c r="DR395" s="14">
        <f t="shared" si="349"/>
        <v>1</v>
      </c>
      <c r="DS395" s="11"/>
      <c r="DT395" s="9">
        <f>VLOOKUP($C395, Table3[#All], 71, 0)</f>
        <v>0.41670000000000001</v>
      </c>
      <c r="DU395" s="9">
        <f>VLOOKUP($C395, Table3[#All], 72, 0)</f>
        <v>0.41670000000000001</v>
      </c>
      <c r="DV395" s="9">
        <f>VLOOKUP($C395, Table3[#All], 73, 0)</f>
        <v>0.16670000000000001</v>
      </c>
      <c r="DW395" s="9">
        <f>VLOOKUP($C395, Table3[#All], 74, 0)</f>
        <v>0</v>
      </c>
      <c r="DX395" s="9">
        <f>VLOOKUP($C395, Table3[#All], 75, 0)</f>
        <v>0</v>
      </c>
      <c r="DY395" s="12">
        <f t="shared" si="338"/>
        <v>2</v>
      </c>
      <c r="DZ395" s="11"/>
      <c r="EA395" s="9">
        <f>VLOOKUP($C395, Table3[#All], 76, 0)</f>
        <v>1</v>
      </c>
      <c r="EB395" s="9">
        <f>VLOOKUP($C395, Table3[#All], 77, 0)</f>
        <v>0</v>
      </c>
      <c r="EC395" s="9">
        <f>VLOOKUP($C395, Table3[#All], 78, 0)</f>
        <v>0</v>
      </c>
      <c r="ED395" s="9">
        <f>VLOOKUP($C395, Table3[#All], 79, 0)</f>
        <v>0</v>
      </c>
      <c r="EE395" s="9">
        <f>VLOOKUP($C395, Table3[#All], 80, 0)</f>
        <v>0</v>
      </c>
      <c r="EF395" s="10">
        <f t="shared" si="350"/>
        <v>1</v>
      </c>
      <c r="EG395" s="9"/>
      <c r="EH395" s="9">
        <f>VLOOKUP($C395, Table3[#All], 81, 0)</f>
        <v>1</v>
      </c>
      <c r="EI395" s="9">
        <f>VLOOKUP($C395, Table3[#All], 82, 0)</f>
        <v>0</v>
      </c>
      <c r="EJ395" s="9">
        <f>VLOOKUP($C395, Table3[#All], 83, 0)</f>
        <v>0</v>
      </c>
      <c r="EK395" s="9">
        <f>VLOOKUP($C395, Table3[#All], 84, 0)</f>
        <v>0</v>
      </c>
      <c r="EL395" s="9">
        <f>VLOOKUP($C395, Table3[#All], 85, 0)</f>
        <v>0</v>
      </c>
      <c r="EM395" s="14">
        <f t="shared" si="351"/>
        <v>1</v>
      </c>
      <c r="EN395" s="11"/>
      <c r="EO395" s="9">
        <f>VLOOKUP($C395, Table3[#All], 86, 0)</f>
        <v>0.58329999999999993</v>
      </c>
      <c r="EP395" s="9"/>
      <c r="EQ395" s="9">
        <f>VLOOKUP($C395, Table3[#All], 87, 0)</f>
        <v>0.41670000000000001</v>
      </c>
      <c r="ER395" s="9"/>
      <c r="ES395" s="9"/>
      <c r="ET395" s="14">
        <f t="shared" si="352"/>
        <v>3</v>
      </c>
      <c r="EU395" s="11"/>
      <c r="EV395" s="9">
        <f>VLOOKUP($C395, Table3[#All], 88, 0)</f>
        <v>1</v>
      </c>
      <c r="EW395" s="9">
        <f>VLOOKUP($C395, Table3[#All], 89, 0)</f>
        <v>0</v>
      </c>
      <c r="EX395" s="9">
        <f>VLOOKUP($C395, Table3[#All], 90, 0)</f>
        <v>0</v>
      </c>
      <c r="EY395" s="9">
        <f>VLOOKUP($C395, Table3[#All], 91, 0)</f>
        <v>0</v>
      </c>
      <c r="EZ395" s="9">
        <f>VLOOKUP($C395, Table3[#All], 92, 0)</f>
        <v>0</v>
      </c>
      <c r="FA395" s="12">
        <f t="shared" si="353"/>
        <v>1</v>
      </c>
      <c r="FB395" s="11"/>
      <c r="FC395" s="9">
        <f>VLOOKUP($C395, Table3[#All], 93, 0)</f>
        <v>0</v>
      </c>
      <c r="FD395" s="9">
        <f>VLOOKUP($C395, Table3[#All], 94, 0)</f>
        <v>0.66670000000000007</v>
      </c>
      <c r="FE395" s="9">
        <f>VLOOKUP($C395, Table3[#All], 95, 0)</f>
        <v>0.33329999999999999</v>
      </c>
      <c r="FF395" s="9">
        <f>VLOOKUP($C395, Table3[#All], 96, 0)</f>
        <v>0</v>
      </c>
      <c r="FG395" s="9"/>
      <c r="FH395" s="10">
        <f t="shared" si="354"/>
        <v>3</v>
      </c>
      <c r="FI395" s="11"/>
      <c r="FJ395" s="9">
        <f>VLOOKUP($C395, Table3[#All], 97, 0)</f>
        <v>0</v>
      </c>
      <c r="FK395" s="9">
        <f>VLOOKUP($C395, Table3[#All], 98, 0)</f>
        <v>0</v>
      </c>
      <c r="FL395" s="9">
        <f>VLOOKUP($C395, Table3[#All], 99, 0)</f>
        <v>0</v>
      </c>
      <c r="FM395" s="9">
        <f>VLOOKUP($C395, Table3[#All], 100, 0)</f>
        <v>0</v>
      </c>
      <c r="FN395" s="9">
        <f>VLOOKUP($C395, Table3[#All], 101, 0)</f>
        <v>1</v>
      </c>
      <c r="FO395" s="14">
        <f t="shared" si="355"/>
        <v>5</v>
      </c>
      <c r="FP395" s="11"/>
      <c r="FQ395" s="9">
        <f>VLOOKUP($C395, Table3[#All], 102, 0)</f>
        <v>0.75</v>
      </c>
      <c r="FR395" s="9">
        <f>VLOOKUP($C395, Table3[#All], 103, 0)</f>
        <v>0.25</v>
      </c>
      <c r="FS395" s="9">
        <f>VLOOKUP($C395, Table3[#All], 104, 0)</f>
        <v>0</v>
      </c>
      <c r="FT395" s="9">
        <f>VLOOKUP($C395, Table3[#All], 105, 0)</f>
        <v>0</v>
      </c>
      <c r="FU395" s="9">
        <v>0</v>
      </c>
      <c r="FV395" s="10">
        <f t="shared" si="356"/>
        <v>2</v>
      </c>
      <c r="FW395" s="11"/>
      <c r="FX395" s="9">
        <f>VLOOKUP($C395, Table3[#All], 106, 0)</f>
        <v>1</v>
      </c>
      <c r="FY395" s="9"/>
      <c r="FZ395" s="9">
        <f>VLOOKUP($C395, Table3[#All], 107, 0)</f>
        <v>0</v>
      </c>
      <c r="GA395" s="9">
        <f>VLOOKUP($C395, Table3[#All], 108, 0)</f>
        <v>0</v>
      </c>
      <c r="GB395" s="9"/>
      <c r="GC395" s="10">
        <f t="shared" si="373"/>
        <v>1</v>
      </c>
      <c r="GD395" s="81"/>
      <c r="GE395" s="9">
        <f>VLOOKUP($C395, Table3[#All], 109, 0)</f>
        <v>0</v>
      </c>
      <c r="GF395" s="9">
        <f>VLOOKUP($C395, Table3[#All], 110, 0)</f>
        <v>1</v>
      </c>
      <c r="GG395" s="9">
        <f>VLOOKUP($C395, Table3[#All], 111, 0)</f>
        <v>0</v>
      </c>
      <c r="GH395" s="9"/>
      <c r="GI395" s="9">
        <f>VLOOKUP($C395, Table3[#All], 112, 0)</f>
        <v>0</v>
      </c>
      <c r="GJ395" s="12">
        <f t="shared" si="357"/>
        <v>2</v>
      </c>
      <c r="GK395" s="11"/>
      <c r="GL395" s="9">
        <f>VLOOKUP($C395, Table3[#All], 113, 0)</f>
        <v>0</v>
      </c>
      <c r="GM395" s="9">
        <f>VLOOKUP($C395, Table3[#All], 114, 0)</f>
        <v>0.41670000000000001</v>
      </c>
      <c r="GN395" s="9">
        <f>VLOOKUP($C395, Table3[#All], 115, 0)</f>
        <v>0.41670000000000001</v>
      </c>
      <c r="GO395" s="9">
        <f>VLOOKUP($C395, Table3[#All], 116, 0)</f>
        <v>0.16670000000000001</v>
      </c>
      <c r="GP395" s="9"/>
      <c r="GQ395" s="10">
        <f t="shared" si="358"/>
        <v>3</v>
      </c>
      <c r="GR395" s="11"/>
      <c r="GS395" s="9">
        <f>VLOOKUP($C395, Table2[#All], 3, 0)</f>
        <v>0</v>
      </c>
      <c r="GT395" s="9">
        <f>VLOOKUP($C395, Table2[#All], 4, 0)</f>
        <v>0</v>
      </c>
      <c r="GU395" s="9">
        <f>VLOOKUP($C395, Table2[#All], 5, 0)</f>
        <v>1</v>
      </c>
      <c r="GV395" s="9">
        <f>VLOOKUP($C395, Table2[#All], 6, 0)</f>
        <v>0</v>
      </c>
      <c r="GW395" s="9">
        <f>VLOOKUP($C395, Table2[#All], 7, 0)</f>
        <v>0</v>
      </c>
      <c r="GX395" s="10">
        <f t="shared" si="359"/>
        <v>3</v>
      </c>
      <c r="GY395" s="11"/>
      <c r="GZ395" s="9">
        <v>0</v>
      </c>
      <c r="HA395" s="9">
        <v>1</v>
      </c>
      <c r="HB395" s="9">
        <v>0</v>
      </c>
      <c r="HC395" s="9">
        <v>0</v>
      </c>
      <c r="HD395" s="9"/>
      <c r="HE395" s="10">
        <f t="shared" si="360"/>
        <v>2</v>
      </c>
      <c r="HF395" s="11"/>
      <c r="HG395" s="9">
        <f>VLOOKUP($C395, Table5[#All], 2, 0)</f>
        <v>0</v>
      </c>
      <c r="HH395" s="9">
        <f>VLOOKUP($C395, Table5[#All], 3, 0)</f>
        <v>0</v>
      </c>
      <c r="HI395" s="9">
        <f>VLOOKUP($C395, Table5[#All], 4, 0)</f>
        <v>0</v>
      </c>
      <c r="HJ395" s="9">
        <f>VLOOKUP($C395, Table5[#All], 5, 0)</f>
        <v>0</v>
      </c>
      <c r="HK395" s="9">
        <f>VLOOKUP($C395, Table5[#All], 6, 0)</f>
        <v>1</v>
      </c>
      <c r="HL395" s="10">
        <f t="shared" si="361"/>
        <v>5</v>
      </c>
      <c r="HM395" s="11"/>
      <c r="HN395" s="9">
        <f>VLOOKUP($C395, Table5[#All], 7, 0)</f>
        <v>0</v>
      </c>
      <c r="HO395" s="9">
        <f>VLOOKUP($C395, Table5[#All], 8, 0)</f>
        <v>0</v>
      </c>
      <c r="HP395" s="9">
        <f>VLOOKUP($C395, Table5[#All], 9, 0)</f>
        <v>0</v>
      </c>
      <c r="HQ395" s="9">
        <f>VLOOKUP($C395, Table5[#All], 10, 0)</f>
        <v>1</v>
      </c>
      <c r="HR395" s="9">
        <f>VLOOKUP($C395, Table5[#All], 11, 0)</f>
        <v>0</v>
      </c>
      <c r="HS395" s="10">
        <f t="shared" si="362"/>
        <v>4</v>
      </c>
      <c r="HT395" s="11"/>
      <c r="HU395" s="9">
        <f>VLOOKUP($C395, Table5[#All], 12, 0)</f>
        <v>1</v>
      </c>
      <c r="HV395" s="9">
        <f>VLOOKUP($C395, Table5[#All], 13, 0)</f>
        <v>0</v>
      </c>
      <c r="HW395" s="9">
        <f>VLOOKUP($C395, Table5[#All], 14, 0)</f>
        <v>0</v>
      </c>
      <c r="HX395" s="9">
        <f>VLOOKUP($C395, Table5[#All], 15, 0)</f>
        <v>0</v>
      </c>
      <c r="HY395" s="9">
        <f>VLOOKUP($C395, Table5[#All], 16, 0)</f>
        <v>0</v>
      </c>
      <c r="HZ395" s="10">
        <f t="shared" si="363"/>
        <v>1</v>
      </c>
      <c r="IA395" s="11"/>
      <c r="IB395" s="9">
        <f>VLOOKUP($C395, Table5[#All], 17, 0)</f>
        <v>1</v>
      </c>
      <c r="IC395" s="9">
        <f>VLOOKUP($C395, Table5[#All], 18, 0)</f>
        <v>0</v>
      </c>
      <c r="ID395" s="9">
        <f>VLOOKUP($C395, Table5[#All], 19, 0)</f>
        <v>0</v>
      </c>
      <c r="IE395" s="9">
        <f>VLOOKUP($C395, Table5[#All], 20, 0)</f>
        <v>0</v>
      </c>
      <c r="IF395" s="9">
        <f>VLOOKUP($C395, Table5[#All], 21, 0)</f>
        <v>0</v>
      </c>
      <c r="IG395" s="10">
        <f t="shared" si="364"/>
        <v>1</v>
      </c>
      <c r="IH395" s="11"/>
      <c r="II395" s="9">
        <f>VLOOKUP($C395, Table5[#All], 22, 0)</f>
        <v>1</v>
      </c>
      <c r="IJ395" s="9">
        <f>VLOOKUP($C395, Table5[#All], 23, 0)</f>
        <v>0</v>
      </c>
      <c r="IK395" s="9">
        <f>VLOOKUP($C395, Table5[#All], 24, 0)</f>
        <v>0</v>
      </c>
      <c r="IL395" s="9">
        <f>VLOOKUP($C395, Table5[#All], 25, 0)</f>
        <v>0</v>
      </c>
      <c r="IM395" s="9">
        <f>VLOOKUP($C395, Table5[#All], 26, 0)</f>
        <v>0</v>
      </c>
      <c r="IN395" s="10">
        <f t="shared" si="365"/>
        <v>1</v>
      </c>
      <c r="IO395" s="11"/>
      <c r="IP395" s="9">
        <v>1</v>
      </c>
      <c r="IQ395" s="9">
        <v>0</v>
      </c>
      <c r="IR395" s="9">
        <v>0</v>
      </c>
      <c r="IS395" s="9">
        <v>0</v>
      </c>
      <c r="IT395" s="9">
        <v>0</v>
      </c>
      <c r="IU395" s="10">
        <f t="shared" si="366"/>
        <v>1</v>
      </c>
      <c r="IV395" s="82"/>
    </row>
    <row r="396" spans="1:256" ht="16.3" thickTop="1" thickBot="1" x14ac:dyDescent="0.35">
      <c r="A396" s="16" t="s">
        <v>934</v>
      </c>
      <c r="B396" s="16" t="s">
        <v>944</v>
      </c>
      <c r="C396" s="16" t="s">
        <v>945</v>
      </c>
      <c r="D396" s="11"/>
      <c r="E396" s="9">
        <f>VLOOKUP($C396, Table3[#All], 2, 0)</f>
        <v>0</v>
      </c>
      <c r="F396" s="9"/>
      <c r="G396" s="9">
        <f>VLOOKUP($C396, Table3[#All], 3, 0)</f>
        <v>0.52170000000000005</v>
      </c>
      <c r="H396" s="9">
        <f>VLOOKUP($C396, Table3[#All], 4, 0)</f>
        <v>0.4783</v>
      </c>
      <c r="I396" s="9">
        <f>VLOOKUP($C396, Table3[#All], 5, 0)</f>
        <v>0</v>
      </c>
      <c r="J396" s="10">
        <f t="shared" si="367"/>
        <v>4</v>
      </c>
      <c r="K396" s="11"/>
      <c r="L396" s="9">
        <f>VLOOKUP($C396, Table3[#All], 6, 0)</f>
        <v>0</v>
      </c>
      <c r="M396" s="9"/>
      <c r="N396" s="9">
        <f>VLOOKUP($C396, Table3[#All], 7, 0)</f>
        <v>0</v>
      </c>
      <c r="O396" s="9">
        <f>VLOOKUP($C396, Table3[#All], 8, 0)</f>
        <v>1</v>
      </c>
      <c r="P396" s="9">
        <f>VLOOKUP($C396, Table3[#All], 9, 0)</f>
        <v>0</v>
      </c>
      <c r="Q396" s="10">
        <f t="shared" si="368"/>
        <v>4</v>
      </c>
      <c r="R396" s="11"/>
      <c r="S396" s="9">
        <f>VLOOKUP($C396, Table3[#All], 10, 0)</f>
        <v>0</v>
      </c>
      <c r="T396" s="9">
        <f>VLOOKUP($C396, Table3[#All], 11, 0)</f>
        <v>0.43479999999999996</v>
      </c>
      <c r="U396" s="9">
        <f>VLOOKUP($C396, Table3[#All], 12, 0)</f>
        <v>0.56520000000000004</v>
      </c>
      <c r="V396" s="9">
        <f>VLOOKUP($C396, Table3[#All], 13, 0)</f>
        <v>0</v>
      </c>
      <c r="W396" s="9">
        <f>VLOOKUP($C396, Table3[#All], 14, 0)</f>
        <v>0</v>
      </c>
      <c r="X396" s="10">
        <f t="shared" si="369"/>
        <v>3</v>
      </c>
      <c r="Y396" s="11"/>
      <c r="Z396" s="9">
        <f>VLOOKUP($C396, Table3[#All], 15, 0)</f>
        <v>0</v>
      </c>
      <c r="AA396" s="9">
        <f>VLOOKUP($C396, Table3[#All], 16, 0)</f>
        <v>0.4783</v>
      </c>
      <c r="AB396" s="9">
        <f>VLOOKUP($C396, Table3[#All], 17, 0)</f>
        <v>0.52170000000000005</v>
      </c>
      <c r="AC396" s="9">
        <f>VLOOKUP($C396, Table3[#All], 18, 0)</f>
        <v>0</v>
      </c>
      <c r="AD396" s="9">
        <f>VLOOKUP($C396, Table3[#All], 19, 0)</f>
        <v>0</v>
      </c>
      <c r="AE396" s="10">
        <f t="shared" si="339"/>
        <v>3</v>
      </c>
      <c r="AF396" s="11"/>
      <c r="AG396" s="9">
        <f>VLOOKUP($C396, Table3[#All], 20, 0)</f>
        <v>0</v>
      </c>
      <c r="AH396" s="9">
        <f>VLOOKUP($C396, Table3[#All], 21, 0)</f>
        <v>0.86360000000000003</v>
      </c>
      <c r="AI396" s="9">
        <f>VLOOKUP($C396, Table3[#All], 22, 0)</f>
        <v>0.13639999999999999</v>
      </c>
      <c r="AJ396" s="9"/>
      <c r="AK396" s="9"/>
      <c r="AL396" s="10">
        <f t="shared" si="340"/>
        <v>2</v>
      </c>
      <c r="AM396" s="11"/>
      <c r="AN396" s="9">
        <f>VLOOKUP($C396, Table3[#All], 23, 0)</f>
        <v>1</v>
      </c>
      <c r="AO396" s="9">
        <f>VLOOKUP($C396, Table3[#All], 24, 0)</f>
        <v>0</v>
      </c>
      <c r="AP396" s="9">
        <f>VLOOKUP($C396, Table3[#All], 25, 0)</f>
        <v>0</v>
      </c>
      <c r="AQ396" s="9">
        <f>VLOOKUP($C396, Table3[#All], 26, 0)</f>
        <v>0</v>
      </c>
      <c r="AR396" s="9"/>
      <c r="AS396" s="12">
        <f t="shared" si="341"/>
        <v>1</v>
      </c>
      <c r="AT396" s="11"/>
      <c r="AU396" s="9">
        <f>VLOOKUP($C396, Table3[#All], 27, 0)</f>
        <v>0.82609999999999995</v>
      </c>
      <c r="AV396" s="9">
        <f>VLOOKUP($C396, Table3[#All], 28, 0)</f>
        <v>0.1739</v>
      </c>
      <c r="AW396" s="9">
        <f>VLOOKUP($C396, Table3[#All], 29, 0)</f>
        <v>0</v>
      </c>
      <c r="AX396" s="9"/>
      <c r="AY396" s="9"/>
      <c r="AZ396" s="10">
        <f t="shared" si="370"/>
        <v>1</v>
      </c>
      <c r="BA396" s="11"/>
      <c r="BB396" s="9">
        <f>VLOOKUP($C396, Table3[#All], 30, 0)</f>
        <v>0.30430000000000001</v>
      </c>
      <c r="BC396" s="9">
        <f>VLOOKUP($C396, Table3[#All], 31, 0)</f>
        <v>0.56520000000000004</v>
      </c>
      <c r="BD396" s="9">
        <f>VLOOKUP($C396, Table3[#All], 32, 0)</f>
        <v>0.13039999999999999</v>
      </c>
      <c r="BE396" s="9">
        <f>VLOOKUP($C396, Table3[#All], 33, 0)</f>
        <v>0</v>
      </c>
      <c r="BF396" s="9"/>
      <c r="BG396" s="10">
        <f t="shared" si="371"/>
        <v>2</v>
      </c>
      <c r="BH396" s="81"/>
      <c r="BI396" s="9">
        <f>VLOOKUP($C396, Table3[#All], 34, 0)</f>
        <v>0</v>
      </c>
      <c r="BJ396" s="9">
        <f>VLOOKUP($C396, Table3[#All], 35, 0)</f>
        <v>0</v>
      </c>
      <c r="BK396" s="9">
        <f>VLOOKUP($C396, Table3[#All], 36, 0)</f>
        <v>0</v>
      </c>
      <c r="BL396" s="9">
        <f>VLOOKUP($C396, Table3[#All], 37, 0)</f>
        <v>0</v>
      </c>
      <c r="BM396" s="9">
        <f>VLOOKUP($C396, Table3[#All], 38, 0)</f>
        <v>0</v>
      </c>
      <c r="BN396" s="10" t="str">
        <f t="shared" si="372"/>
        <v>N/A</v>
      </c>
      <c r="BO396" s="11"/>
      <c r="BP396" s="9">
        <f>VLOOKUP($C396, Table3[#All], 39, 0)</f>
        <v>0</v>
      </c>
      <c r="BQ396" s="9">
        <f>VLOOKUP($C396, Table3[#All], 40, 0)</f>
        <v>0</v>
      </c>
      <c r="BR396" s="9">
        <f>VLOOKUP($C396, Table3[#All], 41, 0)</f>
        <v>1</v>
      </c>
      <c r="BS396" s="9">
        <f>VLOOKUP($C396, Table3[#All], 42, 0)</f>
        <v>0</v>
      </c>
      <c r="BT396" s="9"/>
      <c r="BU396" s="10">
        <f t="shared" si="342"/>
        <v>3</v>
      </c>
      <c r="BV396" s="11"/>
      <c r="BW396" s="9">
        <f>VLOOKUP($C396, Table3[#All], 43, 0)</f>
        <v>0.43479999999999996</v>
      </c>
      <c r="BX396" s="9">
        <f>VLOOKUP($C396, Table3[#All], 44, 0)</f>
        <v>0.56520000000000004</v>
      </c>
      <c r="BY396" s="9">
        <f>VLOOKUP($C396, Table3[#All], 45, 0)</f>
        <v>0</v>
      </c>
      <c r="BZ396" s="9"/>
      <c r="CA396" s="9"/>
      <c r="CB396" s="10">
        <f t="shared" si="343"/>
        <v>2</v>
      </c>
      <c r="CC396" s="81"/>
      <c r="CD396" s="9">
        <f>VLOOKUP($C396, Table3[#All], 46, 0)</f>
        <v>1</v>
      </c>
      <c r="CE396" s="9">
        <f>VLOOKUP($C396, Table3[#All], 47, 0)</f>
        <v>0</v>
      </c>
      <c r="CF396" s="9">
        <f>VLOOKUP($C396, Table3[#All], 48, 0)</f>
        <v>0</v>
      </c>
      <c r="CG396" s="9">
        <f>VLOOKUP($C396, Table3[#All], 49, 0)</f>
        <v>0</v>
      </c>
      <c r="CH396" s="9">
        <f>VLOOKUP($C396, Table3[#All], 50, 0)</f>
        <v>0</v>
      </c>
      <c r="CI396" s="12">
        <f t="shared" si="344"/>
        <v>1</v>
      </c>
      <c r="CJ396" s="13"/>
      <c r="CK396" s="9">
        <f>VLOOKUP($C396, Table3[#All], 51, 0)</f>
        <v>0.21739999999999998</v>
      </c>
      <c r="CL396" s="9">
        <f>VLOOKUP($C396, Table3[#All], 52, 0)</f>
        <v>0.78260000000000007</v>
      </c>
      <c r="CM396" s="9">
        <f>VLOOKUP($C396, Table3[#All], 53, 0)</f>
        <v>0</v>
      </c>
      <c r="CN396" s="9">
        <f>VLOOKUP($C396, Table3[#All], 54, 0)</f>
        <v>0</v>
      </c>
      <c r="CO396" s="9"/>
      <c r="CP396" s="10">
        <f t="shared" si="345"/>
        <v>2</v>
      </c>
      <c r="CQ396" s="11"/>
      <c r="CR396" s="9">
        <f>VLOOKUP($C396, Table3[#All], 55, 0)</f>
        <v>0</v>
      </c>
      <c r="CS396" s="9">
        <f>VLOOKUP($C396, Table3[#All], 56, 0)</f>
        <v>0.21739999999999998</v>
      </c>
      <c r="CT396" s="9">
        <f>VLOOKUP($C396, Table3[#All], 57, 0)</f>
        <v>0.56520000000000004</v>
      </c>
      <c r="CU396" s="9">
        <f>VLOOKUP($C396, Table3[#All], 58, 0)</f>
        <v>0.21739999999999998</v>
      </c>
      <c r="CV396" s="9">
        <f>VLOOKUP($C396, Table3[#All], 59, 0)</f>
        <v>0</v>
      </c>
      <c r="CW396" s="14">
        <f t="shared" si="346"/>
        <v>3</v>
      </c>
      <c r="CX396" s="81"/>
      <c r="CY396" s="9">
        <f>VLOOKUP($C396, Table3[#All], 60, 0)</f>
        <v>0</v>
      </c>
      <c r="CZ396" s="9">
        <f>VLOOKUP($C396, Table3[#All], 61, 0)</f>
        <v>0.60870000000000002</v>
      </c>
      <c r="DA396" s="9">
        <f>VLOOKUP($C396, Table3[#All], 62, 0)</f>
        <v>0.39130000000000004</v>
      </c>
      <c r="DB396" s="9">
        <f>VLOOKUP($C396, Table3[#All], 63, 0)</f>
        <v>0</v>
      </c>
      <c r="DC396" s="9">
        <f>VLOOKUP($C396, Table3[#All], 64, 0)</f>
        <v>0</v>
      </c>
      <c r="DD396" s="10">
        <f t="shared" si="347"/>
        <v>3</v>
      </c>
      <c r="DE396" s="11"/>
      <c r="DF396" s="9">
        <f>VLOOKUP($C396, Table3[#All], 65, 0)</f>
        <v>8.6999999999999994E-2</v>
      </c>
      <c r="DG396" s="9"/>
      <c r="DH396" s="9">
        <f>VLOOKUP($C396, Table3[#All], 66, 0)</f>
        <v>0.21739999999999998</v>
      </c>
      <c r="DI396" s="9"/>
      <c r="DJ396" s="9">
        <f>VLOOKUP($C396, Table3[#All], 67, 0)</f>
        <v>0.69569999999999999</v>
      </c>
      <c r="DK396" s="14">
        <f t="shared" si="348"/>
        <v>5</v>
      </c>
      <c r="DL396" s="11"/>
      <c r="DM396" s="9">
        <f>VLOOKUP($C396, Table3[#All], 68, 0)</f>
        <v>1</v>
      </c>
      <c r="DN396" s="9"/>
      <c r="DO396" s="9">
        <f>VLOOKUP($C396, Table3[#All], 69, 0)</f>
        <v>0</v>
      </c>
      <c r="DP396" s="9">
        <f>VLOOKUP($C396, Table3[#All], 70, 0)</f>
        <v>0</v>
      </c>
      <c r="DQ396" s="9"/>
      <c r="DR396" s="14">
        <f t="shared" si="349"/>
        <v>1</v>
      </c>
      <c r="DS396" s="11"/>
      <c r="DT396" s="9">
        <f>VLOOKUP($C396, Table3[#All], 71, 0)</f>
        <v>0</v>
      </c>
      <c r="DU396" s="9">
        <f>VLOOKUP($C396, Table3[#All], 72, 0)</f>
        <v>0</v>
      </c>
      <c r="DV396" s="9">
        <f>VLOOKUP($C396, Table3[#All], 73, 0)</f>
        <v>0.1739</v>
      </c>
      <c r="DW396" s="9">
        <f>VLOOKUP($C396, Table3[#All], 74, 0)</f>
        <v>0.13039999999999999</v>
      </c>
      <c r="DX396" s="9">
        <f>VLOOKUP($C396, Table3[#All], 75, 0)</f>
        <v>0.69569999999999999</v>
      </c>
      <c r="DY396" s="12">
        <f t="shared" si="338"/>
        <v>5</v>
      </c>
      <c r="DZ396" s="11"/>
      <c r="EA396" s="9">
        <f>VLOOKUP($C396, Table3[#All], 76, 0)</f>
        <v>1</v>
      </c>
      <c r="EB396" s="9">
        <f>VLOOKUP($C396, Table3[#All], 77, 0)</f>
        <v>0</v>
      </c>
      <c r="EC396" s="9">
        <f>VLOOKUP($C396, Table3[#All], 78, 0)</f>
        <v>0</v>
      </c>
      <c r="ED396" s="9">
        <f>VLOOKUP($C396, Table3[#All], 79, 0)</f>
        <v>0</v>
      </c>
      <c r="EE396" s="9">
        <f>VLOOKUP($C396, Table3[#All], 80, 0)</f>
        <v>0</v>
      </c>
      <c r="EF396" s="10">
        <f t="shared" si="350"/>
        <v>1</v>
      </c>
      <c r="EG396" s="9"/>
      <c r="EH396" s="9">
        <f>VLOOKUP($C396, Table3[#All], 81, 0)</f>
        <v>1</v>
      </c>
      <c r="EI396" s="9">
        <f>VLOOKUP($C396, Table3[#All], 82, 0)</f>
        <v>0</v>
      </c>
      <c r="EJ396" s="9">
        <f>VLOOKUP($C396, Table3[#All], 83, 0)</f>
        <v>0</v>
      </c>
      <c r="EK396" s="9">
        <f>VLOOKUP($C396, Table3[#All], 84, 0)</f>
        <v>0</v>
      </c>
      <c r="EL396" s="9">
        <f>VLOOKUP($C396, Table3[#All], 85, 0)</f>
        <v>0</v>
      </c>
      <c r="EM396" s="14">
        <f t="shared" si="351"/>
        <v>1</v>
      </c>
      <c r="EN396" s="11"/>
      <c r="EO396" s="9">
        <f>VLOOKUP($C396, Table3[#All], 86, 0)</f>
        <v>0.39130000000000004</v>
      </c>
      <c r="EP396" s="9"/>
      <c r="EQ396" s="9">
        <f>VLOOKUP($C396, Table3[#All], 87, 0)</f>
        <v>0.60870000000000002</v>
      </c>
      <c r="ER396" s="9"/>
      <c r="ES396" s="9"/>
      <c r="ET396" s="14">
        <f t="shared" si="352"/>
        <v>3</v>
      </c>
      <c r="EU396" s="11"/>
      <c r="EV396" s="9">
        <f>VLOOKUP($C396, Table3[#All], 88, 0)</f>
        <v>1</v>
      </c>
      <c r="EW396" s="9">
        <f>VLOOKUP($C396, Table3[#All], 89, 0)</f>
        <v>0</v>
      </c>
      <c r="EX396" s="9">
        <f>VLOOKUP($C396, Table3[#All], 90, 0)</f>
        <v>0</v>
      </c>
      <c r="EY396" s="9">
        <f>VLOOKUP($C396, Table3[#All], 91, 0)</f>
        <v>0</v>
      </c>
      <c r="EZ396" s="9">
        <f>VLOOKUP($C396, Table3[#All], 92, 0)</f>
        <v>0</v>
      </c>
      <c r="FA396" s="12">
        <f t="shared" si="353"/>
        <v>1</v>
      </c>
      <c r="FB396" s="11"/>
      <c r="FC396" s="9">
        <f>VLOOKUP($C396, Table3[#All], 93, 0)</f>
        <v>0</v>
      </c>
      <c r="FD396" s="9">
        <f>VLOOKUP($C396, Table3[#All], 94, 0)</f>
        <v>0.43479999999999996</v>
      </c>
      <c r="FE396" s="9">
        <f>VLOOKUP($C396, Table3[#All], 95, 0)</f>
        <v>0.56520000000000004</v>
      </c>
      <c r="FF396" s="9">
        <f>VLOOKUP($C396, Table3[#All], 96, 0)</f>
        <v>0</v>
      </c>
      <c r="FG396" s="9"/>
      <c r="FH396" s="10">
        <f t="shared" si="354"/>
        <v>3</v>
      </c>
      <c r="FI396" s="11"/>
      <c r="FJ396" s="9">
        <f>VLOOKUP($C396, Table3[#All], 97, 0)</f>
        <v>0</v>
      </c>
      <c r="FK396" s="9">
        <f>VLOOKUP($C396, Table3[#All], 98, 0)</f>
        <v>0</v>
      </c>
      <c r="FL396" s="9">
        <f>VLOOKUP($C396, Table3[#All], 99, 0)</f>
        <v>0</v>
      </c>
      <c r="FM396" s="9">
        <f>VLOOKUP($C396, Table3[#All], 100, 0)</f>
        <v>0</v>
      </c>
      <c r="FN396" s="9">
        <f>VLOOKUP($C396, Table3[#All], 101, 0)</f>
        <v>1</v>
      </c>
      <c r="FO396" s="14">
        <f t="shared" si="355"/>
        <v>5</v>
      </c>
      <c r="FP396" s="11"/>
      <c r="FQ396" s="9">
        <f>VLOOKUP($C396, Table3[#All], 102, 0)</f>
        <v>0.52170000000000005</v>
      </c>
      <c r="FR396" s="9">
        <f>VLOOKUP($C396, Table3[#All], 103, 0)</f>
        <v>0.4783</v>
      </c>
      <c r="FS396" s="9">
        <f>VLOOKUP($C396, Table3[#All], 104, 0)</f>
        <v>0</v>
      </c>
      <c r="FT396" s="9">
        <f>VLOOKUP($C396, Table3[#All], 105, 0)</f>
        <v>0</v>
      </c>
      <c r="FU396" s="9">
        <v>0</v>
      </c>
      <c r="FV396" s="10">
        <f t="shared" si="356"/>
        <v>2</v>
      </c>
      <c r="FW396" s="11"/>
      <c r="FX396" s="9">
        <f>VLOOKUP($C396, Table3[#All], 106, 0)</f>
        <v>0.21739999999999998</v>
      </c>
      <c r="FY396" s="9"/>
      <c r="FZ396" s="9">
        <f>VLOOKUP($C396, Table3[#All], 107, 0)</f>
        <v>0.6522</v>
      </c>
      <c r="GA396" s="9">
        <f>VLOOKUP($C396, Table3[#All], 108, 0)</f>
        <v>0.13039999999999999</v>
      </c>
      <c r="GB396" s="9"/>
      <c r="GC396" s="10">
        <f t="shared" si="373"/>
        <v>3</v>
      </c>
      <c r="GD396" s="81"/>
      <c r="GE396" s="9">
        <f>VLOOKUP($C396, Table3[#All], 109, 0)</f>
        <v>0</v>
      </c>
      <c r="GF396" s="9">
        <f>VLOOKUP($C396, Table3[#All], 110, 0)</f>
        <v>1</v>
      </c>
      <c r="GG396" s="9">
        <f>VLOOKUP($C396, Table3[#All], 111, 0)</f>
        <v>0</v>
      </c>
      <c r="GH396" s="9"/>
      <c r="GI396" s="9">
        <f>VLOOKUP($C396, Table3[#All], 112, 0)</f>
        <v>0</v>
      </c>
      <c r="GJ396" s="12">
        <f t="shared" si="357"/>
        <v>2</v>
      </c>
      <c r="GK396" s="11"/>
      <c r="GL396" s="9">
        <f>VLOOKUP($C396, Table3[#All], 113, 0)</f>
        <v>0</v>
      </c>
      <c r="GM396" s="9">
        <f>VLOOKUP($C396, Table3[#All], 114, 0)</f>
        <v>0</v>
      </c>
      <c r="GN396" s="9">
        <f>VLOOKUP($C396, Table3[#All], 115, 0)</f>
        <v>4.3499999999999997E-2</v>
      </c>
      <c r="GO396" s="9">
        <f>VLOOKUP($C396, Table3[#All], 116, 0)</f>
        <v>0.95650000000000002</v>
      </c>
      <c r="GP396" s="9"/>
      <c r="GQ396" s="10">
        <f t="shared" si="358"/>
        <v>4</v>
      </c>
      <c r="GR396" s="11"/>
      <c r="GS396" s="9">
        <f>VLOOKUP($C396, Table2[#All], 3, 0)</f>
        <v>0</v>
      </c>
      <c r="GT396" s="9">
        <f>VLOOKUP($C396, Table2[#All], 4, 0)</f>
        <v>0</v>
      </c>
      <c r="GU396" s="9">
        <f>VLOOKUP($C396, Table2[#All], 5, 0)</f>
        <v>1</v>
      </c>
      <c r="GV396" s="9">
        <f>VLOOKUP($C396, Table2[#All], 6, 0)</f>
        <v>0</v>
      </c>
      <c r="GW396" s="9">
        <f>VLOOKUP($C396, Table2[#All], 7, 0)</f>
        <v>0</v>
      </c>
      <c r="GX396" s="10">
        <f t="shared" si="359"/>
        <v>3</v>
      </c>
      <c r="GY396" s="11"/>
      <c r="GZ396" s="9">
        <v>0</v>
      </c>
      <c r="HA396" s="9">
        <v>1</v>
      </c>
      <c r="HB396" s="9">
        <v>0</v>
      </c>
      <c r="HC396" s="9">
        <v>0</v>
      </c>
      <c r="HD396" s="9"/>
      <c r="HE396" s="10">
        <f t="shared" si="360"/>
        <v>2</v>
      </c>
      <c r="HF396" s="11"/>
      <c r="HG396" s="9">
        <f>VLOOKUP($C396, Table5[#All], 2, 0)</f>
        <v>0</v>
      </c>
      <c r="HH396" s="9">
        <f>VLOOKUP($C396, Table5[#All], 3, 0)</f>
        <v>0</v>
      </c>
      <c r="HI396" s="9">
        <f>VLOOKUP($C396, Table5[#All], 4, 0)</f>
        <v>0</v>
      </c>
      <c r="HJ396" s="9">
        <f>VLOOKUP($C396, Table5[#All], 5, 0)</f>
        <v>0</v>
      </c>
      <c r="HK396" s="9">
        <f>VLOOKUP($C396, Table5[#All], 6, 0)</f>
        <v>1</v>
      </c>
      <c r="HL396" s="10">
        <f t="shared" si="361"/>
        <v>5</v>
      </c>
      <c r="HM396" s="11"/>
      <c r="HN396" s="9">
        <f>VLOOKUP($C396, Table5[#All], 7, 0)</f>
        <v>0</v>
      </c>
      <c r="HO396" s="9">
        <f>VLOOKUP($C396, Table5[#All], 8, 0)</f>
        <v>0</v>
      </c>
      <c r="HP396" s="9">
        <f>VLOOKUP($C396, Table5[#All], 9, 0)</f>
        <v>1</v>
      </c>
      <c r="HQ396" s="9">
        <f>VLOOKUP($C396, Table5[#All], 10, 0)</f>
        <v>0</v>
      </c>
      <c r="HR396" s="9">
        <f>VLOOKUP($C396, Table5[#All], 11, 0)</f>
        <v>0</v>
      </c>
      <c r="HS396" s="10">
        <f t="shared" si="362"/>
        <v>3</v>
      </c>
      <c r="HT396" s="11"/>
      <c r="HU396" s="9">
        <f>VLOOKUP($C396, Table5[#All], 12, 0)</f>
        <v>0</v>
      </c>
      <c r="HV396" s="9">
        <f>VLOOKUP($C396, Table5[#All], 13, 0)</f>
        <v>1</v>
      </c>
      <c r="HW396" s="9">
        <f>VLOOKUP($C396, Table5[#All], 14, 0)</f>
        <v>0</v>
      </c>
      <c r="HX396" s="9">
        <f>VLOOKUP($C396, Table5[#All], 15, 0)</f>
        <v>0</v>
      </c>
      <c r="HY396" s="9">
        <f>VLOOKUP($C396, Table5[#All], 16, 0)</f>
        <v>0</v>
      </c>
      <c r="HZ396" s="10">
        <f t="shared" si="363"/>
        <v>2</v>
      </c>
      <c r="IA396" s="11"/>
      <c r="IB396" s="9">
        <f>VLOOKUP($C396, Table5[#All], 17, 0)</f>
        <v>1</v>
      </c>
      <c r="IC396" s="9">
        <f>VLOOKUP($C396, Table5[#All], 18, 0)</f>
        <v>0</v>
      </c>
      <c r="ID396" s="9">
        <f>VLOOKUP($C396, Table5[#All], 19, 0)</f>
        <v>0</v>
      </c>
      <c r="IE396" s="9">
        <f>VLOOKUP($C396, Table5[#All], 20, 0)</f>
        <v>0</v>
      </c>
      <c r="IF396" s="9">
        <f>VLOOKUP($C396, Table5[#All], 21, 0)</f>
        <v>0</v>
      </c>
      <c r="IG396" s="10">
        <f t="shared" si="364"/>
        <v>1</v>
      </c>
      <c r="IH396" s="11"/>
      <c r="II396" s="9">
        <f>VLOOKUP($C396, Table5[#All], 22, 0)</f>
        <v>1</v>
      </c>
      <c r="IJ396" s="9">
        <f>VLOOKUP($C396, Table5[#All], 23, 0)</f>
        <v>0</v>
      </c>
      <c r="IK396" s="9">
        <f>VLOOKUP($C396, Table5[#All], 24, 0)</f>
        <v>0</v>
      </c>
      <c r="IL396" s="9">
        <f>VLOOKUP($C396, Table5[#All], 25, 0)</f>
        <v>0</v>
      </c>
      <c r="IM396" s="9">
        <f>VLOOKUP($C396, Table5[#All], 26, 0)</f>
        <v>0</v>
      </c>
      <c r="IN396" s="10">
        <f t="shared" si="365"/>
        <v>1</v>
      </c>
      <c r="IO396" s="11"/>
      <c r="IP396" s="9">
        <v>1</v>
      </c>
      <c r="IQ396" s="9">
        <v>0</v>
      </c>
      <c r="IR396" s="9">
        <v>0</v>
      </c>
      <c r="IS396" s="9">
        <v>0</v>
      </c>
      <c r="IT396" s="9">
        <v>0</v>
      </c>
      <c r="IU396" s="10">
        <f t="shared" si="366"/>
        <v>1</v>
      </c>
      <c r="IV396" s="82"/>
    </row>
    <row r="397" spans="1:256" ht="16.3" thickTop="1" thickBot="1" x14ac:dyDescent="0.35">
      <c r="A397" s="16" t="s">
        <v>934</v>
      </c>
      <c r="B397" s="16" t="s">
        <v>946</v>
      </c>
      <c r="C397" s="16" t="s">
        <v>947</v>
      </c>
      <c r="D397" s="11"/>
      <c r="E397" s="9">
        <f>VLOOKUP($C397, Table3[#All], 2, 0)</f>
        <v>9.5199999999999993E-2</v>
      </c>
      <c r="F397" s="9"/>
      <c r="G397" s="9">
        <f>VLOOKUP($C397, Table3[#All], 3, 0)</f>
        <v>0.23809999999999998</v>
      </c>
      <c r="H397" s="9">
        <f>VLOOKUP($C397, Table3[#All], 4, 0)</f>
        <v>0.33329999999999999</v>
      </c>
      <c r="I397" s="9">
        <f>VLOOKUP($C397, Table3[#All], 5, 0)</f>
        <v>0.33329999999999999</v>
      </c>
      <c r="J397" s="10">
        <f t="shared" si="367"/>
        <v>5</v>
      </c>
      <c r="K397" s="11"/>
      <c r="L397" s="9">
        <f>VLOOKUP($C397, Table3[#All], 6, 0)</f>
        <v>0</v>
      </c>
      <c r="M397" s="9"/>
      <c r="N397" s="9">
        <f>VLOOKUP($C397, Table3[#All], 7, 0)</f>
        <v>1</v>
      </c>
      <c r="O397" s="9">
        <f>VLOOKUP($C397, Table3[#All], 8, 0)</f>
        <v>0</v>
      </c>
      <c r="P397" s="9">
        <f>VLOOKUP($C397, Table3[#All], 9, 0)</f>
        <v>0</v>
      </c>
      <c r="Q397" s="10">
        <f t="shared" si="368"/>
        <v>3</v>
      </c>
      <c r="R397" s="11"/>
      <c r="S397" s="9">
        <f>VLOOKUP($C397, Table3[#All], 10, 0)</f>
        <v>0</v>
      </c>
      <c r="T397" s="9">
        <f>VLOOKUP($C397, Table3[#All], 11, 0)</f>
        <v>0.6</v>
      </c>
      <c r="U397" s="9">
        <f>VLOOKUP($C397, Table3[#All], 12, 0)</f>
        <v>0.35</v>
      </c>
      <c r="V397" s="9">
        <f>VLOOKUP($C397, Table3[#All], 13, 0)</f>
        <v>0.05</v>
      </c>
      <c r="W397" s="9">
        <f>VLOOKUP($C397, Table3[#All], 14, 0)</f>
        <v>0</v>
      </c>
      <c r="X397" s="10">
        <f t="shared" si="369"/>
        <v>3</v>
      </c>
      <c r="Y397" s="11"/>
      <c r="Z397" s="9">
        <f>VLOOKUP($C397, Table3[#All], 15, 0)</f>
        <v>0</v>
      </c>
      <c r="AA397" s="9">
        <f>VLOOKUP($C397, Table3[#All], 16, 0)</f>
        <v>0.65</v>
      </c>
      <c r="AB397" s="9">
        <f>VLOOKUP($C397, Table3[#All], 17, 0)</f>
        <v>0.3</v>
      </c>
      <c r="AC397" s="9">
        <f>VLOOKUP($C397, Table3[#All], 18, 0)</f>
        <v>0.05</v>
      </c>
      <c r="AD397" s="9">
        <f>VLOOKUP($C397, Table3[#All], 19, 0)</f>
        <v>0</v>
      </c>
      <c r="AE397" s="10">
        <f t="shared" si="339"/>
        <v>3</v>
      </c>
      <c r="AF397" s="11"/>
      <c r="AG397" s="9">
        <f>VLOOKUP($C397, Table3[#All], 20, 0)</f>
        <v>4.7599999999999996E-2</v>
      </c>
      <c r="AH397" s="9">
        <f>VLOOKUP($C397, Table3[#All], 21, 0)</f>
        <v>0.76190000000000002</v>
      </c>
      <c r="AI397" s="9">
        <f>VLOOKUP($C397, Table3[#All], 22, 0)</f>
        <v>0.1905</v>
      </c>
      <c r="AJ397" s="9"/>
      <c r="AK397" s="9"/>
      <c r="AL397" s="10">
        <f t="shared" si="340"/>
        <v>2</v>
      </c>
      <c r="AM397" s="11"/>
      <c r="AN397" s="9">
        <f>VLOOKUP($C397, Table3[#All], 23, 0)</f>
        <v>1</v>
      </c>
      <c r="AO397" s="9">
        <f>VLOOKUP($C397, Table3[#All], 24, 0)</f>
        <v>0</v>
      </c>
      <c r="AP397" s="9">
        <f>VLOOKUP($C397, Table3[#All], 25, 0)</f>
        <v>0</v>
      </c>
      <c r="AQ397" s="9">
        <f>VLOOKUP($C397, Table3[#All], 26, 0)</f>
        <v>0</v>
      </c>
      <c r="AR397" s="9"/>
      <c r="AS397" s="12">
        <f t="shared" si="341"/>
        <v>1</v>
      </c>
      <c r="AT397" s="11"/>
      <c r="AU397" s="9">
        <f>VLOOKUP($C397, Table3[#All], 27, 0)</f>
        <v>0.90480000000000005</v>
      </c>
      <c r="AV397" s="9">
        <f>VLOOKUP($C397, Table3[#All], 28, 0)</f>
        <v>0</v>
      </c>
      <c r="AW397" s="9">
        <f>VLOOKUP($C397, Table3[#All], 29, 0)</f>
        <v>9.5199999999999993E-2</v>
      </c>
      <c r="AX397" s="9"/>
      <c r="AY397" s="9"/>
      <c r="AZ397" s="10">
        <f t="shared" si="370"/>
        <v>1</v>
      </c>
      <c r="BA397" s="11"/>
      <c r="BB397" s="9">
        <f>VLOOKUP($C397, Table3[#All], 30, 0)</f>
        <v>0.28570000000000001</v>
      </c>
      <c r="BC397" s="9">
        <f>VLOOKUP($C397, Table3[#All], 31, 0)</f>
        <v>0.61899999999999999</v>
      </c>
      <c r="BD397" s="9">
        <f>VLOOKUP($C397, Table3[#All], 32, 0)</f>
        <v>9.5199999999999993E-2</v>
      </c>
      <c r="BE397" s="9">
        <f>VLOOKUP($C397, Table3[#All], 33, 0)</f>
        <v>0</v>
      </c>
      <c r="BF397" s="9"/>
      <c r="BG397" s="10">
        <f t="shared" si="371"/>
        <v>2</v>
      </c>
      <c r="BH397" s="81"/>
      <c r="BI397" s="9">
        <f>VLOOKUP($C397, Table3[#All], 34, 0)</f>
        <v>0</v>
      </c>
      <c r="BJ397" s="9">
        <f>VLOOKUP($C397, Table3[#All], 35, 0)</f>
        <v>0</v>
      </c>
      <c r="BK397" s="9">
        <f>VLOOKUP($C397, Table3[#All], 36, 0)</f>
        <v>0</v>
      </c>
      <c r="BL397" s="9">
        <f>VLOOKUP($C397, Table3[#All], 37, 0)</f>
        <v>0</v>
      </c>
      <c r="BM397" s="9">
        <f>VLOOKUP($C397, Table3[#All], 38, 0)</f>
        <v>0</v>
      </c>
      <c r="BN397" s="10" t="str">
        <f t="shared" si="372"/>
        <v>N/A</v>
      </c>
      <c r="BO397" s="11"/>
      <c r="BP397" s="9">
        <f>VLOOKUP($C397, Table3[#All], 39, 0)</f>
        <v>0.1905</v>
      </c>
      <c r="BQ397" s="9">
        <f>VLOOKUP($C397, Table3[#All], 40, 0)</f>
        <v>0.23809999999999998</v>
      </c>
      <c r="BR397" s="9">
        <f>VLOOKUP($C397, Table3[#All], 41, 0)</f>
        <v>0.57140000000000002</v>
      </c>
      <c r="BS397" s="9">
        <f>VLOOKUP($C397, Table3[#All], 42, 0)</f>
        <v>0</v>
      </c>
      <c r="BT397" s="9"/>
      <c r="BU397" s="10">
        <f t="shared" si="342"/>
        <v>3</v>
      </c>
      <c r="BV397" s="11"/>
      <c r="BW397" s="9">
        <f>VLOOKUP($C397, Table3[#All], 43, 0)</f>
        <v>4.7599999999999996E-2</v>
      </c>
      <c r="BX397" s="9">
        <f>VLOOKUP($C397, Table3[#All], 44, 0)</f>
        <v>0.90480000000000005</v>
      </c>
      <c r="BY397" s="9">
        <f>VLOOKUP($C397, Table3[#All], 45, 0)</f>
        <v>4.7599999999999996E-2</v>
      </c>
      <c r="BZ397" s="9"/>
      <c r="CA397" s="9"/>
      <c r="CB397" s="10">
        <f t="shared" si="343"/>
        <v>2</v>
      </c>
      <c r="CC397" s="81"/>
      <c r="CD397" s="9">
        <f>VLOOKUP($C397, Table3[#All], 46, 0)</f>
        <v>1</v>
      </c>
      <c r="CE397" s="9">
        <f>VLOOKUP($C397, Table3[#All], 47, 0)</f>
        <v>0</v>
      </c>
      <c r="CF397" s="9">
        <f>VLOOKUP($C397, Table3[#All], 48, 0)</f>
        <v>0</v>
      </c>
      <c r="CG397" s="9">
        <f>VLOOKUP($C397, Table3[#All], 49, 0)</f>
        <v>0</v>
      </c>
      <c r="CH397" s="9">
        <f>VLOOKUP($C397, Table3[#All], 50, 0)</f>
        <v>0</v>
      </c>
      <c r="CI397" s="12">
        <f t="shared" si="344"/>
        <v>1</v>
      </c>
      <c r="CJ397" s="13"/>
      <c r="CK397" s="9">
        <f>VLOOKUP($C397, Table3[#All], 51, 0)</f>
        <v>0.42859999999999998</v>
      </c>
      <c r="CL397" s="9">
        <f>VLOOKUP($C397, Table3[#All], 52, 0)</f>
        <v>0.52380000000000004</v>
      </c>
      <c r="CM397" s="9">
        <f>VLOOKUP($C397, Table3[#All], 53, 0)</f>
        <v>4.7599999999999996E-2</v>
      </c>
      <c r="CN397" s="9">
        <f>VLOOKUP($C397, Table3[#All], 54, 0)</f>
        <v>0</v>
      </c>
      <c r="CO397" s="9"/>
      <c r="CP397" s="10">
        <f t="shared" si="345"/>
        <v>2</v>
      </c>
      <c r="CQ397" s="11"/>
      <c r="CR397" s="9">
        <f>VLOOKUP($C397, Table3[#All], 55, 0)</f>
        <v>0</v>
      </c>
      <c r="CS397" s="9">
        <f>VLOOKUP($C397, Table3[#All], 56, 0)</f>
        <v>9.5199999999999993E-2</v>
      </c>
      <c r="CT397" s="9">
        <f>VLOOKUP($C397, Table3[#All], 57, 0)</f>
        <v>0.42859999999999998</v>
      </c>
      <c r="CU397" s="9">
        <f>VLOOKUP($C397, Table3[#All], 58, 0)</f>
        <v>0.28570000000000001</v>
      </c>
      <c r="CV397" s="9">
        <f>VLOOKUP($C397, Table3[#All], 59, 0)</f>
        <v>0.1905</v>
      </c>
      <c r="CW397" s="14">
        <f t="shared" si="346"/>
        <v>4</v>
      </c>
      <c r="CX397" s="81"/>
      <c r="CY397" s="9">
        <f>VLOOKUP($C397, Table3[#All], 60, 0)</f>
        <v>0.38100000000000001</v>
      </c>
      <c r="CZ397" s="9">
        <f>VLOOKUP($C397, Table3[#All], 61, 0)</f>
        <v>0.47619999999999996</v>
      </c>
      <c r="DA397" s="9">
        <f>VLOOKUP($C397, Table3[#All], 62, 0)</f>
        <v>0.1429</v>
      </c>
      <c r="DB397" s="9">
        <f>VLOOKUP($C397, Table3[#All], 63, 0)</f>
        <v>0</v>
      </c>
      <c r="DC397" s="9">
        <f>VLOOKUP($C397, Table3[#All], 64, 0)</f>
        <v>0</v>
      </c>
      <c r="DD397" s="10">
        <f t="shared" si="347"/>
        <v>2</v>
      </c>
      <c r="DE397" s="11"/>
      <c r="DF397" s="9">
        <f>VLOOKUP($C397, Table3[#All], 65, 0)</f>
        <v>0.76190000000000002</v>
      </c>
      <c r="DG397" s="9"/>
      <c r="DH397" s="9">
        <f>VLOOKUP($C397, Table3[#All], 66, 0)</f>
        <v>0.23809999999999998</v>
      </c>
      <c r="DI397" s="9"/>
      <c r="DJ397" s="9">
        <f>VLOOKUP($C397, Table3[#All], 67, 0)</f>
        <v>0</v>
      </c>
      <c r="DK397" s="14">
        <f t="shared" si="348"/>
        <v>1</v>
      </c>
      <c r="DL397" s="11"/>
      <c r="DM397" s="9">
        <f>VLOOKUP($C397, Table3[#All], 68, 0)</f>
        <v>0.90480000000000005</v>
      </c>
      <c r="DN397" s="9"/>
      <c r="DO397" s="9">
        <f>VLOOKUP($C397, Table3[#All], 69, 0)</f>
        <v>9.5199999999999993E-2</v>
      </c>
      <c r="DP397" s="9">
        <f>VLOOKUP($C397, Table3[#All], 70, 0)</f>
        <v>0</v>
      </c>
      <c r="DQ397" s="9"/>
      <c r="DR397" s="14">
        <f t="shared" si="349"/>
        <v>1</v>
      </c>
      <c r="DS397" s="11"/>
      <c r="DT397" s="9">
        <f>VLOOKUP($C397, Table3[#All], 71, 0)</f>
        <v>0</v>
      </c>
      <c r="DU397" s="9">
        <f>VLOOKUP($C397, Table3[#All], 72, 0)</f>
        <v>0.1905</v>
      </c>
      <c r="DV397" s="9">
        <f>VLOOKUP($C397, Table3[#All], 73, 0)</f>
        <v>9.5199999999999993E-2</v>
      </c>
      <c r="DW397" s="9">
        <f>VLOOKUP($C397, Table3[#All], 74, 0)</f>
        <v>0.38100000000000001</v>
      </c>
      <c r="DX397" s="9">
        <f>VLOOKUP($C397, Table3[#All], 75, 0)</f>
        <v>0.33329999999999999</v>
      </c>
      <c r="DY397" s="12">
        <f t="shared" si="338"/>
        <v>5</v>
      </c>
      <c r="DZ397" s="11"/>
      <c r="EA397" s="9">
        <f>VLOOKUP($C397, Table3[#All], 76, 0)</f>
        <v>1</v>
      </c>
      <c r="EB397" s="9">
        <f>VLOOKUP($C397, Table3[#All], 77, 0)</f>
        <v>0</v>
      </c>
      <c r="EC397" s="9">
        <f>VLOOKUP($C397, Table3[#All], 78, 0)</f>
        <v>0</v>
      </c>
      <c r="ED397" s="9">
        <f>VLOOKUP($C397, Table3[#All], 79, 0)</f>
        <v>0</v>
      </c>
      <c r="EE397" s="9">
        <f>VLOOKUP($C397, Table3[#All], 80, 0)</f>
        <v>0</v>
      </c>
      <c r="EF397" s="10">
        <f t="shared" si="350"/>
        <v>1</v>
      </c>
      <c r="EG397" s="9"/>
      <c r="EH397" s="9">
        <f>VLOOKUP($C397, Table3[#All], 81, 0)</f>
        <v>1</v>
      </c>
      <c r="EI397" s="9">
        <f>VLOOKUP($C397, Table3[#All], 82, 0)</f>
        <v>0</v>
      </c>
      <c r="EJ397" s="9">
        <f>VLOOKUP($C397, Table3[#All], 83, 0)</f>
        <v>0</v>
      </c>
      <c r="EK397" s="9">
        <f>VLOOKUP($C397, Table3[#All], 84, 0)</f>
        <v>0</v>
      </c>
      <c r="EL397" s="9">
        <f>VLOOKUP($C397, Table3[#All], 85, 0)</f>
        <v>0</v>
      </c>
      <c r="EM397" s="14">
        <f t="shared" si="351"/>
        <v>1</v>
      </c>
      <c r="EN397" s="11"/>
      <c r="EO397" s="9">
        <f>VLOOKUP($C397, Table3[#All], 86, 0)</f>
        <v>0.57140000000000002</v>
      </c>
      <c r="EP397" s="9"/>
      <c r="EQ397" s="9">
        <f>VLOOKUP($C397, Table3[#All], 87, 0)</f>
        <v>0.42859999999999998</v>
      </c>
      <c r="ER397" s="9"/>
      <c r="ES397" s="9"/>
      <c r="ET397" s="14">
        <f t="shared" si="352"/>
        <v>3</v>
      </c>
      <c r="EU397" s="11"/>
      <c r="EV397" s="9">
        <f>VLOOKUP($C397, Table3[#All], 88, 0)</f>
        <v>0</v>
      </c>
      <c r="EW397" s="9">
        <f>VLOOKUP($C397, Table3[#All], 89, 0)</f>
        <v>0</v>
      </c>
      <c r="EX397" s="9">
        <f>VLOOKUP($C397, Table3[#All], 90, 0)</f>
        <v>1</v>
      </c>
      <c r="EY397" s="9">
        <f>VLOOKUP($C397, Table3[#All], 91, 0)</f>
        <v>0</v>
      </c>
      <c r="EZ397" s="9">
        <f>VLOOKUP($C397, Table3[#All], 92, 0)</f>
        <v>0</v>
      </c>
      <c r="FA397" s="12">
        <f t="shared" si="353"/>
        <v>3</v>
      </c>
      <c r="FB397" s="11"/>
      <c r="FC397" s="9">
        <f>VLOOKUP($C397, Table3[#All], 93, 0)</f>
        <v>0</v>
      </c>
      <c r="FD397" s="9">
        <f>VLOOKUP($C397, Table3[#All], 94, 0)</f>
        <v>0.89469999999999994</v>
      </c>
      <c r="FE397" s="9">
        <f>VLOOKUP($C397, Table3[#All], 95, 0)</f>
        <v>0.10529999999999999</v>
      </c>
      <c r="FF397" s="9">
        <f>VLOOKUP($C397, Table3[#All], 96, 0)</f>
        <v>0</v>
      </c>
      <c r="FG397" s="9"/>
      <c r="FH397" s="10">
        <f t="shared" si="354"/>
        <v>2</v>
      </c>
      <c r="FI397" s="11"/>
      <c r="FJ397" s="9">
        <f>VLOOKUP($C397, Table3[#All], 97, 0)</f>
        <v>0</v>
      </c>
      <c r="FK397" s="9">
        <f>VLOOKUP($C397, Table3[#All], 98, 0)</f>
        <v>0</v>
      </c>
      <c r="FL397" s="9">
        <f>VLOOKUP($C397, Table3[#All], 99, 0)</f>
        <v>0</v>
      </c>
      <c r="FM397" s="9">
        <f>VLOOKUP($C397, Table3[#All], 100, 0)</f>
        <v>1</v>
      </c>
      <c r="FN397" s="9">
        <f>VLOOKUP($C397, Table3[#All], 101, 0)</f>
        <v>0</v>
      </c>
      <c r="FO397" s="14">
        <f t="shared" si="355"/>
        <v>4</v>
      </c>
      <c r="FP397" s="11"/>
      <c r="FQ397" s="9">
        <f>VLOOKUP($C397, Table3[#All], 102, 0)</f>
        <v>0.8095</v>
      </c>
      <c r="FR397" s="9">
        <f>VLOOKUP($C397, Table3[#All], 103, 0)</f>
        <v>0.1429</v>
      </c>
      <c r="FS397" s="9">
        <f>VLOOKUP($C397, Table3[#All], 104, 0)</f>
        <v>0</v>
      </c>
      <c r="FT397" s="9">
        <f>VLOOKUP($C397, Table3[#All], 105, 0)</f>
        <v>4.7599999999999996E-2</v>
      </c>
      <c r="FU397" s="9">
        <v>0</v>
      </c>
      <c r="FV397" s="10">
        <f t="shared" si="356"/>
        <v>1</v>
      </c>
      <c r="FW397" s="11"/>
      <c r="FX397" s="9">
        <f>VLOOKUP($C397, Table3[#All], 106, 0)</f>
        <v>0</v>
      </c>
      <c r="FY397" s="9"/>
      <c r="FZ397" s="9">
        <f>VLOOKUP($C397, Table3[#All], 107, 0)</f>
        <v>0.65</v>
      </c>
      <c r="GA397" s="9">
        <f>VLOOKUP($C397, Table3[#All], 108, 0)</f>
        <v>0.35</v>
      </c>
      <c r="GB397" s="9"/>
      <c r="GC397" s="10">
        <f t="shared" si="373"/>
        <v>4</v>
      </c>
      <c r="GD397" s="81"/>
      <c r="GE397" s="9">
        <f>VLOOKUP($C397, Table3[#All], 109, 0)</f>
        <v>0.11109999999999999</v>
      </c>
      <c r="GF397" s="9">
        <f>VLOOKUP($C397, Table3[#All], 110, 0)</f>
        <v>0.83329999999999993</v>
      </c>
      <c r="GG397" s="9">
        <f>VLOOKUP($C397, Table3[#All], 111, 0)</f>
        <v>5.5599999999999997E-2</v>
      </c>
      <c r="GH397" s="9"/>
      <c r="GI397" s="9">
        <f>VLOOKUP($C397, Table3[#All], 112, 0)</f>
        <v>0</v>
      </c>
      <c r="GJ397" s="12">
        <f t="shared" si="357"/>
        <v>2</v>
      </c>
      <c r="GK397" s="11"/>
      <c r="GL397" s="9">
        <f>VLOOKUP($C397, Table3[#All], 113, 0)</f>
        <v>0</v>
      </c>
      <c r="GM397" s="9">
        <f>VLOOKUP($C397, Table3[#All], 114, 0)</f>
        <v>0.61899999999999999</v>
      </c>
      <c r="GN397" s="9">
        <f>VLOOKUP($C397, Table3[#All], 115, 0)</f>
        <v>9.5199999999999993E-2</v>
      </c>
      <c r="GO397" s="9">
        <f>VLOOKUP($C397, Table3[#All], 116, 0)</f>
        <v>0.28570000000000001</v>
      </c>
      <c r="GP397" s="9"/>
      <c r="GQ397" s="10">
        <f t="shared" si="358"/>
        <v>4</v>
      </c>
      <c r="GR397" s="11"/>
      <c r="GS397" s="9">
        <f>VLOOKUP($C397, Table2[#All], 3, 0)</f>
        <v>0</v>
      </c>
      <c r="GT397" s="9">
        <f>VLOOKUP($C397, Table2[#All], 4, 0)</f>
        <v>0</v>
      </c>
      <c r="GU397" s="9">
        <f>VLOOKUP($C397, Table2[#All], 5, 0)</f>
        <v>1</v>
      </c>
      <c r="GV397" s="9">
        <f>VLOOKUP($C397, Table2[#All], 6, 0)</f>
        <v>0</v>
      </c>
      <c r="GW397" s="9">
        <f>VLOOKUP($C397, Table2[#All], 7, 0)</f>
        <v>0</v>
      </c>
      <c r="GX397" s="10">
        <f t="shared" si="359"/>
        <v>3</v>
      </c>
      <c r="GY397" s="11"/>
      <c r="GZ397" s="9">
        <v>0</v>
      </c>
      <c r="HA397" s="9">
        <v>1</v>
      </c>
      <c r="HB397" s="9">
        <v>0</v>
      </c>
      <c r="HC397" s="9">
        <v>0</v>
      </c>
      <c r="HD397" s="9"/>
      <c r="HE397" s="10">
        <f t="shared" si="360"/>
        <v>2</v>
      </c>
      <c r="HF397" s="11"/>
      <c r="HG397" s="9">
        <f>VLOOKUP($C397, Table5[#All], 2, 0)</f>
        <v>0</v>
      </c>
      <c r="HH397" s="9">
        <f>VLOOKUP($C397, Table5[#All], 3, 0)</f>
        <v>0</v>
      </c>
      <c r="HI397" s="9">
        <f>VLOOKUP($C397, Table5[#All], 4, 0)</f>
        <v>0</v>
      </c>
      <c r="HJ397" s="9">
        <f>VLOOKUP($C397, Table5[#All], 5, 0)</f>
        <v>0</v>
      </c>
      <c r="HK397" s="9">
        <f>VLOOKUP($C397, Table5[#All], 6, 0)</f>
        <v>1</v>
      </c>
      <c r="HL397" s="10">
        <f t="shared" si="361"/>
        <v>5</v>
      </c>
      <c r="HM397" s="11"/>
      <c r="HN397" s="9">
        <f>VLOOKUP($C397, Table5[#All], 7, 0)</f>
        <v>0</v>
      </c>
      <c r="HO397" s="9">
        <f>VLOOKUP($C397, Table5[#All], 8, 0)</f>
        <v>0</v>
      </c>
      <c r="HP397" s="9">
        <f>VLOOKUP($C397, Table5[#All], 9, 0)</f>
        <v>1</v>
      </c>
      <c r="HQ397" s="9">
        <f>VLOOKUP($C397, Table5[#All], 10, 0)</f>
        <v>0</v>
      </c>
      <c r="HR397" s="9">
        <f>VLOOKUP($C397, Table5[#All], 11, 0)</f>
        <v>0</v>
      </c>
      <c r="HS397" s="10">
        <f t="shared" si="362"/>
        <v>3</v>
      </c>
      <c r="HT397" s="11"/>
      <c r="HU397" s="9">
        <f>VLOOKUP($C397, Table5[#All], 12, 0)</f>
        <v>1</v>
      </c>
      <c r="HV397" s="9">
        <f>VLOOKUP($C397, Table5[#All], 13, 0)</f>
        <v>0</v>
      </c>
      <c r="HW397" s="9">
        <f>VLOOKUP($C397, Table5[#All], 14, 0)</f>
        <v>0</v>
      </c>
      <c r="HX397" s="9">
        <f>VLOOKUP($C397, Table5[#All], 15, 0)</f>
        <v>0</v>
      </c>
      <c r="HY397" s="9">
        <f>VLOOKUP($C397, Table5[#All], 16, 0)</f>
        <v>0</v>
      </c>
      <c r="HZ397" s="10">
        <f t="shared" si="363"/>
        <v>1</v>
      </c>
      <c r="IA397" s="11"/>
      <c r="IB397" s="9">
        <f>VLOOKUP($C397, Table5[#All], 17, 0)</f>
        <v>1</v>
      </c>
      <c r="IC397" s="9">
        <f>VLOOKUP($C397, Table5[#All], 18, 0)</f>
        <v>0</v>
      </c>
      <c r="ID397" s="9">
        <f>VLOOKUP($C397, Table5[#All], 19, 0)</f>
        <v>0</v>
      </c>
      <c r="IE397" s="9">
        <f>VLOOKUP($C397, Table5[#All], 20, 0)</f>
        <v>0</v>
      </c>
      <c r="IF397" s="9">
        <f>VLOOKUP($C397, Table5[#All], 21, 0)</f>
        <v>0</v>
      </c>
      <c r="IG397" s="10">
        <f t="shared" si="364"/>
        <v>1</v>
      </c>
      <c r="IH397" s="11"/>
      <c r="II397" s="9">
        <f>VLOOKUP($C397, Table5[#All], 22, 0)</f>
        <v>1</v>
      </c>
      <c r="IJ397" s="9">
        <f>VLOOKUP($C397, Table5[#All], 23, 0)</f>
        <v>0</v>
      </c>
      <c r="IK397" s="9">
        <f>VLOOKUP($C397, Table5[#All], 24, 0)</f>
        <v>0</v>
      </c>
      <c r="IL397" s="9">
        <f>VLOOKUP($C397, Table5[#All], 25, 0)</f>
        <v>0</v>
      </c>
      <c r="IM397" s="9">
        <f>VLOOKUP($C397, Table5[#All], 26, 0)</f>
        <v>0</v>
      </c>
      <c r="IN397" s="10">
        <f t="shared" si="365"/>
        <v>1</v>
      </c>
      <c r="IO397" s="11"/>
      <c r="IP397" s="9">
        <v>1</v>
      </c>
      <c r="IQ397" s="9">
        <v>0</v>
      </c>
      <c r="IR397" s="9">
        <v>0</v>
      </c>
      <c r="IS397" s="9">
        <v>0</v>
      </c>
      <c r="IT397" s="9">
        <v>0</v>
      </c>
      <c r="IU397" s="10">
        <f t="shared" si="366"/>
        <v>1</v>
      </c>
      <c r="IV397" s="82"/>
    </row>
    <row r="398" spans="1:256" ht="16.3" thickTop="1" thickBot="1" x14ac:dyDescent="0.35">
      <c r="A398" s="16" t="s">
        <v>934</v>
      </c>
      <c r="B398" s="16" t="s">
        <v>948</v>
      </c>
      <c r="C398" s="16" t="s">
        <v>949</v>
      </c>
      <c r="D398" s="11"/>
      <c r="E398" s="9">
        <f>VLOOKUP($C398, Table3[#All], 2, 0)</f>
        <v>0</v>
      </c>
      <c r="F398" s="9"/>
      <c r="G398" s="9">
        <f>VLOOKUP($C398, Table3[#All], 3, 0)</f>
        <v>0.11109999999999999</v>
      </c>
      <c r="H398" s="9">
        <f>VLOOKUP($C398, Table3[#All], 4, 0)</f>
        <v>0.88890000000000002</v>
      </c>
      <c r="I398" s="9">
        <f>VLOOKUP($C398, Table3[#All], 5, 0)</f>
        <v>0</v>
      </c>
      <c r="J398" s="10">
        <f t="shared" si="367"/>
        <v>4</v>
      </c>
      <c r="K398" s="11"/>
      <c r="L398" s="9">
        <f>VLOOKUP($C398, Table3[#All], 6, 0)</f>
        <v>0</v>
      </c>
      <c r="M398" s="9"/>
      <c r="N398" s="9">
        <f>VLOOKUP($C398, Table3[#All], 7, 0)</f>
        <v>0</v>
      </c>
      <c r="O398" s="9">
        <f>VLOOKUP($C398, Table3[#All], 8, 0)</f>
        <v>1</v>
      </c>
      <c r="P398" s="9">
        <f>VLOOKUP($C398, Table3[#All], 9, 0)</f>
        <v>0</v>
      </c>
      <c r="Q398" s="10">
        <f t="shared" si="368"/>
        <v>4</v>
      </c>
      <c r="R398" s="11"/>
      <c r="S398" s="9">
        <f>VLOOKUP($C398, Table3[#All], 10, 0)</f>
        <v>0</v>
      </c>
      <c r="T398" s="9">
        <f>VLOOKUP($C398, Table3[#All], 11, 0)</f>
        <v>0</v>
      </c>
      <c r="U398" s="9">
        <f>VLOOKUP($C398, Table3[#All], 12, 0)</f>
        <v>1</v>
      </c>
      <c r="V398" s="9">
        <f>VLOOKUP($C398, Table3[#All], 13, 0)</f>
        <v>0</v>
      </c>
      <c r="W398" s="9">
        <f>VLOOKUP($C398, Table3[#All], 14, 0)</f>
        <v>0</v>
      </c>
      <c r="X398" s="10">
        <f t="shared" si="369"/>
        <v>3</v>
      </c>
      <c r="Y398" s="11"/>
      <c r="Z398" s="9">
        <f>VLOOKUP($C398, Table3[#All], 15, 0)</f>
        <v>0</v>
      </c>
      <c r="AA398" s="9">
        <f>VLOOKUP($C398, Table3[#All], 16, 0)</f>
        <v>0.5</v>
      </c>
      <c r="AB398" s="9">
        <f>VLOOKUP($C398, Table3[#All], 17, 0)</f>
        <v>0.5</v>
      </c>
      <c r="AC398" s="9">
        <f>VLOOKUP($C398, Table3[#All], 18, 0)</f>
        <v>0</v>
      </c>
      <c r="AD398" s="9">
        <f>VLOOKUP($C398, Table3[#All], 19, 0)</f>
        <v>0</v>
      </c>
      <c r="AE398" s="10">
        <f t="shared" si="339"/>
        <v>3</v>
      </c>
      <c r="AF398" s="11"/>
      <c r="AG398" s="9">
        <f>VLOOKUP($C398, Table3[#All], 20, 0)</f>
        <v>5.5599999999999997E-2</v>
      </c>
      <c r="AH398" s="9">
        <f>VLOOKUP($C398, Table3[#All], 21, 0)</f>
        <v>0.72219999999999995</v>
      </c>
      <c r="AI398" s="9">
        <f>VLOOKUP($C398, Table3[#All], 22, 0)</f>
        <v>0.22219999999999998</v>
      </c>
      <c r="AJ398" s="9"/>
      <c r="AK398" s="9"/>
      <c r="AL398" s="10">
        <f t="shared" si="340"/>
        <v>2</v>
      </c>
      <c r="AM398" s="11"/>
      <c r="AN398" s="9">
        <f>VLOOKUP($C398, Table3[#All], 23, 0)</f>
        <v>1</v>
      </c>
      <c r="AO398" s="9">
        <f>VLOOKUP($C398, Table3[#All], 24, 0)</f>
        <v>0</v>
      </c>
      <c r="AP398" s="9">
        <f>VLOOKUP($C398, Table3[#All], 25, 0)</f>
        <v>0</v>
      </c>
      <c r="AQ398" s="9">
        <f>VLOOKUP($C398, Table3[#All], 26, 0)</f>
        <v>0</v>
      </c>
      <c r="AR398" s="9"/>
      <c r="AS398" s="12">
        <f t="shared" si="341"/>
        <v>1</v>
      </c>
      <c r="AT398" s="11"/>
      <c r="AU398" s="9">
        <f>VLOOKUP($C398, Table3[#All], 27, 0)</f>
        <v>0.88890000000000002</v>
      </c>
      <c r="AV398" s="9">
        <f>VLOOKUP($C398, Table3[#All], 28, 0)</f>
        <v>0.11109999999999999</v>
      </c>
      <c r="AW398" s="9">
        <f>VLOOKUP($C398, Table3[#All], 29, 0)</f>
        <v>0</v>
      </c>
      <c r="AX398" s="9"/>
      <c r="AY398" s="9"/>
      <c r="AZ398" s="10">
        <f t="shared" si="370"/>
        <v>1</v>
      </c>
      <c r="BA398" s="11"/>
      <c r="BB398" s="9">
        <f>VLOOKUP($C398, Table3[#All], 30, 0)</f>
        <v>0.33329999999999999</v>
      </c>
      <c r="BC398" s="9">
        <f>VLOOKUP($C398, Table3[#All], 31, 0)</f>
        <v>0.66670000000000007</v>
      </c>
      <c r="BD398" s="9">
        <f>VLOOKUP($C398, Table3[#All], 32, 0)</f>
        <v>0</v>
      </c>
      <c r="BE398" s="9">
        <f>VLOOKUP($C398, Table3[#All], 33, 0)</f>
        <v>0</v>
      </c>
      <c r="BF398" s="9"/>
      <c r="BG398" s="10">
        <f t="shared" si="371"/>
        <v>2</v>
      </c>
      <c r="BH398" s="81"/>
      <c r="BI398" s="9">
        <f>VLOOKUP($C398, Table3[#All], 34, 0)</f>
        <v>0</v>
      </c>
      <c r="BJ398" s="9">
        <f>VLOOKUP($C398, Table3[#All], 35, 0)</f>
        <v>0</v>
      </c>
      <c r="BK398" s="9">
        <f>VLOOKUP($C398, Table3[#All], 36, 0)</f>
        <v>0</v>
      </c>
      <c r="BL398" s="9">
        <f>VLOOKUP($C398, Table3[#All], 37, 0)</f>
        <v>0</v>
      </c>
      <c r="BM398" s="9">
        <f>VLOOKUP($C398, Table3[#All], 38, 0)</f>
        <v>0</v>
      </c>
      <c r="BN398" s="10" t="str">
        <f t="shared" si="372"/>
        <v>N/A</v>
      </c>
      <c r="BO398" s="11"/>
      <c r="BP398" s="9">
        <f>VLOOKUP($C398, Table3[#All], 39, 0)</f>
        <v>0</v>
      </c>
      <c r="BQ398" s="9">
        <f>VLOOKUP($C398, Table3[#All], 40, 0)</f>
        <v>0</v>
      </c>
      <c r="BR398" s="9">
        <f>VLOOKUP($C398, Table3[#All], 41, 0)</f>
        <v>1</v>
      </c>
      <c r="BS398" s="9">
        <f>VLOOKUP($C398, Table3[#All], 42, 0)</f>
        <v>0</v>
      </c>
      <c r="BT398" s="9"/>
      <c r="BU398" s="10">
        <f t="shared" si="342"/>
        <v>3</v>
      </c>
      <c r="BV398" s="11"/>
      <c r="BW398" s="9">
        <f>VLOOKUP($C398, Table3[#All], 43, 0)</f>
        <v>0.11109999999999999</v>
      </c>
      <c r="BX398" s="9">
        <f>VLOOKUP($C398, Table3[#All], 44, 0)</f>
        <v>0.88890000000000002</v>
      </c>
      <c r="BY398" s="9">
        <f>VLOOKUP($C398, Table3[#All], 45, 0)</f>
        <v>0</v>
      </c>
      <c r="BZ398" s="9"/>
      <c r="CA398" s="9"/>
      <c r="CB398" s="10">
        <f t="shared" si="343"/>
        <v>2</v>
      </c>
      <c r="CC398" s="81"/>
      <c r="CD398" s="9">
        <f>VLOOKUP($C398, Table3[#All], 46, 0)</f>
        <v>1</v>
      </c>
      <c r="CE398" s="9">
        <f>VLOOKUP($C398, Table3[#All], 47, 0)</f>
        <v>0</v>
      </c>
      <c r="CF398" s="9">
        <f>VLOOKUP($C398, Table3[#All], 48, 0)</f>
        <v>0</v>
      </c>
      <c r="CG398" s="9">
        <f>VLOOKUP($C398, Table3[#All], 49, 0)</f>
        <v>0</v>
      </c>
      <c r="CH398" s="9">
        <f>VLOOKUP($C398, Table3[#All], 50, 0)</f>
        <v>0</v>
      </c>
      <c r="CI398" s="12">
        <f t="shared" si="344"/>
        <v>1</v>
      </c>
      <c r="CJ398" s="13"/>
      <c r="CK398" s="9">
        <f>VLOOKUP($C398, Table3[#All], 51, 0)</f>
        <v>0.16670000000000001</v>
      </c>
      <c r="CL398" s="9">
        <f>VLOOKUP($C398, Table3[#All], 52, 0)</f>
        <v>0.83329999999999993</v>
      </c>
      <c r="CM398" s="9">
        <f>VLOOKUP($C398, Table3[#All], 53, 0)</f>
        <v>0</v>
      </c>
      <c r="CN398" s="9">
        <f>VLOOKUP($C398, Table3[#All], 54, 0)</f>
        <v>0</v>
      </c>
      <c r="CO398" s="9"/>
      <c r="CP398" s="10">
        <f t="shared" si="345"/>
        <v>2</v>
      </c>
      <c r="CQ398" s="11"/>
      <c r="CR398" s="9">
        <f>VLOOKUP($C398, Table3[#All], 55, 0)</f>
        <v>0</v>
      </c>
      <c r="CS398" s="9">
        <f>VLOOKUP($C398, Table3[#All], 56, 0)</f>
        <v>5.5599999999999997E-2</v>
      </c>
      <c r="CT398" s="9">
        <f>VLOOKUP($C398, Table3[#All], 57, 0)</f>
        <v>0.72219999999999995</v>
      </c>
      <c r="CU398" s="9">
        <f>VLOOKUP($C398, Table3[#All], 58, 0)</f>
        <v>0.22219999999999998</v>
      </c>
      <c r="CV398" s="9">
        <f>VLOOKUP($C398, Table3[#All], 59, 0)</f>
        <v>0</v>
      </c>
      <c r="CW398" s="14">
        <f t="shared" si="346"/>
        <v>3</v>
      </c>
      <c r="CX398" s="81"/>
      <c r="CY398" s="9">
        <f>VLOOKUP($C398, Table3[#All], 60, 0)</f>
        <v>0</v>
      </c>
      <c r="CZ398" s="9">
        <f>VLOOKUP($C398, Table3[#All], 61, 0)</f>
        <v>0.88890000000000002</v>
      </c>
      <c r="DA398" s="9">
        <f>VLOOKUP($C398, Table3[#All], 62, 0)</f>
        <v>0.11109999999999999</v>
      </c>
      <c r="DB398" s="9">
        <f>VLOOKUP($C398, Table3[#All], 63, 0)</f>
        <v>0</v>
      </c>
      <c r="DC398" s="9">
        <f>VLOOKUP($C398, Table3[#All], 64, 0)</f>
        <v>0</v>
      </c>
      <c r="DD398" s="10">
        <f t="shared" si="347"/>
        <v>2</v>
      </c>
      <c r="DE398" s="11"/>
      <c r="DF398" s="9">
        <f>VLOOKUP($C398, Table3[#All], 65, 0)</f>
        <v>5.5599999999999997E-2</v>
      </c>
      <c r="DG398" s="9"/>
      <c r="DH398" s="9">
        <f>VLOOKUP($C398, Table3[#All], 66, 0)</f>
        <v>0.55559999999999998</v>
      </c>
      <c r="DI398" s="9"/>
      <c r="DJ398" s="9">
        <f>VLOOKUP($C398, Table3[#All], 67, 0)</f>
        <v>0.38890000000000002</v>
      </c>
      <c r="DK398" s="14">
        <f t="shared" si="348"/>
        <v>5</v>
      </c>
      <c r="DL398" s="11"/>
      <c r="DM398" s="9">
        <f>VLOOKUP($C398, Table3[#All], 68, 0)</f>
        <v>1</v>
      </c>
      <c r="DN398" s="9"/>
      <c r="DO398" s="9">
        <f>VLOOKUP($C398, Table3[#All], 69, 0)</f>
        <v>0</v>
      </c>
      <c r="DP398" s="9">
        <f>VLOOKUP($C398, Table3[#All], 70, 0)</f>
        <v>0</v>
      </c>
      <c r="DQ398" s="9"/>
      <c r="DR398" s="14">
        <f t="shared" si="349"/>
        <v>1</v>
      </c>
      <c r="DS398" s="11"/>
      <c r="DT398" s="9">
        <f>VLOOKUP($C398, Table3[#All], 71, 0)</f>
        <v>0</v>
      </c>
      <c r="DU398" s="9">
        <f>VLOOKUP($C398, Table3[#All], 72, 0)</f>
        <v>0</v>
      </c>
      <c r="DV398" s="9">
        <f>VLOOKUP($C398, Table3[#All], 73, 0)</f>
        <v>0</v>
      </c>
      <c r="DW398" s="9">
        <f>VLOOKUP($C398, Table3[#All], 74, 0)</f>
        <v>0</v>
      </c>
      <c r="DX398" s="9">
        <f>VLOOKUP($C398, Table3[#All], 75, 0)</f>
        <v>1</v>
      </c>
      <c r="DY398" s="12">
        <f t="shared" si="338"/>
        <v>5</v>
      </c>
      <c r="DZ398" s="11"/>
      <c r="EA398" s="9">
        <f>VLOOKUP($C398, Table3[#All], 76, 0)</f>
        <v>1</v>
      </c>
      <c r="EB398" s="9">
        <f>VLOOKUP($C398, Table3[#All], 77, 0)</f>
        <v>0</v>
      </c>
      <c r="EC398" s="9">
        <f>VLOOKUP($C398, Table3[#All], 78, 0)</f>
        <v>0</v>
      </c>
      <c r="ED398" s="9">
        <f>VLOOKUP($C398, Table3[#All], 79, 0)</f>
        <v>0</v>
      </c>
      <c r="EE398" s="9">
        <f>VLOOKUP($C398, Table3[#All], 80, 0)</f>
        <v>0</v>
      </c>
      <c r="EF398" s="10">
        <f t="shared" si="350"/>
        <v>1</v>
      </c>
      <c r="EG398" s="9"/>
      <c r="EH398" s="9">
        <f>VLOOKUP($C398, Table3[#All], 81, 0)</f>
        <v>1</v>
      </c>
      <c r="EI398" s="9">
        <f>VLOOKUP($C398, Table3[#All], 82, 0)</f>
        <v>0</v>
      </c>
      <c r="EJ398" s="9">
        <f>VLOOKUP($C398, Table3[#All], 83, 0)</f>
        <v>0</v>
      </c>
      <c r="EK398" s="9">
        <f>VLOOKUP($C398, Table3[#All], 84, 0)</f>
        <v>0</v>
      </c>
      <c r="EL398" s="9">
        <f>VLOOKUP($C398, Table3[#All], 85, 0)</f>
        <v>0</v>
      </c>
      <c r="EM398" s="14">
        <f t="shared" si="351"/>
        <v>1</v>
      </c>
      <c r="EN398" s="11"/>
      <c r="EO398" s="9">
        <f>VLOOKUP($C398, Table3[#All], 86, 0)</f>
        <v>0.22219999999999998</v>
      </c>
      <c r="EP398" s="9"/>
      <c r="EQ398" s="9">
        <f>VLOOKUP($C398, Table3[#All], 87, 0)</f>
        <v>0.77780000000000005</v>
      </c>
      <c r="ER398" s="9"/>
      <c r="ES398" s="9"/>
      <c r="ET398" s="14">
        <f t="shared" si="352"/>
        <v>3</v>
      </c>
      <c r="EU398" s="11"/>
      <c r="EV398" s="9">
        <f>VLOOKUP($C398, Table3[#All], 88, 0)</f>
        <v>1</v>
      </c>
      <c r="EW398" s="9">
        <f>VLOOKUP($C398, Table3[#All], 89, 0)</f>
        <v>0</v>
      </c>
      <c r="EX398" s="9">
        <f>VLOOKUP($C398, Table3[#All], 90, 0)</f>
        <v>0</v>
      </c>
      <c r="EY398" s="9">
        <f>VLOOKUP($C398, Table3[#All], 91, 0)</f>
        <v>0</v>
      </c>
      <c r="EZ398" s="9">
        <f>VLOOKUP($C398, Table3[#All], 92, 0)</f>
        <v>0</v>
      </c>
      <c r="FA398" s="12">
        <f t="shared" si="353"/>
        <v>1</v>
      </c>
      <c r="FB398" s="11"/>
      <c r="FC398" s="9">
        <f>VLOOKUP($C398, Table3[#All], 93, 0)</f>
        <v>0</v>
      </c>
      <c r="FD398" s="9">
        <f>VLOOKUP($C398, Table3[#All], 94, 0)</f>
        <v>5.5599999999999997E-2</v>
      </c>
      <c r="FE398" s="9">
        <f>VLOOKUP($C398, Table3[#All], 95, 0)</f>
        <v>0.94440000000000002</v>
      </c>
      <c r="FF398" s="9">
        <f>VLOOKUP($C398, Table3[#All], 96, 0)</f>
        <v>0</v>
      </c>
      <c r="FG398" s="9"/>
      <c r="FH398" s="10">
        <f t="shared" si="354"/>
        <v>3</v>
      </c>
      <c r="FI398" s="11"/>
      <c r="FJ398" s="9">
        <f>VLOOKUP($C398, Table3[#All], 97, 0)</f>
        <v>0</v>
      </c>
      <c r="FK398" s="9">
        <f>VLOOKUP($C398, Table3[#All], 98, 0)</f>
        <v>0</v>
      </c>
      <c r="FL398" s="9">
        <f>VLOOKUP($C398, Table3[#All], 99, 0)</f>
        <v>0</v>
      </c>
      <c r="FM398" s="9">
        <f>VLOOKUP($C398, Table3[#All], 100, 0)</f>
        <v>0</v>
      </c>
      <c r="FN398" s="9">
        <f>VLOOKUP($C398, Table3[#All], 101, 0)</f>
        <v>1</v>
      </c>
      <c r="FO398" s="14">
        <f t="shared" si="355"/>
        <v>5</v>
      </c>
      <c r="FP398" s="11"/>
      <c r="FQ398" s="9">
        <f>VLOOKUP($C398, Table3[#All], 102, 0)</f>
        <v>0.38890000000000002</v>
      </c>
      <c r="FR398" s="9">
        <f>VLOOKUP($C398, Table3[#All], 103, 0)</f>
        <v>0.55559999999999998</v>
      </c>
      <c r="FS398" s="9">
        <f>VLOOKUP($C398, Table3[#All], 104, 0)</f>
        <v>5.5599999999999997E-2</v>
      </c>
      <c r="FT398" s="9">
        <f>VLOOKUP($C398, Table3[#All], 105, 0)</f>
        <v>0</v>
      </c>
      <c r="FU398" s="9">
        <v>0</v>
      </c>
      <c r="FV398" s="10">
        <f t="shared" si="356"/>
        <v>2</v>
      </c>
      <c r="FW398" s="11"/>
      <c r="FX398" s="9">
        <f>VLOOKUP($C398, Table3[#All], 106, 0)</f>
        <v>0.38890000000000002</v>
      </c>
      <c r="FY398" s="9"/>
      <c r="FZ398" s="9">
        <f>VLOOKUP($C398, Table3[#All], 107, 0)</f>
        <v>0.61109999999999998</v>
      </c>
      <c r="GA398" s="9">
        <f>VLOOKUP($C398, Table3[#All], 108, 0)</f>
        <v>0</v>
      </c>
      <c r="GB398" s="9"/>
      <c r="GC398" s="10">
        <f t="shared" si="373"/>
        <v>3</v>
      </c>
      <c r="GD398" s="81"/>
      <c r="GE398" s="9">
        <f>VLOOKUP($C398, Table3[#All], 109, 0)</f>
        <v>0</v>
      </c>
      <c r="GF398" s="9">
        <f>VLOOKUP($C398, Table3[#All], 110, 0)</f>
        <v>0.9</v>
      </c>
      <c r="GG398" s="9">
        <f>VLOOKUP($C398, Table3[#All], 111, 0)</f>
        <v>0.1</v>
      </c>
      <c r="GH398" s="9"/>
      <c r="GI398" s="9">
        <f>VLOOKUP($C398, Table3[#All], 112, 0)</f>
        <v>0</v>
      </c>
      <c r="GJ398" s="12">
        <f t="shared" si="357"/>
        <v>2</v>
      </c>
      <c r="GK398" s="11"/>
      <c r="GL398" s="9">
        <f>VLOOKUP($C398, Table3[#All], 113, 0)</f>
        <v>0</v>
      </c>
      <c r="GM398" s="9">
        <f>VLOOKUP($C398, Table3[#All], 114, 0)</f>
        <v>0.11109999999999999</v>
      </c>
      <c r="GN398" s="9">
        <f>VLOOKUP($C398, Table3[#All], 115, 0)</f>
        <v>5.5599999999999997E-2</v>
      </c>
      <c r="GO398" s="9">
        <f>VLOOKUP($C398, Table3[#All], 116, 0)</f>
        <v>0.83329999999999993</v>
      </c>
      <c r="GP398" s="9"/>
      <c r="GQ398" s="10">
        <f t="shared" si="358"/>
        <v>4</v>
      </c>
      <c r="GR398" s="11"/>
      <c r="GS398" s="9">
        <f>VLOOKUP($C398, Table2[#All], 3, 0)</f>
        <v>0</v>
      </c>
      <c r="GT398" s="9">
        <f>VLOOKUP($C398, Table2[#All], 4, 0)</f>
        <v>0</v>
      </c>
      <c r="GU398" s="9">
        <f>VLOOKUP($C398, Table2[#All], 5, 0)</f>
        <v>1</v>
      </c>
      <c r="GV398" s="9">
        <f>VLOOKUP($C398, Table2[#All], 6, 0)</f>
        <v>0</v>
      </c>
      <c r="GW398" s="9">
        <f>VLOOKUP($C398, Table2[#All], 7, 0)</f>
        <v>0</v>
      </c>
      <c r="GX398" s="10">
        <f t="shared" si="359"/>
        <v>3</v>
      </c>
      <c r="GY398" s="11"/>
      <c r="GZ398" s="9">
        <v>0</v>
      </c>
      <c r="HA398" s="9">
        <v>1</v>
      </c>
      <c r="HB398" s="9">
        <v>0</v>
      </c>
      <c r="HC398" s="9">
        <v>0</v>
      </c>
      <c r="HD398" s="9"/>
      <c r="HE398" s="10">
        <f t="shared" si="360"/>
        <v>2</v>
      </c>
      <c r="HF398" s="11"/>
      <c r="HG398" s="9">
        <f>VLOOKUP($C398, Table5[#All], 2, 0)</f>
        <v>0</v>
      </c>
      <c r="HH398" s="9">
        <f>VLOOKUP($C398, Table5[#All], 3, 0)</f>
        <v>0</v>
      </c>
      <c r="HI398" s="9">
        <f>VLOOKUP($C398, Table5[#All], 4, 0)</f>
        <v>0</v>
      </c>
      <c r="HJ398" s="9">
        <f>VLOOKUP($C398, Table5[#All], 5, 0)</f>
        <v>0</v>
      </c>
      <c r="HK398" s="9">
        <f>VLOOKUP($C398, Table5[#All], 6, 0)</f>
        <v>1</v>
      </c>
      <c r="HL398" s="10">
        <f t="shared" si="361"/>
        <v>5</v>
      </c>
      <c r="HM398" s="11"/>
      <c r="HN398" s="9">
        <f>VLOOKUP($C398, Table5[#All], 7, 0)</f>
        <v>0</v>
      </c>
      <c r="HO398" s="9">
        <f>VLOOKUP($C398, Table5[#All], 8, 0)</f>
        <v>0</v>
      </c>
      <c r="HP398" s="9">
        <f>VLOOKUP($C398, Table5[#All], 9, 0)</f>
        <v>0</v>
      </c>
      <c r="HQ398" s="9">
        <f>VLOOKUP($C398, Table5[#All], 10, 0)</f>
        <v>0</v>
      </c>
      <c r="HR398" s="9">
        <f>VLOOKUP($C398, Table5[#All], 11, 0)</f>
        <v>1</v>
      </c>
      <c r="HS398" s="10">
        <f t="shared" si="362"/>
        <v>5</v>
      </c>
      <c r="HT398" s="11"/>
      <c r="HU398" s="9">
        <f>VLOOKUP($C398, Table5[#All], 12, 0)</f>
        <v>1</v>
      </c>
      <c r="HV398" s="9">
        <f>VLOOKUP($C398, Table5[#All], 13, 0)</f>
        <v>0</v>
      </c>
      <c r="HW398" s="9">
        <f>VLOOKUP($C398, Table5[#All], 14, 0)</f>
        <v>0</v>
      </c>
      <c r="HX398" s="9">
        <f>VLOOKUP($C398, Table5[#All], 15, 0)</f>
        <v>0</v>
      </c>
      <c r="HY398" s="9">
        <f>VLOOKUP($C398, Table5[#All], 16, 0)</f>
        <v>0</v>
      </c>
      <c r="HZ398" s="10">
        <f t="shared" si="363"/>
        <v>1</v>
      </c>
      <c r="IA398" s="11"/>
      <c r="IB398" s="9">
        <f>VLOOKUP($C398, Table5[#All], 17, 0)</f>
        <v>1</v>
      </c>
      <c r="IC398" s="9">
        <f>VLOOKUP($C398, Table5[#All], 18, 0)</f>
        <v>0</v>
      </c>
      <c r="ID398" s="9">
        <f>VLOOKUP($C398, Table5[#All], 19, 0)</f>
        <v>0</v>
      </c>
      <c r="IE398" s="9">
        <f>VLOOKUP($C398, Table5[#All], 20, 0)</f>
        <v>0</v>
      </c>
      <c r="IF398" s="9">
        <f>VLOOKUP($C398, Table5[#All], 21, 0)</f>
        <v>0</v>
      </c>
      <c r="IG398" s="10">
        <f t="shared" si="364"/>
        <v>1</v>
      </c>
      <c r="IH398" s="11"/>
      <c r="II398" s="9">
        <f>VLOOKUP($C398, Table5[#All], 22, 0)</f>
        <v>1</v>
      </c>
      <c r="IJ398" s="9">
        <f>VLOOKUP($C398, Table5[#All], 23, 0)</f>
        <v>0</v>
      </c>
      <c r="IK398" s="9">
        <f>VLOOKUP($C398, Table5[#All], 24, 0)</f>
        <v>0</v>
      </c>
      <c r="IL398" s="9">
        <f>VLOOKUP($C398, Table5[#All], 25, 0)</f>
        <v>0</v>
      </c>
      <c r="IM398" s="9">
        <f>VLOOKUP($C398, Table5[#All], 26, 0)</f>
        <v>0</v>
      </c>
      <c r="IN398" s="10">
        <f t="shared" si="365"/>
        <v>1</v>
      </c>
      <c r="IO398" s="11"/>
      <c r="IP398" s="9">
        <v>1</v>
      </c>
      <c r="IQ398" s="9">
        <v>0</v>
      </c>
      <c r="IR398" s="9">
        <v>0</v>
      </c>
      <c r="IS398" s="9">
        <v>0</v>
      </c>
      <c r="IT398" s="9">
        <v>0</v>
      </c>
      <c r="IU398" s="10">
        <f t="shared" si="366"/>
        <v>1</v>
      </c>
      <c r="IV398" s="82"/>
    </row>
    <row r="399" spans="1:256" ht="16.3" thickTop="1" thickBot="1" x14ac:dyDescent="0.35">
      <c r="A399" s="16" t="s">
        <v>934</v>
      </c>
      <c r="B399" s="16" t="s">
        <v>950</v>
      </c>
      <c r="C399" s="16" t="s">
        <v>951</v>
      </c>
      <c r="D399" s="11"/>
      <c r="E399" s="9">
        <f>VLOOKUP($C399, Table3[#All], 2, 0)</f>
        <v>0.72219999999999995</v>
      </c>
      <c r="F399" s="9"/>
      <c r="G399" s="9">
        <f>VLOOKUP($C399, Table3[#All], 3, 0)</f>
        <v>0.16670000000000001</v>
      </c>
      <c r="H399" s="9">
        <f>VLOOKUP($C399, Table3[#All], 4, 0)</f>
        <v>0.11109999999999999</v>
      </c>
      <c r="I399" s="9">
        <f>VLOOKUP($C399, Table3[#All], 5, 0)</f>
        <v>0</v>
      </c>
      <c r="J399" s="10">
        <f t="shared" si="367"/>
        <v>3</v>
      </c>
      <c r="K399" s="11"/>
      <c r="L399" s="9">
        <f>VLOOKUP($C399, Table3[#All], 6, 0)</f>
        <v>0</v>
      </c>
      <c r="M399" s="9"/>
      <c r="N399" s="9">
        <f>VLOOKUP($C399, Table3[#All], 7, 0)</f>
        <v>0</v>
      </c>
      <c r="O399" s="9">
        <f>VLOOKUP($C399, Table3[#All], 8, 0)</f>
        <v>0</v>
      </c>
      <c r="P399" s="9">
        <f>VLOOKUP($C399, Table3[#All], 9, 0)</f>
        <v>1</v>
      </c>
      <c r="Q399" s="10">
        <f t="shared" si="368"/>
        <v>5</v>
      </c>
      <c r="R399" s="11"/>
      <c r="S399" s="9">
        <f>VLOOKUP($C399, Table3[#All], 10, 0)</f>
        <v>0</v>
      </c>
      <c r="T399" s="9">
        <f>VLOOKUP($C399, Table3[#All], 11, 0)</f>
        <v>0.16670000000000001</v>
      </c>
      <c r="U399" s="9">
        <f>VLOOKUP($C399, Table3[#All], 12, 0)</f>
        <v>0.83329999999999993</v>
      </c>
      <c r="V399" s="9">
        <f>VLOOKUP($C399, Table3[#All], 13, 0)</f>
        <v>0</v>
      </c>
      <c r="W399" s="9">
        <f>VLOOKUP($C399, Table3[#All], 14, 0)</f>
        <v>0</v>
      </c>
      <c r="X399" s="10">
        <f t="shared" si="369"/>
        <v>3</v>
      </c>
      <c r="Y399" s="11"/>
      <c r="Z399" s="9">
        <f>VLOOKUP($C399, Table3[#All], 15, 0)</f>
        <v>0</v>
      </c>
      <c r="AA399" s="9">
        <f>VLOOKUP($C399, Table3[#All], 16, 0)</f>
        <v>0.44439999999999996</v>
      </c>
      <c r="AB399" s="9">
        <f>VLOOKUP($C399, Table3[#All], 17, 0)</f>
        <v>0.55559999999999998</v>
      </c>
      <c r="AC399" s="9">
        <f>VLOOKUP($C399, Table3[#All], 18, 0)</f>
        <v>0</v>
      </c>
      <c r="AD399" s="9">
        <f>VLOOKUP($C399, Table3[#All], 19, 0)</f>
        <v>0</v>
      </c>
      <c r="AE399" s="10">
        <f t="shared" si="339"/>
        <v>3</v>
      </c>
      <c r="AF399" s="11"/>
      <c r="AG399" s="9">
        <f>VLOOKUP($C399, Table3[#All], 20, 0)</f>
        <v>0</v>
      </c>
      <c r="AH399" s="9">
        <f>VLOOKUP($C399, Table3[#All], 21, 0)</f>
        <v>1</v>
      </c>
      <c r="AI399" s="9">
        <f>VLOOKUP($C399, Table3[#All], 22, 0)</f>
        <v>0</v>
      </c>
      <c r="AJ399" s="9"/>
      <c r="AK399" s="9"/>
      <c r="AL399" s="10">
        <f t="shared" si="340"/>
        <v>2</v>
      </c>
      <c r="AM399" s="11"/>
      <c r="AN399" s="9">
        <f>VLOOKUP($C399, Table3[#All], 23, 0)</f>
        <v>1</v>
      </c>
      <c r="AO399" s="9">
        <f>VLOOKUP($C399, Table3[#All], 24, 0)</f>
        <v>0</v>
      </c>
      <c r="AP399" s="9">
        <f>VLOOKUP($C399, Table3[#All], 25, 0)</f>
        <v>0</v>
      </c>
      <c r="AQ399" s="9">
        <f>VLOOKUP($C399, Table3[#All], 26, 0)</f>
        <v>0</v>
      </c>
      <c r="AR399" s="9"/>
      <c r="AS399" s="12">
        <f t="shared" si="341"/>
        <v>1</v>
      </c>
      <c r="AT399" s="11"/>
      <c r="AU399" s="9">
        <f>VLOOKUP($C399, Table3[#All], 27, 0)</f>
        <v>1</v>
      </c>
      <c r="AV399" s="9">
        <f>VLOOKUP($C399, Table3[#All], 28, 0)</f>
        <v>0</v>
      </c>
      <c r="AW399" s="9">
        <f>VLOOKUP($C399, Table3[#All], 29, 0)</f>
        <v>0</v>
      </c>
      <c r="AX399" s="9"/>
      <c r="AY399" s="9"/>
      <c r="AZ399" s="10">
        <f t="shared" si="370"/>
        <v>1</v>
      </c>
      <c r="BA399" s="11"/>
      <c r="BB399" s="9">
        <f>VLOOKUP($C399, Table3[#All], 30, 0)</f>
        <v>0.61109999999999998</v>
      </c>
      <c r="BC399" s="9">
        <f>VLOOKUP($C399, Table3[#All], 31, 0)</f>
        <v>0.38890000000000002</v>
      </c>
      <c r="BD399" s="9">
        <f>VLOOKUP($C399, Table3[#All], 32, 0)</f>
        <v>0</v>
      </c>
      <c r="BE399" s="9">
        <f>VLOOKUP($C399, Table3[#All], 33, 0)</f>
        <v>0</v>
      </c>
      <c r="BF399" s="9"/>
      <c r="BG399" s="10">
        <f t="shared" si="371"/>
        <v>2</v>
      </c>
      <c r="BH399" s="81"/>
      <c r="BI399" s="9">
        <f>VLOOKUP($C399, Table3[#All], 34, 0)</f>
        <v>0</v>
      </c>
      <c r="BJ399" s="9">
        <f>VLOOKUP($C399, Table3[#All], 35, 0)</f>
        <v>0</v>
      </c>
      <c r="BK399" s="9">
        <f>VLOOKUP($C399, Table3[#All], 36, 0)</f>
        <v>0</v>
      </c>
      <c r="BL399" s="9">
        <f>VLOOKUP($C399, Table3[#All], 37, 0)</f>
        <v>0</v>
      </c>
      <c r="BM399" s="9">
        <f>VLOOKUP($C399, Table3[#All], 38, 0)</f>
        <v>0</v>
      </c>
      <c r="BN399" s="10" t="str">
        <f t="shared" si="372"/>
        <v>N/A</v>
      </c>
      <c r="BO399" s="11"/>
      <c r="BP399" s="9">
        <f>VLOOKUP($C399, Table3[#All], 39, 0)</f>
        <v>0</v>
      </c>
      <c r="BQ399" s="9">
        <f>VLOOKUP($C399, Table3[#All], 40, 0)</f>
        <v>0.33329999999999999</v>
      </c>
      <c r="BR399" s="9">
        <f>VLOOKUP($C399, Table3[#All], 41, 0)</f>
        <v>0.5</v>
      </c>
      <c r="BS399" s="9">
        <f>VLOOKUP($C399, Table3[#All], 42, 0)</f>
        <v>0.16670000000000001</v>
      </c>
      <c r="BT399" s="9"/>
      <c r="BU399" s="10">
        <f t="shared" si="342"/>
        <v>3</v>
      </c>
      <c r="BV399" s="11"/>
      <c r="BW399" s="9">
        <f>VLOOKUP($C399, Table3[#All], 43, 0)</f>
        <v>0.88890000000000002</v>
      </c>
      <c r="BX399" s="9">
        <f>VLOOKUP($C399, Table3[#All], 44, 0)</f>
        <v>0.11109999999999999</v>
      </c>
      <c r="BY399" s="9">
        <f>VLOOKUP($C399, Table3[#All], 45, 0)</f>
        <v>0</v>
      </c>
      <c r="BZ399" s="9"/>
      <c r="CA399" s="9"/>
      <c r="CB399" s="10">
        <f t="shared" si="343"/>
        <v>1</v>
      </c>
      <c r="CC399" s="81"/>
      <c r="CD399" s="9">
        <f>VLOOKUP($C399, Table3[#All], 46, 0)</f>
        <v>1</v>
      </c>
      <c r="CE399" s="9">
        <f>VLOOKUP($C399, Table3[#All], 47, 0)</f>
        <v>0</v>
      </c>
      <c r="CF399" s="9">
        <f>VLOOKUP($C399, Table3[#All], 48, 0)</f>
        <v>0</v>
      </c>
      <c r="CG399" s="9">
        <f>VLOOKUP($C399, Table3[#All], 49, 0)</f>
        <v>0</v>
      </c>
      <c r="CH399" s="9">
        <f>VLOOKUP($C399, Table3[#All], 50, 0)</f>
        <v>0</v>
      </c>
      <c r="CI399" s="12">
        <f t="shared" si="344"/>
        <v>1</v>
      </c>
      <c r="CJ399" s="13"/>
      <c r="CK399" s="9">
        <f>VLOOKUP($C399, Table3[#All], 51, 0)</f>
        <v>0.88890000000000002</v>
      </c>
      <c r="CL399" s="9">
        <f>VLOOKUP($C399, Table3[#All], 52, 0)</f>
        <v>0.11109999999999999</v>
      </c>
      <c r="CM399" s="9">
        <f>VLOOKUP($C399, Table3[#All], 53, 0)</f>
        <v>0</v>
      </c>
      <c r="CN399" s="9">
        <f>VLOOKUP($C399, Table3[#All], 54, 0)</f>
        <v>0</v>
      </c>
      <c r="CO399" s="9"/>
      <c r="CP399" s="10">
        <f t="shared" si="345"/>
        <v>1</v>
      </c>
      <c r="CQ399" s="11"/>
      <c r="CR399" s="9">
        <f>VLOOKUP($C399, Table3[#All], 55, 0)</f>
        <v>0.44439999999999996</v>
      </c>
      <c r="CS399" s="9">
        <f>VLOOKUP($C399, Table3[#All], 56, 0)</f>
        <v>0.55559999999999998</v>
      </c>
      <c r="CT399" s="9">
        <f>VLOOKUP($C399, Table3[#All], 57, 0)</f>
        <v>0</v>
      </c>
      <c r="CU399" s="9">
        <f>VLOOKUP($C399, Table3[#All], 58, 0)</f>
        <v>0</v>
      </c>
      <c r="CV399" s="9">
        <f>VLOOKUP($C399, Table3[#All], 59, 0)</f>
        <v>0</v>
      </c>
      <c r="CW399" s="14">
        <f t="shared" si="346"/>
        <v>2</v>
      </c>
      <c r="CX399" s="81"/>
      <c r="CY399" s="9">
        <f>VLOOKUP($C399, Table3[#All], 60, 0)</f>
        <v>0.5</v>
      </c>
      <c r="CZ399" s="9">
        <f>VLOOKUP($C399, Table3[#All], 61, 0)</f>
        <v>0.5</v>
      </c>
      <c r="DA399" s="9">
        <f>VLOOKUP($C399, Table3[#All], 62, 0)</f>
        <v>0</v>
      </c>
      <c r="DB399" s="9">
        <f>VLOOKUP($C399, Table3[#All], 63, 0)</f>
        <v>0</v>
      </c>
      <c r="DC399" s="9">
        <f>VLOOKUP($C399, Table3[#All], 64, 0)</f>
        <v>0</v>
      </c>
      <c r="DD399" s="10">
        <f t="shared" si="347"/>
        <v>2</v>
      </c>
      <c r="DE399" s="11"/>
      <c r="DF399" s="9">
        <f>VLOOKUP($C399, Table3[#All], 65, 0)</f>
        <v>0.77780000000000005</v>
      </c>
      <c r="DG399" s="9"/>
      <c r="DH399" s="9">
        <f>VLOOKUP($C399, Table3[#All], 66, 0)</f>
        <v>0.16670000000000001</v>
      </c>
      <c r="DI399" s="9"/>
      <c r="DJ399" s="9">
        <f>VLOOKUP($C399, Table3[#All], 67, 0)</f>
        <v>5.5599999999999997E-2</v>
      </c>
      <c r="DK399" s="14">
        <f t="shared" si="348"/>
        <v>1</v>
      </c>
      <c r="DL399" s="11"/>
      <c r="DM399" s="9">
        <f>VLOOKUP($C399, Table3[#All], 68, 0)</f>
        <v>0.94440000000000002</v>
      </c>
      <c r="DN399" s="9"/>
      <c r="DO399" s="9">
        <f>VLOOKUP($C399, Table3[#All], 69, 0)</f>
        <v>5.5599999999999997E-2</v>
      </c>
      <c r="DP399" s="9">
        <f>VLOOKUP($C399, Table3[#All], 70, 0)</f>
        <v>0</v>
      </c>
      <c r="DQ399" s="9"/>
      <c r="DR399" s="14">
        <f t="shared" si="349"/>
        <v>1</v>
      </c>
      <c r="DS399" s="11"/>
      <c r="DT399" s="9">
        <f>VLOOKUP($C399, Table3[#All], 71, 0)</f>
        <v>0</v>
      </c>
      <c r="DU399" s="9">
        <f>VLOOKUP($C399, Table3[#All], 72, 0)</f>
        <v>0.44439999999999996</v>
      </c>
      <c r="DV399" s="9">
        <f>VLOOKUP($C399, Table3[#All], 73, 0)</f>
        <v>0.38890000000000002</v>
      </c>
      <c r="DW399" s="9">
        <f>VLOOKUP($C399, Table3[#All], 74, 0)</f>
        <v>0.16670000000000001</v>
      </c>
      <c r="DX399" s="9">
        <f>VLOOKUP($C399, Table3[#All], 75, 0)</f>
        <v>0</v>
      </c>
      <c r="DY399" s="12">
        <f t="shared" si="338"/>
        <v>3</v>
      </c>
      <c r="DZ399" s="11"/>
      <c r="EA399" s="9">
        <f>VLOOKUP($C399, Table3[#All], 76, 0)</f>
        <v>1</v>
      </c>
      <c r="EB399" s="9">
        <f>VLOOKUP($C399, Table3[#All], 77, 0)</f>
        <v>0</v>
      </c>
      <c r="EC399" s="9">
        <f>VLOOKUP($C399, Table3[#All], 78, 0)</f>
        <v>0</v>
      </c>
      <c r="ED399" s="9">
        <f>VLOOKUP($C399, Table3[#All], 79, 0)</f>
        <v>0</v>
      </c>
      <c r="EE399" s="9">
        <f>VLOOKUP($C399, Table3[#All], 80, 0)</f>
        <v>0</v>
      </c>
      <c r="EF399" s="10">
        <f t="shared" si="350"/>
        <v>1</v>
      </c>
      <c r="EG399" s="9"/>
      <c r="EH399" s="9">
        <f>VLOOKUP($C399, Table3[#All], 81, 0)</f>
        <v>1</v>
      </c>
      <c r="EI399" s="9">
        <f>VLOOKUP($C399, Table3[#All], 82, 0)</f>
        <v>0</v>
      </c>
      <c r="EJ399" s="9">
        <f>VLOOKUP($C399, Table3[#All], 83, 0)</f>
        <v>0</v>
      </c>
      <c r="EK399" s="9">
        <f>VLOOKUP($C399, Table3[#All], 84, 0)</f>
        <v>0</v>
      </c>
      <c r="EL399" s="9">
        <f>VLOOKUP($C399, Table3[#All], 85, 0)</f>
        <v>0</v>
      </c>
      <c r="EM399" s="14">
        <f t="shared" si="351"/>
        <v>1</v>
      </c>
      <c r="EN399" s="11"/>
      <c r="EO399" s="9">
        <f>VLOOKUP($C399, Table3[#All], 86, 0)</f>
        <v>0.72219999999999995</v>
      </c>
      <c r="EP399" s="9"/>
      <c r="EQ399" s="9">
        <f>VLOOKUP($C399, Table3[#All], 87, 0)</f>
        <v>0.27779999999999999</v>
      </c>
      <c r="ER399" s="9"/>
      <c r="ES399" s="9"/>
      <c r="ET399" s="14">
        <f t="shared" si="352"/>
        <v>3</v>
      </c>
      <c r="EU399" s="11"/>
      <c r="EV399" s="9">
        <f>VLOOKUP($C399, Table3[#All], 88, 0)</f>
        <v>0</v>
      </c>
      <c r="EW399" s="9">
        <f>VLOOKUP($C399, Table3[#All], 89, 0)</f>
        <v>1</v>
      </c>
      <c r="EX399" s="9">
        <f>VLOOKUP($C399, Table3[#All], 90, 0)</f>
        <v>0</v>
      </c>
      <c r="EY399" s="9">
        <f>VLOOKUP($C399, Table3[#All], 91, 0)</f>
        <v>0</v>
      </c>
      <c r="EZ399" s="9">
        <f>VLOOKUP($C399, Table3[#All], 92, 0)</f>
        <v>0</v>
      </c>
      <c r="FA399" s="12">
        <f t="shared" si="353"/>
        <v>2</v>
      </c>
      <c r="FB399" s="11"/>
      <c r="FC399" s="9">
        <f>VLOOKUP($C399, Table3[#All], 93, 0)</f>
        <v>0</v>
      </c>
      <c r="FD399" s="9">
        <f>VLOOKUP($C399, Table3[#All], 94, 0)</f>
        <v>0.61109999999999998</v>
      </c>
      <c r="FE399" s="9">
        <f>VLOOKUP($C399, Table3[#All], 95, 0)</f>
        <v>0.38890000000000002</v>
      </c>
      <c r="FF399" s="9">
        <f>VLOOKUP($C399, Table3[#All], 96, 0)</f>
        <v>0</v>
      </c>
      <c r="FG399" s="9"/>
      <c r="FH399" s="10">
        <f t="shared" si="354"/>
        <v>3</v>
      </c>
      <c r="FI399" s="11"/>
      <c r="FJ399" s="9">
        <f>VLOOKUP($C399, Table3[#All], 97, 0)</f>
        <v>0</v>
      </c>
      <c r="FK399" s="9">
        <f>VLOOKUP($C399, Table3[#All], 98, 0)</f>
        <v>0</v>
      </c>
      <c r="FL399" s="9">
        <f>VLOOKUP($C399, Table3[#All], 99, 0)</f>
        <v>0</v>
      </c>
      <c r="FM399" s="9">
        <f>VLOOKUP($C399, Table3[#All], 100, 0)</f>
        <v>0</v>
      </c>
      <c r="FN399" s="9">
        <f>VLOOKUP($C399, Table3[#All], 101, 0)</f>
        <v>1</v>
      </c>
      <c r="FO399" s="14">
        <f t="shared" si="355"/>
        <v>5</v>
      </c>
      <c r="FP399" s="11"/>
      <c r="FQ399" s="9">
        <f>VLOOKUP($C399, Table3[#All], 102, 0)</f>
        <v>0.77780000000000005</v>
      </c>
      <c r="FR399" s="9">
        <f>VLOOKUP($C399, Table3[#All], 103, 0)</f>
        <v>0.22219999999999998</v>
      </c>
      <c r="FS399" s="9">
        <f>VLOOKUP($C399, Table3[#All], 104, 0)</f>
        <v>0</v>
      </c>
      <c r="FT399" s="9">
        <f>VLOOKUP($C399, Table3[#All], 105, 0)</f>
        <v>0</v>
      </c>
      <c r="FU399" s="9">
        <v>0</v>
      </c>
      <c r="FV399" s="10">
        <f t="shared" si="356"/>
        <v>1</v>
      </c>
      <c r="FW399" s="11"/>
      <c r="FX399" s="9">
        <f>VLOOKUP($C399, Table3[#All], 106, 0)</f>
        <v>0.88890000000000002</v>
      </c>
      <c r="FY399" s="9"/>
      <c r="FZ399" s="9">
        <f>VLOOKUP($C399, Table3[#All], 107, 0)</f>
        <v>5.5599999999999997E-2</v>
      </c>
      <c r="GA399" s="9">
        <f>VLOOKUP($C399, Table3[#All], 108, 0)</f>
        <v>5.5599999999999997E-2</v>
      </c>
      <c r="GB399" s="9"/>
      <c r="GC399" s="10">
        <f t="shared" si="373"/>
        <v>1</v>
      </c>
      <c r="GD399" s="81"/>
      <c r="GE399" s="9">
        <f>VLOOKUP($C399, Table3[#All], 109, 0)</f>
        <v>0</v>
      </c>
      <c r="GF399" s="9">
        <f>VLOOKUP($C399, Table3[#All], 110, 0)</f>
        <v>0.86670000000000003</v>
      </c>
      <c r="GG399" s="9">
        <f>VLOOKUP($C399, Table3[#All], 111, 0)</f>
        <v>0.1333</v>
      </c>
      <c r="GH399" s="9"/>
      <c r="GI399" s="9">
        <f>VLOOKUP($C399, Table3[#All], 112, 0)</f>
        <v>0</v>
      </c>
      <c r="GJ399" s="12">
        <f t="shared" si="357"/>
        <v>2</v>
      </c>
      <c r="GK399" s="11"/>
      <c r="GL399" s="9">
        <f>VLOOKUP($C399, Table3[#All], 113, 0)</f>
        <v>0</v>
      </c>
      <c r="GM399" s="9">
        <f>VLOOKUP($C399, Table3[#All], 114, 0)</f>
        <v>0.11109999999999999</v>
      </c>
      <c r="GN399" s="9">
        <f>VLOOKUP($C399, Table3[#All], 115, 0)</f>
        <v>5.5599999999999997E-2</v>
      </c>
      <c r="GO399" s="9">
        <f>VLOOKUP($C399, Table3[#All], 116, 0)</f>
        <v>0.83329999999999993</v>
      </c>
      <c r="GP399" s="9"/>
      <c r="GQ399" s="10">
        <f t="shared" si="358"/>
        <v>4</v>
      </c>
      <c r="GR399" s="11"/>
      <c r="GS399" s="9">
        <f>VLOOKUP($C399, Table2[#All], 3, 0)</f>
        <v>0</v>
      </c>
      <c r="GT399" s="9">
        <f>VLOOKUP($C399, Table2[#All], 4, 0)</f>
        <v>0</v>
      </c>
      <c r="GU399" s="9">
        <f>VLOOKUP($C399, Table2[#All], 5, 0)</f>
        <v>1</v>
      </c>
      <c r="GV399" s="9">
        <f>VLOOKUP($C399, Table2[#All], 6, 0)</f>
        <v>0</v>
      </c>
      <c r="GW399" s="9">
        <f>VLOOKUP($C399, Table2[#All], 7, 0)</f>
        <v>0</v>
      </c>
      <c r="GX399" s="10">
        <f t="shared" si="359"/>
        <v>3</v>
      </c>
      <c r="GY399" s="11"/>
      <c r="GZ399" s="9">
        <v>0</v>
      </c>
      <c r="HA399" s="9">
        <v>1</v>
      </c>
      <c r="HB399" s="9">
        <v>0</v>
      </c>
      <c r="HC399" s="9">
        <v>0</v>
      </c>
      <c r="HD399" s="9"/>
      <c r="HE399" s="10">
        <f t="shared" si="360"/>
        <v>2</v>
      </c>
      <c r="HF399" s="11"/>
      <c r="HG399" s="9">
        <f>VLOOKUP($C399, Table5[#All], 2, 0)</f>
        <v>0</v>
      </c>
      <c r="HH399" s="9">
        <f>VLOOKUP($C399, Table5[#All], 3, 0)</f>
        <v>0</v>
      </c>
      <c r="HI399" s="9">
        <f>VLOOKUP($C399, Table5[#All], 4, 0)</f>
        <v>0</v>
      </c>
      <c r="HJ399" s="9">
        <f>VLOOKUP($C399, Table5[#All], 5, 0)</f>
        <v>0</v>
      </c>
      <c r="HK399" s="9">
        <f>VLOOKUP($C399, Table5[#All], 6, 0)</f>
        <v>1</v>
      </c>
      <c r="HL399" s="10">
        <f t="shared" si="361"/>
        <v>5</v>
      </c>
      <c r="HM399" s="11"/>
      <c r="HN399" s="9">
        <f>VLOOKUP($C399, Table5[#All], 7, 0)</f>
        <v>0</v>
      </c>
      <c r="HO399" s="9">
        <f>VLOOKUP($C399, Table5[#All], 8, 0)</f>
        <v>0</v>
      </c>
      <c r="HP399" s="9">
        <f>VLOOKUP($C399, Table5[#All], 9, 0)</f>
        <v>0</v>
      </c>
      <c r="HQ399" s="9">
        <f>VLOOKUP($C399, Table5[#All], 10, 0)</f>
        <v>0</v>
      </c>
      <c r="HR399" s="9">
        <f>VLOOKUP($C399, Table5[#All], 11, 0)</f>
        <v>1</v>
      </c>
      <c r="HS399" s="10">
        <f t="shared" si="362"/>
        <v>5</v>
      </c>
      <c r="HT399" s="11"/>
      <c r="HU399" s="9">
        <f>VLOOKUP($C399, Table5[#All], 12, 0)</f>
        <v>1</v>
      </c>
      <c r="HV399" s="9">
        <f>VLOOKUP($C399, Table5[#All], 13, 0)</f>
        <v>0</v>
      </c>
      <c r="HW399" s="9">
        <f>VLOOKUP($C399, Table5[#All], 14, 0)</f>
        <v>0</v>
      </c>
      <c r="HX399" s="9">
        <f>VLOOKUP($C399, Table5[#All], 15, 0)</f>
        <v>0</v>
      </c>
      <c r="HY399" s="9">
        <f>VLOOKUP($C399, Table5[#All], 16, 0)</f>
        <v>0</v>
      </c>
      <c r="HZ399" s="10">
        <f t="shared" si="363"/>
        <v>1</v>
      </c>
      <c r="IA399" s="11"/>
      <c r="IB399" s="9">
        <f>VLOOKUP($C399, Table5[#All], 17, 0)</f>
        <v>0</v>
      </c>
      <c r="IC399" s="9">
        <f>VLOOKUP($C399, Table5[#All], 18, 0)</f>
        <v>0</v>
      </c>
      <c r="ID399" s="9">
        <f>VLOOKUP($C399, Table5[#All], 19, 0)</f>
        <v>0</v>
      </c>
      <c r="IE399" s="9">
        <f>VLOOKUP($C399, Table5[#All], 20, 0)</f>
        <v>1</v>
      </c>
      <c r="IF399" s="9">
        <f>VLOOKUP($C399, Table5[#All], 21, 0)</f>
        <v>0</v>
      </c>
      <c r="IG399" s="10">
        <f t="shared" si="364"/>
        <v>4</v>
      </c>
      <c r="IH399" s="11"/>
      <c r="II399" s="9">
        <f>VLOOKUP($C399, Table5[#All], 22, 0)</f>
        <v>1</v>
      </c>
      <c r="IJ399" s="9">
        <f>VLOOKUP($C399, Table5[#All], 23, 0)</f>
        <v>0</v>
      </c>
      <c r="IK399" s="9">
        <f>VLOOKUP($C399, Table5[#All], 24, 0)</f>
        <v>0</v>
      </c>
      <c r="IL399" s="9">
        <f>VLOOKUP($C399, Table5[#All], 25, 0)</f>
        <v>0</v>
      </c>
      <c r="IM399" s="9">
        <f>VLOOKUP($C399, Table5[#All], 26, 0)</f>
        <v>0</v>
      </c>
      <c r="IN399" s="10">
        <f t="shared" si="365"/>
        <v>1</v>
      </c>
      <c r="IO399" s="11"/>
      <c r="IP399" s="9">
        <v>1</v>
      </c>
      <c r="IQ399" s="9">
        <v>0</v>
      </c>
      <c r="IR399" s="9">
        <v>0</v>
      </c>
      <c r="IS399" s="9">
        <v>0</v>
      </c>
      <c r="IT399" s="9">
        <v>0</v>
      </c>
      <c r="IU399" s="10">
        <f t="shared" si="366"/>
        <v>1</v>
      </c>
      <c r="IV399" s="82"/>
    </row>
    <row r="400" spans="1:256" ht="16.3" thickTop="1" thickBot="1" x14ac:dyDescent="0.35">
      <c r="A400" s="16" t="s">
        <v>934</v>
      </c>
      <c r="B400" s="16" t="s">
        <v>952</v>
      </c>
      <c r="C400" s="16" t="s">
        <v>953</v>
      </c>
      <c r="D400" s="11"/>
      <c r="E400" s="9">
        <f>VLOOKUP($C400, Table3[#All], 2, 0)</f>
        <v>0</v>
      </c>
      <c r="F400" s="9"/>
      <c r="G400" s="9">
        <f>VLOOKUP($C400, Table3[#All], 3, 0)</f>
        <v>0</v>
      </c>
      <c r="H400" s="9">
        <f>VLOOKUP($C400, Table3[#All], 4, 0)</f>
        <v>0.2069</v>
      </c>
      <c r="I400" s="9">
        <f>VLOOKUP($C400, Table3[#All], 5, 0)</f>
        <v>0.79310000000000003</v>
      </c>
      <c r="J400" s="10">
        <f t="shared" si="367"/>
        <v>5</v>
      </c>
      <c r="K400" s="11"/>
      <c r="L400" s="9">
        <f>VLOOKUP($C400, Table3[#All], 6, 0)</f>
        <v>0</v>
      </c>
      <c r="M400" s="9"/>
      <c r="N400" s="9">
        <f>VLOOKUP($C400, Table3[#All], 7, 0)</f>
        <v>0</v>
      </c>
      <c r="O400" s="9">
        <f>VLOOKUP($C400, Table3[#All], 8, 0)</f>
        <v>1</v>
      </c>
      <c r="P400" s="9">
        <f>VLOOKUP($C400, Table3[#All], 9, 0)</f>
        <v>0</v>
      </c>
      <c r="Q400" s="10">
        <f t="shared" si="368"/>
        <v>4</v>
      </c>
      <c r="R400" s="11"/>
      <c r="S400" s="9">
        <f>VLOOKUP($C400, Table3[#All], 10, 0)</f>
        <v>0</v>
      </c>
      <c r="T400" s="9">
        <f>VLOOKUP($C400, Table3[#All], 11, 0)</f>
        <v>0.1724</v>
      </c>
      <c r="U400" s="9">
        <f>VLOOKUP($C400, Table3[#All], 12, 0)</f>
        <v>0.75859999999999994</v>
      </c>
      <c r="V400" s="9">
        <f>VLOOKUP($C400, Table3[#All], 13, 0)</f>
        <v>6.9000000000000006E-2</v>
      </c>
      <c r="W400" s="9">
        <f>VLOOKUP($C400, Table3[#All], 14, 0)</f>
        <v>0</v>
      </c>
      <c r="X400" s="10">
        <f t="shared" si="369"/>
        <v>3</v>
      </c>
      <c r="Y400" s="11"/>
      <c r="Z400" s="9">
        <f>VLOOKUP($C400, Table3[#All], 15, 0)</f>
        <v>0</v>
      </c>
      <c r="AA400" s="9">
        <f>VLOOKUP($C400, Table3[#All], 16, 0)</f>
        <v>0.13789999999999999</v>
      </c>
      <c r="AB400" s="9">
        <f>VLOOKUP($C400, Table3[#All], 17, 0)</f>
        <v>0.58619999999999994</v>
      </c>
      <c r="AC400" s="9">
        <f>VLOOKUP($C400, Table3[#All], 18, 0)</f>
        <v>0.27589999999999998</v>
      </c>
      <c r="AD400" s="9">
        <f>VLOOKUP($C400, Table3[#All], 19, 0)</f>
        <v>0</v>
      </c>
      <c r="AE400" s="10">
        <f t="shared" si="339"/>
        <v>4</v>
      </c>
      <c r="AF400" s="11"/>
      <c r="AG400" s="9">
        <f>VLOOKUP($C400, Table3[#All], 20, 0)</f>
        <v>0</v>
      </c>
      <c r="AH400" s="9">
        <f>VLOOKUP($C400, Table3[#All], 21, 0)</f>
        <v>0.79310000000000003</v>
      </c>
      <c r="AI400" s="9">
        <f>VLOOKUP($C400, Table3[#All], 22, 0)</f>
        <v>0.2069</v>
      </c>
      <c r="AJ400" s="9"/>
      <c r="AK400" s="9"/>
      <c r="AL400" s="10">
        <f t="shared" si="340"/>
        <v>2</v>
      </c>
      <c r="AM400" s="11"/>
      <c r="AN400" s="9">
        <f>VLOOKUP($C400, Table3[#All], 23, 0)</f>
        <v>1</v>
      </c>
      <c r="AO400" s="9">
        <f>VLOOKUP($C400, Table3[#All], 24, 0)</f>
        <v>0</v>
      </c>
      <c r="AP400" s="9">
        <f>VLOOKUP($C400, Table3[#All], 25, 0)</f>
        <v>0</v>
      </c>
      <c r="AQ400" s="9">
        <f>VLOOKUP($C400, Table3[#All], 26, 0)</f>
        <v>0</v>
      </c>
      <c r="AR400" s="9"/>
      <c r="AS400" s="12">
        <f t="shared" si="341"/>
        <v>1</v>
      </c>
      <c r="AT400" s="11"/>
      <c r="AU400" s="9">
        <f>VLOOKUP($C400, Table3[#All], 27, 0)</f>
        <v>0.72409999999999997</v>
      </c>
      <c r="AV400" s="9">
        <f>VLOOKUP($C400, Table3[#All], 28, 0)</f>
        <v>0.2414</v>
      </c>
      <c r="AW400" s="9">
        <f>VLOOKUP($C400, Table3[#All], 29, 0)</f>
        <v>3.4500000000000003E-2</v>
      </c>
      <c r="AX400" s="9"/>
      <c r="AY400" s="9"/>
      <c r="AZ400" s="10">
        <f t="shared" si="370"/>
        <v>2</v>
      </c>
      <c r="BA400" s="11"/>
      <c r="BB400" s="9">
        <f>VLOOKUP($C400, Table3[#All], 30, 0)</f>
        <v>6.9000000000000006E-2</v>
      </c>
      <c r="BC400" s="9">
        <f>VLOOKUP($C400, Table3[#All], 31, 0)</f>
        <v>0.2414</v>
      </c>
      <c r="BD400" s="9">
        <f>VLOOKUP($C400, Table3[#All], 32, 0)</f>
        <v>0.6552</v>
      </c>
      <c r="BE400" s="9">
        <f>VLOOKUP($C400, Table3[#All], 33, 0)</f>
        <v>3.4500000000000003E-2</v>
      </c>
      <c r="BF400" s="9"/>
      <c r="BG400" s="10">
        <f t="shared" si="371"/>
        <v>3</v>
      </c>
      <c r="BH400" s="81"/>
      <c r="BI400" s="9">
        <f>VLOOKUP($C400, Table3[#All], 34, 0)</f>
        <v>0</v>
      </c>
      <c r="BJ400" s="9">
        <f>VLOOKUP($C400, Table3[#All], 35, 0)</f>
        <v>0</v>
      </c>
      <c r="BK400" s="9">
        <f>VLOOKUP($C400, Table3[#All], 36, 0)</f>
        <v>0</v>
      </c>
      <c r="BL400" s="9">
        <f>VLOOKUP($C400, Table3[#All], 37, 0)</f>
        <v>0</v>
      </c>
      <c r="BM400" s="9">
        <f>VLOOKUP($C400, Table3[#All], 38, 0)</f>
        <v>0</v>
      </c>
      <c r="BN400" s="10" t="str">
        <f t="shared" si="372"/>
        <v>N/A</v>
      </c>
      <c r="BO400" s="11"/>
      <c r="BP400" s="9">
        <f>VLOOKUP($C400, Table3[#All], 39, 0)</f>
        <v>0</v>
      </c>
      <c r="BQ400" s="9">
        <f>VLOOKUP($C400, Table3[#All], 40, 0)</f>
        <v>6.9000000000000006E-2</v>
      </c>
      <c r="BR400" s="9">
        <f>VLOOKUP($C400, Table3[#All], 41, 0)</f>
        <v>0.93099999999999994</v>
      </c>
      <c r="BS400" s="9">
        <f>VLOOKUP($C400, Table3[#All], 42, 0)</f>
        <v>0</v>
      </c>
      <c r="BT400" s="9"/>
      <c r="BU400" s="10">
        <f t="shared" si="342"/>
        <v>3</v>
      </c>
      <c r="BV400" s="11"/>
      <c r="BW400" s="9">
        <f>VLOOKUP($C400, Table3[#All], 43, 0)</f>
        <v>0</v>
      </c>
      <c r="BX400" s="9">
        <f>VLOOKUP($C400, Table3[#All], 44, 0)</f>
        <v>1</v>
      </c>
      <c r="BY400" s="9">
        <f>VLOOKUP($C400, Table3[#All], 45, 0)</f>
        <v>0</v>
      </c>
      <c r="BZ400" s="9"/>
      <c r="CA400" s="9"/>
      <c r="CB400" s="10">
        <f t="shared" si="343"/>
        <v>2</v>
      </c>
      <c r="CC400" s="81"/>
      <c r="CD400" s="9">
        <f>VLOOKUP($C400, Table3[#All], 46, 0)</f>
        <v>1</v>
      </c>
      <c r="CE400" s="9">
        <f>VLOOKUP($C400, Table3[#All], 47, 0)</f>
        <v>0</v>
      </c>
      <c r="CF400" s="9">
        <f>VLOOKUP($C400, Table3[#All], 48, 0)</f>
        <v>0</v>
      </c>
      <c r="CG400" s="9">
        <f>VLOOKUP($C400, Table3[#All], 49, 0)</f>
        <v>0</v>
      </c>
      <c r="CH400" s="9">
        <f>VLOOKUP($C400, Table3[#All], 50, 0)</f>
        <v>0</v>
      </c>
      <c r="CI400" s="12">
        <f t="shared" si="344"/>
        <v>1</v>
      </c>
      <c r="CJ400" s="13"/>
      <c r="CK400" s="9">
        <f>VLOOKUP($C400, Table3[#All], 51, 0)</f>
        <v>0</v>
      </c>
      <c r="CL400" s="9">
        <f>VLOOKUP($C400, Table3[#All], 52, 0)</f>
        <v>1</v>
      </c>
      <c r="CM400" s="9">
        <f>VLOOKUP($C400, Table3[#All], 53, 0)</f>
        <v>0</v>
      </c>
      <c r="CN400" s="9">
        <f>VLOOKUP($C400, Table3[#All], 54, 0)</f>
        <v>0</v>
      </c>
      <c r="CO400" s="9"/>
      <c r="CP400" s="10">
        <f t="shared" si="345"/>
        <v>2</v>
      </c>
      <c r="CQ400" s="11"/>
      <c r="CR400" s="9">
        <f>VLOOKUP($C400, Table3[#All], 55, 0)</f>
        <v>0.51719999999999999</v>
      </c>
      <c r="CS400" s="9">
        <f>VLOOKUP($C400, Table3[#All], 56, 0)</f>
        <v>6.9000000000000006E-2</v>
      </c>
      <c r="CT400" s="9">
        <f>VLOOKUP($C400, Table3[#All], 57, 0)</f>
        <v>0.2069</v>
      </c>
      <c r="CU400" s="9">
        <f>VLOOKUP($C400, Table3[#All], 58, 0)</f>
        <v>0.1724</v>
      </c>
      <c r="CV400" s="9">
        <f>VLOOKUP($C400, Table3[#All], 59, 0)</f>
        <v>3.4500000000000003E-2</v>
      </c>
      <c r="CW400" s="14">
        <f t="shared" si="346"/>
        <v>3</v>
      </c>
      <c r="CX400" s="81"/>
      <c r="CY400" s="9">
        <f>VLOOKUP($C400, Table3[#All], 60, 0)</f>
        <v>0</v>
      </c>
      <c r="CZ400" s="9">
        <f>VLOOKUP($C400, Table3[#All], 61, 0)</f>
        <v>0.89659999999999995</v>
      </c>
      <c r="DA400" s="9">
        <f>VLOOKUP($C400, Table3[#All], 62, 0)</f>
        <v>0.10339999999999999</v>
      </c>
      <c r="DB400" s="9">
        <f>VLOOKUP($C400, Table3[#All], 63, 0)</f>
        <v>0</v>
      </c>
      <c r="DC400" s="9">
        <f>VLOOKUP($C400, Table3[#All], 64, 0)</f>
        <v>0</v>
      </c>
      <c r="DD400" s="10">
        <f t="shared" si="347"/>
        <v>2</v>
      </c>
      <c r="DE400" s="11"/>
      <c r="DF400" s="9">
        <f>VLOOKUP($C400, Table3[#All], 65, 0)</f>
        <v>0.37929999999999997</v>
      </c>
      <c r="DG400" s="9"/>
      <c r="DH400" s="9">
        <f>VLOOKUP($C400, Table3[#All], 66, 0)</f>
        <v>0.4138</v>
      </c>
      <c r="DI400" s="9"/>
      <c r="DJ400" s="9">
        <f>VLOOKUP($C400, Table3[#All], 67, 0)</f>
        <v>0.2069</v>
      </c>
      <c r="DK400" s="14">
        <f t="shared" si="348"/>
        <v>3</v>
      </c>
      <c r="DL400" s="11"/>
      <c r="DM400" s="9">
        <f>VLOOKUP($C400, Table3[#All], 68, 0)</f>
        <v>0.75859999999999994</v>
      </c>
      <c r="DN400" s="9"/>
      <c r="DO400" s="9">
        <f>VLOOKUP($C400, Table3[#All], 69, 0)</f>
        <v>0.2414</v>
      </c>
      <c r="DP400" s="9">
        <f>VLOOKUP($C400, Table3[#All], 70, 0)</f>
        <v>0</v>
      </c>
      <c r="DQ400" s="9"/>
      <c r="DR400" s="14">
        <f t="shared" si="349"/>
        <v>1</v>
      </c>
      <c r="DS400" s="11"/>
      <c r="DT400" s="9">
        <f>VLOOKUP($C400, Table3[#All], 71, 0)</f>
        <v>0</v>
      </c>
      <c r="DU400" s="9">
        <f>VLOOKUP($C400, Table3[#All], 72, 0)</f>
        <v>0</v>
      </c>
      <c r="DV400" s="9">
        <f>VLOOKUP($C400, Table3[#All], 73, 0)</f>
        <v>6.9000000000000006E-2</v>
      </c>
      <c r="DW400" s="9">
        <f>VLOOKUP($C400, Table3[#All], 74, 0)</f>
        <v>0.31030000000000002</v>
      </c>
      <c r="DX400" s="9">
        <f>VLOOKUP($C400, Table3[#All], 75, 0)</f>
        <v>0.62070000000000003</v>
      </c>
      <c r="DY400" s="12">
        <f t="shared" si="338"/>
        <v>5</v>
      </c>
      <c r="DZ400" s="11"/>
      <c r="EA400" s="9">
        <f>VLOOKUP($C400, Table3[#All], 76, 0)</f>
        <v>1</v>
      </c>
      <c r="EB400" s="9">
        <f>VLOOKUP($C400, Table3[#All], 77, 0)</f>
        <v>0</v>
      </c>
      <c r="EC400" s="9">
        <f>VLOOKUP($C400, Table3[#All], 78, 0)</f>
        <v>0</v>
      </c>
      <c r="ED400" s="9">
        <f>VLOOKUP($C400, Table3[#All], 79, 0)</f>
        <v>0</v>
      </c>
      <c r="EE400" s="9">
        <f>VLOOKUP($C400, Table3[#All], 80, 0)</f>
        <v>0</v>
      </c>
      <c r="EF400" s="10">
        <f t="shared" si="350"/>
        <v>1</v>
      </c>
      <c r="EG400" s="9"/>
      <c r="EH400" s="9">
        <f>VLOOKUP($C400, Table3[#All], 81, 0)</f>
        <v>1</v>
      </c>
      <c r="EI400" s="9">
        <f>VLOOKUP($C400, Table3[#All], 82, 0)</f>
        <v>0</v>
      </c>
      <c r="EJ400" s="9">
        <f>VLOOKUP($C400, Table3[#All], 83, 0)</f>
        <v>0</v>
      </c>
      <c r="EK400" s="9">
        <f>VLOOKUP($C400, Table3[#All], 84, 0)</f>
        <v>0</v>
      </c>
      <c r="EL400" s="9">
        <f>VLOOKUP($C400, Table3[#All], 85, 0)</f>
        <v>0</v>
      </c>
      <c r="EM400" s="14">
        <f t="shared" si="351"/>
        <v>1</v>
      </c>
      <c r="EN400" s="11"/>
      <c r="EO400" s="9">
        <f>VLOOKUP($C400, Table3[#All], 86, 0)</f>
        <v>0.68969999999999998</v>
      </c>
      <c r="EP400" s="9"/>
      <c r="EQ400" s="9">
        <f>VLOOKUP($C400, Table3[#All], 87, 0)</f>
        <v>0.31030000000000002</v>
      </c>
      <c r="ER400" s="9"/>
      <c r="ES400" s="9"/>
      <c r="ET400" s="14">
        <f t="shared" si="352"/>
        <v>3</v>
      </c>
      <c r="EU400" s="11"/>
      <c r="EV400" s="9">
        <f>VLOOKUP($C400, Table3[#All], 88, 0)</f>
        <v>0</v>
      </c>
      <c r="EW400" s="9">
        <f>VLOOKUP($C400, Table3[#All], 89, 0)</f>
        <v>1</v>
      </c>
      <c r="EX400" s="9">
        <f>VLOOKUP($C400, Table3[#All], 90, 0)</f>
        <v>0</v>
      </c>
      <c r="EY400" s="9">
        <f>VLOOKUP($C400, Table3[#All], 91, 0)</f>
        <v>0</v>
      </c>
      <c r="EZ400" s="9">
        <f>VLOOKUP($C400, Table3[#All], 92, 0)</f>
        <v>0</v>
      </c>
      <c r="FA400" s="12">
        <f t="shared" si="353"/>
        <v>2</v>
      </c>
      <c r="FB400" s="11"/>
      <c r="FC400" s="9">
        <f>VLOOKUP($C400, Table3[#All], 93, 0)</f>
        <v>0</v>
      </c>
      <c r="FD400" s="9">
        <f>VLOOKUP($C400, Table3[#All], 94, 0)</f>
        <v>0.2414</v>
      </c>
      <c r="FE400" s="9">
        <f>VLOOKUP($C400, Table3[#All], 95, 0)</f>
        <v>0.72409999999999997</v>
      </c>
      <c r="FF400" s="9">
        <f>VLOOKUP($C400, Table3[#All], 96, 0)</f>
        <v>3.4500000000000003E-2</v>
      </c>
      <c r="FG400" s="9"/>
      <c r="FH400" s="10">
        <f t="shared" si="354"/>
        <v>3</v>
      </c>
      <c r="FI400" s="11"/>
      <c r="FJ400" s="9">
        <f>VLOOKUP($C400, Table3[#All], 97, 0)</f>
        <v>0</v>
      </c>
      <c r="FK400" s="9">
        <f>VLOOKUP($C400, Table3[#All], 98, 0)</f>
        <v>0</v>
      </c>
      <c r="FL400" s="9">
        <f>VLOOKUP($C400, Table3[#All], 99, 0)</f>
        <v>0</v>
      </c>
      <c r="FM400" s="9">
        <f>VLOOKUP($C400, Table3[#All], 100, 0)</f>
        <v>0</v>
      </c>
      <c r="FN400" s="9">
        <f>VLOOKUP($C400, Table3[#All], 101, 0)</f>
        <v>1</v>
      </c>
      <c r="FO400" s="14">
        <f t="shared" si="355"/>
        <v>5</v>
      </c>
      <c r="FP400" s="11"/>
      <c r="FQ400" s="9">
        <f>VLOOKUP($C400, Table3[#All], 102, 0)</f>
        <v>0.51719999999999999</v>
      </c>
      <c r="FR400" s="9">
        <f>VLOOKUP($C400, Table3[#All], 103, 0)</f>
        <v>0.48280000000000001</v>
      </c>
      <c r="FS400" s="9">
        <f>VLOOKUP($C400, Table3[#All], 104, 0)</f>
        <v>0</v>
      </c>
      <c r="FT400" s="9">
        <f>VLOOKUP($C400, Table3[#All], 105, 0)</f>
        <v>0</v>
      </c>
      <c r="FU400" s="9">
        <v>0</v>
      </c>
      <c r="FV400" s="10">
        <f t="shared" si="356"/>
        <v>2</v>
      </c>
      <c r="FW400" s="11"/>
      <c r="FX400" s="9">
        <f>VLOOKUP($C400, Table3[#All], 106, 0)</f>
        <v>0.31030000000000002</v>
      </c>
      <c r="FY400" s="9"/>
      <c r="FZ400" s="9">
        <f>VLOOKUP($C400, Table3[#All], 107, 0)</f>
        <v>0.37929999999999997</v>
      </c>
      <c r="GA400" s="9">
        <f>VLOOKUP($C400, Table3[#All], 108, 0)</f>
        <v>0.31030000000000002</v>
      </c>
      <c r="GB400" s="9"/>
      <c r="GC400" s="10">
        <f t="shared" si="373"/>
        <v>4</v>
      </c>
      <c r="GD400" s="81"/>
      <c r="GE400" s="9">
        <f>VLOOKUP($C400, Table3[#All], 109, 0)</f>
        <v>4.3499999999999997E-2</v>
      </c>
      <c r="GF400" s="9">
        <f>VLOOKUP($C400, Table3[#All], 110, 0)</f>
        <v>0.73909999999999998</v>
      </c>
      <c r="GG400" s="9">
        <f>VLOOKUP($C400, Table3[#All], 111, 0)</f>
        <v>0.21739999999999998</v>
      </c>
      <c r="GH400" s="9"/>
      <c r="GI400" s="9">
        <f>VLOOKUP($C400, Table3[#All], 112, 0)</f>
        <v>0</v>
      </c>
      <c r="GJ400" s="12">
        <f t="shared" si="357"/>
        <v>2</v>
      </c>
      <c r="GK400" s="11"/>
      <c r="GL400" s="9">
        <f>VLOOKUP($C400, Table3[#All], 113, 0)</f>
        <v>0</v>
      </c>
      <c r="GM400" s="9">
        <f>VLOOKUP($C400, Table3[#All], 114, 0)</f>
        <v>0.6552</v>
      </c>
      <c r="GN400" s="9">
        <f>VLOOKUP($C400, Table3[#All], 115, 0)</f>
        <v>0.2069</v>
      </c>
      <c r="GO400" s="9">
        <f>VLOOKUP($C400, Table3[#All], 116, 0)</f>
        <v>0.13789999999999999</v>
      </c>
      <c r="GP400" s="9"/>
      <c r="GQ400" s="10">
        <f t="shared" si="358"/>
        <v>3</v>
      </c>
      <c r="GR400" s="11"/>
      <c r="GS400" s="9">
        <f>VLOOKUP($C400, Table2[#All], 3, 0)</f>
        <v>0</v>
      </c>
      <c r="GT400" s="9">
        <f>VLOOKUP($C400, Table2[#All], 4, 0)</f>
        <v>0</v>
      </c>
      <c r="GU400" s="9">
        <f>VLOOKUP($C400, Table2[#All], 5, 0)</f>
        <v>1</v>
      </c>
      <c r="GV400" s="9">
        <f>VLOOKUP($C400, Table2[#All], 6, 0)</f>
        <v>0</v>
      </c>
      <c r="GW400" s="9">
        <f>VLOOKUP($C400, Table2[#All], 7, 0)</f>
        <v>0</v>
      </c>
      <c r="GX400" s="10">
        <f t="shared" si="359"/>
        <v>3</v>
      </c>
      <c r="GY400" s="11"/>
      <c r="GZ400" s="9">
        <v>0</v>
      </c>
      <c r="HA400" s="9">
        <v>1</v>
      </c>
      <c r="HB400" s="9">
        <v>0</v>
      </c>
      <c r="HC400" s="9">
        <v>0</v>
      </c>
      <c r="HD400" s="9"/>
      <c r="HE400" s="10">
        <f t="shared" si="360"/>
        <v>2</v>
      </c>
      <c r="HF400" s="11"/>
      <c r="HG400" s="9">
        <f>VLOOKUP($C400, Table5[#All], 2, 0)</f>
        <v>0</v>
      </c>
      <c r="HH400" s="9">
        <f>VLOOKUP($C400, Table5[#All], 3, 0)</f>
        <v>0</v>
      </c>
      <c r="HI400" s="9">
        <f>VLOOKUP($C400, Table5[#All], 4, 0)</f>
        <v>0</v>
      </c>
      <c r="HJ400" s="9">
        <f>VLOOKUP($C400, Table5[#All], 5, 0)</f>
        <v>0</v>
      </c>
      <c r="HK400" s="9">
        <f>VLOOKUP($C400, Table5[#All], 6, 0)</f>
        <v>1</v>
      </c>
      <c r="HL400" s="10">
        <f t="shared" si="361"/>
        <v>5</v>
      </c>
      <c r="HM400" s="11"/>
      <c r="HN400" s="9">
        <f>VLOOKUP($C400, Table5[#All], 7, 0)</f>
        <v>0</v>
      </c>
      <c r="HO400" s="9">
        <f>VLOOKUP($C400, Table5[#All], 8, 0)</f>
        <v>0</v>
      </c>
      <c r="HP400" s="9">
        <f>VLOOKUP($C400, Table5[#All], 9, 0)</f>
        <v>1</v>
      </c>
      <c r="HQ400" s="9">
        <f>VLOOKUP($C400, Table5[#All], 10, 0)</f>
        <v>0</v>
      </c>
      <c r="HR400" s="9">
        <f>VLOOKUP($C400, Table5[#All], 11, 0)</f>
        <v>0</v>
      </c>
      <c r="HS400" s="10">
        <f t="shared" si="362"/>
        <v>3</v>
      </c>
      <c r="HT400" s="11"/>
      <c r="HU400" s="9">
        <f>VLOOKUP($C400, Table5[#All], 12, 0)</f>
        <v>1</v>
      </c>
      <c r="HV400" s="9">
        <f>VLOOKUP($C400, Table5[#All], 13, 0)</f>
        <v>0</v>
      </c>
      <c r="HW400" s="9">
        <f>VLOOKUP($C400, Table5[#All], 14, 0)</f>
        <v>0</v>
      </c>
      <c r="HX400" s="9">
        <f>VLOOKUP($C400, Table5[#All], 15, 0)</f>
        <v>0</v>
      </c>
      <c r="HY400" s="9">
        <f>VLOOKUP($C400, Table5[#All], 16, 0)</f>
        <v>0</v>
      </c>
      <c r="HZ400" s="10">
        <f t="shared" si="363"/>
        <v>1</v>
      </c>
      <c r="IA400" s="11"/>
      <c r="IB400" s="9">
        <f>VLOOKUP($C400, Table5[#All], 17, 0)</f>
        <v>1</v>
      </c>
      <c r="IC400" s="9">
        <f>VLOOKUP($C400, Table5[#All], 18, 0)</f>
        <v>0</v>
      </c>
      <c r="ID400" s="9">
        <f>VLOOKUP($C400, Table5[#All], 19, 0)</f>
        <v>0</v>
      </c>
      <c r="IE400" s="9">
        <f>VLOOKUP($C400, Table5[#All], 20, 0)</f>
        <v>0</v>
      </c>
      <c r="IF400" s="9">
        <f>VLOOKUP($C400, Table5[#All], 21, 0)</f>
        <v>0</v>
      </c>
      <c r="IG400" s="10">
        <f t="shared" si="364"/>
        <v>1</v>
      </c>
      <c r="IH400" s="11"/>
      <c r="II400" s="9">
        <f>VLOOKUP($C400, Table5[#All], 22, 0)</f>
        <v>1</v>
      </c>
      <c r="IJ400" s="9">
        <f>VLOOKUP($C400, Table5[#All], 23, 0)</f>
        <v>0</v>
      </c>
      <c r="IK400" s="9">
        <f>VLOOKUP($C400, Table5[#All], 24, 0)</f>
        <v>0</v>
      </c>
      <c r="IL400" s="9">
        <f>VLOOKUP($C400, Table5[#All], 25, 0)</f>
        <v>0</v>
      </c>
      <c r="IM400" s="9">
        <f>VLOOKUP($C400, Table5[#All], 26, 0)</f>
        <v>0</v>
      </c>
      <c r="IN400" s="10">
        <f t="shared" si="365"/>
        <v>1</v>
      </c>
      <c r="IO400" s="11"/>
      <c r="IP400" s="9">
        <v>1</v>
      </c>
      <c r="IQ400" s="9">
        <v>0</v>
      </c>
      <c r="IR400" s="9">
        <v>0</v>
      </c>
      <c r="IS400" s="9">
        <v>0</v>
      </c>
      <c r="IT400" s="9">
        <v>0</v>
      </c>
      <c r="IU400" s="10">
        <f t="shared" si="366"/>
        <v>1</v>
      </c>
      <c r="IV400" s="82"/>
    </row>
    <row r="401" spans="1:256" ht="16.3" thickTop="1" thickBot="1" x14ac:dyDescent="0.35">
      <c r="A401" s="16" t="s">
        <v>934</v>
      </c>
      <c r="B401" s="16" t="s">
        <v>954</v>
      </c>
      <c r="C401" s="16" t="s">
        <v>955</v>
      </c>
      <c r="D401" s="11"/>
      <c r="E401" s="9">
        <f>VLOOKUP($C401, Table3[#All], 2, 0)</f>
        <v>0</v>
      </c>
      <c r="F401" s="9"/>
      <c r="G401" s="9">
        <f>VLOOKUP($C401, Table3[#All], 3, 0)</f>
        <v>0</v>
      </c>
      <c r="H401" s="9">
        <f>VLOOKUP($C401, Table3[#All], 4, 0)</f>
        <v>0.69569999999999999</v>
      </c>
      <c r="I401" s="9">
        <f>VLOOKUP($C401, Table3[#All], 5, 0)</f>
        <v>0.30430000000000001</v>
      </c>
      <c r="J401" s="10">
        <f t="shared" si="367"/>
        <v>5</v>
      </c>
      <c r="K401" s="11"/>
      <c r="L401" s="9">
        <f>VLOOKUP($C401, Table3[#All], 6, 0)</f>
        <v>0</v>
      </c>
      <c r="M401" s="9"/>
      <c r="N401" s="9">
        <f>VLOOKUP($C401, Table3[#All], 7, 0)</f>
        <v>0</v>
      </c>
      <c r="O401" s="9">
        <f>VLOOKUP($C401, Table3[#All], 8, 0)</f>
        <v>1</v>
      </c>
      <c r="P401" s="9">
        <f>VLOOKUP($C401, Table3[#All], 9, 0)</f>
        <v>0</v>
      </c>
      <c r="Q401" s="10">
        <f t="shared" si="368"/>
        <v>4</v>
      </c>
      <c r="R401" s="11"/>
      <c r="S401" s="9">
        <f>VLOOKUP($C401, Table3[#All], 10, 0)</f>
        <v>0</v>
      </c>
      <c r="T401" s="9">
        <f>VLOOKUP($C401, Table3[#All], 11, 0)</f>
        <v>0.19570000000000001</v>
      </c>
      <c r="U401" s="9">
        <f>VLOOKUP($C401, Table3[#All], 12, 0)</f>
        <v>0.78260000000000007</v>
      </c>
      <c r="V401" s="9">
        <f>VLOOKUP($C401, Table3[#All], 13, 0)</f>
        <v>2.1700000000000001E-2</v>
      </c>
      <c r="W401" s="9">
        <f>VLOOKUP($C401, Table3[#All], 14, 0)</f>
        <v>0</v>
      </c>
      <c r="X401" s="10">
        <f t="shared" si="369"/>
        <v>3</v>
      </c>
      <c r="Y401" s="11"/>
      <c r="Z401" s="9">
        <f>VLOOKUP($C401, Table3[#All], 15, 0)</f>
        <v>0</v>
      </c>
      <c r="AA401" s="9">
        <f>VLOOKUP($C401, Table3[#All], 16, 0)</f>
        <v>4.3499999999999997E-2</v>
      </c>
      <c r="AB401" s="9">
        <f>VLOOKUP($C401, Table3[#All], 17, 0)</f>
        <v>0.80430000000000001</v>
      </c>
      <c r="AC401" s="9">
        <f>VLOOKUP($C401, Table3[#All], 18, 0)</f>
        <v>0.1522</v>
      </c>
      <c r="AD401" s="9">
        <f>VLOOKUP($C401, Table3[#All], 19, 0)</f>
        <v>0</v>
      </c>
      <c r="AE401" s="10">
        <f t="shared" si="339"/>
        <v>3</v>
      </c>
      <c r="AF401" s="11"/>
      <c r="AG401" s="9">
        <f>VLOOKUP($C401, Table3[#All], 20, 0)</f>
        <v>0</v>
      </c>
      <c r="AH401" s="9">
        <f>VLOOKUP($C401, Table3[#All], 21, 0)</f>
        <v>0.97829999999999995</v>
      </c>
      <c r="AI401" s="9">
        <f>VLOOKUP($C401, Table3[#All], 22, 0)</f>
        <v>2.1700000000000001E-2</v>
      </c>
      <c r="AJ401" s="9"/>
      <c r="AK401" s="9"/>
      <c r="AL401" s="10">
        <f t="shared" si="340"/>
        <v>2</v>
      </c>
      <c r="AM401" s="11"/>
      <c r="AN401" s="9">
        <f>VLOOKUP($C401, Table3[#All], 23, 0)</f>
        <v>1</v>
      </c>
      <c r="AO401" s="9">
        <f>VLOOKUP($C401, Table3[#All], 24, 0)</f>
        <v>0</v>
      </c>
      <c r="AP401" s="9">
        <f>VLOOKUP($C401, Table3[#All], 25, 0)</f>
        <v>0</v>
      </c>
      <c r="AQ401" s="9">
        <f>VLOOKUP($C401, Table3[#All], 26, 0)</f>
        <v>0</v>
      </c>
      <c r="AR401" s="9"/>
      <c r="AS401" s="12">
        <f t="shared" si="341"/>
        <v>1</v>
      </c>
      <c r="AT401" s="11"/>
      <c r="AU401" s="9">
        <f>VLOOKUP($C401, Table3[#All], 27, 0)</f>
        <v>0.93480000000000008</v>
      </c>
      <c r="AV401" s="9">
        <f>VLOOKUP($C401, Table3[#All], 28, 0)</f>
        <v>6.5199999999999994E-2</v>
      </c>
      <c r="AW401" s="9">
        <f>VLOOKUP($C401, Table3[#All], 29, 0)</f>
        <v>0</v>
      </c>
      <c r="AX401" s="9"/>
      <c r="AY401" s="9"/>
      <c r="AZ401" s="10">
        <f t="shared" si="370"/>
        <v>1</v>
      </c>
      <c r="BA401" s="11"/>
      <c r="BB401" s="9">
        <f>VLOOKUP($C401, Table3[#All], 30, 0)</f>
        <v>0</v>
      </c>
      <c r="BC401" s="9">
        <f>VLOOKUP($C401, Table3[#All], 31, 0)</f>
        <v>0.28260000000000002</v>
      </c>
      <c r="BD401" s="9">
        <f>VLOOKUP($C401, Table3[#All], 32, 0)</f>
        <v>0.63039999999999996</v>
      </c>
      <c r="BE401" s="9">
        <f>VLOOKUP($C401, Table3[#All], 33, 0)</f>
        <v>8.6999999999999994E-2</v>
      </c>
      <c r="BF401" s="9"/>
      <c r="BG401" s="10">
        <f t="shared" si="371"/>
        <v>3</v>
      </c>
      <c r="BH401" s="81"/>
      <c r="BI401" s="9">
        <f>VLOOKUP($C401, Table3[#All], 34, 0)</f>
        <v>0</v>
      </c>
      <c r="BJ401" s="9">
        <f>VLOOKUP($C401, Table3[#All], 35, 0)</f>
        <v>0</v>
      </c>
      <c r="BK401" s="9">
        <f>VLOOKUP($C401, Table3[#All], 36, 0)</f>
        <v>0</v>
      </c>
      <c r="BL401" s="9">
        <f>VLOOKUP($C401, Table3[#All], 37, 0)</f>
        <v>0</v>
      </c>
      <c r="BM401" s="9">
        <f>VLOOKUP($C401, Table3[#All], 38, 0)</f>
        <v>0</v>
      </c>
      <c r="BN401" s="10" t="str">
        <f t="shared" si="372"/>
        <v>N/A</v>
      </c>
      <c r="BO401" s="11"/>
      <c r="BP401" s="9">
        <f>VLOOKUP($C401, Table3[#All], 39, 0)</f>
        <v>0</v>
      </c>
      <c r="BQ401" s="9">
        <f>VLOOKUP($C401, Table3[#All], 40, 0)</f>
        <v>0.1522</v>
      </c>
      <c r="BR401" s="9">
        <f>VLOOKUP($C401, Table3[#All], 41, 0)</f>
        <v>0.8478</v>
      </c>
      <c r="BS401" s="9">
        <f>VLOOKUP($C401, Table3[#All], 42, 0)</f>
        <v>0</v>
      </c>
      <c r="BT401" s="9"/>
      <c r="BU401" s="10">
        <f t="shared" si="342"/>
        <v>3</v>
      </c>
      <c r="BV401" s="11"/>
      <c r="BW401" s="9">
        <f>VLOOKUP($C401, Table3[#All], 43, 0)</f>
        <v>0</v>
      </c>
      <c r="BX401" s="9">
        <f>VLOOKUP($C401, Table3[#All], 44, 0)</f>
        <v>1</v>
      </c>
      <c r="BY401" s="9">
        <f>VLOOKUP($C401, Table3[#All], 45, 0)</f>
        <v>0</v>
      </c>
      <c r="BZ401" s="9"/>
      <c r="CA401" s="9"/>
      <c r="CB401" s="10">
        <f t="shared" si="343"/>
        <v>2</v>
      </c>
      <c r="CC401" s="81"/>
      <c r="CD401" s="9">
        <f>VLOOKUP($C401, Table3[#All], 46, 0)</f>
        <v>1</v>
      </c>
      <c r="CE401" s="9">
        <f>VLOOKUP($C401, Table3[#All], 47, 0)</f>
        <v>0</v>
      </c>
      <c r="CF401" s="9">
        <f>VLOOKUP($C401, Table3[#All], 48, 0)</f>
        <v>0</v>
      </c>
      <c r="CG401" s="9">
        <f>VLOOKUP($C401, Table3[#All], 49, 0)</f>
        <v>0</v>
      </c>
      <c r="CH401" s="9">
        <f>VLOOKUP($C401, Table3[#All], 50, 0)</f>
        <v>0</v>
      </c>
      <c r="CI401" s="12">
        <f t="shared" si="344"/>
        <v>1</v>
      </c>
      <c r="CJ401" s="13"/>
      <c r="CK401" s="9">
        <f>VLOOKUP($C401, Table3[#All], 51, 0)</f>
        <v>0</v>
      </c>
      <c r="CL401" s="9">
        <f>VLOOKUP($C401, Table3[#All], 52, 0)</f>
        <v>1</v>
      </c>
      <c r="CM401" s="9">
        <f>VLOOKUP($C401, Table3[#All], 53, 0)</f>
        <v>0</v>
      </c>
      <c r="CN401" s="9">
        <f>VLOOKUP($C401, Table3[#All], 54, 0)</f>
        <v>0</v>
      </c>
      <c r="CO401" s="9"/>
      <c r="CP401" s="10">
        <f t="shared" si="345"/>
        <v>2</v>
      </c>
      <c r="CQ401" s="11"/>
      <c r="CR401" s="9">
        <f>VLOOKUP($C401, Table3[#All], 55, 0)</f>
        <v>0.73909999999999998</v>
      </c>
      <c r="CS401" s="9">
        <f>VLOOKUP($C401, Table3[#All], 56, 0)</f>
        <v>0.23910000000000001</v>
      </c>
      <c r="CT401" s="9">
        <f>VLOOKUP($C401, Table3[#All], 57, 0)</f>
        <v>2.1700000000000001E-2</v>
      </c>
      <c r="CU401" s="9">
        <f>VLOOKUP($C401, Table3[#All], 58, 0)</f>
        <v>0</v>
      </c>
      <c r="CV401" s="9">
        <f>VLOOKUP($C401, Table3[#All], 59, 0)</f>
        <v>0</v>
      </c>
      <c r="CW401" s="14">
        <f t="shared" si="346"/>
        <v>2</v>
      </c>
      <c r="CX401" s="81"/>
      <c r="CY401" s="9">
        <f>VLOOKUP($C401, Table3[#All], 60, 0)</f>
        <v>0</v>
      </c>
      <c r="CZ401" s="9">
        <f>VLOOKUP($C401, Table3[#All], 61, 0)</f>
        <v>0.93480000000000008</v>
      </c>
      <c r="DA401" s="9">
        <f>VLOOKUP($C401, Table3[#All], 62, 0)</f>
        <v>6.5199999999999994E-2</v>
      </c>
      <c r="DB401" s="9">
        <f>VLOOKUP($C401, Table3[#All], 63, 0)</f>
        <v>0</v>
      </c>
      <c r="DC401" s="9">
        <f>VLOOKUP($C401, Table3[#All], 64, 0)</f>
        <v>0</v>
      </c>
      <c r="DD401" s="10">
        <f t="shared" si="347"/>
        <v>2</v>
      </c>
      <c r="DE401" s="11"/>
      <c r="DF401" s="9">
        <f>VLOOKUP($C401, Table3[#All], 65, 0)</f>
        <v>0.41299999999999998</v>
      </c>
      <c r="DG401" s="9"/>
      <c r="DH401" s="9">
        <f>VLOOKUP($C401, Table3[#All], 66, 0)</f>
        <v>0.45649999999999996</v>
      </c>
      <c r="DI401" s="9"/>
      <c r="DJ401" s="9">
        <f>VLOOKUP($C401, Table3[#All], 67, 0)</f>
        <v>0.13039999999999999</v>
      </c>
      <c r="DK401" s="14">
        <f t="shared" si="348"/>
        <v>3</v>
      </c>
      <c r="DL401" s="11"/>
      <c r="DM401" s="9">
        <f>VLOOKUP($C401, Table3[#All], 68, 0)</f>
        <v>0.97829999999999995</v>
      </c>
      <c r="DN401" s="9"/>
      <c r="DO401" s="9">
        <f>VLOOKUP($C401, Table3[#All], 69, 0)</f>
        <v>2.1700000000000001E-2</v>
      </c>
      <c r="DP401" s="9">
        <f>VLOOKUP($C401, Table3[#All], 70, 0)</f>
        <v>0</v>
      </c>
      <c r="DQ401" s="9"/>
      <c r="DR401" s="14">
        <f t="shared" si="349"/>
        <v>1</v>
      </c>
      <c r="DS401" s="11"/>
      <c r="DT401" s="9">
        <f>VLOOKUP($C401, Table3[#All], 71, 0)</f>
        <v>0</v>
      </c>
      <c r="DU401" s="9">
        <f>VLOOKUP($C401, Table3[#All], 72, 0)</f>
        <v>0</v>
      </c>
      <c r="DV401" s="9">
        <f>VLOOKUP($C401, Table3[#All], 73, 0)</f>
        <v>0.10869999999999999</v>
      </c>
      <c r="DW401" s="9">
        <f>VLOOKUP($C401, Table3[#All], 74, 0)</f>
        <v>0.4783</v>
      </c>
      <c r="DX401" s="9">
        <f>VLOOKUP($C401, Table3[#All], 75, 0)</f>
        <v>0.41299999999999998</v>
      </c>
      <c r="DY401" s="12">
        <f t="shared" si="338"/>
        <v>5</v>
      </c>
      <c r="DZ401" s="11"/>
      <c r="EA401" s="9">
        <f>VLOOKUP($C401, Table3[#All], 76, 0)</f>
        <v>1</v>
      </c>
      <c r="EB401" s="9">
        <f>VLOOKUP($C401, Table3[#All], 77, 0)</f>
        <v>0</v>
      </c>
      <c r="EC401" s="9">
        <f>VLOOKUP($C401, Table3[#All], 78, 0)</f>
        <v>0</v>
      </c>
      <c r="ED401" s="9">
        <f>VLOOKUP($C401, Table3[#All], 79, 0)</f>
        <v>0</v>
      </c>
      <c r="EE401" s="9">
        <f>VLOOKUP($C401, Table3[#All], 80, 0)</f>
        <v>0</v>
      </c>
      <c r="EF401" s="10">
        <f t="shared" si="350"/>
        <v>1</v>
      </c>
      <c r="EG401" s="9"/>
      <c r="EH401" s="9">
        <f>VLOOKUP($C401, Table3[#All], 81, 0)</f>
        <v>1</v>
      </c>
      <c r="EI401" s="9">
        <f>VLOOKUP($C401, Table3[#All], 82, 0)</f>
        <v>0</v>
      </c>
      <c r="EJ401" s="9">
        <f>VLOOKUP($C401, Table3[#All], 83, 0)</f>
        <v>0</v>
      </c>
      <c r="EK401" s="9">
        <f>VLOOKUP($C401, Table3[#All], 84, 0)</f>
        <v>0</v>
      </c>
      <c r="EL401" s="9">
        <f>VLOOKUP($C401, Table3[#All], 85, 0)</f>
        <v>0</v>
      </c>
      <c r="EM401" s="14">
        <f t="shared" si="351"/>
        <v>1</v>
      </c>
      <c r="EN401" s="11"/>
      <c r="EO401" s="9">
        <f>VLOOKUP($C401, Table3[#All], 86, 0)</f>
        <v>0.58700000000000008</v>
      </c>
      <c r="EP401" s="9"/>
      <c r="EQ401" s="9">
        <f>VLOOKUP($C401, Table3[#All], 87, 0)</f>
        <v>0.41299999999999998</v>
      </c>
      <c r="ER401" s="9"/>
      <c r="ES401" s="9"/>
      <c r="ET401" s="14">
        <f t="shared" si="352"/>
        <v>3</v>
      </c>
      <c r="EU401" s="11"/>
      <c r="EV401" s="9">
        <f>VLOOKUP($C401, Table3[#All], 88, 0)</f>
        <v>1</v>
      </c>
      <c r="EW401" s="9">
        <f>VLOOKUP($C401, Table3[#All], 89, 0)</f>
        <v>0</v>
      </c>
      <c r="EX401" s="9">
        <f>VLOOKUP($C401, Table3[#All], 90, 0)</f>
        <v>0</v>
      </c>
      <c r="EY401" s="9">
        <f>VLOOKUP($C401, Table3[#All], 91, 0)</f>
        <v>0</v>
      </c>
      <c r="EZ401" s="9">
        <f>VLOOKUP($C401, Table3[#All], 92, 0)</f>
        <v>0</v>
      </c>
      <c r="FA401" s="12">
        <f t="shared" si="353"/>
        <v>1</v>
      </c>
      <c r="FB401" s="11"/>
      <c r="FC401" s="9">
        <f>VLOOKUP($C401, Table3[#All], 93, 0)</f>
        <v>0</v>
      </c>
      <c r="FD401" s="9">
        <f>VLOOKUP($C401, Table3[#All], 94, 0)</f>
        <v>0.1739</v>
      </c>
      <c r="FE401" s="9">
        <f>VLOOKUP($C401, Table3[#All], 95, 0)</f>
        <v>0.80430000000000001</v>
      </c>
      <c r="FF401" s="9">
        <f>VLOOKUP($C401, Table3[#All], 96, 0)</f>
        <v>2.1700000000000001E-2</v>
      </c>
      <c r="FG401" s="9"/>
      <c r="FH401" s="10">
        <f t="shared" si="354"/>
        <v>3</v>
      </c>
      <c r="FI401" s="11"/>
      <c r="FJ401" s="9">
        <f>VLOOKUP($C401, Table3[#All], 97, 0)</f>
        <v>0</v>
      </c>
      <c r="FK401" s="9">
        <f>VLOOKUP($C401, Table3[#All], 98, 0)</f>
        <v>0</v>
      </c>
      <c r="FL401" s="9">
        <f>VLOOKUP($C401, Table3[#All], 99, 0)</f>
        <v>0</v>
      </c>
      <c r="FM401" s="9">
        <f>VLOOKUP($C401, Table3[#All], 100, 0)</f>
        <v>0</v>
      </c>
      <c r="FN401" s="9">
        <f>VLOOKUP($C401, Table3[#All], 101, 0)</f>
        <v>1</v>
      </c>
      <c r="FO401" s="14">
        <f t="shared" si="355"/>
        <v>5</v>
      </c>
      <c r="FP401" s="11"/>
      <c r="FQ401" s="9">
        <f>VLOOKUP($C401, Table3[#All], 102, 0)</f>
        <v>0.3261</v>
      </c>
      <c r="FR401" s="9">
        <f>VLOOKUP($C401, Table3[#All], 103, 0)</f>
        <v>0.67390000000000005</v>
      </c>
      <c r="FS401" s="9">
        <f>VLOOKUP($C401, Table3[#All], 104, 0)</f>
        <v>0</v>
      </c>
      <c r="FT401" s="9">
        <f>VLOOKUP($C401, Table3[#All], 105, 0)</f>
        <v>0</v>
      </c>
      <c r="FU401" s="9">
        <v>0</v>
      </c>
      <c r="FV401" s="10">
        <f t="shared" si="356"/>
        <v>2</v>
      </c>
      <c r="FW401" s="11"/>
      <c r="FX401" s="9">
        <f>VLOOKUP($C401, Table3[#All], 106, 0)</f>
        <v>0.67390000000000005</v>
      </c>
      <c r="FY401" s="9"/>
      <c r="FZ401" s="9">
        <f>VLOOKUP($C401, Table3[#All], 107, 0)</f>
        <v>0.21739999999999998</v>
      </c>
      <c r="GA401" s="9">
        <f>VLOOKUP($C401, Table3[#All], 108, 0)</f>
        <v>0.10869999999999999</v>
      </c>
      <c r="GB401" s="9"/>
      <c r="GC401" s="10">
        <f t="shared" si="373"/>
        <v>3</v>
      </c>
      <c r="GD401" s="81"/>
      <c r="GE401" s="9">
        <f>VLOOKUP($C401, Table3[#All], 109, 0)</f>
        <v>0</v>
      </c>
      <c r="GF401" s="9">
        <f>VLOOKUP($C401, Table3[#All], 110, 0)</f>
        <v>0.64290000000000003</v>
      </c>
      <c r="GG401" s="9">
        <f>VLOOKUP($C401, Table3[#All], 111, 0)</f>
        <v>0.35710000000000003</v>
      </c>
      <c r="GH401" s="9"/>
      <c r="GI401" s="9">
        <f>VLOOKUP($C401, Table3[#All], 112, 0)</f>
        <v>0</v>
      </c>
      <c r="GJ401" s="12">
        <f t="shared" si="357"/>
        <v>3</v>
      </c>
      <c r="GK401" s="11"/>
      <c r="GL401" s="9">
        <f>VLOOKUP($C401, Table3[#All], 113, 0)</f>
        <v>0</v>
      </c>
      <c r="GM401" s="9">
        <f>VLOOKUP($C401, Table3[#All], 114, 0)</f>
        <v>1</v>
      </c>
      <c r="GN401" s="9">
        <f>VLOOKUP($C401, Table3[#All], 115, 0)</f>
        <v>0</v>
      </c>
      <c r="GO401" s="9">
        <f>VLOOKUP($C401, Table3[#All], 116, 0)</f>
        <v>0</v>
      </c>
      <c r="GP401" s="9"/>
      <c r="GQ401" s="10">
        <f t="shared" si="358"/>
        <v>2</v>
      </c>
      <c r="GR401" s="11"/>
      <c r="GS401" s="9">
        <f>VLOOKUP($C401, Table2[#All], 3, 0)</f>
        <v>0</v>
      </c>
      <c r="GT401" s="9">
        <f>VLOOKUP($C401, Table2[#All], 4, 0)</f>
        <v>0</v>
      </c>
      <c r="GU401" s="9">
        <f>VLOOKUP($C401, Table2[#All], 5, 0)</f>
        <v>1</v>
      </c>
      <c r="GV401" s="9">
        <f>VLOOKUP($C401, Table2[#All], 6, 0)</f>
        <v>0</v>
      </c>
      <c r="GW401" s="9">
        <f>VLOOKUP($C401, Table2[#All], 7, 0)</f>
        <v>0</v>
      </c>
      <c r="GX401" s="10">
        <f t="shared" si="359"/>
        <v>3</v>
      </c>
      <c r="GY401" s="11"/>
      <c r="GZ401" s="9">
        <v>0</v>
      </c>
      <c r="HA401" s="9">
        <v>1</v>
      </c>
      <c r="HB401" s="9">
        <v>0</v>
      </c>
      <c r="HC401" s="9">
        <v>0</v>
      </c>
      <c r="HD401" s="9"/>
      <c r="HE401" s="10">
        <f t="shared" si="360"/>
        <v>2</v>
      </c>
      <c r="HF401" s="11"/>
      <c r="HG401" s="9">
        <f>VLOOKUP($C401, Table5[#All], 2, 0)</f>
        <v>0</v>
      </c>
      <c r="HH401" s="9">
        <f>VLOOKUP($C401, Table5[#All], 3, 0)</f>
        <v>0</v>
      </c>
      <c r="HI401" s="9">
        <f>VLOOKUP($C401, Table5[#All], 4, 0)</f>
        <v>0</v>
      </c>
      <c r="HJ401" s="9">
        <f>VLOOKUP($C401, Table5[#All], 5, 0)</f>
        <v>0</v>
      </c>
      <c r="HK401" s="9">
        <f>VLOOKUP($C401, Table5[#All], 6, 0)</f>
        <v>1</v>
      </c>
      <c r="HL401" s="10">
        <f t="shared" si="361"/>
        <v>5</v>
      </c>
      <c r="HM401" s="11"/>
      <c r="HN401" s="9">
        <f>VLOOKUP($C401, Table5[#All], 7, 0)</f>
        <v>0</v>
      </c>
      <c r="HO401" s="9">
        <f>VLOOKUP($C401, Table5[#All], 8, 0)</f>
        <v>0</v>
      </c>
      <c r="HP401" s="9">
        <f>VLOOKUP($C401, Table5[#All], 9, 0)</f>
        <v>0</v>
      </c>
      <c r="HQ401" s="9">
        <f>VLOOKUP($C401, Table5[#All], 10, 0)</f>
        <v>1</v>
      </c>
      <c r="HR401" s="9">
        <f>VLOOKUP($C401, Table5[#All], 11, 0)</f>
        <v>0</v>
      </c>
      <c r="HS401" s="10">
        <f t="shared" si="362"/>
        <v>4</v>
      </c>
      <c r="HT401" s="11"/>
      <c r="HU401" s="9">
        <f>VLOOKUP($C401, Table5[#All], 12, 0)</f>
        <v>1</v>
      </c>
      <c r="HV401" s="9">
        <f>VLOOKUP($C401, Table5[#All], 13, 0)</f>
        <v>0</v>
      </c>
      <c r="HW401" s="9">
        <f>VLOOKUP($C401, Table5[#All], 14, 0)</f>
        <v>0</v>
      </c>
      <c r="HX401" s="9">
        <f>VLOOKUP($C401, Table5[#All], 15, 0)</f>
        <v>0</v>
      </c>
      <c r="HY401" s="9">
        <f>VLOOKUP($C401, Table5[#All], 16, 0)</f>
        <v>0</v>
      </c>
      <c r="HZ401" s="10">
        <f t="shared" si="363"/>
        <v>1</v>
      </c>
      <c r="IA401" s="11"/>
      <c r="IB401" s="9">
        <f>VLOOKUP($C401, Table5[#All], 17, 0)</f>
        <v>1</v>
      </c>
      <c r="IC401" s="9">
        <f>VLOOKUP($C401, Table5[#All], 18, 0)</f>
        <v>0</v>
      </c>
      <c r="ID401" s="9">
        <f>VLOOKUP($C401, Table5[#All], 19, 0)</f>
        <v>0</v>
      </c>
      <c r="IE401" s="9">
        <f>VLOOKUP($C401, Table5[#All], 20, 0)</f>
        <v>0</v>
      </c>
      <c r="IF401" s="9">
        <f>VLOOKUP($C401, Table5[#All], 21, 0)</f>
        <v>0</v>
      </c>
      <c r="IG401" s="10">
        <f t="shared" si="364"/>
        <v>1</v>
      </c>
      <c r="IH401" s="11"/>
      <c r="II401" s="9">
        <f>VLOOKUP($C401, Table5[#All], 22, 0)</f>
        <v>1</v>
      </c>
      <c r="IJ401" s="9">
        <f>VLOOKUP($C401, Table5[#All], 23, 0)</f>
        <v>0</v>
      </c>
      <c r="IK401" s="9">
        <f>VLOOKUP($C401, Table5[#All], 24, 0)</f>
        <v>0</v>
      </c>
      <c r="IL401" s="9">
        <f>VLOOKUP($C401, Table5[#All], 25, 0)</f>
        <v>0</v>
      </c>
      <c r="IM401" s="9">
        <f>VLOOKUP($C401, Table5[#All], 26, 0)</f>
        <v>0</v>
      </c>
      <c r="IN401" s="10">
        <f t="shared" si="365"/>
        <v>1</v>
      </c>
      <c r="IO401" s="11"/>
      <c r="IP401" s="9">
        <v>1</v>
      </c>
      <c r="IQ401" s="9">
        <v>0</v>
      </c>
      <c r="IR401" s="9">
        <v>0</v>
      </c>
      <c r="IS401" s="9">
        <v>0</v>
      </c>
      <c r="IT401" s="9">
        <v>0</v>
      </c>
      <c r="IU401" s="10">
        <f t="shared" si="366"/>
        <v>1</v>
      </c>
      <c r="IV401" s="82"/>
    </row>
    <row r="402" spans="1:256" ht="16.3" thickTop="1" thickBot="1" x14ac:dyDescent="0.35">
      <c r="A402" s="16" t="s">
        <v>956</v>
      </c>
      <c r="B402" s="16" t="s">
        <v>957</v>
      </c>
      <c r="C402" s="16" t="s">
        <v>958</v>
      </c>
      <c r="D402" s="11"/>
      <c r="E402" s="9">
        <f>VLOOKUP($C402, Table3[#All], 2, 0)</f>
        <v>0.5161</v>
      </c>
      <c r="F402" s="9"/>
      <c r="G402" s="9">
        <f>VLOOKUP($C402, Table3[#All], 3, 0)</f>
        <v>0.2581</v>
      </c>
      <c r="H402" s="9">
        <f>VLOOKUP($C402, Table3[#All], 4, 0)</f>
        <v>0.1613</v>
      </c>
      <c r="I402" s="9">
        <f>VLOOKUP($C402, Table3[#All], 5, 0)</f>
        <v>6.4500000000000002E-2</v>
      </c>
      <c r="J402" s="10">
        <f t="shared" si="367"/>
        <v>3</v>
      </c>
      <c r="K402" s="11"/>
      <c r="L402" s="9">
        <f>VLOOKUP($C402, Table3[#All], 6, 0)</f>
        <v>1</v>
      </c>
      <c r="M402" s="9"/>
      <c r="N402" s="9">
        <f>VLOOKUP($C402, Table3[#All], 7, 0)</f>
        <v>0</v>
      </c>
      <c r="O402" s="9">
        <f>VLOOKUP($C402, Table3[#All], 8, 0)</f>
        <v>0</v>
      </c>
      <c r="P402" s="9">
        <f>VLOOKUP($C402, Table3[#All], 9, 0)</f>
        <v>0</v>
      </c>
      <c r="Q402" s="10">
        <f t="shared" si="368"/>
        <v>1</v>
      </c>
      <c r="R402" s="11"/>
      <c r="S402" s="9">
        <f>VLOOKUP($C402, Table3[#All], 10, 0)</f>
        <v>0</v>
      </c>
      <c r="T402" s="9">
        <f>VLOOKUP($C402, Table3[#All], 11, 0)</f>
        <v>0.6129</v>
      </c>
      <c r="U402" s="9">
        <f>VLOOKUP($C402, Table3[#All], 12, 0)</f>
        <v>0.3226</v>
      </c>
      <c r="V402" s="9">
        <f>VLOOKUP($C402, Table3[#All], 13, 0)</f>
        <v>6.4500000000000002E-2</v>
      </c>
      <c r="W402" s="9">
        <f>VLOOKUP($C402, Table3[#All], 14, 0)</f>
        <v>0</v>
      </c>
      <c r="X402" s="10">
        <f t="shared" si="369"/>
        <v>3</v>
      </c>
      <c r="Y402" s="11"/>
      <c r="Z402" s="9">
        <f>VLOOKUP($C402, Table3[#All], 15, 0)</f>
        <v>9.6799999999999997E-2</v>
      </c>
      <c r="AA402" s="9">
        <f>VLOOKUP($C402, Table3[#All], 16, 0)</f>
        <v>0.5806</v>
      </c>
      <c r="AB402" s="9">
        <f>VLOOKUP($C402, Table3[#All], 17, 0)</f>
        <v>0.2581</v>
      </c>
      <c r="AC402" s="9">
        <f>VLOOKUP($C402, Table3[#All], 18, 0)</f>
        <v>6.4500000000000002E-2</v>
      </c>
      <c r="AD402" s="9">
        <f>VLOOKUP($C402, Table3[#All], 19, 0)</f>
        <v>0</v>
      </c>
      <c r="AE402" s="10">
        <f t="shared" si="339"/>
        <v>3</v>
      </c>
      <c r="AF402" s="11"/>
      <c r="AG402" s="9">
        <f>VLOOKUP($C402, Table3[#All], 20, 0)</f>
        <v>0</v>
      </c>
      <c r="AH402" s="9">
        <f>VLOOKUP($C402, Table3[#All], 21, 0)</f>
        <v>0.5161</v>
      </c>
      <c r="AI402" s="9">
        <f>VLOOKUP($C402, Table3[#All], 22, 0)</f>
        <v>0.4839</v>
      </c>
      <c r="AJ402" s="9"/>
      <c r="AK402" s="9"/>
      <c r="AL402" s="10">
        <f t="shared" si="340"/>
        <v>3</v>
      </c>
      <c r="AM402" s="11"/>
      <c r="AN402" s="9">
        <f>VLOOKUP($C402, Table3[#All], 23, 0)</f>
        <v>1</v>
      </c>
      <c r="AO402" s="9">
        <f>VLOOKUP($C402, Table3[#All], 24, 0)</f>
        <v>0</v>
      </c>
      <c r="AP402" s="9">
        <f>VLOOKUP($C402, Table3[#All], 25, 0)</f>
        <v>0</v>
      </c>
      <c r="AQ402" s="9">
        <f>VLOOKUP($C402, Table3[#All], 26, 0)</f>
        <v>0</v>
      </c>
      <c r="AR402" s="9"/>
      <c r="AS402" s="12">
        <f t="shared" si="341"/>
        <v>1</v>
      </c>
      <c r="AT402" s="11"/>
      <c r="AU402" s="9">
        <f>VLOOKUP($C402, Table3[#All], 27, 0)</f>
        <v>0.9677</v>
      </c>
      <c r="AV402" s="9">
        <f>VLOOKUP($C402, Table3[#All], 28, 0)</f>
        <v>3.2300000000000002E-2</v>
      </c>
      <c r="AW402" s="9">
        <f>VLOOKUP($C402, Table3[#All], 29, 0)</f>
        <v>0</v>
      </c>
      <c r="AX402" s="9"/>
      <c r="AY402" s="9"/>
      <c r="AZ402" s="10">
        <f t="shared" si="370"/>
        <v>1</v>
      </c>
      <c r="BA402" s="11"/>
      <c r="BB402" s="9">
        <f>VLOOKUP($C402, Table3[#All], 30, 0)</f>
        <v>0.5806</v>
      </c>
      <c r="BC402" s="9">
        <f>VLOOKUP($C402, Table3[#All], 31, 0)</f>
        <v>0.3226</v>
      </c>
      <c r="BD402" s="9">
        <f>VLOOKUP($C402, Table3[#All], 32, 0)</f>
        <v>9.6799999999999997E-2</v>
      </c>
      <c r="BE402" s="9">
        <f>VLOOKUP($C402, Table3[#All], 33, 0)</f>
        <v>0</v>
      </c>
      <c r="BF402" s="9"/>
      <c r="BG402" s="10">
        <f t="shared" si="371"/>
        <v>2</v>
      </c>
      <c r="BH402" s="81"/>
      <c r="BI402" s="9">
        <f>VLOOKUP($C402, Table3[#All], 34, 0)</f>
        <v>0</v>
      </c>
      <c r="BJ402" s="9">
        <f>VLOOKUP($C402, Table3[#All], 35, 0)</f>
        <v>0</v>
      </c>
      <c r="BK402" s="9">
        <f>VLOOKUP($C402, Table3[#All], 36, 0)</f>
        <v>0</v>
      </c>
      <c r="BL402" s="9">
        <f>VLOOKUP($C402, Table3[#All], 37, 0)</f>
        <v>0</v>
      </c>
      <c r="BM402" s="9">
        <f>VLOOKUP($C402, Table3[#All], 38, 0)</f>
        <v>0</v>
      </c>
      <c r="BN402" s="10" t="str">
        <f t="shared" si="372"/>
        <v>N/A</v>
      </c>
      <c r="BO402" s="11"/>
      <c r="BP402" s="9">
        <f>VLOOKUP($C402, Table3[#All], 39, 0)</f>
        <v>9.6799999999999997E-2</v>
      </c>
      <c r="BQ402" s="9">
        <f>VLOOKUP($C402, Table3[#All], 40, 0)</f>
        <v>0.5484</v>
      </c>
      <c r="BR402" s="9">
        <f>VLOOKUP($C402, Table3[#All], 41, 0)</f>
        <v>0.35479999999999995</v>
      </c>
      <c r="BS402" s="9">
        <f>VLOOKUP($C402, Table3[#All], 42, 0)</f>
        <v>0</v>
      </c>
      <c r="BT402" s="9"/>
      <c r="BU402" s="10">
        <f t="shared" si="342"/>
        <v>3</v>
      </c>
      <c r="BV402" s="11"/>
      <c r="BW402" s="9">
        <f>VLOOKUP($C402, Table3[#All], 43, 0)</f>
        <v>0.9355</v>
      </c>
      <c r="BX402" s="9">
        <f>VLOOKUP($C402, Table3[#All], 44, 0)</f>
        <v>6.4500000000000002E-2</v>
      </c>
      <c r="BY402" s="9">
        <f>VLOOKUP($C402, Table3[#All], 45, 0)</f>
        <v>0</v>
      </c>
      <c r="BZ402" s="9"/>
      <c r="CA402" s="9"/>
      <c r="CB402" s="10">
        <f t="shared" si="343"/>
        <v>1</v>
      </c>
      <c r="CC402" s="81"/>
      <c r="CD402" s="9">
        <f>VLOOKUP($C402, Table3[#All], 46, 0)</f>
        <v>1</v>
      </c>
      <c r="CE402" s="9">
        <f>VLOOKUP($C402, Table3[#All], 47, 0)</f>
        <v>0</v>
      </c>
      <c r="CF402" s="9">
        <f>VLOOKUP($C402, Table3[#All], 48, 0)</f>
        <v>0</v>
      </c>
      <c r="CG402" s="9">
        <f>VLOOKUP($C402, Table3[#All], 49, 0)</f>
        <v>0</v>
      </c>
      <c r="CH402" s="9">
        <f>VLOOKUP($C402, Table3[#All], 50, 0)</f>
        <v>0</v>
      </c>
      <c r="CI402" s="12">
        <f t="shared" si="344"/>
        <v>1</v>
      </c>
      <c r="CJ402" s="13"/>
      <c r="CK402" s="9">
        <f>VLOOKUP($C402, Table3[#All], 51, 0)</f>
        <v>1</v>
      </c>
      <c r="CL402" s="9">
        <f>VLOOKUP($C402, Table3[#All], 52, 0)</f>
        <v>0</v>
      </c>
      <c r="CM402" s="9">
        <f>VLOOKUP($C402, Table3[#All], 53, 0)</f>
        <v>0</v>
      </c>
      <c r="CN402" s="9">
        <f>VLOOKUP($C402, Table3[#All], 54, 0)</f>
        <v>0</v>
      </c>
      <c r="CO402" s="9"/>
      <c r="CP402" s="10">
        <f t="shared" si="345"/>
        <v>1</v>
      </c>
      <c r="CQ402" s="11"/>
      <c r="CR402" s="9">
        <f>VLOOKUP($C402, Table3[#All], 55, 0)</f>
        <v>0</v>
      </c>
      <c r="CS402" s="9">
        <f>VLOOKUP($C402, Table3[#All], 56, 0)</f>
        <v>0.9677</v>
      </c>
      <c r="CT402" s="9">
        <f>VLOOKUP($C402, Table3[#All], 57, 0)</f>
        <v>3.2300000000000002E-2</v>
      </c>
      <c r="CU402" s="9">
        <f>VLOOKUP($C402, Table3[#All], 58, 0)</f>
        <v>0</v>
      </c>
      <c r="CV402" s="9">
        <f>VLOOKUP($C402, Table3[#All], 59, 0)</f>
        <v>0</v>
      </c>
      <c r="CW402" s="14">
        <f t="shared" si="346"/>
        <v>2</v>
      </c>
      <c r="CX402" s="81"/>
      <c r="CY402" s="9">
        <f>VLOOKUP($C402, Table3[#All], 60, 0)</f>
        <v>0.7097</v>
      </c>
      <c r="CZ402" s="9">
        <f>VLOOKUP($C402, Table3[#All], 61, 0)</f>
        <v>0.2903</v>
      </c>
      <c r="DA402" s="9">
        <f>VLOOKUP($C402, Table3[#All], 62, 0)</f>
        <v>0</v>
      </c>
      <c r="DB402" s="9">
        <f>VLOOKUP($C402, Table3[#All], 63, 0)</f>
        <v>0</v>
      </c>
      <c r="DC402" s="9">
        <f>VLOOKUP($C402, Table3[#All], 64, 0)</f>
        <v>0</v>
      </c>
      <c r="DD402" s="10">
        <f t="shared" si="347"/>
        <v>2</v>
      </c>
      <c r="DE402" s="11"/>
      <c r="DF402" s="9">
        <f>VLOOKUP($C402, Table3[#All], 65, 0)</f>
        <v>0.8387</v>
      </c>
      <c r="DG402" s="9"/>
      <c r="DH402" s="9">
        <f>VLOOKUP($C402, Table3[#All], 66, 0)</f>
        <v>0.1613</v>
      </c>
      <c r="DI402" s="9"/>
      <c r="DJ402" s="9">
        <f>VLOOKUP($C402, Table3[#All], 67, 0)</f>
        <v>0</v>
      </c>
      <c r="DK402" s="14">
        <f t="shared" si="348"/>
        <v>1</v>
      </c>
      <c r="DL402" s="11"/>
      <c r="DM402" s="9">
        <f>VLOOKUP($C402, Table3[#All], 68, 0)</f>
        <v>0.9355</v>
      </c>
      <c r="DN402" s="9"/>
      <c r="DO402" s="9">
        <f>VLOOKUP($C402, Table3[#All], 69, 0)</f>
        <v>6.4500000000000002E-2</v>
      </c>
      <c r="DP402" s="9">
        <f>VLOOKUP($C402, Table3[#All], 70, 0)</f>
        <v>0</v>
      </c>
      <c r="DQ402" s="9"/>
      <c r="DR402" s="14">
        <f t="shared" si="349"/>
        <v>1</v>
      </c>
      <c r="DS402" s="11"/>
      <c r="DT402" s="9">
        <f>VLOOKUP($C402, Table3[#All], 71, 0)</f>
        <v>0.6452</v>
      </c>
      <c r="DU402" s="9">
        <f>VLOOKUP($C402, Table3[#All], 72, 0)</f>
        <v>0.22579999999999997</v>
      </c>
      <c r="DV402" s="9">
        <f>VLOOKUP($C402, Table3[#All], 73, 0)</f>
        <v>3.2300000000000002E-2</v>
      </c>
      <c r="DW402" s="9">
        <f>VLOOKUP($C402, Table3[#All], 74, 0)</f>
        <v>0</v>
      </c>
      <c r="DX402" s="9">
        <f>VLOOKUP($C402, Table3[#All], 75, 0)</f>
        <v>9.6799999999999997E-2</v>
      </c>
      <c r="DY402" s="12">
        <f t="shared" si="338"/>
        <v>2</v>
      </c>
      <c r="DZ402" s="11"/>
      <c r="EA402" s="9">
        <f>VLOOKUP($C402, Table3[#All], 76, 0)</f>
        <v>1</v>
      </c>
      <c r="EB402" s="9">
        <f>VLOOKUP($C402, Table3[#All], 77, 0)</f>
        <v>0</v>
      </c>
      <c r="EC402" s="9">
        <f>VLOOKUP($C402, Table3[#All], 78, 0)</f>
        <v>0</v>
      </c>
      <c r="ED402" s="9">
        <f>VLOOKUP($C402, Table3[#All], 79, 0)</f>
        <v>0</v>
      </c>
      <c r="EE402" s="9">
        <f>VLOOKUP($C402, Table3[#All], 80, 0)</f>
        <v>0</v>
      </c>
      <c r="EF402" s="10">
        <f t="shared" si="350"/>
        <v>1</v>
      </c>
      <c r="EG402" s="9"/>
      <c r="EH402" s="9">
        <f>VLOOKUP($C402, Table3[#All], 81, 0)</f>
        <v>1</v>
      </c>
      <c r="EI402" s="9">
        <f>VLOOKUP($C402, Table3[#All], 82, 0)</f>
        <v>0</v>
      </c>
      <c r="EJ402" s="9">
        <f>VLOOKUP($C402, Table3[#All], 83, 0)</f>
        <v>0</v>
      </c>
      <c r="EK402" s="9">
        <f>VLOOKUP($C402, Table3[#All], 84, 0)</f>
        <v>0</v>
      </c>
      <c r="EL402" s="9">
        <f>VLOOKUP($C402, Table3[#All], 85, 0)</f>
        <v>0</v>
      </c>
      <c r="EM402" s="14">
        <f t="shared" si="351"/>
        <v>1</v>
      </c>
      <c r="EN402" s="11"/>
      <c r="EO402" s="9">
        <f>VLOOKUP($C402, Table3[#All], 86, 0)</f>
        <v>0.6129</v>
      </c>
      <c r="EP402" s="9"/>
      <c r="EQ402" s="9">
        <f>VLOOKUP($C402, Table3[#All], 87, 0)</f>
        <v>0.3871</v>
      </c>
      <c r="ER402" s="9"/>
      <c r="ES402" s="9"/>
      <c r="ET402" s="14">
        <f t="shared" si="352"/>
        <v>3</v>
      </c>
      <c r="EU402" s="11"/>
      <c r="EV402" s="9">
        <f>VLOOKUP($C402, Table3[#All], 88, 0)</f>
        <v>1</v>
      </c>
      <c r="EW402" s="9">
        <f>VLOOKUP($C402, Table3[#All], 89, 0)</f>
        <v>0</v>
      </c>
      <c r="EX402" s="9">
        <f>VLOOKUP($C402, Table3[#All], 90, 0)</f>
        <v>0</v>
      </c>
      <c r="EY402" s="9">
        <f>VLOOKUP($C402, Table3[#All], 91, 0)</f>
        <v>0</v>
      </c>
      <c r="EZ402" s="9">
        <f>VLOOKUP($C402, Table3[#All], 92, 0)</f>
        <v>0</v>
      </c>
      <c r="FA402" s="12">
        <f t="shared" si="353"/>
        <v>1</v>
      </c>
      <c r="FB402" s="11"/>
      <c r="FC402" s="9">
        <f>VLOOKUP($C402, Table3[#All], 93, 0)</f>
        <v>0</v>
      </c>
      <c r="FD402" s="9">
        <f>VLOOKUP($C402, Table3[#All], 94, 0)</f>
        <v>0.5484</v>
      </c>
      <c r="FE402" s="9">
        <f>VLOOKUP($C402, Table3[#All], 95, 0)</f>
        <v>0.35479999999999995</v>
      </c>
      <c r="FF402" s="9">
        <f>VLOOKUP($C402, Table3[#All], 96, 0)</f>
        <v>9.6799999999999997E-2</v>
      </c>
      <c r="FG402" s="9"/>
      <c r="FH402" s="10">
        <f t="shared" si="354"/>
        <v>3</v>
      </c>
      <c r="FI402" s="11"/>
      <c r="FJ402" s="9">
        <f>VLOOKUP($C402, Table3[#All], 97, 0)</f>
        <v>0</v>
      </c>
      <c r="FK402" s="9">
        <f>VLOOKUP($C402, Table3[#All], 98, 0)</f>
        <v>0</v>
      </c>
      <c r="FL402" s="9">
        <f>VLOOKUP($C402, Table3[#All], 99, 0)</f>
        <v>0</v>
      </c>
      <c r="FM402" s="9">
        <f>VLOOKUP($C402, Table3[#All], 100, 0)</f>
        <v>0</v>
      </c>
      <c r="FN402" s="9">
        <f>VLOOKUP($C402, Table3[#All], 101, 0)</f>
        <v>1</v>
      </c>
      <c r="FO402" s="14">
        <f t="shared" si="355"/>
        <v>5</v>
      </c>
      <c r="FP402" s="11"/>
      <c r="FQ402" s="9">
        <f>VLOOKUP($C402, Table3[#All], 102, 0)</f>
        <v>0.7097</v>
      </c>
      <c r="FR402" s="9">
        <f>VLOOKUP($C402, Table3[#All], 103, 0)</f>
        <v>0.2903</v>
      </c>
      <c r="FS402" s="9">
        <f>VLOOKUP($C402, Table3[#All], 104, 0)</f>
        <v>0</v>
      </c>
      <c r="FT402" s="9">
        <f>VLOOKUP($C402, Table3[#All], 105, 0)</f>
        <v>0</v>
      </c>
      <c r="FU402" s="9">
        <v>0</v>
      </c>
      <c r="FV402" s="10">
        <f t="shared" si="356"/>
        <v>2</v>
      </c>
      <c r="FW402" s="11"/>
      <c r="FX402" s="9">
        <f>VLOOKUP($C402, Table3[#All], 106, 0)</f>
        <v>0.5484</v>
      </c>
      <c r="FY402" s="9"/>
      <c r="FZ402" s="9">
        <f>VLOOKUP($C402, Table3[#All], 107, 0)</f>
        <v>6.4500000000000002E-2</v>
      </c>
      <c r="GA402" s="9">
        <f>VLOOKUP($C402, Table3[#All], 108, 0)</f>
        <v>0.3871</v>
      </c>
      <c r="GB402" s="9"/>
      <c r="GC402" s="10">
        <f t="shared" si="373"/>
        <v>4</v>
      </c>
      <c r="GD402" s="81"/>
      <c r="GE402" s="9">
        <f>VLOOKUP($C402, Table3[#All], 109, 0)</f>
        <v>0.9355</v>
      </c>
      <c r="GF402" s="9">
        <f>VLOOKUP($C402, Table3[#All], 110, 0)</f>
        <v>3.2300000000000002E-2</v>
      </c>
      <c r="GG402" s="9">
        <f>VLOOKUP($C402, Table3[#All], 111, 0)</f>
        <v>3.2300000000000002E-2</v>
      </c>
      <c r="GH402" s="9"/>
      <c r="GI402" s="9">
        <f>VLOOKUP($C402, Table3[#All], 112, 0)</f>
        <v>0</v>
      </c>
      <c r="GJ402" s="12">
        <f t="shared" si="357"/>
        <v>1</v>
      </c>
      <c r="GK402" s="11"/>
      <c r="GL402" s="9">
        <f>VLOOKUP($C402, Table3[#All], 113, 0)</f>
        <v>0</v>
      </c>
      <c r="GM402" s="9">
        <f>VLOOKUP($C402, Table3[#All], 114, 0)</f>
        <v>0.6452</v>
      </c>
      <c r="GN402" s="9">
        <f>VLOOKUP($C402, Table3[#All], 115, 0)</f>
        <v>0.2581</v>
      </c>
      <c r="GO402" s="9">
        <f>VLOOKUP($C402, Table3[#All], 116, 0)</f>
        <v>9.6799999999999997E-2</v>
      </c>
      <c r="GP402" s="9"/>
      <c r="GQ402" s="10">
        <f t="shared" si="358"/>
        <v>3</v>
      </c>
      <c r="GR402" s="11"/>
      <c r="GS402" s="9">
        <f>VLOOKUP($C402, Table2[#All], 3, 0)</f>
        <v>0</v>
      </c>
      <c r="GT402" s="9">
        <f>VLOOKUP($C402, Table2[#All], 4, 0)</f>
        <v>0</v>
      </c>
      <c r="GU402" s="9">
        <f>VLOOKUP($C402, Table2[#All], 5, 0)</f>
        <v>1</v>
      </c>
      <c r="GV402" s="9">
        <f>VLOOKUP($C402, Table2[#All], 6, 0)</f>
        <v>0</v>
      </c>
      <c r="GW402" s="9">
        <f>VLOOKUP($C402, Table2[#All], 7, 0)</f>
        <v>0</v>
      </c>
      <c r="GX402" s="10">
        <f t="shared" si="359"/>
        <v>3</v>
      </c>
      <c r="GY402" s="11"/>
      <c r="GZ402" s="9">
        <v>0</v>
      </c>
      <c r="HA402" s="9">
        <v>0</v>
      </c>
      <c r="HB402" s="9">
        <v>0</v>
      </c>
      <c r="HC402" s="9">
        <v>1</v>
      </c>
      <c r="HD402" s="9"/>
      <c r="HE402" s="10">
        <f t="shared" si="360"/>
        <v>4</v>
      </c>
      <c r="HF402" s="11"/>
      <c r="HG402" s="9">
        <f>VLOOKUP($C402, Table5[#All], 2, 0)</f>
        <v>0</v>
      </c>
      <c r="HH402" s="9">
        <f>VLOOKUP($C402, Table5[#All], 3, 0)</f>
        <v>0</v>
      </c>
      <c r="HI402" s="9">
        <f>VLOOKUP($C402, Table5[#All], 4, 0)</f>
        <v>1</v>
      </c>
      <c r="HJ402" s="9">
        <f>VLOOKUP($C402, Table5[#All], 5, 0)</f>
        <v>0</v>
      </c>
      <c r="HK402" s="9">
        <f>VLOOKUP($C402, Table5[#All], 6, 0)</f>
        <v>0</v>
      </c>
      <c r="HL402" s="10">
        <f t="shared" si="361"/>
        <v>3</v>
      </c>
      <c r="HM402" s="11"/>
      <c r="HN402" s="9">
        <f>VLOOKUP($C402, Table5[#All], 7, 0)</f>
        <v>0</v>
      </c>
      <c r="HO402" s="9">
        <f>VLOOKUP($C402, Table5[#All], 8, 0)</f>
        <v>0</v>
      </c>
      <c r="HP402" s="9">
        <f>VLOOKUP($C402, Table5[#All], 9, 0)</f>
        <v>1</v>
      </c>
      <c r="HQ402" s="9">
        <f>VLOOKUP($C402, Table5[#All], 10, 0)</f>
        <v>0</v>
      </c>
      <c r="HR402" s="9">
        <f>VLOOKUP($C402, Table5[#All], 11, 0)</f>
        <v>0</v>
      </c>
      <c r="HS402" s="10">
        <f t="shared" si="362"/>
        <v>3</v>
      </c>
      <c r="HT402" s="11"/>
      <c r="HU402" s="9">
        <f>VLOOKUP($C402, Table5[#All], 12, 0)</f>
        <v>1</v>
      </c>
      <c r="HV402" s="9">
        <f>VLOOKUP($C402, Table5[#All], 13, 0)</f>
        <v>0</v>
      </c>
      <c r="HW402" s="9">
        <f>VLOOKUP($C402, Table5[#All], 14, 0)</f>
        <v>0</v>
      </c>
      <c r="HX402" s="9">
        <f>VLOOKUP($C402, Table5[#All], 15, 0)</f>
        <v>0</v>
      </c>
      <c r="HY402" s="9">
        <f>VLOOKUP($C402, Table5[#All], 16, 0)</f>
        <v>0</v>
      </c>
      <c r="HZ402" s="10">
        <f t="shared" si="363"/>
        <v>1</v>
      </c>
      <c r="IA402" s="11"/>
      <c r="IB402" s="9">
        <f>VLOOKUP($C402, Table5[#All], 17, 0)</f>
        <v>1</v>
      </c>
      <c r="IC402" s="9">
        <f>VLOOKUP($C402, Table5[#All], 18, 0)</f>
        <v>0</v>
      </c>
      <c r="ID402" s="9">
        <f>VLOOKUP($C402, Table5[#All], 19, 0)</f>
        <v>0</v>
      </c>
      <c r="IE402" s="9">
        <f>VLOOKUP($C402, Table5[#All], 20, 0)</f>
        <v>0</v>
      </c>
      <c r="IF402" s="9">
        <f>VLOOKUP($C402, Table5[#All], 21, 0)</f>
        <v>0</v>
      </c>
      <c r="IG402" s="10">
        <f t="shared" si="364"/>
        <v>1</v>
      </c>
      <c r="IH402" s="11"/>
      <c r="II402" s="9">
        <f>VLOOKUP($C402, Table5[#All], 22, 0)</f>
        <v>1</v>
      </c>
      <c r="IJ402" s="9">
        <f>VLOOKUP($C402, Table5[#All], 23, 0)</f>
        <v>0</v>
      </c>
      <c r="IK402" s="9">
        <f>VLOOKUP($C402, Table5[#All], 24, 0)</f>
        <v>0</v>
      </c>
      <c r="IL402" s="9">
        <f>VLOOKUP($C402, Table5[#All], 25, 0)</f>
        <v>0</v>
      </c>
      <c r="IM402" s="9">
        <f>VLOOKUP($C402, Table5[#All], 26, 0)</f>
        <v>0</v>
      </c>
      <c r="IN402" s="10">
        <f t="shared" si="365"/>
        <v>1</v>
      </c>
      <c r="IO402" s="11"/>
      <c r="IP402" s="9">
        <v>1</v>
      </c>
      <c r="IQ402" s="9">
        <v>0</v>
      </c>
      <c r="IR402" s="9">
        <v>0</v>
      </c>
      <c r="IS402" s="9">
        <v>0</v>
      </c>
      <c r="IT402" s="9">
        <v>0</v>
      </c>
      <c r="IU402" s="10">
        <f t="shared" si="366"/>
        <v>1</v>
      </c>
      <c r="IV402" s="82"/>
    </row>
    <row r="403" spans="1:256" ht="16.3" thickTop="1" thickBot="1" x14ac:dyDescent="0.35">
      <c r="A403" s="16" t="s">
        <v>956</v>
      </c>
      <c r="B403" s="16" t="s">
        <v>959</v>
      </c>
      <c r="C403" s="16" t="s">
        <v>960</v>
      </c>
      <c r="D403" s="11"/>
      <c r="E403" s="9">
        <f>VLOOKUP($C403, Table3[#All], 2, 0)</f>
        <v>0.33329999999999999</v>
      </c>
      <c r="F403" s="9"/>
      <c r="G403" s="9">
        <f>VLOOKUP($C403, Table3[#All], 3, 0)</f>
        <v>0.28570000000000001</v>
      </c>
      <c r="H403" s="9">
        <f>VLOOKUP($C403, Table3[#All], 4, 0)</f>
        <v>0.1905</v>
      </c>
      <c r="I403" s="9">
        <f>VLOOKUP($C403, Table3[#All], 5, 0)</f>
        <v>0.1905</v>
      </c>
      <c r="J403" s="10">
        <f t="shared" si="367"/>
        <v>4</v>
      </c>
      <c r="K403" s="11"/>
      <c r="L403" s="9">
        <f>VLOOKUP($C403, Table3[#All], 6, 0)</f>
        <v>1</v>
      </c>
      <c r="M403" s="9"/>
      <c r="N403" s="9">
        <f>VLOOKUP($C403, Table3[#All], 7, 0)</f>
        <v>0</v>
      </c>
      <c r="O403" s="9">
        <f>VLOOKUP($C403, Table3[#All], 8, 0)</f>
        <v>0</v>
      </c>
      <c r="P403" s="9">
        <f>VLOOKUP($C403, Table3[#All], 9, 0)</f>
        <v>0</v>
      </c>
      <c r="Q403" s="10">
        <f t="shared" si="368"/>
        <v>1</v>
      </c>
      <c r="R403" s="11"/>
      <c r="S403" s="9">
        <f>VLOOKUP($C403, Table3[#All], 10, 0)</f>
        <v>0</v>
      </c>
      <c r="T403" s="9">
        <f>VLOOKUP($C403, Table3[#All], 11, 0)</f>
        <v>0.1429</v>
      </c>
      <c r="U403" s="9">
        <f>VLOOKUP($C403, Table3[#All], 12, 0)</f>
        <v>0.66670000000000007</v>
      </c>
      <c r="V403" s="9">
        <f>VLOOKUP($C403, Table3[#All], 13, 0)</f>
        <v>0.1905</v>
      </c>
      <c r="W403" s="9">
        <f>VLOOKUP($C403, Table3[#All], 14, 0)</f>
        <v>0</v>
      </c>
      <c r="X403" s="10">
        <f t="shared" si="369"/>
        <v>3</v>
      </c>
      <c r="Y403" s="11"/>
      <c r="Z403" s="9">
        <f>VLOOKUP($C403, Table3[#All], 15, 0)</f>
        <v>0</v>
      </c>
      <c r="AA403" s="9">
        <f>VLOOKUP($C403, Table3[#All], 16, 0)</f>
        <v>0.1429</v>
      </c>
      <c r="AB403" s="9">
        <f>VLOOKUP($C403, Table3[#All], 17, 0)</f>
        <v>0.66670000000000007</v>
      </c>
      <c r="AC403" s="9">
        <f>VLOOKUP($C403, Table3[#All], 18, 0)</f>
        <v>0.1905</v>
      </c>
      <c r="AD403" s="9">
        <f>VLOOKUP($C403, Table3[#All], 19, 0)</f>
        <v>0</v>
      </c>
      <c r="AE403" s="10">
        <f t="shared" si="339"/>
        <v>3</v>
      </c>
      <c r="AF403" s="11"/>
      <c r="AG403" s="9">
        <f>VLOOKUP($C403, Table3[#All], 20, 0)</f>
        <v>0</v>
      </c>
      <c r="AH403" s="9">
        <f>VLOOKUP($C403, Table3[#All], 21, 0)</f>
        <v>0.47619999999999996</v>
      </c>
      <c r="AI403" s="9">
        <f>VLOOKUP($C403, Table3[#All], 22, 0)</f>
        <v>0.52380000000000004</v>
      </c>
      <c r="AJ403" s="9"/>
      <c r="AK403" s="9"/>
      <c r="AL403" s="10">
        <f t="shared" si="340"/>
        <v>3</v>
      </c>
      <c r="AM403" s="11"/>
      <c r="AN403" s="9">
        <f>VLOOKUP($C403, Table3[#All], 23, 0)</f>
        <v>1</v>
      </c>
      <c r="AO403" s="9">
        <f>VLOOKUP($C403, Table3[#All], 24, 0)</f>
        <v>0</v>
      </c>
      <c r="AP403" s="9">
        <f>VLOOKUP($C403, Table3[#All], 25, 0)</f>
        <v>0</v>
      </c>
      <c r="AQ403" s="9">
        <f>VLOOKUP($C403, Table3[#All], 26, 0)</f>
        <v>0</v>
      </c>
      <c r="AR403" s="9"/>
      <c r="AS403" s="12">
        <f t="shared" si="341"/>
        <v>1</v>
      </c>
      <c r="AT403" s="11"/>
      <c r="AU403" s="9">
        <f>VLOOKUP($C403, Table3[#All], 27, 0)</f>
        <v>1</v>
      </c>
      <c r="AV403" s="9">
        <f>VLOOKUP($C403, Table3[#All], 28, 0)</f>
        <v>0</v>
      </c>
      <c r="AW403" s="9">
        <f>VLOOKUP($C403, Table3[#All], 29, 0)</f>
        <v>0</v>
      </c>
      <c r="AX403" s="9"/>
      <c r="AY403" s="9"/>
      <c r="AZ403" s="10">
        <f t="shared" si="370"/>
        <v>1</v>
      </c>
      <c r="BA403" s="11"/>
      <c r="BB403" s="9">
        <f>VLOOKUP($C403, Table3[#All], 30, 0)</f>
        <v>0.33329999999999999</v>
      </c>
      <c r="BC403" s="9">
        <f>VLOOKUP($C403, Table3[#All], 31, 0)</f>
        <v>0.66670000000000007</v>
      </c>
      <c r="BD403" s="9">
        <f>VLOOKUP($C403, Table3[#All], 32, 0)</f>
        <v>0</v>
      </c>
      <c r="BE403" s="9">
        <f>VLOOKUP($C403, Table3[#All], 33, 0)</f>
        <v>0</v>
      </c>
      <c r="BF403" s="9"/>
      <c r="BG403" s="10">
        <f t="shared" si="371"/>
        <v>2</v>
      </c>
      <c r="BH403" s="81"/>
      <c r="BI403" s="9">
        <f>VLOOKUP($C403, Table3[#All], 34, 0)</f>
        <v>0</v>
      </c>
      <c r="BJ403" s="9">
        <f>VLOOKUP($C403, Table3[#All], 35, 0)</f>
        <v>0</v>
      </c>
      <c r="BK403" s="9">
        <f>VLOOKUP($C403, Table3[#All], 36, 0)</f>
        <v>0</v>
      </c>
      <c r="BL403" s="9">
        <f>VLOOKUP($C403, Table3[#All], 37, 0)</f>
        <v>0</v>
      </c>
      <c r="BM403" s="9">
        <f>VLOOKUP($C403, Table3[#All], 38, 0)</f>
        <v>0</v>
      </c>
      <c r="BN403" s="10" t="str">
        <f t="shared" si="372"/>
        <v>N/A</v>
      </c>
      <c r="BO403" s="11"/>
      <c r="BP403" s="9">
        <f>VLOOKUP($C403, Table3[#All], 39, 0)</f>
        <v>0</v>
      </c>
      <c r="BQ403" s="9">
        <f>VLOOKUP($C403, Table3[#All], 40, 0)</f>
        <v>0.52380000000000004</v>
      </c>
      <c r="BR403" s="9">
        <f>VLOOKUP($C403, Table3[#All], 41, 0)</f>
        <v>0.47619999999999996</v>
      </c>
      <c r="BS403" s="9">
        <f>VLOOKUP($C403, Table3[#All], 42, 0)</f>
        <v>0</v>
      </c>
      <c r="BT403" s="9"/>
      <c r="BU403" s="10">
        <f t="shared" si="342"/>
        <v>3</v>
      </c>
      <c r="BV403" s="11"/>
      <c r="BW403" s="9">
        <f>VLOOKUP($C403, Table3[#All], 43, 0)</f>
        <v>1</v>
      </c>
      <c r="BX403" s="9">
        <f>VLOOKUP($C403, Table3[#All], 44, 0)</f>
        <v>0</v>
      </c>
      <c r="BY403" s="9">
        <f>VLOOKUP($C403, Table3[#All], 45, 0)</f>
        <v>0</v>
      </c>
      <c r="BZ403" s="9"/>
      <c r="CA403" s="9"/>
      <c r="CB403" s="10">
        <f t="shared" si="343"/>
        <v>1</v>
      </c>
      <c r="CC403" s="81"/>
      <c r="CD403" s="9">
        <f>VLOOKUP($C403, Table3[#All], 46, 0)</f>
        <v>1</v>
      </c>
      <c r="CE403" s="9">
        <f>VLOOKUP($C403, Table3[#All], 47, 0)</f>
        <v>0</v>
      </c>
      <c r="CF403" s="9">
        <f>VLOOKUP($C403, Table3[#All], 48, 0)</f>
        <v>0</v>
      </c>
      <c r="CG403" s="9">
        <f>VLOOKUP($C403, Table3[#All], 49, 0)</f>
        <v>0</v>
      </c>
      <c r="CH403" s="9">
        <f>VLOOKUP($C403, Table3[#All], 50, 0)</f>
        <v>0</v>
      </c>
      <c r="CI403" s="12">
        <f t="shared" si="344"/>
        <v>1</v>
      </c>
      <c r="CJ403" s="13"/>
      <c r="CK403" s="9">
        <f>VLOOKUP($C403, Table3[#All], 51, 0)</f>
        <v>1</v>
      </c>
      <c r="CL403" s="9">
        <f>VLOOKUP($C403, Table3[#All], 52, 0)</f>
        <v>0</v>
      </c>
      <c r="CM403" s="9">
        <f>VLOOKUP($C403, Table3[#All], 53, 0)</f>
        <v>0</v>
      </c>
      <c r="CN403" s="9">
        <f>VLOOKUP($C403, Table3[#All], 54, 0)</f>
        <v>0</v>
      </c>
      <c r="CO403" s="9"/>
      <c r="CP403" s="10">
        <f t="shared" si="345"/>
        <v>1</v>
      </c>
      <c r="CQ403" s="11"/>
      <c r="CR403" s="9">
        <f>VLOOKUP($C403, Table3[#All], 55, 0)</f>
        <v>0</v>
      </c>
      <c r="CS403" s="9">
        <f>VLOOKUP($C403, Table3[#All], 56, 0)</f>
        <v>1</v>
      </c>
      <c r="CT403" s="9">
        <f>VLOOKUP($C403, Table3[#All], 57, 0)</f>
        <v>0</v>
      </c>
      <c r="CU403" s="9">
        <f>VLOOKUP($C403, Table3[#All], 58, 0)</f>
        <v>0</v>
      </c>
      <c r="CV403" s="9">
        <f>VLOOKUP($C403, Table3[#All], 59, 0)</f>
        <v>0</v>
      </c>
      <c r="CW403" s="14">
        <f t="shared" si="346"/>
        <v>2</v>
      </c>
      <c r="CX403" s="81"/>
      <c r="CY403" s="9">
        <f>VLOOKUP($C403, Table3[#All], 60, 0)</f>
        <v>0.47619999999999996</v>
      </c>
      <c r="CZ403" s="9">
        <f>VLOOKUP($C403, Table3[#All], 61, 0)</f>
        <v>0.52380000000000004</v>
      </c>
      <c r="DA403" s="9">
        <f>VLOOKUP($C403, Table3[#All], 62, 0)</f>
        <v>0</v>
      </c>
      <c r="DB403" s="9">
        <f>VLOOKUP($C403, Table3[#All], 63, 0)</f>
        <v>0</v>
      </c>
      <c r="DC403" s="9">
        <f>VLOOKUP($C403, Table3[#All], 64, 0)</f>
        <v>0</v>
      </c>
      <c r="DD403" s="10">
        <f t="shared" si="347"/>
        <v>2</v>
      </c>
      <c r="DE403" s="11"/>
      <c r="DF403" s="9">
        <f>VLOOKUP($C403, Table3[#All], 65, 0)</f>
        <v>9.5199999999999993E-2</v>
      </c>
      <c r="DG403" s="9"/>
      <c r="DH403" s="9">
        <f>VLOOKUP($C403, Table3[#All], 66, 0)</f>
        <v>0.90480000000000005</v>
      </c>
      <c r="DI403" s="9"/>
      <c r="DJ403" s="9">
        <f>VLOOKUP($C403, Table3[#All], 67, 0)</f>
        <v>0</v>
      </c>
      <c r="DK403" s="14">
        <f t="shared" si="348"/>
        <v>3</v>
      </c>
      <c r="DL403" s="11"/>
      <c r="DM403" s="9">
        <f>VLOOKUP($C403, Table3[#All], 68, 0)</f>
        <v>0.8095</v>
      </c>
      <c r="DN403" s="9"/>
      <c r="DO403" s="9">
        <f>VLOOKUP($C403, Table3[#All], 69, 0)</f>
        <v>0.1905</v>
      </c>
      <c r="DP403" s="9">
        <f>VLOOKUP($C403, Table3[#All], 70, 0)</f>
        <v>0</v>
      </c>
      <c r="DQ403" s="9"/>
      <c r="DR403" s="14">
        <f t="shared" si="349"/>
        <v>1</v>
      </c>
      <c r="DS403" s="11"/>
      <c r="DT403" s="9">
        <f>VLOOKUP($C403, Table3[#All], 71, 0)</f>
        <v>0.28570000000000001</v>
      </c>
      <c r="DU403" s="9">
        <f>VLOOKUP($C403, Table3[#All], 72, 0)</f>
        <v>0.33329999999999999</v>
      </c>
      <c r="DV403" s="9">
        <f>VLOOKUP($C403, Table3[#All], 73, 0)</f>
        <v>4.7599999999999996E-2</v>
      </c>
      <c r="DW403" s="9">
        <f>VLOOKUP($C403, Table3[#All], 74, 0)</f>
        <v>0</v>
      </c>
      <c r="DX403" s="9">
        <f>VLOOKUP($C403, Table3[#All], 75, 0)</f>
        <v>0.33329999999999999</v>
      </c>
      <c r="DY403" s="12">
        <f t="shared" si="338"/>
        <v>5</v>
      </c>
      <c r="DZ403" s="11"/>
      <c r="EA403" s="9">
        <f>VLOOKUP($C403, Table3[#All], 76, 0)</f>
        <v>1</v>
      </c>
      <c r="EB403" s="9">
        <f>VLOOKUP($C403, Table3[#All], 77, 0)</f>
        <v>0</v>
      </c>
      <c r="EC403" s="9">
        <f>VLOOKUP($C403, Table3[#All], 78, 0)</f>
        <v>0</v>
      </c>
      <c r="ED403" s="9">
        <f>VLOOKUP($C403, Table3[#All], 79, 0)</f>
        <v>0</v>
      </c>
      <c r="EE403" s="9">
        <f>VLOOKUP($C403, Table3[#All], 80, 0)</f>
        <v>0</v>
      </c>
      <c r="EF403" s="10">
        <f t="shared" si="350"/>
        <v>1</v>
      </c>
      <c r="EG403" s="9"/>
      <c r="EH403" s="9">
        <f>VLOOKUP($C403, Table3[#All], 81, 0)</f>
        <v>1</v>
      </c>
      <c r="EI403" s="9">
        <f>VLOOKUP($C403, Table3[#All], 82, 0)</f>
        <v>0</v>
      </c>
      <c r="EJ403" s="9">
        <f>VLOOKUP($C403, Table3[#All], 83, 0)</f>
        <v>0</v>
      </c>
      <c r="EK403" s="9">
        <f>VLOOKUP($C403, Table3[#All], 84, 0)</f>
        <v>0</v>
      </c>
      <c r="EL403" s="9">
        <f>VLOOKUP($C403, Table3[#All], 85, 0)</f>
        <v>0</v>
      </c>
      <c r="EM403" s="14">
        <f t="shared" si="351"/>
        <v>1</v>
      </c>
      <c r="EN403" s="11"/>
      <c r="EO403" s="9">
        <f>VLOOKUP($C403, Table3[#All], 86, 0)</f>
        <v>0.52380000000000004</v>
      </c>
      <c r="EP403" s="9"/>
      <c r="EQ403" s="9">
        <f>VLOOKUP($C403, Table3[#All], 87, 0)</f>
        <v>0.47619999999999996</v>
      </c>
      <c r="ER403" s="9"/>
      <c r="ES403" s="9"/>
      <c r="ET403" s="14">
        <f t="shared" si="352"/>
        <v>3</v>
      </c>
      <c r="EU403" s="11"/>
      <c r="EV403" s="9">
        <f>VLOOKUP($C403, Table3[#All], 88, 0)</f>
        <v>1</v>
      </c>
      <c r="EW403" s="9">
        <f>VLOOKUP($C403, Table3[#All], 89, 0)</f>
        <v>0</v>
      </c>
      <c r="EX403" s="9">
        <f>VLOOKUP($C403, Table3[#All], 90, 0)</f>
        <v>0</v>
      </c>
      <c r="EY403" s="9">
        <f>VLOOKUP($C403, Table3[#All], 91, 0)</f>
        <v>0</v>
      </c>
      <c r="EZ403" s="9">
        <f>VLOOKUP($C403, Table3[#All], 92, 0)</f>
        <v>0</v>
      </c>
      <c r="FA403" s="12">
        <f t="shared" si="353"/>
        <v>1</v>
      </c>
      <c r="FB403" s="11"/>
      <c r="FC403" s="9">
        <f>VLOOKUP($C403, Table3[#All], 93, 0)</f>
        <v>0</v>
      </c>
      <c r="FD403" s="9">
        <f>VLOOKUP($C403, Table3[#All], 94, 0)</f>
        <v>0.42859999999999998</v>
      </c>
      <c r="FE403" s="9">
        <f>VLOOKUP($C403, Table3[#All], 95, 0)</f>
        <v>0.38100000000000001</v>
      </c>
      <c r="FF403" s="9">
        <f>VLOOKUP($C403, Table3[#All], 96, 0)</f>
        <v>0.1905</v>
      </c>
      <c r="FG403" s="9"/>
      <c r="FH403" s="10">
        <f t="shared" si="354"/>
        <v>3</v>
      </c>
      <c r="FI403" s="11"/>
      <c r="FJ403" s="9">
        <f>VLOOKUP($C403, Table3[#All], 97, 0)</f>
        <v>0</v>
      </c>
      <c r="FK403" s="9">
        <f>VLOOKUP($C403, Table3[#All], 98, 0)</f>
        <v>0</v>
      </c>
      <c r="FL403" s="9">
        <f>VLOOKUP($C403, Table3[#All], 99, 0)</f>
        <v>0</v>
      </c>
      <c r="FM403" s="9">
        <f>VLOOKUP($C403, Table3[#All], 100, 0)</f>
        <v>0</v>
      </c>
      <c r="FN403" s="9">
        <f>VLOOKUP($C403, Table3[#All], 101, 0)</f>
        <v>1</v>
      </c>
      <c r="FO403" s="14">
        <f t="shared" si="355"/>
        <v>5</v>
      </c>
      <c r="FP403" s="11"/>
      <c r="FQ403" s="9">
        <f>VLOOKUP($C403, Table3[#All], 102, 0)</f>
        <v>0.23809999999999998</v>
      </c>
      <c r="FR403" s="9">
        <f>VLOOKUP($C403, Table3[#All], 103, 0)</f>
        <v>0.52380000000000004</v>
      </c>
      <c r="FS403" s="9">
        <f>VLOOKUP($C403, Table3[#All], 104, 0)</f>
        <v>9.5199999999999993E-2</v>
      </c>
      <c r="FT403" s="9">
        <f>VLOOKUP($C403, Table3[#All], 105, 0)</f>
        <v>0.1429</v>
      </c>
      <c r="FU403" s="9">
        <v>0</v>
      </c>
      <c r="FV403" s="10">
        <f t="shared" si="356"/>
        <v>2</v>
      </c>
      <c r="FW403" s="11"/>
      <c r="FX403" s="9">
        <f>VLOOKUP($C403, Table3[#All], 106, 0)</f>
        <v>9.5199999999999993E-2</v>
      </c>
      <c r="FY403" s="9"/>
      <c r="FZ403" s="9">
        <f>VLOOKUP($C403, Table3[#All], 107, 0)</f>
        <v>0</v>
      </c>
      <c r="GA403" s="9">
        <f>VLOOKUP($C403, Table3[#All], 108, 0)</f>
        <v>0.90480000000000005</v>
      </c>
      <c r="GB403" s="9"/>
      <c r="GC403" s="10">
        <f t="shared" si="373"/>
        <v>4</v>
      </c>
      <c r="GD403" s="81"/>
      <c r="GE403" s="9">
        <f>VLOOKUP($C403, Table3[#All], 109, 0)</f>
        <v>0.95239999999999991</v>
      </c>
      <c r="GF403" s="9">
        <f>VLOOKUP($C403, Table3[#All], 110, 0)</f>
        <v>0</v>
      </c>
      <c r="GG403" s="9">
        <f>VLOOKUP($C403, Table3[#All], 111, 0)</f>
        <v>4.7599999999999996E-2</v>
      </c>
      <c r="GH403" s="9"/>
      <c r="GI403" s="9">
        <f>VLOOKUP($C403, Table3[#All], 112, 0)</f>
        <v>0</v>
      </c>
      <c r="GJ403" s="12">
        <f t="shared" si="357"/>
        <v>1</v>
      </c>
      <c r="GK403" s="11"/>
      <c r="GL403" s="9">
        <f>VLOOKUP($C403, Table3[#All], 113, 0)</f>
        <v>0</v>
      </c>
      <c r="GM403" s="9">
        <f>VLOOKUP($C403, Table3[#All], 114, 0)</f>
        <v>0.8095</v>
      </c>
      <c r="GN403" s="9">
        <f>VLOOKUP($C403, Table3[#All], 115, 0)</f>
        <v>9.5199999999999993E-2</v>
      </c>
      <c r="GO403" s="9">
        <f>VLOOKUP($C403, Table3[#All], 116, 0)</f>
        <v>9.5199999999999993E-2</v>
      </c>
      <c r="GP403" s="9"/>
      <c r="GQ403" s="10">
        <f t="shared" si="358"/>
        <v>2</v>
      </c>
      <c r="GR403" s="11"/>
      <c r="GS403" s="9">
        <f>VLOOKUP($C403, Table2[#All], 3, 0)</f>
        <v>0</v>
      </c>
      <c r="GT403" s="9">
        <f>VLOOKUP($C403, Table2[#All], 4, 0)</f>
        <v>0</v>
      </c>
      <c r="GU403" s="9">
        <f>VLOOKUP($C403, Table2[#All], 5, 0)</f>
        <v>1</v>
      </c>
      <c r="GV403" s="9">
        <f>VLOOKUP($C403, Table2[#All], 6, 0)</f>
        <v>0</v>
      </c>
      <c r="GW403" s="9">
        <f>VLOOKUP($C403, Table2[#All], 7, 0)</f>
        <v>0</v>
      </c>
      <c r="GX403" s="10">
        <f t="shared" si="359"/>
        <v>3</v>
      </c>
      <c r="GY403" s="11"/>
      <c r="GZ403" s="9">
        <v>0</v>
      </c>
      <c r="HA403" s="9">
        <v>1</v>
      </c>
      <c r="HB403" s="9">
        <v>0</v>
      </c>
      <c r="HC403" s="9">
        <v>0</v>
      </c>
      <c r="HD403" s="9"/>
      <c r="HE403" s="10">
        <f t="shared" si="360"/>
        <v>2</v>
      </c>
      <c r="HF403" s="11"/>
      <c r="HG403" s="9">
        <f>VLOOKUP($C403, Table5[#All], 2, 0)</f>
        <v>0</v>
      </c>
      <c r="HH403" s="9">
        <f>VLOOKUP($C403, Table5[#All], 3, 0)</f>
        <v>0</v>
      </c>
      <c r="HI403" s="9">
        <f>VLOOKUP($C403, Table5[#All], 4, 0)</f>
        <v>0</v>
      </c>
      <c r="HJ403" s="9">
        <f>VLOOKUP($C403, Table5[#All], 5, 0)</f>
        <v>1</v>
      </c>
      <c r="HK403" s="9">
        <f>VLOOKUP($C403, Table5[#All], 6, 0)</f>
        <v>0</v>
      </c>
      <c r="HL403" s="10">
        <f t="shared" si="361"/>
        <v>4</v>
      </c>
      <c r="HM403" s="11"/>
      <c r="HN403" s="9">
        <f>VLOOKUP($C403, Table5[#All], 7, 0)</f>
        <v>0</v>
      </c>
      <c r="HO403" s="9">
        <f>VLOOKUP($C403, Table5[#All], 8, 0)</f>
        <v>0</v>
      </c>
      <c r="HP403" s="9">
        <f>VLOOKUP($C403, Table5[#All], 9, 0)</f>
        <v>0</v>
      </c>
      <c r="HQ403" s="9">
        <f>VLOOKUP($C403, Table5[#All], 10, 0)</f>
        <v>1</v>
      </c>
      <c r="HR403" s="9">
        <f>VLOOKUP($C403, Table5[#All], 11, 0)</f>
        <v>0</v>
      </c>
      <c r="HS403" s="10">
        <f t="shared" si="362"/>
        <v>4</v>
      </c>
      <c r="HT403" s="11"/>
      <c r="HU403" s="9">
        <f>VLOOKUP($C403, Table5[#All], 12, 0)</f>
        <v>1</v>
      </c>
      <c r="HV403" s="9">
        <f>VLOOKUP($C403, Table5[#All], 13, 0)</f>
        <v>0</v>
      </c>
      <c r="HW403" s="9">
        <f>VLOOKUP($C403, Table5[#All], 14, 0)</f>
        <v>0</v>
      </c>
      <c r="HX403" s="9">
        <f>VLOOKUP($C403, Table5[#All], 15, 0)</f>
        <v>0</v>
      </c>
      <c r="HY403" s="9">
        <f>VLOOKUP($C403, Table5[#All], 16, 0)</f>
        <v>0</v>
      </c>
      <c r="HZ403" s="10">
        <f t="shared" si="363"/>
        <v>1</v>
      </c>
      <c r="IA403" s="11"/>
      <c r="IB403" s="9">
        <f>VLOOKUP($C403, Table5[#All], 17, 0)</f>
        <v>0</v>
      </c>
      <c r="IC403" s="9">
        <f>VLOOKUP($C403, Table5[#All], 18, 0)</f>
        <v>1</v>
      </c>
      <c r="ID403" s="9">
        <f>VLOOKUP($C403, Table5[#All], 19, 0)</f>
        <v>0</v>
      </c>
      <c r="IE403" s="9">
        <f>VLOOKUP($C403, Table5[#All], 20, 0)</f>
        <v>0</v>
      </c>
      <c r="IF403" s="9">
        <f>VLOOKUP($C403, Table5[#All], 21, 0)</f>
        <v>0</v>
      </c>
      <c r="IG403" s="10">
        <f t="shared" si="364"/>
        <v>2</v>
      </c>
      <c r="IH403" s="11"/>
      <c r="II403" s="9">
        <f>VLOOKUP($C403, Table5[#All], 22, 0)</f>
        <v>1</v>
      </c>
      <c r="IJ403" s="9">
        <f>VLOOKUP($C403, Table5[#All], 23, 0)</f>
        <v>0</v>
      </c>
      <c r="IK403" s="9">
        <f>VLOOKUP($C403, Table5[#All], 24, 0)</f>
        <v>0</v>
      </c>
      <c r="IL403" s="9">
        <f>VLOOKUP($C403, Table5[#All], 25, 0)</f>
        <v>0</v>
      </c>
      <c r="IM403" s="9">
        <f>VLOOKUP($C403, Table5[#All], 26, 0)</f>
        <v>0</v>
      </c>
      <c r="IN403" s="10">
        <f t="shared" si="365"/>
        <v>1</v>
      </c>
      <c r="IO403" s="11"/>
      <c r="IP403" s="9">
        <v>1</v>
      </c>
      <c r="IQ403" s="9">
        <v>0</v>
      </c>
      <c r="IR403" s="9">
        <v>0</v>
      </c>
      <c r="IS403" s="9">
        <v>0</v>
      </c>
      <c r="IT403" s="9">
        <v>0</v>
      </c>
      <c r="IU403" s="10">
        <f t="shared" si="366"/>
        <v>1</v>
      </c>
      <c r="IV403" s="82"/>
    </row>
    <row r="404" spans="1:256" ht="16.3" thickTop="1" thickBot="1" x14ac:dyDescent="0.35">
      <c r="A404" s="16" t="s">
        <v>956</v>
      </c>
      <c r="B404" s="16" t="s">
        <v>961</v>
      </c>
      <c r="C404" s="16" t="s">
        <v>962</v>
      </c>
      <c r="D404" s="11"/>
      <c r="E404" s="9">
        <f>VLOOKUP($C404, Table3[#All], 2, 0)</f>
        <v>0.17649999999999999</v>
      </c>
      <c r="F404" s="9"/>
      <c r="G404" s="9">
        <f>VLOOKUP($C404, Table3[#All], 3, 0)</f>
        <v>0.23530000000000001</v>
      </c>
      <c r="H404" s="9">
        <f>VLOOKUP($C404, Table3[#All], 4, 0)</f>
        <v>0.52939999999999998</v>
      </c>
      <c r="I404" s="9">
        <f>VLOOKUP($C404, Table3[#All], 5, 0)</f>
        <v>5.8799999999999998E-2</v>
      </c>
      <c r="J404" s="10">
        <f t="shared" si="367"/>
        <v>4</v>
      </c>
      <c r="K404" s="11"/>
      <c r="L404" s="9">
        <f>VLOOKUP($C404, Table3[#All], 6, 0)</f>
        <v>1</v>
      </c>
      <c r="M404" s="9"/>
      <c r="N404" s="9">
        <f>VLOOKUP($C404, Table3[#All], 7, 0)</f>
        <v>0</v>
      </c>
      <c r="O404" s="9">
        <f>VLOOKUP($C404, Table3[#All], 8, 0)</f>
        <v>0</v>
      </c>
      <c r="P404" s="9">
        <f>VLOOKUP($C404, Table3[#All], 9, 0)</f>
        <v>0</v>
      </c>
      <c r="Q404" s="10">
        <f t="shared" si="368"/>
        <v>1</v>
      </c>
      <c r="R404" s="11"/>
      <c r="S404" s="9">
        <f>VLOOKUP($C404, Table3[#All], 10, 0)</f>
        <v>0</v>
      </c>
      <c r="T404" s="9">
        <f>VLOOKUP($C404, Table3[#All], 11, 0)</f>
        <v>0.29410000000000003</v>
      </c>
      <c r="U404" s="9">
        <f>VLOOKUP($C404, Table3[#All], 12, 0)</f>
        <v>0.47060000000000002</v>
      </c>
      <c r="V404" s="9">
        <f>VLOOKUP($C404, Table3[#All], 13, 0)</f>
        <v>0.23530000000000001</v>
      </c>
      <c r="W404" s="9">
        <f>VLOOKUP($C404, Table3[#All], 14, 0)</f>
        <v>0</v>
      </c>
      <c r="X404" s="10">
        <f t="shared" si="369"/>
        <v>3</v>
      </c>
      <c r="Y404" s="11"/>
      <c r="Z404" s="9">
        <f>VLOOKUP($C404, Table3[#All], 15, 0)</f>
        <v>0</v>
      </c>
      <c r="AA404" s="9">
        <f>VLOOKUP($C404, Table3[#All], 16, 0)</f>
        <v>0.23530000000000001</v>
      </c>
      <c r="AB404" s="9">
        <f>VLOOKUP($C404, Table3[#All], 17, 0)</f>
        <v>0.58820000000000006</v>
      </c>
      <c r="AC404" s="9">
        <f>VLOOKUP($C404, Table3[#All], 18, 0)</f>
        <v>0.17649999999999999</v>
      </c>
      <c r="AD404" s="9">
        <f>VLOOKUP($C404, Table3[#All], 19, 0)</f>
        <v>0</v>
      </c>
      <c r="AE404" s="10">
        <f t="shared" si="339"/>
        <v>3</v>
      </c>
      <c r="AF404" s="11"/>
      <c r="AG404" s="9">
        <f>VLOOKUP($C404, Table3[#All], 20, 0)</f>
        <v>0</v>
      </c>
      <c r="AH404" s="9">
        <f>VLOOKUP($C404, Table3[#All], 21, 0)</f>
        <v>0.4118</v>
      </c>
      <c r="AI404" s="9">
        <f>VLOOKUP($C404, Table3[#All], 22, 0)</f>
        <v>0.58820000000000006</v>
      </c>
      <c r="AJ404" s="9"/>
      <c r="AK404" s="9"/>
      <c r="AL404" s="10">
        <f t="shared" si="340"/>
        <v>3</v>
      </c>
      <c r="AM404" s="11"/>
      <c r="AN404" s="9">
        <f>VLOOKUP($C404, Table3[#All], 23, 0)</f>
        <v>1</v>
      </c>
      <c r="AO404" s="9">
        <f>VLOOKUP($C404, Table3[#All], 24, 0)</f>
        <v>0</v>
      </c>
      <c r="AP404" s="9">
        <f>VLOOKUP($C404, Table3[#All], 25, 0)</f>
        <v>0</v>
      </c>
      <c r="AQ404" s="9">
        <f>VLOOKUP($C404, Table3[#All], 26, 0)</f>
        <v>0</v>
      </c>
      <c r="AR404" s="9"/>
      <c r="AS404" s="12">
        <f t="shared" si="341"/>
        <v>1</v>
      </c>
      <c r="AT404" s="11"/>
      <c r="AU404" s="9">
        <f>VLOOKUP($C404, Table3[#All], 27, 0)</f>
        <v>0.8234999999999999</v>
      </c>
      <c r="AV404" s="9">
        <f>VLOOKUP($C404, Table3[#All], 28, 0)</f>
        <v>0.1176</v>
      </c>
      <c r="AW404" s="9">
        <f>VLOOKUP($C404, Table3[#All], 29, 0)</f>
        <v>5.8799999999999998E-2</v>
      </c>
      <c r="AX404" s="9"/>
      <c r="AY404" s="9"/>
      <c r="AZ404" s="10">
        <f t="shared" si="370"/>
        <v>1</v>
      </c>
      <c r="BA404" s="11"/>
      <c r="BB404" s="9">
        <f>VLOOKUP($C404, Table3[#All], 30, 0)</f>
        <v>0.1176</v>
      </c>
      <c r="BC404" s="9">
        <f>VLOOKUP($C404, Table3[#All], 31, 0)</f>
        <v>0.76469999999999994</v>
      </c>
      <c r="BD404" s="9">
        <f>VLOOKUP($C404, Table3[#All], 32, 0)</f>
        <v>0.1176</v>
      </c>
      <c r="BE404" s="9">
        <f>VLOOKUP($C404, Table3[#All], 33, 0)</f>
        <v>0</v>
      </c>
      <c r="BF404" s="9"/>
      <c r="BG404" s="10">
        <f t="shared" si="371"/>
        <v>2</v>
      </c>
      <c r="BH404" s="81"/>
      <c r="BI404" s="9">
        <f>VLOOKUP($C404, Table3[#All], 34, 0)</f>
        <v>0</v>
      </c>
      <c r="BJ404" s="9">
        <f>VLOOKUP($C404, Table3[#All], 35, 0)</f>
        <v>0</v>
      </c>
      <c r="BK404" s="9">
        <f>VLOOKUP($C404, Table3[#All], 36, 0)</f>
        <v>0</v>
      </c>
      <c r="BL404" s="9">
        <f>VLOOKUP($C404, Table3[#All], 37, 0)</f>
        <v>0</v>
      </c>
      <c r="BM404" s="9">
        <f>VLOOKUP($C404, Table3[#All], 38, 0)</f>
        <v>0</v>
      </c>
      <c r="BN404" s="10" t="str">
        <f t="shared" si="372"/>
        <v>N/A</v>
      </c>
      <c r="BO404" s="11"/>
      <c r="BP404" s="9">
        <f>VLOOKUP($C404, Table3[#All], 39, 0)</f>
        <v>0</v>
      </c>
      <c r="BQ404" s="9">
        <f>VLOOKUP($C404, Table3[#All], 40, 0)</f>
        <v>0.52939999999999998</v>
      </c>
      <c r="BR404" s="9">
        <f>VLOOKUP($C404, Table3[#All], 41, 0)</f>
        <v>0.47060000000000002</v>
      </c>
      <c r="BS404" s="9">
        <f>VLOOKUP($C404, Table3[#All], 42, 0)</f>
        <v>0</v>
      </c>
      <c r="BT404" s="9"/>
      <c r="BU404" s="10">
        <f t="shared" si="342"/>
        <v>3</v>
      </c>
      <c r="BV404" s="11"/>
      <c r="BW404" s="9">
        <f>VLOOKUP($C404, Table3[#All], 43, 0)</f>
        <v>0.94120000000000004</v>
      </c>
      <c r="BX404" s="9">
        <f>VLOOKUP($C404, Table3[#All], 44, 0)</f>
        <v>5.8799999999999998E-2</v>
      </c>
      <c r="BY404" s="9">
        <f>VLOOKUP($C404, Table3[#All], 45, 0)</f>
        <v>0</v>
      </c>
      <c r="BZ404" s="9"/>
      <c r="CA404" s="9"/>
      <c r="CB404" s="10">
        <f t="shared" si="343"/>
        <v>1</v>
      </c>
      <c r="CC404" s="81"/>
      <c r="CD404" s="9">
        <f>VLOOKUP($C404, Table3[#All], 46, 0)</f>
        <v>1</v>
      </c>
      <c r="CE404" s="9">
        <f>VLOOKUP($C404, Table3[#All], 47, 0)</f>
        <v>0</v>
      </c>
      <c r="CF404" s="9">
        <f>VLOOKUP($C404, Table3[#All], 48, 0)</f>
        <v>0</v>
      </c>
      <c r="CG404" s="9">
        <f>VLOOKUP($C404, Table3[#All], 49, 0)</f>
        <v>0</v>
      </c>
      <c r="CH404" s="9">
        <f>VLOOKUP($C404, Table3[#All], 50, 0)</f>
        <v>0</v>
      </c>
      <c r="CI404" s="12">
        <f t="shared" si="344"/>
        <v>1</v>
      </c>
      <c r="CJ404" s="13"/>
      <c r="CK404" s="9">
        <f>VLOOKUP($C404, Table3[#All], 51, 0)</f>
        <v>1</v>
      </c>
      <c r="CL404" s="9">
        <f>VLOOKUP($C404, Table3[#All], 52, 0)</f>
        <v>0</v>
      </c>
      <c r="CM404" s="9">
        <f>VLOOKUP($C404, Table3[#All], 53, 0)</f>
        <v>0</v>
      </c>
      <c r="CN404" s="9">
        <f>VLOOKUP($C404, Table3[#All], 54, 0)</f>
        <v>0</v>
      </c>
      <c r="CO404" s="9"/>
      <c r="CP404" s="10">
        <f t="shared" si="345"/>
        <v>1</v>
      </c>
      <c r="CQ404" s="11"/>
      <c r="CR404" s="9">
        <f>VLOOKUP($C404, Table3[#All], 55, 0)</f>
        <v>5.8799999999999998E-2</v>
      </c>
      <c r="CS404" s="9">
        <f>VLOOKUP($C404, Table3[#All], 56, 0)</f>
        <v>0.94120000000000004</v>
      </c>
      <c r="CT404" s="9">
        <f>VLOOKUP($C404, Table3[#All], 57, 0)</f>
        <v>0</v>
      </c>
      <c r="CU404" s="9">
        <f>VLOOKUP($C404, Table3[#All], 58, 0)</f>
        <v>0</v>
      </c>
      <c r="CV404" s="9">
        <f>VLOOKUP($C404, Table3[#All], 59, 0)</f>
        <v>0</v>
      </c>
      <c r="CW404" s="14">
        <f t="shared" si="346"/>
        <v>2</v>
      </c>
      <c r="CX404" s="81"/>
      <c r="CY404" s="9">
        <f>VLOOKUP($C404, Table3[#All], 60, 0)</f>
        <v>0.8234999999999999</v>
      </c>
      <c r="CZ404" s="9">
        <f>VLOOKUP($C404, Table3[#All], 61, 0)</f>
        <v>0.17649999999999999</v>
      </c>
      <c r="DA404" s="9">
        <f>VLOOKUP($C404, Table3[#All], 62, 0)</f>
        <v>0</v>
      </c>
      <c r="DB404" s="9">
        <f>VLOOKUP($C404, Table3[#All], 63, 0)</f>
        <v>0</v>
      </c>
      <c r="DC404" s="9">
        <f>VLOOKUP($C404, Table3[#All], 64, 0)</f>
        <v>0</v>
      </c>
      <c r="DD404" s="10">
        <f t="shared" si="347"/>
        <v>1</v>
      </c>
      <c r="DE404" s="11"/>
      <c r="DF404" s="9">
        <f>VLOOKUP($C404, Table3[#All], 65, 0)</f>
        <v>0.35289999999999999</v>
      </c>
      <c r="DG404" s="9"/>
      <c r="DH404" s="9">
        <f>VLOOKUP($C404, Table3[#All], 66, 0)</f>
        <v>0.6470999999999999</v>
      </c>
      <c r="DI404" s="9"/>
      <c r="DJ404" s="9">
        <f>VLOOKUP($C404, Table3[#All], 67, 0)</f>
        <v>0</v>
      </c>
      <c r="DK404" s="14">
        <f t="shared" si="348"/>
        <v>3</v>
      </c>
      <c r="DL404" s="11"/>
      <c r="DM404" s="9">
        <f>VLOOKUP($C404, Table3[#All], 68, 0)</f>
        <v>0.6470999999999999</v>
      </c>
      <c r="DN404" s="9"/>
      <c r="DO404" s="9">
        <f>VLOOKUP($C404, Table3[#All], 69, 0)</f>
        <v>0.35289999999999999</v>
      </c>
      <c r="DP404" s="9">
        <f>VLOOKUP($C404, Table3[#All], 70, 0)</f>
        <v>0</v>
      </c>
      <c r="DQ404" s="9"/>
      <c r="DR404" s="14">
        <f t="shared" si="349"/>
        <v>3</v>
      </c>
      <c r="DS404" s="11"/>
      <c r="DT404" s="9">
        <f>VLOOKUP($C404, Table3[#All], 71, 0)</f>
        <v>0.17649999999999999</v>
      </c>
      <c r="DU404" s="9">
        <f>VLOOKUP($C404, Table3[#All], 72, 0)</f>
        <v>0.47060000000000002</v>
      </c>
      <c r="DV404" s="9">
        <f>VLOOKUP($C404, Table3[#All], 73, 0)</f>
        <v>0.1176</v>
      </c>
      <c r="DW404" s="9">
        <f>VLOOKUP($C404, Table3[#All], 74, 0)</f>
        <v>0.1176</v>
      </c>
      <c r="DX404" s="9">
        <f>VLOOKUP($C404, Table3[#All], 75, 0)</f>
        <v>0.1176</v>
      </c>
      <c r="DY404" s="12">
        <f t="shared" si="338"/>
        <v>3</v>
      </c>
      <c r="DZ404" s="11"/>
      <c r="EA404" s="9">
        <f>VLOOKUP($C404, Table3[#All], 76, 0)</f>
        <v>1</v>
      </c>
      <c r="EB404" s="9">
        <f>VLOOKUP($C404, Table3[#All], 77, 0)</f>
        <v>0</v>
      </c>
      <c r="EC404" s="9">
        <f>VLOOKUP($C404, Table3[#All], 78, 0)</f>
        <v>0</v>
      </c>
      <c r="ED404" s="9">
        <f>VLOOKUP($C404, Table3[#All], 79, 0)</f>
        <v>0</v>
      </c>
      <c r="EE404" s="9">
        <f>VLOOKUP($C404, Table3[#All], 80, 0)</f>
        <v>0</v>
      </c>
      <c r="EF404" s="10">
        <f t="shared" si="350"/>
        <v>1</v>
      </c>
      <c r="EG404" s="9"/>
      <c r="EH404" s="9">
        <f>VLOOKUP($C404, Table3[#All], 81, 0)</f>
        <v>1</v>
      </c>
      <c r="EI404" s="9">
        <f>VLOOKUP($C404, Table3[#All], 82, 0)</f>
        <v>0</v>
      </c>
      <c r="EJ404" s="9">
        <f>VLOOKUP($C404, Table3[#All], 83, 0)</f>
        <v>0</v>
      </c>
      <c r="EK404" s="9">
        <f>VLOOKUP($C404, Table3[#All], 84, 0)</f>
        <v>0</v>
      </c>
      <c r="EL404" s="9">
        <f>VLOOKUP($C404, Table3[#All], 85, 0)</f>
        <v>0</v>
      </c>
      <c r="EM404" s="14">
        <f t="shared" si="351"/>
        <v>1</v>
      </c>
      <c r="EN404" s="11"/>
      <c r="EO404" s="9">
        <f>VLOOKUP($C404, Table3[#All], 86, 0)</f>
        <v>0.47060000000000002</v>
      </c>
      <c r="EP404" s="9"/>
      <c r="EQ404" s="9">
        <f>VLOOKUP($C404, Table3[#All], 87, 0)</f>
        <v>0.52939999999999998</v>
      </c>
      <c r="ER404" s="9"/>
      <c r="ES404" s="9"/>
      <c r="ET404" s="14">
        <f t="shared" si="352"/>
        <v>3</v>
      </c>
      <c r="EU404" s="11"/>
      <c r="EV404" s="9">
        <f>VLOOKUP($C404, Table3[#All], 88, 0)</f>
        <v>1</v>
      </c>
      <c r="EW404" s="9">
        <f>VLOOKUP($C404, Table3[#All], 89, 0)</f>
        <v>0</v>
      </c>
      <c r="EX404" s="9">
        <f>VLOOKUP($C404, Table3[#All], 90, 0)</f>
        <v>0</v>
      </c>
      <c r="EY404" s="9">
        <f>VLOOKUP($C404, Table3[#All], 91, 0)</f>
        <v>0</v>
      </c>
      <c r="EZ404" s="9">
        <f>VLOOKUP($C404, Table3[#All], 92, 0)</f>
        <v>0</v>
      </c>
      <c r="FA404" s="12">
        <f t="shared" si="353"/>
        <v>1</v>
      </c>
      <c r="FB404" s="11"/>
      <c r="FC404" s="9">
        <f>VLOOKUP($C404, Table3[#All], 93, 0)</f>
        <v>0</v>
      </c>
      <c r="FD404" s="9">
        <f>VLOOKUP($C404, Table3[#All], 94, 0)</f>
        <v>0.35289999999999999</v>
      </c>
      <c r="FE404" s="9">
        <f>VLOOKUP($C404, Table3[#All], 95, 0)</f>
        <v>0.52939999999999998</v>
      </c>
      <c r="FF404" s="9">
        <f>VLOOKUP($C404, Table3[#All], 96, 0)</f>
        <v>0.1176</v>
      </c>
      <c r="FG404" s="9"/>
      <c r="FH404" s="10">
        <f t="shared" si="354"/>
        <v>3</v>
      </c>
      <c r="FI404" s="11"/>
      <c r="FJ404" s="9">
        <f>VLOOKUP($C404, Table3[#All], 97, 0)</f>
        <v>0</v>
      </c>
      <c r="FK404" s="9">
        <f>VLOOKUP($C404, Table3[#All], 98, 0)</f>
        <v>0</v>
      </c>
      <c r="FL404" s="9">
        <f>VLOOKUP($C404, Table3[#All], 99, 0)</f>
        <v>0</v>
      </c>
      <c r="FM404" s="9">
        <f>VLOOKUP($C404, Table3[#All], 100, 0)</f>
        <v>0</v>
      </c>
      <c r="FN404" s="9">
        <f>VLOOKUP($C404, Table3[#All], 101, 0)</f>
        <v>1</v>
      </c>
      <c r="FO404" s="14">
        <f t="shared" si="355"/>
        <v>5</v>
      </c>
      <c r="FP404" s="11"/>
      <c r="FQ404" s="9">
        <f>VLOOKUP($C404, Table3[#All], 102, 0)</f>
        <v>0.23530000000000001</v>
      </c>
      <c r="FR404" s="9">
        <f>VLOOKUP($C404, Table3[#All], 103, 0)</f>
        <v>0.70590000000000008</v>
      </c>
      <c r="FS404" s="9">
        <f>VLOOKUP($C404, Table3[#All], 104, 0)</f>
        <v>5.8799999999999998E-2</v>
      </c>
      <c r="FT404" s="9">
        <f>VLOOKUP($C404, Table3[#All], 105, 0)</f>
        <v>0</v>
      </c>
      <c r="FU404" s="9">
        <v>0</v>
      </c>
      <c r="FV404" s="10">
        <f t="shared" si="356"/>
        <v>2</v>
      </c>
      <c r="FW404" s="11"/>
      <c r="FX404" s="9">
        <f>VLOOKUP($C404, Table3[#All], 106, 0)</f>
        <v>0</v>
      </c>
      <c r="FY404" s="9"/>
      <c r="FZ404" s="9">
        <f>VLOOKUP($C404, Table3[#All], 107, 0)</f>
        <v>5.8799999999999998E-2</v>
      </c>
      <c r="GA404" s="9">
        <f>VLOOKUP($C404, Table3[#All], 108, 0)</f>
        <v>0.94120000000000004</v>
      </c>
      <c r="GB404" s="9"/>
      <c r="GC404" s="10">
        <f t="shared" si="373"/>
        <v>4</v>
      </c>
      <c r="GD404" s="81"/>
      <c r="GE404" s="9">
        <f>VLOOKUP($C404, Table3[#All], 109, 0)</f>
        <v>0.88239999999999996</v>
      </c>
      <c r="GF404" s="9">
        <f>VLOOKUP($C404, Table3[#All], 110, 0)</f>
        <v>0</v>
      </c>
      <c r="GG404" s="9">
        <f>VLOOKUP($C404, Table3[#All], 111, 0)</f>
        <v>5.8799999999999998E-2</v>
      </c>
      <c r="GH404" s="9"/>
      <c r="GI404" s="9">
        <f>VLOOKUP($C404, Table3[#All], 112, 0)</f>
        <v>5.8799999999999998E-2</v>
      </c>
      <c r="GJ404" s="12">
        <f t="shared" si="357"/>
        <v>1</v>
      </c>
      <c r="GK404" s="11"/>
      <c r="GL404" s="9">
        <f>VLOOKUP($C404, Table3[#All], 113, 0)</f>
        <v>0</v>
      </c>
      <c r="GM404" s="9">
        <f>VLOOKUP($C404, Table3[#All], 114, 0)</f>
        <v>0.58820000000000006</v>
      </c>
      <c r="GN404" s="9">
        <f>VLOOKUP($C404, Table3[#All], 115, 0)</f>
        <v>5.8799999999999998E-2</v>
      </c>
      <c r="GO404" s="9">
        <f>VLOOKUP($C404, Table3[#All], 116, 0)</f>
        <v>0.35289999999999999</v>
      </c>
      <c r="GP404" s="9"/>
      <c r="GQ404" s="10">
        <f t="shared" si="358"/>
        <v>4</v>
      </c>
      <c r="GR404" s="11"/>
      <c r="GS404" s="9">
        <f>VLOOKUP($C404, Table2[#All], 3, 0)</f>
        <v>0</v>
      </c>
      <c r="GT404" s="9">
        <f>VLOOKUP($C404, Table2[#All], 4, 0)</f>
        <v>0</v>
      </c>
      <c r="GU404" s="9">
        <f>VLOOKUP($C404, Table2[#All], 5, 0)</f>
        <v>1</v>
      </c>
      <c r="GV404" s="9">
        <f>VLOOKUP($C404, Table2[#All], 6, 0)</f>
        <v>0</v>
      </c>
      <c r="GW404" s="9">
        <f>VLOOKUP($C404, Table2[#All], 7, 0)</f>
        <v>0</v>
      </c>
      <c r="GX404" s="10">
        <f t="shared" si="359"/>
        <v>3</v>
      </c>
      <c r="GY404" s="11"/>
      <c r="GZ404" s="9">
        <v>0</v>
      </c>
      <c r="HA404" s="9">
        <v>1</v>
      </c>
      <c r="HB404" s="9">
        <v>0</v>
      </c>
      <c r="HC404" s="9">
        <v>0</v>
      </c>
      <c r="HD404" s="9"/>
      <c r="HE404" s="10">
        <f t="shared" si="360"/>
        <v>2</v>
      </c>
      <c r="HF404" s="11"/>
      <c r="HG404" s="9">
        <f>VLOOKUP($C404, Table5[#All], 2, 0)</f>
        <v>0</v>
      </c>
      <c r="HH404" s="9">
        <f>VLOOKUP($C404, Table5[#All], 3, 0)</f>
        <v>0</v>
      </c>
      <c r="HI404" s="9">
        <f>VLOOKUP($C404, Table5[#All], 4, 0)</f>
        <v>1</v>
      </c>
      <c r="HJ404" s="9">
        <f>VLOOKUP($C404, Table5[#All], 5, 0)</f>
        <v>0</v>
      </c>
      <c r="HK404" s="9">
        <f>VLOOKUP($C404, Table5[#All], 6, 0)</f>
        <v>0</v>
      </c>
      <c r="HL404" s="10">
        <f t="shared" si="361"/>
        <v>3</v>
      </c>
      <c r="HM404" s="11"/>
      <c r="HN404" s="9">
        <f>VLOOKUP($C404, Table5[#All], 7, 0)</f>
        <v>0</v>
      </c>
      <c r="HO404" s="9">
        <f>VLOOKUP($C404, Table5[#All], 8, 0)</f>
        <v>1</v>
      </c>
      <c r="HP404" s="9">
        <f>VLOOKUP($C404, Table5[#All], 9, 0)</f>
        <v>0</v>
      </c>
      <c r="HQ404" s="9">
        <f>VLOOKUP($C404, Table5[#All], 10, 0)</f>
        <v>0</v>
      </c>
      <c r="HR404" s="9">
        <f>VLOOKUP($C404, Table5[#All], 11, 0)</f>
        <v>0</v>
      </c>
      <c r="HS404" s="10">
        <f t="shared" si="362"/>
        <v>2</v>
      </c>
      <c r="HT404" s="11"/>
      <c r="HU404" s="9">
        <f>VLOOKUP($C404, Table5[#All], 12, 0)</f>
        <v>1</v>
      </c>
      <c r="HV404" s="9">
        <f>VLOOKUP($C404, Table5[#All], 13, 0)</f>
        <v>0</v>
      </c>
      <c r="HW404" s="9">
        <f>VLOOKUP($C404, Table5[#All], 14, 0)</f>
        <v>0</v>
      </c>
      <c r="HX404" s="9">
        <f>VLOOKUP($C404, Table5[#All], 15, 0)</f>
        <v>0</v>
      </c>
      <c r="HY404" s="9">
        <f>VLOOKUP($C404, Table5[#All], 16, 0)</f>
        <v>0</v>
      </c>
      <c r="HZ404" s="10">
        <f t="shared" si="363"/>
        <v>1</v>
      </c>
      <c r="IA404" s="11"/>
      <c r="IB404" s="9">
        <f>VLOOKUP($C404, Table5[#All], 17, 0)</f>
        <v>1</v>
      </c>
      <c r="IC404" s="9">
        <f>VLOOKUP($C404, Table5[#All], 18, 0)</f>
        <v>0</v>
      </c>
      <c r="ID404" s="9">
        <f>VLOOKUP($C404, Table5[#All], 19, 0)</f>
        <v>0</v>
      </c>
      <c r="IE404" s="9">
        <f>VLOOKUP($C404, Table5[#All], 20, 0)</f>
        <v>0</v>
      </c>
      <c r="IF404" s="9">
        <f>VLOOKUP($C404, Table5[#All], 21, 0)</f>
        <v>0</v>
      </c>
      <c r="IG404" s="10">
        <f t="shared" si="364"/>
        <v>1</v>
      </c>
      <c r="IH404" s="11"/>
      <c r="II404" s="9">
        <f>VLOOKUP($C404, Table5[#All], 22, 0)</f>
        <v>1</v>
      </c>
      <c r="IJ404" s="9">
        <f>VLOOKUP($C404, Table5[#All], 23, 0)</f>
        <v>0</v>
      </c>
      <c r="IK404" s="9">
        <f>VLOOKUP($C404, Table5[#All], 24, 0)</f>
        <v>0</v>
      </c>
      <c r="IL404" s="9">
        <f>VLOOKUP($C404, Table5[#All], 25, 0)</f>
        <v>0</v>
      </c>
      <c r="IM404" s="9">
        <f>VLOOKUP($C404, Table5[#All], 26, 0)</f>
        <v>0</v>
      </c>
      <c r="IN404" s="10">
        <f t="shared" si="365"/>
        <v>1</v>
      </c>
      <c r="IO404" s="11"/>
      <c r="IP404" s="9">
        <v>1</v>
      </c>
      <c r="IQ404" s="9">
        <v>0</v>
      </c>
      <c r="IR404" s="9">
        <v>0</v>
      </c>
      <c r="IS404" s="9">
        <v>0</v>
      </c>
      <c r="IT404" s="9">
        <v>0</v>
      </c>
      <c r="IU404" s="10">
        <f t="shared" si="366"/>
        <v>1</v>
      </c>
      <c r="IV404" s="82"/>
    </row>
    <row r="405" spans="1:256" ht="16.3" thickTop="1" thickBot="1" x14ac:dyDescent="0.35">
      <c r="A405" s="16" t="s">
        <v>956</v>
      </c>
      <c r="B405" s="16" t="s">
        <v>963</v>
      </c>
      <c r="C405" s="16" t="s">
        <v>964</v>
      </c>
      <c r="D405" s="11"/>
      <c r="E405" s="9">
        <f>VLOOKUP($C405, Table3[#All], 2, 0)</f>
        <v>0.1429</v>
      </c>
      <c r="F405" s="9"/>
      <c r="G405" s="9">
        <f>VLOOKUP($C405, Table3[#All], 3, 0)</f>
        <v>0.42859999999999998</v>
      </c>
      <c r="H405" s="9">
        <f>VLOOKUP($C405, Table3[#All], 4, 0)</f>
        <v>0.28570000000000001</v>
      </c>
      <c r="I405" s="9">
        <f>VLOOKUP($C405, Table3[#All], 5, 0)</f>
        <v>0.1429</v>
      </c>
      <c r="J405" s="10">
        <f t="shared" si="367"/>
        <v>4</v>
      </c>
      <c r="K405" s="11"/>
      <c r="L405" s="9">
        <f>VLOOKUP($C405, Table3[#All], 6, 0)</f>
        <v>1</v>
      </c>
      <c r="M405" s="9"/>
      <c r="N405" s="9">
        <f>VLOOKUP($C405, Table3[#All], 7, 0)</f>
        <v>0</v>
      </c>
      <c r="O405" s="9">
        <f>VLOOKUP($C405, Table3[#All], 8, 0)</f>
        <v>0</v>
      </c>
      <c r="P405" s="9">
        <f>VLOOKUP($C405, Table3[#All], 9, 0)</f>
        <v>0</v>
      </c>
      <c r="Q405" s="10">
        <f t="shared" si="368"/>
        <v>1</v>
      </c>
      <c r="R405" s="11"/>
      <c r="S405" s="9">
        <f>VLOOKUP($C405, Table3[#All], 10, 0)</f>
        <v>0</v>
      </c>
      <c r="T405" s="9">
        <f>VLOOKUP($C405, Table3[#All], 11, 0)</f>
        <v>0.33329999999999999</v>
      </c>
      <c r="U405" s="9">
        <f>VLOOKUP($C405, Table3[#All], 12, 0)</f>
        <v>0.61899999999999999</v>
      </c>
      <c r="V405" s="9">
        <f>VLOOKUP($C405, Table3[#All], 13, 0)</f>
        <v>4.7599999999999996E-2</v>
      </c>
      <c r="W405" s="9">
        <f>VLOOKUP($C405, Table3[#All], 14, 0)</f>
        <v>0</v>
      </c>
      <c r="X405" s="10">
        <f t="shared" si="369"/>
        <v>3</v>
      </c>
      <c r="Y405" s="11"/>
      <c r="Z405" s="9">
        <f>VLOOKUP($C405, Table3[#All], 15, 0)</f>
        <v>0.38100000000000001</v>
      </c>
      <c r="AA405" s="9">
        <f>VLOOKUP($C405, Table3[#All], 16, 0)</f>
        <v>0.47619999999999996</v>
      </c>
      <c r="AB405" s="9">
        <f>VLOOKUP($C405, Table3[#All], 17, 0)</f>
        <v>0.1429</v>
      </c>
      <c r="AC405" s="9">
        <f>VLOOKUP($C405, Table3[#All], 18, 0)</f>
        <v>0</v>
      </c>
      <c r="AD405" s="9">
        <f>VLOOKUP($C405, Table3[#All], 19, 0)</f>
        <v>0</v>
      </c>
      <c r="AE405" s="10">
        <f t="shared" si="339"/>
        <v>2</v>
      </c>
      <c r="AF405" s="11"/>
      <c r="AG405" s="9">
        <f>VLOOKUP($C405, Table3[#All], 20, 0)</f>
        <v>0</v>
      </c>
      <c r="AH405" s="9">
        <f>VLOOKUP($C405, Table3[#All], 21, 0)</f>
        <v>0.33329999999999999</v>
      </c>
      <c r="AI405" s="9">
        <f>VLOOKUP($C405, Table3[#All], 22, 0)</f>
        <v>0.66670000000000007</v>
      </c>
      <c r="AJ405" s="9"/>
      <c r="AK405" s="9"/>
      <c r="AL405" s="10">
        <f t="shared" si="340"/>
        <v>3</v>
      </c>
      <c r="AM405" s="11"/>
      <c r="AN405" s="9">
        <f>VLOOKUP($C405, Table3[#All], 23, 0)</f>
        <v>1</v>
      </c>
      <c r="AO405" s="9">
        <f>VLOOKUP($C405, Table3[#All], 24, 0)</f>
        <v>0</v>
      </c>
      <c r="AP405" s="9">
        <f>VLOOKUP($C405, Table3[#All], 25, 0)</f>
        <v>0</v>
      </c>
      <c r="AQ405" s="9">
        <f>VLOOKUP($C405, Table3[#All], 26, 0)</f>
        <v>0</v>
      </c>
      <c r="AR405" s="9"/>
      <c r="AS405" s="12">
        <f t="shared" si="341"/>
        <v>1</v>
      </c>
      <c r="AT405" s="11"/>
      <c r="AU405" s="9">
        <f>VLOOKUP($C405, Table3[#All], 27, 0)</f>
        <v>0.71430000000000005</v>
      </c>
      <c r="AV405" s="9">
        <f>VLOOKUP($C405, Table3[#All], 28, 0)</f>
        <v>0.1905</v>
      </c>
      <c r="AW405" s="9">
        <f>VLOOKUP($C405, Table3[#All], 29, 0)</f>
        <v>9.5199999999999993E-2</v>
      </c>
      <c r="AX405" s="9"/>
      <c r="AY405" s="9"/>
      <c r="AZ405" s="10">
        <f t="shared" si="370"/>
        <v>2</v>
      </c>
      <c r="BA405" s="11"/>
      <c r="BB405" s="9">
        <f>VLOOKUP($C405, Table3[#All], 30, 0)</f>
        <v>0.23809999999999998</v>
      </c>
      <c r="BC405" s="9">
        <f>VLOOKUP($C405, Table3[#All], 31, 0)</f>
        <v>0.61899999999999999</v>
      </c>
      <c r="BD405" s="9">
        <f>VLOOKUP($C405, Table3[#All], 32, 0)</f>
        <v>0.1429</v>
      </c>
      <c r="BE405" s="9">
        <f>VLOOKUP($C405, Table3[#All], 33, 0)</f>
        <v>0</v>
      </c>
      <c r="BF405" s="9"/>
      <c r="BG405" s="10">
        <f t="shared" si="371"/>
        <v>2</v>
      </c>
      <c r="BH405" s="81"/>
      <c r="BI405" s="9">
        <f>VLOOKUP($C405, Table3[#All], 34, 0)</f>
        <v>0</v>
      </c>
      <c r="BJ405" s="9">
        <f>VLOOKUP($C405, Table3[#All], 35, 0)</f>
        <v>0</v>
      </c>
      <c r="BK405" s="9">
        <f>VLOOKUP($C405, Table3[#All], 36, 0)</f>
        <v>0</v>
      </c>
      <c r="BL405" s="9">
        <f>VLOOKUP($C405, Table3[#All], 37, 0)</f>
        <v>0</v>
      </c>
      <c r="BM405" s="9">
        <f>VLOOKUP($C405, Table3[#All], 38, 0)</f>
        <v>0</v>
      </c>
      <c r="BN405" s="10" t="str">
        <f t="shared" si="372"/>
        <v>N/A</v>
      </c>
      <c r="BO405" s="11"/>
      <c r="BP405" s="9">
        <f>VLOOKUP($C405, Table3[#All], 39, 0)</f>
        <v>4.7599999999999996E-2</v>
      </c>
      <c r="BQ405" s="9">
        <f>VLOOKUP($C405, Table3[#All], 40, 0)</f>
        <v>0.90480000000000005</v>
      </c>
      <c r="BR405" s="9">
        <f>VLOOKUP($C405, Table3[#All], 41, 0)</f>
        <v>4.7599999999999996E-2</v>
      </c>
      <c r="BS405" s="9">
        <f>VLOOKUP($C405, Table3[#All], 42, 0)</f>
        <v>0</v>
      </c>
      <c r="BT405" s="9"/>
      <c r="BU405" s="10">
        <f t="shared" si="342"/>
        <v>2</v>
      </c>
      <c r="BV405" s="11"/>
      <c r="BW405" s="9">
        <f>VLOOKUP($C405, Table3[#All], 43, 0)</f>
        <v>0.95239999999999991</v>
      </c>
      <c r="BX405" s="9">
        <f>VLOOKUP($C405, Table3[#All], 44, 0)</f>
        <v>4.7599999999999996E-2</v>
      </c>
      <c r="BY405" s="9">
        <f>VLOOKUP($C405, Table3[#All], 45, 0)</f>
        <v>0</v>
      </c>
      <c r="BZ405" s="9"/>
      <c r="CA405" s="9"/>
      <c r="CB405" s="10">
        <f t="shared" si="343"/>
        <v>1</v>
      </c>
      <c r="CC405" s="81"/>
      <c r="CD405" s="9">
        <f>VLOOKUP($C405, Table3[#All], 46, 0)</f>
        <v>1</v>
      </c>
      <c r="CE405" s="9">
        <f>VLOOKUP($C405, Table3[#All], 47, 0)</f>
        <v>0</v>
      </c>
      <c r="CF405" s="9">
        <f>VLOOKUP($C405, Table3[#All], 48, 0)</f>
        <v>0</v>
      </c>
      <c r="CG405" s="9">
        <f>VLOOKUP($C405, Table3[#All], 49, 0)</f>
        <v>0</v>
      </c>
      <c r="CH405" s="9">
        <f>VLOOKUP($C405, Table3[#All], 50, 0)</f>
        <v>0</v>
      </c>
      <c r="CI405" s="12">
        <f t="shared" si="344"/>
        <v>1</v>
      </c>
      <c r="CJ405" s="13"/>
      <c r="CK405" s="9">
        <f>VLOOKUP($C405, Table3[#All], 51, 0)</f>
        <v>1</v>
      </c>
      <c r="CL405" s="9">
        <f>VLOOKUP($C405, Table3[#All], 52, 0)</f>
        <v>0</v>
      </c>
      <c r="CM405" s="9">
        <f>VLOOKUP($C405, Table3[#All], 53, 0)</f>
        <v>0</v>
      </c>
      <c r="CN405" s="9">
        <f>VLOOKUP($C405, Table3[#All], 54, 0)</f>
        <v>0</v>
      </c>
      <c r="CO405" s="9"/>
      <c r="CP405" s="10">
        <f t="shared" si="345"/>
        <v>1</v>
      </c>
      <c r="CQ405" s="11"/>
      <c r="CR405" s="9">
        <f>VLOOKUP($C405, Table3[#All], 55, 0)</f>
        <v>0</v>
      </c>
      <c r="CS405" s="9">
        <f>VLOOKUP($C405, Table3[#All], 56, 0)</f>
        <v>1</v>
      </c>
      <c r="CT405" s="9">
        <f>VLOOKUP($C405, Table3[#All], 57, 0)</f>
        <v>0</v>
      </c>
      <c r="CU405" s="9">
        <f>VLOOKUP($C405, Table3[#All], 58, 0)</f>
        <v>0</v>
      </c>
      <c r="CV405" s="9">
        <f>VLOOKUP($C405, Table3[#All], 59, 0)</f>
        <v>0</v>
      </c>
      <c r="CW405" s="14">
        <f t="shared" si="346"/>
        <v>2</v>
      </c>
      <c r="CX405" s="81"/>
      <c r="CY405" s="9">
        <f>VLOOKUP($C405, Table3[#All], 60, 0)</f>
        <v>1</v>
      </c>
      <c r="CZ405" s="9">
        <f>VLOOKUP($C405, Table3[#All], 61, 0)</f>
        <v>0</v>
      </c>
      <c r="DA405" s="9">
        <f>VLOOKUP($C405, Table3[#All], 62, 0)</f>
        <v>0</v>
      </c>
      <c r="DB405" s="9">
        <f>VLOOKUP($C405, Table3[#All], 63, 0)</f>
        <v>0</v>
      </c>
      <c r="DC405" s="9">
        <f>VLOOKUP($C405, Table3[#All], 64, 0)</f>
        <v>0</v>
      </c>
      <c r="DD405" s="10">
        <f t="shared" si="347"/>
        <v>1</v>
      </c>
      <c r="DE405" s="11"/>
      <c r="DF405" s="9">
        <f>VLOOKUP($C405, Table3[#All], 65, 0)</f>
        <v>0.33329999999999999</v>
      </c>
      <c r="DG405" s="9"/>
      <c r="DH405" s="9">
        <f>VLOOKUP($C405, Table3[#All], 66, 0)</f>
        <v>0.66670000000000007</v>
      </c>
      <c r="DI405" s="9"/>
      <c r="DJ405" s="9">
        <f>VLOOKUP($C405, Table3[#All], 67, 0)</f>
        <v>0</v>
      </c>
      <c r="DK405" s="14">
        <f t="shared" si="348"/>
        <v>3</v>
      </c>
      <c r="DL405" s="11"/>
      <c r="DM405" s="9">
        <f>VLOOKUP($C405, Table3[#All], 68, 0)</f>
        <v>0.95239999999999991</v>
      </c>
      <c r="DN405" s="9"/>
      <c r="DO405" s="9">
        <f>VLOOKUP($C405, Table3[#All], 69, 0)</f>
        <v>4.7599999999999996E-2</v>
      </c>
      <c r="DP405" s="9">
        <f>VLOOKUP($C405, Table3[#All], 70, 0)</f>
        <v>0</v>
      </c>
      <c r="DQ405" s="9"/>
      <c r="DR405" s="14">
        <f t="shared" si="349"/>
        <v>1</v>
      </c>
      <c r="DS405" s="11"/>
      <c r="DT405" s="9">
        <f>VLOOKUP($C405, Table3[#All], 71, 0)</f>
        <v>0</v>
      </c>
      <c r="DU405" s="9">
        <f>VLOOKUP($C405, Table3[#All], 72, 0)</f>
        <v>0.66670000000000007</v>
      </c>
      <c r="DV405" s="9">
        <f>VLOOKUP($C405, Table3[#All], 73, 0)</f>
        <v>4.7599999999999996E-2</v>
      </c>
      <c r="DW405" s="9">
        <f>VLOOKUP($C405, Table3[#All], 74, 0)</f>
        <v>4.7599999999999996E-2</v>
      </c>
      <c r="DX405" s="9">
        <f>VLOOKUP($C405, Table3[#All], 75, 0)</f>
        <v>0.23809999999999998</v>
      </c>
      <c r="DY405" s="12">
        <f t="shared" si="338"/>
        <v>4</v>
      </c>
      <c r="DZ405" s="11"/>
      <c r="EA405" s="9">
        <f>VLOOKUP($C405, Table3[#All], 76, 0)</f>
        <v>1</v>
      </c>
      <c r="EB405" s="9">
        <f>VLOOKUP($C405, Table3[#All], 77, 0)</f>
        <v>0</v>
      </c>
      <c r="EC405" s="9">
        <f>VLOOKUP($C405, Table3[#All], 78, 0)</f>
        <v>0</v>
      </c>
      <c r="ED405" s="9">
        <f>VLOOKUP($C405, Table3[#All], 79, 0)</f>
        <v>0</v>
      </c>
      <c r="EE405" s="9">
        <f>VLOOKUP($C405, Table3[#All], 80, 0)</f>
        <v>0</v>
      </c>
      <c r="EF405" s="10">
        <f t="shared" si="350"/>
        <v>1</v>
      </c>
      <c r="EG405" s="9"/>
      <c r="EH405" s="9">
        <f>VLOOKUP($C405, Table3[#All], 81, 0)</f>
        <v>1</v>
      </c>
      <c r="EI405" s="9">
        <f>VLOOKUP($C405, Table3[#All], 82, 0)</f>
        <v>0</v>
      </c>
      <c r="EJ405" s="9">
        <f>VLOOKUP($C405, Table3[#All], 83, 0)</f>
        <v>0</v>
      </c>
      <c r="EK405" s="9">
        <f>VLOOKUP($C405, Table3[#All], 84, 0)</f>
        <v>0</v>
      </c>
      <c r="EL405" s="9">
        <f>VLOOKUP($C405, Table3[#All], 85, 0)</f>
        <v>0</v>
      </c>
      <c r="EM405" s="14">
        <f t="shared" si="351"/>
        <v>1</v>
      </c>
      <c r="EN405" s="11"/>
      <c r="EO405" s="9">
        <f>VLOOKUP($C405, Table3[#All], 86, 0)</f>
        <v>0.47619999999999996</v>
      </c>
      <c r="EP405" s="9"/>
      <c r="EQ405" s="9">
        <f>VLOOKUP($C405, Table3[#All], 87, 0)</f>
        <v>0.52380000000000004</v>
      </c>
      <c r="ER405" s="9"/>
      <c r="ES405" s="9"/>
      <c r="ET405" s="14">
        <f t="shared" si="352"/>
        <v>3</v>
      </c>
      <c r="EU405" s="11"/>
      <c r="EV405" s="9">
        <f>VLOOKUP($C405, Table3[#All], 88, 0)</f>
        <v>1</v>
      </c>
      <c r="EW405" s="9">
        <f>VLOOKUP($C405, Table3[#All], 89, 0)</f>
        <v>0</v>
      </c>
      <c r="EX405" s="9">
        <f>VLOOKUP($C405, Table3[#All], 90, 0)</f>
        <v>0</v>
      </c>
      <c r="EY405" s="9">
        <f>VLOOKUP($C405, Table3[#All], 91, 0)</f>
        <v>0</v>
      </c>
      <c r="EZ405" s="9">
        <f>VLOOKUP($C405, Table3[#All], 92, 0)</f>
        <v>0</v>
      </c>
      <c r="FA405" s="12">
        <f t="shared" si="353"/>
        <v>1</v>
      </c>
      <c r="FB405" s="11"/>
      <c r="FC405" s="9">
        <f>VLOOKUP($C405, Table3[#All], 93, 0)</f>
        <v>0</v>
      </c>
      <c r="FD405" s="9">
        <f>VLOOKUP($C405, Table3[#All], 94, 0)</f>
        <v>0.38100000000000001</v>
      </c>
      <c r="FE405" s="9">
        <f>VLOOKUP($C405, Table3[#All], 95, 0)</f>
        <v>0.57140000000000002</v>
      </c>
      <c r="FF405" s="9">
        <f>VLOOKUP($C405, Table3[#All], 96, 0)</f>
        <v>4.7599999999999996E-2</v>
      </c>
      <c r="FG405" s="9"/>
      <c r="FH405" s="10">
        <f t="shared" si="354"/>
        <v>3</v>
      </c>
      <c r="FI405" s="11"/>
      <c r="FJ405" s="9">
        <f>VLOOKUP($C405, Table3[#All], 97, 0)</f>
        <v>0</v>
      </c>
      <c r="FK405" s="9">
        <f>VLOOKUP($C405, Table3[#All], 98, 0)</f>
        <v>0</v>
      </c>
      <c r="FL405" s="9">
        <f>VLOOKUP($C405, Table3[#All], 99, 0)</f>
        <v>0</v>
      </c>
      <c r="FM405" s="9">
        <f>VLOOKUP($C405, Table3[#All], 100, 0)</f>
        <v>0</v>
      </c>
      <c r="FN405" s="9">
        <f>VLOOKUP($C405, Table3[#All], 101, 0)</f>
        <v>1</v>
      </c>
      <c r="FO405" s="14">
        <f t="shared" si="355"/>
        <v>5</v>
      </c>
      <c r="FP405" s="11"/>
      <c r="FQ405" s="9">
        <f>VLOOKUP($C405, Table3[#All], 102, 0)</f>
        <v>0.38100000000000001</v>
      </c>
      <c r="FR405" s="9">
        <f>VLOOKUP($C405, Table3[#All], 103, 0)</f>
        <v>0.57140000000000002</v>
      </c>
      <c r="FS405" s="9">
        <f>VLOOKUP($C405, Table3[#All], 104, 0)</f>
        <v>4.7599999999999996E-2</v>
      </c>
      <c r="FT405" s="9">
        <f>VLOOKUP($C405, Table3[#All], 105, 0)</f>
        <v>0</v>
      </c>
      <c r="FU405" s="9">
        <v>0</v>
      </c>
      <c r="FV405" s="10">
        <f t="shared" si="356"/>
        <v>2</v>
      </c>
      <c r="FW405" s="11"/>
      <c r="FX405" s="9">
        <f>VLOOKUP($C405, Table3[#All], 106, 0)</f>
        <v>4.7599999999999996E-2</v>
      </c>
      <c r="FY405" s="9"/>
      <c r="FZ405" s="9">
        <f>VLOOKUP($C405, Table3[#All], 107, 0)</f>
        <v>0.23809999999999998</v>
      </c>
      <c r="GA405" s="9">
        <f>VLOOKUP($C405, Table3[#All], 108, 0)</f>
        <v>0.71430000000000005</v>
      </c>
      <c r="GB405" s="9"/>
      <c r="GC405" s="10">
        <f t="shared" si="373"/>
        <v>4</v>
      </c>
      <c r="GD405" s="81"/>
      <c r="GE405" s="9">
        <f>VLOOKUP($C405, Table3[#All], 109, 0)</f>
        <v>0</v>
      </c>
      <c r="GF405" s="9">
        <f>VLOOKUP($C405, Table3[#All], 110, 0)</f>
        <v>0.23809999999999998</v>
      </c>
      <c r="GG405" s="9">
        <f>VLOOKUP($C405, Table3[#All], 111, 0)</f>
        <v>0.76190000000000002</v>
      </c>
      <c r="GH405" s="9"/>
      <c r="GI405" s="9">
        <f>VLOOKUP($C405, Table3[#All], 112, 0)</f>
        <v>0</v>
      </c>
      <c r="GJ405" s="12">
        <f t="shared" si="357"/>
        <v>3</v>
      </c>
      <c r="GK405" s="11"/>
      <c r="GL405" s="9">
        <f>VLOOKUP($C405, Table3[#All], 113, 0)</f>
        <v>0</v>
      </c>
      <c r="GM405" s="9">
        <f>VLOOKUP($C405, Table3[#All], 114, 0)</f>
        <v>0.57140000000000002</v>
      </c>
      <c r="GN405" s="9">
        <f>VLOOKUP($C405, Table3[#All], 115, 0)</f>
        <v>0.23809999999999998</v>
      </c>
      <c r="GO405" s="9">
        <f>VLOOKUP($C405, Table3[#All], 116, 0)</f>
        <v>0.1905</v>
      </c>
      <c r="GP405" s="9"/>
      <c r="GQ405" s="10">
        <f t="shared" si="358"/>
        <v>3</v>
      </c>
      <c r="GR405" s="11"/>
      <c r="GS405" s="9">
        <f>VLOOKUP($C405, Table2[#All], 3, 0)</f>
        <v>0</v>
      </c>
      <c r="GT405" s="9">
        <f>VLOOKUP($C405, Table2[#All], 4, 0)</f>
        <v>0</v>
      </c>
      <c r="GU405" s="9">
        <f>VLOOKUP($C405, Table2[#All], 5, 0)</f>
        <v>1</v>
      </c>
      <c r="GV405" s="9">
        <f>VLOOKUP($C405, Table2[#All], 6, 0)</f>
        <v>0</v>
      </c>
      <c r="GW405" s="9">
        <f>VLOOKUP($C405, Table2[#All], 7, 0)</f>
        <v>0</v>
      </c>
      <c r="GX405" s="10">
        <f t="shared" si="359"/>
        <v>3</v>
      </c>
      <c r="GY405" s="11"/>
      <c r="GZ405" s="9">
        <v>0</v>
      </c>
      <c r="HA405" s="9">
        <v>1</v>
      </c>
      <c r="HB405" s="9">
        <v>0</v>
      </c>
      <c r="HC405" s="9">
        <v>0</v>
      </c>
      <c r="HD405" s="9"/>
      <c r="HE405" s="10">
        <f t="shared" si="360"/>
        <v>2</v>
      </c>
      <c r="HF405" s="11"/>
      <c r="HG405" s="9">
        <f>VLOOKUP($C405, Table5[#All], 2, 0)</f>
        <v>0</v>
      </c>
      <c r="HH405" s="9">
        <f>VLOOKUP($C405, Table5[#All], 3, 0)</f>
        <v>0</v>
      </c>
      <c r="HI405" s="9">
        <f>VLOOKUP($C405, Table5[#All], 4, 0)</f>
        <v>1</v>
      </c>
      <c r="HJ405" s="9">
        <f>VLOOKUP($C405, Table5[#All], 5, 0)</f>
        <v>0</v>
      </c>
      <c r="HK405" s="9">
        <f>VLOOKUP($C405, Table5[#All], 6, 0)</f>
        <v>0</v>
      </c>
      <c r="HL405" s="10">
        <f t="shared" si="361"/>
        <v>3</v>
      </c>
      <c r="HM405" s="11"/>
      <c r="HN405" s="9">
        <f>VLOOKUP($C405, Table5[#All], 7, 0)</f>
        <v>0</v>
      </c>
      <c r="HO405" s="9">
        <f>VLOOKUP($C405, Table5[#All], 8, 0)</f>
        <v>1</v>
      </c>
      <c r="HP405" s="9">
        <f>VLOOKUP($C405, Table5[#All], 9, 0)</f>
        <v>0</v>
      </c>
      <c r="HQ405" s="9">
        <f>VLOOKUP($C405, Table5[#All], 10, 0)</f>
        <v>0</v>
      </c>
      <c r="HR405" s="9">
        <f>VLOOKUP($C405, Table5[#All], 11, 0)</f>
        <v>0</v>
      </c>
      <c r="HS405" s="10">
        <f t="shared" si="362"/>
        <v>2</v>
      </c>
      <c r="HT405" s="11"/>
      <c r="HU405" s="9">
        <f>VLOOKUP($C405, Table5[#All], 12, 0)</f>
        <v>1</v>
      </c>
      <c r="HV405" s="9">
        <f>VLOOKUP($C405, Table5[#All], 13, 0)</f>
        <v>0</v>
      </c>
      <c r="HW405" s="9">
        <f>VLOOKUP($C405, Table5[#All], 14, 0)</f>
        <v>0</v>
      </c>
      <c r="HX405" s="9">
        <f>VLOOKUP($C405, Table5[#All], 15, 0)</f>
        <v>0</v>
      </c>
      <c r="HY405" s="9">
        <f>VLOOKUP($C405, Table5[#All], 16, 0)</f>
        <v>0</v>
      </c>
      <c r="HZ405" s="10">
        <f t="shared" si="363"/>
        <v>1</v>
      </c>
      <c r="IA405" s="11"/>
      <c r="IB405" s="9">
        <f>VLOOKUP($C405, Table5[#All], 17, 0)</f>
        <v>1</v>
      </c>
      <c r="IC405" s="9">
        <f>VLOOKUP($C405, Table5[#All], 18, 0)</f>
        <v>0</v>
      </c>
      <c r="ID405" s="9">
        <f>VLOOKUP($C405, Table5[#All], 19, 0)</f>
        <v>0</v>
      </c>
      <c r="IE405" s="9">
        <f>VLOOKUP($C405, Table5[#All], 20, 0)</f>
        <v>0</v>
      </c>
      <c r="IF405" s="9">
        <f>VLOOKUP($C405, Table5[#All], 21, 0)</f>
        <v>0</v>
      </c>
      <c r="IG405" s="10">
        <f t="shared" si="364"/>
        <v>1</v>
      </c>
      <c r="IH405" s="11"/>
      <c r="II405" s="9">
        <f>VLOOKUP($C405, Table5[#All], 22, 0)</f>
        <v>1</v>
      </c>
      <c r="IJ405" s="9">
        <f>VLOOKUP($C405, Table5[#All], 23, 0)</f>
        <v>0</v>
      </c>
      <c r="IK405" s="9">
        <f>VLOOKUP($C405, Table5[#All], 24, 0)</f>
        <v>0</v>
      </c>
      <c r="IL405" s="9">
        <f>VLOOKUP($C405, Table5[#All], 25, 0)</f>
        <v>0</v>
      </c>
      <c r="IM405" s="9">
        <f>VLOOKUP($C405, Table5[#All], 26, 0)</f>
        <v>0</v>
      </c>
      <c r="IN405" s="10">
        <f t="shared" si="365"/>
        <v>1</v>
      </c>
      <c r="IO405" s="11"/>
      <c r="IP405" s="9">
        <v>1</v>
      </c>
      <c r="IQ405" s="9">
        <v>0</v>
      </c>
      <c r="IR405" s="9">
        <v>0</v>
      </c>
      <c r="IS405" s="9">
        <v>0</v>
      </c>
      <c r="IT405" s="9">
        <v>0</v>
      </c>
      <c r="IU405" s="10">
        <f t="shared" si="366"/>
        <v>1</v>
      </c>
      <c r="IV405" s="82"/>
    </row>
    <row r="406" spans="1:256" ht="16.3" thickTop="1" thickBot="1" x14ac:dyDescent="0.35">
      <c r="A406" s="16" t="s">
        <v>956</v>
      </c>
      <c r="B406" s="16" t="s">
        <v>965</v>
      </c>
      <c r="C406" s="16" t="s">
        <v>966</v>
      </c>
      <c r="D406" s="11"/>
      <c r="E406" s="9">
        <f>VLOOKUP($C406, Table3[#All], 2, 0)</f>
        <v>0.1143</v>
      </c>
      <c r="F406" s="9"/>
      <c r="G406" s="9">
        <f>VLOOKUP($C406, Table3[#All], 3, 0)</f>
        <v>0.1143</v>
      </c>
      <c r="H406" s="9">
        <f>VLOOKUP($C406, Table3[#All], 4, 0)</f>
        <v>0.54289999999999994</v>
      </c>
      <c r="I406" s="9">
        <f>VLOOKUP($C406, Table3[#All], 5, 0)</f>
        <v>0.2286</v>
      </c>
      <c r="J406" s="10">
        <f t="shared" si="367"/>
        <v>4</v>
      </c>
      <c r="K406" s="11"/>
      <c r="L406" s="9">
        <f>VLOOKUP($C406, Table3[#All], 6, 0)</f>
        <v>0</v>
      </c>
      <c r="M406" s="9"/>
      <c r="N406" s="9">
        <f>VLOOKUP($C406, Table3[#All], 7, 0)</f>
        <v>1</v>
      </c>
      <c r="O406" s="9">
        <f>VLOOKUP($C406, Table3[#All], 8, 0)</f>
        <v>0</v>
      </c>
      <c r="P406" s="9">
        <f>VLOOKUP($C406, Table3[#All], 9, 0)</f>
        <v>0</v>
      </c>
      <c r="Q406" s="10">
        <f t="shared" si="368"/>
        <v>3</v>
      </c>
      <c r="R406" s="11"/>
      <c r="S406" s="9">
        <f>VLOOKUP($C406, Table3[#All], 10, 0)</f>
        <v>0</v>
      </c>
      <c r="T406" s="9">
        <f>VLOOKUP($C406, Table3[#All], 11, 0)</f>
        <v>0.57140000000000002</v>
      </c>
      <c r="U406" s="9">
        <f>VLOOKUP($C406, Table3[#All], 12, 0)</f>
        <v>0.34289999999999998</v>
      </c>
      <c r="V406" s="9">
        <f>VLOOKUP($C406, Table3[#All], 13, 0)</f>
        <v>8.5699999999999998E-2</v>
      </c>
      <c r="W406" s="9">
        <f>VLOOKUP($C406, Table3[#All], 14, 0)</f>
        <v>0</v>
      </c>
      <c r="X406" s="10">
        <f t="shared" si="369"/>
        <v>3</v>
      </c>
      <c r="Y406" s="11"/>
      <c r="Z406" s="9">
        <f>VLOOKUP($C406, Table3[#All], 15, 0)</f>
        <v>0</v>
      </c>
      <c r="AA406" s="9">
        <f>VLOOKUP($C406, Table3[#All], 16, 0)</f>
        <v>0.57140000000000002</v>
      </c>
      <c r="AB406" s="9">
        <f>VLOOKUP($C406, Table3[#All], 17, 0)</f>
        <v>0.34289999999999998</v>
      </c>
      <c r="AC406" s="9">
        <f>VLOOKUP($C406, Table3[#All], 18, 0)</f>
        <v>8.5699999999999998E-2</v>
      </c>
      <c r="AD406" s="9">
        <f>VLOOKUP($C406, Table3[#All], 19, 0)</f>
        <v>0</v>
      </c>
      <c r="AE406" s="10">
        <f t="shared" si="339"/>
        <v>3</v>
      </c>
      <c r="AF406" s="11"/>
      <c r="AG406" s="9">
        <f>VLOOKUP($C406, Table3[#All], 20, 0)</f>
        <v>2.86E-2</v>
      </c>
      <c r="AH406" s="9">
        <f>VLOOKUP($C406, Table3[#All], 21, 0)</f>
        <v>0.45710000000000001</v>
      </c>
      <c r="AI406" s="9">
        <f>VLOOKUP($C406, Table3[#All], 22, 0)</f>
        <v>0.51429999999999998</v>
      </c>
      <c r="AJ406" s="9"/>
      <c r="AK406" s="9"/>
      <c r="AL406" s="10">
        <f t="shared" si="340"/>
        <v>3</v>
      </c>
      <c r="AM406" s="11"/>
      <c r="AN406" s="9">
        <f>VLOOKUP($C406, Table3[#All], 23, 0)</f>
        <v>1</v>
      </c>
      <c r="AO406" s="9">
        <f>VLOOKUP($C406, Table3[#All], 24, 0)</f>
        <v>0</v>
      </c>
      <c r="AP406" s="9">
        <f>VLOOKUP($C406, Table3[#All], 25, 0)</f>
        <v>0</v>
      </c>
      <c r="AQ406" s="9">
        <f>VLOOKUP($C406, Table3[#All], 26, 0)</f>
        <v>0</v>
      </c>
      <c r="AR406" s="9"/>
      <c r="AS406" s="12">
        <f t="shared" si="341"/>
        <v>1</v>
      </c>
      <c r="AT406" s="11"/>
      <c r="AU406" s="9">
        <f>VLOOKUP($C406, Table3[#All], 27, 0)</f>
        <v>0.85709999999999997</v>
      </c>
      <c r="AV406" s="9">
        <f>VLOOKUP($C406, Table3[#All], 28, 0)</f>
        <v>8.5699999999999998E-2</v>
      </c>
      <c r="AW406" s="9">
        <f>VLOOKUP($C406, Table3[#All], 29, 0)</f>
        <v>5.7099999999999998E-2</v>
      </c>
      <c r="AX406" s="9"/>
      <c r="AY406" s="9"/>
      <c r="AZ406" s="10">
        <f t="shared" si="370"/>
        <v>1</v>
      </c>
      <c r="BA406" s="11"/>
      <c r="BB406" s="9">
        <f>VLOOKUP($C406, Table3[#All], 30, 0)</f>
        <v>0.34289999999999998</v>
      </c>
      <c r="BC406" s="9">
        <f>VLOOKUP($C406, Table3[#All], 31, 0)</f>
        <v>0.62860000000000005</v>
      </c>
      <c r="BD406" s="9">
        <f>VLOOKUP($C406, Table3[#All], 32, 0)</f>
        <v>2.86E-2</v>
      </c>
      <c r="BE406" s="9">
        <f>VLOOKUP($C406, Table3[#All], 33, 0)</f>
        <v>0</v>
      </c>
      <c r="BF406" s="9"/>
      <c r="BG406" s="10">
        <f t="shared" si="371"/>
        <v>2</v>
      </c>
      <c r="BH406" s="81"/>
      <c r="BI406" s="9">
        <f>VLOOKUP($C406, Table3[#All], 34, 0)</f>
        <v>0</v>
      </c>
      <c r="BJ406" s="9">
        <f>VLOOKUP($C406, Table3[#All], 35, 0)</f>
        <v>0</v>
      </c>
      <c r="BK406" s="9">
        <f>VLOOKUP($C406, Table3[#All], 36, 0)</f>
        <v>0</v>
      </c>
      <c r="BL406" s="9">
        <f>VLOOKUP($C406, Table3[#All], 37, 0)</f>
        <v>0</v>
      </c>
      <c r="BM406" s="9">
        <f>VLOOKUP($C406, Table3[#All], 38, 0)</f>
        <v>0</v>
      </c>
      <c r="BN406" s="10" t="str">
        <f t="shared" si="372"/>
        <v>N/A</v>
      </c>
      <c r="BO406" s="11"/>
      <c r="BP406" s="9">
        <f>VLOOKUP($C406, Table3[#All], 39, 0)</f>
        <v>0.1714</v>
      </c>
      <c r="BQ406" s="9">
        <f>VLOOKUP($C406, Table3[#All], 40, 0)</f>
        <v>0.45710000000000001</v>
      </c>
      <c r="BR406" s="9">
        <f>VLOOKUP($C406, Table3[#All], 41, 0)</f>
        <v>0.37140000000000001</v>
      </c>
      <c r="BS406" s="9">
        <f>VLOOKUP($C406, Table3[#All], 42, 0)</f>
        <v>0</v>
      </c>
      <c r="BT406" s="9"/>
      <c r="BU406" s="10">
        <f t="shared" si="342"/>
        <v>3</v>
      </c>
      <c r="BV406" s="11"/>
      <c r="BW406" s="9">
        <f>VLOOKUP($C406, Table3[#All], 43, 0)</f>
        <v>0.6</v>
      </c>
      <c r="BX406" s="9">
        <f>VLOOKUP($C406, Table3[#All], 44, 0)</f>
        <v>0.4</v>
      </c>
      <c r="BY406" s="9">
        <f>VLOOKUP($C406, Table3[#All], 45, 0)</f>
        <v>0</v>
      </c>
      <c r="BZ406" s="9"/>
      <c r="CA406" s="9"/>
      <c r="CB406" s="10">
        <f t="shared" si="343"/>
        <v>2</v>
      </c>
      <c r="CC406" s="81"/>
      <c r="CD406" s="9">
        <f>VLOOKUP($C406, Table3[#All], 46, 0)</f>
        <v>1</v>
      </c>
      <c r="CE406" s="9">
        <f>VLOOKUP($C406, Table3[#All], 47, 0)</f>
        <v>0</v>
      </c>
      <c r="CF406" s="9">
        <f>VLOOKUP($C406, Table3[#All], 48, 0)</f>
        <v>0</v>
      </c>
      <c r="CG406" s="9">
        <f>VLOOKUP($C406, Table3[#All], 49, 0)</f>
        <v>0</v>
      </c>
      <c r="CH406" s="9">
        <f>VLOOKUP($C406, Table3[#All], 50, 0)</f>
        <v>0</v>
      </c>
      <c r="CI406" s="12">
        <f t="shared" si="344"/>
        <v>1</v>
      </c>
      <c r="CJ406" s="13"/>
      <c r="CK406" s="9">
        <f>VLOOKUP($C406, Table3[#All], 51, 0)</f>
        <v>1</v>
      </c>
      <c r="CL406" s="9">
        <f>VLOOKUP($C406, Table3[#All], 52, 0)</f>
        <v>0</v>
      </c>
      <c r="CM406" s="9">
        <f>VLOOKUP($C406, Table3[#All], 53, 0)</f>
        <v>0</v>
      </c>
      <c r="CN406" s="9">
        <f>VLOOKUP($C406, Table3[#All], 54, 0)</f>
        <v>0</v>
      </c>
      <c r="CO406" s="9"/>
      <c r="CP406" s="10">
        <f t="shared" si="345"/>
        <v>1</v>
      </c>
      <c r="CQ406" s="11"/>
      <c r="CR406" s="9">
        <f>VLOOKUP($C406, Table3[#All], 55, 0)</f>
        <v>0</v>
      </c>
      <c r="CS406" s="9">
        <f>VLOOKUP($C406, Table3[#All], 56, 0)</f>
        <v>1</v>
      </c>
      <c r="CT406" s="9">
        <f>VLOOKUP($C406, Table3[#All], 57, 0)</f>
        <v>0</v>
      </c>
      <c r="CU406" s="9">
        <f>VLOOKUP($C406, Table3[#All], 58, 0)</f>
        <v>0</v>
      </c>
      <c r="CV406" s="9">
        <f>VLOOKUP($C406, Table3[#All], 59, 0)</f>
        <v>0</v>
      </c>
      <c r="CW406" s="14">
        <f t="shared" si="346"/>
        <v>2</v>
      </c>
      <c r="CX406" s="81"/>
      <c r="CY406" s="9">
        <f>VLOOKUP($C406, Table3[#All], 60, 0)</f>
        <v>0.71430000000000005</v>
      </c>
      <c r="CZ406" s="9">
        <f>VLOOKUP($C406, Table3[#All], 61, 0)</f>
        <v>0.28570000000000001</v>
      </c>
      <c r="DA406" s="9">
        <f>VLOOKUP($C406, Table3[#All], 62, 0)</f>
        <v>0</v>
      </c>
      <c r="DB406" s="9">
        <f>VLOOKUP($C406, Table3[#All], 63, 0)</f>
        <v>0</v>
      </c>
      <c r="DC406" s="9">
        <f>VLOOKUP($C406, Table3[#All], 64, 0)</f>
        <v>0</v>
      </c>
      <c r="DD406" s="10">
        <f t="shared" si="347"/>
        <v>2</v>
      </c>
      <c r="DE406" s="11"/>
      <c r="DF406" s="9">
        <f>VLOOKUP($C406, Table3[#All], 65, 0)</f>
        <v>0.51429999999999998</v>
      </c>
      <c r="DG406" s="9"/>
      <c r="DH406" s="9">
        <f>VLOOKUP($C406, Table3[#All], 66, 0)</f>
        <v>0.48570000000000002</v>
      </c>
      <c r="DI406" s="9"/>
      <c r="DJ406" s="9">
        <f>VLOOKUP($C406, Table3[#All], 67, 0)</f>
        <v>0</v>
      </c>
      <c r="DK406" s="14">
        <f t="shared" si="348"/>
        <v>3</v>
      </c>
      <c r="DL406" s="11"/>
      <c r="DM406" s="9">
        <f>VLOOKUP($C406, Table3[#All], 68, 0)</f>
        <v>0.88569999999999993</v>
      </c>
      <c r="DN406" s="9"/>
      <c r="DO406" s="9">
        <f>VLOOKUP($C406, Table3[#All], 69, 0)</f>
        <v>0.1143</v>
      </c>
      <c r="DP406" s="9">
        <f>VLOOKUP($C406, Table3[#All], 70, 0)</f>
        <v>0</v>
      </c>
      <c r="DQ406" s="9"/>
      <c r="DR406" s="14">
        <f t="shared" si="349"/>
        <v>1</v>
      </c>
      <c r="DS406" s="11"/>
      <c r="DT406" s="9">
        <f>VLOOKUP($C406, Table3[#All], 71, 0)</f>
        <v>0.1714</v>
      </c>
      <c r="DU406" s="9">
        <f>VLOOKUP($C406, Table3[#All], 72, 0)</f>
        <v>0.34289999999999998</v>
      </c>
      <c r="DV406" s="9">
        <f>VLOOKUP($C406, Table3[#All], 73, 0)</f>
        <v>0.1143</v>
      </c>
      <c r="DW406" s="9">
        <f>VLOOKUP($C406, Table3[#All], 74, 0)</f>
        <v>5.7099999999999998E-2</v>
      </c>
      <c r="DX406" s="9">
        <f>VLOOKUP($C406, Table3[#All], 75, 0)</f>
        <v>0.31430000000000002</v>
      </c>
      <c r="DY406" s="12">
        <f t="shared" si="338"/>
        <v>5</v>
      </c>
      <c r="DZ406" s="11"/>
      <c r="EA406" s="9">
        <f>VLOOKUP($C406, Table3[#All], 76, 0)</f>
        <v>1</v>
      </c>
      <c r="EB406" s="9">
        <f>VLOOKUP($C406, Table3[#All], 77, 0)</f>
        <v>0</v>
      </c>
      <c r="EC406" s="9">
        <f>VLOOKUP($C406, Table3[#All], 78, 0)</f>
        <v>0</v>
      </c>
      <c r="ED406" s="9">
        <f>VLOOKUP($C406, Table3[#All], 79, 0)</f>
        <v>0</v>
      </c>
      <c r="EE406" s="9">
        <f>VLOOKUP($C406, Table3[#All], 80, 0)</f>
        <v>0</v>
      </c>
      <c r="EF406" s="10">
        <f t="shared" si="350"/>
        <v>1</v>
      </c>
      <c r="EG406" s="9"/>
      <c r="EH406" s="9">
        <f>VLOOKUP($C406, Table3[#All], 81, 0)</f>
        <v>1</v>
      </c>
      <c r="EI406" s="9">
        <f>VLOOKUP($C406, Table3[#All], 82, 0)</f>
        <v>0</v>
      </c>
      <c r="EJ406" s="9">
        <f>VLOOKUP($C406, Table3[#All], 83, 0)</f>
        <v>0</v>
      </c>
      <c r="EK406" s="9">
        <f>VLOOKUP($C406, Table3[#All], 84, 0)</f>
        <v>0</v>
      </c>
      <c r="EL406" s="9">
        <f>VLOOKUP($C406, Table3[#All], 85, 0)</f>
        <v>0</v>
      </c>
      <c r="EM406" s="14">
        <f t="shared" si="351"/>
        <v>1</v>
      </c>
      <c r="EN406" s="11"/>
      <c r="EO406" s="9">
        <f>VLOOKUP($C406, Table3[#All], 86, 0)</f>
        <v>0.54289999999999994</v>
      </c>
      <c r="EP406" s="9"/>
      <c r="EQ406" s="9">
        <f>VLOOKUP($C406, Table3[#All], 87, 0)</f>
        <v>0.45710000000000001</v>
      </c>
      <c r="ER406" s="9"/>
      <c r="ES406" s="9"/>
      <c r="ET406" s="14">
        <f t="shared" si="352"/>
        <v>3</v>
      </c>
      <c r="EU406" s="11"/>
      <c r="EV406" s="9">
        <f>VLOOKUP($C406, Table3[#All], 88, 0)</f>
        <v>1</v>
      </c>
      <c r="EW406" s="9">
        <f>VLOOKUP($C406, Table3[#All], 89, 0)</f>
        <v>0</v>
      </c>
      <c r="EX406" s="9">
        <f>VLOOKUP($C406, Table3[#All], 90, 0)</f>
        <v>0</v>
      </c>
      <c r="EY406" s="9">
        <f>VLOOKUP($C406, Table3[#All], 91, 0)</f>
        <v>0</v>
      </c>
      <c r="EZ406" s="9">
        <f>VLOOKUP($C406, Table3[#All], 92, 0)</f>
        <v>0</v>
      </c>
      <c r="FA406" s="12">
        <f t="shared" si="353"/>
        <v>1</v>
      </c>
      <c r="FB406" s="11"/>
      <c r="FC406" s="9">
        <f>VLOOKUP($C406, Table3[#All], 93, 0)</f>
        <v>0</v>
      </c>
      <c r="FD406" s="9">
        <f>VLOOKUP($C406, Table3[#All], 94, 0)</f>
        <v>0.57140000000000002</v>
      </c>
      <c r="FE406" s="9">
        <f>VLOOKUP($C406, Table3[#All], 95, 0)</f>
        <v>0.34289999999999998</v>
      </c>
      <c r="FF406" s="9">
        <f>VLOOKUP($C406, Table3[#All], 96, 0)</f>
        <v>8.5699999999999998E-2</v>
      </c>
      <c r="FG406" s="9"/>
      <c r="FH406" s="10">
        <f t="shared" si="354"/>
        <v>3</v>
      </c>
      <c r="FI406" s="11"/>
      <c r="FJ406" s="9">
        <f>VLOOKUP($C406, Table3[#All], 97, 0)</f>
        <v>0</v>
      </c>
      <c r="FK406" s="9">
        <f>VLOOKUP($C406, Table3[#All], 98, 0)</f>
        <v>0</v>
      </c>
      <c r="FL406" s="9">
        <f>VLOOKUP($C406, Table3[#All], 99, 0)</f>
        <v>0</v>
      </c>
      <c r="FM406" s="9">
        <f>VLOOKUP($C406, Table3[#All], 100, 0)</f>
        <v>0</v>
      </c>
      <c r="FN406" s="9">
        <f>VLOOKUP($C406, Table3[#All], 101, 0)</f>
        <v>1</v>
      </c>
      <c r="FO406" s="14">
        <f t="shared" si="355"/>
        <v>5</v>
      </c>
      <c r="FP406" s="11"/>
      <c r="FQ406" s="9">
        <f>VLOOKUP($C406, Table3[#All], 102, 0)</f>
        <v>0.68569999999999998</v>
      </c>
      <c r="FR406" s="9">
        <f>VLOOKUP($C406, Table3[#All], 103, 0)</f>
        <v>0.28570000000000001</v>
      </c>
      <c r="FS406" s="9">
        <f>VLOOKUP($C406, Table3[#All], 104, 0)</f>
        <v>0</v>
      </c>
      <c r="FT406" s="9">
        <f>VLOOKUP($C406, Table3[#All], 105, 0)</f>
        <v>2.86E-2</v>
      </c>
      <c r="FU406" s="9">
        <v>0</v>
      </c>
      <c r="FV406" s="10">
        <f t="shared" si="356"/>
        <v>2</v>
      </c>
      <c r="FW406" s="11"/>
      <c r="FX406" s="9">
        <f>VLOOKUP($C406, Table3[#All], 106, 0)</f>
        <v>0.1714</v>
      </c>
      <c r="FY406" s="9"/>
      <c r="FZ406" s="9">
        <f>VLOOKUP($C406, Table3[#All], 107, 0)</f>
        <v>5.7099999999999998E-2</v>
      </c>
      <c r="GA406" s="9">
        <f>VLOOKUP($C406, Table3[#All], 108, 0)</f>
        <v>0.77139999999999997</v>
      </c>
      <c r="GB406" s="9"/>
      <c r="GC406" s="10">
        <f t="shared" si="373"/>
        <v>4</v>
      </c>
      <c r="GD406" s="81"/>
      <c r="GE406" s="9">
        <f>VLOOKUP($C406, Table3[#All], 109, 0)</f>
        <v>0.1143</v>
      </c>
      <c r="GF406" s="9">
        <f>VLOOKUP($C406, Table3[#All], 110, 0)</f>
        <v>0.4</v>
      </c>
      <c r="GG406" s="9">
        <f>VLOOKUP($C406, Table3[#All], 111, 0)</f>
        <v>0.48570000000000002</v>
      </c>
      <c r="GH406" s="9"/>
      <c r="GI406" s="9">
        <f>VLOOKUP($C406, Table3[#All], 112, 0)</f>
        <v>0</v>
      </c>
      <c r="GJ406" s="12">
        <f t="shared" si="357"/>
        <v>3</v>
      </c>
      <c r="GK406" s="11"/>
      <c r="GL406" s="9">
        <f>VLOOKUP($C406, Table3[#All], 113, 0)</f>
        <v>0</v>
      </c>
      <c r="GM406" s="9">
        <f>VLOOKUP($C406, Table3[#All], 114, 0)</f>
        <v>0.1143</v>
      </c>
      <c r="GN406" s="9">
        <f>VLOOKUP($C406, Table3[#All], 115, 0)</f>
        <v>0.45710000000000001</v>
      </c>
      <c r="GO406" s="9">
        <f>VLOOKUP($C406, Table3[#All], 116, 0)</f>
        <v>0.42859999999999998</v>
      </c>
      <c r="GP406" s="9"/>
      <c r="GQ406" s="10">
        <f t="shared" si="358"/>
        <v>4</v>
      </c>
      <c r="GR406" s="11"/>
      <c r="GS406" s="9">
        <f>VLOOKUP($C406, Table2[#All], 3, 0)</f>
        <v>0</v>
      </c>
      <c r="GT406" s="9">
        <f>VLOOKUP($C406, Table2[#All], 4, 0)</f>
        <v>0</v>
      </c>
      <c r="GU406" s="9">
        <f>VLOOKUP($C406, Table2[#All], 5, 0)</f>
        <v>1</v>
      </c>
      <c r="GV406" s="9">
        <f>VLOOKUP($C406, Table2[#All], 6, 0)</f>
        <v>0</v>
      </c>
      <c r="GW406" s="9">
        <f>VLOOKUP($C406, Table2[#All], 7, 0)</f>
        <v>0</v>
      </c>
      <c r="GX406" s="10">
        <f t="shared" si="359"/>
        <v>3</v>
      </c>
      <c r="GY406" s="11"/>
      <c r="GZ406" s="9">
        <v>0</v>
      </c>
      <c r="HA406" s="9">
        <v>0</v>
      </c>
      <c r="HB406" s="9">
        <v>0</v>
      </c>
      <c r="HC406" s="9">
        <v>1</v>
      </c>
      <c r="HD406" s="9"/>
      <c r="HE406" s="10">
        <f t="shared" si="360"/>
        <v>4</v>
      </c>
      <c r="HF406" s="11"/>
      <c r="HG406" s="9">
        <f>VLOOKUP($C406, Table5[#All], 2, 0)</f>
        <v>0</v>
      </c>
      <c r="HH406" s="9">
        <f>VLOOKUP($C406, Table5[#All], 3, 0)</f>
        <v>0</v>
      </c>
      <c r="HI406" s="9">
        <f>VLOOKUP($C406, Table5[#All], 4, 0)</f>
        <v>0</v>
      </c>
      <c r="HJ406" s="9">
        <f>VLOOKUP($C406, Table5[#All], 5, 0)</f>
        <v>0</v>
      </c>
      <c r="HK406" s="9">
        <f>VLOOKUP($C406, Table5[#All], 6, 0)</f>
        <v>1</v>
      </c>
      <c r="HL406" s="10">
        <f t="shared" si="361"/>
        <v>5</v>
      </c>
      <c r="HM406" s="11"/>
      <c r="HN406" s="9">
        <f>VLOOKUP($C406, Table5[#All], 7, 0)</f>
        <v>0</v>
      </c>
      <c r="HO406" s="9">
        <f>VLOOKUP($C406, Table5[#All], 8, 0)</f>
        <v>0</v>
      </c>
      <c r="HP406" s="9">
        <f>VLOOKUP($C406, Table5[#All], 9, 0)</f>
        <v>1</v>
      </c>
      <c r="HQ406" s="9">
        <f>VLOOKUP($C406, Table5[#All], 10, 0)</f>
        <v>0</v>
      </c>
      <c r="HR406" s="9">
        <f>VLOOKUP($C406, Table5[#All], 11, 0)</f>
        <v>0</v>
      </c>
      <c r="HS406" s="10">
        <f t="shared" si="362"/>
        <v>3</v>
      </c>
      <c r="HT406" s="11"/>
      <c r="HU406" s="9">
        <f>VLOOKUP($C406, Table5[#All], 12, 0)</f>
        <v>1</v>
      </c>
      <c r="HV406" s="9">
        <f>VLOOKUP($C406, Table5[#All], 13, 0)</f>
        <v>0</v>
      </c>
      <c r="HW406" s="9">
        <f>VLOOKUP($C406, Table5[#All], 14, 0)</f>
        <v>0</v>
      </c>
      <c r="HX406" s="9">
        <f>VLOOKUP($C406, Table5[#All], 15, 0)</f>
        <v>0</v>
      </c>
      <c r="HY406" s="9">
        <f>VLOOKUP($C406, Table5[#All], 16, 0)</f>
        <v>0</v>
      </c>
      <c r="HZ406" s="10">
        <f t="shared" si="363"/>
        <v>1</v>
      </c>
      <c r="IA406" s="11"/>
      <c r="IB406" s="9">
        <f>VLOOKUP($C406, Table5[#All], 17, 0)</f>
        <v>0</v>
      </c>
      <c r="IC406" s="9">
        <f>VLOOKUP($C406, Table5[#All], 18, 0)</f>
        <v>1</v>
      </c>
      <c r="ID406" s="9">
        <f>VLOOKUP($C406, Table5[#All], 19, 0)</f>
        <v>0</v>
      </c>
      <c r="IE406" s="9">
        <f>VLOOKUP($C406, Table5[#All], 20, 0)</f>
        <v>0</v>
      </c>
      <c r="IF406" s="9">
        <f>VLOOKUP($C406, Table5[#All], 21, 0)</f>
        <v>0</v>
      </c>
      <c r="IG406" s="10">
        <f t="shared" si="364"/>
        <v>2</v>
      </c>
      <c r="IH406" s="11"/>
      <c r="II406" s="9">
        <f>VLOOKUP($C406, Table5[#All], 22, 0)</f>
        <v>1</v>
      </c>
      <c r="IJ406" s="9">
        <f>VLOOKUP($C406, Table5[#All], 23, 0)</f>
        <v>0</v>
      </c>
      <c r="IK406" s="9">
        <f>VLOOKUP($C406, Table5[#All], 24, 0)</f>
        <v>0</v>
      </c>
      <c r="IL406" s="9">
        <f>VLOOKUP($C406, Table5[#All], 25, 0)</f>
        <v>0</v>
      </c>
      <c r="IM406" s="9">
        <f>VLOOKUP($C406, Table5[#All], 26, 0)</f>
        <v>0</v>
      </c>
      <c r="IN406" s="10">
        <f t="shared" si="365"/>
        <v>1</v>
      </c>
      <c r="IO406" s="11"/>
      <c r="IP406" s="9">
        <v>1</v>
      </c>
      <c r="IQ406" s="9">
        <v>0</v>
      </c>
      <c r="IR406" s="9">
        <v>0</v>
      </c>
      <c r="IS406" s="9">
        <v>0</v>
      </c>
      <c r="IT406" s="9">
        <v>0</v>
      </c>
      <c r="IU406" s="10">
        <f t="shared" si="366"/>
        <v>1</v>
      </c>
      <c r="IV406" s="82"/>
    </row>
    <row r="407" spans="1:256" ht="14.95" thickTop="1" x14ac:dyDescent="0.25"/>
  </sheetData>
  <autoFilter ref="A5:IU406" xr:uid="{6C5E3C96-D1A1-4E36-8936-683A9F6E8CEB}"/>
  <mergeCells count="72">
    <mergeCell ref="IP2:IU2"/>
    <mergeCell ref="IU3:IU4"/>
    <mergeCell ref="CI3:CI4"/>
    <mergeCell ref="AU2:AZ2"/>
    <mergeCell ref="AE3:AE4"/>
    <mergeCell ref="AL3:AL4"/>
    <mergeCell ref="AS3:AS4"/>
    <mergeCell ref="BB2:BG2"/>
    <mergeCell ref="BI2:BN2"/>
    <mergeCell ref="BP2:BU2"/>
    <mergeCell ref="BW2:CB2"/>
    <mergeCell ref="CD2:CI2"/>
    <mergeCell ref="AZ3:AZ4"/>
    <mergeCell ref="BG3:BG4"/>
    <mergeCell ref="BN3:BN4"/>
    <mergeCell ref="BU3:BU4"/>
    <mergeCell ref="CB3:CB4"/>
    <mergeCell ref="J3:J4"/>
    <mergeCell ref="Q3:Q4"/>
    <mergeCell ref="X3:X4"/>
    <mergeCell ref="AN2:AS2"/>
    <mergeCell ref="E2:J2"/>
    <mergeCell ref="L2:Q2"/>
    <mergeCell ref="S2:X2"/>
    <mergeCell ref="Z2:AE2"/>
    <mergeCell ref="AG2:AL2"/>
    <mergeCell ref="CP3:CP4"/>
    <mergeCell ref="CW3:CW4"/>
    <mergeCell ref="DD3:DD4"/>
    <mergeCell ref="DK3:DK4"/>
    <mergeCell ref="DR3:DR4"/>
    <mergeCell ref="CK2:CP2"/>
    <mergeCell ref="CR2:CW2"/>
    <mergeCell ref="CY2:DD2"/>
    <mergeCell ref="DF2:DK2"/>
    <mergeCell ref="DM2:DR2"/>
    <mergeCell ref="FC2:FH2"/>
    <mergeCell ref="FJ2:FO2"/>
    <mergeCell ref="FQ2:FV2"/>
    <mergeCell ref="FA3:FA4"/>
    <mergeCell ref="FH3:FH4"/>
    <mergeCell ref="EV2:FA2"/>
    <mergeCell ref="DY3:DY4"/>
    <mergeCell ref="EF3:EF4"/>
    <mergeCell ref="EM3:EM4"/>
    <mergeCell ref="ET3:ET4"/>
    <mergeCell ref="DT2:DY2"/>
    <mergeCell ref="EA2:EF2"/>
    <mergeCell ref="EH2:EM2"/>
    <mergeCell ref="EO2:ET2"/>
    <mergeCell ref="GZ2:HE2"/>
    <mergeCell ref="HE3:HE4"/>
    <mergeCell ref="GQ3:GQ4"/>
    <mergeCell ref="GL2:GQ2"/>
    <mergeCell ref="FO3:FO4"/>
    <mergeCell ref="FV3:FV4"/>
    <mergeCell ref="GC3:GC4"/>
    <mergeCell ref="GJ3:GJ4"/>
    <mergeCell ref="GS2:GX2"/>
    <mergeCell ref="GX3:GX4"/>
    <mergeCell ref="FX2:GC2"/>
    <mergeCell ref="GE2:GJ2"/>
    <mergeCell ref="IB2:IG2"/>
    <mergeCell ref="IG3:IG4"/>
    <mergeCell ref="II2:IN2"/>
    <mergeCell ref="IN3:IN4"/>
    <mergeCell ref="HG2:HL2"/>
    <mergeCell ref="HL3:HL4"/>
    <mergeCell ref="HN2:HS2"/>
    <mergeCell ref="HS3:HS4"/>
    <mergeCell ref="HU2:HZ2"/>
    <mergeCell ref="HZ3:HZ4"/>
  </mergeCells>
  <conditionalFormatting sqref="E5:I5">
    <cfRule type="cellIs" dxfId="140" priority="108" operator="equal">
      <formula>1</formula>
    </cfRule>
  </conditionalFormatting>
  <conditionalFormatting sqref="F7:F406">
    <cfRule type="colorScale" priority="63">
      <colorScale>
        <cfvo type="min"/>
        <cfvo type="max"/>
        <color rgb="FFFCFCFF"/>
        <color rgb="FF63BE7B"/>
      </colorScale>
    </cfRule>
  </conditionalFormatting>
  <conditionalFormatting sqref="F6:I6 E6:E406 G7:I406">
    <cfRule type="colorScale" priority="65">
      <colorScale>
        <cfvo type="min"/>
        <cfvo type="max"/>
        <color rgb="FFFCFCFF"/>
        <color rgb="FF63BE7B"/>
      </colorScale>
    </cfRule>
  </conditionalFormatting>
  <conditionalFormatting sqref="G5">
    <cfRule type="colorScale" priority="109">
      <colorScale>
        <cfvo type="min"/>
        <cfvo type="max"/>
        <color rgb="FFFCFCFF"/>
        <color rgb="FFF8696B"/>
      </colorScale>
    </cfRule>
  </conditionalFormatting>
  <conditionalFormatting sqref="H5:I5 F5">
    <cfRule type="colorScale" priority="403">
      <colorScale>
        <cfvo type="min"/>
        <cfvo type="max"/>
        <color rgb="FFFCFCFF"/>
        <color rgb="FFF8696B"/>
      </colorScale>
    </cfRule>
  </conditionalFormatting>
  <conditionalFormatting sqref="J6:J406 Q6:R406 AL6:AL406 AS6:AS406">
    <cfRule type="cellIs" dxfId="139" priority="398" operator="equal">
      <formula>5</formula>
    </cfRule>
    <cfRule type="cellIs" dxfId="138" priority="399" operator="equal">
      <formula>4</formula>
    </cfRule>
    <cfRule type="cellIs" dxfId="137" priority="400" operator="equal">
      <formula>3</formula>
    </cfRule>
    <cfRule type="cellIs" dxfId="136" priority="401" operator="equal">
      <formula>2</formula>
    </cfRule>
    <cfRule type="cellIs" dxfId="135" priority="402" operator="equal">
      <formula>1</formula>
    </cfRule>
  </conditionalFormatting>
  <conditionalFormatting sqref="L5:P5">
    <cfRule type="cellIs" dxfId="134" priority="396" operator="equal">
      <formula>1</formula>
    </cfRule>
  </conditionalFormatting>
  <conditionalFormatting sqref="M7:M406">
    <cfRule type="colorScale" priority="230">
      <colorScale>
        <cfvo type="min"/>
        <cfvo type="max"/>
        <color rgb="FFFCFCFF"/>
        <color rgb="FF63BE7B"/>
      </colorScale>
    </cfRule>
  </conditionalFormatting>
  <conditionalFormatting sqref="M5:P5">
    <cfRule type="colorScale" priority="397">
      <colorScale>
        <cfvo type="min"/>
        <cfvo type="max"/>
        <color rgb="FFFCFCFF"/>
        <color rgb="FFF8696B"/>
      </colorScale>
    </cfRule>
  </conditionalFormatting>
  <conditionalFormatting sqref="M6:P6 L6:L406 N7:P406">
    <cfRule type="colorScale" priority="405">
      <colorScale>
        <cfvo type="min"/>
        <cfvo type="max"/>
        <color rgb="FFFCFCFF"/>
        <color rgb="FF63BE7B"/>
      </colorScale>
    </cfRule>
  </conditionalFormatting>
  <conditionalFormatting sqref="S6:T406 U148:V158">
    <cfRule type="colorScale" priority="228">
      <colorScale>
        <cfvo type="min"/>
        <cfvo type="max"/>
        <color rgb="FFFCFCFF"/>
        <color rgb="FF63BE7B"/>
      </colorScale>
    </cfRule>
  </conditionalFormatting>
  <conditionalFormatting sqref="S5:W5">
    <cfRule type="cellIs" dxfId="133" priority="390" operator="equal">
      <formula>1</formula>
    </cfRule>
  </conditionalFormatting>
  <conditionalFormatting sqref="T5:W5">
    <cfRule type="colorScale" priority="391">
      <colorScale>
        <cfvo type="min"/>
        <cfvo type="max"/>
        <color rgb="FFFCFCFF"/>
        <color rgb="FFF8696B"/>
      </colorScale>
    </cfRule>
  </conditionalFormatting>
  <conditionalFormatting sqref="U6:U147 U159:U406">
    <cfRule type="colorScale" priority="107">
      <colorScale>
        <cfvo type="min"/>
        <cfvo type="max"/>
        <color rgb="FFFCFCFF"/>
        <color rgb="FF63BE7B"/>
      </colorScale>
    </cfRule>
  </conditionalFormatting>
  <conditionalFormatting sqref="V6:W147 V159:W406 W148:W158">
    <cfRule type="colorScale" priority="411">
      <colorScale>
        <cfvo type="min"/>
        <cfvo type="max"/>
        <color rgb="FFFCFCFF"/>
        <color rgb="FF63BE7B"/>
      </colorScale>
    </cfRule>
  </conditionalFormatting>
  <conditionalFormatting sqref="X6:Y406">
    <cfRule type="cellIs" dxfId="132" priority="223" operator="equal">
      <formula>5</formula>
    </cfRule>
    <cfRule type="cellIs" dxfId="131" priority="227" operator="equal">
      <formula>1</formula>
    </cfRule>
    <cfRule type="cellIs" dxfId="130" priority="226" operator="equal">
      <formula>2</formula>
    </cfRule>
    <cfRule type="cellIs" dxfId="129" priority="225" operator="equal">
      <formula>3</formula>
    </cfRule>
    <cfRule type="cellIs" dxfId="128" priority="224" operator="equal">
      <formula>4</formula>
    </cfRule>
  </conditionalFormatting>
  <conditionalFormatting sqref="Z5:AD5">
    <cfRule type="cellIs" dxfId="127" priority="388" operator="equal">
      <formula>1</formula>
    </cfRule>
  </conditionalFormatting>
  <conditionalFormatting sqref="Z6:AD406">
    <cfRule type="colorScale" priority="222">
      <colorScale>
        <cfvo type="min"/>
        <cfvo type="max"/>
        <color rgb="FFFCFCFF"/>
        <color rgb="FF63BE7B"/>
      </colorScale>
    </cfRule>
  </conditionalFormatting>
  <conditionalFormatting sqref="AA5:AD5">
    <cfRule type="colorScale" priority="389">
      <colorScale>
        <cfvo type="min"/>
        <cfvo type="max"/>
        <color rgb="FFFCFCFF"/>
        <color rgb="FFF8696B"/>
      </colorScale>
    </cfRule>
  </conditionalFormatting>
  <conditionalFormatting sqref="AE6:AF406">
    <cfRule type="cellIs" dxfId="126" priority="214" operator="equal">
      <formula>3</formula>
    </cfRule>
    <cfRule type="cellIs" dxfId="125" priority="216" operator="equal">
      <formula>1</formula>
    </cfRule>
    <cfRule type="cellIs" dxfId="124" priority="215" operator="equal">
      <formula>2</formula>
    </cfRule>
    <cfRule type="cellIs" dxfId="123" priority="212" operator="equal">
      <formula>5</formula>
    </cfRule>
    <cfRule type="cellIs" dxfId="122" priority="213" operator="equal">
      <formula>4</formula>
    </cfRule>
  </conditionalFormatting>
  <conditionalFormatting sqref="AG5:AK5">
    <cfRule type="cellIs" dxfId="121" priority="394" operator="equal">
      <formula>1</formula>
    </cfRule>
  </conditionalFormatting>
  <conditionalFormatting sqref="AG6:AK406">
    <cfRule type="colorScale" priority="211">
      <colorScale>
        <cfvo type="min"/>
        <cfvo type="max"/>
        <color rgb="FFFCFCFF"/>
        <color rgb="FF63BE7B"/>
      </colorScale>
    </cfRule>
  </conditionalFormatting>
  <conditionalFormatting sqref="AH5:AK5">
    <cfRule type="colorScale" priority="395">
      <colorScale>
        <cfvo type="min"/>
        <cfvo type="max"/>
        <color rgb="FFFCFCFF"/>
        <color rgb="FFF8696B"/>
      </colorScale>
    </cfRule>
  </conditionalFormatting>
  <conditionalFormatting sqref="AN6:AQ406">
    <cfRule type="colorScale" priority="210">
      <colorScale>
        <cfvo type="min"/>
        <cfvo type="max"/>
        <color rgb="FFFCFCFF"/>
        <color rgb="FF63BE7B"/>
      </colorScale>
    </cfRule>
  </conditionalFormatting>
  <conditionalFormatting sqref="AN5:AR5">
    <cfRule type="cellIs" dxfId="120" priority="392" operator="equal">
      <formula>1</formula>
    </cfRule>
  </conditionalFormatting>
  <conditionalFormatting sqref="AO5:AR5">
    <cfRule type="colorScale" priority="393">
      <colorScale>
        <cfvo type="min"/>
        <cfvo type="max"/>
        <color rgb="FFFCFCFF"/>
        <color rgb="FFF8696B"/>
      </colorScale>
    </cfRule>
  </conditionalFormatting>
  <conditionalFormatting sqref="AR6:AR406">
    <cfRule type="colorScale" priority="408">
      <colorScale>
        <cfvo type="min"/>
        <cfvo type="max"/>
        <color rgb="FFFCFCFF"/>
        <color rgb="FF63BE7B"/>
      </colorScale>
    </cfRule>
  </conditionalFormatting>
  <conditionalFormatting sqref="AU6:AU406 AV148:AW158">
    <cfRule type="colorScale" priority="209">
      <colorScale>
        <cfvo type="min"/>
        <cfvo type="max"/>
        <color rgb="FFFCFCFF"/>
        <color rgb="FF63BE7B"/>
      </colorScale>
    </cfRule>
  </conditionalFormatting>
  <conditionalFormatting sqref="AU5:AY5 AZ6:AZ406 BG6:BH406 BN6:BN406 BU6:BU406 CB6:CB406 CI6:CI406">
    <cfRule type="cellIs" dxfId="119" priority="375" operator="equal">
      <formula>1</formula>
    </cfRule>
  </conditionalFormatting>
  <conditionalFormatting sqref="AV5:AY5">
    <cfRule type="colorScale" priority="376">
      <colorScale>
        <cfvo type="min"/>
        <cfvo type="max"/>
        <color rgb="FFFCFCFF"/>
        <color rgb="FFF8696B"/>
      </colorScale>
    </cfRule>
  </conditionalFormatting>
  <conditionalFormatting sqref="AW6:AX147 AW159:AX406 AX148:AX158">
    <cfRule type="colorScale" priority="208">
      <colorScale>
        <cfvo type="min"/>
        <cfvo type="max"/>
        <color rgb="FFFCFCFF"/>
        <color rgb="FF63BE7B"/>
      </colorScale>
    </cfRule>
  </conditionalFormatting>
  <conditionalFormatting sqref="AY6:AY406">
    <cfRule type="colorScale" priority="385">
      <colorScale>
        <cfvo type="min"/>
        <cfvo type="max"/>
        <color rgb="FFFCFCFF"/>
        <color rgb="FF63BE7B"/>
      </colorScale>
    </cfRule>
  </conditionalFormatting>
  <conditionalFormatting sqref="AZ6:AZ406 BG6:BH406 BN6:BN406 BU6:BU406 CB6:CB406 CI6:CI406">
    <cfRule type="cellIs" dxfId="118" priority="371" operator="equal">
      <formula>5</formula>
    </cfRule>
    <cfRule type="cellIs" dxfId="117" priority="372" operator="equal">
      <formula>4</formula>
    </cfRule>
    <cfRule type="cellIs" dxfId="116" priority="373" operator="equal">
      <formula>3</formula>
    </cfRule>
    <cfRule type="cellIs" dxfId="115" priority="374" operator="equal">
      <formula>2</formula>
    </cfRule>
  </conditionalFormatting>
  <conditionalFormatting sqref="BB6:BB406 BC148:BE158">
    <cfRule type="colorScale" priority="106">
      <colorScale>
        <cfvo type="min"/>
        <cfvo type="max"/>
        <color rgb="FFFCFCFF"/>
        <color rgb="FF63BE7B"/>
      </colorScale>
    </cfRule>
  </conditionalFormatting>
  <conditionalFormatting sqref="BB5:BF5">
    <cfRule type="cellIs" dxfId="114" priority="369" operator="equal">
      <formula>1</formula>
    </cfRule>
  </conditionalFormatting>
  <conditionalFormatting sqref="BC6:BD147 BC159:BD406">
    <cfRule type="colorScale" priority="414">
      <colorScale>
        <cfvo type="min"/>
        <cfvo type="max"/>
        <color rgb="FFFCFCFF"/>
        <color rgb="FF63BE7B"/>
      </colorScale>
    </cfRule>
  </conditionalFormatting>
  <conditionalFormatting sqref="BC5:BF5">
    <cfRule type="colorScale" priority="370">
      <colorScale>
        <cfvo type="min"/>
        <cfvo type="max"/>
        <color rgb="FFFCFCFF"/>
        <color rgb="FFF8696B"/>
      </colorScale>
    </cfRule>
  </conditionalFormatting>
  <conditionalFormatting sqref="BE6:BE147 BE159:BE406">
    <cfRule type="colorScale" priority="377">
      <colorScale>
        <cfvo type="min"/>
        <cfvo type="max"/>
        <color rgb="FFFCFCFF"/>
        <color rgb="FF63BE7B"/>
      </colorScale>
    </cfRule>
  </conditionalFormatting>
  <conditionalFormatting sqref="BF6:BF406">
    <cfRule type="colorScale" priority="105">
      <colorScale>
        <cfvo type="min"/>
        <cfvo type="max"/>
        <color rgb="FFFCFCFF"/>
        <color rgb="FF63BE7B"/>
      </colorScale>
    </cfRule>
  </conditionalFormatting>
  <conditionalFormatting sqref="BI5:BM5">
    <cfRule type="cellIs" dxfId="113" priority="363" operator="equal">
      <formula>1</formula>
    </cfRule>
  </conditionalFormatting>
  <conditionalFormatting sqref="BI6:BM406">
    <cfRule type="colorScale" priority="384">
      <colorScale>
        <cfvo type="min"/>
        <cfvo type="max"/>
        <color rgb="FFFCFCFF"/>
        <color rgb="FF63BE7B"/>
      </colorScale>
    </cfRule>
  </conditionalFormatting>
  <conditionalFormatting sqref="BJ5:BM5">
    <cfRule type="colorScale" priority="364">
      <colorScale>
        <cfvo type="min"/>
        <cfvo type="max"/>
        <color rgb="FFFCFCFF"/>
        <color rgb="FFF8696B"/>
      </colorScale>
    </cfRule>
  </conditionalFormatting>
  <conditionalFormatting sqref="BP5:BT5">
    <cfRule type="cellIs" dxfId="112" priority="361" operator="equal">
      <formula>1</formula>
    </cfRule>
  </conditionalFormatting>
  <conditionalFormatting sqref="BP6:BT406">
    <cfRule type="colorScale" priority="360">
      <colorScale>
        <cfvo type="min"/>
        <cfvo type="max"/>
        <color rgb="FFFCFCFF"/>
        <color rgb="FF63BE7B"/>
      </colorScale>
    </cfRule>
  </conditionalFormatting>
  <conditionalFormatting sqref="BQ5:BT5">
    <cfRule type="colorScale" priority="362">
      <colorScale>
        <cfvo type="min"/>
        <cfvo type="max"/>
        <color rgb="FFFCFCFF"/>
        <color rgb="FFF8696B"/>
      </colorScale>
    </cfRule>
  </conditionalFormatting>
  <conditionalFormatting sqref="BW6:BZ406">
    <cfRule type="colorScale" priority="207">
      <colorScale>
        <cfvo type="min"/>
        <cfvo type="max"/>
        <color rgb="FFFCFCFF"/>
        <color rgb="FF63BE7B"/>
      </colorScale>
    </cfRule>
  </conditionalFormatting>
  <conditionalFormatting sqref="BW5:CA5">
    <cfRule type="cellIs" dxfId="111" priority="367" operator="equal">
      <formula>1</formula>
    </cfRule>
  </conditionalFormatting>
  <conditionalFormatting sqref="BX5:CA5">
    <cfRule type="colorScale" priority="368">
      <colorScale>
        <cfvo type="min"/>
        <cfvo type="max"/>
        <color rgb="FFFCFCFF"/>
        <color rgb="FFF8696B"/>
      </colorScale>
    </cfRule>
  </conditionalFormatting>
  <conditionalFormatting sqref="CA6:CA406">
    <cfRule type="colorScale" priority="379">
      <colorScale>
        <cfvo type="min"/>
        <cfvo type="max"/>
        <color rgb="FFFCFCFF"/>
        <color rgb="FF63BE7B"/>
      </colorScale>
    </cfRule>
  </conditionalFormatting>
  <conditionalFormatting sqref="CD5:CH5">
    <cfRule type="cellIs" dxfId="110" priority="365" operator="equal">
      <formula>1</formula>
    </cfRule>
  </conditionalFormatting>
  <conditionalFormatting sqref="CD6:CH406">
    <cfRule type="colorScale" priority="382">
      <colorScale>
        <cfvo type="min"/>
        <cfvo type="max"/>
        <color rgb="FFFCFCFF"/>
        <color rgb="FF63BE7B"/>
      </colorScale>
    </cfRule>
  </conditionalFormatting>
  <conditionalFormatting sqref="CE5:CH5">
    <cfRule type="colorScale" priority="366">
      <colorScale>
        <cfvo type="min"/>
        <cfvo type="max"/>
        <color rgb="FFFCFCFF"/>
        <color rgb="FFF8696B"/>
      </colorScale>
    </cfRule>
  </conditionalFormatting>
  <conditionalFormatting sqref="CK6:CK406">
    <cfRule type="colorScale" priority="147">
      <colorScale>
        <cfvo type="min"/>
        <cfvo type="max"/>
        <color rgb="FFFCFCFF"/>
        <color rgb="FF63BE7B"/>
      </colorScale>
    </cfRule>
  </conditionalFormatting>
  <conditionalFormatting sqref="CK5:CO5 CP6:CP406 CW6:CX406 DD6:DD406 DK6:DK406 DR6:DR406">
    <cfRule type="cellIs" dxfId="109" priority="348" operator="equal">
      <formula>1</formula>
    </cfRule>
  </conditionalFormatting>
  <conditionalFormatting sqref="CL6:CN406">
    <cfRule type="colorScale" priority="146">
      <colorScale>
        <cfvo type="min"/>
        <cfvo type="max"/>
        <color rgb="FFFCFCFF"/>
        <color rgb="FF63BE7B"/>
      </colorScale>
    </cfRule>
  </conditionalFormatting>
  <conditionalFormatting sqref="CL5:CO5">
    <cfRule type="colorScale" priority="349">
      <colorScale>
        <cfvo type="min"/>
        <cfvo type="max"/>
        <color rgb="FFFCFCFF"/>
        <color rgb="FFF8696B"/>
      </colorScale>
    </cfRule>
  </conditionalFormatting>
  <conditionalFormatting sqref="CO6:CO406">
    <cfRule type="colorScale" priority="145">
      <colorScale>
        <cfvo type="min"/>
        <cfvo type="max"/>
        <color rgb="FFFCFCFF"/>
        <color rgb="FF63BE7B"/>
      </colorScale>
    </cfRule>
  </conditionalFormatting>
  <conditionalFormatting sqref="CP6:CP406 CW6:CX406 DD6:DD406 DK6:DK406 DR6:DR406">
    <cfRule type="cellIs" dxfId="108" priority="344" operator="equal">
      <formula>5</formula>
    </cfRule>
    <cfRule type="cellIs" dxfId="107" priority="347" operator="equal">
      <formula>2</formula>
    </cfRule>
    <cfRule type="cellIs" dxfId="106" priority="346" operator="equal">
      <formula>3</formula>
    </cfRule>
    <cfRule type="cellIs" dxfId="105" priority="345" operator="equal">
      <formula>4</formula>
    </cfRule>
  </conditionalFormatting>
  <conditionalFormatting sqref="CR6:CR406 CS148:CV158">
    <cfRule type="colorScale" priority="144">
      <colorScale>
        <cfvo type="min"/>
        <cfvo type="max"/>
        <color rgb="FFFCFCFF"/>
        <color rgb="FF63BE7B"/>
      </colorScale>
    </cfRule>
  </conditionalFormatting>
  <conditionalFormatting sqref="CR5:CV5">
    <cfRule type="cellIs" dxfId="104" priority="342" operator="equal">
      <formula>1</formula>
    </cfRule>
  </conditionalFormatting>
  <conditionalFormatting sqref="CS6:CU147 CS159:CU406">
    <cfRule type="colorScale" priority="143">
      <colorScale>
        <cfvo type="min"/>
        <cfvo type="max"/>
        <color rgb="FFFCFCFF"/>
        <color rgb="FF63BE7B"/>
      </colorScale>
    </cfRule>
  </conditionalFormatting>
  <conditionalFormatting sqref="CS5:CV5">
    <cfRule type="colorScale" priority="343">
      <colorScale>
        <cfvo type="min"/>
        <cfvo type="max"/>
        <color rgb="FFFCFCFF"/>
        <color rgb="FFF8696B"/>
      </colorScale>
    </cfRule>
  </conditionalFormatting>
  <conditionalFormatting sqref="CV6:CV147 CV159:CV406">
    <cfRule type="colorScale" priority="142">
      <colorScale>
        <cfvo type="min"/>
        <cfvo type="max"/>
        <color rgb="FFFCFCFF"/>
        <color rgb="FF63BE7B"/>
      </colorScale>
    </cfRule>
  </conditionalFormatting>
  <conditionalFormatting sqref="CY5:DC5">
    <cfRule type="cellIs" dxfId="103" priority="336" operator="equal">
      <formula>1</formula>
    </cfRule>
  </conditionalFormatting>
  <conditionalFormatting sqref="CY6:DC406">
    <cfRule type="colorScale" priority="357">
      <colorScale>
        <cfvo type="min"/>
        <cfvo type="max"/>
        <color rgb="FFFCFCFF"/>
        <color rgb="FF63BE7B"/>
      </colorScale>
    </cfRule>
  </conditionalFormatting>
  <conditionalFormatting sqref="CZ5:DC5">
    <cfRule type="colorScale" priority="337">
      <colorScale>
        <cfvo type="min"/>
        <cfvo type="max"/>
        <color rgb="FFFCFCFF"/>
        <color rgb="FFF8696B"/>
      </colorScale>
    </cfRule>
  </conditionalFormatting>
  <conditionalFormatting sqref="DF6:DH406">
    <cfRule type="colorScale" priority="206">
      <colorScale>
        <cfvo type="min"/>
        <cfvo type="max"/>
        <color rgb="FFFCFCFF"/>
        <color rgb="FF63BE7B"/>
      </colorScale>
    </cfRule>
  </conditionalFormatting>
  <conditionalFormatting sqref="DF5:DJ5">
    <cfRule type="cellIs" dxfId="102" priority="334" operator="equal">
      <formula>1</formula>
    </cfRule>
  </conditionalFormatting>
  <conditionalFormatting sqref="DG5:DJ5">
    <cfRule type="colorScale" priority="335">
      <colorScale>
        <cfvo type="min"/>
        <cfvo type="max"/>
        <color rgb="FFFCFCFF"/>
        <color rgb="FFF8696B"/>
      </colorScale>
    </cfRule>
  </conditionalFormatting>
  <conditionalFormatting sqref="DI6:DJ406">
    <cfRule type="colorScale" priority="333">
      <colorScale>
        <cfvo type="min"/>
        <cfvo type="max"/>
        <color rgb="FFFCFCFF"/>
        <color rgb="FF63BE7B"/>
      </colorScale>
    </cfRule>
  </conditionalFormatting>
  <conditionalFormatting sqref="DM6:DP406">
    <cfRule type="colorScale" priority="205">
      <colorScale>
        <cfvo type="min"/>
        <cfvo type="max"/>
        <color rgb="FFFCFCFF"/>
        <color rgb="FF63BE7B"/>
      </colorScale>
    </cfRule>
  </conditionalFormatting>
  <conditionalFormatting sqref="DM5:DQ5">
    <cfRule type="cellIs" dxfId="101" priority="340" operator="equal">
      <formula>1</formula>
    </cfRule>
  </conditionalFormatting>
  <conditionalFormatting sqref="DN5:DQ5">
    <cfRule type="colorScale" priority="341">
      <colorScale>
        <cfvo type="min"/>
        <cfvo type="max"/>
        <color rgb="FFFCFCFF"/>
        <color rgb="FFF8696B"/>
      </colorScale>
    </cfRule>
  </conditionalFormatting>
  <conditionalFormatting sqref="DQ6:DQ406">
    <cfRule type="colorScale" priority="352">
      <colorScale>
        <cfvo type="min"/>
        <cfvo type="max"/>
        <color rgb="FFFCFCFF"/>
        <color rgb="FF63BE7B"/>
      </colorScale>
    </cfRule>
  </conditionalFormatting>
  <conditionalFormatting sqref="DT6:DT406 DU148:DX158">
    <cfRule type="colorScale" priority="141">
      <colorScale>
        <cfvo type="min"/>
        <cfvo type="max"/>
        <color rgb="FFFCFCFF"/>
        <color rgb="FF63BE7B"/>
      </colorScale>
    </cfRule>
  </conditionalFormatting>
  <conditionalFormatting sqref="DT5:DX5">
    <cfRule type="cellIs" dxfId="100" priority="315" operator="equal">
      <formula>1</formula>
    </cfRule>
  </conditionalFormatting>
  <conditionalFormatting sqref="DU6:DW147 DU159:DW406">
    <cfRule type="colorScale" priority="140">
      <colorScale>
        <cfvo type="min"/>
        <cfvo type="max"/>
        <color rgb="FFFCFCFF"/>
        <color rgb="FF63BE7B"/>
      </colorScale>
    </cfRule>
  </conditionalFormatting>
  <conditionalFormatting sqref="DU5:DX5">
    <cfRule type="colorScale" priority="316">
      <colorScale>
        <cfvo type="min"/>
        <cfvo type="max"/>
        <color rgb="FFFCFCFF"/>
        <color rgb="FFF8696B"/>
      </colorScale>
    </cfRule>
  </conditionalFormatting>
  <conditionalFormatting sqref="DX6:DX147 DX159:DX406">
    <cfRule type="colorScale" priority="139">
      <colorScale>
        <cfvo type="min"/>
        <cfvo type="max"/>
        <color rgb="FFFCFCFF"/>
        <color rgb="FF63BE7B"/>
      </colorScale>
    </cfRule>
  </conditionalFormatting>
  <conditionalFormatting sqref="DY6:DZ406 EF6:EF406 EM6:EM406 ET6:ET406 FA6:FA406">
    <cfRule type="cellIs" dxfId="99" priority="317" operator="equal">
      <formula>5</formula>
    </cfRule>
    <cfRule type="cellIs" dxfId="98" priority="321" operator="equal">
      <formula>1</formula>
    </cfRule>
    <cfRule type="cellIs" dxfId="97" priority="320" operator="equal">
      <formula>2</formula>
    </cfRule>
    <cfRule type="cellIs" dxfId="96" priority="319" operator="equal">
      <formula>3</formula>
    </cfRule>
    <cfRule type="cellIs" dxfId="95" priority="318" operator="equal">
      <formula>4</formula>
    </cfRule>
  </conditionalFormatting>
  <conditionalFormatting sqref="EA6:EA406">
    <cfRule type="colorScale" priority="128">
      <colorScale>
        <cfvo type="min"/>
        <cfvo type="max"/>
        <color rgb="FFFCFCFF"/>
        <color rgb="FF63BE7B"/>
      </colorScale>
    </cfRule>
  </conditionalFormatting>
  <conditionalFormatting sqref="EA5:EE5">
    <cfRule type="cellIs" dxfId="94" priority="309" operator="equal">
      <formula>1</formula>
    </cfRule>
  </conditionalFormatting>
  <conditionalFormatting sqref="EA6:EE6">
    <cfRule type="colorScale" priority="2">
      <colorScale>
        <cfvo type="min"/>
        <cfvo type="max"/>
        <color rgb="FFFCFCFF"/>
        <color rgb="FF63BE7B"/>
      </colorScale>
    </cfRule>
  </conditionalFormatting>
  <conditionalFormatting sqref="EA7:EE406">
    <cfRule type="colorScale" priority="1">
      <colorScale>
        <cfvo type="min"/>
        <cfvo type="max"/>
        <color rgb="FFFCFCFF"/>
        <color rgb="FF63BE7B"/>
      </colorScale>
    </cfRule>
  </conditionalFormatting>
  <conditionalFormatting sqref="EB6:EB406">
    <cfRule type="colorScale" priority="129">
      <colorScale>
        <cfvo type="min"/>
        <cfvo type="max"/>
        <color rgb="FFFCFCFF"/>
        <color rgb="FF63BE7B"/>
      </colorScale>
    </cfRule>
  </conditionalFormatting>
  <conditionalFormatting sqref="EB5:EE5">
    <cfRule type="colorScale" priority="310">
      <colorScale>
        <cfvo type="min"/>
        <cfvo type="max"/>
        <color rgb="FFFCFCFF"/>
        <color rgb="FFF8696B"/>
      </colorScale>
    </cfRule>
  </conditionalFormatting>
  <conditionalFormatting sqref="EC6:EE406">
    <cfRule type="colorScale" priority="127">
      <colorScale>
        <cfvo type="min"/>
        <cfvo type="max"/>
        <color rgb="FFFCFCFF"/>
        <color rgb="FF63BE7B"/>
      </colorScale>
    </cfRule>
  </conditionalFormatting>
  <conditionalFormatting sqref="EG6:EG406">
    <cfRule type="colorScale" priority="204">
      <colorScale>
        <cfvo type="min"/>
        <cfvo type="max"/>
        <color rgb="FFFCFCFF"/>
        <color rgb="FF63BE7B"/>
      </colorScale>
    </cfRule>
  </conditionalFormatting>
  <conditionalFormatting sqref="EH6:EH406 EI148:EL158">
    <cfRule type="colorScale" priority="202">
      <colorScale>
        <cfvo type="min"/>
        <cfvo type="max"/>
        <color rgb="FFFCFCFF"/>
        <color rgb="FF63BE7B"/>
      </colorScale>
    </cfRule>
  </conditionalFormatting>
  <conditionalFormatting sqref="EH5:EL5">
    <cfRule type="cellIs" dxfId="93" priority="307" operator="equal">
      <formula>1</formula>
    </cfRule>
  </conditionalFormatting>
  <conditionalFormatting sqref="EI6:EI147 EI159:EI406">
    <cfRule type="colorScale" priority="203">
      <colorScale>
        <cfvo type="min"/>
        <cfvo type="max"/>
        <color rgb="FFFCFCFF"/>
        <color rgb="FF63BE7B"/>
      </colorScale>
    </cfRule>
  </conditionalFormatting>
  <conditionalFormatting sqref="EI5:EL5">
    <cfRule type="colorScale" priority="308">
      <colorScale>
        <cfvo type="min"/>
        <cfvo type="max"/>
        <color rgb="FFFCFCFF"/>
        <color rgb="FFF8696B"/>
      </colorScale>
    </cfRule>
  </conditionalFormatting>
  <conditionalFormatting sqref="EJ6:EL147 EJ159:EL406">
    <cfRule type="colorScale" priority="201">
      <colorScale>
        <cfvo type="min"/>
        <cfvo type="max"/>
        <color rgb="FFFCFCFF"/>
        <color rgb="FF63BE7B"/>
      </colorScale>
    </cfRule>
  </conditionalFormatting>
  <conditionalFormatting sqref="EO6:EO406">
    <cfRule type="colorScale" priority="21">
      <colorScale>
        <cfvo type="min"/>
        <cfvo type="max"/>
        <color rgb="FFFCFCFF"/>
        <color rgb="FF63BE7B"/>
      </colorScale>
    </cfRule>
  </conditionalFormatting>
  <conditionalFormatting sqref="EO5:ES5">
    <cfRule type="cellIs" dxfId="92" priority="313" operator="equal">
      <formula>1</formula>
    </cfRule>
  </conditionalFormatting>
  <conditionalFormatting sqref="EP6">
    <cfRule type="colorScale" priority="23">
      <colorScale>
        <cfvo type="min"/>
        <cfvo type="max"/>
        <color rgb="FFFCFCFF"/>
        <color rgb="FF63BE7B"/>
      </colorScale>
    </cfRule>
  </conditionalFormatting>
  <conditionalFormatting sqref="EP5:ES5">
    <cfRule type="colorScale" priority="314">
      <colorScale>
        <cfvo type="min"/>
        <cfvo type="max"/>
        <color rgb="FFFCFCFF"/>
        <color rgb="FFF8696B"/>
      </colorScale>
    </cfRule>
  </conditionalFormatting>
  <conditionalFormatting sqref="EQ6:ER6 EP7:ER406">
    <cfRule type="colorScale" priority="200">
      <colorScale>
        <cfvo type="min"/>
        <cfvo type="max"/>
        <color rgb="FFFCFCFF"/>
        <color rgb="FF63BE7B"/>
      </colorScale>
    </cfRule>
  </conditionalFormatting>
  <conditionalFormatting sqref="ES6:ES406">
    <cfRule type="colorScale" priority="325">
      <colorScale>
        <cfvo type="min"/>
        <cfvo type="max"/>
        <color rgb="FFFCFCFF"/>
        <color rgb="FF63BE7B"/>
      </colorScale>
    </cfRule>
  </conditionalFormatting>
  <conditionalFormatting sqref="EV6:EV406 EW148:EZ158">
    <cfRule type="colorScale" priority="328">
      <colorScale>
        <cfvo type="min"/>
        <cfvo type="max"/>
        <color rgb="FFFCFCFF"/>
        <color rgb="FF63BE7B"/>
      </colorScale>
    </cfRule>
  </conditionalFormatting>
  <conditionalFormatting sqref="EV5:EZ5">
    <cfRule type="cellIs" dxfId="91" priority="311" operator="equal">
      <formula>1</formula>
    </cfRule>
  </conditionalFormatting>
  <conditionalFormatting sqref="EW6:EY147 EW159:EY406">
    <cfRule type="colorScale" priority="138">
      <colorScale>
        <cfvo type="min"/>
        <cfvo type="max"/>
        <color rgb="FFFCFCFF"/>
        <color rgb="FF63BE7B"/>
      </colorScale>
    </cfRule>
  </conditionalFormatting>
  <conditionalFormatting sqref="EW5:EZ5">
    <cfRule type="colorScale" priority="312">
      <colorScale>
        <cfvo type="min"/>
        <cfvo type="max"/>
        <color rgb="FFFCFCFF"/>
        <color rgb="FFF8696B"/>
      </colorScale>
    </cfRule>
  </conditionalFormatting>
  <conditionalFormatting sqref="EZ6:EZ147 EZ159:EZ406">
    <cfRule type="colorScale" priority="327">
      <colorScale>
        <cfvo type="min"/>
        <cfvo type="max"/>
        <color rgb="FFFCFCFF"/>
        <color rgb="FF63BE7B"/>
      </colorScale>
    </cfRule>
  </conditionalFormatting>
  <conditionalFormatting sqref="FC6:FF406">
    <cfRule type="colorScale" priority="199">
      <colorScale>
        <cfvo type="min"/>
        <cfvo type="max"/>
        <color rgb="FFFCFCFF"/>
        <color rgb="FF63BE7B"/>
      </colorScale>
    </cfRule>
  </conditionalFormatting>
  <conditionalFormatting sqref="FC5:FG5 FH6:FH406 FO6:FO406 FV6:FV406 GJ6:GJ406">
    <cfRule type="cellIs" dxfId="90" priority="294" operator="equal">
      <formula>1</formula>
    </cfRule>
  </conditionalFormatting>
  <conditionalFormatting sqref="FD5:FG5">
    <cfRule type="colorScale" priority="295">
      <colorScale>
        <cfvo type="min"/>
        <cfvo type="max"/>
        <color rgb="FFFCFCFF"/>
        <color rgb="FFF8696B"/>
      </colorScale>
    </cfRule>
  </conditionalFormatting>
  <conditionalFormatting sqref="FG6:FG406">
    <cfRule type="colorScale" priority="304">
      <colorScale>
        <cfvo type="min"/>
        <cfvo type="max"/>
        <color rgb="FFFCFCFF"/>
        <color rgb="FF63BE7B"/>
      </colorScale>
    </cfRule>
  </conditionalFormatting>
  <conditionalFormatting sqref="FH6:FH406 FO6:FO406 FV6:FV406 GJ6:GJ406">
    <cfRule type="cellIs" dxfId="89" priority="292" operator="equal">
      <formula>3</formula>
    </cfRule>
    <cfRule type="cellIs" dxfId="88" priority="290" operator="equal">
      <formula>5</formula>
    </cfRule>
    <cfRule type="cellIs" dxfId="87" priority="291" operator="equal">
      <formula>4</formula>
    </cfRule>
    <cfRule type="cellIs" dxfId="86" priority="293" operator="equal">
      <formula>2</formula>
    </cfRule>
  </conditionalFormatting>
  <conditionalFormatting sqref="FJ5:FN5">
    <cfRule type="cellIs" dxfId="85" priority="288" operator="equal">
      <formula>1</formula>
    </cfRule>
  </conditionalFormatting>
  <conditionalFormatting sqref="FJ6:FN406">
    <cfRule type="colorScale" priority="196">
      <colorScale>
        <cfvo type="min"/>
        <cfvo type="max"/>
        <color rgb="FFFCFCFF"/>
        <color rgb="FF63BE7B"/>
      </colorScale>
    </cfRule>
  </conditionalFormatting>
  <conditionalFormatting sqref="FK5:FN5">
    <cfRule type="colorScale" priority="289">
      <colorScale>
        <cfvo type="min"/>
        <cfvo type="max"/>
        <color rgb="FFFCFCFF"/>
        <color rgb="FFF8696B"/>
      </colorScale>
    </cfRule>
  </conditionalFormatting>
  <conditionalFormatting sqref="FQ5:FU5">
    <cfRule type="cellIs" dxfId="84" priority="282" operator="equal">
      <formula>1</formula>
    </cfRule>
  </conditionalFormatting>
  <conditionalFormatting sqref="FQ6:FU406">
    <cfRule type="colorScale" priority="195">
      <colorScale>
        <cfvo type="min"/>
        <cfvo type="max"/>
        <color rgb="FFFCFCFF"/>
        <color rgb="FF63BE7B"/>
      </colorScale>
    </cfRule>
  </conditionalFormatting>
  <conditionalFormatting sqref="FR5:FU5">
    <cfRule type="colorScale" priority="283">
      <colorScale>
        <cfvo type="min"/>
        <cfvo type="max"/>
        <color rgb="FFFCFCFF"/>
        <color rgb="FFF8696B"/>
      </colorScale>
    </cfRule>
  </conditionalFormatting>
  <conditionalFormatting sqref="FX5:GB5">
    <cfRule type="cellIs" dxfId="83" priority="280" operator="equal">
      <formula>1</formula>
    </cfRule>
  </conditionalFormatting>
  <conditionalFormatting sqref="FX6:GB406">
    <cfRule type="colorScale" priority="194">
      <colorScale>
        <cfvo type="min"/>
        <cfvo type="max"/>
        <color rgb="FFFCFCFF"/>
        <color rgb="FF63BE7B"/>
      </colorScale>
    </cfRule>
  </conditionalFormatting>
  <conditionalFormatting sqref="FY5:GB5">
    <cfRule type="colorScale" priority="281">
      <colorScale>
        <cfvo type="min"/>
        <cfvo type="max"/>
        <color rgb="FFFCFCFF"/>
        <color rgb="FFF8696B"/>
      </colorScale>
    </cfRule>
  </conditionalFormatting>
  <conditionalFormatting sqref="GC6:GC406">
    <cfRule type="cellIs" dxfId="82" priority="82" operator="equal">
      <formula>3</formula>
    </cfRule>
    <cfRule type="cellIs" dxfId="81" priority="84" operator="equal">
      <formula>1</formula>
    </cfRule>
    <cfRule type="cellIs" dxfId="80" priority="81" operator="equal">
      <formula>4</formula>
    </cfRule>
    <cfRule type="cellIs" dxfId="79" priority="80" operator="equal">
      <formula>5</formula>
    </cfRule>
    <cfRule type="cellIs" dxfId="78" priority="83" operator="equal">
      <formula>2</formula>
    </cfRule>
  </conditionalFormatting>
  <conditionalFormatting sqref="GE6:GE406 GF148:GG158">
    <cfRule type="colorScale" priority="301">
      <colorScale>
        <cfvo type="min"/>
        <cfvo type="max"/>
        <color rgb="FFFCFCFF"/>
        <color rgb="FF63BE7B"/>
      </colorScale>
    </cfRule>
  </conditionalFormatting>
  <conditionalFormatting sqref="GE5:GI5">
    <cfRule type="cellIs" dxfId="77" priority="284" operator="equal">
      <formula>1</formula>
    </cfRule>
  </conditionalFormatting>
  <conditionalFormatting sqref="GF6:GF147 GF159:GF406">
    <cfRule type="colorScale" priority="61">
      <colorScale>
        <cfvo type="min"/>
        <cfvo type="max"/>
        <color rgb="FFFCFCFF"/>
        <color rgb="FF63BE7B"/>
      </colorScale>
    </cfRule>
  </conditionalFormatting>
  <conditionalFormatting sqref="GF5:GI5">
    <cfRule type="colorScale" priority="285">
      <colorScale>
        <cfvo type="min"/>
        <cfvo type="max"/>
        <color rgb="FFFCFCFF"/>
        <color rgb="FFF8696B"/>
      </colorScale>
    </cfRule>
  </conditionalFormatting>
  <conditionalFormatting sqref="GG6:GG147 GG159:GG406">
    <cfRule type="colorScale" priority="153">
      <colorScale>
        <cfvo type="min"/>
        <cfvo type="max"/>
        <color rgb="FFFCFCFF"/>
        <color rgb="FF63BE7B"/>
      </colorScale>
    </cfRule>
  </conditionalFormatting>
  <conditionalFormatting sqref="GH6:GI406">
    <cfRule type="colorScale" priority="300">
      <colorScale>
        <cfvo type="min"/>
        <cfvo type="max"/>
        <color rgb="FFFCFCFF"/>
        <color rgb="FF63BE7B"/>
      </colorScale>
    </cfRule>
  </conditionalFormatting>
  <conditionalFormatting sqref="GL5:GP5 GQ6:GQ406">
    <cfRule type="cellIs" dxfId="76" priority="267" operator="equal">
      <formula>1</formula>
    </cfRule>
  </conditionalFormatting>
  <conditionalFormatting sqref="GL6:GP406">
    <cfRule type="colorScale" priority="192">
      <colorScale>
        <cfvo type="min"/>
        <cfvo type="max"/>
        <color rgb="FFFCFCFF"/>
        <color rgb="FF63BE7B"/>
      </colorScale>
    </cfRule>
  </conditionalFormatting>
  <conditionalFormatting sqref="GM5:GP5">
    <cfRule type="colorScale" priority="268">
      <colorScale>
        <cfvo type="min"/>
        <cfvo type="max"/>
        <color rgb="FFFCFCFF"/>
        <color rgb="FFF8696B"/>
      </colorScale>
    </cfRule>
  </conditionalFormatting>
  <conditionalFormatting sqref="GQ6:GQ406">
    <cfRule type="cellIs" dxfId="75" priority="266" operator="equal">
      <formula>2</formula>
    </cfRule>
    <cfRule type="cellIs" dxfId="74" priority="264" operator="equal">
      <formula>4</formula>
    </cfRule>
    <cfRule type="cellIs" dxfId="73" priority="265" operator="equal">
      <formula>3</formula>
    </cfRule>
    <cfRule type="cellIs" dxfId="72" priority="263" operator="equal">
      <formula>5</formula>
    </cfRule>
  </conditionalFormatting>
  <conditionalFormatting sqref="GS5:GW5">
    <cfRule type="cellIs" dxfId="71" priority="19" operator="equal">
      <formula>1</formula>
    </cfRule>
  </conditionalFormatting>
  <conditionalFormatting sqref="GS6:GW406">
    <cfRule type="colorScale" priority="14">
      <colorScale>
        <cfvo type="min"/>
        <cfvo type="max"/>
        <color rgb="FFFCFCFF"/>
        <color rgb="FF63BE7B"/>
      </colorScale>
    </cfRule>
  </conditionalFormatting>
  <conditionalFormatting sqref="GT5:GW5">
    <cfRule type="colorScale" priority="20">
      <colorScale>
        <cfvo type="min"/>
        <cfvo type="max"/>
        <color rgb="FFFCFCFF"/>
        <color rgb="FFF8696B"/>
      </colorScale>
    </cfRule>
  </conditionalFormatting>
  <conditionalFormatting sqref="GX6:GX406">
    <cfRule type="cellIs" dxfId="70" priority="9" operator="equal">
      <formula>4</formula>
    </cfRule>
    <cfRule type="cellIs" dxfId="69" priority="12" operator="equal">
      <formula>1</formula>
    </cfRule>
    <cfRule type="cellIs" dxfId="68" priority="11" operator="equal">
      <formula>2</formula>
    </cfRule>
    <cfRule type="cellIs" dxfId="67" priority="10" operator="equal">
      <formula>3</formula>
    </cfRule>
    <cfRule type="cellIs" dxfId="66" priority="8" operator="equal">
      <formula>5</formula>
    </cfRule>
  </conditionalFormatting>
  <conditionalFormatting sqref="GZ5:HD5">
    <cfRule type="cellIs" dxfId="65" priority="71" operator="equal">
      <formula>1</formula>
    </cfRule>
  </conditionalFormatting>
  <conditionalFormatting sqref="GZ6:HD406">
    <cfRule type="colorScale" priority="66">
      <colorScale>
        <cfvo type="min"/>
        <cfvo type="max"/>
        <color rgb="FFFCFCFF"/>
        <color rgb="FF63BE7B"/>
      </colorScale>
    </cfRule>
  </conditionalFormatting>
  <conditionalFormatting sqref="HA5:HD5">
    <cfRule type="colorScale" priority="72">
      <colorScale>
        <cfvo type="min"/>
        <cfvo type="max"/>
        <color rgb="FFFCFCFF"/>
        <color rgb="FFF8696B"/>
      </colorScale>
    </cfRule>
  </conditionalFormatting>
  <conditionalFormatting sqref="HE6:HE406">
    <cfRule type="cellIs" dxfId="64" priority="7" operator="equal">
      <formula>1</formula>
    </cfRule>
    <cfRule type="cellIs" dxfId="63" priority="4" operator="equal">
      <formula>4</formula>
    </cfRule>
    <cfRule type="cellIs" dxfId="62" priority="6" operator="equal">
      <formula>2</formula>
    </cfRule>
    <cfRule type="cellIs" dxfId="61" priority="5" operator="equal">
      <formula>3</formula>
    </cfRule>
    <cfRule type="cellIs" dxfId="60" priority="3" operator="equal">
      <formula>5</formula>
    </cfRule>
  </conditionalFormatting>
  <conditionalFormatting sqref="HG5:HK5 HL6:HL406">
    <cfRule type="cellIs" dxfId="59" priority="59" operator="equal">
      <formula>1</formula>
    </cfRule>
  </conditionalFormatting>
  <conditionalFormatting sqref="HG6:HK406">
    <cfRule type="colorScale" priority="54">
      <colorScale>
        <cfvo type="min"/>
        <cfvo type="max"/>
        <color rgb="FFFCFCFF"/>
        <color rgb="FF63BE7B"/>
      </colorScale>
    </cfRule>
  </conditionalFormatting>
  <conditionalFormatting sqref="HH5:HK5">
    <cfRule type="colorScale" priority="60">
      <colorScale>
        <cfvo type="min"/>
        <cfvo type="max"/>
        <color rgb="FFFCFCFF"/>
        <color rgb="FFF8696B"/>
      </colorScale>
    </cfRule>
  </conditionalFormatting>
  <conditionalFormatting sqref="HL6:HL406">
    <cfRule type="cellIs" dxfId="58" priority="57" operator="equal">
      <formula>3</formula>
    </cfRule>
    <cfRule type="cellIs" dxfId="57" priority="58" operator="equal">
      <formula>2</formula>
    </cfRule>
    <cfRule type="cellIs" dxfId="56" priority="56" operator="equal">
      <formula>4</formula>
    </cfRule>
    <cfRule type="cellIs" dxfId="55" priority="55" operator="equal">
      <formula>5</formula>
    </cfRule>
  </conditionalFormatting>
  <conditionalFormatting sqref="HN5:HR5 HS6:HS406">
    <cfRule type="cellIs" dxfId="54" priority="52" operator="equal">
      <formula>1</formula>
    </cfRule>
  </conditionalFormatting>
  <conditionalFormatting sqref="HN6:HR406">
    <cfRule type="colorScale" priority="47">
      <colorScale>
        <cfvo type="min"/>
        <cfvo type="max"/>
        <color rgb="FFFCFCFF"/>
        <color rgb="FF63BE7B"/>
      </colorScale>
    </cfRule>
  </conditionalFormatting>
  <conditionalFormatting sqref="HO5:HR5">
    <cfRule type="colorScale" priority="53">
      <colorScale>
        <cfvo type="min"/>
        <cfvo type="max"/>
        <color rgb="FFFCFCFF"/>
        <color rgb="FFF8696B"/>
      </colorScale>
    </cfRule>
  </conditionalFormatting>
  <conditionalFormatting sqref="HS6:HS406">
    <cfRule type="cellIs" dxfId="53" priority="51" operator="equal">
      <formula>2</formula>
    </cfRule>
    <cfRule type="cellIs" dxfId="52" priority="49" operator="equal">
      <formula>4</formula>
    </cfRule>
    <cfRule type="cellIs" dxfId="51" priority="48" operator="equal">
      <formula>5</formula>
    </cfRule>
    <cfRule type="cellIs" dxfId="50" priority="50" operator="equal">
      <formula>3</formula>
    </cfRule>
  </conditionalFormatting>
  <conditionalFormatting sqref="HU5:HY5 HZ6:HZ406">
    <cfRule type="cellIs" dxfId="49" priority="45" operator="equal">
      <formula>1</formula>
    </cfRule>
  </conditionalFormatting>
  <conditionalFormatting sqref="HU6:HY406">
    <cfRule type="colorScale" priority="40">
      <colorScale>
        <cfvo type="min"/>
        <cfvo type="max"/>
        <color rgb="FFFCFCFF"/>
        <color rgb="FF63BE7B"/>
      </colorScale>
    </cfRule>
  </conditionalFormatting>
  <conditionalFormatting sqref="HV5:HY5">
    <cfRule type="colorScale" priority="46">
      <colorScale>
        <cfvo type="min"/>
        <cfvo type="max"/>
        <color rgb="FFFCFCFF"/>
        <color rgb="FFF8696B"/>
      </colorScale>
    </cfRule>
  </conditionalFormatting>
  <conditionalFormatting sqref="HZ6:HZ406">
    <cfRule type="cellIs" dxfId="48" priority="41" operator="equal">
      <formula>5</formula>
    </cfRule>
    <cfRule type="cellIs" dxfId="47" priority="44" operator="equal">
      <formula>2</formula>
    </cfRule>
    <cfRule type="cellIs" dxfId="46" priority="43" operator="equal">
      <formula>3</formula>
    </cfRule>
    <cfRule type="cellIs" dxfId="45" priority="42" operator="equal">
      <formula>4</formula>
    </cfRule>
  </conditionalFormatting>
  <conditionalFormatting sqref="IB5:IF5 IG6:IG406">
    <cfRule type="cellIs" dxfId="44" priority="38" operator="equal">
      <formula>1</formula>
    </cfRule>
  </conditionalFormatting>
  <conditionalFormatting sqref="IB6:IF406">
    <cfRule type="colorScale" priority="33">
      <colorScale>
        <cfvo type="min"/>
        <cfvo type="max"/>
        <color rgb="FFFCFCFF"/>
        <color rgb="FF63BE7B"/>
      </colorScale>
    </cfRule>
  </conditionalFormatting>
  <conditionalFormatting sqref="IC5:IF5">
    <cfRule type="colorScale" priority="39">
      <colorScale>
        <cfvo type="min"/>
        <cfvo type="max"/>
        <color rgb="FFFCFCFF"/>
        <color rgb="FFF8696B"/>
      </colorScale>
    </cfRule>
  </conditionalFormatting>
  <conditionalFormatting sqref="IG6:IG406">
    <cfRule type="cellIs" dxfId="43" priority="34" operator="equal">
      <formula>5</formula>
    </cfRule>
    <cfRule type="cellIs" dxfId="42" priority="37" operator="equal">
      <formula>2</formula>
    </cfRule>
    <cfRule type="cellIs" dxfId="41" priority="36" operator="equal">
      <formula>3</formula>
    </cfRule>
    <cfRule type="cellIs" dxfId="40" priority="35" operator="equal">
      <formula>4</formula>
    </cfRule>
  </conditionalFormatting>
  <conditionalFormatting sqref="II5:IM5 IN6:IN406">
    <cfRule type="cellIs" dxfId="39" priority="31" operator="equal">
      <formula>1</formula>
    </cfRule>
  </conditionalFormatting>
  <conditionalFormatting sqref="II6:IM406">
    <cfRule type="colorScale" priority="13">
      <colorScale>
        <cfvo type="min"/>
        <cfvo type="max"/>
        <color rgb="FFFCFCFF"/>
        <color rgb="FF63BE7B"/>
      </colorScale>
    </cfRule>
  </conditionalFormatting>
  <conditionalFormatting sqref="IJ5:IM5">
    <cfRule type="colorScale" priority="32">
      <colorScale>
        <cfvo type="min"/>
        <cfvo type="max"/>
        <color rgb="FFFCFCFF"/>
        <color rgb="FFF8696B"/>
      </colorScale>
    </cfRule>
  </conditionalFormatting>
  <conditionalFormatting sqref="IN6:IN406">
    <cfRule type="cellIs" dxfId="38" priority="27" operator="equal">
      <formula>5</formula>
    </cfRule>
    <cfRule type="cellIs" dxfId="37" priority="28" operator="equal">
      <formula>4</formula>
    </cfRule>
    <cfRule type="cellIs" dxfId="36" priority="29" operator="equal">
      <formula>3</formula>
    </cfRule>
    <cfRule type="cellIs" dxfId="35" priority="30" operator="equal">
      <formula>2</formula>
    </cfRule>
  </conditionalFormatting>
  <conditionalFormatting sqref="IP6:IT406">
    <cfRule type="colorScale" priority="25">
      <colorScale>
        <cfvo type="min"/>
        <cfvo type="max"/>
        <color rgb="FFFCFCFF"/>
        <color rgb="FF63BE7B"/>
      </colorScale>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7194-AC04-4357-9853-C23BE44422D7}">
  <sheetPr>
    <tabColor theme="8" tint="0.59999389629810485"/>
  </sheetPr>
  <dimension ref="A1:I404"/>
  <sheetViews>
    <sheetView zoomScale="80" zoomScaleNormal="80" workbookViewId="0">
      <pane xSplit="5" ySplit="3" topLeftCell="F295" activePane="bottomRight" state="frozen"/>
      <selection activeCell="K4" sqref="K4"/>
      <selection pane="topRight" activeCell="K4" sqref="K4"/>
      <selection pane="bottomLeft" activeCell="K4" sqref="K4"/>
      <selection pane="bottomRight" activeCell="E295" sqref="E295"/>
    </sheetView>
  </sheetViews>
  <sheetFormatPr defaultRowHeight="14.3" x14ac:dyDescent="0.25"/>
  <cols>
    <col min="2" max="2" width="19.5" bestFit="1" customWidth="1"/>
    <col min="4" max="4" width="15.875" customWidth="1"/>
    <col min="5" max="5" width="18.5" customWidth="1"/>
    <col min="6" max="7" width="24.125" customWidth="1"/>
    <col min="8" max="9" width="26.5" customWidth="1"/>
  </cols>
  <sheetData>
    <row r="1" spans="1:9" hidden="1" x14ac:dyDescent="0.25">
      <c r="F1" cm="1">
        <f t="array" ref="F1">_xlfn.XLOOKUP(F2,'All Indicators - Breakdown'!2:2,'All Indicators - Breakdown'!1:1+6)</f>
        <v>106</v>
      </c>
      <c r="G1" cm="1">
        <f t="array" ref="G1">_xlfn.XLOOKUP(G2,'All Indicators - Breakdown'!2:2,'All Indicators - Breakdown'!1:1+6)</f>
        <v>113</v>
      </c>
      <c r="H1" cm="1">
        <f t="array" ref="H1">_xlfn.XLOOKUP(H2,'All Indicators - Breakdown'!2:2,'All Indicators - Breakdown'!1:1+6)</f>
        <v>120</v>
      </c>
      <c r="I1" cm="1">
        <f t="array" ref="I1">_xlfn.XLOOKUP(I2,'All Indicators - Breakdown'!2:2,'All Indicators - Breakdown'!1:1+6)</f>
        <v>15</v>
      </c>
    </row>
    <row r="2" spans="1:9" ht="14.95" x14ac:dyDescent="0.25">
      <c r="A2" s="105" t="s">
        <v>130</v>
      </c>
      <c r="B2" s="105" t="s">
        <v>131</v>
      </c>
      <c r="C2" s="105" t="s">
        <v>132</v>
      </c>
      <c r="D2" s="105" t="s">
        <v>1004</v>
      </c>
      <c r="E2" s="105" t="s">
        <v>1005</v>
      </c>
      <c r="F2" s="32">
        <v>15</v>
      </c>
      <c r="G2" s="32">
        <v>16</v>
      </c>
      <c r="H2" s="32">
        <v>17</v>
      </c>
      <c r="I2" s="32">
        <v>2</v>
      </c>
    </row>
    <row r="3" spans="1:9" ht="167.3" customHeight="1" thickBot="1" x14ac:dyDescent="0.3">
      <c r="A3" s="106"/>
      <c r="B3" s="106"/>
      <c r="C3" s="106"/>
      <c r="D3" s="106"/>
      <c r="E3" s="106"/>
      <c r="F3" s="30" t="str">
        <f>_xlfn.XLOOKUP(F2,'Indicator List'!$A:$A, 'Indicator List'!$C:$C)</f>
        <v xml:space="preserve">% of settlements where the majority of Kis reported their settlements do not have access to suffcient quantity of water for drinking, cooking, bathing, washing or other domestic use </v>
      </c>
      <c r="G3" s="30" t="str">
        <f>_xlfn.XLOOKUP(G2,'Indicator List'!$A:$A, 'Indicator List'!$C:$C)</f>
        <v>% of settlement by main source of drinking water for most people</v>
      </c>
      <c r="H3" s="30" t="str">
        <f>_xlfn.XLOOKUP(H2,'Indicator List'!$A:$A, 'Indicator List'!$C:$C)</f>
        <v>% settlements where KIs reporting the average time to the main water source</v>
      </c>
      <c r="I3" s="30" t="str">
        <f>_xlfn.XLOOKUP(I2,'Indicator List'!$A:$A, 'Indicator List'!$C:$C)</f>
        <v>% of settlements where early marriage was reported as a coping mechanism within 3 months of data collection</v>
      </c>
    </row>
    <row r="4" spans="1:9" ht="16.3" thickTop="1" thickBot="1" x14ac:dyDescent="0.3">
      <c r="A4" s="20" t="s">
        <v>140</v>
      </c>
      <c r="B4" s="20" t="s">
        <v>140</v>
      </c>
      <c r="C4" s="20" t="s">
        <v>141</v>
      </c>
      <c r="D4" s="10">
        <f>ROUND(AVERAGE($F4:$I4), 0)</f>
        <v>2</v>
      </c>
      <c r="E4" s="35">
        <f t="shared" ref="E4:E67" si="0">ROUND(AVERAGE(F4:I4), 1)</f>
        <v>1.8</v>
      </c>
      <c r="F4" s="21">
        <f>IFERROR(VLOOKUP(PRO!$C4, 'All Indicators - Breakdown'!$C:$GQ, F$1, FALSE), " ")</f>
        <v>2</v>
      </c>
      <c r="G4" s="21">
        <f>IFERROR(VLOOKUP(PRO!$C4, 'All Indicators - Breakdown'!$C:$GQ, G$1, FALSE), " ")</f>
        <v>1</v>
      </c>
      <c r="H4" s="21">
        <f>IFERROR(VLOOKUP($C4, 'All Indicators - Breakdown'!$C:$GQ, H$1, FALSE), " ")</f>
        <v>1</v>
      </c>
      <c r="I4" s="21">
        <f>IFERROR(VLOOKUP($C4, 'All Indicators - Breakdown'!$C:$GQ, I$1, FALSE), " ")</f>
        <v>3</v>
      </c>
    </row>
    <row r="5" spans="1:9" ht="16.3" thickTop="1" thickBot="1" x14ac:dyDescent="0.3">
      <c r="A5" s="20" t="s">
        <v>140</v>
      </c>
      <c r="B5" s="20" t="s">
        <v>142</v>
      </c>
      <c r="C5" s="20" t="s">
        <v>143</v>
      </c>
      <c r="D5" s="10">
        <f>ROUND(AVERAGE($F5:$I5), 0)</f>
        <v>2</v>
      </c>
      <c r="E5" s="35">
        <f t="shared" si="0"/>
        <v>1.8</v>
      </c>
      <c r="F5" s="21">
        <f>IFERROR(VLOOKUP(PRO!$C5, 'All Indicators - Breakdown'!$C:$GQ, F$1, FALSE), " ")</f>
        <v>2</v>
      </c>
      <c r="G5" s="21">
        <f>IFERROR(VLOOKUP(PRO!$C5, 'All Indicators - Breakdown'!$C:$GQ, G$1, FALSE), " ")</f>
        <v>3</v>
      </c>
      <c r="H5" s="21">
        <f>IFERROR(VLOOKUP($C5, 'All Indicators - Breakdown'!$C:$GQ, H$1, FALSE), " ")</f>
        <v>1</v>
      </c>
      <c r="I5" s="21">
        <f>IFERROR(VLOOKUP($C5, 'All Indicators - Breakdown'!$C:$GQ, I$1, FALSE), " ")</f>
        <v>1</v>
      </c>
    </row>
    <row r="6" spans="1:9" ht="16.3" thickTop="1" thickBot="1" x14ac:dyDescent="0.3">
      <c r="A6" s="20" t="s">
        <v>140</v>
      </c>
      <c r="B6" s="20" t="s">
        <v>144</v>
      </c>
      <c r="C6" s="20" t="s">
        <v>145</v>
      </c>
      <c r="D6" s="10">
        <f t="shared" ref="D6:D67" si="1">ROUND(AVERAGE($F6:$I6), 0)</f>
        <v>2</v>
      </c>
      <c r="E6" s="35">
        <f t="shared" si="0"/>
        <v>1.8</v>
      </c>
      <c r="F6" s="21">
        <f>IFERROR(VLOOKUP(PRO!$C6, 'All Indicators - Breakdown'!$C:$GQ, F$1, FALSE), " ")</f>
        <v>2</v>
      </c>
      <c r="G6" s="21">
        <f>IFERROR(VLOOKUP(PRO!$C6, 'All Indicators - Breakdown'!$C:$GQ, G$1, FALSE), " ")</f>
        <v>1</v>
      </c>
      <c r="H6" s="21">
        <f>IFERROR(VLOOKUP($C6, 'All Indicators - Breakdown'!$C:$GQ, H$1, FALSE), " ")</f>
        <v>1</v>
      </c>
      <c r="I6" s="21">
        <f>IFERROR(VLOOKUP($C6, 'All Indicators - Breakdown'!$C:$GQ, I$1, FALSE), " ")</f>
        <v>3</v>
      </c>
    </row>
    <row r="7" spans="1:9" ht="16.3" thickTop="1" thickBot="1" x14ac:dyDescent="0.3">
      <c r="A7" s="20" t="s">
        <v>140</v>
      </c>
      <c r="B7" s="20" t="s">
        <v>146</v>
      </c>
      <c r="C7" s="20" t="s">
        <v>147</v>
      </c>
      <c r="D7" s="10">
        <f t="shared" si="1"/>
        <v>2</v>
      </c>
      <c r="E7" s="35">
        <f t="shared" si="0"/>
        <v>2</v>
      </c>
      <c r="F7" s="21">
        <f>IFERROR(VLOOKUP(PRO!$C7, 'All Indicators - Breakdown'!$C:$GQ, F$1, FALSE), " ")</f>
        <v>2</v>
      </c>
      <c r="G7" s="21">
        <f>IFERROR(VLOOKUP(PRO!$C7, 'All Indicators - Breakdown'!$C:$GQ, G$1, FALSE), " ")</f>
        <v>1</v>
      </c>
      <c r="H7" s="21">
        <f>IFERROR(VLOOKUP($C7, 'All Indicators - Breakdown'!$C:$GQ, H$1, FALSE), " ")</f>
        <v>1</v>
      </c>
      <c r="I7" s="21">
        <f>IFERROR(VLOOKUP($C7, 'All Indicators - Breakdown'!$C:$GQ, I$1, FALSE), " ")</f>
        <v>4</v>
      </c>
    </row>
    <row r="8" spans="1:9" ht="16.3" thickTop="1" thickBot="1" x14ac:dyDescent="0.3">
      <c r="A8" s="20" t="s">
        <v>140</v>
      </c>
      <c r="B8" s="20" t="s">
        <v>148</v>
      </c>
      <c r="C8" s="20" t="s">
        <v>149</v>
      </c>
      <c r="D8" s="10">
        <f t="shared" si="1"/>
        <v>3</v>
      </c>
      <c r="E8" s="35">
        <f t="shared" si="0"/>
        <v>2.5</v>
      </c>
      <c r="F8" s="21">
        <f>IFERROR(VLOOKUP(PRO!$C8, 'All Indicators - Breakdown'!$C:$GQ, F$1, FALSE), " ")</f>
        <v>2</v>
      </c>
      <c r="G8" s="21">
        <f>IFERROR(VLOOKUP(PRO!$C8, 'All Indicators - Breakdown'!$C:$GQ, G$1, FALSE), " ")</f>
        <v>3</v>
      </c>
      <c r="H8" s="21">
        <f>IFERROR(VLOOKUP($C8, 'All Indicators - Breakdown'!$C:$GQ, H$1, FALSE), " ")</f>
        <v>1</v>
      </c>
      <c r="I8" s="21">
        <f>IFERROR(VLOOKUP($C8, 'All Indicators - Breakdown'!$C:$GQ, I$1, FALSE), " ")</f>
        <v>4</v>
      </c>
    </row>
    <row r="9" spans="1:9" ht="16.3" thickTop="1" thickBot="1" x14ac:dyDescent="0.3">
      <c r="A9" s="20" t="s">
        <v>140</v>
      </c>
      <c r="B9" s="20" t="s">
        <v>150</v>
      </c>
      <c r="C9" s="20" t="s">
        <v>151</v>
      </c>
      <c r="D9" s="10">
        <f t="shared" si="1"/>
        <v>2</v>
      </c>
      <c r="E9" s="35">
        <f t="shared" si="0"/>
        <v>2.2999999999999998</v>
      </c>
      <c r="F9" s="21">
        <f>IFERROR(VLOOKUP(PRO!$C9, 'All Indicators - Breakdown'!$C:$GQ, F$1, FALSE), " ")</f>
        <v>2</v>
      </c>
      <c r="G9" s="21">
        <f>IFERROR(VLOOKUP(PRO!$C9, 'All Indicators - Breakdown'!$C:$GQ, G$1, FALSE), " ")</f>
        <v>3</v>
      </c>
      <c r="H9" s="21">
        <f>IFERROR(VLOOKUP($C9, 'All Indicators - Breakdown'!$C:$GQ, H$1, FALSE), " ")</f>
        <v>1</v>
      </c>
      <c r="I9" s="21">
        <f>IFERROR(VLOOKUP($C9, 'All Indicators - Breakdown'!$C:$GQ, I$1, FALSE), " ")</f>
        <v>3</v>
      </c>
    </row>
    <row r="10" spans="1:9" ht="16.3" thickTop="1" thickBot="1" x14ac:dyDescent="0.3">
      <c r="A10" s="20" t="s">
        <v>140</v>
      </c>
      <c r="B10" s="20" t="s">
        <v>152</v>
      </c>
      <c r="C10" s="20" t="s">
        <v>153</v>
      </c>
      <c r="D10" s="10">
        <f t="shared" si="1"/>
        <v>2</v>
      </c>
      <c r="E10" s="35">
        <f t="shared" si="0"/>
        <v>1.8</v>
      </c>
      <c r="F10" s="21">
        <f>IFERROR(VLOOKUP(PRO!$C10, 'All Indicators - Breakdown'!$C:$GQ, F$1, FALSE), " ")</f>
        <v>1</v>
      </c>
      <c r="G10" s="21">
        <f>IFERROR(VLOOKUP(PRO!$C10, 'All Indicators - Breakdown'!$C:$GQ, G$1, FALSE), " ")</f>
        <v>1</v>
      </c>
      <c r="H10" s="21">
        <f>IFERROR(VLOOKUP($C10, 'All Indicators - Breakdown'!$C:$GQ, H$1, FALSE), " ")</f>
        <v>1</v>
      </c>
      <c r="I10" s="21">
        <f>IFERROR(VLOOKUP($C10, 'All Indicators - Breakdown'!$C:$GQ, I$1, FALSE), " ")</f>
        <v>4</v>
      </c>
    </row>
    <row r="11" spans="1:9" ht="16.3" thickTop="1" thickBot="1" x14ac:dyDescent="0.3">
      <c r="A11" s="20" t="s">
        <v>140</v>
      </c>
      <c r="B11" s="20" t="s">
        <v>154</v>
      </c>
      <c r="C11" s="20" t="s">
        <v>155</v>
      </c>
      <c r="D11" s="10">
        <f t="shared" si="1"/>
        <v>1</v>
      </c>
      <c r="E11" s="35">
        <f t="shared" si="0"/>
        <v>1.3</v>
      </c>
      <c r="F11" s="21">
        <f>IFERROR(VLOOKUP(PRO!$C11, 'All Indicators - Breakdown'!$C:$GQ, F$1, FALSE), " ")</f>
        <v>2</v>
      </c>
      <c r="G11" s="21">
        <f>IFERROR(VLOOKUP(PRO!$C11, 'All Indicators - Breakdown'!$C:$GQ, G$1, FALSE), " ")</f>
        <v>1</v>
      </c>
      <c r="H11" s="21">
        <f>IFERROR(VLOOKUP($C11, 'All Indicators - Breakdown'!$C:$GQ, H$1, FALSE), " ")</f>
        <v>1</v>
      </c>
      <c r="I11" s="21">
        <f>IFERROR(VLOOKUP($C11, 'All Indicators - Breakdown'!$C:$GQ, I$1, FALSE), " ")</f>
        <v>1</v>
      </c>
    </row>
    <row r="12" spans="1:9" ht="16.3" thickTop="1" thickBot="1" x14ac:dyDescent="0.3">
      <c r="A12" s="20" t="s">
        <v>140</v>
      </c>
      <c r="B12" s="20" t="s">
        <v>156</v>
      </c>
      <c r="C12" s="20" t="s">
        <v>157</v>
      </c>
      <c r="D12" s="10">
        <f t="shared" si="1"/>
        <v>2</v>
      </c>
      <c r="E12" s="35">
        <f t="shared" si="0"/>
        <v>2.2999999999999998</v>
      </c>
      <c r="F12" s="21">
        <f>IFERROR(VLOOKUP(PRO!$C12, 'All Indicators - Breakdown'!$C:$GQ, F$1, FALSE), " ")</f>
        <v>1</v>
      </c>
      <c r="G12" s="21">
        <f>IFERROR(VLOOKUP(PRO!$C12, 'All Indicators - Breakdown'!$C:$GQ, G$1, FALSE), " ")</f>
        <v>3</v>
      </c>
      <c r="H12" s="21">
        <f>IFERROR(VLOOKUP($C12, 'All Indicators - Breakdown'!$C:$GQ, H$1, FALSE), " ")</f>
        <v>1</v>
      </c>
      <c r="I12" s="21">
        <f>IFERROR(VLOOKUP($C12, 'All Indicators - Breakdown'!$C:$GQ, I$1, FALSE), " ")</f>
        <v>4</v>
      </c>
    </row>
    <row r="13" spans="1:9" ht="16.3" thickTop="1" thickBot="1" x14ac:dyDescent="0.3">
      <c r="A13" s="20" t="s">
        <v>140</v>
      </c>
      <c r="B13" s="20" t="s">
        <v>158</v>
      </c>
      <c r="C13" s="20" t="s">
        <v>159</v>
      </c>
      <c r="D13" s="10">
        <f t="shared" si="1"/>
        <v>2</v>
      </c>
      <c r="E13" s="35">
        <f t="shared" si="0"/>
        <v>2</v>
      </c>
      <c r="F13" s="21">
        <f>IFERROR(VLOOKUP(PRO!$C13, 'All Indicators - Breakdown'!$C:$GQ, F$1, FALSE), " ")</f>
        <v>3</v>
      </c>
      <c r="G13" s="21">
        <f>IFERROR(VLOOKUP(PRO!$C13, 'All Indicators - Breakdown'!$C:$GQ, G$1, FALSE), " ")</f>
        <v>1</v>
      </c>
      <c r="H13" s="21">
        <f>IFERROR(VLOOKUP($C13, 'All Indicators - Breakdown'!$C:$GQ, H$1, FALSE), " ")</f>
        <v>3</v>
      </c>
      <c r="I13" s="21">
        <f>IFERROR(VLOOKUP($C13, 'All Indicators - Breakdown'!$C:$GQ, I$1, FALSE), " ")</f>
        <v>1</v>
      </c>
    </row>
    <row r="14" spans="1:9" ht="16.3" thickTop="1" thickBot="1" x14ac:dyDescent="0.3">
      <c r="A14" s="20" t="s">
        <v>140</v>
      </c>
      <c r="B14" s="20" t="s">
        <v>160</v>
      </c>
      <c r="C14" s="20" t="s">
        <v>161</v>
      </c>
      <c r="D14" s="10">
        <f t="shared" si="1"/>
        <v>2</v>
      </c>
      <c r="E14" s="35">
        <f t="shared" si="0"/>
        <v>1.8</v>
      </c>
      <c r="F14" s="21">
        <f>IFERROR(VLOOKUP(PRO!$C14, 'All Indicators - Breakdown'!$C:$GQ, F$1, FALSE), " ")</f>
        <v>2</v>
      </c>
      <c r="G14" s="21">
        <f>IFERROR(VLOOKUP(PRO!$C14, 'All Indicators - Breakdown'!$C:$GQ, G$1, FALSE), " ")</f>
        <v>3</v>
      </c>
      <c r="H14" s="21">
        <f>IFERROR(VLOOKUP($C14, 'All Indicators - Breakdown'!$C:$GQ, H$1, FALSE), " ")</f>
        <v>1</v>
      </c>
      <c r="I14" s="21">
        <f>IFERROR(VLOOKUP($C14, 'All Indicators - Breakdown'!$C:$GQ, I$1, FALSE), " ")</f>
        <v>1</v>
      </c>
    </row>
    <row r="15" spans="1:9" ht="16.3" thickTop="1" thickBot="1" x14ac:dyDescent="0.3">
      <c r="A15" s="20" t="s">
        <v>140</v>
      </c>
      <c r="B15" s="20" t="s">
        <v>162</v>
      </c>
      <c r="C15" s="20" t="s">
        <v>163</v>
      </c>
      <c r="D15" s="10">
        <f t="shared" si="1"/>
        <v>2</v>
      </c>
      <c r="E15" s="35">
        <f t="shared" si="0"/>
        <v>2.2999999999999998</v>
      </c>
      <c r="F15" s="21">
        <f>IFERROR(VLOOKUP(PRO!$C15, 'All Indicators - Breakdown'!$C:$GQ, F$1, FALSE), " ")</f>
        <v>2</v>
      </c>
      <c r="G15" s="21">
        <f>IFERROR(VLOOKUP(PRO!$C15, 'All Indicators - Breakdown'!$C:$GQ, G$1, FALSE), " ")</f>
        <v>1</v>
      </c>
      <c r="H15" s="21">
        <f>IFERROR(VLOOKUP($C15, 'All Indicators - Breakdown'!$C:$GQ, H$1, FALSE), " ")</f>
        <v>1</v>
      </c>
      <c r="I15" s="21">
        <f>IFERROR(VLOOKUP($C15, 'All Indicators - Breakdown'!$C:$GQ, I$1, FALSE), " ")</f>
        <v>5</v>
      </c>
    </row>
    <row r="16" spans="1:9" ht="16.3" thickTop="1" thickBot="1" x14ac:dyDescent="0.3">
      <c r="A16" s="20" t="s">
        <v>140</v>
      </c>
      <c r="B16" s="20" t="s">
        <v>164</v>
      </c>
      <c r="C16" s="20" t="s">
        <v>165</v>
      </c>
      <c r="D16" s="10">
        <f t="shared" si="1"/>
        <v>2</v>
      </c>
      <c r="E16" s="35">
        <f t="shared" si="0"/>
        <v>2.2999999999999998</v>
      </c>
      <c r="F16" s="21">
        <f>IFERROR(VLOOKUP(PRO!$C16, 'All Indicators - Breakdown'!$C:$GQ, F$1, FALSE), " ")</f>
        <v>2</v>
      </c>
      <c r="G16" s="21">
        <f>IFERROR(VLOOKUP(PRO!$C16, 'All Indicators - Breakdown'!$C:$GQ, G$1, FALSE), " ")</f>
        <v>5</v>
      </c>
      <c r="H16" s="21">
        <f>IFERROR(VLOOKUP($C16, 'All Indicators - Breakdown'!$C:$GQ, H$1, FALSE), " ")</f>
        <v>1</v>
      </c>
      <c r="I16" s="21">
        <f>IFERROR(VLOOKUP($C16, 'All Indicators - Breakdown'!$C:$GQ, I$1, FALSE), " ")</f>
        <v>1</v>
      </c>
    </row>
    <row r="17" spans="1:9" ht="16.3" thickTop="1" thickBot="1" x14ac:dyDescent="0.3">
      <c r="A17" s="20" t="s">
        <v>140</v>
      </c>
      <c r="B17" s="20" t="s">
        <v>166</v>
      </c>
      <c r="C17" s="20" t="s">
        <v>167</v>
      </c>
      <c r="D17" s="10">
        <f t="shared" si="1"/>
        <v>2</v>
      </c>
      <c r="E17" s="35">
        <f t="shared" si="0"/>
        <v>2.2999999999999998</v>
      </c>
      <c r="F17" s="21">
        <f>IFERROR(VLOOKUP(PRO!$C17, 'All Indicators - Breakdown'!$C:$GQ, F$1, FALSE), " ")</f>
        <v>2</v>
      </c>
      <c r="G17" s="21">
        <f>IFERROR(VLOOKUP(PRO!$C17, 'All Indicators - Breakdown'!$C:$GQ, G$1, FALSE), " ")</f>
        <v>1</v>
      </c>
      <c r="H17" s="21">
        <f>IFERROR(VLOOKUP($C17, 'All Indicators - Breakdown'!$C:$GQ, H$1, FALSE), " ")</f>
        <v>1</v>
      </c>
      <c r="I17" s="21">
        <f>IFERROR(VLOOKUP($C17, 'All Indicators - Breakdown'!$C:$GQ, I$1, FALSE), " ")</f>
        <v>5</v>
      </c>
    </row>
    <row r="18" spans="1:9" ht="16.3" thickTop="1" thickBot="1" x14ac:dyDescent="0.3">
      <c r="A18" s="20" t="s">
        <v>140</v>
      </c>
      <c r="B18" s="20" t="s">
        <v>168</v>
      </c>
      <c r="C18" s="20" t="s">
        <v>169</v>
      </c>
      <c r="D18" s="10">
        <f t="shared" si="1"/>
        <v>3</v>
      </c>
      <c r="E18" s="35">
        <f t="shared" si="0"/>
        <v>2.5</v>
      </c>
      <c r="F18" s="21">
        <f>IFERROR(VLOOKUP(PRO!$C18, 'All Indicators - Breakdown'!$C:$GQ, F$1, FALSE), " ")</f>
        <v>2</v>
      </c>
      <c r="G18" s="21">
        <f>IFERROR(VLOOKUP(PRO!$C18, 'All Indicators - Breakdown'!$C:$GQ, G$1, FALSE), " ")</f>
        <v>3</v>
      </c>
      <c r="H18" s="21">
        <f>IFERROR(VLOOKUP($C18, 'All Indicators - Breakdown'!$C:$GQ, H$1, FALSE), " ")</f>
        <v>1</v>
      </c>
      <c r="I18" s="21">
        <f>IFERROR(VLOOKUP($C18, 'All Indicators - Breakdown'!$C:$GQ, I$1, FALSE), " ")</f>
        <v>4</v>
      </c>
    </row>
    <row r="19" spans="1:9" ht="16.3" thickTop="1" thickBot="1" x14ac:dyDescent="0.3">
      <c r="A19" s="20" t="s">
        <v>170</v>
      </c>
      <c r="B19" s="20" t="s">
        <v>171</v>
      </c>
      <c r="C19" s="20" t="s">
        <v>172</v>
      </c>
      <c r="D19" s="10">
        <f t="shared" si="1"/>
        <v>2</v>
      </c>
      <c r="E19" s="35">
        <f t="shared" si="0"/>
        <v>2.2999999999999998</v>
      </c>
      <c r="F19" s="21">
        <f>IFERROR(VLOOKUP(PRO!$C19, 'All Indicators - Breakdown'!$C:$GQ, F$1, FALSE), " ")</f>
        <v>2</v>
      </c>
      <c r="G19" s="21">
        <f>IFERROR(VLOOKUP(PRO!$C19, 'All Indicators - Breakdown'!$C:$GQ, G$1, FALSE), " ")</f>
        <v>3</v>
      </c>
      <c r="H19" s="21">
        <f>IFERROR(VLOOKUP($C19, 'All Indicators - Breakdown'!$C:$GQ, H$1, FALSE), " ")</f>
        <v>1</v>
      </c>
      <c r="I19" s="21">
        <f>IFERROR(VLOOKUP($C19, 'All Indicators - Breakdown'!$C:$GQ, I$1, FALSE), " ")</f>
        <v>3</v>
      </c>
    </row>
    <row r="20" spans="1:9" ht="16.3" thickTop="1" thickBot="1" x14ac:dyDescent="0.3">
      <c r="A20" s="20" t="s">
        <v>170</v>
      </c>
      <c r="B20" s="20" t="s">
        <v>173</v>
      </c>
      <c r="C20" s="20" t="s">
        <v>174</v>
      </c>
      <c r="D20" s="10">
        <f t="shared" si="1"/>
        <v>3</v>
      </c>
      <c r="E20" s="35">
        <f t="shared" si="0"/>
        <v>2.8</v>
      </c>
      <c r="F20" s="21">
        <f>IFERROR(VLOOKUP(PRO!$C20, 'All Indicators - Breakdown'!$C:$GQ, F$1, FALSE), " ")</f>
        <v>2</v>
      </c>
      <c r="G20" s="21">
        <f>IFERROR(VLOOKUP(PRO!$C20, 'All Indicators - Breakdown'!$C:$GQ, G$1, FALSE), " ")</f>
        <v>5</v>
      </c>
      <c r="H20" s="21">
        <f>IFERROR(VLOOKUP($C20, 'All Indicators - Breakdown'!$C:$GQ, H$1, FALSE), " ")</f>
        <v>1</v>
      </c>
      <c r="I20" s="21">
        <f>IFERROR(VLOOKUP($C20, 'All Indicators - Breakdown'!$C:$GQ, I$1, FALSE), " ")</f>
        <v>3</v>
      </c>
    </row>
    <row r="21" spans="1:9" ht="16.3" thickTop="1" thickBot="1" x14ac:dyDescent="0.3">
      <c r="A21" s="20" t="s">
        <v>170</v>
      </c>
      <c r="B21" s="20" t="s">
        <v>175</v>
      </c>
      <c r="C21" s="20" t="s">
        <v>176</v>
      </c>
      <c r="D21" s="10">
        <f t="shared" si="1"/>
        <v>3</v>
      </c>
      <c r="E21" s="35">
        <f t="shared" si="0"/>
        <v>3</v>
      </c>
      <c r="F21" s="21">
        <f>IFERROR(VLOOKUP(PRO!$C21, 'All Indicators - Breakdown'!$C:$GQ, F$1, FALSE), " ")</f>
        <v>2</v>
      </c>
      <c r="G21" s="21">
        <f>IFERROR(VLOOKUP(PRO!$C21, 'All Indicators - Breakdown'!$C:$GQ, G$1, FALSE), " ")</f>
        <v>5</v>
      </c>
      <c r="H21" s="21">
        <f>IFERROR(VLOOKUP($C21, 'All Indicators - Breakdown'!$C:$GQ, H$1, FALSE), " ")</f>
        <v>1</v>
      </c>
      <c r="I21" s="21">
        <f>IFERROR(VLOOKUP($C21, 'All Indicators - Breakdown'!$C:$GQ, I$1, FALSE), " ")</f>
        <v>4</v>
      </c>
    </row>
    <row r="22" spans="1:9" ht="16.3" thickTop="1" thickBot="1" x14ac:dyDescent="0.3">
      <c r="A22" s="20" t="s">
        <v>170</v>
      </c>
      <c r="B22" s="20" t="s">
        <v>177</v>
      </c>
      <c r="C22" s="20" t="s">
        <v>178</v>
      </c>
      <c r="D22" s="10">
        <f t="shared" si="1"/>
        <v>3</v>
      </c>
      <c r="E22" s="35">
        <f t="shared" si="0"/>
        <v>2.5</v>
      </c>
      <c r="F22" s="21">
        <f>IFERROR(VLOOKUP(PRO!$C22, 'All Indicators - Breakdown'!$C:$GQ, F$1, FALSE), " ")</f>
        <v>1</v>
      </c>
      <c r="G22" s="21">
        <f>IFERROR(VLOOKUP(PRO!$C22, 'All Indicators - Breakdown'!$C:$GQ, G$1, FALSE), " ")</f>
        <v>5</v>
      </c>
      <c r="H22" s="21">
        <f>IFERROR(VLOOKUP($C22, 'All Indicators - Breakdown'!$C:$GQ, H$1, FALSE), " ")</f>
        <v>1</v>
      </c>
      <c r="I22" s="21">
        <f>IFERROR(VLOOKUP($C22, 'All Indicators - Breakdown'!$C:$GQ, I$1, FALSE), " ")</f>
        <v>3</v>
      </c>
    </row>
    <row r="23" spans="1:9" ht="16.3" thickTop="1" thickBot="1" x14ac:dyDescent="0.3">
      <c r="A23" s="20" t="s">
        <v>170</v>
      </c>
      <c r="B23" s="20" t="s">
        <v>179</v>
      </c>
      <c r="C23" s="20" t="s">
        <v>180</v>
      </c>
      <c r="D23" s="10">
        <f t="shared" si="1"/>
        <v>2</v>
      </c>
      <c r="E23" s="35">
        <f t="shared" si="0"/>
        <v>2.2999999999999998</v>
      </c>
      <c r="F23" s="21">
        <f>IFERROR(VLOOKUP(PRO!$C23, 'All Indicators - Breakdown'!$C:$GQ, F$1, FALSE), " ")</f>
        <v>2</v>
      </c>
      <c r="G23" s="21">
        <f>IFERROR(VLOOKUP(PRO!$C23, 'All Indicators - Breakdown'!$C:$GQ, G$1, FALSE), " ")</f>
        <v>3</v>
      </c>
      <c r="H23" s="21">
        <f>IFERROR(VLOOKUP($C23, 'All Indicators - Breakdown'!$C:$GQ, H$1, FALSE), " ")</f>
        <v>1</v>
      </c>
      <c r="I23" s="21">
        <f>IFERROR(VLOOKUP($C23, 'All Indicators - Breakdown'!$C:$GQ, I$1, FALSE), " ")</f>
        <v>3</v>
      </c>
    </row>
    <row r="24" spans="1:9" ht="16.3" thickTop="1" thickBot="1" x14ac:dyDescent="0.3">
      <c r="A24" s="20" t="s">
        <v>170</v>
      </c>
      <c r="B24" s="20" t="s">
        <v>181</v>
      </c>
      <c r="C24" s="20" t="s">
        <v>182</v>
      </c>
      <c r="D24" s="10">
        <f t="shared" si="1"/>
        <v>2</v>
      </c>
      <c r="E24" s="35">
        <f t="shared" si="0"/>
        <v>1.8</v>
      </c>
      <c r="F24" s="21">
        <f>IFERROR(VLOOKUP(PRO!$C24, 'All Indicators - Breakdown'!$C:$GQ, F$1, FALSE), " ")</f>
        <v>2</v>
      </c>
      <c r="G24" s="21">
        <f>IFERROR(VLOOKUP(PRO!$C24, 'All Indicators - Breakdown'!$C:$GQ, G$1, FALSE), " ")</f>
        <v>3</v>
      </c>
      <c r="H24" s="21">
        <f>IFERROR(VLOOKUP($C24, 'All Indicators - Breakdown'!$C:$GQ, H$1, FALSE), " ")</f>
        <v>1</v>
      </c>
      <c r="I24" s="21">
        <f>IFERROR(VLOOKUP($C24, 'All Indicators - Breakdown'!$C:$GQ, I$1, FALSE), " ")</f>
        <v>1</v>
      </c>
    </row>
    <row r="25" spans="1:9" ht="16.3" thickTop="1" thickBot="1" x14ac:dyDescent="0.3">
      <c r="A25" s="20" t="s">
        <v>170</v>
      </c>
      <c r="B25" s="20" t="s">
        <v>183</v>
      </c>
      <c r="C25" s="20" t="s">
        <v>184</v>
      </c>
      <c r="D25" s="10">
        <f t="shared" si="1"/>
        <v>3</v>
      </c>
      <c r="E25" s="35">
        <f t="shared" si="0"/>
        <v>2.5</v>
      </c>
      <c r="F25" s="21">
        <f>IFERROR(VLOOKUP(PRO!$C25, 'All Indicators - Breakdown'!$C:$GQ, F$1, FALSE), " ")</f>
        <v>2</v>
      </c>
      <c r="G25" s="21">
        <f>IFERROR(VLOOKUP(PRO!$C25, 'All Indicators - Breakdown'!$C:$GQ, G$1, FALSE), " ")</f>
        <v>3</v>
      </c>
      <c r="H25" s="21">
        <f>IFERROR(VLOOKUP($C25, 'All Indicators - Breakdown'!$C:$GQ, H$1, FALSE), " ")</f>
        <v>1</v>
      </c>
      <c r="I25" s="21">
        <f>IFERROR(VLOOKUP($C25, 'All Indicators - Breakdown'!$C:$GQ, I$1, FALSE), " ")</f>
        <v>4</v>
      </c>
    </row>
    <row r="26" spans="1:9" ht="16.3" thickTop="1" thickBot="1" x14ac:dyDescent="0.3">
      <c r="A26" s="20" t="s">
        <v>185</v>
      </c>
      <c r="B26" s="20" t="s">
        <v>186</v>
      </c>
      <c r="C26" s="20" t="s">
        <v>187</v>
      </c>
      <c r="D26" s="10">
        <f t="shared" si="1"/>
        <v>2</v>
      </c>
      <c r="E26" s="35">
        <f t="shared" si="0"/>
        <v>2.2999999999999998</v>
      </c>
      <c r="F26" s="21">
        <f>IFERROR(VLOOKUP(PRO!$C26, 'All Indicators - Breakdown'!$C:$GQ, F$1, FALSE), " ")</f>
        <v>2</v>
      </c>
      <c r="G26" s="21">
        <f>IFERROR(VLOOKUP(PRO!$C26, 'All Indicators - Breakdown'!$C:$GQ, G$1, FALSE), " ")</f>
        <v>5</v>
      </c>
      <c r="H26" s="21">
        <f>IFERROR(VLOOKUP($C26, 'All Indicators - Breakdown'!$C:$GQ, H$1, FALSE), " ")</f>
        <v>1</v>
      </c>
      <c r="I26" s="21">
        <f>IFERROR(VLOOKUP($C26, 'All Indicators - Breakdown'!$C:$GQ, I$1, FALSE), " ")</f>
        <v>1</v>
      </c>
    </row>
    <row r="27" spans="1:9" ht="16.3" thickTop="1" thickBot="1" x14ac:dyDescent="0.3">
      <c r="A27" s="20" t="s">
        <v>185</v>
      </c>
      <c r="B27" s="20" t="s">
        <v>188</v>
      </c>
      <c r="C27" s="20" t="s">
        <v>189</v>
      </c>
      <c r="D27" s="10">
        <f t="shared" si="1"/>
        <v>1</v>
      </c>
      <c r="E27" s="35">
        <f t="shared" si="0"/>
        <v>1</v>
      </c>
      <c r="F27" s="21">
        <f>IFERROR(VLOOKUP(PRO!$C27, 'All Indicators - Breakdown'!$C:$GQ, F$1, FALSE), " ")</f>
        <v>1</v>
      </c>
      <c r="G27" s="21">
        <f>IFERROR(VLOOKUP(PRO!$C27, 'All Indicators - Breakdown'!$C:$GQ, G$1, FALSE), " ")</f>
        <v>1</v>
      </c>
      <c r="H27" s="21">
        <f>IFERROR(VLOOKUP($C27, 'All Indicators - Breakdown'!$C:$GQ, H$1, FALSE), " ")</f>
        <v>1</v>
      </c>
      <c r="I27" s="21">
        <f>IFERROR(VLOOKUP($C27, 'All Indicators - Breakdown'!$C:$GQ, I$1, FALSE), " ")</f>
        <v>1</v>
      </c>
    </row>
    <row r="28" spans="1:9" ht="16.3" thickTop="1" thickBot="1" x14ac:dyDescent="0.3">
      <c r="A28" s="20" t="s">
        <v>185</v>
      </c>
      <c r="B28" s="20" t="s">
        <v>190</v>
      </c>
      <c r="C28" s="20" t="s">
        <v>191</v>
      </c>
      <c r="D28" s="10">
        <f t="shared" si="1"/>
        <v>2</v>
      </c>
      <c r="E28" s="35">
        <f t="shared" si="0"/>
        <v>2.2999999999999998</v>
      </c>
      <c r="F28" s="21">
        <f>IFERROR(VLOOKUP(PRO!$C28, 'All Indicators - Breakdown'!$C:$GQ, F$1, FALSE), " ")</f>
        <v>2</v>
      </c>
      <c r="G28" s="21">
        <f>IFERROR(VLOOKUP(PRO!$C28, 'All Indicators - Breakdown'!$C:$GQ, G$1, FALSE), " ")</f>
        <v>5</v>
      </c>
      <c r="H28" s="21">
        <f>IFERROR(VLOOKUP($C28, 'All Indicators - Breakdown'!$C:$GQ, H$1, FALSE), " ")</f>
        <v>1</v>
      </c>
      <c r="I28" s="21">
        <f>IFERROR(VLOOKUP($C28, 'All Indicators - Breakdown'!$C:$GQ, I$1, FALSE), " ")</f>
        <v>1</v>
      </c>
    </row>
    <row r="29" spans="1:9" ht="16.3" thickTop="1" thickBot="1" x14ac:dyDescent="0.3">
      <c r="A29" s="20" t="s">
        <v>185</v>
      </c>
      <c r="B29" s="20" t="s">
        <v>192</v>
      </c>
      <c r="C29" s="20" t="s">
        <v>193</v>
      </c>
      <c r="D29" s="10">
        <f t="shared" si="1"/>
        <v>3</v>
      </c>
      <c r="E29" s="35">
        <f t="shared" si="0"/>
        <v>2.5</v>
      </c>
      <c r="F29" s="21">
        <f>IFERROR(VLOOKUP(PRO!$C29, 'All Indicators - Breakdown'!$C:$GQ, F$1, FALSE), " ")</f>
        <v>1</v>
      </c>
      <c r="G29" s="21">
        <f>IFERROR(VLOOKUP(PRO!$C29, 'All Indicators - Breakdown'!$C:$GQ, G$1, FALSE), " ")</f>
        <v>5</v>
      </c>
      <c r="H29" s="21">
        <f>IFERROR(VLOOKUP($C29, 'All Indicators - Breakdown'!$C:$GQ, H$1, FALSE), " ")</f>
        <v>1</v>
      </c>
      <c r="I29" s="21">
        <f>IFERROR(VLOOKUP($C29, 'All Indicators - Breakdown'!$C:$GQ, I$1, FALSE), " ")</f>
        <v>3</v>
      </c>
    </row>
    <row r="30" spans="1:9" ht="16.3" thickTop="1" thickBot="1" x14ac:dyDescent="0.3">
      <c r="A30" s="20" t="s">
        <v>185</v>
      </c>
      <c r="B30" s="20" t="s">
        <v>194</v>
      </c>
      <c r="C30" s="20" t="s">
        <v>195</v>
      </c>
      <c r="D30" s="10">
        <f t="shared" si="1"/>
        <v>2</v>
      </c>
      <c r="E30" s="35">
        <f t="shared" si="0"/>
        <v>2</v>
      </c>
      <c r="F30" s="21">
        <f>IFERROR(VLOOKUP(PRO!$C30, 'All Indicators - Breakdown'!$C:$GQ, F$1, FALSE), " ")</f>
        <v>1</v>
      </c>
      <c r="G30" s="21">
        <f>IFERROR(VLOOKUP(PRO!$C30, 'All Indicators - Breakdown'!$C:$GQ, G$1, FALSE), " ")</f>
        <v>5</v>
      </c>
      <c r="H30" s="21">
        <f>IFERROR(VLOOKUP($C30, 'All Indicators - Breakdown'!$C:$GQ, H$1, FALSE), " ")</f>
        <v>1</v>
      </c>
      <c r="I30" s="21">
        <f>IFERROR(VLOOKUP($C30, 'All Indicators - Breakdown'!$C:$GQ, I$1, FALSE), " ")</f>
        <v>1</v>
      </c>
    </row>
    <row r="31" spans="1:9" ht="16.3" thickTop="1" thickBot="1" x14ac:dyDescent="0.3">
      <c r="A31" s="20" t="s">
        <v>185</v>
      </c>
      <c r="B31" s="20" t="s">
        <v>196</v>
      </c>
      <c r="C31" s="20" t="s">
        <v>197</v>
      </c>
      <c r="D31" s="10">
        <f t="shared" si="1"/>
        <v>2</v>
      </c>
      <c r="E31" s="35">
        <f t="shared" si="0"/>
        <v>2</v>
      </c>
      <c r="F31" s="21">
        <f>IFERROR(VLOOKUP(PRO!$C31, 'All Indicators - Breakdown'!$C:$GQ, F$1, FALSE), " ")</f>
        <v>1</v>
      </c>
      <c r="G31" s="21">
        <f>IFERROR(VLOOKUP(PRO!$C31, 'All Indicators - Breakdown'!$C:$GQ, G$1, FALSE), " ")</f>
        <v>5</v>
      </c>
      <c r="H31" s="21">
        <f>IFERROR(VLOOKUP($C31, 'All Indicators - Breakdown'!$C:$GQ, H$1, FALSE), " ")</f>
        <v>1</v>
      </c>
      <c r="I31" s="21">
        <f>IFERROR(VLOOKUP($C31, 'All Indicators - Breakdown'!$C:$GQ, I$1, FALSE), " ")</f>
        <v>1</v>
      </c>
    </row>
    <row r="32" spans="1:9" ht="16.3" thickTop="1" thickBot="1" x14ac:dyDescent="0.3">
      <c r="A32" s="20" t="s">
        <v>185</v>
      </c>
      <c r="B32" s="20" t="s">
        <v>198</v>
      </c>
      <c r="C32" s="20" t="s">
        <v>199</v>
      </c>
      <c r="D32" s="10">
        <f t="shared" si="1"/>
        <v>2</v>
      </c>
      <c r="E32" s="35">
        <f t="shared" si="0"/>
        <v>2.2999999999999998</v>
      </c>
      <c r="F32" s="21">
        <f>IFERROR(VLOOKUP(PRO!$C32, 'All Indicators - Breakdown'!$C:$GQ, F$1, FALSE), " ")</f>
        <v>2</v>
      </c>
      <c r="G32" s="21">
        <f>IFERROR(VLOOKUP(PRO!$C32, 'All Indicators - Breakdown'!$C:$GQ, G$1, FALSE), " ")</f>
        <v>5</v>
      </c>
      <c r="H32" s="21">
        <f>IFERROR(VLOOKUP($C32, 'All Indicators - Breakdown'!$C:$GQ, H$1, FALSE), " ")</f>
        <v>1</v>
      </c>
      <c r="I32" s="21">
        <f>IFERROR(VLOOKUP($C32, 'All Indicators - Breakdown'!$C:$GQ, I$1, FALSE), " ")</f>
        <v>1</v>
      </c>
    </row>
    <row r="33" spans="1:9" ht="16.3" thickTop="1" thickBot="1" x14ac:dyDescent="0.3">
      <c r="A33" s="20" t="s">
        <v>185</v>
      </c>
      <c r="B33" s="20" t="s">
        <v>200</v>
      </c>
      <c r="C33" s="20" t="s">
        <v>201</v>
      </c>
      <c r="D33" s="10">
        <f t="shared" si="1"/>
        <v>2</v>
      </c>
      <c r="E33" s="35">
        <f t="shared" si="0"/>
        <v>1.8</v>
      </c>
      <c r="F33" s="21">
        <f>IFERROR(VLOOKUP(PRO!$C33, 'All Indicators - Breakdown'!$C:$GQ, F$1, FALSE), " ")</f>
        <v>2</v>
      </c>
      <c r="G33" s="21">
        <f>IFERROR(VLOOKUP(PRO!$C33, 'All Indicators - Breakdown'!$C:$GQ, G$1, FALSE), " ")</f>
        <v>3</v>
      </c>
      <c r="H33" s="21">
        <f>IFERROR(VLOOKUP($C33, 'All Indicators - Breakdown'!$C:$GQ, H$1, FALSE), " ")</f>
        <v>1</v>
      </c>
      <c r="I33" s="21">
        <f>IFERROR(VLOOKUP($C33, 'All Indicators - Breakdown'!$C:$GQ, I$1, FALSE), " ")</f>
        <v>1</v>
      </c>
    </row>
    <row r="34" spans="1:9" ht="16.3" thickTop="1" thickBot="1" x14ac:dyDescent="0.3">
      <c r="A34" s="20" t="s">
        <v>185</v>
      </c>
      <c r="B34" s="20" t="s">
        <v>202</v>
      </c>
      <c r="C34" s="20" t="s">
        <v>203</v>
      </c>
      <c r="D34" s="10">
        <f t="shared" si="1"/>
        <v>2</v>
      </c>
      <c r="E34" s="35">
        <f t="shared" si="0"/>
        <v>2.2999999999999998</v>
      </c>
      <c r="F34" s="21">
        <f>IFERROR(VLOOKUP(PRO!$C34, 'All Indicators - Breakdown'!$C:$GQ, F$1, FALSE), " ")</f>
        <v>2</v>
      </c>
      <c r="G34" s="21">
        <f>IFERROR(VLOOKUP(PRO!$C34, 'All Indicators - Breakdown'!$C:$GQ, G$1, FALSE), " ")</f>
        <v>5</v>
      </c>
      <c r="H34" s="21">
        <f>IFERROR(VLOOKUP($C34, 'All Indicators - Breakdown'!$C:$GQ, H$1, FALSE), " ")</f>
        <v>1</v>
      </c>
      <c r="I34" s="21">
        <f>IFERROR(VLOOKUP($C34, 'All Indicators - Breakdown'!$C:$GQ, I$1, FALSE), " ")</f>
        <v>1</v>
      </c>
    </row>
    <row r="35" spans="1:9" ht="16.3" thickTop="1" thickBot="1" x14ac:dyDescent="0.3">
      <c r="A35" s="20" t="s">
        <v>185</v>
      </c>
      <c r="B35" s="20" t="s">
        <v>204</v>
      </c>
      <c r="C35" s="20" t="s">
        <v>205</v>
      </c>
      <c r="D35" s="10">
        <f t="shared" si="1"/>
        <v>2</v>
      </c>
      <c r="E35" s="35">
        <f t="shared" si="0"/>
        <v>2</v>
      </c>
      <c r="F35" s="21">
        <f>IFERROR(VLOOKUP(PRO!$C35, 'All Indicators - Breakdown'!$C:$GQ, F$1, FALSE), " ")</f>
        <v>1</v>
      </c>
      <c r="G35" s="21">
        <f>IFERROR(VLOOKUP(PRO!$C35, 'All Indicators - Breakdown'!$C:$GQ, G$1, FALSE), " ")</f>
        <v>5</v>
      </c>
      <c r="H35" s="21">
        <f>IFERROR(VLOOKUP($C35, 'All Indicators - Breakdown'!$C:$GQ, H$1, FALSE), " ")</f>
        <v>1</v>
      </c>
      <c r="I35" s="21">
        <f>IFERROR(VLOOKUP($C35, 'All Indicators - Breakdown'!$C:$GQ, I$1, FALSE), " ")</f>
        <v>1</v>
      </c>
    </row>
    <row r="36" spans="1:9" ht="16.3" thickTop="1" thickBot="1" x14ac:dyDescent="0.3">
      <c r="A36" s="20" t="s">
        <v>206</v>
      </c>
      <c r="B36" s="20" t="s">
        <v>207</v>
      </c>
      <c r="C36" s="20" t="s">
        <v>208</v>
      </c>
      <c r="D36" s="10">
        <f t="shared" si="1"/>
        <v>2</v>
      </c>
      <c r="E36" s="35">
        <f t="shared" si="0"/>
        <v>1.5</v>
      </c>
      <c r="F36" s="21">
        <f>IFERROR(VLOOKUP(PRO!$C36, 'All Indicators - Breakdown'!$C:$GQ, F$1, FALSE), " ")</f>
        <v>1</v>
      </c>
      <c r="G36" s="21">
        <f>IFERROR(VLOOKUP(PRO!$C36, 'All Indicators - Breakdown'!$C:$GQ, G$1, FALSE), " ")</f>
        <v>1</v>
      </c>
      <c r="H36" s="21">
        <f>IFERROR(VLOOKUP($C36, 'All Indicators - Breakdown'!$C:$GQ, H$1, FALSE), " ")</f>
        <v>1</v>
      </c>
      <c r="I36" s="21">
        <f>IFERROR(VLOOKUP($C36, 'All Indicators - Breakdown'!$C:$GQ, I$1, FALSE), " ")</f>
        <v>3</v>
      </c>
    </row>
    <row r="37" spans="1:9" ht="16.3" thickTop="1" thickBot="1" x14ac:dyDescent="0.3">
      <c r="A37" s="20" t="s">
        <v>206</v>
      </c>
      <c r="B37" s="20" t="s">
        <v>209</v>
      </c>
      <c r="C37" s="20" t="s">
        <v>210</v>
      </c>
      <c r="D37" s="10">
        <f t="shared" si="1"/>
        <v>2</v>
      </c>
      <c r="E37" s="35">
        <f t="shared" si="0"/>
        <v>1.5</v>
      </c>
      <c r="F37" s="21">
        <f>IFERROR(VLOOKUP(PRO!$C37, 'All Indicators - Breakdown'!$C:$GQ, F$1, FALSE), " ")</f>
        <v>1</v>
      </c>
      <c r="G37" s="21">
        <f>IFERROR(VLOOKUP(PRO!$C37, 'All Indicators - Breakdown'!$C:$GQ, G$1, FALSE), " ")</f>
        <v>1</v>
      </c>
      <c r="H37" s="21">
        <f>IFERROR(VLOOKUP($C37, 'All Indicators - Breakdown'!$C:$GQ, H$1, FALSE), " ")</f>
        <v>1</v>
      </c>
      <c r="I37" s="21">
        <f>IFERROR(VLOOKUP($C37, 'All Indicators - Breakdown'!$C:$GQ, I$1, FALSE), " ")</f>
        <v>3</v>
      </c>
    </row>
    <row r="38" spans="1:9" ht="16.3" thickTop="1" thickBot="1" x14ac:dyDescent="0.3">
      <c r="A38" s="20" t="s">
        <v>206</v>
      </c>
      <c r="B38" s="20" t="s">
        <v>211</v>
      </c>
      <c r="C38" s="20" t="s">
        <v>212</v>
      </c>
      <c r="D38" s="10">
        <f t="shared" si="1"/>
        <v>2</v>
      </c>
      <c r="E38" s="35">
        <f t="shared" si="0"/>
        <v>1.5</v>
      </c>
      <c r="F38" s="21">
        <f>IFERROR(VLOOKUP(PRO!$C38, 'All Indicators - Breakdown'!$C:$GQ, F$1, FALSE), " ")</f>
        <v>1</v>
      </c>
      <c r="G38" s="21">
        <f>IFERROR(VLOOKUP(PRO!$C38, 'All Indicators - Breakdown'!$C:$GQ, G$1, FALSE), " ")</f>
        <v>1</v>
      </c>
      <c r="H38" s="21">
        <f>IFERROR(VLOOKUP($C38, 'All Indicators - Breakdown'!$C:$GQ, H$1, FALSE), " ")</f>
        <v>1</v>
      </c>
      <c r="I38" s="21">
        <f>IFERROR(VLOOKUP($C38, 'All Indicators - Breakdown'!$C:$GQ, I$1, FALSE), " ")</f>
        <v>3</v>
      </c>
    </row>
    <row r="39" spans="1:9" ht="16.3" thickTop="1" thickBot="1" x14ac:dyDescent="0.3">
      <c r="A39" s="20" t="s">
        <v>206</v>
      </c>
      <c r="B39" s="20" t="s">
        <v>213</v>
      </c>
      <c r="C39" s="20" t="s">
        <v>214</v>
      </c>
      <c r="D39" s="10">
        <f t="shared" si="1"/>
        <v>2</v>
      </c>
      <c r="E39" s="35">
        <f t="shared" si="0"/>
        <v>1.8</v>
      </c>
      <c r="F39" s="21">
        <f>IFERROR(VLOOKUP(PRO!$C39, 'All Indicators - Breakdown'!$C:$GQ, F$1, FALSE), " ")</f>
        <v>2</v>
      </c>
      <c r="G39" s="21">
        <f>IFERROR(VLOOKUP(PRO!$C39, 'All Indicators - Breakdown'!$C:$GQ, G$1, FALSE), " ")</f>
        <v>3</v>
      </c>
      <c r="H39" s="21">
        <f>IFERROR(VLOOKUP($C39, 'All Indicators - Breakdown'!$C:$GQ, H$1, FALSE), " ")</f>
        <v>1</v>
      </c>
      <c r="I39" s="21">
        <f>IFERROR(VLOOKUP($C39, 'All Indicators - Breakdown'!$C:$GQ, I$1, FALSE), " ")</f>
        <v>1</v>
      </c>
    </row>
    <row r="40" spans="1:9" ht="16.3" thickTop="1" thickBot="1" x14ac:dyDescent="0.3">
      <c r="A40" s="20" t="s">
        <v>206</v>
      </c>
      <c r="B40" s="20" t="s">
        <v>215</v>
      </c>
      <c r="C40" s="20" t="s">
        <v>216</v>
      </c>
      <c r="D40" s="10">
        <f t="shared" si="1"/>
        <v>1</v>
      </c>
      <c r="E40" s="35">
        <f t="shared" si="0"/>
        <v>1.3</v>
      </c>
      <c r="F40" s="21">
        <f>IFERROR(VLOOKUP(PRO!$C40, 'All Indicators - Breakdown'!$C:$GQ, F$1, FALSE), " ")</f>
        <v>2</v>
      </c>
      <c r="G40" s="21">
        <f>IFERROR(VLOOKUP(PRO!$C40, 'All Indicators - Breakdown'!$C:$GQ, G$1, FALSE), " ")</f>
        <v>1</v>
      </c>
      <c r="H40" s="21">
        <f>IFERROR(VLOOKUP($C40, 'All Indicators - Breakdown'!$C:$GQ, H$1, FALSE), " ")</f>
        <v>1</v>
      </c>
      <c r="I40" s="21">
        <f>IFERROR(VLOOKUP($C40, 'All Indicators - Breakdown'!$C:$GQ, I$1, FALSE), " ")</f>
        <v>1</v>
      </c>
    </row>
    <row r="41" spans="1:9" ht="16.3" thickTop="1" thickBot="1" x14ac:dyDescent="0.3">
      <c r="A41" s="20" t="s">
        <v>206</v>
      </c>
      <c r="B41" s="20" t="s">
        <v>217</v>
      </c>
      <c r="C41" s="20" t="s">
        <v>218</v>
      </c>
      <c r="D41" s="10">
        <f t="shared" si="1"/>
        <v>2</v>
      </c>
      <c r="E41" s="35">
        <f t="shared" si="0"/>
        <v>2.2999999999999998</v>
      </c>
      <c r="F41" s="21">
        <f>IFERROR(VLOOKUP(PRO!$C41, 'All Indicators - Breakdown'!$C:$GQ, F$1, FALSE), " ")</f>
        <v>2</v>
      </c>
      <c r="G41" s="21">
        <f>IFERROR(VLOOKUP(PRO!$C41, 'All Indicators - Breakdown'!$C:$GQ, G$1, FALSE), " ")</f>
        <v>5</v>
      </c>
      <c r="H41" s="21">
        <f>IFERROR(VLOOKUP($C41, 'All Indicators - Breakdown'!$C:$GQ, H$1, FALSE), " ")</f>
        <v>1</v>
      </c>
      <c r="I41" s="21">
        <f>IFERROR(VLOOKUP($C41, 'All Indicators - Breakdown'!$C:$GQ, I$1, FALSE), " ")</f>
        <v>1</v>
      </c>
    </row>
    <row r="42" spans="1:9" ht="16.3" thickTop="1" thickBot="1" x14ac:dyDescent="0.3">
      <c r="A42" s="20" t="s">
        <v>206</v>
      </c>
      <c r="B42" s="20" t="s">
        <v>219</v>
      </c>
      <c r="C42" s="20" t="s">
        <v>220</v>
      </c>
      <c r="D42" s="10">
        <f t="shared" si="1"/>
        <v>2</v>
      </c>
      <c r="E42" s="35">
        <f t="shared" si="0"/>
        <v>2.2999999999999998</v>
      </c>
      <c r="F42" s="21">
        <f>IFERROR(VLOOKUP(PRO!$C42, 'All Indicators - Breakdown'!$C:$GQ, F$1, FALSE), " ")</f>
        <v>2</v>
      </c>
      <c r="G42" s="21">
        <f>IFERROR(VLOOKUP(PRO!$C42, 'All Indicators - Breakdown'!$C:$GQ, G$1, FALSE), " ")</f>
        <v>5</v>
      </c>
      <c r="H42" s="21">
        <f>IFERROR(VLOOKUP($C42, 'All Indicators - Breakdown'!$C:$GQ, H$1, FALSE), " ")</f>
        <v>1</v>
      </c>
      <c r="I42" s="21">
        <f>IFERROR(VLOOKUP($C42, 'All Indicators - Breakdown'!$C:$GQ, I$1, FALSE), " ")</f>
        <v>1</v>
      </c>
    </row>
    <row r="43" spans="1:9" ht="16.3" thickTop="1" thickBot="1" x14ac:dyDescent="0.3">
      <c r="A43" s="20" t="s">
        <v>206</v>
      </c>
      <c r="B43" s="20" t="s">
        <v>221</v>
      </c>
      <c r="C43" s="20" t="s">
        <v>222</v>
      </c>
      <c r="D43" s="10">
        <f t="shared" si="1"/>
        <v>2</v>
      </c>
      <c r="E43" s="35">
        <f t="shared" si="0"/>
        <v>1.8</v>
      </c>
      <c r="F43" s="21">
        <f>IFERROR(VLOOKUP(PRO!$C43, 'All Indicators - Breakdown'!$C:$GQ, F$1, FALSE), " ")</f>
        <v>2</v>
      </c>
      <c r="G43" s="21">
        <f>IFERROR(VLOOKUP(PRO!$C43, 'All Indicators - Breakdown'!$C:$GQ, G$1, FALSE), " ")</f>
        <v>3</v>
      </c>
      <c r="H43" s="21">
        <f>IFERROR(VLOOKUP($C43, 'All Indicators - Breakdown'!$C:$GQ, H$1, FALSE), " ")</f>
        <v>1</v>
      </c>
      <c r="I43" s="21">
        <f>IFERROR(VLOOKUP($C43, 'All Indicators - Breakdown'!$C:$GQ, I$1, FALSE), " ")</f>
        <v>1</v>
      </c>
    </row>
    <row r="44" spans="1:9" ht="16.3" thickTop="1" thickBot="1" x14ac:dyDescent="0.3">
      <c r="A44" s="20" t="s">
        <v>206</v>
      </c>
      <c r="B44" s="20" t="s">
        <v>223</v>
      </c>
      <c r="C44" s="20" t="s">
        <v>224</v>
      </c>
      <c r="D44" s="10">
        <f t="shared" si="1"/>
        <v>2</v>
      </c>
      <c r="E44" s="35">
        <f t="shared" si="0"/>
        <v>1.8</v>
      </c>
      <c r="F44" s="21">
        <f>IFERROR(VLOOKUP(PRO!$C44, 'All Indicators - Breakdown'!$C:$GQ, F$1, FALSE), " ")</f>
        <v>2</v>
      </c>
      <c r="G44" s="21">
        <f>IFERROR(VLOOKUP(PRO!$C44, 'All Indicators - Breakdown'!$C:$GQ, G$1, FALSE), " ")</f>
        <v>3</v>
      </c>
      <c r="H44" s="21">
        <f>IFERROR(VLOOKUP($C44, 'All Indicators - Breakdown'!$C:$GQ, H$1, FALSE), " ")</f>
        <v>1</v>
      </c>
      <c r="I44" s="21">
        <f>IFERROR(VLOOKUP($C44, 'All Indicators - Breakdown'!$C:$GQ, I$1, FALSE), " ")</f>
        <v>1</v>
      </c>
    </row>
    <row r="45" spans="1:9" ht="16.3" thickTop="1" thickBot="1" x14ac:dyDescent="0.3">
      <c r="A45" s="20" t="s">
        <v>225</v>
      </c>
      <c r="B45" s="20" t="s">
        <v>226</v>
      </c>
      <c r="C45" s="20" t="s">
        <v>227</v>
      </c>
      <c r="D45" s="10">
        <f t="shared" si="1"/>
        <v>2</v>
      </c>
      <c r="E45" s="35">
        <f t="shared" si="0"/>
        <v>1.8</v>
      </c>
      <c r="F45" s="21">
        <f>IFERROR(VLOOKUP(PRO!$C45, 'All Indicators - Breakdown'!$C:$GQ, F$1, FALSE), " ")</f>
        <v>2</v>
      </c>
      <c r="G45" s="21">
        <f>IFERROR(VLOOKUP(PRO!$C45, 'All Indicators - Breakdown'!$C:$GQ, G$1, FALSE), " ")</f>
        <v>1</v>
      </c>
      <c r="H45" s="21">
        <f>IFERROR(VLOOKUP($C45, 'All Indicators - Breakdown'!$C:$GQ, H$1, FALSE), " ")</f>
        <v>1</v>
      </c>
      <c r="I45" s="21">
        <f>IFERROR(VLOOKUP($C45, 'All Indicators - Breakdown'!$C:$GQ, I$1, FALSE), " ")</f>
        <v>3</v>
      </c>
    </row>
    <row r="46" spans="1:9" ht="16.3" thickTop="1" thickBot="1" x14ac:dyDescent="0.3">
      <c r="A46" s="20" t="s">
        <v>225</v>
      </c>
      <c r="B46" s="20" t="s">
        <v>228</v>
      </c>
      <c r="C46" s="20" t="s">
        <v>229</v>
      </c>
      <c r="D46" s="10">
        <f t="shared" si="1"/>
        <v>2</v>
      </c>
      <c r="E46" s="35">
        <f t="shared" si="0"/>
        <v>1.5</v>
      </c>
      <c r="F46" s="21">
        <f>IFERROR(VLOOKUP(PRO!$C46, 'All Indicators - Breakdown'!$C:$GQ, F$1, FALSE), " ")</f>
        <v>1</v>
      </c>
      <c r="G46" s="21">
        <f>IFERROR(VLOOKUP(PRO!$C46, 'All Indicators - Breakdown'!$C:$GQ, G$1, FALSE), " ")</f>
        <v>1</v>
      </c>
      <c r="H46" s="21">
        <f>IFERROR(VLOOKUP($C46, 'All Indicators - Breakdown'!$C:$GQ, H$1, FALSE), " ")</f>
        <v>1</v>
      </c>
      <c r="I46" s="21">
        <f>IFERROR(VLOOKUP($C46, 'All Indicators - Breakdown'!$C:$GQ, I$1, FALSE), " ")</f>
        <v>3</v>
      </c>
    </row>
    <row r="47" spans="1:9" ht="16.3" thickTop="1" thickBot="1" x14ac:dyDescent="0.3">
      <c r="A47" s="20" t="s">
        <v>225</v>
      </c>
      <c r="B47" s="20" t="s">
        <v>230</v>
      </c>
      <c r="C47" s="20" t="s">
        <v>231</v>
      </c>
      <c r="D47" s="10">
        <f t="shared" si="1"/>
        <v>1</v>
      </c>
      <c r="E47" s="35">
        <f t="shared" si="0"/>
        <v>1</v>
      </c>
      <c r="F47" s="21">
        <f>IFERROR(VLOOKUP(PRO!$C47, 'All Indicators - Breakdown'!$C:$GQ, F$1, FALSE), " ")</f>
        <v>1</v>
      </c>
      <c r="G47" s="21">
        <f>IFERROR(VLOOKUP(PRO!$C47, 'All Indicators - Breakdown'!$C:$GQ, G$1, FALSE), " ")</f>
        <v>1</v>
      </c>
      <c r="H47" s="21">
        <f>IFERROR(VLOOKUP($C47, 'All Indicators - Breakdown'!$C:$GQ, H$1, FALSE), " ")</f>
        <v>1</v>
      </c>
      <c r="I47" s="21">
        <f>IFERROR(VLOOKUP($C47, 'All Indicators - Breakdown'!$C:$GQ, I$1, FALSE), " ")</f>
        <v>1</v>
      </c>
    </row>
    <row r="48" spans="1:9" ht="16.3" thickTop="1" thickBot="1" x14ac:dyDescent="0.3">
      <c r="A48" s="20" t="s">
        <v>225</v>
      </c>
      <c r="B48" s="20" t="s">
        <v>232</v>
      </c>
      <c r="C48" s="20" t="s">
        <v>233</v>
      </c>
      <c r="D48" s="10">
        <f t="shared" si="1"/>
        <v>2</v>
      </c>
      <c r="E48" s="35">
        <f t="shared" si="0"/>
        <v>1.5</v>
      </c>
      <c r="F48" s="21">
        <f>IFERROR(VLOOKUP(PRO!$C48, 'All Indicators - Breakdown'!$C:$GQ, F$1, FALSE), " ")</f>
        <v>1</v>
      </c>
      <c r="G48" s="21">
        <f>IFERROR(VLOOKUP(PRO!$C48, 'All Indicators - Breakdown'!$C:$GQ, G$1, FALSE), " ")</f>
        <v>1</v>
      </c>
      <c r="H48" s="21">
        <f>IFERROR(VLOOKUP($C48, 'All Indicators - Breakdown'!$C:$GQ, H$1, FALSE), " ")</f>
        <v>1</v>
      </c>
      <c r="I48" s="21">
        <f>IFERROR(VLOOKUP($C48, 'All Indicators - Breakdown'!$C:$GQ, I$1, FALSE), " ")</f>
        <v>3</v>
      </c>
    </row>
    <row r="49" spans="1:9" ht="16.3" thickTop="1" thickBot="1" x14ac:dyDescent="0.3">
      <c r="A49" s="20" t="s">
        <v>225</v>
      </c>
      <c r="B49" s="20" t="s">
        <v>234</v>
      </c>
      <c r="C49" s="20" t="s">
        <v>235</v>
      </c>
      <c r="D49" s="10">
        <f t="shared" si="1"/>
        <v>2</v>
      </c>
      <c r="E49" s="35">
        <f t="shared" si="0"/>
        <v>2.2999999999999998</v>
      </c>
      <c r="F49" s="21">
        <f>IFERROR(VLOOKUP(PRO!$C49, 'All Indicators - Breakdown'!$C:$GQ, F$1, FALSE), " ")</f>
        <v>2</v>
      </c>
      <c r="G49" s="21">
        <f>IFERROR(VLOOKUP(PRO!$C49, 'All Indicators - Breakdown'!$C:$GQ, G$1, FALSE), " ")</f>
        <v>3</v>
      </c>
      <c r="H49" s="21">
        <f>IFERROR(VLOOKUP($C49, 'All Indicators - Breakdown'!$C:$GQ, H$1, FALSE), " ")</f>
        <v>1</v>
      </c>
      <c r="I49" s="21">
        <f>IFERROR(VLOOKUP($C49, 'All Indicators - Breakdown'!$C:$GQ, I$1, FALSE), " ")</f>
        <v>3</v>
      </c>
    </row>
    <row r="50" spans="1:9" ht="16.3" thickTop="1" thickBot="1" x14ac:dyDescent="0.3">
      <c r="A50" s="20" t="s">
        <v>225</v>
      </c>
      <c r="B50" s="20" t="s">
        <v>236</v>
      </c>
      <c r="C50" s="20" t="s">
        <v>237</v>
      </c>
      <c r="D50" s="10">
        <f t="shared" si="1"/>
        <v>2</v>
      </c>
      <c r="E50" s="35">
        <f t="shared" si="0"/>
        <v>1.5</v>
      </c>
      <c r="F50" s="21">
        <f>IFERROR(VLOOKUP(PRO!$C50, 'All Indicators - Breakdown'!$C:$GQ, F$1, FALSE), " ")</f>
        <v>1</v>
      </c>
      <c r="G50" s="21">
        <f>IFERROR(VLOOKUP(PRO!$C50, 'All Indicators - Breakdown'!$C:$GQ, G$1, FALSE), " ")</f>
        <v>1</v>
      </c>
      <c r="H50" s="21">
        <f>IFERROR(VLOOKUP($C50, 'All Indicators - Breakdown'!$C:$GQ, H$1, FALSE), " ")</f>
        <v>1</v>
      </c>
      <c r="I50" s="21">
        <f>IFERROR(VLOOKUP($C50, 'All Indicators - Breakdown'!$C:$GQ, I$1, FALSE), " ")</f>
        <v>3</v>
      </c>
    </row>
    <row r="51" spans="1:9" ht="16.3" thickTop="1" thickBot="1" x14ac:dyDescent="0.3">
      <c r="A51" s="20" t="s">
        <v>225</v>
      </c>
      <c r="B51" s="20" t="s">
        <v>238</v>
      </c>
      <c r="C51" s="20" t="s">
        <v>239</v>
      </c>
      <c r="D51" s="10">
        <f t="shared" si="1"/>
        <v>3</v>
      </c>
      <c r="E51" s="35">
        <f t="shared" si="0"/>
        <v>3</v>
      </c>
      <c r="F51" s="21">
        <f>IFERROR(VLOOKUP(PRO!$C51, 'All Indicators - Breakdown'!$C:$GQ, F$1, FALSE), " ")</f>
        <v>2</v>
      </c>
      <c r="G51" s="21">
        <f>IFERROR(VLOOKUP(PRO!$C51, 'All Indicators - Breakdown'!$C:$GQ, G$1, FALSE), " ")</f>
        <v>3</v>
      </c>
      <c r="H51" s="21">
        <f>IFERROR(VLOOKUP($C51, 'All Indicators - Breakdown'!$C:$GQ, H$1, FALSE), " ")</f>
        <v>3</v>
      </c>
      <c r="I51" s="21">
        <f>IFERROR(VLOOKUP($C51, 'All Indicators - Breakdown'!$C:$GQ, I$1, FALSE), " ")</f>
        <v>4</v>
      </c>
    </row>
    <row r="52" spans="1:9" ht="16.3" thickTop="1" thickBot="1" x14ac:dyDescent="0.3">
      <c r="A52" s="20" t="s">
        <v>240</v>
      </c>
      <c r="B52" s="20" t="s">
        <v>241</v>
      </c>
      <c r="C52" s="20" t="s">
        <v>242</v>
      </c>
      <c r="D52" s="10">
        <f t="shared" si="1"/>
        <v>2</v>
      </c>
      <c r="E52" s="35">
        <f t="shared" si="0"/>
        <v>2</v>
      </c>
      <c r="F52" s="21">
        <f>IFERROR(VLOOKUP(PRO!$C52, 'All Indicators - Breakdown'!$C:$GQ, F$1, FALSE), " ")</f>
        <v>2</v>
      </c>
      <c r="G52" s="21">
        <f>IFERROR(VLOOKUP(PRO!$C52, 'All Indicators - Breakdown'!$C:$GQ, G$1, FALSE), " ")</f>
        <v>1</v>
      </c>
      <c r="H52" s="21">
        <f>IFERROR(VLOOKUP($C52, 'All Indicators - Breakdown'!$C:$GQ, H$1, FALSE), " ")</f>
        <v>1</v>
      </c>
      <c r="I52" s="21">
        <f>IFERROR(VLOOKUP($C52, 'All Indicators - Breakdown'!$C:$GQ, I$1, FALSE), " ")</f>
        <v>4</v>
      </c>
    </row>
    <row r="53" spans="1:9" ht="16.3" thickTop="1" thickBot="1" x14ac:dyDescent="0.3">
      <c r="A53" s="20" t="s">
        <v>240</v>
      </c>
      <c r="B53" s="20" t="s">
        <v>243</v>
      </c>
      <c r="C53" s="20" t="s">
        <v>244</v>
      </c>
      <c r="D53" s="10">
        <f t="shared" si="1"/>
        <v>2</v>
      </c>
      <c r="E53" s="35">
        <f t="shared" si="0"/>
        <v>1.8</v>
      </c>
      <c r="F53" s="21">
        <f>IFERROR(VLOOKUP(PRO!$C53, 'All Indicators - Breakdown'!$C:$GQ, F$1, FALSE), " ")</f>
        <v>2</v>
      </c>
      <c r="G53" s="21">
        <f>IFERROR(VLOOKUP(PRO!$C53, 'All Indicators - Breakdown'!$C:$GQ, G$1, FALSE), " ")</f>
        <v>1</v>
      </c>
      <c r="H53" s="21">
        <f>IFERROR(VLOOKUP($C53, 'All Indicators - Breakdown'!$C:$GQ, H$1, FALSE), " ")</f>
        <v>1</v>
      </c>
      <c r="I53" s="21">
        <f>IFERROR(VLOOKUP($C53, 'All Indicators - Breakdown'!$C:$GQ, I$1, FALSE), " ")</f>
        <v>3</v>
      </c>
    </row>
    <row r="54" spans="1:9" ht="16.3" thickTop="1" thickBot="1" x14ac:dyDescent="0.3">
      <c r="A54" s="20" t="s">
        <v>240</v>
      </c>
      <c r="B54" s="20" t="s">
        <v>245</v>
      </c>
      <c r="C54" s="20" t="s">
        <v>246</v>
      </c>
      <c r="D54" s="10">
        <f t="shared" si="1"/>
        <v>2</v>
      </c>
      <c r="E54" s="35">
        <f t="shared" si="0"/>
        <v>2</v>
      </c>
      <c r="F54" s="21">
        <f>IFERROR(VLOOKUP(PRO!$C54, 'All Indicators - Breakdown'!$C:$GQ, F$1, FALSE), " ")</f>
        <v>2</v>
      </c>
      <c r="G54" s="21">
        <f>IFERROR(VLOOKUP(PRO!$C54, 'All Indicators - Breakdown'!$C:$GQ, G$1, FALSE), " ")</f>
        <v>1</v>
      </c>
      <c r="H54" s="21">
        <f>IFERROR(VLOOKUP($C54, 'All Indicators - Breakdown'!$C:$GQ, H$1, FALSE), " ")</f>
        <v>1</v>
      </c>
      <c r="I54" s="21">
        <f>IFERROR(VLOOKUP($C54, 'All Indicators - Breakdown'!$C:$GQ, I$1, FALSE), " ")</f>
        <v>4</v>
      </c>
    </row>
    <row r="55" spans="1:9" ht="16.3" thickTop="1" thickBot="1" x14ac:dyDescent="0.3">
      <c r="A55" s="20" t="s">
        <v>240</v>
      </c>
      <c r="B55" s="20" t="s">
        <v>247</v>
      </c>
      <c r="C55" s="20" t="s">
        <v>248</v>
      </c>
      <c r="D55" s="10">
        <f t="shared" si="1"/>
        <v>2</v>
      </c>
      <c r="E55" s="35">
        <f t="shared" si="0"/>
        <v>1.8</v>
      </c>
      <c r="F55" s="21">
        <f>IFERROR(VLOOKUP(PRO!$C55, 'All Indicators - Breakdown'!$C:$GQ, F$1, FALSE), " ")</f>
        <v>2</v>
      </c>
      <c r="G55" s="21">
        <f>IFERROR(VLOOKUP(PRO!$C55, 'All Indicators - Breakdown'!$C:$GQ, G$1, FALSE), " ")</f>
        <v>1</v>
      </c>
      <c r="H55" s="21">
        <f>IFERROR(VLOOKUP($C55, 'All Indicators - Breakdown'!$C:$GQ, H$1, FALSE), " ")</f>
        <v>1</v>
      </c>
      <c r="I55" s="21">
        <f>IFERROR(VLOOKUP($C55, 'All Indicators - Breakdown'!$C:$GQ, I$1, FALSE), " ")</f>
        <v>3</v>
      </c>
    </row>
    <row r="56" spans="1:9" ht="16.3" thickTop="1" thickBot="1" x14ac:dyDescent="0.3">
      <c r="A56" s="20" t="s">
        <v>240</v>
      </c>
      <c r="B56" s="20" t="s">
        <v>249</v>
      </c>
      <c r="C56" s="20" t="s">
        <v>250</v>
      </c>
      <c r="D56" s="10">
        <f t="shared" si="1"/>
        <v>2</v>
      </c>
      <c r="E56" s="35">
        <f t="shared" si="0"/>
        <v>1.8</v>
      </c>
      <c r="F56" s="21">
        <f>IFERROR(VLOOKUP(PRO!$C56, 'All Indicators - Breakdown'!$C:$GQ, F$1, FALSE), " ")</f>
        <v>2</v>
      </c>
      <c r="G56" s="21">
        <f>IFERROR(VLOOKUP(PRO!$C56, 'All Indicators - Breakdown'!$C:$GQ, G$1, FALSE), " ")</f>
        <v>3</v>
      </c>
      <c r="H56" s="21">
        <f>IFERROR(VLOOKUP($C56, 'All Indicators - Breakdown'!$C:$GQ, H$1, FALSE), " ")</f>
        <v>1</v>
      </c>
      <c r="I56" s="21">
        <f>IFERROR(VLOOKUP($C56, 'All Indicators - Breakdown'!$C:$GQ, I$1, FALSE), " ")</f>
        <v>1</v>
      </c>
    </row>
    <row r="57" spans="1:9" ht="16.3" thickTop="1" thickBot="1" x14ac:dyDescent="0.3">
      <c r="A57" s="20" t="s">
        <v>240</v>
      </c>
      <c r="B57" s="20" t="s">
        <v>251</v>
      </c>
      <c r="C57" s="20" t="s">
        <v>252</v>
      </c>
      <c r="D57" s="10">
        <f t="shared" si="1"/>
        <v>2</v>
      </c>
      <c r="E57" s="35">
        <f t="shared" si="0"/>
        <v>1.8</v>
      </c>
      <c r="F57" s="21">
        <f>IFERROR(VLOOKUP(PRO!$C57, 'All Indicators - Breakdown'!$C:$GQ, F$1, FALSE), " ")</f>
        <v>2</v>
      </c>
      <c r="G57" s="21">
        <f>IFERROR(VLOOKUP(PRO!$C57, 'All Indicators - Breakdown'!$C:$GQ, G$1, FALSE), " ")</f>
        <v>1</v>
      </c>
      <c r="H57" s="21">
        <f>IFERROR(VLOOKUP($C57, 'All Indicators - Breakdown'!$C:$GQ, H$1, FALSE), " ")</f>
        <v>1</v>
      </c>
      <c r="I57" s="21">
        <f>IFERROR(VLOOKUP($C57, 'All Indicators - Breakdown'!$C:$GQ, I$1, FALSE), " ")</f>
        <v>3</v>
      </c>
    </row>
    <row r="58" spans="1:9" ht="16.3" thickTop="1" thickBot="1" x14ac:dyDescent="0.3">
      <c r="A58" s="20" t="s">
        <v>240</v>
      </c>
      <c r="B58" s="20" t="s">
        <v>253</v>
      </c>
      <c r="C58" s="20" t="s">
        <v>254</v>
      </c>
      <c r="D58" s="10">
        <f t="shared" si="1"/>
        <v>2</v>
      </c>
      <c r="E58" s="35">
        <f t="shared" si="0"/>
        <v>1.8</v>
      </c>
      <c r="F58" s="21">
        <f>IFERROR(VLOOKUP(PRO!$C58, 'All Indicators - Breakdown'!$C:$GQ, F$1, FALSE), " ")</f>
        <v>2</v>
      </c>
      <c r="G58" s="21">
        <f>IFERROR(VLOOKUP(PRO!$C58, 'All Indicators - Breakdown'!$C:$GQ, G$1, FALSE), " ")</f>
        <v>1</v>
      </c>
      <c r="H58" s="21">
        <f>IFERROR(VLOOKUP($C58, 'All Indicators - Breakdown'!$C:$GQ, H$1, FALSE), " ")</f>
        <v>1</v>
      </c>
      <c r="I58" s="21">
        <f>IFERROR(VLOOKUP($C58, 'All Indicators - Breakdown'!$C:$GQ, I$1, FALSE), " ")</f>
        <v>3</v>
      </c>
    </row>
    <row r="59" spans="1:9" ht="16.3" thickTop="1" thickBot="1" x14ac:dyDescent="0.3">
      <c r="A59" s="20" t="s">
        <v>240</v>
      </c>
      <c r="B59" s="20" t="s">
        <v>255</v>
      </c>
      <c r="C59" s="20" t="s">
        <v>256</v>
      </c>
      <c r="D59" s="10">
        <f t="shared" si="1"/>
        <v>2</v>
      </c>
      <c r="E59" s="35">
        <f t="shared" si="0"/>
        <v>2.2999999999999998</v>
      </c>
      <c r="F59" s="21">
        <f>IFERROR(VLOOKUP(PRO!$C59, 'All Indicators - Breakdown'!$C:$GQ, F$1, FALSE), " ")</f>
        <v>2</v>
      </c>
      <c r="G59" s="21">
        <f>IFERROR(VLOOKUP(PRO!$C59, 'All Indicators - Breakdown'!$C:$GQ, G$1, FALSE), " ")</f>
        <v>3</v>
      </c>
      <c r="H59" s="21">
        <f>IFERROR(VLOOKUP($C59, 'All Indicators - Breakdown'!$C:$GQ, H$1, FALSE), " ")</f>
        <v>1</v>
      </c>
      <c r="I59" s="21">
        <f>IFERROR(VLOOKUP($C59, 'All Indicators - Breakdown'!$C:$GQ, I$1, FALSE), " ")</f>
        <v>3</v>
      </c>
    </row>
    <row r="60" spans="1:9" ht="16.3" thickTop="1" thickBot="1" x14ac:dyDescent="0.3">
      <c r="A60" s="20" t="s">
        <v>240</v>
      </c>
      <c r="B60" s="20" t="s">
        <v>257</v>
      </c>
      <c r="C60" s="20" t="s">
        <v>258</v>
      </c>
      <c r="D60" s="10">
        <f t="shared" si="1"/>
        <v>2</v>
      </c>
      <c r="E60" s="35">
        <f t="shared" si="0"/>
        <v>1.8</v>
      </c>
      <c r="F60" s="21">
        <f>IFERROR(VLOOKUP(PRO!$C60, 'All Indicators - Breakdown'!$C:$GQ, F$1, FALSE), " ")</f>
        <v>2</v>
      </c>
      <c r="G60" s="21">
        <f>IFERROR(VLOOKUP(PRO!$C60, 'All Indicators - Breakdown'!$C:$GQ, G$1, FALSE), " ")</f>
        <v>1</v>
      </c>
      <c r="H60" s="21">
        <f>IFERROR(VLOOKUP($C60, 'All Indicators - Breakdown'!$C:$GQ, H$1, FALSE), " ")</f>
        <v>1</v>
      </c>
      <c r="I60" s="21">
        <f>IFERROR(VLOOKUP($C60, 'All Indicators - Breakdown'!$C:$GQ, I$1, FALSE), " ")</f>
        <v>3</v>
      </c>
    </row>
    <row r="61" spans="1:9" ht="16.3" thickTop="1" thickBot="1" x14ac:dyDescent="0.3">
      <c r="A61" s="20" t="s">
        <v>240</v>
      </c>
      <c r="B61" s="20" t="s">
        <v>259</v>
      </c>
      <c r="C61" s="20" t="s">
        <v>260</v>
      </c>
      <c r="D61" s="10">
        <f t="shared" si="1"/>
        <v>2</v>
      </c>
      <c r="E61" s="35">
        <f t="shared" si="0"/>
        <v>1.8</v>
      </c>
      <c r="F61" s="21">
        <f>IFERROR(VLOOKUP(PRO!$C61, 'All Indicators - Breakdown'!$C:$GQ, F$1, FALSE), " ")</f>
        <v>2</v>
      </c>
      <c r="G61" s="21">
        <f>IFERROR(VLOOKUP(PRO!$C61, 'All Indicators - Breakdown'!$C:$GQ, G$1, FALSE), " ")</f>
        <v>1</v>
      </c>
      <c r="H61" s="21">
        <f>IFERROR(VLOOKUP($C61, 'All Indicators - Breakdown'!$C:$GQ, H$1, FALSE), " ")</f>
        <v>1</v>
      </c>
      <c r="I61" s="21">
        <f>IFERROR(VLOOKUP($C61, 'All Indicators - Breakdown'!$C:$GQ, I$1, FALSE), " ")</f>
        <v>3</v>
      </c>
    </row>
    <row r="62" spans="1:9" ht="16.3" thickTop="1" thickBot="1" x14ac:dyDescent="0.3">
      <c r="A62" s="20" t="s">
        <v>240</v>
      </c>
      <c r="B62" s="20" t="s">
        <v>261</v>
      </c>
      <c r="C62" s="20" t="s">
        <v>262</v>
      </c>
      <c r="D62" s="10">
        <f t="shared" si="1"/>
        <v>3</v>
      </c>
      <c r="E62" s="35">
        <f t="shared" si="0"/>
        <v>2.8</v>
      </c>
      <c r="F62" s="21">
        <f>IFERROR(VLOOKUP(PRO!$C62, 'All Indicators - Breakdown'!$C:$GQ, F$1, FALSE), " ")</f>
        <v>2</v>
      </c>
      <c r="G62" s="21">
        <f>IFERROR(VLOOKUP(PRO!$C62, 'All Indicators - Breakdown'!$C:$GQ, G$1, FALSE), " ")</f>
        <v>5</v>
      </c>
      <c r="H62" s="21">
        <f>IFERROR(VLOOKUP($C62, 'All Indicators - Breakdown'!$C:$GQ, H$1, FALSE), " ")</f>
        <v>1</v>
      </c>
      <c r="I62" s="21">
        <f>IFERROR(VLOOKUP($C62, 'All Indicators - Breakdown'!$C:$GQ, I$1, FALSE), " ")</f>
        <v>3</v>
      </c>
    </row>
    <row r="63" spans="1:9" ht="16.3" thickTop="1" thickBot="1" x14ac:dyDescent="0.3">
      <c r="A63" s="20" t="s">
        <v>240</v>
      </c>
      <c r="B63" s="20" t="s">
        <v>263</v>
      </c>
      <c r="C63" s="20" t="s">
        <v>264</v>
      </c>
      <c r="D63" s="10">
        <f t="shared" si="1"/>
        <v>2</v>
      </c>
      <c r="E63" s="35">
        <f t="shared" si="0"/>
        <v>2.2999999999999998</v>
      </c>
      <c r="F63" s="21">
        <f>IFERROR(VLOOKUP(PRO!$C63, 'All Indicators - Breakdown'!$C:$GQ, F$1, FALSE), " ")</f>
        <v>2</v>
      </c>
      <c r="G63" s="21">
        <f>IFERROR(VLOOKUP(PRO!$C63, 'All Indicators - Breakdown'!$C:$GQ, G$1, FALSE), " ")</f>
        <v>3</v>
      </c>
      <c r="H63" s="21">
        <f>IFERROR(VLOOKUP($C63, 'All Indicators - Breakdown'!$C:$GQ, H$1, FALSE), " ")</f>
        <v>1</v>
      </c>
      <c r="I63" s="21">
        <f>IFERROR(VLOOKUP($C63, 'All Indicators - Breakdown'!$C:$GQ, I$1, FALSE), " ")</f>
        <v>3</v>
      </c>
    </row>
    <row r="64" spans="1:9" ht="16.3" thickTop="1" thickBot="1" x14ac:dyDescent="0.3">
      <c r="A64" s="20" t="s">
        <v>240</v>
      </c>
      <c r="B64" s="20" t="s">
        <v>265</v>
      </c>
      <c r="C64" s="20" t="s">
        <v>266</v>
      </c>
      <c r="D64" s="10">
        <f t="shared" si="1"/>
        <v>3</v>
      </c>
      <c r="E64" s="35">
        <f t="shared" si="0"/>
        <v>2.8</v>
      </c>
      <c r="F64" s="21">
        <f>IFERROR(VLOOKUP(PRO!$C64, 'All Indicators - Breakdown'!$C:$GQ, F$1, FALSE), " ")</f>
        <v>2</v>
      </c>
      <c r="G64" s="21">
        <f>IFERROR(VLOOKUP(PRO!$C64, 'All Indicators - Breakdown'!$C:$GQ, G$1, FALSE), " ")</f>
        <v>5</v>
      </c>
      <c r="H64" s="21">
        <f>IFERROR(VLOOKUP($C64, 'All Indicators - Breakdown'!$C:$GQ, H$1, FALSE), " ")</f>
        <v>1</v>
      </c>
      <c r="I64" s="21">
        <f>IFERROR(VLOOKUP($C64, 'All Indicators - Breakdown'!$C:$GQ, I$1, FALSE), " ")</f>
        <v>3</v>
      </c>
    </row>
    <row r="65" spans="1:9" ht="16.3" thickTop="1" thickBot="1" x14ac:dyDescent="0.3">
      <c r="A65" s="20" t="s">
        <v>240</v>
      </c>
      <c r="B65" s="20" t="s">
        <v>267</v>
      </c>
      <c r="C65" s="20" t="s">
        <v>268</v>
      </c>
      <c r="D65" s="10">
        <f t="shared" si="1"/>
        <v>3</v>
      </c>
      <c r="E65" s="35">
        <f t="shared" si="0"/>
        <v>2.5</v>
      </c>
      <c r="F65" s="21">
        <f>IFERROR(VLOOKUP(PRO!$C65, 'All Indicators - Breakdown'!$C:$GQ, F$1, FALSE), " ")</f>
        <v>3</v>
      </c>
      <c r="G65" s="21">
        <f>IFERROR(VLOOKUP(PRO!$C65, 'All Indicators - Breakdown'!$C:$GQ, G$1, FALSE), " ")</f>
        <v>3</v>
      </c>
      <c r="H65" s="21">
        <f>IFERROR(VLOOKUP($C65, 'All Indicators - Breakdown'!$C:$GQ, H$1, FALSE), " ")</f>
        <v>1</v>
      </c>
      <c r="I65" s="21">
        <f>IFERROR(VLOOKUP($C65, 'All Indicators - Breakdown'!$C:$GQ, I$1, FALSE), " ")</f>
        <v>3</v>
      </c>
    </row>
    <row r="66" spans="1:9" ht="16.3" thickTop="1" thickBot="1" x14ac:dyDescent="0.3">
      <c r="A66" s="20" t="s">
        <v>240</v>
      </c>
      <c r="B66" s="20" t="s">
        <v>269</v>
      </c>
      <c r="C66" s="20" t="s">
        <v>270</v>
      </c>
      <c r="D66" s="10">
        <f t="shared" si="1"/>
        <v>3</v>
      </c>
      <c r="E66" s="35">
        <f t="shared" si="0"/>
        <v>2.8</v>
      </c>
      <c r="F66" s="21">
        <f>IFERROR(VLOOKUP(PRO!$C66, 'All Indicators - Breakdown'!$C:$GQ, F$1, FALSE), " ")</f>
        <v>2</v>
      </c>
      <c r="G66" s="21">
        <f>IFERROR(VLOOKUP(PRO!$C66, 'All Indicators - Breakdown'!$C:$GQ, G$1, FALSE), " ")</f>
        <v>5</v>
      </c>
      <c r="H66" s="21">
        <f>IFERROR(VLOOKUP($C66, 'All Indicators - Breakdown'!$C:$GQ, H$1, FALSE), " ")</f>
        <v>1</v>
      </c>
      <c r="I66" s="21">
        <f>IFERROR(VLOOKUP($C66, 'All Indicators - Breakdown'!$C:$GQ, I$1, FALSE), " ")</f>
        <v>3</v>
      </c>
    </row>
    <row r="67" spans="1:9" ht="16.3" thickTop="1" thickBot="1" x14ac:dyDescent="0.3">
      <c r="A67" s="20" t="s">
        <v>240</v>
      </c>
      <c r="B67" s="20" t="s">
        <v>271</v>
      </c>
      <c r="C67" s="20" t="s">
        <v>272</v>
      </c>
      <c r="D67" s="10">
        <f t="shared" si="1"/>
        <v>2</v>
      </c>
      <c r="E67" s="35">
        <f t="shared" si="0"/>
        <v>1.8</v>
      </c>
      <c r="F67" s="21">
        <f>IFERROR(VLOOKUP(PRO!$C67, 'All Indicators - Breakdown'!$C:$GQ, F$1, FALSE), " ")</f>
        <v>2</v>
      </c>
      <c r="G67" s="21">
        <f>IFERROR(VLOOKUP(PRO!$C67, 'All Indicators - Breakdown'!$C:$GQ, G$1, FALSE), " ")</f>
        <v>1</v>
      </c>
      <c r="H67" s="21">
        <f>IFERROR(VLOOKUP($C67, 'All Indicators - Breakdown'!$C:$GQ, H$1, FALSE), " ")</f>
        <v>1</v>
      </c>
      <c r="I67" s="21">
        <f>IFERROR(VLOOKUP($C67, 'All Indicators - Breakdown'!$C:$GQ, I$1, FALSE), " ")</f>
        <v>3</v>
      </c>
    </row>
    <row r="68" spans="1:9" ht="16.3" thickTop="1" thickBot="1" x14ac:dyDescent="0.3">
      <c r="A68" s="20" t="s">
        <v>240</v>
      </c>
      <c r="B68" s="20" t="s">
        <v>273</v>
      </c>
      <c r="C68" s="20" t="s">
        <v>274</v>
      </c>
      <c r="D68" s="10">
        <f t="shared" ref="D68:D131" si="2">ROUND(AVERAGE($F68:$I68), 0)</f>
        <v>2</v>
      </c>
      <c r="E68" s="35">
        <f t="shared" ref="E68:E131" si="3">ROUND(AVERAGE(F68:I68), 1)</f>
        <v>2</v>
      </c>
      <c r="F68" s="21">
        <f>IFERROR(VLOOKUP(PRO!$C68, 'All Indicators - Breakdown'!$C:$GQ, F$1, FALSE), " ")</f>
        <v>3</v>
      </c>
      <c r="G68" s="21">
        <f>IFERROR(VLOOKUP(PRO!$C68, 'All Indicators - Breakdown'!$C:$GQ, G$1, FALSE), " ")</f>
        <v>1</v>
      </c>
      <c r="H68" s="21">
        <f>IFERROR(VLOOKUP($C68, 'All Indicators - Breakdown'!$C:$GQ, H$1, FALSE), " ")</f>
        <v>1</v>
      </c>
      <c r="I68" s="21">
        <f>IFERROR(VLOOKUP($C68, 'All Indicators - Breakdown'!$C:$GQ, I$1, FALSE), " ")</f>
        <v>3</v>
      </c>
    </row>
    <row r="69" spans="1:9" ht="16.3" thickTop="1" thickBot="1" x14ac:dyDescent="0.3">
      <c r="A69" s="20" t="s">
        <v>240</v>
      </c>
      <c r="B69" s="20" t="s">
        <v>275</v>
      </c>
      <c r="C69" s="20" t="s">
        <v>276</v>
      </c>
      <c r="D69" s="10">
        <f t="shared" si="2"/>
        <v>3</v>
      </c>
      <c r="E69" s="35">
        <f t="shared" si="3"/>
        <v>2.5</v>
      </c>
      <c r="F69" s="21">
        <f>IFERROR(VLOOKUP(PRO!$C69, 'All Indicators - Breakdown'!$C:$GQ, F$1, FALSE), " ")</f>
        <v>3</v>
      </c>
      <c r="G69" s="21">
        <f>IFERROR(VLOOKUP(PRO!$C69, 'All Indicators - Breakdown'!$C:$GQ, G$1, FALSE), " ")</f>
        <v>3</v>
      </c>
      <c r="H69" s="21">
        <f>IFERROR(VLOOKUP($C69, 'All Indicators - Breakdown'!$C:$GQ, H$1, FALSE), " ")</f>
        <v>1</v>
      </c>
      <c r="I69" s="21">
        <f>IFERROR(VLOOKUP($C69, 'All Indicators - Breakdown'!$C:$GQ, I$1, FALSE), " ")</f>
        <v>3</v>
      </c>
    </row>
    <row r="70" spans="1:9" ht="16.3" thickTop="1" thickBot="1" x14ac:dyDescent="0.3">
      <c r="A70" s="20" t="s">
        <v>240</v>
      </c>
      <c r="B70" s="20" t="s">
        <v>277</v>
      </c>
      <c r="C70" s="20" t="s">
        <v>278</v>
      </c>
      <c r="D70" s="10">
        <f t="shared" si="2"/>
        <v>2</v>
      </c>
      <c r="E70" s="35">
        <f t="shared" si="3"/>
        <v>2.2999999999999998</v>
      </c>
      <c r="F70" s="21">
        <f>IFERROR(VLOOKUP(PRO!$C70, 'All Indicators - Breakdown'!$C:$GQ, F$1, FALSE), " ")</f>
        <v>2</v>
      </c>
      <c r="G70" s="21">
        <f>IFERROR(VLOOKUP(PRO!$C70, 'All Indicators - Breakdown'!$C:$GQ, G$1, FALSE), " ")</f>
        <v>3</v>
      </c>
      <c r="H70" s="21">
        <f>IFERROR(VLOOKUP($C70, 'All Indicators - Breakdown'!$C:$GQ, H$1, FALSE), " ")</f>
        <v>1</v>
      </c>
      <c r="I70" s="21">
        <f>IFERROR(VLOOKUP($C70, 'All Indicators - Breakdown'!$C:$GQ, I$1, FALSE), " ")</f>
        <v>3</v>
      </c>
    </row>
    <row r="71" spans="1:9" ht="16.3" thickTop="1" thickBot="1" x14ac:dyDescent="0.3">
      <c r="A71" s="20" t="s">
        <v>240</v>
      </c>
      <c r="B71" s="20" t="s">
        <v>279</v>
      </c>
      <c r="C71" s="20" t="s">
        <v>280</v>
      </c>
      <c r="D71" s="10">
        <f t="shared" si="2"/>
        <v>3</v>
      </c>
      <c r="E71" s="35">
        <f t="shared" si="3"/>
        <v>3</v>
      </c>
      <c r="F71" s="21">
        <f>IFERROR(VLOOKUP(PRO!$C71, 'All Indicators - Breakdown'!$C:$GQ, F$1, FALSE), " ")</f>
        <v>2</v>
      </c>
      <c r="G71" s="21">
        <f>IFERROR(VLOOKUP(PRO!$C71, 'All Indicators - Breakdown'!$C:$GQ, G$1, FALSE), " ")</f>
        <v>5</v>
      </c>
      <c r="H71" s="21">
        <f>IFERROR(VLOOKUP($C71, 'All Indicators - Breakdown'!$C:$GQ, H$1, FALSE), " ")</f>
        <v>1</v>
      </c>
      <c r="I71" s="21">
        <f>IFERROR(VLOOKUP($C71, 'All Indicators - Breakdown'!$C:$GQ, I$1, FALSE), " ")</f>
        <v>4</v>
      </c>
    </row>
    <row r="72" spans="1:9" ht="16.3" thickTop="1" thickBot="1" x14ac:dyDescent="0.3">
      <c r="A72" s="20" t="s">
        <v>240</v>
      </c>
      <c r="B72" s="20" t="s">
        <v>281</v>
      </c>
      <c r="C72" s="20" t="s">
        <v>282</v>
      </c>
      <c r="D72" s="10">
        <f t="shared" si="2"/>
        <v>3</v>
      </c>
      <c r="E72" s="35">
        <f t="shared" si="3"/>
        <v>2.8</v>
      </c>
      <c r="F72" s="21">
        <f>IFERROR(VLOOKUP(PRO!$C72, 'All Indicators - Breakdown'!$C:$GQ, F$1, FALSE), " ")</f>
        <v>2</v>
      </c>
      <c r="G72" s="21">
        <f>IFERROR(VLOOKUP(PRO!$C72, 'All Indicators - Breakdown'!$C:$GQ, G$1, FALSE), " ")</f>
        <v>5</v>
      </c>
      <c r="H72" s="21">
        <f>IFERROR(VLOOKUP($C72, 'All Indicators - Breakdown'!$C:$GQ, H$1, FALSE), " ")</f>
        <v>1</v>
      </c>
      <c r="I72" s="21">
        <f>IFERROR(VLOOKUP($C72, 'All Indicators - Breakdown'!$C:$GQ, I$1, FALSE), " ")</f>
        <v>3</v>
      </c>
    </row>
    <row r="73" spans="1:9" ht="16.3" thickTop="1" thickBot="1" x14ac:dyDescent="0.3">
      <c r="A73" s="20" t="s">
        <v>240</v>
      </c>
      <c r="B73" s="20" t="s">
        <v>283</v>
      </c>
      <c r="C73" s="20" t="s">
        <v>284</v>
      </c>
      <c r="D73" s="10">
        <f t="shared" si="2"/>
        <v>3</v>
      </c>
      <c r="E73" s="35">
        <f t="shared" si="3"/>
        <v>2.8</v>
      </c>
      <c r="F73" s="21">
        <f>IFERROR(VLOOKUP(PRO!$C73, 'All Indicators - Breakdown'!$C:$GQ, F$1, FALSE), " ")</f>
        <v>2</v>
      </c>
      <c r="G73" s="21">
        <f>IFERROR(VLOOKUP(PRO!$C73, 'All Indicators - Breakdown'!$C:$GQ, G$1, FALSE), " ")</f>
        <v>5</v>
      </c>
      <c r="H73" s="21">
        <f>IFERROR(VLOOKUP($C73, 'All Indicators - Breakdown'!$C:$GQ, H$1, FALSE), " ")</f>
        <v>1</v>
      </c>
      <c r="I73" s="21">
        <f>IFERROR(VLOOKUP($C73, 'All Indicators - Breakdown'!$C:$GQ, I$1, FALSE), " ")</f>
        <v>3</v>
      </c>
    </row>
    <row r="74" spans="1:9" ht="16.3" thickTop="1" thickBot="1" x14ac:dyDescent="0.3">
      <c r="A74" s="20" t="s">
        <v>285</v>
      </c>
      <c r="B74" s="20" t="s">
        <v>286</v>
      </c>
      <c r="C74" s="20" t="s">
        <v>287</v>
      </c>
      <c r="D74" s="10">
        <f t="shared" si="2"/>
        <v>3</v>
      </c>
      <c r="E74" s="35">
        <f t="shared" si="3"/>
        <v>2.5</v>
      </c>
      <c r="F74" s="21">
        <f>IFERROR(VLOOKUP(PRO!$C74, 'All Indicators - Breakdown'!$C:$GQ, F$1, FALSE), " ")</f>
        <v>2</v>
      </c>
      <c r="G74" s="21">
        <f>IFERROR(VLOOKUP(PRO!$C74, 'All Indicators - Breakdown'!$C:$GQ, G$1, FALSE), " ")</f>
        <v>3</v>
      </c>
      <c r="H74" s="21">
        <f>IFERROR(VLOOKUP($C74, 'All Indicators - Breakdown'!$C:$GQ, H$1, FALSE), " ")</f>
        <v>1</v>
      </c>
      <c r="I74" s="21">
        <f>IFERROR(VLOOKUP($C74, 'All Indicators - Breakdown'!$C:$GQ, I$1, FALSE), " ")</f>
        <v>4</v>
      </c>
    </row>
    <row r="75" spans="1:9" ht="16.3" thickTop="1" thickBot="1" x14ac:dyDescent="0.3">
      <c r="A75" s="20" t="s">
        <v>285</v>
      </c>
      <c r="B75" s="20" t="s">
        <v>288</v>
      </c>
      <c r="C75" s="20" t="s">
        <v>289</v>
      </c>
      <c r="D75" s="10">
        <f t="shared" si="2"/>
        <v>1</v>
      </c>
      <c r="E75" s="35">
        <f t="shared" si="3"/>
        <v>1.3</v>
      </c>
      <c r="F75" s="21">
        <f>IFERROR(VLOOKUP(PRO!$C75, 'All Indicators - Breakdown'!$C:$GQ, F$1, FALSE), " ")</f>
        <v>2</v>
      </c>
      <c r="G75" s="21">
        <f>IFERROR(VLOOKUP(PRO!$C75, 'All Indicators - Breakdown'!$C:$GQ, G$1, FALSE), " ")</f>
        <v>1</v>
      </c>
      <c r="H75" s="21">
        <f>IFERROR(VLOOKUP($C75, 'All Indicators - Breakdown'!$C:$GQ, H$1, FALSE), " ")</f>
        <v>1</v>
      </c>
      <c r="I75" s="21">
        <f>IFERROR(VLOOKUP($C75, 'All Indicators - Breakdown'!$C:$GQ, I$1, FALSE), " ")</f>
        <v>1</v>
      </c>
    </row>
    <row r="76" spans="1:9" ht="16.3" thickTop="1" thickBot="1" x14ac:dyDescent="0.3">
      <c r="A76" s="20" t="s">
        <v>285</v>
      </c>
      <c r="B76" s="20" t="s">
        <v>290</v>
      </c>
      <c r="C76" s="20" t="s">
        <v>291</v>
      </c>
      <c r="D76" s="10">
        <f t="shared" si="2"/>
        <v>3</v>
      </c>
      <c r="E76" s="35">
        <f t="shared" si="3"/>
        <v>2.5</v>
      </c>
      <c r="F76" s="21">
        <f>IFERROR(VLOOKUP(PRO!$C76, 'All Indicators - Breakdown'!$C:$GQ, F$1, FALSE), " ")</f>
        <v>2</v>
      </c>
      <c r="G76" s="21">
        <f>IFERROR(VLOOKUP(PRO!$C76, 'All Indicators - Breakdown'!$C:$GQ, G$1, FALSE), " ")</f>
        <v>3</v>
      </c>
      <c r="H76" s="21">
        <f>IFERROR(VLOOKUP($C76, 'All Indicators - Breakdown'!$C:$GQ, H$1, FALSE), " ")</f>
        <v>1</v>
      </c>
      <c r="I76" s="21">
        <f>IFERROR(VLOOKUP($C76, 'All Indicators - Breakdown'!$C:$GQ, I$1, FALSE), " ")</f>
        <v>4</v>
      </c>
    </row>
    <row r="77" spans="1:9" ht="16.3" thickTop="1" thickBot="1" x14ac:dyDescent="0.3">
      <c r="A77" s="20" t="s">
        <v>285</v>
      </c>
      <c r="B77" s="20" t="s">
        <v>292</v>
      </c>
      <c r="C77" s="20" t="s">
        <v>293</v>
      </c>
      <c r="D77" s="10">
        <f t="shared" si="2"/>
        <v>2</v>
      </c>
      <c r="E77" s="35">
        <f t="shared" si="3"/>
        <v>2</v>
      </c>
      <c r="F77" s="21">
        <f>IFERROR(VLOOKUP(PRO!$C77, 'All Indicators - Breakdown'!$C:$GQ, F$1, FALSE), " ")</f>
        <v>3</v>
      </c>
      <c r="G77" s="21">
        <f>IFERROR(VLOOKUP(PRO!$C77, 'All Indicators - Breakdown'!$C:$GQ, G$1, FALSE), " ")</f>
        <v>1</v>
      </c>
      <c r="H77" s="21">
        <f>IFERROR(VLOOKUP($C77, 'All Indicators - Breakdown'!$C:$GQ, H$1, FALSE), " ")</f>
        <v>1</v>
      </c>
      <c r="I77" s="21">
        <f>IFERROR(VLOOKUP($C77, 'All Indicators - Breakdown'!$C:$GQ, I$1, FALSE), " ")</f>
        <v>3</v>
      </c>
    </row>
    <row r="78" spans="1:9" ht="16.3" thickTop="1" thickBot="1" x14ac:dyDescent="0.3">
      <c r="A78" s="20" t="s">
        <v>285</v>
      </c>
      <c r="B78" s="20" t="s">
        <v>294</v>
      </c>
      <c r="C78" s="20" t="s">
        <v>295</v>
      </c>
      <c r="D78" s="10">
        <f t="shared" si="2"/>
        <v>4</v>
      </c>
      <c r="E78" s="35">
        <f t="shared" si="3"/>
        <v>3.8</v>
      </c>
      <c r="F78" s="21">
        <f>IFERROR(VLOOKUP(PRO!$C78, 'All Indicators - Breakdown'!$C:$GQ, F$1, FALSE), " ")</f>
        <v>2</v>
      </c>
      <c r="G78" s="21">
        <f>IFERROR(VLOOKUP(PRO!$C78, 'All Indicators - Breakdown'!$C:$GQ, G$1, FALSE), " ")</f>
        <v>5</v>
      </c>
      <c r="H78" s="21">
        <f>IFERROR(VLOOKUP($C78, 'All Indicators - Breakdown'!$C:$GQ, H$1, FALSE), " ")</f>
        <v>3</v>
      </c>
      <c r="I78" s="21">
        <f>IFERROR(VLOOKUP($C78, 'All Indicators - Breakdown'!$C:$GQ, I$1, FALSE), " ")</f>
        <v>5</v>
      </c>
    </row>
    <row r="79" spans="1:9" ht="16.3" thickTop="1" thickBot="1" x14ac:dyDescent="0.3">
      <c r="A79" s="20" t="s">
        <v>296</v>
      </c>
      <c r="B79" s="20" t="s">
        <v>297</v>
      </c>
      <c r="C79" s="20" t="s">
        <v>298</v>
      </c>
      <c r="D79" s="10">
        <f t="shared" si="2"/>
        <v>2</v>
      </c>
      <c r="E79" s="35">
        <f t="shared" si="3"/>
        <v>1.8</v>
      </c>
      <c r="F79" s="21">
        <f>IFERROR(VLOOKUP(PRO!$C79, 'All Indicators - Breakdown'!$C:$GQ, F$1, FALSE), " ")</f>
        <v>2</v>
      </c>
      <c r="G79" s="21">
        <f>IFERROR(VLOOKUP(PRO!$C79, 'All Indicators - Breakdown'!$C:$GQ, G$1, FALSE), " ")</f>
        <v>3</v>
      </c>
      <c r="H79" s="21">
        <f>IFERROR(VLOOKUP($C79, 'All Indicators - Breakdown'!$C:$GQ, H$1, FALSE), " ")</f>
        <v>1</v>
      </c>
      <c r="I79" s="21">
        <f>IFERROR(VLOOKUP($C79, 'All Indicators - Breakdown'!$C:$GQ, I$1, FALSE), " ")</f>
        <v>1</v>
      </c>
    </row>
    <row r="80" spans="1:9" ht="16.3" thickTop="1" thickBot="1" x14ac:dyDescent="0.3">
      <c r="A80" s="20" t="s">
        <v>296</v>
      </c>
      <c r="B80" s="20" t="s">
        <v>299</v>
      </c>
      <c r="C80" s="20" t="s">
        <v>300</v>
      </c>
      <c r="D80" s="10">
        <f t="shared" si="2"/>
        <v>2</v>
      </c>
      <c r="E80" s="35">
        <f t="shared" si="3"/>
        <v>2.2999999999999998</v>
      </c>
      <c r="F80" s="21">
        <f>IFERROR(VLOOKUP(PRO!$C80, 'All Indicators - Breakdown'!$C:$GQ, F$1, FALSE), " ")</f>
        <v>2</v>
      </c>
      <c r="G80" s="21">
        <f>IFERROR(VLOOKUP(PRO!$C80, 'All Indicators - Breakdown'!$C:$GQ, G$1, FALSE), " ")</f>
        <v>5</v>
      </c>
      <c r="H80" s="21">
        <f>IFERROR(VLOOKUP($C80, 'All Indicators - Breakdown'!$C:$GQ, H$1, FALSE), " ")</f>
        <v>1</v>
      </c>
      <c r="I80" s="21">
        <f>IFERROR(VLOOKUP($C80, 'All Indicators - Breakdown'!$C:$GQ, I$1, FALSE), " ")</f>
        <v>1</v>
      </c>
    </row>
    <row r="81" spans="1:9" ht="16.3" thickTop="1" thickBot="1" x14ac:dyDescent="0.3">
      <c r="A81" s="20" t="s">
        <v>296</v>
      </c>
      <c r="B81" s="20" t="s">
        <v>301</v>
      </c>
      <c r="C81" s="20" t="s">
        <v>302</v>
      </c>
      <c r="D81" s="10">
        <f t="shared" si="2"/>
        <v>2</v>
      </c>
      <c r="E81" s="35">
        <f t="shared" si="3"/>
        <v>1.5</v>
      </c>
      <c r="F81" s="21">
        <f>IFERROR(VLOOKUP(PRO!$C81, 'All Indicators - Breakdown'!$C:$GQ, F$1, FALSE), " ")</f>
        <v>1</v>
      </c>
      <c r="G81" s="21">
        <f>IFERROR(VLOOKUP(PRO!$C81, 'All Indicators - Breakdown'!$C:$GQ, G$1, FALSE), " ")</f>
        <v>3</v>
      </c>
      <c r="H81" s="21">
        <f>IFERROR(VLOOKUP($C81, 'All Indicators - Breakdown'!$C:$GQ, H$1, FALSE), " ")</f>
        <v>1</v>
      </c>
      <c r="I81" s="21">
        <f>IFERROR(VLOOKUP($C81, 'All Indicators - Breakdown'!$C:$GQ, I$1, FALSE), " ")</f>
        <v>1</v>
      </c>
    </row>
    <row r="82" spans="1:9" ht="16.3" thickTop="1" thickBot="1" x14ac:dyDescent="0.3">
      <c r="A82" s="20" t="s">
        <v>296</v>
      </c>
      <c r="B82" s="20" t="s">
        <v>303</v>
      </c>
      <c r="C82" s="20" t="s">
        <v>304</v>
      </c>
      <c r="D82" s="10">
        <f t="shared" si="2"/>
        <v>2</v>
      </c>
      <c r="E82" s="35">
        <f t="shared" si="3"/>
        <v>2.2999999999999998</v>
      </c>
      <c r="F82" s="21">
        <f>IFERROR(VLOOKUP(PRO!$C82, 'All Indicators - Breakdown'!$C:$GQ, F$1, FALSE), " ")</f>
        <v>2</v>
      </c>
      <c r="G82" s="21">
        <f>IFERROR(VLOOKUP(PRO!$C82, 'All Indicators - Breakdown'!$C:$GQ, G$1, FALSE), " ")</f>
        <v>3</v>
      </c>
      <c r="H82" s="21">
        <f>IFERROR(VLOOKUP($C82, 'All Indicators - Breakdown'!$C:$GQ, H$1, FALSE), " ")</f>
        <v>1</v>
      </c>
      <c r="I82" s="21">
        <f>IFERROR(VLOOKUP($C82, 'All Indicators - Breakdown'!$C:$GQ, I$1, FALSE), " ")</f>
        <v>3</v>
      </c>
    </row>
    <row r="83" spans="1:9" ht="16.3" thickTop="1" thickBot="1" x14ac:dyDescent="0.3">
      <c r="A83" s="20" t="s">
        <v>296</v>
      </c>
      <c r="B83" s="20" t="s">
        <v>305</v>
      </c>
      <c r="C83" s="20" t="s">
        <v>306</v>
      </c>
      <c r="D83" s="10">
        <f t="shared" si="2"/>
        <v>2</v>
      </c>
      <c r="E83" s="35">
        <f t="shared" si="3"/>
        <v>1.5</v>
      </c>
      <c r="F83" s="21">
        <f>IFERROR(VLOOKUP(PRO!$C83, 'All Indicators - Breakdown'!$C:$GQ, F$1, FALSE), " ")</f>
        <v>1</v>
      </c>
      <c r="G83" s="21">
        <f>IFERROR(VLOOKUP(PRO!$C83, 'All Indicators - Breakdown'!$C:$GQ, G$1, FALSE), " ")</f>
        <v>3</v>
      </c>
      <c r="H83" s="21">
        <f>IFERROR(VLOOKUP($C83, 'All Indicators - Breakdown'!$C:$GQ, H$1, FALSE), " ")</f>
        <v>1</v>
      </c>
      <c r="I83" s="21">
        <f>IFERROR(VLOOKUP($C83, 'All Indicators - Breakdown'!$C:$GQ, I$1, FALSE), " ")</f>
        <v>1</v>
      </c>
    </row>
    <row r="84" spans="1:9" ht="16.3" thickTop="1" thickBot="1" x14ac:dyDescent="0.3">
      <c r="A84" s="20" t="s">
        <v>296</v>
      </c>
      <c r="B84" s="20" t="s">
        <v>307</v>
      </c>
      <c r="C84" s="20" t="s">
        <v>308</v>
      </c>
      <c r="D84" s="10">
        <f t="shared" si="2"/>
        <v>2</v>
      </c>
      <c r="E84" s="35">
        <f t="shared" si="3"/>
        <v>2</v>
      </c>
      <c r="F84" s="21">
        <f>IFERROR(VLOOKUP(PRO!$C84, 'All Indicators - Breakdown'!$C:$GQ, F$1, FALSE), " ")</f>
        <v>1</v>
      </c>
      <c r="G84" s="21">
        <f>IFERROR(VLOOKUP(PRO!$C84, 'All Indicators - Breakdown'!$C:$GQ, G$1, FALSE), " ")</f>
        <v>5</v>
      </c>
      <c r="H84" s="21">
        <f>IFERROR(VLOOKUP($C84, 'All Indicators - Breakdown'!$C:$GQ, H$1, FALSE), " ")</f>
        <v>1</v>
      </c>
      <c r="I84" s="21">
        <f>IFERROR(VLOOKUP($C84, 'All Indicators - Breakdown'!$C:$GQ, I$1, FALSE), " ")</f>
        <v>1</v>
      </c>
    </row>
    <row r="85" spans="1:9" ht="16.3" thickTop="1" thickBot="1" x14ac:dyDescent="0.3">
      <c r="A85" s="20" t="s">
        <v>296</v>
      </c>
      <c r="B85" s="20" t="s">
        <v>309</v>
      </c>
      <c r="C85" s="20" t="s">
        <v>310</v>
      </c>
      <c r="D85" s="10">
        <f t="shared" si="2"/>
        <v>2</v>
      </c>
      <c r="E85" s="35">
        <f t="shared" si="3"/>
        <v>1.5</v>
      </c>
      <c r="F85" s="21">
        <f>IFERROR(VLOOKUP(PRO!$C85, 'All Indicators - Breakdown'!$C:$GQ, F$1, FALSE), " ")</f>
        <v>1</v>
      </c>
      <c r="G85" s="21">
        <f>IFERROR(VLOOKUP(PRO!$C85, 'All Indicators - Breakdown'!$C:$GQ, G$1, FALSE), " ")</f>
        <v>3</v>
      </c>
      <c r="H85" s="21">
        <f>IFERROR(VLOOKUP($C85, 'All Indicators - Breakdown'!$C:$GQ, H$1, FALSE), " ")</f>
        <v>1</v>
      </c>
      <c r="I85" s="21">
        <f>IFERROR(VLOOKUP($C85, 'All Indicators - Breakdown'!$C:$GQ, I$1, FALSE), " ")</f>
        <v>1</v>
      </c>
    </row>
    <row r="86" spans="1:9" ht="16.3" thickTop="1" thickBot="1" x14ac:dyDescent="0.3">
      <c r="A86" s="20" t="s">
        <v>311</v>
      </c>
      <c r="B86" s="20" t="s">
        <v>312</v>
      </c>
      <c r="C86" s="20" t="s">
        <v>313</v>
      </c>
      <c r="D86" s="10">
        <f t="shared" si="2"/>
        <v>3</v>
      </c>
      <c r="E86" s="35">
        <f t="shared" si="3"/>
        <v>2.8</v>
      </c>
      <c r="F86" s="21">
        <f>IFERROR(VLOOKUP(PRO!$C86, 'All Indicators - Breakdown'!$C:$GQ, F$1, FALSE), " ")</f>
        <v>4</v>
      </c>
      <c r="G86" s="21">
        <f>IFERROR(VLOOKUP(PRO!$C86, 'All Indicators - Breakdown'!$C:$GQ, G$1, FALSE), " ")</f>
        <v>3</v>
      </c>
      <c r="H86" s="21">
        <f>IFERROR(VLOOKUP($C86, 'All Indicators - Breakdown'!$C:$GQ, H$1, FALSE), " ")</f>
        <v>1</v>
      </c>
      <c r="I86" s="21">
        <f>IFERROR(VLOOKUP($C86, 'All Indicators - Breakdown'!$C:$GQ, I$1, FALSE), " ")</f>
        <v>3</v>
      </c>
    </row>
    <row r="87" spans="1:9" ht="16.3" thickTop="1" thickBot="1" x14ac:dyDescent="0.3">
      <c r="A87" s="20" t="s">
        <v>311</v>
      </c>
      <c r="B87" s="20" t="s">
        <v>314</v>
      </c>
      <c r="C87" s="20" t="s">
        <v>315</v>
      </c>
      <c r="D87" s="10">
        <f t="shared" si="2"/>
        <v>4</v>
      </c>
      <c r="E87" s="35">
        <f t="shared" si="3"/>
        <v>3.5</v>
      </c>
      <c r="F87" s="21">
        <f>IFERROR(VLOOKUP(PRO!$C87, 'All Indicators - Breakdown'!$C:$GQ, F$1, FALSE), " ")</f>
        <v>4</v>
      </c>
      <c r="G87" s="21">
        <f>IFERROR(VLOOKUP(PRO!$C87, 'All Indicators - Breakdown'!$C:$GQ, G$1, FALSE), " ")</f>
        <v>3</v>
      </c>
      <c r="H87" s="21">
        <f>IFERROR(VLOOKUP($C87, 'All Indicators - Breakdown'!$C:$GQ, H$1, FALSE), " ")</f>
        <v>3</v>
      </c>
      <c r="I87" s="21">
        <f>IFERROR(VLOOKUP($C87, 'All Indicators - Breakdown'!$C:$GQ, I$1, FALSE), " ")</f>
        <v>4</v>
      </c>
    </row>
    <row r="88" spans="1:9" ht="16.3" thickTop="1" thickBot="1" x14ac:dyDescent="0.3">
      <c r="A88" s="20" t="s">
        <v>311</v>
      </c>
      <c r="B88" s="20" t="s">
        <v>316</v>
      </c>
      <c r="C88" s="20" t="s">
        <v>317</v>
      </c>
      <c r="D88" s="10">
        <f t="shared" si="2"/>
        <v>3</v>
      </c>
      <c r="E88" s="35">
        <f t="shared" si="3"/>
        <v>2.5</v>
      </c>
      <c r="F88" s="21">
        <f>IFERROR(VLOOKUP(PRO!$C88, 'All Indicators - Breakdown'!$C:$GQ, F$1, FALSE), " ")</f>
        <v>3</v>
      </c>
      <c r="G88" s="21">
        <f>IFERROR(VLOOKUP(PRO!$C88, 'All Indicators - Breakdown'!$C:$GQ, G$1, FALSE), " ")</f>
        <v>3</v>
      </c>
      <c r="H88" s="21">
        <f>IFERROR(VLOOKUP($C88, 'All Indicators - Breakdown'!$C:$GQ, H$1, FALSE), " ")</f>
        <v>1</v>
      </c>
      <c r="I88" s="21">
        <f>IFERROR(VLOOKUP($C88, 'All Indicators - Breakdown'!$C:$GQ, I$1, FALSE), " ")</f>
        <v>3</v>
      </c>
    </row>
    <row r="89" spans="1:9" ht="16.3" thickTop="1" thickBot="1" x14ac:dyDescent="0.3">
      <c r="A89" s="20" t="s">
        <v>311</v>
      </c>
      <c r="B89" s="20" t="s">
        <v>318</v>
      </c>
      <c r="C89" s="20" t="s">
        <v>319</v>
      </c>
      <c r="D89" s="10">
        <f t="shared" si="2"/>
        <v>4</v>
      </c>
      <c r="E89" s="35">
        <f t="shared" si="3"/>
        <v>4.3</v>
      </c>
      <c r="F89" s="21">
        <f>IFERROR(VLOOKUP(PRO!$C89, 'All Indicators - Breakdown'!$C:$GQ, F$1, FALSE), " ")</f>
        <v>4</v>
      </c>
      <c r="G89" s="21">
        <f>IFERROR(VLOOKUP(PRO!$C89, 'All Indicators - Breakdown'!$C:$GQ, G$1, FALSE), " ")</f>
        <v>5</v>
      </c>
      <c r="H89" s="21">
        <f>IFERROR(VLOOKUP($C89, 'All Indicators - Breakdown'!$C:$GQ, H$1, FALSE), " ")</f>
        <v>4</v>
      </c>
      <c r="I89" s="21">
        <f>IFERROR(VLOOKUP($C89, 'All Indicators - Breakdown'!$C:$GQ, I$1, FALSE), " ")</f>
        <v>4</v>
      </c>
    </row>
    <row r="90" spans="1:9" ht="16.3" thickTop="1" thickBot="1" x14ac:dyDescent="0.3">
      <c r="A90" s="20" t="s">
        <v>311</v>
      </c>
      <c r="B90" s="20" t="s">
        <v>320</v>
      </c>
      <c r="C90" s="20" t="s">
        <v>321</v>
      </c>
      <c r="D90" s="10">
        <f t="shared" si="2"/>
        <v>4</v>
      </c>
      <c r="E90" s="35">
        <f t="shared" si="3"/>
        <v>4</v>
      </c>
      <c r="F90" s="21">
        <f>IFERROR(VLOOKUP(PRO!$C90, 'All Indicators - Breakdown'!$C:$GQ, F$1, FALSE), " ")</f>
        <v>3</v>
      </c>
      <c r="G90" s="21">
        <f>IFERROR(VLOOKUP(PRO!$C90, 'All Indicators - Breakdown'!$C:$GQ, G$1, FALSE), " ")</f>
        <v>5</v>
      </c>
      <c r="H90" s="21">
        <f>IFERROR(VLOOKUP($C90, 'All Indicators - Breakdown'!$C:$GQ, H$1, FALSE), " ")</f>
        <v>4</v>
      </c>
      <c r="I90" s="21">
        <f>IFERROR(VLOOKUP($C90, 'All Indicators - Breakdown'!$C:$GQ, I$1, FALSE), " ")</f>
        <v>4</v>
      </c>
    </row>
    <row r="91" spans="1:9" ht="16.3" thickTop="1" thickBot="1" x14ac:dyDescent="0.3">
      <c r="A91" s="20" t="s">
        <v>311</v>
      </c>
      <c r="B91" s="20" t="s">
        <v>322</v>
      </c>
      <c r="C91" s="20" t="s">
        <v>323</v>
      </c>
      <c r="D91" s="10">
        <f t="shared" si="2"/>
        <v>4</v>
      </c>
      <c r="E91" s="35">
        <f t="shared" si="3"/>
        <v>4.3</v>
      </c>
      <c r="F91" s="21">
        <f>IFERROR(VLOOKUP(PRO!$C91, 'All Indicators - Breakdown'!$C:$GQ, F$1, FALSE), " ")</f>
        <v>4</v>
      </c>
      <c r="G91" s="21">
        <f>IFERROR(VLOOKUP(PRO!$C91, 'All Indicators - Breakdown'!$C:$GQ, G$1, FALSE), " ")</f>
        <v>5</v>
      </c>
      <c r="H91" s="21">
        <f>IFERROR(VLOOKUP($C91, 'All Indicators - Breakdown'!$C:$GQ, H$1, FALSE), " ")</f>
        <v>4</v>
      </c>
      <c r="I91" s="21">
        <f>IFERROR(VLOOKUP($C91, 'All Indicators - Breakdown'!$C:$GQ, I$1, FALSE), " ")</f>
        <v>4</v>
      </c>
    </row>
    <row r="92" spans="1:9" ht="16.3" thickTop="1" thickBot="1" x14ac:dyDescent="0.3">
      <c r="A92" s="20" t="s">
        <v>311</v>
      </c>
      <c r="B92" s="20" t="s">
        <v>324</v>
      </c>
      <c r="C92" s="20" t="s">
        <v>325</v>
      </c>
      <c r="D92" s="10">
        <f t="shared" si="2"/>
        <v>4</v>
      </c>
      <c r="E92" s="35">
        <f t="shared" si="3"/>
        <v>3.8</v>
      </c>
      <c r="F92" s="21">
        <f>IFERROR(VLOOKUP(PRO!$C92, 'All Indicators - Breakdown'!$C:$GQ, F$1, FALSE), " ")</f>
        <v>4</v>
      </c>
      <c r="G92" s="21">
        <f>IFERROR(VLOOKUP(PRO!$C92, 'All Indicators - Breakdown'!$C:$GQ, G$1, FALSE), " ")</f>
        <v>5</v>
      </c>
      <c r="H92" s="21">
        <f>IFERROR(VLOOKUP($C92, 'All Indicators - Breakdown'!$C:$GQ, H$1, FALSE), " ")</f>
        <v>1</v>
      </c>
      <c r="I92" s="21">
        <f>IFERROR(VLOOKUP($C92, 'All Indicators - Breakdown'!$C:$GQ, I$1, FALSE), " ")</f>
        <v>5</v>
      </c>
    </row>
    <row r="93" spans="1:9" ht="16.3" thickTop="1" thickBot="1" x14ac:dyDescent="0.3">
      <c r="A93" s="20" t="s">
        <v>311</v>
      </c>
      <c r="B93" s="20" t="s">
        <v>326</v>
      </c>
      <c r="C93" s="20" t="s">
        <v>327</v>
      </c>
      <c r="D93" s="10">
        <f t="shared" si="2"/>
        <v>4</v>
      </c>
      <c r="E93" s="35">
        <f t="shared" si="3"/>
        <v>3.8</v>
      </c>
      <c r="F93" s="21">
        <f>IFERROR(VLOOKUP(PRO!$C93, 'All Indicators - Breakdown'!$C:$GQ, F$1, FALSE), " ")</f>
        <v>4</v>
      </c>
      <c r="G93" s="21">
        <f>IFERROR(VLOOKUP(PRO!$C93, 'All Indicators - Breakdown'!$C:$GQ, G$1, FALSE), " ")</f>
        <v>5</v>
      </c>
      <c r="H93" s="21">
        <f>IFERROR(VLOOKUP($C93, 'All Indicators - Breakdown'!$C:$GQ, H$1, FALSE), " ")</f>
        <v>3</v>
      </c>
      <c r="I93" s="21">
        <f>IFERROR(VLOOKUP($C93, 'All Indicators - Breakdown'!$C:$GQ, I$1, FALSE), " ")</f>
        <v>3</v>
      </c>
    </row>
    <row r="94" spans="1:9" ht="16.3" thickTop="1" thickBot="1" x14ac:dyDescent="0.3">
      <c r="A94" s="20" t="s">
        <v>311</v>
      </c>
      <c r="B94" s="20" t="s">
        <v>328</v>
      </c>
      <c r="C94" s="20" t="s">
        <v>329</v>
      </c>
      <c r="D94" s="10">
        <f t="shared" si="2"/>
        <v>4</v>
      </c>
      <c r="E94" s="35">
        <f t="shared" si="3"/>
        <v>3.8</v>
      </c>
      <c r="F94" s="21">
        <f>IFERROR(VLOOKUP(PRO!$C94, 'All Indicators - Breakdown'!$C:$GQ, F$1, FALSE), " ")</f>
        <v>3</v>
      </c>
      <c r="G94" s="21">
        <f>IFERROR(VLOOKUP(PRO!$C94, 'All Indicators - Breakdown'!$C:$GQ, G$1, FALSE), " ")</f>
        <v>5</v>
      </c>
      <c r="H94" s="21">
        <f>IFERROR(VLOOKUP($C94, 'All Indicators - Breakdown'!$C:$GQ, H$1, FALSE), " ")</f>
        <v>3</v>
      </c>
      <c r="I94" s="21">
        <f>IFERROR(VLOOKUP($C94, 'All Indicators - Breakdown'!$C:$GQ, I$1, FALSE), " ")</f>
        <v>4</v>
      </c>
    </row>
    <row r="95" spans="1:9" ht="16.3" thickTop="1" thickBot="1" x14ac:dyDescent="0.3">
      <c r="A95" s="20" t="s">
        <v>311</v>
      </c>
      <c r="B95" s="20" t="s">
        <v>330</v>
      </c>
      <c r="C95" s="20" t="s">
        <v>331</v>
      </c>
      <c r="D95" s="10">
        <f t="shared" si="2"/>
        <v>4</v>
      </c>
      <c r="E95" s="35">
        <f t="shared" si="3"/>
        <v>3.5</v>
      </c>
      <c r="F95" s="21">
        <f>IFERROR(VLOOKUP(PRO!$C95, 'All Indicators - Breakdown'!$C:$GQ, F$1, FALSE), " ")</f>
        <v>4</v>
      </c>
      <c r="G95" s="21">
        <f>IFERROR(VLOOKUP(PRO!$C95, 'All Indicators - Breakdown'!$C:$GQ, G$1, FALSE), " ")</f>
        <v>3</v>
      </c>
      <c r="H95" s="21">
        <f>IFERROR(VLOOKUP($C95, 'All Indicators - Breakdown'!$C:$GQ, H$1, FALSE), " ")</f>
        <v>3</v>
      </c>
      <c r="I95" s="21">
        <f>IFERROR(VLOOKUP($C95, 'All Indicators - Breakdown'!$C:$GQ, I$1, FALSE), " ")</f>
        <v>4</v>
      </c>
    </row>
    <row r="96" spans="1:9" ht="16.3" thickTop="1" thickBot="1" x14ac:dyDescent="0.3">
      <c r="A96" s="20" t="s">
        <v>311</v>
      </c>
      <c r="B96" s="20" t="s">
        <v>332</v>
      </c>
      <c r="C96" s="20" t="s">
        <v>333</v>
      </c>
      <c r="D96" s="10">
        <f t="shared" si="2"/>
        <v>3</v>
      </c>
      <c r="E96" s="35">
        <f t="shared" si="3"/>
        <v>3.3</v>
      </c>
      <c r="F96" s="21">
        <f>IFERROR(VLOOKUP(PRO!$C96, 'All Indicators - Breakdown'!$C:$GQ, F$1, FALSE), " ")</f>
        <v>4</v>
      </c>
      <c r="G96" s="21">
        <f>IFERROR(VLOOKUP(PRO!$C96, 'All Indicators - Breakdown'!$C:$GQ, G$1, FALSE), " ")</f>
        <v>5</v>
      </c>
      <c r="H96" s="21">
        <f>IFERROR(VLOOKUP($C96, 'All Indicators - Breakdown'!$C:$GQ, H$1, FALSE), " ")</f>
        <v>1</v>
      </c>
      <c r="I96" s="21">
        <f>IFERROR(VLOOKUP($C96, 'All Indicators - Breakdown'!$C:$GQ, I$1, FALSE), " ")</f>
        <v>3</v>
      </c>
    </row>
    <row r="97" spans="1:9" ht="16.3" thickTop="1" thickBot="1" x14ac:dyDescent="0.3">
      <c r="A97" s="20" t="s">
        <v>311</v>
      </c>
      <c r="B97" s="20" t="s">
        <v>334</v>
      </c>
      <c r="C97" s="20" t="s">
        <v>335</v>
      </c>
      <c r="D97" s="10">
        <f t="shared" si="2"/>
        <v>4</v>
      </c>
      <c r="E97" s="35">
        <f t="shared" si="3"/>
        <v>3.5</v>
      </c>
      <c r="F97" s="21">
        <f>IFERROR(VLOOKUP(PRO!$C97, 'All Indicators - Breakdown'!$C:$GQ, F$1, FALSE), " ")</f>
        <v>4</v>
      </c>
      <c r="G97" s="21">
        <f>IFERROR(VLOOKUP(PRO!$C97, 'All Indicators - Breakdown'!$C:$GQ, G$1, FALSE), " ")</f>
        <v>5</v>
      </c>
      <c r="H97" s="21">
        <f>IFERROR(VLOOKUP($C97, 'All Indicators - Breakdown'!$C:$GQ, H$1, FALSE), " ")</f>
        <v>1</v>
      </c>
      <c r="I97" s="21">
        <f>IFERROR(VLOOKUP($C97, 'All Indicators - Breakdown'!$C:$GQ, I$1, FALSE), " ")</f>
        <v>4</v>
      </c>
    </row>
    <row r="98" spans="1:9" ht="16.3" thickTop="1" thickBot="1" x14ac:dyDescent="0.3">
      <c r="A98" s="20" t="s">
        <v>311</v>
      </c>
      <c r="B98" s="20" t="s">
        <v>336</v>
      </c>
      <c r="C98" s="20" t="s">
        <v>337</v>
      </c>
      <c r="D98" s="10">
        <f t="shared" si="2"/>
        <v>3</v>
      </c>
      <c r="E98" s="35">
        <f t="shared" si="3"/>
        <v>3</v>
      </c>
      <c r="F98" s="21">
        <f>IFERROR(VLOOKUP(PRO!$C98, 'All Indicators - Breakdown'!$C:$GQ, F$1, FALSE), " ")</f>
        <v>3</v>
      </c>
      <c r="G98" s="21">
        <f>IFERROR(VLOOKUP(PRO!$C98, 'All Indicators - Breakdown'!$C:$GQ, G$1, FALSE), " ")</f>
        <v>5</v>
      </c>
      <c r="H98" s="21">
        <f>IFERROR(VLOOKUP($C98, 'All Indicators - Breakdown'!$C:$GQ, H$1, FALSE), " ")</f>
        <v>3</v>
      </c>
      <c r="I98" s="21">
        <f>IFERROR(VLOOKUP($C98, 'All Indicators - Breakdown'!$C:$GQ, I$1, FALSE), " ")</f>
        <v>1</v>
      </c>
    </row>
    <row r="99" spans="1:9" ht="16.3" thickTop="1" thickBot="1" x14ac:dyDescent="0.3">
      <c r="A99" s="20" t="s">
        <v>311</v>
      </c>
      <c r="B99" s="20" t="s">
        <v>338</v>
      </c>
      <c r="C99" s="20" t="s">
        <v>339</v>
      </c>
      <c r="D99" s="10">
        <f t="shared" si="2"/>
        <v>4</v>
      </c>
      <c r="E99" s="35">
        <f t="shared" si="3"/>
        <v>3.8</v>
      </c>
      <c r="F99" s="21">
        <f>IFERROR(VLOOKUP(PRO!$C99, 'All Indicators - Breakdown'!$C:$GQ, F$1, FALSE), " ")</f>
        <v>3</v>
      </c>
      <c r="G99" s="21">
        <f>IFERROR(VLOOKUP(PRO!$C99, 'All Indicators - Breakdown'!$C:$GQ, G$1, FALSE), " ")</f>
        <v>5</v>
      </c>
      <c r="H99" s="21">
        <f>IFERROR(VLOOKUP($C99, 'All Indicators - Breakdown'!$C:$GQ, H$1, FALSE), " ")</f>
        <v>3</v>
      </c>
      <c r="I99" s="21">
        <f>IFERROR(VLOOKUP($C99, 'All Indicators - Breakdown'!$C:$GQ, I$1, FALSE), " ")</f>
        <v>4</v>
      </c>
    </row>
    <row r="100" spans="1:9" ht="16.3" thickTop="1" thickBot="1" x14ac:dyDescent="0.3">
      <c r="A100" s="20" t="s">
        <v>311</v>
      </c>
      <c r="B100" s="20" t="s">
        <v>340</v>
      </c>
      <c r="C100" s="20" t="s">
        <v>341</v>
      </c>
      <c r="D100" s="10">
        <f t="shared" si="2"/>
        <v>4</v>
      </c>
      <c r="E100" s="35">
        <f t="shared" si="3"/>
        <v>3.8</v>
      </c>
      <c r="F100" s="21">
        <f>IFERROR(VLOOKUP(PRO!$C100, 'All Indicators - Breakdown'!$C:$GQ, F$1, FALSE), " ")</f>
        <v>3</v>
      </c>
      <c r="G100" s="21">
        <f>IFERROR(VLOOKUP(PRO!$C100, 'All Indicators - Breakdown'!$C:$GQ, G$1, FALSE), " ")</f>
        <v>5</v>
      </c>
      <c r="H100" s="21">
        <f>IFERROR(VLOOKUP($C100, 'All Indicators - Breakdown'!$C:$GQ, H$1, FALSE), " ")</f>
        <v>3</v>
      </c>
      <c r="I100" s="21">
        <f>IFERROR(VLOOKUP($C100, 'All Indicators - Breakdown'!$C:$GQ, I$1, FALSE), " ")</f>
        <v>4</v>
      </c>
    </row>
    <row r="101" spans="1:9" ht="16.3" thickTop="1" thickBot="1" x14ac:dyDescent="0.3">
      <c r="A101" s="20" t="s">
        <v>342</v>
      </c>
      <c r="B101" s="20" t="s">
        <v>342</v>
      </c>
      <c r="C101" s="20" t="s">
        <v>343</v>
      </c>
      <c r="D101" s="10">
        <f t="shared" si="2"/>
        <v>2</v>
      </c>
      <c r="E101" s="35">
        <f t="shared" si="3"/>
        <v>2</v>
      </c>
      <c r="F101" s="21">
        <f>IFERROR(VLOOKUP(PRO!$C101, 'All Indicators - Breakdown'!$C:$GQ, F$1, FALSE), " ")</f>
        <v>1</v>
      </c>
      <c r="G101" s="21">
        <f>IFERROR(VLOOKUP(PRO!$C101, 'All Indicators - Breakdown'!$C:$GQ, G$1, FALSE), " ")</f>
        <v>3</v>
      </c>
      <c r="H101" s="21">
        <f>IFERROR(VLOOKUP($C101, 'All Indicators - Breakdown'!$C:$GQ, H$1, FALSE), " ")</f>
        <v>1</v>
      </c>
      <c r="I101" s="21">
        <f>IFERROR(VLOOKUP($C101, 'All Indicators - Breakdown'!$C:$GQ, I$1, FALSE), " ")</f>
        <v>3</v>
      </c>
    </row>
    <row r="102" spans="1:9" ht="16.3" thickTop="1" thickBot="1" x14ac:dyDescent="0.3">
      <c r="A102" s="20" t="s">
        <v>342</v>
      </c>
      <c r="B102" s="20" t="s">
        <v>344</v>
      </c>
      <c r="C102" s="20" t="s">
        <v>345</v>
      </c>
      <c r="D102" s="10">
        <f t="shared" si="2"/>
        <v>3</v>
      </c>
      <c r="E102" s="35">
        <f t="shared" si="3"/>
        <v>3</v>
      </c>
      <c r="F102" s="21">
        <f>IFERROR(VLOOKUP(PRO!$C102, 'All Indicators - Breakdown'!$C:$GQ, F$1, FALSE), " ")</f>
        <v>2</v>
      </c>
      <c r="G102" s="21">
        <f>IFERROR(VLOOKUP(PRO!$C102, 'All Indicators - Breakdown'!$C:$GQ, G$1, FALSE), " ")</f>
        <v>5</v>
      </c>
      <c r="H102" s="21">
        <f>IFERROR(VLOOKUP($C102, 'All Indicators - Breakdown'!$C:$GQ, H$1, FALSE), " ")</f>
        <v>1</v>
      </c>
      <c r="I102" s="21">
        <f>IFERROR(VLOOKUP($C102, 'All Indicators - Breakdown'!$C:$GQ, I$1, FALSE), " ")</f>
        <v>4</v>
      </c>
    </row>
    <row r="103" spans="1:9" ht="16.3" thickTop="1" thickBot="1" x14ac:dyDescent="0.3">
      <c r="A103" s="20" t="s">
        <v>342</v>
      </c>
      <c r="B103" s="20" t="s">
        <v>346</v>
      </c>
      <c r="C103" s="20" t="s">
        <v>347</v>
      </c>
      <c r="D103" s="10">
        <f t="shared" si="2"/>
        <v>3</v>
      </c>
      <c r="E103" s="35">
        <f t="shared" si="3"/>
        <v>2.5</v>
      </c>
      <c r="F103" s="21">
        <f>IFERROR(VLOOKUP(PRO!$C103, 'All Indicators - Breakdown'!$C:$GQ, F$1, FALSE), " ")</f>
        <v>2</v>
      </c>
      <c r="G103" s="21">
        <f>IFERROR(VLOOKUP(PRO!$C103, 'All Indicators - Breakdown'!$C:$GQ, G$1, FALSE), " ")</f>
        <v>3</v>
      </c>
      <c r="H103" s="21">
        <f>IFERROR(VLOOKUP($C103, 'All Indicators - Breakdown'!$C:$GQ, H$1, FALSE), " ")</f>
        <v>1</v>
      </c>
      <c r="I103" s="21">
        <f>IFERROR(VLOOKUP($C103, 'All Indicators - Breakdown'!$C:$GQ, I$1, FALSE), " ")</f>
        <v>4</v>
      </c>
    </row>
    <row r="104" spans="1:9" ht="16.3" thickTop="1" thickBot="1" x14ac:dyDescent="0.3">
      <c r="A104" s="20" t="s">
        <v>342</v>
      </c>
      <c r="B104" s="20" t="s">
        <v>348</v>
      </c>
      <c r="C104" s="20" t="s">
        <v>349</v>
      </c>
      <c r="D104" s="10">
        <f t="shared" si="2"/>
        <v>3</v>
      </c>
      <c r="E104" s="35">
        <f t="shared" si="3"/>
        <v>3.3</v>
      </c>
      <c r="F104" s="21">
        <f>IFERROR(VLOOKUP(PRO!$C104, 'All Indicators - Breakdown'!$C:$GQ, F$1, FALSE), " ")</f>
        <v>2</v>
      </c>
      <c r="G104" s="21">
        <f>IFERROR(VLOOKUP(PRO!$C104, 'All Indicators - Breakdown'!$C:$GQ, G$1, FALSE), " ")</f>
        <v>5</v>
      </c>
      <c r="H104" s="21">
        <f>IFERROR(VLOOKUP($C104, 'All Indicators - Breakdown'!$C:$GQ, H$1, FALSE), " ")</f>
        <v>1</v>
      </c>
      <c r="I104" s="21">
        <f>IFERROR(VLOOKUP($C104, 'All Indicators - Breakdown'!$C:$GQ, I$1, FALSE), " ")</f>
        <v>5</v>
      </c>
    </row>
    <row r="105" spans="1:9" ht="16.3" thickTop="1" thickBot="1" x14ac:dyDescent="0.3">
      <c r="A105" s="20" t="s">
        <v>342</v>
      </c>
      <c r="B105" s="20" t="s">
        <v>350</v>
      </c>
      <c r="C105" s="20" t="s">
        <v>351</v>
      </c>
      <c r="D105" s="10">
        <f t="shared" si="2"/>
        <v>2</v>
      </c>
      <c r="E105" s="35">
        <f t="shared" si="3"/>
        <v>2</v>
      </c>
      <c r="F105" s="21">
        <f>IFERROR(VLOOKUP(PRO!$C105, 'All Indicators - Breakdown'!$C:$GQ, F$1, FALSE), " ")</f>
        <v>1</v>
      </c>
      <c r="G105" s="21">
        <f>IFERROR(VLOOKUP(PRO!$C105, 'All Indicators - Breakdown'!$C:$GQ, G$1, FALSE), " ")</f>
        <v>3</v>
      </c>
      <c r="H105" s="21">
        <f>IFERROR(VLOOKUP($C105, 'All Indicators - Breakdown'!$C:$GQ, H$1, FALSE), " ")</f>
        <v>1</v>
      </c>
      <c r="I105" s="21">
        <f>IFERROR(VLOOKUP($C105, 'All Indicators - Breakdown'!$C:$GQ, I$1, FALSE), " ")</f>
        <v>3</v>
      </c>
    </row>
    <row r="106" spans="1:9" ht="16.3" thickTop="1" thickBot="1" x14ac:dyDescent="0.3">
      <c r="A106" s="20" t="s">
        <v>342</v>
      </c>
      <c r="B106" s="20" t="s">
        <v>352</v>
      </c>
      <c r="C106" s="20" t="s">
        <v>353</v>
      </c>
      <c r="D106" s="10">
        <f t="shared" si="2"/>
        <v>3</v>
      </c>
      <c r="E106" s="35">
        <f t="shared" si="3"/>
        <v>2.5</v>
      </c>
      <c r="F106" s="21">
        <f>IFERROR(VLOOKUP(PRO!$C106, 'All Indicators - Breakdown'!$C:$GQ, F$1, FALSE), " ")</f>
        <v>3</v>
      </c>
      <c r="G106" s="21">
        <f>IFERROR(VLOOKUP(PRO!$C106, 'All Indicators - Breakdown'!$C:$GQ, G$1, FALSE), " ")</f>
        <v>3</v>
      </c>
      <c r="H106" s="21">
        <f>IFERROR(VLOOKUP($C106, 'All Indicators - Breakdown'!$C:$GQ, H$1, FALSE), " ")</f>
        <v>1</v>
      </c>
      <c r="I106" s="21">
        <f>IFERROR(VLOOKUP($C106, 'All Indicators - Breakdown'!$C:$GQ, I$1, FALSE), " ")</f>
        <v>3</v>
      </c>
    </row>
    <row r="107" spans="1:9" ht="16.3" thickTop="1" thickBot="1" x14ac:dyDescent="0.3">
      <c r="A107" s="20" t="s">
        <v>342</v>
      </c>
      <c r="B107" s="20" t="s">
        <v>354</v>
      </c>
      <c r="C107" s="20" t="s">
        <v>355</v>
      </c>
      <c r="D107" s="10">
        <f t="shared" si="2"/>
        <v>3</v>
      </c>
      <c r="E107" s="35">
        <f t="shared" si="3"/>
        <v>2.5</v>
      </c>
      <c r="F107" s="21">
        <f>IFERROR(VLOOKUP(PRO!$C107, 'All Indicators - Breakdown'!$C:$GQ, F$1, FALSE), " ")</f>
        <v>3</v>
      </c>
      <c r="G107" s="21">
        <f>IFERROR(VLOOKUP(PRO!$C107, 'All Indicators - Breakdown'!$C:$GQ, G$1, FALSE), " ")</f>
        <v>3</v>
      </c>
      <c r="H107" s="21">
        <f>IFERROR(VLOOKUP($C107, 'All Indicators - Breakdown'!$C:$GQ, H$1, FALSE), " ")</f>
        <v>1</v>
      </c>
      <c r="I107" s="21">
        <f>IFERROR(VLOOKUP($C107, 'All Indicators - Breakdown'!$C:$GQ, I$1, FALSE), " ")</f>
        <v>3</v>
      </c>
    </row>
    <row r="108" spans="1:9" ht="16.3" thickTop="1" thickBot="1" x14ac:dyDescent="0.3">
      <c r="A108" s="20" t="s">
        <v>356</v>
      </c>
      <c r="B108" s="20" t="s">
        <v>356</v>
      </c>
      <c r="C108" s="20" t="s">
        <v>357</v>
      </c>
      <c r="D108" s="10">
        <f t="shared" si="2"/>
        <v>2</v>
      </c>
      <c r="E108" s="35">
        <f t="shared" si="3"/>
        <v>2.2999999999999998</v>
      </c>
      <c r="F108" s="21">
        <f>IFERROR(VLOOKUP(PRO!$C108, 'All Indicators - Breakdown'!$C:$GQ, F$1, FALSE), " ")</f>
        <v>2</v>
      </c>
      <c r="G108" s="21">
        <f>IFERROR(VLOOKUP(PRO!$C108, 'All Indicators - Breakdown'!$C:$GQ, G$1, FALSE), " ")</f>
        <v>1</v>
      </c>
      <c r="H108" s="21">
        <f>IFERROR(VLOOKUP($C108, 'All Indicators - Breakdown'!$C:$GQ, H$1, FALSE), " ")</f>
        <v>1</v>
      </c>
      <c r="I108" s="21">
        <f>IFERROR(VLOOKUP($C108, 'All Indicators - Breakdown'!$C:$GQ, I$1, FALSE), " ")</f>
        <v>5</v>
      </c>
    </row>
    <row r="109" spans="1:9" ht="16.3" thickTop="1" thickBot="1" x14ac:dyDescent="0.3">
      <c r="A109" s="20" t="s">
        <v>356</v>
      </c>
      <c r="B109" s="20" t="s">
        <v>358</v>
      </c>
      <c r="C109" s="20" t="s">
        <v>359</v>
      </c>
      <c r="D109" s="10">
        <f t="shared" si="2"/>
        <v>3</v>
      </c>
      <c r="E109" s="35">
        <f t="shared" si="3"/>
        <v>2.8</v>
      </c>
      <c r="F109" s="21">
        <f>IFERROR(VLOOKUP(PRO!$C109, 'All Indicators - Breakdown'!$C:$GQ, F$1, FALSE), " ")</f>
        <v>2</v>
      </c>
      <c r="G109" s="21">
        <f>IFERROR(VLOOKUP(PRO!$C109, 'All Indicators - Breakdown'!$C:$GQ, G$1, FALSE), " ")</f>
        <v>3</v>
      </c>
      <c r="H109" s="21">
        <f>IFERROR(VLOOKUP($C109, 'All Indicators - Breakdown'!$C:$GQ, H$1, FALSE), " ")</f>
        <v>1</v>
      </c>
      <c r="I109" s="21">
        <f>IFERROR(VLOOKUP($C109, 'All Indicators - Breakdown'!$C:$GQ, I$1, FALSE), " ")</f>
        <v>5</v>
      </c>
    </row>
    <row r="110" spans="1:9" ht="16.3" thickTop="1" thickBot="1" x14ac:dyDescent="0.3">
      <c r="A110" s="20" t="s">
        <v>356</v>
      </c>
      <c r="B110" s="20" t="s">
        <v>360</v>
      </c>
      <c r="C110" s="20" t="s">
        <v>361</v>
      </c>
      <c r="D110" s="10">
        <f t="shared" si="2"/>
        <v>2</v>
      </c>
      <c r="E110" s="35">
        <f t="shared" si="3"/>
        <v>2.2999999999999998</v>
      </c>
      <c r="F110" s="21">
        <f>IFERROR(VLOOKUP(PRO!$C110, 'All Indicators - Breakdown'!$C:$GQ, F$1, FALSE), " ")</f>
        <v>2</v>
      </c>
      <c r="G110" s="21">
        <f>IFERROR(VLOOKUP(PRO!$C110, 'All Indicators - Breakdown'!$C:$GQ, G$1, FALSE), " ")</f>
        <v>3</v>
      </c>
      <c r="H110" s="21">
        <f>IFERROR(VLOOKUP($C110, 'All Indicators - Breakdown'!$C:$GQ, H$1, FALSE), " ")</f>
        <v>1</v>
      </c>
      <c r="I110" s="21">
        <f>IFERROR(VLOOKUP($C110, 'All Indicators - Breakdown'!$C:$GQ, I$1, FALSE), " ")</f>
        <v>3</v>
      </c>
    </row>
    <row r="111" spans="1:9" ht="16.3" thickTop="1" thickBot="1" x14ac:dyDescent="0.3">
      <c r="A111" s="20" t="s">
        <v>356</v>
      </c>
      <c r="B111" s="20" t="s">
        <v>362</v>
      </c>
      <c r="C111" s="20" t="s">
        <v>363</v>
      </c>
      <c r="D111" s="10">
        <f t="shared" si="2"/>
        <v>3</v>
      </c>
      <c r="E111" s="35">
        <f t="shared" si="3"/>
        <v>2.5</v>
      </c>
      <c r="F111" s="21">
        <f>IFERROR(VLOOKUP(PRO!$C111, 'All Indicators - Breakdown'!$C:$GQ, F$1, FALSE), " ")</f>
        <v>2</v>
      </c>
      <c r="G111" s="21">
        <f>IFERROR(VLOOKUP(PRO!$C111, 'All Indicators - Breakdown'!$C:$GQ, G$1, FALSE), " ")</f>
        <v>3</v>
      </c>
      <c r="H111" s="21">
        <f>IFERROR(VLOOKUP($C111, 'All Indicators - Breakdown'!$C:$GQ, H$1, FALSE), " ")</f>
        <v>1</v>
      </c>
      <c r="I111" s="21">
        <f>IFERROR(VLOOKUP($C111, 'All Indicators - Breakdown'!$C:$GQ, I$1, FALSE), " ")</f>
        <v>4</v>
      </c>
    </row>
    <row r="112" spans="1:9" ht="16.3" thickTop="1" thickBot="1" x14ac:dyDescent="0.3">
      <c r="A112" s="20" t="s">
        <v>356</v>
      </c>
      <c r="B112" s="20" t="s">
        <v>364</v>
      </c>
      <c r="C112" s="20" t="s">
        <v>365</v>
      </c>
      <c r="D112" s="10">
        <f t="shared" si="2"/>
        <v>2</v>
      </c>
      <c r="E112" s="35">
        <f t="shared" si="3"/>
        <v>2.2999999999999998</v>
      </c>
      <c r="F112" s="21">
        <f>IFERROR(VLOOKUP(PRO!$C112, 'All Indicators - Breakdown'!$C:$GQ, F$1, FALSE), " ")</f>
        <v>3</v>
      </c>
      <c r="G112" s="21">
        <f>IFERROR(VLOOKUP(PRO!$C112, 'All Indicators - Breakdown'!$C:$GQ, G$1, FALSE), " ")</f>
        <v>1</v>
      </c>
      <c r="H112" s="21">
        <f>IFERROR(VLOOKUP($C112, 'All Indicators - Breakdown'!$C:$GQ, H$1, FALSE), " ")</f>
        <v>1</v>
      </c>
      <c r="I112" s="21">
        <f>IFERROR(VLOOKUP($C112, 'All Indicators - Breakdown'!$C:$GQ, I$1, FALSE), " ")</f>
        <v>4</v>
      </c>
    </row>
    <row r="113" spans="1:9" ht="16.3" thickTop="1" thickBot="1" x14ac:dyDescent="0.3">
      <c r="A113" s="20" t="s">
        <v>356</v>
      </c>
      <c r="B113" s="20" t="s">
        <v>366</v>
      </c>
      <c r="C113" s="20" t="s">
        <v>367</v>
      </c>
      <c r="D113" s="10">
        <f t="shared" si="2"/>
        <v>3</v>
      </c>
      <c r="E113" s="35">
        <f t="shared" si="3"/>
        <v>2.5</v>
      </c>
      <c r="F113" s="21">
        <f>IFERROR(VLOOKUP(PRO!$C113, 'All Indicators - Breakdown'!$C:$GQ, F$1, FALSE), " ")</f>
        <v>2</v>
      </c>
      <c r="G113" s="21">
        <f>IFERROR(VLOOKUP(PRO!$C113, 'All Indicators - Breakdown'!$C:$GQ, G$1, FALSE), " ")</f>
        <v>3</v>
      </c>
      <c r="H113" s="21">
        <f>IFERROR(VLOOKUP($C113, 'All Indicators - Breakdown'!$C:$GQ, H$1, FALSE), " ")</f>
        <v>1</v>
      </c>
      <c r="I113" s="21">
        <f>IFERROR(VLOOKUP($C113, 'All Indicators - Breakdown'!$C:$GQ, I$1, FALSE), " ")</f>
        <v>4</v>
      </c>
    </row>
    <row r="114" spans="1:9" ht="16.3" thickTop="1" thickBot="1" x14ac:dyDescent="0.3">
      <c r="A114" s="20" t="s">
        <v>356</v>
      </c>
      <c r="B114" s="20" t="s">
        <v>368</v>
      </c>
      <c r="C114" s="20" t="s">
        <v>369</v>
      </c>
      <c r="D114" s="10">
        <f t="shared" si="2"/>
        <v>2</v>
      </c>
      <c r="E114" s="35">
        <f t="shared" si="3"/>
        <v>2.2999999999999998</v>
      </c>
      <c r="F114" s="21">
        <f>IFERROR(VLOOKUP(PRO!$C114, 'All Indicators - Breakdown'!$C:$GQ, F$1, FALSE), " ")</f>
        <v>2</v>
      </c>
      <c r="G114" s="21">
        <f>IFERROR(VLOOKUP(PRO!$C114, 'All Indicators - Breakdown'!$C:$GQ, G$1, FALSE), " ")</f>
        <v>3</v>
      </c>
      <c r="H114" s="21">
        <f>IFERROR(VLOOKUP($C114, 'All Indicators - Breakdown'!$C:$GQ, H$1, FALSE), " ")</f>
        <v>1</v>
      </c>
      <c r="I114" s="21">
        <f>IFERROR(VLOOKUP($C114, 'All Indicators - Breakdown'!$C:$GQ, I$1, FALSE), " ")</f>
        <v>3</v>
      </c>
    </row>
    <row r="115" spans="1:9" ht="16.3" thickTop="1" thickBot="1" x14ac:dyDescent="0.3">
      <c r="A115" s="20" t="s">
        <v>356</v>
      </c>
      <c r="B115" s="20" t="s">
        <v>370</v>
      </c>
      <c r="C115" s="20" t="s">
        <v>371</v>
      </c>
      <c r="D115" s="10">
        <f t="shared" si="2"/>
        <v>3</v>
      </c>
      <c r="E115" s="35">
        <f t="shared" si="3"/>
        <v>2.8</v>
      </c>
      <c r="F115" s="21">
        <f>IFERROR(VLOOKUP(PRO!$C115, 'All Indicators - Breakdown'!$C:$GQ, F$1, FALSE), " ")</f>
        <v>3</v>
      </c>
      <c r="G115" s="21">
        <f>IFERROR(VLOOKUP(PRO!$C115, 'All Indicators - Breakdown'!$C:$GQ, G$1, FALSE), " ")</f>
        <v>3</v>
      </c>
      <c r="H115" s="21">
        <f>IFERROR(VLOOKUP($C115, 'All Indicators - Breakdown'!$C:$GQ, H$1, FALSE), " ")</f>
        <v>1</v>
      </c>
      <c r="I115" s="21">
        <f>IFERROR(VLOOKUP($C115, 'All Indicators - Breakdown'!$C:$GQ, I$1, FALSE), " ")</f>
        <v>4</v>
      </c>
    </row>
    <row r="116" spans="1:9" ht="16.3" thickTop="1" thickBot="1" x14ac:dyDescent="0.3">
      <c r="A116" s="20" t="s">
        <v>356</v>
      </c>
      <c r="B116" s="20" t="s">
        <v>372</v>
      </c>
      <c r="C116" s="20" t="s">
        <v>373</v>
      </c>
      <c r="D116" s="10">
        <f t="shared" si="2"/>
        <v>3</v>
      </c>
      <c r="E116" s="35">
        <f t="shared" si="3"/>
        <v>3</v>
      </c>
      <c r="F116" s="21">
        <f>IFERROR(VLOOKUP(PRO!$C116, 'All Indicators - Breakdown'!$C:$GQ, F$1, FALSE), " ")</f>
        <v>2</v>
      </c>
      <c r="G116" s="21">
        <f>IFERROR(VLOOKUP(PRO!$C116, 'All Indicators - Breakdown'!$C:$GQ, G$1, FALSE), " ")</f>
        <v>5</v>
      </c>
      <c r="H116" s="21">
        <f>IFERROR(VLOOKUP($C116, 'All Indicators - Breakdown'!$C:$GQ, H$1, FALSE), " ")</f>
        <v>1</v>
      </c>
      <c r="I116" s="21">
        <f>IFERROR(VLOOKUP($C116, 'All Indicators - Breakdown'!$C:$GQ, I$1, FALSE), " ")</f>
        <v>4</v>
      </c>
    </row>
    <row r="117" spans="1:9" ht="16.3" thickTop="1" thickBot="1" x14ac:dyDescent="0.3">
      <c r="A117" s="20" t="s">
        <v>356</v>
      </c>
      <c r="B117" s="20" t="s">
        <v>374</v>
      </c>
      <c r="C117" s="20" t="s">
        <v>375</v>
      </c>
      <c r="D117" s="10">
        <f t="shared" si="2"/>
        <v>3</v>
      </c>
      <c r="E117" s="35">
        <f t="shared" si="3"/>
        <v>2.5</v>
      </c>
      <c r="F117" s="21">
        <f>IFERROR(VLOOKUP(PRO!$C117, 'All Indicators - Breakdown'!$C:$GQ, F$1, FALSE), " ")</f>
        <v>3</v>
      </c>
      <c r="G117" s="21">
        <f>IFERROR(VLOOKUP(PRO!$C117, 'All Indicators - Breakdown'!$C:$GQ, G$1, FALSE), " ")</f>
        <v>3</v>
      </c>
      <c r="H117" s="21">
        <f>IFERROR(VLOOKUP($C117, 'All Indicators - Breakdown'!$C:$GQ, H$1, FALSE), " ")</f>
        <v>1</v>
      </c>
      <c r="I117" s="21">
        <f>IFERROR(VLOOKUP($C117, 'All Indicators - Breakdown'!$C:$GQ, I$1, FALSE), " ")</f>
        <v>3</v>
      </c>
    </row>
    <row r="118" spans="1:9" ht="16.3" thickTop="1" thickBot="1" x14ac:dyDescent="0.3">
      <c r="A118" s="20" t="s">
        <v>356</v>
      </c>
      <c r="B118" s="20" t="s">
        <v>376</v>
      </c>
      <c r="C118" s="20" t="s">
        <v>377</v>
      </c>
      <c r="D118" s="10">
        <f t="shared" si="2"/>
        <v>3</v>
      </c>
      <c r="E118" s="35">
        <f t="shared" si="3"/>
        <v>2.8</v>
      </c>
      <c r="F118" s="21">
        <f>IFERROR(VLOOKUP(PRO!$C118, 'All Indicators - Breakdown'!$C:$GQ, F$1, FALSE), " ")</f>
        <v>2</v>
      </c>
      <c r="G118" s="21">
        <f>IFERROR(VLOOKUP(PRO!$C118, 'All Indicators - Breakdown'!$C:$GQ, G$1, FALSE), " ")</f>
        <v>3</v>
      </c>
      <c r="H118" s="21">
        <f>IFERROR(VLOOKUP($C118, 'All Indicators - Breakdown'!$C:$GQ, H$1, FALSE), " ")</f>
        <v>1</v>
      </c>
      <c r="I118" s="21">
        <f>IFERROR(VLOOKUP($C118, 'All Indicators - Breakdown'!$C:$GQ, I$1, FALSE), " ")</f>
        <v>5</v>
      </c>
    </row>
    <row r="119" spans="1:9" ht="16.3" thickTop="1" thickBot="1" x14ac:dyDescent="0.3">
      <c r="A119" s="20" t="s">
        <v>356</v>
      </c>
      <c r="B119" s="20" t="s">
        <v>378</v>
      </c>
      <c r="C119" s="20" t="s">
        <v>379</v>
      </c>
      <c r="D119" s="10">
        <f t="shared" si="2"/>
        <v>3</v>
      </c>
      <c r="E119" s="35">
        <f t="shared" si="3"/>
        <v>2.8</v>
      </c>
      <c r="F119" s="21">
        <f>IFERROR(VLOOKUP(PRO!$C119, 'All Indicators - Breakdown'!$C:$GQ, F$1, FALSE), " ")</f>
        <v>3</v>
      </c>
      <c r="G119" s="21">
        <f>IFERROR(VLOOKUP(PRO!$C119, 'All Indicators - Breakdown'!$C:$GQ, G$1, FALSE), " ")</f>
        <v>3</v>
      </c>
      <c r="H119" s="21">
        <f>IFERROR(VLOOKUP($C119, 'All Indicators - Breakdown'!$C:$GQ, H$1, FALSE), " ")</f>
        <v>1</v>
      </c>
      <c r="I119" s="21">
        <f>IFERROR(VLOOKUP($C119, 'All Indicators - Breakdown'!$C:$GQ, I$1, FALSE), " ")</f>
        <v>4</v>
      </c>
    </row>
    <row r="120" spans="1:9" ht="16.3" thickTop="1" thickBot="1" x14ac:dyDescent="0.3">
      <c r="A120" s="20" t="s">
        <v>356</v>
      </c>
      <c r="B120" s="20" t="s">
        <v>380</v>
      </c>
      <c r="C120" s="20" t="s">
        <v>381</v>
      </c>
      <c r="D120" s="10">
        <f t="shared" si="2"/>
        <v>3</v>
      </c>
      <c r="E120" s="35">
        <f t="shared" si="3"/>
        <v>2.5</v>
      </c>
      <c r="F120" s="21">
        <f>IFERROR(VLOOKUP(PRO!$C120, 'All Indicators - Breakdown'!$C:$GQ, F$1, FALSE), " ")</f>
        <v>2</v>
      </c>
      <c r="G120" s="21">
        <f>IFERROR(VLOOKUP(PRO!$C120, 'All Indicators - Breakdown'!$C:$GQ, G$1, FALSE), " ")</f>
        <v>3</v>
      </c>
      <c r="H120" s="21">
        <f>IFERROR(VLOOKUP($C120, 'All Indicators - Breakdown'!$C:$GQ, H$1, FALSE), " ")</f>
        <v>1</v>
      </c>
      <c r="I120" s="21">
        <f>IFERROR(VLOOKUP($C120, 'All Indicators - Breakdown'!$C:$GQ, I$1, FALSE), " ")</f>
        <v>4</v>
      </c>
    </row>
    <row r="121" spans="1:9" ht="16.3" thickTop="1" thickBot="1" x14ac:dyDescent="0.3">
      <c r="A121" s="20" t="s">
        <v>356</v>
      </c>
      <c r="B121" s="20" t="s">
        <v>382</v>
      </c>
      <c r="C121" s="20" t="s">
        <v>383</v>
      </c>
      <c r="D121" s="10">
        <f t="shared" si="2"/>
        <v>2</v>
      </c>
      <c r="E121" s="35">
        <f t="shared" si="3"/>
        <v>1.8</v>
      </c>
      <c r="F121" s="21">
        <f>IFERROR(VLOOKUP(PRO!$C121, 'All Indicators - Breakdown'!$C:$GQ, F$1, FALSE), " ")</f>
        <v>2</v>
      </c>
      <c r="G121" s="21">
        <f>IFERROR(VLOOKUP(PRO!$C121, 'All Indicators - Breakdown'!$C:$GQ, G$1, FALSE), " ")</f>
        <v>3</v>
      </c>
      <c r="H121" s="21">
        <f>IFERROR(VLOOKUP($C121, 'All Indicators - Breakdown'!$C:$GQ, H$1, FALSE), " ")</f>
        <v>1</v>
      </c>
      <c r="I121" s="21">
        <f>IFERROR(VLOOKUP($C121, 'All Indicators - Breakdown'!$C:$GQ, I$1, FALSE), " ")</f>
        <v>1</v>
      </c>
    </row>
    <row r="122" spans="1:9" ht="16.3" thickTop="1" thickBot="1" x14ac:dyDescent="0.3">
      <c r="A122" s="20" t="s">
        <v>356</v>
      </c>
      <c r="B122" s="20" t="s">
        <v>384</v>
      </c>
      <c r="C122" s="20" t="s">
        <v>385</v>
      </c>
      <c r="D122" s="10">
        <f t="shared" si="2"/>
        <v>3</v>
      </c>
      <c r="E122" s="35">
        <f t="shared" si="3"/>
        <v>2.8</v>
      </c>
      <c r="F122" s="21">
        <f>IFERROR(VLOOKUP(PRO!$C122, 'All Indicators - Breakdown'!$C:$GQ, F$1, FALSE), " ")</f>
        <v>2</v>
      </c>
      <c r="G122" s="21">
        <f>IFERROR(VLOOKUP(PRO!$C122, 'All Indicators - Breakdown'!$C:$GQ, G$1, FALSE), " ")</f>
        <v>3</v>
      </c>
      <c r="H122" s="21">
        <f>IFERROR(VLOOKUP($C122, 'All Indicators - Breakdown'!$C:$GQ, H$1, FALSE), " ")</f>
        <v>1</v>
      </c>
      <c r="I122" s="21">
        <f>IFERROR(VLOOKUP($C122, 'All Indicators - Breakdown'!$C:$GQ, I$1, FALSE), " ")</f>
        <v>5</v>
      </c>
    </row>
    <row r="123" spans="1:9" ht="16.3" thickTop="1" thickBot="1" x14ac:dyDescent="0.3">
      <c r="A123" s="20" t="s">
        <v>356</v>
      </c>
      <c r="B123" s="20" t="s">
        <v>386</v>
      </c>
      <c r="C123" s="20" t="s">
        <v>387</v>
      </c>
      <c r="D123" s="10">
        <f t="shared" si="2"/>
        <v>2</v>
      </c>
      <c r="E123" s="35">
        <f t="shared" si="3"/>
        <v>2</v>
      </c>
      <c r="F123" s="21">
        <f>IFERROR(VLOOKUP(PRO!$C123, 'All Indicators - Breakdown'!$C:$GQ, F$1, FALSE), " ")</f>
        <v>3</v>
      </c>
      <c r="G123" s="21">
        <f>IFERROR(VLOOKUP(PRO!$C123, 'All Indicators - Breakdown'!$C:$GQ, G$1, FALSE), " ")</f>
        <v>3</v>
      </c>
      <c r="H123" s="21">
        <f>IFERROR(VLOOKUP($C123, 'All Indicators - Breakdown'!$C:$GQ, H$1, FALSE), " ")</f>
        <v>1</v>
      </c>
      <c r="I123" s="21">
        <f>IFERROR(VLOOKUP($C123, 'All Indicators - Breakdown'!$C:$GQ, I$1, FALSE), " ")</f>
        <v>1</v>
      </c>
    </row>
    <row r="124" spans="1:9" ht="16.3" thickTop="1" thickBot="1" x14ac:dyDescent="0.3">
      <c r="A124" s="20" t="s">
        <v>356</v>
      </c>
      <c r="B124" s="20" t="s">
        <v>388</v>
      </c>
      <c r="C124" s="20" t="s">
        <v>389</v>
      </c>
      <c r="D124" s="10">
        <f t="shared" si="2"/>
        <v>3</v>
      </c>
      <c r="E124" s="35">
        <f t="shared" si="3"/>
        <v>2.8</v>
      </c>
      <c r="F124" s="21">
        <f>IFERROR(VLOOKUP(PRO!$C124, 'All Indicators - Breakdown'!$C:$GQ, F$1, FALSE), " ")</f>
        <v>2</v>
      </c>
      <c r="G124" s="21">
        <f>IFERROR(VLOOKUP(PRO!$C124, 'All Indicators - Breakdown'!$C:$GQ, G$1, FALSE), " ")</f>
        <v>3</v>
      </c>
      <c r="H124" s="21">
        <f>IFERROR(VLOOKUP($C124, 'All Indicators - Breakdown'!$C:$GQ, H$1, FALSE), " ")</f>
        <v>1</v>
      </c>
      <c r="I124" s="21">
        <f>IFERROR(VLOOKUP($C124, 'All Indicators - Breakdown'!$C:$GQ, I$1, FALSE), " ")</f>
        <v>5</v>
      </c>
    </row>
    <row r="125" spans="1:9" ht="16.3" thickTop="1" thickBot="1" x14ac:dyDescent="0.3">
      <c r="A125" s="20" t="s">
        <v>356</v>
      </c>
      <c r="B125" s="20" t="s">
        <v>390</v>
      </c>
      <c r="C125" s="20" t="s">
        <v>391</v>
      </c>
      <c r="D125" s="10">
        <f t="shared" si="2"/>
        <v>2</v>
      </c>
      <c r="E125" s="35">
        <f t="shared" si="3"/>
        <v>2</v>
      </c>
      <c r="F125" s="21">
        <f>IFERROR(VLOOKUP(PRO!$C125, 'All Indicators - Breakdown'!$C:$GQ, F$1, FALSE), " ")</f>
        <v>3</v>
      </c>
      <c r="G125" s="21">
        <f>IFERROR(VLOOKUP(PRO!$C125, 'All Indicators - Breakdown'!$C:$GQ, G$1, FALSE), " ")</f>
        <v>3</v>
      </c>
      <c r="H125" s="21">
        <f>IFERROR(VLOOKUP($C125, 'All Indicators - Breakdown'!$C:$GQ, H$1, FALSE), " ")</f>
        <v>1</v>
      </c>
      <c r="I125" s="21">
        <f>IFERROR(VLOOKUP($C125, 'All Indicators - Breakdown'!$C:$GQ, I$1, FALSE), " ")</f>
        <v>1</v>
      </c>
    </row>
    <row r="126" spans="1:9" ht="16.3" thickTop="1" thickBot="1" x14ac:dyDescent="0.3">
      <c r="A126" s="20" t="s">
        <v>356</v>
      </c>
      <c r="B126" s="20" t="s">
        <v>392</v>
      </c>
      <c r="C126" s="20" t="s">
        <v>393</v>
      </c>
      <c r="D126" s="10">
        <f t="shared" si="2"/>
        <v>3</v>
      </c>
      <c r="E126" s="35">
        <f t="shared" si="3"/>
        <v>2.8</v>
      </c>
      <c r="F126" s="21">
        <f>IFERROR(VLOOKUP(PRO!$C126, 'All Indicators - Breakdown'!$C:$GQ, F$1, FALSE), " ")</f>
        <v>2</v>
      </c>
      <c r="G126" s="21">
        <f>IFERROR(VLOOKUP(PRO!$C126, 'All Indicators - Breakdown'!$C:$GQ, G$1, FALSE), " ")</f>
        <v>3</v>
      </c>
      <c r="H126" s="21">
        <f>IFERROR(VLOOKUP($C126, 'All Indicators - Breakdown'!$C:$GQ, H$1, FALSE), " ")</f>
        <v>1</v>
      </c>
      <c r="I126" s="21">
        <f>IFERROR(VLOOKUP($C126, 'All Indicators - Breakdown'!$C:$GQ, I$1, FALSE), " ")</f>
        <v>5</v>
      </c>
    </row>
    <row r="127" spans="1:9" ht="16.3" thickTop="1" thickBot="1" x14ac:dyDescent="0.3">
      <c r="A127" s="20" t="s">
        <v>394</v>
      </c>
      <c r="B127" s="20" t="s">
        <v>395</v>
      </c>
      <c r="C127" s="20" t="s">
        <v>396</v>
      </c>
      <c r="D127" s="10">
        <f t="shared" si="2"/>
        <v>2</v>
      </c>
      <c r="E127" s="35">
        <f t="shared" si="3"/>
        <v>1.8</v>
      </c>
      <c r="F127" s="21">
        <f>IFERROR(VLOOKUP(PRO!$C127, 'All Indicators - Breakdown'!$C:$GQ, F$1, FALSE), " ")</f>
        <v>2</v>
      </c>
      <c r="G127" s="21">
        <f>IFERROR(VLOOKUP(PRO!$C127, 'All Indicators - Breakdown'!$C:$GQ, G$1, FALSE), " ")</f>
        <v>1</v>
      </c>
      <c r="H127" s="21">
        <f>IFERROR(VLOOKUP($C127, 'All Indicators - Breakdown'!$C:$GQ, H$1, FALSE), " ")</f>
        <v>1</v>
      </c>
      <c r="I127" s="21">
        <f>IFERROR(VLOOKUP($C127, 'All Indicators - Breakdown'!$C:$GQ, I$1, FALSE), " ")</f>
        <v>3</v>
      </c>
    </row>
    <row r="128" spans="1:9" ht="16.3" thickTop="1" thickBot="1" x14ac:dyDescent="0.3">
      <c r="A128" s="20" t="s">
        <v>394</v>
      </c>
      <c r="B128" s="20" t="s">
        <v>397</v>
      </c>
      <c r="C128" s="20" t="s">
        <v>398</v>
      </c>
      <c r="D128" s="10">
        <f t="shared" si="2"/>
        <v>2</v>
      </c>
      <c r="E128" s="35">
        <f t="shared" si="3"/>
        <v>1.8</v>
      </c>
      <c r="F128" s="21">
        <f>IFERROR(VLOOKUP(PRO!$C128, 'All Indicators - Breakdown'!$C:$GQ, F$1, FALSE), " ")</f>
        <v>2</v>
      </c>
      <c r="G128" s="21">
        <f>IFERROR(VLOOKUP(PRO!$C128, 'All Indicators - Breakdown'!$C:$GQ, G$1, FALSE), " ")</f>
        <v>1</v>
      </c>
      <c r="H128" s="21">
        <f>IFERROR(VLOOKUP($C128, 'All Indicators - Breakdown'!$C:$GQ, H$1, FALSE), " ")</f>
        <v>1</v>
      </c>
      <c r="I128" s="21">
        <f>IFERROR(VLOOKUP($C128, 'All Indicators - Breakdown'!$C:$GQ, I$1, FALSE), " ")</f>
        <v>3</v>
      </c>
    </row>
    <row r="129" spans="1:9" ht="16.3" thickTop="1" thickBot="1" x14ac:dyDescent="0.3">
      <c r="A129" s="20" t="s">
        <v>394</v>
      </c>
      <c r="B129" s="20" t="s">
        <v>399</v>
      </c>
      <c r="C129" s="20" t="s">
        <v>400</v>
      </c>
      <c r="D129" s="10">
        <f t="shared" si="2"/>
        <v>3</v>
      </c>
      <c r="E129" s="35">
        <f t="shared" si="3"/>
        <v>2.8</v>
      </c>
      <c r="F129" s="21">
        <f>IFERROR(VLOOKUP(PRO!$C129, 'All Indicators - Breakdown'!$C:$GQ, F$1, FALSE), " ")</f>
        <v>2</v>
      </c>
      <c r="G129" s="21">
        <f>IFERROR(VLOOKUP(PRO!$C129, 'All Indicators - Breakdown'!$C:$GQ, G$1, FALSE), " ")</f>
        <v>3</v>
      </c>
      <c r="H129" s="21">
        <f>IFERROR(VLOOKUP($C129, 'All Indicators - Breakdown'!$C:$GQ, H$1, FALSE), " ")</f>
        <v>1</v>
      </c>
      <c r="I129" s="21">
        <f>IFERROR(VLOOKUP($C129, 'All Indicators - Breakdown'!$C:$GQ, I$1, FALSE), " ")</f>
        <v>5</v>
      </c>
    </row>
    <row r="130" spans="1:9" ht="16.3" thickTop="1" thickBot="1" x14ac:dyDescent="0.3">
      <c r="A130" s="20" t="s">
        <v>394</v>
      </c>
      <c r="B130" s="20" t="s">
        <v>401</v>
      </c>
      <c r="C130" s="20" t="s">
        <v>402</v>
      </c>
      <c r="D130" s="10">
        <f t="shared" si="2"/>
        <v>2</v>
      </c>
      <c r="E130" s="35">
        <f t="shared" si="3"/>
        <v>2</v>
      </c>
      <c r="F130" s="21">
        <f>IFERROR(VLOOKUP(PRO!$C130, 'All Indicators - Breakdown'!$C:$GQ, F$1, FALSE), " ")</f>
        <v>2</v>
      </c>
      <c r="G130" s="21">
        <f>IFERROR(VLOOKUP(PRO!$C130, 'All Indicators - Breakdown'!$C:$GQ, G$1, FALSE), " ")</f>
        <v>1</v>
      </c>
      <c r="H130" s="21">
        <f>IFERROR(VLOOKUP($C130, 'All Indicators - Breakdown'!$C:$GQ, H$1, FALSE), " ")</f>
        <v>1</v>
      </c>
      <c r="I130" s="21">
        <f>IFERROR(VLOOKUP($C130, 'All Indicators - Breakdown'!$C:$GQ, I$1, FALSE), " ")</f>
        <v>4</v>
      </c>
    </row>
    <row r="131" spans="1:9" ht="16.3" thickTop="1" thickBot="1" x14ac:dyDescent="0.3">
      <c r="A131" s="20" t="s">
        <v>394</v>
      </c>
      <c r="B131" s="20" t="s">
        <v>403</v>
      </c>
      <c r="C131" s="20" t="s">
        <v>404</v>
      </c>
      <c r="D131" s="10">
        <f t="shared" si="2"/>
        <v>3</v>
      </c>
      <c r="E131" s="35">
        <f t="shared" si="3"/>
        <v>2.5</v>
      </c>
      <c r="F131" s="21">
        <f>IFERROR(VLOOKUP(PRO!$C131, 'All Indicators - Breakdown'!$C:$GQ, F$1, FALSE), " ")</f>
        <v>3</v>
      </c>
      <c r="G131" s="21">
        <f>IFERROR(VLOOKUP(PRO!$C131, 'All Indicators - Breakdown'!$C:$GQ, G$1, FALSE), " ")</f>
        <v>1</v>
      </c>
      <c r="H131" s="21">
        <f>IFERROR(VLOOKUP($C131, 'All Indicators - Breakdown'!$C:$GQ, H$1, FALSE), " ")</f>
        <v>1</v>
      </c>
      <c r="I131" s="21">
        <f>IFERROR(VLOOKUP($C131, 'All Indicators - Breakdown'!$C:$GQ, I$1, FALSE), " ")</f>
        <v>5</v>
      </c>
    </row>
    <row r="132" spans="1:9" ht="16.3" thickTop="1" thickBot="1" x14ac:dyDescent="0.3">
      <c r="A132" s="20" t="s">
        <v>394</v>
      </c>
      <c r="B132" s="20" t="s">
        <v>405</v>
      </c>
      <c r="C132" s="20" t="s">
        <v>406</v>
      </c>
      <c r="D132" s="10">
        <f t="shared" ref="D132:D195" si="4">ROUND(AVERAGE($F132:$I132), 0)</f>
        <v>4</v>
      </c>
      <c r="E132" s="35">
        <f t="shared" ref="E132:E195" si="5">ROUND(AVERAGE(F132:I132), 1)</f>
        <v>3.5</v>
      </c>
      <c r="F132" s="21">
        <f>IFERROR(VLOOKUP(PRO!$C132, 'All Indicators - Breakdown'!$C:$GQ, F$1, FALSE), " ")</f>
        <v>3</v>
      </c>
      <c r="G132" s="21">
        <f>IFERROR(VLOOKUP(PRO!$C132, 'All Indicators - Breakdown'!$C:$GQ, G$1, FALSE), " ")</f>
        <v>5</v>
      </c>
      <c r="H132" s="21">
        <f>IFERROR(VLOOKUP($C132, 'All Indicators - Breakdown'!$C:$GQ, H$1, FALSE), " ")</f>
        <v>1</v>
      </c>
      <c r="I132" s="21">
        <f>IFERROR(VLOOKUP($C132, 'All Indicators - Breakdown'!$C:$GQ, I$1, FALSE), " ")</f>
        <v>5</v>
      </c>
    </row>
    <row r="133" spans="1:9" ht="16.3" thickTop="1" thickBot="1" x14ac:dyDescent="0.3">
      <c r="A133" s="20" t="s">
        <v>394</v>
      </c>
      <c r="B133" s="20" t="s">
        <v>407</v>
      </c>
      <c r="C133" s="20" t="s">
        <v>408</v>
      </c>
      <c r="D133" s="10">
        <f t="shared" si="4"/>
        <v>2</v>
      </c>
      <c r="E133" s="35">
        <f t="shared" si="5"/>
        <v>2</v>
      </c>
      <c r="F133" s="21">
        <f>IFERROR(VLOOKUP(PRO!$C133, 'All Indicators - Breakdown'!$C:$GQ, F$1, FALSE), " ")</f>
        <v>2</v>
      </c>
      <c r="G133" s="21">
        <f>IFERROR(VLOOKUP(PRO!$C133, 'All Indicators - Breakdown'!$C:$GQ, G$1, FALSE), " ")</f>
        <v>1</v>
      </c>
      <c r="H133" s="21">
        <f>IFERROR(VLOOKUP($C133, 'All Indicators - Breakdown'!$C:$GQ, H$1, FALSE), " ")</f>
        <v>1</v>
      </c>
      <c r="I133" s="21">
        <f>IFERROR(VLOOKUP($C133, 'All Indicators - Breakdown'!$C:$GQ, I$1, FALSE), " ")</f>
        <v>4</v>
      </c>
    </row>
    <row r="134" spans="1:9" ht="16.3" thickTop="1" thickBot="1" x14ac:dyDescent="0.3">
      <c r="A134" s="20" t="s">
        <v>394</v>
      </c>
      <c r="B134" s="20" t="s">
        <v>409</v>
      </c>
      <c r="C134" s="20" t="s">
        <v>410</v>
      </c>
      <c r="D134" s="10">
        <f t="shared" si="4"/>
        <v>3</v>
      </c>
      <c r="E134" s="35">
        <f t="shared" si="5"/>
        <v>2.8</v>
      </c>
      <c r="F134" s="21">
        <f>IFERROR(VLOOKUP(PRO!$C134, 'All Indicators - Breakdown'!$C:$GQ, F$1, FALSE), " ")</f>
        <v>2</v>
      </c>
      <c r="G134" s="21">
        <f>IFERROR(VLOOKUP(PRO!$C134, 'All Indicators - Breakdown'!$C:$GQ, G$1, FALSE), " ")</f>
        <v>3</v>
      </c>
      <c r="H134" s="21">
        <f>IFERROR(VLOOKUP($C134, 'All Indicators - Breakdown'!$C:$GQ, H$1, FALSE), " ")</f>
        <v>1</v>
      </c>
      <c r="I134" s="21">
        <f>IFERROR(VLOOKUP($C134, 'All Indicators - Breakdown'!$C:$GQ, I$1, FALSE), " ")</f>
        <v>5</v>
      </c>
    </row>
    <row r="135" spans="1:9" ht="16.3" thickTop="1" thickBot="1" x14ac:dyDescent="0.3">
      <c r="A135" s="20" t="s">
        <v>394</v>
      </c>
      <c r="B135" s="20" t="s">
        <v>411</v>
      </c>
      <c r="C135" s="20" t="s">
        <v>412</v>
      </c>
      <c r="D135" s="10">
        <f t="shared" si="4"/>
        <v>3</v>
      </c>
      <c r="E135" s="35">
        <f t="shared" si="5"/>
        <v>2.5</v>
      </c>
      <c r="F135" s="21">
        <f>IFERROR(VLOOKUP(PRO!$C135, 'All Indicators - Breakdown'!$C:$GQ, F$1, FALSE), " ")</f>
        <v>2</v>
      </c>
      <c r="G135" s="21">
        <f>IFERROR(VLOOKUP(PRO!$C135, 'All Indicators - Breakdown'!$C:$GQ, G$1, FALSE), " ")</f>
        <v>3</v>
      </c>
      <c r="H135" s="21">
        <f>IFERROR(VLOOKUP($C135, 'All Indicators - Breakdown'!$C:$GQ, H$1, FALSE), " ")</f>
        <v>1</v>
      </c>
      <c r="I135" s="21">
        <f>IFERROR(VLOOKUP($C135, 'All Indicators - Breakdown'!$C:$GQ, I$1, FALSE), " ")</f>
        <v>4</v>
      </c>
    </row>
    <row r="136" spans="1:9" ht="16.3" thickTop="1" thickBot="1" x14ac:dyDescent="0.3">
      <c r="A136" s="20" t="s">
        <v>394</v>
      </c>
      <c r="B136" s="20" t="s">
        <v>413</v>
      </c>
      <c r="C136" s="20" t="s">
        <v>414</v>
      </c>
      <c r="D136" s="10">
        <f t="shared" si="4"/>
        <v>3</v>
      </c>
      <c r="E136" s="35">
        <f t="shared" si="5"/>
        <v>2.5</v>
      </c>
      <c r="F136" s="21">
        <f>IFERROR(VLOOKUP(PRO!$C136, 'All Indicators - Breakdown'!$C:$GQ, F$1, FALSE), " ")</f>
        <v>2</v>
      </c>
      <c r="G136" s="21">
        <f>IFERROR(VLOOKUP(PRO!$C136, 'All Indicators - Breakdown'!$C:$GQ, G$1, FALSE), " ")</f>
        <v>3</v>
      </c>
      <c r="H136" s="21">
        <f>IFERROR(VLOOKUP($C136, 'All Indicators - Breakdown'!$C:$GQ, H$1, FALSE), " ")</f>
        <v>1</v>
      </c>
      <c r="I136" s="21">
        <f>IFERROR(VLOOKUP($C136, 'All Indicators - Breakdown'!$C:$GQ, I$1, FALSE), " ")</f>
        <v>4</v>
      </c>
    </row>
    <row r="137" spans="1:9" ht="16.3" thickTop="1" thickBot="1" x14ac:dyDescent="0.3">
      <c r="A137" s="20" t="s">
        <v>394</v>
      </c>
      <c r="B137" s="20" t="s">
        <v>415</v>
      </c>
      <c r="C137" s="20" t="s">
        <v>416</v>
      </c>
      <c r="D137" s="10">
        <f t="shared" si="4"/>
        <v>3</v>
      </c>
      <c r="E137" s="35">
        <f t="shared" si="5"/>
        <v>2.5</v>
      </c>
      <c r="F137" s="21">
        <f>IFERROR(VLOOKUP(PRO!$C137, 'All Indicators - Breakdown'!$C:$GQ, F$1, FALSE), " ")</f>
        <v>2</v>
      </c>
      <c r="G137" s="21">
        <f>IFERROR(VLOOKUP(PRO!$C137, 'All Indicators - Breakdown'!$C:$GQ, G$1, FALSE), " ")</f>
        <v>3</v>
      </c>
      <c r="H137" s="21">
        <f>IFERROR(VLOOKUP($C137, 'All Indicators - Breakdown'!$C:$GQ, H$1, FALSE), " ")</f>
        <v>1</v>
      </c>
      <c r="I137" s="21">
        <f>IFERROR(VLOOKUP($C137, 'All Indicators - Breakdown'!$C:$GQ, I$1, FALSE), " ")</f>
        <v>4</v>
      </c>
    </row>
    <row r="138" spans="1:9" ht="16.3" thickTop="1" thickBot="1" x14ac:dyDescent="0.3">
      <c r="A138" s="20" t="s">
        <v>394</v>
      </c>
      <c r="B138" s="20" t="s">
        <v>417</v>
      </c>
      <c r="C138" s="20" t="s">
        <v>418</v>
      </c>
      <c r="D138" s="10">
        <f t="shared" si="4"/>
        <v>1</v>
      </c>
      <c r="E138" s="35">
        <f t="shared" si="5"/>
        <v>1.3</v>
      </c>
      <c r="F138" s="21">
        <f>IFERROR(VLOOKUP(PRO!$C138, 'All Indicators - Breakdown'!$C:$GQ, F$1, FALSE), " ")</f>
        <v>2</v>
      </c>
      <c r="G138" s="21">
        <f>IFERROR(VLOOKUP(PRO!$C138, 'All Indicators - Breakdown'!$C:$GQ, G$1, FALSE), " ")</f>
        <v>1</v>
      </c>
      <c r="H138" s="21">
        <f>IFERROR(VLOOKUP($C138, 'All Indicators - Breakdown'!$C:$GQ, H$1, FALSE), " ")</f>
        <v>1</v>
      </c>
      <c r="I138" s="21">
        <f>IFERROR(VLOOKUP($C138, 'All Indicators - Breakdown'!$C:$GQ, I$1, FALSE), " ")</f>
        <v>1</v>
      </c>
    </row>
    <row r="139" spans="1:9" ht="16.3" thickTop="1" thickBot="1" x14ac:dyDescent="0.3">
      <c r="A139" s="20" t="s">
        <v>394</v>
      </c>
      <c r="B139" s="20" t="s">
        <v>419</v>
      </c>
      <c r="C139" s="20" t="s">
        <v>420</v>
      </c>
      <c r="D139" s="10">
        <f t="shared" si="4"/>
        <v>2</v>
      </c>
      <c r="E139" s="35">
        <f t="shared" si="5"/>
        <v>1.8</v>
      </c>
      <c r="F139" s="21">
        <f>IFERROR(VLOOKUP(PRO!$C139, 'All Indicators - Breakdown'!$C:$GQ, F$1, FALSE), " ")</f>
        <v>4</v>
      </c>
      <c r="G139" s="21">
        <f>IFERROR(VLOOKUP(PRO!$C139, 'All Indicators - Breakdown'!$C:$GQ, G$1, FALSE), " ")</f>
        <v>1</v>
      </c>
      <c r="H139" s="21">
        <f>IFERROR(VLOOKUP($C139, 'All Indicators - Breakdown'!$C:$GQ, H$1, FALSE), " ")</f>
        <v>1</v>
      </c>
      <c r="I139" s="21">
        <f>IFERROR(VLOOKUP($C139, 'All Indicators - Breakdown'!$C:$GQ, I$1, FALSE), " ")</f>
        <v>1</v>
      </c>
    </row>
    <row r="140" spans="1:9" ht="16.3" thickTop="1" thickBot="1" x14ac:dyDescent="0.3">
      <c r="A140" s="20" t="s">
        <v>394</v>
      </c>
      <c r="B140" s="20" t="s">
        <v>421</v>
      </c>
      <c r="C140" s="20" t="s">
        <v>422</v>
      </c>
      <c r="D140" s="10">
        <f t="shared" si="4"/>
        <v>3</v>
      </c>
      <c r="E140" s="35">
        <f t="shared" si="5"/>
        <v>2.5</v>
      </c>
      <c r="F140" s="21">
        <f>IFERROR(VLOOKUP(PRO!$C140, 'All Indicators - Breakdown'!$C:$GQ, F$1, FALSE), " ")</f>
        <v>3</v>
      </c>
      <c r="G140" s="21">
        <f>IFERROR(VLOOKUP(PRO!$C140, 'All Indicators - Breakdown'!$C:$GQ, G$1, FALSE), " ")</f>
        <v>1</v>
      </c>
      <c r="H140" s="21">
        <f>IFERROR(VLOOKUP($C140, 'All Indicators - Breakdown'!$C:$GQ, H$1, FALSE), " ")</f>
        <v>1</v>
      </c>
      <c r="I140" s="21">
        <f>IFERROR(VLOOKUP($C140, 'All Indicators - Breakdown'!$C:$GQ, I$1, FALSE), " ")</f>
        <v>5</v>
      </c>
    </row>
    <row r="141" spans="1:9" ht="16.3" thickTop="1" thickBot="1" x14ac:dyDescent="0.3">
      <c r="A141" s="20" t="s">
        <v>394</v>
      </c>
      <c r="B141" s="20" t="s">
        <v>423</v>
      </c>
      <c r="C141" s="20" t="s">
        <v>424</v>
      </c>
      <c r="D141" s="10">
        <f t="shared" si="4"/>
        <v>3</v>
      </c>
      <c r="E141" s="35">
        <f t="shared" si="5"/>
        <v>2.5</v>
      </c>
      <c r="F141" s="21">
        <f>IFERROR(VLOOKUP(PRO!$C141, 'All Indicators - Breakdown'!$C:$GQ, F$1, FALSE), " ")</f>
        <v>3</v>
      </c>
      <c r="G141" s="21">
        <f>IFERROR(VLOOKUP(PRO!$C141, 'All Indicators - Breakdown'!$C:$GQ, G$1, FALSE), " ")</f>
        <v>1</v>
      </c>
      <c r="H141" s="21">
        <f>IFERROR(VLOOKUP($C141, 'All Indicators - Breakdown'!$C:$GQ, H$1, FALSE), " ")</f>
        <v>1</v>
      </c>
      <c r="I141" s="21">
        <f>IFERROR(VLOOKUP($C141, 'All Indicators - Breakdown'!$C:$GQ, I$1, FALSE), " ")</f>
        <v>5</v>
      </c>
    </row>
    <row r="142" spans="1:9" ht="16.3" thickTop="1" thickBot="1" x14ac:dyDescent="0.3">
      <c r="A142" s="20" t="s">
        <v>394</v>
      </c>
      <c r="B142" s="20" t="s">
        <v>425</v>
      </c>
      <c r="C142" s="20" t="s">
        <v>426</v>
      </c>
      <c r="D142" s="10">
        <f t="shared" si="4"/>
        <v>3</v>
      </c>
      <c r="E142" s="35">
        <f t="shared" si="5"/>
        <v>2.8</v>
      </c>
      <c r="F142" s="21">
        <f>IFERROR(VLOOKUP(PRO!$C142, 'All Indicators - Breakdown'!$C:$GQ, F$1, FALSE), " ")</f>
        <v>2</v>
      </c>
      <c r="G142" s="21">
        <f>IFERROR(VLOOKUP(PRO!$C142, 'All Indicators - Breakdown'!$C:$GQ, G$1, FALSE), " ")</f>
        <v>3</v>
      </c>
      <c r="H142" s="21">
        <f>IFERROR(VLOOKUP($C142, 'All Indicators - Breakdown'!$C:$GQ, H$1, FALSE), " ")</f>
        <v>1</v>
      </c>
      <c r="I142" s="21">
        <f>IFERROR(VLOOKUP($C142, 'All Indicators - Breakdown'!$C:$GQ, I$1, FALSE), " ")</f>
        <v>5</v>
      </c>
    </row>
    <row r="143" spans="1:9" ht="16.3" thickTop="1" thickBot="1" x14ac:dyDescent="0.3">
      <c r="A143" s="20" t="s">
        <v>394</v>
      </c>
      <c r="B143" s="20" t="s">
        <v>427</v>
      </c>
      <c r="C143" s="20" t="s">
        <v>428</v>
      </c>
      <c r="D143" s="10">
        <f t="shared" si="4"/>
        <v>2</v>
      </c>
      <c r="E143" s="35">
        <f t="shared" si="5"/>
        <v>2</v>
      </c>
      <c r="F143" s="21">
        <f>IFERROR(VLOOKUP(PRO!$C143, 'All Indicators - Breakdown'!$C:$GQ, F$1, FALSE), " ")</f>
        <v>2</v>
      </c>
      <c r="G143" s="21">
        <f>IFERROR(VLOOKUP(PRO!$C143, 'All Indicators - Breakdown'!$C:$GQ, G$1, FALSE), " ")</f>
        <v>1</v>
      </c>
      <c r="H143" s="21">
        <f>IFERROR(VLOOKUP($C143, 'All Indicators - Breakdown'!$C:$GQ, H$1, FALSE), " ")</f>
        <v>1</v>
      </c>
      <c r="I143" s="21">
        <f>IFERROR(VLOOKUP($C143, 'All Indicators - Breakdown'!$C:$GQ, I$1, FALSE), " ")</f>
        <v>4</v>
      </c>
    </row>
    <row r="144" spans="1:9" ht="16.3" thickTop="1" thickBot="1" x14ac:dyDescent="0.3">
      <c r="A144" s="20" t="s">
        <v>394</v>
      </c>
      <c r="B144" s="20" t="s">
        <v>429</v>
      </c>
      <c r="C144" s="20" t="s">
        <v>430</v>
      </c>
      <c r="D144" s="10">
        <f t="shared" si="4"/>
        <v>2</v>
      </c>
      <c r="E144" s="35">
        <f t="shared" si="5"/>
        <v>2</v>
      </c>
      <c r="F144" s="21">
        <f>IFERROR(VLOOKUP(PRO!$C144, 'All Indicators - Breakdown'!$C:$GQ, F$1, FALSE), " ")</f>
        <v>2</v>
      </c>
      <c r="G144" s="21">
        <f>IFERROR(VLOOKUP(PRO!$C144, 'All Indicators - Breakdown'!$C:$GQ, G$1, FALSE), " ")</f>
        <v>1</v>
      </c>
      <c r="H144" s="21">
        <f>IFERROR(VLOOKUP($C144, 'All Indicators - Breakdown'!$C:$GQ, H$1, FALSE), " ")</f>
        <v>1</v>
      </c>
      <c r="I144" s="21">
        <f>IFERROR(VLOOKUP($C144, 'All Indicators - Breakdown'!$C:$GQ, I$1, FALSE), " ")</f>
        <v>4</v>
      </c>
    </row>
    <row r="145" spans="1:9" ht="16.3" thickTop="1" thickBot="1" x14ac:dyDescent="0.3">
      <c r="A145" s="20" t="s">
        <v>394</v>
      </c>
      <c r="B145" s="20" t="s">
        <v>431</v>
      </c>
      <c r="C145" s="20" t="s">
        <v>432</v>
      </c>
      <c r="D145" s="10">
        <f t="shared" si="4"/>
        <v>2</v>
      </c>
      <c r="E145" s="35">
        <f t="shared" si="5"/>
        <v>2</v>
      </c>
      <c r="F145" s="21">
        <f>IFERROR(VLOOKUP(PRO!$C145, 'All Indicators - Breakdown'!$C:$GQ, F$1, FALSE), " ")</f>
        <v>2</v>
      </c>
      <c r="G145" s="21">
        <f>IFERROR(VLOOKUP(PRO!$C145, 'All Indicators - Breakdown'!$C:$GQ, G$1, FALSE), " ")</f>
        <v>1</v>
      </c>
      <c r="H145" s="21">
        <f>IFERROR(VLOOKUP($C145, 'All Indicators - Breakdown'!$C:$GQ, H$1, FALSE), " ")</f>
        <v>1</v>
      </c>
      <c r="I145" s="21">
        <f>IFERROR(VLOOKUP($C145, 'All Indicators - Breakdown'!$C:$GQ, I$1, FALSE), " ")</f>
        <v>4</v>
      </c>
    </row>
    <row r="146" spans="1:9" ht="16.3" thickTop="1" thickBot="1" x14ac:dyDescent="0.3">
      <c r="A146" s="20" t="s">
        <v>433</v>
      </c>
      <c r="B146" s="20" t="s">
        <v>434</v>
      </c>
      <c r="C146" s="20" t="s">
        <v>435</v>
      </c>
      <c r="D146" s="10">
        <f t="shared" si="4"/>
        <v>1</v>
      </c>
      <c r="E146" s="35">
        <f t="shared" si="5"/>
        <v>1.3</v>
      </c>
      <c r="F146" s="21">
        <f>IFERROR(VLOOKUP(PRO!$C146, 'All Indicators - Breakdown'!$C:$GQ, F$1, FALSE), " ")</f>
        <v>2</v>
      </c>
      <c r="G146" s="21">
        <f>IFERROR(VLOOKUP(PRO!$C146, 'All Indicators - Breakdown'!$C:$GQ, G$1, FALSE), " ")</f>
        <v>1</v>
      </c>
      <c r="H146" s="21">
        <f>IFERROR(VLOOKUP($C146, 'All Indicators - Breakdown'!$C:$GQ, H$1, FALSE), " ")</f>
        <v>1</v>
      </c>
      <c r="I146" s="21" t="str">
        <f>IFERROR(VLOOKUP($C146, 'All Indicators - Breakdown'!$C:$GQ, I$1, FALSE), " ")</f>
        <v>N/A</v>
      </c>
    </row>
    <row r="147" spans="1:9" ht="16.3" thickTop="1" thickBot="1" x14ac:dyDescent="0.3">
      <c r="A147" s="20" t="s">
        <v>433</v>
      </c>
      <c r="B147" s="20" t="s">
        <v>436</v>
      </c>
      <c r="C147" s="20" t="s">
        <v>437</v>
      </c>
      <c r="D147" s="10">
        <f t="shared" si="4"/>
        <v>1</v>
      </c>
      <c r="E147" s="35">
        <f t="shared" si="5"/>
        <v>1</v>
      </c>
      <c r="F147" s="21">
        <f>IFERROR(VLOOKUP(PRO!$C147, 'All Indicators - Breakdown'!$C:$GQ, F$1, FALSE), " ")</f>
        <v>1</v>
      </c>
      <c r="G147" s="21">
        <f>IFERROR(VLOOKUP(PRO!$C147, 'All Indicators - Breakdown'!$C:$GQ, G$1, FALSE), " ")</f>
        <v>1</v>
      </c>
      <c r="H147" s="21">
        <f>IFERROR(VLOOKUP($C147, 'All Indicators - Breakdown'!$C:$GQ, H$1, FALSE), " ")</f>
        <v>1</v>
      </c>
      <c r="I147" s="21" t="str">
        <f>IFERROR(VLOOKUP($C147, 'All Indicators - Breakdown'!$C:$GQ, I$1, FALSE), " ")</f>
        <v>N/A</v>
      </c>
    </row>
    <row r="148" spans="1:9" ht="16.3" thickTop="1" thickBot="1" x14ac:dyDescent="0.3">
      <c r="A148" s="20" t="s">
        <v>433</v>
      </c>
      <c r="B148" s="20" t="s">
        <v>438</v>
      </c>
      <c r="C148" s="20" t="s">
        <v>439</v>
      </c>
      <c r="D148" s="10">
        <f t="shared" si="4"/>
        <v>3</v>
      </c>
      <c r="E148" s="35">
        <f t="shared" si="5"/>
        <v>3</v>
      </c>
      <c r="F148" s="21">
        <f>IFERROR(VLOOKUP(PRO!$C148, 'All Indicators - Breakdown'!$C:$GQ, F$1, FALSE), " ")</f>
        <v>3</v>
      </c>
      <c r="G148" s="21">
        <f>IFERROR(VLOOKUP(PRO!$C148, 'All Indicators - Breakdown'!$C:$GQ, G$1, FALSE), " ")</f>
        <v>5</v>
      </c>
      <c r="H148" s="21">
        <f>IFERROR(VLOOKUP($C148, 'All Indicators - Breakdown'!$C:$GQ, H$1, FALSE), " ")</f>
        <v>1</v>
      </c>
      <c r="I148" s="21" t="str">
        <f>IFERROR(VLOOKUP($C148, 'All Indicators - Breakdown'!$C:$GQ, I$1, FALSE), " ")</f>
        <v>N/A</v>
      </c>
    </row>
    <row r="149" spans="1:9" ht="16.3" thickTop="1" thickBot="1" x14ac:dyDescent="0.3">
      <c r="A149" s="20" t="s">
        <v>433</v>
      </c>
      <c r="B149" s="20" t="s">
        <v>440</v>
      </c>
      <c r="C149" s="20" t="s">
        <v>441</v>
      </c>
      <c r="D149" s="10">
        <f t="shared" si="4"/>
        <v>2</v>
      </c>
      <c r="E149" s="35">
        <f t="shared" si="5"/>
        <v>2</v>
      </c>
      <c r="F149" s="21">
        <f>IFERROR(VLOOKUP(PRO!$C149, 'All Indicators - Breakdown'!$C:$GQ, F$1, FALSE), " ")</f>
        <v>2</v>
      </c>
      <c r="G149" s="21">
        <f>IFERROR(VLOOKUP(PRO!$C149, 'All Indicators - Breakdown'!$C:$GQ, G$1, FALSE), " ")</f>
        <v>3</v>
      </c>
      <c r="H149" s="21">
        <f>IFERROR(VLOOKUP($C149, 'All Indicators - Breakdown'!$C:$GQ, H$1, FALSE), " ")</f>
        <v>1</v>
      </c>
      <c r="I149" s="21" t="str">
        <f>IFERROR(VLOOKUP($C149, 'All Indicators - Breakdown'!$C:$GQ, I$1, FALSE), " ")</f>
        <v>N/A</v>
      </c>
    </row>
    <row r="150" spans="1:9" ht="16.3" thickTop="1" thickBot="1" x14ac:dyDescent="0.3">
      <c r="A150" s="20" t="s">
        <v>433</v>
      </c>
      <c r="B150" s="20" t="s">
        <v>442</v>
      </c>
      <c r="C150" s="20" t="s">
        <v>443</v>
      </c>
      <c r="D150" s="10">
        <f t="shared" si="4"/>
        <v>2</v>
      </c>
      <c r="E150" s="35">
        <f t="shared" si="5"/>
        <v>2</v>
      </c>
      <c r="F150" s="21">
        <f>IFERROR(VLOOKUP(PRO!$C150, 'All Indicators - Breakdown'!$C:$GQ, F$1, FALSE), " ")</f>
        <v>2</v>
      </c>
      <c r="G150" s="21">
        <f>IFERROR(VLOOKUP(PRO!$C150, 'All Indicators - Breakdown'!$C:$GQ, G$1, FALSE), " ")</f>
        <v>3</v>
      </c>
      <c r="H150" s="21">
        <f>IFERROR(VLOOKUP($C150, 'All Indicators - Breakdown'!$C:$GQ, H$1, FALSE), " ")</f>
        <v>1</v>
      </c>
      <c r="I150" s="21" t="str">
        <f>IFERROR(VLOOKUP($C150, 'All Indicators - Breakdown'!$C:$GQ, I$1, FALSE), " ")</f>
        <v>N/A</v>
      </c>
    </row>
    <row r="151" spans="1:9" ht="16.3" thickTop="1" thickBot="1" x14ac:dyDescent="0.3">
      <c r="A151" s="20" t="s">
        <v>433</v>
      </c>
      <c r="B151" s="20" t="s">
        <v>444</v>
      </c>
      <c r="C151" s="20" t="s">
        <v>445</v>
      </c>
      <c r="D151" s="10">
        <f t="shared" si="4"/>
        <v>2</v>
      </c>
      <c r="E151" s="35">
        <f t="shared" si="5"/>
        <v>2</v>
      </c>
      <c r="F151" s="21">
        <f>IFERROR(VLOOKUP(PRO!$C151, 'All Indicators - Breakdown'!$C:$GQ, F$1, FALSE), " ")</f>
        <v>2</v>
      </c>
      <c r="G151" s="21">
        <f>IFERROR(VLOOKUP(PRO!$C151, 'All Indicators - Breakdown'!$C:$GQ, G$1, FALSE), " ")</f>
        <v>3</v>
      </c>
      <c r="H151" s="21">
        <f>IFERROR(VLOOKUP($C151, 'All Indicators - Breakdown'!$C:$GQ, H$1, FALSE), " ")</f>
        <v>1</v>
      </c>
      <c r="I151" s="21" t="str">
        <f>IFERROR(VLOOKUP($C151, 'All Indicators - Breakdown'!$C:$GQ, I$1, FALSE), " ")</f>
        <v>N/A</v>
      </c>
    </row>
    <row r="152" spans="1:9" ht="16.3" thickTop="1" thickBot="1" x14ac:dyDescent="0.3">
      <c r="A152" s="20" t="s">
        <v>433</v>
      </c>
      <c r="B152" s="20" t="s">
        <v>446</v>
      </c>
      <c r="C152" s="20" t="s">
        <v>447</v>
      </c>
      <c r="D152" s="10">
        <f t="shared" si="4"/>
        <v>2</v>
      </c>
      <c r="E152" s="35">
        <f t="shared" si="5"/>
        <v>1.7</v>
      </c>
      <c r="F152" s="21">
        <f>IFERROR(VLOOKUP(PRO!$C152, 'All Indicators - Breakdown'!$C:$GQ, F$1, FALSE), " ")</f>
        <v>3</v>
      </c>
      <c r="G152" s="21">
        <f>IFERROR(VLOOKUP(PRO!$C152, 'All Indicators - Breakdown'!$C:$GQ, G$1, FALSE), " ")</f>
        <v>1</v>
      </c>
      <c r="H152" s="21">
        <f>IFERROR(VLOOKUP($C152, 'All Indicators - Breakdown'!$C:$GQ, H$1, FALSE), " ")</f>
        <v>1</v>
      </c>
      <c r="I152" s="21" t="str">
        <f>IFERROR(VLOOKUP($C152, 'All Indicators - Breakdown'!$C:$GQ, I$1, FALSE), " ")</f>
        <v>N/A</v>
      </c>
    </row>
    <row r="153" spans="1:9" ht="16.3" thickTop="1" thickBot="1" x14ac:dyDescent="0.3">
      <c r="A153" s="20" t="s">
        <v>433</v>
      </c>
      <c r="B153" s="20" t="s">
        <v>448</v>
      </c>
      <c r="C153" s="20" t="s">
        <v>449</v>
      </c>
      <c r="D153" s="10">
        <f t="shared" si="4"/>
        <v>2</v>
      </c>
      <c r="E153" s="35">
        <f t="shared" si="5"/>
        <v>2.2999999999999998</v>
      </c>
      <c r="F153" s="21">
        <f>IFERROR(VLOOKUP(PRO!$C153, 'All Indicators - Breakdown'!$C:$GQ, F$1, FALSE), " ")</f>
        <v>3</v>
      </c>
      <c r="G153" s="21">
        <f>IFERROR(VLOOKUP(PRO!$C153, 'All Indicators - Breakdown'!$C:$GQ, G$1, FALSE), " ")</f>
        <v>3</v>
      </c>
      <c r="H153" s="21">
        <f>IFERROR(VLOOKUP($C153, 'All Indicators - Breakdown'!$C:$GQ, H$1, FALSE), " ")</f>
        <v>1</v>
      </c>
      <c r="I153" s="21" t="str">
        <f>IFERROR(VLOOKUP($C153, 'All Indicators - Breakdown'!$C:$GQ, I$1, FALSE), " ")</f>
        <v>N/A</v>
      </c>
    </row>
    <row r="154" spans="1:9" ht="16.3" thickTop="1" thickBot="1" x14ac:dyDescent="0.3">
      <c r="A154" s="20" t="s">
        <v>433</v>
      </c>
      <c r="B154" s="20" t="s">
        <v>450</v>
      </c>
      <c r="C154" s="20" t="s">
        <v>451</v>
      </c>
      <c r="D154" s="10">
        <f t="shared" si="4"/>
        <v>3</v>
      </c>
      <c r="E154" s="35">
        <f t="shared" si="5"/>
        <v>2.7</v>
      </c>
      <c r="F154" s="21">
        <f>IFERROR(VLOOKUP(PRO!$C154, 'All Indicators - Breakdown'!$C:$GQ, F$1, FALSE), " ")</f>
        <v>2</v>
      </c>
      <c r="G154" s="21">
        <f>IFERROR(VLOOKUP(PRO!$C154, 'All Indicators - Breakdown'!$C:$GQ, G$1, FALSE), " ")</f>
        <v>3</v>
      </c>
      <c r="H154" s="21">
        <f>IFERROR(VLOOKUP($C154, 'All Indicators - Breakdown'!$C:$GQ, H$1, FALSE), " ")</f>
        <v>3</v>
      </c>
      <c r="I154" s="21" t="str">
        <f>IFERROR(VLOOKUP($C154, 'All Indicators - Breakdown'!$C:$GQ, I$1, FALSE), " ")</f>
        <v>N/A</v>
      </c>
    </row>
    <row r="155" spans="1:9" ht="16.3" thickTop="1" thickBot="1" x14ac:dyDescent="0.3">
      <c r="A155" s="20" t="s">
        <v>433</v>
      </c>
      <c r="B155" s="20" t="s">
        <v>452</v>
      </c>
      <c r="C155" s="20" t="s">
        <v>453</v>
      </c>
      <c r="D155" s="10">
        <f t="shared" si="4"/>
        <v>2</v>
      </c>
      <c r="E155" s="35">
        <f t="shared" si="5"/>
        <v>1.7</v>
      </c>
      <c r="F155" s="21">
        <f>IFERROR(VLOOKUP(PRO!$C155, 'All Indicators - Breakdown'!$C:$GQ, F$1, FALSE), " ")</f>
        <v>1</v>
      </c>
      <c r="G155" s="21">
        <f>IFERROR(VLOOKUP(PRO!$C155, 'All Indicators - Breakdown'!$C:$GQ, G$1, FALSE), " ")</f>
        <v>3</v>
      </c>
      <c r="H155" s="21">
        <f>IFERROR(VLOOKUP($C155, 'All Indicators - Breakdown'!$C:$GQ, H$1, FALSE), " ")</f>
        <v>1</v>
      </c>
      <c r="I155" s="21" t="str">
        <f>IFERROR(VLOOKUP($C155, 'All Indicators - Breakdown'!$C:$GQ, I$1, FALSE), " ")</f>
        <v>N/A</v>
      </c>
    </row>
    <row r="156" spans="1:9" ht="16.3" thickTop="1" thickBot="1" x14ac:dyDescent="0.3">
      <c r="A156" s="20" t="s">
        <v>433</v>
      </c>
      <c r="B156" s="20" t="s">
        <v>454</v>
      </c>
      <c r="C156" s="20" t="s">
        <v>455</v>
      </c>
      <c r="D156" s="10">
        <f t="shared" si="4"/>
        <v>2</v>
      </c>
      <c r="E156" s="35">
        <f t="shared" si="5"/>
        <v>2</v>
      </c>
      <c r="F156" s="21">
        <f>IFERROR(VLOOKUP(PRO!$C156, 'All Indicators - Breakdown'!$C:$GQ, F$1, FALSE), " ")</f>
        <v>2</v>
      </c>
      <c r="G156" s="21">
        <f>IFERROR(VLOOKUP(PRO!$C156, 'All Indicators - Breakdown'!$C:$GQ, G$1, FALSE), " ")</f>
        <v>3</v>
      </c>
      <c r="H156" s="21">
        <f>IFERROR(VLOOKUP($C156, 'All Indicators - Breakdown'!$C:$GQ, H$1, FALSE), " ")</f>
        <v>1</v>
      </c>
      <c r="I156" s="21" t="str">
        <f>IFERROR(VLOOKUP($C156, 'All Indicators - Breakdown'!$C:$GQ, I$1, FALSE), " ")</f>
        <v>N/A</v>
      </c>
    </row>
    <row r="157" spans="1:9" ht="16.3" thickTop="1" thickBot="1" x14ac:dyDescent="0.3">
      <c r="A157" s="20" t="s">
        <v>456</v>
      </c>
      <c r="B157" s="20" t="s">
        <v>457</v>
      </c>
      <c r="C157" s="20" t="s">
        <v>458</v>
      </c>
      <c r="D157" s="10">
        <f t="shared" si="4"/>
        <v>2</v>
      </c>
      <c r="E157" s="35">
        <f t="shared" si="5"/>
        <v>2</v>
      </c>
      <c r="F157" s="21">
        <f>IFERROR(VLOOKUP(PRO!$C157, 'All Indicators - Breakdown'!$C:$GQ, F$1, FALSE), " ")</f>
        <v>1</v>
      </c>
      <c r="G157" s="21">
        <f>IFERROR(VLOOKUP(PRO!$C157, 'All Indicators - Breakdown'!$C:$GQ, G$1, FALSE), " ")</f>
        <v>3</v>
      </c>
      <c r="H157" s="21">
        <f>IFERROR(VLOOKUP($C157, 'All Indicators - Breakdown'!$C:$GQ, H$1, FALSE), " ")</f>
        <v>1</v>
      </c>
      <c r="I157" s="21">
        <f>IFERROR(VLOOKUP($C157, 'All Indicators - Breakdown'!$C:$GQ, I$1, FALSE), " ")</f>
        <v>3</v>
      </c>
    </row>
    <row r="158" spans="1:9" ht="16.3" thickTop="1" thickBot="1" x14ac:dyDescent="0.3">
      <c r="A158" s="20" t="s">
        <v>456</v>
      </c>
      <c r="B158" s="20" t="s">
        <v>459</v>
      </c>
      <c r="C158" s="20" t="s">
        <v>460</v>
      </c>
      <c r="D158" s="10">
        <f t="shared" si="4"/>
        <v>2</v>
      </c>
      <c r="E158" s="35">
        <f t="shared" si="5"/>
        <v>1.5</v>
      </c>
      <c r="F158" s="21">
        <f>IFERROR(VLOOKUP(PRO!$C158, 'All Indicators - Breakdown'!$C:$GQ, F$1, FALSE), " ")</f>
        <v>1</v>
      </c>
      <c r="G158" s="21">
        <f>IFERROR(VLOOKUP(PRO!$C158, 'All Indicators - Breakdown'!$C:$GQ, G$1, FALSE), " ")</f>
        <v>3</v>
      </c>
      <c r="H158" s="21">
        <f>IFERROR(VLOOKUP($C158, 'All Indicators - Breakdown'!$C:$GQ, H$1, FALSE), " ")</f>
        <v>1</v>
      </c>
      <c r="I158" s="21">
        <f>IFERROR(VLOOKUP($C158, 'All Indicators - Breakdown'!$C:$GQ, I$1, FALSE), " ")</f>
        <v>1</v>
      </c>
    </row>
    <row r="159" spans="1:9" ht="16.3" thickTop="1" thickBot="1" x14ac:dyDescent="0.3">
      <c r="A159" s="20" t="s">
        <v>456</v>
      </c>
      <c r="B159" s="20" t="s">
        <v>461</v>
      </c>
      <c r="C159" s="20" t="s">
        <v>462</v>
      </c>
      <c r="D159" s="10">
        <f t="shared" si="4"/>
        <v>2</v>
      </c>
      <c r="E159" s="35">
        <f t="shared" si="5"/>
        <v>1.8</v>
      </c>
      <c r="F159" s="21">
        <f>IFERROR(VLOOKUP(PRO!$C159, 'All Indicators - Breakdown'!$C:$GQ, F$1, FALSE), " ")</f>
        <v>2</v>
      </c>
      <c r="G159" s="21">
        <f>IFERROR(VLOOKUP(PRO!$C159, 'All Indicators - Breakdown'!$C:$GQ, G$1, FALSE), " ")</f>
        <v>3</v>
      </c>
      <c r="H159" s="21">
        <f>IFERROR(VLOOKUP($C159, 'All Indicators - Breakdown'!$C:$GQ, H$1, FALSE), " ")</f>
        <v>1</v>
      </c>
      <c r="I159" s="21">
        <f>IFERROR(VLOOKUP($C159, 'All Indicators - Breakdown'!$C:$GQ, I$1, FALSE), " ")</f>
        <v>1</v>
      </c>
    </row>
    <row r="160" spans="1:9" ht="16.3" thickTop="1" thickBot="1" x14ac:dyDescent="0.3">
      <c r="A160" s="20" t="s">
        <v>456</v>
      </c>
      <c r="B160" s="20" t="s">
        <v>463</v>
      </c>
      <c r="C160" s="20" t="s">
        <v>464</v>
      </c>
      <c r="D160" s="10">
        <f t="shared" si="4"/>
        <v>2</v>
      </c>
      <c r="E160" s="35">
        <f t="shared" si="5"/>
        <v>1.8</v>
      </c>
      <c r="F160" s="21">
        <f>IFERROR(VLOOKUP(PRO!$C160, 'All Indicators - Breakdown'!$C:$GQ, F$1, FALSE), " ")</f>
        <v>2</v>
      </c>
      <c r="G160" s="21">
        <f>IFERROR(VLOOKUP(PRO!$C160, 'All Indicators - Breakdown'!$C:$GQ, G$1, FALSE), " ")</f>
        <v>3</v>
      </c>
      <c r="H160" s="21">
        <f>IFERROR(VLOOKUP($C160, 'All Indicators - Breakdown'!$C:$GQ, H$1, FALSE), " ")</f>
        <v>1</v>
      </c>
      <c r="I160" s="21">
        <f>IFERROR(VLOOKUP($C160, 'All Indicators - Breakdown'!$C:$GQ, I$1, FALSE), " ")</f>
        <v>1</v>
      </c>
    </row>
    <row r="161" spans="1:9" ht="16.3" thickTop="1" thickBot="1" x14ac:dyDescent="0.3">
      <c r="A161" s="20" t="s">
        <v>456</v>
      </c>
      <c r="B161" s="20" t="s">
        <v>465</v>
      </c>
      <c r="C161" s="20" t="s">
        <v>466</v>
      </c>
      <c r="D161" s="10">
        <f t="shared" si="4"/>
        <v>3</v>
      </c>
      <c r="E161" s="35">
        <f t="shared" si="5"/>
        <v>3</v>
      </c>
      <c r="F161" s="21">
        <f>IFERROR(VLOOKUP(PRO!$C161, 'All Indicators - Breakdown'!$C:$GQ, F$1, FALSE), " ")</f>
        <v>3</v>
      </c>
      <c r="G161" s="21">
        <f>IFERROR(VLOOKUP(PRO!$C161, 'All Indicators - Breakdown'!$C:$GQ, G$1, FALSE), " ")</f>
        <v>5</v>
      </c>
      <c r="H161" s="21">
        <f>IFERROR(VLOOKUP($C161, 'All Indicators - Breakdown'!$C:$GQ, H$1, FALSE), " ")</f>
        <v>3</v>
      </c>
      <c r="I161" s="21">
        <f>IFERROR(VLOOKUP($C161, 'All Indicators - Breakdown'!$C:$GQ, I$1, FALSE), " ")</f>
        <v>1</v>
      </c>
    </row>
    <row r="162" spans="1:9" ht="16.3" thickTop="1" thickBot="1" x14ac:dyDescent="0.3">
      <c r="A162" s="20" t="s">
        <v>456</v>
      </c>
      <c r="B162" s="20" t="s">
        <v>467</v>
      </c>
      <c r="C162" s="20" t="s">
        <v>468</v>
      </c>
      <c r="D162" s="10">
        <f t="shared" si="4"/>
        <v>2</v>
      </c>
      <c r="E162" s="35">
        <f t="shared" si="5"/>
        <v>1.8</v>
      </c>
      <c r="F162" s="21">
        <f>IFERROR(VLOOKUP(PRO!$C162, 'All Indicators - Breakdown'!$C:$GQ, F$1, FALSE), " ")</f>
        <v>2</v>
      </c>
      <c r="G162" s="21">
        <f>IFERROR(VLOOKUP(PRO!$C162, 'All Indicators - Breakdown'!$C:$GQ, G$1, FALSE), " ")</f>
        <v>3</v>
      </c>
      <c r="H162" s="21">
        <f>IFERROR(VLOOKUP($C162, 'All Indicators - Breakdown'!$C:$GQ, H$1, FALSE), " ")</f>
        <v>1</v>
      </c>
      <c r="I162" s="21">
        <f>IFERROR(VLOOKUP($C162, 'All Indicators - Breakdown'!$C:$GQ, I$1, FALSE), " ")</f>
        <v>1</v>
      </c>
    </row>
    <row r="163" spans="1:9" ht="16.3" thickTop="1" thickBot="1" x14ac:dyDescent="0.3">
      <c r="A163" s="20" t="s">
        <v>456</v>
      </c>
      <c r="B163" s="20" t="s">
        <v>469</v>
      </c>
      <c r="C163" s="20" t="s">
        <v>470</v>
      </c>
      <c r="D163" s="10">
        <f t="shared" si="4"/>
        <v>3</v>
      </c>
      <c r="E163" s="35">
        <f t="shared" si="5"/>
        <v>3</v>
      </c>
      <c r="F163" s="21">
        <f>IFERROR(VLOOKUP(PRO!$C163, 'All Indicators - Breakdown'!$C:$GQ, F$1, FALSE), " ")</f>
        <v>3</v>
      </c>
      <c r="G163" s="21">
        <f>IFERROR(VLOOKUP(PRO!$C163, 'All Indicators - Breakdown'!$C:$GQ, G$1, FALSE), " ")</f>
        <v>3</v>
      </c>
      <c r="H163" s="21">
        <f>IFERROR(VLOOKUP($C163, 'All Indicators - Breakdown'!$C:$GQ, H$1, FALSE), " ")</f>
        <v>3</v>
      </c>
      <c r="I163" s="21">
        <f>IFERROR(VLOOKUP($C163, 'All Indicators - Breakdown'!$C:$GQ, I$1, FALSE), " ")</f>
        <v>3</v>
      </c>
    </row>
    <row r="164" spans="1:9" ht="16.3" thickTop="1" thickBot="1" x14ac:dyDescent="0.3">
      <c r="A164" s="20" t="s">
        <v>456</v>
      </c>
      <c r="B164" s="20" t="s">
        <v>471</v>
      </c>
      <c r="C164" s="20" t="s">
        <v>472</v>
      </c>
      <c r="D164" s="10">
        <f t="shared" si="4"/>
        <v>1</v>
      </c>
      <c r="E164" s="35">
        <f t="shared" si="5"/>
        <v>1.3</v>
      </c>
      <c r="F164" s="21">
        <f>IFERROR(VLOOKUP(PRO!$C164, 'All Indicators - Breakdown'!$C:$GQ, F$1, FALSE), " ")</f>
        <v>2</v>
      </c>
      <c r="G164" s="21">
        <f>IFERROR(VLOOKUP(PRO!$C164, 'All Indicators - Breakdown'!$C:$GQ, G$1, FALSE), " ")</f>
        <v>1</v>
      </c>
      <c r="H164" s="21">
        <f>IFERROR(VLOOKUP($C164, 'All Indicators - Breakdown'!$C:$GQ, H$1, FALSE), " ")</f>
        <v>1</v>
      </c>
      <c r="I164" s="21">
        <f>IFERROR(VLOOKUP($C164, 'All Indicators - Breakdown'!$C:$GQ, I$1, FALSE), " ")</f>
        <v>1</v>
      </c>
    </row>
    <row r="165" spans="1:9" ht="16.3" thickTop="1" thickBot="1" x14ac:dyDescent="0.3">
      <c r="A165" s="20" t="s">
        <v>456</v>
      </c>
      <c r="B165" s="20" t="s">
        <v>473</v>
      </c>
      <c r="C165" s="20" t="s">
        <v>474</v>
      </c>
      <c r="D165" s="10">
        <f t="shared" si="4"/>
        <v>2</v>
      </c>
      <c r="E165" s="35">
        <f t="shared" si="5"/>
        <v>2</v>
      </c>
      <c r="F165" s="21">
        <f>IFERROR(VLOOKUP(PRO!$C165, 'All Indicators - Breakdown'!$C:$GQ, F$1, FALSE), " ")</f>
        <v>1</v>
      </c>
      <c r="G165" s="21">
        <f>IFERROR(VLOOKUP(PRO!$C165, 'All Indicators - Breakdown'!$C:$GQ, G$1, FALSE), " ")</f>
        <v>3</v>
      </c>
      <c r="H165" s="21">
        <f>IFERROR(VLOOKUP($C165, 'All Indicators - Breakdown'!$C:$GQ, H$1, FALSE), " ")</f>
        <v>1</v>
      </c>
      <c r="I165" s="21">
        <f>IFERROR(VLOOKUP($C165, 'All Indicators - Breakdown'!$C:$GQ, I$1, FALSE), " ")</f>
        <v>3</v>
      </c>
    </row>
    <row r="166" spans="1:9" ht="16.3" thickTop="1" thickBot="1" x14ac:dyDescent="0.3">
      <c r="A166" s="20" t="s">
        <v>456</v>
      </c>
      <c r="B166" s="20" t="s">
        <v>475</v>
      </c>
      <c r="C166" s="20" t="s">
        <v>476</v>
      </c>
      <c r="D166" s="10">
        <f t="shared" si="4"/>
        <v>3</v>
      </c>
      <c r="E166" s="35">
        <f t="shared" si="5"/>
        <v>3</v>
      </c>
      <c r="F166" s="21">
        <f>IFERROR(VLOOKUP(PRO!$C166, 'All Indicators - Breakdown'!$C:$GQ, F$1, FALSE), " ")</f>
        <v>3</v>
      </c>
      <c r="G166" s="21">
        <f>IFERROR(VLOOKUP(PRO!$C166, 'All Indicators - Breakdown'!$C:$GQ, G$1, FALSE), " ")</f>
        <v>5</v>
      </c>
      <c r="H166" s="21">
        <f>IFERROR(VLOOKUP($C166, 'All Indicators - Breakdown'!$C:$GQ, H$1, FALSE), " ")</f>
        <v>1</v>
      </c>
      <c r="I166" s="21">
        <f>IFERROR(VLOOKUP($C166, 'All Indicators - Breakdown'!$C:$GQ, I$1, FALSE), " ")</f>
        <v>3</v>
      </c>
    </row>
    <row r="167" spans="1:9" ht="16.3" thickTop="1" thickBot="1" x14ac:dyDescent="0.3">
      <c r="A167" s="20" t="s">
        <v>456</v>
      </c>
      <c r="B167" s="20" t="s">
        <v>477</v>
      </c>
      <c r="C167" s="20" t="s">
        <v>478</v>
      </c>
      <c r="D167" s="10">
        <f t="shared" si="4"/>
        <v>2</v>
      </c>
      <c r="E167" s="35">
        <f t="shared" si="5"/>
        <v>2.2999999999999998</v>
      </c>
      <c r="F167" s="21">
        <f>IFERROR(VLOOKUP(PRO!$C167, 'All Indicators - Breakdown'!$C:$GQ, F$1, FALSE), " ")</f>
        <v>2</v>
      </c>
      <c r="G167" s="21">
        <f>IFERROR(VLOOKUP(PRO!$C167, 'All Indicators - Breakdown'!$C:$GQ, G$1, FALSE), " ")</f>
        <v>3</v>
      </c>
      <c r="H167" s="21">
        <f>IFERROR(VLOOKUP($C167, 'All Indicators - Breakdown'!$C:$GQ, H$1, FALSE), " ")</f>
        <v>3</v>
      </c>
      <c r="I167" s="21">
        <f>IFERROR(VLOOKUP($C167, 'All Indicators - Breakdown'!$C:$GQ, I$1, FALSE), " ")</f>
        <v>1</v>
      </c>
    </row>
    <row r="168" spans="1:9" ht="16.3" thickTop="1" thickBot="1" x14ac:dyDescent="0.3">
      <c r="A168" s="20" t="s">
        <v>456</v>
      </c>
      <c r="B168" s="20" t="s">
        <v>479</v>
      </c>
      <c r="C168" s="20" t="s">
        <v>480</v>
      </c>
      <c r="D168" s="10">
        <f t="shared" si="4"/>
        <v>2</v>
      </c>
      <c r="E168" s="35">
        <f t="shared" si="5"/>
        <v>2.2999999999999998</v>
      </c>
      <c r="F168" s="21">
        <f>IFERROR(VLOOKUP(PRO!$C168, 'All Indicators - Breakdown'!$C:$GQ, F$1, FALSE), " ")</f>
        <v>2</v>
      </c>
      <c r="G168" s="21">
        <f>IFERROR(VLOOKUP(PRO!$C168, 'All Indicators - Breakdown'!$C:$GQ, G$1, FALSE), " ")</f>
        <v>3</v>
      </c>
      <c r="H168" s="21">
        <f>IFERROR(VLOOKUP($C168, 'All Indicators - Breakdown'!$C:$GQ, H$1, FALSE), " ")</f>
        <v>3</v>
      </c>
      <c r="I168" s="21">
        <f>IFERROR(VLOOKUP($C168, 'All Indicators - Breakdown'!$C:$GQ, I$1, FALSE), " ")</f>
        <v>1</v>
      </c>
    </row>
    <row r="169" spans="1:9" ht="16.3" thickTop="1" thickBot="1" x14ac:dyDescent="0.3">
      <c r="A169" s="20" t="s">
        <v>456</v>
      </c>
      <c r="B169" s="20" t="s">
        <v>481</v>
      </c>
      <c r="C169" s="20" t="s">
        <v>482</v>
      </c>
      <c r="D169" s="10">
        <f t="shared" si="4"/>
        <v>2</v>
      </c>
      <c r="E169" s="35">
        <f t="shared" si="5"/>
        <v>2.2999999999999998</v>
      </c>
      <c r="F169" s="21">
        <f>IFERROR(VLOOKUP(PRO!$C169, 'All Indicators - Breakdown'!$C:$GQ, F$1, FALSE), " ")</f>
        <v>2</v>
      </c>
      <c r="G169" s="21">
        <f>IFERROR(VLOOKUP(PRO!$C169, 'All Indicators - Breakdown'!$C:$GQ, G$1, FALSE), " ")</f>
        <v>3</v>
      </c>
      <c r="H169" s="21">
        <f>IFERROR(VLOOKUP($C169, 'All Indicators - Breakdown'!$C:$GQ, H$1, FALSE), " ")</f>
        <v>3</v>
      </c>
      <c r="I169" s="21">
        <f>IFERROR(VLOOKUP($C169, 'All Indicators - Breakdown'!$C:$GQ, I$1, FALSE), " ")</f>
        <v>1</v>
      </c>
    </row>
    <row r="170" spans="1:9" ht="16.3" thickTop="1" thickBot="1" x14ac:dyDescent="0.3">
      <c r="A170" s="20" t="s">
        <v>483</v>
      </c>
      <c r="B170" s="20" t="s">
        <v>484</v>
      </c>
      <c r="C170" s="20" t="s">
        <v>485</v>
      </c>
      <c r="D170" s="10">
        <f t="shared" si="4"/>
        <v>2</v>
      </c>
      <c r="E170" s="35">
        <f t="shared" si="5"/>
        <v>2</v>
      </c>
      <c r="F170" s="21">
        <f>IFERROR(VLOOKUP(PRO!$C170, 'All Indicators - Breakdown'!$C:$GQ, F$1, FALSE), " ")</f>
        <v>3</v>
      </c>
      <c r="G170" s="21">
        <f>IFERROR(VLOOKUP(PRO!$C170, 'All Indicators - Breakdown'!$C:$GQ, G$1, FALSE), " ")</f>
        <v>1</v>
      </c>
      <c r="H170" s="21">
        <f>IFERROR(VLOOKUP($C170, 'All Indicators - Breakdown'!$C:$GQ, H$1, FALSE), " ")</f>
        <v>3</v>
      </c>
      <c r="I170" s="21">
        <f>IFERROR(VLOOKUP($C170, 'All Indicators - Breakdown'!$C:$GQ, I$1, FALSE), " ")</f>
        <v>1</v>
      </c>
    </row>
    <row r="171" spans="1:9" ht="16.3" thickTop="1" thickBot="1" x14ac:dyDescent="0.3">
      <c r="A171" s="20" t="s">
        <v>483</v>
      </c>
      <c r="B171" s="20" t="s">
        <v>486</v>
      </c>
      <c r="C171" s="20" t="s">
        <v>487</v>
      </c>
      <c r="D171" s="10">
        <f t="shared" si="4"/>
        <v>2</v>
      </c>
      <c r="E171" s="35">
        <f t="shared" si="5"/>
        <v>2.2999999999999998</v>
      </c>
      <c r="F171" s="21">
        <f>IFERROR(VLOOKUP(PRO!$C171, 'All Indicators - Breakdown'!$C:$GQ, F$1, FALSE), " ")</f>
        <v>2</v>
      </c>
      <c r="G171" s="21">
        <f>IFERROR(VLOOKUP(PRO!$C171, 'All Indicators - Breakdown'!$C:$GQ, G$1, FALSE), " ")</f>
        <v>3</v>
      </c>
      <c r="H171" s="21">
        <f>IFERROR(VLOOKUP($C171, 'All Indicators - Breakdown'!$C:$GQ, H$1, FALSE), " ")</f>
        <v>1</v>
      </c>
      <c r="I171" s="21">
        <f>IFERROR(VLOOKUP($C171, 'All Indicators - Breakdown'!$C:$GQ, I$1, FALSE), " ")</f>
        <v>3</v>
      </c>
    </row>
    <row r="172" spans="1:9" ht="16.3" thickTop="1" thickBot="1" x14ac:dyDescent="0.3">
      <c r="A172" s="20" t="s">
        <v>483</v>
      </c>
      <c r="B172" s="20" t="s">
        <v>488</v>
      </c>
      <c r="C172" s="20" t="s">
        <v>489</v>
      </c>
      <c r="D172" s="10">
        <f t="shared" si="4"/>
        <v>3</v>
      </c>
      <c r="E172" s="35">
        <f t="shared" si="5"/>
        <v>2.5</v>
      </c>
      <c r="F172" s="21">
        <f>IFERROR(VLOOKUP(PRO!$C172, 'All Indicators - Breakdown'!$C:$GQ, F$1, FALSE), " ")</f>
        <v>2</v>
      </c>
      <c r="G172" s="21">
        <f>IFERROR(VLOOKUP(PRO!$C172, 'All Indicators - Breakdown'!$C:$GQ, G$1, FALSE), " ")</f>
        <v>3</v>
      </c>
      <c r="H172" s="21">
        <f>IFERROR(VLOOKUP($C172, 'All Indicators - Breakdown'!$C:$GQ, H$1, FALSE), " ")</f>
        <v>1</v>
      </c>
      <c r="I172" s="21">
        <f>IFERROR(VLOOKUP($C172, 'All Indicators - Breakdown'!$C:$GQ, I$1, FALSE), " ")</f>
        <v>4</v>
      </c>
    </row>
    <row r="173" spans="1:9" ht="16.3" thickTop="1" thickBot="1" x14ac:dyDescent="0.3">
      <c r="A173" s="20" t="s">
        <v>483</v>
      </c>
      <c r="B173" s="20" t="s">
        <v>490</v>
      </c>
      <c r="C173" s="20" t="s">
        <v>491</v>
      </c>
      <c r="D173" s="10">
        <f t="shared" si="4"/>
        <v>3</v>
      </c>
      <c r="E173" s="35">
        <f t="shared" si="5"/>
        <v>3</v>
      </c>
      <c r="F173" s="21">
        <f>IFERROR(VLOOKUP(PRO!$C173, 'All Indicators - Breakdown'!$C:$GQ, F$1, FALSE), " ")</f>
        <v>3</v>
      </c>
      <c r="G173" s="21">
        <f>IFERROR(VLOOKUP(PRO!$C173, 'All Indicators - Breakdown'!$C:$GQ, G$1, FALSE), " ")</f>
        <v>3</v>
      </c>
      <c r="H173" s="21">
        <f>IFERROR(VLOOKUP($C173, 'All Indicators - Breakdown'!$C:$GQ, H$1, FALSE), " ")</f>
        <v>3</v>
      </c>
      <c r="I173" s="21">
        <f>IFERROR(VLOOKUP($C173, 'All Indicators - Breakdown'!$C:$GQ, I$1, FALSE), " ")</f>
        <v>3</v>
      </c>
    </row>
    <row r="174" spans="1:9" ht="16.3" thickTop="1" thickBot="1" x14ac:dyDescent="0.3">
      <c r="A174" s="20" t="s">
        <v>483</v>
      </c>
      <c r="B174" s="20" t="s">
        <v>492</v>
      </c>
      <c r="C174" s="20" t="s">
        <v>493</v>
      </c>
      <c r="D174" s="10">
        <f t="shared" si="4"/>
        <v>3</v>
      </c>
      <c r="E174" s="35">
        <f t="shared" si="5"/>
        <v>2.5</v>
      </c>
      <c r="F174" s="21">
        <f>IFERROR(VLOOKUP(PRO!$C174, 'All Indicators - Breakdown'!$C:$GQ, F$1, FALSE), " ")</f>
        <v>3</v>
      </c>
      <c r="G174" s="21">
        <f>IFERROR(VLOOKUP(PRO!$C174, 'All Indicators - Breakdown'!$C:$GQ, G$1, FALSE), " ")</f>
        <v>3</v>
      </c>
      <c r="H174" s="21">
        <f>IFERROR(VLOOKUP($C174, 'All Indicators - Breakdown'!$C:$GQ, H$1, FALSE), " ")</f>
        <v>3</v>
      </c>
      <c r="I174" s="21">
        <f>IFERROR(VLOOKUP($C174, 'All Indicators - Breakdown'!$C:$GQ, I$1, FALSE), " ")</f>
        <v>1</v>
      </c>
    </row>
    <row r="175" spans="1:9" ht="16.3" thickTop="1" thickBot="1" x14ac:dyDescent="0.3">
      <c r="A175" s="20" t="s">
        <v>483</v>
      </c>
      <c r="B175" s="20" t="s">
        <v>494</v>
      </c>
      <c r="C175" s="20" t="s">
        <v>495</v>
      </c>
      <c r="D175" s="10">
        <f t="shared" si="4"/>
        <v>3</v>
      </c>
      <c r="E175" s="35">
        <f t="shared" si="5"/>
        <v>2.5</v>
      </c>
      <c r="F175" s="21">
        <f>IFERROR(VLOOKUP(PRO!$C175, 'All Indicators - Breakdown'!$C:$GQ, F$1, FALSE), " ")</f>
        <v>2</v>
      </c>
      <c r="G175" s="21">
        <f>IFERROR(VLOOKUP(PRO!$C175, 'All Indicators - Breakdown'!$C:$GQ, G$1, FALSE), " ")</f>
        <v>3</v>
      </c>
      <c r="H175" s="21">
        <f>IFERROR(VLOOKUP($C175, 'All Indicators - Breakdown'!$C:$GQ, H$1, FALSE), " ")</f>
        <v>1</v>
      </c>
      <c r="I175" s="21">
        <f>IFERROR(VLOOKUP($C175, 'All Indicators - Breakdown'!$C:$GQ, I$1, FALSE), " ")</f>
        <v>4</v>
      </c>
    </row>
    <row r="176" spans="1:9" ht="16.3" thickTop="1" thickBot="1" x14ac:dyDescent="0.3">
      <c r="A176" s="20" t="s">
        <v>483</v>
      </c>
      <c r="B176" s="20" t="s">
        <v>496</v>
      </c>
      <c r="C176" s="20" t="s">
        <v>497</v>
      </c>
      <c r="D176" s="10">
        <f t="shared" si="4"/>
        <v>3</v>
      </c>
      <c r="E176" s="35">
        <f t="shared" si="5"/>
        <v>3</v>
      </c>
      <c r="F176" s="21">
        <f>IFERROR(VLOOKUP(PRO!$C176, 'All Indicators - Breakdown'!$C:$GQ, F$1, FALSE), " ")</f>
        <v>3</v>
      </c>
      <c r="G176" s="21">
        <f>IFERROR(VLOOKUP(PRO!$C176, 'All Indicators - Breakdown'!$C:$GQ, G$1, FALSE), " ")</f>
        <v>3</v>
      </c>
      <c r="H176" s="21">
        <f>IFERROR(VLOOKUP($C176, 'All Indicators - Breakdown'!$C:$GQ, H$1, FALSE), " ")</f>
        <v>3</v>
      </c>
      <c r="I176" s="21">
        <f>IFERROR(VLOOKUP($C176, 'All Indicators - Breakdown'!$C:$GQ, I$1, FALSE), " ")</f>
        <v>3</v>
      </c>
    </row>
    <row r="177" spans="1:9" ht="16.3" thickTop="1" thickBot="1" x14ac:dyDescent="0.3">
      <c r="A177" s="20" t="s">
        <v>483</v>
      </c>
      <c r="B177" s="20" t="s">
        <v>498</v>
      </c>
      <c r="C177" s="20" t="s">
        <v>499</v>
      </c>
      <c r="D177" s="10">
        <f t="shared" si="4"/>
        <v>2</v>
      </c>
      <c r="E177" s="35">
        <f t="shared" si="5"/>
        <v>2.2999999999999998</v>
      </c>
      <c r="F177" s="21">
        <f>IFERROR(VLOOKUP(PRO!$C177, 'All Indicators - Breakdown'!$C:$GQ, F$1, FALSE), " ")</f>
        <v>2</v>
      </c>
      <c r="G177" s="21">
        <f>IFERROR(VLOOKUP(PRO!$C177, 'All Indicators - Breakdown'!$C:$GQ, G$1, FALSE), " ")</f>
        <v>3</v>
      </c>
      <c r="H177" s="21">
        <f>IFERROR(VLOOKUP($C177, 'All Indicators - Breakdown'!$C:$GQ, H$1, FALSE), " ")</f>
        <v>1</v>
      </c>
      <c r="I177" s="21">
        <f>IFERROR(VLOOKUP($C177, 'All Indicators - Breakdown'!$C:$GQ, I$1, FALSE), " ")</f>
        <v>3</v>
      </c>
    </row>
    <row r="178" spans="1:9" ht="16.3" thickTop="1" thickBot="1" x14ac:dyDescent="0.3">
      <c r="A178" s="20" t="s">
        <v>483</v>
      </c>
      <c r="B178" s="20" t="s">
        <v>500</v>
      </c>
      <c r="C178" s="20" t="s">
        <v>501</v>
      </c>
      <c r="D178" s="10">
        <f t="shared" si="4"/>
        <v>3</v>
      </c>
      <c r="E178" s="35">
        <f t="shared" si="5"/>
        <v>2.8</v>
      </c>
      <c r="F178" s="21">
        <f>IFERROR(VLOOKUP(PRO!$C178, 'All Indicators - Breakdown'!$C:$GQ, F$1, FALSE), " ")</f>
        <v>2</v>
      </c>
      <c r="G178" s="21">
        <f>IFERROR(VLOOKUP(PRO!$C178, 'All Indicators - Breakdown'!$C:$GQ, G$1, FALSE), " ")</f>
        <v>3</v>
      </c>
      <c r="H178" s="21">
        <f>IFERROR(VLOOKUP($C178, 'All Indicators - Breakdown'!$C:$GQ, H$1, FALSE), " ")</f>
        <v>3</v>
      </c>
      <c r="I178" s="21">
        <f>IFERROR(VLOOKUP($C178, 'All Indicators - Breakdown'!$C:$GQ, I$1, FALSE), " ")</f>
        <v>3</v>
      </c>
    </row>
    <row r="179" spans="1:9" ht="16.3" thickTop="1" thickBot="1" x14ac:dyDescent="0.3">
      <c r="A179" s="20" t="s">
        <v>483</v>
      </c>
      <c r="B179" s="20" t="s">
        <v>502</v>
      </c>
      <c r="C179" s="20" t="s">
        <v>503</v>
      </c>
      <c r="D179" s="10">
        <f t="shared" si="4"/>
        <v>2</v>
      </c>
      <c r="E179" s="35">
        <f t="shared" si="5"/>
        <v>2.2999999999999998</v>
      </c>
      <c r="F179" s="21">
        <f>IFERROR(VLOOKUP(PRO!$C179, 'All Indicators - Breakdown'!$C:$GQ, F$1, FALSE), " ")</f>
        <v>2</v>
      </c>
      <c r="G179" s="21">
        <f>IFERROR(VLOOKUP(PRO!$C179, 'All Indicators - Breakdown'!$C:$GQ, G$1, FALSE), " ")</f>
        <v>3</v>
      </c>
      <c r="H179" s="21">
        <f>IFERROR(VLOOKUP($C179, 'All Indicators - Breakdown'!$C:$GQ, H$1, FALSE), " ")</f>
        <v>1</v>
      </c>
      <c r="I179" s="21">
        <f>IFERROR(VLOOKUP($C179, 'All Indicators - Breakdown'!$C:$GQ, I$1, FALSE), " ")</f>
        <v>3</v>
      </c>
    </row>
    <row r="180" spans="1:9" ht="16.3" thickTop="1" thickBot="1" x14ac:dyDescent="0.3">
      <c r="A180" s="20" t="s">
        <v>483</v>
      </c>
      <c r="B180" s="20" t="s">
        <v>504</v>
      </c>
      <c r="C180" s="20" t="s">
        <v>505</v>
      </c>
      <c r="D180" s="10">
        <f t="shared" si="4"/>
        <v>2</v>
      </c>
      <c r="E180" s="35">
        <f t="shared" si="5"/>
        <v>2.2999999999999998</v>
      </c>
      <c r="F180" s="21">
        <f>IFERROR(VLOOKUP(PRO!$C180, 'All Indicators - Breakdown'!$C:$GQ, F$1, FALSE), " ")</f>
        <v>2</v>
      </c>
      <c r="G180" s="21">
        <f>IFERROR(VLOOKUP(PRO!$C180, 'All Indicators - Breakdown'!$C:$GQ, G$1, FALSE), " ")</f>
        <v>3</v>
      </c>
      <c r="H180" s="21">
        <f>IFERROR(VLOOKUP($C180, 'All Indicators - Breakdown'!$C:$GQ, H$1, FALSE), " ")</f>
        <v>1</v>
      </c>
      <c r="I180" s="21">
        <f>IFERROR(VLOOKUP($C180, 'All Indicators - Breakdown'!$C:$GQ, I$1, FALSE), " ")</f>
        <v>3</v>
      </c>
    </row>
    <row r="181" spans="1:9" ht="16.3" thickTop="1" thickBot="1" x14ac:dyDescent="0.3">
      <c r="A181" s="20" t="s">
        <v>483</v>
      </c>
      <c r="B181" s="20" t="s">
        <v>506</v>
      </c>
      <c r="C181" s="20" t="s">
        <v>507</v>
      </c>
      <c r="D181" s="10">
        <f t="shared" si="4"/>
        <v>3</v>
      </c>
      <c r="E181" s="35">
        <f t="shared" si="5"/>
        <v>2.5</v>
      </c>
      <c r="F181" s="21">
        <f>IFERROR(VLOOKUP(PRO!$C181, 'All Indicators - Breakdown'!$C:$GQ, F$1, FALSE), " ")</f>
        <v>2</v>
      </c>
      <c r="G181" s="21">
        <f>IFERROR(VLOOKUP(PRO!$C181, 'All Indicators - Breakdown'!$C:$GQ, G$1, FALSE), " ")</f>
        <v>3</v>
      </c>
      <c r="H181" s="21">
        <f>IFERROR(VLOOKUP($C181, 'All Indicators - Breakdown'!$C:$GQ, H$1, FALSE), " ")</f>
        <v>1</v>
      </c>
      <c r="I181" s="21">
        <f>IFERROR(VLOOKUP($C181, 'All Indicators - Breakdown'!$C:$GQ, I$1, FALSE), " ")</f>
        <v>4</v>
      </c>
    </row>
    <row r="182" spans="1:9" ht="16.3" thickTop="1" thickBot="1" x14ac:dyDescent="0.3">
      <c r="A182" s="20" t="s">
        <v>483</v>
      </c>
      <c r="B182" s="20" t="s">
        <v>508</v>
      </c>
      <c r="C182" s="20" t="s">
        <v>509</v>
      </c>
      <c r="D182" s="10">
        <f t="shared" si="4"/>
        <v>3</v>
      </c>
      <c r="E182" s="35">
        <f t="shared" si="5"/>
        <v>3</v>
      </c>
      <c r="F182" s="21">
        <f>IFERROR(VLOOKUP(PRO!$C182, 'All Indicators - Breakdown'!$C:$GQ, F$1, FALSE), " ")</f>
        <v>3</v>
      </c>
      <c r="G182" s="21">
        <f>IFERROR(VLOOKUP(PRO!$C182, 'All Indicators - Breakdown'!$C:$GQ, G$1, FALSE), " ")</f>
        <v>3</v>
      </c>
      <c r="H182" s="21">
        <f>IFERROR(VLOOKUP($C182, 'All Indicators - Breakdown'!$C:$GQ, H$1, FALSE), " ")</f>
        <v>3</v>
      </c>
      <c r="I182" s="21">
        <f>IFERROR(VLOOKUP($C182, 'All Indicators - Breakdown'!$C:$GQ, I$1, FALSE), " ")</f>
        <v>3</v>
      </c>
    </row>
    <row r="183" spans="1:9" ht="16.3" thickTop="1" thickBot="1" x14ac:dyDescent="0.3">
      <c r="A183" s="20" t="s">
        <v>483</v>
      </c>
      <c r="B183" s="20" t="s">
        <v>510</v>
      </c>
      <c r="C183" s="20" t="s">
        <v>511</v>
      </c>
      <c r="D183" s="10">
        <f t="shared" si="4"/>
        <v>3</v>
      </c>
      <c r="E183" s="35">
        <f t="shared" si="5"/>
        <v>2.5</v>
      </c>
      <c r="F183" s="21">
        <f>IFERROR(VLOOKUP(PRO!$C183, 'All Indicators - Breakdown'!$C:$GQ, F$1, FALSE), " ")</f>
        <v>2</v>
      </c>
      <c r="G183" s="21">
        <f>IFERROR(VLOOKUP(PRO!$C183, 'All Indicators - Breakdown'!$C:$GQ, G$1, FALSE), " ")</f>
        <v>3</v>
      </c>
      <c r="H183" s="21">
        <f>IFERROR(VLOOKUP($C183, 'All Indicators - Breakdown'!$C:$GQ, H$1, FALSE), " ")</f>
        <v>1</v>
      </c>
      <c r="I183" s="21">
        <f>IFERROR(VLOOKUP($C183, 'All Indicators - Breakdown'!$C:$GQ, I$1, FALSE), " ")</f>
        <v>4</v>
      </c>
    </row>
    <row r="184" spans="1:9" ht="16.3" thickTop="1" thickBot="1" x14ac:dyDescent="0.3">
      <c r="A184" s="20" t="s">
        <v>483</v>
      </c>
      <c r="B184" s="20" t="s">
        <v>512</v>
      </c>
      <c r="C184" s="20" t="s">
        <v>513</v>
      </c>
      <c r="D184" s="10">
        <f t="shared" si="4"/>
        <v>3</v>
      </c>
      <c r="E184" s="35">
        <f t="shared" si="5"/>
        <v>2.5</v>
      </c>
      <c r="F184" s="21">
        <f>IFERROR(VLOOKUP(PRO!$C184, 'All Indicators - Breakdown'!$C:$GQ, F$1, FALSE), " ")</f>
        <v>2</v>
      </c>
      <c r="G184" s="21">
        <f>IFERROR(VLOOKUP(PRO!$C184, 'All Indicators - Breakdown'!$C:$GQ, G$1, FALSE), " ")</f>
        <v>3</v>
      </c>
      <c r="H184" s="21">
        <f>IFERROR(VLOOKUP($C184, 'All Indicators - Breakdown'!$C:$GQ, H$1, FALSE), " ")</f>
        <v>1</v>
      </c>
      <c r="I184" s="21">
        <f>IFERROR(VLOOKUP($C184, 'All Indicators - Breakdown'!$C:$GQ, I$1, FALSE), " ")</f>
        <v>4</v>
      </c>
    </row>
    <row r="185" spans="1:9" ht="16.3" thickTop="1" thickBot="1" x14ac:dyDescent="0.3">
      <c r="A185" s="20" t="s">
        <v>514</v>
      </c>
      <c r="B185" s="20" t="s">
        <v>515</v>
      </c>
      <c r="C185" s="20" t="s">
        <v>516</v>
      </c>
      <c r="D185" s="10">
        <f t="shared" si="4"/>
        <v>3</v>
      </c>
      <c r="E185" s="35">
        <f t="shared" si="5"/>
        <v>2.5</v>
      </c>
      <c r="F185" s="21">
        <f>IFERROR(VLOOKUP(PRO!$C185, 'All Indicators - Breakdown'!$C:$GQ, F$1, FALSE), " ")</f>
        <v>3</v>
      </c>
      <c r="G185" s="21">
        <f>IFERROR(VLOOKUP(PRO!$C185, 'All Indicators - Breakdown'!$C:$GQ, G$1, FALSE), " ")</f>
        <v>3</v>
      </c>
      <c r="H185" s="21">
        <f>IFERROR(VLOOKUP($C185, 'All Indicators - Breakdown'!$C:$GQ, H$1, FALSE), " ")</f>
        <v>1</v>
      </c>
      <c r="I185" s="21">
        <f>IFERROR(VLOOKUP($C185, 'All Indicators - Breakdown'!$C:$GQ, I$1, FALSE), " ")</f>
        <v>3</v>
      </c>
    </row>
    <row r="186" spans="1:9" ht="16.3" thickTop="1" thickBot="1" x14ac:dyDescent="0.3">
      <c r="A186" s="20" t="s">
        <v>514</v>
      </c>
      <c r="B186" s="20" t="s">
        <v>517</v>
      </c>
      <c r="C186" s="20" t="s">
        <v>518</v>
      </c>
      <c r="D186" s="10">
        <f t="shared" si="4"/>
        <v>3</v>
      </c>
      <c r="E186" s="35">
        <f t="shared" si="5"/>
        <v>2.5</v>
      </c>
      <c r="F186" s="21">
        <f>IFERROR(VLOOKUP(PRO!$C186, 'All Indicators - Breakdown'!$C:$GQ, F$1, FALSE), " ")</f>
        <v>3</v>
      </c>
      <c r="G186" s="21">
        <f>IFERROR(VLOOKUP(PRO!$C186, 'All Indicators - Breakdown'!$C:$GQ, G$1, FALSE), " ")</f>
        <v>3</v>
      </c>
      <c r="H186" s="21">
        <f>IFERROR(VLOOKUP($C186, 'All Indicators - Breakdown'!$C:$GQ, H$1, FALSE), " ")</f>
        <v>1</v>
      </c>
      <c r="I186" s="21">
        <f>IFERROR(VLOOKUP($C186, 'All Indicators - Breakdown'!$C:$GQ, I$1, FALSE), " ")</f>
        <v>3</v>
      </c>
    </row>
    <row r="187" spans="1:9" ht="16.3" thickTop="1" thickBot="1" x14ac:dyDescent="0.3">
      <c r="A187" s="20" t="s">
        <v>514</v>
      </c>
      <c r="B187" s="20" t="s">
        <v>519</v>
      </c>
      <c r="C187" s="20" t="s">
        <v>520</v>
      </c>
      <c r="D187" s="10">
        <f t="shared" si="4"/>
        <v>3</v>
      </c>
      <c r="E187" s="35">
        <f t="shared" si="5"/>
        <v>2.5</v>
      </c>
      <c r="F187" s="21">
        <f>IFERROR(VLOOKUP(PRO!$C187, 'All Indicators - Breakdown'!$C:$GQ, F$1, FALSE), " ")</f>
        <v>3</v>
      </c>
      <c r="G187" s="21">
        <f>IFERROR(VLOOKUP(PRO!$C187, 'All Indicators - Breakdown'!$C:$GQ, G$1, FALSE), " ")</f>
        <v>3</v>
      </c>
      <c r="H187" s="21">
        <f>IFERROR(VLOOKUP($C187, 'All Indicators - Breakdown'!$C:$GQ, H$1, FALSE), " ")</f>
        <v>1</v>
      </c>
      <c r="I187" s="21">
        <f>IFERROR(VLOOKUP($C187, 'All Indicators - Breakdown'!$C:$GQ, I$1, FALSE), " ")</f>
        <v>3</v>
      </c>
    </row>
    <row r="188" spans="1:9" ht="16.3" thickTop="1" thickBot="1" x14ac:dyDescent="0.3">
      <c r="A188" s="20" t="s">
        <v>514</v>
      </c>
      <c r="B188" s="20" t="s">
        <v>521</v>
      </c>
      <c r="C188" s="20" t="s">
        <v>522</v>
      </c>
      <c r="D188" s="10">
        <f t="shared" si="4"/>
        <v>2</v>
      </c>
      <c r="E188" s="35">
        <f t="shared" si="5"/>
        <v>2.2999999999999998</v>
      </c>
      <c r="F188" s="21">
        <f>IFERROR(VLOOKUP(PRO!$C188, 'All Indicators - Breakdown'!$C:$GQ, F$1, FALSE), " ")</f>
        <v>2</v>
      </c>
      <c r="G188" s="21">
        <f>IFERROR(VLOOKUP(PRO!$C188, 'All Indicators - Breakdown'!$C:$GQ, G$1, FALSE), " ")</f>
        <v>1</v>
      </c>
      <c r="H188" s="21">
        <f>IFERROR(VLOOKUP($C188, 'All Indicators - Breakdown'!$C:$GQ, H$1, FALSE), " ")</f>
        <v>1</v>
      </c>
      <c r="I188" s="21">
        <f>IFERROR(VLOOKUP($C188, 'All Indicators - Breakdown'!$C:$GQ, I$1, FALSE), " ")</f>
        <v>5</v>
      </c>
    </row>
    <row r="189" spans="1:9" ht="16.3" thickTop="1" thickBot="1" x14ac:dyDescent="0.3">
      <c r="A189" s="20" t="s">
        <v>514</v>
      </c>
      <c r="B189" s="20" t="s">
        <v>523</v>
      </c>
      <c r="C189" s="20" t="s">
        <v>524</v>
      </c>
      <c r="D189" s="10">
        <f t="shared" si="4"/>
        <v>2</v>
      </c>
      <c r="E189" s="35">
        <f t="shared" si="5"/>
        <v>2.2999999999999998</v>
      </c>
      <c r="F189" s="21">
        <f>IFERROR(VLOOKUP(PRO!$C189, 'All Indicators - Breakdown'!$C:$GQ, F$1, FALSE), " ")</f>
        <v>2</v>
      </c>
      <c r="G189" s="21">
        <f>IFERROR(VLOOKUP(PRO!$C189, 'All Indicators - Breakdown'!$C:$GQ, G$1, FALSE), " ")</f>
        <v>1</v>
      </c>
      <c r="H189" s="21">
        <f>IFERROR(VLOOKUP($C189, 'All Indicators - Breakdown'!$C:$GQ, H$1, FALSE), " ")</f>
        <v>1</v>
      </c>
      <c r="I189" s="21">
        <f>IFERROR(VLOOKUP($C189, 'All Indicators - Breakdown'!$C:$GQ, I$1, FALSE), " ")</f>
        <v>5</v>
      </c>
    </row>
    <row r="190" spans="1:9" ht="16.3" thickTop="1" thickBot="1" x14ac:dyDescent="0.3">
      <c r="A190" s="20" t="s">
        <v>514</v>
      </c>
      <c r="B190" s="20" t="s">
        <v>525</v>
      </c>
      <c r="C190" s="20" t="s">
        <v>526</v>
      </c>
      <c r="D190" s="10">
        <f t="shared" si="4"/>
        <v>3</v>
      </c>
      <c r="E190" s="35">
        <f t="shared" si="5"/>
        <v>2.8</v>
      </c>
      <c r="F190" s="21">
        <f>IFERROR(VLOOKUP(PRO!$C190, 'All Indicators - Breakdown'!$C:$GQ, F$1, FALSE), " ")</f>
        <v>2</v>
      </c>
      <c r="G190" s="21">
        <f>IFERROR(VLOOKUP(PRO!$C190, 'All Indicators - Breakdown'!$C:$GQ, G$1, FALSE), " ")</f>
        <v>5</v>
      </c>
      <c r="H190" s="21">
        <f>IFERROR(VLOOKUP($C190, 'All Indicators - Breakdown'!$C:$GQ, H$1, FALSE), " ")</f>
        <v>3</v>
      </c>
      <c r="I190" s="21">
        <f>IFERROR(VLOOKUP($C190, 'All Indicators - Breakdown'!$C:$GQ, I$1, FALSE), " ")</f>
        <v>1</v>
      </c>
    </row>
    <row r="191" spans="1:9" ht="16.3" thickTop="1" thickBot="1" x14ac:dyDescent="0.3">
      <c r="A191" s="20" t="s">
        <v>514</v>
      </c>
      <c r="B191" s="20" t="s">
        <v>527</v>
      </c>
      <c r="C191" s="20" t="s">
        <v>528</v>
      </c>
      <c r="D191" s="10">
        <f t="shared" si="4"/>
        <v>3</v>
      </c>
      <c r="E191" s="35">
        <f t="shared" si="5"/>
        <v>3.3</v>
      </c>
      <c r="F191" s="21">
        <f>IFERROR(VLOOKUP(PRO!$C191, 'All Indicators - Breakdown'!$C:$GQ, F$1, FALSE), " ")</f>
        <v>2</v>
      </c>
      <c r="G191" s="21">
        <f>IFERROR(VLOOKUP(PRO!$C191, 'All Indicators - Breakdown'!$C:$GQ, G$1, FALSE), " ")</f>
        <v>5</v>
      </c>
      <c r="H191" s="21">
        <f>IFERROR(VLOOKUP($C191, 'All Indicators - Breakdown'!$C:$GQ, H$1, FALSE), " ")</f>
        <v>1</v>
      </c>
      <c r="I191" s="21">
        <f>IFERROR(VLOOKUP($C191, 'All Indicators - Breakdown'!$C:$GQ, I$1, FALSE), " ")</f>
        <v>5</v>
      </c>
    </row>
    <row r="192" spans="1:9" ht="16.3" thickTop="1" thickBot="1" x14ac:dyDescent="0.3">
      <c r="A192" s="20" t="s">
        <v>514</v>
      </c>
      <c r="B192" s="20" t="s">
        <v>529</v>
      </c>
      <c r="C192" s="20" t="s">
        <v>530</v>
      </c>
      <c r="D192" s="10">
        <f t="shared" si="4"/>
        <v>3</v>
      </c>
      <c r="E192" s="35">
        <f t="shared" si="5"/>
        <v>2.8</v>
      </c>
      <c r="F192" s="21">
        <f>IFERROR(VLOOKUP(PRO!$C192, 'All Indicators - Breakdown'!$C:$GQ, F$1, FALSE), " ")</f>
        <v>2</v>
      </c>
      <c r="G192" s="21">
        <f>IFERROR(VLOOKUP(PRO!$C192, 'All Indicators - Breakdown'!$C:$GQ, G$1, FALSE), " ")</f>
        <v>5</v>
      </c>
      <c r="H192" s="21">
        <f>IFERROR(VLOOKUP($C192, 'All Indicators - Breakdown'!$C:$GQ, H$1, FALSE), " ")</f>
        <v>1</v>
      </c>
      <c r="I192" s="21">
        <f>IFERROR(VLOOKUP($C192, 'All Indicators - Breakdown'!$C:$GQ, I$1, FALSE), " ")</f>
        <v>3</v>
      </c>
    </row>
    <row r="193" spans="1:9" ht="16.3" thickTop="1" thickBot="1" x14ac:dyDescent="0.3">
      <c r="A193" s="20" t="s">
        <v>531</v>
      </c>
      <c r="B193" s="20" t="s">
        <v>532</v>
      </c>
      <c r="C193" s="20" t="s">
        <v>533</v>
      </c>
      <c r="D193" s="10">
        <f t="shared" si="4"/>
        <v>3</v>
      </c>
      <c r="E193" s="35">
        <f t="shared" si="5"/>
        <v>2.5</v>
      </c>
      <c r="F193" s="21">
        <f>IFERROR(VLOOKUP(PRO!$C193, 'All Indicators - Breakdown'!$C:$GQ, F$1, FALSE), " ")</f>
        <v>3</v>
      </c>
      <c r="G193" s="21">
        <f>IFERROR(VLOOKUP(PRO!$C193, 'All Indicators - Breakdown'!$C:$GQ, G$1, FALSE), " ")</f>
        <v>3</v>
      </c>
      <c r="H193" s="21">
        <f>IFERROR(VLOOKUP($C193, 'All Indicators - Breakdown'!$C:$GQ, H$1, FALSE), " ")</f>
        <v>1</v>
      </c>
      <c r="I193" s="21">
        <f>IFERROR(VLOOKUP($C193, 'All Indicators - Breakdown'!$C:$GQ, I$1, FALSE), " ")</f>
        <v>3</v>
      </c>
    </row>
    <row r="194" spans="1:9" ht="16.3" thickTop="1" thickBot="1" x14ac:dyDescent="0.3">
      <c r="A194" s="20" t="s">
        <v>531</v>
      </c>
      <c r="B194" s="20" t="s">
        <v>534</v>
      </c>
      <c r="C194" s="20" t="s">
        <v>535</v>
      </c>
      <c r="D194" s="10">
        <f t="shared" si="4"/>
        <v>2</v>
      </c>
      <c r="E194" s="35">
        <f t="shared" si="5"/>
        <v>2.2999999999999998</v>
      </c>
      <c r="F194" s="21">
        <f>IFERROR(VLOOKUP(PRO!$C194, 'All Indicators - Breakdown'!$C:$GQ, F$1, FALSE), " ")</f>
        <v>2</v>
      </c>
      <c r="G194" s="21">
        <f>IFERROR(VLOOKUP(PRO!$C194, 'All Indicators - Breakdown'!$C:$GQ, G$1, FALSE), " ")</f>
        <v>1</v>
      </c>
      <c r="H194" s="21">
        <f>IFERROR(VLOOKUP($C194, 'All Indicators - Breakdown'!$C:$GQ, H$1, FALSE), " ")</f>
        <v>1</v>
      </c>
      <c r="I194" s="21">
        <f>IFERROR(VLOOKUP($C194, 'All Indicators - Breakdown'!$C:$GQ, I$1, FALSE), " ")</f>
        <v>5</v>
      </c>
    </row>
    <row r="195" spans="1:9" ht="16.3" thickTop="1" thickBot="1" x14ac:dyDescent="0.3">
      <c r="A195" s="20" t="s">
        <v>531</v>
      </c>
      <c r="B195" s="20" t="s">
        <v>536</v>
      </c>
      <c r="C195" s="20" t="s">
        <v>537</v>
      </c>
      <c r="D195" s="10">
        <f t="shared" si="4"/>
        <v>3</v>
      </c>
      <c r="E195" s="35">
        <f t="shared" si="5"/>
        <v>3.3</v>
      </c>
      <c r="F195" s="21">
        <f>IFERROR(VLOOKUP(PRO!$C195, 'All Indicators - Breakdown'!$C:$GQ, F$1, FALSE), " ")</f>
        <v>2</v>
      </c>
      <c r="G195" s="21">
        <f>IFERROR(VLOOKUP(PRO!$C195, 'All Indicators - Breakdown'!$C:$GQ, G$1, FALSE), " ")</f>
        <v>5</v>
      </c>
      <c r="H195" s="21">
        <f>IFERROR(VLOOKUP($C195, 'All Indicators - Breakdown'!$C:$GQ, H$1, FALSE), " ")</f>
        <v>1</v>
      </c>
      <c r="I195" s="21">
        <f>IFERROR(VLOOKUP($C195, 'All Indicators - Breakdown'!$C:$GQ, I$1, FALSE), " ")</f>
        <v>5</v>
      </c>
    </row>
    <row r="196" spans="1:9" ht="16.3" thickTop="1" thickBot="1" x14ac:dyDescent="0.3">
      <c r="A196" s="20" t="s">
        <v>531</v>
      </c>
      <c r="B196" s="20" t="s">
        <v>538</v>
      </c>
      <c r="C196" s="20" t="s">
        <v>539</v>
      </c>
      <c r="D196" s="10">
        <f t="shared" ref="D196:D259" si="6">ROUND(AVERAGE($F196:$I196), 0)</f>
        <v>3</v>
      </c>
      <c r="E196" s="35">
        <f t="shared" ref="E196:E259" si="7">ROUND(AVERAGE(F196:I196), 1)</f>
        <v>2.8</v>
      </c>
      <c r="F196" s="21">
        <f>IFERROR(VLOOKUP(PRO!$C196, 'All Indicators - Breakdown'!$C:$GQ, F$1, FALSE), " ")</f>
        <v>2</v>
      </c>
      <c r="G196" s="21">
        <f>IFERROR(VLOOKUP(PRO!$C196, 'All Indicators - Breakdown'!$C:$GQ, G$1, FALSE), " ")</f>
        <v>3</v>
      </c>
      <c r="H196" s="21">
        <f>IFERROR(VLOOKUP($C196, 'All Indicators - Breakdown'!$C:$GQ, H$1, FALSE), " ")</f>
        <v>1</v>
      </c>
      <c r="I196" s="21">
        <f>IFERROR(VLOOKUP($C196, 'All Indicators - Breakdown'!$C:$GQ, I$1, FALSE), " ")</f>
        <v>5</v>
      </c>
    </row>
    <row r="197" spans="1:9" ht="16.3" thickTop="1" thickBot="1" x14ac:dyDescent="0.3">
      <c r="A197" s="20" t="s">
        <v>531</v>
      </c>
      <c r="B197" s="20" t="s">
        <v>540</v>
      </c>
      <c r="C197" s="20" t="s">
        <v>541</v>
      </c>
      <c r="D197" s="10">
        <f t="shared" si="6"/>
        <v>2</v>
      </c>
      <c r="E197" s="35">
        <f t="shared" si="7"/>
        <v>2.2999999999999998</v>
      </c>
      <c r="F197" s="21">
        <f>IFERROR(VLOOKUP(PRO!$C197, 'All Indicators - Breakdown'!$C:$GQ, F$1, FALSE), " ")</f>
        <v>2</v>
      </c>
      <c r="G197" s="21">
        <f>IFERROR(VLOOKUP(PRO!$C197, 'All Indicators - Breakdown'!$C:$GQ, G$1, FALSE), " ")</f>
        <v>1</v>
      </c>
      <c r="H197" s="21">
        <f>IFERROR(VLOOKUP($C197, 'All Indicators - Breakdown'!$C:$GQ, H$1, FALSE), " ")</f>
        <v>1</v>
      </c>
      <c r="I197" s="21">
        <f>IFERROR(VLOOKUP($C197, 'All Indicators - Breakdown'!$C:$GQ, I$1, FALSE), " ")</f>
        <v>5</v>
      </c>
    </row>
    <row r="198" spans="1:9" ht="16.3" thickTop="1" thickBot="1" x14ac:dyDescent="0.3">
      <c r="A198" s="20" t="s">
        <v>531</v>
      </c>
      <c r="B198" s="20" t="s">
        <v>542</v>
      </c>
      <c r="C198" s="20" t="s">
        <v>543</v>
      </c>
      <c r="D198" s="10">
        <f t="shared" si="6"/>
        <v>3</v>
      </c>
      <c r="E198" s="35">
        <f t="shared" si="7"/>
        <v>2.5</v>
      </c>
      <c r="F198" s="21">
        <f>IFERROR(VLOOKUP(PRO!$C198, 'All Indicators - Breakdown'!$C:$GQ, F$1, FALSE), " ")</f>
        <v>3</v>
      </c>
      <c r="G198" s="21">
        <f>IFERROR(VLOOKUP(PRO!$C198, 'All Indicators - Breakdown'!$C:$GQ, G$1, FALSE), " ")</f>
        <v>3</v>
      </c>
      <c r="H198" s="21">
        <f>IFERROR(VLOOKUP($C198, 'All Indicators - Breakdown'!$C:$GQ, H$1, FALSE), " ")</f>
        <v>1</v>
      </c>
      <c r="I198" s="21">
        <f>IFERROR(VLOOKUP($C198, 'All Indicators - Breakdown'!$C:$GQ, I$1, FALSE), " ")</f>
        <v>3</v>
      </c>
    </row>
    <row r="199" spans="1:9" ht="16.3" thickTop="1" thickBot="1" x14ac:dyDescent="0.3">
      <c r="A199" s="20" t="s">
        <v>531</v>
      </c>
      <c r="B199" s="20" t="s">
        <v>544</v>
      </c>
      <c r="C199" s="20" t="s">
        <v>545</v>
      </c>
      <c r="D199" s="10">
        <f t="shared" si="6"/>
        <v>2</v>
      </c>
      <c r="E199" s="35">
        <f t="shared" si="7"/>
        <v>2.2999999999999998</v>
      </c>
      <c r="F199" s="21">
        <f>IFERROR(VLOOKUP(PRO!$C199, 'All Indicators - Breakdown'!$C:$GQ, F$1, FALSE), " ")</f>
        <v>3</v>
      </c>
      <c r="G199" s="21">
        <f>IFERROR(VLOOKUP(PRO!$C199, 'All Indicators - Breakdown'!$C:$GQ, G$1, FALSE), " ")</f>
        <v>1</v>
      </c>
      <c r="H199" s="21">
        <f>IFERROR(VLOOKUP($C199, 'All Indicators - Breakdown'!$C:$GQ, H$1, FALSE), " ")</f>
        <v>1</v>
      </c>
      <c r="I199" s="21">
        <f>IFERROR(VLOOKUP($C199, 'All Indicators - Breakdown'!$C:$GQ, I$1, FALSE), " ")</f>
        <v>4</v>
      </c>
    </row>
    <row r="200" spans="1:9" ht="16.3" thickTop="1" thickBot="1" x14ac:dyDescent="0.3">
      <c r="A200" s="20" t="s">
        <v>531</v>
      </c>
      <c r="B200" s="20" t="s">
        <v>546</v>
      </c>
      <c r="C200" s="20" t="s">
        <v>547</v>
      </c>
      <c r="D200" s="10">
        <f t="shared" si="6"/>
        <v>2</v>
      </c>
      <c r="E200" s="35">
        <f t="shared" si="7"/>
        <v>1.8</v>
      </c>
      <c r="F200" s="21">
        <f>IFERROR(VLOOKUP(PRO!$C200, 'All Indicators - Breakdown'!$C:$GQ, F$1, FALSE), " ")</f>
        <v>2</v>
      </c>
      <c r="G200" s="21">
        <f>IFERROR(VLOOKUP(PRO!$C200, 'All Indicators - Breakdown'!$C:$GQ, G$1, FALSE), " ")</f>
        <v>1</v>
      </c>
      <c r="H200" s="21">
        <f>IFERROR(VLOOKUP($C200, 'All Indicators - Breakdown'!$C:$GQ, H$1, FALSE), " ")</f>
        <v>1</v>
      </c>
      <c r="I200" s="21">
        <f>IFERROR(VLOOKUP($C200, 'All Indicators - Breakdown'!$C:$GQ, I$1, FALSE), " ")</f>
        <v>3</v>
      </c>
    </row>
    <row r="201" spans="1:9" ht="16.3" thickTop="1" thickBot="1" x14ac:dyDescent="0.3">
      <c r="A201" s="20" t="s">
        <v>531</v>
      </c>
      <c r="B201" s="20" t="s">
        <v>548</v>
      </c>
      <c r="C201" s="20" t="s">
        <v>549</v>
      </c>
      <c r="D201" s="10">
        <f t="shared" si="6"/>
        <v>3</v>
      </c>
      <c r="E201" s="35">
        <f t="shared" si="7"/>
        <v>2.8</v>
      </c>
      <c r="F201" s="21">
        <f>IFERROR(VLOOKUP(PRO!$C201, 'All Indicators - Breakdown'!$C:$GQ, F$1, FALSE), " ")</f>
        <v>2</v>
      </c>
      <c r="G201" s="21">
        <f>IFERROR(VLOOKUP(PRO!$C201, 'All Indicators - Breakdown'!$C:$GQ, G$1, FALSE), " ")</f>
        <v>5</v>
      </c>
      <c r="H201" s="21">
        <f>IFERROR(VLOOKUP($C201, 'All Indicators - Breakdown'!$C:$GQ, H$1, FALSE), " ")</f>
        <v>1</v>
      </c>
      <c r="I201" s="21">
        <f>IFERROR(VLOOKUP($C201, 'All Indicators - Breakdown'!$C:$GQ, I$1, FALSE), " ")</f>
        <v>3</v>
      </c>
    </row>
    <row r="202" spans="1:9" ht="16.3" thickTop="1" thickBot="1" x14ac:dyDescent="0.3">
      <c r="A202" s="20" t="s">
        <v>531</v>
      </c>
      <c r="B202" s="20" t="s">
        <v>550</v>
      </c>
      <c r="C202" s="20" t="s">
        <v>551</v>
      </c>
      <c r="D202" s="10">
        <f t="shared" si="6"/>
        <v>4</v>
      </c>
      <c r="E202" s="35">
        <f t="shared" si="7"/>
        <v>3.5</v>
      </c>
      <c r="F202" s="21">
        <f>IFERROR(VLOOKUP(PRO!$C202, 'All Indicators - Breakdown'!$C:$GQ, F$1, FALSE), " ")</f>
        <v>3</v>
      </c>
      <c r="G202" s="21">
        <f>IFERROR(VLOOKUP(PRO!$C202, 'All Indicators - Breakdown'!$C:$GQ, G$1, FALSE), " ")</f>
        <v>5</v>
      </c>
      <c r="H202" s="21">
        <f>IFERROR(VLOOKUP($C202, 'All Indicators - Breakdown'!$C:$GQ, H$1, FALSE), " ")</f>
        <v>1</v>
      </c>
      <c r="I202" s="21">
        <f>IFERROR(VLOOKUP($C202, 'All Indicators - Breakdown'!$C:$GQ, I$1, FALSE), " ")</f>
        <v>5</v>
      </c>
    </row>
    <row r="203" spans="1:9" ht="16.3" thickTop="1" thickBot="1" x14ac:dyDescent="0.3">
      <c r="A203" s="20" t="s">
        <v>531</v>
      </c>
      <c r="B203" s="20" t="s">
        <v>552</v>
      </c>
      <c r="C203" s="20" t="s">
        <v>553</v>
      </c>
      <c r="D203" s="10">
        <f t="shared" si="6"/>
        <v>4</v>
      </c>
      <c r="E203" s="35">
        <f t="shared" si="7"/>
        <v>4</v>
      </c>
      <c r="F203" s="21">
        <f>IFERROR(VLOOKUP(PRO!$C203, 'All Indicators - Breakdown'!$C:$GQ, F$1, FALSE), " ")</f>
        <v>5</v>
      </c>
      <c r="G203" s="21">
        <f>IFERROR(VLOOKUP(PRO!$C203, 'All Indicators - Breakdown'!$C:$GQ, G$1, FALSE), " ")</f>
        <v>5</v>
      </c>
      <c r="H203" s="21">
        <f>IFERROR(VLOOKUP($C203, 'All Indicators - Breakdown'!$C:$GQ, H$1, FALSE), " ")</f>
        <v>3</v>
      </c>
      <c r="I203" s="21">
        <f>IFERROR(VLOOKUP($C203, 'All Indicators - Breakdown'!$C:$GQ, I$1, FALSE), " ")</f>
        <v>3</v>
      </c>
    </row>
    <row r="204" spans="1:9" ht="16.3" thickTop="1" thickBot="1" x14ac:dyDescent="0.3">
      <c r="A204" s="20" t="s">
        <v>531</v>
      </c>
      <c r="B204" s="20" t="s">
        <v>554</v>
      </c>
      <c r="C204" s="20" t="s">
        <v>555</v>
      </c>
      <c r="D204" s="10">
        <f t="shared" si="6"/>
        <v>2</v>
      </c>
      <c r="E204" s="35">
        <f t="shared" si="7"/>
        <v>2.2999999999999998</v>
      </c>
      <c r="F204" s="21">
        <f>IFERROR(VLOOKUP(PRO!$C204, 'All Indicators - Breakdown'!$C:$GQ, F$1, FALSE), " ")</f>
        <v>2</v>
      </c>
      <c r="G204" s="21">
        <f>IFERROR(VLOOKUP(PRO!$C204, 'All Indicators - Breakdown'!$C:$GQ, G$1, FALSE), " ")</f>
        <v>3</v>
      </c>
      <c r="H204" s="21">
        <f>IFERROR(VLOOKUP($C204, 'All Indicators - Breakdown'!$C:$GQ, H$1, FALSE), " ")</f>
        <v>1</v>
      </c>
      <c r="I204" s="21">
        <f>IFERROR(VLOOKUP($C204, 'All Indicators - Breakdown'!$C:$GQ, I$1, FALSE), " ")</f>
        <v>3</v>
      </c>
    </row>
    <row r="205" spans="1:9" ht="16.3" thickTop="1" thickBot="1" x14ac:dyDescent="0.3">
      <c r="A205" s="20" t="s">
        <v>531</v>
      </c>
      <c r="B205" s="20" t="s">
        <v>556</v>
      </c>
      <c r="C205" s="20" t="s">
        <v>557</v>
      </c>
      <c r="D205" s="10">
        <f t="shared" si="6"/>
        <v>4</v>
      </c>
      <c r="E205" s="35">
        <f t="shared" si="7"/>
        <v>4</v>
      </c>
      <c r="F205" s="21">
        <f>IFERROR(VLOOKUP(PRO!$C205, 'All Indicators - Breakdown'!$C:$GQ, F$1, FALSE), " ")</f>
        <v>4</v>
      </c>
      <c r="G205" s="21">
        <f>IFERROR(VLOOKUP(PRO!$C205, 'All Indicators - Breakdown'!$C:$GQ, G$1, FALSE), " ")</f>
        <v>5</v>
      </c>
      <c r="H205" s="21">
        <f>IFERROR(VLOOKUP($C205, 'All Indicators - Breakdown'!$C:$GQ, H$1, FALSE), " ")</f>
        <v>3</v>
      </c>
      <c r="I205" s="21">
        <f>IFERROR(VLOOKUP($C205, 'All Indicators - Breakdown'!$C:$GQ, I$1, FALSE), " ")</f>
        <v>4</v>
      </c>
    </row>
    <row r="206" spans="1:9" ht="16.3" thickTop="1" thickBot="1" x14ac:dyDescent="0.3">
      <c r="A206" s="20" t="s">
        <v>531</v>
      </c>
      <c r="B206" s="20" t="s">
        <v>558</v>
      </c>
      <c r="C206" s="20" t="s">
        <v>559</v>
      </c>
      <c r="D206" s="10">
        <f t="shared" si="6"/>
        <v>3</v>
      </c>
      <c r="E206" s="35">
        <f t="shared" si="7"/>
        <v>3</v>
      </c>
      <c r="F206" s="21">
        <f>IFERROR(VLOOKUP(PRO!$C206, 'All Indicators - Breakdown'!$C:$GQ, F$1, FALSE), " ")</f>
        <v>2</v>
      </c>
      <c r="G206" s="21">
        <f>IFERROR(VLOOKUP(PRO!$C206, 'All Indicators - Breakdown'!$C:$GQ, G$1, FALSE), " ")</f>
        <v>5</v>
      </c>
      <c r="H206" s="21">
        <f>IFERROR(VLOOKUP($C206, 'All Indicators - Breakdown'!$C:$GQ, H$1, FALSE), " ")</f>
        <v>1</v>
      </c>
      <c r="I206" s="21">
        <f>IFERROR(VLOOKUP($C206, 'All Indicators - Breakdown'!$C:$GQ, I$1, FALSE), " ")</f>
        <v>4</v>
      </c>
    </row>
    <row r="207" spans="1:9" ht="16.3" thickTop="1" thickBot="1" x14ac:dyDescent="0.3">
      <c r="A207" s="20" t="s">
        <v>531</v>
      </c>
      <c r="B207" s="20" t="s">
        <v>560</v>
      </c>
      <c r="C207" s="20" t="s">
        <v>561</v>
      </c>
      <c r="D207" s="10">
        <f t="shared" si="6"/>
        <v>3</v>
      </c>
      <c r="E207" s="35">
        <f t="shared" si="7"/>
        <v>3.3</v>
      </c>
      <c r="F207" s="21">
        <f>IFERROR(VLOOKUP(PRO!$C207, 'All Indicators - Breakdown'!$C:$GQ, F$1, FALSE), " ")</f>
        <v>3</v>
      </c>
      <c r="G207" s="21">
        <f>IFERROR(VLOOKUP(PRO!$C207, 'All Indicators - Breakdown'!$C:$GQ, G$1, FALSE), " ")</f>
        <v>5</v>
      </c>
      <c r="H207" s="21">
        <f>IFERROR(VLOOKUP($C207, 'All Indicators - Breakdown'!$C:$GQ, H$1, FALSE), " ")</f>
        <v>1</v>
      </c>
      <c r="I207" s="21">
        <f>IFERROR(VLOOKUP($C207, 'All Indicators - Breakdown'!$C:$GQ, I$1, FALSE), " ")</f>
        <v>4</v>
      </c>
    </row>
    <row r="208" spans="1:9" ht="16.3" thickTop="1" thickBot="1" x14ac:dyDescent="0.3">
      <c r="A208" s="20" t="s">
        <v>531</v>
      </c>
      <c r="B208" s="20" t="s">
        <v>562</v>
      </c>
      <c r="C208" s="20" t="s">
        <v>563</v>
      </c>
      <c r="D208" s="10">
        <f t="shared" si="6"/>
        <v>2</v>
      </c>
      <c r="E208" s="35">
        <f t="shared" si="7"/>
        <v>2</v>
      </c>
      <c r="F208" s="21">
        <f>IFERROR(VLOOKUP(PRO!$C208, 'All Indicators - Breakdown'!$C:$GQ, F$1, FALSE), " ")</f>
        <v>3</v>
      </c>
      <c r="G208" s="21">
        <f>IFERROR(VLOOKUP(PRO!$C208, 'All Indicators - Breakdown'!$C:$GQ, G$1, FALSE), " ")</f>
        <v>3</v>
      </c>
      <c r="H208" s="21">
        <f>IFERROR(VLOOKUP($C208, 'All Indicators - Breakdown'!$C:$GQ, H$1, FALSE), " ")</f>
        <v>1</v>
      </c>
      <c r="I208" s="21">
        <f>IFERROR(VLOOKUP($C208, 'All Indicators - Breakdown'!$C:$GQ, I$1, FALSE), " ")</f>
        <v>1</v>
      </c>
    </row>
    <row r="209" spans="1:9" ht="16.3" thickTop="1" thickBot="1" x14ac:dyDescent="0.3">
      <c r="A209" s="20" t="s">
        <v>531</v>
      </c>
      <c r="B209" s="20" t="s">
        <v>564</v>
      </c>
      <c r="C209" s="20" t="s">
        <v>565</v>
      </c>
      <c r="D209" s="10">
        <f t="shared" si="6"/>
        <v>3</v>
      </c>
      <c r="E209" s="35">
        <f t="shared" si="7"/>
        <v>3.3</v>
      </c>
      <c r="F209" s="21">
        <f>IFERROR(VLOOKUP(PRO!$C209, 'All Indicators - Breakdown'!$C:$GQ, F$1, FALSE), " ")</f>
        <v>2</v>
      </c>
      <c r="G209" s="21">
        <f>IFERROR(VLOOKUP(PRO!$C209, 'All Indicators - Breakdown'!$C:$GQ, G$1, FALSE), " ")</f>
        <v>5</v>
      </c>
      <c r="H209" s="21">
        <f>IFERROR(VLOOKUP($C209, 'All Indicators - Breakdown'!$C:$GQ, H$1, FALSE), " ")</f>
        <v>1</v>
      </c>
      <c r="I209" s="21">
        <f>IFERROR(VLOOKUP($C209, 'All Indicators - Breakdown'!$C:$GQ, I$1, FALSE), " ")</f>
        <v>5</v>
      </c>
    </row>
    <row r="210" spans="1:9" ht="16.3" thickTop="1" thickBot="1" x14ac:dyDescent="0.3">
      <c r="A210" s="20" t="s">
        <v>531</v>
      </c>
      <c r="B210" s="20" t="s">
        <v>566</v>
      </c>
      <c r="C210" s="20" t="s">
        <v>567</v>
      </c>
      <c r="D210" s="10">
        <f t="shared" si="6"/>
        <v>4</v>
      </c>
      <c r="E210" s="35">
        <f t="shared" si="7"/>
        <v>4.3</v>
      </c>
      <c r="F210" s="21">
        <f>IFERROR(VLOOKUP(PRO!$C210, 'All Indicators - Breakdown'!$C:$GQ, F$1, FALSE), " ")</f>
        <v>5</v>
      </c>
      <c r="G210" s="21">
        <f>IFERROR(VLOOKUP(PRO!$C210, 'All Indicators - Breakdown'!$C:$GQ, G$1, FALSE), " ")</f>
        <v>5</v>
      </c>
      <c r="H210" s="21">
        <f>IFERROR(VLOOKUP($C210, 'All Indicators - Breakdown'!$C:$GQ, H$1, FALSE), " ")</f>
        <v>3</v>
      </c>
      <c r="I210" s="21">
        <f>IFERROR(VLOOKUP($C210, 'All Indicators - Breakdown'!$C:$GQ, I$1, FALSE), " ")</f>
        <v>4</v>
      </c>
    </row>
    <row r="211" spans="1:9" ht="16.3" thickTop="1" thickBot="1" x14ac:dyDescent="0.3">
      <c r="A211" s="20" t="s">
        <v>531</v>
      </c>
      <c r="B211" s="20" t="s">
        <v>568</v>
      </c>
      <c r="C211" s="20" t="s">
        <v>569</v>
      </c>
      <c r="D211" s="10">
        <f t="shared" si="6"/>
        <v>3</v>
      </c>
      <c r="E211" s="35">
        <f t="shared" si="7"/>
        <v>2.8</v>
      </c>
      <c r="F211" s="21">
        <f>IFERROR(VLOOKUP(PRO!$C211, 'All Indicators - Breakdown'!$C:$GQ, F$1, FALSE), " ")</f>
        <v>2</v>
      </c>
      <c r="G211" s="21">
        <f>IFERROR(VLOOKUP(PRO!$C211, 'All Indicators - Breakdown'!$C:$GQ, G$1, FALSE), " ")</f>
        <v>5</v>
      </c>
      <c r="H211" s="21">
        <f>IFERROR(VLOOKUP($C211, 'All Indicators - Breakdown'!$C:$GQ, H$1, FALSE), " ")</f>
        <v>1</v>
      </c>
      <c r="I211" s="21">
        <f>IFERROR(VLOOKUP($C211, 'All Indicators - Breakdown'!$C:$GQ, I$1, FALSE), " ")</f>
        <v>3</v>
      </c>
    </row>
    <row r="212" spans="1:9" ht="16.3" thickTop="1" thickBot="1" x14ac:dyDescent="0.3">
      <c r="A212" s="20" t="s">
        <v>531</v>
      </c>
      <c r="B212" s="20" t="s">
        <v>570</v>
      </c>
      <c r="C212" s="20" t="s">
        <v>571</v>
      </c>
      <c r="D212" s="10">
        <f t="shared" si="6"/>
        <v>2</v>
      </c>
      <c r="E212" s="35">
        <f t="shared" si="7"/>
        <v>2.2999999999999998</v>
      </c>
      <c r="F212" s="21">
        <f>IFERROR(VLOOKUP(PRO!$C212, 'All Indicators - Breakdown'!$C:$GQ, F$1, FALSE), " ")</f>
        <v>2</v>
      </c>
      <c r="G212" s="21">
        <f>IFERROR(VLOOKUP(PRO!$C212, 'All Indicators - Breakdown'!$C:$GQ, G$1, FALSE), " ")</f>
        <v>3</v>
      </c>
      <c r="H212" s="21">
        <f>IFERROR(VLOOKUP($C212, 'All Indicators - Breakdown'!$C:$GQ, H$1, FALSE), " ")</f>
        <v>1</v>
      </c>
      <c r="I212" s="21">
        <f>IFERROR(VLOOKUP($C212, 'All Indicators - Breakdown'!$C:$GQ, I$1, FALSE), " ")</f>
        <v>3</v>
      </c>
    </row>
    <row r="213" spans="1:9" ht="16.3" thickTop="1" thickBot="1" x14ac:dyDescent="0.3">
      <c r="A213" s="20" t="s">
        <v>531</v>
      </c>
      <c r="B213" s="20" t="s">
        <v>572</v>
      </c>
      <c r="C213" s="20" t="s">
        <v>573</v>
      </c>
      <c r="D213" s="10">
        <f t="shared" si="6"/>
        <v>2</v>
      </c>
      <c r="E213" s="35">
        <f t="shared" si="7"/>
        <v>2.2999999999999998</v>
      </c>
      <c r="F213" s="21">
        <f>IFERROR(VLOOKUP(PRO!$C213, 'All Indicators - Breakdown'!$C:$GQ, F$1, FALSE), " ")</f>
        <v>2</v>
      </c>
      <c r="G213" s="21">
        <f>IFERROR(VLOOKUP(PRO!$C213, 'All Indicators - Breakdown'!$C:$GQ, G$1, FALSE), " ")</f>
        <v>3</v>
      </c>
      <c r="H213" s="21">
        <f>IFERROR(VLOOKUP($C213, 'All Indicators - Breakdown'!$C:$GQ, H$1, FALSE), " ")</f>
        <v>1</v>
      </c>
      <c r="I213" s="21">
        <f>IFERROR(VLOOKUP($C213, 'All Indicators - Breakdown'!$C:$GQ, I$1, FALSE), " ")</f>
        <v>3</v>
      </c>
    </row>
    <row r="214" spans="1:9" ht="16.3" thickTop="1" thickBot="1" x14ac:dyDescent="0.3">
      <c r="A214" s="20" t="s">
        <v>531</v>
      </c>
      <c r="B214" s="20" t="s">
        <v>574</v>
      </c>
      <c r="C214" s="20" t="s">
        <v>575</v>
      </c>
      <c r="D214" s="10">
        <f t="shared" si="6"/>
        <v>3</v>
      </c>
      <c r="E214" s="35">
        <f t="shared" si="7"/>
        <v>3</v>
      </c>
      <c r="F214" s="21">
        <f>IFERROR(VLOOKUP(PRO!$C214, 'All Indicators - Breakdown'!$C:$GQ, F$1, FALSE), " ")</f>
        <v>2</v>
      </c>
      <c r="G214" s="21">
        <f>IFERROR(VLOOKUP(PRO!$C214, 'All Indicators - Breakdown'!$C:$GQ, G$1, FALSE), " ")</f>
        <v>3</v>
      </c>
      <c r="H214" s="21">
        <f>IFERROR(VLOOKUP($C214, 'All Indicators - Breakdown'!$C:$GQ, H$1, FALSE), " ")</f>
        <v>3</v>
      </c>
      <c r="I214" s="21">
        <f>IFERROR(VLOOKUP($C214, 'All Indicators - Breakdown'!$C:$GQ, I$1, FALSE), " ")</f>
        <v>4</v>
      </c>
    </row>
    <row r="215" spans="1:9" ht="16.3" thickTop="1" thickBot="1" x14ac:dyDescent="0.3">
      <c r="A215" s="20" t="s">
        <v>531</v>
      </c>
      <c r="B215" s="20" t="s">
        <v>576</v>
      </c>
      <c r="C215" s="20" t="s">
        <v>577</v>
      </c>
      <c r="D215" s="10">
        <f t="shared" si="6"/>
        <v>2</v>
      </c>
      <c r="E215" s="35">
        <f t="shared" si="7"/>
        <v>1.5</v>
      </c>
      <c r="F215" s="21">
        <f>IFERROR(VLOOKUP(PRO!$C215, 'All Indicators - Breakdown'!$C:$GQ, F$1, FALSE), " ")</f>
        <v>1</v>
      </c>
      <c r="G215" s="21">
        <f>IFERROR(VLOOKUP(PRO!$C215, 'All Indicators - Breakdown'!$C:$GQ, G$1, FALSE), " ")</f>
        <v>3</v>
      </c>
      <c r="H215" s="21">
        <f>IFERROR(VLOOKUP($C215, 'All Indicators - Breakdown'!$C:$GQ, H$1, FALSE), " ")</f>
        <v>1</v>
      </c>
      <c r="I215" s="21">
        <f>IFERROR(VLOOKUP($C215, 'All Indicators - Breakdown'!$C:$GQ, I$1, FALSE), " ")</f>
        <v>1</v>
      </c>
    </row>
    <row r="216" spans="1:9" ht="16.3" thickTop="1" thickBot="1" x14ac:dyDescent="0.3">
      <c r="A216" s="20" t="s">
        <v>531</v>
      </c>
      <c r="B216" s="20" t="s">
        <v>578</v>
      </c>
      <c r="C216" s="20" t="s">
        <v>579</v>
      </c>
      <c r="D216" s="10">
        <f t="shared" si="6"/>
        <v>2</v>
      </c>
      <c r="E216" s="35">
        <f t="shared" si="7"/>
        <v>2.2999999999999998</v>
      </c>
      <c r="F216" s="21">
        <f>IFERROR(VLOOKUP(PRO!$C216, 'All Indicators - Breakdown'!$C:$GQ, F$1, FALSE), " ")</f>
        <v>2</v>
      </c>
      <c r="G216" s="21">
        <f>IFERROR(VLOOKUP(PRO!$C216, 'All Indicators - Breakdown'!$C:$GQ, G$1, FALSE), " ")</f>
        <v>3</v>
      </c>
      <c r="H216" s="21">
        <f>IFERROR(VLOOKUP($C216, 'All Indicators - Breakdown'!$C:$GQ, H$1, FALSE), " ")</f>
        <v>1</v>
      </c>
      <c r="I216" s="21">
        <f>IFERROR(VLOOKUP($C216, 'All Indicators - Breakdown'!$C:$GQ, I$1, FALSE), " ")</f>
        <v>3</v>
      </c>
    </row>
    <row r="217" spans="1:9" ht="16.3" thickTop="1" thickBot="1" x14ac:dyDescent="0.3">
      <c r="A217" s="20" t="s">
        <v>531</v>
      </c>
      <c r="B217" s="20" t="s">
        <v>580</v>
      </c>
      <c r="C217" s="20" t="s">
        <v>581</v>
      </c>
      <c r="D217" s="10">
        <f t="shared" si="6"/>
        <v>2</v>
      </c>
      <c r="E217" s="35">
        <f t="shared" si="7"/>
        <v>1.5</v>
      </c>
      <c r="F217" s="21">
        <f>IFERROR(VLOOKUP(PRO!$C217, 'All Indicators - Breakdown'!$C:$GQ, F$1, FALSE), " ")</f>
        <v>3</v>
      </c>
      <c r="G217" s="21">
        <f>IFERROR(VLOOKUP(PRO!$C217, 'All Indicators - Breakdown'!$C:$GQ, G$1, FALSE), " ")</f>
        <v>1</v>
      </c>
      <c r="H217" s="21">
        <f>IFERROR(VLOOKUP($C217, 'All Indicators - Breakdown'!$C:$GQ, H$1, FALSE), " ")</f>
        <v>1</v>
      </c>
      <c r="I217" s="21">
        <f>IFERROR(VLOOKUP($C217, 'All Indicators - Breakdown'!$C:$GQ, I$1, FALSE), " ")</f>
        <v>1</v>
      </c>
    </row>
    <row r="218" spans="1:9" ht="16.3" thickTop="1" thickBot="1" x14ac:dyDescent="0.3">
      <c r="A218" s="20" t="s">
        <v>531</v>
      </c>
      <c r="B218" s="20" t="s">
        <v>582</v>
      </c>
      <c r="C218" s="20" t="s">
        <v>583</v>
      </c>
      <c r="D218" s="10">
        <f t="shared" si="6"/>
        <v>4</v>
      </c>
      <c r="E218" s="35">
        <f t="shared" si="7"/>
        <v>3.5</v>
      </c>
      <c r="F218" s="21">
        <f>IFERROR(VLOOKUP(PRO!$C218, 'All Indicators - Breakdown'!$C:$GQ, F$1, FALSE), " ")</f>
        <v>5</v>
      </c>
      <c r="G218" s="21">
        <f>IFERROR(VLOOKUP(PRO!$C218, 'All Indicators - Breakdown'!$C:$GQ, G$1, FALSE), " ")</f>
        <v>5</v>
      </c>
      <c r="H218" s="21">
        <f>IFERROR(VLOOKUP($C218, 'All Indicators - Breakdown'!$C:$GQ, H$1, FALSE), " ")</f>
        <v>1</v>
      </c>
      <c r="I218" s="21">
        <f>IFERROR(VLOOKUP($C218, 'All Indicators - Breakdown'!$C:$GQ, I$1, FALSE), " ")</f>
        <v>3</v>
      </c>
    </row>
    <row r="219" spans="1:9" ht="16.3" thickTop="1" thickBot="1" x14ac:dyDescent="0.3">
      <c r="A219" s="20" t="s">
        <v>531</v>
      </c>
      <c r="B219" s="20" t="s">
        <v>584</v>
      </c>
      <c r="C219" s="20" t="s">
        <v>585</v>
      </c>
      <c r="D219" s="10">
        <f t="shared" si="6"/>
        <v>2</v>
      </c>
      <c r="E219" s="35">
        <f t="shared" si="7"/>
        <v>1.8</v>
      </c>
      <c r="F219" s="21">
        <f>IFERROR(VLOOKUP(PRO!$C219, 'All Indicators - Breakdown'!$C:$GQ, F$1, FALSE), " ")</f>
        <v>2</v>
      </c>
      <c r="G219" s="21">
        <f>IFERROR(VLOOKUP(PRO!$C219, 'All Indicators - Breakdown'!$C:$GQ, G$1, FALSE), " ")</f>
        <v>1</v>
      </c>
      <c r="H219" s="21">
        <f>IFERROR(VLOOKUP($C219, 'All Indicators - Breakdown'!$C:$GQ, H$1, FALSE), " ")</f>
        <v>1</v>
      </c>
      <c r="I219" s="21">
        <f>IFERROR(VLOOKUP($C219, 'All Indicators - Breakdown'!$C:$GQ, I$1, FALSE), " ")</f>
        <v>3</v>
      </c>
    </row>
    <row r="220" spans="1:9" ht="16.3" thickTop="1" thickBot="1" x14ac:dyDescent="0.3">
      <c r="A220" s="20" t="s">
        <v>531</v>
      </c>
      <c r="B220" s="20" t="s">
        <v>586</v>
      </c>
      <c r="C220" s="20" t="s">
        <v>587</v>
      </c>
      <c r="D220" s="10">
        <f t="shared" si="6"/>
        <v>3</v>
      </c>
      <c r="E220" s="35">
        <f t="shared" si="7"/>
        <v>3.3</v>
      </c>
      <c r="F220" s="21">
        <f>IFERROR(VLOOKUP(PRO!$C220, 'All Indicators - Breakdown'!$C:$GQ, F$1, FALSE), " ")</f>
        <v>2</v>
      </c>
      <c r="G220" s="21">
        <f>IFERROR(VLOOKUP(PRO!$C220, 'All Indicators - Breakdown'!$C:$GQ, G$1, FALSE), " ")</f>
        <v>5</v>
      </c>
      <c r="H220" s="21">
        <f>IFERROR(VLOOKUP($C220, 'All Indicators - Breakdown'!$C:$GQ, H$1, FALSE), " ")</f>
        <v>3</v>
      </c>
      <c r="I220" s="21">
        <f>IFERROR(VLOOKUP($C220, 'All Indicators - Breakdown'!$C:$GQ, I$1, FALSE), " ")</f>
        <v>3</v>
      </c>
    </row>
    <row r="221" spans="1:9" ht="16.3" thickTop="1" thickBot="1" x14ac:dyDescent="0.3">
      <c r="A221" s="20" t="s">
        <v>588</v>
      </c>
      <c r="B221" s="20" t="s">
        <v>589</v>
      </c>
      <c r="C221" s="20" t="s">
        <v>590</v>
      </c>
      <c r="D221" s="10">
        <f t="shared" si="6"/>
        <v>3</v>
      </c>
      <c r="E221" s="35">
        <f t="shared" si="7"/>
        <v>2.5</v>
      </c>
      <c r="F221" s="21">
        <f>IFERROR(VLOOKUP(PRO!$C221, 'All Indicators - Breakdown'!$C:$GQ, F$1, FALSE), " ")</f>
        <v>3</v>
      </c>
      <c r="G221" s="21">
        <f>IFERROR(VLOOKUP(PRO!$C221, 'All Indicators - Breakdown'!$C:$GQ, G$1, FALSE), " ")</f>
        <v>3</v>
      </c>
      <c r="H221" s="21">
        <f>IFERROR(VLOOKUP($C221, 'All Indicators - Breakdown'!$C:$GQ, H$1, FALSE), " ")</f>
        <v>1</v>
      </c>
      <c r="I221" s="21">
        <f>IFERROR(VLOOKUP($C221, 'All Indicators - Breakdown'!$C:$GQ, I$1, FALSE), " ")</f>
        <v>3</v>
      </c>
    </row>
    <row r="222" spans="1:9" ht="16.3" thickTop="1" thickBot="1" x14ac:dyDescent="0.3">
      <c r="A222" s="20" t="s">
        <v>588</v>
      </c>
      <c r="B222" s="20" t="s">
        <v>591</v>
      </c>
      <c r="C222" s="20" t="s">
        <v>592</v>
      </c>
      <c r="D222" s="10">
        <f t="shared" si="6"/>
        <v>3</v>
      </c>
      <c r="E222" s="35">
        <f t="shared" si="7"/>
        <v>2.8</v>
      </c>
      <c r="F222" s="21">
        <f>IFERROR(VLOOKUP(PRO!$C222, 'All Indicators - Breakdown'!$C:$GQ, F$1, FALSE), " ")</f>
        <v>3</v>
      </c>
      <c r="G222" s="21">
        <f>IFERROR(VLOOKUP(PRO!$C222, 'All Indicators - Breakdown'!$C:$GQ, G$1, FALSE), " ")</f>
        <v>3</v>
      </c>
      <c r="H222" s="21">
        <f>IFERROR(VLOOKUP($C222, 'All Indicators - Breakdown'!$C:$GQ, H$1, FALSE), " ")</f>
        <v>1</v>
      </c>
      <c r="I222" s="21">
        <f>IFERROR(VLOOKUP($C222, 'All Indicators - Breakdown'!$C:$GQ, I$1, FALSE), " ")</f>
        <v>4</v>
      </c>
    </row>
    <row r="223" spans="1:9" ht="16.3" thickTop="1" thickBot="1" x14ac:dyDescent="0.3">
      <c r="A223" s="20" t="s">
        <v>588</v>
      </c>
      <c r="B223" s="20" t="s">
        <v>593</v>
      </c>
      <c r="C223" s="20" t="s">
        <v>594</v>
      </c>
      <c r="D223" s="10">
        <f t="shared" si="6"/>
        <v>3</v>
      </c>
      <c r="E223" s="35">
        <f t="shared" si="7"/>
        <v>3</v>
      </c>
      <c r="F223" s="21">
        <f>IFERROR(VLOOKUP(PRO!$C223, 'All Indicators - Breakdown'!$C:$GQ, F$1, FALSE), " ")</f>
        <v>3</v>
      </c>
      <c r="G223" s="21">
        <f>IFERROR(VLOOKUP(PRO!$C223, 'All Indicators - Breakdown'!$C:$GQ, G$1, FALSE), " ")</f>
        <v>5</v>
      </c>
      <c r="H223" s="21">
        <f>IFERROR(VLOOKUP($C223, 'All Indicators - Breakdown'!$C:$GQ, H$1, FALSE), " ")</f>
        <v>1</v>
      </c>
      <c r="I223" s="21">
        <f>IFERROR(VLOOKUP($C223, 'All Indicators - Breakdown'!$C:$GQ, I$1, FALSE), " ")</f>
        <v>3</v>
      </c>
    </row>
    <row r="224" spans="1:9" ht="16.3" thickTop="1" thickBot="1" x14ac:dyDescent="0.3">
      <c r="A224" s="20" t="s">
        <v>588</v>
      </c>
      <c r="B224" s="20" t="s">
        <v>595</v>
      </c>
      <c r="C224" s="20" t="s">
        <v>596</v>
      </c>
      <c r="D224" s="10">
        <f t="shared" si="6"/>
        <v>4</v>
      </c>
      <c r="E224" s="35">
        <f t="shared" si="7"/>
        <v>4</v>
      </c>
      <c r="F224" s="21">
        <f>IFERROR(VLOOKUP(PRO!$C224, 'All Indicators - Breakdown'!$C:$GQ, F$1, FALSE), " ")</f>
        <v>5</v>
      </c>
      <c r="G224" s="21">
        <f>IFERROR(VLOOKUP(PRO!$C224, 'All Indicators - Breakdown'!$C:$GQ, G$1, FALSE), " ")</f>
        <v>5</v>
      </c>
      <c r="H224" s="21">
        <f>IFERROR(VLOOKUP($C224, 'All Indicators - Breakdown'!$C:$GQ, H$1, FALSE), " ")</f>
        <v>3</v>
      </c>
      <c r="I224" s="21">
        <f>IFERROR(VLOOKUP($C224, 'All Indicators - Breakdown'!$C:$GQ, I$1, FALSE), " ")</f>
        <v>3</v>
      </c>
    </row>
    <row r="225" spans="1:9" ht="16.3" thickTop="1" thickBot="1" x14ac:dyDescent="0.3">
      <c r="A225" s="20" t="s">
        <v>588</v>
      </c>
      <c r="B225" s="20" t="s">
        <v>597</v>
      </c>
      <c r="C225" s="20" t="s">
        <v>598</v>
      </c>
      <c r="D225" s="10">
        <f t="shared" si="6"/>
        <v>4</v>
      </c>
      <c r="E225" s="35">
        <f t="shared" si="7"/>
        <v>3.8</v>
      </c>
      <c r="F225" s="21">
        <f>IFERROR(VLOOKUP(PRO!$C225, 'All Indicators - Breakdown'!$C:$GQ, F$1, FALSE), " ")</f>
        <v>3</v>
      </c>
      <c r="G225" s="21">
        <f>IFERROR(VLOOKUP(PRO!$C225, 'All Indicators - Breakdown'!$C:$GQ, G$1, FALSE), " ")</f>
        <v>5</v>
      </c>
      <c r="H225" s="21">
        <f>IFERROR(VLOOKUP($C225, 'All Indicators - Breakdown'!$C:$GQ, H$1, FALSE), " ")</f>
        <v>4</v>
      </c>
      <c r="I225" s="21">
        <f>IFERROR(VLOOKUP($C225, 'All Indicators - Breakdown'!$C:$GQ, I$1, FALSE), " ")</f>
        <v>3</v>
      </c>
    </row>
    <row r="226" spans="1:9" ht="16.3" thickTop="1" thickBot="1" x14ac:dyDescent="0.3">
      <c r="A226" s="20" t="s">
        <v>588</v>
      </c>
      <c r="B226" s="20" t="s">
        <v>599</v>
      </c>
      <c r="C226" s="20" t="s">
        <v>600</v>
      </c>
      <c r="D226" s="10">
        <f t="shared" si="6"/>
        <v>4</v>
      </c>
      <c r="E226" s="35">
        <f t="shared" si="7"/>
        <v>4</v>
      </c>
      <c r="F226" s="21">
        <f>IFERROR(VLOOKUP(PRO!$C226, 'All Indicators - Breakdown'!$C:$GQ, F$1, FALSE), " ")</f>
        <v>3</v>
      </c>
      <c r="G226" s="21">
        <f>IFERROR(VLOOKUP(PRO!$C226, 'All Indicators - Breakdown'!$C:$GQ, G$1, FALSE), " ")</f>
        <v>5</v>
      </c>
      <c r="H226" s="21">
        <f>IFERROR(VLOOKUP($C226, 'All Indicators - Breakdown'!$C:$GQ, H$1, FALSE), " ")</f>
        <v>4</v>
      </c>
      <c r="I226" s="21">
        <f>IFERROR(VLOOKUP($C226, 'All Indicators - Breakdown'!$C:$GQ, I$1, FALSE), " ")</f>
        <v>4</v>
      </c>
    </row>
    <row r="227" spans="1:9" ht="16.3" thickTop="1" thickBot="1" x14ac:dyDescent="0.3">
      <c r="A227" s="20" t="s">
        <v>588</v>
      </c>
      <c r="B227" s="20" t="s">
        <v>601</v>
      </c>
      <c r="C227" s="20" t="s">
        <v>602</v>
      </c>
      <c r="D227" s="10">
        <f t="shared" si="6"/>
        <v>3</v>
      </c>
      <c r="E227" s="35">
        <f t="shared" si="7"/>
        <v>2.8</v>
      </c>
      <c r="F227" s="21">
        <f>IFERROR(VLOOKUP(PRO!$C227, 'All Indicators - Breakdown'!$C:$GQ, F$1, FALSE), " ")</f>
        <v>2</v>
      </c>
      <c r="G227" s="21">
        <f>IFERROR(VLOOKUP(PRO!$C227, 'All Indicators - Breakdown'!$C:$GQ, G$1, FALSE), " ")</f>
        <v>3</v>
      </c>
      <c r="H227" s="21">
        <f>IFERROR(VLOOKUP($C227, 'All Indicators - Breakdown'!$C:$GQ, H$1, FALSE), " ")</f>
        <v>1</v>
      </c>
      <c r="I227" s="21">
        <f>IFERROR(VLOOKUP($C227, 'All Indicators - Breakdown'!$C:$GQ, I$1, FALSE), " ")</f>
        <v>5</v>
      </c>
    </row>
    <row r="228" spans="1:9" ht="16.3" thickTop="1" thickBot="1" x14ac:dyDescent="0.3">
      <c r="A228" s="20" t="s">
        <v>588</v>
      </c>
      <c r="B228" s="20" t="s">
        <v>603</v>
      </c>
      <c r="C228" s="20" t="s">
        <v>604</v>
      </c>
      <c r="D228" s="10">
        <f t="shared" si="6"/>
        <v>3</v>
      </c>
      <c r="E228" s="35">
        <f t="shared" si="7"/>
        <v>2.8</v>
      </c>
      <c r="F228" s="21">
        <f>IFERROR(VLOOKUP(PRO!$C228, 'All Indicators - Breakdown'!$C:$GQ, F$1, FALSE), " ")</f>
        <v>2</v>
      </c>
      <c r="G228" s="21">
        <f>IFERROR(VLOOKUP(PRO!$C228, 'All Indicators - Breakdown'!$C:$GQ, G$1, FALSE), " ")</f>
        <v>3</v>
      </c>
      <c r="H228" s="21">
        <f>IFERROR(VLOOKUP($C228, 'All Indicators - Breakdown'!$C:$GQ, H$1, FALSE), " ")</f>
        <v>3</v>
      </c>
      <c r="I228" s="21">
        <f>IFERROR(VLOOKUP($C228, 'All Indicators - Breakdown'!$C:$GQ, I$1, FALSE), " ")</f>
        <v>3</v>
      </c>
    </row>
    <row r="229" spans="1:9" ht="16.3" thickTop="1" thickBot="1" x14ac:dyDescent="0.3">
      <c r="A229" s="20" t="s">
        <v>588</v>
      </c>
      <c r="B229" s="20" t="s">
        <v>605</v>
      </c>
      <c r="C229" s="20" t="s">
        <v>606</v>
      </c>
      <c r="D229" s="10">
        <f t="shared" si="6"/>
        <v>3</v>
      </c>
      <c r="E229" s="35">
        <f t="shared" si="7"/>
        <v>2.8</v>
      </c>
      <c r="F229" s="21">
        <f>IFERROR(VLOOKUP(PRO!$C229, 'All Indicators - Breakdown'!$C:$GQ, F$1, FALSE), " ")</f>
        <v>4</v>
      </c>
      <c r="G229" s="21">
        <f>IFERROR(VLOOKUP(PRO!$C229, 'All Indicators - Breakdown'!$C:$GQ, G$1, FALSE), " ")</f>
        <v>5</v>
      </c>
      <c r="H229" s="21">
        <f>IFERROR(VLOOKUP($C229, 'All Indicators - Breakdown'!$C:$GQ, H$1, FALSE), " ")</f>
        <v>1</v>
      </c>
      <c r="I229" s="21">
        <f>IFERROR(VLOOKUP($C229, 'All Indicators - Breakdown'!$C:$GQ, I$1, FALSE), " ")</f>
        <v>1</v>
      </c>
    </row>
    <row r="230" spans="1:9" ht="16.3" thickTop="1" thickBot="1" x14ac:dyDescent="0.3">
      <c r="A230" s="20" t="s">
        <v>588</v>
      </c>
      <c r="B230" s="20" t="s">
        <v>607</v>
      </c>
      <c r="C230" s="20" t="s">
        <v>608</v>
      </c>
      <c r="D230" s="10">
        <f t="shared" si="6"/>
        <v>3</v>
      </c>
      <c r="E230" s="35">
        <f t="shared" si="7"/>
        <v>2.5</v>
      </c>
      <c r="F230" s="21">
        <f>IFERROR(VLOOKUP(PRO!$C230, 'All Indicators - Breakdown'!$C:$GQ, F$1, FALSE), " ")</f>
        <v>5</v>
      </c>
      <c r="G230" s="21">
        <f>IFERROR(VLOOKUP(PRO!$C230, 'All Indicators - Breakdown'!$C:$GQ, G$1, FALSE), " ")</f>
        <v>3</v>
      </c>
      <c r="H230" s="21">
        <f>IFERROR(VLOOKUP($C230, 'All Indicators - Breakdown'!$C:$GQ, H$1, FALSE), " ")</f>
        <v>1</v>
      </c>
      <c r="I230" s="21">
        <f>IFERROR(VLOOKUP($C230, 'All Indicators - Breakdown'!$C:$GQ, I$1, FALSE), " ")</f>
        <v>1</v>
      </c>
    </row>
    <row r="231" spans="1:9" ht="16.3" thickTop="1" thickBot="1" x14ac:dyDescent="0.3">
      <c r="A231" s="20" t="s">
        <v>588</v>
      </c>
      <c r="B231" s="20" t="s">
        <v>609</v>
      </c>
      <c r="C231" s="20" t="s">
        <v>610</v>
      </c>
      <c r="D231" s="10">
        <f t="shared" si="6"/>
        <v>3</v>
      </c>
      <c r="E231" s="35">
        <f t="shared" si="7"/>
        <v>2.8</v>
      </c>
      <c r="F231" s="21">
        <f>IFERROR(VLOOKUP(PRO!$C231, 'All Indicators - Breakdown'!$C:$GQ, F$1, FALSE), " ")</f>
        <v>4</v>
      </c>
      <c r="G231" s="21">
        <f>IFERROR(VLOOKUP(PRO!$C231, 'All Indicators - Breakdown'!$C:$GQ, G$1, FALSE), " ")</f>
        <v>3</v>
      </c>
      <c r="H231" s="21">
        <f>IFERROR(VLOOKUP($C231, 'All Indicators - Breakdown'!$C:$GQ, H$1, FALSE), " ")</f>
        <v>3</v>
      </c>
      <c r="I231" s="21">
        <f>IFERROR(VLOOKUP($C231, 'All Indicators - Breakdown'!$C:$GQ, I$1, FALSE), " ")</f>
        <v>1</v>
      </c>
    </row>
    <row r="232" spans="1:9" ht="16.3" thickTop="1" thickBot="1" x14ac:dyDescent="0.3">
      <c r="A232" s="20" t="s">
        <v>588</v>
      </c>
      <c r="B232" s="20" t="s">
        <v>611</v>
      </c>
      <c r="C232" s="20" t="s">
        <v>612</v>
      </c>
      <c r="D232" s="10">
        <f t="shared" si="6"/>
        <v>2</v>
      </c>
      <c r="E232" s="35">
        <f t="shared" si="7"/>
        <v>2.2999999999999998</v>
      </c>
      <c r="F232" s="21">
        <f>IFERROR(VLOOKUP(PRO!$C232, 'All Indicators - Breakdown'!$C:$GQ, F$1, FALSE), " ")</f>
        <v>2</v>
      </c>
      <c r="G232" s="21">
        <f>IFERROR(VLOOKUP(PRO!$C232, 'All Indicators - Breakdown'!$C:$GQ, G$1, FALSE), " ")</f>
        <v>3</v>
      </c>
      <c r="H232" s="21">
        <f>IFERROR(VLOOKUP($C232, 'All Indicators - Breakdown'!$C:$GQ, H$1, FALSE), " ")</f>
        <v>1</v>
      </c>
      <c r="I232" s="21">
        <f>IFERROR(VLOOKUP($C232, 'All Indicators - Breakdown'!$C:$GQ, I$1, FALSE), " ")</f>
        <v>3</v>
      </c>
    </row>
    <row r="233" spans="1:9" ht="16.3" thickTop="1" thickBot="1" x14ac:dyDescent="0.3">
      <c r="A233" s="20" t="s">
        <v>588</v>
      </c>
      <c r="B233" s="20" t="s">
        <v>613</v>
      </c>
      <c r="C233" s="20" t="s">
        <v>614</v>
      </c>
      <c r="D233" s="10">
        <f t="shared" si="6"/>
        <v>2</v>
      </c>
      <c r="E233" s="35">
        <f t="shared" si="7"/>
        <v>2.2999999999999998</v>
      </c>
      <c r="F233" s="21">
        <f>IFERROR(VLOOKUP(PRO!$C233, 'All Indicators - Breakdown'!$C:$GQ, F$1, FALSE), " ")</f>
        <v>2</v>
      </c>
      <c r="G233" s="21">
        <f>IFERROR(VLOOKUP(PRO!$C233, 'All Indicators - Breakdown'!$C:$GQ, G$1, FALSE), " ")</f>
        <v>3</v>
      </c>
      <c r="H233" s="21">
        <f>IFERROR(VLOOKUP($C233, 'All Indicators - Breakdown'!$C:$GQ, H$1, FALSE), " ")</f>
        <v>1</v>
      </c>
      <c r="I233" s="21">
        <f>IFERROR(VLOOKUP($C233, 'All Indicators - Breakdown'!$C:$GQ, I$1, FALSE), " ")</f>
        <v>3</v>
      </c>
    </row>
    <row r="234" spans="1:9" ht="16.3" thickTop="1" thickBot="1" x14ac:dyDescent="0.3">
      <c r="A234" s="20" t="s">
        <v>588</v>
      </c>
      <c r="B234" s="20" t="s">
        <v>615</v>
      </c>
      <c r="C234" s="20" t="s">
        <v>616</v>
      </c>
      <c r="D234" s="10">
        <f t="shared" si="6"/>
        <v>4</v>
      </c>
      <c r="E234" s="35">
        <f t="shared" si="7"/>
        <v>3.5</v>
      </c>
      <c r="F234" s="21">
        <f>IFERROR(VLOOKUP(PRO!$C234, 'All Indicators - Breakdown'!$C:$GQ, F$1, FALSE), " ")</f>
        <v>4</v>
      </c>
      <c r="G234" s="21">
        <f>IFERROR(VLOOKUP(PRO!$C234, 'All Indicators - Breakdown'!$C:$GQ, G$1, FALSE), " ")</f>
        <v>3</v>
      </c>
      <c r="H234" s="21">
        <f>IFERROR(VLOOKUP($C234, 'All Indicators - Breakdown'!$C:$GQ, H$1, FALSE), " ")</f>
        <v>4</v>
      </c>
      <c r="I234" s="21">
        <f>IFERROR(VLOOKUP($C234, 'All Indicators - Breakdown'!$C:$GQ, I$1, FALSE), " ")</f>
        <v>3</v>
      </c>
    </row>
    <row r="235" spans="1:9" ht="16.3" thickTop="1" thickBot="1" x14ac:dyDescent="0.3">
      <c r="A235" s="20" t="s">
        <v>588</v>
      </c>
      <c r="B235" s="20" t="s">
        <v>617</v>
      </c>
      <c r="C235" s="20" t="s">
        <v>618</v>
      </c>
      <c r="D235" s="10">
        <f t="shared" si="6"/>
        <v>3</v>
      </c>
      <c r="E235" s="35">
        <f t="shared" si="7"/>
        <v>2.8</v>
      </c>
      <c r="F235" s="21">
        <f>IFERROR(VLOOKUP(PRO!$C235, 'All Indicators - Breakdown'!$C:$GQ, F$1, FALSE), " ")</f>
        <v>4</v>
      </c>
      <c r="G235" s="21">
        <f>IFERROR(VLOOKUP(PRO!$C235, 'All Indicators - Breakdown'!$C:$GQ, G$1, FALSE), " ")</f>
        <v>5</v>
      </c>
      <c r="H235" s="21">
        <f>IFERROR(VLOOKUP($C235, 'All Indicators - Breakdown'!$C:$GQ, H$1, FALSE), " ")</f>
        <v>1</v>
      </c>
      <c r="I235" s="21">
        <f>IFERROR(VLOOKUP($C235, 'All Indicators - Breakdown'!$C:$GQ, I$1, FALSE), " ")</f>
        <v>1</v>
      </c>
    </row>
    <row r="236" spans="1:9" ht="16.3" thickTop="1" thickBot="1" x14ac:dyDescent="0.3">
      <c r="A236" s="20" t="s">
        <v>588</v>
      </c>
      <c r="B236" s="20" t="s">
        <v>619</v>
      </c>
      <c r="C236" s="20" t="s">
        <v>620</v>
      </c>
      <c r="D236" s="10">
        <f t="shared" si="6"/>
        <v>3</v>
      </c>
      <c r="E236" s="35">
        <f t="shared" si="7"/>
        <v>3.3</v>
      </c>
      <c r="F236" s="21">
        <f>IFERROR(VLOOKUP(PRO!$C236, 'All Indicators - Breakdown'!$C:$GQ, F$1, FALSE), " ")</f>
        <v>3</v>
      </c>
      <c r="G236" s="21">
        <f>IFERROR(VLOOKUP(PRO!$C236, 'All Indicators - Breakdown'!$C:$GQ, G$1, FALSE), " ")</f>
        <v>3</v>
      </c>
      <c r="H236" s="21">
        <f>IFERROR(VLOOKUP($C236, 'All Indicators - Breakdown'!$C:$GQ, H$1, FALSE), " ")</f>
        <v>3</v>
      </c>
      <c r="I236" s="21">
        <f>IFERROR(VLOOKUP($C236, 'All Indicators - Breakdown'!$C:$GQ, I$1, FALSE), " ")</f>
        <v>4</v>
      </c>
    </row>
    <row r="237" spans="1:9" ht="16.3" thickTop="1" thickBot="1" x14ac:dyDescent="0.3">
      <c r="A237" s="20" t="s">
        <v>588</v>
      </c>
      <c r="B237" s="20" t="s">
        <v>621</v>
      </c>
      <c r="C237" s="20" t="s">
        <v>622</v>
      </c>
      <c r="D237" s="10">
        <f t="shared" si="6"/>
        <v>4</v>
      </c>
      <c r="E237" s="35">
        <f t="shared" si="7"/>
        <v>4.3</v>
      </c>
      <c r="F237" s="21">
        <f>IFERROR(VLOOKUP(PRO!$C237, 'All Indicators - Breakdown'!$C:$GQ, F$1, FALSE), " ")</f>
        <v>5</v>
      </c>
      <c r="G237" s="21">
        <f>IFERROR(VLOOKUP(PRO!$C237, 'All Indicators - Breakdown'!$C:$GQ, G$1, FALSE), " ")</f>
        <v>5</v>
      </c>
      <c r="H237" s="21">
        <f>IFERROR(VLOOKUP($C237, 'All Indicators - Breakdown'!$C:$GQ, H$1, FALSE), " ")</f>
        <v>4</v>
      </c>
      <c r="I237" s="21">
        <f>IFERROR(VLOOKUP($C237, 'All Indicators - Breakdown'!$C:$GQ, I$1, FALSE), " ")</f>
        <v>3</v>
      </c>
    </row>
    <row r="238" spans="1:9" ht="16.3" thickTop="1" thickBot="1" x14ac:dyDescent="0.3">
      <c r="A238" s="20" t="s">
        <v>623</v>
      </c>
      <c r="B238" s="20" t="s">
        <v>623</v>
      </c>
      <c r="C238" s="20" t="s">
        <v>624</v>
      </c>
      <c r="D238" s="10">
        <f t="shared" si="6"/>
        <v>3</v>
      </c>
      <c r="E238" s="35">
        <f t="shared" si="7"/>
        <v>2.8</v>
      </c>
      <c r="F238" s="21">
        <f>IFERROR(VLOOKUP(PRO!$C238, 'All Indicators - Breakdown'!$C:$GQ, F$1, FALSE), " ")</f>
        <v>3</v>
      </c>
      <c r="G238" s="21">
        <f>IFERROR(VLOOKUP(PRO!$C238, 'All Indicators - Breakdown'!$C:$GQ, G$1, FALSE), " ")</f>
        <v>3</v>
      </c>
      <c r="H238" s="21">
        <f>IFERROR(VLOOKUP($C238, 'All Indicators - Breakdown'!$C:$GQ, H$1, FALSE), " ")</f>
        <v>1</v>
      </c>
      <c r="I238" s="21">
        <f>IFERROR(VLOOKUP($C238, 'All Indicators - Breakdown'!$C:$GQ, I$1, FALSE), " ")</f>
        <v>4</v>
      </c>
    </row>
    <row r="239" spans="1:9" ht="16.3" thickTop="1" thickBot="1" x14ac:dyDescent="0.3">
      <c r="A239" s="20" t="s">
        <v>623</v>
      </c>
      <c r="B239" s="20" t="s">
        <v>625</v>
      </c>
      <c r="C239" s="20" t="s">
        <v>626</v>
      </c>
      <c r="D239" s="10">
        <f t="shared" si="6"/>
        <v>3</v>
      </c>
      <c r="E239" s="35">
        <f t="shared" si="7"/>
        <v>2.8</v>
      </c>
      <c r="F239" s="21">
        <f>IFERROR(VLOOKUP(PRO!$C239, 'All Indicators - Breakdown'!$C:$GQ, F$1, FALSE), " ")</f>
        <v>3</v>
      </c>
      <c r="G239" s="21">
        <f>IFERROR(VLOOKUP(PRO!$C239, 'All Indicators - Breakdown'!$C:$GQ, G$1, FALSE), " ")</f>
        <v>3</v>
      </c>
      <c r="H239" s="21">
        <f>IFERROR(VLOOKUP($C239, 'All Indicators - Breakdown'!$C:$GQ, H$1, FALSE), " ")</f>
        <v>1</v>
      </c>
      <c r="I239" s="21">
        <f>IFERROR(VLOOKUP($C239, 'All Indicators - Breakdown'!$C:$GQ, I$1, FALSE), " ")</f>
        <v>4</v>
      </c>
    </row>
    <row r="240" spans="1:9" ht="16.3" thickTop="1" thickBot="1" x14ac:dyDescent="0.3">
      <c r="A240" s="20" t="s">
        <v>623</v>
      </c>
      <c r="B240" s="20" t="s">
        <v>627</v>
      </c>
      <c r="C240" s="20" t="s">
        <v>628</v>
      </c>
      <c r="D240" s="10">
        <f t="shared" si="6"/>
        <v>4</v>
      </c>
      <c r="E240" s="35">
        <f t="shared" si="7"/>
        <v>4.3</v>
      </c>
      <c r="F240" s="21">
        <f>IFERROR(VLOOKUP(PRO!$C240, 'All Indicators - Breakdown'!$C:$GQ, F$1, FALSE), " ")</f>
        <v>5</v>
      </c>
      <c r="G240" s="21">
        <f>IFERROR(VLOOKUP(PRO!$C240, 'All Indicators - Breakdown'!$C:$GQ, G$1, FALSE), " ")</f>
        <v>5</v>
      </c>
      <c r="H240" s="21">
        <f>IFERROR(VLOOKUP($C240, 'All Indicators - Breakdown'!$C:$GQ, H$1, FALSE), " ")</f>
        <v>4</v>
      </c>
      <c r="I240" s="21">
        <f>IFERROR(VLOOKUP($C240, 'All Indicators - Breakdown'!$C:$GQ, I$1, FALSE), " ")</f>
        <v>3</v>
      </c>
    </row>
    <row r="241" spans="1:9" ht="16.3" thickTop="1" thickBot="1" x14ac:dyDescent="0.3">
      <c r="A241" s="20" t="s">
        <v>623</v>
      </c>
      <c r="B241" s="20" t="s">
        <v>629</v>
      </c>
      <c r="C241" s="20" t="s">
        <v>630</v>
      </c>
      <c r="D241" s="10">
        <f t="shared" si="6"/>
        <v>4</v>
      </c>
      <c r="E241" s="35">
        <f t="shared" si="7"/>
        <v>3.5</v>
      </c>
      <c r="F241" s="21">
        <f>IFERROR(VLOOKUP(PRO!$C241, 'All Indicators - Breakdown'!$C:$GQ, F$1, FALSE), " ")</f>
        <v>3</v>
      </c>
      <c r="G241" s="21">
        <f>IFERROR(VLOOKUP(PRO!$C241, 'All Indicators - Breakdown'!$C:$GQ, G$1, FALSE), " ")</f>
        <v>5</v>
      </c>
      <c r="H241" s="21">
        <f>IFERROR(VLOOKUP($C241, 'All Indicators - Breakdown'!$C:$GQ, H$1, FALSE), " ")</f>
        <v>1</v>
      </c>
      <c r="I241" s="21">
        <f>IFERROR(VLOOKUP($C241, 'All Indicators - Breakdown'!$C:$GQ, I$1, FALSE), " ")</f>
        <v>5</v>
      </c>
    </row>
    <row r="242" spans="1:9" ht="16.3" thickTop="1" thickBot="1" x14ac:dyDescent="0.3">
      <c r="A242" s="20" t="s">
        <v>623</v>
      </c>
      <c r="B242" s="20" t="s">
        <v>631</v>
      </c>
      <c r="C242" s="20" t="s">
        <v>632</v>
      </c>
      <c r="D242" s="10">
        <f t="shared" si="6"/>
        <v>3</v>
      </c>
      <c r="E242" s="35">
        <f t="shared" si="7"/>
        <v>3</v>
      </c>
      <c r="F242" s="21">
        <f>IFERROR(VLOOKUP(PRO!$C242, 'All Indicators - Breakdown'!$C:$GQ, F$1, FALSE), " ")</f>
        <v>3</v>
      </c>
      <c r="G242" s="21">
        <f>IFERROR(VLOOKUP(PRO!$C242, 'All Indicators - Breakdown'!$C:$GQ, G$1, FALSE), " ")</f>
        <v>3</v>
      </c>
      <c r="H242" s="21">
        <f>IFERROR(VLOOKUP($C242, 'All Indicators - Breakdown'!$C:$GQ, H$1, FALSE), " ")</f>
        <v>1</v>
      </c>
      <c r="I242" s="21">
        <f>IFERROR(VLOOKUP($C242, 'All Indicators - Breakdown'!$C:$GQ, I$1, FALSE), " ")</f>
        <v>5</v>
      </c>
    </row>
    <row r="243" spans="1:9" ht="16.3" thickTop="1" thickBot="1" x14ac:dyDescent="0.3">
      <c r="A243" s="20" t="s">
        <v>623</v>
      </c>
      <c r="B243" s="20" t="s">
        <v>633</v>
      </c>
      <c r="C243" s="20" t="s">
        <v>634</v>
      </c>
      <c r="D243" s="10">
        <f t="shared" si="6"/>
        <v>4</v>
      </c>
      <c r="E243" s="35">
        <f t="shared" si="7"/>
        <v>4.3</v>
      </c>
      <c r="F243" s="21">
        <f>IFERROR(VLOOKUP(PRO!$C243, 'All Indicators - Breakdown'!$C:$GQ, F$1, FALSE), " ")</f>
        <v>4</v>
      </c>
      <c r="G243" s="21">
        <f>IFERROR(VLOOKUP(PRO!$C243, 'All Indicators - Breakdown'!$C:$GQ, G$1, FALSE), " ")</f>
        <v>5</v>
      </c>
      <c r="H243" s="21">
        <f>IFERROR(VLOOKUP($C243, 'All Indicators - Breakdown'!$C:$GQ, H$1, FALSE), " ")</f>
        <v>4</v>
      </c>
      <c r="I243" s="21">
        <f>IFERROR(VLOOKUP($C243, 'All Indicators - Breakdown'!$C:$GQ, I$1, FALSE), " ")</f>
        <v>4</v>
      </c>
    </row>
    <row r="244" spans="1:9" ht="16.3" thickTop="1" thickBot="1" x14ac:dyDescent="0.3">
      <c r="A244" s="20" t="s">
        <v>623</v>
      </c>
      <c r="B244" s="20" t="s">
        <v>635</v>
      </c>
      <c r="C244" s="20" t="s">
        <v>636</v>
      </c>
      <c r="D244" s="10">
        <f t="shared" si="6"/>
        <v>3</v>
      </c>
      <c r="E244" s="35">
        <f t="shared" si="7"/>
        <v>3.3</v>
      </c>
      <c r="F244" s="21">
        <f>IFERROR(VLOOKUP(PRO!$C244, 'All Indicators - Breakdown'!$C:$GQ, F$1, FALSE), " ")</f>
        <v>3</v>
      </c>
      <c r="G244" s="21">
        <f>IFERROR(VLOOKUP(PRO!$C244, 'All Indicators - Breakdown'!$C:$GQ, G$1, FALSE), " ")</f>
        <v>5</v>
      </c>
      <c r="H244" s="21">
        <f>IFERROR(VLOOKUP($C244, 'All Indicators - Breakdown'!$C:$GQ, H$1, FALSE), " ")</f>
        <v>1</v>
      </c>
      <c r="I244" s="21">
        <f>IFERROR(VLOOKUP($C244, 'All Indicators - Breakdown'!$C:$GQ, I$1, FALSE), " ")</f>
        <v>4</v>
      </c>
    </row>
    <row r="245" spans="1:9" ht="16.3" thickTop="1" thickBot="1" x14ac:dyDescent="0.3">
      <c r="A245" s="20" t="s">
        <v>637</v>
      </c>
      <c r="B245" s="20" t="s">
        <v>638</v>
      </c>
      <c r="C245" s="20" t="s">
        <v>639</v>
      </c>
      <c r="D245" s="10">
        <f t="shared" si="6"/>
        <v>3</v>
      </c>
      <c r="E245" s="35">
        <f t="shared" si="7"/>
        <v>2.5</v>
      </c>
      <c r="F245" s="21">
        <f>IFERROR(VLOOKUP(PRO!$C245, 'All Indicators - Breakdown'!$C:$GQ, F$1, FALSE), " ")</f>
        <v>3</v>
      </c>
      <c r="G245" s="21">
        <f>IFERROR(VLOOKUP(PRO!$C245, 'All Indicators - Breakdown'!$C:$GQ, G$1, FALSE), " ")</f>
        <v>3</v>
      </c>
      <c r="H245" s="21">
        <f>IFERROR(VLOOKUP($C245, 'All Indicators - Breakdown'!$C:$GQ, H$1, FALSE), " ")</f>
        <v>1</v>
      </c>
      <c r="I245" s="21">
        <f>IFERROR(VLOOKUP($C245, 'All Indicators - Breakdown'!$C:$GQ, I$1, FALSE), " ")</f>
        <v>3</v>
      </c>
    </row>
    <row r="246" spans="1:9" ht="16.3" thickTop="1" thickBot="1" x14ac:dyDescent="0.3">
      <c r="A246" s="20" t="s">
        <v>637</v>
      </c>
      <c r="B246" s="20" t="s">
        <v>640</v>
      </c>
      <c r="C246" s="20" t="s">
        <v>641</v>
      </c>
      <c r="D246" s="10">
        <f t="shared" si="6"/>
        <v>3</v>
      </c>
      <c r="E246" s="35">
        <f t="shared" si="7"/>
        <v>3</v>
      </c>
      <c r="F246" s="21">
        <f>IFERROR(VLOOKUP(PRO!$C246, 'All Indicators - Breakdown'!$C:$GQ, F$1, FALSE), " ")</f>
        <v>3</v>
      </c>
      <c r="G246" s="21">
        <f>IFERROR(VLOOKUP(PRO!$C246, 'All Indicators - Breakdown'!$C:$GQ, G$1, FALSE), " ")</f>
        <v>5</v>
      </c>
      <c r="H246" s="21">
        <f>IFERROR(VLOOKUP($C246, 'All Indicators - Breakdown'!$C:$GQ, H$1, FALSE), " ")</f>
        <v>1</v>
      </c>
      <c r="I246" s="21">
        <f>IFERROR(VLOOKUP($C246, 'All Indicators - Breakdown'!$C:$GQ, I$1, FALSE), " ")</f>
        <v>3</v>
      </c>
    </row>
    <row r="247" spans="1:9" ht="16.3" thickTop="1" thickBot="1" x14ac:dyDescent="0.3">
      <c r="A247" s="20" t="s">
        <v>637</v>
      </c>
      <c r="B247" s="20" t="s">
        <v>642</v>
      </c>
      <c r="C247" s="20" t="s">
        <v>643</v>
      </c>
      <c r="D247" s="10">
        <f t="shared" si="6"/>
        <v>2</v>
      </c>
      <c r="E247" s="35">
        <f t="shared" si="7"/>
        <v>2.2999999999999998</v>
      </c>
      <c r="F247" s="21">
        <f>IFERROR(VLOOKUP(PRO!$C247, 'All Indicators - Breakdown'!$C:$GQ, F$1, FALSE), " ")</f>
        <v>2</v>
      </c>
      <c r="G247" s="21">
        <f>IFERROR(VLOOKUP(PRO!$C247, 'All Indicators - Breakdown'!$C:$GQ, G$1, FALSE), " ")</f>
        <v>3</v>
      </c>
      <c r="H247" s="21">
        <f>IFERROR(VLOOKUP($C247, 'All Indicators - Breakdown'!$C:$GQ, H$1, FALSE), " ")</f>
        <v>1</v>
      </c>
      <c r="I247" s="21">
        <f>IFERROR(VLOOKUP($C247, 'All Indicators - Breakdown'!$C:$GQ, I$1, FALSE), " ")</f>
        <v>3</v>
      </c>
    </row>
    <row r="248" spans="1:9" ht="16.3" thickTop="1" thickBot="1" x14ac:dyDescent="0.3">
      <c r="A248" s="20" t="s">
        <v>637</v>
      </c>
      <c r="B248" s="20" t="s">
        <v>644</v>
      </c>
      <c r="C248" s="20" t="s">
        <v>645</v>
      </c>
      <c r="D248" s="10">
        <f t="shared" si="6"/>
        <v>2</v>
      </c>
      <c r="E248" s="35">
        <f t="shared" si="7"/>
        <v>2.2999999999999998</v>
      </c>
      <c r="F248" s="21">
        <f>IFERROR(VLOOKUP(PRO!$C248, 'All Indicators - Breakdown'!$C:$GQ, F$1, FALSE), " ")</f>
        <v>2</v>
      </c>
      <c r="G248" s="21">
        <f>IFERROR(VLOOKUP(PRO!$C248, 'All Indicators - Breakdown'!$C:$GQ, G$1, FALSE), " ")</f>
        <v>3</v>
      </c>
      <c r="H248" s="21">
        <f>IFERROR(VLOOKUP($C248, 'All Indicators - Breakdown'!$C:$GQ, H$1, FALSE), " ")</f>
        <v>1</v>
      </c>
      <c r="I248" s="21">
        <f>IFERROR(VLOOKUP($C248, 'All Indicators - Breakdown'!$C:$GQ, I$1, FALSE), " ")</f>
        <v>3</v>
      </c>
    </row>
    <row r="249" spans="1:9" ht="16.3" thickTop="1" thickBot="1" x14ac:dyDescent="0.3">
      <c r="A249" s="20" t="s">
        <v>637</v>
      </c>
      <c r="B249" s="20" t="s">
        <v>646</v>
      </c>
      <c r="C249" s="20" t="s">
        <v>647</v>
      </c>
      <c r="D249" s="10">
        <f t="shared" si="6"/>
        <v>3</v>
      </c>
      <c r="E249" s="35">
        <f t="shared" si="7"/>
        <v>3</v>
      </c>
      <c r="F249" s="21">
        <f>IFERROR(VLOOKUP(PRO!$C249, 'All Indicators - Breakdown'!$C:$GQ, F$1, FALSE), " ")</f>
        <v>3</v>
      </c>
      <c r="G249" s="21">
        <f>IFERROR(VLOOKUP(PRO!$C249, 'All Indicators - Breakdown'!$C:$GQ, G$1, FALSE), " ")</f>
        <v>5</v>
      </c>
      <c r="H249" s="21">
        <f>IFERROR(VLOOKUP($C249, 'All Indicators - Breakdown'!$C:$GQ, H$1, FALSE), " ")</f>
        <v>1</v>
      </c>
      <c r="I249" s="21">
        <f>IFERROR(VLOOKUP($C249, 'All Indicators - Breakdown'!$C:$GQ, I$1, FALSE), " ")</f>
        <v>3</v>
      </c>
    </row>
    <row r="250" spans="1:9" ht="16.3" thickTop="1" thickBot="1" x14ac:dyDescent="0.3">
      <c r="A250" s="20" t="s">
        <v>637</v>
      </c>
      <c r="B250" s="20" t="s">
        <v>648</v>
      </c>
      <c r="C250" s="20" t="s">
        <v>649</v>
      </c>
      <c r="D250" s="10">
        <f t="shared" si="6"/>
        <v>3</v>
      </c>
      <c r="E250" s="35">
        <f t="shared" si="7"/>
        <v>3</v>
      </c>
      <c r="F250" s="21">
        <f>IFERROR(VLOOKUP(PRO!$C250, 'All Indicators - Breakdown'!$C:$GQ, F$1, FALSE), " ")</f>
        <v>3</v>
      </c>
      <c r="G250" s="21">
        <f>IFERROR(VLOOKUP(PRO!$C250, 'All Indicators - Breakdown'!$C:$GQ, G$1, FALSE), " ")</f>
        <v>3</v>
      </c>
      <c r="H250" s="21">
        <f>IFERROR(VLOOKUP($C250, 'All Indicators - Breakdown'!$C:$GQ, H$1, FALSE), " ")</f>
        <v>3</v>
      </c>
      <c r="I250" s="21">
        <f>IFERROR(VLOOKUP($C250, 'All Indicators - Breakdown'!$C:$GQ, I$1, FALSE), " ")</f>
        <v>3</v>
      </c>
    </row>
    <row r="251" spans="1:9" ht="16.3" thickTop="1" thickBot="1" x14ac:dyDescent="0.3">
      <c r="A251" s="20" t="s">
        <v>637</v>
      </c>
      <c r="B251" s="20" t="s">
        <v>650</v>
      </c>
      <c r="C251" s="20" t="s">
        <v>651</v>
      </c>
      <c r="D251" s="10">
        <f t="shared" si="6"/>
        <v>3</v>
      </c>
      <c r="E251" s="35">
        <f t="shared" si="7"/>
        <v>3</v>
      </c>
      <c r="F251" s="21">
        <f>IFERROR(VLOOKUP(PRO!$C251, 'All Indicators - Breakdown'!$C:$GQ, F$1, FALSE), " ")</f>
        <v>3</v>
      </c>
      <c r="G251" s="21">
        <f>IFERROR(VLOOKUP(PRO!$C251, 'All Indicators - Breakdown'!$C:$GQ, G$1, FALSE), " ")</f>
        <v>5</v>
      </c>
      <c r="H251" s="21">
        <f>IFERROR(VLOOKUP($C251, 'All Indicators - Breakdown'!$C:$GQ, H$1, FALSE), " ")</f>
        <v>3</v>
      </c>
      <c r="I251" s="21">
        <f>IFERROR(VLOOKUP($C251, 'All Indicators - Breakdown'!$C:$GQ, I$1, FALSE), " ")</f>
        <v>1</v>
      </c>
    </row>
    <row r="252" spans="1:9" ht="16.3" thickTop="1" thickBot="1" x14ac:dyDescent="0.3">
      <c r="A252" s="20" t="s">
        <v>652</v>
      </c>
      <c r="B252" s="20" t="s">
        <v>653</v>
      </c>
      <c r="C252" s="20" t="s">
        <v>654</v>
      </c>
      <c r="D252" s="10">
        <f t="shared" si="6"/>
        <v>2</v>
      </c>
      <c r="E252" s="35">
        <f t="shared" si="7"/>
        <v>1.8</v>
      </c>
      <c r="F252" s="21">
        <f>IFERROR(VLOOKUP(PRO!$C252, 'All Indicators - Breakdown'!$C:$GQ, F$1, FALSE), " ")</f>
        <v>2</v>
      </c>
      <c r="G252" s="21">
        <f>IFERROR(VLOOKUP(PRO!$C252, 'All Indicators - Breakdown'!$C:$GQ, G$1, FALSE), " ")</f>
        <v>1</v>
      </c>
      <c r="H252" s="21">
        <f>IFERROR(VLOOKUP($C252, 'All Indicators - Breakdown'!$C:$GQ, H$1, FALSE), " ")</f>
        <v>1</v>
      </c>
      <c r="I252" s="21">
        <f>IFERROR(VLOOKUP($C252, 'All Indicators - Breakdown'!$C:$GQ, I$1, FALSE), " ")</f>
        <v>3</v>
      </c>
    </row>
    <row r="253" spans="1:9" ht="16.3" thickTop="1" thickBot="1" x14ac:dyDescent="0.3">
      <c r="A253" s="20" t="s">
        <v>652</v>
      </c>
      <c r="B253" s="20" t="s">
        <v>655</v>
      </c>
      <c r="C253" s="20" t="s">
        <v>656</v>
      </c>
      <c r="D253" s="10">
        <f t="shared" si="6"/>
        <v>2</v>
      </c>
      <c r="E253" s="35">
        <f t="shared" si="7"/>
        <v>1.8</v>
      </c>
      <c r="F253" s="21">
        <f>IFERROR(VLOOKUP(PRO!$C253, 'All Indicators - Breakdown'!$C:$GQ, F$1, FALSE), " ")</f>
        <v>2</v>
      </c>
      <c r="G253" s="21">
        <f>IFERROR(VLOOKUP(PRO!$C253, 'All Indicators - Breakdown'!$C:$GQ, G$1, FALSE), " ")</f>
        <v>1</v>
      </c>
      <c r="H253" s="21">
        <f>IFERROR(VLOOKUP($C253, 'All Indicators - Breakdown'!$C:$GQ, H$1, FALSE), " ")</f>
        <v>1</v>
      </c>
      <c r="I253" s="21">
        <f>IFERROR(VLOOKUP($C253, 'All Indicators - Breakdown'!$C:$GQ, I$1, FALSE), " ")</f>
        <v>3</v>
      </c>
    </row>
    <row r="254" spans="1:9" ht="16.3" thickTop="1" thickBot="1" x14ac:dyDescent="0.3">
      <c r="A254" s="20" t="s">
        <v>652</v>
      </c>
      <c r="B254" s="20" t="s">
        <v>657</v>
      </c>
      <c r="C254" s="20" t="s">
        <v>658</v>
      </c>
      <c r="D254" s="10">
        <f t="shared" si="6"/>
        <v>3</v>
      </c>
      <c r="E254" s="35">
        <f t="shared" si="7"/>
        <v>2.8</v>
      </c>
      <c r="F254" s="21">
        <f>IFERROR(VLOOKUP(PRO!$C254, 'All Indicators - Breakdown'!$C:$GQ, F$1, FALSE), " ")</f>
        <v>2</v>
      </c>
      <c r="G254" s="21">
        <f>IFERROR(VLOOKUP(PRO!$C254, 'All Indicators - Breakdown'!$C:$GQ, G$1, FALSE), " ")</f>
        <v>5</v>
      </c>
      <c r="H254" s="21">
        <f>IFERROR(VLOOKUP($C254, 'All Indicators - Breakdown'!$C:$GQ, H$1, FALSE), " ")</f>
        <v>1</v>
      </c>
      <c r="I254" s="21">
        <f>IFERROR(VLOOKUP($C254, 'All Indicators - Breakdown'!$C:$GQ, I$1, FALSE), " ")</f>
        <v>3</v>
      </c>
    </row>
    <row r="255" spans="1:9" ht="16.3" thickTop="1" thickBot="1" x14ac:dyDescent="0.3">
      <c r="A255" s="20" t="s">
        <v>652</v>
      </c>
      <c r="B255" s="20" t="s">
        <v>659</v>
      </c>
      <c r="C255" s="20" t="s">
        <v>660</v>
      </c>
      <c r="D255" s="10">
        <f t="shared" si="6"/>
        <v>3</v>
      </c>
      <c r="E255" s="35">
        <f t="shared" si="7"/>
        <v>3.3</v>
      </c>
      <c r="F255" s="21">
        <f>IFERROR(VLOOKUP(PRO!$C255, 'All Indicators - Breakdown'!$C:$GQ, F$1, FALSE), " ")</f>
        <v>2</v>
      </c>
      <c r="G255" s="21">
        <f>IFERROR(VLOOKUP(PRO!$C255, 'All Indicators - Breakdown'!$C:$GQ, G$1, FALSE), " ")</f>
        <v>3</v>
      </c>
      <c r="H255" s="21">
        <f>IFERROR(VLOOKUP($C255, 'All Indicators - Breakdown'!$C:$GQ, H$1, FALSE), " ")</f>
        <v>4</v>
      </c>
      <c r="I255" s="21">
        <f>IFERROR(VLOOKUP($C255, 'All Indicators - Breakdown'!$C:$GQ, I$1, FALSE), " ")</f>
        <v>4</v>
      </c>
    </row>
    <row r="256" spans="1:9" ht="16.3" thickTop="1" thickBot="1" x14ac:dyDescent="0.3">
      <c r="A256" s="20" t="s">
        <v>652</v>
      </c>
      <c r="B256" s="20" t="s">
        <v>661</v>
      </c>
      <c r="C256" s="20" t="s">
        <v>662</v>
      </c>
      <c r="D256" s="10">
        <f t="shared" si="6"/>
        <v>3</v>
      </c>
      <c r="E256" s="35">
        <f t="shared" si="7"/>
        <v>3</v>
      </c>
      <c r="F256" s="21">
        <f>IFERROR(VLOOKUP(PRO!$C256, 'All Indicators - Breakdown'!$C:$GQ, F$1, FALSE), " ")</f>
        <v>2</v>
      </c>
      <c r="G256" s="21">
        <f>IFERROR(VLOOKUP(PRO!$C256, 'All Indicators - Breakdown'!$C:$GQ, G$1, FALSE), " ")</f>
        <v>3</v>
      </c>
      <c r="H256" s="21">
        <f>IFERROR(VLOOKUP($C256, 'All Indicators - Breakdown'!$C:$GQ, H$1, FALSE), " ")</f>
        <v>4</v>
      </c>
      <c r="I256" s="21">
        <f>IFERROR(VLOOKUP($C256, 'All Indicators - Breakdown'!$C:$GQ, I$1, FALSE), " ")</f>
        <v>3</v>
      </c>
    </row>
    <row r="257" spans="1:9" ht="16.3" thickTop="1" thickBot="1" x14ac:dyDescent="0.3">
      <c r="A257" s="20" t="s">
        <v>652</v>
      </c>
      <c r="B257" s="20" t="s">
        <v>652</v>
      </c>
      <c r="C257" s="20" t="s">
        <v>663</v>
      </c>
      <c r="D257" s="10">
        <f t="shared" si="6"/>
        <v>4</v>
      </c>
      <c r="E257" s="35">
        <f t="shared" si="7"/>
        <v>3.5</v>
      </c>
      <c r="F257" s="21">
        <f>IFERROR(VLOOKUP(PRO!$C257, 'All Indicators - Breakdown'!$C:$GQ, F$1, FALSE), " ")</f>
        <v>2</v>
      </c>
      <c r="G257" s="21">
        <f>IFERROR(VLOOKUP(PRO!$C257, 'All Indicators - Breakdown'!$C:$GQ, G$1, FALSE), " ")</f>
        <v>5</v>
      </c>
      <c r="H257" s="21">
        <f>IFERROR(VLOOKUP($C257, 'All Indicators - Breakdown'!$C:$GQ, H$1, FALSE), " ")</f>
        <v>3</v>
      </c>
      <c r="I257" s="21">
        <f>IFERROR(VLOOKUP($C257, 'All Indicators - Breakdown'!$C:$GQ, I$1, FALSE), " ")</f>
        <v>4</v>
      </c>
    </row>
    <row r="258" spans="1:9" ht="16.3" thickTop="1" thickBot="1" x14ac:dyDescent="0.3">
      <c r="A258" s="20" t="s">
        <v>652</v>
      </c>
      <c r="B258" s="20" t="s">
        <v>664</v>
      </c>
      <c r="C258" s="20" t="s">
        <v>665</v>
      </c>
      <c r="D258" s="10">
        <f t="shared" si="6"/>
        <v>4</v>
      </c>
      <c r="E258" s="35">
        <f t="shared" si="7"/>
        <v>3.8</v>
      </c>
      <c r="F258" s="21">
        <f>IFERROR(VLOOKUP(PRO!$C258, 'All Indicators - Breakdown'!$C:$GQ, F$1, FALSE), " ")</f>
        <v>3</v>
      </c>
      <c r="G258" s="21">
        <f>IFERROR(VLOOKUP(PRO!$C258, 'All Indicators - Breakdown'!$C:$GQ, G$1, FALSE), " ")</f>
        <v>5</v>
      </c>
      <c r="H258" s="21">
        <f>IFERROR(VLOOKUP($C258, 'All Indicators - Breakdown'!$C:$GQ, H$1, FALSE), " ")</f>
        <v>3</v>
      </c>
      <c r="I258" s="21">
        <f>IFERROR(VLOOKUP($C258, 'All Indicators - Breakdown'!$C:$GQ, I$1, FALSE), " ")</f>
        <v>4</v>
      </c>
    </row>
    <row r="259" spans="1:9" ht="16.3" thickTop="1" thickBot="1" x14ac:dyDescent="0.3">
      <c r="A259" s="20" t="s">
        <v>652</v>
      </c>
      <c r="B259" s="20" t="s">
        <v>666</v>
      </c>
      <c r="C259" s="20" t="s">
        <v>667</v>
      </c>
      <c r="D259" s="10">
        <f t="shared" si="6"/>
        <v>3</v>
      </c>
      <c r="E259" s="35">
        <f t="shared" si="7"/>
        <v>3.3</v>
      </c>
      <c r="F259" s="21">
        <f>IFERROR(VLOOKUP(PRO!$C259, 'All Indicators - Breakdown'!$C:$GQ, F$1, FALSE), " ")</f>
        <v>2</v>
      </c>
      <c r="G259" s="21">
        <f>IFERROR(VLOOKUP(PRO!$C259, 'All Indicators - Breakdown'!$C:$GQ, G$1, FALSE), " ")</f>
        <v>5</v>
      </c>
      <c r="H259" s="21">
        <f>IFERROR(VLOOKUP($C259, 'All Indicators - Breakdown'!$C:$GQ, H$1, FALSE), " ")</f>
        <v>3</v>
      </c>
      <c r="I259" s="21">
        <f>IFERROR(VLOOKUP($C259, 'All Indicators - Breakdown'!$C:$GQ, I$1, FALSE), " ")</f>
        <v>3</v>
      </c>
    </row>
    <row r="260" spans="1:9" ht="16.3" thickTop="1" thickBot="1" x14ac:dyDescent="0.3">
      <c r="A260" s="20" t="s">
        <v>652</v>
      </c>
      <c r="B260" s="20" t="s">
        <v>668</v>
      </c>
      <c r="C260" s="20" t="s">
        <v>669</v>
      </c>
      <c r="D260" s="10">
        <f t="shared" ref="D260:D323" si="8">ROUND(AVERAGE($F260:$I260), 0)</f>
        <v>3</v>
      </c>
      <c r="E260" s="35">
        <f t="shared" ref="E260:E323" si="9">ROUND(AVERAGE(F260:I260), 1)</f>
        <v>2.8</v>
      </c>
      <c r="F260" s="21">
        <f>IFERROR(VLOOKUP(PRO!$C260, 'All Indicators - Breakdown'!$C:$GQ, F$1, FALSE), " ")</f>
        <v>2</v>
      </c>
      <c r="G260" s="21">
        <f>IFERROR(VLOOKUP(PRO!$C260, 'All Indicators - Breakdown'!$C:$GQ, G$1, FALSE), " ")</f>
        <v>5</v>
      </c>
      <c r="H260" s="21">
        <f>IFERROR(VLOOKUP($C260, 'All Indicators - Breakdown'!$C:$GQ, H$1, FALSE), " ")</f>
        <v>1</v>
      </c>
      <c r="I260" s="21">
        <f>IFERROR(VLOOKUP($C260, 'All Indicators - Breakdown'!$C:$GQ, I$1, FALSE), " ")</f>
        <v>3</v>
      </c>
    </row>
    <row r="261" spans="1:9" ht="16.3" thickTop="1" thickBot="1" x14ac:dyDescent="0.3">
      <c r="A261" s="20" t="s">
        <v>652</v>
      </c>
      <c r="B261" s="20" t="s">
        <v>670</v>
      </c>
      <c r="C261" s="20" t="s">
        <v>671</v>
      </c>
      <c r="D261" s="10">
        <f t="shared" si="8"/>
        <v>3</v>
      </c>
      <c r="E261" s="35">
        <f t="shared" si="9"/>
        <v>2.8</v>
      </c>
      <c r="F261" s="21">
        <f>IFERROR(VLOOKUP(PRO!$C261, 'All Indicators - Breakdown'!$C:$GQ, F$1, FALSE), " ")</f>
        <v>2</v>
      </c>
      <c r="G261" s="21">
        <f>IFERROR(VLOOKUP(PRO!$C261, 'All Indicators - Breakdown'!$C:$GQ, G$1, FALSE), " ")</f>
        <v>5</v>
      </c>
      <c r="H261" s="21">
        <f>IFERROR(VLOOKUP($C261, 'All Indicators - Breakdown'!$C:$GQ, H$1, FALSE), " ")</f>
        <v>1</v>
      </c>
      <c r="I261" s="21">
        <f>IFERROR(VLOOKUP($C261, 'All Indicators - Breakdown'!$C:$GQ, I$1, FALSE), " ")</f>
        <v>3</v>
      </c>
    </row>
    <row r="262" spans="1:9" ht="16.3" thickTop="1" thickBot="1" x14ac:dyDescent="0.3">
      <c r="A262" s="20" t="s">
        <v>652</v>
      </c>
      <c r="B262" s="20" t="s">
        <v>672</v>
      </c>
      <c r="C262" s="20" t="s">
        <v>673</v>
      </c>
      <c r="D262" s="10">
        <f t="shared" si="8"/>
        <v>4</v>
      </c>
      <c r="E262" s="35">
        <f t="shared" si="9"/>
        <v>3.5</v>
      </c>
      <c r="F262" s="21">
        <f>IFERROR(VLOOKUP(PRO!$C262, 'All Indicators - Breakdown'!$C:$GQ, F$1, FALSE), " ")</f>
        <v>2</v>
      </c>
      <c r="G262" s="21">
        <f>IFERROR(VLOOKUP(PRO!$C262, 'All Indicators - Breakdown'!$C:$GQ, G$1, FALSE), " ")</f>
        <v>5</v>
      </c>
      <c r="H262" s="21">
        <f>IFERROR(VLOOKUP($C262, 'All Indicators - Breakdown'!$C:$GQ, H$1, FALSE), " ")</f>
        <v>3</v>
      </c>
      <c r="I262" s="21">
        <f>IFERROR(VLOOKUP($C262, 'All Indicators - Breakdown'!$C:$GQ, I$1, FALSE), " ")</f>
        <v>4</v>
      </c>
    </row>
    <row r="263" spans="1:9" ht="16.3" thickTop="1" thickBot="1" x14ac:dyDescent="0.3">
      <c r="A263" s="20" t="s">
        <v>652</v>
      </c>
      <c r="B263" s="20" t="s">
        <v>674</v>
      </c>
      <c r="C263" s="20" t="s">
        <v>675</v>
      </c>
      <c r="D263" s="10">
        <f t="shared" si="8"/>
        <v>3</v>
      </c>
      <c r="E263" s="35">
        <f t="shared" si="9"/>
        <v>2.8</v>
      </c>
      <c r="F263" s="21">
        <f>IFERROR(VLOOKUP(PRO!$C263, 'All Indicators - Breakdown'!$C:$GQ, F$1, FALSE), " ")</f>
        <v>2</v>
      </c>
      <c r="G263" s="21">
        <f>IFERROR(VLOOKUP(PRO!$C263, 'All Indicators - Breakdown'!$C:$GQ, G$1, FALSE), " ")</f>
        <v>5</v>
      </c>
      <c r="H263" s="21">
        <f>IFERROR(VLOOKUP($C263, 'All Indicators - Breakdown'!$C:$GQ, H$1, FALSE), " ")</f>
        <v>1</v>
      </c>
      <c r="I263" s="21">
        <f>IFERROR(VLOOKUP($C263, 'All Indicators - Breakdown'!$C:$GQ, I$1, FALSE), " ")</f>
        <v>3</v>
      </c>
    </row>
    <row r="264" spans="1:9" ht="16.3" thickTop="1" thickBot="1" x14ac:dyDescent="0.3">
      <c r="A264" s="20" t="s">
        <v>652</v>
      </c>
      <c r="B264" s="20" t="s">
        <v>676</v>
      </c>
      <c r="C264" s="20" t="s">
        <v>677</v>
      </c>
      <c r="D264" s="10">
        <f t="shared" si="8"/>
        <v>3</v>
      </c>
      <c r="E264" s="35">
        <f t="shared" si="9"/>
        <v>2.5</v>
      </c>
      <c r="F264" s="21">
        <f>IFERROR(VLOOKUP(PRO!$C264, 'All Indicators - Breakdown'!$C:$GQ, F$1, FALSE), " ")</f>
        <v>2</v>
      </c>
      <c r="G264" s="21">
        <f>IFERROR(VLOOKUP(PRO!$C264, 'All Indicators - Breakdown'!$C:$GQ, G$1, FALSE), " ")</f>
        <v>3</v>
      </c>
      <c r="H264" s="21">
        <f>IFERROR(VLOOKUP($C264, 'All Indicators - Breakdown'!$C:$GQ, H$1, FALSE), " ")</f>
        <v>1</v>
      </c>
      <c r="I264" s="21">
        <f>IFERROR(VLOOKUP($C264, 'All Indicators - Breakdown'!$C:$GQ, I$1, FALSE), " ")</f>
        <v>4</v>
      </c>
    </row>
    <row r="265" spans="1:9" ht="16.3" thickTop="1" thickBot="1" x14ac:dyDescent="0.3">
      <c r="A265" s="20" t="s">
        <v>652</v>
      </c>
      <c r="B265" s="20" t="s">
        <v>678</v>
      </c>
      <c r="C265" s="20" t="s">
        <v>679</v>
      </c>
      <c r="D265" s="10">
        <f t="shared" si="8"/>
        <v>4</v>
      </c>
      <c r="E265" s="35">
        <f t="shared" si="9"/>
        <v>4.3</v>
      </c>
      <c r="F265" s="21">
        <f>IFERROR(VLOOKUP(PRO!$C265, 'All Indicators - Breakdown'!$C:$GQ, F$1, FALSE), " ")</f>
        <v>3</v>
      </c>
      <c r="G265" s="21">
        <f>IFERROR(VLOOKUP(PRO!$C265, 'All Indicators - Breakdown'!$C:$GQ, G$1, FALSE), " ")</f>
        <v>5</v>
      </c>
      <c r="H265" s="21">
        <f>IFERROR(VLOOKUP($C265, 'All Indicators - Breakdown'!$C:$GQ, H$1, FALSE), " ")</f>
        <v>4</v>
      </c>
      <c r="I265" s="21">
        <f>IFERROR(VLOOKUP($C265, 'All Indicators - Breakdown'!$C:$GQ, I$1, FALSE), " ")</f>
        <v>5</v>
      </c>
    </row>
    <row r="266" spans="1:9" ht="16.3" thickTop="1" thickBot="1" x14ac:dyDescent="0.3">
      <c r="A266" s="20" t="s">
        <v>652</v>
      </c>
      <c r="B266" s="20" t="s">
        <v>680</v>
      </c>
      <c r="C266" s="20" t="s">
        <v>681</v>
      </c>
      <c r="D266" s="10">
        <f t="shared" si="8"/>
        <v>4</v>
      </c>
      <c r="E266" s="35">
        <f t="shared" si="9"/>
        <v>4.3</v>
      </c>
      <c r="F266" s="21">
        <f>IFERROR(VLOOKUP(PRO!$C266, 'All Indicators - Breakdown'!$C:$GQ, F$1, FALSE), " ")</f>
        <v>3</v>
      </c>
      <c r="G266" s="21">
        <f>IFERROR(VLOOKUP(PRO!$C266, 'All Indicators - Breakdown'!$C:$GQ, G$1, FALSE), " ")</f>
        <v>5</v>
      </c>
      <c r="H266" s="21">
        <f>IFERROR(VLOOKUP($C266, 'All Indicators - Breakdown'!$C:$GQ, H$1, FALSE), " ")</f>
        <v>4</v>
      </c>
      <c r="I266" s="21">
        <f>IFERROR(VLOOKUP($C266, 'All Indicators - Breakdown'!$C:$GQ, I$1, FALSE), " ")</f>
        <v>5</v>
      </c>
    </row>
    <row r="267" spans="1:9" ht="16.3" thickTop="1" thickBot="1" x14ac:dyDescent="0.3">
      <c r="A267" s="20" t="s">
        <v>652</v>
      </c>
      <c r="B267" s="20" t="s">
        <v>682</v>
      </c>
      <c r="C267" s="20" t="s">
        <v>683</v>
      </c>
      <c r="D267" s="10">
        <f t="shared" si="8"/>
        <v>1</v>
      </c>
      <c r="E267" s="35">
        <f t="shared" si="9"/>
        <v>1.3</v>
      </c>
      <c r="F267" s="21">
        <f>IFERROR(VLOOKUP(PRO!$C267, 'All Indicators - Breakdown'!$C:$GQ, F$1, FALSE), " ")</f>
        <v>2</v>
      </c>
      <c r="G267" s="21">
        <f>IFERROR(VLOOKUP(PRO!$C267, 'All Indicators - Breakdown'!$C:$GQ, G$1, FALSE), " ")</f>
        <v>1</v>
      </c>
      <c r="H267" s="21">
        <f>IFERROR(VLOOKUP($C267, 'All Indicators - Breakdown'!$C:$GQ, H$1, FALSE), " ")</f>
        <v>1</v>
      </c>
      <c r="I267" s="21">
        <f>IFERROR(VLOOKUP($C267, 'All Indicators - Breakdown'!$C:$GQ, I$1, FALSE), " ")</f>
        <v>1</v>
      </c>
    </row>
    <row r="268" spans="1:9" ht="16.3" thickTop="1" thickBot="1" x14ac:dyDescent="0.3">
      <c r="A268" s="20" t="s">
        <v>684</v>
      </c>
      <c r="B268" s="20" t="s">
        <v>684</v>
      </c>
      <c r="C268" s="20" t="s">
        <v>685</v>
      </c>
      <c r="D268" s="10">
        <f t="shared" si="8"/>
        <v>3</v>
      </c>
      <c r="E268" s="35">
        <f t="shared" si="9"/>
        <v>2.8</v>
      </c>
      <c r="F268" s="21">
        <f>IFERROR(VLOOKUP(PRO!$C268, 'All Indicators - Breakdown'!$C:$GQ, F$1, FALSE), " ")</f>
        <v>2</v>
      </c>
      <c r="G268" s="21">
        <f>IFERROR(VLOOKUP(PRO!$C268, 'All Indicators - Breakdown'!$C:$GQ, G$1, FALSE), " ")</f>
        <v>3</v>
      </c>
      <c r="H268" s="21">
        <f>IFERROR(VLOOKUP($C268, 'All Indicators - Breakdown'!$C:$GQ, H$1, FALSE), " ")</f>
        <v>1</v>
      </c>
      <c r="I268" s="21">
        <f>IFERROR(VLOOKUP($C268, 'All Indicators - Breakdown'!$C:$GQ, I$1, FALSE), " ")</f>
        <v>5</v>
      </c>
    </row>
    <row r="269" spans="1:9" ht="16.3" thickTop="1" thickBot="1" x14ac:dyDescent="0.3">
      <c r="A269" s="20" t="s">
        <v>684</v>
      </c>
      <c r="B269" s="20" t="s">
        <v>686</v>
      </c>
      <c r="C269" s="20" t="s">
        <v>687</v>
      </c>
      <c r="D269" s="10">
        <f t="shared" si="8"/>
        <v>3</v>
      </c>
      <c r="E269" s="35">
        <f t="shared" si="9"/>
        <v>2.8</v>
      </c>
      <c r="F269" s="21">
        <f>IFERROR(VLOOKUP(PRO!$C269, 'All Indicators - Breakdown'!$C:$GQ, F$1, FALSE), " ")</f>
        <v>2</v>
      </c>
      <c r="G269" s="21">
        <f>IFERROR(VLOOKUP(PRO!$C269, 'All Indicators - Breakdown'!$C:$GQ, G$1, FALSE), " ")</f>
        <v>3</v>
      </c>
      <c r="H269" s="21">
        <f>IFERROR(VLOOKUP($C269, 'All Indicators - Breakdown'!$C:$GQ, H$1, FALSE), " ")</f>
        <v>1</v>
      </c>
      <c r="I269" s="21">
        <f>IFERROR(VLOOKUP($C269, 'All Indicators - Breakdown'!$C:$GQ, I$1, FALSE), " ")</f>
        <v>5</v>
      </c>
    </row>
    <row r="270" spans="1:9" ht="16.3" thickTop="1" thickBot="1" x14ac:dyDescent="0.3">
      <c r="A270" s="20" t="s">
        <v>684</v>
      </c>
      <c r="B270" s="20" t="s">
        <v>688</v>
      </c>
      <c r="C270" s="20" t="s">
        <v>689</v>
      </c>
      <c r="D270" s="10">
        <f t="shared" si="8"/>
        <v>3</v>
      </c>
      <c r="E270" s="35">
        <f t="shared" si="9"/>
        <v>3.3</v>
      </c>
      <c r="F270" s="21">
        <f>IFERROR(VLOOKUP(PRO!$C270, 'All Indicators - Breakdown'!$C:$GQ, F$1, FALSE), " ")</f>
        <v>2</v>
      </c>
      <c r="G270" s="21">
        <f>IFERROR(VLOOKUP(PRO!$C270, 'All Indicators - Breakdown'!$C:$GQ, G$1, FALSE), " ")</f>
        <v>5</v>
      </c>
      <c r="H270" s="21">
        <f>IFERROR(VLOOKUP($C270, 'All Indicators - Breakdown'!$C:$GQ, H$1, FALSE), " ")</f>
        <v>1</v>
      </c>
      <c r="I270" s="21">
        <f>IFERROR(VLOOKUP($C270, 'All Indicators - Breakdown'!$C:$GQ, I$1, FALSE), " ")</f>
        <v>5</v>
      </c>
    </row>
    <row r="271" spans="1:9" ht="16.3" thickTop="1" thickBot="1" x14ac:dyDescent="0.3">
      <c r="A271" s="20" t="s">
        <v>684</v>
      </c>
      <c r="B271" s="20" t="s">
        <v>690</v>
      </c>
      <c r="C271" s="20" t="s">
        <v>691</v>
      </c>
      <c r="D271" s="10">
        <f t="shared" si="8"/>
        <v>3</v>
      </c>
      <c r="E271" s="35">
        <f t="shared" si="9"/>
        <v>3.3</v>
      </c>
      <c r="F271" s="21">
        <f>IFERROR(VLOOKUP(PRO!$C271, 'All Indicators - Breakdown'!$C:$GQ, F$1, FALSE), " ")</f>
        <v>2</v>
      </c>
      <c r="G271" s="21">
        <f>IFERROR(VLOOKUP(PRO!$C271, 'All Indicators - Breakdown'!$C:$GQ, G$1, FALSE), " ")</f>
        <v>3</v>
      </c>
      <c r="H271" s="21">
        <f>IFERROR(VLOOKUP($C271, 'All Indicators - Breakdown'!$C:$GQ, H$1, FALSE), " ")</f>
        <v>3</v>
      </c>
      <c r="I271" s="21">
        <f>IFERROR(VLOOKUP($C271, 'All Indicators - Breakdown'!$C:$GQ, I$1, FALSE), " ")</f>
        <v>5</v>
      </c>
    </row>
    <row r="272" spans="1:9" ht="16.3" thickTop="1" thickBot="1" x14ac:dyDescent="0.3">
      <c r="A272" s="20" t="s">
        <v>684</v>
      </c>
      <c r="B272" s="20" t="s">
        <v>692</v>
      </c>
      <c r="C272" s="20" t="s">
        <v>693</v>
      </c>
      <c r="D272" s="10">
        <f t="shared" si="8"/>
        <v>4</v>
      </c>
      <c r="E272" s="35">
        <f t="shared" si="9"/>
        <v>3.8</v>
      </c>
      <c r="F272" s="21">
        <f>IFERROR(VLOOKUP(PRO!$C272, 'All Indicators - Breakdown'!$C:$GQ, F$1, FALSE), " ")</f>
        <v>2</v>
      </c>
      <c r="G272" s="21">
        <f>IFERROR(VLOOKUP(PRO!$C272, 'All Indicators - Breakdown'!$C:$GQ, G$1, FALSE), " ")</f>
        <v>5</v>
      </c>
      <c r="H272" s="21">
        <f>IFERROR(VLOOKUP($C272, 'All Indicators - Breakdown'!$C:$GQ, H$1, FALSE), " ")</f>
        <v>3</v>
      </c>
      <c r="I272" s="21">
        <f>IFERROR(VLOOKUP($C272, 'All Indicators - Breakdown'!$C:$GQ, I$1, FALSE), " ")</f>
        <v>5</v>
      </c>
    </row>
    <row r="273" spans="1:9" ht="16.3" thickTop="1" thickBot="1" x14ac:dyDescent="0.3">
      <c r="A273" s="20" t="s">
        <v>684</v>
      </c>
      <c r="B273" s="20" t="s">
        <v>694</v>
      </c>
      <c r="C273" s="20" t="s">
        <v>695</v>
      </c>
      <c r="D273" s="10">
        <f t="shared" si="8"/>
        <v>3</v>
      </c>
      <c r="E273" s="35">
        <f t="shared" si="9"/>
        <v>2.5</v>
      </c>
      <c r="F273" s="21">
        <f>IFERROR(VLOOKUP(PRO!$C273, 'All Indicators - Breakdown'!$C:$GQ, F$1, FALSE), " ")</f>
        <v>2</v>
      </c>
      <c r="G273" s="21">
        <f>IFERROR(VLOOKUP(PRO!$C273, 'All Indicators - Breakdown'!$C:$GQ, G$1, FALSE), " ")</f>
        <v>3</v>
      </c>
      <c r="H273" s="21">
        <f>IFERROR(VLOOKUP($C273, 'All Indicators - Breakdown'!$C:$GQ, H$1, FALSE), " ")</f>
        <v>1</v>
      </c>
      <c r="I273" s="21">
        <f>IFERROR(VLOOKUP($C273, 'All Indicators - Breakdown'!$C:$GQ, I$1, FALSE), " ")</f>
        <v>4</v>
      </c>
    </row>
    <row r="274" spans="1:9" ht="16.3" thickTop="1" thickBot="1" x14ac:dyDescent="0.3">
      <c r="A274" s="20" t="s">
        <v>684</v>
      </c>
      <c r="B274" s="20" t="s">
        <v>696</v>
      </c>
      <c r="C274" s="20" t="s">
        <v>697</v>
      </c>
      <c r="D274" s="10">
        <f t="shared" si="8"/>
        <v>3</v>
      </c>
      <c r="E274" s="35">
        <f t="shared" si="9"/>
        <v>3</v>
      </c>
      <c r="F274" s="21">
        <f>IFERROR(VLOOKUP(PRO!$C274, 'All Indicators - Breakdown'!$C:$GQ, F$1, FALSE), " ")</f>
        <v>2</v>
      </c>
      <c r="G274" s="21">
        <f>IFERROR(VLOOKUP(PRO!$C274, 'All Indicators - Breakdown'!$C:$GQ, G$1, FALSE), " ")</f>
        <v>5</v>
      </c>
      <c r="H274" s="21">
        <f>IFERROR(VLOOKUP($C274, 'All Indicators - Breakdown'!$C:$GQ, H$1, FALSE), " ")</f>
        <v>1</v>
      </c>
      <c r="I274" s="21">
        <f>IFERROR(VLOOKUP($C274, 'All Indicators - Breakdown'!$C:$GQ, I$1, FALSE), " ")</f>
        <v>4</v>
      </c>
    </row>
    <row r="275" spans="1:9" ht="16.3" thickTop="1" thickBot="1" x14ac:dyDescent="0.3">
      <c r="A275" s="20" t="s">
        <v>698</v>
      </c>
      <c r="B275" s="20" t="s">
        <v>699</v>
      </c>
      <c r="C275" s="20" t="s">
        <v>700</v>
      </c>
      <c r="D275" s="10">
        <f t="shared" si="8"/>
        <v>3</v>
      </c>
      <c r="E275" s="35">
        <f t="shared" si="9"/>
        <v>2.8</v>
      </c>
      <c r="F275" s="21">
        <f>IFERROR(VLOOKUP(PRO!$C275, 'All Indicators - Breakdown'!$C:$GQ, F$1, FALSE), " ")</f>
        <v>3</v>
      </c>
      <c r="G275" s="21">
        <f>IFERROR(VLOOKUP(PRO!$C275, 'All Indicators - Breakdown'!$C:$GQ, G$1, FALSE), " ")</f>
        <v>3</v>
      </c>
      <c r="H275" s="21">
        <f>IFERROR(VLOOKUP($C275, 'All Indicators - Breakdown'!$C:$GQ, H$1, FALSE), " ")</f>
        <v>1</v>
      </c>
      <c r="I275" s="21">
        <f>IFERROR(VLOOKUP($C275, 'All Indicators - Breakdown'!$C:$GQ, I$1, FALSE), " ")</f>
        <v>4</v>
      </c>
    </row>
    <row r="276" spans="1:9" ht="16.3" thickTop="1" thickBot="1" x14ac:dyDescent="0.3">
      <c r="A276" s="20" t="s">
        <v>698</v>
      </c>
      <c r="B276" s="20" t="s">
        <v>701</v>
      </c>
      <c r="C276" s="20" t="s">
        <v>702</v>
      </c>
      <c r="D276" s="10">
        <f t="shared" si="8"/>
        <v>3</v>
      </c>
      <c r="E276" s="35">
        <f t="shared" si="9"/>
        <v>2.8</v>
      </c>
      <c r="F276" s="21">
        <f>IFERROR(VLOOKUP(PRO!$C276, 'All Indicators - Breakdown'!$C:$GQ, F$1, FALSE), " ")</f>
        <v>2</v>
      </c>
      <c r="G276" s="21">
        <f>IFERROR(VLOOKUP(PRO!$C276, 'All Indicators - Breakdown'!$C:$GQ, G$1, FALSE), " ")</f>
        <v>3</v>
      </c>
      <c r="H276" s="21">
        <f>IFERROR(VLOOKUP($C276, 'All Indicators - Breakdown'!$C:$GQ, H$1, FALSE), " ")</f>
        <v>1</v>
      </c>
      <c r="I276" s="21">
        <f>IFERROR(VLOOKUP($C276, 'All Indicators - Breakdown'!$C:$GQ, I$1, FALSE), " ")</f>
        <v>5</v>
      </c>
    </row>
    <row r="277" spans="1:9" ht="16.3" thickTop="1" thickBot="1" x14ac:dyDescent="0.3">
      <c r="A277" s="20" t="s">
        <v>698</v>
      </c>
      <c r="B277" s="20" t="s">
        <v>703</v>
      </c>
      <c r="C277" s="20" t="s">
        <v>704</v>
      </c>
      <c r="D277" s="10">
        <f t="shared" si="8"/>
        <v>3</v>
      </c>
      <c r="E277" s="35">
        <f t="shared" si="9"/>
        <v>2.5</v>
      </c>
      <c r="F277" s="21">
        <f>IFERROR(VLOOKUP(PRO!$C277, 'All Indicators - Breakdown'!$C:$GQ, F$1, FALSE), " ")</f>
        <v>2</v>
      </c>
      <c r="G277" s="21">
        <f>IFERROR(VLOOKUP(PRO!$C277, 'All Indicators - Breakdown'!$C:$GQ, G$1, FALSE), " ")</f>
        <v>3</v>
      </c>
      <c r="H277" s="21">
        <f>IFERROR(VLOOKUP($C277, 'All Indicators - Breakdown'!$C:$GQ, H$1, FALSE), " ")</f>
        <v>1</v>
      </c>
      <c r="I277" s="21">
        <f>IFERROR(VLOOKUP($C277, 'All Indicators - Breakdown'!$C:$GQ, I$1, FALSE), " ")</f>
        <v>4</v>
      </c>
    </row>
    <row r="278" spans="1:9" ht="16.3" thickTop="1" thickBot="1" x14ac:dyDescent="0.3">
      <c r="A278" s="20" t="s">
        <v>698</v>
      </c>
      <c r="B278" s="20" t="s">
        <v>705</v>
      </c>
      <c r="C278" s="20" t="s">
        <v>706</v>
      </c>
      <c r="D278" s="10">
        <f t="shared" si="8"/>
        <v>5</v>
      </c>
      <c r="E278" s="35">
        <f t="shared" si="9"/>
        <v>4.8</v>
      </c>
      <c r="F278" s="21">
        <f>IFERROR(VLOOKUP(PRO!$C278, 'All Indicators - Breakdown'!$C:$GQ, F$1, FALSE), " ")</f>
        <v>5</v>
      </c>
      <c r="G278" s="21">
        <f>IFERROR(VLOOKUP(PRO!$C278, 'All Indicators - Breakdown'!$C:$GQ, G$1, FALSE), " ")</f>
        <v>5</v>
      </c>
      <c r="H278" s="21">
        <f>IFERROR(VLOOKUP($C278, 'All Indicators - Breakdown'!$C:$GQ, H$1, FALSE), " ")</f>
        <v>4</v>
      </c>
      <c r="I278" s="21">
        <f>IFERROR(VLOOKUP($C278, 'All Indicators - Breakdown'!$C:$GQ, I$1, FALSE), " ")</f>
        <v>5</v>
      </c>
    </row>
    <row r="279" spans="1:9" ht="16.3" thickTop="1" thickBot="1" x14ac:dyDescent="0.3">
      <c r="A279" s="20" t="s">
        <v>698</v>
      </c>
      <c r="B279" s="20" t="s">
        <v>707</v>
      </c>
      <c r="C279" s="20" t="s">
        <v>708</v>
      </c>
      <c r="D279" s="10">
        <f t="shared" si="8"/>
        <v>2</v>
      </c>
      <c r="E279" s="35">
        <f t="shared" si="9"/>
        <v>2.2999999999999998</v>
      </c>
      <c r="F279" s="21">
        <f>IFERROR(VLOOKUP(PRO!$C279, 'All Indicators - Breakdown'!$C:$GQ, F$1, FALSE), " ")</f>
        <v>2</v>
      </c>
      <c r="G279" s="21">
        <f>IFERROR(VLOOKUP(PRO!$C279, 'All Indicators - Breakdown'!$C:$GQ, G$1, FALSE), " ")</f>
        <v>3</v>
      </c>
      <c r="H279" s="21">
        <f>IFERROR(VLOOKUP($C279, 'All Indicators - Breakdown'!$C:$GQ, H$1, FALSE), " ")</f>
        <v>1</v>
      </c>
      <c r="I279" s="21">
        <f>IFERROR(VLOOKUP($C279, 'All Indicators - Breakdown'!$C:$GQ, I$1, FALSE), " ")</f>
        <v>3</v>
      </c>
    </row>
    <row r="280" spans="1:9" ht="16.3" thickTop="1" thickBot="1" x14ac:dyDescent="0.3">
      <c r="A280" s="20" t="s">
        <v>698</v>
      </c>
      <c r="B280" s="20" t="s">
        <v>709</v>
      </c>
      <c r="C280" s="20" t="s">
        <v>710</v>
      </c>
      <c r="D280" s="10">
        <f t="shared" si="8"/>
        <v>3</v>
      </c>
      <c r="E280" s="35">
        <f t="shared" si="9"/>
        <v>2.5</v>
      </c>
      <c r="F280" s="21">
        <f>IFERROR(VLOOKUP(PRO!$C280, 'All Indicators - Breakdown'!$C:$GQ, F$1, FALSE), " ")</f>
        <v>2</v>
      </c>
      <c r="G280" s="21">
        <f>IFERROR(VLOOKUP(PRO!$C280, 'All Indicators - Breakdown'!$C:$GQ, G$1, FALSE), " ")</f>
        <v>3</v>
      </c>
      <c r="H280" s="21">
        <f>IFERROR(VLOOKUP($C280, 'All Indicators - Breakdown'!$C:$GQ, H$1, FALSE), " ")</f>
        <v>1</v>
      </c>
      <c r="I280" s="21">
        <f>IFERROR(VLOOKUP($C280, 'All Indicators - Breakdown'!$C:$GQ, I$1, FALSE), " ")</f>
        <v>4</v>
      </c>
    </row>
    <row r="281" spans="1:9" ht="16.3" thickTop="1" thickBot="1" x14ac:dyDescent="0.3">
      <c r="A281" s="20" t="s">
        <v>698</v>
      </c>
      <c r="B281" s="20" t="s">
        <v>711</v>
      </c>
      <c r="C281" s="20" t="s">
        <v>712</v>
      </c>
      <c r="D281" s="10">
        <f t="shared" si="8"/>
        <v>2</v>
      </c>
      <c r="E281" s="35">
        <f t="shared" si="9"/>
        <v>2.2999999999999998</v>
      </c>
      <c r="F281" s="21">
        <f>IFERROR(VLOOKUP(PRO!$C281, 'All Indicators - Breakdown'!$C:$GQ, F$1, FALSE), " ")</f>
        <v>2</v>
      </c>
      <c r="G281" s="21">
        <f>IFERROR(VLOOKUP(PRO!$C281, 'All Indicators - Breakdown'!$C:$GQ, G$1, FALSE), " ")</f>
        <v>3</v>
      </c>
      <c r="H281" s="21">
        <f>IFERROR(VLOOKUP($C281, 'All Indicators - Breakdown'!$C:$GQ, H$1, FALSE), " ")</f>
        <v>1</v>
      </c>
      <c r="I281" s="21">
        <f>IFERROR(VLOOKUP($C281, 'All Indicators - Breakdown'!$C:$GQ, I$1, FALSE), " ")</f>
        <v>3</v>
      </c>
    </row>
    <row r="282" spans="1:9" ht="16.3" thickTop="1" thickBot="1" x14ac:dyDescent="0.3">
      <c r="A282" s="20" t="s">
        <v>698</v>
      </c>
      <c r="B282" s="20" t="s">
        <v>713</v>
      </c>
      <c r="C282" s="20" t="s">
        <v>714</v>
      </c>
      <c r="D282" s="10">
        <f t="shared" si="8"/>
        <v>3</v>
      </c>
      <c r="E282" s="35">
        <f t="shared" si="9"/>
        <v>2.8</v>
      </c>
      <c r="F282" s="21">
        <f>IFERROR(VLOOKUP(PRO!$C282, 'All Indicators - Breakdown'!$C:$GQ, F$1, FALSE), " ")</f>
        <v>2</v>
      </c>
      <c r="G282" s="21">
        <f>IFERROR(VLOOKUP(PRO!$C282, 'All Indicators - Breakdown'!$C:$GQ, G$1, FALSE), " ")</f>
        <v>3</v>
      </c>
      <c r="H282" s="21">
        <f>IFERROR(VLOOKUP($C282, 'All Indicators - Breakdown'!$C:$GQ, H$1, FALSE), " ")</f>
        <v>3</v>
      </c>
      <c r="I282" s="21">
        <f>IFERROR(VLOOKUP($C282, 'All Indicators - Breakdown'!$C:$GQ, I$1, FALSE), " ")</f>
        <v>3</v>
      </c>
    </row>
    <row r="283" spans="1:9" ht="16.3" thickTop="1" thickBot="1" x14ac:dyDescent="0.3">
      <c r="A283" s="20" t="s">
        <v>698</v>
      </c>
      <c r="B283" s="20" t="s">
        <v>715</v>
      </c>
      <c r="C283" s="20" t="s">
        <v>716</v>
      </c>
      <c r="D283" s="10">
        <f t="shared" si="8"/>
        <v>3</v>
      </c>
      <c r="E283" s="35">
        <f t="shared" si="9"/>
        <v>2.5</v>
      </c>
      <c r="F283" s="21">
        <f>IFERROR(VLOOKUP(PRO!$C283, 'All Indicators - Breakdown'!$C:$GQ, F$1, FALSE), " ")</f>
        <v>2</v>
      </c>
      <c r="G283" s="21">
        <f>IFERROR(VLOOKUP(PRO!$C283, 'All Indicators - Breakdown'!$C:$GQ, G$1, FALSE), " ")</f>
        <v>3</v>
      </c>
      <c r="H283" s="21">
        <f>IFERROR(VLOOKUP($C283, 'All Indicators - Breakdown'!$C:$GQ, H$1, FALSE), " ")</f>
        <v>1</v>
      </c>
      <c r="I283" s="21">
        <f>IFERROR(VLOOKUP($C283, 'All Indicators - Breakdown'!$C:$GQ, I$1, FALSE), " ")</f>
        <v>4</v>
      </c>
    </row>
    <row r="284" spans="1:9" ht="16.3" thickTop="1" thickBot="1" x14ac:dyDescent="0.3">
      <c r="A284" s="20" t="s">
        <v>698</v>
      </c>
      <c r="B284" s="20" t="s">
        <v>717</v>
      </c>
      <c r="C284" s="20" t="s">
        <v>718</v>
      </c>
      <c r="D284" s="10">
        <f t="shared" si="8"/>
        <v>3</v>
      </c>
      <c r="E284" s="35">
        <f t="shared" si="9"/>
        <v>2.5</v>
      </c>
      <c r="F284" s="21">
        <f>IFERROR(VLOOKUP(PRO!$C284, 'All Indicators - Breakdown'!$C:$GQ, F$1, FALSE), " ")</f>
        <v>2</v>
      </c>
      <c r="G284" s="21">
        <f>IFERROR(VLOOKUP(PRO!$C284, 'All Indicators - Breakdown'!$C:$GQ, G$1, FALSE), " ")</f>
        <v>3</v>
      </c>
      <c r="H284" s="21">
        <f>IFERROR(VLOOKUP($C284, 'All Indicators - Breakdown'!$C:$GQ, H$1, FALSE), " ")</f>
        <v>1</v>
      </c>
      <c r="I284" s="21">
        <f>IFERROR(VLOOKUP($C284, 'All Indicators - Breakdown'!$C:$GQ, I$1, FALSE), " ")</f>
        <v>4</v>
      </c>
    </row>
    <row r="285" spans="1:9" ht="16.3" thickTop="1" thickBot="1" x14ac:dyDescent="0.3">
      <c r="A285" s="20" t="s">
        <v>719</v>
      </c>
      <c r="B285" s="20" t="s">
        <v>720</v>
      </c>
      <c r="C285" s="20" t="s">
        <v>721</v>
      </c>
      <c r="D285" s="10">
        <f t="shared" si="8"/>
        <v>3</v>
      </c>
      <c r="E285" s="35">
        <f t="shared" si="9"/>
        <v>2.5</v>
      </c>
      <c r="F285" s="21">
        <f>IFERROR(VLOOKUP(PRO!$C285, 'All Indicators - Breakdown'!$C:$GQ, F$1, FALSE), " ")</f>
        <v>2</v>
      </c>
      <c r="G285" s="21">
        <f>IFERROR(VLOOKUP(PRO!$C285, 'All Indicators - Breakdown'!$C:$GQ, G$1, FALSE), " ")</f>
        <v>3</v>
      </c>
      <c r="H285" s="21">
        <f>IFERROR(VLOOKUP($C285, 'All Indicators - Breakdown'!$C:$GQ, H$1, FALSE), " ")</f>
        <v>1</v>
      </c>
      <c r="I285" s="21">
        <f>IFERROR(VLOOKUP($C285, 'All Indicators - Breakdown'!$C:$GQ, I$1, FALSE), " ")</f>
        <v>4</v>
      </c>
    </row>
    <row r="286" spans="1:9" ht="16.3" thickTop="1" thickBot="1" x14ac:dyDescent="0.3">
      <c r="A286" s="20" t="s">
        <v>719</v>
      </c>
      <c r="B286" s="20" t="s">
        <v>722</v>
      </c>
      <c r="C286" s="20" t="s">
        <v>723</v>
      </c>
      <c r="D286" s="10">
        <f t="shared" si="8"/>
        <v>3</v>
      </c>
      <c r="E286" s="35">
        <f t="shared" si="9"/>
        <v>2.8</v>
      </c>
      <c r="F286" s="21">
        <f>IFERROR(VLOOKUP(PRO!$C286, 'All Indicators - Breakdown'!$C:$GQ, F$1, FALSE), " ")</f>
        <v>3</v>
      </c>
      <c r="G286" s="21">
        <f>IFERROR(VLOOKUP(PRO!$C286, 'All Indicators - Breakdown'!$C:$GQ, G$1, FALSE), " ")</f>
        <v>3</v>
      </c>
      <c r="H286" s="21">
        <f>IFERROR(VLOOKUP($C286, 'All Indicators - Breakdown'!$C:$GQ, H$1, FALSE), " ")</f>
        <v>1</v>
      </c>
      <c r="I286" s="21">
        <f>IFERROR(VLOOKUP($C286, 'All Indicators - Breakdown'!$C:$GQ, I$1, FALSE), " ")</f>
        <v>4</v>
      </c>
    </row>
    <row r="287" spans="1:9" ht="16.3" thickTop="1" thickBot="1" x14ac:dyDescent="0.3">
      <c r="A287" s="20" t="s">
        <v>719</v>
      </c>
      <c r="B287" s="20" t="s">
        <v>724</v>
      </c>
      <c r="C287" s="20" t="s">
        <v>725</v>
      </c>
      <c r="D287" s="10">
        <f t="shared" si="8"/>
        <v>2</v>
      </c>
      <c r="E287" s="35">
        <f t="shared" si="9"/>
        <v>2</v>
      </c>
      <c r="F287" s="21">
        <f>IFERROR(VLOOKUP(PRO!$C287, 'All Indicators - Breakdown'!$C:$GQ, F$1, FALSE), " ")</f>
        <v>3</v>
      </c>
      <c r="G287" s="21">
        <f>IFERROR(VLOOKUP(PRO!$C287, 'All Indicators - Breakdown'!$C:$GQ, G$1, FALSE), " ")</f>
        <v>1</v>
      </c>
      <c r="H287" s="21">
        <f>IFERROR(VLOOKUP($C287, 'All Indicators - Breakdown'!$C:$GQ, H$1, FALSE), " ")</f>
        <v>1</v>
      </c>
      <c r="I287" s="21">
        <f>IFERROR(VLOOKUP($C287, 'All Indicators - Breakdown'!$C:$GQ, I$1, FALSE), " ")</f>
        <v>3</v>
      </c>
    </row>
    <row r="288" spans="1:9" ht="16.3" thickTop="1" thickBot="1" x14ac:dyDescent="0.3">
      <c r="A288" s="20" t="s">
        <v>719</v>
      </c>
      <c r="B288" s="20" t="s">
        <v>726</v>
      </c>
      <c r="C288" s="20" t="s">
        <v>727</v>
      </c>
      <c r="D288" s="10">
        <f t="shared" si="8"/>
        <v>3</v>
      </c>
      <c r="E288" s="35">
        <f t="shared" si="9"/>
        <v>2.8</v>
      </c>
      <c r="F288" s="21">
        <f>IFERROR(VLOOKUP(PRO!$C288, 'All Indicators - Breakdown'!$C:$GQ, F$1, FALSE), " ")</f>
        <v>2</v>
      </c>
      <c r="G288" s="21">
        <f>IFERROR(VLOOKUP(PRO!$C288, 'All Indicators - Breakdown'!$C:$GQ, G$1, FALSE), " ")</f>
        <v>5</v>
      </c>
      <c r="H288" s="21">
        <f>IFERROR(VLOOKUP($C288, 'All Indicators - Breakdown'!$C:$GQ, H$1, FALSE), " ")</f>
        <v>1</v>
      </c>
      <c r="I288" s="21">
        <f>IFERROR(VLOOKUP($C288, 'All Indicators - Breakdown'!$C:$GQ, I$1, FALSE), " ")</f>
        <v>3</v>
      </c>
    </row>
    <row r="289" spans="1:9" ht="16.3" thickTop="1" thickBot="1" x14ac:dyDescent="0.3">
      <c r="A289" s="20" t="s">
        <v>719</v>
      </c>
      <c r="B289" s="20" t="s">
        <v>728</v>
      </c>
      <c r="C289" s="20" t="s">
        <v>729</v>
      </c>
      <c r="D289" s="10">
        <f t="shared" si="8"/>
        <v>2</v>
      </c>
      <c r="E289" s="35">
        <f t="shared" si="9"/>
        <v>2.2999999999999998</v>
      </c>
      <c r="F289" s="21">
        <f>IFERROR(VLOOKUP(PRO!$C289, 'All Indicators - Breakdown'!$C:$GQ, F$1, FALSE), " ")</f>
        <v>1</v>
      </c>
      <c r="G289" s="21">
        <f>IFERROR(VLOOKUP(PRO!$C289, 'All Indicators - Breakdown'!$C:$GQ, G$1, FALSE), " ")</f>
        <v>3</v>
      </c>
      <c r="H289" s="21">
        <f>IFERROR(VLOOKUP($C289, 'All Indicators - Breakdown'!$C:$GQ, H$1, FALSE), " ")</f>
        <v>1</v>
      </c>
      <c r="I289" s="21">
        <f>IFERROR(VLOOKUP($C289, 'All Indicators - Breakdown'!$C:$GQ, I$1, FALSE), " ")</f>
        <v>4</v>
      </c>
    </row>
    <row r="290" spans="1:9" ht="16.3" thickTop="1" thickBot="1" x14ac:dyDescent="0.3">
      <c r="A290" s="20" t="s">
        <v>719</v>
      </c>
      <c r="B290" s="20" t="s">
        <v>730</v>
      </c>
      <c r="C290" s="20" t="s">
        <v>731</v>
      </c>
      <c r="D290" s="10">
        <f t="shared" si="8"/>
        <v>3</v>
      </c>
      <c r="E290" s="35">
        <f t="shared" si="9"/>
        <v>2.8</v>
      </c>
      <c r="F290" s="21">
        <f>IFERROR(VLOOKUP(PRO!$C290, 'All Indicators - Breakdown'!$C:$GQ, F$1, FALSE), " ")</f>
        <v>2</v>
      </c>
      <c r="G290" s="21">
        <f>IFERROR(VLOOKUP(PRO!$C290, 'All Indicators - Breakdown'!$C:$GQ, G$1, FALSE), " ")</f>
        <v>3</v>
      </c>
      <c r="H290" s="21">
        <f>IFERROR(VLOOKUP($C290, 'All Indicators - Breakdown'!$C:$GQ, H$1, FALSE), " ")</f>
        <v>1</v>
      </c>
      <c r="I290" s="21">
        <f>IFERROR(VLOOKUP($C290, 'All Indicators - Breakdown'!$C:$GQ, I$1, FALSE), " ")</f>
        <v>5</v>
      </c>
    </row>
    <row r="291" spans="1:9" ht="16.3" thickTop="1" thickBot="1" x14ac:dyDescent="0.3">
      <c r="A291" s="20" t="s">
        <v>719</v>
      </c>
      <c r="B291" s="20" t="s">
        <v>732</v>
      </c>
      <c r="C291" s="20" t="s">
        <v>733</v>
      </c>
      <c r="D291" s="10">
        <f t="shared" si="8"/>
        <v>3</v>
      </c>
      <c r="E291" s="35">
        <f t="shared" si="9"/>
        <v>3.3</v>
      </c>
      <c r="F291" s="21">
        <f>IFERROR(VLOOKUP(PRO!$C291, 'All Indicators - Breakdown'!$C:$GQ, F$1, FALSE), " ")</f>
        <v>2</v>
      </c>
      <c r="G291" s="21">
        <f>IFERROR(VLOOKUP(PRO!$C291, 'All Indicators - Breakdown'!$C:$GQ, G$1, FALSE), " ")</f>
        <v>5</v>
      </c>
      <c r="H291" s="21">
        <f>IFERROR(VLOOKUP($C291, 'All Indicators - Breakdown'!$C:$GQ, H$1, FALSE), " ")</f>
        <v>1</v>
      </c>
      <c r="I291" s="21">
        <f>IFERROR(VLOOKUP($C291, 'All Indicators - Breakdown'!$C:$GQ, I$1, FALSE), " ")</f>
        <v>5</v>
      </c>
    </row>
    <row r="292" spans="1:9" ht="16.3" thickTop="1" thickBot="1" x14ac:dyDescent="0.3">
      <c r="A292" s="20" t="s">
        <v>719</v>
      </c>
      <c r="B292" s="20" t="s">
        <v>734</v>
      </c>
      <c r="C292" s="20" t="s">
        <v>735</v>
      </c>
      <c r="D292" s="10">
        <f t="shared" si="8"/>
        <v>2</v>
      </c>
      <c r="E292" s="35">
        <f t="shared" si="9"/>
        <v>2.2999999999999998</v>
      </c>
      <c r="F292" s="21">
        <f>IFERROR(VLOOKUP(PRO!$C292, 'All Indicators - Breakdown'!$C:$GQ, F$1, FALSE), " ")</f>
        <v>1</v>
      </c>
      <c r="G292" s="21">
        <f>IFERROR(VLOOKUP(PRO!$C292, 'All Indicators - Breakdown'!$C:$GQ, G$1, FALSE), " ")</f>
        <v>3</v>
      </c>
      <c r="H292" s="21">
        <f>IFERROR(VLOOKUP($C292, 'All Indicators - Breakdown'!$C:$GQ, H$1, FALSE), " ")</f>
        <v>1</v>
      </c>
      <c r="I292" s="21">
        <f>IFERROR(VLOOKUP($C292, 'All Indicators - Breakdown'!$C:$GQ, I$1, FALSE), " ")</f>
        <v>4</v>
      </c>
    </row>
    <row r="293" spans="1:9" ht="16.3" thickTop="1" thickBot="1" x14ac:dyDescent="0.3">
      <c r="A293" s="20" t="s">
        <v>719</v>
      </c>
      <c r="B293" s="20" t="s">
        <v>736</v>
      </c>
      <c r="C293" s="20" t="s">
        <v>737</v>
      </c>
      <c r="D293" s="10">
        <f t="shared" si="8"/>
        <v>3</v>
      </c>
      <c r="E293" s="35">
        <f t="shared" si="9"/>
        <v>2.8</v>
      </c>
      <c r="F293" s="21">
        <f>IFERROR(VLOOKUP(PRO!$C293, 'All Indicators - Breakdown'!$C:$GQ, F$1, FALSE), " ")</f>
        <v>2</v>
      </c>
      <c r="G293" s="21">
        <f>IFERROR(VLOOKUP(PRO!$C293, 'All Indicators - Breakdown'!$C:$GQ, G$1, FALSE), " ")</f>
        <v>3</v>
      </c>
      <c r="H293" s="21">
        <f>IFERROR(VLOOKUP($C293, 'All Indicators - Breakdown'!$C:$GQ, H$1, FALSE), " ")</f>
        <v>1</v>
      </c>
      <c r="I293" s="21">
        <f>IFERROR(VLOOKUP($C293, 'All Indicators - Breakdown'!$C:$GQ, I$1, FALSE), " ")</f>
        <v>5</v>
      </c>
    </row>
    <row r="294" spans="1:9" ht="16.3" thickTop="1" thickBot="1" x14ac:dyDescent="0.3">
      <c r="A294" s="20" t="s">
        <v>738</v>
      </c>
      <c r="B294" s="20" t="s">
        <v>739</v>
      </c>
      <c r="C294" s="20" t="s">
        <v>740</v>
      </c>
      <c r="D294" s="10">
        <f t="shared" si="8"/>
        <v>3</v>
      </c>
      <c r="E294" s="35">
        <f t="shared" si="9"/>
        <v>3</v>
      </c>
      <c r="F294" s="21">
        <f>IFERROR(VLOOKUP(PRO!$C294, 'All Indicators - Breakdown'!$C:$GQ, F$1, FALSE), " ")</f>
        <v>2</v>
      </c>
      <c r="G294" s="21">
        <f>IFERROR(VLOOKUP(PRO!$C294, 'All Indicators - Breakdown'!$C:$GQ, G$1, FALSE), " ")</f>
        <v>5</v>
      </c>
      <c r="H294" s="21">
        <f>IFERROR(VLOOKUP($C294, 'All Indicators - Breakdown'!$C:$GQ, H$1, FALSE), " ")</f>
        <v>1</v>
      </c>
      <c r="I294" s="21">
        <f>IFERROR(VLOOKUP($C294, 'All Indicators - Breakdown'!$C:$GQ, I$1, FALSE), " ")</f>
        <v>4</v>
      </c>
    </row>
    <row r="295" spans="1:9" ht="16.3" thickTop="1" thickBot="1" x14ac:dyDescent="0.3">
      <c r="A295" s="20" t="s">
        <v>738</v>
      </c>
      <c r="B295" s="20" t="s">
        <v>741</v>
      </c>
      <c r="C295" s="20" t="s">
        <v>742</v>
      </c>
      <c r="D295" s="10">
        <f t="shared" si="8"/>
        <v>3</v>
      </c>
      <c r="E295" s="35">
        <f t="shared" si="9"/>
        <v>2.5</v>
      </c>
      <c r="F295" s="21">
        <f>IFERROR(VLOOKUP(PRO!$C295, 'All Indicators - Breakdown'!$C:$GQ, F$1, FALSE), " ")</f>
        <v>2</v>
      </c>
      <c r="G295" s="21">
        <f>IFERROR(VLOOKUP(PRO!$C295, 'All Indicators - Breakdown'!$C:$GQ, G$1, FALSE), " ")</f>
        <v>3</v>
      </c>
      <c r="H295" s="21">
        <f>IFERROR(VLOOKUP($C295, 'All Indicators - Breakdown'!$C:$GQ, H$1, FALSE), " ")</f>
        <v>1</v>
      </c>
      <c r="I295" s="21">
        <f>IFERROR(VLOOKUP($C295, 'All Indicators - Breakdown'!$C:$GQ, I$1, FALSE), " ")</f>
        <v>4</v>
      </c>
    </row>
    <row r="296" spans="1:9" ht="16.3" thickTop="1" thickBot="1" x14ac:dyDescent="0.3">
      <c r="A296" s="20" t="s">
        <v>738</v>
      </c>
      <c r="B296" s="20" t="s">
        <v>743</v>
      </c>
      <c r="C296" s="20" t="s">
        <v>744</v>
      </c>
      <c r="D296" s="10">
        <f t="shared" si="8"/>
        <v>2</v>
      </c>
      <c r="E296" s="35">
        <f t="shared" si="9"/>
        <v>2</v>
      </c>
      <c r="F296" s="21">
        <f>IFERROR(VLOOKUP(PRO!$C296, 'All Indicators - Breakdown'!$C:$GQ, F$1, FALSE), " ")</f>
        <v>1</v>
      </c>
      <c r="G296" s="21">
        <f>IFERROR(VLOOKUP(PRO!$C296, 'All Indicators - Breakdown'!$C:$GQ, G$1, FALSE), " ")</f>
        <v>1</v>
      </c>
      <c r="H296" s="21">
        <f>IFERROR(VLOOKUP($C296, 'All Indicators - Breakdown'!$C:$GQ, H$1, FALSE), " ")</f>
        <v>1</v>
      </c>
      <c r="I296" s="21">
        <f>IFERROR(VLOOKUP($C296, 'All Indicators - Breakdown'!$C:$GQ, I$1, FALSE), " ")</f>
        <v>5</v>
      </c>
    </row>
    <row r="297" spans="1:9" ht="16.3" thickTop="1" thickBot="1" x14ac:dyDescent="0.3">
      <c r="A297" s="20" t="s">
        <v>738</v>
      </c>
      <c r="B297" s="20" t="s">
        <v>745</v>
      </c>
      <c r="C297" s="20" t="s">
        <v>746</v>
      </c>
      <c r="D297" s="10">
        <f t="shared" si="8"/>
        <v>3</v>
      </c>
      <c r="E297" s="35">
        <f t="shared" si="9"/>
        <v>2.8</v>
      </c>
      <c r="F297" s="21">
        <f>IFERROR(VLOOKUP(PRO!$C297, 'All Indicators - Breakdown'!$C:$GQ, F$1, FALSE), " ")</f>
        <v>2</v>
      </c>
      <c r="G297" s="21">
        <f>IFERROR(VLOOKUP(PRO!$C297, 'All Indicators - Breakdown'!$C:$GQ, G$1, FALSE), " ")</f>
        <v>3</v>
      </c>
      <c r="H297" s="21">
        <f>IFERROR(VLOOKUP($C297, 'All Indicators - Breakdown'!$C:$GQ, H$1, FALSE), " ")</f>
        <v>1</v>
      </c>
      <c r="I297" s="21">
        <f>IFERROR(VLOOKUP($C297, 'All Indicators - Breakdown'!$C:$GQ, I$1, FALSE), " ")</f>
        <v>5</v>
      </c>
    </row>
    <row r="298" spans="1:9" ht="16.3" thickTop="1" thickBot="1" x14ac:dyDescent="0.3">
      <c r="A298" s="20" t="s">
        <v>738</v>
      </c>
      <c r="B298" s="20" t="s">
        <v>747</v>
      </c>
      <c r="C298" s="20" t="s">
        <v>748</v>
      </c>
      <c r="D298" s="10">
        <f t="shared" si="8"/>
        <v>3</v>
      </c>
      <c r="E298" s="35">
        <f t="shared" si="9"/>
        <v>2.8</v>
      </c>
      <c r="F298" s="21">
        <f>IFERROR(VLOOKUP(PRO!$C298, 'All Indicators - Breakdown'!$C:$GQ, F$1, FALSE), " ")</f>
        <v>2</v>
      </c>
      <c r="G298" s="21">
        <f>IFERROR(VLOOKUP(PRO!$C298, 'All Indicators - Breakdown'!$C:$GQ, G$1, FALSE), " ")</f>
        <v>5</v>
      </c>
      <c r="H298" s="21">
        <f>IFERROR(VLOOKUP($C298, 'All Indicators - Breakdown'!$C:$GQ, H$1, FALSE), " ")</f>
        <v>1</v>
      </c>
      <c r="I298" s="21">
        <f>IFERROR(VLOOKUP($C298, 'All Indicators - Breakdown'!$C:$GQ, I$1, FALSE), " ")</f>
        <v>3</v>
      </c>
    </row>
    <row r="299" spans="1:9" ht="16.3" thickTop="1" thickBot="1" x14ac:dyDescent="0.3">
      <c r="A299" s="20" t="s">
        <v>738</v>
      </c>
      <c r="B299" s="20" t="s">
        <v>749</v>
      </c>
      <c r="C299" s="20" t="s">
        <v>750</v>
      </c>
      <c r="D299" s="10">
        <f t="shared" si="8"/>
        <v>3</v>
      </c>
      <c r="E299" s="35">
        <f t="shared" si="9"/>
        <v>2.8</v>
      </c>
      <c r="F299" s="21">
        <f>IFERROR(VLOOKUP(PRO!$C299, 'All Indicators - Breakdown'!$C:$GQ, F$1, FALSE), " ")</f>
        <v>2</v>
      </c>
      <c r="G299" s="21">
        <f>IFERROR(VLOOKUP(PRO!$C299, 'All Indicators - Breakdown'!$C:$GQ, G$1, FALSE), " ")</f>
        <v>5</v>
      </c>
      <c r="H299" s="21">
        <f>IFERROR(VLOOKUP($C299, 'All Indicators - Breakdown'!$C:$GQ, H$1, FALSE), " ")</f>
        <v>1</v>
      </c>
      <c r="I299" s="21">
        <f>IFERROR(VLOOKUP($C299, 'All Indicators - Breakdown'!$C:$GQ, I$1, FALSE), " ")</f>
        <v>3</v>
      </c>
    </row>
    <row r="300" spans="1:9" ht="16.3" thickTop="1" thickBot="1" x14ac:dyDescent="0.3">
      <c r="A300" s="20" t="s">
        <v>738</v>
      </c>
      <c r="B300" s="20" t="s">
        <v>751</v>
      </c>
      <c r="C300" s="20" t="s">
        <v>752</v>
      </c>
      <c r="D300" s="10">
        <f t="shared" si="8"/>
        <v>3</v>
      </c>
      <c r="E300" s="35">
        <f t="shared" si="9"/>
        <v>2.8</v>
      </c>
      <c r="F300" s="21">
        <f>IFERROR(VLOOKUP(PRO!$C300, 'All Indicators - Breakdown'!$C:$GQ, F$1, FALSE), " ")</f>
        <v>1</v>
      </c>
      <c r="G300" s="21">
        <f>IFERROR(VLOOKUP(PRO!$C300, 'All Indicators - Breakdown'!$C:$GQ, G$1, FALSE), " ")</f>
        <v>5</v>
      </c>
      <c r="H300" s="21">
        <f>IFERROR(VLOOKUP($C300, 'All Indicators - Breakdown'!$C:$GQ, H$1, FALSE), " ")</f>
        <v>1</v>
      </c>
      <c r="I300" s="21">
        <f>IFERROR(VLOOKUP($C300, 'All Indicators - Breakdown'!$C:$GQ, I$1, FALSE), " ")</f>
        <v>4</v>
      </c>
    </row>
    <row r="301" spans="1:9" ht="16.3" thickTop="1" thickBot="1" x14ac:dyDescent="0.3">
      <c r="A301" s="20" t="s">
        <v>753</v>
      </c>
      <c r="B301" s="20" t="s">
        <v>754</v>
      </c>
      <c r="C301" s="20" t="s">
        <v>755</v>
      </c>
      <c r="D301" s="10">
        <f t="shared" si="8"/>
        <v>3</v>
      </c>
      <c r="E301" s="35">
        <f t="shared" si="9"/>
        <v>3</v>
      </c>
      <c r="F301" s="21">
        <f>IFERROR(VLOOKUP(PRO!$C301, 'All Indicators - Breakdown'!$C:$GQ, F$1, FALSE), " ")</f>
        <v>2</v>
      </c>
      <c r="G301" s="21">
        <f>IFERROR(VLOOKUP(PRO!$C301, 'All Indicators - Breakdown'!$C:$GQ, G$1, FALSE), " ")</f>
        <v>5</v>
      </c>
      <c r="H301" s="21">
        <f>IFERROR(VLOOKUP($C301, 'All Indicators - Breakdown'!$C:$GQ, H$1, FALSE), " ")</f>
        <v>1</v>
      </c>
      <c r="I301" s="21">
        <f>IFERROR(VLOOKUP($C301, 'All Indicators - Breakdown'!$C:$GQ, I$1, FALSE), " ")</f>
        <v>4</v>
      </c>
    </row>
    <row r="302" spans="1:9" ht="16.3" thickTop="1" thickBot="1" x14ac:dyDescent="0.3">
      <c r="A302" s="20" t="s">
        <v>753</v>
      </c>
      <c r="B302" s="20" t="s">
        <v>756</v>
      </c>
      <c r="C302" s="20" t="s">
        <v>757</v>
      </c>
      <c r="D302" s="10">
        <f t="shared" si="8"/>
        <v>3</v>
      </c>
      <c r="E302" s="35">
        <f t="shared" si="9"/>
        <v>2.8</v>
      </c>
      <c r="F302" s="21">
        <f>IFERROR(VLOOKUP(PRO!$C302, 'All Indicators - Breakdown'!$C:$GQ, F$1, FALSE), " ")</f>
        <v>2</v>
      </c>
      <c r="G302" s="21">
        <f>IFERROR(VLOOKUP(PRO!$C302, 'All Indicators - Breakdown'!$C:$GQ, G$1, FALSE), " ")</f>
        <v>5</v>
      </c>
      <c r="H302" s="21">
        <f>IFERROR(VLOOKUP($C302, 'All Indicators - Breakdown'!$C:$GQ, H$1, FALSE), " ")</f>
        <v>1</v>
      </c>
      <c r="I302" s="21">
        <f>IFERROR(VLOOKUP($C302, 'All Indicators - Breakdown'!$C:$GQ, I$1, FALSE), " ")</f>
        <v>3</v>
      </c>
    </row>
    <row r="303" spans="1:9" ht="16.3" thickTop="1" thickBot="1" x14ac:dyDescent="0.3">
      <c r="A303" s="20" t="s">
        <v>753</v>
      </c>
      <c r="B303" s="20" t="s">
        <v>758</v>
      </c>
      <c r="C303" s="20" t="s">
        <v>759</v>
      </c>
      <c r="D303" s="10">
        <f t="shared" si="8"/>
        <v>4</v>
      </c>
      <c r="E303" s="35">
        <f t="shared" si="9"/>
        <v>3.5</v>
      </c>
      <c r="F303" s="21">
        <f>IFERROR(VLOOKUP(PRO!$C303, 'All Indicators - Breakdown'!$C:$GQ, F$1, FALSE), " ")</f>
        <v>3</v>
      </c>
      <c r="G303" s="21">
        <f>IFERROR(VLOOKUP(PRO!$C303, 'All Indicators - Breakdown'!$C:$GQ, G$1, FALSE), " ")</f>
        <v>5</v>
      </c>
      <c r="H303" s="21">
        <f>IFERROR(VLOOKUP($C303, 'All Indicators - Breakdown'!$C:$GQ, H$1, FALSE), " ")</f>
        <v>1</v>
      </c>
      <c r="I303" s="21">
        <f>IFERROR(VLOOKUP($C303, 'All Indicators - Breakdown'!$C:$GQ, I$1, FALSE), " ")</f>
        <v>5</v>
      </c>
    </row>
    <row r="304" spans="1:9" ht="16.3" thickTop="1" thickBot="1" x14ac:dyDescent="0.3">
      <c r="A304" s="20" t="s">
        <v>753</v>
      </c>
      <c r="B304" s="20" t="s">
        <v>760</v>
      </c>
      <c r="C304" s="20" t="s">
        <v>761</v>
      </c>
      <c r="D304" s="10">
        <f t="shared" si="8"/>
        <v>3</v>
      </c>
      <c r="E304" s="35">
        <f t="shared" si="9"/>
        <v>2.8</v>
      </c>
      <c r="F304" s="21">
        <f>IFERROR(VLOOKUP(PRO!$C304, 'All Indicators - Breakdown'!$C:$GQ, F$1, FALSE), " ")</f>
        <v>2</v>
      </c>
      <c r="G304" s="21">
        <f>IFERROR(VLOOKUP(PRO!$C304, 'All Indicators - Breakdown'!$C:$GQ, G$1, FALSE), " ")</f>
        <v>5</v>
      </c>
      <c r="H304" s="21">
        <f>IFERROR(VLOOKUP($C304, 'All Indicators - Breakdown'!$C:$GQ, H$1, FALSE), " ")</f>
        <v>1</v>
      </c>
      <c r="I304" s="21">
        <f>IFERROR(VLOOKUP($C304, 'All Indicators - Breakdown'!$C:$GQ, I$1, FALSE), " ")</f>
        <v>3</v>
      </c>
    </row>
    <row r="305" spans="1:9" ht="16.3" thickTop="1" thickBot="1" x14ac:dyDescent="0.3">
      <c r="A305" s="20" t="s">
        <v>753</v>
      </c>
      <c r="B305" s="20" t="s">
        <v>762</v>
      </c>
      <c r="C305" s="20" t="s">
        <v>763</v>
      </c>
      <c r="D305" s="10">
        <f t="shared" si="8"/>
        <v>3</v>
      </c>
      <c r="E305" s="35">
        <f t="shared" si="9"/>
        <v>2.8</v>
      </c>
      <c r="F305" s="21">
        <f>IFERROR(VLOOKUP(PRO!$C305, 'All Indicators - Breakdown'!$C:$GQ, F$1, FALSE), " ")</f>
        <v>2</v>
      </c>
      <c r="G305" s="21">
        <f>IFERROR(VLOOKUP(PRO!$C305, 'All Indicators - Breakdown'!$C:$GQ, G$1, FALSE), " ")</f>
        <v>5</v>
      </c>
      <c r="H305" s="21">
        <f>IFERROR(VLOOKUP($C305, 'All Indicators - Breakdown'!$C:$GQ, H$1, FALSE), " ")</f>
        <v>1</v>
      </c>
      <c r="I305" s="21">
        <f>IFERROR(VLOOKUP($C305, 'All Indicators - Breakdown'!$C:$GQ, I$1, FALSE), " ")</f>
        <v>3</v>
      </c>
    </row>
    <row r="306" spans="1:9" ht="16.3" thickTop="1" thickBot="1" x14ac:dyDescent="0.3">
      <c r="A306" s="20" t="s">
        <v>753</v>
      </c>
      <c r="B306" s="20" t="s">
        <v>764</v>
      </c>
      <c r="C306" s="20" t="s">
        <v>765</v>
      </c>
      <c r="D306" s="10">
        <f t="shared" si="8"/>
        <v>3</v>
      </c>
      <c r="E306" s="35">
        <f t="shared" si="9"/>
        <v>2.8</v>
      </c>
      <c r="F306" s="21">
        <f>IFERROR(VLOOKUP(PRO!$C306, 'All Indicators - Breakdown'!$C:$GQ, F$1, FALSE), " ")</f>
        <v>1</v>
      </c>
      <c r="G306" s="21">
        <f>IFERROR(VLOOKUP(PRO!$C306, 'All Indicators - Breakdown'!$C:$GQ, G$1, FALSE), " ")</f>
        <v>5</v>
      </c>
      <c r="H306" s="21">
        <f>IFERROR(VLOOKUP($C306, 'All Indicators - Breakdown'!$C:$GQ, H$1, FALSE), " ")</f>
        <v>1</v>
      </c>
      <c r="I306" s="21">
        <f>IFERROR(VLOOKUP($C306, 'All Indicators - Breakdown'!$C:$GQ, I$1, FALSE), " ")</f>
        <v>4</v>
      </c>
    </row>
    <row r="307" spans="1:9" ht="16.3" thickTop="1" thickBot="1" x14ac:dyDescent="0.3">
      <c r="A307" s="20" t="s">
        <v>753</v>
      </c>
      <c r="B307" s="20" t="s">
        <v>766</v>
      </c>
      <c r="C307" s="20" t="s">
        <v>767</v>
      </c>
      <c r="D307" s="10">
        <f t="shared" si="8"/>
        <v>4</v>
      </c>
      <c r="E307" s="35">
        <f t="shared" si="9"/>
        <v>3.5</v>
      </c>
      <c r="F307" s="21">
        <f>IFERROR(VLOOKUP(PRO!$C307, 'All Indicators - Breakdown'!$C:$GQ, F$1, FALSE), " ")</f>
        <v>3</v>
      </c>
      <c r="G307" s="21">
        <f>IFERROR(VLOOKUP(PRO!$C307, 'All Indicators - Breakdown'!$C:$GQ, G$1, FALSE), " ")</f>
        <v>5</v>
      </c>
      <c r="H307" s="21">
        <f>IFERROR(VLOOKUP($C307, 'All Indicators - Breakdown'!$C:$GQ, H$1, FALSE), " ")</f>
        <v>1</v>
      </c>
      <c r="I307" s="21">
        <f>IFERROR(VLOOKUP($C307, 'All Indicators - Breakdown'!$C:$GQ, I$1, FALSE), " ")</f>
        <v>5</v>
      </c>
    </row>
    <row r="308" spans="1:9" ht="16.3" thickTop="1" thickBot="1" x14ac:dyDescent="0.3">
      <c r="A308" s="20" t="s">
        <v>753</v>
      </c>
      <c r="B308" s="20" t="s">
        <v>768</v>
      </c>
      <c r="C308" s="20" t="s">
        <v>769</v>
      </c>
      <c r="D308" s="10">
        <f t="shared" si="8"/>
        <v>3</v>
      </c>
      <c r="E308" s="35">
        <f t="shared" si="9"/>
        <v>3.3</v>
      </c>
      <c r="F308" s="21">
        <f>IFERROR(VLOOKUP(PRO!$C308, 'All Indicators - Breakdown'!$C:$GQ, F$1, FALSE), " ")</f>
        <v>2</v>
      </c>
      <c r="G308" s="21">
        <f>IFERROR(VLOOKUP(PRO!$C308, 'All Indicators - Breakdown'!$C:$GQ, G$1, FALSE), " ")</f>
        <v>5</v>
      </c>
      <c r="H308" s="21">
        <f>IFERROR(VLOOKUP($C308, 'All Indicators - Breakdown'!$C:$GQ, H$1, FALSE), " ")</f>
        <v>1</v>
      </c>
      <c r="I308" s="21">
        <f>IFERROR(VLOOKUP($C308, 'All Indicators - Breakdown'!$C:$GQ, I$1, FALSE), " ")</f>
        <v>5</v>
      </c>
    </row>
    <row r="309" spans="1:9" ht="16.3" thickTop="1" thickBot="1" x14ac:dyDescent="0.3">
      <c r="A309" s="20" t="s">
        <v>753</v>
      </c>
      <c r="B309" s="20" t="s">
        <v>770</v>
      </c>
      <c r="C309" s="20" t="s">
        <v>771</v>
      </c>
      <c r="D309" s="10">
        <f t="shared" si="8"/>
        <v>4</v>
      </c>
      <c r="E309" s="35">
        <f t="shared" si="9"/>
        <v>3.5</v>
      </c>
      <c r="F309" s="21">
        <f>IFERROR(VLOOKUP(PRO!$C309, 'All Indicators - Breakdown'!$C:$GQ, F$1, FALSE), " ")</f>
        <v>3</v>
      </c>
      <c r="G309" s="21">
        <f>IFERROR(VLOOKUP(PRO!$C309, 'All Indicators - Breakdown'!$C:$GQ, G$1, FALSE), " ")</f>
        <v>5</v>
      </c>
      <c r="H309" s="21">
        <f>IFERROR(VLOOKUP($C309, 'All Indicators - Breakdown'!$C:$GQ, H$1, FALSE), " ")</f>
        <v>1</v>
      </c>
      <c r="I309" s="21">
        <f>IFERROR(VLOOKUP($C309, 'All Indicators - Breakdown'!$C:$GQ, I$1, FALSE), " ")</f>
        <v>5</v>
      </c>
    </row>
    <row r="310" spans="1:9" ht="16.3" thickTop="1" thickBot="1" x14ac:dyDescent="0.3">
      <c r="A310" s="20" t="s">
        <v>753</v>
      </c>
      <c r="B310" s="20" t="s">
        <v>772</v>
      </c>
      <c r="C310" s="20" t="s">
        <v>773</v>
      </c>
      <c r="D310" s="10">
        <f t="shared" si="8"/>
        <v>4</v>
      </c>
      <c r="E310" s="35">
        <f t="shared" si="9"/>
        <v>3.5</v>
      </c>
      <c r="F310" s="21">
        <f>IFERROR(VLOOKUP(PRO!$C310, 'All Indicators - Breakdown'!$C:$GQ, F$1, FALSE), " ")</f>
        <v>3</v>
      </c>
      <c r="G310" s="21">
        <f>IFERROR(VLOOKUP(PRO!$C310, 'All Indicators - Breakdown'!$C:$GQ, G$1, FALSE), " ")</f>
        <v>5</v>
      </c>
      <c r="H310" s="21">
        <f>IFERROR(VLOOKUP($C310, 'All Indicators - Breakdown'!$C:$GQ, H$1, FALSE), " ")</f>
        <v>1</v>
      </c>
      <c r="I310" s="21">
        <f>IFERROR(VLOOKUP($C310, 'All Indicators - Breakdown'!$C:$GQ, I$1, FALSE), " ")</f>
        <v>5</v>
      </c>
    </row>
    <row r="311" spans="1:9" ht="16.3" thickTop="1" thickBot="1" x14ac:dyDescent="0.3">
      <c r="A311" s="20" t="s">
        <v>753</v>
      </c>
      <c r="B311" s="20" t="s">
        <v>774</v>
      </c>
      <c r="C311" s="20" t="s">
        <v>775</v>
      </c>
      <c r="D311" s="10">
        <f t="shared" si="8"/>
        <v>3</v>
      </c>
      <c r="E311" s="35">
        <f t="shared" si="9"/>
        <v>3</v>
      </c>
      <c r="F311" s="21">
        <f>IFERROR(VLOOKUP(PRO!$C311, 'All Indicators - Breakdown'!$C:$GQ, F$1, FALSE), " ")</f>
        <v>2</v>
      </c>
      <c r="G311" s="21">
        <f>IFERROR(VLOOKUP(PRO!$C311, 'All Indicators - Breakdown'!$C:$GQ, G$1, FALSE), " ")</f>
        <v>5</v>
      </c>
      <c r="H311" s="21">
        <f>IFERROR(VLOOKUP($C311, 'All Indicators - Breakdown'!$C:$GQ, H$1, FALSE), " ")</f>
        <v>1</v>
      </c>
      <c r="I311" s="21">
        <f>IFERROR(VLOOKUP($C311, 'All Indicators - Breakdown'!$C:$GQ, I$1, FALSE), " ")</f>
        <v>4</v>
      </c>
    </row>
    <row r="312" spans="1:9" ht="16.3" thickTop="1" thickBot="1" x14ac:dyDescent="0.3">
      <c r="A312" s="20" t="s">
        <v>776</v>
      </c>
      <c r="B312" s="20" t="s">
        <v>776</v>
      </c>
      <c r="C312" s="20" t="s">
        <v>777</v>
      </c>
      <c r="D312" s="10">
        <f t="shared" si="8"/>
        <v>2</v>
      </c>
      <c r="E312" s="35">
        <f t="shared" si="9"/>
        <v>2</v>
      </c>
      <c r="F312" s="21">
        <f>IFERROR(VLOOKUP(PRO!$C312, 'All Indicators - Breakdown'!$C:$GQ, F$1, FALSE), " ")</f>
        <v>3</v>
      </c>
      <c r="G312" s="21">
        <f>IFERROR(VLOOKUP(PRO!$C312, 'All Indicators - Breakdown'!$C:$GQ, G$1, FALSE), " ")</f>
        <v>1</v>
      </c>
      <c r="H312" s="21">
        <f>IFERROR(VLOOKUP($C312, 'All Indicators - Breakdown'!$C:$GQ, H$1, FALSE), " ")</f>
        <v>1</v>
      </c>
      <c r="I312" s="21">
        <f>IFERROR(VLOOKUP($C312, 'All Indicators - Breakdown'!$C:$GQ, I$1, FALSE), " ")</f>
        <v>3</v>
      </c>
    </row>
    <row r="313" spans="1:9" ht="16.3" thickTop="1" thickBot="1" x14ac:dyDescent="0.3">
      <c r="A313" s="20" t="s">
        <v>776</v>
      </c>
      <c r="B313" s="20" t="s">
        <v>778</v>
      </c>
      <c r="C313" s="20" t="s">
        <v>779</v>
      </c>
      <c r="D313" s="10">
        <f t="shared" si="8"/>
        <v>3</v>
      </c>
      <c r="E313" s="35">
        <f t="shared" si="9"/>
        <v>3</v>
      </c>
      <c r="F313" s="21">
        <f>IFERROR(VLOOKUP(PRO!$C313, 'All Indicators - Breakdown'!$C:$GQ, F$1, FALSE), " ")</f>
        <v>3</v>
      </c>
      <c r="G313" s="21">
        <f>IFERROR(VLOOKUP(PRO!$C313, 'All Indicators - Breakdown'!$C:$GQ, G$1, FALSE), " ")</f>
        <v>3</v>
      </c>
      <c r="H313" s="21">
        <f>IFERROR(VLOOKUP($C313, 'All Indicators - Breakdown'!$C:$GQ, H$1, FALSE), " ")</f>
        <v>3</v>
      </c>
      <c r="I313" s="21">
        <f>IFERROR(VLOOKUP($C313, 'All Indicators - Breakdown'!$C:$GQ, I$1, FALSE), " ")</f>
        <v>3</v>
      </c>
    </row>
    <row r="314" spans="1:9" ht="16.3" thickTop="1" thickBot="1" x14ac:dyDescent="0.3">
      <c r="A314" s="20" t="s">
        <v>776</v>
      </c>
      <c r="B314" s="20" t="s">
        <v>780</v>
      </c>
      <c r="C314" s="20" t="s">
        <v>781</v>
      </c>
      <c r="D314" s="10">
        <f t="shared" si="8"/>
        <v>3</v>
      </c>
      <c r="E314" s="35">
        <f t="shared" si="9"/>
        <v>3</v>
      </c>
      <c r="F314" s="21">
        <f>IFERROR(VLOOKUP(PRO!$C314, 'All Indicators - Breakdown'!$C:$GQ, F$1, FALSE), " ")</f>
        <v>3</v>
      </c>
      <c r="G314" s="21">
        <f>IFERROR(VLOOKUP(PRO!$C314, 'All Indicators - Breakdown'!$C:$GQ, G$1, FALSE), " ")</f>
        <v>5</v>
      </c>
      <c r="H314" s="21">
        <f>IFERROR(VLOOKUP($C314, 'All Indicators - Breakdown'!$C:$GQ, H$1, FALSE), " ")</f>
        <v>1</v>
      </c>
      <c r="I314" s="21">
        <f>IFERROR(VLOOKUP($C314, 'All Indicators - Breakdown'!$C:$GQ, I$1, FALSE), " ")</f>
        <v>3</v>
      </c>
    </row>
    <row r="315" spans="1:9" ht="16.3" thickTop="1" thickBot="1" x14ac:dyDescent="0.3">
      <c r="A315" s="20" t="s">
        <v>776</v>
      </c>
      <c r="B315" s="20" t="s">
        <v>782</v>
      </c>
      <c r="C315" s="20" t="s">
        <v>783</v>
      </c>
      <c r="D315" s="10">
        <f t="shared" si="8"/>
        <v>3</v>
      </c>
      <c r="E315" s="35">
        <f t="shared" si="9"/>
        <v>3</v>
      </c>
      <c r="F315" s="21">
        <f>IFERROR(VLOOKUP(PRO!$C315, 'All Indicators - Breakdown'!$C:$GQ, F$1, FALSE), " ")</f>
        <v>3</v>
      </c>
      <c r="G315" s="21">
        <f>IFERROR(VLOOKUP(PRO!$C315, 'All Indicators - Breakdown'!$C:$GQ, G$1, FALSE), " ")</f>
        <v>3</v>
      </c>
      <c r="H315" s="21">
        <f>IFERROR(VLOOKUP($C315, 'All Indicators - Breakdown'!$C:$GQ, H$1, FALSE), " ")</f>
        <v>3</v>
      </c>
      <c r="I315" s="21">
        <f>IFERROR(VLOOKUP($C315, 'All Indicators - Breakdown'!$C:$GQ, I$1, FALSE), " ")</f>
        <v>3</v>
      </c>
    </row>
    <row r="316" spans="1:9" ht="16.3" thickTop="1" thickBot="1" x14ac:dyDescent="0.3">
      <c r="A316" s="20" t="s">
        <v>776</v>
      </c>
      <c r="B316" s="20" t="s">
        <v>784</v>
      </c>
      <c r="C316" s="20" t="s">
        <v>785</v>
      </c>
      <c r="D316" s="10">
        <f t="shared" si="8"/>
        <v>2</v>
      </c>
      <c r="E316" s="35">
        <f t="shared" si="9"/>
        <v>2</v>
      </c>
      <c r="F316" s="21">
        <f>IFERROR(VLOOKUP(PRO!$C316, 'All Indicators - Breakdown'!$C:$GQ, F$1, FALSE), " ")</f>
        <v>3</v>
      </c>
      <c r="G316" s="21">
        <f>IFERROR(VLOOKUP(PRO!$C316, 'All Indicators - Breakdown'!$C:$GQ, G$1, FALSE), " ")</f>
        <v>1</v>
      </c>
      <c r="H316" s="21">
        <f>IFERROR(VLOOKUP($C316, 'All Indicators - Breakdown'!$C:$GQ, H$1, FALSE), " ")</f>
        <v>1</v>
      </c>
      <c r="I316" s="21">
        <f>IFERROR(VLOOKUP($C316, 'All Indicators - Breakdown'!$C:$GQ, I$1, FALSE), " ")</f>
        <v>3</v>
      </c>
    </row>
    <row r="317" spans="1:9" ht="16.3" thickTop="1" thickBot="1" x14ac:dyDescent="0.3">
      <c r="A317" s="20" t="s">
        <v>776</v>
      </c>
      <c r="B317" s="20" t="s">
        <v>786</v>
      </c>
      <c r="C317" s="20" t="s">
        <v>787</v>
      </c>
      <c r="D317" s="10">
        <f t="shared" si="8"/>
        <v>4</v>
      </c>
      <c r="E317" s="35">
        <f t="shared" si="9"/>
        <v>3.8</v>
      </c>
      <c r="F317" s="21">
        <f>IFERROR(VLOOKUP(PRO!$C317, 'All Indicators - Breakdown'!$C:$GQ, F$1, FALSE), " ")</f>
        <v>3</v>
      </c>
      <c r="G317" s="21">
        <f>IFERROR(VLOOKUP(PRO!$C317, 'All Indicators - Breakdown'!$C:$GQ, G$1, FALSE), " ")</f>
        <v>5</v>
      </c>
      <c r="H317" s="21">
        <f>IFERROR(VLOOKUP($C317, 'All Indicators - Breakdown'!$C:$GQ, H$1, FALSE), " ")</f>
        <v>3</v>
      </c>
      <c r="I317" s="21">
        <f>IFERROR(VLOOKUP($C317, 'All Indicators - Breakdown'!$C:$GQ, I$1, FALSE), " ")</f>
        <v>4</v>
      </c>
    </row>
    <row r="318" spans="1:9" ht="16.3" thickTop="1" thickBot="1" x14ac:dyDescent="0.3">
      <c r="A318" s="20" t="s">
        <v>776</v>
      </c>
      <c r="B318" s="20" t="s">
        <v>788</v>
      </c>
      <c r="C318" s="20" t="s">
        <v>789</v>
      </c>
      <c r="D318" s="10">
        <f t="shared" si="8"/>
        <v>3</v>
      </c>
      <c r="E318" s="35">
        <f t="shared" si="9"/>
        <v>3.3</v>
      </c>
      <c r="F318" s="21">
        <f>IFERROR(VLOOKUP(PRO!$C318, 'All Indicators - Breakdown'!$C:$GQ, F$1, FALSE), " ")</f>
        <v>3</v>
      </c>
      <c r="G318" s="21">
        <f>IFERROR(VLOOKUP(PRO!$C318, 'All Indicators - Breakdown'!$C:$GQ, G$1, FALSE), " ")</f>
        <v>3</v>
      </c>
      <c r="H318" s="21">
        <f>IFERROR(VLOOKUP($C318, 'All Indicators - Breakdown'!$C:$GQ, H$1, FALSE), " ")</f>
        <v>3</v>
      </c>
      <c r="I318" s="21">
        <f>IFERROR(VLOOKUP($C318, 'All Indicators - Breakdown'!$C:$GQ, I$1, FALSE), " ")</f>
        <v>4</v>
      </c>
    </row>
    <row r="319" spans="1:9" ht="16.3" thickTop="1" thickBot="1" x14ac:dyDescent="0.3">
      <c r="A319" s="20" t="s">
        <v>776</v>
      </c>
      <c r="B319" s="20" t="s">
        <v>790</v>
      </c>
      <c r="C319" s="20" t="s">
        <v>791</v>
      </c>
      <c r="D319" s="10">
        <f t="shared" si="8"/>
        <v>3</v>
      </c>
      <c r="E319" s="35">
        <f t="shared" si="9"/>
        <v>2.5</v>
      </c>
      <c r="F319" s="21">
        <f>IFERROR(VLOOKUP(PRO!$C319, 'All Indicators - Breakdown'!$C:$GQ, F$1, FALSE), " ")</f>
        <v>3</v>
      </c>
      <c r="G319" s="21">
        <f>IFERROR(VLOOKUP(PRO!$C319, 'All Indicators - Breakdown'!$C:$GQ, G$1, FALSE), " ")</f>
        <v>3</v>
      </c>
      <c r="H319" s="21">
        <f>IFERROR(VLOOKUP($C319, 'All Indicators - Breakdown'!$C:$GQ, H$1, FALSE), " ")</f>
        <v>1</v>
      </c>
      <c r="I319" s="21">
        <f>IFERROR(VLOOKUP($C319, 'All Indicators - Breakdown'!$C:$GQ, I$1, FALSE), " ")</f>
        <v>3</v>
      </c>
    </row>
    <row r="320" spans="1:9" ht="16.3" thickTop="1" thickBot="1" x14ac:dyDescent="0.3">
      <c r="A320" s="20" t="s">
        <v>776</v>
      </c>
      <c r="B320" s="20" t="s">
        <v>792</v>
      </c>
      <c r="C320" s="20" t="s">
        <v>793</v>
      </c>
      <c r="D320" s="10">
        <f t="shared" si="8"/>
        <v>3</v>
      </c>
      <c r="E320" s="35">
        <f t="shared" si="9"/>
        <v>2.5</v>
      </c>
      <c r="F320" s="21">
        <f>IFERROR(VLOOKUP(PRO!$C320, 'All Indicators - Breakdown'!$C:$GQ, F$1, FALSE), " ")</f>
        <v>3</v>
      </c>
      <c r="G320" s="21">
        <f>IFERROR(VLOOKUP(PRO!$C320, 'All Indicators - Breakdown'!$C:$GQ, G$1, FALSE), " ")</f>
        <v>3</v>
      </c>
      <c r="H320" s="21">
        <f>IFERROR(VLOOKUP($C320, 'All Indicators - Breakdown'!$C:$GQ, H$1, FALSE), " ")</f>
        <v>1</v>
      </c>
      <c r="I320" s="21">
        <f>IFERROR(VLOOKUP($C320, 'All Indicators - Breakdown'!$C:$GQ, I$1, FALSE), " ")</f>
        <v>3</v>
      </c>
    </row>
    <row r="321" spans="1:9" ht="16.3" thickTop="1" thickBot="1" x14ac:dyDescent="0.3">
      <c r="A321" s="20" t="s">
        <v>776</v>
      </c>
      <c r="B321" s="20" t="s">
        <v>794</v>
      </c>
      <c r="C321" s="20" t="s">
        <v>795</v>
      </c>
      <c r="D321" s="10">
        <f t="shared" si="8"/>
        <v>2</v>
      </c>
      <c r="E321" s="35">
        <f t="shared" si="9"/>
        <v>2</v>
      </c>
      <c r="F321" s="21">
        <f>IFERROR(VLOOKUP(PRO!$C321, 'All Indicators - Breakdown'!$C:$GQ, F$1, FALSE), " ")</f>
        <v>3</v>
      </c>
      <c r="G321" s="21">
        <f>IFERROR(VLOOKUP(PRO!$C321, 'All Indicators - Breakdown'!$C:$GQ, G$1, FALSE), " ")</f>
        <v>3</v>
      </c>
      <c r="H321" s="21">
        <f>IFERROR(VLOOKUP($C321, 'All Indicators - Breakdown'!$C:$GQ, H$1, FALSE), " ")</f>
        <v>1</v>
      </c>
      <c r="I321" s="21">
        <f>IFERROR(VLOOKUP($C321, 'All Indicators - Breakdown'!$C:$GQ, I$1, FALSE), " ")</f>
        <v>1</v>
      </c>
    </row>
    <row r="322" spans="1:9" ht="16.3" thickTop="1" thickBot="1" x14ac:dyDescent="0.3">
      <c r="A322" s="20" t="s">
        <v>776</v>
      </c>
      <c r="B322" s="20" t="s">
        <v>796</v>
      </c>
      <c r="C322" s="20" t="s">
        <v>797</v>
      </c>
      <c r="D322" s="10">
        <f t="shared" si="8"/>
        <v>2</v>
      </c>
      <c r="E322" s="35">
        <f t="shared" si="9"/>
        <v>2</v>
      </c>
      <c r="F322" s="21">
        <f>IFERROR(VLOOKUP(PRO!$C322, 'All Indicators - Breakdown'!$C:$GQ, F$1, FALSE), " ")</f>
        <v>3</v>
      </c>
      <c r="G322" s="21">
        <f>IFERROR(VLOOKUP(PRO!$C322, 'All Indicators - Breakdown'!$C:$GQ, G$1, FALSE), " ")</f>
        <v>1</v>
      </c>
      <c r="H322" s="21">
        <f>IFERROR(VLOOKUP($C322, 'All Indicators - Breakdown'!$C:$GQ, H$1, FALSE), " ")</f>
        <v>1</v>
      </c>
      <c r="I322" s="21">
        <f>IFERROR(VLOOKUP($C322, 'All Indicators - Breakdown'!$C:$GQ, I$1, FALSE), " ")</f>
        <v>3</v>
      </c>
    </row>
    <row r="323" spans="1:9" ht="16.3" thickTop="1" thickBot="1" x14ac:dyDescent="0.3">
      <c r="A323" s="20" t="s">
        <v>776</v>
      </c>
      <c r="B323" s="20" t="s">
        <v>798</v>
      </c>
      <c r="C323" s="20" t="s">
        <v>799</v>
      </c>
      <c r="D323" s="10">
        <f t="shared" si="8"/>
        <v>3</v>
      </c>
      <c r="E323" s="35">
        <f t="shared" si="9"/>
        <v>3.3</v>
      </c>
      <c r="F323" s="21">
        <f>IFERROR(VLOOKUP(PRO!$C323, 'All Indicators - Breakdown'!$C:$GQ, F$1, FALSE), " ")</f>
        <v>3</v>
      </c>
      <c r="G323" s="21">
        <f>IFERROR(VLOOKUP(PRO!$C323, 'All Indicators - Breakdown'!$C:$GQ, G$1, FALSE), " ")</f>
        <v>3</v>
      </c>
      <c r="H323" s="21">
        <f>IFERROR(VLOOKUP($C323, 'All Indicators - Breakdown'!$C:$GQ, H$1, FALSE), " ")</f>
        <v>3</v>
      </c>
      <c r="I323" s="21">
        <f>IFERROR(VLOOKUP($C323, 'All Indicators - Breakdown'!$C:$GQ, I$1, FALSE), " ")</f>
        <v>4</v>
      </c>
    </row>
    <row r="324" spans="1:9" ht="16.3" thickTop="1" thickBot="1" x14ac:dyDescent="0.3">
      <c r="A324" s="20" t="s">
        <v>776</v>
      </c>
      <c r="B324" s="20" t="s">
        <v>800</v>
      </c>
      <c r="C324" s="20" t="s">
        <v>801</v>
      </c>
      <c r="D324" s="10">
        <f t="shared" ref="D324:D387" si="10">ROUND(AVERAGE($F324:$I324), 0)</f>
        <v>4</v>
      </c>
      <c r="E324" s="35">
        <f t="shared" ref="E324:E387" si="11">ROUND(AVERAGE(F324:I324), 1)</f>
        <v>3.8</v>
      </c>
      <c r="F324" s="21">
        <f>IFERROR(VLOOKUP(PRO!$C324, 'All Indicators - Breakdown'!$C:$GQ, F$1, FALSE), " ")</f>
        <v>3</v>
      </c>
      <c r="G324" s="21">
        <f>IFERROR(VLOOKUP(PRO!$C324, 'All Indicators - Breakdown'!$C:$GQ, G$1, FALSE), " ")</f>
        <v>5</v>
      </c>
      <c r="H324" s="21">
        <f>IFERROR(VLOOKUP($C324, 'All Indicators - Breakdown'!$C:$GQ, H$1, FALSE), " ")</f>
        <v>3</v>
      </c>
      <c r="I324" s="21">
        <f>IFERROR(VLOOKUP($C324, 'All Indicators - Breakdown'!$C:$GQ, I$1, FALSE), " ")</f>
        <v>4</v>
      </c>
    </row>
    <row r="325" spans="1:9" ht="16.3" thickTop="1" thickBot="1" x14ac:dyDescent="0.3">
      <c r="A325" s="20" t="s">
        <v>776</v>
      </c>
      <c r="B325" s="20" t="s">
        <v>802</v>
      </c>
      <c r="C325" s="20" t="s">
        <v>803</v>
      </c>
      <c r="D325" s="10">
        <f t="shared" si="10"/>
        <v>2</v>
      </c>
      <c r="E325" s="35">
        <f t="shared" si="11"/>
        <v>2</v>
      </c>
      <c r="F325" s="21">
        <f>IFERROR(VLOOKUP(PRO!$C325, 'All Indicators - Breakdown'!$C:$GQ, F$1, FALSE), " ")</f>
        <v>3</v>
      </c>
      <c r="G325" s="21">
        <f>IFERROR(VLOOKUP(PRO!$C325, 'All Indicators - Breakdown'!$C:$GQ, G$1, FALSE), " ")</f>
        <v>3</v>
      </c>
      <c r="H325" s="21">
        <f>IFERROR(VLOOKUP($C325, 'All Indicators - Breakdown'!$C:$GQ, H$1, FALSE), " ")</f>
        <v>1</v>
      </c>
      <c r="I325" s="21">
        <f>IFERROR(VLOOKUP($C325, 'All Indicators - Breakdown'!$C:$GQ, I$1, FALSE), " ")</f>
        <v>1</v>
      </c>
    </row>
    <row r="326" spans="1:9" ht="16.3" thickTop="1" thickBot="1" x14ac:dyDescent="0.3">
      <c r="A326" s="20" t="s">
        <v>776</v>
      </c>
      <c r="B326" s="20" t="s">
        <v>804</v>
      </c>
      <c r="C326" s="20" t="s">
        <v>805</v>
      </c>
      <c r="D326" s="10">
        <f t="shared" si="10"/>
        <v>2</v>
      </c>
      <c r="E326" s="35">
        <f t="shared" si="11"/>
        <v>1.8</v>
      </c>
      <c r="F326" s="21">
        <f>IFERROR(VLOOKUP(PRO!$C326, 'All Indicators - Breakdown'!$C:$GQ, F$1, FALSE), " ")</f>
        <v>2</v>
      </c>
      <c r="G326" s="21">
        <f>IFERROR(VLOOKUP(PRO!$C326, 'All Indicators - Breakdown'!$C:$GQ, G$1, FALSE), " ")</f>
        <v>1</v>
      </c>
      <c r="H326" s="21">
        <f>IFERROR(VLOOKUP($C326, 'All Indicators - Breakdown'!$C:$GQ, H$1, FALSE), " ")</f>
        <v>1</v>
      </c>
      <c r="I326" s="21">
        <f>IFERROR(VLOOKUP($C326, 'All Indicators - Breakdown'!$C:$GQ, I$1, FALSE), " ")</f>
        <v>3</v>
      </c>
    </row>
    <row r="327" spans="1:9" ht="16.3" thickTop="1" thickBot="1" x14ac:dyDescent="0.3">
      <c r="A327" s="20" t="s">
        <v>776</v>
      </c>
      <c r="B327" s="20" t="s">
        <v>806</v>
      </c>
      <c r="C327" s="20" t="s">
        <v>807</v>
      </c>
      <c r="D327" s="10">
        <f t="shared" si="10"/>
        <v>3</v>
      </c>
      <c r="E327" s="35">
        <f t="shared" si="11"/>
        <v>3</v>
      </c>
      <c r="F327" s="21">
        <f>IFERROR(VLOOKUP(PRO!$C327, 'All Indicators - Breakdown'!$C:$GQ, F$1, FALSE), " ")</f>
        <v>3</v>
      </c>
      <c r="G327" s="21">
        <f>IFERROR(VLOOKUP(PRO!$C327, 'All Indicators - Breakdown'!$C:$GQ, G$1, FALSE), " ")</f>
        <v>3</v>
      </c>
      <c r="H327" s="21">
        <f>IFERROR(VLOOKUP($C327, 'All Indicators - Breakdown'!$C:$GQ, H$1, FALSE), " ")</f>
        <v>3</v>
      </c>
      <c r="I327" s="21">
        <f>IFERROR(VLOOKUP($C327, 'All Indicators - Breakdown'!$C:$GQ, I$1, FALSE), " ")</f>
        <v>3</v>
      </c>
    </row>
    <row r="328" spans="1:9" ht="16.3" thickTop="1" thickBot="1" x14ac:dyDescent="0.3">
      <c r="A328" s="20" t="s">
        <v>808</v>
      </c>
      <c r="B328" s="20" t="s">
        <v>809</v>
      </c>
      <c r="C328" s="20" t="s">
        <v>810</v>
      </c>
      <c r="D328" s="10">
        <f t="shared" si="10"/>
        <v>3</v>
      </c>
      <c r="E328" s="35">
        <f t="shared" si="11"/>
        <v>2.5</v>
      </c>
      <c r="F328" s="21">
        <f>IFERROR(VLOOKUP(PRO!$C328, 'All Indicators - Breakdown'!$C:$GQ, F$1, FALSE), " ")</f>
        <v>3</v>
      </c>
      <c r="G328" s="21">
        <f>IFERROR(VLOOKUP(PRO!$C328, 'All Indicators - Breakdown'!$C:$GQ, G$1, FALSE), " ")</f>
        <v>1</v>
      </c>
      <c r="H328" s="21">
        <f>IFERROR(VLOOKUP($C328, 'All Indicators - Breakdown'!$C:$GQ, H$1, FALSE), " ")</f>
        <v>1</v>
      </c>
      <c r="I328" s="21">
        <f>IFERROR(VLOOKUP($C328, 'All Indicators - Breakdown'!$C:$GQ, I$1, FALSE), " ")</f>
        <v>5</v>
      </c>
    </row>
    <row r="329" spans="1:9" ht="16.3" thickTop="1" thickBot="1" x14ac:dyDescent="0.3">
      <c r="A329" s="20" t="s">
        <v>808</v>
      </c>
      <c r="B329" s="20" t="s">
        <v>811</v>
      </c>
      <c r="C329" s="20" t="s">
        <v>812</v>
      </c>
      <c r="D329" s="10">
        <f t="shared" si="10"/>
        <v>4</v>
      </c>
      <c r="E329" s="35">
        <f t="shared" si="11"/>
        <v>3.5</v>
      </c>
      <c r="F329" s="21">
        <f>IFERROR(VLOOKUP(PRO!$C329, 'All Indicators - Breakdown'!$C:$GQ, F$1, FALSE), " ")</f>
        <v>3</v>
      </c>
      <c r="G329" s="21">
        <f>IFERROR(VLOOKUP(PRO!$C329, 'All Indicators - Breakdown'!$C:$GQ, G$1, FALSE), " ")</f>
        <v>5</v>
      </c>
      <c r="H329" s="21">
        <f>IFERROR(VLOOKUP($C329, 'All Indicators - Breakdown'!$C:$GQ, H$1, FALSE), " ")</f>
        <v>1</v>
      </c>
      <c r="I329" s="21">
        <f>IFERROR(VLOOKUP($C329, 'All Indicators - Breakdown'!$C:$GQ, I$1, FALSE), " ")</f>
        <v>5</v>
      </c>
    </row>
    <row r="330" spans="1:9" ht="16.3" thickTop="1" thickBot="1" x14ac:dyDescent="0.3">
      <c r="A330" s="20" t="s">
        <v>808</v>
      </c>
      <c r="B330" s="20" t="s">
        <v>813</v>
      </c>
      <c r="C330" s="20" t="s">
        <v>814</v>
      </c>
      <c r="D330" s="10">
        <f t="shared" si="10"/>
        <v>3</v>
      </c>
      <c r="E330" s="35">
        <f t="shared" si="11"/>
        <v>2.8</v>
      </c>
      <c r="F330" s="21">
        <f>IFERROR(VLOOKUP(PRO!$C330, 'All Indicators - Breakdown'!$C:$GQ, F$1, FALSE), " ")</f>
        <v>3</v>
      </c>
      <c r="G330" s="21">
        <f>IFERROR(VLOOKUP(PRO!$C330, 'All Indicators - Breakdown'!$C:$GQ, G$1, FALSE), " ")</f>
        <v>3</v>
      </c>
      <c r="H330" s="21">
        <f>IFERROR(VLOOKUP($C330, 'All Indicators - Breakdown'!$C:$GQ, H$1, FALSE), " ")</f>
        <v>1</v>
      </c>
      <c r="I330" s="21">
        <f>IFERROR(VLOOKUP($C330, 'All Indicators - Breakdown'!$C:$GQ, I$1, FALSE), " ")</f>
        <v>4</v>
      </c>
    </row>
    <row r="331" spans="1:9" ht="16.3" thickTop="1" thickBot="1" x14ac:dyDescent="0.3">
      <c r="A331" s="20" t="s">
        <v>808</v>
      </c>
      <c r="B331" s="20" t="s">
        <v>815</v>
      </c>
      <c r="C331" s="20" t="s">
        <v>816</v>
      </c>
      <c r="D331" s="10">
        <f t="shared" si="10"/>
        <v>4</v>
      </c>
      <c r="E331" s="35">
        <f t="shared" si="11"/>
        <v>3.5</v>
      </c>
      <c r="F331" s="21">
        <f>IFERROR(VLOOKUP(PRO!$C331, 'All Indicators - Breakdown'!$C:$GQ, F$1, FALSE), " ")</f>
        <v>3</v>
      </c>
      <c r="G331" s="21">
        <f>IFERROR(VLOOKUP(PRO!$C331, 'All Indicators - Breakdown'!$C:$GQ, G$1, FALSE), " ")</f>
        <v>5</v>
      </c>
      <c r="H331" s="21">
        <f>IFERROR(VLOOKUP($C331, 'All Indicators - Breakdown'!$C:$GQ, H$1, FALSE), " ")</f>
        <v>1</v>
      </c>
      <c r="I331" s="21">
        <f>IFERROR(VLOOKUP($C331, 'All Indicators - Breakdown'!$C:$GQ, I$1, FALSE), " ")</f>
        <v>5</v>
      </c>
    </row>
    <row r="332" spans="1:9" ht="16.3" thickTop="1" thickBot="1" x14ac:dyDescent="0.3">
      <c r="A332" s="20" t="s">
        <v>808</v>
      </c>
      <c r="B332" s="20" t="s">
        <v>817</v>
      </c>
      <c r="C332" s="20" t="s">
        <v>818</v>
      </c>
      <c r="D332" s="10">
        <f t="shared" si="10"/>
        <v>4</v>
      </c>
      <c r="E332" s="35">
        <f t="shared" si="11"/>
        <v>3.5</v>
      </c>
      <c r="F332" s="21">
        <f>IFERROR(VLOOKUP(PRO!$C332, 'All Indicators - Breakdown'!$C:$GQ, F$1, FALSE), " ")</f>
        <v>3</v>
      </c>
      <c r="G332" s="21">
        <f>IFERROR(VLOOKUP(PRO!$C332, 'All Indicators - Breakdown'!$C:$GQ, G$1, FALSE), " ")</f>
        <v>5</v>
      </c>
      <c r="H332" s="21">
        <f>IFERROR(VLOOKUP($C332, 'All Indicators - Breakdown'!$C:$GQ, H$1, FALSE), " ")</f>
        <v>1</v>
      </c>
      <c r="I332" s="21">
        <f>IFERROR(VLOOKUP($C332, 'All Indicators - Breakdown'!$C:$GQ, I$1, FALSE), " ")</f>
        <v>5</v>
      </c>
    </row>
    <row r="333" spans="1:9" ht="16.3" thickTop="1" thickBot="1" x14ac:dyDescent="0.3">
      <c r="A333" s="20" t="s">
        <v>808</v>
      </c>
      <c r="B333" s="20" t="s">
        <v>819</v>
      </c>
      <c r="C333" s="20" t="s">
        <v>820</v>
      </c>
      <c r="D333" s="10">
        <f t="shared" si="10"/>
        <v>3</v>
      </c>
      <c r="E333" s="35">
        <f t="shared" si="11"/>
        <v>3</v>
      </c>
      <c r="F333" s="21">
        <f>IFERROR(VLOOKUP(PRO!$C333, 'All Indicators - Breakdown'!$C:$GQ, F$1, FALSE), " ")</f>
        <v>3</v>
      </c>
      <c r="G333" s="21">
        <f>IFERROR(VLOOKUP(PRO!$C333, 'All Indicators - Breakdown'!$C:$GQ, G$1, FALSE), " ")</f>
        <v>3</v>
      </c>
      <c r="H333" s="21">
        <f>IFERROR(VLOOKUP($C333, 'All Indicators - Breakdown'!$C:$GQ, H$1, FALSE), " ")</f>
        <v>1</v>
      </c>
      <c r="I333" s="21">
        <f>IFERROR(VLOOKUP($C333, 'All Indicators - Breakdown'!$C:$GQ, I$1, FALSE), " ")</f>
        <v>5</v>
      </c>
    </row>
    <row r="334" spans="1:9" ht="16.3" thickTop="1" thickBot="1" x14ac:dyDescent="0.3">
      <c r="A334" s="20" t="s">
        <v>808</v>
      </c>
      <c r="B334" s="20" t="s">
        <v>821</v>
      </c>
      <c r="C334" s="20" t="s">
        <v>822</v>
      </c>
      <c r="D334" s="10">
        <f t="shared" si="10"/>
        <v>3</v>
      </c>
      <c r="E334" s="35">
        <f t="shared" si="11"/>
        <v>3</v>
      </c>
      <c r="F334" s="21">
        <f>IFERROR(VLOOKUP(PRO!$C334, 'All Indicators - Breakdown'!$C:$GQ, F$1, FALSE), " ")</f>
        <v>3</v>
      </c>
      <c r="G334" s="21">
        <f>IFERROR(VLOOKUP(PRO!$C334, 'All Indicators - Breakdown'!$C:$GQ, G$1, FALSE), " ")</f>
        <v>3</v>
      </c>
      <c r="H334" s="21">
        <f>IFERROR(VLOOKUP($C334, 'All Indicators - Breakdown'!$C:$GQ, H$1, FALSE), " ")</f>
        <v>1</v>
      </c>
      <c r="I334" s="21">
        <f>IFERROR(VLOOKUP($C334, 'All Indicators - Breakdown'!$C:$GQ, I$1, FALSE), " ")</f>
        <v>5</v>
      </c>
    </row>
    <row r="335" spans="1:9" ht="16.3" thickTop="1" thickBot="1" x14ac:dyDescent="0.3">
      <c r="A335" s="20" t="s">
        <v>808</v>
      </c>
      <c r="B335" s="20" t="s">
        <v>823</v>
      </c>
      <c r="C335" s="20" t="s">
        <v>824</v>
      </c>
      <c r="D335" s="10">
        <f t="shared" si="10"/>
        <v>3</v>
      </c>
      <c r="E335" s="35">
        <f t="shared" si="11"/>
        <v>3.3</v>
      </c>
      <c r="F335" s="21">
        <f>IFERROR(VLOOKUP(PRO!$C335, 'All Indicators - Breakdown'!$C:$GQ, F$1, FALSE), " ")</f>
        <v>3</v>
      </c>
      <c r="G335" s="21">
        <f>IFERROR(VLOOKUP(PRO!$C335, 'All Indicators - Breakdown'!$C:$GQ, G$1, FALSE), " ")</f>
        <v>5</v>
      </c>
      <c r="H335" s="21">
        <f>IFERROR(VLOOKUP($C335, 'All Indicators - Breakdown'!$C:$GQ, H$1, FALSE), " ")</f>
        <v>1</v>
      </c>
      <c r="I335" s="21">
        <f>IFERROR(VLOOKUP($C335, 'All Indicators - Breakdown'!$C:$GQ, I$1, FALSE), " ")</f>
        <v>4</v>
      </c>
    </row>
    <row r="336" spans="1:9" ht="16.3" thickTop="1" thickBot="1" x14ac:dyDescent="0.3">
      <c r="A336" s="20" t="s">
        <v>808</v>
      </c>
      <c r="B336" s="20" t="s">
        <v>825</v>
      </c>
      <c r="C336" s="20" t="s">
        <v>826</v>
      </c>
      <c r="D336" s="10">
        <f t="shared" si="10"/>
        <v>3</v>
      </c>
      <c r="E336" s="35">
        <f t="shared" si="11"/>
        <v>3.3</v>
      </c>
      <c r="F336" s="21">
        <f>IFERROR(VLOOKUP(PRO!$C336, 'All Indicators - Breakdown'!$C:$GQ, F$1, FALSE), " ")</f>
        <v>3</v>
      </c>
      <c r="G336" s="21">
        <f>IFERROR(VLOOKUP(PRO!$C336, 'All Indicators - Breakdown'!$C:$GQ, G$1, FALSE), " ")</f>
        <v>5</v>
      </c>
      <c r="H336" s="21">
        <f>IFERROR(VLOOKUP($C336, 'All Indicators - Breakdown'!$C:$GQ, H$1, FALSE), " ")</f>
        <v>1</v>
      </c>
      <c r="I336" s="21">
        <f>IFERROR(VLOOKUP($C336, 'All Indicators - Breakdown'!$C:$GQ, I$1, FALSE), " ")</f>
        <v>4</v>
      </c>
    </row>
    <row r="337" spans="1:9" ht="16.3" thickTop="1" thickBot="1" x14ac:dyDescent="0.3">
      <c r="A337" s="20" t="s">
        <v>808</v>
      </c>
      <c r="B337" s="20" t="s">
        <v>827</v>
      </c>
      <c r="C337" s="20" t="s">
        <v>828</v>
      </c>
      <c r="D337" s="10">
        <f t="shared" si="10"/>
        <v>3</v>
      </c>
      <c r="E337" s="35">
        <f t="shared" si="11"/>
        <v>2.5</v>
      </c>
      <c r="F337" s="21">
        <f>IFERROR(VLOOKUP(PRO!$C337, 'All Indicators - Breakdown'!$C:$GQ, F$1, FALSE), " ")</f>
        <v>3</v>
      </c>
      <c r="G337" s="21">
        <f>IFERROR(VLOOKUP(PRO!$C337, 'All Indicators - Breakdown'!$C:$GQ, G$1, FALSE), " ")</f>
        <v>5</v>
      </c>
      <c r="H337" s="21">
        <f>IFERROR(VLOOKUP($C337, 'All Indicators - Breakdown'!$C:$GQ, H$1, FALSE), " ")</f>
        <v>1</v>
      </c>
      <c r="I337" s="21">
        <f>IFERROR(VLOOKUP($C337, 'All Indicators - Breakdown'!$C:$GQ, I$1, FALSE), " ")</f>
        <v>1</v>
      </c>
    </row>
    <row r="338" spans="1:9" ht="16.3" thickTop="1" thickBot="1" x14ac:dyDescent="0.3">
      <c r="A338" s="20" t="s">
        <v>808</v>
      </c>
      <c r="B338" s="20" t="s">
        <v>829</v>
      </c>
      <c r="C338" s="20" t="s">
        <v>830</v>
      </c>
      <c r="D338" s="10">
        <f t="shared" si="10"/>
        <v>4</v>
      </c>
      <c r="E338" s="35">
        <f t="shared" si="11"/>
        <v>3.5</v>
      </c>
      <c r="F338" s="21">
        <f>IFERROR(VLOOKUP(PRO!$C338, 'All Indicators - Breakdown'!$C:$GQ, F$1, FALSE), " ")</f>
        <v>3</v>
      </c>
      <c r="G338" s="21">
        <f>IFERROR(VLOOKUP(PRO!$C338, 'All Indicators - Breakdown'!$C:$GQ, G$1, FALSE), " ")</f>
        <v>5</v>
      </c>
      <c r="H338" s="21">
        <f>IFERROR(VLOOKUP($C338, 'All Indicators - Breakdown'!$C:$GQ, H$1, FALSE), " ")</f>
        <v>1</v>
      </c>
      <c r="I338" s="21">
        <f>IFERROR(VLOOKUP($C338, 'All Indicators - Breakdown'!$C:$GQ, I$1, FALSE), " ")</f>
        <v>5</v>
      </c>
    </row>
    <row r="339" spans="1:9" ht="16.3" thickTop="1" thickBot="1" x14ac:dyDescent="0.3">
      <c r="A339" s="20" t="s">
        <v>831</v>
      </c>
      <c r="B339" s="20" t="s">
        <v>832</v>
      </c>
      <c r="C339" s="20" t="s">
        <v>833</v>
      </c>
      <c r="D339" s="10">
        <f t="shared" si="10"/>
        <v>2</v>
      </c>
      <c r="E339" s="35">
        <f t="shared" si="11"/>
        <v>1.8</v>
      </c>
      <c r="F339" s="21">
        <f>IFERROR(VLOOKUP(PRO!$C339, 'All Indicators - Breakdown'!$C:$GQ, F$1, FALSE), " ")</f>
        <v>2</v>
      </c>
      <c r="G339" s="21">
        <f>IFERROR(VLOOKUP(PRO!$C339, 'All Indicators - Breakdown'!$C:$GQ, G$1, FALSE), " ")</f>
        <v>1</v>
      </c>
      <c r="H339" s="21">
        <f>IFERROR(VLOOKUP($C339, 'All Indicators - Breakdown'!$C:$GQ, H$1, FALSE), " ")</f>
        <v>1</v>
      </c>
      <c r="I339" s="21">
        <f>IFERROR(VLOOKUP($C339, 'All Indicators - Breakdown'!$C:$GQ, I$1, FALSE), " ")</f>
        <v>3</v>
      </c>
    </row>
    <row r="340" spans="1:9" ht="16.3" thickTop="1" thickBot="1" x14ac:dyDescent="0.3">
      <c r="A340" s="20" t="s">
        <v>831</v>
      </c>
      <c r="B340" s="20" t="s">
        <v>834</v>
      </c>
      <c r="C340" s="20" t="s">
        <v>835</v>
      </c>
      <c r="D340" s="10">
        <f t="shared" si="10"/>
        <v>3</v>
      </c>
      <c r="E340" s="35">
        <f t="shared" si="11"/>
        <v>3</v>
      </c>
      <c r="F340" s="21">
        <f>IFERROR(VLOOKUP(PRO!$C340, 'All Indicators - Breakdown'!$C:$GQ, F$1, FALSE), " ")</f>
        <v>3</v>
      </c>
      <c r="G340" s="21">
        <f>IFERROR(VLOOKUP(PRO!$C340, 'All Indicators - Breakdown'!$C:$GQ, G$1, FALSE), " ")</f>
        <v>3</v>
      </c>
      <c r="H340" s="21">
        <f>IFERROR(VLOOKUP($C340, 'All Indicators - Breakdown'!$C:$GQ, H$1, FALSE), " ")</f>
        <v>3</v>
      </c>
      <c r="I340" s="21">
        <f>IFERROR(VLOOKUP($C340, 'All Indicators - Breakdown'!$C:$GQ, I$1, FALSE), " ")</f>
        <v>3</v>
      </c>
    </row>
    <row r="341" spans="1:9" ht="16.3" thickTop="1" thickBot="1" x14ac:dyDescent="0.3">
      <c r="A341" s="20" t="s">
        <v>831</v>
      </c>
      <c r="B341" s="20" t="s">
        <v>836</v>
      </c>
      <c r="C341" s="20" t="s">
        <v>837</v>
      </c>
      <c r="D341" s="10">
        <f t="shared" si="10"/>
        <v>3</v>
      </c>
      <c r="E341" s="35">
        <f t="shared" si="11"/>
        <v>2.5</v>
      </c>
      <c r="F341" s="21">
        <f>IFERROR(VLOOKUP(PRO!$C341, 'All Indicators - Breakdown'!$C:$GQ, F$1, FALSE), " ")</f>
        <v>3</v>
      </c>
      <c r="G341" s="21">
        <f>IFERROR(VLOOKUP(PRO!$C341, 'All Indicators - Breakdown'!$C:$GQ, G$1, FALSE), " ")</f>
        <v>1</v>
      </c>
      <c r="H341" s="21">
        <f>IFERROR(VLOOKUP($C341, 'All Indicators - Breakdown'!$C:$GQ, H$1, FALSE), " ")</f>
        <v>3</v>
      </c>
      <c r="I341" s="21">
        <f>IFERROR(VLOOKUP($C341, 'All Indicators - Breakdown'!$C:$GQ, I$1, FALSE), " ")</f>
        <v>3</v>
      </c>
    </row>
    <row r="342" spans="1:9" ht="16.3" thickTop="1" thickBot="1" x14ac:dyDescent="0.3">
      <c r="A342" s="20" t="s">
        <v>831</v>
      </c>
      <c r="B342" s="20" t="s">
        <v>838</v>
      </c>
      <c r="C342" s="20" t="s">
        <v>839</v>
      </c>
      <c r="D342" s="10">
        <f t="shared" si="10"/>
        <v>4</v>
      </c>
      <c r="E342" s="35">
        <f t="shared" si="11"/>
        <v>3.5</v>
      </c>
      <c r="F342" s="21">
        <f>IFERROR(VLOOKUP(PRO!$C342, 'All Indicators - Breakdown'!$C:$GQ, F$1, FALSE), " ")</f>
        <v>3</v>
      </c>
      <c r="G342" s="21">
        <f>IFERROR(VLOOKUP(PRO!$C342, 'All Indicators - Breakdown'!$C:$GQ, G$1, FALSE), " ")</f>
        <v>5</v>
      </c>
      <c r="H342" s="21">
        <f>IFERROR(VLOOKUP($C342, 'All Indicators - Breakdown'!$C:$GQ, H$1, FALSE), " ")</f>
        <v>1</v>
      </c>
      <c r="I342" s="21">
        <f>IFERROR(VLOOKUP($C342, 'All Indicators - Breakdown'!$C:$GQ, I$1, FALSE), " ")</f>
        <v>5</v>
      </c>
    </row>
    <row r="343" spans="1:9" ht="16.3" thickTop="1" thickBot="1" x14ac:dyDescent="0.3">
      <c r="A343" s="20" t="s">
        <v>831</v>
      </c>
      <c r="B343" s="20" t="s">
        <v>840</v>
      </c>
      <c r="C343" s="20" t="s">
        <v>841</v>
      </c>
      <c r="D343" s="10">
        <f t="shared" si="10"/>
        <v>4</v>
      </c>
      <c r="E343" s="35">
        <f t="shared" si="11"/>
        <v>3.8</v>
      </c>
      <c r="F343" s="21">
        <f>IFERROR(VLOOKUP(PRO!$C343, 'All Indicators - Breakdown'!$C:$GQ, F$1, FALSE), " ")</f>
        <v>3</v>
      </c>
      <c r="G343" s="21">
        <f>IFERROR(VLOOKUP(PRO!$C343, 'All Indicators - Breakdown'!$C:$GQ, G$1, FALSE), " ")</f>
        <v>5</v>
      </c>
      <c r="H343" s="21">
        <f>IFERROR(VLOOKUP($C343, 'All Indicators - Breakdown'!$C:$GQ, H$1, FALSE), " ")</f>
        <v>3</v>
      </c>
      <c r="I343" s="21">
        <f>IFERROR(VLOOKUP($C343, 'All Indicators - Breakdown'!$C:$GQ, I$1, FALSE), " ")</f>
        <v>4</v>
      </c>
    </row>
    <row r="344" spans="1:9" ht="16.3" thickTop="1" thickBot="1" x14ac:dyDescent="0.3">
      <c r="A344" s="20" t="s">
        <v>831</v>
      </c>
      <c r="B344" s="20" t="s">
        <v>842</v>
      </c>
      <c r="C344" s="20" t="s">
        <v>843</v>
      </c>
      <c r="D344" s="10">
        <f t="shared" si="10"/>
        <v>3</v>
      </c>
      <c r="E344" s="35">
        <f t="shared" si="11"/>
        <v>2.5</v>
      </c>
      <c r="F344" s="21">
        <f>IFERROR(VLOOKUP(PRO!$C344, 'All Indicators - Breakdown'!$C:$GQ, F$1, FALSE), " ")</f>
        <v>3</v>
      </c>
      <c r="G344" s="21">
        <f>IFERROR(VLOOKUP(PRO!$C344, 'All Indicators - Breakdown'!$C:$GQ, G$1, FALSE), " ")</f>
        <v>1</v>
      </c>
      <c r="H344" s="21">
        <f>IFERROR(VLOOKUP($C344, 'All Indicators - Breakdown'!$C:$GQ, H$1, FALSE), " ")</f>
        <v>3</v>
      </c>
      <c r="I344" s="21">
        <f>IFERROR(VLOOKUP($C344, 'All Indicators - Breakdown'!$C:$GQ, I$1, FALSE), " ")</f>
        <v>3</v>
      </c>
    </row>
    <row r="345" spans="1:9" ht="16.3" thickTop="1" thickBot="1" x14ac:dyDescent="0.3">
      <c r="A345" s="20" t="s">
        <v>831</v>
      </c>
      <c r="B345" s="20" t="s">
        <v>844</v>
      </c>
      <c r="C345" s="20" t="s">
        <v>845</v>
      </c>
      <c r="D345" s="10">
        <f t="shared" si="10"/>
        <v>3</v>
      </c>
      <c r="E345" s="35">
        <f t="shared" si="11"/>
        <v>2.8</v>
      </c>
      <c r="F345" s="21">
        <f>IFERROR(VLOOKUP(PRO!$C345, 'All Indicators - Breakdown'!$C:$GQ, F$1, FALSE), " ")</f>
        <v>3</v>
      </c>
      <c r="G345" s="21">
        <f>IFERROR(VLOOKUP(PRO!$C345, 'All Indicators - Breakdown'!$C:$GQ, G$1, FALSE), " ")</f>
        <v>3</v>
      </c>
      <c r="H345" s="21">
        <f>IFERROR(VLOOKUP($C345, 'All Indicators - Breakdown'!$C:$GQ, H$1, FALSE), " ")</f>
        <v>1</v>
      </c>
      <c r="I345" s="21">
        <f>IFERROR(VLOOKUP($C345, 'All Indicators - Breakdown'!$C:$GQ, I$1, FALSE), " ")</f>
        <v>4</v>
      </c>
    </row>
    <row r="346" spans="1:9" ht="16.3" thickTop="1" thickBot="1" x14ac:dyDescent="0.3">
      <c r="A346" s="20" t="s">
        <v>831</v>
      </c>
      <c r="B346" s="20" t="s">
        <v>846</v>
      </c>
      <c r="C346" s="20" t="s">
        <v>847</v>
      </c>
      <c r="D346" s="10">
        <f t="shared" si="10"/>
        <v>4</v>
      </c>
      <c r="E346" s="35">
        <f t="shared" si="11"/>
        <v>3.8</v>
      </c>
      <c r="F346" s="21">
        <f>IFERROR(VLOOKUP(PRO!$C346, 'All Indicators - Breakdown'!$C:$GQ, F$1, FALSE), " ")</f>
        <v>3</v>
      </c>
      <c r="G346" s="21">
        <f>IFERROR(VLOOKUP(PRO!$C346, 'All Indicators - Breakdown'!$C:$GQ, G$1, FALSE), " ")</f>
        <v>5</v>
      </c>
      <c r="H346" s="21">
        <f>IFERROR(VLOOKUP($C346, 'All Indicators - Breakdown'!$C:$GQ, H$1, FALSE), " ")</f>
        <v>3</v>
      </c>
      <c r="I346" s="21">
        <f>IFERROR(VLOOKUP($C346, 'All Indicators - Breakdown'!$C:$GQ, I$1, FALSE), " ")</f>
        <v>4</v>
      </c>
    </row>
    <row r="347" spans="1:9" ht="16.3" thickTop="1" thickBot="1" x14ac:dyDescent="0.3">
      <c r="A347" s="20" t="s">
        <v>831</v>
      </c>
      <c r="B347" s="20" t="s">
        <v>848</v>
      </c>
      <c r="C347" s="20" t="s">
        <v>849</v>
      </c>
      <c r="D347" s="10">
        <f t="shared" si="10"/>
        <v>3</v>
      </c>
      <c r="E347" s="35">
        <f t="shared" si="11"/>
        <v>2.5</v>
      </c>
      <c r="F347" s="21">
        <f>IFERROR(VLOOKUP(PRO!$C347, 'All Indicators - Breakdown'!$C:$GQ, F$1, FALSE), " ")</f>
        <v>3</v>
      </c>
      <c r="G347" s="21">
        <f>IFERROR(VLOOKUP(PRO!$C347, 'All Indicators - Breakdown'!$C:$GQ, G$1, FALSE), " ")</f>
        <v>1</v>
      </c>
      <c r="H347" s="21">
        <f>IFERROR(VLOOKUP($C347, 'All Indicators - Breakdown'!$C:$GQ, H$1, FALSE), " ")</f>
        <v>3</v>
      </c>
      <c r="I347" s="21">
        <f>IFERROR(VLOOKUP($C347, 'All Indicators - Breakdown'!$C:$GQ, I$1, FALSE), " ")</f>
        <v>3</v>
      </c>
    </row>
    <row r="348" spans="1:9" ht="16.3" thickTop="1" thickBot="1" x14ac:dyDescent="0.3">
      <c r="A348" s="20" t="s">
        <v>831</v>
      </c>
      <c r="B348" s="20" t="s">
        <v>850</v>
      </c>
      <c r="C348" s="20" t="s">
        <v>851</v>
      </c>
      <c r="D348" s="10">
        <f t="shared" si="10"/>
        <v>4</v>
      </c>
      <c r="E348" s="35">
        <f t="shared" si="11"/>
        <v>4</v>
      </c>
      <c r="F348" s="21">
        <f>IFERROR(VLOOKUP(PRO!$C348, 'All Indicators - Breakdown'!$C:$GQ, F$1, FALSE), " ")</f>
        <v>3</v>
      </c>
      <c r="G348" s="21">
        <f>IFERROR(VLOOKUP(PRO!$C348, 'All Indicators - Breakdown'!$C:$GQ, G$1, FALSE), " ")</f>
        <v>5</v>
      </c>
      <c r="H348" s="21">
        <f>IFERROR(VLOOKUP($C348, 'All Indicators - Breakdown'!$C:$GQ, H$1, FALSE), " ")</f>
        <v>4</v>
      </c>
      <c r="I348" s="21">
        <f>IFERROR(VLOOKUP($C348, 'All Indicators - Breakdown'!$C:$GQ, I$1, FALSE), " ")</f>
        <v>4</v>
      </c>
    </row>
    <row r="349" spans="1:9" ht="16.3" thickTop="1" thickBot="1" x14ac:dyDescent="0.3">
      <c r="A349" s="20" t="s">
        <v>831</v>
      </c>
      <c r="B349" s="20" t="s">
        <v>852</v>
      </c>
      <c r="C349" s="20" t="s">
        <v>853</v>
      </c>
      <c r="D349" s="10">
        <f t="shared" si="10"/>
        <v>3</v>
      </c>
      <c r="E349" s="35">
        <f t="shared" si="11"/>
        <v>2.8</v>
      </c>
      <c r="F349" s="21">
        <f>IFERROR(VLOOKUP(PRO!$C349, 'All Indicators - Breakdown'!$C:$GQ, F$1, FALSE), " ")</f>
        <v>3</v>
      </c>
      <c r="G349" s="21">
        <f>IFERROR(VLOOKUP(PRO!$C349, 'All Indicators - Breakdown'!$C:$GQ, G$1, FALSE), " ")</f>
        <v>1</v>
      </c>
      <c r="H349" s="21">
        <f>IFERROR(VLOOKUP($C349, 'All Indicators - Breakdown'!$C:$GQ, H$1, FALSE), " ")</f>
        <v>4</v>
      </c>
      <c r="I349" s="21">
        <f>IFERROR(VLOOKUP($C349, 'All Indicators - Breakdown'!$C:$GQ, I$1, FALSE), " ")</f>
        <v>3</v>
      </c>
    </row>
    <row r="350" spans="1:9" ht="16.3" thickTop="1" thickBot="1" x14ac:dyDescent="0.3">
      <c r="A350" s="20" t="s">
        <v>831</v>
      </c>
      <c r="B350" s="20" t="s">
        <v>854</v>
      </c>
      <c r="C350" s="20" t="s">
        <v>855</v>
      </c>
      <c r="D350" s="10">
        <f t="shared" si="10"/>
        <v>3</v>
      </c>
      <c r="E350" s="35">
        <f t="shared" si="11"/>
        <v>2.5</v>
      </c>
      <c r="F350" s="21">
        <f>IFERROR(VLOOKUP(PRO!$C350, 'All Indicators - Breakdown'!$C:$GQ, F$1, FALSE), " ")</f>
        <v>3</v>
      </c>
      <c r="G350" s="21">
        <f>IFERROR(VLOOKUP(PRO!$C350, 'All Indicators - Breakdown'!$C:$GQ, G$1, FALSE), " ")</f>
        <v>1</v>
      </c>
      <c r="H350" s="21">
        <f>IFERROR(VLOOKUP($C350, 'All Indicators - Breakdown'!$C:$GQ, H$1, FALSE), " ")</f>
        <v>3</v>
      </c>
      <c r="I350" s="21">
        <f>IFERROR(VLOOKUP($C350, 'All Indicators - Breakdown'!$C:$GQ, I$1, FALSE), " ")</f>
        <v>3</v>
      </c>
    </row>
    <row r="351" spans="1:9" ht="16.3" thickTop="1" thickBot="1" x14ac:dyDescent="0.3">
      <c r="A351" s="20" t="s">
        <v>831</v>
      </c>
      <c r="B351" s="20" t="s">
        <v>856</v>
      </c>
      <c r="C351" s="20" t="s">
        <v>857</v>
      </c>
      <c r="D351" s="10">
        <f t="shared" si="10"/>
        <v>3</v>
      </c>
      <c r="E351" s="35">
        <f t="shared" si="11"/>
        <v>2.5</v>
      </c>
      <c r="F351" s="21">
        <f>IFERROR(VLOOKUP(PRO!$C351, 'All Indicators - Breakdown'!$C:$GQ, F$1, FALSE), " ")</f>
        <v>3</v>
      </c>
      <c r="G351" s="21">
        <f>IFERROR(VLOOKUP(PRO!$C351, 'All Indicators - Breakdown'!$C:$GQ, G$1, FALSE), " ")</f>
        <v>1</v>
      </c>
      <c r="H351" s="21">
        <f>IFERROR(VLOOKUP($C351, 'All Indicators - Breakdown'!$C:$GQ, H$1, FALSE), " ")</f>
        <v>3</v>
      </c>
      <c r="I351" s="21">
        <f>IFERROR(VLOOKUP($C351, 'All Indicators - Breakdown'!$C:$GQ, I$1, FALSE), " ")</f>
        <v>3</v>
      </c>
    </row>
    <row r="352" spans="1:9" ht="16.3" thickTop="1" thickBot="1" x14ac:dyDescent="0.3">
      <c r="A352" s="20" t="s">
        <v>831</v>
      </c>
      <c r="B352" s="20" t="s">
        <v>858</v>
      </c>
      <c r="C352" s="20" t="s">
        <v>859</v>
      </c>
      <c r="D352" s="10">
        <f t="shared" si="10"/>
        <v>2</v>
      </c>
      <c r="E352" s="35">
        <f t="shared" si="11"/>
        <v>2</v>
      </c>
      <c r="F352" s="21">
        <f>IFERROR(VLOOKUP(PRO!$C352, 'All Indicators - Breakdown'!$C:$GQ, F$1, FALSE), " ")</f>
        <v>3</v>
      </c>
      <c r="G352" s="21">
        <f>IFERROR(VLOOKUP(PRO!$C352, 'All Indicators - Breakdown'!$C:$GQ, G$1, FALSE), " ")</f>
        <v>1</v>
      </c>
      <c r="H352" s="21">
        <f>IFERROR(VLOOKUP($C352, 'All Indicators - Breakdown'!$C:$GQ, H$1, FALSE), " ")</f>
        <v>3</v>
      </c>
      <c r="I352" s="21">
        <f>IFERROR(VLOOKUP($C352, 'All Indicators - Breakdown'!$C:$GQ, I$1, FALSE), " ")</f>
        <v>1</v>
      </c>
    </row>
    <row r="353" spans="1:9" ht="16.3" thickTop="1" thickBot="1" x14ac:dyDescent="0.3">
      <c r="A353" s="20" t="s">
        <v>860</v>
      </c>
      <c r="B353" s="20" t="s">
        <v>861</v>
      </c>
      <c r="C353" s="20" t="s">
        <v>862</v>
      </c>
      <c r="D353" s="10">
        <f t="shared" si="10"/>
        <v>2</v>
      </c>
      <c r="E353" s="35">
        <f t="shared" si="11"/>
        <v>1.8</v>
      </c>
      <c r="F353" s="21">
        <f>IFERROR(VLOOKUP(PRO!$C353, 'All Indicators - Breakdown'!$C:$GQ, F$1, FALSE), " ")</f>
        <v>2</v>
      </c>
      <c r="G353" s="21">
        <f>IFERROR(VLOOKUP(PRO!$C353, 'All Indicators - Breakdown'!$C:$GQ, G$1, FALSE), " ")</f>
        <v>1</v>
      </c>
      <c r="H353" s="21">
        <f>IFERROR(VLOOKUP($C353, 'All Indicators - Breakdown'!$C:$GQ, H$1, FALSE), " ")</f>
        <v>1</v>
      </c>
      <c r="I353" s="21">
        <f>IFERROR(VLOOKUP($C353, 'All Indicators - Breakdown'!$C:$GQ, I$1, FALSE), " ")</f>
        <v>3</v>
      </c>
    </row>
    <row r="354" spans="1:9" ht="16.3" thickTop="1" thickBot="1" x14ac:dyDescent="0.3">
      <c r="A354" s="20" t="s">
        <v>860</v>
      </c>
      <c r="B354" s="20" t="s">
        <v>863</v>
      </c>
      <c r="C354" s="20" t="s">
        <v>864</v>
      </c>
      <c r="D354" s="10">
        <f t="shared" si="10"/>
        <v>3</v>
      </c>
      <c r="E354" s="35">
        <f t="shared" si="11"/>
        <v>3</v>
      </c>
      <c r="F354" s="21">
        <f>IFERROR(VLOOKUP(PRO!$C354, 'All Indicators - Breakdown'!$C:$GQ, F$1, FALSE), " ")</f>
        <v>2</v>
      </c>
      <c r="G354" s="21">
        <f>IFERROR(VLOOKUP(PRO!$C354, 'All Indicators - Breakdown'!$C:$GQ, G$1, FALSE), " ")</f>
        <v>5</v>
      </c>
      <c r="H354" s="21">
        <f>IFERROR(VLOOKUP($C354, 'All Indicators - Breakdown'!$C:$GQ, H$1, FALSE), " ")</f>
        <v>1</v>
      </c>
      <c r="I354" s="21">
        <f>IFERROR(VLOOKUP($C354, 'All Indicators - Breakdown'!$C:$GQ, I$1, FALSE), " ")</f>
        <v>4</v>
      </c>
    </row>
    <row r="355" spans="1:9" ht="16.3" thickTop="1" thickBot="1" x14ac:dyDescent="0.3">
      <c r="A355" s="20" t="s">
        <v>860</v>
      </c>
      <c r="B355" s="20" t="s">
        <v>865</v>
      </c>
      <c r="C355" s="20" t="s">
        <v>866</v>
      </c>
      <c r="D355" s="10">
        <f t="shared" si="10"/>
        <v>3</v>
      </c>
      <c r="E355" s="35">
        <f t="shared" si="11"/>
        <v>2.8</v>
      </c>
      <c r="F355" s="21">
        <f>IFERROR(VLOOKUP(PRO!$C355, 'All Indicators - Breakdown'!$C:$GQ, F$1, FALSE), " ")</f>
        <v>2</v>
      </c>
      <c r="G355" s="21">
        <f>IFERROR(VLOOKUP(PRO!$C355, 'All Indicators - Breakdown'!$C:$GQ, G$1, FALSE), " ")</f>
        <v>5</v>
      </c>
      <c r="H355" s="21">
        <f>IFERROR(VLOOKUP($C355, 'All Indicators - Breakdown'!$C:$GQ, H$1, FALSE), " ")</f>
        <v>1</v>
      </c>
      <c r="I355" s="21">
        <f>IFERROR(VLOOKUP($C355, 'All Indicators - Breakdown'!$C:$GQ, I$1, FALSE), " ")</f>
        <v>3</v>
      </c>
    </row>
    <row r="356" spans="1:9" ht="16.3" thickTop="1" thickBot="1" x14ac:dyDescent="0.3">
      <c r="A356" s="20" t="s">
        <v>860</v>
      </c>
      <c r="B356" s="20" t="s">
        <v>867</v>
      </c>
      <c r="C356" s="20" t="s">
        <v>868</v>
      </c>
      <c r="D356" s="10">
        <f t="shared" si="10"/>
        <v>3</v>
      </c>
      <c r="E356" s="35">
        <f t="shared" si="11"/>
        <v>2.8</v>
      </c>
      <c r="F356" s="21">
        <f>IFERROR(VLOOKUP(PRO!$C356, 'All Indicators - Breakdown'!$C:$GQ, F$1, FALSE), " ")</f>
        <v>2</v>
      </c>
      <c r="G356" s="21">
        <f>IFERROR(VLOOKUP(PRO!$C356, 'All Indicators - Breakdown'!$C:$GQ, G$1, FALSE), " ")</f>
        <v>5</v>
      </c>
      <c r="H356" s="21">
        <f>IFERROR(VLOOKUP($C356, 'All Indicators - Breakdown'!$C:$GQ, H$1, FALSE), " ")</f>
        <v>1</v>
      </c>
      <c r="I356" s="21">
        <f>IFERROR(VLOOKUP($C356, 'All Indicators - Breakdown'!$C:$GQ, I$1, FALSE), " ")</f>
        <v>3</v>
      </c>
    </row>
    <row r="357" spans="1:9" ht="16.3" thickTop="1" thickBot="1" x14ac:dyDescent="0.3">
      <c r="A357" s="20" t="s">
        <v>860</v>
      </c>
      <c r="B357" s="20" t="s">
        <v>869</v>
      </c>
      <c r="C357" s="20" t="s">
        <v>870</v>
      </c>
      <c r="D357" s="10">
        <f t="shared" si="10"/>
        <v>3</v>
      </c>
      <c r="E357" s="35">
        <f t="shared" si="11"/>
        <v>2.5</v>
      </c>
      <c r="F357" s="21">
        <f>IFERROR(VLOOKUP(PRO!$C357, 'All Indicators - Breakdown'!$C:$GQ, F$1, FALSE), " ")</f>
        <v>3</v>
      </c>
      <c r="G357" s="21">
        <f>IFERROR(VLOOKUP(PRO!$C357, 'All Indicators - Breakdown'!$C:$GQ, G$1, FALSE), " ")</f>
        <v>1</v>
      </c>
      <c r="H357" s="21">
        <f>IFERROR(VLOOKUP($C357, 'All Indicators - Breakdown'!$C:$GQ, H$1, FALSE), " ")</f>
        <v>1</v>
      </c>
      <c r="I357" s="21">
        <f>IFERROR(VLOOKUP($C357, 'All Indicators - Breakdown'!$C:$GQ, I$1, FALSE), " ")</f>
        <v>5</v>
      </c>
    </row>
    <row r="358" spans="1:9" ht="16.3" thickTop="1" thickBot="1" x14ac:dyDescent="0.3">
      <c r="A358" s="20" t="s">
        <v>860</v>
      </c>
      <c r="B358" s="20" t="s">
        <v>871</v>
      </c>
      <c r="C358" s="20" t="s">
        <v>872</v>
      </c>
      <c r="D358" s="10">
        <f t="shared" si="10"/>
        <v>2</v>
      </c>
      <c r="E358" s="35">
        <f t="shared" si="11"/>
        <v>2.2999999999999998</v>
      </c>
      <c r="F358" s="21">
        <f>IFERROR(VLOOKUP(PRO!$C358, 'All Indicators - Breakdown'!$C:$GQ, F$1, FALSE), " ")</f>
        <v>2</v>
      </c>
      <c r="G358" s="21">
        <f>IFERROR(VLOOKUP(PRO!$C358, 'All Indicators - Breakdown'!$C:$GQ, G$1, FALSE), " ")</f>
        <v>5</v>
      </c>
      <c r="H358" s="21">
        <f>IFERROR(VLOOKUP($C358, 'All Indicators - Breakdown'!$C:$GQ, H$1, FALSE), " ")</f>
        <v>1</v>
      </c>
      <c r="I358" s="21">
        <f>IFERROR(VLOOKUP($C358, 'All Indicators - Breakdown'!$C:$GQ, I$1, FALSE), " ")</f>
        <v>1</v>
      </c>
    </row>
    <row r="359" spans="1:9" ht="16.3" thickTop="1" thickBot="1" x14ac:dyDescent="0.3">
      <c r="A359" s="20" t="s">
        <v>860</v>
      </c>
      <c r="B359" s="20" t="s">
        <v>873</v>
      </c>
      <c r="C359" s="20" t="s">
        <v>874</v>
      </c>
      <c r="D359" s="10">
        <f t="shared" si="10"/>
        <v>3</v>
      </c>
      <c r="E359" s="35">
        <f t="shared" si="11"/>
        <v>2.5</v>
      </c>
      <c r="F359" s="21">
        <f>IFERROR(VLOOKUP(PRO!$C359, 'All Indicators - Breakdown'!$C:$GQ, F$1, FALSE), " ")</f>
        <v>3</v>
      </c>
      <c r="G359" s="21">
        <f>IFERROR(VLOOKUP(PRO!$C359, 'All Indicators - Breakdown'!$C:$GQ, G$1, FALSE), " ")</f>
        <v>3</v>
      </c>
      <c r="H359" s="21">
        <f>IFERROR(VLOOKUP($C359, 'All Indicators - Breakdown'!$C:$GQ, H$1, FALSE), " ")</f>
        <v>1</v>
      </c>
      <c r="I359" s="21">
        <f>IFERROR(VLOOKUP($C359, 'All Indicators - Breakdown'!$C:$GQ, I$1, FALSE), " ")</f>
        <v>3</v>
      </c>
    </row>
    <row r="360" spans="1:9" ht="16.3" thickTop="1" thickBot="1" x14ac:dyDescent="0.3">
      <c r="A360" s="20" t="s">
        <v>860</v>
      </c>
      <c r="B360" s="20" t="s">
        <v>875</v>
      </c>
      <c r="C360" s="20" t="s">
        <v>876</v>
      </c>
      <c r="D360" s="10">
        <f t="shared" si="10"/>
        <v>2</v>
      </c>
      <c r="E360" s="35">
        <f t="shared" si="11"/>
        <v>2.2999999999999998</v>
      </c>
      <c r="F360" s="21">
        <f>IFERROR(VLOOKUP(PRO!$C360, 'All Indicators - Breakdown'!$C:$GQ, F$1, FALSE), " ")</f>
        <v>2</v>
      </c>
      <c r="G360" s="21">
        <f>IFERROR(VLOOKUP(PRO!$C360, 'All Indicators - Breakdown'!$C:$GQ, G$1, FALSE), " ")</f>
        <v>5</v>
      </c>
      <c r="H360" s="21">
        <f>IFERROR(VLOOKUP($C360, 'All Indicators - Breakdown'!$C:$GQ, H$1, FALSE), " ")</f>
        <v>1</v>
      </c>
      <c r="I360" s="21">
        <f>IFERROR(VLOOKUP($C360, 'All Indicators - Breakdown'!$C:$GQ, I$1, FALSE), " ")</f>
        <v>1</v>
      </c>
    </row>
    <row r="361" spans="1:9" ht="16.3" thickTop="1" thickBot="1" x14ac:dyDescent="0.3">
      <c r="A361" s="20" t="s">
        <v>860</v>
      </c>
      <c r="B361" s="20" t="s">
        <v>877</v>
      </c>
      <c r="C361" s="20" t="s">
        <v>878</v>
      </c>
      <c r="D361" s="10">
        <f t="shared" si="10"/>
        <v>3</v>
      </c>
      <c r="E361" s="35">
        <f t="shared" si="11"/>
        <v>3</v>
      </c>
      <c r="F361" s="21">
        <f>IFERROR(VLOOKUP(PRO!$C361, 'All Indicators - Breakdown'!$C:$GQ, F$1, FALSE), " ")</f>
        <v>2</v>
      </c>
      <c r="G361" s="21">
        <f>IFERROR(VLOOKUP(PRO!$C361, 'All Indicators - Breakdown'!$C:$GQ, G$1, FALSE), " ")</f>
        <v>5</v>
      </c>
      <c r="H361" s="21">
        <f>IFERROR(VLOOKUP($C361, 'All Indicators - Breakdown'!$C:$GQ, H$1, FALSE), " ")</f>
        <v>1</v>
      </c>
      <c r="I361" s="21">
        <f>IFERROR(VLOOKUP($C361, 'All Indicators - Breakdown'!$C:$GQ, I$1, FALSE), " ")</f>
        <v>4</v>
      </c>
    </row>
    <row r="362" spans="1:9" ht="16.3" thickTop="1" thickBot="1" x14ac:dyDescent="0.3">
      <c r="A362" s="20" t="s">
        <v>860</v>
      </c>
      <c r="B362" s="20" t="s">
        <v>879</v>
      </c>
      <c r="C362" s="20" t="s">
        <v>880</v>
      </c>
      <c r="D362" s="10">
        <f t="shared" si="10"/>
        <v>3</v>
      </c>
      <c r="E362" s="35">
        <f t="shared" si="11"/>
        <v>2.5</v>
      </c>
      <c r="F362" s="21">
        <f>IFERROR(VLOOKUP(PRO!$C362, 'All Indicators - Breakdown'!$C:$GQ, F$1, FALSE), " ")</f>
        <v>3</v>
      </c>
      <c r="G362" s="21">
        <f>IFERROR(VLOOKUP(PRO!$C362, 'All Indicators - Breakdown'!$C:$GQ, G$1, FALSE), " ")</f>
        <v>3</v>
      </c>
      <c r="H362" s="21">
        <f>IFERROR(VLOOKUP($C362, 'All Indicators - Breakdown'!$C:$GQ, H$1, FALSE), " ")</f>
        <v>1</v>
      </c>
      <c r="I362" s="21">
        <f>IFERROR(VLOOKUP($C362, 'All Indicators - Breakdown'!$C:$GQ, I$1, FALSE), " ")</f>
        <v>3</v>
      </c>
    </row>
    <row r="363" spans="1:9" ht="16.3" thickTop="1" thickBot="1" x14ac:dyDescent="0.3">
      <c r="A363" s="20" t="s">
        <v>860</v>
      </c>
      <c r="B363" s="20" t="s">
        <v>881</v>
      </c>
      <c r="C363" s="20" t="s">
        <v>882</v>
      </c>
      <c r="D363" s="10">
        <f t="shared" si="10"/>
        <v>3</v>
      </c>
      <c r="E363" s="35">
        <f t="shared" si="11"/>
        <v>3</v>
      </c>
      <c r="F363" s="21">
        <f>IFERROR(VLOOKUP(PRO!$C363, 'All Indicators - Breakdown'!$C:$GQ, F$1, FALSE), " ")</f>
        <v>2</v>
      </c>
      <c r="G363" s="21">
        <f>IFERROR(VLOOKUP(PRO!$C363, 'All Indicators - Breakdown'!$C:$GQ, G$1, FALSE), " ")</f>
        <v>5</v>
      </c>
      <c r="H363" s="21">
        <f>IFERROR(VLOOKUP($C363, 'All Indicators - Breakdown'!$C:$GQ, H$1, FALSE), " ")</f>
        <v>1</v>
      </c>
      <c r="I363" s="21">
        <f>IFERROR(VLOOKUP($C363, 'All Indicators - Breakdown'!$C:$GQ, I$1, FALSE), " ")</f>
        <v>4</v>
      </c>
    </row>
    <row r="364" spans="1:9" ht="16.3" thickTop="1" thickBot="1" x14ac:dyDescent="0.3">
      <c r="A364" s="20" t="s">
        <v>860</v>
      </c>
      <c r="B364" s="20" t="s">
        <v>883</v>
      </c>
      <c r="C364" s="20" t="s">
        <v>884</v>
      </c>
      <c r="D364" s="10">
        <f t="shared" si="10"/>
        <v>4</v>
      </c>
      <c r="E364" s="35">
        <f t="shared" si="11"/>
        <v>3.8</v>
      </c>
      <c r="F364" s="21">
        <f>IFERROR(VLOOKUP(PRO!$C364, 'All Indicators - Breakdown'!$C:$GQ, F$1, FALSE), " ")</f>
        <v>3</v>
      </c>
      <c r="G364" s="21">
        <f>IFERROR(VLOOKUP(PRO!$C364, 'All Indicators - Breakdown'!$C:$GQ, G$1, FALSE), " ")</f>
        <v>5</v>
      </c>
      <c r="H364" s="21">
        <f>IFERROR(VLOOKUP($C364, 'All Indicators - Breakdown'!$C:$GQ, H$1, FALSE), " ")</f>
        <v>3</v>
      </c>
      <c r="I364" s="21">
        <f>IFERROR(VLOOKUP($C364, 'All Indicators - Breakdown'!$C:$GQ, I$1, FALSE), " ")</f>
        <v>4</v>
      </c>
    </row>
    <row r="365" spans="1:9" ht="16.3" thickTop="1" thickBot="1" x14ac:dyDescent="0.3">
      <c r="A365" s="20" t="s">
        <v>860</v>
      </c>
      <c r="B365" s="20" t="s">
        <v>885</v>
      </c>
      <c r="C365" s="20" t="s">
        <v>886</v>
      </c>
      <c r="D365" s="10">
        <f t="shared" si="10"/>
        <v>4</v>
      </c>
      <c r="E365" s="35">
        <f t="shared" si="11"/>
        <v>3.5</v>
      </c>
      <c r="F365" s="21">
        <f>IFERROR(VLOOKUP(PRO!$C365, 'All Indicators - Breakdown'!$C:$GQ, F$1, FALSE), " ")</f>
        <v>2</v>
      </c>
      <c r="G365" s="21">
        <f>IFERROR(VLOOKUP(PRO!$C365, 'All Indicators - Breakdown'!$C:$GQ, G$1, FALSE), " ")</f>
        <v>5</v>
      </c>
      <c r="H365" s="21">
        <f>IFERROR(VLOOKUP($C365, 'All Indicators - Breakdown'!$C:$GQ, H$1, FALSE), " ")</f>
        <v>3</v>
      </c>
      <c r="I365" s="21">
        <f>IFERROR(VLOOKUP($C365, 'All Indicators - Breakdown'!$C:$GQ, I$1, FALSE), " ")</f>
        <v>4</v>
      </c>
    </row>
    <row r="366" spans="1:9" ht="16.3" thickTop="1" thickBot="1" x14ac:dyDescent="0.3">
      <c r="A366" s="20" t="s">
        <v>887</v>
      </c>
      <c r="B366" s="20" t="s">
        <v>888</v>
      </c>
      <c r="C366" s="20" t="s">
        <v>889</v>
      </c>
      <c r="D366" s="10">
        <f t="shared" si="10"/>
        <v>3</v>
      </c>
      <c r="E366" s="35">
        <f t="shared" si="11"/>
        <v>3</v>
      </c>
      <c r="F366" s="21">
        <f>IFERROR(VLOOKUP(PRO!$C366, 'All Indicators - Breakdown'!$C:$GQ, F$1, FALSE), " ")</f>
        <v>3</v>
      </c>
      <c r="G366" s="21">
        <f>IFERROR(VLOOKUP(PRO!$C366, 'All Indicators - Breakdown'!$C:$GQ, G$1, FALSE), " ")</f>
        <v>3</v>
      </c>
      <c r="H366" s="21">
        <f>IFERROR(VLOOKUP($C366, 'All Indicators - Breakdown'!$C:$GQ, H$1, FALSE), " ")</f>
        <v>1</v>
      </c>
      <c r="I366" s="21">
        <f>IFERROR(VLOOKUP($C366, 'All Indicators - Breakdown'!$C:$GQ, I$1, FALSE), " ")</f>
        <v>5</v>
      </c>
    </row>
    <row r="367" spans="1:9" ht="16.3" thickTop="1" thickBot="1" x14ac:dyDescent="0.3">
      <c r="A367" s="20" t="s">
        <v>887</v>
      </c>
      <c r="B367" s="20" t="s">
        <v>890</v>
      </c>
      <c r="C367" s="20" t="s">
        <v>891</v>
      </c>
      <c r="D367" s="10">
        <f t="shared" si="10"/>
        <v>4</v>
      </c>
      <c r="E367" s="35">
        <f t="shared" si="11"/>
        <v>3.5</v>
      </c>
      <c r="F367" s="21">
        <f>IFERROR(VLOOKUP(PRO!$C367, 'All Indicators - Breakdown'!$C:$GQ, F$1, FALSE), " ")</f>
        <v>3</v>
      </c>
      <c r="G367" s="21">
        <f>IFERROR(VLOOKUP(PRO!$C367, 'All Indicators - Breakdown'!$C:$GQ, G$1, FALSE), " ")</f>
        <v>5</v>
      </c>
      <c r="H367" s="21">
        <f>IFERROR(VLOOKUP($C367, 'All Indicators - Breakdown'!$C:$GQ, H$1, FALSE), " ")</f>
        <v>1</v>
      </c>
      <c r="I367" s="21">
        <f>IFERROR(VLOOKUP($C367, 'All Indicators - Breakdown'!$C:$GQ, I$1, FALSE), " ")</f>
        <v>5</v>
      </c>
    </row>
    <row r="368" spans="1:9" ht="16.3" thickTop="1" thickBot="1" x14ac:dyDescent="0.3">
      <c r="A368" s="20" t="s">
        <v>887</v>
      </c>
      <c r="B368" s="20" t="s">
        <v>892</v>
      </c>
      <c r="C368" s="20" t="s">
        <v>893</v>
      </c>
      <c r="D368" s="10">
        <f t="shared" si="10"/>
        <v>3</v>
      </c>
      <c r="E368" s="35">
        <f t="shared" si="11"/>
        <v>3.3</v>
      </c>
      <c r="F368" s="21">
        <f>IFERROR(VLOOKUP(PRO!$C368, 'All Indicators - Breakdown'!$C:$GQ, F$1, FALSE), " ")</f>
        <v>2</v>
      </c>
      <c r="G368" s="21">
        <f>IFERROR(VLOOKUP(PRO!$C368, 'All Indicators - Breakdown'!$C:$GQ, G$1, FALSE), " ")</f>
        <v>3</v>
      </c>
      <c r="H368" s="21">
        <f>IFERROR(VLOOKUP($C368, 'All Indicators - Breakdown'!$C:$GQ, H$1, FALSE), " ")</f>
        <v>3</v>
      </c>
      <c r="I368" s="21">
        <f>IFERROR(VLOOKUP($C368, 'All Indicators - Breakdown'!$C:$GQ, I$1, FALSE), " ")</f>
        <v>5</v>
      </c>
    </row>
    <row r="369" spans="1:9" ht="16.3" thickTop="1" thickBot="1" x14ac:dyDescent="0.3">
      <c r="A369" s="20" t="s">
        <v>887</v>
      </c>
      <c r="B369" s="20" t="s">
        <v>894</v>
      </c>
      <c r="C369" s="20" t="s">
        <v>895</v>
      </c>
      <c r="D369" s="10">
        <f t="shared" si="10"/>
        <v>3</v>
      </c>
      <c r="E369" s="35">
        <f t="shared" si="11"/>
        <v>3</v>
      </c>
      <c r="F369" s="21">
        <f>IFERROR(VLOOKUP(PRO!$C369, 'All Indicators - Breakdown'!$C:$GQ, F$1, FALSE), " ")</f>
        <v>3</v>
      </c>
      <c r="G369" s="21">
        <f>IFERROR(VLOOKUP(PRO!$C369, 'All Indicators - Breakdown'!$C:$GQ, G$1, FALSE), " ")</f>
        <v>5</v>
      </c>
      <c r="H369" s="21">
        <f>IFERROR(VLOOKUP($C369, 'All Indicators - Breakdown'!$C:$GQ, H$1, FALSE), " ")</f>
        <v>1</v>
      </c>
      <c r="I369" s="21">
        <f>IFERROR(VLOOKUP($C369, 'All Indicators - Breakdown'!$C:$GQ, I$1, FALSE), " ")</f>
        <v>3</v>
      </c>
    </row>
    <row r="370" spans="1:9" ht="16.3" thickTop="1" thickBot="1" x14ac:dyDescent="0.3">
      <c r="A370" s="20" t="s">
        <v>887</v>
      </c>
      <c r="B370" s="20" t="s">
        <v>896</v>
      </c>
      <c r="C370" s="20" t="s">
        <v>897</v>
      </c>
      <c r="D370" s="10">
        <f t="shared" si="10"/>
        <v>2</v>
      </c>
      <c r="E370" s="35">
        <f t="shared" si="11"/>
        <v>2</v>
      </c>
      <c r="F370" s="21">
        <f>IFERROR(VLOOKUP(PRO!$C370, 'All Indicators - Breakdown'!$C:$GQ, F$1, FALSE), " ")</f>
        <v>1</v>
      </c>
      <c r="G370" s="21">
        <f>IFERROR(VLOOKUP(PRO!$C370, 'All Indicators - Breakdown'!$C:$GQ, G$1, FALSE), " ")</f>
        <v>5</v>
      </c>
      <c r="H370" s="21">
        <f>IFERROR(VLOOKUP($C370, 'All Indicators - Breakdown'!$C:$GQ, H$1, FALSE), " ")</f>
        <v>1</v>
      </c>
      <c r="I370" s="21">
        <f>IFERROR(VLOOKUP($C370, 'All Indicators - Breakdown'!$C:$GQ, I$1, FALSE), " ")</f>
        <v>1</v>
      </c>
    </row>
    <row r="371" spans="1:9" ht="16.3" thickTop="1" thickBot="1" x14ac:dyDescent="0.3">
      <c r="A371" s="20" t="s">
        <v>887</v>
      </c>
      <c r="B371" s="20" t="s">
        <v>898</v>
      </c>
      <c r="C371" s="20" t="s">
        <v>899</v>
      </c>
      <c r="D371" s="10">
        <f t="shared" si="10"/>
        <v>4</v>
      </c>
      <c r="E371" s="35">
        <f t="shared" si="11"/>
        <v>4.3</v>
      </c>
      <c r="F371" s="21">
        <f>IFERROR(VLOOKUP(PRO!$C371, 'All Indicators - Breakdown'!$C:$GQ, F$1, FALSE), " ")</f>
        <v>3</v>
      </c>
      <c r="G371" s="21">
        <f>IFERROR(VLOOKUP(PRO!$C371, 'All Indicators - Breakdown'!$C:$GQ, G$1, FALSE), " ")</f>
        <v>5</v>
      </c>
      <c r="H371" s="21">
        <f>IFERROR(VLOOKUP($C371, 'All Indicators - Breakdown'!$C:$GQ, H$1, FALSE), " ")</f>
        <v>4</v>
      </c>
      <c r="I371" s="21">
        <f>IFERROR(VLOOKUP($C371, 'All Indicators - Breakdown'!$C:$GQ, I$1, FALSE), " ")</f>
        <v>5</v>
      </c>
    </row>
    <row r="372" spans="1:9" ht="16.3" thickTop="1" thickBot="1" x14ac:dyDescent="0.3">
      <c r="A372" s="20" t="s">
        <v>887</v>
      </c>
      <c r="B372" s="20" t="s">
        <v>900</v>
      </c>
      <c r="C372" s="20" t="s">
        <v>901</v>
      </c>
      <c r="D372" s="10">
        <f t="shared" si="10"/>
        <v>2</v>
      </c>
      <c r="E372" s="35">
        <f t="shared" si="11"/>
        <v>1.5</v>
      </c>
      <c r="F372" s="21">
        <f>IFERROR(VLOOKUP(PRO!$C372, 'All Indicators - Breakdown'!$C:$GQ, F$1, FALSE), " ")</f>
        <v>1</v>
      </c>
      <c r="G372" s="21">
        <f>IFERROR(VLOOKUP(PRO!$C372, 'All Indicators - Breakdown'!$C:$GQ, G$1, FALSE), " ")</f>
        <v>3</v>
      </c>
      <c r="H372" s="21">
        <f>IFERROR(VLOOKUP($C372, 'All Indicators - Breakdown'!$C:$GQ, H$1, FALSE), " ")</f>
        <v>1</v>
      </c>
      <c r="I372" s="21">
        <f>IFERROR(VLOOKUP($C372, 'All Indicators - Breakdown'!$C:$GQ, I$1, FALSE), " ")</f>
        <v>1</v>
      </c>
    </row>
    <row r="373" spans="1:9" ht="16.3" thickTop="1" thickBot="1" x14ac:dyDescent="0.3">
      <c r="A373" s="20" t="s">
        <v>902</v>
      </c>
      <c r="B373" s="20" t="s">
        <v>902</v>
      </c>
      <c r="C373" s="20" t="s">
        <v>903</v>
      </c>
      <c r="D373" s="10">
        <f t="shared" si="10"/>
        <v>2</v>
      </c>
      <c r="E373" s="35">
        <f t="shared" si="11"/>
        <v>1.8</v>
      </c>
      <c r="F373" s="21">
        <f>IFERROR(VLOOKUP(PRO!$C373, 'All Indicators - Breakdown'!$C:$GQ, F$1, FALSE), " ")</f>
        <v>2</v>
      </c>
      <c r="G373" s="21">
        <f>IFERROR(VLOOKUP(PRO!$C373, 'All Indicators - Breakdown'!$C:$GQ, G$1, FALSE), " ")</f>
        <v>1</v>
      </c>
      <c r="H373" s="21">
        <f>IFERROR(VLOOKUP($C373, 'All Indicators - Breakdown'!$C:$GQ, H$1, FALSE), " ")</f>
        <v>1</v>
      </c>
      <c r="I373" s="21">
        <f>IFERROR(VLOOKUP($C373, 'All Indicators - Breakdown'!$C:$GQ, I$1, FALSE), " ")</f>
        <v>3</v>
      </c>
    </row>
    <row r="374" spans="1:9" ht="16.3" thickTop="1" thickBot="1" x14ac:dyDescent="0.3">
      <c r="A374" s="20" t="s">
        <v>902</v>
      </c>
      <c r="B374" s="20" t="s">
        <v>904</v>
      </c>
      <c r="C374" s="20" t="s">
        <v>905</v>
      </c>
      <c r="D374" s="10">
        <f t="shared" si="10"/>
        <v>2</v>
      </c>
      <c r="E374" s="35">
        <f t="shared" si="11"/>
        <v>2.2999999999999998</v>
      </c>
      <c r="F374" s="21">
        <f>IFERROR(VLOOKUP(PRO!$C374, 'All Indicators - Breakdown'!$C:$GQ, F$1, FALSE), " ")</f>
        <v>2</v>
      </c>
      <c r="G374" s="21">
        <f>IFERROR(VLOOKUP(PRO!$C374, 'All Indicators - Breakdown'!$C:$GQ, G$1, FALSE), " ")</f>
        <v>1</v>
      </c>
      <c r="H374" s="21">
        <f>IFERROR(VLOOKUP($C374, 'All Indicators - Breakdown'!$C:$GQ, H$1, FALSE), " ")</f>
        <v>1</v>
      </c>
      <c r="I374" s="21">
        <f>IFERROR(VLOOKUP($C374, 'All Indicators - Breakdown'!$C:$GQ, I$1, FALSE), " ")</f>
        <v>5</v>
      </c>
    </row>
    <row r="375" spans="1:9" ht="16.3" thickTop="1" thickBot="1" x14ac:dyDescent="0.3">
      <c r="A375" s="20" t="s">
        <v>902</v>
      </c>
      <c r="B375" s="20" t="s">
        <v>906</v>
      </c>
      <c r="C375" s="20" t="s">
        <v>907</v>
      </c>
      <c r="D375" s="10">
        <f t="shared" si="10"/>
        <v>2</v>
      </c>
      <c r="E375" s="35">
        <f t="shared" si="11"/>
        <v>2.2999999999999998</v>
      </c>
      <c r="F375" s="21">
        <f>IFERROR(VLOOKUP(PRO!$C375, 'All Indicators - Breakdown'!$C:$GQ, F$1, FALSE), " ")</f>
        <v>1</v>
      </c>
      <c r="G375" s="21">
        <f>IFERROR(VLOOKUP(PRO!$C375, 'All Indicators - Breakdown'!$C:$GQ, G$1, FALSE), " ")</f>
        <v>3</v>
      </c>
      <c r="H375" s="21">
        <f>IFERROR(VLOOKUP($C375, 'All Indicators - Breakdown'!$C:$GQ, H$1, FALSE), " ")</f>
        <v>1</v>
      </c>
      <c r="I375" s="21">
        <f>IFERROR(VLOOKUP($C375, 'All Indicators - Breakdown'!$C:$GQ, I$1, FALSE), " ")</f>
        <v>4</v>
      </c>
    </row>
    <row r="376" spans="1:9" ht="16.3" thickTop="1" thickBot="1" x14ac:dyDescent="0.3">
      <c r="A376" s="20" t="s">
        <v>902</v>
      </c>
      <c r="B376" s="20" t="s">
        <v>908</v>
      </c>
      <c r="C376" s="20" t="s">
        <v>909</v>
      </c>
      <c r="D376" s="10">
        <f t="shared" si="10"/>
        <v>2</v>
      </c>
      <c r="E376" s="35">
        <f t="shared" si="11"/>
        <v>1.8</v>
      </c>
      <c r="F376" s="21">
        <f>IFERROR(VLOOKUP(PRO!$C376, 'All Indicators - Breakdown'!$C:$GQ, F$1, FALSE), " ")</f>
        <v>2</v>
      </c>
      <c r="G376" s="21">
        <f>IFERROR(VLOOKUP(PRO!$C376, 'All Indicators - Breakdown'!$C:$GQ, G$1, FALSE), " ")</f>
        <v>1</v>
      </c>
      <c r="H376" s="21">
        <f>IFERROR(VLOOKUP($C376, 'All Indicators - Breakdown'!$C:$GQ, H$1, FALSE), " ")</f>
        <v>1</v>
      </c>
      <c r="I376" s="21">
        <f>IFERROR(VLOOKUP($C376, 'All Indicators - Breakdown'!$C:$GQ, I$1, FALSE), " ")</f>
        <v>3</v>
      </c>
    </row>
    <row r="377" spans="1:9" ht="16.3" thickTop="1" thickBot="1" x14ac:dyDescent="0.3">
      <c r="A377" s="20" t="s">
        <v>902</v>
      </c>
      <c r="B377" s="20" t="s">
        <v>910</v>
      </c>
      <c r="C377" s="20" t="s">
        <v>911</v>
      </c>
      <c r="D377" s="10">
        <f t="shared" si="10"/>
        <v>3</v>
      </c>
      <c r="E377" s="35">
        <f t="shared" si="11"/>
        <v>3.3</v>
      </c>
      <c r="F377" s="21">
        <f>IFERROR(VLOOKUP(PRO!$C377, 'All Indicators - Breakdown'!$C:$GQ, F$1, FALSE), " ")</f>
        <v>4</v>
      </c>
      <c r="G377" s="21">
        <f>IFERROR(VLOOKUP(PRO!$C377, 'All Indicators - Breakdown'!$C:$GQ, G$1, FALSE), " ")</f>
        <v>3</v>
      </c>
      <c r="H377" s="21">
        <f>IFERROR(VLOOKUP($C377, 'All Indicators - Breakdown'!$C:$GQ, H$1, FALSE), " ")</f>
        <v>1</v>
      </c>
      <c r="I377" s="21">
        <f>IFERROR(VLOOKUP($C377, 'All Indicators - Breakdown'!$C:$GQ, I$1, FALSE), " ")</f>
        <v>5</v>
      </c>
    </row>
    <row r="378" spans="1:9" ht="16.3" thickTop="1" thickBot="1" x14ac:dyDescent="0.3">
      <c r="A378" s="20" t="s">
        <v>902</v>
      </c>
      <c r="B378" s="20" t="s">
        <v>912</v>
      </c>
      <c r="C378" s="20" t="s">
        <v>913</v>
      </c>
      <c r="D378" s="10">
        <f t="shared" si="10"/>
        <v>3</v>
      </c>
      <c r="E378" s="35">
        <f t="shared" si="11"/>
        <v>3</v>
      </c>
      <c r="F378" s="21">
        <f>IFERROR(VLOOKUP(PRO!$C378, 'All Indicators - Breakdown'!$C:$GQ, F$1, FALSE), " ")</f>
        <v>3</v>
      </c>
      <c r="G378" s="21">
        <f>IFERROR(VLOOKUP(PRO!$C378, 'All Indicators - Breakdown'!$C:$GQ, G$1, FALSE), " ")</f>
        <v>3</v>
      </c>
      <c r="H378" s="21">
        <f>IFERROR(VLOOKUP($C378, 'All Indicators - Breakdown'!$C:$GQ, H$1, FALSE), " ")</f>
        <v>1</v>
      </c>
      <c r="I378" s="21">
        <f>IFERROR(VLOOKUP($C378, 'All Indicators - Breakdown'!$C:$GQ, I$1, FALSE), " ")</f>
        <v>5</v>
      </c>
    </row>
    <row r="379" spans="1:9" ht="16.3" thickTop="1" thickBot="1" x14ac:dyDescent="0.3">
      <c r="A379" s="20" t="s">
        <v>902</v>
      </c>
      <c r="B379" s="20" t="s">
        <v>914</v>
      </c>
      <c r="C379" s="20" t="s">
        <v>915</v>
      </c>
      <c r="D379" s="10">
        <f t="shared" si="10"/>
        <v>3</v>
      </c>
      <c r="E379" s="35">
        <f t="shared" si="11"/>
        <v>2.8</v>
      </c>
      <c r="F379" s="21">
        <f>IFERROR(VLOOKUP(PRO!$C379, 'All Indicators - Breakdown'!$C:$GQ, F$1, FALSE), " ")</f>
        <v>2</v>
      </c>
      <c r="G379" s="21">
        <f>IFERROR(VLOOKUP(PRO!$C379, 'All Indicators - Breakdown'!$C:$GQ, G$1, FALSE), " ")</f>
        <v>3</v>
      </c>
      <c r="H379" s="21">
        <f>IFERROR(VLOOKUP($C379, 'All Indicators - Breakdown'!$C:$GQ, H$1, FALSE), " ")</f>
        <v>1</v>
      </c>
      <c r="I379" s="21">
        <f>IFERROR(VLOOKUP($C379, 'All Indicators - Breakdown'!$C:$GQ, I$1, FALSE), " ")</f>
        <v>5</v>
      </c>
    </row>
    <row r="380" spans="1:9" ht="16.3" thickTop="1" thickBot="1" x14ac:dyDescent="0.3">
      <c r="A380" s="20" t="s">
        <v>902</v>
      </c>
      <c r="B380" s="20" t="s">
        <v>916</v>
      </c>
      <c r="C380" s="20" t="s">
        <v>917</v>
      </c>
      <c r="D380" s="10">
        <f t="shared" si="10"/>
        <v>3</v>
      </c>
      <c r="E380" s="35">
        <f t="shared" si="11"/>
        <v>2.8</v>
      </c>
      <c r="F380" s="21">
        <f>IFERROR(VLOOKUP(PRO!$C380, 'All Indicators - Breakdown'!$C:$GQ, F$1, FALSE), " ")</f>
        <v>2</v>
      </c>
      <c r="G380" s="21">
        <f>IFERROR(VLOOKUP(PRO!$C380, 'All Indicators - Breakdown'!$C:$GQ, G$1, FALSE), " ")</f>
        <v>5</v>
      </c>
      <c r="H380" s="21">
        <f>IFERROR(VLOOKUP($C380, 'All Indicators - Breakdown'!$C:$GQ, H$1, FALSE), " ")</f>
        <v>1</v>
      </c>
      <c r="I380" s="21">
        <f>IFERROR(VLOOKUP($C380, 'All Indicators - Breakdown'!$C:$GQ, I$1, FALSE), " ")</f>
        <v>3</v>
      </c>
    </row>
    <row r="381" spans="1:9" ht="16.3" thickTop="1" thickBot="1" x14ac:dyDescent="0.3">
      <c r="A381" s="20" t="s">
        <v>902</v>
      </c>
      <c r="B381" s="20" t="s">
        <v>918</v>
      </c>
      <c r="C381" s="20" t="s">
        <v>919</v>
      </c>
      <c r="D381" s="10">
        <f t="shared" si="10"/>
        <v>3</v>
      </c>
      <c r="E381" s="35">
        <f t="shared" si="11"/>
        <v>2.8</v>
      </c>
      <c r="F381" s="21">
        <f>IFERROR(VLOOKUP(PRO!$C381, 'All Indicators - Breakdown'!$C:$GQ, F$1, FALSE), " ")</f>
        <v>2</v>
      </c>
      <c r="G381" s="21">
        <f>IFERROR(VLOOKUP(PRO!$C381, 'All Indicators - Breakdown'!$C:$GQ, G$1, FALSE), " ")</f>
        <v>3</v>
      </c>
      <c r="H381" s="21">
        <f>IFERROR(VLOOKUP($C381, 'All Indicators - Breakdown'!$C:$GQ, H$1, FALSE), " ")</f>
        <v>1</v>
      </c>
      <c r="I381" s="21">
        <f>IFERROR(VLOOKUP($C381, 'All Indicators - Breakdown'!$C:$GQ, I$1, FALSE), " ")</f>
        <v>5</v>
      </c>
    </row>
    <row r="382" spans="1:9" ht="16.3" thickTop="1" thickBot="1" x14ac:dyDescent="0.3">
      <c r="A382" s="20" t="s">
        <v>902</v>
      </c>
      <c r="B382" s="20" t="s">
        <v>920</v>
      </c>
      <c r="C382" s="20" t="s">
        <v>921</v>
      </c>
      <c r="D382" s="10">
        <f t="shared" si="10"/>
        <v>3</v>
      </c>
      <c r="E382" s="35">
        <f t="shared" si="11"/>
        <v>2.8</v>
      </c>
      <c r="F382" s="21">
        <f>IFERROR(VLOOKUP(PRO!$C382, 'All Indicators - Breakdown'!$C:$GQ, F$1, FALSE), " ")</f>
        <v>2</v>
      </c>
      <c r="G382" s="21">
        <f>IFERROR(VLOOKUP(PRO!$C382, 'All Indicators - Breakdown'!$C:$GQ, G$1, FALSE), " ")</f>
        <v>3</v>
      </c>
      <c r="H382" s="21">
        <f>IFERROR(VLOOKUP($C382, 'All Indicators - Breakdown'!$C:$GQ, H$1, FALSE), " ")</f>
        <v>1</v>
      </c>
      <c r="I382" s="21">
        <f>IFERROR(VLOOKUP($C382, 'All Indicators - Breakdown'!$C:$GQ, I$1, FALSE), " ")</f>
        <v>5</v>
      </c>
    </row>
    <row r="383" spans="1:9" ht="16.3" thickTop="1" thickBot="1" x14ac:dyDescent="0.3">
      <c r="A383" s="20" t="s">
        <v>902</v>
      </c>
      <c r="B383" s="20" t="s">
        <v>922</v>
      </c>
      <c r="C383" s="20" t="s">
        <v>923</v>
      </c>
      <c r="D383" s="10">
        <f t="shared" si="10"/>
        <v>2</v>
      </c>
      <c r="E383" s="35">
        <f t="shared" si="11"/>
        <v>1.8</v>
      </c>
      <c r="F383" s="21">
        <f>IFERROR(VLOOKUP(PRO!$C383, 'All Indicators - Breakdown'!$C:$GQ, F$1, FALSE), " ")</f>
        <v>2</v>
      </c>
      <c r="G383" s="21">
        <f>IFERROR(VLOOKUP(PRO!$C383, 'All Indicators - Breakdown'!$C:$GQ, G$1, FALSE), " ")</f>
        <v>3</v>
      </c>
      <c r="H383" s="21">
        <f>IFERROR(VLOOKUP($C383, 'All Indicators - Breakdown'!$C:$GQ, H$1, FALSE), " ")</f>
        <v>1</v>
      </c>
      <c r="I383" s="21">
        <f>IFERROR(VLOOKUP($C383, 'All Indicators - Breakdown'!$C:$GQ, I$1, FALSE), " ")</f>
        <v>1</v>
      </c>
    </row>
    <row r="384" spans="1:9" ht="16.3" thickTop="1" thickBot="1" x14ac:dyDescent="0.3">
      <c r="A384" s="20" t="s">
        <v>902</v>
      </c>
      <c r="B384" s="20" t="s">
        <v>924</v>
      </c>
      <c r="C384" s="20" t="s">
        <v>925</v>
      </c>
      <c r="D384" s="10">
        <f t="shared" si="10"/>
        <v>4</v>
      </c>
      <c r="E384" s="35">
        <f t="shared" si="11"/>
        <v>3.5</v>
      </c>
      <c r="F384" s="21">
        <f>IFERROR(VLOOKUP(PRO!$C384, 'All Indicators - Breakdown'!$C:$GQ, F$1, FALSE), " ")</f>
        <v>3</v>
      </c>
      <c r="G384" s="21">
        <f>IFERROR(VLOOKUP(PRO!$C384, 'All Indicators - Breakdown'!$C:$GQ, G$1, FALSE), " ")</f>
        <v>3</v>
      </c>
      <c r="H384" s="21">
        <f>IFERROR(VLOOKUP($C384, 'All Indicators - Breakdown'!$C:$GQ, H$1, FALSE), " ")</f>
        <v>3</v>
      </c>
      <c r="I384" s="21">
        <f>IFERROR(VLOOKUP($C384, 'All Indicators - Breakdown'!$C:$GQ, I$1, FALSE), " ")</f>
        <v>5</v>
      </c>
    </row>
    <row r="385" spans="1:9" ht="16.3" thickTop="1" thickBot="1" x14ac:dyDescent="0.3">
      <c r="A385" s="20" t="s">
        <v>902</v>
      </c>
      <c r="B385" s="20" t="s">
        <v>926</v>
      </c>
      <c r="C385" s="20" t="s">
        <v>927</v>
      </c>
      <c r="D385" s="10">
        <f t="shared" si="10"/>
        <v>2</v>
      </c>
      <c r="E385" s="35">
        <f t="shared" si="11"/>
        <v>2.2999999999999998</v>
      </c>
      <c r="F385" s="21">
        <f>IFERROR(VLOOKUP(PRO!$C385, 'All Indicators - Breakdown'!$C:$GQ, F$1, FALSE), " ")</f>
        <v>2</v>
      </c>
      <c r="G385" s="21">
        <f>IFERROR(VLOOKUP(PRO!$C385, 'All Indicators - Breakdown'!$C:$GQ, G$1, FALSE), " ")</f>
        <v>3</v>
      </c>
      <c r="H385" s="21">
        <f>IFERROR(VLOOKUP($C385, 'All Indicators - Breakdown'!$C:$GQ, H$1, FALSE), " ")</f>
        <v>1</v>
      </c>
      <c r="I385" s="21">
        <f>IFERROR(VLOOKUP($C385, 'All Indicators - Breakdown'!$C:$GQ, I$1, FALSE), " ")</f>
        <v>3</v>
      </c>
    </row>
    <row r="386" spans="1:9" ht="16.3" thickTop="1" thickBot="1" x14ac:dyDescent="0.3">
      <c r="A386" s="20" t="s">
        <v>902</v>
      </c>
      <c r="B386" s="20" t="s">
        <v>928</v>
      </c>
      <c r="C386" s="20" t="s">
        <v>929</v>
      </c>
      <c r="D386" s="10">
        <f t="shared" si="10"/>
        <v>3</v>
      </c>
      <c r="E386" s="35">
        <f t="shared" si="11"/>
        <v>3</v>
      </c>
      <c r="F386" s="21">
        <f>IFERROR(VLOOKUP(PRO!$C386, 'All Indicators - Breakdown'!$C:$GQ, F$1, FALSE), " ")</f>
        <v>3</v>
      </c>
      <c r="G386" s="21">
        <f>IFERROR(VLOOKUP(PRO!$C386, 'All Indicators - Breakdown'!$C:$GQ, G$1, FALSE), " ")</f>
        <v>3</v>
      </c>
      <c r="H386" s="21">
        <f>IFERROR(VLOOKUP($C386, 'All Indicators - Breakdown'!$C:$GQ, H$1, FALSE), " ")</f>
        <v>1</v>
      </c>
      <c r="I386" s="21">
        <f>IFERROR(VLOOKUP($C386, 'All Indicators - Breakdown'!$C:$GQ, I$1, FALSE), " ")</f>
        <v>5</v>
      </c>
    </row>
    <row r="387" spans="1:9" ht="16.3" thickTop="1" thickBot="1" x14ac:dyDescent="0.3">
      <c r="A387" s="20" t="s">
        <v>902</v>
      </c>
      <c r="B387" s="20" t="s">
        <v>930</v>
      </c>
      <c r="C387" s="20" t="s">
        <v>931</v>
      </c>
      <c r="D387" s="10">
        <f t="shared" si="10"/>
        <v>3</v>
      </c>
      <c r="E387" s="35">
        <f t="shared" si="11"/>
        <v>2.8</v>
      </c>
      <c r="F387" s="21">
        <f>IFERROR(VLOOKUP(PRO!$C387, 'All Indicators - Breakdown'!$C:$GQ, F$1, FALSE), " ")</f>
        <v>3</v>
      </c>
      <c r="G387" s="21">
        <f>IFERROR(VLOOKUP(PRO!$C387, 'All Indicators - Breakdown'!$C:$GQ, G$1, FALSE), " ")</f>
        <v>3</v>
      </c>
      <c r="H387" s="21">
        <f>IFERROR(VLOOKUP($C387, 'All Indicators - Breakdown'!$C:$GQ, H$1, FALSE), " ")</f>
        <v>1</v>
      </c>
      <c r="I387" s="21">
        <f>IFERROR(VLOOKUP($C387, 'All Indicators - Breakdown'!$C:$GQ, I$1, FALSE), " ")</f>
        <v>4</v>
      </c>
    </row>
    <row r="388" spans="1:9" ht="16.3" thickTop="1" thickBot="1" x14ac:dyDescent="0.3">
      <c r="A388" s="20" t="s">
        <v>902</v>
      </c>
      <c r="B388" s="20" t="s">
        <v>932</v>
      </c>
      <c r="C388" s="20" t="s">
        <v>933</v>
      </c>
      <c r="D388" s="10">
        <f t="shared" ref="D388:D404" si="12">ROUND(AVERAGE($F388:$I388), 0)</f>
        <v>4</v>
      </c>
      <c r="E388" s="35">
        <f t="shared" ref="E388:E404" si="13">ROUND(AVERAGE(F388:I388), 1)</f>
        <v>3.5</v>
      </c>
      <c r="F388" s="21">
        <f>IFERROR(VLOOKUP(PRO!$C388, 'All Indicators - Breakdown'!$C:$GQ, F$1, FALSE), " ")</f>
        <v>3</v>
      </c>
      <c r="G388" s="21">
        <f>IFERROR(VLOOKUP(PRO!$C388, 'All Indicators - Breakdown'!$C:$GQ, G$1, FALSE), " ")</f>
        <v>5</v>
      </c>
      <c r="H388" s="21">
        <f>IFERROR(VLOOKUP($C388, 'All Indicators - Breakdown'!$C:$GQ, H$1, FALSE), " ")</f>
        <v>1</v>
      </c>
      <c r="I388" s="21">
        <f>IFERROR(VLOOKUP($C388, 'All Indicators - Breakdown'!$C:$GQ, I$1, FALSE), " ")</f>
        <v>5</v>
      </c>
    </row>
    <row r="389" spans="1:9" ht="16.3" thickTop="1" thickBot="1" x14ac:dyDescent="0.3">
      <c r="A389" s="20" t="s">
        <v>934</v>
      </c>
      <c r="B389" s="20" t="s">
        <v>934</v>
      </c>
      <c r="C389" s="20" t="s">
        <v>935</v>
      </c>
      <c r="D389" s="10">
        <f t="shared" si="12"/>
        <v>2</v>
      </c>
      <c r="E389" s="35">
        <f t="shared" si="13"/>
        <v>1.8</v>
      </c>
      <c r="F389" s="21">
        <f>IFERROR(VLOOKUP(PRO!$C389, 'All Indicators - Breakdown'!$C:$GQ, F$1, FALSE), " ")</f>
        <v>2</v>
      </c>
      <c r="G389" s="21">
        <f>IFERROR(VLOOKUP(PRO!$C389, 'All Indicators - Breakdown'!$C:$GQ, G$1, FALSE), " ")</f>
        <v>1</v>
      </c>
      <c r="H389" s="21">
        <f>IFERROR(VLOOKUP($C389, 'All Indicators - Breakdown'!$C:$GQ, H$1, FALSE), " ")</f>
        <v>1</v>
      </c>
      <c r="I389" s="21">
        <f>IFERROR(VLOOKUP($C389, 'All Indicators - Breakdown'!$C:$GQ, I$1, FALSE), " ")</f>
        <v>3</v>
      </c>
    </row>
    <row r="390" spans="1:9" ht="16.3" thickTop="1" thickBot="1" x14ac:dyDescent="0.3">
      <c r="A390" s="20" t="s">
        <v>934</v>
      </c>
      <c r="B390" s="20" t="s">
        <v>936</v>
      </c>
      <c r="C390" s="20" t="s">
        <v>937</v>
      </c>
      <c r="D390" s="10">
        <f t="shared" si="12"/>
        <v>2</v>
      </c>
      <c r="E390" s="35">
        <f t="shared" si="13"/>
        <v>2</v>
      </c>
      <c r="F390" s="21">
        <f>IFERROR(VLOOKUP(PRO!$C390, 'All Indicators - Breakdown'!$C:$GQ, F$1, FALSE), " ")</f>
        <v>2</v>
      </c>
      <c r="G390" s="21">
        <f>IFERROR(VLOOKUP(PRO!$C390, 'All Indicators - Breakdown'!$C:$GQ, G$1, FALSE), " ")</f>
        <v>1</v>
      </c>
      <c r="H390" s="21">
        <f>IFERROR(VLOOKUP($C390, 'All Indicators - Breakdown'!$C:$GQ, H$1, FALSE), " ")</f>
        <v>1</v>
      </c>
      <c r="I390" s="21">
        <f>IFERROR(VLOOKUP($C390, 'All Indicators - Breakdown'!$C:$GQ, I$1, FALSE), " ")</f>
        <v>4</v>
      </c>
    </row>
    <row r="391" spans="1:9" ht="16.3" thickTop="1" thickBot="1" x14ac:dyDescent="0.3">
      <c r="A391" s="20" t="s">
        <v>934</v>
      </c>
      <c r="B391" s="20" t="s">
        <v>938</v>
      </c>
      <c r="C391" s="20" t="s">
        <v>939</v>
      </c>
      <c r="D391" s="10">
        <f t="shared" si="12"/>
        <v>2</v>
      </c>
      <c r="E391" s="35">
        <f t="shared" si="13"/>
        <v>2</v>
      </c>
      <c r="F391" s="21">
        <f>IFERROR(VLOOKUP(PRO!$C391, 'All Indicators - Breakdown'!$C:$GQ, F$1, FALSE), " ")</f>
        <v>2</v>
      </c>
      <c r="G391" s="21">
        <f>IFERROR(VLOOKUP(PRO!$C391, 'All Indicators - Breakdown'!$C:$GQ, G$1, FALSE), " ")</f>
        <v>1</v>
      </c>
      <c r="H391" s="21">
        <f>IFERROR(VLOOKUP($C391, 'All Indicators - Breakdown'!$C:$GQ, H$1, FALSE), " ")</f>
        <v>1</v>
      </c>
      <c r="I391" s="21">
        <f>IFERROR(VLOOKUP($C391, 'All Indicators - Breakdown'!$C:$GQ, I$1, FALSE), " ")</f>
        <v>4</v>
      </c>
    </row>
    <row r="392" spans="1:9" ht="16.3" thickTop="1" thickBot="1" x14ac:dyDescent="0.3">
      <c r="A392" s="20" t="s">
        <v>934</v>
      </c>
      <c r="B392" s="20" t="s">
        <v>940</v>
      </c>
      <c r="C392" s="20" t="s">
        <v>941</v>
      </c>
      <c r="D392" s="10">
        <f t="shared" si="12"/>
        <v>2</v>
      </c>
      <c r="E392" s="35">
        <f t="shared" si="13"/>
        <v>2.2999999999999998</v>
      </c>
      <c r="F392" s="21">
        <f>IFERROR(VLOOKUP(PRO!$C392, 'All Indicators - Breakdown'!$C:$GQ, F$1, FALSE), " ")</f>
        <v>2</v>
      </c>
      <c r="G392" s="21">
        <f>IFERROR(VLOOKUP(PRO!$C392, 'All Indicators - Breakdown'!$C:$GQ, G$1, FALSE), " ")</f>
        <v>1</v>
      </c>
      <c r="H392" s="21">
        <f>IFERROR(VLOOKUP($C392, 'All Indicators - Breakdown'!$C:$GQ, H$1, FALSE), " ")</f>
        <v>3</v>
      </c>
      <c r="I392" s="21">
        <f>IFERROR(VLOOKUP($C392, 'All Indicators - Breakdown'!$C:$GQ, I$1, FALSE), " ")</f>
        <v>3</v>
      </c>
    </row>
    <row r="393" spans="1:9" ht="16.3" thickTop="1" thickBot="1" x14ac:dyDescent="0.3">
      <c r="A393" s="20" t="s">
        <v>934</v>
      </c>
      <c r="B393" s="20" t="s">
        <v>942</v>
      </c>
      <c r="C393" s="20" t="s">
        <v>943</v>
      </c>
      <c r="D393" s="10">
        <f t="shared" si="12"/>
        <v>2</v>
      </c>
      <c r="E393" s="35">
        <f t="shared" si="13"/>
        <v>2.2999999999999998</v>
      </c>
      <c r="F393" s="21">
        <f>IFERROR(VLOOKUP(PRO!$C393, 'All Indicators - Breakdown'!$C:$GQ, F$1, FALSE), " ")</f>
        <v>2</v>
      </c>
      <c r="G393" s="21">
        <f>IFERROR(VLOOKUP(PRO!$C393, 'All Indicators - Breakdown'!$C:$GQ, G$1, FALSE), " ")</f>
        <v>1</v>
      </c>
      <c r="H393" s="21">
        <f>IFERROR(VLOOKUP($C393, 'All Indicators - Breakdown'!$C:$GQ, H$1, FALSE), " ")</f>
        <v>1</v>
      </c>
      <c r="I393" s="21">
        <f>IFERROR(VLOOKUP($C393, 'All Indicators - Breakdown'!$C:$GQ, I$1, FALSE), " ")</f>
        <v>5</v>
      </c>
    </row>
    <row r="394" spans="1:9" ht="16.3" thickTop="1" thickBot="1" x14ac:dyDescent="0.3">
      <c r="A394" s="20" t="s">
        <v>934</v>
      </c>
      <c r="B394" s="20" t="s">
        <v>944</v>
      </c>
      <c r="C394" s="20" t="s">
        <v>945</v>
      </c>
      <c r="D394" s="10">
        <f t="shared" si="12"/>
        <v>3</v>
      </c>
      <c r="E394" s="35">
        <f t="shared" si="13"/>
        <v>3.3</v>
      </c>
      <c r="F394" s="21">
        <f>IFERROR(VLOOKUP(PRO!$C394, 'All Indicators - Breakdown'!$C:$GQ, F$1, FALSE), " ")</f>
        <v>3</v>
      </c>
      <c r="G394" s="21">
        <f>IFERROR(VLOOKUP(PRO!$C394, 'All Indicators - Breakdown'!$C:$GQ, G$1, FALSE), " ")</f>
        <v>5</v>
      </c>
      <c r="H394" s="21">
        <f>IFERROR(VLOOKUP($C394, 'All Indicators - Breakdown'!$C:$GQ, H$1, FALSE), " ")</f>
        <v>1</v>
      </c>
      <c r="I394" s="21">
        <f>IFERROR(VLOOKUP($C394, 'All Indicators - Breakdown'!$C:$GQ, I$1, FALSE), " ")</f>
        <v>4</v>
      </c>
    </row>
    <row r="395" spans="1:9" ht="16.3" thickTop="1" thickBot="1" x14ac:dyDescent="0.3">
      <c r="A395" s="20" t="s">
        <v>934</v>
      </c>
      <c r="B395" s="20" t="s">
        <v>946</v>
      </c>
      <c r="C395" s="20" t="s">
        <v>947</v>
      </c>
      <c r="D395" s="10">
        <f t="shared" si="12"/>
        <v>2</v>
      </c>
      <c r="E395" s="35">
        <f t="shared" si="13"/>
        <v>1.8</v>
      </c>
      <c r="F395" s="21">
        <f>IFERROR(VLOOKUP(PRO!$C395, 'All Indicators - Breakdown'!$C:$GQ, F$1, FALSE), " ")</f>
        <v>2</v>
      </c>
      <c r="G395" s="21">
        <f>IFERROR(VLOOKUP(PRO!$C395, 'All Indicators - Breakdown'!$C:$GQ, G$1, FALSE), " ")</f>
        <v>1</v>
      </c>
      <c r="H395" s="21">
        <f>IFERROR(VLOOKUP($C395, 'All Indicators - Breakdown'!$C:$GQ, H$1, FALSE), " ")</f>
        <v>1</v>
      </c>
      <c r="I395" s="21">
        <f>IFERROR(VLOOKUP($C395, 'All Indicators - Breakdown'!$C:$GQ, I$1, FALSE), " ")</f>
        <v>3</v>
      </c>
    </row>
    <row r="396" spans="1:9" ht="16.3" thickTop="1" thickBot="1" x14ac:dyDescent="0.3">
      <c r="A396" s="20" t="s">
        <v>934</v>
      </c>
      <c r="B396" s="20" t="s">
        <v>948</v>
      </c>
      <c r="C396" s="20" t="s">
        <v>949</v>
      </c>
      <c r="D396" s="10">
        <f t="shared" si="12"/>
        <v>3</v>
      </c>
      <c r="E396" s="35">
        <f t="shared" si="13"/>
        <v>3</v>
      </c>
      <c r="F396" s="21">
        <f>IFERROR(VLOOKUP(PRO!$C396, 'All Indicators - Breakdown'!$C:$GQ, F$1, FALSE), " ")</f>
        <v>2</v>
      </c>
      <c r="G396" s="21">
        <f>IFERROR(VLOOKUP(PRO!$C396, 'All Indicators - Breakdown'!$C:$GQ, G$1, FALSE), " ")</f>
        <v>5</v>
      </c>
      <c r="H396" s="21">
        <f>IFERROR(VLOOKUP($C396, 'All Indicators - Breakdown'!$C:$GQ, H$1, FALSE), " ")</f>
        <v>1</v>
      </c>
      <c r="I396" s="21">
        <f>IFERROR(VLOOKUP($C396, 'All Indicators - Breakdown'!$C:$GQ, I$1, FALSE), " ")</f>
        <v>4</v>
      </c>
    </row>
    <row r="397" spans="1:9" ht="16.3" thickTop="1" thickBot="1" x14ac:dyDescent="0.3">
      <c r="A397" s="20" t="s">
        <v>934</v>
      </c>
      <c r="B397" s="20" t="s">
        <v>950</v>
      </c>
      <c r="C397" s="20" t="s">
        <v>951</v>
      </c>
      <c r="D397" s="10">
        <f t="shared" si="12"/>
        <v>2</v>
      </c>
      <c r="E397" s="35">
        <f t="shared" si="13"/>
        <v>2.2999999999999998</v>
      </c>
      <c r="F397" s="21">
        <f>IFERROR(VLOOKUP(PRO!$C397, 'All Indicators - Breakdown'!$C:$GQ, F$1, FALSE), " ")</f>
        <v>2</v>
      </c>
      <c r="G397" s="21">
        <f>IFERROR(VLOOKUP(PRO!$C397, 'All Indicators - Breakdown'!$C:$GQ, G$1, FALSE), " ")</f>
        <v>1</v>
      </c>
      <c r="H397" s="21">
        <f>IFERROR(VLOOKUP($C397, 'All Indicators - Breakdown'!$C:$GQ, H$1, FALSE), " ")</f>
        <v>1</v>
      </c>
      <c r="I397" s="21">
        <f>IFERROR(VLOOKUP($C397, 'All Indicators - Breakdown'!$C:$GQ, I$1, FALSE), " ")</f>
        <v>5</v>
      </c>
    </row>
    <row r="398" spans="1:9" ht="16.3" thickTop="1" thickBot="1" x14ac:dyDescent="0.3">
      <c r="A398" s="20" t="s">
        <v>934</v>
      </c>
      <c r="B398" s="20" t="s">
        <v>952</v>
      </c>
      <c r="C398" s="20" t="s">
        <v>953</v>
      </c>
      <c r="D398" s="10">
        <f t="shared" si="12"/>
        <v>3</v>
      </c>
      <c r="E398" s="35">
        <f t="shared" si="13"/>
        <v>2.5</v>
      </c>
      <c r="F398" s="21">
        <f>IFERROR(VLOOKUP(PRO!$C398, 'All Indicators - Breakdown'!$C:$GQ, F$1, FALSE), " ")</f>
        <v>2</v>
      </c>
      <c r="G398" s="21">
        <f>IFERROR(VLOOKUP(PRO!$C398, 'All Indicators - Breakdown'!$C:$GQ, G$1, FALSE), " ")</f>
        <v>3</v>
      </c>
      <c r="H398" s="21">
        <f>IFERROR(VLOOKUP($C398, 'All Indicators - Breakdown'!$C:$GQ, H$1, FALSE), " ")</f>
        <v>1</v>
      </c>
      <c r="I398" s="21">
        <f>IFERROR(VLOOKUP($C398, 'All Indicators - Breakdown'!$C:$GQ, I$1, FALSE), " ")</f>
        <v>4</v>
      </c>
    </row>
    <row r="399" spans="1:9" ht="16.3" thickTop="1" thickBot="1" x14ac:dyDescent="0.3">
      <c r="A399" s="20" t="s">
        <v>934</v>
      </c>
      <c r="B399" s="20" t="s">
        <v>954</v>
      </c>
      <c r="C399" s="20" t="s">
        <v>955</v>
      </c>
      <c r="D399" s="10">
        <f t="shared" si="12"/>
        <v>3</v>
      </c>
      <c r="E399" s="35">
        <f t="shared" si="13"/>
        <v>2.5</v>
      </c>
      <c r="F399" s="21">
        <f>IFERROR(VLOOKUP(PRO!$C399, 'All Indicators - Breakdown'!$C:$GQ, F$1, FALSE), " ")</f>
        <v>2</v>
      </c>
      <c r="G399" s="21">
        <f>IFERROR(VLOOKUP(PRO!$C399, 'All Indicators - Breakdown'!$C:$GQ, G$1, FALSE), " ")</f>
        <v>3</v>
      </c>
      <c r="H399" s="21">
        <f>IFERROR(VLOOKUP($C399, 'All Indicators - Breakdown'!$C:$GQ, H$1, FALSE), " ")</f>
        <v>1</v>
      </c>
      <c r="I399" s="21">
        <f>IFERROR(VLOOKUP($C399, 'All Indicators - Breakdown'!$C:$GQ, I$1, FALSE), " ")</f>
        <v>4</v>
      </c>
    </row>
    <row r="400" spans="1:9" ht="16.3" thickTop="1" thickBot="1" x14ac:dyDescent="0.3">
      <c r="A400" s="20" t="s">
        <v>956</v>
      </c>
      <c r="B400" s="20" t="s">
        <v>957</v>
      </c>
      <c r="C400" s="20" t="s">
        <v>958</v>
      </c>
      <c r="D400" s="10">
        <f t="shared" si="12"/>
        <v>1</v>
      </c>
      <c r="E400" s="35">
        <f t="shared" si="13"/>
        <v>1.3</v>
      </c>
      <c r="F400" s="21">
        <f>IFERROR(VLOOKUP(PRO!$C400, 'All Indicators - Breakdown'!$C:$GQ, F$1, FALSE), " ")</f>
        <v>2</v>
      </c>
      <c r="G400" s="21">
        <f>IFERROR(VLOOKUP(PRO!$C400, 'All Indicators - Breakdown'!$C:$GQ, G$1, FALSE), " ")</f>
        <v>1</v>
      </c>
      <c r="H400" s="21">
        <f>IFERROR(VLOOKUP($C400, 'All Indicators - Breakdown'!$C:$GQ, H$1, FALSE), " ")</f>
        <v>1</v>
      </c>
      <c r="I400" s="21">
        <f>IFERROR(VLOOKUP($C400, 'All Indicators - Breakdown'!$C:$GQ, I$1, FALSE), " ")</f>
        <v>1</v>
      </c>
    </row>
    <row r="401" spans="1:9" ht="16.3" thickTop="1" thickBot="1" x14ac:dyDescent="0.3">
      <c r="A401" s="20" t="s">
        <v>956</v>
      </c>
      <c r="B401" s="20" t="s">
        <v>959</v>
      </c>
      <c r="C401" s="20" t="s">
        <v>960</v>
      </c>
      <c r="D401" s="10">
        <f t="shared" si="12"/>
        <v>2</v>
      </c>
      <c r="E401" s="35">
        <f t="shared" si="13"/>
        <v>1.8</v>
      </c>
      <c r="F401" s="21">
        <f>IFERROR(VLOOKUP(PRO!$C401, 'All Indicators - Breakdown'!$C:$GQ, F$1, FALSE), " ")</f>
        <v>2</v>
      </c>
      <c r="G401" s="21">
        <f>IFERROR(VLOOKUP(PRO!$C401, 'All Indicators - Breakdown'!$C:$GQ, G$1, FALSE), " ")</f>
        <v>3</v>
      </c>
      <c r="H401" s="21">
        <f>IFERROR(VLOOKUP($C401, 'All Indicators - Breakdown'!$C:$GQ, H$1, FALSE), " ")</f>
        <v>1</v>
      </c>
      <c r="I401" s="21">
        <f>IFERROR(VLOOKUP($C401, 'All Indicators - Breakdown'!$C:$GQ, I$1, FALSE), " ")</f>
        <v>1</v>
      </c>
    </row>
    <row r="402" spans="1:9" ht="16.3" thickTop="1" thickBot="1" x14ac:dyDescent="0.3">
      <c r="A402" s="20" t="s">
        <v>956</v>
      </c>
      <c r="B402" s="20" t="s">
        <v>961</v>
      </c>
      <c r="C402" s="20" t="s">
        <v>962</v>
      </c>
      <c r="D402" s="10">
        <f t="shared" si="12"/>
        <v>2</v>
      </c>
      <c r="E402" s="35">
        <f t="shared" si="13"/>
        <v>2</v>
      </c>
      <c r="F402" s="21">
        <f>IFERROR(VLOOKUP(PRO!$C402, 'All Indicators - Breakdown'!$C:$GQ, F$1, FALSE), " ")</f>
        <v>1</v>
      </c>
      <c r="G402" s="21">
        <f>IFERROR(VLOOKUP(PRO!$C402, 'All Indicators - Breakdown'!$C:$GQ, G$1, FALSE), " ")</f>
        <v>3</v>
      </c>
      <c r="H402" s="21">
        <f>IFERROR(VLOOKUP($C402, 'All Indicators - Breakdown'!$C:$GQ, H$1, FALSE), " ")</f>
        <v>3</v>
      </c>
      <c r="I402" s="21">
        <f>IFERROR(VLOOKUP($C402, 'All Indicators - Breakdown'!$C:$GQ, I$1, FALSE), " ")</f>
        <v>1</v>
      </c>
    </row>
    <row r="403" spans="1:9" ht="16.3" thickTop="1" thickBot="1" x14ac:dyDescent="0.3">
      <c r="A403" s="20" t="s">
        <v>956</v>
      </c>
      <c r="B403" s="20" t="s">
        <v>963</v>
      </c>
      <c r="C403" s="20" t="s">
        <v>964</v>
      </c>
      <c r="D403" s="10">
        <f t="shared" si="12"/>
        <v>2</v>
      </c>
      <c r="E403" s="35">
        <f t="shared" si="13"/>
        <v>1.5</v>
      </c>
      <c r="F403" s="21">
        <f>IFERROR(VLOOKUP(PRO!$C403, 'All Indicators - Breakdown'!$C:$GQ, F$1, FALSE), " ")</f>
        <v>1</v>
      </c>
      <c r="G403" s="21">
        <f>IFERROR(VLOOKUP(PRO!$C403, 'All Indicators - Breakdown'!$C:$GQ, G$1, FALSE), " ")</f>
        <v>3</v>
      </c>
      <c r="H403" s="21">
        <f>IFERROR(VLOOKUP($C403, 'All Indicators - Breakdown'!$C:$GQ, H$1, FALSE), " ")</f>
        <v>1</v>
      </c>
      <c r="I403" s="21">
        <f>IFERROR(VLOOKUP($C403, 'All Indicators - Breakdown'!$C:$GQ, I$1, FALSE), " ")</f>
        <v>1</v>
      </c>
    </row>
    <row r="404" spans="1:9" ht="15.65" thickTop="1" x14ac:dyDescent="0.25">
      <c r="A404" s="20" t="s">
        <v>956</v>
      </c>
      <c r="B404" s="20" t="s">
        <v>965</v>
      </c>
      <c r="C404" s="20" t="s">
        <v>966</v>
      </c>
      <c r="D404" s="10">
        <f t="shared" si="12"/>
        <v>2</v>
      </c>
      <c r="E404" s="35">
        <f t="shared" si="13"/>
        <v>2.2999999999999998</v>
      </c>
      <c r="F404" s="21">
        <f>IFERROR(VLOOKUP(PRO!$C404, 'All Indicators - Breakdown'!$C:$GQ, F$1, FALSE), " ")</f>
        <v>2</v>
      </c>
      <c r="G404" s="21">
        <f>IFERROR(VLOOKUP(PRO!$C404, 'All Indicators - Breakdown'!$C:$GQ, G$1, FALSE), " ")</f>
        <v>3</v>
      </c>
      <c r="H404" s="21">
        <f>IFERROR(VLOOKUP($C404, 'All Indicators - Breakdown'!$C:$GQ, H$1, FALSE), " ")</f>
        <v>1</v>
      </c>
      <c r="I404" s="21">
        <f>IFERROR(VLOOKUP($C404, 'All Indicators - Breakdown'!$C:$GQ, I$1, FALSE), " ")</f>
        <v>3</v>
      </c>
    </row>
  </sheetData>
  <autoFilter ref="A3:I404" xr:uid="{D4D97194-AC04-4357-9853-C23BE44422D7}">
    <sortState xmlns:xlrd2="http://schemas.microsoft.com/office/spreadsheetml/2017/richdata2" ref="A24:I399">
      <sortCondition ref="C3:C404"/>
    </sortState>
  </autoFilter>
  <mergeCells count="5">
    <mergeCell ref="D2:D3"/>
    <mergeCell ref="E2:E3"/>
    <mergeCell ref="C2:C3"/>
    <mergeCell ref="B2:B3"/>
    <mergeCell ref="A2:A3"/>
  </mergeCells>
  <phoneticPr fontId="11" type="noConversion"/>
  <conditionalFormatting sqref="D4:D404">
    <cfRule type="cellIs" dxfId="34" priority="1" operator="equal">
      <formula>5</formula>
    </cfRule>
    <cfRule type="cellIs" dxfId="33" priority="2" operator="equal">
      <formula>4</formula>
    </cfRule>
    <cfRule type="cellIs" dxfId="32" priority="3" operator="equal">
      <formula>3</formula>
    </cfRule>
    <cfRule type="cellIs" dxfId="31" priority="4" operator="equal">
      <formula>2</formula>
    </cfRule>
    <cfRule type="cellIs" dxfId="30" priority="5"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BCB84-57D6-4972-9D5D-2FEF29BF0E28}">
  <sheetPr>
    <tabColor theme="8" tint="0.59999389629810485"/>
  </sheetPr>
  <dimension ref="A1:H404"/>
  <sheetViews>
    <sheetView zoomScale="80" zoomScaleNormal="80" workbookViewId="0">
      <pane xSplit="5" ySplit="3" topLeftCell="F4" activePane="bottomRight" state="frozen"/>
      <selection activeCell="K4" sqref="K4"/>
      <selection pane="topRight" activeCell="K4" sqref="K4"/>
      <selection pane="bottomLeft" activeCell="K4" sqref="K4"/>
      <selection pane="bottomRight" activeCell="K9" sqref="K9"/>
    </sheetView>
  </sheetViews>
  <sheetFormatPr defaultRowHeight="14.3" x14ac:dyDescent="0.25"/>
  <cols>
    <col min="2" max="2" width="14.125" customWidth="1"/>
    <col min="4" max="5" width="18.125" customWidth="1"/>
    <col min="6" max="6" width="25.375" customWidth="1"/>
    <col min="7" max="8" width="21.125" customWidth="1"/>
  </cols>
  <sheetData>
    <row r="1" spans="1:8" hidden="1" x14ac:dyDescent="0.25">
      <c r="F1" cm="1">
        <f t="array" ref="F1">_xlfn.XLOOKUP(F2,'All Indicators - Breakdown'!2:2,'All Indicators - Breakdown'!1:1+6)</f>
        <v>22</v>
      </c>
      <c r="G1" cm="1">
        <f t="array" ref="G1">_xlfn.XLOOKUP(G2,'All Indicators - Breakdown'!2:2,'All Indicators - Breakdown'!1:1+6)</f>
        <v>169</v>
      </c>
      <c r="H1" cm="1">
        <f t="array" ref="H1">_xlfn.XLOOKUP(H2,'All Indicators - Breakdown'!2:2,'All Indicators - Breakdown'!1:1+6)</f>
        <v>29</v>
      </c>
    </row>
    <row r="2" spans="1:8" ht="14.95" customHeight="1" x14ac:dyDescent="0.25">
      <c r="A2" s="105" t="s">
        <v>130</v>
      </c>
      <c r="B2" s="105" t="s">
        <v>131</v>
      </c>
      <c r="C2" s="105" t="s">
        <v>132</v>
      </c>
      <c r="D2" s="105" t="s">
        <v>1006</v>
      </c>
      <c r="E2" s="105" t="s">
        <v>1007</v>
      </c>
      <c r="F2" s="32">
        <v>3</v>
      </c>
      <c r="G2" s="32">
        <v>24</v>
      </c>
      <c r="H2" s="32">
        <v>4</v>
      </c>
    </row>
    <row r="3" spans="1:8" ht="125.35" customHeight="1" thickBot="1" x14ac:dyDescent="0.3">
      <c r="A3" s="106"/>
      <c r="B3" s="106"/>
      <c r="C3" s="106"/>
      <c r="D3" s="106"/>
      <c r="E3" s="106"/>
      <c r="F3" s="30" t="str">
        <f>_xlfn.XLOOKUP(F2,'Indicator List'!$A:$A, 'Indicator List'!$C:$C)</f>
        <v xml:space="preserve">% settlements where KIs reporting on food insufficiency in the settlement in the past 30 days </v>
      </c>
      <c r="G3" s="30" t="str">
        <f>_xlfn.XLOOKUP(G2,'Indicator List'!$A:$A, 'Indicator List'!$C:$C)</f>
        <v>% of settlements where Kis reporting a shock event (natural disaster, suspension of humanitarian assistance, economic shock, disease outbreak, sudden onset shock) driving limited access to food</v>
      </c>
      <c r="H3" s="30" t="str">
        <f>_xlfn.XLOOKUP(H2,'Indicator List'!$A:$A, 'Indicator List'!$C:$C)</f>
        <v>% settlements where KIs reporting the proportion of households doing unusual things to obtain food in the past 30 days</v>
      </c>
    </row>
    <row r="4" spans="1:8" ht="16.3" thickTop="1" thickBot="1" x14ac:dyDescent="0.3">
      <c r="A4" s="20" t="s">
        <v>140</v>
      </c>
      <c r="B4" s="20" t="s">
        <v>140</v>
      </c>
      <c r="C4" s="20" t="s">
        <v>141</v>
      </c>
      <c r="D4" s="10">
        <f>ROUND(AVERAGE($F4:$H4), 0)</f>
        <v>3</v>
      </c>
      <c r="E4" s="35">
        <f>ROUND(AVERAGE($F4:$H4), 1)</f>
        <v>3.3</v>
      </c>
      <c r="F4" s="21">
        <f>IFERROR(VLOOKUP($C4, 'All Indicators - Breakdown'!$C:$GQ, F$1, FALSE), " ")</f>
        <v>3</v>
      </c>
      <c r="G4" s="21">
        <f>IFERROR(VLOOKUP($C4, 'All Indicators - Breakdown'!$C:$GQ, G$1, FALSE), " ")</f>
        <v>4</v>
      </c>
      <c r="H4" s="21">
        <f>IFERROR(VLOOKUP($C4, 'All Indicators - Breakdown'!$C:$GQ, H$1, FALSE), " ")</f>
        <v>3</v>
      </c>
    </row>
    <row r="5" spans="1:8" ht="16.3" thickTop="1" thickBot="1" x14ac:dyDescent="0.3">
      <c r="A5" s="20" t="s">
        <v>140</v>
      </c>
      <c r="B5" s="20" t="s">
        <v>142</v>
      </c>
      <c r="C5" s="20" t="s">
        <v>143</v>
      </c>
      <c r="D5" s="10">
        <f t="shared" ref="D5:D68" si="0">ROUND(AVERAGE($F5:$H5), 0)</f>
        <v>3</v>
      </c>
      <c r="E5" s="35">
        <f t="shared" ref="E5:E68" si="1">ROUND(AVERAGE($F5:$H5), 1)</f>
        <v>3</v>
      </c>
      <c r="F5" s="21">
        <f>IFERROR(VLOOKUP($C5, 'All Indicators - Breakdown'!$C:$GQ, F$1, FALSE), " ")</f>
        <v>2</v>
      </c>
      <c r="G5" s="21">
        <f>IFERROR(VLOOKUP($C5, 'All Indicators - Breakdown'!$C:$GQ, G$1, FALSE), " ")</f>
        <v>4</v>
      </c>
      <c r="H5" s="21">
        <f>IFERROR(VLOOKUP($C5, 'All Indicators - Breakdown'!$C:$GQ, H$1, FALSE), " ")</f>
        <v>3</v>
      </c>
    </row>
    <row r="6" spans="1:8" ht="16.3" thickTop="1" thickBot="1" x14ac:dyDescent="0.3">
      <c r="A6" s="20" t="s">
        <v>140</v>
      </c>
      <c r="B6" s="20" t="s">
        <v>144</v>
      </c>
      <c r="C6" s="20" t="s">
        <v>145</v>
      </c>
      <c r="D6" s="10">
        <f t="shared" si="0"/>
        <v>4</v>
      </c>
      <c r="E6" s="35">
        <f t="shared" si="1"/>
        <v>3.7</v>
      </c>
      <c r="F6" s="21">
        <f>IFERROR(VLOOKUP($C6, 'All Indicators - Breakdown'!$C:$GQ, F$1, FALSE), " ")</f>
        <v>3</v>
      </c>
      <c r="G6" s="21">
        <f>IFERROR(VLOOKUP($C6, 'All Indicators - Breakdown'!$C:$GQ, G$1, FALSE), " ")</f>
        <v>4</v>
      </c>
      <c r="H6" s="21">
        <f>IFERROR(VLOOKUP($C6, 'All Indicators - Breakdown'!$C:$GQ, H$1, FALSE), " ")</f>
        <v>4</v>
      </c>
    </row>
    <row r="7" spans="1:8" ht="16.3" thickTop="1" thickBot="1" x14ac:dyDescent="0.3">
      <c r="A7" s="20" t="s">
        <v>140</v>
      </c>
      <c r="B7" s="20" t="s">
        <v>146</v>
      </c>
      <c r="C7" s="20" t="s">
        <v>147</v>
      </c>
      <c r="D7" s="10">
        <f t="shared" si="0"/>
        <v>4</v>
      </c>
      <c r="E7" s="35">
        <f t="shared" si="1"/>
        <v>3.7</v>
      </c>
      <c r="F7" s="21">
        <f>IFERROR(VLOOKUP($C7, 'All Indicators - Breakdown'!$C:$GQ, F$1, FALSE), " ")</f>
        <v>4</v>
      </c>
      <c r="G7" s="21">
        <f>IFERROR(VLOOKUP($C7, 'All Indicators - Breakdown'!$C:$GQ, G$1, FALSE), " ")</f>
        <v>4</v>
      </c>
      <c r="H7" s="21">
        <f>IFERROR(VLOOKUP($C7, 'All Indicators - Breakdown'!$C:$GQ, H$1, FALSE), " ")</f>
        <v>3</v>
      </c>
    </row>
    <row r="8" spans="1:8" ht="16.3" thickTop="1" thickBot="1" x14ac:dyDescent="0.3">
      <c r="A8" s="20" t="s">
        <v>140</v>
      </c>
      <c r="B8" s="20" t="s">
        <v>148</v>
      </c>
      <c r="C8" s="20" t="s">
        <v>149</v>
      </c>
      <c r="D8" s="10">
        <f t="shared" si="0"/>
        <v>4</v>
      </c>
      <c r="E8" s="35">
        <f t="shared" si="1"/>
        <v>4.3</v>
      </c>
      <c r="F8" s="21">
        <f>IFERROR(VLOOKUP($C8, 'All Indicators - Breakdown'!$C:$GQ, F$1, FALSE), " ")</f>
        <v>4</v>
      </c>
      <c r="G8" s="21">
        <f>IFERROR(VLOOKUP($C8, 'All Indicators - Breakdown'!$C:$GQ, G$1, FALSE), " ")</f>
        <v>5</v>
      </c>
      <c r="H8" s="21">
        <f>IFERROR(VLOOKUP($C8, 'All Indicators - Breakdown'!$C:$GQ, H$1, FALSE), " ")</f>
        <v>4</v>
      </c>
    </row>
    <row r="9" spans="1:8" ht="16.3" thickTop="1" thickBot="1" x14ac:dyDescent="0.3">
      <c r="A9" s="20" t="s">
        <v>140</v>
      </c>
      <c r="B9" s="20" t="s">
        <v>150</v>
      </c>
      <c r="C9" s="20" t="s">
        <v>151</v>
      </c>
      <c r="D9" s="10">
        <f t="shared" si="0"/>
        <v>4</v>
      </c>
      <c r="E9" s="35">
        <f t="shared" si="1"/>
        <v>4</v>
      </c>
      <c r="F9" s="21">
        <f>IFERROR(VLOOKUP($C9, 'All Indicators - Breakdown'!$C:$GQ, F$1, FALSE), " ")</f>
        <v>4</v>
      </c>
      <c r="G9" s="21">
        <f>IFERROR(VLOOKUP($C9, 'All Indicators - Breakdown'!$C:$GQ, G$1, FALSE), " ")</f>
        <v>5</v>
      </c>
      <c r="H9" s="21">
        <f>IFERROR(VLOOKUP($C9, 'All Indicators - Breakdown'!$C:$GQ, H$1, FALSE), " ")</f>
        <v>3</v>
      </c>
    </row>
    <row r="10" spans="1:8" ht="16.3" thickTop="1" thickBot="1" x14ac:dyDescent="0.3">
      <c r="A10" s="20" t="s">
        <v>140</v>
      </c>
      <c r="B10" s="20" t="s">
        <v>152</v>
      </c>
      <c r="C10" s="20" t="s">
        <v>153</v>
      </c>
      <c r="D10" s="10">
        <f t="shared" si="0"/>
        <v>3</v>
      </c>
      <c r="E10" s="35">
        <f t="shared" si="1"/>
        <v>3.3</v>
      </c>
      <c r="F10" s="21">
        <f>IFERROR(VLOOKUP($C10, 'All Indicators - Breakdown'!$C:$GQ, F$1, FALSE), " ")</f>
        <v>3</v>
      </c>
      <c r="G10" s="21">
        <f>IFERROR(VLOOKUP($C10, 'All Indicators - Breakdown'!$C:$GQ, G$1, FALSE), " ")</f>
        <v>4</v>
      </c>
      <c r="H10" s="21">
        <f>IFERROR(VLOOKUP($C10, 'All Indicators - Breakdown'!$C:$GQ, H$1, FALSE), " ")</f>
        <v>3</v>
      </c>
    </row>
    <row r="11" spans="1:8" ht="16.3" thickTop="1" thickBot="1" x14ac:dyDescent="0.3">
      <c r="A11" s="20" t="s">
        <v>140</v>
      </c>
      <c r="B11" s="20" t="s">
        <v>154</v>
      </c>
      <c r="C11" s="20" t="s">
        <v>155</v>
      </c>
      <c r="D11" s="10">
        <f t="shared" si="0"/>
        <v>4</v>
      </c>
      <c r="E11" s="35">
        <f t="shared" si="1"/>
        <v>4</v>
      </c>
      <c r="F11" s="21">
        <f>IFERROR(VLOOKUP($C11, 'All Indicators - Breakdown'!$C:$GQ, F$1, FALSE), " ")</f>
        <v>4</v>
      </c>
      <c r="G11" s="21">
        <f>IFERROR(VLOOKUP($C11, 'All Indicators - Breakdown'!$C:$GQ, G$1, FALSE), " ")</f>
        <v>5</v>
      </c>
      <c r="H11" s="21">
        <f>IFERROR(VLOOKUP($C11, 'All Indicators - Breakdown'!$C:$GQ, H$1, FALSE), " ")</f>
        <v>3</v>
      </c>
    </row>
    <row r="12" spans="1:8" ht="16.3" thickTop="1" thickBot="1" x14ac:dyDescent="0.3">
      <c r="A12" s="20" t="s">
        <v>140</v>
      </c>
      <c r="B12" s="20" t="s">
        <v>156</v>
      </c>
      <c r="C12" s="20" t="s">
        <v>157</v>
      </c>
      <c r="D12" s="10">
        <f t="shared" si="0"/>
        <v>3</v>
      </c>
      <c r="E12" s="35">
        <f t="shared" si="1"/>
        <v>3.3</v>
      </c>
      <c r="F12" s="21">
        <f>IFERROR(VLOOKUP($C12, 'All Indicators - Breakdown'!$C:$GQ, F$1, FALSE), " ")</f>
        <v>4</v>
      </c>
      <c r="G12" s="21">
        <f>IFERROR(VLOOKUP($C12, 'All Indicators - Breakdown'!$C:$GQ, G$1, FALSE), " ")</f>
        <v>2</v>
      </c>
      <c r="H12" s="21">
        <f>IFERROR(VLOOKUP($C12, 'All Indicators - Breakdown'!$C:$GQ, H$1, FALSE), " ")</f>
        <v>4</v>
      </c>
    </row>
    <row r="13" spans="1:8" ht="16.3" thickTop="1" thickBot="1" x14ac:dyDescent="0.3">
      <c r="A13" s="20" t="s">
        <v>140</v>
      </c>
      <c r="B13" s="20" t="s">
        <v>158</v>
      </c>
      <c r="C13" s="20" t="s">
        <v>159</v>
      </c>
      <c r="D13" s="10">
        <f t="shared" si="0"/>
        <v>4</v>
      </c>
      <c r="E13" s="35">
        <f t="shared" si="1"/>
        <v>4</v>
      </c>
      <c r="F13" s="21">
        <f>IFERROR(VLOOKUP($C13, 'All Indicators - Breakdown'!$C:$GQ, F$1, FALSE), " ")</f>
        <v>4</v>
      </c>
      <c r="G13" s="21">
        <f>IFERROR(VLOOKUP($C13, 'All Indicators - Breakdown'!$C:$GQ, G$1, FALSE), " ")</f>
        <v>4</v>
      </c>
      <c r="H13" s="21">
        <f>IFERROR(VLOOKUP($C13, 'All Indicators - Breakdown'!$C:$GQ, H$1, FALSE), " ")</f>
        <v>4</v>
      </c>
    </row>
    <row r="14" spans="1:8" ht="16.3" thickTop="1" thickBot="1" x14ac:dyDescent="0.3">
      <c r="A14" s="20" t="s">
        <v>140</v>
      </c>
      <c r="B14" s="20" t="s">
        <v>160</v>
      </c>
      <c r="C14" s="20" t="s">
        <v>161</v>
      </c>
      <c r="D14" s="10">
        <f t="shared" si="0"/>
        <v>4</v>
      </c>
      <c r="E14" s="35">
        <f t="shared" si="1"/>
        <v>3.7</v>
      </c>
      <c r="F14" s="21">
        <f>IFERROR(VLOOKUP($C14, 'All Indicators - Breakdown'!$C:$GQ, F$1, FALSE), " ")</f>
        <v>3</v>
      </c>
      <c r="G14" s="21">
        <f>IFERROR(VLOOKUP($C14, 'All Indicators - Breakdown'!$C:$GQ, G$1, FALSE), " ")</f>
        <v>5</v>
      </c>
      <c r="H14" s="21">
        <f>IFERROR(VLOOKUP($C14, 'All Indicators - Breakdown'!$C:$GQ, H$1, FALSE), " ")</f>
        <v>3</v>
      </c>
    </row>
    <row r="15" spans="1:8" ht="16.3" thickTop="1" thickBot="1" x14ac:dyDescent="0.3">
      <c r="A15" s="20" t="s">
        <v>140</v>
      </c>
      <c r="B15" s="20" t="s">
        <v>162</v>
      </c>
      <c r="C15" s="20" t="s">
        <v>163</v>
      </c>
      <c r="D15" s="10">
        <f t="shared" si="0"/>
        <v>2</v>
      </c>
      <c r="E15" s="35">
        <f t="shared" si="1"/>
        <v>2</v>
      </c>
      <c r="F15" s="21">
        <f>IFERROR(VLOOKUP($C15, 'All Indicators - Breakdown'!$C:$GQ, F$1, FALSE), " ")</f>
        <v>3</v>
      </c>
      <c r="G15" s="21">
        <f>IFERROR(VLOOKUP($C15, 'All Indicators - Breakdown'!$C:$GQ, G$1, FALSE), " ")</f>
        <v>1</v>
      </c>
      <c r="H15" s="21">
        <f>IFERROR(VLOOKUP($C15, 'All Indicators - Breakdown'!$C:$GQ, H$1, FALSE), " ")</f>
        <v>2</v>
      </c>
    </row>
    <row r="16" spans="1:8" ht="16.3" thickTop="1" thickBot="1" x14ac:dyDescent="0.3">
      <c r="A16" s="20" t="s">
        <v>140</v>
      </c>
      <c r="B16" s="20" t="s">
        <v>164</v>
      </c>
      <c r="C16" s="20" t="s">
        <v>165</v>
      </c>
      <c r="D16" s="10">
        <f t="shared" si="0"/>
        <v>4</v>
      </c>
      <c r="E16" s="35">
        <f t="shared" si="1"/>
        <v>3.7</v>
      </c>
      <c r="F16" s="21">
        <f>IFERROR(VLOOKUP($C16, 'All Indicators - Breakdown'!$C:$GQ, F$1, FALSE), " ")</f>
        <v>3</v>
      </c>
      <c r="G16" s="21">
        <f>IFERROR(VLOOKUP($C16, 'All Indicators - Breakdown'!$C:$GQ, G$1, FALSE), " ")</f>
        <v>5</v>
      </c>
      <c r="H16" s="21">
        <f>IFERROR(VLOOKUP($C16, 'All Indicators - Breakdown'!$C:$GQ, H$1, FALSE), " ")</f>
        <v>3</v>
      </c>
    </row>
    <row r="17" spans="1:8" ht="16.3" thickTop="1" thickBot="1" x14ac:dyDescent="0.3">
      <c r="A17" s="20" t="s">
        <v>140</v>
      </c>
      <c r="B17" s="20" t="s">
        <v>166</v>
      </c>
      <c r="C17" s="20" t="s">
        <v>167</v>
      </c>
      <c r="D17" s="10">
        <f t="shared" si="0"/>
        <v>2</v>
      </c>
      <c r="E17" s="35">
        <f t="shared" si="1"/>
        <v>2.2999999999999998</v>
      </c>
      <c r="F17" s="21">
        <f>IFERROR(VLOOKUP($C17, 'All Indicators - Breakdown'!$C:$GQ, F$1, FALSE), " ")</f>
        <v>3</v>
      </c>
      <c r="G17" s="21">
        <f>IFERROR(VLOOKUP($C17, 'All Indicators - Breakdown'!$C:$GQ, G$1, FALSE), " ")</f>
        <v>1</v>
      </c>
      <c r="H17" s="21">
        <f>IFERROR(VLOOKUP($C17, 'All Indicators - Breakdown'!$C:$GQ, H$1, FALSE), " ")</f>
        <v>3</v>
      </c>
    </row>
    <row r="18" spans="1:8" ht="16.3" thickTop="1" thickBot="1" x14ac:dyDescent="0.3">
      <c r="A18" s="20" t="s">
        <v>140</v>
      </c>
      <c r="B18" s="20" t="s">
        <v>168</v>
      </c>
      <c r="C18" s="20" t="s">
        <v>169</v>
      </c>
      <c r="D18" s="10">
        <f t="shared" si="0"/>
        <v>4</v>
      </c>
      <c r="E18" s="35">
        <f t="shared" si="1"/>
        <v>4</v>
      </c>
      <c r="F18" s="21">
        <f>IFERROR(VLOOKUP($C18, 'All Indicators - Breakdown'!$C:$GQ, F$1, FALSE), " ")</f>
        <v>4</v>
      </c>
      <c r="G18" s="21">
        <f>IFERROR(VLOOKUP($C18, 'All Indicators - Breakdown'!$C:$GQ, G$1, FALSE), " ")</f>
        <v>4</v>
      </c>
      <c r="H18" s="21">
        <f>IFERROR(VLOOKUP($C18, 'All Indicators - Breakdown'!$C:$GQ, H$1, FALSE), " ")</f>
        <v>4</v>
      </c>
    </row>
    <row r="19" spans="1:8" ht="16.3" thickTop="1" thickBot="1" x14ac:dyDescent="0.3">
      <c r="A19" s="20" t="s">
        <v>170</v>
      </c>
      <c r="B19" s="20" t="s">
        <v>171</v>
      </c>
      <c r="C19" s="20" t="s">
        <v>172</v>
      </c>
      <c r="D19" s="10">
        <f t="shared" si="0"/>
        <v>4</v>
      </c>
      <c r="E19" s="35">
        <f t="shared" si="1"/>
        <v>3.7</v>
      </c>
      <c r="F19" s="21">
        <f>IFERROR(VLOOKUP($C19, 'All Indicators - Breakdown'!$C:$GQ, F$1, FALSE), " ")</f>
        <v>3</v>
      </c>
      <c r="G19" s="21">
        <f>IFERROR(VLOOKUP($C19, 'All Indicators - Breakdown'!$C:$GQ, G$1, FALSE), " ")</f>
        <v>5</v>
      </c>
      <c r="H19" s="21">
        <f>IFERROR(VLOOKUP($C19, 'All Indicators - Breakdown'!$C:$GQ, H$1, FALSE), " ")</f>
        <v>3</v>
      </c>
    </row>
    <row r="20" spans="1:8" ht="16.3" thickTop="1" thickBot="1" x14ac:dyDescent="0.3">
      <c r="A20" s="20" t="s">
        <v>170</v>
      </c>
      <c r="B20" s="20" t="s">
        <v>173</v>
      </c>
      <c r="C20" s="20" t="s">
        <v>174</v>
      </c>
      <c r="D20" s="10">
        <f t="shared" si="0"/>
        <v>3</v>
      </c>
      <c r="E20" s="35">
        <f t="shared" si="1"/>
        <v>3.3</v>
      </c>
      <c r="F20" s="21">
        <f>IFERROR(VLOOKUP($C20, 'All Indicators - Breakdown'!$C:$GQ, F$1, FALSE), " ")</f>
        <v>3</v>
      </c>
      <c r="G20" s="21">
        <f>IFERROR(VLOOKUP($C20, 'All Indicators - Breakdown'!$C:$GQ, G$1, FALSE), " ")</f>
        <v>5</v>
      </c>
      <c r="H20" s="21">
        <f>IFERROR(VLOOKUP($C20, 'All Indicators - Breakdown'!$C:$GQ, H$1, FALSE), " ")</f>
        <v>2</v>
      </c>
    </row>
    <row r="21" spans="1:8" ht="16.3" thickTop="1" thickBot="1" x14ac:dyDescent="0.3">
      <c r="A21" s="20" t="s">
        <v>170</v>
      </c>
      <c r="B21" s="20" t="s">
        <v>175</v>
      </c>
      <c r="C21" s="20" t="s">
        <v>176</v>
      </c>
      <c r="D21" s="10">
        <f t="shared" si="0"/>
        <v>4</v>
      </c>
      <c r="E21" s="35">
        <f t="shared" si="1"/>
        <v>3.7</v>
      </c>
      <c r="F21" s="21">
        <f>IFERROR(VLOOKUP($C21, 'All Indicators - Breakdown'!$C:$GQ, F$1, FALSE), " ")</f>
        <v>4</v>
      </c>
      <c r="G21" s="21">
        <f>IFERROR(VLOOKUP($C21, 'All Indicators - Breakdown'!$C:$GQ, G$1, FALSE), " ")</f>
        <v>5</v>
      </c>
      <c r="H21" s="21">
        <f>IFERROR(VLOOKUP($C21, 'All Indicators - Breakdown'!$C:$GQ, H$1, FALSE), " ")</f>
        <v>2</v>
      </c>
    </row>
    <row r="22" spans="1:8" ht="16.3" thickTop="1" thickBot="1" x14ac:dyDescent="0.3">
      <c r="A22" s="20" t="s">
        <v>170</v>
      </c>
      <c r="B22" s="20" t="s">
        <v>177</v>
      </c>
      <c r="C22" s="20" t="s">
        <v>178</v>
      </c>
      <c r="D22" s="10">
        <f t="shared" si="0"/>
        <v>3</v>
      </c>
      <c r="E22" s="35">
        <f t="shared" si="1"/>
        <v>3.3</v>
      </c>
      <c r="F22" s="21">
        <f>IFERROR(VLOOKUP($C22, 'All Indicators - Breakdown'!$C:$GQ, F$1, FALSE), " ")</f>
        <v>3</v>
      </c>
      <c r="G22" s="21">
        <f>IFERROR(VLOOKUP($C22, 'All Indicators - Breakdown'!$C:$GQ, G$1, FALSE), " ")</f>
        <v>5</v>
      </c>
      <c r="H22" s="21">
        <f>IFERROR(VLOOKUP($C22, 'All Indicators - Breakdown'!$C:$GQ, H$1, FALSE), " ")</f>
        <v>2</v>
      </c>
    </row>
    <row r="23" spans="1:8" ht="16.3" thickTop="1" thickBot="1" x14ac:dyDescent="0.3">
      <c r="A23" s="20" t="s">
        <v>170</v>
      </c>
      <c r="B23" s="20" t="s">
        <v>179</v>
      </c>
      <c r="C23" s="20" t="s">
        <v>180</v>
      </c>
      <c r="D23" s="10">
        <f t="shared" si="0"/>
        <v>4</v>
      </c>
      <c r="E23" s="35">
        <f t="shared" si="1"/>
        <v>4</v>
      </c>
      <c r="F23" s="21">
        <f>IFERROR(VLOOKUP($C23, 'All Indicators - Breakdown'!$C:$GQ, F$1, FALSE), " ")</f>
        <v>3</v>
      </c>
      <c r="G23" s="21">
        <f>IFERROR(VLOOKUP($C23, 'All Indicators - Breakdown'!$C:$GQ, G$1, FALSE), " ")</f>
        <v>5</v>
      </c>
      <c r="H23" s="21">
        <f>IFERROR(VLOOKUP($C23, 'All Indicators - Breakdown'!$C:$GQ, H$1, FALSE), " ")</f>
        <v>4</v>
      </c>
    </row>
    <row r="24" spans="1:8" ht="16.3" thickTop="1" thickBot="1" x14ac:dyDescent="0.3">
      <c r="A24" s="20" t="s">
        <v>170</v>
      </c>
      <c r="B24" s="20" t="s">
        <v>181</v>
      </c>
      <c r="C24" s="20" t="s">
        <v>182</v>
      </c>
      <c r="D24" s="10">
        <f t="shared" si="0"/>
        <v>4</v>
      </c>
      <c r="E24" s="35">
        <f t="shared" si="1"/>
        <v>4</v>
      </c>
      <c r="F24" s="21">
        <f>IFERROR(VLOOKUP($C24, 'All Indicators - Breakdown'!$C:$GQ, F$1, FALSE), " ")</f>
        <v>3</v>
      </c>
      <c r="G24" s="21">
        <f>IFERROR(VLOOKUP($C24, 'All Indicators - Breakdown'!$C:$GQ, G$1, FALSE), " ")</f>
        <v>5</v>
      </c>
      <c r="H24" s="21">
        <f>IFERROR(VLOOKUP($C24, 'All Indicators - Breakdown'!$C:$GQ, H$1, FALSE), " ")</f>
        <v>4</v>
      </c>
    </row>
    <row r="25" spans="1:8" ht="16.3" thickTop="1" thickBot="1" x14ac:dyDescent="0.3">
      <c r="A25" s="20" t="s">
        <v>170</v>
      </c>
      <c r="B25" s="20" t="s">
        <v>183</v>
      </c>
      <c r="C25" s="20" t="s">
        <v>184</v>
      </c>
      <c r="D25" s="10">
        <f t="shared" si="0"/>
        <v>4</v>
      </c>
      <c r="E25" s="35">
        <f t="shared" si="1"/>
        <v>4</v>
      </c>
      <c r="F25" s="21">
        <f>IFERROR(VLOOKUP($C25, 'All Indicators - Breakdown'!$C:$GQ, F$1, FALSE), " ")</f>
        <v>3</v>
      </c>
      <c r="G25" s="21">
        <f>IFERROR(VLOOKUP($C25, 'All Indicators - Breakdown'!$C:$GQ, G$1, FALSE), " ")</f>
        <v>5</v>
      </c>
      <c r="H25" s="21">
        <f>IFERROR(VLOOKUP($C25, 'All Indicators - Breakdown'!$C:$GQ, H$1, FALSE), " ")</f>
        <v>4</v>
      </c>
    </row>
    <row r="26" spans="1:8" ht="16.3" thickTop="1" thickBot="1" x14ac:dyDescent="0.3">
      <c r="A26" s="20" t="s">
        <v>185</v>
      </c>
      <c r="B26" s="20" t="s">
        <v>186</v>
      </c>
      <c r="C26" s="20" t="s">
        <v>187</v>
      </c>
      <c r="D26" s="10">
        <f t="shared" si="0"/>
        <v>3</v>
      </c>
      <c r="E26" s="35">
        <f t="shared" si="1"/>
        <v>3.3</v>
      </c>
      <c r="F26" s="21">
        <f>IFERROR(VLOOKUP($C26, 'All Indicators - Breakdown'!$C:$GQ, F$1, FALSE), " ")</f>
        <v>3</v>
      </c>
      <c r="G26" s="21">
        <f>IFERROR(VLOOKUP($C26, 'All Indicators - Breakdown'!$C:$GQ, G$1, FALSE), " ")</f>
        <v>5</v>
      </c>
      <c r="H26" s="21">
        <f>IFERROR(VLOOKUP($C26, 'All Indicators - Breakdown'!$C:$GQ, H$1, FALSE), " ")</f>
        <v>2</v>
      </c>
    </row>
    <row r="27" spans="1:8" ht="16.3" thickTop="1" thickBot="1" x14ac:dyDescent="0.3">
      <c r="A27" s="20" t="s">
        <v>185</v>
      </c>
      <c r="B27" s="20" t="s">
        <v>188</v>
      </c>
      <c r="C27" s="20" t="s">
        <v>189</v>
      </c>
      <c r="D27" s="10">
        <f t="shared" si="0"/>
        <v>4</v>
      </c>
      <c r="E27" s="35">
        <f t="shared" si="1"/>
        <v>3.7</v>
      </c>
      <c r="F27" s="21">
        <f>IFERROR(VLOOKUP($C27, 'All Indicators - Breakdown'!$C:$GQ, F$1, FALSE), " ")</f>
        <v>3</v>
      </c>
      <c r="G27" s="21">
        <f>IFERROR(VLOOKUP($C27, 'All Indicators - Breakdown'!$C:$GQ, G$1, FALSE), " ")</f>
        <v>5</v>
      </c>
      <c r="H27" s="21">
        <f>IFERROR(VLOOKUP($C27, 'All Indicators - Breakdown'!$C:$GQ, H$1, FALSE), " ")</f>
        <v>3</v>
      </c>
    </row>
    <row r="28" spans="1:8" ht="16.3" thickTop="1" thickBot="1" x14ac:dyDescent="0.3">
      <c r="A28" s="20" t="s">
        <v>185</v>
      </c>
      <c r="B28" s="20" t="s">
        <v>190</v>
      </c>
      <c r="C28" s="20" t="s">
        <v>191</v>
      </c>
      <c r="D28" s="10">
        <f t="shared" si="0"/>
        <v>4</v>
      </c>
      <c r="E28" s="35">
        <f t="shared" si="1"/>
        <v>3.7</v>
      </c>
      <c r="F28" s="21">
        <f>IFERROR(VLOOKUP($C28, 'All Indicators - Breakdown'!$C:$GQ, F$1, FALSE), " ")</f>
        <v>3</v>
      </c>
      <c r="G28" s="21">
        <f>IFERROR(VLOOKUP($C28, 'All Indicators - Breakdown'!$C:$GQ, G$1, FALSE), " ")</f>
        <v>5</v>
      </c>
      <c r="H28" s="21">
        <f>IFERROR(VLOOKUP($C28, 'All Indicators - Breakdown'!$C:$GQ, H$1, FALSE), " ")</f>
        <v>3</v>
      </c>
    </row>
    <row r="29" spans="1:8" ht="16.3" thickTop="1" thickBot="1" x14ac:dyDescent="0.3">
      <c r="A29" s="20" t="s">
        <v>185</v>
      </c>
      <c r="B29" s="20" t="s">
        <v>192</v>
      </c>
      <c r="C29" s="20" t="s">
        <v>193</v>
      </c>
      <c r="D29" s="10">
        <f t="shared" si="0"/>
        <v>3</v>
      </c>
      <c r="E29" s="35">
        <f t="shared" si="1"/>
        <v>3</v>
      </c>
      <c r="F29" s="21">
        <f>IFERROR(VLOOKUP($C29, 'All Indicators - Breakdown'!$C:$GQ, F$1, FALSE), " ")</f>
        <v>2</v>
      </c>
      <c r="G29" s="21">
        <f>IFERROR(VLOOKUP($C29, 'All Indicators - Breakdown'!$C:$GQ, G$1, FALSE), " ")</f>
        <v>5</v>
      </c>
      <c r="H29" s="21">
        <f>IFERROR(VLOOKUP($C29, 'All Indicators - Breakdown'!$C:$GQ, H$1, FALSE), " ")</f>
        <v>2</v>
      </c>
    </row>
    <row r="30" spans="1:8" ht="16.3" thickTop="1" thickBot="1" x14ac:dyDescent="0.3">
      <c r="A30" s="20" t="s">
        <v>185</v>
      </c>
      <c r="B30" s="20" t="s">
        <v>194</v>
      </c>
      <c r="C30" s="20" t="s">
        <v>195</v>
      </c>
      <c r="D30" s="10">
        <f t="shared" si="0"/>
        <v>3</v>
      </c>
      <c r="E30" s="35">
        <f t="shared" si="1"/>
        <v>3</v>
      </c>
      <c r="F30" s="21">
        <f>IFERROR(VLOOKUP($C30, 'All Indicators - Breakdown'!$C:$GQ, F$1, FALSE), " ")</f>
        <v>2</v>
      </c>
      <c r="G30" s="21">
        <f>IFERROR(VLOOKUP($C30, 'All Indicators - Breakdown'!$C:$GQ, G$1, FALSE), " ")</f>
        <v>5</v>
      </c>
      <c r="H30" s="21">
        <f>IFERROR(VLOOKUP($C30, 'All Indicators - Breakdown'!$C:$GQ, H$1, FALSE), " ")</f>
        <v>2</v>
      </c>
    </row>
    <row r="31" spans="1:8" ht="16.3" thickTop="1" thickBot="1" x14ac:dyDescent="0.3">
      <c r="A31" s="20" t="s">
        <v>185</v>
      </c>
      <c r="B31" s="20" t="s">
        <v>196</v>
      </c>
      <c r="C31" s="20" t="s">
        <v>197</v>
      </c>
      <c r="D31" s="10">
        <f t="shared" si="0"/>
        <v>4</v>
      </c>
      <c r="E31" s="35">
        <f t="shared" si="1"/>
        <v>4</v>
      </c>
      <c r="F31" s="21">
        <f>IFERROR(VLOOKUP($C31, 'All Indicators - Breakdown'!$C:$GQ, F$1, FALSE), " ")</f>
        <v>5</v>
      </c>
      <c r="G31" s="21">
        <f>IFERROR(VLOOKUP($C31, 'All Indicators - Breakdown'!$C:$GQ, G$1, FALSE), " ")</f>
        <v>5</v>
      </c>
      <c r="H31" s="21">
        <f>IFERROR(VLOOKUP($C31, 'All Indicators - Breakdown'!$C:$GQ, H$1, FALSE), " ")</f>
        <v>2</v>
      </c>
    </row>
    <row r="32" spans="1:8" ht="16.3" thickTop="1" thickBot="1" x14ac:dyDescent="0.3">
      <c r="A32" s="20" t="s">
        <v>185</v>
      </c>
      <c r="B32" s="20" t="s">
        <v>198</v>
      </c>
      <c r="C32" s="20" t="s">
        <v>199</v>
      </c>
      <c r="D32" s="10">
        <f t="shared" si="0"/>
        <v>4</v>
      </c>
      <c r="E32" s="35">
        <f t="shared" si="1"/>
        <v>4.3</v>
      </c>
      <c r="F32" s="21">
        <f>IFERROR(VLOOKUP($C32, 'All Indicators - Breakdown'!$C:$GQ, F$1, FALSE), " ")</f>
        <v>4</v>
      </c>
      <c r="G32" s="21">
        <f>IFERROR(VLOOKUP($C32, 'All Indicators - Breakdown'!$C:$GQ, G$1, FALSE), " ")</f>
        <v>5</v>
      </c>
      <c r="H32" s="21">
        <f>IFERROR(VLOOKUP($C32, 'All Indicators - Breakdown'!$C:$GQ, H$1, FALSE), " ")</f>
        <v>4</v>
      </c>
    </row>
    <row r="33" spans="1:8" ht="16.3" thickTop="1" thickBot="1" x14ac:dyDescent="0.3">
      <c r="A33" s="20" t="s">
        <v>185</v>
      </c>
      <c r="B33" s="20" t="s">
        <v>200</v>
      </c>
      <c r="C33" s="20" t="s">
        <v>201</v>
      </c>
      <c r="D33" s="10">
        <f t="shared" si="0"/>
        <v>4</v>
      </c>
      <c r="E33" s="35">
        <f t="shared" si="1"/>
        <v>3.7</v>
      </c>
      <c r="F33" s="21">
        <f>IFERROR(VLOOKUP($C33, 'All Indicators - Breakdown'!$C:$GQ, F$1, FALSE), " ")</f>
        <v>3</v>
      </c>
      <c r="G33" s="21">
        <f>IFERROR(VLOOKUP($C33, 'All Indicators - Breakdown'!$C:$GQ, G$1, FALSE), " ")</f>
        <v>5</v>
      </c>
      <c r="H33" s="21">
        <f>IFERROR(VLOOKUP($C33, 'All Indicators - Breakdown'!$C:$GQ, H$1, FALSE), " ")</f>
        <v>3</v>
      </c>
    </row>
    <row r="34" spans="1:8" ht="16.3" thickTop="1" thickBot="1" x14ac:dyDescent="0.3">
      <c r="A34" s="20" t="s">
        <v>185</v>
      </c>
      <c r="B34" s="20" t="s">
        <v>202</v>
      </c>
      <c r="C34" s="20" t="s">
        <v>203</v>
      </c>
      <c r="D34" s="10">
        <f t="shared" si="0"/>
        <v>4</v>
      </c>
      <c r="E34" s="35">
        <f t="shared" si="1"/>
        <v>3.7</v>
      </c>
      <c r="F34" s="21">
        <f>IFERROR(VLOOKUP($C34, 'All Indicators - Breakdown'!$C:$GQ, F$1, FALSE), " ")</f>
        <v>4</v>
      </c>
      <c r="G34" s="21">
        <f>IFERROR(VLOOKUP($C34, 'All Indicators - Breakdown'!$C:$GQ, G$1, FALSE), " ")</f>
        <v>5</v>
      </c>
      <c r="H34" s="21">
        <f>IFERROR(VLOOKUP($C34, 'All Indicators - Breakdown'!$C:$GQ, H$1, FALSE), " ")</f>
        <v>2</v>
      </c>
    </row>
    <row r="35" spans="1:8" ht="16.3" thickTop="1" thickBot="1" x14ac:dyDescent="0.3">
      <c r="A35" s="20" t="s">
        <v>185</v>
      </c>
      <c r="B35" s="20" t="s">
        <v>204</v>
      </c>
      <c r="C35" s="20" t="s">
        <v>205</v>
      </c>
      <c r="D35" s="10">
        <f t="shared" si="0"/>
        <v>4</v>
      </c>
      <c r="E35" s="35">
        <f t="shared" si="1"/>
        <v>3.7</v>
      </c>
      <c r="F35" s="21">
        <f>IFERROR(VLOOKUP($C35, 'All Indicators - Breakdown'!$C:$GQ, F$1, FALSE), " ")</f>
        <v>4</v>
      </c>
      <c r="G35" s="21">
        <f>IFERROR(VLOOKUP($C35, 'All Indicators - Breakdown'!$C:$GQ, G$1, FALSE), " ")</f>
        <v>5</v>
      </c>
      <c r="H35" s="21">
        <f>IFERROR(VLOOKUP($C35, 'All Indicators - Breakdown'!$C:$GQ, H$1, FALSE), " ")</f>
        <v>2</v>
      </c>
    </row>
    <row r="36" spans="1:8" ht="16.3" thickTop="1" thickBot="1" x14ac:dyDescent="0.3">
      <c r="A36" s="20" t="s">
        <v>206</v>
      </c>
      <c r="B36" s="20" t="s">
        <v>207</v>
      </c>
      <c r="C36" s="20" t="s">
        <v>208</v>
      </c>
      <c r="D36" s="10">
        <f t="shared" si="0"/>
        <v>3</v>
      </c>
      <c r="E36" s="35">
        <f t="shared" si="1"/>
        <v>3.3</v>
      </c>
      <c r="F36" s="21">
        <f>IFERROR(VLOOKUP($C36, 'All Indicators - Breakdown'!$C:$GQ, F$1, FALSE), " ")</f>
        <v>3</v>
      </c>
      <c r="G36" s="21">
        <f>IFERROR(VLOOKUP($C36, 'All Indicators - Breakdown'!$C:$GQ, G$1, FALSE), " ")</f>
        <v>4</v>
      </c>
      <c r="H36" s="21">
        <f>IFERROR(VLOOKUP($C36, 'All Indicators - Breakdown'!$C:$GQ, H$1, FALSE), " ")</f>
        <v>3</v>
      </c>
    </row>
    <row r="37" spans="1:8" ht="16.3" thickTop="1" thickBot="1" x14ac:dyDescent="0.3">
      <c r="A37" s="20" t="s">
        <v>206</v>
      </c>
      <c r="B37" s="20" t="s">
        <v>209</v>
      </c>
      <c r="C37" s="20" t="s">
        <v>210</v>
      </c>
      <c r="D37" s="10">
        <f t="shared" si="0"/>
        <v>3</v>
      </c>
      <c r="E37" s="35">
        <f t="shared" si="1"/>
        <v>3</v>
      </c>
      <c r="F37" s="21">
        <f>IFERROR(VLOOKUP($C37, 'All Indicators - Breakdown'!$C:$GQ, F$1, FALSE), " ")</f>
        <v>3</v>
      </c>
      <c r="G37" s="21">
        <f>IFERROR(VLOOKUP($C37, 'All Indicators - Breakdown'!$C:$GQ, G$1, FALSE), " ")</f>
        <v>3</v>
      </c>
      <c r="H37" s="21">
        <f>IFERROR(VLOOKUP($C37, 'All Indicators - Breakdown'!$C:$GQ, H$1, FALSE), " ")</f>
        <v>3</v>
      </c>
    </row>
    <row r="38" spans="1:8" ht="16.3" thickTop="1" thickBot="1" x14ac:dyDescent="0.3">
      <c r="A38" s="20" t="s">
        <v>206</v>
      </c>
      <c r="B38" s="20" t="s">
        <v>211</v>
      </c>
      <c r="C38" s="20" t="s">
        <v>212</v>
      </c>
      <c r="D38" s="10">
        <f t="shared" si="0"/>
        <v>3</v>
      </c>
      <c r="E38" s="35">
        <f t="shared" si="1"/>
        <v>3.3</v>
      </c>
      <c r="F38" s="21">
        <f>IFERROR(VLOOKUP($C38, 'All Indicators - Breakdown'!$C:$GQ, F$1, FALSE), " ")</f>
        <v>3</v>
      </c>
      <c r="G38" s="21">
        <f>IFERROR(VLOOKUP($C38, 'All Indicators - Breakdown'!$C:$GQ, G$1, FALSE), " ")</f>
        <v>4</v>
      </c>
      <c r="H38" s="21">
        <f>IFERROR(VLOOKUP($C38, 'All Indicators - Breakdown'!$C:$GQ, H$1, FALSE), " ")</f>
        <v>3</v>
      </c>
    </row>
    <row r="39" spans="1:8" ht="16.3" thickTop="1" thickBot="1" x14ac:dyDescent="0.3">
      <c r="A39" s="20" t="s">
        <v>206</v>
      </c>
      <c r="B39" s="20" t="s">
        <v>213</v>
      </c>
      <c r="C39" s="20" t="s">
        <v>214</v>
      </c>
      <c r="D39" s="10">
        <f t="shared" si="0"/>
        <v>4</v>
      </c>
      <c r="E39" s="35">
        <f t="shared" si="1"/>
        <v>3.7</v>
      </c>
      <c r="F39" s="21">
        <f>IFERROR(VLOOKUP($C39, 'All Indicators - Breakdown'!$C:$GQ, F$1, FALSE), " ")</f>
        <v>3</v>
      </c>
      <c r="G39" s="21">
        <f>IFERROR(VLOOKUP($C39, 'All Indicators - Breakdown'!$C:$GQ, G$1, FALSE), " ")</f>
        <v>5</v>
      </c>
      <c r="H39" s="21">
        <f>IFERROR(VLOOKUP($C39, 'All Indicators - Breakdown'!$C:$GQ, H$1, FALSE), " ")</f>
        <v>3</v>
      </c>
    </row>
    <row r="40" spans="1:8" ht="16.3" thickTop="1" thickBot="1" x14ac:dyDescent="0.3">
      <c r="A40" s="20" t="s">
        <v>206</v>
      </c>
      <c r="B40" s="20" t="s">
        <v>215</v>
      </c>
      <c r="C40" s="20" t="s">
        <v>216</v>
      </c>
      <c r="D40" s="10">
        <f t="shared" si="0"/>
        <v>3</v>
      </c>
      <c r="E40" s="35">
        <f t="shared" si="1"/>
        <v>3</v>
      </c>
      <c r="F40" s="21">
        <f>IFERROR(VLOOKUP($C40, 'All Indicators - Breakdown'!$C:$GQ, F$1, FALSE), " ")</f>
        <v>2</v>
      </c>
      <c r="G40" s="21">
        <f>IFERROR(VLOOKUP($C40, 'All Indicators - Breakdown'!$C:$GQ, G$1, FALSE), " ")</f>
        <v>4</v>
      </c>
      <c r="H40" s="21">
        <f>IFERROR(VLOOKUP($C40, 'All Indicators - Breakdown'!$C:$GQ, H$1, FALSE), " ")</f>
        <v>3</v>
      </c>
    </row>
    <row r="41" spans="1:8" ht="16.3" thickTop="1" thickBot="1" x14ac:dyDescent="0.3">
      <c r="A41" s="20" t="s">
        <v>206</v>
      </c>
      <c r="B41" s="20" t="s">
        <v>217</v>
      </c>
      <c r="C41" s="20" t="s">
        <v>218</v>
      </c>
      <c r="D41" s="10">
        <f t="shared" si="0"/>
        <v>3</v>
      </c>
      <c r="E41" s="35">
        <f t="shared" si="1"/>
        <v>3.3</v>
      </c>
      <c r="F41" s="21">
        <f>IFERROR(VLOOKUP($C41, 'All Indicators - Breakdown'!$C:$GQ, F$1, FALSE), " ")</f>
        <v>3</v>
      </c>
      <c r="G41" s="21">
        <f>IFERROR(VLOOKUP($C41, 'All Indicators - Breakdown'!$C:$GQ, G$1, FALSE), " ")</f>
        <v>5</v>
      </c>
      <c r="H41" s="21">
        <f>IFERROR(VLOOKUP($C41, 'All Indicators - Breakdown'!$C:$GQ, H$1, FALSE), " ")</f>
        <v>2</v>
      </c>
    </row>
    <row r="42" spans="1:8" ht="16.3" thickTop="1" thickBot="1" x14ac:dyDescent="0.3">
      <c r="A42" s="20" t="s">
        <v>206</v>
      </c>
      <c r="B42" s="20" t="s">
        <v>219</v>
      </c>
      <c r="C42" s="20" t="s">
        <v>220</v>
      </c>
      <c r="D42" s="10">
        <f t="shared" si="0"/>
        <v>3</v>
      </c>
      <c r="E42" s="35">
        <f t="shared" si="1"/>
        <v>3</v>
      </c>
      <c r="F42" s="21">
        <f>IFERROR(VLOOKUP($C42, 'All Indicators - Breakdown'!$C:$GQ, F$1, FALSE), " ")</f>
        <v>3</v>
      </c>
      <c r="G42" s="21">
        <f>IFERROR(VLOOKUP($C42, 'All Indicators - Breakdown'!$C:$GQ, G$1, FALSE), " ")</f>
        <v>3</v>
      </c>
      <c r="H42" s="21">
        <f>IFERROR(VLOOKUP($C42, 'All Indicators - Breakdown'!$C:$GQ, H$1, FALSE), " ")</f>
        <v>3</v>
      </c>
    </row>
    <row r="43" spans="1:8" ht="16.3" thickTop="1" thickBot="1" x14ac:dyDescent="0.3">
      <c r="A43" s="20" t="s">
        <v>206</v>
      </c>
      <c r="B43" s="20" t="s">
        <v>221</v>
      </c>
      <c r="C43" s="20" t="s">
        <v>222</v>
      </c>
      <c r="D43" s="10">
        <f t="shared" si="0"/>
        <v>4</v>
      </c>
      <c r="E43" s="35">
        <f t="shared" si="1"/>
        <v>3.7</v>
      </c>
      <c r="F43" s="21">
        <f>IFERROR(VLOOKUP($C43, 'All Indicators - Breakdown'!$C:$GQ, F$1, FALSE), " ")</f>
        <v>3</v>
      </c>
      <c r="G43" s="21">
        <f>IFERROR(VLOOKUP($C43, 'All Indicators - Breakdown'!$C:$GQ, G$1, FALSE), " ")</f>
        <v>4</v>
      </c>
      <c r="H43" s="21">
        <f>IFERROR(VLOOKUP($C43, 'All Indicators - Breakdown'!$C:$GQ, H$1, FALSE), " ")</f>
        <v>4</v>
      </c>
    </row>
    <row r="44" spans="1:8" ht="16.3" thickTop="1" thickBot="1" x14ac:dyDescent="0.3">
      <c r="A44" s="20" t="s">
        <v>206</v>
      </c>
      <c r="B44" s="20" t="s">
        <v>223</v>
      </c>
      <c r="C44" s="20" t="s">
        <v>224</v>
      </c>
      <c r="D44" s="10">
        <f t="shared" si="0"/>
        <v>2</v>
      </c>
      <c r="E44" s="35">
        <f t="shared" si="1"/>
        <v>2.2999999999999998</v>
      </c>
      <c r="F44" s="21">
        <f>IFERROR(VLOOKUP($C44, 'All Indicators - Breakdown'!$C:$GQ, F$1, FALSE), " ")</f>
        <v>2</v>
      </c>
      <c r="G44" s="21">
        <f>IFERROR(VLOOKUP($C44, 'All Indicators - Breakdown'!$C:$GQ, G$1, FALSE), " ")</f>
        <v>3</v>
      </c>
      <c r="H44" s="21">
        <f>IFERROR(VLOOKUP($C44, 'All Indicators - Breakdown'!$C:$GQ, H$1, FALSE), " ")</f>
        <v>2</v>
      </c>
    </row>
    <row r="45" spans="1:8" ht="16.3" thickTop="1" thickBot="1" x14ac:dyDescent="0.3">
      <c r="A45" s="20" t="s">
        <v>225</v>
      </c>
      <c r="B45" s="20" t="s">
        <v>226</v>
      </c>
      <c r="C45" s="20" t="s">
        <v>227</v>
      </c>
      <c r="D45" s="10">
        <f t="shared" si="0"/>
        <v>3</v>
      </c>
      <c r="E45" s="35">
        <f t="shared" si="1"/>
        <v>3.3</v>
      </c>
      <c r="F45" s="21">
        <f>IFERROR(VLOOKUP($C45, 'All Indicators - Breakdown'!$C:$GQ, F$1, FALSE), " ")</f>
        <v>3</v>
      </c>
      <c r="G45" s="21">
        <f>IFERROR(VLOOKUP($C45, 'All Indicators - Breakdown'!$C:$GQ, G$1, FALSE), " ")</f>
        <v>3</v>
      </c>
      <c r="H45" s="21">
        <f>IFERROR(VLOOKUP($C45, 'All Indicators - Breakdown'!$C:$GQ, H$1, FALSE), " ")</f>
        <v>4</v>
      </c>
    </row>
    <row r="46" spans="1:8" ht="16.3" thickTop="1" thickBot="1" x14ac:dyDescent="0.3">
      <c r="A46" s="20" t="s">
        <v>225</v>
      </c>
      <c r="B46" s="20" t="s">
        <v>228</v>
      </c>
      <c r="C46" s="20" t="s">
        <v>229</v>
      </c>
      <c r="D46" s="10">
        <f t="shared" si="0"/>
        <v>2</v>
      </c>
      <c r="E46" s="35">
        <f t="shared" si="1"/>
        <v>1.7</v>
      </c>
      <c r="F46" s="21">
        <f>IFERROR(VLOOKUP($C46, 'All Indicators - Breakdown'!$C:$GQ, F$1, FALSE), " ")</f>
        <v>2</v>
      </c>
      <c r="G46" s="21">
        <f>IFERROR(VLOOKUP($C46, 'All Indicators - Breakdown'!$C:$GQ, G$1, FALSE), " ")</f>
        <v>1</v>
      </c>
      <c r="H46" s="21">
        <f>IFERROR(VLOOKUP($C46, 'All Indicators - Breakdown'!$C:$GQ, H$1, FALSE), " ")</f>
        <v>2</v>
      </c>
    </row>
    <row r="47" spans="1:8" ht="16.3" thickTop="1" thickBot="1" x14ac:dyDescent="0.3">
      <c r="A47" s="20" t="s">
        <v>225</v>
      </c>
      <c r="B47" s="20" t="s">
        <v>230</v>
      </c>
      <c r="C47" s="20" t="s">
        <v>231</v>
      </c>
      <c r="D47" s="10">
        <f t="shared" si="0"/>
        <v>3</v>
      </c>
      <c r="E47" s="35">
        <f t="shared" si="1"/>
        <v>3.3</v>
      </c>
      <c r="F47" s="21">
        <f>IFERROR(VLOOKUP($C47, 'All Indicators - Breakdown'!$C:$GQ, F$1, FALSE), " ")</f>
        <v>2</v>
      </c>
      <c r="G47" s="21">
        <f>IFERROR(VLOOKUP($C47, 'All Indicators - Breakdown'!$C:$GQ, G$1, FALSE), " ")</f>
        <v>5</v>
      </c>
      <c r="H47" s="21">
        <f>IFERROR(VLOOKUP($C47, 'All Indicators - Breakdown'!$C:$GQ, H$1, FALSE), " ")</f>
        <v>3</v>
      </c>
    </row>
    <row r="48" spans="1:8" ht="16.3" thickTop="1" thickBot="1" x14ac:dyDescent="0.3">
      <c r="A48" s="20" t="s">
        <v>225</v>
      </c>
      <c r="B48" s="20" t="s">
        <v>232</v>
      </c>
      <c r="C48" s="20" t="s">
        <v>233</v>
      </c>
      <c r="D48" s="10">
        <f t="shared" si="0"/>
        <v>4</v>
      </c>
      <c r="E48" s="35">
        <f t="shared" si="1"/>
        <v>3.7</v>
      </c>
      <c r="F48" s="21">
        <f>IFERROR(VLOOKUP($C48, 'All Indicators - Breakdown'!$C:$GQ, F$1, FALSE), " ")</f>
        <v>3</v>
      </c>
      <c r="G48" s="21">
        <f>IFERROR(VLOOKUP($C48, 'All Indicators - Breakdown'!$C:$GQ, G$1, FALSE), " ")</f>
        <v>4</v>
      </c>
      <c r="H48" s="21">
        <f>IFERROR(VLOOKUP($C48, 'All Indicators - Breakdown'!$C:$GQ, H$1, FALSE), " ")</f>
        <v>4</v>
      </c>
    </row>
    <row r="49" spans="1:8" ht="16.3" thickTop="1" thickBot="1" x14ac:dyDescent="0.3">
      <c r="A49" s="20" t="s">
        <v>225</v>
      </c>
      <c r="B49" s="20" t="s">
        <v>234</v>
      </c>
      <c r="C49" s="20" t="s">
        <v>235</v>
      </c>
      <c r="D49" s="10">
        <f t="shared" si="0"/>
        <v>2</v>
      </c>
      <c r="E49" s="35">
        <f t="shared" si="1"/>
        <v>1.7</v>
      </c>
      <c r="F49" s="21">
        <f>IFERROR(VLOOKUP($C49, 'All Indicators - Breakdown'!$C:$GQ, F$1, FALSE), " ")</f>
        <v>2</v>
      </c>
      <c r="G49" s="21">
        <f>IFERROR(VLOOKUP($C49, 'All Indicators - Breakdown'!$C:$GQ, G$1, FALSE), " ")</f>
        <v>1</v>
      </c>
      <c r="H49" s="21">
        <f>IFERROR(VLOOKUP($C49, 'All Indicators - Breakdown'!$C:$GQ, H$1, FALSE), " ")</f>
        <v>2</v>
      </c>
    </row>
    <row r="50" spans="1:8" ht="16.3" thickTop="1" thickBot="1" x14ac:dyDescent="0.3">
      <c r="A50" s="20" t="s">
        <v>225</v>
      </c>
      <c r="B50" s="20" t="s">
        <v>236</v>
      </c>
      <c r="C50" s="20" t="s">
        <v>237</v>
      </c>
      <c r="D50" s="10">
        <f t="shared" si="0"/>
        <v>2</v>
      </c>
      <c r="E50" s="35">
        <f t="shared" si="1"/>
        <v>1.7</v>
      </c>
      <c r="F50" s="21">
        <f>IFERROR(VLOOKUP($C50, 'All Indicators - Breakdown'!$C:$GQ, F$1, FALSE), " ")</f>
        <v>2</v>
      </c>
      <c r="G50" s="21">
        <f>IFERROR(VLOOKUP($C50, 'All Indicators - Breakdown'!$C:$GQ, G$1, FALSE), " ")</f>
        <v>1</v>
      </c>
      <c r="H50" s="21">
        <f>IFERROR(VLOOKUP($C50, 'All Indicators - Breakdown'!$C:$GQ, H$1, FALSE), " ")</f>
        <v>2</v>
      </c>
    </row>
    <row r="51" spans="1:8" ht="16.3" thickTop="1" thickBot="1" x14ac:dyDescent="0.3">
      <c r="A51" s="20" t="s">
        <v>225</v>
      </c>
      <c r="B51" s="20" t="s">
        <v>238</v>
      </c>
      <c r="C51" s="20" t="s">
        <v>239</v>
      </c>
      <c r="D51" s="10">
        <f t="shared" si="0"/>
        <v>2</v>
      </c>
      <c r="E51" s="35">
        <f t="shared" si="1"/>
        <v>1.7</v>
      </c>
      <c r="F51" s="21">
        <f>IFERROR(VLOOKUP($C51, 'All Indicators - Breakdown'!$C:$GQ, F$1, FALSE), " ")</f>
        <v>2</v>
      </c>
      <c r="G51" s="21">
        <f>IFERROR(VLOOKUP($C51, 'All Indicators - Breakdown'!$C:$GQ, G$1, FALSE), " ")</f>
        <v>1</v>
      </c>
      <c r="H51" s="21">
        <f>IFERROR(VLOOKUP($C51, 'All Indicators - Breakdown'!$C:$GQ, H$1, FALSE), " ")</f>
        <v>2</v>
      </c>
    </row>
    <row r="52" spans="1:8" ht="16.3" thickTop="1" thickBot="1" x14ac:dyDescent="0.3">
      <c r="A52" s="20" t="s">
        <v>240</v>
      </c>
      <c r="B52" s="20" t="s">
        <v>241</v>
      </c>
      <c r="C52" s="20" t="s">
        <v>242</v>
      </c>
      <c r="D52" s="10">
        <f t="shared" si="0"/>
        <v>3</v>
      </c>
      <c r="E52" s="35">
        <f t="shared" si="1"/>
        <v>3.3</v>
      </c>
      <c r="F52" s="21">
        <f>IFERROR(VLOOKUP($C52, 'All Indicators - Breakdown'!$C:$GQ, F$1, FALSE), " ")</f>
        <v>3</v>
      </c>
      <c r="G52" s="21">
        <f>IFERROR(VLOOKUP($C52, 'All Indicators - Breakdown'!$C:$GQ, G$1, FALSE), " ")</f>
        <v>4</v>
      </c>
      <c r="H52" s="21">
        <f>IFERROR(VLOOKUP($C52, 'All Indicators - Breakdown'!$C:$GQ, H$1, FALSE), " ")</f>
        <v>3</v>
      </c>
    </row>
    <row r="53" spans="1:8" ht="16.3" thickTop="1" thickBot="1" x14ac:dyDescent="0.3">
      <c r="A53" s="20" t="s">
        <v>240</v>
      </c>
      <c r="B53" s="20" t="s">
        <v>243</v>
      </c>
      <c r="C53" s="20" t="s">
        <v>244</v>
      </c>
      <c r="D53" s="10">
        <f t="shared" si="0"/>
        <v>3</v>
      </c>
      <c r="E53" s="35">
        <f t="shared" si="1"/>
        <v>3.3</v>
      </c>
      <c r="F53" s="21">
        <f>IFERROR(VLOOKUP($C53, 'All Indicators - Breakdown'!$C:$GQ, F$1, FALSE), " ")</f>
        <v>2</v>
      </c>
      <c r="G53" s="21">
        <f>IFERROR(VLOOKUP($C53, 'All Indicators - Breakdown'!$C:$GQ, G$1, FALSE), " ")</f>
        <v>4</v>
      </c>
      <c r="H53" s="21">
        <f>IFERROR(VLOOKUP($C53, 'All Indicators - Breakdown'!$C:$GQ, H$1, FALSE), " ")</f>
        <v>4</v>
      </c>
    </row>
    <row r="54" spans="1:8" ht="16.3" thickTop="1" thickBot="1" x14ac:dyDescent="0.3">
      <c r="A54" s="20" t="s">
        <v>240</v>
      </c>
      <c r="B54" s="20" t="s">
        <v>245</v>
      </c>
      <c r="C54" s="20" t="s">
        <v>246</v>
      </c>
      <c r="D54" s="10">
        <f t="shared" si="0"/>
        <v>3</v>
      </c>
      <c r="E54" s="35">
        <f t="shared" si="1"/>
        <v>3.3</v>
      </c>
      <c r="F54" s="21">
        <f>IFERROR(VLOOKUP($C54, 'All Indicators - Breakdown'!$C:$GQ, F$1, FALSE), " ")</f>
        <v>3</v>
      </c>
      <c r="G54" s="21">
        <f>IFERROR(VLOOKUP($C54, 'All Indicators - Breakdown'!$C:$GQ, G$1, FALSE), " ")</f>
        <v>4</v>
      </c>
      <c r="H54" s="21">
        <f>IFERROR(VLOOKUP($C54, 'All Indicators - Breakdown'!$C:$GQ, H$1, FALSE), " ")</f>
        <v>3</v>
      </c>
    </row>
    <row r="55" spans="1:8" ht="16.3" thickTop="1" thickBot="1" x14ac:dyDescent="0.3">
      <c r="A55" s="20" t="s">
        <v>240</v>
      </c>
      <c r="B55" s="20" t="s">
        <v>247</v>
      </c>
      <c r="C55" s="20" t="s">
        <v>248</v>
      </c>
      <c r="D55" s="10">
        <f t="shared" si="0"/>
        <v>4</v>
      </c>
      <c r="E55" s="35">
        <f t="shared" si="1"/>
        <v>3.7</v>
      </c>
      <c r="F55" s="21">
        <f>IFERROR(VLOOKUP($C55, 'All Indicators - Breakdown'!$C:$GQ, F$1, FALSE), " ")</f>
        <v>3</v>
      </c>
      <c r="G55" s="21">
        <f>IFERROR(VLOOKUP($C55, 'All Indicators - Breakdown'!$C:$GQ, G$1, FALSE), " ")</f>
        <v>5</v>
      </c>
      <c r="H55" s="21">
        <f>IFERROR(VLOOKUP($C55, 'All Indicators - Breakdown'!$C:$GQ, H$1, FALSE), " ")</f>
        <v>3</v>
      </c>
    </row>
    <row r="56" spans="1:8" ht="16.3" thickTop="1" thickBot="1" x14ac:dyDescent="0.3">
      <c r="A56" s="20" t="s">
        <v>240</v>
      </c>
      <c r="B56" s="20" t="s">
        <v>249</v>
      </c>
      <c r="C56" s="20" t="s">
        <v>250</v>
      </c>
      <c r="D56" s="10">
        <f t="shared" si="0"/>
        <v>3</v>
      </c>
      <c r="E56" s="35">
        <f t="shared" si="1"/>
        <v>3</v>
      </c>
      <c r="F56" s="21">
        <f>IFERROR(VLOOKUP($C56, 'All Indicators - Breakdown'!$C:$GQ, F$1, FALSE), " ")</f>
        <v>2</v>
      </c>
      <c r="G56" s="21">
        <f>IFERROR(VLOOKUP($C56, 'All Indicators - Breakdown'!$C:$GQ, G$1, FALSE), " ")</f>
        <v>4</v>
      </c>
      <c r="H56" s="21">
        <f>IFERROR(VLOOKUP($C56, 'All Indicators - Breakdown'!$C:$GQ, H$1, FALSE), " ")</f>
        <v>3</v>
      </c>
    </row>
    <row r="57" spans="1:8" ht="16.3" thickTop="1" thickBot="1" x14ac:dyDescent="0.3">
      <c r="A57" s="20" t="s">
        <v>240</v>
      </c>
      <c r="B57" s="20" t="s">
        <v>251</v>
      </c>
      <c r="C57" s="20" t="s">
        <v>252</v>
      </c>
      <c r="D57" s="10">
        <f t="shared" si="0"/>
        <v>3</v>
      </c>
      <c r="E57" s="35">
        <f t="shared" si="1"/>
        <v>3</v>
      </c>
      <c r="F57" s="21">
        <f>IFERROR(VLOOKUP($C57, 'All Indicators - Breakdown'!$C:$GQ, F$1, FALSE), " ")</f>
        <v>3</v>
      </c>
      <c r="G57" s="21">
        <f>IFERROR(VLOOKUP($C57, 'All Indicators - Breakdown'!$C:$GQ, G$1, FALSE), " ")</f>
        <v>4</v>
      </c>
      <c r="H57" s="21">
        <f>IFERROR(VLOOKUP($C57, 'All Indicators - Breakdown'!$C:$GQ, H$1, FALSE), " ")</f>
        <v>2</v>
      </c>
    </row>
    <row r="58" spans="1:8" ht="16.3" thickTop="1" thickBot="1" x14ac:dyDescent="0.3">
      <c r="A58" s="20" t="s">
        <v>240</v>
      </c>
      <c r="B58" s="20" t="s">
        <v>253</v>
      </c>
      <c r="C58" s="20" t="s">
        <v>254</v>
      </c>
      <c r="D58" s="10">
        <f t="shared" si="0"/>
        <v>4</v>
      </c>
      <c r="E58" s="35">
        <f t="shared" si="1"/>
        <v>3.7</v>
      </c>
      <c r="F58" s="21">
        <f>IFERROR(VLOOKUP($C58, 'All Indicators - Breakdown'!$C:$GQ, F$1, FALSE), " ")</f>
        <v>2</v>
      </c>
      <c r="G58" s="21">
        <f>IFERROR(VLOOKUP($C58, 'All Indicators - Breakdown'!$C:$GQ, G$1, FALSE), " ")</f>
        <v>5</v>
      </c>
      <c r="H58" s="21">
        <f>IFERROR(VLOOKUP($C58, 'All Indicators - Breakdown'!$C:$GQ, H$1, FALSE), " ")</f>
        <v>4</v>
      </c>
    </row>
    <row r="59" spans="1:8" ht="16.3" thickTop="1" thickBot="1" x14ac:dyDescent="0.3">
      <c r="A59" s="20" t="s">
        <v>240</v>
      </c>
      <c r="B59" s="20" t="s">
        <v>255</v>
      </c>
      <c r="C59" s="20" t="s">
        <v>256</v>
      </c>
      <c r="D59" s="10">
        <f t="shared" si="0"/>
        <v>3</v>
      </c>
      <c r="E59" s="35">
        <f t="shared" si="1"/>
        <v>2.7</v>
      </c>
      <c r="F59" s="21">
        <f>IFERROR(VLOOKUP($C59, 'All Indicators - Breakdown'!$C:$GQ, F$1, FALSE), " ")</f>
        <v>2</v>
      </c>
      <c r="G59" s="21">
        <f>IFERROR(VLOOKUP($C59, 'All Indicators - Breakdown'!$C:$GQ, G$1, FALSE), " ")</f>
        <v>4</v>
      </c>
      <c r="H59" s="21">
        <f>IFERROR(VLOOKUP($C59, 'All Indicators - Breakdown'!$C:$GQ, H$1, FALSE), " ")</f>
        <v>2</v>
      </c>
    </row>
    <row r="60" spans="1:8" ht="16.3" thickTop="1" thickBot="1" x14ac:dyDescent="0.3">
      <c r="A60" s="20" t="s">
        <v>240</v>
      </c>
      <c r="B60" s="20" t="s">
        <v>257</v>
      </c>
      <c r="C60" s="20" t="s">
        <v>258</v>
      </c>
      <c r="D60" s="10">
        <f t="shared" si="0"/>
        <v>4</v>
      </c>
      <c r="E60" s="35">
        <f t="shared" si="1"/>
        <v>3.7</v>
      </c>
      <c r="F60" s="21">
        <f>IFERROR(VLOOKUP($C60, 'All Indicators - Breakdown'!$C:$GQ, F$1, FALSE), " ")</f>
        <v>3</v>
      </c>
      <c r="G60" s="21">
        <f>IFERROR(VLOOKUP($C60, 'All Indicators - Breakdown'!$C:$GQ, G$1, FALSE), " ")</f>
        <v>4</v>
      </c>
      <c r="H60" s="21">
        <f>IFERROR(VLOOKUP($C60, 'All Indicators - Breakdown'!$C:$GQ, H$1, FALSE), " ")</f>
        <v>4</v>
      </c>
    </row>
    <row r="61" spans="1:8" ht="16.3" thickTop="1" thickBot="1" x14ac:dyDescent="0.3">
      <c r="A61" s="20" t="s">
        <v>240</v>
      </c>
      <c r="B61" s="20" t="s">
        <v>259</v>
      </c>
      <c r="C61" s="20" t="s">
        <v>260</v>
      </c>
      <c r="D61" s="10">
        <f t="shared" si="0"/>
        <v>3</v>
      </c>
      <c r="E61" s="35">
        <f t="shared" si="1"/>
        <v>3</v>
      </c>
      <c r="F61" s="21">
        <f>IFERROR(VLOOKUP($C61, 'All Indicators - Breakdown'!$C:$GQ, F$1, FALSE), " ")</f>
        <v>3</v>
      </c>
      <c r="G61" s="21">
        <f>IFERROR(VLOOKUP($C61, 'All Indicators - Breakdown'!$C:$GQ, G$1, FALSE), " ")</f>
        <v>3</v>
      </c>
      <c r="H61" s="21">
        <f>IFERROR(VLOOKUP($C61, 'All Indicators - Breakdown'!$C:$GQ, H$1, FALSE), " ")</f>
        <v>3</v>
      </c>
    </row>
    <row r="62" spans="1:8" ht="16.3" thickTop="1" thickBot="1" x14ac:dyDescent="0.3">
      <c r="A62" s="20" t="s">
        <v>240</v>
      </c>
      <c r="B62" s="20" t="s">
        <v>261</v>
      </c>
      <c r="C62" s="20" t="s">
        <v>262</v>
      </c>
      <c r="D62" s="10">
        <f t="shared" si="0"/>
        <v>3</v>
      </c>
      <c r="E62" s="35">
        <f t="shared" si="1"/>
        <v>3.3</v>
      </c>
      <c r="F62" s="21">
        <f>IFERROR(VLOOKUP($C62, 'All Indicators - Breakdown'!$C:$GQ, F$1, FALSE), " ")</f>
        <v>3</v>
      </c>
      <c r="G62" s="21">
        <f>IFERROR(VLOOKUP($C62, 'All Indicators - Breakdown'!$C:$GQ, G$1, FALSE), " ")</f>
        <v>4</v>
      </c>
      <c r="H62" s="21">
        <f>IFERROR(VLOOKUP($C62, 'All Indicators - Breakdown'!$C:$GQ, H$1, FALSE), " ")</f>
        <v>3</v>
      </c>
    </row>
    <row r="63" spans="1:8" ht="16.3" thickTop="1" thickBot="1" x14ac:dyDescent="0.3">
      <c r="A63" s="20" t="s">
        <v>240</v>
      </c>
      <c r="B63" s="20" t="s">
        <v>263</v>
      </c>
      <c r="C63" s="20" t="s">
        <v>264</v>
      </c>
      <c r="D63" s="10">
        <f t="shared" si="0"/>
        <v>3</v>
      </c>
      <c r="E63" s="35">
        <f t="shared" si="1"/>
        <v>3.3</v>
      </c>
      <c r="F63" s="21">
        <f>IFERROR(VLOOKUP($C63, 'All Indicators - Breakdown'!$C:$GQ, F$1, FALSE), " ")</f>
        <v>3</v>
      </c>
      <c r="G63" s="21">
        <f>IFERROR(VLOOKUP($C63, 'All Indicators - Breakdown'!$C:$GQ, G$1, FALSE), " ")</f>
        <v>4</v>
      </c>
      <c r="H63" s="21">
        <f>IFERROR(VLOOKUP($C63, 'All Indicators - Breakdown'!$C:$GQ, H$1, FALSE), " ")</f>
        <v>3</v>
      </c>
    </row>
    <row r="64" spans="1:8" ht="16.3" thickTop="1" thickBot="1" x14ac:dyDescent="0.3">
      <c r="A64" s="20" t="s">
        <v>240</v>
      </c>
      <c r="B64" s="20" t="s">
        <v>265</v>
      </c>
      <c r="C64" s="20" t="s">
        <v>266</v>
      </c>
      <c r="D64" s="10">
        <f t="shared" si="0"/>
        <v>4</v>
      </c>
      <c r="E64" s="35">
        <f t="shared" si="1"/>
        <v>4</v>
      </c>
      <c r="F64" s="21">
        <f>IFERROR(VLOOKUP($C64, 'All Indicators - Breakdown'!$C:$GQ, F$1, FALSE), " ")</f>
        <v>3</v>
      </c>
      <c r="G64" s="21">
        <f>IFERROR(VLOOKUP($C64, 'All Indicators - Breakdown'!$C:$GQ, G$1, FALSE), " ")</f>
        <v>5</v>
      </c>
      <c r="H64" s="21">
        <f>IFERROR(VLOOKUP($C64, 'All Indicators - Breakdown'!$C:$GQ, H$1, FALSE), " ")</f>
        <v>4</v>
      </c>
    </row>
    <row r="65" spans="1:8" ht="16.3" thickTop="1" thickBot="1" x14ac:dyDescent="0.3">
      <c r="A65" s="20" t="s">
        <v>240</v>
      </c>
      <c r="B65" s="20" t="s">
        <v>267</v>
      </c>
      <c r="C65" s="20" t="s">
        <v>268</v>
      </c>
      <c r="D65" s="10">
        <f t="shared" si="0"/>
        <v>3</v>
      </c>
      <c r="E65" s="35">
        <f t="shared" si="1"/>
        <v>3.3</v>
      </c>
      <c r="F65" s="21">
        <f>IFERROR(VLOOKUP($C65, 'All Indicators - Breakdown'!$C:$GQ, F$1, FALSE), " ")</f>
        <v>2</v>
      </c>
      <c r="G65" s="21">
        <f>IFERROR(VLOOKUP($C65, 'All Indicators - Breakdown'!$C:$GQ, G$1, FALSE), " ")</f>
        <v>5</v>
      </c>
      <c r="H65" s="21">
        <f>IFERROR(VLOOKUP($C65, 'All Indicators - Breakdown'!$C:$GQ, H$1, FALSE), " ")</f>
        <v>3</v>
      </c>
    </row>
    <row r="66" spans="1:8" ht="16.3" thickTop="1" thickBot="1" x14ac:dyDescent="0.3">
      <c r="A66" s="20" t="s">
        <v>240</v>
      </c>
      <c r="B66" s="20" t="s">
        <v>269</v>
      </c>
      <c r="C66" s="20" t="s">
        <v>270</v>
      </c>
      <c r="D66" s="10">
        <f t="shared" si="0"/>
        <v>3</v>
      </c>
      <c r="E66" s="35">
        <f t="shared" si="1"/>
        <v>3.3</v>
      </c>
      <c r="F66" s="21">
        <f>IFERROR(VLOOKUP($C66, 'All Indicators - Breakdown'!$C:$GQ, F$1, FALSE), " ")</f>
        <v>3</v>
      </c>
      <c r="G66" s="21">
        <f>IFERROR(VLOOKUP($C66, 'All Indicators - Breakdown'!$C:$GQ, G$1, FALSE), " ")</f>
        <v>3</v>
      </c>
      <c r="H66" s="21">
        <f>IFERROR(VLOOKUP($C66, 'All Indicators - Breakdown'!$C:$GQ, H$1, FALSE), " ")</f>
        <v>4</v>
      </c>
    </row>
    <row r="67" spans="1:8" ht="16.3" thickTop="1" thickBot="1" x14ac:dyDescent="0.3">
      <c r="A67" s="20" t="s">
        <v>240</v>
      </c>
      <c r="B67" s="20" t="s">
        <v>271</v>
      </c>
      <c r="C67" s="20" t="s">
        <v>272</v>
      </c>
      <c r="D67" s="10">
        <f t="shared" si="0"/>
        <v>3</v>
      </c>
      <c r="E67" s="35">
        <f t="shared" si="1"/>
        <v>3</v>
      </c>
      <c r="F67" s="21">
        <f>IFERROR(VLOOKUP($C67, 'All Indicators - Breakdown'!$C:$GQ, F$1, FALSE), " ")</f>
        <v>3</v>
      </c>
      <c r="G67" s="21">
        <f>IFERROR(VLOOKUP($C67, 'All Indicators - Breakdown'!$C:$GQ, G$1, FALSE), " ")</f>
        <v>3</v>
      </c>
      <c r="H67" s="21">
        <f>IFERROR(VLOOKUP($C67, 'All Indicators - Breakdown'!$C:$GQ, H$1, FALSE), " ")</f>
        <v>3</v>
      </c>
    </row>
    <row r="68" spans="1:8" ht="16.3" thickTop="1" thickBot="1" x14ac:dyDescent="0.3">
      <c r="A68" s="20" t="s">
        <v>240</v>
      </c>
      <c r="B68" s="20" t="s">
        <v>273</v>
      </c>
      <c r="C68" s="20" t="s">
        <v>274</v>
      </c>
      <c r="D68" s="10">
        <f t="shared" si="0"/>
        <v>4</v>
      </c>
      <c r="E68" s="35">
        <f t="shared" si="1"/>
        <v>3.7</v>
      </c>
      <c r="F68" s="21">
        <f>IFERROR(VLOOKUP($C68, 'All Indicators - Breakdown'!$C:$GQ, F$1, FALSE), " ")</f>
        <v>3</v>
      </c>
      <c r="G68" s="21">
        <f>IFERROR(VLOOKUP($C68, 'All Indicators - Breakdown'!$C:$GQ, G$1, FALSE), " ")</f>
        <v>4</v>
      </c>
      <c r="H68" s="21">
        <f>IFERROR(VLOOKUP($C68, 'All Indicators - Breakdown'!$C:$GQ, H$1, FALSE), " ")</f>
        <v>4</v>
      </c>
    </row>
    <row r="69" spans="1:8" ht="16.3" thickTop="1" thickBot="1" x14ac:dyDescent="0.3">
      <c r="A69" s="20" t="s">
        <v>240</v>
      </c>
      <c r="B69" s="20" t="s">
        <v>275</v>
      </c>
      <c r="C69" s="20" t="s">
        <v>276</v>
      </c>
      <c r="D69" s="10">
        <f t="shared" ref="D69:D132" si="2">ROUND(AVERAGE($F69:$H69), 0)</f>
        <v>4</v>
      </c>
      <c r="E69" s="35">
        <f t="shared" ref="E69:E132" si="3">ROUND(AVERAGE($F69:$H69), 1)</f>
        <v>3.7</v>
      </c>
      <c r="F69" s="21">
        <f>IFERROR(VLOOKUP($C69, 'All Indicators - Breakdown'!$C:$GQ, F$1, FALSE), " ")</f>
        <v>3</v>
      </c>
      <c r="G69" s="21">
        <f>IFERROR(VLOOKUP($C69, 'All Indicators - Breakdown'!$C:$GQ, G$1, FALSE), " ")</f>
        <v>4</v>
      </c>
      <c r="H69" s="21">
        <f>IFERROR(VLOOKUP($C69, 'All Indicators - Breakdown'!$C:$GQ, H$1, FALSE), " ")</f>
        <v>4</v>
      </c>
    </row>
    <row r="70" spans="1:8" ht="16.3" thickTop="1" thickBot="1" x14ac:dyDescent="0.3">
      <c r="A70" s="20" t="s">
        <v>240</v>
      </c>
      <c r="B70" s="20" t="s">
        <v>277</v>
      </c>
      <c r="C70" s="20" t="s">
        <v>278</v>
      </c>
      <c r="D70" s="10">
        <f t="shared" si="2"/>
        <v>3</v>
      </c>
      <c r="E70" s="35">
        <f t="shared" si="3"/>
        <v>3</v>
      </c>
      <c r="F70" s="21">
        <f>IFERROR(VLOOKUP($C70, 'All Indicators - Breakdown'!$C:$GQ, F$1, FALSE), " ")</f>
        <v>2</v>
      </c>
      <c r="G70" s="21">
        <f>IFERROR(VLOOKUP($C70, 'All Indicators - Breakdown'!$C:$GQ, G$1, FALSE), " ")</f>
        <v>5</v>
      </c>
      <c r="H70" s="21">
        <f>IFERROR(VLOOKUP($C70, 'All Indicators - Breakdown'!$C:$GQ, H$1, FALSE), " ")</f>
        <v>2</v>
      </c>
    </row>
    <row r="71" spans="1:8" ht="16.3" thickTop="1" thickBot="1" x14ac:dyDescent="0.3">
      <c r="A71" s="20" t="s">
        <v>240</v>
      </c>
      <c r="B71" s="20" t="s">
        <v>279</v>
      </c>
      <c r="C71" s="20" t="s">
        <v>280</v>
      </c>
      <c r="D71" s="10">
        <f t="shared" si="2"/>
        <v>3</v>
      </c>
      <c r="E71" s="35">
        <f t="shared" si="3"/>
        <v>3.3</v>
      </c>
      <c r="F71" s="21">
        <f>IFERROR(VLOOKUP($C71, 'All Indicators - Breakdown'!$C:$GQ, F$1, FALSE), " ")</f>
        <v>3</v>
      </c>
      <c r="G71" s="21">
        <f>IFERROR(VLOOKUP($C71, 'All Indicators - Breakdown'!$C:$GQ, G$1, FALSE), " ")</f>
        <v>4</v>
      </c>
      <c r="H71" s="21">
        <f>IFERROR(VLOOKUP($C71, 'All Indicators - Breakdown'!$C:$GQ, H$1, FALSE), " ")</f>
        <v>3</v>
      </c>
    </row>
    <row r="72" spans="1:8" ht="16.3" thickTop="1" thickBot="1" x14ac:dyDescent="0.3">
      <c r="A72" s="20" t="s">
        <v>240</v>
      </c>
      <c r="B72" s="20" t="s">
        <v>281</v>
      </c>
      <c r="C72" s="20" t="s">
        <v>282</v>
      </c>
      <c r="D72" s="10">
        <f t="shared" si="2"/>
        <v>3</v>
      </c>
      <c r="E72" s="35">
        <f t="shared" si="3"/>
        <v>3</v>
      </c>
      <c r="F72" s="21">
        <f>IFERROR(VLOOKUP($C72, 'All Indicators - Breakdown'!$C:$GQ, F$1, FALSE), " ")</f>
        <v>2</v>
      </c>
      <c r="G72" s="21">
        <f>IFERROR(VLOOKUP($C72, 'All Indicators - Breakdown'!$C:$GQ, G$1, FALSE), " ")</f>
        <v>5</v>
      </c>
      <c r="H72" s="21">
        <f>IFERROR(VLOOKUP($C72, 'All Indicators - Breakdown'!$C:$GQ, H$1, FALSE), " ")</f>
        <v>2</v>
      </c>
    </row>
    <row r="73" spans="1:8" ht="16.3" thickTop="1" thickBot="1" x14ac:dyDescent="0.3">
      <c r="A73" s="20" t="s">
        <v>240</v>
      </c>
      <c r="B73" s="20" t="s">
        <v>283</v>
      </c>
      <c r="C73" s="20" t="s">
        <v>284</v>
      </c>
      <c r="D73" s="10">
        <f t="shared" si="2"/>
        <v>3</v>
      </c>
      <c r="E73" s="35">
        <f t="shared" si="3"/>
        <v>3</v>
      </c>
      <c r="F73" s="21">
        <f>IFERROR(VLOOKUP($C73, 'All Indicators - Breakdown'!$C:$GQ, F$1, FALSE), " ")</f>
        <v>3</v>
      </c>
      <c r="G73" s="21">
        <f>IFERROR(VLOOKUP($C73, 'All Indicators - Breakdown'!$C:$GQ, G$1, FALSE), " ")</f>
        <v>3</v>
      </c>
      <c r="H73" s="21">
        <f>IFERROR(VLOOKUP($C73, 'All Indicators - Breakdown'!$C:$GQ, H$1, FALSE), " ")</f>
        <v>3</v>
      </c>
    </row>
    <row r="74" spans="1:8" ht="16.3" thickTop="1" thickBot="1" x14ac:dyDescent="0.3">
      <c r="A74" s="20" t="s">
        <v>285</v>
      </c>
      <c r="B74" s="20" t="s">
        <v>286</v>
      </c>
      <c r="C74" s="20" t="s">
        <v>287</v>
      </c>
      <c r="D74" s="10">
        <f t="shared" si="2"/>
        <v>3</v>
      </c>
      <c r="E74" s="35">
        <f t="shared" si="3"/>
        <v>2.7</v>
      </c>
      <c r="F74" s="21">
        <f>IFERROR(VLOOKUP($C74, 'All Indicators - Breakdown'!$C:$GQ, F$1, FALSE), " ")</f>
        <v>3</v>
      </c>
      <c r="G74" s="21">
        <f>IFERROR(VLOOKUP($C74, 'All Indicators - Breakdown'!$C:$GQ, G$1, FALSE), " ")</f>
        <v>2</v>
      </c>
      <c r="H74" s="21">
        <f>IFERROR(VLOOKUP($C74, 'All Indicators - Breakdown'!$C:$GQ, H$1, FALSE), " ")</f>
        <v>3</v>
      </c>
    </row>
    <row r="75" spans="1:8" ht="16.3" thickTop="1" thickBot="1" x14ac:dyDescent="0.3">
      <c r="A75" s="20" t="s">
        <v>285</v>
      </c>
      <c r="B75" s="20" t="s">
        <v>288</v>
      </c>
      <c r="C75" s="20" t="s">
        <v>289</v>
      </c>
      <c r="D75" s="10">
        <f t="shared" si="2"/>
        <v>2</v>
      </c>
      <c r="E75" s="35">
        <f t="shared" si="3"/>
        <v>2</v>
      </c>
      <c r="F75" s="21">
        <f>IFERROR(VLOOKUP($C75, 'All Indicators - Breakdown'!$C:$GQ, F$1, FALSE), " ")</f>
        <v>2</v>
      </c>
      <c r="G75" s="21">
        <f>IFERROR(VLOOKUP($C75, 'All Indicators - Breakdown'!$C:$GQ, G$1, FALSE), " ")</f>
        <v>1</v>
      </c>
      <c r="H75" s="21">
        <f>IFERROR(VLOOKUP($C75, 'All Indicators - Breakdown'!$C:$GQ, H$1, FALSE), " ")</f>
        <v>3</v>
      </c>
    </row>
    <row r="76" spans="1:8" ht="16.3" thickTop="1" thickBot="1" x14ac:dyDescent="0.3">
      <c r="A76" s="20" t="s">
        <v>285</v>
      </c>
      <c r="B76" s="20" t="s">
        <v>290</v>
      </c>
      <c r="C76" s="20" t="s">
        <v>291</v>
      </c>
      <c r="D76" s="10">
        <f t="shared" si="2"/>
        <v>3</v>
      </c>
      <c r="E76" s="35">
        <f t="shared" si="3"/>
        <v>3.3</v>
      </c>
      <c r="F76" s="21">
        <f>IFERROR(VLOOKUP($C76, 'All Indicators - Breakdown'!$C:$GQ, F$1, FALSE), " ")</f>
        <v>3</v>
      </c>
      <c r="G76" s="21">
        <f>IFERROR(VLOOKUP($C76, 'All Indicators - Breakdown'!$C:$GQ, G$1, FALSE), " ")</f>
        <v>3</v>
      </c>
      <c r="H76" s="21">
        <f>IFERROR(VLOOKUP($C76, 'All Indicators - Breakdown'!$C:$GQ, H$1, FALSE), " ")</f>
        <v>4</v>
      </c>
    </row>
    <row r="77" spans="1:8" ht="16.3" thickTop="1" thickBot="1" x14ac:dyDescent="0.3">
      <c r="A77" s="20" t="s">
        <v>285</v>
      </c>
      <c r="B77" s="20" t="s">
        <v>292</v>
      </c>
      <c r="C77" s="20" t="s">
        <v>293</v>
      </c>
      <c r="D77" s="10">
        <f t="shared" si="2"/>
        <v>3</v>
      </c>
      <c r="E77" s="35">
        <f t="shared" si="3"/>
        <v>3</v>
      </c>
      <c r="F77" s="21">
        <f>IFERROR(VLOOKUP($C77, 'All Indicators - Breakdown'!$C:$GQ, F$1, FALSE), " ")</f>
        <v>2</v>
      </c>
      <c r="G77" s="21">
        <f>IFERROR(VLOOKUP($C77, 'All Indicators - Breakdown'!$C:$GQ, G$1, FALSE), " ")</f>
        <v>5</v>
      </c>
      <c r="H77" s="21">
        <f>IFERROR(VLOOKUP($C77, 'All Indicators - Breakdown'!$C:$GQ, H$1, FALSE), " ")</f>
        <v>2</v>
      </c>
    </row>
    <row r="78" spans="1:8" ht="16.3" thickTop="1" thickBot="1" x14ac:dyDescent="0.3">
      <c r="A78" s="20" t="s">
        <v>285</v>
      </c>
      <c r="B78" s="20" t="s">
        <v>294</v>
      </c>
      <c r="C78" s="20" t="s">
        <v>295</v>
      </c>
      <c r="D78" s="10">
        <f t="shared" si="2"/>
        <v>3</v>
      </c>
      <c r="E78" s="35">
        <f t="shared" si="3"/>
        <v>3</v>
      </c>
      <c r="F78" s="21">
        <f>IFERROR(VLOOKUP($C78, 'All Indicators - Breakdown'!$C:$GQ, F$1, FALSE), " ")</f>
        <v>3</v>
      </c>
      <c r="G78" s="21">
        <f>IFERROR(VLOOKUP($C78, 'All Indicators - Breakdown'!$C:$GQ, G$1, FALSE), " ")</f>
        <v>3</v>
      </c>
      <c r="H78" s="21">
        <f>IFERROR(VLOOKUP($C78, 'All Indicators - Breakdown'!$C:$GQ, H$1, FALSE), " ")</f>
        <v>3</v>
      </c>
    </row>
    <row r="79" spans="1:8" ht="16.3" thickTop="1" thickBot="1" x14ac:dyDescent="0.3">
      <c r="A79" s="20" t="s">
        <v>296</v>
      </c>
      <c r="B79" s="20" t="s">
        <v>297</v>
      </c>
      <c r="C79" s="20" t="s">
        <v>298</v>
      </c>
      <c r="D79" s="10">
        <f t="shared" si="2"/>
        <v>4</v>
      </c>
      <c r="E79" s="35">
        <f t="shared" si="3"/>
        <v>4</v>
      </c>
      <c r="F79" s="21">
        <f>IFERROR(VLOOKUP($C79, 'All Indicators - Breakdown'!$C:$GQ, F$1, FALSE), " ")</f>
        <v>4</v>
      </c>
      <c r="G79" s="21">
        <f>IFERROR(VLOOKUP($C79, 'All Indicators - Breakdown'!$C:$GQ, G$1, FALSE), " ")</f>
        <v>5</v>
      </c>
      <c r="H79" s="21">
        <f>IFERROR(VLOOKUP($C79, 'All Indicators - Breakdown'!$C:$GQ, H$1, FALSE), " ")</f>
        <v>3</v>
      </c>
    </row>
    <row r="80" spans="1:8" ht="16.3" thickTop="1" thickBot="1" x14ac:dyDescent="0.3">
      <c r="A80" s="20" t="s">
        <v>296</v>
      </c>
      <c r="B80" s="20" t="s">
        <v>299</v>
      </c>
      <c r="C80" s="20" t="s">
        <v>300</v>
      </c>
      <c r="D80" s="10">
        <f t="shared" si="2"/>
        <v>4</v>
      </c>
      <c r="E80" s="35">
        <f t="shared" si="3"/>
        <v>4</v>
      </c>
      <c r="F80" s="21">
        <f>IFERROR(VLOOKUP($C80, 'All Indicators - Breakdown'!$C:$GQ, F$1, FALSE), " ")</f>
        <v>4</v>
      </c>
      <c r="G80" s="21">
        <f>IFERROR(VLOOKUP($C80, 'All Indicators - Breakdown'!$C:$GQ, G$1, FALSE), " ")</f>
        <v>5</v>
      </c>
      <c r="H80" s="21">
        <f>IFERROR(VLOOKUP($C80, 'All Indicators - Breakdown'!$C:$GQ, H$1, FALSE), " ")</f>
        <v>3</v>
      </c>
    </row>
    <row r="81" spans="1:8" ht="16.3" thickTop="1" thickBot="1" x14ac:dyDescent="0.3">
      <c r="A81" s="20" t="s">
        <v>296</v>
      </c>
      <c r="B81" s="20" t="s">
        <v>301</v>
      </c>
      <c r="C81" s="20" t="s">
        <v>302</v>
      </c>
      <c r="D81" s="10">
        <f t="shared" si="2"/>
        <v>3</v>
      </c>
      <c r="E81" s="35">
        <f t="shared" si="3"/>
        <v>3.3</v>
      </c>
      <c r="F81" s="21">
        <f>IFERROR(VLOOKUP($C81, 'All Indicators - Breakdown'!$C:$GQ, F$1, FALSE), " ")</f>
        <v>3</v>
      </c>
      <c r="G81" s="21">
        <f>IFERROR(VLOOKUP($C81, 'All Indicators - Breakdown'!$C:$GQ, G$1, FALSE), " ")</f>
        <v>4</v>
      </c>
      <c r="H81" s="21">
        <f>IFERROR(VLOOKUP($C81, 'All Indicators - Breakdown'!$C:$GQ, H$1, FALSE), " ")</f>
        <v>3</v>
      </c>
    </row>
    <row r="82" spans="1:8" ht="16.3" thickTop="1" thickBot="1" x14ac:dyDescent="0.3">
      <c r="A82" s="20" t="s">
        <v>296</v>
      </c>
      <c r="B82" s="20" t="s">
        <v>303</v>
      </c>
      <c r="C82" s="20" t="s">
        <v>304</v>
      </c>
      <c r="D82" s="10">
        <f t="shared" si="2"/>
        <v>3</v>
      </c>
      <c r="E82" s="35">
        <f t="shared" si="3"/>
        <v>2.7</v>
      </c>
      <c r="F82" s="21">
        <f>IFERROR(VLOOKUP($C82, 'All Indicators - Breakdown'!$C:$GQ, F$1, FALSE), " ")</f>
        <v>3</v>
      </c>
      <c r="G82" s="21">
        <f>IFERROR(VLOOKUP($C82, 'All Indicators - Breakdown'!$C:$GQ, G$1, FALSE), " ")</f>
        <v>3</v>
      </c>
      <c r="H82" s="21">
        <f>IFERROR(VLOOKUP($C82, 'All Indicators - Breakdown'!$C:$GQ, H$1, FALSE), " ")</f>
        <v>2</v>
      </c>
    </row>
    <row r="83" spans="1:8" ht="16.3" thickTop="1" thickBot="1" x14ac:dyDescent="0.3">
      <c r="A83" s="20" t="s">
        <v>296</v>
      </c>
      <c r="B83" s="20" t="s">
        <v>305</v>
      </c>
      <c r="C83" s="20" t="s">
        <v>306</v>
      </c>
      <c r="D83" s="10">
        <f t="shared" si="2"/>
        <v>4</v>
      </c>
      <c r="E83" s="35">
        <f t="shared" si="3"/>
        <v>4.3</v>
      </c>
      <c r="F83" s="21">
        <f>IFERROR(VLOOKUP($C83, 'All Indicators - Breakdown'!$C:$GQ, F$1, FALSE), " ")</f>
        <v>4</v>
      </c>
      <c r="G83" s="21">
        <f>IFERROR(VLOOKUP($C83, 'All Indicators - Breakdown'!$C:$GQ, G$1, FALSE), " ")</f>
        <v>5</v>
      </c>
      <c r="H83" s="21">
        <f>IFERROR(VLOOKUP($C83, 'All Indicators - Breakdown'!$C:$GQ, H$1, FALSE), " ")</f>
        <v>4</v>
      </c>
    </row>
    <row r="84" spans="1:8" ht="16.3" thickTop="1" thickBot="1" x14ac:dyDescent="0.3">
      <c r="A84" s="20" t="s">
        <v>296</v>
      </c>
      <c r="B84" s="20" t="s">
        <v>307</v>
      </c>
      <c r="C84" s="20" t="s">
        <v>308</v>
      </c>
      <c r="D84" s="10">
        <f t="shared" si="2"/>
        <v>4</v>
      </c>
      <c r="E84" s="35">
        <f t="shared" si="3"/>
        <v>4</v>
      </c>
      <c r="F84" s="21">
        <f>IFERROR(VLOOKUP($C84, 'All Indicators - Breakdown'!$C:$GQ, F$1, FALSE), " ")</f>
        <v>4</v>
      </c>
      <c r="G84" s="21">
        <f>IFERROR(VLOOKUP($C84, 'All Indicators - Breakdown'!$C:$GQ, G$1, FALSE), " ")</f>
        <v>5</v>
      </c>
      <c r="H84" s="21">
        <f>IFERROR(VLOOKUP($C84, 'All Indicators - Breakdown'!$C:$GQ, H$1, FALSE), " ")</f>
        <v>3</v>
      </c>
    </row>
    <row r="85" spans="1:8" ht="16.3" thickTop="1" thickBot="1" x14ac:dyDescent="0.3">
      <c r="A85" s="20" t="s">
        <v>296</v>
      </c>
      <c r="B85" s="20" t="s">
        <v>309</v>
      </c>
      <c r="C85" s="20" t="s">
        <v>310</v>
      </c>
      <c r="D85" s="10">
        <f t="shared" si="2"/>
        <v>3</v>
      </c>
      <c r="E85" s="35">
        <f t="shared" si="3"/>
        <v>3</v>
      </c>
      <c r="F85" s="21">
        <f>IFERROR(VLOOKUP($C85, 'All Indicators - Breakdown'!$C:$GQ, F$1, FALSE), " ")</f>
        <v>3</v>
      </c>
      <c r="G85" s="21">
        <f>IFERROR(VLOOKUP($C85, 'All Indicators - Breakdown'!$C:$GQ, G$1, FALSE), " ")</f>
        <v>3</v>
      </c>
      <c r="H85" s="21">
        <f>IFERROR(VLOOKUP($C85, 'All Indicators - Breakdown'!$C:$GQ, H$1, FALSE), " ")</f>
        <v>3</v>
      </c>
    </row>
    <row r="86" spans="1:8" ht="16.3" thickTop="1" thickBot="1" x14ac:dyDescent="0.3">
      <c r="A86" s="20" t="s">
        <v>311</v>
      </c>
      <c r="B86" s="20" t="s">
        <v>312</v>
      </c>
      <c r="C86" s="20" t="s">
        <v>313</v>
      </c>
      <c r="D86" s="10">
        <f t="shared" si="2"/>
        <v>4</v>
      </c>
      <c r="E86" s="35">
        <f t="shared" si="3"/>
        <v>4.3</v>
      </c>
      <c r="F86" s="21">
        <f>IFERROR(VLOOKUP($C86, 'All Indicators - Breakdown'!$C:$GQ, F$1, FALSE), " ")</f>
        <v>4</v>
      </c>
      <c r="G86" s="21">
        <f>IFERROR(VLOOKUP($C86, 'All Indicators - Breakdown'!$C:$GQ, G$1, FALSE), " ")</f>
        <v>5</v>
      </c>
      <c r="H86" s="21">
        <f>IFERROR(VLOOKUP($C86, 'All Indicators - Breakdown'!$C:$GQ, H$1, FALSE), " ")</f>
        <v>4</v>
      </c>
    </row>
    <row r="87" spans="1:8" ht="16.3" thickTop="1" thickBot="1" x14ac:dyDescent="0.3">
      <c r="A87" s="20" t="s">
        <v>311</v>
      </c>
      <c r="B87" s="20" t="s">
        <v>314</v>
      </c>
      <c r="C87" s="20" t="s">
        <v>315</v>
      </c>
      <c r="D87" s="10">
        <f t="shared" si="2"/>
        <v>4</v>
      </c>
      <c r="E87" s="35">
        <f t="shared" si="3"/>
        <v>4.3</v>
      </c>
      <c r="F87" s="21">
        <f>IFERROR(VLOOKUP($C87, 'All Indicators - Breakdown'!$C:$GQ, F$1, FALSE), " ")</f>
        <v>4</v>
      </c>
      <c r="G87" s="21">
        <f>IFERROR(VLOOKUP($C87, 'All Indicators - Breakdown'!$C:$GQ, G$1, FALSE), " ")</f>
        <v>5</v>
      </c>
      <c r="H87" s="21">
        <f>IFERROR(VLOOKUP($C87, 'All Indicators - Breakdown'!$C:$GQ, H$1, FALSE), " ")</f>
        <v>4</v>
      </c>
    </row>
    <row r="88" spans="1:8" ht="16.3" thickTop="1" thickBot="1" x14ac:dyDescent="0.3">
      <c r="A88" s="20" t="s">
        <v>311</v>
      </c>
      <c r="B88" s="20" t="s">
        <v>316</v>
      </c>
      <c r="C88" s="20" t="s">
        <v>317</v>
      </c>
      <c r="D88" s="10">
        <f t="shared" si="2"/>
        <v>4</v>
      </c>
      <c r="E88" s="35">
        <f t="shared" si="3"/>
        <v>4.3</v>
      </c>
      <c r="F88" s="21">
        <f>IFERROR(VLOOKUP($C88, 'All Indicators - Breakdown'!$C:$GQ, F$1, FALSE), " ")</f>
        <v>4</v>
      </c>
      <c r="G88" s="21">
        <f>IFERROR(VLOOKUP($C88, 'All Indicators - Breakdown'!$C:$GQ, G$1, FALSE), " ")</f>
        <v>5</v>
      </c>
      <c r="H88" s="21">
        <f>IFERROR(VLOOKUP($C88, 'All Indicators - Breakdown'!$C:$GQ, H$1, FALSE), " ")</f>
        <v>4</v>
      </c>
    </row>
    <row r="89" spans="1:8" ht="16.3" thickTop="1" thickBot="1" x14ac:dyDescent="0.3">
      <c r="A89" s="20" t="s">
        <v>311</v>
      </c>
      <c r="B89" s="20" t="s">
        <v>318</v>
      </c>
      <c r="C89" s="20" t="s">
        <v>319</v>
      </c>
      <c r="D89" s="10">
        <f t="shared" si="2"/>
        <v>4</v>
      </c>
      <c r="E89" s="35">
        <f t="shared" si="3"/>
        <v>4.3</v>
      </c>
      <c r="F89" s="21">
        <f>IFERROR(VLOOKUP($C89, 'All Indicators - Breakdown'!$C:$GQ, F$1, FALSE), " ")</f>
        <v>4</v>
      </c>
      <c r="G89" s="21">
        <f>IFERROR(VLOOKUP($C89, 'All Indicators - Breakdown'!$C:$GQ, G$1, FALSE), " ")</f>
        <v>5</v>
      </c>
      <c r="H89" s="21">
        <f>IFERROR(VLOOKUP($C89, 'All Indicators - Breakdown'!$C:$GQ, H$1, FALSE), " ")</f>
        <v>4</v>
      </c>
    </row>
    <row r="90" spans="1:8" ht="16.3" thickTop="1" thickBot="1" x14ac:dyDescent="0.3">
      <c r="A90" s="20" t="s">
        <v>311</v>
      </c>
      <c r="B90" s="20" t="s">
        <v>320</v>
      </c>
      <c r="C90" s="20" t="s">
        <v>321</v>
      </c>
      <c r="D90" s="10">
        <f t="shared" si="2"/>
        <v>4</v>
      </c>
      <c r="E90" s="35">
        <f t="shared" si="3"/>
        <v>4.3</v>
      </c>
      <c r="F90" s="21">
        <f>IFERROR(VLOOKUP($C90, 'All Indicators - Breakdown'!$C:$GQ, F$1, FALSE), " ")</f>
        <v>4</v>
      </c>
      <c r="G90" s="21">
        <f>IFERROR(VLOOKUP($C90, 'All Indicators - Breakdown'!$C:$GQ, G$1, FALSE), " ")</f>
        <v>5</v>
      </c>
      <c r="H90" s="21">
        <f>IFERROR(VLOOKUP($C90, 'All Indicators - Breakdown'!$C:$GQ, H$1, FALSE), " ")</f>
        <v>4</v>
      </c>
    </row>
    <row r="91" spans="1:8" ht="16.3" thickTop="1" thickBot="1" x14ac:dyDescent="0.3">
      <c r="A91" s="20" t="s">
        <v>311</v>
      </c>
      <c r="B91" s="20" t="s">
        <v>322</v>
      </c>
      <c r="C91" s="20" t="s">
        <v>323</v>
      </c>
      <c r="D91" s="10">
        <f t="shared" si="2"/>
        <v>4</v>
      </c>
      <c r="E91" s="35">
        <f t="shared" si="3"/>
        <v>4</v>
      </c>
      <c r="F91" s="21">
        <f>IFERROR(VLOOKUP($C91, 'All Indicators - Breakdown'!$C:$GQ, F$1, FALSE), " ")</f>
        <v>4</v>
      </c>
      <c r="G91" s="21">
        <f>IFERROR(VLOOKUP($C91, 'All Indicators - Breakdown'!$C:$GQ, G$1, FALSE), " ")</f>
        <v>5</v>
      </c>
      <c r="H91" s="21">
        <f>IFERROR(VLOOKUP($C91, 'All Indicators - Breakdown'!$C:$GQ, H$1, FALSE), " ")</f>
        <v>3</v>
      </c>
    </row>
    <row r="92" spans="1:8" ht="16.3" thickTop="1" thickBot="1" x14ac:dyDescent="0.3">
      <c r="A92" s="20" t="s">
        <v>311</v>
      </c>
      <c r="B92" s="20" t="s">
        <v>324</v>
      </c>
      <c r="C92" s="20" t="s">
        <v>325</v>
      </c>
      <c r="D92" s="10">
        <f t="shared" si="2"/>
        <v>4</v>
      </c>
      <c r="E92" s="35">
        <f t="shared" si="3"/>
        <v>4.3</v>
      </c>
      <c r="F92" s="21">
        <f>IFERROR(VLOOKUP($C92, 'All Indicators - Breakdown'!$C:$GQ, F$1, FALSE), " ")</f>
        <v>4</v>
      </c>
      <c r="G92" s="21">
        <f>IFERROR(VLOOKUP($C92, 'All Indicators - Breakdown'!$C:$GQ, G$1, FALSE), " ")</f>
        <v>5</v>
      </c>
      <c r="H92" s="21">
        <f>IFERROR(VLOOKUP($C92, 'All Indicators - Breakdown'!$C:$GQ, H$1, FALSE), " ")</f>
        <v>4</v>
      </c>
    </row>
    <row r="93" spans="1:8" ht="16.3" thickTop="1" thickBot="1" x14ac:dyDescent="0.3">
      <c r="A93" s="20" t="s">
        <v>311</v>
      </c>
      <c r="B93" s="20" t="s">
        <v>326</v>
      </c>
      <c r="C93" s="20" t="s">
        <v>327</v>
      </c>
      <c r="D93" s="10">
        <f t="shared" si="2"/>
        <v>4</v>
      </c>
      <c r="E93" s="35">
        <f t="shared" si="3"/>
        <v>4.3</v>
      </c>
      <c r="F93" s="21">
        <f>IFERROR(VLOOKUP($C93, 'All Indicators - Breakdown'!$C:$GQ, F$1, FALSE), " ")</f>
        <v>4</v>
      </c>
      <c r="G93" s="21">
        <f>IFERROR(VLOOKUP($C93, 'All Indicators - Breakdown'!$C:$GQ, G$1, FALSE), " ")</f>
        <v>5</v>
      </c>
      <c r="H93" s="21">
        <f>IFERROR(VLOOKUP($C93, 'All Indicators - Breakdown'!$C:$GQ, H$1, FALSE), " ")</f>
        <v>4</v>
      </c>
    </row>
    <row r="94" spans="1:8" ht="16.3" thickTop="1" thickBot="1" x14ac:dyDescent="0.3">
      <c r="A94" s="20" t="s">
        <v>311</v>
      </c>
      <c r="B94" s="20" t="s">
        <v>328</v>
      </c>
      <c r="C94" s="20" t="s">
        <v>329</v>
      </c>
      <c r="D94" s="10">
        <f t="shared" si="2"/>
        <v>4</v>
      </c>
      <c r="E94" s="35">
        <f t="shared" si="3"/>
        <v>4</v>
      </c>
      <c r="F94" s="21">
        <f>IFERROR(VLOOKUP($C94, 'All Indicators - Breakdown'!$C:$GQ, F$1, FALSE), " ")</f>
        <v>4</v>
      </c>
      <c r="G94" s="21">
        <f>IFERROR(VLOOKUP($C94, 'All Indicators - Breakdown'!$C:$GQ, G$1, FALSE), " ")</f>
        <v>4</v>
      </c>
      <c r="H94" s="21">
        <f>IFERROR(VLOOKUP($C94, 'All Indicators - Breakdown'!$C:$GQ, H$1, FALSE), " ")</f>
        <v>4</v>
      </c>
    </row>
    <row r="95" spans="1:8" ht="16.3" thickTop="1" thickBot="1" x14ac:dyDescent="0.3">
      <c r="A95" s="20" t="s">
        <v>311</v>
      </c>
      <c r="B95" s="20" t="s">
        <v>330</v>
      </c>
      <c r="C95" s="20" t="s">
        <v>331</v>
      </c>
      <c r="D95" s="10">
        <f t="shared" si="2"/>
        <v>4</v>
      </c>
      <c r="E95" s="35">
        <f t="shared" si="3"/>
        <v>4</v>
      </c>
      <c r="F95" s="21">
        <f>IFERROR(VLOOKUP($C95, 'All Indicators - Breakdown'!$C:$GQ, F$1, FALSE), " ")</f>
        <v>4</v>
      </c>
      <c r="G95" s="21">
        <f>IFERROR(VLOOKUP($C95, 'All Indicators - Breakdown'!$C:$GQ, G$1, FALSE), " ")</f>
        <v>4</v>
      </c>
      <c r="H95" s="21">
        <f>IFERROR(VLOOKUP($C95, 'All Indicators - Breakdown'!$C:$GQ, H$1, FALSE), " ")</f>
        <v>4</v>
      </c>
    </row>
    <row r="96" spans="1:8" ht="16.3" thickTop="1" thickBot="1" x14ac:dyDescent="0.3">
      <c r="A96" s="20" t="s">
        <v>311</v>
      </c>
      <c r="B96" s="20" t="s">
        <v>332</v>
      </c>
      <c r="C96" s="20" t="s">
        <v>333</v>
      </c>
      <c r="D96" s="10">
        <f t="shared" si="2"/>
        <v>4</v>
      </c>
      <c r="E96" s="35">
        <f t="shared" si="3"/>
        <v>4</v>
      </c>
      <c r="F96" s="21">
        <f>IFERROR(VLOOKUP($C96, 'All Indicators - Breakdown'!$C:$GQ, F$1, FALSE), " ")</f>
        <v>4</v>
      </c>
      <c r="G96" s="21">
        <f>IFERROR(VLOOKUP($C96, 'All Indicators - Breakdown'!$C:$GQ, G$1, FALSE), " ")</f>
        <v>5</v>
      </c>
      <c r="H96" s="21">
        <f>IFERROR(VLOOKUP($C96, 'All Indicators - Breakdown'!$C:$GQ, H$1, FALSE), " ")</f>
        <v>3</v>
      </c>
    </row>
    <row r="97" spans="1:8" ht="16.3" thickTop="1" thickBot="1" x14ac:dyDescent="0.3">
      <c r="A97" s="20" t="s">
        <v>311</v>
      </c>
      <c r="B97" s="20" t="s">
        <v>334</v>
      </c>
      <c r="C97" s="20" t="s">
        <v>335</v>
      </c>
      <c r="D97" s="10">
        <f t="shared" si="2"/>
        <v>4</v>
      </c>
      <c r="E97" s="35">
        <f t="shared" si="3"/>
        <v>4.3</v>
      </c>
      <c r="F97" s="21">
        <f>IFERROR(VLOOKUP($C97, 'All Indicators - Breakdown'!$C:$GQ, F$1, FALSE), " ")</f>
        <v>4</v>
      </c>
      <c r="G97" s="21">
        <f>IFERROR(VLOOKUP($C97, 'All Indicators - Breakdown'!$C:$GQ, G$1, FALSE), " ")</f>
        <v>5</v>
      </c>
      <c r="H97" s="21">
        <f>IFERROR(VLOOKUP($C97, 'All Indicators - Breakdown'!$C:$GQ, H$1, FALSE), " ")</f>
        <v>4</v>
      </c>
    </row>
    <row r="98" spans="1:8" ht="16.3" thickTop="1" thickBot="1" x14ac:dyDescent="0.3">
      <c r="A98" s="20" t="s">
        <v>311</v>
      </c>
      <c r="B98" s="20" t="s">
        <v>336</v>
      </c>
      <c r="C98" s="20" t="s">
        <v>337</v>
      </c>
      <c r="D98" s="10">
        <f t="shared" si="2"/>
        <v>4</v>
      </c>
      <c r="E98" s="35">
        <f t="shared" si="3"/>
        <v>4.3</v>
      </c>
      <c r="F98" s="21">
        <f>IFERROR(VLOOKUP($C98, 'All Indicators - Breakdown'!$C:$GQ, F$1, FALSE), " ")</f>
        <v>4</v>
      </c>
      <c r="G98" s="21">
        <f>IFERROR(VLOOKUP($C98, 'All Indicators - Breakdown'!$C:$GQ, G$1, FALSE), " ")</f>
        <v>5</v>
      </c>
      <c r="H98" s="21">
        <f>IFERROR(VLOOKUP($C98, 'All Indicators - Breakdown'!$C:$GQ, H$1, FALSE), " ")</f>
        <v>4</v>
      </c>
    </row>
    <row r="99" spans="1:8" ht="16.3" thickTop="1" thickBot="1" x14ac:dyDescent="0.3">
      <c r="A99" s="20" t="s">
        <v>311</v>
      </c>
      <c r="B99" s="20" t="s">
        <v>338</v>
      </c>
      <c r="C99" s="20" t="s">
        <v>339</v>
      </c>
      <c r="D99" s="10">
        <f t="shared" si="2"/>
        <v>4</v>
      </c>
      <c r="E99" s="35">
        <f t="shared" si="3"/>
        <v>4.3</v>
      </c>
      <c r="F99" s="21">
        <f>IFERROR(VLOOKUP($C99, 'All Indicators - Breakdown'!$C:$GQ, F$1, FALSE), " ")</f>
        <v>4</v>
      </c>
      <c r="G99" s="21">
        <f>IFERROR(VLOOKUP($C99, 'All Indicators - Breakdown'!$C:$GQ, G$1, FALSE), " ")</f>
        <v>5</v>
      </c>
      <c r="H99" s="21">
        <f>IFERROR(VLOOKUP($C99, 'All Indicators - Breakdown'!$C:$GQ, H$1, FALSE), " ")</f>
        <v>4</v>
      </c>
    </row>
    <row r="100" spans="1:8" ht="16.3" thickTop="1" thickBot="1" x14ac:dyDescent="0.3">
      <c r="A100" s="20" t="s">
        <v>311</v>
      </c>
      <c r="B100" s="20" t="s">
        <v>340</v>
      </c>
      <c r="C100" s="20" t="s">
        <v>341</v>
      </c>
      <c r="D100" s="10">
        <f t="shared" si="2"/>
        <v>4</v>
      </c>
      <c r="E100" s="35">
        <f t="shared" si="3"/>
        <v>4.3</v>
      </c>
      <c r="F100" s="21">
        <f>IFERROR(VLOOKUP($C100, 'All Indicators - Breakdown'!$C:$GQ, F$1, FALSE), " ")</f>
        <v>4</v>
      </c>
      <c r="G100" s="21">
        <f>IFERROR(VLOOKUP($C100, 'All Indicators - Breakdown'!$C:$GQ, G$1, FALSE), " ")</f>
        <v>5</v>
      </c>
      <c r="H100" s="21">
        <f>IFERROR(VLOOKUP($C100, 'All Indicators - Breakdown'!$C:$GQ, H$1, FALSE), " ")</f>
        <v>4</v>
      </c>
    </row>
    <row r="101" spans="1:8" ht="16.3" thickTop="1" thickBot="1" x14ac:dyDescent="0.3">
      <c r="A101" s="20" t="s">
        <v>342</v>
      </c>
      <c r="B101" s="20" t="s">
        <v>342</v>
      </c>
      <c r="C101" s="20" t="s">
        <v>343</v>
      </c>
      <c r="D101" s="10">
        <f t="shared" si="2"/>
        <v>4</v>
      </c>
      <c r="E101" s="35">
        <f t="shared" si="3"/>
        <v>4</v>
      </c>
      <c r="F101" s="21">
        <f>IFERROR(VLOOKUP($C101, 'All Indicators - Breakdown'!$C:$GQ, F$1, FALSE), " ")</f>
        <v>4</v>
      </c>
      <c r="G101" s="21">
        <f>IFERROR(VLOOKUP($C101, 'All Indicators - Breakdown'!$C:$GQ, G$1, FALSE), " ")</f>
        <v>4</v>
      </c>
      <c r="H101" s="21">
        <f>IFERROR(VLOOKUP($C101, 'All Indicators - Breakdown'!$C:$GQ, H$1, FALSE), " ")</f>
        <v>4</v>
      </c>
    </row>
    <row r="102" spans="1:8" ht="16.3" thickTop="1" thickBot="1" x14ac:dyDescent="0.3">
      <c r="A102" s="20" t="s">
        <v>342</v>
      </c>
      <c r="B102" s="20" t="s">
        <v>344</v>
      </c>
      <c r="C102" s="20" t="s">
        <v>345</v>
      </c>
      <c r="D102" s="10">
        <f t="shared" si="2"/>
        <v>4</v>
      </c>
      <c r="E102" s="35">
        <f t="shared" si="3"/>
        <v>3.7</v>
      </c>
      <c r="F102" s="21">
        <f>IFERROR(VLOOKUP($C102, 'All Indicators - Breakdown'!$C:$GQ, F$1, FALSE), " ")</f>
        <v>4</v>
      </c>
      <c r="G102" s="21">
        <f>IFERROR(VLOOKUP($C102, 'All Indicators - Breakdown'!$C:$GQ, G$1, FALSE), " ")</f>
        <v>4</v>
      </c>
      <c r="H102" s="21">
        <f>IFERROR(VLOOKUP($C102, 'All Indicators - Breakdown'!$C:$GQ, H$1, FALSE), " ")</f>
        <v>3</v>
      </c>
    </row>
    <row r="103" spans="1:8" ht="16.3" thickTop="1" thickBot="1" x14ac:dyDescent="0.3">
      <c r="A103" s="20" t="s">
        <v>342</v>
      </c>
      <c r="B103" s="20" t="s">
        <v>346</v>
      </c>
      <c r="C103" s="20" t="s">
        <v>347</v>
      </c>
      <c r="D103" s="10">
        <f t="shared" si="2"/>
        <v>4</v>
      </c>
      <c r="E103" s="35">
        <f t="shared" si="3"/>
        <v>3.7</v>
      </c>
      <c r="F103" s="21">
        <f>IFERROR(VLOOKUP($C103, 'All Indicators - Breakdown'!$C:$GQ, F$1, FALSE), " ")</f>
        <v>4</v>
      </c>
      <c r="G103" s="21">
        <f>IFERROR(VLOOKUP($C103, 'All Indicators - Breakdown'!$C:$GQ, G$1, FALSE), " ")</f>
        <v>4</v>
      </c>
      <c r="H103" s="21">
        <f>IFERROR(VLOOKUP($C103, 'All Indicators - Breakdown'!$C:$GQ, H$1, FALSE), " ")</f>
        <v>3</v>
      </c>
    </row>
    <row r="104" spans="1:8" ht="16.3" thickTop="1" thickBot="1" x14ac:dyDescent="0.3">
      <c r="A104" s="20" t="s">
        <v>342</v>
      </c>
      <c r="B104" s="20" t="s">
        <v>348</v>
      </c>
      <c r="C104" s="20" t="s">
        <v>349</v>
      </c>
      <c r="D104" s="10">
        <f t="shared" si="2"/>
        <v>4</v>
      </c>
      <c r="E104" s="35">
        <f t="shared" si="3"/>
        <v>3.7</v>
      </c>
      <c r="F104" s="21">
        <f>IFERROR(VLOOKUP($C104, 'All Indicators - Breakdown'!$C:$GQ, F$1, FALSE), " ")</f>
        <v>4</v>
      </c>
      <c r="G104" s="21">
        <f>IFERROR(VLOOKUP($C104, 'All Indicators - Breakdown'!$C:$GQ, G$1, FALSE), " ")</f>
        <v>4</v>
      </c>
      <c r="H104" s="21">
        <f>IFERROR(VLOOKUP($C104, 'All Indicators - Breakdown'!$C:$GQ, H$1, FALSE), " ")</f>
        <v>3</v>
      </c>
    </row>
    <row r="105" spans="1:8" ht="16.3" thickTop="1" thickBot="1" x14ac:dyDescent="0.3">
      <c r="A105" s="20" t="s">
        <v>342</v>
      </c>
      <c r="B105" s="20" t="s">
        <v>350</v>
      </c>
      <c r="C105" s="20" t="s">
        <v>351</v>
      </c>
      <c r="D105" s="10">
        <f t="shared" si="2"/>
        <v>4</v>
      </c>
      <c r="E105" s="35">
        <f t="shared" si="3"/>
        <v>3.7</v>
      </c>
      <c r="F105" s="21">
        <f>IFERROR(VLOOKUP($C105, 'All Indicators - Breakdown'!$C:$GQ, F$1, FALSE), " ")</f>
        <v>3</v>
      </c>
      <c r="G105" s="21">
        <f>IFERROR(VLOOKUP($C105, 'All Indicators - Breakdown'!$C:$GQ, G$1, FALSE), " ")</f>
        <v>5</v>
      </c>
      <c r="H105" s="21">
        <f>IFERROR(VLOOKUP($C105, 'All Indicators - Breakdown'!$C:$GQ, H$1, FALSE), " ")</f>
        <v>3</v>
      </c>
    </row>
    <row r="106" spans="1:8" ht="16.3" thickTop="1" thickBot="1" x14ac:dyDescent="0.3">
      <c r="A106" s="20" t="s">
        <v>342</v>
      </c>
      <c r="B106" s="20" t="s">
        <v>352</v>
      </c>
      <c r="C106" s="20" t="s">
        <v>353</v>
      </c>
      <c r="D106" s="10">
        <f t="shared" si="2"/>
        <v>3</v>
      </c>
      <c r="E106" s="35">
        <f t="shared" si="3"/>
        <v>3.3</v>
      </c>
      <c r="F106" s="21">
        <f>IFERROR(VLOOKUP($C106, 'All Indicators - Breakdown'!$C:$GQ, F$1, FALSE), " ")</f>
        <v>3</v>
      </c>
      <c r="G106" s="21">
        <f>IFERROR(VLOOKUP($C106, 'All Indicators - Breakdown'!$C:$GQ, G$1, FALSE), " ")</f>
        <v>4</v>
      </c>
      <c r="H106" s="21">
        <f>IFERROR(VLOOKUP($C106, 'All Indicators - Breakdown'!$C:$GQ, H$1, FALSE), " ")</f>
        <v>3</v>
      </c>
    </row>
    <row r="107" spans="1:8" ht="16.3" thickTop="1" thickBot="1" x14ac:dyDescent="0.3">
      <c r="A107" s="20" t="s">
        <v>342</v>
      </c>
      <c r="B107" s="20" t="s">
        <v>354</v>
      </c>
      <c r="C107" s="20" t="s">
        <v>355</v>
      </c>
      <c r="D107" s="10">
        <f t="shared" si="2"/>
        <v>5</v>
      </c>
      <c r="E107" s="35">
        <f t="shared" si="3"/>
        <v>4.7</v>
      </c>
      <c r="F107" s="21">
        <f>IFERROR(VLOOKUP($C107, 'All Indicators - Breakdown'!$C:$GQ, F$1, FALSE), " ")</f>
        <v>4</v>
      </c>
      <c r="G107" s="21">
        <f>IFERROR(VLOOKUP($C107, 'All Indicators - Breakdown'!$C:$GQ, G$1, FALSE), " ")</f>
        <v>5</v>
      </c>
      <c r="H107" s="21">
        <f>IFERROR(VLOOKUP($C107, 'All Indicators - Breakdown'!$C:$GQ, H$1, FALSE), " ")</f>
        <v>5</v>
      </c>
    </row>
    <row r="108" spans="1:8" ht="16.3" thickTop="1" thickBot="1" x14ac:dyDescent="0.3">
      <c r="A108" s="20" t="s">
        <v>356</v>
      </c>
      <c r="B108" s="20" t="s">
        <v>356</v>
      </c>
      <c r="C108" s="20" t="s">
        <v>357</v>
      </c>
      <c r="D108" s="10">
        <f t="shared" si="2"/>
        <v>4</v>
      </c>
      <c r="E108" s="35">
        <f t="shared" si="3"/>
        <v>4</v>
      </c>
      <c r="F108" s="21">
        <f>IFERROR(VLOOKUP($C108, 'All Indicators - Breakdown'!$C:$GQ, F$1, FALSE), " ")</f>
        <v>3</v>
      </c>
      <c r="G108" s="21">
        <f>IFERROR(VLOOKUP($C108, 'All Indicators - Breakdown'!$C:$GQ, G$1, FALSE), " ")</f>
        <v>5</v>
      </c>
      <c r="H108" s="21">
        <f>IFERROR(VLOOKUP($C108, 'All Indicators - Breakdown'!$C:$GQ, H$1, FALSE), " ")</f>
        <v>4</v>
      </c>
    </row>
    <row r="109" spans="1:8" ht="16.3" thickTop="1" thickBot="1" x14ac:dyDescent="0.3">
      <c r="A109" s="20" t="s">
        <v>356</v>
      </c>
      <c r="B109" s="20" t="s">
        <v>358</v>
      </c>
      <c r="C109" s="20" t="s">
        <v>359</v>
      </c>
      <c r="D109" s="10">
        <f t="shared" si="2"/>
        <v>4</v>
      </c>
      <c r="E109" s="35">
        <f t="shared" si="3"/>
        <v>3.7</v>
      </c>
      <c r="F109" s="21">
        <f>IFERROR(VLOOKUP($C109, 'All Indicators - Breakdown'!$C:$GQ, F$1, FALSE), " ")</f>
        <v>3</v>
      </c>
      <c r="G109" s="21">
        <f>IFERROR(VLOOKUP($C109, 'All Indicators - Breakdown'!$C:$GQ, G$1, FALSE), " ")</f>
        <v>4</v>
      </c>
      <c r="H109" s="21">
        <f>IFERROR(VLOOKUP($C109, 'All Indicators - Breakdown'!$C:$GQ, H$1, FALSE), " ")</f>
        <v>4</v>
      </c>
    </row>
    <row r="110" spans="1:8" ht="16.3" thickTop="1" thickBot="1" x14ac:dyDescent="0.3">
      <c r="A110" s="20" t="s">
        <v>356</v>
      </c>
      <c r="B110" s="20" t="s">
        <v>360</v>
      </c>
      <c r="C110" s="20" t="s">
        <v>361</v>
      </c>
      <c r="D110" s="10">
        <f t="shared" si="2"/>
        <v>3</v>
      </c>
      <c r="E110" s="35">
        <f t="shared" si="3"/>
        <v>2.7</v>
      </c>
      <c r="F110" s="21">
        <f>IFERROR(VLOOKUP($C110, 'All Indicators - Breakdown'!$C:$GQ, F$1, FALSE), " ")</f>
        <v>3</v>
      </c>
      <c r="G110" s="21">
        <f>IFERROR(VLOOKUP($C110, 'All Indicators - Breakdown'!$C:$GQ, G$1, FALSE), " ")</f>
        <v>2</v>
      </c>
      <c r="H110" s="21">
        <f>IFERROR(VLOOKUP($C110, 'All Indicators - Breakdown'!$C:$GQ, H$1, FALSE), " ")</f>
        <v>3</v>
      </c>
    </row>
    <row r="111" spans="1:8" ht="16.3" thickTop="1" thickBot="1" x14ac:dyDescent="0.3">
      <c r="A111" s="20" t="s">
        <v>356</v>
      </c>
      <c r="B111" s="20" t="s">
        <v>362</v>
      </c>
      <c r="C111" s="20" t="s">
        <v>363</v>
      </c>
      <c r="D111" s="10">
        <f t="shared" si="2"/>
        <v>3</v>
      </c>
      <c r="E111" s="35">
        <f t="shared" si="3"/>
        <v>3.3</v>
      </c>
      <c r="F111" s="21">
        <f>IFERROR(VLOOKUP($C111, 'All Indicators - Breakdown'!$C:$GQ, F$1, FALSE), " ")</f>
        <v>3</v>
      </c>
      <c r="G111" s="21">
        <f>IFERROR(VLOOKUP($C111, 'All Indicators - Breakdown'!$C:$GQ, G$1, FALSE), " ")</f>
        <v>4</v>
      </c>
      <c r="H111" s="21">
        <f>IFERROR(VLOOKUP($C111, 'All Indicators - Breakdown'!$C:$GQ, H$1, FALSE), " ")</f>
        <v>3</v>
      </c>
    </row>
    <row r="112" spans="1:8" ht="16.3" thickTop="1" thickBot="1" x14ac:dyDescent="0.3">
      <c r="A112" s="20" t="s">
        <v>356</v>
      </c>
      <c r="B112" s="20" t="s">
        <v>364</v>
      </c>
      <c r="C112" s="20" t="s">
        <v>365</v>
      </c>
      <c r="D112" s="10">
        <f t="shared" si="2"/>
        <v>3</v>
      </c>
      <c r="E112" s="35">
        <f t="shared" si="3"/>
        <v>3</v>
      </c>
      <c r="F112" s="21">
        <f>IFERROR(VLOOKUP($C112, 'All Indicators - Breakdown'!$C:$GQ, F$1, FALSE), " ")</f>
        <v>3</v>
      </c>
      <c r="G112" s="21">
        <f>IFERROR(VLOOKUP($C112, 'All Indicators - Breakdown'!$C:$GQ, G$1, FALSE), " ")</f>
        <v>3</v>
      </c>
      <c r="H112" s="21">
        <f>IFERROR(VLOOKUP($C112, 'All Indicators - Breakdown'!$C:$GQ, H$1, FALSE), " ")</f>
        <v>3</v>
      </c>
    </row>
    <row r="113" spans="1:8" ht="16.3" thickTop="1" thickBot="1" x14ac:dyDescent="0.3">
      <c r="A113" s="20" t="s">
        <v>356</v>
      </c>
      <c r="B113" s="20" t="s">
        <v>366</v>
      </c>
      <c r="C113" s="20" t="s">
        <v>367</v>
      </c>
      <c r="D113" s="10">
        <f t="shared" si="2"/>
        <v>4</v>
      </c>
      <c r="E113" s="35">
        <f t="shared" si="3"/>
        <v>4</v>
      </c>
      <c r="F113" s="21">
        <f>IFERROR(VLOOKUP($C113, 'All Indicators - Breakdown'!$C:$GQ, F$1, FALSE), " ")</f>
        <v>3</v>
      </c>
      <c r="G113" s="21">
        <f>IFERROR(VLOOKUP($C113, 'All Indicators - Breakdown'!$C:$GQ, G$1, FALSE), " ")</f>
        <v>5</v>
      </c>
      <c r="H113" s="21">
        <f>IFERROR(VLOOKUP($C113, 'All Indicators - Breakdown'!$C:$GQ, H$1, FALSE), " ")</f>
        <v>4</v>
      </c>
    </row>
    <row r="114" spans="1:8" ht="16.3" thickTop="1" thickBot="1" x14ac:dyDescent="0.3">
      <c r="A114" s="20" t="s">
        <v>356</v>
      </c>
      <c r="B114" s="20" t="s">
        <v>368</v>
      </c>
      <c r="C114" s="20" t="s">
        <v>369</v>
      </c>
      <c r="D114" s="10">
        <f t="shared" si="2"/>
        <v>4</v>
      </c>
      <c r="E114" s="35">
        <f t="shared" si="3"/>
        <v>3.7</v>
      </c>
      <c r="F114" s="21">
        <f>IFERROR(VLOOKUP($C114, 'All Indicators - Breakdown'!$C:$GQ, F$1, FALSE), " ")</f>
        <v>3</v>
      </c>
      <c r="G114" s="21">
        <f>IFERROR(VLOOKUP($C114, 'All Indicators - Breakdown'!$C:$GQ, G$1, FALSE), " ")</f>
        <v>5</v>
      </c>
      <c r="H114" s="21">
        <f>IFERROR(VLOOKUP($C114, 'All Indicators - Breakdown'!$C:$GQ, H$1, FALSE), " ")</f>
        <v>3</v>
      </c>
    </row>
    <row r="115" spans="1:8" ht="16.3" thickTop="1" thickBot="1" x14ac:dyDescent="0.3">
      <c r="A115" s="20" t="s">
        <v>356</v>
      </c>
      <c r="B115" s="20" t="s">
        <v>370</v>
      </c>
      <c r="C115" s="20" t="s">
        <v>371</v>
      </c>
      <c r="D115" s="10">
        <f t="shared" si="2"/>
        <v>3</v>
      </c>
      <c r="E115" s="35">
        <f t="shared" si="3"/>
        <v>3</v>
      </c>
      <c r="F115" s="21">
        <f>IFERROR(VLOOKUP($C115, 'All Indicators - Breakdown'!$C:$GQ, F$1, FALSE), " ")</f>
        <v>3</v>
      </c>
      <c r="G115" s="21">
        <f>IFERROR(VLOOKUP($C115, 'All Indicators - Breakdown'!$C:$GQ, G$1, FALSE), " ")</f>
        <v>3</v>
      </c>
      <c r="H115" s="21">
        <f>IFERROR(VLOOKUP($C115, 'All Indicators - Breakdown'!$C:$GQ, H$1, FALSE), " ")</f>
        <v>3</v>
      </c>
    </row>
    <row r="116" spans="1:8" ht="16.3" thickTop="1" thickBot="1" x14ac:dyDescent="0.3">
      <c r="A116" s="20" t="s">
        <v>356</v>
      </c>
      <c r="B116" s="20" t="s">
        <v>372</v>
      </c>
      <c r="C116" s="20" t="s">
        <v>373</v>
      </c>
      <c r="D116" s="10">
        <f t="shared" si="2"/>
        <v>4</v>
      </c>
      <c r="E116" s="35">
        <f t="shared" si="3"/>
        <v>4</v>
      </c>
      <c r="F116" s="21">
        <f>IFERROR(VLOOKUP($C116, 'All Indicators - Breakdown'!$C:$GQ, F$1, FALSE), " ")</f>
        <v>3</v>
      </c>
      <c r="G116" s="21">
        <f>IFERROR(VLOOKUP($C116, 'All Indicators - Breakdown'!$C:$GQ, G$1, FALSE), " ")</f>
        <v>5</v>
      </c>
      <c r="H116" s="21">
        <f>IFERROR(VLOOKUP($C116, 'All Indicators - Breakdown'!$C:$GQ, H$1, FALSE), " ")</f>
        <v>4</v>
      </c>
    </row>
    <row r="117" spans="1:8" ht="16.3" thickTop="1" thickBot="1" x14ac:dyDescent="0.3">
      <c r="A117" s="20" t="s">
        <v>356</v>
      </c>
      <c r="B117" s="20" t="s">
        <v>374</v>
      </c>
      <c r="C117" s="20" t="s">
        <v>375</v>
      </c>
      <c r="D117" s="10">
        <f t="shared" si="2"/>
        <v>4</v>
      </c>
      <c r="E117" s="35">
        <f t="shared" si="3"/>
        <v>4.3</v>
      </c>
      <c r="F117" s="21">
        <f>IFERROR(VLOOKUP($C117, 'All Indicators - Breakdown'!$C:$GQ, F$1, FALSE), " ")</f>
        <v>4</v>
      </c>
      <c r="G117" s="21">
        <f>IFERROR(VLOOKUP($C117, 'All Indicators - Breakdown'!$C:$GQ, G$1, FALSE), " ")</f>
        <v>5</v>
      </c>
      <c r="H117" s="21">
        <f>IFERROR(VLOOKUP($C117, 'All Indicators - Breakdown'!$C:$GQ, H$1, FALSE), " ")</f>
        <v>4</v>
      </c>
    </row>
    <row r="118" spans="1:8" ht="16.3" thickTop="1" thickBot="1" x14ac:dyDescent="0.3">
      <c r="A118" s="20" t="s">
        <v>356</v>
      </c>
      <c r="B118" s="20" t="s">
        <v>376</v>
      </c>
      <c r="C118" s="20" t="s">
        <v>377</v>
      </c>
      <c r="D118" s="10">
        <f t="shared" si="2"/>
        <v>4</v>
      </c>
      <c r="E118" s="35">
        <f t="shared" si="3"/>
        <v>4.3</v>
      </c>
      <c r="F118" s="21">
        <f>IFERROR(VLOOKUP($C118, 'All Indicators - Breakdown'!$C:$GQ, F$1, FALSE), " ")</f>
        <v>4</v>
      </c>
      <c r="G118" s="21">
        <f>IFERROR(VLOOKUP($C118, 'All Indicators - Breakdown'!$C:$GQ, G$1, FALSE), " ")</f>
        <v>5</v>
      </c>
      <c r="H118" s="21">
        <f>IFERROR(VLOOKUP($C118, 'All Indicators - Breakdown'!$C:$GQ, H$1, FALSE), " ")</f>
        <v>4</v>
      </c>
    </row>
    <row r="119" spans="1:8" ht="16.3" thickTop="1" thickBot="1" x14ac:dyDescent="0.3">
      <c r="A119" s="20" t="s">
        <v>356</v>
      </c>
      <c r="B119" s="20" t="s">
        <v>378</v>
      </c>
      <c r="C119" s="20" t="s">
        <v>379</v>
      </c>
      <c r="D119" s="10">
        <f t="shared" si="2"/>
        <v>4</v>
      </c>
      <c r="E119" s="35">
        <f t="shared" si="3"/>
        <v>3.7</v>
      </c>
      <c r="F119" s="21">
        <f>IFERROR(VLOOKUP($C119, 'All Indicators - Breakdown'!$C:$GQ, F$1, FALSE), " ")</f>
        <v>3</v>
      </c>
      <c r="G119" s="21">
        <f>IFERROR(VLOOKUP($C119, 'All Indicators - Breakdown'!$C:$GQ, G$1, FALSE), " ")</f>
        <v>4</v>
      </c>
      <c r="H119" s="21">
        <f>IFERROR(VLOOKUP($C119, 'All Indicators - Breakdown'!$C:$GQ, H$1, FALSE), " ")</f>
        <v>4</v>
      </c>
    </row>
    <row r="120" spans="1:8" ht="16.3" thickTop="1" thickBot="1" x14ac:dyDescent="0.3">
      <c r="A120" s="20" t="s">
        <v>356</v>
      </c>
      <c r="B120" s="20" t="s">
        <v>380</v>
      </c>
      <c r="C120" s="20" t="s">
        <v>381</v>
      </c>
      <c r="D120" s="10">
        <f t="shared" si="2"/>
        <v>4</v>
      </c>
      <c r="E120" s="35">
        <f t="shared" si="3"/>
        <v>3.7</v>
      </c>
      <c r="F120" s="21">
        <f>IFERROR(VLOOKUP($C120, 'All Indicators - Breakdown'!$C:$GQ, F$1, FALSE), " ")</f>
        <v>3</v>
      </c>
      <c r="G120" s="21">
        <f>IFERROR(VLOOKUP($C120, 'All Indicators - Breakdown'!$C:$GQ, G$1, FALSE), " ")</f>
        <v>4</v>
      </c>
      <c r="H120" s="21">
        <f>IFERROR(VLOOKUP($C120, 'All Indicators - Breakdown'!$C:$GQ, H$1, FALSE), " ")</f>
        <v>4</v>
      </c>
    </row>
    <row r="121" spans="1:8" ht="16.3" thickTop="1" thickBot="1" x14ac:dyDescent="0.3">
      <c r="A121" s="20" t="s">
        <v>356</v>
      </c>
      <c r="B121" s="20" t="s">
        <v>382</v>
      </c>
      <c r="C121" s="20" t="s">
        <v>383</v>
      </c>
      <c r="D121" s="10">
        <f t="shared" si="2"/>
        <v>5</v>
      </c>
      <c r="E121" s="35">
        <f t="shared" si="3"/>
        <v>4.7</v>
      </c>
      <c r="F121" s="21">
        <f>IFERROR(VLOOKUP($C121, 'All Indicators - Breakdown'!$C:$GQ, F$1, FALSE), " ")</f>
        <v>4</v>
      </c>
      <c r="G121" s="21">
        <f>IFERROR(VLOOKUP($C121, 'All Indicators - Breakdown'!$C:$GQ, G$1, FALSE), " ")</f>
        <v>5</v>
      </c>
      <c r="H121" s="21">
        <f>IFERROR(VLOOKUP($C121, 'All Indicators - Breakdown'!$C:$GQ, H$1, FALSE), " ")</f>
        <v>5</v>
      </c>
    </row>
    <row r="122" spans="1:8" ht="16.3" thickTop="1" thickBot="1" x14ac:dyDescent="0.3">
      <c r="A122" s="20" t="s">
        <v>356</v>
      </c>
      <c r="B122" s="20" t="s">
        <v>384</v>
      </c>
      <c r="C122" s="20" t="s">
        <v>385</v>
      </c>
      <c r="D122" s="10">
        <f t="shared" si="2"/>
        <v>4</v>
      </c>
      <c r="E122" s="35">
        <f t="shared" si="3"/>
        <v>4.3</v>
      </c>
      <c r="F122" s="21">
        <f>IFERROR(VLOOKUP($C122, 'All Indicators - Breakdown'!$C:$GQ, F$1, FALSE), " ")</f>
        <v>4</v>
      </c>
      <c r="G122" s="21">
        <f>IFERROR(VLOOKUP($C122, 'All Indicators - Breakdown'!$C:$GQ, G$1, FALSE), " ")</f>
        <v>5</v>
      </c>
      <c r="H122" s="21">
        <f>IFERROR(VLOOKUP($C122, 'All Indicators - Breakdown'!$C:$GQ, H$1, FALSE), " ")</f>
        <v>4</v>
      </c>
    </row>
    <row r="123" spans="1:8" ht="16.3" thickTop="1" thickBot="1" x14ac:dyDescent="0.3">
      <c r="A123" s="20" t="s">
        <v>356</v>
      </c>
      <c r="B123" s="20" t="s">
        <v>386</v>
      </c>
      <c r="C123" s="20" t="s">
        <v>387</v>
      </c>
      <c r="D123" s="10">
        <f t="shared" si="2"/>
        <v>4</v>
      </c>
      <c r="E123" s="35">
        <f t="shared" si="3"/>
        <v>4</v>
      </c>
      <c r="F123" s="21">
        <f>IFERROR(VLOOKUP($C123, 'All Indicators - Breakdown'!$C:$GQ, F$1, FALSE), " ")</f>
        <v>3</v>
      </c>
      <c r="G123" s="21">
        <f>IFERROR(VLOOKUP($C123, 'All Indicators - Breakdown'!$C:$GQ, G$1, FALSE), " ")</f>
        <v>5</v>
      </c>
      <c r="H123" s="21">
        <f>IFERROR(VLOOKUP($C123, 'All Indicators - Breakdown'!$C:$GQ, H$1, FALSE), " ")</f>
        <v>4</v>
      </c>
    </row>
    <row r="124" spans="1:8" ht="16.3" thickTop="1" thickBot="1" x14ac:dyDescent="0.3">
      <c r="A124" s="20" t="s">
        <v>356</v>
      </c>
      <c r="B124" s="20" t="s">
        <v>388</v>
      </c>
      <c r="C124" s="20" t="s">
        <v>389</v>
      </c>
      <c r="D124" s="10">
        <f t="shared" si="2"/>
        <v>5</v>
      </c>
      <c r="E124" s="35">
        <f t="shared" si="3"/>
        <v>5</v>
      </c>
      <c r="F124" s="21">
        <f>IFERROR(VLOOKUP($C124, 'All Indicators - Breakdown'!$C:$GQ, F$1, FALSE), " ")</f>
        <v>5</v>
      </c>
      <c r="G124" s="21">
        <f>IFERROR(VLOOKUP($C124, 'All Indicators - Breakdown'!$C:$GQ, G$1, FALSE), " ")</f>
        <v>5</v>
      </c>
      <c r="H124" s="21">
        <f>IFERROR(VLOOKUP($C124, 'All Indicators - Breakdown'!$C:$GQ, H$1, FALSE), " ")</f>
        <v>5</v>
      </c>
    </row>
    <row r="125" spans="1:8" ht="16.3" thickTop="1" thickBot="1" x14ac:dyDescent="0.3">
      <c r="A125" s="20" t="s">
        <v>356</v>
      </c>
      <c r="B125" s="20" t="s">
        <v>390</v>
      </c>
      <c r="C125" s="20" t="s">
        <v>391</v>
      </c>
      <c r="D125" s="10">
        <f t="shared" si="2"/>
        <v>5</v>
      </c>
      <c r="E125" s="35">
        <f t="shared" si="3"/>
        <v>4.7</v>
      </c>
      <c r="F125" s="21">
        <f>IFERROR(VLOOKUP($C125, 'All Indicators - Breakdown'!$C:$GQ, F$1, FALSE), " ")</f>
        <v>4</v>
      </c>
      <c r="G125" s="21">
        <f>IFERROR(VLOOKUP($C125, 'All Indicators - Breakdown'!$C:$GQ, G$1, FALSE), " ")</f>
        <v>5</v>
      </c>
      <c r="H125" s="21">
        <f>IFERROR(VLOOKUP($C125, 'All Indicators - Breakdown'!$C:$GQ, H$1, FALSE), " ")</f>
        <v>5</v>
      </c>
    </row>
    <row r="126" spans="1:8" ht="16.3" thickTop="1" thickBot="1" x14ac:dyDescent="0.3">
      <c r="A126" s="20" t="s">
        <v>356</v>
      </c>
      <c r="B126" s="20" t="s">
        <v>392</v>
      </c>
      <c r="C126" s="20" t="s">
        <v>393</v>
      </c>
      <c r="D126" s="10">
        <f t="shared" si="2"/>
        <v>5</v>
      </c>
      <c r="E126" s="35">
        <f t="shared" si="3"/>
        <v>5</v>
      </c>
      <c r="F126" s="21">
        <f>IFERROR(VLOOKUP($C126, 'All Indicators - Breakdown'!$C:$GQ, F$1, FALSE), " ")</f>
        <v>5</v>
      </c>
      <c r="G126" s="21">
        <f>IFERROR(VLOOKUP($C126, 'All Indicators - Breakdown'!$C:$GQ, G$1, FALSE), " ")</f>
        <v>5</v>
      </c>
      <c r="H126" s="21">
        <f>IFERROR(VLOOKUP($C126, 'All Indicators - Breakdown'!$C:$GQ, H$1, FALSE), " ")</f>
        <v>5</v>
      </c>
    </row>
    <row r="127" spans="1:8" ht="16.3" thickTop="1" thickBot="1" x14ac:dyDescent="0.3">
      <c r="A127" s="20" t="s">
        <v>394</v>
      </c>
      <c r="B127" s="20" t="s">
        <v>395</v>
      </c>
      <c r="C127" s="20" t="s">
        <v>396</v>
      </c>
      <c r="D127" s="10">
        <f t="shared" si="2"/>
        <v>4</v>
      </c>
      <c r="E127" s="35">
        <f t="shared" si="3"/>
        <v>4</v>
      </c>
      <c r="F127" s="21">
        <f>IFERROR(VLOOKUP($C127, 'All Indicators - Breakdown'!$C:$GQ, F$1, FALSE), " ")</f>
        <v>4</v>
      </c>
      <c r="G127" s="21">
        <f>IFERROR(VLOOKUP($C127, 'All Indicators - Breakdown'!$C:$GQ, G$1, FALSE), " ")</f>
        <v>5</v>
      </c>
      <c r="H127" s="21">
        <f>IFERROR(VLOOKUP($C127, 'All Indicators - Breakdown'!$C:$GQ, H$1, FALSE), " ")</f>
        <v>3</v>
      </c>
    </row>
    <row r="128" spans="1:8" ht="16.3" thickTop="1" thickBot="1" x14ac:dyDescent="0.3">
      <c r="A128" s="20" t="s">
        <v>394</v>
      </c>
      <c r="B128" s="20" t="s">
        <v>397</v>
      </c>
      <c r="C128" s="20" t="s">
        <v>398</v>
      </c>
      <c r="D128" s="10">
        <f t="shared" si="2"/>
        <v>4</v>
      </c>
      <c r="E128" s="35">
        <f t="shared" si="3"/>
        <v>4</v>
      </c>
      <c r="F128" s="21">
        <f>IFERROR(VLOOKUP($C128, 'All Indicators - Breakdown'!$C:$GQ, F$1, FALSE), " ")</f>
        <v>4</v>
      </c>
      <c r="G128" s="21">
        <f>IFERROR(VLOOKUP($C128, 'All Indicators - Breakdown'!$C:$GQ, G$1, FALSE), " ")</f>
        <v>5</v>
      </c>
      <c r="H128" s="21">
        <f>IFERROR(VLOOKUP($C128, 'All Indicators - Breakdown'!$C:$GQ, H$1, FALSE), " ")</f>
        <v>3</v>
      </c>
    </row>
    <row r="129" spans="1:8" ht="16.3" thickTop="1" thickBot="1" x14ac:dyDescent="0.3">
      <c r="A129" s="20" t="s">
        <v>394</v>
      </c>
      <c r="B129" s="20" t="s">
        <v>399</v>
      </c>
      <c r="C129" s="20" t="s">
        <v>400</v>
      </c>
      <c r="D129" s="10">
        <f t="shared" si="2"/>
        <v>4</v>
      </c>
      <c r="E129" s="35">
        <f t="shared" si="3"/>
        <v>4</v>
      </c>
      <c r="F129" s="21">
        <f>IFERROR(VLOOKUP($C129, 'All Indicators - Breakdown'!$C:$GQ, F$1, FALSE), " ")</f>
        <v>3</v>
      </c>
      <c r="G129" s="21">
        <f>IFERROR(VLOOKUP($C129, 'All Indicators - Breakdown'!$C:$GQ, G$1, FALSE), " ")</f>
        <v>5</v>
      </c>
      <c r="H129" s="21">
        <f>IFERROR(VLOOKUP($C129, 'All Indicators - Breakdown'!$C:$GQ, H$1, FALSE), " ")</f>
        <v>4</v>
      </c>
    </row>
    <row r="130" spans="1:8" ht="16.3" thickTop="1" thickBot="1" x14ac:dyDescent="0.3">
      <c r="A130" s="20" t="s">
        <v>394</v>
      </c>
      <c r="B130" s="20" t="s">
        <v>401</v>
      </c>
      <c r="C130" s="20" t="s">
        <v>402</v>
      </c>
      <c r="D130" s="10">
        <f t="shared" si="2"/>
        <v>4</v>
      </c>
      <c r="E130" s="35">
        <f t="shared" si="3"/>
        <v>3.7</v>
      </c>
      <c r="F130" s="21">
        <f>IFERROR(VLOOKUP($C130, 'All Indicators - Breakdown'!$C:$GQ, F$1, FALSE), " ")</f>
        <v>4</v>
      </c>
      <c r="G130" s="21">
        <f>IFERROR(VLOOKUP($C130, 'All Indicators - Breakdown'!$C:$GQ, G$1, FALSE), " ")</f>
        <v>4</v>
      </c>
      <c r="H130" s="21">
        <f>IFERROR(VLOOKUP($C130, 'All Indicators - Breakdown'!$C:$GQ, H$1, FALSE), " ")</f>
        <v>3</v>
      </c>
    </row>
    <row r="131" spans="1:8" ht="16.3" thickTop="1" thickBot="1" x14ac:dyDescent="0.3">
      <c r="A131" s="20" t="s">
        <v>394</v>
      </c>
      <c r="B131" s="20" t="s">
        <v>403</v>
      </c>
      <c r="C131" s="20" t="s">
        <v>404</v>
      </c>
      <c r="D131" s="10">
        <f t="shared" si="2"/>
        <v>3</v>
      </c>
      <c r="E131" s="35">
        <f t="shared" si="3"/>
        <v>2.7</v>
      </c>
      <c r="F131" s="21">
        <f>IFERROR(VLOOKUP($C131, 'All Indicators - Breakdown'!$C:$GQ, F$1, FALSE), " ")</f>
        <v>4</v>
      </c>
      <c r="G131" s="21">
        <f>IFERROR(VLOOKUP($C131, 'All Indicators - Breakdown'!$C:$GQ, G$1, FALSE), " ")</f>
        <v>1</v>
      </c>
      <c r="H131" s="21">
        <f>IFERROR(VLOOKUP($C131, 'All Indicators - Breakdown'!$C:$GQ, H$1, FALSE), " ")</f>
        <v>3</v>
      </c>
    </row>
    <row r="132" spans="1:8" ht="16.3" thickTop="1" thickBot="1" x14ac:dyDescent="0.3">
      <c r="A132" s="20" t="s">
        <v>394</v>
      </c>
      <c r="B132" s="20" t="s">
        <v>405</v>
      </c>
      <c r="C132" s="20" t="s">
        <v>406</v>
      </c>
      <c r="D132" s="10">
        <f t="shared" si="2"/>
        <v>4</v>
      </c>
      <c r="E132" s="35">
        <f t="shared" si="3"/>
        <v>4</v>
      </c>
      <c r="F132" s="21">
        <f>IFERROR(VLOOKUP($C132, 'All Indicators - Breakdown'!$C:$GQ, F$1, FALSE), " ")</f>
        <v>4</v>
      </c>
      <c r="G132" s="21">
        <f>IFERROR(VLOOKUP($C132, 'All Indicators - Breakdown'!$C:$GQ, G$1, FALSE), " ")</f>
        <v>4</v>
      </c>
      <c r="H132" s="21">
        <f>IFERROR(VLOOKUP($C132, 'All Indicators - Breakdown'!$C:$GQ, H$1, FALSE), " ")</f>
        <v>4</v>
      </c>
    </row>
    <row r="133" spans="1:8" ht="16.3" thickTop="1" thickBot="1" x14ac:dyDescent="0.3">
      <c r="A133" s="20" t="s">
        <v>394</v>
      </c>
      <c r="B133" s="20" t="s">
        <v>407</v>
      </c>
      <c r="C133" s="20" t="s">
        <v>408</v>
      </c>
      <c r="D133" s="10">
        <f t="shared" ref="D133:D196" si="4">ROUND(AVERAGE($F133:$H133), 0)</f>
        <v>4</v>
      </c>
      <c r="E133" s="35">
        <f t="shared" ref="E133:E196" si="5">ROUND(AVERAGE($F133:$H133), 1)</f>
        <v>3.7</v>
      </c>
      <c r="F133" s="21">
        <f>IFERROR(VLOOKUP($C133, 'All Indicators - Breakdown'!$C:$GQ, F$1, FALSE), " ")</f>
        <v>4</v>
      </c>
      <c r="G133" s="21">
        <f>IFERROR(VLOOKUP($C133, 'All Indicators - Breakdown'!$C:$GQ, G$1, FALSE), " ")</f>
        <v>4</v>
      </c>
      <c r="H133" s="21">
        <f>IFERROR(VLOOKUP($C133, 'All Indicators - Breakdown'!$C:$GQ, H$1, FALSE), " ")</f>
        <v>3</v>
      </c>
    </row>
    <row r="134" spans="1:8" ht="16.3" thickTop="1" thickBot="1" x14ac:dyDescent="0.3">
      <c r="A134" s="20" t="s">
        <v>394</v>
      </c>
      <c r="B134" s="20" t="s">
        <v>409</v>
      </c>
      <c r="C134" s="20" t="s">
        <v>410</v>
      </c>
      <c r="D134" s="10">
        <f t="shared" si="4"/>
        <v>4</v>
      </c>
      <c r="E134" s="35">
        <f t="shared" si="5"/>
        <v>4</v>
      </c>
      <c r="F134" s="21">
        <f>IFERROR(VLOOKUP($C134, 'All Indicators - Breakdown'!$C:$GQ, F$1, FALSE), " ")</f>
        <v>4</v>
      </c>
      <c r="G134" s="21">
        <f>IFERROR(VLOOKUP($C134, 'All Indicators - Breakdown'!$C:$GQ, G$1, FALSE), " ")</f>
        <v>4</v>
      </c>
      <c r="H134" s="21">
        <f>IFERROR(VLOOKUP($C134, 'All Indicators - Breakdown'!$C:$GQ, H$1, FALSE), " ")</f>
        <v>4</v>
      </c>
    </row>
    <row r="135" spans="1:8" ht="16.3" thickTop="1" thickBot="1" x14ac:dyDescent="0.3">
      <c r="A135" s="20" t="s">
        <v>394</v>
      </c>
      <c r="B135" s="20" t="s">
        <v>411</v>
      </c>
      <c r="C135" s="20" t="s">
        <v>412</v>
      </c>
      <c r="D135" s="10">
        <f t="shared" si="4"/>
        <v>4</v>
      </c>
      <c r="E135" s="35">
        <f t="shared" si="5"/>
        <v>4</v>
      </c>
      <c r="F135" s="21">
        <f>IFERROR(VLOOKUP($C135, 'All Indicators - Breakdown'!$C:$GQ, F$1, FALSE), " ")</f>
        <v>4</v>
      </c>
      <c r="G135" s="21">
        <f>IFERROR(VLOOKUP($C135, 'All Indicators - Breakdown'!$C:$GQ, G$1, FALSE), " ")</f>
        <v>5</v>
      </c>
      <c r="H135" s="21">
        <f>IFERROR(VLOOKUP($C135, 'All Indicators - Breakdown'!$C:$GQ, H$1, FALSE), " ")</f>
        <v>3</v>
      </c>
    </row>
    <row r="136" spans="1:8" ht="16.3" thickTop="1" thickBot="1" x14ac:dyDescent="0.3">
      <c r="A136" s="20" t="s">
        <v>394</v>
      </c>
      <c r="B136" s="20" t="s">
        <v>413</v>
      </c>
      <c r="C136" s="20" t="s">
        <v>414</v>
      </c>
      <c r="D136" s="10">
        <f t="shared" si="4"/>
        <v>4</v>
      </c>
      <c r="E136" s="35">
        <f t="shared" si="5"/>
        <v>4.3</v>
      </c>
      <c r="F136" s="21">
        <f>IFERROR(VLOOKUP($C136, 'All Indicators - Breakdown'!$C:$GQ, F$1, FALSE), " ")</f>
        <v>4</v>
      </c>
      <c r="G136" s="21">
        <f>IFERROR(VLOOKUP($C136, 'All Indicators - Breakdown'!$C:$GQ, G$1, FALSE), " ")</f>
        <v>5</v>
      </c>
      <c r="H136" s="21">
        <f>IFERROR(VLOOKUP($C136, 'All Indicators - Breakdown'!$C:$GQ, H$1, FALSE), " ")</f>
        <v>4</v>
      </c>
    </row>
    <row r="137" spans="1:8" ht="16.3" thickTop="1" thickBot="1" x14ac:dyDescent="0.3">
      <c r="A137" s="20" t="s">
        <v>394</v>
      </c>
      <c r="B137" s="20" t="s">
        <v>415</v>
      </c>
      <c r="C137" s="20" t="s">
        <v>416</v>
      </c>
      <c r="D137" s="10">
        <f t="shared" si="4"/>
        <v>4</v>
      </c>
      <c r="E137" s="35">
        <f t="shared" si="5"/>
        <v>4</v>
      </c>
      <c r="F137" s="21">
        <f>IFERROR(VLOOKUP($C137, 'All Indicators - Breakdown'!$C:$GQ, F$1, FALSE), " ")</f>
        <v>4</v>
      </c>
      <c r="G137" s="21">
        <f>IFERROR(VLOOKUP($C137, 'All Indicators - Breakdown'!$C:$GQ, G$1, FALSE), " ")</f>
        <v>4</v>
      </c>
      <c r="H137" s="21">
        <f>IFERROR(VLOOKUP($C137, 'All Indicators - Breakdown'!$C:$GQ, H$1, FALSE), " ")</f>
        <v>4</v>
      </c>
    </row>
    <row r="138" spans="1:8" ht="16.3" thickTop="1" thickBot="1" x14ac:dyDescent="0.3">
      <c r="A138" s="20" t="s">
        <v>394</v>
      </c>
      <c r="B138" s="20" t="s">
        <v>417</v>
      </c>
      <c r="C138" s="20" t="s">
        <v>418</v>
      </c>
      <c r="D138" s="10">
        <f t="shared" si="4"/>
        <v>4</v>
      </c>
      <c r="E138" s="35">
        <f t="shared" si="5"/>
        <v>3.7</v>
      </c>
      <c r="F138" s="21">
        <f>IFERROR(VLOOKUP($C138, 'All Indicators - Breakdown'!$C:$GQ, F$1, FALSE), " ")</f>
        <v>3</v>
      </c>
      <c r="G138" s="21">
        <f>IFERROR(VLOOKUP($C138, 'All Indicators - Breakdown'!$C:$GQ, G$1, FALSE), " ")</f>
        <v>5</v>
      </c>
      <c r="H138" s="21">
        <f>IFERROR(VLOOKUP($C138, 'All Indicators - Breakdown'!$C:$GQ, H$1, FALSE), " ")</f>
        <v>3</v>
      </c>
    </row>
    <row r="139" spans="1:8" ht="16.3" thickTop="1" thickBot="1" x14ac:dyDescent="0.3">
      <c r="A139" s="20" t="s">
        <v>394</v>
      </c>
      <c r="B139" s="20" t="s">
        <v>419</v>
      </c>
      <c r="C139" s="20" t="s">
        <v>420</v>
      </c>
      <c r="D139" s="10">
        <f t="shared" si="4"/>
        <v>4</v>
      </c>
      <c r="E139" s="35">
        <f t="shared" si="5"/>
        <v>3.7</v>
      </c>
      <c r="F139" s="21">
        <f>IFERROR(VLOOKUP($C139, 'All Indicators - Breakdown'!$C:$GQ, F$1, FALSE), " ")</f>
        <v>3</v>
      </c>
      <c r="G139" s="21">
        <f>IFERROR(VLOOKUP($C139, 'All Indicators - Breakdown'!$C:$GQ, G$1, FALSE), " ")</f>
        <v>5</v>
      </c>
      <c r="H139" s="21">
        <f>IFERROR(VLOOKUP($C139, 'All Indicators - Breakdown'!$C:$GQ, H$1, FALSE), " ")</f>
        <v>3</v>
      </c>
    </row>
    <row r="140" spans="1:8" ht="16.3" thickTop="1" thickBot="1" x14ac:dyDescent="0.3">
      <c r="A140" s="20" t="s">
        <v>394</v>
      </c>
      <c r="B140" s="20" t="s">
        <v>421</v>
      </c>
      <c r="C140" s="20" t="s">
        <v>422</v>
      </c>
      <c r="D140" s="10">
        <f t="shared" si="4"/>
        <v>2</v>
      </c>
      <c r="E140" s="35">
        <f t="shared" si="5"/>
        <v>2.2999999999999998</v>
      </c>
      <c r="F140" s="21">
        <f>IFERROR(VLOOKUP($C140, 'All Indicators - Breakdown'!$C:$GQ, F$1, FALSE), " ")</f>
        <v>3</v>
      </c>
      <c r="G140" s="21">
        <f>IFERROR(VLOOKUP($C140, 'All Indicators - Breakdown'!$C:$GQ, G$1, FALSE), " ")</f>
        <v>1</v>
      </c>
      <c r="H140" s="21">
        <f>IFERROR(VLOOKUP($C140, 'All Indicators - Breakdown'!$C:$GQ, H$1, FALSE), " ")</f>
        <v>3</v>
      </c>
    </row>
    <row r="141" spans="1:8" ht="16.3" thickTop="1" thickBot="1" x14ac:dyDescent="0.3">
      <c r="A141" s="20" t="s">
        <v>394</v>
      </c>
      <c r="B141" s="20" t="s">
        <v>423</v>
      </c>
      <c r="C141" s="20" t="s">
        <v>424</v>
      </c>
      <c r="D141" s="10">
        <f t="shared" si="4"/>
        <v>2</v>
      </c>
      <c r="E141" s="35">
        <f t="shared" si="5"/>
        <v>2.2999999999999998</v>
      </c>
      <c r="F141" s="21">
        <f>IFERROR(VLOOKUP($C141, 'All Indicators - Breakdown'!$C:$GQ, F$1, FALSE), " ")</f>
        <v>3</v>
      </c>
      <c r="G141" s="21">
        <f>IFERROR(VLOOKUP($C141, 'All Indicators - Breakdown'!$C:$GQ, G$1, FALSE), " ")</f>
        <v>1</v>
      </c>
      <c r="H141" s="21">
        <f>IFERROR(VLOOKUP($C141, 'All Indicators - Breakdown'!$C:$GQ, H$1, FALSE), " ")</f>
        <v>3</v>
      </c>
    </row>
    <row r="142" spans="1:8" ht="16.3" thickTop="1" thickBot="1" x14ac:dyDescent="0.3">
      <c r="A142" s="20" t="s">
        <v>394</v>
      </c>
      <c r="B142" s="20" t="s">
        <v>425</v>
      </c>
      <c r="C142" s="20" t="s">
        <v>426</v>
      </c>
      <c r="D142" s="10">
        <f t="shared" si="4"/>
        <v>4</v>
      </c>
      <c r="E142" s="35">
        <f t="shared" si="5"/>
        <v>4</v>
      </c>
      <c r="F142" s="21">
        <f>IFERROR(VLOOKUP($C142, 'All Indicators - Breakdown'!$C:$GQ, F$1, FALSE), " ")</f>
        <v>4</v>
      </c>
      <c r="G142" s="21">
        <f>IFERROR(VLOOKUP($C142, 'All Indicators - Breakdown'!$C:$GQ, G$1, FALSE), " ")</f>
        <v>5</v>
      </c>
      <c r="H142" s="21">
        <f>IFERROR(VLOOKUP($C142, 'All Indicators - Breakdown'!$C:$GQ, H$1, FALSE), " ")</f>
        <v>3</v>
      </c>
    </row>
    <row r="143" spans="1:8" ht="16.3" thickTop="1" thickBot="1" x14ac:dyDescent="0.3">
      <c r="A143" s="20" t="s">
        <v>394</v>
      </c>
      <c r="B143" s="20" t="s">
        <v>427</v>
      </c>
      <c r="C143" s="20" t="s">
        <v>428</v>
      </c>
      <c r="D143" s="10">
        <f t="shared" si="4"/>
        <v>4</v>
      </c>
      <c r="E143" s="35">
        <f t="shared" si="5"/>
        <v>3.7</v>
      </c>
      <c r="F143" s="21">
        <f>IFERROR(VLOOKUP($C143, 'All Indicators - Breakdown'!$C:$GQ, F$1, FALSE), " ")</f>
        <v>3</v>
      </c>
      <c r="G143" s="21">
        <f>IFERROR(VLOOKUP($C143, 'All Indicators - Breakdown'!$C:$GQ, G$1, FALSE), " ")</f>
        <v>5</v>
      </c>
      <c r="H143" s="21">
        <f>IFERROR(VLOOKUP($C143, 'All Indicators - Breakdown'!$C:$GQ, H$1, FALSE), " ")</f>
        <v>3</v>
      </c>
    </row>
    <row r="144" spans="1:8" ht="16.3" thickTop="1" thickBot="1" x14ac:dyDescent="0.3">
      <c r="A144" s="20" t="s">
        <v>394</v>
      </c>
      <c r="B144" s="20" t="s">
        <v>429</v>
      </c>
      <c r="C144" s="20" t="s">
        <v>430</v>
      </c>
      <c r="D144" s="10">
        <f t="shared" si="4"/>
        <v>4</v>
      </c>
      <c r="E144" s="35">
        <f t="shared" si="5"/>
        <v>3.7</v>
      </c>
      <c r="F144" s="21">
        <f>IFERROR(VLOOKUP($C144, 'All Indicators - Breakdown'!$C:$GQ, F$1, FALSE), " ")</f>
        <v>3</v>
      </c>
      <c r="G144" s="21">
        <f>IFERROR(VLOOKUP($C144, 'All Indicators - Breakdown'!$C:$GQ, G$1, FALSE), " ")</f>
        <v>5</v>
      </c>
      <c r="H144" s="21">
        <f>IFERROR(VLOOKUP($C144, 'All Indicators - Breakdown'!$C:$GQ, H$1, FALSE), " ")</f>
        <v>3</v>
      </c>
    </row>
    <row r="145" spans="1:8" ht="16.3" thickTop="1" thickBot="1" x14ac:dyDescent="0.3">
      <c r="A145" s="20" t="s">
        <v>394</v>
      </c>
      <c r="B145" s="20" t="s">
        <v>431</v>
      </c>
      <c r="C145" s="20" t="s">
        <v>432</v>
      </c>
      <c r="D145" s="10">
        <f t="shared" si="4"/>
        <v>4</v>
      </c>
      <c r="E145" s="35">
        <f t="shared" si="5"/>
        <v>3.7</v>
      </c>
      <c r="F145" s="21">
        <f>IFERROR(VLOOKUP($C145, 'All Indicators - Breakdown'!$C:$GQ, F$1, FALSE), " ")</f>
        <v>3</v>
      </c>
      <c r="G145" s="21">
        <f>IFERROR(VLOOKUP($C145, 'All Indicators - Breakdown'!$C:$GQ, G$1, FALSE), " ")</f>
        <v>5</v>
      </c>
      <c r="H145" s="21">
        <f>IFERROR(VLOOKUP($C145, 'All Indicators - Breakdown'!$C:$GQ, H$1, FALSE), " ")</f>
        <v>3</v>
      </c>
    </row>
    <row r="146" spans="1:8" ht="16.3" thickTop="1" thickBot="1" x14ac:dyDescent="0.3">
      <c r="A146" s="20" t="s">
        <v>433</v>
      </c>
      <c r="B146" s="20" t="s">
        <v>434</v>
      </c>
      <c r="C146" s="20" t="s">
        <v>435</v>
      </c>
      <c r="D146" s="10">
        <f t="shared" si="4"/>
        <v>3</v>
      </c>
      <c r="E146" s="35">
        <f t="shared" si="5"/>
        <v>3</v>
      </c>
      <c r="F146" s="21">
        <f>IFERROR(VLOOKUP($C146, 'All Indicators - Breakdown'!$C:$GQ, F$1, FALSE), " ")</f>
        <v>2</v>
      </c>
      <c r="G146" s="21">
        <f>IFERROR(VLOOKUP($C146, 'All Indicators - Breakdown'!$C:$GQ, G$1, FALSE), " ")</f>
        <v>5</v>
      </c>
      <c r="H146" s="21">
        <f>IFERROR(VLOOKUP($C146, 'All Indicators - Breakdown'!$C:$GQ, H$1, FALSE), " ")</f>
        <v>2</v>
      </c>
    </row>
    <row r="147" spans="1:8" ht="16.3" thickTop="1" thickBot="1" x14ac:dyDescent="0.3">
      <c r="A147" s="20" t="s">
        <v>433</v>
      </c>
      <c r="B147" s="20" t="s">
        <v>436</v>
      </c>
      <c r="C147" s="20" t="s">
        <v>437</v>
      </c>
      <c r="D147" s="10">
        <f t="shared" si="4"/>
        <v>3</v>
      </c>
      <c r="E147" s="35">
        <f t="shared" si="5"/>
        <v>3</v>
      </c>
      <c r="F147" s="21">
        <f>IFERROR(VLOOKUP($C147, 'All Indicators - Breakdown'!$C:$GQ, F$1, FALSE), " ")</f>
        <v>2</v>
      </c>
      <c r="G147" s="21">
        <f>IFERROR(VLOOKUP($C147, 'All Indicators - Breakdown'!$C:$GQ, G$1, FALSE), " ")</f>
        <v>5</v>
      </c>
      <c r="H147" s="21">
        <f>IFERROR(VLOOKUP($C147, 'All Indicators - Breakdown'!$C:$GQ, H$1, FALSE), " ")</f>
        <v>2</v>
      </c>
    </row>
    <row r="148" spans="1:8" ht="16.3" thickTop="1" thickBot="1" x14ac:dyDescent="0.3">
      <c r="A148" s="20" t="s">
        <v>433</v>
      </c>
      <c r="B148" s="20" t="s">
        <v>438</v>
      </c>
      <c r="C148" s="20" t="s">
        <v>439</v>
      </c>
      <c r="D148" s="10">
        <f t="shared" si="4"/>
        <v>4</v>
      </c>
      <c r="E148" s="35">
        <f t="shared" si="5"/>
        <v>4.3</v>
      </c>
      <c r="F148" s="21">
        <f>IFERROR(VLOOKUP($C148, 'All Indicators - Breakdown'!$C:$GQ, F$1, FALSE), " ")</f>
        <v>4</v>
      </c>
      <c r="G148" s="21">
        <f>IFERROR(VLOOKUP($C148, 'All Indicators - Breakdown'!$C:$GQ, G$1, FALSE), " ")</f>
        <v>5</v>
      </c>
      <c r="H148" s="21">
        <f>IFERROR(VLOOKUP($C148, 'All Indicators - Breakdown'!$C:$GQ, H$1, FALSE), " ")</f>
        <v>4</v>
      </c>
    </row>
    <row r="149" spans="1:8" ht="16.3" thickTop="1" thickBot="1" x14ac:dyDescent="0.3">
      <c r="A149" s="20" t="s">
        <v>433</v>
      </c>
      <c r="B149" s="20" t="s">
        <v>440</v>
      </c>
      <c r="C149" s="20" t="s">
        <v>441</v>
      </c>
      <c r="D149" s="10">
        <f t="shared" si="4"/>
        <v>3</v>
      </c>
      <c r="E149" s="35">
        <f t="shared" si="5"/>
        <v>3.3</v>
      </c>
      <c r="F149" s="21">
        <f>IFERROR(VLOOKUP($C149, 'All Indicators - Breakdown'!$C:$GQ, F$1, FALSE), " ")</f>
        <v>3</v>
      </c>
      <c r="G149" s="21">
        <f>IFERROR(VLOOKUP($C149, 'All Indicators - Breakdown'!$C:$GQ, G$1, FALSE), " ")</f>
        <v>4</v>
      </c>
      <c r="H149" s="21">
        <f>IFERROR(VLOOKUP($C149, 'All Indicators - Breakdown'!$C:$GQ, H$1, FALSE), " ")</f>
        <v>3</v>
      </c>
    </row>
    <row r="150" spans="1:8" ht="16.3" thickTop="1" thickBot="1" x14ac:dyDescent="0.3">
      <c r="A150" s="20" t="s">
        <v>433</v>
      </c>
      <c r="B150" s="20" t="s">
        <v>442</v>
      </c>
      <c r="C150" s="20" t="s">
        <v>443</v>
      </c>
      <c r="D150" s="10">
        <f t="shared" si="4"/>
        <v>3</v>
      </c>
      <c r="E150" s="35">
        <f t="shared" si="5"/>
        <v>2.7</v>
      </c>
      <c r="F150" s="21">
        <f>IFERROR(VLOOKUP($C150, 'All Indicators - Breakdown'!$C:$GQ, F$1, FALSE), " ")</f>
        <v>2</v>
      </c>
      <c r="G150" s="21">
        <f>IFERROR(VLOOKUP($C150, 'All Indicators - Breakdown'!$C:$GQ, G$1, FALSE), " ")</f>
        <v>4</v>
      </c>
      <c r="H150" s="21">
        <f>IFERROR(VLOOKUP($C150, 'All Indicators - Breakdown'!$C:$GQ, H$1, FALSE), " ")</f>
        <v>2</v>
      </c>
    </row>
    <row r="151" spans="1:8" ht="16.3" thickTop="1" thickBot="1" x14ac:dyDescent="0.3">
      <c r="A151" s="20" t="s">
        <v>433</v>
      </c>
      <c r="B151" s="20" t="s">
        <v>444</v>
      </c>
      <c r="C151" s="20" t="s">
        <v>445</v>
      </c>
      <c r="D151" s="10">
        <f t="shared" si="4"/>
        <v>3</v>
      </c>
      <c r="E151" s="35">
        <f t="shared" si="5"/>
        <v>3.3</v>
      </c>
      <c r="F151" s="21">
        <f>IFERROR(VLOOKUP($C151, 'All Indicators - Breakdown'!$C:$GQ, F$1, FALSE), " ")</f>
        <v>3</v>
      </c>
      <c r="G151" s="21">
        <f>IFERROR(VLOOKUP($C151, 'All Indicators - Breakdown'!$C:$GQ, G$1, FALSE), " ")</f>
        <v>4</v>
      </c>
      <c r="H151" s="21">
        <f>IFERROR(VLOOKUP($C151, 'All Indicators - Breakdown'!$C:$GQ, H$1, FALSE), " ")</f>
        <v>3</v>
      </c>
    </row>
    <row r="152" spans="1:8" ht="16.3" thickTop="1" thickBot="1" x14ac:dyDescent="0.3">
      <c r="A152" s="20" t="s">
        <v>433</v>
      </c>
      <c r="B152" s="20" t="s">
        <v>446</v>
      </c>
      <c r="C152" s="20" t="s">
        <v>447</v>
      </c>
      <c r="D152" s="10">
        <f t="shared" si="4"/>
        <v>3</v>
      </c>
      <c r="E152" s="35">
        <f t="shared" si="5"/>
        <v>3.3</v>
      </c>
      <c r="F152" s="21">
        <f>IFERROR(VLOOKUP($C152, 'All Indicators - Breakdown'!$C:$GQ, F$1, FALSE), " ")</f>
        <v>3</v>
      </c>
      <c r="G152" s="21">
        <f>IFERROR(VLOOKUP($C152, 'All Indicators - Breakdown'!$C:$GQ, G$1, FALSE), " ")</f>
        <v>5</v>
      </c>
      <c r="H152" s="21">
        <f>IFERROR(VLOOKUP($C152, 'All Indicators - Breakdown'!$C:$GQ, H$1, FALSE), " ")</f>
        <v>2</v>
      </c>
    </row>
    <row r="153" spans="1:8" ht="16.3" thickTop="1" thickBot="1" x14ac:dyDescent="0.3">
      <c r="A153" s="20" t="s">
        <v>433</v>
      </c>
      <c r="B153" s="20" t="s">
        <v>448</v>
      </c>
      <c r="C153" s="20" t="s">
        <v>449</v>
      </c>
      <c r="D153" s="10">
        <f t="shared" si="4"/>
        <v>3</v>
      </c>
      <c r="E153" s="35">
        <f t="shared" si="5"/>
        <v>3.3</v>
      </c>
      <c r="F153" s="21">
        <f>IFERROR(VLOOKUP($C153, 'All Indicators - Breakdown'!$C:$GQ, F$1, FALSE), " ")</f>
        <v>3</v>
      </c>
      <c r="G153" s="21">
        <f>IFERROR(VLOOKUP($C153, 'All Indicators - Breakdown'!$C:$GQ, G$1, FALSE), " ")</f>
        <v>4</v>
      </c>
      <c r="H153" s="21">
        <f>IFERROR(VLOOKUP($C153, 'All Indicators - Breakdown'!$C:$GQ, H$1, FALSE), " ")</f>
        <v>3</v>
      </c>
    </row>
    <row r="154" spans="1:8" ht="16.3" thickTop="1" thickBot="1" x14ac:dyDescent="0.3">
      <c r="A154" s="20" t="s">
        <v>433</v>
      </c>
      <c r="B154" s="20" t="s">
        <v>450</v>
      </c>
      <c r="C154" s="20" t="s">
        <v>451</v>
      </c>
      <c r="D154" s="10">
        <f t="shared" si="4"/>
        <v>3</v>
      </c>
      <c r="E154" s="35">
        <f t="shared" si="5"/>
        <v>2.7</v>
      </c>
      <c r="F154" s="21">
        <f>IFERROR(VLOOKUP($C154, 'All Indicators - Breakdown'!$C:$GQ, F$1, FALSE), " ")</f>
        <v>3</v>
      </c>
      <c r="G154" s="21">
        <f>IFERROR(VLOOKUP($C154, 'All Indicators - Breakdown'!$C:$GQ, G$1, FALSE), " ")</f>
        <v>3</v>
      </c>
      <c r="H154" s="21">
        <f>IFERROR(VLOOKUP($C154, 'All Indicators - Breakdown'!$C:$GQ, H$1, FALSE), " ")</f>
        <v>2</v>
      </c>
    </row>
    <row r="155" spans="1:8" ht="16.3" thickTop="1" thickBot="1" x14ac:dyDescent="0.3">
      <c r="A155" s="20" t="s">
        <v>433</v>
      </c>
      <c r="B155" s="20" t="s">
        <v>452</v>
      </c>
      <c r="C155" s="20" t="s">
        <v>453</v>
      </c>
      <c r="D155" s="10">
        <f t="shared" si="4"/>
        <v>4</v>
      </c>
      <c r="E155" s="35">
        <f t="shared" si="5"/>
        <v>3.7</v>
      </c>
      <c r="F155" s="21">
        <f>IFERROR(VLOOKUP($C155, 'All Indicators - Breakdown'!$C:$GQ, F$1, FALSE), " ")</f>
        <v>4</v>
      </c>
      <c r="G155" s="21">
        <f>IFERROR(VLOOKUP($C155, 'All Indicators - Breakdown'!$C:$GQ, G$1, FALSE), " ")</f>
        <v>4</v>
      </c>
      <c r="H155" s="21">
        <f>IFERROR(VLOOKUP($C155, 'All Indicators - Breakdown'!$C:$GQ, H$1, FALSE), " ")</f>
        <v>3</v>
      </c>
    </row>
    <row r="156" spans="1:8" ht="16.3" thickTop="1" thickBot="1" x14ac:dyDescent="0.3">
      <c r="A156" s="20" t="s">
        <v>433</v>
      </c>
      <c r="B156" s="20" t="s">
        <v>454</v>
      </c>
      <c r="C156" s="20" t="s">
        <v>455</v>
      </c>
      <c r="D156" s="10">
        <f t="shared" si="4"/>
        <v>3</v>
      </c>
      <c r="E156" s="35">
        <f t="shared" si="5"/>
        <v>3.3</v>
      </c>
      <c r="F156" s="21">
        <f>IFERROR(VLOOKUP($C156, 'All Indicators - Breakdown'!$C:$GQ, F$1, FALSE), " ")</f>
        <v>3</v>
      </c>
      <c r="G156" s="21">
        <f>IFERROR(VLOOKUP($C156, 'All Indicators - Breakdown'!$C:$GQ, G$1, FALSE), " ")</f>
        <v>4</v>
      </c>
      <c r="H156" s="21">
        <f>IFERROR(VLOOKUP($C156, 'All Indicators - Breakdown'!$C:$GQ, H$1, FALSE), " ")</f>
        <v>3</v>
      </c>
    </row>
    <row r="157" spans="1:8" ht="16.3" thickTop="1" thickBot="1" x14ac:dyDescent="0.3">
      <c r="A157" s="20" t="s">
        <v>456</v>
      </c>
      <c r="B157" s="20" t="s">
        <v>457</v>
      </c>
      <c r="C157" s="20" t="s">
        <v>458</v>
      </c>
      <c r="D157" s="10">
        <f t="shared" si="4"/>
        <v>3</v>
      </c>
      <c r="E157" s="35">
        <f t="shared" si="5"/>
        <v>3</v>
      </c>
      <c r="F157" s="21">
        <f>IFERROR(VLOOKUP($C157, 'All Indicators - Breakdown'!$C:$GQ, F$1, FALSE), " ")</f>
        <v>3</v>
      </c>
      <c r="G157" s="21">
        <f>IFERROR(VLOOKUP($C157, 'All Indicators - Breakdown'!$C:$GQ, G$1, FALSE), " ")</f>
        <v>4</v>
      </c>
      <c r="H157" s="21">
        <f>IFERROR(VLOOKUP($C157, 'All Indicators - Breakdown'!$C:$GQ, H$1, FALSE), " ")</f>
        <v>2</v>
      </c>
    </row>
    <row r="158" spans="1:8" ht="16.3" thickTop="1" thickBot="1" x14ac:dyDescent="0.3">
      <c r="A158" s="20" t="s">
        <v>456</v>
      </c>
      <c r="B158" s="20" t="s">
        <v>459</v>
      </c>
      <c r="C158" s="20" t="s">
        <v>460</v>
      </c>
      <c r="D158" s="10">
        <f t="shared" si="4"/>
        <v>4</v>
      </c>
      <c r="E158" s="35">
        <f t="shared" si="5"/>
        <v>3.7</v>
      </c>
      <c r="F158" s="21">
        <f>IFERROR(VLOOKUP($C158, 'All Indicators - Breakdown'!$C:$GQ, F$1, FALSE), " ")</f>
        <v>3</v>
      </c>
      <c r="G158" s="21">
        <f>IFERROR(VLOOKUP($C158, 'All Indicators - Breakdown'!$C:$GQ, G$1, FALSE), " ")</f>
        <v>5</v>
      </c>
      <c r="H158" s="21">
        <f>IFERROR(VLOOKUP($C158, 'All Indicators - Breakdown'!$C:$GQ, H$1, FALSE), " ")</f>
        <v>3</v>
      </c>
    </row>
    <row r="159" spans="1:8" ht="16.3" thickTop="1" thickBot="1" x14ac:dyDescent="0.3">
      <c r="A159" s="20" t="s">
        <v>456</v>
      </c>
      <c r="B159" s="20" t="s">
        <v>461</v>
      </c>
      <c r="C159" s="20" t="s">
        <v>462</v>
      </c>
      <c r="D159" s="10">
        <f t="shared" si="4"/>
        <v>4</v>
      </c>
      <c r="E159" s="35">
        <f t="shared" si="5"/>
        <v>3.7</v>
      </c>
      <c r="F159" s="21">
        <f>IFERROR(VLOOKUP($C159, 'All Indicators - Breakdown'!$C:$GQ, F$1, FALSE), " ")</f>
        <v>3</v>
      </c>
      <c r="G159" s="21">
        <f>IFERROR(VLOOKUP($C159, 'All Indicators - Breakdown'!$C:$GQ, G$1, FALSE), " ")</f>
        <v>5</v>
      </c>
      <c r="H159" s="21">
        <f>IFERROR(VLOOKUP($C159, 'All Indicators - Breakdown'!$C:$GQ, H$1, FALSE), " ")</f>
        <v>3</v>
      </c>
    </row>
    <row r="160" spans="1:8" ht="16.3" thickTop="1" thickBot="1" x14ac:dyDescent="0.3">
      <c r="A160" s="20" t="s">
        <v>456</v>
      </c>
      <c r="B160" s="20" t="s">
        <v>463</v>
      </c>
      <c r="C160" s="20" t="s">
        <v>464</v>
      </c>
      <c r="D160" s="10">
        <f t="shared" si="4"/>
        <v>4</v>
      </c>
      <c r="E160" s="35">
        <f t="shared" si="5"/>
        <v>3.7</v>
      </c>
      <c r="F160" s="21">
        <f>IFERROR(VLOOKUP($C160, 'All Indicators - Breakdown'!$C:$GQ, F$1, FALSE), " ")</f>
        <v>3</v>
      </c>
      <c r="G160" s="21">
        <f>IFERROR(VLOOKUP($C160, 'All Indicators - Breakdown'!$C:$GQ, G$1, FALSE), " ")</f>
        <v>5</v>
      </c>
      <c r="H160" s="21">
        <f>IFERROR(VLOOKUP($C160, 'All Indicators - Breakdown'!$C:$GQ, H$1, FALSE), " ")</f>
        <v>3</v>
      </c>
    </row>
    <row r="161" spans="1:8" ht="16.3" thickTop="1" thickBot="1" x14ac:dyDescent="0.3">
      <c r="A161" s="20" t="s">
        <v>456</v>
      </c>
      <c r="B161" s="20" t="s">
        <v>465</v>
      </c>
      <c r="C161" s="20" t="s">
        <v>466</v>
      </c>
      <c r="D161" s="10">
        <f t="shared" si="4"/>
        <v>4</v>
      </c>
      <c r="E161" s="35">
        <f t="shared" si="5"/>
        <v>3.7</v>
      </c>
      <c r="F161" s="21">
        <f>IFERROR(VLOOKUP($C161, 'All Indicators - Breakdown'!$C:$GQ, F$1, FALSE), " ")</f>
        <v>3</v>
      </c>
      <c r="G161" s="21">
        <f>IFERROR(VLOOKUP($C161, 'All Indicators - Breakdown'!$C:$GQ, G$1, FALSE), " ")</f>
        <v>5</v>
      </c>
      <c r="H161" s="21">
        <f>IFERROR(VLOOKUP($C161, 'All Indicators - Breakdown'!$C:$GQ, H$1, FALSE), " ")</f>
        <v>3</v>
      </c>
    </row>
    <row r="162" spans="1:8" ht="16.3" thickTop="1" thickBot="1" x14ac:dyDescent="0.3">
      <c r="A162" s="20" t="s">
        <v>456</v>
      </c>
      <c r="B162" s="20" t="s">
        <v>467</v>
      </c>
      <c r="C162" s="20" t="s">
        <v>468</v>
      </c>
      <c r="D162" s="10">
        <f t="shared" si="4"/>
        <v>4</v>
      </c>
      <c r="E162" s="35">
        <f t="shared" si="5"/>
        <v>3.7</v>
      </c>
      <c r="F162" s="21">
        <f>IFERROR(VLOOKUP($C162, 'All Indicators - Breakdown'!$C:$GQ, F$1, FALSE), " ")</f>
        <v>3</v>
      </c>
      <c r="G162" s="21">
        <f>IFERROR(VLOOKUP($C162, 'All Indicators - Breakdown'!$C:$GQ, G$1, FALSE), " ")</f>
        <v>5</v>
      </c>
      <c r="H162" s="21">
        <f>IFERROR(VLOOKUP($C162, 'All Indicators - Breakdown'!$C:$GQ, H$1, FALSE), " ")</f>
        <v>3</v>
      </c>
    </row>
    <row r="163" spans="1:8" ht="16.3" thickTop="1" thickBot="1" x14ac:dyDescent="0.3">
      <c r="A163" s="20" t="s">
        <v>456</v>
      </c>
      <c r="B163" s="20" t="s">
        <v>469</v>
      </c>
      <c r="C163" s="20" t="s">
        <v>470</v>
      </c>
      <c r="D163" s="10">
        <f t="shared" si="4"/>
        <v>4</v>
      </c>
      <c r="E163" s="35">
        <f t="shared" si="5"/>
        <v>3.7</v>
      </c>
      <c r="F163" s="21">
        <f>IFERROR(VLOOKUP($C163, 'All Indicators - Breakdown'!$C:$GQ, F$1, FALSE), " ")</f>
        <v>3</v>
      </c>
      <c r="G163" s="21">
        <f>IFERROR(VLOOKUP($C163, 'All Indicators - Breakdown'!$C:$GQ, G$1, FALSE), " ")</f>
        <v>5</v>
      </c>
      <c r="H163" s="21">
        <f>IFERROR(VLOOKUP($C163, 'All Indicators - Breakdown'!$C:$GQ, H$1, FALSE), " ")</f>
        <v>3</v>
      </c>
    </row>
    <row r="164" spans="1:8" ht="16.3" thickTop="1" thickBot="1" x14ac:dyDescent="0.3">
      <c r="A164" s="20" t="s">
        <v>456</v>
      </c>
      <c r="B164" s="20" t="s">
        <v>471</v>
      </c>
      <c r="C164" s="20" t="s">
        <v>472</v>
      </c>
      <c r="D164" s="10">
        <f t="shared" si="4"/>
        <v>4</v>
      </c>
      <c r="E164" s="35">
        <f t="shared" si="5"/>
        <v>4</v>
      </c>
      <c r="F164" s="21">
        <f>IFERROR(VLOOKUP($C164, 'All Indicators - Breakdown'!$C:$GQ, F$1, FALSE), " ")</f>
        <v>4</v>
      </c>
      <c r="G164" s="21">
        <f>IFERROR(VLOOKUP($C164, 'All Indicators - Breakdown'!$C:$GQ, G$1, FALSE), " ")</f>
        <v>5</v>
      </c>
      <c r="H164" s="21">
        <f>IFERROR(VLOOKUP($C164, 'All Indicators - Breakdown'!$C:$GQ, H$1, FALSE), " ")</f>
        <v>3</v>
      </c>
    </row>
    <row r="165" spans="1:8" ht="16.3" thickTop="1" thickBot="1" x14ac:dyDescent="0.3">
      <c r="A165" s="20" t="s">
        <v>456</v>
      </c>
      <c r="B165" s="20" t="s">
        <v>473</v>
      </c>
      <c r="C165" s="20" t="s">
        <v>474</v>
      </c>
      <c r="D165" s="10">
        <f t="shared" si="4"/>
        <v>4</v>
      </c>
      <c r="E165" s="35">
        <f t="shared" si="5"/>
        <v>3.7</v>
      </c>
      <c r="F165" s="21">
        <f>IFERROR(VLOOKUP($C165, 'All Indicators - Breakdown'!$C:$GQ, F$1, FALSE), " ")</f>
        <v>3</v>
      </c>
      <c r="G165" s="21">
        <f>IFERROR(VLOOKUP($C165, 'All Indicators - Breakdown'!$C:$GQ, G$1, FALSE), " ")</f>
        <v>5</v>
      </c>
      <c r="H165" s="21">
        <f>IFERROR(VLOOKUP($C165, 'All Indicators - Breakdown'!$C:$GQ, H$1, FALSE), " ")</f>
        <v>3</v>
      </c>
    </row>
    <row r="166" spans="1:8" ht="16.3" thickTop="1" thickBot="1" x14ac:dyDescent="0.3">
      <c r="A166" s="20" t="s">
        <v>456</v>
      </c>
      <c r="B166" s="20" t="s">
        <v>475</v>
      </c>
      <c r="C166" s="20" t="s">
        <v>476</v>
      </c>
      <c r="D166" s="10">
        <f t="shared" si="4"/>
        <v>4</v>
      </c>
      <c r="E166" s="35">
        <f t="shared" si="5"/>
        <v>4.3</v>
      </c>
      <c r="F166" s="21">
        <f>IFERROR(VLOOKUP($C166, 'All Indicators - Breakdown'!$C:$GQ, F$1, FALSE), " ")</f>
        <v>4</v>
      </c>
      <c r="G166" s="21">
        <f>IFERROR(VLOOKUP($C166, 'All Indicators - Breakdown'!$C:$GQ, G$1, FALSE), " ")</f>
        <v>5</v>
      </c>
      <c r="H166" s="21">
        <f>IFERROR(VLOOKUP($C166, 'All Indicators - Breakdown'!$C:$GQ, H$1, FALSE), " ")</f>
        <v>4</v>
      </c>
    </row>
    <row r="167" spans="1:8" ht="16.3" thickTop="1" thickBot="1" x14ac:dyDescent="0.3">
      <c r="A167" s="20" t="s">
        <v>456</v>
      </c>
      <c r="B167" s="20" t="s">
        <v>477</v>
      </c>
      <c r="C167" s="20" t="s">
        <v>478</v>
      </c>
      <c r="D167" s="10">
        <f t="shared" si="4"/>
        <v>4</v>
      </c>
      <c r="E167" s="35">
        <f t="shared" si="5"/>
        <v>4</v>
      </c>
      <c r="F167" s="21">
        <f>IFERROR(VLOOKUP($C167, 'All Indicators - Breakdown'!$C:$GQ, F$1, FALSE), " ")</f>
        <v>4</v>
      </c>
      <c r="G167" s="21">
        <f>IFERROR(VLOOKUP($C167, 'All Indicators - Breakdown'!$C:$GQ, G$1, FALSE), " ")</f>
        <v>5</v>
      </c>
      <c r="H167" s="21">
        <f>IFERROR(VLOOKUP($C167, 'All Indicators - Breakdown'!$C:$GQ, H$1, FALSE), " ")</f>
        <v>3</v>
      </c>
    </row>
    <row r="168" spans="1:8" ht="16.3" thickTop="1" thickBot="1" x14ac:dyDescent="0.3">
      <c r="A168" s="20" t="s">
        <v>456</v>
      </c>
      <c r="B168" s="20" t="s">
        <v>479</v>
      </c>
      <c r="C168" s="20" t="s">
        <v>480</v>
      </c>
      <c r="D168" s="10">
        <f t="shared" si="4"/>
        <v>4</v>
      </c>
      <c r="E168" s="35">
        <f t="shared" si="5"/>
        <v>4</v>
      </c>
      <c r="F168" s="21">
        <f>IFERROR(VLOOKUP($C168, 'All Indicators - Breakdown'!$C:$GQ, F$1, FALSE), " ")</f>
        <v>4</v>
      </c>
      <c r="G168" s="21">
        <f>IFERROR(VLOOKUP($C168, 'All Indicators - Breakdown'!$C:$GQ, G$1, FALSE), " ")</f>
        <v>5</v>
      </c>
      <c r="H168" s="21">
        <f>IFERROR(VLOOKUP($C168, 'All Indicators - Breakdown'!$C:$GQ, H$1, FALSE), " ")</f>
        <v>3</v>
      </c>
    </row>
    <row r="169" spans="1:8" ht="16.3" thickTop="1" thickBot="1" x14ac:dyDescent="0.3">
      <c r="A169" s="20" t="s">
        <v>456</v>
      </c>
      <c r="B169" s="20" t="s">
        <v>481</v>
      </c>
      <c r="C169" s="20" t="s">
        <v>482</v>
      </c>
      <c r="D169" s="10">
        <f t="shared" si="4"/>
        <v>4</v>
      </c>
      <c r="E169" s="35">
        <f t="shared" si="5"/>
        <v>4</v>
      </c>
      <c r="F169" s="21">
        <f>IFERROR(VLOOKUP($C169, 'All Indicators - Breakdown'!$C:$GQ, F$1, FALSE), " ")</f>
        <v>4</v>
      </c>
      <c r="G169" s="21">
        <f>IFERROR(VLOOKUP($C169, 'All Indicators - Breakdown'!$C:$GQ, G$1, FALSE), " ")</f>
        <v>5</v>
      </c>
      <c r="H169" s="21">
        <f>IFERROR(VLOOKUP($C169, 'All Indicators - Breakdown'!$C:$GQ, H$1, FALSE), " ")</f>
        <v>3</v>
      </c>
    </row>
    <row r="170" spans="1:8" ht="16.3" thickTop="1" thickBot="1" x14ac:dyDescent="0.3">
      <c r="A170" s="20" t="s">
        <v>483</v>
      </c>
      <c r="B170" s="20" t="s">
        <v>484</v>
      </c>
      <c r="C170" s="20" t="s">
        <v>485</v>
      </c>
      <c r="D170" s="10">
        <f t="shared" si="4"/>
        <v>3</v>
      </c>
      <c r="E170" s="35">
        <f t="shared" si="5"/>
        <v>3.3</v>
      </c>
      <c r="F170" s="21">
        <f>IFERROR(VLOOKUP($C170, 'All Indicators - Breakdown'!$C:$GQ, F$1, FALSE), " ")</f>
        <v>3</v>
      </c>
      <c r="G170" s="21">
        <f>IFERROR(VLOOKUP($C170, 'All Indicators - Breakdown'!$C:$GQ, G$1, FALSE), " ")</f>
        <v>4</v>
      </c>
      <c r="H170" s="21">
        <f>IFERROR(VLOOKUP($C170, 'All Indicators - Breakdown'!$C:$GQ, H$1, FALSE), " ")</f>
        <v>3</v>
      </c>
    </row>
    <row r="171" spans="1:8" ht="16.3" thickTop="1" thickBot="1" x14ac:dyDescent="0.3">
      <c r="A171" s="20" t="s">
        <v>483</v>
      </c>
      <c r="B171" s="20" t="s">
        <v>486</v>
      </c>
      <c r="C171" s="20" t="s">
        <v>487</v>
      </c>
      <c r="D171" s="10">
        <f t="shared" si="4"/>
        <v>4</v>
      </c>
      <c r="E171" s="35">
        <f t="shared" si="5"/>
        <v>4</v>
      </c>
      <c r="F171" s="21">
        <f>IFERROR(VLOOKUP($C171, 'All Indicators - Breakdown'!$C:$GQ, F$1, FALSE), " ")</f>
        <v>3</v>
      </c>
      <c r="G171" s="21">
        <f>IFERROR(VLOOKUP($C171, 'All Indicators - Breakdown'!$C:$GQ, G$1, FALSE), " ")</f>
        <v>5</v>
      </c>
      <c r="H171" s="21">
        <f>IFERROR(VLOOKUP($C171, 'All Indicators - Breakdown'!$C:$GQ, H$1, FALSE), " ")</f>
        <v>4</v>
      </c>
    </row>
    <row r="172" spans="1:8" ht="16.3" thickTop="1" thickBot="1" x14ac:dyDescent="0.3">
      <c r="A172" s="20" t="s">
        <v>483</v>
      </c>
      <c r="B172" s="20" t="s">
        <v>488</v>
      </c>
      <c r="C172" s="20" t="s">
        <v>489</v>
      </c>
      <c r="D172" s="10">
        <f t="shared" si="4"/>
        <v>4</v>
      </c>
      <c r="E172" s="35">
        <f t="shared" si="5"/>
        <v>4.3</v>
      </c>
      <c r="F172" s="21">
        <f>IFERROR(VLOOKUP($C172, 'All Indicators - Breakdown'!$C:$GQ, F$1, FALSE), " ")</f>
        <v>4</v>
      </c>
      <c r="G172" s="21">
        <f>IFERROR(VLOOKUP($C172, 'All Indicators - Breakdown'!$C:$GQ, G$1, FALSE), " ")</f>
        <v>5</v>
      </c>
      <c r="H172" s="21">
        <f>IFERROR(VLOOKUP($C172, 'All Indicators - Breakdown'!$C:$GQ, H$1, FALSE), " ")</f>
        <v>4</v>
      </c>
    </row>
    <row r="173" spans="1:8" ht="16.3" thickTop="1" thickBot="1" x14ac:dyDescent="0.3">
      <c r="A173" s="20" t="s">
        <v>483</v>
      </c>
      <c r="B173" s="20" t="s">
        <v>490</v>
      </c>
      <c r="C173" s="20" t="s">
        <v>491</v>
      </c>
      <c r="D173" s="10">
        <f t="shared" si="4"/>
        <v>4</v>
      </c>
      <c r="E173" s="35">
        <f t="shared" si="5"/>
        <v>3.7</v>
      </c>
      <c r="F173" s="21">
        <f>IFERROR(VLOOKUP($C173, 'All Indicators - Breakdown'!$C:$GQ, F$1, FALSE), " ")</f>
        <v>4</v>
      </c>
      <c r="G173" s="21">
        <f>IFERROR(VLOOKUP($C173, 'All Indicators - Breakdown'!$C:$GQ, G$1, FALSE), " ")</f>
        <v>4</v>
      </c>
      <c r="H173" s="21">
        <f>IFERROR(VLOOKUP($C173, 'All Indicators - Breakdown'!$C:$GQ, H$1, FALSE), " ")</f>
        <v>3</v>
      </c>
    </row>
    <row r="174" spans="1:8" ht="16.3" thickTop="1" thickBot="1" x14ac:dyDescent="0.3">
      <c r="A174" s="20" t="s">
        <v>483</v>
      </c>
      <c r="B174" s="20" t="s">
        <v>492</v>
      </c>
      <c r="C174" s="20" t="s">
        <v>493</v>
      </c>
      <c r="D174" s="10">
        <f t="shared" si="4"/>
        <v>4</v>
      </c>
      <c r="E174" s="35">
        <f t="shared" si="5"/>
        <v>3.7</v>
      </c>
      <c r="F174" s="21">
        <f>IFERROR(VLOOKUP($C174, 'All Indicators - Breakdown'!$C:$GQ, F$1, FALSE), " ")</f>
        <v>4</v>
      </c>
      <c r="G174" s="21">
        <f>IFERROR(VLOOKUP($C174, 'All Indicators - Breakdown'!$C:$GQ, G$1, FALSE), " ")</f>
        <v>4</v>
      </c>
      <c r="H174" s="21">
        <f>IFERROR(VLOOKUP($C174, 'All Indicators - Breakdown'!$C:$GQ, H$1, FALSE), " ")</f>
        <v>3</v>
      </c>
    </row>
    <row r="175" spans="1:8" ht="16.3" thickTop="1" thickBot="1" x14ac:dyDescent="0.3">
      <c r="A175" s="20" t="s">
        <v>483</v>
      </c>
      <c r="B175" s="20" t="s">
        <v>494</v>
      </c>
      <c r="C175" s="20" t="s">
        <v>495</v>
      </c>
      <c r="D175" s="10">
        <f t="shared" si="4"/>
        <v>4</v>
      </c>
      <c r="E175" s="35">
        <f t="shared" si="5"/>
        <v>3.7</v>
      </c>
      <c r="F175" s="21">
        <f>IFERROR(VLOOKUP($C175, 'All Indicators - Breakdown'!$C:$GQ, F$1, FALSE), " ")</f>
        <v>3</v>
      </c>
      <c r="G175" s="21">
        <f>IFERROR(VLOOKUP($C175, 'All Indicators - Breakdown'!$C:$GQ, G$1, FALSE), " ")</f>
        <v>4</v>
      </c>
      <c r="H175" s="21">
        <f>IFERROR(VLOOKUP($C175, 'All Indicators - Breakdown'!$C:$GQ, H$1, FALSE), " ")</f>
        <v>4</v>
      </c>
    </row>
    <row r="176" spans="1:8" ht="16.3" thickTop="1" thickBot="1" x14ac:dyDescent="0.3">
      <c r="A176" s="20" t="s">
        <v>483</v>
      </c>
      <c r="B176" s="20" t="s">
        <v>496</v>
      </c>
      <c r="C176" s="20" t="s">
        <v>497</v>
      </c>
      <c r="D176" s="10">
        <f t="shared" si="4"/>
        <v>4</v>
      </c>
      <c r="E176" s="35">
        <f t="shared" si="5"/>
        <v>4</v>
      </c>
      <c r="F176" s="21">
        <f>IFERROR(VLOOKUP($C176, 'All Indicators - Breakdown'!$C:$GQ, F$1, FALSE), " ")</f>
        <v>4</v>
      </c>
      <c r="G176" s="21">
        <f>IFERROR(VLOOKUP($C176, 'All Indicators - Breakdown'!$C:$GQ, G$1, FALSE), " ")</f>
        <v>5</v>
      </c>
      <c r="H176" s="21">
        <f>IFERROR(VLOOKUP($C176, 'All Indicators - Breakdown'!$C:$GQ, H$1, FALSE), " ")</f>
        <v>3</v>
      </c>
    </row>
    <row r="177" spans="1:8" ht="16.3" thickTop="1" thickBot="1" x14ac:dyDescent="0.3">
      <c r="A177" s="20" t="s">
        <v>483</v>
      </c>
      <c r="B177" s="20" t="s">
        <v>498</v>
      </c>
      <c r="C177" s="20" t="s">
        <v>499</v>
      </c>
      <c r="D177" s="10">
        <f t="shared" si="4"/>
        <v>4</v>
      </c>
      <c r="E177" s="35">
        <f t="shared" si="5"/>
        <v>4.3</v>
      </c>
      <c r="F177" s="21">
        <f>IFERROR(VLOOKUP($C177, 'All Indicators - Breakdown'!$C:$GQ, F$1, FALSE), " ")</f>
        <v>4</v>
      </c>
      <c r="G177" s="21">
        <f>IFERROR(VLOOKUP($C177, 'All Indicators - Breakdown'!$C:$GQ, G$1, FALSE), " ")</f>
        <v>5</v>
      </c>
      <c r="H177" s="21">
        <f>IFERROR(VLOOKUP($C177, 'All Indicators - Breakdown'!$C:$GQ, H$1, FALSE), " ")</f>
        <v>4</v>
      </c>
    </row>
    <row r="178" spans="1:8" ht="16.3" thickTop="1" thickBot="1" x14ac:dyDescent="0.3">
      <c r="A178" s="20" t="s">
        <v>483</v>
      </c>
      <c r="B178" s="20" t="s">
        <v>500</v>
      </c>
      <c r="C178" s="20" t="s">
        <v>501</v>
      </c>
      <c r="D178" s="10">
        <f t="shared" si="4"/>
        <v>4</v>
      </c>
      <c r="E178" s="35">
        <f t="shared" si="5"/>
        <v>4</v>
      </c>
      <c r="F178" s="21">
        <f>IFERROR(VLOOKUP($C178, 'All Indicators - Breakdown'!$C:$GQ, F$1, FALSE), " ")</f>
        <v>4</v>
      </c>
      <c r="G178" s="21">
        <f>IFERROR(VLOOKUP($C178, 'All Indicators - Breakdown'!$C:$GQ, G$1, FALSE), " ")</f>
        <v>5</v>
      </c>
      <c r="H178" s="21">
        <f>IFERROR(VLOOKUP($C178, 'All Indicators - Breakdown'!$C:$GQ, H$1, FALSE), " ")</f>
        <v>3</v>
      </c>
    </row>
    <row r="179" spans="1:8" ht="16.3" thickTop="1" thickBot="1" x14ac:dyDescent="0.3">
      <c r="A179" s="20" t="s">
        <v>483</v>
      </c>
      <c r="B179" s="20" t="s">
        <v>502</v>
      </c>
      <c r="C179" s="20" t="s">
        <v>503</v>
      </c>
      <c r="D179" s="10">
        <f t="shared" si="4"/>
        <v>4</v>
      </c>
      <c r="E179" s="35">
        <f t="shared" si="5"/>
        <v>4</v>
      </c>
      <c r="F179" s="21">
        <f>IFERROR(VLOOKUP($C179, 'All Indicators - Breakdown'!$C:$GQ, F$1, FALSE), " ")</f>
        <v>4</v>
      </c>
      <c r="G179" s="21">
        <f>IFERROR(VLOOKUP($C179, 'All Indicators - Breakdown'!$C:$GQ, G$1, FALSE), " ")</f>
        <v>5</v>
      </c>
      <c r="H179" s="21">
        <f>IFERROR(VLOOKUP($C179, 'All Indicators - Breakdown'!$C:$GQ, H$1, FALSE), " ")</f>
        <v>3</v>
      </c>
    </row>
    <row r="180" spans="1:8" ht="16.3" thickTop="1" thickBot="1" x14ac:dyDescent="0.3">
      <c r="A180" s="20" t="s">
        <v>483</v>
      </c>
      <c r="B180" s="20" t="s">
        <v>504</v>
      </c>
      <c r="C180" s="20" t="s">
        <v>505</v>
      </c>
      <c r="D180" s="10">
        <f t="shared" si="4"/>
        <v>4</v>
      </c>
      <c r="E180" s="35">
        <f t="shared" si="5"/>
        <v>4.3</v>
      </c>
      <c r="F180" s="21">
        <f>IFERROR(VLOOKUP($C180, 'All Indicators - Breakdown'!$C:$GQ, F$1, FALSE), " ")</f>
        <v>4</v>
      </c>
      <c r="G180" s="21">
        <f>IFERROR(VLOOKUP($C180, 'All Indicators - Breakdown'!$C:$GQ, G$1, FALSE), " ")</f>
        <v>5</v>
      </c>
      <c r="H180" s="21">
        <f>IFERROR(VLOOKUP($C180, 'All Indicators - Breakdown'!$C:$GQ, H$1, FALSE), " ")</f>
        <v>4</v>
      </c>
    </row>
    <row r="181" spans="1:8" ht="16.3" thickTop="1" thickBot="1" x14ac:dyDescent="0.3">
      <c r="A181" s="20" t="s">
        <v>483</v>
      </c>
      <c r="B181" s="20" t="s">
        <v>506</v>
      </c>
      <c r="C181" s="20" t="s">
        <v>507</v>
      </c>
      <c r="D181" s="10">
        <f t="shared" si="4"/>
        <v>4</v>
      </c>
      <c r="E181" s="35">
        <f t="shared" si="5"/>
        <v>4.3</v>
      </c>
      <c r="F181" s="21">
        <f>IFERROR(VLOOKUP($C181, 'All Indicators - Breakdown'!$C:$GQ, F$1, FALSE), " ")</f>
        <v>4</v>
      </c>
      <c r="G181" s="21">
        <f>IFERROR(VLOOKUP($C181, 'All Indicators - Breakdown'!$C:$GQ, G$1, FALSE), " ")</f>
        <v>5</v>
      </c>
      <c r="H181" s="21">
        <f>IFERROR(VLOOKUP($C181, 'All Indicators - Breakdown'!$C:$GQ, H$1, FALSE), " ")</f>
        <v>4</v>
      </c>
    </row>
    <row r="182" spans="1:8" ht="16.3" thickTop="1" thickBot="1" x14ac:dyDescent="0.3">
      <c r="A182" s="20" t="s">
        <v>483</v>
      </c>
      <c r="B182" s="20" t="s">
        <v>508</v>
      </c>
      <c r="C182" s="20" t="s">
        <v>509</v>
      </c>
      <c r="D182" s="10">
        <f t="shared" si="4"/>
        <v>4</v>
      </c>
      <c r="E182" s="35">
        <f t="shared" si="5"/>
        <v>4</v>
      </c>
      <c r="F182" s="21">
        <f>IFERROR(VLOOKUP($C182, 'All Indicators - Breakdown'!$C:$GQ, F$1, FALSE), " ")</f>
        <v>4</v>
      </c>
      <c r="G182" s="21">
        <f>IFERROR(VLOOKUP($C182, 'All Indicators - Breakdown'!$C:$GQ, G$1, FALSE), " ")</f>
        <v>5</v>
      </c>
      <c r="H182" s="21">
        <f>IFERROR(VLOOKUP($C182, 'All Indicators - Breakdown'!$C:$GQ, H$1, FALSE), " ")</f>
        <v>3</v>
      </c>
    </row>
    <row r="183" spans="1:8" ht="16.3" thickTop="1" thickBot="1" x14ac:dyDescent="0.3">
      <c r="A183" s="20" t="s">
        <v>483</v>
      </c>
      <c r="B183" s="20" t="s">
        <v>510</v>
      </c>
      <c r="C183" s="20" t="s">
        <v>511</v>
      </c>
      <c r="D183" s="10">
        <f t="shared" si="4"/>
        <v>4</v>
      </c>
      <c r="E183" s="35">
        <f t="shared" si="5"/>
        <v>4</v>
      </c>
      <c r="F183" s="21">
        <f>IFERROR(VLOOKUP($C183, 'All Indicators - Breakdown'!$C:$GQ, F$1, FALSE), " ")</f>
        <v>4</v>
      </c>
      <c r="G183" s="21">
        <f>IFERROR(VLOOKUP($C183, 'All Indicators - Breakdown'!$C:$GQ, G$1, FALSE), " ")</f>
        <v>5</v>
      </c>
      <c r="H183" s="21">
        <f>IFERROR(VLOOKUP($C183, 'All Indicators - Breakdown'!$C:$GQ, H$1, FALSE), " ")</f>
        <v>3</v>
      </c>
    </row>
    <row r="184" spans="1:8" ht="16.3" thickTop="1" thickBot="1" x14ac:dyDescent="0.3">
      <c r="A184" s="20" t="s">
        <v>483</v>
      </c>
      <c r="B184" s="20" t="s">
        <v>512</v>
      </c>
      <c r="C184" s="20" t="s">
        <v>513</v>
      </c>
      <c r="D184" s="10">
        <f t="shared" si="4"/>
        <v>4</v>
      </c>
      <c r="E184" s="35">
        <f t="shared" si="5"/>
        <v>4</v>
      </c>
      <c r="F184" s="21">
        <f>IFERROR(VLOOKUP($C184, 'All Indicators - Breakdown'!$C:$GQ, F$1, FALSE), " ")</f>
        <v>3</v>
      </c>
      <c r="G184" s="21">
        <f>IFERROR(VLOOKUP($C184, 'All Indicators - Breakdown'!$C:$GQ, G$1, FALSE), " ")</f>
        <v>5</v>
      </c>
      <c r="H184" s="21">
        <f>IFERROR(VLOOKUP($C184, 'All Indicators - Breakdown'!$C:$GQ, H$1, FALSE), " ")</f>
        <v>4</v>
      </c>
    </row>
    <row r="185" spans="1:8" ht="16.3" thickTop="1" thickBot="1" x14ac:dyDescent="0.3">
      <c r="A185" s="20" t="s">
        <v>514</v>
      </c>
      <c r="B185" s="20" t="s">
        <v>515</v>
      </c>
      <c r="C185" s="20" t="s">
        <v>516</v>
      </c>
      <c r="D185" s="10">
        <f t="shared" si="4"/>
        <v>4</v>
      </c>
      <c r="E185" s="35">
        <f t="shared" si="5"/>
        <v>3.7</v>
      </c>
      <c r="F185" s="21">
        <f>IFERROR(VLOOKUP($C185, 'All Indicators - Breakdown'!$C:$GQ, F$1, FALSE), " ")</f>
        <v>3</v>
      </c>
      <c r="G185" s="21">
        <f>IFERROR(VLOOKUP($C185, 'All Indicators - Breakdown'!$C:$GQ, G$1, FALSE), " ")</f>
        <v>5</v>
      </c>
      <c r="H185" s="21">
        <f>IFERROR(VLOOKUP($C185, 'All Indicators - Breakdown'!$C:$GQ, H$1, FALSE), " ")</f>
        <v>3</v>
      </c>
    </row>
    <row r="186" spans="1:8" ht="16.3" thickTop="1" thickBot="1" x14ac:dyDescent="0.3">
      <c r="A186" s="20" t="s">
        <v>514</v>
      </c>
      <c r="B186" s="20" t="s">
        <v>517</v>
      </c>
      <c r="C186" s="20" t="s">
        <v>518</v>
      </c>
      <c r="D186" s="10">
        <f t="shared" si="4"/>
        <v>3</v>
      </c>
      <c r="E186" s="35">
        <f t="shared" si="5"/>
        <v>3.3</v>
      </c>
      <c r="F186" s="21">
        <f>IFERROR(VLOOKUP($C186, 'All Indicators - Breakdown'!$C:$GQ, F$1, FALSE), " ")</f>
        <v>2</v>
      </c>
      <c r="G186" s="21">
        <f>IFERROR(VLOOKUP($C186, 'All Indicators - Breakdown'!$C:$GQ, G$1, FALSE), " ")</f>
        <v>5</v>
      </c>
      <c r="H186" s="21">
        <f>IFERROR(VLOOKUP($C186, 'All Indicators - Breakdown'!$C:$GQ, H$1, FALSE), " ")</f>
        <v>3</v>
      </c>
    </row>
    <row r="187" spans="1:8" ht="16.3" thickTop="1" thickBot="1" x14ac:dyDescent="0.3">
      <c r="A187" s="20" t="s">
        <v>514</v>
      </c>
      <c r="B187" s="20" t="s">
        <v>519</v>
      </c>
      <c r="C187" s="20" t="s">
        <v>520</v>
      </c>
      <c r="D187" s="10">
        <f t="shared" si="4"/>
        <v>3</v>
      </c>
      <c r="E187" s="35">
        <f t="shared" si="5"/>
        <v>3.3</v>
      </c>
      <c r="F187" s="21">
        <f>IFERROR(VLOOKUP($C187, 'All Indicators - Breakdown'!$C:$GQ, F$1, FALSE), " ")</f>
        <v>2</v>
      </c>
      <c r="G187" s="21">
        <f>IFERROR(VLOOKUP($C187, 'All Indicators - Breakdown'!$C:$GQ, G$1, FALSE), " ")</f>
        <v>5</v>
      </c>
      <c r="H187" s="21">
        <f>IFERROR(VLOOKUP($C187, 'All Indicators - Breakdown'!$C:$GQ, H$1, FALSE), " ")</f>
        <v>3</v>
      </c>
    </row>
    <row r="188" spans="1:8" ht="16.3" thickTop="1" thickBot="1" x14ac:dyDescent="0.3">
      <c r="A188" s="20" t="s">
        <v>514</v>
      </c>
      <c r="B188" s="20" t="s">
        <v>521</v>
      </c>
      <c r="C188" s="20" t="s">
        <v>522</v>
      </c>
      <c r="D188" s="10">
        <f t="shared" si="4"/>
        <v>3</v>
      </c>
      <c r="E188" s="35">
        <f t="shared" si="5"/>
        <v>3.3</v>
      </c>
      <c r="F188" s="21">
        <f>IFERROR(VLOOKUP($C188, 'All Indicators - Breakdown'!$C:$GQ, F$1, FALSE), " ")</f>
        <v>3</v>
      </c>
      <c r="G188" s="21">
        <f>IFERROR(VLOOKUP($C188, 'All Indicators - Breakdown'!$C:$GQ, G$1, FALSE), " ")</f>
        <v>4</v>
      </c>
      <c r="H188" s="21">
        <f>IFERROR(VLOOKUP($C188, 'All Indicators - Breakdown'!$C:$GQ, H$1, FALSE), " ")</f>
        <v>3</v>
      </c>
    </row>
    <row r="189" spans="1:8" ht="16.3" thickTop="1" thickBot="1" x14ac:dyDescent="0.3">
      <c r="A189" s="20" t="s">
        <v>514</v>
      </c>
      <c r="B189" s="20" t="s">
        <v>523</v>
      </c>
      <c r="C189" s="20" t="s">
        <v>524</v>
      </c>
      <c r="D189" s="10">
        <f t="shared" si="4"/>
        <v>3</v>
      </c>
      <c r="E189" s="35">
        <f t="shared" si="5"/>
        <v>3</v>
      </c>
      <c r="F189" s="21">
        <f>IFERROR(VLOOKUP($C189, 'All Indicators - Breakdown'!$C:$GQ, F$1, FALSE), " ")</f>
        <v>2</v>
      </c>
      <c r="G189" s="21">
        <f>IFERROR(VLOOKUP($C189, 'All Indicators - Breakdown'!$C:$GQ, G$1, FALSE), " ")</f>
        <v>5</v>
      </c>
      <c r="H189" s="21">
        <f>IFERROR(VLOOKUP($C189, 'All Indicators - Breakdown'!$C:$GQ, H$1, FALSE), " ")</f>
        <v>2</v>
      </c>
    </row>
    <row r="190" spans="1:8" ht="16.3" thickTop="1" thickBot="1" x14ac:dyDescent="0.3">
      <c r="A190" s="20" t="s">
        <v>514</v>
      </c>
      <c r="B190" s="20" t="s">
        <v>525</v>
      </c>
      <c r="C190" s="20" t="s">
        <v>526</v>
      </c>
      <c r="D190" s="10">
        <f t="shared" si="4"/>
        <v>4</v>
      </c>
      <c r="E190" s="35">
        <f t="shared" si="5"/>
        <v>3.7</v>
      </c>
      <c r="F190" s="21">
        <f>IFERROR(VLOOKUP($C190, 'All Indicators - Breakdown'!$C:$GQ, F$1, FALSE), " ")</f>
        <v>4</v>
      </c>
      <c r="G190" s="21">
        <f>IFERROR(VLOOKUP($C190, 'All Indicators - Breakdown'!$C:$GQ, G$1, FALSE), " ")</f>
        <v>3</v>
      </c>
      <c r="H190" s="21">
        <f>IFERROR(VLOOKUP($C190, 'All Indicators - Breakdown'!$C:$GQ, H$1, FALSE), " ")</f>
        <v>4</v>
      </c>
    </row>
    <row r="191" spans="1:8" ht="16.3" thickTop="1" thickBot="1" x14ac:dyDescent="0.3">
      <c r="A191" s="20" t="s">
        <v>514</v>
      </c>
      <c r="B191" s="20" t="s">
        <v>527</v>
      </c>
      <c r="C191" s="20" t="s">
        <v>528</v>
      </c>
      <c r="D191" s="10">
        <f t="shared" si="4"/>
        <v>4</v>
      </c>
      <c r="E191" s="35">
        <f t="shared" si="5"/>
        <v>3.7</v>
      </c>
      <c r="F191" s="21">
        <f>IFERROR(VLOOKUP($C191, 'All Indicators - Breakdown'!$C:$GQ, F$1, FALSE), " ")</f>
        <v>3</v>
      </c>
      <c r="G191" s="21">
        <f>IFERROR(VLOOKUP($C191, 'All Indicators - Breakdown'!$C:$GQ, G$1, FALSE), " ")</f>
        <v>5</v>
      </c>
      <c r="H191" s="21">
        <f>IFERROR(VLOOKUP($C191, 'All Indicators - Breakdown'!$C:$GQ, H$1, FALSE), " ")</f>
        <v>3</v>
      </c>
    </row>
    <row r="192" spans="1:8" ht="16.3" thickTop="1" thickBot="1" x14ac:dyDescent="0.3">
      <c r="A192" s="20" t="s">
        <v>514</v>
      </c>
      <c r="B192" s="20" t="s">
        <v>529</v>
      </c>
      <c r="C192" s="20" t="s">
        <v>530</v>
      </c>
      <c r="D192" s="10">
        <f t="shared" si="4"/>
        <v>4</v>
      </c>
      <c r="E192" s="35">
        <f t="shared" si="5"/>
        <v>4</v>
      </c>
      <c r="F192" s="21">
        <f>IFERROR(VLOOKUP($C192, 'All Indicators - Breakdown'!$C:$GQ, F$1, FALSE), " ")</f>
        <v>4</v>
      </c>
      <c r="G192" s="21">
        <f>IFERROR(VLOOKUP($C192, 'All Indicators - Breakdown'!$C:$GQ, G$1, FALSE), " ")</f>
        <v>4</v>
      </c>
      <c r="H192" s="21">
        <f>IFERROR(VLOOKUP($C192, 'All Indicators - Breakdown'!$C:$GQ, H$1, FALSE), " ")</f>
        <v>4</v>
      </c>
    </row>
    <row r="193" spans="1:8" ht="16.3" thickTop="1" thickBot="1" x14ac:dyDescent="0.3">
      <c r="A193" s="20" t="s">
        <v>531</v>
      </c>
      <c r="B193" s="20" t="s">
        <v>532</v>
      </c>
      <c r="C193" s="20" t="s">
        <v>533</v>
      </c>
      <c r="D193" s="10">
        <f t="shared" si="4"/>
        <v>4</v>
      </c>
      <c r="E193" s="35">
        <f t="shared" si="5"/>
        <v>4.3</v>
      </c>
      <c r="F193" s="21">
        <f>IFERROR(VLOOKUP($C193, 'All Indicators - Breakdown'!$C:$GQ, F$1, FALSE), " ")</f>
        <v>4</v>
      </c>
      <c r="G193" s="21">
        <f>IFERROR(VLOOKUP($C193, 'All Indicators - Breakdown'!$C:$GQ, G$1, FALSE), " ")</f>
        <v>5</v>
      </c>
      <c r="H193" s="21">
        <f>IFERROR(VLOOKUP($C193, 'All Indicators - Breakdown'!$C:$GQ, H$1, FALSE), " ")</f>
        <v>4</v>
      </c>
    </row>
    <row r="194" spans="1:8" ht="16.3" thickTop="1" thickBot="1" x14ac:dyDescent="0.3">
      <c r="A194" s="20" t="s">
        <v>531</v>
      </c>
      <c r="B194" s="20" t="s">
        <v>534</v>
      </c>
      <c r="C194" s="20" t="s">
        <v>535</v>
      </c>
      <c r="D194" s="10">
        <f t="shared" si="4"/>
        <v>3</v>
      </c>
      <c r="E194" s="35">
        <f t="shared" si="5"/>
        <v>2.7</v>
      </c>
      <c r="F194" s="21">
        <f>IFERROR(VLOOKUP($C194, 'All Indicators - Breakdown'!$C:$GQ, F$1, FALSE), " ")</f>
        <v>3</v>
      </c>
      <c r="G194" s="21">
        <f>IFERROR(VLOOKUP($C194, 'All Indicators - Breakdown'!$C:$GQ, G$1, FALSE), " ")</f>
        <v>2</v>
      </c>
      <c r="H194" s="21">
        <f>IFERROR(VLOOKUP($C194, 'All Indicators - Breakdown'!$C:$GQ, H$1, FALSE), " ")</f>
        <v>3</v>
      </c>
    </row>
    <row r="195" spans="1:8" ht="16.3" thickTop="1" thickBot="1" x14ac:dyDescent="0.3">
      <c r="A195" s="20" t="s">
        <v>531</v>
      </c>
      <c r="B195" s="20" t="s">
        <v>536</v>
      </c>
      <c r="C195" s="20" t="s">
        <v>537</v>
      </c>
      <c r="D195" s="10">
        <f t="shared" si="4"/>
        <v>4</v>
      </c>
      <c r="E195" s="35">
        <f t="shared" si="5"/>
        <v>4</v>
      </c>
      <c r="F195" s="21">
        <f>IFERROR(VLOOKUP($C195, 'All Indicators - Breakdown'!$C:$GQ, F$1, FALSE), " ")</f>
        <v>4</v>
      </c>
      <c r="G195" s="21">
        <f>IFERROR(VLOOKUP($C195, 'All Indicators - Breakdown'!$C:$GQ, G$1, FALSE), " ")</f>
        <v>5</v>
      </c>
      <c r="H195" s="21">
        <f>IFERROR(VLOOKUP($C195, 'All Indicators - Breakdown'!$C:$GQ, H$1, FALSE), " ")</f>
        <v>3</v>
      </c>
    </row>
    <row r="196" spans="1:8" ht="16.3" thickTop="1" thickBot="1" x14ac:dyDescent="0.3">
      <c r="A196" s="20" t="s">
        <v>531</v>
      </c>
      <c r="B196" s="20" t="s">
        <v>538</v>
      </c>
      <c r="C196" s="20" t="s">
        <v>539</v>
      </c>
      <c r="D196" s="10">
        <f t="shared" si="4"/>
        <v>4</v>
      </c>
      <c r="E196" s="35">
        <f t="shared" si="5"/>
        <v>4</v>
      </c>
      <c r="F196" s="21">
        <f>IFERROR(VLOOKUP($C196, 'All Indicators - Breakdown'!$C:$GQ, F$1, FALSE), " ")</f>
        <v>4</v>
      </c>
      <c r="G196" s="21">
        <f>IFERROR(VLOOKUP($C196, 'All Indicators - Breakdown'!$C:$GQ, G$1, FALSE), " ")</f>
        <v>5</v>
      </c>
      <c r="H196" s="21">
        <f>IFERROR(VLOOKUP($C196, 'All Indicators - Breakdown'!$C:$GQ, H$1, FALSE), " ")</f>
        <v>3</v>
      </c>
    </row>
    <row r="197" spans="1:8" ht="16.3" thickTop="1" thickBot="1" x14ac:dyDescent="0.3">
      <c r="A197" s="20" t="s">
        <v>531</v>
      </c>
      <c r="B197" s="20" t="s">
        <v>540</v>
      </c>
      <c r="C197" s="20" t="s">
        <v>541</v>
      </c>
      <c r="D197" s="10">
        <f t="shared" ref="D197:D260" si="6">ROUND(AVERAGE($F197:$H197), 0)</f>
        <v>2</v>
      </c>
      <c r="E197" s="35">
        <f t="shared" ref="E197:E260" si="7">ROUND(AVERAGE($F197:$H197), 1)</f>
        <v>2</v>
      </c>
      <c r="F197" s="21">
        <f>IFERROR(VLOOKUP($C197, 'All Indicators - Breakdown'!$C:$GQ, F$1, FALSE), " ")</f>
        <v>3</v>
      </c>
      <c r="G197" s="21">
        <f>IFERROR(VLOOKUP($C197, 'All Indicators - Breakdown'!$C:$GQ, G$1, FALSE), " ")</f>
        <v>1</v>
      </c>
      <c r="H197" s="21">
        <f>IFERROR(VLOOKUP($C197, 'All Indicators - Breakdown'!$C:$GQ, H$1, FALSE), " ")</f>
        <v>2</v>
      </c>
    </row>
    <row r="198" spans="1:8" ht="16.3" thickTop="1" thickBot="1" x14ac:dyDescent="0.3">
      <c r="A198" s="20" t="s">
        <v>531</v>
      </c>
      <c r="B198" s="20" t="s">
        <v>542</v>
      </c>
      <c r="C198" s="20" t="s">
        <v>543</v>
      </c>
      <c r="D198" s="10">
        <f t="shared" si="6"/>
        <v>4</v>
      </c>
      <c r="E198" s="35">
        <f t="shared" si="7"/>
        <v>4.3</v>
      </c>
      <c r="F198" s="21">
        <f>IFERROR(VLOOKUP($C198, 'All Indicators - Breakdown'!$C:$GQ, F$1, FALSE), " ")</f>
        <v>4</v>
      </c>
      <c r="G198" s="21">
        <f>IFERROR(VLOOKUP($C198, 'All Indicators - Breakdown'!$C:$GQ, G$1, FALSE), " ")</f>
        <v>5</v>
      </c>
      <c r="H198" s="21">
        <f>IFERROR(VLOOKUP($C198, 'All Indicators - Breakdown'!$C:$GQ, H$1, FALSE), " ")</f>
        <v>4</v>
      </c>
    </row>
    <row r="199" spans="1:8" ht="16.3" thickTop="1" thickBot="1" x14ac:dyDescent="0.3">
      <c r="A199" s="20" t="s">
        <v>531</v>
      </c>
      <c r="B199" s="20" t="s">
        <v>544</v>
      </c>
      <c r="C199" s="20" t="s">
        <v>545</v>
      </c>
      <c r="D199" s="10">
        <f t="shared" si="6"/>
        <v>4</v>
      </c>
      <c r="E199" s="35">
        <f t="shared" si="7"/>
        <v>3.7</v>
      </c>
      <c r="F199" s="21">
        <f>IFERROR(VLOOKUP($C199, 'All Indicators - Breakdown'!$C:$GQ, F$1, FALSE), " ")</f>
        <v>4</v>
      </c>
      <c r="G199" s="21">
        <f>IFERROR(VLOOKUP($C199, 'All Indicators - Breakdown'!$C:$GQ, G$1, FALSE), " ")</f>
        <v>4</v>
      </c>
      <c r="H199" s="21">
        <f>IFERROR(VLOOKUP($C199, 'All Indicators - Breakdown'!$C:$GQ, H$1, FALSE), " ")</f>
        <v>3</v>
      </c>
    </row>
    <row r="200" spans="1:8" ht="16.3" thickTop="1" thickBot="1" x14ac:dyDescent="0.3">
      <c r="A200" s="20" t="s">
        <v>531</v>
      </c>
      <c r="B200" s="20" t="s">
        <v>546</v>
      </c>
      <c r="C200" s="20" t="s">
        <v>547</v>
      </c>
      <c r="D200" s="10">
        <f t="shared" si="6"/>
        <v>2</v>
      </c>
      <c r="E200" s="35">
        <f t="shared" si="7"/>
        <v>2.2999999999999998</v>
      </c>
      <c r="F200" s="21">
        <f>IFERROR(VLOOKUP($C200, 'All Indicators - Breakdown'!$C:$GQ, F$1, FALSE), " ")</f>
        <v>2</v>
      </c>
      <c r="G200" s="21">
        <f>IFERROR(VLOOKUP($C200, 'All Indicators - Breakdown'!$C:$GQ, G$1, FALSE), " ")</f>
        <v>1</v>
      </c>
      <c r="H200" s="21">
        <f>IFERROR(VLOOKUP($C200, 'All Indicators - Breakdown'!$C:$GQ, H$1, FALSE), " ")</f>
        <v>4</v>
      </c>
    </row>
    <row r="201" spans="1:8" ht="16.3" thickTop="1" thickBot="1" x14ac:dyDescent="0.3">
      <c r="A201" s="20" t="s">
        <v>531</v>
      </c>
      <c r="B201" s="20" t="s">
        <v>548</v>
      </c>
      <c r="C201" s="20" t="s">
        <v>549</v>
      </c>
      <c r="D201" s="10">
        <f t="shared" si="6"/>
        <v>2</v>
      </c>
      <c r="E201" s="35">
        <f t="shared" si="7"/>
        <v>2</v>
      </c>
      <c r="F201" s="21">
        <f>IFERROR(VLOOKUP($C201, 'All Indicators - Breakdown'!$C:$GQ, F$1, FALSE), " ")</f>
        <v>2</v>
      </c>
      <c r="G201" s="21">
        <f>IFERROR(VLOOKUP($C201, 'All Indicators - Breakdown'!$C:$GQ, G$1, FALSE), " ")</f>
        <v>1</v>
      </c>
      <c r="H201" s="21">
        <f>IFERROR(VLOOKUP($C201, 'All Indicators - Breakdown'!$C:$GQ, H$1, FALSE), " ")</f>
        <v>3</v>
      </c>
    </row>
    <row r="202" spans="1:8" ht="16.3" thickTop="1" thickBot="1" x14ac:dyDescent="0.3">
      <c r="A202" s="20" t="s">
        <v>531</v>
      </c>
      <c r="B202" s="20" t="s">
        <v>550</v>
      </c>
      <c r="C202" s="20" t="s">
        <v>551</v>
      </c>
      <c r="D202" s="10">
        <f t="shared" si="6"/>
        <v>4</v>
      </c>
      <c r="E202" s="35">
        <f t="shared" si="7"/>
        <v>4.3</v>
      </c>
      <c r="F202" s="21">
        <f>IFERROR(VLOOKUP($C202, 'All Indicators - Breakdown'!$C:$GQ, F$1, FALSE), " ")</f>
        <v>4</v>
      </c>
      <c r="G202" s="21">
        <f>IFERROR(VLOOKUP($C202, 'All Indicators - Breakdown'!$C:$GQ, G$1, FALSE), " ")</f>
        <v>5</v>
      </c>
      <c r="H202" s="21">
        <f>IFERROR(VLOOKUP($C202, 'All Indicators - Breakdown'!$C:$GQ, H$1, FALSE), " ")</f>
        <v>4</v>
      </c>
    </row>
    <row r="203" spans="1:8" ht="16.3" thickTop="1" thickBot="1" x14ac:dyDescent="0.3">
      <c r="A203" s="20" t="s">
        <v>531</v>
      </c>
      <c r="B203" s="20" t="s">
        <v>552</v>
      </c>
      <c r="C203" s="20" t="s">
        <v>553</v>
      </c>
      <c r="D203" s="10">
        <f t="shared" si="6"/>
        <v>4</v>
      </c>
      <c r="E203" s="35">
        <f t="shared" si="7"/>
        <v>3.7</v>
      </c>
      <c r="F203" s="21">
        <f>IFERROR(VLOOKUP($C203, 'All Indicators - Breakdown'!$C:$GQ, F$1, FALSE), " ")</f>
        <v>3</v>
      </c>
      <c r="G203" s="21">
        <f>IFERROR(VLOOKUP($C203, 'All Indicators - Breakdown'!$C:$GQ, G$1, FALSE), " ")</f>
        <v>5</v>
      </c>
      <c r="H203" s="21">
        <f>IFERROR(VLOOKUP($C203, 'All Indicators - Breakdown'!$C:$GQ, H$1, FALSE), " ")</f>
        <v>3</v>
      </c>
    </row>
    <row r="204" spans="1:8" ht="16.3" thickTop="1" thickBot="1" x14ac:dyDescent="0.3">
      <c r="A204" s="20" t="s">
        <v>531</v>
      </c>
      <c r="B204" s="20" t="s">
        <v>554</v>
      </c>
      <c r="C204" s="20" t="s">
        <v>555</v>
      </c>
      <c r="D204" s="10">
        <f t="shared" si="6"/>
        <v>4</v>
      </c>
      <c r="E204" s="35">
        <f t="shared" si="7"/>
        <v>4</v>
      </c>
      <c r="F204" s="21">
        <f>IFERROR(VLOOKUP($C204, 'All Indicators - Breakdown'!$C:$GQ, F$1, FALSE), " ")</f>
        <v>4</v>
      </c>
      <c r="G204" s="21">
        <f>IFERROR(VLOOKUP($C204, 'All Indicators - Breakdown'!$C:$GQ, G$1, FALSE), " ")</f>
        <v>4</v>
      </c>
      <c r="H204" s="21">
        <f>IFERROR(VLOOKUP($C204, 'All Indicators - Breakdown'!$C:$GQ, H$1, FALSE), " ")</f>
        <v>4</v>
      </c>
    </row>
    <row r="205" spans="1:8" ht="16.3" thickTop="1" thickBot="1" x14ac:dyDescent="0.3">
      <c r="A205" s="20" t="s">
        <v>531</v>
      </c>
      <c r="B205" s="20" t="s">
        <v>556</v>
      </c>
      <c r="C205" s="20" t="s">
        <v>557</v>
      </c>
      <c r="D205" s="10">
        <f t="shared" si="6"/>
        <v>4</v>
      </c>
      <c r="E205" s="35">
        <f t="shared" si="7"/>
        <v>3.7</v>
      </c>
      <c r="F205" s="21">
        <f>IFERROR(VLOOKUP($C205, 'All Indicators - Breakdown'!$C:$GQ, F$1, FALSE), " ")</f>
        <v>3</v>
      </c>
      <c r="G205" s="21">
        <f>IFERROR(VLOOKUP($C205, 'All Indicators - Breakdown'!$C:$GQ, G$1, FALSE), " ")</f>
        <v>4</v>
      </c>
      <c r="H205" s="21">
        <f>IFERROR(VLOOKUP($C205, 'All Indicators - Breakdown'!$C:$GQ, H$1, FALSE), " ")</f>
        <v>4</v>
      </c>
    </row>
    <row r="206" spans="1:8" ht="16.3" thickTop="1" thickBot="1" x14ac:dyDescent="0.3">
      <c r="A206" s="20" t="s">
        <v>531</v>
      </c>
      <c r="B206" s="20" t="s">
        <v>558</v>
      </c>
      <c r="C206" s="20" t="s">
        <v>559</v>
      </c>
      <c r="D206" s="10">
        <f t="shared" si="6"/>
        <v>3</v>
      </c>
      <c r="E206" s="35">
        <f t="shared" si="7"/>
        <v>3</v>
      </c>
      <c r="F206" s="21">
        <f>IFERROR(VLOOKUP($C206, 'All Indicators - Breakdown'!$C:$GQ, F$1, FALSE), " ")</f>
        <v>3</v>
      </c>
      <c r="G206" s="21">
        <f>IFERROR(VLOOKUP($C206, 'All Indicators - Breakdown'!$C:$GQ, G$1, FALSE), " ")</f>
        <v>2</v>
      </c>
      <c r="H206" s="21">
        <f>IFERROR(VLOOKUP($C206, 'All Indicators - Breakdown'!$C:$GQ, H$1, FALSE), " ")</f>
        <v>4</v>
      </c>
    </row>
    <row r="207" spans="1:8" ht="16.3" thickTop="1" thickBot="1" x14ac:dyDescent="0.3">
      <c r="A207" s="20" t="s">
        <v>531</v>
      </c>
      <c r="B207" s="20" t="s">
        <v>560</v>
      </c>
      <c r="C207" s="20" t="s">
        <v>561</v>
      </c>
      <c r="D207" s="10">
        <f t="shared" si="6"/>
        <v>3</v>
      </c>
      <c r="E207" s="35">
        <f t="shared" si="7"/>
        <v>3.3</v>
      </c>
      <c r="F207" s="21">
        <f>IFERROR(VLOOKUP($C207, 'All Indicators - Breakdown'!$C:$GQ, F$1, FALSE), " ")</f>
        <v>3</v>
      </c>
      <c r="G207" s="21">
        <f>IFERROR(VLOOKUP($C207, 'All Indicators - Breakdown'!$C:$GQ, G$1, FALSE), " ")</f>
        <v>4</v>
      </c>
      <c r="H207" s="21">
        <f>IFERROR(VLOOKUP($C207, 'All Indicators - Breakdown'!$C:$GQ, H$1, FALSE), " ")</f>
        <v>3</v>
      </c>
    </row>
    <row r="208" spans="1:8" ht="16.3" thickTop="1" thickBot="1" x14ac:dyDescent="0.3">
      <c r="A208" s="20" t="s">
        <v>531</v>
      </c>
      <c r="B208" s="20" t="s">
        <v>562</v>
      </c>
      <c r="C208" s="20" t="s">
        <v>563</v>
      </c>
      <c r="D208" s="10">
        <f t="shared" si="6"/>
        <v>4</v>
      </c>
      <c r="E208" s="35">
        <f t="shared" si="7"/>
        <v>4.3</v>
      </c>
      <c r="F208" s="21">
        <f>IFERROR(VLOOKUP($C208, 'All Indicators - Breakdown'!$C:$GQ, F$1, FALSE), " ")</f>
        <v>4</v>
      </c>
      <c r="G208" s="21">
        <f>IFERROR(VLOOKUP($C208, 'All Indicators - Breakdown'!$C:$GQ, G$1, FALSE), " ")</f>
        <v>5</v>
      </c>
      <c r="H208" s="21">
        <f>IFERROR(VLOOKUP($C208, 'All Indicators - Breakdown'!$C:$GQ, H$1, FALSE), " ")</f>
        <v>4</v>
      </c>
    </row>
    <row r="209" spans="1:8" ht="16.3" thickTop="1" thickBot="1" x14ac:dyDescent="0.3">
      <c r="A209" s="20" t="s">
        <v>531</v>
      </c>
      <c r="B209" s="20" t="s">
        <v>564</v>
      </c>
      <c r="C209" s="20" t="s">
        <v>565</v>
      </c>
      <c r="D209" s="10">
        <f t="shared" si="6"/>
        <v>3</v>
      </c>
      <c r="E209" s="35">
        <f t="shared" si="7"/>
        <v>3.3</v>
      </c>
      <c r="F209" s="21">
        <f>IFERROR(VLOOKUP($C209, 'All Indicators - Breakdown'!$C:$GQ, F$1, FALSE), " ")</f>
        <v>3</v>
      </c>
      <c r="G209" s="21">
        <f>IFERROR(VLOOKUP($C209, 'All Indicators - Breakdown'!$C:$GQ, G$1, FALSE), " ")</f>
        <v>4</v>
      </c>
      <c r="H209" s="21">
        <f>IFERROR(VLOOKUP($C209, 'All Indicators - Breakdown'!$C:$GQ, H$1, FALSE), " ")</f>
        <v>3</v>
      </c>
    </row>
    <row r="210" spans="1:8" ht="16.3" thickTop="1" thickBot="1" x14ac:dyDescent="0.3">
      <c r="A210" s="20" t="s">
        <v>531</v>
      </c>
      <c r="B210" s="20" t="s">
        <v>566</v>
      </c>
      <c r="C210" s="20" t="s">
        <v>567</v>
      </c>
      <c r="D210" s="10">
        <f t="shared" si="6"/>
        <v>4</v>
      </c>
      <c r="E210" s="35">
        <f t="shared" si="7"/>
        <v>4.3</v>
      </c>
      <c r="F210" s="21">
        <f>IFERROR(VLOOKUP($C210, 'All Indicators - Breakdown'!$C:$GQ, F$1, FALSE), " ")</f>
        <v>4</v>
      </c>
      <c r="G210" s="21">
        <f>IFERROR(VLOOKUP($C210, 'All Indicators - Breakdown'!$C:$GQ, G$1, FALSE), " ")</f>
        <v>5</v>
      </c>
      <c r="H210" s="21">
        <f>IFERROR(VLOOKUP($C210, 'All Indicators - Breakdown'!$C:$GQ, H$1, FALSE), " ")</f>
        <v>4</v>
      </c>
    </row>
    <row r="211" spans="1:8" ht="16.3" thickTop="1" thickBot="1" x14ac:dyDescent="0.3">
      <c r="A211" s="20" t="s">
        <v>531</v>
      </c>
      <c r="B211" s="20" t="s">
        <v>568</v>
      </c>
      <c r="C211" s="20" t="s">
        <v>569</v>
      </c>
      <c r="D211" s="10">
        <f t="shared" si="6"/>
        <v>4</v>
      </c>
      <c r="E211" s="35">
        <f t="shared" si="7"/>
        <v>4</v>
      </c>
      <c r="F211" s="21">
        <f>IFERROR(VLOOKUP($C211, 'All Indicators - Breakdown'!$C:$GQ, F$1, FALSE), " ")</f>
        <v>3</v>
      </c>
      <c r="G211" s="21">
        <f>IFERROR(VLOOKUP($C211, 'All Indicators - Breakdown'!$C:$GQ, G$1, FALSE), " ")</f>
        <v>5</v>
      </c>
      <c r="H211" s="21">
        <f>IFERROR(VLOOKUP($C211, 'All Indicators - Breakdown'!$C:$GQ, H$1, FALSE), " ")</f>
        <v>4</v>
      </c>
    </row>
    <row r="212" spans="1:8" ht="16.3" thickTop="1" thickBot="1" x14ac:dyDescent="0.3">
      <c r="A212" s="20" t="s">
        <v>531</v>
      </c>
      <c r="B212" s="20" t="s">
        <v>570</v>
      </c>
      <c r="C212" s="20" t="s">
        <v>571</v>
      </c>
      <c r="D212" s="10">
        <f t="shared" si="6"/>
        <v>4</v>
      </c>
      <c r="E212" s="35">
        <f t="shared" si="7"/>
        <v>3.7</v>
      </c>
      <c r="F212" s="21">
        <f>IFERROR(VLOOKUP($C212, 'All Indicators - Breakdown'!$C:$GQ, F$1, FALSE), " ")</f>
        <v>3</v>
      </c>
      <c r="G212" s="21">
        <f>IFERROR(VLOOKUP($C212, 'All Indicators - Breakdown'!$C:$GQ, G$1, FALSE), " ")</f>
        <v>5</v>
      </c>
      <c r="H212" s="21">
        <f>IFERROR(VLOOKUP($C212, 'All Indicators - Breakdown'!$C:$GQ, H$1, FALSE), " ")</f>
        <v>3</v>
      </c>
    </row>
    <row r="213" spans="1:8" ht="16.3" thickTop="1" thickBot="1" x14ac:dyDescent="0.3">
      <c r="A213" s="20" t="s">
        <v>531</v>
      </c>
      <c r="B213" s="20" t="s">
        <v>572</v>
      </c>
      <c r="C213" s="20" t="s">
        <v>573</v>
      </c>
      <c r="D213" s="10">
        <f t="shared" si="6"/>
        <v>4</v>
      </c>
      <c r="E213" s="35">
        <f t="shared" si="7"/>
        <v>3.7</v>
      </c>
      <c r="F213" s="21">
        <f>IFERROR(VLOOKUP($C213, 'All Indicators - Breakdown'!$C:$GQ, F$1, FALSE), " ")</f>
        <v>3</v>
      </c>
      <c r="G213" s="21">
        <f>IFERROR(VLOOKUP($C213, 'All Indicators - Breakdown'!$C:$GQ, G$1, FALSE), " ")</f>
        <v>5</v>
      </c>
      <c r="H213" s="21">
        <f>IFERROR(VLOOKUP($C213, 'All Indicators - Breakdown'!$C:$GQ, H$1, FALSE), " ")</f>
        <v>3</v>
      </c>
    </row>
    <row r="214" spans="1:8" ht="16.3" thickTop="1" thickBot="1" x14ac:dyDescent="0.3">
      <c r="A214" s="20" t="s">
        <v>531</v>
      </c>
      <c r="B214" s="20" t="s">
        <v>574</v>
      </c>
      <c r="C214" s="20" t="s">
        <v>575</v>
      </c>
      <c r="D214" s="10">
        <f t="shared" si="6"/>
        <v>4</v>
      </c>
      <c r="E214" s="35">
        <f t="shared" si="7"/>
        <v>3.7</v>
      </c>
      <c r="F214" s="21">
        <f>IFERROR(VLOOKUP($C214, 'All Indicators - Breakdown'!$C:$GQ, F$1, FALSE), " ")</f>
        <v>3</v>
      </c>
      <c r="G214" s="21">
        <f>IFERROR(VLOOKUP($C214, 'All Indicators - Breakdown'!$C:$GQ, G$1, FALSE), " ")</f>
        <v>5</v>
      </c>
      <c r="H214" s="21">
        <f>IFERROR(VLOOKUP($C214, 'All Indicators - Breakdown'!$C:$GQ, H$1, FALSE), " ")</f>
        <v>3</v>
      </c>
    </row>
    <row r="215" spans="1:8" ht="16.3" thickTop="1" thickBot="1" x14ac:dyDescent="0.3">
      <c r="A215" s="20" t="s">
        <v>531</v>
      </c>
      <c r="B215" s="20" t="s">
        <v>576</v>
      </c>
      <c r="C215" s="20" t="s">
        <v>577</v>
      </c>
      <c r="D215" s="10">
        <f t="shared" si="6"/>
        <v>4</v>
      </c>
      <c r="E215" s="35">
        <f t="shared" si="7"/>
        <v>4.3</v>
      </c>
      <c r="F215" s="21">
        <f>IFERROR(VLOOKUP($C215, 'All Indicators - Breakdown'!$C:$GQ, F$1, FALSE), " ")</f>
        <v>4</v>
      </c>
      <c r="G215" s="21">
        <f>IFERROR(VLOOKUP($C215, 'All Indicators - Breakdown'!$C:$GQ, G$1, FALSE), " ")</f>
        <v>5</v>
      </c>
      <c r="H215" s="21">
        <f>IFERROR(VLOOKUP($C215, 'All Indicators - Breakdown'!$C:$GQ, H$1, FALSE), " ")</f>
        <v>4</v>
      </c>
    </row>
    <row r="216" spans="1:8" ht="16.3" thickTop="1" thickBot="1" x14ac:dyDescent="0.3">
      <c r="A216" s="20" t="s">
        <v>531</v>
      </c>
      <c r="B216" s="20" t="s">
        <v>578</v>
      </c>
      <c r="C216" s="20" t="s">
        <v>579</v>
      </c>
      <c r="D216" s="10">
        <f t="shared" si="6"/>
        <v>3</v>
      </c>
      <c r="E216" s="35">
        <f t="shared" si="7"/>
        <v>3.3</v>
      </c>
      <c r="F216" s="21">
        <f>IFERROR(VLOOKUP($C216, 'All Indicators - Breakdown'!$C:$GQ, F$1, FALSE), " ")</f>
        <v>3</v>
      </c>
      <c r="G216" s="21">
        <f>IFERROR(VLOOKUP($C216, 'All Indicators - Breakdown'!$C:$GQ, G$1, FALSE), " ")</f>
        <v>4</v>
      </c>
      <c r="H216" s="21">
        <f>IFERROR(VLOOKUP($C216, 'All Indicators - Breakdown'!$C:$GQ, H$1, FALSE), " ")</f>
        <v>3</v>
      </c>
    </row>
    <row r="217" spans="1:8" ht="16.3" thickTop="1" thickBot="1" x14ac:dyDescent="0.3">
      <c r="A217" s="20" t="s">
        <v>531</v>
      </c>
      <c r="B217" s="20" t="s">
        <v>580</v>
      </c>
      <c r="C217" s="20" t="s">
        <v>581</v>
      </c>
      <c r="D217" s="10">
        <f t="shared" si="6"/>
        <v>4</v>
      </c>
      <c r="E217" s="35">
        <f t="shared" si="7"/>
        <v>3.7</v>
      </c>
      <c r="F217" s="21">
        <f>IFERROR(VLOOKUP($C217, 'All Indicators - Breakdown'!$C:$GQ, F$1, FALSE), " ")</f>
        <v>4</v>
      </c>
      <c r="G217" s="21">
        <f>IFERROR(VLOOKUP($C217, 'All Indicators - Breakdown'!$C:$GQ, G$1, FALSE), " ")</f>
        <v>3</v>
      </c>
      <c r="H217" s="21">
        <f>IFERROR(VLOOKUP($C217, 'All Indicators - Breakdown'!$C:$GQ, H$1, FALSE), " ")</f>
        <v>4</v>
      </c>
    </row>
    <row r="218" spans="1:8" ht="16.3" thickTop="1" thickBot="1" x14ac:dyDescent="0.3">
      <c r="A218" s="20" t="s">
        <v>531</v>
      </c>
      <c r="B218" s="20" t="s">
        <v>582</v>
      </c>
      <c r="C218" s="20" t="s">
        <v>583</v>
      </c>
      <c r="D218" s="10">
        <f t="shared" si="6"/>
        <v>4</v>
      </c>
      <c r="E218" s="35">
        <f t="shared" si="7"/>
        <v>4.3</v>
      </c>
      <c r="F218" s="21">
        <f>IFERROR(VLOOKUP($C218, 'All Indicators - Breakdown'!$C:$GQ, F$1, FALSE), " ")</f>
        <v>4</v>
      </c>
      <c r="G218" s="21">
        <f>IFERROR(VLOOKUP($C218, 'All Indicators - Breakdown'!$C:$GQ, G$1, FALSE), " ")</f>
        <v>5</v>
      </c>
      <c r="H218" s="21">
        <f>IFERROR(VLOOKUP($C218, 'All Indicators - Breakdown'!$C:$GQ, H$1, FALSE), " ")</f>
        <v>4</v>
      </c>
    </row>
    <row r="219" spans="1:8" ht="16.3" thickTop="1" thickBot="1" x14ac:dyDescent="0.3">
      <c r="A219" s="20" t="s">
        <v>531</v>
      </c>
      <c r="B219" s="20" t="s">
        <v>584</v>
      </c>
      <c r="C219" s="20" t="s">
        <v>585</v>
      </c>
      <c r="D219" s="10">
        <f t="shared" si="6"/>
        <v>4</v>
      </c>
      <c r="E219" s="35">
        <f t="shared" si="7"/>
        <v>3.7</v>
      </c>
      <c r="F219" s="21">
        <f>IFERROR(VLOOKUP($C219, 'All Indicators - Breakdown'!$C:$GQ, F$1, FALSE), " ")</f>
        <v>3</v>
      </c>
      <c r="G219" s="21">
        <f>IFERROR(VLOOKUP($C219, 'All Indicators - Breakdown'!$C:$GQ, G$1, FALSE), " ")</f>
        <v>5</v>
      </c>
      <c r="H219" s="21">
        <f>IFERROR(VLOOKUP($C219, 'All Indicators - Breakdown'!$C:$GQ, H$1, FALSE), " ")</f>
        <v>3</v>
      </c>
    </row>
    <row r="220" spans="1:8" ht="16.3" thickTop="1" thickBot="1" x14ac:dyDescent="0.3">
      <c r="A220" s="20" t="s">
        <v>531</v>
      </c>
      <c r="B220" s="20" t="s">
        <v>586</v>
      </c>
      <c r="C220" s="20" t="s">
        <v>587</v>
      </c>
      <c r="D220" s="10">
        <f t="shared" si="6"/>
        <v>3</v>
      </c>
      <c r="E220" s="35">
        <f t="shared" si="7"/>
        <v>3.3</v>
      </c>
      <c r="F220" s="21">
        <f>IFERROR(VLOOKUP($C220, 'All Indicators - Breakdown'!$C:$GQ, F$1, FALSE), " ")</f>
        <v>3</v>
      </c>
      <c r="G220" s="21">
        <f>IFERROR(VLOOKUP($C220, 'All Indicators - Breakdown'!$C:$GQ, G$1, FALSE), " ")</f>
        <v>4</v>
      </c>
      <c r="H220" s="21">
        <f>IFERROR(VLOOKUP($C220, 'All Indicators - Breakdown'!$C:$GQ, H$1, FALSE), " ")</f>
        <v>3</v>
      </c>
    </row>
    <row r="221" spans="1:8" ht="16.3" thickTop="1" thickBot="1" x14ac:dyDescent="0.3">
      <c r="A221" s="20" t="s">
        <v>588</v>
      </c>
      <c r="B221" s="20" t="s">
        <v>589</v>
      </c>
      <c r="C221" s="20" t="s">
        <v>590</v>
      </c>
      <c r="D221" s="10">
        <f t="shared" si="6"/>
        <v>4</v>
      </c>
      <c r="E221" s="35">
        <f t="shared" si="7"/>
        <v>4.3</v>
      </c>
      <c r="F221" s="21">
        <f>IFERROR(VLOOKUP($C221, 'All Indicators - Breakdown'!$C:$GQ, F$1, FALSE), " ")</f>
        <v>4</v>
      </c>
      <c r="G221" s="21">
        <f>IFERROR(VLOOKUP($C221, 'All Indicators - Breakdown'!$C:$GQ, G$1, FALSE), " ")</f>
        <v>5</v>
      </c>
      <c r="H221" s="21">
        <f>IFERROR(VLOOKUP($C221, 'All Indicators - Breakdown'!$C:$GQ, H$1, FALSE), " ")</f>
        <v>4</v>
      </c>
    </row>
    <row r="222" spans="1:8" ht="16.3" thickTop="1" thickBot="1" x14ac:dyDescent="0.3">
      <c r="A222" s="20" t="s">
        <v>588</v>
      </c>
      <c r="B222" s="20" t="s">
        <v>591</v>
      </c>
      <c r="C222" s="20" t="s">
        <v>592</v>
      </c>
      <c r="D222" s="10">
        <f t="shared" si="6"/>
        <v>4</v>
      </c>
      <c r="E222" s="35">
        <f t="shared" si="7"/>
        <v>4.3</v>
      </c>
      <c r="F222" s="21">
        <f>IFERROR(VLOOKUP($C222, 'All Indicators - Breakdown'!$C:$GQ, F$1, FALSE), " ")</f>
        <v>4</v>
      </c>
      <c r="G222" s="21">
        <f>IFERROR(VLOOKUP($C222, 'All Indicators - Breakdown'!$C:$GQ, G$1, FALSE), " ")</f>
        <v>5</v>
      </c>
      <c r="H222" s="21">
        <f>IFERROR(VLOOKUP($C222, 'All Indicators - Breakdown'!$C:$GQ, H$1, FALSE), " ")</f>
        <v>4</v>
      </c>
    </row>
    <row r="223" spans="1:8" ht="16.3" thickTop="1" thickBot="1" x14ac:dyDescent="0.3">
      <c r="A223" s="20" t="s">
        <v>588</v>
      </c>
      <c r="B223" s="20" t="s">
        <v>593</v>
      </c>
      <c r="C223" s="20" t="s">
        <v>594</v>
      </c>
      <c r="D223" s="10">
        <f t="shared" si="6"/>
        <v>4</v>
      </c>
      <c r="E223" s="35">
        <f t="shared" si="7"/>
        <v>4.3</v>
      </c>
      <c r="F223" s="21">
        <f>IFERROR(VLOOKUP($C223, 'All Indicators - Breakdown'!$C:$GQ, F$1, FALSE), " ")</f>
        <v>4</v>
      </c>
      <c r="G223" s="21">
        <f>IFERROR(VLOOKUP($C223, 'All Indicators - Breakdown'!$C:$GQ, G$1, FALSE), " ")</f>
        <v>5</v>
      </c>
      <c r="H223" s="21">
        <f>IFERROR(VLOOKUP($C223, 'All Indicators - Breakdown'!$C:$GQ, H$1, FALSE), " ")</f>
        <v>4</v>
      </c>
    </row>
    <row r="224" spans="1:8" ht="16.3" thickTop="1" thickBot="1" x14ac:dyDescent="0.3">
      <c r="A224" s="20" t="s">
        <v>588</v>
      </c>
      <c r="B224" s="20" t="s">
        <v>595</v>
      </c>
      <c r="C224" s="20" t="s">
        <v>596</v>
      </c>
      <c r="D224" s="10">
        <f t="shared" si="6"/>
        <v>4</v>
      </c>
      <c r="E224" s="35">
        <f t="shared" si="7"/>
        <v>4.3</v>
      </c>
      <c r="F224" s="21">
        <f>IFERROR(VLOOKUP($C224, 'All Indicators - Breakdown'!$C:$GQ, F$1, FALSE), " ")</f>
        <v>4</v>
      </c>
      <c r="G224" s="21">
        <f>IFERROR(VLOOKUP($C224, 'All Indicators - Breakdown'!$C:$GQ, G$1, FALSE), " ")</f>
        <v>5</v>
      </c>
      <c r="H224" s="21">
        <f>IFERROR(VLOOKUP($C224, 'All Indicators - Breakdown'!$C:$GQ, H$1, FALSE), " ")</f>
        <v>4</v>
      </c>
    </row>
    <row r="225" spans="1:8" ht="16.3" thickTop="1" thickBot="1" x14ac:dyDescent="0.3">
      <c r="A225" s="20" t="s">
        <v>588</v>
      </c>
      <c r="B225" s="20" t="s">
        <v>597</v>
      </c>
      <c r="C225" s="20" t="s">
        <v>598</v>
      </c>
      <c r="D225" s="10">
        <f t="shared" si="6"/>
        <v>4</v>
      </c>
      <c r="E225" s="35">
        <f t="shared" si="7"/>
        <v>4</v>
      </c>
      <c r="F225" s="21">
        <f>IFERROR(VLOOKUP($C225, 'All Indicators - Breakdown'!$C:$GQ, F$1, FALSE), " ")</f>
        <v>4</v>
      </c>
      <c r="G225" s="21">
        <f>IFERROR(VLOOKUP($C225, 'All Indicators - Breakdown'!$C:$GQ, G$1, FALSE), " ")</f>
        <v>5</v>
      </c>
      <c r="H225" s="21">
        <f>IFERROR(VLOOKUP($C225, 'All Indicators - Breakdown'!$C:$GQ, H$1, FALSE), " ")</f>
        <v>3</v>
      </c>
    </row>
    <row r="226" spans="1:8" ht="16.3" thickTop="1" thickBot="1" x14ac:dyDescent="0.3">
      <c r="A226" s="20" t="s">
        <v>588</v>
      </c>
      <c r="B226" s="20" t="s">
        <v>599</v>
      </c>
      <c r="C226" s="20" t="s">
        <v>600</v>
      </c>
      <c r="D226" s="10">
        <f t="shared" si="6"/>
        <v>4</v>
      </c>
      <c r="E226" s="35">
        <f t="shared" si="7"/>
        <v>3.7</v>
      </c>
      <c r="F226" s="21">
        <f>IFERROR(VLOOKUP($C226, 'All Indicators - Breakdown'!$C:$GQ, F$1, FALSE), " ")</f>
        <v>3</v>
      </c>
      <c r="G226" s="21">
        <f>IFERROR(VLOOKUP($C226, 'All Indicators - Breakdown'!$C:$GQ, G$1, FALSE), " ")</f>
        <v>5</v>
      </c>
      <c r="H226" s="21">
        <f>IFERROR(VLOOKUP($C226, 'All Indicators - Breakdown'!$C:$GQ, H$1, FALSE), " ")</f>
        <v>3</v>
      </c>
    </row>
    <row r="227" spans="1:8" ht="16.3" thickTop="1" thickBot="1" x14ac:dyDescent="0.3">
      <c r="A227" s="20" t="s">
        <v>588</v>
      </c>
      <c r="B227" s="20" t="s">
        <v>601</v>
      </c>
      <c r="C227" s="20" t="s">
        <v>602</v>
      </c>
      <c r="D227" s="10">
        <f t="shared" si="6"/>
        <v>4</v>
      </c>
      <c r="E227" s="35">
        <f t="shared" si="7"/>
        <v>4</v>
      </c>
      <c r="F227" s="21">
        <f>IFERROR(VLOOKUP($C227, 'All Indicators - Breakdown'!$C:$GQ, F$1, FALSE), " ")</f>
        <v>4</v>
      </c>
      <c r="G227" s="21">
        <f>IFERROR(VLOOKUP($C227, 'All Indicators - Breakdown'!$C:$GQ, G$1, FALSE), " ")</f>
        <v>5</v>
      </c>
      <c r="H227" s="21">
        <f>IFERROR(VLOOKUP($C227, 'All Indicators - Breakdown'!$C:$GQ, H$1, FALSE), " ")</f>
        <v>3</v>
      </c>
    </row>
    <row r="228" spans="1:8" ht="16.3" thickTop="1" thickBot="1" x14ac:dyDescent="0.3">
      <c r="A228" s="20" t="s">
        <v>588</v>
      </c>
      <c r="B228" s="20" t="s">
        <v>603</v>
      </c>
      <c r="C228" s="20" t="s">
        <v>604</v>
      </c>
      <c r="D228" s="10">
        <f t="shared" si="6"/>
        <v>4</v>
      </c>
      <c r="E228" s="35">
        <f t="shared" si="7"/>
        <v>4</v>
      </c>
      <c r="F228" s="21">
        <f>IFERROR(VLOOKUP($C228, 'All Indicators - Breakdown'!$C:$GQ, F$1, FALSE), " ")</f>
        <v>4</v>
      </c>
      <c r="G228" s="21">
        <f>IFERROR(VLOOKUP($C228, 'All Indicators - Breakdown'!$C:$GQ, G$1, FALSE), " ")</f>
        <v>5</v>
      </c>
      <c r="H228" s="21">
        <f>IFERROR(VLOOKUP($C228, 'All Indicators - Breakdown'!$C:$GQ, H$1, FALSE), " ")</f>
        <v>3</v>
      </c>
    </row>
    <row r="229" spans="1:8" ht="16.3" thickTop="1" thickBot="1" x14ac:dyDescent="0.3">
      <c r="A229" s="20" t="s">
        <v>588</v>
      </c>
      <c r="B229" s="20" t="s">
        <v>605</v>
      </c>
      <c r="C229" s="20" t="s">
        <v>606</v>
      </c>
      <c r="D229" s="10">
        <f t="shared" si="6"/>
        <v>4</v>
      </c>
      <c r="E229" s="35">
        <f t="shared" si="7"/>
        <v>4.3</v>
      </c>
      <c r="F229" s="21">
        <f>IFERROR(VLOOKUP($C229, 'All Indicators - Breakdown'!$C:$GQ, F$1, FALSE), " ")</f>
        <v>4</v>
      </c>
      <c r="G229" s="21">
        <f>IFERROR(VLOOKUP($C229, 'All Indicators - Breakdown'!$C:$GQ, G$1, FALSE), " ")</f>
        <v>5</v>
      </c>
      <c r="H229" s="21">
        <f>IFERROR(VLOOKUP($C229, 'All Indicators - Breakdown'!$C:$GQ, H$1, FALSE), " ")</f>
        <v>4</v>
      </c>
    </row>
    <row r="230" spans="1:8" ht="16.3" thickTop="1" thickBot="1" x14ac:dyDescent="0.3">
      <c r="A230" s="20" t="s">
        <v>588</v>
      </c>
      <c r="B230" s="20" t="s">
        <v>607</v>
      </c>
      <c r="C230" s="20" t="s">
        <v>608</v>
      </c>
      <c r="D230" s="10">
        <f t="shared" si="6"/>
        <v>3</v>
      </c>
      <c r="E230" s="35">
        <f t="shared" si="7"/>
        <v>3.3</v>
      </c>
      <c r="F230" s="21">
        <f>IFERROR(VLOOKUP($C230, 'All Indicators - Breakdown'!$C:$GQ, F$1, FALSE), " ")</f>
        <v>3</v>
      </c>
      <c r="G230" s="21">
        <f>IFERROR(VLOOKUP($C230, 'All Indicators - Breakdown'!$C:$GQ, G$1, FALSE), " ")</f>
        <v>4</v>
      </c>
      <c r="H230" s="21">
        <f>IFERROR(VLOOKUP($C230, 'All Indicators - Breakdown'!$C:$GQ, H$1, FALSE), " ")</f>
        <v>3</v>
      </c>
    </row>
    <row r="231" spans="1:8" ht="16.3" thickTop="1" thickBot="1" x14ac:dyDescent="0.3">
      <c r="A231" s="20" t="s">
        <v>588</v>
      </c>
      <c r="B231" s="20" t="s">
        <v>609</v>
      </c>
      <c r="C231" s="20" t="s">
        <v>610</v>
      </c>
      <c r="D231" s="10">
        <f t="shared" si="6"/>
        <v>5</v>
      </c>
      <c r="E231" s="35">
        <f t="shared" si="7"/>
        <v>4.7</v>
      </c>
      <c r="F231" s="21">
        <f>IFERROR(VLOOKUP($C231, 'All Indicators - Breakdown'!$C:$GQ, F$1, FALSE), " ")</f>
        <v>5</v>
      </c>
      <c r="G231" s="21">
        <f>IFERROR(VLOOKUP($C231, 'All Indicators - Breakdown'!$C:$GQ, G$1, FALSE), " ")</f>
        <v>5</v>
      </c>
      <c r="H231" s="21">
        <f>IFERROR(VLOOKUP($C231, 'All Indicators - Breakdown'!$C:$GQ, H$1, FALSE), " ")</f>
        <v>4</v>
      </c>
    </row>
    <row r="232" spans="1:8" ht="16.3" thickTop="1" thickBot="1" x14ac:dyDescent="0.3">
      <c r="A232" s="20" t="s">
        <v>588</v>
      </c>
      <c r="B232" s="20" t="s">
        <v>611</v>
      </c>
      <c r="C232" s="20" t="s">
        <v>612</v>
      </c>
      <c r="D232" s="10">
        <f t="shared" si="6"/>
        <v>4</v>
      </c>
      <c r="E232" s="35">
        <f t="shared" si="7"/>
        <v>4.3</v>
      </c>
      <c r="F232" s="21">
        <f>IFERROR(VLOOKUP($C232, 'All Indicators - Breakdown'!$C:$GQ, F$1, FALSE), " ")</f>
        <v>4</v>
      </c>
      <c r="G232" s="21">
        <f>IFERROR(VLOOKUP($C232, 'All Indicators - Breakdown'!$C:$GQ, G$1, FALSE), " ")</f>
        <v>5</v>
      </c>
      <c r="H232" s="21">
        <f>IFERROR(VLOOKUP($C232, 'All Indicators - Breakdown'!$C:$GQ, H$1, FALSE), " ")</f>
        <v>4</v>
      </c>
    </row>
    <row r="233" spans="1:8" ht="16.3" thickTop="1" thickBot="1" x14ac:dyDescent="0.3">
      <c r="A233" s="20" t="s">
        <v>588</v>
      </c>
      <c r="B233" s="20" t="s">
        <v>613</v>
      </c>
      <c r="C233" s="20" t="s">
        <v>614</v>
      </c>
      <c r="D233" s="10">
        <f t="shared" si="6"/>
        <v>4</v>
      </c>
      <c r="E233" s="35">
        <f t="shared" si="7"/>
        <v>3.7</v>
      </c>
      <c r="F233" s="21">
        <f>IFERROR(VLOOKUP($C233, 'All Indicators - Breakdown'!$C:$GQ, F$1, FALSE), " ")</f>
        <v>3</v>
      </c>
      <c r="G233" s="21">
        <f>IFERROR(VLOOKUP($C233, 'All Indicators - Breakdown'!$C:$GQ, G$1, FALSE), " ")</f>
        <v>5</v>
      </c>
      <c r="H233" s="21">
        <f>IFERROR(VLOOKUP($C233, 'All Indicators - Breakdown'!$C:$GQ, H$1, FALSE), " ")</f>
        <v>3</v>
      </c>
    </row>
    <row r="234" spans="1:8" ht="16.3" thickTop="1" thickBot="1" x14ac:dyDescent="0.3">
      <c r="A234" s="20" t="s">
        <v>588</v>
      </c>
      <c r="B234" s="20" t="s">
        <v>615</v>
      </c>
      <c r="C234" s="20" t="s">
        <v>616</v>
      </c>
      <c r="D234" s="10">
        <f t="shared" si="6"/>
        <v>4</v>
      </c>
      <c r="E234" s="35">
        <f t="shared" si="7"/>
        <v>4.3</v>
      </c>
      <c r="F234" s="21">
        <f>IFERROR(VLOOKUP($C234, 'All Indicators - Breakdown'!$C:$GQ, F$1, FALSE), " ")</f>
        <v>4</v>
      </c>
      <c r="G234" s="21">
        <f>IFERROR(VLOOKUP($C234, 'All Indicators - Breakdown'!$C:$GQ, G$1, FALSE), " ")</f>
        <v>5</v>
      </c>
      <c r="H234" s="21">
        <f>IFERROR(VLOOKUP($C234, 'All Indicators - Breakdown'!$C:$GQ, H$1, FALSE), " ")</f>
        <v>4</v>
      </c>
    </row>
    <row r="235" spans="1:8" ht="16.3" thickTop="1" thickBot="1" x14ac:dyDescent="0.3">
      <c r="A235" s="20" t="s">
        <v>588</v>
      </c>
      <c r="B235" s="20" t="s">
        <v>617</v>
      </c>
      <c r="C235" s="20" t="s">
        <v>618</v>
      </c>
      <c r="D235" s="10">
        <f t="shared" si="6"/>
        <v>2</v>
      </c>
      <c r="E235" s="35">
        <f t="shared" si="7"/>
        <v>2</v>
      </c>
      <c r="F235" s="21">
        <f>IFERROR(VLOOKUP($C235, 'All Indicators - Breakdown'!$C:$GQ, F$1, FALSE), " ")</f>
        <v>3</v>
      </c>
      <c r="G235" s="21">
        <f>IFERROR(VLOOKUP($C235, 'All Indicators - Breakdown'!$C:$GQ, G$1, FALSE), " ")</f>
        <v>1</v>
      </c>
      <c r="H235" s="21">
        <f>IFERROR(VLOOKUP($C235, 'All Indicators - Breakdown'!$C:$GQ, H$1, FALSE), " ")</f>
        <v>2</v>
      </c>
    </row>
    <row r="236" spans="1:8" ht="16.3" thickTop="1" thickBot="1" x14ac:dyDescent="0.3">
      <c r="A236" s="20" t="s">
        <v>588</v>
      </c>
      <c r="B236" s="20" t="s">
        <v>619</v>
      </c>
      <c r="C236" s="20" t="s">
        <v>620</v>
      </c>
      <c r="D236" s="10">
        <f t="shared" si="6"/>
        <v>4</v>
      </c>
      <c r="E236" s="35">
        <f t="shared" si="7"/>
        <v>4</v>
      </c>
      <c r="F236" s="21">
        <f>IFERROR(VLOOKUP($C236, 'All Indicators - Breakdown'!$C:$GQ, F$1, FALSE), " ")</f>
        <v>3</v>
      </c>
      <c r="G236" s="21">
        <f>IFERROR(VLOOKUP($C236, 'All Indicators - Breakdown'!$C:$GQ, G$1, FALSE), " ")</f>
        <v>5</v>
      </c>
      <c r="H236" s="21">
        <f>IFERROR(VLOOKUP($C236, 'All Indicators - Breakdown'!$C:$GQ, H$1, FALSE), " ")</f>
        <v>4</v>
      </c>
    </row>
    <row r="237" spans="1:8" ht="16.3" thickTop="1" thickBot="1" x14ac:dyDescent="0.3">
      <c r="A237" s="20" t="s">
        <v>588</v>
      </c>
      <c r="B237" s="20" t="s">
        <v>621</v>
      </c>
      <c r="C237" s="20" t="s">
        <v>622</v>
      </c>
      <c r="D237" s="10">
        <f t="shared" si="6"/>
        <v>5</v>
      </c>
      <c r="E237" s="35">
        <f t="shared" si="7"/>
        <v>4.7</v>
      </c>
      <c r="F237" s="21">
        <f>IFERROR(VLOOKUP($C237, 'All Indicators - Breakdown'!$C:$GQ, F$1, FALSE), " ")</f>
        <v>5</v>
      </c>
      <c r="G237" s="21">
        <f>IFERROR(VLOOKUP($C237, 'All Indicators - Breakdown'!$C:$GQ, G$1, FALSE), " ")</f>
        <v>5</v>
      </c>
      <c r="H237" s="21">
        <f>IFERROR(VLOOKUP($C237, 'All Indicators - Breakdown'!$C:$GQ, H$1, FALSE), " ")</f>
        <v>4</v>
      </c>
    </row>
    <row r="238" spans="1:8" ht="16.3" thickTop="1" thickBot="1" x14ac:dyDescent="0.3">
      <c r="A238" s="20" t="s">
        <v>623</v>
      </c>
      <c r="B238" s="20" t="s">
        <v>623</v>
      </c>
      <c r="C238" s="20" t="s">
        <v>624</v>
      </c>
      <c r="D238" s="10">
        <f t="shared" si="6"/>
        <v>4</v>
      </c>
      <c r="E238" s="35">
        <f t="shared" si="7"/>
        <v>4.3</v>
      </c>
      <c r="F238" s="21">
        <f>IFERROR(VLOOKUP($C238, 'All Indicators - Breakdown'!$C:$GQ, F$1, FALSE), " ")</f>
        <v>4</v>
      </c>
      <c r="G238" s="21">
        <f>IFERROR(VLOOKUP($C238, 'All Indicators - Breakdown'!$C:$GQ, G$1, FALSE), " ")</f>
        <v>5</v>
      </c>
      <c r="H238" s="21">
        <f>IFERROR(VLOOKUP($C238, 'All Indicators - Breakdown'!$C:$GQ, H$1, FALSE), " ")</f>
        <v>4</v>
      </c>
    </row>
    <row r="239" spans="1:8" ht="16.3" thickTop="1" thickBot="1" x14ac:dyDescent="0.3">
      <c r="A239" s="20" t="s">
        <v>623</v>
      </c>
      <c r="B239" s="20" t="s">
        <v>625</v>
      </c>
      <c r="C239" s="20" t="s">
        <v>626</v>
      </c>
      <c r="D239" s="10">
        <f t="shared" si="6"/>
        <v>4</v>
      </c>
      <c r="E239" s="35">
        <f t="shared" si="7"/>
        <v>4</v>
      </c>
      <c r="F239" s="21">
        <f>IFERROR(VLOOKUP($C239, 'All Indicators - Breakdown'!$C:$GQ, F$1, FALSE), " ")</f>
        <v>4</v>
      </c>
      <c r="G239" s="21">
        <f>IFERROR(VLOOKUP($C239, 'All Indicators - Breakdown'!$C:$GQ, G$1, FALSE), " ")</f>
        <v>5</v>
      </c>
      <c r="H239" s="21">
        <f>IFERROR(VLOOKUP($C239, 'All Indicators - Breakdown'!$C:$GQ, H$1, FALSE), " ")</f>
        <v>3</v>
      </c>
    </row>
    <row r="240" spans="1:8" ht="16.3" thickTop="1" thickBot="1" x14ac:dyDescent="0.3">
      <c r="A240" s="20" t="s">
        <v>623</v>
      </c>
      <c r="B240" s="20" t="s">
        <v>627</v>
      </c>
      <c r="C240" s="20" t="s">
        <v>628</v>
      </c>
      <c r="D240" s="10">
        <f t="shared" si="6"/>
        <v>4</v>
      </c>
      <c r="E240" s="35">
        <f t="shared" si="7"/>
        <v>4.3</v>
      </c>
      <c r="F240" s="21">
        <f>IFERROR(VLOOKUP($C240, 'All Indicators - Breakdown'!$C:$GQ, F$1, FALSE), " ")</f>
        <v>4</v>
      </c>
      <c r="G240" s="21">
        <f>IFERROR(VLOOKUP($C240, 'All Indicators - Breakdown'!$C:$GQ, G$1, FALSE), " ")</f>
        <v>5</v>
      </c>
      <c r="H240" s="21">
        <f>IFERROR(VLOOKUP($C240, 'All Indicators - Breakdown'!$C:$GQ, H$1, FALSE), " ")</f>
        <v>4</v>
      </c>
    </row>
    <row r="241" spans="1:8" ht="16.3" thickTop="1" thickBot="1" x14ac:dyDescent="0.3">
      <c r="A241" s="20" t="s">
        <v>623</v>
      </c>
      <c r="B241" s="20" t="s">
        <v>629</v>
      </c>
      <c r="C241" s="20" t="s">
        <v>630</v>
      </c>
      <c r="D241" s="10">
        <f t="shared" si="6"/>
        <v>4</v>
      </c>
      <c r="E241" s="35">
        <f t="shared" si="7"/>
        <v>4.3</v>
      </c>
      <c r="F241" s="21">
        <f>IFERROR(VLOOKUP($C241, 'All Indicators - Breakdown'!$C:$GQ, F$1, FALSE), " ")</f>
        <v>4</v>
      </c>
      <c r="G241" s="21">
        <f>IFERROR(VLOOKUP($C241, 'All Indicators - Breakdown'!$C:$GQ, G$1, FALSE), " ")</f>
        <v>5</v>
      </c>
      <c r="H241" s="21">
        <f>IFERROR(VLOOKUP($C241, 'All Indicators - Breakdown'!$C:$GQ, H$1, FALSE), " ")</f>
        <v>4</v>
      </c>
    </row>
    <row r="242" spans="1:8" ht="16.3" thickTop="1" thickBot="1" x14ac:dyDescent="0.3">
      <c r="A242" s="20" t="s">
        <v>623</v>
      </c>
      <c r="B242" s="20" t="s">
        <v>631</v>
      </c>
      <c r="C242" s="20" t="s">
        <v>632</v>
      </c>
      <c r="D242" s="10">
        <f t="shared" si="6"/>
        <v>4</v>
      </c>
      <c r="E242" s="35">
        <f t="shared" si="7"/>
        <v>4</v>
      </c>
      <c r="F242" s="21">
        <f>IFERROR(VLOOKUP($C242, 'All Indicators - Breakdown'!$C:$GQ, F$1, FALSE), " ")</f>
        <v>4</v>
      </c>
      <c r="G242" s="21">
        <f>IFERROR(VLOOKUP($C242, 'All Indicators - Breakdown'!$C:$GQ, G$1, FALSE), " ")</f>
        <v>4</v>
      </c>
      <c r="H242" s="21">
        <f>IFERROR(VLOOKUP($C242, 'All Indicators - Breakdown'!$C:$GQ, H$1, FALSE), " ")</f>
        <v>4</v>
      </c>
    </row>
    <row r="243" spans="1:8" ht="16.3" thickTop="1" thickBot="1" x14ac:dyDescent="0.3">
      <c r="A243" s="20" t="s">
        <v>623</v>
      </c>
      <c r="B243" s="20" t="s">
        <v>633</v>
      </c>
      <c r="C243" s="20" t="s">
        <v>634</v>
      </c>
      <c r="D243" s="10">
        <f t="shared" si="6"/>
        <v>4</v>
      </c>
      <c r="E243" s="35">
        <f t="shared" si="7"/>
        <v>4</v>
      </c>
      <c r="F243" s="21">
        <f>IFERROR(VLOOKUP($C243, 'All Indicators - Breakdown'!$C:$GQ, F$1, FALSE), " ")</f>
        <v>4</v>
      </c>
      <c r="G243" s="21">
        <f>IFERROR(VLOOKUP($C243, 'All Indicators - Breakdown'!$C:$GQ, G$1, FALSE), " ")</f>
        <v>5</v>
      </c>
      <c r="H243" s="21">
        <f>IFERROR(VLOOKUP($C243, 'All Indicators - Breakdown'!$C:$GQ, H$1, FALSE), " ")</f>
        <v>3</v>
      </c>
    </row>
    <row r="244" spans="1:8" ht="16.3" thickTop="1" thickBot="1" x14ac:dyDescent="0.3">
      <c r="A244" s="20" t="s">
        <v>623</v>
      </c>
      <c r="B244" s="20" t="s">
        <v>635</v>
      </c>
      <c r="C244" s="20" t="s">
        <v>636</v>
      </c>
      <c r="D244" s="10">
        <f t="shared" si="6"/>
        <v>4</v>
      </c>
      <c r="E244" s="35">
        <f t="shared" si="7"/>
        <v>4</v>
      </c>
      <c r="F244" s="21">
        <f>IFERROR(VLOOKUP($C244, 'All Indicators - Breakdown'!$C:$GQ, F$1, FALSE), " ")</f>
        <v>4</v>
      </c>
      <c r="G244" s="21">
        <f>IFERROR(VLOOKUP($C244, 'All Indicators - Breakdown'!$C:$GQ, G$1, FALSE), " ")</f>
        <v>5</v>
      </c>
      <c r="H244" s="21">
        <f>IFERROR(VLOOKUP($C244, 'All Indicators - Breakdown'!$C:$GQ, H$1, FALSE), " ")</f>
        <v>3</v>
      </c>
    </row>
    <row r="245" spans="1:8" ht="16.3" thickTop="1" thickBot="1" x14ac:dyDescent="0.3">
      <c r="A245" s="20" t="s">
        <v>637</v>
      </c>
      <c r="B245" s="20" t="s">
        <v>638</v>
      </c>
      <c r="C245" s="20" t="s">
        <v>639</v>
      </c>
      <c r="D245" s="10">
        <f t="shared" si="6"/>
        <v>4</v>
      </c>
      <c r="E245" s="35">
        <f t="shared" si="7"/>
        <v>4</v>
      </c>
      <c r="F245" s="21">
        <f>IFERROR(VLOOKUP($C245, 'All Indicators - Breakdown'!$C:$GQ, F$1, FALSE), " ")</f>
        <v>3</v>
      </c>
      <c r="G245" s="21">
        <f>IFERROR(VLOOKUP($C245, 'All Indicators - Breakdown'!$C:$GQ, G$1, FALSE), " ")</f>
        <v>5</v>
      </c>
      <c r="H245" s="21">
        <f>IFERROR(VLOOKUP($C245, 'All Indicators - Breakdown'!$C:$GQ, H$1, FALSE), " ")</f>
        <v>4</v>
      </c>
    </row>
    <row r="246" spans="1:8" ht="16.3" thickTop="1" thickBot="1" x14ac:dyDescent="0.3">
      <c r="A246" s="20" t="s">
        <v>637</v>
      </c>
      <c r="B246" s="20" t="s">
        <v>640</v>
      </c>
      <c r="C246" s="20" t="s">
        <v>641</v>
      </c>
      <c r="D246" s="10">
        <f t="shared" si="6"/>
        <v>4</v>
      </c>
      <c r="E246" s="35">
        <f t="shared" si="7"/>
        <v>3.7</v>
      </c>
      <c r="F246" s="21">
        <f>IFERROR(VLOOKUP($C246, 'All Indicators - Breakdown'!$C:$GQ, F$1, FALSE), " ")</f>
        <v>3</v>
      </c>
      <c r="G246" s="21">
        <f>IFERROR(VLOOKUP($C246, 'All Indicators - Breakdown'!$C:$GQ, G$1, FALSE), " ")</f>
        <v>5</v>
      </c>
      <c r="H246" s="21">
        <f>IFERROR(VLOOKUP($C246, 'All Indicators - Breakdown'!$C:$GQ, H$1, FALSE), " ")</f>
        <v>3</v>
      </c>
    </row>
    <row r="247" spans="1:8" ht="16.3" thickTop="1" thickBot="1" x14ac:dyDescent="0.3">
      <c r="A247" s="20" t="s">
        <v>637</v>
      </c>
      <c r="B247" s="20" t="s">
        <v>642</v>
      </c>
      <c r="C247" s="20" t="s">
        <v>643</v>
      </c>
      <c r="D247" s="10">
        <f t="shared" si="6"/>
        <v>4</v>
      </c>
      <c r="E247" s="35">
        <f t="shared" si="7"/>
        <v>3.7</v>
      </c>
      <c r="F247" s="21">
        <f>IFERROR(VLOOKUP($C247, 'All Indicators - Breakdown'!$C:$GQ, F$1, FALSE), " ")</f>
        <v>3</v>
      </c>
      <c r="G247" s="21">
        <f>IFERROR(VLOOKUP($C247, 'All Indicators - Breakdown'!$C:$GQ, G$1, FALSE), " ")</f>
        <v>5</v>
      </c>
      <c r="H247" s="21">
        <f>IFERROR(VLOOKUP($C247, 'All Indicators - Breakdown'!$C:$GQ, H$1, FALSE), " ")</f>
        <v>3</v>
      </c>
    </row>
    <row r="248" spans="1:8" ht="16.3" thickTop="1" thickBot="1" x14ac:dyDescent="0.3">
      <c r="A248" s="20" t="s">
        <v>637</v>
      </c>
      <c r="B248" s="20" t="s">
        <v>644</v>
      </c>
      <c r="C248" s="20" t="s">
        <v>645</v>
      </c>
      <c r="D248" s="10">
        <f t="shared" si="6"/>
        <v>4</v>
      </c>
      <c r="E248" s="35">
        <f t="shared" si="7"/>
        <v>3.7</v>
      </c>
      <c r="F248" s="21">
        <f>IFERROR(VLOOKUP($C248, 'All Indicators - Breakdown'!$C:$GQ, F$1, FALSE), " ")</f>
        <v>3</v>
      </c>
      <c r="G248" s="21">
        <f>IFERROR(VLOOKUP($C248, 'All Indicators - Breakdown'!$C:$GQ, G$1, FALSE), " ")</f>
        <v>5</v>
      </c>
      <c r="H248" s="21">
        <f>IFERROR(VLOOKUP($C248, 'All Indicators - Breakdown'!$C:$GQ, H$1, FALSE), " ")</f>
        <v>3</v>
      </c>
    </row>
    <row r="249" spans="1:8" ht="16.3" thickTop="1" thickBot="1" x14ac:dyDescent="0.3">
      <c r="A249" s="20" t="s">
        <v>637</v>
      </c>
      <c r="B249" s="20" t="s">
        <v>646</v>
      </c>
      <c r="C249" s="20" t="s">
        <v>647</v>
      </c>
      <c r="D249" s="10">
        <f t="shared" si="6"/>
        <v>4</v>
      </c>
      <c r="E249" s="35">
        <f t="shared" si="7"/>
        <v>3.7</v>
      </c>
      <c r="F249" s="21">
        <f>IFERROR(VLOOKUP($C249, 'All Indicators - Breakdown'!$C:$GQ, F$1, FALSE), " ")</f>
        <v>3</v>
      </c>
      <c r="G249" s="21">
        <f>IFERROR(VLOOKUP($C249, 'All Indicators - Breakdown'!$C:$GQ, G$1, FALSE), " ")</f>
        <v>5</v>
      </c>
      <c r="H249" s="21">
        <f>IFERROR(VLOOKUP($C249, 'All Indicators - Breakdown'!$C:$GQ, H$1, FALSE), " ")</f>
        <v>3</v>
      </c>
    </row>
    <row r="250" spans="1:8" ht="16.3" thickTop="1" thickBot="1" x14ac:dyDescent="0.3">
      <c r="A250" s="20" t="s">
        <v>637</v>
      </c>
      <c r="B250" s="20" t="s">
        <v>648</v>
      </c>
      <c r="C250" s="20" t="s">
        <v>649</v>
      </c>
      <c r="D250" s="10">
        <f t="shared" si="6"/>
        <v>4</v>
      </c>
      <c r="E250" s="35">
        <f t="shared" si="7"/>
        <v>4</v>
      </c>
      <c r="F250" s="21">
        <f>IFERROR(VLOOKUP($C250, 'All Indicators - Breakdown'!$C:$GQ, F$1, FALSE), " ")</f>
        <v>3</v>
      </c>
      <c r="G250" s="21">
        <f>IFERROR(VLOOKUP($C250, 'All Indicators - Breakdown'!$C:$GQ, G$1, FALSE), " ")</f>
        <v>5</v>
      </c>
      <c r="H250" s="21">
        <f>IFERROR(VLOOKUP($C250, 'All Indicators - Breakdown'!$C:$GQ, H$1, FALSE), " ")</f>
        <v>4</v>
      </c>
    </row>
    <row r="251" spans="1:8" ht="16.3" thickTop="1" thickBot="1" x14ac:dyDescent="0.3">
      <c r="A251" s="20" t="s">
        <v>637</v>
      </c>
      <c r="B251" s="20" t="s">
        <v>650</v>
      </c>
      <c r="C251" s="20" t="s">
        <v>651</v>
      </c>
      <c r="D251" s="10">
        <f t="shared" si="6"/>
        <v>4</v>
      </c>
      <c r="E251" s="35">
        <f t="shared" si="7"/>
        <v>4.3</v>
      </c>
      <c r="F251" s="21">
        <f>IFERROR(VLOOKUP($C251, 'All Indicators - Breakdown'!$C:$GQ, F$1, FALSE), " ")</f>
        <v>4</v>
      </c>
      <c r="G251" s="21">
        <f>IFERROR(VLOOKUP($C251, 'All Indicators - Breakdown'!$C:$GQ, G$1, FALSE), " ")</f>
        <v>5</v>
      </c>
      <c r="H251" s="21">
        <f>IFERROR(VLOOKUP($C251, 'All Indicators - Breakdown'!$C:$GQ, H$1, FALSE), " ")</f>
        <v>4</v>
      </c>
    </row>
    <row r="252" spans="1:8" ht="16.3" thickTop="1" thickBot="1" x14ac:dyDescent="0.3">
      <c r="A252" s="20" t="s">
        <v>652</v>
      </c>
      <c r="B252" s="20" t="s">
        <v>653</v>
      </c>
      <c r="C252" s="20" t="s">
        <v>654</v>
      </c>
      <c r="D252" s="10">
        <f t="shared" si="6"/>
        <v>4</v>
      </c>
      <c r="E252" s="35">
        <f t="shared" si="7"/>
        <v>3.7</v>
      </c>
      <c r="F252" s="21">
        <f>IFERROR(VLOOKUP($C252, 'All Indicators - Breakdown'!$C:$GQ, F$1, FALSE), " ")</f>
        <v>3</v>
      </c>
      <c r="G252" s="21">
        <f>IFERROR(VLOOKUP($C252, 'All Indicators - Breakdown'!$C:$GQ, G$1, FALSE), " ")</f>
        <v>5</v>
      </c>
      <c r="H252" s="21">
        <f>IFERROR(VLOOKUP($C252, 'All Indicators - Breakdown'!$C:$GQ, H$1, FALSE), " ")</f>
        <v>3</v>
      </c>
    </row>
    <row r="253" spans="1:8" ht="16.3" thickTop="1" thickBot="1" x14ac:dyDescent="0.3">
      <c r="A253" s="20" t="s">
        <v>652</v>
      </c>
      <c r="B253" s="20" t="s">
        <v>655</v>
      </c>
      <c r="C253" s="20" t="s">
        <v>656</v>
      </c>
      <c r="D253" s="10">
        <f t="shared" si="6"/>
        <v>4</v>
      </c>
      <c r="E253" s="35">
        <f t="shared" si="7"/>
        <v>4.3</v>
      </c>
      <c r="F253" s="21">
        <f>IFERROR(VLOOKUP($C253, 'All Indicators - Breakdown'!$C:$GQ, F$1, FALSE), " ")</f>
        <v>4</v>
      </c>
      <c r="G253" s="21">
        <f>IFERROR(VLOOKUP($C253, 'All Indicators - Breakdown'!$C:$GQ, G$1, FALSE), " ")</f>
        <v>5</v>
      </c>
      <c r="H253" s="21">
        <f>IFERROR(VLOOKUP($C253, 'All Indicators - Breakdown'!$C:$GQ, H$1, FALSE), " ")</f>
        <v>4</v>
      </c>
    </row>
    <row r="254" spans="1:8" ht="16.3" thickTop="1" thickBot="1" x14ac:dyDescent="0.3">
      <c r="A254" s="20" t="s">
        <v>652</v>
      </c>
      <c r="B254" s="20" t="s">
        <v>657</v>
      </c>
      <c r="C254" s="20" t="s">
        <v>658</v>
      </c>
      <c r="D254" s="10">
        <f t="shared" si="6"/>
        <v>4</v>
      </c>
      <c r="E254" s="35">
        <f t="shared" si="7"/>
        <v>4</v>
      </c>
      <c r="F254" s="21">
        <f>IFERROR(VLOOKUP($C254, 'All Indicators - Breakdown'!$C:$GQ, F$1, FALSE), " ")</f>
        <v>3</v>
      </c>
      <c r="G254" s="21">
        <f>IFERROR(VLOOKUP($C254, 'All Indicators - Breakdown'!$C:$GQ, G$1, FALSE), " ")</f>
        <v>5</v>
      </c>
      <c r="H254" s="21">
        <f>IFERROR(VLOOKUP($C254, 'All Indicators - Breakdown'!$C:$GQ, H$1, FALSE), " ")</f>
        <v>4</v>
      </c>
    </row>
    <row r="255" spans="1:8" ht="16.3" thickTop="1" thickBot="1" x14ac:dyDescent="0.3">
      <c r="A255" s="20" t="s">
        <v>652</v>
      </c>
      <c r="B255" s="20" t="s">
        <v>659</v>
      </c>
      <c r="C255" s="20" t="s">
        <v>660</v>
      </c>
      <c r="D255" s="10">
        <f t="shared" si="6"/>
        <v>4</v>
      </c>
      <c r="E255" s="35">
        <f t="shared" si="7"/>
        <v>4.3</v>
      </c>
      <c r="F255" s="21">
        <f>IFERROR(VLOOKUP($C255, 'All Indicators - Breakdown'!$C:$GQ, F$1, FALSE), " ")</f>
        <v>4</v>
      </c>
      <c r="G255" s="21">
        <f>IFERROR(VLOOKUP($C255, 'All Indicators - Breakdown'!$C:$GQ, G$1, FALSE), " ")</f>
        <v>5</v>
      </c>
      <c r="H255" s="21">
        <f>IFERROR(VLOOKUP($C255, 'All Indicators - Breakdown'!$C:$GQ, H$1, FALSE), " ")</f>
        <v>4</v>
      </c>
    </row>
    <row r="256" spans="1:8" ht="16.3" thickTop="1" thickBot="1" x14ac:dyDescent="0.3">
      <c r="A256" s="20" t="s">
        <v>652</v>
      </c>
      <c r="B256" s="20" t="s">
        <v>661</v>
      </c>
      <c r="C256" s="20" t="s">
        <v>662</v>
      </c>
      <c r="D256" s="10">
        <f t="shared" si="6"/>
        <v>4</v>
      </c>
      <c r="E256" s="35">
        <f t="shared" si="7"/>
        <v>4</v>
      </c>
      <c r="F256" s="21">
        <f>IFERROR(VLOOKUP($C256, 'All Indicators - Breakdown'!$C:$GQ, F$1, FALSE), " ")</f>
        <v>3</v>
      </c>
      <c r="G256" s="21">
        <f>IFERROR(VLOOKUP($C256, 'All Indicators - Breakdown'!$C:$GQ, G$1, FALSE), " ")</f>
        <v>5</v>
      </c>
      <c r="H256" s="21">
        <f>IFERROR(VLOOKUP($C256, 'All Indicators - Breakdown'!$C:$GQ, H$1, FALSE), " ")</f>
        <v>4</v>
      </c>
    </row>
    <row r="257" spans="1:8" ht="16.3" thickTop="1" thickBot="1" x14ac:dyDescent="0.3">
      <c r="A257" s="20" t="s">
        <v>652</v>
      </c>
      <c r="B257" s="20" t="s">
        <v>652</v>
      </c>
      <c r="C257" s="20" t="s">
        <v>663</v>
      </c>
      <c r="D257" s="10">
        <f t="shared" si="6"/>
        <v>4</v>
      </c>
      <c r="E257" s="35">
        <f t="shared" si="7"/>
        <v>4.3</v>
      </c>
      <c r="F257" s="21">
        <f>IFERROR(VLOOKUP($C257, 'All Indicators - Breakdown'!$C:$GQ, F$1, FALSE), " ")</f>
        <v>4</v>
      </c>
      <c r="G257" s="21">
        <f>IFERROR(VLOOKUP($C257, 'All Indicators - Breakdown'!$C:$GQ, G$1, FALSE), " ")</f>
        <v>5</v>
      </c>
      <c r="H257" s="21">
        <f>IFERROR(VLOOKUP($C257, 'All Indicators - Breakdown'!$C:$GQ, H$1, FALSE), " ")</f>
        <v>4</v>
      </c>
    </row>
    <row r="258" spans="1:8" ht="16.3" thickTop="1" thickBot="1" x14ac:dyDescent="0.3">
      <c r="A258" s="20" t="s">
        <v>652</v>
      </c>
      <c r="B258" s="20" t="s">
        <v>664</v>
      </c>
      <c r="C258" s="20" t="s">
        <v>665</v>
      </c>
      <c r="D258" s="10">
        <f t="shared" si="6"/>
        <v>4</v>
      </c>
      <c r="E258" s="35">
        <f t="shared" si="7"/>
        <v>4.3</v>
      </c>
      <c r="F258" s="21">
        <f>IFERROR(VLOOKUP($C258, 'All Indicators - Breakdown'!$C:$GQ, F$1, FALSE), " ")</f>
        <v>4</v>
      </c>
      <c r="G258" s="21">
        <f>IFERROR(VLOOKUP($C258, 'All Indicators - Breakdown'!$C:$GQ, G$1, FALSE), " ")</f>
        <v>5</v>
      </c>
      <c r="H258" s="21">
        <f>IFERROR(VLOOKUP($C258, 'All Indicators - Breakdown'!$C:$GQ, H$1, FALSE), " ")</f>
        <v>4</v>
      </c>
    </row>
    <row r="259" spans="1:8" ht="16.3" thickTop="1" thickBot="1" x14ac:dyDescent="0.3">
      <c r="A259" s="20" t="s">
        <v>652</v>
      </c>
      <c r="B259" s="20" t="s">
        <v>666</v>
      </c>
      <c r="C259" s="20" t="s">
        <v>667</v>
      </c>
      <c r="D259" s="10">
        <f t="shared" si="6"/>
        <v>4</v>
      </c>
      <c r="E259" s="35">
        <f t="shared" si="7"/>
        <v>4.3</v>
      </c>
      <c r="F259" s="21">
        <f>IFERROR(VLOOKUP($C259, 'All Indicators - Breakdown'!$C:$GQ, F$1, FALSE), " ")</f>
        <v>4</v>
      </c>
      <c r="G259" s="21">
        <f>IFERROR(VLOOKUP($C259, 'All Indicators - Breakdown'!$C:$GQ, G$1, FALSE), " ")</f>
        <v>5</v>
      </c>
      <c r="H259" s="21">
        <f>IFERROR(VLOOKUP($C259, 'All Indicators - Breakdown'!$C:$GQ, H$1, FALSE), " ")</f>
        <v>4</v>
      </c>
    </row>
    <row r="260" spans="1:8" ht="16.3" thickTop="1" thickBot="1" x14ac:dyDescent="0.3">
      <c r="A260" s="20" t="s">
        <v>652</v>
      </c>
      <c r="B260" s="20" t="s">
        <v>668</v>
      </c>
      <c r="C260" s="20" t="s">
        <v>669</v>
      </c>
      <c r="D260" s="10">
        <f t="shared" si="6"/>
        <v>4</v>
      </c>
      <c r="E260" s="35">
        <f t="shared" si="7"/>
        <v>3.7</v>
      </c>
      <c r="F260" s="21">
        <f>IFERROR(VLOOKUP($C260, 'All Indicators - Breakdown'!$C:$GQ, F$1, FALSE), " ")</f>
        <v>3</v>
      </c>
      <c r="G260" s="21">
        <f>IFERROR(VLOOKUP($C260, 'All Indicators - Breakdown'!$C:$GQ, G$1, FALSE), " ")</f>
        <v>5</v>
      </c>
      <c r="H260" s="21">
        <f>IFERROR(VLOOKUP($C260, 'All Indicators - Breakdown'!$C:$GQ, H$1, FALSE), " ")</f>
        <v>3</v>
      </c>
    </row>
    <row r="261" spans="1:8" ht="16.3" thickTop="1" thickBot="1" x14ac:dyDescent="0.3">
      <c r="A261" s="20" t="s">
        <v>652</v>
      </c>
      <c r="B261" s="20" t="s">
        <v>670</v>
      </c>
      <c r="C261" s="20" t="s">
        <v>671</v>
      </c>
      <c r="D261" s="10">
        <f t="shared" ref="D261:D324" si="8">ROUND(AVERAGE($F261:$H261), 0)</f>
        <v>4</v>
      </c>
      <c r="E261" s="35">
        <f t="shared" ref="E261:E324" si="9">ROUND(AVERAGE($F261:$H261), 1)</f>
        <v>3.7</v>
      </c>
      <c r="F261" s="21">
        <f>IFERROR(VLOOKUP($C261, 'All Indicators - Breakdown'!$C:$GQ, F$1, FALSE), " ")</f>
        <v>3</v>
      </c>
      <c r="G261" s="21">
        <f>IFERROR(VLOOKUP($C261, 'All Indicators - Breakdown'!$C:$GQ, G$1, FALSE), " ")</f>
        <v>5</v>
      </c>
      <c r="H261" s="21">
        <f>IFERROR(VLOOKUP($C261, 'All Indicators - Breakdown'!$C:$GQ, H$1, FALSE), " ")</f>
        <v>3</v>
      </c>
    </row>
    <row r="262" spans="1:8" ht="16.3" thickTop="1" thickBot="1" x14ac:dyDescent="0.3">
      <c r="A262" s="20" t="s">
        <v>652</v>
      </c>
      <c r="B262" s="20" t="s">
        <v>672</v>
      </c>
      <c r="C262" s="20" t="s">
        <v>673</v>
      </c>
      <c r="D262" s="10">
        <f t="shared" si="8"/>
        <v>4</v>
      </c>
      <c r="E262" s="35">
        <f t="shared" si="9"/>
        <v>4</v>
      </c>
      <c r="F262" s="21">
        <f>IFERROR(VLOOKUP($C262, 'All Indicators - Breakdown'!$C:$GQ, F$1, FALSE), " ")</f>
        <v>3</v>
      </c>
      <c r="G262" s="21">
        <f>IFERROR(VLOOKUP($C262, 'All Indicators - Breakdown'!$C:$GQ, G$1, FALSE), " ")</f>
        <v>5</v>
      </c>
      <c r="H262" s="21">
        <f>IFERROR(VLOOKUP($C262, 'All Indicators - Breakdown'!$C:$GQ, H$1, FALSE), " ")</f>
        <v>4</v>
      </c>
    </row>
    <row r="263" spans="1:8" ht="16.3" thickTop="1" thickBot="1" x14ac:dyDescent="0.3">
      <c r="A263" s="20" t="s">
        <v>652</v>
      </c>
      <c r="B263" s="20" t="s">
        <v>674</v>
      </c>
      <c r="C263" s="20" t="s">
        <v>675</v>
      </c>
      <c r="D263" s="10">
        <f t="shared" si="8"/>
        <v>4</v>
      </c>
      <c r="E263" s="35">
        <f t="shared" si="9"/>
        <v>4</v>
      </c>
      <c r="F263" s="21">
        <f>IFERROR(VLOOKUP($C263, 'All Indicators - Breakdown'!$C:$GQ, F$1, FALSE), " ")</f>
        <v>3</v>
      </c>
      <c r="G263" s="21">
        <f>IFERROR(VLOOKUP($C263, 'All Indicators - Breakdown'!$C:$GQ, G$1, FALSE), " ")</f>
        <v>5</v>
      </c>
      <c r="H263" s="21">
        <f>IFERROR(VLOOKUP($C263, 'All Indicators - Breakdown'!$C:$GQ, H$1, FALSE), " ")</f>
        <v>4</v>
      </c>
    </row>
    <row r="264" spans="1:8" ht="16.3" thickTop="1" thickBot="1" x14ac:dyDescent="0.3">
      <c r="A264" s="20" t="s">
        <v>652</v>
      </c>
      <c r="B264" s="20" t="s">
        <v>676</v>
      </c>
      <c r="C264" s="20" t="s">
        <v>677</v>
      </c>
      <c r="D264" s="10">
        <f t="shared" si="8"/>
        <v>4</v>
      </c>
      <c r="E264" s="35">
        <f t="shared" si="9"/>
        <v>4</v>
      </c>
      <c r="F264" s="21">
        <f>IFERROR(VLOOKUP($C264, 'All Indicators - Breakdown'!$C:$GQ, F$1, FALSE), " ")</f>
        <v>3</v>
      </c>
      <c r="G264" s="21">
        <f>IFERROR(VLOOKUP($C264, 'All Indicators - Breakdown'!$C:$GQ, G$1, FALSE), " ")</f>
        <v>5</v>
      </c>
      <c r="H264" s="21">
        <f>IFERROR(VLOOKUP($C264, 'All Indicators - Breakdown'!$C:$GQ, H$1, FALSE), " ")</f>
        <v>4</v>
      </c>
    </row>
    <row r="265" spans="1:8" ht="16.3" thickTop="1" thickBot="1" x14ac:dyDescent="0.3">
      <c r="A265" s="20" t="s">
        <v>652</v>
      </c>
      <c r="B265" s="20" t="s">
        <v>678</v>
      </c>
      <c r="C265" s="20" t="s">
        <v>679</v>
      </c>
      <c r="D265" s="10">
        <f t="shared" si="8"/>
        <v>4</v>
      </c>
      <c r="E265" s="35">
        <f t="shared" si="9"/>
        <v>4</v>
      </c>
      <c r="F265" s="21">
        <f>IFERROR(VLOOKUP($C265, 'All Indicators - Breakdown'!$C:$GQ, F$1, FALSE), " ")</f>
        <v>3</v>
      </c>
      <c r="G265" s="21">
        <f>IFERROR(VLOOKUP($C265, 'All Indicators - Breakdown'!$C:$GQ, G$1, FALSE), " ")</f>
        <v>5</v>
      </c>
      <c r="H265" s="21">
        <f>IFERROR(VLOOKUP($C265, 'All Indicators - Breakdown'!$C:$GQ, H$1, FALSE), " ")</f>
        <v>4</v>
      </c>
    </row>
    <row r="266" spans="1:8" ht="16.3" thickTop="1" thickBot="1" x14ac:dyDescent="0.3">
      <c r="A266" s="20" t="s">
        <v>652</v>
      </c>
      <c r="B266" s="20" t="s">
        <v>680</v>
      </c>
      <c r="C266" s="20" t="s">
        <v>681</v>
      </c>
      <c r="D266" s="10">
        <f t="shared" si="8"/>
        <v>4</v>
      </c>
      <c r="E266" s="35">
        <f t="shared" si="9"/>
        <v>4.3</v>
      </c>
      <c r="F266" s="21">
        <f>IFERROR(VLOOKUP($C266, 'All Indicators - Breakdown'!$C:$GQ, F$1, FALSE), " ")</f>
        <v>4</v>
      </c>
      <c r="G266" s="21">
        <f>IFERROR(VLOOKUP($C266, 'All Indicators - Breakdown'!$C:$GQ, G$1, FALSE), " ")</f>
        <v>5</v>
      </c>
      <c r="H266" s="21">
        <f>IFERROR(VLOOKUP($C266, 'All Indicators - Breakdown'!$C:$GQ, H$1, FALSE), " ")</f>
        <v>4</v>
      </c>
    </row>
    <row r="267" spans="1:8" ht="16.3" thickTop="1" thickBot="1" x14ac:dyDescent="0.3">
      <c r="A267" s="20" t="s">
        <v>652</v>
      </c>
      <c r="B267" s="20" t="s">
        <v>682</v>
      </c>
      <c r="C267" s="20" t="s">
        <v>683</v>
      </c>
      <c r="D267" s="10">
        <f t="shared" si="8"/>
        <v>3</v>
      </c>
      <c r="E267" s="35">
        <f t="shared" si="9"/>
        <v>3.3</v>
      </c>
      <c r="F267" s="21">
        <f>IFERROR(VLOOKUP($C267, 'All Indicators - Breakdown'!$C:$GQ, F$1, FALSE), " ")</f>
        <v>3</v>
      </c>
      <c r="G267" s="21">
        <f>IFERROR(VLOOKUP($C267, 'All Indicators - Breakdown'!$C:$GQ, G$1, FALSE), " ")</f>
        <v>4</v>
      </c>
      <c r="H267" s="21">
        <f>IFERROR(VLOOKUP($C267, 'All Indicators - Breakdown'!$C:$GQ, H$1, FALSE), " ")</f>
        <v>3</v>
      </c>
    </row>
    <row r="268" spans="1:8" ht="16.3" thickTop="1" thickBot="1" x14ac:dyDescent="0.3">
      <c r="A268" s="20" t="s">
        <v>684</v>
      </c>
      <c r="B268" s="20" t="s">
        <v>684</v>
      </c>
      <c r="C268" s="20" t="s">
        <v>685</v>
      </c>
      <c r="D268" s="10">
        <f t="shared" si="8"/>
        <v>4</v>
      </c>
      <c r="E268" s="35">
        <f t="shared" si="9"/>
        <v>3.7</v>
      </c>
      <c r="F268" s="21">
        <f>IFERROR(VLOOKUP($C268, 'All Indicators - Breakdown'!$C:$GQ, F$1, FALSE), " ")</f>
        <v>3</v>
      </c>
      <c r="G268" s="21">
        <f>IFERROR(VLOOKUP($C268, 'All Indicators - Breakdown'!$C:$GQ, G$1, FALSE), " ")</f>
        <v>5</v>
      </c>
      <c r="H268" s="21">
        <f>IFERROR(VLOOKUP($C268, 'All Indicators - Breakdown'!$C:$GQ, H$1, FALSE), " ")</f>
        <v>3</v>
      </c>
    </row>
    <row r="269" spans="1:8" ht="16.3" thickTop="1" thickBot="1" x14ac:dyDescent="0.3">
      <c r="A269" s="20" t="s">
        <v>684</v>
      </c>
      <c r="B269" s="20" t="s">
        <v>686</v>
      </c>
      <c r="C269" s="20" t="s">
        <v>687</v>
      </c>
      <c r="D269" s="10">
        <f t="shared" si="8"/>
        <v>4</v>
      </c>
      <c r="E269" s="35">
        <f t="shared" si="9"/>
        <v>3.7</v>
      </c>
      <c r="F269" s="21">
        <f>IFERROR(VLOOKUP($C269, 'All Indicators - Breakdown'!$C:$GQ, F$1, FALSE), " ")</f>
        <v>3</v>
      </c>
      <c r="G269" s="21">
        <f>IFERROR(VLOOKUP($C269, 'All Indicators - Breakdown'!$C:$GQ, G$1, FALSE), " ")</f>
        <v>5</v>
      </c>
      <c r="H269" s="21">
        <f>IFERROR(VLOOKUP($C269, 'All Indicators - Breakdown'!$C:$GQ, H$1, FALSE), " ")</f>
        <v>3</v>
      </c>
    </row>
    <row r="270" spans="1:8" ht="16.3" thickTop="1" thickBot="1" x14ac:dyDescent="0.3">
      <c r="A270" s="20" t="s">
        <v>684</v>
      </c>
      <c r="B270" s="20" t="s">
        <v>688</v>
      </c>
      <c r="C270" s="20" t="s">
        <v>689</v>
      </c>
      <c r="D270" s="10">
        <f t="shared" si="8"/>
        <v>4</v>
      </c>
      <c r="E270" s="35">
        <f t="shared" si="9"/>
        <v>3.7</v>
      </c>
      <c r="F270" s="21">
        <f>IFERROR(VLOOKUP($C270, 'All Indicators - Breakdown'!$C:$GQ, F$1, FALSE), " ")</f>
        <v>3</v>
      </c>
      <c r="G270" s="21">
        <f>IFERROR(VLOOKUP($C270, 'All Indicators - Breakdown'!$C:$GQ, G$1, FALSE), " ")</f>
        <v>5</v>
      </c>
      <c r="H270" s="21">
        <f>IFERROR(VLOOKUP($C270, 'All Indicators - Breakdown'!$C:$GQ, H$1, FALSE), " ")</f>
        <v>3</v>
      </c>
    </row>
    <row r="271" spans="1:8" ht="16.3" thickTop="1" thickBot="1" x14ac:dyDescent="0.3">
      <c r="A271" s="20" t="s">
        <v>684</v>
      </c>
      <c r="B271" s="20" t="s">
        <v>690</v>
      </c>
      <c r="C271" s="20" t="s">
        <v>691</v>
      </c>
      <c r="D271" s="10">
        <f t="shared" si="8"/>
        <v>3</v>
      </c>
      <c r="E271" s="35">
        <f t="shared" si="9"/>
        <v>3.3</v>
      </c>
      <c r="F271" s="21">
        <f>IFERROR(VLOOKUP($C271, 'All Indicators - Breakdown'!$C:$GQ, F$1, FALSE), " ")</f>
        <v>3</v>
      </c>
      <c r="G271" s="21">
        <f>IFERROR(VLOOKUP($C271, 'All Indicators - Breakdown'!$C:$GQ, G$1, FALSE), " ")</f>
        <v>4</v>
      </c>
      <c r="H271" s="21">
        <f>IFERROR(VLOOKUP($C271, 'All Indicators - Breakdown'!$C:$GQ, H$1, FALSE), " ")</f>
        <v>3</v>
      </c>
    </row>
    <row r="272" spans="1:8" ht="16.3" thickTop="1" thickBot="1" x14ac:dyDescent="0.3">
      <c r="A272" s="20" t="s">
        <v>684</v>
      </c>
      <c r="B272" s="20" t="s">
        <v>692</v>
      </c>
      <c r="C272" s="20" t="s">
        <v>693</v>
      </c>
      <c r="D272" s="10">
        <f t="shared" si="8"/>
        <v>4</v>
      </c>
      <c r="E272" s="35">
        <f t="shared" si="9"/>
        <v>3.7</v>
      </c>
      <c r="F272" s="21">
        <f>IFERROR(VLOOKUP($C272, 'All Indicators - Breakdown'!$C:$GQ, F$1, FALSE), " ")</f>
        <v>3</v>
      </c>
      <c r="G272" s="21">
        <f>IFERROR(VLOOKUP($C272, 'All Indicators - Breakdown'!$C:$GQ, G$1, FALSE), " ")</f>
        <v>5</v>
      </c>
      <c r="H272" s="21">
        <f>IFERROR(VLOOKUP($C272, 'All Indicators - Breakdown'!$C:$GQ, H$1, FALSE), " ")</f>
        <v>3</v>
      </c>
    </row>
    <row r="273" spans="1:8" ht="16.3" thickTop="1" thickBot="1" x14ac:dyDescent="0.3">
      <c r="A273" s="20" t="s">
        <v>684</v>
      </c>
      <c r="B273" s="20" t="s">
        <v>694</v>
      </c>
      <c r="C273" s="20" t="s">
        <v>695</v>
      </c>
      <c r="D273" s="10">
        <f t="shared" si="8"/>
        <v>3</v>
      </c>
      <c r="E273" s="35">
        <f t="shared" si="9"/>
        <v>3.3</v>
      </c>
      <c r="F273" s="21">
        <f>IFERROR(VLOOKUP($C273, 'All Indicators - Breakdown'!$C:$GQ, F$1, FALSE), " ")</f>
        <v>3</v>
      </c>
      <c r="G273" s="21">
        <f>IFERROR(VLOOKUP($C273, 'All Indicators - Breakdown'!$C:$GQ, G$1, FALSE), " ")</f>
        <v>5</v>
      </c>
      <c r="H273" s="21">
        <f>IFERROR(VLOOKUP($C273, 'All Indicators - Breakdown'!$C:$GQ, H$1, FALSE), " ")</f>
        <v>2</v>
      </c>
    </row>
    <row r="274" spans="1:8" ht="16.3" thickTop="1" thickBot="1" x14ac:dyDescent="0.3">
      <c r="A274" s="20" t="s">
        <v>684</v>
      </c>
      <c r="B274" s="20" t="s">
        <v>696</v>
      </c>
      <c r="C274" s="20" t="s">
        <v>697</v>
      </c>
      <c r="D274" s="10">
        <f t="shared" si="8"/>
        <v>3</v>
      </c>
      <c r="E274" s="35">
        <f t="shared" si="9"/>
        <v>3.3</v>
      </c>
      <c r="F274" s="21">
        <f>IFERROR(VLOOKUP($C274, 'All Indicators - Breakdown'!$C:$GQ, F$1, FALSE), " ")</f>
        <v>3</v>
      </c>
      <c r="G274" s="21">
        <f>IFERROR(VLOOKUP($C274, 'All Indicators - Breakdown'!$C:$GQ, G$1, FALSE), " ")</f>
        <v>4</v>
      </c>
      <c r="H274" s="21">
        <f>IFERROR(VLOOKUP($C274, 'All Indicators - Breakdown'!$C:$GQ, H$1, FALSE), " ")</f>
        <v>3</v>
      </c>
    </row>
    <row r="275" spans="1:8" ht="16.3" thickTop="1" thickBot="1" x14ac:dyDescent="0.3">
      <c r="A275" s="20" t="s">
        <v>698</v>
      </c>
      <c r="B275" s="20" t="s">
        <v>699</v>
      </c>
      <c r="C275" s="20" t="s">
        <v>700</v>
      </c>
      <c r="D275" s="10">
        <f t="shared" si="8"/>
        <v>4</v>
      </c>
      <c r="E275" s="35">
        <f t="shared" si="9"/>
        <v>4</v>
      </c>
      <c r="F275" s="21">
        <f>IFERROR(VLOOKUP($C275, 'All Indicators - Breakdown'!$C:$GQ, F$1, FALSE), " ")</f>
        <v>4</v>
      </c>
      <c r="G275" s="21">
        <f>IFERROR(VLOOKUP($C275, 'All Indicators - Breakdown'!$C:$GQ, G$1, FALSE), " ")</f>
        <v>5</v>
      </c>
      <c r="H275" s="21">
        <f>IFERROR(VLOOKUP($C275, 'All Indicators - Breakdown'!$C:$GQ, H$1, FALSE), " ")</f>
        <v>3</v>
      </c>
    </row>
    <row r="276" spans="1:8" ht="16.3" thickTop="1" thickBot="1" x14ac:dyDescent="0.3">
      <c r="A276" s="20" t="s">
        <v>698</v>
      </c>
      <c r="B276" s="20" t="s">
        <v>701</v>
      </c>
      <c r="C276" s="20" t="s">
        <v>702</v>
      </c>
      <c r="D276" s="10">
        <f t="shared" si="8"/>
        <v>3</v>
      </c>
      <c r="E276" s="35">
        <f t="shared" si="9"/>
        <v>3.3</v>
      </c>
      <c r="F276" s="21">
        <f>IFERROR(VLOOKUP($C276, 'All Indicators - Breakdown'!$C:$GQ, F$1, FALSE), " ")</f>
        <v>4</v>
      </c>
      <c r="G276" s="21">
        <f>IFERROR(VLOOKUP($C276, 'All Indicators - Breakdown'!$C:$GQ, G$1, FALSE), " ")</f>
        <v>3</v>
      </c>
      <c r="H276" s="21">
        <f>IFERROR(VLOOKUP($C276, 'All Indicators - Breakdown'!$C:$GQ, H$1, FALSE), " ")</f>
        <v>3</v>
      </c>
    </row>
    <row r="277" spans="1:8" ht="16.3" thickTop="1" thickBot="1" x14ac:dyDescent="0.3">
      <c r="A277" s="20" t="s">
        <v>698</v>
      </c>
      <c r="B277" s="20" t="s">
        <v>703</v>
      </c>
      <c r="C277" s="20" t="s">
        <v>704</v>
      </c>
      <c r="D277" s="10">
        <f t="shared" si="8"/>
        <v>4</v>
      </c>
      <c r="E277" s="35">
        <f t="shared" si="9"/>
        <v>4</v>
      </c>
      <c r="F277" s="21">
        <f>IFERROR(VLOOKUP($C277, 'All Indicators - Breakdown'!$C:$GQ, F$1, FALSE), " ")</f>
        <v>4</v>
      </c>
      <c r="G277" s="21">
        <f>IFERROR(VLOOKUP($C277, 'All Indicators - Breakdown'!$C:$GQ, G$1, FALSE), " ")</f>
        <v>5</v>
      </c>
      <c r="H277" s="21">
        <f>IFERROR(VLOOKUP($C277, 'All Indicators - Breakdown'!$C:$GQ, H$1, FALSE), " ")</f>
        <v>3</v>
      </c>
    </row>
    <row r="278" spans="1:8" ht="16.3" thickTop="1" thickBot="1" x14ac:dyDescent="0.3">
      <c r="A278" s="20" t="s">
        <v>698</v>
      </c>
      <c r="B278" s="20" t="s">
        <v>705</v>
      </c>
      <c r="C278" s="20" t="s">
        <v>706</v>
      </c>
      <c r="D278" s="10">
        <f t="shared" si="8"/>
        <v>5</v>
      </c>
      <c r="E278" s="35">
        <f t="shared" si="9"/>
        <v>4.7</v>
      </c>
      <c r="F278" s="21">
        <f>IFERROR(VLOOKUP($C278, 'All Indicators - Breakdown'!$C:$GQ, F$1, FALSE), " ")</f>
        <v>5</v>
      </c>
      <c r="G278" s="21">
        <f>IFERROR(VLOOKUP($C278, 'All Indicators - Breakdown'!$C:$GQ, G$1, FALSE), " ")</f>
        <v>5</v>
      </c>
      <c r="H278" s="21">
        <f>IFERROR(VLOOKUP($C278, 'All Indicators - Breakdown'!$C:$GQ, H$1, FALSE), " ")</f>
        <v>4</v>
      </c>
    </row>
    <row r="279" spans="1:8" ht="16.3" thickTop="1" thickBot="1" x14ac:dyDescent="0.3">
      <c r="A279" s="20" t="s">
        <v>698</v>
      </c>
      <c r="B279" s="20" t="s">
        <v>707</v>
      </c>
      <c r="C279" s="20" t="s">
        <v>708</v>
      </c>
      <c r="D279" s="10">
        <f t="shared" si="8"/>
        <v>4</v>
      </c>
      <c r="E279" s="35">
        <f t="shared" si="9"/>
        <v>3.7</v>
      </c>
      <c r="F279" s="21">
        <f>IFERROR(VLOOKUP($C279, 'All Indicators - Breakdown'!$C:$GQ, F$1, FALSE), " ")</f>
        <v>3</v>
      </c>
      <c r="G279" s="21">
        <f>IFERROR(VLOOKUP($C279, 'All Indicators - Breakdown'!$C:$GQ, G$1, FALSE), " ")</f>
        <v>5</v>
      </c>
      <c r="H279" s="21">
        <f>IFERROR(VLOOKUP($C279, 'All Indicators - Breakdown'!$C:$GQ, H$1, FALSE), " ")</f>
        <v>3</v>
      </c>
    </row>
    <row r="280" spans="1:8" ht="16.3" thickTop="1" thickBot="1" x14ac:dyDescent="0.3">
      <c r="A280" s="20" t="s">
        <v>698</v>
      </c>
      <c r="B280" s="20" t="s">
        <v>709</v>
      </c>
      <c r="C280" s="20" t="s">
        <v>710</v>
      </c>
      <c r="D280" s="10">
        <f t="shared" si="8"/>
        <v>4</v>
      </c>
      <c r="E280" s="35">
        <f t="shared" si="9"/>
        <v>4</v>
      </c>
      <c r="F280" s="21">
        <f>IFERROR(VLOOKUP($C280, 'All Indicators - Breakdown'!$C:$GQ, F$1, FALSE), " ")</f>
        <v>4</v>
      </c>
      <c r="G280" s="21">
        <f>IFERROR(VLOOKUP($C280, 'All Indicators - Breakdown'!$C:$GQ, G$1, FALSE), " ")</f>
        <v>5</v>
      </c>
      <c r="H280" s="21">
        <f>IFERROR(VLOOKUP($C280, 'All Indicators - Breakdown'!$C:$GQ, H$1, FALSE), " ")</f>
        <v>3</v>
      </c>
    </row>
    <row r="281" spans="1:8" ht="16.3" thickTop="1" thickBot="1" x14ac:dyDescent="0.3">
      <c r="A281" s="20" t="s">
        <v>698</v>
      </c>
      <c r="B281" s="20" t="s">
        <v>711</v>
      </c>
      <c r="C281" s="20" t="s">
        <v>712</v>
      </c>
      <c r="D281" s="10">
        <f t="shared" si="8"/>
        <v>3</v>
      </c>
      <c r="E281" s="35">
        <f t="shared" si="9"/>
        <v>3</v>
      </c>
      <c r="F281" s="21">
        <f>IFERROR(VLOOKUP($C281, 'All Indicators - Breakdown'!$C:$GQ, F$1, FALSE), " ")</f>
        <v>3</v>
      </c>
      <c r="G281" s="21">
        <f>IFERROR(VLOOKUP($C281, 'All Indicators - Breakdown'!$C:$GQ, G$1, FALSE), " ")</f>
        <v>4</v>
      </c>
      <c r="H281" s="21">
        <f>IFERROR(VLOOKUP($C281, 'All Indicators - Breakdown'!$C:$GQ, H$1, FALSE), " ")</f>
        <v>2</v>
      </c>
    </row>
    <row r="282" spans="1:8" ht="16.3" thickTop="1" thickBot="1" x14ac:dyDescent="0.3">
      <c r="A282" s="20" t="s">
        <v>698</v>
      </c>
      <c r="B282" s="20" t="s">
        <v>713</v>
      </c>
      <c r="C282" s="20" t="s">
        <v>714</v>
      </c>
      <c r="D282" s="10">
        <f t="shared" si="8"/>
        <v>3</v>
      </c>
      <c r="E282" s="35">
        <f t="shared" si="9"/>
        <v>3.3</v>
      </c>
      <c r="F282" s="21">
        <f>IFERROR(VLOOKUP($C282, 'All Indicators - Breakdown'!$C:$GQ, F$1, FALSE), " ")</f>
        <v>3</v>
      </c>
      <c r="G282" s="21">
        <f>IFERROR(VLOOKUP($C282, 'All Indicators - Breakdown'!$C:$GQ, G$1, FALSE), " ")</f>
        <v>5</v>
      </c>
      <c r="H282" s="21">
        <f>IFERROR(VLOOKUP($C282, 'All Indicators - Breakdown'!$C:$GQ, H$1, FALSE), " ")</f>
        <v>2</v>
      </c>
    </row>
    <row r="283" spans="1:8" ht="16.3" thickTop="1" thickBot="1" x14ac:dyDescent="0.3">
      <c r="A283" s="20" t="s">
        <v>698</v>
      </c>
      <c r="B283" s="20" t="s">
        <v>715</v>
      </c>
      <c r="C283" s="20" t="s">
        <v>716</v>
      </c>
      <c r="D283" s="10">
        <f t="shared" si="8"/>
        <v>4</v>
      </c>
      <c r="E283" s="35">
        <f t="shared" si="9"/>
        <v>3.7</v>
      </c>
      <c r="F283" s="21">
        <f>IFERROR(VLOOKUP($C283, 'All Indicators - Breakdown'!$C:$GQ, F$1, FALSE), " ")</f>
        <v>4</v>
      </c>
      <c r="G283" s="21">
        <f>IFERROR(VLOOKUP($C283, 'All Indicators - Breakdown'!$C:$GQ, G$1, FALSE), " ")</f>
        <v>5</v>
      </c>
      <c r="H283" s="21">
        <f>IFERROR(VLOOKUP($C283, 'All Indicators - Breakdown'!$C:$GQ, H$1, FALSE), " ")</f>
        <v>2</v>
      </c>
    </row>
    <row r="284" spans="1:8" ht="16.3" thickTop="1" thickBot="1" x14ac:dyDescent="0.3">
      <c r="A284" s="20" t="s">
        <v>698</v>
      </c>
      <c r="B284" s="20" t="s">
        <v>717</v>
      </c>
      <c r="C284" s="20" t="s">
        <v>718</v>
      </c>
      <c r="D284" s="10">
        <f t="shared" si="8"/>
        <v>4</v>
      </c>
      <c r="E284" s="35">
        <f t="shared" si="9"/>
        <v>3.7</v>
      </c>
      <c r="F284" s="21">
        <f>IFERROR(VLOOKUP($C284, 'All Indicators - Breakdown'!$C:$GQ, F$1, FALSE), " ")</f>
        <v>4</v>
      </c>
      <c r="G284" s="21">
        <f>IFERROR(VLOOKUP($C284, 'All Indicators - Breakdown'!$C:$GQ, G$1, FALSE), " ")</f>
        <v>4</v>
      </c>
      <c r="H284" s="21">
        <f>IFERROR(VLOOKUP($C284, 'All Indicators - Breakdown'!$C:$GQ, H$1, FALSE), " ")</f>
        <v>3</v>
      </c>
    </row>
    <row r="285" spans="1:8" ht="16.3" thickTop="1" thickBot="1" x14ac:dyDescent="0.3">
      <c r="A285" s="20" t="s">
        <v>719</v>
      </c>
      <c r="B285" s="20" t="s">
        <v>720</v>
      </c>
      <c r="C285" s="20" t="s">
        <v>721</v>
      </c>
      <c r="D285" s="10">
        <f t="shared" si="8"/>
        <v>4</v>
      </c>
      <c r="E285" s="35">
        <f t="shared" si="9"/>
        <v>4</v>
      </c>
      <c r="F285" s="21">
        <f>IFERROR(VLOOKUP($C285, 'All Indicators - Breakdown'!$C:$GQ, F$1, FALSE), " ")</f>
        <v>4</v>
      </c>
      <c r="G285" s="21">
        <f>IFERROR(VLOOKUP($C285, 'All Indicators - Breakdown'!$C:$GQ, G$1, FALSE), " ")</f>
        <v>4</v>
      </c>
      <c r="H285" s="21">
        <f>IFERROR(VLOOKUP($C285, 'All Indicators - Breakdown'!$C:$GQ, H$1, FALSE), " ")</f>
        <v>4</v>
      </c>
    </row>
    <row r="286" spans="1:8" ht="16.3" thickTop="1" thickBot="1" x14ac:dyDescent="0.3">
      <c r="A286" s="20" t="s">
        <v>719</v>
      </c>
      <c r="B286" s="20" t="s">
        <v>722</v>
      </c>
      <c r="C286" s="20" t="s">
        <v>723</v>
      </c>
      <c r="D286" s="10">
        <f t="shared" si="8"/>
        <v>3</v>
      </c>
      <c r="E286" s="35">
        <f t="shared" si="9"/>
        <v>3.3</v>
      </c>
      <c r="F286" s="21">
        <f>IFERROR(VLOOKUP($C286, 'All Indicators - Breakdown'!$C:$GQ, F$1, FALSE), " ")</f>
        <v>3</v>
      </c>
      <c r="G286" s="21">
        <f>IFERROR(VLOOKUP($C286, 'All Indicators - Breakdown'!$C:$GQ, G$1, FALSE), " ")</f>
        <v>4</v>
      </c>
      <c r="H286" s="21">
        <f>IFERROR(VLOOKUP($C286, 'All Indicators - Breakdown'!$C:$GQ, H$1, FALSE), " ")</f>
        <v>3</v>
      </c>
    </row>
    <row r="287" spans="1:8" ht="16.3" thickTop="1" thickBot="1" x14ac:dyDescent="0.3">
      <c r="A287" s="20" t="s">
        <v>719</v>
      </c>
      <c r="B287" s="20" t="s">
        <v>724</v>
      </c>
      <c r="C287" s="20" t="s">
        <v>725</v>
      </c>
      <c r="D287" s="10">
        <f t="shared" si="8"/>
        <v>4</v>
      </c>
      <c r="E287" s="35">
        <f t="shared" si="9"/>
        <v>4.3</v>
      </c>
      <c r="F287" s="21">
        <f>IFERROR(VLOOKUP($C287, 'All Indicators - Breakdown'!$C:$GQ, F$1, FALSE), " ")</f>
        <v>4</v>
      </c>
      <c r="G287" s="21">
        <f>IFERROR(VLOOKUP($C287, 'All Indicators - Breakdown'!$C:$GQ, G$1, FALSE), " ")</f>
        <v>5</v>
      </c>
      <c r="H287" s="21">
        <f>IFERROR(VLOOKUP($C287, 'All Indicators - Breakdown'!$C:$GQ, H$1, FALSE), " ")</f>
        <v>4</v>
      </c>
    </row>
    <row r="288" spans="1:8" ht="16.3" thickTop="1" thickBot="1" x14ac:dyDescent="0.3">
      <c r="A288" s="20" t="s">
        <v>719</v>
      </c>
      <c r="B288" s="20" t="s">
        <v>726</v>
      </c>
      <c r="C288" s="20" t="s">
        <v>727</v>
      </c>
      <c r="D288" s="10">
        <f t="shared" si="8"/>
        <v>4</v>
      </c>
      <c r="E288" s="35">
        <f t="shared" si="9"/>
        <v>4</v>
      </c>
      <c r="F288" s="21">
        <f>IFERROR(VLOOKUP($C288, 'All Indicators - Breakdown'!$C:$GQ, F$1, FALSE), " ")</f>
        <v>3</v>
      </c>
      <c r="G288" s="21">
        <f>IFERROR(VLOOKUP($C288, 'All Indicators - Breakdown'!$C:$GQ, G$1, FALSE), " ")</f>
        <v>5</v>
      </c>
      <c r="H288" s="21">
        <f>IFERROR(VLOOKUP($C288, 'All Indicators - Breakdown'!$C:$GQ, H$1, FALSE), " ")</f>
        <v>4</v>
      </c>
    </row>
    <row r="289" spans="1:8" ht="16.3" thickTop="1" thickBot="1" x14ac:dyDescent="0.3">
      <c r="A289" s="20" t="s">
        <v>719</v>
      </c>
      <c r="B289" s="20" t="s">
        <v>728</v>
      </c>
      <c r="C289" s="20" t="s">
        <v>729</v>
      </c>
      <c r="D289" s="10">
        <f t="shared" si="8"/>
        <v>4</v>
      </c>
      <c r="E289" s="35">
        <f t="shared" si="9"/>
        <v>3.7</v>
      </c>
      <c r="F289" s="21">
        <f>IFERROR(VLOOKUP($C289, 'All Indicators - Breakdown'!$C:$GQ, F$1, FALSE), " ")</f>
        <v>3</v>
      </c>
      <c r="G289" s="21">
        <f>IFERROR(VLOOKUP($C289, 'All Indicators - Breakdown'!$C:$GQ, G$1, FALSE), " ")</f>
        <v>5</v>
      </c>
      <c r="H289" s="21">
        <f>IFERROR(VLOOKUP($C289, 'All Indicators - Breakdown'!$C:$GQ, H$1, FALSE), " ")</f>
        <v>3</v>
      </c>
    </row>
    <row r="290" spans="1:8" ht="16.3" thickTop="1" thickBot="1" x14ac:dyDescent="0.3">
      <c r="A290" s="20" t="s">
        <v>719</v>
      </c>
      <c r="B290" s="20" t="s">
        <v>730</v>
      </c>
      <c r="C290" s="20" t="s">
        <v>731</v>
      </c>
      <c r="D290" s="10">
        <f t="shared" si="8"/>
        <v>4</v>
      </c>
      <c r="E290" s="35">
        <f t="shared" si="9"/>
        <v>4</v>
      </c>
      <c r="F290" s="21">
        <f>IFERROR(VLOOKUP($C290, 'All Indicators - Breakdown'!$C:$GQ, F$1, FALSE), " ")</f>
        <v>4</v>
      </c>
      <c r="G290" s="21">
        <f>IFERROR(VLOOKUP($C290, 'All Indicators - Breakdown'!$C:$GQ, G$1, FALSE), " ")</f>
        <v>5</v>
      </c>
      <c r="H290" s="21">
        <f>IFERROR(VLOOKUP($C290, 'All Indicators - Breakdown'!$C:$GQ, H$1, FALSE), " ")</f>
        <v>3</v>
      </c>
    </row>
    <row r="291" spans="1:8" ht="16.3" thickTop="1" thickBot="1" x14ac:dyDescent="0.3">
      <c r="A291" s="20" t="s">
        <v>719</v>
      </c>
      <c r="B291" s="20" t="s">
        <v>732</v>
      </c>
      <c r="C291" s="20" t="s">
        <v>733</v>
      </c>
      <c r="D291" s="10">
        <f t="shared" si="8"/>
        <v>4</v>
      </c>
      <c r="E291" s="35">
        <f t="shared" si="9"/>
        <v>4</v>
      </c>
      <c r="F291" s="21">
        <f>IFERROR(VLOOKUP($C291, 'All Indicators - Breakdown'!$C:$GQ, F$1, FALSE), " ")</f>
        <v>3</v>
      </c>
      <c r="G291" s="21">
        <f>IFERROR(VLOOKUP($C291, 'All Indicators - Breakdown'!$C:$GQ, G$1, FALSE), " ")</f>
        <v>5</v>
      </c>
      <c r="H291" s="21">
        <f>IFERROR(VLOOKUP($C291, 'All Indicators - Breakdown'!$C:$GQ, H$1, FALSE), " ")</f>
        <v>4</v>
      </c>
    </row>
    <row r="292" spans="1:8" ht="16.3" thickTop="1" thickBot="1" x14ac:dyDescent="0.3">
      <c r="A292" s="20" t="s">
        <v>719</v>
      </c>
      <c r="B292" s="20" t="s">
        <v>734</v>
      </c>
      <c r="C292" s="20" t="s">
        <v>735</v>
      </c>
      <c r="D292" s="10">
        <f t="shared" si="8"/>
        <v>4</v>
      </c>
      <c r="E292" s="35">
        <f t="shared" si="9"/>
        <v>4</v>
      </c>
      <c r="F292" s="21">
        <f>IFERROR(VLOOKUP($C292, 'All Indicators - Breakdown'!$C:$GQ, F$1, FALSE), " ")</f>
        <v>4</v>
      </c>
      <c r="G292" s="21">
        <f>IFERROR(VLOOKUP($C292, 'All Indicators - Breakdown'!$C:$GQ, G$1, FALSE), " ")</f>
        <v>5</v>
      </c>
      <c r="H292" s="21">
        <f>IFERROR(VLOOKUP($C292, 'All Indicators - Breakdown'!$C:$GQ, H$1, FALSE), " ")</f>
        <v>3</v>
      </c>
    </row>
    <row r="293" spans="1:8" ht="16.3" thickTop="1" thickBot="1" x14ac:dyDescent="0.3">
      <c r="A293" s="20" t="s">
        <v>719</v>
      </c>
      <c r="B293" s="20" t="s">
        <v>736</v>
      </c>
      <c r="C293" s="20" t="s">
        <v>737</v>
      </c>
      <c r="D293" s="10">
        <f t="shared" si="8"/>
        <v>4</v>
      </c>
      <c r="E293" s="35">
        <f t="shared" si="9"/>
        <v>4.3</v>
      </c>
      <c r="F293" s="21">
        <f>IFERROR(VLOOKUP($C293, 'All Indicators - Breakdown'!$C:$GQ, F$1, FALSE), " ")</f>
        <v>4</v>
      </c>
      <c r="G293" s="21">
        <f>IFERROR(VLOOKUP($C293, 'All Indicators - Breakdown'!$C:$GQ, G$1, FALSE), " ")</f>
        <v>5</v>
      </c>
      <c r="H293" s="21">
        <f>IFERROR(VLOOKUP($C293, 'All Indicators - Breakdown'!$C:$GQ, H$1, FALSE), " ")</f>
        <v>4</v>
      </c>
    </row>
    <row r="294" spans="1:8" ht="16.3" thickTop="1" thickBot="1" x14ac:dyDescent="0.3">
      <c r="A294" s="20" t="s">
        <v>738</v>
      </c>
      <c r="B294" s="20" t="s">
        <v>739</v>
      </c>
      <c r="C294" s="20" t="s">
        <v>740</v>
      </c>
      <c r="D294" s="10">
        <f t="shared" si="8"/>
        <v>3</v>
      </c>
      <c r="E294" s="35">
        <f t="shared" si="9"/>
        <v>3.3</v>
      </c>
      <c r="F294" s="21">
        <f>IFERROR(VLOOKUP($C294, 'All Indicators - Breakdown'!$C:$GQ, F$1, FALSE), " ")</f>
        <v>3</v>
      </c>
      <c r="G294" s="21">
        <f>IFERROR(VLOOKUP($C294, 'All Indicators - Breakdown'!$C:$GQ, G$1, FALSE), " ")</f>
        <v>4</v>
      </c>
      <c r="H294" s="21">
        <f>IFERROR(VLOOKUP($C294, 'All Indicators - Breakdown'!$C:$GQ, H$1, FALSE), " ")</f>
        <v>3</v>
      </c>
    </row>
    <row r="295" spans="1:8" ht="16.3" thickTop="1" thickBot="1" x14ac:dyDescent="0.3">
      <c r="A295" s="20" t="s">
        <v>738</v>
      </c>
      <c r="B295" s="20" t="s">
        <v>741</v>
      </c>
      <c r="C295" s="20" t="s">
        <v>742</v>
      </c>
      <c r="D295" s="10">
        <f t="shared" si="8"/>
        <v>4</v>
      </c>
      <c r="E295" s="35">
        <f t="shared" si="9"/>
        <v>4</v>
      </c>
      <c r="F295" s="21">
        <f>IFERROR(VLOOKUP($C295, 'All Indicators - Breakdown'!$C:$GQ, F$1, FALSE), " ")</f>
        <v>4</v>
      </c>
      <c r="G295" s="21">
        <f>IFERROR(VLOOKUP($C295, 'All Indicators - Breakdown'!$C:$GQ, G$1, FALSE), " ")</f>
        <v>4</v>
      </c>
      <c r="H295" s="21">
        <f>IFERROR(VLOOKUP($C295, 'All Indicators - Breakdown'!$C:$GQ, H$1, FALSE), " ")</f>
        <v>4</v>
      </c>
    </row>
    <row r="296" spans="1:8" ht="16.3" thickTop="1" thickBot="1" x14ac:dyDescent="0.3">
      <c r="A296" s="20" t="s">
        <v>738</v>
      </c>
      <c r="B296" s="20" t="s">
        <v>743</v>
      </c>
      <c r="C296" s="20" t="s">
        <v>744</v>
      </c>
      <c r="D296" s="10">
        <f t="shared" si="8"/>
        <v>3</v>
      </c>
      <c r="E296" s="35">
        <f t="shared" si="9"/>
        <v>2.7</v>
      </c>
      <c r="F296" s="21">
        <f>IFERROR(VLOOKUP($C296, 'All Indicators - Breakdown'!$C:$GQ, F$1, FALSE), " ")</f>
        <v>3</v>
      </c>
      <c r="G296" s="21">
        <f>IFERROR(VLOOKUP($C296, 'All Indicators - Breakdown'!$C:$GQ, G$1, FALSE), " ")</f>
        <v>2</v>
      </c>
      <c r="H296" s="21">
        <f>IFERROR(VLOOKUP($C296, 'All Indicators - Breakdown'!$C:$GQ, H$1, FALSE), " ")</f>
        <v>3</v>
      </c>
    </row>
    <row r="297" spans="1:8" ht="16.3" thickTop="1" thickBot="1" x14ac:dyDescent="0.3">
      <c r="A297" s="20" t="s">
        <v>738</v>
      </c>
      <c r="B297" s="20" t="s">
        <v>745</v>
      </c>
      <c r="C297" s="20" t="s">
        <v>746</v>
      </c>
      <c r="D297" s="10">
        <f t="shared" si="8"/>
        <v>4</v>
      </c>
      <c r="E297" s="35">
        <f t="shared" si="9"/>
        <v>4.3</v>
      </c>
      <c r="F297" s="21">
        <f>IFERROR(VLOOKUP($C297, 'All Indicators - Breakdown'!$C:$GQ, F$1, FALSE), " ")</f>
        <v>4</v>
      </c>
      <c r="G297" s="21">
        <f>IFERROR(VLOOKUP($C297, 'All Indicators - Breakdown'!$C:$GQ, G$1, FALSE), " ")</f>
        <v>5</v>
      </c>
      <c r="H297" s="21">
        <f>IFERROR(VLOOKUP($C297, 'All Indicators - Breakdown'!$C:$GQ, H$1, FALSE), " ")</f>
        <v>4</v>
      </c>
    </row>
    <row r="298" spans="1:8" ht="16.3" thickTop="1" thickBot="1" x14ac:dyDescent="0.3">
      <c r="A298" s="20" t="s">
        <v>738</v>
      </c>
      <c r="B298" s="20" t="s">
        <v>747</v>
      </c>
      <c r="C298" s="20" t="s">
        <v>748</v>
      </c>
      <c r="D298" s="10">
        <f t="shared" si="8"/>
        <v>4</v>
      </c>
      <c r="E298" s="35">
        <f t="shared" si="9"/>
        <v>3.7</v>
      </c>
      <c r="F298" s="21">
        <f>IFERROR(VLOOKUP($C298, 'All Indicators - Breakdown'!$C:$GQ, F$1, FALSE), " ")</f>
        <v>3</v>
      </c>
      <c r="G298" s="21">
        <f>IFERROR(VLOOKUP($C298, 'All Indicators - Breakdown'!$C:$GQ, G$1, FALSE), " ")</f>
        <v>5</v>
      </c>
      <c r="H298" s="21">
        <f>IFERROR(VLOOKUP($C298, 'All Indicators - Breakdown'!$C:$GQ, H$1, FALSE), " ")</f>
        <v>3</v>
      </c>
    </row>
    <row r="299" spans="1:8" ht="16.3" thickTop="1" thickBot="1" x14ac:dyDescent="0.3">
      <c r="A299" s="20" t="s">
        <v>738</v>
      </c>
      <c r="B299" s="20" t="s">
        <v>749</v>
      </c>
      <c r="C299" s="20" t="s">
        <v>750</v>
      </c>
      <c r="D299" s="10">
        <f t="shared" si="8"/>
        <v>3</v>
      </c>
      <c r="E299" s="35">
        <f t="shared" si="9"/>
        <v>3.3</v>
      </c>
      <c r="F299" s="21">
        <f>IFERROR(VLOOKUP($C299, 'All Indicators - Breakdown'!$C:$GQ, F$1, FALSE), " ")</f>
        <v>3</v>
      </c>
      <c r="G299" s="21">
        <f>IFERROR(VLOOKUP($C299, 'All Indicators - Breakdown'!$C:$GQ, G$1, FALSE), " ")</f>
        <v>4</v>
      </c>
      <c r="H299" s="21">
        <f>IFERROR(VLOOKUP($C299, 'All Indicators - Breakdown'!$C:$GQ, H$1, FALSE), " ")</f>
        <v>3</v>
      </c>
    </row>
    <row r="300" spans="1:8" ht="16.3" thickTop="1" thickBot="1" x14ac:dyDescent="0.3">
      <c r="A300" s="20" t="s">
        <v>738</v>
      </c>
      <c r="B300" s="20" t="s">
        <v>751</v>
      </c>
      <c r="C300" s="20" t="s">
        <v>752</v>
      </c>
      <c r="D300" s="10">
        <f t="shared" si="8"/>
        <v>2</v>
      </c>
      <c r="E300" s="35">
        <f t="shared" si="9"/>
        <v>1.7</v>
      </c>
      <c r="F300" s="21">
        <f>IFERROR(VLOOKUP($C300, 'All Indicators - Breakdown'!$C:$GQ, F$1, FALSE), " ")</f>
        <v>2</v>
      </c>
      <c r="G300" s="21">
        <f>IFERROR(VLOOKUP($C300, 'All Indicators - Breakdown'!$C:$GQ, G$1, FALSE), " ")</f>
        <v>1</v>
      </c>
      <c r="H300" s="21">
        <f>IFERROR(VLOOKUP($C300, 'All Indicators - Breakdown'!$C:$GQ, H$1, FALSE), " ")</f>
        <v>2</v>
      </c>
    </row>
    <row r="301" spans="1:8" ht="16.3" thickTop="1" thickBot="1" x14ac:dyDescent="0.3">
      <c r="A301" s="20" t="s">
        <v>753</v>
      </c>
      <c r="B301" s="20" t="s">
        <v>754</v>
      </c>
      <c r="C301" s="20" t="s">
        <v>755</v>
      </c>
      <c r="D301" s="10">
        <f t="shared" si="8"/>
        <v>3</v>
      </c>
      <c r="E301" s="35">
        <f t="shared" si="9"/>
        <v>2.7</v>
      </c>
      <c r="F301" s="21">
        <f>IFERROR(VLOOKUP($C301, 'All Indicators - Breakdown'!$C:$GQ, F$1, FALSE), " ")</f>
        <v>2</v>
      </c>
      <c r="G301" s="21">
        <f>IFERROR(VLOOKUP($C301, 'All Indicators - Breakdown'!$C:$GQ, G$1, FALSE), " ")</f>
        <v>4</v>
      </c>
      <c r="H301" s="21">
        <f>IFERROR(VLOOKUP($C301, 'All Indicators - Breakdown'!$C:$GQ, H$1, FALSE), " ")</f>
        <v>2</v>
      </c>
    </row>
    <row r="302" spans="1:8" ht="16.3" thickTop="1" thickBot="1" x14ac:dyDescent="0.3">
      <c r="A302" s="20" t="s">
        <v>753</v>
      </c>
      <c r="B302" s="20" t="s">
        <v>756</v>
      </c>
      <c r="C302" s="20" t="s">
        <v>757</v>
      </c>
      <c r="D302" s="10">
        <f t="shared" si="8"/>
        <v>2</v>
      </c>
      <c r="E302" s="35">
        <f t="shared" si="9"/>
        <v>2.2999999999999998</v>
      </c>
      <c r="F302" s="21">
        <f>IFERROR(VLOOKUP($C302, 'All Indicators - Breakdown'!$C:$GQ, F$1, FALSE), " ")</f>
        <v>2</v>
      </c>
      <c r="G302" s="21">
        <f>IFERROR(VLOOKUP($C302, 'All Indicators - Breakdown'!$C:$GQ, G$1, FALSE), " ")</f>
        <v>3</v>
      </c>
      <c r="H302" s="21">
        <f>IFERROR(VLOOKUP($C302, 'All Indicators - Breakdown'!$C:$GQ, H$1, FALSE), " ")</f>
        <v>2</v>
      </c>
    </row>
    <row r="303" spans="1:8" ht="16.3" thickTop="1" thickBot="1" x14ac:dyDescent="0.3">
      <c r="A303" s="20" t="s">
        <v>753</v>
      </c>
      <c r="B303" s="20" t="s">
        <v>758</v>
      </c>
      <c r="C303" s="20" t="s">
        <v>759</v>
      </c>
      <c r="D303" s="10">
        <f t="shared" si="8"/>
        <v>3</v>
      </c>
      <c r="E303" s="35">
        <f t="shared" si="9"/>
        <v>3</v>
      </c>
      <c r="F303" s="21">
        <f>IFERROR(VLOOKUP($C303, 'All Indicators - Breakdown'!$C:$GQ, F$1, FALSE), " ")</f>
        <v>3</v>
      </c>
      <c r="G303" s="21">
        <f>IFERROR(VLOOKUP($C303, 'All Indicators - Breakdown'!$C:$GQ, G$1, FALSE), " ")</f>
        <v>3</v>
      </c>
      <c r="H303" s="21">
        <f>IFERROR(VLOOKUP($C303, 'All Indicators - Breakdown'!$C:$GQ, H$1, FALSE), " ")</f>
        <v>3</v>
      </c>
    </row>
    <row r="304" spans="1:8" ht="16.3" thickTop="1" thickBot="1" x14ac:dyDescent="0.3">
      <c r="A304" s="20" t="s">
        <v>753</v>
      </c>
      <c r="B304" s="20" t="s">
        <v>760</v>
      </c>
      <c r="C304" s="20" t="s">
        <v>761</v>
      </c>
      <c r="D304" s="10">
        <f t="shared" si="8"/>
        <v>3</v>
      </c>
      <c r="E304" s="35">
        <f t="shared" si="9"/>
        <v>3.3</v>
      </c>
      <c r="F304" s="21">
        <f>IFERROR(VLOOKUP($C304, 'All Indicators - Breakdown'!$C:$GQ, F$1, FALSE), " ")</f>
        <v>3</v>
      </c>
      <c r="G304" s="21">
        <f>IFERROR(VLOOKUP($C304, 'All Indicators - Breakdown'!$C:$GQ, G$1, FALSE), " ")</f>
        <v>5</v>
      </c>
      <c r="H304" s="21">
        <f>IFERROR(VLOOKUP($C304, 'All Indicators - Breakdown'!$C:$GQ, H$1, FALSE), " ")</f>
        <v>2</v>
      </c>
    </row>
    <row r="305" spans="1:8" ht="16.3" thickTop="1" thickBot="1" x14ac:dyDescent="0.3">
      <c r="A305" s="20" t="s">
        <v>753</v>
      </c>
      <c r="B305" s="20" t="s">
        <v>762</v>
      </c>
      <c r="C305" s="20" t="s">
        <v>763</v>
      </c>
      <c r="D305" s="10">
        <f t="shared" si="8"/>
        <v>4</v>
      </c>
      <c r="E305" s="35">
        <f t="shared" si="9"/>
        <v>3.7</v>
      </c>
      <c r="F305" s="21">
        <f>IFERROR(VLOOKUP($C305, 'All Indicators - Breakdown'!$C:$GQ, F$1, FALSE), " ")</f>
        <v>3</v>
      </c>
      <c r="G305" s="21">
        <f>IFERROR(VLOOKUP($C305, 'All Indicators - Breakdown'!$C:$GQ, G$1, FALSE), " ")</f>
        <v>5</v>
      </c>
      <c r="H305" s="21">
        <f>IFERROR(VLOOKUP($C305, 'All Indicators - Breakdown'!$C:$GQ, H$1, FALSE), " ")</f>
        <v>3</v>
      </c>
    </row>
    <row r="306" spans="1:8" ht="16.3" thickTop="1" thickBot="1" x14ac:dyDescent="0.3">
      <c r="A306" s="20" t="s">
        <v>753</v>
      </c>
      <c r="B306" s="20" t="s">
        <v>764</v>
      </c>
      <c r="C306" s="20" t="s">
        <v>765</v>
      </c>
      <c r="D306" s="10">
        <f t="shared" si="8"/>
        <v>2</v>
      </c>
      <c r="E306" s="35">
        <f t="shared" si="9"/>
        <v>2.2999999999999998</v>
      </c>
      <c r="F306" s="21">
        <f>IFERROR(VLOOKUP($C306, 'All Indicators - Breakdown'!$C:$GQ, F$1, FALSE), " ")</f>
        <v>2</v>
      </c>
      <c r="G306" s="21">
        <f>IFERROR(VLOOKUP($C306, 'All Indicators - Breakdown'!$C:$GQ, G$1, FALSE), " ")</f>
        <v>3</v>
      </c>
      <c r="H306" s="21">
        <f>IFERROR(VLOOKUP($C306, 'All Indicators - Breakdown'!$C:$GQ, H$1, FALSE), " ")</f>
        <v>2</v>
      </c>
    </row>
    <row r="307" spans="1:8" ht="16.3" thickTop="1" thickBot="1" x14ac:dyDescent="0.3">
      <c r="A307" s="20" t="s">
        <v>753</v>
      </c>
      <c r="B307" s="20" t="s">
        <v>766</v>
      </c>
      <c r="C307" s="20" t="s">
        <v>767</v>
      </c>
      <c r="D307" s="10">
        <f t="shared" si="8"/>
        <v>4</v>
      </c>
      <c r="E307" s="35">
        <f t="shared" si="9"/>
        <v>3.7</v>
      </c>
      <c r="F307" s="21">
        <f>IFERROR(VLOOKUP($C307, 'All Indicators - Breakdown'!$C:$GQ, F$1, FALSE), " ")</f>
        <v>3</v>
      </c>
      <c r="G307" s="21">
        <f>IFERROR(VLOOKUP($C307, 'All Indicators - Breakdown'!$C:$GQ, G$1, FALSE), " ")</f>
        <v>5</v>
      </c>
      <c r="H307" s="21">
        <f>IFERROR(VLOOKUP($C307, 'All Indicators - Breakdown'!$C:$GQ, H$1, FALSE), " ")</f>
        <v>3</v>
      </c>
    </row>
    <row r="308" spans="1:8" ht="16.3" thickTop="1" thickBot="1" x14ac:dyDescent="0.3">
      <c r="A308" s="20" t="s">
        <v>753</v>
      </c>
      <c r="B308" s="20" t="s">
        <v>768</v>
      </c>
      <c r="C308" s="20" t="s">
        <v>769</v>
      </c>
      <c r="D308" s="10">
        <f t="shared" si="8"/>
        <v>3</v>
      </c>
      <c r="E308" s="35">
        <f t="shared" si="9"/>
        <v>3.3</v>
      </c>
      <c r="F308" s="21">
        <f>IFERROR(VLOOKUP($C308, 'All Indicators - Breakdown'!$C:$GQ, F$1, FALSE), " ")</f>
        <v>4</v>
      </c>
      <c r="G308" s="21">
        <f>IFERROR(VLOOKUP($C308, 'All Indicators - Breakdown'!$C:$GQ, G$1, FALSE), " ")</f>
        <v>3</v>
      </c>
      <c r="H308" s="21">
        <f>IFERROR(VLOOKUP($C308, 'All Indicators - Breakdown'!$C:$GQ, H$1, FALSE), " ")</f>
        <v>3</v>
      </c>
    </row>
    <row r="309" spans="1:8" ht="16.3" thickTop="1" thickBot="1" x14ac:dyDescent="0.3">
      <c r="A309" s="20" t="s">
        <v>753</v>
      </c>
      <c r="B309" s="20" t="s">
        <v>770</v>
      </c>
      <c r="C309" s="20" t="s">
        <v>771</v>
      </c>
      <c r="D309" s="10">
        <f t="shared" si="8"/>
        <v>3</v>
      </c>
      <c r="E309" s="35">
        <f t="shared" si="9"/>
        <v>2.7</v>
      </c>
      <c r="F309" s="21">
        <f>IFERROR(VLOOKUP($C309, 'All Indicators - Breakdown'!$C:$GQ, F$1, FALSE), " ")</f>
        <v>3</v>
      </c>
      <c r="G309" s="21">
        <f>IFERROR(VLOOKUP($C309, 'All Indicators - Breakdown'!$C:$GQ, G$1, FALSE), " ")</f>
        <v>2</v>
      </c>
      <c r="H309" s="21">
        <f>IFERROR(VLOOKUP($C309, 'All Indicators - Breakdown'!$C:$GQ, H$1, FALSE), " ")</f>
        <v>3</v>
      </c>
    </row>
    <row r="310" spans="1:8" ht="16.3" thickTop="1" thickBot="1" x14ac:dyDescent="0.3">
      <c r="A310" s="20" t="s">
        <v>753</v>
      </c>
      <c r="B310" s="20" t="s">
        <v>772</v>
      </c>
      <c r="C310" s="20" t="s">
        <v>773</v>
      </c>
      <c r="D310" s="10">
        <f t="shared" si="8"/>
        <v>3</v>
      </c>
      <c r="E310" s="35">
        <f t="shared" si="9"/>
        <v>3</v>
      </c>
      <c r="F310" s="21">
        <f>IFERROR(VLOOKUP($C310, 'All Indicators - Breakdown'!$C:$GQ, F$1, FALSE), " ")</f>
        <v>3</v>
      </c>
      <c r="G310" s="21">
        <f>IFERROR(VLOOKUP($C310, 'All Indicators - Breakdown'!$C:$GQ, G$1, FALSE), " ")</f>
        <v>3</v>
      </c>
      <c r="H310" s="21">
        <f>IFERROR(VLOOKUP($C310, 'All Indicators - Breakdown'!$C:$GQ, H$1, FALSE), " ")</f>
        <v>3</v>
      </c>
    </row>
    <row r="311" spans="1:8" ht="16.3" thickTop="1" thickBot="1" x14ac:dyDescent="0.3">
      <c r="A311" s="20" t="s">
        <v>753</v>
      </c>
      <c r="B311" s="20" t="s">
        <v>774</v>
      </c>
      <c r="C311" s="20" t="s">
        <v>775</v>
      </c>
      <c r="D311" s="10">
        <f t="shared" si="8"/>
        <v>3</v>
      </c>
      <c r="E311" s="35">
        <f t="shared" si="9"/>
        <v>3.3</v>
      </c>
      <c r="F311" s="21">
        <f>IFERROR(VLOOKUP($C311, 'All Indicators - Breakdown'!$C:$GQ, F$1, FALSE), " ")</f>
        <v>3</v>
      </c>
      <c r="G311" s="21">
        <f>IFERROR(VLOOKUP($C311, 'All Indicators - Breakdown'!$C:$GQ, G$1, FALSE), " ")</f>
        <v>4</v>
      </c>
      <c r="H311" s="21">
        <f>IFERROR(VLOOKUP($C311, 'All Indicators - Breakdown'!$C:$GQ, H$1, FALSE), " ")</f>
        <v>3</v>
      </c>
    </row>
    <row r="312" spans="1:8" ht="16.3" thickTop="1" thickBot="1" x14ac:dyDescent="0.3">
      <c r="A312" s="20" t="s">
        <v>776</v>
      </c>
      <c r="B312" s="20" t="s">
        <v>776</v>
      </c>
      <c r="C312" s="20" t="s">
        <v>777</v>
      </c>
      <c r="D312" s="10">
        <f t="shared" si="8"/>
        <v>4</v>
      </c>
      <c r="E312" s="35">
        <f t="shared" si="9"/>
        <v>3.7</v>
      </c>
      <c r="F312" s="21">
        <f>IFERROR(VLOOKUP($C312, 'All Indicators - Breakdown'!$C:$GQ, F$1, FALSE), " ")</f>
        <v>3</v>
      </c>
      <c r="G312" s="21">
        <f>IFERROR(VLOOKUP($C312, 'All Indicators - Breakdown'!$C:$GQ, G$1, FALSE), " ")</f>
        <v>5</v>
      </c>
      <c r="H312" s="21">
        <f>IFERROR(VLOOKUP($C312, 'All Indicators - Breakdown'!$C:$GQ, H$1, FALSE), " ")</f>
        <v>3</v>
      </c>
    </row>
    <row r="313" spans="1:8" ht="16.3" thickTop="1" thickBot="1" x14ac:dyDescent="0.3">
      <c r="A313" s="20" t="s">
        <v>776</v>
      </c>
      <c r="B313" s="20" t="s">
        <v>778</v>
      </c>
      <c r="C313" s="20" t="s">
        <v>779</v>
      </c>
      <c r="D313" s="10">
        <f t="shared" si="8"/>
        <v>4</v>
      </c>
      <c r="E313" s="35">
        <f t="shared" si="9"/>
        <v>3.7</v>
      </c>
      <c r="F313" s="21">
        <f>IFERROR(VLOOKUP($C313, 'All Indicators - Breakdown'!$C:$GQ, F$1, FALSE), " ")</f>
        <v>3</v>
      </c>
      <c r="G313" s="21">
        <f>IFERROR(VLOOKUP($C313, 'All Indicators - Breakdown'!$C:$GQ, G$1, FALSE), " ")</f>
        <v>5</v>
      </c>
      <c r="H313" s="21">
        <f>IFERROR(VLOOKUP($C313, 'All Indicators - Breakdown'!$C:$GQ, H$1, FALSE), " ")</f>
        <v>3</v>
      </c>
    </row>
    <row r="314" spans="1:8" ht="16.3" thickTop="1" thickBot="1" x14ac:dyDescent="0.3">
      <c r="A314" s="20" t="s">
        <v>776</v>
      </c>
      <c r="B314" s="20" t="s">
        <v>780</v>
      </c>
      <c r="C314" s="20" t="s">
        <v>781</v>
      </c>
      <c r="D314" s="10">
        <f t="shared" si="8"/>
        <v>3</v>
      </c>
      <c r="E314" s="35">
        <f t="shared" si="9"/>
        <v>3.3</v>
      </c>
      <c r="F314" s="21">
        <f>IFERROR(VLOOKUP($C314, 'All Indicators - Breakdown'!$C:$GQ, F$1, FALSE), " ")</f>
        <v>3</v>
      </c>
      <c r="G314" s="21">
        <f>IFERROR(VLOOKUP($C314, 'All Indicators - Breakdown'!$C:$GQ, G$1, FALSE), " ")</f>
        <v>4</v>
      </c>
      <c r="H314" s="21">
        <f>IFERROR(VLOOKUP($C314, 'All Indicators - Breakdown'!$C:$GQ, H$1, FALSE), " ")</f>
        <v>3</v>
      </c>
    </row>
    <row r="315" spans="1:8" ht="16.3" thickTop="1" thickBot="1" x14ac:dyDescent="0.3">
      <c r="A315" s="20" t="s">
        <v>776</v>
      </c>
      <c r="B315" s="20" t="s">
        <v>782</v>
      </c>
      <c r="C315" s="20" t="s">
        <v>783</v>
      </c>
      <c r="D315" s="10">
        <f t="shared" si="8"/>
        <v>4</v>
      </c>
      <c r="E315" s="35">
        <f t="shared" si="9"/>
        <v>4</v>
      </c>
      <c r="F315" s="21">
        <f>IFERROR(VLOOKUP($C315, 'All Indicators - Breakdown'!$C:$GQ, F$1, FALSE), " ")</f>
        <v>4</v>
      </c>
      <c r="G315" s="21">
        <f>IFERROR(VLOOKUP($C315, 'All Indicators - Breakdown'!$C:$GQ, G$1, FALSE), " ")</f>
        <v>5</v>
      </c>
      <c r="H315" s="21">
        <f>IFERROR(VLOOKUP($C315, 'All Indicators - Breakdown'!$C:$GQ, H$1, FALSE), " ")</f>
        <v>3</v>
      </c>
    </row>
    <row r="316" spans="1:8" ht="16.3" thickTop="1" thickBot="1" x14ac:dyDescent="0.3">
      <c r="A316" s="20" t="s">
        <v>776</v>
      </c>
      <c r="B316" s="20" t="s">
        <v>784</v>
      </c>
      <c r="C316" s="20" t="s">
        <v>785</v>
      </c>
      <c r="D316" s="10">
        <f t="shared" si="8"/>
        <v>4</v>
      </c>
      <c r="E316" s="35">
        <f t="shared" si="9"/>
        <v>4</v>
      </c>
      <c r="F316" s="21">
        <f>IFERROR(VLOOKUP($C316, 'All Indicators - Breakdown'!$C:$GQ, F$1, FALSE), " ")</f>
        <v>4</v>
      </c>
      <c r="G316" s="21">
        <f>IFERROR(VLOOKUP($C316, 'All Indicators - Breakdown'!$C:$GQ, G$1, FALSE), " ")</f>
        <v>5</v>
      </c>
      <c r="H316" s="21">
        <f>IFERROR(VLOOKUP($C316, 'All Indicators - Breakdown'!$C:$GQ, H$1, FALSE), " ")</f>
        <v>3</v>
      </c>
    </row>
    <row r="317" spans="1:8" ht="16.3" thickTop="1" thickBot="1" x14ac:dyDescent="0.3">
      <c r="A317" s="20" t="s">
        <v>776</v>
      </c>
      <c r="B317" s="20" t="s">
        <v>786</v>
      </c>
      <c r="C317" s="20" t="s">
        <v>787</v>
      </c>
      <c r="D317" s="10">
        <f t="shared" si="8"/>
        <v>4</v>
      </c>
      <c r="E317" s="35">
        <f t="shared" si="9"/>
        <v>3.7</v>
      </c>
      <c r="F317" s="21">
        <f>IFERROR(VLOOKUP($C317, 'All Indicators - Breakdown'!$C:$GQ, F$1, FALSE), " ")</f>
        <v>3</v>
      </c>
      <c r="G317" s="21">
        <f>IFERROR(VLOOKUP($C317, 'All Indicators - Breakdown'!$C:$GQ, G$1, FALSE), " ")</f>
        <v>5</v>
      </c>
      <c r="H317" s="21">
        <f>IFERROR(VLOOKUP($C317, 'All Indicators - Breakdown'!$C:$GQ, H$1, FALSE), " ")</f>
        <v>3</v>
      </c>
    </row>
    <row r="318" spans="1:8" ht="16.3" thickTop="1" thickBot="1" x14ac:dyDescent="0.3">
      <c r="A318" s="20" t="s">
        <v>776</v>
      </c>
      <c r="B318" s="20" t="s">
        <v>788</v>
      </c>
      <c r="C318" s="20" t="s">
        <v>789</v>
      </c>
      <c r="D318" s="10">
        <f t="shared" si="8"/>
        <v>4</v>
      </c>
      <c r="E318" s="35">
        <f t="shared" si="9"/>
        <v>3.7</v>
      </c>
      <c r="F318" s="21">
        <f>IFERROR(VLOOKUP($C318, 'All Indicators - Breakdown'!$C:$GQ, F$1, FALSE), " ")</f>
        <v>3</v>
      </c>
      <c r="G318" s="21">
        <f>IFERROR(VLOOKUP($C318, 'All Indicators - Breakdown'!$C:$GQ, G$1, FALSE), " ")</f>
        <v>5</v>
      </c>
      <c r="H318" s="21">
        <f>IFERROR(VLOOKUP($C318, 'All Indicators - Breakdown'!$C:$GQ, H$1, FALSE), " ")</f>
        <v>3</v>
      </c>
    </row>
    <row r="319" spans="1:8" ht="16.3" thickTop="1" thickBot="1" x14ac:dyDescent="0.3">
      <c r="A319" s="20" t="s">
        <v>776</v>
      </c>
      <c r="B319" s="20" t="s">
        <v>790</v>
      </c>
      <c r="C319" s="20" t="s">
        <v>791</v>
      </c>
      <c r="D319" s="10">
        <f t="shared" si="8"/>
        <v>3</v>
      </c>
      <c r="E319" s="35">
        <f t="shared" si="9"/>
        <v>3</v>
      </c>
      <c r="F319" s="21">
        <f>IFERROR(VLOOKUP($C319, 'All Indicators - Breakdown'!$C:$GQ, F$1, FALSE), " ")</f>
        <v>3</v>
      </c>
      <c r="G319" s="21">
        <f>IFERROR(VLOOKUP($C319, 'All Indicators - Breakdown'!$C:$GQ, G$1, FALSE), " ")</f>
        <v>3</v>
      </c>
      <c r="H319" s="21">
        <f>IFERROR(VLOOKUP($C319, 'All Indicators - Breakdown'!$C:$GQ, H$1, FALSE), " ")</f>
        <v>3</v>
      </c>
    </row>
    <row r="320" spans="1:8" ht="16.3" thickTop="1" thickBot="1" x14ac:dyDescent="0.3">
      <c r="A320" s="20" t="s">
        <v>776</v>
      </c>
      <c r="B320" s="20" t="s">
        <v>792</v>
      </c>
      <c r="C320" s="20" t="s">
        <v>793</v>
      </c>
      <c r="D320" s="10">
        <f t="shared" si="8"/>
        <v>3</v>
      </c>
      <c r="E320" s="35">
        <f t="shared" si="9"/>
        <v>3</v>
      </c>
      <c r="F320" s="21">
        <f>IFERROR(VLOOKUP($C320, 'All Indicators - Breakdown'!$C:$GQ, F$1, FALSE), " ")</f>
        <v>3</v>
      </c>
      <c r="G320" s="21">
        <f>IFERROR(VLOOKUP($C320, 'All Indicators - Breakdown'!$C:$GQ, G$1, FALSE), " ")</f>
        <v>3</v>
      </c>
      <c r="H320" s="21">
        <f>IFERROR(VLOOKUP($C320, 'All Indicators - Breakdown'!$C:$GQ, H$1, FALSE), " ")</f>
        <v>3</v>
      </c>
    </row>
    <row r="321" spans="1:8" ht="16.3" thickTop="1" thickBot="1" x14ac:dyDescent="0.3">
      <c r="A321" s="20" t="s">
        <v>776</v>
      </c>
      <c r="B321" s="20" t="s">
        <v>794</v>
      </c>
      <c r="C321" s="20" t="s">
        <v>795</v>
      </c>
      <c r="D321" s="10">
        <f t="shared" si="8"/>
        <v>3</v>
      </c>
      <c r="E321" s="35">
        <f t="shared" si="9"/>
        <v>3</v>
      </c>
      <c r="F321" s="21">
        <f>IFERROR(VLOOKUP($C321, 'All Indicators - Breakdown'!$C:$GQ, F$1, FALSE), " ")</f>
        <v>3</v>
      </c>
      <c r="G321" s="21">
        <f>IFERROR(VLOOKUP($C321, 'All Indicators - Breakdown'!$C:$GQ, G$1, FALSE), " ")</f>
        <v>3</v>
      </c>
      <c r="H321" s="21">
        <f>IFERROR(VLOOKUP($C321, 'All Indicators - Breakdown'!$C:$GQ, H$1, FALSE), " ")</f>
        <v>3</v>
      </c>
    </row>
    <row r="322" spans="1:8" ht="16.3" thickTop="1" thickBot="1" x14ac:dyDescent="0.3">
      <c r="A322" s="20" t="s">
        <v>776</v>
      </c>
      <c r="B322" s="20" t="s">
        <v>796</v>
      </c>
      <c r="C322" s="20" t="s">
        <v>797</v>
      </c>
      <c r="D322" s="10">
        <f t="shared" si="8"/>
        <v>3</v>
      </c>
      <c r="E322" s="35">
        <f t="shared" si="9"/>
        <v>3.3</v>
      </c>
      <c r="F322" s="21">
        <f>IFERROR(VLOOKUP($C322, 'All Indicators - Breakdown'!$C:$GQ, F$1, FALSE), " ")</f>
        <v>3</v>
      </c>
      <c r="G322" s="21">
        <f>IFERROR(VLOOKUP($C322, 'All Indicators - Breakdown'!$C:$GQ, G$1, FALSE), " ")</f>
        <v>4</v>
      </c>
      <c r="H322" s="21">
        <f>IFERROR(VLOOKUP($C322, 'All Indicators - Breakdown'!$C:$GQ, H$1, FALSE), " ")</f>
        <v>3</v>
      </c>
    </row>
    <row r="323" spans="1:8" ht="16.3" thickTop="1" thickBot="1" x14ac:dyDescent="0.3">
      <c r="A323" s="20" t="s">
        <v>776</v>
      </c>
      <c r="B323" s="20" t="s">
        <v>798</v>
      </c>
      <c r="C323" s="20" t="s">
        <v>799</v>
      </c>
      <c r="D323" s="10">
        <f t="shared" si="8"/>
        <v>4</v>
      </c>
      <c r="E323" s="35">
        <f t="shared" si="9"/>
        <v>4</v>
      </c>
      <c r="F323" s="21">
        <f>IFERROR(VLOOKUP($C323, 'All Indicators - Breakdown'!$C:$GQ, F$1, FALSE), " ")</f>
        <v>4</v>
      </c>
      <c r="G323" s="21">
        <f>IFERROR(VLOOKUP($C323, 'All Indicators - Breakdown'!$C:$GQ, G$1, FALSE), " ")</f>
        <v>5</v>
      </c>
      <c r="H323" s="21">
        <f>IFERROR(VLOOKUP($C323, 'All Indicators - Breakdown'!$C:$GQ, H$1, FALSE), " ")</f>
        <v>3</v>
      </c>
    </row>
    <row r="324" spans="1:8" ht="16.3" thickTop="1" thickBot="1" x14ac:dyDescent="0.3">
      <c r="A324" s="20" t="s">
        <v>776</v>
      </c>
      <c r="B324" s="20" t="s">
        <v>800</v>
      </c>
      <c r="C324" s="20" t="s">
        <v>801</v>
      </c>
      <c r="D324" s="10">
        <f t="shared" si="8"/>
        <v>4</v>
      </c>
      <c r="E324" s="35">
        <f t="shared" si="9"/>
        <v>4</v>
      </c>
      <c r="F324" s="21">
        <f>IFERROR(VLOOKUP($C324, 'All Indicators - Breakdown'!$C:$GQ, F$1, FALSE), " ")</f>
        <v>4</v>
      </c>
      <c r="G324" s="21">
        <f>IFERROR(VLOOKUP($C324, 'All Indicators - Breakdown'!$C:$GQ, G$1, FALSE), " ")</f>
        <v>5</v>
      </c>
      <c r="H324" s="21">
        <f>IFERROR(VLOOKUP($C324, 'All Indicators - Breakdown'!$C:$GQ, H$1, FALSE), " ")</f>
        <v>3</v>
      </c>
    </row>
    <row r="325" spans="1:8" ht="16.3" thickTop="1" thickBot="1" x14ac:dyDescent="0.3">
      <c r="A325" s="20" t="s">
        <v>776</v>
      </c>
      <c r="B325" s="20" t="s">
        <v>802</v>
      </c>
      <c r="C325" s="20" t="s">
        <v>803</v>
      </c>
      <c r="D325" s="10">
        <f t="shared" ref="D325:D388" si="10">ROUND(AVERAGE($F325:$H325), 0)</f>
        <v>4</v>
      </c>
      <c r="E325" s="35">
        <f t="shared" ref="E325:E388" si="11">ROUND(AVERAGE($F325:$H325), 1)</f>
        <v>3.7</v>
      </c>
      <c r="F325" s="21">
        <f>IFERROR(VLOOKUP($C325, 'All Indicators - Breakdown'!$C:$GQ, F$1, FALSE), " ")</f>
        <v>3</v>
      </c>
      <c r="G325" s="21">
        <f>IFERROR(VLOOKUP($C325, 'All Indicators - Breakdown'!$C:$GQ, G$1, FALSE), " ")</f>
        <v>5</v>
      </c>
      <c r="H325" s="21">
        <f>IFERROR(VLOOKUP($C325, 'All Indicators - Breakdown'!$C:$GQ, H$1, FALSE), " ")</f>
        <v>3</v>
      </c>
    </row>
    <row r="326" spans="1:8" ht="16.3" thickTop="1" thickBot="1" x14ac:dyDescent="0.3">
      <c r="A326" s="20" t="s">
        <v>776</v>
      </c>
      <c r="B326" s="20" t="s">
        <v>804</v>
      </c>
      <c r="C326" s="20" t="s">
        <v>805</v>
      </c>
      <c r="D326" s="10">
        <f t="shared" si="10"/>
        <v>4</v>
      </c>
      <c r="E326" s="35">
        <f t="shared" si="11"/>
        <v>3.7</v>
      </c>
      <c r="F326" s="21">
        <f>IFERROR(VLOOKUP($C326, 'All Indicators - Breakdown'!$C:$GQ, F$1, FALSE), " ")</f>
        <v>3</v>
      </c>
      <c r="G326" s="21">
        <f>IFERROR(VLOOKUP($C326, 'All Indicators - Breakdown'!$C:$GQ, G$1, FALSE), " ")</f>
        <v>5</v>
      </c>
      <c r="H326" s="21">
        <f>IFERROR(VLOOKUP($C326, 'All Indicators - Breakdown'!$C:$GQ, H$1, FALSE), " ")</f>
        <v>3</v>
      </c>
    </row>
    <row r="327" spans="1:8" ht="16.3" thickTop="1" thickBot="1" x14ac:dyDescent="0.3">
      <c r="A327" s="20" t="s">
        <v>776</v>
      </c>
      <c r="B327" s="20" t="s">
        <v>806</v>
      </c>
      <c r="C327" s="20" t="s">
        <v>807</v>
      </c>
      <c r="D327" s="10">
        <f t="shared" si="10"/>
        <v>4</v>
      </c>
      <c r="E327" s="35">
        <f t="shared" si="11"/>
        <v>3.7</v>
      </c>
      <c r="F327" s="21">
        <f>IFERROR(VLOOKUP($C327, 'All Indicators - Breakdown'!$C:$GQ, F$1, FALSE), " ")</f>
        <v>3</v>
      </c>
      <c r="G327" s="21">
        <f>IFERROR(VLOOKUP($C327, 'All Indicators - Breakdown'!$C:$GQ, G$1, FALSE), " ")</f>
        <v>5</v>
      </c>
      <c r="H327" s="21">
        <f>IFERROR(VLOOKUP($C327, 'All Indicators - Breakdown'!$C:$GQ, H$1, FALSE), " ")</f>
        <v>3</v>
      </c>
    </row>
    <row r="328" spans="1:8" ht="16.3" thickTop="1" thickBot="1" x14ac:dyDescent="0.3">
      <c r="A328" s="20" t="s">
        <v>808</v>
      </c>
      <c r="B328" s="20" t="s">
        <v>809</v>
      </c>
      <c r="C328" s="20" t="s">
        <v>810</v>
      </c>
      <c r="D328" s="10">
        <f t="shared" si="10"/>
        <v>4</v>
      </c>
      <c r="E328" s="35">
        <f t="shared" si="11"/>
        <v>4</v>
      </c>
      <c r="F328" s="21">
        <f>IFERROR(VLOOKUP($C328, 'All Indicators - Breakdown'!$C:$GQ, F$1, FALSE), " ")</f>
        <v>4</v>
      </c>
      <c r="G328" s="21">
        <f>IFERROR(VLOOKUP($C328, 'All Indicators - Breakdown'!$C:$GQ, G$1, FALSE), " ")</f>
        <v>5</v>
      </c>
      <c r="H328" s="21">
        <f>IFERROR(VLOOKUP($C328, 'All Indicators - Breakdown'!$C:$GQ, H$1, FALSE), " ")</f>
        <v>3</v>
      </c>
    </row>
    <row r="329" spans="1:8" ht="16.3" thickTop="1" thickBot="1" x14ac:dyDescent="0.3">
      <c r="A329" s="20" t="s">
        <v>808</v>
      </c>
      <c r="B329" s="20" t="s">
        <v>811</v>
      </c>
      <c r="C329" s="20" t="s">
        <v>812</v>
      </c>
      <c r="D329" s="10">
        <f t="shared" si="10"/>
        <v>4</v>
      </c>
      <c r="E329" s="35">
        <f t="shared" si="11"/>
        <v>3.7</v>
      </c>
      <c r="F329" s="21">
        <f>IFERROR(VLOOKUP($C329, 'All Indicators - Breakdown'!$C:$GQ, F$1, FALSE), " ")</f>
        <v>3</v>
      </c>
      <c r="G329" s="21">
        <f>IFERROR(VLOOKUP($C329, 'All Indicators - Breakdown'!$C:$GQ, G$1, FALSE), " ")</f>
        <v>5</v>
      </c>
      <c r="H329" s="21">
        <f>IFERROR(VLOOKUP($C329, 'All Indicators - Breakdown'!$C:$GQ, H$1, FALSE), " ")</f>
        <v>3</v>
      </c>
    </row>
    <row r="330" spans="1:8" ht="16.3" thickTop="1" thickBot="1" x14ac:dyDescent="0.3">
      <c r="A330" s="20" t="s">
        <v>808</v>
      </c>
      <c r="B330" s="20" t="s">
        <v>813</v>
      </c>
      <c r="C330" s="20" t="s">
        <v>814</v>
      </c>
      <c r="D330" s="10">
        <f t="shared" si="10"/>
        <v>4</v>
      </c>
      <c r="E330" s="35">
        <f t="shared" si="11"/>
        <v>3.7</v>
      </c>
      <c r="F330" s="21">
        <f>IFERROR(VLOOKUP($C330, 'All Indicators - Breakdown'!$C:$GQ, F$1, FALSE), " ")</f>
        <v>3</v>
      </c>
      <c r="G330" s="21">
        <f>IFERROR(VLOOKUP($C330, 'All Indicators - Breakdown'!$C:$GQ, G$1, FALSE), " ")</f>
        <v>5</v>
      </c>
      <c r="H330" s="21">
        <f>IFERROR(VLOOKUP($C330, 'All Indicators - Breakdown'!$C:$GQ, H$1, FALSE), " ")</f>
        <v>3</v>
      </c>
    </row>
    <row r="331" spans="1:8" ht="16.3" thickTop="1" thickBot="1" x14ac:dyDescent="0.3">
      <c r="A331" s="20" t="s">
        <v>808</v>
      </c>
      <c r="B331" s="20" t="s">
        <v>815</v>
      </c>
      <c r="C331" s="20" t="s">
        <v>816</v>
      </c>
      <c r="D331" s="10">
        <f t="shared" si="10"/>
        <v>4</v>
      </c>
      <c r="E331" s="35">
        <f t="shared" si="11"/>
        <v>3.7</v>
      </c>
      <c r="F331" s="21">
        <f>IFERROR(VLOOKUP($C331, 'All Indicators - Breakdown'!$C:$GQ, F$1, FALSE), " ")</f>
        <v>3</v>
      </c>
      <c r="G331" s="21">
        <f>IFERROR(VLOOKUP($C331, 'All Indicators - Breakdown'!$C:$GQ, G$1, FALSE), " ")</f>
        <v>5</v>
      </c>
      <c r="H331" s="21">
        <f>IFERROR(VLOOKUP($C331, 'All Indicators - Breakdown'!$C:$GQ, H$1, FALSE), " ")</f>
        <v>3</v>
      </c>
    </row>
    <row r="332" spans="1:8" ht="16.3" thickTop="1" thickBot="1" x14ac:dyDescent="0.3">
      <c r="A332" s="20" t="s">
        <v>808</v>
      </c>
      <c r="B332" s="20" t="s">
        <v>817</v>
      </c>
      <c r="C332" s="20" t="s">
        <v>818</v>
      </c>
      <c r="D332" s="10">
        <f t="shared" si="10"/>
        <v>4</v>
      </c>
      <c r="E332" s="35">
        <f t="shared" si="11"/>
        <v>4</v>
      </c>
      <c r="F332" s="21">
        <f>IFERROR(VLOOKUP($C332, 'All Indicators - Breakdown'!$C:$GQ, F$1, FALSE), " ")</f>
        <v>4</v>
      </c>
      <c r="G332" s="21">
        <f>IFERROR(VLOOKUP($C332, 'All Indicators - Breakdown'!$C:$GQ, G$1, FALSE), " ")</f>
        <v>5</v>
      </c>
      <c r="H332" s="21">
        <f>IFERROR(VLOOKUP($C332, 'All Indicators - Breakdown'!$C:$GQ, H$1, FALSE), " ")</f>
        <v>3</v>
      </c>
    </row>
    <row r="333" spans="1:8" ht="16.3" thickTop="1" thickBot="1" x14ac:dyDescent="0.3">
      <c r="A333" s="20" t="s">
        <v>808</v>
      </c>
      <c r="B333" s="20" t="s">
        <v>819</v>
      </c>
      <c r="C333" s="20" t="s">
        <v>820</v>
      </c>
      <c r="D333" s="10">
        <f t="shared" si="10"/>
        <v>4</v>
      </c>
      <c r="E333" s="35">
        <f t="shared" si="11"/>
        <v>3.7</v>
      </c>
      <c r="F333" s="21">
        <f>IFERROR(VLOOKUP($C333, 'All Indicators - Breakdown'!$C:$GQ, F$1, FALSE), " ")</f>
        <v>3</v>
      </c>
      <c r="G333" s="21">
        <f>IFERROR(VLOOKUP($C333, 'All Indicators - Breakdown'!$C:$GQ, G$1, FALSE), " ")</f>
        <v>5</v>
      </c>
      <c r="H333" s="21">
        <f>IFERROR(VLOOKUP($C333, 'All Indicators - Breakdown'!$C:$GQ, H$1, FALSE), " ")</f>
        <v>3</v>
      </c>
    </row>
    <row r="334" spans="1:8" ht="16.3" thickTop="1" thickBot="1" x14ac:dyDescent="0.3">
      <c r="A334" s="20" t="s">
        <v>808</v>
      </c>
      <c r="B334" s="20" t="s">
        <v>821</v>
      </c>
      <c r="C334" s="20" t="s">
        <v>822</v>
      </c>
      <c r="D334" s="10">
        <f t="shared" si="10"/>
        <v>4</v>
      </c>
      <c r="E334" s="35">
        <f t="shared" si="11"/>
        <v>3.7</v>
      </c>
      <c r="F334" s="21">
        <f>IFERROR(VLOOKUP($C334, 'All Indicators - Breakdown'!$C:$GQ, F$1, FALSE), " ")</f>
        <v>3</v>
      </c>
      <c r="G334" s="21">
        <f>IFERROR(VLOOKUP($C334, 'All Indicators - Breakdown'!$C:$GQ, G$1, FALSE), " ")</f>
        <v>5</v>
      </c>
      <c r="H334" s="21">
        <f>IFERROR(VLOOKUP($C334, 'All Indicators - Breakdown'!$C:$GQ, H$1, FALSE), " ")</f>
        <v>3</v>
      </c>
    </row>
    <row r="335" spans="1:8" ht="16.3" thickTop="1" thickBot="1" x14ac:dyDescent="0.3">
      <c r="A335" s="20" t="s">
        <v>808</v>
      </c>
      <c r="B335" s="20" t="s">
        <v>823</v>
      </c>
      <c r="C335" s="20" t="s">
        <v>824</v>
      </c>
      <c r="D335" s="10">
        <f t="shared" si="10"/>
        <v>4</v>
      </c>
      <c r="E335" s="35">
        <f t="shared" si="11"/>
        <v>4</v>
      </c>
      <c r="F335" s="21">
        <f>IFERROR(VLOOKUP($C335, 'All Indicators - Breakdown'!$C:$GQ, F$1, FALSE), " ")</f>
        <v>4</v>
      </c>
      <c r="G335" s="21">
        <f>IFERROR(VLOOKUP($C335, 'All Indicators - Breakdown'!$C:$GQ, G$1, FALSE), " ")</f>
        <v>5</v>
      </c>
      <c r="H335" s="21">
        <f>IFERROR(VLOOKUP($C335, 'All Indicators - Breakdown'!$C:$GQ, H$1, FALSE), " ")</f>
        <v>3</v>
      </c>
    </row>
    <row r="336" spans="1:8" ht="16.3" thickTop="1" thickBot="1" x14ac:dyDescent="0.3">
      <c r="A336" s="20" t="s">
        <v>808</v>
      </c>
      <c r="B336" s="20" t="s">
        <v>825</v>
      </c>
      <c r="C336" s="20" t="s">
        <v>826</v>
      </c>
      <c r="D336" s="10">
        <f t="shared" si="10"/>
        <v>4</v>
      </c>
      <c r="E336" s="35">
        <f t="shared" si="11"/>
        <v>3.7</v>
      </c>
      <c r="F336" s="21">
        <f>IFERROR(VLOOKUP($C336, 'All Indicators - Breakdown'!$C:$GQ, F$1, FALSE), " ")</f>
        <v>4</v>
      </c>
      <c r="G336" s="21">
        <f>IFERROR(VLOOKUP($C336, 'All Indicators - Breakdown'!$C:$GQ, G$1, FALSE), " ")</f>
        <v>5</v>
      </c>
      <c r="H336" s="21">
        <f>IFERROR(VLOOKUP($C336, 'All Indicators - Breakdown'!$C:$GQ, H$1, FALSE), " ")</f>
        <v>2</v>
      </c>
    </row>
    <row r="337" spans="1:8" ht="16.3" thickTop="1" thickBot="1" x14ac:dyDescent="0.3">
      <c r="A337" s="20" t="s">
        <v>808</v>
      </c>
      <c r="B337" s="20" t="s">
        <v>827</v>
      </c>
      <c r="C337" s="20" t="s">
        <v>828</v>
      </c>
      <c r="D337" s="10">
        <f t="shared" si="10"/>
        <v>3</v>
      </c>
      <c r="E337" s="35">
        <f t="shared" si="11"/>
        <v>3.3</v>
      </c>
      <c r="F337" s="21">
        <f>IFERROR(VLOOKUP($C337, 'All Indicators - Breakdown'!$C:$GQ, F$1, FALSE), " ")</f>
        <v>2</v>
      </c>
      <c r="G337" s="21">
        <f>IFERROR(VLOOKUP($C337, 'All Indicators - Breakdown'!$C:$GQ, G$1, FALSE), " ")</f>
        <v>5</v>
      </c>
      <c r="H337" s="21">
        <f>IFERROR(VLOOKUP($C337, 'All Indicators - Breakdown'!$C:$GQ, H$1, FALSE), " ")</f>
        <v>3</v>
      </c>
    </row>
    <row r="338" spans="1:8" ht="16.3" thickTop="1" thickBot="1" x14ac:dyDescent="0.3">
      <c r="A338" s="20" t="s">
        <v>808</v>
      </c>
      <c r="B338" s="20" t="s">
        <v>829</v>
      </c>
      <c r="C338" s="20" t="s">
        <v>830</v>
      </c>
      <c r="D338" s="10">
        <f t="shared" si="10"/>
        <v>4</v>
      </c>
      <c r="E338" s="35">
        <f t="shared" si="11"/>
        <v>3.7</v>
      </c>
      <c r="F338" s="21">
        <f>IFERROR(VLOOKUP($C338, 'All Indicators - Breakdown'!$C:$GQ, F$1, FALSE), " ")</f>
        <v>3</v>
      </c>
      <c r="G338" s="21">
        <f>IFERROR(VLOOKUP($C338, 'All Indicators - Breakdown'!$C:$GQ, G$1, FALSE), " ")</f>
        <v>5</v>
      </c>
      <c r="H338" s="21">
        <f>IFERROR(VLOOKUP($C338, 'All Indicators - Breakdown'!$C:$GQ, H$1, FALSE), " ")</f>
        <v>3</v>
      </c>
    </row>
    <row r="339" spans="1:8" ht="16.3" thickTop="1" thickBot="1" x14ac:dyDescent="0.3">
      <c r="A339" s="20" t="s">
        <v>831</v>
      </c>
      <c r="B339" s="20" t="s">
        <v>832</v>
      </c>
      <c r="C339" s="20" t="s">
        <v>833</v>
      </c>
      <c r="D339" s="10">
        <f t="shared" si="10"/>
        <v>4</v>
      </c>
      <c r="E339" s="35">
        <f t="shared" si="11"/>
        <v>4.3</v>
      </c>
      <c r="F339" s="21">
        <f>IFERROR(VLOOKUP($C339, 'All Indicators - Breakdown'!$C:$GQ, F$1, FALSE), " ")</f>
        <v>4</v>
      </c>
      <c r="G339" s="21">
        <f>IFERROR(VLOOKUP($C339, 'All Indicators - Breakdown'!$C:$GQ, G$1, FALSE), " ")</f>
        <v>5</v>
      </c>
      <c r="H339" s="21">
        <f>IFERROR(VLOOKUP($C339, 'All Indicators - Breakdown'!$C:$GQ, H$1, FALSE), " ")</f>
        <v>4</v>
      </c>
    </row>
    <row r="340" spans="1:8" ht="16.3" thickTop="1" thickBot="1" x14ac:dyDescent="0.3">
      <c r="A340" s="20" t="s">
        <v>831</v>
      </c>
      <c r="B340" s="20" t="s">
        <v>834</v>
      </c>
      <c r="C340" s="20" t="s">
        <v>835</v>
      </c>
      <c r="D340" s="10">
        <f t="shared" si="10"/>
        <v>4</v>
      </c>
      <c r="E340" s="35">
        <f t="shared" si="11"/>
        <v>4.3</v>
      </c>
      <c r="F340" s="21">
        <f>IFERROR(VLOOKUP($C340, 'All Indicators - Breakdown'!$C:$GQ, F$1, FALSE), " ")</f>
        <v>4</v>
      </c>
      <c r="G340" s="21">
        <f>IFERROR(VLOOKUP($C340, 'All Indicators - Breakdown'!$C:$GQ, G$1, FALSE), " ")</f>
        <v>5</v>
      </c>
      <c r="H340" s="21">
        <f>IFERROR(VLOOKUP($C340, 'All Indicators - Breakdown'!$C:$GQ, H$1, FALSE), " ")</f>
        <v>4</v>
      </c>
    </row>
    <row r="341" spans="1:8" ht="16.3" thickTop="1" thickBot="1" x14ac:dyDescent="0.3">
      <c r="A341" s="20" t="s">
        <v>831</v>
      </c>
      <c r="B341" s="20" t="s">
        <v>836</v>
      </c>
      <c r="C341" s="20" t="s">
        <v>837</v>
      </c>
      <c r="D341" s="10">
        <f t="shared" si="10"/>
        <v>4</v>
      </c>
      <c r="E341" s="35">
        <f t="shared" si="11"/>
        <v>4.3</v>
      </c>
      <c r="F341" s="21">
        <f>IFERROR(VLOOKUP($C341, 'All Indicators - Breakdown'!$C:$GQ, F$1, FALSE), " ")</f>
        <v>4</v>
      </c>
      <c r="G341" s="21">
        <f>IFERROR(VLOOKUP($C341, 'All Indicators - Breakdown'!$C:$GQ, G$1, FALSE), " ")</f>
        <v>5</v>
      </c>
      <c r="H341" s="21">
        <f>IFERROR(VLOOKUP($C341, 'All Indicators - Breakdown'!$C:$GQ, H$1, FALSE), " ")</f>
        <v>4</v>
      </c>
    </row>
    <row r="342" spans="1:8" ht="16.3" thickTop="1" thickBot="1" x14ac:dyDescent="0.3">
      <c r="A342" s="20" t="s">
        <v>831</v>
      </c>
      <c r="B342" s="20" t="s">
        <v>838</v>
      </c>
      <c r="C342" s="20" t="s">
        <v>839</v>
      </c>
      <c r="D342" s="10">
        <f t="shared" si="10"/>
        <v>5</v>
      </c>
      <c r="E342" s="35">
        <f t="shared" si="11"/>
        <v>4.7</v>
      </c>
      <c r="F342" s="21">
        <f>IFERROR(VLOOKUP($C342, 'All Indicators - Breakdown'!$C:$GQ, F$1, FALSE), " ")</f>
        <v>5</v>
      </c>
      <c r="G342" s="21">
        <f>IFERROR(VLOOKUP($C342, 'All Indicators - Breakdown'!$C:$GQ, G$1, FALSE), " ")</f>
        <v>5</v>
      </c>
      <c r="H342" s="21">
        <f>IFERROR(VLOOKUP($C342, 'All Indicators - Breakdown'!$C:$GQ, H$1, FALSE), " ")</f>
        <v>4</v>
      </c>
    </row>
    <row r="343" spans="1:8" ht="16.3" thickTop="1" thickBot="1" x14ac:dyDescent="0.3">
      <c r="A343" s="20" t="s">
        <v>831</v>
      </c>
      <c r="B343" s="20" t="s">
        <v>840</v>
      </c>
      <c r="C343" s="20" t="s">
        <v>841</v>
      </c>
      <c r="D343" s="10">
        <f t="shared" si="10"/>
        <v>4</v>
      </c>
      <c r="E343" s="35">
        <f t="shared" si="11"/>
        <v>4</v>
      </c>
      <c r="F343" s="21">
        <f>IFERROR(VLOOKUP($C343, 'All Indicators - Breakdown'!$C:$GQ, F$1, FALSE), " ")</f>
        <v>4</v>
      </c>
      <c r="G343" s="21">
        <f>IFERROR(VLOOKUP($C343, 'All Indicators - Breakdown'!$C:$GQ, G$1, FALSE), " ")</f>
        <v>4</v>
      </c>
      <c r="H343" s="21">
        <f>IFERROR(VLOOKUP($C343, 'All Indicators - Breakdown'!$C:$GQ, H$1, FALSE), " ")</f>
        <v>4</v>
      </c>
    </row>
    <row r="344" spans="1:8" ht="16.3" thickTop="1" thickBot="1" x14ac:dyDescent="0.3">
      <c r="A344" s="20" t="s">
        <v>831</v>
      </c>
      <c r="B344" s="20" t="s">
        <v>842</v>
      </c>
      <c r="C344" s="20" t="s">
        <v>843</v>
      </c>
      <c r="D344" s="10">
        <f t="shared" si="10"/>
        <v>4</v>
      </c>
      <c r="E344" s="35">
        <f t="shared" si="11"/>
        <v>4.3</v>
      </c>
      <c r="F344" s="21">
        <f>IFERROR(VLOOKUP($C344, 'All Indicators - Breakdown'!$C:$GQ, F$1, FALSE), " ")</f>
        <v>4</v>
      </c>
      <c r="G344" s="21">
        <f>IFERROR(VLOOKUP($C344, 'All Indicators - Breakdown'!$C:$GQ, G$1, FALSE), " ")</f>
        <v>5</v>
      </c>
      <c r="H344" s="21">
        <f>IFERROR(VLOOKUP($C344, 'All Indicators - Breakdown'!$C:$GQ, H$1, FALSE), " ")</f>
        <v>4</v>
      </c>
    </row>
    <row r="345" spans="1:8" ht="16.3" thickTop="1" thickBot="1" x14ac:dyDescent="0.3">
      <c r="A345" s="20" t="s">
        <v>831</v>
      </c>
      <c r="B345" s="20" t="s">
        <v>844</v>
      </c>
      <c r="C345" s="20" t="s">
        <v>845</v>
      </c>
      <c r="D345" s="10">
        <f t="shared" si="10"/>
        <v>4</v>
      </c>
      <c r="E345" s="35">
        <f t="shared" si="11"/>
        <v>4.3</v>
      </c>
      <c r="F345" s="21">
        <f>IFERROR(VLOOKUP($C345, 'All Indicators - Breakdown'!$C:$GQ, F$1, FALSE), " ")</f>
        <v>4</v>
      </c>
      <c r="G345" s="21">
        <f>IFERROR(VLOOKUP($C345, 'All Indicators - Breakdown'!$C:$GQ, G$1, FALSE), " ")</f>
        <v>5</v>
      </c>
      <c r="H345" s="21">
        <f>IFERROR(VLOOKUP($C345, 'All Indicators - Breakdown'!$C:$GQ, H$1, FALSE), " ")</f>
        <v>4</v>
      </c>
    </row>
    <row r="346" spans="1:8" ht="16.3" thickTop="1" thickBot="1" x14ac:dyDescent="0.3">
      <c r="A346" s="20" t="s">
        <v>831</v>
      </c>
      <c r="B346" s="20" t="s">
        <v>846</v>
      </c>
      <c r="C346" s="20" t="s">
        <v>847</v>
      </c>
      <c r="D346" s="10">
        <f t="shared" si="10"/>
        <v>4</v>
      </c>
      <c r="E346" s="35">
        <f>ROUND(AVERAGE($F346:$H346), 1)</f>
        <v>4.3</v>
      </c>
      <c r="F346" s="21">
        <f>IFERROR(VLOOKUP($C346, 'All Indicators - Breakdown'!$C:$GQ, F$1, FALSE), " ")</f>
        <v>4</v>
      </c>
      <c r="G346" s="21">
        <f>IFERROR(VLOOKUP($C346, 'All Indicators - Breakdown'!$C:$GQ, G$1, FALSE), " ")</f>
        <v>5</v>
      </c>
      <c r="H346" s="21">
        <f>IFERROR(VLOOKUP($C346, 'All Indicators - Breakdown'!$C:$GQ, H$1, FALSE), " ")</f>
        <v>4</v>
      </c>
    </row>
    <row r="347" spans="1:8" ht="16.3" thickTop="1" thickBot="1" x14ac:dyDescent="0.3">
      <c r="A347" s="20" t="s">
        <v>831</v>
      </c>
      <c r="B347" s="20" t="s">
        <v>848</v>
      </c>
      <c r="C347" s="20" t="s">
        <v>849</v>
      </c>
      <c r="D347" s="10">
        <f t="shared" si="10"/>
        <v>4</v>
      </c>
      <c r="E347" s="35">
        <f t="shared" si="11"/>
        <v>4.3</v>
      </c>
      <c r="F347" s="21">
        <f>IFERROR(VLOOKUP($C347, 'All Indicators - Breakdown'!$C:$GQ, F$1, FALSE), " ")</f>
        <v>4</v>
      </c>
      <c r="G347" s="21">
        <f>IFERROR(VLOOKUP($C347, 'All Indicators - Breakdown'!$C:$GQ, G$1, FALSE), " ")</f>
        <v>5</v>
      </c>
      <c r="H347" s="21">
        <f>IFERROR(VLOOKUP($C347, 'All Indicators - Breakdown'!$C:$GQ, H$1, FALSE), " ")</f>
        <v>4</v>
      </c>
    </row>
    <row r="348" spans="1:8" ht="16.3" thickTop="1" thickBot="1" x14ac:dyDescent="0.3">
      <c r="A348" s="20" t="s">
        <v>831</v>
      </c>
      <c r="B348" s="20" t="s">
        <v>850</v>
      </c>
      <c r="C348" s="20" t="s">
        <v>851</v>
      </c>
      <c r="D348" s="10">
        <f t="shared" si="10"/>
        <v>4</v>
      </c>
      <c r="E348" s="35">
        <f t="shared" si="11"/>
        <v>4.3</v>
      </c>
      <c r="F348" s="21">
        <f>IFERROR(VLOOKUP($C348, 'All Indicators - Breakdown'!$C:$GQ, F$1, FALSE), " ")</f>
        <v>4</v>
      </c>
      <c r="G348" s="21">
        <f>IFERROR(VLOOKUP($C348, 'All Indicators - Breakdown'!$C:$GQ, G$1, FALSE), " ")</f>
        <v>5</v>
      </c>
      <c r="H348" s="21">
        <f>IFERROR(VLOOKUP($C348, 'All Indicators - Breakdown'!$C:$GQ, H$1, FALSE), " ")</f>
        <v>4</v>
      </c>
    </row>
    <row r="349" spans="1:8" ht="16.3" thickTop="1" thickBot="1" x14ac:dyDescent="0.3">
      <c r="A349" s="20" t="s">
        <v>831</v>
      </c>
      <c r="B349" s="20" t="s">
        <v>852</v>
      </c>
      <c r="C349" s="20" t="s">
        <v>853</v>
      </c>
      <c r="D349" s="10">
        <f t="shared" si="10"/>
        <v>4</v>
      </c>
      <c r="E349" s="35">
        <f t="shared" si="11"/>
        <v>4.3</v>
      </c>
      <c r="F349" s="21">
        <f>IFERROR(VLOOKUP($C349, 'All Indicators - Breakdown'!$C:$GQ, F$1, FALSE), " ")</f>
        <v>4</v>
      </c>
      <c r="G349" s="21">
        <f>IFERROR(VLOOKUP($C349, 'All Indicators - Breakdown'!$C:$GQ, G$1, FALSE), " ")</f>
        <v>5</v>
      </c>
      <c r="H349" s="21">
        <f>IFERROR(VLOOKUP($C349, 'All Indicators - Breakdown'!$C:$GQ, H$1, FALSE), " ")</f>
        <v>4</v>
      </c>
    </row>
    <row r="350" spans="1:8" ht="16.3" thickTop="1" thickBot="1" x14ac:dyDescent="0.3">
      <c r="A350" s="20" t="s">
        <v>831</v>
      </c>
      <c r="B350" s="20" t="s">
        <v>854</v>
      </c>
      <c r="C350" s="20" t="s">
        <v>855</v>
      </c>
      <c r="D350" s="10">
        <f t="shared" si="10"/>
        <v>4</v>
      </c>
      <c r="E350" s="35">
        <f t="shared" si="11"/>
        <v>4</v>
      </c>
      <c r="F350" s="21">
        <f>IFERROR(VLOOKUP($C350, 'All Indicators - Breakdown'!$C:$GQ, F$1, FALSE), " ")</f>
        <v>4</v>
      </c>
      <c r="G350" s="21">
        <f>IFERROR(VLOOKUP($C350, 'All Indicators - Breakdown'!$C:$GQ, G$1, FALSE), " ")</f>
        <v>5</v>
      </c>
      <c r="H350" s="21">
        <f>IFERROR(VLOOKUP($C350, 'All Indicators - Breakdown'!$C:$GQ, H$1, FALSE), " ")</f>
        <v>3</v>
      </c>
    </row>
    <row r="351" spans="1:8" ht="16.3" thickTop="1" thickBot="1" x14ac:dyDescent="0.3">
      <c r="A351" s="20" t="s">
        <v>831</v>
      </c>
      <c r="B351" s="20" t="s">
        <v>856</v>
      </c>
      <c r="C351" s="20" t="s">
        <v>857</v>
      </c>
      <c r="D351" s="10">
        <f t="shared" si="10"/>
        <v>4</v>
      </c>
      <c r="E351" s="35">
        <f t="shared" si="11"/>
        <v>4</v>
      </c>
      <c r="F351" s="21">
        <f>IFERROR(VLOOKUP($C351, 'All Indicators - Breakdown'!$C:$GQ, F$1, FALSE), " ")</f>
        <v>4</v>
      </c>
      <c r="G351" s="21">
        <f>IFERROR(VLOOKUP($C351, 'All Indicators - Breakdown'!$C:$GQ, G$1, FALSE), " ")</f>
        <v>5</v>
      </c>
      <c r="H351" s="21">
        <f>IFERROR(VLOOKUP($C351, 'All Indicators - Breakdown'!$C:$GQ, H$1, FALSE), " ")</f>
        <v>3</v>
      </c>
    </row>
    <row r="352" spans="1:8" ht="16.3" thickTop="1" thickBot="1" x14ac:dyDescent="0.3">
      <c r="A352" s="20" t="s">
        <v>831</v>
      </c>
      <c r="B352" s="20" t="s">
        <v>858</v>
      </c>
      <c r="C352" s="20" t="s">
        <v>859</v>
      </c>
      <c r="D352" s="10">
        <f t="shared" si="10"/>
        <v>4</v>
      </c>
      <c r="E352" s="35">
        <f t="shared" si="11"/>
        <v>3.7</v>
      </c>
      <c r="F352" s="21">
        <f>IFERROR(VLOOKUP($C352, 'All Indicators - Breakdown'!$C:$GQ, F$1, FALSE), " ")</f>
        <v>4</v>
      </c>
      <c r="G352" s="21">
        <f>IFERROR(VLOOKUP($C352, 'All Indicators - Breakdown'!$C:$GQ, G$1, FALSE), " ")</f>
        <v>4</v>
      </c>
      <c r="H352" s="21">
        <f>IFERROR(VLOOKUP($C352, 'All Indicators - Breakdown'!$C:$GQ, H$1, FALSE), " ")</f>
        <v>3</v>
      </c>
    </row>
    <row r="353" spans="1:8" ht="16.3" thickTop="1" thickBot="1" x14ac:dyDescent="0.3">
      <c r="A353" s="20" t="s">
        <v>860</v>
      </c>
      <c r="B353" s="20" t="s">
        <v>861</v>
      </c>
      <c r="C353" s="20" t="s">
        <v>862</v>
      </c>
      <c r="D353" s="10">
        <f t="shared" si="10"/>
        <v>4</v>
      </c>
      <c r="E353" s="35">
        <f t="shared" si="11"/>
        <v>3.7</v>
      </c>
      <c r="F353" s="21">
        <f>IFERROR(VLOOKUP($C353, 'All Indicators - Breakdown'!$C:$GQ, F$1, FALSE), " ")</f>
        <v>3</v>
      </c>
      <c r="G353" s="21">
        <f>IFERROR(VLOOKUP($C353, 'All Indicators - Breakdown'!$C:$GQ, G$1, FALSE), " ")</f>
        <v>5</v>
      </c>
      <c r="H353" s="21">
        <f>IFERROR(VLOOKUP($C353, 'All Indicators - Breakdown'!$C:$GQ, H$1, FALSE), " ")</f>
        <v>3</v>
      </c>
    </row>
    <row r="354" spans="1:8" ht="16.3" thickTop="1" thickBot="1" x14ac:dyDescent="0.3">
      <c r="A354" s="20" t="s">
        <v>860</v>
      </c>
      <c r="B354" s="20" t="s">
        <v>863</v>
      </c>
      <c r="C354" s="20" t="s">
        <v>864</v>
      </c>
      <c r="D354" s="10">
        <f t="shared" si="10"/>
        <v>3</v>
      </c>
      <c r="E354" s="35">
        <f t="shared" si="11"/>
        <v>3.3</v>
      </c>
      <c r="F354" s="21">
        <f>IFERROR(VLOOKUP($C354, 'All Indicators - Breakdown'!$C:$GQ, F$1, FALSE), " ")</f>
        <v>3</v>
      </c>
      <c r="G354" s="21">
        <f>IFERROR(VLOOKUP($C354, 'All Indicators - Breakdown'!$C:$GQ, G$1, FALSE), " ")</f>
        <v>4</v>
      </c>
      <c r="H354" s="21">
        <f>IFERROR(VLOOKUP($C354, 'All Indicators - Breakdown'!$C:$GQ, H$1, FALSE), " ")</f>
        <v>3</v>
      </c>
    </row>
    <row r="355" spans="1:8" ht="16.3" thickTop="1" thickBot="1" x14ac:dyDescent="0.3">
      <c r="A355" s="20" t="s">
        <v>860</v>
      </c>
      <c r="B355" s="20" t="s">
        <v>865</v>
      </c>
      <c r="C355" s="20" t="s">
        <v>866</v>
      </c>
      <c r="D355" s="10">
        <f t="shared" si="10"/>
        <v>4</v>
      </c>
      <c r="E355" s="35">
        <f t="shared" si="11"/>
        <v>3.7</v>
      </c>
      <c r="F355" s="21">
        <f>IFERROR(VLOOKUP($C355, 'All Indicators - Breakdown'!$C:$GQ, F$1, FALSE), " ")</f>
        <v>3</v>
      </c>
      <c r="G355" s="21">
        <f>IFERROR(VLOOKUP($C355, 'All Indicators - Breakdown'!$C:$GQ, G$1, FALSE), " ")</f>
        <v>5</v>
      </c>
      <c r="H355" s="21">
        <f>IFERROR(VLOOKUP($C355, 'All Indicators - Breakdown'!$C:$GQ, H$1, FALSE), " ")</f>
        <v>3</v>
      </c>
    </row>
    <row r="356" spans="1:8" ht="16.3" thickTop="1" thickBot="1" x14ac:dyDescent="0.3">
      <c r="A356" s="20" t="s">
        <v>860</v>
      </c>
      <c r="B356" s="20" t="s">
        <v>867</v>
      </c>
      <c r="C356" s="20" t="s">
        <v>868</v>
      </c>
      <c r="D356" s="10">
        <f t="shared" si="10"/>
        <v>4</v>
      </c>
      <c r="E356" s="35">
        <f t="shared" si="11"/>
        <v>3.7</v>
      </c>
      <c r="F356" s="21">
        <f>IFERROR(VLOOKUP($C356, 'All Indicators - Breakdown'!$C:$GQ, F$1, FALSE), " ")</f>
        <v>3</v>
      </c>
      <c r="G356" s="21">
        <f>IFERROR(VLOOKUP($C356, 'All Indicators - Breakdown'!$C:$GQ, G$1, FALSE), " ")</f>
        <v>5</v>
      </c>
      <c r="H356" s="21">
        <f>IFERROR(VLOOKUP($C356, 'All Indicators - Breakdown'!$C:$GQ, H$1, FALSE), " ")</f>
        <v>3</v>
      </c>
    </row>
    <row r="357" spans="1:8" ht="16.3" thickTop="1" thickBot="1" x14ac:dyDescent="0.3">
      <c r="A357" s="20" t="s">
        <v>860</v>
      </c>
      <c r="B357" s="20" t="s">
        <v>869</v>
      </c>
      <c r="C357" s="20" t="s">
        <v>870</v>
      </c>
      <c r="D357" s="10">
        <f t="shared" si="10"/>
        <v>4</v>
      </c>
      <c r="E357" s="35">
        <f t="shared" si="11"/>
        <v>4</v>
      </c>
      <c r="F357" s="21">
        <f>IFERROR(VLOOKUP($C357, 'All Indicators - Breakdown'!$C:$GQ, F$1, FALSE), " ")</f>
        <v>4</v>
      </c>
      <c r="G357" s="21">
        <f>IFERROR(VLOOKUP($C357, 'All Indicators - Breakdown'!$C:$GQ, G$1, FALSE), " ")</f>
        <v>5</v>
      </c>
      <c r="H357" s="21">
        <f>IFERROR(VLOOKUP($C357, 'All Indicators - Breakdown'!$C:$GQ, H$1, FALSE), " ")</f>
        <v>3</v>
      </c>
    </row>
    <row r="358" spans="1:8" ht="16.3" thickTop="1" thickBot="1" x14ac:dyDescent="0.3">
      <c r="A358" s="20" t="s">
        <v>860</v>
      </c>
      <c r="B358" s="20" t="s">
        <v>871</v>
      </c>
      <c r="C358" s="20" t="s">
        <v>872</v>
      </c>
      <c r="D358" s="10">
        <f t="shared" si="10"/>
        <v>4</v>
      </c>
      <c r="E358" s="35">
        <f t="shared" si="11"/>
        <v>4.3</v>
      </c>
      <c r="F358" s="21">
        <f>IFERROR(VLOOKUP($C358, 'All Indicators - Breakdown'!$C:$GQ, F$1, FALSE), " ")</f>
        <v>4</v>
      </c>
      <c r="G358" s="21">
        <f>IFERROR(VLOOKUP($C358, 'All Indicators - Breakdown'!$C:$GQ, G$1, FALSE), " ")</f>
        <v>5</v>
      </c>
      <c r="H358" s="21">
        <f>IFERROR(VLOOKUP($C358, 'All Indicators - Breakdown'!$C:$GQ, H$1, FALSE), " ")</f>
        <v>4</v>
      </c>
    </row>
    <row r="359" spans="1:8" ht="16.3" thickTop="1" thickBot="1" x14ac:dyDescent="0.3">
      <c r="A359" s="20" t="s">
        <v>860</v>
      </c>
      <c r="B359" s="20" t="s">
        <v>873</v>
      </c>
      <c r="C359" s="20" t="s">
        <v>874</v>
      </c>
      <c r="D359" s="10">
        <f t="shared" si="10"/>
        <v>4</v>
      </c>
      <c r="E359" s="35">
        <f t="shared" si="11"/>
        <v>3.7</v>
      </c>
      <c r="F359" s="21">
        <f>IFERROR(VLOOKUP($C359, 'All Indicators - Breakdown'!$C:$GQ, F$1, FALSE), " ")</f>
        <v>3</v>
      </c>
      <c r="G359" s="21">
        <f>IFERROR(VLOOKUP($C359, 'All Indicators - Breakdown'!$C:$GQ, G$1, FALSE), " ")</f>
        <v>5</v>
      </c>
      <c r="H359" s="21">
        <f>IFERROR(VLOOKUP($C359, 'All Indicators - Breakdown'!$C:$GQ, H$1, FALSE), " ")</f>
        <v>3</v>
      </c>
    </row>
    <row r="360" spans="1:8" ht="16.3" thickTop="1" thickBot="1" x14ac:dyDescent="0.3">
      <c r="A360" s="20" t="s">
        <v>860</v>
      </c>
      <c r="B360" s="20" t="s">
        <v>875</v>
      </c>
      <c r="C360" s="20" t="s">
        <v>876</v>
      </c>
      <c r="D360" s="10">
        <f t="shared" si="10"/>
        <v>3</v>
      </c>
      <c r="E360" s="35">
        <f t="shared" si="11"/>
        <v>3</v>
      </c>
      <c r="F360" s="21">
        <f>IFERROR(VLOOKUP($C360, 'All Indicators - Breakdown'!$C:$GQ, F$1, FALSE), " ")</f>
        <v>3</v>
      </c>
      <c r="G360" s="21">
        <f>IFERROR(VLOOKUP($C360, 'All Indicators - Breakdown'!$C:$GQ, G$1, FALSE), " ")</f>
        <v>4</v>
      </c>
      <c r="H360" s="21">
        <f>IFERROR(VLOOKUP($C360, 'All Indicators - Breakdown'!$C:$GQ, H$1, FALSE), " ")</f>
        <v>2</v>
      </c>
    </row>
    <row r="361" spans="1:8" ht="16.3" thickTop="1" thickBot="1" x14ac:dyDescent="0.3">
      <c r="A361" s="20" t="s">
        <v>860</v>
      </c>
      <c r="B361" s="20" t="s">
        <v>877</v>
      </c>
      <c r="C361" s="20" t="s">
        <v>878</v>
      </c>
      <c r="D361" s="10">
        <f t="shared" si="10"/>
        <v>3</v>
      </c>
      <c r="E361" s="35">
        <f t="shared" si="11"/>
        <v>3.3</v>
      </c>
      <c r="F361" s="21">
        <f>IFERROR(VLOOKUP($C361, 'All Indicators - Breakdown'!$C:$GQ, F$1, FALSE), " ")</f>
        <v>2</v>
      </c>
      <c r="G361" s="21">
        <f>IFERROR(VLOOKUP($C361, 'All Indicators - Breakdown'!$C:$GQ, G$1, FALSE), " ")</f>
        <v>5</v>
      </c>
      <c r="H361" s="21">
        <f>IFERROR(VLOOKUP($C361, 'All Indicators - Breakdown'!$C:$GQ, H$1, FALSE), " ")</f>
        <v>3</v>
      </c>
    </row>
    <row r="362" spans="1:8" ht="16.3" thickTop="1" thickBot="1" x14ac:dyDescent="0.3">
      <c r="A362" s="20" t="s">
        <v>860</v>
      </c>
      <c r="B362" s="20" t="s">
        <v>879</v>
      </c>
      <c r="C362" s="20" t="s">
        <v>880</v>
      </c>
      <c r="D362" s="10">
        <f t="shared" si="10"/>
        <v>4</v>
      </c>
      <c r="E362" s="35">
        <f t="shared" si="11"/>
        <v>3.7</v>
      </c>
      <c r="F362" s="21">
        <f>IFERROR(VLOOKUP($C362, 'All Indicators - Breakdown'!$C:$GQ, F$1, FALSE), " ")</f>
        <v>3</v>
      </c>
      <c r="G362" s="21">
        <f>IFERROR(VLOOKUP($C362, 'All Indicators - Breakdown'!$C:$GQ, G$1, FALSE), " ")</f>
        <v>5</v>
      </c>
      <c r="H362" s="21">
        <f>IFERROR(VLOOKUP($C362, 'All Indicators - Breakdown'!$C:$GQ, H$1, FALSE), " ")</f>
        <v>3</v>
      </c>
    </row>
    <row r="363" spans="1:8" ht="16.3" thickTop="1" thickBot="1" x14ac:dyDescent="0.3">
      <c r="A363" s="20" t="s">
        <v>860</v>
      </c>
      <c r="B363" s="20" t="s">
        <v>881</v>
      </c>
      <c r="C363" s="20" t="s">
        <v>882</v>
      </c>
      <c r="D363" s="10">
        <f t="shared" si="10"/>
        <v>3</v>
      </c>
      <c r="E363" s="35">
        <f t="shared" si="11"/>
        <v>3</v>
      </c>
      <c r="F363" s="21">
        <f>IFERROR(VLOOKUP($C363, 'All Indicators - Breakdown'!$C:$GQ, F$1, FALSE), " ")</f>
        <v>2</v>
      </c>
      <c r="G363" s="21">
        <f>IFERROR(VLOOKUP($C363, 'All Indicators - Breakdown'!$C:$GQ, G$1, FALSE), " ")</f>
        <v>5</v>
      </c>
      <c r="H363" s="21">
        <f>IFERROR(VLOOKUP($C363, 'All Indicators - Breakdown'!$C:$GQ, H$1, FALSE), " ")</f>
        <v>2</v>
      </c>
    </row>
    <row r="364" spans="1:8" ht="16.3" thickTop="1" thickBot="1" x14ac:dyDescent="0.3">
      <c r="A364" s="20" t="s">
        <v>860</v>
      </c>
      <c r="B364" s="20" t="s">
        <v>883</v>
      </c>
      <c r="C364" s="20" t="s">
        <v>884</v>
      </c>
      <c r="D364" s="10">
        <f t="shared" si="10"/>
        <v>4</v>
      </c>
      <c r="E364" s="35">
        <f t="shared" si="11"/>
        <v>4</v>
      </c>
      <c r="F364" s="21">
        <f>IFERROR(VLOOKUP($C364, 'All Indicators - Breakdown'!$C:$GQ, F$1, FALSE), " ")</f>
        <v>4</v>
      </c>
      <c r="G364" s="21">
        <f>IFERROR(VLOOKUP($C364, 'All Indicators - Breakdown'!$C:$GQ, G$1, FALSE), " ")</f>
        <v>5</v>
      </c>
      <c r="H364" s="21">
        <f>IFERROR(VLOOKUP($C364, 'All Indicators - Breakdown'!$C:$GQ, H$1, FALSE), " ")</f>
        <v>3</v>
      </c>
    </row>
    <row r="365" spans="1:8" ht="16.3" thickTop="1" thickBot="1" x14ac:dyDescent="0.3">
      <c r="A365" s="20" t="s">
        <v>860</v>
      </c>
      <c r="B365" s="20" t="s">
        <v>885</v>
      </c>
      <c r="C365" s="20" t="s">
        <v>886</v>
      </c>
      <c r="D365" s="10">
        <f t="shared" si="10"/>
        <v>4</v>
      </c>
      <c r="E365" s="35">
        <f t="shared" si="11"/>
        <v>4</v>
      </c>
      <c r="F365" s="21">
        <f>IFERROR(VLOOKUP($C365, 'All Indicators - Breakdown'!$C:$GQ, F$1, FALSE), " ")</f>
        <v>4</v>
      </c>
      <c r="G365" s="21">
        <f>IFERROR(VLOOKUP($C365, 'All Indicators - Breakdown'!$C:$GQ, G$1, FALSE), " ")</f>
        <v>5</v>
      </c>
      <c r="H365" s="21">
        <f>IFERROR(VLOOKUP($C365, 'All Indicators - Breakdown'!$C:$GQ, H$1, FALSE), " ")</f>
        <v>3</v>
      </c>
    </row>
    <row r="366" spans="1:8" ht="16.3" thickTop="1" thickBot="1" x14ac:dyDescent="0.3">
      <c r="A366" s="20" t="s">
        <v>887</v>
      </c>
      <c r="B366" s="20" t="s">
        <v>888</v>
      </c>
      <c r="C366" s="20" t="s">
        <v>889</v>
      </c>
      <c r="D366" s="10">
        <f t="shared" si="10"/>
        <v>3</v>
      </c>
      <c r="E366" s="35">
        <f t="shared" si="11"/>
        <v>3.3</v>
      </c>
      <c r="F366" s="21">
        <f>IFERROR(VLOOKUP($C366, 'All Indicators - Breakdown'!$C:$GQ, F$1, FALSE), " ")</f>
        <v>3</v>
      </c>
      <c r="G366" s="21">
        <f>IFERROR(VLOOKUP($C366, 'All Indicators - Breakdown'!$C:$GQ, G$1, FALSE), " ")</f>
        <v>4</v>
      </c>
      <c r="H366" s="21">
        <f>IFERROR(VLOOKUP($C366, 'All Indicators - Breakdown'!$C:$GQ, H$1, FALSE), " ")</f>
        <v>3</v>
      </c>
    </row>
    <row r="367" spans="1:8" ht="16.3" thickTop="1" thickBot="1" x14ac:dyDescent="0.3">
      <c r="A367" s="20" t="s">
        <v>887</v>
      </c>
      <c r="B367" s="20" t="s">
        <v>890</v>
      </c>
      <c r="C367" s="20" t="s">
        <v>891</v>
      </c>
      <c r="D367" s="10">
        <f t="shared" si="10"/>
        <v>4</v>
      </c>
      <c r="E367" s="35">
        <f t="shared" si="11"/>
        <v>4</v>
      </c>
      <c r="F367" s="21">
        <f>IFERROR(VLOOKUP($C367, 'All Indicators - Breakdown'!$C:$GQ, F$1, FALSE), " ")</f>
        <v>4</v>
      </c>
      <c r="G367" s="21">
        <f>IFERROR(VLOOKUP($C367, 'All Indicators - Breakdown'!$C:$GQ, G$1, FALSE), " ")</f>
        <v>5</v>
      </c>
      <c r="H367" s="21">
        <f>IFERROR(VLOOKUP($C367, 'All Indicators - Breakdown'!$C:$GQ, H$1, FALSE), " ")</f>
        <v>3</v>
      </c>
    </row>
    <row r="368" spans="1:8" ht="16.3" thickTop="1" thickBot="1" x14ac:dyDescent="0.3">
      <c r="A368" s="20" t="s">
        <v>887</v>
      </c>
      <c r="B368" s="20" t="s">
        <v>892</v>
      </c>
      <c r="C368" s="20" t="s">
        <v>893</v>
      </c>
      <c r="D368" s="10">
        <f t="shared" si="10"/>
        <v>3</v>
      </c>
      <c r="E368" s="35">
        <f t="shared" si="11"/>
        <v>3</v>
      </c>
      <c r="F368" s="21">
        <f>IFERROR(VLOOKUP($C368, 'All Indicators - Breakdown'!$C:$GQ, F$1, FALSE), " ")</f>
        <v>3</v>
      </c>
      <c r="G368" s="21">
        <f>IFERROR(VLOOKUP($C368, 'All Indicators - Breakdown'!$C:$GQ, G$1, FALSE), " ")</f>
        <v>3</v>
      </c>
      <c r="H368" s="21">
        <f>IFERROR(VLOOKUP($C368, 'All Indicators - Breakdown'!$C:$GQ, H$1, FALSE), " ")</f>
        <v>3</v>
      </c>
    </row>
    <row r="369" spans="1:8" ht="16.3" thickTop="1" thickBot="1" x14ac:dyDescent="0.3">
      <c r="A369" s="20" t="s">
        <v>887</v>
      </c>
      <c r="B369" s="20" t="s">
        <v>894</v>
      </c>
      <c r="C369" s="20" t="s">
        <v>895</v>
      </c>
      <c r="D369" s="10">
        <f t="shared" si="10"/>
        <v>4</v>
      </c>
      <c r="E369" s="35">
        <f t="shared" si="11"/>
        <v>4.3</v>
      </c>
      <c r="F369" s="21">
        <f>IFERROR(VLOOKUP($C369, 'All Indicators - Breakdown'!$C:$GQ, F$1, FALSE), " ")</f>
        <v>4</v>
      </c>
      <c r="G369" s="21">
        <f>IFERROR(VLOOKUP($C369, 'All Indicators - Breakdown'!$C:$GQ, G$1, FALSE), " ")</f>
        <v>5</v>
      </c>
      <c r="H369" s="21">
        <f>IFERROR(VLOOKUP($C369, 'All Indicators - Breakdown'!$C:$GQ, H$1, FALSE), " ")</f>
        <v>4</v>
      </c>
    </row>
    <row r="370" spans="1:8" ht="16.3" thickTop="1" thickBot="1" x14ac:dyDescent="0.3">
      <c r="A370" s="20" t="s">
        <v>887</v>
      </c>
      <c r="B370" s="20" t="s">
        <v>896</v>
      </c>
      <c r="C370" s="20" t="s">
        <v>897</v>
      </c>
      <c r="D370" s="10">
        <f t="shared" si="10"/>
        <v>3</v>
      </c>
      <c r="E370" s="35">
        <f t="shared" si="11"/>
        <v>2.7</v>
      </c>
      <c r="F370" s="21">
        <f>IFERROR(VLOOKUP($C370, 'All Indicators - Breakdown'!$C:$GQ, F$1, FALSE), " ")</f>
        <v>2</v>
      </c>
      <c r="G370" s="21">
        <f>IFERROR(VLOOKUP($C370, 'All Indicators - Breakdown'!$C:$GQ, G$1, FALSE), " ")</f>
        <v>5</v>
      </c>
      <c r="H370" s="21">
        <f>IFERROR(VLOOKUP($C370, 'All Indicators - Breakdown'!$C:$GQ, H$1, FALSE), " ")</f>
        <v>1</v>
      </c>
    </row>
    <row r="371" spans="1:8" ht="16.3" thickTop="1" thickBot="1" x14ac:dyDescent="0.3">
      <c r="A371" s="20" t="s">
        <v>887</v>
      </c>
      <c r="B371" s="20" t="s">
        <v>898</v>
      </c>
      <c r="C371" s="20" t="s">
        <v>899</v>
      </c>
      <c r="D371" s="10">
        <f t="shared" si="10"/>
        <v>4</v>
      </c>
      <c r="E371" s="35">
        <f t="shared" si="11"/>
        <v>4</v>
      </c>
      <c r="F371" s="21">
        <f>IFERROR(VLOOKUP($C371, 'All Indicators - Breakdown'!$C:$GQ, F$1, FALSE), " ")</f>
        <v>4</v>
      </c>
      <c r="G371" s="21">
        <f>IFERROR(VLOOKUP($C371, 'All Indicators - Breakdown'!$C:$GQ, G$1, FALSE), " ")</f>
        <v>5</v>
      </c>
      <c r="H371" s="21">
        <f>IFERROR(VLOOKUP($C371, 'All Indicators - Breakdown'!$C:$GQ, H$1, FALSE), " ")</f>
        <v>3</v>
      </c>
    </row>
    <row r="372" spans="1:8" ht="16.3" thickTop="1" thickBot="1" x14ac:dyDescent="0.3">
      <c r="A372" s="20" t="s">
        <v>887</v>
      </c>
      <c r="B372" s="20" t="s">
        <v>900</v>
      </c>
      <c r="C372" s="20" t="s">
        <v>901</v>
      </c>
      <c r="D372" s="10">
        <f t="shared" si="10"/>
        <v>3</v>
      </c>
      <c r="E372" s="35">
        <f t="shared" si="11"/>
        <v>2.7</v>
      </c>
      <c r="F372" s="21">
        <f>IFERROR(VLOOKUP($C372, 'All Indicators - Breakdown'!$C:$GQ, F$1, FALSE), " ")</f>
        <v>2</v>
      </c>
      <c r="G372" s="21">
        <f>IFERROR(VLOOKUP($C372, 'All Indicators - Breakdown'!$C:$GQ, G$1, FALSE), " ")</f>
        <v>5</v>
      </c>
      <c r="H372" s="21">
        <f>IFERROR(VLOOKUP($C372, 'All Indicators - Breakdown'!$C:$GQ, H$1, FALSE), " ")</f>
        <v>1</v>
      </c>
    </row>
    <row r="373" spans="1:8" ht="16.3" thickTop="1" thickBot="1" x14ac:dyDescent="0.3">
      <c r="A373" s="20" t="s">
        <v>902</v>
      </c>
      <c r="B373" s="20" t="s">
        <v>902</v>
      </c>
      <c r="C373" s="20" t="s">
        <v>903</v>
      </c>
      <c r="D373" s="10">
        <f t="shared" si="10"/>
        <v>4</v>
      </c>
      <c r="E373" s="35">
        <f t="shared" si="11"/>
        <v>3.7</v>
      </c>
      <c r="F373" s="21">
        <f>IFERROR(VLOOKUP($C373, 'All Indicators - Breakdown'!$C:$GQ, F$1, FALSE), " ")</f>
        <v>3</v>
      </c>
      <c r="G373" s="21">
        <f>IFERROR(VLOOKUP($C373, 'All Indicators - Breakdown'!$C:$GQ, G$1, FALSE), " ")</f>
        <v>5</v>
      </c>
      <c r="H373" s="21">
        <f>IFERROR(VLOOKUP($C373, 'All Indicators - Breakdown'!$C:$GQ, H$1, FALSE), " ")</f>
        <v>3</v>
      </c>
    </row>
    <row r="374" spans="1:8" ht="16.3" thickTop="1" thickBot="1" x14ac:dyDescent="0.3">
      <c r="A374" s="20" t="s">
        <v>902</v>
      </c>
      <c r="B374" s="20" t="s">
        <v>904</v>
      </c>
      <c r="C374" s="20" t="s">
        <v>905</v>
      </c>
      <c r="D374" s="10">
        <f t="shared" si="10"/>
        <v>4</v>
      </c>
      <c r="E374" s="35">
        <f t="shared" si="11"/>
        <v>3.7</v>
      </c>
      <c r="F374" s="21">
        <f>IFERROR(VLOOKUP($C374, 'All Indicators - Breakdown'!$C:$GQ, F$1, FALSE), " ")</f>
        <v>3</v>
      </c>
      <c r="G374" s="21">
        <f>IFERROR(VLOOKUP($C374, 'All Indicators - Breakdown'!$C:$GQ, G$1, FALSE), " ")</f>
        <v>5</v>
      </c>
      <c r="H374" s="21">
        <f>IFERROR(VLOOKUP($C374, 'All Indicators - Breakdown'!$C:$GQ, H$1, FALSE), " ")</f>
        <v>3</v>
      </c>
    </row>
    <row r="375" spans="1:8" ht="16.3" thickTop="1" thickBot="1" x14ac:dyDescent="0.3">
      <c r="A375" s="20" t="s">
        <v>902</v>
      </c>
      <c r="B375" s="20" t="s">
        <v>906</v>
      </c>
      <c r="C375" s="20" t="s">
        <v>907</v>
      </c>
      <c r="D375" s="10">
        <f t="shared" si="10"/>
        <v>4</v>
      </c>
      <c r="E375" s="35">
        <f t="shared" si="11"/>
        <v>3.7</v>
      </c>
      <c r="F375" s="21">
        <f>IFERROR(VLOOKUP($C375, 'All Indicators - Breakdown'!$C:$GQ, F$1, FALSE), " ")</f>
        <v>3</v>
      </c>
      <c r="G375" s="21">
        <f>IFERROR(VLOOKUP($C375, 'All Indicators - Breakdown'!$C:$GQ, G$1, FALSE), " ")</f>
        <v>5</v>
      </c>
      <c r="H375" s="21">
        <f>IFERROR(VLOOKUP($C375, 'All Indicators - Breakdown'!$C:$GQ, H$1, FALSE), " ")</f>
        <v>3</v>
      </c>
    </row>
    <row r="376" spans="1:8" ht="16.3" thickTop="1" thickBot="1" x14ac:dyDescent="0.3">
      <c r="A376" s="20" t="s">
        <v>902</v>
      </c>
      <c r="B376" s="20" t="s">
        <v>908</v>
      </c>
      <c r="C376" s="20" t="s">
        <v>909</v>
      </c>
      <c r="D376" s="10">
        <f t="shared" si="10"/>
        <v>4</v>
      </c>
      <c r="E376" s="35">
        <f t="shared" si="11"/>
        <v>4</v>
      </c>
      <c r="F376" s="21">
        <f>IFERROR(VLOOKUP($C376, 'All Indicators - Breakdown'!$C:$GQ, F$1, FALSE), " ")</f>
        <v>4</v>
      </c>
      <c r="G376" s="21">
        <f>IFERROR(VLOOKUP($C376, 'All Indicators - Breakdown'!$C:$GQ, G$1, FALSE), " ")</f>
        <v>5</v>
      </c>
      <c r="H376" s="21">
        <f>IFERROR(VLOOKUP($C376, 'All Indicators - Breakdown'!$C:$GQ, H$1, FALSE), " ")</f>
        <v>3</v>
      </c>
    </row>
    <row r="377" spans="1:8" ht="16.3" thickTop="1" thickBot="1" x14ac:dyDescent="0.3">
      <c r="A377" s="20" t="s">
        <v>902</v>
      </c>
      <c r="B377" s="20" t="s">
        <v>910</v>
      </c>
      <c r="C377" s="20" t="s">
        <v>911</v>
      </c>
      <c r="D377" s="10">
        <f t="shared" si="10"/>
        <v>4</v>
      </c>
      <c r="E377" s="35">
        <f t="shared" si="11"/>
        <v>3.7</v>
      </c>
      <c r="F377" s="21">
        <f>IFERROR(VLOOKUP($C377, 'All Indicators - Breakdown'!$C:$GQ, F$1, FALSE), " ")</f>
        <v>3</v>
      </c>
      <c r="G377" s="21">
        <f>IFERROR(VLOOKUP($C377, 'All Indicators - Breakdown'!$C:$GQ, G$1, FALSE), " ")</f>
        <v>5</v>
      </c>
      <c r="H377" s="21">
        <f>IFERROR(VLOOKUP($C377, 'All Indicators - Breakdown'!$C:$GQ, H$1, FALSE), " ")</f>
        <v>3</v>
      </c>
    </row>
    <row r="378" spans="1:8" ht="16.3" thickTop="1" thickBot="1" x14ac:dyDescent="0.3">
      <c r="A378" s="20" t="s">
        <v>902</v>
      </c>
      <c r="B378" s="20" t="s">
        <v>912</v>
      </c>
      <c r="C378" s="20" t="s">
        <v>913</v>
      </c>
      <c r="D378" s="10">
        <f t="shared" si="10"/>
        <v>4</v>
      </c>
      <c r="E378" s="35">
        <f t="shared" si="11"/>
        <v>4</v>
      </c>
      <c r="F378" s="21">
        <f>IFERROR(VLOOKUP($C378, 'All Indicators - Breakdown'!$C:$GQ, F$1, FALSE), " ")</f>
        <v>4</v>
      </c>
      <c r="G378" s="21">
        <f>IFERROR(VLOOKUP($C378, 'All Indicators - Breakdown'!$C:$GQ, G$1, FALSE), " ")</f>
        <v>5</v>
      </c>
      <c r="H378" s="21">
        <f>IFERROR(VLOOKUP($C378, 'All Indicators - Breakdown'!$C:$GQ, H$1, FALSE), " ")</f>
        <v>3</v>
      </c>
    </row>
    <row r="379" spans="1:8" ht="16.3" thickTop="1" thickBot="1" x14ac:dyDescent="0.3">
      <c r="A379" s="20" t="s">
        <v>902</v>
      </c>
      <c r="B379" s="20" t="s">
        <v>914</v>
      </c>
      <c r="C379" s="20" t="s">
        <v>915</v>
      </c>
      <c r="D379" s="10">
        <f t="shared" si="10"/>
        <v>3</v>
      </c>
      <c r="E379" s="35">
        <f t="shared" si="11"/>
        <v>3.3</v>
      </c>
      <c r="F379" s="21">
        <f>IFERROR(VLOOKUP($C379, 'All Indicators - Breakdown'!$C:$GQ, F$1, FALSE), " ")</f>
        <v>3</v>
      </c>
      <c r="G379" s="21">
        <f>IFERROR(VLOOKUP($C379, 'All Indicators - Breakdown'!$C:$GQ, G$1, FALSE), " ")</f>
        <v>5</v>
      </c>
      <c r="H379" s="21">
        <f>IFERROR(VLOOKUP($C379, 'All Indicators - Breakdown'!$C:$GQ, H$1, FALSE), " ")</f>
        <v>2</v>
      </c>
    </row>
    <row r="380" spans="1:8" ht="16.3" thickTop="1" thickBot="1" x14ac:dyDescent="0.3">
      <c r="A380" s="20" t="s">
        <v>902</v>
      </c>
      <c r="B380" s="20" t="s">
        <v>916</v>
      </c>
      <c r="C380" s="20" t="s">
        <v>917</v>
      </c>
      <c r="D380" s="10">
        <f t="shared" si="10"/>
        <v>3</v>
      </c>
      <c r="E380" s="35">
        <f t="shared" si="11"/>
        <v>3.3</v>
      </c>
      <c r="F380" s="21">
        <f>IFERROR(VLOOKUP($C380, 'All Indicators - Breakdown'!$C:$GQ, F$1, FALSE), " ")</f>
        <v>3</v>
      </c>
      <c r="G380" s="21">
        <f>IFERROR(VLOOKUP($C380, 'All Indicators - Breakdown'!$C:$GQ, G$1, FALSE), " ")</f>
        <v>5</v>
      </c>
      <c r="H380" s="21">
        <f>IFERROR(VLOOKUP($C380, 'All Indicators - Breakdown'!$C:$GQ, H$1, FALSE), " ")</f>
        <v>2</v>
      </c>
    </row>
    <row r="381" spans="1:8" ht="16.3" thickTop="1" thickBot="1" x14ac:dyDescent="0.3">
      <c r="A381" s="20" t="s">
        <v>902</v>
      </c>
      <c r="B381" s="20" t="s">
        <v>918</v>
      </c>
      <c r="C381" s="20" t="s">
        <v>919</v>
      </c>
      <c r="D381" s="10">
        <f t="shared" si="10"/>
        <v>3</v>
      </c>
      <c r="E381" s="35">
        <f t="shared" si="11"/>
        <v>3</v>
      </c>
      <c r="F381" s="21">
        <f>IFERROR(VLOOKUP($C381, 'All Indicators - Breakdown'!$C:$GQ, F$1, FALSE), " ")</f>
        <v>3</v>
      </c>
      <c r="G381" s="21">
        <f>IFERROR(VLOOKUP($C381, 'All Indicators - Breakdown'!$C:$GQ, G$1, FALSE), " ")</f>
        <v>4</v>
      </c>
      <c r="H381" s="21">
        <f>IFERROR(VLOOKUP($C381, 'All Indicators - Breakdown'!$C:$GQ, H$1, FALSE), " ")</f>
        <v>2</v>
      </c>
    </row>
    <row r="382" spans="1:8" ht="16.3" thickTop="1" thickBot="1" x14ac:dyDescent="0.3">
      <c r="A382" s="20" t="s">
        <v>902</v>
      </c>
      <c r="B382" s="20" t="s">
        <v>920</v>
      </c>
      <c r="C382" s="20" t="s">
        <v>921</v>
      </c>
      <c r="D382" s="10">
        <f t="shared" si="10"/>
        <v>3</v>
      </c>
      <c r="E382" s="35">
        <f t="shared" si="11"/>
        <v>3.3</v>
      </c>
      <c r="F382" s="21">
        <f>IFERROR(VLOOKUP($C382, 'All Indicators - Breakdown'!$C:$GQ, F$1, FALSE), " ")</f>
        <v>3</v>
      </c>
      <c r="G382" s="21">
        <f>IFERROR(VLOOKUP($C382, 'All Indicators - Breakdown'!$C:$GQ, G$1, FALSE), " ")</f>
        <v>5</v>
      </c>
      <c r="H382" s="21">
        <f>IFERROR(VLOOKUP($C382, 'All Indicators - Breakdown'!$C:$GQ, H$1, FALSE), " ")</f>
        <v>2</v>
      </c>
    </row>
    <row r="383" spans="1:8" ht="16.3" thickTop="1" thickBot="1" x14ac:dyDescent="0.3">
      <c r="A383" s="20" t="s">
        <v>902</v>
      </c>
      <c r="B383" s="20" t="s">
        <v>922</v>
      </c>
      <c r="C383" s="20" t="s">
        <v>923</v>
      </c>
      <c r="D383" s="10">
        <f t="shared" si="10"/>
        <v>4</v>
      </c>
      <c r="E383" s="35">
        <f t="shared" si="11"/>
        <v>3.7</v>
      </c>
      <c r="F383" s="21">
        <f>IFERROR(VLOOKUP($C383, 'All Indicators - Breakdown'!$C:$GQ, F$1, FALSE), " ")</f>
        <v>3</v>
      </c>
      <c r="G383" s="21">
        <f>IFERROR(VLOOKUP($C383, 'All Indicators - Breakdown'!$C:$GQ, G$1, FALSE), " ")</f>
        <v>5</v>
      </c>
      <c r="H383" s="21">
        <f>IFERROR(VLOOKUP($C383, 'All Indicators - Breakdown'!$C:$GQ, H$1, FALSE), " ")</f>
        <v>3</v>
      </c>
    </row>
    <row r="384" spans="1:8" ht="16.3" thickTop="1" thickBot="1" x14ac:dyDescent="0.3">
      <c r="A384" s="20" t="s">
        <v>902</v>
      </c>
      <c r="B384" s="20" t="s">
        <v>924</v>
      </c>
      <c r="C384" s="20" t="s">
        <v>925</v>
      </c>
      <c r="D384" s="10">
        <f t="shared" si="10"/>
        <v>4</v>
      </c>
      <c r="E384" s="35">
        <f t="shared" si="11"/>
        <v>3.7</v>
      </c>
      <c r="F384" s="21">
        <f>IFERROR(VLOOKUP($C384, 'All Indicators - Breakdown'!$C:$GQ, F$1, FALSE), " ")</f>
        <v>4</v>
      </c>
      <c r="G384" s="21">
        <f>IFERROR(VLOOKUP($C384, 'All Indicators - Breakdown'!$C:$GQ, G$1, FALSE), " ")</f>
        <v>4</v>
      </c>
      <c r="H384" s="21">
        <f>IFERROR(VLOOKUP($C384, 'All Indicators - Breakdown'!$C:$GQ, H$1, FALSE), " ")</f>
        <v>3</v>
      </c>
    </row>
    <row r="385" spans="1:8" ht="16.3" thickTop="1" thickBot="1" x14ac:dyDescent="0.3">
      <c r="A385" s="20" t="s">
        <v>902</v>
      </c>
      <c r="B385" s="20" t="s">
        <v>926</v>
      </c>
      <c r="C385" s="20" t="s">
        <v>927</v>
      </c>
      <c r="D385" s="10">
        <f t="shared" si="10"/>
        <v>4</v>
      </c>
      <c r="E385" s="35">
        <f t="shared" si="11"/>
        <v>3.7</v>
      </c>
      <c r="F385" s="21">
        <f>IFERROR(VLOOKUP($C385, 'All Indicators - Breakdown'!$C:$GQ, F$1, FALSE), " ")</f>
        <v>3</v>
      </c>
      <c r="G385" s="21">
        <f>IFERROR(VLOOKUP($C385, 'All Indicators - Breakdown'!$C:$GQ, G$1, FALSE), " ")</f>
        <v>5</v>
      </c>
      <c r="H385" s="21">
        <f>IFERROR(VLOOKUP($C385, 'All Indicators - Breakdown'!$C:$GQ, H$1, FALSE), " ")</f>
        <v>3</v>
      </c>
    </row>
    <row r="386" spans="1:8" ht="16.3" thickTop="1" thickBot="1" x14ac:dyDescent="0.3">
      <c r="A386" s="20" t="s">
        <v>902</v>
      </c>
      <c r="B386" s="20" t="s">
        <v>928</v>
      </c>
      <c r="C386" s="20" t="s">
        <v>929</v>
      </c>
      <c r="D386" s="10">
        <f t="shared" si="10"/>
        <v>4</v>
      </c>
      <c r="E386" s="35">
        <f t="shared" si="11"/>
        <v>3.7</v>
      </c>
      <c r="F386" s="21">
        <f>IFERROR(VLOOKUP($C386, 'All Indicators - Breakdown'!$C:$GQ, F$1, FALSE), " ")</f>
        <v>3</v>
      </c>
      <c r="G386" s="21">
        <f>IFERROR(VLOOKUP($C386, 'All Indicators - Breakdown'!$C:$GQ, G$1, FALSE), " ")</f>
        <v>5</v>
      </c>
      <c r="H386" s="21">
        <f>IFERROR(VLOOKUP($C386, 'All Indicators - Breakdown'!$C:$GQ, H$1, FALSE), " ")</f>
        <v>3</v>
      </c>
    </row>
    <row r="387" spans="1:8" ht="16.3" thickTop="1" thickBot="1" x14ac:dyDescent="0.3">
      <c r="A387" s="20" t="s">
        <v>902</v>
      </c>
      <c r="B387" s="20" t="s">
        <v>930</v>
      </c>
      <c r="C387" s="20" t="s">
        <v>931</v>
      </c>
      <c r="D387" s="10">
        <f t="shared" si="10"/>
        <v>3</v>
      </c>
      <c r="E387" s="35">
        <f t="shared" si="11"/>
        <v>3.3</v>
      </c>
      <c r="F387" s="21">
        <f>IFERROR(VLOOKUP($C387, 'All Indicators - Breakdown'!$C:$GQ, F$1, FALSE), " ")</f>
        <v>2</v>
      </c>
      <c r="G387" s="21">
        <f>IFERROR(VLOOKUP($C387, 'All Indicators - Breakdown'!$C:$GQ, G$1, FALSE), " ")</f>
        <v>5</v>
      </c>
      <c r="H387" s="21">
        <f>IFERROR(VLOOKUP($C387, 'All Indicators - Breakdown'!$C:$GQ, H$1, FALSE), " ")</f>
        <v>3</v>
      </c>
    </row>
    <row r="388" spans="1:8" ht="16.3" thickTop="1" thickBot="1" x14ac:dyDescent="0.3">
      <c r="A388" s="20" t="s">
        <v>902</v>
      </c>
      <c r="B388" s="20" t="s">
        <v>932</v>
      </c>
      <c r="C388" s="20" t="s">
        <v>933</v>
      </c>
      <c r="D388" s="10">
        <f t="shared" si="10"/>
        <v>4</v>
      </c>
      <c r="E388" s="35">
        <f t="shared" si="11"/>
        <v>4</v>
      </c>
      <c r="F388" s="21">
        <f>IFERROR(VLOOKUP($C388, 'All Indicators - Breakdown'!$C:$GQ, F$1, FALSE), " ")</f>
        <v>4</v>
      </c>
      <c r="G388" s="21">
        <f>IFERROR(VLOOKUP($C388, 'All Indicators - Breakdown'!$C:$GQ, G$1, FALSE), " ")</f>
        <v>5</v>
      </c>
      <c r="H388" s="21">
        <f>IFERROR(VLOOKUP($C388, 'All Indicators - Breakdown'!$C:$GQ, H$1, FALSE), " ")</f>
        <v>3</v>
      </c>
    </row>
    <row r="389" spans="1:8" ht="16.3" thickTop="1" thickBot="1" x14ac:dyDescent="0.3">
      <c r="A389" s="20" t="s">
        <v>934</v>
      </c>
      <c r="B389" s="20" t="s">
        <v>934</v>
      </c>
      <c r="C389" s="20" t="s">
        <v>935</v>
      </c>
      <c r="D389" s="10">
        <f t="shared" ref="D389:D404" si="12">ROUND(AVERAGE($F389:$H389), 0)</f>
        <v>4</v>
      </c>
      <c r="E389" s="35">
        <f t="shared" ref="E389:E404" si="13">ROUND(AVERAGE($F389:$H389), 1)</f>
        <v>3.7</v>
      </c>
      <c r="F389" s="21">
        <f>IFERROR(VLOOKUP($C389, 'All Indicators - Breakdown'!$C:$GQ, F$1, FALSE), " ")</f>
        <v>3</v>
      </c>
      <c r="G389" s="21">
        <f>IFERROR(VLOOKUP($C389, 'All Indicators - Breakdown'!$C:$GQ, G$1, FALSE), " ")</f>
        <v>5</v>
      </c>
      <c r="H389" s="21">
        <f>IFERROR(VLOOKUP($C389, 'All Indicators - Breakdown'!$C:$GQ, H$1, FALSE), " ")</f>
        <v>3</v>
      </c>
    </row>
    <row r="390" spans="1:8" ht="16.3" thickTop="1" thickBot="1" x14ac:dyDescent="0.3">
      <c r="A390" s="20" t="s">
        <v>934</v>
      </c>
      <c r="B390" s="20" t="s">
        <v>936</v>
      </c>
      <c r="C390" s="20" t="s">
        <v>937</v>
      </c>
      <c r="D390" s="10">
        <f t="shared" si="12"/>
        <v>3</v>
      </c>
      <c r="E390" s="35">
        <f t="shared" si="13"/>
        <v>3</v>
      </c>
      <c r="F390" s="21">
        <f>IFERROR(VLOOKUP($C390, 'All Indicators - Breakdown'!$C:$GQ, F$1, FALSE), " ")</f>
        <v>2</v>
      </c>
      <c r="G390" s="21">
        <f>IFERROR(VLOOKUP($C390, 'All Indicators - Breakdown'!$C:$GQ, G$1, FALSE), " ")</f>
        <v>5</v>
      </c>
      <c r="H390" s="21">
        <f>IFERROR(VLOOKUP($C390, 'All Indicators - Breakdown'!$C:$GQ, H$1, FALSE), " ")</f>
        <v>2</v>
      </c>
    </row>
    <row r="391" spans="1:8" ht="16.3" thickTop="1" thickBot="1" x14ac:dyDescent="0.3">
      <c r="A391" s="20" t="s">
        <v>934</v>
      </c>
      <c r="B391" s="20" t="s">
        <v>938</v>
      </c>
      <c r="C391" s="20" t="s">
        <v>939</v>
      </c>
      <c r="D391" s="10">
        <f t="shared" si="12"/>
        <v>4</v>
      </c>
      <c r="E391" s="35">
        <f t="shared" si="13"/>
        <v>3.7</v>
      </c>
      <c r="F391" s="21">
        <f>IFERROR(VLOOKUP($C391, 'All Indicators - Breakdown'!$C:$GQ, F$1, FALSE), " ")</f>
        <v>3</v>
      </c>
      <c r="G391" s="21">
        <f>IFERROR(VLOOKUP($C391, 'All Indicators - Breakdown'!$C:$GQ, G$1, FALSE), " ")</f>
        <v>5</v>
      </c>
      <c r="H391" s="21">
        <f>IFERROR(VLOOKUP($C391, 'All Indicators - Breakdown'!$C:$GQ, H$1, FALSE), " ")</f>
        <v>3</v>
      </c>
    </row>
    <row r="392" spans="1:8" ht="16.3" thickTop="1" thickBot="1" x14ac:dyDescent="0.3">
      <c r="A392" s="20" t="s">
        <v>934</v>
      </c>
      <c r="B392" s="20" t="s">
        <v>940</v>
      </c>
      <c r="C392" s="20" t="s">
        <v>941</v>
      </c>
      <c r="D392" s="10">
        <f t="shared" si="12"/>
        <v>4</v>
      </c>
      <c r="E392" s="35">
        <f t="shared" si="13"/>
        <v>3.7</v>
      </c>
      <c r="F392" s="21">
        <f>IFERROR(VLOOKUP($C392, 'All Indicators - Breakdown'!$C:$GQ, F$1, FALSE), " ")</f>
        <v>3</v>
      </c>
      <c r="G392" s="21">
        <f>IFERROR(VLOOKUP($C392, 'All Indicators - Breakdown'!$C:$GQ, G$1, FALSE), " ")</f>
        <v>5</v>
      </c>
      <c r="H392" s="21">
        <f>IFERROR(VLOOKUP($C392, 'All Indicators - Breakdown'!$C:$GQ, H$1, FALSE), " ")</f>
        <v>3</v>
      </c>
    </row>
    <row r="393" spans="1:8" ht="16.3" thickTop="1" thickBot="1" x14ac:dyDescent="0.3">
      <c r="A393" s="20" t="s">
        <v>934</v>
      </c>
      <c r="B393" s="20" t="s">
        <v>942</v>
      </c>
      <c r="C393" s="20" t="s">
        <v>943</v>
      </c>
      <c r="D393" s="10">
        <f t="shared" si="12"/>
        <v>4</v>
      </c>
      <c r="E393" s="35">
        <f t="shared" si="13"/>
        <v>3.7</v>
      </c>
      <c r="F393" s="21">
        <f>IFERROR(VLOOKUP($C393, 'All Indicators - Breakdown'!$C:$GQ, F$1, FALSE), " ")</f>
        <v>3</v>
      </c>
      <c r="G393" s="21">
        <f>IFERROR(VLOOKUP($C393, 'All Indicators - Breakdown'!$C:$GQ, G$1, FALSE), " ")</f>
        <v>5</v>
      </c>
      <c r="H393" s="21">
        <f>IFERROR(VLOOKUP($C393, 'All Indicators - Breakdown'!$C:$GQ, H$1, FALSE), " ")</f>
        <v>3</v>
      </c>
    </row>
    <row r="394" spans="1:8" ht="16.3" thickTop="1" thickBot="1" x14ac:dyDescent="0.3">
      <c r="A394" s="20" t="s">
        <v>934</v>
      </c>
      <c r="B394" s="20" t="s">
        <v>944</v>
      </c>
      <c r="C394" s="20" t="s">
        <v>945</v>
      </c>
      <c r="D394" s="10">
        <f t="shared" si="12"/>
        <v>4</v>
      </c>
      <c r="E394" s="35">
        <f t="shared" si="13"/>
        <v>3.7</v>
      </c>
      <c r="F394" s="21">
        <f>IFERROR(VLOOKUP($C394, 'All Indicators - Breakdown'!$C:$GQ, F$1, FALSE), " ")</f>
        <v>3</v>
      </c>
      <c r="G394" s="21">
        <f>IFERROR(VLOOKUP($C394, 'All Indicators - Breakdown'!$C:$GQ, G$1, FALSE), " ")</f>
        <v>5</v>
      </c>
      <c r="H394" s="21">
        <f>IFERROR(VLOOKUP($C394, 'All Indicators - Breakdown'!$C:$GQ, H$1, FALSE), " ")</f>
        <v>3</v>
      </c>
    </row>
    <row r="395" spans="1:8" ht="16.3" thickTop="1" thickBot="1" x14ac:dyDescent="0.3">
      <c r="A395" s="20" t="s">
        <v>934</v>
      </c>
      <c r="B395" s="20" t="s">
        <v>946</v>
      </c>
      <c r="C395" s="20" t="s">
        <v>947</v>
      </c>
      <c r="D395" s="10">
        <f t="shared" si="12"/>
        <v>3</v>
      </c>
      <c r="E395" s="35">
        <f t="shared" si="13"/>
        <v>3.3</v>
      </c>
      <c r="F395" s="21">
        <f>IFERROR(VLOOKUP($C395, 'All Indicators - Breakdown'!$C:$GQ, F$1, FALSE), " ")</f>
        <v>3</v>
      </c>
      <c r="G395" s="21">
        <f>IFERROR(VLOOKUP($C395, 'All Indicators - Breakdown'!$C:$GQ, G$1, FALSE), " ")</f>
        <v>4</v>
      </c>
      <c r="H395" s="21">
        <f>IFERROR(VLOOKUP($C395, 'All Indicators - Breakdown'!$C:$GQ, H$1, FALSE), " ")</f>
        <v>3</v>
      </c>
    </row>
    <row r="396" spans="1:8" ht="16.3" thickTop="1" thickBot="1" x14ac:dyDescent="0.3">
      <c r="A396" s="20" t="s">
        <v>934</v>
      </c>
      <c r="B396" s="20" t="s">
        <v>948</v>
      </c>
      <c r="C396" s="20" t="s">
        <v>949</v>
      </c>
      <c r="D396" s="10">
        <f t="shared" si="12"/>
        <v>4</v>
      </c>
      <c r="E396" s="35">
        <f t="shared" si="13"/>
        <v>3.7</v>
      </c>
      <c r="F396" s="21">
        <f>IFERROR(VLOOKUP($C396, 'All Indicators - Breakdown'!$C:$GQ, F$1, FALSE), " ")</f>
        <v>3</v>
      </c>
      <c r="G396" s="21">
        <f>IFERROR(VLOOKUP($C396, 'All Indicators - Breakdown'!$C:$GQ, G$1, FALSE), " ")</f>
        <v>5</v>
      </c>
      <c r="H396" s="21">
        <f>IFERROR(VLOOKUP($C396, 'All Indicators - Breakdown'!$C:$GQ, H$1, FALSE), " ")</f>
        <v>3</v>
      </c>
    </row>
    <row r="397" spans="1:8" ht="16.3" thickTop="1" thickBot="1" x14ac:dyDescent="0.3">
      <c r="A397" s="20" t="s">
        <v>934</v>
      </c>
      <c r="B397" s="20" t="s">
        <v>950</v>
      </c>
      <c r="C397" s="20" t="s">
        <v>951</v>
      </c>
      <c r="D397" s="10">
        <f t="shared" si="12"/>
        <v>4</v>
      </c>
      <c r="E397" s="35">
        <f t="shared" si="13"/>
        <v>3.7</v>
      </c>
      <c r="F397" s="21">
        <f>IFERROR(VLOOKUP($C397, 'All Indicators - Breakdown'!$C:$GQ, F$1, FALSE), " ")</f>
        <v>3</v>
      </c>
      <c r="G397" s="21">
        <f>IFERROR(VLOOKUP($C397, 'All Indicators - Breakdown'!$C:$GQ, G$1, FALSE), " ")</f>
        <v>5</v>
      </c>
      <c r="H397" s="21">
        <f>IFERROR(VLOOKUP($C397, 'All Indicators - Breakdown'!$C:$GQ, H$1, FALSE), " ")</f>
        <v>3</v>
      </c>
    </row>
    <row r="398" spans="1:8" ht="16.3" thickTop="1" thickBot="1" x14ac:dyDescent="0.3">
      <c r="A398" s="20" t="s">
        <v>934</v>
      </c>
      <c r="B398" s="20" t="s">
        <v>952</v>
      </c>
      <c r="C398" s="20" t="s">
        <v>953</v>
      </c>
      <c r="D398" s="10">
        <f t="shared" si="12"/>
        <v>4</v>
      </c>
      <c r="E398" s="35">
        <f t="shared" si="13"/>
        <v>4</v>
      </c>
      <c r="F398" s="21">
        <f>IFERROR(VLOOKUP($C398, 'All Indicators - Breakdown'!$C:$GQ, F$1, FALSE), " ")</f>
        <v>3</v>
      </c>
      <c r="G398" s="21">
        <f>IFERROR(VLOOKUP($C398, 'All Indicators - Breakdown'!$C:$GQ, G$1, FALSE), " ")</f>
        <v>5</v>
      </c>
      <c r="H398" s="21">
        <f>IFERROR(VLOOKUP($C398, 'All Indicators - Breakdown'!$C:$GQ, H$1, FALSE), " ")</f>
        <v>4</v>
      </c>
    </row>
    <row r="399" spans="1:8" ht="16.3" thickTop="1" thickBot="1" x14ac:dyDescent="0.3">
      <c r="A399" s="20" t="s">
        <v>934</v>
      </c>
      <c r="B399" s="20" t="s">
        <v>954</v>
      </c>
      <c r="C399" s="20" t="s">
        <v>955</v>
      </c>
      <c r="D399" s="10">
        <f t="shared" si="12"/>
        <v>4</v>
      </c>
      <c r="E399" s="35">
        <f t="shared" si="13"/>
        <v>3.7</v>
      </c>
      <c r="F399" s="21">
        <f>IFERROR(VLOOKUP($C399, 'All Indicators - Breakdown'!$C:$GQ, F$1, FALSE), " ")</f>
        <v>3</v>
      </c>
      <c r="G399" s="21">
        <f>IFERROR(VLOOKUP($C399, 'All Indicators - Breakdown'!$C:$GQ, G$1, FALSE), " ")</f>
        <v>5</v>
      </c>
      <c r="H399" s="21">
        <f>IFERROR(VLOOKUP($C399, 'All Indicators - Breakdown'!$C:$GQ, H$1, FALSE), " ")</f>
        <v>3</v>
      </c>
    </row>
    <row r="400" spans="1:8" ht="16.3" thickTop="1" thickBot="1" x14ac:dyDescent="0.3">
      <c r="A400" s="20" t="s">
        <v>956</v>
      </c>
      <c r="B400" s="20" t="s">
        <v>957</v>
      </c>
      <c r="C400" s="20" t="s">
        <v>958</v>
      </c>
      <c r="D400" s="10">
        <f t="shared" si="12"/>
        <v>4</v>
      </c>
      <c r="E400" s="35">
        <f t="shared" si="13"/>
        <v>3.7</v>
      </c>
      <c r="F400" s="21">
        <f>IFERROR(VLOOKUP($C400, 'All Indicators - Breakdown'!$C:$GQ, F$1, FALSE), " ")</f>
        <v>3</v>
      </c>
      <c r="G400" s="21">
        <f>IFERROR(VLOOKUP($C400, 'All Indicators - Breakdown'!$C:$GQ, G$1, FALSE), " ")</f>
        <v>5</v>
      </c>
      <c r="H400" s="21">
        <f>IFERROR(VLOOKUP($C400, 'All Indicators - Breakdown'!$C:$GQ, H$1, FALSE), " ")</f>
        <v>3</v>
      </c>
    </row>
    <row r="401" spans="1:8" ht="16.3" thickTop="1" thickBot="1" x14ac:dyDescent="0.3">
      <c r="A401" s="20" t="s">
        <v>956</v>
      </c>
      <c r="B401" s="20" t="s">
        <v>959</v>
      </c>
      <c r="C401" s="20" t="s">
        <v>960</v>
      </c>
      <c r="D401" s="10">
        <f t="shared" si="12"/>
        <v>4</v>
      </c>
      <c r="E401" s="35">
        <f t="shared" si="13"/>
        <v>3.7</v>
      </c>
      <c r="F401" s="21">
        <f>IFERROR(VLOOKUP($C401, 'All Indicators - Breakdown'!$C:$GQ, F$1, FALSE), " ")</f>
        <v>3</v>
      </c>
      <c r="G401" s="21">
        <f>IFERROR(VLOOKUP($C401, 'All Indicators - Breakdown'!$C:$GQ, G$1, FALSE), " ")</f>
        <v>5</v>
      </c>
      <c r="H401" s="21">
        <f>IFERROR(VLOOKUP($C401, 'All Indicators - Breakdown'!$C:$GQ, H$1, FALSE), " ")</f>
        <v>3</v>
      </c>
    </row>
    <row r="402" spans="1:8" ht="16.3" thickTop="1" thickBot="1" x14ac:dyDescent="0.3">
      <c r="A402" s="20" t="s">
        <v>956</v>
      </c>
      <c r="B402" s="20" t="s">
        <v>961</v>
      </c>
      <c r="C402" s="20" t="s">
        <v>962</v>
      </c>
      <c r="D402" s="10">
        <f t="shared" si="12"/>
        <v>4</v>
      </c>
      <c r="E402" s="35">
        <f t="shared" si="13"/>
        <v>3.7</v>
      </c>
      <c r="F402" s="21">
        <f>IFERROR(VLOOKUP($C402, 'All Indicators - Breakdown'!$C:$GQ, F$1, FALSE), " ")</f>
        <v>3</v>
      </c>
      <c r="G402" s="21">
        <f>IFERROR(VLOOKUP($C402, 'All Indicators - Breakdown'!$C:$GQ, G$1, FALSE), " ")</f>
        <v>5</v>
      </c>
      <c r="H402" s="21">
        <f>IFERROR(VLOOKUP($C402, 'All Indicators - Breakdown'!$C:$GQ, H$1, FALSE), " ")</f>
        <v>3</v>
      </c>
    </row>
    <row r="403" spans="1:8" ht="16.3" thickTop="1" thickBot="1" x14ac:dyDescent="0.3">
      <c r="A403" s="20" t="s">
        <v>956</v>
      </c>
      <c r="B403" s="20" t="s">
        <v>963</v>
      </c>
      <c r="C403" s="20" t="s">
        <v>964</v>
      </c>
      <c r="D403" s="10">
        <f t="shared" si="12"/>
        <v>3</v>
      </c>
      <c r="E403" s="35">
        <f t="shared" si="13"/>
        <v>3.3</v>
      </c>
      <c r="F403" s="21">
        <f>IFERROR(VLOOKUP($C403, 'All Indicators - Breakdown'!$C:$GQ, F$1, FALSE), " ")</f>
        <v>3</v>
      </c>
      <c r="G403" s="21">
        <f>IFERROR(VLOOKUP($C403, 'All Indicators - Breakdown'!$C:$GQ, G$1, FALSE), " ")</f>
        <v>5</v>
      </c>
      <c r="H403" s="21">
        <f>IFERROR(VLOOKUP($C403, 'All Indicators - Breakdown'!$C:$GQ, H$1, FALSE), " ")</f>
        <v>2</v>
      </c>
    </row>
    <row r="404" spans="1:8" ht="15.65" thickTop="1" x14ac:dyDescent="0.25">
      <c r="A404" s="20" t="s">
        <v>956</v>
      </c>
      <c r="B404" s="20" t="s">
        <v>965</v>
      </c>
      <c r="C404" s="20" t="s">
        <v>966</v>
      </c>
      <c r="D404" s="10">
        <f t="shared" si="12"/>
        <v>4</v>
      </c>
      <c r="E404" s="35">
        <f t="shared" si="13"/>
        <v>3.7</v>
      </c>
      <c r="F404" s="21">
        <f>IFERROR(VLOOKUP($C404, 'All Indicators - Breakdown'!$C:$GQ, F$1, FALSE), " ")</f>
        <v>3</v>
      </c>
      <c r="G404" s="21">
        <f>IFERROR(VLOOKUP($C404, 'All Indicators - Breakdown'!$C:$GQ, G$1, FALSE), " ")</f>
        <v>5</v>
      </c>
      <c r="H404" s="21">
        <f>IFERROR(VLOOKUP($C404, 'All Indicators - Breakdown'!$C:$GQ, H$1, FALSE), " ")</f>
        <v>3</v>
      </c>
    </row>
  </sheetData>
  <autoFilter ref="A3:H404" xr:uid="{790BCB84-57D6-4972-9D5D-2FEF29BF0E28}">
    <sortState xmlns:xlrd2="http://schemas.microsoft.com/office/spreadsheetml/2017/richdata2" ref="A5:H404">
      <sortCondition ref="C3"/>
    </sortState>
  </autoFilter>
  <mergeCells count="5">
    <mergeCell ref="A2:A3"/>
    <mergeCell ref="B2:B3"/>
    <mergeCell ref="C2:C3"/>
    <mergeCell ref="D2:D3"/>
    <mergeCell ref="E2:E3"/>
  </mergeCells>
  <conditionalFormatting sqref="D4:D404">
    <cfRule type="cellIs" dxfId="29" priority="1" operator="equal">
      <formula>5</formula>
    </cfRule>
    <cfRule type="cellIs" dxfId="28" priority="2" operator="equal">
      <formula>4</formula>
    </cfRule>
    <cfRule type="cellIs" dxfId="27" priority="3" operator="equal">
      <formula>3</formula>
    </cfRule>
    <cfRule type="cellIs" dxfId="26" priority="4" operator="equal">
      <formula>2</formula>
    </cfRule>
    <cfRule type="cellIs" dxfId="25" priority="5" operator="equal">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828-6F63-45E6-99AF-98576F9E8E3B}">
  <sheetPr>
    <tabColor theme="8" tint="0.59999389629810485"/>
  </sheetPr>
  <dimension ref="A1:W404"/>
  <sheetViews>
    <sheetView zoomScale="80" zoomScaleNormal="80" workbookViewId="0">
      <pane xSplit="5" ySplit="3" topLeftCell="F4" activePane="bottomRight" state="frozen"/>
      <selection activeCell="K4" sqref="K4"/>
      <selection pane="topRight" activeCell="K4" sqref="K4"/>
      <selection pane="bottomLeft" activeCell="K4" sqref="K4"/>
      <selection pane="bottomRight" activeCell="B2" sqref="B2:B3"/>
    </sheetView>
  </sheetViews>
  <sheetFormatPr defaultRowHeight="14.95" customHeight="1" x14ac:dyDescent="0.25"/>
  <cols>
    <col min="2" max="2" width="14" customWidth="1"/>
    <col min="3" max="3" width="14.5" customWidth="1"/>
    <col min="4" max="4" width="18.125" customWidth="1"/>
    <col min="5" max="5" width="18.5" customWidth="1"/>
    <col min="6" max="6" width="19.5" customWidth="1"/>
    <col min="7" max="8" width="23.875" customWidth="1"/>
    <col min="9" max="10" width="29.5" customWidth="1"/>
    <col min="11" max="11" width="23.875" customWidth="1"/>
    <col min="12" max="14" width="30.625" bestFit="1" customWidth="1"/>
    <col min="15" max="23" width="8.375" hidden="1" customWidth="1"/>
  </cols>
  <sheetData>
    <row r="1" spans="1:23" ht="14.3" hidden="1" x14ac:dyDescent="0.25">
      <c r="F1" cm="1">
        <f t="array" ref="F1">_xlfn.XLOOKUP(F2,'All Indicators - Breakdown'!2:2,'All Indicators - Breakdown'!1:1+6)</f>
        <v>64</v>
      </c>
      <c r="G1" cm="1">
        <f t="array" ref="G1">_xlfn.XLOOKUP(G2,'All Indicators - Breakdown'!2:2,'All Indicators - Breakdown'!1:1+6)</f>
        <v>71</v>
      </c>
      <c r="H1" cm="1">
        <f t="array" ref="H1">_xlfn.XLOOKUP(H2,'All Indicators - Breakdown'!2:2,'All Indicators - Breakdown'!1:1+6)</f>
        <v>78</v>
      </c>
      <c r="I1" cm="1">
        <f t="array" ref="I1">_xlfn.XLOOKUP(I2,'All Indicators - Breakdown'!2:2,'All Indicators - Breakdown'!1:1+6)</f>
        <v>134</v>
      </c>
      <c r="J1" cm="1">
        <f t="array" ref="J1">_xlfn.XLOOKUP(J2,'All Indicators - Breakdown'!2:2,'All Indicators - Breakdown'!1:1+6)</f>
        <v>141</v>
      </c>
      <c r="K1" cm="1">
        <f t="array" ref="K1">_xlfn.XLOOKUP(K2,'All Indicators - Breakdown'!2:2,'All Indicators - Breakdown'!1:1+6)</f>
        <v>162</v>
      </c>
      <c r="L1" cm="1">
        <f t="array" ref="L1">_xlfn.XLOOKUP(L2,'All Indicators - Breakdown'!2:2,'All Indicators - Breakdown'!1:1+6)</f>
        <v>211</v>
      </c>
      <c r="M1" cm="1">
        <f t="array" ref="M1">_xlfn.XLOOKUP(M2,'All Indicators - Breakdown'!2:2,'All Indicators - Breakdown'!1:1+6)</f>
        <v>239</v>
      </c>
      <c r="N1" cm="1">
        <f t="array" ref="N1">_xlfn.XLOOKUP(N2,'All Indicators - Breakdown'!2:2,'All Indicators - Breakdown'!1:1+6)</f>
        <v>246</v>
      </c>
      <c r="O1">
        <v>1</v>
      </c>
      <c r="P1">
        <v>2</v>
      </c>
      <c r="Q1">
        <v>3</v>
      </c>
      <c r="R1">
        <v>4</v>
      </c>
      <c r="S1">
        <v>5</v>
      </c>
      <c r="T1">
        <v>6</v>
      </c>
      <c r="U1">
        <v>7</v>
      </c>
      <c r="V1">
        <v>8</v>
      </c>
      <c r="W1">
        <v>9</v>
      </c>
    </row>
    <row r="2" spans="1:23" x14ac:dyDescent="0.25">
      <c r="A2" s="105" t="s">
        <v>130</v>
      </c>
      <c r="B2" s="105" t="s">
        <v>131</v>
      </c>
      <c r="C2" s="105" t="s">
        <v>132</v>
      </c>
      <c r="D2" s="105" t="s">
        <v>1008</v>
      </c>
      <c r="E2" s="104" t="s">
        <v>1009</v>
      </c>
      <c r="F2" s="32">
        <v>9</v>
      </c>
      <c r="G2" s="32">
        <v>10</v>
      </c>
      <c r="H2" s="32">
        <v>11</v>
      </c>
      <c r="I2" s="32">
        <v>19</v>
      </c>
      <c r="J2" s="32">
        <v>20</v>
      </c>
      <c r="K2" s="32">
        <v>23</v>
      </c>
      <c r="L2" s="32">
        <v>29</v>
      </c>
      <c r="M2" s="83">
        <v>34</v>
      </c>
      <c r="N2" s="83">
        <v>35</v>
      </c>
    </row>
    <row r="3" spans="1:23" ht="180" customHeight="1" thickBot="1" x14ac:dyDescent="0.3">
      <c r="A3" s="106"/>
      <c r="B3" s="106"/>
      <c r="C3" s="106"/>
      <c r="D3" s="106"/>
      <c r="E3" s="104"/>
      <c r="F3" s="30" t="str">
        <f>_xlfn.XLOOKUP(F2,'Indicator List'!$A:$A, 'Indicator List'!$C:$C)</f>
        <v>% settlements where KIs report main safety or protection concern</v>
      </c>
      <c r="G3" s="30" t="str">
        <f>_xlfn.XLOOKUP(G2,'Indicator List'!$A:$A, 'Indicator List'!$C:$C)</f>
        <v>% of settlements where the most common tenancy agreements among households is owning or renting a shelter or being hosted for free or squatting a shelter</v>
      </c>
      <c r="H3" s="30" t="str">
        <f>_xlfn.XLOOKUP(H2,'Indicator List'!$A:$A, 'Indicator List'!$C:$C)</f>
        <v>% settlements where KIs reporting the proportion of households with at least one member have valid civil documentation</v>
      </c>
      <c r="I3" s="30" t="str">
        <f>_xlfn.XLOOKUP(I2,'Indicator List'!$A:$A, 'Indicator List'!$C:$C)</f>
        <v>% settlements where KIs reporting women are not allowed to access water sources alone</v>
      </c>
      <c r="J3" s="30" t="str">
        <f>_xlfn.XLOOKUP(J2,'Indicator List'!$A:$A, 'Indicator List'!$C:$C)</f>
        <v>% settlements where KIs reporting on access to trauma care within 24 hours</v>
      </c>
      <c r="K3" s="30" t="str">
        <f>_xlfn.XLOOKUP(K2,'Indicator List'!$A:$A, 'Indicator List'!$C:$C)</f>
        <v>% settlements where KIs reporting on the hunger level of households</v>
      </c>
      <c r="L3" s="30" t="str">
        <f>_xlfn.XLOOKUP(L2,'Indicator List'!$A:$A, 'Indicator List'!$C:$C)</f>
        <v>Prevalence of Global Acute Malnutrition among nutrition and health community malnutrition screening data</v>
      </c>
      <c r="M3" s="84" t="str">
        <f>_xlfn.XLOOKUP(M2,'Indicator List'!$A:$A, 'Indicator List'!$C:$C)</f>
        <v xml:space="preserve"> % of children under 5 reported to experience ARI (Acute Respiratory Infection) in the past month</v>
      </c>
      <c r="N3" s="84" t="str">
        <f>_xlfn.XLOOKUP(N2,'Indicator List'!$A:$A, 'Indicator List'!$C:$C)</f>
        <v># of civilian casualties from mines, including VOIEDs and ERWs, in 2023 and 2024  </v>
      </c>
      <c r="O3" s="26" t="s">
        <v>968</v>
      </c>
      <c r="P3" s="26" t="s">
        <v>969</v>
      </c>
      <c r="Q3" s="26" t="s">
        <v>970</v>
      </c>
      <c r="R3" s="26" t="s">
        <v>971</v>
      </c>
      <c r="S3" s="26" t="s">
        <v>972</v>
      </c>
      <c r="T3" s="26" t="s">
        <v>973</v>
      </c>
      <c r="U3" s="26" t="s">
        <v>974</v>
      </c>
      <c r="V3" s="26" t="s">
        <v>975</v>
      </c>
      <c r="W3" s="26" t="s">
        <v>976</v>
      </c>
    </row>
    <row r="4" spans="1:23" ht="16.3" thickTop="1" thickBot="1" x14ac:dyDescent="0.3">
      <c r="A4" s="20" t="s">
        <v>140</v>
      </c>
      <c r="B4" s="20" t="s">
        <v>140</v>
      </c>
      <c r="C4" s="20" t="s">
        <v>141</v>
      </c>
      <c r="D4" s="10">
        <f t="shared" ref="D4:D67" si="0">ROUND(AVERAGE(O4:R4), 0)</f>
        <v>3</v>
      </c>
      <c r="E4" s="35">
        <f>ROUND(AVERAGE(O4:R4), 1)</f>
        <v>2.5</v>
      </c>
      <c r="F4" s="21" t="str">
        <f>IFERROR(VLOOKUP($C4, 'All Indicators - Breakdown'!$C:$GQ, F$1, FALSE), " ")</f>
        <v>N/A</v>
      </c>
      <c r="G4" s="21">
        <f>IFERROR(VLOOKUP($C4, 'All Indicators - Breakdown'!$C:$GQ, G$1, FALSE), " ")</f>
        <v>1</v>
      </c>
      <c r="H4" s="21">
        <f>IFERROR(VLOOKUP($C4, 'All Indicators - Breakdown'!$C:$GQ, H$1, FALSE), " ")</f>
        <v>2</v>
      </c>
      <c r="I4" s="21">
        <f>IFERROR(VLOOKUP($C4, 'All Indicators - Breakdown'!$C:$GQ, I$1, FALSE), " ")</f>
        <v>1</v>
      </c>
      <c r="J4" s="21">
        <f>IFERROR(VLOOKUP($C4, 'All Indicators - Breakdown'!$C:$GQ, J$1, FALSE), " ")</f>
        <v>1</v>
      </c>
      <c r="K4" s="71">
        <f>IFERROR(VLOOKUP($C4, 'All Indicators - Breakdown'!$C:$GQ, K$1, FALSE), " ")</f>
        <v>2</v>
      </c>
      <c r="L4" s="71">
        <f>IFERROR(VLOOKUP($C4, 'All Indicators - Breakdown'!$C:$HE, L$1, FALSE), " ")</f>
        <v>3</v>
      </c>
      <c r="M4" s="85">
        <f>IFERROR(VLOOKUP($C4, 'All Indicators - Breakdown'!$C:$IU, M$1, FALSE), " ")</f>
        <v>2</v>
      </c>
      <c r="N4" s="85">
        <f>IFERROR(VLOOKUP($C4, 'All Indicators - Breakdown'!$C:$IU, N$1, FALSE), " ")</f>
        <v>3</v>
      </c>
      <c r="O4" s="80">
        <f>LARGE($F4:$N4, O$1)</f>
        <v>3</v>
      </c>
      <c r="P4" s="21">
        <f t="shared" ref="O4:U13" si="1">LARGE($F4:$N4, P$1)</f>
        <v>3</v>
      </c>
      <c r="Q4" s="21">
        <f t="shared" si="1"/>
        <v>2</v>
      </c>
      <c r="R4" s="21">
        <f t="shared" si="1"/>
        <v>2</v>
      </c>
      <c r="S4" s="21">
        <f t="shared" si="1"/>
        <v>2</v>
      </c>
      <c r="T4" s="21">
        <f t="shared" si="1"/>
        <v>1</v>
      </c>
      <c r="U4" s="21">
        <f t="shared" si="1"/>
        <v>1</v>
      </c>
      <c r="V4" s="71">
        <f>LARGE(F4:N4, V$1)</f>
        <v>1</v>
      </c>
      <c r="W4" s="71" t="e">
        <f>LARGE(F4:N4, W$1)</f>
        <v>#NUM!</v>
      </c>
    </row>
    <row r="5" spans="1:23" ht="16.3" thickTop="1" thickBot="1" x14ac:dyDescent="0.3">
      <c r="A5" s="20" t="s">
        <v>140</v>
      </c>
      <c r="B5" s="20" t="s">
        <v>142</v>
      </c>
      <c r="C5" s="20" t="s">
        <v>143</v>
      </c>
      <c r="D5" s="10">
        <f t="shared" si="0"/>
        <v>3</v>
      </c>
      <c r="E5" s="35">
        <f>ROUND(AVERAGE(O5:R5), 1)</f>
        <v>2.5</v>
      </c>
      <c r="F5" s="21" t="str">
        <f>IFERROR(VLOOKUP($C5, 'All Indicators - Breakdown'!$C:$GQ, F$1, FALSE), " ")</f>
        <v>N/A</v>
      </c>
      <c r="G5" s="21">
        <f>IFERROR(VLOOKUP($C5, 'All Indicators - Breakdown'!$C:$GQ, G$1, FALSE), " ")</f>
        <v>3</v>
      </c>
      <c r="H5" s="21">
        <f>IFERROR(VLOOKUP($C5, 'All Indicators - Breakdown'!$C:$GQ, H$1, FALSE), " ")</f>
        <v>1</v>
      </c>
      <c r="I5" s="21">
        <f>IFERROR(VLOOKUP($C5, 'All Indicators - Breakdown'!$C:$GQ, I$1, FALSE), " ")</f>
        <v>1</v>
      </c>
      <c r="J5" s="21">
        <f>IFERROR(VLOOKUP($C5, 'All Indicators - Breakdown'!$C:$GQ, J$1, FALSE), " ")</f>
        <v>1</v>
      </c>
      <c r="K5" s="21">
        <f>IFERROR(VLOOKUP($C5, 'All Indicators - Breakdown'!$C:$GQ, K$1, FALSE), " ")</f>
        <v>2</v>
      </c>
      <c r="L5" s="21">
        <f>IFERROR(VLOOKUP($C5, 'All Indicators - Breakdown'!$C:$HE, L$1, FALSE), " ")</f>
        <v>3</v>
      </c>
      <c r="M5" s="86">
        <f>IFERROR(VLOOKUP($C5, 'All Indicators - Breakdown'!$C:$IU, M$1, FALSE), " ")</f>
        <v>2</v>
      </c>
      <c r="N5" s="86">
        <f>IFERROR(VLOOKUP($C5, 'All Indicators - Breakdown'!$C:$IU, N$1, FALSE), " ")</f>
        <v>1</v>
      </c>
      <c r="O5" s="80">
        <f t="shared" si="1"/>
        <v>3</v>
      </c>
      <c r="P5" s="21">
        <f t="shared" si="1"/>
        <v>3</v>
      </c>
      <c r="Q5" s="21">
        <f t="shared" si="1"/>
        <v>2</v>
      </c>
      <c r="R5" s="21">
        <f t="shared" si="1"/>
        <v>2</v>
      </c>
      <c r="S5" s="21">
        <f t="shared" si="1"/>
        <v>1</v>
      </c>
      <c r="T5" s="21">
        <f t="shared" si="1"/>
        <v>1</v>
      </c>
      <c r="U5" s="21">
        <f t="shared" si="1"/>
        <v>1</v>
      </c>
      <c r="V5" s="71">
        <f t="shared" ref="V5:V68" si="2">LARGE(F5:N5, V$1)</f>
        <v>1</v>
      </c>
      <c r="W5" s="71" t="e">
        <f t="shared" ref="W5:W68" si="3">LARGE(F5:N5, W$1)</f>
        <v>#NUM!</v>
      </c>
    </row>
    <row r="6" spans="1:23" ht="16.3" thickTop="1" thickBot="1" x14ac:dyDescent="0.3">
      <c r="A6" s="20" t="s">
        <v>140</v>
      </c>
      <c r="B6" s="20" t="s">
        <v>144</v>
      </c>
      <c r="C6" s="20" t="s">
        <v>145</v>
      </c>
      <c r="D6" s="10">
        <f t="shared" si="0"/>
        <v>3</v>
      </c>
      <c r="E6" s="35">
        <f t="shared" ref="E6:E67" si="4">ROUND(AVERAGE(O6:R6), 1)</f>
        <v>2.5</v>
      </c>
      <c r="F6" s="21" t="str">
        <f>IFERROR(VLOOKUP($C6, 'All Indicators - Breakdown'!$C:$GQ, F$1, FALSE), " ")</f>
        <v>N/A</v>
      </c>
      <c r="G6" s="21">
        <f>IFERROR(VLOOKUP($C6, 'All Indicators - Breakdown'!$C:$GQ, G$1, FALSE), " ")</f>
        <v>2</v>
      </c>
      <c r="H6" s="21">
        <f>IFERROR(VLOOKUP($C6, 'All Indicators - Breakdown'!$C:$GQ, H$1, FALSE), " ")</f>
        <v>1</v>
      </c>
      <c r="I6" s="21">
        <f>IFERROR(VLOOKUP($C6, 'All Indicators - Breakdown'!$C:$GQ, I$1, FALSE), " ")</f>
        <v>1</v>
      </c>
      <c r="J6" s="21">
        <f>IFERROR(VLOOKUP($C6, 'All Indicators - Breakdown'!$C:$GQ, J$1, FALSE), " ")</f>
        <v>1</v>
      </c>
      <c r="K6" s="21">
        <f>IFERROR(VLOOKUP($C6, 'All Indicators - Breakdown'!$C:$GQ, K$1, FALSE), " ")</f>
        <v>2</v>
      </c>
      <c r="L6" s="21">
        <f>IFERROR(VLOOKUP($C6, 'All Indicators - Breakdown'!$C:$HE, L$1, FALSE), " ")</f>
        <v>4</v>
      </c>
      <c r="M6" s="86">
        <f>IFERROR(VLOOKUP($C6, 'All Indicators - Breakdown'!$C:$IU, M$1, FALSE), " ")</f>
        <v>2</v>
      </c>
      <c r="N6" s="86">
        <f>IFERROR(VLOOKUP($C6, 'All Indicators - Breakdown'!$C:$IU, N$1, FALSE), " ")</f>
        <v>1</v>
      </c>
      <c r="O6" s="80">
        <f t="shared" si="1"/>
        <v>4</v>
      </c>
      <c r="P6" s="21">
        <f t="shared" si="1"/>
        <v>2</v>
      </c>
      <c r="Q6" s="21">
        <f t="shared" si="1"/>
        <v>2</v>
      </c>
      <c r="R6" s="21">
        <f t="shared" si="1"/>
        <v>2</v>
      </c>
      <c r="S6" s="21">
        <f t="shared" si="1"/>
        <v>1</v>
      </c>
      <c r="T6" s="21">
        <f t="shared" si="1"/>
        <v>1</v>
      </c>
      <c r="U6" s="21">
        <f t="shared" si="1"/>
        <v>1</v>
      </c>
      <c r="V6" s="71">
        <f t="shared" si="2"/>
        <v>1</v>
      </c>
      <c r="W6" s="71" t="e">
        <f t="shared" si="3"/>
        <v>#NUM!</v>
      </c>
    </row>
    <row r="7" spans="1:23" ht="16.3" thickTop="1" thickBot="1" x14ac:dyDescent="0.3">
      <c r="A7" s="20" t="s">
        <v>140</v>
      </c>
      <c r="B7" s="20" t="s">
        <v>146</v>
      </c>
      <c r="C7" s="20" t="s">
        <v>147</v>
      </c>
      <c r="D7" s="10">
        <f t="shared" si="0"/>
        <v>2</v>
      </c>
      <c r="E7" s="35">
        <f t="shared" si="4"/>
        <v>2.2999999999999998</v>
      </c>
      <c r="F7" s="21" t="str">
        <f>IFERROR(VLOOKUP($C7, 'All Indicators - Breakdown'!$C:$GQ, F$1, FALSE), " ")</f>
        <v>N/A</v>
      </c>
      <c r="G7" s="21">
        <f>IFERROR(VLOOKUP($C7, 'All Indicators - Breakdown'!$C:$GQ, G$1, FALSE), " ")</f>
        <v>2</v>
      </c>
      <c r="H7" s="21">
        <f>IFERROR(VLOOKUP($C7, 'All Indicators - Breakdown'!$C:$GQ, H$1, FALSE), " ")</f>
        <v>2</v>
      </c>
      <c r="I7" s="21">
        <f>IFERROR(VLOOKUP($C7, 'All Indicators - Breakdown'!$C:$GQ, I$1, FALSE), " ")</f>
        <v>1</v>
      </c>
      <c r="J7" s="21">
        <f>IFERROR(VLOOKUP($C7, 'All Indicators - Breakdown'!$C:$GQ, J$1, FALSE), " ")</f>
        <v>1</v>
      </c>
      <c r="K7" s="21">
        <f>IFERROR(VLOOKUP($C7, 'All Indicators - Breakdown'!$C:$GQ, K$1, FALSE), " ")</f>
        <v>2</v>
      </c>
      <c r="L7" s="21">
        <f>IFERROR(VLOOKUP($C7, 'All Indicators - Breakdown'!$C:$HE, L$1, FALSE), " ")</f>
        <v>3</v>
      </c>
      <c r="M7" s="86">
        <f>IFERROR(VLOOKUP($C7, 'All Indicators - Breakdown'!$C:$IU, M$1, FALSE), " ")</f>
        <v>2</v>
      </c>
      <c r="N7" s="86">
        <f>IFERROR(VLOOKUP($C7, 'All Indicators - Breakdown'!$C:$IU, N$1, FALSE), " ")</f>
        <v>1</v>
      </c>
      <c r="O7" s="80">
        <f t="shared" si="1"/>
        <v>3</v>
      </c>
      <c r="P7" s="21">
        <f t="shared" si="1"/>
        <v>2</v>
      </c>
      <c r="Q7" s="21">
        <f t="shared" si="1"/>
        <v>2</v>
      </c>
      <c r="R7" s="21">
        <f t="shared" si="1"/>
        <v>2</v>
      </c>
      <c r="S7" s="21">
        <f t="shared" si="1"/>
        <v>2</v>
      </c>
      <c r="T7" s="21">
        <f t="shared" si="1"/>
        <v>1</v>
      </c>
      <c r="U7" s="21">
        <f t="shared" si="1"/>
        <v>1</v>
      </c>
      <c r="V7" s="71">
        <f t="shared" si="2"/>
        <v>1</v>
      </c>
      <c r="W7" s="71" t="e">
        <f t="shared" si="3"/>
        <v>#NUM!</v>
      </c>
    </row>
    <row r="8" spans="1:23" ht="16.3" thickTop="1" thickBot="1" x14ac:dyDescent="0.3">
      <c r="A8" s="20" t="s">
        <v>140</v>
      </c>
      <c r="B8" s="20" t="s">
        <v>148</v>
      </c>
      <c r="C8" s="20" t="s">
        <v>149</v>
      </c>
      <c r="D8" s="10">
        <f t="shared" si="0"/>
        <v>3</v>
      </c>
      <c r="E8" s="35">
        <f t="shared" si="4"/>
        <v>2.8</v>
      </c>
      <c r="F8" s="21" t="str">
        <f>IFERROR(VLOOKUP($C8, 'All Indicators - Breakdown'!$C:$GQ, F$1, FALSE), " ")</f>
        <v>N/A</v>
      </c>
      <c r="G8" s="21">
        <f>IFERROR(VLOOKUP($C8, 'All Indicators - Breakdown'!$C:$GQ, G$1, FALSE), " ")</f>
        <v>1</v>
      </c>
      <c r="H8" s="21">
        <f>IFERROR(VLOOKUP($C8, 'All Indicators - Breakdown'!$C:$GQ, H$1, FALSE), " ")</f>
        <v>2</v>
      </c>
      <c r="I8" s="21">
        <f>IFERROR(VLOOKUP($C8, 'All Indicators - Breakdown'!$C:$GQ, I$1, FALSE), " ")</f>
        <v>1</v>
      </c>
      <c r="J8" s="21">
        <f>IFERROR(VLOOKUP($C8, 'All Indicators - Breakdown'!$C:$GQ, J$1, FALSE), " ")</f>
        <v>1</v>
      </c>
      <c r="K8" s="21">
        <f>IFERROR(VLOOKUP($C8, 'All Indicators - Breakdown'!$C:$GQ, K$1, FALSE), " ")</f>
        <v>3</v>
      </c>
      <c r="L8" s="21">
        <f>IFERROR(VLOOKUP($C8, 'All Indicators - Breakdown'!$C:$HE, L$1, FALSE), " ")</f>
        <v>3</v>
      </c>
      <c r="M8" s="86">
        <f>IFERROR(VLOOKUP($C8, 'All Indicators - Breakdown'!$C:$IU, M$1, FALSE), " ")</f>
        <v>3</v>
      </c>
      <c r="N8" s="86">
        <f>IFERROR(VLOOKUP($C8, 'All Indicators - Breakdown'!$C:$IU, N$1, FALSE), " ")</f>
        <v>1</v>
      </c>
      <c r="O8" s="80">
        <f t="shared" si="1"/>
        <v>3</v>
      </c>
      <c r="P8" s="21">
        <f t="shared" si="1"/>
        <v>3</v>
      </c>
      <c r="Q8" s="21">
        <f t="shared" si="1"/>
        <v>3</v>
      </c>
      <c r="R8" s="21">
        <f t="shared" si="1"/>
        <v>2</v>
      </c>
      <c r="S8" s="21">
        <f t="shared" si="1"/>
        <v>1</v>
      </c>
      <c r="T8" s="21">
        <f t="shared" si="1"/>
        <v>1</v>
      </c>
      <c r="U8" s="21">
        <f t="shared" si="1"/>
        <v>1</v>
      </c>
      <c r="V8" s="71">
        <f t="shared" si="2"/>
        <v>1</v>
      </c>
      <c r="W8" s="71" t="e">
        <f t="shared" si="3"/>
        <v>#NUM!</v>
      </c>
    </row>
    <row r="9" spans="1:23" ht="16.3" thickTop="1" thickBot="1" x14ac:dyDescent="0.3">
      <c r="A9" s="20" t="s">
        <v>140</v>
      </c>
      <c r="B9" s="20" t="s">
        <v>150</v>
      </c>
      <c r="C9" s="20" t="s">
        <v>151</v>
      </c>
      <c r="D9" s="10">
        <f t="shared" si="0"/>
        <v>2</v>
      </c>
      <c r="E9" s="35">
        <f t="shared" si="4"/>
        <v>2</v>
      </c>
      <c r="F9" s="21" t="str">
        <f>IFERROR(VLOOKUP($C9, 'All Indicators - Breakdown'!$C:$GQ, F$1, FALSE), " ")</f>
        <v>N/A</v>
      </c>
      <c r="G9" s="21">
        <f>IFERROR(VLOOKUP($C9, 'All Indicators - Breakdown'!$C:$GQ, G$1, FALSE), " ")</f>
        <v>1</v>
      </c>
      <c r="H9" s="21">
        <f>IFERROR(VLOOKUP($C9, 'All Indicators - Breakdown'!$C:$GQ, H$1, FALSE), " ")</f>
        <v>1</v>
      </c>
      <c r="I9" s="21">
        <f>IFERROR(VLOOKUP($C9, 'All Indicators - Breakdown'!$C:$GQ, I$1, FALSE), " ")</f>
        <v>1</v>
      </c>
      <c r="J9" s="21">
        <f>IFERROR(VLOOKUP($C9, 'All Indicators - Breakdown'!$C:$GQ, J$1, FALSE), " ")</f>
        <v>1</v>
      </c>
      <c r="K9" s="21">
        <f>IFERROR(VLOOKUP($C9, 'All Indicators - Breakdown'!$C:$GQ, K$1, FALSE), " ")</f>
        <v>2</v>
      </c>
      <c r="L9" s="21">
        <f>IFERROR(VLOOKUP($C9, 'All Indicators - Breakdown'!$C:$HE, L$1, FALSE), " ")</f>
        <v>4</v>
      </c>
      <c r="M9" s="86">
        <f>IFERROR(VLOOKUP($C9, 'All Indicators - Breakdown'!$C:$IU, M$1, FALSE), " ")</f>
        <v>1</v>
      </c>
      <c r="N9" s="86">
        <f>IFERROR(VLOOKUP($C9, 'All Indicators - Breakdown'!$C:$IU, N$1, FALSE), " ")</f>
        <v>1</v>
      </c>
      <c r="O9" s="80">
        <f t="shared" si="1"/>
        <v>4</v>
      </c>
      <c r="P9" s="21">
        <f t="shared" si="1"/>
        <v>2</v>
      </c>
      <c r="Q9" s="21">
        <f t="shared" si="1"/>
        <v>1</v>
      </c>
      <c r="R9" s="21">
        <f t="shared" si="1"/>
        <v>1</v>
      </c>
      <c r="S9" s="21">
        <f t="shared" si="1"/>
        <v>1</v>
      </c>
      <c r="T9" s="21">
        <f t="shared" si="1"/>
        <v>1</v>
      </c>
      <c r="U9" s="21">
        <f t="shared" si="1"/>
        <v>1</v>
      </c>
      <c r="V9" s="71">
        <f t="shared" si="2"/>
        <v>1</v>
      </c>
      <c r="W9" s="71" t="e">
        <f t="shared" si="3"/>
        <v>#NUM!</v>
      </c>
    </row>
    <row r="10" spans="1:23" ht="16.3" thickTop="1" thickBot="1" x14ac:dyDescent="0.3">
      <c r="A10" s="20" t="s">
        <v>140</v>
      </c>
      <c r="B10" s="20" t="s">
        <v>152</v>
      </c>
      <c r="C10" s="20" t="s">
        <v>153</v>
      </c>
      <c r="D10" s="10">
        <f t="shared" si="0"/>
        <v>3</v>
      </c>
      <c r="E10" s="35">
        <f t="shared" si="4"/>
        <v>3.3</v>
      </c>
      <c r="F10" s="21" t="str">
        <f>IFERROR(VLOOKUP($C10, 'All Indicators - Breakdown'!$C:$GQ, F$1, FALSE), " ")</f>
        <v>N/A</v>
      </c>
      <c r="G10" s="21">
        <f>IFERROR(VLOOKUP($C10, 'All Indicators - Breakdown'!$C:$GQ, G$1, FALSE), " ")</f>
        <v>3</v>
      </c>
      <c r="H10" s="21">
        <f>IFERROR(VLOOKUP($C10, 'All Indicators - Breakdown'!$C:$GQ, H$1, FALSE), " ")</f>
        <v>1</v>
      </c>
      <c r="I10" s="21">
        <f>IFERROR(VLOOKUP($C10, 'All Indicators - Breakdown'!$C:$GQ, I$1, FALSE), " ")</f>
        <v>1</v>
      </c>
      <c r="J10" s="21">
        <f>IFERROR(VLOOKUP($C10, 'All Indicators - Breakdown'!$C:$GQ, J$1, FALSE), " ")</f>
        <v>1</v>
      </c>
      <c r="K10" s="21">
        <f>IFERROR(VLOOKUP($C10, 'All Indicators - Breakdown'!$C:$GQ, K$1, FALSE), " ")</f>
        <v>3</v>
      </c>
      <c r="L10" s="21">
        <f>IFERROR(VLOOKUP($C10, 'All Indicators - Breakdown'!$C:$HE, L$1, FALSE), " ")</f>
        <v>4</v>
      </c>
      <c r="M10" s="86">
        <f>IFERROR(VLOOKUP($C10, 'All Indicators - Breakdown'!$C:$IU, M$1, FALSE), " ")</f>
        <v>3</v>
      </c>
      <c r="N10" s="86">
        <f>IFERROR(VLOOKUP($C10, 'All Indicators - Breakdown'!$C:$IU, N$1, FALSE), " ")</f>
        <v>1</v>
      </c>
      <c r="O10" s="80">
        <f t="shared" si="1"/>
        <v>4</v>
      </c>
      <c r="P10" s="21">
        <f t="shared" si="1"/>
        <v>3</v>
      </c>
      <c r="Q10" s="21">
        <f t="shared" si="1"/>
        <v>3</v>
      </c>
      <c r="R10" s="21">
        <f t="shared" si="1"/>
        <v>3</v>
      </c>
      <c r="S10" s="21">
        <f t="shared" si="1"/>
        <v>1</v>
      </c>
      <c r="T10" s="21">
        <f t="shared" si="1"/>
        <v>1</v>
      </c>
      <c r="U10" s="21">
        <f t="shared" si="1"/>
        <v>1</v>
      </c>
      <c r="V10" s="71">
        <f t="shared" si="2"/>
        <v>1</v>
      </c>
      <c r="W10" s="71" t="e">
        <f t="shared" si="3"/>
        <v>#NUM!</v>
      </c>
    </row>
    <row r="11" spans="1:23" ht="16.3" thickTop="1" thickBot="1" x14ac:dyDescent="0.3">
      <c r="A11" s="20" t="s">
        <v>140</v>
      </c>
      <c r="B11" s="20" t="s">
        <v>154</v>
      </c>
      <c r="C11" s="20" t="s">
        <v>155</v>
      </c>
      <c r="D11" s="10">
        <f t="shared" si="0"/>
        <v>3</v>
      </c>
      <c r="E11" s="35">
        <f t="shared" si="4"/>
        <v>2.5</v>
      </c>
      <c r="F11" s="21" t="str">
        <f>IFERROR(VLOOKUP($C11, 'All Indicators - Breakdown'!$C:$GQ, F$1, FALSE), " ")</f>
        <v>N/A</v>
      </c>
      <c r="G11" s="21">
        <f>IFERROR(VLOOKUP($C11, 'All Indicators - Breakdown'!$C:$GQ, G$1, FALSE), " ")</f>
        <v>1</v>
      </c>
      <c r="H11" s="21">
        <f>IFERROR(VLOOKUP($C11, 'All Indicators - Breakdown'!$C:$GQ, H$1, FALSE), " ")</f>
        <v>1</v>
      </c>
      <c r="I11" s="21">
        <f>IFERROR(VLOOKUP($C11, 'All Indicators - Breakdown'!$C:$GQ, I$1, FALSE), " ")</f>
        <v>1</v>
      </c>
      <c r="J11" s="21">
        <f>IFERROR(VLOOKUP($C11, 'All Indicators - Breakdown'!$C:$GQ, J$1, FALSE), " ")</f>
        <v>1</v>
      </c>
      <c r="K11" s="21">
        <f>IFERROR(VLOOKUP($C11, 'All Indicators - Breakdown'!$C:$GQ, K$1, FALSE), " ")</f>
        <v>3</v>
      </c>
      <c r="L11" s="21">
        <f>IFERROR(VLOOKUP($C11, 'All Indicators - Breakdown'!$C:$HE, L$1, FALSE), " ")</f>
        <v>3</v>
      </c>
      <c r="M11" s="86">
        <f>IFERROR(VLOOKUP($C11, 'All Indicators - Breakdown'!$C:$IU, M$1, FALSE), " ")</f>
        <v>3</v>
      </c>
      <c r="N11" s="86">
        <f>IFERROR(VLOOKUP($C11, 'All Indicators - Breakdown'!$C:$IU, N$1, FALSE), " ")</f>
        <v>1</v>
      </c>
      <c r="O11" s="80">
        <f t="shared" si="1"/>
        <v>3</v>
      </c>
      <c r="P11" s="21">
        <f t="shared" si="1"/>
        <v>3</v>
      </c>
      <c r="Q11" s="21">
        <f t="shared" si="1"/>
        <v>3</v>
      </c>
      <c r="R11" s="21">
        <f t="shared" si="1"/>
        <v>1</v>
      </c>
      <c r="S11" s="21">
        <f t="shared" si="1"/>
        <v>1</v>
      </c>
      <c r="T11" s="21">
        <f t="shared" si="1"/>
        <v>1</v>
      </c>
      <c r="U11" s="21">
        <f t="shared" si="1"/>
        <v>1</v>
      </c>
      <c r="V11" s="71">
        <f t="shared" si="2"/>
        <v>1</v>
      </c>
      <c r="W11" s="71" t="e">
        <f t="shared" si="3"/>
        <v>#NUM!</v>
      </c>
    </row>
    <row r="12" spans="1:23" ht="16.3" thickTop="1" thickBot="1" x14ac:dyDescent="0.3">
      <c r="A12" s="20" t="s">
        <v>140</v>
      </c>
      <c r="B12" s="20" t="s">
        <v>156</v>
      </c>
      <c r="C12" s="20" t="s">
        <v>157</v>
      </c>
      <c r="D12" s="10">
        <f t="shared" si="0"/>
        <v>3</v>
      </c>
      <c r="E12" s="35">
        <f t="shared" si="4"/>
        <v>2.8</v>
      </c>
      <c r="F12" s="21" t="str">
        <f>IFERROR(VLOOKUP($C12, 'All Indicators - Breakdown'!$C:$GQ, F$1, FALSE), " ")</f>
        <v>N/A</v>
      </c>
      <c r="G12" s="21">
        <f>IFERROR(VLOOKUP($C12, 'All Indicators - Breakdown'!$C:$GQ, G$1, FALSE), " ")</f>
        <v>3</v>
      </c>
      <c r="H12" s="21">
        <f>IFERROR(VLOOKUP($C12, 'All Indicators - Breakdown'!$C:$GQ, H$1, FALSE), " ")</f>
        <v>1</v>
      </c>
      <c r="I12" s="21">
        <f>IFERROR(VLOOKUP($C12, 'All Indicators - Breakdown'!$C:$GQ, I$1, FALSE), " ")</f>
        <v>1</v>
      </c>
      <c r="J12" s="21">
        <f>IFERROR(VLOOKUP($C12, 'All Indicators - Breakdown'!$C:$GQ, J$1, FALSE), " ")</f>
        <v>1</v>
      </c>
      <c r="K12" s="21">
        <f>IFERROR(VLOOKUP($C12, 'All Indicators - Breakdown'!$C:$GQ, K$1, FALSE), " ")</f>
        <v>3</v>
      </c>
      <c r="L12" s="21">
        <f>IFERROR(VLOOKUP($C12, 'All Indicators - Breakdown'!$C:$HE, L$1, FALSE), " ")</f>
        <v>4</v>
      </c>
      <c r="M12" s="86">
        <f>IFERROR(VLOOKUP($C12, 'All Indicators - Breakdown'!$C:$IU, M$1, FALSE), " ")</f>
        <v>1</v>
      </c>
      <c r="N12" s="86">
        <f>IFERROR(VLOOKUP($C12, 'All Indicators - Breakdown'!$C:$IU, N$1, FALSE), " ")</f>
        <v>1</v>
      </c>
      <c r="O12" s="80">
        <f t="shared" si="1"/>
        <v>4</v>
      </c>
      <c r="P12" s="21">
        <f t="shared" si="1"/>
        <v>3</v>
      </c>
      <c r="Q12" s="21">
        <f t="shared" si="1"/>
        <v>3</v>
      </c>
      <c r="R12" s="21">
        <f t="shared" si="1"/>
        <v>1</v>
      </c>
      <c r="S12" s="21">
        <f t="shared" si="1"/>
        <v>1</v>
      </c>
      <c r="T12" s="21">
        <f t="shared" si="1"/>
        <v>1</v>
      </c>
      <c r="U12" s="21">
        <f t="shared" si="1"/>
        <v>1</v>
      </c>
      <c r="V12" s="71">
        <f t="shared" si="2"/>
        <v>1</v>
      </c>
      <c r="W12" s="71" t="e">
        <f t="shared" si="3"/>
        <v>#NUM!</v>
      </c>
    </row>
    <row r="13" spans="1:23" ht="16.3" thickTop="1" thickBot="1" x14ac:dyDescent="0.3">
      <c r="A13" s="20" t="s">
        <v>140</v>
      </c>
      <c r="B13" s="20" t="s">
        <v>158</v>
      </c>
      <c r="C13" s="20" t="s">
        <v>159</v>
      </c>
      <c r="D13" s="10">
        <f t="shared" si="0"/>
        <v>4</v>
      </c>
      <c r="E13" s="35">
        <f t="shared" si="4"/>
        <v>3.5</v>
      </c>
      <c r="F13" s="21" t="str">
        <f>IFERROR(VLOOKUP($C13, 'All Indicators - Breakdown'!$C:$GQ, F$1, FALSE), " ")</f>
        <v>N/A</v>
      </c>
      <c r="G13" s="21">
        <f>IFERROR(VLOOKUP($C13, 'All Indicators - Breakdown'!$C:$GQ, G$1, FALSE), " ")</f>
        <v>3</v>
      </c>
      <c r="H13" s="21">
        <f>IFERROR(VLOOKUP($C13, 'All Indicators - Breakdown'!$C:$GQ, H$1, FALSE), " ")</f>
        <v>1</v>
      </c>
      <c r="I13" s="21">
        <f>IFERROR(VLOOKUP($C13, 'All Indicators - Breakdown'!$C:$GQ, I$1, FALSE), " ")</f>
        <v>1</v>
      </c>
      <c r="J13" s="21">
        <f>IFERROR(VLOOKUP($C13, 'All Indicators - Breakdown'!$C:$GQ, J$1, FALSE), " ")</f>
        <v>1</v>
      </c>
      <c r="K13" s="21">
        <f>IFERROR(VLOOKUP($C13, 'All Indicators - Breakdown'!$C:$GQ, K$1, FALSE), " ")</f>
        <v>3</v>
      </c>
      <c r="L13" s="21">
        <f>IFERROR(VLOOKUP($C13, 'All Indicators - Breakdown'!$C:$HE, L$1, FALSE), " ")</f>
        <v>4</v>
      </c>
      <c r="M13" s="86">
        <f>IFERROR(VLOOKUP($C13, 'All Indicators - Breakdown'!$C:$IU, M$1, FALSE), " ")</f>
        <v>4</v>
      </c>
      <c r="N13" s="86">
        <f>IFERROR(VLOOKUP($C13, 'All Indicators - Breakdown'!$C:$IU, N$1, FALSE), " ")</f>
        <v>1</v>
      </c>
      <c r="O13" s="80">
        <f t="shared" si="1"/>
        <v>4</v>
      </c>
      <c r="P13" s="21">
        <f t="shared" si="1"/>
        <v>4</v>
      </c>
      <c r="Q13" s="21">
        <f t="shared" si="1"/>
        <v>3</v>
      </c>
      <c r="R13" s="21">
        <f t="shared" si="1"/>
        <v>3</v>
      </c>
      <c r="S13" s="21">
        <f t="shared" si="1"/>
        <v>1</v>
      </c>
      <c r="T13" s="21">
        <f t="shared" si="1"/>
        <v>1</v>
      </c>
      <c r="U13" s="21">
        <f t="shared" si="1"/>
        <v>1</v>
      </c>
      <c r="V13" s="71">
        <f t="shared" si="2"/>
        <v>1</v>
      </c>
      <c r="W13" s="71" t="e">
        <f t="shared" si="3"/>
        <v>#NUM!</v>
      </c>
    </row>
    <row r="14" spans="1:23" ht="16.3" thickTop="1" thickBot="1" x14ac:dyDescent="0.3">
      <c r="A14" s="20" t="s">
        <v>140</v>
      </c>
      <c r="B14" s="20" t="s">
        <v>160</v>
      </c>
      <c r="C14" s="20" t="s">
        <v>161</v>
      </c>
      <c r="D14" s="10">
        <f t="shared" si="0"/>
        <v>3</v>
      </c>
      <c r="E14" s="35">
        <f t="shared" si="4"/>
        <v>2.5</v>
      </c>
      <c r="F14" s="21" t="str">
        <f>IFERROR(VLOOKUP($C14, 'All Indicators - Breakdown'!$C:$GQ, F$1, FALSE), " ")</f>
        <v>N/A</v>
      </c>
      <c r="G14" s="21">
        <f>IFERROR(VLOOKUP($C14, 'All Indicators - Breakdown'!$C:$GQ, G$1, FALSE), " ")</f>
        <v>1</v>
      </c>
      <c r="H14" s="21">
        <f>IFERROR(VLOOKUP($C14, 'All Indicators - Breakdown'!$C:$GQ, H$1, FALSE), " ")</f>
        <v>1</v>
      </c>
      <c r="I14" s="21">
        <f>IFERROR(VLOOKUP($C14, 'All Indicators - Breakdown'!$C:$GQ, I$1, FALSE), " ")</f>
        <v>1</v>
      </c>
      <c r="J14" s="21">
        <f>IFERROR(VLOOKUP($C14, 'All Indicators - Breakdown'!$C:$GQ, J$1, FALSE), " ")</f>
        <v>1</v>
      </c>
      <c r="K14" s="21">
        <f>IFERROR(VLOOKUP($C14, 'All Indicators - Breakdown'!$C:$GQ, K$1, FALSE), " ")</f>
        <v>2</v>
      </c>
      <c r="L14" s="21">
        <f>IFERROR(VLOOKUP($C14, 'All Indicators - Breakdown'!$C:$HE, L$1, FALSE), " ")</f>
        <v>4</v>
      </c>
      <c r="M14" s="86">
        <f>IFERROR(VLOOKUP($C14, 'All Indicators - Breakdown'!$C:$IU, M$1, FALSE), " ")</f>
        <v>3</v>
      </c>
      <c r="N14" s="86">
        <f>IFERROR(VLOOKUP($C14, 'All Indicators - Breakdown'!$C:$IU, N$1, FALSE), " ")</f>
        <v>1</v>
      </c>
      <c r="O14" s="80">
        <f t="shared" ref="O14:U23" si="5">LARGE($F14:$N14, O$1)</f>
        <v>4</v>
      </c>
      <c r="P14" s="21">
        <f t="shared" si="5"/>
        <v>3</v>
      </c>
      <c r="Q14" s="21">
        <f t="shared" si="5"/>
        <v>2</v>
      </c>
      <c r="R14" s="21">
        <f t="shared" si="5"/>
        <v>1</v>
      </c>
      <c r="S14" s="21">
        <f t="shared" si="5"/>
        <v>1</v>
      </c>
      <c r="T14" s="21">
        <f t="shared" si="5"/>
        <v>1</v>
      </c>
      <c r="U14" s="21">
        <f t="shared" si="5"/>
        <v>1</v>
      </c>
      <c r="V14" s="71">
        <f t="shared" si="2"/>
        <v>1</v>
      </c>
      <c r="W14" s="71" t="e">
        <f t="shared" si="3"/>
        <v>#NUM!</v>
      </c>
    </row>
    <row r="15" spans="1:23" ht="16.3" thickTop="1" thickBot="1" x14ac:dyDescent="0.3">
      <c r="A15" s="20" t="s">
        <v>140</v>
      </c>
      <c r="B15" s="20" t="s">
        <v>162</v>
      </c>
      <c r="C15" s="20" t="s">
        <v>163</v>
      </c>
      <c r="D15" s="10">
        <f t="shared" si="0"/>
        <v>3</v>
      </c>
      <c r="E15" s="35">
        <f t="shared" si="4"/>
        <v>2.5</v>
      </c>
      <c r="F15" s="21" t="str">
        <f>IFERROR(VLOOKUP($C15, 'All Indicators - Breakdown'!$C:$GQ, F$1, FALSE), " ")</f>
        <v>N/A</v>
      </c>
      <c r="G15" s="21">
        <f>IFERROR(VLOOKUP($C15, 'All Indicators - Breakdown'!$C:$GQ, G$1, FALSE), " ")</f>
        <v>1</v>
      </c>
      <c r="H15" s="21">
        <f>IFERROR(VLOOKUP($C15, 'All Indicators - Breakdown'!$C:$GQ, H$1, FALSE), " ")</f>
        <v>2</v>
      </c>
      <c r="I15" s="21">
        <f>IFERROR(VLOOKUP($C15, 'All Indicators - Breakdown'!$C:$GQ, I$1, FALSE), " ")</f>
        <v>1</v>
      </c>
      <c r="J15" s="21">
        <f>IFERROR(VLOOKUP($C15, 'All Indicators - Breakdown'!$C:$GQ, J$1, FALSE), " ")</f>
        <v>1</v>
      </c>
      <c r="K15" s="21">
        <f>IFERROR(VLOOKUP($C15, 'All Indicators - Breakdown'!$C:$GQ, K$1, FALSE), " ")</f>
        <v>2</v>
      </c>
      <c r="L15" s="21">
        <f>IFERROR(VLOOKUP($C15, 'All Indicators - Breakdown'!$C:$HE, L$1, FALSE), " ")</f>
        <v>4</v>
      </c>
      <c r="M15" s="86">
        <f>IFERROR(VLOOKUP($C15, 'All Indicators - Breakdown'!$C:$IU, M$1, FALSE), " ")</f>
        <v>2</v>
      </c>
      <c r="N15" s="86">
        <f>IFERROR(VLOOKUP($C15, 'All Indicators - Breakdown'!$C:$IU, N$1, FALSE), " ")</f>
        <v>1</v>
      </c>
      <c r="O15" s="80">
        <f t="shared" si="5"/>
        <v>4</v>
      </c>
      <c r="P15" s="21">
        <f t="shared" si="5"/>
        <v>2</v>
      </c>
      <c r="Q15" s="21">
        <f t="shared" si="5"/>
        <v>2</v>
      </c>
      <c r="R15" s="21">
        <f t="shared" si="5"/>
        <v>2</v>
      </c>
      <c r="S15" s="21">
        <f t="shared" si="5"/>
        <v>1</v>
      </c>
      <c r="T15" s="21">
        <f t="shared" si="5"/>
        <v>1</v>
      </c>
      <c r="U15" s="21">
        <f t="shared" si="5"/>
        <v>1</v>
      </c>
      <c r="V15" s="71">
        <f t="shared" si="2"/>
        <v>1</v>
      </c>
      <c r="W15" s="71" t="e">
        <f t="shared" si="3"/>
        <v>#NUM!</v>
      </c>
    </row>
    <row r="16" spans="1:23" ht="16.3" thickTop="1" thickBot="1" x14ac:dyDescent="0.3">
      <c r="A16" s="20" t="s">
        <v>140</v>
      </c>
      <c r="B16" s="20" t="s">
        <v>164</v>
      </c>
      <c r="C16" s="20" t="s">
        <v>165</v>
      </c>
      <c r="D16" s="10">
        <f t="shared" si="0"/>
        <v>3</v>
      </c>
      <c r="E16" s="35">
        <f t="shared" si="4"/>
        <v>2.5</v>
      </c>
      <c r="F16" s="21" t="str">
        <f>IFERROR(VLOOKUP($C16, 'All Indicators - Breakdown'!$C:$GQ, F$1, FALSE), " ")</f>
        <v>N/A</v>
      </c>
      <c r="G16" s="21">
        <f>IFERROR(VLOOKUP($C16, 'All Indicators - Breakdown'!$C:$GQ, G$1, FALSE), " ")</f>
        <v>1</v>
      </c>
      <c r="H16" s="21">
        <f>IFERROR(VLOOKUP($C16, 'All Indicators - Breakdown'!$C:$GQ, H$1, FALSE), " ")</f>
        <v>1</v>
      </c>
      <c r="I16" s="21">
        <f>IFERROR(VLOOKUP($C16, 'All Indicators - Breakdown'!$C:$GQ, I$1, FALSE), " ")</f>
        <v>1</v>
      </c>
      <c r="J16" s="21">
        <f>IFERROR(VLOOKUP($C16, 'All Indicators - Breakdown'!$C:$GQ, J$1, FALSE), " ")</f>
        <v>1</v>
      </c>
      <c r="K16" s="21">
        <f>IFERROR(VLOOKUP($C16, 'All Indicators - Breakdown'!$C:$GQ, K$1, FALSE), " ")</f>
        <v>2</v>
      </c>
      <c r="L16" s="21">
        <f>IFERROR(VLOOKUP($C16, 'All Indicators - Breakdown'!$C:$HE, L$1, FALSE), " ")</f>
        <v>4</v>
      </c>
      <c r="M16" s="86">
        <f>IFERROR(VLOOKUP($C16, 'All Indicators - Breakdown'!$C:$IU, M$1, FALSE), " ")</f>
        <v>3</v>
      </c>
      <c r="N16" s="86">
        <f>IFERROR(VLOOKUP($C16, 'All Indicators - Breakdown'!$C:$IU, N$1, FALSE), " ")</f>
        <v>1</v>
      </c>
      <c r="O16" s="80">
        <f t="shared" si="5"/>
        <v>4</v>
      </c>
      <c r="P16" s="21">
        <f t="shared" si="5"/>
        <v>3</v>
      </c>
      <c r="Q16" s="21">
        <f t="shared" si="5"/>
        <v>2</v>
      </c>
      <c r="R16" s="21">
        <f t="shared" si="5"/>
        <v>1</v>
      </c>
      <c r="S16" s="21">
        <f t="shared" si="5"/>
        <v>1</v>
      </c>
      <c r="T16" s="21">
        <f t="shared" si="5"/>
        <v>1</v>
      </c>
      <c r="U16" s="21">
        <f t="shared" si="5"/>
        <v>1</v>
      </c>
      <c r="V16" s="71">
        <f t="shared" si="2"/>
        <v>1</v>
      </c>
      <c r="W16" s="71" t="e">
        <f t="shared" si="3"/>
        <v>#NUM!</v>
      </c>
    </row>
    <row r="17" spans="1:23" ht="16.3" thickTop="1" thickBot="1" x14ac:dyDescent="0.3">
      <c r="A17" s="20" t="s">
        <v>140</v>
      </c>
      <c r="B17" s="20" t="s">
        <v>166</v>
      </c>
      <c r="C17" s="20" t="s">
        <v>167</v>
      </c>
      <c r="D17" s="10">
        <f t="shared" si="0"/>
        <v>2</v>
      </c>
      <c r="E17" s="35">
        <f t="shared" si="4"/>
        <v>2.2999999999999998</v>
      </c>
      <c r="F17" s="21" t="str">
        <f>IFERROR(VLOOKUP($C17, 'All Indicators - Breakdown'!$C:$GQ, F$1, FALSE), " ")</f>
        <v>N/A</v>
      </c>
      <c r="G17" s="21">
        <f>IFERROR(VLOOKUP($C17, 'All Indicators - Breakdown'!$C:$GQ, G$1, FALSE), " ")</f>
        <v>1</v>
      </c>
      <c r="H17" s="21">
        <f>IFERROR(VLOOKUP($C17, 'All Indicators - Breakdown'!$C:$GQ, H$1, FALSE), " ")</f>
        <v>2</v>
      </c>
      <c r="I17" s="21">
        <f>IFERROR(VLOOKUP($C17, 'All Indicators - Breakdown'!$C:$GQ, I$1, FALSE), " ")</f>
        <v>1</v>
      </c>
      <c r="J17" s="21">
        <f>IFERROR(VLOOKUP($C17, 'All Indicators - Breakdown'!$C:$GQ, J$1, FALSE), " ")</f>
        <v>1</v>
      </c>
      <c r="K17" s="21">
        <f>IFERROR(VLOOKUP($C17, 'All Indicators - Breakdown'!$C:$GQ, K$1, FALSE), " ")</f>
        <v>2</v>
      </c>
      <c r="L17" s="21">
        <f>IFERROR(VLOOKUP($C17, 'All Indicators - Breakdown'!$C:$HE, L$1, FALSE), " ")</f>
        <v>4</v>
      </c>
      <c r="M17" s="86">
        <f>IFERROR(VLOOKUP($C17, 'All Indicators - Breakdown'!$C:$IU, M$1, FALSE), " ")</f>
        <v>1</v>
      </c>
      <c r="N17" s="86">
        <f>IFERROR(VLOOKUP($C17, 'All Indicators - Breakdown'!$C:$IU, N$1, FALSE), " ")</f>
        <v>1</v>
      </c>
      <c r="O17" s="80">
        <f t="shared" si="5"/>
        <v>4</v>
      </c>
      <c r="P17" s="21">
        <f t="shared" si="5"/>
        <v>2</v>
      </c>
      <c r="Q17" s="21">
        <f t="shared" si="5"/>
        <v>2</v>
      </c>
      <c r="R17" s="21">
        <f t="shared" si="5"/>
        <v>1</v>
      </c>
      <c r="S17" s="21">
        <f t="shared" si="5"/>
        <v>1</v>
      </c>
      <c r="T17" s="21">
        <f t="shared" si="5"/>
        <v>1</v>
      </c>
      <c r="U17" s="21">
        <f t="shared" si="5"/>
        <v>1</v>
      </c>
      <c r="V17" s="71">
        <f t="shared" si="2"/>
        <v>1</v>
      </c>
      <c r="W17" s="71" t="e">
        <f t="shared" si="3"/>
        <v>#NUM!</v>
      </c>
    </row>
    <row r="18" spans="1:23" ht="16.3" thickTop="1" thickBot="1" x14ac:dyDescent="0.3">
      <c r="A18" s="20" t="s">
        <v>140</v>
      </c>
      <c r="B18" s="20" t="s">
        <v>168</v>
      </c>
      <c r="C18" s="20" t="s">
        <v>169</v>
      </c>
      <c r="D18" s="10">
        <f t="shared" si="0"/>
        <v>3</v>
      </c>
      <c r="E18" s="35">
        <f t="shared" si="4"/>
        <v>2.8</v>
      </c>
      <c r="F18" s="21" t="str">
        <f>IFERROR(VLOOKUP($C18, 'All Indicators - Breakdown'!$C:$GQ, F$1, FALSE), " ")</f>
        <v>N/A</v>
      </c>
      <c r="G18" s="21">
        <f>IFERROR(VLOOKUP($C18, 'All Indicators - Breakdown'!$C:$GQ, G$1, FALSE), " ")</f>
        <v>3</v>
      </c>
      <c r="H18" s="21">
        <f>IFERROR(VLOOKUP($C18, 'All Indicators - Breakdown'!$C:$GQ, H$1, FALSE), " ")</f>
        <v>2</v>
      </c>
      <c r="I18" s="21">
        <f>IFERROR(VLOOKUP($C18, 'All Indicators - Breakdown'!$C:$GQ, I$1, FALSE), " ")</f>
        <v>1</v>
      </c>
      <c r="J18" s="21">
        <f>IFERROR(VLOOKUP($C18, 'All Indicators - Breakdown'!$C:$GQ, J$1, FALSE), " ")</f>
        <v>1</v>
      </c>
      <c r="K18" s="21">
        <f>IFERROR(VLOOKUP($C18, 'All Indicators - Breakdown'!$C:$GQ, K$1, FALSE), " ")</f>
        <v>2</v>
      </c>
      <c r="L18" s="21">
        <f>IFERROR(VLOOKUP($C18, 'All Indicators - Breakdown'!$C:$HE, L$1, FALSE), " ")</f>
        <v>4</v>
      </c>
      <c r="M18" s="86">
        <f>IFERROR(VLOOKUP($C18, 'All Indicators - Breakdown'!$C:$IU, M$1, FALSE), " ")</f>
        <v>2</v>
      </c>
      <c r="N18" s="86">
        <f>IFERROR(VLOOKUP($C18, 'All Indicators - Breakdown'!$C:$IU, N$1, FALSE), " ")</f>
        <v>1</v>
      </c>
      <c r="O18" s="80">
        <f t="shared" si="5"/>
        <v>4</v>
      </c>
      <c r="P18" s="21">
        <f t="shared" si="5"/>
        <v>3</v>
      </c>
      <c r="Q18" s="21">
        <f t="shared" si="5"/>
        <v>2</v>
      </c>
      <c r="R18" s="21">
        <f t="shared" si="5"/>
        <v>2</v>
      </c>
      <c r="S18" s="21">
        <f t="shared" si="5"/>
        <v>2</v>
      </c>
      <c r="T18" s="21">
        <f t="shared" si="5"/>
        <v>1</v>
      </c>
      <c r="U18" s="21">
        <f t="shared" si="5"/>
        <v>1</v>
      </c>
      <c r="V18" s="71">
        <f t="shared" si="2"/>
        <v>1</v>
      </c>
      <c r="W18" s="71" t="e">
        <f t="shared" si="3"/>
        <v>#NUM!</v>
      </c>
    </row>
    <row r="19" spans="1:23" ht="16.3" thickTop="1" thickBot="1" x14ac:dyDescent="0.3">
      <c r="A19" s="20" t="s">
        <v>170</v>
      </c>
      <c r="B19" s="20" t="s">
        <v>171</v>
      </c>
      <c r="C19" s="20" t="s">
        <v>172</v>
      </c>
      <c r="D19" s="10">
        <f t="shared" si="0"/>
        <v>2</v>
      </c>
      <c r="E19" s="35">
        <f t="shared" si="4"/>
        <v>2</v>
      </c>
      <c r="F19" s="21" t="str">
        <f>IFERROR(VLOOKUP($C19, 'All Indicators - Breakdown'!$C:$GQ, F$1, FALSE), " ")</f>
        <v>N/A</v>
      </c>
      <c r="G19" s="21">
        <f>IFERROR(VLOOKUP($C19, 'All Indicators - Breakdown'!$C:$GQ, G$1, FALSE), " ")</f>
        <v>2</v>
      </c>
      <c r="H19" s="21">
        <f>IFERROR(VLOOKUP($C19, 'All Indicators - Breakdown'!$C:$GQ, H$1, FALSE), " ")</f>
        <v>1</v>
      </c>
      <c r="I19" s="21">
        <f>IFERROR(VLOOKUP($C19, 'All Indicators - Breakdown'!$C:$GQ, I$1, FALSE), " ")</f>
        <v>1</v>
      </c>
      <c r="J19" s="21">
        <f>IFERROR(VLOOKUP($C19, 'All Indicators - Breakdown'!$C:$GQ, J$1, FALSE), " ")</f>
        <v>1</v>
      </c>
      <c r="K19" s="21">
        <f>IFERROR(VLOOKUP($C19, 'All Indicators - Breakdown'!$C:$GQ, K$1, FALSE), " ")</f>
        <v>3</v>
      </c>
      <c r="L19" s="21">
        <f>IFERROR(VLOOKUP($C19, 'All Indicators - Breakdown'!$C:$HE, L$1, FALSE), " ")</f>
        <v>2</v>
      </c>
      <c r="M19" s="86">
        <f>IFERROR(VLOOKUP($C19, 'All Indicators - Breakdown'!$C:$IU, M$1, FALSE), " ")</f>
        <v>1</v>
      </c>
      <c r="N19" s="86">
        <f>IFERROR(VLOOKUP($C19, 'All Indicators - Breakdown'!$C:$IU, N$1, FALSE), " ")</f>
        <v>1</v>
      </c>
      <c r="O19" s="80">
        <f t="shared" si="5"/>
        <v>3</v>
      </c>
      <c r="P19" s="21">
        <f t="shared" si="5"/>
        <v>2</v>
      </c>
      <c r="Q19" s="21">
        <f t="shared" si="5"/>
        <v>2</v>
      </c>
      <c r="R19" s="21">
        <f t="shared" si="5"/>
        <v>1</v>
      </c>
      <c r="S19" s="21">
        <f t="shared" si="5"/>
        <v>1</v>
      </c>
      <c r="T19" s="21">
        <f t="shared" si="5"/>
        <v>1</v>
      </c>
      <c r="U19" s="21">
        <f t="shared" si="5"/>
        <v>1</v>
      </c>
      <c r="V19" s="71">
        <f t="shared" si="2"/>
        <v>1</v>
      </c>
      <c r="W19" s="71" t="e">
        <f t="shared" si="3"/>
        <v>#NUM!</v>
      </c>
    </row>
    <row r="20" spans="1:23" ht="16.3" thickTop="1" thickBot="1" x14ac:dyDescent="0.3">
      <c r="A20" s="20" t="s">
        <v>170</v>
      </c>
      <c r="B20" s="20" t="s">
        <v>173</v>
      </c>
      <c r="C20" s="20" t="s">
        <v>174</v>
      </c>
      <c r="D20" s="10">
        <f t="shared" si="0"/>
        <v>2</v>
      </c>
      <c r="E20" s="35">
        <f t="shared" si="4"/>
        <v>2.2999999999999998</v>
      </c>
      <c r="F20" s="21" t="str">
        <f>IFERROR(VLOOKUP($C20, 'All Indicators - Breakdown'!$C:$GQ, F$1, FALSE), " ")</f>
        <v>N/A</v>
      </c>
      <c r="G20" s="21">
        <f>IFERROR(VLOOKUP($C20, 'All Indicators - Breakdown'!$C:$GQ, G$1, FALSE), " ")</f>
        <v>2</v>
      </c>
      <c r="H20" s="21">
        <f>IFERROR(VLOOKUP($C20, 'All Indicators - Breakdown'!$C:$GQ, H$1, FALSE), " ")</f>
        <v>1</v>
      </c>
      <c r="I20" s="21">
        <f>IFERROR(VLOOKUP($C20, 'All Indicators - Breakdown'!$C:$GQ, I$1, FALSE), " ")</f>
        <v>1</v>
      </c>
      <c r="J20" s="21">
        <f>IFERROR(VLOOKUP($C20, 'All Indicators - Breakdown'!$C:$GQ, J$1, FALSE), " ")</f>
        <v>1</v>
      </c>
      <c r="K20" s="21">
        <f>IFERROR(VLOOKUP($C20, 'All Indicators - Breakdown'!$C:$GQ, K$1, FALSE), " ")</f>
        <v>3</v>
      </c>
      <c r="L20" s="21">
        <f>IFERROR(VLOOKUP($C20, 'All Indicators - Breakdown'!$C:$HE, L$1, FALSE), " ")</f>
        <v>2</v>
      </c>
      <c r="M20" s="86">
        <f>IFERROR(VLOOKUP($C20, 'All Indicators - Breakdown'!$C:$IU, M$1, FALSE), " ")</f>
        <v>2</v>
      </c>
      <c r="N20" s="86">
        <f>IFERROR(VLOOKUP($C20, 'All Indicators - Breakdown'!$C:$IU, N$1, FALSE), " ")</f>
        <v>1</v>
      </c>
      <c r="O20" s="80">
        <f t="shared" si="5"/>
        <v>3</v>
      </c>
      <c r="P20" s="21">
        <f t="shared" si="5"/>
        <v>2</v>
      </c>
      <c r="Q20" s="21">
        <f t="shared" si="5"/>
        <v>2</v>
      </c>
      <c r="R20" s="21">
        <f t="shared" si="5"/>
        <v>2</v>
      </c>
      <c r="S20" s="21">
        <f t="shared" si="5"/>
        <v>1</v>
      </c>
      <c r="T20" s="21">
        <f t="shared" si="5"/>
        <v>1</v>
      </c>
      <c r="U20" s="21">
        <f t="shared" si="5"/>
        <v>1</v>
      </c>
      <c r="V20" s="71">
        <f t="shared" si="2"/>
        <v>1</v>
      </c>
      <c r="W20" s="71" t="e">
        <f t="shared" si="3"/>
        <v>#NUM!</v>
      </c>
    </row>
    <row r="21" spans="1:23" ht="16.3" thickTop="1" thickBot="1" x14ac:dyDescent="0.3">
      <c r="A21" s="20" t="s">
        <v>170</v>
      </c>
      <c r="B21" s="20" t="s">
        <v>175</v>
      </c>
      <c r="C21" s="20" t="s">
        <v>176</v>
      </c>
      <c r="D21" s="10">
        <f t="shared" si="0"/>
        <v>2</v>
      </c>
      <c r="E21" s="35">
        <f t="shared" si="4"/>
        <v>2</v>
      </c>
      <c r="F21" s="21" t="str">
        <f>IFERROR(VLOOKUP($C21, 'All Indicators - Breakdown'!$C:$GQ, F$1, FALSE), " ")</f>
        <v>N/A</v>
      </c>
      <c r="G21" s="21">
        <f>IFERROR(VLOOKUP($C21, 'All Indicators - Breakdown'!$C:$GQ, G$1, FALSE), " ")</f>
        <v>2</v>
      </c>
      <c r="H21" s="21">
        <f>IFERROR(VLOOKUP($C21, 'All Indicators - Breakdown'!$C:$GQ, H$1, FALSE), " ")</f>
        <v>2</v>
      </c>
      <c r="I21" s="21">
        <f>IFERROR(VLOOKUP($C21, 'All Indicators - Breakdown'!$C:$GQ, I$1, FALSE), " ")</f>
        <v>1</v>
      </c>
      <c r="J21" s="21">
        <f>IFERROR(VLOOKUP($C21, 'All Indicators - Breakdown'!$C:$GQ, J$1, FALSE), " ")</f>
        <v>1</v>
      </c>
      <c r="K21" s="21">
        <f>IFERROR(VLOOKUP($C21, 'All Indicators - Breakdown'!$C:$GQ, K$1, FALSE), " ")</f>
        <v>2</v>
      </c>
      <c r="L21" s="21">
        <f>IFERROR(VLOOKUP($C21, 'All Indicators - Breakdown'!$C:$HE, L$1, FALSE), " ")</f>
        <v>2</v>
      </c>
      <c r="M21" s="86">
        <f>IFERROR(VLOOKUP($C21, 'All Indicators - Breakdown'!$C:$IU, M$1, FALSE), " ")</f>
        <v>2</v>
      </c>
      <c r="N21" s="86">
        <f>IFERROR(VLOOKUP($C21, 'All Indicators - Breakdown'!$C:$IU, N$1, FALSE), " ")</f>
        <v>1</v>
      </c>
      <c r="O21" s="80">
        <f t="shared" si="5"/>
        <v>2</v>
      </c>
      <c r="P21" s="21">
        <f t="shared" si="5"/>
        <v>2</v>
      </c>
      <c r="Q21" s="21">
        <f t="shared" si="5"/>
        <v>2</v>
      </c>
      <c r="R21" s="21">
        <f t="shared" si="5"/>
        <v>2</v>
      </c>
      <c r="S21" s="21">
        <f t="shared" si="5"/>
        <v>2</v>
      </c>
      <c r="T21" s="21">
        <f t="shared" si="5"/>
        <v>1</v>
      </c>
      <c r="U21" s="21">
        <f t="shared" si="5"/>
        <v>1</v>
      </c>
      <c r="V21" s="71">
        <f t="shared" si="2"/>
        <v>1</v>
      </c>
      <c r="W21" s="71" t="e">
        <f t="shared" si="3"/>
        <v>#NUM!</v>
      </c>
    </row>
    <row r="22" spans="1:23" ht="16.3" thickTop="1" thickBot="1" x14ac:dyDescent="0.3">
      <c r="A22" s="20" t="s">
        <v>170</v>
      </c>
      <c r="B22" s="20" t="s">
        <v>177</v>
      </c>
      <c r="C22" s="20" t="s">
        <v>178</v>
      </c>
      <c r="D22" s="10">
        <f t="shared" si="0"/>
        <v>2</v>
      </c>
      <c r="E22" s="35">
        <f t="shared" si="4"/>
        <v>1.8</v>
      </c>
      <c r="F22" s="21" t="str">
        <f>IFERROR(VLOOKUP($C22, 'All Indicators - Breakdown'!$C:$GQ, F$1, FALSE), " ")</f>
        <v>N/A</v>
      </c>
      <c r="G22" s="21">
        <f>IFERROR(VLOOKUP($C22, 'All Indicators - Breakdown'!$C:$GQ, G$1, FALSE), " ")</f>
        <v>2</v>
      </c>
      <c r="H22" s="21">
        <f>IFERROR(VLOOKUP($C22, 'All Indicators - Breakdown'!$C:$GQ, H$1, FALSE), " ")</f>
        <v>1</v>
      </c>
      <c r="I22" s="21">
        <f>IFERROR(VLOOKUP($C22, 'All Indicators - Breakdown'!$C:$GQ, I$1, FALSE), " ")</f>
        <v>1</v>
      </c>
      <c r="J22" s="21">
        <f>IFERROR(VLOOKUP($C22, 'All Indicators - Breakdown'!$C:$GQ, J$1, FALSE), " ")</f>
        <v>1</v>
      </c>
      <c r="K22" s="21">
        <f>IFERROR(VLOOKUP($C22, 'All Indicators - Breakdown'!$C:$GQ, K$1, FALSE), " ")</f>
        <v>2</v>
      </c>
      <c r="L22" s="21">
        <f>IFERROR(VLOOKUP($C22, 'All Indicators - Breakdown'!$C:$HE, L$1, FALSE), " ")</f>
        <v>2</v>
      </c>
      <c r="M22" s="86">
        <f>IFERROR(VLOOKUP($C22, 'All Indicators - Breakdown'!$C:$IU, M$1, FALSE), " ")</f>
        <v>1</v>
      </c>
      <c r="N22" s="86">
        <f>IFERROR(VLOOKUP($C22, 'All Indicators - Breakdown'!$C:$IU, N$1, FALSE), " ")</f>
        <v>1</v>
      </c>
      <c r="O22" s="80">
        <f t="shared" si="5"/>
        <v>2</v>
      </c>
      <c r="P22" s="21">
        <f t="shared" si="5"/>
        <v>2</v>
      </c>
      <c r="Q22" s="21">
        <f t="shared" si="5"/>
        <v>2</v>
      </c>
      <c r="R22" s="21">
        <f t="shared" si="5"/>
        <v>1</v>
      </c>
      <c r="S22" s="21">
        <f t="shared" si="5"/>
        <v>1</v>
      </c>
      <c r="T22" s="21">
        <f t="shared" si="5"/>
        <v>1</v>
      </c>
      <c r="U22" s="21">
        <f t="shared" si="5"/>
        <v>1</v>
      </c>
      <c r="V22" s="71">
        <f t="shared" si="2"/>
        <v>1</v>
      </c>
      <c r="W22" s="71" t="e">
        <f t="shared" si="3"/>
        <v>#NUM!</v>
      </c>
    </row>
    <row r="23" spans="1:23" ht="16.3" thickTop="1" thickBot="1" x14ac:dyDescent="0.3">
      <c r="A23" s="20" t="s">
        <v>170</v>
      </c>
      <c r="B23" s="20" t="s">
        <v>179</v>
      </c>
      <c r="C23" s="20" t="s">
        <v>180</v>
      </c>
      <c r="D23" s="10">
        <f t="shared" si="0"/>
        <v>3</v>
      </c>
      <c r="E23" s="35">
        <f t="shared" si="4"/>
        <v>3.3</v>
      </c>
      <c r="F23" s="21" t="str">
        <f>IFERROR(VLOOKUP($C23, 'All Indicators - Breakdown'!$C:$GQ, F$1, FALSE), " ")</f>
        <v>N/A</v>
      </c>
      <c r="G23" s="21">
        <f>IFERROR(VLOOKUP($C23, 'All Indicators - Breakdown'!$C:$GQ, G$1, FALSE), " ")</f>
        <v>3</v>
      </c>
      <c r="H23" s="21">
        <f>IFERROR(VLOOKUP($C23, 'All Indicators - Breakdown'!$C:$GQ, H$1, FALSE), " ")</f>
        <v>2</v>
      </c>
      <c r="I23" s="21">
        <f>IFERROR(VLOOKUP($C23, 'All Indicators - Breakdown'!$C:$GQ, I$1, FALSE), " ")</f>
        <v>1</v>
      </c>
      <c r="J23" s="21">
        <f>IFERROR(VLOOKUP($C23, 'All Indicators - Breakdown'!$C:$GQ, J$1, FALSE), " ")</f>
        <v>5</v>
      </c>
      <c r="K23" s="21">
        <f>IFERROR(VLOOKUP($C23, 'All Indicators - Breakdown'!$C:$GQ, K$1, FALSE), " ")</f>
        <v>3</v>
      </c>
      <c r="L23" s="21">
        <f>IFERROR(VLOOKUP($C23, 'All Indicators - Breakdown'!$C:$HE, L$1, FALSE), " ")</f>
        <v>2</v>
      </c>
      <c r="M23" s="86">
        <f>IFERROR(VLOOKUP($C23, 'All Indicators - Breakdown'!$C:$IU, M$1, FALSE), " ")</f>
        <v>2</v>
      </c>
      <c r="N23" s="86">
        <f>IFERROR(VLOOKUP($C23, 'All Indicators - Breakdown'!$C:$IU, N$1, FALSE), " ")</f>
        <v>1</v>
      </c>
      <c r="O23" s="80">
        <f t="shared" si="5"/>
        <v>5</v>
      </c>
      <c r="P23" s="21">
        <f t="shared" si="5"/>
        <v>3</v>
      </c>
      <c r="Q23" s="21">
        <f t="shared" si="5"/>
        <v>3</v>
      </c>
      <c r="R23" s="21">
        <f t="shared" si="5"/>
        <v>2</v>
      </c>
      <c r="S23" s="21">
        <f t="shared" si="5"/>
        <v>2</v>
      </c>
      <c r="T23" s="21">
        <f t="shared" si="5"/>
        <v>2</v>
      </c>
      <c r="U23" s="21">
        <f t="shared" si="5"/>
        <v>1</v>
      </c>
      <c r="V23" s="71">
        <f t="shared" si="2"/>
        <v>1</v>
      </c>
      <c r="W23" s="71" t="e">
        <f t="shared" si="3"/>
        <v>#NUM!</v>
      </c>
    </row>
    <row r="24" spans="1:23" ht="16.3" thickTop="1" thickBot="1" x14ac:dyDescent="0.3">
      <c r="A24" s="20" t="s">
        <v>170</v>
      </c>
      <c r="B24" s="20" t="s">
        <v>181</v>
      </c>
      <c r="C24" s="20" t="s">
        <v>182</v>
      </c>
      <c r="D24" s="10">
        <f t="shared" si="0"/>
        <v>4</v>
      </c>
      <c r="E24" s="35">
        <f t="shared" si="4"/>
        <v>3.5</v>
      </c>
      <c r="F24" s="21" t="str">
        <f>IFERROR(VLOOKUP($C24, 'All Indicators - Breakdown'!$C:$GQ, F$1, FALSE), " ")</f>
        <v>N/A</v>
      </c>
      <c r="G24" s="21">
        <f>IFERROR(VLOOKUP($C24, 'All Indicators - Breakdown'!$C:$GQ, G$1, FALSE), " ")</f>
        <v>3</v>
      </c>
      <c r="H24" s="21">
        <f>IFERROR(VLOOKUP($C24, 'All Indicators - Breakdown'!$C:$GQ, H$1, FALSE), " ")</f>
        <v>2</v>
      </c>
      <c r="I24" s="21">
        <f>IFERROR(VLOOKUP($C24, 'All Indicators - Breakdown'!$C:$GQ, I$1, FALSE), " ")</f>
        <v>1</v>
      </c>
      <c r="J24" s="21">
        <f>IFERROR(VLOOKUP($C24, 'All Indicators - Breakdown'!$C:$GQ, J$1, FALSE), " ")</f>
        <v>5</v>
      </c>
      <c r="K24" s="21">
        <f>IFERROR(VLOOKUP($C24, 'All Indicators - Breakdown'!$C:$GQ, K$1, FALSE), " ")</f>
        <v>3</v>
      </c>
      <c r="L24" s="21">
        <f>IFERROR(VLOOKUP($C24, 'All Indicators - Breakdown'!$C:$HE, L$1, FALSE), " ")</f>
        <v>2</v>
      </c>
      <c r="M24" s="86">
        <f>IFERROR(VLOOKUP($C24, 'All Indicators - Breakdown'!$C:$IU, M$1, FALSE), " ")</f>
        <v>3</v>
      </c>
      <c r="N24" s="86">
        <f>IFERROR(VLOOKUP($C24, 'All Indicators - Breakdown'!$C:$IU, N$1, FALSE), " ")</f>
        <v>1</v>
      </c>
      <c r="O24" s="80">
        <f t="shared" ref="O24:U33" si="6">LARGE($F24:$N24, O$1)</f>
        <v>5</v>
      </c>
      <c r="P24" s="21">
        <f t="shared" si="6"/>
        <v>3</v>
      </c>
      <c r="Q24" s="21">
        <f t="shared" si="6"/>
        <v>3</v>
      </c>
      <c r="R24" s="21">
        <f t="shared" si="6"/>
        <v>3</v>
      </c>
      <c r="S24" s="21">
        <f t="shared" si="6"/>
        <v>2</v>
      </c>
      <c r="T24" s="21">
        <f t="shared" si="6"/>
        <v>2</v>
      </c>
      <c r="U24" s="21">
        <f t="shared" si="6"/>
        <v>1</v>
      </c>
      <c r="V24" s="71">
        <f t="shared" si="2"/>
        <v>1</v>
      </c>
      <c r="W24" s="71" t="e">
        <f t="shared" si="3"/>
        <v>#NUM!</v>
      </c>
    </row>
    <row r="25" spans="1:23" ht="16.3" thickTop="1" thickBot="1" x14ac:dyDescent="0.3">
      <c r="A25" s="20" t="s">
        <v>170</v>
      </c>
      <c r="B25" s="20" t="s">
        <v>183</v>
      </c>
      <c r="C25" s="20" t="s">
        <v>184</v>
      </c>
      <c r="D25" s="10">
        <f t="shared" si="0"/>
        <v>4</v>
      </c>
      <c r="E25" s="35">
        <f t="shared" si="4"/>
        <v>3.5</v>
      </c>
      <c r="F25" s="21" t="str">
        <f>IFERROR(VLOOKUP($C25, 'All Indicators - Breakdown'!$C:$GQ, F$1, FALSE), " ")</f>
        <v>N/A</v>
      </c>
      <c r="G25" s="21">
        <f>IFERROR(VLOOKUP($C25, 'All Indicators - Breakdown'!$C:$GQ, G$1, FALSE), " ")</f>
        <v>3</v>
      </c>
      <c r="H25" s="21">
        <f>IFERROR(VLOOKUP($C25, 'All Indicators - Breakdown'!$C:$GQ, H$1, FALSE), " ")</f>
        <v>2</v>
      </c>
      <c r="I25" s="21">
        <f>IFERROR(VLOOKUP($C25, 'All Indicators - Breakdown'!$C:$GQ, I$1, FALSE), " ")</f>
        <v>1</v>
      </c>
      <c r="J25" s="21">
        <f>IFERROR(VLOOKUP($C25, 'All Indicators - Breakdown'!$C:$GQ, J$1, FALSE), " ")</f>
        <v>5</v>
      </c>
      <c r="K25" s="21">
        <f>IFERROR(VLOOKUP($C25, 'All Indicators - Breakdown'!$C:$GQ, K$1, FALSE), " ")</f>
        <v>3</v>
      </c>
      <c r="L25" s="21">
        <f>IFERROR(VLOOKUP($C25, 'All Indicators - Breakdown'!$C:$HE, L$1, FALSE), " ")</f>
        <v>2</v>
      </c>
      <c r="M25" s="86">
        <f>IFERROR(VLOOKUP($C25, 'All Indicators - Breakdown'!$C:$IU, M$1, FALSE), " ")</f>
        <v>3</v>
      </c>
      <c r="N25" s="86">
        <f>IFERROR(VLOOKUP($C25, 'All Indicators - Breakdown'!$C:$IU, N$1, FALSE), " ")</f>
        <v>1</v>
      </c>
      <c r="O25" s="80">
        <f t="shared" si="6"/>
        <v>5</v>
      </c>
      <c r="P25" s="21">
        <f t="shared" si="6"/>
        <v>3</v>
      </c>
      <c r="Q25" s="21">
        <f t="shared" si="6"/>
        <v>3</v>
      </c>
      <c r="R25" s="21">
        <f t="shared" si="6"/>
        <v>3</v>
      </c>
      <c r="S25" s="21">
        <f t="shared" si="6"/>
        <v>2</v>
      </c>
      <c r="T25" s="21">
        <f t="shared" si="6"/>
        <v>2</v>
      </c>
      <c r="U25" s="21">
        <f t="shared" si="6"/>
        <v>1</v>
      </c>
      <c r="V25" s="71">
        <f t="shared" si="2"/>
        <v>1</v>
      </c>
      <c r="W25" s="71" t="e">
        <f t="shared" si="3"/>
        <v>#NUM!</v>
      </c>
    </row>
    <row r="26" spans="1:23" ht="16.3" thickTop="1" thickBot="1" x14ac:dyDescent="0.3">
      <c r="A26" s="20" t="s">
        <v>185</v>
      </c>
      <c r="B26" s="20" t="s">
        <v>186</v>
      </c>
      <c r="C26" s="20" t="s">
        <v>187</v>
      </c>
      <c r="D26" s="10">
        <f t="shared" si="0"/>
        <v>2</v>
      </c>
      <c r="E26" s="35">
        <f t="shared" si="4"/>
        <v>2</v>
      </c>
      <c r="F26" s="21" t="str">
        <f>IFERROR(VLOOKUP($C26, 'All Indicators - Breakdown'!$C:$GQ, F$1, FALSE), " ")</f>
        <v>N/A</v>
      </c>
      <c r="G26" s="21">
        <f>IFERROR(VLOOKUP($C26, 'All Indicators - Breakdown'!$C:$GQ, G$1, FALSE), " ")</f>
        <v>2</v>
      </c>
      <c r="H26" s="21">
        <f>IFERROR(VLOOKUP($C26, 'All Indicators - Breakdown'!$C:$GQ, H$1, FALSE), " ")</f>
        <v>2</v>
      </c>
      <c r="I26" s="21">
        <f>IFERROR(VLOOKUP($C26, 'All Indicators - Breakdown'!$C:$GQ, I$1, FALSE), " ")</f>
        <v>1</v>
      </c>
      <c r="J26" s="21">
        <f>IFERROR(VLOOKUP($C26, 'All Indicators - Breakdown'!$C:$GQ, J$1, FALSE), " ")</f>
        <v>1</v>
      </c>
      <c r="K26" s="21">
        <f>IFERROR(VLOOKUP($C26, 'All Indicators - Breakdown'!$C:$GQ, K$1, FALSE), " ")</f>
        <v>2</v>
      </c>
      <c r="L26" s="21">
        <f>IFERROR(VLOOKUP($C26, 'All Indicators - Breakdown'!$C:$HE, L$1, FALSE), " ")</f>
        <v>2</v>
      </c>
      <c r="M26" s="86">
        <f>IFERROR(VLOOKUP($C26, 'All Indicators - Breakdown'!$C:$IU, M$1, FALSE), " ")</f>
        <v>1</v>
      </c>
      <c r="N26" s="86">
        <f>IFERROR(VLOOKUP($C26, 'All Indicators - Breakdown'!$C:$IU, N$1, FALSE), " ")</f>
        <v>1</v>
      </c>
      <c r="O26" s="80">
        <f t="shared" si="6"/>
        <v>2</v>
      </c>
      <c r="P26" s="21">
        <f t="shared" si="6"/>
        <v>2</v>
      </c>
      <c r="Q26" s="21">
        <f t="shared" si="6"/>
        <v>2</v>
      </c>
      <c r="R26" s="21">
        <f t="shared" si="6"/>
        <v>2</v>
      </c>
      <c r="S26" s="21">
        <f t="shared" si="6"/>
        <v>1</v>
      </c>
      <c r="T26" s="21">
        <f t="shared" si="6"/>
        <v>1</v>
      </c>
      <c r="U26" s="21">
        <f t="shared" si="6"/>
        <v>1</v>
      </c>
      <c r="V26" s="71">
        <f t="shared" si="2"/>
        <v>1</v>
      </c>
      <c r="W26" s="71" t="e">
        <f t="shared" si="3"/>
        <v>#NUM!</v>
      </c>
    </row>
    <row r="27" spans="1:23" ht="16.3" thickTop="1" thickBot="1" x14ac:dyDescent="0.3">
      <c r="A27" s="20" t="s">
        <v>185</v>
      </c>
      <c r="B27" s="20" t="s">
        <v>188</v>
      </c>
      <c r="C27" s="20" t="s">
        <v>189</v>
      </c>
      <c r="D27" s="10">
        <f t="shared" si="0"/>
        <v>2</v>
      </c>
      <c r="E27" s="35">
        <f t="shared" si="4"/>
        <v>2</v>
      </c>
      <c r="F27" s="21" t="str">
        <f>IFERROR(VLOOKUP($C27, 'All Indicators - Breakdown'!$C:$GQ, F$1, FALSE), " ")</f>
        <v>N/A</v>
      </c>
      <c r="G27" s="21">
        <f>IFERROR(VLOOKUP($C27, 'All Indicators - Breakdown'!$C:$GQ, G$1, FALSE), " ")</f>
        <v>1</v>
      </c>
      <c r="H27" s="21">
        <f>IFERROR(VLOOKUP($C27, 'All Indicators - Breakdown'!$C:$GQ, H$1, FALSE), " ")</f>
        <v>1</v>
      </c>
      <c r="I27" s="21">
        <f>IFERROR(VLOOKUP($C27, 'All Indicators - Breakdown'!$C:$GQ, I$1, FALSE), " ")</f>
        <v>1</v>
      </c>
      <c r="J27" s="21">
        <f>IFERROR(VLOOKUP($C27, 'All Indicators - Breakdown'!$C:$GQ, J$1, FALSE), " ")</f>
        <v>1</v>
      </c>
      <c r="K27" s="21">
        <f>IFERROR(VLOOKUP($C27, 'All Indicators - Breakdown'!$C:$GQ, K$1, FALSE), " ")</f>
        <v>3</v>
      </c>
      <c r="L27" s="21">
        <f>IFERROR(VLOOKUP($C27, 'All Indicators - Breakdown'!$C:$HE, L$1, FALSE), " ")</f>
        <v>3</v>
      </c>
      <c r="M27" s="86">
        <f>IFERROR(VLOOKUP($C27, 'All Indicators - Breakdown'!$C:$IU, M$1, FALSE), " ")</f>
        <v>1</v>
      </c>
      <c r="N27" s="86">
        <f>IFERROR(VLOOKUP($C27, 'All Indicators - Breakdown'!$C:$IU, N$1, FALSE), " ")</f>
        <v>1</v>
      </c>
      <c r="O27" s="80">
        <f t="shared" si="6"/>
        <v>3</v>
      </c>
      <c r="P27" s="21">
        <f t="shared" si="6"/>
        <v>3</v>
      </c>
      <c r="Q27" s="21">
        <f t="shared" si="6"/>
        <v>1</v>
      </c>
      <c r="R27" s="21">
        <f t="shared" si="6"/>
        <v>1</v>
      </c>
      <c r="S27" s="21">
        <f t="shared" si="6"/>
        <v>1</v>
      </c>
      <c r="T27" s="21">
        <f t="shared" si="6"/>
        <v>1</v>
      </c>
      <c r="U27" s="21">
        <f t="shared" si="6"/>
        <v>1</v>
      </c>
      <c r="V27" s="71">
        <f t="shared" si="2"/>
        <v>1</v>
      </c>
      <c r="W27" s="71" t="e">
        <f t="shared" si="3"/>
        <v>#NUM!</v>
      </c>
    </row>
    <row r="28" spans="1:23" ht="16.3" thickTop="1" thickBot="1" x14ac:dyDescent="0.3">
      <c r="A28" s="20" t="s">
        <v>185</v>
      </c>
      <c r="B28" s="20" t="s">
        <v>190</v>
      </c>
      <c r="C28" s="20" t="s">
        <v>191</v>
      </c>
      <c r="D28" s="10">
        <f t="shared" si="0"/>
        <v>2</v>
      </c>
      <c r="E28" s="35">
        <f t="shared" si="4"/>
        <v>2.2999999999999998</v>
      </c>
      <c r="F28" s="21" t="str">
        <f>IFERROR(VLOOKUP($C28, 'All Indicators - Breakdown'!$C:$GQ, F$1, FALSE), " ")</f>
        <v>N/A</v>
      </c>
      <c r="G28" s="21">
        <f>IFERROR(VLOOKUP($C28, 'All Indicators - Breakdown'!$C:$GQ, G$1, FALSE), " ")</f>
        <v>1</v>
      </c>
      <c r="H28" s="21">
        <f>IFERROR(VLOOKUP($C28, 'All Indicators - Breakdown'!$C:$GQ, H$1, FALSE), " ")</f>
        <v>2</v>
      </c>
      <c r="I28" s="21">
        <f>IFERROR(VLOOKUP($C28, 'All Indicators - Breakdown'!$C:$GQ, I$1, FALSE), " ")</f>
        <v>1</v>
      </c>
      <c r="J28" s="21">
        <f>IFERROR(VLOOKUP($C28, 'All Indicators - Breakdown'!$C:$GQ, J$1, FALSE), " ")</f>
        <v>1</v>
      </c>
      <c r="K28" s="21">
        <f>IFERROR(VLOOKUP($C28, 'All Indicators - Breakdown'!$C:$GQ, K$1, FALSE), " ")</f>
        <v>3</v>
      </c>
      <c r="L28" s="21">
        <f>IFERROR(VLOOKUP($C28, 'All Indicators - Breakdown'!$C:$HE, L$1, FALSE), " ")</f>
        <v>3</v>
      </c>
      <c r="M28" s="86">
        <f>IFERROR(VLOOKUP($C28, 'All Indicators - Breakdown'!$C:$IU, M$1, FALSE), " ")</f>
        <v>1</v>
      </c>
      <c r="N28" s="86">
        <f>IFERROR(VLOOKUP($C28, 'All Indicators - Breakdown'!$C:$IU, N$1, FALSE), " ")</f>
        <v>1</v>
      </c>
      <c r="O28" s="80">
        <f t="shared" si="6"/>
        <v>3</v>
      </c>
      <c r="P28" s="21">
        <f t="shared" si="6"/>
        <v>3</v>
      </c>
      <c r="Q28" s="21">
        <f t="shared" si="6"/>
        <v>2</v>
      </c>
      <c r="R28" s="21">
        <f t="shared" si="6"/>
        <v>1</v>
      </c>
      <c r="S28" s="21">
        <f t="shared" si="6"/>
        <v>1</v>
      </c>
      <c r="T28" s="21">
        <f t="shared" si="6"/>
        <v>1</v>
      </c>
      <c r="U28" s="21">
        <f t="shared" si="6"/>
        <v>1</v>
      </c>
      <c r="V28" s="71">
        <f t="shared" si="2"/>
        <v>1</v>
      </c>
      <c r="W28" s="71" t="e">
        <f t="shared" si="3"/>
        <v>#NUM!</v>
      </c>
    </row>
    <row r="29" spans="1:23" ht="16.3" thickTop="1" thickBot="1" x14ac:dyDescent="0.3">
      <c r="A29" s="20" t="s">
        <v>185</v>
      </c>
      <c r="B29" s="20" t="s">
        <v>192</v>
      </c>
      <c r="C29" s="20" t="s">
        <v>193</v>
      </c>
      <c r="D29" s="10">
        <f t="shared" si="0"/>
        <v>2</v>
      </c>
      <c r="E29" s="35">
        <f t="shared" si="4"/>
        <v>2.2999999999999998</v>
      </c>
      <c r="F29" s="21" t="str">
        <f>IFERROR(VLOOKUP($C29, 'All Indicators - Breakdown'!$C:$GQ, F$1, FALSE), " ")</f>
        <v>N/A</v>
      </c>
      <c r="G29" s="21">
        <f>IFERROR(VLOOKUP($C29, 'All Indicators - Breakdown'!$C:$GQ, G$1, FALSE), " ")</f>
        <v>2</v>
      </c>
      <c r="H29" s="21">
        <f>IFERROR(VLOOKUP($C29, 'All Indicators - Breakdown'!$C:$GQ, H$1, FALSE), " ")</f>
        <v>1</v>
      </c>
      <c r="I29" s="21">
        <f>IFERROR(VLOOKUP($C29, 'All Indicators - Breakdown'!$C:$GQ, I$1, FALSE), " ")</f>
        <v>1</v>
      </c>
      <c r="J29" s="21">
        <f>IFERROR(VLOOKUP($C29, 'All Indicators - Breakdown'!$C:$GQ, J$1, FALSE), " ")</f>
        <v>1</v>
      </c>
      <c r="K29" s="21">
        <f>IFERROR(VLOOKUP($C29, 'All Indicators - Breakdown'!$C:$GQ, K$1, FALSE), " ")</f>
        <v>2</v>
      </c>
      <c r="L29" s="21">
        <f>IFERROR(VLOOKUP($C29, 'All Indicators - Breakdown'!$C:$HE, L$1, FALSE), " ")</f>
        <v>3</v>
      </c>
      <c r="M29" s="86">
        <f>IFERROR(VLOOKUP($C29, 'All Indicators - Breakdown'!$C:$IU, M$1, FALSE), " ")</f>
        <v>2</v>
      </c>
      <c r="N29" s="86">
        <f>IFERROR(VLOOKUP($C29, 'All Indicators - Breakdown'!$C:$IU, N$1, FALSE), " ")</f>
        <v>1</v>
      </c>
      <c r="O29" s="80">
        <f t="shared" si="6"/>
        <v>3</v>
      </c>
      <c r="P29" s="21">
        <f t="shared" si="6"/>
        <v>2</v>
      </c>
      <c r="Q29" s="21">
        <f t="shared" si="6"/>
        <v>2</v>
      </c>
      <c r="R29" s="21">
        <f t="shared" si="6"/>
        <v>2</v>
      </c>
      <c r="S29" s="21">
        <f t="shared" si="6"/>
        <v>1</v>
      </c>
      <c r="T29" s="21">
        <f t="shared" si="6"/>
        <v>1</v>
      </c>
      <c r="U29" s="21">
        <f t="shared" si="6"/>
        <v>1</v>
      </c>
      <c r="V29" s="71">
        <f t="shared" si="2"/>
        <v>1</v>
      </c>
      <c r="W29" s="71" t="e">
        <f t="shared" si="3"/>
        <v>#NUM!</v>
      </c>
    </row>
    <row r="30" spans="1:23" ht="16.3" thickTop="1" thickBot="1" x14ac:dyDescent="0.3">
      <c r="A30" s="20" t="s">
        <v>185</v>
      </c>
      <c r="B30" s="20" t="s">
        <v>194</v>
      </c>
      <c r="C30" s="20" t="s">
        <v>195</v>
      </c>
      <c r="D30" s="10">
        <f t="shared" si="0"/>
        <v>2</v>
      </c>
      <c r="E30" s="35">
        <f t="shared" si="4"/>
        <v>2.2999999999999998</v>
      </c>
      <c r="F30" s="21" t="str">
        <f>IFERROR(VLOOKUP($C30, 'All Indicators - Breakdown'!$C:$GQ, F$1, FALSE), " ")</f>
        <v>N/A</v>
      </c>
      <c r="G30" s="21">
        <f>IFERROR(VLOOKUP($C30, 'All Indicators - Breakdown'!$C:$GQ, G$1, FALSE), " ")</f>
        <v>1</v>
      </c>
      <c r="H30" s="21">
        <f>IFERROR(VLOOKUP($C30, 'All Indicators - Breakdown'!$C:$GQ, H$1, FALSE), " ")</f>
        <v>1</v>
      </c>
      <c r="I30" s="21">
        <f>IFERROR(VLOOKUP($C30, 'All Indicators - Breakdown'!$C:$GQ, I$1, FALSE), " ")</f>
        <v>1</v>
      </c>
      <c r="J30" s="21">
        <f>IFERROR(VLOOKUP($C30, 'All Indicators - Breakdown'!$C:$GQ, J$1, FALSE), " ")</f>
        <v>1</v>
      </c>
      <c r="K30" s="21">
        <f>IFERROR(VLOOKUP($C30, 'All Indicators - Breakdown'!$C:$GQ, K$1, FALSE), " ")</f>
        <v>2</v>
      </c>
      <c r="L30" s="21">
        <f>IFERROR(VLOOKUP($C30, 'All Indicators - Breakdown'!$C:$HE, L$1, FALSE), " ")</f>
        <v>3</v>
      </c>
      <c r="M30" s="86">
        <f>IFERROR(VLOOKUP($C30, 'All Indicators - Breakdown'!$C:$IU, M$1, FALSE), " ")</f>
        <v>3</v>
      </c>
      <c r="N30" s="86">
        <f>IFERROR(VLOOKUP($C30, 'All Indicators - Breakdown'!$C:$IU, N$1, FALSE), " ")</f>
        <v>1</v>
      </c>
      <c r="O30" s="80">
        <f t="shared" si="6"/>
        <v>3</v>
      </c>
      <c r="P30" s="21">
        <f t="shared" si="6"/>
        <v>3</v>
      </c>
      <c r="Q30" s="21">
        <f t="shared" si="6"/>
        <v>2</v>
      </c>
      <c r="R30" s="21">
        <f t="shared" si="6"/>
        <v>1</v>
      </c>
      <c r="S30" s="21">
        <f t="shared" si="6"/>
        <v>1</v>
      </c>
      <c r="T30" s="21">
        <f t="shared" si="6"/>
        <v>1</v>
      </c>
      <c r="U30" s="21">
        <f t="shared" si="6"/>
        <v>1</v>
      </c>
      <c r="V30" s="71">
        <f t="shared" si="2"/>
        <v>1</v>
      </c>
      <c r="W30" s="71" t="e">
        <f t="shared" si="3"/>
        <v>#NUM!</v>
      </c>
    </row>
    <row r="31" spans="1:23" ht="16.3" thickTop="1" thickBot="1" x14ac:dyDescent="0.3">
      <c r="A31" s="20" t="s">
        <v>185</v>
      </c>
      <c r="B31" s="20" t="s">
        <v>196</v>
      </c>
      <c r="C31" s="20" t="s">
        <v>197</v>
      </c>
      <c r="D31" s="10">
        <f t="shared" si="0"/>
        <v>2</v>
      </c>
      <c r="E31" s="35">
        <f t="shared" si="4"/>
        <v>1.8</v>
      </c>
      <c r="F31" s="21" t="str">
        <f>IFERROR(VLOOKUP($C31, 'All Indicators - Breakdown'!$C:$GQ, F$1, FALSE), " ")</f>
        <v>N/A</v>
      </c>
      <c r="G31" s="21">
        <f>IFERROR(VLOOKUP($C31, 'All Indicators - Breakdown'!$C:$GQ, G$1, FALSE), " ")</f>
        <v>1</v>
      </c>
      <c r="H31" s="21">
        <f>IFERROR(VLOOKUP($C31, 'All Indicators - Breakdown'!$C:$GQ, H$1, FALSE), " ")</f>
        <v>1</v>
      </c>
      <c r="I31" s="21">
        <f>IFERROR(VLOOKUP($C31, 'All Indicators - Breakdown'!$C:$GQ, I$1, FALSE), " ")</f>
        <v>1</v>
      </c>
      <c r="J31" s="21">
        <f>IFERROR(VLOOKUP($C31, 'All Indicators - Breakdown'!$C:$GQ, J$1, FALSE), " ")</f>
        <v>1</v>
      </c>
      <c r="K31" s="21">
        <f>IFERROR(VLOOKUP($C31, 'All Indicators - Breakdown'!$C:$GQ, K$1, FALSE), " ")</f>
        <v>2</v>
      </c>
      <c r="L31" s="21">
        <f>IFERROR(VLOOKUP($C31, 'All Indicators - Breakdown'!$C:$HE, L$1, FALSE), " ")</f>
        <v>3</v>
      </c>
      <c r="M31" s="86">
        <f>IFERROR(VLOOKUP($C31, 'All Indicators - Breakdown'!$C:$IU, M$1, FALSE), " ")</f>
        <v>1</v>
      </c>
      <c r="N31" s="86">
        <f>IFERROR(VLOOKUP($C31, 'All Indicators - Breakdown'!$C:$IU, N$1, FALSE), " ")</f>
        <v>1</v>
      </c>
      <c r="O31" s="80">
        <f t="shared" si="6"/>
        <v>3</v>
      </c>
      <c r="P31" s="21">
        <f t="shared" si="6"/>
        <v>2</v>
      </c>
      <c r="Q31" s="21">
        <f t="shared" si="6"/>
        <v>1</v>
      </c>
      <c r="R31" s="21">
        <f t="shared" si="6"/>
        <v>1</v>
      </c>
      <c r="S31" s="21">
        <f t="shared" si="6"/>
        <v>1</v>
      </c>
      <c r="T31" s="21">
        <f t="shared" si="6"/>
        <v>1</v>
      </c>
      <c r="U31" s="21">
        <f t="shared" si="6"/>
        <v>1</v>
      </c>
      <c r="V31" s="71">
        <f t="shared" si="2"/>
        <v>1</v>
      </c>
      <c r="W31" s="71" t="e">
        <f t="shared" si="3"/>
        <v>#NUM!</v>
      </c>
    </row>
    <row r="32" spans="1:23" ht="16.3" thickTop="1" thickBot="1" x14ac:dyDescent="0.3">
      <c r="A32" s="20" t="s">
        <v>185</v>
      </c>
      <c r="B32" s="20" t="s">
        <v>198</v>
      </c>
      <c r="C32" s="20" t="s">
        <v>199</v>
      </c>
      <c r="D32" s="10">
        <f t="shared" si="0"/>
        <v>2</v>
      </c>
      <c r="E32" s="35">
        <f t="shared" si="4"/>
        <v>2.2999999999999998</v>
      </c>
      <c r="F32" s="21" t="str">
        <f>IFERROR(VLOOKUP($C32, 'All Indicators - Breakdown'!$C:$GQ, F$1, FALSE), " ")</f>
        <v>N/A</v>
      </c>
      <c r="G32" s="21">
        <f>IFERROR(VLOOKUP($C32, 'All Indicators - Breakdown'!$C:$GQ, G$1, FALSE), " ")</f>
        <v>1</v>
      </c>
      <c r="H32" s="21">
        <f>IFERROR(VLOOKUP($C32, 'All Indicators - Breakdown'!$C:$GQ, H$1, FALSE), " ")</f>
        <v>2</v>
      </c>
      <c r="I32" s="21">
        <f>IFERROR(VLOOKUP($C32, 'All Indicators - Breakdown'!$C:$GQ, I$1, FALSE), " ")</f>
        <v>1</v>
      </c>
      <c r="J32" s="21">
        <f>IFERROR(VLOOKUP($C32, 'All Indicators - Breakdown'!$C:$GQ, J$1, FALSE), " ")</f>
        <v>1</v>
      </c>
      <c r="K32" s="21">
        <f>IFERROR(VLOOKUP($C32, 'All Indicators - Breakdown'!$C:$GQ, K$1, FALSE), " ")</f>
        <v>3</v>
      </c>
      <c r="L32" s="21">
        <f>IFERROR(VLOOKUP($C32, 'All Indicators - Breakdown'!$C:$HE, L$1, FALSE), " ")</f>
        <v>3</v>
      </c>
      <c r="M32" s="86">
        <f>IFERROR(VLOOKUP($C32, 'All Indicators - Breakdown'!$C:$IU, M$1, FALSE), " ")</f>
        <v>1</v>
      </c>
      <c r="N32" s="86">
        <f>IFERROR(VLOOKUP($C32, 'All Indicators - Breakdown'!$C:$IU, N$1, FALSE), " ")</f>
        <v>1</v>
      </c>
      <c r="O32" s="80">
        <f t="shared" si="6"/>
        <v>3</v>
      </c>
      <c r="P32" s="21">
        <f t="shared" si="6"/>
        <v>3</v>
      </c>
      <c r="Q32" s="21">
        <f t="shared" si="6"/>
        <v>2</v>
      </c>
      <c r="R32" s="21">
        <f t="shared" si="6"/>
        <v>1</v>
      </c>
      <c r="S32" s="21">
        <f t="shared" si="6"/>
        <v>1</v>
      </c>
      <c r="T32" s="21">
        <f t="shared" si="6"/>
        <v>1</v>
      </c>
      <c r="U32" s="21">
        <f t="shared" si="6"/>
        <v>1</v>
      </c>
      <c r="V32" s="71">
        <f t="shared" si="2"/>
        <v>1</v>
      </c>
      <c r="W32" s="71" t="e">
        <f t="shared" si="3"/>
        <v>#NUM!</v>
      </c>
    </row>
    <row r="33" spans="1:23" ht="16.3" thickTop="1" thickBot="1" x14ac:dyDescent="0.3">
      <c r="A33" s="20" t="s">
        <v>185</v>
      </c>
      <c r="B33" s="20" t="s">
        <v>200</v>
      </c>
      <c r="C33" s="20" t="s">
        <v>201</v>
      </c>
      <c r="D33" s="10">
        <f t="shared" si="0"/>
        <v>2</v>
      </c>
      <c r="E33" s="35">
        <f t="shared" si="4"/>
        <v>2</v>
      </c>
      <c r="F33" s="21" t="str">
        <f>IFERROR(VLOOKUP($C33, 'All Indicators - Breakdown'!$C:$GQ, F$1, FALSE), " ")</f>
        <v>N/A</v>
      </c>
      <c r="G33" s="21">
        <f>IFERROR(VLOOKUP($C33, 'All Indicators - Breakdown'!$C:$GQ, G$1, FALSE), " ")</f>
        <v>1</v>
      </c>
      <c r="H33" s="21">
        <f>IFERROR(VLOOKUP($C33, 'All Indicators - Breakdown'!$C:$GQ, H$1, FALSE), " ")</f>
        <v>1</v>
      </c>
      <c r="I33" s="21">
        <f>IFERROR(VLOOKUP($C33, 'All Indicators - Breakdown'!$C:$GQ, I$1, FALSE), " ")</f>
        <v>1</v>
      </c>
      <c r="J33" s="21">
        <f>IFERROR(VLOOKUP($C33, 'All Indicators - Breakdown'!$C:$GQ, J$1, FALSE), " ")</f>
        <v>1</v>
      </c>
      <c r="K33" s="21">
        <f>IFERROR(VLOOKUP($C33, 'All Indicators - Breakdown'!$C:$GQ, K$1, FALSE), " ")</f>
        <v>3</v>
      </c>
      <c r="L33" s="21">
        <f>IFERROR(VLOOKUP($C33, 'All Indicators - Breakdown'!$C:$HE, L$1, FALSE), " ")</f>
        <v>3</v>
      </c>
      <c r="M33" s="86">
        <f>IFERROR(VLOOKUP($C33, 'All Indicators - Breakdown'!$C:$IU, M$1, FALSE), " ")</f>
        <v>1</v>
      </c>
      <c r="N33" s="86">
        <f>IFERROR(VLOOKUP($C33, 'All Indicators - Breakdown'!$C:$IU, N$1, FALSE), " ")</f>
        <v>1</v>
      </c>
      <c r="O33" s="80">
        <f t="shared" si="6"/>
        <v>3</v>
      </c>
      <c r="P33" s="21">
        <f t="shared" si="6"/>
        <v>3</v>
      </c>
      <c r="Q33" s="21">
        <f t="shared" si="6"/>
        <v>1</v>
      </c>
      <c r="R33" s="21">
        <f t="shared" si="6"/>
        <v>1</v>
      </c>
      <c r="S33" s="21">
        <f t="shared" si="6"/>
        <v>1</v>
      </c>
      <c r="T33" s="21">
        <f t="shared" si="6"/>
        <v>1</v>
      </c>
      <c r="U33" s="21">
        <f t="shared" si="6"/>
        <v>1</v>
      </c>
      <c r="V33" s="71">
        <f t="shared" si="2"/>
        <v>1</v>
      </c>
      <c r="W33" s="71" t="e">
        <f t="shared" si="3"/>
        <v>#NUM!</v>
      </c>
    </row>
    <row r="34" spans="1:23" ht="16.3" thickTop="1" thickBot="1" x14ac:dyDescent="0.3">
      <c r="A34" s="20" t="s">
        <v>185</v>
      </c>
      <c r="B34" s="20" t="s">
        <v>202</v>
      </c>
      <c r="C34" s="20" t="s">
        <v>203</v>
      </c>
      <c r="D34" s="10">
        <f t="shared" si="0"/>
        <v>2</v>
      </c>
      <c r="E34" s="35">
        <f t="shared" si="4"/>
        <v>2.2999999999999998</v>
      </c>
      <c r="F34" s="21" t="str">
        <f>IFERROR(VLOOKUP($C34, 'All Indicators - Breakdown'!$C:$GQ, F$1, FALSE), " ")</f>
        <v>N/A</v>
      </c>
      <c r="G34" s="21">
        <f>IFERROR(VLOOKUP($C34, 'All Indicators - Breakdown'!$C:$GQ, G$1, FALSE), " ")</f>
        <v>1</v>
      </c>
      <c r="H34" s="21">
        <f>IFERROR(VLOOKUP($C34, 'All Indicators - Breakdown'!$C:$GQ, H$1, FALSE), " ")</f>
        <v>2</v>
      </c>
      <c r="I34" s="21">
        <f>IFERROR(VLOOKUP($C34, 'All Indicators - Breakdown'!$C:$GQ, I$1, FALSE), " ")</f>
        <v>1</v>
      </c>
      <c r="J34" s="21">
        <f>IFERROR(VLOOKUP($C34, 'All Indicators - Breakdown'!$C:$GQ, J$1, FALSE), " ")</f>
        <v>1</v>
      </c>
      <c r="K34" s="21">
        <f>IFERROR(VLOOKUP($C34, 'All Indicators - Breakdown'!$C:$GQ, K$1, FALSE), " ")</f>
        <v>3</v>
      </c>
      <c r="L34" s="21">
        <f>IFERROR(VLOOKUP($C34, 'All Indicators - Breakdown'!$C:$HE, L$1, FALSE), " ")</f>
        <v>3</v>
      </c>
      <c r="M34" s="86">
        <f>IFERROR(VLOOKUP($C34, 'All Indicators - Breakdown'!$C:$IU, M$1, FALSE), " ")</f>
        <v>1</v>
      </c>
      <c r="N34" s="86">
        <f>IFERROR(VLOOKUP($C34, 'All Indicators - Breakdown'!$C:$IU, N$1, FALSE), " ")</f>
        <v>1</v>
      </c>
      <c r="O34" s="80">
        <f t="shared" ref="O34:U43" si="7">LARGE($F34:$N34, O$1)</f>
        <v>3</v>
      </c>
      <c r="P34" s="21">
        <f t="shared" si="7"/>
        <v>3</v>
      </c>
      <c r="Q34" s="21">
        <f t="shared" si="7"/>
        <v>2</v>
      </c>
      <c r="R34" s="21">
        <f t="shared" si="7"/>
        <v>1</v>
      </c>
      <c r="S34" s="21">
        <f t="shared" si="7"/>
        <v>1</v>
      </c>
      <c r="T34" s="21">
        <f t="shared" si="7"/>
        <v>1</v>
      </c>
      <c r="U34" s="21">
        <f t="shared" si="7"/>
        <v>1</v>
      </c>
      <c r="V34" s="71">
        <f t="shared" si="2"/>
        <v>1</v>
      </c>
      <c r="W34" s="71" t="e">
        <f t="shared" si="3"/>
        <v>#NUM!</v>
      </c>
    </row>
    <row r="35" spans="1:23" ht="16.3" thickTop="1" thickBot="1" x14ac:dyDescent="0.3">
      <c r="A35" s="20" t="s">
        <v>185</v>
      </c>
      <c r="B35" s="20" t="s">
        <v>204</v>
      </c>
      <c r="C35" s="20" t="s">
        <v>205</v>
      </c>
      <c r="D35" s="10">
        <f t="shared" si="0"/>
        <v>2</v>
      </c>
      <c r="E35" s="35">
        <f t="shared" si="4"/>
        <v>2.2999999999999998</v>
      </c>
      <c r="F35" s="21" t="str">
        <f>IFERROR(VLOOKUP($C35, 'All Indicators - Breakdown'!$C:$GQ, F$1, FALSE), " ")</f>
        <v>N/A</v>
      </c>
      <c r="G35" s="21">
        <f>IFERROR(VLOOKUP($C35, 'All Indicators - Breakdown'!$C:$GQ, G$1, FALSE), " ")</f>
        <v>1</v>
      </c>
      <c r="H35" s="21">
        <f>IFERROR(VLOOKUP($C35, 'All Indicators - Breakdown'!$C:$GQ, H$1, FALSE), " ")</f>
        <v>2</v>
      </c>
      <c r="I35" s="21">
        <f>IFERROR(VLOOKUP($C35, 'All Indicators - Breakdown'!$C:$GQ, I$1, FALSE), " ")</f>
        <v>1</v>
      </c>
      <c r="J35" s="21">
        <f>IFERROR(VLOOKUP($C35, 'All Indicators - Breakdown'!$C:$GQ, J$1, FALSE), " ")</f>
        <v>1</v>
      </c>
      <c r="K35" s="21">
        <f>IFERROR(VLOOKUP($C35, 'All Indicators - Breakdown'!$C:$GQ, K$1, FALSE), " ")</f>
        <v>3</v>
      </c>
      <c r="L35" s="21">
        <f>IFERROR(VLOOKUP($C35, 'All Indicators - Breakdown'!$C:$HE, L$1, FALSE), " ")</f>
        <v>3</v>
      </c>
      <c r="M35" s="86">
        <f>IFERROR(VLOOKUP($C35, 'All Indicators - Breakdown'!$C:$IU, M$1, FALSE), " ")</f>
        <v>1</v>
      </c>
      <c r="N35" s="86">
        <f>IFERROR(VLOOKUP($C35, 'All Indicators - Breakdown'!$C:$IU, N$1, FALSE), " ")</f>
        <v>1</v>
      </c>
      <c r="O35" s="80">
        <f t="shared" si="7"/>
        <v>3</v>
      </c>
      <c r="P35" s="21">
        <f t="shared" si="7"/>
        <v>3</v>
      </c>
      <c r="Q35" s="21">
        <f t="shared" si="7"/>
        <v>2</v>
      </c>
      <c r="R35" s="21">
        <f t="shared" si="7"/>
        <v>1</v>
      </c>
      <c r="S35" s="21">
        <f t="shared" si="7"/>
        <v>1</v>
      </c>
      <c r="T35" s="21">
        <f t="shared" si="7"/>
        <v>1</v>
      </c>
      <c r="U35" s="21">
        <f t="shared" si="7"/>
        <v>1</v>
      </c>
      <c r="V35" s="71">
        <f t="shared" si="2"/>
        <v>1</v>
      </c>
      <c r="W35" s="71" t="e">
        <f t="shared" si="3"/>
        <v>#NUM!</v>
      </c>
    </row>
    <row r="36" spans="1:23" ht="16.3" thickTop="1" thickBot="1" x14ac:dyDescent="0.3">
      <c r="A36" s="20" t="s">
        <v>206</v>
      </c>
      <c r="B36" s="20" t="s">
        <v>207</v>
      </c>
      <c r="C36" s="20" t="s">
        <v>208</v>
      </c>
      <c r="D36" s="10">
        <f t="shared" si="0"/>
        <v>2</v>
      </c>
      <c r="E36" s="35">
        <f t="shared" si="4"/>
        <v>2</v>
      </c>
      <c r="F36" s="21" t="str">
        <f>IFERROR(VLOOKUP($C36, 'All Indicators - Breakdown'!$C:$GQ, F$1, FALSE), " ")</f>
        <v>N/A</v>
      </c>
      <c r="G36" s="21">
        <f>IFERROR(VLOOKUP($C36, 'All Indicators - Breakdown'!$C:$GQ, G$1, FALSE), " ")</f>
        <v>1</v>
      </c>
      <c r="H36" s="21">
        <f>IFERROR(VLOOKUP($C36, 'All Indicators - Breakdown'!$C:$GQ, H$1, FALSE), " ")</f>
        <v>2</v>
      </c>
      <c r="I36" s="21">
        <f>IFERROR(VLOOKUP($C36, 'All Indicators - Breakdown'!$C:$GQ, I$1, FALSE), " ")</f>
        <v>1</v>
      </c>
      <c r="J36" s="21">
        <f>IFERROR(VLOOKUP($C36, 'All Indicators - Breakdown'!$C:$GQ, J$1, FALSE), " ")</f>
        <v>1</v>
      </c>
      <c r="K36" s="21">
        <f>IFERROR(VLOOKUP($C36, 'All Indicators - Breakdown'!$C:$GQ, K$1, FALSE), " ")</f>
        <v>3</v>
      </c>
      <c r="L36" s="21">
        <f>IFERROR(VLOOKUP($C36, 'All Indicators - Breakdown'!$C:$HE, L$1, FALSE), " ")</f>
        <v>2</v>
      </c>
      <c r="M36" s="86">
        <f>IFERROR(VLOOKUP($C36, 'All Indicators - Breakdown'!$C:$IU, M$1, FALSE), " ")</f>
        <v>1</v>
      </c>
      <c r="N36" s="86">
        <f>IFERROR(VLOOKUP($C36, 'All Indicators - Breakdown'!$C:$IU, N$1, FALSE), " ")</f>
        <v>1</v>
      </c>
      <c r="O36" s="80">
        <f t="shared" si="7"/>
        <v>3</v>
      </c>
      <c r="P36" s="21">
        <f t="shared" si="7"/>
        <v>2</v>
      </c>
      <c r="Q36" s="21">
        <f t="shared" si="7"/>
        <v>2</v>
      </c>
      <c r="R36" s="21">
        <f t="shared" si="7"/>
        <v>1</v>
      </c>
      <c r="S36" s="21">
        <f t="shared" si="7"/>
        <v>1</v>
      </c>
      <c r="T36" s="21">
        <f t="shared" si="7"/>
        <v>1</v>
      </c>
      <c r="U36" s="21">
        <f t="shared" si="7"/>
        <v>1</v>
      </c>
      <c r="V36" s="71">
        <f t="shared" si="2"/>
        <v>1</v>
      </c>
      <c r="W36" s="71" t="e">
        <f t="shared" si="3"/>
        <v>#NUM!</v>
      </c>
    </row>
    <row r="37" spans="1:23" ht="16.3" thickTop="1" thickBot="1" x14ac:dyDescent="0.3">
      <c r="A37" s="20" t="s">
        <v>206</v>
      </c>
      <c r="B37" s="20" t="s">
        <v>209</v>
      </c>
      <c r="C37" s="20" t="s">
        <v>210</v>
      </c>
      <c r="D37" s="10">
        <f t="shared" si="0"/>
        <v>2</v>
      </c>
      <c r="E37" s="35">
        <f t="shared" si="4"/>
        <v>2.2999999999999998</v>
      </c>
      <c r="F37" s="21" t="str">
        <f>IFERROR(VLOOKUP($C37, 'All Indicators - Breakdown'!$C:$GQ, F$1, FALSE), " ")</f>
        <v>N/A</v>
      </c>
      <c r="G37" s="21">
        <f>IFERROR(VLOOKUP($C37, 'All Indicators - Breakdown'!$C:$GQ, G$1, FALSE), " ")</f>
        <v>2</v>
      </c>
      <c r="H37" s="21">
        <f>IFERROR(VLOOKUP($C37, 'All Indicators - Breakdown'!$C:$GQ, H$1, FALSE), " ")</f>
        <v>2</v>
      </c>
      <c r="I37" s="21">
        <f>IFERROR(VLOOKUP($C37, 'All Indicators - Breakdown'!$C:$GQ, I$1, FALSE), " ")</f>
        <v>1</v>
      </c>
      <c r="J37" s="21">
        <f>IFERROR(VLOOKUP($C37, 'All Indicators - Breakdown'!$C:$GQ, J$1, FALSE), " ")</f>
        <v>1</v>
      </c>
      <c r="K37" s="21">
        <f>IFERROR(VLOOKUP($C37, 'All Indicators - Breakdown'!$C:$GQ, K$1, FALSE), " ")</f>
        <v>3</v>
      </c>
      <c r="L37" s="21">
        <f>IFERROR(VLOOKUP($C37, 'All Indicators - Breakdown'!$C:$HE, L$1, FALSE), " ")</f>
        <v>2</v>
      </c>
      <c r="M37" s="86">
        <f>IFERROR(VLOOKUP($C37, 'All Indicators - Breakdown'!$C:$IU, M$1, FALSE), " ")</f>
        <v>1</v>
      </c>
      <c r="N37" s="86">
        <f>IFERROR(VLOOKUP($C37, 'All Indicators - Breakdown'!$C:$IU, N$1, FALSE), " ")</f>
        <v>1</v>
      </c>
      <c r="O37" s="80">
        <f t="shared" si="7"/>
        <v>3</v>
      </c>
      <c r="P37" s="21">
        <f t="shared" si="7"/>
        <v>2</v>
      </c>
      <c r="Q37" s="21">
        <f t="shared" si="7"/>
        <v>2</v>
      </c>
      <c r="R37" s="21">
        <f t="shared" si="7"/>
        <v>2</v>
      </c>
      <c r="S37" s="21">
        <f t="shared" si="7"/>
        <v>1</v>
      </c>
      <c r="T37" s="21">
        <f t="shared" si="7"/>
        <v>1</v>
      </c>
      <c r="U37" s="21">
        <f t="shared" si="7"/>
        <v>1</v>
      </c>
      <c r="V37" s="71">
        <f t="shared" si="2"/>
        <v>1</v>
      </c>
      <c r="W37" s="71" t="e">
        <f t="shared" si="3"/>
        <v>#NUM!</v>
      </c>
    </row>
    <row r="38" spans="1:23" ht="16.3" thickTop="1" thickBot="1" x14ac:dyDescent="0.3">
      <c r="A38" s="20" t="s">
        <v>206</v>
      </c>
      <c r="B38" s="20" t="s">
        <v>211</v>
      </c>
      <c r="C38" s="20" t="s">
        <v>212</v>
      </c>
      <c r="D38" s="10">
        <f t="shared" si="0"/>
        <v>2</v>
      </c>
      <c r="E38" s="35">
        <f t="shared" si="4"/>
        <v>2.2999999999999998</v>
      </c>
      <c r="F38" s="21" t="str">
        <f>IFERROR(VLOOKUP($C38, 'All Indicators - Breakdown'!$C:$GQ, F$1, FALSE), " ")</f>
        <v>N/A</v>
      </c>
      <c r="G38" s="21">
        <f>IFERROR(VLOOKUP($C38, 'All Indicators - Breakdown'!$C:$GQ, G$1, FALSE), " ")</f>
        <v>2</v>
      </c>
      <c r="H38" s="21">
        <f>IFERROR(VLOOKUP($C38, 'All Indicators - Breakdown'!$C:$GQ, H$1, FALSE), " ")</f>
        <v>2</v>
      </c>
      <c r="I38" s="21">
        <f>IFERROR(VLOOKUP($C38, 'All Indicators - Breakdown'!$C:$GQ, I$1, FALSE), " ")</f>
        <v>1</v>
      </c>
      <c r="J38" s="21">
        <f>IFERROR(VLOOKUP($C38, 'All Indicators - Breakdown'!$C:$GQ, J$1, FALSE), " ")</f>
        <v>1</v>
      </c>
      <c r="K38" s="21">
        <f>IFERROR(VLOOKUP($C38, 'All Indicators - Breakdown'!$C:$GQ, K$1, FALSE), " ")</f>
        <v>3</v>
      </c>
      <c r="L38" s="21">
        <f>IFERROR(VLOOKUP($C38, 'All Indicators - Breakdown'!$C:$HE, L$1, FALSE), " ")</f>
        <v>2</v>
      </c>
      <c r="M38" s="86">
        <f>IFERROR(VLOOKUP($C38, 'All Indicators - Breakdown'!$C:$IU, M$1, FALSE), " ")</f>
        <v>1</v>
      </c>
      <c r="N38" s="86">
        <f>IFERROR(VLOOKUP($C38, 'All Indicators - Breakdown'!$C:$IU, N$1, FALSE), " ")</f>
        <v>1</v>
      </c>
      <c r="O38" s="80">
        <f t="shared" si="7"/>
        <v>3</v>
      </c>
      <c r="P38" s="21">
        <f t="shared" si="7"/>
        <v>2</v>
      </c>
      <c r="Q38" s="21">
        <f t="shared" si="7"/>
        <v>2</v>
      </c>
      <c r="R38" s="21">
        <f t="shared" si="7"/>
        <v>2</v>
      </c>
      <c r="S38" s="21">
        <f t="shared" si="7"/>
        <v>1</v>
      </c>
      <c r="T38" s="21">
        <f t="shared" si="7"/>
        <v>1</v>
      </c>
      <c r="U38" s="21">
        <f t="shared" si="7"/>
        <v>1</v>
      </c>
      <c r="V38" s="71">
        <f t="shared" si="2"/>
        <v>1</v>
      </c>
      <c r="W38" s="71" t="e">
        <f t="shared" si="3"/>
        <v>#NUM!</v>
      </c>
    </row>
    <row r="39" spans="1:23" ht="16.3" thickTop="1" thickBot="1" x14ac:dyDescent="0.3">
      <c r="A39" s="20" t="s">
        <v>206</v>
      </c>
      <c r="B39" s="20" t="s">
        <v>213</v>
      </c>
      <c r="C39" s="20" t="s">
        <v>214</v>
      </c>
      <c r="D39" s="10">
        <f t="shared" si="0"/>
        <v>2</v>
      </c>
      <c r="E39" s="35">
        <f t="shared" si="4"/>
        <v>2</v>
      </c>
      <c r="F39" s="21" t="str">
        <f>IFERROR(VLOOKUP($C39, 'All Indicators - Breakdown'!$C:$GQ, F$1, FALSE), " ")</f>
        <v>N/A</v>
      </c>
      <c r="G39" s="21">
        <f>IFERROR(VLOOKUP($C39, 'All Indicators - Breakdown'!$C:$GQ, G$1, FALSE), " ")</f>
        <v>2</v>
      </c>
      <c r="H39" s="21">
        <f>IFERROR(VLOOKUP($C39, 'All Indicators - Breakdown'!$C:$GQ, H$1, FALSE), " ")</f>
        <v>2</v>
      </c>
      <c r="I39" s="21">
        <f>IFERROR(VLOOKUP($C39, 'All Indicators - Breakdown'!$C:$GQ, I$1, FALSE), " ")</f>
        <v>1</v>
      </c>
      <c r="J39" s="21">
        <f>IFERROR(VLOOKUP($C39, 'All Indicators - Breakdown'!$C:$GQ, J$1, FALSE), " ")</f>
        <v>1</v>
      </c>
      <c r="K39" s="21">
        <f>IFERROR(VLOOKUP($C39, 'All Indicators - Breakdown'!$C:$GQ, K$1, FALSE), " ")</f>
        <v>2</v>
      </c>
      <c r="L39" s="21">
        <f>IFERROR(VLOOKUP($C39, 'All Indicators - Breakdown'!$C:$HE, L$1, FALSE), " ")</f>
        <v>2</v>
      </c>
      <c r="M39" s="86">
        <f>IFERROR(VLOOKUP($C39, 'All Indicators - Breakdown'!$C:$IU, M$1, FALSE), " ")</f>
        <v>1</v>
      </c>
      <c r="N39" s="86">
        <f>IFERROR(VLOOKUP($C39, 'All Indicators - Breakdown'!$C:$IU, N$1, FALSE), " ")</f>
        <v>1</v>
      </c>
      <c r="O39" s="80">
        <f t="shared" si="7"/>
        <v>2</v>
      </c>
      <c r="P39" s="21">
        <f t="shared" si="7"/>
        <v>2</v>
      </c>
      <c r="Q39" s="21">
        <f t="shared" si="7"/>
        <v>2</v>
      </c>
      <c r="R39" s="21">
        <f t="shared" si="7"/>
        <v>2</v>
      </c>
      <c r="S39" s="21">
        <f t="shared" si="7"/>
        <v>1</v>
      </c>
      <c r="T39" s="21">
        <f t="shared" si="7"/>
        <v>1</v>
      </c>
      <c r="U39" s="21">
        <f t="shared" si="7"/>
        <v>1</v>
      </c>
      <c r="V39" s="71">
        <f t="shared" si="2"/>
        <v>1</v>
      </c>
      <c r="W39" s="71" t="e">
        <f t="shared" si="3"/>
        <v>#NUM!</v>
      </c>
    </row>
    <row r="40" spans="1:23" ht="16.3" thickTop="1" thickBot="1" x14ac:dyDescent="0.3">
      <c r="A40" s="20" t="s">
        <v>206</v>
      </c>
      <c r="B40" s="20" t="s">
        <v>215</v>
      </c>
      <c r="C40" s="20" t="s">
        <v>216</v>
      </c>
      <c r="D40" s="10">
        <f t="shared" si="0"/>
        <v>2</v>
      </c>
      <c r="E40" s="35">
        <f t="shared" si="4"/>
        <v>1.5</v>
      </c>
      <c r="F40" s="21" t="str">
        <f>IFERROR(VLOOKUP($C40, 'All Indicators - Breakdown'!$C:$GQ, F$1, FALSE), " ")</f>
        <v>N/A</v>
      </c>
      <c r="G40" s="21">
        <f>IFERROR(VLOOKUP($C40, 'All Indicators - Breakdown'!$C:$GQ, G$1, FALSE), " ")</f>
        <v>1</v>
      </c>
      <c r="H40" s="21">
        <f>IFERROR(VLOOKUP($C40, 'All Indicators - Breakdown'!$C:$GQ, H$1, FALSE), " ")</f>
        <v>1</v>
      </c>
      <c r="I40" s="21">
        <f>IFERROR(VLOOKUP($C40, 'All Indicators - Breakdown'!$C:$GQ, I$1, FALSE), " ")</f>
        <v>1</v>
      </c>
      <c r="J40" s="21">
        <f>IFERROR(VLOOKUP($C40, 'All Indicators - Breakdown'!$C:$GQ, J$1, FALSE), " ")</f>
        <v>1</v>
      </c>
      <c r="K40" s="21">
        <f>IFERROR(VLOOKUP($C40, 'All Indicators - Breakdown'!$C:$GQ, K$1, FALSE), " ")</f>
        <v>2</v>
      </c>
      <c r="L40" s="21">
        <f>IFERROR(VLOOKUP($C40, 'All Indicators - Breakdown'!$C:$HE, L$1, FALSE), " ")</f>
        <v>2</v>
      </c>
      <c r="M40" s="86">
        <f>IFERROR(VLOOKUP($C40, 'All Indicators - Breakdown'!$C:$IU, M$1, FALSE), " ")</f>
        <v>1</v>
      </c>
      <c r="N40" s="86">
        <f>IFERROR(VLOOKUP($C40, 'All Indicators - Breakdown'!$C:$IU, N$1, FALSE), " ")</f>
        <v>1</v>
      </c>
      <c r="O40" s="80">
        <f t="shared" si="7"/>
        <v>2</v>
      </c>
      <c r="P40" s="21">
        <f t="shared" si="7"/>
        <v>2</v>
      </c>
      <c r="Q40" s="21">
        <f t="shared" si="7"/>
        <v>1</v>
      </c>
      <c r="R40" s="21">
        <f t="shared" si="7"/>
        <v>1</v>
      </c>
      <c r="S40" s="21">
        <f t="shared" si="7"/>
        <v>1</v>
      </c>
      <c r="T40" s="21">
        <f t="shared" si="7"/>
        <v>1</v>
      </c>
      <c r="U40" s="21">
        <f t="shared" si="7"/>
        <v>1</v>
      </c>
      <c r="V40" s="71">
        <f t="shared" si="2"/>
        <v>1</v>
      </c>
      <c r="W40" s="71" t="e">
        <f t="shared" si="3"/>
        <v>#NUM!</v>
      </c>
    </row>
    <row r="41" spans="1:23" ht="16.3" thickTop="1" thickBot="1" x14ac:dyDescent="0.3">
      <c r="A41" s="20" t="s">
        <v>206</v>
      </c>
      <c r="B41" s="20" t="s">
        <v>217</v>
      </c>
      <c r="C41" s="20" t="s">
        <v>218</v>
      </c>
      <c r="D41" s="10">
        <f t="shared" si="0"/>
        <v>2</v>
      </c>
      <c r="E41" s="35">
        <f t="shared" si="4"/>
        <v>2.2999999999999998</v>
      </c>
      <c r="F41" s="21" t="str">
        <f>IFERROR(VLOOKUP($C41, 'All Indicators - Breakdown'!$C:$GQ, F$1, FALSE), " ")</f>
        <v>N/A</v>
      </c>
      <c r="G41" s="21">
        <f>IFERROR(VLOOKUP($C41, 'All Indicators - Breakdown'!$C:$GQ, G$1, FALSE), " ")</f>
        <v>2</v>
      </c>
      <c r="H41" s="21">
        <f>IFERROR(VLOOKUP($C41, 'All Indicators - Breakdown'!$C:$GQ, H$1, FALSE), " ")</f>
        <v>2</v>
      </c>
      <c r="I41" s="21">
        <f>IFERROR(VLOOKUP($C41, 'All Indicators - Breakdown'!$C:$GQ, I$1, FALSE), " ")</f>
        <v>1</v>
      </c>
      <c r="J41" s="21">
        <f>IFERROR(VLOOKUP($C41, 'All Indicators - Breakdown'!$C:$GQ, J$1, FALSE), " ")</f>
        <v>1</v>
      </c>
      <c r="K41" s="21">
        <f>IFERROR(VLOOKUP($C41, 'All Indicators - Breakdown'!$C:$GQ, K$1, FALSE), " ")</f>
        <v>3</v>
      </c>
      <c r="L41" s="21">
        <f>IFERROR(VLOOKUP($C41, 'All Indicators - Breakdown'!$C:$HE, L$1, FALSE), " ")</f>
        <v>2</v>
      </c>
      <c r="M41" s="86">
        <f>IFERROR(VLOOKUP($C41, 'All Indicators - Breakdown'!$C:$IU, M$1, FALSE), " ")</f>
        <v>1</v>
      </c>
      <c r="N41" s="86">
        <f>IFERROR(VLOOKUP($C41, 'All Indicators - Breakdown'!$C:$IU, N$1, FALSE), " ")</f>
        <v>1</v>
      </c>
      <c r="O41" s="80">
        <f t="shared" si="7"/>
        <v>3</v>
      </c>
      <c r="P41" s="21">
        <f t="shared" si="7"/>
        <v>2</v>
      </c>
      <c r="Q41" s="21">
        <f t="shared" si="7"/>
        <v>2</v>
      </c>
      <c r="R41" s="21">
        <f t="shared" si="7"/>
        <v>2</v>
      </c>
      <c r="S41" s="21">
        <f t="shared" si="7"/>
        <v>1</v>
      </c>
      <c r="T41" s="21">
        <f t="shared" si="7"/>
        <v>1</v>
      </c>
      <c r="U41" s="21">
        <f t="shared" si="7"/>
        <v>1</v>
      </c>
      <c r="V41" s="71">
        <f t="shared" si="2"/>
        <v>1</v>
      </c>
      <c r="W41" s="71" t="e">
        <f t="shared" si="3"/>
        <v>#NUM!</v>
      </c>
    </row>
    <row r="42" spans="1:23" ht="16.3" thickTop="1" thickBot="1" x14ac:dyDescent="0.3">
      <c r="A42" s="20" t="s">
        <v>206</v>
      </c>
      <c r="B42" s="20" t="s">
        <v>219</v>
      </c>
      <c r="C42" s="20" t="s">
        <v>220</v>
      </c>
      <c r="D42" s="10">
        <f t="shared" si="0"/>
        <v>2</v>
      </c>
      <c r="E42" s="35">
        <f t="shared" si="4"/>
        <v>2.2999999999999998</v>
      </c>
      <c r="F42" s="21" t="str">
        <f>IFERROR(VLOOKUP($C42, 'All Indicators - Breakdown'!$C:$GQ, F$1, FALSE), " ")</f>
        <v>N/A</v>
      </c>
      <c r="G42" s="21">
        <f>IFERROR(VLOOKUP($C42, 'All Indicators - Breakdown'!$C:$GQ, G$1, FALSE), " ")</f>
        <v>2</v>
      </c>
      <c r="H42" s="21">
        <f>IFERROR(VLOOKUP($C42, 'All Indicators - Breakdown'!$C:$GQ, H$1, FALSE), " ")</f>
        <v>2</v>
      </c>
      <c r="I42" s="21">
        <f>IFERROR(VLOOKUP($C42, 'All Indicators - Breakdown'!$C:$GQ, I$1, FALSE), " ")</f>
        <v>1</v>
      </c>
      <c r="J42" s="21">
        <f>IFERROR(VLOOKUP($C42, 'All Indicators - Breakdown'!$C:$GQ, J$1, FALSE), " ")</f>
        <v>1</v>
      </c>
      <c r="K42" s="21">
        <f>IFERROR(VLOOKUP($C42, 'All Indicators - Breakdown'!$C:$GQ, K$1, FALSE), " ")</f>
        <v>3</v>
      </c>
      <c r="L42" s="21">
        <f>IFERROR(VLOOKUP($C42, 'All Indicators - Breakdown'!$C:$HE, L$1, FALSE), " ")</f>
        <v>2</v>
      </c>
      <c r="M42" s="86">
        <f>IFERROR(VLOOKUP($C42, 'All Indicators - Breakdown'!$C:$IU, M$1, FALSE), " ")</f>
        <v>1</v>
      </c>
      <c r="N42" s="86">
        <f>IFERROR(VLOOKUP($C42, 'All Indicators - Breakdown'!$C:$IU, N$1, FALSE), " ")</f>
        <v>1</v>
      </c>
      <c r="O42" s="80">
        <f t="shared" si="7"/>
        <v>3</v>
      </c>
      <c r="P42" s="21">
        <f t="shared" si="7"/>
        <v>2</v>
      </c>
      <c r="Q42" s="21">
        <f t="shared" si="7"/>
        <v>2</v>
      </c>
      <c r="R42" s="21">
        <f t="shared" si="7"/>
        <v>2</v>
      </c>
      <c r="S42" s="21">
        <f t="shared" si="7"/>
        <v>1</v>
      </c>
      <c r="T42" s="21">
        <f t="shared" si="7"/>
        <v>1</v>
      </c>
      <c r="U42" s="21">
        <f t="shared" si="7"/>
        <v>1</v>
      </c>
      <c r="V42" s="71">
        <f t="shared" si="2"/>
        <v>1</v>
      </c>
      <c r="W42" s="71" t="e">
        <f t="shared" si="3"/>
        <v>#NUM!</v>
      </c>
    </row>
    <row r="43" spans="1:23" ht="16.3" thickTop="1" thickBot="1" x14ac:dyDescent="0.3">
      <c r="A43" s="20" t="s">
        <v>206</v>
      </c>
      <c r="B43" s="20" t="s">
        <v>221</v>
      </c>
      <c r="C43" s="20" t="s">
        <v>222</v>
      </c>
      <c r="D43" s="10">
        <f t="shared" si="0"/>
        <v>2</v>
      </c>
      <c r="E43" s="35">
        <f t="shared" si="4"/>
        <v>1.8</v>
      </c>
      <c r="F43" s="21" t="str">
        <f>IFERROR(VLOOKUP($C43, 'All Indicators - Breakdown'!$C:$GQ, F$1, FALSE), " ")</f>
        <v>N/A</v>
      </c>
      <c r="G43" s="21">
        <f>IFERROR(VLOOKUP($C43, 'All Indicators - Breakdown'!$C:$GQ, G$1, FALSE), " ")</f>
        <v>2</v>
      </c>
      <c r="H43" s="21">
        <f>IFERROR(VLOOKUP($C43, 'All Indicators - Breakdown'!$C:$GQ, H$1, FALSE), " ")</f>
        <v>1</v>
      </c>
      <c r="I43" s="21">
        <f>IFERROR(VLOOKUP($C43, 'All Indicators - Breakdown'!$C:$GQ, I$1, FALSE), " ")</f>
        <v>1</v>
      </c>
      <c r="J43" s="21">
        <f>IFERROR(VLOOKUP($C43, 'All Indicators - Breakdown'!$C:$GQ, J$1, FALSE), " ")</f>
        <v>1</v>
      </c>
      <c r="K43" s="21">
        <f>IFERROR(VLOOKUP($C43, 'All Indicators - Breakdown'!$C:$GQ, K$1, FALSE), " ")</f>
        <v>2</v>
      </c>
      <c r="L43" s="21">
        <f>IFERROR(VLOOKUP($C43, 'All Indicators - Breakdown'!$C:$HE, L$1, FALSE), " ")</f>
        <v>2</v>
      </c>
      <c r="M43" s="86">
        <f>IFERROR(VLOOKUP($C43, 'All Indicators - Breakdown'!$C:$IU, M$1, FALSE), " ")</f>
        <v>1</v>
      </c>
      <c r="N43" s="86">
        <f>IFERROR(VLOOKUP($C43, 'All Indicators - Breakdown'!$C:$IU, N$1, FALSE), " ")</f>
        <v>1</v>
      </c>
      <c r="O43" s="80">
        <f t="shared" si="7"/>
        <v>2</v>
      </c>
      <c r="P43" s="21">
        <f t="shared" si="7"/>
        <v>2</v>
      </c>
      <c r="Q43" s="21">
        <f t="shared" si="7"/>
        <v>2</v>
      </c>
      <c r="R43" s="21">
        <f t="shared" si="7"/>
        <v>1</v>
      </c>
      <c r="S43" s="21">
        <f t="shared" si="7"/>
        <v>1</v>
      </c>
      <c r="T43" s="21">
        <f t="shared" si="7"/>
        <v>1</v>
      </c>
      <c r="U43" s="21">
        <f t="shared" si="7"/>
        <v>1</v>
      </c>
      <c r="V43" s="71">
        <f t="shared" si="2"/>
        <v>1</v>
      </c>
      <c r="W43" s="71" t="e">
        <f t="shared" si="3"/>
        <v>#NUM!</v>
      </c>
    </row>
    <row r="44" spans="1:23" ht="16.3" thickTop="1" thickBot="1" x14ac:dyDescent="0.3">
      <c r="A44" s="20" t="s">
        <v>206</v>
      </c>
      <c r="B44" s="20" t="s">
        <v>223</v>
      </c>
      <c r="C44" s="20" t="s">
        <v>224</v>
      </c>
      <c r="D44" s="10">
        <f t="shared" si="0"/>
        <v>2</v>
      </c>
      <c r="E44" s="35">
        <f t="shared" si="4"/>
        <v>2.2999999999999998</v>
      </c>
      <c r="F44" s="21">
        <f>IFERROR(VLOOKUP($C44, 'All Indicators - Breakdown'!$C:$GQ, F$1, FALSE), " ")</f>
        <v>1</v>
      </c>
      <c r="G44" s="21">
        <f>IFERROR(VLOOKUP($C44, 'All Indicators - Breakdown'!$C:$GQ, G$1, FALSE), " ")</f>
        <v>3</v>
      </c>
      <c r="H44" s="21">
        <f>IFERROR(VLOOKUP($C44, 'All Indicators - Breakdown'!$C:$GQ, H$1, FALSE), " ")</f>
        <v>1</v>
      </c>
      <c r="I44" s="21">
        <f>IFERROR(VLOOKUP($C44, 'All Indicators - Breakdown'!$C:$GQ, I$1, FALSE), " ")</f>
        <v>1</v>
      </c>
      <c r="J44" s="21">
        <f>IFERROR(VLOOKUP($C44, 'All Indicators - Breakdown'!$C:$GQ, J$1, FALSE), " ")</f>
        <v>2</v>
      </c>
      <c r="K44" s="21">
        <f>IFERROR(VLOOKUP($C44, 'All Indicators - Breakdown'!$C:$GQ, K$1, FALSE), " ")</f>
        <v>2</v>
      </c>
      <c r="L44" s="21">
        <f>IFERROR(VLOOKUP($C44, 'All Indicators - Breakdown'!$C:$HE, L$1, FALSE), " ")</f>
        <v>2</v>
      </c>
      <c r="M44" s="86">
        <f>IFERROR(VLOOKUP($C44, 'All Indicators - Breakdown'!$C:$IU, M$1, FALSE), " ")</f>
        <v>1</v>
      </c>
      <c r="N44" s="86">
        <f>IFERROR(VLOOKUP($C44, 'All Indicators - Breakdown'!$C:$IU, N$1, FALSE), " ")</f>
        <v>1</v>
      </c>
      <c r="O44" s="80">
        <f t="shared" ref="O44:U53" si="8">LARGE($F44:$N44, O$1)</f>
        <v>3</v>
      </c>
      <c r="P44" s="21">
        <f t="shared" si="8"/>
        <v>2</v>
      </c>
      <c r="Q44" s="21">
        <f t="shared" si="8"/>
        <v>2</v>
      </c>
      <c r="R44" s="21">
        <f t="shared" si="8"/>
        <v>2</v>
      </c>
      <c r="S44" s="21">
        <f t="shared" si="8"/>
        <v>1</v>
      </c>
      <c r="T44" s="21">
        <f t="shared" si="8"/>
        <v>1</v>
      </c>
      <c r="U44" s="21">
        <f t="shared" si="8"/>
        <v>1</v>
      </c>
      <c r="V44" s="71">
        <f t="shared" si="2"/>
        <v>1</v>
      </c>
      <c r="W44" s="71">
        <f t="shared" si="3"/>
        <v>1</v>
      </c>
    </row>
    <row r="45" spans="1:23" ht="16.3" thickTop="1" thickBot="1" x14ac:dyDescent="0.3">
      <c r="A45" s="20" t="s">
        <v>225</v>
      </c>
      <c r="B45" s="20" t="s">
        <v>226</v>
      </c>
      <c r="C45" s="20" t="s">
        <v>227</v>
      </c>
      <c r="D45" s="10">
        <f t="shared" si="0"/>
        <v>3</v>
      </c>
      <c r="E45" s="35">
        <f t="shared" si="4"/>
        <v>3.3</v>
      </c>
      <c r="F45" s="21" t="str">
        <f>IFERROR(VLOOKUP($C45, 'All Indicators - Breakdown'!$C:$GQ, F$1, FALSE), " ")</f>
        <v>N/A</v>
      </c>
      <c r="G45" s="21">
        <f>IFERROR(VLOOKUP($C45, 'All Indicators - Breakdown'!$C:$GQ, G$1, FALSE), " ")</f>
        <v>3</v>
      </c>
      <c r="H45" s="21">
        <f>IFERROR(VLOOKUP($C45, 'All Indicators - Breakdown'!$C:$GQ, H$1, FALSE), " ")</f>
        <v>2</v>
      </c>
      <c r="I45" s="21">
        <f>IFERROR(VLOOKUP($C45, 'All Indicators - Breakdown'!$C:$GQ, I$1, FALSE), " ")</f>
        <v>1</v>
      </c>
      <c r="J45" s="21">
        <f>IFERROR(VLOOKUP($C45, 'All Indicators - Breakdown'!$C:$GQ, J$1, FALSE), " ")</f>
        <v>3</v>
      </c>
      <c r="K45" s="21">
        <f>IFERROR(VLOOKUP($C45, 'All Indicators - Breakdown'!$C:$GQ, K$1, FALSE), " ")</f>
        <v>3</v>
      </c>
      <c r="L45" s="21">
        <f>IFERROR(VLOOKUP($C45, 'All Indicators - Breakdown'!$C:$HE, L$1, FALSE), " ")</f>
        <v>4</v>
      </c>
      <c r="M45" s="86">
        <f>IFERROR(VLOOKUP($C45, 'All Indicators - Breakdown'!$C:$IU, M$1, FALSE), " ")</f>
        <v>2</v>
      </c>
      <c r="N45" s="86">
        <f>IFERROR(VLOOKUP($C45, 'All Indicators - Breakdown'!$C:$IU, N$1, FALSE), " ")</f>
        <v>1</v>
      </c>
      <c r="O45" s="80">
        <f t="shared" si="8"/>
        <v>4</v>
      </c>
      <c r="P45" s="21">
        <f t="shared" si="8"/>
        <v>3</v>
      </c>
      <c r="Q45" s="21">
        <f t="shared" si="8"/>
        <v>3</v>
      </c>
      <c r="R45" s="21">
        <f t="shared" si="8"/>
        <v>3</v>
      </c>
      <c r="S45" s="21">
        <f t="shared" si="8"/>
        <v>2</v>
      </c>
      <c r="T45" s="21">
        <f t="shared" si="8"/>
        <v>2</v>
      </c>
      <c r="U45" s="21">
        <f t="shared" si="8"/>
        <v>1</v>
      </c>
      <c r="V45" s="71">
        <f t="shared" si="2"/>
        <v>1</v>
      </c>
      <c r="W45" s="71" t="e">
        <f t="shared" si="3"/>
        <v>#NUM!</v>
      </c>
    </row>
    <row r="46" spans="1:23" ht="16.3" thickTop="1" thickBot="1" x14ac:dyDescent="0.3">
      <c r="A46" s="20" t="s">
        <v>225</v>
      </c>
      <c r="B46" s="20" t="s">
        <v>228</v>
      </c>
      <c r="C46" s="20" t="s">
        <v>229</v>
      </c>
      <c r="D46" s="10">
        <f t="shared" si="0"/>
        <v>3</v>
      </c>
      <c r="E46" s="35">
        <f t="shared" si="4"/>
        <v>3.3</v>
      </c>
      <c r="F46" s="21" t="str">
        <f>IFERROR(VLOOKUP($C46, 'All Indicators - Breakdown'!$C:$GQ, F$1, FALSE), " ")</f>
        <v>N/A</v>
      </c>
      <c r="G46" s="21">
        <f>IFERROR(VLOOKUP($C46, 'All Indicators - Breakdown'!$C:$GQ, G$1, FALSE), " ")</f>
        <v>3</v>
      </c>
      <c r="H46" s="21">
        <f>IFERROR(VLOOKUP($C46, 'All Indicators - Breakdown'!$C:$GQ, H$1, FALSE), " ")</f>
        <v>2</v>
      </c>
      <c r="I46" s="21">
        <f>IFERROR(VLOOKUP($C46, 'All Indicators - Breakdown'!$C:$GQ, I$1, FALSE), " ")</f>
        <v>1</v>
      </c>
      <c r="J46" s="21">
        <f>IFERROR(VLOOKUP($C46, 'All Indicators - Breakdown'!$C:$GQ, J$1, FALSE), " ")</f>
        <v>4</v>
      </c>
      <c r="K46" s="21">
        <f>IFERROR(VLOOKUP($C46, 'All Indicators - Breakdown'!$C:$GQ, K$1, FALSE), " ")</f>
        <v>2</v>
      </c>
      <c r="L46" s="21">
        <f>IFERROR(VLOOKUP($C46, 'All Indicators - Breakdown'!$C:$HE, L$1, FALSE), " ")</f>
        <v>4</v>
      </c>
      <c r="M46" s="86">
        <f>IFERROR(VLOOKUP($C46, 'All Indicators - Breakdown'!$C:$IU, M$1, FALSE), " ")</f>
        <v>1</v>
      </c>
      <c r="N46" s="86">
        <f>IFERROR(VLOOKUP($C46, 'All Indicators - Breakdown'!$C:$IU, N$1, FALSE), " ")</f>
        <v>1</v>
      </c>
      <c r="O46" s="80">
        <f t="shared" si="8"/>
        <v>4</v>
      </c>
      <c r="P46" s="21">
        <f t="shared" si="8"/>
        <v>4</v>
      </c>
      <c r="Q46" s="21">
        <f t="shared" si="8"/>
        <v>3</v>
      </c>
      <c r="R46" s="21">
        <f t="shared" si="8"/>
        <v>2</v>
      </c>
      <c r="S46" s="21">
        <f t="shared" si="8"/>
        <v>2</v>
      </c>
      <c r="T46" s="21">
        <f t="shared" si="8"/>
        <v>1</v>
      </c>
      <c r="U46" s="21">
        <f t="shared" si="8"/>
        <v>1</v>
      </c>
      <c r="V46" s="71">
        <f t="shared" si="2"/>
        <v>1</v>
      </c>
      <c r="W46" s="71" t="e">
        <f t="shared" si="3"/>
        <v>#NUM!</v>
      </c>
    </row>
    <row r="47" spans="1:23" ht="16.3" thickTop="1" thickBot="1" x14ac:dyDescent="0.3">
      <c r="A47" s="20" t="s">
        <v>225</v>
      </c>
      <c r="B47" s="20" t="s">
        <v>230</v>
      </c>
      <c r="C47" s="20" t="s">
        <v>231</v>
      </c>
      <c r="D47" s="10">
        <f t="shared" si="0"/>
        <v>3</v>
      </c>
      <c r="E47" s="35">
        <f t="shared" si="4"/>
        <v>2.5</v>
      </c>
      <c r="F47" s="21" t="str">
        <f>IFERROR(VLOOKUP($C47, 'All Indicators - Breakdown'!$C:$GQ, F$1, FALSE), " ")</f>
        <v>N/A</v>
      </c>
      <c r="G47" s="21">
        <f>IFERROR(VLOOKUP($C47, 'All Indicators - Breakdown'!$C:$GQ, G$1, FALSE), " ")</f>
        <v>3</v>
      </c>
      <c r="H47" s="21">
        <f>IFERROR(VLOOKUP($C47, 'All Indicators - Breakdown'!$C:$GQ, H$1, FALSE), " ")</f>
        <v>1</v>
      </c>
      <c r="I47" s="21">
        <f>IFERROR(VLOOKUP($C47, 'All Indicators - Breakdown'!$C:$GQ, I$1, FALSE), " ")</f>
        <v>1</v>
      </c>
      <c r="J47" s="21">
        <f>IFERROR(VLOOKUP($C47, 'All Indicators - Breakdown'!$C:$GQ, J$1, FALSE), " ")</f>
        <v>1</v>
      </c>
      <c r="K47" s="21">
        <f>IFERROR(VLOOKUP($C47, 'All Indicators - Breakdown'!$C:$GQ, K$1, FALSE), " ")</f>
        <v>2</v>
      </c>
      <c r="L47" s="21">
        <f>IFERROR(VLOOKUP($C47, 'All Indicators - Breakdown'!$C:$HE, L$1, FALSE), " ")</f>
        <v>4</v>
      </c>
      <c r="M47" s="86">
        <f>IFERROR(VLOOKUP($C47, 'All Indicators - Breakdown'!$C:$IU, M$1, FALSE), " ")</f>
        <v>1</v>
      </c>
      <c r="N47" s="86">
        <f>IFERROR(VLOOKUP($C47, 'All Indicators - Breakdown'!$C:$IU, N$1, FALSE), " ")</f>
        <v>1</v>
      </c>
      <c r="O47" s="80">
        <f t="shared" si="8"/>
        <v>4</v>
      </c>
      <c r="P47" s="21">
        <f t="shared" si="8"/>
        <v>3</v>
      </c>
      <c r="Q47" s="21">
        <f t="shared" si="8"/>
        <v>2</v>
      </c>
      <c r="R47" s="21">
        <f t="shared" si="8"/>
        <v>1</v>
      </c>
      <c r="S47" s="21">
        <f t="shared" si="8"/>
        <v>1</v>
      </c>
      <c r="T47" s="21">
        <f t="shared" si="8"/>
        <v>1</v>
      </c>
      <c r="U47" s="21">
        <f t="shared" si="8"/>
        <v>1</v>
      </c>
      <c r="V47" s="71">
        <f t="shared" si="2"/>
        <v>1</v>
      </c>
      <c r="W47" s="71" t="e">
        <f t="shared" si="3"/>
        <v>#NUM!</v>
      </c>
    </row>
    <row r="48" spans="1:23" ht="16.3" thickTop="1" thickBot="1" x14ac:dyDescent="0.3">
      <c r="A48" s="20" t="s">
        <v>225</v>
      </c>
      <c r="B48" s="20" t="s">
        <v>232</v>
      </c>
      <c r="C48" s="20" t="s">
        <v>233</v>
      </c>
      <c r="D48" s="10">
        <f t="shared" si="0"/>
        <v>3</v>
      </c>
      <c r="E48" s="35">
        <f t="shared" si="4"/>
        <v>2.8</v>
      </c>
      <c r="F48" s="21" t="str">
        <f>IFERROR(VLOOKUP($C48, 'All Indicators - Breakdown'!$C:$GQ, F$1, FALSE), " ")</f>
        <v>N/A</v>
      </c>
      <c r="G48" s="21">
        <f>IFERROR(VLOOKUP($C48, 'All Indicators - Breakdown'!$C:$GQ, G$1, FALSE), " ")</f>
        <v>3</v>
      </c>
      <c r="H48" s="21">
        <f>IFERROR(VLOOKUP($C48, 'All Indicators - Breakdown'!$C:$GQ, H$1, FALSE), " ")</f>
        <v>1</v>
      </c>
      <c r="I48" s="21">
        <f>IFERROR(VLOOKUP($C48, 'All Indicators - Breakdown'!$C:$GQ, I$1, FALSE), " ")</f>
        <v>1</v>
      </c>
      <c r="J48" s="21">
        <f>IFERROR(VLOOKUP($C48, 'All Indicators - Breakdown'!$C:$GQ, J$1, FALSE), " ")</f>
        <v>2</v>
      </c>
      <c r="K48" s="21">
        <f>IFERROR(VLOOKUP($C48, 'All Indicators - Breakdown'!$C:$GQ, K$1, FALSE), " ")</f>
        <v>2</v>
      </c>
      <c r="L48" s="21">
        <f>IFERROR(VLOOKUP($C48, 'All Indicators - Breakdown'!$C:$HE, L$1, FALSE), " ")</f>
        <v>4</v>
      </c>
      <c r="M48" s="86">
        <f>IFERROR(VLOOKUP($C48, 'All Indicators - Breakdown'!$C:$IU, M$1, FALSE), " ")</f>
        <v>1</v>
      </c>
      <c r="N48" s="86">
        <f>IFERROR(VLOOKUP($C48, 'All Indicators - Breakdown'!$C:$IU, N$1, FALSE), " ")</f>
        <v>1</v>
      </c>
      <c r="O48" s="80">
        <f t="shared" si="8"/>
        <v>4</v>
      </c>
      <c r="P48" s="21">
        <f t="shared" si="8"/>
        <v>3</v>
      </c>
      <c r="Q48" s="21">
        <f t="shared" si="8"/>
        <v>2</v>
      </c>
      <c r="R48" s="21">
        <f t="shared" si="8"/>
        <v>2</v>
      </c>
      <c r="S48" s="21">
        <f t="shared" si="8"/>
        <v>1</v>
      </c>
      <c r="T48" s="21">
        <f t="shared" si="8"/>
        <v>1</v>
      </c>
      <c r="U48" s="21">
        <f t="shared" si="8"/>
        <v>1</v>
      </c>
      <c r="V48" s="71">
        <f t="shared" si="2"/>
        <v>1</v>
      </c>
      <c r="W48" s="71" t="e">
        <f t="shared" si="3"/>
        <v>#NUM!</v>
      </c>
    </row>
    <row r="49" spans="1:23" ht="16.3" thickTop="1" thickBot="1" x14ac:dyDescent="0.3">
      <c r="A49" s="20" t="s">
        <v>225</v>
      </c>
      <c r="B49" s="20" t="s">
        <v>234</v>
      </c>
      <c r="C49" s="20" t="s">
        <v>235</v>
      </c>
      <c r="D49" s="10">
        <f t="shared" si="0"/>
        <v>4</v>
      </c>
      <c r="E49" s="35">
        <f t="shared" si="4"/>
        <v>3.8</v>
      </c>
      <c r="F49" s="21" t="str">
        <f>IFERROR(VLOOKUP($C49, 'All Indicators - Breakdown'!$C:$GQ, F$1, FALSE), " ")</f>
        <v>N/A</v>
      </c>
      <c r="G49" s="21">
        <f>IFERROR(VLOOKUP($C49, 'All Indicators - Breakdown'!$C:$GQ, G$1, FALSE), " ")</f>
        <v>3</v>
      </c>
      <c r="H49" s="21">
        <f>IFERROR(VLOOKUP($C49, 'All Indicators - Breakdown'!$C:$GQ, H$1, FALSE), " ")</f>
        <v>2</v>
      </c>
      <c r="I49" s="21">
        <f>IFERROR(VLOOKUP($C49, 'All Indicators - Breakdown'!$C:$GQ, I$1, FALSE), " ")</f>
        <v>1</v>
      </c>
      <c r="J49" s="21">
        <f>IFERROR(VLOOKUP($C49, 'All Indicators - Breakdown'!$C:$GQ, J$1, FALSE), " ")</f>
        <v>5</v>
      </c>
      <c r="K49" s="21">
        <f>IFERROR(VLOOKUP($C49, 'All Indicators - Breakdown'!$C:$GQ, K$1, FALSE), " ")</f>
        <v>2</v>
      </c>
      <c r="L49" s="21">
        <f>IFERROR(VLOOKUP($C49, 'All Indicators - Breakdown'!$C:$HE, L$1, FALSE), " ")</f>
        <v>4</v>
      </c>
      <c r="M49" s="86">
        <f>IFERROR(VLOOKUP($C49, 'All Indicators - Breakdown'!$C:$IU, M$1, FALSE), " ")</f>
        <v>3</v>
      </c>
      <c r="N49" s="86">
        <f>IFERROR(VLOOKUP($C49, 'All Indicators - Breakdown'!$C:$IU, N$1, FALSE), " ")</f>
        <v>1</v>
      </c>
      <c r="O49" s="80">
        <f t="shared" si="8"/>
        <v>5</v>
      </c>
      <c r="P49" s="21">
        <f t="shared" si="8"/>
        <v>4</v>
      </c>
      <c r="Q49" s="21">
        <f t="shared" si="8"/>
        <v>3</v>
      </c>
      <c r="R49" s="21">
        <f t="shared" si="8"/>
        <v>3</v>
      </c>
      <c r="S49" s="21">
        <f t="shared" si="8"/>
        <v>2</v>
      </c>
      <c r="T49" s="21">
        <f t="shared" si="8"/>
        <v>2</v>
      </c>
      <c r="U49" s="21">
        <f t="shared" si="8"/>
        <v>1</v>
      </c>
      <c r="V49" s="71">
        <f t="shared" si="2"/>
        <v>1</v>
      </c>
      <c r="W49" s="71" t="e">
        <f t="shared" si="3"/>
        <v>#NUM!</v>
      </c>
    </row>
    <row r="50" spans="1:23" ht="16.3" thickTop="1" thickBot="1" x14ac:dyDescent="0.3">
      <c r="A50" s="20" t="s">
        <v>225</v>
      </c>
      <c r="B50" s="20" t="s">
        <v>236</v>
      </c>
      <c r="C50" s="20" t="s">
        <v>237</v>
      </c>
      <c r="D50" s="10">
        <f t="shared" si="0"/>
        <v>3</v>
      </c>
      <c r="E50" s="35">
        <f t="shared" si="4"/>
        <v>3</v>
      </c>
      <c r="F50" s="21" t="str">
        <f>IFERROR(VLOOKUP($C50, 'All Indicators - Breakdown'!$C:$GQ, F$1, FALSE), " ")</f>
        <v>N/A</v>
      </c>
      <c r="G50" s="21">
        <f>IFERROR(VLOOKUP($C50, 'All Indicators - Breakdown'!$C:$GQ, G$1, FALSE), " ")</f>
        <v>3</v>
      </c>
      <c r="H50" s="21">
        <f>IFERROR(VLOOKUP($C50, 'All Indicators - Breakdown'!$C:$GQ, H$1, FALSE), " ")</f>
        <v>1</v>
      </c>
      <c r="I50" s="21">
        <f>IFERROR(VLOOKUP($C50, 'All Indicators - Breakdown'!$C:$GQ, I$1, FALSE), " ")</f>
        <v>1</v>
      </c>
      <c r="J50" s="21">
        <f>IFERROR(VLOOKUP($C50, 'All Indicators - Breakdown'!$C:$GQ, J$1, FALSE), " ")</f>
        <v>3</v>
      </c>
      <c r="K50" s="21">
        <f>IFERROR(VLOOKUP($C50, 'All Indicators - Breakdown'!$C:$GQ, K$1, FALSE), " ")</f>
        <v>2</v>
      </c>
      <c r="L50" s="21">
        <f>IFERROR(VLOOKUP($C50, 'All Indicators - Breakdown'!$C:$HE, L$1, FALSE), " ")</f>
        <v>4</v>
      </c>
      <c r="M50" s="86">
        <f>IFERROR(VLOOKUP($C50, 'All Indicators - Breakdown'!$C:$IU, M$1, FALSE), " ")</f>
        <v>1</v>
      </c>
      <c r="N50" s="86">
        <f>IFERROR(VLOOKUP($C50, 'All Indicators - Breakdown'!$C:$IU, N$1, FALSE), " ")</f>
        <v>1</v>
      </c>
      <c r="O50" s="80">
        <f t="shared" si="8"/>
        <v>4</v>
      </c>
      <c r="P50" s="21">
        <f t="shared" si="8"/>
        <v>3</v>
      </c>
      <c r="Q50" s="21">
        <f t="shared" si="8"/>
        <v>3</v>
      </c>
      <c r="R50" s="21">
        <f t="shared" si="8"/>
        <v>2</v>
      </c>
      <c r="S50" s="21">
        <f t="shared" si="8"/>
        <v>1</v>
      </c>
      <c r="T50" s="21">
        <f t="shared" si="8"/>
        <v>1</v>
      </c>
      <c r="U50" s="21">
        <f t="shared" si="8"/>
        <v>1</v>
      </c>
      <c r="V50" s="71">
        <f t="shared" si="2"/>
        <v>1</v>
      </c>
      <c r="W50" s="71" t="e">
        <f t="shared" si="3"/>
        <v>#NUM!</v>
      </c>
    </row>
    <row r="51" spans="1:23" ht="16.3" thickTop="1" thickBot="1" x14ac:dyDescent="0.3">
      <c r="A51" s="20" t="s">
        <v>225</v>
      </c>
      <c r="B51" s="20" t="s">
        <v>238</v>
      </c>
      <c r="C51" s="20" t="s">
        <v>239</v>
      </c>
      <c r="D51" s="10">
        <f t="shared" si="0"/>
        <v>3</v>
      </c>
      <c r="E51" s="35">
        <f t="shared" si="4"/>
        <v>3.3</v>
      </c>
      <c r="F51" s="21" t="str">
        <f>IFERROR(VLOOKUP($C51, 'All Indicators - Breakdown'!$C:$GQ, F$1, FALSE), " ")</f>
        <v>N/A</v>
      </c>
      <c r="G51" s="21">
        <f>IFERROR(VLOOKUP($C51, 'All Indicators - Breakdown'!$C:$GQ, G$1, FALSE), " ")</f>
        <v>3</v>
      </c>
      <c r="H51" s="21">
        <f>IFERROR(VLOOKUP($C51, 'All Indicators - Breakdown'!$C:$GQ, H$1, FALSE), " ")</f>
        <v>2</v>
      </c>
      <c r="I51" s="21">
        <f>IFERROR(VLOOKUP($C51, 'All Indicators - Breakdown'!$C:$GQ, I$1, FALSE), " ")</f>
        <v>1</v>
      </c>
      <c r="J51" s="21">
        <f>IFERROR(VLOOKUP($C51, 'All Indicators - Breakdown'!$C:$GQ, J$1, FALSE), " ")</f>
        <v>4</v>
      </c>
      <c r="K51" s="21">
        <f>IFERROR(VLOOKUP($C51, 'All Indicators - Breakdown'!$C:$GQ, K$1, FALSE), " ")</f>
        <v>2</v>
      </c>
      <c r="L51" s="21">
        <f>IFERROR(VLOOKUP($C51, 'All Indicators - Breakdown'!$C:$HE, L$1, FALSE), " ")</f>
        <v>4</v>
      </c>
      <c r="M51" s="86">
        <f>IFERROR(VLOOKUP($C51, 'All Indicators - Breakdown'!$C:$IU, M$1, FALSE), " ")</f>
        <v>2</v>
      </c>
      <c r="N51" s="86">
        <f>IFERROR(VLOOKUP($C51, 'All Indicators - Breakdown'!$C:$IU, N$1, FALSE), " ")</f>
        <v>1</v>
      </c>
      <c r="O51" s="80">
        <f t="shared" si="8"/>
        <v>4</v>
      </c>
      <c r="P51" s="21">
        <f t="shared" si="8"/>
        <v>4</v>
      </c>
      <c r="Q51" s="21">
        <f t="shared" si="8"/>
        <v>3</v>
      </c>
      <c r="R51" s="21">
        <f t="shared" si="8"/>
        <v>2</v>
      </c>
      <c r="S51" s="21">
        <f t="shared" si="8"/>
        <v>2</v>
      </c>
      <c r="T51" s="21">
        <f t="shared" si="8"/>
        <v>2</v>
      </c>
      <c r="U51" s="21">
        <f t="shared" si="8"/>
        <v>1</v>
      </c>
      <c r="V51" s="71">
        <f t="shared" si="2"/>
        <v>1</v>
      </c>
      <c r="W51" s="71" t="e">
        <f t="shared" si="3"/>
        <v>#NUM!</v>
      </c>
    </row>
    <row r="52" spans="1:23" ht="16.3" thickTop="1" thickBot="1" x14ac:dyDescent="0.3">
      <c r="A52" s="20" t="s">
        <v>240</v>
      </c>
      <c r="B52" s="20" t="s">
        <v>241</v>
      </c>
      <c r="C52" s="20" t="s">
        <v>242</v>
      </c>
      <c r="D52" s="10">
        <f t="shared" si="0"/>
        <v>2</v>
      </c>
      <c r="E52" s="35">
        <f>ROUND(AVERAGE(O52:R52), 1)</f>
        <v>1.8</v>
      </c>
      <c r="F52" s="21" t="str">
        <f>IFERROR(VLOOKUP($C52, 'All Indicators - Breakdown'!$C:$GQ, F$1, FALSE), " ")</f>
        <v>N/A</v>
      </c>
      <c r="G52" s="21">
        <f>IFERROR(VLOOKUP($C52, 'All Indicators - Breakdown'!$C:$GQ, G$1, FALSE), " ")</f>
        <v>1</v>
      </c>
      <c r="H52" s="21">
        <f>IFERROR(VLOOKUP($C52, 'All Indicators - Breakdown'!$C:$GQ, H$1, FALSE), " ")</f>
        <v>1</v>
      </c>
      <c r="I52" s="21">
        <f>IFERROR(VLOOKUP($C52, 'All Indicators - Breakdown'!$C:$GQ, I$1, FALSE), " ")</f>
        <v>1</v>
      </c>
      <c r="J52" s="21">
        <f>IFERROR(VLOOKUP($C52, 'All Indicators - Breakdown'!$C:$GQ, J$1, FALSE), " ")</f>
        <v>1</v>
      </c>
      <c r="K52" s="21">
        <f>IFERROR(VLOOKUP($C52, 'All Indicators - Breakdown'!$C:$GQ, K$1, FALSE), " ")</f>
        <v>2</v>
      </c>
      <c r="L52" s="21">
        <f>IFERROR(VLOOKUP($C52, 'All Indicators - Breakdown'!$C:$HE, L$1, FALSE), " ")</f>
        <v>2</v>
      </c>
      <c r="M52" s="86">
        <f>IFERROR(VLOOKUP($C52, 'All Indicators - Breakdown'!$C:$IU, M$1, FALSE), " ")</f>
        <v>2</v>
      </c>
      <c r="N52" s="86">
        <f>IFERROR(VLOOKUP($C52, 'All Indicators - Breakdown'!$C:$IU, N$1, FALSE), " ")</f>
        <v>1</v>
      </c>
      <c r="O52" s="80">
        <f t="shared" si="8"/>
        <v>2</v>
      </c>
      <c r="P52" s="21">
        <f t="shared" si="8"/>
        <v>2</v>
      </c>
      <c r="Q52" s="21">
        <f t="shared" si="8"/>
        <v>2</v>
      </c>
      <c r="R52" s="21">
        <f t="shared" si="8"/>
        <v>1</v>
      </c>
      <c r="S52" s="21">
        <f t="shared" si="8"/>
        <v>1</v>
      </c>
      <c r="T52" s="21">
        <f t="shared" si="8"/>
        <v>1</v>
      </c>
      <c r="U52" s="21">
        <f t="shared" si="8"/>
        <v>1</v>
      </c>
      <c r="V52" s="71">
        <f t="shared" si="2"/>
        <v>1</v>
      </c>
      <c r="W52" s="71" t="e">
        <f t="shared" si="3"/>
        <v>#NUM!</v>
      </c>
    </row>
    <row r="53" spans="1:23" ht="16.3" thickTop="1" thickBot="1" x14ac:dyDescent="0.3">
      <c r="A53" s="20" t="s">
        <v>240</v>
      </c>
      <c r="B53" s="20" t="s">
        <v>243</v>
      </c>
      <c r="C53" s="20" t="s">
        <v>244</v>
      </c>
      <c r="D53" s="10">
        <f t="shared" si="0"/>
        <v>3</v>
      </c>
      <c r="E53" s="35">
        <f t="shared" si="4"/>
        <v>2.8</v>
      </c>
      <c r="F53" s="21">
        <f>IFERROR(VLOOKUP($C53, 'All Indicators - Breakdown'!$C:$GQ, F$1, FALSE), " ")</f>
        <v>3</v>
      </c>
      <c r="G53" s="21">
        <f>IFERROR(VLOOKUP($C53, 'All Indicators - Breakdown'!$C:$GQ, G$1, FALSE), " ")</f>
        <v>2</v>
      </c>
      <c r="H53" s="21">
        <f>IFERROR(VLOOKUP($C53, 'All Indicators - Breakdown'!$C:$GQ, H$1, FALSE), " ")</f>
        <v>1</v>
      </c>
      <c r="I53" s="21">
        <f>IFERROR(VLOOKUP($C53, 'All Indicators - Breakdown'!$C:$GQ, I$1, FALSE), " ")</f>
        <v>1</v>
      </c>
      <c r="J53" s="21">
        <f>IFERROR(VLOOKUP($C53, 'All Indicators - Breakdown'!$C:$GQ, J$1, FALSE), " ")</f>
        <v>1</v>
      </c>
      <c r="K53" s="21">
        <f>IFERROR(VLOOKUP($C53, 'All Indicators - Breakdown'!$C:$GQ, K$1, FALSE), " ")</f>
        <v>2</v>
      </c>
      <c r="L53" s="21">
        <f>IFERROR(VLOOKUP($C53, 'All Indicators - Breakdown'!$C:$HE, L$1, FALSE), " ")</f>
        <v>2</v>
      </c>
      <c r="M53" s="86">
        <f>IFERROR(VLOOKUP($C53, 'All Indicators - Breakdown'!$C:$IU, M$1, FALSE), " ")</f>
        <v>4</v>
      </c>
      <c r="N53" s="86">
        <f>IFERROR(VLOOKUP($C53, 'All Indicators - Breakdown'!$C:$IU, N$1, FALSE), " ")</f>
        <v>1</v>
      </c>
      <c r="O53" s="80">
        <f t="shared" si="8"/>
        <v>4</v>
      </c>
      <c r="P53" s="21">
        <f t="shared" si="8"/>
        <v>3</v>
      </c>
      <c r="Q53" s="21">
        <f t="shared" si="8"/>
        <v>2</v>
      </c>
      <c r="R53" s="21">
        <f t="shared" si="8"/>
        <v>2</v>
      </c>
      <c r="S53" s="21">
        <f t="shared" si="8"/>
        <v>2</v>
      </c>
      <c r="T53" s="21">
        <f t="shared" si="8"/>
        <v>1</v>
      </c>
      <c r="U53" s="21">
        <f t="shared" si="8"/>
        <v>1</v>
      </c>
      <c r="V53" s="71">
        <f t="shared" si="2"/>
        <v>1</v>
      </c>
      <c r="W53" s="71">
        <f t="shared" si="3"/>
        <v>1</v>
      </c>
    </row>
    <row r="54" spans="1:23" ht="16.3" thickTop="1" thickBot="1" x14ac:dyDescent="0.3">
      <c r="A54" s="20" t="s">
        <v>240</v>
      </c>
      <c r="B54" s="20" t="s">
        <v>245</v>
      </c>
      <c r="C54" s="20" t="s">
        <v>246</v>
      </c>
      <c r="D54" s="10">
        <f t="shared" si="0"/>
        <v>3</v>
      </c>
      <c r="E54" s="35">
        <f t="shared" si="4"/>
        <v>2.5</v>
      </c>
      <c r="F54" s="21" t="str">
        <f>IFERROR(VLOOKUP($C54, 'All Indicators - Breakdown'!$C:$GQ, F$1, FALSE), " ")</f>
        <v>N/A</v>
      </c>
      <c r="G54" s="21">
        <f>IFERROR(VLOOKUP($C54, 'All Indicators - Breakdown'!$C:$GQ, G$1, FALSE), " ")</f>
        <v>2</v>
      </c>
      <c r="H54" s="21">
        <f>IFERROR(VLOOKUP($C54, 'All Indicators - Breakdown'!$C:$GQ, H$1, FALSE), " ")</f>
        <v>1</v>
      </c>
      <c r="I54" s="21">
        <f>IFERROR(VLOOKUP($C54, 'All Indicators - Breakdown'!$C:$GQ, I$1, FALSE), " ")</f>
        <v>1</v>
      </c>
      <c r="J54" s="21">
        <f>IFERROR(VLOOKUP($C54, 'All Indicators - Breakdown'!$C:$GQ, J$1, FALSE), " ")</f>
        <v>1</v>
      </c>
      <c r="K54" s="21">
        <f>IFERROR(VLOOKUP($C54, 'All Indicators - Breakdown'!$C:$GQ, K$1, FALSE), " ")</f>
        <v>3</v>
      </c>
      <c r="L54" s="21">
        <f>IFERROR(VLOOKUP($C54, 'All Indicators - Breakdown'!$C:$HE, L$1, FALSE), " ")</f>
        <v>2</v>
      </c>
      <c r="M54" s="86">
        <f>IFERROR(VLOOKUP($C54, 'All Indicators - Breakdown'!$C:$IU, M$1, FALSE), " ")</f>
        <v>3</v>
      </c>
      <c r="N54" s="86">
        <f>IFERROR(VLOOKUP($C54, 'All Indicators - Breakdown'!$C:$IU, N$1, FALSE), " ")</f>
        <v>1</v>
      </c>
      <c r="O54" s="80">
        <f t="shared" ref="O54:U63" si="9">LARGE($F54:$N54, O$1)</f>
        <v>3</v>
      </c>
      <c r="P54" s="21">
        <f t="shared" si="9"/>
        <v>3</v>
      </c>
      <c r="Q54" s="21">
        <f t="shared" si="9"/>
        <v>2</v>
      </c>
      <c r="R54" s="21">
        <f t="shared" si="9"/>
        <v>2</v>
      </c>
      <c r="S54" s="21">
        <f t="shared" si="9"/>
        <v>1</v>
      </c>
      <c r="T54" s="21">
        <f t="shared" si="9"/>
        <v>1</v>
      </c>
      <c r="U54" s="21">
        <f t="shared" si="9"/>
        <v>1</v>
      </c>
      <c r="V54" s="71">
        <f t="shared" si="2"/>
        <v>1</v>
      </c>
      <c r="W54" s="71" t="e">
        <f t="shared" si="3"/>
        <v>#NUM!</v>
      </c>
    </row>
    <row r="55" spans="1:23" ht="16.3" thickTop="1" thickBot="1" x14ac:dyDescent="0.3">
      <c r="A55" s="20" t="s">
        <v>240</v>
      </c>
      <c r="B55" s="20" t="s">
        <v>247</v>
      </c>
      <c r="C55" s="20" t="s">
        <v>248</v>
      </c>
      <c r="D55" s="10">
        <f t="shared" si="0"/>
        <v>3</v>
      </c>
      <c r="E55" s="35">
        <f t="shared" si="4"/>
        <v>2.8</v>
      </c>
      <c r="F55" s="21" t="str">
        <f>IFERROR(VLOOKUP($C55, 'All Indicators - Breakdown'!$C:$GQ, F$1, FALSE), " ")</f>
        <v>N/A</v>
      </c>
      <c r="G55" s="21">
        <f>IFERROR(VLOOKUP($C55, 'All Indicators - Breakdown'!$C:$GQ, G$1, FALSE), " ")</f>
        <v>2</v>
      </c>
      <c r="H55" s="21">
        <f>IFERROR(VLOOKUP($C55, 'All Indicators - Breakdown'!$C:$GQ, H$1, FALSE), " ")</f>
        <v>1</v>
      </c>
      <c r="I55" s="21">
        <f>IFERROR(VLOOKUP($C55, 'All Indicators - Breakdown'!$C:$GQ, I$1, FALSE), " ")</f>
        <v>1</v>
      </c>
      <c r="J55" s="21">
        <f>IFERROR(VLOOKUP($C55, 'All Indicators - Breakdown'!$C:$GQ, J$1, FALSE), " ")</f>
        <v>1</v>
      </c>
      <c r="K55" s="21">
        <f>IFERROR(VLOOKUP($C55, 'All Indicators - Breakdown'!$C:$GQ, K$1, FALSE), " ")</f>
        <v>3</v>
      </c>
      <c r="L55" s="21">
        <f>IFERROR(VLOOKUP($C55, 'All Indicators - Breakdown'!$C:$HE, L$1, FALSE), " ")</f>
        <v>2</v>
      </c>
      <c r="M55" s="86">
        <f>IFERROR(VLOOKUP($C55, 'All Indicators - Breakdown'!$C:$IU, M$1, FALSE), " ")</f>
        <v>4</v>
      </c>
      <c r="N55" s="86">
        <f>IFERROR(VLOOKUP($C55, 'All Indicators - Breakdown'!$C:$IU, N$1, FALSE), " ")</f>
        <v>1</v>
      </c>
      <c r="O55" s="80">
        <f t="shared" si="9"/>
        <v>4</v>
      </c>
      <c r="P55" s="21">
        <f t="shared" si="9"/>
        <v>3</v>
      </c>
      <c r="Q55" s="21">
        <f t="shared" si="9"/>
        <v>2</v>
      </c>
      <c r="R55" s="21">
        <f t="shared" si="9"/>
        <v>2</v>
      </c>
      <c r="S55" s="21">
        <f t="shared" si="9"/>
        <v>1</v>
      </c>
      <c r="T55" s="21">
        <f t="shared" si="9"/>
        <v>1</v>
      </c>
      <c r="U55" s="21">
        <f t="shared" si="9"/>
        <v>1</v>
      </c>
      <c r="V55" s="71">
        <f t="shared" si="2"/>
        <v>1</v>
      </c>
      <c r="W55" s="71" t="e">
        <f t="shared" si="3"/>
        <v>#NUM!</v>
      </c>
    </row>
    <row r="56" spans="1:23" ht="16.3" thickTop="1" thickBot="1" x14ac:dyDescent="0.3">
      <c r="A56" s="20" t="s">
        <v>240</v>
      </c>
      <c r="B56" s="20" t="s">
        <v>249</v>
      </c>
      <c r="C56" s="20" t="s">
        <v>250</v>
      </c>
      <c r="D56" s="10">
        <f t="shared" si="0"/>
        <v>2</v>
      </c>
      <c r="E56" s="35">
        <f t="shared" si="4"/>
        <v>2.2999999999999998</v>
      </c>
      <c r="F56" s="21" t="str">
        <f>IFERROR(VLOOKUP($C56, 'All Indicators - Breakdown'!$C:$GQ, F$1, FALSE), " ")</f>
        <v>N/A</v>
      </c>
      <c r="G56" s="21">
        <f>IFERROR(VLOOKUP($C56, 'All Indicators - Breakdown'!$C:$GQ, G$1, FALSE), " ")</f>
        <v>1</v>
      </c>
      <c r="H56" s="21">
        <f>IFERROR(VLOOKUP($C56, 'All Indicators - Breakdown'!$C:$GQ, H$1, FALSE), " ")</f>
        <v>2</v>
      </c>
      <c r="I56" s="21">
        <f>IFERROR(VLOOKUP($C56, 'All Indicators - Breakdown'!$C:$GQ, I$1, FALSE), " ")</f>
        <v>1</v>
      </c>
      <c r="J56" s="21">
        <f>IFERROR(VLOOKUP($C56, 'All Indicators - Breakdown'!$C:$GQ, J$1, FALSE), " ")</f>
        <v>1</v>
      </c>
      <c r="K56" s="21">
        <f>IFERROR(VLOOKUP($C56, 'All Indicators - Breakdown'!$C:$GQ, K$1, FALSE), " ")</f>
        <v>2</v>
      </c>
      <c r="L56" s="21">
        <f>IFERROR(VLOOKUP($C56, 'All Indicators - Breakdown'!$C:$HE, L$1, FALSE), " ")</f>
        <v>2</v>
      </c>
      <c r="M56" s="86">
        <f>IFERROR(VLOOKUP($C56, 'All Indicators - Breakdown'!$C:$IU, M$1, FALSE), " ")</f>
        <v>3</v>
      </c>
      <c r="N56" s="86">
        <f>IFERROR(VLOOKUP($C56, 'All Indicators - Breakdown'!$C:$IU, N$1, FALSE), " ")</f>
        <v>1</v>
      </c>
      <c r="O56" s="80">
        <f t="shared" si="9"/>
        <v>3</v>
      </c>
      <c r="P56" s="21">
        <f t="shared" si="9"/>
        <v>2</v>
      </c>
      <c r="Q56" s="21">
        <f t="shared" si="9"/>
        <v>2</v>
      </c>
      <c r="R56" s="21">
        <f t="shared" si="9"/>
        <v>2</v>
      </c>
      <c r="S56" s="21">
        <f t="shared" si="9"/>
        <v>1</v>
      </c>
      <c r="T56" s="21">
        <f t="shared" si="9"/>
        <v>1</v>
      </c>
      <c r="U56" s="21">
        <f t="shared" si="9"/>
        <v>1</v>
      </c>
      <c r="V56" s="71">
        <f t="shared" si="2"/>
        <v>1</v>
      </c>
      <c r="W56" s="71" t="e">
        <f t="shared" si="3"/>
        <v>#NUM!</v>
      </c>
    </row>
    <row r="57" spans="1:23" ht="16.3" thickTop="1" thickBot="1" x14ac:dyDescent="0.3">
      <c r="A57" s="20" t="s">
        <v>240</v>
      </c>
      <c r="B57" s="20" t="s">
        <v>251</v>
      </c>
      <c r="C57" s="20" t="s">
        <v>252</v>
      </c>
      <c r="D57" s="10">
        <f t="shared" si="0"/>
        <v>3</v>
      </c>
      <c r="E57" s="35">
        <f t="shared" si="4"/>
        <v>2.8</v>
      </c>
      <c r="F57" s="21" t="str">
        <f>IFERROR(VLOOKUP($C57, 'All Indicators - Breakdown'!$C:$GQ, F$1, FALSE), " ")</f>
        <v>N/A</v>
      </c>
      <c r="G57" s="21">
        <f>IFERROR(VLOOKUP($C57, 'All Indicators - Breakdown'!$C:$GQ, G$1, FALSE), " ")</f>
        <v>3</v>
      </c>
      <c r="H57" s="21">
        <f>IFERROR(VLOOKUP($C57, 'All Indicators - Breakdown'!$C:$GQ, H$1, FALSE), " ")</f>
        <v>1</v>
      </c>
      <c r="I57" s="21">
        <f>IFERROR(VLOOKUP($C57, 'All Indicators - Breakdown'!$C:$GQ, I$1, FALSE), " ")</f>
        <v>1</v>
      </c>
      <c r="J57" s="21">
        <f>IFERROR(VLOOKUP($C57, 'All Indicators - Breakdown'!$C:$GQ, J$1, FALSE), " ")</f>
        <v>1</v>
      </c>
      <c r="K57" s="21">
        <f>IFERROR(VLOOKUP($C57, 'All Indicators - Breakdown'!$C:$GQ, K$1, FALSE), " ")</f>
        <v>3</v>
      </c>
      <c r="L57" s="21">
        <f>IFERROR(VLOOKUP($C57, 'All Indicators - Breakdown'!$C:$HE, L$1, FALSE), " ")</f>
        <v>2</v>
      </c>
      <c r="M57" s="86">
        <f>IFERROR(VLOOKUP($C57, 'All Indicators - Breakdown'!$C:$IU, M$1, FALSE), " ")</f>
        <v>3</v>
      </c>
      <c r="N57" s="86">
        <f>IFERROR(VLOOKUP($C57, 'All Indicators - Breakdown'!$C:$IU, N$1, FALSE), " ")</f>
        <v>1</v>
      </c>
      <c r="O57" s="80">
        <f t="shared" si="9"/>
        <v>3</v>
      </c>
      <c r="P57" s="21">
        <f t="shared" si="9"/>
        <v>3</v>
      </c>
      <c r="Q57" s="21">
        <f t="shared" si="9"/>
        <v>3</v>
      </c>
      <c r="R57" s="21">
        <f t="shared" si="9"/>
        <v>2</v>
      </c>
      <c r="S57" s="21">
        <f t="shared" si="9"/>
        <v>1</v>
      </c>
      <c r="T57" s="21">
        <f t="shared" si="9"/>
        <v>1</v>
      </c>
      <c r="U57" s="21">
        <f t="shared" si="9"/>
        <v>1</v>
      </c>
      <c r="V57" s="71">
        <f t="shared" si="2"/>
        <v>1</v>
      </c>
      <c r="W57" s="71" t="e">
        <f t="shared" si="3"/>
        <v>#NUM!</v>
      </c>
    </row>
    <row r="58" spans="1:23" ht="16.3" thickTop="1" thickBot="1" x14ac:dyDescent="0.3">
      <c r="A58" s="20" t="s">
        <v>240</v>
      </c>
      <c r="B58" s="20" t="s">
        <v>253</v>
      </c>
      <c r="C58" s="20" t="s">
        <v>254</v>
      </c>
      <c r="D58" s="10">
        <f t="shared" si="0"/>
        <v>3</v>
      </c>
      <c r="E58" s="35">
        <f t="shared" si="4"/>
        <v>2.5</v>
      </c>
      <c r="F58" s="21" t="str">
        <f>IFERROR(VLOOKUP($C58, 'All Indicators - Breakdown'!$C:$GQ, F$1, FALSE), " ")</f>
        <v>N/A</v>
      </c>
      <c r="G58" s="21">
        <f>IFERROR(VLOOKUP($C58, 'All Indicators - Breakdown'!$C:$GQ, G$1, FALSE), " ")</f>
        <v>3</v>
      </c>
      <c r="H58" s="21">
        <f>IFERROR(VLOOKUP($C58, 'All Indicators - Breakdown'!$C:$GQ, H$1, FALSE), " ")</f>
        <v>1</v>
      </c>
      <c r="I58" s="21">
        <f>IFERROR(VLOOKUP($C58, 'All Indicators - Breakdown'!$C:$GQ, I$1, FALSE), " ")</f>
        <v>1</v>
      </c>
      <c r="J58" s="21">
        <f>IFERROR(VLOOKUP($C58, 'All Indicators - Breakdown'!$C:$GQ, J$1, FALSE), " ")</f>
        <v>1</v>
      </c>
      <c r="K58" s="21">
        <f>IFERROR(VLOOKUP($C58, 'All Indicators - Breakdown'!$C:$GQ, K$1, FALSE), " ")</f>
        <v>3</v>
      </c>
      <c r="L58" s="21">
        <f>IFERROR(VLOOKUP($C58, 'All Indicators - Breakdown'!$C:$HE, L$1, FALSE), " ")</f>
        <v>2</v>
      </c>
      <c r="M58" s="86">
        <f>IFERROR(VLOOKUP($C58, 'All Indicators - Breakdown'!$C:$IU, M$1, FALSE), " ")</f>
        <v>2</v>
      </c>
      <c r="N58" s="86">
        <f>IFERROR(VLOOKUP($C58, 'All Indicators - Breakdown'!$C:$IU, N$1, FALSE), " ")</f>
        <v>1</v>
      </c>
      <c r="O58" s="80">
        <f t="shared" si="9"/>
        <v>3</v>
      </c>
      <c r="P58" s="21">
        <f t="shared" si="9"/>
        <v>3</v>
      </c>
      <c r="Q58" s="21">
        <f t="shared" si="9"/>
        <v>2</v>
      </c>
      <c r="R58" s="21">
        <f t="shared" si="9"/>
        <v>2</v>
      </c>
      <c r="S58" s="21">
        <f t="shared" si="9"/>
        <v>1</v>
      </c>
      <c r="T58" s="21">
        <f t="shared" si="9"/>
        <v>1</v>
      </c>
      <c r="U58" s="21">
        <f t="shared" si="9"/>
        <v>1</v>
      </c>
      <c r="V58" s="71">
        <f t="shared" si="2"/>
        <v>1</v>
      </c>
      <c r="W58" s="71" t="e">
        <f t="shared" si="3"/>
        <v>#NUM!</v>
      </c>
    </row>
    <row r="59" spans="1:23" ht="16.3" thickTop="1" thickBot="1" x14ac:dyDescent="0.3">
      <c r="A59" s="20" t="s">
        <v>240</v>
      </c>
      <c r="B59" s="20" t="s">
        <v>255</v>
      </c>
      <c r="C59" s="20" t="s">
        <v>256</v>
      </c>
      <c r="D59" s="10">
        <f t="shared" si="0"/>
        <v>2</v>
      </c>
      <c r="E59" s="35">
        <f t="shared" si="4"/>
        <v>2.2999999999999998</v>
      </c>
      <c r="F59" s="21" t="str">
        <f>IFERROR(VLOOKUP($C59, 'All Indicators - Breakdown'!$C:$GQ, F$1, FALSE), " ")</f>
        <v>N/A</v>
      </c>
      <c r="G59" s="21">
        <f>IFERROR(VLOOKUP($C59, 'All Indicators - Breakdown'!$C:$GQ, G$1, FALSE), " ")</f>
        <v>2</v>
      </c>
      <c r="H59" s="21">
        <f>IFERROR(VLOOKUP($C59, 'All Indicators - Breakdown'!$C:$GQ, H$1, FALSE), " ")</f>
        <v>1</v>
      </c>
      <c r="I59" s="21">
        <f>IFERROR(VLOOKUP($C59, 'All Indicators - Breakdown'!$C:$GQ, I$1, FALSE), " ")</f>
        <v>1</v>
      </c>
      <c r="J59" s="21">
        <f>IFERROR(VLOOKUP($C59, 'All Indicators - Breakdown'!$C:$GQ, J$1, FALSE), " ")</f>
        <v>1</v>
      </c>
      <c r="K59" s="21">
        <f>IFERROR(VLOOKUP($C59, 'All Indicators - Breakdown'!$C:$GQ, K$1, FALSE), " ")</f>
        <v>3</v>
      </c>
      <c r="L59" s="21">
        <f>IFERROR(VLOOKUP($C59, 'All Indicators - Breakdown'!$C:$HE, L$1, FALSE), " ")</f>
        <v>2</v>
      </c>
      <c r="M59" s="86">
        <f>IFERROR(VLOOKUP($C59, 'All Indicators - Breakdown'!$C:$IU, M$1, FALSE), " ")</f>
        <v>2</v>
      </c>
      <c r="N59" s="86">
        <f>IFERROR(VLOOKUP($C59, 'All Indicators - Breakdown'!$C:$IU, N$1, FALSE), " ")</f>
        <v>1</v>
      </c>
      <c r="O59" s="80">
        <f t="shared" si="9"/>
        <v>3</v>
      </c>
      <c r="P59" s="21">
        <f t="shared" si="9"/>
        <v>2</v>
      </c>
      <c r="Q59" s="21">
        <f t="shared" si="9"/>
        <v>2</v>
      </c>
      <c r="R59" s="21">
        <f t="shared" si="9"/>
        <v>2</v>
      </c>
      <c r="S59" s="21">
        <f t="shared" si="9"/>
        <v>1</v>
      </c>
      <c r="T59" s="21">
        <f t="shared" si="9"/>
        <v>1</v>
      </c>
      <c r="U59" s="21">
        <f t="shared" si="9"/>
        <v>1</v>
      </c>
      <c r="V59" s="71">
        <f t="shared" si="2"/>
        <v>1</v>
      </c>
      <c r="W59" s="71" t="e">
        <f t="shared" si="3"/>
        <v>#NUM!</v>
      </c>
    </row>
    <row r="60" spans="1:23" ht="16.3" thickTop="1" thickBot="1" x14ac:dyDescent="0.3">
      <c r="A60" s="20" t="s">
        <v>240</v>
      </c>
      <c r="B60" s="20" t="s">
        <v>257</v>
      </c>
      <c r="C60" s="20" t="s">
        <v>258</v>
      </c>
      <c r="D60" s="10">
        <f t="shared" si="0"/>
        <v>3</v>
      </c>
      <c r="E60" s="35">
        <f t="shared" si="4"/>
        <v>2.8</v>
      </c>
      <c r="F60" s="21" t="str">
        <f>IFERROR(VLOOKUP($C60, 'All Indicators - Breakdown'!$C:$GQ, F$1, FALSE), " ")</f>
        <v>N/A</v>
      </c>
      <c r="G60" s="21">
        <f>IFERROR(VLOOKUP($C60, 'All Indicators - Breakdown'!$C:$GQ, G$1, FALSE), " ")</f>
        <v>3</v>
      </c>
      <c r="H60" s="21">
        <f>IFERROR(VLOOKUP($C60, 'All Indicators - Breakdown'!$C:$GQ, H$1, FALSE), " ")</f>
        <v>1</v>
      </c>
      <c r="I60" s="21">
        <f>IFERROR(VLOOKUP($C60, 'All Indicators - Breakdown'!$C:$GQ, I$1, FALSE), " ")</f>
        <v>1</v>
      </c>
      <c r="J60" s="21">
        <f>IFERROR(VLOOKUP($C60, 'All Indicators - Breakdown'!$C:$GQ, J$1, FALSE), " ")</f>
        <v>1</v>
      </c>
      <c r="K60" s="21">
        <f>IFERROR(VLOOKUP($C60, 'All Indicators - Breakdown'!$C:$GQ, K$1, FALSE), " ")</f>
        <v>3</v>
      </c>
      <c r="L60" s="21">
        <f>IFERROR(VLOOKUP($C60, 'All Indicators - Breakdown'!$C:$HE, L$1, FALSE), " ")</f>
        <v>2</v>
      </c>
      <c r="M60" s="86">
        <f>IFERROR(VLOOKUP($C60, 'All Indicators - Breakdown'!$C:$IU, M$1, FALSE), " ")</f>
        <v>3</v>
      </c>
      <c r="N60" s="86">
        <f>IFERROR(VLOOKUP($C60, 'All Indicators - Breakdown'!$C:$IU, N$1, FALSE), " ")</f>
        <v>1</v>
      </c>
      <c r="O60" s="80">
        <f t="shared" si="9"/>
        <v>3</v>
      </c>
      <c r="P60" s="21">
        <f t="shared" si="9"/>
        <v>3</v>
      </c>
      <c r="Q60" s="21">
        <f t="shared" si="9"/>
        <v>3</v>
      </c>
      <c r="R60" s="21">
        <f t="shared" si="9"/>
        <v>2</v>
      </c>
      <c r="S60" s="21">
        <f t="shared" si="9"/>
        <v>1</v>
      </c>
      <c r="T60" s="21">
        <f t="shared" si="9"/>
        <v>1</v>
      </c>
      <c r="U60" s="21">
        <f t="shared" si="9"/>
        <v>1</v>
      </c>
      <c r="V60" s="71">
        <f t="shared" si="2"/>
        <v>1</v>
      </c>
      <c r="W60" s="71" t="e">
        <f t="shared" si="3"/>
        <v>#NUM!</v>
      </c>
    </row>
    <row r="61" spans="1:23" ht="16.3" thickTop="1" thickBot="1" x14ac:dyDescent="0.3">
      <c r="A61" s="20" t="s">
        <v>240</v>
      </c>
      <c r="B61" s="20" t="s">
        <v>259</v>
      </c>
      <c r="C61" s="20" t="s">
        <v>260</v>
      </c>
      <c r="D61" s="10">
        <f t="shared" si="0"/>
        <v>3</v>
      </c>
      <c r="E61" s="35">
        <f t="shared" si="4"/>
        <v>2.8</v>
      </c>
      <c r="F61" s="21" t="str">
        <f>IFERROR(VLOOKUP($C61, 'All Indicators - Breakdown'!$C:$GQ, F$1, FALSE), " ")</f>
        <v>N/A</v>
      </c>
      <c r="G61" s="21">
        <f>IFERROR(VLOOKUP($C61, 'All Indicators - Breakdown'!$C:$GQ, G$1, FALSE), " ")</f>
        <v>3</v>
      </c>
      <c r="H61" s="21">
        <f>IFERROR(VLOOKUP($C61, 'All Indicators - Breakdown'!$C:$GQ, H$1, FALSE), " ")</f>
        <v>3</v>
      </c>
      <c r="I61" s="21">
        <f>IFERROR(VLOOKUP($C61, 'All Indicators - Breakdown'!$C:$GQ, I$1, FALSE), " ")</f>
        <v>1</v>
      </c>
      <c r="J61" s="21">
        <f>IFERROR(VLOOKUP($C61, 'All Indicators - Breakdown'!$C:$GQ, J$1, FALSE), " ")</f>
        <v>1</v>
      </c>
      <c r="K61" s="21">
        <f>IFERROR(VLOOKUP($C61, 'All Indicators - Breakdown'!$C:$GQ, K$1, FALSE), " ")</f>
        <v>3</v>
      </c>
      <c r="L61" s="21">
        <f>IFERROR(VLOOKUP($C61, 'All Indicators - Breakdown'!$C:$HE, L$1, FALSE), " ")</f>
        <v>2</v>
      </c>
      <c r="M61" s="86">
        <f>IFERROR(VLOOKUP($C61, 'All Indicators - Breakdown'!$C:$IU, M$1, FALSE), " ")</f>
        <v>2</v>
      </c>
      <c r="N61" s="86">
        <f>IFERROR(VLOOKUP($C61, 'All Indicators - Breakdown'!$C:$IU, N$1, FALSE), " ")</f>
        <v>1</v>
      </c>
      <c r="O61" s="80">
        <f t="shared" si="9"/>
        <v>3</v>
      </c>
      <c r="P61" s="21">
        <f t="shared" si="9"/>
        <v>3</v>
      </c>
      <c r="Q61" s="21">
        <f t="shared" si="9"/>
        <v>3</v>
      </c>
      <c r="R61" s="21">
        <f t="shared" si="9"/>
        <v>2</v>
      </c>
      <c r="S61" s="21">
        <f t="shared" si="9"/>
        <v>2</v>
      </c>
      <c r="T61" s="21">
        <f t="shared" si="9"/>
        <v>1</v>
      </c>
      <c r="U61" s="21">
        <f t="shared" si="9"/>
        <v>1</v>
      </c>
      <c r="V61" s="71">
        <f t="shared" si="2"/>
        <v>1</v>
      </c>
      <c r="W61" s="71" t="e">
        <f t="shared" si="3"/>
        <v>#NUM!</v>
      </c>
    </row>
    <row r="62" spans="1:23" ht="16.3" thickTop="1" thickBot="1" x14ac:dyDescent="0.3">
      <c r="A62" s="20" t="s">
        <v>240</v>
      </c>
      <c r="B62" s="20" t="s">
        <v>261</v>
      </c>
      <c r="C62" s="20" t="s">
        <v>262</v>
      </c>
      <c r="D62" s="10">
        <f t="shared" si="0"/>
        <v>2</v>
      </c>
      <c r="E62" s="35">
        <f t="shared" si="4"/>
        <v>2.2999999999999998</v>
      </c>
      <c r="F62" s="21" t="str">
        <f>IFERROR(VLOOKUP($C62, 'All Indicators - Breakdown'!$C:$GQ, F$1, FALSE), " ")</f>
        <v>N/A</v>
      </c>
      <c r="G62" s="21">
        <f>IFERROR(VLOOKUP($C62, 'All Indicators - Breakdown'!$C:$GQ, G$1, FALSE), " ")</f>
        <v>2</v>
      </c>
      <c r="H62" s="21">
        <f>IFERROR(VLOOKUP($C62, 'All Indicators - Breakdown'!$C:$GQ, H$1, FALSE), " ")</f>
        <v>1</v>
      </c>
      <c r="I62" s="21">
        <f>IFERROR(VLOOKUP($C62, 'All Indicators - Breakdown'!$C:$GQ, I$1, FALSE), " ")</f>
        <v>1</v>
      </c>
      <c r="J62" s="21">
        <f>IFERROR(VLOOKUP($C62, 'All Indicators - Breakdown'!$C:$GQ, J$1, FALSE), " ")</f>
        <v>1</v>
      </c>
      <c r="K62" s="21">
        <f>IFERROR(VLOOKUP($C62, 'All Indicators - Breakdown'!$C:$GQ, K$1, FALSE), " ")</f>
        <v>3</v>
      </c>
      <c r="L62" s="21">
        <f>IFERROR(VLOOKUP($C62, 'All Indicators - Breakdown'!$C:$HE, L$1, FALSE), " ")</f>
        <v>2</v>
      </c>
      <c r="M62" s="86">
        <f>IFERROR(VLOOKUP($C62, 'All Indicators - Breakdown'!$C:$IU, M$1, FALSE), " ")</f>
        <v>2</v>
      </c>
      <c r="N62" s="86">
        <f>IFERROR(VLOOKUP($C62, 'All Indicators - Breakdown'!$C:$IU, N$1, FALSE), " ")</f>
        <v>1</v>
      </c>
      <c r="O62" s="80">
        <f t="shared" si="9"/>
        <v>3</v>
      </c>
      <c r="P62" s="21">
        <f t="shared" si="9"/>
        <v>2</v>
      </c>
      <c r="Q62" s="21">
        <f t="shared" si="9"/>
        <v>2</v>
      </c>
      <c r="R62" s="21">
        <f t="shared" si="9"/>
        <v>2</v>
      </c>
      <c r="S62" s="21">
        <f t="shared" si="9"/>
        <v>1</v>
      </c>
      <c r="T62" s="21">
        <f t="shared" si="9"/>
        <v>1</v>
      </c>
      <c r="U62" s="21">
        <f t="shared" si="9"/>
        <v>1</v>
      </c>
      <c r="V62" s="71">
        <f t="shared" si="2"/>
        <v>1</v>
      </c>
      <c r="W62" s="71" t="e">
        <f t="shared" si="3"/>
        <v>#NUM!</v>
      </c>
    </row>
    <row r="63" spans="1:23" ht="16.3" thickTop="1" thickBot="1" x14ac:dyDescent="0.3">
      <c r="A63" s="20" t="s">
        <v>240</v>
      </c>
      <c r="B63" s="20" t="s">
        <v>263</v>
      </c>
      <c r="C63" s="20" t="s">
        <v>264</v>
      </c>
      <c r="D63" s="10">
        <f t="shared" si="0"/>
        <v>3</v>
      </c>
      <c r="E63" s="35">
        <f t="shared" si="4"/>
        <v>2.8</v>
      </c>
      <c r="F63" s="21" t="str">
        <f>IFERROR(VLOOKUP($C63, 'All Indicators - Breakdown'!$C:$GQ, F$1, FALSE), " ")</f>
        <v>N/A</v>
      </c>
      <c r="G63" s="21">
        <f>IFERROR(VLOOKUP($C63, 'All Indicators - Breakdown'!$C:$GQ, G$1, FALSE), " ")</f>
        <v>3</v>
      </c>
      <c r="H63" s="21">
        <f>IFERROR(VLOOKUP($C63, 'All Indicators - Breakdown'!$C:$GQ, H$1, FALSE), " ")</f>
        <v>1</v>
      </c>
      <c r="I63" s="21">
        <f>IFERROR(VLOOKUP($C63, 'All Indicators - Breakdown'!$C:$GQ, I$1, FALSE), " ")</f>
        <v>1</v>
      </c>
      <c r="J63" s="21">
        <f>IFERROR(VLOOKUP($C63, 'All Indicators - Breakdown'!$C:$GQ, J$1, FALSE), " ")</f>
        <v>1</v>
      </c>
      <c r="K63" s="21">
        <f>IFERROR(VLOOKUP($C63, 'All Indicators - Breakdown'!$C:$GQ, K$1, FALSE), " ")</f>
        <v>3</v>
      </c>
      <c r="L63" s="21">
        <f>IFERROR(VLOOKUP($C63, 'All Indicators - Breakdown'!$C:$HE, L$1, FALSE), " ")</f>
        <v>2</v>
      </c>
      <c r="M63" s="86">
        <f>IFERROR(VLOOKUP($C63, 'All Indicators - Breakdown'!$C:$IU, M$1, FALSE), " ")</f>
        <v>3</v>
      </c>
      <c r="N63" s="86">
        <f>IFERROR(VLOOKUP($C63, 'All Indicators - Breakdown'!$C:$IU, N$1, FALSE), " ")</f>
        <v>1</v>
      </c>
      <c r="O63" s="80">
        <f t="shared" si="9"/>
        <v>3</v>
      </c>
      <c r="P63" s="21">
        <f t="shared" si="9"/>
        <v>3</v>
      </c>
      <c r="Q63" s="21">
        <f t="shared" si="9"/>
        <v>3</v>
      </c>
      <c r="R63" s="21">
        <f t="shared" si="9"/>
        <v>2</v>
      </c>
      <c r="S63" s="21">
        <f t="shared" si="9"/>
        <v>1</v>
      </c>
      <c r="T63" s="21">
        <f t="shared" si="9"/>
        <v>1</v>
      </c>
      <c r="U63" s="21">
        <f t="shared" si="9"/>
        <v>1</v>
      </c>
      <c r="V63" s="71">
        <f t="shared" si="2"/>
        <v>1</v>
      </c>
      <c r="W63" s="71" t="e">
        <f t="shared" si="3"/>
        <v>#NUM!</v>
      </c>
    </row>
    <row r="64" spans="1:23" ht="16.3" thickTop="1" thickBot="1" x14ac:dyDescent="0.3">
      <c r="A64" s="20" t="s">
        <v>240</v>
      </c>
      <c r="B64" s="20" t="s">
        <v>265</v>
      </c>
      <c r="C64" s="20" t="s">
        <v>266</v>
      </c>
      <c r="D64" s="10">
        <f t="shared" si="0"/>
        <v>3</v>
      </c>
      <c r="E64" s="35">
        <f t="shared" si="4"/>
        <v>2.5</v>
      </c>
      <c r="F64" s="21" t="str">
        <f>IFERROR(VLOOKUP($C64, 'All Indicators - Breakdown'!$C:$GQ, F$1, FALSE), " ")</f>
        <v>N/A</v>
      </c>
      <c r="G64" s="21">
        <f>IFERROR(VLOOKUP($C64, 'All Indicators - Breakdown'!$C:$GQ, G$1, FALSE), " ")</f>
        <v>3</v>
      </c>
      <c r="H64" s="21">
        <f>IFERROR(VLOOKUP($C64, 'All Indicators - Breakdown'!$C:$GQ, H$1, FALSE), " ")</f>
        <v>2</v>
      </c>
      <c r="I64" s="21">
        <f>IFERROR(VLOOKUP($C64, 'All Indicators - Breakdown'!$C:$GQ, I$1, FALSE), " ")</f>
        <v>1</v>
      </c>
      <c r="J64" s="21">
        <f>IFERROR(VLOOKUP($C64, 'All Indicators - Breakdown'!$C:$GQ, J$1, FALSE), " ")</f>
        <v>1</v>
      </c>
      <c r="K64" s="21">
        <f>IFERROR(VLOOKUP($C64, 'All Indicators - Breakdown'!$C:$GQ, K$1, FALSE), " ")</f>
        <v>3</v>
      </c>
      <c r="L64" s="21">
        <f>IFERROR(VLOOKUP($C64, 'All Indicators - Breakdown'!$C:$HE, L$1, FALSE), " ")</f>
        <v>2</v>
      </c>
      <c r="M64" s="86">
        <f>IFERROR(VLOOKUP($C64, 'All Indicators - Breakdown'!$C:$IU, M$1, FALSE), " ")</f>
        <v>1</v>
      </c>
      <c r="N64" s="86">
        <f>IFERROR(VLOOKUP($C64, 'All Indicators - Breakdown'!$C:$IU, N$1, FALSE), " ")</f>
        <v>1</v>
      </c>
      <c r="O64" s="80">
        <f t="shared" ref="O64:U73" si="10">LARGE($F64:$N64, O$1)</f>
        <v>3</v>
      </c>
      <c r="P64" s="21">
        <f t="shared" si="10"/>
        <v>3</v>
      </c>
      <c r="Q64" s="21">
        <f t="shared" si="10"/>
        <v>2</v>
      </c>
      <c r="R64" s="21">
        <f t="shared" si="10"/>
        <v>2</v>
      </c>
      <c r="S64" s="21">
        <f t="shared" si="10"/>
        <v>1</v>
      </c>
      <c r="T64" s="21">
        <f t="shared" si="10"/>
        <v>1</v>
      </c>
      <c r="U64" s="21">
        <f t="shared" si="10"/>
        <v>1</v>
      </c>
      <c r="V64" s="71">
        <f t="shared" si="2"/>
        <v>1</v>
      </c>
      <c r="W64" s="71" t="e">
        <f t="shared" si="3"/>
        <v>#NUM!</v>
      </c>
    </row>
    <row r="65" spans="1:23" ht="16.3" thickTop="1" thickBot="1" x14ac:dyDescent="0.3">
      <c r="A65" s="20" t="s">
        <v>240</v>
      </c>
      <c r="B65" s="20" t="s">
        <v>267</v>
      </c>
      <c r="C65" s="20" t="s">
        <v>268</v>
      </c>
      <c r="D65" s="10">
        <f t="shared" si="0"/>
        <v>3</v>
      </c>
      <c r="E65" s="35">
        <f t="shared" si="4"/>
        <v>2.5</v>
      </c>
      <c r="F65" s="21" t="str">
        <f>IFERROR(VLOOKUP($C65, 'All Indicators - Breakdown'!$C:$GQ, F$1, FALSE), " ")</f>
        <v>N/A</v>
      </c>
      <c r="G65" s="21">
        <f>IFERROR(VLOOKUP($C65, 'All Indicators - Breakdown'!$C:$GQ, G$1, FALSE), " ")</f>
        <v>3</v>
      </c>
      <c r="H65" s="21">
        <f>IFERROR(VLOOKUP($C65, 'All Indicators - Breakdown'!$C:$GQ, H$1, FALSE), " ")</f>
        <v>1</v>
      </c>
      <c r="I65" s="21">
        <f>IFERROR(VLOOKUP($C65, 'All Indicators - Breakdown'!$C:$GQ, I$1, FALSE), " ")</f>
        <v>1</v>
      </c>
      <c r="J65" s="21">
        <f>IFERROR(VLOOKUP($C65, 'All Indicators - Breakdown'!$C:$GQ, J$1, FALSE), " ")</f>
        <v>1</v>
      </c>
      <c r="K65" s="21">
        <f>IFERROR(VLOOKUP($C65, 'All Indicators - Breakdown'!$C:$GQ, K$1, FALSE), " ")</f>
        <v>3</v>
      </c>
      <c r="L65" s="21">
        <f>IFERROR(VLOOKUP($C65, 'All Indicators - Breakdown'!$C:$HE, L$1, FALSE), " ")</f>
        <v>2</v>
      </c>
      <c r="M65" s="86">
        <f>IFERROR(VLOOKUP($C65, 'All Indicators - Breakdown'!$C:$IU, M$1, FALSE), " ")</f>
        <v>2</v>
      </c>
      <c r="N65" s="86">
        <f>IFERROR(VLOOKUP($C65, 'All Indicators - Breakdown'!$C:$IU, N$1, FALSE), " ")</f>
        <v>1</v>
      </c>
      <c r="O65" s="80">
        <f t="shared" si="10"/>
        <v>3</v>
      </c>
      <c r="P65" s="21">
        <f t="shared" si="10"/>
        <v>3</v>
      </c>
      <c r="Q65" s="21">
        <f t="shared" si="10"/>
        <v>2</v>
      </c>
      <c r="R65" s="21">
        <f t="shared" si="10"/>
        <v>2</v>
      </c>
      <c r="S65" s="21">
        <f t="shared" si="10"/>
        <v>1</v>
      </c>
      <c r="T65" s="21">
        <f t="shared" si="10"/>
        <v>1</v>
      </c>
      <c r="U65" s="21">
        <f t="shared" si="10"/>
        <v>1</v>
      </c>
      <c r="V65" s="71">
        <f t="shared" si="2"/>
        <v>1</v>
      </c>
      <c r="W65" s="71" t="e">
        <f t="shared" si="3"/>
        <v>#NUM!</v>
      </c>
    </row>
    <row r="66" spans="1:23" ht="16.3" thickTop="1" thickBot="1" x14ac:dyDescent="0.3">
      <c r="A66" s="20" t="s">
        <v>240</v>
      </c>
      <c r="B66" s="20" t="s">
        <v>269</v>
      </c>
      <c r="C66" s="20" t="s">
        <v>270</v>
      </c>
      <c r="D66" s="10">
        <f t="shared" si="0"/>
        <v>3</v>
      </c>
      <c r="E66" s="35">
        <f t="shared" si="4"/>
        <v>3.3</v>
      </c>
      <c r="F66" s="21" t="str">
        <f>IFERROR(VLOOKUP($C66, 'All Indicators - Breakdown'!$C:$GQ, F$1, FALSE), " ")</f>
        <v>N/A</v>
      </c>
      <c r="G66" s="21">
        <f>IFERROR(VLOOKUP($C66, 'All Indicators - Breakdown'!$C:$GQ, G$1, FALSE), " ")</f>
        <v>3</v>
      </c>
      <c r="H66" s="21">
        <f>IFERROR(VLOOKUP($C66, 'All Indicators - Breakdown'!$C:$GQ, H$1, FALSE), " ")</f>
        <v>2</v>
      </c>
      <c r="I66" s="21">
        <f>IFERROR(VLOOKUP($C66, 'All Indicators - Breakdown'!$C:$GQ, I$1, FALSE), " ")</f>
        <v>1</v>
      </c>
      <c r="J66" s="21">
        <f>IFERROR(VLOOKUP($C66, 'All Indicators - Breakdown'!$C:$GQ, J$1, FALSE), " ")</f>
        <v>1</v>
      </c>
      <c r="K66" s="21">
        <f>IFERROR(VLOOKUP($C66, 'All Indicators - Breakdown'!$C:$GQ, K$1, FALSE), " ")</f>
        <v>3</v>
      </c>
      <c r="L66" s="21">
        <f>IFERROR(VLOOKUP($C66, 'All Indicators - Breakdown'!$C:$HE, L$1, FALSE), " ")</f>
        <v>2</v>
      </c>
      <c r="M66" s="86">
        <f>IFERROR(VLOOKUP($C66, 'All Indicators - Breakdown'!$C:$IU, M$1, FALSE), " ")</f>
        <v>5</v>
      </c>
      <c r="N66" s="86">
        <f>IFERROR(VLOOKUP($C66, 'All Indicators - Breakdown'!$C:$IU, N$1, FALSE), " ")</f>
        <v>1</v>
      </c>
      <c r="O66" s="80">
        <f t="shared" si="10"/>
        <v>5</v>
      </c>
      <c r="P66" s="21">
        <f t="shared" si="10"/>
        <v>3</v>
      </c>
      <c r="Q66" s="21">
        <f t="shared" si="10"/>
        <v>3</v>
      </c>
      <c r="R66" s="21">
        <f t="shared" si="10"/>
        <v>2</v>
      </c>
      <c r="S66" s="21">
        <f t="shared" si="10"/>
        <v>2</v>
      </c>
      <c r="T66" s="21">
        <f t="shared" si="10"/>
        <v>1</v>
      </c>
      <c r="U66" s="21">
        <f t="shared" si="10"/>
        <v>1</v>
      </c>
      <c r="V66" s="71">
        <f t="shared" si="2"/>
        <v>1</v>
      </c>
      <c r="W66" s="71" t="e">
        <f t="shared" si="3"/>
        <v>#NUM!</v>
      </c>
    </row>
    <row r="67" spans="1:23" ht="16.3" thickTop="1" thickBot="1" x14ac:dyDescent="0.3">
      <c r="A67" s="20" t="s">
        <v>240</v>
      </c>
      <c r="B67" s="20" t="s">
        <v>271</v>
      </c>
      <c r="C67" s="20" t="s">
        <v>272</v>
      </c>
      <c r="D67" s="10">
        <f t="shared" si="0"/>
        <v>3</v>
      </c>
      <c r="E67" s="35">
        <f t="shared" si="4"/>
        <v>2.8</v>
      </c>
      <c r="F67" s="21" t="str">
        <f>IFERROR(VLOOKUP($C67, 'All Indicators - Breakdown'!$C:$GQ, F$1, FALSE), " ")</f>
        <v>N/A</v>
      </c>
      <c r="G67" s="21">
        <f>IFERROR(VLOOKUP($C67, 'All Indicators - Breakdown'!$C:$GQ, G$1, FALSE), " ")</f>
        <v>2</v>
      </c>
      <c r="H67" s="21">
        <f>IFERROR(VLOOKUP($C67, 'All Indicators - Breakdown'!$C:$GQ, H$1, FALSE), " ")</f>
        <v>3</v>
      </c>
      <c r="I67" s="21">
        <f>IFERROR(VLOOKUP($C67, 'All Indicators - Breakdown'!$C:$GQ, I$1, FALSE), " ")</f>
        <v>1</v>
      </c>
      <c r="J67" s="21">
        <f>IFERROR(VLOOKUP($C67, 'All Indicators - Breakdown'!$C:$GQ, J$1, FALSE), " ")</f>
        <v>1</v>
      </c>
      <c r="K67" s="21">
        <f>IFERROR(VLOOKUP($C67, 'All Indicators - Breakdown'!$C:$GQ, K$1, FALSE), " ")</f>
        <v>3</v>
      </c>
      <c r="L67" s="21">
        <f>IFERROR(VLOOKUP($C67, 'All Indicators - Breakdown'!$C:$HE, L$1, FALSE), " ")</f>
        <v>2</v>
      </c>
      <c r="M67" s="86">
        <f>IFERROR(VLOOKUP($C67, 'All Indicators - Breakdown'!$C:$IU, M$1, FALSE), " ")</f>
        <v>3</v>
      </c>
      <c r="N67" s="86">
        <f>IFERROR(VLOOKUP($C67, 'All Indicators - Breakdown'!$C:$IU, N$1, FALSE), " ")</f>
        <v>1</v>
      </c>
      <c r="O67" s="80">
        <f t="shared" si="10"/>
        <v>3</v>
      </c>
      <c r="P67" s="21">
        <f t="shared" si="10"/>
        <v>3</v>
      </c>
      <c r="Q67" s="21">
        <f t="shared" si="10"/>
        <v>3</v>
      </c>
      <c r="R67" s="21">
        <f t="shared" si="10"/>
        <v>2</v>
      </c>
      <c r="S67" s="21">
        <f t="shared" si="10"/>
        <v>2</v>
      </c>
      <c r="T67" s="21">
        <f t="shared" si="10"/>
        <v>1</v>
      </c>
      <c r="U67" s="21">
        <f t="shared" si="10"/>
        <v>1</v>
      </c>
      <c r="V67" s="71">
        <f t="shared" si="2"/>
        <v>1</v>
      </c>
      <c r="W67" s="71" t="e">
        <f t="shared" si="3"/>
        <v>#NUM!</v>
      </c>
    </row>
    <row r="68" spans="1:23" ht="16.3" thickTop="1" thickBot="1" x14ac:dyDescent="0.3">
      <c r="A68" s="20" t="s">
        <v>240</v>
      </c>
      <c r="B68" s="20" t="s">
        <v>273</v>
      </c>
      <c r="C68" s="20" t="s">
        <v>274</v>
      </c>
      <c r="D68" s="10">
        <f t="shared" ref="D68:D131" si="11">ROUND(AVERAGE(O68:R68), 0)</f>
        <v>3</v>
      </c>
      <c r="E68" s="35">
        <f t="shared" ref="E68:E131" si="12">ROUND(AVERAGE(O68:R68), 1)</f>
        <v>2.8</v>
      </c>
      <c r="F68" s="21" t="str">
        <f>IFERROR(VLOOKUP($C68, 'All Indicators - Breakdown'!$C:$GQ, F$1, FALSE), " ")</f>
        <v>N/A</v>
      </c>
      <c r="G68" s="21">
        <f>IFERROR(VLOOKUP($C68, 'All Indicators - Breakdown'!$C:$GQ, G$1, FALSE), " ")</f>
        <v>3</v>
      </c>
      <c r="H68" s="21">
        <f>IFERROR(VLOOKUP($C68, 'All Indicators - Breakdown'!$C:$GQ, H$1, FALSE), " ")</f>
        <v>1</v>
      </c>
      <c r="I68" s="21">
        <f>IFERROR(VLOOKUP($C68, 'All Indicators - Breakdown'!$C:$GQ, I$1, FALSE), " ")</f>
        <v>1</v>
      </c>
      <c r="J68" s="21">
        <f>IFERROR(VLOOKUP($C68, 'All Indicators - Breakdown'!$C:$GQ, J$1, FALSE), " ")</f>
        <v>1</v>
      </c>
      <c r="K68" s="21">
        <f>IFERROR(VLOOKUP($C68, 'All Indicators - Breakdown'!$C:$GQ, K$1, FALSE), " ")</f>
        <v>3</v>
      </c>
      <c r="L68" s="21">
        <f>IFERROR(VLOOKUP($C68, 'All Indicators - Breakdown'!$C:$HE, L$1, FALSE), " ")</f>
        <v>2</v>
      </c>
      <c r="M68" s="86">
        <f>IFERROR(VLOOKUP($C68, 'All Indicators - Breakdown'!$C:$IU, M$1, FALSE), " ")</f>
        <v>3</v>
      </c>
      <c r="N68" s="86">
        <f>IFERROR(VLOOKUP($C68, 'All Indicators - Breakdown'!$C:$IU, N$1, FALSE), " ")</f>
        <v>1</v>
      </c>
      <c r="O68" s="80">
        <f t="shared" si="10"/>
        <v>3</v>
      </c>
      <c r="P68" s="21">
        <f t="shared" si="10"/>
        <v>3</v>
      </c>
      <c r="Q68" s="21">
        <f t="shared" si="10"/>
        <v>3</v>
      </c>
      <c r="R68" s="21">
        <f t="shared" si="10"/>
        <v>2</v>
      </c>
      <c r="S68" s="21">
        <f t="shared" si="10"/>
        <v>1</v>
      </c>
      <c r="T68" s="21">
        <f t="shared" si="10"/>
        <v>1</v>
      </c>
      <c r="U68" s="21">
        <f t="shared" si="10"/>
        <v>1</v>
      </c>
      <c r="V68" s="71">
        <f t="shared" si="2"/>
        <v>1</v>
      </c>
      <c r="W68" s="71" t="e">
        <f t="shared" si="3"/>
        <v>#NUM!</v>
      </c>
    </row>
    <row r="69" spans="1:23" ht="16.3" thickTop="1" thickBot="1" x14ac:dyDescent="0.3">
      <c r="A69" s="20" t="s">
        <v>240</v>
      </c>
      <c r="B69" s="20" t="s">
        <v>275</v>
      </c>
      <c r="C69" s="20" t="s">
        <v>276</v>
      </c>
      <c r="D69" s="10">
        <f t="shared" si="11"/>
        <v>3</v>
      </c>
      <c r="E69" s="35">
        <f t="shared" si="12"/>
        <v>2.8</v>
      </c>
      <c r="F69" s="21" t="str">
        <f>IFERROR(VLOOKUP($C69, 'All Indicators - Breakdown'!$C:$GQ, F$1, FALSE), " ")</f>
        <v>N/A</v>
      </c>
      <c r="G69" s="21">
        <f>IFERROR(VLOOKUP($C69, 'All Indicators - Breakdown'!$C:$GQ, G$1, FALSE), " ")</f>
        <v>3</v>
      </c>
      <c r="H69" s="21">
        <f>IFERROR(VLOOKUP($C69, 'All Indicators - Breakdown'!$C:$GQ, H$1, FALSE), " ")</f>
        <v>1</v>
      </c>
      <c r="I69" s="21">
        <f>IFERROR(VLOOKUP($C69, 'All Indicators - Breakdown'!$C:$GQ, I$1, FALSE), " ")</f>
        <v>1</v>
      </c>
      <c r="J69" s="21">
        <f>IFERROR(VLOOKUP($C69, 'All Indicators - Breakdown'!$C:$GQ, J$1, FALSE), " ")</f>
        <v>1</v>
      </c>
      <c r="K69" s="21">
        <f>IFERROR(VLOOKUP($C69, 'All Indicators - Breakdown'!$C:$GQ, K$1, FALSE), " ")</f>
        <v>3</v>
      </c>
      <c r="L69" s="21">
        <f>IFERROR(VLOOKUP($C69, 'All Indicators - Breakdown'!$C:$HE, L$1, FALSE), " ")</f>
        <v>2</v>
      </c>
      <c r="M69" s="86">
        <f>IFERROR(VLOOKUP($C69, 'All Indicators - Breakdown'!$C:$IU, M$1, FALSE), " ")</f>
        <v>3</v>
      </c>
      <c r="N69" s="86">
        <f>IFERROR(VLOOKUP($C69, 'All Indicators - Breakdown'!$C:$IU, N$1, FALSE), " ")</f>
        <v>1</v>
      </c>
      <c r="O69" s="80">
        <f t="shared" si="10"/>
        <v>3</v>
      </c>
      <c r="P69" s="21">
        <f t="shared" si="10"/>
        <v>3</v>
      </c>
      <c r="Q69" s="21">
        <f t="shared" si="10"/>
        <v>3</v>
      </c>
      <c r="R69" s="21">
        <f t="shared" si="10"/>
        <v>2</v>
      </c>
      <c r="S69" s="21">
        <f t="shared" si="10"/>
        <v>1</v>
      </c>
      <c r="T69" s="21">
        <f t="shared" si="10"/>
        <v>1</v>
      </c>
      <c r="U69" s="21">
        <f t="shared" si="10"/>
        <v>1</v>
      </c>
      <c r="V69" s="71">
        <f t="shared" ref="V69:V132" si="13">LARGE(F69:N69, V$1)</f>
        <v>1</v>
      </c>
      <c r="W69" s="71" t="e">
        <f t="shared" ref="W69:W132" si="14">LARGE(F69:N69, W$1)</f>
        <v>#NUM!</v>
      </c>
    </row>
    <row r="70" spans="1:23" ht="16.3" thickTop="1" thickBot="1" x14ac:dyDescent="0.3">
      <c r="A70" s="20" t="s">
        <v>240</v>
      </c>
      <c r="B70" s="20" t="s">
        <v>277</v>
      </c>
      <c r="C70" s="20" t="s">
        <v>278</v>
      </c>
      <c r="D70" s="10">
        <f t="shared" si="11"/>
        <v>3</v>
      </c>
      <c r="E70" s="35">
        <f t="shared" si="12"/>
        <v>2.8</v>
      </c>
      <c r="F70" s="21" t="str">
        <f>IFERROR(VLOOKUP($C70, 'All Indicators - Breakdown'!$C:$GQ, F$1, FALSE), " ")</f>
        <v>N/A</v>
      </c>
      <c r="G70" s="21">
        <f>IFERROR(VLOOKUP($C70, 'All Indicators - Breakdown'!$C:$GQ, G$1, FALSE), " ")</f>
        <v>2</v>
      </c>
      <c r="H70" s="21">
        <f>IFERROR(VLOOKUP($C70, 'All Indicators - Breakdown'!$C:$GQ, H$1, FALSE), " ")</f>
        <v>1</v>
      </c>
      <c r="I70" s="21">
        <f>IFERROR(VLOOKUP($C70, 'All Indicators - Breakdown'!$C:$GQ, I$1, FALSE), " ")</f>
        <v>1</v>
      </c>
      <c r="J70" s="21">
        <f>IFERROR(VLOOKUP($C70, 'All Indicators - Breakdown'!$C:$GQ, J$1, FALSE), " ")</f>
        <v>1</v>
      </c>
      <c r="K70" s="21">
        <f>IFERROR(VLOOKUP($C70, 'All Indicators - Breakdown'!$C:$GQ, K$1, FALSE), " ")</f>
        <v>3</v>
      </c>
      <c r="L70" s="21">
        <f>IFERROR(VLOOKUP($C70, 'All Indicators - Breakdown'!$C:$HE, L$1, FALSE), " ")</f>
        <v>2</v>
      </c>
      <c r="M70" s="86">
        <f>IFERROR(VLOOKUP($C70, 'All Indicators - Breakdown'!$C:$IU, M$1, FALSE), " ")</f>
        <v>4</v>
      </c>
      <c r="N70" s="86">
        <f>IFERROR(VLOOKUP($C70, 'All Indicators - Breakdown'!$C:$IU, N$1, FALSE), " ")</f>
        <v>1</v>
      </c>
      <c r="O70" s="80">
        <f t="shared" si="10"/>
        <v>4</v>
      </c>
      <c r="P70" s="21">
        <f t="shared" si="10"/>
        <v>3</v>
      </c>
      <c r="Q70" s="21">
        <f t="shared" si="10"/>
        <v>2</v>
      </c>
      <c r="R70" s="21">
        <f t="shared" si="10"/>
        <v>2</v>
      </c>
      <c r="S70" s="21">
        <f t="shared" si="10"/>
        <v>1</v>
      </c>
      <c r="T70" s="21">
        <f t="shared" si="10"/>
        <v>1</v>
      </c>
      <c r="U70" s="21">
        <f t="shared" si="10"/>
        <v>1</v>
      </c>
      <c r="V70" s="71">
        <f t="shared" si="13"/>
        <v>1</v>
      </c>
      <c r="W70" s="71" t="e">
        <f t="shared" si="14"/>
        <v>#NUM!</v>
      </c>
    </row>
    <row r="71" spans="1:23" ht="16.3" thickTop="1" thickBot="1" x14ac:dyDescent="0.3">
      <c r="A71" s="20" t="s">
        <v>240</v>
      </c>
      <c r="B71" s="20" t="s">
        <v>279</v>
      </c>
      <c r="C71" s="20" t="s">
        <v>280</v>
      </c>
      <c r="D71" s="10">
        <f t="shared" si="11"/>
        <v>3</v>
      </c>
      <c r="E71" s="35">
        <f t="shared" si="12"/>
        <v>2.5</v>
      </c>
      <c r="F71" s="21" t="str">
        <f>IFERROR(VLOOKUP($C71, 'All Indicators - Breakdown'!$C:$GQ, F$1, FALSE), " ")</f>
        <v>N/A</v>
      </c>
      <c r="G71" s="21">
        <f>IFERROR(VLOOKUP($C71, 'All Indicators - Breakdown'!$C:$GQ, G$1, FALSE), " ")</f>
        <v>3</v>
      </c>
      <c r="H71" s="21">
        <f>IFERROR(VLOOKUP($C71, 'All Indicators - Breakdown'!$C:$GQ, H$1, FALSE), " ")</f>
        <v>2</v>
      </c>
      <c r="I71" s="21">
        <f>IFERROR(VLOOKUP($C71, 'All Indicators - Breakdown'!$C:$GQ, I$1, FALSE), " ")</f>
        <v>1</v>
      </c>
      <c r="J71" s="21">
        <f>IFERROR(VLOOKUP($C71, 'All Indicators - Breakdown'!$C:$GQ, J$1, FALSE), " ")</f>
        <v>1</v>
      </c>
      <c r="K71" s="21">
        <f>IFERROR(VLOOKUP($C71, 'All Indicators - Breakdown'!$C:$GQ, K$1, FALSE), " ")</f>
        <v>3</v>
      </c>
      <c r="L71" s="21">
        <f>IFERROR(VLOOKUP($C71, 'All Indicators - Breakdown'!$C:$HE, L$1, FALSE), " ")</f>
        <v>2</v>
      </c>
      <c r="M71" s="86">
        <f>IFERROR(VLOOKUP($C71, 'All Indicators - Breakdown'!$C:$IU, M$1, FALSE), " ")</f>
        <v>2</v>
      </c>
      <c r="N71" s="86">
        <f>IFERROR(VLOOKUP($C71, 'All Indicators - Breakdown'!$C:$IU, N$1, FALSE), " ")</f>
        <v>1</v>
      </c>
      <c r="O71" s="80">
        <f t="shared" si="10"/>
        <v>3</v>
      </c>
      <c r="P71" s="21">
        <f t="shared" si="10"/>
        <v>3</v>
      </c>
      <c r="Q71" s="21">
        <f t="shared" si="10"/>
        <v>2</v>
      </c>
      <c r="R71" s="21">
        <f t="shared" si="10"/>
        <v>2</v>
      </c>
      <c r="S71" s="21">
        <f t="shared" si="10"/>
        <v>2</v>
      </c>
      <c r="T71" s="21">
        <f t="shared" si="10"/>
        <v>1</v>
      </c>
      <c r="U71" s="21">
        <f t="shared" si="10"/>
        <v>1</v>
      </c>
      <c r="V71" s="71">
        <f t="shared" si="13"/>
        <v>1</v>
      </c>
      <c r="W71" s="71" t="e">
        <f t="shared" si="14"/>
        <v>#NUM!</v>
      </c>
    </row>
    <row r="72" spans="1:23" ht="16.3" thickTop="1" thickBot="1" x14ac:dyDescent="0.3">
      <c r="A72" s="20" t="s">
        <v>240</v>
      </c>
      <c r="B72" s="20" t="s">
        <v>281</v>
      </c>
      <c r="C72" s="20" t="s">
        <v>282</v>
      </c>
      <c r="D72" s="10">
        <f t="shared" si="11"/>
        <v>2</v>
      </c>
      <c r="E72" s="35">
        <f t="shared" si="12"/>
        <v>2</v>
      </c>
      <c r="F72" s="21" t="str">
        <f>IFERROR(VLOOKUP($C72, 'All Indicators - Breakdown'!$C:$GQ, F$1, FALSE), " ")</f>
        <v>N/A</v>
      </c>
      <c r="G72" s="21">
        <f>IFERROR(VLOOKUP($C72, 'All Indicators - Breakdown'!$C:$GQ, G$1, FALSE), " ")</f>
        <v>2</v>
      </c>
      <c r="H72" s="21">
        <f>IFERROR(VLOOKUP($C72, 'All Indicators - Breakdown'!$C:$GQ, H$1, FALSE), " ")</f>
        <v>1</v>
      </c>
      <c r="I72" s="21">
        <f>IFERROR(VLOOKUP($C72, 'All Indicators - Breakdown'!$C:$GQ, I$1, FALSE), " ")</f>
        <v>1</v>
      </c>
      <c r="J72" s="21">
        <f>IFERROR(VLOOKUP($C72, 'All Indicators - Breakdown'!$C:$GQ, J$1, FALSE), " ")</f>
        <v>1</v>
      </c>
      <c r="K72" s="21">
        <f>IFERROR(VLOOKUP($C72, 'All Indicators - Breakdown'!$C:$GQ, K$1, FALSE), " ")</f>
        <v>3</v>
      </c>
      <c r="L72" s="21">
        <f>IFERROR(VLOOKUP($C72, 'All Indicators - Breakdown'!$C:$HE, L$1, FALSE), " ")</f>
        <v>2</v>
      </c>
      <c r="M72" s="86">
        <f>IFERROR(VLOOKUP($C72, 'All Indicators - Breakdown'!$C:$IU, M$1, FALSE), " ")</f>
        <v>1</v>
      </c>
      <c r="N72" s="86">
        <f>IFERROR(VLOOKUP($C72, 'All Indicators - Breakdown'!$C:$IU, N$1, FALSE), " ")</f>
        <v>1</v>
      </c>
      <c r="O72" s="80">
        <f t="shared" si="10"/>
        <v>3</v>
      </c>
      <c r="P72" s="21">
        <f t="shared" si="10"/>
        <v>2</v>
      </c>
      <c r="Q72" s="21">
        <f t="shared" si="10"/>
        <v>2</v>
      </c>
      <c r="R72" s="21">
        <f t="shared" si="10"/>
        <v>1</v>
      </c>
      <c r="S72" s="21">
        <f t="shared" si="10"/>
        <v>1</v>
      </c>
      <c r="T72" s="21">
        <f t="shared" si="10"/>
        <v>1</v>
      </c>
      <c r="U72" s="21">
        <f t="shared" si="10"/>
        <v>1</v>
      </c>
      <c r="V72" s="71">
        <f t="shared" si="13"/>
        <v>1</v>
      </c>
      <c r="W72" s="71" t="e">
        <f t="shared" si="14"/>
        <v>#NUM!</v>
      </c>
    </row>
    <row r="73" spans="1:23" ht="16.3" thickTop="1" thickBot="1" x14ac:dyDescent="0.3">
      <c r="A73" s="20" t="s">
        <v>240</v>
      </c>
      <c r="B73" s="20" t="s">
        <v>283</v>
      </c>
      <c r="C73" s="20" t="s">
        <v>284</v>
      </c>
      <c r="D73" s="10">
        <f t="shared" si="11"/>
        <v>3</v>
      </c>
      <c r="E73" s="35">
        <f t="shared" si="12"/>
        <v>3.3</v>
      </c>
      <c r="F73" s="21" t="str">
        <f>IFERROR(VLOOKUP($C73, 'All Indicators - Breakdown'!$C:$GQ, F$1, FALSE), " ")</f>
        <v>N/A</v>
      </c>
      <c r="G73" s="21">
        <f>IFERROR(VLOOKUP($C73, 'All Indicators - Breakdown'!$C:$GQ, G$1, FALSE), " ")</f>
        <v>3</v>
      </c>
      <c r="H73" s="21">
        <f>IFERROR(VLOOKUP($C73, 'All Indicators - Breakdown'!$C:$GQ, H$1, FALSE), " ")</f>
        <v>3</v>
      </c>
      <c r="I73" s="21">
        <f>IFERROR(VLOOKUP($C73, 'All Indicators - Breakdown'!$C:$GQ, I$1, FALSE), " ")</f>
        <v>1</v>
      </c>
      <c r="J73" s="21">
        <f>IFERROR(VLOOKUP($C73, 'All Indicators - Breakdown'!$C:$GQ, J$1, FALSE), " ")</f>
        <v>1</v>
      </c>
      <c r="K73" s="21">
        <f>IFERROR(VLOOKUP($C73, 'All Indicators - Breakdown'!$C:$GQ, K$1, FALSE), " ")</f>
        <v>3</v>
      </c>
      <c r="L73" s="21">
        <f>IFERROR(VLOOKUP($C73, 'All Indicators - Breakdown'!$C:$HE, L$1, FALSE), " ")</f>
        <v>2</v>
      </c>
      <c r="M73" s="86">
        <f>IFERROR(VLOOKUP($C73, 'All Indicators - Breakdown'!$C:$IU, M$1, FALSE), " ")</f>
        <v>4</v>
      </c>
      <c r="N73" s="86">
        <f>IFERROR(VLOOKUP($C73, 'All Indicators - Breakdown'!$C:$IU, N$1, FALSE), " ")</f>
        <v>1</v>
      </c>
      <c r="O73" s="80">
        <f t="shared" si="10"/>
        <v>4</v>
      </c>
      <c r="P73" s="21">
        <f t="shared" si="10"/>
        <v>3</v>
      </c>
      <c r="Q73" s="21">
        <f t="shared" si="10"/>
        <v>3</v>
      </c>
      <c r="R73" s="21">
        <f t="shared" si="10"/>
        <v>3</v>
      </c>
      <c r="S73" s="21">
        <f t="shared" si="10"/>
        <v>2</v>
      </c>
      <c r="T73" s="21">
        <f t="shared" si="10"/>
        <v>1</v>
      </c>
      <c r="U73" s="21">
        <f t="shared" si="10"/>
        <v>1</v>
      </c>
      <c r="V73" s="71">
        <f t="shared" si="13"/>
        <v>1</v>
      </c>
      <c r="W73" s="71" t="e">
        <f t="shared" si="14"/>
        <v>#NUM!</v>
      </c>
    </row>
    <row r="74" spans="1:23" ht="16.3" thickTop="1" thickBot="1" x14ac:dyDescent="0.3">
      <c r="A74" s="20" t="s">
        <v>285</v>
      </c>
      <c r="B74" s="20" t="s">
        <v>286</v>
      </c>
      <c r="C74" s="20" t="s">
        <v>287</v>
      </c>
      <c r="D74" s="10">
        <f t="shared" si="11"/>
        <v>3</v>
      </c>
      <c r="E74" s="35">
        <f t="shared" si="12"/>
        <v>2.5</v>
      </c>
      <c r="F74" s="21" t="str">
        <f>IFERROR(VLOOKUP($C74, 'All Indicators - Breakdown'!$C:$GQ, F$1, FALSE), " ")</f>
        <v>N/A</v>
      </c>
      <c r="G74" s="21">
        <f>IFERROR(VLOOKUP($C74, 'All Indicators - Breakdown'!$C:$GQ, G$1, FALSE), " ")</f>
        <v>3</v>
      </c>
      <c r="H74" s="21">
        <f>IFERROR(VLOOKUP($C74, 'All Indicators - Breakdown'!$C:$GQ, H$1, FALSE), " ")</f>
        <v>2</v>
      </c>
      <c r="I74" s="21">
        <f>IFERROR(VLOOKUP($C74, 'All Indicators - Breakdown'!$C:$GQ, I$1, FALSE), " ")</f>
        <v>1</v>
      </c>
      <c r="J74" s="21">
        <f>IFERROR(VLOOKUP($C74, 'All Indicators - Breakdown'!$C:$GQ, J$1, FALSE), " ")</f>
        <v>2</v>
      </c>
      <c r="K74" s="21">
        <f>IFERROR(VLOOKUP($C74, 'All Indicators - Breakdown'!$C:$GQ, K$1, FALSE), " ")</f>
        <v>3</v>
      </c>
      <c r="L74" s="21">
        <f>IFERROR(VLOOKUP($C74, 'All Indicators - Breakdown'!$C:$HE, L$1, FALSE), " ")</f>
        <v>2</v>
      </c>
      <c r="M74" s="86">
        <f>IFERROR(VLOOKUP($C74, 'All Indicators - Breakdown'!$C:$IU, M$1, FALSE), " ")</f>
        <v>2</v>
      </c>
      <c r="N74" s="86">
        <f>IFERROR(VLOOKUP($C74, 'All Indicators - Breakdown'!$C:$IU, N$1, FALSE), " ")</f>
        <v>1</v>
      </c>
      <c r="O74" s="80">
        <f t="shared" ref="O74:U83" si="15">LARGE($F74:$N74, O$1)</f>
        <v>3</v>
      </c>
      <c r="P74" s="21">
        <f t="shared" si="15"/>
        <v>3</v>
      </c>
      <c r="Q74" s="21">
        <f t="shared" si="15"/>
        <v>2</v>
      </c>
      <c r="R74" s="21">
        <f t="shared" si="15"/>
        <v>2</v>
      </c>
      <c r="S74" s="21">
        <f t="shared" si="15"/>
        <v>2</v>
      </c>
      <c r="T74" s="21">
        <f t="shared" si="15"/>
        <v>2</v>
      </c>
      <c r="U74" s="21">
        <f t="shared" si="15"/>
        <v>1</v>
      </c>
      <c r="V74" s="71">
        <f t="shared" si="13"/>
        <v>1</v>
      </c>
      <c r="W74" s="71" t="e">
        <f t="shared" si="14"/>
        <v>#NUM!</v>
      </c>
    </row>
    <row r="75" spans="1:23" ht="16.3" thickTop="1" thickBot="1" x14ac:dyDescent="0.3">
      <c r="A75" s="20" t="s">
        <v>285</v>
      </c>
      <c r="B75" s="20" t="s">
        <v>288</v>
      </c>
      <c r="C75" s="20" t="s">
        <v>289</v>
      </c>
      <c r="D75" s="10">
        <f t="shared" si="11"/>
        <v>2</v>
      </c>
      <c r="E75" s="35">
        <f t="shared" si="12"/>
        <v>2.2999999999999998</v>
      </c>
      <c r="F75" s="21" t="str">
        <f>IFERROR(VLOOKUP($C75, 'All Indicators - Breakdown'!$C:$GQ, F$1, FALSE), " ")</f>
        <v>N/A</v>
      </c>
      <c r="G75" s="21">
        <f>IFERROR(VLOOKUP($C75, 'All Indicators - Breakdown'!$C:$GQ, G$1, FALSE), " ")</f>
        <v>3</v>
      </c>
      <c r="H75" s="21">
        <f>IFERROR(VLOOKUP($C75, 'All Indicators - Breakdown'!$C:$GQ, H$1, FALSE), " ")</f>
        <v>2</v>
      </c>
      <c r="I75" s="21">
        <f>IFERROR(VLOOKUP($C75, 'All Indicators - Breakdown'!$C:$GQ, I$1, FALSE), " ")</f>
        <v>1</v>
      </c>
      <c r="J75" s="21">
        <f>IFERROR(VLOOKUP($C75, 'All Indicators - Breakdown'!$C:$GQ, J$1, FALSE), " ")</f>
        <v>1</v>
      </c>
      <c r="K75" s="21">
        <f>IFERROR(VLOOKUP($C75, 'All Indicators - Breakdown'!$C:$GQ, K$1, FALSE), " ")</f>
        <v>2</v>
      </c>
      <c r="L75" s="21">
        <f>IFERROR(VLOOKUP($C75, 'All Indicators - Breakdown'!$C:$HE, L$1, FALSE), " ")</f>
        <v>2</v>
      </c>
      <c r="M75" s="86">
        <f>IFERROR(VLOOKUP($C75, 'All Indicators - Breakdown'!$C:$IU, M$1, FALSE), " ")</f>
        <v>2</v>
      </c>
      <c r="N75" s="86">
        <f>IFERROR(VLOOKUP($C75, 'All Indicators - Breakdown'!$C:$IU, N$1, FALSE), " ")</f>
        <v>1</v>
      </c>
      <c r="O75" s="80">
        <f t="shared" si="15"/>
        <v>3</v>
      </c>
      <c r="P75" s="21">
        <f t="shared" si="15"/>
        <v>2</v>
      </c>
      <c r="Q75" s="21">
        <f t="shared" si="15"/>
        <v>2</v>
      </c>
      <c r="R75" s="21">
        <f t="shared" si="15"/>
        <v>2</v>
      </c>
      <c r="S75" s="21">
        <f t="shared" si="15"/>
        <v>2</v>
      </c>
      <c r="T75" s="21">
        <f t="shared" si="15"/>
        <v>1</v>
      </c>
      <c r="U75" s="21">
        <f t="shared" si="15"/>
        <v>1</v>
      </c>
      <c r="V75" s="71">
        <f t="shared" si="13"/>
        <v>1</v>
      </c>
      <c r="W75" s="71" t="e">
        <f t="shared" si="14"/>
        <v>#NUM!</v>
      </c>
    </row>
    <row r="76" spans="1:23" ht="16.3" thickTop="1" thickBot="1" x14ac:dyDescent="0.3">
      <c r="A76" s="20" t="s">
        <v>285</v>
      </c>
      <c r="B76" s="20" t="s">
        <v>290</v>
      </c>
      <c r="C76" s="20" t="s">
        <v>291</v>
      </c>
      <c r="D76" s="10">
        <f t="shared" si="11"/>
        <v>2</v>
      </c>
      <c r="E76" s="35">
        <f t="shared" si="12"/>
        <v>1.8</v>
      </c>
      <c r="F76" s="21" t="str">
        <f>IFERROR(VLOOKUP($C76, 'All Indicators - Breakdown'!$C:$GQ, F$1, FALSE), " ")</f>
        <v>N/A</v>
      </c>
      <c r="G76" s="21">
        <f>IFERROR(VLOOKUP($C76, 'All Indicators - Breakdown'!$C:$GQ, G$1, FALSE), " ")</f>
        <v>1</v>
      </c>
      <c r="H76" s="21">
        <f>IFERROR(VLOOKUP($C76, 'All Indicators - Breakdown'!$C:$GQ, H$1, FALSE), " ")</f>
        <v>1</v>
      </c>
      <c r="I76" s="21">
        <f>IFERROR(VLOOKUP($C76, 'All Indicators - Breakdown'!$C:$GQ, I$1, FALSE), " ")</f>
        <v>1</v>
      </c>
      <c r="J76" s="21">
        <f>IFERROR(VLOOKUP($C76, 'All Indicators - Breakdown'!$C:$GQ, J$1, FALSE), " ")</f>
        <v>1</v>
      </c>
      <c r="K76" s="21">
        <f>IFERROR(VLOOKUP($C76, 'All Indicators - Breakdown'!$C:$GQ, K$1, FALSE), " ")</f>
        <v>2</v>
      </c>
      <c r="L76" s="21">
        <f>IFERROR(VLOOKUP($C76, 'All Indicators - Breakdown'!$C:$HE, L$1, FALSE), " ")</f>
        <v>2</v>
      </c>
      <c r="M76" s="86">
        <f>IFERROR(VLOOKUP($C76, 'All Indicators - Breakdown'!$C:$IU, M$1, FALSE), " ")</f>
        <v>2</v>
      </c>
      <c r="N76" s="86">
        <f>IFERROR(VLOOKUP($C76, 'All Indicators - Breakdown'!$C:$IU, N$1, FALSE), " ")</f>
        <v>1</v>
      </c>
      <c r="O76" s="80">
        <f t="shared" si="15"/>
        <v>2</v>
      </c>
      <c r="P76" s="21">
        <f t="shared" si="15"/>
        <v>2</v>
      </c>
      <c r="Q76" s="21">
        <f t="shared" si="15"/>
        <v>2</v>
      </c>
      <c r="R76" s="21">
        <f t="shared" si="15"/>
        <v>1</v>
      </c>
      <c r="S76" s="21">
        <f t="shared" si="15"/>
        <v>1</v>
      </c>
      <c r="T76" s="21">
        <f t="shared" si="15"/>
        <v>1</v>
      </c>
      <c r="U76" s="21">
        <f t="shared" si="15"/>
        <v>1</v>
      </c>
      <c r="V76" s="71">
        <f t="shared" si="13"/>
        <v>1</v>
      </c>
      <c r="W76" s="71" t="e">
        <f t="shared" si="14"/>
        <v>#NUM!</v>
      </c>
    </row>
    <row r="77" spans="1:23" ht="16.3" thickTop="1" thickBot="1" x14ac:dyDescent="0.3">
      <c r="A77" s="20" t="s">
        <v>285</v>
      </c>
      <c r="B77" s="20" t="s">
        <v>292</v>
      </c>
      <c r="C77" s="20" t="s">
        <v>293</v>
      </c>
      <c r="D77" s="10">
        <f t="shared" si="11"/>
        <v>4</v>
      </c>
      <c r="E77" s="35">
        <f t="shared" si="12"/>
        <v>3.8</v>
      </c>
      <c r="F77" s="21" t="str">
        <f>IFERROR(VLOOKUP($C77, 'All Indicators - Breakdown'!$C:$GQ, F$1, FALSE), " ")</f>
        <v>N/A</v>
      </c>
      <c r="G77" s="21">
        <f>IFERROR(VLOOKUP($C77, 'All Indicators - Breakdown'!$C:$GQ, G$1, FALSE), " ")</f>
        <v>3</v>
      </c>
      <c r="H77" s="21">
        <f>IFERROR(VLOOKUP($C77, 'All Indicators - Breakdown'!$C:$GQ, H$1, FALSE), " ")</f>
        <v>1</v>
      </c>
      <c r="I77" s="21">
        <f>IFERROR(VLOOKUP($C77, 'All Indicators - Breakdown'!$C:$GQ, I$1, FALSE), " ")</f>
        <v>1</v>
      </c>
      <c r="J77" s="21">
        <f>IFERROR(VLOOKUP($C77, 'All Indicators - Breakdown'!$C:$GQ, J$1, FALSE), " ")</f>
        <v>5</v>
      </c>
      <c r="K77" s="21">
        <f>IFERROR(VLOOKUP($C77, 'All Indicators - Breakdown'!$C:$GQ, K$1, FALSE), " ")</f>
        <v>3</v>
      </c>
      <c r="L77" s="21">
        <f>IFERROR(VLOOKUP($C77, 'All Indicators - Breakdown'!$C:$HE, L$1, FALSE), " ")</f>
        <v>2</v>
      </c>
      <c r="M77" s="86">
        <f>IFERROR(VLOOKUP($C77, 'All Indicators - Breakdown'!$C:$IU, M$1, FALSE), " ")</f>
        <v>4</v>
      </c>
      <c r="N77" s="86">
        <f>IFERROR(VLOOKUP($C77, 'All Indicators - Breakdown'!$C:$IU, N$1, FALSE), " ")</f>
        <v>1</v>
      </c>
      <c r="O77" s="80">
        <f t="shared" si="15"/>
        <v>5</v>
      </c>
      <c r="P77" s="21">
        <f t="shared" si="15"/>
        <v>4</v>
      </c>
      <c r="Q77" s="21">
        <f t="shared" si="15"/>
        <v>3</v>
      </c>
      <c r="R77" s="21">
        <f t="shared" si="15"/>
        <v>3</v>
      </c>
      <c r="S77" s="21">
        <f t="shared" si="15"/>
        <v>2</v>
      </c>
      <c r="T77" s="21">
        <f t="shared" si="15"/>
        <v>1</v>
      </c>
      <c r="U77" s="21">
        <f t="shared" si="15"/>
        <v>1</v>
      </c>
      <c r="V77" s="71">
        <f t="shared" si="13"/>
        <v>1</v>
      </c>
      <c r="W77" s="71" t="e">
        <f t="shared" si="14"/>
        <v>#NUM!</v>
      </c>
    </row>
    <row r="78" spans="1:23" ht="16.3" thickTop="1" thickBot="1" x14ac:dyDescent="0.3">
      <c r="A78" s="20" t="s">
        <v>285</v>
      </c>
      <c r="B78" s="20" t="s">
        <v>294</v>
      </c>
      <c r="C78" s="20" t="s">
        <v>295</v>
      </c>
      <c r="D78" s="10">
        <f t="shared" si="11"/>
        <v>3</v>
      </c>
      <c r="E78" s="35">
        <f t="shared" si="12"/>
        <v>3</v>
      </c>
      <c r="F78" s="21" t="str">
        <f>IFERROR(VLOOKUP($C78, 'All Indicators - Breakdown'!$C:$GQ, F$1, FALSE), " ")</f>
        <v>N/A</v>
      </c>
      <c r="G78" s="21">
        <f>IFERROR(VLOOKUP($C78, 'All Indicators - Breakdown'!$C:$GQ, G$1, FALSE), " ")</f>
        <v>3</v>
      </c>
      <c r="H78" s="21">
        <f>IFERROR(VLOOKUP($C78, 'All Indicators - Breakdown'!$C:$GQ, H$1, FALSE), " ")</f>
        <v>2</v>
      </c>
      <c r="I78" s="21">
        <f>IFERROR(VLOOKUP($C78, 'All Indicators - Breakdown'!$C:$GQ, I$1, FALSE), " ")</f>
        <v>1</v>
      </c>
      <c r="J78" s="21">
        <f>IFERROR(VLOOKUP($C78, 'All Indicators - Breakdown'!$C:$GQ, J$1, FALSE), " ")</f>
        <v>3</v>
      </c>
      <c r="K78" s="21">
        <f>IFERROR(VLOOKUP($C78, 'All Indicators - Breakdown'!$C:$GQ, K$1, FALSE), " ")</f>
        <v>3</v>
      </c>
      <c r="L78" s="21">
        <f>IFERROR(VLOOKUP($C78, 'All Indicators - Breakdown'!$C:$HE, L$1, FALSE), " ")</f>
        <v>2</v>
      </c>
      <c r="M78" s="86">
        <f>IFERROR(VLOOKUP($C78, 'All Indicators - Breakdown'!$C:$IU, M$1, FALSE), " ")</f>
        <v>3</v>
      </c>
      <c r="N78" s="86">
        <f>IFERROR(VLOOKUP($C78, 'All Indicators - Breakdown'!$C:$IU, N$1, FALSE), " ")</f>
        <v>1</v>
      </c>
      <c r="O78" s="80">
        <f t="shared" si="15"/>
        <v>3</v>
      </c>
      <c r="P78" s="21">
        <f t="shared" si="15"/>
        <v>3</v>
      </c>
      <c r="Q78" s="21">
        <f t="shared" si="15"/>
        <v>3</v>
      </c>
      <c r="R78" s="21">
        <f t="shared" si="15"/>
        <v>3</v>
      </c>
      <c r="S78" s="21">
        <f t="shared" si="15"/>
        <v>2</v>
      </c>
      <c r="T78" s="21">
        <f t="shared" si="15"/>
        <v>2</v>
      </c>
      <c r="U78" s="21">
        <f t="shared" si="15"/>
        <v>1</v>
      </c>
      <c r="V78" s="71">
        <f t="shared" si="13"/>
        <v>1</v>
      </c>
      <c r="W78" s="71" t="e">
        <f t="shared" si="14"/>
        <v>#NUM!</v>
      </c>
    </row>
    <row r="79" spans="1:23" ht="16.3" thickTop="1" thickBot="1" x14ac:dyDescent="0.3">
      <c r="A79" s="20" t="s">
        <v>296</v>
      </c>
      <c r="B79" s="20" t="s">
        <v>297</v>
      </c>
      <c r="C79" s="20" t="s">
        <v>298</v>
      </c>
      <c r="D79" s="10">
        <f t="shared" si="11"/>
        <v>3</v>
      </c>
      <c r="E79" s="35">
        <f t="shared" si="12"/>
        <v>2.5</v>
      </c>
      <c r="F79" s="21" t="str">
        <f>IFERROR(VLOOKUP($C79, 'All Indicators - Breakdown'!$C:$GQ, F$1, FALSE), " ")</f>
        <v>N/A</v>
      </c>
      <c r="G79" s="21">
        <f>IFERROR(VLOOKUP($C79, 'All Indicators - Breakdown'!$C:$GQ, G$1, FALSE), " ")</f>
        <v>3</v>
      </c>
      <c r="H79" s="21">
        <f>IFERROR(VLOOKUP($C79, 'All Indicators - Breakdown'!$C:$GQ, H$1, FALSE), " ")</f>
        <v>1</v>
      </c>
      <c r="I79" s="21">
        <f>IFERROR(VLOOKUP($C79, 'All Indicators - Breakdown'!$C:$GQ, I$1, FALSE), " ")</f>
        <v>1</v>
      </c>
      <c r="J79" s="21">
        <f>IFERROR(VLOOKUP($C79, 'All Indicators - Breakdown'!$C:$GQ, J$1, FALSE), " ")</f>
        <v>1</v>
      </c>
      <c r="K79" s="21">
        <f>IFERROR(VLOOKUP($C79, 'All Indicators - Breakdown'!$C:$GQ, K$1, FALSE), " ")</f>
        <v>2</v>
      </c>
      <c r="L79" s="21">
        <f>IFERROR(VLOOKUP($C79, 'All Indicators - Breakdown'!$C:$HE, L$1, FALSE), " ")</f>
        <v>3</v>
      </c>
      <c r="M79" s="86">
        <f>IFERROR(VLOOKUP($C79, 'All Indicators - Breakdown'!$C:$IU, M$1, FALSE), " ")</f>
        <v>2</v>
      </c>
      <c r="N79" s="86">
        <f>IFERROR(VLOOKUP($C79, 'All Indicators - Breakdown'!$C:$IU, N$1, FALSE), " ")</f>
        <v>1</v>
      </c>
      <c r="O79" s="80">
        <f t="shared" si="15"/>
        <v>3</v>
      </c>
      <c r="P79" s="21">
        <f t="shared" si="15"/>
        <v>3</v>
      </c>
      <c r="Q79" s="21">
        <f t="shared" si="15"/>
        <v>2</v>
      </c>
      <c r="R79" s="21">
        <f t="shared" si="15"/>
        <v>2</v>
      </c>
      <c r="S79" s="21">
        <f t="shared" si="15"/>
        <v>1</v>
      </c>
      <c r="T79" s="21">
        <f t="shared" si="15"/>
        <v>1</v>
      </c>
      <c r="U79" s="21">
        <f t="shared" si="15"/>
        <v>1</v>
      </c>
      <c r="V79" s="71">
        <f t="shared" si="13"/>
        <v>1</v>
      </c>
      <c r="W79" s="71" t="e">
        <f t="shared" si="14"/>
        <v>#NUM!</v>
      </c>
    </row>
    <row r="80" spans="1:23" ht="16.3" thickTop="1" thickBot="1" x14ac:dyDescent="0.3">
      <c r="A80" s="20" t="s">
        <v>296</v>
      </c>
      <c r="B80" s="20" t="s">
        <v>299</v>
      </c>
      <c r="C80" s="20" t="s">
        <v>300</v>
      </c>
      <c r="D80" s="10">
        <f t="shared" si="11"/>
        <v>3</v>
      </c>
      <c r="E80" s="35">
        <f t="shared" si="12"/>
        <v>2.5</v>
      </c>
      <c r="F80" s="21" t="str">
        <f>IFERROR(VLOOKUP($C80, 'All Indicators - Breakdown'!$C:$GQ, F$1, FALSE), " ")</f>
        <v>N/A</v>
      </c>
      <c r="G80" s="21">
        <f>IFERROR(VLOOKUP($C80, 'All Indicators - Breakdown'!$C:$GQ, G$1, FALSE), " ")</f>
        <v>3</v>
      </c>
      <c r="H80" s="21">
        <f>IFERROR(VLOOKUP($C80, 'All Indicators - Breakdown'!$C:$GQ, H$1, FALSE), " ")</f>
        <v>1</v>
      </c>
      <c r="I80" s="21">
        <f>IFERROR(VLOOKUP($C80, 'All Indicators - Breakdown'!$C:$GQ, I$1, FALSE), " ")</f>
        <v>1</v>
      </c>
      <c r="J80" s="21">
        <f>IFERROR(VLOOKUP($C80, 'All Indicators - Breakdown'!$C:$GQ, J$1, FALSE), " ")</f>
        <v>1</v>
      </c>
      <c r="K80" s="21">
        <f>IFERROR(VLOOKUP($C80, 'All Indicators - Breakdown'!$C:$GQ, K$1, FALSE), " ")</f>
        <v>3</v>
      </c>
      <c r="L80" s="21">
        <f>IFERROR(VLOOKUP($C80, 'All Indicators - Breakdown'!$C:$HE, L$1, FALSE), " ")</f>
        <v>3</v>
      </c>
      <c r="M80" s="86">
        <f>IFERROR(VLOOKUP($C80, 'All Indicators - Breakdown'!$C:$IU, M$1, FALSE), " ")</f>
        <v>1</v>
      </c>
      <c r="N80" s="86">
        <f>IFERROR(VLOOKUP($C80, 'All Indicators - Breakdown'!$C:$IU, N$1, FALSE), " ")</f>
        <v>1</v>
      </c>
      <c r="O80" s="80">
        <f t="shared" si="15"/>
        <v>3</v>
      </c>
      <c r="P80" s="21">
        <f t="shared" si="15"/>
        <v>3</v>
      </c>
      <c r="Q80" s="21">
        <f t="shared" si="15"/>
        <v>3</v>
      </c>
      <c r="R80" s="21">
        <f t="shared" si="15"/>
        <v>1</v>
      </c>
      <c r="S80" s="21">
        <f t="shared" si="15"/>
        <v>1</v>
      </c>
      <c r="T80" s="21">
        <f t="shared" si="15"/>
        <v>1</v>
      </c>
      <c r="U80" s="21">
        <f t="shared" si="15"/>
        <v>1</v>
      </c>
      <c r="V80" s="71">
        <f t="shared" si="13"/>
        <v>1</v>
      </c>
      <c r="W80" s="71" t="e">
        <f t="shared" si="14"/>
        <v>#NUM!</v>
      </c>
    </row>
    <row r="81" spans="1:23" ht="16.3" thickTop="1" thickBot="1" x14ac:dyDescent="0.3">
      <c r="A81" s="20" t="s">
        <v>296</v>
      </c>
      <c r="B81" s="20" t="s">
        <v>301</v>
      </c>
      <c r="C81" s="20" t="s">
        <v>302</v>
      </c>
      <c r="D81" s="10">
        <f t="shared" si="11"/>
        <v>3</v>
      </c>
      <c r="E81" s="35">
        <f t="shared" si="12"/>
        <v>2.8</v>
      </c>
      <c r="F81" s="21">
        <f>IFERROR(VLOOKUP($C81, 'All Indicators - Breakdown'!$C:$GQ, F$1, FALSE), " ")</f>
        <v>4</v>
      </c>
      <c r="G81" s="21">
        <f>IFERROR(VLOOKUP($C81, 'All Indicators - Breakdown'!$C:$GQ, G$1, FALSE), " ")</f>
        <v>1</v>
      </c>
      <c r="H81" s="21">
        <f>IFERROR(VLOOKUP($C81, 'All Indicators - Breakdown'!$C:$GQ, H$1, FALSE), " ")</f>
        <v>1</v>
      </c>
      <c r="I81" s="21">
        <f>IFERROR(VLOOKUP($C81, 'All Indicators - Breakdown'!$C:$GQ, I$1, FALSE), " ")</f>
        <v>1</v>
      </c>
      <c r="J81" s="21">
        <f>IFERROR(VLOOKUP($C81, 'All Indicators - Breakdown'!$C:$GQ, J$1, FALSE), " ")</f>
        <v>1</v>
      </c>
      <c r="K81" s="21">
        <f>IFERROR(VLOOKUP($C81, 'All Indicators - Breakdown'!$C:$GQ, K$1, FALSE), " ")</f>
        <v>3</v>
      </c>
      <c r="L81" s="21">
        <f>IFERROR(VLOOKUP($C81, 'All Indicators - Breakdown'!$C:$HE, L$1, FALSE), " ")</f>
        <v>3</v>
      </c>
      <c r="M81" s="86">
        <f>IFERROR(VLOOKUP($C81, 'All Indicators - Breakdown'!$C:$IU, M$1, FALSE), " ")</f>
        <v>1</v>
      </c>
      <c r="N81" s="86">
        <f>IFERROR(VLOOKUP($C81, 'All Indicators - Breakdown'!$C:$IU, N$1, FALSE), " ")</f>
        <v>1</v>
      </c>
      <c r="O81" s="80">
        <f t="shared" si="15"/>
        <v>4</v>
      </c>
      <c r="P81" s="21">
        <f t="shared" si="15"/>
        <v>3</v>
      </c>
      <c r="Q81" s="21">
        <f t="shared" si="15"/>
        <v>3</v>
      </c>
      <c r="R81" s="21">
        <f t="shared" si="15"/>
        <v>1</v>
      </c>
      <c r="S81" s="21">
        <f t="shared" si="15"/>
        <v>1</v>
      </c>
      <c r="T81" s="21">
        <f t="shared" si="15"/>
        <v>1</v>
      </c>
      <c r="U81" s="21">
        <f t="shared" si="15"/>
        <v>1</v>
      </c>
      <c r="V81" s="71">
        <f t="shared" si="13"/>
        <v>1</v>
      </c>
      <c r="W81" s="71">
        <f t="shared" si="14"/>
        <v>1</v>
      </c>
    </row>
    <row r="82" spans="1:23" ht="16.3" thickTop="1" thickBot="1" x14ac:dyDescent="0.3">
      <c r="A82" s="20" t="s">
        <v>296</v>
      </c>
      <c r="B82" s="20" t="s">
        <v>303</v>
      </c>
      <c r="C82" s="20" t="s">
        <v>304</v>
      </c>
      <c r="D82" s="10">
        <f t="shared" si="11"/>
        <v>2</v>
      </c>
      <c r="E82" s="35">
        <f t="shared" si="12"/>
        <v>1.8</v>
      </c>
      <c r="F82" s="21" t="str">
        <f>IFERROR(VLOOKUP($C82, 'All Indicators - Breakdown'!$C:$GQ, F$1, FALSE), " ")</f>
        <v>N/A</v>
      </c>
      <c r="G82" s="21">
        <f>IFERROR(VLOOKUP($C82, 'All Indicators - Breakdown'!$C:$GQ, G$1, FALSE), " ")</f>
        <v>1</v>
      </c>
      <c r="H82" s="21">
        <f>IFERROR(VLOOKUP($C82, 'All Indicators - Breakdown'!$C:$GQ, H$1, FALSE), " ")</f>
        <v>1</v>
      </c>
      <c r="I82" s="21">
        <f>IFERROR(VLOOKUP($C82, 'All Indicators - Breakdown'!$C:$GQ, I$1, FALSE), " ")</f>
        <v>1</v>
      </c>
      <c r="J82" s="21">
        <f>IFERROR(VLOOKUP($C82, 'All Indicators - Breakdown'!$C:$GQ, J$1, FALSE), " ")</f>
        <v>1</v>
      </c>
      <c r="K82" s="21">
        <f>IFERROR(VLOOKUP($C82, 'All Indicators - Breakdown'!$C:$GQ, K$1, FALSE), " ")</f>
        <v>2</v>
      </c>
      <c r="L82" s="21">
        <f>IFERROR(VLOOKUP($C82, 'All Indicators - Breakdown'!$C:$HE, L$1, FALSE), " ")</f>
        <v>3</v>
      </c>
      <c r="M82" s="86">
        <f>IFERROR(VLOOKUP($C82, 'All Indicators - Breakdown'!$C:$IU, M$1, FALSE), " ")</f>
        <v>1</v>
      </c>
      <c r="N82" s="86">
        <f>IFERROR(VLOOKUP($C82, 'All Indicators - Breakdown'!$C:$IU, N$1, FALSE), " ")</f>
        <v>1</v>
      </c>
      <c r="O82" s="80">
        <f t="shared" si="15"/>
        <v>3</v>
      </c>
      <c r="P82" s="21">
        <f t="shared" si="15"/>
        <v>2</v>
      </c>
      <c r="Q82" s="21">
        <f t="shared" si="15"/>
        <v>1</v>
      </c>
      <c r="R82" s="21">
        <f t="shared" si="15"/>
        <v>1</v>
      </c>
      <c r="S82" s="21">
        <f t="shared" si="15"/>
        <v>1</v>
      </c>
      <c r="T82" s="21">
        <f t="shared" si="15"/>
        <v>1</v>
      </c>
      <c r="U82" s="21">
        <f t="shared" si="15"/>
        <v>1</v>
      </c>
      <c r="V82" s="71">
        <f t="shared" si="13"/>
        <v>1</v>
      </c>
      <c r="W82" s="71" t="e">
        <f t="shared" si="14"/>
        <v>#NUM!</v>
      </c>
    </row>
    <row r="83" spans="1:23" ht="16.3" thickTop="1" thickBot="1" x14ac:dyDescent="0.3">
      <c r="A83" s="20" t="s">
        <v>296</v>
      </c>
      <c r="B83" s="20" t="s">
        <v>305</v>
      </c>
      <c r="C83" s="20" t="s">
        <v>306</v>
      </c>
      <c r="D83" s="10">
        <f t="shared" si="11"/>
        <v>3</v>
      </c>
      <c r="E83" s="35">
        <f t="shared" si="12"/>
        <v>3.3</v>
      </c>
      <c r="F83" s="21">
        <f>IFERROR(VLOOKUP($C83, 'All Indicators - Breakdown'!$C:$GQ, F$1, FALSE), " ")</f>
        <v>4</v>
      </c>
      <c r="G83" s="21">
        <f>IFERROR(VLOOKUP($C83, 'All Indicators - Breakdown'!$C:$GQ, G$1, FALSE), " ")</f>
        <v>3</v>
      </c>
      <c r="H83" s="21">
        <f>IFERROR(VLOOKUP($C83, 'All Indicators - Breakdown'!$C:$GQ, H$1, FALSE), " ")</f>
        <v>1</v>
      </c>
      <c r="I83" s="21">
        <f>IFERROR(VLOOKUP($C83, 'All Indicators - Breakdown'!$C:$GQ, I$1, FALSE), " ")</f>
        <v>1</v>
      </c>
      <c r="J83" s="21">
        <f>IFERROR(VLOOKUP($C83, 'All Indicators - Breakdown'!$C:$GQ, J$1, FALSE), " ")</f>
        <v>1</v>
      </c>
      <c r="K83" s="21">
        <f>IFERROR(VLOOKUP($C83, 'All Indicators - Breakdown'!$C:$GQ, K$1, FALSE), " ")</f>
        <v>3</v>
      </c>
      <c r="L83" s="21">
        <f>IFERROR(VLOOKUP($C83, 'All Indicators - Breakdown'!$C:$HE, L$1, FALSE), " ")</f>
        <v>3</v>
      </c>
      <c r="M83" s="86">
        <f>IFERROR(VLOOKUP($C83, 'All Indicators - Breakdown'!$C:$IU, M$1, FALSE), " ")</f>
        <v>1</v>
      </c>
      <c r="N83" s="86">
        <f>IFERROR(VLOOKUP($C83, 'All Indicators - Breakdown'!$C:$IU, N$1, FALSE), " ")</f>
        <v>1</v>
      </c>
      <c r="O83" s="80">
        <f t="shared" si="15"/>
        <v>4</v>
      </c>
      <c r="P83" s="21">
        <f t="shared" si="15"/>
        <v>3</v>
      </c>
      <c r="Q83" s="21">
        <f t="shared" si="15"/>
        <v>3</v>
      </c>
      <c r="R83" s="21">
        <f t="shared" si="15"/>
        <v>3</v>
      </c>
      <c r="S83" s="21">
        <f t="shared" si="15"/>
        <v>1</v>
      </c>
      <c r="T83" s="21">
        <f t="shared" si="15"/>
        <v>1</v>
      </c>
      <c r="U83" s="21">
        <f t="shared" si="15"/>
        <v>1</v>
      </c>
      <c r="V83" s="71">
        <f t="shared" si="13"/>
        <v>1</v>
      </c>
      <c r="W83" s="71">
        <f t="shared" si="14"/>
        <v>1</v>
      </c>
    </row>
    <row r="84" spans="1:23" ht="16.3" thickTop="1" thickBot="1" x14ac:dyDescent="0.3">
      <c r="A84" s="20" t="s">
        <v>296</v>
      </c>
      <c r="B84" s="20" t="s">
        <v>307</v>
      </c>
      <c r="C84" s="20" t="s">
        <v>308</v>
      </c>
      <c r="D84" s="10">
        <f t="shared" si="11"/>
        <v>2</v>
      </c>
      <c r="E84" s="35">
        <f t="shared" si="12"/>
        <v>2.2999999999999998</v>
      </c>
      <c r="F84" s="21" t="str">
        <f>IFERROR(VLOOKUP($C84, 'All Indicators - Breakdown'!$C:$GQ, F$1, FALSE), " ")</f>
        <v>N/A</v>
      </c>
      <c r="G84" s="21">
        <f>IFERROR(VLOOKUP($C84, 'All Indicators - Breakdown'!$C:$GQ, G$1, FALSE), " ")</f>
        <v>3</v>
      </c>
      <c r="H84" s="21">
        <f>IFERROR(VLOOKUP($C84, 'All Indicators - Breakdown'!$C:$GQ, H$1, FALSE), " ")</f>
        <v>1</v>
      </c>
      <c r="I84" s="21">
        <f>IFERROR(VLOOKUP($C84, 'All Indicators - Breakdown'!$C:$GQ, I$1, FALSE), " ")</f>
        <v>1</v>
      </c>
      <c r="J84" s="21">
        <f>IFERROR(VLOOKUP($C84, 'All Indicators - Breakdown'!$C:$GQ, J$1, FALSE), " ")</f>
        <v>1</v>
      </c>
      <c r="K84" s="21">
        <f>IFERROR(VLOOKUP($C84, 'All Indicators - Breakdown'!$C:$GQ, K$1, FALSE), " ")</f>
        <v>2</v>
      </c>
      <c r="L84" s="21">
        <f>IFERROR(VLOOKUP($C84, 'All Indicators - Breakdown'!$C:$HE, L$1, FALSE), " ")</f>
        <v>3</v>
      </c>
      <c r="M84" s="86">
        <f>IFERROR(VLOOKUP($C84, 'All Indicators - Breakdown'!$C:$IU, M$1, FALSE), " ")</f>
        <v>1</v>
      </c>
      <c r="N84" s="86">
        <f>IFERROR(VLOOKUP($C84, 'All Indicators - Breakdown'!$C:$IU, N$1, FALSE), " ")</f>
        <v>1</v>
      </c>
      <c r="O84" s="80">
        <f t="shared" ref="O84:U93" si="16">LARGE($F84:$N84, O$1)</f>
        <v>3</v>
      </c>
      <c r="P84" s="21">
        <f t="shared" si="16"/>
        <v>3</v>
      </c>
      <c r="Q84" s="21">
        <f t="shared" si="16"/>
        <v>2</v>
      </c>
      <c r="R84" s="21">
        <f t="shared" si="16"/>
        <v>1</v>
      </c>
      <c r="S84" s="21">
        <f t="shared" si="16"/>
        <v>1</v>
      </c>
      <c r="T84" s="21">
        <f t="shared" si="16"/>
        <v>1</v>
      </c>
      <c r="U84" s="21">
        <f t="shared" si="16"/>
        <v>1</v>
      </c>
      <c r="V84" s="71">
        <f t="shared" si="13"/>
        <v>1</v>
      </c>
      <c r="W84" s="71" t="e">
        <f t="shared" si="14"/>
        <v>#NUM!</v>
      </c>
    </row>
    <row r="85" spans="1:23" ht="16.3" thickTop="1" thickBot="1" x14ac:dyDescent="0.3">
      <c r="A85" s="20" t="s">
        <v>296</v>
      </c>
      <c r="B85" s="20" t="s">
        <v>309</v>
      </c>
      <c r="C85" s="20" t="s">
        <v>310</v>
      </c>
      <c r="D85" s="10">
        <f t="shared" si="11"/>
        <v>2</v>
      </c>
      <c r="E85" s="35">
        <f t="shared" si="12"/>
        <v>2</v>
      </c>
      <c r="F85" s="21" t="str">
        <f>IFERROR(VLOOKUP($C85, 'All Indicators - Breakdown'!$C:$GQ, F$1, FALSE), " ")</f>
        <v>N/A</v>
      </c>
      <c r="G85" s="21">
        <f>IFERROR(VLOOKUP($C85, 'All Indicators - Breakdown'!$C:$GQ, G$1, FALSE), " ")</f>
        <v>1</v>
      </c>
      <c r="H85" s="21">
        <f>IFERROR(VLOOKUP($C85, 'All Indicators - Breakdown'!$C:$GQ, H$1, FALSE), " ")</f>
        <v>1</v>
      </c>
      <c r="I85" s="21">
        <f>IFERROR(VLOOKUP($C85, 'All Indicators - Breakdown'!$C:$GQ, I$1, FALSE), " ")</f>
        <v>1</v>
      </c>
      <c r="J85" s="21">
        <f>IFERROR(VLOOKUP($C85, 'All Indicators - Breakdown'!$C:$GQ, J$1, FALSE), " ")</f>
        <v>1</v>
      </c>
      <c r="K85" s="21">
        <f>IFERROR(VLOOKUP($C85, 'All Indicators - Breakdown'!$C:$GQ, K$1, FALSE), " ")</f>
        <v>3</v>
      </c>
      <c r="L85" s="21">
        <f>IFERROR(VLOOKUP($C85, 'All Indicators - Breakdown'!$C:$HE, L$1, FALSE), " ")</f>
        <v>3</v>
      </c>
      <c r="M85" s="86">
        <f>IFERROR(VLOOKUP($C85, 'All Indicators - Breakdown'!$C:$IU, M$1, FALSE), " ")</f>
        <v>1</v>
      </c>
      <c r="N85" s="86">
        <f>IFERROR(VLOOKUP($C85, 'All Indicators - Breakdown'!$C:$IU, N$1, FALSE), " ")</f>
        <v>1</v>
      </c>
      <c r="O85" s="80">
        <f t="shared" si="16"/>
        <v>3</v>
      </c>
      <c r="P85" s="21">
        <f t="shared" si="16"/>
        <v>3</v>
      </c>
      <c r="Q85" s="21">
        <f t="shared" si="16"/>
        <v>1</v>
      </c>
      <c r="R85" s="21">
        <f t="shared" si="16"/>
        <v>1</v>
      </c>
      <c r="S85" s="21">
        <f t="shared" si="16"/>
        <v>1</v>
      </c>
      <c r="T85" s="21">
        <f t="shared" si="16"/>
        <v>1</v>
      </c>
      <c r="U85" s="21">
        <f t="shared" si="16"/>
        <v>1</v>
      </c>
      <c r="V85" s="71">
        <f t="shared" si="13"/>
        <v>1</v>
      </c>
      <c r="W85" s="71" t="e">
        <f t="shared" si="14"/>
        <v>#NUM!</v>
      </c>
    </row>
    <row r="86" spans="1:23" ht="16.3" thickTop="1" thickBot="1" x14ac:dyDescent="0.3">
      <c r="A86" s="20" t="s">
        <v>311</v>
      </c>
      <c r="B86" s="20" t="s">
        <v>312</v>
      </c>
      <c r="C86" s="20" t="s">
        <v>313</v>
      </c>
      <c r="D86" s="10">
        <f t="shared" si="11"/>
        <v>4</v>
      </c>
      <c r="E86" s="35">
        <f t="shared" si="12"/>
        <v>3.5</v>
      </c>
      <c r="F86" s="21">
        <f>IFERROR(VLOOKUP($C86, 'All Indicators - Breakdown'!$C:$GQ, F$1, FALSE), " ")</f>
        <v>3</v>
      </c>
      <c r="G86" s="21">
        <f>IFERROR(VLOOKUP($C86, 'All Indicators - Breakdown'!$C:$GQ, G$1, FALSE), " ")</f>
        <v>2</v>
      </c>
      <c r="H86" s="21">
        <f>IFERROR(VLOOKUP($C86, 'All Indicators - Breakdown'!$C:$GQ, H$1, FALSE), " ")</f>
        <v>2</v>
      </c>
      <c r="I86" s="21">
        <f>IFERROR(VLOOKUP($C86, 'All Indicators - Breakdown'!$C:$GQ, I$1, FALSE), " ")</f>
        <v>1</v>
      </c>
      <c r="J86" s="21">
        <f>IFERROR(VLOOKUP($C86, 'All Indicators - Breakdown'!$C:$GQ, J$1, FALSE), " ")</f>
        <v>5</v>
      </c>
      <c r="K86" s="21">
        <f>IFERROR(VLOOKUP($C86, 'All Indicators - Breakdown'!$C:$GQ, K$1, FALSE), " ")</f>
        <v>3</v>
      </c>
      <c r="L86" s="21">
        <f>IFERROR(VLOOKUP($C86, 'All Indicators - Breakdown'!$C:$HE, L$1, FALSE), " ")</f>
        <v>3</v>
      </c>
      <c r="M86" s="86">
        <f>IFERROR(VLOOKUP($C86, 'All Indicators - Breakdown'!$C:$IU, M$1, FALSE), " ")</f>
        <v>2</v>
      </c>
      <c r="N86" s="86">
        <f>IFERROR(VLOOKUP($C86, 'All Indicators - Breakdown'!$C:$IU, N$1, FALSE), " ")</f>
        <v>1</v>
      </c>
      <c r="O86" s="80">
        <f t="shared" si="16"/>
        <v>5</v>
      </c>
      <c r="P86" s="21">
        <f t="shared" si="16"/>
        <v>3</v>
      </c>
      <c r="Q86" s="21">
        <f t="shared" si="16"/>
        <v>3</v>
      </c>
      <c r="R86" s="21">
        <f t="shared" si="16"/>
        <v>3</v>
      </c>
      <c r="S86" s="21">
        <f t="shared" si="16"/>
        <v>2</v>
      </c>
      <c r="T86" s="21">
        <f t="shared" si="16"/>
        <v>2</v>
      </c>
      <c r="U86" s="21">
        <f t="shared" si="16"/>
        <v>2</v>
      </c>
      <c r="V86" s="71">
        <f t="shared" si="13"/>
        <v>1</v>
      </c>
      <c r="W86" s="71">
        <f t="shared" si="14"/>
        <v>1</v>
      </c>
    </row>
    <row r="87" spans="1:23" ht="16.3" thickTop="1" thickBot="1" x14ac:dyDescent="0.3">
      <c r="A87" s="20" t="s">
        <v>311</v>
      </c>
      <c r="B87" s="20" t="s">
        <v>314</v>
      </c>
      <c r="C87" s="20" t="s">
        <v>315</v>
      </c>
      <c r="D87" s="10">
        <f t="shared" si="11"/>
        <v>4</v>
      </c>
      <c r="E87" s="35">
        <f t="shared" si="12"/>
        <v>3.8</v>
      </c>
      <c r="F87" s="21" t="str">
        <f>IFERROR(VLOOKUP($C87, 'All Indicators - Breakdown'!$C:$GQ, F$1, FALSE), " ")</f>
        <v>N/A</v>
      </c>
      <c r="G87" s="21">
        <f>IFERROR(VLOOKUP($C87, 'All Indicators - Breakdown'!$C:$GQ, G$1, FALSE), " ")</f>
        <v>1</v>
      </c>
      <c r="H87" s="21">
        <f>IFERROR(VLOOKUP($C87, 'All Indicators - Breakdown'!$C:$GQ, H$1, FALSE), " ")</f>
        <v>2</v>
      </c>
      <c r="I87" s="21">
        <f>IFERROR(VLOOKUP($C87, 'All Indicators - Breakdown'!$C:$GQ, I$1, FALSE), " ")</f>
        <v>1</v>
      </c>
      <c r="J87" s="21">
        <f>IFERROR(VLOOKUP($C87, 'All Indicators - Breakdown'!$C:$GQ, J$1, FALSE), " ")</f>
        <v>5</v>
      </c>
      <c r="K87" s="21">
        <f>IFERROR(VLOOKUP($C87, 'All Indicators - Breakdown'!$C:$GQ, K$1, FALSE), " ")</f>
        <v>3</v>
      </c>
      <c r="L87" s="21">
        <f>IFERROR(VLOOKUP($C87, 'All Indicators - Breakdown'!$C:$HE, L$1, FALSE), " ")</f>
        <v>3</v>
      </c>
      <c r="M87" s="86">
        <f>IFERROR(VLOOKUP($C87, 'All Indicators - Breakdown'!$C:$IU, M$1, FALSE), " ")</f>
        <v>4</v>
      </c>
      <c r="N87" s="86">
        <f>IFERROR(VLOOKUP($C87, 'All Indicators - Breakdown'!$C:$IU, N$1, FALSE), " ")</f>
        <v>1</v>
      </c>
      <c r="O87" s="80">
        <f t="shared" si="16"/>
        <v>5</v>
      </c>
      <c r="P87" s="21">
        <f t="shared" si="16"/>
        <v>4</v>
      </c>
      <c r="Q87" s="21">
        <f t="shared" si="16"/>
        <v>3</v>
      </c>
      <c r="R87" s="21">
        <f t="shared" si="16"/>
        <v>3</v>
      </c>
      <c r="S87" s="21">
        <f t="shared" si="16"/>
        <v>2</v>
      </c>
      <c r="T87" s="21">
        <f t="shared" si="16"/>
        <v>1</v>
      </c>
      <c r="U87" s="21">
        <f t="shared" si="16"/>
        <v>1</v>
      </c>
      <c r="V87" s="71">
        <f t="shared" si="13"/>
        <v>1</v>
      </c>
      <c r="W87" s="71" t="e">
        <f t="shared" si="14"/>
        <v>#NUM!</v>
      </c>
    </row>
    <row r="88" spans="1:23" ht="16.3" thickTop="1" thickBot="1" x14ac:dyDescent="0.3">
      <c r="A88" s="20" t="s">
        <v>311</v>
      </c>
      <c r="B88" s="20" t="s">
        <v>316</v>
      </c>
      <c r="C88" s="20" t="s">
        <v>317</v>
      </c>
      <c r="D88" s="10">
        <f t="shared" si="11"/>
        <v>4</v>
      </c>
      <c r="E88" s="35">
        <f t="shared" si="12"/>
        <v>3.5</v>
      </c>
      <c r="F88" s="21" t="str">
        <f>IFERROR(VLOOKUP($C88, 'All Indicators - Breakdown'!$C:$GQ, F$1, FALSE), " ")</f>
        <v>N/A</v>
      </c>
      <c r="G88" s="21">
        <f>IFERROR(VLOOKUP($C88, 'All Indicators - Breakdown'!$C:$GQ, G$1, FALSE), " ")</f>
        <v>2</v>
      </c>
      <c r="H88" s="21">
        <f>IFERROR(VLOOKUP($C88, 'All Indicators - Breakdown'!$C:$GQ, H$1, FALSE), " ")</f>
        <v>2</v>
      </c>
      <c r="I88" s="21">
        <f>IFERROR(VLOOKUP($C88, 'All Indicators - Breakdown'!$C:$GQ, I$1, FALSE), " ")</f>
        <v>1</v>
      </c>
      <c r="J88" s="21">
        <f>IFERROR(VLOOKUP($C88, 'All Indicators - Breakdown'!$C:$GQ, J$1, FALSE), " ")</f>
        <v>5</v>
      </c>
      <c r="K88" s="21">
        <f>IFERROR(VLOOKUP($C88, 'All Indicators - Breakdown'!$C:$GQ, K$1, FALSE), " ")</f>
        <v>4</v>
      </c>
      <c r="L88" s="21">
        <f>IFERROR(VLOOKUP($C88, 'All Indicators - Breakdown'!$C:$HE, L$1, FALSE), " ")</f>
        <v>3</v>
      </c>
      <c r="M88" s="86">
        <f>IFERROR(VLOOKUP($C88, 'All Indicators - Breakdown'!$C:$IU, M$1, FALSE), " ")</f>
        <v>2</v>
      </c>
      <c r="N88" s="86">
        <f>IFERROR(VLOOKUP($C88, 'All Indicators - Breakdown'!$C:$IU, N$1, FALSE), " ")</f>
        <v>1</v>
      </c>
      <c r="O88" s="80">
        <f t="shared" si="16"/>
        <v>5</v>
      </c>
      <c r="P88" s="21">
        <f t="shared" si="16"/>
        <v>4</v>
      </c>
      <c r="Q88" s="21">
        <f t="shared" si="16"/>
        <v>3</v>
      </c>
      <c r="R88" s="21">
        <f t="shared" si="16"/>
        <v>2</v>
      </c>
      <c r="S88" s="21">
        <f t="shared" si="16"/>
        <v>2</v>
      </c>
      <c r="T88" s="21">
        <f t="shared" si="16"/>
        <v>2</v>
      </c>
      <c r="U88" s="21">
        <f t="shared" si="16"/>
        <v>1</v>
      </c>
      <c r="V88" s="71">
        <f t="shared" si="13"/>
        <v>1</v>
      </c>
      <c r="W88" s="71" t="e">
        <f t="shared" si="14"/>
        <v>#NUM!</v>
      </c>
    </row>
    <row r="89" spans="1:23" ht="16.3" thickTop="1" thickBot="1" x14ac:dyDescent="0.3">
      <c r="A89" s="20" t="s">
        <v>311</v>
      </c>
      <c r="B89" s="20" t="s">
        <v>318</v>
      </c>
      <c r="C89" s="20" t="s">
        <v>319</v>
      </c>
      <c r="D89" s="10">
        <f t="shared" si="11"/>
        <v>3</v>
      </c>
      <c r="E89" s="35">
        <f t="shared" si="12"/>
        <v>3.3</v>
      </c>
      <c r="F89" s="21" t="str">
        <f>IFERROR(VLOOKUP($C89, 'All Indicators - Breakdown'!$C:$GQ, F$1, FALSE), " ")</f>
        <v>N/A</v>
      </c>
      <c r="G89" s="21">
        <f>IFERROR(VLOOKUP($C89, 'All Indicators - Breakdown'!$C:$GQ, G$1, FALSE), " ")</f>
        <v>1</v>
      </c>
      <c r="H89" s="21">
        <f>IFERROR(VLOOKUP($C89, 'All Indicators - Breakdown'!$C:$GQ, H$1, FALSE), " ")</f>
        <v>2</v>
      </c>
      <c r="I89" s="21">
        <f>IFERROR(VLOOKUP($C89, 'All Indicators - Breakdown'!$C:$GQ, I$1, FALSE), " ")</f>
        <v>1</v>
      </c>
      <c r="J89" s="21">
        <f>IFERROR(VLOOKUP($C89, 'All Indicators - Breakdown'!$C:$GQ, J$1, FALSE), " ")</f>
        <v>5</v>
      </c>
      <c r="K89" s="21">
        <f>IFERROR(VLOOKUP($C89, 'All Indicators - Breakdown'!$C:$GQ, K$1, FALSE), " ")</f>
        <v>3</v>
      </c>
      <c r="L89" s="21">
        <f>IFERROR(VLOOKUP($C89, 'All Indicators - Breakdown'!$C:$HE, L$1, FALSE), " ")</f>
        <v>3</v>
      </c>
      <c r="M89" s="86">
        <f>IFERROR(VLOOKUP($C89, 'All Indicators - Breakdown'!$C:$IU, M$1, FALSE), " ")</f>
        <v>1</v>
      </c>
      <c r="N89" s="86">
        <f>IFERROR(VLOOKUP($C89, 'All Indicators - Breakdown'!$C:$IU, N$1, FALSE), " ")</f>
        <v>1</v>
      </c>
      <c r="O89" s="80">
        <f t="shared" si="16"/>
        <v>5</v>
      </c>
      <c r="P89" s="21">
        <f t="shared" si="16"/>
        <v>3</v>
      </c>
      <c r="Q89" s="21">
        <f t="shared" si="16"/>
        <v>3</v>
      </c>
      <c r="R89" s="21">
        <f t="shared" si="16"/>
        <v>2</v>
      </c>
      <c r="S89" s="21">
        <f t="shared" si="16"/>
        <v>1</v>
      </c>
      <c r="T89" s="21">
        <f t="shared" si="16"/>
        <v>1</v>
      </c>
      <c r="U89" s="21">
        <f t="shared" si="16"/>
        <v>1</v>
      </c>
      <c r="V89" s="71">
        <f t="shared" si="13"/>
        <v>1</v>
      </c>
      <c r="W89" s="71" t="e">
        <f t="shared" si="14"/>
        <v>#NUM!</v>
      </c>
    </row>
    <row r="90" spans="1:23" ht="16.3" thickTop="1" thickBot="1" x14ac:dyDescent="0.3">
      <c r="A90" s="20" t="s">
        <v>311</v>
      </c>
      <c r="B90" s="20" t="s">
        <v>320</v>
      </c>
      <c r="C90" s="20" t="s">
        <v>321</v>
      </c>
      <c r="D90" s="10">
        <f t="shared" si="11"/>
        <v>4</v>
      </c>
      <c r="E90" s="35">
        <f t="shared" si="12"/>
        <v>3.8</v>
      </c>
      <c r="F90" s="21" t="str">
        <f>IFERROR(VLOOKUP($C90, 'All Indicators - Breakdown'!$C:$GQ, F$1, FALSE), " ")</f>
        <v>N/A</v>
      </c>
      <c r="G90" s="21">
        <f>IFERROR(VLOOKUP($C90, 'All Indicators - Breakdown'!$C:$GQ, G$1, FALSE), " ")</f>
        <v>2</v>
      </c>
      <c r="H90" s="21">
        <f>IFERROR(VLOOKUP($C90, 'All Indicators - Breakdown'!$C:$GQ, H$1, FALSE), " ")</f>
        <v>2</v>
      </c>
      <c r="I90" s="21">
        <f>IFERROR(VLOOKUP($C90, 'All Indicators - Breakdown'!$C:$GQ, I$1, FALSE), " ")</f>
        <v>1</v>
      </c>
      <c r="J90" s="21">
        <f>IFERROR(VLOOKUP($C90, 'All Indicators - Breakdown'!$C:$GQ, J$1, FALSE), " ")</f>
        <v>5</v>
      </c>
      <c r="K90" s="21">
        <f>IFERROR(VLOOKUP($C90, 'All Indicators - Breakdown'!$C:$GQ, K$1, FALSE), " ")</f>
        <v>4</v>
      </c>
      <c r="L90" s="21">
        <f>IFERROR(VLOOKUP($C90, 'All Indicators - Breakdown'!$C:$HE, L$1, FALSE), " ")</f>
        <v>3</v>
      </c>
      <c r="M90" s="86">
        <f>IFERROR(VLOOKUP($C90, 'All Indicators - Breakdown'!$C:$IU, M$1, FALSE), " ")</f>
        <v>3</v>
      </c>
      <c r="N90" s="86">
        <f>IFERROR(VLOOKUP($C90, 'All Indicators - Breakdown'!$C:$IU, N$1, FALSE), " ")</f>
        <v>1</v>
      </c>
      <c r="O90" s="80">
        <f t="shared" si="16"/>
        <v>5</v>
      </c>
      <c r="P90" s="21">
        <f t="shared" si="16"/>
        <v>4</v>
      </c>
      <c r="Q90" s="21">
        <f t="shared" si="16"/>
        <v>3</v>
      </c>
      <c r="R90" s="21">
        <f t="shared" si="16"/>
        <v>3</v>
      </c>
      <c r="S90" s="21">
        <f t="shared" si="16"/>
        <v>2</v>
      </c>
      <c r="T90" s="21">
        <f t="shared" si="16"/>
        <v>2</v>
      </c>
      <c r="U90" s="21">
        <f t="shared" si="16"/>
        <v>1</v>
      </c>
      <c r="V90" s="71">
        <f t="shared" si="13"/>
        <v>1</v>
      </c>
      <c r="W90" s="71" t="e">
        <f t="shared" si="14"/>
        <v>#NUM!</v>
      </c>
    </row>
    <row r="91" spans="1:23" ht="16.3" thickTop="1" thickBot="1" x14ac:dyDescent="0.3">
      <c r="A91" s="20" t="s">
        <v>311</v>
      </c>
      <c r="B91" s="20" t="s">
        <v>322</v>
      </c>
      <c r="C91" s="20" t="s">
        <v>323</v>
      </c>
      <c r="D91" s="10">
        <f t="shared" si="11"/>
        <v>4</v>
      </c>
      <c r="E91" s="35">
        <f t="shared" si="12"/>
        <v>3.5</v>
      </c>
      <c r="F91" s="21">
        <f>IFERROR(VLOOKUP($C91, 'All Indicators - Breakdown'!$C:$GQ, F$1, FALSE), " ")</f>
        <v>3</v>
      </c>
      <c r="G91" s="21">
        <f>IFERROR(VLOOKUP($C91, 'All Indicators - Breakdown'!$C:$GQ, G$1, FALSE), " ")</f>
        <v>1</v>
      </c>
      <c r="H91" s="21">
        <f>IFERROR(VLOOKUP($C91, 'All Indicators - Breakdown'!$C:$GQ, H$1, FALSE), " ")</f>
        <v>2</v>
      </c>
      <c r="I91" s="21">
        <f>IFERROR(VLOOKUP($C91, 'All Indicators - Breakdown'!$C:$GQ, I$1, FALSE), " ")</f>
        <v>1</v>
      </c>
      <c r="J91" s="21">
        <f>IFERROR(VLOOKUP($C91, 'All Indicators - Breakdown'!$C:$GQ, J$1, FALSE), " ")</f>
        <v>5</v>
      </c>
      <c r="K91" s="21">
        <f>IFERROR(VLOOKUP($C91, 'All Indicators - Breakdown'!$C:$GQ, K$1, FALSE), " ")</f>
        <v>3</v>
      </c>
      <c r="L91" s="21">
        <f>IFERROR(VLOOKUP($C91, 'All Indicators - Breakdown'!$C:$HE, L$1, FALSE), " ")</f>
        <v>3</v>
      </c>
      <c r="M91" s="86">
        <f>IFERROR(VLOOKUP($C91, 'All Indicators - Breakdown'!$C:$IU, M$1, FALSE), " ")</f>
        <v>3</v>
      </c>
      <c r="N91" s="86">
        <f>IFERROR(VLOOKUP($C91, 'All Indicators - Breakdown'!$C:$IU, N$1, FALSE), " ")</f>
        <v>1</v>
      </c>
      <c r="O91" s="80">
        <f t="shared" si="16"/>
        <v>5</v>
      </c>
      <c r="P91" s="21">
        <f t="shared" si="16"/>
        <v>3</v>
      </c>
      <c r="Q91" s="21">
        <f t="shared" si="16"/>
        <v>3</v>
      </c>
      <c r="R91" s="21">
        <f t="shared" si="16"/>
        <v>3</v>
      </c>
      <c r="S91" s="21">
        <f t="shared" si="16"/>
        <v>3</v>
      </c>
      <c r="T91" s="21">
        <f t="shared" si="16"/>
        <v>2</v>
      </c>
      <c r="U91" s="21">
        <f t="shared" si="16"/>
        <v>1</v>
      </c>
      <c r="V91" s="71">
        <f t="shared" si="13"/>
        <v>1</v>
      </c>
      <c r="W91" s="71">
        <f t="shared" si="14"/>
        <v>1</v>
      </c>
    </row>
    <row r="92" spans="1:23" ht="16.3" thickTop="1" thickBot="1" x14ac:dyDescent="0.3">
      <c r="A92" s="20" t="s">
        <v>311</v>
      </c>
      <c r="B92" s="20" t="s">
        <v>324</v>
      </c>
      <c r="C92" s="20" t="s">
        <v>325</v>
      </c>
      <c r="D92" s="10">
        <f t="shared" si="11"/>
        <v>3</v>
      </c>
      <c r="E92" s="35">
        <f t="shared" si="12"/>
        <v>3.3</v>
      </c>
      <c r="F92" s="21" t="str">
        <f>IFERROR(VLOOKUP($C92, 'All Indicators - Breakdown'!$C:$GQ, F$1, FALSE), " ")</f>
        <v>N/A</v>
      </c>
      <c r="G92" s="21">
        <f>IFERROR(VLOOKUP($C92, 'All Indicators - Breakdown'!$C:$GQ, G$1, FALSE), " ")</f>
        <v>1</v>
      </c>
      <c r="H92" s="21">
        <f>IFERROR(VLOOKUP($C92, 'All Indicators - Breakdown'!$C:$GQ, H$1, FALSE), " ")</f>
        <v>1</v>
      </c>
      <c r="I92" s="21">
        <f>IFERROR(VLOOKUP($C92, 'All Indicators - Breakdown'!$C:$GQ, I$1, FALSE), " ")</f>
        <v>1</v>
      </c>
      <c r="J92" s="21">
        <f>IFERROR(VLOOKUP($C92, 'All Indicators - Breakdown'!$C:$GQ, J$1, FALSE), " ")</f>
        <v>5</v>
      </c>
      <c r="K92" s="21">
        <f>IFERROR(VLOOKUP($C92, 'All Indicators - Breakdown'!$C:$GQ, K$1, FALSE), " ")</f>
        <v>3</v>
      </c>
      <c r="L92" s="21">
        <f>IFERROR(VLOOKUP($C92, 'All Indicators - Breakdown'!$C:$HE, L$1, FALSE), " ")</f>
        <v>3</v>
      </c>
      <c r="M92" s="86">
        <f>IFERROR(VLOOKUP($C92, 'All Indicators - Breakdown'!$C:$IU, M$1, FALSE), " ")</f>
        <v>2</v>
      </c>
      <c r="N92" s="86">
        <f>IFERROR(VLOOKUP($C92, 'All Indicators - Breakdown'!$C:$IU, N$1, FALSE), " ")</f>
        <v>1</v>
      </c>
      <c r="O92" s="80">
        <f t="shared" si="16"/>
        <v>5</v>
      </c>
      <c r="P92" s="21">
        <f t="shared" si="16"/>
        <v>3</v>
      </c>
      <c r="Q92" s="21">
        <f t="shared" si="16"/>
        <v>3</v>
      </c>
      <c r="R92" s="21">
        <f t="shared" si="16"/>
        <v>2</v>
      </c>
      <c r="S92" s="21">
        <f t="shared" si="16"/>
        <v>1</v>
      </c>
      <c r="T92" s="21">
        <f t="shared" si="16"/>
        <v>1</v>
      </c>
      <c r="U92" s="21">
        <f t="shared" si="16"/>
        <v>1</v>
      </c>
      <c r="V92" s="71">
        <f t="shared" si="13"/>
        <v>1</v>
      </c>
      <c r="W92" s="71" t="e">
        <f t="shared" si="14"/>
        <v>#NUM!</v>
      </c>
    </row>
    <row r="93" spans="1:23" ht="16.3" thickTop="1" thickBot="1" x14ac:dyDescent="0.3">
      <c r="A93" s="20" t="s">
        <v>311</v>
      </c>
      <c r="B93" s="20" t="s">
        <v>326</v>
      </c>
      <c r="C93" s="20" t="s">
        <v>327</v>
      </c>
      <c r="D93" s="10">
        <f t="shared" si="11"/>
        <v>3</v>
      </c>
      <c r="E93" s="35">
        <f t="shared" si="12"/>
        <v>3.3</v>
      </c>
      <c r="F93" s="21" t="str">
        <f>IFERROR(VLOOKUP($C93, 'All Indicators - Breakdown'!$C:$GQ, F$1, FALSE), " ")</f>
        <v>N/A</v>
      </c>
      <c r="G93" s="21">
        <f>IFERROR(VLOOKUP($C93, 'All Indicators - Breakdown'!$C:$GQ, G$1, FALSE), " ")</f>
        <v>1</v>
      </c>
      <c r="H93" s="21">
        <f>IFERROR(VLOOKUP($C93, 'All Indicators - Breakdown'!$C:$GQ, H$1, FALSE), " ")</f>
        <v>2</v>
      </c>
      <c r="I93" s="21">
        <f>IFERROR(VLOOKUP($C93, 'All Indicators - Breakdown'!$C:$GQ, I$1, FALSE), " ")</f>
        <v>1</v>
      </c>
      <c r="J93" s="21">
        <f>IFERROR(VLOOKUP($C93, 'All Indicators - Breakdown'!$C:$GQ, J$1, FALSE), " ")</f>
        <v>5</v>
      </c>
      <c r="K93" s="21">
        <f>IFERROR(VLOOKUP($C93, 'All Indicators - Breakdown'!$C:$GQ, K$1, FALSE), " ")</f>
        <v>3</v>
      </c>
      <c r="L93" s="21">
        <f>IFERROR(VLOOKUP($C93, 'All Indicators - Breakdown'!$C:$HE, L$1, FALSE), " ")</f>
        <v>3</v>
      </c>
      <c r="M93" s="86">
        <f>IFERROR(VLOOKUP($C93, 'All Indicators - Breakdown'!$C:$IU, M$1, FALSE), " ")</f>
        <v>2</v>
      </c>
      <c r="N93" s="86">
        <f>IFERROR(VLOOKUP($C93, 'All Indicators - Breakdown'!$C:$IU, N$1, FALSE), " ")</f>
        <v>1</v>
      </c>
      <c r="O93" s="80">
        <f t="shared" si="16"/>
        <v>5</v>
      </c>
      <c r="P93" s="21">
        <f t="shared" si="16"/>
        <v>3</v>
      </c>
      <c r="Q93" s="21">
        <f t="shared" si="16"/>
        <v>3</v>
      </c>
      <c r="R93" s="21">
        <f t="shared" si="16"/>
        <v>2</v>
      </c>
      <c r="S93" s="21">
        <f t="shared" si="16"/>
        <v>2</v>
      </c>
      <c r="T93" s="21">
        <f t="shared" si="16"/>
        <v>1</v>
      </c>
      <c r="U93" s="21">
        <f t="shared" si="16"/>
        <v>1</v>
      </c>
      <c r="V93" s="71">
        <f t="shared" si="13"/>
        <v>1</v>
      </c>
      <c r="W93" s="71" t="e">
        <f t="shared" si="14"/>
        <v>#NUM!</v>
      </c>
    </row>
    <row r="94" spans="1:23" ht="16.3" thickTop="1" thickBot="1" x14ac:dyDescent="0.3">
      <c r="A94" s="20" t="s">
        <v>311</v>
      </c>
      <c r="B94" s="20" t="s">
        <v>328</v>
      </c>
      <c r="C94" s="20" t="s">
        <v>329</v>
      </c>
      <c r="D94" s="10">
        <f t="shared" si="11"/>
        <v>3</v>
      </c>
      <c r="E94" s="35">
        <f t="shared" si="12"/>
        <v>3.3</v>
      </c>
      <c r="F94" s="21" t="str">
        <f>IFERROR(VLOOKUP($C94, 'All Indicators - Breakdown'!$C:$GQ, F$1, FALSE), " ")</f>
        <v>N/A</v>
      </c>
      <c r="G94" s="21">
        <f>IFERROR(VLOOKUP($C94, 'All Indicators - Breakdown'!$C:$GQ, G$1, FALSE), " ")</f>
        <v>1</v>
      </c>
      <c r="H94" s="21">
        <f>IFERROR(VLOOKUP($C94, 'All Indicators - Breakdown'!$C:$GQ, H$1, FALSE), " ")</f>
        <v>2</v>
      </c>
      <c r="I94" s="21">
        <f>IFERROR(VLOOKUP($C94, 'All Indicators - Breakdown'!$C:$GQ, I$1, FALSE), " ")</f>
        <v>1</v>
      </c>
      <c r="J94" s="21">
        <f>IFERROR(VLOOKUP($C94, 'All Indicators - Breakdown'!$C:$GQ, J$1, FALSE), " ")</f>
        <v>5</v>
      </c>
      <c r="K94" s="21">
        <f>IFERROR(VLOOKUP($C94, 'All Indicators - Breakdown'!$C:$GQ, K$1, FALSE), " ")</f>
        <v>3</v>
      </c>
      <c r="L94" s="21">
        <f>IFERROR(VLOOKUP($C94, 'All Indicators - Breakdown'!$C:$HE, L$1, FALSE), " ")</f>
        <v>3</v>
      </c>
      <c r="M94" s="86" t="str">
        <f>IFERROR(VLOOKUP($C94, 'All Indicators - Breakdown'!$C:$IU, M$1, FALSE), " ")</f>
        <v>N/A</v>
      </c>
      <c r="N94" s="86">
        <f>IFERROR(VLOOKUP($C94, 'All Indicators - Breakdown'!$C:$IU, N$1, FALSE), " ")</f>
        <v>1</v>
      </c>
      <c r="O94" s="80">
        <f t="shared" ref="O94:U103" si="17">LARGE($F94:$N94, O$1)</f>
        <v>5</v>
      </c>
      <c r="P94" s="21">
        <f t="shared" si="17"/>
        <v>3</v>
      </c>
      <c r="Q94" s="21">
        <f t="shared" si="17"/>
        <v>3</v>
      </c>
      <c r="R94" s="21">
        <f t="shared" si="17"/>
        <v>2</v>
      </c>
      <c r="S94" s="21">
        <f t="shared" si="17"/>
        <v>1</v>
      </c>
      <c r="T94" s="21">
        <f t="shared" si="17"/>
        <v>1</v>
      </c>
      <c r="U94" s="21">
        <f t="shared" si="17"/>
        <v>1</v>
      </c>
      <c r="V94" s="71" t="e">
        <f t="shared" si="13"/>
        <v>#NUM!</v>
      </c>
      <c r="W94" s="71" t="e">
        <f t="shared" si="14"/>
        <v>#NUM!</v>
      </c>
    </row>
    <row r="95" spans="1:23" ht="16.3" thickTop="1" thickBot="1" x14ac:dyDescent="0.3">
      <c r="A95" s="20" t="s">
        <v>311</v>
      </c>
      <c r="B95" s="20" t="s">
        <v>330</v>
      </c>
      <c r="C95" s="20" t="s">
        <v>331</v>
      </c>
      <c r="D95" s="10">
        <f t="shared" si="11"/>
        <v>3</v>
      </c>
      <c r="E95" s="35">
        <f t="shared" si="12"/>
        <v>3.3</v>
      </c>
      <c r="F95" s="21" t="str">
        <f>IFERROR(VLOOKUP($C95, 'All Indicators - Breakdown'!$C:$GQ, F$1, FALSE), " ")</f>
        <v>N/A</v>
      </c>
      <c r="G95" s="21">
        <f>IFERROR(VLOOKUP($C95, 'All Indicators - Breakdown'!$C:$GQ, G$1, FALSE), " ")</f>
        <v>1</v>
      </c>
      <c r="H95" s="21">
        <f>IFERROR(VLOOKUP($C95, 'All Indicators - Breakdown'!$C:$GQ, H$1, FALSE), " ")</f>
        <v>2</v>
      </c>
      <c r="I95" s="21">
        <f>IFERROR(VLOOKUP($C95, 'All Indicators - Breakdown'!$C:$GQ, I$1, FALSE), " ")</f>
        <v>1</v>
      </c>
      <c r="J95" s="21">
        <f>IFERROR(VLOOKUP($C95, 'All Indicators - Breakdown'!$C:$GQ, J$1, FALSE), " ")</f>
        <v>5</v>
      </c>
      <c r="K95" s="21">
        <f>IFERROR(VLOOKUP($C95, 'All Indicators - Breakdown'!$C:$GQ, K$1, FALSE), " ")</f>
        <v>3</v>
      </c>
      <c r="L95" s="21">
        <f>IFERROR(VLOOKUP($C95, 'All Indicators - Breakdown'!$C:$HE, L$1, FALSE), " ")</f>
        <v>3</v>
      </c>
      <c r="M95" s="86">
        <f>IFERROR(VLOOKUP($C95, 'All Indicators - Breakdown'!$C:$IU, M$1, FALSE), " ")</f>
        <v>2</v>
      </c>
      <c r="N95" s="86">
        <f>IFERROR(VLOOKUP($C95, 'All Indicators - Breakdown'!$C:$IU, N$1, FALSE), " ")</f>
        <v>1</v>
      </c>
      <c r="O95" s="80">
        <f t="shared" si="17"/>
        <v>5</v>
      </c>
      <c r="P95" s="21">
        <f t="shared" si="17"/>
        <v>3</v>
      </c>
      <c r="Q95" s="21">
        <f t="shared" si="17"/>
        <v>3</v>
      </c>
      <c r="R95" s="21">
        <f t="shared" si="17"/>
        <v>2</v>
      </c>
      <c r="S95" s="21">
        <f t="shared" si="17"/>
        <v>2</v>
      </c>
      <c r="T95" s="21">
        <f t="shared" si="17"/>
        <v>1</v>
      </c>
      <c r="U95" s="21">
        <f t="shared" si="17"/>
        <v>1</v>
      </c>
      <c r="V95" s="71">
        <f t="shared" si="13"/>
        <v>1</v>
      </c>
      <c r="W95" s="71" t="e">
        <f t="shared" si="14"/>
        <v>#NUM!</v>
      </c>
    </row>
    <row r="96" spans="1:23" ht="16.3" thickTop="1" thickBot="1" x14ac:dyDescent="0.3">
      <c r="A96" s="20" t="s">
        <v>311</v>
      </c>
      <c r="B96" s="20" t="s">
        <v>332</v>
      </c>
      <c r="C96" s="20" t="s">
        <v>333</v>
      </c>
      <c r="D96" s="10">
        <f t="shared" si="11"/>
        <v>3</v>
      </c>
      <c r="E96" s="35">
        <f t="shared" si="12"/>
        <v>3.3</v>
      </c>
      <c r="F96" s="21" t="str">
        <f>IFERROR(VLOOKUP($C96, 'All Indicators - Breakdown'!$C:$GQ, F$1, FALSE), " ")</f>
        <v>N/A</v>
      </c>
      <c r="G96" s="21">
        <f>IFERROR(VLOOKUP($C96, 'All Indicators - Breakdown'!$C:$GQ, G$1, FALSE), " ")</f>
        <v>1</v>
      </c>
      <c r="H96" s="21">
        <f>IFERROR(VLOOKUP($C96, 'All Indicators - Breakdown'!$C:$GQ, H$1, FALSE), " ")</f>
        <v>2</v>
      </c>
      <c r="I96" s="21">
        <f>IFERROR(VLOOKUP($C96, 'All Indicators - Breakdown'!$C:$GQ, I$1, FALSE), " ")</f>
        <v>1</v>
      </c>
      <c r="J96" s="21">
        <f>IFERROR(VLOOKUP($C96, 'All Indicators - Breakdown'!$C:$GQ, J$1, FALSE), " ")</f>
        <v>5</v>
      </c>
      <c r="K96" s="21">
        <f>IFERROR(VLOOKUP($C96, 'All Indicators - Breakdown'!$C:$GQ, K$1, FALSE), " ")</f>
        <v>3</v>
      </c>
      <c r="L96" s="21">
        <f>IFERROR(VLOOKUP($C96, 'All Indicators - Breakdown'!$C:$HE, L$1, FALSE), " ")</f>
        <v>3</v>
      </c>
      <c r="M96" s="86">
        <f>IFERROR(VLOOKUP($C96, 'All Indicators - Breakdown'!$C:$IU, M$1, FALSE), " ")</f>
        <v>1</v>
      </c>
      <c r="N96" s="86">
        <f>IFERROR(VLOOKUP($C96, 'All Indicators - Breakdown'!$C:$IU, N$1, FALSE), " ")</f>
        <v>1</v>
      </c>
      <c r="O96" s="80">
        <f t="shared" si="17"/>
        <v>5</v>
      </c>
      <c r="P96" s="21">
        <f t="shared" si="17"/>
        <v>3</v>
      </c>
      <c r="Q96" s="21">
        <f t="shared" si="17"/>
        <v>3</v>
      </c>
      <c r="R96" s="21">
        <f t="shared" si="17"/>
        <v>2</v>
      </c>
      <c r="S96" s="21">
        <f t="shared" si="17"/>
        <v>1</v>
      </c>
      <c r="T96" s="21">
        <f t="shared" si="17"/>
        <v>1</v>
      </c>
      <c r="U96" s="21">
        <f t="shared" si="17"/>
        <v>1</v>
      </c>
      <c r="V96" s="71">
        <f t="shared" si="13"/>
        <v>1</v>
      </c>
      <c r="W96" s="71" t="e">
        <f t="shared" si="14"/>
        <v>#NUM!</v>
      </c>
    </row>
    <row r="97" spans="1:23" ht="16.3" thickTop="1" thickBot="1" x14ac:dyDescent="0.3">
      <c r="A97" s="20" t="s">
        <v>311</v>
      </c>
      <c r="B97" s="20" t="s">
        <v>334</v>
      </c>
      <c r="C97" s="20" t="s">
        <v>335</v>
      </c>
      <c r="D97" s="10">
        <f t="shared" si="11"/>
        <v>3</v>
      </c>
      <c r="E97" s="35">
        <f t="shared" si="12"/>
        <v>3.3</v>
      </c>
      <c r="F97" s="21" t="str">
        <f>IFERROR(VLOOKUP($C97, 'All Indicators - Breakdown'!$C:$GQ, F$1, FALSE), " ")</f>
        <v>N/A</v>
      </c>
      <c r="G97" s="21">
        <f>IFERROR(VLOOKUP($C97, 'All Indicators - Breakdown'!$C:$GQ, G$1, FALSE), " ")</f>
        <v>1</v>
      </c>
      <c r="H97" s="21">
        <f>IFERROR(VLOOKUP($C97, 'All Indicators - Breakdown'!$C:$GQ, H$1, FALSE), " ")</f>
        <v>2</v>
      </c>
      <c r="I97" s="21">
        <f>IFERROR(VLOOKUP($C97, 'All Indicators - Breakdown'!$C:$GQ, I$1, FALSE), " ")</f>
        <v>1</v>
      </c>
      <c r="J97" s="21">
        <f>IFERROR(VLOOKUP($C97, 'All Indicators - Breakdown'!$C:$GQ, J$1, FALSE), " ")</f>
        <v>5</v>
      </c>
      <c r="K97" s="21">
        <f>IFERROR(VLOOKUP($C97, 'All Indicators - Breakdown'!$C:$GQ, K$1, FALSE), " ")</f>
        <v>3</v>
      </c>
      <c r="L97" s="21">
        <f>IFERROR(VLOOKUP($C97, 'All Indicators - Breakdown'!$C:$HE, L$1, FALSE), " ")</f>
        <v>3</v>
      </c>
      <c r="M97" s="86">
        <f>IFERROR(VLOOKUP($C97, 'All Indicators - Breakdown'!$C:$IU, M$1, FALSE), " ")</f>
        <v>2</v>
      </c>
      <c r="N97" s="86">
        <f>IFERROR(VLOOKUP($C97, 'All Indicators - Breakdown'!$C:$IU, N$1, FALSE), " ")</f>
        <v>1</v>
      </c>
      <c r="O97" s="80">
        <f t="shared" si="17"/>
        <v>5</v>
      </c>
      <c r="P97" s="21">
        <f t="shared" si="17"/>
        <v>3</v>
      </c>
      <c r="Q97" s="21">
        <f t="shared" si="17"/>
        <v>3</v>
      </c>
      <c r="R97" s="21">
        <f t="shared" si="17"/>
        <v>2</v>
      </c>
      <c r="S97" s="21">
        <f t="shared" si="17"/>
        <v>2</v>
      </c>
      <c r="T97" s="21">
        <f t="shared" si="17"/>
        <v>1</v>
      </c>
      <c r="U97" s="21">
        <f t="shared" si="17"/>
        <v>1</v>
      </c>
      <c r="V97" s="71">
        <f t="shared" si="13"/>
        <v>1</v>
      </c>
      <c r="W97" s="71" t="e">
        <f t="shared" si="14"/>
        <v>#NUM!</v>
      </c>
    </row>
    <row r="98" spans="1:23" ht="16.3" thickTop="1" thickBot="1" x14ac:dyDescent="0.3">
      <c r="A98" s="20" t="s">
        <v>311</v>
      </c>
      <c r="B98" s="20" t="s">
        <v>336</v>
      </c>
      <c r="C98" s="20" t="s">
        <v>337</v>
      </c>
      <c r="D98" s="10">
        <f t="shared" si="11"/>
        <v>4</v>
      </c>
      <c r="E98" s="35">
        <f t="shared" si="12"/>
        <v>3.5</v>
      </c>
      <c r="F98" s="21">
        <f>IFERROR(VLOOKUP($C98, 'All Indicators - Breakdown'!$C:$GQ, F$1, FALSE), " ")</f>
        <v>2</v>
      </c>
      <c r="G98" s="21">
        <f>IFERROR(VLOOKUP($C98, 'All Indicators - Breakdown'!$C:$GQ, G$1, FALSE), " ")</f>
        <v>1</v>
      </c>
      <c r="H98" s="21">
        <f>IFERROR(VLOOKUP($C98, 'All Indicators - Breakdown'!$C:$GQ, H$1, FALSE), " ")</f>
        <v>2</v>
      </c>
      <c r="I98" s="21">
        <f>IFERROR(VLOOKUP($C98, 'All Indicators - Breakdown'!$C:$GQ, I$1, FALSE), " ")</f>
        <v>1</v>
      </c>
      <c r="J98" s="21">
        <f>IFERROR(VLOOKUP($C98, 'All Indicators - Breakdown'!$C:$GQ, J$1, FALSE), " ")</f>
        <v>5</v>
      </c>
      <c r="K98" s="21">
        <f>IFERROR(VLOOKUP($C98, 'All Indicators - Breakdown'!$C:$GQ, K$1, FALSE), " ")</f>
        <v>4</v>
      </c>
      <c r="L98" s="21">
        <f>IFERROR(VLOOKUP($C98, 'All Indicators - Breakdown'!$C:$HE, L$1, FALSE), " ")</f>
        <v>3</v>
      </c>
      <c r="M98" s="86">
        <f>IFERROR(VLOOKUP($C98, 'All Indicators - Breakdown'!$C:$IU, M$1, FALSE), " ")</f>
        <v>1</v>
      </c>
      <c r="N98" s="86">
        <f>IFERROR(VLOOKUP($C98, 'All Indicators - Breakdown'!$C:$IU, N$1, FALSE), " ")</f>
        <v>1</v>
      </c>
      <c r="O98" s="80">
        <f t="shared" si="17"/>
        <v>5</v>
      </c>
      <c r="P98" s="21">
        <f t="shared" si="17"/>
        <v>4</v>
      </c>
      <c r="Q98" s="21">
        <f t="shared" si="17"/>
        <v>3</v>
      </c>
      <c r="R98" s="21">
        <f t="shared" si="17"/>
        <v>2</v>
      </c>
      <c r="S98" s="21">
        <f t="shared" si="17"/>
        <v>2</v>
      </c>
      <c r="T98" s="21">
        <f t="shared" si="17"/>
        <v>1</v>
      </c>
      <c r="U98" s="21">
        <f t="shared" si="17"/>
        <v>1</v>
      </c>
      <c r="V98" s="71">
        <f t="shared" si="13"/>
        <v>1</v>
      </c>
      <c r="W98" s="71">
        <f t="shared" si="14"/>
        <v>1</v>
      </c>
    </row>
    <row r="99" spans="1:23" ht="16.3" thickTop="1" thickBot="1" x14ac:dyDescent="0.3">
      <c r="A99" s="20" t="s">
        <v>311</v>
      </c>
      <c r="B99" s="20" t="s">
        <v>338</v>
      </c>
      <c r="C99" s="20" t="s">
        <v>339</v>
      </c>
      <c r="D99" s="10">
        <f t="shared" si="11"/>
        <v>4</v>
      </c>
      <c r="E99" s="35">
        <f t="shared" si="12"/>
        <v>4</v>
      </c>
      <c r="F99" s="21" t="str">
        <f>IFERROR(VLOOKUP($C99, 'All Indicators - Breakdown'!$C:$GQ, F$1, FALSE), " ")</f>
        <v>N/A</v>
      </c>
      <c r="G99" s="21">
        <f>IFERROR(VLOOKUP($C99, 'All Indicators - Breakdown'!$C:$GQ, G$1, FALSE), " ")</f>
        <v>4</v>
      </c>
      <c r="H99" s="21">
        <f>IFERROR(VLOOKUP($C99, 'All Indicators - Breakdown'!$C:$GQ, H$1, FALSE), " ")</f>
        <v>2</v>
      </c>
      <c r="I99" s="21">
        <f>IFERROR(VLOOKUP($C99, 'All Indicators - Breakdown'!$C:$GQ, I$1, FALSE), " ")</f>
        <v>1</v>
      </c>
      <c r="J99" s="21">
        <f>IFERROR(VLOOKUP($C99, 'All Indicators - Breakdown'!$C:$GQ, J$1, FALSE), " ")</f>
        <v>5</v>
      </c>
      <c r="K99" s="21">
        <f>IFERROR(VLOOKUP($C99, 'All Indicators - Breakdown'!$C:$GQ, K$1, FALSE), " ")</f>
        <v>4</v>
      </c>
      <c r="L99" s="21">
        <f>IFERROR(VLOOKUP($C99, 'All Indicators - Breakdown'!$C:$HE, L$1, FALSE), " ")</f>
        <v>3</v>
      </c>
      <c r="M99" s="86">
        <f>IFERROR(VLOOKUP($C99, 'All Indicators - Breakdown'!$C:$IU, M$1, FALSE), " ")</f>
        <v>1</v>
      </c>
      <c r="N99" s="86">
        <f>IFERROR(VLOOKUP($C99, 'All Indicators - Breakdown'!$C:$IU, N$1, FALSE), " ")</f>
        <v>1</v>
      </c>
      <c r="O99" s="80">
        <f t="shared" si="17"/>
        <v>5</v>
      </c>
      <c r="P99" s="21">
        <f t="shared" si="17"/>
        <v>4</v>
      </c>
      <c r="Q99" s="21">
        <f t="shared" si="17"/>
        <v>4</v>
      </c>
      <c r="R99" s="21">
        <f t="shared" si="17"/>
        <v>3</v>
      </c>
      <c r="S99" s="21">
        <f t="shared" si="17"/>
        <v>2</v>
      </c>
      <c r="T99" s="21">
        <f t="shared" si="17"/>
        <v>1</v>
      </c>
      <c r="U99" s="21">
        <f t="shared" si="17"/>
        <v>1</v>
      </c>
      <c r="V99" s="71">
        <f t="shared" si="13"/>
        <v>1</v>
      </c>
      <c r="W99" s="71" t="e">
        <f t="shared" si="14"/>
        <v>#NUM!</v>
      </c>
    </row>
    <row r="100" spans="1:23" ht="16.3" thickTop="1" thickBot="1" x14ac:dyDescent="0.3">
      <c r="A100" s="20" t="s">
        <v>311</v>
      </c>
      <c r="B100" s="20" t="s">
        <v>340</v>
      </c>
      <c r="C100" s="20" t="s">
        <v>341</v>
      </c>
      <c r="D100" s="10">
        <f t="shared" si="11"/>
        <v>4</v>
      </c>
      <c r="E100" s="35">
        <f t="shared" si="12"/>
        <v>4</v>
      </c>
      <c r="F100" s="21">
        <f>IFERROR(VLOOKUP($C100, 'All Indicators - Breakdown'!$C:$GQ, F$1, FALSE), " ")</f>
        <v>1</v>
      </c>
      <c r="G100" s="21">
        <f>IFERROR(VLOOKUP($C100, 'All Indicators - Breakdown'!$C:$GQ, G$1, FALSE), " ")</f>
        <v>4</v>
      </c>
      <c r="H100" s="21">
        <f>IFERROR(VLOOKUP($C100, 'All Indicators - Breakdown'!$C:$GQ, H$1, FALSE), " ")</f>
        <v>2</v>
      </c>
      <c r="I100" s="21">
        <f>IFERROR(VLOOKUP($C100, 'All Indicators - Breakdown'!$C:$GQ, I$1, FALSE), " ")</f>
        <v>1</v>
      </c>
      <c r="J100" s="21">
        <f>IFERROR(VLOOKUP($C100, 'All Indicators - Breakdown'!$C:$GQ, J$1, FALSE), " ")</f>
        <v>5</v>
      </c>
      <c r="K100" s="21">
        <f>IFERROR(VLOOKUP($C100, 'All Indicators - Breakdown'!$C:$GQ, K$1, FALSE), " ")</f>
        <v>4</v>
      </c>
      <c r="L100" s="21">
        <f>IFERROR(VLOOKUP($C100, 'All Indicators - Breakdown'!$C:$HE, L$1, FALSE), " ")</f>
        <v>3</v>
      </c>
      <c r="M100" s="86">
        <f>IFERROR(VLOOKUP($C100, 'All Indicators - Breakdown'!$C:$IU, M$1, FALSE), " ")</f>
        <v>1</v>
      </c>
      <c r="N100" s="86">
        <f>IFERROR(VLOOKUP($C100, 'All Indicators - Breakdown'!$C:$IU, N$1, FALSE), " ")</f>
        <v>1</v>
      </c>
      <c r="O100" s="80">
        <f t="shared" si="17"/>
        <v>5</v>
      </c>
      <c r="P100" s="21">
        <f t="shared" si="17"/>
        <v>4</v>
      </c>
      <c r="Q100" s="21">
        <f t="shared" si="17"/>
        <v>4</v>
      </c>
      <c r="R100" s="21">
        <f t="shared" si="17"/>
        <v>3</v>
      </c>
      <c r="S100" s="21">
        <f t="shared" si="17"/>
        <v>2</v>
      </c>
      <c r="T100" s="21">
        <f t="shared" si="17"/>
        <v>1</v>
      </c>
      <c r="U100" s="21">
        <f t="shared" si="17"/>
        <v>1</v>
      </c>
      <c r="V100" s="71">
        <f t="shared" si="13"/>
        <v>1</v>
      </c>
      <c r="W100" s="71">
        <f t="shared" si="14"/>
        <v>1</v>
      </c>
    </row>
    <row r="101" spans="1:23" ht="16.3" thickTop="1" thickBot="1" x14ac:dyDescent="0.3">
      <c r="A101" s="20" t="s">
        <v>342</v>
      </c>
      <c r="B101" s="20" t="s">
        <v>342</v>
      </c>
      <c r="C101" s="20" t="s">
        <v>343</v>
      </c>
      <c r="D101" s="10">
        <f t="shared" si="11"/>
        <v>3</v>
      </c>
      <c r="E101" s="35">
        <f t="shared" si="12"/>
        <v>2.8</v>
      </c>
      <c r="F101" s="21" t="str">
        <f>IFERROR(VLOOKUP($C101, 'All Indicators - Breakdown'!$C:$GQ, F$1, FALSE), " ")</f>
        <v>N/A</v>
      </c>
      <c r="G101" s="21">
        <f>IFERROR(VLOOKUP($C101, 'All Indicators - Breakdown'!$C:$GQ, G$1, FALSE), " ")</f>
        <v>3</v>
      </c>
      <c r="H101" s="21">
        <f>IFERROR(VLOOKUP($C101, 'All Indicators - Breakdown'!$C:$GQ, H$1, FALSE), " ")</f>
        <v>2</v>
      </c>
      <c r="I101" s="21">
        <f>IFERROR(VLOOKUP($C101, 'All Indicators - Breakdown'!$C:$GQ, I$1, FALSE), " ")</f>
        <v>1</v>
      </c>
      <c r="J101" s="21">
        <f>IFERROR(VLOOKUP($C101, 'All Indicators - Breakdown'!$C:$GQ, J$1, FALSE), " ")</f>
        <v>1</v>
      </c>
      <c r="K101" s="21">
        <f>IFERROR(VLOOKUP($C101, 'All Indicators - Breakdown'!$C:$GQ, K$1, FALSE), " ")</f>
        <v>3</v>
      </c>
      <c r="L101" s="21">
        <f>IFERROR(VLOOKUP($C101, 'All Indicators - Breakdown'!$C:$HE, L$1, FALSE), " ")</f>
        <v>3</v>
      </c>
      <c r="M101" s="86">
        <f>IFERROR(VLOOKUP($C101, 'All Indicators - Breakdown'!$C:$IU, M$1, FALSE), " ")</f>
        <v>1</v>
      </c>
      <c r="N101" s="86">
        <f>IFERROR(VLOOKUP($C101, 'All Indicators - Breakdown'!$C:$IU, N$1, FALSE), " ")</f>
        <v>1</v>
      </c>
      <c r="O101" s="80">
        <f t="shared" si="17"/>
        <v>3</v>
      </c>
      <c r="P101" s="21">
        <f t="shared" si="17"/>
        <v>3</v>
      </c>
      <c r="Q101" s="21">
        <f t="shared" si="17"/>
        <v>3</v>
      </c>
      <c r="R101" s="21">
        <f t="shared" si="17"/>
        <v>2</v>
      </c>
      <c r="S101" s="21">
        <f t="shared" si="17"/>
        <v>1</v>
      </c>
      <c r="T101" s="21">
        <f t="shared" si="17"/>
        <v>1</v>
      </c>
      <c r="U101" s="21">
        <f t="shared" si="17"/>
        <v>1</v>
      </c>
      <c r="V101" s="71">
        <f t="shared" si="13"/>
        <v>1</v>
      </c>
      <c r="W101" s="71" t="e">
        <f t="shared" si="14"/>
        <v>#NUM!</v>
      </c>
    </row>
    <row r="102" spans="1:23" ht="16.3" thickTop="1" thickBot="1" x14ac:dyDescent="0.3">
      <c r="A102" s="20" t="s">
        <v>342</v>
      </c>
      <c r="B102" s="20" t="s">
        <v>344</v>
      </c>
      <c r="C102" s="20" t="s">
        <v>345</v>
      </c>
      <c r="D102" s="10">
        <f t="shared" si="11"/>
        <v>3</v>
      </c>
      <c r="E102" s="35">
        <f t="shared" si="12"/>
        <v>2.5</v>
      </c>
      <c r="F102" s="21" t="str">
        <f>IFERROR(VLOOKUP($C102, 'All Indicators - Breakdown'!$C:$GQ, F$1, FALSE), " ")</f>
        <v>N/A</v>
      </c>
      <c r="G102" s="21">
        <f>IFERROR(VLOOKUP($C102, 'All Indicators - Breakdown'!$C:$GQ, G$1, FALSE), " ")</f>
        <v>1</v>
      </c>
      <c r="H102" s="21">
        <f>IFERROR(VLOOKUP($C102, 'All Indicators - Breakdown'!$C:$GQ, H$1, FALSE), " ")</f>
        <v>2</v>
      </c>
      <c r="I102" s="21">
        <f>IFERROR(VLOOKUP($C102, 'All Indicators - Breakdown'!$C:$GQ, I$1, FALSE), " ")</f>
        <v>1</v>
      </c>
      <c r="J102" s="21">
        <f>IFERROR(VLOOKUP($C102, 'All Indicators - Breakdown'!$C:$GQ, J$1, FALSE), " ")</f>
        <v>1</v>
      </c>
      <c r="K102" s="21">
        <f>IFERROR(VLOOKUP($C102, 'All Indicators - Breakdown'!$C:$GQ, K$1, FALSE), " ")</f>
        <v>3</v>
      </c>
      <c r="L102" s="21">
        <f>IFERROR(VLOOKUP($C102, 'All Indicators - Breakdown'!$C:$HE, L$1, FALSE), " ")</f>
        <v>4</v>
      </c>
      <c r="M102" s="86">
        <f>IFERROR(VLOOKUP($C102, 'All Indicators - Breakdown'!$C:$IU, M$1, FALSE), " ")</f>
        <v>1</v>
      </c>
      <c r="N102" s="86">
        <f>IFERROR(VLOOKUP($C102, 'All Indicators - Breakdown'!$C:$IU, N$1, FALSE), " ")</f>
        <v>1</v>
      </c>
      <c r="O102" s="80">
        <f t="shared" si="17"/>
        <v>4</v>
      </c>
      <c r="P102" s="21">
        <f t="shared" si="17"/>
        <v>3</v>
      </c>
      <c r="Q102" s="21">
        <f t="shared" si="17"/>
        <v>2</v>
      </c>
      <c r="R102" s="21">
        <f t="shared" si="17"/>
        <v>1</v>
      </c>
      <c r="S102" s="21">
        <f t="shared" si="17"/>
        <v>1</v>
      </c>
      <c r="T102" s="21">
        <f t="shared" si="17"/>
        <v>1</v>
      </c>
      <c r="U102" s="21">
        <f t="shared" si="17"/>
        <v>1</v>
      </c>
      <c r="V102" s="71">
        <f t="shared" si="13"/>
        <v>1</v>
      </c>
      <c r="W102" s="71" t="e">
        <f t="shared" si="14"/>
        <v>#NUM!</v>
      </c>
    </row>
    <row r="103" spans="1:23" ht="16.3" thickTop="1" thickBot="1" x14ac:dyDescent="0.3">
      <c r="A103" s="20" t="s">
        <v>342</v>
      </c>
      <c r="B103" s="20" t="s">
        <v>346</v>
      </c>
      <c r="C103" s="20" t="s">
        <v>347</v>
      </c>
      <c r="D103" s="10">
        <f t="shared" si="11"/>
        <v>3</v>
      </c>
      <c r="E103" s="35">
        <f t="shared" si="12"/>
        <v>2.5</v>
      </c>
      <c r="F103" s="21" t="str">
        <f>IFERROR(VLOOKUP($C103, 'All Indicators - Breakdown'!$C:$GQ, F$1, FALSE), " ")</f>
        <v>N/A</v>
      </c>
      <c r="G103" s="21">
        <f>IFERROR(VLOOKUP($C103, 'All Indicators - Breakdown'!$C:$GQ, G$1, FALSE), " ")</f>
        <v>1</v>
      </c>
      <c r="H103" s="21">
        <f>IFERROR(VLOOKUP($C103, 'All Indicators - Breakdown'!$C:$GQ, H$1, FALSE), " ")</f>
        <v>2</v>
      </c>
      <c r="I103" s="21">
        <f>IFERROR(VLOOKUP($C103, 'All Indicators - Breakdown'!$C:$GQ, I$1, FALSE), " ")</f>
        <v>1</v>
      </c>
      <c r="J103" s="21">
        <f>IFERROR(VLOOKUP($C103, 'All Indicators - Breakdown'!$C:$GQ, J$1, FALSE), " ")</f>
        <v>1</v>
      </c>
      <c r="K103" s="21">
        <f>IFERROR(VLOOKUP($C103, 'All Indicators - Breakdown'!$C:$GQ, K$1, FALSE), " ")</f>
        <v>3</v>
      </c>
      <c r="L103" s="21">
        <f>IFERROR(VLOOKUP($C103, 'All Indicators - Breakdown'!$C:$HE, L$1, FALSE), " ")</f>
        <v>4</v>
      </c>
      <c r="M103" s="86">
        <f>IFERROR(VLOOKUP($C103, 'All Indicators - Breakdown'!$C:$IU, M$1, FALSE), " ")</f>
        <v>1</v>
      </c>
      <c r="N103" s="86">
        <f>IFERROR(VLOOKUP($C103, 'All Indicators - Breakdown'!$C:$IU, N$1, FALSE), " ")</f>
        <v>1</v>
      </c>
      <c r="O103" s="80">
        <f t="shared" si="17"/>
        <v>4</v>
      </c>
      <c r="P103" s="21">
        <f t="shared" si="17"/>
        <v>3</v>
      </c>
      <c r="Q103" s="21">
        <f t="shared" si="17"/>
        <v>2</v>
      </c>
      <c r="R103" s="21">
        <f t="shared" si="17"/>
        <v>1</v>
      </c>
      <c r="S103" s="21">
        <f t="shared" si="17"/>
        <v>1</v>
      </c>
      <c r="T103" s="21">
        <f t="shared" si="17"/>
        <v>1</v>
      </c>
      <c r="U103" s="21">
        <f t="shared" si="17"/>
        <v>1</v>
      </c>
      <c r="V103" s="71">
        <f t="shared" si="13"/>
        <v>1</v>
      </c>
      <c r="W103" s="71" t="e">
        <f t="shared" si="14"/>
        <v>#NUM!</v>
      </c>
    </row>
    <row r="104" spans="1:23" ht="16.3" thickTop="1" thickBot="1" x14ac:dyDescent="0.3">
      <c r="A104" s="20" t="s">
        <v>342</v>
      </c>
      <c r="B104" s="20" t="s">
        <v>348</v>
      </c>
      <c r="C104" s="20" t="s">
        <v>349</v>
      </c>
      <c r="D104" s="10">
        <f t="shared" si="11"/>
        <v>3</v>
      </c>
      <c r="E104" s="35">
        <f t="shared" si="12"/>
        <v>2.8</v>
      </c>
      <c r="F104" s="21" t="str">
        <f>IFERROR(VLOOKUP($C104, 'All Indicators - Breakdown'!$C:$GQ, F$1, FALSE), " ")</f>
        <v>N/A</v>
      </c>
      <c r="G104" s="21">
        <f>IFERROR(VLOOKUP($C104, 'All Indicators - Breakdown'!$C:$GQ, G$1, FALSE), " ")</f>
        <v>1</v>
      </c>
      <c r="H104" s="21">
        <f>IFERROR(VLOOKUP($C104, 'All Indicators - Breakdown'!$C:$GQ, H$1, FALSE), " ")</f>
        <v>2</v>
      </c>
      <c r="I104" s="21">
        <f>IFERROR(VLOOKUP($C104, 'All Indicators - Breakdown'!$C:$GQ, I$1, FALSE), " ")</f>
        <v>1</v>
      </c>
      <c r="J104" s="21">
        <f>IFERROR(VLOOKUP($C104, 'All Indicators - Breakdown'!$C:$GQ, J$1, FALSE), " ")</f>
        <v>1</v>
      </c>
      <c r="K104" s="21">
        <f>IFERROR(VLOOKUP($C104, 'All Indicators - Breakdown'!$C:$GQ, K$1, FALSE), " ")</f>
        <v>3</v>
      </c>
      <c r="L104" s="21">
        <f>IFERROR(VLOOKUP($C104, 'All Indicators - Breakdown'!$C:$HE, L$1, FALSE), " ")</f>
        <v>4</v>
      </c>
      <c r="M104" s="86">
        <f>IFERROR(VLOOKUP($C104, 'All Indicators - Breakdown'!$C:$IU, M$1, FALSE), " ")</f>
        <v>2</v>
      </c>
      <c r="N104" s="86">
        <f>IFERROR(VLOOKUP($C104, 'All Indicators - Breakdown'!$C:$IU, N$1, FALSE), " ")</f>
        <v>1</v>
      </c>
      <c r="O104" s="80">
        <f t="shared" ref="O104:U113" si="18">LARGE($F104:$N104, O$1)</f>
        <v>4</v>
      </c>
      <c r="P104" s="21">
        <f t="shared" si="18"/>
        <v>3</v>
      </c>
      <c r="Q104" s="21">
        <f t="shared" si="18"/>
        <v>2</v>
      </c>
      <c r="R104" s="21">
        <f t="shared" si="18"/>
        <v>2</v>
      </c>
      <c r="S104" s="21">
        <f t="shared" si="18"/>
        <v>1</v>
      </c>
      <c r="T104" s="21">
        <f t="shared" si="18"/>
        <v>1</v>
      </c>
      <c r="U104" s="21">
        <f t="shared" si="18"/>
        <v>1</v>
      </c>
      <c r="V104" s="71">
        <f t="shared" si="13"/>
        <v>1</v>
      </c>
      <c r="W104" s="71" t="e">
        <f t="shared" si="14"/>
        <v>#NUM!</v>
      </c>
    </row>
    <row r="105" spans="1:23" ht="16.3" thickTop="1" thickBot="1" x14ac:dyDescent="0.3">
      <c r="A105" s="20" t="s">
        <v>342</v>
      </c>
      <c r="B105" s="20" t="s">
        <v>350</v>
      </c>
      <c r="C105" s="20" t="s">
        <v>351</v>
      </c>
      <c r="D105" s="10">
        <f t="shared" si="11"/>
        <v>3</v>
      </c>
      <c r="E105" s="35">
        <f t="shared" si="12"/>
        <v>3.3</v>
      </c>
      <c r="F105" s="21" t="str">
        <f>IFERROR(VLOOKUP($C105, 'All Indicators - Breakdown'!$C:$GQ, F$1, FALSE), " ")</f>
        <v>N/A</v>
      </c>
      <c r="G105" s="21">
        <f>IFERROR(VLOOKUP($C105, 'All Indicators - Breakdown'!$C:$GQ, G$1, FALSE), " ")</f>
        <v>3</v>
      </c>
      <c r="H105" s="21">
        <f>IFERROR(VLOOKUP($C105, 'All Indicators - Breakdown'!$C:$GQ, H$1, FALSE), " ")</f>
        <v>1</v>
      </c>
      <c r="I105" s="21">
        <f>IFERROR(VLOOKUP($C105, 'All Indicators - Breakdown'!$C:$GQ, I$1, FALSE), " ")</f>
        <v>1</v>
      </c>
      <c r="J105" s="21">
        <f>IFERROR(VLOOKUP($C105, 'All Indicators - Breakdown'!$C:$GQ, J$1, FALSE), " ")</f>
        <v>3</v>
      </c>
      <c r="K105" s="21">
        <f>IFERROR(VLOOKUP($C105, 'All Indicators - Breakdown'!$C:$GQ, K$1, FALSE), " ")</f>
        <v>3</v>
      </c>
      <c r="L105" s="21">
        <f>IFERROR(VLOOKUP($C105, 'All Indicators - Breakdown'!$C:$HE, L$1, FALSE), " ")</f>
        <v>4</v>
      </c>
      <c r="M105" s="86">
        <f>IFERROR(VLOOKUP($C105, 'All Indicators - Breakdown'!$C:$IU, M$1, FALSE), " ")</f>
        <v>1</v>
      </c>
      <c r="N105" s="86">
        <f>IFERROR(VLOOKUP($C105, 'All Indicators - Breakdown'!$C:$IU, N$1, FALSE), " ")</f>
        <v>1</v>
      </c>
      <c r="O105" s="80">
        <f t="shared" si="18"/>
        <v>4</v>
      </c>
      <c r="P105" s="21">
        <f t="shared" si="18"/>
        <v>3</v>
      </c>
      <c r="Q105" s="21">
        <f t="shared" si="18"/>
        <v>3</v>
      </c>
      <c r="R105" s="21">
        <f t="shared" si="18"/>
        <v>3</v>
      </c>
      <c r="S105" s="21">
        <f t="shared" si="18"/>
        <v>1</v>
      </c>
      <c r="T105" s="21">
        <f t="shared" si="18"/>
        <v>1</v>
      </c>
      <c r="U105" s="21">
        <f t="shared" si="18"/>
        <v>1</v>
      </c>
      <c r="V105" s="71">
        <f t="shared" si="13"/>
        <v>1</v>
      </c>
      <c r="W105" s="71" t="e">
        <f t="shared" si="14"/>
        <v>#NUM!</v>
      </c>
    </row>
    <row r="106" spans="1:23" ht="16.3" thickTop="1" thickBot="1" x14ac:dyDescent="0.3">
      <c r="A106" s="20" t="s">
        <v>342</v>
      </c>
      <c r="B106" s="20" t="s">
        <v>352</v>
      </c>
      <c r="C106" s="20" t="s">
        <v>353</v>
      </c>
      <c r="D106" s="10">
        <f t="shared" si="11"/>
        <v>3</v>
      </c>
      <c r="E106" s="35">
        <f t="shared" si="12"/>
        <v>3</v>
      </c>
      <c r="F106" s="21" t="str">
        <f>IFERROR(VLOOKUP($C106, 'All Indicators - Breakdown'!$C:$GQ, F$1, FALSE), " ")</f>
        <v>N/A</v>
      </c>
      <c r="G106" s="21">
        <f>IFERROR(VLOOKUP($C106, 'All Indicators - Breakdown'!$C:$GQ, G$1, FALSE), " ")</f>
        <v>1</v>
      </c>
      <c r="H106" s="21">
        <f>IFERROR(VLOOKUP($C106, 'All Indicators - Breakdown'!$C:$GQ, H$1, FALSE), " ")</f>
        <v>2</v>
      </c>
      <c r="I106" s="21">
        <f>IFERROR(VLOOKUP($C106, 'All Indicators - Breakdown'!$C:$GQ, I$1, FALSE), " ")</f>
        <v>1</v>
      </c>
      <c r="J106" s="21">
        <f>IFERROR(VLOOKUP($C106, 'All Indicators - Breakdown'!$C:$GQ, J$1, FALSE), " ")</f>
        <v>3</v>
      </c>
      <c r="K106" s="21">
        <f>IFERROR(VLOOKUP($C106, 'All Indicators - Breakdown'!$C:$GQ, K$1, FALSE), " ")</f>
        <v>3</v>
      </c>
      <c r="L106" s="21">
        <f>IFERROR(VLOOKUP($C106, 'All Indicators - Breakdown'!$C:$HE, L$1, FALSE), " ")</f>
        <v>4</v>
      </c>
      <c r="M106" s="86">
        <f>IFERROR(VLOOKUP($C106, 'All Indicators - Breakdown'!$C:$IU, M$1, FALSE), " ")</f>
        <v>1</v>
      </c>
      <c r="N106" s="86">
        <f>IFERROR(VLOOKUP($C106, 'All Indicators - Breakdown'!$C:$IU, N$1, FALSE), " ")</f>
        <v>1</v>
      </c>
      <c r="O106" s="80">
        <f t="shared" si="18"/>
        <v>4</v>
      </c>
      <c r="P106" s="21">
        <f t="shared" si="18"/>
        <v>3</v>
      </c>
      <c r="Q106" s="21">
        <f t="shared" si="18"/>
        <v>3</v>
      </c>
      <c r="R106" s="21">
        <f t="shared" si="18"/>
        <v>2</v>
      </c>
      <c r="S106" s="21">
        <f t="shared" si="18"/>
        <v>1</v>
      </c>
      <c r="T106" s="21">
        <f t="shared" si="18"/>
        <v>1</v>
      </c>
      <c r="U106" s="21">
        <f t="shared" si="18"/>
        <v>1</v>
      </c>
      <c r="V106" s="71">
        <f t="shared" si="13"/>
        <v>1</v>
      </c>
      <c r="W106" s="71" t="e">
        <f t="shared" si="14"/>
        <v>#NUM!</v>
      </c>
    </row>
    <row r="107" spans="1:23" ht="16.3" thickTop="1" thickBot="1" x14ac:dyDescent="0.3">
      <c r="A107" s="20" t="s">
        <v>342</v>
      </c>
      <c r="B107" s="20" t="s">
        <v>354</v>
      </c>
      <c r="C107" s="20" t="s">
        <v>355</v>
      </c>
      <c r="D107" s="10">
        <f t="shared" si="11"/>
        <v>3</v>
      </c>
      <c r="E107" s="35">
        <f t="shared" si="12"/>
        <v>3</v>
      </c>
      <c r="F107" s="21" t="str">
        <f>IFERROR(VLOOKUP($C107, 'All Indicators - Breakdown'!$C:$GQ, F$1, FALSE), " ")</f>
        <v>N/A</v>
      </c>
      <c r="G107" s="21">
        <f>IFERROR(VLOOKUP($C107, 'All Indicators - Breakdown'!$C:$GQ, G$1, FALSE), " ")</f>
        <v>1</v>
      </c>
      <c r="H107" s="21">
        <f>IFERROR(VLOOKUP($C107, 'All Indicators - Breakdown'!$C:$GQ, H$1, FALSE), " ")</f>
        <v>2</v>
      </c>
      <c r="I107" s="21">
        <f>IFERROR(VLOOKUP($C107, 'All Indicators - Breakdown'!$C:$GQ, I$1, FALSE), " ")</f>
        <v>1</v>
      </c>
      <c r="J107" s="21">
        <f>IFERROR(VLOOKUP($C107, 'All Indicators - Breakdown'!$C:$GQ, J$1, FALSE), " ")</f>
        <v>3</v>
      </c>
      <c r="K107" s="21">
        <f>IFERROR(VLOOKUP($C107, 'All Indicators - Breakdown'!$C:$GQ, K$1, FALSE), " ")</f>
        <v>3</v>
      </c>
      <c r="L107" s="21">
        <f>IFERROR(VLOOKUP($C107, 'All Indicators - Breakdown'!$C:$HE, L$1, FALSE), " ")</f>
        <v>4</v>
      </c>
      <c r="M107" s="86">
        <f>IFERROR(VLOOKUP($C107, 'All Indicators - Breakdown'!$C:$IU, M$1, FALSE), " ")</f>
        <v>1</v>
      </c>
      <c r="N107" s="86">
        <f>IFERROR(VLOOKUP($C107, 'All Indicators - Breakdown'!$C:$IU, N$1, FALSE), " ")</f>
        <v>1</v>
      </c>
      <c r="O107" s="80">
        <f t="shared" si="18"/>
        <v>4</v>
      </c>
      <c r="P107" s="21">
        <f t="shared" si="18"/>
        <v>3</v>
      </c>
      <c r="Q107" s="21">
        <f t="shared" si="18"/>
        <v>3</v>
      </c>
      <c r="R107" s="21">
        <f t="shared" si="18"/>
        <v>2</v>
      </c>
      <c r="S107" s="21">
        <f t="shared" si="18"/>
        <v>1</v>
      </c>
      <c r="T107" s="21">
        <f t="shared" si="18"/>
        <v>1</v>
      </c>
      <c r="U107" s="21">
        <f t="shared" si="18"/>
        <v>1</v>
      </c>
      <c r="V107" s="71">
        <f t="shared" si="13"/>
        <v>1</v>
      </c>
      <c r="W107" s="71" t="e">
        <f t="shared" si="14"/>
        <v>#NUM!</v>
      </c>
    </row>
    <row r="108" spans="1:23" ht="16.3" thickTop="1" thickBot="1" x14ac:dyDescent="0.3">
      <c r="A108" s="20" t="s">
        <v>356</v>
      </c>
      <c r="B108" s="20" t="s">
        <v>356</v>
      </c>
      <c r="C108" s="20" t="s">
        <v>357</v>
      </c>
      <c r="D108" s="10">
        <f t="shared" si="11"/>
        <v>3</v>
      </c>
      <c r="E108" s="35">
        <f t="shared" si="12"/>
        <v>3</v>
      </c>
      <c r="F108" s="21">
        <f>IFERROR(VLOOKUP($C108, 'All Indicators - Breakdown'!$C:$GQ, F$1, FALSE), " ")</f>
        <v>3</v>
      </c>
      <c r="G108" s="21">
        <f>IFERROR(VLOOKUP($C108, 'All Indicators - Breakdown'!$C:$GQ, G$1, FALSE), " ")</f>
        <v>3</v>
      </c>
      <c r="H108" s="21">
        <f>IFERROR(VLOOKUP($C108, 'All Indicators - Breakdown'!$C:$GQ, H$1, FALSE), " ")</f>
        <v>1</v>
      </c>
      <c r="I108" s="21">
        <f>IFERROR(VLOOKUP($C108, 'All Indicators - Breakdown'!$C:$GQ, I$1, FALSE), " ")</f>
        <v>1</v>
      </c>
      <c r="J108" s="21">
        <f>IFERROR(VLOOKUP($C108, 'All Indicators - Breakdown'!$C:$GQ, J$1, FALSE), " ")</f>
        <v>1</v>
      </c>
      <c r="K108" s="21">
        <f>IFERROR(VLOOKUP($C108, 'All Indicators - Breakdown'!$C:$GQ, K$1, FALSE), " ")</f>
        <v>2</v>
      </c>
      <c r="L108" s="21">
        <f>IFERROR(VLOOKUP($C108, 'All Indicators - Breakdown'!$C:$HE, L$1, FALSE), " ")</f>
        <v>4</v>
      </c>
      <c r="M108" s="86">
        <f>IFERROR(VLOOKUP($C108, 'All Indicators - Breakdown'!$C:$IU, M$1, FALSE), " ")</f>
        <v>2</v>
      </c>
      <c r="N108" s="86">
        <f>IFERROR(VLOOKUP($C108, 'All Indicators - Breakdown'!$C:$IU, N$1, FALSE), " ")</f>
        <v>1</v>
      </c>
      <c r="O108" s="80">
        <f t="shared" si="18"/>
        <v>4</v>
      </c>
      <c r="P108" s="21">
        <f t="shared" si="18"/>
        <v>3</v>
      </c>
      <c r="Q108" s="21">
        <f t="shared" si="18"/>
        <v>3</v>
      </c>
      <c r="R108" s="21">
        <f t="shared" si="18"/>
        <v>2</v>
      </c>
      <c r="S108" s="21">
        <f t="shared" si="18"/>
        <v>2</v>
      </c>
      <c r="T108" s="21">
        <f t="shared" si="18"/>
        <v>1</v>
      </c>
      <c r="U108" s="21">
        <f t="shared" si="18"/>
        <v>1</v>
      </c>
      <c r="V108" s="71">
        <f t="shared" si="13"/>
        <v>1</v>
      </c>
      <c r="W108" s="71">
        <f t="shared" si="14"/>
        <v>1</v>
      </c>
    </row>
    <row r="109" spans="1:23" ht="16.3" thickTop="1" thickBot="1" x14ac:dyDescent="0.3">
      <c r="A109" s="20" t="s">
        <v>356</v>
      </c>
      <c r="B109" s="20" t="s">
        <v>358</v>
      </c>
      <c r="C109" s="20" t="s">
        <v>359</v>
      </c>
      <c r="D109" s="10">
        <f t="shared" si="11"/>
        <v>2</v>
      </c>
      <c r="E109" s="35">
        <f t="shared" si="12"/>
        <v>2.2999999999999998</v>
      </c>
      <c r="F109" s="21" t="str">
        <f>IFERROR(VLOOKUP($C109, 'All Indicators - Breakdown'!$C:$GQ, F$1, FALSE), " ")</f>
        <v>N/A</v>
      </c>
      <c r="G109" s="21">
        <f>IFERROR(VLOOKUP($C109, 'All Indicators - Breakdown'!$C:$GQ, G$1, FALSE), " ")</f>
        <v>3</v>
      </c>
      <c r="H109" s="21">
        <f>IFERROR(VLOOKUP($C109, 'All Indicators - Breakdown'!$C:$GQ, H$1, FALSE), " ")</f>
        <v>1</v>
      </c>
      <c r="I109" s="21">
        <f>IFERROR(VLOOKUP($C109, 'All Indicators - Breakdown'!$C:$GQ, I$1, FALSE), " ")</f>
        <v>1</v>
      </c>
      <c r="J109" s="21">
        <f>IFERROR(VLOOKUP($C109, 'All Indicators - Breakdown'!$C:$GQ, J$1, FALSE), " ")</f>
        <v>1</v>
      </c>
      <c r="K109" s="21">
        <f>IFERROR(VLOOKUP($C109, 'All Indicators - Breakdown'!$C:$GQ, K$1, FALSE), " ")</f>
        <v>3</v>
      </c>
      <c r="L109" s="21">
        <f>IFERROR(VLOOKUP($C109, 'All Indicators - Breakdown'!$C:$HE, L$1, FALSE), " ")</f>
        <v>2</v>
      </c>
      <c r="M109" s="86">
        <f>IFERROR(VLOOKUP($C109, 'All Indicators - Breakdown'!$C:$IU, M$1, FALSE), " ")</f>
        <v>1</v>
      </c>
      <c r="N109" s="86">
        <f>IFERROR(VLOOKUP($C109, 'All Indicators - Breakdown'!$C:$IU, N$1, FALSE), " ")</f>
        <v>1</v>
      </c>
      <c r="O109" s="80">
        <f t="shared" si="18"/>
        <v>3</v>
      </c>
      <c r="P109" s="21">
        <f t="shared" si="18"/>
        <v>3</v>
      </c>
      <c r="Q109" s="21">
        <f t="shared" si="18"/>
        <v>2</v>
      </c>
      <c r="R109" s="21">
        <f t="shared" si="18"/>
        <v>1</v>
      </c>
      <c r="S109" s="21">
        <f t="shared" si="18"/>
        <v>1</v>
      </c>
      <c r="T109" s="21">
        <f t="shared" si="18"/>
        <v>1</v>
      </c>
      <c r="U109" s="21">
        <f t="shared" si="18"/>
        <v>1</v>
      </c>
      <c r="V109" s="71">
        <f t="shared" si="13"/>
        <v>1</v>
      </c>
      <c r="W109" s="71" t="e">
        <f t="shared" si="14"/>
        <v>#NUM!</v>
      </c>
    </row>
    <row r="110" spans="1:23" ht="16.3" thickTop="1" thickBot="1" x14ac:dyDescent="0.3">
      <c r="A110" s="20" t="s">
        <v>356</v>
      </c>
      <c r="B110" s="20" t="s">
        <v>360</v>
      </c>
      <c r="C110" s="20" t="s">
        <v>361</v>
      </c>
      <c r="D110" s="10">
        <f t="shared" si="11"/>
        <v>2</v>
      </c>
      <c r="E110" s="35">
        <f t="shared" si="12"/>
        <v>1.8</v>
      </c>
      <c r="F110" s="21" t="str">
        <f>IFERROR(VLOOKUP($C110, 'All Indicators - Breakdown'!$C:$GQ, F$1, FALSE), " ")</f>
        <v>N/A</v>
      </c>
      <c r="G110" s="21">
        <f>IFERROR(VLOOKUP($C110, 'All Indicators - Breakdown'!$C:$GQ, G$1, FALSE), " ")</f>
        <v>1</v>
      </c>
      <c r="H110" s="21">
        <f>IFERROR(VLOOKUP($C110, 'All Indicators - Breakdown'!$C:$GQ, H$1, FALSE), " ")</f>
        <v>1</v>
      </c>
      <c r="I110" s="21">
        <f>IFERROR(VLOOKUP($C110, 'All Indicators - Breakdown'!$C:$GQ, I$1, FALSE), " ")</f>
        <v>1</v>
      </c>
      <c r="J110" s="21">
        <f>IFERROR(VLOOKUP($C110, 'All Indicators - Breakdown'!$C:$GQ, J$1, FALSE), " ")</f>
        <v>1</v>
      </c>
      <c r="K110" s="21">
        <f>IFERROR(VLOOKUP($C110, 'All Indicators - Breakdown'!$C:$GQ, K$1, FALSE), " ")</f>
        <v>2</v>
      </c>
      <c r="L110" s="21">
        <f>IFERROR(VLOOKUP($C110, 'All Indicators - Breakdown'!$C:$HE, L$1, FALSE), " ")</f>
        <v>2</v>
      </c>
      <c r="M110" s="86">
        <f>IFERROR(VLOOKUP($C110, 'All Indicators - Breakdown'!$C:$IU, M$1, FALSE), " ")</f>
        <v>2</v>
      </c>
      <c r="N110" s="86">
        <f>IFERROR(VLOOKUP($C110, 'All Indicators - Breakdown'!$C:$IU, N$1, FALSE), " ")</f>
        <v>1</v>
      </c>
      <c r="O110" s="80">
        <f t="shared" si="18"/>
        <v>2</v>
      </c>
      <c r="P110" s="21">
        <f t="shared" si="18"/>
        <v>2</v>
      </c>
      <c r="Q110" s="21">
        <f t="shared" si="18"/>
        <v>2</v>
      </c>
      <c r="R110" s="21">
        <f t="shared" si="18"/>
        <v>1</v>
      </c>
      <c r="S110" s="21">
        <f t="shared" si="18"/>
        <v>1</v>
      </c>
      <c r="T110" s="21">
        <f t="shared" si="18"/>
        <v>1</v>
      </c>
      <c r="U110" s="21">
        <f t="shared" si="18"/>
        <v>1</v>
      </c>
      <c r="V110" s="71">
        <f t="shared" si="13"/>
        <v>1</v>
      </c>
      <c r="W110" s="71" t="e">
        <f t="shared" si="14"/>
        <v>#NUM!</v>
      </c>
    </row>
    <row r="111" spans="1:23" ht="16.3" thickTop="1" thickBot="1" x14ac:dyDescent="0.3">
      <c r="A111" s="20" t="s">
        <v>356</v>
      </c>
      <c r="B111" s="20" t="s">
        <v>362</v>
      </c>
      <c r="C111" s="20" t="s">
        <v>363</v>
      </c>
      <c r="D111" s="10">
        <f t="shared" si="11"/>
        <v>2</v>
      </c>
      <c r="E111" s="35">
        <f t="shared" si="12"/>
        <v>1.8</v>
      </c>
      <c r="F111" s="21">
        <f>IFERROR(VLOOKUP($C111, 'All Indicators - Breakdown'!$C:$GQ, F$1, FALSE), " ")</f>
        <v>1</v>
      </c>
      <c r="G111" s="21">
        <f>IFERROR(VLOOKUP($C111, 'All Indicators - Breakdown'!$C:$GQ, G$1, FALSE), " ")</f>
        <v>1</v>
      </c>
      <c r="H111" s="21">
        <f>IFERROR(VLOOKUP($C111, 'All Indicators - Breakdown'!$C:$GQ, H$1, FALSE), " ")</f>
        <v>1</v>
      </c>
      <c r="I111" s="21">
        <f>IFERROR(VLOOKUP($C111, 'All Indicators - Breakdown'!$C:$GQ, I$1, FALSE), " ")</f>
        <v>1</v>
      </c>
      <c r="J111" s="21">
        <f>IFERROR(VLOOKUP($C111, 'All Indicators - Breakdown'!$C:$GQ, J$1, FALSE), " ")</f>
        <v>1</v>
      </c>
      <c r="K111" s="21">
        <f>IFERROR(VLOOKUP($C111, 'All Indicators - Breakdown'!$C:$GQ, K$1, FALSE), " ")</f>
        <v>3</v>
      </c>
      <c r="L111" s="21">
        <f>IFERROR(VLOOKUP($C111, 'All Indicators - Breakdown'!$C:$HE, L$1, FALSE), " ")</f>
        <v>2</v>
      </c>
      <c r="M111" s="86">
        <f>IFERROR(VLOOKUP($C111, 'All Indicators - Breakdown'!$C:$IU, M$1, FALSE), " ")</f>
        <v>1</v>
      </c>
      <c r="N111" s="86">
        <f>IFERROR(VLOOKUP($C111, 'All Indicators - Breakdown'!$C:$IU, N$1, FALSE), " ")</f>
        <v>1</v>
      </c>
      <c r="O111" s="80">
        <f t="shared" si="18"/>
        <v>3</v>
      </c>
      <c r="P111" s="21">
        <f t="shared" si="18"/>
        <v>2</v>
      </c>
      <c r="Q111" s="21">
        <f t="shared" si="18"/>
        <v>1</v>
      </c>
      <c r="R111" s="21">
        <f t="shared" si="18"/>
        <v>1</v>
      </c>
      <c r="S111" s="21">
        <f t="shared" si="18"/>
        <v>1</v>
      </c>
      <c r="T111" s="21">
        <f t="shared" si="18"/>
        <v>1</v>
      </c>
      <c r="U111" s="21">
        <f t="shared" si="18"/>
        <v>1</v>
      </c>
      <c r="V111" s="71">
        <f t="shared" si="13"/>
        <v>1</v>
      </c>
      <c r="W111" s="71">
        <f t="shared" si="14"/>
        <v>1</v>
      </c>
    </row>
    <row r="112" spans="1:23" ht="16.3" thickTop="1" thickBot="1" x14ac:dyDescent="0.3">
      <c r="A112" s="20" t="s">
        <v>356</v>
      </c>
      <c r="B112" s="20" t="s">
        <v>364</v>
      </c>
      <c r="C112" s="20" t="s">
        <v>365</v>
      </c>
      <c r="D112" s="10">
        <f t="shared" si="11"/>
        <v>2</v>
      </c>
      <c r="E112" s="35">
        <f t="shared" si="12"/>
        <v>1.5</v>
      </c>
      <c r="F112" s="21" t="str">
        <f>IFERROR(VLOOKUP($C112, 'All Indicators - Breakdown'!$C:$GQ, F$1, FALSE), " ")</f>
        <v>N/A</v>
      </c>
      <c r="G112" s="21">
        <f>IFERROR(VLOOKUP($C112, 'All Indicators - Breakdown'!$C:$GQ, G$1, FALSE), " ")</f>
        <v>1</v>
      </c>
      <c r="H112" s="21">
        <f>IFERROR(VLOOKUP($C112, 'All Indicators - Breakdown'!$C:$GQ, H$1, FALSE), " ")</f>
        <v>1</v>
      </c>
      <c r="I112" s="21">
        <f>IFERROR(VLOOKUP($C112, 'All Indicators - Breakdown'!$C:$GQ, I$1, FALSE), " ")</f>
        <v>1</v>
      </c>
      <c r="J112" s="21">
        <f>IFERROR(VLOOKUP($C112, 'All Indicators - Breakdown'!$C:$GQ, J$1, FALSE), " ")</f>
        <v>1</v>
      </c>
      <c r="K112" s="21">
        <f>IFERROR(VLOOKUP($C112, 'All Indicators - Breakdown'!$C:$GQ, K$1, FALSE), " ")</f>
        <v>2</v>
      </c>
      <c r="L112" s="21">
        <f>IFERROR(VLOOKUP($C112, 'All Indicators - Breakdown'!$C:$HE, L$1, FALSE), " ")</f>
        <v>2</v>
      </c>
      <c r="M112" s="86">
        <f>IFERROR(VLOOKUP($C112, 'All Indicators - Breakdown'!$C:$IU, M$1, FALSE), " ")</f>
        <v>1</v>
      </c>
      <c r="N112" s="86">
        <f>IFERROR(VLOOKUP($C112, 'All Indicators - Breakdown'!$C:$IU, N$1, FALSE), " ")</f>
        <v>1</v>
      </c>
      <c r="O112" s="80">
        <f t="shared" si="18"/>
        <v>2</v>
      </c>
      <c r="P112" s="21">
        <f t="shared" si="18"/>
        <v>2</v>
      </c>
      <c r="Q112" s="21">
        <f t="shared" si="18"/>
        <v>1</v>
      </c>
      <c r="R112" s="21">
        <f t="shared" si="18"/>
        <v>1</v>
      </c>
      <c r="S112" s="21">
        <f t="shared" si="18"/>
        <v>1</v>
      </c>
      <c r="T112" s="21">
        <f t="shared" si="18"/>
        <v>1</v>
      </c>
      <c r="U112" s="21">
        <f t="shared" si="18"/>
        <v>1</v>
      </c>
      <c r="V112" s="71">
        <f t="shared" si="13"/>
        <v>1</v>
      </c>
      <c r="W112" s="71" t="e">
        <f t="shared" si="14"/>
        <v>#NUM!</v>
      </c>
    </row>
    <row r="113" spans="1:23" ht="16.3" thickTop="1" thickBot="1" x14ac:dyDescent="0.3">
      <c r="A113" s="20" t="s">
        <v>356</v>
      </c>
      <c r="B113" s="20" t="s">
        <v>366</v>
      </c>
      <c r="C113" s="20" t="s">
        <v>367</v>
      </c>
      <c r="D113" s="10">
        <f t="shared" si="11"/>
        <v>3</v>
      </c>
      <c r="E113" s="35">
        <f t="shared" si="12"/>
        <v>3</v>
      </c>
      <c r="F113" s="21">
        <f>IFERROR(VLOOKUP($C113, 'All Indicators - Breakdown'!$C:$GQ, F$1, FALSE), " ")</f>
        <v>4</v>
      </c>
      <c r="G113" s="21">
        <f>IFERROR(VLOOKUP($C113, 'All Indicators - Breakdown'!$C:$GQ, G$1, FALSE), " ")</f>
        <v>3</v>
      </c>
      <c r="H113" s="21">
        <f>IFERROR(VLOOKUP($C113, 'All Indicators - Breakdown'!$C:$GQ, H$1, FALSE), " ")</f>
        <v>1</v>
      </c>
      <c r="I113" s="21">
        <f>IFERROR(VLOOKUP($C113, 'All Indicators - Breakdown'!$C:$GQ, I$1, FALSE), " ")</f>
        <v>1</v>
      </c>
      <c r="J113" s="21">
        <f>IFERROR(VLOOKUP($C113, 'All Indicators - Breakdown'!$C:$GQ, J$1, FALSE), " ")</f>
        <v>1</v>
      </c>
      <c r="K113" s="21">
        <f>IFERROR(VLOOKUP($C113, 'All Indicators - Breakdown'!$C:$GQ, K$1, FALSE), " ")</f>
        <v>3</v>
      </c>
      <c r="L113" s="21">
        <f>IFERROR(VLOOKUP($C113, 'All Indicators - Breakdown'!$C:$HE, L$1, FALSE), " ")</f>
        <v>2</v>
      </c>
      <c r="M113" s="86">
        <f>IFERROR(VLOOKUP($C113, 'All Indicators - Breakdown'!$C:$IU, M$1, FALSE), " ")</f>
        <v>1</v>
      </c>
      <c r="N113" s="86">
        <f>IFERROR(VLOOKUP($C113, 'All Indicators - Breakdown'!$C:$IU, N$1, FALSE), " ")</f>
        <v>1</v>
      </c>
      <c r="O113" s="80">
        <f t="shared" si="18"/>
        <v>4</v>
      </c>
      <c r="P113" s="21">
        <f t="shared" si="18"/>
        <v>3</v>
      </c>
      <c r="Q113" s="21">
        <f t="shared" si="18"/>
        <v>3</v>
      </c>
      <c r="R113" s="21">
        <f t="shared" si="18"/>
        <v>2</v>
      </c>
      <c r="S113" s="21">
        <f t="shared" si="18"/>
        <v>1</v>
      </c>
      <c r="T113" s="21">
        <f t="shared" si="18"/>
        <v>1</v>
      </c>
      <c r="U113" s="21">
        <f t="shared" si="18"/>
        <v>1</v>
      </c>
      <c r="V113" s="71">
        <f t="shared" si="13"/>
        <v>1</v>
      </c>
      <c r="W113" s="71">
        <f t="shared" si="14"/>
        <v>1</v>
      </c>
    </row>
    <row r="114" spans="1:23" ht="16.3" thickTop="1" thickBot="1" x14ac:dyDescent="0.3">
      <c r="A114" s="20" t="s">
        <v>356</v>
      </c>
      <c r="B114" s="20" t="s">
        <v>368</v>
      </c>
      <c r="C114" s="20" t="s">
        <v>369</v>
      </c>
      <c r="D114" s="10">
        <f t="shared" si="11"/>
        <v>2</v>
      </c>
      <c r="E114" s="35">
        <f t="shared" si="12"/>
        <v>2.2999999999999998</v>
      </c>
      <c r="F114" s="21" t="str">
        <f>IFERROR(VLOOKUP($C114, 'All Indicators - Breakdown'!$C:$GQ, F$1, FALSE), " ")</f>
        <v>N/A</v>
      </c>
      <c r="G114" s="21">
        <f>IFERROR(VLOOKUP($C114, 'All Indicators - Breakdown'!$C:$GQ, G$1, FALSE), " ")</f>
        <v>2</v>
      </c>
      <c r="H114" s="21">
        <f>IFERROR(VLOOKUP($C114, 'All Indicators - Breakdown'!$C:$GQ, H$1, FALSE), " ")</f>
        <v>1</v>
      </c>
      <c r="I114" s="21">
        <f>IFERROR(VLOOKUP($C114, 'All Indicators - Breakdown'!$C:$GQ, I$1, FALSE), " ")</f>
        <v>1</v>
      </c>
      <c r="J114" s="21">
        <f>IFERROR(VLOOKUP($C114, 'All Indicators - Breakdown'!$C:$GQ, J$1, FALSE), " ")</f>
        <v>1</v>
      </c>
      <c r="K114" s="21">
        <f>IFERROR(VLOOKUP($C114, 'All Indicators - Breakdown'!$C:$GQ, K$1, FALSE), " ")</f>
        <v>3</v>
      </c>
      <c r="L114" s="21">
        <f>IFERROR(VLOOKUP($C114, 'All Indicators - Breakdown'!$C:$HE, L$1, FALSE), " ")</f>
        <v>2</v>
      </c>
      <c r="M114" s="86">
        <f>IFERROR(VLOOKUP($C114, 'All Indicators - Breakdown'!$C:$IU, M$1, FALSE), " ")</f>
        <v>2</v>
      </c>
      <c r="N114" s="86">
        <f>IFERROR(VLOOKUP($C114, 'All Indicators - Breakdown'!$C:$IU, N$1, FALSE), " ")</f>
        <v>1</v>
      </c>
      <c r="O114" s="80">
        <f t="shared" ref="O114:U123" si="19">LARGE($F114:$N114, O$1)</f>
        <v>3</v>
      </c>
      <c r="P114" s="21">
        <f t="shared" si="19"/>
        <v>2</v>
      </c>
      <c r="Q114" s="21">
        <f t="shared" si="19"/>
        <v>2</v>
      </c>
      <c r="R114" s="21">
        <f t="shared" si="19"/>
        <v>2</v>
      </c>
      <c r="S114" s="21">
        <f t="shared" si="19"/>
        <v>1</v>
      </c>
      <c r="T114" s="21">
        <f t="shared" si="19"/>
        <v>1</v>
      </c>
      <c r="U114" s="21">
        <f t="shared" si="19"/>
        <v>1</v>
      </c>
      <c r="V114" s="71">
        <f t="shared" si="13"/>
        <v>1</v>
      </c>
      <c r="W114" s="71" t="e">
        <f t="shared" si="14"/>
        <v>#NUM!</v>
      </c>
    </row>
    <row r="115" spans="1:23" ht="16.3" thickTop="1" thickBot="1" x14ac:dyDescent="0.3">
      <c r="A115" s="20" t="s">
        <v>356</v>
      </c>
      <c r="B115" s="20" t="s">
        <v>370</v>
      </c>
      <c r="C115" s="20" t="s">
        <v>371</v>
      </c>
      <c r="D115" s="10">
        <f t="shared" si="11"/>
        <v>2</v>
      </c>
      <c r="E115" s="35">
        <f t="shared" si="12"/>
        <v>2</v>
      </c>
      <c r="F115" s="21" t="str">
        <f>IFERROR(VLOOKUP($C115, 'All Indicators - Breakdown'!$C:$GQ, F$1, FALSE), " ")</f>
        <v>N/A</v>
      </c>
      <c r="G115" s="21">
        <f>IFERROR(VLOOKUP($C115, 'All Indicators - Breakdown'!$C:$GQ, G$1, FALSE), " ")</f>
        <v>2</v>
      </c>
      <c r="H115" s="21">
        <f>IFERROR(VLOOKUP($C115, 'All Indicators - Breakdown'!$C:$GQ, H$1, FALSE), " ")</f>
        <v>1</v>
      </c>
      <c r="I115" s="21">
        <f>IFERROR(VLOOKUP($C115, 'All Indicators - Breakdown'!$C:$GQ, I$1, FALSE), " ")</f>
        <v>1</v>
      </c>
      <c r="J115" s="21">
        <f>IFERROR(VLOOKUP($C115, 'All Indicators - Breakdown'!$C:$GQ, J$1, FALSE), " ")</f>
        <v>1</v>
      </c>
      <c r="K115" s="21">
        <f>IFERROR(VLOOKUP($C115, 'All Indicators - Breakdown'!$C:$GQ, K$1, FALSE), " ")</f>
        <v>2</v>
      </c>
      <c r="L115" s="21">
        <f>IFERROR(VLOOKUP($C115, 'All Indicators - Breakdown'!$C:$HE, L$1, FALSE), " ")</f>
        <v>2</v>
      </c>
      <c r="M115" s="86">
        <f>IFERROR(VLOOKUP($C115, 'All Indicators - Breakdown'!$C:$IU, M$1, FALSE), " ")</f>
        <v>2</v>
      </c>
      <c r="N115" s="86">
        <f>IFERROR(VLOOKUP($C115, 'All Indicators - Breakdown'!$C:$IU, N$1, FALSE), " ")</f>
        <v>1</v>
      </c>
      <c r="O115" s="80">
        <f t="shared" si="19"/>
        <v>2</v>
      </c>
      <c r="P115" s="21">
        <f t="shared" si="19"/>
        <v>2</v>
      </c>
      <c r="Q115" s="21">
        <f t="shared" si="19"/>
        <v>2</v>
      </c>
      <c r="R115" s="21">
        <f t="shared" si="19"/>
        <v>2</v>
      </c>
      <c r="S115" s="21">
        <f t="shared" si="19"/>
        <v>1</v>
      </c>
      <c r="T115" s="21">
        <f t="shared" si="19"/>
        <v>1</v>
      </c>
      <c r="U115" s="21">
        <f t="shared" si="19"/>
        <v>1</v>
      </c>
      <c r="V115" s="71">
        <f t="shared" si="13"/>
        <v>1</v>
      </c>
      <c r="W115" s="71" t="e">
        <f t="shared" si="14"/>
        <v>#NUM!</v>
      </c>
    </row>
    <row r="116" spans="1:23" ht="16.3" thickTop="1" thickBot="1" x14ac:dyDescent="0.3">
      <c r="A116" s="20" t="s">
        <v>356</v>
      </c>
      <c r="B116" s="20" t="s">
        <v>372</v>
      </c>
      <c r="C116" s="20" t="s">
        <v>373</v>
      </c>
      <c r="D116" s="10">
        <f t="shared" si="11"/>
        <v>2</v>
      </c>
      <c r="E116" s="35">
        <f t="shared" si="12"/>
        <v>2.2999999999999998</v>
      </c>
      <c r="F116" s="21" t="str">
        <f>IFERROR(VLOOKUP($C116, 'All Indicators - Breakdown'!$C:$GQ, F$1, FALSE), " ")</f>
        <v>N/A</v>
      </c>
      <c r="G116" s="21">
        <f>IFERROR(VLOOKUP($C116, 'All Indicators - Breakdown'!$C:$GQ, G$1, FALSE), " ")</f>
        <v>2</v>
      </c>
      <c r="H116" s="21">
        <f>IFERROR(VLOOKUP($C116, 'All Indicators - Breakdown'!$C:$GQ, H$1, FALSE), " ")</f>
        <v>2</v>
      </c>
      <c r="I116" s="21">
        <f>IFERROR(VLOOKUP($C116, 'All Indicators - Breakdown'!$C:$GQ, I$1, FALSE), " ")</f>
        <v>1</v>
      </c>
      <c r="J116" s="21">
        <f>IFERROR(VLOOKUP($C116, 'All Indicators - Breakdown'!$C:$GQ, J$1, FALSE), " ")</f>
        <v>1</v>
      </c>
      <c r="K116" s="21">
        <f>IFERROR(VLOOKUP($C116, 'All Indicators - Breakdown'!$C:$GQ, K$1, FALSE), " ")</f>
        <v>3</v>
      </c>
      <c r="L116" s="21">
        <f>IFERROR(VLOOKUP($C116, 'All Indicators - Breakdown'!$C:$HE, L$1, FALSE), " ")</f>
        <v>2</v>
      </c>
      <c r="M116" s="86">
        <f>IFERROR(VLOOKUP($C116, 'All Indicators - Breakdown'!$C:$IU, M$1, FALSE), " ")</f>
        <v>2</v>
      </c>
      <c r="N116" s="86">
        <f>IFERROR(VLOOKUP($C116, 'All Indicators - Breakdown'!$C:$IU, N$1, FALSE), " ")</f>
        <v>1</v>
      </c>
      <c r="O116" s="80">
        <f t="shared" si="19"/>
        <v>3</v>
      </c>
      <c r="P116" s="21">
        <f t="shared" si="19"/>
        <v>2</v>
      </c>
      <c r="Q116" s="21">
        <f t="shared" si="19"/>
        <v>2</v>
      </c>
      <c r="R116" s="21">
        <f t="shared" si="19"/>
        <v>2</v>
      </c>
      <c r="S116" s="21">
        <f t="shared" si="19"/>
        <v>2</v>
      </c>
      <c r="T116" s="21">
        <f t="shared" si="19"/>
        <v>1</v>
      </c>
      <c r="U116" s="21">
        <f t="shared" si="19"/>
        <v>1</v>
      </c>
      <c r="V116" s="71">
        <f t="shared" si="13"/>
        <v>1</v>
      </c>
      <c r="W116" s="71" t="e">
        <f t="shared" si="14"/>
        <v>#NUM!</v>
      </c>
    </row>
    <row r="117" spans="1:23" ht="16.3" thickTop="1" thickBot="1" x14ac:dyDescent="0.3">
      <c r="A117" s="20" t="s">
        <v>356</v>
      </c>
      <c r="B117" s="20" t="s">
        <v>374</v>
      </c>
      <c r="C117" s="20" t="s">
        <v>375</v>
      </c>
      <c r="D117" s="10">
        <f t="shared" si="11"/>
        <v>3</v>
      </c>
      <c r="E117" s="35">
        <f t="shared" si="12"/>
        <v>2.5</v>
      </c>
      <c r="F117" s="21" t="str">
        <f>IFERROR(VLOOKUP($C117, 'All Indicators - Breakdown'!$C:$GQ, F$1, FALSE), " ")</f>
        <v>N/A</v>
      </c>
      <c r="G117" s="21">
        <f>IFERROR(VLOOKUP($C117, 'All Indicators - Breakdown'!$C:$GQ, G$1, FALSE), " ")</f>
        <v>3</v>
      </c>
      <c r="H117" s="21">
        <f>IFERROR(VLOOKUP($C117, 'All Indicators - Breakdown'!$C:$GQ, H$1, FALSE), " ")</f>
        <v>2</v>
      </c>
      <c r="I117" s="21">
        <f>IFERROR(VLOOKUP($C117, 'All Indicators - Breakdown'!$C:$GQ, I$1, FALSE), " ")</f>
        <v>1</v>
      </c>
      <c r="J117" s="21">
        <f>IFERROR(VLOOKUP($C117, 'All Indicators - Breakdown'!$C:$GQ, J$1, FALSE), " ")</f>
        <v>1</v>
      </c>
      <c r="K117" s="21">
        <f>IFERROR(VLOOKUP($C117, 'All Indicators - Breakdown'!$C:$GQ, K$1, FALSE), " ")</f>
        <v>3</v>
      </c>
      <c r="L117" s="21">
        <f>IFERROR(VLOOKUP($C117, 'All Indicators - Breakdown'!$C:$HE, L$1, FALSE), " ")</f>
        <v>2</v>
      </c>
      <c r="M117" s="86">
        <f>IFERROR(VLOOKUP($C117, 'All Indicators - Breakdown'!$C:$IU, M$1, FALSE), " ")</f>
        <v>1</v>
      </c>
      <c r="N117" s="86">
        <f>IFERROR(VLOOKUP($C117, 'All Indicators - Breakdown'!$C:$IU, N$1, FALSE), " ")</f>
        <v>1</v>
      </c>
      <c r="O117" s="80">
        <f t="shared" si="19"/>
        <v>3</v>
      </c>
      <c r="P117" s="21">
        <f t="shared" si="19"/>
        <v>3</v>
      </c>
      <c r="Q117" s="21">
        <f t="shared" si="19"/>
        <v>2</v>
      </c>
      <c r="R117" s="21">
        <f t="shared" si="19"/>
        <v>2</v>
      </c>
      <c r="S117" s="21">
        <f t="shared" si="19"/>
        <v>1</v>
      </c>
      <c r="T117" s="21">
        <f t="shared" si="19"/>
        <v>1</v>
      </c>
      <c r="U117" s="21">
        <f t="shared" si="19"/>
        <v>1</v>
      </c>
      <c r="V117" s="71">
        <f t="shared" si="13"/>
        <v>1</v>
      </c>
      <c r="W117" s="71" t="e">
        <f t="shared" si="14"/>
        <v>#NUM!</v>
      </c>
    </row>
    <row r="118" spans="1:23" ht="16.3" thickTop="1" thickBot="1" x14ac:dyDescent="0.3">
      <c r="A118" s="20" t="s">
        <v>356</v>
      </c>
      <c r="B118" s="20" t="s">
        <v>376</v>
      </c>
      <c r="C118" s="20" t="s">
        <v>377</v>
      </c>
      <c r="D118" s="10">
        <f t="shared" si="11"/>
        <v>3</v>
      </c>
      <c r="E118" s="35">
        <f t="shared" si="12"/>
        <v>2.8</v>
      </c>
      <c r="F118" s="21">
        <f>IFERROR(VLOOKUP($C118, 'All Indicators - Breakdown'!$C:$GQ, F$1, FALSE), " ")</f>
        <v>3</v>
      </c>
      <c r="G118" s="21">
        <f>IFERROR(VLOOKUP($C118, 'All Indicators - Breakdown'!$C:$GQ, G$1, FALSE), " ")</f>
        <v>3</v>
      </c>
      <c r="H118" s="21">
        <f>IFERROR(VLOOKUP($C118, 'All Indicators - Breakdown'!$C:$GQ, H$1, FALSE), " ")</f>
        <v>2</v>
      </c>
      <c r="I118" s="21">
        <f>IFERROR(VLOOKUP($C118, 'All Indicators - Breakdown'!$C:$GQ, I$1, FALSE), " ")</f>
        <v>1</v>
      </c>
      <c r="J118" s="21">
        <f>IFERROR(VLOOKUP($C118, 'All Indicators - Breakdown'!$C:$GQ, J$1, FALSE), " ")</f>
        <v>1</v>
      </c>
      <c r="K118" s="21">
        <f>IFERROR(VLOOKUP($C118, 'All Indicators - Breakdown'!$C:$GQ, K$1, FALSE), " ")</f>
        <v>3</v>
      </c>
      <c r="L118" s="21">
        <f>IFERROR(VLOOKUP($C118, 'All Indicators - Breakdown'!$C:$HE, L$1, FALSE), " ")</f>
        <v>2</v>
      </c>
      <c r="M118" s="86">
        <f>IFERROR(VLOOKUP($C118, 'All Indicators - Breakdown'!$C:$IU, M$1, FALSE), " ")</f>
        <v>1</v>
      </c>
      <c r="N118" s="86">
        <f>IFERROR(VLOOKUP($C118, 'All Indicators - Breakdown'!$C:$IU, N$1, FALSE), " ")</f>
        <v>1</v>
      </c>
      <c r="O118" s="80">
        <f t="shared" si="19"/>
        <v>3</v>
      </c>
      <c r="P118" s="21">
        <f t="shared" si="19"/>
        <v>3</v>
      </c>
      <c r="Q118" s="21">
        <f t="shared" si="19"/>
        <v>3</v>
      </c>
      <c r="R118" s="21">
        <f t="shared" si="19"/>
        <v>2</v>
      </c>
      <c r="S118" s="21">
        <f t="shared" si="19"/>
        <v>2</v>
      </c>
      <c r="T118" s="21">
        <f t="shared" si="19"/>
        <v>1</v>
      </c>
      <c r="U118" s="21">
        <f t="shared" si="19"/>
        <v>1</v>
      </c>
      <c r="V118" s="71">
        <f t="shared" si="13"/>
        <v>1</v>
      </c>
      <c r="W118" s="71">
        <f t="shared" si="14"/>
        <v>1</v>
      </c>
    </row>
    <row r="119" spans="1:23" ht="16.3" thickTop="1" thickBot="1" x14ac:dyDescent="0.3">
      <c r="A119" s="20" t="s">
        <v>356</v>
      </c>
      <c r="B119" s="20" t="s">
        <v>378</v>
      </c>
      <c r="C119" s="20" t="s">
        <v>379</v>
      </c>
      <c r="D119" s="10">
        <f t="shared" si="11"/>
        <v>2</v>
      </c>
      <c r="E119" s="35">
        <f t="shared" si="12"/>
        <v>2.2999999999999998</v>
      </c>
      <c r="F119" s="21" t="str">
        <f>IFERROR(VLOOKUP($C119, 'All Indicators - Breakdown'!$C:$GQ, F$1, FALSE), " ")</f>
        <v>N/A</v>
      </c>
      <c r="G119" s="21">
        <f>IFERROR(VLOOKUP($C119, 'All Indicators - Breakdown'!$C:$GQ, G$1, FALSE), " ")</f>
        <v>2</v>
      </c>
      <c r="H119" s="21">
        <f>IFERROR(VLOOKUP($C119, 'All Indicators - Breakdown'!$C:$GQ, H$1, FALSE), " ")</f>
        <v>2</v>
      </c>
      <c r="I119" s="21">
        <f>IFERROR(VLOOKUP($C119, 'All Indicators - Breakdown'!$C:$GQ, I$1, FALSE), " ")</f>
        <v>1</v>
      </c>
      <c r="J119" s="21">
        <f>IFERROR(VLOOKUP($C119, 'All Indicators - Breakdown'!$C:$GQ, J$1, FALSE), " ")</f>
        <v>1</v>
      </c>
      <c r="K119" s="21">
        <f>IFERROR(VLOOKUP($C119, 'All Indicators - Breakdown'!$C:$GQ, K$1, FALSE), " ")</f>
        <v>3</v>
      </c>
      <c r="L119" s="21">
        <f>IFERROR(VLOOKUP($C119, 'All Indicators - Breakdown'!$C:$HE, L$1, FALSE), " ")</f>
        <v>2</v>
      </c>
      <c r="M119" s="86">
        <f>IFERROR(VLOOKUP($C119, 'All Indicators - Breakdown'!$C:$IU, M$1, FALSE), " ")</f>
        <v>1</v>
      </c>
      <c r="N119" s="86">
        <f>IFERROR(VLOOKUP($C119, 'All Indicators - Breakdown'!$C:$IU, N$1, FALSE), " ")</f>
        <v>1</v>
      </c>
      <c r="O119" s="80">
        <f t="shared" si="19"/>
        <v>3</v>
      </c>
      <c r="P119" s="21">
        <f t="shared" si="19"/>
        <v>2</v>
      </c>
      <c r="Q119" s="21">
        <f t="shared" si="19"/>
        <v>2</v>
      </c>
      <c r="R119" s="21">
        <f t="shared" si="19"/>
        <v>2</v>
      </c>
      <c r="S119" s="21">
        <f t="shared" si="19"/>
        <v>1</v>
      </c>
      <c r="T119" s="21">
        <f t="shared" si="19"/>
        <v>1</v>
      </c>
      <c r="U119" s="21">
        <f t="shared" si="19"/>
        <v>1</v>
      </c>
      <c r="V119" s="71">
        <f t="shared" si="13"/>
        <v>1</v>
      </c>
      <c r="W119" s="71" t="e">
        <f t="shared" si="14"/>
        <v>#NUM!</v>
      </c>
    </row>
    <row r="120" spans="1:23" ht="16.3" thickTop="1" thickBot="1" x14ac:dyDescent="0.3">
      <c r="A120" s="20" t="s">
        <v>356</v>
      </c>
      <c r="B120" s="20" t="s">
        <v>380</v>
      </c>
      <c r="C120" s="20" t="s">
        <v>381</v>
      </c>
      <c r="D120" s="10">
        <f t="shared" si="11"/>
        <v>2</v>
      </c>
      <c r="E120" s="35">
        <f t="shared" si="12"/>
        <v>2.2999999999999998</v>
      </c>
      <c r="F120" s="21">
        <f>IFERROR(VLOOKUP($C120, 'All Indicators - Breakdown'!$C:$GQ, F$1, FALSE), " ")</f>
        <v>1</v>
      </c>
      <c r="G120" s="21">
        <f>IFERROR(VLOOKUP($C120, 'All Indicators - Breakdown'!$C:$GQ, G$1, FALSE), " ")</f>
        <v>2</v>
      </c>
      <c r="H120" s="21">
        <f>IFERROR(VLOOKUP($C120, 'All Indicators - Breakdown'!$C:$GQ, H$1, FALSE), " ")</f>
        <v>2</v>
      </c>
      <c r="I120" s="21">
        <f>IFERROR(VLOOKUP($C120, 'All Indicators - Breakdown'!$C:$GQ, I$1, FALSE), " ")</f>
        <v>1</v>
      </c>
      <c r="J120" s="21">
        <f>IFERROR(VLOOKUP($C120, 'All Indicators - Breakdown'!$C:$GQ, J$1, FALSE), " ")</f>
        <v>1</v>
      </c>
      <c r="K120" s="21">
        <f>IFERROR(VLOOKUP($C120, 'All Indicators - Breakdown'!$C:$GQ, K$1, FALSE), " ")</f>
        <v>3</v>
      </c>
      <c r="L120" s="21">
        <f>IFERROR(VLOOKUP($C120, 'All Indicators - Breakdown'!$C:$HE, L$1, FALSE), " ")</f>
        <v>2</v>
      </c>
      <c r="M120" s="86">
        <f>IFERROR(VLOOKUP($C120, 'All Indicators - Breakdown'!$C:$IU, M$1, FALSE), " ")</f>
        <v>2</v>
      </c>
      <c r="N120" s="86">
        <f>IFERROR(VLOOKUP($C120, 'All Indicators - Breakdown'!$C:$IU, N$1, FALSE), " ")</f>
        <v>1</v>
      </c>
      <c r="O120" s="80">
        <f t="shared" si="19"/>
        <v>3</v>
      </c>
      <c r="P120" s="21">
        <f t="shared" si="19"/>
        <v>2</v>
      </c>
      <c r="Q120" s="21">
        <f t="shared" si="19"/>
        <v>2</v>
      </c>
      <c r="R120" s="21">
        <f t="shared" si="19"/>
        <v>2</v>
      </c>
      <c r="S120" s="21">
        <f t="shared" si="19"/>
        <v>2</v>
      </c>
      <c r="T120" s="21">
        <f t="shared" si="19"/>
        <v>1</v>
      </c>
      <c r="U120" s="21">
        <f t="shared" si="19"/>
        <v>1</v>
      </c>
      <c r="V120" s="71">
        <f t="shared" si="13"/>
        <v>1</v>
      </c>
      <c r="W120" s="71">
        <f t="shared" si="14"/>
        <v>1</v>
      </c>
    </row>
    <row r="121" spans="1:23" ht="16.3" thickTop="1" thickBot="1" x14ac:dyDescent="0.3">
      <c r="A121" s="20" t="s">
        <v>356</v>
      </c>
      <c r="B121" s="20" t="s">
        <v>382</v>
      </c>
      <c r="C121" s="20" t="s">
        <v>383</v>
      </c>
      <c r="D121" s="10">
        <f t="shared" si="11"/>
        <v>3</v>
      </c>
      <c r="E121" s="35">
        <f t="shared" si="12"/>
        <v>2.8</v>
      </c>
      <c r="F121" s="21" t="str">
        <f>IFERROR(VLOOKUP($C121, 'All Indicators - Breakdown'!$C:$GQ, F$1, FALSE), " ")</f>
        <v>N/A</v>
      </c>
      <c r="G121" s="21">
        <f>IFERROR(VLOOKUP($C121, 'All Indicators - Breakdown'!$C:$GQ, G$1, FALSE), " ")</f>
        <v>1</v>
      </c>
      <c r="H121" s="21">
        <f>IFERROR(VLOOKUP($C121, 'All Indicators - Breakdown'!$C:$GQ, H$1, FALSE), " ")</f>
        <v>1</v>
      </c>
      <c r="I121" s="21">
        <f>IFERROR(VLOOKUP($C121, 'All Indicators - Breakdown'!$C:$GQ, I$1, FALSE), " ")</f>
        <v>1</v>
      </c>
      <c r="J121" s="21">
        <f>IFERROR(VLOOKUP($C121, 'All Indicators - Breakdown'!$C:$GQ, J$1, FALSE), " ")</f>
        <v>5</v>
      </c>
      <c r="K121" s="21">
        <f>IFERROR(VLOOKUP($C121, 'All Indicators - Breakdown'!$C:$GQ, K$1, FALSE), " ")</f>
        <v>3</v>
      </c>
      <c r="L121" s="21">
        <f>IFERROR(VLOOKUP($C121, 'All Indicators - Breakdown'!$C:$HE, L$1, FALSE), " ")</f>
        <v>2</v>
      </c>
      <c r="M121" s="86">
        <f>IFERROR(VLOOKUP($C121, 'All Indicators - Breakdown'!$C:$IU, M$1, FALSE), " ")</f>
        <v>1</v>
      </c>
      <c r="N121" s="86">
        <f>IFERROR(VLOOKUP($C121, 'All Indicators - Breakdown'!$C:$IU, N$1, FALSE), " ")</f>
        <v>1</v>
      </c>
      <c r="O121" s="80">
        <f t="shared" si="19"/>
        <v>5</v>
      </c>
      <c r="P121" s="21">
        <f t="shared" si="19"/>
        <v>3</v>
      </c>
      <c r="Q121" s="21">
        <f t="shared" si="19"/>
        <v>2</v>
      </c>
      <c r="R121" s="21">
        <f t="shared" si="19"/>
        <v>1</v>
      </c>
      <c r="S121" s="21">
        <f t="shared" si="19"/>
        <v>1</v>
      </c>
      <c r="T121" s="21">
        <f t="shared" si="19"/>
        <v>1</v>
      </c>
      <c r="U121" s="21">
        <f t="shared" si="19"/>
        <v>1</v>
      </c>
      <c r="V121" s="71">
        <f t="shared" si="13"/>
        <v>1</v>
      </c>
      <c r="W121" s="71" t="e">
        <f t="shared" si="14"/>
        <v>#NUM!</v>
      </c>
    </row>
    <row r="122" spans="1:23" ht="16.3" thickTop="1" thickBot="1" x14ac:dyDescent="0.3">
      <c r="A122" s="20" t="s">
        <v>356</v>
      </c>
      <c r="B122" s="20" t="s">
        <v>384</v>
      </c>
      <c r="C122" s="20" t="s">
        <v>385</v>
      </c>
      <c r="D122" s="10">
        <f t="shared" si="11"/>
        <v>3</v>
      </c>
      <c r="E122" s="35">
        <f t="shared" si="12"/>
        <v>2.8</v>
      </c>
      <c r="F122" s="21" t="str">
        <f>IFERROR(VLOOKUP($C122, 'All Indicators - Breakdown'!$C:$GQ, F$1, FALSE), " ")</f>
        <v>N/A</v>
      </c>
      <c r="G122" s="21">
        <f>IFERROR(VLOOKUP($C122, 'All Indicators - Breakdown'!$C:$GQ, G$1, FALSE), " ")</f>
        <v>3</v>
      </c>
      <c r="H122" s="21">
        <f>IFERROR(VLOOKUP($C122, 'All Indicators - Breakdown'!$C:$GQ, H$1, FALSE), " ")</f>
        <v>2</v>
      </c>
      <c r="I122" s="21">
        <f>IFERROR(VLOOKUP($C122, 'All Indicators - Breakdown'!$C:$GQ, I$1, FALSE), " ")</f>
        <v>1</v>
      </c>
      <c r="J122" s="21">
        <f>IFERROR(VLOOKUP($C122, 'All Indicators - Breakdown'!$C:$GQ, J$1, FALSE), " ")</f>
        <v>1</v>
      </c>
      <c r="K122" s="21">
        <f>IFERROR(VLOOKUP($C122, 'All Indicators - Breakdown'!$C:$GQ, K$1, FALSE), " ")</f>
        <v>4</v>
      </c>
      <c r="L122" s="21">
        <f>IFERROR(VLOOKUP($C122, 'All Indicators - Breakdown'!$C:$HE, L$1, FALSE), " ")</f>
        <v>2</v>
      </c>
      <c r="M122" s="86">
        <f>IFERROR(VLOOKUP($C122, 'All Indicators - Breakdown'!$C:$IU, M$1, FALSE), " ")</f>
        <v>2</v>
      </c>
      <c r="N122" s="86">
        <f>IFERROR(VLOOKUP($C122, 'All Indicators - Breakdown'!$C:$IU, N$1, FALSE), " ")</f>
        <v>1</v>
      </c>
      <c r="O122" s="80">
        <f t="shared" si="19"/>
        <v>4</v>
      </c>
      <c r="P122" s="21">
        <f t="shared" si="19"/>
        <v>3</v>
      </c>
      <c r="Q122" s="21">
        <f t="shared" si="19"/>
        <v>2</v>
      </c>
      <c r="R122" s="21">
        <f t="shared" si="19"/>
        <v>2</v>
      </c>
      <c r="S122" s="21">
        <f t="shared" si="19"/>
        <v>2</v>
      </c>
      <c r="T122" s="21">
        <f t="shared" si="19"/>
        <v>1</v>
      </c>
      <c r="U122" s="21">
        <f t="shared" si="19"/>
        <v>1</v>
      </c>
      <c r="V122" s="71">
        <f t="shared" si="13"/>
        <v>1</v>
      </c>
      <c r="W122" s="71" t="e">
        <f t="shared" si="14"/>
        <v>#NUM!</v>
      </c>
    </row>
    <row r="123" spans="1:23" ht="16.3" thickTop="1" thickBot="1" x14ac:dyDescent="0.3">
      <c r="A123" s="20" t="s">
        <v>356</v>
      </c>
      <c r="B123" s="20" t="s">
        <v>386</v>
      </c>
      <c r="C123" s="20" t="s">
        <v>387</v>
      </c>
      <c r="D123" s="10">
        <f t="shared" si="11"/>
        <v>3</v>
      </c>
      <c r="E123" s="35">
        <f t="shared" si="12"/>
        <v>2.8</v>
      </c>
      <c r="F123" s="21" t="str">
        <f>IFERROR(VLOOKUP($C123, 'All Indicators - Breakdown'!$C:$GQ, F$1, FALSE), " ")</f>
        <v>N/A</v>
      </c>
      <c r="G123" s="21">
        <f>IFERROR(VLOOKUP($C123, 'All Indicators - Breakdown'!$C:$GQ, G$1, FALSE), " ")</f>
        <v>1</v>
      </c>
      <c r="H123" s="21">
        <f>IFERROR(VLOOKUP($C123, 'All Indicators - Breakdown'!$C:$GQ, H$1, FALSE), " ")</f>
        <v>1</v>
      </c>
      <c r="I123" s="21">
        <f>IFERROR(VLOOKUP($C123, 'All Indicators - Breakdown'!$C:$GQ, I$1, FALSE), " ")</f>
        <v>1</v>
      </c>
      <c r="J123" s="21">
        <f>IFERROR(VLOOKUP($C123, 'All Indicators - Breakdown'!$C:$GQ, J$1, FALSE), " ")</f>
        <v>5</v>
      </c>
      <c r="K123" s="21">
        <f>IFERROR(VLOOKUP($C123, 'All Indicators - Breakdown'!$C:$GQ, K$1, FALSE), " ")</f>
        <v>3</v>
      </c>
      <c r="L123" s="21">
        <f>IFERROR(VLOOKUP($C123, 'All Indicators - Breakdown'!$C:$HE, L$1, FALSE), " ")</f>
        <v>2</v>
      </c>
      <c r="M123" s="86">
        <f>IFERROR(VLOOKUP($C123, 'All Indicators - Breakdown'!$C:$IU, M$1, FALSE), " ")</f>
        <v>1</v>
      </c>
      <c r="N123" s="86">
        <f>IFERROR(VLOOKUP($C123, 'All Indicators - Breakdown'!$C:$IU, N$1, FALSE), " ")</f>
        <v>1</v>
      </c>
      <c r="O123" s="80">
        <f t="shared" si="19"/>
        <v>5</v>
      </c>
      <c r="P123" s="21">
        <f t="shared" si="19"/>
        <v>3</v>
      </c>
      <c r="Q123" s="21">
        <f t="shared" si="19"/>
        <v>2</v>
      </c>
      <c r="R123" s="21">
        <f t="shared" si="19"/>
        <v>1</v>
      </c>
      <c r="S123" s="21">
        <f t="shared" si="19"/>
        <v>1</v>
      </c>
      <c r="T123" s="21">
        <f t="shared" si="19"/>
        <v>1</v>
      </c>
      <c r="U123" s="21">
        <f t="shared" si="19"/>
        <v>1</v>
      </c>
      <c r="V123" s="71">
        <f t="shared" si="13"/>
        <v>1</v>
      </c>
      <c r="W123" s="71" t="e">
        <f t="shared" si="14"/>
        <v>#NUM!</v>
      </c>
    </row>
    <row r="124" spans="1:23" ht="16.3" thickTop="1" thickBot="1" x14ac:dyDescent="0.3">
      <c r="A124" s="20" t="s">
        <v>356</v>
      </c>
      <c r="B124" s="20" t="s">
        <v>388</v>
      </c>
      <c r="C124" s="20" t="s">
        <v>389</v>
      </c>
      <c r="D124" s="10">
        <f t="shared" si="11"/>
        <v>3</v>
      </c>
      <c r="E124" s="35">
        <f t="shared" si="12"/>
        <v>2.8</v>
      </c>
      <c r="F124" s="21" t="str">
        <f>IFERROR(VLOOKUP($C124, 'All Indicators - Breakdown'!$C:$GQ, F$1, FALSE), " ")</f>
        <v>N/A</v>
      </c>
      <c r="G124" s="21">
        <f>IFERROR(VLOOKUP($C124, 'All Indicators - Breakdown'!$C:$GQ, G$1, FALSE), " ")</f>
        <v>3</v>
      </c>
      <c r="H124" s="21">
        <f>IFERROR(VLOOKUP($C124, 'All Indicators - Breakdown'!$C:$GQ, H$1, FALSE), " ")</f>
        <v>2</v>
      </c>
      <c r="I124" s="21">
        <f>IFERROR(VLOOKUP($C124, 'All Indicators - Breakdown'!$C:$GQ, I$1, FALSE), " ")</f>
        <v>1</v>
      </c>
      <c r="J124" s="21">
        <f>IFERROR(VLOOKUP($C124, 'All Indicators - Breakdown'!$C:$GQ, J$1, FALSE), " ")</f>
        <v>1</v>
      </c>
      <c r="K124" s="21">
        <f>IFERROR(VLOOKUP($C124, 'All Indicators - Breakdown'!$C:$GQ, K$1, FALSE), " ")</f>
        <v>4</v>
      </c>
      <c r="L124" s="21">
        <f>IFERROR(VLOOKUP($C124, 'All Indicators - Breakdown'!$C:$HE, L$1, FALSE), " ")</f>
        <v>2</v>
      </c>
      <c r="M124" s="86">
        <f>IFERROR(VLOOKUP($C124, 'All Indicators - Breakdown'!$C:$IU, M$1, FALSE), " ")</f>
        <v>1</v>
      </c>
      <c r="N124" s="86">
        <f>IFERROR(VLOOKUP($C124, 'All Indicators - Breakdown'!$C:$IU, N$1, FALSE), " ")</f>
        <v>1</v>
      </c>
      <c r="O124" s="80">
        <f t="shared" ref="O124:U133" si="20">LARGE($F124:$N124, O$1)</f>
        <v>4</v>
      </c>
      <c r="P124" s="21">
        <f t="shared" si="20"/>
        <v>3</v>
      </c>
      <c r="Q124" s="21">
        <f t="shared" si="20"/>
        <v>2</v>
      </c>
      <c r="R124" s="21">
        <f t="shared" si="20"/>
        <v>2</v>
      </c>
      <c r="S124" s="21">
        <f t="shared" si="20"/>
        <v>1</v>
      </c>
      <c r="T124" s="21">
        <f t="shared" si="20"/>
        <v>1</v>
      </c>
      <c r="U124" s="21">
        <f t="shared" si="20"/>
        <v>1</v>
      </c>
      <c r="V124" s="71">
        <f t="shared" si="13"/>
        <v>1</v>
      </c>
      <c r="W124" s="71" t="e">
        <f t="shared" si="14"/>
        <v>#NUM!</v>
      </c>
    </row>
    <row r="125" spans="1:23" ht="16.3" thickTop="1" thickBot="1" x14ac:dyDescent="0.3">
      <c r="A125" s="20" t="s">
        <v>356</v>
      </c>
      <c r="B125" s="20" t="s">
        <v>390</v>
      </c>
      <c r="C125" s="20" t="s">
        <v>391</v>
      </c>
      <c r="D125" s="10">
        <f t="shared" si="11"/>
        <v>3</v>
      </c>
      <c r="E125" s="35">
        <f t="shared" si="12"/>
        <v>3</v>
      </c>
      <c r="F125" s="21" t="str">
        <f>IFERROR(VLOOKUP($C125, 'All Indicators - Breakdown'!$C:$GQ, F$1, FALSE), " ")</f>
        <v>N/A</v>
      </c>
      <c r="G125" s="21">
        <f>IFERROR(VLOOKUP($C125, 'All Indicators - Breakdown'!$C:$GQ, G$1, FALSE), " ")</f>
        <v>1</v>
      </c>
      <c r="H125" s="21">
        <f>IFERROR(VLOOKUP($C125, 'All Indicators - Breakdown'!$C:$GQ, H$1, FALSE), " ")</f>
        <v>2</v>
      </c>
      <c r="I125" s="21">
        <f>IFERROR(VLOOKUP($C125, 'All Indicators - Breakdown'!$C:$GQ, I$1, FALSE), " ")</f>
        <v>1</v>
      </c>
      <c r="J125" s="21">
        <f>IFERROR(VLOOKUP($C125, 'All Indicators - Breakdown'!$C:$GQ, J$1, FALSE), " ")</f>
        <v>5</v>
      </c>
      <c r="K125" s="21">
        <f>IFERROR(VLOOKUP($C125, 'All Indicators - Breakdown'!$C:$GQ, K$1, FALSE), " ")</f>
        <v>3</v>
      </c>
      <c r="L125" s="21">
        <f>IFERROR(VLOOKUP($C125, 'All Indicators - Breakdown'!$C:$HE, L$1, FALSE), " ")</f>
        <v>2</v>
      </c>
      <c r="M125" s="86">
        <f>IFERROR(VLOOKUP($C125, 'All Indicators - Breakdown'!$C:$IU, M$1, FALSE), " ")</f>
        <v>1</v>
      </c>
      <c r="N125" s="86">
        <f>IFERROR(VLOOKUP($C125, 'All Indicators - Breakdown'!$C:$IU, N$1, FALSE), " ")</f>
        <v>1</v>
      </c>
      <c r="O125" s="80">
        <f t="shared" si="20"/>
        <v>5</v>
      </c>
      <c r="P125" s="21">
        <f t="shared" si="20"/>
        <v>3</v>
      </c>
      <c r="Q125" s="21">
        <f t="shared" si="20"/>
        <v>2</v>
      </c>
      <c r="R125" s="21">
        <f t="shared" si="20"/>
        <v>2</v>
      </c>
      <c r="S125" s="21">
        <f t="shared" si="20"/>
        <v>1</v>
      </c>
      <c r="T125" s="21">
        <f t="shared" si="20"/>
        <v>1</v>
      </c>
      <c r="U125" s="21">
        <f t="shared" si="20"/>
        <v>1</v>
      </c>
      <c r="V125" s="71">
        <f t="shared" si="13"/>
        <v>1</v>
      </c>
      <c r="W125" s="71" t="e">
        <f t="shared" si="14"/>
        <v>#NUM!</v>
      </c>
    </row>
    <row r="126" spans="1:23" ht="16.3" thickTop="1" thickBot="1" x14ac:dyDescent="0.3">
      <c r="A126" s="20" t="s">
        <v>356</v>
      </c>
      <c r="B126" s="20" t="s">
        <v>392</v>
      </c>
      <c r="C126" s="20" t="s">
        <v>393</v>
      </c>
      <c r="D126" s="10">
        <f t="shared" si="11"/>
        <v>3</v>
      </c>
      <c r="E126" s="35">
        <f t="shared" si="12"/>
        <v>2.8</v>
      </c>
      <c r="F126" s="21" t="str">
        <f>IFERROR(VLOOKUP($C126, 'All Indicators - Breakdown'!$C:$GQ, F$1, FALSE), " ")</f>
        <v>N/A</v>
      </c>
      <c r="G126" s="21">
        <f>IFERROR(VLOOKUP($C126, 'All Indicators - Breakdown'!$C:$GQ, G$1, FALSE), " ")</f>
        <v>3</v>
      </c>
      <c r="H126" s="21">
        <f>IFERROR(VLOOKUP($C126, 'All Indicators - Breakdown'!$C:$GQ, H$1, FALSE), " ")</f>
        <v>2</v>
      </c>
      <c r="I126" s="21">
        <f>IFERROR(VLOOKUP($C126, 'All Indicators - Breakdown'!$C:$GQ, I$1, FALSE), " ")</f>
        <v>1</v>
      </c>
      <c r="J126" s="21">
        <f>IFERROR(VLOOKUP($C126, 'All Indicators - Breakdown'!$C:$GQ, J$1, FALSE), " ")</f>
        <v>1</v>
      </c>
      <c r="K126" s="21">
        <f>IFERROR(VLOOKUP($C126, 'All Indicators - Breakdown'!$C:$GQ, K$1, FALSE), " ")</f>
        <v>4</v>
      </c>
      <c r="L126" s="21">
        <f>IFERROR(VLOOKUP($C126, 'All Indicators - Breakdown'!$C:$HE, L$1, FALSE), " ")</f>
        <v>2</v>
      </c>
      <c r="M126" s="86">
        <f>IFERROR(VLOOKUP($C126, 'All Indicators - Breakdown'!$C:$IU, M$1, FALSE), " ")</f>
        <v>2</v>
      </c>
      <c r="N126" s="86">
        <f>IFERROR(VLOOKUP($C126, 'All Indicators - Breakdown'!$C:$IU, N$1, FALSE), " ")</f>
        <v>1</v>
      </c>
      <c r="O126" s="80">
        <f t="shared" si="20"/>
        <v>4</v>
      </c>
      <c r="P126" s="21">
        <f t="shared" si="20"/>
        <v>3</v>
      </c>
      <c r="Q126" s="21">
        <f t="shared" si="20"/>
        <v>2</v>
      </c>
      <c r="R126" s="21">
        <f t="shared" si="20"/>
        <v>2</v>
      </c>
      <c r="S126" s="21">
        <f t="shared" si="20"/>
        <v>2</v>
      </c>
      <c r="T126" s="21">
        <f t="shared" si="20"/>
        <v>1</v>
      </c>
      <c r="U126" s="21">
        <f t="shared" si="20"/>
        <v>1</v>
      </c>
      <c r="V126" s="71">
        <f t="shared" si="13"/>
        <v>1</v>
      </c>
      <c r="W126" s="71" t="e">
        <f t="shared" si="14"/>
        <v>#NUM!</v>
      </c>
    </row>
    <row r="127" spans="1:23" ht="16.3" thickTop="1" thickBot="1" x14ac:dyDescent="0.3">
      <c r="A127" s="20" t="s">
        <v>394</v>
      </c>
      <c r="B127" s="20" t="s">
        <v>395</v>
      </c>
      <c r="C127" s="20" t="s">
        <v>396</v>
      </c>
      <c r="D127" s="10">
        <f t="shared" si="11"/>
        <v>3</v>
      </c>
      <c r="E127" s="35">
        <f t="shared" si="12"/>
        <v>3</v>
      </c>
      <c r="F127" s="21">
        <f>IFERROR(VLOOKUP($C127, 'All Indicators - Breakdown'!$C:$GQ, F$1, FALSE), " ")</f>
        <v>3</v>
      </c>
      <c r="G127" s="21">
        <f>IFERROR(VLOOKUP($C127, 'All Indicators - Breakdown'!$C:$GQ, G$1, FALSE), " ")</f>
        <v>3</v>
      </c>
      <c r="H127" s="21">
        <f>IFERROR(VLOOKUP($C127, 'All Indicators - Breakdown'!$C:$GQ, H$1, FALSE), " ")</f>
        <v>2</v>
      </c>
      <c r="I127" s="21">
        <f>IFERROR(VLOOKUP($C127, 'All Indicators - Breakdown'!$C:$GQ, I$1, FALSE), " ")</f>
        <v>1</v>
      </c>
      <c r="J127" s="21">
        <f>IFERROR(VLOOKUP($C127, 'All Indicators - Breakdown'!$C:$GQ, J$1, FALSE), " ")</f>
        <v>1</v>
      </c>
      <c r="K127" s="21">
        <f>IFERROR(VLOOKUP($C127, 'All Indicators - Breakdown'!$C:$GQ, K$1, FALSE), " ")</f>
        <v>3</v>
      </c>
      <c r="L127" s="21">
        <f>IFERROR(VLOOKUP($C127, 'All Indicators - Breakdown'!$C:$HE, L$1, FALSE), " ")</f>
        <v>3</v>
      </c>
      <c r="M127" s="86">
        <f>IFERROR(VLOOKUP($C127, 'All Indicators - Breakdown'!$C:$IU, M$1, FALSE), " ")</f>
        <v>1</v>
      </c>
      <c r="N127" s="86">
        <f>IFERROR(VLOOKUP($C127, 'All Indicators - Breakdown'!$C:$IU, N$1, FALSE), " ")</f>
        <v>1</v>
      </c>
      <c r="O127" s="80">
        <f t="shared" si="20"/>
        <v>3</v>
      </c>
      <c r="P127" s="21">
        <f t="shared" si="20"/>
        <v>3</v>
      </c>
      <c r="Q127" s="21">
        <f t="shared" si="20"/>
        <v>3</v>
      </c>
      <c r="R127" s="21">
        <f t="shared" si="20"/>
        <v>3</v>
      </c>
      <c r="S127" s="21">
        <f t="shared" si="20"/>
        <v>2</v>
      </c>
      <c r="T127" s="21">
        <f t="shared" si="20"/>
        <v>1</v>
      </c>
      <c r="U127" s="21">
        <f t="shared" si="20"/>
        <v>1</v>
      </c>
      <c r="V127" s="71">
        <f t="shared" si="13"/>
        <v>1</v>
      </c>
      <c r="W127" s="71">
        <f t="shared" si="14"/>
        <v>1</v>
      </c>
    </row>
    <row r="128" spans="1:23" ht="16.3" thickTop="1" thickBot="1" x14ac:dyDescent="0.3">
      <c r="A128" s="20" t="s">
        <v>394</v>
      </c>
      <c r="B128" s="20" t="s">
        <v>397</v>
      </c>
      <c r="C128" s="20" t="s">
        <v>398</v>
      </c>
      <c r="D128" s="10">
        <f t="shared" si="11"/>
        <v>3</v>
      </c>
      <c r="E128" s="35">
        <f t="shared" si="12"/>
        <v>3</v>
      </c>
      <c r="F128" s="21">
        <f>IFERROR(VLOOKUP($C128, 'All Indicators - Breakdown'!$C:$GQ, F$1, FALSE), " ")</f>
        <v>3</v>
      </c>
      <c r="G128" s="21">
        <f>IFERROR(VLOOKUP($C128, 'All Indicators - Breakdown'!$C:$GQ, G$1, FALSE), " ")</f>
        <v>3</v>
      </c>
      <c r="H128" s="21">
        <f>IFERROR(VLOOKUP($C128, 'All Indicators - Breakdown'!$C:$GQ, H$1, FALSE), " ")</f>
        <v>1</v>
      </c>
      <c r="I128" s="21">
        <f>IFERROR(VLOOKUP($C128, 'All Indicators - Breakdown'!$C:$GQ, I$1, FALSE), " ")</f>
        <v>1</v>
      </c>
      <c r="J128" s="21">
        <f>IFERROR(VLOOKUP($C128, 'All Indicators - Breakdown'!$C:$GQ, J$1, FALSE), " ")</f>
        <v>1</v>
      </c>
      <c r="K128" s="21">
        <f>IFERROR(VLOOKUP($C128, 'All Indicators - Breakdown'!$C:$GQ, K$1, FALSE), " ")</f>
        <v>3</v>
      </c>
      <c r="L128" s="21">
        <f>IFERROR(VLOOKUP($C128, 'All Indicators - Breakdown'!$C:$HE, L$1, FALSE), " ")</f>
        <v>3</v>
      </c>
      <c r="M128" s="86">
        <f>IFERROR(VLOOKUP($C128, 'All Indicators - Breakdown'!$C:$IU, M$1, FALSE), " ")</f>
        <v>2</v>
      </c>
      <c r="N128" s="86">
        <f>IFERROR(VLOOKUP($C128, 'All Indicators - Breakdown'!$C:$IU, N$1, FALSE), " ")</f>
        <v>1</v>
      </c>
      <c r="O128" s="80">
        <f t="shared" si="20"/>
        <v>3</v>
      </c>
      <c r="P128" s="21">
        <f t="shared" si="20"/>
        <v>3</v>
      </c>
      <c r="Q128" s="21">
        <f t="shared" si="20"/>
        <v>3</v>
      </c>
      <c r="R128" s="21">
        <f t="shared" si="20"/>
        <v>3</v>
      </c>
      <c r="S128" s="21">
        <f t="shared" si="20"/>
        <v>2</v>
      </c>
      <c r="T128" s="21">
        <f t="shared" si="20"/>
        <v>1</v>
      </c>
      <c r="U128" s="21">
        <f t="shared" si="20"/>
        <v>1</v>
      </c>
      <c r="V128" s="71">
        <f t="shared" si="13"/>
        <v>1</v>
      </c>
      <c r="W128" s="71">
        <f t="shared" si="14"/>
        <v>1</v>
      </c>
    </row>
    <row r="129" spans="1:23" ht="16.3" thickTop="1" thickBot="1" x14ac:dyDescent="0.3">
      <c r="A129" s="20" t="s">
        <v>394</v>
      </c>
      <c r="B129" s="20" t="s">
        <v>399</v>
      </c>
      <c r="C129" s="20" t="s">
        <v>400</v>
      </c>
      <c r="D129" s="10">
        <f t="shared" si="11"/>
        <v>3</v>
      </c>
      <c r="E129" s="35">
        <f t="shared" si="12"/>
        <v>2.5</v>
      </c>
      <c r="F129" s="21" t="str">
        <f>IFERROR(VLOOKUP($C129, 'All Indicators - Breakdown'!$C:$GQ, F$1, FALSE), " ")</f>
        <v>N/A</v>
      </c>
      <c r="G129" s="21">
        <f>IFERROR(VLOOKUP($C129, 'All Indicators - Breakdown'!$C:$GQ, G$1, FALSE), " ")</f>
        <v>2</v>
      </c>
      <c r="H129" s="21">
        <f>IFERROR(VLOOKUP($C129, 'All Indicators - Breakdown'!$C:$GQ, H$1, FALSE), " ")</f>
        <v>2</v>
      </c>
      <c r="I129" s="21">
        <f>IFERROR(VLOOKUP($C129, 'All Indicators - Breakdown'!$C:$GQ, I$1, FALSE), " ")</f>
        <v>1</v>
      </c>
      <c r="J129" s="21">
        <f>IFERROR(VLOOKUP($C129, 'All Indicators - Breakdown'!$C:$GQ, J$1, FALSE), " ")</f>
        <v>1</v>
      </c>
      <c r="K129" s="21">
        <f>IFERROR(VLOOKUP($C129, 'All Indicators - Breakdown'!$C:$GQ, K$1, FALSE), " ")</f>
        <v>3</v>
      </c>
      <c r="L129" s="21">
        <f>IFERROR(VLOOKUP($C129, 'All Indicators - Breakdown'!$C:$HE, L$1, FALSE), " ")</f>
        <v>3</v>
      </c>
      <c r="M129" s="86">
        <f>IFERROR(VLOOKUP($C129, 'All Indicators - Breakdown'!$C:$IU, M$1, FALSE), " ")</f>
        <v>2</v>
      </c>
      <c r="N129" s="86">
        <f>IFERROR(VLOOKUP($C129, 'All Indicators - Breakdown'!$C:$IU, N$1, FALSE), " ")</f>
        <v>1</v>
      </c>
      <c r="O129" s="80">
        <f t="shared" si="20"/>
        <v>3</v>
      </c>
      <c r="P129" s="21">
        <f t="shared" si="20"/>
        <v>3</v>
      </c>
      <c r="Q129" s="21">
        <f t="shared" si="20"/>
        <v>2</v>
      </c>
      <c r="R129" s="21">
        <f t="shared" si="20"/>
        <v>2</v>
      </c>
      <c r="S129" s="21">
        <f t="shared" si="20"/>
        <v>2</v>
      </c>
      <c r="T129" s="21">
        <f t="shared" si="20"/>
        <v>1</v>
      </c>
      <c r="U129" s="21">
        <f t="shared" si="20"/>
        <v>1</v>
      </c>
      <c r="V129" s="71">
        <f t="shared" si="13"/>
        <v>1</v>
      </c>
      <c r="W129" s="71" t="e">
        <f t="shared" si="14"/>
        <v>#NUM!</v>
      </c>
    </row>
    <row r="130" spans="1:23" ht="16.3" thickTop="1" thickBot="1" x14ac:dyDescent="0.3">
      <c r="A130" s="20" t="s">
        <v>394</v>
      </c>
      <c r="B130" s="20" t="s">
        <v>401</v>
      </c>
      <c r="C130" s="20" t="s">
        <v>402</v>
      </c>
      <c r="D130" s="10">
        <f t="shared" si="11"/>
        <v>3</v>
      </c>
      <c r="E130" s="35">
        <f t="shared" si="12"/>
        <v>3</v>
      </c>
      <c r="F130" s="21" t="str">
        <f>IFERROR(VLOOKUP($C130, 'All Indicators - Breakdown'!$C:$GQ, F$1, FALSE), " ")</f>
        <v>N/A</v>
      </c>
      <c r="G130" s="21">
        <f>IFERROR(VLOOKUP($C130, 'All Indicators - Breakdown'!$C:$GQ, G$1, FALSE), " ")</f>
        <v>3</v>
      </c>
      <c r="H130" s="21">
        <f>IFERROR(VLOOKUP($C130, 'All Indicators - Breakdown'!$C:$GQ, H$1, FALSE), " ")</f>
        <v>1</v>
      </c>
      <c r="I130" s="21">
        <f>IFERROR(VLOOKUP($C130, 'All Indicators - Breakdown'!$C:$GQ, I$1, FALSE), " ")</f>
        <v>1</v>
      </c>
      <c r="J130" s="21">
        <f>IFERROR(VLOOKUP($C130, 'All Indicators - Breakdown'!$C:$GQ, J$1, FALSE), " ")</f>
        <v>1</v>
      </c>
      <c r="K130" s="21">
        <f>IFERROR(VLOOKUP($C130, 'All Indicators - Breakdown'!$C:$GQ, K$1, FALSE), " ")</f>
        <v>3</v>
      </c>
      <c r="L130" s="21">
        <f>IFERROR(VLOOKUP($C130, 'All Indicators - Breakdown'!$C:$HE, L$1, FALSE), " ")</f>
        <v>3</v>
      </c>
      <c r="M130" s="86">
        <f>IFERROR(VLOOKUP($C130, 'All Indicators - Breakdown'!$C:$IU, M$1, FALSE), " ")</f>
        <v>3</v>
      </c>
      <c r="N130" s="86">
        <f>IFERROR(VLOOKUP($C130, 'All Indicators - Breakdown'!$C:$IU, N$1, FALSE), " ")</f>
        <v>1</v>
      </c>
      <c r="O130" s="80">
        <f t="shared" si="20"/>
        <v>3</v>
      </c>
      <c r="P130" s="21">
        <f t="shared" si="20"/>
        <v>3</v>
      </c>
      <c r="Q130" s="21">
        <f t="shared" si="20"/>
        <v>3</v>
      </c>
      <c r="R130" s="21">
        <f t="shared" si="20"/>
        <v>3</v>
      </c>
      <c r="S130" s="21">
        <f t="shared" si="20"/>
        <v>1</v>
      </c>
      <c r="T130" s="21">
        <f t="shared" si="20"/>
        <v>1</v>
      </c>
      <c r="U130" s="21">
        <f t="shared" si="20"/>
        <v>1</v>
      </c>
      <c r="V130" s="71">
        <f t="shared" si="13"/>
        <v>1</v>
      </c>
      <c r="W130" s="71" t="e">
        <f t="shared" si="14"/>
        <v>#NUM!</v>
      </c>
    </row>
    <row r="131" spans="1:23" ht="16.3" thickTop="1" thickBot="1" x14ac:dyDescent="0.3">
      <c r="A131" s="20" t="s">
        <v>394</v>
      </c>
      <c r="B131" s="20" t="s">
        <v>403</v>
      </c>
      <c r="C131" s="20" t="s">
        <v>404</v>
      </c>
      <c r="D131" s="10">
        <f t="shared" si="11"/>
        <v>3</v>
      </c>
      <c r="E131" s="35">
        <f t="shared" si="12"/>
        <v>2.5</v>
      </c>
      <c r="F131" s="21" t="str">
        <f>IFERROR(VLOOKUP($C131, 'All Indicators - Breakdown'!$C:$GQ, F$1, FALSE), " ")</f>
        <v>N/A</v>
      </c>
      <c r="G131" s="21">
        <f>IFERROR(VLOOKUP($C131, 'All Indicators - Breakdown'!$C:$GQ, G$1, FALSE), " ")</f>
        <v>2</v>
      </c>
      <c r="H131" s="21">
        <f>IFERROR(VLOOKUP($C131, 'All Indicators - Breakdown'!$C:$GQ, H$1, FALSE), " ")</f>
        <v>2</v>
      </c>
      <c r="I131" s="21">
        <f>IFERROR(VLOOKUP($C131, 'All Indicators - Breakdown'!$C:$GQ, I$1, FALSE), " ")</f>
        <v>1</v>
      </c>
      <c r="J131" s="21">
        <f>IFERROR(VLOOKUP($C131, 'All Indicators - Breakdown'!$C:$GQ, J$1, FALSE), " ")</f>
        <v>1</v>
      </c>
      <c r="K131" s="21">
        <f>IFERROR(VLOOKUP($C131, 'All Indicators - Breakdown'!$C:$GQ, K$1, FALSE), " ")</f>
        <v>3</v>
      </c>
      <c r="L131" s="21">
        <f>IFERROR(VLOOKUP($C131, 'All Indicators - Breakdown'!$C:$HE, L$1, FALSE), " ")</f>
        <v>3</v>
      </c>
      <c r="M131" s="86">
        <f>IFERROR(VLOOKUP($C131, 'All Indicators - Breakdown'!$C:$IU, M$1, FALSE), " ")</f>
        <v>1</v>
      </c>
      <c r="N131" s="86">
        <f>IFERROR(VLOOKUP($C131, 'All Indicators - Breakdown'!$C:$IU, N$1, FALSE), " ")</f>
        <v>1</v>
      </c>
      <c r="O131" s="80">
        <f t="shared" si="20"/>
        <v>3</v>
      </c>
      <c r="P131" s="21">
        <f t="shared" si="20"/>
        <v>3</v>
      </c>
      <c r="Q131" s="21">
        <f t="shared" si="20"/>
        <v>2</v>
      </c>
      <c r="R131" s="21">
        <f t="shared" si="20"/>
        <v>2</v>
      </c>
      <c r="S131" s="21">
        <f t="shared" si="20"/>
        <v>1</v>
      </c>
      <c r="T131" s="21">
        <f t="shared" si="20"/>
        <v>1</v>
      </c>
      <c r="U131" s="21">
        <f t="shared" si="20"/>
        <v>1</v>
      </c>
      <c r="V131" s="71">
        <f t="shared" si="13"/>
        <v>1</v>
      </c>
      <c r="W131" s="71" t="e">
        <f t="shared" si="14"/>
        <v>#NUM!</v>
      </c>
    </row>
    <row r="132" spans="1:23" ht="16.3" thickTop="1" thickBot="1" x14ac:dyDescent="0.3">
      <c r="A132" s="20" t="s">
        <v>394</v>
      </c>
      <c r="B132" s="20" t="s">
        <v>405</v>
      </c>
      <c r="C132" s="20" t="s">
        <v>406</v>
      </c>
      <c r="D132" s="10">
        <f t="shared" ref="D132:D195" si="21">ROUND(AVERAGE(O132:R132), 0)</f>
        <v>3</v>
      </c>
      <c r="E132" s="35">
        <f t="shared" ref="E132:E195" si="22">ROUND(AVERAGE(O132:R132), 1)</f>
        <v>2.8</v>
      </c>
      <c r="F132" s="21" t="str">
        <f>IFERROR(VLOOKUP($C132, 'All Indicators - Breakdown'!$C:$GQ, F$1, FALSE), " ")</f>
        <v>N/A</v>
      </c>
      <c r="G132" s="21">
        <f>IFERROR(VLOOKUP($C132, 'All Indicators - Breakdown'!$C:$GQ, G$1, FALSE), " ")</f>
        <v>3</v>
      </c>
      <c r="H132" s="21">
        <f>IFERROR(VLOOKUP($C132, 'All Indicators - Breakdown'!$C:$GQ, H$1, FALSE), " ")</f>
        <v>2</v>
      </c>
      <c r="I132" s="21">
        <f>IFERROR(VLOOKUP($C132, 'All Indicators - Breakdown'!$C:$GQ, I$1, FALSE), " ")</f>
        <v>1</v>
      </c>
      <c r="J132" s="21">
        <f>IFERROR(VLOOKUP($C132, 'All Indicators - Breakdown'!$C:$GQ, J$1, FALSE), " ")</f>
        <v>1</v>
      </c>
      <c r="K132" s="21">
        <f>IFERROR(VLOOKUP($C132, 'All Indicators - Breakdown'!$C:$GQ, K$1, FALSE), " ")</f>
        <v>3</v>
      </c>
      <c r="L132" s="21">
        <f>IFERROR(VLOOKUP($C132, 'All Indicators - Breakdown'!$C:$HE, L$1, FALSE), " ")</f>
        <v>3</v>
      </c>
      <c r="M132" s="86" t="str">
        <f>IFERROR(VLOOKUP($C132, 'All Indicators - Breakdown'!$C:$IU, M$1, FALSE), " ")</f>
        <v>N/A</v>
      </c>
      <c r="N132" s="86">
        <f>IFERROR(VLOOKUP($C132, 'All Indicators - Breakdown'!$C:$IU, N$1, FALSE), " ")</f>
        <v>1</v>
      </c>
      <c r="O132" s="80">
        <f t="shared" si="20"/>
        <v>3</v>
      </c>
      <c r="P132" s="21">
        <f t="shared" si="20"/>
        <v>3</v>
      </c>
      <c r="Q132" s="21">
        <f t="shared" si="20"/>
        <v>3</v>
      </c>
      <c r="R132" s="21">
        <f t="shared" si="20"/>
        <v>2</v>
      </c>
      <c r="S132" s="21">
        <f t="shared" si="20"/>
        <v>1</v>
      </c>
      <c r="T132" s="21">
        <f t="shared" si="20"/>
        <v>1</v>
      </c>
      <c r="U132" s="21">
        <f t="shared" si="20"/>
        <v>1</v>
      </c>
      <c r="V132" s="71" t="e">
        <f t="shared" si="13"/>
        <v>#NUM!</v>
      </c>
      <c r="W132" s="71" t="e">
        <f t="shared" si="14"/>
        <v>#NUM!</v>
      </c>
    </row>
    <row r="133" spans="1:23" ht="16.3" thickTop="1" thickBot="1" x14ac:dyDescent="0.3">
      <c r="A133" s="20" t="s">
        <v>394</v>
      </c>
      <c r="B133" s="20" t="s">
        <v>407</v>
      </c>
      <c r="C133" s="20" t="s">
        <v>408</v>
      </c>
      <c r="D133" s="10">
        <f t="shared" si="21"/>
        <v>3</v>
      </c>
      <c r="E133" s="35">
        <f t="shared" si="22"/>
        <v>2.5</v>
      </c>
      <c r="F133" s="21" t="str">
        <f>IFERROR(VLOOKUP($C133, 'All Indicators - Breakdown'!$C:$GQ, F$1, FALSE), " ")</f>
        <v>N/A</v>
      </c>
      <c r="G133" s="21">
        <f>IFERROR(VLOOKUP($C133, 'All Indicators - Breakdown'!$C:$GQ, G$1, FALSE), " ")</f>
        <v>3</v>
      </c>
      <c r="H133" s="21">
        <f>IFERROR(VLOOKUP($C133, 'All Indicators - Breakdown'!$C:$GQ, H$1, FALSE), " ")</f>
        <v>1</v>
      </c>
      <c r="I133" s="21">
        <f>IFERROR(VLOOKUP($C133, 'All Indicators - Breakdown'!$C:$GQ, I$1, FALSE), " ")</f>
        <v>1</v>
      </c>
      <c r="J133" s="21">
        <f>IFERROR(VLOOKUP($C133, 'All Indicators - Breakdown'!$C:$GQ, J$1, FALSE), " ")</f>
        <v>1</v>
      </c>
      <c r="K133" s="21">
        <f>IFERROR(VLOOKUP($C133, 'All Indicators - Breakdown'!$C:$GQ, K$1, FALSE), " ")</f>
        <v>3</v>
      </c>
      <c r="L133" s="21">
        <f>IFERROR(VLOOKUP($C133, 'All Indicators - Breakdown'!$C:$HE, L$1, FALSE), " ")</f>
        <v>3</v>
      </c>
      <c r="M133" s="86">
        <f>IFERROR(VLOOKUP($C133, 'All Indicators - Breakdown'!$C:$IU, M$1, FALSE), " ")</f>
        <v>1</v>
      </c>
      <c r="N133" s="86">
        <f>IFERROR(VLOOKUP($C133, 'All Indicators - Breakdown'!$C:$IU, N$1, FALSE), " ")</f>
        <v>1</v>
      </c>
      <c r="O133" s="80">
        <f t="shared" si="20"/>
        <v>3</v>
      </c>
      <c r="P133" s="21">
        <f t="shared" si="20"/>
        <v>3</v>
      </c>
      <c r="Q133" s="21">
        <f t="shared" si="20"/>
        <v>3</v>
      </c>
      <c r="R133" s="21">
        <f t="shared" si="20"/>
        <v>1</v>
      </c>
      <c r="S133" s="21">
        <f t="shared" si="20"/>
        <v>1</v>
      </c>
      <c r="T133" s="21">
        <f t="shared" si="20"/>
        <v>1</v>
      </c>
      <c r="U133" s="21">
        <f t="shared" si="20"/>
        <v>1</v>
      </c>
      <c r="V133" s="71">
        <f t="shared" ref="V133:V196" si="23">LARGE(F133:N133, V$1)</f>
        <v>1</v>
      </c>
      <c r="W133" s="71" t="e">
        <f t="shared" ref="W133:W196" si="24">LARGE(F133:N133, W$1)</f>
        <v>#NUM!</v>
      </c>
    </row>
    <row r="134" spans="1:23" ht="16.3" thickTop="1" thickBot="1" x14ac:dyDescent="0.3">
      <c r="A134" s="20" t="s">
        <v>394</v>
      </c>
      <c r="B134" s="20" t="s">
        <v>409</v>
      </c>
      <c r="C134" s="20" t="s">
        <v>410</v>
      </c>
      <c r="D134" s="10">
        <f t="shared" si="21"/>
        <v>3</v>
      </c>
      <c r="E134" s="35">
        <f t="shared" si="22"/>
        <v>2.8</v>
      </c>
      <c r="F134" s="21">
        <f>IFERROR(VLOOKUP($C134, 'All Indicators - Breakdown'!$C:$GQ, F$1, FALSE), " ")</f>
        <v>2</v>
      </c>
      <c r="G134" s="21">
        <f>IFERROR(VLOOKUP($C134, 'All Indicators - Breakdown'!$C:$GQ, G$1, FALSE), " ")</f>
        <v>3</v>
      </c>
      <c r="H134" s="21">
        <f>IFERROR(VLOOKUP($C134, 'All Indicators - Breakdown'!$C:$GQ, H$1, FALSE), " ")</f>
        <v>1</v>
      </c>
      <c r="I134" s="21">
        <f>IFERROR(VLOOKUP($C134, 'All Indicators - Breakdown'!$C:$GQ, I$1, FALSE), " ")</f>
        <v>1</v>
      </c>
      <c r="J134" s="21">
        <f>IFERROR(VLOOKUP($C134, 'All Indicators - Breakdown'!$C:$GQ, J$1, FALSE), " ")</f>
        <v>1</v>
      </c>
      <c r="K134" s="21">
        <f>IFERROR(VLOOKUP($C134, 'All Indicators - Breakdown'!$C:$GQ, K$1, FALSE), " ")</f>
        <v>3</v>
      </c>
      <c r="L134" s="21">
        <f>IFERROR(VLOOKUP($C134, 'All Indicators - Breakdown'!$C:$HE, L$1, FALSE), " ")</f>
        <v>3</v>
      </c>
      <c r="M134" s="86">
        <f>IFERROR(VLOOKUP($C134, 'All Indicators - Breakdown'!$C:$IU, M$1, FALSE), " ")</f>
        <v>2</v>
      </c>
      <c r="N134" s="86">
        <f>IFERROR(VLOOKUP($C134, 'All Indicators - Breakdown'!$C:$IU, N$1, FALSE), " ")</f>
        <v>1</v>
      </c>
      <c r="O134" s="80">
        <f t="shared" ref="O134:U143" si="25">LARGE($F134:$N134, O$1)</f>
        <v>3</v>
      </c>
      <c r="P134" s="21">
        <f t="shared" si="25"/>
        <v>3</v>
      </c>
      <c r="Q134" s="21">
        <f t="shared" si="25"/>
        <v>3</v>
      </c>
      <c r="R134" s="21">
        <f t="shared" si="25"/>
        <v>2</v>
      </c>
      <c r="S134" s="21">
        <f t="shared" si="25"/>
        <v>2</v>
      </c>
      <c r="T134" s="21">
        <f t="shared" si="25"/>
        <v>1</v>
      </c>
      <c r="U134" s="21">
        <f t="shared" si="25"/>
        <v>1</v>
      </c>
      <c r="V134" s="71">
        <f t="shared" si="23"/>
        <v>1</v>
      </c>
      <c r="W134" s="71">
        <f t="shared" si="24"/>
        <v>1</v>
      </c>
    </row>
    <row r="135" spans="1:23" ht="16.3" thickTop="1" thickBot="1" x14ac:dyDescent="0.3">
      <c r="A135" s="20" t="s">
        <v>394</v>
      </c>
      <c r="B135" s="20" t="s">
        <v>411</v>
      </c>
      <c r="C135" s="20" t="s">
        <v>412</v>
      </c>
      <c r="D135" s="10">
        <f t="shared" si="21"/>
        <v>3</v>
      </c>
      <c r="E135" s="35">
        <f t="shared" si="22"/>
        <v>3</v>
      </c>
      <c r="F135" s="21" t="str">
        <f>IFERROR(VLOOKUP($C135, 'All Indicators - Breakdown'!$C:$GQ, F$1, FALSE), " ")</f>
        <v>N/A</v>
      </c>
      <c r="G135" s="21">
        <f>IFERROR(VLOOKUP($C135, 'All Indicators - Breakdown'!$C:$GQ, G$1, FALSE), " ")</f>
        <v>3</v>
      </c>
      <c r="H135" s="21">
        <f>IFERROR(VLOOKUP($C135, 'All Indicators - Breakdown'!$C:$GQ, H$1, FALSE), " ")</f>
        <v>2</v>
      </c>
      <c r="I135" s="21">
        <f>IFERROR(VLOOKUP($C135, 'All Indicators - Breakdown'!$C:$GQ, I$1, FALSE), " ")</f>
        <v>1</v>
      </c>
      <c r="J135" s="21">
        <f>IFERROR(VLOOKUP($C135, 'All Indicators - Breakdown'!$C:$GQ, J$1, FALSE), " ")</f>
        <v>1</v>
      </c>
      <c r="K135" s="21">
        <f>IFERROR(VLOOKUP($C135, 'All Indicators - Breakdown'!$C:$GQ, K$1, FALSE), " ")</f>
        <v>3</v>
      </c>
      <c r="L135" s="21">
        <f>IFERROR(VLOOKUP($C135, 'All Indicators - Breakdown'!$C:$HE, L$1, FALSE), " ")</f>
        <v>3</v>
      </c>
      <c r="M135" s="86">
        <f>IFERROR(VLOOKUP($C135, 'All Indicators - Breakdown'!$C:$IU, M$1, FALSE), " ")</f>
        <v>3</v>
      </c>
      <c r="N135" s="86">
        <f>IFERROR(VLOOKUP($C135, 'All Indicators - Breakdown'!$C:$IU, N$1, FALSE), " ")</f>
        <v>1</v>
      </c>
      <c r="O135" s="80">
        <f t="shared" si="25"/>
        <v>3</v>
      </c>
      <c r="P135" s="21">
        <f t="shared" si="25"/>
        <v>3</v>
      </c>
      <c r="Q135" s="21">
        <f t="shared" si="25"/>
        <v>3</v>
      </c>
      <c r="R135" s="21">
        <f t="shared" si="25"/>
        <v>3</v>
      </c>
      <c r="S135" s="21">
        <f t="shared" si="25"/>
        <v>2</v>
      </c>
      <c r="T135" s="21">
        <f t="shared" si="25"/>
        <v>1</v>
      </c>
      <c r="U135" s="21">
        <f t="shared" si="25"/>
        <v>1</v>
      </c>
      <c r="V135" s="71">
        <f t="shared" si="23"/>
        <v>1</v>
      </c>
      <c r="W135" s="71" t="e">
        <f t="shared" si="24"/>
        <v>#NUM!</v>
      </c>
    </row>
    <row r="136" spans="1:23" ht="16.3" thickTop="1" thickBot="1" x14ac:dyDescent="0.3">
      <c r="A136" s="20" t="s">
        <v>394</v>
      </c>
      <c r="B136" s="20" t="s">
        <v>413</v>
      </c>
      <c r="C136" s="20" t="s">
        <v>414</v>
      </c>
      <c r="D136" s="10">
        <f t="shared" si="21"/>
        <v>2</v>
      </c>
      <c r="E136" s="35">
        <f t="shared" si="22"/>
        <v>2.2999999999999998</v>
      </c>
      <c r="F136" s="21" t="str">
        <f>IFERROR(VLOOKUP($C136, 'All Indicators - Breakdown'!$C:$GQ, F$1, FALSE), " ")</f>
        <v>N/A</v>
      </c>
      <c r="G136" s="21">
        <f>IFERROR(VLOOKUP($C136, 'All Indicators - Breakdown'!$C:$GQ, G$1, FALSE), " ")</f>
        <v>2</v>
      </c>
      <c r="H136" s="21">
        <f>IFERROR(VLOOKUP($C136, 'All Indicators - Breakdown'!$C:$GQ, H$1, FALSE), " ")</f>
        <v>1</v>
      </c>
      <c r="I136" s="21">
        <f>IFERROR(VLOOKUP($C136, 'All Indicators - Breakdown'!$C:$GQ, I$1, FALSE), " ")</f>
        <v>1</v>
      </c>
      <c r="J136" s="21">
        <f>IFERROR(VLOOKUP($C136, 'All Indicators - Breakdown'!$C:$GQ, J$1, FALSE), " ")</f>
        <v>1</v>
      </c>
      <c r="K136" s="21">
        <f>IFERROR(VLOOKUP($C136, 'All Indicators - Breakdown'!$C:$GQ, K$1, FALSE), " ")</f>
        <v>3</v>
      </c>
      <c r="L136" s="21">
        <f>IFERROR(VLOOKUP($C136, 'All Indicators - Breakdown'!$C:$HE, L$1, FALSE), " ")</f>
        <v>3</v>
      </c>
      <c r="M136" s="86">
        <f>IFERROR(VLOOKUP($C136, 'All Indicators - Breakdown'!$C:$IU, M$1, FALSE), " ")</f>
        <v>1</v>
      </c>
      <c r="N136" s="86">
        <f>IFERROR(VLOOKUP($C136, 'All Indicators - Breakdown'!$C:$IU, N$1, FALSE), " ")</f>
        <v>1</v>
      </c>
      <c r="O136" s="80">
        <f t="shared" si="25"/>
        <v>3</v>
      </c>
      <c r="P136" s="21">
        <f t="shared" si="25"/>
        <v>3</v>
      </c>
      <c r="Q136" s="21">
        <f t="shared" si="25"/>
        <v>2</v>
      </c>
      <c r="R136" s="21">
        <f t="shared" si="25"/>
        <v>1</v>
      </c>
      <c r="S136" s="21">
        <f t="shared" si="25"/>
        <v>1</v>
      </c>
      <c r="T136" s="21">
        <f t="shared" si="25"/>
        <v>1</v>
      </c>
      <c r="U136" s="21">
        <f t="shared" si="25"/>
        <v>1</v>
      </c>
      <c r="V136" s="71">
        <f t="shared" si="23"/>
        <v>1</v>
      </c>
      <c r="W136" s="71" t="e">
        <f t="shared" si="24"/>
        <v>#NUM!</v>
      </c>
    </row>
    <row r="137" spans="1:23" ht="16.3" thickTop="1" thickBot="1" x14ac:dyDescent="0.3">
      <c r="A137" s="20" t="s">
        <v>394</v>
      </c>
      <c r="B137" s="20" t="s">
        <v>415</v>
      </c>
      <c r="C137" s="20" t="s">
        <v>416</v>
      </c>
      <c r="D137" s="10">
        <f t="shared" si="21"/>
        <v>3</v>
      </c>
      <c r="E137" s="35">
        <f t="shared" si="22"/>
        <v>2.8</v>
      </c>
      <c r="F137" s="21" t="str">
        <f>IFERROR(VLOOKUP($C137, 'All Indicators - Breakdown'!$C:$GQ, F$1, FALSE), " ")</f>
        <v>N/A</v>
      </c>
      <c r="G137" s="21">
        <f>IFERROR(VLOOKUP($C137, 'All Indicators - Breakdown'!$C:$GQ, G$1, FALSE), " ")</f>
        <v>3</v>
      </c>
      <c r="H137" s="21">
        <f>IFERROR(VLOOKUP($C137, 'All Indicators - Breakdown'!$C:$GQ, H$1, FALSE), " ")</f>
        <v>1</v>
      </c>
      <c r="I137" s="21">
        <f>IFERROR(VLOOKUP($C137, 'All Indicators - Breakdown'!$C:$GQ, I$1, FALSE), " ")</f>
        <v>1</v>
      </c>
      <c r="J137" s="21">
        <f>IFERROR(VLOOKUP($C137, 'All Indicators - Breakdown'!$C:$GQ, J$1, FALSE), " ")</f>
        <v>1</v>
      </c>
      <c r="K137" s="21">
        <f>IFERROR(VLOOKUP($C137, 'All Indicators - Breakdown'!$C:$GQ, K$1, FALSE), " ")</f>
        <v>3</v>
      </c>
      <c r="L137" s="21">
        <f>IFERROR(VLOOKUP($C137, 'All Indicators - Breakdown'!$C:$HE, L$1, FALSE), " ")</f>
        <v>3</v>
      </c>
      <c r="M137" s="86">
        <f>IFERROR(VLOOKUP($C137, 'All Indicators - Breakdown'!$C:$IU, M$1, FALSE), " ")</f>
        <v>2</v>
      </c>
      <c r="N137" s="86">
        <f>IFERROR(VLOOKUP($C137, 'All Indicators - Breakdown'!$C:$IU, N$1, FALSE), " ")</f>
        <v>1</v>
      </c>
      <c r="O137" s="80">
        <f t="shared" si="25"/>
        <v>3</v>
      </c>
      <c r="P137" s="21">
        <f t="shared" si="25"/>
        <v>3</v>
      </c>
      <c r="Q137" s="21">
        <f t="shared" si="25"/>
        <v>3</v>
      </c>
      <c r="R137" s="21">
        <f t="shared" si="25"/>
        <v>2</v>
      </c>
      <c r="S137" s="21">
        <f t="shared" si="25"/>
        <v>1</v>
      </c>
      <c r="T137" s="21">
        <f t="shared" si="25"/>
        <v>1</v>
      </c>
      <c r="U137" s="21">
        <f t="shared" si="25"/>
        <v>1</v>
      </c>
      <c r="V137" s="71">
        <f t="shared" si="23"/>
        <v>1</v>
      </c>
      <c r="W137" s="71" t="e">
        <f t="shared" si="24"/>
        <v>#NUM!</v>
      </c>
    </row>
    <row r="138" spans="1:23" ht="16.3" thickTop="1" thickBot="1" x14ac:dyDescent="0.3">
      <c r="A138" s="20" t="s">
        <v>394</v>
      </c>
      <c r="B138" s="20" t="s">
        <v>417</v>
      </c>
      <c r="C138" s="20" t="s">
        <v>418</v>
      </c>
      <c r="D138" s="10">
        <f t="shared" si="21"/>
        <v>3</v>
      </c>
      <c r="E138" s="35">
        <f t="shared" si="22"/>
        <v>2.5</v>
      </c>
      <c r="F138" s="21" t="str">
        <f>IFERROR(VLOOKUP($C138, 'All Indicators - Breakdown'!$C:$GQ, F$1, FALSE), " ")</f>
        <v>N/A</v>
      </c>
      <c r="G138" s="21">
        <f>IFERROR(VLOOKUP($C138, 'All Indicators - Breakdown'!$C:$GQ, G$1, FALSE), " ")</f>
        <v>2</v>
      </c>
      <c r="H138" s="21">
        <f>IFERROR(VLOOKUP($C138, 'All Indicators - Breakdown'!$C:$GQ, H$1, FALSE), " ")</f>
        <v>2</v>
      </c>
      <c r="I138" s="21">
        <f>IFERROR(VLOOKUP($C138, 'All Indicators - Breakdown'!$C:$GQ, I$1, FALSE), " ")</f>
        <v>1</v>
      </c>
      <c r="J138" s="21">
        <f>IFERROR(VLOOKUP($C138, 'All Indicators - Breakdown'!$C:$GQ, J$1, FALSE), " ")</f>
        <v>1</v>
      </c>
      <c r="K138" s="21">
        <f>IFERROR(VLOOKUP($C138, 'All Indicators - Breakdown'!$C:$GQ, K$1, FALSE), " ")</f>
        <v>3</v>
      </c>
      <c r="L138" s="21">
        <f>IFERROR(VLOOKUP($C138, 'All Indicators - Breakdown'!$C:$HE, L$1, FALSE), " ")</f>
        <v>3</v>
      </c>
      <c r="M138" s="86">
        <f>IFERROR(VLOOKUP($C138, 'All Indicators - Breakdown'!$C:$IU, M$1, FALSE), " ")</f>
        <v>1</v>
      </c>
      <c r="N138" s="86">
        <f>IFERROR(VLOOKUP($C138, 'All Indicators - Breakdown'!$C:$IU, N$1, FALSE), " ")</f>
        <v>1</v>
      </c>
      <c r="O138" s="80">
        <f t="shared" si="25"/>
        <v>3</v>
      </c>
      <c r="P138" s="21">
        <f t="shared" si="25"/>
        <v>3</v>
      </c>
      <c r="Q138" s="21">
        <f t="shared" si="25"/>
        <v>2</v>
      </c>
      <c r="R138" s="21">
        <f t="shared" si="25"/>
        <v>2</v>
      </c>
      <c r="S138" s="21">
        <f t="shared" si="25"/>
        <v>1</v>
      </c>
      <c r="T138" s="21">
        <f t="shared" si="25"/>
        <v>1</v>
      </c>
      <c r="U138" s="21">
        <f t="shared" si="25"/>
        <v>1</v>
      </c>
      <c r="V138" s="71">
        <f t="shared" si="23"/>
        <v>1</v>
      </c>
      <c r="W138" s="71" t="e">
        <f t="shared" si="24"/>
        <v>#NUM!</v>
      </c>
    </row>
    <row r="139" spans="1:23" ht="16.3" thickTop="1" thickBot="1" x14ac:dyDescent="0.3">
      <c r="A139" s="20" t="s">
        <v>394</v>
      </c>
      <c r="B139" s="20" t="s">
        <v>419</v>
      </c>
      <c r="C139" s="20" t="s">
        <v>420</v>
      </c>
      <c r="D139" s="10">
        <f t="shared" si="21"/>
        <v>3</v>
      </c>
      <c r="E139" s="35">
        <f t="shared" si="22"/>
        <v>2.5</v>
      </c>
      <c r="F139" s="21" t="str">
        <f>IFERROR(VLOOKUP($C139, 'All Indicators - Breakdown'!$C:$GQ, F$1, FALSE), " ")</f>
        <v>N/A</v>
      </c>
      <c r="G139" s="21">
        <f>IFERROR(VLOOKUP($C139, 'All Indicators - Breakdown'!$C:$GQ, G$1, FALSE), " ")</f>
        <v>2</v>
      </c>
      <c r="H139" s="21">
        <f>IFERROR(VLOOKUP($C139, 'All Indicators - Breakdown'!$C:$GQ, H$1, FALSE), " ")</f>
        <v>2</v>
      </c>
      <c r="I139" s="21">
        <f>IFERROR(VLOOKUP($C139, 'All Indicators - Breakdown'!$C:$GQ, I$1, FALSE), " ")</f>
        <v>1</v>
      </c>
      <c r="J139" s="21">
        <f>IFERROR(VLOOKUP($C139, 'All Indicators - Breakdown'!$C:$GQ, J$1, FALSE), " ")</f>
        <v>1</v>
      </c>
      <c r="K139" s="21">
        <f>IFERROR(VLOOKUP($C139, 'All Indicators - Breakdown'!$C:$GQ, K$1, FALSE), " ")</f>
        <v>3</v>
      </c>
      <c r="L139" s="21">
        <f>IFERROR(VLOOKUP($C139, 'All Indicators - Breakdown'!$C:$HE, L$1, FALSE), " ")</f>
        <v>3</v>
      </c>
      <c r="M139" s="86" t="str">
        <f>IFERROR(VLOOKUP($C139, 'All Indicators - Breakdown'!$C:$IU, M$1, FALSE), " ")</f>
        <v>N/A</v>
      </c>
      <c r="N139" s="86">
        <f>IFERROR(VLOOKUP($C139, 'All Indicators - Breakdown'!$C:$IU, N$1, FALSE), " ")</f>
        <v>1</v>
      </c>
      <c r="O139" s="80">
        <f t="shared" si="25"/>
        <v>3</v>
      </c>
      <c r="P139" s="21">
        <f t="shared" si="25"/>
        <v>3</v>
      </c>
      <c r="Q139" s="21">
        <f t="shared" si="25"/>
        <v>2</v>
      </c>
      <c r="R139" s="21">
        <f t="shared" si="25"/>
        <v>2</v>
      </c>
      <c r="S139" s="21">
        <f t="shared" si="25"/>
        <v>1</v>
      </c>
      <c r="T139" s="21">
        <f t="shared" si="25"/>
        <v>1</v>
      </c>
      <c r="U139" s="21">
        <f t="shared" si="25"/>
        <v>1</v>
      </c>
      <c r="V139" s="71" t="e">
        <f t="shared" si="23"/>
        <v>#NUM!</v>
      </c>
      <c r="W139" s="71" t="e">
        <f t="shared" si="24"/>
        <v>#NUM!</v>
      </c>
    </row>
    <row r="140" spans="1:23" ht="16.3" thickTop="1" thickBot="1" x14ac:dyDescent="0.3">
      <c r="A140" s="20" t="s">
        <v>394</v>
      </c>
      <c r="B140" s="20" t="s">
        <v>421</v>
      </c>
      <c r="C140" s="20" t="s">
        <v>422</v>
      </c>
      <c r="D140" s="10">
        <f t="shared" si="21"/>
        <v>3</v>
      </c>
      <c r="E140" s="35">
        <f t="shared" si="22"/>
        <v>2.5</v>
      </c>
      <c r="F140" s="21" t="str">
        <f>IFERROR(VLOOKUP($C140, 'All Indicators - Breakdown'!$C:$GQ, F$1, FALSE), " ")</f>
        <v>N/A</v>
      </c>
      <c r="G140" s="21">
        <f>IFERROR(VLOOKUP($C140, 'All Indicators - Breakdown'!$C:$GQ, G$1, FALSE), " ")</f>
        <v>2</v>
      </c>
      <c r="H140" s="21">
        <f>IFERROR(VLOOKUP($C140, 'All Indicators - Breakdown'!$C:$GQ, H$1, FALSE), " ")</f>
        <v>2</v>
      </c>
      <c r="I140" s="21">
        <f>IFERROR(VLOOKUP($C140, 'All Indicators - Breakdown'!$C:$GQ, I$1, FALSE), " ")</f>
        <v>1</v>
      </c>
      <c r="J140" s="21">
        <f>IFERROR(VLOOKUP($C140, 'All Indicators - Breakdown'!$C:$GQ, J$1, FALSE), " ")</f>
        <v>1</v>
      </c>
      <c r="K140" s="21">
        <f>IFERROR(VLOOKUP($C140, 'All Indicators - Breakdown'!$C:$GQ, K$1, FALSE), " ")</f>
        <v>3</v>
      </c>
      <c r="L140" s="21">
        <f>IFERROR(VLOOKUP($C140, 'All Indicators - Breakdown'!$C:$HE, L$1, FALSE), " ")</f>
        <v>3</v>
      </c>
      <c r="M140" s="86">
        <f>IFERROR(VLOOKUP($C140, 'All Indicators - Breakdown'!$C:$IU, M$1, FALSE), " ")</f>
        <v>2</v>
      </c>
      <c r="N140" s="86">
        <f>IFERROR(VLOOKUP($C140, 'All Indicators - Breakdown'!$C:$IU, N$1, FALSE), " ")</f>
        <v>1</v>
      </c>
      <c r="O140" s="80">
        <f t="shared" si="25"/>
        <v>3</v>
      </c>
      <c r="P140" s="21">
        <f t="shared" si="25"/>
        <v>3</v>
      </c>
      <c r="Q140" s="21">
        <f t="shared" si="25"/>
        <v>2</v>
      </c>
      <c r="R140" s="21">
        <f t="shared" si="25"/>
        <v>2</v>
      </c>
      <c r="S140" s="21">
        <f t="shared" si="25"/>
        <v>2</v>
      </c>
      <c r="T140" s="21">
        <f t="shared" si="25"/>
        <v>1</v>
      </c>
      <c r="U140" s="21">
        <f t="shared" si="25"/>
        <v>1</v>
      </c>
      <c r="V140" s="71">
        <f t="shared" si="23"/>
        <v>1</v>
      </c>
      <c r="W140" s="71" t="e">
        <f t="shared" si="24"/>
        <v>#NUM!</v>
      </c>
    </row>
    <row r="141" spans="1:23" ht="16.3" thickTop="1" thickBot="1" x14ac:dyDescent="0.3">
      <c r="A141" s="20" t="s">
        <v>394</v>
      </c>
      <c r="B141" s="20" t="s">
        <v>423</v>
      </c>
      <c r="C141" s="20" t="s">
        <v>424</v>
      </c>
      <c r="D141" s="10">
        <f t="shared" si="21"/>
        <v>3</v>
      </c>
      <c r="E141" s="35">
        <f t="shared" si="22"/>
        <v>2.8</v>
      </c>
      <c r="F141" s="21" t="str">
        <f>IFERROR(VLOOKUP($C141, 'All Indicators - Breakdown'!$C:$GQ, F$1, FALSE), " ")</f>
        <v>N/A</v>
      </c>
      <c r="G141" s="21">
        <f>IFERROR(VLOOKUP($C141, 'All Indicators - Breakdown'!$C:$GQ, G$1, FALSE), " ")</f>
        <v>2</v>
      </c>
      <c r="H141" s="21">
        <f>IFERROR(VLOOKUP($C141, 'All Indicators - Breakdown'!$C:$GQ, H$1, FALSE), " ")</f>
        <v>2</v>
      </c>
      <c r="I141" s="21">
        <f>IFERROR(VLOOKUP($C141, 'All Indicators - Breakdown'!$C:$GQ, I$1, FALSE), " ")</f>
        <v>1</v>
      </c>
      <c r="J141" s="21">
        <f>IFERROR(VLOOKUP($C141, 'All Indicators - Breakdown'!$C:$GQ, J$1, FALSE), " ")</f>
        <v>1</v>
      </c>
      <c r="K141" s="21">
        <f>IFERROR(VLOOKUP($C141, 'All Indicators - Breakdown'!$C:$GQ, K$1, FALSE), " ")</f>
        <v>3</v>
      </c>
      <c r="L141" s="21">
        <f>IFERROR(VLOOKUP($C141, 'All Indicators - Breakdown'!$C:$HE, L$1, FALSE), " ")</f>
        <v>3</v>
      </c>
      <c r="M141" s="86">
        <f>IFERROR(VLOOKUP($C141, 'All Indicators - Breakdown'!$C:$IU, M$1, FALSE), " ")</f>
        <v>3</v>
      </c>
      <c r="N141" s="86">
        <f>IFERROR(VLOOKUP($C141, 'All Indicators - Breakdown'!$C:$IU, N$1, FALSE), " ")</f>
        <v>1</v>
      </c>
      <c r="O141" s="80">
        <f t="shared" si="25"/>
        <v>3</v>
      </c>
      <c r="P141" s="21">
        <f t="shared" si="25"/>
        <v>3</v>
      </c>
      <c r="Q141" s="21">
        <f t="shared" si="25"/>
        <v>3</v>
      </c>
      <c r="R141" s="21">
        <f t="shared" si="25"/>
        <v>2</v>
      </c>
      <c r="S141" s="21">
        <f t="shared" si="25"/>
        <v>2</v>
      </c>
      <c r="T141" s="21">
        <f t="shared" si="25"/>
        <v>1</v>
      </c>
      <c r="U141" s="21">
        <f t="shared" si="25"/>
        <v>1</v>
      </c>
      <c r="V141" s="71">
        <f t="shared" si="23"/>
        <v>1</v>
      </c>
      <c r="W141" s="71" t="e">
        <f t="shared" si="24"/>
        <v>#NUM!</v>
      </c>
    </row>
    <row r="142" spans="1:23" ht="16.3" thickTop="1" thickBot="1" x14ac:dyDescent="0.3">
      <c r="A142" s="20" t="s">
        <v>394</v>
      </c>
      <c r="B142" s="20" t="s">
        <v>425</v>
      </c>
      <c r="C142" s="20" t="s">
        <v>426</v>
      </c>
      <c r="D142" s="10">
        <f t="shared" si="21"/>
        <v>3</v>
      </c>
      <c r="E142" s="35">
        <f t="shared" si="22"/>
        <v>2.8</v>
      </c>
      <c r="F142" s="21" t="str">
        <f>IFERROR(VLOOKUP($C142, 'All Indicators - Breakdown'!$C:$GQ, F$1, FALSE), " ")</f>
        <v>N/A</v>
      </c>
      <c r="G142" s="21">
        <f>IFERROR(VLOOKUP($C142, 'All Indicators - Breakdown'!$C:$GQ, G$1, FALSE), " ")</f>
        <v>3</v>
      </c>
      <c r="H142" s="21">
        <f>IFERROR(VLOOKUP($C142, 'All Indicators - Breakdown'!$C:$GQ, H$1, FALSE), " ")</f>
        <v>2</v>
      </c>
      <c r="I142" s="21">
        <f>IFERROR(VLOOKUP($C142, 'All Indicators - Breakdown'!$C:$GQ, I$1, FALSE), " ")</f>
        <v>1</v>
      </c>
      <c r="J142" s="21">
        <f>IFERROR(VLOOKUP($C142, 'All Indicators - Breakdown'!$C:$GQ, J$1, FALSE), " ")</f>
        <v>1</v>
      </c>
      <c r="K142" s="21">
        <f>IFERROR(VLOOKUP($C142, 'All Indicators - Breakdown'!$C:$GQ, K$1, FALSE), " ")</f>
        <v>3</v>
      </c>
      <c r="L142" s="21">
        <f>IFERROR(VLOOKUP($C142, 'All Indicators - Breakdown'!$C:$HE, L$1, FALSE), " ")</f>
        <v>3</v>
      </c>
      <c r="M142" s="86">
        <f>IFERROR(VLOOKUP($C142, 'All Indicators - Breakdown'!$C:$IU, M$1, FALSE), " ")</f>
        <v>2</v>
      </c>
      <c r="N142" s="86">
        <f>IFERROR(VLOOKUP($C142, 'All Indicators - Breakdown'!$C:$IU, N$1, FALSE), " ")</f>
        <v>1</v>
      </c>
      <c r="O142" s="80">
        <f t="shared" si="25"/>
        <v>3</v>
      </c>
      <c r="P142" s="21">
        <f t="shared" si="25"/>
        <v>3</v>
      </c>
      <c r="Q142" s="21">
        <f t="shared" si="25"/>
        <v>3</v>
      </c>
      <c r="R142" s="21">
        <f t="shared" si="25"/>
        <v>2</v>
      </c>
      <c r="S142" s="21">
        <f t="shared" si="25"/>
        <v>2</v>
      </c>
      <c r="T142" s="21">
        <f t="shared" si="25"/>
        <v>1</v>
      </c>
      <c r="U142" s="21">
        <f t="shared" si="25"/>
        <v>1</v>
      </c>
      <c r="V142" s="71">
        <f t="shared" si="23"/>
        <v>1</v>
      </c>
      <c r="W142" s="71" t="e">
        <f t="shared" si="24"/>
        <v>#NUM!</v>
      </c>
    </row>
    <row r="143" spans="1:23" ht="16.3" thickTop="1" thickBot="1" x14ac:dyDescent="0.3">
      <c r="A143" s="20" t="s">
        <v>394</v>
      </c>
      <c r="B143" s="20" t="s">
        <v>427</v>
      </c>
      <c r="C143" s="20" t="s">
        <v>428</v>
      </c>
      <c r="D143" s="10">
        <f t="shared" si="21"/>
        <v>3</v>
      </c>
      <c r="E143" s="35">
        <f t="shared" si="22"/>
        <v>2.5</v>
      </c>
      <c r="F143" s="21" t="str">
        <f>IFERROR(VLOOKUP($C143, 'All Indicators - Breakdown'!$C:$GQ, F$1, FALSE), " ")</f>
        <v>N/A</v>
      </c>
      <c r="G143" s="21">
        <f>IFERROR(VLOOKUP($C143, 'All Indicators - Breakdown'!$C:$GQ, G$1, FALSE), " ")</f>
        <v>2</v>
      </c>
      <c r="H143" s="21">
        <f>IFERROR(VLOOKUP($C143, 'All Indicators - Breakdown'!$C:$GQ, H$1, FALSE), " ")</f>
        <v>2</v>
      </c>
      <c r="I143" s="21">
        <f>IFERROR(VLOOKUP($C143, 'All Indicators - Breakdown'!$C:$GQ, I$1, FALSE), " ")</f>
        <v>1</v>
      </c>
      <c r="J143" s="21">
        <f>IFERROR(VLOOKUP($C143, 'All Indicators - Breakdown'!$C:$GQ, J$1, FALSE), " ")</f>
        <v>1</v>
      </c>
      <c r="K143" s="21">
        <f>IFERROR(VLOOKUP($C143, 'All Indicators - Breakdown'!$C:$GQ, K$1, FALSE), " ")</f>
        <v>3</v>
      </c>
      <c r="L143" s="21">
        <f>IFERROR(VLOOKUP($C143, 'All Indicators - Breakdown'!$C:$HE, L$1, FALSE), " ")</f>
        <v>3</v>
      </c>
      <c r="M143" s="86">
        <f>IFERROR(VLOOKUP($C143, 'All Indicators - Breakdown'!$C:$IU, M$1, FALSE), " ")</f>
        <v>1</v>
      </c>
      <c r="N143" s="86">
        <f>IFERROR(VLOOKUP($C143, 'All Indicators - Breakdown'!$C:$IU, N$1, FALSE), " ")</f>
        <v>1</v>
      </c>
      <c r="O143" s="80">
        <f t="shared" si="25"/>
        <v>3</v>
      </c>
      <c r="P143" s="21">
        <f t="shared" si="25"/>
        <v>3</v>
      </c>
      <c r="Q143" s="21">
        <f t="shared" si="25"/>
        <v>2</v>
      </c>
      <c r="R143" s="21">
        <f t="shared" si="25"/>
        <v>2</v>
      </c>
      <c r="S143" s="21">
        <f t="shared" si="25"/>
        <v>1</v>
      </c>
      <c r="T143" s="21">
        <f t="shared" si="25"/>
        <v>1</v>
      </c>
      <c r="U143" s="21">
        <f t="shared" si="25"/>
        <v>1</v>
      </c>
      <c r="V143" s="71">
        <f t="shared" si="23"/>
        <v>1</v>
      </c>
      <c r="W143" s="71" t="e">
        <f t="shared" si="24"/>
        <v>#NUM!</v>
      </c>
    </row>
    <row r="144" spans="1:23" ht="16.3" thickTop="1" thickBot="1" x14ac:dyDescent="0.3">
      <c r="A144" s="20" t="s">
        <v>394</v>
      </c>
      <c r="B144" s="20" t="s">
        <v>429</v>
      </c>
      <c r="C144" s="20" t="s">
        <v>430</v>
      </c>
      <c r="D144" s="10">
        <f t="shared" si="21"/>
        <v>3</v>
      </c>
      <c r="E144" s="35">
        <f t="shared" si="22"/>
        <v>2.5</v>
      </c>
      <c r="F144" s="21" t="str">
        <f>IFERROR(VLOOKUP($C144, 'All Indicators - Breakdown'!$C:$GQ, F$1, FALSE), " ")</f>
        <v>N/A</v>
      </c>
      <c r="G144" s="21">
        <f>IFERROR(VLOOKUP($C144, 'All Indicators - Breakdown'!$C:$GQ, G$1, FALSE), " ")</f>
        <v>2</v>
      </c>
      <c r="H144" s="21">
        <f>IFERROR(VLOOKUP($C144, 'All Indicators - Breakdown'!$C:$GQ, H$1, FALSE), " ")</f>
        <v>2</v>
      </c>
      <c r="I144" s="21">
        <f>IFERROR(VLOOKUP($C144, 'All Indicators - Breakdown'!$C:$GQ, I$1, FALSE), " ")</f>
        <v>1</v>
      </c>
      <c r="J144" s="21">
        <f>IFERROR(VLOOKUP($C144, 'All Indicators - Breakdown'!$C:$GQ, J$1, FALSE), " ")</f>
        <v>1</v>
      </c>
      <c r="K144" s="21">
        <f>IFERROR(VLOOKUP($C144, 'All Indicators - Breakdown'!$C:$GQ, K$1, FALSE), " ")</f>
        <v>3</v>
      </c>
      <c r="L144" s="21">
        <f>IFERROR(VLOOKUP($C144, 'All Indicators - Breakdown'!$C:$HE, L$1, FALSE), " ")</f>
        <v>3</v>
      </c>
      <c r="M144" s="86" t="str">
        <f>IFERROR(VLOOKUP($C144, 'All Indicators - Breakdown'!$C:$IU, M$1, FALSE), " ")</f>
        <v>N/A</v>
      </c>
      <c r="N144" s="86">
        <f>IFERROR(VLOOKUP($C144, 'All Indicators - Breakdown'!$C:$IU, N$1, FALSE), " ")</f>
        <v>1</v>
      </c>
      <c r="O144" s="80">
        <f t="shared" ref="O144:U153" si="26">LARGE($F144:$N144, O$1)</f>
        <v>3</v>
      </c>
      <c r="P144" s="21">
        <f t="shared" si="26"/>
        <v>3</v>
      </c>
      <c r="Q144" s="21">
        <f t="shared" si="26"/>
        <v>2</v>
      </c>
      <c r="R144" s="21">
        <f t="shared" si="26"/>
        <v>2</v>
      </c>
      <c r="S144" s="21">
        <f t="shared" si="26"/>
        <v>1</v>
      </c>
      <c r="T144" s="21">
        <f t="shared" si="26"/>
        <v>1</v>
      </c>
      <c r="U144" s="21">
        <f t="shared" si="26"/>
        <v>1</v>
      </c>
      <c r="V144" s="71" t="e">
        <f t="shared" si="23"/>
        <v>#NUM!</v>
      </c>
      <c r="W144" s="71" t="e">
        <f t="shared" si="24"/>
        <v>#NUM!</v>
      </c>
    </row>
    <row r="145" spans="1:23" ht="16.3" thickTop="1" thickBot="1" x14ac:dyDescent="0.3">
      <c r="A145" s="20" t="s">
        <v>394</v>
      </c>
      <c r="B145" s="20" t="s">
        <v>431</v>
      </c>
      <c r="C145" s="20" t="s">
        <v>432</v>
      </c>
      <c r="D145" s="10">
        <f t="shared" si="21"/>
        <v>3</v>
      </c>
      <c r="E145" s="35">
        <f t="shared" si="22"/>
        <v>2.5</v>
      </c>
      <c r="F145" s="21" t="str">
        <f>IFERROR(VLOOKUP($C145, 'All Indicators - Breakdown'!$C:$GQ, F$1, FALSE), " ")</f>
        <v>N/A</v>
      </c>
      <c r="G145" s="21">
        <f>IFERROR(VLOOKUP($C145, 'All Indicators - Breakdown'!$C:$GQ, G$1, FALSE), " ")</f>
        <v>2</v>
      </c>
      <c r="H145" s="21">
        <f>IFERROR(VLOOKUP($C145, 'All Indicators - Breakdown'!$C:$GQ, H$1, FALSE), " ")</f>
        <v>2</v>
      </c>
      <c r="I145" s="21">
        <f>IFERROR(VLOOKUP($C145, 'All Indicators - Breakdown'!$C:$GQ, I$1, FALSE), " ")</f>
        <v>1</v>
      </c>
      <c r="J145" s="21">
        <f>IFERROR(VLOOKUP($C145, 'All Indicators - Breakdown'!$C:$GQ, J$1, FALSE), " ")</f>
        <v>1</v>
      </c>
      <c r="K145" s="21">
        <f>IFERROR(VLOOKUP($C145, 'All Indicators - Breakdown'!$C:$GQ, K$1, FALSE), " ")</f>
        <v>3</v>
      </c>
      <c r="L145" s="21">
        <f>IFERROR(VLOOKUP($C145, 'All Indicators - Breakdown'!$C:$HE, L$1, FALSE), " ")</f>
        <v>3</v>
      </c>
      <c r="M145" s="86">
        <f>IFERROR(VLOOKUP($C145, 'All Indicators - Breakdown'!$C:$IU, M$1, FALSE), " ")</f>
        <v>2</v>
      </c>
      <c r="N145" s="86">
        <f>IFERROR(VLOOKUP($C145, 'All Indicators - Breakdown'!$C:$IU, N$1, FALSE), " ")</f>
        <v>1</v>
      </c>
      <c r="O145" s="80">
        <f t="shared" si="26"/>
        <v>3</v>
      </c>
      <c r="P145" s="21">
        <f t="shared" si="26"/>
        <v>3</v>
      </c>
      <c r="Q145" s="21">
        <f t="shared" si="26"/>
        <v>2</v>
      </c>
      <c r="R145" s="21">
        <f t="shared" si="26"/>
        <v>2</v>
      </c>
      <c r="S145" s="21">
        <f t="shared" si="26"/>
        <v>2</v>
      </c>
      <c r="T145" s="21">
        <f t="shared" si="26"/>
        <v>1</v>
      </c>
      <c r="U145" s="21">
        <f t="shared" si="26"/>
        <v>1</v>
      </c>
      <c r="V145" s="71">
        <f t="shared" si="23"/>
        <v>1</v>
      </c>
      <c r="W145" s="71" t="e">
        <f t="shared" si="24"/>
        <v>#NUM!</v>
      </c>
    </row>
    <row r="146" spans="1:23" ht="16.3" thickTop="1" thickBot="1" x14ac:dyDescent="0.3">
      <c r="A146" s="20" t="s">
        <v>433</v>
      </c>
      <c r="B146" s="20" t="s">
        <v>434</v>
      </c>
      <c r="C146" s="20" t="s">
        <v>435</v>
      </c>
      <c r="D146" s="10">
        <f t="shared" si="21"/>
        <v>3</v>
      </c>
      <c r="E146" s="35">
        <f t="shared" si="22"/>
        <v>2.5</v>
      </c>
      <c r="F146" s="21" t="str">
        <f>IFERROR(VLOOKUP($C146, 'All Indicators - Breakdown'!$C:$GQ, F$1, FALSE), " ")</f>
        <v>N/A</v>
      </c>
      <c r="G146" s="21">
        <f>IFERROR(VLOOKUP($C146, 'All Indicators - Breakdown'!$C:$GQ, G$1, FALSE), " ")</f>
        <v>2</v>
      </c>
      <c r="H146" s="21">
        <f>IFERROR(VLOOKUP($C146, 'All Indicators - Breakdown'!$C:$GQ, H$1, FALSE), " ")</f>
        <v>2</v>
      </c>
      <c r="I146" s="21" t="str">
        <f>IFERROR(VLOOKUP($C146, 'All Indicators - Breakdown'!$C:$GQ, I$1, FALSE), " ")</f>
        <v>N/A</v>
      </c>
      <c r="J146" s="21">
        <f>IFERROR(VLOOKUP($C146, 'All Indicators - Breakdown'!$C:$GQ, J$1, FALSE), " ")</f>
        <v>1</v>
      </c>
      <c r="K146" s="21">
        <f>IFERROR(VLOOKUP($C146, 'All Indicators - Breakdown'!$C:$GQ, K$1, FALSE), " ")</f>
        <v>3</v>
      </c>
      <c r="L146" s="21">
        <f>IFERROR(VLOOKUP($C146, 'All Indicators - Breakdown'!$C:$HE, L$1, FALSE), " ")</f>
        <v>3</v>
      </c>
      <c r="M146" s="86">
        <f>IFERROR(VLOOKUP($C146, 'All Indicators - Breakdown'!$C:$IU, M$1, FALSE), " ")</f>
        <v>2</v>
      </c>
      <c r="N146" s="86">
        <f>IFERROR(VLOOKUP($C146, 'All Indicators - Breakdown'!$C:$IU, N$1, FALSE), " ")</f>
        <v>1</v>
      </c>
      <c r="O146" s="80">
        <f t="shared" si="26"/>
        <v>3</v>
      </c>
      <c r="P146" s="21">
        <f t="shared" si="26"/>
        <v>3</v>
      </c>
      <c r="Q146" s="21">
        <f t="shared" si="26"/>
        <v>2</v>
      </c>
      <c r="R146" s="21">
        <f t="shared" si="26"/>
        <v>2</v>
      </c>
      <c r="S146" s="21">
        <f t="shared" si="26"/>
        <v>2</v>
      </c>
      <c r="T146" s="21">
        <f t="shared" si="26"/>
        <v>1</v>
      </c>
      <c r="U146" s="21">
        <f t="shared" si="26"/>
        <v>1</v>
      </c>
      <c r="V146" s="71" t="e">
        <f t="shared" si="23"/>
        <v>#NUM!</v>
      </c>
      <c r="W146" s="71" t="e">
        <f t="shared" si="24"/>
        <v>#NUM!</v>
      </c>
    </row>
    <row r="147" spans="1:23" ht="16.3" thickTop="1" thickBot="1" x14ac:dyDescent="0.3">
      <c r="A147" s="20" t="s">
        <v>433</v>
      </c>
      <c r="B147" s="20" t="s">
        <v>436</v>
      </c>
      <c r="C147" s="20" t="s">
        <v>437</v>
      </c>
      <c r="D147" s="10">
        <f t="shared" si="21"/>
        <v>3</v>
      </c>
      <c r="E147" s="35">
        <f t="shared" si="22"/>
        <v>2.5</v>
      </c>
      <c r="F147" s="21" t="str">
        <f>IFERROR(VLOOKUP($C147, 'All Indicators - Breakdown'!$C:$GQ, F$1, FALSE), " ")</f>
        <v>N/A</v>
      </c>
      <c r="G147" s="21">
        <f>IFERROR(VLOOKUP($C147, 'All Indicators - Breakdown'!$C:$GQ, G$1, FALSE), " ")</f>
        <v>2</v>
      </c>
      <c r="H147" s="21">
        <f>IFERROR(VLOOKUP($C147, 'All Indicators - Breakdown'!$C:$GQ, H$1, FALSE), " ")</f>
        <v>2</v>
      </c>
      <c r="I147" s="21" t="str">
        <f>IFERROR(VLOOKUP($C147, 'All Indicators - Breakdown'!$C:$GQ, I$1, FALSE), " ")</f>
        <v>N/A</v>
      </c>
      <c r="J147" s="21">
        <f>IFERROR(VLOOKUP($C147, 'All Indicators - Breakdown'!$C:$GQ, J$1, FALSE), " ")</f>
        <v>1</v>
      </c>
      <c r="K147" s="21">
        <f>IFERROR(VLOOKUP($C147, 'All Indicators - Breakdown'!$C:$GQ, K$1, FALSE), " ")</f>
        <v>2</v>
      </c>
      <c r="L147" s="21">
        <f>IFERROR(VLOOKUP($C147, 'All Indicators - Breakdown'!$C:$HE, L$1, FALSE), " ")</f>
        <v>4</v>
      </c>
      <c r="M147" s="86">
        <f>IFERROR(VLOOKUP($C147, 'All Indicators - Breakdown'!$C:$IU, M$1, FALSE), " ")</f>
        <v>2</v>
      </c>
      <c r="N147" s="86">
        <f>IFERROR(VLOOKUP($C147, 'All Indicators - Breakdown'!$C:$IU, N$1, FALSE), " ")</f>
        <v>1</v>
      </c>
      <c r="O147" s="80">
        <f t="shared" si="26"/>
        <v>4</v>
      </c>
      <c r="P147" s="21">
        <f t="shared" si="26"/>
        <v>2</v>
      </c>
      <c r="Q147" s="21">
        <f t="shared" si="26"/>
        <v>2</v>
      </c>
      <c r="R147" s="21">
        <f t="shared" si="26"/>
        <v>2</v>
      </c>
      <c r="S147" s="21">
        <f t="shared" si="26"/>
        <v>2</v>
      </c>
      <c r="T147" s="21">
        <f t="shared" si="26"/>
        <v>1</v>
      </c>
      <c r="U147" s="21">
        <f t="shared" si="26"/>
        <v>1</v>
      </c>
      <c r="V147" s="71" t="e">
        <f t="shared" si="23"/>
        <v>#NUM!</v>
      </c>
      <c r="W147" s="71" t="e">
        <f t="shared" si="24"/>
        <v>#NUM!</v>
      </c>
    </row>
    <row r="148" spans="1:23" ht="16.3" thickTop="1" thickBot="1" x14ac:dyDescent="0.3">
      <c r="A148" s="20" t="s">
        <v>433</v>
      </c>
      <c r="B148" s="20" t="s">
        <v>438</v>
      </c>
      <c r="C148" s="20" t="s">
        <v>439</v>
      </c>
      <c r="D148" s="10">
        <f t="shared" si="21"/>
        <v>3</v>
      </c>
      <c r="E148" s="35">
        <f t="shared" si="22"/>
        <v>2.8</v>
      </c>
      <c r="F148" s="21" t="str">
        <f>IFERROR(VLOOKUP($C148, 'All Indicators - Breakdown'!$C:$GQ, F$1, FALSE), " ")</f>
        <v>N/A</v>
      </c>
      <c r="G148" s="21">
        <f>IFERROR(VLOOKUP($C148, 'All Indicators - Breakdown'!$C:$GQ, G$1, FALSE), " ")</f>
        <v>1</v>
      </c>
      <c r="H148" s="21">
        <f>IFERROR(VLOOKUP($C148, 'All Indicators - Breakdown'!$C:$GQ, H$1, FALSE), " ")</f>
        <v>2</v>
      </c>
      <c r="I148" s="21" t="str">
        <f>IFERROR(VLOOKUP($C148, 'All Indicators - Breakdown'!$C:$GQ, I$1, FALSE), " ")</f>
        <v>N/A</v>
      </c>
      <c r="J148" s="21">
        <f>IFERROR(VLOOKUP($C148, 'All Indicators - Breakdown'!$C:$GQ, J$1, FALSE), " ")</f>
        <v>1</v>
      </c>
      <c r="K148" s="21">
        <f>IFERROR(VLOOKUP($C148, 'All Indicators - Breakdown'!$C:$GQ, K$1, FALSE), " ")</f>
        <v>3</v>
      </c>
      <c r="L148" s="21">
        <f>IFERROR(VLOOKUP($C148, 'All Indicators - Breakdown'!$C:$HE, L$1, FALSE), " ")</f>
        <v>4</v>
      </c>
      <c r="M148" s="86">
        <f>IFERROR(VLOOKUP($C148, 'All Indicators - Breakdown'!$C:$IU, M$1, FALSE), " ")</f>
        <v>2</v>
      </c>
      <c r="N148" s="86">
        <f>IFERROR(VLOOKUP($C148, 'All Indicators - Breakdown'!$C:$IU, N$1, FALSE), " ")</f>
        <v>1</v>
      </c>
      <c r="O148" s="80">
        <f t="shared" si="26"/>
        <v>4</v>
      </c>
      <c r="P148" s="21">
        <f t="shared" si="26"/>
        <v>3</v>
      </c>
      <c r="Q148" s="21">
        <f t="shared" si="26"/>
        <v>2</v>
      </c>
      <c r="R148" s="21">
        <f t="shared" si="26"/>
        <v>2</v>
      </c>
      <c r="S148" s="21">
        <f t="shared" si="26"/>
        <v>1</v>
      </c>
      <c r="T148" s="21">
        <f t="shared" si="26"/>
        <v>1</v>
      </c>
      <c r="U148" s="21">
        <f t="shared" si="26"/>
        <v>1</v>
      </c>
      <c r="V148" s="71" t="e">
        <f t="shared" si="23"/>
        <v>#NUM!</v>
      </c>
      <c r="W148" s="71" t="e">
        <f t="shared" si="24"/>
        <v>#NUM!</v>
      </c>
    </row>
    <row r="149" spans="1:23" ht="16.3" thickTop="1" thickBot="1" x14ac:dyDescent="0.3">
      <c r="A149" s="20" t="s">
        <v>433</v>
      </c>
      <c r="B149" s="20" t="s">
        <v>440</v>
      </c>
      <c r="C149" s="20" t="s">
        <v>441</v>
      </c>
      <c r="D149" s="10">
        <f t="shared" si="21"/>
        <v>4</v>
      </c>
      <c r="E149" s="35">
        <f t="shared" si="22"/>
        <v>3.8</v>
      </c>
      <c r="F149" s="21" t="str">
        <f>IFERROR(VLOOKUP($C149, 'All Indicators - Breakdown'!$C:$GQ, F$1, FALSE), " ")</f>
        <v>N/A</v>
      </c>
      <c r="G149" s="21">
        <f>IFERROR(VLOOKUP($C149, 'All Indicators - Breakdown'!$C:$GQ, G$1, FALSE), " ")</f>
        <v>3</v>
      </c>
      <c r="H149" s="21">
        <f>IFERROR(VLOOKUP($C149, 'All Indicators - Breakdown'!$C:$GQ, H$1, FALSE), " ")</f>
        <v>2</v>
      </c>
      <c r="I149" s="21" t="str">
        <f>IFERROR(VLOOKUP($C149, 'All Indicators - Breakdown'!$C:$GQ, I$1, FALSE), " ")</f>
        <v>N/A</v>
      </c>
      <c r="J149" s="21">
        <f>IFERROR(VLOOKUP($C149, 'All Indicators - Breakdown'!$C:$GQ, J$1, FALSE), " ")</f>
        <v>5</v>
      </c>
      <c r="K149" s="21">
        <f>IFERROR(VLOOKUP($C149, 'All Indicators - Breakdown'!$C:$GQ, K$1, FALSE), " ")</f>
        <v>2</v>
      </c>
      <c r="L149" s="21">
        <f>IFERROR(VLOOKUP($C149, 'All Indicators - Breakdown'!$C:$HE, L$1, FALSE), " ")</f>
        <v>4</v>
      </c>
      <c r="M149" s="86">
        <f>IFERROR(VLOOKUP($C149, 'All Indicators - Breakdown'!$C:$IU, M$1, FALSE), " ")</f>
        <v>3</v>
      </c>
      <c r="N149" s="86">
        <f>IFERROR(VLOOKUP($C149, 'All Indicators - Breakdown'!$C:$IU, N$1, FALSE), " ")</f>
        <v>1</v>
      </c>
      <c r="O149" s="80">
        <f t="shared" si="26"/>
        <v>5</v>
      </c>
      <c r="P149" s="21">
        <f t="shared" si="26"/>
        <v>4</v>
      </c>
      <c r="Q149" s="21">
        <f t="shared" si="26"/>
        <v>3</v>
      </c>
      <c r="R149" s="21">
        <f t="shared" si="26"/>
        <v>3</v>
      </c>
      <c r="S149" s="21">
        <f t="shared" si="26"/>
        <v>2</v>
      </c>
      <c r="T149" s="21">
        <f t="shared" si="26"/>
        <v>2</v>
      </c>
      <c r="U149" s="21">
        <f t="shared" si="26"/>
        <v>1</v>
      </c>
      <c r="V149" s="71" t="e">
        <f t="shared" si="23"/>
        <v>#NUM!</v>
      </c>
      <c r="W149" s="71" t="e">
        <f t="shared" si="24"/>
        <v>#NUM!</v>
      </c>
    </row>
    <row r="150" spans="1:23" ht="16.3" thickTop="1" thickBot="1" x14ac:dyDescent="0.3">
      <c r="A150" s="20" t="s">
        <v>433</v>
      </c>
      <c r="B150" s="20" t="s">
        <v>442</v>
      </c>
      <c r="C150" s="20" t="s">
        <v>443</v>
      </c>
      <c r="D150" s="10">
        <f t="shared" si="21"/>
        <v>4</v>
      </c>
      <c r="E150" s="35">
        <f t="shared" si="22"/>
        <v>3.5</v>
      </c>
      <c r="F150" s="21" t="str">
        <f>IFERROR(VLOOKUP($C150, 'All Indicators - Breakdown'!$C:$GQ, F$1, FALSE), " ")</f>
        <v>N/A</v>
      </c>
      <c r="G150" s="21">
        <f>IFERROR(VLOOKUP($C150, 'All Indicators - Breakdown'!$C:$GQ, G$1, FALSE), " ")</f>
        <v>4</v>
      </c>
      <c r="H150" s="21">
        <f>IFERROR(VLOOKUP($C150, 'All Indicators - Breakdown'!$C:$GQ, H$1, FALSE), " ")</f>
        <v>2</v>
      </c>
      <c r="I150" s="21" t="str">
        <f>IFERROR(VLOOKUP($C150, 'All Indicators - Breakdown'!$C:$GQ, I$1, FALSE), " ")</f>
        <v>N/A</v>
      </c>
      <c r="J150" s="21">
        <f>IFERROR(VLOOKUP($C150, 'All Indicators - Breakdown'!$C:$GQ, J$1, FALSE), " ")</f>
        <v>4</v>
      </c>
      <c r="K150" s="21">
        <f>IFERROR(VLOOKUP($C150, 'All Indicators - Breakdown'!$C:$GQ, K$1, FALSE), " ")</f>
        <v>2</v>
      </c>
      <c r="L150" s="21">
        <f>IFERROR(VLOOKUP($C150, 'All Indicators - Breakdown'!$C:$HE, L$1, FALSE), " ")</f>
        <v>4</v>
      </c>
      <c r="M150" s="86">
        <f>IFERROR(VLOOKUP($C150, 'All Indicators - Breakdown'!$C:$IU, M$1, FALSE), " ")</f>
        <v>2</v>
      </c>
      <c r="N150" s="86">
        <f>IFERROR(VLOOKUP($C150, 'All Indicators - Breakdown'!$C:$IU, N$1, FALSE), " ")</f>
        <v>1</v>
      </c>
      <c r="O150" s="80">
        <f t="shared" si="26"/>
        <v>4</v>
      </c>
      <c r="P150" s="21">
        <f t="shared" si="26"/>
        <v>4</v>
      </c>
      <c r="Q150" s="21">
        <f t="shared" si="26"/>
        <v>4</v>
      </c>
      <c r="R150" s="21">
        <f t="shared" si="26"/>
        <v>2</v>
      </c>
      <c r="S150" s="21">
        <f t="shared" si="26"/>
        <v>2</v>
      </c>
      <c r="T150" s="21">
        <f t="shared" si="26"/>
        <v>2</v>
      </c>
      <c r="U150" s="21">
        <f t="shared" si="26"/>
        <v>1</v>
      </c>
      <c r="V150" s="71" t="e">
        <f t="shared" si="23"/>
        <v>#NUM!</v>
      </c>
      <c r="W150" s="71" t="e">
        <f t="shared" si="24"/>
        <v>#NUM!</v>
      </c>
    </row>
    <row r="151" spans="1:23" ht="16.3" thickTop="1" thickBot="1" x14ac:dyDescent="0.3">
      <c r="A151" s="20" t="s">
        <v>433</v>
      </c>
      <c r="B151" s="20" t="s">
        <v>444</v>
      </c>
      <c r="C151" s="20" t="s">
        <v>445</v>
      </c>
      <c r="D151" s="10">
        <f t="shared" si="21"/>
        <v>4</v>
      </c>
      <c r="E151" s="35">
        <f t="shared" si="22"/>
        <v>3.5</v>
      </c>
      <c r="F151" s="21" t="str">
        <f>IFERROR(VLOOKUP($C151, 'All Indicators - Breakdown'!$C:$GQ, F$1, FALSE), " ")</f>
        <v>N/A</v>
      </c>
      <c r="G151" s="21">
        <f>IFERROR(VLOOKUP($C151, 'All Indicators - Breakdown'!$C:$GQ, G$1, FALSE), " ")</f>
        <v>3</v>
      </c>
      <c r="H151" s="21">
        <f>IFERROR(VLOOKUP($C151, 'All Indicators - Breakdown'!$C:$GQ, H$1, FALSE), " ")</f>
        <v>2</v>
      </c>
      <c r="I151" s="21" t="str">
        <f>IFERROR(VLOOKUP($C151, 'All Indicators - Breakdown'!$C:$GQ, I$1, FALSE), " ")</f>
        <v>N/A</v>
      </c>
      <c r="J151" s="21">
        <f>IFERROR(VLOOKUP($C151, 'All Indicators - Breakdown'!$C:$GQ, J$1, FALSE), " ")</f>
        <v>3</v>
      </c>
      <c r="K151" s="21">
        <f>IFERROR(VLOOKUP($C151, 'All Indicators - Breakdown'!$C:$GQ, K$1, FALSE), " ")</f>
        <v>3</v>
      </c>
      <c r="L151" s="21">
        <f>IFERROR(VLOOKUP($C151, 'All Indicators - Breakdown'!$C:$HE, L$1, FALSE), " ")</f>
        <v>4</v>
      </c>
      <c r="M151" s="86">
        <f>IFERROR(VLOOKUP($C151, 'All Indicators - Breakdown'!$C:$IU, M$1, FALSE), " ")</f>
        <v>4</v>
      </c>
      <c r="N151" s="86">
        <f>IFERROR(VLOOKUP($C151, 'All Indicators - Breakdown'!$C:$IU, N$1, FALSE), " ")</f>
        <v>1</v>
      </c>
      <c r="O151" s="80">
        <f t="shared" si="26"/>
        <v>4</v>
      </c>
      <c r="P151" s="21">
        <f t="shared" si="26"/>
        <v>4</v>
      </c>
      <c r="Q151" s="21">
        <f t="shared" si="26"/>
        <v>3</v>
      </c>
      <c r="R151" s="21">
        <f t="shared" si="26"/>
        <v>3</v>
      </c>
      <c r="S151" s="21">
        <f t="shared" si="26"/>
        <v>3</v>
      </c>
      <c r="T151" s="21">
        <f t="shared" si="26"/>
        <v>2</v>
      </c>
      <c r="U151" s="21">
        <f t="shared" si="26"/>
        <v>1</v>
      </c>
      <c r="V151" s="71" t="e">
        <f t="shared" si="23"/>
        <v>#NUM!</v>
      </c>
      <c r="W151" s="71" t="e">
        <f t="shared" si="24"/>
        <v>#NUM!</v>
      </c>
    </row>
    <row r="152" spans="1:23" ht="16.3" thickTop="1" thickBot="1" x14ac:dyDescent="0.3">
      <c r="A152" s="20" t="s">
        <v>433</v>
      </c>
      <c r="B152" s="20" t="s">
        <v>446</v>
      </c>
      <c r="C152" s="20" t="s">
        <v>447</v>
      </c>
      <c r="D152" s="10">
        <f t="shared" si="21"/>
        <v>4</v>
      </c>
      <c r="E152" s="35">
        <f t="shared" si="22"/>
        <v>3.5</v>
      </c>
      <c r="F152" s="21" t="str">
        <f>IFERROR(VLOOKUP($C152, 'All Indicators - Breakdown'!$C:$GQ, F$1, FALSE), " ")</f>
        <v>N/A</v>
      </c>
      <c r="G152" s="21">
        <f>IFERROR(VLOOKUP($C152, 'All Indicators - Breakdown'!$C:$GQ, G$1, FALSE), " ")</f>
        <v>1</v>
      </c>
      <c r="H152" s="21">
        <f>IFERROR(VLOOKUP($C152, 'All Indicators - Breakdown'!$C:$GQ, H$1, FALSE), " ")</f>
        <v>2</v>
      </c>
      <c r="I152" s="21" t="str">
        <f>IFERROR(VLOOKUP($C152, 'All Indicators - Breakdown'!$C:$GQ, I$1, FALSE), " ")</f>
        <v>N/A</v>
      </c>
      <c r="J152" s="21">
        <f>IFERROR(VLOOKUP($C152, 'All Indicators - Breakdown'!$C:$GQ, J$1, FALSE), " ")</f>
        <v>2</v>
      </c>
      <c r="K152" s="21">
        <f>IFERROR(VLOOKUP($C152, 'All Indicators - Breakdown'!$C:$GQ, K$1, FALSE), " ")</f>
        <v>3</v>
      </c>
      <c r="L152" s="21">
        <f>IFERROR(VLOOKUP($C152, 'All Indicators - Breakdown'!$C:$HE, L$1, FALSE), " ")</f>
        <v>4</v>
      </c>
      <c r="M152" s="86">
        <f>IFERROR(VLOOKUP($C152, 'All Indicators - Breakdown'!$C:$IU, M$1, FALSE), " ")</f>
        <v>5</v>
      </c>
      <c r="N152" s="86">
        <f>IFERROR(VLOOKUP($C152, 'All Indicators - Breakdown'!$C:$IU, N$1, FALSE), " ")</f>
        <v>1</v>
      </c>
      <c r="O152" s="80">
        <f t="shared" si="26"/>
        <v>5</v>
      </c>
      <c r="P152" s="21">
        <f t="shared" si="26"/>
        <v>4</v>
      </c>
      <c r="Q152" s="21">
        <f t="shared" si="26"/>
        <v>3</v>
      </c>
      <c r="R152" s="21">
        <f t="shared" si="26"/>
        <v>2</v>
      </c>
      <c r="S152" s="21">
        <f t="shared" si="26"/>
        <v>2</v>
      </c>
      <c r="T152" s="21">
        <f t="shared" si="26"/>
        <v>1</v>
      </c>
      <c r="U152" s="21">
        <f t="shared" si="26"/>
        <v>1</v>
      </c>
      <c r="V152" s="71" t="e">
        <f t="shared" si="23"/>
        <v>#NUM!</v>
      </c>
      <c r="W152" s="71" t="e">
        <f t="shared" si="24"/>
        <v>#NUM!</v>
      </c>
    </row>
    <row r="153" spans="1:23" ht="16.3" thickTop="1" thickBot="1" x14ac:dyDescent="0.3">
      <c r="A153" s="20" t="s">
        <v>433</v>
      </c>
      <c r="B153" s="20" t="s">
        <v>448</v>
      </c>
      <c r="C153" s="20" t="s">
        <v>449</v>
      </c>
      <c r="D153" s="10">
        <f t="shared" si="21"/>
        <v>3</v>
      </c>
      <c r="E153" s="35">
        <f t="shared" si="22"/>
        <v>3</v>
      </c>
      <c r="F153" s="21" t="str">
        <f>IFERROR(VLOOKUP($C153, 'All Indicators - Breakdown'!$C:$GQ, F$1, FALSE), " ")</f>
        <v>N/A</v>
      </c>
      <c r="G153" s="21">
        <f>IFERROR(VLOOKUP($C153, 'All Indicators - Breakdown'!$C:$GQ, G$1, FALSE), " ")</f>
        <v>3</v>
      </c>
      <c r="H153" s="21">
        <f>IFERROR(VLOOKUP($C153, 'All Indicators - Breakdown'!$C:$GQ, H$1, FALSE), " ")</f>
        <v>2</v>
      </c>
      <c r="I153" s="21" t="str">
        <f>IFERROR(VLOOKUP($C153, 'All Indicators - Breakdown'!$C:$GQ, I$1, FALSE), " ")</f>
        <v>N/A</v>
      </c>
      <c r="J153" s="21">
        <f>IFERROR(VLOOKUP($C153, 'All Indicators - Breakdown'!$C:$GQ, J$1, FALSE), " ")</f>
        <v>2</v>
      </c>
      <c r="K153" s="21">
        <f>IFERROR(VLOOKUP($C153, 'All Indicators - Breakdown'!$C:$GQ, K$1, FALSE), " ")</f>
        <v>3</v>
      </c>
      <c r="L153" s="21">
        <f>IFERROR(VLOOKUP($C153, 'All Indicators - Breakdown'!$C:$HE, L$1, FALSE), " ")</f>
        <v>4</v>
      </c>
      <c r="M153" s="86">
        <f>IFERROR(VLOOKUP($C153, 'All Indicators - Breakdown'!$C:$IU, M$1, FALSE), " ")</f>
        <v>1</v>
      </c>
      <c r="N153" s="86">
        <f>IFERROR(VLOOKUP($C153, 'All Indicators - Breakdown'!$C:$IU, N$1, FALSE), " ")</f>
        <v>1</v>
      </c>
      <c r="O153" s="80">
        <f t="shared" si="26"/>
        <v>4</v>
      </c>
      <c r="P153" s="21">
        <f t="shared" si="26"/>
        <v>3</v>
      </c>
      <c r="Q153" s="21">
        <f t="shared" si="26"/>
        <v>3</v>
      </c>
      <c r="R153" s="21">
        <f t="shared" si="26"/>
        <v>2</v>
      </c>
      <c r="S153" s="21">
        <f t="shared" si="26"/>
        <v>2</v>
      </c>
      <c r="T153" s="21">
        <f t="shared" si="26"/>
        <v>1</v>
      </c>
      <c r="U153" s="21">
        <f t="shared" si="26"/>
        <v>1</v>
      </c>
      <c r="V153" s="71" t="e">
        <f t="shared" si="23"/>
        <v>#NUM!</v>
      </c>
      <c r="W153" s="71" t="e">
        <f t="shared" si="24"/>
        <v>#NUM!</v>
      </c>
    </row>
    <row r="154" spans="1:23" ht="16.3" thickTop="1" thickBot="1" x14ac:dyDescent="0.3">
      <c r="A154" s="20" t="s">
        <v>433</v>
      </c>
      <c r="B154" s="20" t="s">
        <v>450</v>
      </c>
      <c r="C154" s="20" t="s">
        <v>451</v>
      </c>
      <c r="D154" s="10">
        <f t="shared" si="21"/>
        <v>3</v>
      </c>
      <c r="E154" s="35">
        <f t="shared" si="22"/>
        <v>3.3</v>
      </c>
      <c r="F154" s="21" t="str">
        <f>IFERROR(VLOOKUP($C154, 'All Indicators - Breakdown'!$C:$GQ, F$1, FALSE), " ")</f>
        <v>N/A</v>
      </c>
      <c r="G154" s="21">
        <f>IFERROR(VLOOKUP($C154, 'All Indicators - Breakdown'!$C:$GQ, G$1, FALSE), " ")</f>
        <v>3</v>
      </c>
      <c r="H154" s="21">
        <f>IFERROR(VLOOKUP($C154, 'All Indicators - Breakdown'!$C:$GQ, H$1, FALSE), " ")</f>
        <v>2</v>
      </c>
      <c r="I154" s="21" t="str">
        <f>IFERROR(VLOOKUP($C154, 'All Indicators - Breakdown'!$C:$GQ, I$1, FALSE), " ")</f>
        <v>N/A</v>
      </c>
      <c r="J154" s="21">
        <f>IFERROR(VLOOKUP($C154, 'All Indicators - Breakdown'!$C:$GQ, J$1, FALSE), " ")</f>
        <v>3</v>
      </c>
      <c r="K154" s="21">
        <f>IFERROR(VLOOKUP($C154, 'All Indicators - Breakdown'!$C:$GQ, K$1, FALSE), " ")</f>
        <v>3</v>
      </c>
      <c r="L154" s="21">
        <f>IFERROR(VLOOKUP($C154, 'All Indicators - Breakdown'!$C:$HE, L$1, FALSE), " ")</f>
        <v>4</v>
      </c>
      <c r="M154" s="86">
        <f>IFERROR(VLOOKUP($C154, 'All Indicators - Breakdown'!$C:$IU, M$1, FALSE), " ")</f>
        <v>1</v>
      </c>
      <c r="N154" s="86">
        <f>IFERROR(VLOOKUP($C154, 'All Indicators - Breakdown'!$C:$IU, N$1, FALSE), " ")</f>
        <v>1</v>
      </c>
      <c r="O154" s="80">
        <f t="shared" ref="O154:U163" si="27">LARGE($F154:$N154, O$1)</f>
        <v>4</v>
      </c>
      <c r="P154" s="21">
        <f t="shared" si="27"/>
        <v>3</v>
      </c>
      <c r="Q154" s="21">
        <f t="shared" si="27"/>
        <v>3</v>
      </c>
      <c r="R154" s="21">
        <f t="shared" si="27"/>
        <v>3</v>
      </c>
      <c r="S154" s="21">
        <f t="shared" si="27"/>
        <v>2</v>
      </c>
      <c r="T154" s="21">
        <f t="shared" si="27"/>
        <v>1</v>
      </c>
      <c r="U154" s="21">
        <f t="shared" si="27"/>
        <v>1</v>
      </c>
      <c r="V154" s="71" t="e">
        <f t="shared" si="23"/>
        <v>#NUM!</v>
      </c>
      <c r="W154" s="71" t="e">
        <f t="shared" si="24"/>
        <v>#NUM!</v>
      </c>
    </row>
    <row r="155" spans="1:23" ht="16.3" thickTop="1" thickBot="1" x14ac:dyDescent="0.3">
      <c r="A155" s="20" t="s">
        <v>433</v>
      </c>
      <c r="B155" s="20" t="s">
        <v>452</v>
      </c>
      <c r="C155" s="20" t="s">
        <v>453</v>
      </c>
      <c r="D155" s="10">
        <f t="shared" si="21"/>
        <v>3</v>
      </c>
      <c r="E155" s="35">
        <f t="shared" si="22"/>
        <v>3.3</v>
      </c>
      <c r="F155" s="21" t="str">
        <f>IFERROR(VLOOKUP($C155, 'All Indicators - Breakdown'!$C:$GQ, F$1, FALSE), " ")</f>
        <v>N/A</v>
      </c>
      <c r="G155" s="21">
        <f>IFERROR(VLOOKUP($C155, 'All Indicators - Breakdown'!$C:$GQ, G$1, FALSE), " ")</f>
        <v>4</v>
      </c>
      <c r="H155" s="21">
        <f>IFERROR(VLOOKUP($C155, 'All Indicators - Breakdown'!$C:$GQ, H$1, FALSE), " ")</f>
        <v>2</v>
      </c>
      <c r="I155" s="21" t="str">
        <f>IFERROR(VLOOKUP($C155, 'All Indicators - Breakdown'!$C:$GQ, I$1, FALSE), " ")</f>
        <v>N/A</v>
      </c>
      <c r="J155" s="21">
        <f>IFERROR(VLOOKUP($C155, 'All Indicators - Breakdown'!$C:$GQ, J$1, FALSE), " ")</f>
        <v>2</v>
      </c>
      <c r="K155" s="21">
        <f>IFERROR(VLOOKUP($C155, 'All Indicators - Breakdown'!$C:$GQ, K$1, FALSE), " ")</f>
        <v>3</v>
      </c>
      <c r="L155" s="21">
        <f>IFERROR(VLOOKUP($C155, 'All Indicators - Breakdown'!$C:$HE, L$1, FALSE), " ")</f>
        <v>4</v>
      </c>
      <c r="M155" s="86">
        <f>IFERROR(VLOOKUP($C155, 'All Indicators - Breakdown'!$C:$IU, M$1, FALSE), " ")</f>
        <v>2</v>
      </c>
      <c r="N155" s="86">
        <f>IFERROR(VLOOKUP($C155, 'All Indicators - Breakdown'!$C:$IU, N$1, FALSE), " ")</f>
        <v>1</v>
      </c>
      <c r="O155" s="80">
        <f t="shared" si="27"/>
        <v>4</v>
      </c>
      <c r="P155" s="21">
        <f t="shared" si="27"/>
        <v>4</v>
      </c>
      <c r="Q155" s="21">
        <f t="shared" si="27"/>
        <v>3</v>
      </c>
      <c r="R155" s="21">
        <f t="shared" si="27"/>
        <v>2</v>
      </c>
      <c r="S155" s="21">
        <f t="shared" si="27"/>
        <v>2</v>
      </c>
      <c r="T155" s="21">
        <f t="shared" si="27"/>
        <v>2</v>
      </c>
      <c r="U155" s="21">
        <f t="shared" si="27"/>
        <v>1</v>
      </c>
      <c r="V155" s="71" t="e">
        <f t="shared" si="23"/>
        <v>#NUM!</v>
      </c>
      <c r="W155" s="71" t="e">
        <f t="shared" si="24"/>
        <v>#NUM!</v>
      </c>
    </row>
    <row r="156" spans="1:23" ht="16.3" thickTop="1" thickBot="1" x14ac:dyDescent="0.3">
      <c r="A156" s="20" t="s">
        <v>433</v>
      </c>
      <c r="B156" s="20" t="s">
        <v>454</v>
      </c>
      <c r="C156" s="20" t="s">
        <v>455</v>
      </c>
      <c r="D156" s="10">
        <f t="shared" si="21"/>
        <v>4</v>
      </c>
      <c r="E156" s="35">
        <f t="shared" si="22"/>
        <v>3.8</v>
      </c>
      <c r="F156" s="21" t="str">
        <f>IFERROR(VLOOKUP($C156, 'All Indicators - Breakdown'!$C:$GQ, F$1, FALSE), " ")</f>
        <v>N/A</v>
      </c>
      <c r="G156" s="21">
        <f>IFERROR(VLOOKUP($C156, 'All Indicators - Breakdown'!$C:$GQ, G$1, FALSE), " ")</f>
        <v>4</v>
      </c>
      <c r="H156" s="21">
        <f>IFERROR(VLOOKUP($C156, 'All Indicators - Breakdown'!$C:$GQ, H$1, FALSE), " ")</f>
        <v>2</v>
      </c>
      <c r="I156" s="21" t="str">
        <f>IFERROR(VLOOKUP($C156, 'All Indicators - Breakdown'!$C:$GQ, I$1, FALSE), " ")</f>
        <v>N/A</v>
      </c>
      <c r="J156" s="21">
        <f>IFERROR(VLOOKUP($C156, 'All Indicators - Breakdown'!$C:$GQ, J$1, FALSE), " ")</f>
        <v>3</v>
      </c>
      <c r="K156" s="21">
        <f>IFERROR(VLOOKUP($C156, 'All Indicators - Breakdown'!$C:$GQ, K$1, FALSE), " ")</f>
        <v>3</v>
      </c>
      <c r="L156" s="21">
        <f>IFERROR(VLOOKUP($C156, 'All Indicators - Breakdown'!$C:$HE, L$1, FALSE), " ")</f>
        <v>4</v>
      </c>
      <c r="M156" s="86">
        <f>IFERROR(VLOOKUP($C156, 'All Indicators - Breakdown'!$C:$IU, M$1, FALSE), " ")</f>
        <v>4</v>
      </c>
      <c r="N156" s="86">
        <f>IFERROR(VLOOKUP($C156, 'All Indicators - Breakdown'!$C:$IU, N$1, FALSE), " ")</f>
        <v>1</v>
      </c>
      <c r="O156" s="80">
        <f t="shared" si="27"/>
        <v>4</v>
      </c>
      <c r="P156" s="21">
        <f t="shared" si="27"/>
        <v>4</v>
      </c>
      <c r="Q156" s="21">
        <f t="shared" si="27"/>
        <v>4</v>
      </c>
      <c r="R156" s="21">
        <f t="shared" si="27"/>
        <v>3</v>
      </c>
      <c r="S156" s="21">
        <f t="shared" si="27"/>
        <v>3</v>
      </c>
      <c r="T156" s="21">
        <f t="shared" si="27"/>
        <v>2</v>
      </c>
      <c r="U156" s="21">
        <f t="shared" si="27"/>
        <v>1</v>
      </c>
      <c r="V156" s="71" t="e">
        <f t="shared" si="23"/>
        <v>#NUM!</v>
      </c>
      <c r="W156" s="71" t="e">
        <f t="shared" si="24"/>
        <v>#NUM!</v>
      </c>
    </row>
    <row r="157" spans="1:23" ht="16.3" thickTop="1" thickBot="1" x14ac:dyDescent="0.3">
      <c r="A157" s="20" t="s">
        <v>456</v>
      </c>
      <c r="B157" s="20" t="s">
        <v>457</v>
      </c>
      <c r="C157" s="20" t="s">
        <v>458</v>
      </c>
      <c r="D157" s="10">
        <f t="shared" si="21"/>
        <v>2</v>
      </c>
      <c r="E157" s="35">
        <f t="shared" si="22"/>
        <v>2.2999999999999998</v>
      </c>
      <c r="F157" s="21" t="str">
        <f>IFERROR(VLOOKUP($C157, 'All Indicators - Breakdown'!$C:$GQ, F$1, FALSE), " ")</f>
        <v>N/A</v>
      </c>
      <c r="G157" s="21">
        <f>IFERROR(VLOOKUP($C157, 'All Indicators - Breakdown'!$C:$GQ, G$1, FALSE), " ")</f>
        <v>3</v>
      </c>
      <c r="H157" s="21">
        <f>IFERROR(VLOOKUP($C157, 'All Indicators - Breakdown'!$C:$GQ, H$1, FALSE), " ")</f>
        <v>2</v>
      </c>
      <c r="I157" s="21">
        <f>IFERROR(VLOOKUP($C157, 'All Indicators - Breakdown'!$C:$GQ, I$1, FALSE), " ")</f>
        <v>1</v>
      </c>
      <c r="J157" s="21">
        <f>IFERROR(VLOOKUP($C157, 'All Indicators - Breakdown'!$C:$GQ, J$1, FALSE), " ")</f>
        <v>2</v>
      </c>
      <c r="K157" s="21">
        <f>IFERROR(VLOOKUP($C157, 'All Indicators - Breakdown'!$C:$GQ, K$1, FALSE), " ")</f>
        <v>2</v>
      </c>
      <c r="L157" s="21">
        <f>IFERROR(VLOOKUP($C157, 'All Indicators - Breakdown'!$C:$HE, L$1, FALSE), " ")</f>
        <v>2</v>
      </c>
      <c r="M157" s="86">
        <f>IFERROR(VLOOKUP($C157, 'All Indicators - Breakdown'!$C:$IU, M$1, FALSE), " ")</f>
        <v>1</v>
      </c>
      <c r="N157" s="86">
        <f>IFERROR(VLOOKUP($C157, 'All Indicators - Breakdown'!$C:$IU, N$1, FALSE), " ")</f>
        <v>1</v>
      </c>
      <c r="O157" s="80">
        <f t="shared" si="27"/>
        <v>3</v>
      </c>
      <c r="P157" s="21">
        <f t="shared" si="27"/>
        <v>2</v>
      </c>
      <c r="Q157" s="21">
        <f t="shared" si="27"/>
        <v>2</v>
      </c>
      <c r="R157" s="21">
        <f t="shared" si="27"/>
        <v>2</v>
      </c>
      <c r="S157" s="21">
        <f t="shared" si="27"/>
        <v>2</v>
      </c>
      <c r="T157" s="21">
        <f t="shared" si="27"/>
        <v>1</v>
      </c>
      <c r="U157" s="21">
        <f t="shared" si="27"/>
        <v>1</v>
      </c>
      <c r="V157" s="71">
        <f t="shared" si="23"/>
        <v>1</v>
      </c>
      <c r="W157" s="71" t="e">
        <f t="shared" si="24"/>
        <v>#NUM!</v>
      </c>
    </row>
    <row r="158" spans="1:23" ht="16.3" thickTop="1" thickBot="1" x14ac:dyDescent="0.3">
      <c r="A158" s="20" t="s">
        <v>456</v>
      </c>
      <c r="B158" s="20" t="s">
        <v>459</v>
      </c>
      <c r="C158" s="20" t="s">
        <v>460</v>
      </c>
      <c r="D158" s="10">
        <f t="shared" si="21"/>
        <v>3</v>
      </c>
      <c r="E158" s="35">
        <f t="shared" si="22"/>
        <v>3.3</v>
      </c>
      <c r="F158" s="21" t="str">
        <f>IFERROR(VLOOKUP($C158, 'All Indicators - Breakdown'!$C:$GQ, F$1, FALSE), " ")</f>
        <v>N/A</v>
      </c>
      <c r="G158" s="21">
        <f>IFERROR(VLOOKUP($C158, 'All Indicators - Breakdown'!$C:$GQ, G$1, FALSE), " ")</f>
        <v>2</v>
      </c>
      <c r="H158" s="21">
        <f>IFERROR(VLOOKUP($C158, 'All Indicators - Breakdown'!$C:$GQ, H$1, FALSE), " ")</f>
        <v>2</v>
      </c>
      <c r="I158" s="21">
        <f>IFERROR(VLOOKUP($C158, 'All Indicators - Breakdown'!$C:$GQ, I$1, FALSE), " ")</f>
        <v>1</v>
      </c>
      <c r="J158" s="21">
        <f>IFERROR(VLOOKUP($C158, 'All Indicators - Breakdown'!$C:$GQ, J$1, FALSE), " ")</f>
        <v>1</v>
      </c>
      <c r="K158" s="21">
        <f>IFERROR(VLOOKUP($C158, 'All Indicators - Breakdown'!$C:$GQ, K$1, FALSE), " ")</f>
        <v>3</v>
      </c>
      <c r="L158" s="21">
        <f>IFERROR(VLOOKUP($C158, 'All Indicators - Breakdown'!$C:$HE, L$1, FALSE), " ")</f>
        <v>3</v>
      </c>
      <c r="M158" s="86">
        <f>IFERROR(VLOOKUP($C158, 'All Indicators - Breakdown'!$C:$IU, M$1, FALSE), " ")</f>
        <v>5</v>
      </c>
      <c r="N158" s="86">
        <f>IFERROR(VLOOKUP($C158, 'All Indicators - Breakdown'!$C:$IU, N$1, FALSE), " ")</f>
        <v>1</v>
      </c>
      <c r="O158" s="80">
        <f t="shared" si="27"/>
        <v>5</v>
      </c>
      <c r="P158" s="21">
        <f t="shared" si="27"/>
        <v>3</v>
      </c>
      <c r="Q158" s="21">
        <f t="shared" si="27"/>
        <v>3</v>
      </c>
      <c r="R158" s="21">
        <f t="shared" si="27"/>
        <v>2</v>
      </c>
      <c r="S158" s="21">
        <f t="shared" si="27"/>
        <v>2</v>
      </c>
      <c r="T158" s="21">
        <f t="shared" si="27"/>
        <v>1</v>
      </c>
      <c r="U158" s="21">
        <f t="shared" si="27"/>
        <v>1</v>
      </c>
      <c r="V158" s="71">
        <f t="shared" si="23"/>
        <v>1</v>
      </c>
      <c r="W158" s="71" t="e">
        <f t="shared" si="24"/>
        <v>#NUM!</v>
      </c>
    </row>
    <row r="159" spans="1:23" ht="16.3" thickTop="1" thickBot="1" x14ac:dyDescent="0.3">
      <c r="A159" s="20" t="s">
        <v>456</v>
      </c>
      <c r="B159" s="20" t="s">
        <v>461</v>
      </c>
      <c r="C159" s="20" t="s">
        <v>462</v>
      </c>
      <c r="D159" s="10">
        <f t="shared" si="21"/>
        <v>4</v>
      </c>
      <c r="E159" s="35">
        <f t="shared" si="22"/>
        <v>3.8</v>
      </c>
      <c r="F159" s="21">
        <f>IFERROR(VLOOKUP($C159, 'All Indicators - Breakdown'!$C:$GQ, F$1, FALSE), " ")</f>
        <v>5</v>
      </c>
      <c r="G159" s="21">
        <f>IFERROR(VLOOKUP($C159, 'All Indicators - Breakdown'!$C:$GQ, G$1, FALSE), " ")</f>
        <v>3</v>
      </c>
      <c r="H159" s="21">
        <f>IFERROR(VLOOKUP($C159, 'All Indicators - Breakdown'!$C:$GQ, H$1, FALSE), " ")</f>
        <v>2</v>
      </c>
      <c r="I159" s="21">
        <f>IFERROR(VLOOKUP($C159, 'All Indicators - Breakdown'!$C:$GQ, I$1, FALSE), " ")</f>
        <v>1</v>
      </c>
      <c r="J159" s="21">
        <f>IFERROR(VLOOKUP($C159, 'All Indicators - Breakdown'!$C:$GQ, J$1, FALSE), " ")</f>
        <v>1</v>
      </c>
      <c r="K159" s="21">
        <f>IFERROR(VLOOKUP($C159, 'All Indicators - Breakdown'!$C:$GQ, K$1, FALSE), " ")</f>
        <v>3</v>
      </c>
      <c r="L159" s="21">
        <f>IFERROR(VLOOKUP($C159, 'All Indicators - Breakdown'!$C:$HE, L$1, FALSE), " ")</f>
        <v>3</v>
      </c>
      <c r="M159" s="86">
        <f>IFERROR(VLOOKUP($C159, 'All Indicators - Breakdown'!$C:$IU, M$1, FALSE), " ")</f>
        <v>4</v>
      </c>
      <c r="N159" s="86">
        <f>IFERROR(VLOOKUP($C159, 'All Indicators - Breakdown'!$C:$IU, N$1, FALSE), " ")</f>
        <v>1</v>
      </c>
      <c r="O159" s="80">
        <f t="shared" si="27"/>
        <v>5</v>
      </c>
      <c r="P159" s="21">
        <f t="shared" si="27"/>
        <v>4</v>
      </c>
      <c r="Q159" s="21">
        <f t="shared" si="27"/>
        <v>3</v>
      </c>
      <c r="R159" s="21">
        <f t="shared" si="27"/>
        <v>3</v>
      </c>
      <c r="S159" s="21">
        <f t="shared" si="27"/>
        <v>3</v>
      </c>
      <c r="T159" s="21">
        <f t="shared" si="27"/>
        <v>2</v>
      </c>
      <c r="U159" s="21">
        <f t="shared" si="27"/>
        <v>1</v>
      </c>
      <c r="V159" s="71">
        <f t="shared" si="23"/>
        <v>1</v>
      </c>
      <c r="W159" s="71">
        <f t="shared" si="24"/>
        <v>1</v>
      </c>
    </row>
    <row r="160" spans="1:23" ht="16.3" thickTop="1" thickBot="1" x14ac:dyDescent="0.3">
      <c r="A160" s="20" t="s">
        <v>456</v>
      </c>
      <c r="B160" s="20" t="s">
        <v>463</v>
      </c>
      <c r="C160" s="20" t="s">
        <v>464</v>
      </c>
      <c r="D160" s="10">
        <f t="shared" si="21"/>
        <v>3</v>
      </c>
      <c r="E160" s="35">
        <f t="shared" si="22"/>
        <v>2.8</v>
      </c>
      <c r="F160" s="21" t="str">
        <f>IFERROR(VLOOKUP($C160, 'All Indicators - Breakdown'!$C:$GQ, F$1, FALSE), " ")</f>
        <v>N/A</v>
      </c>
      <c r="G160" s="21">
        <f>IFERROR(VLOOKUP($C160, 'All Indicators - Breakdown'!$C:$GQ, G$1, FALSE), " ")</f>
        <v>4</v>
      </c>
      <c r="H160" s="21">
        <f>IFERROR(VLOOKUP($C160, 'All Indicators - Breakdown'!$C:$GQ, H$1, FALSE), " ")</f>
        <v>2</v>
      </c>
      <c r="I160" s="21">
        <f>IFERROR(VLOOKUP($C160, 'All Indicators - Breakdown'!$C:$GQ, I$1, FALSE), " ")</f>
        <v>1</v>
      </c>
      <c r="J160" s="21">
        <f>IFERROR(VLOOKUP($C160, 'All Indicators - Breakdown'!$C:$GQ, J$1, FALSE), " ")</f>
        <v>1</v>
      </c>
      <c r="K160" s="21">
        <f>IFERROR(VLOOKUP($C160, 'All Indicators - Breakdown'!$C:$GQ, K$1, FALSE), " ")</f>
        <v>2</v>
      </c>
      <c r="L160" s="21">
        <f>IFERROR(VLOOKUP($C160, 'All Indicators - Breakdown'!$C:$HE, L$1, FALSE), " ")</f>
        <v>3</v>
      </c>
      <c r="M160" s="86">
        <f>IFERROR(VLOOKUP($C160, 'All Indicators - Breakdown'!$C:$IU, M$1, FALSE), " ")</f>
        <v>1</v>
      </c>
      <c r="N160" s="86">
        <f>IFERROR(VLOOKUP($C160, 'All Indicators - Breakdown'!$C:$IU, N$1, FALSE), " ")</f>
        <v>1</v>
      </c>
      <c r="O160" s="80">
        <f t="shared" si="27"/>
        <v>4</v>
      </c>
      <c r="P160" s="21">
        <f t="shared" si="27"/>
        <v>3</v>
      </c>
      <c r="Q160" s="21">
        <f t="shared" si="27"/>
        <v>2</v>
      </c>
      <c r="R160" s="21">
        <f t="shared" si="27"/>
        <v>2</v>
      </c>
      <c r="S160" s="21">
        <f t="shared" si="27"/>
        <v>1</v>
      </c>
      <c r="T160" s="21">
        <f t="shared" si="27"/>
        <v>1</v>
      </c>
      <c r="U160" s="21">
        <f t="shared" si="27"/>
        <v>1</v>
      </c>
      <c r="V160" s="71">
        <f t="shared" si="23"/>
        <v>1</v>
      </c>
      <c r="W160" s="71" t="e">
        <f t="shared" si="24"/>
        <v>#NUM!</v>
      </c>
    </row>
    <row r="161" spans="1:23" ht="16.3" thickTop="1" thickBot="1" x14ac:dyDescent="0.3">
      <c r="A161" s="20" t="s">
        <v>456</v>
      </c>
      <c r="B161" s="20" t="s">
        <v>465</v>
      </c>
      <c r="C161" s="20" t="s">
        <v>466</v>
      </c>
      <c r="D161" s="10">
        <f t="shared" si="21"/>
        <v>3</v>
      </c>
      <c r="E161" s="35">
        <f t="shared" si="22"/>
        <v>3.3</v>
      </c>
      <c r="F161" s="21">
        <f>IFERROR(VLOOKUP($C161, 'All Indicators - Breakdown'!$C:$GQ, F$1, FALSE), " ")</f>
        <v>5</v>
      </c>
      <c r="G161" s="21">
        <f>IFERROR(VLOOKUP($C161, 'All Indicators - Breakdown'!$C:$GQ, G$1, FALSE), " ")</f>
        <v>3</v>
      </c>
      <c r="H161" s="21">
        <f>IFERROR(VLOOKUP($C161, 'All Indicators - Breakdown'!$C:$GQ, H$1, FALSE), " ")</f>
        <v>2</v>
      </c>
      <c r="I161" s="21">
        <f>IFERROR(VLOOKUP($C161, 'All Indicators - Breakdown'!$C:$GQ, I$1, FALSE), " ")</f>
        <v>1</v>
      </c>
      <c r="J161" s="21">
        <f>IFERROR(VLOOKUP($C161, 'All Indicators - Breakdown'!$C:$GQ, J$1, FALSE), " ")</f>
        <v>1</v>
      </c>
      <c r="K161" s="21">
        <f>IFERROR(VLOOKUP($C161, 'All Indicators - Breakdown'!$C:$GQ, K$1, FALSE), " ")</f>
        <v>2</v>
      </c>
      <c r="L161" s="21">
        <f>IFERROR(VLOOKUP($C161, 'All Indicators - Breakdown'!$C:$HE, L$1, FALSE), " ")</f>
        <v>3</v>
      </c>
      <c r="M161" s="86">
        <f>IFERROR(VLOOKUP($C161, 'All Indicators - Breakdown'!$C:$IU, M$1, FALSE), " ")</f>
        <v>1</v>
      </c>
      <c r="N161" s="86">
        <f>IFERROR(VLOOKUP($C161, 'All Indicators - Breakdown'!$C:$IU, N$1, FALSE), " ")</f>
        <v>1</v>
      </c>
      <c r="O161" s="80">
        <f t="shared" si="27"/>
        <v>5</v>
      </c>
      <c r="P161" s="21">
        <f t="shared" si="27"/>
        <v>3</v>
      </c>
      <c r="Q161" s="21">
        <f t="shared" si="27"/>
        <v>3</v>
      </c>
      <c r="R161" s="21">
        <f t="shared" si="27"/>
        <v>2</v>
      </c>
      <c r="S161" s="21">
        <f t="shared" si="27"/>
        <v>2</v>
      </c>
      <c r="T161" s="21">
        <f t="shared" si="27"/>
        <v>1</v>
      </c>
      <c r="U161" s="21">
        <f t="shared" si="27"/>
        <v>1</v>
      </c>
      <c r="V161" s="71">
        <f t="shared" si="23"/>
        <v>1</v>
      </c>
      <c r="W161" s="71">
        <f t="shared" si="24"/>
        <v>1</v>
      </c>
    </row>
    <row r="162" spans="1:23" ht="16.3" thickTop="1" thickBot="1" x14ac:dyDescent="0.3">
      <c r="A162" s="20" t="s">
        <v>456</v>
      </c>
      <c r="B162" s="20" t="s">
        <v>467</v>
      </c>
      <c r="C162" s="20" t="s">
        <v>468</v>
      </c>
      <c r="D162" s="10">
        <f t="shared" si="21"/>
        <v>3</v>
      </c>
      <c r="E162" s="35">
        <f t="shared" si="22"/>
        <v>2.5</v>
      </c>
      <c r="F162" s="21" t="str">
        <f>IFERROR(VLOOKUP($C162, 'All Indicators - Breakdown'!$C:$GQ, F$1, FALSE), " ")</f>
        <v>N/A</v>
      </c>
      <c r="G162" s="21">
        <f>IFERROR(VLOOKUP($C162, 'All Indicators - Breakdown'!$C:$GQ, G$1, FALSE), " ")</f>
        <v>3</v>
      </c>
      <c r="H162" s="21">
        <f>IFERROR(VLOOKUP($C162, 'All Indicators - Breakdown'!$C:$GQ, H$1, FALSE), " ")</f>
        <v>2</v>
      </c>
      <c r="I162" s="21">
        <f>IFERROR(VLOOKUP($C162, 'All Indicators - Breakdown'!$C:$GQ, I$1, FALSE), " ")</f>
        <v>1</v>
      </c>
      <c r="J162" s="21">
        <f>IFERROR(VLOOKUP($C162, 'All Indicators - Breakdown'!$C:$GQ, J$1, FALSE), " ")</f>
        <v>1</v>
      </c>
      <c r="K162" s="21">
        <f>IFERROR(VLOOKUP($C162, 'All Indicators - Breakdown'!$C:$GQ, K$1, FALSE), " ")</f>
        <v>2</v>
      </c>
      <c r="L162" s="21">
        <f>IFERROR(VLOOKUP($C162, 'All Indicators - Breakdown'!$C:$HE, L$1, FALSE), " ")</f>
        <v>3</v>
      </c>
      <c r="M162" s="86">
        <f>IFERROR(VLOOKUP($C162, 'All Indicators - Breakdown'!$C:$IU, M$1, FALSE), " ")</f>
        <v>1</v>
      </c>
      <c r="N162" s="86">
        <f>IFERROR(VLOOKUP($C162, 'All Indicators - Breakdown'!$C:$IU, N$1, FALSE), " ")</f>
        <v>1</v>
      </c>
      <c r="O162" s="80">
        <f t="shared" si="27"/>
        <v>3</v>
      </c>
      <c r="P162" s="21">
        <f t="shared" si="27"/>
        <v>3</v>
      </c>
      <c r="Q162" s="21">
        <f t="shared" si="27"/>
        <v>2</v>
      </c>
      <c r="R162" s="21">
        <f t="shared" si="27"/>
        <v>2</v>
      </c>
      <c r="S162" s="21">
        <f t="shared" si="27"/>
        <v>1</v>
      </c>
      <c r="T162" s="21">
        <f t="shared" si="27"/>
        <v>1</v>
      </c>
      <c r="U162" s="21">
        <f t="shared" si="27"/>
        <v>1</v>
      </c>
      <c r="V162" s="71">
        <f t="shared" si="23"/>
        <v>1</v>
      </c>
      <c r="W162" s="71" t="e">
        <f t="shared" si="24"/>
        <v>#NUM!</v>
      </c>
    </row>
    <row r="163" spans="1:23" ht="16.3" thickTop="1" thickBot="1" x14ac:dyDescent="0.3">
      <c r="A163" s="20" t="s">
        <v>456</v>
      </c>
      <c r="B163" s="20" t="s">
        <v>469</v>
      </c>
      <c r="C163" s="20" t="s">
        <v>470</v>
      </c>
      <c r="D163" s="10">
        <f t="shared" si="21"/>
        <v>4</v>
      </c>
      <c r="E163" s="35">
        <f t="shared" si="22"/>
        <v>3.8</v>
      </c>
      <c r="F163" s="21">
        <f>IFERROR(VLOOKUP($C163, 'All Indicators - Breakdown'!$C:$GQ, F$1, FALSE), " ")</f>
        <v>5</v>
      </c>
      <c r="G163" s="21">
        <f>IFERROR(VLOOKUP($C163, 'All Indicators - Breakdown'!$C:$GQ, G$1, FALSE), " ")</f>
        <v>3</v>
      </c>
      <c r="H163" s="21">
        <f>IFERROR(VLOOKUP($C163, 'All Indicators - Breakdown'!$C:$GQ, H$1, FALSE), " ")</f>
        <v>2</v>
      </c>
      <c r="I163" s="21">
        <f>IFERROR(VLOOKUP($C163, 'All Indicators - Breakdown'!$C:$GQ, I$1, FALSE), " ")</f>
        <v>1</v>
      </c>
      <c r="J163" s="21">
        <f>IFERROR(VLOOKUP($C163, 'All Indicators - Breakdown'!$C:$GQ, J$1, FALSE), " ")</f>
        <v>1</v>
      </c>
      <c r="K163" s="21">
        <f>IFERROR(VLOOKUP($C163, 'All Indicators - Breakdown'!$C:$GQ, K$1, FALSE), " ")</f>
        <v>3</v>
      </c>
      <c r="L163" s="21">
        <f>IFERROR(VLOOKUP($C163, 'All Indicators - Breakdown'!$C:$HE, L$1, FALSE), " ")</f>
        <v>3</v>
      </c>
      <c r="M163" s="86">
        <f>IFERROR(VLOOKUP($C163, 'All Indicators - Breakdown'!$C:$IU, M$1, FALSE), " ")</f>
        <v>4</v>
      </c>
      <c r="N163" s="86">
        <f>IFERROR(VLOOKUP($C163, 'All Indicators - Breakdown'!$C:$IU, N$1, FALSE), " ")</f>
        <v>1</v>
      </c>
      <c r="O163" s="80">
        <f t="shared" si="27"/>
        <v>5</v>
      </c>
      <c r="P163" s="21">
        <f t="shared" si="27"/>
        <v>4</v>
      </c>
      <c r="Q163" s="21">
        <f t="shared" si="27"/>
        <v>3</v>
      </c>
      <c r="R163" s="21">
        <f t="shared" si="27"/>
        <v>3</v>
      </c>
      <c r="S163" s="21">
        <f t="shared" si="27"/>
        <v>3</v>
      </c>
      <c r="T163" s="21">
        <f t="shared" si="27"/>
        <v>2</v>
      </c>
      <c r="U163" s="21">
        <f t="shared" si="27"/>
        <v>1</v>
      </c>
      <c r="V163" s="71">
        <f t="shared" si="23"/>
        <v>1</v>
      </c>
      <c r="W163" s="71">
        <f t="shared" si="24"/>
        <v>1</v>
      </c>
    </row>
    <row r="164" spans="1:23" ht="16.3" thickTop="1" thickBot="1" x14ac:dyDescent="0.3">
      <c r="A164" s="20" t="s">
        <v>456</v>
      </c>
      <c r="B164" s="20" t="s">
        <v>471</v>
      </c>
      <c r="C164" s="20" t="s">
        <v>472</v>
      </c>
      <c r="D164" s="10">
        <f t="shared" si="21"/>
        <v>2</v>
      </c>
      <c r="E164" s="35">
        <f t="shared" si="22"/>
        <v>2.2999999999999998</v>
      </c>
      <c r="F164" s="21" t="str">
        <f>IFERROR(VLOOKUP($C164, 'All Indicators - Breakdown'!$C:$GQ, F$1, FALSE), " ")</f>
        <v>N/A</v>
      </c>
      <c r="G164" s="21">
        <f>IFERROR(VLOOKUP($C164, 'All Indicators - Breakdown'!$C:$GQ, G$1, FALSE), " ")</f>
        <v>1</v>
      </c>
      <c r="H164" s="21">
        <f>IFERROR(VLOOKUP($C164, 'All Indicators - Breakdown'!$C:$GQ, H$1, FALSE), " ")</f>
        <v>1</v>
      </c>
      <c r="I164" s="21">
        <f>IFERROR(VLOOKUP($C164, 'All Indicators - Breakdown'!$C:$GQ, I$1, FALSE), " ")</f>
        <v>1</v>
      </c>
      <c r="J164" s="21">
        <f>IFERROR(VLOOKUP($C164, 'All Indicators - Breakdown'!$C:$GQ, J$1, FALSE), " ")</f>
        <v>1</v>
      </c>
      <c r="K164" s="21">
        <f>IFERROR(VLOOKUP($C164, 'All Indicators - Breakdown'!$C:$GQ, K$1, FALSE), " ")</f>
        <v>4</v>
      </c>
      <c r="L164" s="21">
        <f>IFERROR(VLOOKUP($C164, 'All Indicators - Breakdown'!$C:$HE, L$1, FALSE), " ")</f>
        <v>3</v>
      </c>
      <c r="M164" s="86">
        <f>IFERROR(VLOOKUP($C164, 'All Indicators - Breakdown'!$C:$IU, M$1, FALSE), " ")</f>
        <v>1</v>
      </c>
      <c r="N164" s="86">
        <f>IFERROR(VLOOKUP($C164, 'All Indicators - Breakdown'!$C:$IU, N$1, FALSE), " ")</f>
        <v>1</v>
      </c>
      <c r="O164" s="80">
        <f t="shared" ref="O164:U173" si="28">LARGE($F164:$N164, O$1)</f>
        <v>4</v>
      </c>
      <c r="P164" s="21">
        <f t="shared" si="28"/>
        <v>3</v>
      </c>
      <c r="Q164" s="21">
        <f t="shared" si="28"/>
        <v>1</v>
      </c>
      <c r="R164" s="21">
        <f t="shared" si="28"/>
        <v>1</v>
      </c>
      <c r="S164" s="21">
        <f t="shared" si="28"/>
        <v>1</v>
      </c>
      <c r="T164" s="21">
        <f t="shared" si="28"/>
        <v>1</v>
      </c>
      <c r="U164" s="21">
        <f t="shared" si="28"/>
        <v>1</v>
      </c>
      <c r="V164" s="71">
        <f t="shared" si="23"/>
        <v>1</v>
      </c>
      <c r="W164" s="71" t="e">
        <f t="shared" si="24"/>
        <v>#NUM!</v>
      </c>
    </row>
    <row r="165" spans="1:23" ht="16.3" thickTop="1" thickBot="1" x14ac:dyDescent="0.3">
      <c r="A165" s="20" t="s">
        <v>456</v>
      </c>
      <c r="B165" s="20" t="s">
        <v>473</v>
      </c>
      <c r="C165" s="20" t="s">
        <v>474</v>
      </c>
      <c r="D165" s="10">
        <f t="shared" si="21"/>
        <v>3</v>
      </c>
      <c r="E165" s="35">
        <f t="shared" si="22"/>
        <v>2.5</v>
      </c>
      <c r="F165" s="21" t="str">
        <f>IFERROR(VLOOKUP($C165, 'All Indicators - Breakdown'!$C:$GQ, F$1, FALSE), " ")</f>
        <v>N/A</v>
      </c>
      <c r="G165" s="21">
        <f>IFERROR(VLOOKUP($C165, 'All Indicators - Breakdown'!$C:$GQ, G$1, FALSE), " ")</f>
        <v>3</v>
      </c>
      <c r="H165" s="21">
        <f>IFERROR(VLOOKUP($C165, 'All Indicators - Breakdown'!$C:$GQ, H$1, FALSE), " ")</f>
        <v>2</v>
      </c>
      <c r="I165" s="21">
        <f>IFERROR(VLOOKUP($C165, 'All Indicators - Breakdown'!$C:$GQ, I$1, FALSE), " ")</f>
        <v>1</v>
      </c>
      <c r="J165" s="21">
        <f>IFERROR(VLOOKUP($C165, 'All Indicators - Breakdown'!$C:$GQ, J$1, FALSE), " ")</f>
        <v>1</v>
      </c>
      <c r="K165" s="21">
        <f>IFERROR(VLOOKUP($C165, 'All Indicators - Breakdown'!$C:$GQ, K$1, FALSE), " ")</f>
        <v>2</v>
      </c>
      <c r="L165" s="21">
        <f>IFERROR(VLOOKUP($C165, 'All Indicators - Breakdown'!$C:$HE, L$1, FALSE), " ")</f>
        <v>3</v>
      </c>
      <c r="M165" s="86">
        <f>IFERROR(VLOOKUP($C165, 'All Indicators - Breakdown'!$C:$IU, M$1, FALSE), " ")</f>
        <v>1</v>
      </c>
      <c r="N165" s="86">
        <f>IFERROR(VLOOKUP($C165, 'All Indicators - Breakdown'!$C:$IU, N$1, FALSE), " ")</f>
        <v>1</v>
      </c>
      <c r="O165" s="80">
        <f t="shared" si="28"/>
        <v>3</v>
      </c>
      <c r="P165" s="21">
        <f t="shared" si="28"/>
        <v>3</v>
      </c>
      <c r="Q165" s="21">
        <f t="shared" si="28"/>
        <v>2</v>
      </c>
      <c r="R165" s="21">
        <f t="shared" si="28"/>
        <v>2</v>
      </c>
      <c r="S165" s="21">
        <f t="shared" si="28"/>
        <v>1</v>
      </c>
      <c r="T165" s="21">
        <f t="shared" si="28"/>
        <v>1</v>
      </c>
      <c r="U165" s="21">
        <f t="shared" si="28"/>
        <v>1</v>
      </c>
      <c r="V165" s="71">
        <f t="shared" si="23"/>
        <v>1</v>
      </c>
      <c r="W165" s="71" t="e">
        <f t="shared" si="24"/>
        <v>#NUM!</v>
      </c>
    </row>
    <row r="166" spans="1:23" ht="16.3" thickTop="1" thickBot="1" x14ac:dyDescent="0.3">
      <c r="A166" s="20" t="s">
        <v>456</v>
      </c>
      <c r="B166" s="20" t="s">
        <v>475</v>
      </c>
      <c r="C166" s="20" t="s">
        <v>476</v>
      </c>
      <c r="D166" s="10">
        <f t="shared" si="21"/>
        <v>3</v>
      </c>
      <c r="E166" s="35">
        <f t="shared" si="22"/>
        <v>2.8</v>
      </c>
      <c r="F166" s="21" t="str">
        <f>IFERROR(VLOOKUP($C166, 'All Indicators - Breakdown'!$C:$GQ, F$1, FALSE), " ")</f>
        <v>N/A</v>
      </c>
      <c r="G166" s="21">
        <f>IFERROR(VLOOKUP($C166, 'All Indicators - Breakdown'!$C:$GQ, G$1, FALSE), " ")</f>
        <v>3</v>
      </c>
      <c r="H166" s="21">
        <f>IFERROR(VLOOKUP($C166, 'All Indicators - Breakdown'!$C:$GQ, H$1, FALSE), " ")</f>
        <v>2</v>
      </c>
      <c r="I166" s="21">
        <f>IFERROR(VLOOKUP($C166, 'All Indicators - Breakdown'!$C:$GQ, I$1, FALSE), " ")</f>
        <v>1</v>
      </c>
      <c r="J166" s="21">
        <f>IFERROR(VLOOKUP($C166, 'All Indicators - Breakdown'!$C:$GQ, J$1, FALSE), " ")</f>
        <v>1</v>
      </c>
      <c r="K166" s="21">
        <f>IFERROR(VLOOKUP($C166, 'All Indicators - Breakdown'!$C:$GQ, K$1, FALSE), " ")</f>
        <v>2</v>
      </c>
      <c r="L166" s="21">
        <f>IFERROR(VLOOKUP($C166, 'All Indicators - Breakdown'!$C:$HE, L$1, FALSE), " ")</f>
        <v>3</v>
      </c>
      <c r="M166" s="86">
        <f>IFERROR(VLOOKUP($C166, 'All Indicators - Breakdown'!$C:$IU, M$1, FALSE), " ")</f>
        <v>3</v>
      </c>
      <c r="N166" s="86">
        <f>IFERROR(VLOOKUP($C166, 'All Indicators - Breakdown'!$C:$IU, N$1, FALSE), " ")</f>
        <v>1</v>
      </c>
      <c r="O166" s="80">
        <f t="shared" si="28"/>
        <v>3</v>
      </c>
      <c r="P166" s="21">
        <f t="shared" si="28"/>
        <v>3</v>
      </c>
      <c r="Q166" s="21">
        <f t="shared" si="28"/>
        <v>3</v>
      </c>
      <c r="R166" s="21">
        <f t="shared" si="28"/>
        <v>2</v>
      </c>
      <c r="S166" s="21">
        <f t="shared" si="28"/>
        <v>2</v>
      </c>
      <c r="T166" s="21">
        <f t="shared" si="28"/>
        <v>1</v>
      </c>
      <c r="U166" s="21">
        <f t="shared" si="28"/>
        <v>1</v>
      </c>
      <c r="V166" s="71">
        <f t="shared" si="23"/>
        <v>1</v>
      </c>
      <c r="W166" s="71" t="e">
        <f t="shared" si="24"/>
        <v>#NUM!</v>
      </c>
    </row>
    <row r="167" spans="1:23" ht="16.3" thickTop="1" thickBot="1" x14ac:dyDescent="0.3">
      <c r="A167" s="20" t="s">
        <v>456</v>
      </c>
      <c r="B167" s="20" t="s">
        <v>477</v>
      </c>
      <c r="C167" s="20" t="s">
        <v>478</v>
      </c>
      <c r="D167" s="10">
        <f t="shared" si="21"/>
        <v>2</v>
      </c>
      <c r="E167" s="35">
        <f t="shared" si="22"/>
        <v>2.2999999999999998</v>
      </c>
      <c r="F167" s="21" t="str">
        <f>IFERROR(VLOOKUP($C167, 'All Indicators - Breakdown'!$C:$GQ, F$1, FALSE), " ")</f>
        <v>N/A</v>
      </c>
      <c r="G167" s="21">
        <f>IFERROR(VLOOKUP($C167, 'All Indicators - Breakdown'!$C:$GQ, G$1, FALSE), " ")</f>
        <v>1</v>
      </c>
      <c r="H167" s="21">
        <f>IFERROR(VLOOKUP($C167, 'All Indicators - Breakdown'!$C:$GQ, H$1, FALSE), " ")</f>
        <v>2</v>
      </c>
      <c r="I167" s="21">
        <f>IFERROR(VLOOKUP($C167, 'All Indicators - Breakdown'!$C:$GQ, I$1, FALSE), " ")</f>
        <v>1</v>
      </c>
      <c r="J167" s="21">
        <f>IFERROR(VLOOKUP($C167, 'All Indicators - Breakdown'!$C:$GQ, J$1, FALSE), " ")</f>
        <v>1</v>
      </c>
      <c r="K167" s="21">
        <f>IFERROR(VLOOKUP($C167, 'All Indicators - Breakdown'!$C:$GQ, K$1, FALSE), " ")</f>
        <v>3</v>
      </c>
      <c r="L167" s="21">
        <f>IFERROR(VLOOKUP($C167, 'All Indicators - Breakdown'!$C:$HE, L$1, FALSE), " ")</f>
        <v>3</v>
      </c>
      <c r="M167" s="86">
        <f>IFERROR(VLOOKUP($C167, 'All Indicators - Breakdown'!$C:$IU, M$1, FALSE), " ")</f>
        <v>1</v>
      </c>
      <c r="N167" s="86">
        <f>IFERROR(VLOOKUP($C167, 'All Indicators - Breakdown'!$C:$IU, N$1, FALSE), " ")</f>
        <v>1</v>
      </c>
      <c r="O167" s="80">
        <f t="shared" si="28"/>
        <v>3</v>
      </c>
      <c r="P167" s="21">
        <f t="shared" si="28"/>
        <v>3</v>
      </c>
      <c r="Q167" s="21">
        <f t="shared" si="28"/>
        <v>2</v>
      </c>
      <c r="R167" s="21">
        <f t="shared" si="28"/>
        <v>1</v>
      </c>
      <c r="S167" s="21">
        <f t="shared" si="28"/>
        <v>1</v>
      </c>
      <c r="T167" s="21">
        <f t="shared" si="28"/>
        <v>1</v>
      </c>
      <c r="U167" s="21">
        <f t="shared" si="28"/>
        <v>1</v>
      </c>
      <c r="V167" s="71">
        <f t="shared" si="23"/>
        <v>1</v>
      </c>
      <c r="W167" s="71" t="e">
        <f t="shared" si="24"/>
        <v>#NUM!</v>
      </c>
    </row>
    <row r="168" spans="1:23" ht="16.3" thickTop="1" thickBot="1" x14ac:dyDescent="0.3">
      <c r="A168" s="20" t="s">
        <v>456</v>
      </c>
      <c r="B168" s="20" t="s">
        <v>479</v>
      </c>
      <c r="C168" s="20" t="s">
        <v>480</v>
      </c>
      <c r="D168" s="10">
        <f t="shared" si="21"/>
        <v>3</v>
      </c>
      <c r="E168" s="35">
        <f t="shared" si="22"/>
        <v>2.8</v>
      </c>
      <c r="F168" s="21" t="str">
        <f>IFERROR(VLOOKUP($C168, 'All Indicators - Breakdown'!$C:$GQ, F$1, FALSE), " ")</f>
        <v>N/A</v>
      </c>
      <c r="G168" s="21">
        <f>IFERROR(VLOOKUP($C168, 'All Indicators - Breakdown'!$C:$GQ, G$1, FALSE), " ")</f>
        <v>1</v>
      </c>
      <c r="H168" s="21">
        <f>IFERROR(VLOOKUP($C168, 'All Indicators - Breakdown'!$C:$GQ, H$1, FALSE), " ")</f>
        <v>1</v>
      </c>
      <c r="I168" s="21">
        <f>IFERROR(VLOOKUP($C168, 'All Indicators - Breakdown'!$C:$GQ, I$1, FALSE), " ")</f>
        <v>1</v>
      </c>
      <c r="J168" s="21">
        <f>IFERROR(VLOOKUP($C168, 'All Indicators - Breakdown'!$C:$GQ, J$1, FALSE), " ")</f>
        <v>1</v>
      </c>
      <c r="K168" s="21">
        <f>IFERROR(VLOOKUP($C168, 'All Indicators - Breakdown'!$C:$GQ, K$1, FALSE), " ")</f>
        <v>3</v>
      </c>
      <c r="L168" s="21">
        <f>IFERROR(VLOOKUP($C168, 'All Indicators - Breakdown'!$C:$HE, L$1, FALSE), " ")</f>
        <v>3</v>
      </c>
      <c r="M168" s="86">
        <f>IFERROR(VLOOKUP($C168, 'All Indicators - Breakdown'!$C:$IU, M$1, FALSE), " ")</f>
        <v>4</v>
      </c>
      <c r="N168" s="86">
        <f>IFERROR(VLOOKUP($C168, 'All Indicators - Breakdown'!$C:$IU, N$1, FALSE), " ")</f>
        <v>1</v>
      </c>
      <c r="O168" s="80">
        <f t="shared" si="28"/>
        <v>4</v>
      </c>
      <c r="P168" s="21">
        <f t="shared" si="28"/>
        <v>3</v>
      </c>
      <c r="Q168" s="21">
        <f t="shared" si="28"/>
        <v>3</v>
      </c>
      <c r="R168" s="21">
        <f t="shared" si="28"/>
        <v>1</v>
      </c>
      <c r="S168" s="21">
        <f t="shared" si="28"/>
        <v>1</v>
      </c>
      <c r="T168" s="21">
        <f t="shared" si="28"/>
        <v>1</v>
      </c>
      <c r="U168" s="21">
        <f t="shared" si="28"/>
        <v>1</v>
      </c>
      <c r="V168" s="71">
        <f t="shared" si="23"/>
        <v>1</v>
      </c>
      <c r="W168" s="71" t="e">
        <f t="shared" si="24"/>
        <v>#NUM!</v>
      </c>
    </row>
    <row r="169" spans="1:23" ht="16.3" thickTop="1" thickBot="1" x14ac:dyDescent="0.3">
      <c r="A169" s="20" t="s">
        <v>456</v>
      </c>
      <c r="B169" s="20" t="s">
        <v>481</v>
      </c>
      <c r="C169" s="20" t="s">
        <v>482</v>
      </c>
      <c r="D169" s="10">
        <f t="shared" si="21"/>
        <v>2</v>
      </c>
      <c r="E169" s="35">
        <f t="shared" si="22"/>
        <v>2</v>
      </c>
      <c r="F169" s="21" t="str">
        <f>IFERROR(VLOOKUP($C169, 'All Indicators - Breakdown'!$C:$GQ, F$1, FALSE), " ")</f>
        <v>N/A</v>
      </c>
      <c r="G169" s="21">
        <f>IFERROR(VLOOKUP($C169, 'All Indicators - Breakdown'!$C:$GQ, G$1, FALSE), " ")</f>
        <v>1</v>
      </c>
      <c r="H169" s="21">
        <f>IFERROR(VLOOKUP($C169, 'All Indicators - Breakdown'!$C:$GQ, H$1, FALSE), " ")</f>
        <v>1</v>
      </c>
      <c r="I169" s="21">
        <f>IFERROR(VLOOKUP($C169, 'All Indicators - Breakdown'!$C:$GQ, I$1, FALSE), " ")</f>
        <v>1</v>
      </c>
      <c r="J169" s="21">
        <f>IFERROR(VLOOKUP($C169, 'All Indicators - Breakdown'!$C:$GQ, J$1, FALSE), " ")</f>
        <v>1</v>
      </c>
      <c r="K169" s="21">
        <f>IFERROR(VLOOKUP($C169, 'All Indicators - Breakdown'!$C:$GQ, K$1, FALSE), " ")</f>
        <v>3</v>
      </c>
      <c r="L169" s="21">
        <f>IFERROR(VLOOKUP($C169, 'All Indicators - Breakdown'!$C:$HE, L$1, FALSE), " ")</f>
        <v>3</v>
      </c>
      <c r="M169" s="86">
        <f>IFERROR(VLOOKUP($C169, 'All Indicators - Breakdown'!$C:$IU, M$1, FALSE), " ")</f>
        <v>1</v>
      </c>
      <c r="N169" s="86">
        <f>IFERROR(VLOOKUP($C169, 'All Indicators - Breakdown'!$C:$IU, N$1, FALSE), " ")</f>
        <v>1</v>
      </c>
      <c r="O169" s="80">
        <f t="shared" si="28"/>
        <v>3</v>
      </c>
      <c r="P169" s="21">
        <f t="shared" si="28"/>
        <v>3</v>
      </c>
      <c r="Q169" s="21">
        <f t="shared" si="28"/>
        <v>1</v>
      </c>
      <c r="R169" s="21">
        <f t="shared" si="28"/>
        <v>1</v>
      </c>
      <c r="S169" s="21">
        <f t="shared" si="28"/>
        <v>1</v>
      </c>
      <c r="T169" s="21">
        <f t="shared" si="28"/>
        <v>1</v>
      </c>
      <c r="U169" s="21">
        <f t="shared" si="28"/>
        <v>1</v>
      </c>
      <c r="V169" s="71">
        <f t="shared" si="23"/>
        <v>1</v>
      </c>
      <c r="W169" s="71" t="e">
        <f t="shared" si="24"/>
        <v>#NUM!</v>
      </c>
    </row>
    <row r="170" spans="1:23" ht="16.3" thickTop="1" thickBot="1" x14ac:dyDescent="0.3">
      <c r="A170" s="20" t="s">
        <v>483</v>
      </c>
      <c r="B170" s="20" t="s">
        <v>484</v>
      </c>
      <c r="C170" s="20" t="s">
        <v>485</v>
      </c>
      <c r="D170" s="10">
        <f t="shared" si="21"/>
        <v>3</v>
      </c>
      <c r="E170" s="35">
        <f t="shared" si="22"/>
        <v>2.5</v>
      </c>
      <c r="F170" s="21" t="str">
        <f>IFERROR(VLOOKUP($C170, 'All Indicators - Breakdown'!$C:$GQ, F$1, FALSE), " ")</f>
        <v>N/A</v>
      </c>
      <c r="G170" s="21">
        <f>IFERROR(VLOOKUP($C170, 'All Indicators - Breakdown'!$C:$GQ, G$1, FALSE), " ")</f>
        <v>3</v>
      </c>
      <c r="H170" s="21">
        <f>IFERROR(VLOOKUP($C170, 'All Indicators - Breakdown'!$C:$GQ, H$1, FALSE), " ")</f>
        <v>2</v>
      </c>
      <c r="I170" s="21">
        <f>IFERROR(VLOOKUP($C170, 'All Indicators - Breakdown'!$C:$GQ, I$1, FALSE), " ")</f>
        <v>1</v>
      </c>
      <c r="J170" s="21">
        <f>IFERROR(VLOOKUP($C170, 'All Indicators - Breakdown'!$C:$GQ, J$1, FALSE), " ")</f>
        <v>1</v>
      </c>
      <c r="K170" s="21">
        <f>IFERROR(VLOOKUP($C170, 'All Indicators - Breakdown'!$C:$GQ, K$1, FALSE), " ")</f>
        <v>3</v>
      </c>
      <c r="L170" s="21">
        <f>IFERROR(VLOOKUP($C170, 'All Indicators - Breakdown'!$C:$HE, L$1, FALSE), " ")</f>
        <v>2</v>
      </c>
      <c r="M170" s="86">
        <f>IFERROR(VLOOKUP($C170, 'All Indicators - Breakdown'!$C:$IU, M$1, FALSE), " ")</f>
        <v>1</v>
      </c>
      <c r="N170" s="86">
        <f>IFERROR(VLOOKUP($C170, 'All Indicators - Breakdown'!$C:$IU, N$1, FALSE), " ")</f>
        <v>1</v>
      </c>
      <c r="O170" s="80">
        <f t="shared" si="28"/>
        <v>3</v>
      </c>
      <c r="P170" s="21">
        <f t="shared" si="28"/>
        <v>3</v>
      </c>
      <c r="Q170" s="21">
        <f t="shared" si="28"/>
        <v>2</v>
      </c>
      <c r="R170" s="21">
        <f t="shared" si="28"/>
        <v>2</v>
      </c>
      <c r="S170" s="21">
        <f t="shared" si="28"/>
        <v>1</v>
      </c>
      <c r="T170" s="21">
        <f t="shared" si="28"/>
        <v>1</v>
      </c>
      <c r="U170" s="21">
        <f t="shared" si="28"/>
        <v>1</v>
      </c>
      <c r="V170" s="71">
        <f t="shared" si="23"/>
        <v>1</v>
      </c>
      <c r="W170" s="71" t="e">
        <f t="shared" si="24"/>
        <v>#NUM!</v>
      </c>
    </row>
    <row r="171" spans="1:23" ht="16.3" thickTop="1" thickBot="1" x14ac:dyDescent="0.3">
      <c r="A171" s="20" t="s">
        <v>483</v>
      </c>
      <c r="B171" s="20" t="s">
        <v>486</v>
      </c>
      <c r="C171" s="20" t="s">
        <v>487</v>
      </c>
      <c r="D171" s="10">
        <f t="shared" si="21"/>
        <v>3</v>
      </c>
      <c r="E171" s="35">
        <f t="shared" si="22"/>
        <v>3</v>
      </c>
      <c r="F171" s="21" t="str">
        <f>IFERROR(VLOOKUP($C171, 'All Indicators - Breakdown'!$C:$GQ, F$1, FALSE), " ")</f>
        <v>N/A</v>
      </c>
      <c r="G171" s="21">
        <f>IFERROR(VLOOKUP($C171, 'All Indicators - Breakdown'!$C:$GQ, G$1, FALSE), " ")</f>
        <v>3</v>
      </c>
      <c r="H171" s="21">
        <f>IFERROR(VLOOKUP($C171, 'All Indicators - Breakdown'!$C:$GQ, H$1, FALSE), " ")</f>
        <v>1</v>
      </c>
      <c r="I171" s="21">
        <f>IFERROR(VLOOKUP($C171, 'All Indicators - Breakdown'!$C:$GQ, I$1, FALSE), " ")</f>
        <v>1</v>
      </c>
      <c r="J171" s="21">
        <f>IFERROR(VLOOKUP($C171, 'All Indicators - Breakdown'!$C:$GQ, J$1, FALSE), " ")</f>
        <v>1</v>
      </c>
      <c r="K171" s="21">
        <f>IFERROR(VLOOKUP($C171, 'All Indicators - Breakdown'!$C:$GQ, K$1, FALSE), " ")</f>
        <v>3</v>
      </c>
      <c r="L171" s="21">
        <f>IFERROR(VLOOKUP($C171, 'All Indicators - Breakdown'!$C:$HE, L$1, FALSE), " ")</f>
        <v>2</v>
      </c>
      <c r="M171" s="86">
        <f>IFERROR(VLOOKUP($C171, 'All Indicators - Breakdown'!$C:$IU, M$1, FALSE), " ")</f>
        <v>4</v>
      </c>
      <c r="N171" s="86">
        <f>IFERROR(VLOOKUP($C171, 'All Indicators - Breakdown'!$C:$IU, N$1, FALSE), " ")</f>
        <v>1</v>
      </c>
      <c r="O171" s="80">
        <f t="shared" si="28"/>
        <v>4</v>
      </c>
      <c r="P171" s="21">
        <f t="shared" si="28"/>
        <v>3</v>
      </c>
      <c r="Q171" s="21">
        <f t="shared" si="28"/>
        <v>3</v>
      </c>
      <c r="R171" s="21">
        <f t="shared" si="28"/>
        <v>2</v>
      </c>
      <c r="S171" s="21">
        <f t="shared" si="28"/>
        <v>1</v>
      </c>
      <c r="T171" s="21">
        <f t="shared" si="28"/>
        <v>1</v>
      </c>
      <c r="U171" s="21">
        <f t="shared" si="28"/>
        <v>1</v>
      </c>
      <c r="V171" s="71">
        <f t="shared" si="23"/>
        <v>1</v>
      </c>
      <c r="W171" s="71" t="e">
        <f t="shared" si="24"/>
        <v>#NUM!</v>
      </c>
    </row>
    <row r="172" spans="1:23" ht="16.3" thickTop="1" thickBot="1" x14ac:dyDescent="0.3">
      <c r="A172" s="20" t="s">
        <v>483</v>
      </c>
      <c r="B172" s="20" t="s">
        <v>488</v>
      </c>
      <c r="C172" s="20" t="s">
        <v>489</v>
      </c>
      <c r="D172" s="10">
        <f t="shared" si="21"/>
        <v>3</v>
      </c>
      <c r="E172" s="35">
        <f t="shared" si="22"/>
        <v>2.8</v>
      </c>
      <c r="F172" s="21" t="str">
        <f>IFERROR(VLOOKUP($C172, 'All Indicators - Breakdown'!$C:$GQ, F$1, FALSE), " ")</f>
        <v>N/A</v>
      </c>
      <c r="G172" s="21">
        <f>IFERROR(VLOOKUP($C172, 'All Indicators - Breakdown'!$C:$GQ, G$1, FALSE), " ")</f>
        <v>3</v>
      </c>
      <c r="H172" s="21">
        <f>IFERROR(VLOOKUP($C172, 'All Indicators - Breakdown'!$C:$GQ, H$1, FALSE), " ")</f>
        <v>1</v>
      </c>
      <c r="I172" s="21">
        <f>IFERROR(VLOOKUP($C172, 'All Indicators - Breakdown'!$C:$GQ, I$1, FALSE), " ")</f>
        <v>1</v>
      </c>
      <c r="J172" s="21">
        <f>IFERROR(VLOOKUP($C172, 'All Indicators - Breakdown'!$C:$GQ, J$1, FALSE), " ")</f>
        <v>1</v>
      </c>
      <c r="K172" s="21">
        <f>IFERROR(VLOOKUP($C172, 'All Indicators - Breakdown'!$C:$GQ, K$1, FALSE), " ")</f>
        <v>3</v>
      </c>
      <c r="L172" s="21">
        <f>IFERROR(VLOOKUP($C172, 'All Indicators - Breakdown'!$C:$HE, L$1, FALSE), " ")</f>
        <v>2</v>
      </c>
      <c r="M172" s="86">
        <f>IFERROR(VLOOKUP($C172, 'All Indicators - Breakdown'!$C:$IU, M$1, FALSE), " ")</f>
        <v>3</v>
      </c>
      <c r="N172" s="86">
        <f>IFERROR(VLOOKUP($C172, 'All Indicators - Breakdown'!$C:$IU, N$1, FALSE), " ")</f>
        <v>1</v>
      </c>
      <c r="O172" s="80">
        <f t="shared" si="28"/>
        <v>3</v>
      </c>
      <c r="P172" s="21">
        <f t="shared" si="28"/>
        <v>3</v>
      </c>
      <c r="Q172" s="21">
        <f t="shared" si="28"/>
        <v>3</v>
      </c>
      <c r="R172" s="21">
        <f t="shared" si="28"/>
        <v>2</v>
      </c>
      <c r="S172" s="21">
        <f t="shared" si="28"/>
        <v>1</v>
      </c>
      <c r="T172" s="21">
        <f t="shared" si="28"/>
        <v>1</v>
      </c>
      <c r="U172" s="21">
        <f t="shared" si="28"/>
        <v>1</v>
      </c>
      <c r="V172" s="71">
        <f t="shared" si="23"/>
        <v>1</v>
      </c>
      <c r="W172" s="71" t="e">
        <f t="shared" si="24"/>
        <v>#NUM!</v>
      </c>
    </row>
    <row r="173" spans="1:23" ht="16.3" thickTop="1" thickBot="1" x14ac:dyDescent="0.3">
      <c r="A173" s="20" t="s">
        <v>483</v>
      </c>
      <c r="B173" s="20" t="s">
        <v>490</v>
      </c>
      <c r="C173" s="20" t="s">
        <v>491</v>
      </c>
      <c r="D173" s="10">
        <f t="shared" si="21"/>
        <v>3</v>
      </c>
      <c r="E173" s="35">
        <f t="shared" si="22"/>
        <v>2.5</v>
      </c>
      <c r="F173" s="21" t="str">
        <f>IFERROR(VLOOKUP($C173, 'All Indicators - Breakdown'!$C:$GQ, F$1, FALSE), " ")</f>
        <v>N/A</v>
      </c>
      <c r="G173" s="21">
        <f>IFERROR(VLOOKUP($C173, 'All Indicators - Breakdown'!$C:$GQ, G$1, FALSE), " ")</f>
        <v>3</v>
      </c>
      <c r="H173" s="21">
        <f>IFERROR(VLOOKUP($C173, 'All Indicators - Breakdown'!$C:$GQ, H$1, FALSE), " ")</f>
        <v>2</v>
      </c>
      <c r="I173" s="21">
        <f>IFERROR(VLOOKUP($C173, 'All Indicators - Breakdown'!$C:$GQ, I$1, FALSE), " ")</f>
        <v>1</v>
      </c>
      <c r="J173" s="21">
        <f>IFERROR(VLOOKUP($C173, 'All Indicators - Breakdown'!$C:$GQ, J$1, FALSE), " ")</f>
        <v>1</v>
      </c>
      <c r="K173" s="21">
        <f>IFERROR(VLOOKUP($C173, 'All Indicators - Breakdown'!$C:$GQ, K$1, FALSE), " ")</f>
        <v>3</v>
      </c>
      <c r="L173" s="21">
        <f>IFERROR(VLOOKUP($C173, 'All Indicators - Breakdown'!$C:$HE, L$1, FALSE), " ")</f>
        <v>2</v>
      </c>
      <c r="M173" s="86">
        <f>IFERROR(VLOOKUP($C173, 'All Indicators - Breakdown'!$C:$IU, M$1, FALSE), " ")</f>
        <v>1</v>
      </c>
      <c r="N173" s="86">
        <f>IFERROR(VLOOKUP($C173, 'All Indicators - Breakdown'!$C:$IU, N$1, FALSE), " ")</f>
        <v>1</v>
      </c>
      <c r="O173" s="80">
        <f t="shared" si="28"/>
        <v>3</v>
      </c>
      <c r="P173" s="21">
        <f t="shared" si="28"/>
        <v>3</v>
      </c>
      <c r="Q173" s="21">
        <f t="shared" si="28"/>
        <v>2</v>
      </c>
      <c r="R173" s="21">
        <f t="shared" si="28"/>
        <v>2</v>
      </c>
      <c r="S173" s="21">
        <f t="shared" si="28"/>
        <v>1</v>
      </c>
      <c r="T173" s="21">
        <f t="shared" si="28"/>
        <v>1</v>
      </c>
      <c r="U173" s="21">
        <f t="shared" si="28"/>
        <v>1</v>
      </c>
      <c r="V173" s="71">
        <f t="shared" si="23"/>
        <v>1</v>
      </c>
      <c r="W173" s="71" t="e">
        <f t="shared" si="24"/>
        <v>#NUM!</v>
      </c>
    </row>
    <row r="174" spans="1:23" ht="16.3" thickTop="1" thickBot="1" x14ac:dyDescent="0.3">
      <c r="A174" s="20" t="s">
        <v>483</v>
      </c>
      <c r="B174" s="20" t="s">
        <v>492</v>
      </c>
      <c r="C174" s="20" t="s">
        <v>493</v>
      </c>
      <c r="D174" s="10">
        <f t="shared" si="21"/>
        <v>3</v>
      </c>
      <c r="E174" s="35">
        <f t="shared" si="22"/>
        <v>2.8</v>
      </c>
      <c r="F174" s="21" t="str">
        <f>IFERROR(VLOOKUP($C174, 'All Indicators - Breakdown'!$C:$GQ, F$1, FALSE), " ")</f>
        <v>N/A</v>
      </c>
      <c r="G174" s="21">
        <f>IFERROR(VLOOKUP($C174, 'All Indicators - Breakdown'!$C:$GQ, G$1, FALSE), " ")</f>
        <v>3</v>
      </c>
      <c r="H174" s="21">
        <f>IFERROR(VLOOKUP($C174, 'All Indicators - Breakdown'!$C:$GQ, H$1, FALSE), " ")</f>
        <v>2</v>
      </c>
      <c r="I174" s="21">
        <f>IFERROR(VLOOKUP($C174, 'All Indicators - Breakdown'!$C:$GQ, I$1, FALSE), " ")</f>
        <v>1</v>
      </c>
      <c r="J174" s="21">
        <f>IFERROR(VLOOKUP($C174, 'All Indicators - Breakdown'!$C:$GQ, J$1, FALSE), " ")</f>
        <v>1</v>
      </c>
      <c r="K174" s="21">
        <f>IFERROR(VLOOKUP($C174, 'All Indicators - Breakdown'!$C:$GQ, K$1, FALSE), " ")</f>
        <v>3</v>
      </c>
      <c r="L174" s="21">
        <f>IFERROR(VLOOKUP($C174, 'All Indicators - Breakdown'!$C:$HE, L$1, FALSE), " ")</f>
        <v>2</v>
      </c>
      <c r="M174" s="86">
        <f>IFERROR(VLOOKUP($C174, 'All Indicators - Breakdown'!$C:$IU, M$1, FALSE), " ")</f>
        <v>3</v>
      </c>
      <c r="N174" s="86">
        <f>IFERROR(VLOOKUP($C174, 'All Indicators - Breakdown'!$C:$IU, N$1, FALSE), " ")</f>
        <v>1</v>
      </c>
      <c r="O174" s="80">
        <f t="shared" ref="O174:U183" si="29">LARGE($F174:$N174, O$1)</f>
        <v>3</v>
      </c>
      <c r="P174" s="21">
        <f t="shared" si="29"/>
        <v>3</v>
      </c>
      <c r="Q174" s="21">
        <f t="shared" si="29"/>
        <v>3</v>
      </c>
      <c r="R174" s="21">
        <f t="shared" si="29"/>
        <v>2</v>
      </c>
      <c r="S174" s="21">
        <f t="shared" si="29"/>
        <v>2</v>
      </c>
      <c r="T174" s="21">
        <f t="shared" si="29"/>
        <v>1</v>
      </c>
      <c r="U174" s="21">
        <f t="shared" si="29"/>
        <v>1</v>
      </c>
      <c r="V174" s="71">
        <f t="shared" si="23"/>
        <v>1</v>
      </c>
      <c r="W174" s="71" t="e">
        <f t="shared" si="24"/>
        <v>#NUM!</v>
      </c>
    </row>
    <row r="175" spans="1:23" ht="16.3" thickTop="1" thickBot="1" x14ac:dyDescent="0.3">
      <c r="A175" s="20" t="s">
        <v>483</v>
      </c>
      <c r="B175" s="20" t="s">
        <v>494</v>
      </c>
      <c r="C175" s="20" t="s">
        <v>495</v>
      </c>
      <c r="D175" s="10">
        <f t="shared" si="21"/>
        <v>3</v>
      </c>
      <c r="E175" s="35">
        <f t="shared" si="22"/>
        <v>2.8</v>
      </c>
      <c r="F175" s="21" t="str">
        <f>IFERROR(VLOOKUP($C175, 'All Indicators - Breakdown'!$C:$GQ, F$1, FALSE), " ")</f>
        <v>N/A</v>
      </c>
      <c r="G175" s="21">
        <f>IFERROR(VLOOKUP($C175, 'All Indicators - Breakdown'!$C:$GQ, G$1, FALSE), " ")</f>
        <v>3</v>
      </c>
      <c r="H175" s="21">
        <f>IFERROR(VLOOKUP($C175, 'All Indicators - Breakdown'!$C:$GQ, H$1, FALSE), " ")</f>
        <v>1</v>
      </c>
      <c r="I175" s="21">
        <f>IFERROR(VLOOKUP($C175, 'All Indicators - Breakdown'!$C:$GQ, I$1, FALSE), " ")</f>
        <v>1</v>
      </c>
      <c r="J175" s="21">
        <f>IFERROR(VLOOKUP($C175, 'All Indicators - Breakdown'!$C:$GQ, J$1, FALSE), " ")</f>
        <v>1</v>
      </c>
      <c r="K175" s="21">
        <f>IFERROR(VLOOKUP($C175, 'All Indicators - Breakdown'!$C:$GQ, K$1, FALSE), " ")</f>
        <v>3</v>
      </c>
      <c r="L175" s="21">
        <f>IFERROR(VLOOKUP($C175, 'All Indicators - Breakdown'!$C:$HE, L$1, FALSE), " ")</f>
        <v>2</v>
      </c>
      <c r="M175" s="86">
        <f>IFERROR(VLOOKUP($C175, 'All Indicators - Breakdown'!$C:$IU, M$1, FALSE), " ")</f>
        <v>3</v>
      </c>
      <c r="N175" s="86">
        <f>IFERROR(VLOOKUP($C175, 'All Indicators - Breakdown'!$C:$IU, N$1, FALSE), " ")</f>
        <v>1</v>
      </c>
      <c r="O175" s="80">
        <f t="shared" si="29"/>
        <v>3</v>
      </c>
      <c r="P175" s="21">
        <f t="shared" si="29"/>
        <v>3</v>
      </c>
      <c r="Q175" s="21">
        <f t="shared" si="29"/>
        <v>3</v>
      </c>
      <c r="R175" s="21">
        <f t="shared" si="29"/>
        <v>2</v>
      </c>
      <c r="S175" s="21">
        <f t="shared" si="29"/>
        <v>1</v>
      </c>
      <c r="T175" s="21">
        <f t="shared" si="29"/>
        <v>1</v>
      </c>
      <c r="U175" s="21">
        <f t="shared" si="29"/>
        <v>1</v>
      </c>
      <c r="V175" s="71">
        <f t="shared" si="23"/>
        <v>1</v>
      </c>
      <c r="W175" s="71" t="e">
        <f t="shared" si="24"/>
        <v>#NUM!</v>
      </c>
    </row>
    <row r="176" spans="1:23" ht="16.3" thickTop="1" thickBot="1" x14ac:dyDescent="0.3">
      <c r="A176" s="20" t="s">
        <v>483</v>
      </c>
      <c r="B176" s="20" t="s">
        <v>496</v>
      </c>
      <c r="C176" s="20" t="s">
        <v>497</v>
      </c>
      <c r="D176" s="10">
        <f t="shared" si="21"/>
        <v>3</v>
      </c>
      <c r="E176" s="35">
        <f t="shared" si="22"/>
        <v>2.8</v>
      </c>
      <c r="F176" s="21" t="str">
        <f>IFERROR(VLOOKUP($C176, 'All Indicators - Breakdown'!$C:$GQ, F$1, FALSE), " ")</f>
        <v>N/A</v>
      </c>
      <c r="G176" s="21">
        <f>IFERROR(VLOOKUP($C176, 'All Indicators - Breakdown'!$C:$GQ, G$1, FALSE), " ")</f>
        <v>3</v>
      </c>
      <c r="H176" s="21">
        <f>IFERROR(VLOOKUP($C176, 'All Indicators - Breakdown'!$C:$GQ, H$1, FALSE), " ")</f>
        <v>2</v>
      </c>
      <c r="I176" s="21">
        <f>IFERROR(VLOOKUP($C176, 'All Indicators - Breakdown'!$C:$GQ, I$1, FALSE), " ")</f>
        <v>1</v>
      </c>
      <c r="J176" s="21">
        <f>IFERROR(VLOOKUP($C176, 'All Indicators - Breakdown'!$C:$GQ, J$1, FALSE), " ")</f>
        <v>1</v>
      </c>
      <c r="K176" s="21">
        <f>IFERROR(VLOOKUP($C176, 'All Indicators - Breakdown'!$C:$GQ, K$1, FALSE), " ")</f>
        <v>3</v>
      </c>
      <c r="L176" s="21">
        <f>IFERROR(VLOOKUP($C176, 'All Indicators - Breakdown'!$C:$HE, L$1, FALSE), " ")</f>
        <v>2</v>
      </c>
      <c r="M176" s="86">
        <f>IFERROR(VLOOKUP($C176, 'All Indicators - Breakdown'!$C:$IU, M$1, FALSE), " ")</f>
        <v>3</v>
      </c>
      <c r="N176" s="86">
        <f>IFERROR(VLOOKUP($C176, 'All Indicators - Breakdown'!$C:$IU, N$1, FALSE), " ")</f>
        <v>1</v>
      </c>
      <c r="O176" s="80">
        <f t="shared" si="29"/>
        <v>3</v>
      </c>
      <c r="P176" s="21">
        <f t="shared" si="29"/>
        <v>3</v>
      </c>
      <c r="Q176" s="21">
        <f t="shared" si="29"/>
        <v>3</v>
      </c>
      <c r="R176" s="21">
        <f t="shared" si="29"/>
        <v>2</v>
      </c>
      <c r="S176" s="21">
        <f t="shared" si="29"/>
        <v>2</v>
      </c>
      <c r="T176" s="21">
        <f t="shared" si="29"/>
        <v>1</v>
      </c>
      <c r="U176" s="21">
        <f t="shared" si="29"/>
        <v>1</v>
      </c>
      <c r="V176" s="71">
        <f t="shared" si="23"/>
        <v>1</v>
      </c>
      <c r="W176" s="71" t="e">
        <f t="shared" si="24"/>
        <v>#NUM!</v>
      </c>
    </row>
    <row r="177" spans="1:23" ht="16.3" thickTop="1" thickBot="1" x14ac:dyDescent="0.3">
      <c r="A177" s="20" t="s">
        <v>483</v>
      </c>
      <c r="B177" s="20" t="s">
        <v>498</v>
      </c>
      <c r="C177" s="20" t="s">
        <v>499</v>
      </c>
      <c r="D177" s="10">
        <f t="shared" si="21"/>
        <v>3</v>
      </c>
      <c r="E177" s="35">
        <f t="shared" si="22"/>
        <v>2.5</v>
      </c>
      <c r="F177" s="21" t="str">
        <f>IFERROR(VLOOKUP($C177, 'All Indicators - Breakdown'!$C:$GQ, F$1, FALSE), " ")</f>
        <v>N/A</v>
      </c>
      <c r="G177" s="21">
        <f>IFERROR(VLOOKUP($C177, 'All Indicators - Breakdown'!$C:$GQ, G$1, FALSE), " ")</f>
        <v>3</v>
      </c>
      <c r="H177" s="21">
        <f>IFERROR(VLOOKUP($C177, 'All Indicators - Breakdown'!$C:$GQ, H$1, FALSE), " ")</f>
        <v>1</v>
      </c>
      <c r="I177" s="21">
        <f>IFERROR(VLOOKUP($C177, 'All Indicators - Breakdown'!$C:$GQ, I$1, FALSE), " ")</f>
        <v>1</v>
      </c>
      <c r="J177" s="21">
        <f>IFERROR(VLOOKUP($C177, 'All Indicators - Breakdown'!$C:$GQ, J$1, FALSE), " ")</f>
        <v>1</v>
      </c>
      <c r="K177" s="21">
        <f>IFERROR(VLOOKUP($C177, 'All Indicators - Breakdown'!$C:$GQ, K$1, FALSE), " ")</f>
        <v>3</v>
      </c>
      <c r="L177" s="21">
        <f>IFERROR(VLOOKUP($C177, 'All Indicators - Breakdown'!$C:$HE, L$1, FALSE), " ")</f>
        <v>2</v>
      </c>
      <c r="M177" s="86">
        <f>IFERROR(VLOOKUP($C177, 'All Indicators - Breakdown'!$C:$IU, M$1, FALSE), " ")</f>
        <v>2</v>
      </c>
      <c r="N177" s="86">
        <f>IFERROR(VLOOKUP($C177, 'All Indicators - Breakdown'!$C:$IU, N$1, FALSE), " ")</f>
        <v>1</v>
      </c>
      <c r="O177" s="80">
        <f t="shared" si="29"/>
        <v>3</v>
      </c>
      <c r="P177" s="21">
        <f t="shared" si="29"/>
        <v>3</v>
      </c>
      <c r="Q177" s="21">
        <f t="shared" si="29"/>
        <v>2</v>
      </c>
      <c r="R177" s="21">
        <f t="shared" si="29"/>
        <v>2</v>
      </c>
      <c r="S177" s="21">
        <f t="shared" si="29"/>
        <v>1</v>
      </c>
      <c r="T177" s="21">
        <f t="shared" si="29"/>
        <v>1</v>
      </c>
      <c r="U177" s="21">
        <f t="shared" si="29"/>
        <v>1</v>
      </c>
      <c r="V177" s="71">
        <f t="shared" si="23"/>
        <v>1</v>
      </c>
      <c r="W177" s="71" t="e">
        <f t="shared" si="24"/>
        <v>#NUM!</v>
      </c>
    </row>
    <row r="178" spans="1:23" ht="16.3" thickTop="1" thickBot="1" x14ac:dyDescent="0.3">
      <c r="A178" s="20" t="s">
        <v>483</v>
      </c>
      <c r="B178" s="20" t="s">
        <v>500</v>
      </c>
      <c r="C178" s="20" t="s">
        <v>501</v>
      </c>
      <c r="D178" s="10">
        <f t="shared" si="21"/>
        <v>3</v>
      </c>
      <c r="E178" s="35">
        <f t="shared" si="22"/>
        <v>2.5</v>
      </c>
      <c r="F178" s="21" t="str">
        <f>IFERROR(VLOOKUP($C178, 'All Indicators - Breakdown'!$C:$GQ, F$1, FALSE), " ")</f>
        <v>N/A</v>
      </c>
      <c r="G178" s="21">
        <f>IFERROR(VLOOKUP($C178, 'All Indicators - Breakdown'!$C:$GQ, G$1, FALSE), " ")</f>
        <v>3</v>
      </c>
      <c r="H178" s="21">
        <f>IFERROR(VLOOKUP($C178, 'All Indicators - Breakdown'!$C:$GQ, H$1, FALSE), " ")</f>
        <v>2</v>
      </c>
      <c r="I178" s="21">
        <f>IFERROR(VLOOKUP($C178, 'All Indicators - Breakdown'!$C:$GQ, I$1, FALSE), " ")</f>
        <v>1</v>
      </c>
      <c r="J178" s="21">
        <f>IFERROR(VLOOKUP($C178, 'All Indicators - Breakdown'!$C:$GQ, J$1, FALSE), " ")</f>
        <v>1</v>
      </c>
      <c r="K178" s="21">
        <f>IFERROR(VLOOKUP($C178, 'All Indicators - Breakdown'!$C:$GQ, K$1, FALSE), " ")</f>
        <v>3</v>
      </c>
      <c r="L178" s="21">
        <f>IFERROR(VLOOKUP($C178, 'All Indicators - Breakdown'!$C:$HE, L$1, FALSE), " ")</f>
        <v>2</v>
      </c>
      <c r="M178" s="86">
        <f>IFERROR(VLOOKUP($C178, 'All Indicators - Breakdown'!$C:$IU, M$1, FALSE), " ")</f>
        <v>1</v>
      </c>
      <c r="N178" s="86">
        <f>IFERROR(VLOOKUP($C178, 'All Indicators - Breakdown'!$C:$IU, N$1, FALSE), " ")</f>
        <v>1</v>
      </c>
      <c r="O178" s="80">
        <f t="shared" si="29"/>
        <v>3</v>
      </c>
      <c r="P178" s="21">
        <f t="shared" si="29"/>
        <v>3</v>
      </c>
      <c r="Q178" s="21">
        <f t="shared" si="29"/>
        <v>2</v>
      </c>
      <c r="R178" s="21">
        <f t="shared" si="29"/>
        <v>2</v>
      </c>
      <c r="S178" s="21">
        <f t="shared" si="29"/>
        <v>1</v>
      </c>
      <c r="T178" s="21">
        <f t="shared" si="29"/>
        <v>1</v>
      </c>
      <c r="U178" s="21">
        <f t="shared" si="29"/>
        <v>1</v>
      </c>
      <c r="V178" s="71">
        <f t="shared" si="23"/>
        <v>1</v>
      </c>
      <c r="W178" s="71" t="e">
        <f t="shared" si="24"/>
        <v>#NUM!</v>
      </c>
    </row>
    <row r="179" spans="1:23" ht="16.3" thickTop="1" thickBot="1" x14ac:dyDescent="0.3">
      <c r="A179" s="20" t="s">
        <v>483</v>
      </c>
      <c r="B179" s="20" t="s">
        <v>502</v>
      </c>
      <c r="C179" s="20" t="s">
        <v>503</v>
      </c>
      <c r="D179" s="10">
        <f t="shared" si="21"/>
        <v>3</v>
      </c>
      <c r="E179" s="35">
        <f t="shared" si="22"/>
        <v>2.8</v>
      </c>
      <c r="F179" s="21" t="str">
        <f>IFERROR(VLOOKUP($C179, 'All Indicators - Breakdown'!$C:$GQ, F$1, FALSE), " ")</f>
        <v>N/A</v>
      </c>
      <c r="G179" s="21">
        <f>IFERROR(VLOOKUP($C179, 'All Indicators - Breakdown'!$C:$GQ, G$1, FALSE), " ")</f>
        <v>3</v>
      </c>
      <c r="H179" s="21">
        <f>IFERROR(VLOOKUP($C179, 'All Indicators - Breakdown'!$C:$GQ, H$1, FALSE), " ")</f>
        <v>2</v>
      </c>
      <c r="I179" s="21">
        <f>IFERROR(VLOOKUP($C179, 'All Indicators - Breakdown'!$C:$GQ, I$1, FALSE), " ")</f>
        <v>1</v>
      </c>
      <c r="J179" s="21">
        <f>IFERROR(VLOOKUP($C179, 'All Indicators - Breakdown'!$C:$GQ, J$1, FALSE), " ")</f>
        <v>1</v>
      </c>
      <c r="K179" s="21">
        <f>IFERROR(VLOOKUP($C179, 'All Indicators - Breakdown'!$C:$GQ, K$1, FALSE), " ")</f>
        <v>3</v>
      </c>
      <c r="L179" s="21">
        <f>IFERROR(VLOOKUP($C179, 'All Indicators - Breakdown'!$C:$HE, L$1, FALSE), " ")</f>
        <v>2</v>
      </c>
      <c r="M179" s="86">
        <f>IFERROR(VLOOKUP($C179, 'All Indicators - Breakdown'!$C:$IU, M$1, FALSE), " ")</f>
        <v>3</v>
      </c>
      <c r="N179" s="86">
        <f>IFERROR(VLOOKUP($C179, 'All Indicators - Breakdown'!$C:$IU, N$1, FALSE), " ")</f>
        <v>1</v>
      </c>
      <c r="O179" s="80">
        <f t="shared" si="29"/>
        <v>3</v>
      </c>
      <c r="P179" s="21">
        <f t="shared" si="29"/>
        <v>3</v>
      </c>
      <c r="Q179" s="21">
        <f t="shared" si="29"/>
        <v>3</v>
      </c>
      <c r="R179" s="21">
        <f t="shared" si="29"/>
        <v>2</v>
      </c>
      <c r="S179" s="21">
        <f t="shared" si="29"/>
        <v>2</v>
      </c>
      <c r="T179" s="21">
        <f t="shared" si="29"/>
        <v>1</v>
      </c>
      <c r="U179" s="21">
        <f t="shared" si="29"/>
        <v>1</v>
      </c>
      <c r="V179" s="71">
        <f t="shared" si="23"/>
        <v>1</v>
      </c>
      <c r="W179" s="71" t="e">
        <f t="shared" si="24"/>
        <v>#NUM!</v>
      </c>
    </row>
    <row r="180" spans="1:23" ht="16.3" thickTop="1" thickBot="1" x14ac:dyDescent="0.3">
      <c r="A180" s="20" t="s">
        <v>483</v>
      </c>
      <c r="B180" s="20" t="s">
        <v>504</v>
      </c>
      <c r="C180" s="20" t="s">
        <v>505</v>
      </c>
      <c r="D180" s="10">
        <f t="shared" si="21"/>
        <v>3</v>
      </c>
      <c r="E180" s="35">
        <f t="shared" si="22"/>
        <v>3</v>
      </c>
      <c r="F180" s="21" t="str">
        <f>IFERROR(VLOOKUP($C180, 'All Indicators - Breakdown'!$C:$GQ, F$1, FALSE), " ")</f>
        <v>N/A</v>
      </c>
      <c r="G180" s="21">
        <f>IFERROR(VLOOKUP($C180, 'All Indicators - Breakdown'!$C:$GQ, G$1, FALSE), " ")</f>
        <v>3</v>
      </c>
      <c r="H180" s="21">
        <f>IFERROR(VLOOKUP($C180, 'All Indicators - Breakdown'!$C:$GQ, H$1, FALSE), " ")</f>
        <v>1</v>
      </c>
      <c r="I180" s="21">
        <f>IFERROR(VLOOKUP($C180, 'All Indicators - Breakdown'!$C:$GQ, I$1, FALSE), " ")</f>
        <v>1</v>
      </c>
      <c r="J180" s="21">
        <f>IFERROR(VLOOKUP($C180, 'All Indicators - Breakdown'!$C:$GQ, J$1, FALSE), " ")</f>
        <v>4</v>
      </c>
      <c r="K180" s="21">
        <f>IFERROR(VLOOKUP($C180, 'All Indicators - Breakdown'!$C:$GQ, K$1, FALSE), " ")</f>
        <v>3</v>
      </c>
      <c r="L180" s="21">
        <f>IFERROR(VLOOKUP($C180, 'All Indicators - Breakdown'!$C:$HE, L$1, FALSE), " ")</f>
        <v>2</v>
      </c>
      <c r="M180" s="86">
        <f>IFERROR(VLOOKUP($C180, 'All Indicators - Breakdown'!$C:$IU, M$1, FALSE), " ")</f>
        <v>2</v>
      </c>
      <c r="N180" s="86">
        <f>IFERROR(VLOOKUP($C180, 'All Indicators - Breakdown'!$C:$IU, N$1, FALSE), " ")</f>
        <v>1</v>
      </c>
      <c r="O180" s="80">
        <f t="shared" si="29"/>
        <v>4</v>
      </c>
      <c r="P180" s="21">
        <f t="shared" si="29"/>
        <v>3</v>
      </c>
      <c r="Q180" s="21">
        <f t="shared" si="29"/>
        <v>3</v>
      </c>
      <c r="R180" s="21">
        <f t="shared" si="29"/>
        <v>2</v>
      </c>
      <c r="S180" s="21">
        <f t="shared" si="29"/>
        <v>2</v>
      </c>
      <c r="T180" s="21">
        <f t="shared" si="29"/>
        <v>1</v>
      </c>
      <c r="U180" s="21">
        <f t="shared" si="29"/>
        <v>1</v>
      </c>
      <c r="V180" s="71">
        <f t="shared" si="23"/>
        <v>1</v>
      </c>
      <c r="W180" s="71" t="e">
        <f t="shared" si="24"/>
        <v>#NUM!</v>
      </c>
    </row>
    <row r="181" spans="1:23" ht="16.3" thickTop="1" thickBot="1" x14ac:dyDescent="0.3">
      <c r="A181" s="20" t="s">
        <v>483</v>
      </c>
      <c r="B181" s="20" t="s">
        <v>506</v>
      </c>
      <c r="C181" s="20" t="s">
        <v>507</v>
      </c>
      <c r="D181" s="10">
        <f t="shared" si="21"/>
        <v>3</v>
      </c>
      <c r="E181" s="35">
        <f t="shared" si="22"/>
        <v>3.3</v>
      </c>
      <c r="F181" s="21" t="str">
        <f>IFERROR(VLOOKUP($C181, 'All Indicators - Breakdown'!$C:$GQ, F$1, FALSE), " ")</f>
        <v>N/A</v>
      </c>
      <c r="G181" s="21">
        <f>IFERROR(VLOOKUP($C181, 'All Indicators - Breakdown'!$C:$GQ, G$1, FALSE), " ")</f>
        <v>3</v>
      </c>
      <c r="H181" s="21">
        <f>IFERROR(VLOOKUP($C181, 'All Indicators - Breakdown'!$C:$GQ, H$1, FALSE), " ")</f>
        <v>1</v>
      </c>
      <c r="I181" s="21">
        <f>IFERROR(VLOOKUP($C181, 'All Indicators - Breakdown'!$C:$GQ, I$1, FALSE), " ")</f>
        <v>1</v>
      </c>
      <c r="J181" s="21">
        <f>IFERROR(VLOOKUP($C181, 'All Indicators - Breakdown'!$C:$GQ, J$1, FALSE), " ")</f>
        <v>3</v>
      </c>
      <c r="K181" s="21">
        <f>IFERROR(VLOOKUP($C181, 'All Indicators - Breakdown'!$C:$GQ, K$1, FALSE), " ")</f>
        <v>3</v>
      </c>
      <c r="L181" s="21">
        <f>IFERROR(VLOOKUP($C181, 'All Indicators - Breakdown'!$C:$HE, L$1, FALSE), " ")</f>
        <v>2</v>
      </c>
      <c r="M181" s="86">
        <f>IFERROR(VLOOKUP($C181, 'All Indicators - Breakdown'!$C:$IU, M$1, FALSE), " ")</f>
        <v>4</v>
      </c>
      <c r="N181" s="86">
        <f>IFERROR(VLOOKUP($C181, 'All Indicators - Breakdown'!$C:$IU, N$1, FALSE), " ")</f>
        <v>1</v>
      </c>
      <c r="O181" s="80">
        <f t="shared" si="29"/>
        <v>4</v>
      </c>
      <c r="P181" s="21">
        <f t="shared" si="29"/>
        <v>3</v>
      </c>
      <c r="Q181" s="21">
        <f t="shared" si="29"/>
        <v>3</v>
      </c>
      <c r="R181" s="21">
        <f t="shared" si="29"/>
        <v>3</v>
      </c>
      <c r="S181" s="21">
        <f t="shared" si="29"/>
        <v>2</v>
      </c>
      <c r="T181" s="21">
        <f t="shared" si="29"/>
        <v>1</v>
      </c>
      <c r="U181" s="21">
        <f t="shared" si="29"/>
        <v>1</v>
      </c>
      <c r="V181" s="71">
        <f t="shared" si="23"/>
        <v>1</v>
      </c>
      <c r="W181" s="71" t="e">
        <f t="shared" si="24"/>
        <v>#NUM!</v>
      </c>
    </row>
    <row r="182" spans="1:23" ht="16.3" thickTop="1" thickBot="1" x14ac:dyDescent="0.3">
      <c r="A182" s="20" t="s">
        <v>483</v>
      </c>
      <c r="B182" s="20" t="s">
        <v>508</v>
      </c>
      <c r="C182" s="20" t="s">
        <v>509</v>
      </c>
      <c r="D182" s="10">
        <f t="shared" si="21"/>
        <v>3</v>
      </c>
      <c r="E182" s="35">
        <f t="shared" si="22"/>
        <v>2.5</v>
      </c>
      <c r="F182" s="21" t="str">
        <f>IFERROR(VLOOKUP($C182, 'All Indicators - Breakdown'!$C:$GQ, F$1, FALSE), " ")</f>
        <v>N/A</v>
      </c>
      <c r="G182" s="21">
        <f>IFERROR(VLOOKUP($C182, 'All Indicators - Breakdown'!$C:$GQ, G$1, FALSE), " ")</f>
        <v>3</v>
      </c>
      <c r="H182" s="21">
        <f>IFERROR(VLOOKUP($C182, 'All Indicators - Breakdown'!$C:$GQ, H$1, FALSE), " ")</f>
        <v>2</v>
      </c>
      <c r="I182" s="21">
        <f>IFERROR(VLOOKUP($C182, 'All Indicators - Breakdown'!$C:$GQ, I$1, FALSE), " ")</f>
        <v>1</v>
      </c>
      <c r="J182" s="21">
        <f>IFERROR(VLOOKUP($C182, 'All Indicators - Breakdown'!$C:$GQ, J$1, FALSE), " ")</f>
        <v>1</v>
      </c>
      <c r="K182" s="21">
        <f>IFERROR(VLOOKUP($C182, 'All Indicators - Breakdown'!$C:$GQ, K$1, FALSE), " ")</f>
        <v>3</v>
      </c>
      <c r="L182" s="21">
        <f>IFERROR(VLOOKUP($C182, 'All Indicators - Breakdown'!$C:$HE, L$1, FALSE), " ")</f>
        <v>2</v>
      </c>
      <c r="M182" s="86">
        <f>IFERROR(VLOOKUP($C182, 'All Indicators - Breakdown'!$C:$IU, M$1, FALSE), " ")</f>
        <v>2</v>
      </c>
      <c r="N182" s="86">
        <f>IFERROR(VLOOKUP($C182, 'All Indicators - Breakdown'!$C:$IU, N$1, FALSE), " ")</f>
        <v>1</v>
      </c>
      <c r="O182" s="80">
        <f t="shared" si="29"/>
        <v>3</v>
      </c>
      <c r="P182" s="21">
        <f t="shared" si="29"/>
        <v>3</v>
      </c>
      <c r="Q182" s="21">
        <f t="shared" si="29"/>
        <v>2</v>
      </c>
      <c r="R182" s="21">
        <f t="shared" si="29"/>
        <v>2</v>
      </c>
      <c r="S182" s="21">
        <f t="shared" si="29"/>
        <v>2</v>
      </c>
      <c r="T182" s="21">
        <f t="shared" si="29"/>
        <v>1</v>
      </c>
      <c r="U182" s="21">
        <f t="shared" si="29"/>
        <v>1</v>
      </c>
      <c r="V182" s="71">
        <f t="shared" si="23"/>
        <v>1</v>
      </c>
      <c r="W182" s="71" t="e">
        <f t="shared" si="24"/>
        <v>#NUM!</v>
      </c>
    </row>
    <row r="183" spans="1:23" ht="16.3" thickTop="1" thickBot="1" x14ac:dyDescent="0.3">
      <c r="A183" s="20" t="s">
        <v>483</v>
      </c>
      <c r="B183" s="20" t="s">
        <v>510</v>
      </c>
      <c r="C183" s="20" t="s">
        <v>511</v>
      </c>
      <c r="D183" s="10">
        <f t="shared" si="21"/>
        <v>3</v>
      </c>
      <c r="E183" s="35">
        <f t="shared" si="22"/>
        <v>2.5</v>
      </c>
      <c r="F183" s="21" t="str">
        <f>IFERROR(VLOOKUP($C183, 'All Indicators - Breakdown'!$C:$GQ, F$1, FALSE), " ")</f>
        <v>N/A</v>
      </c>
      <c r="G183" s="21">
        <f>IFERROR(VLOOKUP($C183, 'All Indicators - Breakdown'!$C:$GQ, G$1, FALSE), " ")</f>
        <v>3</v>
      </c>
      <c r="H183" s="21">
        <f>IFERROR(VLOOKUP($C183, 'All Indicators - Breakdown'!$C:$GQ, H$1, FALSE), " ")</f>
        <v>2</v>
      </c>
      <c r="I183" s="21">
        <f>IFERROR(VLOOKUP($C183, 'All Indicators - Breakdown'!$C:$GQ, I$1, FALSE), " ")</f>
        <v>1</v>
      </c>
      <c r="J183" s="21">
        <f>IFERROR(VLOOKUP($C183, 'All Indicators - Breakdown'!$C:$GQ, J$1, FALSE), " ")</f>
        <v>1</v>
      </c>
      <c r="K183" s="21">
        <f>IFERROR(VLOOKUP($C183, 'All Indicators - Breakdown'!$C:$GQ, K$1, FALSE), " ")</f>
        <v>3</v>
      </c>
      <c r="L183" s="21">
        <f>IFERROR(VLOOKUP($C183, 'All Indicators - Breakdown'!$C:$HE, L$1, FALSE), " ")</f>
        <v>2</v>
      </c>
      <c r="M183" s="86">
        <f>IFERROR(VLOOKUP($C183, 'All Indicators - Breakdown'!$C:$IU, M$1, FALSE), " ")</f>
        <v>2</v>
      </c>
      <c r="N183" s="86">
        <f>IFERROR(VLOOKUP($C183, 'All Indicators - Breakdown'!$C:$IU, N$1, FALSE), " ")</f>
        <v>1</v>
      </c>
      <c r="O183" s="80">
        <f t="shared" si="29"/>
        <v>3</v>
      </c>
      <c r="P183" s="21">
        <f t="shared" si="29"/>
        <v>3</v>
      </c>
      <c r="Q183" s="21">
        <f t="shared" si="29"/>
        <v>2</v>
      </c>
      <c r="R183" s="21">
        <f t="shared" si="29"/>
        <v>2</v>
      </c>
      <c r="S183" s="21">
        <f t="shared" si="29"/>
        <v>2</v>
      </c>
      <c r="T183" s="21">
        <f t="shared" si="29"/>
        <v>1</v>
      </c>
      <c r="U183" s="21">
        <f t="shared" si="29"/>
        <v>1</v>
      </c>
      <c r="V183" s="71">
        <f t="shared" si="23"/>
        <v>1</v>
      </c>
      <c r="W183" s="71" t="e">
        <f t="shared" si="24"/>
        <v>#NUM!</v>
      </c>
    </row>
    <row r="184" spans="1:23" ht="16.3" thickTop="1" thickBot="1" x14ac:dyDescent="0.3">
      <c r="A184" s="20" t="s">
        <v>483</v>
      </c>
      <c r="B184" s="20" t="s">
        <v>512</v>
      </c>
      <c r="C184" s="20" t="s">
        <v>513</v>
      </c>
      <c r="D184" s="10">
        <f t="shared" si="21"/>
        <v>3</v>
      </c>
      <c r="E184" s="35">
        <f t="shared" si="22"/>
        <v>3</v>
      </c>
      <c r="F184" s="21" t="str">
        <f>IFERROR(VLOOKUP($C184, 'All Indicators - Breakdown'!$C:$GQ, F$1, FALSE), " ")</f>
        <v>N/A</v>
      </c>
      <c r="G184" s="21">
        <f>IFERROR(VLOOKUP($C184, 'All Indicators - Breakdown'!$C:$GQ, G$1, FALSE), " ")</f>
        <v>3</v>
      </c>
      <c r="H184" s="21">
        <f>IFERROR(VLOOKUP($C184, 'All Indicators - Breakdown'!$C:$GQ, H$1, FALSE), " ")</f>
        <v>1</v>
      </c>
      <c r="I184" s="21">
        <f>IFERROR(VLOOKUP($C184, 'All Indicators - Breakdown'!$C:$GQ, I$1, FALSE), " ")</f>
        <v>1</v>
      </c>
      <c r="J184" s="21">
        <f>IFERROR(VLOOKUP($C184, 'All Indicators - Breakdown'!$C:$GQ, J$1, FALSE), " ")</f>
        <v>1</v>
      </c>
      <c r="K184" s="21">
        <f>IFERROR(VLOOKUP($C184, 'All Indicators - Breakdown'!$C:$GQ, K$1, FALSE), " ")</f>
        <v>3</v>
      </c>
      <c r="L184" s="21">
        <f>IFERROR(VLOOKUP($C184, 'All Indicators - Breakdown'!$C:$HE, L$1, FALSE), " ")</f>
        <v>2</v>
      </c>
      <c r="M184" s="86">
        <f>IFERROR(VLOOKUP($C184, 'All Indicators - Breakdown'!$C:$IU, M$1, FALSE), " ")</f>
        <v>4</v>
      </c>
      <c r="N184" s="86">
        <f>IFERROR(VLOOKUP($C184, 'All Indicators - Breakdown'!$C:$IU, N$1, FALSE), " ")</f>
        <v>1</v>
      </c>
      <c r="O184" s="80">
        <f t="shared" ref="O184:U193" si="30">LARGE($F184:$N184, O$1)</f>
        <v>4</v>
      </c>
      <c r="P184" s="21">
        <f t="shared" si="30"/>
        <v>3</v>
      </c>
      <c r="Q184" s="21">
        <f t="shared" si="30"/>
        <v>3</v>
      </c>
      <c r="R184" s="21">
        <f t="shared" si="30"/>
        <v>2</v>
      </c>
      <c r="S184" s="21">
        <f t="shared" si="30"/>
        <v>1</v>
      </c>
      <c r="T184" s="21">
        <f t="shared" si="30"/>
        <v>1</v>
      </c>
      <c r="U184" s="21">
        <f t="shared" si="30"/>
        <v>1</v>
      </c>
      <c r="V184" s="71">
        <f t="shared" si="23"/>
        <v>1</v>
      </c>
      <c r="W184" s="71" t="e">
        <f t="shared" si="24"/>
        <v>#NUM!</v>
      </c>
    </row>
    <row r="185" spans="1:23" ht="16.3" thickTop="1" thickBot="1" x14ac:dyDescent="0.3">
      <c r="A185" s="20" t="s">
        <v>514</v>
      </c>
      <c r="B185" s="20" t="s">
        <v>515</v>
      </c>
      <c r="C185" s="20" t="s">
        <v>516</v>
      </c>
      <c r="D185" s="10">
        <f t="shared" si="21"/>
        <v>3</v>
      </c>
      <c r="E185" s="35">
        <f t="shared" si="22"/>
        <v>2.8</v>
      </c>
      <c r="F185" s="21" t="str">
        <f>IFERROR(VLOOKUP($C185, 'All Indicators - Breakdown'!$C:$GQ, F$1, FALSE), " ")</f>
        <v>N/A</v>
      </c>
      <c r="G185" s="21">
        <f>IFERROR(VLOOKUP($C185, 'All Indicators - Breakdown'!$C:$GQ, G$1, FALSE), " ")</f>
        <v>2</v>
      </c>
      <c r="H185" s="21">
        <f>IFERROR(VLOOKUP($C185, 'All Indicators - Breakdown'!$C:$GQ, H$1, FALSE), " ")</f>
        <v>2</v>
      </c>
      <c r="I185" s="21">
        <f>IFERROR(VLOOKUP($C185, 'All Indicators - Breakdown'!$C:$GQ, I$1, FALSE), " ")</f>
        <v>1</v>
      </c>
      <c r="J185" s="21">
        <f>IFERROR(VLOOKUP($C185, 'All Indicators - Breakdown'!$C:$GQ, J$1, FALSE), " ")</f>
        <v>1</v>
      </c>
      <c r="K185" s="21">
        <f>IFERROR(VLOOKUP($C185, 'All Indicators - Breakdown'!$C:$GQ, K$1, FALSE), " ")</f>
        <v>3</v>
      </c>
      <c r="L185" s="21">
        <f>IFERROR(VLOOKUP($C185, 'All Indicators - Breakdown'!$C:$HE, L$1, FALSE), " ")</f>
        <v>4</v>
      </c>
      <c r="M185" s="86">
        <f>IFERROR(VLOOKUP($C185, 'All Indicators - Breakdown'!$C:$IU, M$1, FALSE), " ")</f>
        <v>2</v>
      </c>
      <c r="N185" s="86">
        <f>IFERROR(VLOOKUP($C185, 'All Indicators - Breakdown'!$C:$IU, N$1, FALSE), " ")</f>
        <v>1</v>
      </c>
      <c r="O185" s="80">
        <f t="shared" si="30"/>
        <v>4</v>
      </c>
      <c r="P185" s="21">
        <f t="shared" si="30"/>
        <v>3</v>
      </c>
      <c r="Q185" s="21">
        <f t="shared" si="30"/>
        <v>2</v>
      </c>
      <c r="R185" s="21">
        <f t="shared" si="30"/>
        <v>2</v>
      </c>
      <c r="S185" s="21">
        <f t="shared" si="30"/>
        <v>2</v>
      </c>
      <c r="T185" s="21">
        <f t="shared" si="30"/>
        <v>1</v>
      </c>
      <c r="U185" s="21">
        <f t="shared" si="30"/>
        <v>1</v>
      </c>
      <c r="V185" s="71">
        <f t="shared" si="23"/>
        <v>1</v>
      </c>
      <c r="W185" s="71" t="e">
        <f t="shared" si="24"/>
        <v>#NUM!</v>
      </c>
    </row>
    <row r="186" spans="1:23" ht="16.3" thickTop="1" thickBot="1" x14ac:dyDescent="0.3">
      <c r="A186" s="20" t="s">
        <v>514</v>
      </c>
      <c r="B186" s="20" t="s">
        <v>517</v>
      </c>
      <c r="C186" s="20" t="s">
        <v>518</v>
      </c>
      <c r="D186" s="10">
        <f t="shared" si="21"/>
        <v>3</v>
      </c>
      <c r="E186" s="35">
        <f t="shared" si="22"/>
        <v>2.8</v>
      </c>
      <c r="F186" s="21" t="str">
        <f>IFERROR(VLOOKUP($C186, 'All Indicators - Breakdown'!$C:$GQ, F$1, FALSE), " ")</f>
        <v>N/A</v>
      </c>
      <c r="G186" s="21">
        <f>IFERROR(VLOOKUP($C186, 'All Indicators - Breakdown'!$C:$GQ, G$1, FALSE), " ")</f>
        <v>2</v>
      </c>
      <c r="H186" s="21">
        <f>IFERROR(VLOOKUP($C186, 'All Indicators - Breakdown'!$C:$GQ, H$1, FALSE), " ")</f>
        <v>2</v>
      </c>
      <c r="I186" s="21">
        <f>IFERROR(VLOOKUP($C186, 'All Indicators - Breakdown'!$C:$GQ, I$1, FALSE), " ")</f>
        <v>1</v>
      </c>
      <c r="J186" s="21">
        <f>IFERROR(VLOOKUP($C186, 'All Indicators - Breakdown'!$C:$GQ, J$1, FALSE), " ")</f>
        <v>1</v>
      </c>
      <c r="K186" s="21">
        <f>IFERROR(VLOOKUP($C186, 'All Indicators - Breakdown'!$C:$GQ, K$1, FALSE), " ")</f>
        <v>3</v>
      </c>
      <c r="L186" s="21">
        <f>IFERROR(VLOOKUP($C186, 'All Indicators - Breakdown'!$C:$HE, L$1, FALSE), " ")</f>
        <v>4</v>
      </c>
      <c r="M186" s="86">
        <f>IFERROR(VLOOKUP($C186, 'All Indicators - Breakdown'!$C:$IU, M$1, FALSE), " ")</f>
        <v>1</v>
      </c>
      <c r="N186" s="86">
        <f>IFERROR(VLOOKUP($C186, 'All Indicators - Breakdown'!$C:$IU, N$1, FALSE), " ")</f>
        <v>1</v>
      </c>
      <c r="O186" s="80">
        <f t="shared" si="30"/>
        <v>4</v>
      </c>
      <c r="P186" s="21">
        <f t="shared" si="30"/>
        <v>3</v>
      </c>
      <c r="Q186" s="21">
        <f t="shared" si="30"/>
        <v>2</v>
      </c>
      <c r="R186" s="21">
        <f t="shared" si="30"/>
        <v>2</v>
      </c>
      <c r="S186" s="21">
        <f t="shared" si="30"/>
        <v>1</v>
      </c>
      <c r="T186" s="21">
        <f t="shared" si="30"/>
        <v>1</v>
      </c>
      <c r="U186" s="21">
        <f t="shared" si="30"/>
        <v>1</v>
      </c>
      <c r="V186" s="71">
        <f t="shared" si="23"/>
        <v>1</v>
      </c>
      <c r="W186" s="71" t="e">
        <f t="shared" si="24"/>
        <v>#NUM!</v>
      </c>
    </row>
    <row r="187" spans="1:23" ht="16.3" thickTop="1" thickBot="1" x14ac:dyDescent="0.3">
      <c r="A187" s="20" t="s">
        <v>514</v>
      </c>
      <c r="B187" s="20" t="s">
        <v>519</v>
      </c>
      <c r="C187" s="20" t="s">
        <v>520</v>
      </c>
      <c r="D187" s="10">
        <f t="shared" si="21"/>
        <v>3</v>
      </c>
      <c r="E187" s="35">
        <f t="shared" si="22"/>
        <v>2.8</v>
      </c>
      <c r="F187" s="21" t="str">
        <f>IFERROR(VLOOKUP($C187, 'All Indicators - Breakdown'!$C:$GQ, F$1, FALSE), " ")</f>
        <v>N/A</v>
      </c>
      <c r="G187" s="21">
        <f>IFERROR(VLOOKUP($C187, 'All Indicators - Breakdown'!$C:$GQ, G$1, FALSE), " ")</f>
        <v>2</v>
      </c>
      <c r="H187" s="21">
        <f>IFERROR(VLOOKUP($C187, 'All Indicators - Breakdown'!$C:$GQ, H$1, FALSE), " ")</f>
        <v>2</v>
      </c>
      <c r="I187" s="21">
        <f>IFERROR(VLOOKUP($C187, 'All Indicators - Breakdown'!$C:$GQ, I$1, FALSE), " ")</f>
        <v>1</v>
      </c>
      <c r="J187" s="21">
        <f>IFERROR(VLOOKUP($C187, 'All Indicators - Breakdown'!$C:$GQ, J$1, FALSE), " ")</f>
        <v>1</v>
      </c>
      <c r="K187" s="21">
        <f>IFERROR(VLOOKUP($C187, 'All Indicators - Breakdown'!$C:$GQ, K$1, FALSE), " ")</f>
        <v>3</v>
      </c>
      <c r="L187" s="21">
        <f>IFERROR(VLOOKUP($C187, 'All Indicators - Breakdown'!$C:$HE, L$1, FALSE), " ")</f>
        <v>4</v>
      </c>
      <c r="M187" s="86">
        <f>IFERROR(VLOOKUP($C187, 'All Indicators - Breakdown'!$C:$IU, M$1, FALSE), " ")</f>
        <v>2</v>
      </c>
      <c r="N187" s="86">
        <f>IFERROR(VLOOKUP($C187, 'All Indicators - Breakdown'!$C:$IU, N$1, FALSE), " ")</f>
        <v>1</v>
      </c>
      <c r="O187" s="80">
        <f t="shared" si="30"/>
        <v>4</v>
      </c>
      <c r="P187" s="21">
        <f t="shared" si="30"/>
        <v>3</v>
      </c>
      <c r="Q187" s="21">
        <f t="shared" si="30"/>
        <v>2</v>
      </c>
      <c r="R187" s="21">
        <f t="shared" si="30"/>
        <v>2</v>
      </c>
      <c r="S187" s="21">
        <f t="shared" si="30"/>
        <v>2</v>
      </c>
      <c r="T187" s="21">
        <f t="shared" si="30"/>
        <v>1</v>
      </c>
      <c r="U187" s="21">
        <f t="shared" si="30"/>
        <v>1</v>
      </c>
      <c r="V187" s="71">
        <f t="shared" si="23"/>
        <v>1</v>
      </c>
      <c r="W187" s="71" t="e">
        <f t="shared" si="24"/>
        <v>#NUM!</v>
      </c>
    </row>
    <row r="188" spans="1:23" ht="16.3" thickTop="1" thickBot="1" x14ac:dyDescent="0.3">
      <c r="A188" s="20" t="s">
        <v>514</v>
      </c>
      <c r="B188" s="20" t="s">
        <v>521</v>
      </c>
      <c r="C188" s="20" t="s">
        <v>522</v>
      </c>
      <c r="D188" s="10">
        <f t="shared" si="21"/>
        <v>3</v>
      </c>
      <c r="E188" s="35">
        <f t="shared" si="22"/>
        <v>2.8</v>
      </c>
      <c r="F188" s="21" t="str">
        <f>IFERROR(VLOOKUP($C188, 'All Indicators - Breakdown'!$C:$GQ, F$1, FALSE), " ")</f>
        <v>N/A</v>
      </c>
      <c r="G188" s="21">
        <f>IFERROR(VLOOKUP($C188, 'All Indicators - Breakdown'!$C:$GQ, G$1, FALSE), " ")</f>
        <v>2</v>
      </c>
      <c r="H188" s="21">
        <f>IFERROR(VLOOKUP($C188, 'All Indicators - Breakdown'!$C:$GQ, H$1, FALSE), " ")</f>
        <v>2</v>
      </c>
      <c r="I188" s="21">
        <f>IFERROR(VLOOKUP($C188, 'All Indicators - Breakdown'!$C:$GQ, I$1, FALSE), " ")</f>
        <v>1</v>
      </c>
      <c r="J188" s="21">
        <f>IFERROR(VLOOKUP($C188, 'All Indicators - Breakdown'!$C:$GQ, J$1, FALSE), " ")</f>
        <v>1</v>
      </c>
      <c r="K188" s="21">
        <f>IFERROR(VLOOKUP($C188, 'All Indicators - Breakdown'!$C:$GQ, K$1, FALSE), " ")</f>
        <v>3</v>
      </c>
      <c r="L188" s="21">
        <f>IFERROR(VLOOKUP($C188, 'All Indicators - Breakdown'!$C:$HE, L$1, FALSE), " ")</f>
        <v>4</v>
      </c>
      <c r="M188" s="86">
        <f>IFERROR(VLOOKUP($C188, 'All Indicators - Breakdown'!$C:$IU, M$1, FALSE), " ")</f>
        <v>2</v>
      </c>
      <c r="N188" s="86">
        <f>IFERROR(VLOOKUP($C188, 'All Indicators - Breakdown'!$C:$IU, N$1, FALSE), " ")</f>
        <v>1</v>
      </c>
      <c r="O188" s="80">
        <f t="shared" si="30"/>
        <v>4</v>
      </c>
      <c r="P188" s="21">
        <f t="shared" si="30"/>
        <v>3</v>
      </c>
      <c r="Q188" s="21">
        <f t="shared" si="30"/>
        <v>2</v>
      </c>
      <c r="R188" s="21">
        <f t="shared" si="30"/>
        <v>2</v>
      </c>
      <c r="S188" s="21">
        <f t="shared" si="30"/>
        <v>2</v>
      </c>
      <c r="T188" s="21">
        <f t="shared" si="30"/>
        <v>1</v>
      </c>
      <c r="U188" s="21">
        <f t="shared" si="30"/>
        <v>1</v>
      </c>
      <c r="V188" s="71">
        <f t="shared" si="23"/>
        <v>1</v>
      </c>
      <c r="W188" s="71" t="e">
        <f t="shared" si="24"/>
        <v>#NUM!</v>
      </c>
    </row>
    <row r="189" spans="1:23" ht="16.3" thickTop="1" thickBot="1" x14ac:dyDescent="0.3">
      <c r="A189" s="20" t="s">
        <v>514</v>
      </c>
      <c r="B189" s="20" t="s">
        <v>523</v>
      </c>
      <c r="C189" s="20" t="s">
        <v>524</v>
      </c>
      <c r="D189" s="10">
        <f t="shared" si="21"/>
        <v>3</v>
      </c>
      <c r="E189" s="35">
        <f t="shared" si="22"/>
        <v>2.8</v>
      </c>
      <c r="F189" s="21" t="str">
        <f>IFERROR(VLOOKUP($C189, 'All Indicators - Breakdown'!$C:$GQ, F$1, FALSE), " ")</f>
        <v>N/A</v>
      </c>
      <c r="G189" s="21">
        <f>IFERROR(VLOOKUP($C189, 'All Indicators - Breakdown'!$C:$GQ, G$1, FALSE), " ")</f>
        <v>2</v>
      </c>
      <c r="H189" s="21">
        <f>IFERROR(VLOOKUP($C189, 'All Indicators - Breakdown'!$C:$GQ, H$1, FALSE), " ")</f>
        <v>2</v>
      </c>
      <c r="I189" s="21">
        <f>IFERROR(VLOOKUP($C189, 'All Indicators - Breakdown'!$C:$GQ, I$1, FALSE), " ")</f>
        <v>1</v>
      </c>
      <c r="J189" s="21">
        <f>IFERROR(VLOOKUP($C189, 'All Indicators - Breakdown'!$C:$GQ, J$1, FALSE), " ")</f>
        <v>1</v>
      </c>
      <c r="K189" s="21">
        <f>IFERROR(VLOOKUP($C189, 'All Indicators - Breakdown'!$C:$GQ, K$1, FALSE), " ")</f>
        <v>3</v>
      </c>
      <c r="L189" s="21">
        <f>IFERROR(VLOOKUP($C189, 'All Indicators - Breakdown'!$C:$HE, L$1, FALSE), " ")</f>
        <v>4</v>
      </c>
      <c r="M189" s="86">
        <f>IFERROR(VLOOKUP($C189, 'All Indicators - Breakdown'!$C:$IU, M$1, FALSE), " ")</f>
        <v>2</v>
      </c>
      <c r="N189" s="86">
        <f>IFERROR(VLOOKUP($C189, 'All Indicators - Breakdown'!$C:$IU, N$1, FALSE), " ")</f>
        <v>1</v>
      </c>
      <c r="O189" s="80">
        <f t="shared" si="30"/>
        <v>4</v>
      </c>
      <c r="P189" s="21">
        <f t="shared" si="30"/>
        <v>3</v>
      </c>
      <c r="Q189" s="21">
        <f t="shared" si="30"/>
        <v>2</v>
      </c>
      <c r="R189" s="21">
        <f t="shared" si="30"/>
        <v>2</v>
      </c>
      <c r="S189" s="21">
        <f t="shared" si="30"/>
        <v>2</v>
      </c>
      <c r="T189" s="21">
        <f t="shared" si="30"/>
        <v>1</v>
      </c>
      <c r="U189" s="21">
        <f t="shared" si="30"/>
        <v>1</v>
      </c>
      <c r="V189" s="71">
        <f t="shared" si="23"/>
        <v>1</v>
      </c>
      <c r="W189" s="71" t="e">
        <f t="shared" si="24"/>
        <v>#NUM!</v>
      </c>
    </row>
    <row r="190" spans="1:23" ht="16.3" thickTop="1" thickBot="1" x14ac:dyDescent="0.3">
      <c r="A190" s="20" t="s">
        <v>514</v>
      </c>
      <c r="B190" s="20" t="s">
        <v>525</v>
      </c>
      <c r="C190" s="20" t="s">
        <v>526</v>
      </c>
      <c r="D190" s="10">
        <f t="shared" si="21"/>
        <v>3</v>
      </c>
      <c r="E190" s="35">
        <f t="shared" si="22"/>
        <v>3</v>
      </c>
      <c r="F190" s="21" t="str">
        <f>IFERROR(VLOOKUP($C190, 'All Indicators - Breakdown'!$C:$GQ, F$1, FALSE), " ")</f>
        <v>N/A</v>
      </c>
      <c r="G190" s="21">
        <f>IFERROR(VLOOKUP($C190, 'All Indicators - Breakdown'!$C:$GQ, G$1, FALSE), " ")</f>
        <v>3</v>
      </c>
      <c r="H190" s="21">
        <f>IFERROR(VLOOKUP($C190, 'All Indicators - Breakdown'!$C:$GQ, H$1, FALSE), " ")</f>
        <v>2</v>
      </c>
      <c r="I190" s="21">
        <f>IFERROR(VLOOKUP($C190, 'All Indicators - Breakdown'!$C:$GQ, I$1, FALSE), " ")</f>
        <v>1</v>
      </c>
      <c r="J190" s="21">
        <f>IFERROR(VLOOKUP($C190, 'All Indicators - Breakdown'!$C:$GQ, J$1, FALSE), " ")</f>
        <v>1</v>
      </c>
      <c r="K190" s="21">
        <f>IFERROR(VLOOKUP($C190, 'All Indicators - Breakdown'!$C:$GQ, K$1, FALSE), " ")</f>
        <v>3</v>
      </c>
      <c r="L190" s="21">
        <f>IFERROR(VLOOKUP($C190, 'All Indicators - Breakdown'!$C:$HE, L$1, FALSE), " ")</f>
        <v>4</v>
      </c>
      <c r="M190" s="86">
        <f>IFERROR(VLOOKUP($C190, 'All Indicators - Breakdown'!$C:$IU, M$1, FALSE), " ")</f>
        <v>1</v>
      </c>
      <c r="N190" s="86">
        <f>IFERROR(VLOOKUP($C190, 'All Indicators - Breakdown'!$C:$IU, N$1, FALSE), " ")</f>
        <v>1</v>
      </c>
      <c r="O190" s="80">
        <f t="shared" si="30"/>
        <v>4</v>
      </c>
      <c r="P190" s="21">
        <f t="shared" si="30"/>
        <v>3</v>
      </c>
      <c r="Q190" s="21">
        <f t="shared" si="30"/>
        <v>3</v>
      </c>
      <c r="R190" s="21">
        <f t="shared" si="30"/>
        <v>2</v>
      </c>
      <c r="S190" s="21">
        <f t="shared" si="30"/>
        <v>1</v>
      </c>
      <c r="T190" s="21">
        <f t="shared" si="30"/>
        <v>1</v>
      </c>
      <c r="U190" s="21">
        <f t="shared" si="30"/>
        <v>1</v>
      </c>
      <c r="V190" s="71">
        <f t="shared" si="23"/>
        <v>1</v>
      </c>
      <c r="W190" s="71" t="e">
        <f t="shared" si="24"/>
        <v>#NUM!</v>
      </c>
    </row>
    <row r="191" spans="1:23" ht="16.3" thickTop="1" thickBot="1" x14ac:dyDescent="0.3">
      <c r="A191" s="20" t="s">
        <v>514</v>
      </c>
      <c r="B191" s="20" t="s">
        <v>527</v>
      </c>
      <c r="C191" s="20" t="s">
        <v>528</v>
      </c>
      <c r="D191" s="10">
        <f t="shared" si="21"/>
        <v>3</v>
      </c>
      <c r="E191" s="35">
        <f t="shared" si="22"/>
        <v>2.8</v>
      </c>
      <c r="F191" s="21" t="str">
        <f>IFERROR(VLOOKUP($C191, 'All Indicators - Breakdown'!$C:$GQ, F$1, FALSE), " ")</f>
        <v>N/A</v>
      </c>
      <c r="G191" s="21">
        <f>IFERROR(VLOOKUP($C191, 'All Indicators - Breakdown'!$C:$GQ, G$1, FALSE), " ")</f>
        <v>2</v>
      </c>
      <c r="H191" s="21">
        <f>IFERROR(VLOOKUP($C191, 'All Indicators - Breakdown'!$C:$GQ, H$1, FALSE), " ")</f>
        <v>2</v>
      </c>
      <c r="I191" s="21">
        <f>IFERROR(VLOOKUP($C191, 'All Indicators - Breakdown'!$C:$GQ, I$1, FALSE), " ")</f>
        <v>1</v>
      </c>
      <c r="J191" s="21">
        <f>IFERROR(VLOOKUP($C191, 'All Indicators - Breakdown'!$C:$GQ, J$1, FALSE), " ")</f>
        <v>1</v>
      </c>
      <c r="K191" s="21">
        <f>IFERROR(VLOOKUP($C191, 'All Indicators - Breakdown'!$C:$GQ, K$1, FALSE), " ")</f>
        <v>3</v>
      </c>
      <c r="L191" s="21">
        <f>IFERROR(VLOOKUP($C191, 'All Indicators - Breakdown'!$C:$HE, L$1, FALSE), " ")</f>
        <v>4</v>
      </c>
      <c r="M191" s="86">
        <f>IFERROR(VLOOKUP($C191, 'All Indicators - Breakdown'!$C:$IU, M$1, FALSE), " ")</f>
        <v>1</v>
      </c>
      <c r="N191" s="86">
        <f>IFERROR(VLOOKUP($C191, 'All Indicators - Breakdown'!$C:$IU, N$1, FALSE), " ")</f>
        <v>1</v>
      </c>
      <c r="O191" s="80">
        <f t="shared" si="30"/>
        <v>4</v>
      </c>
      <c r="P191" s="21">
        <f t="shared" si="30"/>
        <v>3</v>
      </c>
      <c r="Q191" s="21">
        <f t="shared" si="30"/>
        <v>2</v>
      </c>
      <c r="R191" s="21">
        <f t="shared" si="30"/>
        <v>2</v>
      </c>
      <c r="S191" s="21">
        <f t="shared" si="30"/>
        <v>1</v>
      </c>
      <c r="T191" s="21">
        <f t="shared" si="30"/>
        <v>1</v>
      </c>
      <c r="U191" s="21">
        <f t="shared" si="30"/>
        <v>1</v>
      </c>
      <c r="V191" s="71">
        <f t="shared" si="23"/>
        <v>1</v>
      </c>
      <c r="W191" s="71" t="e">
        <f t="shared" si="24"/>
        <v>#NUM!</v>
      </c>
    </row>
    <row r="192" spans="1:23" ht="16.3" thickTop="1" thickBot="1" x14ac:dyDescent="0.3">
      <c r="A192" s="20" t="s">
        <v>514</v>
      </c>
      <c r="B192" s="20" t="s">
        <v>529</v>
      </c>
      <c r="C192" s="20" t="s">
        <v>530</v>
      </c>
      <c r="D192" s="10">
        <f t="shared" si="21"/>
        <v>4</v>
      </c>
      <c r="E192" s="35">
        <f t="shared" si="22"/>
        <v>3.5</v>
      </c>
      <c r="F192" s="21" t="str">
        <f>IFERROR(VLOOKUP($C192, 'All Indicators - Breakdown'!$C:$GQ, F$1, FALSE), " ")</f>
        <v>N/A</v>
      </c>
      <c r="G192" s="21">
        <f>IFERROR(VLOOKUP($C192, 'All Indicators - Breakdown'!$C:$GQ, G$1, FALSE), " ")</f>
        <v>3</v>
      </c>
      <c r="H192" s="21">
        <f>IFERROR(VLOOKUP($C192, 'All Indicators - Breakdown'!$C:$GQ, H$1, FALSE), " ")</f>
        <v>2</v>
      </c>
      <c r="I192" s="21">
        <f>IFERROR(VLOOKUP($C192, 'All Indicators - Breakdown'!$C:$GQ, I$1, FALSE), " ")</f>
        <v>1</v>
      </c>
      <c r="J192" s="21">
        <f>IFERROR(VLOOKUP($C192, 'All Indicators - Breakdown'!$C:$GQ, J$1, FALSE), " ")</f>
        <v>1</v>
      </c>
      <c r="K192" s="21">
        <f>IFERROR(VLOOKUP($C192, 'All Indicators - Breakdown'!$C:$GQ, K$1, FALSE), " ")</f>
        <v>3</v>
      </c>
      <c r="L192" s="21">
        <f>IFERROR(VLOOKUP($C192, 'All Indicators - Breakdown'!$C:$HE, L$1, FALSE), " ")</f>
        <v>4</v>
      </c>
      <c r="M192" s="86">
        <f>IFERROR(VLOOKUP($C192, 'All Indicators - Breakdown'!$C:$IU, M$1, FALSE), " ")</f>
        <v>4</v>
      </c>
      <c r="N192" s="86">
        <f>IFERROR(VLOOKUP($C192, 'All Indicators - Breakdown'!$C:$IU, N$1, FALSE), " ")</f>
        <v>1</v>
      </c>
      <c r="O192" s="80">
        <f t="shared" si="30"/>
        <v>4</v>
      </c>
      <c r="P192" s="21">
        <f t="shared" si="30"/>
        <v>4</v>
      </c>
      <c r="Q192" s="21">
        <f t="shared" si="30"/>
        <v>3</v>
      </c>
      <c r="R192" s="21">
        <f t="shared" si="30"/>
        <v>3</v>
      </c>
      <c r="S192" s="21">
        <f t="shared" si="30"/>
        <v>2</v>
      </c>
      <c r="T192" s="21">
        <f t="shared" si="30"/>
        <v>1</v>
      </c>
      <c r="U192" s="21">
        <f t="shared" si="30"/>
        <v>1</v>
      </c>
      <c r="V192" s="71">
        <f t="shared" si="23"/>
        <v>1</v>
      </c>
      <c r="W192" s="71" t="e">
        <f t="shared" si="24"/>
        <v>#NUM!</v>
      </c>
    </row>
    <row r="193" spans="1:23" ht="16.3" thickTop="1" thickBot="1" x14ac:dyDescent="0.3">
      <c r="A193" s="20" t="s">
        <v>531</v>
      </c>
      <c r="B193" s="20" t="s">
        <v>532</v>
      </c>
      <c r="C193" s="20" t="s">
        <v>533</v>
      </c>
      <c r="D193" s="10">
        <f t="shared" si="21"/>
        <v>3</v>
      </c>
      <c r="E193" s="35">
        <f t="shared" si="22"/>
        <v>2.8</v>
      </c>
      <c r="F193" s="21" t="str">
        <f>IFERROR(VLOOKUP($C193, 'All Indicators - Breakdown'!$C:$GQ, F$1, FALSE), " ")</f>
        <v>N/A</v>
      </c>
      <c r="G193" s="21">
        <f>IFERROR(VLOOKUP($C193, 'All Indicators - Breakdown'!$C:$GQ, G$1, FALSE), " ")</f>
        <v>2</v>
      </c>
      <c r="H193" s="21">
        <f>IFERROR(VLOOKUP($C193, 'All Indicators - Breakdown'!$C:$GQ, H$1, FALSE), " ")</f>
        <v>1</v>
      </c>
      <c r="I193" s="21">
        <f>IFERROR(VLOOKUP($C193, 'All Indicators - Breakdown'!$C:$GQ, I$1, FALSE), " ")</f>
        <v>1</v>
      </c>
      <c r="J193" s="21">
        <f>IFERROR(VLOOKUP($C193, 'All Indicators - Breakdown'!$C:$GQ, J$1, FALSE), " ")</f>
        <v>2</v>
      </c>
      <c r="K193" s="21">
        <f>IFERROR(VLOOKUP($C193, 'All Indicators - Breakdown'!$C:$GQ, K$1, FALSE), " ")</f>
        <v>3</v>
      </c>
      <c r="L193" s="21">
        <f>IFERROR(VLOOKUP($C193, 'All Indicators - Breakdown'!$C:$HE, L$1, FALSE), " ")</f>
        <v>4</v>
      </c>
      <c r="M193" s="86">
        <f>IFERROR(VLOOKUP($C193, 'All Indicators - Breakdown'!$C:$IU, M$1, FALSE), " ")</f>
        <v>1</v>
      </c>
      <c r="N193" s="86">
        <f>IFERROR(VLOOKUP($C193, 'All Indicators - Breakdown'!$C:$IU, N$1, FALSE), " ")</f>
        <v>1</v>
      </c>
      <c r="O193" s="80">
        <f t="shared" si="30"/>
        <v>4</v>
      </c>
      <c r="P193" s="21">
        <f t="shared" si="30"/>
        <v>3</v>
      </c>
      <c r="Q193" s="21">
        <f t="shared" si="30"/>
        <v>2</v>
      </c>
      <c r="R193" s="21">
        <f t="shared" si="30"/>
        <v>2</v>
      </c>
      <c r="S193" s="21">
        <f t="shared" si="30"/>
        <v>1</v>
      </c>
      <c r="T193" s="21">
        <f t="shared" si="30"/>
        <v>1</v>
      </c>
      <c r="U193" s="21">
        <f t="shared" si="30"/>
        <v>1</v>
      </c>
      <c r="V193" s="71">
        <f t="shared" si="23"/>
        <v>1</v>
      </c>
      <c r="W193" s="71" t="e">
        <f t="shared" si="24"/>
        <v>#NUM!</v>
      </c>
    </row>
    <row r="194" spans="1:23" ht="16.3" thickTop="1" thickBot="1" x14ac:dyDescent="0.3">
      <c r="A194" s="20" t="s">
        <v>531</v>
      </c>
      <c r="B194" s="20" t="s">
        <v>534</v>
      </c>
      <c r="C194" s="20" t="s">
        <v>535</v>
      </c>
      <c r="D194" s="10">
        <f t="shared" si="21"/>
        <v>3</v>
      </c>
      <c r="E194" s="35">
        <f t="shared" si="22"/>
        <v>2.8</v>
      </c>
      <c r="F194" s="21" t="str">
        <f>IFERROR(VLOOKUP($C194, 'All Indicators - Breakdown'!$C:$GQ, F$1, FALSE), " ")</f>
        <v>N/A</v>
      </c>
      <c r="G194" s="21">
        <f>IFERROR(VLOOKUP($C194, 'All Indicators - Breakdown'!$C:$GQ, G$1, FALSE), " ")</f>
        <v>2</v>
      </c>
      <c r="H194" s="21">
        <f>IFERROR(VLOOKUP($C194, 'All Indicators - Breakdown'!$C:$GQ, H$1, FALSE), " ")</f>
        <v>2</v>
      </c>
      <c r="I194" s="21">
        <f>IFERROR(VLOOKUP($C194, 'All Indicators - Breakdown'!$C:$GQ, I$1, FALSE), " ")</f>
        <v>1</v>
      </c>
      <c r="J194" s="21">
        <f>IFERROR(VLOOKUP($C194, 'All Indicators - Breakdown'!$C:$GQ, J$1, FALSE), " ")</f>
        <v>2</v>
      </c>
      <c r="K194" s="21">
        <f>IFERROR(VLOOKUP($C194, 'All Indicators - Breakdown'!$C:$GQ, K$1, FALSE), " ")</f>
        <v>3</v>
      </c>
      <c r="L194" s="21">
        <f>IFERROR(VLOOKUP($C194, 'All Indicators - Breakdown'!$C:$HE, L$1, FALSE), " ")</f>
        <v>4</v>
      </c>
      <c r="M194" s="86">
        <f>IFERROR(VLOOKUP($C194, 'All Indicators - Breakdown'!$C:$IU, M$1, FALSE), " ")</f>
        <v>1</v>
      </c>
      <c r="N194" s="86">
        <f>IFERROR(VLOOKUP($C194, 'All Indicators - Breakdown'!$C:$IU, N$1, FALSE), " ")</f>
        <v>1</v>
      </c>
      <c r="O194" s="80">
        <f t="shared" ref="O194:U203" si="31">LARGE($F194:$N194, O$1)</f>
        <v>4</v>
      </c>
      <c r="P194" s="21">
        <f t="shared" si="31"/>
        <v>3</v>
      </c>
      <c r="Q194" s="21">
        <f t="shared" si="31"/>
        <v>2</v>
      </c>
      <c r="R194" s="21">
        <f t="shared" si="31"/>
        <v>2</v>
      </c>
      <c r="S194" s="21">
        <f t="shared" si="31"/>
        <v>2</v>
      </c>
      <c r="T194" s="21">
        <f t="shared" si="31"/>
        <v>1</v>
      </c>
      <c r="U194" s="21">
        <f t="shared" si="31"/>
        <v>1</v>
      </c>
      <c r="V194" s="71">
        <f t="shared" si="23"/>
        <v>1</v>
      </c>
      <c r="W194" s="71" t="e">
        <f t="shared" si="24"/>
        <v>#NUM!</v>
      </c>
    </row>
    <row r="195" spans="1:23" ht="16.3" thickTop="1" thickBot="1" x14ac:dyDescent="0.3">
      <c r="A195" s="20" t="s">
        <v>531</v>
      </c>
      <c r="B195" s="20" t="s">
        <v>536</v>
      </c>
      <c r="C195" s="20" t="s">
        <v>537</v>
      </c>
      <c r="D195" s="10">
        <f t="shared" si="21"/>
        <v>4</v>
      </c>
      <c r="E195" s="35">
        <f t="shared" si="22"/>
        <v>3.8</v>
      </c>
      <c r="F195" s="21">
        <f>IFERROR(VLOOKUP($C195, 'All Indicators - Breakdown'!$C:$GQ, F$1, FALSE), " ")</f>
        <v>1</v>
      </c>
      <c r="G195" s="21">
        <f>IFERROR(VLOOKUP($C195, 'All Indicators - Breakdown'!$C:$GQ, G$1, FALSE), " ")</f>
        <v>1</v>
      </c>
      <c r="H195" s="21">
        <f>IFERROR(VLOOKUP($C195, 'All Indicators - Breakdown'!$C:$GQ, H$1, FALSE), " ")</f>
        <v>2</v>
      </c>
      <c r="I195" s="21">
        <f>IFERROR(VLOOKUP($C195, 'All Indicators - Breakdown'!$C:$GQ, I$1, FALSE), " ")</f>
        <v>1</v>
      </c>
      <c r="J195" s="21">
        <f>IFERROR(VLOOKUP($C195, 'All Indicators - Breakdown'!$C:$GQ, J$1, FALSE), " ")</f>
        <v>5</v>
      </c>
      <c r="K195" s="21">
        <f>IFERROR(VLOOKUP($C195, 'All Indicators - Breakdown'!$C:$GQ, K$1, FALSE), " ")</f>
        <v>3</v>
      </c>
      <c r="L195" s="21">
        <f>IFERROR(VLOOKUP($C195, 'All Indicators - Breakdown'!$C:$HE, L$1, FALSE), " ")</f>
        <v>4</v>
      </c>
      <c r="M195" s="86">
        <f>IFERROR(VLOOKUP($C195, 'All Indicators - Breakdown'!$C:$IU, M$1, FALSE), " ")</f>
        <v>3</v>
      </c>
      <c r="N195" s="86">
        <f>IFERROR(VLOOKUP($C195, 'All Indicators - Breakdown'!$C:$IU, N$1, FALSE), " ")</f>
        <v>1</v>
      </c>
      <c r="O195" s="80">
        <f t="shared" si="31"/>
        <v>5</v>
      </c>
      <c r="P195" s="21">
        <f t="shared" si="31"/>
        <v>4</v>
      </c>
      <c r="Q195" s="21">
        <f t="shared" si="31"/>
        <v>3</v>
      </c>
      <c r="R195" s="21">
        <f t="shared" si="31"/>
        <v>3</v>
      </c>
      <c r="S195" s="21">
        <f t="shared" si="31"/>
        <v>2</v>
      </c>
      <c r="T195" s="21">
        <f t="shared" si="31"/>
        <v>1</v>
      </c>
      <c r="U195" s="21">
        <f t="shared" si="31"/>
        <v>1</v>
      </c>
      <c r="V195" s="71">
        <f t="shared" si="23"/>
        <v>1</v>
      </c>
      <c r="W195" s="71">
        <f t="shared" si="24"/>
        <v>1</v>
      </c>
    </row>
    <row r="196" spans="1:23" ht="16.3" thickTop="1" thickBot="1" x14ac:dyDescent="0.3">
      <c r="A196" s="20" t="s">
        <v>531</v>
      </c>
      <c r="B196" s="20" t="s">
        <v>538</v>
      </c>
      <c r="C196" s="20" t="s">
        <v>539</v>
      </c>
      <c r="D196" s="10">
        <f t="shared" ref="D196:D259" si="32">ROUND(AVERAGE(O196:R196), 0)</f>
        <v>4</v>
      </c>
      <c r="E196" s="35">
        <f t="shared" ref="E196:E259" si="33">ROUND(AVERAGE(O196:R196), 1)</f>
        <v>3.5</v>
      </c>
      <c r="F196" s="21" t="str">
        <f>IFERROR(VLOOKUP($C196, 'All Indicators - Breakdown'!$C:$GQ, F$1, FALSE), " ")</f>
        <v>N/A</v>
      </c>
      <c r="G196" s="21">
        <f>IFERROR(VLOOKUP($C196, 'All Indicators - Breakdown'!$C:$GQ, G$1, FALSE), " ")</f>
        <v>1</v>
      </c>
      <c r="H196" s="21">
        <f>IFERROR(VLOOKUP($C196, 'All Indicators - Breakdown'!$C:$GQ, H$1, FALSE), " ")</f>
        <v>2</v>
      </c>
      <c r="I196" s="21">
        <f>IFERROR(VLOOKUP($C196, 'All Indicators - Breakdown'!$C:$GQ, I$1, FALSE), " ")</f>
        <v>1</v>
      </c>
      <c r="J196" s="21">
        <f>IFERROR(VLOOKUP($C196, 'All Indicators - Breakdown'!$C:$GQ, J$1, FALSE), " ")</f>
        <v>5</v>
      </c>
      <c r="K196" s="21">
        <f>IFERROR(VLOOKUP($C196, 'All Indicators - Breakdown'!$C:$GQ, K$1, FALSE), " ")</f>
        <v>3</v>
      </c>
      <c r="L196" s="21">
        <f>IFERROR(VLOOKUP($C196, 'All Indicators - Breakdown'!$C:$HE, L$1, FALSE), " ")</f>
        <v>4</v>
      </c>
      <c r="M196" s="86">
        <f>IFERROR(VLOOKUP($C196, 'All Indicators - Breakdown'!$C:$IU, M$1, FALSE), " ")</f>
        <v>2</v>
      </c>
      <c r="N196" s="86">
        <f>IFERROR(VLOOKUP($C196, 'All Indicators - Breakdown'!$C:$IU, N$1, FALSE), " ")</f>
        <v>1</v>
      </c>
      <c r="O196" s="80">
        <f t="shared" si="31"/>
        <v>5</v>
      </c>
      <c r="P196" s="21">
        <f t="shared" si="31"/>
        <v>4</v>
      </c>
      <c r="Q196" s="21">
        <f t="shared" si="31"/>
        <v>3</v>
      </c>
      <c r="R196" s="21">
        <f t="shared" si="31"/>
        <v>2</v>
      </c>
      <c r="S196" s="21">
        <f t="shared" si="31"/>
        <v>2</v>
      </c>
      <c r="T196" s="21">
        <f t="shared" si="31"/>
        <v>1</v>
      </c>
      <c r="U196" s="21">
        <f t="shared" si="31"/>
        <v>1</v>
      </c>
      <c r="V196" s="71">
        <f t="shared" si="23"/>
        <v>1</v>
      </c>
      <c r="W196" s="71" t="e">
        <f t="shared" si="24"/>
        <v>#NUM!</v>
      </c>
    </row>
    <row r="197" spans="1:23" ht="16.3" thickTop="1" thickBot="1" x14ac:dyDescent="0.3">
      <c r="A197" s="20" t="s">
        <v>531</v>
      </c>
      <c r="B197" s="20" t="s">
        <v>540</v>
      </c>
      <c r="C197" s="20" t="s">
        <v>541</v>
      </c>
      <c r="D197" s="10">
        <f t="shared" si="32"/>
        <v>3</v>
      </c>
      <c r="E197" s="35">
        <f t="shared" si="33"/>
        <v>3</v>
      </c>
      <c r="F197" s="21" t="str">
        <f>IFERROR(VLOOKUP($C197, 'All Indicators - Breakdown'!$C:$GQ, F$1, FALSE), " ")</f>
        <v>N/A</v>
      </c>
      <c r="G197" s="21">
        <f>IFERROR(VLOOKUP($C197, 'All Indicators - Breakdown'!$C:$HE, G$1, FALSE), " ")</f>
        <v>2</v>
      </c>
      <c r="H197" s="21">
        <f>IFERROR(VLOOKUP($C197, 'All Indicators - Breakdown'!$C:$HE, H$1, FALSE), " ")</f>
        <v>2</v>
      </c>
      <c r="I197" s="21">
        <f>IFERROR(VLOOKUP($C197, 'All Indicators - Breakdown'!$C:$GQ, I$1, FALSE), " ")</f>
        <v>1</v>
      </c>
      <c r="J197" s="21">
        <f>IFERROR(VLOOKUP($C197, 'All Indicators - Breakdown'!$C:$GQ, J$1, FALSE), " ")</f>
        <v>2</v>
      </c>
      <c r="K197" s="21">
        <f>IFERROR(VLOOKUP($C197, 'All Indicators - Breakdown'!$C:$HE, K$1, FALSE), " ")</f>
        <v>3</v>
      </c>
      <c r="L197" s="21">
        <f>IFERROR(VLOOKUP($C197, 'All Indicators - Breakdown'!$C:$HE, L$1, FALSE), " ")</f>
        <v>4</v>
      </c>
      <c r="M197" s="86">
        <f>IFERROR(VLOOKUP($C197, 'All Indicators - Breakdown'!$C:$IU, M$1, FALSE), " ")</f>
        <v>3</v>
      </c>
      <c r="N197" s="86">
        <f>IFERROR(VLOOKUP($C197, 'All Indicators - Breakdown'!$C:$IU, N$1, FALSE), " ")</f>
        <v>1</v>
      </c>
      <c r="O197" s="80">
        <f t="shared" si="31"/>
        <v>4</v>
      </c>
      <c r="P197" s="21">
        <f t="shared" si="31"/>
        <v>3</v>
      </c>
      <c r="Q197" s="21">
        <f t="shared" si="31"/>
        <v>3</v>
      </c>
      <c r="R197" s="21">
        <f t="shared" si="31"/>
        <v>2</v>
      </c>
      <c r="S197" s="21">
        <f t="shared" si="31"/>
        <v>2</v>
      </c>
      <c r="T197" s="21">
        <f t="shared" si="31"/>
        <v>2</v>
      </c>
      <c r="U197" s="21">
        <f t="shared" si="31"/>
        <v>1</v>
      </c>
      <c r="V197" s="71">
        <f t="shared" ref="V197:V260" si="34">LARGE(F197:N197, V$1)</f>
        <v>1</v>
      </c>
      <c r="W197" s="71" t="e">
        <f t="shared" ref="W197:W260" si="35">LARGE(F197:N197, W$1)</f>
        <v>#NUM!</v>
      </c>
    </row>
    <row r="198" spans="1:23" ht="16.3" thickTop="1" thickBot="1" x14ac:dyDescent="0.3">
      <c r="A198" s="20" t="s">
        <v>531</v>
      </c>
      <c r="B198" s="20" t="s">
        <v>542</v>
      </c>
      <c r="C198" s="20" t="s">
        <v>543</v>
      </c>
      <c r="D198" s="10">
        <f t="shared" si="32"/>
        <v>3</v>
      </c>
      <c r="E198" s="35">
        <f t="shared" si="33"/>
        <v>2.5</v>
      </c>
      <c r="F198" s="21" t="str">
        <f>IFERROR(VLOOKUP($C198, 'All Indicators - Breakdown'!$C:$GQ, F$1, FALSE), " ")</f>
        <v>N/A</v>
      </c>
      <c r="G198" s="21">
        <f>IFERROR(VLOOKUP($C198, 'All Indicators - Breakdown'!$C:$GQ, G$1, FALSE), " ")</f>
        <v>2</v>
      </c>
      <c r="H198" s="21">
        <f>IFERROR(VLOOKUP($C198, 'All Indicators - Breakdown'!$C:$GQ, H$1, FALSE), " ")</f>
        <v>1</v>
      </c>
      <c r="I198" s="21">
        <f>IFERROR(VLOOKUP($C198, 'All Indicators - Breakdown'!$C:$GQ, I$1, FALSE), " ")</f>
        <v>1</v>
      </c>
      <c r="J198" s="21">
        <f>IFERROR(VLOOKUP($C198, 'All Indicators - Breakdown'!$C:$GQ, J$1, FALSE), " ")</f>
        <v>1</v>
      </c>
      <c r="K198" s="21">
        <f>IFERROR(VLOOKUP($C198, 'All Indicators - Breakdown'!$C:$GQ, K$1, FALSE), " ")</f>
        <v>3</v>
      </c>
      <c r="L198" s="21">
        <f>IFERROR(VLOOKUP($C198, 'All Indicators - Breakdown'!$C:$HE, L$1, FALSE), " ")</f>
        <v>4</v>
      </c>
      <c r="M198" s="86">
        <f>IFERROR(VLOOKUP($C198, 'All Indicators - Breakdown'!$C:$IU, M$1, FALSE), " ")</f>
        <v>1</v>
      </c>
      <c r="N198" s="86">
        <f>IFERROR(VLOOKUP($C198, 'All Indicators - Breakdown'!$C:$IU, N$1, FALSE), " ")</f>
        <v>1</v>
      </c>
      <c r="O198" s="80">
        <f t="shared" si="31"/>
        <v>4</v>
      </c>
      <c r="P198" s="21">
        <f t="shared" si="31"/>
        <v>3</v>
      </c>
      <c r="Q198" s="21">
        <f t="shared" si="31"/>
        <v>2</v>
      </c>
      <c r="R198" s="21">
        <f t="shared" si="31"/>
        <v>1</v>
      </c>
      <c r="S198" s="21">
        <f t="shared" si="31"/>
        <v>1</v>
      </c>
      <c r="T198" s="21">
        <f t="shared" si="31"/>
        <v>1</v>
      </c>
      <c r="U198" s="21">
        <f t="shared" si="31"/>
        <v>1</v>
      </c>
      <c r="V198" s="71">
        <f t="shared" si="34"/>
        <v>1</v>
      </c>
      <c r="W198" s="71" t="e">
        <f t="shared" si="35"/>
        <v>#NUM!</v>
      </c>
    </row>
    <row r="199" spans="1:23" ht="16.3" thickTop="1" thickBot="1" x14ac:dyDescent="0.3">
      <c r="A199" s="20" t="s">
        <v>531</v>
      </c>
      <c r="B199" s="20" t="s">
        <v>544</v>
      </c>
      <c r="C199" s="20" t="s">
        <v>545</v>
      </c>
      <c r="D199" s="10">
        <f t="shared" si="32"/>
        <v>3</v>
      </c>
      <c r="E199" s="35">
        <f t="shared" si="33"/>
        <v>2.8</v>
      </c>
      <c r="F199" s="21" t="str">
        <f>IFERROR(VLOOKUP($C199, 'All Indicators - Breakdown'!$C:$GQ, F$1, FALSE), " ")</f>
        <v>N/A</v>
      </c>
      <c r="G199" s="21">
        <f>IFERROR(VLOOKUP($C199, 'All Indicators - Breakdown'!$C:$GQ, G$1, FALSE), " ")</f>
        <v>2</v>
      </c>
      <c r="H199" s="21">
        <f>IFERROR(VLOOKUP($C199, 'All Indicators - Breakdown'!$C:$GQ, H$1, FALSE), " ")</f>
        <v>2</v>
      </c>
      <c r="I199" s="21">
        <f>IFERROR(VLOOKUP($C199, 'All Indicators - Breakdown'!$C:$GQ, I$1, FALSE), " ")</f>
        <v>1</v>
      </c>
      <c r="J199" s="21">
        <f>IFERROR(VLOOKUP($C199, 'All Indicators - Breakdown'!$C:$GQ, J$1, FALSE), " ")</f>
        <v>2</v>
      </c>
      <c r="K199" s="21">
        <f>IFERROR(VLOOKUP($C199, 'All Indicators - Breakdown'!$C:$GQ, K$1, FALSE), " ")</f>
        <v>3</v>
      </c>
      <c r="L199" s="21">
        <f>IFERROR(VLOOKUP($C199, 'All Indicators - Breakdown'!$C:$HE, L$1, FALSE), " ")</f>
        <v>4</v>
      </c>
      <c r="M199" s="86">
        <f>IFERROR(VLOOKUP($C199, 'All Indicators - Breakdown'!$C:$IU, M$1, FALSE), " ")</f>
        <v>1</v>
      </c>
      <c r="N199" s="86">
        <f>IFERROR(VLOOKUP($C199, 'All Indicators - Breakdown'!$C:$IU, N$1, FALSE), " ")</f>
        <v>1</v>
      </c>
      <c r="O199" s="80">
        <f t="shared" si="31"/>
        <v>4</v>
      </c>
      <c r="P199" s="21">
        <f t="shared" si="31"/>
        <v>3</v>
      </c>
      <c r="Q199" s="21">
        <f t="shared" si="31"/>
        <v>2</v>
      </c>
      <c r="R199" s="21">
        <f t="shared" si="31"/>
        <v>2</v>
      </c>
      <c r="S199" s="21">
        <f t="shared" si="31"/>
        <v>2</v>
      </c>
      <c r="T199" s="21">
        <f t="shared" si="31"/>
        <v>1</v>
      </c>
      <c r="U199" s="21">
        <f t="shared" si="31"/>
        <v>1</v>
      </c>
      <c r="V199" s="71">
        <f t="shared" si="34"/>
        <v>1</v>
      </c>
      <c r="W199" s="71" t="e">
        <f t="shared" si="35"/>
        <v>#NUM!</v>
      </c>
    </row>
    <row r="200" spans="1:23" ht="16.3" thickTop="1" thickBot="1" x14ac:dyDescent="0.3">
      <c r="A200" s="20" t="s">
        <v>531</v>
      </c>
      <c r="B200" s="20" t="s">
        <v>546</v>
      </c>
      <c r="C200" s="20" t="s">
        <v>547</v>
      </c>
      <c r="D200" s="10">
        <f t="shared" si="32"/>
        <v>3</v>
      </c>
      <c r="E200" s="35">
        <f t="shared" si="33"/>
        <v>2.5</v>
      </c>
      <c r="F200" s="21" t="str">
        <f>IFERROR(VLOOKUP($C200, 'All Indicators - Breakdown'!$C:$GQ, F$1, FALSE), " ")</f>
        <v>N/A</v>
      </c>
      <c r="G200" s="21">
        <f>IFERROR(VLOOKUP($C200, 'All Indicators - Breakdown'!$C:$GQ, G$1, FALSE), " ")</f>
        <v>1</v>
      </c>
      <c r="H200" s="21">
        <f>IFERROR(VLOOKUP($C200, 'All Indicators - Breakdown'!$C:$GQ, H$1, FALSE), " ")</f>
        <v>2</v>
      </c>
      <c r="I200" s="21">
        <f>IFERROR(VLOOKUP($C200, 'All Indicators - Breakdown'!$C:$GQ, I$1, FALSE), " ")</f>
        <v>1</v>
      </c>
      <c r="J200" s="21">
        <f>IFERROR(VLOOKUP($C200, 'All Indicators - Breakdown'!$C:$GQ, J$1, FALSE), " ")</f>
        <v>1</v>
      </c>
      <c r="K200" s="21">
        <f>IFERROR(VLOOKUP($C200, 'All Indicators - Breakdown'!$C:$GQ, K$1, FALSE), " ")</f>
        <v>2</v>
      </c>
      <c r="L200" s="21">
        <f>IFERROR(VLOOKUP($C200, 'All Indicators - Breakdown'!$C:$HE, L$1, FALSE), " ")</f>
        <v>4</v>
      </c>
      <c r="M200" s="86">
        <f>IFERROR(VLOOKUP($C200, 'All Indicators - Breakdown'!$C:$IU, M$1, FALSE), " ")</f>
        <v>2</v>
      </c>
      <c r="N200" s="86">
        <f>IFERROR(VLOOKUP($C200, 'All Indicators - Breakdown'!$C:$IU, N$1, FALSE), " ")</f>
        <v>1</v>
      </c>
      <c r="O200" s="80">
        <f t="shared" si="31"/>
        <v>4</v>
      </c>
      <c r="P200" s="21">
        <f t="shared" si="31"/>
        <v>2</v>
      </c>
      <c r="Q200" s="21">
        <f t="shared" si="31"/>
        <v>2</v>
      </c>
      <c r="R200" s="21">
        <f t="shared" si="31"/>
        <v>2</v>
      </c>
      <c r="S200" s="21">
        <f t="shared" si="31"/>
        <v>1</v>
      </c>
      <c r="T200" s="21">
        <f t="shared" si="31"/>
        <v>1</v>
      </c>
      <c r="U200" s="21">
        <f t="shared" si="31"/>
        <v>1</v>
      </c>
      <c r="V200" s="71">
        <f t="shared" si="34"/>
        <v>1</v>
      </c>
      <c r="W200" s="71" t="e">
        <f t="shared" si="35"/>
        <v>#NUM!</v>
      </c>
    </row>
    <row r="201" spans="1:23" ht="16.3" thickTop="1" thickBot="1" x14ac:dyDescent="0.3">
      <c r="A201" s="20" t="s">
        <v>531</v>
      </c>
      <c r="B201" s="20" t="s">
        <v>548</v>
      </c>
      <c r="C201" s="20" t="s">
        <v>549</v>
      </c>
      <c r="D201" s="10">
        <f t="shared" si="32"/>
        <v>3</v>
      </c>
      <c r="E201" s="35">
        <f t="shared" si="33"/>
        <v>2.5</v>
      </c>
      <c r="F201" s="21" t="str">
        <f>IFERROR(VLOOKUP($C201, 'All Indicators - Breakdown'!$C:$GQ, F$1, FALSE), " ")</f>
        <v>N/A</v>
      </c>
      <c r="G201" s="21">
        <f>IFERROR(VLOOKUP($C201, 'All Indicators - Breakdown'!$C:$GQ, G$1, FALSE), " ")</f>
        <v>1</v>
      </c>
      <c r="H201" s="21">
        <f>IFERROR(VLOOKUP($C201, 'All Indicators - Breakdown'!$C:$GQ, H$1, FALSE), " ")</f>
        <v>2</v>
      </c>
      <c r="I201" s="21">
        <f>IFERROR(VLOOKUP($C201, 'All Indicators - Breakdown'!$C:$GQ, I$1, FALSE), " ")</f>
        <v>1</v>
      </c>
      <c r="J201" s="21">
        <f>IFERROR(VLOOKUP($C201, 'All Indicators - Breakdown'!$C:$GQ, J$1, FALSE), " ")</f>
        <v>1</v>
      </c>
      <c r="K201" s="21">
        <f>IFERROR(VLOOKUP($C201, 'All Indicators - Breakdown'!$C:$GQ, K$1, FALSE), " ")</f>
        <v>2</v>
      </c>
      <c r="L201" s="21">
        <f>IFERROR(VLOOKUP($C201, 'All Indicators - Breakdown'!$C:$HE, L$1, FALSE), " ")</f>
        <v>4</v>
      </c>
      <c r="M201" s="86">
        <f>IFERROR(VLOOKUP($C201, 'All Indicators - Breakdown'!$C:$IU, M$1, FALSE), " ")</f>
        <v>2</v>
      </c>
      <c r="N201" s="86">
        <f>IFERROR(VLOOKUP($C201, 'All Indicators - Breakdown'!$C:$IU, N$1, FALSE), " ")</f>
        <v>1</v>
      </c>
      <c r="O201" s="80">
        <f t="shared" si="31"/>
        <v>4</v>
      </c>
      <c r="P201" s="21">
        <f t="shared" si="31"/>
        <v>2</v>
      </c>
      <c r="Q201" s="21">
        <f t="shared" si="31"/>
        <v>2</v>
      </c>
      <c r="R201" s="21">
        <f t="shared" si="31"/>
        <v>2</v>
      </c>
      <c r="S201" s="21">
        <f t="shared" si="31"/>
        <v>1</v>
      </c>
      <c r="T201" s="21">
        <f t="shared" si="31"/>
        <v>1</v>
      </c>
      <c r="U201" s="21">
        <f t="shared" si="31"/>
        <v>1</v>
      </c>
      <c r="V201" s="71">
        <f t="shared" si="34"/>
        <v>1</v>
      </c>
      <c r="W201" s="71" t="e">
        <f t="shared" si="35"/>
        <v>#NUM!</v>
      </c>
    </row>
    <row r="202" spans="1:23" ht="16.3" thickTop="1" thickBot="1" x14ac:dyDescent="0.3">
      <c r="A202" s="20" t="s">
        <v>531</v>
      </c>
      <c r="B202" s="20" t="s">
        <v>550</v>
      </c>
      <c r="C202" s="20" t="s">
        <v>551</v>
      </c>
      <c r="D202" s="10">
        <f t="shared" si="32"/>
        <v>4</v>
      </c>
      <c r="E202" s="35">
        <f t="shared" si="33"/>
        <v>3.8</v>
      </c>
      <c r="F202" s="21" t="str">
        <f>IFERROR(VLOOKUP($C202, 'All Indicators - Breakdown'!$C:$GQ, F$1, FALSE), " ")</f>
        <v>N/A</v>
      </c>
      <c r="G202" s="21">
        <f>IFERROR(VLOOKUP($C202, 'All Indicators - Breakdown'!$C:$GQ, G$1, FALSE), " ")</f>
        <v>2</v>
      </c>
      <c r="H202" s="21">
        <f>IFERROR(VLOOKUP($C202, 'All Indicators - Breakdown'!$C:$GQ, H$1, FALSE), " ")</f>
        <v>2</v>
      </c>
      <c r="I202" s="21">
        <f>IFERROR(VLOOKUP($C202, 'All Indicators - Breakdown'!$C:$GQ, I$1, FALSE), " ")</f>
        <v>1</v>
      </c>
      <c r="J202" s="21">
        <f>IFERROR(VLOOKUP($C202, 'All Indicators - Breakdown'!$C:$GQ, J$1, FALSE), " ")</f>
        <v>5</v>
      </c>
      <c r="K202" s="21">
        <f>IFERROR(VLOOKUP($C202, 'All Indicators - Breakdown'!$C:$GQ, K$1, FALSE), " ")</f>
        <v>4</v>
      </c>
      <c r="L202" s="21">
        <f>IFERROR(VLOOKUP($C202, 'All Indicators - Breakdown'!$C:$HE, L$1, FALSE), " ")</f>
        <v>4</v>
      </c>
      <c r="M202" s="86">
        <f>IFERROR(VLOOKUP($C202, 'All Indicators - Breakdown'!$C:$IU, M$1, FALSE), " ")</f>
        <v>1</v>
      </c>
      <c r="N202" s="86">
        <f>IFERROR(VLOOKUP($C202, 'All Indicators - Breakdown'!$C:$IU, N$1, FALSE), " ")</f>
        <v>1</v>
      </c>
      <c r="O202" s="80">
        <f t="shared" si="31"/>
        <v>5</v>
      </c>
      <c r="P202" s="21">
        <f t="shared" si="31"/>
        <v>4</v>
      </c>
      <c r="Q202" s="21">
        <f t="shared" si="31"/>
        <v>4</v>
      </c>
      <c r="R202" s="21">
        <f t="shared" si="31"/>
        <v>2</v>
      </c>
      <c r="S202" s="21">
        <f t="shared" si="31"/>
        <v>2</v>
      </c>
      <c r="T202" s="21">
        <f t="shared" si="31"/>
        <v>1</v>
      </c>
      <c r="U202" s="21">
        <f t="shared" si="31"/>
        <v>1</v>
      </c>
      <c r="V202" s="71">
        <f t="shared" si="34"/>
        <v>1</v>
      </c>
      <c r="W202" s="71" t="e">
        <f t="shared" si="35"/>
        <v>#NUM!</v>
      </c>
    </row>
    <row r="203" spans="1:23" ht="16.3" thickTop="1" thickBot="1" x14ac:dyDescent="0.3">
      <c r="A203" s="20" t="s">
        <v>531</v>
      </c>
      <c r="B203" s="20" t="s">
        <v>552</v>
      </c>
      <c r="C203" s="20" t="s">
        <v>553</v>
      </c>
      <c r="D203" s="10">
        <f t="shared" si="32"/>
        <v>4</v>
      </c>
      <c r="E203" s="35">
        <f t="shared" si="33"/>
        <v>3.5</v>
      </c>
      <c r="F203" s="21" t="str">
        <f>IFERROR(VLOOKUP($C203, 'All Indicators - Breakdown'!$C:$GQ, F$1, FALSE), " ")</f>
        <v>N/A</v>
      </c>
      <c r="G203" s="21">
        <f>IFERROR(VLOOKUP($C203, 'All Indicators - Breakdown'!$C:$GQ, G$1, FALSE), " ")</f>
        <v>2</v>
      </c>
      <c r="H203" s="21">
        <f>IFERROR(VLOOKUP($C203, 'All Indicators - Breakdown'!$C:$GQ, H$1, FALSE), " ")</f>
        <v>2</v>
      </c>
      <c r="I203" s="21">
        <f>IFERROR(VLOOKUP($C203, 'All Indicators - Breakdown'!$C:$GQ, I$1, FALSE), " ")</f>
        <v>1</v>
      </c>
      <c r="J203" s="21">
        <f>IFERROR(VLOOKUP($C203, 'All Indicators - Breakdown'!$C:$GQ, J$1, FALSE), " ")</f>
        <v>5</v>
      </c>
      <c r="K203" s="21">
        <f>IFERROR(VLOOKUP($C203, 'All Indicators - Breakdown'!$C:$GQ, K$1, FALSE), " ")</f>
        <v>3</v>
      </c>
      <c r="L203" s="21">
        <f>IFERROR(VLOOKUP($C203, 'All Indicators - Breakdown'!$C:$HE, L$1, FALSE), " ")</f>
        <v>4</v>
      </c>
      <c r="M203" s="86">
        <f>IFERROR(VLOOKUP($C203, 'All Indicators - Breakdown'!$C:$IU, M$1, FALSE), " ")</f>
        <v>2</v>
      </c>
      <c r="N203" s="86">
        <f>IFERROR(VLOOKUP($C203, 'All Indicators - Breakdown'!$C:$IU, N$1, FALSE), " ")</f>
        <v>1</v>
      </c>
      <c r="O203" s="80">
        <f t="shared" si="31"/>
        <v>5</v>
      </c>
      <c r="P203" s="21">
        <f t="shared" si="31"/>
        <v>4</v>
      </c>
      <c r="Q203" s="21">
        <f t="shared" si="31"/>
        <v>3</v>
      </c>
      <c r="R203" s="21">
        <f t="shared" si="31"/>
        <v>2</v>
      </c>
      <c r="S203" s="21">
        <f t="shared" si="31"/>
        <v>2</v>
      </c>
      <c r="T203" s="21">
        <f t="shared" si="31"/>
        <v>2</v>
      </c>
      <c r="U203" s="21">
        <f t="shared" si="31"/>
        <v>1</v>
      </c>
      <c r="V203" s="71">
        <f t="shared" si="34"/>
        <v>1</v>
      </c>
      <c r="W203" s="71" t="e">
        <f t="shared" si="35"/>
        <v>#NUM!</v>
      </c>
    </row>
    <row r="204" spans="1:23" ht="16.3" thickTop="1" thickBot="1" x14ac:dyDescent="0.3">
      <c r="A204" s="20" t="s">
        <v>531</v>
      </c>
      <c r="B204" s="20" t="s">
        <v>554</v>
      </c>
      <c r="C204" s="20" t="s">
        <v>555</v>
      </c>
      <c r="D204" s="10">
        <f t="shared" si="32"/>
        <v>3</v>
      </c>
      <c r="E204" s="35">
        <f t="shared" si="33"/>
        <v>2.5</v>
      </c>
      <c r="F204" s="21" t="str">
        <f>IFERROR(VLOOKUP($C204, 'All Indicators - Breakdown'!$C:$GQ, F$1, FALSE), " ")</f>
        <v>N/A</v>
      </c>
      <c r="G204" s="21">
        <f>IFERROR(VLOOKUP($C204, 'All Indicators - Breakdown'!$C:$GQ, G$1, FALSE), " ")</f>
        <v>2</v>
      </c>
      <c r="H204" s="21">
        <f>IFERROR(VLOOKUP($C204, 'All Indicators - Breakdown'!$C:$GQ, H$1, FALSE), " ")</f>
        <v>1</v>
      </c>
      <c r="I204" s="21">
        <f>IFERROR(VLOOKUP($C204, 'All Indicators - Breakdown'!$C:$GQ, I$1, FALSE), " ")</f>
        <v>1</v>
      </c>
      <c r="J204" s="21">
        <f>IFERROR(VLOOKUP($C204, 'All Indicators - Breakdown'!$C:$GQ, J$1, FALSE), " ")</f>
        <v>1</v>
      </c>
      <c r="K204" s="21">
        <f>IFERROR(VLOOKUP($C204, 'All Indicators - Breakdown'!$C:$GQ, K$1, FALSE), " ")</f>
        <v>3</v>
      </c>
      <c r="L204" s="21">
        <f>IFERROR(VLOOKUP($C204, 'All Indicators - Breakdown'!$C:$HE, L$1, FALSE), " ")</f>
        <v>4</v>
      </c>
      <c r="M204" s="86">
        <f>IFERROR(VLOOKUP($C204, 'All Indicators - Breakdown'!$C:$IU, M$1, FALSE), " ")</f>
        <v>1</v>
      </c>
      <c r="N204" s="86">
        <f>IFERROR(VLOOKUP($C204, 'All Indicators - Breakdown'!$C:$IU, N$1, FALSE), " ")</f>
        <v>1</v>
      </c>
      <c r="O204" s="80">
        <f t="shared" ref="O204:U213" si="36">LARGE($F204:$N204, O$1)</f>
        <v>4</v>
      </c>
      <c r="P204" s="21">
        <f t="shared" si="36"/>
        <v>3</v>
      </c>
      <c r="Q204" s="21">
        <f t="shared" si="36"/>
        <v>2</v>
      </c>
      <c r="R204" s="21">
        <f t="shared" si="36"/>
        <v>1</v>
      </c>
      <c r="S204" s="21">
        <f t="shared" si="36"/>
        <v>1</v>
      </c>
      <c r="T204" s="21">
        <f t="shared" si="36"/>
        <v>1</v>
      </c>
      <c r="U204" s="21">
        <f t="shared" si="36"/>
        <v>1</v>
      </c>
      <c r="V204" s="71">
        <f t="shared" si="34"/>
        <v>1</v>
      </c>
      <c r="W204" s="71" t="e">
        <f t="shared" si="35"/>
        <v>#NUM!</v>
      </c>
    </row>
    <row r="205" spans="1:23" ht="16.3" thickTop="1" thickBot="1" x14ac:dyDescent="0.3">
      <c r="A205" s="20" t="s">
        <v>531</v>
      </c>
      <c r="B205" s="20" t="s">
        <v>556</v>
      </c>
      <c r="C205" s="20" t="s">
        <v>557</v>
      </c>
      <c r="D205" s="10">
        <f t="shared" si="32"/>
        <v>4</v>
      </c>
      <c r="E205" s="35">
        <f t="shared" si="33"/>
        <v>3.5</v>
      </c>
      <c r="F205" s="21" t="str">
        <f>IFERROR(VLOOKUP($C205, 'All Indicators - Breakdown'!$C:$GQ, F$1, FALSE), " ")</f>
        <v>N/A</v>
      </c>
      <c r="G205" s="21">
        <f>IFERROR(VLOOKUP($C205, 'All Indicators - Breakdown'!$C:$GQ, G$1, FALSE), " ")</f>
        <v>2</v>
      </c>
      <c r="H205" s="21">
        <f>IFERROR(VLOOKUP($C205, 'All Indicators - Breakdown'!$C:$GQ, H$1, FALSE), " ")</f>
        <v>2</v>
      </c>
      <c r="I205" s="21">
        <f>IFERROR(VLOOKUP($C205, 'All Indicators - Breakdown'!$C:$GQ, I$1, FALSE), " ")</f>
        <v>1</v>
      </c>
      <c r="J205" s="21">
        <f>IFERROR(VLOOKUP($C205, 'All Indicators - Breakdown'!$C:$GQ, J$1, FALSE), " ")</f>
        <v>5</v>
      </c>
      <c r="K205" s="21">
        <f>IFERROR(VLOOKUP($C205, 'All Indicators - Breakdown'!$C:$GQ, K$1, FALSE), " ")</f>
        <v>3</v>
      </c>
      <c r="L205" s="21">
        <f>IFERROR(VLOOKUP($C205, 'All Indicators - Breakdown'!$C:$HE, L$1, FALSE), " ")</f>
        <v>4</v>
      </c>
      <c r="M205" s="86">
        <f>IFERROR(VLOOKUP($C205, 'All Indicators - Breakdown'!$C:$IU, M$1, FALSE), " ")</f>
        <v>1</v>
      </c>
      <c r="N205" s="86">
        <f>IFERROR(VLOOKUP($C205, 'All Indicators - Breakdown'!$C:$IU, N$1, FALSE), " ")</f>
        <v>1</v>
      </c>
      <c r="O205" s="80">
        <f t="shared" si="36"/>
        <v>5</v>
      </c>
      <c r="P205" s="21">
        <f t="shared" si="36"/>
        <v>4</v>
      </c>
      <c r="Q205" s="21">
        <f t="shared" si="36"/>
        <v>3</v>
      </c>
      <c r="R205" s="21">
        <f t="shared" si="36"/>
        <v>2</v>
      </c>
      <c r="S205" s="21">
        <f t="shared" si="36"/>
        <v>2</v>
      </c>
      <c r="T205" s="21">
        <f t="shared" si="36"/>
        <v>1</v>
      </c>
      <c r="U205" s="21">
        <f t="shared" si="36"/>
        <v>1</v>
      </c>
      <c r="V205" s="71">
        <f t="shared" si="34"/>
        <v>1</v>
      </c>
      <c r="W205" s="71" t="e">
        <f t="shared" si="35"/>
        <v>#NUM!</v>
      </c>
    </row>
    <row r="206" spans="1:23" ht="16.3" thickTop="1" thickBot="1" x14ac:dyDescent="0.3">
      <c r="A206" s="20" t="s">
        <v>531</v>
      </c>
      <c r="B206" s="20" t="s">
        <v>558</v>
      </c>
      <c r="C206" s="20" t="s">
        <v>559</v>
      </c>
      <c r="D206" s="10">
        <f t="shared" si="32"/>
        <v>3</v>
      </c>
      <c r="E206" s="35">
        <f t="shared" si="33"/>
        <v>2.8</v>
      </c>
      <c r="F206" s="21" t="str">
        <f>IFERROR(VLOOKUP($C206, 'All Indicators - Breakdown'!$C:$GQ, F$1, FALSE), " ")</f>
        <v>N/A</v>
      </c>
      <c r="G206" s="21">
        <f>IFERROR(VLOOKUP($C206, 'All Indicators - Breakdown'!$C:$GQ, G$1, FALSE), " ")</f>
        <v>1</v>
      </c>
      <c r="H206" s="21">
        <f>IFERROR(VLOOKUP($C206, 'All Indicators - Breakdown'!$C:$GQ, H$1, FALSE), " ")</f>
        <v>2</v>
      </c>
      <c r="I206" s="21">
        <f>IFERROR(VLOOKUP($C206, 'All Indicators - Breakdown'!$C:$GQ, I$1, FALSE), " ")</f>
        <v>1</v>
      </c>
      <c r="J206" s="21">
        <f>IFERROR(VLOOKUP($C206, 'All Indicators - Breakdown'!$C:$GQ, J$1, FALSE), " ")</f>
        <v>1</v>
      </c>
      <c r="K206" s="21">
        <f>IFERROR(VLOOKUP($C206, 'All Indicators - Breakdown'!$C:$GQ, K$1, FALSE), " ")</f>
        <v>3</v>
      </c>
      <c r="L206" s="21">
        <f>IFERROR(VLOOKUP($C206, 'All Indicators - Breakdown'!$C:$HE, L$1, FALSE), " ")</f>
        <v>4</v>
      </c>
      <c r="M206" s="86">
        <f>IFERROR(VLOOKUP($C206, 'All Indicators - Breakdown'!$C:$IU, M$1, FALSE), " ")</f>
        <v>2</v>
      </c>
      <c r="N206" s="86">
        <f>IFERROR(VLOOKUP($C206, 'All Indicators - Breakdown'!$C:$IU, N$1, FALSE), " ")</f>
        <v>1</v>
      </c>
      <c r="O206" s="80">
        <f t="shared" si="36"/>
        <v>4</v>
      </c>
      <c r="P206" s="21">
        <f t="shared" si="36"/>
        <v>3</v>
      </c>
      <c r="Q206" s="21">
        <f t="shared" si="36"/>
        <v>2</v>
      </c>
      <c r="R206" s="21">
        <f t="shared" si="36"/>
        <v>2</v>
      </c>
      <c r="S206" s="21">
        <f t="shared" si="36"/>
        <v>1</v>
      </c>
      <c r="T206" s="21">
        <f t="shared" si="36"/>
        <v>1</v>
      </c>
      <c r="U206" s="21">
        <f t="shared" si="36"/>
        <v>1</v>
      </c>
      <c r="V206" s="71">
        <f t="shared" si="34"/>
        <v>1</v>
      </c>
      <c r="W206" s="71" t="e">
        <f t="shared" si="35"/>
        <v>#NUM!</v>
      </c>
    </row>
    <row r="207" spans="1:23" ht="16.3" thickTop="1" thickBot="1" x14ac:dyDescent="0.3">
      <c r="A207" s="20" t="s">
        <v>531</v>
      </c>
      <c r="B207" s="20" t="s">
        <v>560</v>
      </c>
      <c r="C207" s="20" t="s">
        <v>561</v>
      </c>
      <c r="D207" s="10">
        <f t="shared" si="32"/>
        <v>3</v>
      </c>
      <c r="E207" s="35">
        <f t="shared" si="33"/>
        <v>2.8</v>
      </c>
      <c r="F207" s="21" t="str">
        <f>IFERROR(VLOOKUP($C207, 'All Indicators - Breakdown'!$C:$GQ, F$1, FALSE), " ")</f>
        <v>N/A</v>
      </c>
      <c r="G207" s="21">
        <f>IFERROR(VLOOKUP($C207, 'All Indicators - Breakdown'!$C:$GQ, G$1, FALSE), " ")</f>
        <v>1</v>
      </c>
      <c r="H207" s="21">
        <f>IFERROR(VLOOKUP($C207, 'All Indicators - Breakdown'!$C:$GQ, H$1, FALSE), " ")</f>
        <v>2</v>
      </c>
      <c r="I207" s="21">
        <f>IFERROR(VLOOKUP($C207, 'All Indicators - Breakdown'!$C:$GQ, I$1, FALSE), " ")</f>
        <v>1</v>
      </c>
      <c r="J207" s="21">
        <f>IFERROR(VLOOKUP($C207, 'All Indicators - Breakdown'!$C:$GQ, J$1, FALSE), " ")</f>
        <v>1</v>
      </c>
      <c r="K207" s="21">
        <f>IFERROR(VLOOKUP($C207, 'All Indicators - Breakdown'!$C:$GQ, K$1, FALSE), " ")</f>
        <v>3</v>
      </c>
      <c r="L207" s="21">
        <f>IFERROR(VLOOKUP($C207, 'All Indicators - Breakdown'!$C:$HE, L$1, FALSE), " ")</f>
        <v>4</v>
      </c>
      <c r="M207" s="86">
        <f>IFERROR(VLOOKUP($C207, 'All Indicators - Breakdown'!$C:$IU, M$1, FALSE), " ")</f>
        <v>2</v>
      </c>
      <c r="N207" s="86">
        <f>IFERROR(VLOOKUP($C207, 'All Indicators - Breakdown'!$C:$IU, N$1, FALSE), " ")</f>
        <v>1</v>
      </c>
      <c r="O207" s="80">
        <f t="shared" si="36"/>
        <v>4</v>
      </c>
      <c r="P207" s="21">
        <f t="shared" si="36"/>
        <v>3</v>
      </c>
      <c r="Q207" s="21">
        <f t="shared" si="36"/>
        <v>2</v>
      </c>
      <c r="R207" s="21">
        <f t="shared" si="36"/>
        <v>2</v>
      </c>
      <c r="S207" s="21">
        <f t="shared" si="36"/>
        <v>1</v>
      </c>
      <c r="T207" s="21">
        <f t="shared" si="36"/>
        <v>1</v>
      </c>
      <c r="U207" s="21">
        <f t="shared" si="36"/>
        <v>1</v>
      </c>
      <c r="V207" s="71">
        <f t="shared" si="34"/>
        <v>1</v>
      </c>
      <c r="W207" s="71" t="e">
        <f t="shared" si="35"/>
        <v>#NUM!</v>
      </c>
    </row>
    <row r="208" spans="1:23" ht="16.3" thickTop="1" thickBot="1" x14ac:dyDescent="0.3">
      <c r="A208" s="20" t="s">
        <v>531</v>
      </c>
      <c r="B208" s="20" t="s">
        <v>562</v>
      </c>
      <c r="C208" s="20" t="s">
        <v>563</v>
      </c>
      <c r="D208" s="10">
        <f t="shared" si="32"/>
        <v>3</v>
      </c>
      <c r="E208" s="35">
        <f t="shared" si="33"/>
        <v>2.5</v>
      </c>
      <c r="F208" s="21" t="str">
        <f>IFERROR(VLOOKUP($C208, 'All Indicators - Breakdown'!$C:$GQ, F$1, FALSE), " ")</f>
        <v>N/A</v>
      </c>
      <c r="G208" s="21">
        <f>IFERROR(VLOOKUP($C208, 'All Indicators - Breakdown'!$C:$GQ, G$1, FALSE), " ")</f>
        <v>2</v>
      </c>
      <c r="H208" s="21">
        <f>IFERROR(VLOOKUP($C208, 'All Indicators - Breakdown'!$C:$GQ, H$1, FALSE), " ")</f>
        <v>1</v>
      </c>
      <c r="I208" s="21">
        <f>IFERROR(VLOOKUP($C208, 'All Indicators - Breakdown'!$C:$GQ, I$1, FALSE), " ")</f>
        <v>1</v>
      </c>
      <c r="J208" s="21">
        <f>IFERROR(VLOOKUP($C208, 'All Indicators - Breakdown'!$C:$GQ, J$1, FALSE), " ")</f>
        <v>1</v>
      </c>
      <c r="K208" s="21">
        <f>IFERROR(VLOOKUP($C208, 'All Indicators - Breakdown'!$C:$GQ, K$1, FALSE), " ")</f>
        <v>3</v>
      </c>
      <c r="L208" s="21">
        <f>IFERROR(VLOOKUP($C208, 'All Indicators - Breakdown'!$C:$HE, L$1, FALSE), " ")</f>
        <v>4</v>
      </c>
      <c r="M208" s="86">
        <f>IFERROR(VLOOKUP($C208, 'All Indicators - Breakdown'!$C:$IU, M$1, FALSE), " ")</f>
        <v>1</v>
      </c>
      <c r="N208" s="86">
        <f>IFERROR(VLOOKUP($C208, 'All Indicators - Breakdown'!$C:$IU, N$1, FALSE), " ")</f>
        <v>1</v>
      </c>
      <c r="O208" s="80">
        <f t="shared" si="36"/>
        <v>4</v>
      </c>
      <c r="P208" s="21">
        <f t="shared" si="36"/>
        <v>3</v>
      </c>
      <c r="Q208" s="21">
        <f t="shared" si="36"/>
        <v>2</v>
      </c>
      <c r="R208" s="21">
        <f t="shared" si="36"/>
        <v>1</v>
      </c>
      <c r="S208" s="21">
        <f t="shared" si="36"/>
        <v>1</v>
      </c>
      <c r="T208" s="21">
        <f t="shared" si="36"/>
        <v>1</v>
      </c>
      <c r="U208" s="21">
        <f t="shared" si="36"/>
        <v>1</v>
      </c>
      <c r="V208" s="71">
        <f t="shared" si="34"/>
        <v>1</v>
      </c>
      <c r="W208" s="71" t="e">
        <f t="shared" si="35"/>
        <v>#NUM!</v>
      </c>
    </row>
    <row r="209" spans="1:23" ht="16.3" thickTop="1" thickBot="1" x14ac:dyDescent="0.3">
      <c r="A209" s="20" t="s">
        <v>531</v>
      </c>
      <c r="B209" s="20" t="s">
        <v>564</v>
      </c>
      <c r="C209" s="20" t="s">
        <v>565</v>
      </c>
      <c r="D209" s="10">
        <f t="shared" si="32"/>
        <v>3</v>
      </c>
      <c r="E209" s="35">
        <f t="shared" si="33"/>
        <v>2.8</v>
      </c>
      <c r="F209" s="21" t="str">
        <f>IFERROR(VLOOKUP($C209, 'All Indicators - Breakdown'!$C:$GQ, F$1, FALSE), " ")</f>
        <v>N/A</v>
      </c>
      <c r="G209" s="21">
        <f>IFERROR(VLOOKUP($C209, 'All Indicators - Breakdown'!$C:$GQ, G$1, FALSE), " ")</f>
        <v>1</v>
      </c>
      <c r="H209" s="21">
        <f>IFERROR(VLOOKUP($C209, 'All Indicators - Breakdown'!$C:$GQ, H$1, FALSE), " ")</f>
        <v>2</v>
      </c>
      <c r="I209" s="21">
        <f>IFERROR(VLOOKUP($C209, 'All Indicators - Breakdown'!$C:$GQ, I$1, FALSE), " ")</f>
        <v>1</v>
      </c>
      <c r="J209" s="21">
        <f>IFERROR(VLOOKUP($C209, 'All Indicators - Breakdown'!$C:$GQ, J$1, FALSE), " ")</f>
        <v>1</v>
      </c>
      <c r="K209" s="21">
        <f>IFERROR(VLOOKUP($C209, 'All Indicators - Breakdown'!$C:$GQ, K$1, FALSE), " ")</f>
        <v>3</v>
      </c>
      <c r="L209" s="21">
        <f>IFERROR(VLOOKUP($C209, 'All Indicators - Breakdown'!$C:$HE, L$1, FALSE), " ")</f>
        <v>4</v>
      </c>
      <c r="M209" s="86">
        <f>IFERROR(VLOOKUP($C209, 'All Indicators - Breakdown'!$C:$IU, M$1, FALSE), " ")</f>
        <v>2</v>
      </c>
      <c r="N209" s="86">
        <f>IFERROR(VLOOKUP($C209, 'All Indicators - Breakdown'!$C:$IU, N$1, FALSE), " ")</f>
        <v>1</v>
      </c>
      <c r="O209" s="80">
        <f t="shared" si="36"/>
        <v>4</v>
      </c>
      <c r="P209" s="21">
        <f t="shared" si="36"/>
        <v>3</v>
      </c>
      <c r="Q209" s="21">
        <f t="shared" si="36"/>
        <v>2</v>
      </c>
      <c r="R209" s="21">
        <f t="shared" si="36"/>
        <v>2</v>
      </c>
      <c r="S209" s="21">
        <f t="shared" si="36"/>
        <v>1</v>
      </c>
      <c r="T209" s="21">
        <f t="shared" si="36"/>
        <v>1</v>
      </c>
      <c r="U209" s="21">
        <f t="shared" si="36"/>
        <v>1</v>
      </c>
      <c r="V209" s="71">
        <f t="shared" si="34"/>
        <v>1</v>
      </c>
      <c r="W209" s="71" t="e">
        <f t="shared" si="35"/>
        <v>#NUM!</v>
      </c>
    </row>
    <row r="210" spans="1:23" ht="16.3" thickTop="1" thickBot="1" x14ac:dyDescent="0.3">
      <c r="A210" s="20" t="s">
        <v>531</v>
      </c>
      <c r="B210" s="20" t="s">
        <v>566</v>
      </c>
      <c r="C210" s="20" t="s">
        <v>567</v>
      </c>
      <c r="D210" s="10">
        <f t="shared" si="32"/>
        <v>4</v>
      </c>
      <c r="E210" s="35">
        <f t="shared" si="33"/>
        <v>3.8</v>
      </c>
      <c r="F210" s="21" t="str">
        <f>IFERROR(VLOOKUP($C210, 'All Indicators - Breakdown'!$C:$GQ, F$1, FALSE), " ")</f>
        <v>N/A</v>
      </c>
      <c r="G210" s="21">
        <f>IFERROR(VLOOKUP($C210, 'All Indicators - Breakdown'!$C:$GQ, G$1, FALSE), " ")</f>
        <v>2</v>
      </c>
      <c r="H210" s="21">
        <f>IFERROR(VLOOKUP($C210, 'All Indicators - Breakdown'!$C:$GQ, H$1, FALSE), " ")</f>
        <v>2</v>
      </c>
      <c r="I210" s="21">
        <f>IFERROR(VLOOKUP($C210, 'All Indicators - Breakdown'!$C:$GQ, I$1, FALSE), " ")</f>
        <v>1</v>
      </c>
      <c r="J210" s="21">
        <f>IFERROR(VLOOKUP($C210, 'All Indicators - Breakdown'!$C:$GQ, J$1, FALSE), " ")</f>
        <v>5</v>
      </c>
      <c r="K210" s="21">
        <f>IFERROR(VLOOKUP($C210, 'All Indicators - Breakdown'!$C:$GQ, K$1, FALSE), " ")</f>
        <v>4</v>
      </c>
      <c r="L210" s="21">
        <f>IFERROR(VLOOKUP($C210, 'All Indicators - Breakdown'!$C:$HE, L$1, FALSE), " ")</f>
        <v>4</v>
      </c>
      <c r="M210" s="86">
        <f>IFERROR(VLOOKUP($C210, 'All Indicators - Breakdown'!$C:$IU, M$1, FALSE), " ")</f>
        <v>2</v>
      </c>
      <c r="N210" s="86">
        <f>IFERROR(VLOOKUP($C210, 'All Indicators - Breakdown'!$C:$IU, N$1, FALSE), " ")</f>
        <v>1</v>
      </c>
      <c r="O210" s="80">
        <f t="shared" si="36"/>
        <v>5</v>
      </c>
      <c r="P210" s="21">
        <f t="shared" si="36"/>
        <v>4</v>
      </c>
      <c r="Q210" s="21">
        <f t="shared" si="36"/>
        <v>4</v>
      </c>
      <c r="R210" s="21">
        <f t="shared" si="36"/>
        <v>2</v>
      </c>
      <c r="S210" s="21">
        <f t="shared" si="36"/>
        <v>2</v>
      </c>
      <c r="T210" s="21">
        <f t="shared" si="36"/>
        <v>2</v>
      </c>
      <c r="U210" s="21">
        <f t="shared" si="36"/>
        <v>1</v>
      </c>
      <c r="V210" s="71">
        <f t="shared" si="34"/>
        <v>1</v>
      </c>
      <c r="W210" s="71" t="e">
        <f t="shared" si="35"/>
        <v>#NUM!</v>
      </c>
    </row>
    <row r="211" spans="1:23" ht="16.3" thickTop="1" thickBot="1" x14ac:dyDescent="0.3">
      <c r="A211" s="20" t="s">
        <v>531</v>
      </c>
      <c r="B211" s="20" t="s">
        <v>568</v>
      </c>
      <c r="C211" s="20" t="s">
        <v>569</v>
      </c>
      <c r="D211" s="10">
        <f t="shared" si="32"/>
        <v>4</v>
      </c>
      <c r="E211" s="35">
        <f t="shared" si="33"/>
        <v>3.5</v>
      </c>
      <c r="F211" s="21" t="str">
        <f>IFERROR(VLOOKUP($C211, 'All Indicators - Breakdown'!$C:$GQ, F$1, FALSE), " ")</f>
        <v>N/A</v>
      </c>
      <c r="G211" s="21">
        <f>IFERROR(VLOOKUP($C211, 'All Indicators - Breakdown'!$C:$GQ, G$1, FALSE), " ")</f>
        <v>1</v>
      </c>
      <c r="H211" s="21">
        <f>IFERROR(VLOOKUP($C211, 'All Indicators - Breakdown'!$C:$GQ, H$1, FALSE), " ")</f>
        <v>2</v>
      </c>
      <c r="I211" s="21">
        <f>IFERROR(VLOOKUP($C211, 'All Indicators - Breakdown'!$C:$GQ, I$1, FALSE), " ")</f>
        <v>1</v>
      </c>
      <c r="J211" s="21">
        <f>IFERROR(VLOOKUP($C211, 'All Indicators - Breakdown'!$C:$GQ, J$1, FALSE), " ")</f>
        <v>5</v>
      </c>
      <c r="K211" s="21">
        <f>IFERROR(VLOOKUP($C211, 'All Indicators - Breakdown'!$C:$GQ, K$1, FALSE), " ")</f>
        <v>3</v>
      </c>
      <c r="L211" s="21">
        <f>IFERROR(VLOOKUP($C211, 'All Indicators - Breakdown'!$C:$HE, L$1, FALSE), " ")</f>
        <v>4</v>
      </c>
      <c r="M211" s="86">
        <f>IFERROR(VLOOKUP($C211, 'All Indicators - Breakdown'!$C:$IU, M$1, FALSE), " ")</f>
        <v>1</v>
      </c>
      <c r="N211" s="86">
        <f>IFERROR(VLOOKUP($C211, 'All Indicators - Breakdown'!$C:$IU, N$1, FALSE), " ")</f>
        <v>1</v>
      </c>
      <c r="O211" s="80">
        <f t="shared" si="36"/>
        <v>5</v>
      </c>
      <c r="P211" s="21">
        <f t="shared" si="36"/>
        <v>4</v>
      </c>
      <c r="Q211" s="21">
        <f t="shared" si="36"/>
        <v>3</v>
      </c>
      <c r="R211" s="21">
        <f t="shared" si="36"/>
        <v>2</v>
      </c>
      <c r="S211" s="21">
        <f t="shared" si="36"/>
        <v>1</v>
      </c>
      <c r="T211" s="21">
        <f t="shared" si="36"/>
        <v>1</v>
      </c>
      <c r="U211" s="21">
        <f t="shared" si="36"/>
        <v>1</v>
      </c>
      <c r="V211" s="71">
        <f t="shared" si="34"/>
        <v>1</v>
      </c>
      <c r="W211" s="71" t="e">
        <f t="shared" si="35"/>
        <v>#NUM!</v>
      </c>
    </row>
    <row r="212" spans="1:23" ht="16.3" thickTop="1" thickBot="1" x14ac:dyDescent="0.3">
      <c r="A212" s="20" t="s">
        <v>531</v>
      </c>
      <c r="B212" s="20" t="s">
        <v>570</v>
      </c>
      <c r="C212" s="20" t="s">
        <v>571</v>
      </c>
      <c r="D212" s="10">
        <f t="shared" si="32"/>
        <v>4</v>
      </c>
      <c r="E212" s="35">
        <f t="shared" si="33"/>
        <v>3.5</v>
      </c>
      <c r="F212" s="21" t="str">
        <f>IFERROR(VLOOKUP($C212, 'All Indicators - Breakdown'!$C:$GQ, F$1, FALSE), " ")</f>
        <v>N/A</v>
      </c>
      <c r="G212" s="21">
        <f>IFERROR(VLOOKUP($C212, 'All Indicators - Breakdown'!$C:$GQ, G$1, FALSE), " ")</f>
        <v>1</v>
      </c>
      <c r="H212" s="21">
        <f>IFERROR(VLOOKUP($C212, 'All Indicators - Breakdown'!$C:$GQ, H$1, FALSE), " ")</f>
        <v>2</v>
      </c>
      <c r="I212" s="21">
        <f>IFERROR(VLOOKUP($C212, 'All Indicators - Breakdown'!$C:$GQ, I$1, FALSE), " ")</f>
        <v>1</v>
      </c>
      <c r="J212" s="21">
        <f>IFERROR(VLOOKUP($C212, 'All Indicators - Breakdown'!$C:$GQ, J$1, FALSE), " ")</f>
        <v>5</v>
      </c>
      <c r="K212" s="21">
        <f>IFERROR(VLOOKUP($C212, 'All Indicators - Breakdown'!$C:$GQ, K$1, FALSE), " ")</f>
        <v>3</v>
      </c>
      <c r="L212" s="21">
        <f>IFERROR(VLOOKUP($C212, 'All Indicators - Breakdown'!$C:$HE, L$1, FALSE), " ")</f>
        <v>4</v>
      </c>
      <c r="M212" s="86">
        <f>IFERROR(VLOOKUP($C212, 'All Indicators - Breakdown'!$C:$IU, M$1, FALSE), " ")</f>
        <v>1</v>
      </c>
      <c r="N212" s="86">
        <f>IFERROR(VLOOKUP($C212, 'All Indicators - Breakdown'!$C:$IU, N$1, FALSE), " ")</f>
        <v>1</v>
      </c>
      <c r="O212" s="80">
        <f t="shared" si="36"/>
        <v>5</v>
      </c>
      <c r="P212" s="21">
        <f t="shared" si="36"/>
        <v>4</v>
      </c>
      <c r="Q212" s="21">
        <f t="shared" si="36"/>
        <v>3</v>
      </c>
      <c r="R212" s="21">
        <f t="shared" si="36"/>
        <v>2</v>
      </c>
      <c r="S212" s="21">
        <f t="shared" si="36"/>
        <v>1</v>
      </c>
      <c r="T212" s="21">
        <f t="shared" si="36"/>
        <v>1</v>
      </c>
      <c r="U212" s="21">
        <f t="shared" si="36"/>
        <v>1</v>
      </c>
      <c r="V212" s="71">
        <f t="shared" si="34"/>
        <v>1</v>
      </c>
      <c r="W212" s="71" t="e">
        <f t="shared" si="35"/>
        <v>#NUM!</v>
      </c>
    </row>
    <row r="213" spans="1:23" ht="16.3" thickTop="1" thickBot="1" x14ac:dyDescent="0.3">
      <c r="A213" s="20" t="s">
        <v>531</v>
      </c>
      <c r="B213" s="20" t="s">
        <v>572</v>
      </c>
      <c r="C213" s="20" t="s">
        <v>573</v>
      </c>
      <c r="D213" s="10">
        <f t="shared" si="32"/>
        <v>4</v>
      </c>
      <c r="E213" s="35">
        <f t="shared" si="33"/>
        <v>3.5</v>
      </c>
      <c r="F213" s="21" t="str">
        <f>IFERROR(VLOOKUP($C213, 'All Indicators - Breakdown'!$C:$GQ, F$1, FALSE), " ")</f>
        <v>N/A</v>
      </c>
      <c r="G213" s="21">
        <f>IFERROR(VLOOKUP($C213, 'All Indicators - Breakdown'!$C:$GQ, G$1, FALSE), " ")</f>
        <v>1</v>
      </c>
      <c r="H213" s="21">
        <f>IFERROR(VLOOKUP($C213, 'All Indicators - Breakdown'!$C:$GQ, H$1, FALSE), " ")</f>
        <v>2</v>
      </c>
      <c r="I213" s="21">
        <f>IFERROR(VLOOKUP($C213, 'All Indicators - Breakdown'!$C:$GQ, I$1, FALSE), " ")</f>
        <v>1</v>
      </c>
      <c r="J213" s="21">
        <f>IFERROR(VLOOKUP($C213, 'All Indicators - Breakdown'!$C:$GQ, J$1, FALSE), " ")</f>
        <v>5</v>
      </c>
      <c r="K213" s="21">
        <f>IFERROR(VLOOKUP($C213, 'All Indicators - Breakdown'!$C:$GQ, K$1, FALSE), " ")</f>
        <v>3</v>
      </c>
      <c r="L213" s="21">
        <f>IFERROR(VLOOKUP($C213, 'All Indicators - Breakdown'!$C:$HE, L$1, FALSE), " ")</f>
        <v>4</v>
      </c>
      <c r="M213" s="86">
        <f>IFERROR(VLOOKUP($C213, 'All Indicators - Breakdown'!$C:$IU, M$1, FALSE), " ")</f>
        <v>1</v>
      </c>
      <c r="N213" s="86">
        <f>IFERROR(VLOOKUP($C213, 'All Indicators - Breakdown'!$C:$IU, N$1, FALSE), " ")</f>
        <v>1</v>
      </c>
      <c r="O213" s="80">
        <f t="shared" si="36"/>
        <v>5</v>
      </c>
      <c r="P213" s="21">
        <f t="shared" si="36"/>
        <v>4</v>
      </c>
      <c r="Q213" s="21">
        <f t="shared" si="36"/>
        <v>3</v>
      </c>
      <c r="R213" s="21">
        <f t="shared" si="36"/>
        <v>2</v>
      </c>
      <c r="S213" s="21">
        <f t="shared" si="36"/>
        <v>1</v>
      </c>
      <c r="T213" s="21">
        <f t="shared" si="36"/>
        <v>1</v>
      </c>
      <c r="U213" s="21">
        <f t="shared" si="36"/>
        <v>1</v>
      </c>
      <c r="V213" s="71">
        <f t="shared" si="34"/>
        <v>1</v>
      </c>
      <c r="W213" s="71" t="e">
        <f t="shared" si="35"/>
        <v>#NUM!</v>
      </c>
    </row>
    <row r="214" spans="1:23" ht="16.3" thickTop="1" thickBot="1" x14ac:dyDescent="0.3">
      <c r="A214" s="20" t="s">
        <v>531</v>
      </c>
      <c r="B214" s="20" t="s">
        <v>574</v>
      </c>
      <c r="C214" s="20" t="s">
        <v>575</v>
      </c>
      <c r="D214" s="10">
        <f t="shared" si="32"/>
        <v>4</v>
      </c>
      <c r="E214" s="35">
        <f t="shared" si="33"/>
        <v>3.8</v>
      </c>
      <c r="F214" s="21">
        <f>IFERROR(VLOOKUP($C214, 'All Indicators - Breakdown'!$C:$GQ, F$1, FALSE), " ")</f>
        <v>3</v>
      </c>
      <c r="G214" s="21">
        <f>IFERROR(VLOOKUP($C214, 'All Indicators - Breakdown'!$C:$GQ, G$1, FALSE), " ")</f>
        <v>1</v>
      </c>
      <c r="H214" s="21">
        <f>IFERROR(VLOOKUP($C214, 'All Indicators - Breakdown'!$C:$GQ, H$1, FALSE), " ")</f>
        <v>2</v>
      </c>
      <c r="I214" s="21">
        <f>IFERROR(VLOOKUP($C214, 'All Indicators - Breakdown'!$C:$GQ, I$1, FALSE), " ")</f>
        <v>1</v>
      </c>
      <c r="J214" s="21">
        <f>IFERROR(VLOOKUP($C214, 'All Indicators - Breakdown'!$C:$GQ, J$1, FALSE), " ")</f>
        <v>5</v>
      </c>
      <c r="K214" s="21">
        <f>IFERROR(VLOOKUP($C214, 'All Indicators - Breakdown'!$C:$GQ, K$1, FALSE), " ")</f>
        <v>3</v>
      </c>
      <c r="L214" s="21">
        <f>IFERROR(VLOOKUP($C214, 'All Indicators - Breakdown'!$C:$HE, L$1, FALSE), " ")</f>
        <v>4</v>
      </c>
      <c r="M214" s="86">
        <f>IFERROR(VLOOKUP($C214, 'All Indicators - Breakdown'!$C:$IU, M$1, FALSE), " ")</f>
        <v>1</v>
      </c>
      <c r="N214" s="86">
        <f>IFERROR(VLOOKUP($C214, 'All Indicators - Breakdown'!$C:$IU, N$1, FALSE), " ")</f>
        <v>1</v>
      </c>
      <c r="O214" s="80">
        <f t="shared" ref="O214:U223" si="37">LARGE($F214:$N214, O$1)</f>
        <v>5</v>
      </c>
      <c r="P214" s="21">
        <f t="shared" si="37"/>
        <v>4</v>
      </c>
      <c r="Q214" s="21">
        <f t="shared" si="37"/>
        <v>3</v>
      </c>
      <c r="R214" s="21">
        <f t="shared" si="37"/>
        <v>3</v>
      </c>
      <c r="S214" s="21">
        <f t="shared" si="37"/>
        <v>2</v>
      </c>
      <c r="T214" s="21">
        <f t="shared" si="37"/>
        <v>1</v>
      </c>
      <c r="U214" s="21">
        <f t="shared" si="37"/>
        <v>1</v>
      </c>
      <c r="V214" s="71">
        <f t="shared" si="34"/>
        <v>1</v>
      </c>
      <c r="W214" s="71">
        <f t="shared" si="35"/>
        <v>1</v>
      </c>
    </row>
    <row r="215" spans="1:23" ht="16.3" thickTop="1" thickBot="1" x14ac:dyDescent="0.3">
      <c r="A215" s="20" t="s">
        <v>531</v>
      </c>
      <c r="B215" s="20" t="s">
        <v>576</v>
      </c>
      <c r="C215" s="20" t="s">
        <v>577</v>
      </c>
      <c r="D215" s="10">
        <f t="shared" si="32"/>
        <v>4</v>
      </c>
      <c r="E215" s="35">
        <f t="shared" si="33"/>
        <v>3.5</v>
      </c>
      <c r="F215" s="21" t="str">
        <f>IFERROR(VLOOKUP($C215, 'All Indicators - Breakdown'!$C:$GQ, F$1, FALSE), " ")</f>
        <v>N/A</v>
      </c>
      <c r="G215" s="21">
        <f>IFERROR(VLOOKUP($C215, 'All Indicators - Breakdown'!$C:$GQ, G$1, FALSE), " ")</f>
        <v>2</v>
      </c>
      <c r="H215" s="21">
        <f>IFERROR(VLOOKUP($C215, 'All Indicators - Breakdown'!$C:$GQ, H$1, FALSE), " ")</f>
        <v>2</v>
      </c>
      <c r="I215" s="21">
        <f>IFERROR(VLOOKUP($C215, 'All Indicators - Breakdown'!$C:$GQ, I$1, FALSE), " ")</f>
        <v>1</v>
      </c>
      <c r="J215" s="21">
        <f>IFERROR(VLOOKUP($C215, 'All Indicators - Breakdown'!$C:$GQ, J$1, FALSE), " ")</f>
        <v>5</v>
      </c>
      <c r="K215" s="21">
        <f>IFERROR(VLOOKUP($C215, 'All Indicators - Breakdown'!$C:$GQ, K$1, FALSE), " ")</f>
        <v>3</v>
      </c>
      <c r="L215" s="21">
        <f>IFERROR(VLOOKUP($C215, 'All Indicators - Breakdown'!$C:$HE, L$1, FALSE), " ")</f>
        <v>4</v>
      </c>
      <c r="M215" s="86">
        <f>IFERROR(VLOOKUP($C215, 'All Indicators - Breakdown'!$C:$IU, M$1, FALSE), " ")</f>
        <v>1</v>
      </c>
      <c r="N215" s="86">
        <f>IFERROR(VLOOKUP($C215, 'All Indicators - Breakdown'!$C:$IU, N$1, FALSE), " ")</f>
        <v>1</v>
      </c>
      <c r="O215" s="80">
        <f t="shared" si="37"/>
        <v>5</v>
      </c>
      <c r="P215" s="21">
        <f t="shared" si="37"/>
        <v>4</v>
      </c>
      <c r="Q215" s="21">
        <f t="shared" si="37"/>
        <v>3</v>
      </c>
      <c r="R215" s="21">
        <f t="shared" si="37"/>
        <v>2</v>
      </c>
      <c r="S215" s="21">
        <f t="shared" si="37"/>
        <v>2</v>
      </c>
      <c r="T215" s="21">
        <f t="shared" si="37"/>
        <v>1</v>
      </c>
      <c r="U215" s="21">
        <f t="shared" si="37"/>
        <v>1</v>
      </c>
      <c r="V215" s="71">
        <f t="shared" si="34"/>
        <v>1</v>
      </c>
      <c r="W215" s="71" t="e">
        <f t="shared" si="35"/>
        <v>#NUM!</v>
      </c>
    </row>
    <row r="216" spans="1:23" ht="16.3" thickTop="1" thickBot="1" x14ac:dyDescent="0.3">
      <c r="A216" s="20" t="s">
        <v>531</v>
      </c>
      <c r="B216" s="20" t="s">
        <v>578</v>
      </c>
      <c r="C216" s="20" t="s">
        <v>579</v>
      </c>
      <c r="D216" s="10">
        <f t="shared" si="32"/>
        <v>4</v>
      </c>
      <c r="E216" s="35">
        <f t="shared" si="33"/>
        <v>3.5</v>
      </c>
      <c r="F216" s="21" t="str">
        <f>IFERROR(VLOOKUP($C216, 'All Indicators - Breakdown'!$C:$GQ, F$1, FALSE), " ")</f>
        <v>N/A</v>
      </c>
      <c r="G216" s="21">
        <f>IFERROR(VLOOKUP($C216, 'All Indicators - Breakdown'!$C:$GQ, G$1, FALSE), " ")</f>
        <v>1</v>
      </c>
      <c r="H216" s="21">
        <f>IFERROR(VLOOKUP($C216, 'All Indicators - Breakdown'!$C:$GQ, H$1, FALSE), " ")</f>
        <v>2</v>
      </c>
      <c r="I216" s="21">
        <f>IFERROR(VLOOKUP($C216, 'All Indicators - Breakdown'!$C:$GQ, I$1, FALSE), " ")</f>
        <v>1</v>
      </c>
      <c r="J216" s="21">
        <f>IFERROR(VLOOKUP($C216, 'All Indicators - Breakdown'!$C:$GQ, J$1, FALSE), " ")</f>
        <v>5</v>
      </c>
      <c r="K216" s="21">
        <f>IFERROR(VLOOKUP($C216, 'All Indicators - Breakdown'!$C:$GQ, K$1, FALSE), " ")</f>
        <v>3</v>
      </c>
      <c r="L216" s="21">
        <f>IFERROR(VLOOKUP($C216, 'All Indicators - Breakdown'!$C:$HE, L$1, FALSE), " ")</f>
        <v>4</v>
      </c>
      <c r="M216" s="86">
        <f>IFERROR(VLOOKUP($C216, 'All Indicators - Breakdown'!$C:$IU, M$1, FALSE), " ")</f>
        <v>1</v>
      </c>
      <c r="N216" s="86">
        <f>IFERROR(VLOOKUP($C216, 'All Indicators - Breakdown'!$C:$IU, N$1, FALSE), " ")</f>
        <v>1</v>
      </c>
      <c r="O216" s="80">
        <f t="shared" si="37"/>
        <v>5</v>
      </c>
      <c r="P216" s="21">
        <f t="shared" si="37"/>
        <v>4</v>
      </c>
      <c r="Q216" s="21">
        <f t="shared" si="37"/>
        <v>3</v>
      </c>
      <c r="R216" s="21">
        <f t="shared" si="37"/>
        <v>2</v>
      </c>
      <c r="S216" s="21">
        <f t="shared" si="37"/>
        <v>1</v>
      </c>
      <c r="T216" s="21">
        <f t="shared" si="37"/>
        <v>1</v>
      </c>
      <c r="U216" s="21">
        <f t="shared" si="37"/>
        <v>1</v>
      </c>
      <c r="V216" s="71">
        <f t="shared" si="34"/>
        <v>1</v>
      </c>
      <c r="W216" s="71" t="e">
        <f t="shared" si="35"/>
        <v>#NUM!</v>
      </c>
    </row>
    <row r="217" spans="1:23" ht="16.3" thickTop="1" thickBot="1" x14ac:dyDescent="0.3">
      <c r="A217" s="20" t="s">
        <v>531</v>
      </c>
      <c r="B217" s="20" t="s">
        <v>580</v>
      </c>
      <c r="C217" s="20" t="s">
        <v>581</v>
      </c>
      <c r="D217" s="10">
        <f t="shared" si="32"/>
        <v>3</v>
      </c>
      <c r="E217" s="35">
        <f t="shared" si="33"/>
        <v>3.3</v>
      </c>
      <c r="F217" s="21" t="str">
        <f>IFERROR(VLOOKUP($C217, 'All Indicators - Breakdown'!$C:$GQ, F$1, FALSE), " ")</f>
        <v>N/A</v>
      </c>
      <c r="G217" s="21">
        <f>IFERROR(VLOOKUP($C217, 'All Indicators - Breakdown'!$C:$GQ, G$1, FALSE), " ")</f>
        <v>2</v>
      </c>
      <c r="H217" s="21">
        <f>IFERROR(VLOOKUP($C217, 'All Indicators - Breakdown'!$C:$GQ, H$1, FALSE), " ")</f>
        <v>1</v>
      </c>
      <c r="I217" s="21">
        <f>IFERROR(VLOOKUP($C217, 'All Indicators - Breakdown'!$C:$GQ, I$1, FALSE), " ")</f>
        <v>1</v>
      </c>
      <c r="J217" s="21">
        <f>IFERROR(VLOOKUP($C217, 'All Indicators - Breakdown'!$C:$GQ, J$1, FALSE), " ")</f>
        <v>4</v>
      </c>
      <c r="K217" s="21">
        <f>IFERROR(VLOOKUP($C217, 'All Indicators - Breakdown'!$C:$GQ, K$1, FALSE), " ")</f>
        <v>3</v>
      </c>
      <c r="L217" s="21">
        <f>IFERROR(VLOOKUP($C217, 'All Indicators - Breakdown'!$C:$HE, L$1, FALSE), " ")</f>
        <v>4</v>
      </c>
      <c r="M217" s="86">
        <f>IFERROR(VLOOKUP($C217, 'All Indicators - Breakdown'!$C:$IU, M$1, FALSE), " ")</f>
        <v>1</v>
      </c>
      <c r="N217" s="86">
        <f>IFERROR(VLOOKUP($C217, 'All Indicators - Breakdown'!$C:$IU, N$1, FALSE), " ")</f>
        <v>1</v>
      </c>
      <c r="O217" s="80">
        <f t="shared" si="37"/>
        <v>4</v>
      </c>
      <c r="P217" s="21">
        <f t="shared" si="37"/>
        <v>4</v>
      </c>
      <c r="Q217" s="21">
        <f t="shared" si="37"/>
        <v>3</v>
      </c>
      <c r="R217" s="21">
        <f t="shared" si="37"/>
        <v>2</v>
      </c>
      <c r="S217" s="21">
        <f t="shared" si="37"/>
        <v>1</v>
      </c>
      <c r="T217" s="21">
        <f t="shared" si="37"/>
        <v>1</v>
      </c>
      <c r="U217" s="21">
        <f t="shared" si="37"/>
        <v>1</v>
      </c>
      <c r="V217" s="71">
        <f t="shared" si="34"/>
        <v>1</v>
      </c>
      <c r="W217" s="71" t="e">
        <f t="shared" si="35"/>
        <v>#NUM!</v>
      </c>
    </row>
    <row r="218" spans="1:23" ht="16.3" thickTop="1" thickBot="1" x14ac:dyDescent="0.3">
      <c r="A218" s="20" t="s">
        <v>531</v>
      </c>
      <c r="B218" s="20" t="s">
        <v>582</v>
      </c>
      <c r="C218" s="20" t="s">
        <v>583</v>
      </c>
      <c r="D218" s="10">
        <f t="shared" si="32"/>
        <v>4</v>
      </c>
      <c r="E218" s="35">
        <f t="shared" si="33"/>
        <v>4</v>
      </c>
      <c r="F218" s="21" t="str">
        <f>IFERROR(VLOOKUP($C218, 'All Indicators - Breakdown'!$C:$GQ, F$1, FALSE), " ")</f>
        <v>N/A</v>
      </c>
      <c r="G218" s="21">
        <f>IFERROR(VLOOKUP($C218, 'All Indicators - Breakdown'!$C:$GQ, G$1, FALSE), " ")</f>
        <v>2</v>
      </c>
      <c r="H218" s="21">
        <f>IFERROR(VLOOKUP($C218, 'All Indicators - Breakdown'!$C:$GQ, H$1, FALSE), " ")</f>
        <v>2</v>
      </c>
      <c r="I218" s="21">
        <f>IFERROR(VLOOKUP($C218, 'All Indicators - Breakdown'!$C:$GQ, I$1, FALSE), " ")</f>
        <v>1</v>
      </c>
      <c r="J218" s="21">
        <f>IFERROR(VLOOKUP($C218, 'All Indicators - Breakdown'!$C:$GQ, J$1, FALSE), " ")</f>
        <v>5</v>
      </c>
      <c r="K218" s="21">
        <f>IFERROR(VLOOKUP($C218, 'All Indicators - Breakdown'!$C:$GQ, K$1, FALSE), " ")</f>
        <v>4</v>
      </c>
      <c r="L218" s="21">
        <f>IFERROR(VLOOKUP($C218, 'All Indicators - Breakdown'!$C:$HE, L$1, FALSE), " ")</f>
        <v>4</v>
      </c>
      <c r="M218" s="86">
        <f>IFERROR(VLOOKUP($C218, 'All Indicators - Breakdown'!$C:$IU, M$1, FALSE), " ")</f>
        <v>3</v>
      </c>
      <c r="N218" s="86">
        <f>IFERROR(VLOOKUP($C218, 'All Indicators - Breakdown'!$C:$IU, N$1, FALSE), " ")</f>
        <v>1</v>
      </c>
      <c r="O218" s="80">
        <f t="shared" si="37"/>
        <v>5</v>
      </c>
      <c r="P218" s="21">
        <f t="shared" si="37"/>
        <v>4</v>
      </c>
      <c r="Q218" s="21">
        <f t="shared" si="37"/>
        <v>4</v>
      </c>
      <c r="R218" s="21">
        <f t="shared" si="37"/>
        <v>3</v>
      </c>
      <c r="S218" s="21">
        <f t="shared" si="37"/>
        <v>2</v>
      </c>
      <c r="T218" s="21">
        <f t="shared" si="37"/>
        <v>2</v>
      </c>
      <c r="U218" s="21">
        <f t="shared" si="37"/>
        <v>1</v>
      </c>
      <c r="V218" s="71">
        <f t="shared" si="34"/>
        <v>1</v>
      </c>
      <c r="W218" s="71" t="e">
        <f t="shared" si="35"/>
        <v>#NUM!</v>
      </c>
    </row>
    <row r="219" spans="1:23" ht="16.3" thickTop="1" thickBot="1" x14ac:dyDescent="0.3">
      <c r="A219" s="20" t="s">
        <v>531</v>
      </c>
      <c r="B219" s="20" t="s">
        <v>584</v>
      </c>
      <c r="C219" s="20" t="s">
        <v>585</v>
      </c>
      <c r="D219" s="10">
        <f t="shared" si="32"/>
        <v>4</v>
      </c>
      <c r="E219" s="35">
        <f t="shared" si="33"/>
        <v>3.5</v>
      </c>
      <c r="F219" s="21" t="str">
        <f>IFERROR(VLOOKUP($C219, 'All Indicators - Breakdown'!$C:$GQ, F$1, FALSE), " ")</f>
        <v>N/A</v>
      </c>
      <c r="G219" s="21">
        <f>IFERROR(VLOOKUP($C219, 'All Indicators - Breakdown'!$C:$GQ, G$1, FALSE), " ")</f>
        <v>2</v>
      </c>
      <c r="H219" s="21">
        <f>IFERROR(VLOOKUP($C219, 'All Indicators - Breakdown'!$C:$GQ, H$1, FALSE), " ")</f>
        <v>2</v>
      </c>
      <c r="I219" s="21">
        <f>IFERROR(VLOOKUP($C219, 'All Indicators - Breakdown'!$C:$GQ, I$1, FALSE), " ")</f>
        <v>1</v>
      </c>
      <c r="J219" s="21">
        <f>IFERROR(VLOOKUP($C219, 'All Indicators - Breakdown'!$C:$GQ, J$1, FALSE), " ")</f>
        <v>5</v>
      </c>
      <c r="K219" s="21">
        <f>IFERROR(VLOOKUP($C219, 'All Indicators - Breakdown'!$C:$GQ, K$1, FALSE), " ")</f>
        <v>3</v>
      </c>
      <c r="L219" s="21">
        <f>IFERROR(VLOOKUP($C219, 'All Indicators - Breakdown'!$C:$HE, L$1, FALSE), " ")</f>
        <v>4</v>
      </c>
      <c r="M219" s="86">
        <f>IFERROR(VLOOKUP($C219, 'All Indicators - Breakdown'!$C:$IU, M$1, FALSE), " ")</f>
        <v>1</v>
      </c>
      <c r="N219" s="86">
        <f>IFERROR(VLOOKUP($C219, 'All Indicators - Breakdown'!$C:$IU, N$1, FALSE), " ")</f>
        <v>1</v>
      </c>
      <c r="O219" s="80">
        <f t="shared" si="37"/>
        <v>5</v>
      </c>
      <c r="P219" s="21">
        <f t="shared" si="37"/>
        <v>4</v>
      </c>
      <c r="Q219" s="21">
        <f t="shared" si="37"/>
        <v>3</v>
      </c>
      <c r="R219" s="21">
        <f t="shared" si="37"/>
        <v>2</v>
      </c>
      <c r="S219" s="21">
        <f t="shared" si="37"/>
        <v>2</v>
      </c>
      <c r="T219" s="21">
        <f t="shared" si="37"/>
        <v>1</v>
      </c>
      <c r="U219" s="21">
        <f t="shared" si="37"/>
        <v>1</v>
      </c>
      <c r="V219" s="71">
        <f t="shared" si="34"/>
        <v>1</v>
      </c>
      <c r="W219" s="71" t="e">
        <f t="shared" si="35"/>
        <v>#NUM!</v>
      </c>
    </row>
    <row r="220" spans="1:23" ht="16.3" thickTop="1" thickBot="1" x14ac:dyDescent="0.3">
      <c r="A220" s="20" t="s">
        <v>531</v>
      </c>
      <c r="B220" s="20" t="s">
        <v>586</v>
      </c>
      <c r="C220" s="20" t="s">
        <v>587</v>
      </c>
      <c r="D220" s="10">
        <f t="shared" si="32"/>
        <v>4</v>
      </c>
      <c r="E220" s="35">
        <f t="shared" si="33"/>
        <v>3.5</v>
      </c>
      <c r="F220" s="21" t="str">
        <f>IFERROR(VLOOKUP($C220, 'All Indicators - Breakdown'!$C:$GQ, F$1, FALSE), " ")</f>
        <v>N/A</v>
      </c>
      <c r="G220" s="21">
        <f>IFERROR(VLOOKUP($C220, 'All Indicators - Breakdown'!$C:$GQ, G$1, FALSE), " ")</f>
        <v>2</v>
      </c>
      <c r="H220" s="21">
        <f>IFERROR(VLOOKUP($C220, 'All Indicators - Breakdown'!$C:$GQ, H$1, FALSE), " ")</f>
        <v>2</v>
      </c>
      <c r="I220" s="21">
        <f>IFERROR(VLOOKUP($C220, 'All Indicators - Breakdown'!$C:$GQ, I$1, FALSE), " ")</f>
        <v>1</v>
      </c>
      <c r="J220" s="21">
        <f>IFERROR(VLOOKUP($C220, 'All Indicators - Breakdown'!$C:$GQ, J$1, FALSE), " ")</f>
        <v>5</v>
      </c>
      <c r="K220" s="21">
        <f>IFERROR(VLOOKUP($C220, 'All Indicators - Breakdown'!$C:$GQ, K$1, FALSE), " ")</f>
        <v>3</v>
      </c>
      <c r="L220" s="21">
        <f>IFERROR(VLOOKUP($C220, 'All Indicators - Breakdown'!$C:$HE, L$1, FALSE), " ")</f>
        <v>4</v>
      </c>
      <c r="M220" s="86">
        <f>IFERROR(VLOOKUP($C220, 'All Indicators - Breakdown'!$C:$IU, M$1, FALSE), " ")</f>
        <v>1</v>
      </c>
      <c r="N220" s="86">
        <f>IFERROR(VLOOKUP($C220, 'All Indicators - Breakdown'!$C:$IU, N$1, FALSE), " ")</f>
        <v>1</v>
      </c>
      <c r="O220" s="80">
        <f t="shared" si="37"/>
        <v>5</v>
      </c>
      <c r="P220" s="21">
        <f t="shared" si="37"/>
        <v>4</v>
      </c>
      <c r="Q220" s="21">
        <f t="shared" si="37"/>
        <v>3</v>
      </c>
      <c r="R220" s="21">
        <f t="shared" si="37"/>
        <v>2</v>
      </c>
      <c r="S220" s="21">
        <f t="shared" si="37"/>
        <v>2</v>
      </c>
      <c r="T220" s="21">
        <f t="shared" si="37"/>
        <v>1</v>
      </c>
      <c r="U220" s="21">
        <f t="shared" si="37"/>
        <v>1</v>
      </c>
      <c r="V220" s="71">
        <f t="shared" si="34"/>
        <v>1</v>
      </c>
      <c r="W220" s="71" t="e">
        <f t="shared" si="35"/>
        <v>#NUM!</v>
      </c>
    </row>
    <row r="221" spans="1:23" ht="16.3" thickTop="1" thickBot="1" x14ac:dyDescent="0.3">
      <c r="A221" s="20" t="s">
        <v>588</v>
      </c>
      <c r="B221" s="20" t="s">
        <v>589</v>
      </c>
      <c r="C221" s="20" t="s">
        <v>590</v>
      </c>
      <c r="D221" s="10">
        <f t="shared" si="32"/>
        <v>4</v>
      </c>
      <c r="E221" s="35">
        <f t="shared" si="33"/>
        <v>3.5</v>
      </c>
      <c r="F221" s="21">
        <f>IFERROR(VLOOKUP($C221, 'All Indicators - Breakdown'!$C:$GQ, F$1, FALSE), " ")</f>
        <v>3</v>
      </c>
      <c r="G221" s="21">
        <f>IFERROR(VLOOKUP($C221, 'All Indicators - Breakdown'!$C:$GQ, G$1, FALSE), " ")</f>
        <v>3</v>
      </c>
      <c r="H221" s="21">
        <f>IFERROR(VLOOKUP($C221, 'All Indicators - Breakdown'!$C:$GQ, H$1, FALSE), " ")</f>
        <v>2</v>
      </c>
      <c r="I221" s="21">
        <f>IFERROR(VLOOKUP($C221, 'All Indicators - Breakdown'!$C:$GQ, I$1, FALSE), " ")</f>
        <v>1</v>
      </c>
      <c r="J221" s="21">
        <f>IFERROR(VLOOKUP($C221, 'All Indicators - Breakdown'!$C:$GQ, J$1, FALSE), " ")</f>
        <v>4</v>
      </c>
      <c r="K221" s="21">
        <f>IFERROR(VLOOKUP($C221, 'All Indicators - Breakdown'!$C:$GQ, K$1, FALSE), " ")</f>
        <v>3</v>
      </c>
      <c r="L221" s="21">
        <f>IFERROR(VLOOKUP($C221, 'All Indicators - Breakdown'!$C:$HE, L$1, FALSE), " ")</f>
        <v>4</v>
      </c>
      <c r="M221" s="86">
        <f>IFERROR(VLOOKUP($C221, 'All Indicators - Breakdown'!$C:$IU, M$1, FALSE), " ")</f>
        <v>2</v>
      </c>
      <c r="N221" s="86">
        <f>IFERROR(VLOOKUP($C221, 'All Indicators - Breakdown'!$C:$IU, N$1, FALSE), " ")</f>
        <v>1</v>
      </c>
      <c r="O221" s="80">
        <f t="shared" si="37"/>
        <v>4</v>
      </c>
      <c r="P221" s="21">
        <f t="shared" si="37"/>
        <v>4</v>
      </c>
      <c r="Q221" s="21">
        <f t="shared" si="37"/>
        <v>3</v>
      </c>
      <c r="R221" s="21">
        <f t="shared" si="37"/>
        <v>3</v>
      </c>
      <c r="S221" s="21">
        <f t="shared" si="37"/>
        <v>3</v>
      </c>
      <c r="T221" s="21">
        <f t="shared" si="37"/>
        <v>2</v>
      </c>
      <c r="U221" s="21">
        <f t="shared" si="37"/>
        <v>2</v>
      </c>
      <c r="V221" s="71">
        <f t="shared" si="34"/>
        <v>1</v>
      </c>
      <c r="W221" s="71">
        <f t="shared" si="35"/>
        <v>1</v>
      </c>
    </row>
    <row r="222" spans="1:23" ht="16.3" thickTop="1" thickBot="1" x14ac:dyDescent="0.3">
      <c r="A222" s="20" t="s">
        <v>588</v>
      </c>
      <c r="B222" s="20" t="s">
        <v>591</v>
      </c>
      <c r="C222" s="20" t="s">
        <v>592</v>
      </c>
      <c r="D222" s="10">
        <f t="shared" si="32"/>
        <v>4</v>
      </c>
      <c r="E222" s="35">
        <f t="shared" si="33"/>
        <v>3.8</v>
      </c>
      <c r="F222" s="21" t="str">
        <f>IFERROR(VLOOKUP($C222, 'All Indicators - Breakdown'!$C:$GQ, F$1, FALSE), " ")</f>
        <v>N/A</v>
      </c>
      <c r="G222" s="21">
        <f>IFERROR(VLOOKUP($C222, 'All Indicators - Breakdown'!$C:$GQ, G$1, FALSE), " ")</f>
        <v>3</v>
      </c>
      <c r="H222" s="21">
        <f>IFERROR(VLOOKUP($C222, 'All Indicators - Breakdown'!$C:$GQ, H$1, FALSE), " ")</f>
        <v>2</v>
      </c>
      <c r="I222" s="21">
        <f>IFERROR(VLOOKUP($C222, 'All Indicators - Breakdown'!$C:$GQ, I$1, FALSE), " ")</f>
        <v>1</v>
      </c>
      <c r="J222" s="21">
        <f>IFERROR(VLOOKUP($C222, 'All Indicators - Breakdown'!$C:$GQ, J$1, FALSE), " ")</f>
        <v>5</v>
      </c>
      <c r="K222" s="21">
        <f>IFERROR(VLOOKUP($C222, 'All Indicators - Breakdown'!$C:$GQ, K$1, FALSE), " ")</f>
        <v>3</v>
      </c>
      <c r="L222" s="21">
        <f>IFERROR(VLOOKUP($C222, 'All Indicators - Breakdown'!$C:$HE, L$1, FALSE), " ")</f>
        <v>4</v>
      </c>
      <c r="M222" s="86">
        <f>IFERROR(VLOOKUP($C222, 'All Indicators - Breakdown'!$C:$IU, M$1, FALSE), " ")</f>
        <v>3</v>
      </c>
      <c r="N222" s="86">
        <f>IFERROR(VLOOKUP($C222, 'All Indicators - Breakdown'!$C:$IU, N$1, FALSE), " ")</f>
        <v>1</v>
      </c>
      <c r="O222" s="80">
        <f t="shared" si="37"/>
        <v>5</v>
      </c>
      <c r="P222" s="21">
        <f t="shared" si="37"/>
        <v>4</v>
      </c>
      <c r="Q222" s="21">
        <f t="shared" si="37"/>
        <v>3</v>
      </c>
      <c r="R222" s="21">
        <f t="shared" si="37"/>
        <v>3</v>
      </c>
      <c r="S222" s="21">
        <f t="shared" si="37"/>
        <v>3</v>
      </c>
      <c r="T222" s="21">
        <f t="shared" si="37"/>
        <v>2</v>
      </c>
      <c r="U222" s="21">
        <f t="shared" si="37"/>
        <v>1</v>
      </c>
      <c r="V222" s="71">
        <f t="shared" si="34"/>
        <v>1</v>
      </c>
      <c r="W222" s="71" t="e">
        <f t="shared" si="35"/>
        <v>#NUM!</v>
      </c>
    </row>
    <row r="223" spans="1:23" ht="16.3" thickTop="1" thickBot="1" x14ac:dyDescent="0.3">
      <c r="A223" s="20" t="s">
        <v>588</v>
      </c>
      <c r="B223" s="20" t="s">
        <v>593</v>
      </c>
      <c r="C223" s="20" t="s">
        <v>594</v>
      </c>
      <c r="D223" s="10">
        <f t="shared" si="32"/>
        <v>4</v>
      </c>
      <c r="E223" s="35">
        <f t="shared" si="33"/>
        <v>4.3</v>
      </c>
      <c r="F223" s="21" t="str">
        <f>IFERROR(VLOOKUP($C223, 'All Indicators - Breakdown'!$C:$GQ, F$1, FALSE), " ")</f>
        <v>N/A</v>
      </c>
      <c r="G223" s="21">
        <f>IFERROR(VLOOKUP($C223, 'All Indicators - Breakdown'!$C:$GQ, G$1, FALSE), " ")</f>
        <v>2</v>
      </c>
      <c r="H223" s="21">
        <f>IFERROR(VLOOKUP($C223, 'All Indicators - Breakdown'!$C:$GQ, H$1, FALSE), " ")</f>
        <v>2</v>
      </c>
      <c r="I223" s="21">
        <f>IFERROR(VLOOKUP($C223, 'All Indicators - Breakdown'!$C:$GQ, I$1, FALSE), " ")</f>
        <v>1</v>
      </c>
      <c r="J223" s="21">
        <f>IFERROR(VLOOKUP($C223, 'All Indicators - Breakdown'!$C:$GQ, J$1, FALSE), " ")</f>
        <v>5</v>
      </c>
      <c r="K223" s="21">
        <f>IFERROR(VLOOKUP($C223, 'All Indicators - Breakdown'!$C:$GQ, K$1, FALSE), " ")</f>
        <v>3</v>
      </c>
      <c r="L223" s="21">
        <f>IFERROR(VLOOKUP($C223, 'All Indicators - Breakdown'!$C:$HE, L$1, FALSE), " ")</f>
        <v>4</v>
      </c>
      <c r="M223" s="86">
        <f>IFERROR(VLOOKUP($C223, 'All Indicators - Breakdown'!$C:$IU, M$1, FALSE), " ")</f>
        <v>5</v>
      </c>
      <c r="N223" s="86">
        <f>IFERROR(VLOOKUP($C223, 'All Indicators - Breakdown'!$C:$IU, N$1, FALSE), " ")</f>
        <v>1</v>
      </c>
      <c r="O223" s="80">
        <f t="shared" si="37"/>
        <v>5</v>
      </c>
      <c r="P223" s="21">
        <f t="shared" si="37"/>
        <v>5</v>
      </c>
      <c r="Q223" s="21">
        <f t="shared" si="37"/>
        <v>4</v>
      </c>
      <c r="R223" s="21">
        <f t="shared" si="37"/>
        <v>3</v>
      </c>
      <c r="S223" s="21">
        <f t="shared" si="37"/>
        <v>2</v>
      </c>
      <c r="T223" s="21">
        <f t="shared" si="37"/>
        <v>2</v>
      </c>
      <c r="U223" s="21">
        <f t="shared" si="37"/>
        <v>1</v>
      </c>
      <c r="V223" s="71">
        <f t="shared" si="34"/>
        <v>1</v>
      </c>
      <c r="W223" s="71" t="e">
        <f t="shared" si="35"/>
        <v>#NUM!</v>
      </c>
    </row>
    <row r="224" spans="1:23" ht="16.3" thickTop="1" thickBot="1" x14ac:dyDescent="0.3">
      <c r="A224" s="20" t="s">
        <v>588</v>
      </c>
      <c r="B224" s="20" t="s">
        <v>595</v>
      </c>
      <c r="C224" s="20" t="s">
        <v>596</v>
      </c>
      <c r="D224" s="10">
        <f t="shared" si="32"/>
        <v>4</v>
      </c>
      <c r="E224" s="35">
        <f t="shared" si="33"/>
        <v>3.8</v>
      </c>
      <c r="F224" s="21" t="str">
        <f>IFERROR(VLOOKUP($C224, 'All Indicators - Breakdown'!$C:$GQ, F$1, FALSE), " ")</f>
        <v>N/A</v>
      </c>
      <c r="G224" s="21">
        <f>IFERROR(VLOOKUP($C224, 'All Indicators - Breakdown'!$C:$GQ, G$1, FALSE), " ")</f>
        <v>1</v>
      </c>
      <c r="H224" s="21">
        <f>IFERROR(VLOOKUP($C224, 'All Indicators - Breakdown'!$C:$GQ, H$1, FALSE), " ")</f>
        <v>1</v>
      </c>
      <c r="I224" s="21">
        <f>IFERROR(VLOOKUP($C224, 'All Indicators - Breakdown'!$C:$GQ, I$1, FALSE), " ")</f>
        <v>1</v>
      </c>
      <c r="J224" s="21">
        <f>IFERROR(VLOOKUP($C224, 'All Indicators - Breakdown'!$C:$GQ, J$1, FALSE), " ")</f>
        <v>5</v>
      </c>
      <c r="K224" s="21">
        <f>IFERROR(VLOOKUP($C224, 'All Indicators - Breakdown'!$C:$GQ, K$1, FALSE), " ")</f>
        <v>3</v>
      </c>
      <c r="L224" s="21">
        <f>IFERROR(VLOOKUP($C224, 'All Indicators - Breakdown'!$C:$HE, L$1, FALSE), " ")</f>
        <v>4</v>
      </c>
      <c r="M224" s="86">
        <f>IFERROR(VLOOKUP($C224, 'All Indicators - Breakdown'!$C:$IU, M$1, FALSE), " ")</f>
        <v>3</v>
      </c>
      <c r="N224" s="86">
        <f>IFERROR(VLOOKUP($C224, 'All Indicators - Breakdown'!$C:$IU, N$1, FALSE), " ")</f>
        <v>1</v>
      </c>
      <c r="O224" s="80">
        <f t="shared" ref="O224:U233" si="38">LARGE($F224:$N224, O$1)</f>
        <v>5</v>
      </c>
      <c r="P224" s="21">
        <f t="shared" si="38"/>
        <v>4</v>
      </c>
      <c r="Q224" s="21">
        <f t="shared" si="38"/>
        <v>3</v>
      </c>
      <c r="R224" s="21">
        <f t="shared" si="38"/>
        <v>3</v>
      </c>
      <c r="S224" s="21">
        <f t="shared" si="38"/>
        <v>1</v>
      </c>
      <c r="T224" s="21">
        <f t="shared" si="38"/>
        <v>1</v>
      </c>
      <c r="U224" s="21">
        <f t="shared" si="38"/>
        <v>1</v>
      </c>
      <c r="V224" s="71">
        <f t="shared" si="34"/>
        <v>1</v>
      </c>
      <c r="W224" s="71" t="e">
        <f t="shared" si="35"/>
        <v>#NUM!</v>
      </c>
    </row>
    <row r="225" spans="1:23" ht="16.3" thickTop="1" thickBot="1" x14ac:dyDescent="0.3">
      <c r="A225" s="20" t="s">
        <v>588</v>
      </c>
      <c r="B225" s="20" t="s">
        <v>597</v>
      </c>
      <c r="C225" s="20" t="s">
        <v>598</v>
      </c>
      <c r="D225" s="10">
        <f t="shared" si="32"/>
        <v>4</v>
      </c>
      <c r="E225" s="35">
        <f t="shared" si="33"/>
        <v>4.3</v>
      </c>
      <c r="F225" s="21">
        <f>IFERROR(VLOOKUP($C225, 'All Indicators - Breakdown'!$C:$GQ, F$1, FALSE), " ")</f>
        <v>1</v>
      </c>
      <c r="G225" s="21">
        <f>IFERROR(VLOOKUP($C225, 'All Indicators - Breakdown'!$C:$GQ, G$1, FALSE), " ")</f>
        <v>4</v>
      </c>
      <c r="H225" s="21">
        <f>IFERROR(VLOOKUP($C225, 'All Indicators - Breakdown'!$C:$GQ, H$1, FALSE), " ")</f>
        <v>2</v>
      </c>
      <c r="I225" s="21">
        <f>IFERROR(VLOOKUP($C225, 'All Indicators - Breakdown'!$C:$GQ, I$1, FALSE), " ")</f>
        <v>1</v>
      </c>
      <c r="J225" s="21">
        <f>IFERROR(VLOOKUP($C225, 'All Indicators - Breakdown'!$C:$GQ, J$1, FALSE), " ")</f>
        <v>5</v>
      </c>
      <c r="K225" s="21">
        <f>IFERROR(VLOOKUP($C225, 'All Indicators - Breakdown'!$C:$GQ, K$1, FALSE), " ")</f>
        <v>4</v>
      </c>
      <c r="L225" s="21">
        <f>IFERROR(VLOOKUP($C225, 'All Indicators - Breakdown'!$C:$HE, L$1, FALSE), " ")</f>
        <v>4</v>
      </c>
      <c r="M225" s="86">
        <f>IFERROR(VLOOKUP($C225, 'All Indicators - Breakdown'!$C:$IU, M$1, FALSE), " ")</f>
        <v>2</v>
      </c>
      <c r="N225" s="86">
        <f>IFERROR(VLOOKUP($C225, 'All Indicators - Breakdown'!$C:$IU, N$1, FALSE), " ")</f>
        <v>1</v>
      </c>
      <c r="O225" s="80">
        <f t="shared" si="38"/>
        <v>5</v>
      </c>
      <c r="P225" s="21">
        <f t="shared" si="38"/>
        <v>4</v>
      </c>
      <c r="Q225" s="21">
        <f t="shared" si="38"/>
        <v>4</v>
      </c>
      <c r="R225" s="21">
        <f t="shared" si="38"/>
        <v>4</v>
      </c>
      <c r="S225" s="21">
        <f t="shared" si="38"/>
        <v>2</v>
      </c>
      <c r="T225" s="21">
        <f t="shared" si="38"/>
        <v>2</v>
      </c>
      <c r="U225" s="21">
        <f t="shared" si="38"/>
        <v>1</v>
      </c>
      <c r="V225" s="71">
        <f t="shared" si="34"/>
        <v>1</v>
      </c>
      <c r="W225" s="71">
        <f t="shared" si="35"/>
        <v>1</v>
      </c>
    </row>
    <row r="226" spans="1:23" ht="16.3" thickTop="1" thickBot="1" x14ac:dyDescent="0.3">
      <c r="A226" s="20" t="s">
        <v>588</v>
      </c>
      <c r="B226" s="20" t="s">
        <v>599</v>
      </c>
      <c r="C226" s="20" t="s">
        <v>600</v>
      </c>
      <c r="D226" s="10">
        <f t="shared" si="32"/>
        <v>4</v>
      </c>
      <c r="E226" s="35">
        <f t="shared" si="33"/>
        <v>4.3</v>
      </c>
      <c r="F226" s="21" t="str">
        <f>IFERROR(VLOOKUP($C226, 'All Indicators - Breakdown'!$C:$GQ, F$1, FALSE), " ")</f>
        <v>N/A</v>
      </c>
      <c r="G226" s="21">
        <f>IFERROR(VLOOKUP($C226, 'All Indicators - Breakdown'!$C:$GQ, G$1, FALSE), " ")</f>
        <v>4</v>
      </c>
      <c r="H226" s="21">
        <f>IFERROR(VLOOKUP($C226, 'All Indicators - Breakdown'!$C:$GQ, H$1, FALSE), " ")</f>
        <v>2</v>
      </c>
      <c r="I226" s="21">
        <f>IFERROR(VLOOKUP($C226, 'All Indicators - Breakdown'!$C:$GQ, I$1, FALSE), " ")</f>
        <v>1</v>
      </c>
      <c r="J226" s="21">
        <f>IFERROR(VLOOKUP($C226, 'All Indicators - Breakdown'!$C:$GQ, J$1, FALSE), " ")</f>
        <v>5</v>
      </c>
      <c r="K226" s="21">
        <f>IFERROR(VLOOKUP($C226, 'All Indicators - Breakdown'!$C:$GQ, K$1, FALSE), " ")</f>
        <v>4</v>
      </c>
      <c r="L226" s="21">
        <f>IFERROR(VLOOKUP($C226, 'All Indicators - Breakdown'!$C:$HE, L$1, FALSE), " ")</f>
        <v>4</v>
      </c>
      <c r="M226" s="86">
        <f>IFERROR(VLOOKUP($C226, 'All Indicators - Breakdown'!$C:$IU, M$1, FALSE), " ")</f>
        <v>1</v>
      </c>
      <c r="N226" s="86">
        <f>IFERROR(VLOOKUP($C226, 'All Indicators - Breakdown'!$C:$IU, N$1, FALSE), " ")</f>
        <v>1</v>
      </c>
      <c r="O226" s="80">
        <f t="shared" si="38"/>
        <v>5</v>
      </c>
      <c r="P226" s="21">
        <f t="shared" si="38"/>
        <v>4</v>
      </c>
      <c r="Q226" s="21">
        <f t="shared" si="38"/>
        <v>4</v>
      </c>
      <c r="R226" s="21">
        <f t="shared" si="38"/>
        <v>4</v>
      </c>
      <c r="S226" s="21">
        <f t="shared" si="38"/>
        <v>2</v>
      </c>
      <c r="T226" s="21">
        <f t="shared" si="38"/>
        <v>1</v>
      </c>
      <c r="U226" s="21">
        <f t="shared" si="38"/>
        <v>1</v>
      </c>
      <c r="V226" s="71">
        <f t="shared" si="34"/>
        <v>1</v>
      </c>
      <c r="W226" s="71" t="e">
        <f t="shared" si="35"/>
        <v>#NUM!</v>
      </c>
    </row>
    <row r="227" spans="1:23" ht="16.3" thickTop="1" thickBot="1" x14ac:dyDescent="0.3">
      <c r="A227" s="20" t="s">
        <v>588</v>
      </c>
      <c r="B227" s="20" t="s">
        <v>601</v>
      </c>
      <c r="C227" s="20" t="s">
        <v>602</v>
      </c>
      <c r="D227" s="10">
        <f t="shared" si="32"/>
        <v>4</v>
      </c>
      <c r="E227" s="35">
        <f t="shared" si="33"/>
        <v>3.8</v>
      </c>
      <c r="F227" s="21" t="str">
        <f>IFERROR(VLOOKUP($C227, 'All Indicators - Breakdown'!$C:$GQ, F$1, FALSE), " ")</f>
        <v>N/A</v>
      </c>
      <c r="G227" s="21">
        <f>IFERROR(VLOOKUP($C227, 'All Indicators - Breakdown'!$C:$GQ, G$1, FALSE), " ")</f>
        <v>1</v>
      </c>
      <c r="H227" s="21">
        <f>IFERROR(VLOOKUP($C227, 'All Indicators - Breakdown'!$C:$GQ, H$1, FALSE), " ")</f>
        <v>2</v>
      </c>
      <c r="I227" s="21">
        <f>IFERROR(VLOOKUP($C227, 'All Indicators - Breakdown'!$C:$GQ, I$1, FALSE), " ")</f>
        <v>1</v>
      </c>
      <c r="J227" s="21">
        <f>IFERROR(VLOOKUP($C227, 'All Indicators - Breakdown'!$C:$GQ, J$1, FALSE), " ")</f>
        <v>5</v>
      </c>
      <c r="K227" s="21">
        <f>IFERROR(VLOOKUP($C227, 'All Indicators - Breakdown'!$C:$GQ, K$1, FALSE), " ")</f>
        <v>4</v>
      </c>
      <c r="L227" s="21">
        <f>IFERROR(VLOOKUP($C227, 'All Indicators - Breakdown'!$C:$HE, L$1, FALSE), " ")</f>
        <v>4</v>
      </c>
      <c r="M227" s="86">
        <f>IFERROR(VLOOKUP($C227, 'All Indicators - Breakdown'!$C:$IU, M$1, FALSE), " ")</f>
        <v>2</v>
      </c>
      <c r="N227" s="86">
        <f>IFERROR(VLOOKUP($C227, 'All Indicators - Breakdown'!$C:$IU, N$1, FALSE), " ")</f>
        <v>1</v>
      </c>
      <c r="O227" s="80">
        <f t="shared" si="38"/>
        <v>5</v>
      </c>
      <c r="P227" s="21">
        <f t="shared" si="38"/>
        <v>4</v>
      </c>
      <c r="Q227" s="21">
        <f t="shared" si="38"/>
        <v>4</v>
      </c>
      <c r="R227" s="21">
        <f t="shared" si="38"/>
        <v>2</v>
      </c>
      <c r="S227" s="21">
        <f t="shared" si="38"/>
        <v>2</v>
      </c>
      <c r="T227" s="21">
        <f t="shared" si="38"/>
        <v>1</v>
      </c>
      <c r="U227" s="21">
        <f t="shared" si="38"/>
        <v>1</v>
      </c>
      <c r="V227" s="71">
        <f t="shared" si="34"/>
        <v>1</v>
      </c>
      <c r="W227" s="71" t="e">
        <f t="shared" si="35"/>
        <v>#NUM!</v>
      </c>
    </row>
    <row r="228" spans="1:23" ht="16.3" thickTop="1" thickBot="1" x14ac:dyDescent="0.3">
      <c r="A228" s="20" t="s">
        <v>588</v>
      </c>
      <c r="B228" s="20" t="s">
        <v>603</v>
      </c>
      <c r="C228" s="20" t="s">
        <v>604</v>
      </c>
      <c r="D228" s="10">
        <f t="shared" si="32"/>
        <v>4</v>
      </c>
      <c r="E228" s="35">
        <f t="shared" si="33"/>
        <v>3.8</v>
      </c>
      <c r="F228" s="21" t="str">
        <f>IFERROR(VLOOKUP($C228, 'All Indicators - Breakdown'!$C:$GQ, F$1, FALSE), " ")</f>
        <v>N/A</v>
      </c>
      <c r="G228" s="21">
        <f>IFERROR(VLOOKUP($C228, 'All Indicators - Breakdown'!$C:$GQ, G$1, FALSE), " ")</f>
        <v>3</v>
      </c>
      <c r="H228" s="21">
        <f>IFERROR(VLOOKUP($C228, 'All Indicators - Breakdown'!$C:$GQ, H$1, FALSE), " ")</f>
        <v>3</v>
      </c>
      <c r="I228" s="21">
        <f>IFERROR(VLOOKUP($C228, 'All Indicators - Breakdown'!$C:$GQ, I$1, FALSE), " ")</f>
        <v>1</v>
      </c>
      <c r="J228" s="21">
        <f>IFERROR(VLOOKUP($C228, 'All Indicators - Breakdown'!$C:$GQ, J$1, FALSE), " ")</f>
        <v>5</v>
      </c>
      <c r="K228" s="21">
        <f>IFERROR(VLOOKUP($C228, 'All Indicators - Breakdown'!$C:$GQ, K$1, FALSE), " ")</f>
        <v>3</v>
      </c>
      <c r="L228" s="21">
        <f>IFERROR(VLOOKUP($C228, 'All Indicators - Breakdown'!$C:$HE, L$1, FALSE), " ")</f>
        <v>4</v>
      </c>
      <c r="M228" s="86">
        <f>IFERROR(VLOOKUP($C228, 'All Indicators - Breakdown'!$C:$IU, M$1, FALSE), " ")</f>
        <v>3</v>
      </c>
      <c r="N228" s="86">
        <f>IFERROR(VLOOKUP($C228, 'All Indicators - Breakdown'!$C:$IU, N$1, FALSE), " ")</f>
        <v>1</v>
      </c>
      <c r="O228" s="80">
        <f t="shared" si="38"/>
        <v>5</v>
      </c>
      <c r="P228" s="21">
        <f t="shared" si="38"/>
        <v>4</v>
      </c>
      <c r="Q228" s="21">
        <f t="shared" si="38"/>
        <v>3</v>
      </c>
      <c r="R228" s="21">
        <f t="shared" si="38"/>
        <v>3</v>
      </c>
      <c r="S228" s="21">
        <f t="shared" si="38"/>
        <v>3</v>
      </c>
      <c r="T228" s="21">
        <f t="shared" si="38"/>
        <v>3</v>
      </c>
      <c r="U228" s="21">
        <f t="shared" si="38"/>
        <v>1</v>
      </c>
      <c r="V228" s="71">
        <f t="shared" si="34"/>
        <v>1</v>
      </c>
      <c r="W228" s="71" t="e">
        <f t="shared" si="35"/>
        <v>#NUM!</v>
      </c>
    </row>
    <row r="229" spans="1:23" ht="16.3" thickTop="1" thickBot="1" x14ac:dyDescent="0.3">
      <c r="A229" s="20" t="s">
        <v>588</v>
      </c>
      <c r="B229" s="20" t="s">
        <v>605</v>
      </c>
      <c r="C229" s="20" t="s">
        <v>606</v>
      </c>
      <c r="D229" s="10">
        <f t="shared" si="32"/>
        <v>4</v>
      </c>
      <c r="E229" s="35">
        <f t="shared" si="33"/>
        <v>3.8</v>
      </c>
      <c r="F229" s="21" t="str">
        <f>IFERROR(VLOOKUP($C229, 'All Indicators - Breakdown'!$C:$GQ, F$1, FALSE), " ")</f>
        <v>N/A</v>
      </c>
      <c r="G229" s="21">
        <f>IFERROR(VLOOKUP($C229, 'All Indicators - Breakdown'!$C:$GQ, G$1, FALSE), " ")</f>
        <v>1</v>
      </c>
      <c r="H229" s="21">
        <f>IFERROR(VLOOKUP($C229, 'All Indicators - Breakdown'!$C:$GQ, H$1, FALSE), " ")</f>
        <v>1</v>
      </c>
      <c r="I229" s="21">
        <f>IFERROR(VLOOKUP($C229, 'All Indicators - Breakdown'!$C:$GQ, I$1, FALSE), " ")</f>
        <v>1</v>
      </c>
      <c r="J229" s="21">
        <f>IFERROR(VLOOKUP($C229, 'All Indicators - Breakdown'!$C:$GQ, J$1, FALSE), " ")</f>
        <v>5</v>
      </c>
      <c r="K229" s="21">
        <f>IFERROR(VLOOKUP($C229, 'All Indicators - Breakdown'!$C:$GQ, K$1, FALSE), " ")</f>
        <v>3</v>
      </c>
      <c r="L229" s="21">
        <f>IFERROR(VLOOKUP($C229, 'All Indicators - Breakdown'!$C:$HE, L$1, FALSE), " ")</f>
        <v>4</v>
      </c>
      <c r="M229" s="86">
        <f>IFERROR(VLOOKUP($C229, 'All Indicators - Breakdown'!$C:$IU, M$1, FALSE), " ")</f>
        <v>3</v>
      </c>
      <c r="N229" s="86">
        <f>IFERROR(VLOOKUP($C229, 'All Indicators - Breakdown'!$C:$IU, N$1, FALSE), " ")</f>
        <v>1</v>
      </c>
      <c r="O229" s="80">
        <f t="shared" si="38"/>
        <v>5</v>
      </c>
      <c r="P229" s="21">
        <f t="shared" si="38"/>
        <v>4</v>
      </c>
      <c r="Q229" s="21">
        <f t="shared" si="38"/>
        <v>3</v>
      </c>
      <c r="R229" s="21">
        <f t="shared" si="38"/>
        <v>3</v>
      </c>
      <c r="S229" s="21">
        <f t="shared" si="38"/>
        <v>1</v>
      </c>
      <c r="T229" s="21">
        <f t="shared" si="38"/>
        <v>1</v>
      </c>
      <c r="U229" s="21">
        <f t="shared" si="38"/>
        <v>1</v>
      </c>
      <c r="V229" s="71">
        <f t="shared" si="34"/>
        <v>1</v>
      </c>
      <c r="W229" s="71" t="e">
        <f t="shared" si="35"/>
        <v>#NUM!</v>
      </c>
    </row>
    <row r="230" spans="1:23" ht="16.3" thickTop="1" thickBot="1" x14ac:dyDescent="0.3">
      <c r="A230" s="20" t="s">
        <v>588</v>
      </c>
      <c r="B230" s="20" t="s">
        <v>607</v>
      </c>
      <c r="C230" s="20" t="s">
        <v>608</v>
      </c>
      <c r="D230" s="10">
        <f t="shared" si="32"/>
        <v>3</v>
      </c>
      <c r="E230" s="35">
        <f t="shared" si="33"/>
        <v>3.3</v>
      </c>
      <c r="F230" s="21" t="str">
        <f>IFERROR(VLOOKUP($C230, 'All Indicators - Breakdown'!$C:$GQ, F$1, FALSE), " ")</f>
        <v>N/A</v>
      </c>
      <c r="G230" s="21">
        <f>IFERROR(VLOOKUP($C230, 'All Indicators - Breakdown'!$C:$GQ, G$1, FALSE), " ")</f>
        <v>1</v>
      </c>
      <c r="H230" s="21">
        <f>IFERROR(VLOOKUP($C230, 'All Indicators - Breakdown'!$C:$GQ, H$1, FALSE), " ")</f>
        <v>2</v>
      </c>
      <c r="I230" s="21">
        <f>IFERROR(VLOOKUP($C230, 'All Indicators - Breakdown'!$C:$GQ, I$1, FALSE), " ")</f>
        <v>1</v>
      </c>
      <c r="J230" s="21">
        <f>IFERROR(VLOOKUP($C230, 'All Indicators - Breakdown'!$C:$GQ, J$1, FALSE), " ")</f>
        <v>2</v>
      </c>
      <c r="K230" s="21">
        <f>IFERROR(VLOOKUP($C230, 'All Indicators - Breakdown'!$C:$GQ, K$1, FALSE), " ")</f>
        <v>3</v>
      </c>
      <c r="L230" s="21">
        <f>IFERROR(VLOOKUP($C230, 'All Indicators - Breakdown'!$C:$HE, L$1, FALSE), " ")</f>
        <v>4</v>
      </c>
      <c r="M230" s="86">
        <f>IFERROR(VLOOKUP($C230, 'All Indicators - Breakdown'!$C:$IU, M$1, FALSE), " ")</f>
        <v>4</v>
      </c>
      <c r="N230" s="86">
        <f>IFERROR(VLOOKUP($C230, 'All Indicators - Breakdown'!$C:$IU, N$1, FALSE), " ")</f>
        <v>1</v>
      </c>
      <c r="O230" s="80">
        <f t="shared" si="38"/>
        <v>4</v>
      </c>
      <c r="P230" s="21">
        <f t="shared" si="38"/>
        <v>4</v>
      </c>
      <c r="Q230" s="21">
        <f t="shared" si="38"/>
        <v>3</v>
      </c>
      <c r="R230" s="21">
        <f t="shared" si="38"/>
        <v>2</v>
      </c>
      <c r="S230" s="21">
        <f t="shared" si="38"/>
        <v>2</v>
      </c>
      <c r="T230" s="21">
        <f t="shared" si="38"/>
        <v>1</v>
      </c>
      <c r="U230" s="21">
        <f t="shared" si="38"/>
        <v>1</v>
      </c>
      <c r="V230" s="71">
        <f t="shared" si="34"/>
        <v>1</v>
      </c>
      <c r="W230" s="71" t="e">
        <f t="shared" si="35"/>
        <v>#NUM!</v>
      </c>
    </row>
    <row r="231" spans="1:23" ht="16.3" thickTop="1" thickBot="1" x14ac:dyDescent="0.3">
      <c r="A231" s="20" t="s">
        <v>588</v>
      </c>
      <c r="B231" s="20" t="s">
        <v>609</v>
      </c>
      <c r="C231" s="20" t="s">
        <v>610</v>
      </c>
      <c r="D231" s="10">
        <f t="shared" si="32"/>
        <v>4</v>
      </c>
      <c r="E231" s="35">
        <f t="shared" si="33"/>
        <v>3.5</v>
      </c>
      <c r="F231" s="21" t="str">
        <f>IFERROR(VLOOKUP($C231, 'All Indicators - Breakdown'!$C:$GQ, F$1, FALSE), " ")</f>
        <v>N/A</v>
      </c>
      <c r="G231" s="21">
        <f>IFERROR(VLOOKUP($C231, 'All Indicators - Breakdown'!$C:$GQ, G$1, FALSE), " ")</f>
        <v>1</v>
      </c>
      <c r="H231" s="21">
        <f>IFERROR(VLOOKUP($C231, 'All Indicators - Breakdown'!$C:$GQ, H$1, FALSE), " ")</f>
        <v>1</v>
      </c>
      <c r="I231" s="21">
        <f>IFERROR(VLOOKUP($C231, 'All Indicators - Breakdown'!$C:$GQ, I$1, FALSE), " ")</f>
        <v>1</v>
      </c>
      <c r="J231" s="21">
        <f>IFERROR(VLOOKUP($C231, 'All Indicators - Breakdown'!$C:$GQ, J$1, FALSE), " ")</f>
        <v>5</v>
      </c>
      <c r="K231" s="21">
        <f>IFERROR(VLOOKUP($C231, 'All Indicators - Breakdown'!$C:$GQ, K$1, FALSE), " ")</f>
        <v>4</v>
      </c>
      <c r="L231" s="21">
        <f>IFERROR(VLOOKUP($C231, 'All Indicators - Breakdown'!$C:$HE, L$1, FALSE), " ")</f>
        <v>4</v>
      </c>
      <c r="M231" s="86">
        <f>IFERROR(VLOOKUP($C231, 'All Indicators - Breakdown'!$C:$IU, M$1, FALSE), " ")</f>
        <v>1</v>
      </c>
      <c r="N231" s="86">
        <f>IFERROR(VLOOKUP($C231, 'All Indicators - Breakdown'!$C:$IU, N$1, FALSE), " ")</f>
        <v>1</v>
      </c>
      <c r="O231" s="80">
        <f t="shared" si="38"/>
        <v>5</v>
      </c>
      <c r="P231" s="21">
        <f t="shared" si="38"/>
        <v>4</v>
      </c>
      <c r="Q231" s="21">
        <f t="shared" si="38"/>
        <v>4</v>
      </c>
      <c r="R231" s="21">
        <f t="shared" si="38"/>
        <v>1</v>
      </c>
      <c r="S231" s="21">
        <f t="shared" si="38"/>
        <v>1</v>
      </c>
      <c r="T231" s="21">
        <f t="shared" si="38"/>
        <v>1</v>
      </c>
      <c r="U231" s="21">
        <f t="shared" si="38"/>
        <v>1</v>
      </c>
      <c r="V231" s="71">
        <f t="shared" si="34"/>
        <v>1</v>
      </c>
      <c r="W231" s="71" t="e">
        <f t="shared" si="35"/>
        <v>#NUM!</v>
      </c>
    </row>
    <row r="232" spans="1:23" ht="16.3" thickTop="1" thickBot="1" x14ac:dyDescent="0.3">
      <c r="A232" s="20" t="s">
        <v>588</v>
      </c>
      <c r="B232" s="20" t="s">
        <v>611</v>
      </c>
      <c r="C232" s="20" t="s">
        <v>612</v>
      </c>
      <c r="D232" s="10">
        <f t="shared" si="32"/>
        <v>4</v>
      </c>
      <c r="E232" s="35">
        <f t="shared" si="33"/>
        <v>4</v>
      </c>
      <c r="F232" s="21" t="str">
        <f>IFERROR(VLOOKUP($C232, 'All Indicators - Breakdown'!$C:$GQ, F$1, FALSE), " ")</f>
        <v>N/A</v>
      </c>
      <c r="G232" s="21">
        <f>IFERROR(VLOOKUP($C232, 'All Indicators - Breakdown'!$C:$GQ, G$1, FALSE), " ")</f>
        <v>2</v>
      </c>
      <c r="H232" s="21">
        <f>IFERROR(VLOOKUP($C232, 'All Indicators - Breakdown'!$C:$GQ, H$1, FALSE), " ")</f>
        <v>2</v>
      </c>
      <c r="I232" s="21">
        <f>IFERROR(VLOOKUP($C232, 'All Indicators - Breakdown'!$C:$GQ, I$1, FALSE), " ")</f>
        <v>1</v>
      </c>
      <c r="J232" s="21">
        <f>IFERROR(VLOOKUP($C232, 'All Indicators - Breakdown'!$C:$GQ, J$1, FALSE), " ")</f>
        <v>5</v>
      </c>
      <c r="K232" s="21">
        <f>IFERROR(VLOOKUP($C232, 'All Indicators - Breakdown'!$C:$GQ, K$1, FALSE), " ")</f>
        <v>3</v>
      </c>
      <c r="L232" s="21">
        <f>IFERROR(VLOOKUP($C232, 'All Indicators - Breakdown'!$C:$HE, L$1, FALSE), " ")</f>
        <v>4</v>
      </c>
      <c r="M232" s="86">
        <f>IFERROR(VLOOKUP($C232, 'All Indicators - Breakdown'!$C:$IU, M$1, FALSE), " ")</f>
        <v>4</v>
      </c>
      <c r="N232" s="86">
        <f>IFERROR(VLOOKUP($C232, 'All Indicators - Breakdown'!$C:$IU, N$1, FALSE), " ")</f>
        <v>1</v>
      </c>
      <c r="O232" s="80">
        <f t="shared" si="38"/>
        <v>5</v>
      </c>
      <c r="P232" s="21">
        <f t="shared" si="38"/>
        <v>4</v>
      </c>
      <c r="Q232" s="21">
        <f t="shared" si="38"/>
        <v>4</v>
      </c>
      <c r="R232" s="21">
        <f t="shared" si="38"/>
        <v>3</v>
      </c>
      <c r="S232" s="21">
        <f t="shared" si="38"/>
        <v>2</v>
      </c>
      <c r="T232" s="21">
        <f t="shared" si="38"/>
        <v>2</v>
      </c>
      <c r="U232" s="21">
        <f t="shared" si="38"/>
        <v>1</v>
      </c>
      <c r="V232" s="71">
        <f t="shared" si="34"/>
        <v>1</v>
      </c>
      <c r="W232" s="71" t="e">
        <f t="shared" si="35"/>
        <v>#NUM!</v>
      </c>
    </row>
    <row r="233" spans="1:23" ht="16.3" thickTop="1" thickBot="1" x14ac:dyDescent="0.3">
      <c r="A233" s="20" t="s">
        <v>588</v>
      </c>
      <c r="B233" s="20" t="s">
        <v>613</v>
      </c>
      <c r="C233" s="20" t="s">
        <v>614</v>
      </c>
      <c r="D233" s="10">
        <f t="shared" si="32"/>
        <v>3</v>
      </c>
      <c r="E233" s="35">
        <f t="shared" si="33"/>
        <v>2.8</v>
      </c>
      <c r="F233" s="21" t="str">
        <f>IFERROR(VLOOKUP($C233, 'All Indicators - Breakdown'!$C:$GQ, F$1, FALSE), " ")</f>
        <v>N/A</v>
      </c>
      <c r="G233" s="21">
        <f>IFERROR(VLOOKUP($C233, 'All Indicators - Breakdown'!$C:$GQ, G$1, FALSE), " ")</f>
        <v>1</v>
      </c>
      <c r="H233" s="21">
        <f>IFERROR(VLOOKUP($C233, 'All Indicators - Breakdown'!$C:$GQ, H$1, FALSE), " ")</f>
        <v>2</v>
      </c>
      <c r="I233" s="21">
        <f>IFERROR(VLOOKUP($C233, 'All Indicators - Breakdown'!$C:$GQ, I$1, FALSE), " ")</f>
        <v>1</v>
      </c>
      <c r="J233" s="21">
        <f>IFERROR(VLOOKUP($C233, 'All Indicators - Breakdown'!$C:$GQ, J$1, FALSE), " ")</f>
        <v>2</v>
      </c>
      <c r="K233" s="21">
        <f>IFERROR(VLOOKUP($C233, 'All Indicators - Breakdown'!$C:$GQ, K$1, FALSE), " ")</f>
        <v>3</v>
      </c>
      <c r="L233" s="21">
        <f>IFERROR(VLOOKUP($C233, 'All Indicators - Breakdown'!$C:$HE, L$1, FALSE), " ")</f>
        <v>4</v>
      </c>
      <c r="M233" s="86">
        <f>IFERROR(VLOOKUP($C233, 'All Indicators - Breakdown'!$C:$IU, M$1, FALSE), " ")</f>
        <v>2</v>
      </c>
      <c r="N233" s="86">
        <f>IFERROR(VLOOKUP($C233, 'All Indicators - Breakdown'!$C:$IU, N$1, FALSE), " ")</f>
        <v>1</v>
      </c>
      <c r="O233" s="80">
        <f t="shared" si="38"/>
        <v>4</v>
      </c>
      <c r="P233" s="21">
        <f t="shared" si="38"/>
        <v>3</v>
      </c>
      <c r="Q233" s="21">
        <f t="shared" si="38"/>
        <v>2</v>
      </c>
      <c r="R233" s="21">
        <f t="shared" si="38"/>
        <v>2</v>
      </c>
      <c r="S233" s="21">
        <f t="shared" si="38"/>
        <v>2</v>
      </c>
      <c r="T233" s="21">
        <f t="shared" si="38"/>
        <v>1</v>
      </c>
      <c r="U233" s="21">
        <f t="shared" si="38"/>
        <v>1</v>
      </c>
      <c r="V233" s="71">
        <f t="shared" si="34"/>
        <v>1</v>
      </c>
      <c r="W233" s="71" t="e">
        <f t="shared" si="35"/>
        <v>#NUM!</v>
      </c>
    </row>
    <row r="234" spans="1:23" ht="16.3" thickTop="1" thickBot="1" x14ac:dyDescent="0.3">
      <c r="A234" s="20" t="s">
        <v>588</v>
      </c>
      <c r="B234" s="20" t="s">
        <v>615</v>
      </c>
      <c r="C234" s="20" t="s">
        <v>616</v>
      </c>
      <c r="D234" s="10">
        <f t="shared" si="32"/>
        <v>4</v>
      </c>
      <c r="E234" s="35">
        <f t="shared" si="33"/>
        <v>3.8</v>
      </c>
      <c r="F234" s="21" t="str">
        <f>IFERROR(VLOOKUP($C234, 'All Indicators - Breakdown'!$C:$GQ, F$1, FALSE), " ")</f>
        <v>N/A</v>
      </c>
      <c r="G234" s="21">
        <f>IFERROR(VLOOKUP($C234, 'All Indicators - Breakdown'!$C:$GQ, G$1, FALSE), " ")</f>
        <v>3</v>
      </c>
      <c r="H234" s="21">
        <f>IFERROR(VLOOKUP($C234, 'All Indicators - Breakdown'!$C:$GQ, H$1, FALSE), " ")</f>
        <v>1</v>
      </c>
      <c r="I234" s="21">
        <f>IFERROR(VLOOKUP($C234, 'All Indicators - Breakdown'!$C:$GQ, I$1, FALSE), " ")</f>
        <v>1</v>
      </c>
      <c r="J234" s="21">
        <f>IFERROR(VLOOKUP($C234, 'All Indicators - Breakdown'!$C:$GQ, J$1, FALSE), " ")</f>
        <v>5</v>
      </c>
      <c r="K234" s="21">
        <f>IFERROR(VLOOKUP($C234, 'All Indicators - Breakdown'!$C:$GQ, K$1, FALSE), " ")</f>
        <v>3</v>
      </c>
      <c r="L234" s="21">
        <f>IFERROR(VLOOKUP($C234, 'All Indicators - Breakdown'!$C:$HE, L$1, FALSE), " ")</f>
        <v>4</v>
      </c>
      <c r="M234" s="86">
        <f>IFERROR(VLOOKUP($C234, 'All Indicators - Breakdown'!$C:$IU, M$1, FALSE), " ")</f>
        <v>2</v>
      </c>
      <c r="N234" s="86">
        <f>IFERROR(VLOOKUP($C234, 'All Indicators - Breakdown'!$C:$IU, N$1, FALSE), " ")</f>
        <v>1</v>
      </c>
      <c r="O234" s="80">
        <f t="shared" ref="O234:U243" si="39">LARGE($F234:$N234, O$1)</f>
        <v>5</v>
      </c>
      <c r="P234" s="21">
        <f t="shared" si="39"/>
        <v>4</v>
      </c>
      <c r="Q234" s="21">
        <f t="shared" si="39"/>
        <v>3</v>
      </c>
      <c r="R234" s="21">
        <f t="shared" si="39"/>
        <v>3</v>
      </c>
      <c r="S234" s="21">
        <f t="shared" si="39"/>
        <v>2</v>
      </c>
      <c r="T234" s="21">
        <f t="shared" si="39"/>
        <v>1</v>
      </c>
      <c r="U234" s="21">
        <f t="shared" si="39"/>
        <v>1</v>
      </c>
      <c r="V234" s="71">
        <f t="shared" si="34"/>
        <v>1</v>
      </c>
      <c r="W234" s="71" t="e">
        <f t="shared" si="35"/>
        <v>#NUM!</v>
      </c>
    </row>
    <row r="235" spans="1:23" ht="16.3" thickTop="1" thickBot="1" x14ac:dyDescent="0.3">
      <c r="A235" s="20" t="s">
        <v>588</v>
      </c>
      <c r="B235" s="20" t="s">
        <v>617</v>
      </c>
      <c r="C235" s="20" t="s">
        <v>618</v>
      </c>
      <c r="D235" s="10">
        <f t="shared" si="32"/>
        <v>3</v>
      </c>
      <c r="E235" s="35">
        <f t="shared" si="33"/>
        <v>2.5</v>
      </c>
      <c r="F235" s="21" t="str">
        <f>IFERROR(VLOOKUP($C235, 'All Indicators - Breakdown'!$C:$GQ, F$1, FALSE), " ")</f>
        <v>N/A</v>
      </c>
      <c r="G235" s="21">
        <f>IFERROR(VLOOKUP($C235, 'All Indicators - Breakdown'!$C:$GQ, G$1, FALSE), " ")</f>
        <v>1</v>
      </c>
      <c r="H235" s="21">
        <f>IFERROR(VLOOKUP($C235, 'All Indicators - Breakdown'!$C:$GQ, H$1, FALSE), " ")</f>
        <v>2</v>
      </c>
      <c r="I235" s="21">
        <f>IFERROR(VLOOKUP($C235, 'All Indicators - Breakdown'!$C:$GQ, I$1, FALSE), " ")</f>
        <v>1</v>
      </c>
      <c r="J235" s="21">
        <f>IFERROR(VLOOKUP($C235, 'All Indicators - Breakdown'!$C:$GQ, J$1, FALSE), " ")</f>
        <v>1</v>
      </c>
      <c r="K235" s="21">
        <f>IFERROR(VLOOKUP($C235, 'All Indicators - Breakdown'!$C:$GQ, K$1, FALSE), " ")</f>
        <v>3</v>
      </c>
      <c r="L235" s="21">
        <f>IFERROR(VLOOKUP($C235, 'All Indicators - Breakdown'!$C:$HE, L$1, FALSE), " ")</f>
        <v>4</v>
      </c>
      <c r="M235" s="86">
        <f>IFERROR(VLOOKUP($C235, 'All Indicators - Breakdown'!$C:$IU, M$1, FALSE), " ")</f>
        <v>1</v>
      </c>
      <c r="N235" s="86">
        <f>IFERROR(VLOOKUP($C235, 'All Indicators - Breakdown'!$C:$IU, N$1, FALSE), " ")</f>
        <v>1</v>
      </c>
      <c r="O235" s="80">
        <f t="shared" si="39"/>
        <v>4</v>
      </c>
      <c r="P235" s="21">
        <f t="shared" si="39"/>
        <v>3</v>
      </c>
      <c r="Q235" s="21">
        <f t="shared" si="39"/>
        <v>2</v>
      </c>
      <c r="R235" s="21">
        <f t="shared" si="39"/>
        <v>1</v>
      </c>
      <c r="S235" s="21">
        <f t="shared" si="39"/>
        <v>1</v>
      </c>
      <c r="T235" s="21">
        <f t="shared" si="39"/>
        <v>1</v>
      </c>
      <c r="U235" s="21">
        <f t="shared" si="39"/>
        <v>1</v>
      </c>
      <c r="V235" s="71">
        <f t="shared" si="34"/>
        <v>1</v>
      </c>
      <c r="W235" s="71" t="e">
        <f t="shared" si="35"/>
        <v>#NUM!</v>
      </c>
    </row>
    <row r="236" spans="1:23" ht="16.3" thickTop="1" thickBot="1" x14ac:dyDescent="0.3">
      <c r="A236" s="20" t="s">
        <v>588</v>
      </c>
      <c r="B236" s="20" t="s">
        <v>619</v>
      </c>
      <c r="C236" s="20" t="s">
        <v>620</v>
      </c>
      <c r="D236" s="10">
        <f t="shared" si="32"/>
        <v>3</v>
      </c>
      <c r="E236" s="35">
        <f t="shared" si="33"/>
        <v>3.3</v>
      </c>
      <c r="F236" s="21" t="str">
        <f>IFERROR(VLOOKUP($C236, 'All Indicators - Breakdown'!$C:$GQ, F$1, FALSE), " ")</f>
        <v>N/A</v>
      </c>
      <c r="G236" s="21">
        <f>IFERROR(VLOOKUP($C236, 'All Indicators - Breakdown'!$C:$GQ, G$1, FALSE), " ")</f>
        <v>3</v>
      </c>
      <c r="H236" s="21">
        <f>IFERROR(VLOOKUP($C236, 'All Indicators - Breakdown'!$C:$GQ, H$1, FALSE), " ")</f>
        <v>2</v>
      </c>
      <c r="I236" s="21">
        <f>IFERROR(VLOOKUP($C236, 'All Indicators - Breakdown'!$C:$GQ, I$1, FALSE), " ")</f>
        <v>1</v>
      </c>
      <c r="J236" s="21">
        <f>IFERROR(VLOOKUP($C236, 'All Indicators - Breakdown'!$C:$GQ, J$1, FALSE), " ")</f>
        <v>3</v>
      </c>
      <c r="K236" s="21">
        <f>IFERROR(VLOOKUP($C236, 'All Indicators - Breakdown'!$C:$GQ, K$1, FALSE), " ")</f>
        <v>3</v>
      </c>
      <c r="L236" s="21">
        <f>IFERROR(VLOOKUP($C236, 'All Indicators - Breakdown'!$C:$HE, L$1, FALSE), " ")</f>
        <v>4</v>
      </c>
      <c r="M236" s="86">
        <f>IFERROR(VLOOKUP($C236, 'All Indicators - Breakdown'!$C:$IU, M$1, FALSE), " ")</f>
        <v>2</v>
      </c>
      <c r="N236" s="86">
        <f>IFERROR(VLOOKUP($C236, 'All Indicators - Breakdown'!$C:$IU, N$1, FALSE), " ")</f>
        <v>1</v>
      </c>
      <c r="O236" s="80">
        <f t="shared" si="39"/>
        <v>4</v>
      </c>
      <c r="P236" s="21">
        <f t="shared" si="39"/>
        <v>3</v>
      </c>
      <c r="Q236" s="21">
        <f t="shared" si="39"/>
        <v>3</v>
      </c>
      <c r="R236" s="21">
        <f t="shared" si="39"/>
        <v>3</v>
      </c>
      <c r="S236" s="21">
        <f t="shared" si="39"/>
        <v>2</v>
      </c>
      <c r="T236" s="21">
        <f t="shared" si="39"/>
        <v>2</v>
      </c>
      <c r="U236" s="21">
        <f t="shared" si="39"/>
        <v>1</v>
      </c>
      <c r="V236" s="71">
        <f t="shared" si="34"/>
        <v>1</v>
      </c>
      <c r="W236" s="71" t="e">
        <f t="shared" si="35"/>
        <v>#NUM!</v>
      </c>
    </row>
    <row r="237" spans="1:23" ht="16.3" thickTop="1" thickBot="1" x14ac:dyDescent="0.3">
      <c r="A237" s="20" t="s">
        <v>588</v>
      </c>
      <c r="B237" s="20" t="s">
        <v>621</v>
      </c>
      <c r="C237" s="20" t="s">
        <v>622</v>
      </c>
      <c r="D237" s="10">
        <f t="shared" si="32"/>
        <v>4</v>
      </c>
      <c r="E237" s="35">
        <f t="shared" si="33"/>
        <v>3.8</v>
      </c>
      <c r="F237" s="21" t="str">
        <f>IFERROR(VLOOKUP($C237, 'All Indicators - Breakdown'!$C:$GQ, F$1, FALSE), " ")</f>
        <v>N/A</v>
      </c>
      <c r="G237" s="21">
        <f>IFERROR(VLOOKUP($C237, 'All Indicators - Breakdown'!$C:$GQ, G$1, FALSE), " ")</f>
        <v>3</v>
      </c>
      <c r="H237" s="21">
        <f>IFERROR(VLOOKUP($C237, 'All Indicators - Breakdown'!$C:$GQ, H$1, FALSE), " ")</f>
        <v>2</v>
      </c>
      <c r="I237" s="21">
        <f>IFERROR(VLOOKUP($C237, 'All Indicators - Breakdown'!$C:$GQ, I$1, FALSE), " ")</f>
        <v>1</v>
      </c>
      <c r="J237" s="21">
        <f>IFERROR(VLOOKUP($C237, 'All Indicators - Breakdown'!$C:$GQ, J$1, FALSE), " ")</f>
        <v>5</v>
      </c>
      <c r="K237" s="21">
        <f>IFERROR(VLOOKUP($C237, 'All Indicators - Breakdown'!$C:$GQ, K$1, FALSE), " ")</f>
        <v>3</v>
      </c>
      <c r="L237" s="21">
        <f>IFERROR(VLOOKUP($C237, 'All Indicators - Breakdown'!$C:$HE, L$1, FALSE), " ")</f>
        <v>4</v>
      </c>
      <c r="M237" s="86">
        <f>IFERROR(VLOOKUP($C237, 'All Indicators - Breakdown'!$C:$IU, M$1, FALSE), " ")</f>
        <v>3</v>
      </c>
      <c r="N237" s="86">
        <f>IFERROR(VLOOKUP($C237, 'All Indicators - Breakdown'!$C:$IU, N$1, FALSE), " ")</f>
        <v>1</v>
      </c>
      <c r="O237" s="80">
        <f t="shared" si="39"/>
        <v>5</v>
      </c>
      <c r="P237" s="21">
        <f t="shared" si="39"/>
        <v>4</v>
      </c>
      <c r="Q237" s="21">
        <f t="shared" si="39"/>
        <v>3</v>
      </c>
      <c r="R237" s="21">
        <f t="shared" si="39"/>
        <v>3</v>
      </c>
      <c r="S237" s="21">
        <f t="shared" si="39"/>
        <v>3</v>
      </c>
      <c r="T237" s="21">
        <f t="shared" si="39"/>
        <v>2</v>
      </c>
      <c r="U237" s="21">
        <f t="shared" si="39"/>
        <v>1</v>
      </c>
      <c r="V237" s="71">
        <f t="shared" si="34"/>
        <v>1</v>
      </c>
      <c r="W237" s="71" t="e">
        <f t="shared" si="35"/>
        <v>#NUM!</v>
      </c>
    </row>
    <row r="238" spans="1:23" ht="16.3" thickTop="1" thickBot="1" x14ac:dyDescent="0.3">
      <c r="A238" s="20" t="s">
        <v>623</v>
      </c>
      <c r="B238" s="20" t="s">
        <v>623</v>
      </c>
      <c r="C238" s="20" t="s">
        <v>624</v>
      </c>
      <c r="D238" s="10">
        <f t="shared" si="32"/>
        <v>3</v>
      </c>
      <c r="E238" s="35">
        <f t="shared" si="33"/>
        <v>3.3</v>
      </c>
      <c r="F238" s="21" t="str">
        <f>IFERROR(VLOOKUP($C238, 'All Indicators - Breakdown'!$C:$GQ, F$1, FALSE), " ")</f>
        <v>N/A</v>
      </c>
      <c r="G238" s="21">
        <f>IFERROR(VLOOKUP($C238, 'All Indicators - Breakdown'!$C:$GQ, G$1, FALSE), " ")</f>
        <v>1</v>
      </c>
      <c r="H238" s="21">
        <f>IFERROR(VLOOKUP($C238, 'All Indicators - Breakdown'!$C:$GQ, H$1, FALSE), " ")</f>
        <v>2</v>
      </c>
      <c r="I238" s="21">
        <f>IFERROR(VLOOKUP($C238, 'All Indicators - Breakdown'!$C:$GQ, I$1, FALSE), " ")</f>
        <v>1</v>
      </c>
      <c r="J238" s="21">
        <f>IFERROR(VLOOKUP($C238, 'All Indicators - Breakdown'!$C:$GQ, J$1, FALSE), " ")</f>
        <v>5</v>
      </c>
      <c r="K238" s="21">
        <f>IFERROR(VLOOKUP($C238, 'All Indicators - Breakdown'!$C:$GQ, K$1, FALSE), " ")</f>
        <v>3</v>
      </c>
      <c r="L238" s="21">
        <f>IFERROR(VLOOKUP($C238, 'All Indicators - Breakdown'!$C:$HE, L$1, FALSE), " ")</f>
        <v>3</v>
      </c>
      <c r="M238" s="86">
        <f>IFERROR(VLOOKUP($C238, 'All Indicators - Breakdown'!$C:$IU, M$1, FALSE), " ")</f>
        <v>1</v>
      </c>
      <c r="N238" s="86">
        <f>IFERROR(VLOOKUP($C238, 'All Indicators - Breakdown'!$C:$IU, N$1, FALSE), " ")</f>
        <v>1</v>
      </c>
      <c r="O238" s="80">
        <f t="shared" si="39"/>
        <v>5</v>
      </c>
      <c r="P238" s="21">
        <f t="shared" si="39"/>
        <v>3</v>
      </c>
      <c r="Q238" s="21">
        <f t="shared" si="39"/>
        <v>3</v>
      </c>
      <c r="R238" s="21">
        <f t="shared" si="39"/>
        <v>2</v>
      </c>
      <c r="S238" s="21">
        <f t="shared" si="39"/>
        <v>1</v>
      </c>
      <c r="T238" s="21">
        <f t="shared" si="39"/>
        <v>1</v>
      </c>
      <c r="U238" s="21">
        <f t="shared" si="39"/>
        <v>1</v>
      </c>
      <c r="V238" s="71">
        <f t="shared" si="34"/>
        <v>1</v>
      </c>
      <c r="W238" s="71" t="e">
        <f t="shared" si="35"/>
        <v>#NUM!</v>
      </c>
    </row>
    <row r="239" spans="1:23" ht="16.3" thickTop="1" thickBot="1" x14ac:dyDescent="0.3">
      <c r="A239" s="20" t="s">
        <v>623</v>
      </c>
      <c r="B239" s="20" t="s">
        <v>625</v>
      </c>
      <c r="C239" s="20" t="s">
        <v>626</v>
      </c>
      <c r="D239" s="10">
        <f t="shared" si="32"/>
        <v>4</v>
      </c>
      <c r="E239" s="35">
        <f t="shared" si="33"/>
        <v>3.5</v>
      </c>
      <c r="F239" s="21">
        <f>IFERROR(VLOOKUP($C239, 'All Indicators - Breakdown'!$C:$GQ, F$1, FALSE), " ")</f>
        <v>3</v>
      </c>
      <c r="G239" s="21">
        <f>IFERROR(VLOOKUP($C239, 'All Indicators - Breakdown'!$C:$GQ, G$1, FALSE), " ")</f>
        <v>1</v>
      </c>
      <c r="H239" s="21">
        <f>IFERROR(VLOOKUP($C239, 'All Indicators - Breakdown'!$C:$GQ, H$1, FALSE), " ")</f>
        <v>2</v>
      </c>
      <c r="I239" s="21">
        <f>IFERROR(VLOOKUP($C239, 'All Indicators - Breakdown'!$C:$GQ, I$1, FALSE), " ")</f>
        <v>1</v>
      </c>
      <c r="J239" s="21">
        <f>IFERROR(VLOOKUP($C239, 'All Indicators - Breakdown'!$C:$GQ, J$1, FALSE), " ")</f>
        <v>5</v>
      </c>
      <c r="K239" s="21">
        <f>IFERROR(VLOOKUP($C239, 'All Indicators - Breakdown'!$C:$GQ, K$1, FALSE), " ")</f>
        <v>3</v>
      </c>
      <c r="L239" s="21">
        <f>IFERROR(VLOOKUP($C239, 'All Indicators - Breakdown'!$C:$HE, L$1, FALSE), " ")</f>
        <v>3</v>
      </c>
      <c r="M239" s="86">
        <f>IFERROR(VLOOKUP($C239, 'All Indicators - Breakdown'!$C:$IU, M$1, FALSE), " ")</f>
        <v>1</v>
      </c>
      <c r="N239" s="86">
        <f>IFERROR(VLOOKUP($C239, 'All Indicators - Breakdown'!$C:$IU, N$1, FALSE), " ")</f>
        <v>1</v>
      </c>
      <c r="O239" s="80">
        <f t="shared" si="39"/>
        <v>5</v>
      </c>
      <c r="P239" s="21">
        <f t="shared" si="39"/>
        <v>3</v>
      </c>
      <c r="Q239" s="21">
        <f t="shared" si="39"/>
        <v>3</v>
      </c>
      <c r="R239" s="21">
        <f t="shared" si="39"/>
        <v>3</v>
      </c>
      <c r="S239" s="21">
        <f t="shared" si="39"/>
        <v>2</v>
      </c>
      <c r="T239" s="21">
        <f t="shared" si="39"/>
        <v>1</v>
      </c>
      <c r="U239" s="21">
        <f t="shared" si="39"/>
        <v>1</v>
      </c>
      <c r="V239" s="71">
        <f t="shared" si="34"/>
        <v>1</v>
      </c>
      <c r="W239" s="71">
        <f t="shared" si="35"/>
        <v>1</v>
      </c>
    </row>
    <row r="240" spans="1:23" ht="16.3" thickTop="1" thickBot="1" x14ac:dyDescent="0.3">
      <c r="A240" s="20" t="s">
        <v>623</v>
      </c>
      <c r="B240" s="20" t="s">
        <v>627</v>
      </c>
      <c r="C240" s="20" t="s">
        <v>628</v>
      </c>
      <c r="D240" s="10">
        <f t="shared" si="32"/>
        <v>3</v>
      </c>
      <c r="E240" s="35">
        <f t="shared" si="33"/>
        <v>3.3</v>
      </c>
      <c r="F240" s="21" t="str">
        <f>IFERROR(VLOOKUP($C240, 'All Indicators - Breakdown'!$C:$GQ, F$1, FALSE), " ")</f>
        <v>N/A</v>
      </c>
      <c r="G240" s="21">
        <f>IFERROR(VLOOKUP($C240, 'All Indicators - Breakdown'!$C:$GQ, G$1, FALSE), " ")</f>
        <v>1</v>
      </c>
      <c r="H240" s="21">
        <f>IFERROR(VLOOKUP($C240, 'All Indicators - Breakdown'!$C:$GQ, H$1, FALSE), " ")</f>
        <v>2</v>
      </c>
      <c r="I240" s="21">
        <f>IFERROR(VLOOKUP($C240, 'All Indicators - Breakdown'!$C:$GQ, I$1, FALSE), " ")</f>
        <v>1</v>
      </c>
      <c r="J240" s="21">
        <f>IFERROR(VLOOKUP($C240, 'All Indicators - Breakdown'!$C:$GQ, J$1, FALSE), " ")</f>
        <v>5</v>
      </c>
      <c r="K240" s="21">
        <f>IFERROR(VLOOKUP($C240, 'All Indicators - Breakdown'!$C:$GQ, K$1, FALSE), " ")</f>
        <v>3</v>
      </c>
      <c r="L240" s="21">
        <f>IFERROR(VLOOKUP($C240, 'All Indicators - Breakdown'!$C:$HE, L$1, FALSE), " ")</f>
        <v>3</v>
      </c>
      <c r="M240" s="86">
        <f>IFERROR(VLOOKUP($C240, 'All Indicators - Breakdown'!$C:$IU, M$1, FALSE), " ")</f>
        <v>2</v>
      </c>
      <c r="N240" s="86">
        <f>IFERROR(VLOOKUP($C240, 'All Indicators - Breakdown'!$C:$IU, N$1, FALSE), " ")</f>
        <v>1</v>
      </c>
      <c r="O240" s="80">
        <f t="shared" si="39"/>
        <v>5</v>
      </c>
      <c r="P240" s="21">
        <f t="shared" si="39"/>
        <v>3</v>
      </c>
      <c r="Q240" s="21">
        <f t="shared" si="39"/>
        <v>3</v>
      </c>
      <c r="R240" s="21">
        <f t="shared" si="39"/>
        <v>2</v>
      </c>
      <c r="S240" s="21">
        <f t="shared" si="39"/>
        <v>2</v>
      </c>
      <c r="T240" s="21">
        <f t="shared" si="39"/>
        <v>1</v>
      </c>
      <c r="U240" s="21">
        <f t="shared" si="39"/>
        <v>1</v>
      </c>
      <c r="V240" s="71">
        <f t="shared" si="34"/>
        <v>1</v>
      </c>
      <c r="W240" s="71" t="e">
        <f t="shared" si="35"/>
        <v>#NUM!</v>
      </c>
    </row>
    <row r="241" spans="1:23" ht="16.3" thickTop="1" thickBot="1" x14ac:dyDescent="0.3">
      <c r="A241" s="20" t="s">
        <v>623</v>
      </c>
      <c r="B241" s="20" t="s">
        <v>629</v>
      </c>
      <c r="C241" s="20" t="s">
        <v>630</v>
      </c>
      <c r="D241" s="10">
        <f t="shared" si="32"/>
        <v>4</v>
      </c>
      <c r="E241" s="35">
        <f t="shared" si="33"/>
        <v>3.8</v>
      </c>
      <c r="F241" s="21" t="str">
        <f>IFERROR(VLOOKUP($C241, 'All Indicators - Breakdown'!$C:$GQ, F$1, FALSE), " ")</f>
        <v>N/A</v>
      </c>
      <c r="G241" s="21">
        <f>IFERROR(VLOOKUP($C241, 'All Indicators - Breakdown'!$C:$GQ, G$1, FALSE), " ")</f>
        <v>3</v>
      </c>
      <c r="H241" s="21">
        <f>IFERROR(VLOOKUP($C241, 'All Indicators - Breakdown'!$C:$GQ, H$1, FALSE), " ")</f>
        <v>2</v>
      </c>
      <c r="I241" s="21">
        <f>IFERROR(VLOOKUP($C241, 'All Indicators - Breakdown'!$C:$GQ, I$1, FALSE), " ")</f>
        <v>1</v>
      </c>
      <c r="J241" s="21">
        <f>IFERROR(VLOOKUP($C241, 'All Indicators - Breakdown'!$C:$GQ, J$1, FALSE), " ")</f>
        <v>5</v>
      </c>
      <c r="K241" s="21">
        <f>IFERROR(VLOOKUP($C241, 'All Indicators - Breakdown'!$C:$GQ, K$1, FALSE), " ")</f>
        <v>4</v>
      </c>
      <c r="L241" s="21">
        <f>IFERROR(VLOOKUP($C241, 'All Indicators - Breakdown'!$C:$HE, L$1, FALSE), " ")</f>
        <v>3</v>
      </c>
      <c r="M241" s="86">
        <f>IFERROR(VLOOKUP($C241, 'All Indicators - Breakdown'!$C:$IU, M$1, FALSE), " ")</f>
        <v>2</v>
      </c>
      <c r="N241" s="86">
        <f>IFERROR(VLOOKUP($C241, 'All Indicators - Breakdown'!$C:$IU, N$1, FALSE), " ")</f>
        <v>1</v>
      </c>
      <c r="O241" s="80">
        <f t="shared" si="39"/>
        <v>5</v>
      </c>
      <c r="P241" s="21">
        <f t="shared" si="39"/>
        <v>4</v>
      </c>
      <c r="Q241" s="21">
        <f t="shared" si="39"/>
        <v>3</v>
      </c>
      <c r="R241" s="21">
        <f t="shared" si="39"/>
        <v>3</v>
      </c>
      <c r="S241" s="21">
        <f t="shared" si="39"/>
        <v>2</v>
      </c>
      <c r="T241" s="21">
        <f t="shared" si="39"/>
        <v>2</v>
      </c>
      <c r="U241" s="21">
        <f t="shared" si="39"/>
        <v>1</v>
      </c>
      <c r="V241" s="71">
        <f t="shared" si="34"/>
        <v>1</v>
      </c>
      <c r="W241" s="71" t="e">
        <f t="shared" si="35"/>
        <v>#NUM!</v>
      </c>
    </row>
    <row r="242" spans="1:23" ht="16.3" thickTop="1" thickBot="1" x14ac:dyDescent="0.3">
      <c r="A242" s="20" t="s">
        <v>623</v>
      </c>
      <c r="B242" s="20" t="s">
        <v>631</v>
      </c>
      <c r="C242" s="20" t="s">
        <v>632</v>
      </c>
      <c r="D242" s="10">
        <f t="shared" si="32"/>
        <v>4</v>
      </c>
      <c r="E242" s="35">
        <f t="shared" si="33"/>
        <v>3.5</v>
      </c>
      <c r="F242" s="21" t="str">
        <f>IFERROR(VLOOKUP($C242, 'All Indicators - Breakdown'!$C:$GQ, F$1, FALSE), " ")</f>
        <v>N/A</v>
      </c>
      <c r="G242" s="21">
        <f>IFERROR(VLOOKUP($C242, 'All Indicators - Breakdown'!$C:$GQ, G$1, FALSE), " ")</f>
        <v>1</v>
      </c>
      <c r="H242" s="21">
        <f>IFERROR(VLOOKUP($C242, 'All Indicators - Breakdown'!$C:$GQ, H$1, FALSE), " ")</f>
        <v>2</v>
      </c>
      <c r="I242" s="21">
        <f>IFERROR(VLOOKUP($C242, 'All Indicators - Breakdown'!$C:$GQ, I$1, FALSE), " ")</f>
        <v>1</v>
      </c>
      <c r="J242" s="21">
        <f>IFERROR(VLOOKUP($C242, 'All Indicators - Breakdown'!$C:$GQ, J$1, FALSE), " ")</f>
        <v>5</v>
      </c>
      <c r="K242" s="21">
        <f>IFERROR(VLOOKUP($C242, 'All Indicators - Breakdown'!$C:$GQ, K$1, FALSE), " ")</f>
        <v>3</v>
      </c>
      <c r="L242" s="21">
        <f>IFERROR(VLOOKUP($C242, 'All Indicators - Breakdown'!$C:$HE, L$1, FALSE), " ")</f>
        <v>3</v>
      </c>
      <c r="M242" s="86">
        <f>IFERROR(VLOOKUP($C242, 'All Indicators - Breakdown'!$C:$IU, M$1, FALSE), " ")</f>
        <v>3</v>
      </c>
      <c r="N242" s="86">
        <f>IFERROR(VLOOKUP($C242, 'All Indicators - Breakdown'!$C:$IU, N$1, FALSE), " ")</f>
        <v>1</v>
      </c>
      <c r="O242" s="80">
        <f t="shared" si="39"/>
        <v>5</v>
      </c>
      <c r="P242" s="21">
        <f t="shared" si="39"/>
        <v>3</v>
      </c>
      <c r="Q242" s="21">
        <f t="shared" si="39"/>
        <v>3</v>
      </c>
      <c r="R242" s="21">
        <f t="shared" si="39"/>
        <v>3</v>
      </c>
      <c r="S242" s="21">
        <f t="shared" si="39"/>
        <v>2</v>
      </c>
      <c r="T242" s="21">
        <f t="shared" si="39"/>
        <v>1</v>
      </c>
      <c r="U242" s="21">
        <f t="shared" si="39"/>
        <v>1</v>
      </c>
      <c r="V242" s="71">
        <f t="shared" si="34"/>
        <v>1</v>
      </c>
      <c r="W242" s="71" t="e">
        <f t="shared" si="35"/>
        <v>#NUM!</v>
      </c>
    </row>
    <row r="243" spans="1:23" ht="16.3" thickTop="1" thickBot="1" x14ac:dyDescent="0.3">
      <c r="A243" s="20" t="s">
        <v>623</v>
      </c>
      <c r="B243" s="20" t="s">
        <v>633</v>
      </c>
      <c r="C243" s="20" t="s">
        <v>634</v>
      </c>
      <c r="D243" s="10">
        <f t="shared" si="32"/>
        <v>4</v>
      </c>
      <c r="E243" s="35">
        <f t="shared" si="33"/>
        <v>3.5</v>
      </c>
      <c r="F243" s="21">
        <f>IFERROR(VLOOKUP($C243, 'All Indicators - Breakdown'!$C:$GQ, F$1, FALSE), " ")</f>
        <v>1</v>
      </c>
      <c r="G243" s="21">
        <f>IFERROR(VLOOKUP($C243, 'All Indicators - Breakdown'!$C:$GQ, G$1, FALSE), " ")</f>
        <v>1</v>
      </c>
      <c r="H243" s="21">
        <f>IFERROR(VLOOKUP($C243, 'All Indicators - Breakdown'!$C:$GQ, H$1, FALSE), " ")</f>
        <v>2</v>
      </c>
      <c r="I243" s="21">
        <f>IFERROR(VLOOKUP($C243, 'All Indicators - Breakdown'!$C:$GQ, I$1, FALSE), " ")</f>
        <v>1</v>
      </c>
      <c r="J243" s="21">
        <f>IFERROR(VLOOKUP($C243, 'All Indicators - Breakdown'!$C:$GQ, J$1, FALSE), " ")</f>
        <v>5</v>
      </c>
      <c r="K243" s="21">
        <f>IFERROR(VLOOKUP($C243, 'All Indicators - Breakdown'!$C:$GQ, K$1, FALSE), " ")</f>
        <v>4</v>
      </c>
      <c r="L243" s="21">
        <f>IFERROR(VLOOKUP($C243, 'All Indicators - Breakdown'!$C:$HE, L$1, FALSE), " ")</f>
        <v>3</v>
      </c>
      <c r="M243" s="86">
        <f>IFERROR(VLOOKUP($C243, 'All Indicators - Breakdown'!$C:$IU, M$1, FALSE), " ")</f>
        <v>2</v>
      </c>
      <c r="N243" s="86">
        <f>IFERROR(VLOOKUP($C243, 'All Indicators - Breakdown'!$C:$IU, N$1, FALSE), " ")</f>
        <v>1</v>
      </c>
      <c r="O243" s="80">
        <f t="shared" si="39"/>
        <v>5</v>
      </c>
      <c r="P243" s="21">
        <f t="shared" si="39"/>
        <v>4</v>
      </c>
      <c r="Q243" s="21">
        <f t="shared" si="39"/>
        <v>3</v>
      </c>
      <c r="R243" s="21">
        <f t="shared" si="39"/>
        <v>2</v>
      </c>
      <c r="S243" s="21">
        <f t="shared" si="39"/>
        <v>2</v>
      </c>
      <c r="T243" s="21">
        <f t="shared" si="39"/>
        <v>1</v>
      </c>
      <c r="U243" s="21">
        <f t="shared" si="39"/>
        <v>1</v>
      </c>
      <c r="V243" s="71">
        <f t="shared" si="34"/>
        <v>1</v>
      </c>
      <c r="W243" s="71">
        <f t="shared" si="35"/>
        <v>1</v>
      </c>
    </row>
    <row r="244" spans="1:23" ht="16.3" thickTop="1" thickBot="1" x14ac:dyDescent="0.3">
      <c r="A244" s="20" t="s">
        <v>623</v>
      </c>
      <c r="B244" s="20" t="s">
        <v>635</v>
      </c>
      <c r="C244" s="20" t="s">
        <v>636</v>
      </c>
      <c r="D244" s="10">
        <f t="shared" si="32"/>
        <v>3</v>
      </c>
      <c r="E244" s="35">
        <f t="shared" si="33"/>
        <v>3.3</v>
      </c>
      <c r="F244" s="21" t="str">
        <f>IFERROR(VLOOKUP($C244, 'All Indicators - Breakdown'!$C:$GQ, F$1, FALSE), " ")</f>
        <v>N/A</v>
      </c>
      <c r="G244" s="21">
        <f>IFERROR(VLOOKUP($C244, 'All Indicators - Breakdown'!$C:$GQ, G$1, FALSE), " ")</f>
        <v>1</v>
      </c>
      <c r="H244" s="21">
        <f>IFERROR(VLOOKUP($C244, 'All Indicators - Breakdown'!$C:$GQ, H$1, FALSE), " ")</f>
        <v>2</v>
      </c>
      <c r="I244" s="21">
        <f>IFERROR(VLOOKUP($C244, 'All Indicators - Breakdown'!$C:$GQ, I$1, FALSE), " ")</f>
        <v>1</v>
      </c>
      <c r="J244" s="21">
        <f>IFERROR(VLOOKUP($C244, 'All Indicators - Breakdown'!$C:$GQ, J$1, FALSE), " ")</f>
        <v>5</v>
      </c>
      <c r="K244" s="21">
        <f>IFERROR(VLOOKUP($C244, 'All Indicators - Breakdown'!$C:$GQ, K$1, FALSE), " ")</f>
        <v>3</v>
      </c>
      <c r="L244" s="21">
        <f>IFERROR(VLOOKUP($C244, 'All Indicators - Breakdown'!$C:$HE, L$1, FALSE), " ")</f>
        <v>3</v>
      </c>
      <c r="M244" s="86">
        <f>IFERROR(VLOOKUP($C244, 'All Indicators - Breakdown'!$C:$IU, M$1, FALSE), " ")</f>
        <v>2</v>
      </c>
      <c r="N244" s="86">
        <f>IFERROR(VLOOKUP($C244, 'All Indicators - Breakdown'!$C:$IU, N$1, FALSE), " ")</f>
        <v>1</v>
      </c>
      <c r="O244" s="80">
        <f t="shared" ref="O244:U253" si="40">LARGE($F244:$N244, O$1)</f>
        <v>5</v>
      </c>
      <c r="P244" s="21">
        <f t="shared" si="40"/>
        <v>3</v>
      </c>
      <c r="Q244" s="21">
        <f t="shared" si="40"/>
        <v>3</v>
      </c>
      <c r="R244" s="21">
        <f t="shared" si="40"/>
        <v>2</v>
      </c>
      <c r="S244" s="21">
        <f t="shared" si="40"/>
        <v>2</v>
      </c>
      <c r="T244" s="21">
        <f t="shared" si="40"/>
        <v>1</v>
      </c>
      <c r="U244" s="21">
        <f t="shared" si="40"/>
        <v>1</v>
      </c>
      <c r="V244" s="71">
        <f t="shared" si="34"/>
        <v>1</v>
      </c>
      <c r="W244" s="71" t="e">
        <f t="shared" si="35"/>
        <v>#NUM!</v>
      </c>
    </row>
    <row r="245" spans="1:23" ht="16.3" thickTop="1" thickBot="1" x14ac:dyDescent="0.3">
      <c r="A245" s="20" t="s">
        <v>637</v>
      </c>
      <c r="B245" s="20" t="s">
        <v>638</v>
      </c>
      <c r="C245" s="20" t="s">
        <v>639</v>
      </c>
      <c r="D245" s="10">
        <f t="shared" si="32"/>
        <v>3</v>
      </c>
      <c r="E245" s="35">
        <f t="shared" si="33"/>
        <v>2.5</v>
      </c>
      <c r="F245" s="21" t="str">
        <f>IFERROR(VLOOKUP($C245, 'All Indicators - Breakdown'!$C:$GQ, F$1, FALSE), " ")</f>
        <v>N/A</v>
      </c>
      <c r="G245" s="21">
        <f>IFERROR(VLOOKUP($C245, 'All Indicators - Breakdown'!$C:$GQ, G$1, FALSE), " ")</f>
        <v>1</v>
      </c>
      <c r="H245" s="21">
        <f>IFERROR(VLOOKUP($C245, 'All Indicators - Breakdown'!$C:$GQ, H$1, FALSE), " ")</f>
        <v>2</v>
      </c>
      <c r="I245" s="21">
        <f>IFERROR(VLOOKUP($C245, 'All Indicators - Breakdown'!$C:$GQ, I$1, FALSE), " ")</f>
        <v>1</v>
      </c>
      <c r="J245" s="21">
        <f>IFERROR(VLOOKUP($C245, 'All Indicators - Breakdown'!$C:$GQ, J$1, FALSE), " ")</f>
        <v>1</v>
      </c>
      <c r="K245" s="21">
        <f>IFERROR(VLOOKUP($C245, 'All Indicators - Breakdown'!$C:$GQ, K$1, FALSE), " ")</f>
        <v>3</v>
      </c>
      <c r="L245" s="21">
        <f>IFERROR(VLOOKUP($C245, 'All Indicators - Breakdown'!$C:$HE, L$1, FALSE), " ")</f>
        <v>3</v>
      </c>
      <c r="M245" s="86">
        <f>IFERROR(VLOOKUP($C245, 'All Indicators - Breakdown'!$C:$IU, M$1, FALSE), " ")</f>
        <v>2</v>
      </c>
      <c r="N245" s="86">
        <f>IFERROR(VLOOKUP($C245, 'All Indicators - Breakdown'!$C:$IU, N$1, FALSE), " ")</f>
        <v>1</v>
      </c>
      <c r="O245" s="80">
        <f t="shared" si="40"/>
        <v>3</v>
      </c>
      <c r="P245" s="21">
        <f t="shared" si="40"/>
        <v>3</v>
      </c>
      <c r="Q245" s="21">
        <f t="shared" si="40"/>
        <v>2</v>
      </c>
      <c r="R245" s="21">
        <f t="shared" si="40"/>
        <v>2</v>
      </c>
      <c r="S245" s="21">
        <f t="shared" si="40"/>
        <v>1</v>
      </c>
      <c r="T245" s="21">
        <f t="shared" si="40"/>
        <v>1</v>
      </c>
      <c r="U245" s="21">
        <f t="shared" si="40"/>
        <v>1</v>
      </c>
      <c r="V245" s="71">
        <f t="shared" si="34"/>
        <v>1</v>
      </c>
      <c r="W245" s="71" t="e">
        <f t="shared" si="35"/>
        <v>#NUM!</v>
      </c>
    </row>
    <row r="246" spans="1:23" ht="16.3" thickTop="1" thickBot="1" x14ac:dyDescent="0.3">
      <c r="A246" s="20" t="s">
        <v>637</v>
      </c>
      <c r="B246" s="20" t="s">
        <v>640</v>
      </c>
      <c r="C246" s="20" t="s">
        <v>641</v>
      </c>
      <c r="D246" s="10">
        <f t="shared" si="32"/>
        <v>2</v>
      </c>
      <c r="E246" s="35">
        <f t="shared" si="33"/>
        <v>2.2999999999999998</v>
      </c>
      <c r="F246" s="21" t="str">
        <f>IFERROR(VLOOKUP($C246, 'All Indicators - Breakdown'!$C:$GQ, F$1, FALSE), " ")</f>
        <v>N/A</v>
      </c>
      <c r="G246" s="21">
        <f>IFERROR(VLOOKUP($C246, 'All Indicators - Breakdown'!$C:$GQ, G$1, FALSE), " ")</f>
        <v>1</v>
      </c>
      <c r="H246" s="21">
        <f>IFERROR(VLOOKUP($C246, 'All Indicators - Breakdown'!$C:$GQ, H$1, FALSE), " ")</f>
        <v>1</v>
      </c>
      <c r="I246" s="21">
        <f>IFERROR(VLOOKUP($C246, 'All Indicators - Breakdown'!$C:$GQ, I$1, FALSE), " ")</f>
        <v>1</v>
      </c>
      <c r="J246" s="21">
        <f>IFERROR(VLOOKUP($C246, 'All Indicators - Breakdown'!$C:$GQ, J$1, FALSE), " ")</f>
        <v>1</v>
      </c>
      <c r="K246" s="21">
        <f>IFERROR(VLOOKUP($C246, 'All Indicators - Breakdown'!$C:$GQ, K$1, FALSE), " ")</f>
        <v>3</v>
      </c>
      <c r="L246" s="21">
        <f>IFERROR(VLOOKUP($C246, 'All Indicators - Breakdown'!$C:$HE, L$1, FALSE), " ")</f>
        <v>3</v>
      </c>
      <c r="M246" s="86">
        <f>IFERROR(VLOOKUP($C246, 'All Indicators - Breakdown'!$C:$IU, M$1, FALSE), " ")</f>
        <v>2</v>
      </c>
      <c r="N246" s="86">
        <f>IFERROR(VLOOKUP($C246, 'All Indicators - Breakdown'!$C:$IU, N$1, FALSE), " ")</f>
        <v>1</v>
      </c>
      <c r="O246" s="80">
        <f t="shared" si="40"/>
        <v>3</v>
      </c>
      <c r="P246" s="21">
        <f t="shared" si="40"/>
        <v>3</v>
      </c>
      <c r="Q246" s="21">
        <f t="shared" si="40"/>
        <v>2</v>
      </c>
      <c r="R246" s="21">
        <f t="shared" si="40"/>
        <v>1</v>
      </c>
      <c r="S246" s="21">
        <f t="shared" si="40"/>
        <v>1</v>
      </c>
      <c r="T246" s="21">
        <f t="shared" si="40"/>
        <v>1</v>
      </c>
      <c r="U246" s="21">
        <f t="shared" si="40"/>
        <v>1</v>
      </c>
      <c r="V246" s="71">
        <f t="shared" si="34"/>
        <v>1</v>
      </c>
      <c r="W246" s="71" t="e">
        <f t="shared" si="35"/>
        <v>#NUM!</v>
      </c>
    </row>
    <row r="247" spans="1:23" ht="16.3" thickTop="1" thickBot="1" x14ac:dyDescent="0.3">
      <c r="A247" s="20" t="s">
        <v>637</v>
      </c>
      <c r="B247" s="20" t="s">
        <v>642</v>
      </c>
      <c r="C247" s="20" t="s">
        <v>643</v>
      </c>
      <c r="D247" s="10">
        <f t="shared" si="32"/>
        <v>3</v>
      </c>
      <c r="E247" s="35">
        <f t="shared" si="33"/>
        <v>2.5</v>
      </c>
      <c r="F247" s="21" t="str">
        <f>IFERROR(VLOOKUP($C247, 'All Indicators - Breakdown'!$C:$GQ, F$1, FALSE), " ")</f>
        <v>N/A</v>
      </c>
      <c r="G247" s="21">
        <f>IFERROR(VLOOKUP($C247, 'All Indicators - Breakdown'!$C:$GQ, G$1, FALSE), " ")</f>
        <v>1</v>
      </c>
      <c r="H247" s="21">
        <f>IFERROR(VLOOKUP($C247, 'All Indicators - Breakdown'!$C:$GQ, H$1, FALSE), " ")</f>
        <v>2</v>
      </c>
      <c r="I247" s="21">
        <f>IFERROR(VLOOKUP($C247, 'All Indicators - Breakdown'!$C:$GQ, I$1, FALSE), " ")</f>
        <v>1</v>
      </c>
      <c r="J247" s="21">
        <f>IFERROR(VLOOKUP($C247, 'All Indicators - Breakdown'!$C:$GQ, J$1, FALSE), " ")</f>
        <v>2</v>
      </c>
      <c r="K247" s="21">
        <f>IFERROR(VLOOKUP($C247, 'All Indicators - Breakdown'!$C:$GQ, K$1, FALSE), " ")</f>
        <v>3</v>
      </c>
      <c r="L247" s="21">
        <f>IFERROR(VLOOKUP($C247, 'All Indicators - Breakdown'!$C:$HE, L$1, FALSE), " ")</f>
        <v>3</v>
      </c>
      <c r="M247" s="86">
        <f>IFERROR(VLOOKUP($C247, 'All Indicators - Breakdown'!$C:$IU, M$1, FALSE), " ")</f>
        <v>1</v>
      </c>
      <c r="N247" s="86">
        <f>IFERROR(VLOOKUP($C247, 'All Indicators - Breakdown'!$C:$IU, N$1, FALSE), " ")</f>
        <v>1</v>
      </c>
      <c r="O247" s="80">
        <f t="shared" si="40"/>
        <v>3</v>
      </c>
      <c r="P247" s="21">
        <f t="shared" si="40"/>
        <v>3</v>
      </c>
      <c r="Q247" s="21">
        <f t="shared" si="40"/>
        <v>2</v>
      </c>
      <c r="R247" s="21">
        <f t="shared" si="40"/>
        <v>2</v>
      </c>
      <c r="S247" s="21">
        <f t="shared" si="40"/>
        <v>1</v>
      </c>
      <c r="T247" s="21">
        <f t="shared" si="40"/>
        <v>1</v>
      </c>
      <c r="U247" s="21">
        <f t="shared" si="40"/>
        <v>1</v>
      </c>
      <c r="V247" s="71">
        <f t="shared" si="34"/>
        <v>1</v>
      </c>
      <c r="W247" s="71" t="e">
        <f t="shared" si="35"/>
        <v>#NUM!</v>
      </c>
    </row>
    <row r="248" spans="1:23" ht="16.3" thickTop="1" thickBot="1" x14ac:dyDescent="0.3">
      <c r="A248" s="20" t="s">
        <v>637</v>
      </c>
      <c r="B248" s="20" t="s">
        <v>644</v>
      </c>
      <c r="C248" s="20" t="s">
        <v>645</v>
      </c>
      <c r="D248" s="10">
        <f t="shared" si="32"/>
        <v>3</v>
      </c>
      <c r="E248" s="35">
        <f t="shared" si="33"/>
        <v>2.8</v>
      </c>
      <c r="F248" s="21">
        <f>IFERROR(VLOOKUP($C248, 'All Indicators - Breakdown'!$C:$GQ, F$1, FALSE), " ")</f>
        <v>1</v>
      </c>
      <c r="G248" s="21">
        <f>IFERROR(VLOOKUP($C248, 'All Indicators - Breakdown'!$C:$GQ, G$1, FALSE), " ")</f>
        <v>1</v>
      </c>
      <c r="H248" s="21">
        <f>IFERROR(VLOOKUP($C248, 'All Indicators - Breakdown'!$C:$GQ, H$1, FALSE), " ")</f>
        <v>2</v>
      </c>
      <c r="I248" s="21">
        <f>IFERROR(VLOOKUP($C248, 'All Indicators - Breakdown'!$C:$GQ, I$1, FALSE), " ")</f>
        <v>1</v>
      </c>
      <c r="J248" s="21">
        <f>IFERROR(VLOOKUP($C248, 'All Indicators - Breakdown'!$C:$GQ, J$1, FALSE), " ")</f>
        <v>1</v>
      </c>
      <c r="K248" s="21">
        <f>IFERROR(VLOOKUP($C248, 'All Indicators - Breakdown'!$C:$GQ, K$1, FALSE), " ")</f>
        <v>3</v>
      </c>
      <c r="L248" s="21">
        <f>IFERROR(VLOOKUP($C248, 'All Indicators - Breakdown'!$C:$HE, L$1, FALSE), " ")</f>
        <v>3</v>
      </c>
      <c r="M248" s="86">
        <f>IFERROR(VLOOKUP($C248, 'All Indicators - Breakdown'!$C:$IU, M$1, FALSE), " ")</f>
        <v>3</v>
      </c>
      <c r="N248" s="86">
        <f>IFERROR(VLOOKUP($C248, 'All Indicators - Breakdown'!$C:$IU, N$1, FALSE), " ")</f>
        <v>1</v>
      </c>
      <c r="O248" s="80">
        <f t="shared" si="40"/>
        <v>3</v>
      </c>
      <c r="P248" s="21">
        <f t="shared" si="40"/>
        <v>3</v>
      </c>
      <c r="Q248" s="21">
        <f t="shared" si="40"/>
        <v>3</v>
      </c>
      <c r="R248" s="21">
        <f t="shared" si="40"/>
        <v>2</v>
      </c>
      <c r="S248" s="21">
        <f t="shared" si="40"/>
        <v>1</v>
      </c>
      <c r="T248" s="21">
        <f t="shared" si="40"/>
        <v>1</v>
      </c>
      <c r="U248" s="21">
        <f t="shared" si="40"/>
        <v>1</v>
      </c>
      <c r="V248" s="71">
        <f t="shared" si="34"/>
        <v>1</v>
      </c>
      <c r="W248" s="71">
        <f t="shared" si="35"/>
        <v>1</v>
      </c>
    </row>
    <row r="249" spans="1:23" ht="16.3" thickTop="1" thickBot="1" x14ac:dyDescent="0.3">
      <c r="A249" s="20" t="s">
        <v>637</v>
      </c>
      <c r="B249" s="20" t="s">
        <v>646</v>
      </c>
      <c r="C249" s="20" t="s">
        <v>647</v>
      </c>
      <c r="D249" s="10">
        <f t="shared" si="32"/>
        <v>3</v>
      </c>
      <c r="E249" s="35">
        <f t="shared" si="33"/>
        <v>2.5</v>
      </c>
      <c r="F249" s="21" t="str">
        <f>IFERROR(VLOOKUP($C249, 'All Indicators - Breakdown'!$C:$GQ, F$1, FALSE), " ")</f>
        <v>N/A</v>
      </c>
      <c r="G249" s="21">
        <f>IFERROR(VLOOKUP($C249, 'All Indicators - Breakdown'!$C:$GQ, G$1, FALSE), " ")</f>
        <v>1</v>
      </c>
      <c r="H249" s="21">
        <f>IFERROR(VLOOKUP($C249, 'All Indicators - Breakdown'!$C:$GQ, H$1, FALSE), " ")</f>
        <v>2</v>
      </c>
      <c r="I249" s="21">
        <f>IFERROR(VLOOKUP($C249, 'All Indicators - Breakdown'!$C:$GQ, I$1, FALSE), " ")</f>
        <v>1</v>
      </c>
      <c r="J249" s="21">
        <f>IFERROR(VLOOKUP($C249, 'All Indicators - Breakdown'!$C:$GQ, J$1, FALSE), " ")</f>
        <v>2</v>
      </c>
      <c r="K249" s="21">
        <f>IFERROR(VLOOKUP($C249, 'All Indicators - Breakdown'!$C:$GQ, K$1, FALSE), " ")</f>
        <v>3</v>
      </c>
      <c r="L249" s="21">
        <f>IFERROR(VLOOKUP($C249, 'All Indicators - Breakdown'!$C:$HE, L$1, FALSE), " ")</f>
        <v>3</v>
      </c>
      <c r="M249" s="86">
        <f>IFERROR(VLOOKUP($C249, 'All Indicators - Breakdown'!$C:$IU, M$1, FALSE), " ")</f>
        <v>2</v>
      </c>
      <c r="N249" s="86">
        <f>IFERROR(VLOOKUP($C249, 'All Indicators - Breakdown'!$C:$IU, N$1, FALSE), " ")</f>
        <v>1</v>
      </c>
      <c r="O249" s="80">
        <f t="shared" si="40"/>
        <v>3</v>
      </c>
      <c r="P249" s="21">
        <f t="shared" si="40"/>
        <v>3</v>
      </c>
      <c r="Q249" s="21">
        <f t="shared" si="40"/>
        <v>2</v>
      </c>
      <c r="R249" s="21">
        <f t="shared" si="40"/>
        <v>2</v>
      </c>
      <c r="S249" s="21">
        <f t="shared" si="40"/>
        <v>2</v>
      </c>
      <c r="T249" s="21">
        <f t="shared" si="40"/>
        <v>1</v>
      </c>
      <c r="U249" s="21">
        <f t="shared" si="40"/>
        <v>1</v>
      </c>
      <c r="V249" s="71">
        <f t="shared" si="34"/>
        <v>1</v>
      </c>
      <c r="W249" s="71" t="e">
        <f t="shared" si="35"/>
        <v>#NUM!</v>
      </c>
    </row>
    <row r="250" spans="1:23" ht="16.3" thickTop="1" thickBot="1" x14ac:dyDescent="0.3">
      <c r="A250" s="20" t="s">
        <v>637</v>
      </c>
      <c r="B250" s="20" t="s">
        <v>648</v>
      </c>
      <c r="C250" s="20" t="s">
        <v>649</v>
      </c>
      <c r="D250" s="10">
        <f t="shared" si="32"/>
        <v>3</v>
      </c>
      <c r="E250" s="35">
        <f t="shared" si="33"/>
        <v>2.8</v>
      </c>
      <c r="F250" s="21" t="str">
        <f>IFERROR(VLOOKUP($C250, 'All Indicators - Breakdown'!$C:$GQ, F$1, FALSE), " ")</f>
        <v>N/A</v>
      </c>
      <c r="G250" s="21">
        <f>IFERROR(VLOOKUP($C250, 'All Indicators - Breakdown'!$C:$GQ, G$1, FALSE), " ")</f>
        <v>1</v>
      </c>
      <c r="H250" s="21">
        <f>IFERROR(VLOOKUP($C250, 'All Indicators - Breakdown'!$C:$GQ, H$1, FALSE), " ")</f>
        <v>2</v>
      </c>
      <c r="I250" s="21">
        <f>IFERROR(VLOOKUP($C250, 'All Indicators - Breakdown'!$C:$GQ, I$1, FALSE), " ")</f>
        <v>1</v>
      </c>
      <c r="J250" s="21">
        <f>IFERROR(VLOOKUP($C250, 'All Indicators - Breakdown'!$C:$GQ, J$1, FALSE), " ")</f>
        <v>2</v>
      </c>
      <c r="K250" s="21">
        <f>IFERROR(VLOOKUP($C250, 'All Indicators - Breakdown'!$C:$GQ, K$1, FALSE), " ")</f>
        <v>3</v>
      </c>
      <c r="L250" s="21">
        <f>IFERROR(VLOOKUP($C250, 'All Indicators - Breakdown'!$C:$HE, L$1, FALSE), " ")</f>
        <v>3</v>
      </c>
      <c r="M250" s="86">
        <f>IFERROR(VLOOKUP($C250, 'All Indicators - Breakdown'!$C:$IU, M$1, FALSE), " ")</f>
        <v>3</v>
      </c>
      <c r="N250" s="86">
        <f>IFERROR(VLOOKUP($C250, 'All Indicators - Breakdown'!$C:$IU, N$1, FALSE), " ")</f>
        <v>1</v>
      </c>
      <c r="O250" s="80">
        <f t="shared" si="40"/>
        <v>3</v>
      </c>
      <c r="P250" s="21">
        <f t="shared" si="40"/>
        <v>3</v>
      </c>
      <c r="Q250" s="21">
        <f t="shared" si="40"/>
        <v>3</v>
      </c>
      <c r="R250" s="21">
        <f t="shared" si="40"/>
        <v>2</v>
      </c>
      <c r="S250" s="21">
        <f t="shared" si="40"/>
        <v>2</v>
      </c>
      <c r="T250" s="21">
        <f t="shared" si="40"/>
        <v>1</v>
      </c>
      <c r="U250" s="21">
        <f t="shared" si="40"/>
        <v>1</v>
      </c>
      <c r="V250" s="71">
        <f t="shared" si="34"/>
        <v>1</v>
      </c>
      <c r="W250" s="71" t="e">
        <f t="shared" si="35"/>
        <v>#NUM!</v>
      </c>
    </row>
    <row r="251" spans="1:23" ht="16.3" thickTop="1" thickBot="1" x14ac:dyDescent="0.3">
      <c r="A251" s="20" t="s">
        <v>637</v>
      </c>
      <c r="B251" s="20" t="s">
        <v>650</v>
      </c>
      <c r="C251" s="20" t="s">
        <v>651</v>
      </c>
      <c r="D251" s="10">
        <f t="shared" si="32"/>
        <v>3</v>
      </c>
      <c r="E251" s="35">
        <f t="shared" si="33"/>
        <v>2.8</v>
      </c>
      <c r="F251" s="21" t="str">
        <f>IFERROR(VLOOKUP($C251, 'All Indicators - Breakdown'!$C:$GQ, F$1, FALSE), " ")</f>
        <v>N/A</v>
      </c>
      <c r="G251" s="21">
        <f>IFERROR(VLOOKUP($C251, 'All Indicators - Breakdown'!$C:$GQ, G$1, FALSE), " ")</f>
        <v>1</v>
      </c>
      <c r="H251" s="21">
        <f>IFERROR(VLOOKUP($C251, 'All Indicators - Breakdown'!$C:$GQ, H$1, FALSE), " ")</f>
        <v>2</v>
      </c>
      <c r="I251" s="21">
        <f>IFERROR(VLOOKUP($C251, 'All Indicators - Breakdown'!$C:$GQ, I$1, FALSE), " ")</f>
        <v>1</v>
      </c>
      <c r="J251" s="21">
        <f>IFERROR(VLOOKUP($C251, 'All Indicators - Breakdown'!$C:$GQ, J$1, FALSE), " ")</f>
        <v>3</v>
      </c>
      <c r="K251" s="21">
        <f>IFERROR(VLOOKUP($C251, 'All Indicators - Breakdown'!$C:$GQ, K$1, FALSE), " ")</f>
        <v>3</v>
      </c>
      <c r="L251" s="21">
        <f>IFERROR(VLOOKUP($C251, 'All Indicators - Breakdown'!$C:$HE, L$1, FALSE), " ")</f>
        <v>3</v>
      </c>
      <c r="M251" s="86">
        <f>IFERROR(VLOOKUP($C251, 'All Indicators - Breakdown'!$C:$IU, M$1, FALSE), " ")</f>
        <v>2</v>
      </c>
      <c r="N251" s="86">
        <f>IFERROR(VLOOKUP($C251, 'All Indicators - Breakdown'!$C:$IU, N$1, FALSE), " ")</f>
        <v>1</v>
      </c>
      <c r="O251" s="80">
        <f t="shared" si="40"/>
        <v>3</v>
      </c>
      <c r="P251" s="21">
        <f t="shared" si="40"/>
        <v>3</v>
      </c>
      <c r="Q251" s="21">
        <f t="shared" si="40"/>
        <v>3</v>
      </c>
      <c r="R251" s="21">
        <f t="shared" si="40"/>
        <v>2</v>
      </c>
      <c r="S251" s="21">
        <f t="shared" si="40"/>
        <v>2</v>
      </c>
      <c r="T251" s="21">
        <f t="shared" si="40"/>
        <v>1</v>
      </c>
      <c r="U251" s="21">
        <f t="shared" si="40"/>
        <v>1</v>
      </c>
      <c r="V251" s="71">
        <f t="shared" si="34"/>
        <v>1</v>
      </c>
      <c r="W251" s="71" t="e">
        <f t="shared" si="35"/>
        <v>#NUM!</v>
      </c>
    </row>
    <row r="252" spans="1:23" ht="16.3" thickTop="1" thickBot="1" x14ac:dyDescent="0.3">
      <c r="A252" s="20" t="s">
        <v>652</v>
      </c>
      <c r="B252" s="20" t="s">
        <v>653</v>
      </c>
      <c r="C252" s="20" t="s">
        <v>654</v>
      </c>
      <c r="D252" s="10">
        <f t="shared" si="32"/>
        <v>3</v>
      </c>
      <c r="E252" s="35">
        <f t="shared" si="33"/>
        <v>3</v>
      </c>
      <c r="F252" s="21">
        <f>IFERROR(VLOOKUP($C252, 'All Indicators - Breakdown'!$C:$GQ, F$1, FALSE), " ")</f>
        <v>3</v>
      </c>
      <c r="G252" s="21">
        <f>IFERROR(VLOOKUP($C252, 'All Indicators - Breakdown'!$C:$GQ, G$1, FALSE), " ")</f>
        <v>2</v>
      </c>
      <c r="H252" s="21">
        <f>IFERROR(VLOOKUP($C252, 'All Indicators - Breakdown'!$C:$GQ, H$1, FALSE), " ")</f>
        <v>2</v>
      </c>
      <c r="I252" s="21">
        <f>IFERROR(VLOOKUP($C252, 'All Indicators - Breakdown'!$C:$GQ, I$1, FALSE), " ")</f>
        <v>1</v>
      </c>
      <c r="J252" s="21">
        <f>IFERROR(VLOOKUP($C252, 'All Indicators - Breakdown'!$C:$GQ, J$1, FALSE), " ")</f>
        <v>1</v>
      </c>
      <c r="K252" s="21">
        <f>IFERROR(VLOOKUP($C252, 'All Indicators - Breakdown'!$C:$GQ, K$1, FALSE), " ")</f>
        <v>3</v>
      </c>
      <c r="L252" s="21">
        <f>IFERROR(VLOOKUP($C252, 'All Indicators - Breakdown'!$C:$HE, L$1, FALSE), " ")</f>
        <v>4</v>
      </c>
      <c r="M252" s="86">
        <f>IFERROR(VLOOKUP($C252, 'All Indicators - Breakdown'!$C:$IU, M$1, FALSE), " ")</f>
        <v>1</v>
      </c>
      <c r="N252" s="86">
        <f>IFERROR(VLOOKUP($C252, 'All Indicators - Breakdown'!$C:$IU, N$1, FALSE), " ")</f>
        <v>1</v>
      </c>
      <c r="O252" s="80">
        <f t="shared" si="40"/>
        <v>4</v>
      </c>
      <c r="P252" s="21">
        <f t="shared" si="40"/>
        <v>3</v>
      </c>
      <c r="Q252" s="21">
        <f t="shared" si="40"/>
        <v>3</v>
      </c>
      <c r="R252" s="21">
        <f t="shared" si="40"/>
        <v>2</v>
      </c>
      <c r="S252" s="21">
        <f t="shared" si="40"/>
        <v>2</v>
      </c>
      <c r="T252" s="21">
        <f t="shared" si="40"/>
        <v>1</v>
      </c>
      <c r="U252" s="21">
        <f t="shared" si="40"/>
        <v>1</v>
      </c>
      <c r="V252" s="71">
        <f t="shared" si="34"/>
        <v>1</v>
      </c>
      <c r="W252" s="71">
        <f t="shared" si="35"/>
        <v>1</v>
      </c>
    </row>
    <row r="253" spans="1:23" ht="16.3" thickTop="1" thickBot="1" x14ac:dyDescent="0.3">
      <c r="A253" s="20" t="s">
        <v>652</v>
      </c>
      <c r="B253" s="20" t="s">
        <v>655</v>
      </c>
      <c r="C253" s="20" t="s">
        <v>656</v>
      </c>
      <c r="D253" s="10">
        <f t="shared" si="32"/>
        <v>3</v>
      </c>
      <c r="E253" s="35">
        <f t="shared" si="33"/>
        <v>2.5</v>
      </c>
      <c r="F253" s="21" t="str">
        <f>IFERROR(VLOOKUP($C253, 'All Indicators - Breakdown'!$C:$GQ, F$1, FALSE), " ")</f>
        <v>N/A</v>
      </c>
      <c r="G253" s="21">
        <f>IFERROR(VLOOKUP($C253, 'All Indicators - Breakdown'!$C:$GQ, G$1, FALSE), " ")</f>
        <v>2</v>
      </c>
      <c r="H253" s="21">
        <f>IFERROR(VLOOKUP($C253, 'All Indicators - Breakdown'!$C:$GQ, H$1, FALSE), " ")</f>
        <v>1</v>
      </c>
      <c r="I253" s="21">
        <f>IFERROR(VLOOKUP($C253, 'All Indicators - Breakdown'!$C:$GQ, I$1, FALSE), " ")</f>
        <v>1</v>
      </c>
      <c r="J253" s="21">
        <f>IFERROR(VLOOKUP($C253, 'All Indicators - Breakdown'!$C:$GQ, J$1, FALSE), " ")</f>
        <v>1</v>
      </c>
      <c r="K253" s="21">
        <f>IFERROR(VLOOKUP($C253, 'All Indicators - Breakdown'!$C:$GQ, K$1, FALSE), " ")</f>
        <v>3</v>
      </c>
      <c r="L253" s="21">
        <f>IFERROR(VLOOKUP($C253, 'All Indicators - Breakdown'!$C:$HE, L$1, FALSE), " ")</f>
        <v>4</v>
      </c>
      <c r="M253" s="86">
        <f>IFERROR(VLOOKUP($C253, 'All Indicators - Breakdown'!$C:$IU, M$1, FALSE), " ")</f>
        <v>1</v>
      </c>
      <c r="N253" s="86">
        <f>IFERROR(VLOOKUP($C253, 'All Indicators - Breakdown'!$C:$IU, N$1, FALSE), " ")</f>
        <v>1</v>
      </c>
      <c r="O253" s="80">
        <f t="shared" si="40"/>
        <v>4</v>
      </c>
      <c r="P253" s="21">
        <f t="shared" si="40"/>
        <v>3</v>
      </c>
      <c r="Q253" s="21">
        <f t="shared" si="40"/>
        <v>2</v>
      </c>
      <c r="R253" s="21">
        <f t="shared" si="40"/>
        <v>1</v>
      </c>
      <c r="S253" s="21">
        <f t="shared" si="40"/>
        <v>1</v>
      </c>
      <c r="T253" s="21">
        <f t="shared" si="40"/>
        <v>1</v>
      </c>
      <c r="U253" s="21">
        <f t="shared" si="40"/>
        <v>1</v>
      </c>
      <c r="V253" s="71">
        <f t="shared" si="34"/>
        <v>1</v>
      </c>
      <c r="W253" s="71" t="e">
        <f t="shared" si="35"/>
        <v>#NUM!</v>
      </c>
    </row>
    <row r="254" spans="1:23" ht="16.3" thickTop="1" thickBot="1" x14ac:dyDescent="0.3">
      <c r="A254" s="20" t="s">
        <v>652</v>
      </c>
      <c r="B254" s="20" t="s">
        <v>657</v>
      </c>
      <c r="C254" s="20" t="s">
        <v>658</v>
      </c>
      <c r="D254" s="10">
        <f t="shared" si="32"/>
        <v>3</v>
      </c>
      <c r="E254" s="35">
        <f t="shared" si="33"/>
        <v>2.8</v>
      </c>
      <c r="F254" s="21" t="str">
        <f>IFERROR(VLOOKUP($C254, 'All Indicators - Breakdown'!$C:$GQ, F$1, FALSE), " ")</f>
        <v>N/A</v>
      </c>
      <c r="G254" s="21">
        <f>IFERROR(VLOOKUP($C254, 'All Indicators - Breakdown'!$C:$GQ, G$1, FALSE), " ")</f>
        <v>2</v>
      </c>
      <c r="H254" s="21">
        <f>IFERROR(VLOOKUP($C254, 'All Indicators - Breakdown'!$C:$GQ, H$1, FALSE), " ")</f>
        <v>2</v>
      </c>
      <c r="I254" s="21">
        <f>IFERROR(VLOOKUP($C254, 'All Indicators - Breakdown'!$C:$GQ, I$1, FALSE), " ")</f>
        <v>1</v>
      </c>
      <c r="J254" s="21">
        <f>IFERROR(VLOOKUP($C254, 'All Indicators - Breakdown'!$C:$GQ, J$1, FALSE), " ")</f>
        <v>1</v>
      </c>
      <c r="K254" s="21">
        <f>IFERROR(VLOOKUP($C254, 'All Indicators - Breakdown'!$C:$GQ, K$1, FALSE), " ")</f>
        <v>3</v>
      </c>
      <c r="L254" s="21">
        <f>IFERROR(VLOOKUP($C254, 'All Indicators - Breakdown'!$C:$HE, L$1, FALSE), " ")</f>
        <v>4</v>
      </c>
      <c r="M254" s="86">
        <f>IFERROR(VLOOKUP($C254, 'All Indicators - Breakdown'!$C:$IU, M$1, FALSE), " ")</f>
        <v>2</v>
      </c>
      <c r="N254" s="86">
        <f>IFERROR(VLOOKUP($C254, 'All Indicators - Breakdown'!$C:$IU, N$1, FALSE), " ")</f>
        <v>1</v>
      </c>
      <c r="O254" s="80">
        <f t="shared" ref="O254:U263" si="41">LARGE($F254:$N254, O$1)</f>
        <v>4</v>
      </c>
      <c r="P254" s="21">
        <f t="shared" si="41"/>
        <v>3</v>
      </c>
      <c r="Q254" s="21">
        <f t="shared" si="41"/>
        <v>2</v>
      </c>
      <c r="R254" s="21">
        <f t="shared" si="41"/>
        <v>2</v>
      </c>
      <c r="S254" s="21">
        <f t="shared" si="41"/>
        <v>2</v>
      </c>
      <c r="T254" s="21">
        <f t="shared" si="41"/>
        <v>1</v>
      </c>
      <c r="U254" s="21">
        <f t="shared" si="41"/>
        <v>1</v>
      </c>
      <c r="V254" s="71">
        <f t="shared" si="34"/>
        <v>1</v>
      </c>
      <c r="W254" s="71" t="e">
        <f t="shared" si="35"/>
        <v>#NUM!</v>
      </c>
    </row>
    <row r="255" spans="1:23" ht="16.3" thickTop="1" thickBot="1" x14ac:dyDescent="0.3">
      <c r="A255" s="20" t="s">
        <v>652</v>
      </c>
      <c r="B255" s="20" t="s">
        <v>659</v>
      </c>
      <c r="C255" s="20" t="s">
        <v>660</v>
      </c>
      <c r="D255" s="10">
        <f t="shared" si="32"/>
        <v>3</v>
      </c>
      <c r="E255" s="35">
        <f t="shared" si="33"/>
        <v>3</v>
      </c>
      <c r="F255" s="21" t="str">
        <f>IFERROR(VLOOKUP($C255, 'All Indicators - Breakdown'!$C:$GQ, F$1, FALSE), " ")</f>
        <v>N/A</v>
      </c>
      <c r="G255" s="21">
        <f>IFERROR(VLOOKUP($C255, 'All Indicators - Breakdown'!$C:$GQ, G$1, FALSE), " ")</f>
        <v>3</v>
      </c>
      <c r="H255" s="21">
        <f>IFERROR(VLOOKUP($C255, 'All Indicators - Breakdown'!$C:$GQ, H$1, FALSE), " ")</f>
        <v>2</v>
      </c>
      <c r="I255" s="21">
        <f>IFERROR(VLOOKUP($C255, 'All Indicators - Breakdown'!$C:$GQ, I$1, FALSE), " ")</f>
        <v>1</v>
      </c>
      <c r="J255" s="21">
        <f>IFERROR(VLOOKUP($C255, 'All Indicators - Breakdown'!$C:$GQ, J$1, FALSE), " ")</f>
        <v>1</v>
      </c>
      <c r="K255" s="21">
        <f>IFERROR(VLOOKUP($C255, 'All Indicators - Breakdown'!$C:$GQ, K$1, FALSE), " ")</f>
        <v>3</v>
      </c>
      <c r="L255" s="21">
        <f>IFERROR(VLOOKUP($C255, 'All Indicators - Breakdown'!$C:$HE, L$1, FALSE), " ")</f>
        <v>4</v>
      </c>
      <c r="M255" s="86">
        <f>IFERROR(VLOOKUP($C255, 'All Indicators - Breakdown'!$C:$IU, M$1, FALSE), " ")</f>
        <v>2</v>
      </c>
      <c r="N255" s="86">
        <f>IFERROR(VLOOKUP($C255, 'All Indicators - Breakdown'!$C:$IU, N$1, FALSE), " ")</f>
        <v>1</v>
      </c>
      <c r="O255" s="80">
        <f t="shared" si="41"/>
        <v>4</v>
      </c>
      <c r="P255" s="21">
        <f t="shared" si="41"/>
        <v>3</v>
      </c>
      <c r="Q255" s="21">
        <f t="shared" si="41"/>
        <v>3</v>
      </c>
      <c r="R255" s="21">
        <f t="shared" si="41"/>
        <v>2</v>
      </c>
      <c r="S255" s="21">
        <f t="shared" si="41"/>
        <v>2</v>
      </c>
      <c r="T255" s="21">
        <f t="shared" si="41"/>
        <v>1</v>
      </c>
      <c r="U255" s="21">
        <f t="shared" si="41"/>
        <v>1</v>
      </c>
      <c r="V255" s="71">
        <f t="shared" si="34"/>
        <v>1</v>
      </c>
      <c r="W255" s="71" t="e">
        <f t="shared" si="35"/>
        <v>#NUM!</v>
      </c>
    </row>
    <row r="256" spans="1:23" ht="16.3" thickTop="1" thickBot="1" x14ac:dyDescent="0.3">
      <c r="A256" s="20" t="s">
        <v>652</v>
      </c>
      <c r="B256" s="20" t="s">
        <v>661</v>
      </c>
      <c r="C256" s="20" t="s">
        <v>662</v>
      </c>
      <c r="D256" s="10">
        <f t="shared" si="32"/>
        <v>2</v>
      </c>
      <c r="E256" s="35">
        <f t="shared" si="33"/>
        <v>2.2999999999999998</v>
      </c>
      <c r="F256" s="21" t="str">
        <f>IFERROR(VLOOKUP($C256, 'All Indicators - Breakdown'!$C:$GQ, F$1, FALSE), " ")</f>
        <v>N/A</v>
      </c>
      <c r="G256" s="21">
        <f>IFERROR(VLOOKUP($C256, 'All Indicators - Breakdown'!$C:$GQ, G$1, FALSE), " ")</f>
        <v>1</v>
      </c>
      <c r="H256" s="21">
        <f>IFERROR(VLOOKUP($C256, 'All Indicators - Breakdown'!$C:$GQ, H$1, FALSE), " ")</f>
        <v>1</v>
      </c>
      <c r="I256" s="21">
        <f>IFERROR(VLOOKUP($C256, 'All Indicators - Breakdown'!$C:$GQ, I$1, FALSE), " ")</f>
        <v>1</v>
      </c>
      <c r="J256" s="21">
        <f>IFERROR(VLOOKUP($C256, 'All Indicators - Breakdown'!$C:$GQ, J$1, FALSE), " ")</f>
        <v>1</v>
      </c>
      <c r="K256" s="21">
        <f>IFERROR(VLOOKUP($C256, 'All Indicators - Breakdown'!$C:$GQ, K$1, FALSE), " ")</f>
        <v>3</v>
      </c>
      <c r="L256" s="21">
        <f>IFERROR(VLOOKUP($C256, 'All Indicators - Breakdown'!$C:$HE, L$1, FALSE), " ")</f>
        <v>4</v>
      </c>
      <c r="M256" s="86">
        <f>IFERROR(VLOOKUP($C256, 'All Indicators - Breakdown'!$C:$IU, M$1, FALSE), " ")</f>
        <v>1</v>
      </c>
      <c r="N256" s="86">
        <f>IFERROR(VLOOKUP($C256, 'All Indicators - Breakdown'!$C:$IU, N$1, FALSE), " ")</f>
        <v>1</v>
      </c>
      <c r="O256" s="80">
        <f t="shared" si="41"/>
        <v>4</v>
      </c>
      <c r="P256" s="21">
        <f t="shared" si="41"/>
        <v>3</v>
      </c>
      <c r="Q256" s="21">
        <f t="shared" si="41"/>
        <v>1</v>
      </c>
      <c r="R256" s="21">
        <f t="shared" si="41"/>
        <v>1</v>
      </c>
      <c r="S256" s="21">
        <f t="shared" si="41"/>
        <v>1</v>
      </c>
      <c r="T256" s="21">
        <f t="shared" si="41"/>
        <v>1</v>
      </c>
      <c r="U256" s="21">
        <f t="shared" si="41"/>
        <v>1</v>
      </c>
      <c r="V256" s="71">
        <f t="shared" si="34"/>
        <v>1</v>
      </c>
      <c r="W256" s="71" t="e">
        <f t="shared" si="35"/>
        <v>#NUM!</v>
      </c>
    </row>
    <row r="257" spans="1:23" ht="16.3" thickTop="1" thickBot="1" x14ac:dyDescent="0.3">
      <c r="A257" s="20" t="s">
        <v>652</v>
      </c>
      <c r="B257" s="20" t="s">
        <v>652</v>
      </c>
      <c r="C257" s="20" t="s">
        <v>663</v>
      </c>
      <c r="D257" s="10">
        <f t="shared" si="32"/>
        <v>3</v>
      </c>
      <c r="E257" s="35">
        <f t="shared" si="33"/>
        <v>3</v>
      </c>
      <c r="F257" s="21" t="str">
        <f>IFERROR(VLOOKUP($C257, 'All Indicators - Breakdown'!$C:$GQ, F$1, FALSE), " ")</f>
        <v>N/A</v>
      </c>
      <c r="G257" s="21">
        <f>IFERROR(VLOOKUP($C257, 'All Indicators - Breakdown'!$C:$GQ, G$1, FALSE), " ")</f>
        <v>2</v>
      </c>
      <c r="H257" s="21">
        <f>IFERROR(VLOOKUP($C257, 'All Indicators - Breakdown'!$C:$GQ, H$1, FALSE), " ")</f>
        <v>1</v>
      </c>
      <c r="I257" s="21">
        <f>IFERROR(VLOOKUP($C257, 'All Indicators - Breakdown'!$C:$GQ, I$1, FALSE), " ")</f>
        <v>1</v>
      </c>
      <c r="J257" s="21">
        <f>IFERROR(VLOOKUP($C257, 'All Indicators - Breakdown'!$C:$GQ, J$1, FALSE), " ")</f>
        <v>1</v>
      </c>
      <c r="K257" s="21">
        <f>IFERROR(VLOOKUP($C257, 'All Indicators - Breakdown'!$C:$GQ, K$1, FALSE), " ")</f>
        <v>3</v>
      </c>
      <c r="L257" s="21">
        <f>IFERROR(VLOOKUP($C257, 'All Indicators - Breakdown'!$C:$HE, L$1, FALSE), " ")</f>
        <v>4</v>
      </c>
      <c r="M257" s="86">
        <f>IFERROR(VLOOKUP($C257, 'All Indicators - Breakdown'!$C:$IU, M$1, FALSE), " ")</f>
        <v>3</v>
      </c>
      <c r="N257" s="86">
        <f>IFERROR(VLOOKUP($C257, 'All Indicators - Breakdown'!$C:$IU, N$1, FALSE), " ")</f>
        <v>1</v>
      </c>
      <c r="O257" s="80">
        <f t="shared" si="41"/>
        <v>4</v>
      </c>
      <c r="P257" s="21">
        <f t="shared" si="41"/>
        <v>3</v>
      </c>
      <c r="Q257" s="21">
        <f t="shared" si="41"/>
        <v>3</v>
      </c>
      <c r="R257" s="21">
        <f t="shared" si="41"/>
        <v>2</v>
      </c>
      <c r="S257" s="21">
        <f t="shared" si="41"/>
        <v>1</v>
      </c>
      <c r="T257" s="21">
        <f t="shared" si="41"/>
        <v>1</v>
      </c>
      <c r="U257" s="21">
        <f t="shared" si="41"/>
        <v>1</v>
      </c>
      <c r="V257" s="71">
        <f t="shared" si="34"/>
        <v>1</v>
      </c>
      <c r="W257" s="71" t="e">
        <f t="shared" si="35"/>
        <v>#NUM!</v>
      </c>
    </row>
    <row r="258" spans="1:23" ht="16.3" thickTop="1" thickBot="1" x14ac:dyDescent="0.3">
      <c r="A258" s="20" t="s">
        <v>652</v>
      </c>
      <c r="B258" s="20" t="s">
        <v>664</v>
      </c>
      <c r="C258" s="20" t="s">
        <v>665</v>
      </c>
      <c r="D258" s="10">
        <f t="shared" si="32"/>
        <v>3</v>
      </c>
      <c r="E258" s="35">
        <f t="shared" si="33"/>
        <v>3</v>
      </c>
      <c r="F258" s="21">
        <f>IFERROR(VLOOKUP($C258, 'All Indicators - Breakdown'!$C:$GQ, F$1, FALSE), " ")</f>
        <v>3</v>
      </c>
      <c r="G258" s="21">
        <f>IFERROR(VLOOKUP($C258, 'All Indicators - Breakdown'!$C:$GQ, G$1, FALSE), " ")</f>
        <v>2</v>
      </c>
      <c r="H258" s="21">
        <f>IFERROR(VLOOKUP($C258, 'All Indicators - Breakdown'!$C:$GQ, H$1, FALSE), " ")</f>
        <v>2</v>
      </c>
      <c r="I258" s="21">
        <f>IFERROR(VLOOKUP($C258, 'All Indicators - Breakdown'!$C:$GQ, I$1, FALSE), " ")</f>
        <v>1</v>
      </c>
      <c r="J258" s="21">
        <f>IFERROR(VLOOKUP($C258, 'All Indicators - Breakdown'!$C:$GQ, J$1, FALSE), " ")</f>
        <v>1</v>
      </c>
      <c r="K258" s="21">
        <f>IFERROR(VLOOKUP($C258, 'All Indicators - Breakdown'!$C:$GQ, K$1, FALSE), " ")</f>
        <v>3</v>
      </c>
      <c r="L258" s="21">
        <f>IFERROR(VLOOKUP($C258, 'All Indicators - Breakdown'!$C:$HE, L$1, FALSE), " ")</f>
        <v>4</v>
      </c>
      <c r="M258" s="86">
        <f>IFERROR(VLOOKUP($C258, 'All Indicators - Breakdown'!$C:$IU, M$1, FALSE), " ")</f>
        <v>2</v>
      </c>
      <c r="N258" s="86">
        <f>IFERROR(VLOOKUP($C258, 'All Indicators - Breakdown'!$C:$IU, N$1, FALSE), " ")</f>
        <v>1</v>
      </c>
      <c r="O258" s="80">
        <f t="shared" si="41"/>
        <v>4</v>
      </c>
      <c r="P258" s="21">
        <f t="shared" si="41"/>
        <v>3</v>
      </c>
      <c r="Q258" s="21">
        <f t="shared" si="41"/>
        <v>3</v>
      </c>
      <c r="R258" s="21">
        <f t="shared" si="41"/>
        <v>2</v>
      </c>
      <c r="S258" s="21">
        <f t="shared" si="41"/>
        <v>2</v>
      </c>
      <c r="T258" s="21">
        <f t="shared" si="41"/>
        <v>2</v>
      </c>
      <c r="U258" s="21">
        <f t="shared" si="41"/>
        <v>1</v>
      </c>
      <c r="V258" s="71">
        <f t="shared" si="34"/>
        <v>1</v>
      </c>
      <c r="W258" s="71">
        <f t="shared" si="35"/>
        <v>1</v>
      </c>
    </row>
    <row r="259" spans="1:23" ht="16.3" thickTop="1" thickBot="1" x14ac:dyDescent="0.3">
      <c r="A259" s="20" t="s">
        <v>652</v>
      </c>
      <c r="B259" s="20" t="s">
        <v>666</v>
      </c>
      <c r="C259" s="20" t="s">
        <v>667</v>
      </c>
      <c r="D259" s="10">
        <f t="shared" si="32"/>
        <v>3</v>
      </c>
      <c r="E259" s="35">
        <f t="shared" si="33"/>
        <v>2.8</v>
      </c>
      <c r="F259" s="21" t="str">
        <f>IFERROR(VLOOKUP($C259, 'All Indicators - Breakdown'!$C:$GQ, F$1, FALSE), " ")</f>
        <v>N/A</v>
      </c>
      <c r="G259" s="21">
        <f>IFERROR(VLOOKUP($C259, 'All Indicators - Breakdown'!$C:$GQ, G$1, FALSE), " ")</f>
        <v>1</v>
      </c>
      <c r="H259" s="21">
        <f>IFERROR(VLOOKUP($C259, 'All Indicators - Breakdown'!$C:$GQ, H$1, FALSE), " ")</f>
        <v>2</v>
      </c>
      <c r="I259" s="21">
        <f>IFERROR(VLOOKUP($C259, 'All Indicators - Breakdown'!$C:$GQ, I$1, FALSE), " ")</f>
        <v>1</v>
      </c>
      <c r="J259" s="21">
        <f>IFERROR(VLOOKUP($C259, 'All Indicators - Breakdown'!$C:$GQ, J$1, FALSE), " ")</f>
        <v>1</v>
      </c>
      <c r="K259" s="21">
        <f>IFERROR(VLOOKUP($C259, 'All Indicators - Breakdown'!$C:$GQ, K$1, FALSE), " ")</f>
        <v>3</v>
      </c>
      <c r="L259" s="21">
        <f>IFERROR(VLOOKUP($C259, 'All Indicators - Breakdown'!$C:$HE, L$1, FALSE), " ")</f>
        <v>4</v>
      </c>
      <c r="M259" s="86">
        <f>IFERROR(VLOOKUP($C259, 'All Indicators - Breakdown'!$C:$IU, M$1, FALSE), " ")</f>
        <v>2</v>
      </c>
      <c r="N259" s="86">
        <f>IFERROR(VLOOKUP($C259, 'All Indicators - Breakdown'!$C:$IU, N$1, FALSE), " ")</f>
        <v>1</v>
      </c>
      <c r="O259" s="80">
        <f t="shared" si="41"/>
        <v>4</v>
      </c>
      <c r="P259" s="21">
        <f t="shared" si="41"/>
        <v>3</v>
      </c>
      <c r="Q259" s="21">
        <f t="shared" si="41"/>
        <v>2</v>
      </c>
      <c r="R259" s="21">
        <f t="shared" si="41"/>
        <v>2</v>
      </c>
      <c r="S259" s="21">
        <f t="shared" si="41"/>
        <v>1</v>
      </c>
      <c r="T259" s="21">
        <f t="shared" si="41"/>
        <v>1</v>
      </c>
      <c r="U259" s="21">
        <f t="shared" si="41"/>
        <v>1</v>
      </c>
      <c r="V259" s="71">
        <f t="shared" si="34"/>
        <v>1</v>
      </c>
      <c r="W259" s="71" t="e">
        <f t="shared" si="35"/>
        <v>#NUM!</v>
      </c>
    </row>
    <row r="260" spans="1:23" ht="16.3" thickTop="1" thickBot="1" x14ac:dyDescent="0.3">
      <c r="A260" s="20" t="s">
        <v>652</v>
      </c>
      <c r="B260" s="20" t="s">
        <v>668</v>
      </c>
      <c r="C260" s="20" t="s">
        <v>669</v>
      </c>
      <c r="D260" s="10">
        <f t="shared" ref="D260:D323" si="42">ROUND(AVERAGE(O260:R260), 0)</f>
        <v>3</v>
      </c>
      <c r="E260" s="35">
        <f t="shared" ref="E260:E323" si="43">ROUND(AVERAGE(O260:R260), 1)</f>
        <v>2.8</v>
      </c>
      <c r="F260" s="21" t="str">
        <f>IFERROR(VLOOKUP($C260, 'All Indicators - Breakdown'!$C:$GQ, F$1, FALSE), " ")</f>
        <v>N/A</v>
      </c>
      <c r="G260" s="21">
        <f>IFERROR(VLOOKUP($C260, 'All Indicators - Breakdown'!$C:$GQ, G$1, FALSE), " ")</f>
        <v>2</v>
      </c>
      <c r="H260" s="21">
        <f>IFERROR(VLOOKUP($C260, 'All Indicators - Breakdown'!$C:$GQ, H$1, FALSE), " ")</f>
        <v>1</v>
      </c>
      <c r="I260" s="21">
        <f>IFERROR(VLOOKUP($C260, 'All Indicators - Breakdown'!$C:$GQ, I$1, FALSE), " ")</f>
        <v>1</v>
      </c>
      <c r="J260" s="21">
        <f>IFERROR(VLOOKUP($C260, 'All Indicators - Breakdown'!$C:$GQ, J$1, FALSE), " ")</f>
        <v>1</v>
      </c>
      <c r="K260" s="21">
        <f>IFERROR(VLOOKUP($C260, 'All Indicators - Breakdown'!$C:$GQ, K$1, FALSE), " ")</f>
        <v>3</v>
      </c>
      <c r="L260" s="21">
        <f>IFERROR(VLOOKUP($C260, 'All Indicators - Breakdown'!$C:$HE, L$1, FALSE), " ")</f>
        <v>4</v>
      </c>
      <c r="M260" s="86">
        <f>IFERROR(VLOOKUP($C260, 'All Indicators - Breakdown'!$C:$IU, M$1, FALSE), " ")</f>
        <v>2</v>
      </c>
      <c r="N260" s="86">
        <f>IFERROR(VLOOKUP($C260, 'All Indicators - Breakdown'!$C:$IU, N$1, FALSE), " ")</f>
        <v>1</v>
      </c>
      <c r="O260" s="80">
        <f t="shared" si="41"/>
        <v>4</v>
      </c>
      <c r="P260" s="21">
        <f t="shared" si="41"/>
        <v>3</v>
      </c>
      <c r="Q260" s="21">
        <f t="shared" si="41"/>
        <v>2</v>
      </c>
      <c r="R260" s="21">
        <f t="shared" si="41"/>
        <v>2</v>
      </c>
      <c r="S260" s="21">
        <f t="shared" si="41"/>
        <v>1</v>
      </c>
      <c r="T260" s="21">
        <f t="shared" si="41"/>
        <v>1</v>
      </c>
      <c r="U260" s="21">
        <f t="shared" si="41"/>
        <v>1</v>
      </c>
      <c r="V260" s="71">
        <f t="shared" si="34"/>
        <v>1</v>
      </c>
      <c r="W260" s="71" t="e">
        <f t="shared" si="35"/>
        <v>#NUM!</v>
      </c>
    </row>
    <row r="261" spans="1:23" ht="16.3" thickTop="1" thickBot="1" x14ac:dyDescent="0.3">
      <c r="A261" s="20" t="s">
        <v>652</v>
      </c>
      <c r="B261" s="20" t="s">
        <v>670</v>
      </c>
      <c r="C261" s="20" t="s">
        <v>671</v>
      </c>
      <c r="D261" s="10">
        <f t="shared" si="42"/>
        <v>3</v>
      </c>
      <c r="E261" s="35">
        <f t="shared" si="43"/>
        <v>2.8</v>
      </c>
      <c r="F261" s="21" t="str">
        <f>IFERROR(VLOOKUP($C261, 'All Indicators - Breakdown'!$C:$GQ, F$1, FALSE), " ")</f>
        <v>N/A</v>
      </c>
      <c r="G261" s="21">
        <f>IFERROR(VLOOKUP($C261, 'All Indicators - Breakdown'!$C:$GQ, G$1, FALSE), " ")</f>
        <v>2</v>
      </c>
      <c r="H261" s="21">
        <f>IFERROR(VLOOKUP($C261, 'All Indicators - Breakdown'!$C:$GQ, H$1, FALSE), " ")</f>
        <v>2</v>
      </c>
      <c r="I261" s="21">
        <f>IFERROR(VLOOKUP($C261, 'All Indicators - Breakdown'!$C:$GQ, I$1, FALSE), " ")</f>
        <v>1</v>
      </c>
      <c r="J261" s="21">
        <f>IFERROR(VLOOKUP($C261, 'All Indicators - Breakdown'!$C:$GQ, J$1, FALSE), " ")</f>
        <v>1</v>
      </c>
      <c r="K261" s="21">
        <f>IFERROR(VLOOKUP($C261, 'All Indicators - Breakdown'!$C:$GQ, K$1, FALSE), " ")</f>
        <v>3</v>
      </c>
      <c r="L261" s="21">
        <f>IFERROR(VLOOKUP($C261, 'All Indicators - Breakdown'!$C:$HE, L$1, FALSE), " ")</f>
        <v>4</v>
      </c>
      <c r="M261" s="86">
        <f>IFERROR(VLOOKUP($C261, 'All Indicators - Breakdown'!$C:$IU, M$1, FALSE), " ")</f>
        <v>2</v>
      </c>
      <c r="N261" s="86">
        <f>IFERROR(VLOOKUP($C261, 'All Indicators - Breakdown'!$C:$IU, N$1, FALSE), " ")</f>
        <v>1</v>
      </c>
      <c r="O261" s="80">
        <f t="shared" si="41"/>
        <v>4</v>
      </c>
      <c r="P261" s="21">
        <f t="shared" si="41"/>
        <v>3</v>
      </c>
      <c r="Q261" s="21">
        <f t="shared" si="41"/>
        <v>2</v>
      </c>
      <c r="R261" s="21">
        <f t="shared" si="41"/>
        <v>2</v>
      </c>
      <c r="S261" s="21">
        <f t="shared" si="41"/>
        <v>2</v>
      </c>
      <c r="T261" s="21">
        <f t="shared" si="41"/>
        <v>1</v>
      </c>
      <c r="U261" s="21">
        <f t="shared" si="41"/>
        <v>1</v>
      </c>
      <c r="V261" s="71">
        <f t="shared" ref="V261:V324" si="44">LARGE(F261:N261, V$1)</f>
        <v>1</v>
      </c>
      <c r="W261" s="71" t="e">
        <f t="shared" ref="W261:W324" si="45">LARGE(F261:N261, W$1)</f>
        <v>#NUM!</v>
      </c>
    </row>
    <row r="262" spans="1:23" ht="16.3" thickTop="1" thickBot="1" x14ac:dyDescent="0.3">
      <c r="A262" s="20" t="s">
        <v>652</v>
      </c>
      <c r="B262" s="20" t="s">
        <v>672</v>
      </c>
      <c r="C262" s="20" t="s">
        <v>673</v>
      </c>
      <c r="D262" s="10">
        <f t="shared" si="42"/>
        <v>3</v>
      </c>
      <c r="E262" s="35">
        <f t="shared" si="43"/>
        <v>2.8</v>
      </c>
      <c r="F262" s="21" t="str">
        <f>IFERROR(VLOOKUP($C262, 'All Indicators - Breakdown'!$C:$GQ, F$1, FALSE), " ")</f>
        <v>N/A</v>
      </c>
      <c r="G262" s="21">
        <f>IFERROR(VLOOKUP($C262, 'All Indicators - Breakdown'!$C:$GQ, G$1, FALSE), " ")</f>
        <v>2</v>
      </c>
      <c r="H262" s="21">
        <f>IFERROR(VLOOKUP($C262, 'All Indicators - Breakdown'!$C:$GQ, H$1, FALSE), " ")</f>
        <v>1</v>
      </c>
      <c r="I262" s="21">
        <f>IFERROR(VLOOKUP($C262, 'All Indicators - Breakdown'!$C:$GQ, I$1, FALSE), " ")</f>
        <v>1</v>
      </c>
      <c r="J262" s="21">
        <f>IFERROR(VLOOKUP($C262, 'All Indicators - Breakdown'!$C:$GQ, J$1, FALSE), " ")</f>
        <v>1</v>
      </c>
      <c r="K262" s="21">
        <f>IFERROR(VLOOKUP($C262, 'All Indicators - Breakdown'!$C:$GQ, K$1, FALSE), " ")</f>
        <v>3</v>
      </c>
      <c r="L262" s="21">
        <f>IFERROR(VLOOKUP($C262, 'All Indicators - Breakdown'!$C:$HE, L$1, FALSE), " ")</f>
        <v>4</v>
      </c>
      <c r="M262" s="86">
        <f>IFERROR(VLOOKUP($C262, 'All Indicators - Breakdown'!$C:$IU, M$1, FALSE), " ")</f>
        <v>2</v>
      </c>
      <c r="N262" s="86">
        <f>IFERROR(VLOOKUP($C262, 'All Indicators - Breakdown'!$C:$IU, N$1, FALSE), " ")</f>
        <v>1</v>
      </c>
      <c r="O262" s="80">
        <f t="shared" si="41"/>
        <v>4</v>
      </c>
      <c r="P262" s="21">
        <f t="shared" si="41"/>
        <v>3</v>
      </c>
      <c r="Q262" s="21">
        <f t="shared" si="41"/>
        <v>2</v>
      </c>
      <c r="R262" s="21">
        <f t="shared" si="41"/>
        <v>2</v>
      </c>
      <c r="S262" s="21">
        <f t="shared" si="41"/>
        <v>1</v>
      </c>
      <c r="T262" s="21">
        <f t="shared" si="41"/>
        <v>1</v>
      </c>
      <c r="U262" s="21">
        <f t="shared" si="41"/>
        <v>1</v>
      </c>
      <c r="V262" s="71">
        <f t="shared" si="44"/>
        <v>1</v>
      </c>
      <c r="W262" s="71" t="e">
        <f t="shared" si="45"/>
        <v>#NUM!</v>
      </c>
    </row>
    <row r="263" spans="1:23" ht="16.3" thickTop="1" thickBot="1" x14ac:dyDescent="0.3">
      <c r="A263" s="20" t="s">
        <v>652</v>
      </c>
      <c r="B263" s="20" t="s">
        <v>674</v>
      </c>
      <c r="C263" s="20" t="s">
        <v>675</v>
      </c>
      <c r="D263" s="10">
        <f t="shared" si="42"/>
        <v>3</v>
      </c>
      <c r="E263" s="35">
        <f t="shared" si="43"/>
        <v>2.8</v>
      </c>
      <c r="F263" s="21" t="str">
        <f>IFERROR(VLOOKUP($C263, 'All Indicators - Breakdown'!$C:$GQ, F$1, FALSE), " ")</f>
        <v>N/A</v>
      </c>
      <c r="G263" s="21">
        <f>IFERROR(VLOOKUP($C263, 'All Indicators - Breakdown'!$C:$GQ, G$1, FALSE), " ")</f>
        <v>1</v>
      </c>
      <c r="H263" s="21">
        <f>IFERROR(VLOOKUP($C263, 'All Indicators - Breakdown'!$C:$GQ, H$1, FALSE), " ")</f>
        <v>2</v>
      </c>
      <c r="I263" s="21">
        <f>IFERROR(VLOOKUP($C263, 'All Indicators - Breakdown'!$C:$GQ, I$1, FALSE), " ")</f>
        <v>1</v>
      </c>
      <c r="J263" s="21">
        <f>IFERROR(VLOOKUP($C263, 'All Indicators - Breakdown'!$C:$GQ, J$1, FALSE), " ")</f>
        <v>1</v>
      </c>
      <c r="K263" s="21">
        <f>IFERROR(VLOOKUP($C263, 'All Indicators - Breakdown'!$C:$GQ, K$1, FALSE), " ")</f>
        <v>3</v>
      </c>
      <c r="L263" s="21">
        <f>IFERROR(VLOOKUP($C263, 'All Indicators - Breakdown'!$C:$HE, L$1, FALSE), " ")</f>
        <v>4</v>
      </c>
      <c r="M263" s="86">
        <f>IFERROR(VLOOKUP($C263, 'All Indicators - Breakdown'!$C:$IU, M$1, FALSE), " ")</f>
        <v>2</v>
      </c>
      <c r="N263" s="86">
        <f>IFERROR(VLOOKUP($C263, 'All Indicators - Breakdown'!$C:$IU, N$1, FALSE), " ")</f>
        <v>1</v>
      </c>
      <c r="O263" s="80">
        <f t="shared" si="41"/>
        <v>4</v>
      </c>
      <c r="P263" s="21">
        <f t="shared" si="41"/>
        <v>3</v>
      </c>
      <c r="Q263" s="21">
        <f t="shared" si="41"/>
        <v>2</v>
      </c>
      <c r="R263" s="21">
        <f t="shared" si="41"/>
        <v>2</v>
      </c>
      <c r="S263" s="21">
        <f t="shared" si="41"/>
        <v>1</v>
      </c>
      <c r="T263" s="21">
        <f t="shared" si="41"/>
        <v>1</v>
      </c>
      <c r="U263" s="21">
        <f t="shared" si="41"/>
        <v>1</v>
      </c>
      <c r="V263" s="71">
        <f t="shared" si="44"/>
        <v>1</v>
      </c>
      <c r="W263" s="71" t="e">
        <f t="shared" si="45"/>
        <v>#NUM!</v>
      </c>
    </row>
    <row r="264" spans="1:23" ht="16.3" thickTop="1" thickBot="1" x14ac:dyDescent="0.3">
      <c r="A264" s="20" t="s">
        <v>652</v>
      </c>
      <c r="B264" s="20" t="s">
        <v>676</v>
      </c>
      <c r="C264" s="20" t="s">
        <v>677</v>
      </c>
      <c r="D264" s="10">
        <f t="shared" si="42"/>
        <v>3</v>
      </c>
      <c r="E264" s="35">
        <f t="shared" si="43"/>
        <v>2.8</v>
      </c>
      <c r="F264" s="21" t="str">
        <f>IFERROR(VLOOKUP($C264, 'All Indicators - Breakdown'!$C:$GQ, F$1, FALSE), " ")</f>
        <v>N/A</v>
      </c>
      <c r="G264" s="21">
        <f>IFERROR(VLOOKUP($C264, 'All Indicators - Breakdown'!$C:$GQ, G$1, FALSE), " ")</f>
        <v>2</v>
      </c>
      <c r="H264" s="21">
        <f>IFERROR(VLOOKUP($C264, 'All Indicators - Breakdown'!$C:$GQ, H$1, FALSE), " ")</f>
        <v>1</v>
      </c>
      <c r="I264" s="21">
        <f>IFERROR(VLOOKUP($C264, 'All Indicators - Breakdown'!$C:$GQ, I$1, FALSE), " ")</f>
        <v>1</v>
      </c>
      <c r="J264" s="21">
        <f>IFERROR(VLOOKUP($C264, 'All Indicators - Breakdown'!$C:$GQ, J$1, FALSE), " ")</f>
        <v>1</v>
      </c>
      <c r="K264" s="21">
        <f>IFERROR(VLOOKUP($C264, 'All Indicators - Breakdown'!$C:$GQ, K$1, FALSE), " ")</f>
        <v>3</v>
      </c>
      <c r="L264" s="21">
        <f>IFERROR(VLOOKUP($C264, 'All Indicators - Breakdown'!$C:$HE, L$1, FALSE), " ")</f>
        <v>4</v>
      </c>
      <c r="M264" s="86">
        <f>IFERROR(VLOOKUP($C264, 'All Indicators - Breakdown'!$C:$IU, M$1, FALSE), " ")</f>
        <v>2</v>
      </c>
      <c r="N264" s="86">
        <f>IFERROR(VLOOKUP($C264, 'All Indicators - Breakdown'!$C:$IU, N$1, FALSE), " ")</f>
        <v>1</v>
      </c>
      <c r="O264" s="80">
        <f t="shared" ref="O264:U273" si="46">LARGE($F264:$N264, O$1)</f>
        <v>4</v>
      </c>
      <c r="P264" s="21">
        <f t="shared" si="46"/>
        <v>3</v>
      </c>
      <c r="Q264" s="21">
        <f t="shared" si="46"/>
        <v>2</v>
      </c>
      <c r="R264" s="21">
        <f t="shared" si="46"/>
        <v>2</v>
      </c>
      <c r="S264" s="21">
        <f t="shared" si="46"/>
        <v>1</v>
      </c>
      <c r="T264" s="21">
        <f t="shared" si="46"/>
        <v>1</v>
      </c>
      <c r="U264" s="21">
        <f t="shared" si="46"/>
        <v>1</v>
      </c>
      <c r="V264" s="71">
        <f t="shared" si="44"/>
        <v>1</v>
      </c>
      <c r="W264" s="71" t="e">
        <f t="shared" si="45"/>
        <v>#NUM!</v>
      </c>
    </row>
    <row r="265" spans="1:23" ht="16.3" thickTop="1" thickBot="1" x14ac:dyDescent="0.3">
      <c r="A265" s="20" t="s">
        <v>652</v>
      </c>
      <c r="B265" s="20" t="s">
        <v>678</v>
      </c>
      <c r="C265" s="20" t="s">
        <v>679</v>
      </c>
      <c r="D265" s="10">
        <f t="shared" si="42"/>
        <v>3</v>
      </c>
      <c r="E265" s="35">
        <f t="shared" si="43"/>
        <v>3</v>
      </c>
      <c r="F265" s="21" t="str">
        <f>IFERROR(VLOOKUP($C265, 'All Indicators - Breakdown'!$C:$GQ, F$1, FALSE), " ")</f>
        <v>N/A</v>
      </c>
      <c r="G265" s="21">
        <f>IFERROR(VLOOKUP($C265, 'All Indicators - Breakdown'!$C:$GQ, G$1, FALSE), " ")</f>
        <v>3</v>
      </c>
      <c r="H265" s="21">
        <f>IFERROR(VLOOKUP($C265, 'All Indicators - Breakdown'!$C:$GQ, H$1, FALSE), " ")</f>
        <v>2</v>
      </c>
      <c r="I265" s="21">
        <f>IFERROR(VLOOKUP($C265, 'All Indicators - Breakdown'!$C:$GQ, I$1, FALSE), " ")</f>
        <v>1</v>
      </c>
      <c r="J265" s="21">
        <f>IFERROR(VLOOKUP($C265, 'All Indicators - Breakdown'!$C:$GQ, J$1, FALSE), " ")</f>
        <v>1</v>
      </c>
      <c r="K265" s="21">
        <f>IFERROR(VLOOKUP($C265, 'All Indicators - Breakdown'!$C:$GQ, K$1, FALSE), " ")</f>
        <v>3</v>
      </c>
      <c r="L265" s="21">
        <f>IFERROR(VLOOKUP($C265, 'All Indicators - Breakdown'!$C:$HE, L$1, FALSE), " ")</f>
        <v>4</v>
      </c>
      <c r="M265" s="86">
        <f>IFERROR(VLOOKUP($C265, 'All Indicators - Breakdown'!$C:$IU, M$1, FALSE), " ")</f>
        <v>1</v>
      </c>
      <c r="N265" s="86">
        <f>IFERROR(VLOOKUP($C265, 'All Indicators - Breakdown'!$C:$IU, N$1, FALSE), " ")</f>
        <v>1</v>
      </c>
      <c r="O265" s="80">
        <f t="shared" si="46"/>
        <v>4</v>
      </c>
      <c r="P265" s="21">
        <f t="shared" si="46"/>
        <v>3</v>
      </c>
      <c r="Q265" s="21">
        <f t="shared" si="46"/>
        <v>3</v>
      </c>
      <c r="R265" s="21">
        <f t="shared" si="46"/>
        <v>2</v>
      </c>
      <c r="S265" s="21">
        <f t="shared" si="46"/>
        <v>1</v>
      </c>
      <c r="T265" s="21">
        <f t="shared" si="46"/>
        <v>1</v>
      </c>
      <c r="U265" s="21">
        <f t="shared" si="46"/>
        <v>1</v>
      </c>
      <c r="V265" s="71">
        <f t="shared" si="44"/>
        <v>1</v>
      </c>
      <c r="W265" s="71" t="e">
        <f t="shared" si="45"/>
        <v>#NUM!</v>
      </c>
    </row>
    <row r="266" spans="1:23" ht="16.3" thickTop="1" thickBot="1" x14ac:dyDescent="0.3">
      <c r="A266" s="20" t="s">
        <v>652</v>
      </c>
      <c r="B266" s="20" t="s">
        <v>680</v>
      </c>
      <c r="C266" s="20" t="s">
        <v>681</v>
      </c>
      <c r="D266" s="10">
        <f t="shared" si="42"/>
        <v>3</v>
      </c>
      <c r="E266" s="35">
        <f t="shared" si="43"/>
        <v>3.3</v>
      </c>
      <c r="F266" s="21" t="str">
        <f>IFERROR(VLOOKUP($C266, 'All Indicators - Breakdown'!$C:$GQ, F$1, FALSE), " ")</f>
        <v>N/A</v>
      </c>
      <c r="G266" s="21">
        <f>IFERROR(VLOOKUP($C266, 'All Indicators - Breakdown'!$C:$GQ, G$1, FALSE), " ")</f>
        <v>4</v>
      </c>
      <c r="H266" s="21">
        <f>IFERROR(VLOOKUP($C266, 'All Indicators - Breakdown'!$C:$GQ, H$1, FALSE), " ")</f>
        <v>2</v>
      </c>
      <c r="I266" s="21">
        <f>IFERROR(VLOOKUP($C266, 'All Indicators - Breakdown'!$C:$GQ, I$1, FALSE), " ")</f>
        <v>1</v>
      </c>
      <c r="J266" s="21">
        <f>IFERROR(VLOOKUP($C266, 'All Indicators - Breakdown'!$C:$GQ, J$1, FALSE), " ")</f>
        <v>1</v>
      </c>
      <c r="K266" s="21">
        <f>IFERROR(VLOOKUP($C266, 'All Indicators - Breakdown'!$C:$GQ, K$1, FALSE), " ")</f>
        <v>3</v>
      </c>
      <c r="L266" s="21">
        <f>IFERROR(VLOOKUP($C266, 'All Indicators - Breakdown'!$C:$HE, L$1, FALSE), " ")</f>
        <v>4</v>
      </c>
      <c r="M266" s="86">
        <f>IFERROR(VLOOKUP($C266, 'All Indicators - Breakdown'!$C:$IU, M$1, FALSE), " ")</f>
        <v>2</v>
      </c>
      <c r="N266" s="86">
        <f>IFERROR(VLOOKUP($C266, 'All Indicators - Breakdown'!$C:$IU, N$1, FALSE), " ")</f>
        <v>1</v>
      </c>
      <c r="O266" s="80">
        <f t="shared" si="46"/>
        <v>4</v>
      </c>
      <c r="P266" s="21">
        <f t="shared" si="46"/>
        <v>4</v>
      </c>
      <c r="Q266" s="21">
        <f t="shared" si="46"/>
        <v>3</v>
      </c>
      <c r="R266" s="21">
        <f t="shared" si="46"/>
        <v>2</v>
      </c>
      <c r="S266" s="21">
        <f t="shared" si="46"/>
        <v>2</v>
      </c>
      <c r="T266" s="21">
        <f t="shared" si="46"/>
        <v>1</v>
      </c>
      <c r="U266" s="21">
        <f t="shared" si="46"/>
        <v>1</v>
      </c>
      <c r="V266" s="71">
        <f t="shared" si="44"/>
        <v>1</v>
      </c>
      <c r="W266" s="71" t="e">
        <f t="shared" si="45"/>
        <v>#NUM!</v>
      </c>
    </row>
    <row r="267" spans="1:23" ht="16.3" thickTop="1" thickBot="1" x14ac:dyDescent="0.3">
      <c r="A267" s="20" t="s">
        <v>652</v>
      </c>
      <c r="B267" s="20" t="s">
        <v>682</v>
      </c>
      <c r="C267" s="20" t="s">
        <v>683</v>
      </c>
      <c r="D267" s="10">
        <f t="shared" si="42"/>
        <v>3</v>
      </c>
      <c r="E267" s="35">
        <f t="shared" si="43"/>
        <v>3</v>
      </c>
      <c r="F267" s="21" t="str">
        <f>IFERROR(VLOOKUP($C267, 'All Indicators - Breakdown'!$C:$GQ, F$1, FALSE), " ")</f>
        <v>N/A</v>
      </c>
      <c r="G267" s="21">
        <f>IFERROR(VLOOKUP($C267, 'All Indicators - Breakdown'!$C:$GQ, G$1, FALSE), " ")</f>
        <v>2</v>
      </c>
      <c r="H267" s="21">
        <f>IFERROR(VLOOKUP($C267, 'All Indicators - Breakdown'!$C:$GQ, H$1, FALSE), " ")</f>
        <v>1</v>
      </c>
      <c r="I267" s="21">
        <f>IFERROR(VLOOKUP($C267, 'All Indicators - Breakdown'!$C:$GQ, I$1, FALSE), " ")</f>
        <v>1</v>
      </c>
      <c r="J267" s="21">
        <f>IFERROR(VLOOKUP($C267, 'All Indicators - Breakdown'!$C:$GQ, J$1, FALSE), " ")</f>
        <v>4</v>
      </c>
      <c r="K267" s="21">
        <f>IFERROR(VLOOKUP($C267, 'All Indicators - Breakdown'!$C:$GQ, K$1, FALSE), " ")</f>
        <v>2</v>
      </c>
      <c r="L267" s="21">
        <f>IFERROR(VLOOKUP($C267, 'All Indicators - Breakdown'!$C:$HE, L$1, FALSE), " ")</f>
        <v>4</v>
      </c>
      <c r="M267" s="86" t="str">
        <f>IFERROR(VLOOKUP($C267, 'All Indicators - Breakdown'!$C:$IU, M$1, FALSE), " ")</f>
        <v>N/A</v>
      </c>
      <c r="N267" s="86">
        <f>IFERROR(VLOOKUP($C267, 'All Indicators - Breakdown'!$C:$IU, N$1, FALSE), " ")</f>
        <v>1</v>
      </c>
      <c r="O267" s="80">
        <f t="shared" si="46"/>
        <v>4</v>
      </c>
      <c r="P267" s="21">
        <f t="shared" si="46"/>
        <v>4</v>
      </c>
      <c r="Q267" s="21">
        <f t="shared" si="46"/>
        <v>2</v>
      </c>
      <c r="R267" s="21">
        <f t="shared" si="46"/>
        <v>2</v>
      </c>
      <c r="S267" s="21">
        <f t="shared" si="46"/>
        <v>1</v>
      </c>
      <c r="T267" s="21">
        <f t="shared" si="46"/>
        <v>1</v>
      </c>
      <c r="U267" s="21">
        <f t="shared" si="46"/>
        <v>1</v>
      </c>
      <c r="V267" s="71" t="e">
        <f t="shared" si="44"/>
        <v>#NUM!</v>
      </c>
      <c r="W267" s="71" t="e">
        <f t="shared" si="45"/>
        <v>#NUM!</v>
      </c>
    </row>
    <row r="268" spans="1:23" ht="16.3" thickTop="1" thickBot="1" x14ac:dyDescent="0.3">
      <c r="A268" s="20" t="s">
        <v>684</v>
      </c>
      <c r="B268" s="20" t="s">
        <v>684</v>
      </c>
      <c r="C268" s="20" t="s">
        <v>685</v>
      </c>
      <c r="D268" s="10">
        <f t="shared" si="42"/>
        <v>3</v>
      </c>
      <c r="E268" s="35">
        <f t="shared" si="43"/>
        <v>3</v>
      </c>
      <c r="F268" s="21" t="str">
        <f>IFERROR(VLOOKUP($C268, 'All Indicators - Breakdown'!$C:$GQ, F$1, FALSE), " ")</f>
        <v>N/A</v>
      </c>
      <c r="G268" s="21">
        <f>IFERROR(VLOOKUP($C268, 'All Indicators - Breakdown'!$C:$GQ, G$1, FALSE), " ")</f>
        <v>1</v>
      </c>
      <c r="H268" s="21">
        <f>IFERROR(VLOOKUP($C268, 'All Indicators - Breakdown'!$C:$GQ, H$1, FALSE), " ")</f>
        <v>2</v>
      </c>
      <c r="I268" s="21">
        <f>IFERROR(VLOOKUP($C268, 'All Indicators - Breakdown'!$C:$GQ, I$1, FALSE), " ")</f>
        <v>1</v>
      </c>
      <c r="J268" s="21">
        <f>IFERROR(VLOOKUP($C268, 'All Indicators - Breakdown'!$C:$GQ, J$1, FALSE), " ")</f>
        <v>2</v>
      </c>
      <c r="K268" s="21">
        <f>IFERROR(VLOOKUP($C268, 'All Indicators - Breakdown'!$C:$GQ, K$1, FALSE), " ")</f>
        <v>3</v>
      </c>
      <c r="L268" s="21">
        <f>IFERROR(VLOOKUP($C268, 'All Indicators - Breakdown'!$C:$HE, L$1, FALSE), " ")</f>
        <v>4</v>
      </c>
      <c r="M268" s="86">
        <f>IFERROR(VLOOKUP($C268, 'All Indicators - Breakdown'!$C:$IU, M$1, FALSE), " ")</f>
        <v>3</v>
      </c>
      <c r="N268" s="86">
        <f>IFERROR(VLOOKUP($C268, 'All Indicators - Breakdown'!$C:$IU, N$1, FALSE), " ")</f>
        <v>1</v>
      </c>
      <c r="O268" s="80">
        <f t="shared" si="46"/>
        <v>4</v>
      </c>
      <c r="P268" s="21">
        <f t="shared" si="46"/>
        <v>3</v>
      </c>
      <c r="Q268" s="21">
        <f t="shared" si="46"/>
        <v>3</v>
      </c>
      <c r="R268" s="21">
        <f t="shared" si="46"/>
        <v>2</v>
      </c>
      <c r="S268" s="21">
        <f t="shared" si="46"/>
        <v>2</v>
      </c>
      <c r="T268" s="21">
        <f t="shared" si="46"/>
        <v>1</v>
      </c>
      <c r="U268" s="21">
        <f t="shared" si="46"/>
        <v>1</v>
      </c>
      <c r="V268" s="71">
        <f t="shared" si="44"/>
        <v>1</v>
      </c>
      <c r="W268" s="71" t="e">
        <f t="shared" si="45"/>
        <v>#NUM!</v>
      </c>
    </row>
    <row r="269" spans="1:23" ht="16.3" thickTop="1" thickBot="1" x14ac:dyDescent="0.3">
      <c r="A269" s="20" t="s">
        <v>684</v>
      </c>
      <c r="B269" s="20" t="s">
        <v>686</v>
      </c>
      <c r="C269" s="20" t="s">
        <v>687</v>
      </c>
      <c r="D269" s="10">
        <f t="shared" si="42"/>
        <v>3</v>
      </c>
      <c r="E269" s="35">
        <f t="shared" si="43"/>
        <v>3</v>
      </c>
      <c r="F269" s="21" t="str">
        <f>IFERROR(VLOOKUP($C269, 'All Indicators - Breakdown'!$C:$GQ, F$1, FALSE), " ")</f>
        <v>N/A</v>
      </c>
      <c r="G269" s="21">
        <f>IFERROR(VLOOKUP($C269, 'All Indicators - Breakdown'!$C:$GQ, G$1, FALSE), " ")</f>
        <v>1</v>
      </c>
      <c r="H269" s="21">
        <f>IFERROR(VLOOKUP($C269, 'All Indicators - Breakdown'!$C:$GQ, H$1, FALSE), " ")</f>
        <v>2</v>
      </c>
      <c r="I269" s="21">
        <f>IFERROR(VLOOKUP($C269, 'All Indicators - Breakdown'!$C:$GQ, I$1, FALSE), " ")</f>
        <v>1</v>
      </c>
      <c r="J269" s="21">
        <f>IFERROR(VLOOKUP($C269, 'All Indicators - Breakdown'!$C:$GQ, J$1, FALSE), " ")</f>
        <v>1</v>
      </c>
      <c r="K269" s="21">
        <f>IFERROR(VLOOKUP($C269, 'All Indicators - Breakdown'!$C:$GQ, K$1, FALSE), " ")</f>
        <v>2</v>
      </c>
      <c r="L269" s="21">
        <f>IFERROR(VLOOKUP($C269, 'All Indicators - Breakdown'!$C:$HE, L$1, FALSE), " ")</f>
        <v>3</v>
      </c>
      <c r="M269" s="86">
        <f>IFERROR(VLOOKUP($C269, 'All Indicators - Breakdown'!$C:$IU, M$1, FALSE), " ")</f>
        <v>5</v>
      </c>
      <c r="N269" s="86">
        <f>IFERROR(VLOOKUP($C269, 'All Indicators - Breakdown'!$C:$IU, N$1, FALSE), " ")</f>
        <v>1</v>
      </c>
      <c r="O269" s="80">
        <f t="shared" si="46"/>
        <v>5</v>
      </c>
      <c r="P269" s="21">
        <f t="shared" si="46"/>
        <v>3</v>
      </c>
      <c r="Q269" s="21">
        <f t="shared" si="46"/>
        <v>2</v>
      </c>
      <c r="R269" s="21">
        <f t="shared" si="46"/>
        <v>2</v>
      </c>
      <c r="S269" s="21">
        <f t="shared" si="46"/>
        <v>1</v>
      </c>
      <c r="T269" s="21">
        <f t="shared" si="46"/>
        <v>1</v>
      </c>
      <c r="U269" s="21">
        <f t="shared" si="46"/>
        <v>1</v>
      </c>
      <c r="V269" s="71">
        <f t="shared" si="44"/>
        <v>1</v>
      </c>
      <c r="W269" s="71" t="e">
        <f t="shared" si="45"/>
        <v>#NUM!</v>
      </c>
    </row>
    <row r="270" spans="1:23" ht="16.3" thickTop="1" thickBot="1" x14ac:dyDescent="0.3">
      <c r="A270" s="20" t="s">
        <v>684</v>
      </c>
      <c r="B270" s="20" t="s">
        <v>688</v>
      </c>
      <c r="C270" s="20" t="s">
        <v>689</v>
      </c>
      <c r="D270" s="10">
        <f t="shared" si="42"/>
        <v>2</v>
      </c>
      <c r="E270" s="35">
        <f t="shared" si="43"/>
        <v>2.2999999999999998</v>
      </c>
      <c r="F270" s="21" t="str">
        <f>IFERROR(VLOOKUP($C270, 'All Indicators - Breakdown'!$C:$GQ, F$1, FALSE), " ")</f>
        <v>N/A</v>
      </c>
      <c r="G270" s="21">
        <f>IFERROR(VLOOKUP($C270, 'All Indicators - Breakdown'!$C:$GQ, G$1, FALSE), " ")</f>
        <v>1</v>
      </c>
      <c r="H270" s="21">
        <f>IFERROR(VLOOKUP($C270, 'All Indicators - Breakdown'!$C:$GQ, H$1, FALSE), " ")</f>
        <v>2</v>
      </c>
      <c r="I270" s="21">
        <f>IFERROR(VLOOKUP($C270, 'All Indicators - Breakdown'!$C:$GQ, I$1, FALSE), " ")</f>
        <v>1</v>
      </c>
      <c r="J270" s="21">
        <f>IFERROR(VLOOKUP($C270, 'All Indicators - Breakdown'!$C:$GQ, J$1, FALSE), " ")</f>
        <v>1</v>
      </c>
      <c r="K270" s="21">
        <f>IFERROR(VLOOKUP($C270, 'All Indicators - Breakdown'!$C:$GQ, K$1, FALSE), " ")</f>
        <v>2</v>
      </c>
      <c r="L270" s="21">
        <f>IFERROR(VLOOKUP($C270, 'All Indicators - Breakdown'!$C:$HE, L$1, FALSE), " ")</f>
        <v>3</v>
      </c>
      <c r="M270" s="86">
        <f>IFERROR(VLOOKUP($C270, 'All Indicators - Breakdown'!$C:$IU, M$1, FALSE), " ")</f>
        <v>2</v>
      </c>
      <c r="N270" s="86">
        <f>IFERROR(VLOOKUP($C270, 'All Indicators - Breakdown'!$C:$IU, N$1, FALSE), " ")</f>
        <v>1</v>
      </c>
      <c r="O270" s="80">
        <f t="shared" si="46"/>
        <v>3</v>
      </c>
      <c r="P270" s="21">
        <f t="shared" si="46"/>
        <v>2</v>
      </c>
      <c r="Q270" s="21">
        <f t="shared" si="46"/>
        <v>2</v>
      </c>
      <c r="R270" s="21">
        <f t="shared" si="46"/>
        <v>2</v>
      </c>
      <c r="S270" s="21">
        <f t="shared" si="46"/>
        <v>1</v>
      </c>
      <c r="T270" s="21">
        <f t="shared" si="46"/>
        <v>1</v>
      </c>
      <c r="U270" s="21">
        <f t="shared" si="46"/>
        <v>1</v>
      </c>
      <c r="V270" s="71">
        <f t="shared" si="44"/>
        <v>1</v>
      </c>
      <c r="W270" s="71" t="e">
        <f t="shared" si="45"/>
        <v>#NUM!</v>
      </c>
    </row>
    <row r="271" spans="1:23" ht="16.3" thickTop="1" thickBot="1" x14ac:dyDescent="0.3">
      <c r="A271" s="20" t="s">
        <v>684</v>
      </c>
      <c r="B271" s="20" t="s">
        <v>690</v>
      </c>
      <c r="C271" s="20" t="s">
        <v>691</v>
      </c>
      <c r="D271" s="10">
        <f t="shared" si="42"/>
        <v>3</v>
      </c>
      <c r="E271" s="35">
        <f t="shared" si="43"/>
        <v>2.5</v>
      </c>
      <c r="F271" s="21" t="str">
        <f>IFERROR(VLOOKUP($C271, 'All Indicators - Breakdown'!$C:$GQ, F$1, FALSE), " ")</f>
        <v>N/A</v>
      </c>
      <c r="G271" s="21">
        <f>IFERROR(VLOOKUP($C271, 'All Indicators - Breakdown'!$C:$GQ, G$1, FALSE), " ")</f>
        <v>1</v>
      </c>
      <c r="H271" s="21">
        <f>IFERROR(VLOOKUP($C271, 'All Indicators - Breakdown'!$C:$GQ, H$1, FALSE), " ")</f>
        <v>2</v>
      </c>
      <c r="I271" s="21">
        <f>IFERROR(VLOOKUP($C271, 'All Indicators - Breakdown'!$C:$GQ, I$1, FALSE), " ")</f>
        <v>1</v>
      </c>
      <c r="J271" s="21">
        <f>IFERROR(VLOOKUP($C271, 'All Indicators - Breakdown'!$C:$GQ, J$1, FALSE), " ")</f>
        <v>1</v>
      </c>
      <c r="K271" s="21">
        <f>IFERROR(VLOOKUP($C271, 'All Indicators - Breakdown'!$C:$GQ, K$1, FALSE), " ")</f>
        <v>3</v>
      </c>
      <c r="L271" s="21">
        <f>IFERROR(VLOOKUP($C271, 'All Indicators - Breakdown'!$C:$HE, L$1, FALSE), " ")</f>
        <v>3</v>
      </c>
      <c r="M271" s="86">
        <f>IFERROR(VLOOKUP($C271, 'All Indicators - Breakdown'!$C:$IU, M$1, FALSE), " ")</f>
        <v>2</v>
      </c>
      <c r="N271" s="86">
        <f>IFERROR(VLOOKUP($C271, 'All Indicators - Breakdown'!$C:$IU, N$1, FALSE), " ")</f>
        <v>1</v>
      </c>
      <c r="O271" s="80">
        <f t="shared" si="46"/>
        <v>3</v>
      </c>
      <c r="P271" s="21">
        <f t="shared" si="46"/>
        <v>3</v>
      </c>
      <c r="Q271" s="21">
        <f t="shared" si="46"/>
        <v>2</v>
      </c>
      <c r="R271" s="21">
        <f t="shared" si="46"/>
        <v>2</v>
      </c>
      <c r="S271" s="21">
        <f t="shared" si="46"/>
        <v>1</v>
      </c>
      <c r="T271" s="21">
        <f t="shared" si="46"/>
        <v>1</v>
      </c>
      <c r="U271" s="21">
        <f t="shared" si="46"/>
        <v>1</v>
      </c>
      <c r="V271" s="71">
        <f t="shared" si="44"/>
        <v>1</v>
      </c>
      <c r="W271" s="71" t="e">
        <f t="shared" si="45"/>
        <v>#NUM!</v>
      </c>
    </row>
    <row r="272" spans="1:23" ht="16.3" thickTop="1" thickBot="1" x14ac:dyDescent="0.3">
      <c r="A272" s="20" t="s">
        <v>684</v>
      </c>
      <c r="B272" s="20" t="s">
        <v>692</v>
      </c>
      <c r="C272" s="20" t="s">
        <v>693</v>
      </c>
      <c r="D272" s="10">
        <f t="shared" si="42"/>
        <v>3</v>
      </c>
      <c r="E272" s="35">
        <f t="shared" si="43"/>
        <v>2.5</v>
      </c>
      <c r="F272" s="21" t="str">
        <f>IFERROR(VLOOKUP($C272, 'All Indicators - Breakdown'!$C:$GQ, F$1, FALSE), " ")</f>
        <v>N/A</v>
      </c>
      <c r="G272" s="21">
        <f>IFERROR(VLOOKUP($C272, 'All Indicators - Breakdown'!$C:$GQ, G$1, FALSE), " ")</f>
        <v>1</v>
      </c>
      <c r="H272" s="21">
        <f>IFERROR(VLOOKUP($C272, 'All Indicators - Breakdown'!$C:$GQ, H$1, FALSE), " ")</f>
        <v>2</v>
      </c>
      <c r="I272" s="21">
        <f>IFERROR(VLOOKUP($C272, 'All Indicators - Breakdown'!$C:$GQ, I$1, FALSE), " ")</f>
        <v>1</v>
      </c>
      <c r="J272" s="21">
        <f>IFERROR(VLOOKUP($C272, 'All Indicators - Breakdown'!$C:$GQ, J$1, FALSE), " ")</f>
        <v>1</v>
      </c>
      <c r="K272" s="21">
        <f>IFERROR(VLOOKUP($C272, 'All Indicators - Breakdown'!$C:$GQ, K$1, FALSE), " ")</f>
        <v>3</v>
      </c>
      <c r="L272" s="21">
        <f>IFERROR(VLOOKUP($C272, 'All Indicators - Breakdown'!$C:$HE, L$1, FALSE), " ")</f>
        <v>3</v>
      </c>
      <c r="M272" s="86">
        <f>IFERROR(VLOOKUP($C272, 'All Indicators - Breakdown'!$C:$IU, M$1, FALSE), " ")</f>
        <v>2</v>
      </c>
      <c r="N272" s="86">
        <f>IFERROR(VLOOKUP($C272, 'All Indicators - Breakdown'!$C:$IU, N$1, FALSE), " ")</f>
        <v>1</v>
      </c>
      <c r="O272" s="80">
        <f t="shared" si="46"/>
        <v>3</v>
      </c>
      <c r="P272" s="21">
        <f t="shared" si="46"/>
        <v>3</v>
      </c>
      <c r="Q272" s="21">
        <f t="shared" si="46"/>
        <v>2</v>
      </c>
      <c r="R272" s="21">
        <f t="shared" si="46"/>
        <v>2</v>
      </c>
      <c r="S272" s="21">
        <f t="shared" si="46"/>
        <v>1</v>
      </c>
      <c r="T272" s="21">
        <f t="shared" si="46"/>
        <v>1</v>
      </c>
      <c r="U272" s="21">
        <f t="shared" si="46"/>
        <v>1</v>
      </c>
      <c r="V272" s="71">
        <f t="shared" si="44"/>
        <v>1</v>
      </c>
      <c r="W272" s="71" t="e">
        <f t="shared" si="45"/>
        <v>#NUM!</v>
      </c>
    </row>
    <row r="273" spans="1:23" ht="16.3" thickTop="1" thickBot="1" x14ac:dyDescent="0.3">
      <c r="A273" s="20" t="s">
        <v>684</v>
      </c>
      <c r="B273" s="20" t="s">
        <v>694</v>
      </c>
      <c r="C273" s="20" t="s">
        <v>695</v>
      </c>
      <c r="D273" s="10">
        <f t="shared" si="42"/>
        <v>2</v>
      </c>
      <c r="E273" s="35">
        <f t="shared" si="43"/>
        <v>2.2999999999999998</v>
      </c>
      <c r="F273" s="21" t="str">
        <f>IFERROR(VLOOKUP($C273, 'All Indicators - Breakdown'!$C:$GQ, F$1, FALSE), " ")</f>
        <v>N/A</v>
      </c>
      <c r="G273" s="21">
        <f>IFERROR(VLOOKUP($C273, 'All Indicators - Breakdown'!$C:$GQ, G$1, FALSE), " ")</f>
        <v>1</v>
      </c>
      <c r="H273" s="21">
        <f>IFERROR(VLOOKUP($C273, 'All Indicators - Breakdown'!$C:$GQ, H$1, FALSE), " ")</f>
        <v>2</v>
      </c>
      <c r="I273" s="21">
        <f>IFERROR(VLOOKUP($C273, 'All Indicators - Breakdown'!$C:$GQ, I$1, FALSE), " ")</f>
        <v>1</v>
      </c>
      <c r="J273" s="21">
        <f>IFERROR(VLOOKUP($C273, 'All Indicators - Breakdown'!$C:$GQ, J$1, FALSE), " ")</f>
        <v>2</v>
      </c>
      <c r="K273" s="21">
        <f>IFERROR(VLOOKUP($C273, 'All Indicators - Breakdown'!$C:$GQ, K$1, FALSE), " ")</f>
        <v>2</v>
      </c>
      <c r="L273" s="21">
        <f>IFERROR(VLOOKUP($C273, 'All Indicators - Breakdown'!$C:$HE, L$1, FALSE), " ")</f>
        <v>3</v>
      </c>
      <c r="M273" s="86">
        <f>IFERROR(VLOOKUP($C273, 'All Indicators - Breakdown'!$C:$IU, M$1, FALSE), " ")</f>
        <v>2</v>
      </c>
      <c r="N273" s="86">
        <f>IFERROR(VLOOKUP($C273, 'All Indicators - Breakdown'!$C:$IU, N$1, FALSE), " ")</f>
        <v>1</v>
      </c>
      <c r="O273" s="80">
        <f t="shared" si="46"/>
        <v>3</v>
      </c>
      <c r="P273" s="21">
        <f t="shared" si="46"/>
        <v>2</v>
      </c>
      <c r="Q273" s="21">
        <f t="shared" si="46"/>
        <v>2</v>
      </c>
      <c r="R273" s="21">
        <f t="shared" si="46"/>
        <v>2</v>
      </c>
      <c r="S273" s="21">
        <f t="shared" si="46"/>
        <v>2</v>
      </c>
      <c r="T273" s="21">
        <f t="shared" si="46"/>
        <v>1</v>
      </c>
      <c r="U273" s="21">
        <f t="shared" si="46"/>
        <v>1</v>
      </c>
      <c r="V273" s="71">
        <f t="shared" si="44"/>
        <v>1</v>
      </c>
      <c r="W273" s="71" t="e">
        <f t="shared" si="45"/>
        <v>#NUM!</v>
      </c>
    </row>
    <row r="274" spans="1:23" ht="16.3" thickTop="1" thickBot="1" x14ac:dyDescent="0.3">
      <c r="A274" s="20" t="s">
        <v>684</v>
      </c>
      <c r="B274" s="20" t="s">
        <v>696</v>
      </c>
      <c r="C274" s="20" t="s">
        <v>697</v>
      </c>
      <c r="D274" s="10">
        <f t="shared" si="42"/>
        <v>2</v>
      </c>
      <c r="E274" s="35">
        <f t="shared" si="43"/>
        <v>2.2999999999999998</v>
      </c>
      <c r="F274" s="21" t="str">
        <f>IFERROR(VLOOKUP($C274, 'All Indicators - Breakdown'!$C:$GQ, F$1, FALSE), " ")</f>
        <v>N/A</v>
      </c>
      <c r="G274" s="21">
        <f>IFERROR(VLOOKUP($C274, 'All Indicators - Breakdown'!$C:$GQ, G$1, FALSE), " ")</f>
        <v>1</v>
      </c>
      <c r="H274" s="21">
        <f>IFERROR(VLOOKUP($C274, 'All Indicators - Breakdown'!$C:$GQ, H$1, FALSE), " ")</f>
        <v>2</v>
      </c>
      <c r="I274" s="21">
        <f>IFERROR(VLOOKUP($C274, 'All Indicators - Breakdown'!$C:$GQ, I$1, FALSE), " ")</f>
        <v>1</v>
      </c>
      <c r="J274" s="21">
        <f>IFERROR(VLOOKUP($C274, 'All Indicators - Breakdown'!$C:$GQ, J$1, FALSE), " ")</f>
        <v>1</v>
      </c>
      <c r="K274" s="21">
        <f>IFERROR(VLOOKUP($C274, 'All Indicators - Breakdown'!$C:$GQ, K$1, FALSE), " ")</f>
        <v>2</v>
      </c>
      <c r="L274" s="21">
        <f>IFERROR(VLOOKUP($C274, 'All Indicators - Breakdown'!$C:$HE, L$1, FALSE), " ")</f>
        <v>3</v>
      </c>
      <c r="M274" s="86">
        <f>IFERROR(VLOOKUP($C274, 'All Indicators - Breakdown'!$C:$IU, M$1, FALSE), " ")</f>
        <v>2</v>
      </c>
      <c r="N274" s="86">
        <f>IFERROR(VLOOKUP($C274, 'All Indicators - Breakdown'!$C:$IU, N$1, FALSE), " ")</f>
        <v>1</v>
      </c>
      <c r="O274" s="80">
        <f t="shared" ref="O274:U283" si="47">LARGE($F274:$N274, O$1)</f>
        <v>3</v>
      </c>
      <c r="P274" s="21">
        <f t="shared" si="47"/>
        <v>2</v>
      </c>
      <c r="Q274" s="21">
        <f t="shared" si="47"/>
        <v>2</v>
      </c>
      <c r="R274" s="21">
        <f t="shared" si="47"/>
        <v>2</v>
      </c>
      <c r="S274" s="21">
        <f t="shared" si="47"/>
        <v>1</v>
      </c>
      <c r="T274" s="21">
        <f t="shared" si="47"/>
        <v>1</v>
      </c>
      <c r="U274" s="21">
        <f t="shared" si="47"/>
        <v>1</v>
      </c>
      <c r="V274" s="71">
        <f t="shared" si="44"/>
        <v>1</v>
      </c>
      <c r="W274" s="71" t="e">
        <f t="shared" si="45"/>
        <v>#NUM!</v>
      </c>
    </row>
    <row r="275" spans="1:23" ht="16.3" thickTop="1" thickBot="1" x14ac:dyDescent="0.3">
      <c r="A275" s="20" t="s">
        <v>698</v>
      </c>
      <c r="B275" s="20" t="s">
        <v>699</v>
      </c>
      <c r="C275" s="20" t="s">
        <v>700</v>
      </c>
      <c r="D275" s="10">
        <f t="shared" si="42"/>
        <v>4</v>
      </c>
      <c r="E275" s="35">
        <f t="shared" si="43"/>
        <v>3.5</v>
      </c>
      <c r="F275" s="21" t="str">
        <f>IFERROR(VLOOKUP($C275, 'All Indicators - Breakdown'!$C:$GQ, F$1, FALSE), " ")</f>
        <v>N/A</v>
      </c>
      <c r="G275" s="21">
        <f>IFERROR(VLOOKUP($C275, 'All Indicators - Breakdown'!$C:$GQ, G$1, FALSE), " ")</f>
        <v>2</v>
      </c>
      <c r="H275" s="21">
        <f>IFERROR(VLOOKUP($C275, 'All Indicators - Breakdown'!$C:$GQ, H$1, FALSE), " ")</f>
        <v>2</v>
      </c>
      <c r="I275" s="21">
        <f>IFERROR(VLOOKUP($C275, 'All Indicators - Breakdown'!$C:$GQ, I$1, FALSE), " ")</f>
        <v>1</v>
      </c>
      <c r="J275" s="21">
        <f>IFERROR(VLOOKUP($C275, 'All Indicators - Breakdown'!$C:$GQ, J$1, FALSE), " ")</f>
        <v>5</v>
      </c>
      <c r="K275" s="21">
        <f>IFERROR(VLOOKUP($C275, 'All Indicators - Breakdown'!$C:$GQ, K$1, FALSE), " ")</f>
        <v>4</v>
      </c>
      <c r="L275" s="21">
        <f>IFERROR(VLOOKUP($C275, 'All Indicators - Breakdown'!$C:$HE, L$1, FALSE), " ")</f>
        <v>3</v>
      </c>
      <c r="M275" s="86">
        <f>IFERROR(VLOOKUP($C275, 'All Indicators - Breakdown'!$C:$IU, M$1, FALSE), " ")</f>
        <v>1</v>
      </c>
      <c r="N275" s="86">
        <f>IFERROR(VLOOKUP($C275, 'All Indicators - Breakdown'!$C:$IU, N$1, FALSE), " ")</f>
        <v>1</v>
      </c>
      <c r="O275" s="80">
        <f t="shared" si="47"/>
        <v>5</v>
      </c>
      <c r="P275" s="21">
        <f t="shared" si="47"/>
        <v>4</v>
      </c>
      <c r="Q275" s="21">
        <f t="shared" si="47"/>
        <v>3</v>
      </c>
      <c r="R275" s="21">
        <f t="shared" si="47"/>
        <v>2</v>
      </c>
      <c r="S275" s="21">
        <f t="shared" si="47"/>
        <v>2</v>
      </c>
      <c r="T275" s="21">
        <f t="shared" si="47"/>
        <v>1</v>
      </c>
      <c r="U275" s="21">
        <f t="shared" si="47"/>
        <v>1</v>
      </c>
      <c r="V275" s="71">
        <f t="shared" si="44"/>
        <v>1</v>
      </c>
      <c r="W275" s="71" t="e">
        <f t="shared" si="45"/>
        <v>#NUM!</v>
      </c>
    </row>
    <row r="276" spans="1:23" ht="16.3" thickTop="1" thickBot="1" x14ac:dyDescent="0.3">
      <c r="A276" s="20" t="s">
        <v>698</v>
      </c>
      <c r="B276" s="20" t="s">
        <v>701</v>
      </c>
      <c r="C276" s="20" t="s">
        <v>702</v>
      </c>
      <c r="D276" s="10">
        <f t="shared" si="42"/>
        <v>3</v>
      </c>
      <c r="E276" s="35">
        <f t="shared" si="43"/>
        <v>3.3</v>
      </c>
      <c r="F276" s="21" t="str">
        <f>IFERROR(VLOOKUP($C276, 'All Indicators - Breakdown'!$C:$GQ, F$1, FALSE), " ")</f>
        <v>N/A</v>
      </c>
      <c r="G276" s="21">
        <f>IFERROR(VLOOKUP($C276, 'All Indicators - Breakdown'!$C:$GQ, G$1, FALSE), " ")</f>
        <v>1</v>
      </c>
      <c r="H276" s="21">
        <f>IFERROR(VLOOKUP($C276, 'All Indicators - Breakdown'!$C:$GQ, H$1, FALSE), " ")</f>
        <v>2</v>
      </c>
      <c r="I276" s="21">
        <f>IFERROR(VLOOKUP($C276, 'All Indicators - Breakdown'!$C:$GQ, I$1, FALSE), " ")</f>
        <v>1</v>
      </c>
      <c r="J276" s="21">
        <f>IFERROR(VLOOKUP($C276, 'All Indicators - Breakdown'!$C:$GQ, J$1, FALSE), " ")</f>
        <v>5</v>
      </c>
      <c r="K276" s="21">
        <f>IFERROR(VLOOKUP($C276, 'All Indicators - Breakdown'!$C:$GQ, K$1, FALSE), " ")</f>
        <v>3</v>
      </c>
      <c r="L276" s="21">
        <f>IFERROR(VLOOKUP($C276, 'All Indicators - Breakdown'!$C:$HE, L$1, FALSE), " ")</f>
        <v>3</v>
      </c>
      <c r="M276" s="86">
        <f>IFERROR(VLOOKUP($C276, 'All Indicators - Breakdown'!$C:$IU, M$1, FALSE), " ")</f>
        <v>1</v>
      </c>
      <c r="N276" s="86">
        <f>IFERROR(VLOOKUP($C276, 'All Indicators - Breakdown'!$C:$IU, N$1, FALSE), " ")</f>
        <v>1</v>
      </c>
      <c r="O276" s="80">
        <f t="shared" si="47"/>
        <v>5</v>
      </c>
      <c r="P276" s="21">
        <f t="shared" si="47"/>
        <v>3</v>
      </c>
      <c r="Q276" s="21">
        <f t="shared" si="47"/>
        <v>3</v>
      </c>
      <c r="R276" s="21">
        <f t="shared" si="47"/>
        <v>2</v>
      </c>
      <c r="S276" s="21">
        <f t="shared" si="47"/>
        <v>1</v>
      </c>
      <c r="T276" s="21">
        <f t="shared" si="47"/>
        <v>1</v>
      </c>
      <c r="U276" s="21">
        <f t="shared" si="47"/>
        <v>1</v>
      </c>
      <c r="V276" s="71">
        <f t="shared" si="44"/>
        <v>1</v>
      </c>
      <c r="W276" s="71" t="e">
        <f t="shared" si="45"/>
        <v>#NUM!</v>
      </c>
    </row>
    <row r="277" spans="1:23" ht="16.3" thickTop="1" thickBot="1" x14ac:dyDescent="0.3">
      <c r="A277" s="20" t="s">
        <v>698</v>
      </c>
      <c r="B277" s="20" t="s">
        <v>703</v>
      </c>
      <c r="C277" s="20" t="s">
        <v>704</v>
      </c>
      <c r="D277" s="10">
        <f t="shared" si="42"/>
        <v>4</v>
      </c>
      <c r="E277" s="35">
        <f t="shared" si="43"/>
        <v>3.8</v>
      </c>
      <c r="F277" s="21" t="str">
        <f>IFERROR(VLOOKUP($C277, 'All Indicators - Breakdown'!$C:$GQ, F$1, FALSE), " ")</f>
        <v>N/A</v>
      </c>
      <c r="G277" s="21">
        <f>IFERROR(VLOOKUP($C277, 'All Indicators - Breakdown'!$C:$GQ, G$1, FALSE), " ")</f>
        <v>1</v>
      </c>
      <c r="H277" s="21">
        <f>IFERROR(VLOOKUP($C277, 'All Indicators - Breakdown'!$C:$GQ, H$1, FALSE), " ")</f>
        <v>3</v>
      </c>
      <c r="I277" s="21">
        <f>IFERROR(VLOOKUP($C277, 'All Indicators - Breakdown'!$C:$GQ, I$1, FALSE), " ")</f>
        <v>1</v>
      </c>
      <c r="J277" s="21">
        <f>IFERROR(VLOOKUP($C277, 'All Indicators - Breakdown'!$C:$GQ, J$1, FALSE), " ")</f>
        <v>5</v>
      </c>
      <c r="K277" s="21">
        <f>IFERROR(VLOOKUP($C277, 'All Indicators - Breakdown'!$C:$GQ, K$1, FALSE), " ")</f>
        <v>4</v>
      </c>
      <c r="L277" s="21">
        <f>IFERROR(VLOOKUP($C277, 'All Indicators - Breakdown'!$C:$HE, L$1, FALSE), " ")</f>
        <v>3</v>
      </c>
      <c r="M277" s="86">
        <f>IFERROR(VLOOKUP($C277, 'All Indicators - Breakdown'!$C:$IU, M$1, FALSE), " ")</f>
        <v>1</v>
      </c>
      <c r="N277" s="86">
        <f>IFERROR(VLOOKUP($C277, 'All Indicators - Breakdown'!$C:$IU, N$1, FALSE), " ")</f>
        <v>1</v>
      </c>
      <c r="O277" s="80">
        <f t="shared" si="47"/>
        <v>5</v>
      </c>
      <c r="P277" s="21">
        <f t="shared" si="47"/>
        <v>4</v>
      </c>
      <c r="Q277" s="21">
        <f t="shared" si="47"/>
        <v>3</v>
      </c>
      <c r="R277" s="21">
        <f t="shared" si="47"/>
        <v>3</v>
      </c>
      <c r="S277" s="21">
        <f t="shared" si="47"/>
        <v>1</v>
      </c>
      <c r="T277" s="21">
        <f t="shared" si="47"/>
        <v>1</v>
      </c>
      <c r="U277" s="21">
        <f t="shared" si="47"/>
        <v>1</v>
      </c>
      <c r="V277" s="71">
        <f t="shared" si="44"/>
        <v>1</v>
      </c>
      <c r="W277" s="71" t="e">
        <f t="shared" si="45"/>
        <v>#NUM!</v>
      </c>
    </row>
    <row r="278" spans="1:23" ht="16.3" thickTop="1" thickBot="1" x14ac:dyDescent="0.3">
      <c r="A278" s="20" t="s">
        <v>698</v>
      </c>
      <c r="B278" s="20" t="s">
        <v>705</v>
      </c>
      <c r="C278" s="20" t="s">
        <v>706</v>
      </c>
      <c r="D278" s="10">
        <f t="shared" si="42"/>
        <v>4</v>
      </c>
      <c r="E278" s="35">
        <f t="shared" si="43"/>
        <v>3.5</v>
      </c>
      <c r="F278" s="21" t="str">
        <f>IFERROR(VLOOKUP($C278, 'All Indicators - Breakdown'!$C:$GQ, F$1, FALSE), " ")</f>
        <v>N/A</v>
      </c>
      <c r="G278" s="21">
        <f>IFERROR(VLOOKUP($C278, 'All Indicators - Breakdown'!$C:$GQ, G$1, FALSE), " ")</f>
        <v>1</v>
      </c>
      <c r="H278" s="21">
        <f>IFERROR(VLOOKUP($C278, 'All Indicators - Breakdown'!$C:$GQ, H$1, FALSE), " ")</f>
        <v>2</v>
      </c>
      <c r="I278" s="21">
        <f>IFERROR(VLOOKUP($C278, 'All Indicators - Breakdown'!$C:$GQ, I$1, FALSE), " ")</f>
        <v>1</v>
      </c>
      <c r="J278" s="21">
        <f>IFERROR(VLOOKUP($C278, 'All Indicators - Breakdown'!$C:$GQ, J$1, FALSE), " ")</f>
        <v>5</v>
      </c>
      <c r="K278" s="21">
        <f>IFERROR(VLOOKUP($C278, 'All Indicators - Breakdown'!$C:$GQ, K$1, FALSE), " ")</f>
        <v>4</v>
      </c>
      <c r="L278" s="21">
        <f>IFERROR(VLOOKUP($C278, 'All Indicators - Breakdown'!$C:$HE, L$1, FALSE), " ")</f>
        <v>3</v>
      </c>
      <c r="M278" s="86">
        <f>IFERROR(VLOOKUP($C278, 'All Indicators - Breakdown'!$C:$IU, M$1, FALSE), " ")</f>
        <v>1</v>
      </c>
      <c r="N278" s="86">
        <f>IFERROR(VLOOKUP($C278, 'All Indicators - Breakdown'!$C:$IU, N$1, FALSE), " ")</f>
        <v>1</v>
      </c>
      <c r="O278" s="80">
        <f t="shared" si="47"/>
        <v>5</v>
      </c>
      <c r="P278" s="21">
        <f t="shared" si="47"/>
        <v>4</v>
      </c>
      <c r="Q278" s="21">
        <f t="shared" si="47"/>
        <v>3</v>
      </c>
      <c r="R278" s="21">
        <f t="shared" si="47"/>
        <v>2</v>
      </c>
      <c r="S278" s="21">
        <f t="shared" si="47"/>
        <v>1</v>
      </c>
      <c r="T278" s="21">
        <f t="shared" si="47"/>
        <v>1</v>
      </c>
      <c r="U278" s="21">
        <f t="shared" si="47"/>
        <v>1</v>
      </c>
      <c r="V278" s="71">
        <f t="shared" si="44"/>
        <v>1</v>
      </c>
      <c r="W278" s="71" t="e">
        <f t="shared" si="45"/>
        <v>#NUM!</v>
      </c>
    </row>
    <row r="279" spans="1:23" ht="16.3" thickTop="1" thickBot="1" x14ac:dyDescent="0.3">
      <c r="A279" s="20" t="s">
        <v>698</v>
      </c>
      <c r="B279" s="20" t="s">
        <v>707</v>
      </c>
      <c r="C279" s="20" t="s">
        <v>708</v>
      </c>
      <c r="D279" s="10">
        <f t="shared" si="42"/>
        <v>4</v>
      </c>
      <c r="E279" s="35">
        <f t="shared" si="43"/>
        <v>3.8</v>
      </c>
      <c r="F279" s="21" t="str">
        <f>IFERROR(VLOOKUP($C279, 'All Indicators - Breakdown'!$C:$GQ, F$1, FALSE), " ")</f>
        <v>N/A</v>
      </c>
      <c r="G279" s="21">
        <f>IFERROR(VLOOKUP($C279, 'All Indicators - Breakdown'!$C:$GQ, G$1, FALSE), " ")</f>
        <v>4</v>
      </c>
      <c r="H279" s="21">
        <f>IFERROR(VLOOKUP($C279, 'All Indicators - Breakdown'!$C:$GQ, H$1, FALSE), " ")</f>
        <v>2</v>
      </c>
      <c r="I279" s="21">
        <f>IFERROR(VLOOKUP($C279, 'All Indicators - Breakdown'!$C:$GQ, I$1, FALSE), " ")</f>
        <v>1</v>
      </c>
      <c r="J279" s="21">
        <f>IFERROR(VLOOKUP($C279, 'All Indicators - Breakdown'!$C:$GQ, J$1, FALSE), " ")</f>
        <v>5</v>
      </c>
      <c r="K279" s="21">
        <f>IFERROR(VLOOKUP($C279, 'All Indicators - Breakdown'!$C:$GQ, K$1, FALSE), " ")</f>
        <v>3</v>
      </c>
      <c r="L279" s="21">
        <f>IFERROR(VLOOKUP($C279, 'All Indicators - Breakdown'!$C:$HE, L$1, FALSE), " ")</f>
        <v>3</v>
      </c>
      <c r="M279" s="86">
        <f>IFERROR(VLOOKUP($C279, 'All Indicators - Breakdown'!$C:$IU, M$1, FALSE), " ")</f>
        <v>1</v>
      </c>
      <c r="N279" s="86">
        <f>IFERROR(VLOOKUP($C279, 'All Indicators - Breakdown'!$C:$IU, N$1, FALSE), " ")</f>
        <v>1</v>
      </c>
      <c r="O279" s="80">
        <f t="shared" si="47"/>
        <v>5</v>
      </c>
      <c r="P279" s="21">
        <f t="shared" si="47"/>
        <v>4</v>
      </c>
      <c r="Q279" s="21">
        <f t="shared" si="47"/>
        <v>3</v>
      </c>
      <c r="R279" s="21">
        <f t="shared" si="47"/>
        <v>3</v>
      </c>
      <c r="S279" s="21">
        <f t="shared" si="47"/>
        <v>2</v>
      </c>
      <c r="T279" s="21">
        <f t="shared" si="47"/>
        <v>1</v>
      </c>
      <c r="U279" s="21">
        <f t="shared" si="47"/>
        <v>1</v>
      </c>
      <c r="V279" s="71">
        <f t="shared" si="44"/>
        <v>1</v>
      </c>
      <c r="W279" s="71" t="e">
        <f t="shared" si="45"/>
        <v>#NUM!</v>
      </c>
    </row>
    <row r="280" spans="1:23" ht="16.3" thickTop="1" thickBot="1" x14ac:dyDescent="0.3">
      <c r="A280" s="20" t="s">
        <v>698</v>
      </c>
      <c r="B280" s="20" t="s">
        <v>709</v>
      </c>
      <c r="C280" s="20" t="s">
        <v>710</v>
      </c>
      <c r="D280" s="10">
        <f t="shared" si="42"/>
        <v>3</v>
      </c>
      <c r="E280" s="35">
        <f t="shared" si="43"/>
        <v>3.3</v>
      </c>
      <c r="F280" s="21" t="str">
        <f>IFERROR(VLOOKUP($C280, 'All Indicators - Breakdown'!$C:$GQ, F$1, FALSE), " ")</f>
        <v>N/A</v>
      </c>
      <c r="G280" s="21">
        <f>IFERROR(VLOOKUP($C280, 'All Indicators - Breakdown'!$C:$GQ, G$1, FALSE), " ")</f>
        <v>1</v>
      </c>
      <c r="H280" s="21">
        <f>IFERROR(VLOOKUP($C280, 'All Indicators - Breakdown'!$C:$GQ, H$1, FALSE), " ")</f>
        <v>3</v>
      </c>
      <c r="I280" s="21">
        <f>IFERROR(VLOOKUP($C280, 'All Indicators - Breakdown'!$C:$GQ, I$1, FALSE), " ")</f>
        <v>1</v>
      </c>
      <c r="J280" s="21">
        <f>IFERROR(VLOOKUP($C280, 'All Indicators - Breakdown'!$C:$GQ, J$1, FALSE), " ")</f>
        <v>3</v>
      </c>
      <c r="K280" s="21">
        <f>IFERROR(VLOOKUP($C280, 'All Indicators - Breakdown'!$C:$GQ, K$1, FALSE), " ")</f>
        <v>4</v>
      </c>
      <c r="L280" s="21">
        <f>IFERROR(VLOOKUP($C280, 'All Indicators - Breakdown'!$C:$HE, L$1, FALSE), " ")</f>
        <v>3</v>
      </c>
      <c r="M280" s="86">
        <f>IFERROR(VLOOKUP($C280, 'All Indicators - Breakdown'!$C:$IU, M$1, FALSE), " ")</f>
        <v>1</v>
      </c>
      <c r="N280" s="86">
        <f>IFERROR(VLOOKUP($C280, 'All Indicators - Breakdown'!$C:$IU, N$1, FALSE), " ")</f>
        <v>1</v>
      </c>
      <c r="O280" s="80">
        <f t="shared" si="47"/>
        <v>4</v>
      </c>
      <c r="P280" s="21">
        <f t="shared" si="47"/>
        <v>3</v>
      </c>
      <c r="Q280" s="21">
        <f t="shared" si="47"/>
        <v>3</v>
      </c>
      <c r="R280" s="21">
        <f t="shared" si="47"/>
        <v>3</v>
      </c>
      <c r="S280" s="21">
        <f t="shared" si="47"/>
        <v>1</v>
      </c>
      <c r="T280" s="21">
        <f t="shared" si="47"/>
        <v>1</v>
      </c>
      <c r="U280" s="21">
        <f t="shared" si="47"/>
        <v>1</v>
      </c>
      <c r="V280" s="71">
        <f t="shared" si="44"/>
        <v>1</v>
      </c>
      <c r="W280" s="71" t="e">
        <f t="shared" si="45"/>
        <v>#NUM!</v>
      </c>
    </row>
    <row r="281" spans="1:23" ht="16.3" thickTop="1" thickBot="1" x14ac:dyDescent="0.3">
      <c r="A281" s="20" t="s">
        <v>698</v>
      </c>
      <c r="B281" s="20" t="s">
        <v>711</v>
      </c>
      <c r="C281" s="20" t="s">
        <v>712</v>
      </c>
      <c r="D281" s="10">
        <f t="shared" si="42"/>
        <v>3</v>
      </c>
      <c r="E281" s="35">
        <f t="shared" si="43"/>
        <v>3.3</v>
      </c>
      <c r="F281" s="21" t="str">
        <f>IFERROR(VLOOKUP($C281, 'All Indicators - Breakdown'!$C:$GQ, F$1, FALSE), " ")</f>
        <v>N/A</v>
      </c>
      <c r="G281" s="21">
        <f>IFERROR(VLOOKUP($C281, 'All Indicators - Breakdown'!$C:$GQ, G$1, FALSE), " ")</f>
        <v>1</v>
      </c>
      <c r="H281" s="21">
        <f>IFERROR(VLOOKUP($C281, 'All Indicators - Breakdown'!$C:$GQ, H$1, FALSE), " ")</f>
        <v>2</v>
      </c>
      <c r="I281" s="21">
        <f>IFERROR(VLOOKUP($C281, 'All Indicators - Breakdown'!$C:$GQ, I$1, FALSE), " ")</f>
        <v>1</v>
      </c>
      <c r="J281" s="21">
        <f>IFERROR(VLOOKUP($C281, 'All Indicators - Breakdown'!$C:$GQ, J$1, FALSE), " ")</f>
        <v>5</v>
      </c>
      <c r="K281" s="21">
        <f>IFERROR(VLOOKUP($C281, 'All Indicators - Breakdown'!$C:$GQ, K$1, FALSE), " ")</f>
        <v>3</v>
      </c>
      <c r="L281" s="21">
        <f>IFERROR(VLOOKUP($C281, 'All Indicators - Breakdown'!$C:$HE, L$1, FALSE), " ")</f>
        <v>3</v>
      </c>
      <c r="M281" s="86">
        <f>IFERROR(VLOOKUP($C281, 'All Indicators - Breakdown'!$C:$IU, M$1, FALSE), " ")</f>
        <v>1</v>
      </c>
      <c r="N281" s="86">
        <f>IFERROR(VLOOKUP($C281, 'All Indicators - Breakdown'!$C:$IU, N$1, FALSE), " ")</f>
        <v>1</v>
      </c>
      <c r="O281" s="80">
        <f t="shared" si="47"/>
        <v>5</v>
      </c>
      <c r="P281" s="21">
        <f t="shared" si="47"/>
        <v>3</v>
      </c>
      <c r="Q281" s="21">
        <f t="shared" si="47"/>
        <v>3</v>
      </c>
      <c r="R281" s="21">
        <f t="shared" si="47"/>
        <v>2</v>
      </c>
      <c r="S281" s="21">
        <f t="shared" si="47"/>
        <v>1</v>
      </c>
      <c r="T281" s="21">
        <f t="shared" si="47"/>
        <v>1</v>
      </c>
      <c r="U281" s="21">
        <f t="shared" si="47"/>
        <v>1</v>
      </c>
      <c r="V281" s="71">
        <f t="shared" si="44"/>
        <v>1</v>
      </c>
      <c r="W281" s="71" t="e">
        <f t="shared" si="45"/>
        <v>#NUM!</v>
      </c>
    </row>
    <row r="282" spans="1:23" ht="16.3" thickTop="1" thickBot="1" x14ac:dyDescent="0.3">
      <c r="A282" s="20" t="s">
        <v>698</v>
      </c>
      <c r="B282" s="20" t="s">
        <v>713</v>
      </c>
      <c r="C282" s="20" t="s">
        <v>714</v>
      </c>
      <c r="D282" s="10">
        <f t="shared" si="42"/>
        <v>3</v>
      </c>
      <c r="E282" s="35">
        <f t="shared" si="43"/>
        <v>3.3</v>
      </c>
      <c r="F282" s="21">
        <f>IFERROR(VLOOKUP($C282, 'All Indicators - Breakdown'!$C:$GQ, F$1, FALSE), " ")</f>
        <v>2</v>
      </c>
      <c r="G282" s="21">
        <f>IFERROR(VLOOKUP($C282, 'All Indicators - Breakdown'!$C:$GQ, G$1, FALSE), " ")</f>
        <v>1</v>
      </c>
      <c r="H282" s="21">
        <f>IFERROR(VLOOKUP($C282, 'All Indicators - Breakdown'!$C:$GQ, H$1, FALSE), " ")</f>
        <v>2</v>
      </c>
      <c r="I282" s="21">
        <f>IFERROR(VLOOKUP($C282, 'All Indicators - Breakdown'!$C:$GQ, I$1, FALSE), " ")</f>
        <v>1</v>
      </c>
      <c r="J282" s="21">
        <f>IFERROR(VLOOKUP($C282, 'All Indicators - Breakdown'!$C:$GQ, J$1, FALSE), " ")</f>
        <v>5</v>
      </c>
      <c r="K282" s="21">
        <f>IFERROR(VLOOKUP($C282, 'All Indicators - Breakdown'!$C:$GQ, K$1, FALSE), " ")</f>
        <v>3</v>
      </c>
      <c r="L282" s="21">
        <f>IFERROR(VLOOKUP($C282, 'All Indicators - Breakdown'!$C:$HE, L$1, FALSE), " ")</f>
        <v>3</v>
      </c>
      <c r="M282" s="86">
        <f>IFERROR(VLOOKUP($C282, 'All Indicators - Breakdown'!$C:$IU, M$1, FALSE), " ")</f>
        <v>1</v>
      </c>
      <c r="N282" s="86">
        <f>IFERROR(VLOOKUP($C282, 'All Indicators - Breakdown'!$C:$IU, N$1, FALSE), " ")</f>
        <v>1</v>
      </c>
      <c r="O282" s="80">
        <f t="shared" si="47"/>
        <v>5</v>
      </c>
      <c r="P282" s="21">
        <f t="shared" si="47"/>
        <v>3</v>
      </c>
      <c r="Q282" s="21">
        <f t="shared" si="47"/>
        <v>3</v>
      </c>
      <c r="R282" s="21">
        <f t="shared" si="47"/>
        <v>2</v>
      </c>
      <c r="S282" s="21">
        <f t="shared" si="47"/>
        <v>2</v>
      </c>
      <c r="T282" s="21">
        <f t="shared" si="47"/>
        <v>1</v>
      </c>
      <c r="U282" s="21">
        <f t="shared" si="47"/>
        <v>1</v>
      </c>
      <c r="V282" s="71">
        <f t="shared" si="44"/>
        <v>1</v>
      </c>
      <c r="W282" s="71">
        <f t="shared" si="45"/>
        <v>1</v>
      </c>
    </row>
    <row r="283" spans="1:23" ht="16.3" thickTop="1" thickBot="1" x14ac:dyDescent="0.3">
      <c r="A283" s="20" t="s">
        <v>698</v>
      </c>
      <c r="B283" s="20" t="s">
        <v>715</v>
      </c>
      <c r="C283" s="20" t="s">
        <v>716</v>
      </c>
      <c r="D283" s="10">
        <f t="shared" si="42"/>
        <v>3</v>
      </c>
      <c r="E283" s="35">
        <f t="shared" si="43"/>
        <v>3.3</v>
      </c>
      <c r="F283" s="21" t="str">
        <f>IFERROR(VLOOKUP($C283, 'All Indicators - Breakdown'!$C:$GQ, F$1, FALSE), " ")</f>
        <v>N/A</v>
      </c>
      <c r="G283" s="21">
        <f>IFERROR(VLOOKUP($C283, 'All Indicators - Breakdown'!$C:$GQ, G$1, FALSE), " ")</f>
        <v>1</v>
      </c>
      <c r="H283" s="21">
        <f>IFERROR(VLOOKUP($C283, 'All Indicators - Breakdown'!$C:$GQ, H$1, FALSE), " ")</f>
        <v>2</v>
      </c>
      <c r="I283" s="21">
        <f>IFERROR(VLOOKUP($C283, 'All Indicators - Breakdown'!$C:$GQ, I$1, FALSE), " ")</f>
        <v>1</v>
      </c>
      <c r="J283" s="21">
        <f>IFERROR(VLOOKUP($C283, 'All Indicators - Breakdown'!$C:$GQ, J$1, FALSE), " ")</f>
        <v>4</v>
      </c>
      <c r="K283" s="21">
        <f>IFERROR(VLOOKUP($C283, 'All Indicators - Breakdown'!$C:$GQ, K$1, FALSE), " ")</f>
        <v>4</v>
      </c>
      <c r="L283" s="21">
        <f>IFERROR(VLOOKUP($C283, 'All Indicators - Breakdown'!$C:$HE, L$1, FALSE), " ")</f>
        <v>3</v>
      </c>
      <c r="M283" s="86">
        <f>IFERROR(VLOOKUP($C283, 'All Indicators - Breakdown'!$C:$IU, M$1, FALSE), " ")</f>
        <v>1</v>
      </c>
      <c r="N283" s="86">
        <f>IFERROR(VLOOKUP($C283, 'All Indicators - Breakdown'!$C:$IU, N$1, FALSE), " ")</f>
        <v>1</v>
      </c>
      <c r="O283" s="80">
        <f t="shared" si="47"/>
        <v>4</v>
      </c>
      <c r="P283" s="21">
        <f t="shared" si="47"/>
        <v>4</v>
      </c>
      <c r="Q283" s="21">
        <f t="shared" si="47"/>
        <v>3</v>
      </c>
      <c r="R283" s="21">
        <f t="shared" si="47"/>
        <v>2</v>
      </c>
      <c r="S283" s="21">
        <f t="shared" si="47"/>
        <v>1</v>
      </c>
      <c r="T283" s="21">
        <f t="shared" si="47"/>
        <v>1</v>
      </c>
      <c r="U283" s="21">
        <f t="shared" si="47"/>
        <v>1</v>
      </c>
      <c r="V283" s="71">
        <f t="shared" si="44"/>
        <v>1</v>
      </c>
      <c r="W283" s="71" t="e">
        <f t="shared" si="45"/>
        <v>#NUM!</v>
      </c>
    </row>
    <row r="284" spans="1:23" ht="16.3" thickTop="1" thickBot="1" x14ac:dyDescent="0.3">
      <c r="A284" s="20" t="s">
        <v>698</v>
      </c>
      <c r="B284" s="20" t="s">
        <v>717</v>
      </c>
      <c r="C284" s="20" t="s">
        <v>718</v>
      </c>
      <c r="D284" s="10">
        <f t="shared" si="42"/>
        <v>3</v>
      </c>
      <c r="E284" s="35">
        <f t="shared" si="43"/>
        <v>3.3</v>
      </c>
      <c r="F284" s="21" t="str">
        <f>IFERROR(VLOOKUP($C284, 'All Indicators - Breakdown'!$C:$GQ, F$1, FALSE), " ")</f>
        <v>N/A</v>
      </c>
      <c r="G284" s="21">
        <f>IFERROR(VLOOKUP($C284, 'All Indicators - Breakdown'!$C:$GQ, G$1, FALSE), " ")</f>
        <v>1</v>
      </c>
      <c r="H284" s="21">
        <f>IFERROR(VLOOKUP($C284, 'All Indicators - Breakdown'!$C:$GQ, H$1, FALSE), " ")</f>
        <v>2</v>
      </c>
      <c r="I284" s="21">
        <f>IFERROR(VLOOKUP($C284, 'All Indicators - Breakdown'!$C:$GQ, I$1, FALSE), " ")</f>
        <v>1</v>
      </c>
      <c r="J284" s="21">
        <f>IFERROR(VLOOKUP($C284, 'All Indicators - Breakdown'!$C:$GQ, J$1, FALSE), " ")</f>
        <v>5</v>
      </c>
      <c r="K284" s="21">
        <f>IFERROR(VLOOKUP($C284, 'All Indicators - Breakdown'!$C:$GQ, K$1, FALSE), " ")</f>
        <v>3</v>
      </c>
      <c r="L284" s="21">
        <f>IFERROR(VLOOKUP($C284, 'All Indicators - Breakdown'!$C:$HE, L$1, FALSE), " ")</f>
        <v>3</v>
      </c>
      <c r="M284" s="86">
        <f>IFERROR(VLOOKUP($C284, 'All Indicators - Breakdown'!$C:$IU, M$1, FALSE), " ")</f>
        <v>2</v>
      </c>
      <c r="N284" s="86">
        <f>IFERROR(VLOOKUP($C284, 'All Indicators - Breakdown'!$C:$IU, N$1, FALSE), " ")</f>
        <v>1</v>
      </c>
      <c r="O284" s="80">
        <f t="shared" ref="O284:U293" si="48">LARGE($F284:$N284, O$1)</f>
        <v>5</v>
      </c>
      <c r="P284" s="21">
        <f t="shared" si="48"/>
        <v>3</v>
      </c>
      <c r="Q284" s="21">
        <f t="shared" si="48"/>
        <v>3</v>
      </c>
      <c r="R284" s="21">
        <f t="shared" si="48"/>
        <v>2</v>
      </c>
      <c r="S284" s="21">
        <f t="shared" si="48"/>
        <v>2</v>
      </c>
      <c r="T284" s="21">
        <f t="shared" si="48"/>
        <v>1</v>
      </c>
      <c r="U284" s="21">
        <f t="shared" si="48"/>
        <v>1</v>
      </c>
      <c r="V284" s="71">
        <f t="shared" si="44"/>
        <v>1</v>
      </c>
      <c r="W284" s="71" t="e">
        <f t="shared" si="45"/>
        <v>#NUM!</v>
      </c>
    </row>
    <row r="285" spans="1:23" ht="16.3" thickTop="1" thickBot="1" x14ac:dyDescent="0.3">
      <c r="A285" s="20" t="s">
        <v>719</v>
      </c>
      <c r="B285" s="20" t="s">
        <v>720</v>
      </c>
      <c r="C285" s="20" t="s">
        <v>721</v>
      </c>
      <c r="D285" s="10">
        <f t="shared" si="42"/>
        <v>3</v>
      </c>
      <c r="E285" s="35">
        <f t="shared" si="43"/>
        <v>2.8</v>
      </c>
      <c r="F285" s="21" t="str">
        <f>IFERROR(VLOOKUP($C285, 'All Indicators - Breakdown'!$C:$GQ, F$1, FALSE), " ")</f>
        <v>N/A</v>
      </c>
      <c r="G285" s="21">
        <f>IFERROR(VLOOKUP($C285, 'All Indicators - Breakdown'!$C:$GQ, G$1, FALSE), " ")</f>
        <v>2</v>
      </c>
      <c r="H285" s="21">
        <f>IFERROR(VLOOKUP($C285, 'All Indicators - Breakdown'!$C:$GQ, H$1, FALSE), " ")</f>
        <v>1</v>
      </c>
      <c r="I285" s="21">
        <f>IFERROR(VLOOKUP($C285, 'All Indicators - Breakdown'!$C:$GQ, I$1, FALSE), " ")</f>
        <v>1</v>
      </c>
      <c r="J285" s="21">
        <f>IFERROR(VLOOKUP($C285, 'All Indicators - Breakdown'!$C:$GQ, J$1, FALSE), " ")</f>
        <v>1</v>
      </c>
      <c r="K285" s="21">
        <f>IFERROR(VLOOKUP($C285, 'All Indicators - Breakdown'!$C:$GQ, K$1, FALSE), " ")</f>
        <v>3</v>
      </c>
      <c r="L285" s="21">
        <f>IFERROR(VLOOKUP($C285, 'All Indicators - Breakdown'!$C:$HE, L$1, FALSE), " ")</f>
        <v>4</v>
      </c>
      <c r="M285" s="86">
        <f>IFERROR(VLOOKUP($C285, 'All Indicators - Breakdown'!$C:$IU, M$1, FALSE), " ")</f>
        <v>2</v>
      </c>
      <c r="N285" s="86">
        <f>IFERROR(VLOOKUP($C285, 'All Indicators - Breakdown'!$C:$IU, N$1, FALSE), " ")</f>
        <v>1</v>
      </c>
      <c r="O285" s="80">
        <f t="shared" si="48"/>
        <v>4</v>
      </c>
      <c r="P285" s="21">
        <f t="shared" si="48"/>
        <v>3</v>
      </c>
      <c r="Q285" s="21">
        <f t="shared" si="48"/>
        <v>2</v>
      </c>
      <c r="R285" s="21">
        <f t="shared" si="48"/>
        <v>2</v>
      </c>
      <c r="S285" s="21">
        <f t="shared" si="48"/>
        <v>1</v>
      </c>
      <c r="T285" s="21">
        <f t="shared" si="48"/>
        <v>1</v>
      </c>
      <c r="U285" s="21">
        <f t="shared" si="48"/>
        <v>1</v>
      </c>
      <c r="V285" s="71">
        <f t="shared" si="44"/>
        <v>1</v>
      </c>
      <c r="W285" s="71" t="e">
        <f t="shared" si="45"/>
        <v>#NUM!</v>
      </c>
    </row>
    <row r="286" spans="1:23" ht="16.3" thickTop="1" thickBot="1" x14ac:dyDescent="0.3">
      <c r="A286" s="20" t="s">
        <v>719</v>
      </c>
      <c r="B286" s="20" t="s">
        <v>722</v>
      </c>
      <c r="C286" s="20" t="s">
        <v>723</v>
      </c>
      <c r="D286" s="10">
        <f t="shared" si="42"/>
        <v>3</v>
      </c>
      <c r="E286" s="35">
        <f t="shared" si="43"/>
        <v>2.8</v>
      </c>
      <c r="F286" s="21">
        <f>IFERROR(VLOOKUP($C286, 'All Indicators - Breakdown'!$C:$GQ, F$1, FALSE), " ")</f>
        <v>1</v>
      </c>
      <c r="G286" s="21">
        <f>IFERROR(VLOOKUP($C286, 'All Indicators - Breakdown'!$C:$GQ, G$1, FALSE), " ")</f>
        <v>2</v>
      </c>
      <c r="H286" s="21">
        <f>IFERROR(VLOOKUP($C286, 'All Indicators - Breakdown'!$C:$GQ, H$1, FALSE), " ")</f>
        <v>2</v>
      </c>
      <c r="I286" s="21">
        <f>IFERROR(VLOOKUP($C286, 'All Indicators - Breakdown'!$C:$GQ, I$1, FALSE), " ")</f>
        <v>1</v>
      </c>
      <c r="J286" s="21">
        <f>IFERROR(VLOOKUP($C286, 'All Indicators - Breakdown'!$C:$GQ, J$1, FALSE), " ")</f>
        <v>1</v>
      </c>
      <c r="K286" s="21">
        <f>IFERROR(VLOOKUP($C286, 'All Indicators - Breakdown'!$C:$GQ, K$1, FALSE), " ")</f>
        <v>3</v>
      </c>
      <c r="L286" s="21">
        <f>IFERROR(VLOOKUP($C286, 'All Indicators - Breakdown'!$C:$HE, L$1, FALSE), " ")</f>
        <v>4</v>
      </c>
      <c r="M286" s="86">
        <f>IFERROR(VLOOKUP($C286, 'All Indicators - Breakdown'!$C:$IU, M$1, FALSE), " ")</f>
        <v>1</v>
      </c>
      <c r="N286" s="86">
        <f>IFERROR(VLOOKUP($C286, 'All Indicators - Breakdown'!$C:$IU, N$1, FALSE), " ")</f>
        <v>1</v>
      </c>
      <c r="O286" s="80">
        <f t="shared" si="48"/>
        <v>4</v>
      </c>
      <c r="P286" s="21">
        <f t="shared" si="48"/>
        <v>3</v>
      </c>
      <c r="Q286" s="21">
        <f t="shared" si="48"/>
        <v>2</v>
      </c>
      <c r="R286" s="21">
        <f t="shared" si="48"/>
        <v>2</v>
      </c>
      <c r="S286" s="21">
        <f t="shared" si="48"/>
        <v>1</v>
      </c>
      <c r="T286" s="21">
        <f t="shared" si="48"/>
        <v>1</v>
      </c>
      <c r="U286" s="21">
        <f t="shared" si="48"/>
        <v>1</v>
      </c>
      <c r="V286" s="71">
        <f t="shared" si="44"/>
        <v>1</v>
      </c>
      <c r="W286" s="71">
        <f t="shared" si="45"/>
        <v>1</v>
      </c>
    </row>
    <row r="287" spans="1:23" ht="16.3" thickTop="1" thickBot="1" x14ac:dyDescent="0.3">
      <c r="A287" s="20" t="s">
        <v>719</v>
      </c>
      <c r="B287" s="20" t="s">
        <v>724</v>
      </c>
      <c r="C287" s="20" t="s">
        <v>725</v>
      </c>
      <c r="D287" s="10">
        <f t="shared" si="42"/>
        <v>3</v>
      </c>
      <c r="E287" s="35">
        <f t="shared" si="43"/>
        <v>2.5</v>
      </c>
      <c r="F287" s="21" t="str">
        <f>IFERROR(VLOOKUP($C287, 'All Indicators - Breakdown'!$C:$GQ, F$1, FALSE), " ")</f>
        <v>N/A</v>
      </c>
      <c r="G287" s="21">
        <f>IFERROR(VLOOKUP($C287, 'All Indicators - Breakdown'!$C:$GQ, G$1, FALSE), " ")</f>
        <v>2</v>
      </c>
      <c r="H287" s="21">
        <f>IFERROR(VLOOKUP($C287, 'All Indicators - Breakdown'!$C:$GQ, H$1, FALSE), " ")</f>
        <v>1</v>
      </c>
      <c r="I287" s="21">
        <f>IFERROR(VLOOKUP($C287, 'All Indicators - Breakdown'!$C:$GQ, I$1, FALSE), " ")</f>
        <v>1</v>
      </c>
      <c r="J287" s="21">
        <f>IFERROR(VLOOKUP($C287, 'All Indicators - Breakdown'!$C:$GQ, J$1, FALSE), " ")</f>
        <v>1</v>
      </c>
      <c r="K287" s="21">
        <f>IFERROR(VLOOKUP($C287, 'All Indicators - Breakdown'!$C:$GQ, K$1, FALSE), " ")</f>
        <v>3</v>
      </c>
      <c r="L287" s="21">
        <f>IFERROR(VLOOKUP($C287, 'All Indicators - Breakdown'!$C:$HE, L$1, FALSE), " ")</f>
        <v>4</v>
      </c>
      <c r="M287" s="86">
        <f>IFERROR(VLOOKUP($C287, 'All Indicators - Breakdown'!$C:$IU, M$1, FALSE), " ")</f>
        <v>1</v>
      </c>
      <c r="N287" s="86">
        <f>IFERROR(VLOOKUP($C287, 'All Indicators - Breakdown'!$C:$IU, N$1, FALSE), " ")</f>
        <v>1</v>
      </c>
      <c r="O287" s="80">
        <f t="shared" si="48"/>
        <v>4</v>
      </c>
      <c r="P287" s="21">
        <f t="shared" si="48"/>
        <v>3</v>
      </c>
      <c r="Q287" s="21">
        <f t="shared" si="48"/>
        <v>2</v>
      </c>
      <c r="R287" s="21">
        <f t="shared" si="48"/>
        <v>1</v>
      </c>
      <c r="S287" s="21">
        <f t="shared" si="48"/>
        <v>1</v>
      </c>
      <c r="T287" s="21">
        <f t="shared" si="48"/>
        <v>1</v>
      </c>
      <c r="U287" s="21">
        <f t="shared" si="48"/>
        <v>1</v>
      </c>
      <c r="V287" s="71">
        <f t="shared" si="44"/>
        <v>1</v>
      </c>
      <c r="W287" s="71" t="e">
        <f t="shared" si="45"/>
        <v>#NUM!</v>
      </c>
    </row>
    <row r="288" spans="1:23" ht="16.3" thickTop="1" thickBot="1" x14ac:dyDescent="0.3">
      <c r="A288" s="20" t="s">
        <v>719</v>
      </c>
      <c r="B288" s="20" t="s">
        <v>726</v>
      </c>
      <c r="C288" s="20" t="s">
        <v>727</v>
      </c>
      <c r="D288" s="10">
        <f t="shared" si="42"/>
        <v>3</v>
      </c>
      <c r="E288" s="35">
        <f t="shared" si="43"/>
        <v>2.8</v>
      </c>
      <c r="F288" s="21" t="str">
        <f>IFERROR(VLOOKUP($C288, 'All Indicators - Breakdown'!$C:$GQ, F$1, FALSE), " ")</f>
        <v>N/A</v>
      </c>
      <c r="G288" s="21">
        <f>IFERROR(VLOOKUP($C288, 'All Indicators - Breakdown'!$C:$GQ, G$1, FALSE), " ")</f>
        <v>2</v>
      </c>
      <c r="H288" s="21">
        <f>IFERROR(VLOOKUP($C288, 'All Indicators - Breakdown'!$C:$GQ, H$1, FALSE), " ")</f>
        <v>2</v>
      </c>
      <c r="I288" s="21">
        <f>IFERROR(VLOOKUP($C288, 'All Indicators - Breakdown'!$C:$GQ, I$1, FALSE), " ")</f>
        <v>1</v>
      </c>
      <c r="J288" s="21">
        <f>IFERROR(VLOOKUP($C288, 'All Indicators - Breakdown'!$C:$GQ, J$1, FALSE), " ")</f>
        <v>1</v>
      </c>
      <c r="K288" s="21">
        <f>IFERROR(VLOOKUP($C288, 'All Indicators - Breakdown'!$C:$GQ, K$1, FALSE), " ")</f>
        <v>3</v>
      </c>
      <c r="L288" s="21">
        <f>IFERROR(VLOOKUP($C288, 'All Indicators - Breakdown'!$C:$HE, L$1, FALSE), " ")</f>
        <v>4</v>
      </c>
      <c r="M288" s="86">
        <f>IFERROR(VLOOKUP($C288, 'All Indicators - Breakdown'!$C:$IU, M$1, FALSE), " ")</f>
        <v>1</v>
      </c>
      <c r="N288" s="86">
        <f>IFERROR(VLOOKUP($C288, 'All Indicators - Breakdown'!$C:$IU, N$1, FALSE), " ")</f>
        <v>1</v>
      </c>
      <c r="O288" s="80">
        <f t="shared" si="48"/>
        <v>4</v>
      </c>
      <c r="P288" s="21">
        <f t="shared" si="48"/>
        <v>3</v>
      </c>
      <c r="Q288" s="21">
        <f t="shared" si="48"/>
        <v>2</v>
      </c>
      <c r="R288" s="21">
        <f t="shared" si="48"/>
        <v>2</v>
      </c>
      <c r="S288" s="21">
        <f t="shared" si="48"/>
        <v>1</v>
      </c>
      <c r="T288" s="21">
        <f t="shared" si="48"/>
        <v>1</v>
      </c>
      <c r="U288" s="21">
        <f t="shared" si="48"/>
        <v>1</v>
      </c>
      <c r="V288" s="71">
        <f t="shared" si="44"/>
        <v>1</v>
      </c>
      <c r="W288" s="71" t="e">
        <f t="shared" si="45"/>
        <v>#NUM!</v>
      </c>
    </row>
    <row r="289" spans="1:23" ht="16.3" thickTop="1" thickBot="1" x14ac:dyDescent="0.3">
      <c r="A289" s="20" t="s">
        <v>719</v>
      </c>
      <c r="B289" s="20" t="s">
        <v>728</v>
      </c>
      <c r="C289" s="20" t="s">
        <v>729</v>
      </c>
      <c r="D289" s="10">
        <f t="shared" si="42"/>
        <v>2</v>
      </c>
      <c r="E289" s="35">
        <f t="shared" si="43"/>
        <v>2.2999999999999998</v>
      </c>
      <c r="F289" s="21" t="str">
        <f>IFERROR(VLOOKUP($C289, 'All Indicators - Breakdown'!$C:$GQ, F$1, FALSE), " ")</f>
        <v>N/A</v>
      </c>
      <c r="G289" s="21">
        <f>IFERROR(VLOOKUP($C289, 'All Indicators - Breakdown'!$C:$GQ, G$1, FALSE), " ")</f>
        <v>1</v>
      </c>
      <c r="H289" s="21">
        <f>IFERROR(VLOOKUP($C289, 'All Indicators - Breakdown'!$C:$GQ, H$1, FALSE), " ")</f>
        <v>1</v>
      </c>
      <c r="I289" s="21">
        <f>IFERROR(VLOOKUP($C289, 'All Indicators - Breakdown'!$C:$GQ, I$1, FALSE), " ")</f>
        <v>1</v>
      </c>
      <c r="J289" s="21">
        <f>IFERROR(VLOOKUP($C289, 'All Indicators - Breakdown'!$C:$GQ, J$1, FALSE), " ")</f>
        <v>1</v>
      </c>
      <c r="K289" s="21">
        <f>IFERROR(VLOOKUP($C289, 'All Indicators - Breakdown'!$C:$GQ, K$1, FALSE), " ")</f>
        <v>3</v>
      </c>
      <c r="L289" s="21">
        <f>IFERROR(VLOOKUP($C289, 'All Indicators - Breakdown'!$C:$HE, L$1, FALSE), " ")</f>
        <v>4</v>
      </c>
      <c r="M289" s="86">
        <f>IFERROR(VLOOKUP($C289, 'All Indicators - Breakdown'!$C:$IU, M$1, FALSE), " ")</f>
        <v>1</v>
      </c>
      <c r="N289" s="86">
        <f>IFERROR(VLOOKUP($C289, 'All Indicators - Breakdown'!$C:$IU, N$1, FALSE), " ")</f>
        <v>1</v>
      </c>
      <c r="O289" s="80">
        <f t="shared" si="48"/>
        <v>4</v>
      </c>
      <c r="P289" s="21">
        <f t="shared" si="48"/>
        <v>3</v>
      </c>
      <c r="Q289" s="21">
        <f t="shared" si="48"/>
        <v>1</v>
      </c>
      <c r="R289" s="21">
        <f t="shared" si="48"/>
        <v>1</v>
      </c>
      <c r="S289" s="21">
        <f t="shared" si="48"/>
        <v>1</v>
      </c>
      <c r="T289" s="21">
        <f t="shared" si="48"/>
        <v>1</v>
      </c>
      <c r="U289" s="21">
        <f t="shared" si="48"/>
        <v>1</v>
      </c>
      <c r="V289" s="71">
        <f t="shared" si="44"/>
        <v>1</v>
      </c>
      <c r="W289" s="71" t="e">
        <f t="shared" si="45"/>
        <v>#NUM!</v>
      </c>
    </row>
    <row r="290" spans="1:23" ht="16.3" thickTop="1" thickBot="1" x14ac:dyDescent="0.3">
      <c r="A290" s="20" t="s">
        <v>719</v>
      </c>
      <c r="B290" s="20" t="s">
        <v>730</v>
      </c>
      <c r="C290" s="20" t="s">
        <v>731</v>
      </c>
      <c r="D290" s="10">
        <f t="shared" si="42"/>
        <v>3</v>
      </c>
      <c r="E290" s="35">
        <f t="shared" si="43"/>
        <v>2.8</v>
      </c>
      <c r="F290" s="21" t="str">
        <f>IFERROR(VLOOKUP($C290, 'All Indicators - Breakdown'!$C:$GQ, F$1, FALSE), " ")</f>
        <v>N/A</v>
      </c>
      <c r="G290" s="21">
        <f>IFERROR(VLOOKUP($C290, 'All Indicators - Breakdown'!$C:$GQ, G$1, FALSE), " ")</f>
        <v>2</v>
      </c>
      <c r="H290" s="21">
        <f>IFERROR(VLOOKUP($C290, 'All Indicators - Breakdown'!$C:$GQ, H$1, FALSE), " ")</f>
        <v>2</v>
      </c>
      <c r="I290" s="21">
        <f>IFERROR(VLOOKUP($C290, 'All Indicators - Breakdown'!$C:$GQ, I$1, FALSE), " ")</f>
        <v>1</v>
      </c>
      <c r="J290" s="21">
        <f>IFERROR(VLOOKUP($C290, 'All Indicators - Breakdown'!$C:$GQ, J$1, FALSE), " ")</f>
        <v>1</v>
      </c>
      <c r="K290" s="21">
        <f>IFERROR(VLOOKUP($C290, 'All Indicators - Breakdown'!$C:$GQ, K$1, FALSE), " ")</f>
        <v>3</v>
      </c>
      <c r="L290" s="21">
        <f>IFERROR(VLOOKUP($C290, 'All Indicators - Breakdown'!$C:$HE, L$1, FALSE), " ")</f>
        <v>4</v>
      </c>
      <c r="M290" s="86">
        <f>IFERROR(VLOOKUP($C290, 'All Indicators - Breakdown'!$C:$IU, M$1, FALSE), " ")</f>
        <v>1</v>
      </c>
      <c r="N290" s="86">
        <f>IFERROR(VLOOKUP($C290, 'All Indicators - Breakdown'!$C:$IU, N$1, FALSE), " ")</f>
        <v>1</v>
      </c>
      <c r="O290" s="80">
        <f t="shared" si="48"/>
        <v>4</v>
      </c>
      <c r="P290" s="21">
        <f t="shared" si="48"/>
        <v>3</v>
      </c>
      <c r="Q290" s="21">
        <f t="shared" si="48"/>
        <v>2</v>
      </c>
      <c r="R290" s="21">
        <f t="shared" si="48"/>
        <v>2</v>
      </c>
      <c r="S290" s="21">
        <f t="shared" si="48"/>
        <v>1</v>
      </c>
      <c r="T290" s="21">
        <f t="shared" si="48"/>
        <v>1</v>
      </c>
      <c r="U290" s="21">
        <f t="shared" si="48"/>
        <v>1</v>
      </c>
      <c r="V290" s="71">
        <f t="shared" si="44"/>
        <v>1</v>
      </c>
      <c r="W290" s="71" t="e">
        <f t="shared" si="45"/>
        <v>#NUM!</v>
      </c>
    </row>
    <row r="291" spans="1:23" ht="16.3" thickTop="1" thickBot="1" x14ac:dyDescent="0.3">
      <c r="A291" s="20" t="s">
        <v>719</v>
      </c>
      <c r="B291" s="20" t="s">
        <v>732</v>
      </c>
      <c r="C291" s="20" t="s">
        <v>733</v>
      </c>
      <c r="D291" s="10">
        <f t="shared" si="42"/>
        <v>3</v>
      </c>
      <c r="E291" s="35">
        <f t="shared" si="43"/>
        <v>2.8</v>
      </c>
      <c r="F291" s="21" t="str">
        <f>IFERROR(VLOOKUP($C291, 'All Indicators - Breakdown'!$C:$GQ, F$1, FALSE), " ")</f>
        <v>N/A</v>
      </c>
      <c r="G291" s="21">
        <f>IFERROR(VLOOKUP($C291, 'All Indicators - Breakdown'!$C:$GQ, G$1, FALSE), " ")</f>
        <v>2</v>
      </c>
      <c r="H291" s="21">
        <f>IFERROR(VLOOKUP($C291, 'All Indicators - Breakdown'!$C:$GQ, H$1, FALSE), " ")</f>
        <v>2</v>
      </c>
      <c r="I291" s="21">
        <f>IFERROR(VLOOKUP($C291, 'All Indicators - Breakdown'!$C:$GQ, I$1, FALSE), " ")</f>
        <v>1</v>
      </c>
      <c r="J291" s="21">
        <f>IFERROR(VLOOKUP($C291, 'All Indicators - Breakdown'!$C:$GQ, J$1, FALSE), " ")</f>
        <v>1</v>
      </c>
      <c r="K291" s="21">
        <f>IFERROR(VLOOKUP($C291, 'All Indicators - Breakdown'!$C:$GQ, K$1, FALSE), " ")</f>
        <v>3</v>
      </c>
      <c r="L291" s="21">
        <f>IFERROR(VLOOKUP($C291, 'All Indicators - Breakdown'!$C:$HE, L$1, FALSE), " ")</f>
        <v>4</v>
      </c>
      <c r="M291" s="86">
        <f>IFERROR(VLOOKUP($C291, 'All Indicators - Breakdown'!$C:$IU, M$1, FALSE), " ")</f>
        <v>1</v>
      </c>
      <c r="N291" s="86">
        <f>IFERROR(VLOOKUP($C291, 'All Indicators - Breakdown'!$C:$IU, N$1, FALSE), " ")</f>
        <v>1</v>
      </c>
      <c r="O291" s="80">
        <f t="shared" si="48"/>
        <v>4</v>
      </c>
      <c r="P291" s="21">
        <f t="shared" si="48"/>
        <v>3</v>
      </c>
      <c r="Q291" s="21">
        <f t="shared" si="48"/>
        <v>2</v>
      </c>
      <c r="R291" s="21">
        <f t="shared" si="48"/>
        <v>2</v>
      </c>
      <c r="S291" s="21">
        <f t="shared" si="48"/>
        <v>1</v>
      </c>
      <c r="T291" s="21">
        <f t="shared" si="48"/>
        <v>1</v>
      </c>
      <c r="U291" s="21">
        <f t="shared" si="48"/>
        <v>1</v>
      </c>
      <c r="V291" s="71">
        <f t="shared" si="44"/>
        <v>1</v>
      </c>
      <c r="W291" s="71" t="e">
        <f t="shared" si="45"/>
        <v>#NUM!</v>
      </c>
    </row>
    <row r="292" spans="1:23" ht="16.3" thickTop="1" thickBot="1" x14ac:dyDescent="0.3">
      <c r="A292" s="20" t="s">
        <v>719</v>
      </c>
      <c r="B292" s="20" t="s">
        <v>734</v>
      </c>
      <c r="C292" s="20" t="s">
        <v>735</v>
      </c>
      <c r="D292" s="10">
        <f t="shared" si="42"/>
        <v>3</v>
      </c>
      <c r="E292" s="35">
        <f t="shared" si="43"/>
        <v>2.8</v>
      </c>
      <c r="F292" s="21" t="str">
        <f>IFERROR(VLOOKUP($C292, 'All Indicators - Breakdown'!$C:$GQ, F$1, FALSE), " ")</f>
        <v>N/A</v>
      </c>
      <c r="G292" s="21">
        <f>IFERROR(VLOOKUP($C292, 'All Indicators - Breakdown'!$C:$GQ, G$1, FALSE), " ")</f>
        <v>1</v>
      </c>
      <c r="H292" s="21">
        <f>IFERROR(VLOOKUP($C292, 'All Indicators - Breakdown'!$C:$GQ, H$1, FALSE), " ")</f>
        <v>2</v>
      </c>
      <c r="I292" s="21">
        <f>IFERROR(VLOOKUP($C292, 'All Indicators - Breakdown'!$C:$GQ, I$1, FALSE), " ")</f>
        <v>1</v>
      </c>
      <c r="J292" s="21">
        <f>IFERROR(VLOOKUP($C292, 'All Indicators - Breakdown'!$C:$GQ, J$1, FALSE), " ")</f>
        <v>1</v>
      </c>
      <c r="K292" s="21">
        <f>IFERROR(VLOOKUP($C292, 'All Indicators - Breakdown'!$C:$GQ, K$1, FALSE), " ")</f>
        <v>3</v>
      </c>
      <c r="L292" s="21">
        <f>IFERROR(VLOOKUP($C292, 'All Indicators - Breakdown'!$C:$HE, L$1, FALSE), " ")</f>
        <v>4</v>
      </c>
      <c r="M292" s="86">
        <f>IFERROR(VLOOKUP($C292, 'All Indicators - Breakdown'!$C:$IU, M$1, FALSE), " ")</f>
        <v>2</v>
      </c>
      <c r="N292" s="86">
        <f>IFERROR(VLOOKUP($C292, 'All Indicators - Breakdown'!$C:$IU, N$1, FALSE), " ")</f>
        <v>1</v>
      </c>
      <c r="O292" s="80">
        <f t="shared" si="48"/>
        <v>4</v>
      </c>
      <c r="P292" s="21">
        <f t="shared" si="48"/>
        <v>3</v>
      </c>
      <c r="Q292" s="21">
        <f t="shared" si="48"/>
        <v>2</v>
      </c>
      <c r="R292" s="21">
        <f t="shared" si="48"/>
        <v>2</v>
      </c>
      <c r="S292" s="21">
        <f t="shared" si="48"/>
        <v>1</v>
      </c>
      <c r="T292" s="21">
        <f t="shared" si="48"/>
        <v>1</v>
      </c>
      <c r="U292" s="21">
        <f t="shared" si="48"/>
        <v>1</v>
      </c>
      <c r="V292" s="71">
        <f t="shared" si="44"/>
        <v>1</v>
      </c>
      <c r="W292" s="71" t="e">
        <f t="shared" si="45"/>
        <v>#NUM!</v>
      </c>
    </row>
    <row r="293" spans="1:23" ht="16.3" thickTop="1" thickBot="1" x14ac:dyDescent="0.3">
      <c r="A293" s="20" t="s">
        <v>719</v>
      </c>
      <c r="B293" s="20" t="s">
        <v>736</v>
      </c>
      <c r="C293" s="20" t="s">
        <v>737</v>
      </c>
      <c r="D293" s="10">
        <f t="shared" si="42"/>
        <v>3</v>
      </c>
      <c r="E293" s="35">
        <f t="shared" si="43"/>
        <v>3.3</v>
      </c>
      <c r="F293" s="21" t="str">
        <f>IFERROR(VLOOKUP($C293, 'All Indicators - Breakdown'!$C:$GQ, F$1, FALSE), " ")</f>
        <v>N/A</v>
      </c>
      <c r="G293" s="21">
        <f>IFERROR(VLOOKUP($C293, 'All Indicators - Breakdown'!$C:$GQ, G$1, FALSE), " ")</f>
        <v>2</v>
      </c>
      <c r="H293" s="21">
        <f>IFERROR(VLOOKUP($C293, 'All Indicators - Breakdown'!$C:$GQ, H$1, FALSE), " ")</f>
        <v>1</v>
      </c>
      <c r="I293" s="21">
        <f>IFERROR(VLOOKUP($C293, 'All Indicators - Breakdown'!$C:$GQ, I$1, FALSE), " ")</f>
        <v>1</v>
      </c>
      <c r="J293" s="21">
        <f>IFERROR(VLOOKUP($C293, 'All Indicators - Breakdown'!$C:$GQ, J$1, FALSE), " ")</f>
        <v>1</v>
      </c>
      <c r="K293" s="21">
        <f>IFERROR(VLOOKUP($C293, 'All Indicators - Breakdown'!$C:$GQ, K$1, FALSE), " ")</f>
        <v>4</v>
      </c>
      <c r="L293" s="21">
        <f>IFERROR(VLOOKUP($C293, 'All Indicators - Breakdown'!$C:$HE, L$1, FALSE), " ")</f>
        <v>4</v>
      </c>
      <c r="M293" s="86">
        <f>IFERROR(VLOOKUP($C293, 'All Indicators - Breakdown'!$C:$IU, M$1, FALSE), " ")</f>
        <v>3</v>
      </c>
      <c r="N293" s="86">
        <f>IFERROR(VLOOKUP($C293, 'All Indicators - Breakdown'!$C:$IU, N$1, FALSE), " ")</f>
        <v>1</v>
      </c>
      <c r="O293" s="80">
        <f t="shared" si="48"/>
        <v>4</v>
      </c>
      <c r="P293" s="21">
        <f t="shared" si="48"/>
        <v>4</v>
      </c>
      <c r="Q293" s="21">
        <f t="shared" si="48"/>
        <v>3</v>
      </c>
      <c r="R293" s="21">
        <f t="shared" si="48"/>
        <v>2</v>
      </c>
      <c r="S293" s="21">
        <f t="shared" si="48"/>
        <v>1</v>
      </c>
      <c r="T293" s="21">
        <f t="shared" si="48"/>
        <v>1</v>
      </c>
      <c r="U293" s="21">
        <f t="shared" si="48"/>
        <v>1</v>
      </c>
      <c r="V293" s="71">
        <f t="shared" si="44"/>
        <v>1</v>
      </c>
      <c r="W293" s="71" t="e">
        <f t="shared" si="45"/>
        <v>#NUM!</v>
      </c>
    </row>
    <row r="294" spans="1:23" ht="16.3" thickTop="1" thickBot="1" x14ac:dyDescent="0.3">
      <c r="A294" s="20" t="s">
        <v>738</v>
      </c>
      <c r="B294" s="20" t="s">
        <v>739</v>
      </c>
      <c r="C294" s="20" t="s">
        <v>740</v>
      </c>
      <c r="D294" s="10">
        <f t="shared" si="42"/>
        <v>2</v>
      </c>
      <c r="E294" s="35">
        <f t="shared" si="43"/>
        <v>2.2999999999999998</v>
      </c>
      <c r="F294" s="21" t="str">
        <f>IFERROR(VLOOKUP($C294, 'All Indicators - Breakdown'!$C:$GQ, F$1, FALSE), " ")</f>
        <v>N/A</v>
      </c>
      <c r="G294" s="21">
        <f>IFERROR(VLOOKUP($C294, 'All Indicators - Breakdown'!$C:$GQ, G$1, FALSE), " ")</f>
        <v>2</v>
      </c>
      <c r="H294" s="21">
        <f>IFERROR(VLOOKUP($C294, 'All Indicators - Breakdown'!$C:$GQ, H$1, FALSE), " ")</f>
        <v>2</v>
      </c>
      <c r="I294" s="21">
        <f>IFERROR(VLOOKUP($C294, 'All Indicators - Breakdown'!$C:$GQ, I$1, FALSE), " ")</f>
        <v>1</v>
      </c>
      <c r="J294" s="21">
        <f>IFERROR(VLOOKUP($C294, 'All Indicators - Breakdown'!$C:$GQ, J$1, FALSE), " ")</f>
        <v>1</v>
      </c>
      <c r="K294" s="21">
        <f>IFERROR(VLOOKUP($C294, 'All Indicators - Breakdown'!$C:$GQ, K$1, FALSE), " ")</f>
        <v>3</v>
      </c>
      <c r="L294" s="21">
        <f>IFERROR(VLOOKUP($C294, 'All Indicators - Breakdown'!$C:$HE, L$1, FALSE), " ")</f>
        <v>2</v>
      </c>
      <c r="M294" s="86">
        <f>IFERROR(VLOOKUP($C294, 'All Indicators - Breakdown'!$C:$IU, M$1, FALSE), " ")</f>
        <v>1</v>
      </c>
      <c r="N294" s="86">
        <f>IFERROR(VLOOKUP($C294, 'All Indicators - Breakdown'!$C:$IU, N$1, FALSE), " ")</f>
        <v>1</v>
      </c>
      <c r="O294" s="80">
        <f t="shared" ref="O294:U303" si="49">LARGE($F294:$N294, O$1)</f>
        <v>3</v>
      </c>
      <c r="P294" s="21">
        <f t="shared" si="49"/>
        <v>2</v>
      </c>
      <c r="Q294" s="21">
        <f t="shared" si="49"/>
        <v>2</v>
      </c>
      <c r="R294" s="21">
        <f t="shared" si="49"/>
        <v>2</v>
      </c>
      <c r="S294" s="21">
        <f t="shared" si="49"/>
        <v>1</v>
      </c>
      <c r="T294" s="21">
        <f t="shared" si="49"/>
        <v>1</v>
      </c>
      <c r="U294" s="21">
        <f t="shared" si="49"/>
        <v>1</v>
      </c>
      <c r="V294" s="71">
        <f t="shared" si="44"/>
        <v>1</v>
      </c>
      <c r="W294" s="71" t="e">
        <f t="shared" si="45"/>
        <v>#NUM!</v>
      </c>
    </row>
    <row r="295" spans="1:23" ht="16.3" thickTop="1" thickBot="1" x14ac:dyDescent="0.3">
      <c r="A295" s="20" t="s">
        <v>738</v>
      </c>
      <c r="B295" s="20" t="s">
        <v>741</v>
      </c>
      <c r="C295" s="20" t="s">
        <v>742</v>
      </c>
      <c r="D295" s="10">
        <f t="shared" si="42"/>
        <v>3</v>
      </c>
      <c r="E295" s="35">
        <f t="shared" si="43"/>
        <v>2.8</v>
      </c>
      <c r="F295" s="21" t="str">
        <f>IFERROR(VLOOKUP($C295, 'All Indicators - Breakdown'!$C:$GQ, F$1, FALSE), " ")</f>
        <v>N/A</v>
      </c>
      <c r="G295" s="21">
        <f>IFERROR(VLOOKUP($C295, 'All Indicators - Breakdown'!$C:$GQ, G$1, FALSE), " ")</f>
        <v>2</v>
      </c>
      <c r="H295" s="21">
        <f>IFERROR(VLOOKUP($C295, 'All Indicators - Breakdown'!$C:$GQ, H$1, FALSE), " ")</f>
        <v>2</v>
      </c>
      <c r="I295" s="21">
        <f>IFERROR(VLOOKUP($C295, 'All Indicators - Breakdown'!$C:$GQ, I$1, FALSE), " ")</f>
        <v>1</v>
      </c>
      <c r="J295" s="21">
        <f>IFERROR(VLOOKUP($C295, 'All Indicators - Breakdown'!$C:$GQ, J$1, FALSE), " ")</f>
        <v>3</v>
      </c>
      <c r="K295" s="21">
        <f>IFERROR(VLOOKUP($C295, 'All Indicators - Breakdown'!$C:$GQ, K$1, FALSE), " ")</f>
        <v>3</v>
      </c>
      <c r="L295" s="21">
        <f>IFERROR(VLOOKUP($C295, 'All Indicators - Breakdown'!$C:$HE, L$1, FALSE), " ")</f>
        <v>3</v>
      </c>
      <c r="M295" s="86">
        <f>IFERROR(VLOOKUP($C295, 'All Indicators - Breakdown'!$C:$IU, M$1, FALSE), " ")</f>
        <v>1</v>
      </c>
      <c r="N295" s="86">
        <f>IFERROR(VLOOKUP($C295, 'All Indicators - Breakdown'!$C:$IU, N$1, FALSE), " ")</f>
        <v>1</v>
      </c>
      <c r="O295" s="80">
        <f t="shared" si="49"/>
        <v>3</v>
      </c>
      <c r="P295" s="21">
        <f t="shared" si="49"/>
        <v>3</v>
      </c>
      <c r="Q295" s="21">
        <f t="shared" si="49"/>
        <v>3</v>
      </c>
      <c r="R295" s="21">
        <f t="shared" si="49"/>
        <v>2</v>
      </c>
      <c r="S295" s="21">
        <f t="shared" si="49"/>
        <v>2</v>
      </c>
      <c r="T295" s="21">
        <f t="shared" si="49"/>
        <v>1</v>
      </c>
      <c r="U295" s="21">
        <f t="shared" si="49"/>
        <v>1</v>
      </c>
      <c r="V295" s="71">
        <f t="shared" si="44"/>
        <v>1</v>
      </c>
      <c r="W295" s="71" t="e">
        <f t="shared" si="45"/>
        <v>#NUM!</v>
      </c>
    </row>
    <row r="296" spans="1:23" ht="16.3" thickTop="1" thickBot="1" x14ac:dyDescent="0.3">
      <c r="A296" s="20" t="s">
        <v>738</v>
      </c>
      <c r="B296" s="20" t="s">
        <v>743</v>
      </c>
      <c r="C296" s="20" t="s">
        <v>744</v>
      </c>
      <c r="D296" s="10">
        <f t="shared" si="42"/>
        <v>2</v>
      </c>
      <c r="E296" s="35">
        <f t="shared" si="43"/>
        <v>2.2999999999999998</v>
      </c>
      <c r="F296" s="21" t="str">
        <f>IFERROR(VLOOKUP($C296, 'All Indicators - Breakdown'!$C:$GQ, F$1, FALSE), " ")</f>
        <v>N/A</v>
      </c>
      <c r="G296" s="21">
        <f>IFERROR(VLOOKUP($C296, 'All Indicators - Breakdown'!$C:$GQ, G$1, FALSE), " ")</f>
        <v>2</v>
      </c>
      <c r="H296" s="21">
        <f>IFERROR(VLOOKUP($C296, 'All Indicators - Breakdown'!$C:$GQ, H$1, FALSE), " ")</f>
        <v>2</v>
      </c>
      <c r="I296" s="21">
        <f>IFERROR(VLOOKUP($C296, 'All Indicators - Breakdown'!$C:$GQ, I$1, FALSE), " ")</f>
        <v>1</v>
      </c>
      <c r="J296" s="21">
        <f>IFERROR(VLOOKUP($C296, 'All Indicators - Breakdown'!$C:$GQ, J$1, FALSE), " ")</f>
        <v>1</v>
      </c>
      <c r="K296" s="21">
        <f>IFERROR(VLOOKUP($C296, 'All Indicators - Breakdown'!$C:$GQ, K$1, FALSE), " ")</f>
        <v>2</v>
      </c>
      <c r="L296" s="21">
        <f>IFERROR(VLOOKUP($C296, 'All Indicators - Breakdown'!$C:$HE, L$1, FALSE), " ")</f>
        <v>3</v>
      </c>
      <c r="M296" s="86">
        <f>IFERROR(VLOOKUP($C296, 'All Indicators - Breakdown'!$C:$IU, M$1, FALSE), " ")</f>
        <v>1</v>
      </c>
      <c r="N296" s="86">
        <f>IFERROR(VLOOKUP($C296, 'All Indicators - Breakdown'!$C:$IU, N$1, FALSE), " ")</f>
        <v>1</v>
      </c>
      <c r="O296" s="80">
        <f t="shared" si="49"/>
        <v>3</v>
      </c>
      <c r="P296" s="21">
        <f t="shared" si="49"/>
        <v>2</v>
      </c>
      <c r="Q296" s="21">
        <f t="shared" si="49"/>
        <v>2</v>
      </c>
      <c r="R296" s="21">
        <f t="shared" si="49"/>
        <v>2</v>
      </c>
      <c r="S296" s="21">
        <f t="shared" si="49"/>
        <v>1</v>
      </c>
      <c r="T296" s="21">
        <f t="shared" si="49"/>
        <v>1</v>
      </c>
      <c r="U296" s="21">
        <f t="shared" si="49"/>
        <v>1</v>
      </c>
      <c r="V296" s="71">
        <f t="shared" si="44"/>
        <v>1</v>
      </c>
      <c r="W296" s="71" t="e">
        <f t="shared" si="45"/>
        <v>#NUM!</v>
      </c>
    </row>
    <row r="297" spans="1:23" ht="16.3" thickTop="1" thickBot="1" x14ac:dyDescent="0.3">
      <c r="A297" s="20" t="s">
        <v>738</v>
      </c>
      <c r="B297" s="20" t="s">
        <v>745</v>
      </c>
      <c r="C297" s="20" t="s">
        <v>746</v>
      </c>
      <c r="D297" s="10">
        <f t="shared" si="42"/>
        <v>3</v>
      </c>
      <c r="E297" s="35">
        <f t="shared" si="43"/>
        <v>3.3</v>
      </c>
      <c r="F297" s="21" t="str">
        <f>IFERROR(VLOOKUP($C297, 'All Indicators - Breakdown'!$C:$GQ, F$1, FALSE), " ")</f>
        <v>N/A</v>
      </c>
      <c r="G297" s="21">
        <f>IFERROR(VLOOKUP($C297, 'All Indicators - Breakdown'!$C:$GQ, G$1, FALSE), " ")</f>
        <v>2</v>
      </c>
      <c r="H297" s="21">
        <f>IFERROR(VLOOKUP($C297, 'All Indicators - Breakdown'!$C:$GQ, H$1, FALSE), " ")</f>
        <v>1</v>
      </c>
      <c r="I297" s="21">
        <f>IFERROR(VLOOKUP($C297, 'All Indicators - Breakdown'!$C:$GQ, I$1, FALSE), " ")</f>
        <v>1</v>
      </c>
      <c r="J297" s="21">
        <f>IFERROR(VLOOKUP($C297, 'All Indicators - Breakdown'!$C:$GQ, J$1, FALSE), " ")</f>
        <v>5</v>
      </c>
      <c r="K297" s="21">
        <f>IFERROR(VLOOKUP($C297, 'All Indicators - Breakdown'!$C:$GQ, K$1, FALSE), " ")</f>
        <v>3</v>
      </c>
      <c r="L297" s="21">
        <f>IFERROR(VLOOKUP($C297, 'All Indicators - Breakdown'!$C:$HE, L$1, FALSE), " ")</f>
        <v>3</v>
      </c>
      <c r="M297" s="86">
        <f>IFERROR(VLOOKUP($C297, 'All Indicators - Breakdown'!$C:$IU, M$1, FALSE), " ")</f>
        <v>1</v>
      </c>
      <c r="N297" s="86">
        <f>IFERROR(VLOOKUP($C297, 'All Indicators - Breakdown'!$C:$IU, N$1, FALSE), " ")</f>
        <v>1</v>
      </c>
      <c r="O297" s="80">
        <f t="shared" si="49"/>
        <v>5</v>
      </c>
      <c r="P297" s="21">
        <f t="shared" si="49"/>
        <v>3</v>
      </c>
      <c r="Q297" s="21">
        <f t="shared" si="49"/>
        <v>3</v>
      </c>
      <c r="R297" s="21">
        <f t="shared" si="49"/>
        <v>2</v>
      </c>
      <c r="S297" s="21">
        <f t="shared" si="49"/>
        <v>1</v>
      </c>
      <c r="T297" s="21">
        <f t="shared" si="49"/>
        <v>1</v>
      </c>
      <c r="U297" s="21">
        <f t="shared" si="49"/>
        <v>1</v>
      </c>
      <c r="V297" s="71">
        <f t="shared" si="44"/>
        <v>1</v>
      </c>
      <c r="W297" s="71" t="e">
        <f t="shared" si="45"/>
        <v>#NUM!</v>
      </c>
    </row>
    <row r="298" spans="1:23" ht="16.3" thickTop="1" thickBot="1" x14ac:dyDescent="0.3">
      <c r="A298" s="20" t="s">
        <v>738</v>
      </c>
      <c r="B298" s="20" t="s">
        <v>747</v>
      </c>
      <c r="C298" s="20" t="s">
        <v>748</v>
      </c>
      <c r="D298" s="10">
        <f t="shared" si="42"/>
        <v>3</v>
      </c>
      <c r="E298" s="35">
        <f t="shared" si="43"/>
        <v>2.8</v>
      </c>
      <c r="F298" s="21" t="str">
        <f>IFERROR(VLOOKUP($C298, 'All Indicators - Breakdown'!$C:$GQ, F$1, FALSE), " ")</f>
        <v>N/A</v>
      </c>
      <c r="G298" s="21">
        <f>IFERROR(VLOOKUP($C298, 'All Indicators - Breakdown'!$C:$GQ, G$1, FALSE), " ")</f>
        <v>1</v>
      </c>
      <c r="H298" s="21">
        <f>IFERROR(VLOOKUP($C298, 'All Indicators - Breakdown'!$C:$GQ, H$1, FALSE), " ")</f>
        <v>2</v>
      </c>
      <c r="I298" s="21">
        <f>IFERROR(VLOOKUP($C298, 'All Indicators - Breakdown'!$C:$GQ, I$1, FALSE), " ")</f>
        <v>1</v>
      </c>
      <c r="J298" s="21">
        <f>IFERROR(VLOOKUP($C298, 'All Indicators - Breakdown'!$C:$GQ, J$1, FALSE), " ")</f>
        <v>3</v>
      </c>
      <c r="K298" s="21">
        <f>IFERROR(VLOOKUP($C298, 'All Indicators - Breakdown'!$C:$GQ, K$1, FALSE), " ")</f>
        <v>3</v>
      </c>
      <c r="L298" s="21">
        <f>IFERROR(VLOOKUP($C298, 'All Indicators - Breakdown'!$C:$HE, L$1, FALSE), " ")</f>
        <v>3</v>
      </c>
      <c r="M298" s="86">
        <f>IFERROR(VLOOKUP($C298, 'All Indicators - Breakdown'!$C:$IU, M$1, FALSE), " ")</f>
        <v>2</v>
      </c>
      <c r="N298" s="86">
        <f>IFERROR(VLOOKUP($C298, 'All Indicators - Breakdown'!$C:$IU, N$1, FALSE), " ")</f>
        <v>1</v>
      </c>
      <c r="O298" s="80">
        <f t="shared" si="49"/>
        <v>3</v>
      </c>
      <c r="P298" s="21">
        <f t="shared" si="49"/>
        <v>3</v>
      </c>
      <c r="Q298" s="21">
        <f t="shared" si="49"/>
        <v>3</v>
      </c>
      <c r="R298" s="21">
        <f t="shared" si="49"/>
        <v>2</v>
      </c>
      <c r="S298" s="21">
        <f t="shared" si="49"/>
        <v>2</v>
      </c>
      <c r="T298" s="21">
        <f t="shared" si="49"/>
        <v>1</v>
      </c>
      <c r="U298" s="21">
        <f t="shared" si="49"/>
        <v>1</v>
      </c>
      <c r="V298" s="71">
        <f t="shared" si="44"/>
        <v>1</v>
      </c>
      <c r="W298" s="71" t="e">
        <f t="shared" si="45"/>
        <v>#NUM!</v>
      </c>
    </row>
    <row r="299" spans="1:23" ht="16.3" thickTop="1" thickBot="1" x14ac:dyDescent="0.3">
      <c r="A299" s="20" t="s">
        <v>738</v>
      </c>
      <c r="B299" s="20" t="s">
        <v>749</v>
      </c>
      <c r="C299" s="20" t="s">
        <v>750</v>
      </c>
      <c r="D299" s="10">
        <f t="shared" si="42"/>
        <v>4</v>
      </c>
      <c r="E299" s="35">
        <f t="shared" si="43"/>
        <v>3.8</v>
      </c>
      <c r="F299" s="21">
        <f>IFERROR(VLOOKUP($C299, 'All Indicators - Breakdown'!$C:$GQ, F$1, FALSE), " ")</f>
        <v>4</v>
      </c>
      <c r="G299" s="21">
        <f>IFERROR(VLOOKUP($C299, 'All Indicators - Breakdown'!$C:$GQ, G$1, FALSE), " ")</f>
        <v>1</v>
      </c>
      <c r="H299" s="21">
        <f>IFERROR(VLOOKUP($C299, 'All Indicators - Breakdown'!$C:$GQ, H$1, FALSE), " ")</f>
        <v>2</v>
      </c>
      <c r="I299" s="21">
        <f>IFERROR(VLOOKUP($C299, 'All Indicators - Breakdown'!$C:$GQ, I$1, FALSE), " ")</f>
        <v>1</v>
      </c>
      <c r="J299" s="21">
        <f>IFERROR(VLOOKUP($C299, 'All Indicators - Breakdown'!$C:$GQ, J$1, FALSE), " ")</f>
        <v>5</v>
      </c>
      <c r="K299" s="21">
        <f>IFERROR(VLOOKUP($C299, 'All Indicators - Breakdown'!$C:$GQ, K$1, FALSE), " ")</f>
        <v>3</v>
      </c>
      <c r="L299" s="21">
        <f>IFERROR(VLOOKUP($C299, 'All Indicators - Breakdown'!$C:$HE, L$1, FALSE), " ")</f>
        <v>3</v>
      </c>
      <c r="M299" s="86">
        <f>IFERROR(VLOOKUP($C299, 'All Indicators - Breakdown'!$C:$IU, M$1, FALSE), " ")</f>
        <v>2</v>
      </c>
      <c r="N299" s="86">
        <f>IFERROR(VLOOKUP($C299, 'All Indicators - Breakdown'!$C:$IU, N$1, FALSE), " ")</f>
        <v>1</v>
      </c>
      <c r="O299" s="80">
        <f t="shared" si="49"/>
        <v>5</v>
      </c>
      <c r="P299" s="21">
        <f t="shared" si="49"/>
        <v>4</v>
      </c>
      <c r="Q299" s="21">
        <f t="shared" si="49"/>
        <v>3</v>
      </c>
      <c r="R299" s="21">
        <f t="shared" si="49"/>
        <v>3</v>
      </c>
      <c r="S299" s="21">
        <f t="shared" si="49"/>
        <v>2</v>
      </c>
      <c r="T299" s="21">
        <f t="shared" si="49"/>
        <v>2</v>
      </c>
      <c r="U299" s="21">
        <f t="shared" si="49"/>
        <v>1</v>
      </c>
      <c r="V299" s="71">
        <f t="shared" si="44"/>
        <v>1</v>
      </c>
      <c r="W299" s="71">
        <f t="shared" si="45"/>
        <v>1</v>
      </c>
    </row>
    <row r="300" spans="1:23" ht="16.3" thickTop="1" thickBot="1" x14ac:dyDescent="0.3">
      <c r="A300" s="20" t="s">
        <v>738</v>
      </c>
      <c r="B300" s="20" t="s">
        <v>751</v>
      </c>
      <c r="C300" s="20" t="s">
        <v>752</v>
      </c>
      <c r="D300" s="10">
        <f t="shared" si="42"/>
        <v>2</v>
      </c>
      <c r="E300" s="35">
        <f t="shared" si="43"/>
        <v>2.2999999999999998</v>
      </c>
      <c r="F300" s="21" t="str">
        <f>IFERROR(VLOOKUP($C300, 'All Indicators - Breakdown'!$C:$GQ, F$1, FALSE), " ")</f>
        <v>N/A</v>
      </c>
      <c r="G300" s="21">
        <f>IFERROR(VLOOKUP($C300, 'All Indicators - Breakdown'!$C:$GQ, G$1, FALSE), " ")</f>
        <v>2</v>
      </c>
      <c r="H300" s="21">
        <f>IFERROR(VLOOKUP($C300, 'All Indicators - Breakdown'!$C:$GQ, H$1, FALSE), " ")</f>
        <v>2</v>
      </c>
      <c r="I300" s="21">
        <f>IFERROR(VLOOKUP($C300, 'All Indicators - Breakdown'!$C:$GQ, I$1, FALSE), " ")</f>
        <v>1</v>
      </c>
      <c r="J300" s="21">
        <f>IFERROR(VLOOKUP($C300, 'All Indicators - Breakdown'!$C:$GQ, J$1, FALSE), " ")</f>
        <v>1</v>
      </c>
      <c r="K300" s="21">
        <f>IFERROR(VLOOKUP($C300, 'All Indicators - Breakdown'!$C:$GQ, K$1, FALSE), " ")</f>
        <v>2</v>
      </c>
      <c r="L300" s="21">
        <f>IFERROR(VLOOKUP($C300, 'All Indicators - Breakdown'!$C:$HE, L$1, FALSE), " ")</f>
        <v>3</v>
      </c>
      <c r="M300" s="86">
        <f>IFERROR(VLOOKUP($C300, 'All Indicators - Breakdown'!$C:$IU, M$1, FALSE), " ")</f>
        <v>1</v>
      </c>
      <c r="N300" s="86">
        <f>IFERROR(VLOOKUP($C300, 'All Indicators - Breakdown'!$C:$IU, N$1, FALSE), " ")</f>
        <v>1</v>
      </c>
      <c r="O300" s="80">
        <f t="shared" si="49"/>
        <v>3</v>
      </c>
      <c r="P300" s="21">
        <f t="shared" si="49"/>
        <v>2</v>
      </c>
      <c r="Q300" s="21">
        <f t="shared" si="49"/>
        <v>2</v>
      </c>
      <c r="R300" s="21">
        <f t="shared" si="49"/>
        <v>2</v>
      </c>
      <c r="S300" s="21">
        <f t="shared" si="49"/>
        <v>1</v>
      </c>
      <c r="T300" s="21">
        <f t="shared" si="49"/>
        <v>1</v>
      </c>
      <c r="U300" s="21">
        <f t="shared" si="49"/>
        <v>1</v>
      </c>
      <c r="V300" s="71">
        <f t="shared" si="44"/>
        <v>1</v>
      </c>
      <c r="W300" s="71" t="e">
        <f t="shared" si="45"/>
        <v>#NUM!</v>
      </c>
    </row>
    <row r="301" spans="1:23" ht="16.3" thickTop="1" thickBot="1" x14ac:dyDescent="0.3">
      <c r="A301" s="20" t="s">
        <v>753</v>
      </c>
      <c r="B301" s="20" t="s">
        <v>754</v>
      </c>
      <c r="C301" s="20" t="s">
        <v>755</v>
      </c>
      <c r="D301" s="10">
        <f t="shared" si="42"/>
        <v>2</v>
      </c>
      <c r="E301" s="35">
        <f t="shared" si="43"/>
        <v>1.8</v>
      </c>
      <c r="F301" s="21" t="str">
        <f>IFERROR(VLOOKUP($C301, 'All Indicators - Breakdown'!$C:$GQ, F$1, FALSE), " ")</f>
        <v>N/A</v>
      </c>
      <c r="G301" s="21">
        <f>IFERROR(VLOOKUP($C301, 'All Indicators - Breakdown'!$C:$GQ, G$1, FALSE), " ")</f>
        <v>1</v>
      </c>
      <c r="H301" s="21">
        <f>IFERROR(VLOOKUP($C301, 'All Indicators - Breakdown'!$C:$GQ, H$1, FALSE), " ")</f>
        <v>2</v>
      </c>
      <c r="I301" s="21">
        <f>IFERROR(VLOOKUP($C301, 'All Indicators - Breakdown'!$C:$GQ, I$1, FALSE), " ")</f>
        <v>1</v>
      </c>
      <c r="J301" s="21">
        <f>IFERROR(VLOOKUP($C301, 'All Indicators - Breakdown'!$C:$GQ, J$1, FALSE), " ")</f>
        <v>1</v>
      </c>
      <c r="K301" s="21">
        <f>IFERROR(VLOOKUP($C301, 'All Indicators - Breakdown'!$C:$GQ, K$1, FALSE), " ")</f>
        <v>2</v>
      </c>
      <c r="L301" s="21">
        <f>IFERROR(VLOOKUP($C301, 'All Indicators - Breakdown'!$C:$HE, L$1, FALSE), " ")</f>
        <v>2</v>
      </c>
      <c r="M301" s="86">
        <f>IFERROR(VLOOKUP($C301, 'All Indicators - Breakdown'!$C:$IU, M$1, FALSE), " ")</f>
        <v>1</v>
      </c>
      <c r="N301" s="86">
        <f>IFERROR(VLOOKUP($C301, 'All Indicators - Breakdown'!$C:$IU, N$1, FALSE), " ")</f>
        <v>1</v>
      </c>
      <c r="O301" s="80">
        <f t="shared" si="49"/>
        <v>2</v>
      </c>
      <c r="P301" s="21">
        <f t="shared" si="49"/>
        <v>2</v>
      </c>
      <c r="Q301" s="21">
        <f t="shared" si="49"/>
        <v>2</v>
      </c>
      <c r="R301" s="21">
        <f t="shared" si="49"/>
        <v>1</v>
      </c>
      <c r="S301" s="21">
        <f t="shared" si="49"/>
        <v>1</v>
      </c>
      <c r="T301" s="21">
        <f t="shared" si="49"/>
        <v>1</v>
      </c>
      <c r="U301" s="21">
        <f t="shared" si="49"/>
        <v>1</v>
      </c>
      <c r="V301" s="71">
        <f t="shared" si="44"/>
        <v>1</v>
      </c>
      <c r="W301" s="71" t="e">
        <f t="shared" si="45"/>
        <v>#NUM!</v>
      </c>
    </row>
    <row r="302" spans="1:23" ht="16.3" thickTop="1" thickBot="1" x14ac:dyDescent="0.3">
      <c r="A302" s="20" t="s">
        <v>753</v>
      </c>
      <c r="B302" s="20" t="s">
        <v>756</v>
      </c>
      <c r="C302" s="20" t="s">
        <v>757</v>
      </c>
      <c r="D302" s="10">
        <f t="shared" si="42"/>
        <v>2</v>
      </c>
      <c r="E302" s="35">
        <f t="shared" si="43"/>
        <v>2.2999999999999998</v>
      </c>
      <c r="F302" s="21" t="str">
        <f>IFERROR(VLOOKUP($C302, 'All Indicators - Breakdown'!$C:$GQ, F$1, FALSE), " ")</f>
        <v>N/A</v>
      </c>
      <c r="G302" s="21">
        <f>IFERROR(VLOOKUP($C302, 'All Indicators - Breakdown'!$C:$GQ, G$1, FALSE), " ")</f>
        <v>1</v>
      </c>
      <c r="H302" s="21">
        <f>IFERROR(VLOOKUP($C302, 'All Indicators - Breakdown'!$C:$GQ, H$1, FALSE), " ")</f>
        <v>2</v>
      </c>
      <c r="I302" s="21">
        <f>IFERROR(VLOOKUP($C302, 'All Indicators - Breakdown'!$C:$GQ, I$1, FALSE), " ")</f>
        <v>1</v>
      </c>
      <c r="J302" s="21">
        <f>IFERROR(VLOOKUP($C302, 'All Indicators - Breakdown'!$C:$GQ, J$1, FALSE), " ")</f>
        <v>1</v>
      </c>
      <c r="K302" s="21">
        <f>IFERROR(VLOOKUP($C302, 'All Indicators - Breakdown'!$C:$GQ, K$1, FALSE), " ")</f>
        <v>2</v>
      </c>
      <c r="L302" s="21">
        <f>IFERROR(VLOOKUP($C302, 'All Indicators - Breakdown'!$C:$HE, L$1, FALSE), " ")</f>
        <v>4</v>
      </c>
      <c r="M302" s="86">
        <f>IFERROR(VLOOKUP($C302, 'All Indicators - Breakdown'!$C:$IU, M$1, FALSE), " ")</f>
        <v>1</v>
      </c>
      <c r="N302" s="86">
        <f>IFERROR(VLOOKUP($C302, 'All Indicators - Breakdown'!$C:$IU, N$1, FALSE), " ")</f>
        <v>1</v>
      </c>
      <c r="O302" s="80">
        <f t="shared" si="49"/>
        <v>4</v>
      </c>
      <c r="P302" s="21">
        <f t="shared" si="49"/>
        <v>2</v>
      </c>
      <c r="Q302" s="21">
        <f t="shared" si="49"/>
        <v>2</v>
      </c>
      <c r="R302" s="21">
        <f t="shared" si="49"/>
        <v>1</v>
      </c>
      <c r="S302" s="21">
        <f t="shared" si="49"/>
        <v>1</v>
      </c>
      <c r="T302" s="21">
        <f t="shared" si="49"/>
        <v>1</v>
      </c>
      <c r="U302" s="21">
        <f t="shared" si="49"/>
        <v>1</v>
      </c>
      <c r="V302" s="71">
        <f t="shared" si="44"/>
        <v>1</v>
      </c>
      <c r="W302" s="71" t="e">
        <f t="shared" si="45"/>
        <v>#NUM!</v>
      </c>
    </row>
    <row r="303" spans="1:23" ht="16.3" thickTop="1" thickBot="1" x14ac:dyDescent="0.3">
      <c r="A303" s="20" t="s">
        <v>753</v>
      </c>
      <c r="B303" s="20" t="s">
        <v>758</v>
      </c>
      <c r="C303" s="20" t="s">
        <v>759</v>
      </c>
      <c r="D303" s="10">
        <f t="shared" si="42"/>
        <v>3</v>
      </c>
      <c r="E303" s="35">
        <f t="shared" si="43"/>
        <v>2.8</v>
      </c>
      <c r="F303" s="21" t="str">
        <f>IFERROR(VLOOKUP($C303, 'All Indicators - Breakdown'!$C:$GQ, F$1, FALSE), " ")</f>
        <v>N/A</v>
      </c>
      <c r="G303" s="21">
        <f>IFERROR(VLOOKUP($C303, 'All Indicators - Breakdown'!$C:$GQ, G$1, FALSE), " ")</f>
        <v>2</v>
      </c>
      <c r="H303" s="21">
        <f>IFERROR(VLOOKUP($C303, 'All Indicators - Breakdown'!$C:$GQ, H$1, FALSE), " ")</f>
        <v>2</v>
      </c>
      <c r="I303" s="21">
        <f>IFERROR(VLOOKUP($C303, 'All Indicators - Breakdown'!$C:$GQ, I$1, FALSE), " ")</f>
        <v>1</v>
      </c>
      <c r="J303" s="21">
        <f>IFERROR(VLOOKUP($C303, 'All Indicators - Breakdown'!$C:$GQ, J$1, FALSE), " ")</f>
        <v>1</v>
      </c>
      <c r="K303" s="21">
        <f>IFERROR(VLOOKUP($C303, 'All Indicators - Breakdown'!$C:$GQ, K$1, FALSE), " ")</f>
        <v>3</v>
      </c>
      <c r="L303" s="21">
        <f>IFERROR(VLOOKUP($C303, 'All Indicators - Breakdown'!$C:$HE, L$1, FALSE), " ")</f>
        <v>4</v>
      </c>
      <c r="M303" s="86">
        <f>IFERROR(VLOOKUP($C303, 'All Indicators - Breakdown'!$C:$IU, M$1, FALSE), " ")</f>
        <v>1</v>
      </c>
      <c r="N303" s="86">
        <f>IFERROR(VLOOKUP($C303, 'All Indicators - Breakdown'!$C:$IU, N$1, FALSE), " ")</f>
        <v>1</v>
      </c>
      <c r="O303" s="80">
        <f t="shared" si="49"/>
        <v>4</v>
      </c>
      <c r="P303" s="21">
        <f t="shared" si="49"/>
        <v>3</v>
      </c>
      <c r="Q303" s="21">
        <f t="shared" si="49"/>
        <v>2</v>
      </c>
      <c r="R303" s="21">
        <f t="shared" si="49"/>
        <v>2</v>
      </c>
      <c r="S303" s="21">
        <f t="shared" si="49"/>
        <v>1</v>
      </c>
      <c r="T303" s="21">
        <f t="shared" si="49"/>
        <v>1</v>
      </c>
      <c r="U303" s="21">
        <f t="shared" si="49"/>
        <v>1</v>
      </c>
      <c r="V303" s="71">
        <f t="shared" si="44"/>
        <v>1</v>
      </c>
      <c r="W303" s="71" t="e">
        <f t="shared" si="45"/>
        <v>#NUM!</v>
      </c>
    </row>
    <row r="304" spans="1:23" ht="16.3" thickTop="1" thickBot="1" x14ac:dyDescent="0.3">
      <c r="A304" s="20" t="s">
        <v>753</v>
      </c>
      <c r="B304" s="20" t="s">
        <v>760</v>
      </c>
      <c r="C304" s="20" t="s">
        <v>761</v>
      </c>
      <c r="D304" s="10">
        <f t="shared" si="42"/>
        <v>2</v>
      </c>
      <c r="E304" s="35">
        <f t="shared" si="43"/>
        <v>2</v>
      </c>
      <c r="F304" s="21" t="str">
        <f>IFERROR(VLOOKUP($C304, 'All Indicators - Breakdown'!$C:$GQ, F$1, FALSE), " ")</f>
        <v>N/A</v>
      </c>
      <c r="G304" s="21">
        <f>IFERROR(VLOOKUP($C304, 'All Indicators - Breakdown'!$C:$GQ, G$1, FALSE), " ")</f>
        <v>1</v>
      </c>
      <c r="H304" s="21">
        <f>IFERROR(VLOOKUP($C304, 'All Indicators - Breakdown'!$C:$GQ, H$1, FALSE), " ")</f>
        <v>1</v>
      </c>
      <c r="I304" s="21">
        <f>IFERROR(VLOOKUP($C304, 'All Indicators - Breakdown'!$C:$GQ, I$1, FALSE), " ")</f>
        <v>1</v>
      </c>
      <c r="J304" s="21">
        <f>IFERROR(VLOOKUP($C304, 'All Indicators - Breakdown'!$C:$GQ, J$1, FALSE), " ")</f>
        <v>1</v>
      </c>
      <c r="K304" s="21">
        <f>IFERROR(VLOOKUP($C304, 'All Indicators - Breakdown'!$C:$GQ, K$1, FALSE), " ")</f>
        <v>2</v>
      </c>
      <c r="L304" s="21">
        <f>IFERROR(VLOOKUP($C304, 'All Indicators - Breakdown'!$C:$HE, L$1, FALSE), " ")</f>
        <v>4</v>
      </c>
      <c r="M304" s="86">
        <f>IFERROR(VLOOKUP($C304, 'All Indicators - Breakdown'!$C:$IU, M$1, FALSE), " ")</f>
        <v>1</v>
      </c>
      <c r="N304" s="86">
        <f>IFERROR(VLOOKUP($C304, 'All Indicators - Breakdown'!$C:$IU, N$1, FALSE), " ")</f>
        <v>1</v>
      </c>
      <c r="O304" s="80">
        <f t="shared" ref="O304:U313" si="50">LARGE($F304:$N304, O$1)</f>
        <v>4</v>
      </c>
      <c r="P304" s="21">
        <f t="shared" si="50"/>
        <v>2</v>
      </c>
      <c r="Q304" s="21">
        <f t="shared" si="50"/>
        <v>1</v>
      </c>
      <c r="R304" s="21">
        <f t="shared" si="50"/>
        <v>1</v>
      </c>
      <c r="S304" s="21">
        <f t="shared" si="50"/>
        <v>1</v>
      </c>
      <c r="T304" s="21">
        <f t="shared" si="50"/>
        <v>1</v>
      </c>
      <c r="U304" s="21">
        <f t="shared" si="50"/>
        <v>1</v>
      </c>
      <c r="V304" s="71">
        <f t="shared" si="44"/>
        <v>1</v>
      </c>
      <c r="W304" s="71" t="e">
        <f t="shared" si="45"/>
        <v>#NUM!</v>
      </c>
    </row>
    <row r="305" spans="1:23" ht="16.3" thickTop="1" thickBot="1" x14ac:dyDescent="0.3">
      <c r="A305" s="20" t="s">
        <v>753</v>
      </c>
      <c r="B305" s="20" t="s">
        <v>762</v>
      </c>
      <c r="C305" s="20" t="s">
        <v>763</v>
      </c>
      <c r="D305" s="10">
        <f t="shared" si="42"/>
        <v>3</v>
      </c>
      <c r="E305" s="35">
        <f t="shared" si="43"/>
        <v>2.5</v>
      </c>
      <c r="F305" s="21" t="str">
        <f>IFERROR(VLOOKUP($C305, 'All Indicators - Breakdown'!$C:$GQ, F$1, FALSE), " ")</f>
        <v>N/A</v>
      </c>
      <c r="G305" s="21">
        <f>IFERROR(VLOOKUP($C305, 'All Indicators - Breakdown'!$C:$GQ, G$1, FALSE), " ")</f>
        <v>1</v>
      </c>
      <c r="H305" s="21">
        <f>IFERROR(VLOOKUP($C305, 'All Indicators - Breakdown'!$C:$GQ, H$1, FALSE), " ")</f>
        <v>2</v>
      </c>
      <c r="I305" s="21">
        <f>IFERROR(VLOOKUP($C305, 'All Indicators - Breakdown'!$C:$GQ, I$1, FALSE), " ")</f>
        <v>1</v>
      </c>
      <c r="J305" s="21">
        <f>IFERROR(VLOOKUP($C305, 'All Indicators - Breakdown'!$C:$GQ, J$1, FALSE), " ")</f>
        <v>1</v>
      </c>
      <c r="K305" s="21">
        <f>IFERROR(VLOOKUP($C305, 'All Indicators - Breakdown'!$C:$GQ, K$1, FALSE), " ")</f>
        <v>3</v>
      </c>
      <c r="L305" s="21">
        <f>IFERROR(VLOOKUP($C305, 'All Indicators - Breakdown'!$C:$HE, L$1, FALSE), " ")</f>
        <v>4</v>
      </c>
      <c r="M305" s="86">
        <f>IFERROR(VLOOKUP($C305, 'All Indicators - Breakdown'!$C:$IU, M$1, FALSE), " ")</f>
        <v>1</v>
      </c>
      <c r="N305" s="86">
        <f>IFERROR(VLOOKUP($C305, 'All Indicators - Breakdown'!$C:$IU, N$1, FALSE), " ")</f>
        <v>1</v>
      </c>
      <c r="O305" s="80">
        <f t="shared" si="50"/>
        <v>4</v>
      </c>
      <c r="P305" s="21">
        <f t="shared" si="50"/>
        <v>3</v>
      </c>
      <c r="Q305" s="21">
        <f t="shared" si="50"/>
        <v>2</v>
      </c>
      <c r="R305" s="21">
        <f t="shared" si="50"/>
        <v>1</v>
      </c>
      <c r="S305" s="21">
        <f t="shared" si="50"/>
        <v>1</v>
      </c>
      <c r="T305" s="21">
        <f t="shared" si="50"/>
        <v>1</v>
      </c>
      <c r="U305" s="21">
        <f t="shared" si="50"/>
        <v>1</v>
      </c>
      <c r="V305" s="71">
        <f t="shared" si="44"/>
        <v>1</v>
      </c>
      <c r="W305" s="71" t="e">
        <f t="shared" si="45"/>
        <v>#NUM!</v>
      </c>
    </row>
    <row r="306" spans="1:23" ht="16.3" thickTop="1" thickBot="1" x14ac:dyDescent="0.3">
      <c r="A306" s="20" t="s">
        <v>753</v>
      </c>
      <c r="B306" s="20" t="s">
        <v>764</v>
      </c>
      <c r="C306" s="20" t="s">
        <v>765</v>
      </c>
      <c r="D306" s="10">
        <f t="shared" si="42"/>
        <v>3</v>
      </c>
      <c r="E306" s="35">
        <f t="shared" si="43"/>
        <v>2.8</v>
      </c>
      <c r="F306" s="21" t="str">
        <f>IFERROR(VLOOKUP($C306, 'All Indicators - Breakdown'!$C:$GQ, F$1, FALSE), " ")</f>
        <v>N/A</v>
      </c>
      <c r="G306" s="21">
        <f>IFERROR(VLOOKUP($C306, 'All Indicators - Breakdown'!$C:$GQ, G$1, FALSE), " ")</f>
        <v>1</v>
      </c>
      <c r="H306" s="21">
        <f>IFERROR(VLOOKUP($C306, 'All Indicators - Breakdown'!$C:$GQ, H$1, FALSE), " ")</f>
        <v>3</v>
      </c>
      <c r="I306" s="21">
        <f>IFERROR(VLOOKUP($C306, 'All Indicators - Breakdown'!$C:$GQ, I$1, FALSE), " ")</f>
        <v>1</v>
      </c>
      <c r="J306" s="21">
        <f>IFERROR(VLOOKUP($C306, 'All Indicators - Breakdown'!$C:$GQ, J$1, FALSE), " ")</f>
        <v>2</v>
      </c>
      <c r="K306" s="21">
        <f>IFERROR(VLOOKUP($C306, 'All Indicators - Breakdown'!$C:$GQ, K$1, FALSE), " ")</f>
        <v>2</v>
      </c>
      <c r="L306" s="21">
        <f>IFERROR(VLOOKUP($C306, 'All Indicators - Breakdown'!$C:$HE, L$1, FALSE), " ")</f>
        <v>4</v>
      </c>
      <c r="M306" s="86">
        <f>IFERROR(VLOOKUP($C306, 'All Indicators - Breakdown'!$C:$IU, M$1, FALSE), " ")</f>
        <v>2</v>
      </c>
      <c r="N306" s="86">
        <f>IFERROR(VLOOKUP($C306, 'All Indicators - Breakdown'!$C:$IU, N$1, FALSE), " ")</f>
        <v>1</v>
      </c>
      <c r="O306" s="80">
        <f t="shared" si="50"/>
        <v>4</v>
      </c>
      <c r="P306" s="21">
        <f t="shared" si="50"/>
        <v>3</v>
      </c>
      <c r="Q306" s="21">
        <f t="shared" si="50"/>
        <v>2</v>
      </c>
      <c r="R306" s="21">
        <f t="shared" si="50"/>
        <v>2</v>
      </c>
      <c r="S306" s="21">
        <f t="shared" si="50"/>
        <v>2</v>
      </c>
      <c r="T306" s="21">
        <f t="shared" si="50"/>
        <v>1</v>
      </c>
      <c r="U306" s="21">
        <f t="shared" si="50"/>
        <v>1</v>
      </c>
      <c r="V306" s="71">
        <f t="shared" si="44"/>
        <v>1</v>
      </c>
      <c r="W306" s="71" t="e">
        <f t="shared" si="45"/>
        <v>#NUM!</v>
      </c>
    </row>
    <row r="307" spans="1:23" ht="16.3" thickTop="1" thickBot="1" x14ac:dyDescent="0.3">
      <c r="A307" s="20" t="s">
        <v>753</v>
      </c>
      <c r="B307" s="20" t="s">
        <v>766</v>
      </c>
      <c r="C307" s="20" t="s">
        <v>767</v>
      </c>
      <c r="D307" s="10">
        <f t="shared" si="42"/>
        <v>3</v>
      </c>
      <c r="E307" s="35">
        <f t="shared" si="43"/>
        <v>2.8</v>
      </c>
      <c r="F307" s="21" t="str">
        <f>IFERROR(VLOOKUP($C307, 'All Indicators - Breakdown'!$C:$GQ, F$1, FALSE), " ")</f>
        <v>N/A</v>
      </c>
      <c r="G307" s="21">
        <f>IFERROR(VLOOKUP($C307, 'All Indicators - Breakdown'!$C:$GQ, G$1, FALSE), " ")</f>
        <v>2</v>
      </c>
      <c r="H307" s="21">
        <f>IFERROR(VLOOKUP($C307, 'All Indicators - Breakdown'!$C:$GQ, H$1, FALSE), " ")</f>
        <v>2</v>
      </c>
      <c r="I307" s="21">
        <f>IFERROR(VLOOKUP($C307, 'All Indicators - Breakdown'!$C:$GQ, I$1, FALSE), " ")</f>
        <v>1</v>
      </c>
      <c r="J307" s="21">
        <f>IFERROR(VLOOKUP($C307, 'All Indicators - Breakdown'!$C:$GQ, J$1, FALSE), " ")</f>
        <v>1</v>
      </c>
      <c r="K307" s="21">
        <f>IFERROR(VLOOKUP($C307, 'All Indicators - Breakdown'!$C:$GQ, K$1, FALSE), " ")</f>
        <v>3</v>
      </c>
      <c r="L307" s="21">
        <f>IFERROR(VLOOKUP($C307, 'All Indicators - Breakdown'!$C:$HE, L$1, FALSE), " ")</f>
        <v>4</v>
      </c>
      <c r="M307" s="86" t="str">
        <f>IFERROR(VLOOKUP($C307, 'All Indicators - Breakdown'!$C:$IU, M$1, FALSE), " ")</f>
        <v>N/A</v>
      </c>
      <c r="N307" s="86">
        <f>IFERROR(VLOOKUP($C307, 'All Indicators - Breakdown'!$C:$IU, N$1, FALSE), " ")</f>
        <v>1</v>
      </c>
      <c r="O307" s="80">
        <f t="shared" si="50"/>
        <v>4</v>
      </c>
      <c r="P307" s="21">
        <f t="shared" si="50"/>
        <v>3</v>
      </c>
      <c r="Q307" s="21">
        <f t="shared" si="50"/>
        <v>2</v>
      </c>
      <c r="R307" s="21">
        <f t="shared" si="50"/>
        <v>2</v>
      </c>
      <c r="S307" s="21">
        <f t="shared" si="50"/>
        <v>1</v>
      </c>
      <c r="T307" s="21">
        <f t="shared" si="50"/>
        <v>1</v>
      </c>
      <c r="U307" s="21">
        <f t="shared" si="50"/>
        <v>1</v>
      </c>
      <c r="V307" s="71" t="e">
        <f t="shared" si="44"/>
        <v>#NUM!</v>
      </c>
      <c r="W307" s="71" t="e">
        <f t="shared" si="45"/>
        <v>#NUM!</v>
      </c>
    </row>
    <row r="308" spans="1:23" ht="16.3" thickTop="1" thickBot="1" x14ac:dyDescent="0.3">
      <c r="A308" s="20" t="s">
        <v>753</v>
      </c>
      <c r="B308" s="20" t="s">
        <v>768</v>
      </c>
      <c r="C308" s="20" t="s">
        <v>769</v>
      </c>
      <c r="D308" s="10">
        <f t="shared" si="42"/>
        <v>3</v>
      </c>
      <c r="E308" s="35">
        <f t="shared" si="43"/>
        <v>3</v>
      </c>
      <c r="F308" s="21" t="str">
        <f>IFERROR(VLOOKUP($C308, 'All Indicators - Breakdown'!$C:$GQ, F$1, FALSE), " ")</f>
        <v>N/A</v>
      </c>
      <c r="G308" s="21">
        <f>IFERROR(VLOOKUP($C308, 'All Indicators - Breakdown'!$C:$GQ, G$1, FALSE), " ")</f>
        <v>2</v>
      </c>
      <c r="H308" s="21">
        <f>IFERROR(VLOOKUP($C308, 'All Indicators - Breakdown'!$C:$GQ, H$1, FALSE), " ")</f>
        <v>2</v>
      </c>
      <c r="I308" s="21">
        <f>IFERROR(VLOOKUP($C308, 'All Indicators - Breakdown'!$C:$GQ, I$1, FALSE), " ")</f>
        <v>1</v>
      </c>
      <c r="J308" s="21">
        <f>IFERROR(VLOOKUP($C308, 'All Indicators - Breakdown'!$C:$GQ, J$1, FALSE), " ")</f>
        <v>1</v>
      </c>
      <c r="K308" s="21">
        <f>IFERROR(VLOOKUP($C308, 'All Indicators - Breakdown'!$C:$GQ, K$1, FALSE), " ")</f>
        <v>4</v>
      </c>
      <c r="L308" s="21">
        <f>IFERROR(VLOOKUP($C308, 'All Indicators - Breakdown'!$C:$HE, L$1, FALSE), " ")</f>
        <v>4</v>
      </c>
      <c r="M308" s="86">
        <f>IFERROR(VLOOKUP($C308, 'All Indicators - Breakdown'!$C:$IU, M$1, FALSE), " ")</f>
        <v>1</v>
      </c>
      <c r="N308" s="86">
        <f>IFERROR(VLOOKUP($C308, 'All Indicators - Breakdown'!$C:$IU, N$1, FALSE), " ")</f>
        <v>1</v>
      </c>
      <c r="O308" s="80">
        <f t="shared" si="50"/>
        <v>4</v>
      </c>
      <c r="P308" s="21">
        <f t="shared" si="50"/>
        <v>4</v>
      </c>
      <c r="Q308" s="21">
        <f t="shared" si="50"/>
        <v>2</v>
      </c>
      <c r="R308" s="21">
        <f t="shared" si="50"/>
        <v>2</v>
      </c>
      <c r="S308" s="21">
        <f t="shared" si="50"/>
        <v>1</v>
      </c>
      <c r="T308" s="21">
        <f t="shared" si="50"/>
        <v>1</v>
      </c>
      <c r="U308" s="21">
        <f t="shared" si="50"/>
        <v>1</v>
      </c>
      <c r="V308" s="71">
        <f t="shared" si="44"/>
        <v>1</v>
      </c>
      <c r="W308" s="71" t="e">
        <f t="shared" si="45"/>
        <v>#NUM!</v>
      </c>
    </row>
    <row r="309" spans="1:23" ht="16.3" thickTop="1" thickBot="1" x14ac:dyDescent="0.3">
      <c r="A309" s="20" t="s">
        <v>753</v>
      </c>
      <c r="B309" s="20" t="s">
        <v>770</v>
      </c>
      <c r="C309" s="20" t="s">
        <v>771</v>
      </c>
      <c r="D309" s="10">
        <f t="shared" si="42"/>
        <v>3</v>
      </c>
      <c r="E309" s="35">
        <f t="shared" si="43"/>
        <v>2.8</v>
      </c>
      <c r="F309" s="21" t="str">
        <f>IFERROR(VLOOKUP($C309, 'All Indicators - Breakdown'!$C:$GQ, F$1, FALSE), " ")</f>
        <v>N/A</v>
      </c>
      <c r="G309" s="21">
        <f>IFERROR(VLOOKUP($C309, 'All Indicators - Breakdown'!$C:$GQ, G$1, FALSE), " ")</f>
        <v>2</v>
      </c>
      <c r="H309" s="21">
        <f>IFERROR(VLOOKUP($C309, 'All Indicators - Breakdown'!$C:$GQ, H$1, FALSE), " ")</f>
        <v>2</v>
      </c>
      <c r="I309" s="21">
        <f>IFERROR(VLOOKUP($C309, 'All Indicators - Breakdown'!$C:$GQ, I$1, FALSE), " ")</f>
        <v>1</v>
      </c>
      <c r="J309" s="21">
        <f>IFERROR(VLOOKUP($C309, 'All Indicators - Breakdown'!$C:$GQ, J$1, FALSE), " ")</f>
        <v>1</v>
      </c>
      <c r="K309" s="21">
        <f>IFERROR(VLOOKUP($C309, 'All Indicators - Breakdown'!$C:$GQ, K$1, FALSE), " ")</f>
        <v>3</v>
      </c>
      <c r="L309" s="21">
        <f>IFERROR(VLOOKUP($C309, 'All Indicators - Breakdown'!$C:$HE, L$1, FALSE), " ")</f>
        <v>4</v>
      </c>
      <c r="M309" s="86">
        <f>IFERROR(VLOOKUP($C309, 'All Indicators - Breakdown'!$C:$IU, M$1, FALSE), " ")</f>
        <v>1</v>
      </c>
      <c r="N309" s="86">
        <f>IFERROR(VLOOKUP($C309, 'All Indicators - Breakdown'!$C:$IU, N$1, FALSE), " ")</f>
        <v>1</v>
      </c>
      <c r="O309" s="80">
        <f t="shared" si="50"/>
        <v>4</v>
      </c>
      <c r="P309" s="21">
        <f t="shared" si="50"/>
        <v>3</v>
      </c>
      <c r="Q309" s="21">
        <f t="shared" si="50"/>
        <v>2</v>
      </c>
      <c r="R309" s="21">
        <f t="shared" si="50"/>
        <v>2</v>
      </c>
      <c r="S309" s="21">
        <f t="shared" si="50"/>
        <v>1</v>
      </c>
      <c r="T309" s="21">
        <f t="shared" si="50"/>
        <v>1</v>
      </c>
      <c r="U309" s="21">
        <f t="shared" si="50"/>
        <v>1</v>
      </c>
      <c r="V309" s="71">
        <f t="shared" si="44"/>
        <v>1</v>
      </c>
      <c r="W309" s="71" t="e">
        <f t="shared" si="45"/>
        <v>#NUM!</v>
      </c>
    </row>
    <row r="310" spans="1:23" ht="16.3" thickTop="1" thickBot="1" x14ac:dyDescent="0.3">
      <c r="A310" s="20" t="s">
        <v>753</v>
      </c>
      <c r="B310" s="20" t="s">
        <v>772</v>
      </c>
      <c r="C310" s="20" t="s">
        <v>773</v>
      </c>
      <c r="D310" s="10">
        <f t="shared" si="42"/>
        <v>3</v>
      </c>
      <c r="E310" s="35">
        <f t="shared" si="43"/>
        <v>2.8</v>
      </c>
      <c r="F310" s="21" t="str">
        <f>IFERROR(VLOOKUP($C310, 'All Indicators - Breakdown'!$C:$GQ, F$1, FALSE), " ")</f>
        <v>N/A</v>
      </c>
      <c r="G310" s="21">
        <f>IFERROR(VLOOKUP($C310, 'All Indicators - Breakdown'!$C:$GQ, G$1, FALSE), " ")</f>
        <v>2</v>
      </c>
      <c r="H310" s="21">
        <f>IFERROR(VLOOKUP($C310, 'All Indicators - Breakdown'!$C:$GQ, H$1, FALSE), " ")</f>
        <v>2</v>
      </c>
      <c r="I310" s="21">
        <f>IFERROR(VLOOKUP($C310, 'All Indicators - Breakdown'!$C:$GQ, I$1, FALSE), " ")</f>
        <v>1</v>
      </c>
      <c r="J310" s="21">
        <f>IFERROR(VLOOKUP($C310, 'All Indicators - Breakdown'!$C:$GQ, J$1, FALSE), " ")</f>
        <v>1</v>
      </c>
      <c r="K310" s="21">
        <f>IFERROR(VLOOKUP($C310, 'All Indicators - Breakdown'!$C:$GQ, K$1, FALSE), " ")</f>
        <v>3</v>
      </c>
      <c r="L310" s="21">
        <f>IFERROR(VLOOKUP($C310, 'All Indicators - Breakdown'!$C:$HE, L$1, FALSE), " ")</f>
        <v>4</v>
      </c>
      <c r="M310" s="86">
        <f>IFERROR(VLOOKUP($C310, 'All Indicators - Breakdown'!$C:$IU, M$1, FALSE), " ")</f>
        <v>1</v>
      </c>
      <c r="N310" s="86">
        <f>IFERROR(VLOOKUP($C310, 'All Indicators - Breakdown'!$C:$IU, N$1, FALSE), " ")</f>
        <v>1</v>
      </c>
      <c r="O310" s="80">
        <f t="shared" si="50"/>
        <v>4</v>
      </c>
      <c r="P310" s="21">
        <f t="shared" si="50"/>
        <v>3</v>
      </c>
      <c r="Q310" s="21">
        <f t="shared" si="50"/>
        <v>2</v>
      </c>
      <c r="R310" s="21">
        <f t="shared" si="50"/>
        <v>2</v>
      </c>
      <c r="S310" s="21">
        <f t="shared" si="50"/>
        <v>1</v>
      </c>
      <c r="T310" s="21">
        <f t="shared" si="50"/>
        <v>1</v>
      </c>
      <c r="U310" s="21">
        <f t="shared" si="50"/>
        <v>1</v>
      </c>
      <c r="V310" s="71">
        <f t="shared" si="44"/>
        <v>1</v>
      </c>
      <c r="W310" s="71" t="e">
        <f t="shared" si="45"/>
        <v>#NUM!</v>
      </c>
    </row>
    <row r="311" spans="1:23" ht="16.3" thickTop="1" thickBot="1" x14ac:dyDescent="0.3">
      <c r="A311" s="20" t="s">
        <v>753</v>
      </c>
      <c r="B311" s="20" t="s">
        <v>774</v>
      </c>
      <c r="C311" s="20" t="s">
        <v>775</v>
      </c>
      <c r="D311" s="10">
        <f t="shared" si="42"/>
        <v>3</v>
      </c>
      <c r="E311" s="35">
        <f t="shared" si="43"/>
        <v>3.3</v>
      </c>
      <c r="F311" s="21">
        <f>IFERROR(VLOOKUP($C311, 'All Indicators - Breakdown'!$C:$GQ, F$1, FALSE), " ")</f>
        <v>4</v>
      </c>
      <c r="G311" s="21">
        <f>IFERROR(VLOOKUP($C311, 'All Indicators - Breakdown'!$C:$GQ, G$1, FALSE), " ")</f>
        <v>2</v>
      </c>
      <c r="H311" s="21">
        <f>IFERROR(VLOOKUP($C311, 'All Indicators - Breakdown'!$C:$GQ, H$1, FALSE), " ")</f>
        <v>2</v>
      </c>
      <c r="I311" s="21">
        <f>IFERROR(VLOOKUP($C311, 'All Indicators - Breakdown'!$C:$GQ, I$1, FALSE), " ")</f>
        <v>1</v>
      </c>
      <c r="J311" s="21">
        <f>IFERROR(VLOOKUP($C311, 'All Indicators - Breakdown'!$C:$GQ, J$1, FALSE), " ")</f>
        <v>1</v>
      </c>
      <c r="K311" s="21">
        <f>IFERROR(VLOOKUP($C311, 'All Indicators - Breakdown'!$C:$GQ, K$1, FALSE), " ")</f>
        <v>3</v>
      </c>
      <c r="L311" s="21">
        <f>IFERROR(VLOOKUP($C311, 'All Indicators - Breakdown'!$C:$HE, L$1, FALSE), " ")</f>
        <v>4</v>
      </c>
      <c r="M311" s="86" t="str">
        <f>IFERROR(VLOOKUP($C311, 'All Indicators - Breakdown'!$C:$IU, M$1, FALSE), " ")</f>
        <v>N/A</v>
      </c>
      <c r="N311" s="86">
        <f>IFERROR(VLOOKUP($C311, 'All Indicators - Breakdown'!$C:$IU, N$1, FALSE), " ")</f>
        <v>1</v>
      </c>
      <c r="O311" s="80">
        <f t="shared" si="50"/>
        <v>4</v>
      </c>
      <c r="P311" s="21">
        <f t="shared" si="50"/>
        <v>4</v>
      </c>
      <c r="Q311" s="21">
        <f t="shared" si="50"/>
        <v>3</v>
      </c>
      <c r="R311" s="21">
        <f t="shared" si="50"/>
        <v>2</v>
      </c>
      <c r="S311" s="21">
        <f t="shared" si="50"/>
        <v>2</v>
      </c>
      <c r="T311" s="21">
        <f t="shared" si="50"/>
        <v>1</v>
      </c>
      <c r="U311" s="21">
        <f t="shared" si="50"/>
        <v>1</v>
      </c>
      <c r="V311" s="71">
        <f t="shared" si="44"/>
        <v>1</v>
      </c>
      <c r="W311" s="71" t="e">
        <f t="shared" si="45"/>
        <v>#NUM!</v>
      </c>
    </row>
    <row r="312" spans="1:23" ht="16.3" thickTop="1" thickBot="1" x14ac:dyDescent="0.3">
      <c r="A312" s="20" t="s">
        <v>776</v>
      </c>
      <c r="B312" s="20" t="s">
        <v>776</v>
      </c>
      <c r="C312" s="20" t="s">
        <v>777</v>
      </c>
      <c r="D312" s="10">
        <f t="shared" si="42"/>
        <v>3</v>
      </c>
      <c r="E312" s="35">
        <f t="shared" si="43"/>
        <v>3</v>
      </c>
      <c r="F312" s="21">
        <f>IFERROR(VLOOKUP($C312, 'All Indicators - Breakdown'!$C:$GQ, F$1, FALSE), " ")</f>
        <v>4</v>
      </c>
      <c r="G312" s="21">
        <f>IFERROR(VLOOKUP($C312, 'All Indicators - Breakdown'!$C:$GQ, G$1, FALSE), " ")</f>
        <v>2</v>
      </c>
      <c r="H312" s="21">
        <f>IFERROR(VLOOKUP($C312, 'All Indicators - Breakdown'!$C:$GQ, H$1, FALSE), " ")</f>
        <v>2</v>
      </c>
      <c r="I312" s="21">
        <f>IFERROR(VLOOKUP($C312, 'All Indicators - Breakdown'!$C:$GQ, I$1, FALSE), " ")</f>
        <v>1</v>
      </c>
      <c r="J312" s="21">
        <f>IFERROR(VLOOKUP($C312, 'All Indicators - Breakdown'!$C:$GQ, J$1, FALSE), " ")</f>
        <v>2</v>
      </c>
      <c r="K312" s="21">
        <f>IFERROR(VLOOKUP($C312, 'All Indicators - Breakdown'!$C:$GQ, K$1, FALSE), " ")</f>
        <v>3</v>
      </c>
      <c r="L312" s="21">
        <f>IFERROR(VLOOKUP($C312, 'All Indicators - Breakdown'!$C:$HE, L$1, FALSE), " ")</f>
        <v>3</v>
      </c>
      <c r="M312" s="86">
        <f>IFERROR(VLOOKUP($C312, 'All Indicators - Breakdown'!$C:$IU, M$1, FALSE), " ")</f>
        <v>2</v>
      </c>
      <c r="N312" s="86">
        <f>IFERROR(VLOOKUP($C312, 'All Indicators - Breakdown'!$C:$IU, N$1, FALSE), " ")</f>
        <v>2</v>
      </c>
      <c r="O312" s="80">
        <f t="shared" si="50"/>
        <v>4</v>
      </c>
      <c r="P312" s="21">
        <f t="shared" si="50"/>
        <v>3</v>
      </c>
      <c r="Q312" s="21">
        <f t="shared" si="50"/>
        <v>3</v>
      </c>
      <c r="R312" s="21">
        <f t="shared" si="50"/>
        <v>2</v>
      </c>
      <c r="S312" s="21">
        <f t="shared" si="50"/>
        <v>2</v>
      </c>
      <c r="T312" s="21">
        <f t="shared" si="50"/>
        <v>2</v>
      </c>
      <c r="U312" s="21">
        <f t="shared" si="50"/>
        <v>2</v>
      </c>
      <c r="V312" s="71">
        <f t="shared" si="44"/>
        <v>2</v>
      </c>
      <c r="W312" s="71">
        <f t="shared" si="45"/>
        <v>1</v>
      </c>
    </row>
    <row r="313" spans="1:23" ht="16.3" thickTop="1" thickBot="1" x14ac:dyDescent="0.3">
      <c r="A313" s="20" t="s">
        <v>776</v>
      </c>
      <c r="B313" s="20" t="s">
        <v>778</v>
      </c>
      <c r="C313" s="20" t="s">
        <v>779</v>
      </c>
      <c r="D313" s="10">
        <f t="shared" si="42"/>
        <v>4</v>
      </c>
      <c r="E313" s="35">
        <f t="shared" si="43"/>
        <v>4</v>
      </c>
      <c r="F313" s="21">
        <f>IFERROR(VLOOKUP($C313, 'All Indicators - Breakdown'!$C:$GQ, F$1, FALSE), " ")</f>
        <v>4</v>
      </c>
      <c r="G313" s="21">
        <f>IFERROR(VLOOKUP($C313, 'All Indicators - Breakdown'!$C:$GQ, G$1, FALSE), " ")</f>
        <v>4</v>
      </c>
      <c r="H313" s="21">
        <f>IFERROR(VLOOKUP($C313, 'All Indicators - Breakdown'!$C:$GQ, H$1, FALSE), " ")</f>
        <v>2</v>
      </c>
      <c r="I313" s="21">
        <f>IFERROR(VLOOKUP($C313, 'All Indicators - Breakdown'!$C:$GQ, I$1, FALSE), " ")</f>
        <v>1</v>
      </c>
      <c r="J313" s="21">
        <f>IFERROR(VLOOKUP($C313, 'All Indicators - Breakdown'!$C:$GQ, J$1, FALSE), " ")</f>
        <v>3</v>
      </c>
      <c r="K313" s="21">
        <f>IFERROR(VLOOKUP($C313, 'All Indicators - Breakdown'!$C:$GQ, K$1, FALSE), " ")</f>
        <v>3</v>
      </c>
      <c r="L313" s="21">
        <f>IFERROR(VLOOKUP($C313, 'All Indicators - Breakdown'!$C:$HE, L$1, FALSE), " ")</f>
        <v>2</v>
      </c>
      <c r="M313" s="86">
        <f>IFERROR(VLOOKUP($C313, 'All Indicators - Breakdown'!$C:$IU, M$1, FALSE), " ")</f>
        <v>5</v>
      </c>
      <c r="N313" s="86">
        <f>IFERROR(VLOOKUP($C313, 'All Indicators - Breakdown'!$C:$IU, N$1, FALSE), " ")</f>
        <v>1</v>
      </c>
      <c r="O313" s="80">
        <f t="shared" si="50"/>
        <v>5</v>
      </c>
      <c r="P313" s="21">
        <f t="shared" si="50"/>
        <v>4</v>
      </c>
      <c r="Q313" s="21">
        <f t="shared" si="50"/>
        <v>4</v>
      </c>
      <c r="R313" s="21">
        <f t="shared" si="50"/>
        <v>3</v>
      </c>
      <c r="S313" s="21">
        <f t="shared" si="50"/>
        <v>3</v>
      </c>
      <c r="T313" s="21">
        <f t="shared" si="50"/>
        <v>2</v>
      </c>
      <c r="U313" s="21">
        <f t="shared" si="50"/>
        <v>2</v>
      </c>
      <c r="V313" s="71">
        <f t="shared" si="44"/>
        <v>1</v>
      </c>
      <c r="W313" s="71">
        <f t="shared" si="45"/>
        <v>1</v>
      </c>
    </row>
    <row r="314" spans="1:23" ht="16.3" thickTop="1" thickBot="1" x14ac:dyDescent="0.3">
      <c r="A314" s="20" t="s">
        <v>776</v>
      </c>
      <c r="B314" s="20" t="s">
        <v>780</v>
      </c>
      <c r="C314" s="20" t="s">
        <v>781</v>
      </c>
      <c r="D314" s="10">
        <f t="shared" si="42"/>
        <v>3</v>
      </c>
      <c r="E314" s="35">
        <f t="shared" si="43"/>
        <v>3.3</v>
      </c>
      <c r="F314" s="21" t="str">
        <f>IFERROR(VLOOKUP($C314, 'All Indicators - Breakdown'!$C:$GQ, F$1, FALSE), " ")</f>
        <v>N/A</v>
      </c>
      <c r="G314" s="21">
        <f>IFERROR(VLOOKUP($C314, 'All Indicators - Breakdown'!$C:$GQ, G$1, FALSE), " ")</f>
        <v>3</v>
      </c>
      <c r="H314" s="21">
        <f>IFERROR(VLOOKUP($C314, 'All Indicators - Breakdown'!$C:$GQ, H$1, FALSE), " ")</f>
        <v>2</v>
      </c>
      <c r="I314" s="21">
        <f>IFERROR(VLOOKUP($C314, 'All Indicators - Breakdown'!$C:$GQ, I$1, FALSE), " ")</f>
        <v>1</v>
      </c>
      <c r="J314" s="21">
        <f>IFERROR(VLOOKUP($C314, 'All Indicators - Breakdown'!$C:$GQ, J$1, FALSE), " ")</f>
        <v>5</v>
      </c>
      <c r="K314" s="21">
        <f>IFERROR(VLOOKUP($C314, 'All Indicators - Breakdown'!$C:$GQ, K$1, FALSE), " ")</f>
        <v>3</v>
      </c>
      <c r="L314" s="21">
        <f>IFERROR(VLOOKUP($C314, 'All Indicators - Breakdown'!$C:$HE, L$1, FALSE), " ")</f>
        <v>2</v>
      </c>
      <c r="M314" s="86">
        <f>IFERROR(VLOOKUP($C314, 'All Indicators - Breakdown'!$C:$IU, M$1, FALSE), " ")</f>
        <v>2</v>
      </c>
      <c r="N314" s="86">
        <f>IFERROR(VLOOKUP($C314, 'All Indicators - Breakdown'!$C:$IU, N$1, FALSE), " ")</f>
        <v>1</v>
      </c>
      <c r="O314" s="80">
        <f t="shared" ref="O314:U323" si="51">LARGE($F314:$N314, O$1)</f>
        <v>5</v>
      </c>
      <c r="P314" s="21">
        <f t="shared" si="51"/>
        <v>3</v>
      </c>
      <c r="Q314" s="21">
        <f t="shared" si="51"/>
        <v>3</v>
      </c>
      <c r="R314" s="21">
        <f t="shared" si="51"/>
        <v>2</v>
      </c>
      <c r="S314" s="21">
        <f t="shared" si="51"/>
        <v>2</v>
      </c>
      <c r="T314" s="21">
        <f t="shared" si="51"/>
        <v>2</v>
      </c>
      <c r="U314" s="21">
        <f t="shared" si="51"/>
        <v>1</v>
      </c>
      <c r="V314" s="71">
        <f t="shared" si="44"/>
        <v>1</v>
      </c>
      <c r="W314" s="71" t="e">
        <f t="shared" si="45"/>
        <v>#NUM!</v>
      </c>
    </row>
    <row r="315" spans="1:23" ht="16.3" thickTop="1" thickBot="1" x14ac:dyDescent="0.3">
      <c r="A315" s="20" t="s">
        <v>776</v>
      </c>
      <c r="B315" s="20" t="s">
        <v>782</v>
      </c>
      <c r="C315" s="20" t="s">
        <v>783</v>
      </c>
      <c r="D315" s="10">
        <f t="shared" si="42"/>
        <v>4</v>
      </c>
      <c r="E315" s="35">
        <f t="shared" si="43"/>
        <v>3.5</v>
      </c>
      <c r="F315" s="21">
        <f>IFERROR(VLOOKUP($C315, 'All Indicators - Breakdown'!$C:$GQ, F$1, FALSE), " ")</f>
        <v>4</v>
      </c>
      <c r="G315" s="21">
        <f>IFERROR(VLOOKUP($C315, 'All Indicators - Breakdown'!$C:$GQ, G$1, FALSE), " ")</f>
        <v>3</v>
      </c>
      <c r="H315" s="21">
        <f>IFERROR(VLOOKUP($C315, 'All Indicators - Breakdown'!$C:$GQ, H$1, FALSE), " ")</f>
        <v>2</v>
      </c>
      <c r="I315" s="21">
        <f>IFERROR(VLOOKUP($C315, 'All Indicators - Breakdown'!$C:$GQ, I$1, FALSE), " ")</f>
        <v>1</v>
      </c>
      <c r="J315" s="21">
        <f>IFERROR(VLOOKUP($C315, 'All Indicators - Breakdown'!$C:$GQ, J$1, FALSE), " ")</f>
        <v>4</v>
      </c>
      <c r="K315" s="21">
        <f>IFERROR(VLOOKUP($C315, 'All Indicators - Breakdown'!$C:$GQ, K$1, FALSE), " ")</f>
        <v>3</v>
      </c>
      <c r="L315" s="21">
        <f>IFERROR(VLOOKUP($C315, 'All Indicators - Breakdown'!$C:$HE, L$1, FALSE), " ")</f>
        <v>2</v>
      </c>
      <c r="M315" s="86">
        <f>IFERROR(VLOOKUP($C315, 'All Indicators - Breakdown'!$C:$IU, M$1, FALSE), " ")</f>
        <v>1</v>
      </c>
      <c r="N315" s="86">
        <f>IFERROR(VLOOKUP($C315, 'All Indicators - Breakdown'!$C:$IU, N$1, FALSE), " ")</f>
        <v>1</v>
      </c>
      <c r="O315" s="80">
        <f t="shared" si="51"/>
        <v>4</v>
      </c>
      <c r="P315" s="21">
        <f t="shared" si="51"/>
        <v>4</v>
      </c>
      <c r="Q315" s="21">
        <f t="shared" si="51"/>
        <v>3</v>
      </c>
      <c r="R315" s="21">
        <f t="shared" si="51"/>
        <v>3</v>
      </c>
      <c r="S315" s="21">
        <f t="shared" si="51"/>
        <v>2</v>
      </c>
      <c r="T315" s="21">
        <f t="shared" si="51"/>
        <v>2</v>
      </c>
      <c r="U315" s="21">
        <f t="shared" si="51"/>
        <v>1</v>
      </c>
      <c r="V315" s="71">
        <f t="shared" si="44"/>
        <v>1</v>
      </c>
      <c r="W315" s="71">
        <f t="shared" si="45"/>
        <v>1</v>
      </c>
    </row>
    <row r="316" spans="1:23" ht="16.3" thickTop="1" thickBot="1" x14ac:dyDescent="0.3">
      <c r="A316" s="20" t="s">
        <v>776</v>
      </c>
      <c r="B316" s="20" t="s">
        <v>784</v>
      </c>
      <c r="C316" s="20" t="s">
        <v>785</v>
      </c>
      <c r="D316" s="10">
        <f t="shared" si="42"/>
        <v>3</v>
      </c>
      <c r="E316" s="35">
        <f t="shared" si="43"/>
        <v>3</v>
      </c>
      <c r="F316" s="21">
        <f>IFERROR(VLOOKUP($C316, 'All Indicators - Breakdown'!$C:$GQ, F$1, FALSE), " ")</f>
        <v>3</v>
      </c>
      <c r="G316" s="21">
        <f>IFERROR(VLOOKUP($C316, 'All Indicators - Breakdown'!$C:$GQ, G$1, FALSE), " ")</f>
        <v>4</v>
      </c>
      <c r="H316" s="21">
        <f>IFERROR(VLOOKUP($C316, 'All Indicators - Breakdown'!$C:$GQ, H$1, FALSE), " ")</f>
        <v>2</v>
      </c>
      <c r="I316" s="21">
        <f>IFERROR(VLOOKUP($C316, 'All Indicators - Breakdown'!$C:$GQ, I$1, FALSE), " ")</f>
        <v>1</v>
      </c>
      <c r="J316" s="21">
        <f>IFERROR(VLOOKUP($C316, 'All Indicators - Breakdown'!$C:$GQ, J$1, FALSE), " ")</f>
        <v>1</v>
      </c>
      <c r="K316" s="21">
        <f>IFERROR(VLOOKUP($C316, 'All Indicators - Breakdown'!$C:$GQ, K$1, FALSE), " ")</f>
        <v>3</v>
      </c>
      <c r="L316" s="21">
        <f>IFERROR(VLOOKUP($C316, 'All Indicators - Breakdown'!$C:$HE, L$1, FALSE), " ")</f>
        <v>2</v>
      </c>
      <c r="M316" s="86">
        <f>IFERROR(VLOOKUP($C316, 'All Indicators - Breakdown'!$C:$IU, M$1, FALSE), " ")</f>
        <v>1</v>
      </c>
      <c r="N316" s="86">
        <f>IFERROR(VLOOKUP($C316, 'All Indicators - Breakdown'!$C:$IU, N$1, FALSE), " ")</f>
        <v>1</v>
      </c>
      <c r="O316" s="80">
        <f t="shared" si="51"/>
        <v>4</v>
      </c>
      <c r="P316" s="21">
        <f t="shared" si="51"/>
        <v>3</v>
      </c>
      <c r="Q316" s="21">
        <f t="shared" si="51"/>
        <v>3</v>
      </c>
      <c r="R316" s="21">
        <f t="shared" si="51"/>
        <v>2</v>
      </c>
      <c r="S316" s="21">
        <f t="shared" si="51"/>
        <v>2</v>
      </c>
      <c r="T316" s="21">
        <f t="shared" si="51"/>
        <v>1</v>
      </c>
      <c r="U316" s="21">
        <f t="shared" si="51"/>
        <v>1</v>
      </c>
      <c r="V316" s="71">
        <f t="shared" si="44"/>
        <v>1</v>
      </c>
      <c r="W316" s="71">
        <f t="shared" si="45"/>
        <v>1</v>
      </c>
    </row>
    <row r="317" spans="1:23" ht="16.3" thickTop="1" thickBot="1" x14ac:dyDescent="0.3">
      <c r="A317" s="20" t="s">
        <v>776</v>
      </c>
      <c r="B317" s="20" t="s">
        <v>786</v>
      </c>
      <c r="C317" s="20" t="s">
        <v>787</v>
      </c>
      <c r="D317" s="10">
        <f t="shared" si="42"/>
        <v>3</v>
      </c>
      <c r="E317" s="35">
        <f t="shared" si="43"/>
        <v>3</v>
      </c>
      <c r="F317" s="21">
        <f>IFERROR(VLOOKUP($C317, 'All Indicators - Breakdown'!$C:$GQ, F$1, FALSE), " ")</f>
        <v>4</v>
      </c>
      <c r="G317" s="21">
        <f>IFERROR(VLOOKUP($C317, 'All Indicators - Breakdown'!$C:$GQ, G$1, FALSE), " ")</f>
        <v>3</v>
      </c>
      <c r="H317" s="21">
        <f>IFERROR(VLOOKUP($C317, 'All Indicators - Breakdown'!$C:$GQ, H$1, FALSE), " ")</f>
        <v>2</v>
      </c>
      <c r="I317" s="21">
        <f>IFERROR(VLOOKUP($C317, 'All Indicators - Breakdown'!$C:$GQ, I$1, FALSE), " ")</f>
        <v>1</v>
      </c>
      <c r="J317" s="21">
        <f>IFERROR(VLOOKUP($C317, 'All Indicators - Breakdown'!$C:$GQ, J$1, FALSE), " ")</f>
        <v>2</v>
      </c>
      <c r="K317" s="21">
        <f>IFERROR(VLOOKUP($C317, 'All Indicators - Breakdown'!$C:$GQ, K$1, FALSE), " ")</f>
        <v>3</v>
      </c>
      <c r="L317" s="21">
        <f>IFERROR(VLOOKUP($C317, 'All Indicators - Breakdown'!$C:$HE, L$1, FALSE), " ")</f>
        <v>2</v>
      </c>
      <c r="M317" s="86">
        <f>IFERROR(VLOOKUP($C317, 'All Indicators - Breakdown'!$C:$IU, M$1, FALSE), " ")</f>
        <v>2</v>
      </c>
      <c r="N317" s="86">
        <f>IFERROR(VLOOKUP($C317, 'All Indicators - Breakdown'!$C:$IU, N$1, FALSE), " ")</f>
        <v>1</v>
      </c>
      <c r="O317" s="80">
        <f t="shared" si="51"/>
        <v>4</v>
      </c>
      <c r="P317" s="21">
        <f t="shared" si="51"/>
        <v>3</v>
      </c>
      <c r="Q317" s="21">
        <f t="shared" si="51"/>
        <v>3</v>
      </c>
      <c r="R317" s="21">
        <f t="shared" si="51"/>
        <v>2</v>
      </c>
      <c r="S317" s="21">
        <f t="shared" si="51"/>
        <v>2</v>
      </c>
      <c r="T317" s="21">
        <f t="shared" si="51"/>
        <v>2</v>
      </c>
      <c r="U317" s="21">
        <f t="shared" si="51"/>
        <v>2</v>
      </c>
      <c r="V317" s="71">
        <f t="shared" si="44"/>
        <v>1</v>
      </c>
      <c r="W317" s="71">
        <f t="shared" si="45"/>
        <v>1</v>
      </c>
    </row>
    <row r="318" spans="1:23" ht="16.3" thickTop="1" thickBot="1" x14ac:dyDescent="0.3">
      <c r="A318" s="20" t="s">
        <v>776</v>
      </c>
      <c r="B318" s="20" t="s">
        <v>788</v>
      </c>
      <c r="C318" s="20" t="s">
        <v>789</v>
      </c>
      <c r="D318" s="10">
        <f t="shared" si="42"/>
        <v>3</v>
      </c>
      <c r="E318" s="35">
        <f t="shared" si="43"/>
        <v>2.8</v>
      </c>
      <c r="F318" s="21" t="str">
        <f>IFERROR(VLOOKUP($C318, 'All Indicators - Breakdown'!$C:$GQ, F$1, FALSE), " ")</f>
        <v>N/A</v>
      </c>
      <c r="G318" s="21">
        <f>IFERROR(VLOOKUP($C318, 'All Indicators - Breakdown'!$C:$GQ, G$1, FALSE), " ")</f>
        <v>3</v>
      </c>
      <c r="H318" s="21">
        <f>IFERROR(VLOOKUP($C318, 'All Indicators - Breakdown'!$C:$GQ, H$1, FALSE), " ")</f>
        <v>2</v>
      </c>
      <c r="I318" s="21">
        <f>IFERROR(VLOOKUP($C318, 'All Indicators - Breakdown'!$C:$GQ, I$1, FALSE), " ")</f>
        <v>1</v>
      </c>
      <c r="J318" s="21">
        <f>IFERROR(VLOOKUP($C318, 'All Indicators - Breakdown'!$C:$GQ, J$1, FALSE), " ")</f>
        <v>2</v>
      </c>
      <c r="K318" s="21">
        <f>IFERROR(VLOOKUP($C318, 'All Indicators - Breakdown'!$C:$GQ, K$1, FALSE), " ")</f>
        <v>3</v>
      </c>
      <c r="L318" s="21">
        <f>IFERROR(VLOOKUP($C318, 'All Indicators - Breakdown'!$C:$HE, L$1, FALSE), " ")</f>
        <v>2</v>
      </c>
      <c r="M318" s="86">
        <f>IFERROR(VLOOKUP($C318, 'All Indicators - Breakdown'!$C:$IU, M$1, FALSE), " ")</f>
        <v>3</v>
      </c>
      <c r="N318" s="86">
        <f>IFERROR(VLOOKUP($C318, 'All Indicators - Breakdown'!$C:$IU, N$1, FALSE), " ")</f>
        <v>1</v>
      </c>
      <c r="O318" s="80">
        <f t="shared" si="51"/>
        <v>3</v>
      </c>
      <c r="P318" s="21">
        <f t="shared" si="51"/>
        <v>3</v>
      </c>
      <c r="Q318" s="21">
        <f t="shared" si="51"/>
        <v>3</v>
      </c>
      <c r="R318" s="21">
        <f t="shared" si="51"/>
        <v>2</v>
      </c>
      <c r="S318" s="21">
        <f t="shared" si="51"/>
        <v>2</v>
      </c>
      <c r="T318" s="21">
        <f t="shared" si="51"/>
        <v>2</v>
      </c>
      <c r="U318" s="21">
        <f t="shared" si="51"/>
        <v>1</v>
      </c>
      <c r="V318" s="71">
        <f t="shared" si="44"/>
        <v>1</v>
      </c>
      <c r="W318" s="71" t="e">
        <f t="shared" si="45"/>
        <v>#NUM!</v>
      </c>
    </row>
    <row r="319" spans="1:23" ht="16.3" thickTop="1" thickBot="1" x14ac:dyDescent="0.3">
      <c r="A319" s="20" t="s">
        <v>776</v>
      </c>
      <c r="B319" s="20" t="s">
        <v>790</v>
      </c>
      <c r="C319" s="20" t="s">
        <v>791</v>
      </c>
      <c r="D319" s="10">
        <f t="shared" si="42"/>
        <v>4</v>
      </c>
      <c r="E319" s="35">
        <f t="shared" si="43"/>
        <v>3.5</v>
      </c>
      <c r="F319" s="21" t="str">
        <f>IFERROR(VLOOKUP($C319, 'All Indicators - Breakdown'!$C:$GQ, F$1, FALSE), " ")</f>
        <v>N/A</v>
      </c>
      <c r="G319" s="21">
        <f>IFERROR(VLOOKUP($C319, 'All Indicators - Breakdown'!$C:$GQ, G$1, FALSE), " ")</f>
        <v>4</v>
      </c>
      <c r="H319" s="21">
        <f>IFERROR(VLOOKUP($C319, 'All Indicators - Breakdown'!$C:$GQ, H$1, FALSE), " ")</f>
        <v>2</v>
      </c>
      <c r="I319" s="21">
        <f>IFERROR(VLOOKUP($C319, 'All Indicators - Breakdown'!$C:$GQ, I$1, FALSE), " ")</f>
        <v>1</v>
      </c>
      <c r="J319" s="21">
        <f>IFERROR(VLOOKUP($C319, 'All Indicators - Breakdown'!$C:$GQ, J$1, FALSE), " ")</f>
        <v>5</v>
      </c>
      <c r="K319" s="21">
        <f>IFERROR(VLOOKUP($C319, 'All Indicators - Breakdown'!$C:$GQ, K$1, FALSE), " ")</f>
        <v>3</v>
      </c>
      <c r="L319" s="21">
        <f>IFERROR(VLOOKUP($C319, 'All Indicators - Breakdown'!$C:$HE, L$1, FALSE), " ")</f>
        <v>2</v>
      </c>
      <c r="M319" s="86">
        <f>IFERROR(VLOOKUP($C319, 'All Indicators - Breakdown'!$C:$IU, M$1, FALSE), " ")</f>
        <v>1</v>
      </c>
      <c r="N319" s="86">
        <f>IFERROR(VLOOKUP($C319, 'All Indicators - Breakdown'!$C:$IU, N$1, FALSE), " ")</f>
        <v>1</v>
      </c>
      <c r="O319" s="80">
        <f t="shared" si="51"/>
        <v>5</v>
      </c>
      <c r="P319" s="21">
        <f t="shared" si="51"/>
        <v>4</v>
      </c>
      <c r="Q319" s="21">
        <f t="shared" si="51"/>
        <v>3</v>
      </c>
      <c r="R319" s="21">
        <f t="shared" si="51"/>
        <v>2</v>
      </c>
      <c r="S319" s="21">
        <f t="shared" si="51"/>
        <v>2</v>
      </c>
      <c r="T319" s="21">
        <f t="shared" si="51"/>
        <v>1</v>
      </c>
      <c r="U319" s="21">
        <f t="shared" si="51"/>
        <v>1</v>
      </c>
      <c r="V319" s="71">
        <f t="shared" si="44"/>
        <v>1</v>
      </c>
      <c r="W319" s="71" t="e">
        <f t="shared" si="45"/>
        <v>#NUM!</v>
      </c>
    </row>
    <row r="320" spans="1:23" ht="16.3" thickTop="1" thickBot="1" x14ac:dyDescent="0.3">
      <c r="A320" s="20" t="s">
        <v>776</v>
      </c>
      <c r="B320" s="20" t="s">
        <v>792</v>
      </c>
      <c r="C320" s="20" t="s">
        <v>793</v>
      </c>
      <c r="D320" s="10">
        <f t="shared" si="42"/>
        <v>2</v>
      </c>
      <c r="E320" s="35">
        <f t="shared" si="43"/>
        <v>2</v>
      </c>
      <c r="F320" s="21" t="str">
        <f>IFERROR(VLOOKUP($C320, 'All Indicators - Breakdown'!$C:$GQ, F$1, FALSE), " ")</f>
        <v>N/A</v>
      </c>
      <c r="G320" s="21">
        <f>IFERROR(VLOOKUP($C320, 'All Indicators - Breakdown'!$C:$GQ, G$1, FALSE), " ")</f>
        <v>1</v>
      </c>
      <c r="H320" s="21">
        <f>IFERROR(VLOOKUP($C320, 'All Indicators - Breakdown'!$C:$GQ, H$1, FALSE), " ")</f>
        <v>2</v>
      </c>
      <c r="I320" s="21">
        <f>IFERROR(VLOOKUP($C320, 'All Indicators - Breakdown'!$C:$GQ, I$1, FALSE), " ")</f>
        <v>1</v>
      </c>
      <c r="J320" s="21">
        <f>IFERROR(VLOOKUP($C320, 'All Indicators - Breakdown'!$C:$GQ, J$1, FALSE), " ")</f>
        <v>1</v>
      </c>
      <c r="K320" s="21">
        <f>IFERROR(VLOOKUP($C320, 'All Indicators - Breakdown'!$C:$GQ, K$1, FALSE), " ")</f>
        <v>3</v>
      </c>
      <c r="L320" s="21">
        <f>IFERROR(VLOOKUP($C320, 'All Indicators - Breakdown'!$C:$HE, L$1, FALSE), " ")</f>
        <v>2</v>
      </c>
      <c r="M320" s="86">
        <f>IFERROR(VLOOKUP($C320, 'All Indicators - Breakdown'!$C:$IU, M$1, FALSE), " ")</f>
        <v>1</v>
      </c>
      <c r="N320" s="86">
        <f>IFERROR(VLOOKUP($C320, 'All Indicators - Breakdown'!$C:$IU, N$1, FALSE), " ")</f>
        <v>1</v>
      </c>
      <c r="O320" s="80">
        <f t="shared" si="51"/>
        <v>3</v>
      </c>
      <c r="P320" s="21">
        <f t="shared" si="51"/>
        <v>2</v>
      </c>
      <c r="Q320" s="21">
        <f t="shared" si="51"/>
        <v>2</v>
      </c>
      <c r="R320" s="21">
        <f t="shared" si="51"/>
        <v>1</v>
      </c>
      <c r="S320" s="21">
        <f t="shared" si="51"/>
        <v>1</v>
      </c>
      <c r="T320" s="21">
        <f t="shared" si="51"/>
        <v>1</v>
      </c>
      <c r="U320" s="21">
        <f t="shared" si="51"/>
        <v>1</v>
      </c>
      <c r="V320" s="71">
        <f t="shared" si="44"/>
        <v>1</v>
      </c>
      <c r="W320" s="71" t="e">
        <f t="shared" si="45"/>
        <v>#NUM!</v>
      </c>
    </row>
    <row r="321" spans="1:23" ht="16.3" thickTop="1" thickBot="1" x14ac:dyDescent="0.3">
      <c r="A321" s="20" t="s">
        <v>776</v>
      </c>
      <c r="B321" s="20" t="s">
        <v>794</v>
      </c>
      <c r="C321" s="20" t="s">
        <v>795</v>
      </c>
      <c r="D321" s="10">
        <f t="shared" si="42"/>
        <v>3</v>
      </c>
      <c r="E321" s="35">
        <f t="shared" si="43"/>
        <v>2.8</v>
      </c>
      <c r="F321" s="21" t="str">
        <f>IFERROR(VLOOKUP($C321, 'All Indicators - Breakdown'!$C:$GQ, F$1, FALSE), " ")</f>
        <v>N/A</v>
      </c>
      <c r="G321" s="21">
        <f>IFERROR(VLOOKUP($C321, 'All Indicators - Breakdown'!$C:$GQ, G$1, FALSE), " ")</f>
        <v>1</v>
      </c>
      <c r="H321" s="21">
        <f>IFERROR(VLOOKUP($C321, 'All Indicators - Breakdown'!$C:$GQ, H$1, FALSE), " ")</f>
        <v>2</v>
      </c>
      <c r="I321" s="21">
        <f>IFERROR(VLOOKUP($C321, 'All Indicators - Breakdown'!$C:$GQ, I$1, FALSE), " ")</f>
        <v>1</v>
      </c>
      <c r="J321" s="21">
        <f>IFERROR(VLOOKUP($C321, 'All Indicators - Breakdown'!$C:$GQ, J$1, FALSE), " ")</f>
        <v>1</v>
      </c>
      <c r="K321" s="21">
        <f>IFERROR(VLOOKUP($C321, 'All Indicators - Breakdown'!$C:$GQ, K$1, FALSE), " ")</f>
        <v>2</v>
      </c>
      <c r="L321" s="21">
        <f>IFERROR(VLOOKUP($C321, 'All Indicators - Breakdown'!$C:$HE, L$1, FALSE), " ")</f>
        <v>2</v>
      </c>
      <c r="M321" s="86">
        <f>IFERROR(VLOOKUP($C321, 'All Indicators - Breakdown'!$C:$IU, M$1, FALSE), " ")</f>
        <v>5</v>
      </c>
      <c r="N321" s="86">
        <f>IFERROR(VLOOKUP($C321, 'All Indicators - Breakdown'!$C:$IU, N$1, FALSE), " ")</f>
        <v>1</v>
      </c>
      <c r="O321" s="80">
        <f t="shared" si="51"/>
        <v>5</v>
      </c>
      <c r="P321" s="21">
        <f t="shared" si="51"/>
        <v>2</v>
      </c>
      <c r="Q321" s="21">
        <f t="shared" si="51"/>
        <v>2</v>
      </c>
      <c r="R321" s="21">
        <f t="shared" si="51"/>
        <v>2</v>
      </c>
      <c r="S321" s="21">
        <f t="shared" si="51"/>
        <v>1</v>
      </c>
      <c r="T321" s="21">
        <f t="shared" si="51"/>
        <v>1</v>
      </c>
      <c r="U321" s="21">
        <f t="shared" si="51"/>
        <v>1</v>
      </c>
      <c r="V321" s="71">
        <f t="shared" si="44"/>
        <v>1</v>
      </c>
      <c r="W321" s="71" t="e">
        <f t="shared" si="45"/>
        <v>#NUM!</v>
      </c>
    </row>
    <row r="322" spans="1:23" ht="16.3" thickTop="1" thickBot="1" x14ac:dyDescent="0.3">
      <c r="A322" s="20" t="s">
        <v>776</v>
      </c>
      <c r="B322" s="20" t="s">
        <v>796</v>
      </c>
      <c r="C322" s="20" t="s">
        <v>797</v>
      </c>
      <c r="D322" s="10">
        <f t="shared" si="42"/>
        <v>3</v>
      </c>
      <c r="E322" s="35">
        <f t="shared" si="43"/>
        <v>3</v>
      </c>
      <c r="F322" s="21">
        <f>IFERROR(VLOOKUP($C322, 'All Indicators - Breakdown'!$C:$GQ, F$1, FALSE), " ")</f>
        <v>2</v>
      </c>
      <c r="G322" s="21">
        <f>IFERROR(VLOOKUP($C322, 'All Indicators - Breakdown'!$C:$GQ, G$1, FALSE), " ")</f>
        <v>3</v>
      </c>
      <c r="H322" s="21">
        <f>IFERROR(VLOOKUP($C322, 'All Indicators - Breakdown'!$C:$GQ, H$1, FALSE), " ")</f>
        <v>2</v>
      </c>
      <c r="I322" s="21">
        <f>IFERROR(VLOOKUP($C322, 'All Indicators - Breakdown'!$C:$GQ, I$1, FALSE), " ")</f>
        <v>1</v>
      </c>
      <c r="J322" s="21">
        <f>IFERROR(VLOOKUP($C322, 'All Indicators - Breakdown'!$C:$GQ, J$1, FALSE), " ")</f>
        <v>3</v>
      </c>
      <c r="K322" s="21">
        <f>IFERROR(VLOOKUP($C322, 'All Indicators - Breakdown'!$C:$GQ, K$1, FALSE), " ")</f>
        <v>3</v>
      </c>
      <c r="L322" s="21">
        <f>IFERROR(VLOOKUP($C322, 'All Indicators - Breakdown'!$C:$HE, L$1, FALSE), " ")</f>
        <v>3</v>
      </c>
      <c r="M322" s="86">
        <f>IFERROR(VLOOKUP($C322, 'All Indicators - Breakdown'!$C:$IU, M$1, FALSE), " ")</f>
        <v>1</v>
      </c>
      <c r="N322" s="86">
        <f>IFERROR(VLOOKUP($C322, 'All Indicators - Breakdown'!$C:$IU, N$1, FALSE), " ")</f>
        <v>1</v>
      </c>
      <c r="O322" s="80">
        <f t="shared" si="51"/>
        <v>3</v>
      </c>
      <c r="P322" s="21">
        <f t="shared" si="51"/>
        <v>3</v>
      </c>
      <c r="Q322" s="21">
        <f t="shared" si="51"/>
        <v>3</v>
      </c>
      <c r="R322" s="21">
        <f t="shared" si="51"/>
        <v>3</v>
      </c>
      <c r="S322" s="21">
        <f t="shared" si="51"/>
        <v>2</v>
      </c>
      <c r="T322" s="21">
        <f t="shared" si="51"/>
        <v>2</v>
      </c>
      <c r="U322" s="21">
        <f t="shared" si="51"/>
        <v>1</v>
      </c>
      <c r="V322" s="71">
        <f t="shared" si="44"/>
        <v>1</v>
      </c>
      <c r="W322" s="71">
        <f t="shared" si="45"/>
        <v>1</v>
      </c>
    </row>
    <row r="323" spans="1:23" ht="16.3" thickTop="1" thickBot="1" x14ac:dyDescent="0.3">
      <c r="A323" s="20" t="s">
        <v>776</v>
      </c>
      <c r="B323" s="20" t="s">
        <v>798</v>
      </c>
      <c r="C323" s="20" t="s">
        <v>799</v>
      </c>
      <c r="D323" s="10">
        <f t="shared" si="42"/>
        <v>4</v>
      </c>
      <c r="E323" s="35">
        <f t="shared" si="43"/>
        <v>3.5</v>
      </c>
      <c r="F323" s="21" t="str">
        <f>IFERROR(VLOOKUP($C323, 'All Indicators - Breakdown'!$C:$GQ, F$1, FALSE), " ")</f>
        <v>N/A</v>
      </c>
      <c r="G323" s="21">
        <f>IFERROR(VLOOKUP($C323, 'All Indicators - Breakdown'!$C:$GQ, G$1, FALSE), " ")</f>
        <v>3</v>
      </c>
      <c r="H323" s="21">
        <f>IFERROR(VLOOKUP($C323, 'All Indicators - Breakdown'!$C:$GQ, H$1, FALSE), " ")</f>
        <v>2</v>
      </c>
      <c r="I323" s="21">
        <f>IFERROR(VLOOKUP($C323, 'All Indicators - Breakdown'!$C:$GQ, I$1, FALSE), " ")</f>
        <v>1</v>
      </c>
      <c r="J323" s="21">
        <f>IFERROR(VLOOKUP($C323, 'All Indicators - Breakdown'!$C:$GQ, J$1, FALSE), " ")</f>
        <v>5</v>
      </c>
      <c r="K323" s="21">
        <f>IFERROR(VLOOKUP($C323, 'All Indicators - Breakdown'!$C:$GQ, K$1, FALSE), " ")</f>
        <v>4</v>
      </c>
      <c r="L323" s="21">
        <f>IFERROR(VLOOKUP($C323, 'All Indicators - Breakdown'!$C:$HE, L$1, FALSE), " ")</f>
        <v>2</v>
      </c>
      <c r="M323" s="86">
        <f>IFERROR(VLOOKUP($C323, 'All Indicators - Breakdown'!$C:$IU, M$1, FALSE), " ")</f>
        <v>2</v>
      </c>
      <c r="N323" s="86">
        <f>IFERROR(VLOOKUP($C323, 'All Indicators - Breakdown'!$C:$IU, N$1, FALSE), " ")</f>
        <v>1</v>
      </c>
      <c r="O323" s="80">
        <f t="shared" si="51"/>
        <v>5</v>
      </c>
      <c r="P323" s="21">
        <f t="shared" si="51"/>
        <v>4</v>
      </c>
      <c r="Q323" s="21">
        <f t="shared" si="51"/>
        <v>3</v>
      </c>
      <c r="R323" s="21">
        <f t="shared" si="51"/>
        <v>2</v>
      </c>
      <c r="S323" s="21">
        <f t="shared" si="51"/>
        <v>2</v>
      </c>
      <c r="T323" s="21">
        <f t="shared" si="51"/>
        <v>2</v>
      </c>
      <c r="U323" s="21">
        <f t="shared" si="51"/>
        <v>1</v>
      </c>
      <c r="V323" s="71">
        <f t="shared" si="44"/>
        <v>1</v>
      </c>
      <c r="W323" s="71" t="e">
        <f t="shared" si="45"/>
        <v>#NUM!</v>
      </c>
    </row>
    <row r="324" spans="1:23" ht="16.3" thickTop="1" thickBot="1" x14ac:dyDescent="0.3">
      <c r="A324" s="20" t="s">
        <v>776</v>
      </c>
      <c r="B324" s="20" t="s">
        <v>800</v>
      </c>
      <c r="C324" s="20" t="s">
        <v>801</v>
      </c>
      <c r="D324" s="10">
        <f t="shared" ref="D324:D387" si="52">ROUND(AVERAGE(O324:R324), 0)</f>
        <v>4</v>
      </c>
      <c r="E324" s="35">
        <f t="shared" ref="E324:E387" si="53">ROUND(AVERAGE(O324:R324), 1)</f>
        <v>3.5</v>
      </c>
      <c r="F324" s="21" t="str">
        <f>IFERROR(VLOOKUP($C324, 'All Indicators - Breakdown'!$C:$GQ, F$1, FALSE), " ")</f>
        <v>N/A</v>
      </c>
      <c r="G324" s="21">
        <f>IFERROR(VLOOKUP($C324, 'All Indicators - Breakdown'!$C:$GQ, G$1, FALSE), " ")</f>
        <v>3</v>
      </c>
      <c r="H324" s="21">
        <f>IFERROR(VLOOKUP($C324, 'All Indicators - Breakdown'!$C:$GQ, H$1, FALSE), " ")</f>
        <v>2</v>
      </c>
      <c r="I324" s="21">
        <f>IFERROR(VLOOKUP($C324, 'All Indicators - Breakdown'!$C:$GQ, I$1, FALSE), " ")</f>
        <v>1</v>
      </c>
      <c r="J324" s="21">
        <f>IFERROR(VLOOKUP($C324, 'All Indicators - Breakdown'!$C:$GQ, J$1, FALSE), " ")</f>
        <v>5</v>
      </c>
      <c r="K324" s="21">
        <f>IFERROR(VLOOKUP($C324, 'All Indicators - Breakdown'!$C:$GQ, K$1, FALSE), " ")</f>
        <v>3</v>
      </c>
      <c r="L324" s="21">
        <f>IFERROR(VLOOKUP($C324, 'All Indicators - Breakdown'!$C:$HE, L$1, FALSE), " ")</f>
        <v>2</v>
      </c>
      <c r="M324" s="86">
        <f>IFERROR(VLOOKUP($C324, 'All Indicators - Breakdown'!$C:$IU, M$1, FALSE), " ")</f>
        <v>3</v>
      </c>
      <c r="N324" s="86">
        <f>IFERROR(VLOOKUP($C324, 'All Indicators - Breakdown'!$C:$IU, N$1, FALSE), " ")</f>
        <v>1</v>
      </c>
      <c r="O324" s="80">
        <f t="shared" ref="O324:U333" si="54">LARGE($F324:$N324, O$1)</f>
        <v>5</v>
      </c>
      <c r="P324" s="21">
        <f t="shared" si="54"/>
        <v>3</v>
      </c>
      <c r="Q324" s="21">
        <f t="shared" si="54"/>
        <v>3</v>
      </c>
      <c r="R324" s="21">
        <f t="shared" si="54"/>
        <v>3</v>
      </c>
      <c r="S324" s="21">
        <f t="shared" si="54"/>
        <v>2</v>
      </c>
      <c r="T324" s="21">
        <f t="shared" si="54"/>
        <v>2</v>
      </c>
      <c r="U324" s="21">
        <f t="shared" si="54"/>
        <v>1</v>
      </c>
      <c r="V324" s="71">
        <f t="shared" si="44"/>
        <v>1</v>
      </c>
      <c r="W324" s="71" t="e">
        <f t="shared" si="45"/>
        <v>#NUM!</v>
      </c>
    </row>
    <row r="325" spans="1:23" ht="16.3" thickTop="1" thickBot="1" x14ac:dyDescent="0.3">
      <c r="A325" s="20" t="s">
        <v>776</v>
      </c>
      <c r="B325" s="20" t="s">
        <v>802</v>
      </c>
      <c r="C325" s="20" t="s">
        <v>803</v>
      </c>
      <c r="D325" s="10">
        <f t="shared" si="52"/>
        <v>3</v>
      </c>
      <c r="E325" s="35">
        <f t="shared" si="53"/>
        <v>3.3</v>
      </c>
      <c r="F325" s="21" t="str">
        <f>IFERROR(VLOOKUP($C325, 'All Indicators - Breakdown'!$C:$GQ, F$1, FALSE), " ")</f>
        <v>N/A</v>
      </c>
      <c r="G325" s="21">
        <f>IFERROR(VLOOKUP($C325, 'All Indicators - Breakdown'!$C:$GQ, G$1, FALSE), " ")</f>
        <v>4</v>
      </c>
      <c r="H325" s="21">
        <f>IFERROR(VLOOKUP($C325, 'All Indicators - Breakdown'!$C:$GQ, H$1, FALSE), " ")</f>
        <v>3</v>
      </c>
      <c r="I325" s="21">
        <f>IFERROR(VLOOKUP($C325, 'All Indicators - Breakdown'!$C:$GQ, I$1, FALSE), " ")</f>
        <v>1</v>
      </c>
      <c r="J325" s="21">
        <f>IFERROR(VLOOKUP($C325, 'All Indicators - Breakdown'!$C:$GQ, J$1, FALSE), " ")</f>
        <v>2</v>
      </c>
      <c r="K325" s="21">
        <f>IFERROR(VLOOKUP($C325, 'All Indicators - Breakdown'!$C:$GQ, K$1, FALSE), " ")</f>
        <v>3</v>
      </c>
      <c r="L325" s="21">
        <f>IFERROR(VLOOKUP($C325, 'All Indicators - Breakdown'!$C:$HE, L$1, FALSE), " ")</f>
        <v>2</v>
      </c>
      <c r="M325" s="86">
        <f>IFERROR(VLOOKUP($C325, 'All Indicators - Breakdown'!$C:$IU, M$1, FALSE), " ")</f>
        <v>3</v>
      </c>
      <c r="N325" s="86">
        <f>IFERROR(VLOOKUP($C325, 'All Indicators - Breakdown'!$C:$IU, N$1, FALSE), " ")</f>
        <v>1</v>
      </c>
      <c r="O325" s="80">
        <f t="shared" si="54"/>
        <v>4</v>
      </c>
      <c r="P325" s="21">
        <f t="shared" si="54"/>
        <v>3</v>
      </c>
      <c r="Q325" s="21">
        <f t="shared" si="54"/>
        <v>3</v>
      </c>
      <c r="R325" s="21">
        <f t="shared" si="54"/>
        <v>3</v>
      </c>
      <c r="S325" s="21">
        <f t="shared" si="54"/>
        <v>2</v>
      </c>
      <c r="T325" s="21">
        <f t="shared" si="54"/>
        <v>2</v>
      </c>
      <c r="U325" s="21">
        <f t="shared" si="54"/>
        <v>1</v>
      </c>
      <c r="V325" s="71">
        <f t="shared" ref="V325:V388" si="55">LARGE(F325:N325, V$1)</f>
        <v>1</v>
      </c>
      <c r="W325" s="71" t="e">
        <f t="shared" ref="W325:W388" si="56">LARGE(F325:N325, W$1)</f>
        <v>#NUM!</v>
      </c>
    </row>
    <row r="326" spans="1:23" ht="16.3" thickTop="1" thickBot="1" x14ac:dyDescent="0.3">
      <c r="A326" s="20" t="s">
        <v>776</v>
      </c>
      <c r="B326" s="20" t="s">
        <v>804</v>
      </c>
      <c r="C326" s="20" t="s">
        <v>805</v>
      </c>
      <c r="D326" s="10">
        <f t="shared" si="52"/>
        <v>2</v>
      </c>
      <c r="E326" s="35">
        <f t="shared" si="53"/>
        <v>2.2999999999999998</v>
      </c>
      <c r="F326" s="21" t="str">
        <f>IFERROR(VLOOKUP($C326, 'All Indicators - Breakdown'!$C:$GQ, F$1, FALSE), " ")</f>
        <v>N/A</v>
      </c>
      <c r="G326" s="21">
        <f>IFERROR(VLOOKUP($C326, 'All Indicators - Breakdown'!$C:$GQ, G$1, FALSE), " ")</f>
        <v>1</v>
      </c>
      <c r="H326" s="21">
        <f>IFERROR(VLOOKUP($C326, 'All Indicators - Breakdown'!$C:$GQ, H$1, FALSE), " ")</f>
        <v>2</v>
      </c>
      <c r="I326" s="21">
        <f>IFERROR(VLOOKUP($C326, 'All Indicators - Breakdown'!$C:$GQ, I$1, FALSE), " ")</f>
        <v>1</v>
      </c>
      <c r="J326" s="21">
        <f>IFERROR(VLOOKUP($C326, 'All Indicators - Breakdown'!$C:$GQ, J$1, FALSE), " ")</f>
        <v>2</v>
      </c>
      <c r="K326" s="21">
        <f>IFERROR(VLOOKUP($C326, 'All Indicators - Breakdown'!$C:$GQ, K$1, FALSE), " ")</f>
        <v>3</v>
      </c>
      <c r="L326" s="21">
        <f>IFERROR(VLOOKUP($C326, 'All Indicators - Breakdown'!$C:$HE, L$1, FALSE), " ")</f>
        <v>2</v>
      </c>
      <c r="M326" s="86">
        <f>IFERROR(VLOOKUP($C326, 'All Indicators - Breakdown'!$C:$IU, M$1, FALSE), " ")</f>
        <v>1</v>
      </c>
      <c r="N326" s="86">
        <f>IFERROR(VLOOKUP($C326, 'All Indicators - Breakdown'!$C:$IU, N$1, FALSE), " ")</f>
        <v>1</v>
      </c>
      <c r="O326" s="80">
        <f t="shared" si="54"/>
        <v>3</v>
      </c>
      <c r="P326" s="21">
        <f t="shared" si="54"/>
        <v>2</v>
      </c>
      <c r="Q326" s="21">
        <f t="shared" si="54"/>
        <v>2</v>
      </c>
      <c r="R326" s="21">
        <f t="shared" si="54"/>
        <v>2</v>
      </c>
      <c r="S326" s="21">
        <f t="shared" si="54"/>
        <v>1</v>
      </c>
      <c r="T326" s="21">
        <f t="shared" si="54"/>
        <v>1</v>
      </c>
      <c r="U326" s="21">
        <f t="shared" si="54"/>
        <v>1</v>
      </c>
      <c r="V326" s="71">
        <f t="shared" si="55"/>
        <v>1</v>
      </c>
      <c r="W326" s="71" t="e">
        <f t="shared" si="56"/>
        <v>#NUM!</v>
      </c>
    </row>
    <row r="327" spans="1:23" ht="16.3" thickTop="1" thickBot="1" x14ac:dyDescent="0.3">
      <c r="A327" s="20" t="s">
        <v>776</v>
      </c>
      <c r="B327" s="20" t="s">
        <v>806</v>
      </c>
      <c r="C327" s="20" t="s">
        <v>807</v>
      </c>
      <c r="D327" s="10">
        <f t="shared" si="52"/>
        <v>4</v>
      </c>
      <c r="E327" s="35">
        <f t="shared" si="53"/>
        <v>3.8</v>
      </c>
      <c r="F327" s="21">
        <f>IFERROR(VLOOKUP($C327, 'All Indicators - Breakdown'!$C:$GQ, F$1, FALSE), " ")</f>
        <v>3</v>
      </c>
      <c r="G327" s="21">
        <f>IFERROR(VLOOKUP($C327, 'All Indicators - Breakdown'!$C:$GQ, G$1, FALSE), " ")</f>
        <v>4</v>
      </c>
      <c r="H327" s="21">
        <f>IFERROR(VLOOKUP($C327, 'All Indicators - Breakdown'!$C:$GQ, H$1, FALSE), " ")</f>
        <v>2</v>
      </c>
      <c r="I327" s="21">
        <f>IFERROR(VLOOKUP($C327, 'All Indicators - Breakdown'!$C:$GQ, I$1, FALSE), " ")</f>
        <v>1</v>
      </c>
      <c r="J327" s="21">
        <f>IFERROR(VLOOKUP($C327, 'All Indicators - Breakdown'!$C:$GQ, J$1, FALSE), " ")</f>
        <v>5</v>
      </c>
      <c r="K327" s="21">
        <f>IFERROR(VLOOKUP($C327, 'All Indicators - Breakdown'!$C:$GQ, K$1, FALSE), " ")</f>
        <v>3</v>
      </c>
      <c r="L327" s="21">
        <f>IFERROR(VLOOKUP($C327, 'All Indicators - Breakdown'!$C:$HE, L$1, FALSE), " ")</f>
        <v>2</v>
      </c>
      <c r="M327" s="86" t="str">
        <f>IFERROR(VLOOKUP($C327, 'All Indicators - Breakdown'!$C:$IU, M$1, FALSE), " ")</f>
        <v>N/A</v>
      </c>
      <c r="N327" s="86">
        <f>IFERROR(VLOOKUP($C327, 'All Indicators - Breakdown'!$C:$IU, N$1, FALSE), " ")</f>
        <v>1</v>
      </c>
      <c r="O327" s="80">
        <f t="shared" si="54"/>
        <v>5</v>
      </c>
      <c r="P327" s="21">
        <f t="shared" si="54"/>
        <v>4</v>
      </c>
      <c r="Q327" s="21">
        <f t="shared" si="54"/>
        <v>3</v>
      </c>
      <c r="R327" s="21">
        <f t="shared" si="54"/>
        <v>3</v>
      </c>
      <c r="S327" s="21">
        <f t="shared" si="54"/>
        <v>2</v>
      </c>
      <c r="T327" s="21">
        <f t="shared" si="54"/>
        <v>2</v>
      </c>
      <c r="U327" s="21">
        <f t="shared" si="54"/>
        <v>1</v>
      </c>
      <c r="V327" s="71">
        <f t="shared" si="55"/>
        <v>1</v>
      </c>
      <c r="W327" s="71" t="e">
        <f t="shared" si="56"/>
        <v>#NUM!</v>
      </c>
    </row>
    <row r="328" spans="1:23" ht="16.3" thickTop="1" thickBot="1" x14ac:dyDescent="0.3">
      <c r="A328" s="20" t="s">
        <v>808</v>
      </c>
      <c r="B328" s="20" t="s">
        <v>809</v>
      </c>
      <c r="C328" s="20" t="s">
        <v>810</v>
      </c>
      <c r="D328" s="10">
        <f t="shared" si="52"/>
        <v>3</v>
      </c>
      <c r="E328" s="35">
        <f t="shared" si="53"/>
        <v>3</v>
      </c>
      <c r="F328" s="21" t="str">
        <f>IFERROR(VLOOKUP($C328, 'All Indicators - Breakdown'!$C:$GQ, F$1, FALSE), " ")</f>
        <v>N/A</v>
      </c>
      <c r="G328" s="21">
        <f>IFERROR(VLOOKUP($C328, 'All Indicators - Breakdown'!$C:$GQ, G$1, FALSE), " ")</f>
        <v>2</v>
      </c>
      <c r="H328" s="21">
        <f>IFERROR(VLOOKUP($C328, 'All Indicators - Breakdown'!$C:$GQ, H$1, FALSE), " ")</f>
        <v>2</v>
      </c>
      <c r="I328" s="21">
        <f>IFERROR(VLOOKUP($C328, 'All Indicators - Breakdown'!$C:$GQ, I$1, FALSE), " ")</f>
        <v>1</v>
      </c>
      <c r="J328" s="21">
        <f>IFERROR(VLOOKUP($C328, 'All Indicators - Breakdown'!$C:$GQ, J$1, FALSE), " ")</f>
        <v>1</v>
      </c>
      <c r="K328" s="21">
        <f>IFERROR(VLOOKUP($C328, 'All Indicators - Breakdown'!$C:$GQ, K$1, FALSE), " ")</f>
        <v>3</v>
      </c>
      <c r="L328" s="21">
        <f>IFERROR(VLOOKUP($C328, 'All Indicators - Breakdown'!$C:$HE, L$1, FALSE), " ")</f>
        <v>4</v>
      </c>
      <c r="M328" s="86">
        <f>IFERROR(VLOOKUP($C328, 'All Indicators - Breakdown'!$C:$IU, M$1, FALSE), " ")</f>
        <v>3</v>
      </c>
      <c r="N328" s="86">
        <f>IFERROR(VLOOKUP($C328, 'All Indicators - Breakdown'!$C:$IU, N$1, FALSE), " ")</f>
        <v>1</v>
      </c>
      <c r="O328" s="80">
        <f t="shared" si="54"/>
        <v>4</v>
      </c>
      <c r="P328" s="21">
        <f t="shared" si="54"/>
        <v>3</v>
      </c>
      <c r="Q328" s="21">
        <f t="shared" si="54"/>
        <v>3</v>
      </c>
      <c r="R328" s="21">
        <f t="shared" si="54"/>
        <v>2</v>
      </c>
      <c r="S328" s="21">
        <f t="shared" si="54"/>
        <v>2</v>
      </c>
      <c r="T328" s="21">
        <f t="shared" si="54"/>
        <v>1</v>
      </c>
      <c r="U328" s="21">
        <f t="shared" si="54"/>
        <v>1</v>
      </c>
      <c r="V328" s="71">
        <f t="shared" si="55"/>
        <v>1</v>
      </c>
      <c r="W328" s="71" t="e">
        <f t="shared" si="56"/>
        <v>#NUM!</v>
      </c>
    </row>
    <row r="329" spans="1:23" ht="16.3" thickTop="1" thickBot="1" x14ac:dyDescent="0.3">
      <c r="A329" s="20" t="s">
        <v>808</v>
      </c>
      <c r="B329" s="20" t="s">
        <v>811</v>
      </c>
      <c r="C329" s="20" t="s">
        <v>812</v>
      </c>
      <c r="D329" s="10">
        <f t="shared" si="52"/>
        <v>4</v>
      </c>
      <c r="E329" s="35">
        <f t="shared" si="53"/>
        <v>3.5</v>
      </c>
      <c r="F329" s="21" t="str">
        <f>IFERROR(VLOOKUP($C329, 'All Indicators - Breakdown'!$C:$GQ, F$1, FALSE), " ")</f>
        <v>N/A</v>
      </c>
      <c r="G329" s="21">
        <f>IFERROR(VLOOKUP($C329, 'All Indicators - Breakdown'!$C:$GQ, G$1, FALSE), " ")</f>
        <v>3</v>
      </c>
      <c r="H329" s="21">
        <f>IFERROR(VLOOKUP($C329, 'All Indicators - Breakdown'!$C:$GQ, H$1, FALSE), " ")</f>
        <v>2</v>
      </c>
      <c r="I329" s="21">
        <f>IFERROR(VLOOKUP($C329, 'All Indicators - Breakdown'!$C:$GQ, I$1, FALSE), " ")</f>
        <v>1</v>
      </c>
      <c r="J329" s="21">
        <f>IFERROR(VLOOKUP($C329, 'All Indicators - Breakdown'!$C:$GQ, J$1, FALSE), " ")</f>
        <v>4</v>
      </c>
      <c r="K329" s="21">
        <f>IFERROR(VLOOKUP($C329, 'All Indicators - Breakdown'!$C:$GQ, K$1, FALSE), " ")</f>
        <v>3</v>
      </c>
      <c r="L329" s="21">
        <f>IFERROR(VLOOKUP($C329, 'All Indicators - Breakdown'!$C:$HE, L$1, FALSE), " ")</f>
        <v>4</v>
      </c>
      <c r="M329" s="86">
        <f>IFERROR(VLOOKUP($C329, 'All Indicators - Breakdown'!$C:$IU, M$1, FALSE), " ")</f>
        <v>1</v>
      </c>
      <c r="N329" s="86">
        <f>IFERROR(VLOOKUP($C329, 'All Indicators - Breakdown'!$C:$IU, N$1, FALSE), " ")</f>
        <v>1</v>
      </c>
      <c r="O329" s="80">
        <f t="shared" si="54"/>
        <v>4</v>
      </c>
      <c r="P329" s="21">
        <f t="shared" si="54"/>
        <v>4</v>
      </c>
      <c r="Q329" s="21">
        <f t="shared" si="54"/>
        <v>3</v>
      </c>
      <c r="R329" s="21">
        <f t="shared" si="54"/>
        <v>3</v>
      </c>
      <c r="S329" s="21">
        <f t="shared" si="54"/>
        <v>2</v>
      </c>
      <c r="T329" s="21">
        <f t="shared" si="54"/>
        <v>1</v>
      </c>
      <c r="U329" s="21">
        <f t="shared" si="54"/>
        <v>1</v>
      </c>
      <c r="V329" s="71">
        <f t="shared" si="55"/>
        <v>1</v>
      </c>
      <c r="W329" s="71" t="e">
        <f t="shared" si="56"/>
        <v>#NUM!</v>
      </c>
    </row>
    <row r="330" spans="1:23" ht="16.3" thickTop="1" thickBot="1" x14ac:dyDescent="0.3">
      <c r="A330" s="20" t="s">
        <v>808</v>
      </c>
      <c r="B330" s="20" t="s">
        <v>813</v>
      </c>
      <c r="C330" s="20" t="s">
        <v>814</v>
      </c>
      <c r="D330" s="10">
        <f t="shared" si="52"/>
        <v>3</v>
      </c>
      <c r="E330" s="35">
        <f t="shared" si="53"/>
        <v>3.3</v>
      </c>
      <c r="F330" s="21" t="str">
        <f>IFERROR(VLOOKUP($C330, 'All Indicators - Breakdown'!$C:$GQ, F$1, FALSE), " ")</f>
        <v>N/A</v>
      </c>
      <c r="G330" s="21">
        <f>IFERROR(VLOOKUP($C330, 'All Indicators - Breakdown'!$C:$GQ, G$1, FALSE), " ")</f>
        <v>2</v>
      </c>
      <c r="H330" s="21">
        <f>IFERROR(VLOOKUP($C330, 'All Indicators - Breakdown'!$C:$GQ, H$1, FALSE), " ")</f>
        <v>2</v>
      </c>
      <c r="I330" s="21">
        <f>IFERROR(VLOOKUP($C330, 'All Indicators - Breakdown'!$C:$GQ, I$1, FALSE), " ")</f>
        <v>1</v>
      </c>
      <c r="J330" s="21">
        <f>IFERROR(VLOOKUP($C330, 'All Indicators - Breakdown'!$C:$GQ, J$1, FALSE), " ")</f>
        <v>4</v>
      </c>
      <c r="K330" s="21">
        <f>IFERROR(VLOOKUP($C330, 'All Indicators - Breakdown'!$C:$GQ, K$1, FALSE), " ")</f>
        <v>3</v>
      </c>
      <c r="L330" s="21">
        <f>IFERROR(VLOOKUP($C330, 'All Indicators - Breakdown'!$C:$HE, L$1, FALSE), " ")</f>
        <v>4</v>
      </c>
      <c r="M330" s="86">
        <f>IFERROR(VLOOKUP($C330, 'All Indicators - Breakdown'!$C:$IU, M$1, FALSE), " ")</f>
        <v>1</v>
      </c>
      <c r="N330" s="86">
        <f>IFERROR(VLOOKUP($C330, 'All Indicators - Breakdown'!$C:$IU, N$1, FALSE), " ")</f>
        <v>1</v>
      </c>
      <c r="O330" s="80">
        <f t="shared" si="54"/>
        <v>4</v>
      </c>
      <c r="P330" s="21">
        <f t="shared" si="54"/>
        <v>4</v>
      </c>
      <c r="Q330" s="21">
        <f t="shared" si="54"/>
        <v>3</v>
      </c>
      <c r="R330" s="21">
        <f t="shared" si="54"/>
        <v>2</v>
      </c>
      <c r="S330" s="21">
        <f t="shared" si="54"/>
        <v>2</v>
      </c>
      <c r="T330" s="21">
        <f t="shared" si="54"/>
        <v>1</v>
      </c>
      <c r="U330" s="21">
        <f t="shared" si="54"/>
        <v>1</v>
      </c>
      <c r="V330" s="71">
        <f t="shared" si="55"/>
        <v>1</v>
      </c>
      <c r="W330" s="71" t="e">
        <f t="shared" si="56"/>
        <v>#NUM!</v>
      </c>
    </row>
    <row r="331" spans="1:23" ht="16.3" thickTop="1" thickBot="1" x14ac:dyDescent="0.3">
      <c r="A331" s="20" t="s">
        <v>808</v>
      </c>
      <c r="B331" s="20" t="s">
        <v>815</v>
      </c>
      <c r="C331" s="20" t="s">
        <v>816</v>
      </c>
      <c r="D331" s="10">
        <f t="shared" si="52"/>
        <v>3</v>
      </c>
      <c r="E331" s="35">
        <f t="shared" si="53"/>
        <v>2.5</v>
      </c>
      <c r="F331" s="21" t="str">
        <f>IFERROR(VLOOKUP($C331, 'All Indicators - Breakdown'!$C:$GQ, F$1, FALSE), " ")</f>
        <v>N/A</v>
      </c>
      <c r="G331" s="21">
        <f>IFERROR(VLOOKUP($C331, 'All Indicators - Breakdown'!$C:$GQ, G$1, FALSE), " ")</f>
        <v>1</v>
      </c>
      <c r="H331" s="21">
        <f>IFERROR(VLOOKUP($C331, 'All Indicators - Breakdown'!$C:$GQ, H$1, FALSE), " ")</f>
        <v>2</v>
      </c>
      <c r="I331" s="21">
        <f>IFERROR(VLOOKUP($C331, 'All Indicators - Breakdown'!$C:$GQ, I$1, FALSE), " ")</f>
        <v>1</v>
      </c>
      <c r="J331" s="21">
        <f>IFERROR(VLOOKUP($C331, 'All Indicators - Breakdown'!$C:$GQ, J$1, FALSE), " ")</f>
        <v>1</v>
      </c>
      <c r="K331" s="21">
        <f>IFERROR(VLOOKUP($C331, 'All Indicators - Breakdown'!$C:$GQ, K$1, FALSE), " ")</f>
        <v>3</v>
      </c>
      <c r="L331" s="21">
        <f>IFERROR(VLOOKUP($C331, 'All Indicators - Breakdown'!$C:$HE, L$1, FALSE), " ")</f>
        <v>4</v>
      </c>
      <c r="M331" s="86">
        <f>IFERROR(VLOOKUP($C331, 'All Indicators - Breakdown'!$C:$IU, M$1, FALSE), " ")</f>
        <v>1</v>
      </c>
      <c r="N331" s="86">
        <f>IFERROR(VLOOKUP($C331, 'All Indicators - Breakdown'!$C:$IU, N$1, FALSE), " ")</f>
        <v>1</v>
      </c>
      <c r="O331" s="80">
        <f t="shared" si="54"/>
        <v>4</v>
      </c>
      <c r="P331" s="21">
        <f t="shared" si="54"/>
        <v>3</v>
      </c>
      <c r="Q331" s="21">
        <f t="shared" si="54"/>
        <v>2</v>
      </c>
      <c r="R331" s="21">
        <f t="shared" si="54"/>
        <v>1</v>
      </c>
      <c r="S331" s="21">
        <f t="shared" si="54"/>
        <v>1</v>
      </c>
      <c r="T331" s="21">
        <f t="shared" si="54"/>
        <v>1</v>
      </c>
      <c r="U331" s="21">
        <f t="shared" si="54"/>
        <v>1</v>
      </c>
      <c r="V331" s="71">
        <f t="shared" si="55"/>
        <v>1</v>
      </c>
      <c r="W331" s="71" t="e">
        <f t="shared" si="56"/>
        <v>#NUM!</v>
      </c>
    </row>
    <row r="332" spans="1:23" ht="16.3" thickTop="1" thickBot="1" x14ac:dyDescent="0.3">
      <c r="A332" s="20" t="s">
        <v>808</v>
      </c>
      <c r="B332" s="20" t="s">
        <v>817</v>
      </c>
      <c r="C332" s="20" t="s">
        <v>818</v>
      </c>
      <c r="D332" s="10">
        <f t="shared" si="52"/>
        <v>3</v>
      </c>
      <c r="E332" s="35">
        <f t="shared" si="53"/>
        <v>2.8</v>
      </c>
      <c r="F332" s="21" t="str">
        <f>IFERROR(VLOOKUP($C332, 'All Indicators - Breakdown'!$C:$GQ, F$1, FALSE), " ")</f>
        <v>N/A</v>
      </c>
      <c r="G332" s="21">
        <f>IFERROR(VLOOKUP($C332, 'All Indicators - Breakdown'!$C:$GQ, G$1, FALSE), " ")</f>
        <v>1</v>
      </c>
      <c r="H332" s="21">
        <f>IFERROR(VLOOKUP($C332, 'All Indicators - Breakdown'!$C:$GQ, H$1, FALSE), " ")</f>
        <v>2</v>
      </c>
      <c r="I332" s="21">
        <f>IFERROR(VLOOKUP($C332, 'All Indicators - Breakdown'!$C:$GQ, I$1, FALSE), " ")</f>
        <v>1</v>
      </c>
      <c r="J332" s="21">
        <f>IFERROR(VLOOKUP($C332, 'All Indicators - Breakdown'!$C:$GQ, J$1, FALSE), " ")</f>
        <v>1</v>
      </c>
      <c r="K332" s="21">
        <f>IFERROR(VLOOKUP($C332, 'All Indicators - Breakdown'!$C:$GQ, K$1, FALSE), " ")</f>
        <v>3</v>
      </c>
      <c r="L332" s="21">
        <f>IFERROR(VLOOKUP($C332, 'All Indicators - Breakdown'!$C:$HE, L$1, FALSE), " ")</f>
        <v>4</v>
      </c>
      <c r="M332" s="86">
        <f>IFERROR(VLOOKUP($C332, 'All Indicators - Breakdown'!$C:$IU, M$1, FALSE), " ")</f>
        <v>2</v>
      </c>
      <c r="N332" s="86">
        <f>IFERROR(VLOOKUP($C332, 'All Indicators - Breakdown'!$C:$IU, N$1, FALSE), " ")</f>
        <v>1</v>
      </c>
      <c r="O332" s="80">
        <f t="shared" si="54"/>
        <v>4</v>
      </c>
      <c r="P332" s="21">
        <f t="shared" si="54"/>
        <v>3</v>
      </c>
      <c r="Q332" s="21">
        <f t="shared" si="54"/>
        <v>2</v>
      </c>
      <c r="R332" s="21">
        <f t="shared" si="54"/>
        <v>2</v>
      </c>
      <c r="S332" s="21">
        <f t="shared" si="54"/>
        <v>1</v>
      </c>
      <c r="T332" s="21">
        <f t="shared" si="54"/>
        <v>1</v>
      </c>
      <c r="U332" s="21">
        <f t="shared" si="54"/>
        <v>1</v>
      </c>
      <c r="V332" s="71">
        <f t="shared" si="55"/>
        <v>1</v>
      </c>
      <c r="W332" s="71" t="e">
        <f t="shared" si="56"/>
        <v>#NUM!</v>
      </c>
    </row>
    <row r="333" spans="1:23" ht="16.3" thickTop="1" thickBot="1" x14ac:dyDescent="0.3">
      <c r="A333" s="20" t="s">
        <v>808</v>
      </c>
      <c r="B333" s="20" t="s">
        <v>819</v>
      </c>
      <c r="C333" s="20" t="s">
        <v>820</v>
      </c>
      <c r="D333" s="10">
        <f t="shared" si="52"/>
        <v>4</v>
      </c>
      <c r="E333" s="35">
        <f t="shared" si="53"/>
        <v>3.5</v>
      </c>
      <c r="F333" s="21" t="str">
        <f>IFERROR(VLOOKUP($C333, 'All Indicators - Breakdown'!$C:$GQ, F$1, FALSE), " ")</f>
        <v>N/A</v>
      </c>
      <c r="G333" s="21">
        <f>IFERROR(VLOOKUP($C333, 'All Indicators - Breakdown'!$C:$GQ, G$1, FALSE), " ")</f>
        <v>3</v>
      </c>
      <c r="H333" s="21">
        <f>IFERROR(VLOOKUP($C333, 'All Indicators - Breakdown'!$C:$GQ, H$1, FALSE), " ")</f>
        <v>2</v>
      </c>
      <c r="I333" s="21">
        <f>IFERROR(VLOOKUP($C333, 'All Indicators - Breakdown'!$C:$GQ, I$1, FALSE), " ")</f>
        <v>1</v>
      </c>
      <c r="J333" s="21">
        <f>IFERROR(VLOOKUP($C333, 'All Indicators - Breakdown'!$C:$GQ, J$1, FALSE), " ")</f>
        <v>4</v>
      </c>
      <c r="K333" s="21">
        <f>IFERROR(VLOOKUP($C333, 'All Indicators - Breakdown'!$C:$GQ, K$1, FALSE), " ")</f>
        <v>3</v>
      </c>
      <c r="L333" s="21">
        <f>IFERROR(VLOOKUP($C333, 'All Indicators - Breakdown'!$C:$HE, L$1, FALSE), " ")</f>
        <v>4</v>
      </c>
      <c r="M333" s="86">
        <f>IFERROR(VLOOKUP($C333, 'All Indicators - Breakdown'!$C:$IU, M$1, FALSE), " ")</f>
        <v>2</v>
      </c>
      <c r="N333" s="86">
        <f>IFERROR(VLOOKUP($C333, 'All Indicators - Breakdown'!$C:$IU, N$1, FALSE), " ")</f>
        <v>1</v>
      </c>
      <c r="O333" s="80">
        <f t="shared" si="54"/>
        <v>4</v>
      </c>
      <c r="P333" s="21">
        <f t="shared" si="54"/>
        <v>4</v>
      </c>
      <c r="Q333" s="21">
        <f t="shared" si="54"/>
        <v>3</v>
      </c>
      <c r="R333" s="21">
        <f t="shared" si="54"/>
        <v>3</v>
      </c>
      <c r="S333" s="21">
        <f t="shared" si="54"/>
        <v>2</v>
      </c>
      <c r="T333" s="21">
        <f t="shared" si="54"/>
        <v>2</v>
      </c>
      <c r="U333" s="21">
        <f t="shared" si="54"/>
        <v>1</v>
      </c>
      <c r="V333" s="71">
        <f t="shared" si="55"/>
        <v>1</v>
      </c>
      <c r="W333" s="71" t="e">
        <f t="shared" si="56"/>
        <v>#NUM!</v>
      </c>
    </row>
    <row r="334" spans="1:23" ht="16.3" thickTop="1" thickBot="1" x14ac:dyDescent="0.3">
      <c r="A334" s="20" t="s">
        <v>808</v>
      </c>
      <c r="B334" s="20" t="s">
        <v>821</v>
      </c>
      <c r="C334" s="20" t="s">
        <v>822</v>
      </c>
      <c r="D334" s="10">
        <f t="shared" si="52"/>
        <v>3</v>
      </c>
      <c r="E334" s="35">
        <f t="shared" si="53"/>
        <v>3</v>
      </c>
      <c r="F334" s="21" t="str">
        <f>IFERROR(VLOOKUP($C334, 'All Indicators - Breakdown'!$C:$GQ, F$1, FALSE), " ")</f>
        <v>N/A</v>
      </c>
      <c r="G334" s="21">
        <f>IFERROR(VLOOKUP($C334, 'All Indicators - Breakdown'!$C:$GQ, G$1, FALSE), " ")</f>
        <v>2</v>
      </c>
      <c r="H334" s="21">
        <f>IFERROR(VLOOKUP($C334, 'All Indicators - Breakdown'!$C:$GQ, H$1, FALSE), " ")</f>
        <v>2</v>
      </c>
      <c r="I334" s="21">
        <f>IFERROR(VLOOKUP($C334, 'All Indicators - Breakdown'!$C:$GQ, I$1, FALSE), " ")</f>
        <v>1</v>
      </c>
      <c r="J334" s="21">
        <f>IFERROR(VLOOKUP($C334, 'All Indicators - Breakdown'!$C:$GQ, J$1, FALSE), " ")</f>
        <v>3</v>
      </c>
      <c r="K334" s="21">
        <f>IFERROR(VLOOKUP($C334, 'All Indicators - Breakdown'!$C:$GQ, K$1, FALSE), " ")</f>
        <v>3</v>
      </c>
      <c r="L334" s="21">
        <f>IFERROR(VLOOKUP($C334, 'All Indicators - Breakdown'!$C:$HE, L$1, FALSE), " ")</f>
        <v>4</v>
      </c>
      <c r="M334" s="86">
        <f>IFERROR(VLOOKUP($C334, 'All Indicators - Breakdown'!$C:$IU, M$1, FALSE), " ")</f>
        <v>1</v>
      </c>
      <c r="N334" s="86">
        <f>IFERROR(VLOOKUP($C334, 'All Indicators - Breakdown'!$C:$IU, N$1, FALSE), " ")</f>
        <v>1</v>
      </c>
      <c r="O334" s="80">
        <f t="shared" ref="O334:U343" si="57">LARGE($F334:$N334, O$1)</f>
        <v>4</v>
      </c>
      <c r="P334" s="21">
        <f t="shared" si="57"/>
        <v>3</v>
      </c>
      <c r="Q334" s="21">
        <f t="shared" si="57"/>
        <v>3</v>
      </c>
      <c r="R334" s="21">
        <f t="shared" si="57"/>
        <v>2</v>
      </c>
      <c r="S334" s="21">
        <f t="shared" si="57"/>
        <v>2</v>
      </c>
      <c r="T334" s="21">
        <f t="shared" si="57"/>
        <v>1</v>
      </c>
      <c r="U334" s="21">
        <f t="shared" si="57"/>
        <v>1</v>
      </c>
      <c r="V334" s="71">
        <f t="shared" si="55"/>
        <v>1</v>
      </c>
      <c r="W334" s="71" t="e">
        <f t="shared" si="56"/>
        <v>#NUM!</v>
      </c>
    </row>
    <row r="335" spans="1:23" ht="16.3" thickTop="1" thickBot="1" x14ac:dyDescent="0.3">
      <c r="A335" s="20" t="s">
        <v>808</v>
      </c>
      <c r="B335" s="20" t="s">
        <v>823</v>
      </c>
      <c r="C335" s="20" t="s">
        <v>824</v>
      </c>
      <c r="D335" s="10">
        <f t="shared" si="52"/>
        <v>3</v>
      </c>
      <c r="E335" s="35">
        <f t="shared" si="53"/>
        <v>3</v>
      </c>
      <c r="F335" s="21" t="str">
        <f>IFERROR(VLOOKUP($C335, 'All Indicators - Breakdown'!$C:$GQ, F$1, FALSE), " ")</f>
        <v>N/A</v>
      </c>
      <c r="G335" s="21">
        <f>IFERROR(VLOOKUP($C335, 'All Indicators - Breakdown'!$C:$GQ, G$1, FALSE), " ")</f>
        <v>1</v>
      </c>
      <c r="H335" s="21">
        <f>IFERROR(VLOOKUP($C335, 'All Indicators - Breakdown'!$C:$GQ, H$1, FALSE), " ")</f>
        <v>2</v>
      </c>
      <c r="I335" s="21">
        <f>IFERROR(VLOOKUP($C335, 'All Indicators - Breakdown'!$C:$GQ, I$1, FALSE), " ")</f>
        <v>1</v>
      </c>
      <c r="J335" s="21">
        <f>IFERROR(VLOOKUP($C335, 'All Indicators - Breakdown'!$C:$GQ, J$1, FALSE), " ")</f>
        <v>3</v>
      </c>
      <c r="K335" s="21">
        <f>IFERROR(VLOOKUP($C335, 'All Indicators - Breakdown'!$C:$GQ, K$1, FALSE), " ")</f>
        <v>3</v>
      </c>
      <c r="L335" s="21">
        <f>IFERROR(VLOOKUP($C335, 'All Indicators - Breakdown'!$C:$HE, L$1, FALSE), " ")</f>
        <v>4</v>
      </c>
      <c r="M335" s="86">
        <f>IFERROR(VLOOKUP($C335, 'All Indicators - Breakdown'!$C:$IU, M$1, FALSE), " ")</f>
        <v>1</v>
      </c>
      <c r="N335" s="86">
        <f>IFERROR(VLOOKUP($C335, 'All Indicators - Breakdown'!$C:$IU, N$1, FALSE), " ")</f>
        <v>1</v>
      </c>
      <c r="O335" s="80">
        <f t="shared" si="57"/>
        <v>4</v>
      </c>
      <c r="P335" s="21">
        <f t="shared" si="57"/>
        <v>3</v>
      </c>
      <c r="Q335" s="21">
        <f t="shared" si="57"/>
        <v>3</v>
      </c>
      <c r="R335" s="21">
        <f t="shared" si="57"/>
        <v>2</v>
      </c>
      <c r="S335" s="21">
        <f t="shared" si="57"/>
        <v>1</v>
      </c>
      <c r="T335" s="21">
        <f t="shared" si="57"/>
        <v>1</v>
      </c>
      <c r="U335" s="21">
        <f t="shared" si="57"/>
        <v>1</v>
      </c>
      <c r="V335" s="71">
        <f t="shared" si="55"/>
        <v>1</v>
      </c>
      <c r="W335" s="71" t="e">
        <f t="shared" si="56"/>
        <v>#NUM!</v>
      </c>
    </row>
    <row r="336" spans="1:23" ht="16.3" thickTop="1" thickBot="1" x14ac:dyDescent="0.3">
      <c r="A336" s="20" t="s">
        <v>808</v>
      </c>
      <c r="B336" s="20" t="s">
        <v>825</v>
      </c>
      <c r="C336" s="20" t="s">
        <v>826</v>
      </c>
      <c r="D336" s="10">
        <f t="shared" si="52"/>
        <v>3</v>
      </c>
      <c r="E336" s="35">
        <f t="shared" si="53"/>
        <v>2.8</v>
      </c>
      <c r="F336" s="21" t="str">
        <f>IFERROR(VLOOKUP($C336, 'All Indicators - Breakdown'!$C:$GQ, F$1, FALSE), " ")</f>
        <v>N/A</v>
      </c>
      <c r="G336" s="21">
        <f>IFERROR(VLOOKUP($C336, 'All Indicators - Breakdown'!$C:$GQ, G$1, FALSE), " ")</f>
        <v>1</v>
      </c>
      <c r="H336" s="21">
        <f>IFERROR(VLOOKUP($C336, 'All Indicators - Breakdown'!$C:$GQ, H$1, FALSE), " ")</f>
        <v>2</v>
      </c>
      <c r="I336" s="21">
        <f>IFERROR(VLOOKUP($C336, 'All Indicators - Breakdown'!$C:$GQ, I$1, FALSE), " ")</f>
        <v>1</v>
      </c>
      <c r="J336" s="21">
        <f>IFERROR(VLOOKUP($C336, 'All Indicators - Breakdown'!$C:$GQ, J$1, FALSE), " ")</f>
        <v>1</v>
      </c>
      <c r="K336" s="21">
        <f>IFERROR(VLOOKUP($C336, 'All Indicators - Breakdown'!$C:$GQ, K$1, FALSE), " ")</f>
        <v>3</v>
      </c>
      <c r="L336" s="21">
        <f>IFERROR(VLOOKUP($C336, 'All Indicators - Breakdown'!$C:$HE, L$1, FALSE), " ")</f>
        <v>4</v>
      </c>
      <c r="M336" s="86">
        <f>IFERROR(VLOOKUP($C336, 'All Indicators - Breakdown'!$C:$IU, M$1, FALSE), " ")</f>
        <v>2</v>
      </c>
      <c r="N336" s="86">
        <f>IFERROR(VLOOKUP($C336, 'All Indicators - Breakdown'!$C:$IU, N$1, FALSE), " ")</f>
        <v>1</v>
      </c>
      <c r="O336" s="80">
        <f t="shared" si="57"/>
        <v>4</v>
      </c>
      <c r="P336" s="21">
        <f t="shared" si="57"/>
        <v>3</v>
      </c>
      <c r="Q336" s="21">
        <f t="shared" si="57"/>
        <v>2</v>
      </c>
      <c r="R336" s="21">
        <f t="shared" si="57"/>
        <v>2</v>
      </c>
      <c r="S336" s="21">
        <f t="shared" si="57"/>
        <v>1</v>
      </c>
      <c r="T336" s="21">
        <f t="shared" si="57"/>
        <v>1</v>
      </c>
      <c r="U336" s="21">
        <f t="shared" si="57"/>
        <v>1</v>
      </c>
      <c r="V336" s="71">
        <f t="shared" si="55"/>
        <v>1</v>
      </c>
      <c r="W336" s="71" t="e">
        <f t="shared" si="56"/>
        <v>#NUM!</v>
      </c>
    </row>
    <row r="337" spans="1:23" ht="16.3" thickTop="1" thickBot="1" x14ac:dyDescent="0.3">
      <c r="A337" s="20" t="s">
        <v>808</v>
      </c>
      <c r="B337" s="20" t="s">
        <v>827</v>
      </c>
      <c r="C337" s="20" t="s">
        <v>828</v>
      </c>
      <c r="D337" s="10">
        <f t="shared" si="52"/>
        <v>4</v>
      </c>
      <c r="E337" s="35">
        <f t="shared" si="53"/>
        <v>3.5</v>
      </c>
      <c r="F337" s="21" t="str">
        <f>IFERROR(VLOOKUP($C337, 'All Indicators - Breakdown'!$C:$GQ, F$1, FALSE), " ")</f>
        <v>N/A</v>
      </c>
      <c r="G337" s="21">
        <f>IFERROR(VLOOKUP($C337, 'All Indicators - Breakdown'!$C:$GQ, G$1, FALSE), " ")</f>
        <v>3</v>
      </c>
      <c r="H337" s="21">
        <f>IFERROR(VLOOKUP($C337, 'All Indicators - Breakdown'!$C:$GQ, H$1, FALSE), " ")</f>
        <v>2</v>
      </c>
      <c r="I337" s="21">
        <f>IFERROR(VLOOKUP($C337, 'All Indicators - Breakdown'!$C:$GQ, I$1, FALSE), " ")</f>
        <v>1</v>
      </c>
      <c r="J337" s="21">
        <f>IFERROR(VLOOKUP($C337, 'All Indicators - Breakdown'!$C:$GQ, J$1, FALSE), " ")</f>
        <v>4</v>
      </c>
      <c r="K337" s="21">
        <f>IFERROR(VLOOKUP($C337, 'All Indicators - Breakdown'!$C:$GQ, K$1, FALSE), " ")</f>
        <v>3</v>
      </c>
      <c r="L337" s="21">
        <f>IFERROR(VLOOKUP($C337, 'All Indicators - Breakdown'!$C:$HE, L$1, FALSE), " ")</f>
        <v>4</v>
      </c>
      <c r="M337" s="86">
        <f>IFERROR(VLOOKUP($C337, 'All Indicators - Breakdown'!$C:$IU, M$1, FALSE), " ")</f>
        <v>1</v>
      </c>
      <c r="N337" s="86">
        <f>IFERROR(VLOOKUP($C337, 'All Indicators - Breakdown'!$C:$IU, N$1, FALSE), " ")</f>
        <v>1</v>
      </c>
      <c r="O337" s="80">
        <f t="shared" si="57"/>
        <v>4</v>
      </c>
      <c r="P337" s="21">
        <f t="shared" si="57"/>
        <v>4</v>
      </c>
      <c r="Q337" s="21">
        <f t="shared" si="57"/>
        <v>3</v>
      </c>
      <c r="R337" s="21">
        <f t="shared" si="57"/>
        <v>3</v>
      </c>
      <c r="S337" s="21">
        <f t="shared" si="57"/>
        <v>2</v>
      </c>
      <c r="T337" s="21">
        <f t="shared" si="57"/>
        <v>1</v>
      </c>
      <c r="U337" s="21">
        <f t="shared" si="57"/>
        <v>1</v>
      </c>
      <c r="V337" s="71">
        <f t="shared" si="55"/>
        <v>1</v>
      </c>
      <c r="W337" s="71" t="e">
        <f t="shared" si="56"/>
        <v>#NUM!</v>
      </c>
    </row>
    <row r="338" spans="1:23" ht="16.3" thickTop="1" thickBot="1" x14ac:dyDescent="0.3">
      <c r="A338" s="20" t="s">
        <v>808</v>
      </c>
      <c r="B338" s="20" t="s">
        <v>829</v>
      </c>
      <c r="C338" s="20" t="s">
        <v>830</v>
      </c>
      <c r="D338" s="10">
        <f t="shared" si="52"/>
        <v>3</v>
      </c>
      <c r="E338" s="35">
        <f t="shared" si="53"/>
        <v>3.3</v>
      </c>
      <c r="F338" s="21" t="str">
        <f>IFERROR(VLOOKUP($C338, 'All Indicators - Breakdown'!$C:$GQ, F$1, FALSE), " ")</f>
        <v>N/A</v>
      </c>
      <c r="G338" s="21">
        <f>IFERROR(VLOOKUP($C338, 'All Indicators - Breakdown'!$C:$GQ, G$1, FALSE), " ")</f>
        <v>2</v>
      </c>
      <c r="H338" s="21">
        <f>IFERROR(VLOOKUP($C338, 'All Indicators - Breakdown'!$C:$GQ, H$1, FALSE), " ")</f>
        <v>2</v>
      </c>
      <c r="I338" s="21">
        <f>IFERROR(VLOOKUP($C338, 'All Indicators - Breakdown'!$C:$GQ, I$1, FALSE), " ")</f>
        <v>1</v>
      </c>
      <c r="J338" s="21">
        <f>IFERROR(VLOOKUP($C338, 'All Indicators - Breakdown'!$C:$GQ, J$1, FALSE), " ")</f>
        <v>1</v>
      </c>
      <c r="K338" s="21">
        <f>IFERROR(VLOOKUP($C338, 'All Indicators - Breakdown'!$C:$GQ, K$1, FALSE), " ")</f>
        <v>3</v>
      </c>
      <c r="L338" s="21">
        <f>IFERROR(VLOOKUP($C338, 'All Indicators - Breakdown'!$C:$HE, L$1, FALSE), " ")</f>
        <v>4</v>
      </c>
      <c r="M338" s="86">
        <f>IFERROR(VLOOKUP($C338, 'All Indicators - Breakdown'!$C:$IU, M$1, FALSE), " ")</f>
        <v>4</v>
      </c>
      <c r="N338" s="86">
        <f>IFERROR(VLOOKUP($C338, 'All Indicators - Breakdown'!$C:$IU, N$1, FALSE), " ")</f>
        <v>1</v>
      </c>
      <c r="O338" s="80">
        <f t="shared" si="57"/>
        <v>4</v>
      </c>
      <c r="P338" s="21">
        <f t="shared" si="57"/>
        <v>4</v>
      </c>
      <c r="Q338" s="21">
        <f t="shared" si="57"/>
        <v>3</v>
      </c>
      <c r="R338" s="21">
        <f t="shared" si="57"/>
        <v>2</v>
      </c>
      <c r="S338" s="21">
        <f t="shared" si="57"/>
        <v>2</v>
      </c>
      <c r="T338" s="21">
        <f t="shared" si="57"/>
        <v>1</v>
      </c>
      <c r="U338" s="21">
        <f t="shared" si="57"/>
        <v>1</v>
      </c>
      <c r="V338" s="71">
        <f t="shared" si="55"/>
        <v>1</v>
      </c>
      <c r="W338" s="71" t="e">
        <f t="shared" si="56"/>
        <v>#NUM!</v>
      </c>
    </row>
    <row r="339" spans="1:23" ht="16.3" thickTop="1" thickBot="1" x14ac:dyDescent="0.3">
      <c r="A339" s="20" t="s">
        <v>831</v>
      </c>
      <c r="B339" s="20" t="s">
        <v>832</v>
      </c>
      <c r="C339" s="20" t="s">
        <v>833</v>
      </c>
      <c r="D339" s="10">
        <f t="shared" si="52"/>
        <v>2</v>
      </c>
      <c r="E339" s="35">
        <f t="shared" si="53"/>
        <v>2</v>
      </c>
      <c r="F339" s="21" t="str">
        <f>IFERROR(VLOOKUP($C339, 'All Indicators - Breakdown'!$C:$GQ, F$1, FALSE), " ")</f>
        <v>N/A</v>
      </c>
      <c r="G339" s="21">
        <f>IFERROR(VLOOKUP($C339, 'All Indicators - Breakdown'!$C:$GQ, G$1, FALSE), " ")</f>
        <v>1</v>
      </c>
      <c r="H339" s="21">
        <f>IFERROR(VLOOKUP($C339, 'All Indicators - Breakdown'!$C:$GQ, H$1, FALSE), " ")</f>
        <v>1</v>
      </c>
      <c r="I339" s="21">
        <f>IFERROR(VLOOKUP($C339, 'All Indicators - Breakdown'!$C:$GQ, I$1, FALSE), " ")</f>
        <v>1</v>
      </c>
      <c r="J339" s="21">
        <f>IFERROR(VLOOKUP($C339, 'All Indicators - Breakdown'!$C:$GQ, J$1, FALSE), " ")</f>
        <v>1</v>
      </c>
      <c r="K339" s="21">
        <f>IFERROR(VLOOKUP($C339, 'All Indicators - Breakdown'!$C:$GQ, K$1, FALSE), " ")</f>
        <v>3</v>
      </c>
      <c r="L339" s="21">
        <f>IFERROR(VLOOKUP($C339, 'All Indicators - Breakdown'!$C:$HE, L$1, FALSE), " ")</f>
        <v>3</v>
      </c>
      <c r="M339" s="86">
        <f>IFERROR(VLOOKUP($C339, 'All Indicators - Breakdown'!$C:$IU, M$1, FALSE), " ")</f>
        <v>1</v>
      </c>
      <c r="N339" s="86">
        <f>IFERROR(VLOOKUP($C339, 'All Indicators - Breakdown'!$C:$IU, N$1, FALSE), " ")</f>
        <v>1</v>
      </c>
      <c r="O339" s="80">
        <f t="shared" si="57"/>
        <v>3</v>
      </c>
      <c r="P339" s="21">
        <f t="shared" si="57"/>
        <v>3</v>
      </c>
      <c r="Q339" s="21">
        <f t="shared" si="57"/>
        <v>1</v>
      </c>
      <c r="R339" s="21">
        <f t="shared" si="57"/>
        <v>1</v>
      </c>
      <c r="S339" s="21">
        <f t="shared" si="57"/>
        <v>1</v>
      </c>
      <c r="T339" s="21">
        <f t="shared" si="57"/>
        <v>1</v>
      </c>
      <c r="U339" s="21">
        <f t="shared" si="57"/>
        <v>1</v>
      </c>
      <c r="V339" s="71">
        <f t="shared" si="55"/>
        <v>1</v>
      </c>
      <c r="W339" s="71" t="e">
        <f t="shared" si="56"/>
        <v>#NUM!</v>
      </c>
    </row>
    <row r="340" spans="1:23" ht="16.3" thickTop="1" thickBot="1" x14ac:dyDescent="0.3">
      <c r="A340" s="20" t="s">
        <v>831</v>
      </c>
      <c r="B340" s="20" t="s">
        <v>834</v>
      </c>
      <c r="C340" s="20" t="s">
        <v>835</v>
      </c>
      <c r="D340" s="10">
        <f t="shared" si="52"/>
        <v>3</v>
      </c>
      <c r="E340" s="35">
        <f t="shared" si="53"/>
        <v>2.8</v>
      </c>
      <c r="F340" s="21" t="str">
        <f>IFERROR(VLOOKUP($C340, 'All Indicators - Breakdown'!$C:$GQ, F$1, FALSE), " ")</f>
        <v>N/A</v>
      </c>
      <c r="G340" s="21">
        <f>IFERROR(VLOOKUP($C340, 'All Indicators - Breakdown'!$C:$GQ, G$1, FALSE), " ")</f>
        <v>1</v>
      </c>
      <c r="H340" s="21">
        <f>IFERROR(VLOOKUP($C340, 'All Indicators - Breakdown'!$C:$GQ, H$1, FALSE), " ")</f>
        <v>2</v>
      </c>
      <c r="I340" s="21">
        <f>IFERROR(VLOOKUP($C340, 'All Indicators - Breakdown'!$C:$GQ, I$1, FALSE), " ")</f>
        <v>1</v>
      </c>
      <c r="J340" s="21">
        <f>IFERROR(VLOOKUP($C340, 'All Indicators - Breakdown'!$C:$GQ, J$1, FALSE), " ")</f>
        <v>1</v>
      </c>
      <c r="K340" s="21">
        <f>IFERROR(VLOOKUP($C340, 'All Indicators - Breakdown'!$C:$GQ, K$1, FALSE), " ")</f>
        <v>3</v>
      </c>
      <c r="L340" s="21">
        <f>IFERROR(VLOOKUP($C340, 'All Indicators - Breakdown'!$C:$HE, L$1, FALSE), " ")</f>
        <v>3</v>
      </c>
      <c r="M340" s="86">
        <f>IFERROR(VLOOKUP($C340, 'All Indicators - Breakdown'!$C:$IU, M$1, FALSE), " ")</f>
        <v>3</v>
      </c>
      <c r="N340" s="86">
        <f>IFERROR(VLOOKUP($C340, 'All Indicators - Breakdown'!$C:$IU, N$1, FALSE), " ")</f>
        <v>1</v>
      </c>
      <c r="O340" s="80">
        <f t="shared" si="57"/>
        <v>3</v>
      </c>
      <c r="P340" s="21">
        <f t="shared" si="57"/>
        <v>3</v>
      </c>
      <c r="Q340" s="21">
        <f t="shared" si="57"/>
        <v>3</v>
      </c>
      <c r="R340" s="21">
        <f t="shared" si="57"/>
        <v>2</v>
      </c>
      <c r="S340" s="21">
        <f t="shared" si="57"/>
        <v>1</v>
      </c>
      <c r="T340" s="21">
        <f t="shared" si="57"/>
        <v>1</v>
      </c>
      <c r="U340" s="21">
        <f t="shared" si="57"/>
        <v>1</v>
      </c>
      <c r="V340" s="71">
        <f t="shared" si="55"/>
        <v>1</v>
      </c>
      <c r="W340" s="71" t="e">
        <f t="shared" si="56"/>
        <v>#NUM!</v>
      </c>
    </row>
    <row r="341" spans="1:23" ht="16.3" thickTop="1" thickBot="1" x14ac:dyDescent="0.3">
      <c r="A341" s="20" t="s">
        <v>831</v>
      </c>
      <c r="B341" s="20" t="s">
        <v>836</v>
      </c>
      <c r="C341" s="20" t="s">
        <v>837</v>
      </c>
      <c r="D341" s="10">
        <f t="shared" si="52"/>
        <v>3</v>
      </c>
      <c r="E341" s="35">
        <f t="shared" si="53"/>
        <v>2.8</v>
      </c>
      <c r="F341" s="21" t="str">
        <f>IFERROR(VLOOKUP($C341, 'All Indicators - Breakdown'!$C:$GQ, F$1, FALSE), " ")</f>
        <v>N/A</v>
      </c>
      <c r="G341" s="21">
        <f>IFERROR(VLOOKUP($C341, 'All Indicators - Breakdown'!$C:$GQ, G$1, FALSE), " ")</f>
        <v>1</v>
      </c>
      <c r="H341" s="21">
        <f>IFERROR(VLOOKUP($C341, 'All Indicators - Breakdown'!$C:$GQ, H$1, FALSE), " ")</f>
        <v>2</v>
      </c>
      <c r="I341" s="21">
        <f>IFERROR(VLOOKUP($C341, 'All Indicators - Breakdown'!$C:$GQ, I$1, FALSE), " ")</f>
        <v>1</v>
      </c>
      <c r="J341" s="21">
        <f>IFERROR(VLOOKUP($C341, 'All Indicators - Breakdown'!$C:$GQ, J$1, FALSE), " ")</f>
        <v>3</v>
      </c>
      <c r="K341" s="21">
        <f>IFERROR(VLOOKUP($C341, 'All Indicators - Breakdown'!$C:$GQ, K$1, FALSE), " ")</f>
        <v>3</v>
      </c>
      <c r="L341" s="21">
        <f>IFERROR(VLOOKUP($C341, 'All Indicators - Breakdown'!$C:$HE, L$1, FALSE), " ")</f>
        <v>3</v>
      </c>
      <c r="M341" s="86">
        <f>IFERROR(VLOOKUP($C341, 'All Indicators - Breakdown'!$C:$IU, M$1, FALSE), " ")</f>
        <v>2</v>
      </c>
      <c r="N341" s="86">
        <f>IFERROR(VLOOKUP($C341, 'All Indicators - Breakdown'!$C:$IU, N$1, FALSE), " ")</f>
        <v>1</v>
      </c>
      <c r="O341" s="80">
        <f t="shared" si="57"/>
        <v>3</v>
      </c>
      <c r="P341" s="21">
        <f t="shared" si="57"/>
        <v>3</v>
      </c>
      <c r="Q341" s="21">
        <f t="shared" si="57"/>
        <v>3</v>
      </c>
      <c r="R341" s="21">
        <f t="shared" si="57"/>
        <v>2</v>
      </c>
      <c r="S341" s="21">
        <f t="shared" si="57"/>
        <v>2</v>
      </c>
      <c r="T341" s="21">
        <f t="shared" si="57"/>
        <v>1</v>
      </c>
      <c r="U341" s="21">
        <f t="shared" si="57"/>
        <v>1</v>
      </c>
      <c r="V341" s="71">
        <f t="shared" si="55"/>
        <v>1</v>
      </c>
      <c r="W341" s="71" t="e">
        <f t="shared" si="56"/>
        <v>#NUM!</v>
      </c>
    </row>
    <row r="342" spans="1:23" ht="16.3" thickTop="1" thickBot="1" x14ac:dyDescent="0.3">
      <c r="A342" s="20" t="s">
        <v>831</v>
      </c>
      <c r="B342" s="20" t="s">
        <v>838</v>
      </c>
      <c r="C342" s="20" t="s">
        <v>839</v>
      </c>
      <c r="D342" s="10">
        <f t="shared" si="52"/>
        <v>2</v>
      </c>
      <c r="E342" s="35">
        <f t="shared" si="53"/>
        <v>2.2999999999999998</v>
      </c>
      <c r="F342" s="21" t="str">
        <f>IFERROR(VLOOKUP($C342, 'All Indicators - Breakdown'!$C:$GQ, F$1, FALSE), " ")</f>
        <v>N/A</v>
      </c>
      <c r="G342" s="21">
        <f>IFERROR(VLOOKUP($C342, 'All Indicators - Breakdown'!$C:$GQ, G$1, FALSE), " ")</f>
        <v>1</v>
      </c>
      <c r="H342" s="21">
        <f>IFERROR(VLOOKUP($C342, 'All Indicators - Breakdown'!$C:$GQ, H$1, FALSE), " ")</f>
        <v>2</v>
      </c>
      <c r="I342" s="21">
        <f>IFERROR(VLOOKUP($C342, 'All Indicators - Breakdown'!$C:$GQ, I$1, FALSE), " ")</f>
        <v>1</v>
      </c>
      <c r="J342" s="21">
        <f>IFERROR(VLOOKUP($C342, 'All Indicators - Breakdown'!$C:$GQ, J$1, FALSE), " ")</f>
        <v>1</v>
      </c>
      <c r="K342" s="21">
        <f>IFERROR(VLOOKUP($C342, 'All Indicators - Breakdown'!$C:$GQ, K$1, FALSE), " ")</f>
        <v>3</v>
      </c>
      <c r="L342" s="21">
        <f>IFERROR(VLOOKUP($C342, 'All Indicators - Breakdown'!$C:$HE, L$1, FALSE), " ")</f>
        <v>3</v>
      </c>
      <c r="M342" s="86">
        <f>IFERROR(VLOOKUP($C342, 'All Indicators - Breakdown'!$C:$IU, M$1, FALSE), " ")</f>
        <v>1</v>
      </c>
      <c r="N342" s="86">
        <f>IFERROR(VLOOKUP($C342, 'All Indicators - Breakdown'!$C:$IU, N$1, FALSE), " ")</f>
        <v>1</v>
      </c>
      <c r="O342" s="80">
        <f t="shared" si="57"/>
        <v>3</v>
      </c>
      <c r="P342" s="21">
        <f t="shared" si="57"/>
        <v>3</v>
      </c>
      <c r="Q342" s="21">
        <f t="shared" si="57"/>
        <v>2</v>
      </c>
      <c r="R342" s="21">
        <f t="shared" si="57"/>
        <v>1</v>
      </c>
      <c r="S342" s="21">
        <f t="shared" si="57"/>
        <v>1</v>
      </c>
      <c r="T342" s="21">
        <f t="shared" si="57"/>
        <v>1</v>
      </c>
      <c r="U342" s="21">
        <f t="shared" si="57"/>
        <v>1</v>
      </c>
      <c r="V342" s="71">
        <f t="shared" si="55"/>
        <v>1</v>
      </c>
      <c r="W342" s="71" t="e">
        <f t="shared" si="56"/>
        <v>#NUM!</v>
      </c>
    </row>
    <row r="343" spans="1:23" ht="16.3" thickTop="1" thickBot="1" x14ac:dyDescent="0.3">
      <c r="A343" s="20" t="s">
        <v>831</v>
      </c>
      <c r="B343" s="20" t="s">
        <v>840</v>
      </c>
      <c r="C343" s="20" t="s">
        <v>841</v>
      </c>
      <c r="D343" s="10">
        <f t="shared" si="52"/>
        <v>3</v>
      </c>
      <c r="E343" s="35">
        <f t="shared" si="53"/>
        <v>3</v>
      </c>
      <c r="F343" s="21" t="str">
        <f>IFERROR(VLOOKUP($C343, 'All Indicators - Breakdown'!$C:$GQ, F$1, FALSE), " ")</f>
        <v>N/A</v>
      </c>
      <c r="G343" s="21">
        <f>IFERROR(VLOOKUP($C343, 'All Indicators - Breakdown'!$C:$GQ, G$1, FALSE), " ")</f>
        <v>1</v>
      </c>
      <c r="H343" s="21">
        <f>IFERROR(VLOOKUP($C343, 'All Indicators - Breakdown'!$C:$GQ, H$1, FALSE), " ")</f>
        <v>2</v>
      </c>
      <c r="I343" s="21">
        <f>IFERROR(VLOOKUP($C343, 'All Indicators - Breakdown'!$C:$GQ, I$1, FALSE), " ")</f>
        <v>1</v>
      </c>
      <c r="J343" s="21">
        <f>IFERROR(VLOOKUP($C343, 'All Indicators - Breakdown'!$C:$GQ, J$1, FALSE), " ")</f>
        <v>4</v>
      </c>
      <c r="K343" s="21">
        <f>IFERROR(VLOOKUP($C343, 'All Indicators - Breakdown'!$C:$GQ, K$1, FALSE), " ")</f>
        <v>3</v>
      </c>
      <c r="L343" s="21">
        <f>IFERROR(VLOOKUP($C343, 'All Indicators - Breakdown'!$C:$HE, L$1, FALSE), " ")</f>
        <v>3</v>
      </c>
      <c r="M343" s="86">
        <f>IFERROR(VLOOKUP($C343, 'All Indicators - Breakdown'!$C:$IU, M$1, FALSE), " ")</f>
        <v>2</v>
      </c>
      <c r="N343" s="86">
        <f>IFERROR(VLOOKUP($C343, 'All Indicators - Breakdown'!$C:$IU, N$1, FALSE), " ")</f>
        <v>1</v>
      </c>
      <c r="O343" s="80">
        <f t="shared" si="57"/>
        <v>4</v>
      </c>
      <c r="P343" s="21">
        <f t="shared" si="57"/>
        <v>3</v>
      </c>
      <c r="Q343" s="21">
        <f t="shared" si="57"/>
        <v>3</v>
      </c>
      <c r="R343" s="21">
        <f t="shared" si="57"/>
        <v>2</v>
      </c>
      <c r="S343" s="21">
        <f t="shared" si="57"/>
        <v>2</v>
      </c>
      <c r="T343" s="21">
        <f t="shared" si="57"/>
        <v>1</v>
      </c>
      <c r="U343" s="21">
        <f t="shared" si="57"/>
        <v>1</v>
      </c>
      <c r="V343" s="71">
        <f t="shared" si="55"/>
        <v>1</v>
      </c>
      <c r="W343" s="71" t="e">
        <f t="shared" si="56"/>
        <v>#NUM!</v>
      </c>
    </row>
    <row r="344" spans="1:23" ht="16.3" thickTop="1" thickBot="1" x14ac:dyDescent="0.3">
      <c r="A344" s="20" t="s">
        <v>831</v>
      </c>
      <c r="B344" s="20" t="s">
        <v>842</v>
      </c>
      <c r="C344" s="20" t="s">
        <v>843</v>
      </c>
      <c r="D344" s="10">
        <f t="shared" si="52"/>
        <v>3</v>
      </c>
      <c r="E344" s="35">
        <f t="shared" si="53"/>
        <v>2.8</v>
      </c>
      <c r="F344" s="21" t="str">
        <f>IFERROR(VLOOKUP($C344, 'All Indicators - Breakdown'!$C:$GQ, F$1, FALSE), " ")</f>
        <v>N/A</v>
      </c>
      <c r="G344" s="21">
        <f>IFERROR(VLOOKUP($C344, 'All Indicators - Breakdown'!$C:$GQ, G$1, FALSE), " ")</f>
        <v>1</v>
      </c>
      <c r="H344" s="21">
        <f>IFERROR(VLOOKUP($C344, 'All Indicators - Breakdown'!$C:$GQ, H$1, FALSE), " ")</f>
        <v>2</v>
      </c>
      <c r="I344" s="21">
        <f>IFERROR(VLOOKUP($C344, 'All Indicators - Breakdown'!$C:$GQ, I$1, FALSE), " ")</f>
        <v>1</v>
      </c>
      <c r="J344" s="21">
        <f>IFERROR(VLOOKUP($C344, 'All Indicators - Breakdown'!$C:$GQ, J$1, FALSE), " ")</f>
        <v>1</v>
      </c>
      <c r="K344" s="21">
        <f>IFERROR(VLOOKUP($C344, 'All Indicators - Breakdown'!$C:$GQ, K$1, FALSE), " ")</f>
        <v>3</v>
      </c>
      <c r="L344" s="21">
        <f>IFERROR(VLOOKUP($C344, 'All Indicators - Breakdown'!$C:$HE, L$1, FALSE), " ")</f>
        <v>3</v>
      </c>
      <c r="M344" s="86">
        <f>IFERROR(VLOOKUP($C344, 'All Indicators - Breakdown'!$C:$IU, M$1, FALSE), " ")</f>
        <v>3</v>
      </c>
      <c r="N344" s="86">
        <f>IFERROR(VLOOKUP($C344, 'All Indicators - Breakdown'!$C:$IU, N$1, FALSE), " ")</f>
        <v>1</v>
      </c>
      <c r="O344" s="80">
        <f t="shared" ref="O344:U353" si="58">LARGE($F344:$N344, O$1)</f>
        <v>3</v>
      </c>
      <c r="P344" s="21">
        <f t="shared" si="58"/>
        <v>3</v>
      </c>
      <c r="Q344" s="21">
        <f t="shared" si="58"/>
        <v>3</v>
      </c>
      <c r="R344" s="21">
        <f t="shared" si="58"/>
        <v>2</v>
      </c>
      <c r="S344" s="21">
        <f t="shared" si="58"/>
        <v>1</v>
      </c>
      <c r="T344" s="21">
        <f t="shared" si="58"/>
        <v>1</v>
      </c>
      <c r="U344" s="21">
        <f t="shared" si="58"/>
        <v>1</v>
      </c>
      <c r="V344" s="71">
        <f t="shared" si="55"/>
        <v>1</v>
      </c>
      <c r="W344" s="71" t="e">
        <f t="shared" si="56"/>
        <v>#NUM!</v>
      </c>
    </row>
    <row r="345" spans="1:23" ht="16.3" thickTop="1" thickBot="1" x14ac:dyDescent="0.3">
      <c r="A345" s="20" t="s">
        <v>831</v>
      </c>
      <c r="B345" s="20" t="s">
        <v>844</v>
      </c>
      <c r="C345" s="20" t="s">
        <v>845</v>
      </c>
      <c r="D345" s="10">
        <f t="shared" si="52"/>
        <v>3</v>
      </c>
      <c r="E345" s="35">
        <f t="shared" si="53"/>
        <v>2.8</v>
      </c>
      <c r="F345" s="21" t="str">
        <f>IFERROR(VLOOKUP($C345, 'All Indicators - Breakdown'!$C:$GQ, F$1, FALSE), " ")</f>
        <v>N/A</v>
      </c>
      <c r="G345" s="21">
        <f>IFERROR(VLOOKUP($C345, 'All Indicators - Breakdown'!$C:$GQ, G$1, FALSE), " ")</f>
        <v>1</v>
      </c>
      <c r="H345" s="21">
        <f>IFERROR(VLOOKUP($C345, 'All Indicators - Breakdown'!$C:$GQ, H$1, FALSE), " ")</f>
        <v>2</v>
      </c>
      <c r="I345" s="21">
        <f>IFERROR(VLOOKUP($C345, 'All Indicators - Breakdown'!$C:$GQ, I$1, FALSE), " ")</f>
        <v>1</v>
      </c>
      <c r="J345" s="21">
        <f>IFERROR(VLOOKUP($C345, 'All Indicators - Breakdown'!$C:$GQ, J$1, FALSE), " ")</f>
        <v>1</v>
      </c>
      <c r="K345" s="21">
        <f>IFERROR(VLOOKUP($C345, 'All Indicators - Breakdown'!$C:$GQ, K$1, FALSE), " ")</f>
        <v>3</v>
      </c>
      <c r="L345" s="21">
        <f>IFERROR(VLOOKUP($C345, 'All Indicators - Breakdown'!$C:$HE, L$1, FALSE), " ")</f>
        <v>3</v>
      </c>
      <c r="M345" s="86">
        <f>IFERROR(VLOOKUP($C345, 'All Indicators - Breakdown'!$C:$IU, M$1, FALSE), " ")</f>
        <v>3</v>
      </c>
      <c r="N345" s="86">
        <f>IFERROR(VLOOKUP($C345, 'All Indicators - Breakdown'!$C:$IU, N$1, FALSE), " ")</f>
        <v>1</v>
      </c>
      <c r="O345" s="80">
        <f t="shared" si="58"/>
        <v>3</v>
      </c>
      <c r="P345" s="21">
        <f t="shared" si="58"/>
        <v>3</v>
      </c>
      <c r="Q345" s="21">
        <f t="shared" si="58"/>
        <v>3</v>
      </c>
      <c r="R345" s="21">
        <f t="shared" si="58"/>
        <v>2</v>
      </c>
      <c r="S345" s="21">
        <f t="shared" si="58"/>
        <v>1</v>
      </c>
      <c r="T345" s="21">
        <f t="shared" si="58"/>
        <v>1</v>
      </c>
      <c r="U345" s="21">
        <f t="shared" si="58"/>
        <v>1</v>
      </c>
      <c r="V345" s="71">
        <f t="shared" si="55"/>
        <v>1</v>
      </c>
      <c r="W345" s="71" t="e">
        <f t="shared" si="56"/>
        <v>#NUM!</v>
      </c>
    </row>
    <row r="346" spans="1:23" ht="16.3" thickTop="1" thickBot="1" x14ac:dyDescent="0.3">
      <c r="A346" s="20" t="s">
        <v>831</v>
      </c>
      <c r="B346" s="20" t="s">
        <v>846</v>
      </c>
      <c r="C346" s="20" t="s">
        <v>847</v>
      </c>
      <c r="D346" s="10">
        <f t="shared" si="52"/>
        <v>3</v>
      </c>
      <c r="E346" s="35">
        <f t="shared" si="53"/>
        <v>3</v>
      </c>
      <c r="F346" s="21" t="str">
        <f>IFERROR(VLOOKUP($C346, 'All Indicators - Breakdown'!$C:$GQ, F$1, FALSE), " ")</f>
        <v>N/A</v>
      </c>
      <c r="G346" s="21">
        <f>IFERROR(VLOOKUP($C346, 'All Indicators - Breakdown'!$C:$GQ, G$1, FALSE), " ")</f>
        <v>1</v>
      </c>
      <c r="H346" s="21">
        <f>IFERROR(VLOOKUP($C346, 'All Indicators - Breakdown'!$C:$GQ, H$1, FALSE), " ")</f>
        <v>2</v>
      </c>
      <c r="I346" s="21">
        <f>IFERROR(VLOOKUP($C346, 'All Indicators - Breakdown'!$C:$GQ, I$1, FALSE), " ")</f>
        <v>1</v>
      </c>
      <c r="J346" s="21">
        <f>IFERROR(VLOOKUP($C346, 'All Indicators - Breakdown'!$C:$GQ, J$1, FALSE), " ")</f>
        <v>4</v>
      </c>
      <c r="K346" s="21">
        <f>IFERROR(VLOOKUP($C346, 'All Indicators - Breakdown'!$C:$GQ, K$1, FALSE), " ")</f>
        <v>3</v>
      </c>
      <c r="L346" s="21">
        <f>IFERROR(VLOOKUP($C346, 'All Indicators - Breakdown'!$C:$HE, L$1, FALSE), " ")</f>
        <v>3</v>
      </c>
      <c r="M346" s="86">
        <f>IFERROR(VLOOKUP($C346, 'All Indicators - Breakdown'!$C:$IU, M$1, FALSE), " ")</f>
        <v>1</v>
      </c>
      <c r="N346" s="86">
        <f>IFERROR(VLOOKUP($C346, 'All Indicators - Breakdown'!$C:$IU, N$1, FALSE), " ")</f>
        <v>1</v>
      </c>
      <c r="O346" s="80">
        <f t="shared" si="58"/>
        <v>4</v>
      </c>
      <c r="P346" s="21">
        <f t="shared" si="58"/>
        <v>3</v>
      </c>
      <c r="Q346" s="21">
        <f t="shared" si="58"/>
        <v>3</v>
      </c>
      <c r="R346" s="21">
        <f t="shared" si="58"/>
        <v>2</v>
      </c>
      <c r="S346" s="21">
        <f t="shared" si="58"/>
        <v>1</v>
      </c>
      <c r="T346" s="21">
        <f t="shared" si="58"/>
        <v>1</v>
      </c>
      <c r="U346" s="21">
        <f t="shared" si="58"/>
        <v>1</v>
      </c>
      <c r="V346" s="71">
        <f t="shared" si="55"/>
        <v>1</v>
      </c>
      <c r="W346" s="71" t="e">
        <f t="shared" si="56"/>
        <v>#NUM!</v>
      </c>
    </row>
    <row r="347" spans="1:23" ht="16.3" thickTop="1" thickBot="1" x14ac:dyDescent="0.3">
      <c r="A347" s="20" t="s">
        <v>831</v>
      </c>
      <c r="B347" s="20" t="s">
        <v>848</v>
      </c>
      <c r="C347" s="20" t="s">
        <v>849</v>
      </c>
      <c r="D347" s="10">
        <f t="shared" si="52"/>
        <v>3</v>
      </c>
      <c r="E347" s="35">
        <f t="shared" si="53"/>
        <v>3</v>
      </c>
      <c r="F347" s="21" t="str">
        <f>IFERROR(VLOOKUP($C347, 'All Indicators - Breakdown'!$C:$GQ, F$1, FALSE), " ")</f>
        <v>N/A</v>
      </c>
      <c r="G347" s="21">
        <f>IFERROR(VLOOKUP($C347, 'All Indicators - Breakdown'!$C:$GQ, G$1, FALSE), " ")</f>
        <v>1</v>
      </c>
      <c r="H347" s="21">
        <f>IFERROR(VLOOKUP($C347, 'All Indicators - Breakdown'!$C:$GQ, H$1, FALSE), " ")</f>
        <v>2</v>
      </c>
      <c r="I347" s="21">
        <f>IFERROR(VLOOKUP($C347, 'All Indicators - Breakdown'!$C:$GQ, I$1, FALSE), " ")</f>
        <v>1</v>
      </c>
      <c r="J347" s="21">
        <f>IFERROR(VLOOKUP($C347, 'All Indicators - Breakdown'!$C:$GQ, J$1, FALSE), " ")</f>
        <v>4</v>
      </c>
      <c r="K347" s="21">
        <f>IFERROR(VLOOKUP($C347, 'All Indicators - Breakdown'!$C:$GQ, K$1, FALSE), " ")</f>
        <v>3</v>
      </c>
      <c r="L347" s="21">
        <f>IFERROR(VLOOKUP($C347, 'All Indicators - Breakdown'!$C:$HE, L$1, FALSE), " ")</f>
        <v>3</v>
      </c>
      <c r="M347" s="86">
        <f>IFERROR(VLOOKUP($C347, 'All Indicators - Breakdown'!$C:$IU, M$1, FALSE), " ")</f>
        <v>2</v>
      </c>
      <c r="N347" s="86">
        <f>IFERROR(VLOOKUP($C347, 'All Indicators - Breakdown'!$C:$IU, N$1, FALSE), " ")</f>
        <v>1</v>
      </c>
      <c r="O347" s="80">
        <f t="shared" si="58"/>
        <v>4</v>
      </c>
      <c r="P347" s="21">
        <f t="shared" si="58"/>
        <v>3</v>
      </c>
      <c r="Q347" s="21">
        <f t="shared" si="58"/>
        <v>3</v>
      </c>
      <c r="R347" s="21">
        <f t="shared" si="58"/>
        <v>2</v>
      </c>
      <c r="S347" s="21">
        <f t="shared" si="58"/>
        <v>2</v>
      </c>
      <c r="T347" s="21">
        <f t="shared" si="58"/>
        <v>1</v>
      </c>
      <c r="U347" s="21">
        <f t="shared" si="58"/>
        <v>1</v>
      </c>
      <c r="V347" s="71">
        <f t="shared" si="55"/>
        <v>1</v>
      </c>
      <c r="W347" s="71" t="e">
        <f t="shared" si="56"/>
        <v>#NUM!</v>
      </c>
    </row>
    <row r="348" spans="1:23" ht="16.3" thickTop="1" thickBot="1" x14ac:dyDescent="0.3">
      <c r="A348" s="20" t="s">
        <v>831</v>
      </c>
      <c r="B348" s="20" t="s">
        <v>850</v>
      </c>
      <c r="C348" s="20" t="s">
        <v>851</v>
      </c>
      <c r="D348" s="10">
        <f t="shared" si="52"/>
        <v>3</v>
      </c>
      <c r="E348" s="35">
        <f t="shared" si="53"/>
        <v>3.3</v>
      </c>
      <c r="F348" s="21" t="str">
        <f>IFERROR(VLOOKUP($C348, 'All Indicators - Breakdown'!$C:$GQ, F$1, FALSE), " ")</f>
        <v>N/A</v>
      </c>
      <c r="G348" s="21">
        <f>IFERROR(VLOOKUP($C348, 'All Indicators - Breakdown'!$C:$GQ, G$1, FALSE), " ")</f>
        <v>1</v>
      </c>
      <c r="H348" s="21">
        <f>IFERROR(VLOOKUP($C348, 'All Indicators - Breakdown'!$C:$GQ, H$1, FALSE), " ")</f>
        <v>2</v>
      </c>
      <c r="I348" s="21">
        <f>IFERROR(VLOOKUP($C348, 'All Indicators - Breakdown'!$C:$GQ, I$1, FALSE), " ")</f>
        <v>1</v>
      </c>
      <c r="J348" s="21">
        <f>IFERROR(VLOOKUP($C348, 'All Indicators - Breakdown'!$C:$GQ, J$1, FALSE), " ")</f>
        <v>5</v>
      </c>
      <c r="K348" s="21">
        <f>IFERROR(VLOOKUP($C348, 'All Indicators - Breakdown'!$C:$GQ, K$1, FALSE), " ")</f>
        <v>3</v>
      </c>
      <c r="L348" s="21">
        <f>IFERROR(VLOOKUP($C348, 'All Indicators - Breakdown'!$C:$HE, L$1, FALSE), " ")</f>
        <v>3</v>
      </c>
      <c r="M348" s="86">
        <f>IFERROR(VLOOKUP($C348, 'All Indicators - Breakdown'!$C:$IU, M$1, FALSE), " ")</f>
        <v>2</v>
      </c>
      <c r="N348" s="86">
        <f>IFERROR(VLOOKUP($C348, 'All Indicators - Breakdown'!$C:$IU, N$1, FALSE), " ")</f>
        <v>1</v>
      </c>
      <c r="O348" s="80">
        <f t="shared" si="58"/>
        <v>5</v>
      </c>
      <c r="P348" s="21">
        <f t="shared" si="58"/>
        <v>3</v>
      </c>
      <c r="Q348" s="21">
        <f t="shared" si="58"/>
        <v>3</v>
      </c>
      <c r="R348" s="21">
        <f t="shared" si="58"/>
        <v>2</v>
      </c>
      <c r="S348" s="21">
        <f t="shared" si="58"/>
        <v>2</v>
      </c>
      <c r="T348" s="21">
        <f t="shared" si="58"/>
        <v>1</v>
      </c>
      <c r="U348" s="21">
        <f t="shared" si="58"/>
        <v>1</v>
      </c>
      <c r="V348" s="71">
        <f t="shared" si="55"/>
        <v>1</v>
      </c>
      <c r="W348" s="71" t="e">
        <f t="shared" si="56"/>
        <v>#NUM!</v>
      </c>
    </row>
    <row r="349" spans="1:23" ht="16.3" thickTop="1" thickBot="1" x14ac:dyDescent="0.3">
      <c r="A349" s="20" t="s">
        <v>831</v>
      </c>
      <c r="B349" s="20" t="s">
        <v>852</v>
      </c>
      <c r="C349" s="20" t="s">
        <v>853</v>
      </c>
      <c r="D349" s="10">
        <f t="shared" si="52"/>
        <v>3</v>
      </c>
      <c r="E349" s="35">
        <f t="shared" si="53"/>
        <v>3</v>
      </c>
      <c r="F349" s="21" t="str">
        <f>IFERROR(VLOOKUP($C349, 'All Indicators - Breakdown'!$C:$GQ, F$1, FALSE), " ")</f>
        <v>N/A</v>
      </c>
      <c r="G349" s="21">
        <f>IFERROR(VLOOKUP($C349, 'All Indicators - Breakdown'!$C:$GQ, G$1, FALSE), " ")</f>
        <v>1</v>
      </c>
      <c r="H349" s="21">
        <f>IFERROR(VLOOKUP($C349, 'All Indicators - Breakdown'!$C:$GQ, H$1, FALSE), " ")</f>
        <v>2</v>
      </c>
      <c r="I349" s="21">
        <f>IFERROR(VLOOKUP($C349, 'All Indicators - Breakdown'!$C:$GQ, I$1, FALSE), " ")</f>
        <v>1</v>
      </c>
      <c r="J349" s="21">
        <f>IFERROR(VLOOKUP($C349, 'All Indicators - Breakdown'!$C:$GQ, J$1, FALSE), " ")</f>
        <v>1</v>
      </c>
      <c r="K349" s="21">
        <f>IFERROR(VLOOKUP($C349, 'All Indicators - Breakdown'!$C:$GQ, K$1, FALSE), " ")</f>
        <v>3</v>
      </c>
      <c r="L349" s="21">
        <f>IFERROR(VLOOKUP($C349, 'All Indicators - Breakdown'!$C:$HE, L$1, FALSE), " ")</f>
        <v>3</v>
      </c>
      <c r="M349" s="86">
        <f>IFERROR(VLOOKUP($C349, 'All Indicators - Breakdown'!$C:$IU, M$1, FALSE), " ")</f>
        <v>4</v>
      </c>
      <c r="N349" s="86">
        <f>IFERROR(VLOOKUP($C349, 'All Indicators - Breakdown'!$C:$IU, N$1, FALSE), " ")</f>
        <v>1</v>
      </c>
      <c r="O349" s="80">
        <f t="shared" si="58"/>
        <v>4</v>
      </c>
      <c r="P349" s="21">
        <f t="shared" si="58"/>
        <v>3</v>
      </c>
      <c r="Q349" s="21">
        <f t="shared" si="58"/>
        <v>3</v>
      </c>
      <c r="R349" s="21">
        <f t="shared" si="58"/>
        <v>2</v>
      </c>
      <c r="S349" s="21">
        <f t="shared" si="58"/>
        <v>1</v>
      </c>
      <c r="T349" s="21">
        <f t="shared" si="58"/>
        <v>1</v>
      </c>
      <c r="U349" s="21">
        <f t="shared" si="58"/>
        <v>1</v>
      </c>
      <c r="V349" s="71">
        <f t="shared" si="55"/>
        <v>1</v>
      </c>
      <c r="W349" s="71" t="e">
        <f t="shared" si="56"/>
        <v>#NUM!</v>
      </c>
    </row>
    <row r="350" spans="1:23" ht="16.3" thickTop="1" thickBot="1" x14ac:dyDescent="0.3">
      <c r="A350" s="20" t="s">
        <v>831</v>
      </c>
      <c r="B350" s="20" t="s">
        <v>854</v>
      </c>
      <c r="C350" s="20" t="s">
        <v>855</v>
      </c>
      <c r="D350" s="10">
        <f t="shared" si="52"/>
        <v>3</v>
      </c>
      <c r="E350" s="35">
        <f t="shared" si="53"/>
        <v>3</v>
      </c>
      <c r="F350" s="21" t="str">
        <f>IFERROR(VLOOKUP($C350, 'All Indicators - Breakdown'!$C:$GQ, F$1, FALSE), " ")</f>
        <v>N/A</v>
      </c>
      <c r="G350" s="21">
        <f>IFERROR(VLOOKUP($C350, 'All Indicators - Breakdown'!$C:$GQ, G$1, FALSE), " ")</f>
        <v>1</v>
      </c>
      <c r="H350" s="21">
        <f>IFERROR(VLOOKUP($C350, 'All Indicators - Breakdown'!$C:$GQ, H$1, FALSE), " ")</f>
        <v>2</v>
      </c>
      <c r="I350" s="21">
        <f>IFERROR(VLOOKUP($C350, 'All Indicators - Breakdown'!$C:$GQ, I$1, FALSE), " ")</f>
        <v>1</v>
      </c>
      <c r="J350" s="21">
        <f>IFERROR(VLOOKUP($C350, 'All Indicators - Breakdown'!$C:$GQ, J$1, FALSE), " ")</f>
        <v>4</v>
      </c>
      <c r="K350" s="21">
        <f>IFERROR(VLOOKUP($C350, 'All Indicators - Breakdown'!$C:$GQ, K$1, FALSE), " ")</f>
        <v>3</v>
      </c>
      <c r="L350" s="21">
        <f>IFERROR(VLOOKUP($C350, 'All Indicators - Breakdown'!$C:$HE, L$1, FALSE), " ")</f>
        <v>3</v>
      </c>
      <c r="M350" s="86">
        <f>IFERROR(VLOOKUP($C350, 'All Indicators - Breakdown'!$C:$IU, M$1, FALSE), " ")</f>
        <v>1</v>
      </c>
      <c r="N350" s="86">
        <f>IFERROR(VLOOKUP($C350, 'All Indicators - Breakdown'!$C:$IU, N$1, FALSE), " ")</f>
        <v>1</v>
      </c>
      <c r="O350" s="80">
        <f t="shared" si="58"/>
        <v>4</v>
      </c>
      <c r="P350" s="21">
        <f t="shared" si="58"/>
        <v>3</v>
      </c>
      <c r="Q350" s="21">
        <f t="shared" si="58"/>
        <v>3</v>
      </c>
      <c r="R350" s="21">
        <f t="shared" si="58"/>
        <v>2</v>
      </c>
      <c r="S350" s="21">
        <f t="shared" si="58"/>
        <v>1</v>
      </c>
      <c r="T350" s="21">
        <f t="shared" si="58"/>
        <v>1</v>
      </c>
      <c r="U350" s="21">
        <f t="shared" si="58"/>
        <v>1</v>
      </c>
      <c r="V350" s="71">
        <f t="shared" si="55"/>
        <v>1</v>
      </c>
      <c r="W350" s="71" t="e">
        <f t="shared" si="56"/>
        <v>#NUM!</v>
      </c>
    </row>
    <row r="351" spans="1:23" ht="16.3" thickTop="1" thickBot="1" x14ac:dyDescent="0.3">
      <c r="A351" s="20" t="s">
        <v>831</v>
      </c>
      <c r="B351" s="20" t="s">
        <v>856</v>
      </c>
      <c r="C351" s="20" t="s">
        <v>857</v>
      </c>
      <c r="D351" s="10">
        <f t="shared" si="52"/>
        <v>3</v>
      </c>
      <c r="E351" s="35">
        <f t="shared" si="53"/>
        <v>2.5</v>
      </c>
      <c r="F351" s="21" t="str">
        <f>IFERROR(VLOOKUP($C351, 'All Indicators - Breakdown'!$C:$GQ, F$1, FALSE), " ")</f>
        <v>N/A</v>
      </c>
      <c r="G351" s="21">
        <f>IFERROR(VLOOKUP($C351, 'All Indicators - Breakdown'!$C:$GQ, G$1, FALSE), " ")</f>
        <v>1</v>
      </c>
      <c r="H351" s="21">
        <f>IFERROR(VLOOKUP($C351, 'All Indicators - Breakdown'!$C:$GQ, H$1, FALSE), " ")</f>
        <v>2</v>
      </c>
      <c r="I351" s="21">
        <f>IFERROR(VLOOKUP($C351, 'All Indicators - Breakdown'!$C:$GQ, I$1, FALSE), " ")</f>
        <v>1</v>
      </c>
      <c r="J351" s="21">
        <f>IFERROR(VLOOKUP($C351, 'All Indicators - Breakdown'!$C:$GQ, J$1, FALSE), " ")</f>
        <v>1</v>
      </c>
      <c r="K351" s="21">
        <f>IFERROR(VLOOKUP($C351, 'All Indicators - Breakdown'!$C:$GQ, K$1, FALSE), " ")</f>
        <v>3</v>
      </c>
      <c r="L351" s="21">
        <f>IFERROR(VLOOKUP($C351, 'All Indicators - Breakdown'!$C:$HE, L$1, FALSE), " ")</f>
        <v>3</v>
      </c>
      <c r="M351" s="86">
        <f>IFERROR(VLOOKUP($C351, 'All Indicators - Breakdown'!$C:$IU, M$1, FALSE), " ")</f>
        <v>2</v>
      </c>
      <c r="N351" s="86">
        <f>IFERROR(VLOOKUP($C351, 'All Indicators - Breakdown'!$C:$IU, N$1, FALSE), " ")</f>
        <v>1</v>
      </c>
      <c r="O351" s="80">
        <f t="shared" si="58"/>
        <v>3</v>
      </c>
      <c r="P351" s="21">
        <f t="shared" si="58"/>
        <v>3</v>
      </c>
      <c r="Q351" s="21">
        <f t="shared" si="58"/>
        <v>2</v>
      </c>
      <c r="R351" s="21">
        <f t="shared" si="58"/>
        <v>2</v>
      </c>
      <c r="S351" s="21">
        <f t="shared" si="58"/>
        <v>1</v>
      </c>
      <c r="T351" s="21">
        <f t="shared" si="58"/>
        <v>1</v>
      </c>
      <c r="U351" s="21">
        <f t="shared" si="58"/>
        <v>1</v>
      </c>
      <c r="V351" s="71">
        <f t="shared" si="55"/>
        <v>1</v>
      </c>
      <c r="W351" s="71" t="e">
        <f t="shared" si="56"/>
        <v>#NUM!</v>
      </c>
    </row>
    <row r="352" spans="1:23" ht="16.3" thickTop="1" thickBot="1" x14ac:dyDescent="0.3">
      <c r="A352" s="20" t="s">
        <v>831</v>
      </c>
      <c r="B352" s="20" t="s">
        <v>858</v>
      </c>
      <c r="C352" s="20" t="s">
        <v>859</v>
      </c>
      <c r="D352" s="10">
        <f t="shared" si="52"/>
        <v>3</v>
      </c>
      <c r="E352" s="35">
        <f t="shared" si="53"/>
        <v>2.5</v>
      </c>
      <c r="F352" s="21" t="str">
        <f>IFERROR(VLOOKUP($C352, 'All Indicators - Breakdown'!$C:$GQ, F$1, FALSE), " ")</f>
        <v>N/A</v>
      </c>
      <c r="G352" s="21">
        <f>IFERROR(VLOOKUP($C352, 'All Indicators - Breakdown'!$C:$GQ, G$1, FALSE), " ")</f>
        <v>1</v>
      </c>
      <c r="H352" s="21">
        <f>IFERROR(VLOOKUP($C352, 'All Indicators - Breakdown'!$C:$GQ, H$1, FALSE), " ")</f>
        <v>2</v>
      </c>
      <c r="I352" s="21">
        <f>IFERROR(VLOOKUP($C352, 'All Indicators - Breakdown'!$C:$GQ, I$1, FALSE), " ")</f>
        <v>1</v>
      </c>
      <c r="J352" s="21">
        <f>IFERROR(VLOOKUP($C352, 'All Indicators - Breakdown'!$C:$GQ, J$1, FALSE), " ")</f>
        <v>1</v>
      </c>
      <c r="K352" s="21">
        <f>IFERROR(VLOOKUP($C352, 'All Indicators - Breakdown'!$C:$GQ, K$1, FALSE), " ")</f>
        <v>3</v>
      </c>
      <c r="L352" s="21">
        <f>IFERROR(VLOOKUP($C352, 'All Indicators - Breakdown'!$C:$HE, L$1, FALSE), " ")</f>
        <v>3</v>
      </c>
      <c r="M352" s="86">
        <f>IFERROR(VLOOKUP($C352, 'All Indicators - Breakdown'!$C:$IU, M$1, FALSE), " ")</f>
        <v>2</v>
      </c>
      <c r="N352" s="86">
        <f>IFERROR(VLOOKUP($C352, 'All Indicators - Breakdown'!$C:$IU, N$1, FALSE), " ")</f>
        <v>1</v>
      </c>
      <c r="O352" s="80">
        <f t="shared" si="58"/>
        <v>3</v>
      </c>
      <c r="P352" s="21">
        <f t="shared" si="58"/>
        <v>3</v>
      </c>
      <c r="Q352" s="21">
        <f t="shared" si="58"/>
        <v>2</v>
      </c>
      <c r="R352" s="21">
        <f t="shared" si="58"/>
        <v>2</v>
      </c>
      <c r="S352" s="21">
        <f t="shared" si="58"/>
        <v>1</v>
      </c>
      <c r="T352" s="21">
        <f t="shared" si="58"/>
        <v>1</v>
      </c>
      <c r="U352" s="21">
        <f t="shared" si="58"/>
        <v>1</v>
      </c>
      <c r="V352" s="71">
        <f t="shared" si="55"/>
        <v>1</v>
      </c>
      <c r="W352" s="71" t="e">
        <f t="shared" si="56"/>
        <v>#NUM!</v>
      </c>
    </row>
    <row r="353" spans="1:23" ht="16.3" thickTop="1" thickBot="1" x14ac:dyDescent="0.3">
      <c r="A353" s="20" t="s">
        <v>860</v>
      </c>
      <c r="B353" s="20" t="s">
        <v>861</v>
      </c>
      <c r="C353" s="20" t="s">
        <v>862</v>
      </c>
      <c r="D353" s="10">
        <f t="shared" si="52"/>
        <v>3</v>
      </c>
      <c r="E353" s="35">
        <f t="shared" si="53"/>
        <v>2.8</v>
      </c>
      <c r="F353" s="21">
        <f>IFERROR(VLOOKUP($C353, 'All Indicators - Breakdown'!$C:$GQ, F$1, FALSE), " ")</f>
        <v>1</v>
      </c>
      <c r="G353" s="21">
        <f>IFERROR(VLOOKUP($C353, 'All Indicators - Breakdown'!$C:$GQ, G$1, FALSE), " ")</f>
        <v>4</v>
      </c>
      <c r="H353" s="21">
        <f>IFERROR(VLOOKUP($C353, 'All Indicators - Breakdown'!$C:$GQ, H$1, FALSE), " ")</f>
        <v>2</v>
      </c>
      <c r="I353" s="21">
        <f>IFERROR(VLOOKUP($C353, 'All Indicators - Breakdown'!$C:$GQ, I$1, FALSE), " ")</f>
        <v>1</v>
      </c>
      <c r="J353" s="21">
        <f>IFERROR(VLOOKUP($C353, 'All Indicators - Breakdown'!$C:$GQ, J$1, FALSE), " ")</f>
        <v>1</v>
      </c>
      <c r="K353" s="21">
        <f>IFERROR(VLOOKUP($C353, 'All Indicators - Breakdown'!$C:$GQ, K$1, FALSE), " ")</f>
        <v>3</v>
      </c>
      <c r="L353" s="21">
        <f>IFERROR(VLOOKUP($C353, 'All Indicators - Breakdown'!$C:$HE, L$1, FALSE), " ")</f>
        <v>2</v>
      </c>
      <c r="M353" s="86">
        <f>IFERROR(VLOOKUP($C353, 'All Indicators - Breakdown'!$C:$IU, M$1, FALSE), " ")</f>
        <v>2</v>
      </c>
      <c r="N353" s="86">
        <f>IFERROR(VLOOKUP($C353, 'All Indicators - Breakdown'!$C:$IU, N$1, FALSE), " ")</f>
        <v>1</v>
      </c>
      <c r="O353" s="80">
        <f t="shared" si="58"/>
        <v>4</v>
      </c>
      <c r="P353" s="21">
        <f t="shared" si="58"/>
        <v>3</v>
      </c>
      <c r="Q353" s="21">
        <f t="shared" si="58"/>
        <v>2</v>
      </c>
      <c r="R353" s="21">
        <f t="shared" si="58"/>
        <v>2</v>
      </c>
      <c r="S353" s="21">
        <f t="shared" si="58"/>
        <v>2</v>
      </c>
      <c r="T353" s="21">
        <f t="shared" si="58"/>
        <v>1</v>
      </c>
      <c r="U353" s="21">
        <f t="shared" si="58"/>
        <v>1</v>
      </c>
      <c r="V353" s="71">
        <f t="shared" si="55"/>
        <v>1</v>
      </c>
      <c r="W353" s="71">
        <f t="shared" si="56"/>
        <v>1</v>
      </c>
    </row>
    <row r="354" spans="1:23" ht="16.3" thickTop="1" thickBot="1" x14ac:dyDescent="0.3">
      <c r="A354" s="20" t="s">
        <v>860</v>
      </c>
      <c r="B354" s="20" t="s">
        <v>863</v>
      </c>
      <c r="C354" s="20" t="s">
        <v>864</v>
      </c>
      <c r="D354" s="10">
        <f t="shared" si="52"/>
        <v>3</v>
      </c>
      <c r="E354" s="35">
        <f t="shared" si="53"/>
        <v>3</v>
      </c>
      <c r="F354" s="21">
        <f>IFERROR(VLOOKUP($C354, 'All Indicators - Breakdown'!$C:$GQ, F$1, FALSE), " ")</f>
        <v>5</v>
      </c>
      <c r="G354" s="21">
        <f>IFERROR(VLOOKUP($C354, 'All Indicators - Breakdown'!$C:$GQ, G$1, FALSE), " ")</f>
        <v>2</v>
      </c>
      <c r="H354" s="21">
        <f>IFERROR(VLOOKUP($C354, 'All Indicators - Breakdown'!$C:$GQ, H$1, FALSE), " ")</f>
        <v>2</v>
      </c>
      <c r="I354" s="21">
        <f>IFERROR(VLOOKUP($C354, 'All Indicators - Breakdown'!$C:$GQ, I$1, FALSE), " ")</f>
        <v>1</v>
      </c>
      <c r="J354" s="21">
        <f>IFERROR(VLOOKUP($C354, 'All Indicators - Breakdown'!$C:$GQ, J$1, FALSE), " ")</f>
        <v>1</v>
      </c>
      <c r="K354" s="21">
        <f>IFERROR(VLOOKUP($C354, 'All Indicators - Breakdown'!$C:$GQ, K$1, FALSE), " ")</f>
        <v>3</v>
      </c>
      <c r="L354" s="21">
        <f>IFERROR(VLOOKUP($C354, 'All Indicators - Breakdown'!$C:$HE, L$1, FALSE), " ")</f>
        <v>2</v>
      </c>
      <c r="M354" s="86">
        <f>IFERROR(VLOOKUP($C354, 'All Indicators - Breakdown'!$C:$IU, M$1, FALSE), " ")</f>
        <v>1</v>
      </c>
      <c r="N354" s="86">
        <f>IFERROR(VLOOKUP($C354, 'All Indicators - Breakdown'!$C:$IU, N$1, FALSE), " ")</f>
        <v>1</v>
      </c>
      <c r="O354" s="80">
        <f t="shared" ref="O354:U363" si="59">LARGE($F354:$N354, O$1)</f>
        <v>5</v>
      </c>
      <c r="P354" s="21">
        <f t="shared" si="59"/>
        <v>3</v>
      </c>
      <c r="Q354" s="21">
        <f t="shared" si="59"/>
        <v>2</v>
      </c>
      <c r="R354" s="21">
        <f t="shared" si="59"/>
        <v>2</v>
      </c>
      <c r="S354" s="21">
        <f t="shared" si="59"/>
        <v>2</v>
      </c>
      <c r="T354" s="21">
        <f t="shared" si="59"/>
        <v>1</v>
      </c>
      <c r="U354" s="21">
        <f t="shared" si="59"/>
        <v>1</v>
      </c>
      <c r="V354" s="71">
        <f t="shared" si="55"/>
        <v>1</v>
      </c>
      <c r="W354" s="71">
        <f t="shared" si="56"/>
        <v>1</v>
      </c>
    </row>
    <row r="355" spans="1:23" ht="16.3" thickTop="1" thickBot="1" x14ac:dyDescent="0.3">
      <c r="A355" s="20" t="s">
        <v>860</v>
      </c>
      <c r="B355" s="20" t="s">
        <v>865</v>
      </c>
      <c r="C355" s="20" t="s">
        <v>866</v>
      </c>
      <c r="D355" s="10">
        <f t="shared" si="52"/>
        <v>2</v>
      </c>
      <c r="E355" s="35">
        <f t="shared" si="53"/>
        <v>2</v>
      </c>
      <c r="F355" s="21">
        <f>IFERROR(VLOOKUP($C355, 'All Indicators - Breakdown'!$C:$GQ, F$1, FALSE), " ")</f>
        <v>1</v>
      </c>
      <c r="G355" s="21">
        <f>IFERROR(VLOOKUP($C355, 'All Indicators - Breakdown'!$C:$GQ, G$1, FALSE), " ")</f>
        <v>1</v>
      </c>
      <c r="H355" s="21">
        <f>IFERROR(VLOOKUP($C355, 'All Indicators - Breakdown'!$C:$GQ, H$1, FALSE), " ")</f>
        <v>2</v>
      </c>
      <c r="I355" s="21">
        <f>IFERROR(VLOOKUP($C355, 'All Indicators - Breakdown'!$C:$GQ, I$1, FALSE), " ")</f>
        <v>1</v>
      </c>
      <c r="J355" s="21">
        <f>IFERROR(VLOOKUP($C355, 'All Indicators - Breakdown'!$C:$GQ, J$1, FALSE), " ")</f>
        <v>1</v>
      </c>
      <c r="K355" s="21">
        <f>IFERROR(VLOOKUP($C355, 'All Indicators - Breakdown'!$C:$GQ, K$1, FALSE), " ")</f>
        <v>3</v>
      </c>
      <c r="L355" s="21">
        <f>IFERROR(VLOOKUP($C355, 'All Indicators - Breakdown'!$C:$HE, L$1, FALSE), " ")</f>
        <v>2</v>
      </c>
      <c r="M355" s="86">
        <f>IFERROR(VLOOKUP($C355, 'All Indicators - Breakdown'!$C:$IU, M$1, FALSE), " ")</f>
        <v>1</v>
      </c>
      <c r="N355" s="86">
        <f>IFERROR(VLOOKUP($C355, 'All Indicators - Breakdown'!$C:$IU, N$1, FALSE), " ")</f>
        <v>1</v>
      </c>
      <c r="O355" s="80">
        <f t="shared" si="59"/>
        <v>3</v>
      </c>
      <c r="P355" s="21">
        <f t="shared" si="59"/>
        <v>2</v>
      </c>
      <c r="Q355" s="21">
        <f t="shared" si="59"/>
        <v>2</v>
      </c>
      <c r="R355" s="21">
        <f t="shared" si="59"/>
        <v>1</v>
      </c>
      <c r="S355" s="21">
        <f t="shared" si="59"/>
        <v>1</v>
      </c>
      <c r="T355" s="21">
        <f t="shared" si="59"/>
        <v>1</v>
      </c>
      <c r="U355" s="21">
        <f t="shared" si="59"/>
        <v>1</v>
      </c>
      <c r="V355" s="71">
        <f t="shared" si="55"/>
        <v>1</v>
      </c>
      <c r="W355" s="71">
        <f t="shared" si="56"/>
        <v>1</v>
      </c>
    </row>
    <row r="356" spans="1:23" ht="16.3" thickTop="1" thickBot="1" x14ac:dyDescent="0.3">
      <c r="A356" s="20" t="s">
        <v>860</v>
      </c>
      <c r="B356" s="20" t="s">
        <v>867</v>
      </c>
      <c r="C356" s="20" t="s">
        <v>868</v>
      </c>
      <c r="D356" s="10">
        <f t="shared" si="52"/>
        <v>3</v>
      </c>
      <c r="E356" s="35">
        <f t="shared" si="53"/>
        <v>2.8</v>
      </c>
      <c r="F356" s="21">
        <f>IFERROR(VLOOKUP($C356, 'All Indicators - Breakdown'!$C:$GQ, F$1, FALSE), " ")</f>
        <v>1</v>
      </c>
      <c r="G356" s="21">
        <f>IFERROR(VLOOKUP($C356, 'All Indicators - Breakdown'!$C:$GQ, G$1, FALSE), " ")</f>
        <v>2</v>
      </c>
      <c r="H356" s="21">
        <f>IFERROR(VLOOKUP($C356, 'All Indicators - Breakdown'!$C:$GQ, H$1, FALSE), " ")</f>
        <v>2</v>
      </c>
      <c r="I356" s="21">
        <f>IFERROR(VLOOKUP($C356, 'All Indicators - Breakdown'!$C:$GQ, I$1, FALSE), " ")</f>
        <v>1</v>
      </c>
      <c r="J356" s="21">
        <f>IFERROR(VLOOKUP($C356, 'All Indicators - Breakdown'!$C:$GQ, J$1, FALSE), " ")</f>
        <v>1</v>
      </c>
      <c r="K356" s="21">
        <f>IFERROR(VLOOKUP($C356, 'All Indicators - Breakdown'!$C:$GQ, K$1, FALSE), " ")</f>
        <v>3</v>
      </c>
      <c r="L356" s="21">
        <f>IFERROR(VLOOKUP($C356, 'All Indicators - Breakdown'!$C:$HE, L$1, FALSE), " ")</f>
        <v>2</v>
      </c>
      <c r="M356" s="86">
        <f>IFERROR(VLOOKUP($C356, 'All Indicators - Breakdown'!$C:$IU, M$1, FALSE), " ")</f>
        <v>4</v>
      </c>
      <c r="N356" s="86">
        <f>IFERROR(VLOOKUP($C356, 'All Indicators - Breakdown'!$C:$IU, N$1, FALSE), " ")</f>
        <v>1</v>
      </c>
      <c r="O356" s="80">
        <f t="shared" si="59"/>
        <v>4</v>
      </c>
      <c r="P356" s="21">
        <f t="shared" si="59"/>
        <v>3</v>
      </c>
      <c r="Q356" s="21">
        <f t="shared" si="59"/>
        <v>2</v>
      </c>
      <c r="R356" s="21">
        <f t="shared" si="59"/>
        <v>2</v>
      </c>
      <c r="S356" s="21">
        <f t="shared" si="59"/>
        <v>2</v>
      </c>
      <c r="T356" s="21">
        <f t="shared" si="59"/>
        <v>1</v>
      </c>
      <c r="U356" s="21">
        <f t="shared" si="59"/>
        <v>1</v>
      </c>
      <c r="V356" s="71">
        <f t="shared" si="55"/>
        <v>1</v>
      </c>
      <c r="W356" s="71">
        <f t="shared" si="56"/>
        <v>1</v>
      </c>
    </row>
    <row r="357" spans="1:23" ht="16.3" thickTop="1" thickBot="1" x14ac:dyDescent="0.3">
      <c r="A357" s="20" t="s">
        <v>860</v>
      </c>
      <c r="B357" s="20" t="s">
        <v>869</v>
      </c>
      <c r="C357" s="20" t="s">
        <v>870</v>
      </c>
      <c r="D357" s="10">
        <f t="shared" si="52"/>
        <v>3</v>
      </c>
      <c r="E357" s="35">
        <f t="shared" si="53"/>
        <v>3</v>
      </c>
      <c r="F357" s="21" t="str">
        <f>IFERROR(VLOOKUP($C357, 'All Indicators - Breakdown'!$C:$GQ, F$1, FALSE), " ")</f>
        <v>N/A</v>
      </c>
      <c r="G357" s="21">
        <f>IFERROR(VLOOKUP($C357, 'All Indicators - Breakdown'!$C:$GQ, G$1, FALSE), " ")</f>
        <v>4</v>
      </c>
      <c r="H357" s="21">
        <f>IFERROR(VLOOKUP($C357, 'All Indicators - Breakdown'!$C:$GQ, H$1, FALSE), " ")</f>
        <v>2</v>
      </c>
      <c r="I357" s="21">
        <f>IFERROR(VLOOKUP($C357, 'All Indicators - Breakdown'!$C:$GQ, I$1, FALSE), " ")</f>
        <v>1</v>
      </c>
      <c r="J357" s="21">
        <f>IFERROR(VLOOKUP($C357, 'All Indicators - Breakdown'!$C:$GQ, J$1, FALSE), " ")</f>
        <v>1</v>
      </c>
      <c r="K357" s="21">
        <f>IFERROR(VLOOKUP($C357, 'All Indicators - Breakdown'!$C:$GQ, K$1, FALSE), " ")</f>
        <v>3</v>
      </c>
      <c r="L357" s="21">
        <f>IFERROR(VLOOKUP($C357, 'All Indicators - Breakdown'!$C:$HE, L$1, FALSE), " ")</f>
        <v>2</v>
      </c>
      <c r="M357" s="86">
        <f>IFERROR(VLOOKUP($C357, 'All Indicators - Breakdown'!$C:$IU, M$1, FALSE), " ")</f>
        <v>3</v>
      </c>
      <c r="N357" s="86">
        <f>IFERROR(VLOOKUP($C357, 'All Indicators - Breakdown'!$C:$IU, N$1, FALSE), " ")</f>
        <v>1</v>
      </c>
      <c r="O357" s="80">
        <f t="shared" si="59"/>
        <v>4</v>
      </c>
      <c r="P357" s="21">
        <f t="shared" si="59"/>
        <v>3</v>
      </c>
      <c r="Q357" s="21">
        <f t="shared" si="59"/>
        <v>3</v>
      </c>
      <c r="R357" s="21">
        <f t="shared" si="59"/>
        <v>2</v>
      </c>
      <c r="S357" s="21">
        <f t="shared" si="59"/>
        <v>2</v>
      </c>
      <c r="T357" s="21">
        <f t="shared" si="59"/>
        <v>1</v>
      </c>
      <c r="U357" s="21">
        <f t="shared" si="59"/>
        <v>1</v>
      </c>
      <c r="V357" s="71">
        <f t="shared" si="55"/>
        <v>1</v>
      </c>
      <c r="W357" s="71" t="e">
        <f t="shared" si="56"/>
        <v>#NUM!</v>
      </c>
    </row>
    <row r="358" spans="1:23" ht="16.3" thickTop="1" thickBot="1" x14ac:dyDescent="0.3">
      <c r="A358" s="20" t="s">
        <v>860</v>
      </c>
      <c r="B358" s="20" t="s">
        <v>871</v>
      </c>
      <c r="C358" s="20" t="s">
        <v>872</v>
      </c>
      <c r="D358" s="10">
        <f t="shared" si="52"/>
        <v>2</v>
      </c>
      <c r="E358" s="35">
        <f t="shared" si="53"/>
        <v>2.2999999999999998</v>
      </c>
      <c r="F358" s="21" t="str">
        <f>IFERROR(VLOOKUP($C358, 'All Indicators - Breakdown'!$C:$GQ, F$1, FALSE), " ")</f>
        <v>N/A</v>
      </c>
      <c r="G358" s="21">
        <f>IFERROR(VLOOKUP($C358, 'All Indicators - Breakdown'!$C:$GQ, G$1, FALSE), " ")</f>
        <v>1</v>
      </c>
      <c r="H358" s="21">
        <f>IFERROR(VLOOKUP($C358, 'All Indicators - Breakdown'!$C:$GQ, H$1, FALSE), " ")</f>
        <v>2</v>
      </c>
      <c r="I358" s="21">
        <f>IFERROR(VLOOKUP($C358, 'All Indicators - Breakdown'!$C:$GQ, I$1, FALSE), " ")</f>
        <v>1</v>
      </c>
      <c r="J358" s="21">
        <f>IFERROR(VLOOKUP($C358, 'All Indicators - Breakdown'!$C:$GQ, J$1, FALSE), " ")</f>
        <v>1</v>
      </c>
      <c r="K358" s="21">
        <f>IFERROR(VLOOKUP($C358, 'All Indicators - Breakdown'!$C:$GQ, K$1, FALSE), " ")</f>
        <v>3</v>
      </c>
      <c r="L358" s="21">
        <f>IFERROR(VLOOKUP($C358, 'All Indicators - Breakdown'!$C:$HE, L$1, FALSE), " ")</f>
        <v>2</v>
      </c>
      <c r="M358" s="86">
        <f>IFERROR(VLOOKUP($C358, 'All Indicators - Breakdown'!$C:$IU, M$1, FALSE), " ")</f>
        <v>2</v>
      </c>
      <c r="N358" s="86">
        <f>IFERROR(VLOOKUP($C358, 'All Indicators - Breakdown'!$C:$IU, N$1, FALSE), " ")</f>
        <v>1</v>
      </c>
      <c r="O358" s="80">
        <f t="shared" si="59"/>
        <v>3</v>
      </c>
      <c r="P358" s="21">
        <f t="shared" si="59"/>
        <v>2</v>
      </c>
      <c r="Q358" s="21">
        <f t="shared" si="59"/>
        <v>2</v>
      </c>
      <c r="R358" s="21">
        <f t="shared" si="59"/>
        <v>2</v>
      </c>
      <c r="S358" s="21">
        <f t="shared" si="59"/>
        <v>1</v>
      </c>
      <c r="T358" s="21">
        <f t="shared" si="59"/>
        <v>1</v>
      </c>
      <c r="U358" s="21">
        <f t="shared" si="59"/>
        <v>1</v>
      </c>
      <c r="V358" s="71">
        <f t="shared" si="55"/>
        <v>1</v>
      </c>
      <c r="W358" s="71" t="e">
        <f t="shared" si="56"/>
        <v>#NUM!</v>
      </c>
    </row>
    <row r="359" spans="1:23" ht="16.3" thickTop="1" thickBot="1" x14ac:dyDescent="0.3">
      <c r="A359" s="20" t="s">
        <v>860</v>
      </c>
      <c r="B359" s="20" t="s">
        <v>873</v>
      </c>
      <c r="C359" s="20" t="s">
        <v>874</v>
      </c>
      <c r="D359" s="10">
        <f t="shared" si="52"/>
        <v>3</v>
      </c>
      <c r="E359" s="35">
        <f t="shared" si="53"/>
        <v>2.8</v>
      </c>
      <c r="F359" s="21" t="str">
        <f>IFERROR(VLOOKUP($C359, 'All Indicators - Breakdown'!$C:$GQ, F$1, FALSE), " ")</f>
        <v>N/A</v>
      </c>
      <c r="G359" s="21">
        <f>IFERROR(VLOOKUP($C359, 'All Indicators - Breakdown'!$C:$GQ, G$1, FALSE), " ")</f>
        <v>4</v>
      </c>
      <c r="H359" s="21">
        <f>IFERROR(VLOOKUP($C359, 'All Indicators - Breakdown'!$C:$GQ, H$1, FALSE), " ")</f>
        <v>2</v>
      </c>
      <c r="I359" s="21">
        <f>IFERROR(VLOOKUP($C359, 'All Indicators - Breakdown'!$C:$GQ, I$1, FALSE), " ")</f>
        <v>1</v>
      </c>
      <c r="J359" s="21">
        <f>IFERROR(VLOOKUP($C359, 'All Indicators - Breakdown'!$C:$GQ, J$1, FALSE), " ")</f>
        <v>1</v>
      </c>
      <c r="K359" s="21">
        <f>IFERROR(VLOOKUP($C359, 'All Indicators - Breakdown'!$C:$GQ, K$1, FALSE), " ")</f>
        <v>3</v>
      </c>
      <c r="L359" s="21">
        <f>IFERROR(VLOOKUP($C359, 'All Indicators - Breakdown'!$C:$HE, L$1, FALSE), " ")</f>
        <v>2</v>
      </c>
      <c r="M359" s="86">
        <f>IFERROR(VLOOKUP($C359, 'All Indicators - Breakdown'!$C:$IU, M$1, FALSE), " ")</f>
        <v>2</v>
      </c>
      <c r="N359" s="86">
        <f>IFERROR(VLOOKUP($C359, 'All Indicators - Breakdown'!$C:$IU, N$1, FALSE), " ")</f>
        <v>1</v>
      </c>
      <c r="O359" s="80">
        <f t="shared" si="59"/>
        <v>4</v>
      </c>
      <c r="P359" s="21">
        <f t="shared" si="59"/>
        <v>3</v>
      </c>
      <c r="Q359" s="21">
        <f t="shared" si="59"/>
        <v>2</v>
      </c>
      <c r="R359" s="21">
        <f t="shared" si="59"/>
        <v>2</v>
      </c>
      <c r="S359" s="21">
        <f t="shared" si="59"/>
        <v>2</v>
      </c>
      <c r="T359" s="21">
        <f t="shared" si="59"/>
        <v>1</v>
      </c>
      <c r="U359" s="21">
        <f t="shared" si="59"/>
        <v>1</v>
      </c>
      <c r="V359" s="71">
        <f t="shared" si="55"/>
        <v>1</v>
      </c>
      <c r="W359" s="71" t="e">
        <f t="shared" si="56"/>
        <v>#NUM!</v>
      </c>
    </row>
    <row r="360" spans="1:23" ht="16.3" thickTop="1" thickBot="1" x14ac:dyDescent="0.3">
      <c r="A360" s="20" t="s">
        <v>860</v>
      </c>
      <c r="B360" s="20" t="s">
        <v>875</v>
      </c>
      <c r="C360" s="20" t="s">
        <v>876</v>
      </c>
      <c r="D360" s="10">
        <f t="shared" si="52"/>
        <v>2</v>
      </c>
      <c r="E360" s="35">
        <f t="shared" si="53"/>
        <v>2.2999999999999998</v>
      </c>
      <c r="F360" s="21" t="str">
        <f>IFERROR(VLOOKUP($C360, 'All Indicators - Breakdown'!$C:$GQ, F$1, FALSE), " ")</f>
        <v>N/A</v>
      </c>
      <c r="G360" s="21">
        <f>IFERROR(VLOOKUP($C360, 'All Indicators - Breakdown'!$C:$GQ, G$1, FALSE), " ")</f>
        <v>2</v>
      </c>
      <c r="H360" s="21">
        <f>IFERROR(VLOOKUP($C360, 'All Indicators - Breakdown'!$C:$GQ, H$1, FALSE), " ")</f>
        <v>2</v>
      </c>
      <c r="I360" s="21">
        <f>IFERROR(VLOOKUP($C360, 'All Indicators - Breakdown'!$C:$GQ, I$1, FALSE), " ")</f>
        <v>1</v>
      </c>
      <c r="J360" s="21">
        <f>IFERROR(VLOOKUP($C360, 'All Indicators - Breakdown'!$C:$GQ, J$1, FALSE), " ")</f>
        <v>1</v>
      </c>
      <c r="K360" s="21">
        <f>IFERROR(VLOOKUP($C360, 'All Indicators - Breakdown'!$C:$GQ, K$1, FALSE), " ")</f>
        <v>3</v>
      </c>
      <c r="L360" s="21">
        <f>IFERROR(VLOOKUP($C360, 'All Indicators - Breakdown'!$C:$HE, L$1, FALSE), " ")</f>
        <v>2</v>
      </c>
      <c r="M360" s="86">
        <f>IFERROR(VLOOKUP($C360, 'All Indicators - Breakdown'!$C:$IU, M$1, FALSE), " ")</f>
        <v>2</v>
      </c>
      <c r="N360" s="86">
        <f>IFERROR(VLOOKUP($C360, 'All Indicators - Breakdown'!$C:$IU, N$1, FALSE), " ")</f>
        <v>1</v>
      </c>
      <c r="O360" s="80">
        <f t="shared" si="59"/>
        <v>3</v>
      </c>
      <c r="P360" s="21">
        <f t="shared" si="59"/>
        <v>2</v>
      </c>
      <c r="Q360" s="21">
        <f t="shared" si="59"/>
        <v>2</v>
      </c>
      <c r="R360" s="21">
        <f t="shared" si="59"/>
        <v>2</v>
      </c>
      <c r="S360" s="21">
        <f t="shared" si="59"/>
        <v>2</v>
      </c>
      <c r="T360" s="21">
        <f t="shared" si="59"/>
        <v>1</v>
      </c>
      <c r="U360" s="21">
        <f t="shared" si="59"/>
        <v>1</v>
      </c>
      <c r="V360" s="71">
        <f t="shared" si="55"/>
        <v>1</v>
      </c>
      <c r="W360" s="71" t="e">
        <f t="shared" si="56"/>
        <v>#NUM!</v>
      </c>
    </row>
    <row r="361" spans="1:23" ht="16.3" thickTop="1" thickBot="1" x14ac:dyDescent="0.3">
      <c r="A361" s="20" t="s">
        <v>860</v>
      </c>
      <c r="B361" s="20" t="s">
        <v>877</v>
      </c>
      <c r="C361" s="20" t="s">
        <v>878</v>
      </c>
      <c r="D361" s="10">
        <f t="shared" si="52"/>
        <v>2</v>
      </c>
      <c r="E361" s="35">
        <f t="shared" si="53"/>
        <v>2</v>
      </c>
      <c r="F361" s="21" t="str">
        <f>IFERROR(VLOOKUP($C361, 'All Indicators - Breakdown'!$C:$GQ, F$1, FALSE), " ")</f>
        <v>N/A</v>
      </c>
      <c r="G361" s="21">
        <f>IFERROR(VLOOKUP($C361, 'All Indicators - Breakdown'!$C:$GQ, G$1, FALSE), " ")</f>
        <v>2</v>
      </c>
      <c r="H361" s="21">
        <f>IFERROR(VLOOKUP($C361, 'All Indicators - Breakdown'!$C:$GQ, H$1, FALSE), " ")</f>
        <v>2</v>
      </c>
      <c r="I361" s="21">
        <f>IFERROR(VLOOKUP($C361, 'All Indicators - Breakdown'!$C:$GQ, I$1, FALSE), " ")</f>
        <v>1</v>
      </c>
      <c r="J361" s="21">
        <f>IFERROR(VLOOKUP($C361, 'All Indicators - Breakdown'!$C:$GQ, J$1, FALSE), " ")</f>
        <v>1</v>
      </c>
      <c r="K361" s="21">
        <f>IFERROR(VLOOKUP($C361, 'All Indicators - Breakdown'!$C:$GQ, K$1, FALSE), " ")</f>
        <v>2</v>
      </c>
      <c r="L361" s="21">
        <f>IFERROR(VLOOKUP($C361, 'All Indicators - Breakdown'!$C:$HE, L$1, FALSE), " ")</f>
        <v>2</v>
      </c>
      <c r="M361" s="86">
        <f>IFERROR(VLOOKUP($C361, 'All Indicators - Breakdown'!$C:$IU, M$1, FALSE), " ")</f>
        <v>2</v>
      </c>
      <c r="N361" s="86">
        <f>IFERROR(VLOOKUP($C361, 'All Indicators - Breakdown'!$C:$IU, N$1, FALSE), " ")</f>
        <v>1</v>
      </c>
      <c r="O361" s="80">
        <f t="shared" si="59"/>
        <v>2</v>
      </c>
      <c r="P361" s="21">
        <f t="shared" si="59"/>
        <v>2</v>
      </c>
      <c r="Q361" s="21">
        <f t="shared" si="59"/>
        <v>2</v>
      </c>
      <c r="R361" s="21">
        <f t="shared" si="59"/>
        <v>2</v>
      </c>
      <c r="S361" s="21">
        <f t="shared" si="59"/>
        <v>2</v>
      </c>
      <c r="T361" s="21">
        <f t="shared" si="59"/>
        <v>1</v>
      </c>
      <c r="U361" s="21">
        <f t="shared" si="59"/>
        <v>1</v>
      </c>
      <c r="V361" s="71">
        <f t="shared" si="55"/>
        <v>1</v>
      </c>
      <c r="W361" s="71" t="e">
        <f t="shared" si="56"/>
        <v>#NUM!</v>
      </c>
    </row>
    <row r="362" spans="1:23" ht="16.3" thickTop="1" thickBot="1" x14ac:dyDescent="0.3">
      <c r="A362" s="20" t="s">
        <v>860</v>
      </c>
      <c r="B362" s="20" t="s">
        <v>879</v>
      </c>
      <c r="C362" s="20" t="s">
        <v>880</v>
      </c>
      <c r="D362" s="10">
        <f t="shared" si="52"/>
        <v>3</v>
      </c>
      <c r="E362" s="35">
        <f t="shared" si="53"/>
        <v>3</v>
      </c>
      <c r="F362" s="21">
        <f>IFERROR(VLOOKUP($C362, 'All Indicators - Breakdown'!$C:$GQ, F$1, FALSE), " ")</f>
        <v>4</v>
      </c>
      <c r="G362" s="21">
        <f>IFERROR(VLOOKUP($C362, 'All Indicators - Breakdown'!$C:$GQ, G$1, FALSE), " ")</f>
        <v>3</v>
      </c>
      <c r="H362" s="21">
        <f>IFERROR(VLOOKUP($C362, 'All Indicators - Breakdown'!$C:$GQ, H$1, FALSE), " ")</f>
        <v>2</v>
      </c>
      <c r="I362" s="21">
        <f>IFERROR(VLOOKUP($C362, 'All Indicators - Breakdown'!$C:$GQ, I$1, FALSE), " ")</f>
        <v>1</v>
      </c>
      <c r="J362" s="21">
        <f>IFERROR(VLOOKUP($C362, 'All Indicators - Breakdown'!$C:$GQ, J$1, FALSE), " ")</f>
        <v>1</v>
      </c>
      <c r="K362" s="21">
        <f>IFERROR(VLOOKUP($C362, 'All Indicators - Breakdown'!$C:$GQ, K$1, FALSE), " ")</f>
        <v>3</v>
      </c>
      <c r="L362" s="21">
        <f>IFERROR(VLOOKUP($C362, 'All Indicators - Breakdown'!$C:$HE, L$1, FALSE), " ")</f>
        <v>2</v>
      </c>
      <c r="M362" s="86">
        <f>IFERROR(VLOOKUP($C362, 'All Indicators - Breakdown'!$C:$IU, M$1, FALSE), " ")</f>
        <v>2</v>
      </c>
      <c r="N362" s="86">
        <f>IFERROR(VLOOKUP($C362, 'All Indicators - Breakdown'!$C:$IU, N$1, FALSE), " ")</f>
        <v>1</v>
      </c>
      <c r="O362" s="80">
        <f t="shared" si="59"/>
        <v>4</v>
      </c>
      <c r="P362" s="21">
        <f t="shared" si="59"/>
        <v>3</v>
      </c>
      <c r="Q362" s="21">
        <f t="shared" si="59"/>
        <v>3</v>
      </c>
      <c r="R362" s="21">
        <f t="shared" si="59"/>
        <v>2</v>
      </c>
      <c r="S362" s="21">
        <f t="shared" si="59"/>
        <v>2</v>
      </c>
      <c r="T362" s="21">
        <f t="shared" si="59"/>
        <v>2</v>
      </c>
      <c r="U362" s="21">
        <f t="shared" si="59"/>
        <v>1</v>
      </c>
      <c r="V362" s="71">
        <f t="shared" si="55"/>
        <v>1</v>
      </c>
      <c r="W362" s="71">
        <f t="shared" si="56"/>
        <v>1</v>
      </c>
    </row>
    <row r="363" spans="1:23" ht="16.3" thickTop="1" thickBot="1" x14ac:dyDescent="0.3">
      <c r="A363" s="20" t="s">
        <v>860</v>
      </c>
      <c r="B363" s="20" t="s">
        <v>881</v>
      </c>
      <c r="C363" s="20" t="s">
        <v>882</v>
      </c>
      <c r="D363" s="10">
        <f t="shared" si="52"/>
        <v>2</v>
      </c>
      <c r="E363" s="35">
        <f t="shared" si="53"/>
        <v>2.2999999999999998</v>
      </c>
      <c r="F363" s="21" t="str">
        <f>IFERROR(VLOOKUP($C363, 'All Indicators - Breakdown'!$C:$GQ, F$1, FALSE), " ")</f>
        <v>N/A</v>
      </c>
      <c r="G363" s="21">
        <f>IFERROR(VLOOKUP($C363, 'All Indicators - Breakdown'!$C:$GQ, G$1, FALSE), " ")</f>
        <v>1</v>
      </c>
      <c r="H363" s="21">
        <f>IFERROR(VLOOKUP($C363, 'All Indicators - Breakdown'!$C:$GQ, H$1, FALSE), " ")</f>
        <v>2</v>
      </c>
      <c r="I363" s="21">
        <f>IFERROR(VLOOKUP($C363, 'All Indicators - Breakdown'!$C:$GQ, I$1, FALSE), " ")</f>
        <v>1</v>
      </c>
      <c r="J363" s="21">
        <f>IFERROR(VLOOKUP($C363, 'All Indicators - Breakdown'!$C:$GQ, J$1, FALSE), " ")</f>
        <v>1</v>
      </c>
      <c r="K363" s="21">
        <f>IFERROR(VLOOKUP($C363, 'All Indicators - Breakdown'!$C:$GQ, K$1, FALSE), " ")</f>
        <v>3</v>
      </c>
      <c r="L363" s="21">
        <f>IFERROR(VLOOKUP($C363, 'All Indicators - Breakdown'!$C:$HE, L$1, FALSE), " ")</f>
        <v>2</v>
      </c>
      <c r="M363" s="86">
        <f>IFERROR(VLOOKUP($C363, 'All Indicators - Breakdown'!$C:$IU, M$1, FALSE), " ")</f>
        <v>2</v>
      </c>
      <c r="N363" s="86">
        <f>IFERROR(VLOOKUP($C363, 'All Indicators - Breakdown'!$C:$IU, N$1, FALSE), " ")</f>
        <v>1</v>
      </c>
      <c r="O363" s="80">
        <f t="shared" si="59"/>
        <v>3</v>
      </c>
      <c r="P363" s="21">
        <f t="shared" si="59"/>
        <v>2</v>
      </c>
      <c r="Q363" s="21">
        <f t="shared" si="59"/>
        <v>2</v>
      </c>
      <c r="R363" s="21">
        <f t="shared" si="59"/>
        <v>2</v>
      </c>
      <c r="S363" s="21">
        <f t="shared" si="59"/>
        <v>1</v>
      </c>
      <c r="T363" s="21">
        <f t="shared" si="59"/>
        <v>1</v>
      </c>
      <c r="U363" s="21">
        <f t="shared" si="59"/>
        <v>1</v>
      </c>
      <c r="V363" s="71">
        <f t="shared" si="55"/>
        <v>1</v>
      </c>
      <c r="W363" s="71" t="e">
        <f t="shared" si="56"/>
        <v>#NUM!</v>
      </c>
    </row>
    <row r="364" spans="1:23" ht="16.3" thickTop="1" thickBot="1" x14ac:dyDescent="0.3">
      <c r="A364" s="20" t="s">
        <v>860</v>
      </c>
      <c r="B364" s="20" t="s">
        <v>883</v>
      </c>
      <c r="C364" s="20" t="s">
        <v>884</v>
      </c>
      <c r="D364" s="10">
        <f t="shared" si="52"/>
        <v>3</v>
      </c>
      <c r="E364" s="35">
        <f t="shared" si="53"/>
        <v>2.8</v>
      </c>
      <c r="F364" s="21">
        <f>IFERROR(VLOOKUP($C364, 'All Indicators - Breakdown'!$C:$GQ, F$1, FALSE), " ")</f>
        <v>4</v>
      </c>
      <c r="G364" s="21">
        <f>IFERROR(VLOOKUP($C364, 'All Indicators - Breakdown'!$C:$GQ, G$1, FALSE), " ")</f>
        <v>1</v>
      </c>
      <c r="H364" s="21">
        <f>IFERROR(VLOOKUP($C364, 'All Indicators - Breakdown'!$C:$GQ, H$1, FALSE), " ")</f>
        <v>2</v>
      </c>
      <c r="I364" s="21">
        <f>IFERROR(VLOOKUP($C364, 'All Indicators - Breakdown'!$C:$GQ, I$1, FALSE), " ")</f>
        <v>1</v>
      </c>
      <c r="J364" s="21">
        <f>IFERROR(VLOOKUP($C364, 'All Indicators - Breakdown'!$C:$GQ, J$1, FALSE), " ")</f>
        <v>1</v>
      </c>
      <c r="K364" s="21">
        <f>IFERROR(VLOOKUP($C364, 'All Indicators - Breakdown'!$C:$GQ, K$1, FALSE), " ")</f>
        <v>3</v>
      </c>
      <c r="L364" s="21">
        <f>IFERROR(VLOOKUP($C364, 'All Indicators - Breakdown'!$C:$HE, L$1, FALSE), " ")</f>
        <v>2</v>
      </c>
      <c r="M364" s="86">
        <f>IFERROR(VLOOKUP($C364, 'All Indicators - Breakdown'!$C:$IU, M$1, FALSE), " ")</f>
        <v>2</v>
      </c>
      <c r="N364" s="86">
        <f>IFERROR(VLOOKUP($C364, 'All Indicators - Breakdown'!$C:$IU, N$1, FALSE), " ")</f>
        <v>1</v>
      </c>
      <c r="O364" s="80">
        <f t="shared" ref="O364:U373" si="60">LARGE($F364:$N364, O$1)</f>
        <v>4</v>
      </c>
      <c r="P364" s="21">
        <f t="shared" si="60"/>
        <v>3</v>
      </c>
      <c r="Q364" s="21">
        <f t="shared" si="60"/>
        <v>2</v>
      </c>
      <c r="R364" s="21">
        <f t="shared" si="60"/>
        <v>2</v>
      </c>
      <c r="S364" s="21">
        <f t="shared" si="60"/>
        <v>2</v>
      </c>
      <c r="T364" s="21">
        <f t="shared" si="60"/>
        <v>1</v>
      </c>
      <c r="U364" s="21">
        <f t="shared" si="60"/>
        <v>1</v>
      </c>
      <c r="V364" s="71">
        <f t="shared" si="55"/>
        <v>1</v>
      </c>
      <c r="W364" s="71">
        <f t="shared" si="56"/>
        <v>1</v>
      </c>
    </row>
    <row r="365" spans="1:23" ht="16.3" thickTop="1" thickBot="1" x14ac:dyDescent="0.3">
      <c r="A365" s="20" t="s">
        <v>860</v>
      </c>
      <c r="B365" s="20" t="s">
        <v>885</v>
      </c>
      <c r="C365" s="20" t="s">
        <v>886</v>
      </c>
      <c r="D365" s="10">
        <f t="shared" si="52"/>
        <v>3</v>
      </c>
      <c r="E365" s="35">
        <f t="shared" si="53"/>
        <v>2.5</v>
      </c>
      <c r="F365" s="21" t="str">
        <f>IFERROR(VLOOKUP($C365, 'All Indicators - Breakdown'!$C:$GQ, F$1, FALSE), " ")</f>
        <v>N/A</v>
      </c>
      <c r="G365" s="21">
        <f>IFERROR(VLOOKUP($C365, 'All Indicators - Breakdown'!$C:$GQ, G$1, FALSE), " ")</f>
        <v>2</v>
      </c>
      <c r="H365" s="21">
        <f>IFERROR(VLOOKUP($C365, 'All Indicators - Breakdown'!$C:$GQ, H$1, FALSE), " ")</f>
        <v>3</v>
      </c>
      <c r="I365" s="21">
        <f>IFERROR(VLOOKUP($C365, 'All Indicators - Breakdown'!$C:$GQ, I$1, FALSE), " ")</f>
        <v>1</v>
      </c>
      <c r="J365" s="21">
        <f>IFERROR(VLOOKUP($C365, 'All Indicators - Breakdown'!$C:$GQ, J$1, FALSE), " ")</f>
        <v>1</v>
      </c>
      <c r="K365" s="21">
        <f>IFERROR(VLOOKUP($C365, 'All Indicators - Breakdown'!$C:$GQ, K$1, FALSE), " ")</f>
        <v>3</v>
      </c>
      <c r="L365" s="21">
        <f>IFERROR(VLOOKUP($C365, 'All Indicators - Breakdown'!$C:$HE, L$1, FALSE), " ")</f>
        <v>2</v>
      </c>
      <c r="M365" s="86">
        <f>IFERROR(VLOOKUP($C365, 'All Indicators - Breakdown'!$C:$IU, M$1, FALSE), " ")</f>
        <v>2</v>
      </c>
      <c r="N365" s="86">
        <f>IFERROR(VLOOKUP($C365, 'All Indicators - Breakdown'!$C:$IU, N$1, FALSE), " ")</f>
        <v>1</v>
      </c>
      <c r="O365" s="80">
        <f t="shared" si="60"/>
        <v>3</v>
      </c>
      <c r="P365" s="21">
        <f t="shared" si="60"/>
        <v>3</v>
      </c>
      <c r="Q365" s="21">
        <f t="shared" si="60"/>
        <v>2</v>
      </c>
      <c r="R365" s="21">
        <f t="shared" si="60"/>
        <v>2</v>
      </c>
      <c r="S365" s="21">
        <f t="shared" si="60"/>
        <v>2</v>
      </c>
      <c r="T365" s="21">
        <f t="shared" si="60"/>
        <v>1</v>
      </c>
      <c r="U365" s="21">
        <f t="shared" si="60"/>
        <v>1</v>
      </c>
      <c r="V365" s="71">
        <f t="shared" si="55"/>
        <v>1</v>
      </c>
      <c r="W365" s="71" t="e">
        <f t="shared" si="56"/>
        <v>#NUM!</v>
      </c>
    </row>
    <row r="366" spans="1:23" ht="16.3" thickTop="1" thickBot="1" x14ac:dyDescent="0.3">
      <c r="A366" s="20" t="s">
        <v>887</v>
      </c>
      <c r="B366" s="20" t="s">
        <v>888</v>
      </c>
      <c r="C366" s="20" t="s">
        <v>889</v>
      </c>
      <c r="D366" s="10">
        <f t="shared" si="52"/>
        <v>3</v>
      </c>
      <c r="E366" s="35">
        <f t="shared" si="53"/>
        <v>2.5</v>
      </c>
      <c r="F366" s="21" t="str">
        <f>IFERROR(VLOOKUP($C366, 'All Indicators - Breakdown'!$C:$GQ, F$1, FALSE), " ")</f>
        <v>N/A</v>
      </c>
      <c r="G366" s="21">
        <f>IFERROR(VLOOKUP($C366, 'All Indicators - Breakdown'!$C:$GQ, G$1, FALSE), " ")</f>
        <v>1</v>
      </c>
      <c r="H366" s="21">
        <f>IFERROR(VLOOKUP($C366, 'All Indicators - Breakdown'!$C:$GQ, H$1, FALSE), " ")</f>
        <v>2</v>
      </c>
      <c r="I366" s="21">
        <f>IFERROR(VLOOKUP($C366, 'All Indicators - Breakdown'!$C:$GQ, I$1, FALSE), " ")</f>
        <v>1</v>
      </c>
      <c r="J366" s="21">
        <f>IFERROR(VLOOKUP($C366, 'All Indicators - Breakdown'!$C:$GQ, J$1, FALSE), " ")</f>
        <v>1</v>
      </c>
      <c r="K366" s="21">
        <f>IFERROR(VLOOKUP($C366, 'All Indicators - Breakdown'!$C:$GQ, K$1, FALSE), " ")</f>
        <v>3</v>
      </c>
      <c r="L366" s="21">
        <f>IFERROR(VLOOKUP($C366, 'All Indicators - Breakdown'!$C:$HE, L$1, FALSE), " ")</f>
        <v>4</v>
      </c>
      <c r="M366" s="86">
        <f>IFERROR(VLOOKUP($C366, 'All Indicators - Breakdown'!$C:$IU, M$1, FALSE), " ")</f>
        <v>1</v>
      </c>
      <c r="N366" s="86">
        <f>IFERROR(VLOOKUP($C366, 'All Indicators - Breakdown'!$C:$IU, N$1, FALSE), " ")</f>
        <v>1</v>
      </c>
      <c r="O366" s="80">
        <f t="shared" si="60"/>
        <v>4</v>
      </c>
      <c r="P366" s="21">
        <f t="shared" si="60"/>
        <v>3</v>
      </c>
      <c r="Q366" s="21">
        <f t="shared" si="60"/>
        <v>2</v>
      </c>
      <c r="R366" s="21">
        <f t="shared" si="60"/>
        <v>1</v>
      </c>
      <c r="S366" s="21">
        <f t="shared" si="60"/>
        <v>1</v>
      </c>
      <c r="T366" s="21">
        <f t="shared" si="60"/>
        <v>1</v>
      </c>
      <c r="U366" s="21">
        <f t="shared" si="60"/>
        <v>1</v>
      </c>
      <c r="V366" s="71">
        <f t="shared" si="55"/>
        <v>1</v>
      </c>
      <c r="W366" s="71" t="e">
        <f t="shared" si="56"/>
        <v>#NUM!</v>
      </c>
    </row>
    <row r="367" spans="1:23" ht="16.3" thickTop="1" thickBot="1" x14ac:dyDescent="0.3">
      <c r="A367" s="20" t="s">
        <v>887</v>
      </c>
      <c r="B367" s="20" t="s">
        <v>890</v>
      </c>
      <c r="C367" s="20" t="s">
        <v>891</v>
      </c>
      <c r="D367" s="10">
        <f t="shared" si="52"/>
        <v>2</v>
      </c>
      <c r="E367" s="35">
        <f t="shared" si="53"/>
        <v>2</v>
      </c>
      <c r="F367" s="21" t="str">
        <f>IFERROR(VLOOKUP($C367, 'All Indicators - Breakdown'!$C:$GQ, F$1, FALSE), " ")</f>
        <v>N/A</v>
      </c>
      <c r="G367" s="21">
        <f>IFERROR(VLOOKUP($C367, 'All Indicators - Breakdown'!$C:$GQ, G$1, FALSE), " ")</f>
        <v>1</v>
      </c>
      <c r="H367" s="21">
        <f>IFERROR(VLOOKUP($C367, 'All Indicators - Breakdown'!$C:$GQ, H$1, FALSE), " ")</f>
        <v>2</v>
      </c>
      <c r="I367" s="21">
        <f>IFERROR(VLOOKUP($C367, 'All Indicators - Breakdown'!$C:$GQ, I$1, FALSE), " ")</f>
        <v>1</v>
      </c>
      <c r="J367" s="21">
        <f>IFERROR(VLOOKUP($C367, 'All Indicators - Breakdown'!$C:$GQ, J$1, FALSE), " ")</f>
        <v>1</v>
      </c>
      <c r="K367" s="21">
        <f>IFERROR(VLOOKUP($C367, 'All Indicators - Breakdown'!$C:$GQ, K$1, FALSE), " ")</f>
        <v>2</v>
      </c>
      <c r="L367" s="21">
        <f>IFERROR(VLOOKUP($C367, 'All Indicators - Breakdown'!$C:$HE, L$1, FALSE), " ")</f>
        <v>3</v>
      </c>
      <c r="M367" s="86">
        <f>IFERROR(VLOOKUP($C367, 'All Indicators - Breakdown'!$C:$IU, M$1, FALSE), " ")</f>
        <v>1</v>
      </c>
      <c r="N367" s="86">
        <f>IFERROR(VLOOKUP($C367, 'All Indicators - Breakdown'!$C:$IU, N$1, FALSE), " ")</f>
        <v>1</v>
      </c>
      <c r="O367" s="80">
        <f t="shared" si="60"/>
        <v>3</v>
      </c>
      <c r="P367" s="21">
        <f t="shared" si="60"/>
        <v>2</v>
      </c>
      <c r="Q367" s="21">
        <f t="shared" si="60"/>
        <v>2</v>
      </c>
      <c r="R367" s="21">
        <f t="shared" si="60"/>
        <v>1</v>
      </c>
      <c r="S367" s="21">
        <f t="shared" si="60"/>
        <v>1</v>
      </c>
      <c r="T367" s="21">
        <f t="shared" si="60"/>
        <v>1</v>
      </c>
      <c r="U367" s="21">
        <f t="shared" si="60"/>
        <v>1</v>
      </c>
      <c r="V367" s="71">
        <f t="shared" si="55"/>
        <v>1</v>
      </c>
      <c r="W367" s="71" t="e">
        <f t="shared" si="56"/>
        <v>#NUM!</v>
      </c>
    </row>
    <row r="368" spans="1:23" ht="16.3" thickTop="1" thickBot="1" x14ac:dyDescent="0.3">
      <c r="A368" s="20" t="s">
        <v>887</v>
      </c>
      <c r="B368" s="20" t="s">
        <v>892</v>
      </c>
      <c r="C368" s="20" t="s">
        <v>893</v>
      </c>
      <c r="D368" s="10">
        <f t="shared" si="52"/>
        <v>2</v>
      </c>
      <c r="E368" s="35">
        <f t="shared" si="53"/>
        <v>2</v>
      </c>
      <c r="F368" s="21" t="str">
        <f>IFERROR(VLOOKUP($C368, 'All Indicators - Breakdown'!$C:$GQ, F$1, FALSE), " ")</f>
        <v>N/A</v>
      </c>
      <c r="G368" s="21">
        <f>IFERROR(VLOOKUP($C368, 'All Indicators - Breakdown'!$C:$GQ, G$1, FALSE), " ")</f>
        <v>1</v>
      </c>
      <c r="H368" s="21">
        <f>IFERROR(VLOOKUP($C368, 'All Indicators - Breakdown'!$C:$GQ, H$1, FALSE), " ")</f>
        <v>2</v>
      </c>
      <c r="I368" s="21">
        <f>IFERROR(VLOOKUP($C368, 'All Indicators - Breakdown'!$C:$GQ, I$1, FALSE), " ")</f>
        <v>1</v>
      </c>
      <c r="J368" s="21">
        <f>IFERROR(VLOOKUP($C368, 'All Indicators - Breakdown'!$C:$GQ, J$1, FALSE), " ")</f>
        <v>1</v>
      </c>
      <c r="K368" s="21">
        <f>IFERROR(VLOOKUP($C368, 'All Indicators - Breakdown'!$C:$GQ, K$1, FALSE), " ")</f>
        <v>2</v>
      </c>
      <c r="L368" s="21">
        <f>IFERROR(VLOOKUP($C368, 'All Indicators - Breakdown'!$C:$HE, L$1, FALSE), " ")</f>
        <v>3</v>
      </c>
      <c r="M368" s="86">
        <f>IFERROR(VLOOKUP($C368, 'All Indicators - Breakdown'!$C:$IU, M$1, FALSE), " ")</f>
        <v>1</v>
      </c>
      <c r="N368" s="86">
        <f>IFERROR(VLOOKUP($C368, 'All Indicators - Breakdown'!$C:$IU, N$1, FALSE), " ")</f>
        <v>1</v>
      </c>
      <c r="O368" s="80">
        <f t="shared" si="60"/>
        <v>3</v>
      </c>
      <c r="P368" s="21">
        <f t="shared" si="60"/>
        <v>2</v>
      </c>
      <c r="Q368" s="21">
        <f t="shared" si="60"/>
        <v>2</v>
      </c>
      <c r="R368" s="21">
        <f t="shared" si="60"/>
        <v>1</v>
      </c>
      <c r="S368" s="21">
        <f t="shared" si="60"/>
        <v>1</v>
      </c>
      <c r="T368" s="21">
        <f t="shared" si="60"/>
        <v>1</v>
      </c>
      <c r="U368" s="21">
        <f t="shared" si="60"/>
        <v>1</v>
      </c>
      <c r="V368" s="71">
        <f t="shared" si="55"/>
        <v>1</v>
      </c>
      <c r="W368" s="71" t="e">
        <f t="shared" si="56"/>
        <v>#NUM!</v>
      </c>
    </row>
    <row r="369" spans="1:23" ht="16.3" thickTop="1" thickBot="1" x14ac:dyDescent="0.3">
      <c r="A369" s="20" t="s">
        <v>887</v>
      </c>
      <c r="B369" s="20" t="s">
        <v>894</v>
      </c>
      <c r="C369" s="20" t="s">
        <v>895</v>
      </c>
      <c r="D369" s="10">
        <f t="shared" si="52"/>
        <v>3</v>
      </c>
      <c r="E369" s="35">
        <f t="shared" si="53"/>
        <v>2.5</v>
      </c>
      <c r="F369" s="21" t="str">
        <f>IFERROR(VLOOKUP($C369, 'All Indicators - Breakdown'!$C:$GQ, F$1, FALSE), " ")</f>
        <v>N/A</v>
      </c>
      <c r="G369" s="21">
        <f>IFERROR(VLOOKUP($C369, 'All Indicators - Breakdown'!$C:$GQ, G$1, FALSE), " ")</f>
        <v>1</v>
      </c>
      <c r="H369" s="21">
        <f>IFERROR(VLOOKUP($C369, 'All Indicators - Breakdown'!$C:$GQ, H$1, FALSE), " ")</f>
        <v>2</v>
      </c>
      <c r="I369" s="21">
        <f>IFERROR(VLOOKUP($C369, 'All Indicators - Breakdown'!$C:$GQ, I$1, FALSE), " ")</f>
        <v>1</v>
      </c>
      <c r="J369" s="21">
        <f>IFERROR(VLOOKUP($C369, 'All Indicators - Breakdown'!$C:$GQ, J$1, FALSE), " ")</f>
        <v>2</v>
      </c>
      <c r="K369" s="21">
        <f>IFERROR(VLOOKUP($C369, 'All Indicators - Breakdown'!$C:$GQ, K$1, FALSE), " ")</f>
        <v>3</v>
      </c>
      <c r="L369" s="21">
        <f>IFERROR(VLOOKUP($C369, 'All Indicators - Breakdown'!$C:$HE, L$1, FALSE), " ")</f>
        <v>3</v>
      </c>
      <c r="M369" s="86">
        <f>IFERROR(VLOOKUP($C369, 'All Indicators - Breakdown'!$C:$IU, M$1, FALSE), " ")</f>
        <v>1</v>
      </c>
      <c r="N369" s="86">
        <f>IFERROR(VLOOKUP($C369, 'All Indicators - Breakdown'!$C:$IU, N$1, FALSE), " ")</f>
        <v>1</v>
      </c>
      <c r="O369" s="80">
        <f t="shared" si="60"/>
        <v>3</v>
      </c>
      <c r="P369" s="21">
        <f t="shared" si="60"/>
        <v>3</v>
      </c>
      <c r="Q369" s="21">
        <f t="shared" si="60"/>
        <v>2</v>
      </c>
      <c r="R369" s="21">
        <f t="shared" si="60"/>
        <v>2</v>
      </c>
      <c r="S369" s="21">
        <f t="shared" si="60"/>
        <v>1</v>
      </c>
      <c r="T369" s="21">
        <f t="shared" si="60"/>
        <v>1</v>
      </c>
      <c r="U369" s="21">
        <f t="shared" si="60"/>
        <v>1</v>
      </c>
      <c r="V369" s="71">
        <f t="shared" si="55"/>
        <v>1</v>
      </c>
      <c r="W369" s="71" t="e">
        <f t="shared" si="56"/>
        <v>#NUM!</v>
      </c>
    </row>
    <row r="370" spans="1:23" ht="16.3" thickTop="1" thickBot="1" x14ac:dyDescent="0.3">
      <c r="A370" s="20" t="s">
        <v>887</v>
      </c>
      <c r="B370" s="20" t="s">
        <v>896</v>
      </c>
      <c r="C370" s="20" t="s">
        <v>897</v>
      </c>
      <c r="D370" s="10">
        <f t="shared" si="52"/>
        <v>3</v>
      </c>
      <c r="E370" s="35">
        <f t="shared" si="53"/>
        <v>2.8</v>
      </c>
      <c r="F370" s="21" t="str">
        <f>IFERROR(VLOOKUP($C370, 'All Indicators - Breakdown'!$C:$GQ, F$1, FALSE), " ")</f>
        <v>N/A</v>
      </c>
      <c r="G370" s="21">
        <f>IFERROR(VLOOKUP($C370, 'All Indicators - Breakdown'!$C:$GQ, G$1, FALSE), " ")</f>
        <v>2</v>
      </c>
      <c r="H370" s="21">
        <f>IFERROR(VLOOKUP($C370, 'All Indicators - Breakdown'!$C:$GQ, H$1, FALSE), " ")</f>
        <v>3</v>
      </c>
      <c r="I370" s="21">
        <f>IFERROR(VLOOKUP($C370, 'All Indicators - Breakdown'!$C:$GQ, I$1, FALSE), " ")</f>
        <v>1</v>
      </c>
      <c r="J370" s="21">
        <f>IFERROR(VLOOKUP($C370, 'All Indicators - Breakdown'!$C:$GQ, J$1, FALSE), " ")</f>
        <v>1</v>
      </c>
      <c r="K370" s="21">
        <f>IFERROR(VLOOKUP($C370, 'All Indicators - Breakdown'!$C:$GQ, K$1, FALSE), " ")</f>
        <v>2</v>
      </c>
      <c r="L370" s="21">
        <f>IFERROR(VLOOKUP($C370, 'All Indicators - Breakdown'!$C:$HE, L$1, FALSE), " ")</f>
        <v>3</v>
      </c>
      <c r="M370" s="86">
        <f>IFERROR(VLOOKUP($C370, 'All Indicators - Breakdown'!$C:$IU, M$1, FALSE), " ")</f>
        <v>3</v>
      </c>
      <c r="N370" s="86">
        <f>IFERROR(VLOOKUP($C370, 'All Indicators - Breakdown'!$C:$IU, N$1, FALSE), " ")</f>
        <v>1</v>
      </c>
      <c r="O370" s="80">
        <f t="shared" si="60"/>
        <v>3</v>
      </c>
      <c r="P370" s="21">
        <f t="shared" si="60"/>
        <v>3</v>
      </c>
      <c r="Q370" s="21">
        <f t="shared" si="60"/>
        <v>3</v>
      </c>
      <c r="R370" s="21">
        <f t="shared" si="60"/>
        <v>2</v>
      </c>
      <c r="S370" s="21">
        <f t="shared" si="60"/>
        <v>2</v>
      </c>
      <c r="T370" s="21">
        <f t="shared" si="60"/>
        <v>1</v>
      </c>
      <c r="U370" s="21">
        <f t="shared" si="60"/>
        <v>1</v>
      </c>
      <c r="V370" s="71">
        <f t="shared" si="55"/>
        <v>1</v>
      </c>
      <c r="W370" s="71" t="e">
        <f t="shared" si="56"/>
        <v>#NUM!</v>
      </c>
    </row>
    <row r="371" spans="1:23" ht="16.3" thickTop="1" thickBot="1" x14ac:dyDescent="0.3">
      <c r="A371" s="20" t="s">
        <v>887</v>
      </c>
      <c r="B371" s="20" t="s">
        <v>898</v>
      </c>
      <c r="C371" s="20" t="s">
        <v>899</v>
      </c>
      <c r="D371" s="10">
        <f t="shared" si="52"/>
        <v>3</v>
      </c>
      <c r="E371" s="35">
        <f t="shared" si="53"/>
        <v>2.8</v>
      </c>
      <c r="F371" s="21" t="str">
        <f>IFERROR(VLOOKUP($C371, 'All Indicators - Breakdown'!$C:$GQ, F$1, FALSE), " ")</f>
        <v>N/A</v>
      </c>
      <c r="G371" s="21">
        <f>IFERROR(VLOOKUP($C371, 'All Indicators - Breakdown'!$C:$GQ, G$1, FALSE), " ")</f>
        <v>3</v>
      </c>
      <c r="H371" s="21">
        <f>IFERROR(VLOOKUP($C371, 'All Indicators - Breakdown'!$C:$GQ, H$1, FALSE), " ")</f>
        <v>2</v>
      </c>
      <c r="I371" s="21">
        <f>IFERROR(VLOOKUP($C371, 'All Indicators - Breakdown'!$C:$GQ, I$1, FALSE), " ")</f>
        <v>1</v>
      </c>
      <c r="J371" s="21">
        <f>IFERROR(VLOOKUP($C371, 'All Indicators - Breakdown'!$C:$GQ, J$1, FALSE), " ")</f>
        <v>1</v>
      </c>
      <c r="K371" s="21">
        <f>IFERROR(VLOOKUP($C371, 'All Indicators - Breakdown'!$C:$GQ, K$1, FALSE), " ")</f>
        <v>3</v>
      </c>
      <c r="L371" s="21">
        <f>IFERROR(VLOOKUP($C371, 'All Indicators - Breakdown'!$C:$HE, L$1, FALSE), " ")</f>
        <v>3</v>
      </c>
      <c r="M371" s="86">
        <f>IFERROR(VLOOKUP($C371, 'All Indicators - Breakdown'!$C:$IU, M$1, FALSE), " ")</f>
        <v>1</v>
      </c>
      <c r="N371" s="86">
        <f>IFERROR(VLOOKUP($C371, 'All Indicators - Breakdown'!$C:$IU, N$1, FALSE), " ")</f>
        <v>1</v>
      </c>
      <c r="O371" s="80">
        <f t="shared" si="60"/>
        <v>3</v>
      </c>
      <c r="P371" s="21">
        <f t="shared" si="60"/>
        <v>3</v>
      </c>
      <c r="Q371" s="21">
        <f t="shared" si="60"/>
        <v>3</v>
      </c>
      <c r="R371" s="21">
        <f t="shared" si="60"/>
        <v>2</v>
      </c>
      <c r="S371" s="21">
        <f t="shared" si="60"/>
        <v>1</v>
      </c>
      <c r="T371" s="21">
        <f t="shared" si="60"/>
        <v>1</v>
      </c>
      <c r="U371" s="21">
        <f t="shared" si="60"/>
        <v>1</v>
      </c>
      <c r="V371" s="71">
        <f t="shared" si="55"/>
        <v>1</v>
      </c>
      <c r="W371" s="71" t="e">
        <f t="shared" si="56"/>
        <v>#NUM!</v>
      </c>
    </row>
    <row r="372" spans="1:23" ht="16.3" thickTop="1" thickBot="1" x14ac:dyDescent="0.3">
      <c r="A372" s="20" t="s">
        <v>887</v>
      </c>
      <c r="B372" s="20" t="s">
        <v>900</v>
      </c>
      <c r="C372" s="20" t="s">
        <v>901</v>
      </c>
      <c r="D372" s="10">
        <f t="shared" si="52"/>
        <v>3</v>
      </c>
      <c r="E372" s="35">
        <f t="shared" si="53"/>
        <v>3</v>
      </c>
      <c r="F372" s="21" t="str">
        <f>IFERROR(VLOOKUP($C372, 'All Indicators - Breakdown'!$C:$GQ, F$1, FALSE), " ")</f>
        <v>N/A</v>
      </c>
      <c r="G372" s="21">
        <f>IFERROR(VLOOKUP($C372, 'All Indicators - Breakdown'!$C:$GQ, G$1, FALSE), " ")</f>
        <v>2</v>
      </c>
      <c r="H372" s="21">
        <f>IFERROR(VLOOKUP($C372, 'All Indicators - Breakdown'!$C:$GQ, H$1, FALSE), " ")</f>
        <v>2</v>
      </c>
      <c r="I372" s="21">
        <f>IFERROR(VLOOKUP($C372, 'All Indicators - Breakdown'!$C:$GQ, I$1, FALSE), " ")</f>
        <v>1</v>
      </c>
      <c r="J372" s="21">
        <f>IFERROR(VLOOKUP($C372, 'All Indicators - Breakdown'!$C:$GQ, J$1, FALSE), " ")</f>
        <v>5</v>
      </c>
      <c r="K372" s="21">
        <f>IFERROR(VLOOKUP($C372, 'All Indicators - Breakdown'!$C:$GQ, K$1, FALSE), " ")</f>
        <v>2</v>
      </c>
      <c r="L372" s="21">
        <f>IFERROR(VLOOKUP($C372, 'All Indicators - Breakdown'!$C:$HE, L$1, FALSE), " ")</f>
        <v>3</v>
      </c>
      <c r="M372" s="86">
        <f>IFERROR(VLOOKUP($C372, 'All Indicators - Breakdown'!$C:$IU, M$1, FALSE), " ")</f>
        <v>1</v>
      </c>
      <c r="N372" s="86">
        <f>IFERROR(VLOOKUP($C372, 'All Indicators - Breakdown'!$C:$IU, N$1, FALSE), " ")</f>
        <v>1</v>
      </c>
      <c r="O372" s="80">
        <f t="shared" si="60"/>
        <v>5</v>
      </c>
      <c r="P372" s="21">
        <f t="shared" si="60"/>
        <v>3</v>
      </c>
      <c r="Q372" s="21">
        <f t="shared" si="60"/>
        <v>2</v>
      </c>
      <c r="R372" s="21">
        <f t="shared" si="60"/>
        <v>2</v>
      </c>
      <c r="S372" s="21">
        <f t="shared" si="60"/>
        <v>2</v>
      </c>
      <c r="T372" s="21">
        <f t="shared" si="60"/>
        <v>1</v>
      </c>
      <c r="U372" s="21">
        <f t="shared" si="60"/>
        <v>1</v>
      </c>
      <c r="V372" s="71">
        <f t="shared" si="55"/>
        <v>1</v>
      </c>
      <c r="W372" s="71" t="e">
        <f t="shared" si="56"/>
        <v>#NUM!</v>
      </c>
    </row>
    <row r="373" spans="1:23" ht="16.3" thickTop="1" thickBot="1" x14ac:dyDescent="0.3">
      <c r="A373" s="20" t="s">
        <v>902</v>
      </c>
      <c r="B373" s="20" t="s">
        <v>902</v>
      </c>
      <c r="C373" s="20" t="s">
        <v>903</v>
      </c>
      <c r="D373" s="10">
        <f t="shared" si="52"/>
        <v>2</v>
      </c>
      <c r="E373" s="35">
        <f t="shared" si="53"/>
        <v>2</v>
      </c>
      <c r="F373" s="21" t="str">
        <f>IFERROR(VLOOKUP($C373, 'All Indicators - Breakdown'!$C:$GQ, F$1, FALSE), " ")</f>
        <v>N/A</v>
      </c>
      <c r="G373" s="21">
        <f>IFERROR(VLOOKUP($C373, 'All Indicators - Breakdown'!$C:$GQ, G$1, FALSE), " ")</f>
        <v>1</v>
      </c>
      <c r="H373" s="21">
        <f>IFERROR(VLOOKUP($C373, 'All Indicators - Breakdown'!$C:$GQ, H$1, FALSE), " ")</f>
        <v>1</v>
      </c>
      <c r="I373" s="21">
        <f>IFERROR(VLOOKUP($C373, 'All Indicators - Breakdown'!$C:$GQ, I$1, FALSE), " ")</f>
        <v>1</v>
      </c>
      <c r="J373" s="21">
        <f>IFERROR(VLOOKUP($C373, 'All Indicators - Breakdown'!$C:$GQ, J$1, FALSE), " ")</f>
        <v>1</v>
      </c>
      <c r="K373" s="21">
        <f>IFERROR(VLOOKUP($C373, 'All Indicators - Breakdown'!$C:$GQ, K$1, FALSE), " ")</f>
        <v>3</v>
      </c>
      <c r="L373" s="21">
        <f>IFERROR(VLOOKUP($C373, 'All Indicators - Breakdown'!$C:$HE, L$1, FALSE), " ")</f>
        <v>3</v>
      </c>
      <c r="M373" s="86">
        <f>IFERROR(VLOOKUP($C373, 'All Indicators - Breakdown'!$C:$IU, M$1, FALSE), " ")</f>
        <v>1</v>
      </c>
      <c r="N373" s="86">
        <f>IFERROR(VLOOKUP($C373, 'All Indicators - Breakdown'!$C:$IU, N$1, FALSE), " ")</f>
        <v>1</v>
      </c>
      <c r="O373" s="80">
        <f t="shared" si="60"/>
        <v>3</v>
      </c>
      <c r="P373" s="21">
        <f t="shared" si="60"/>
        <v>3</v>
      </c>
      <c r="Q373" s="21">
        <f t="shared" si="60"/>
        <v>1</v>
      </c>
      <c r="R373" s="21">
        <f t="shared" si="60"/>
        <v>1</v>
      </c>
      <c r="S373" s="21">
        <f t="shared" si="60"/>
        <v>1</v>
      </c>
      <c r="T373" s="21">
        <f t="shared" si="60"/>
        <v>1</v>
      </c>
      <c r="U373" s="21">
        <f t="shared" si="60"/>
        <v>1</v>
      </c>
      <c r="V373" s="71">
        <f t="shared" si="55"/>
        <v>1</v>
      </c>
      <c r="W373" s="71" t="e">
        <f t="shared" si="56"/>
        <v>#NUM!</v>
      </c>
    </row>
    <row r="374" spans="1:23" ht="16.3" thickTop="1" thickBot="1" x14ac:dyDescent="0.3">
      <c r="A374" s="20" t="s">
        <v>902</v>
      </c>
      <c r="B374" s="20" t="s">
        <v>904</v>
      </c>
      <c r="C374" s="20" t="s">
        <v>905</v>
      </c>
      <c r="D374" s="10">
        <f t="shared" si="52"/>
        <v>2</v>
      </c>
      <c r="E374" s="35">
        <f t="shared" si="53"/>
        <v>2.2999999999999998</v>
      </c>
      <c r="F374" s="21" t="str">
        <f>IFERROR(VLOOKUP($C374, 'All Indicators - Breakdown'!$C:$GQ, F$1, FALSE), " ")</f>
        <v>N/A</v>
      </c>
      <c r="G374" s="21">
        <f>IFERROR(VLOOKUP($C374, 'All Indicators - Breakdown'!$C:$GQ, G$1, FALSE), " ")</f>
        <v>2</v>
      </c>
      <c r="H374" s="21">
        <f>IFERROR(VLOOKUP($C374, 'All Indicators - Breakdown'!$C:$GQ, H$1, FALSE), " ")</f>
        <v>1</v>
      </c>
      <c r="I374" s="21">
        <f>IFERROR(VLOOKUP($C374, 'All Indicators - Breakdown'!$C:$GQ, I$1, FALSE), " ")</f>
        <v>1</v>
      </c>
      <c r="J374" s="21">
        <f>IFERROR(VLOOKUP($C374, 'All Indicators - Breakdown'!$C:$GQ, J$1, FALSE), " ")</f>
        <v>1</v>
      </c>
      <c r="K374" s="21">
        <f>IFERROR(VLOOKUP($C374, 'All Indicators - Breakdown'!$C:$GQ, K$1, FALSE), " ")</f>
        <v>3</v>
      </c>
      <c r="L374" s="21">
        <f>IFERROR(VLOOKUP($C374, 'All Indicators - Breakdown'!$C:$HE, L$1, FALSE), " ")</f>
        <v>3</v>
      </c>
      <c r="M374" s="86">
        <f>IFERROR(VLOOKUP($C374, 'All Indicators - Breakdown'!$C:$IU, M$1, FALSE), " ")</f>
        <v>1</v>
      </c>
      <c r="N374" s="86">
        <f>IFERROR(VLOOKUP($C374, 'All Indicators - Breakdown'!$C:$IU, N$1, FALSE), " ")</f>
        <v>1</v>
      </c>
      <c r="O374" s="80">
        <f t="shared" ref="O374:U383" si="61">LARGE($F374:$N374, O$1)</f>
        <v>3</v>
      </c>
      <c r="P374" s="21">
        <f t="shared" si="61"/>
        <v>3</v>
      </c>
      <c r="Q374" s="21">
        <f t="shared" si="61"/>
        <v>2</v>
      </c>
      <c r="R374" s="21">
        <f t="shared" si="61"/>
        <v>1</v>
      </c>
      <c r="S374" s="21">
        <f t="shared" si="61"/>
        <v>1</v>
      </c>
      <c r="T374" s="21">
        <f t="shared" si="61"/>
        <v>1</v>
      </c>
      <c r="U374" s="21">
        <f t="shared" si="61"/>
        <v>1</v>
      </c>
      <c r="V374" s="71">
        <f t="shared" si="55"/>
        <v>1</v>
      </c>
      <c r="W374" s="71" t="e">
        <f t="shared" si="56"/>
        <v>#NUM!</v>
      </c>
    </row>
    <row r="375" spans="1:23" ht="16.3" thickTop="1" thickBot="1" x14ac:dyDescent="0.3">
      <c r="A375" s="20" t="s">
        <v>902</v>
      </c>
      <c r="B375" s="20" t="s">
        <v>906</v>
      </c>
      <c r="C375" s="20" t="s">
        <v>907</v>
      </c>
      <c r="D375" s="10">
        <f t="shared" si="52"/>
        <v>3</v>
      </c>
      <c r="E375" s="35">
        <f t="shared" si="53"/>
        <v>2.8</v>
      </c>
      <c r="F375" s="21" t="str">
        <f>IFERROR(VLOOKUP($C375, 'All Indicators - Breakdown'!$C:$GQ, F$1, FALSE), " ")</f>
        <v>N/A</v>
      </c>
      <c r="G375" s="21">
        <f>IFERROR(VLOOKUP($C375, 'All Indicators - Breakdown'!$C:$GQ, G$1, FALSE), " ")</f>
        <v>2</v>
      </c>
      <c r="H375" s="21">
        <f>IFERROR(VLOOKUP($C375, 'All Indicators - Breakdown'!$C:$GQ, H$1, FALSE), " ")</f>
        <v>1</v>
      </c>
      <c r="I375" s="21">
        <f>IFERROR(VLOOKUP($C375, 'All Indicators - Breakdown'!$C:$GQ, I$1, FALSE), " ")</f>
        <v>1</v>
      </c>
      <c r="J375" s="21">
        <f>IFERROR(VLOOKUP($C375, 'All Indicators - Breakdown'!$C:$GQ, J$1, FALSE), " ")</f>
        <v>1</v>
      </c>
      <c r="K375" s="21">
        <f>IFERROR(VLOOKUP($C375, 'All Indicators - Breakdown'!$C:$GQ, K$1, FALSE), " ")</f>
        <v>3</v>
      </c>
      <c r="L375" s="21">
        <f>IFERROR(VLOOKUP($C375, 'All Indicators - Breakdown'!$C:$HE, L$1, FALSE), " ")</f>
        <v>3</v>
      </c>
      <c r="M375" s="86">
        <f>IFERROR(VLOOKUP($C375, 'All Indicators - Breakdown'!$C:$IU, M$1, FALSE), " ")</f>
        <v>3</v>
      </c>
      <c r="N375" s="86">
        <f>IFERROR(VLOOKUP($C375, 'All Indicators - Breakdown'!$C:$IU, N$1, FALSE), " ")</f>
        <v>1</v>
      </c>
      <c r="O375" s="80">
        <f t="shared" si="61"/>
        <v>3</v>
      </c>
      <c r="P375" s="21">
        <f t="shared" si="61"/>
        <v>3</v>
      </c>
      <c r="Q375" s="21">
        <f t="shared" si="61"/>
        <v>3</v>
      </c>
      <c r="R375" s="21">
        <f t="shared" si="61"/>
        <v>2</v>
      </c>
      <c r="S375" s="21">
        <f t="shared" si="61"/>
        <v>1</v>
      </c>
      <c r="T375" s="21">
        <f t="shared" si="61"/>
        <v>1</v>
      </c>
      <c r="U375" s="21">
        <f t="shared" si="61"/>
        <v>1</v>
      </c>
      <c r="V375" s="71">
        <f t="shared" si="55"/>
        <v>1</v>
      </c>
      <c r="W375" s="71" t="e">
        <f t="shared" si="56"/>
        <v>#NUM!</v>
      </c>
    </row>
    <row r="376" spans="1:23" ht="16.3" thickTop="1" thickBot="1" x14ac:dyDescent="0.3">
      <c r="A376" s="20" t="s">
        <v>902</v>
      </c>
      <c r="B376" s="20" t="s">
        <v>908</v>
      </c>
      <c r="C376" s="20" t="s">
        <v>909</v>
      </c>
      <c r="D376" s="10">
        <f t="shared" si="52"/>
        <v>3</v>
      </c>
      <c r="E376" s="35">
        <f t="shared" si="53"/>
        <v>2.5</v>
      </c>
      <c r="F376" s="21" t="str">
        <f>IFERROR(VLOOKUP($C376, 'All Indicators - Breakdown'!$C:$GQ, F$1, FALSE), " ")</f>
        <v>N/A</v>
      </c>
      <c r="G376" s="21">
        <f>IFERROR(VLOOKUP($C376, 'All Indicators - Breakdown'!$C:$GQ, G$1, FALSE), " ")</f>
        <v>1</v>
      </c>
      <c r="H376" s="21">
        <f>IFERROR(VLOOKUP($C376, 'All Indicators - Breakdown'!$C:$GQ, H$1, FALSE), " ")</f>
        <v>1</v>
      </c>
      <c r="I376" s="21">
        <f>IFERROR(VLOOKUP($C376, 'All Indicators - Breakdown'!$C:$GQ, I$1, FALSE), " ")</f>
        <v>1</v>
      </c>
      <c r="J376" s="21">
        <f>IFERROR(VLOOKUP($C376, 'All Indicators - Breakdown'!$C:$GQ, J$1, FALSE), " ")</f>
        <v>1</v>
      </c>
      <c r="K376" s="21">
        <f>IFERROR(VLOOKUP($C376, 'All Indicators - Breakdown'!$C:$GQ, K$1, FALSE), " ")</f>
        <v>3</v>
      </c>
      <c r="L376" s="21">
        <f>IFERROR(VLOOKUP($C376, 'All Indicators - Breakdown'!$C:$HE, L$1, FALSE), " ")</f>
        <v>3</v>
      </c>
      <c r="M376" s="86">
        <f>IFERROR(VLOOKUP($C376, 'All Indicators - Breakdown'!$C:$IU, M$1, FALSE), " ")</f>
        <v>3</v>
      </c>
      <c r="N376" s="86">
        <f>IFERROR(VLOOKUP($C376, 'All Indicators - Breakdown'!$C:$IU, N$1, FALSE), " ")</f>
        <v>1</v>
      </c>
      <c r="O376" s="80">
        <f t="shared" si="61"/>
        <v>3</v>
      </c>
      <c r="P376" s="21">
        <f t="shared" si="61"/>
        <v>3</v>
      </c>
      <c r="Q376" s="21">
        <f t="shared" si="61"/>
        <v>3</v>
      </c>
      <c r="R376" s="21">
        <f t="shared" si="61"/>
        <v>1</v>
      </c>
      <c r="S376" s="21">
        <f t="shared" si="61"/>
        <v>1</v>
      </c>
      <c r="T376" s="21">
        <f t="shared" si="61"/>
        <v>1</v>
      </c>
      <c r="U376" s="21">
        <f t="shared" si="61"/>
        <v>1</v>
      </c>
      <c r="V376" s="71">
        <f t="shared" si="55"/>
        <v>1</v>
      </c>
      <c r="W376" s="71" t="e">
        <f t="shared" si="56"/>
        <v>#NUM!</v>
      </c>
    </row>
    <row r="377" spans="1:23" ht="16.3" thickTop="1" thickBot="1" x14ac:dyDescent="0.3">
      <c r="A377" s="20" t="s">
        <v>902</v>
      </c>
      <c r="B377" s="20" t="s">
        <v>910</v>
      </c>
      <c r="C377" s="20" t="s">
        <v>911</v>
      </c>
      <c r="D377" s="10">
        <f t="shared" si="52"/>
        <v>2</v>
      </c>
      <c r="E377" s="35">
        <f t="shared" si="53"/>
        <v>2.2999999999999998</v>
      </c>
      <c r="F377" s="21" t="str">
        <f>IFERROR(VLOOKUP($C377, 'All Indicators - Breakdown'!$C:$GQ, F$1, FALSE), " ")</f>
        <v>N/A</v>
      </c>
      <c r="G377" s="21">
        <f>IFERROR(VLOOKUP($C377, 'All Indicators - Breakdown'!$C:$GQ, G$1, FALSE), " ")</f>
        <v>1</v>
      </c>
      <c r="H377" s="21">
        <f>IFERROR(VLOOKUP($C377, 'All Indicators - Breakdown'!$C:$GQ, H$1, FALSE), " ")</f>
        <v>2</v>
      </c>
      <c r="I377" s="21">
        <f>IFERROR(VLOOKUP($C377, 'All Indicators - Breakdown'!$C:$GQ, I$1, FALSE), " ")</f>
        <v>1</v>
      </c>
      <c r="J377" s="21">
        <f>IFERROR(VLOOKUP($C377, 'All Indicators - Breakdown'!$C:$GQ, J$1, FALSE), " ")</f>
        <v>1</v>
      </c>
      <c r="K377" s="21">
        <f>IFERROR(VLOOKUP($C377, 'All Indicators - Breakdown'!$C:$GQ, K$1, FALSE), " ")</f>
        <v>3</v>
      </c>
      <c r="L377" s="21">
        <f>IFERROR(VLOOKUP($C377, 'All Indicators - Breakdown'!$C:$HE, L$1, FALSE), " ")</f>
        <v>3</v>
      </c>
      <c r="M377" s="86">
        <f>IFERROR(VLOOKUP($C377, 'All Indicators - Breakdown'!$C:$IU, M$1, FALSE), " ")</f>
        <v>1</v>
      </c>
      <c r="N377" s="86">
        <f>IFERROR(VLOOKUP($C377, 'All Indicators - Breakdown'!$C:$IU, N$1, FALSE), " ")</f>
        <v>1</v>
      </c>
      <c r="O377" s="80">
        <f t="shared" si="61"/>
        <v>3</v>
      </c>
      <c r="P377" s="21">
        <f t="shared" si="61"/>
        <v>3</v>
      </c>
      <c r="Q377" s="21">
        <f t="shared" si="61"/>
        <v>2</v>
      </c>
      <c r="R377" s="21">
        <f t="shared" si="61"/>
        <v>1</v>
      </c>
      <c r="S377" s="21">
        <f t="shared" si="61"/>
        <v>1</v>
      </c>
      <c r="T377" s="21">
        <f t="shared" si="61"/>
        <v>1</v>
      </c>
      <c r="U377" s="21">
        <f t="shared" si="61"/>
        <v>1</v>
      </c>
      <c r="V377" s="71">
        <f t="shared" si="55"/>
        <v>1</v>
      </c>
      <c r="W377" s="71" t="e">
        <f t="shared" si="56"/>
        <v>#NUM!</v>
      </c>
    </row>
    <row r="378" spans="1:23" ht="16.3" thickTop="1" thickBot="1" x14ac:dyDescent="0.3">
      <c r="A378" s="20" t="s">
        <v>902</v>
      </c>
      <c r="B378" s="20" t="s">
        <v>912</v>
      </c>
      <c r="C378" s="20" t="s">
        <v>913</v>
      </c>
      <c r="D378" s="10">
        <f t="shared" si="52"/>
        <v>2</v>
      </c>
      <c r="E378" s="35">
        <f t="shared" si="53"/>
        <v>2.2999999999999998</v>
      </c>
      <c r="F378" s="21" t="str">
        <f>IFERROR(VLOOKUP($C378, 'All Indicators - Breakdown'!$C:$GQ, F$1, FALSE), " ")</f>
        <v>N/A</v>
      </c>
      <c r="G378" s="21">
        <f>IFERROR(VLOOKUP($C378, 'All Indicators - Breakdown'!$C:$GQ, G$1, FALSE), " ")</f>
        <v>1</v>
      </c>
      <c r="H378" s="21">
        <f>IFERROR(VLOOKUP($C378, 'All Indicators - Breakdown'!$C:$GQ, H$1, FALSE), " ")</f>
        <v>2</v>
      </c>
      <c r="I378" s="21">
        <f>IFERROR(VLOOKUP($C378, 'All Indicators - Breakdown'!$C:$GQ, I$1, FALSE), " ")</f>
        <v>1</v>
      </c>
      <c r="J378" s="21">
        <f>IFERROR(VLOOKUP($C378, 'All Indicators - Breakdown'!$C:$GQ, J$1, FALSE), " ")</f>
        <v>1</v>
      </c>
      <c r="K378" s="21">
        <f>IFERROR(VLOOKUP($C378, 'All Indicators - Breakdown'!$C:$GQ, K$1, FALSE), " ")</f>
        <v>3</v>
      </c>
      <c r="L378" s="21">
        <f>IFERROR(VLOOKUP($C378, 'All Indicators - Breakdown'!$C:$HE, L$1, FALSE), " ")</f>
        <v>3</v>
      </c>
      <c r="M378" s="86">
        <f>IFERROR(VLOOKUP($C378, 'All Indicators - Breakdown'!$C:$IU, M$1, FALSE), " ")</f>
        <v>1</v>
      </c>
      <c r="N378" s="86">
        <f>IFERROR(VLOOKUP($C378, 'All Indicators - Breakdown'!$C:$IU, N$1, FALSE), " ")</f>
        <v>1</v>
      </c>
      <c r="O378" s="80">
        <f t="shared" si="61"/>
        <v>3</v>
      </c>
      <c r="P378" s="21">
        <f t="shared" si="61"/>
        <v>3</v>
      </c>
      <c r="Q378" s="21">
        <f t="shared" si="61"/>
        <v>2</v>
      </c>
      <c r="R378" s="21">
        <f t="shared" si="61"/>
        <v>1</v>
      </c>
      <c r="S378" s="21">
        <f t="shared" si="61"/>
        <v>1</v>
      </c>
      <c r="T378" s="21">
        <f t="shared" si="61"/>
        <v>1</v>
      </c>
      <c r="U378" s="21">
        <f t="shared" si="61"/>
        <v>1</v>
      </c>
      <c r="V378" s="71">
        <f t="shared" si="55"/>
        <v>1</v>
      </c>
      <c r="W378" s="71" t="e">
        <f t="shared" si="56"/>
        <v>#NUM!</v>
      </c>
    </row>
    <row r="379" spans="1:23" ht="16.3" thickTop="1" thickBot="1" x14ac:dyDescent="0.3">
      <c r="A379" s="20" t="s">
        <v>902</v>
      </c>
      <c r="B379" s="20" t="s">
        <v>914</v>
      </c>
      <c r="C379" s="20" t="s">
        <v>915</v>
      </c>
      <c r="D379" s="10">
        <f t="shared" si="52"/>
        <v>3</v>
      </c>
      <c r="E379" s="35">
        <f t="shared" si="53"/>
        <v>3</v>
      </c>
      <c r="F379" s="21" t="str">
        <f>IFERROR(VLOOKUP($C379, 'All Indicators - Breakdown'!$C:$GQ, F$1, FALSE), " ")</f>
        <v>N/A</v>
      </c>
      <c r="G379" s="21">
        <f>IFERROR(VLOOKUP($C379, 'All Indicators - Breakdown'!$C:$GQ, G$1, FALSE), " ")</f>
        <v>3</v>
      </c>
      <c r="H379" s="21">
        <f>IFERROR(VLOOKUP($C379, 'All Indicators - Breakdown'!$C:$GQ, H$1, FALSE), " ")</f>
        <v>1</v>
      </c>
      <c r="I379" s="21">
        <f>IFERROR(VLOOKUP($C379, 'All Indicators - Breakdown'!$C:$GQ, I$1, FALSE), " ")</f>
        <v>1</v>
      </c>
      <c r="J379" s="21">
        <f>IFERROR(VLOOKUP($C379, 'All Indicators - Breakdown'!$C:$GQ, J$1, FALSE), " ")</f>
        <v>1</v>
      </c>
      <c r="K379" s="21">
        <f>IFERROR(VLOOKUP($C379, 'All Indicators - Breakdown'!$C:$GQ, K$1, FALSE), " ")</f>
        <v>3</v>
      </c>
      <c r="L379" s="21">
        <f>IFERROR(VLOOKUP($C379, 'All Indicators - Breakdown'!$C:$HE, L$1, FALSE), " ")</f>
        <v>3</v>
      </c>
      <c r="M379" s="86">
        <f>IFERROR(VLOOKUP($C379, 'All Indicators - Breakdown'!$C:$IU, M$1, FALSE), " ")</f>
        <v>3</v>
      </c>
      <c r="N379" s="86">
        <f>IFERROR(VLOOKUP($C379, 'All Indicators - Breakdown'!$C:$IU, N$1, FALSE), " ")</f>
        <v>1</v>
      </c>
      <c r="O379" s="80">
        <f t="shared" si="61"/>
        <v>3</v>
      </c>
      <c r="P379" s="21">
        <f t="shared" si="61"/>
        <v>3</v>
      </c>
      <c r="Q379" s="21">
        <f t="shared" si="61"/>
        <v>3</v>
      </c>
      <c r="R379" s="21">
        <f t="shared" si="61"/>
        <v>3</v>
      </c>
      <c r="S379" s="21">
        <f t="shared" si="61"/>
        <v>1</v>
      </c>
      <c r="T379" s="21">
        <f t="shared" si="61"/>
        <v>1</v>
      </c>
      <c r="U379" s="21">
        <f t="shared" si="61"/>
        <v>1</v>
      </c>
      <c r="V379" s="71">
        <f t="shared" si="55"/>
        <v>1</v>
      </c>
      <c r="W379" s="71" t="e">
        <f t="shared" si="56"/>
        <v>#NUM!</v>
      </c>
    </row>
    <row r="380" spans="1:23" ht="16.3" thickTop="1" thickBot="1" x14ac:dyDescent="0.3">
      <c r="A380" s="20" t="s">
        <v>902</v>
      </c>
      <c r="B380" s="20" t="s">
        <v>916</v>
      </c>
      <c r="C380" s="20" t="s">
        <v>917</v>
      </c>
      <c r="D380" s="10">
        <f t="shared" si="52"/>
        <v>2</v>
      </c>
      <c r="E380" s="35">
        <f t="shared" si="53"/>
        <v>2</v>
      </c>
      <c r="F380" s="21" t="str">
        <f>IFERROR(VLOOKUP($C380, 'All Indicators - Breakdown'!$C:$GQ, F$1, FALSE), " ")</f>
        <v>N/A</v>
      </c>
      <c r="G380" s="21">
        <f>IFERROR(VLOOKUP($C380, 'All Indicators - Breakdown'!$C:$GQ, G$1, FALSE), " ")</f>
        <v>1</v>
      </c>
      <c r="H380" s="21">
        <f>IFERROR(VLOOKUP($C380, 'All Indicators - Breakdown'!$C:$GQ, H$1, FALSE), " ")</f>
        <v>2</v>
      </c>
      <c r="I380" s="21">
        <f>IFERROR(VLOOKUP($C380, 'All Indicators - Breakdown'!$C:$GQ, I$1, FALSE), " ")</f>
        <v>1</v>
      </c>
      <c r="J380" s="21">
        <f>IFERROR(VLOOKUP($C380, 'All Indicators - Breakdown'!$C:$GQ, J$1, FALSE), " ")</f>
        <v>1</v>
      </c>
      <c r="K380" s="21">
        <f>IFERROR(VLOOKUP($C380, 'All Indicators - Breakdown'!$C:$GQ, K$1, FALSE), " ")</f>
        <v>2</v>
      </c>
      <c r="L380" s="21">
        <f>IFERROR(VLOOKUP($C380, 'All Indicators - Breakdown'!$C:$HE, L$1, FALSE), " ")</f>
        <v>3</v>
      </c>
      <c r="M380" s="86">
        <f>IFERROR(VLOOKUP($C380, 'All Indicators - Breakdown'!$C:$IU, M$1, FALSE), " ")</f>
        <v>1</v>
      </c>
      <c r="N380" s="86">
        <f>IFERROR(VLOOKUP($C380, 'All Indicators - Breakdown'!$C:$IU, N$1, FALSE), " ")</f>
        <v>1</v>
      </c>
      <c r="O380" s="80">
        <f t="shared" si="61"/>
        <v>3</v>
      </c>
      <c r="P380" s="21">
        <f t="shared" si="61"/>
        <v>2</v>
      </c>
      <c r="Q380" s="21">
        <f t="shared" si="61"/>
        <v>2</v>
      </c>
      <c r="R380" s="21">
        <f t="shared" si="61"/>
        <v>1</v>
      </c>
      <c r="S380" s="21">
        <f t="shared" si="61"/>
        <v>1</v>
      </c>
      <c r="T380" s="21">
        <f t="shared" si="61"/>
        <v>1</v>
      </c>
      <c r="U380" s="21">
        <f t="shared" si="61"/>
        <v>1</v>
      </c>
      <c r="V380" s="71">
        <f t="shared" si="55"/>
        <v>1</v>
      </c>
      <c r="W380" s="71" t="e">
        <f t="shared" si="56"/>
        <v>#NUM!</v>
      </c>
    </row>
    <row r="381" spans="1:23" ht="16.3" thickTop="1" thickBot="1" x14ac:dyDescent="0.3">
      <c r="A381" s="20" t="s">
        <v>902</v>
      </c>
      <c r="B381" s="20" t="s">
        <v>918</v>
      </c>
      <c r="C381" s="20" t="s">
        <v>919</v>
      </c>
      <c r="D381" s="10">
        <f t="shared" si="52"/>
        <v>3</v>
      </c>
      <c r="E381" s="35">
        <f t="shared" si="53"/>
        <v>2.5</v>
      </c>
      <c r="F381" s="21" t="str">
        <f>IFERROR(VLOOKUP($C381, 'All Indicators - Breakdown'!$C:$GQ, F$1, FALSE), " ")</f>
        <v>N/A</v>
      </c>
      <c r="G381" s="21">
        <f>IFERROR(VLOOKUP($C381, 'All Indicators - Breakdown'!$C:$GQ, G$1, FALSE), " ")</f>
        <v>2</v>
      </c>
      <c r="H381" s="21">
        <f>IFERROR(VLOOKUP($C381, 'All Indicators - Breakdown'!$C:$GQ, H$1, FALSE), " ")</f>
        <v>2</v>
      </c>
      <c r="I381" s="21">
        <f>IFERROR(VLOOKUP($C381, 'All Indicators - Breakdown'!$C:$GQ, I$1, FALSE), " ")</f>
        <v>1</v>
      </c>
      <c r="J381" s="21">
        <f>IFERROR(VLOOKUP($C381, 'All Indicators - Breakdown'!$C:$GQ, J$1, FALSE), " ")</f>
        <v>1</v>
      </c>
      <c r="K381" s="21">
        <f>IFERROR(VLOOKUP($C381, 'All Indicators - Breakdown'!$C:$GQ, K$1, FALSE), " ")</f>
        <v>3</v>
      </c>
      <c r="L381" s="21">
        <f>IFERROR(VLOOKUP($C381, 'All Indicators - Breakdown'!$C:$HE, L$1, FALSE), " ")</f>
        <v>3</v>
      </c>
      <c r="M381" s="86">
        <f>IFERROR(VLOOKUP($C381, 'All Indicators - Breakdown'!$C:$IU, M$1, FALSE), " ")</f>
        <v>1</v>
      </c>
      <c r="N381" s="86">
        <f>IFERROR(VLOOKUP($C381, 'All Indicators - Breakdown'!$C:$IU, N$1, FALSE), " ")</f>
        <v>1</v>
      </c>
      <c r="O381" s="80">
        <f t="shared" si="61"/>
        <v>3</v>
      </c>
      <c r="P381" s="21">
        <f t="shared" si="61"/>
        <v>3</v>
      </c>
      <c r="Q381" s="21">
        <f t="shared" si="61"/>
        <v>2</v>
      </c>
      <c r="R381" s="21">
        <f t="shared" si="61"/>
        <v>2</v>
      </c>
      <c r="S381" s="21">
        <f t="shared" si="61"/>
        <v>1</v>
      </c>
      <c r="T381" s="21">
        <f t="shared" si="61"/>
        <v>1</v>
      </c>
      <c r="U381" s="21">
        <f t="shared" si="61"/>
        <v>1</v>
      </c>
      <c r="V381" s="71">
        <f t="shared" si="55"/>
        <v>1</v>
      </c>
      <c r="W381" s="71" t="e">
        <f t="shared" si="56"/>
        <v>#NUM!</v>
      </c>
    </row>
    <row r="382" spans="1:23" ht="16.3" thickTop="1" thickBot="1" x14ac:dyDescent="0.3">
      <c r="A382" s="20" t="s">
        <v>902</v>
      </c>
      <c r="B382" s="20" t="s">
        <v>920</v>
      </c>
      <c r="C382" s="20" t="s">
        <v>921</v>
      </c>
      <c r="D382" s="10">
        <f t="shared" si="52"/>
        <v>2</v>
      </c>
      <c r="E382" s="35">
        <f t="shared" si="53"/>
        <v>2.2999999999999998</v>
      </c>
      <c r="F382" s="21" t="str">
        <f>IFERROR(VLOOKUP($C382, 'All Indicators - Breakdown'!$C:$GQ, F$1, FALSE), " ")</f>
        <v>N/A</v>
      </c>
      <c r="G382" s="21">
        <f>IFERROR(VLOOKUP($C382, 'All Indicators - Breakdown'!$C:$GQ, G$1, FALSE), " ")</f>
        <v>1</v>
      </c>
      <c r="H382" s="21">
        <f>IFERROR(VLOOKUP($C382, 'All Indicators - Breakdown'!$C:$GQ, H$1, FALSE), " ")</f>
        <v>1</v>
      </c>
      <c r="I382" s="21">
        <f>IFERROR(VLOOKUP($C382, 'All Indicators - Breakdown'!$C:$GQ, I$1, FALSE), " ")</f>
        <v>1</v>
      </c>
      <c r="J382" s="21">
        <f>IFERROR(VLOOKUP($C382, 'All Indicators - Breakdown'!$C:$GQ, J$1, FALSE), " ")</f>
        <v>1</v>
      </c>
      <c r="K382" s="21">
        <f>IFERROR(VLOOKUP($C382, 'All Indicators - Breakdown'!$C:$GQ, K$1, FALSE), " ")</f>
        <v>3</v>
      </c>
      <c r="L382" s="21">
        <f>IFERROR(VLOOKUP($C382, 'All Indicators - Breakdown'!$C:$HE, L$1, FALSE), " ")</f>
        <v>3</v>
      </c>
      <c r="M382" s="86">
        <f>IFERROR(VLOOKUP($C382, 'All Indicators - Breakdown'!$C:$IU, M$1, FALSE), " ")</f>
        <v>2</v>
      </c>
      <c r="N382" s="86">
        <f>IFERROR(VLOOKUP($C382, 'All Indicators - Breakdown'!$C:$IU, N$1, FALSE), " ")</f>
        <v>1</v>
      </c>
      <c r="O382" s="80">
        <f t="shared" si="61"/>
        <v>3</v>
      </c>
      <c r="P382" s="21">
        <f t="shared" si="61"/>
        <v>3</v>
      </c>
      <c r="Q382" s="21">
        <f t="shared" si="61"/>
        <v>2</v>
      </c>
      <c r="R382" s="21">
        <f t="shared" si="61"/>
        <v>1</v>
      </c>
      <c r="S382" s="21">
        <f t="shared" si="61"/>
        <v>1</v>
      </c>
      <c r="T382" s="21">
        <f t="shared" si="61"/>
        <v>1</v>
      </c>
      <c r="U382" s="21">
        <f t="shared" si="61"/>
        <v>1</v>
      </c>
      <c r="V382" s="71">
        <f t="shared" si="55"/>
        <v>1</v>
      </c>
      <c r="W382" s="71" t="e">
        <f t="shared" si="56"/>
        <v>#NUM!</v>
      </c>
    </row>
    <row r="383" spans="1:23" ht="16.3" thickTop="1" thickBot="1" x14ac:dyDescent="0.3">
      <c r="A383" s="20" t="s">
        <v>902</v>
      </c>
      <c r="B383" s="20" t="s">
        <v>922</v>
      </c>
      <c r="C383" s="20" t="s">
        <v>923</v>
      </c>
      <c r="D383" s="10">
        <f t="shared" si="52"/>
        <v>3</v>
      </c>
      <c r="E383" s="35">
        <f t="shared" si="53"/>
        <v>3</v>
      </c>
      <c r="F383" s="21" t="str">
        <f>IFERROR(VLOOKUP($C383, 'All Indicators - Breakdown'!$C:$GQ, F$1, FALSE), " ")</f>
        <v>N/A</v>
      </c>
      <c r="G383" s="21">
        <f>IFERROR(VLOOKUP($C383, 'All Indicators - Breakdown'!$C:$GQ, G$1, FALSE), " ")</f>
        <v>1</v>
      </c>
      <c r="H383" s="21">
        <f>IFERROR(VLOOKUP($C383, 'All Indicators - Breakdown'!$C:$GQ, H$1, FALSE), " ")</f>
        <v>2</v>
      </c>
      <c r="I383" s="21">
        <f>IFERROR(VLOOKUP($C383, 'All Indicators - Breakdown'!$C:$GQ, I$1, FALSE), " ")</f>
        <v>1</v>
      </c>
      <c r="J383" s="21">
        <f>IFERROR(VLOOKUP($C383, 'All Indicators - Breakdown'!$C:$GQ, J$1, FALSE), " ")</f>
        <v>4</v>
      </c>
      <c r="K383" s="21">
        <f>IFERROR(VLOOKUP($C383, 'All Indicators - Breakdown'!$C:$GQ, K$1, FALSE), " ")</f>
        <v>3</v>
      </c>
      <c r="L383" s="21">
        <f>IFERROR(VLOOKUP($C383, 'All Indicators - Breakdown'!$C:$HE, L$1, FALSE), " ")</f>
        <v>3</v>
      </c>
      <c r="M383" s="86">
        <f>IFERROR(VLOOKUP($C383, 'All Indicators - Breakdown'!$C:$IU, M$1, FALSE), " ")</f>
        <v>1</v>
      </c>
      <c r="N383" s="86">
        <f>IFERROR(VLOOKUP($C383, 'All Indicators - Breakdown'!$C:$IU, N$1, FALSE), " ")</f>
        <v>1</v>
      </c>
      <c r="O383" s="80">
        <f t="shared" si="61"/>
        <v>4</v>
      </c>
      <c r="P383" s="21">
        <f t="shared" si="61"/>
        <v>3</v>
      </c>
      <c r="Q383" s="21">
        <f t="shared" si="61"/>
        <v>3</v>
      </c>
      <c r="R383" s="21">
        <f t="shared" si="61"/>
        <v>2</v>
      </c>
      <c r="S383" s="21">
        <f t="shared" si="61"/>
        <v>1</v>
      </c>
      <c r="T383" s="21">
        <f t="shared" si="61"/>
        <v>1</v>
      </c>
      <c r="U383" s="21">
        <f t="shared" si="61"/>
        <v>1</v>
      </c>
      <c r="V383" s="71">
        <f t="shared" si="55"/>
        <v>1</v>
      </c>
      <c r="W383" s="71" t="e">
        <f t="shared" si="56"/>
        <v>#NUM!</v>
      </c>
    </row>
    <row r="384" spans="1:23" ht="16.3" thickTop="1" thickBot="1" x14ac:dyDescent="0.3">
      <c r="A384" s="20" t="s">
        <v>902</v>
      </c>
      <c r="B384" s="20" t="s">
        <v>924</v>
      </c>
      <c r="C384" s="20" t="s">
        <v>925</v>
      </c>
      <c r="D384" s="10">
        <f t="shared" si="52"/>
        <v>3</v>
      </c>
      <c r="E384" s="35">
        <f t="shared" si="53"/>
        <v>2.8</v>
      </c>
      <c r="F384" s="21" t="str">
        <f>IFERROR(VLOOKUP($C384, 'All Indicators - Breakdown'!$C:$GQ, F$1, FALSE), " ")</f>
        <v>N/A</v>
      </c>
      <c r="G384" s="21">
        <f>IFERROR(VLOOKUP($C384, 'All Indicators - Breakdown'!$C:$GQ, G$1, FALSE), " ")</f>
        <v>2</v>
      </c>
      <c r="H384" s="21">
        <f>IFERROR(VLOOKUP($C384, 'All Indicators - Breakdown'!$C:$GQ, H$1, FALSE), " ")</f>
        <v>2</v>
      </c>
      <c r="I384" s="21">
        <f>IFERROR(VLOOKUP($C384, 'All Indicators - Breakdown'!$C:$GQ, I$1, FALSE), " ")</f>
        <v>1</v>
      </c>
      <c r="J384" s="21">
        <f>IFERROR(VLOOKUP($C384, 'All Indicators - Breakdown'!$C:$GQ, J$1, FALSE), " ")</f>
        <v>1</v>
      </c>
      <c r="K384" s="21">
        <f>IFERROR(VLOOKUP($C384, 'All Indicators - Breakdown'!$C:$GQ, K$1, FALSE), " ")</f>
        <v>4</v>
      </c>
      <c r="L384" s="21">
        <f>IFERROR(VLOOKUP($C384, 'All Indicators - Breakdown'!$C:$HE, L$1, FALSE), " ")</f>
        <v>3</v>
      </c>
      <c r="M384" s="86">
        <f>IFERROR(VLOOKUP($C384, 'All Indicators - Breakdown'!$C:$IU, M$1, FALSE), " ")</f>
        <v>2</v>
      </c>
      <c r="N384" s="86">
        <f>IFERROR(VLOOKUP($C384, 'All Indicators - Breakdown'!$C:$IU, N$1, FALSE), " ")</f>
        <v>1</v>
      </c>
      <c r="O384" s="80">
        <f t="shared" ref="O384:U393" si="62">LARGE($F384:$N384, O$1)</f>
        <v>4</v>
      </c>
      <c r="P384" s="21">
        <f t="shared" si="62"/>
        <v>3</v>
      </c>
      <c r="Q384" s="21">
        <f t="shared" si="62"/>
        <v>2</v>
      </c>
      <c r="R384" s="21">
        <f t="shared" si="62"/>
        <v>2</v>
      </c>
      <c r="S384" s="21">
        <f t="shared" si="62"/>
        <v>2</v>
      </c>
      <c r="T384" s="21">
        <f t="shared" si="62"/>
        <v>1</v>
      </c>
      <c r="U384" s="21">
        <f t="shared" si="62"/>
        <v>1</v>
      </c>
      <c r="V384" s="71">
        <f t="shared" si="55"/>
        <v>1</v>
      </c>
      <c r="W384" s="71" t="e">
        <f t="shared" si="56"/>
        <v>#NUM!</v>
      </c>
    </row>
    <row r="385" spans="1:23" ht="16.3" thickTop="1" thickBot="1" x14ac:dyDescent="0.3">
      <c r="A385" s="20" t="s">
        <v>902</v>
      </c>
      <c r="B385" s="20" t="s">
        <v>926</v>
      </c>
      <c r="C385" s="20" t="s">
        <v>927</v>
      </c>
      <c r="D385" s="10">
        <f t="shared" si="52"/>
        <v>2</v>
      </c>
      <c r="E385" s="35">
        <f t="shared" si="53"/>
        <v>1.8</v>
      </c>
      <c r="F385" s="21" t="str">
        <f>IFERROR(VLOOKUP($C385, 'All Indicators - Breakdown'!$C:$GQ, F$1, FALSE), " ")</f>
        <v>N/A</v>
      </c>
      <c r="G385" s="21">
        <f>IFERROR(VLOOKUP($C385, 'All Indicators - Breakdown'!$C:$GQ, G$1, FALSE), " ")</f>
        <v>1</v>
      </c>
      <c r="H385" s="21">
        <f>IFERROR(VLOOKUP($C385, 'All Indicators - Breakdown'!$C:$GQ, H$1, FALSE), " ")</f>
        <v>1</v>
      </c>
      <c r="I385" s="21">
        <f>IFERROR(VLOOKUP($C385, 'All Indicators - Breakdown'!$C:$GQ, I$1, FALSE), " ")</f>
        <v>1</v>
      </c>
      <c r="J385" s="21">
        <f>IFERROR(VLOOKUP($C385, 'All Indicators - Breakdown'!$C:$GQ, J$1, FALSE), " ")</f>
        <v>1</v>
      </c>
      <c r="K385" s="21">
        <f>IFERROR(VLOOKUP($C385, 'All Indicators - Breakdown'!$C:$GQ, K$1, FALSE), " ")</f>
        <v>2</v>
      </c>
      <c r="L385" s="21">
        <f>IFERROR(VLOOKUP($C385, 'All Indicators - Breakdown'!$C:$HE, L$1, FALSE), " ")</f>
        <v>3</v>
      </c>
      <c r="M385" s="86">
        <f>IFERROR(VLOOKUP($C385, 'All Indicators - Breakdown'!$C:$IU, M$1, FALSE), " ")</f>
        <v>1</v>
      </c>
      <c r="N385" s="86">
        <f>IFERROR(VLOOKUP($C385, 'All Indicators - Breakdown'!$C:$IU, N$1, FALSE), " ")</f>
        <v>1</v>
      </c>
      <c r="O385" s="80">
        <f t="shared" si="62"/>
        <v>3</v>
      </c>
      <c r="P385" s="21">
        <f t="shared" si="62"/>
        <v>2</v>
      </c>
      <c r="Q385" s="21">
        <f t="shared" si="62"/>
        <v>1</v>
      </c>
      <c r="R385" s="21">
        <f t="shared" si="62"/>
        <v>1</v>
      </c>
      <c r="S385" s="21">
        <f t="shared" si="62"/>
        <v>1</v>
      </c>
      <c r="T385" s="21">
        <f t="shared" si="62"/>
        <v>1</v>
      </c>
      <c r="U385" s="21">
        <f t="shared" si="62"/>
        <v>1</v>
      </c>
      <c r="V385" s="71">
        <f t="shared" si="55"/>
        <v>1</v>
      </c>
      <c r="W385" s="71" t="e">
        <f t="shared" si="56"/>
        <v>#NUM!</v>
      </c>
    </row>
    <row r="386" spans="1:23" ht="16.3" thickTop="1" thickBot="1" x14ac:dyDescent="0.3">
      <c r="A386" s="20" t="s">
        <v>902</v>
      </c>
      <c r="B386" s="20" t="s">
        <v>928</v>
      </c>
      <c r="C386" s="20" t="s">
        <v>929</v>
      </c>
      <c r="D386" s="10">
        <f t="shared" si="52"/>
        <v>3</v>
      </c>
      <c r="E386" s="35">
        <f t="shared" si="53"/>
        <v>2.5</v>
      </c>
      <c r="F386" s="21">
        <f>IFERROR(VLOOKUP($C386, 'All Indicators - Breakdown'!$C:$GQ, F$1, FALSE), " ")</f>
        <v>2</v>
      </c>
      <c r="G386" s="21">
        <f>IFERROR(VLOOKUP($C386, 'All Indicators - Breakdown'!$C:$GQ, G$1, FALSE), " ")</f>
        <v>1</v>
      </c>
      <c r="H386" s="21">
        <f>IFERROR(VLOOKUP($C386, 'All Indicators - Breakdown'!$C:$GQ, H$1, FALSE), " ")</f>
        <v>1</v>
      </c>
      <c r="I386" s="21">
        <f>IFERROR(VLOOKUP($C386, 'All Indicators - Breakdown'!$C:$GQ, I$1, FALSE), " ")</f>
        <v>1</v>
      </c>
      <c r="J386" s="21">
        <f>IFERROR(VLOOKUP($C386, 'All Indicators - Breakdown'!$C:$GQ, J$1, FALSE), " ")</f>
        <v>1</v>
      </c>
      <c r="K386" s="21">
        <f>IFERROR(VLOOKUP($C386, 'All Indicators - Breakdown'!$C:$GQ, K$1, FALSE), " ")</f>
        <v>3</v>
      </c>
      <c r="L386" s="21">
        <f>IFERROR(VLOOKUP($C386, 'All Indicators - Breakdown'!$C:$HE, L$1, FALSE), " ")</f>
        <v>3</v>
      </c>
      <c r="M386" s="86">
        <f>IFERROR(VLOOKUP($C386, 'All Indicators - Breakdown'!$C:$IU, M$1, FALSE), " ")</f>
        <v>2</v>
      </c>
      <c r="N386" s="86">
        <f>IFERROR(VLOOKUP($C386, 'All Indicators - Breakdown'!$C:$IU, N$1, FALSE), " ")</f>
        <v>1</v>
      </c>
      <c r="O386" s="80">
        <f t="shared" si="62"/>
        <v>3</v>
      </c>
      <c r="P386" s="21">
        <f t="shared" si="62"/>
        <v>3</v>
      </c>
      <c r="Q386" s="21">
        <f t="shared" si="62"/>
        <v>2</v>
      </c>
      <c r="R386" s="21">
        <f t="shared" si="62"/>
        <v>2</v>
      </c>
      <c r="S386" s="21">
        <f t="shared" si="62"/>
        <v>1</v>
      </c>
      <c r="T386" s="21">
        <f t="shared" si="62"/>
        <v>1</v>
      </c>
      <c r="U386" s="21">
        <f t="shared" si="62"/>
        <v>1</v>
      </c>
      <c r="V386" s="71">
        <f t="shared" si="55"/>
        <v>1</v>
      </c>
      <c r="W386" s="71">
        <f t="shared" si="56"/>
        <v>1</v>
      </c>
    </row>
    <row r="387" spans="1:23" ht="16.3" thickTop="1" thickBot="1" x14ac:dyDescent="0.3">
      <c r="A387" s="20" t="s">
        <v>902</v>
      </c>
      <c r="B387" s="20" t="s">
        <v>930</v>
      </c>
      <c r="C387" s="20" t="s">
        <v>931</v>
      </c>
      <c r="D387" s="10">
        <f t="shared" si="52"/>
        <v>2</v>
      </c>
      <c r="E387" s="35">
        <f t="shared" si="53"/>
        <v>2.2999999999999998</v>
      </c>
      <c r="F387" s="21" t="str">
        <f>IFERROR(VLOOKUP($C387, 'All Indicators - Breakdown'!$C:$GQ, F$1, FALSE), " ")</f>
        <v>N/A</v>
      </c>
      <c r="G387" s="21">
        <f>IFERROR(VLOOKUP($C387, 'All Indicators - Breakdown'!$C:$GQ, G$1, FALSE), " ")</f>
        <v>1</v>
      </c>
      <c r="H387" s="21">
        <f>IFERROR(VLOOKUP($C387, 'All Indicators - Breakdown'!$C:$GQ, H$1, FALSE), " ")</f>
        <v>1</v>
      </c>
      <c r="I387" s="21">
        <f>IFERROR(VLOOKUP($C387, 'All Indicators - Breakdown'!$C:$GQ, I$1, FALSE), " ")</f>
        <v>1</v>
      </c>
      <c r="J387" s="21">
        <f>IFERROR(VLOOKUP($C387, 'All Indicators - Breakdown'!$C:$GQ, J$1, FALSE), " ")</f>
        <v>1</v>
      </c>
      <c r="K387" s="21">
        <f>IFERROR(VLOOKUP($C387, 'All Indicators - Breakdown'!$C:$GQ, K$1, FALSE), " ")</f>
        <v>2</v>
      </c>
      <c r="L387" s="21">
        <f>IFERROR(VLOOKUP($C387, 'All Indicators - Breakdown'!$C:$HE, L$1, FALSE), " ")</f>
        <v>3</v>
      </c>
      <c r="M387" s="86">
        <f>IFERROR(VLOOKUP($C387, 'All Indicators - Breakdown'!$C:$IU, M$1, FALSE), " ")</f>
        <v>3</v>
      </c>
      <c r="N387" s="86">
        <f>IFERROR(VLOOKUP($C387, 'All Indicators - Breakdown'!$C:$IU, N$1, FALSE), " ")</f>
        <v>1</v>
      </c>
      <c r="O387" s="80">
        <f t="shared" si="62"/>
        <v>3</v>
      </c>
      <c r="P387" s="21">
        <f t="shared" si="62"/>
        <v>3</v>
      </c>
      <c r="Q387" s="21">
        <f t="shared" si="62"/>
        <v>2</v>
      </c>
      <c r="R387" s="21">
        <f t="shared" si="62"/>
        <v>1</v>
      </c>
      <c r="S387" s="21">
        <f t="shared" si="62"/>
        <v>1</v>
      </c>
      <c r="T387" s="21">
        <f t="shared" si="62"/>
        <v>1</v>
      </c>
      <c r="U387" s="21">
        <f t="shared" si="62"/>
        <v>1</v>
      </c>
      <c r="V387" s="71">
        <f t="shared" si="55"/>
        <v>1</v>
      </c>
      <c r="W387" s="71" t="e">
        <f t="shared" si="56"/>
        <v>#NUM!</v>
      </c>
    </row>
    <row r="388" spans="1:23" ht="16.3" thickTop="1" thickBot="1" x14ac:dyDescent="0.3">
      <c r="A388" s="20" t="s">
        <v>902</v>
      </c>
      <c r="B388" s="20" t="s">
        <v>932</v>
      </c>
      <c r="C388" s="20" t="s">
        <v>933</v>
      </c>
      <c r="D388" s="10">
        <f t="shared" ref="D388:D404" si="63">ROUND(AVERAGE(O388:R388), 0)</f>
        <v>3</v>
      </c>
      <c r="E388" s="35">
        <f t="shared" ref="E388:E404" si="64">ROUND(AVERAGE(O388:R388), 1)</f>
        <v>2.8</v>
      </c>
      <c r="F388" s="21" t="str">
        <f>IFERROR(VLOOKUP($C388, 'All Indicators - Breakdown'!$C:$GQ, F$1, FALSE), " ")</f>
        <v>N/A</v>
      </c>
      <c r="G388" s="21">
        <f>IFERROR(VLOOKUP($C388, 'All Indicators - Breakdown'!$C:$GQ, G$1, FALSE), " ")</f>
        <v>2</v>
      </c>
      <c r="H388" s="21">
        <f>IFERROR(VLOOKUP($C388, 'All Indicators - Breakdown'!$C:$GQ, H$1, FALSE), " ")</f>
        <v>2</v>
      </c>
      <c r="I388" s="21">
        <f>IFERROR(VLOOKUP($C388, 'All Indicators - Breakdown'!$C:$GQ, I$1, FALSE), " ")</f>
        <v>1</v>
      </c>
      <c r="J388" s="21">
        <f>IFERROR(VLOOKUP($C388, 'All Indicators - Breakdown'!$C:$GQ, J$1, FALSE), " ")</f>
        <v>1</v>
      </c>
      <c r="K388" s="21">
        <f>IFERROR(VLOOKUP($C388, 'All Indicators - Breakdown'!$C:$GQ, K$1, FALSE), " ")</f>
        <v>4</v>
      </c>
      <c r="L388" s="21">
        <f>IFERROR(VLOOKUP($C388, 'All Indicators - Breakdown'!$C:$HE, L$1, FALSE), " ")</f>
        <v>3</v>
      </c>
      <c r="M388" s="86">
        <f>IFERROR(VLOOKUP($C388, 'All Indicators - Breakdown'!$C:$IU, M$1, FALSE), " ")</f>
        <v>2</v>
      </c>
      <c r="N388" s="86">
        <f>IFERROR(VLOOKUP($C388, 'All Indicators - Breakdown'!$C:$IU, N$1, FALSE), " ")</f>
        <v>1</v>
      </c>
      <c r="O388" s="80">
        <f t="shared" si="62"/>
        <v>4</v>
      </c>
      <c r="P388" s="21">
        <f t="shared" si="62"/>
        <v>3</v>
      </c>
      <c r="Q388" s="21">
        <f t="shared" si="62"/>
        <v>2</v>
      </c>
      <c r="R388" s="21">
        <f t="shared" si="62"/>
        <v>2</v>
      </c>
      <c r="S388" s="21">
        <f t="shared" si="62"/>
        <v>2</v>
      </c>
      <c r="T388" s="21">
        <f t="shared" si="62"/>
        <v>1</v>
      </c>
      <c r="U388" s="21">
        <f t="shared" si="62"/>
        <v>1</v>
      </c>
      <c r="V388" s="71">
        <f t="shared" si="55"/>
        <v>1</v>
      </c>
      <c r="W388" s="71" t="e">
        <f t="shared" si="56"/>
        <v>#NUM!</v>
      </c>
    </row>
    <row r="389" spans="1:23" ht="16.3" thickTop="1" thickBot="1" x14ac:dyDescent="0.3">
      <c r="A389" s="20" t="s">
        <v>934</v>
      </c>
      <c r="B389" s="20" t="s">
        <v>934</v>
      </c>
      <c r="C389" s="20" t="s">
        <v>935</v>
      </c>
      <c r="D389" s="10">
        <f t="shared" si="63"/>
        <v>3</v>
      </c>
      <c r="E389" s="35">
        <f t="shared" si="64"/>
        <v>2.8</v>
      </c>
      <c r="F389" s="21" t="str">
        <f>IFERROR(VLOOKUP($C389, 'All Indicators - Breakdown'!$C:$GQ, F$1, FALSE), " ")</f>
        <v>N/A</v>
      </c>
      <c r="G389" s="21">
        <f>IFERROR(VLOOKUP($C389, 'All Indicators - Breakdown'!$C:$GQ, G$1, FALSE), " ")</f>
        <v>3</v>
      </c>
      <c r="H389" s="21">
        <f>IFERROR(VLOOKUP($C389, 'All Indicators - Breakdown'!$C:$GQ, H$1, FALSE), " ")</f>
        <v>2</v>
      </c>
      <c r="I389" s="21">
        <f>IFERROR(VLOOKUP($C389, 'All Indicators - Breakdown'!$C:$GQ, I$1, FALSE), " ")</f>
        <v>1</v>
      </c>
      <c r="J389" s="21">
        <f>IFERROR(VLOOKUP($C389, 'All Indicators - Breakdown'!$C:$GQ, J$1, FALSE), " ")</f>
        <v>1</v>
      </c>
      <c r="K389" s="21">
        <f>IFERROR(VLOOKUP($C389, 'All Indicators - Breakdown'!$C:$GQ, K$1, FALSE), " ")</f>
        <v>3</v>
      </c>
      <c r="L389" s="21">
        <f>IFERROR(VLOOKUP($C389, 'All Indicators - Breakdown'!$C:$HE, L$1, FALSE), " ")</f>
        <v>3</v>
      </c>
      <c r="M389" s="86">
        <f>IFERROR(VLOOKUP($C389, 'All Indicators - Breakdown'!$C:$IU, M$1, FALSE), " ")</f>
        <v>1</v>
      </c>
      <c r="N389" s="86">
        <f>IFERROR(VLOOKUP($C389, 'All Indicators - Breakdown'!$C:$IU, N$1, FALSE), " ")</f>
        <v>1</v>
      </c>
      <c r="O389" s="80">
        <f t="shared" si="62"/>
        <v>3</v>
      </c>
      <c r="P389" s="21">
        <f t="shared" si="62"/>
        <v>3</v>
      </c>
      <c r="Q389" s="21">
        <f t="shared" si="62"/>
        <v>3</v>
      </c>
      <c r="R389" s="21">
        <f t="shared" si="62"/>
        <v>2</v>
      </c>
      <c r="S389" s="21">
        <f t="shared" si="62"/>
        <v>1</v>
      </c>
      <c r="T389" s="21">
        <f t="shared" si="62"/>
        <v>1</v>
      </c>
      <c r="U389" s="21">
        <f t="shared" si="62"/>
        <v>1</v>
      </c>
      <c r="V389" s="71">
        <f t="shared" ref="V389:V404" si="65">LARGE(F389:N389, V$1)</f>
        <v>1</v>
      </c>
      <c r="W389" s="71" t="e">
        <f t="shared" ref="W389:W404" si="66">LARGE(F389:N389, W$1)</f>
        <v>#NUM!</v>
      </c>
    </row>
    <row r="390" spans="1:23" ht="16.3" thickTop="1" thickBot="1" x14ac:dyDescent="0.3">
      <c r="A390" s="20" t="s">
        <v>934</v>
      </c>
      <c r="B390" s="20" t="s">
        <v>936</v>
      </c>
      <c r="C390" s="20" t="s">
        <v>937</v>
      </c>
      <c r="D390" s="10">
        <f t="shared" si="63"/>
        <v>2</v>
      </c>
      <c r="E390" s="35">
        <f t="shared" si="64"/>
        <v>2</v>
      </c>
      <c r="F390" s="21" t="str">
        <f>IFERROR(VLOOKUP($C390, 'All Indicators - Breakdown'!$C:$GQ, F$1, FALSE), " ")</f>
        <v>N/A</v>
      </c>
      <c r="G390" s="21">
        <f>IFERROR(VLOOKUP($C390, 'All Indicators - Breakdown'!$C:$GQ, G$1, FALSE), " ")</f>
        <v>3</v>
      </c>
      <c r="H390" s="21">
        <f>IFERROR(VLOOKUP($C390, 'All Indicators - Breakdown'!$C:$GQ, H$1, FALSE), " ")</f>
        <v>1</v>
      </c>
      <c r="I390" s="21">
        <f>IFERROR(VLOOKUP($C390, 'All Indicators - Breakdown'!$C:$GQ, I$1, FALSE), " ")</f>
        <v>1</v>
      </c>
      <c r="J390" s="21">
        <f>IFERROR(VLOOKUP($C390, 'All Indicators - Breakdown'!$C:$GQ, J$1, FALSE), " ")</f>
        <v>1</v>
      </c>
      <c r="K390" s="21">
        <f>IFERROR(VLOOKUP($C390, 'All Indicators - Breakdown'!$C:$GQ, K$1, FALSE), " ")</f>
        <v>2</v>
      </c>
      <c r="L390" s="21">
        <f>IFERROR(VLOOKUP($C390, 'All Indicators - Breakdown'!$C:$HE, L$1, FALSE), " ")</f>
        <v>2</v>
      </c>
      <c r="M390" s="86">
        <f>IFERROR(VLOOKUP($C390, 'All Indicators - Breakdown'!$C:$IU, M$1, FALSE), " ")</f>
        <v>1</v>
      </c>
      <c r="N390" s="86">
        <f>IFERROR(VLOOKUP($C390, 'All Indicators - Breakdown'!$C:$IU, N$1, FALSE), " ")</f>
        <v>1</v>
      </c>
      <c r="O390" s="80">
        <f t="shared" si="62"/>
        <v>3</v>
      </c>
      <c r="P390" s="21">
        <f t="shared" si="62"/>
        <v>2</v>
      </c>
      <c r="Q390" s="21">
        <f t="shared" si="62"/>
        <v>2</v>
      </c>
      <c r="R390" s="21">
        <f t="shared" si="62"/>
        <v>1</v>
      </c>
      <c r="S390" s="21">
        <f t="shared" si="62"/>
        <v>1</v>
      </c>
      <c r="T390" s="21">
        <f t="shared" si="62"/>
        <v>1</v>
      </c>
      <c r="U390" s="21">
        <f t="shared" si="62"/>
        <v>1</v>
      </c>
      <c r="V390" s="71">
        <f t="shared" si="65"/>
        <v>1</v>
      </c>
      <c r="W390" s="71" t="e">
        <f t="shared" si="66"/>
        <v>#NUM!</v>
      </c>
    </row>
    <row r="391" spans="1:23" ht="16.3" thickTop="1" thickBot="1" x14ac:dyDescent="0.3">
      <c r="A391" s="20" t="s">
        <v>934</v>
      </c>
      <c r="B391" s="20" t="s">
        <v>938</v>
      </c>
      <c r="C391" s="20" t="s">
        <v>939</v>
      </c>
      <c r="D391" s="10">
        <f t="shared" si="63"/>
        <v>3</v>
      </c>
      <c r="E391" s="35">
        <f t="shared" si="64"/>
        <v>2.5</v>
      </c>
      <c r="F391" s="21" t="str">
        <f>IFERROR(VLOOKUP($C391, 'All Indicators - Breakdown'!$C:$GQ, F$1, FALSE), " ")</f>
        <v>N/A</v>
      </c>
      <c r="G391" s="21">
        <f>IFERROR(VLOOKUP($C391, 'All Indicators - Breakdown'!$C:$GQ, G$1, FALSE), " ")</f>
        <v>3</v>
      </c>
      <c r="H391" s="21">
        <f>IFERROR(VLOOKUP($C391, 'All Indicators - Breakdown'!$C:$GQ, H$1, FALSE), " ")</f>
        <v>2</v>
      </c>
      <c r="I391" s="21">
        <f>IFERROR(VLOOKUP($C391, 'All Indicators - Breakdown'!$C:$GQ, I$1, FALSE), " ")</f>
        <v>1</v>
      </c>
      <c r="J391" s="21">
        <f>IFERROR(VLOOKUP($C391, 'All Indicators - Breakdown'!$C:$GQ, J$1, FALSE), " ")</f>
        <v>1</v>
      </c>
      <c r="K391" s="21">
        <f>IFERROR(VLOOKUP($C391, 'All Indicators - Breakdown'!$C:$GQ, K$1, FALSE), " ")</f>
        <v>3</v>
      </c>
      <c r="L391" s="21">
        <f>IFERROR(VLOOKUP($C391, 'All Indicators - Breakdown'!$C:$HE, L$1, FALSE), " ")</f>
        <v>2</v>
      </c>
      <c r="M391" s="86">
        <f>IFERROR(VLOOKUP($C391, 'All Indicators - Breakdown'!$C:$IU, M$1, FALSE), " ")</f>
        <v>1</v>
      </c>
      <c r="N391" s="86">
        <f>IFERROR(VLOOKUP($C391, 'All Indicators - Breakdown'!$C:$IU, N$1, FALSE), " ")</f>
        <v>1</v>
      </c>
      <c r="O391" s="80">
        <f t="shared" si="62"/>
        <v>3</v>
      </c>
      <c r="P391" s="21">
        <f t="shared" si="62"/>
        <v>3</v>
      </c>
      <c r="Q391" s="21">
        <f t="shared" si="62"/>
        <v>2</v>
      </c>
      <c r="R391" s="21">
        <f t="shared" si="62"/>
        <v>2</v>
      </c>
      <c r="S391" s="21">
        <f t="shared" si="62"/>
        <v>1</v>
      </c>
      <c r="T391" s="21">
        <f t="shared" si="62"/>
        <v>1</v>
      </c>
      <c r="U391" s="21">
        <f t="shared" si="62"/>
        <v>1</v>
      </c>
      <c r="V391" s="71">
        <f t="shared" si="65"/>
        <v>1</v>
      </c>
      <c r="W391" s="71" t="e">
        <f t="shared" si="66"/>
        <v>#NUM!</v>
      </c>
    </row>
    <row r="392" spans="1:23" ht="16.3" thickTop="1" thickBot="1" x14ac:dyDescent="0.3">
      <c r="A392" s="20" t="s">
        <v>934</v>
      </c>
      <c r="B392" s="20" t="s">
        <v>940</v>
      </c>
      <c r="C392" s="20" t="s">
        <v>941</v>
      </c>
      <c r="D392" s="10">
        <f t="shared" si="63"/>
        <v>2</v>
      </c>
      <c r="E392" s="35">
        <f t="shared" si="64"/>
        <v>2.2999999999999998</v>
      </c>
      <c r="F392" s="21" t="str">
        <f>IFERROR(VLOOKUP($C392, 'All Indicators - Breakdown'!$C:$GQ, F$1, FALSE), " ")</f>
        <v>N/A</v>
      </c>
      <c r="G392" s="21">
        <f>IFERROR(VLOOKUP($C392, 'All Indicators - Breakdown'!$C:$GQ, G$1, FALSE), " ")</f>
        <v>3</v>
      </c>
      <c r="H392" s="21">
        <f>IFERROR(VLOOKUP($C392, 'All Indicators - Breakdown'!$C:$GQ, H$1, FALSE), " ")</f>
        <v>2</v>
      </c>
      <c r="I392" s="21">
        <f>IFERROR(VLOOKUP($C392, 'All Indicators - Breakdown'!$C:$GQ, I$1, FALSE), " ")</f>
        <v>1</v>
      </c>
      <c r="J392" s="21">
        <f>IFERROR(VLOOKUP($C392, 'All Indicators - Breakdown'!$C:$GQ, J$1, FALSE), " ")</f>
        <v>1</v>
      </c>
      <c r="K392" s="21">
        <f>IFERROR(VLOOKUP($C392, 'All Indicators - Breakdown'!$C:$GQ, K$1, FALSE), " ")</f>
        <v>2</v>
      </c>
      <c r="L392" s="21">
        <f>IFERROR(VLOOKUP($C392, 'All Indicators - Breakdown'!$C:$HE, L$1, FALSE), " ")</f>
        <v>2</v>
      </c>
      <c r="M392" s="86">
        <f>IFERROR(VLOOKUP($C392, 'All Indicators - Breakdown'!$C:$IU, M$1, FALSE), " ")</f>
        <v>1</v>
      </c>
      <c r="N392" s="86">
        <f>IFERROR(VLOOKUP($C392, 'All Indicators - Breakdown'!$C:$IU, N$1, FALSE), " ")</f>
        <v>1</v>
      </c>
      <c r="O392" s="80">
        <f t="shared" si="62"/>
        <v>3</v>
      </c>
      <c r="P392" s="21">
        <f t="shared" si="62"/>
        <v>2</v>
      </c>
      <c r="Q392" s="21">
        <f t="shared" si="62"/>
        <v>2</v>
      </c>
      <c r="R392" s="21">
        <f t="shared" si="62"/>
        <v>2</v>
      </c>
      <c r="S392" s="21">
        <f t="shared" si="62"/>
        <v>1</v>
      </c>
      <c r="T392" s="21">
        <f t="shared" si="62"/>
        <v>1</v>
      </c>
      <c r="U392" s="21">
        <f t="shared" si="62"/>
        <v>1</v>
      </c>
      <c r="V392" s="71">
        <f t="shared" si="65"/>
        <v>1</v>
      </c>
      <c r="W392" s="71" t="e">
        <f t="shared" si="66"/>
        <v>#NUM!</v>
      </c>
    </row>
    <row r="393" spans="1:23" ht="16.3" thickTop="1" thickBot="1" x14ac:dyDescent="0.3">
      <c r="A393" s="20" t="s">
        <v>934</v>
      </c>
      <c r="B393" s="20" t="s">
        <v>942</v>
      </c>
      <c r="C393" s="20" t="s">
        <v>943</v>
      </c>
      <c r="D393" s="10">
        <f t="shared" si="63"/>
        <v>3</v>
      </c>
      <c r="E393" s="35">
        <f t="shared" si="64"/>
        <v>2.8</v>
      </c>
      <c r="F393" s="21">
        <f>IFERROR(VLOOKUP($C393, 'All Indicators - Breakdown'!$C:$GQ, F$1, FALSE), " ")</f>
        <v>3</v>
      </c>
      <c r="G393" s="21">
        <f>IFERROR(VLOOKUP($C393, 'All Indicators - Breakdown'!$C:$GQ, G$1, FALSE), " ")</f>
        <v>3</v>
      </c>
      <c r="H393" s="21">
        <f>IFERROR(VLOOKUP($C393, 'All Indicators - Breakdown'!$C:$GQ, H$1, FALSE), " ")</f>
        <v>1</v>
      </c>
      <c r="I393" s="21">
        <f>IFERROR(VLOOKUP($C393, 'All Indicators - Breakdown'!$C:$GQ, I$1, FALSE), " ")</f>
        <v>1</v>
      </c>
      <c r="J393" s="21">
        <f>IFERROR(VLOOKUP($C393, 'All Indicators - Breakdown'!$C:$GQ, J$1, FALSE), " ")</f>
        <v>1</v>
      </c>
      <c r="K393" s="21">
        <f>IFERROR(VLOOKUP($C393, 'All Indicators - Breakdown'!$C:$GQ, K$1, FALSE), " ")</f>
        <v>3</v>
      </c>
      <c r="L393" s="21">
        <f>IFERROR(VLOOKUP($C393, 'All Indicators - Breakdown'!$C:$HE, L$1, FALSE), " ")</f>
        <v>2</v>
      </c>
      <c r="M393" s="86">
        <f>IFERROR(VLOOKUP($C393, 'All Indicators - Breakdown'!$C:$IU, M$1, FALSE), " ")</f>
        <v>1</v>
      </c>
      <c r="N393" s="86">
        <f>IFERROR(VLOOKUP($C393, 'All Indicators - Breakdown'!$C:$IU, N$1, FALSE), " ")</f>
        <v>1</v>
      </c>
      <c r="O393" s="80">
        <f t="shared" si="62"/>
        <v>3</v>
      </c>
      <c r="P393" s="21">
        <f t="shared" si="62"/>
        <v>3</v>
      </c>
      <c r="Q393" s="21">
        <f t="shared" si="62"/>
        <v>3</v>
      </c>
      <c r="R393" s="21">
        <f t="shared" si="62"/>
        <v>2</v>
      </c>
      <c r="S393" s="21">
        <f t="shared" si="62"/>
        <v>1</v>
      </c>
      <c r="T393" s="21">
        <f t="shared" si="62"/>
        <v>1</v>
      </c>
      <c r="U393" s="21">
        <f t="shared" si="62"/>
        <v>1</v>
      </c>
      <c r="V393" s="71">
        <f t="shared" si="65"/>
        <v>1</v>
      </c>
      <c r="W393" s="71">
        <f t="shared" si="66"/>
        <v>1</v>
      </c>
    </row>
    <row r="394" spans="1:23" ht="16.3" thickTop="1" thickBot="1" x14ac:dyDescent="0.3">
      <c r="A394" s="20" t="s">
        <v>934</v>
      </c>
      <c r="B394" s="20" t="s">
        <v>944</v>
      </c>
      <c r="C394" s="20" t="s">
        <v>945</v>
      </c>
      <c r="D394" s="10">
        <f t="shared" si="63"/>
        <v>3</v>
      </c>
      <c r="E394" s="35">
        <f t="shared" si="64"/>
        <v>2.5</v>
      </c>
      <c r="F394" s="21" t="str">
        <f>IFERROR(VLOOKUP($C394, 'All Indicators - Breakdown'!$C:$GQ, F$1, FALSE), " ")</f>
        <v>N/A</v>
      </c>
      <c r="G394" s="21">
        <f>IFERROR(VLOOKUP($C394, 'All Indicators - Breakdown'!$C:$GQ, G$1, FALSE), " ")</f>
        <v>3</v>
      </c>
      <c r="H394" s="21">
        <f>IFERROR(VLOOKUP($C394, 'All Indicators - Breakdown'!$C:$GQ, H$1, FALSE), " ")</f>
        <v>2</v>
      </c>
      <c r="I394" s="21">
        <f>IFERROR(VLOOKUP($C394, 'All Indicators - Breakdown'!$C:$GQ, I$1, FALSE), " ")</f>
        <v>1</v>
      </c>
      <c r="J394" s="21">
        <f>IFERROR(VLOOKUP($C394, 'All Indicators - Breakdown'!$C:$GQ, J$1, FALSE), " ")</f>
        <v>1</v>
      </c>
      <c r="K394" s="21">
        <f>IFERROR(VLOOKUP($C394, 'All Indicators - Breakdown'!$C:$GQ, K$1, FALSE), " ")</f>
        <v>3</v>
      </c>
      <c r="L394" s="21">
        <f>IFERROR(VLOOKUP($C394, 'All Indicators - Breakdown'!$C:$HE, L$1, FALSE), " ")</f>
        <v>2</v>
      </c>
      <c r="M394" s="86">
        <f>IFERROR(VLOOKUP($C394, 'All Indicators - Breakdown'!$C:$IU, M$1, FALSE), " ")</f>
        <v>1</v>
      </c>
      <c r="N394" s="86">
        <f>IFERROR(VLOOKUP($C394, 'All Indicators - Breakdown'!$C:$IU, N$1, FALSE), " ")</f>
        <v>1</v>
      </c>
      <c r="O394" s="80">
        <f t="shared" ref="O394:U404" si="67">LARGE($F394:$N394, O$1)</f>
        <v>3</v>
      </c>
      <c r="P394" s="21">
        <f t="shared" si="67"/>
        <v>3</v>
      </c>
      <c r="Q394" s="21">
        <f t="shared" si="67"/>
        <v>2</v>
      </c>
      <c r="R394" s="21">
        <f t="shared" si="67"/>
        <v>2</v>
      </c>
      <c r="S394" s="21">
        <f t="shared" si="67"/>
        <v>1</v>
      </c>
      <c r="T394" s="21">
        <f t="shared" si="67"/>
        <v>1</v>
      </c>
      <c r="U394" s="21">
        <f t="shared" si="67"/>
        <v>1</v>
      </c>
      <c r="V394" s="71">
        <f t="shared" si="65"/>
        <v>1</v>
      </c>
      <c r="W394" s="71" t="e">
        <f t="shared" si="66"/>
        <v>#NUM!</v>
      </c>
    </row>
    <row r="395" spans="1:23" ht="16.3" thickTop="1" thickBot="1" x14ac:dyDescent="0.3">
      <c r="A395" s="20" t="s">
        <v>934</v>
      </c>
      <c r="B395" s="20" t="s">
        <v>946</v>
      </c>
      <c r="C395" s="20" t="s">
        <v>947</v>
      </c>
      <c r="D395" s="10">
        <f t="shared" si="63"/>
        <v>2</v>
      </c>
      <c r="E395" s="35">
        <f t="shared" si="64"/>
        <v>2.2999999999999998</v>
      </c>
      <c r="F395" s="21" t="str">
        <f>IFERROR(VLOOKUP($C395, 'All Indicators - Breakdown'!$C:$GQ, F$1, FALSE), " ")</f>
        <v>N/A</v>
      </c>
      <c r="G395" s="21">
        <f>IFERROR(VLOOKUP($C395, 'All Indicators - Breakdown'!$C:$GQ, G$1, FALSE), " ")</f>
        <v>3</v>
      </c>
      <c r="H395" s="21">
        <f>IFERROR(VLOOKUP($C395, 'All Indicators - Breakdown'!$C:$GQ, H$1, FALSE), " ")</f>
        <v>2</v>
      </c>
      <c r="I395" s="21">
        <f>IFERROR(VLOOKUP($C395, 'All Indicators - Breakdown'!$C:$GQ, I$1, FALSE), " ")</f>
        <v>1</v>
      </c>
      <c r="J395" s="21">
        <f>IFERROR(VLOOKUP($C395, 'All Indicators - Breakdown'!$C:$GQ, J$1, FALSE), " ")</f>
        <v>1</v>
      </c>
      <c r="K395" s="21">
        <f>IFERROR(VLOOKUP($C395, 'All Indicators - Breakdown'!$C:$GQ, K$1, FALSE), " ")</f>
        <v>2</v>
      </c>
      <c r="L395" s="21">
        <f>IFERROR(VLOOKUP($C395, 'All Indicators - Breakdown'!$C:$HE, L$1, FALSE), " ")</f>
        <v>2</v>
      </c>
      <c r="M395" s="86">
        <f>IFERROR(VLOOKUP($C395, 'All Indicators - Breakdown'!$C:$IU, M$1, FALSE), " ")</f>
        <v>1</v>
      </c>
      <c r="N395" s="86">
        <f>IFERROR(VLOOKUP($C395, 'All Indicators - Breakdown'!$C:$IU, N$1, FALSE), " ")</f>
        <v>1</v>
      </c>
      <c r="O395" s="80">
        <f t="shared" si="67"/>
        <v>3</v>
      </c>
      <c r="P395" s="21">
        <f t="shared" si="67"/>
        <v>2</v>
      </c>
      <c r="Q395" s="21">
        <f t="shared" si="67"/>
        <v>2</v>
      </c>
      <c r="R395" s="21">
        <f t="shared" si="67"/>
        <v>2</v>
      </c>
      <c r="S395" s="21">
        <f t="shared" si="67"/>
        <v>1</v>
      </c>
      <c r="T395" s="21">
        <f t="shared" si="67"/>
        <v>1</v>
      </c>
      <c r="U395" s="21">
        <f t="shared" si="67"/>
        <v>1</v>
      </c>
      <c r="V395" s="71">
        <f t="shared" si="65"/>
        <v>1</v>
      </c>
      <c r="W395" s="71" t="e">
        <f t="shared" si="66"/>
        <v>#NUM!</v>
      </c>
    </row>
    <row r="396" spans="1:23" ht="16.3" thickTop="1" thickBot="1" x14ac:dyDescent="0.3">
      <c r="A396" s="20" t="s">
        <v>934</v>
      </c>
      <c r="B396" s="20" t="s">
        <v>948</v>
      </c>
      <c r="C396" s="20" t="s">
        <v>949</v>
      </c>
      <c r="D396" s="10">
        <f t="shared" si="63"/>
        <v>3</v>
      </c>
      <c r="E396" s="35">
        <f t="shared" si="64"/>
        <v>2.5</v>
      </c>
      <c r="F396" s="21" t="str">
        <f>IFERROR(VLOOKUP($C396, 'All Indicators - Breakdown'!$C:$GQ, F$1, FALSE), " ")</f>
        <v>N/A</v>
      </c>
      <c r="G396" s="21">
        <f>IFERROR(VLOOKUP($C396, 'All Indicators - Breakdown'!$C:$GQ, G$1, FALSE), " ")</f>
        <v>3</v>
      </c>
      <c r="H396" s="21">
        <f>IFERROR(VLOOKUP($C396, 'All Indicators - Breakdown'!$C:$GQ, H$1, FALSE), " ")</f>
        <v>2</v>
      </c>
      <c r="I396" s="21">
        <f>IFERROR(VLOOKUP($C396, 'All Indicators - Breakdown'!$C:$GQ, I$1, FALSE), " ")</f>
        <v>1</v>
      </c>
      <c r="J396" s="21">
        <f>IFERROR(VLOOKUP($C396, 'All Indicators - Breakdown'!$C:$GQ, J$1, FALSE), " ")</f>
        <v>1</v>
      </c>
      <c r="K396" s="21">
        <f>IFERROR(VLOOKUP($C396, 'All Indicators - Breakdown'!$C:$GQ, K$1, FALSE), " ")</f>
        <v>3</v>
      </c>
      <c r="L396" s="21">
        <f>IFERROR(VLOOKUP($C396, 'All Indicators - Breakdown'!$C:$HE, L$1, FALSE), " ")</f>
        <v>2</v>
      </c>
      <c r="M396" s="86">
        <f>IFERROR(VLOOKUP($C396, 'All Indicators - Breakdown'!$C:$IU, M$1, FALSE), " ")</f>
        <v>1</v>
      </c>
      <c r="N396" s="86">
        <f>IFERROR(VLOOKUP($C396, 'All Indicators - Breakdown'!$C:$IU, N$1, FALSE), " ")</f>
        <v>1</v>
      </c>
      <c r="O396" s="80">
        <f t="shared" si="67"/>
        <v>3</v>
      </c>
      <c r="P396" s="21">
        <f t="shared" si="67"/>
        <v>3</v>
      </c>
      <c r="Q396" s="21">
        <f t="shared" si="67"/>
        <v>2</v>
      </c>
      <c r="R396" s="21">
        <f t="shared" si="67"/>
        <v>2</v>
      </c>
      <c r="S396" s="21">
        <f t="shared" si="67"/>
        <v>1</v>
      </c>
      <c r="T396" s="21">
        <f t="shared" si="67"/>
        <v>1</v>
      </c>
      <c r="U396" s="21">
        <f t="shared" si="67"/>
        <v>1</v>
      </c>
      <c r="V396" s="71">
        <f t="shared" si="65"/>
        <v>1</v>
      </c>
      <c r="W396" s="71" t="e">
        <f t="shared" si="66"/>
        <v>#NUM!</v>
      </c>
    </row>
    <row r="397" spans="1:23" ht="16.3" thickTop="1" thickBot="1" x14ac:dyDescent="0.3">
      <c r="A397" s="20" t="s">
        <v>934</v>
      </c>
      <c r="B397" s="20" t="s">
        <v>950</v>
      </c>
      <c r="C397" s="20" t="s">
        <v>951</v>
      </c>
      <c r="D397" s="10">
        <f t="shared" si="63"/>
        <v>3</v>
      </c>
      <c r="E397" s="35">
        <f t="shared" si="64"/>
        <v>3</v>
      </c>
      <c r="F397" s="21" t="str">
        <f>IFERROR(VLOOKUP($C397, 'All Indicators - Breakdown'!$C:$GQ, F$1, FALSE), " ")</f>
        <v>N/A</v>
      </c>
      <c r="G397" s="21">
        <f>IFERROR(VLOOKUP($C397, 'All Indicators - Breakdown'!$C:$GQ, G$1, FALSE), " ")</f>
        <v>3</v>
      </c>
      <c r="H397" s="21">
        <f>IFERROR(VLOOKUP($C397, 'All Indicators - Breakdown'!$C:$GQ, H$1, FALSE), " ")</f>
        <v>1</v>
      </c>
      <c r="I397" s="21">
        <f>IFERROR(VLOOKUP($C397, 'All Indicators - Breakdown'!$C:$GQ, I$1, FALSE), " ")</f>
        <v>1</v>
      </c>
      <c r="J397" s="21">
        <f>IFERROR(VLOOKUP($C397, 'All Indicators - Breakdown'!$C:$GQ, J$1, FALSE), " ")</f>
        <v>1</v>
      </c>
      <c r="K397" s="21">
        <f>IFERROR(VLOOKUP($C397, 'All Indicators - Breakdown'!$C:$GQ, K$1, FALSE), " ")</f>
        <v>3</v>
      </c>
      <c r="L397" s="21">
        <f>IFERROR(VLOOKUP($C397, 'All Indicators - Breakdown'!$C:$HE, L$1, FALSE), " ")</f>
        <v>2</v>
      </c>
      <c r="M397" s="86">
        <f>IFERROR(VLOOKUP($C397, 'All Indicators - Breakdown'!$C:$IU, M$1, FALSE), " ")</f>
        <v>4</v>
      </c>
      <c r="N397" s="86">
        <f>IFERROR(VLOOKUP($C397, 'All Indicators - Breakdown'!$C:$IU, N$1, FALSE), " ")</f>
        <v>1</v>
      </c>
      <c r="O397" s="80">
        <f t="shared" si="67"/>
        <v>4</v>
      </c>
      <c r="P397" s="21">
        <f t="shared" si="67"/>
        <v>3</v>
      </c>
      <c r="Q397" s="21">
        <f t="shared" si="67"/>
        <v>3</v>
      </c>
      <c r="R397" s="21">
        <f t="shared" si="67"/>
        <v>2</v>
      </c>
      <c r="S397" s="21">
        <f t="shared" si="67"/>
        <v>1</v>
      </c>
      <c r="T397" s="21">
        <f t="shared" si="67"/>
        <v>1</v>
      </c>
      <c r="U397" s="21">
        <f t="shared" si="67"/>
        <v>1</v>
      </c>
      <c r="V397" s="71">
        <f t="shared" si="65"/>
        <v>1</v>
      </c>
      <c r="W397" s="71" t="e">
        <f t="shared" si="66"/>
        <v>#NUM!</v>
      </c>
    </row>
    <row r="398" spans="1:23" ht="16.3" thickTop="1" thickBot="1" x14ac:dyDescent="0.3">
      <c r="A398" s="20" t="s">
        <v>934</v>
      </c>
      <c r="B398" s="20" t="s">
        <v>952</v>
      </c>
      <c r="C398" s="20" t="s">
        <v>953</v>
      </c>
      <c r="D398" s="10">
        <f t="shared" si="63"/>
        <v>3</v>
      </c>
      <c r="E398" s="35">
        <f t="shared" si="64"/>
        <v>2.5</v>
      </c>
      <c r="F398" s="21" t="str">
        <f>IFERROR(VLOOKUP($C398, 'All Indicators - Breakdown'!$C:$GQ, F$1, FALSE), " ")</f>
        <v>N/A</v>
      </c>
      <c r="G398" s="21">
        <f>IFERROR(VLOOKUP($C398, 'All Indicators - Breakdown'!$C:$GQ, G$1, FALSE), " ")</f>
        <v>3</v>
      </c>
      <c r="H398" s="21">
        <f>IFERROR(VLOOKUP($C398, 'All Indicators - Breakdown'!$C:$GQ, H$1, FALSE), " ")</f>
        <v>2</v>
      </c>
      <c r="I398" s="21">
        <f>IFERROR(VLOOKUP($C398, 'All Indicators - Breakdown'!$C:$GQ, I$1, FALSE), " ")</f>
        <v>1</v>
      </c>
      <c r="J398" s="21">
        <f>IFERROR(VLOOKUP($C398, 'All Indicators - Breakdown'!$C:$GQ, J$1, FALSE), " ")</f>
        <v>1</v>
      </c>
      <c r="K398" s="21">
        <f>IFERROR(VLOOKUP($C398, 'All Indicators - Breakdown'!$C:$GQ, K$1, FALSE), " ")</f>
        <v>3</v>
      </c>
      <c r="L398" s="21">
        <f>IFERROR(VLOOKUP($C398, 'All Indicators - Breakdown'!$C:$HE, L$1, FALSE), " ")</f>
        <v>2</v>
      </c>
      <c r="M398" s="86">
        <f>IFERROR(VLOOKUP($C398, 'All Indicators - Breakdown'!$C:$IU, M$1, FALSE), " ")</f>
        <v>1</v>
      </c>
      <c r="N398" s="86">
        <f>IFERROR(VLOOKUP($C398, 'All Indicators - Breakdown'!$C:$IU, N$1, FALSE), " ")</f>
        <v>1</v>
      </c>
      <c r="O398" s="80">
        <f t="shared" si="67"/>
        <v>3</v>
      </c>
      <c r="P398" s="21">
        <f t="shared" si="67"/>
        <v>3</v>
      </c>
      <c r="Q398" s="21">
        <f t="shared" si="67"/>
        <v>2</v>
      </c>
      <c r="R398" s="21">
        <f t="shared" si="67"/>
        <v>2</v>
      </c>
      <c r="S398" s="21">
        <f t="shared" si="67"/>
        <v>1</v>
      </c>
      <c r="T398" s="21">
        <f t="shared" si="67"/>
        <v>1</v>
      </c>
      <c r="U398" s="21">
        <f t="shared" si="67"/>
        <v>1</v>
      </c>
      <c r="V398" s="71">
        <f t="shared" si="65"/>
        <v>1</v>
      </c>
      <c r="W398" s="71" t="e">
        <f t="shared" si="66"/>
        <v>#NUM!</v>
      </c>
    </row>
    <row r="399" spans="1:23" ht="16.3" thickTop="1" thickBot="1" x14ac:dyDescent="0.3">
      <c r="A399" s="20" t="s">
        <v>934</v>
      </c>
      <c r="B399" s="20" t="s">
        <v>954</v>
      </c>
      <c r="C399" s="20" t="s">
        <v>955</v>
      </c>
      <c r="D399" s="10">
        <f t="shared" si="63"/>
        <v>3</v>
      </c>
      <c r="E399" s="35">
        <f t="shared" si="64"/>
        <v>2.5</v>
      </c>
      <c r="F399" s="21" t="str">
        <f>IFERROR(VLOOKUP($C399, 'All Indicators - Breakdown'!$C:$GQ, F$1, FALSE), " ")</f>
        <v>N/A</v>
      </c>
      <c r="G399" s="21">
        <f>IFERROR(VLOOKUP($C399, 'All Indicators - Breakdown'!$C:$GQ, G$1, FALSE), " ")</f>
        <v>3</v>
      </c>
      <c r="H399" s="21">
        <f>IFERROR(VLOOKUP($C399, 'All Indicators - Breakdown'!$C:$GQ, H$1, FALSE), " ")</f>
        <v>2</v>
      </c>
      <c r="I399" s="21">
        <f>IFERROR(VLOOKUP($C399, 'All Indicators - Breakdown'!$C:$GQ, I$1, FALSE), " ")</f>
        <v>1</v>
      </c>
      <c r="J399" s="21">
        <f>IFERROR(VLOOKUP($C399, 'All Indicators - Breakdown'!$C:$GQ, J$1, FALSE), " ")</f>
        <v>1</v>
      </c>
      <c r="K399" s="21">
        <f>IFERROR(VLOOKUP($C399, 'All Indicators - Breakdown'!$C:$GQ, K$1, FALSE), " ")</f>
        <v>3</v>
      </c>
      <c r="L399" s="21">
        <f>IFERROR(VLOOKUP($C399, 'All Indicators - Breakdown'!$C:$HE, L$1, FALSE), " ")</f>
        <v>2</v>
      </c>
      <c r="M399" s="86">
        <f>IFERROR(VLOOKUP($C399, 'All Indicators - Breakdown'!$C:$IU, M$1, FALSE), " ")</f>
        <v>1</v>
      </c>
      <c r="N399" s="86">
        <f>IFERROR(VLOOKUP($C399, 'All Indicators - Breakdown'!$C:$IU, N$1, FALSE), " ")</f>
        <v>1</v>
      </c>
      <c r="O399" s="80">
        <f t="shared" si="67"/>
        <v>3</v>
      </c>
      <c r="P399" s="21">
        <f t="shared" si="67"/>
        <v>3</v>
      </c>
      <c r="Q399" s="21">
        <f t="shared" si="67"/>
        <v>2</v>
      </c>
      <c r="R399" s="21">
        <f t="shared" si="67"/>
        <v>2</v>
      </c>
      <c r="S399" s="21">
        <f t="shared" si="67"/>
        <v>1</v>
      </c>
      <c r="T399" s="21">
        <f t="shared" si="67"/>
        <v>1</v>
      </c>
      <c r="U399" s="21">
        <f t="shared" si="67"/>
        <v>1</v>
      </c>
      <c r="V399" s="71">
        <f t="shared" si="65"/>
        <v>1</v>
      </c>
      <c r="W399" s="71" t="e">
        <f t="shared" si="66"/>
        <v>#NUM!</v>
      </c>
    </row>
    <row r="400" spans="1:23" ht="16.3" thickTop="1" thickBot="1" x14ac:dyDescent="0.3">
      <c r="A400" s="20" t="s">
        <v>956</v>
      </c>
      <c r="B400" s="20" t="s">
        <v>957</v>
      </c>
      <c r="C400" s="20" t="s">
        <v>958</v>
      </c>
      <c r="D400" s="10">
        <f t="shared" si="63"/>
        <v>3</v>
      </c>
      <c r="E400" s="35">
        <f t="shared" si="64"/>
        <v>2.8</v>
      </c>
      <c r="F400" s="21" t="str">
        <f>IFERROR(VLOOKUP($C400, 'All Indicators - Breakdown'!$C:$GQ, F$1, FALSE), " ")</f>
        <v>N/A</v>
      </c>
      <c r="G400" s="21">
        <f>IFERROR(VLOOKUP($C400, 'All Indicators - Breakdown'!$C:$GQ, G$1, FALSE), " ")</f>
        <v>3</v>
      </c>
      <c r="H400" s="21">
        <f>IFERROR(VLOOKUP($C400, 'All Indicators - Breakdown'!$C:$GQ, H$1, FALSE), " ")</f>
        <v>1</v>
      </c>
      <c r="I400" s="21">
        <f>IFERROR(VLOOKUP($C400, 'All Indicators - Breakdown'!$C:$GQ, I$1, FALSE), " ")</f>
        <v>1</v>
      </c>
      <c r="J400" s="21">
        <f>IFERROR(VLOOKUP($C400, 'All Indicators - Breakdown'!$C:$GQ, J$1, FALSE), " ")</f>
        <v>1</v>
      </c>
      <c r="K400" s="21">
        <f>IFERROR(VLOOKUP($C400, 'All Indicators - Breakdown'!$C:$GQ, K$1, FALSE), " ")</f>
        <v>3</v>
      </c>
      <c r="L400" s="21">
        <f>IFERROR(VLOOKUP($C400, 'All Indicators - Breakdown'!$C:$HE, L$1, FALSE), " ")</f>
        <v>4</v>
      </c>
      <c r="M400" s="86">
        <f>IFERROR(VLOOKUP($C400, 'All Indicators - Breakdown'!$C:$IU, M$1, FALSE), " ")</f>
        <v>1</v>
      </c>
      <c r="N400" s="86">
        <f>IFERROR(VLOOKUP($C400, 'All Indicators - Breakdown'!$C:$IU, N$1, FALSE), " ")</f>
        <v>1</v>
      </c>
      <c r="O400" s="80">
        <f t="shared" si="67"/>
        <v>4</v>
      </c>
      <c r="P400" s="21">
        <f t="shared" si="67"/>
        <v>3</v>
      </c>
      <c r="Q400" s="21">
        <f t="shared" si="67"/>
        <v>3</v>
      </c>
      <c r="R400" s="21">
        <f t="shared" si="67"/>
        <v>1</v>
      </c>
      <c r="S400" s="21">
        <f t="shared" si="67"/>
        <v>1</v>
      </c>
      <c r="T400" s="21">
        <f t="shared" si="67"/>
        <v>1</v>
      </c>
      <c r="U400" s="21">
        <f t="shared" si="67"/>
        <v>1</v>
      </c>
      <c r="V400" s="71">
        <f t="shared" si="65"/>
        <v>1</v>
      </c>
      <c r="W400" s="71" t="e">
        <f t="shared" si="66"/>
        <v>#NUM!</v>
      </c>
    </row>
    <row r="401" spans="1:23" ht="16.3" thickTop="1" thickBot="1" x14ac:dyDescent="0.3">
      <c r="A401" s="20" t="s">
        <v>956</v>
      </c>
      <c r="B401" s="20" t="s">
        <v>959</v>
      </c>
      <c r="C401" s="20" t="s">
        <v>960</v>
      </c>
      <c r="D401" s="10">
        <f t="shared" si="63"/>
        <v>3</v>
      </c>
      <c r="E401" s="35">
        <f t="shared" si="64"/>
        <v>2.5</v>
      </c>
      <c r="F401" s="21" t="str">
        <f>IFERROR(VLOOKUP($C401, 'All Indicators - Breakdown'!$C:$GQ, F$1, FALSE), " ")</f>
        <v>N/A</v>
      </c>
      <c r="G401" s="21">
        <f>IFERROR(VLOOKUP($C401, 'All Indicators - Breakdown'!$C:$GQ, G$1, FALSE), " ")</f>
        <v>3</v>
      </c>
      <c r="H401" s="21">
        <f>IFERROR(VLOOKUP($C401, 'All Indicators - Breakdown'!$C:$GQ, H$1, FALSE), " ")</f>
        <v>1</v>
      </c>
      <c r="I401" s="21">
        <f>IFERROR(VLOOKUP($C401, 'All Indicators - Breakdown'!$C:$GQ, I$1, FALSE), " ")</f>
        <v>1</v>
      </c>
      <c r="J401" s="21">
        <f>IFERROR(VLOOKUP($C401, 'All Indicators - Breakdown'!$C:$GQ, J$1, FALSE), " ")</f>
        <v>1</v>
      </c>
      <c r="K401" s="21">
        <f>IFERROR(VLOOKUP($C401, 'All Indicators - Breakdown'!$C:$GQ, K$1, FALSE), " ")</f>
        <v>3</v>
      </c>
      <c r="L401" s="21">
        <f>IFERROR(VLOOKUP($C401, 'All Indicators - Breakdown'!$C:$HE, L$1, FALSE), " ")</f>
        <v>2</v>
      </c>
      <c r="M401" s="86">
        <f>IFERROR(VLOOKUP($C401, 'All Indicators - Breakdown'!$C:$IU, M$1, FALSE), " ")</f>
        <v>2</v>
      </c>
      <c r="N401" s="86">
        <f>IFERROR(VLOOKUP($C401, 'All Indicators - Breakdown'!$C:$IU, N$1, FALSE), " ")</f>
        <v>1</v>
      </c>
      <c r="O401" s="80">
        <f t="shared" si="67"/>
        <v>3</v>
      </c>
      <c r="P401" s="21">
        <f t="shared" si="67"/>
        <v>3</v>
      </c>
      <c r="Q401" s="21">
        <f t="shared" si="67"/>
        <v>2</v>
      </c>
      <c r="R401" s="21">
        <f t="shared" si="67"/>
        <v>2</v>
      </c>
      <c r="S401" s="21">
        <f t="shared" si="67"/>
        <v>1</v>
      </c>
      <c r="T401" s="21">
        <f t="shared" si="67"/>
        <v>1</v>
      </c>
      <c r="U401" s="21">
        <f t="shared" si="67"/>
        <v>1</v>
      </c>
      <c r="V401" s="71">
        <f t="shared" si="65"/>
        <v>1</v>
      </c>
      <c r="W401" s="71" t="e">
        <f t="shared" si="66"/>
        <v>#NUM!</v>
      </c>
    </row>
    <row r="402" spans="1:23" ht="16.3" thickTop="1" thickBot="1" x14ac:dyDescent="0.3">
      <c r="A402" s="20" t="s">
        <v>956</v>
      </c>
      <c r="B402" s="20" t="s">
        <v>961</v>
      </c>
      <c r="C402" s="20" t="s">
        <v>962</v>
      </c>
      <c r="D402" s="10">
        <f t="shared" si="63"/>
        <v>2</v>
      </c>
      <c r="E402" s="35">
        <f t="shared" si="64"/>
        <v>2.2999999999999998</v>
      </c>
      <c r="F402" s="21" t="str">
        <f>IFERROR(VLOOKUP($C402, 'All Indicators - Breakdown'!$C:$GQ, F$1, FALSE), " ")</f>
        <v>N/A</v>
      </c>
      <c r="G402" s="21">
        <f>IFERROR(VLOOKUP($C402, 'All Indicators - Breakdown'!$C:$GQ, G$1, FALSE), " ")</f>
        <v>3</v>
      </c>
      <c r="H402" s="21">
        <f>IFERROR(VLOOKUP($C402, 'All Indicators - Breakdown'!$C:$GQ, H$1, FALSE), " ")</f>
        <v>1</v>
      </c>
      <c r="I402" s="21">
        <f>IFERROR(VLOOKUP($C402, 'All Indicators - Breakdown'!$C:$GQ, I$1, FALSE), " ")</f>
        <v>1</v>
      </c>
      <c r="J402" s="21">
        <f>IFERROR(VLOOKUP($C402, 'All Indicators - Breakdown'!$C:$GQ, J$1, FALSE), " ")</f>
        <v>1</v>
      </c>
      <c r="K402" s="21">
        <f>IFERROR(VLOOKUP($C402, 'All Indicators - Breakdown'!$C:$GQ, K$1, FALSE), " ")</f>
        <v>3</v>
      </c>
      <c r="L402" s="21">
        <f>IFERROR(VLOOKUP($C402, 'All Indicators - Breakdown'!$C:$HE, L$1, FALSE), " ")</f>
        <v>2</v>
      </c>
      <c r="M402" s="86">
        <f>IFERROR(VLOOKUP($C402, 'All Indicators - Breakdown'!$C:$IU, M$1, FALSE), " ")</f>
        <v>1</v>
      </c>
      <c r="N402" s="86">
        <f>IFERROR(VLOOKUP($C402, 'All Indicators - Breakdown'!$C:$IU, N$1, FALSE), " ")</f>
        <v>1</v>
      </c>
      <c r="O402" s="80">
        <f t="shared" si="67"/>
        <v>3</v>
      </c>
      <c r="P402" s="21">
        <f t="shared" si="67"/>
        <v>3</v>
      </c>
      <c r="Q402" s="21">
        <f t="shared" si="67"/>
        <v>2</v>
      </c>
      <c r="R402" s="21">
        <f t="shared" si="67"/>
        <v>1</v>
      </c>
      <c r="S402" s="21">
        <f t="shared" si="67"/>
        <v>1</v>
      </c>
      <c r="T402" s="21">
        <f t="shared" si="67"/>
        <v>1</v>
      </c>
      <c r="U402" s="21">
        <f t="shared" si="67"/>
        <v>1</v>
      </c>
      <c r="V402" s="71">
        <f t="shared" si="65"/>
        <v>1</v>
      </c>
      <c r="W402" s="71" t="e">
        <f t="shared" si="66"/>
        <v>#NUM!</v>
      </c>
    </row>
    <row r="403" spans="1:23" ht="16.3" thickTop="1" thickBot="1" x14ac:dyDescent="0.3">
      <c r="A403" s="20" t="s">
        <v>956</v>
      </c>
      <c r="B403" s="20" t="s">
        <v>963</v>
      </c>
      <c r="C403" s="20" t="s">
        <v>964</v>
      </c>
      <c r="D403" s="10">
        <f t="shared" si="63"/>
        <v>2</v>
      </c>
      <c r="E403" s="35">
        <f t="shared" si="64"/>
        <v>2</v>
      </c>
      <c r="F403" s="21" t="str">
        <f>IFERROR(VLOOKUP($C403, 'All Indicators - Breakdown'!$C:$GQ, F$1, FALSE), " ")</f>
        <v>N/A</v>
      </c>
      <c r="G403" s="21">
        <f>IFERROR(VLOOKUP($C403, 'All Indicators - Breakdown'!$C:$GQ, G$1, FALSE), " ")</f>
        <v>2</v>
      </c>
      <c r="H403" s="21">
        <f>IFERROR(VLOOKUP($C403, 'All Indicators - Breakdown'!$C:$GQ, H$1, FALSE), " ")</f>
        <v>1</v>
      </c>
      <c r="I403" s="21">
        <f>IFERROR(VLOOKUP($C403, 'All Indicators - Breakdown'!$C:$GQ, I$1, FALSE), " ")</f>
        <v>1</v>
      </c>
      <c r="J403" s="21">
        <f>IFERROR(VLOOKUP($C403, 'All Indicators - Breakdown'!$C:$GQ, J$1, FALSE), " ")</f>
        <v>1</v>
      </c>
      <c r="K403" s="21">
        <f>IFERROR(VLOOKUP($C403, 'All Indicators - Breakdown'!$C:$GQ, K$1, FALSE), " ")</f>
        <v>3</v>
      </c>
      <c r="L403" s="21">
        <f>IFERROR(VLOOKUP($C403, 'All Indicators - Breakdown'!$C:$HE, L$1, FALSE), " ")</f>
        <v>2</v>
      </c>
      <c r="M403" s="86">
        <f>IFERROR(VLOOKUP($C403, 'All Indicators - Breakdown'!$C:$IU, M$1, FALSE), " ")</f>
        <v>1</v>
      </c>
      <c r="N403" s="86">
        <f>IFERROR(VLOOKUP($C403, 'All Indicators - Breakdown'!$C:$IU, N$1, FALSE), " ")</f>
        <v>1</v>
      </c>
      <c r="O403" s="80">
        <f t="shared" si="67"/>
        <v>3</v>
      </c>
      <c r="P403" s="21">
        <f t="shared" si="67"/>
        <v>2</v>
      </c>
      <c r="Q403" s="21">
        <f t="shared" si="67"/>
        <v>2</v>
      </c>
      <c r="R403" s="21">
        <f t="shared" si="67"/>
        <v>1</v>
      </c>
      <c r="S403" s="21">
        <f t="shared" si="67"/>
        <v>1</v>
      </c>
      <c r="T403" s="21">
        <f t="shared" si="67"/>
        <v>1</v>
      </c>
      <c r="U403" s="21">
        <f t="shared" si="67"/>
        <v>1</v>
      </c>
      <c r="V403" s="71">
        <f t="shared" si="65"/>
        <v>1</v>
      </c>
      <c r="W403" s="71" t="e">
        <f t="shared" si="66"/>
        <v>#NUM!</v>
      </c>
    </row>
    <row r="404" spans="1:23" ht="15.65" thickTop="1" x14ac:dyDescent="0.25">
      <c r="A404" s="20" t="s">
        <v>956</v>
      </c>
      <c r="B404" s="20" t="s">
        <v>965</v>
      </c>
      <c r="C404" s="20" t="s">
        <v>966</v>
      </c>
      <c r="D404" s="10">
        <f t="shared" si="63"/>
        <v>3</v>
      </c>
      <c r="E404" s="35">
        <f t="shared" si="64"/>
        <v>3</v>
      </c>
      <c r="F404" s="21" t="str">
        <f>IFERROR(VLOOKUP($C404, 'All Indicators - Breakdown'!$C:$GQ, F$1, FALSE), " ")</f>
        <v>N/A</v>
      </c>
      <c r="G404" s="21">
        <f>IFERROR(VLOOKUP($C404, 'All Indicators - Breakdown'!$C:$GQ, G$1, FALSE), " ")</f>
        <v>3</v>
      </c>
      <c r="H404" s="21">
        <f>IFERROR(VLOOKUP($C404, 'All Indicators - Breakdown'!$C:$GQ, H$1, FALSE), " ")</f>
        <v>2</v>
      </c>
      <c r="I404" s="21">
        <f>IFERROR(VLOOKUP($C404, 'All Indicators - Breakdown'!$C:$GQ, I$1, FALSE), " ")</f>
        <v>1</v>
      </c>
      <c r="J404" s="21">
        <f>IFERROR(VLOOKUP($C404, 'All Indicators - Breakdown'!$C:$GQ, J$1, FALSE), " ")</f>
        <v>1</v>
      </c>
      <c r="K404" s="21">
        <f>IFERROR(VLOOKUP($C404, 'All Indicators - Breakdown'!$C:$GQ, K$1, FALSE), " ")</f>
        <v>3</v>
      </c>
      <c r="L404" s="21">
        <f>IFERROR(VLOOKUP($C404, 'All Indicators - Breakdown'!$C:$HE, L$1, FALSE), " ")</f>
        <v>4</v>
      </c>
      <c r="M404" s="86">
        <f>IFERROR(VLOOKUP($C404, 'All Indicators - Breakdown'!$C:$IU, M$1, FALSE), " ")</f>
        <v>2</v>
      </c>
      <c r="N404" s="86">
        <f>IFERROR(VLOOKUP($C404, 'All Indicators - Breakdown'!$C:$IU, N$1, FALSE), " ")</f>
        <v>1</v>
      </c>
      <c r="O404" s="80">
        <f t="shared" si="67"/>
        <v>4</v>
      </c>
      <c r="P404" s="21">
        <f t="shared" si="67"/>
        <v>3</v>
      </c>
      <c r="Q404" s="21">
        <f t="shared" si="67"/>
        <v>3</v>
      </c>
      <c r="R404" s="21">
        <f t="shared" si="67"/>
        <v>2</v>
      </c>
      <c r="S404" s="21">
        <f t="shared" si="67"/>
        <v>2</v>
      </c>
      <c r="T404" s="21">
        <f t="shared" si="67"/>
        <v>1</v>
      </c>
      <c r="U404" s="21">
        <f t="shared" si="67"/>
        <v>1</v>
      </c>
      <c r="V404" s="71">
        <f t="shared" si="65"/>
        <v>1</v>
      </c>
      <c r="W404" s="71" t="e">
        <f t="shared" si="66"/>
        <v>#NUM!</v>
      </c>
    </row>
  </sheetData>
  <autoFilter ref="A3:W404" xr:uid="{FB97D828-6F63-45E6-99AF-98576F9E8E3B}"/>
  <mergeCells count="5">
    <mergeCell ref="A2:A3"/>
    <mergeCell ref="B2:B3"/>
    <mergeCell ref="C2:C3"/>
    <mergeCell ref="D2:D3"/>
    <mergeCell ref="E2:E3"/>
  </mergeCells>
  <phoneticPr fontId="11" type="noConversion"/>
  <conditionalFormatting sqref="D4:D404">
    <cfRule type="cellIs" dxfId="24" priority="1" operator="equal">
      <formula>5</formula>
    </cfRule>
    <cfRule type="cellIs" dxfId="23" priority="2" operator="equal">
      <formula>4</formula>
    </cfRule>
    <cfRule type="cellIs" dxfId="22" priority="3" operator="equal">
      <formula>3</formula>
    </cfRule>
    <cfRule type="cellIs" dxfId="21" priority="4" operator="equal">
      <formula>2</formula>
    </cfRule>
    <cfRule type="cellIs" dxfId="20" priority="5" operator="equal">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9128-B529-4DAD-971B-38CD73B391A2}">
  <sheetPr>
    <tabColor theme="8" tint="0.59999389629810485"/>
  </sheetPr>
  <dimension ref="A1:H404"/>
  <sheetViews>
    <sheetView zoomScale="80" zoomScaleNormal="80" workbookViewId="0">
      <pane xSplit="5" ySplit="3" topLeftCell="F4" activePane="bottomRight" state="frozen"/>
      <selection activeCell="K4" sqref="K4"/>
      <selection pane="topRight" activeCell="K4" sqref="K4"/>
      <selection pane="bottomLeft" activeCell="K4" sqref="K4"/>
      <selection pane="bottomRight" activeCell="K4" sqref="K4"/>
    </sheetView>
  </sheetViews>
  <sheetFormatPr defaultRowHeight="14.3" x14ac:dyDescent="0.25"/>
  <cols>
    <col min="2" max="2" width="19.5" bestFit="1" customWidth="1"/>
    <col min="4" max="5" width="16.5" customWidth="1"/>
    <col min="6" max="8" width="29.5" customWidth="1"/>
  </cols>
  <sheetData>
    <row r="1" spans="1:8" hidden="1" x14ac:dyDescent="0.25">
      <c r="F1" cm="1">
        <f t="array" ref="F1">_xlfn.XLOOKUP(F2,'All Indicators - Breakdown'!2:2,'All Indicators - Breakdown'!1:1+6)</f>
        <v>218</v>
      </c>
      <c r="G1" cm="1">
        <f t="array" ref="G1">_xlfn.XLOOKUP(G2,'All Indicators - Breakdown'!2:2,'All Indicators - Breakdown'!1:1+6)</f>
        <v>225</v>
      </c>
      <c r="H1" cm="1">
        <f t="array" ref="H1">_xlfn.XLOOKUP(H2,'All Indicators - Breakdown'!2:2,'All Indicators - Breakdown'!1:1+6)</f>
        <v>232</v>
      </c>
    </row>
    <row r="2" spans="1:8" ht="14.95" x14ac:dyDescent="0.25">
      <c r="A2" s="105" t="s">
        <v>130</v>
      </c>
      <c r="B2" s="105" t="s">
        <v>131</v>
      </c>
      <c r="C2" s="105" t="s">
        <v>132</v>
      </c>
      <c r="D2" s="105" t="s">
        <v>1010</v>
      </c>
      <c r="E2" s="105" t="s">
        <v>1011</v>
      </c>
      <c r="F2" s="32">
        <v>31</v>
      </c>
      <c r="G2" s="32">
        <v>32</v>
      </c>
      <c r="H2" s="32">
        <v>33</v>
      </c>
    </row>
    <row r="3" spans="1:8" ht="113.1" customHeight="1" thickBot="1" x14ac:dyDescent="0.3">
      <c r="A3" s="106"/>
      <c r="B3" s="106"/>
      <c r="C3" s="106"/>
      <c r="D3" s="106"/>
      <c r="E3" s="106"/>
      <c r="F3" s="30" t="str">
        <f>_xlfn.XLOOKUP(F2,'Indicator List'!$A:$A, 'Indicator List'!$C:$C)</f>
        <v>Measles Coverage ( &lt; 2 years old)</v>
      </c>
      <c r="G3" s="30" t="str">
        <f>_xlfn.XLOOKUP(G2,'Indicator List'!$A:$A, 'Indicator List'!$C:$C)</f>
        <v>PENTA3 Coverage in &lt;1 year old)</v>
      </c>
      <c r="H3" s="30" t="str">
        <f>_xlfn.XLOOKUP(H2,'Indicator List'!$A:$A, 'Indicator List'!$C:$C)</f>
        <v xml:space="preserve"> % of children under 5 reported to experience AWD in the past month</v>
      </c>
    </row>
    <row r="4" spans="1:8" ht="16.3" thickTop="1" thickBot="1" x14ac:dyDescent="0.3">
      <c r="A4" s="20" t="s">
        <v>140</v>
      </c>
      <c r="B4" s="20" t="s">
        <v>140</v>
      </c>
      <c r="C4" s="20" t="s">
        <v>141</v>
      </c>
      <c r="D4" s="10">
        <f>ROUND(AVERAGE(F4:H4), 0)</f>
        <v>3</v>
      </c>
      <c r="E4" s="35">
        <f t="shared" ref="E4:E67" si="0">IF(AND(ISNUMBER(F4), ISNUMBER(G4), ISNUMBER(H4)),
    (F4 * 0.6) + (G4 * 0.2) + (H4 * 0.2),
    IF(AND(ISNUMBER(F4), ISNUMBER(G4)),
        (F4 * 0.6) + (G4 * 0.4),
        IF(AND(ISNUMBER(F4), ISNUMBER(H4)),
            (F4 * 0.6) + (H4 * 0.4),
            IF(AND(ISNUMBER(G4), ISNUMBER(H4)),
                (G4 * 0.5) + (H4 * 0.5),
                IF(ISNUMBER(F4),
                    F4,
                    IF(ISNUMBER(G4),
                        G4,
                        IF(ISNUMBER(H4),
                            H4,
                            NA()
                        )
                    )
                )
            )
        )
    )
)</f>
        <v>3.2</v>
      </c>
      <c r="F4" s="21">
        <f>IFERROR(VLOOKUP($C4, 'All Indicators - Breakdown'!$C:$HZ, F$1, FALSE), " ")</f>
        <v>4</v>
      </c>
      <c r="G4" s="21">
        <f>IFERROR(VLOOKUP($C4, 'All Indicators - Breakdown'!$C:$HZ, G$1, FALSE), " ")</f>
        <v>3</v>
      </c>
      <c r="H4" s="21">
        <f>IFERROR(VLOOKUP($C4, 'All Indicators - Breakdown'!$C:$HZ, H$1, FALSE), " ")</f>
        <v>1</v>
      </c>
    </row>
    <row r="5" spans="1:8" ht="16.3" thickTop="1" thickBot="1" x14ac:dyDescent="0.3">
      <c r="A5" s="20" t="s">
        <v>140</v>
      </c>
      <c r="B5" s="20" t="s">
        <v>142</v>
      </c>
      <c r="C5" s="20" t="s">
        <v>143</v>
      </c>
      <c r="D5" s="10">
        <f t="shared" ref="D5:D68" si="1">ROUND(AVERAGE(F5:H5), 0)</f>
        <v>3</v>
      </c>
      <c r="E5" s="35">
        <f t="shared" si="0"/>
        <v>3.2</v>
      </c>
      <c r="F5" s="21">
        <f>IFERROR(VLOOKUP($C5, 'All Indicators - Breakdown'!$C:$HZ, F$1, FALSE), " ")</f>
        <v>4</v>
      </c>
      <c r="G5" s="21">
        <f>IFERROR(VLOOKUP($C5, 'All Indicators - Breakdown'!$C:$HZ, G$1, FALSE), " ")</f>
        <v>3</v>
      </c>
      <c r="H5" s="21">
        <f>IFERROR(VLOOKUP($C5, 'All Indicators - Breakdown'!$C:$HZ, H$1, FALSE), " ")</f>
        <v>1</v>
      </c>
    </row>
    <row r="6" spans="1:8" ht="16.3" thickTop="1" thickBot="1" x14ac:dyDescent="0.3">
      <c r="A6" s="20" t="s">
        <v>140</v>
      </c>
      <c r="B6" s="20" t="s">
        <v>144</v>
      </c>
      <c r="C6" s="20" t="s">
        <v>145</v>
      </c>
      <c r="D6" s="10">
        <f t="shared" si="1"/>
        <v>3</v>
      </c>
      <c r="E6" s="35">
        <f t="shared" si="0"/>
        <v>4</v>
      </c>
      <c r="F6" s="21">
        <f>IFERROR(VLOOKUP($C6, 'All Indicators - Breakdown'!$C:$HZ, F$1, FALSE), " ")</f>
        <v>5</v>
      </c>
      <c r="G6" s="21">
        <f>IFERROR(VLOOKUP($C6, 'All Indicators - Breakdown'!$C:$HZ, G$1, FALSE), " ")</f>
        <v>4</v>
      </c>
      <c r="H6" s="21">
        <f>IFERROR(VLOOKUP($C6, 'All Indicators - Breakdown'!$C:$HZ, H$1, FALSE), " ")</f>
        <v>1</v>
      </c>
    </row>
    <row r="7" spans="1:8" ht="16.3" thickTop="1" thickBot="1" x14ac:dyDescent="0.3">
      <c r="A7" s="20" t="s">
        <v>140</v>
      </c>
      <c r="B7" s="20" t="s">
        <v>146</v>
      </c>
      <c r="C7" s="20" t="s">
        <v>147</v>
      </c>
      <c r="D7" s="10">
        <f t="shared" si="1"/>
        <v>2</v>
      </c>
      <c r="E7" s="35">
        <f t="shared" si="0"/>
        <v>2.6</v>
      </c>
      <c r="F7" s="21">
        <f>IFERROR(VLOOKUP($C7, 'All Indicators - Breakdown'!$C:$HZ, F$1, FALSE), " ")</f>
        <v>3</v>
      </c>
      <c r="G7" s="21">
        <f>IFERROR(VLOOKUP($C7, 'All Indicators - Breakdown'!$C:$HZ, G$1, FALSE), " ")</f>
        <v>3</v>
      </c>
      <c r="H7" s="21">
        <f>IFERROR(VLOOKUP($C7, 'All Indicators - Breakdown'!$C:$HZ, H$1, FALSE), " ")</f>
        <v>1</v>
      </c>
    </row>
    <row r="8" spans="1:8" ht="16.3" thickTop="1" thickBot="1" x14ac:dyDescent="0.3">
      <c r="A8" s="20" t="s">
        <v>140</v>
      </c>
      <c r="B8" s="20" t="s">
        <v>148</v>
      </c>
      <c r="C8" s="20" t="s">
        <v>149</v>
      </c>
      <c r="D8" s="10">
        <f t="shared" si="1"/>
        <v>2</v>
      </c>
      <c r="E8" s="35">
        <f t="shared" si="0"/>
        <v>2.6</v>
      </c>
      <c r="F8" s="21">
        <f>IFERROR(VLOOKUP($C8, 'All Indicators - Breakdown'!$C:$HZ, F$1, FALSE), " ")</f>
        <v>3</v>
      </c>
      <c r="G8" s="21">
        <f>IFERROR(VLOOKUP($C8, 'All Indicators - Breakdown'!$C:$HZ, G$1, FALSE), " ")</f>
        <v>3</v>
      </c>
      <c r="H8" s="21">
        <f>IFERROR(VLOOKUP($C8, 'All Indicators - Breakdown'!$C:$HZ, H$1, FALSE), " ")</f>
        <v>1</v>
      </c>
    </row>
    <row r="9" spans="1:8" ht="16.3" thickTop="1" thickBot="1" x14ac:dyDescent="0.3">
      <c r="A9" s="20" t="s">
        <v>140</v>
      </c>
      <c r="B9" s="20" t="s">
        <v>150</v>
      </c>
      <c r="C9" s="20" t="s">
        <v>151</v>
      </c>
      <c r="D9" s="10">
        <f t="shared" si="1"/>
        <v>3</v>
      </c>
      <c r="E9" s="35">
        <f t="shared" si="0"/>
        <v>3.4000000000000004</v>
      </c>
      <c r="F9" s="21">
        <f>IFERROR(VLOOKUP($C9, 'All Indicators - Breakdown'!$C:$HZ, F$1, FALSE), " ")</f>
        <v>4</v>
      </c>
      <c r="G9" s="21">
        <f>IFERROR(VLOOKUP($C9, 'All Indicators - Breakdown'!$C:$HZ, G$1, FALSE), " ")</f>
        <v>4</v>
      </c>
      <c r="H9" s="21">
        <f>IFERROR(VLOOKUP($C9, 'All Indicators - Breakdown'!$C:$HZ, H$1, FALSE), " ")</f>
        <v>1</v>
      </c>
    </row>
    <row r="10" spans="1:8" ht="16.3" thickTop="1" thickBot="1" x14ac:dyDescent="0.3">
      <c r="A10" s="20" t="s">
        <v>140</v>
      </c>
      <c r="B10" s="20" t="s">
        <v>152</v>
      </c>
      <c r="C10" s="20" t="s">
        <v>153</v>
      </c>
      <c r="D10" s="10">
        <f t="shared" si="1"/>
        <v>3</v>
      </c>
      <c r="E10" s="35">
        <f t="shared" si="0"/>
        <v>3.4000000000000004</v>
      </c>
      <c r="F10" s="21">
        <f>IFERROR(VLOOKUP($C10, 'All Indicators - Breakdown'!$C:$HZ, F$1, FALSE), " ")</f>
        <v>4</v>
      </c>
      <c r="G10" s="21">
        <f>IFERROR(VLOOKUP($C10, 'All Indicators - Breakdown'!$C:$HZ, G$1, FALSE), " ")</f>
        <v>4</v>
      </c>
      <c r="H10" s="21">
        <f>IFERROR(VLOOKUP($C10, 'All Indicators - Breakdown'!$C:$HZ, H$1, FALSE), " ")</f>
        <v>1</v>
      </c>
    </row>
    <row r="11" spans="1:8" ht="16.3" thickTop="1" thickBot="1" x14ac:dyDescent="0.3">
      <c r="A11" s="20" t="s">
        <v>140</v>
      </c>
      <c r="B11" s="20" t="s">
        <v>154</v>
      </c>
      <c r="C11" s="20" t="s">
        <v>155</v>
      </c>
      <c r="D11" s="10">
        <f t="shared" si="1"/>
        <v>2</v>
      </c>
      <c r="E11" s="35">
        <f t="shared" si="0"/>
        <v>1.8</v>
      </c>
      <c r="F11" s="21">
        <f>IFERROR(VLOOKUP($C11, 'All Indicators - Breakdown'!$C:$HZ, F$1, FALSE), " ")</f>
        <v>2</v>
      </c>
      <c r="G11" s="21">
        <f>IFERROR(VLOOKUP($C11, 'All Indicators - Breakdown'!$C:$HZ, G$1, FALSE), " ")</f>
        <v>2</v>
      </c>
      <c r="H11" s="21">
        <f>IFERROR(VLOOKUP($C11, 'All Indicators - Breakdown'!$C:$HZ, H$1, FALSE), " ")</f>
        <v>1</v>
      </c>
    </row>
    <row r="12" spans="1:8" ht="16.3" thickTop="1" thickBot="1" x14ac:dyDescent="0.3">
      <c r="A12" s="20" t="s">
        <v>140</v>
      </c>
      <c r="B12" s="20" t="s">
        <v>156</v>
      </c>
      <c r="C12" s="20" t="s">
        <v>157</v>
      </c>
      <c r="D12" s="10">
        <f t="shared" si="1"/>
        <v>3</v>
      </c>
      <c r="E12" s="35">
        <f t="shared" si="0"/>
        <v>4</v>
      </c>
      <c r="F12" s="21">
        <f>IFERROR(VLOOKUP($C12, 'All Indicators - Breakdown'!$C:$HZ, F$1, FALSE), " ")</f>
        <v>5</v>
      </c>
      <c r="G12" s="21">
        <f>IFERROR(VLOOKUP($C12, 'All Indicators - Breakdown'!$C:$HZ, G$1, FALSE), " ")</f>
        <v>4</v>
      </c>
      <c r="H12" s="21">
        <f>IFERROR(VLOOKUP($C12, 'All Indicators - Breakdown'!$C:$HZ, H$1, FALSE), " ")</f>
        <v>1</v>
      </c>
    </row>
    <row r="13" spans="1:8" ht="16.3" thickTop="1" thickBot="1" x14ac:dyDescent="0.3">
      <c r="A13" s="20" t="s">
        <v>140</v>
      </c>
      <c r="B13" s="20" t="s">
        <v>158</v>
      </c>
      <c r="C13" s="20" t="s">
        <v>159</v>
      </c>
      <c r="D13" s="10">
        <f t="shared" si="1"/>
        <v>2</v>
      </c>
      <c r="E13" s="35">
        <f t="shared" si="0"/>
        <v>2.4</v>
      </c>
      <c r="F13" s="21">
        <f>IFERROR(VLOOKUP($C13, 'All Indicators - Breakdown'!$C:$HZ, F$1, FALSE), " ")</f>
        <v>3</v>
      </c>
      <c r="G13" s="21">
        <f>IFERROR(VLOOKUP($C13, 'All Indicators - Breakdown'!$C:$HZ, G$1, FALSE), " ")</f>
        <v>2</v>
      </c>
      <c r="H13" s="21">
        <f>IFERROR(VLOOKUP($C13, 'All Indicators - Breakdown'!$C:$HZ, H$1, FALSE), " ")</f>
        <v>1</v>
      </c>
    </row>
    <row r="14" spans="1:8" ht="16.3" thickTop="1" thickBot="1" x14ac:dyDescent="0.3">
      <c r="A14" s="20" t="s">
        <v>140</v>
      </c>
      <c r="B14" s="20" t="s">
        <v>160</v>
      </c>
      <c r="C14" s="20" t="s">
        <v>161</v>
      </c>
      <c r="D14" s="10">
        <f t="shared" si="1"/>
        <v>3</v>
      </c>
      <c r="E14" s="35">
        <f t="shared" si="0"/>
        <v>3.2</v>
      </c>
      <c r="F14" s="21">
        <f>IFERROR(VLOOKUP($C14, 'All Indicators - Breakdown'!$C:$HZ, F$1, FALSE), " ")</f>
        <v>4</v>
      </c>
      <c r="G14" s="21">
        <f>IFERROR(VLOOKUP($C14, 'All Indicators - Breakdown'!$C:$HZ, G$1, FALSE), " ")</f>
        <v>3</v>
      </c>
      <c r="H14" s="21">
        <f>IFERROR(VLOOKUP($C14, 'All Indicators - Breakdown'!$C:$HZ, H$1, FALSE), " ")</f>
        <v>1</v>
      </c>
    </row>
    <row r="15" spans="1:8" ht="16.3" thickTop="1" thickBot="1" x14ac:dyDescent="0.3">
      <c r="A15" s="20" t="s">
        <v>140</v>
      </c>
      <c r="B15" s="20" t="s">
        <v>162</v>
      </c>
      <c r="C15" s="20" t="s">
        <v>163</v>
      </c>
      <c r="D15" s="10">
        <f t="shared" si="1"/>
        <v>3</v>
      </c>
      <c r="E15" s="35">
        <f t="shared" si="0"/>
        <v>4</v>
      </c>
      <c r="F15" s="21">
        <f>IFERROR(VLOOKUP($C15, 'All Indicators - Breakdown'!$C:$HZ, F$1, FALSE), " ")</f>
        <v>5</v>
      </c>
      <c r="G15" s="21">
        <f>IFERROR(VLOOKUP($C15, 'All Indicators - Breakdown'!$C:$HZ, G$1, FALSE), " ")</f>
        <v>4</v>
      </c>
      <c r="H15" s="21">
        <f>IFERROR(VLOOKUP($C15, 'All Indicators - Breakdown'!$C:$HZ, H$1, FALSE), " ")</f>
        <v>1</v>
      </c>
    </row>
    <row r="16" spans="1:8" ht="16.3" thickTop="1" thickBot="1" x14ac:dyDescent="0.3">
      <c r="A16" s="20" t="s">
        <v>140</v>
      </c>
      <c r="B16" s="20" t="s">
        <v>164</v>
      </c>
      <c r="C16" s="20" t="s">
        <v>165</v>
      </c>
      <c r="D16" s="10">
        <f t="shared" si="1"/>
        <v>2</v>
      </c>
      <c r="E16" s="35">
        <f t="shared" si="0"/>
        <v>2.6</v>
      </c>
      <c r="F16" s="21">
        <f>IFERROR(VLOOKUP($C16, 'All Indicators - Breakdown'!$C:$HZ, F$1, FALSE), " ")</f>
        <v>3</v>
      </c>
      <c r="G16" s="21">
        <f>IFERROR(VLOOKUP($C16, 'All Indicators - Breakdown'!$C:$HZ, G$1, FALSE), " ")</f>
        <v>3</v>
      </c>
      <c r="H16" s="21">
        <f>IFERROR(VLOOKUP($C16, 'All Indicators - Breakdown'!$C:$HZ, H$1, FALSE), " ")</f>
        <v>1</v>
      </c>
    </row>
    <row r="17" spans="1:8" ht="16.3" thickTop="1" thickBot="1" x14ac:dyDescent="0.3">
      <c r="A17" s="20" t="s">
        <v>140</v>
      </c>
      <c r="B17" s="20" t="s">
        <v>166</v>
      </c>
      <c r="C17" s="20" t="s">
        <v>167</v>
      </c>
      <c r="D17" s="10">
        <f t="shared" si="1"/>
        <v>2</v>
      </c>
      <c r="E17" s="35">
        <f t="shared" si="0"/>
        <v>2.6</v>
      </c>
      <c r="F17" s="21">
        <f>IFERROR(VLOOKUP($C17, 'All Indicators - Breakdown'!$C:$HZ, F$1, FALSE), " ")</f>
        <v>3</v>
      </c>
      <c r="G17" s="21">
        <f>IFERROR(VLOOKUP($C17, 'All Indicators - Breakdown'!$C:$HZ, G$1, FALSE), " ")</f>
        <v>3</v>
      </c>
      <c r="H17" s="21">
        <f>IFERROR(VLOOKUP($C17, 'All Indicators - Breakdown'!$C:$HZ, H$1, FALSE), " ")</f>
        <v>1</v>
      </c>
    </row>
    <row r="18" spans="1:8" ht="16.3" thickTop="1" thickBot="1" x14ac:dyDescent="0.3">
      <c r="A18" s="20" t="s">
        <v>140</v>
      </c>
      <c r="B18" s="20" t="s">
        <v>168</v>
      </c>
      <c r="C18" s="20" t="s">
        <v>169</v>
      </c>
      <c r="D18" s="10">
        <f t="shared" si="1"/>
        <v>3</v>
      </c>
      <c r="E18" s="35">
        <f t="shared" si="0"/>
        <v>3.2</v>
      </c>
      <c r="F18" s="21">
        <f>IFERROR(VLOOKUP($C18, 'All Indicators - Breakdown'!$C:$HZ, F$1, FALSE), " ")</f>
        <v>4</v>
      </c>
      <c r="G18" s="21">
        <f>IFERROR(VLOOKUP($C18, 'All Indicators - Breakdown'!$C:$HZ, G$1, FALSE), " ")</f>
        <v>3</v>
      </c>
      <c r="H18" s="21">
        <f>IFERROR(VLOOKUP($C18, 'All Indicators - Breakdown'!$C:$HZ, H$1, FALSE), " ")</f>
        <v>1</v>
      </c>
    </row>
    <row r="19" spans="1:8" ht="16.3" thickTop="1" thickBot="1" x14ac:dyDescent="0.3">
      <c r="A19" s="20" t="s">
        <v>170</v>
      </c>
      <c r="B19" s="20" t="s">
        <v>171</v>
      </c>
      <c r="C19" s="20" t="s">
        <v>172</v>
      </c>
      <c r="D19" s="10">
        <f t="shared" si="1"/>
        <v>3</v>
      </c>
      <c r="E19" s="35">
        <f t="shared" si="0"/>
        <v>3.8000000000000003</v>
      </c>
      <c r="F19" s="21">
        <f>IFERROR(VLOOKUP($C19, 'All Indicators - Breakdown'!$C:$HZ, F$1, FALSE), " ")</f>
        <v>5</v>
      </c>
      <c r="G19" s="21">
        <f>IFERROR(VLOOKUP($C19, 'All Indicators - Breakdown'!$C:$HZ, G$1, FALSE), " ")</f>
        <v>3</v>
      </c>
      <c r="H19" s="21">
        <f>IFERROR(VLOOKUP($C19, 'All Indicators - Breakdown'!$C:$HZ, H$1, FALSE), " ")</f>
        <v>1</v>
      </c>
    </row>
    <row r="20" spans="1:8" ht="16.3" thickTop="1" thickBot="1" x14ac:dyDescent="0.3">
      <c r="A20" s="20" t="s">
        <v>170</v>
      </c>
      <c r="B20" s="20" t="s">
        <v>173</v>
      </c>
      <c r="C20" s="20" t="s">
        <v>174</v>
      </c>
      <c r="D20" s="10">
        <f t="shared" si="1"/>
        <v>2</v>
      </c>
      <c r="E20" s="35">
        <f t="shared" si="0"/>
        <v>3</v>
      </c>
      <c r="F20" s="21">
        <f>IFERROR(VLOOKUP($C20, 'All Indicators - Breakdown'!$C:$HZ, F$1, FALSE), " ")</f>
        <v>4</v>
      </c>
      <c r="G20" s="21">
        <f>IFERROR(VLOOKUP($C20, 'All Indicators - Breakdown'!$C:$HZ, G$1, FALSE), " ")</f>
        <v>2</v>
      </c>
      <c r="H20" s="21">
        <f>IFERROR(VLOOKUP($C20, 'All Indicators - Breakdown'!$C:$HZ, H$1, FALSE), " ")</f>
        <v>1</v>
      </c>
    </row>
    <row r="21" spans="1:8" ht="16.3" thickTop="1" thickBot="1" x14ac:dyDescent="0.3">
      <c r="A21" s="20" t="s">
        <v>170</v>
      </c>
      <c r="B21" s="20" t="s">
        <v>175</v>
      </c>
      <c r="C21" s="20" t="s">
        <v>176</v>
      </c>
      <c r="D21" s="10">
        <f t="shared" si="1"/>
        <v>2</v>
      </c>
      <c r="E21" s="35">
        <f t="shared" si="0"/>
        <v>3</v>
      </c>
      <c r="F21" s="21">
        <f>IFERROR(VLOOKUP($C21, 'All Indicators - Breakdown'!$C:$HZ, F$1, FALSE), " ")</f>
        <v>4</v>
      </c>
      <c r="G21" s="21">
        <f>IFERROR(VLOOKUP($C21, 'All Indicators - Breakdown'!$C:$HZ, G$1, FALSE), " ")</f>
        <v>2</v>
      </c>
      <c r="H21" s="21">
        <f>IFERROR(VLOOKUP($C21, 'All Indicators - Breakdown'!$C:$HZ, H$1, FALSE), " ")</f>
        <v>1</v>
      </c>
    </row>
    <row r="22" spans="1:8" ht="16.3" thickTop="1" thickBot="1" x14ac:dyDescent="0.3">
      <c r="A22" s="20" t="s">
        <v>170</v>
      </c>
      <c r="B22" s="20" t="s">
        <v>177</v>
      </c>
      <c r="C22" s="20" t="s">
        <v>178</v>
      </c>
      <c r="D22" s="10">
        <f t="shared" si="1"/>
        <v>2</v>
      </c>
      <c r="E22" s="35">
        <f t="shared" si="0"/>
        <v>1.8</v>
      </c>
      <c r="F22" s="21">
        <f>IFERROR(VLOOKUP($C22, 'All Indicators - Breakdown'!$C:$HZ, F$1, FALSE), " ")</f>
        <v>2</v>
      </c>
      <c r="G22" s="21">
        <f>IFERROR(VLOOKUP($C22, 'All Indicators - Breakdown'!$C:$HZ, G$1, FALSE), " ")</f>
        <v>2</v>
      </c>
      <c r="H22" s="21">
        <f>IFERROR(VLOOKUP($C22, 'All Indicators - Breakdown'!$C:$HZ, H$1, FALSE), " ")</f>
        <v>1</v>
      </c>
    </row>
    <row r="23" spans="1:8" ht="16.3" thickTop="1" thickBot="1" x14ac:dyDescent="0.3">
      <c r="A23" s="20" t="s">
        <v>170</v>
      </c>
      <c r="B23" s="20" t="s">
        <v>179</v>
      </c>
      <c r="C23" s="20" t="s">
        <v>180</v>
      </c>
      <c r="D23" s="10">
        <f t="shared" si="1"/>
        <v>2</v>
      </c>
      <c r="E23" s="35">
        <f t="shared" si="0"/>
        <v>3</v>
      </c>
      <c r="F23" s="21">
        <f>IFERROR(VLOOKUP($C23, 'All Indicators - Breakdown'!$C:$HZ, F$1, FALSE), " ")</f>
        <v>4</v>
      </c>
      <c r="G23" s="21">
        <f>IFERROR(VLOOKUP($C23, 'All Indicators - Breakdown'!$C:$HZ, G$1, FALSE), " ")</f>
        <v>2</v>
      </c>
      <c r="H23" s="21">
        <f>IFERROR(VLOOKUP($C23, 'All Indicators - Breakdown'!$C:$HZ, H$1, FALSE), " ")</f>
        <v>1</v>
      </c>
    </row>
    <row r="24" spans="1:8" ht="16.3" thickTop="1" thickBot="1" x14ac:dyDescent="0.3">
      <c r="A24" s="20" t="s">
        <v>170</v>
      </c>
      <c r="B24" s="20" t="s">
        <v>181</v>
      </c>
      <c r="C24" s="20" t="s">
        <v>182</v>
      </c>
      <c r="D24" s="10">
        <f t="shared" si="1"/>
        <v>2</v>
      </c>
      <c r="E24" s="35">
        <f t="shared" si="0"/>
        <v>2.4</v>
      </c>
      <c r="F24" s="21">
        <f>IFERROR(VLOOKUP($C24, 'All Indicators - Breakdown'!$C:$HZ, F$1, FALSE), " ")</f>
        <v>3</v>
      </c>
      <c r="G24" s="21">
        <f>IFERROR(VLOOKUP($C24, 'All Indicators - Breakdown'!$C:$HZ, G$1, FALSE), " ")</f>
        <v>2</v>
      </c>
      <c r="H24" s="21">
        <f>IFERROR(VLOOKUP($C24, 'All Indicators - Breakdown'!$C:$HZ, H$1, FALSE), " ")</f>
        <v>1</v>
      </c>
    </row>
    <row r="25" spans="1:8" ht="16.3" thickTop="1" thickBot="1" x14ac:dyDescent="0.3">
      <c r="A25" s="20" t="s">
        <v>170</v>
      </c>
      <c r="B25" s="20" t="s">
        <v>183</v>
      </c>
      <c r="C25" s="20" t="s">
        <v>184</v>
      </c>
      <c r="D25" s="10">
        <f t="shared" si="1"/>
        <v>2</v>
      </c>
      <c r="E25" s="35">
        <f t="shared" si="0"/>
        <v>2.6</v>
      </c>
      <c r="F25" s="21">
        <f>IFERROR(VLOOKUP($C25, 'All Indicators - Breakdown'!$C:$HZ, F$1, FALSE), " ")</f>
        <v>3</v>
      </c>
      <c r="G25" s="21">
        <f>IFERROR(VLOOKUP($C25, 'All Indicators - Breakdown'!$C:$HZ, G$1, FALSE), " ")</f>
        <v>3</v>
      </c>
      <c r="H25" s="21">
        <f>IFERROR(VLOOKUP($C25, 'All Indicators - Breakdown'!$C:$HZ, H$1, FALSE), " ")</f>
        <v>1</v>
      </c>
    </row>
    <row r="26" spans="1:8" ht="16.3" thickTop="1" thickBot="1" x14ac:dyDescent="0.3">
      <c r="A26" s="20" t="s">
        <v>185</v>
      </c>
      <c r="B26" s="20" t="s">
        <v>186</v>
      </c>
      <c r="C26" s="20" t="s">
        <v>187</v>
      </c>
      <c r="D26" s="10">
        <f t="shared" si="1"/>
        <v>3</v>
      </c>
      <c r="E26" s="35">
        <f t="shared" si="0"/>
        <v>3.2</v>
      </c>
      <c r="F26" s="21">
        <f>IFERROR(VLOOKUP($C26, 'All Indicators - Breakdown'!$C:$HZ, F$1, FALSE), " ")</f>
        <v>4</v>
      </c>
      <c r="G26" s="21">
        <f>IFERROR(VLOOKUP($C26, 'All Indicators - Breakdown'!$C:$HZ, G$1, FALSE), " ")</f>
        <v>3</v>
      </c>
      <c r="H26" s="21">
        <f>IFERROR(VLOOKUP($C26, 'All Indicators - Breakdown'!$C:$HZ, H$1, FALSE), " ")</f>
        <v>1</v>
      </c>
    </row>
    <row r="27" spans="1:8" ht="16.3" thickTop="1" thickBot="1" x14ac:dyDescent="0.3">
      <c r="A27" s="20" t="s">
        <v>185</v>
      </c>
      <c r="B27" s="20" t="s">
        <v>188</v>
      </c>
      <c r="C27" s="20" t="s">
        <v>189</v>
      </c>
      <c r="D27" s="10">
        <f t="shared" si="1"/>
        <v>3</v>
      </c>
      <c r="E27" s="35">
        <f t="shared" si="0"/>
        <v>3.8000000000000003</v>
      </c>
      <c r="F27" s="21">
        <f>IFERROR(VLOOKUP($C27, 'All Indicators - Breakdown'!$C:$HZ, F$1, FALSE), " ")</f>
        <v>5</v>
      </c>
      <c r="G27" s="21">
        <f>IFERROR(VLOOKUP($C27, 'All Indicators - Breakdown'!$C:$HZ, G$1, FALSE), " ")</f>
        <v>3</v>
      </c>
      <c r="H27" s="21">
        <f>IFERROR(VLOOKUP($C27, 'All Indicators - Breakdown'!$C:$HZ, H$1, FALSE), " ")</f>
        <v>1</v>
      </c>
    </row>
    <row r="28" spans="1:8" ht="16.3" thickTop="1" thickBot="1" x14ac:dyDescent="0.3">
      <c r="A28" s="20" t="s">
        <v>185</v>
      </c>
      <c r="B28" s="20" t="s">
        <v>190</v>
      </c>
      <c r="C28" s="20" t="s">
        <v>191</v>
      </c>
      <c r="D28" s="10">
        <f t="shared" si="1"/>
        <v>3</v>
      </c>
      <c r="E28" s="35">
        <f t="shared" si="0"/>
        <v>4</v>
      </c>
      <c r="F28" s="21">
        <f>IFERROR(VLOOKUP($C28, 'All Indicators - Breakdown'!$C:$HZ, F$1, FALSE), " ")</f>
        <v>5</v>
      </c>
      <c r="G28" s="21">
        <f>IFERROR(VLOOKUP($C28, 'All Indicators - Breakdown'!$C:$HZ, G$1, FALSE), " ")</f>
        <v>4</v>
      </c>
      <c r="H28" s="21">
        <f>IFERROR(VLOOKUP($C28, 'All Indicators - Breakdown'!$C:$HZ, H$1, FALSE), " ")</f>
        <v>1</v>
      </c>
    </row>
    <row r="29" spans="1:8" ht="16.3" thickTop="1" thickBot="1" x14ac:dyDescent="0.3">
      <c r="A29" s="20" t="s">
        <v>185</v>
      </c>
      <c r="B29" s="20" t="s">
        <v>192</v>
      </c>
      <c r="C29" s="20" t="s">
        <v>193</v>
      </c>
      <c r="D29" s="10">
        <f t="shared" si="1"/>
        <v>3</v>
      </c>
      <c r="E29" s="35">
        <f t="shared" si="0"/>
        <v>3.2</v>
      </c>
      <c r="F29" s="21">
        <f>IFERROR(VLOOKUP($C29, 'All Indicators - Breakdown'!$C:$HZ, F$1, FALSE), " ")</f>
        <v>4</v>
      </c>
      <c r="G29" s="21">
        <f>IFERROR(VLOOKUP($C29, 'All Indicators - Breakdown'!$C:$HZ, G$1, FALSE), " ")</f>
        <v>3</v>
      </c>
      <c r="H29" s="21">
        <f>IFERROR(VLOOKUP($C29, 'All Indicators - Breakdown'!$C:$HZ, H$1, FALSE), " ")</f>
        <v>1</v>
      </c>
    </row>
    <row r="30" spans="1:8" ht="16.3" thickTop="1" thickBot="1" x14ac:dyDescent="0.3">
      <c r="A30" s="20" t="s">
        <v>185</v>
      </c>
      <c r="B30" s="20" t="s">
        <v>194</v>
      </c>
      <c r="C30" s="20" t="s">
        <v>195</v>
      </c>
      <c r="D30" s="10">
        <f t="shared" si="1"/>
        <v>3</v>
      </c>
      <c r="E30" s="35">
        <f t="shared" si="0"/>
        <v>3.8000000000000003</v>
      </c>
      <c r="F30" s="21">
        <f>IFERROR(VLOOKUP($C30, 'All Indicators - Breakdown'!$C:$HZ, F$1, FALSE), " ")</f>
        <v>5</v>
      </c>
      <c r="G30" s="21">
        <f>IFERROR(VLOOKUP($C30, 'All Indicators - Breakdown'!$C:$HZ, G$1, FALSE), " ")</f>
        <v>3</v>
      </c>
      <c r="H30" s="21">
        <f>IFERROR(VLOOKUP($C30, 'All Indicators - Breakdown'!$C:$HZ, H$1, FALSE), " ")</f>
        <v>1</v>
      </c>
    </row>
    <row r="31" spans="1:8" ht="16.3" thickTop="1" thickBot="1" x14ac:dyDescent="0.3">
      <c r="A31" s="20" t="s">
        <v>185</v>
      </c>
      <c r="B31" s="20" t="s">
        <v>196</v>
      </c>
      <c r="C31" s="20" t="s">
        <v>197</v>
      </c>
      <c r="D31" s="10">
        <f t="shared" si="1"/>
        <v>3</v>
      </c>
      <c r="E31" s="35">
        <f t="shared" si="0"/>
        <v>4</v>
      </c>
      <c r="F31" s="21">
        <f>IFERROR(VLOOKUP($C31, 'All Indicators - Breakdown'!$C:$HZ, F$1, FALSE), " ")</f>
        <v>5</v>
      </c>
      <c r="G31" s="21">
        <f>IFERROR(VLOOKUP($C31, 'All Indicators - Breakdown'!$C:$HZ, G$1, FALSE), " ")</f>
        <v>4</v>
      </c>
      <c r="H31" s="21">
        <f>IFERROR(VLOOKUP($C31, 'All Indicators - Breakdown'!$C:$HZ, H$1, FALSE), " ")</f>
        <v>1</v>
      </c>
    </row>
    <row r="32" spans="1:8" ht="16.3" thickTop="1" thickBot="1" x14ac:dyDescent="0.3">
      <c r="A32" s="20" t="s">
        <v>185</v>
      </c>
      <c r="B32" s="20" t="s">
        <v>198</v>
      </c>
      <c r="C32" s="20" t="s">
        <v>199</v>
      </c>
      <c r="D32" s="10">
        <f t="shared" si="1"/>
        <v>3</v>
      </c>
      <c r="E32" s="35">
        <f t="shared" si="0"/>
        <v>3.8000000000000003</v>
      </c>
      <c r="F32" s="21">
        <f>IFERROR(VLOOKUP($C32, 'All Indicators - Breakdown'!$C:$HZ, F$1, FALSE), " ")</f>
        <v>5</v>
      </c>
      <c r="G32" s="21">
        <f>IFERROR(VLOOKUP($C32, 'All Indicators - Breakdown'!$C:$HZ, G$1, FALSE), " ")</f>
        <v>3</v>
      </c>
      <c r="H32" s="21">
        <f>IFERROR(VLOOKUP($C32, 'All Indicators - Breakdown'!$C:$HZ, H$1, FALSE), " ")</f>
        <v>1</v>
      </c>
    </row>
    <row r="33" spans="1:8" ht="16.3" thickTop="1" thickBot="1" x14ac:dyDescent="0.3">
      <c r="A33" s="20" t="s">
        <v>185</v>
      </c>
      <c r="B33" s="20" t="s">
        <v>200</v>
      </c>
      <c r="C33" s="20" t="s">
        <v>201</v>
      </c>
      <c r="D33" s="10">
        <f t="shared" si="1"/>
        <v>3</v>
      </c>
      <c r="E33" s="35">
        <f t="shared" si="0"/>
        <v>3.8000000000000003</v>
      </c>
      <c r="F33" s="21">
        <f>IFERROR(VLOOKUP($C33, 'All Indicators - Breakdown'!$C:$HZ, F$1, FALSE), " ")</f>
        <v>5</v>
      </c>
      <c r="G33" s="21">
        <f>IFERROR(VLOOKUP($C33, 'All Indicators - Breakdown'!$C:$HZ, G$1, FALSE), " ")</f>
        <v>3</v>
      </c>
      <c r="H33" s="21">
        <f>IFERROR(VLOOKUP($C33, 'All Indicators - Breakdown'!$C:$HZ, H$1, FALSE), " ")</f>
        <v>1</v>
      </c>
    </row>
    <row r="34" spans="1:8" ht="16.3" thickTop="1" thickBot="1" x14ac:dyDescent="0.3">
      <c r="A34" s="20" t="s">
        <v>185</v>
      </c>
      <c r="B34" s="20" t="s">
        <v>202</v>
      </c>
      <c r="C34" s="20" t="s">
        <v>203</v>
      </c>
      <c r="D34" s="10">
        <f t="shared" si="1"/>
        <v>3</v>
      </c>
      <c r="E34" s="35">
        <f t="shared" si="0"/>
        <v>3.2</v>
      </c>
      <c r="F34" s="21">
        <f>IFERROR(VLOOKUP($C34, 'All Indicators - Breakdown'!$C:$HZ, F$1, FALSE), " ")</f>
        <v>4</v>
      </c>
      <c r="G34" s="21">
        <f>IFERROR(VLOOKUP($C34, 'All Indicators - Breakdown'!$C:$HZ, G$1, FALSE), " ")</f>
        <v>3</v>
      </c>
      <c r="H34" s="21">
        <f>IFERROR(VLOOKUP($C34, 'All Indicators - Breakdown'!$C:$HZ, H$1, FALSE), " ")</f>
        <v>1</v>
      </c>
    </row>
    <row r="35" spans="1:8" ht="16.3" thickTop="1" thickBot="1" x14ac:dyDescent="0.3">
      <c r="A35" s="20" t="s">
        <v>185</v>
      </c>
      <c r="B35" s="20" t="s">
        <v>204</v>
      </c>
      <c r="C35" s="20" t="s">
        <v>205</v>
      </c>
      <c r="D35" s="10">
        <f t="shared" si="1"/>
        <v>3</v>
      </c>
      <c r="E35" s="35">
        <f t="shared" si="0"/>
        <v>3.4000000000000004</v>
      </c>
      <c r="F35" s="21">
        <f>IFERROR(VLOOKUP($C35, 'All Indicators - Breakdown'!$C:$HZ, F$1, FALSE), " ")</f>
        <v>4</v>
      </c>
      <c r="G35" s="21">
        <f>IFERROR(VLOOKUP($C35, 'All Indicators - Breakdown'!$C:$HZ, G$1, FALSE), " ")</f>
        <v>4</v>
      </c>
      <c r="H35" s="21">
        <f>IFERROR(VLOOKUP($C35, 'All Indicators - Breakdown'!$C:$HZ, H$1, FALSE), " ")</f>
        <v>1</v>
      </c>
    </row>
    <row r="36" spans="1:8" ht="16.3" thickTop="1" thickBot="1" x14ac:dyDescent="0.3">
      <c r="A36" s="20" t="s">
        <v>206</v>
      </c>
      <c r="B36" s="20" t="s">
        <v>207</v>
      </c>
      <c r="C36" s="20" t="s">
        <v>208</v>
      </c>
      <c r="D36" s="10">
        <f t="shared" si="1"/>
        <v>2</v>
      </c>
      <c r="E36" s="35">
        <f t="shared" si="0"/>
        <v>2.6</v>
      </c>
      <c r="F36" s="21">
        <f>IFERROR(VLOOKUP($C36, 'All Indicators - Breakdown'!$C:$HZ, F$1, FALSE), " ")</f>
        <v>3</v>
      </c>
      <c r="G36" s="21">
        <f>IFERROR(VLOOKUP($C36, 'All Indicators - Breakdown'!$C:$HZ, G$1, FALSE), " ")</f>
        <v>3</v>
      </c>
      <c r="H36" s="21">
        <f>IFERROR(VLOOKUP($C36, 'All Indicators - Breakdown'!$C:$HZ, H$1, FALSE), " ")</f>
        <v>1</v>
      </c>
    </row>
    <row r="37" spans="1:8" ht="16.3" thickTop="1" thickBot="1" x14ac:dyDescent="0.3">
      <c r="A37" s="20" t="s">
        <v>206</v>
      </c>
      <c r="B37" s="20" t="s">
        <v>209</v>
      </c>
      <c r="C37" s="20" t="s">
        <v>210</v>
      </c>
      <c r="D37" s="10">
        <f t="shared" si="1"/>
        <v>3</v>
      </c>
      <c r="E37" s="35">
        <f t="shared" si="0"/>
        <v>4</v>
      </c>
      <c r="F37" s="21">
        <f>IFERROR(VLOOKUP($C37, 'All Indicators - Breakdown'!$C:$HZ, F$1, FALSE), " ")</f>
        <v>5</v>
      </c>
      <c r="G37" s="21">
        <f>IFERROR(VLOOKUP($C37, 'All Indicators - Breakdown'!$C:$HZ, G$1, FALSE), " ")</f>
        <v>4</v>
      </c>
      <c r="H37" s="21">
        <f>IFERROR(VLOOKUP($C37, 'All Indicators - Breakdown'!$C:$HZ, H$1, FALSE), " ")</f>
        <v>1</v>
      </c>
    </row>
    <row r="38" spans="1:8" ht="16.3" thickTop="1" thickBot="1" x14ac:dyDescent="0.3">
      <c r="A38" s="20" t="s">
        <v>206</v>
      </c>
      <c r="B38" s="20" t="s">
        <v>211</v>
      </c>
      <c r="C38" s="20" t="s">
        <v>212</v>
      </c>
      <c r="D38" s="10">
        <f t="shared" si="1"/>
        <v>4</v>
      </c>
      <c r="E38" s="35">
        <f t="shared" si="0"/>
        <v>4.2</v>
      </c>
      <c r="F38" s="21">
        <f>IFERROR(VLOOKUP($C38, 'All Indicators - Breakdown'!$C:$HZ, F$1, FALSE), " ")</f>
        <v>5</v>
      </c>
      <c r="G38" s="21">
        <f>IFERROR(VLOOKUP($C38, 'All Indicators - Breakdown'!$C:$HZ, G$1, FALSE), " ")</f>
        <v>5</v>
      </c>
      <c r="H38" s="21">
        <f>IFERROR(VLOOKUP($C38, 'All Indicators - Breakdown'!$C:$HZ, H$1, FALSE), " ")</f>
        <v>1</v>
      </c>
    </row>
    <row r="39" spans="1:8" ht="16.3" thickTop="1" thickBot="1" x14ac:dyDescent="0.3">
      <c r="A39" s="20" t="s">
        <v>206</v>
      </c>
      <c r="B39" s="20" t="s">
        <v>213</v>
      </c>
      <c r="C39" s="20" t="s">
        <v>214</v>
      </c>
      <c r="D39" s="10">
        <f t="shared" si="1"/>
        <v>3</v>
      </c>
      <c r="E39" s="35">
        <f t="shared" si="0"/>
        <v>3.8000000000000003</v>
      </c>
      <c r="F39" s="21">
        <f>IFERROR(VLOOKUP($C39, 'All Indicators - Breakdown'!$C:$HZ, F$1, FALSE), " ")</f>
        <v>5</v>
      </c>
      <c r="G39" s="21">
        <f>IFERROR(VLOOKUP($C39, 'All Indicators - Breakdown'!$C:$HZ, G$1, FALSE), " ")</f>
        <v>3</v>
      </c>
      <c r="H39" s="21">
        <f>IFERROR(VLOOKUP($C39, 'All Indicators - Breakdown'!$C:$HZ, H$1, FALSE), " ")</f>
        <v>1</v>
      </c>
    </row>
    <row r="40" spans="1:8" ht="16.3" thickTop="1" thickBot="1" x14ac:dyDescent="0.3">
      <c r="A40" s="20" t="s">
        <v>206</v>
      </c>
      <c r="B40" s="20" t="s">
        <v>215</v>
      </c>
      <c r="C40" s="20" t="s">
        <v>216</v>
      </c>
      <c r="D40" s="10">
        <f t="shared" si="1"/>
        <v>3</v>
      </c>
      <c r="E40" s="35">
        <f t="shared" si="0"/>
        <v>3.2</v>
      </c>
      <c r="F40" s="21">
        <f>IFERROR(VLOOKUP($C40, 'All Indicators - Breakdown'!$C:$HZ, F$1, FALSE), " ")</f>
        <v>4</v>
      </c>
      <c r="G40" s="21">
        <f>IFERROR(VLOOKUP($C40, 'All Indicators - Breakdown'!$C:$HZ, G$1, FALSE), " ")</f>
        <v>3</v>
      </c>
      <c r="H40" s="21">
        <f>IFERROR(VLOOKUP($C40, 'All Indicators - Breakdown'!$C:$HZ, H$1, FALSE), " ")</f>
        <v>1</v>
      </c>
    </row>
    <row r="41" spans="1:8" ht="16.3" thickTop="1" thickBot="1" x14ac:dyDescent="0.3">
      <c r="A41" s="20" t="s">
        <v>206</v>
      </c>
      <c r="B41" s="20" t="s">
        <v>217</v>
      </c>
      <c r="C41" s="20" t="s">
        <v>218</v>
      </c>
      <c r="D41" s="10">
        <f t="shared" si="1"/>
        <v>3</v>
      </c>
      <c r="E41" s="35">
        <f t="shared" si="0"/>
        <v>4</v>
      </c>
      <c r="F41" s="21">
        <f>IFERROR(VLOOKUP($C41, 'All Indicators - Breakdown'!$C:$HZ, F$1, FALSE), " ")</f>
        <v>5</v>
      </c>
      <c r="G41" s="21">
        <f>IFERROR(VLOOKUP($C41, 'All Indicators - Breakdown'!$C:$HZ, G$1, FALSE), " ")</f>
        <v>4</v>
      </c>
      <c r="H41" s="21">
        <f>IFERROR(VLOOKUP($C41, 'All Indicators - Breakdown'!$C:$HZ, H$1, FALSE), " ")</f>
        <v>1</v>
      </c>
    </row>
    <row r="42" spans="1:8" ht="16.3" thickTop="1" thickBot="1" x14ac:dyDescent="0.3">
      <c r="A42" s="20" t="s">
        <v>206</v>
      </c>
      <c r="B42" s="20" t="s">
        <v>219</v>
      </c>
      <c r="C42" s="20" t="s">
        <v>220</v>
      </c>
      <c r="D42" s="10">
        <f t="shared" si="1"/>
        <v>4</v>
      </c>
      <c r="E42" s="35">
        <f t="shared" si="0"/>
        <v>4.2</v>
      </c>
      <c r="F42" s="21">
        <f>IFERROR(VLOOKUP($C42, 'All Indicators - Breakdown'!$C:$HZ, F$1, FALSE), " ")</f>
        <v>5</v>
      </c>
      <c r="G42" s="21">
        <f>IFERROR(VLOOKUP($C42, 'All Indicators - Breakdown'!$C:$HZ, G$1, FALSE), " ")</f>
        <v>5</v>
      </c>
      <c r="H42" s="21">
        <f>IFERROR(VLOOKUP($C42, 'All Indicators - Breakdown'!$C:$HZ, H$1, FALSE), " ")</f>
        <v>1</v>
      </c>
    </row>
    <row r="43" spans="1:8" ht="16.3" thickTop="1" thickBot="1" x14ac:dyDescent="0.3">
      <c r="A43" s="20" t="s">
        <v>206</v>
      </c>
      <c r="B43" s="20" t="s">
        <v>221</v>
      </c>
      <c r="C43" s="20" t="s">
        <v>222</v>
      </c>
      <c r="D43" s="10">
        <f t="shared" si="1"/>
        <v>3</v>
      </c>
      <c r="E43" s="35">
        <f t="shared" si="0"/>
        <v>3.6</v>
      </c>
      <c r="F43" s="21">
        <f>IFERROR(VLOOKUP($C43, 'All Indicators - Breakdown'!$C:$HZ, F$1, FALSE), " ")</f>
        <v>5</v>
      </c>
      <c r="G43" s="21">
        <f>IFERROR(VLOOKUP($C43, 'All Indicators - Breakdown'!$C:$HZ, G$1, FALSE), " ")</f>
        <v>2</v>
      </c>
      <c r="H43" s="21">
        <f>IFERROR(VLOOKUP($C43, 'All Indicators - Breakdown'!$C:$HZ, H$1, FALSE), " ")</f>
        <v>1</v>
      </c>
    </row>
    <row r="44" spans="1:8" ht="16.3" thickTop="1" thickBot="1" x14ac:dyDescent="0.3">
      <c r="A44" s="20" t="s">
        <v>206</v>
      </c>
      <c r="B44" s="20" t="s">
        <v>223</v>
      </c>
      <c r="C44" s="20" t="s">
        <v>224</v>
      </c>
      <c r="D44" s="10">
        <f t="shared" si="1"/>
        <v>4</v>
      </c>
      <c r="E44" s="35">
        <f t="shared" si="0"/>
        <v>4.2</v>
      </c>
      <c r="F44" s="21">
        <f>IFERROR(VLOOKUP($C44, 'All Indicators - Breakdown'!$C:$HZ, F$1, FALSE), " ")</f>
        <v>5</v>
      </c>
      <c r="G44" s="21">
        <f>IFERROR(VLOOKUP($C44, 'All Indicators - Breakdown'!$C:$HZ, G$1, FALSE), " ")</f>
        <v>5</v>
      </c>
      <c r="H44" s="21">
        <f>IFERROR(VLOOKUP($C44, 'All Indicators - Breakdown'!$C:$HZ, H$1, FALSE), " ")</f>
        <v>1</v>
      </c>
    </row>
    <row r="45" spans="1:8" ht="16.3" thickTop="1" thickBot="1" x14ac:dyDescent="0.3">
      <c r="A45" s="20" t="s">
        <v>225</v>
      </c>
      <c r="B45" s="20" t="s">
        <v>226</v>
      </c>
      <c r="C45" s="20" t="s">
        <v>227</v>
      </c>
      <c r="D45" s="10">
        <f t="shared" si="1"/>
        <v>2</v>
      </c>
      <c r="E45" s="35">
        <f t="shared" si="0"/>
        <v>2.4</v>
      </c>
      <c r="F45" s="21">
        <f>IFERROR(VLOOKUP($C45, 'All Indicators - Breakdown'!$C:$HZ, F$1, FALSE), " ")</f>
        <v>3</v>
      </c>
      <c r="G45" s="21">
        <f>IFERROR(VLOOKUP($C45, 'All Indicators - Breakdown'!$C:$HZ, G$1, FALSE), " ")</f>
        <v>2</v>
      </c>
      <c r="H45" s="21">
        <f>IFERROR(VLOOKUP($C45, 'All Indicators - Breakdown'!$C:$HZ, H$1, FALSE), " ")</f>
        <v>1</v>
      </c>
    </row>
    <row r="46" spans="1:8" ht="16.3" thickTop="1" thickBot="1" x14ac:dyDescent="0.3">
      <c r="A46" s="20" t="s">
        <v>225</v>
      </c>
      <c r="B46" s="20" t="s">
        <v>228</v>
      </c>
      <c r="C46" s="20" t="s">
        <v>229</v>
      </c>
      <c r="D46" s="10">
        <f t="shared" si="1"/>
        <v>2</v>
      </c>
      <c r="E46" s="35">
        <f t="shared" si="0"/>
        <v>2.4</v>
      </c>
      <c r="F46" s="21">
        <f>IFERROR(VLOOKUP($C46, 'All Indicators - Breakdown'!$C:$HZ, F$1, FALSE), " ")</f>
        <v>3</v>
      </c>
      <c r="G46" s="21">
        <f>IFERROR(VLOOKUP($C46, 'All Indicators - Breakdown'!$C:$HZ, G$1, FALSE), " ")</f>
        <v>2</v>
      </c>
      <c r="H46" s="21">
        <f>IFERROR(VLOOKUP($C46, 'All Indicators - Breakdown'!$C:$HZ, H$1, FALSE), " ")</f>
        <v>1</v>
      </c>
    </row>
    <row r="47" spans="1:8" ht="16.3" thickTop="1" thickBot="1" x14ac:dyDescent="0.3">
      <c r="A47" s="20" t="s">
        <v>225</v>
      </c>
      <c r="B47" s="20" t="s">
        <v>230</v>
      </c>
      <c r="C47" s="20" t="s">
        <v>231</v>
      </c>
      <c r="D47" s="10">
        <f t="shared" si="1"/>
        <v>2</v>
      </c>
      <c r="E47" s="35">
        <f t="shared" si="0"/>
        <v>2.4</v>
      </c>
      <c r="F47" s="21">
        <f>IFERROR(VLOOKUP($C47, 'All Indicators - Breakdown'!$C:$HZ, F$1, FALSE), " ")</f>
        <v>3</v>
      </c>
      <c r="G47" s="21">
        <f>IFERROR(VLOOKUP($C47, 'All Indicators - Breakdown'!$C:$HZ, G$1, FALSE), " ")</f>
        <v>2</v>
      </c>
      <c r="H47" s="21">
        <f>IFERROR(VLOOKUP($C47, 'All Indicators - Breakdown'!$C:$HZ, H$1, FALSE), " ")</f>
        <v>1</v>
      </c>
    </row>
    <row r="48" spans="1:8" ht="16.3" thickTop="1" thickBot="1" x14ac:dyDescent="0.3">
      <c r="A48" s="20" t="s">
        <v>225</v>
      </c>
      <c r="B48" s="20" t="s">
        <v>232</v>
      </c>
      <c r="C48" s="20" t="s">
        <v>233</v>
      </c>
      <c r="D48" s="10">
        <f t="shared" si="1"/>
        <v>3</v>
      </c>
      <c r="E48" s="35">
        <f t="shared" si="0"/>
        <v>4</v>
      </c>
      <c r="F48" s="21">
        <f>IFERROR(VLOOKUP($C48, 'All Indicators - Breakdown'!$C:$HZ, F$1, FALSE), " ")</f>
        <v>5</v>
      </c>
      <c r="G48" s="21">
        <f>IFERROR(VLOOKUP($C48, 'All Indicators - Breakdown'!$C:$HZ, G$1, FALSE), " ")</f>
        <v>4</v>
      </c>
      <c r="H48" s="21">
        <f>IFERROR(VLOOKUP($C48, 'All Indicators - Breakdown'!$C:$HZ, H$1, FALSE), " ")</f>
        <v>1</v>
      </c>
    </row>
    <row r="49" spans="1:8" ht="16.3" thickTop="1" thickBot="1" x14ac:dyDescent="0.3">
      <c r="A49" s="20" t="s">
        <v>225</v>
      </c>
      <c r="B49" s="20" t="s">
        <v>234</v>
      </c>
      <c r="C49" s="20" t="s">
        <v>235</v>
      </c>
      <c r="D49" s="10">
        <f t="shared" si="1"/>
        <v>2</v>
      </c>
      <c r="E49" s="35">
        <f t="shared" si="0"/>
        <v>1.8</v>
      </c>
      <c r="F49" s="21">
        <f>IFERROR(VLOOKUP($C49, 'All Indicators - Breakdown'!$C:$HZ, F$1, FALSE), " ")</f>
        <v>2</v>
      </c>
      <c r="G49" s="21">
        <f>IFERROR(VLOOKUP($C49, 'All Indicators - Breakdown'!$C:$HZ, G$1, FALSE), " ")</f>
        <v>2</v>
      </c>
      <c r="H49" s="21">
        <f>IFERROR(VLOOKUP($C49, 'All Indicators - Breakdown'!$C:$HZ, H$1, FALSE), " ")</f>
        <v>1</v>
      </c>
    </row>
    <row r="50" spans="1:8" ht="16.3" thickTop="1" thickBot="1" x14ac:dyDescent="0.3">
      <c r="A50" s="20" t="s">
        <v>225</v>
      </c>
      <c r="B50" s="20" t="s">
        <v>236</v>
      </c>
      <c r="C50" s="20" t="s">
        <v>237</v>
      </c>
      <c r="D50" s="10">
        <f t="shared" si="1"/>
        <v>3</v>
      </c>
      <c r="E50" s="35">
        <f t="shared" si="0"/>
        <v>3.2</v>
      </c>
      <c r="F50" s="21">
        <f>IFERROR(VLOOKUP($C50, 'All Indicators - Breakdown'!$C:$HZ, F$1, FALSE), " ")</f>
        <v>4</v>
      </c>
      <c r="G50" s="21">
        <f>IFERROR(VLOOKUP($C50, 'All Indicators - Breakdown'!$C:$HZ, G$1, FALSE), " ")</f>
        <v>3</v>
      </c>
      <c r="H50" s="21">
        <f>IFERROR(VLOOKUP($C50, 'All Indicators - Breakdown'!$C:$HZ, H$1, FALSE), " ")</f>
        <v>1</v>
      </c>
    </row>
    <row r="51" spans="1:8" ht="16.3" thickTop="1" thickBot="1" x14ac:dyDescent="0.3">
      <c r="A51" s="20" t="s">
        <v>225</v>
      </c>
      <c r="B51" s="20" t="s">
        <v>238</v>
      </c>
      <c r="C51" s="20" t="s">
        <v>239</v>
      </c>
      <c r="D51" s="10">
        <f t="shared" si="1"/>
        <v>3</v>
      </c>
      <c r="E51" s="35">
        <f t="shared" si="0"/>
        <v>3.2</v>
      </c>
      <c r="F51" s="21">
        <f>IFERROR(VLOOKUP($C51, 'All Indicators - Breakdown'!$C:$HZ, F$1, FALSE), " ")</f>
        <v>4</v>
      </c>
      <c r="G51" s="21">
        <f>IFERROR(VLOOKUP($C51, 'All Indicators - Breakdown'!$C:$HZ, G$1, FALSE), " ")</f>
        <v>3</v>
      </c>
      <c r="H51" s="21">
        <f>IFERROR(VLOOKUP($C51, 'All Indicators - Breakdown'!$C:$HZ, H$1, FALSE), " ")</f>
        <v>1</v>
      </c>
    </row>
    <row r="52" spans="1:8" ht="16.3" thickTop="1" thickBot="1" x14ac:dyDescent="0.3">
      <c r="A52" s="20" t="s">
        <v>240</v>
      </c>
      <c r="B52" s="20" t="s">
        <v>241</v>
      </c>
      <c r="C52" s="20" t="s">
        <v>242</v>
      </c>
      <c r="D52" s="10">
        <f t="shared" si="1"/>
        <v>2</v>
      </c>
      <c r="E52" s="35">
        <f t="shared" si="0"/>
        <v>2.4</v>
      </c>
      <c r="F52" s="21">
        <f>IFERROR(VLOOKUP($C52, 'All Indicators - Breakdown'!$C:$HZ, F$1, FALSE), " ")</f>
        <v>3</v>
      </c>
      <c r="G52" s="21">
        <f>IFERROR(VLOOKUP($C52, 'All Indicators - Breakdown'!$C:$HZ, G$1, FALSE), " ")</f>
        <v>2</v>
      </c>
      <c r="H52" s="21">
        <f>IFERROR(VLOOKUP($C52, 'All Indicators - Breakdown'!$C:$HZ, H$1, FALSE), " ")</f>
        <v>1</v>
      </c>
    </row>
    <row r="53" spans="1:8" ht="16.3" thickTop="1" thickBot="1" x14ac:dyDescent="0.3">
      <c r="A53" s="20" t="s">
        <v>240</v>
      </c>
      <c r="B53" s="20" t="s">
        <v>243</v>
      </c>
      <c r="C53" s="20" t="s">
        <v>244</v>
      </c>
      <c r="D53" s="10">
        <f t="shared" si="1"/>
        <v>2</v>
      </c>
      <c r="E53" s="35">
        <f t="shared" si="0"/>
        <v>2.4</v>
      </c>
      <c r="F53" s="21">
        <f>IFERROR(VLOOKUP($C53, 'All Indicators - Breakdown'!$C:$HZ, F$1, FALSE), " ")</f>
        <v>3</v>
      </c>
      <c r="G53" s="21">
        <f>IFERROR(VLOOKUP($C53, 'All Indicators - Breakdown'!$C:$HZ, G$1, FALSE), " ")</f>
        <v>2</v>
      </c>
      <c r="H53" s="21">
        <f>IFERROR(VLOOKUP($C53, 'All Indicators - Breakdown'!$C:$HZ, H$1, FALSE), " ")</f>
        <v>1</v>
      </c>
    </row>
    <row r="54" spans="1:8" ht="16.3" thickTop="1" thickBot="1" x14ac:dyDescent="0.3">
      <c r="A54" s="20" t="s">
        <v>240</v>
      </c>
      <c r="B54" s="20" t="s">
        <v>245</v>
      </c>
      <c r="C54" s="20" t="s">
        <v>246</v>
      </c>
      <c r="D54" s="10">
        <f t="shared" si="1"/>
        <v>2</v>
      </c>
      <c r="E54" s="35">
        <f t="shared" si="0"/>
        <v>1.8</v>
      </c>
      <c r="F54" s="21">
        <f>IFERROR(VLOOKUP($C54, 'All Indicators - Breakdown'!$C:$HZ, F$1, FALSE), " ")</f>
        <v>2</v>
      </c>
      <c r="G54" s="21">
        <f>IFERROR(VLOOKUP($C54, 'All Indicators - Breakdown'!$C:$HZ, G$1, FALSE), " ")</f>
        <v>2</v>
      </c>
      <c r="H54" s="21">
        <f>IFERROR(VLOOKUP($C54, 'All Indicators - Breakdown'!$C:$HZ, H$1, FALSE), " ")</f>
        <v>1</v>
      </c>
    </row>
    <row r="55" spans="1:8" ht="16.3" thickTop="1" thickBot="1" x14ac:dyDescent="0.3">
      <c r="A55" s="20" t="s">
        <v>240</v>
      </c>
      <c r="B55" s="20" t="s">
        <v>247</v>
      </c>
      <c r="C55" s="20" t="s">
        <v>248</v>
      </c>
      <c r="D55" s="10">
        <f t="shared" si="1"/>
        <v>2</v>
      </c>
      <c r="E55" s="35">
        <f t="shared" si="0"/>
        <v>2.4</v>
      </c>
      <c r="F55" s="21">
        <f>IFERROR(VLOOKUP($C55, 'All Indicators - Breakdown'!$C:$HZ, F$1, FALSE), " ")</f>
        <v>3</v>
      </c>
      <c r="G55" s="21">
        <f>IFERROR(VLOOKUP($C55, 'All Indicators - Breakdown'!$C:$HZ, G$1, FALSE), " ")</f>
        <v>2</v>
      </c>
      <c r="H55" s="21">
        <f>IFERROR(VLOOKUP($C55, 'All Indicators - Breakdown'!$C:$HZ, H$1, FALSE), " ")</f>
        <v>1</v>
      </c>
    </row>
    <row r="56" spans="1:8" ht="16.3" thickTop="1" thickBot="1" x14ac:dyDescent="0.3">
      <c r="A56" s="20" t="s">
        <v>240</v>
      </c>
      <c r="B56" s="20" t="s">
        <v>249</v>
      </c>
      <c r="C56" s="20" t="s">
        <v>250</v>
      </c>
      <c r="D56" s="10">
        <f t="shared" si="1"/>
        <v>2</v>
      </c>
      <c r="E56" s="35">
        <f t="shared" si="0"/>
        <v>3</v>
      </c>
      <c r="F56" s="21">
        <f>IFERROR(VLOOKUP($C56, 'All Indicators - Breakdown'!$C:$HZ, F$1, FALSE), " ")</f>
        <v>4</v>
      </c>
      <c r="G56" s="21">
        <f>IFERROR(VLOOKUP($C56, 'All Indicators - Breakdown'!$C:$HZ, G$1, FALSE), " ")</f>
        <v>2</v>
      </c>
      <c r="H56" s="21">
        <f>IFERROR(VLOOKUP($C56, 'All Indicators - Breakdown'!$C:$HZ, H$1, FALSE), " ")</f>
        <v>1</v>
      </c>
    </row>
    <row r="57" spans="1:8" ht="16.3" thickTop="1" thickBot="1" x14ac:dyDescent="0.3">
      <c r="A57" s="20" t="s">
        <v>240</v>
      </c>
      <c r="B57" s="20" t="s">
        <v>251</v>
      </c>
      <c r="C57" s="20" t="s">
        <v>252</v>
      </c>
      <c r="D57" s="10">
        <f t="shared" si="1"/>
        <v>2</v>
      </c>
      <c r="E57" s="35">
        <f t="shared" si="0"/>
        <v>2.1999999999999997</v>
      </c>
      <c r="F57" s="21">
        <f>IFERROR(VLOOKUP($C57, 'All Indicators - Breakdown'!$C:$HZ, F$1, FALSE), " ")</f>
        <v>3</v>
      </c>
      <c r="G57" s="21">
        <f>IFERROR(VLOOKUP($C57, 'All Indicators - Breakdown'!$C:$HZ, G$1, FALSE), " ")</f>
        <v>1</v>
      </c>
      <c r="H57" s="21">
        <f>IFERROR(VLOOKUP($C57, 'All Indicators - Breakdown'!$C:$HZ, H$1, FALSE), " ")</f>
        <v>1</v>
      </c>
    </row>
    <row r="58" spans="1:8" ht="16.3" thickTop="1" thickBot="1" x14ac:dyDescent="0.3">
      <c r="A58" s="20" t="s">
        <v>240</v>
      </c>
      <c r="B58" s="20" t="s">
        <v>253</v>
      </c>
      <c r="C58" s="20" t="s">
        <v>254</v>
      </c>
      <c r="D58" s="10">
        <f>ROUND(AVERAGE(F58:H58), 0)</f>
        <v>2</v>
      </c>
      <c r="E58" s="35">
        <f>IF(AND(ISNUMBER(F58), ISNUMBER(G58), ISNUMBER(H58)),
    (F58 * 0.6) + (G58 * 0.2) + (H58 * 0.2),
    IF(AND(ISNUMBER(F58), ISNUMBER(G58)),
        (F58 * 0.6) + (G58 * 0.4),
        IF(AND(ISNUMBER(F58), ISNUMBER(H58)),
            (F58 * 0.6) + (H58 * 0.4),
            IF(AND(ISNUMBER(G58), ISNUMBER(H58)),
                (G58 * 0.5) + (H58 * 0.5),
                IF(ISNUMBER(F58),
                    F58,
                    IF(ISNUMBER(G58),
                        G58,
                        IF(ISNUMBER(H58),
                            H58,
                            NA()
                        )
                    )
                )
            )
        )
    )
)</f>
        <v>2.4</v>
      </c>
      <c r="F58" s="21">
        <f>IFERROR(VLOOKUP($C58, 'All Indicators - Breakdown'!$C:$HZ, F$1, FALSE), " ")</f>
        <v>3</v>
      </c>
      <c r="G58" s="21">
        <f>IFERROR(VLOOKUP($C58, 'All Indicators - Breakdown'!$C:$HZ, G$1, FALSE), " ")</f>
        <v>2</v>
      </c>
      <c r="H58" s="21">
        <f>IFERROR(VLOOKUP($C58, 'All Indicators - Breakdown'!$C:$HZ, H$1, FALSE), " ")</f>
        <v>1</v>
      </c>
    </row>
    <row r="59" spans="1:8" ht="16.3" thickTop="1" thickBot="1" x14ac:dyDescent="0.3">
      <c r="A59" s="20" t="s">
        <v>240</v>
      </c>
      <c r="B59" s="20" t="s">
        <v>255</v>
      </c>
      <c r="C59" s="20" t="s">
        <v>256</v>
      </c>
      <c r="D59" s="10">
        <f t="shared" si="1"/>
        <v>2</v>
      </c>
      <c r="E59" s="35">
        <f t="shared" si="0"/>
        <v>2.4</v>
      </c>
      <c r="F59" s="21">
        <f>IFERROR(VLOOKUP($C59, 'All Indicators - Breakdown'!$C:$HZ, F$1, FALSE), " ")</f>
        <v>3</v>
      </c>
      <c r="G59" s="21">
        <f>IFERROR(VLOOKUP($C59, 'All Indicators - Breakdown'!$C:$HZ, G$1, FALSE), " ")</f>
        <v>2</v>
      </c>
      <c r="H59" s="21">
        <f>IFERROR(VLOOKUP($C59, 'All Indicators - Breakdown'!$C:$HZ, H$1, FALSE), " ")</f>
        <v>1</v>
      </c>
    </row>
    <row r="60" spans="1:8" ht="16.3" thickTop="1" thickBot="1" x14ac:dyDescent="0.3">
      <c r="A60" s="20" t="s">
        <v>240</v>
      </c>
      <c r="B60" s="20" t="s">
        <v>257</v>
      </c>
      <c r="C60" s="20" t="s">
        <v>258</v>
      </c>
      <c r="D60" s="10">
        <f t="shared" si="1"/>
        <v>2</v>
      </c>
      <c r="E60" s="35">
        <f t="shared" si="0"/>
        <v>2.4</v>
      </c>
      <c r="F60" s="21">
        <f>IFERROR(VLOOKUP($C60, 'All Indicators - Breakdown'!$C:$HZ, F$1, FALSE), " ")</f>
        <v>3</v>
      </c>
      <c r="G60" s="21">
        <f>IFERROR(VLOOKUP($C60, 'All Indicators - Breakdown'!$C:$HZ, G$1, FALSE), " ")</f>
        <v>2</v>
      </c>
      <c r="H60" s="21">
        <f>IFERROR(VLOOKUP($C60, 'All Indicators - Breakdown'!$C:$HZ, H$1, FALSE), " ")</f>
        <v>1</v>
      </c>
    </row>
    <row r="61" spans="1:8" ht="16.3" thickTop="1" thickBot="1" x14ac:dyDescent="0.3">
      <c r="A61" s="20" t="s">
        <v>240</v>
      </c>
      <c r="B61" s="20" t="s">
        <v>259</v>
      </c>
      <c r="C61" s="20" t="s">
        <v>260</v>
      </c>
      <c r="D61" s="10">
        <f t="shared" si="1"/>
        <v>2</v>
      </c>
      <c r="E61" s="35">
        <f t="shared" si="0"/>
        <v>2.1999999999999997</v>
      </c>
      <c r="F61" s="21">
        <f>IFERROR(VLOOKUP($C61, 'All Indicators - Breakdown'!$C:$HZ, F$1, FALSE), " ")</f>
        <v>3</v>
      </c>
      <c r="G61" s="21">
        <f>IFERROR(VLOOKUP($C61, 'All Indicators - Breakdown'!$C:$HZ, G$1, FALSE), " ")</f>
        <v>1</v>
      </c>
      <c r="H61" s="21">
        <f>IFERROR(VLOOKUP($C61, 'All Indicators - Breakdown'!$C:$HZ, H$1, FALSE), " ")</f>
        <v>1</v>
      </c>
    </row>
    <row r="62" spans="1:8" ht="16.3" thickTop="1" thickBot="1" x14ac:dyDescent="0.3">
      <c r="A62" s="20" t="s">
        <v>240</v>
      </c>
      <c r="B62" s="20" t="s">
        <v>261</v>
      </c>
      <c r="C62" s="20" t="s">
        <v>262</v>
      </c>
      <c r="D62" s="10">
        <f t="shared" si="1"/>
        <v>2</v>
      </c>
      <c r="E62" s="35">
        <f t="shared" si="0"/>
        <v>1.8</v>
      </c>
      <c r="F62" s="21">
        <f>IFERROR(VLOOKUP($C62, 'All Indicators - Breakdown'!$C:$HZ, F$1, FALSE), " ")</f>
        <v>2</v>
      </c>
      <c r="G62" s="21">
        <f>IFERROR(VLOOKUP($C62, 'All Indicators - Breakdown'!$C:$HZ, G$1, FALSE), " ")</f>
        <v>2</v>
      </c>
      <c r="H62" s="21">
        <f>IFERROR(VLOOKUP($C62, 'All Indicators - Breakdown'!$C:$HZ, H$1, FALSE), " ")</f>
        <v>1</v>
      </c>
    </row>
    <row r="63" spans="1:8" ht="16.3" thickTop="1" thickBot="1" x14ac:dyDescent="0.3">
      <c r="A63" s="20" t="s">
        <v>240</v>
      </c>
      <c r="B63" s="20" t="s">
        <v>263</v>
      </c>
      <c r="C63" s="20" t="s">
        <v>264</v>
      </c>
      <c r="D63" s="10">
        <f t="shared" si="1"/>
        <v>2</v>
      </c>
      <c r="E63" s="35">
        <f t="shared" si="0"/>
        <v>2.5999999999999996</v>
      </c>
      <c r="F63" s="21">
        <f>IFERROR(VLOOKUP($C63, 'All Indicators - Breakdown'!$C:$HZ, F$1, FALSE), " ")</f>
        <v>3</v>
      </c>
      <c r="G63" s="21">
        <f>IFERROR(VLOOKUP($C63, 'All Indicators - Breakdown'!$C:$HZ, G$1, FALSE), " ")</f>
        <v>2</v>
      </c>
      <c r="H63" s="21">
        <f>IFERROR(VLOOKUP($C63, 'All Indicators - Breakdown'!$C:$HZ, H$1, FALSE), " ")</f>
        <v>2</v>
      </c>
    </row>
    <row r="64" spans="1:8" ht="16.3" thickTop="1" thickBot="1" x14ac:dyDescent="0.3">
      <c r="A64" s="20" t="s">
        <v>240</v>
      </c>
      <c r="B64" s="20" t="s">
        <v>265</v>
      </c>
      <c r="C64" s="20" t="s">
        <v>266</v>
      </c>
      <c r="D64" s="10">
        <f t="shared" si="1"/>
        <v>2</v>
      </c>
      <c r="E64" s="35">
        <f t="shared" si="0"/>
        <v>3</v>
      </c>
      <c r="F64" s="21">
        <f>IFERROR(VLOOKUP($C64, 'All Indicators - Breakdown'!$C:$HZ, F$1, FALSE), " ")</f>
        <v>4</v>
      </c>
      <c r="G64" s="21">
        <f>IFERROR(VLOOKUP($C64, 'All Indicators - Breakdown'!$C:$HZ, G$1, FALSE), " ")</f>
        <v>2</v>
      </c>
      <c r="H64" s="21">
        <f>IFERROR(VLOOKUP($C64, 'All Indicators - Breakdown'!$C:$HZ, H$1, FALSE), " ")</f>
        <v>1</v>
      </c>
    </row>
    <row r="65" spans="1:8" ht="16.3" thickTop="1" thickBot="1" x14ac:dyDescent="0.3">
      <c r="A65" s="20" t="s">
        <v>240</v>
      </c>
      <c r="B65" s="20" t="s">
        <v>267</v>
      </c>
      <c r="C65" s="20" t="s">
        <v>268</v>
      </c>
      <c r="D65" s="10">
        <f t="shared" si="1"/>
        <v>2</v>
      </c>
      <c r="E65" s="35">
        <f t="shared" si="0"/>
        <v>2.4</v>
      </c>
      <c r="F65" s="21">
        <f>IFERROR(VLOOKUP($C65, 'All Indicators - Breakdown'!$C:$HZ, F$1, FALSE), " ")</f>
        <v>3</v>
      </c>
      <c r="G65" s="21">
        <f>IFERROR(VLOOKUP($C65, 'All Indicators - Breakdown'!$C:$HZ, G$1, FALSE), " ")</f>
        <v>2</v>
      </c>
      <c r="H65" s="21">
        <f>IFERROR(VLOOKUP($C65, 'All Indicators - Breakdown'!$C:$HZ, H$1, FALSE), " ")</f>
        <v>1</v>
      </c>
    </row>
    <row r="66" spans="1:8" ht="16.3" thickTop="1" thickBot="1" x14ac:dyDescent="0.3">
      <c r="A66" s="20" t="s">
        <v>240</v>
      </c>
      <c r="B66" s="20" t="s">
        <v>269</v>
      </c>
      <c r="C66" s="20" t="s">
        <v>270</v>
      </c>
      <c r="D66" s="10">
        <f t="shared" si="1"/>
        <v>2</v>
      </c>
      <c r="E66" s="35">
        <f t="shared" si="0"/>
        <v>2.4</v>
      </c>
      <c r="F66" s="21">
        <f>IFERROR(VLOOKUP($C66, 'All Indicators - Breakdown'!$C:$HZ, F$1, FALSE), " ")</f>
        <v>3</v>
      </c>
      <c r="G66" s="21">
        <f>IFERROR(VLOOKUP($C66, 'All Indicators - Breakdown'!$C:$HZ, G$1, FALSE), " ")</f>
        <v>2</v>
      </c>
      <c r="H66" s="21">
        <f>IFERROR(VLOOKUP($C66, 'All Indicators - Breakdown'!$C:$HZ, H$1, FALSE), " ")</f>
        <v>1</v>
      </c>
    </row>
    <row r="67" spans="1:8" ht="16.3" thickTop="1" thickBot="1" x14ac:dyDescent="0.3">
      <c r="A67" s="20" t="s">
        <v>240</v>
      </c>
      <c r="B67" s="20" t="s">
        <v>271</v>
      </c>
      <c r="C67" s="20" t="s">
        <v>272</v>
      </c>
      <c r="D67" s="10">
        <f t="shared" si="1"/>
        <v>2</v>
      </c>
      <c r="E67" s="35">
        <f t="shared" si="0"/>
        <v>2.4</v>
      </c>
      <c r="F67" s="21">
        <f>IFERROR(VLOOKUP($C67, 'All Indicators - Breakdown'!$C:$HZ, F$1, FALSE), " ")</f>
        <v>3</v>
      </c>
      <c r="G67" s="21">
        <f>IFERROR(VLOOKUP($C67, 'All Indicators - Breakdown'!$C:$HZ, G$1, FALSE), " ")</f>
        <v>2</v>
      </c>
      <c r="H67" s="21">
        <f>IFERROR(VLOOKUP($C67, 'All Indicators - Breakdown'!$C:$HZ, H$1, FALSE), " ")</f>
        <v>1</v>
      </c>
    </row>
    <row r="68" spans="1:8" ht="16.3" thickTop="1" thickBot="1" x14ac:dyDescent="0.3">
      <c r="A68" s="20" t="s">
        <v>240</v>
      </c>
      <c r="B68" s="20" t="s">
        <v>273</v>
      </c>
      <c r="C68" s="20" t="s">
        <v>274</v>
      </c>
      <c r="D68" s="10">
        <f t="shared" si="1"/>
        <v>2</v>
      </c>
      <c r="E68" s="35">
        <f t="shared" ref="E68:E131" si="2">IF(AND(ISNUMBER(F68), ISNUMBER(G68), ISNUMBER(H68)),
    (F68 * 0.6) + (G68 * 0.2) + (H68 * 0.2),
    IF(AND(ISNUMBER(F68), ISNUMBER(G68)),
        (F68 * 0.6) + (G68 * 0.4),
        IF(AND(ISNUMBER(F68), ISNUMBER(H68)),
            (F68 * 0.6) + (H68 * 0.4),
            IF(AND(ISNUMBER(G68), ISNUMBER(H68)),
                (G68 * 0.5) + (H68 * 0.5),
                IF(ISNUMBER(F68),
                    F68,
                    IF(ISNUMBER(G68),
                        G68,
                        IF(ISNUMBER(H68),
                            H68,
                            NA()
                        )
                    )
                )
            )
        )
    )
)</f>
        <v>1.8</v>
      </c>
      <c r="F68" s="21">
        <f>IFERROR(VLOOKUP($C68, 'All Indicators - Breakdown'!$C:$HZ, F$1, FALSE), " ")</f>
        <v>2</v>
      </c>
      <c r="G68" s="21">
        <f>IFERROR(VLOOKUP($C68, 'All Indicators - Breakdown'!$C:$HZ, G$1, FALSE), " ")</f>
        <v>2</v>
      </c>
      <c r="H68" s="21">
        <f>IFERROR(VLOOKUP($C68, 'All Indicators - Breakdown'!$C:$HZ, H$1, FALSE), " ")</f>
        <v>1</v>
      </c>
    </row>
    <row r="69" spans="1:8" ht="16.3" thickTop="1" thickBot="1" x14ac:dyDescent="0.3">
      <c r="A69" s="20" t="s">
        <v>240</v>
      </c>
      <c r="B69" s="20" t="s">
        <v>275</v>
      </c>
      <c r="C69" s="20" t="s">
        <v>276</v>
      </c>
      <c r="D69" s="10">
        <f t="shared" ref="D69:D132" si="3">ROUND(AVERAGE(F69:H69), 0)</f>
        <v>1</v>
      </c>
      <c r="E69" s="35">
        <f t="shared" si="2"/>
        <v>1</v>
      </c>
      <c r="F69" s="21">
        <f>IFERROR(VLOOKUP($C69, 'All Indicators - Breakdown'!$C:$HZ, F$1, FALSE), " ")</f>
        <v>1</v>
      </c>
      <c r="G69" s="21">
        <f>IFERROR(VLOOKUP($C69, 'All Indicators - Breakdown'!$C:$HZ, G$1, FALSE), " ")</f>
        <v>1</v>
      </c>
      <c r="H69" s="21">
        <f>IFERROR(VLOOKUP($C69, 'All Indicators - Breakdown'!$C:$HZ, H$1, FALSE), " ")</f>
        <v>1</v>
      </c>
    </row>
    <row r="70" spans="1:8" ht="16.3" thickTop="1" thickBot="1" x14ac:dyDescent="0.3">
      <c r="A70" s="20" t="s">
        <v>240</v>
      </c>
      <c r="B70" s="20" t="s">
        <v>277</v>
      </c>
      <c r="C70" s="20" t="s">
        <v>278</v>
      </c>
      <c r="D70" s="10">
        <f t="shared" si="3"/>
        <v>3</v>
      </c>
      <c r="E70" s="35">
        <f t="shared" si="2"/>
        <v>4</v>
      </c>
      <c r="F70" s="21">
        <f>IFERROR(VLOOKUP($C70, 'All Indicators - Breakdown'!$C:$HZ, F$1, FALSE), " ")</f>
        <v>5</v>
      </c>
      <c r="G70" s="21">
        <f>IFERROR(VLOOKUP($C70, 'All Indicators - Breakdown'!$C:$HZ, G$1, FALSE), " ")</f>
        <v>3</v>
      </c>
      <c r="H70" s="21">
        <f>IFERROR(VLOOKUP($C70, 'All Indicators - Breakdown'!$C:$HZ, H$1, FALSE), " ")</f>
        <v>2</v>
      </c>
    </row>
    <row r="71" spans="1:8" ht="16.3" thickTop="1" thickBot="1" x14ac:dyDescent="0.3">
      <c r="A71" s="20" t="s">
        <v>240</v>
      </c>
      <c r="B71" s="20" t="s">
        <v>279</v>
      </c>
      <c r="C71" s="20" t="s">
        <v>280</v>
      </c>
      <c r="D71" s="10">
        <f t="shared" si="3"/>
        <v>2</v>
      </c>
      <c r="E71" s="35">
        <f t="shared" si="2"/>
        <v>2.4</v>
      </c>
      <c r="F71" s="21">
        <f>IFERROR(VLOOKUP($C71, 'All Indicators - Breakdown'!$C:$HZ, F$1, FALSE), " ")</f>
        <v>3</v>
      </c>
      <c r="G71" s="21">
        <f>IFERROR(VLOOKUP($C71, 'All Indicators - Breakdown'!$C:$HZ, G$1, FALSE), " ")</f>
        <v>2</v>
      </c>
      <c r="H71" s="21">
        <f>IFERROR(VLOOKUP($C71, 'All Indicators - Breakdown'!$C:$HZ, H$1, FALSE), " ")</f>
        <v>1</v>
      </c>
    </row>
    <row r="72" spans="1:8" ht="16.3" thickTop="1" thickBot="1" x14ac:dyDescent="0.3">
      <c r="A72" s="20" t="s">
        <v>240</v>
      </c>
      <c r="B72" s="20" t="s">
        <v>281</v>
      </c>
      <c r="C72" s="20" t="s">
        <v>282</v>
      </c>
      <c r="D72" s="10">
        <f t="shared" si="3"/>
        <v>2</v>
      </c>
      <c r="E72" s="35">
        <f t="shared" si="2"/>
        <v>2.1999999999999997</v>
      </c>
      <c r="F72" s="21">
        <f>IFERROR(VLOOKUP($C72, 'All Indicators - Breakdown'!$C:$HZ, F$1, FALSE), " ")</f>
        <v>3</v>
      </c>
      <c r="G72" s="21">
        <f>IFERROR(VLOOKUP($C72, 'All Indicators - Breakdown'!$C:$HZ, G$1, FALSE), " ")</f>
        <v>1</v>
      </c>
      <c r="H72" s="21">
        <f>IFERROR(VLOOKUP($C72, 'All Indicators - Breakdown'!$C:$HZ, H$1, FALSE), " ")</f>
        <v>1</v>
      </c>
    </row>
    <row r="73" spans="1:8" ht="16.3" thickTop="1" thickBot="1" x14ac:dyDescent="0.3">
      <c r="A73" s="20" t="s">
        <v>240</v>
      </c>
      <c r="B73" s="20" t="s">
        <v>283</v>
      </c>
      <c r="C73" s="20" t="s">
        <v>284</v>
      </c>
      <c r="D73" s="10">
        <f t="shared" si="3"/>
        <v>2</v>
      </c>
      <c r="E73" s="35">
        <f t="shared" si="2"/>
        <v>2.4</v>
      </c>
      <c r="F73" s="21">
        <f>IFERROR(VLOOKUP($C73, 'All Indicators - Breakdown'!$C:$HZ, F$1, FALSE), " ")</f>
        <v>3</v>
      </c>
      <c r="G73" s="21">
        <f>IFERROR(VLOOKUP($C73, 'All Indicators - Breakdown'!$C:$HZ, G$1, FALSE), " ")</f>
        <v>2</v>
      </c>
      <c r="H73" s="21">
        <f>IFERROR(VLOOKUP($C73, 'All Indicators - Breakdown'!$C:$HZ, H$1, FALSE), " ")</f>
        <v>1</v>
      </c>
    </row>
    <row r="74" spans="1:8" ht="16.3" thickTop="1" thickBot="1" x14ac:dyDescent="0.3">
      <c r="A74" s="20" t="s">
        <v>285</v>
      </c>
      <c r="B74" s="20" t="s">
        <v>286</v>
      </c>
      <c r="C74" s="20" t="s">
        <v>287</v>
      </c>
      <c r="D74" s="10">
        <f t="shared" si="3"/>
        <v>2</v>
      </c>
      <c r="E74" s="35">
        <f t="shared" si="2"/>
        <v>2.4</v>
      </c>
      <c r="F74" s="21">
        <f>IFERROR(VLOOKUP($C74, 'All Indicators - Breakdown'!$C:$HZ, F$1, FALSE), " ")</f>
        <v>3</v>
      </c>
      <c r="G74" s="21">
        <f>IFERROR(VLOOKUP($C74, 'All Indicators - Breakdown'!$C:$HZ, G$1, FALSE), " ")</f>
        <v>2</v>
      </c>
      <c r="H74" s="21">
        <f>IFERROR(VLOOKUP($C74, 'All Indicators - Breakdown'!$C:$HZ, H$1, FALSE), " ")</f>
        <v>1</v>
      </c>
    </row>
    <row r="75" spans="1:8" ht="16.3" thickTop="1" thickBot="1" x14ac:dyDescent="0.3">
      <c r="A75" s="20" t="s">
        <v>285</v>
      </c>
      <c r="B75" s="20" t="s">
        <v>288</v>
      </c>
      <c r="C75" s="20" t="s">
        <v>289</v>
      </c>
      <c r="D75" s="10">
        <f t="shared" si="3"/>
        <v>3</v>
      </c>
      <c r="E75" s="35">
        <f t="shared" si="2"/>
        <v>3.2</v>
      </c>
      <c r="F75" s="21">
        <f>IFERROR(VLOOKUP($C75, 'All Indicators - Breakdown'!$C:$HZ, F$1, FALSE), " ")</f>
        <v>4</v>
      </c>
      <c r="G75" s="21">
        <f>IFERROR(VLOOKUP($C75, 'All Indicators - Breakdown'!$C:$HZ, G$1, FALSE), " ")</f>
        <v>3</v>
      </c>
      <c r="H75" s="21">
        <f>IFERROR(VLOOKUP($C75, 'All Indicators - Breakdown'!$C:$HZ, H$1, FALSE), " ")</f>
        <v>1</v>
      </c>
    </row>
    <row r="76" spans="1:8" ht="16.3" thickTop="1" thickBot="1" x14ac:dyDescent="0.3">
      <c r="A76" s="20" t="s">
        <v>285</v>
      </c>
      <c r="B76" s="20" t="s">
        <v>290</v>
      </c>
      <c r="C76" s="20" t="s">
        <v>291</v>
      </c>
      <c r="D76" s="10">
        <f t="shared" si="3"/>
        <v>2</v>
      </c>
      <c r="E76" s="35">
        <f t="shared" si="2"/>
        <v>2.4</v>
      </c>
      <c r="F76" s="21">
        <f>IFERROR(VLOOKUP($C76, 'All Indicators - Breakdown'!$C:$HZ, F$1, FALSE), " ")</f>
        <v>3</v>
      </c>
      <c r="G76" s="21">
        <f>IFERROR(VLOOKUP($C76, 'All Indicators - Breakdown'!$C:$HZ, G$1, FALSE), " ")</f>
        <v>2</v>
      </c>
      <c r="H76" s="21">
        <f>IFERROR(VLOOKUP($C76, 'All Indicators - Breakdown'!$C:$HZ, H$1, FALSE), " ")</f>
        <v>1</v>
      </c>
    </row>
    <row r="77" spans="1:8" ht="16.3" thickTop="1" thickBot="1" x14ac:dyDescent="0.3">
      <c r="A77" s="20" t="s">
        <v>285</v>
      </c>
      <c r="B77" s="20" t="s">
        <v>292</v>
      </c>
      <c r="C77" s="20" t="s">
        <v>293</v>
      </c>
      <c r="D77" s="10">
        <f t="shared" si="3"/>
        <v>2</v>
      </c>
      <c r="E77" s="35">
        <f t="shared" si="2"/>
        <v>3</v>
      </c>
      <c r="F77" s="21">
        <f>IFERROR(VLOOKUP($C77, 'All Indicators - Breakdown'!$C:$HZ, F$1, FALSE), " ")</f>
        <v>4</v>
      </c>
      <c r="G77" s="21">
        <f>IFERROR(VLOOKUP($C77, 'All Indicators - Breakdown'!$C:$HZ, G$1, FALSE), " ")</f>
        <v>2</v>
      </c>
      <c r="H77" s="21">
        <f>IFERROR(VLOOKUP($C77, 'All Indicators - Breakdown'!$C:$HZ, H$1, FALSE), " ")</f>
        <v>1</v>
      </c>
    </row>
    <row r="78" spans="1:8" ht="16.3" thickTop="1" thickBot="1" x14ac:dyDescent="0.3">
      <c r="A78" s="20" t="s">
        <v>285</v>
      </c>
      <c r="B78" s="20" t="s">
        <v>294</v>
      </c>
      <c r="C78" s="20" t="s">
        <v>295</v>
      </c>
      <c r="D78" s="10">
        <f t="shared" si="3"/>
        <v>2</v>
      </c>
      <c r="E78" s="35">
        <f t="shared" si="2"/>
        <v>2.4</v>
      </c>
      <c r="F78" s="21">
        <f>IFERROR(VLOOKUP($C78, 'All Indicators - Breakdown'!$C:$HZ, F$1, FALSE), " ")</f>
        <v>3</v>
      </c>
      <c r="G78" s="21">
        <f>IFERROR(VLOOKUP($C78, 'All Indicators - Breakdown'!$C:$HZ, G$1, FALSE), " ")</f>
        <v>2</v>
      </c>
      <c r="H78" s="21">
        <f>IFERROR(VLOOKUP($C78, 'All Indicators - Breakdown'!$C:$HZ, H$1, FALSE), " ")</f>
        <v>1</v>
      </c>
    </row>
    <row r="79" spans="1:8" ht="16.3" thickTop="1" thickBot="1" x14ac:dyDescent="0.3">
      <c r="A79" s="20" t="s">
        <v>296</v>
      </c>
      <c r="B79" s="20" t="s">
        <v>297</v>
      </c>
      <c r="C79" s="20" t="s">
        <v>298</v>
      </c>
      <c r="D79" s="10">
        <f t="shared" si="3"/>
        <v>4</v>
      </c>
      <c r="E79" s="35">
        <f t="shared" si="2"/>
        <v>4.2</v>
      </c>
      <c r="F79" s="21">
        <f>IFERROR(VLOOKUP($C79, 'All Indicators - Breakdown'!$C:$HZ, F$1, FALSE), " ")</f>
        <v>5</v>
      </c>
      <c r="G79" s="21">
        <f>IFERROR(VLOOKUP($C79, 'All Indicators - Breakdown'!$C:$HZ, G$1, FALSE), " ")</f>
        <v>5</v>
      </c>
      <c r="H79" s="21">
        <f>IFERROR(VLOOKUP($C79, 'All Indicators - Breakdown'!$C:$HZ, H$1, FALSE), " ")</f>
        <v>1</v>
      </c>
    </row>
    <row r="80" spans="1:8" ht="16.3" thickTop="1" thickBot="1" x14ac:dyDescent="0.3">
      <c r="A80" s="20" t="s">
        <v>296</v>
      </c>
      <c r="B80" s="20" t="s">
        <v>299</v>
      </c>
      <c r="C80" s="20" t="s">
        <v>300</v>
      </c>
      <c r="D80" s="10">
        <f t="shared" si="3"/>
        <v>3</v>
      </c>
      <c r="E80" s="35">
        <f t="shared" si="2"/>
        <v>3.2</v>
      </c>
      <c r="F80" s="21">
        <f>IFERROR(VLOOKUP($C80, 'All Indicators - Breakdown'!$C:$HZ, F$1, FALSE), " ")</f>
        <v>4</v>
      </c>
      <c r="G80" s="21">
        <f>IFERROR(VLOOKUP($C80, 'All Indicators - Breakdown'!$C:$HZ, G$1, FALSE), " ")</f>
        <v>3</v>
      </c>
      <c r="H80" s="21">
        <f>IFERROR(VLOOKUP($C80, 'All Indicators - Breakdown'!$C:$HZ, H$1, FALSE), " ")</f>
        <v>1</v>
      </c>
    </row>
    <row r="81" spans="1:8" ht="16.3" thickTop="1" thickBot="1" x14ac:dyDescent="0.3">
      <c r="A81" s="20" t="s">
        <v>296</v>
      </c>
      <c r="B81" s="20" t="s">
        <v>301</v>
      </c>
      <c r="C81" s="20" t="s">
        <v>302</v>
      </c>
      <c r="D81" s="10">
        <f t="shared" si="3"/>
        <v>3</v>
      </c>
      <c r="E81" s="35">
        <f t="shared" si="2"/>
        <v>3.4000000000000004</v>
      </c>
      <c r="F81" s="21">
        <f>IFERROR(VLOOKUP($C81, 'All Indicators - Breakdown'!$C:$HZ, F$1, FALSE), " ")</f>
        <v>4</v>
      </c>
      <c r="G81" s="21">
        <f>IFERROR(VLOOKUP($C81, 'All Indicators - Breakdown'!$C:$HZ, G$1, FALSE), " ")</f>
        <v>4</v>
      </c>
      <c r="H81" s="21">
        <f>IFERROR(VLOOKUP($C81, 'All Indicators - Breakdown'!$C:$HZ, H$1, FALSE), " ")</f>
        <v>1</v>
      </c>
    </row>
    <row r="82" spans="1:8" ht="16.3" thickTop="1" thickBot="1" x14ac:dyDescent="0.3">
      <c r="A82" s="20" t="s">
        <v>296</v>
      </c>
      <c r="B82" s="20" t="s">
        <v>303</v>
      </c>
      <c r="C82" s="20" t="s">
        <v>304</v>
      </c>
      <c r="D82" s="10">
        <f t="shared" si="3"/>
        <v>4</v>
      </c>
      <c r="E82" s="35">
        <f t="shared" si="2"/>
        <v>4.2</v>
      </c>
      <c r="F82" s="21">
        <f>IFERROR(VLOOKUP($C82, 'All Indicators - Breakdown'!$C:$HZ, F$1, FALSE), " ")</f>
        <v>5</v>
      </c>
      <c r="G82" s="21">
        <f>IFERROR(VLOOKUP($C82, 'All Indicators - Breakdown'!$C:$HZ, G$1, FALSE), " ")</f>
        <v>5</v>
      </c>
      <c r="H82" s="21">
        <f>IFERROR(VLOOKUP($C82, 'All Indicators - Breakdown'!$C:$HZ, H$1, FALSE), " ")</f>
        <v>1</v>
      </c>
    </row>
    <row r="83" spans="1:8" ht="16.3" thickTop="1" thickBot="1" x14ac:dyDescent="0.3">
      <c r="A83" s="20" t="s">
        <v>296</v>
      </c>
      <c r="B83" s="20" t="s">
        <v>305</v>
      </c>
      <c r="C83" s="20" t="s">
        <v>306</v>
      </c>
      <c r="D83" s="10">
        <f t="shared" si="3"/>
        <v>3</v>
      </c>
      <c r="E83" s="35">
        <f t="shared" si="2"/>
        <v>3.4000000000000004</v>
      </c>
      <c r="F83" s="21">
        <f>IFERROR(VLOOKUP($C83, 'All Indicators - Breakdown'!$C:$HZ, F$1, FALSE), " ")</f>
        <v>4</v>
      </c>
      <c r="G83" s="21">
        <f>IFERROR(VLOOKUP($C83, 'All Indicators - Breakdown'!$C:$HZ, G$1, FALSE), " ")</f>
        <v>4</v>
      </c>
      <c r="H83" s="21">
        <f>IFERROR(VLOOKUP($C83, 'All Indicators - Breakdown'!$C:$HZ, H$1, FALSE), " ")</f>
        <v>1</v>
      </c>
    </row>
    <row r="84" spans="1:8" ht="16.3" thickTop="1" thickBot="1" x14ac:dyDescent="0.3">
      <c r="A84" s="20" t="s">
        <v>296</v>
      </c>
      <c r="B84" s="20" t="s">
        <v>307</v>
      </c>
      <c r="C84" s="20" t="s">
        <v>308</v>
      </c>
      <c r="D84" s="10">
        <f t="shared" si="3"/>
        <v>3</v>
      </c>
      <c r="E84" s="35">
        <f t="shared" si="2"/>
        <v>3.4000000000000004</v>
      </c>
      <c r="F84" s="21">
        <f>IFERROR(VLOOKUP($C84, 'All Indicators - Breakdown'!$C:$HZ, F$1, FALSE), " ")</f>
        <v>4</v>
      </c>
      <c r="G84" s="21">
        <f>IFERROR(VLOOKUP($C84, 'All Indicators - Breakdown'!$C:$HZ, G$1, FALSE), " ")</f>
        <v>4</v>
      </c>
      <c r="H84" s="21">
        <f>IFERROR(VLOOKUP($C84, 'All Indicators - Breakdown'!$C:$HZ, H$1, FALSE), " ")</f>
        <v>1</v>
      </c>
    </row>
    <row r="85" spans="1:8" ht="16.3" thickTop="1" thickBot="1" x14ac:dyDescent="0.3">
      <c r="A85" s="20" t="s">
        <v>296</v>
      </c>
      <c r="B85" s="20" t="s">
        <v>309</v>
      </c>
      <c r="C85" s="20" t="s">
        <v>310</v>
      </c>
      <c r="D85" s="10">
        <f t="shared" si="3"/>
        <v>2</v>
      </c>
      <c r="E85" s="35">
        <f t="shared" si="2"/>
        <v>2.6</v>
      </c>
      <c r="F85" s="21">
        <f>IFERROR(VLOOKUP($C85, 'All Indicators - Breakdown'!$C:$HZ, F$1, FALSE), " ")</f>
        <v>3</v>
      </c>
      <c r="G85" s="21">
        <f>IFERROR(VLOOKUP($C85, 'All Indicators - Breakdown'!$C:$HZ, G$1, FALSE), " ")</f>
        <v>3</v>
      </c>
      <c r="H85" s="21">
        <f>IFERROR(VLOOKUP($C85, 'All Indicators - Breakdown'!$C:$HZ, H$1, FALSE), " ")</f>
        <v>1</v>
      </c>
    </row>
    <row r="86" spans="1:8" ht="16.3" thickTop="1" thickBot="1" x14ac:dyDescent="0.3">
      <c r="A86" s="20" t="s">
        <v>311</v>
      </c>
      <c r="B86" s="20" t="s">
        <v>312</v>
      </c>
      <c r="C86" s="20" t="s">
        <v>313</v>
      </c>
      <c r="D86" s="10">
        <f t="shared" si="3"/>
        <v>3</v>
      </c>
      <c r="E86" s="35">
        <f t="shared" si="2"/>
        <v>3.2</v>
      </c>
      <c r="F86" s="21">
        <f>IFERROR(VLOOKUP($C86, 'All Indicators - Breakdown'!$C:$HZ, F$1, FALSE), " ")</f>
        <v>4</v>
      </c>
      <c r="G86" s="21">
        <f>IFERROR(VLOOKUP($C86, 'All Indicators - Breakdown'!$C:$HZ, G$1, FALSE), " ")</f>
        <v>3</v>
      </c>
      <c r="H86" s="21">
        <f>IFERROR(VLOOKUP($C86, 'All Indicators - Breakdown'!$C:$HZ, H$1, FALSE), " ")</f>
        <v>1</v>
      </c>
    </row>
    <row r="87" spans="1:8" ht="16.3" thickTop="1" thickBot="1" x14ac:dyDescent="0.3">
      <c r="A87" s="20" t="s">
        <v>311</v>
      </c>
      <c r="B87" s="20" t="s">
        <v>314</v>
      </c>
      <c r="C87" s="20" t="s">
        <v>315</v>
      </c>
      <c r="D87" s="10">
        <f t="shared" si="3"/>
        <v>3</v>
      </c>
      <c r="E87" s="35">
        <f t="shared" si="2"/>
        <v>4</v>
      </c>
      <c r="F87" s="21">
        <f>IFERROR(VLOOKUP($C87, 'All Indicators - Breakdown'!$C:$HZ, F$1, FALSE), " ")</f>
        <v>5</v>
      </c>
      <c r="G87" s="21">
        <f>IFERROR(VLOOKUP($C87, 'All Indicators - Breakdown'!$C:$HZ, G$1, FALSE), " ")</f>
        <v>4</v>
      </c>
      <c r="H87" s="21">
        <f>IFERROR(VLOOKUP($C87, 'All Indicators - Breakdown'!$C:$HZ, H$1, FALSE), " ")</f>
        <v>1</v>
      </c>
    </row>
    <row r="88" spans="1:8" ht="16.3" thickTop="1" thickBot="1" x14ac:dyDescent="0.3">
      <c r="A88" s="20" t="s">
        <v>311</v>
      </c>
      <c r="B88" s="20" t="s">
        <v>316</v>
      </c>
      <c r="C88" s="20" t="s">
        <v>317</v>
      </c>
      <c r="D88" s="10">
        <f t="shared" si="3"/>
        <v>3</v>
      </c>
      <c r="E88" s="35">
        <f t="shared" si="2"/>
        <v>3.2</v>
      </c>
      <c r="F88" s="21">
        <f>IFERROR(VLOOKUP($C88, 'All Indicators - Breakdown'!$C:$HZ, F$1, FALSE), " ")</f>
        <v>4</v>
      </c>
      <c r="G88" s="21">
        <f>IFERROR(VLOOKUP($C88, 'All Indicators - Breakdown'!$C:$HZ, G$1, FALSE), " ")</f>
        <v>3</v>
      </c>
      <c r="H88" s="21">
        <f>IFERROR(VLOOKUP($C88, 'All Indicators - Breakdown'!$C:$HZ, H$1, FALSE), " ")</f>
        <v>1</v>
      </c>
    </row>
    <row r="89" spans="1:8" ht="16.3" thickTop="1" thickBot="1" x14ac:dyDescent="0.3">
      <c r="A89" s="20" t="s">
        <v>311</v>
      </c>
      <c r="B89" s="20" t="s">
        <v>318</v>
      </c>
      <c r="C89" s="20" t="s">
        <v>319</v>
      </c>
      <c r="D89" s="10">
        <f t="shared" si="3"/>
        <v>3</v>
      </c>
      <c r="E89" s="35">
        <f t="shared" si="2"/>
        <v>3.2</v>
      </c>
      <c r="F89" s="21">
        <f>IFERROR(VLOOKUP($C89, 'All Indicators - Breakdown'!$C:$HZ, F$1, FALSE), " ")</f>
        <v>4</v>
      </c>
      <c r="G89" s="21">
        <f>IFERROR(VLOOKUP($C89, 'All Indicators - Breakdown'!$C:$HZ, G$1, FALSE), " ")</f>
        <v>3</v>
      </c>
      <c r="H89" s="21">
        <f>IFERROR(VLOOKUP($C89, 'All Indicators - Breakdown'!$C:$HZ, H$1, FALSE), " ")</f>
        <v>1</v>
      </c>
    </row>
    <row r="90" spans="1:8" ht="16.3" thickTop="1" thickBot="1" x14ac:dyDescent="0.3">
      <c r="A90" s="20" t="s">
        <v>311</v>
      </c>
      <c r="B90" s="20" t="s">
        <v>320</v>
      </c>
      <c r="C90" s="20" t="s">
        <v>321</v>
      </c>
      <c r="D90" s="10">
        <f t="shared" si="3"/>
        <v>2</v>
      </c>
      <c r="E90" s="35">
        <f t="shared" si="2"/>
        <v>2.4</v>
      </c>
      <c r="F90" s="21">
        <f>IFERROR(VLOOKUP($C90, 'All Indicators - Breakdown'!$C:$HZ, F$1, FALSE), " ")</f>
        <v>3</v>
      </c>
      <c r="G90" s="21">
        <f>IFERROR(VLOOKUP($C90, 'All Indicators - Breakdown'!$C:$HZ, G$1, FALSE), " ")</f>
        <v>2</v>
      </c>
      <c r="H90" s="21">
        <f>IFERROR(VLOOKUP($C90, 'All Indicators - Breakdown'!$C:$HZ, H$1, FALSE), " ")</f>
        <v>1</v>
      </c>
    </row>
    <row r="91" spans="1:8" ht="16.3" thickTop="1" thickBot="1" x14ac:dyDescent="0.3">
      <c r="A91" s="20" t="s">
        <v>311</v>
      </c>
      <c r="B91" s="20" t="s">
        <v>322</v>
      </c>
      <c r="C91" s="20" t="s">
        <v>323</v>
      </c>
      <c r="D91" s="10">
        <f t="shared" si="3"/>
        <v>3</v>
      </c>
      <c r="E91" s="35">
        <f t="shared" si="2"/>
        <v>3.2</v>
      </c>
      <c r="F91" s="21">
        <f>IFERROR(VLOOKUP($C91, 'All Indicators - Breakdown'!$C:$HZ, F$1, FALSE), " ")</f>
        <v>4</v>
      </c>
      <c r="G91" s="21">
        <f>IFERROR(VLOOKUP($C91, 'All Indicators - Breakdown'!$C:$HZ, G$1, FALSE), " ")</f>
        <v>3</v>
      </c>
      <c r="H91" s="21">
        <f>IFERROR(VLOOKUP($C91, 'All Indicators - Breakdown'!$C:$HZ, H$1, FALSE), " ")</f>
        <v>1</v>
      </c>
    </row>
    <row r="92" spans="1:8" ht="16.3" thickTop="1" thickBot="1" x14ac:dyDescent="0.3">
      <c r="A92" s="20" t="s">
        <v>311</v>
      </c>
      <c r="B92" s="20" t="s">
        <v>324</v>
      </c>
      <c r="C92" s="20" t="s">
        <v>325</v>
      </c>
      <c r="D92" s="10">
        <f t="shared" si="3"/>
        <v>2</v>
      </c>
      <c r="E92" s="35">
        <f t="shared" si="2"/>
        <v>2.4</v>
      </c>
      <c r="F92" s="21">
        <f>IFERROR(VLOOKUP($C92, 'All Indicators - Breakdown'!$C:$HZ, F$1, FALSE), " ")</f>
        <v>3</v>
      </c>
      <c r="G92" s="21">
        <f>IFERROR(VLOOKUP($C92, 'All Indicators - Breakdown'!$C:$HZ, G$1, FALSE), " ")</f>
        <v>2</v>
      </c>
      <c r="H92" s="21">
        <f>IFERROR(VLOOKUP($C92, 'All Indicators - Breakdown'!$C:$HZ, H$1, FALSE), " ")</f>
        <v>1</v>
      </c>
    </row>
    <row r="93" spans="1:8" ht="16.3" thickTop="1" thickBot="1" x14ac:dyDescent="0.3">
      <c r="A93" s="20" t="s">
        <v>311</v>
      </c>
      <c r="B93" s="20" t="s">
        <v>326</v>
      </c>
      <c r="C93" s="20" t="s">
        <v>327</v>
      </c>
      <c r="D93" s="10">
        <f t="shared" si="3"/>
        <v>2</v>
      </c>
      <c r="E93" s="35">
        <f t="shared" si="2"/>
        <v>3</v>
      </c>
      <c r="F93" s="21">
        <f>IFERROR(VLOOKUP($C93, 'All Indicators - Breakdown'!$C:$HZ, F$1, FALSE), " ")</f>
        <v>4</v>
      </c>
      <c r="G93" s="21">
        <f>IFERROR(VLOOKUP($C93, 'All Indicators - Breakdown'!$C:$HZ, G$1, FALSE), " ")</f>
        <v>2</v>
      </c>
      <c r="H93" s="21">
        <f>IFERROR(VLOOKUP($C93, 'All Indicators - Breakdown'!$C:$HZ, H$1, FALSE), " ")</f>
        <v>1</v>
      </c>
    </row>
    <row r="94" spans="1:8" ht="16.3" thickTop="1" thickBot="1" x14ac:dyDescent="0.3">
      <c r="A94" s="20" t="s">
        <v>311</v>
      </c>
      <c r="B94" s="20" t="s">
        <v>328</v>
      </c>
      <c r="C94" s="20" t="s">
        <v>329</v>
      </c>
      <c r="D94" s="10">
        <f t="shared" si="3"/>
        <v>3</v>
      </c>
      <c r="E94" s="35">
        <f t="shared" si="2"/>
        <v>2.5999999999999996</v>
      </c>
      <c r="F94" s="21">
        <f>IFERROR(VLOOKUP($C94, 'All Indicators - Breakdown'!$C:$HZ, F$1, FALSE), " ")</f>
        <v>3</v>
      </c>
      <c r="G94" s="21">
        <f>IFERROR(VLOOKUP($C94, 'All Indicators - Breakdown'!$C:$HZ, G$1, FALSE), " ")</f>
        <v>2</v>
      </c>
      <c r="H94" s="21" t="str">
        <f>IFERROR(VLOOKUP($C94, 'All Indicators - Breakdown'!$C:$HZ, H$1, FALSE), " ")</f>
        <v>N/A</v>
      </c>
    </row>
    <row r="95" spans="1:8" ht="16.3" thickTop="1" thickBot="1" x14ac:dyDescent="0.3">
      <c r="A95" s="20" t="s">
        <v>311</v>
      </c>
      <c r="B95" s="20" t="s">
        <v>330</v>
      </c>
      <c r="C95" s="20" t="s">
        <v>331</v>
      </c>
      <c r="D95" s="10">
        <f t="shared" si="3"/>
        <v>2</v>
      </c>
      <c r="E95" s="35">
        <f t="shared" si="2"/>
        <v>3</v>
      </c>
      <c r="F95" s="21">
        <f>IFERROR(VLOOKUP($C95, 'All Indicators - Breakdown'!$C:$HZ, F$1, FALSE), " ")</f>
        <v>4</v>
      </c>
      <c r="G95" s="21">
        <f>IFERROR(VLOOKUP($C95, 'All Indicators - Breakdown'!$C:$HZ, G$1, FALSE), " ")</f>
        <v>2</v>
      </c>
      <c r="H95" s="21">
        <f>IFERROR(VLOOKUP($C95, 'All Indicators - Breakdown'!$C:$HZ, H$1, FALSE), " ")</f>
        <v>1</v>
      </c>
    </row>
    <row r="96" spans="1:8" ht="16.3" thickTop="1" thickBot="1" x14ac:dyDescent="0.3">
      <c r="A96" s="20" t="s">
        <v>311</v>
      </c>
      <c r="B96" s="20" t="s">
        <v>332</v>
      </c>
      <c r="C96" s="20" t="s">
        <v>333</v>
      </c>
      <c r="D96" s="10">
        <f t="shared" si="3"/>
        <v>3</v>
      </c>
      <c r="E96" s="35">
        <f t="shared" si="2"/>
        <v>3.8000000000000003</v>
      </c>
      <c r="F96" s="21">
        <f>IFERROR(VLOOKUP($C96, 'All Indicators - Breakdown'!$C:$HZ, F$1, FALSE), " ")</f>
        <v>5</v>
      </c>
      <c r="G96" s="21">
        <f>IFERROR(VLOOKUP($C96, 'All Indicators - Breakdown'!$C:$HZ, G$1, FALSE), " ")</f>
        <v>3</v>
      </c>
      <c r="H96" s="21">
        <f>IFERROR(VLOOKUP($C96, 'All Indicators - Breakdown'!$C:$HZ, H$1, FALSE), " ")</f>
        <v>1</v>
      </c>
    </row>
    <row r="97" spans="1:8" ht="16.3" thickTop="1" thickBot="1" x14ac:dyDescent="0.3">
      <c r="A97" s="20" t="s">
        <v>311</v>
      </c>
      <c r="B97" s="20" t="s">
        <v>334</v>
      </c>
      <c r="C97" s="20" t="s">
        <v>335</v>
      </c>
      <c r="D97" s="10">
        <f t="shared" si="3"/>
        <v>4</v>
      </c>
      <c r="E97" s="35">
        <f t="shared" si="2"/>
        <v>4.2</v>
      </c>
      <c r="F97" s="21">
        <f>IFERROR(VLOOKUP($C97, 'All Indicators - Breakdown'!$C:$HZ, F$1, FALSE), " ")</f>
        <v>5</v>
      </c>
      <c r="G97" s="21">
        <f>IFERROR(VLOOKUP($C97, 'All Indicators - Breakdown'!$C:$HZ, G$1, FALSE), " ")</f>
        <v>5</v>
      </c>
      <c r="H97" s="21">
        <f>IFERROR(VLOOKUP($C97, 'All Indicators - Breakdown'!$C:$HZ, H$1, FALSE), " ")</f>
        <v>1</v>
      </c>
    </row>
    <row r="98" spans="1:8" ht="16.3" thickTop="1" thickBot="1" x14ac:dyDescent="0.3">
      <c r="A98" s="20" t="s">
        <v>311</v>
      </c>
      <c r="B98" s="20" t="s">
        <v>336</v>
      </c>
      <c r="C98" s="20" t="s">
        <v>337</v>
      </c>
      <c r="D98" s="10">
        <f t="shared" si="3"/>
        <v>3</v>
      </c>
      <c r="E98" s="35">
        <f t="shared" si="2"/>
        <v>3.6</v>
      </c>
      <c r="F98" s="21">
        <f>IFERROR(VLOOKUP($C98, 'All Indicators - Breakdown'!$C:$HZ, F$1, FALSE), " ")</f>
        <v>5</v>
      </c>
      <c r="G98" s="21">
        <f>IFERROR(VLOOKUP($C98, 'All Indicators - Breakdown'!$C:$HZ, G$1, FALSE), " ")</f>
        <v>2</v>
      </c>
      <c r="H98" s="21">
        <f>IFERROR(VLOOKUP($C98, 'All Indicators - Breakdown'!$C:$HZ, H$1, FALSE), " ")</f>
        <v>1</v>
      </c>
    </row>
    <row r="99" spans="1:8" ht="16.3" thickTop="1" thickBot="1" x14ac:dyDescent="0.3">
      <c r="A99" s="20" t="s">
        <v>311</v>
      </c>
      <c r="B99" s="20" t="s">
        <v>338</v>
      </c>
      <c r="C99" s="20" t="s">
        <v>339</v>
      </c>
      <c r="D99" s="10">
        <f t="shared" si="3"/>
        <v>3</v>
      </c>
      <c r="E99" s="35">
        <f t="shared" si="2"/>
        <v>3.2</v>
      </c>
      <c r="F99" s="21">
        <f>IFERROR(VLOOKUP($C99, 'All Indicators - Breakdown'!$C:$HZ, F$1, FALSE), " ")</f>
        <v>4</v>
      </c>
      <c r="G99" s="21">
        <f>IFERROR(VLOOKUP($C99, 'All Indicators - Breakdown'!$C:$HZ, G$1, FALSE), " ")</f>
        <v>3</v>
      </c>
      <c r="H99" s="21">
        <f>IFERROR(VLOOKUP($C99, 'All Indicators - Breakdown'!$C:$HZ, H$1, FALSE), " ")</f>
        <v>1</v>
      </c>
    </row>
    <row r="100" spans="1:8" ht="16.3" thickTop="1" thickBot="1" x14ac:dyDescent="0.3">
      <c r="A100" s="20" t="s">
        <v>311</v>
      </c>
      <c r="B100" s="20" t="s">
        <v>340</v>
      </c>
      <c r="C100" s="20" t="s">
        <v>341</v>
      </c>
      <c r="D100" s="10">
        <f t="shared" si="3"/>
        <v>2</v>
      </c>
      <c r="E100" s="35">
        <f t="shared" si="2"/>
        <v>2.4</v>
      </c>
      <c r="F100" s="21">
        <f>IFERROR(VLOOKUP($C100, 'All Indicators - Breakdown'!$C:$HZ, F$1, FALSE), " ")</f>
        <v>3</v>
      </c>
      <c r="G100" s="21">
        <f>IFERROR(VLOOKUP($C100, 'All Indicators - Breakdown'!$C:$HZ, G$1, FALSE), " ")</f>
        <v>2</v>
      </c>
      <c r="H100" s="21">
        <f>IFERROR(VLOOKUP($C100, 'All Indicators - Breakdown'!$C:$HZ, H$1, FALSE), " ")</f>
        <v>1</v>
      </c>
    </row>
    <row r="101" spans="1:8" ht="16.3" thickTop="1" thickBot="1" x14ac:dyDescent="0.3">
      <c r="A101" s="20" t="s">
        <v>342</v>
      </c>
      <c r="B101" s="20" t="s">
        <v>342</v>
      </c>
      <c r="C101" s="20" t="s">
        <v>343</v>
      </c>
      <c r="D101" s="10">
        <f t="shared" si="3"/>
        <v>2</v>
      </c>
      <c r="E101" s="35">
        <f t="shared" si="2"/>
        <v>2.6</v>
      </c>
      <c r="F101" s="21">
        <f>IFERROR(VLOOKUP($C101, 'All Indicators - Breakdown'!$C:$HZ, F$1, FALSE), " ")</f>
        <v>3</v>
      </c>
      <c r="G101" s="21">
        <f>IFERROR(VLOOKUP($C101, 'All Indicators - Breakdown'!$C:$HZ, G$1, FALSE), " ")</f>
        <v>3</v>
      </c>
      <c r="H101" s="21">
        <f>IFERROR(VLOOKUP($C101, 'All Indicators - Breakdown'!$C:$HZ, H$1, FALSE), " ")</f>
        <v>1</v>
      </c>
    </row>
    <row r="102" spans="1:8" ht="16.3" thickTop="1" thickBot="1" x14ac:dyDescent="0.3">
      <c r="A102" s="20" t="s">
        <v>342</v>
      </c>
      <c r="B102" s="20" t="s">
        <v>344</v>
      </c>
      <c r="C102" s="20" t="s">
        <v>345</v>
      </c>
      <c r="D102" s="10">
        <f t="shared" si="3"/>
        <v>3</v>
      </c>
      <c r="E102" s="35">
        <f t="shared" si="2"/>
        <v>3.4000000000000004</v>
      </c>
      <c r="F102" s="21">
        <f>IFERROR(VLOOKUP($C102, 'All Indicators - Breakdown'!$C:$HZ, F$1, FALSE), " ")</f>
        <v>4</v>
      </c>
      <c r="G102" s="21">
        <f>IFERROR(VLOOKUP($C102, 'All Indicators - Breakdown'!$C:$HZ, G$1, FALSE), " ")</f>
        <v>4</v>
      </c>
      <c r="H102" s="21">
        <f>IFERROR(VLOOKUP($C102, 'All Indicators - Breakdown'!$C:$HZ, H$1, FALSE), " ")</f>
        <v>1</v>
      </c>
    </row>
    <row r="103" spans="1:8" ht="16.3" thickTop="1" thickBot="1" x14ac:dyDescent="0.3">
      <c r="A103" s="20" t="s">
        <v>342</v>
      </c>
      <c r="B103" s="20" t="s">
        <v>346</v>
      </c>
      <c r="C103" s="20" t="s">
        <v>347</v>
      </c>
      <c r="D103" s="10">
        <f t="shared" si="3"/>
        <v>2</v>
      </c>
      <c r="E103" s="35">
        <f t="shared" si="2"/>
        <v>2.4</v>
      </c>
      <c r="F103" s="21">
        <f>IFERROR(VLOOKUP($C103, 'All Indicators - Breakdown'!$C:$HZ, F$1, FALSE), " ")</f>
        <v>3</v>
      </c>
      <c r="G103" s="21">
        <f>IFERROR(VLOOKUP($C103, 'All Indicators - Breakdown'!$C:$HZ, G$1, FALSE), " ")</f>
        <v>2</v>
      </c>
      <c r="H103" s="21">
        <f>IFERROR(VLOOKUP($C103, 'All Indicators - Breakdown'!$C:$HZ, H$1, FALSE), " ")</f>
        <v>1</v>
      </c>
    </row>
    <row r="104" spans="1:8" ht="16.3" thickTop="1" thickBot="1" x14ac:dyDescent="0.3">
      <c r="A104" s="20" t="s">
        <v>342</v>
      </c>
      <c r="B104" s="20" t="s">
        <v>348</v>
      </c>
      <c r="C104" s="20" t="s">
        <v>349</v>
      </c>
      <c r="D104" s="10">
        <f t="shared" si="3"/>
        <v>2</v>
      </c>
      <c r="E104" s="35">
        <f t="shared" si="2"/>
        <v>2.4</v>
      </c>
      <c r="F104" s="21">
        <f>IFERROR(VLOOKUP($C104, 'All Indicators - Breakdown'!$C:$HZ, F$1, FALSE), " ")</f>
        <v>3</v>
      </c>
      <c r="G104" s="21">
        <f>IFERROR(VLOOKUP($C104, 'All Indicators - Breakdown'!$C:$HZ, G$1, FALSE), " ")</f>
        <v>1</v>
      </c>
      <c r="H104" s="21">
        <f>IFERROR(VLOOKUP($C104, 'All Indicators - Breakdown'!$C:$HZ, H$1, FALSE), " ")</f>
        <v>2</v>
      </c>
    </row>
    <row r="105" spans="1:8" ht="16.3" thickTop="1" thickBot="1" x14ac:dyDescent="0.3">
      <c r="A105" s="20" t="s">
        <v>342</v>
      </c>
      <c r="B105" s="20" t="s">
        <v>350</v>
      </c>
      <c r="C105" s="20" t="s">
        <v>351</v>
      </c>
      <c r="D105" s="10">
        <f t="shared" si="3"/>
        <v>2</v>
      </c>
      <c r="E105" s="35">
        <f t="shared" si="2"/>
        <v>2.4</v>
      </c>
      <c r="F105" s="21">
        <f>IFERROR(VLOOKUP($C105, 'All Indicators - Breakdown'!$C:$HZ, F$1, FALSE), " ")</f>
        <v>3</v>
      </c>
      <c r="G105" s="21">
        <f>IFERROR(VLOOKUP($C105, 'All Indicators - Breakdown'!$C:$HZ, G$1, FALSE), " ")</f>
        <v>2</v>
      </c>
      <c r="H105" s="21">
        <f>IFERROR(VLOOKUP($C105, 'All Indicators - Breakdown'!$C:$HZ, H$1, FALSE), " ")</f>
        <v>1</v>
      </c>
    </row>
    <row r="106" spans="1:8" ht="16.3" thickTop="1" thickBot="1" x14ac:dyDescent="0.3">
      <c r="A106" s="20" t="s">
        <v>342</v>
      </c>
      <c r="B106" s="20" t="s">
        <v>352</v>
      </c>
      <c r="C106" s="20" t="s">
        <v>353</v>
      </c>
      <c r="D106" s="10">
        <f t="shared" si="3"/>
        <v>2</v>
      </c>
      <c r="E106" s="35">
        <f t="shared" si="2"/>
        <v>2.6</v>
      </c>
      <c r="F106" s="21">
        <f>IFERROR(VLOOKUP($C106, 'All Indicators - Breakdown'!$C:$HZ, F$1, FALSE), " ")</f>
        <v>3</v>
      </c>
      <c r="G106" s="21">
        <f>IFERROR(VLOOKUP($C106, 'All Indicators - Breakdown'!$C:$HZ, G$1, FALSE), " ")</f>
        <v>3</v>
      </c>
      <c r="H106" s="21">
        <f>IFERROR(VLOOKUP($C106, 'All Indicators - Breakdown'!$C:$HZ, H$1, FALSE), " ")</f>
        <v>1</v>
      </c>
    </row>
    <row r="107" spans="1:8" ht="16.3" thickTop="1" thickBot="1" x14ac:dyDescent="0.3">
      <c r="A107" s="20" t="s">
        <v>342</v>
      </c>
      <c r="B107" s="20" t="s">
        <v>354</v>
      </c>
      <c r="C107" s="20" t="s">
        <v>355</v>
      </c>
      <c r="D107" s="10">
        <f t="shared" si="3"/>
        <v>3</v>
      </c>
      <c r="E107" s="35">
        <f t="shared" si="2"/>
        <v>3.4000000000000004</v>
      </c>
      <c r="F107" s="21">
        <f>IFERROR(VLOOKUP($C107, 'All Indicators - Breakdown'!$C:$HZ, F$1, FALSE), " ")</f>
        <v>4</v>
      </c>
      <c r="G107" s="21">
        <f>IFERROR(VLOOKUP($C107, 'All Indicators - Breakdown'!$C:$HZ, G$1, FALSE), " ")</f>
        <v>4</v>
      </c>
      <c r="H107" s="21">
        <f>IFERROR(VLOOKUP($C107, 'All Indicators - Breakdown'!$C:$HZ, H$1, FALSE), " ")</f>
        <v>1</v>
      </c>
    </row>
    <row r="108" spans="1:8" ht="16.3" thickTop="1" thickBot="1" x14ac:dyDescent="0.3">
      <c r="A108" s="20" t="s">
        <v>356</v>
      </c>
      <c r="B108" s="20" t="s">
        <v>356</v>
      </c>
      <c r="C108" s="20" t="s">
        <v>357</v>
      </c>
      <c r="D108" s="10">
        <f t="shared" si="3"/>
        <v>2</v>
      </c>
      <c r="E108" s="35">
        <f t="shared" si="2"/>
        <v>3</v>
      </c>
      <c r="F108" s="21">
        <f>IFERROR(VLOOKUP($C108, 'All Indicators - Breakdown'!$C:$HZ, F$1, FALSE), " ")</f>
        <v>4</v>
      </c>
      <c r="G108" s="21">
        <f>IFERROR(VLOOKUP($C108, 'All Indicators - Breakdown'!$C:$HZ, G$1, FALSE), " ")</f>
        <v>2</v>
      </c>
      <c r="H108" s="21">
        <f>IFERROR(VLOOKUP($C108, 'All Indicators - Breakdown'!$C:$HZ, H$1, FALSE), " ")</f>
        <v>1</v>
      </c>
    </row>
    <row r="109" spans="1:8" ht="16.3" thickTop="1" thickBot="1" x14ac:dyDescent="0.3">
      <c r="A109" s="20" t="s">
        <v>356</v>
      </c>
      <c r="B109" s="20" t="s">
        <v>358</v>
      </c>
      <c r="C109" s="20" t="s">
        <v>359</v>
      </c>
      <c r="D109" s="10">
        <f t="shared" si="3"/>
        <v>3</v>
      </c>
      <c r="E109" s="35">
        <f t="shared" si="2"/>
        <v>3.8000000000000003</v>
      </c>
      <c r="F109" s="21">
        <f>IFERROR(VLOOKUP($C109, 'All Indicators - Breakdown'!$C:$HZ, F$1, FALSE), " ")</f>
        <v>5</v>
      </c>
      <c r="G109" s="21">
        <f>IFERROR(VLOOKUP($C109, 'All Indicators - Breakdown'!$C:$HZ, G$1, FALSE), " ")</f>
        <v>3</v>
      </c>
      <c r="H109" s="21">
        <f>IFERROR(VLOOKUP($C109, 'All Indicators - Breakdown'!$C:$HZ, H$1, FALSE), " ")</f>
        <v>1</v>
      </c>
    </row>
    <row r="110" spans="1:8" ht="16.3" thickTop="1" thickBot="1" x14ac:dyDescent="0.3">
      <c r="A110" s="20" t="s">
        <v>356</v>
      </c>
      <c r="B110" s="20" t="s">
        <v>360</v>
      </c>
      <c r="C110" s="20" t="s">
        <v>361</v>
      </c>
      <c r="D110" s="10">
        <f t="shared" si="3"/>
        <v>2</v>
      </c>
      <c r="E110" s="35">
        <f t="shared" si="2"/>
        <v>1.8</v>
      </c>
      <c r="F110" s="21">
        <f>IFERROR(VLOOKUP($C110, 'All Indicators - Breakdown'!$C:$HZ, F$1, FALSE), " ")</f>
        <v>2</v>
      </c>
      <c r="G110" s="21">
        <f>IFERROR(VLOOKUP($C110, 'All Indicators - Breakdown'!$C:$HZ, G$1, FALSE), " ")</f>
        <v>2</v>
      </c>
      <c r="H110" s="21">
        <f>IFERROR(VLOOKUP($C110, 'All Indicators - Breakdown'!$C:$HZ, H$1, FALSE), " ")</f>
        <v>1</v>
      </c>
    </row>
    <row r="111" spans="1:8" ht="16.3" thickTop="1" thickBot="1" x14ac:dyDescent="0.3">
      <c r="A111" s="20" t="s">
        <v>356</v>
      </c>
      <c r="B111" s="20" t="s">
        <v>362</v>
      </c>
      <c r="C111" s="20" t="s">
        <v>363</v>
      </c>
      <c r="D111" s="10">
        <f t="shared" si="3"/>
        <v>3</v>
      </c>
      <c r="E111" s="35">
        <f t="shared" si="2"/>
        <v>4</v>
      </c>
      <c r="F111" s="21">
        <f>IFERROR(VLOOKUP($C111, 'All Indicators - Breakdown'!$C:$HZ, F$1, FALSE), " ")</f>
        <v>5</v>
      </c>
      <c r="G111" s="21">
        <f>IFERROR(VLOOKUP($C111, 'All Indicators - Breakdown'!$C:$HZ, G$1, FALSE), " ")</f>
        <v>4</v>
      </c>
      <c r="H111" s="21">
        <f>IFERROR(VLOOKUP($C111, 'All Indicators - Breakdown'!$C:$HZ, H$1, FALSE), " ")</f>
        <v>1</v>
      </c>
    </row>
    <row r="112" spans="1:8" ht="16.3" thickTop="1" thickBot="1" x14ac:dyDescent="0.3">
      <c r="A112" s="20" t="s">
        <v>356</v>
      </c>
      <c r="B112" s="20" t="s">
        <v>364</v>
      </c>
      <c r="C112" s="20" t="s">
        <v>365</v>
      </c>
      <c r="D112" s="10">
        <f t="shared" si="3"/>
        <v>2</v>
      </c>
      <c r="E112" s="35">
        <f t="shared" si="2"/>
        <v>3</v>
      </c>
      <c r="F112" s="21">
        <f>IFERROR(VLOOKUP($C112, 'All Indicators - Breakdown'!$C:$HZ, F$1, FALSE), " ")</f>
        <v>4</v>
      </c>
      <c r="G112" s="21">
        <f>IFERROR(VLOOKUP($C112, 'All Indicators - Breakdown'!$C:$HZ, G$1, FALSE), " ")</f>
        <v>2</v>
      </c>
      <c r="H112" s="21">
        <f>IFERROR(VLOOKUP($C112, 'All Indicators - Breakdown'!$C:$HZ, H$1, FALSE), " ")</f>
        <v>1</v>
      </c>
    </row>
    <row r="113" spans="1:8" ht="16.3" thickTop="1" thickBot="1" x14ac:dyDescent="0.3">
      <c r="A113" s="20" t="s">
        <v>356</v>
      </c>
      <c r="B113" s="20" t="s">
        <v>366</v>
      </c>
      <c r="C113" s="20" t="s">
        <v>367</v>
      </c>
      <c r="D113" s="10">
        <f t="shared" si="3"/>
        <v>3</v>
      </c>
      <c r="E113" s="35">
        <f t="shared" si="2"/>
        <v>4</v>
      </c>
      <c r="F113" s="21">
        <f>IFERROR(VLOOKUP($C113, 'All Indicators - Breakdown'!$C:$HZ, F$1, FALSE), " ")</f>
        <v>5</v>
      </c>
      <c r="G113" s="21">
        <f>IFERROR(VLOOKUP($C113, 'All Indicators - Breakdown'!$C:$HZ, G$1, FALSE), " ")</f>
        <v>4</v>
      </c>
      <c r="H113" s="21">
        <f>IFERROR(VLOOKUP($C113, 'All Indicators - Breakdown'!$C:$HZ, H$1, FALSE), " ")</f>
        <v>1</v>
      </c>
    </row>
    <row r="114" spans="1:8" ht="16.3" thickTop="1" thickBot="1" x14ac:dyDescent="0.3">
      <c r="A114" s="20" t="s">
        <v>356</v>
      </c>
      <c r="B114" s="20" t="s">
        <v>368</v>
      </c>
      <c r="C114" s="20" t="s">
        <v>369</v>
      </c>
      <c r="D114" s="10">
        <f t="shared" si="3"/>
        <v>3</v>
      </c>
      <c r="E114" s="35">
        <f t="shared" si="2"/>
        <v>3.6</v>
      </c>
      <c r="F114" s="21">
        <f>IFERROR(VLOOKUP($C114, 'All Indicators - Breakdown'!$C:$HZ, F$1, FALSE), " ")</f>
        <v>5</v>
      </c>
      <c r="G114" s="21">
        <f>IFERROR(VLOOKUP($C114, 'All Indicators - Breakdown'!$C:$HZ, G$1, FALSE), " ")</f>
        <v>2</v>
      </c>
      <c r="H114" s="21">
        <f>IFERROR(VLOOKUP($C114, 'All Indicators - Breakdown'!$C:$HZ, H$1, FALSE), " ")</f>
        <v>1</v>
      </c>
    </row>
    <row r="115" spans="1:8" ht="16.3" thickTop="1" thickBot="1" x14ac:dyDescent="0.3">
      <c r="A115" s="20" t="s">
        <v>356</v>
      </c>
      <c r="B115" s="20" t="s">
        <v>370</v>
      </c>
      <c r="C115" s="20" t="s">
        <v>371</v>
      </c>
      <c r="D115" s="10">
        <f t="shared" si="3"/>
        <v>3</v>
      </c>
      <c r="E115" s="35">
        <f t="shared" si="2"/>
        <v>4</v>
      </c>
      <c r="F115" s="21">
        <f>IFERROR(VLOOKUP($C115, 'All Indicators - Breakdown'!$C:$HZ, F$1, FALSE), " ")</f>
        <v>5</v>
      </c>
      <c r="G115" s="21">
        <f>IFERROR(VLOOKUP($C115, 'All Indicators - Breakdown'!$C:$HZ, G$1, FALSE), " ")</f>
        <v>4</v>
      </c>
      <c r="H115" s="21">
        <f>IFERROR(VLOOKUP($C115, 'All Indicators - Breakdown'!$C:$HZ, H$1, FALSE), " ")</f>
        <v>1</v>
      </c>
    </row>
    <row r="116" spans="1:8" ht="16.3" thickTop="1" thickBot="1" x14ac:dyDescent="0.3">
      <c r="A116" s="20" t="s">
        <v>356</v>
      </c>
      <c r="B116" s="20" t="s">
        <v>372</v>
      </c>
      <c r="C116" s="20" t="s">
        <v>373</v>
      </c>
      <c r="D116" s="10">
        <f t="shared" si="3"/>
        <v>3</v>
      </c>
      <c r="E116" s="35">
        <f t="shared" si="2"/>
        <v>4</v>
      </c>
      <c r="F116" s="21">
        <f>IFERROR(VLOOKUP($C116, 'All Indicators - Breakdown'!$C:$HZ, F$1, FALSE), " ")</f>
        <v>5</v>
      </c>
      <c r="G116" s="21">
        <f>IFERROR(VLOOKUP($C116, 'All Indicators - Breakdown'!$C:$HZ, G$1, FALSE), " ")</f>
        <v>4</v>
      </c>
      <c r="H116" s="21">
        <f>IFERROR(VLOOKUP($C116, 'All Indicators - Breakdown'!$C:$HZ, H$1, FALSE), " ")</f>
        <v>1</v>
      </c>
    </row>
    <row r="117" spans="1:8" ht="16.3" thickTop="1" thickBot="1" x14ac:dyDescent="0.3">
      <c r="A117" s="20" t="s">
        <v>356</v>
      </c>
      <c r="B117" s="20" t="s">
        <v>374</v>
      </c>
      <c r="C117" s="20" t="s">
        <v>375</v>
      </c>
      <c r="D117" s="10">
        <f t="shared" si="3"/>
        <v>5</v>
      </c>
      <c r="E117" s="35">
        <f t="shared" si="2"/>
        <v>4.5999999999999996</v>
      </c>
      <c r="F117" s="21">
        <f>IFERROR(VLOOKUP($C117, 'All Indicators - Breakdown'!$C:$HZ, F$1, FALSE), " ")</f>
        <v>5</v>
      </c>
      <c r="G117" s="21">
        <f>IFERROR(VLOOKUP($C117, 'All Indicators - Breakdown'!$C:$HZ, G$1, FALSE), " ")</f>
        <v>4</v>
      </c>
      <c r="H117" s="21" t="str">
        <f>IFERROR(VLOOKUP($C117, 'All Indicators - Breakdown'!$C:$HZ, H$1, FALSE), " ")</f>
        <v>N/A</v>
      </c>
    </row>
    <row r="118" spans="1:8" ht="16.3" thickTop="1" thickBot="1" x14ac:dyDescent="0.3">
      <c r="A118" s="20" t="s">
        <v>356</v>
      </c>
      <c r="B118" s="20" t="s">
        <v>376</v>
      </c>
      <c r="C118" s="20" t="s">
        <v>377</v>
      </c>
      <c r="D118" s="10">
        <f t="shared" si="3"/>
        <v>3</v>
      </c>
      <c r="E118" s="35">
        <f t="shared" si="2"/>
        <v>3.8000000000000003</v>
      </c>
      <c r="F118" s="21">
        <f>IFERROR(VLOOKUP($C118, 'All Indicators - Breakdown'!$C:$HZ, F$1, FALSE), " ")</f>
        <v>5</v>
      </c>
      <c r="G118" s="21">
        <f>IFERROR(VLOOKUP($C118, 'All Indicators - Breakdown'!$C:$HZ, G$1, FALSE), " ")</f>
        <v>3</v>
      </c>
      <c r="H118" s="21">
        <f>IFERROR(VLOOKUP($C118, 'All Indicators - Breakdown'!$C:$HZ, H$1, FALSE), " ")</f>
        <v>1</v>
      </c>
    </row>
    <row r="119" spans="1:8" ht="16.3" thickTop="1" thickBot="1" x14ac:dyDescent="0.3">
      <c r="A119" s="20" t="s">
        <v>356</v>
      </c>
      <c r="B119" s="20" t="s">
        <v>378</v>
      </c>
      <c r="C119" s="20" t="s">
        <v>379</v>
      </c>
      <c r="D119" s="10">
        <f t="shared" si="3"/>
        <v>3</v>
      </c>
      <c r="E119" s="35">
        <f t="shared" si="2"/>
        <v>3.8000000000000003</v>
      </c>
      <c r="F119" s="21">
        <f>IFERROR(VLOOKUP($C119, 'All Indicators - Breakdown'!$C:$HZ, F$1, FALSE), " ")</f>
        <v>5</v>
      </c>
      <c r="G119" s="21">
        <f>IFERROR(VLOOKUP($C119, 'All Indicators - Breakdown'!$C:$HZ, G$1, FALSE), " ")</f>
        <v>3</v>
      </c>
      <c r="H119" s="21">
        <f>IFERROR(VLOOKUP($C119, 'All Indicators - Breakdown'!$C:$HZ, H$1, FALSE), " ")</f>
        <v>1</v>
      </c>
    </row>
    <row r="120" spans="1:8" ht="16.3" thickTop="1" thickBot="1" x14ac:dyDescent="0.3">
      <c r="A120" s="20" t="s">
        <v>356</v>
      </c>
      <c r="B120" s="20" t="s">
        <v>380</v>
      </c>
      <c r="C120" s="20" t="s">
        <v>381</v>
      </c>
      <c r="D120" s="10">
        <f t="shared" si="3"/>
        <v>3</v>
      </c>
      <c r="E120" s="35">
        <f t="shared" si="2"/>
        <v>3.8000000000000003</v>
      </c>
      <c r="F120" s="21">
        <f>IFERROR(VLOOKUP($C120, 'All Indicators - Breakdown'!$C:$HZ, F$1, FALSE), " ")</f>
        <v>5</v>
      </c>
      <c r="G120" s="21">
        <f>IFERROR(VLOOKUP($C120, 'All Indicators - Breakdown'!$C:$HZ, G$1, FALSE), " ")</f>
        <v>3</v>
      </c>
      <c r="H120" s="21">
        <f>IFERROR(VLOOKUP($C120, 'All Indicators - Breakdown'!$C:$HZ, H$1, FALSE), " ")</f>
        <v>1</v>
      </c>
    </row>
    <row r="121" spans="1:8" ht="16.3" thickTop="1" thickBot="1" x14ac:dyDescent="0.3">
      <c r="A121" s="20" t="s">
        <v>356</v>
      </c>
      <c r="B121" s="20" t="s">
        <v>382</v>
      </c>
      <c r="C121" s="20" t="s">
        <v>383</v>
      </c>
      <c r="D121" s="10">
        <f t="shared" si="3"/>
        <v>3</v>
      </c>
      <c r="E121" s="35">
        <f t="shared" si="2"/>
        <v>3.8000000000000003</v>
      </c>
      <c r="F121" s="21">
        <f>IFERROR(VLOOKUP($C121, 'All Indicators - Breakdown'!$C:$HZ, F$1, FALSE), " ")</f>
        <v>5</v>
      </c>
      <c r="G121" s="21">
        <f>IFERROR(VLOOKUP($C121, 'All Indicators - Breakdown'!$C:$HZ, G$1, FALSE), " ")</f>
        <v>3</v>
      </c>
      <c r="H121" s="21">
        <f>IFERROR(VLOOKUP($C121, 'All Indicators - Breakdown'!$C:$HZ, H$1, FALSE), " ")</f>
        <v>1</v>
      </c>
    </row>
    <row r="122" spans="1:8" ht="16.3" thickTop="1" thickBot="1" x14ac:dyDescent="0.3">
      <c r="A122" s="20" t="s">
        <v>356</v>
      </c>
      <c r="B122" s="20" t="s">
        <v>384</v>
      </c>
      <c r="C122" s="20" t="s">
        <v>385</v>
      </c>
      <c r="D122" s="10">
        <f t="shared" si="3"/>
        <v>2</v>
      </c>
      <c r="E122" s="35">
        <f t="shared" si="2"/>
        <v>2.6</v>
      </c>
      <c r="F122" s="21">
        <f>IFERROR(VLOOKUP($C122, 'All Indicators - Breakdown'!$C:$HZ, F$1, FALSE), " ")</f>
        <v>3</v>
      </c>
      <c r="G122" s="21">
        <f>IFERROR(VLOOKUP($C122, 'All Indicators - Breakdown'!$C:$HZ, G$1, FALSE), " ")</f>
        <v>3</v>
      </c>
      <c r="H122" s="21">
        <f>IFERROR(VLOOKUP($C122, 'All Indicators - Breakdown'!$C:$HZ, H$1, FALSE), " ")</f>
        <v>1</v>
      </c>
    </row>
    <row r="123" spans="1:8" ht="16.3" thickTop="1" thickBot="1" x14ac:dyDescent="0.3">
      <c r="A123" s="20" t="s">
        <v>356</v>
      </c>
      <c r="B123" s="20" t="s">
        <v>386</v>
      </c>
      <c r="C123" s="20" t="s">
        <v>387</v>
      </c>
      <c r="D123" s="10">
        <f t="shared" si="3"/>
        <v>3</v>
      </c>
      <c r="E123" s="35">
        <f t="shared" si="2"/>
        <v>4</v>
      </c>
      <c r="F123" s="21">
        <f>IFERROR(VLOOKUP($C123, 'All Indicators - Breakdown'!$C:$HZ, F$1, FALSE), " ")</f>
        <v>5</v>
      </c>
      <c r="G123" s="21">
        <f>IFERROR(VLOOKUP($C123, 'All Indicators - Breakdown'!$C:$HZ, G$1, FALSE), " ")</f>
        <v>4</v>
      </c>
      <c r="H123" s="21">
        <f>IFERROR(VLOOKUP($C123, 'All Indicators - Breakdown'!$C:$HZ, H$1, FALSE), " ")</f>
        <v>1</v>
      </c>
    </row>
    <row r="124" spans="1:8" ht="16.3" thickTop="1" thickBot="1" x14ac:dyDescent="0.3">
      <c r="A124" s="20" t="s">
        <v>356</v>
      </c>
      <c r="B124" s="20" t="s">
        <v>388</v>
      </c>
      <c r="C124" s="20" t="s">
        <v>389</v>
      </c>
      <c r="D124" s="10">
        <f t="shared" si="3"/>
        <v>3</v>
      </c>
      <c r="E124" s="35">
        <f t="shared" si="2"/>
        <v>4</v>
      </c>
      <c r="F124" s="21">
        <f>IFERROR(VLOOKUP($C124, 'All Indicators - Breakdown'!$C:$HZ, F$1, FALSE), " ")</f>
        <v>5</v>
      </c>
      <c r="G124" s="21">
        <f>IFERROR(VLOOKUP($C124, 'All Indicators - Breakdown'!$C:$HZ, G$1, FALSE), " ")</f>
        <v>4</v>
      </c>
      <c r="H124" s="21">
        <f>IFERROR(VLOOKUP($C124, 'All Indicators - Breakdown'!$C:$HZ, H$1, FALSE), " ")</f>
        <v>1</v>
      </c>
    </row>
    <row r="125" spans="1:8" ht="16.3" thickTop="1" thickBot="1" x14ac:dyDescent="0.3">
      <c r="A125" s="20" t="s">
        <v>356</v>
      </c>
      <c r="B125" s="20" t="s">
        <v>390</v>
      </c>
      <c r="C125" s="20" t="s">
        <v>391</v>
      </c>
      <c r="D125" s="10">
        <f t="shared" si="3"/>
        <v>3</v>
      </c>
      <c r="E125" s="35">
        <f t="shared" si="2"/>
        <v>3.4000000000000004</v>
      </c>
      <c r="F125" s="21">
        <f>IFERROR(VLOOKUP($C125, 'All Indicators - Breakdown'!$C:$HZ, F$1, FALSE), " ")</f>
        <v>4</v>
      </c>
      <c r="G125" s="21">
        <f>IFERROR(VLOOKUP($C125, 'All Indicators - Breakdown'!$C:$HZ, G$1, FALSE), " ")</f>
        <v>4</v>
      </c>
      <c r="H125" s="21">
        <f>IFERROR(VLOOKUP($C125, 'All Indicators - Breakdown'!$C:$HZ, H$1, FALSE), " ")</f>
        <v>1</v>
      </c>
    </row>
    <row r="126" spans="1:8" ht="16.3" thickTop="1" thickBot="1" x14ac:dyDescent="0.3">
      <c r="A126" s="20" t="s">
        <v>356</v>
      </c>
      <c r="B126" s="20" t="s">
        <v>392</v>
      </c>
      <c r="C126" s="20" t="s">
        <v>393</v>
      </c>
      <c r="D126" s="10">
        <f t="shared" si="3"/>
        <v>3</v>
      </c>
      <c r="E126" s="35">
        <f t="shared" si="2"/>
        <v>3.8000000000000003</v>
      </c>
      <c r="F126" s="21">
        <f>IFERROR(VLOOKUP($C126, 'All Indicators - Breakdown'!$C:$HZ, F$1, FALSE), " ")</f>
        <v>5</v>
      </c>
      <c r="G126" s="21">
        <f>IFERROR(VLOOKUP($C126, 'All Indicators - Breakdown'!$C:$HZ, G$1, FALSE), " ")</f>
        <v>3</v>
      </c>
      <c r="H126" s="21">
        <f>IFERROR(VLOOKUP($C126, 'All Indicators - Breakdown'!$C:$HZ, H$1, FALSE), " ")</f>
        <v>1</v>
      </c>
    </row>
    <row r="127" spans="1:8" ht="16.3" thickTop="1" thickBot="1" x14ac:dyDescent="0.3">
      <c r="A127" s="20" t="s">
        <v>394</v>
      </c>
      <c r="B127" s="20" t="s">
        <v>395</v>
      </c>
      <c r="C127" s="20" t="s">
        <v>396</v>
      </c>
      <c r="D127" s="10">
        <f t="shared" si="3"/>
        <v>3</v>
      </c>
      <c r="E127" s="35">
        <f t="shared" si="2"/>
        <v>3.6</v>
      </c>
      <c r="F127" s="21">
        <f>IFERROR(VLOOKUP($C127, 'All Indicators - Breakdown'!$C:$HZ, F$1, FALSE), " ")</f>
        <v>5</v>
      </c>
      <c r="G127" s="21">
        <f>IFERROR(VLOOKUP($C127, 'All Indicators - Breakdown'!$C:$HZ, G$1, FALSE), " ")</f>
        <v>2</v>
      </c>
      <c r="H127" s="21">
        <f>IFERROR(VLOOKUP($C127, 'All Indicators - Breakdown'!$C:$HZ, H$1, FALSE), " ")</f>
        <v>1</v>
      </c>
    </row>
    <row r="128" spans="1:8" ht="16.3" thickTop="1" thickBot="1" x14ac:dyDescent="0.3">
      <c r="A128" s="20" t="s">
        <v>394</v>
      </c>
      <c r="B128" s="20" t="s">
        <v>397</v>
      </c>
      <c r="C128" s="20" t="s">
        <v>398</v>
      </c>
      <c r="D128" s="10">
        <f t="shared" si="3"/>
        <v>3</v>
      </c>
      <c r="E128" s="35">
        <f t="shared" si="2"/>
        <v>3.8000000000000003</v>
      </c>
      <c r="F128" s="21">
        <f>IFERROR(VLOOKUP($C128, 'All Indicators - Breakdown'!$C:$HZ, F$1, FALSE), " ")</f>
        <v>5</v>
      </c>
      <c r="G128" s="21">
        <f>IFERROR(VLOOKUP($C128, 'All Indicators - Breakdown'!$C:$HZ, G$1, FALSE), " ")</f>
        <v>3</v>
      </c>
      <c r="H128" s="21">
        <f>IFERROR(VLOOKUP($C128, 'All Indicators - Breakdown'!$C:$HZ, H$1, FALSE), " ")</f>
        <v>1</v>
      </c>
    </row>
    <row r="129" spans="1:8" ht="16.3" thickTop="1" thickBot="1" x14ac:dyDescent="0.3">
      <c r="A129" s="20" t="s">
        <v>394</v>
      </c>
      <c r="B129" s="20" t="s">
        <v>399</v>
      </c>
      <c r="C129" s="20" t="s">
        <v>400</v>
      </c>
      <c r="D129" s="10">
        <f t="shared" si="3"/>
        <v>3</v>
      </c>
      <c r="E129" s="35">
        <f t="shared" si="2"/>
        <v>3.8000000000000003</v>
      </c>
      <c r="F129" s="21">
        <f>IFERROR(VLOOKUP($C129, 'All Indicators - Breakdown'!$C:$HZ, F$1, FALSE), " ")</f>
        <v>5</v>
      </c>
      <c r="G129" s="21">
        <f>IFERROR(VLOOKUP($C129, 'All Indicators - Breakdown'!$C:$HZ, G$1, FALSE), " ")</f>
        <v>3</v>
      </c>
      <c r="H129" s="21">
        <f>IFERROR(VLOOKUP($C129, 'All Indicators - Breakdown'!$C:$HZ, H$1, FALSE), " ")</f>
        <v>1</v>
      </c>
    </row>
    <row r="130" spans="1:8" ht="16.3" thickTop="1" thickBot="1" x14ac:dyDescent="0.3">
      <c r="A130" s="20" t="s">
        <v>394</v>
      </c>
      <c r="B130" s="20" t="s">
        <v>401</v>
      </c>
      <c r="C130" s="20" t="s">
        <v>402</v>
      </c>
      <c r="D130" s="10">
        <f t="shared" si="3"/>
        <v>3</v>
      </c>
      <c r="E130" s="35">
        <f t="shared" si="2"/>
        <v>3.2</v>
      </c>
      <c r="F130" s="21">
        <f>IFERROR(VLOOKUP($C130, 'All Indicators - Breakdown'!$C:$HZ, F$1, FALSE), " ")</f>
        <v>4</v>
      </c>
      <c r="G130" s="21">
        <f>IFERROR(VLOOKUP($C130, 'All Indicators - Breakdown'!$C:$HZ, G$1, FALSE), " ")</f>
        <v>3</v>
      </c>
      <c r="H130" s="21">
        <f>IFERROR(VLOOKUP($C130, 'All Indicators - Breakdown'!$C:$HZ, H$1, FALSE), " ")</f>
        <v>1</v>
      </c>
    </row>
    <row r="131" spans="1:8" ht="16.3" thickTop="1" thickBot="1" x14ac:dyDescent="0.3">
      <c r="A131" s="20" t="s">
        <v>394</v>
      </c>
      <c r="B131" s="20" t="s">
        <v>403</v>
      </c>
      <c r="C131" s="20" t="s">
        <v>404</v>
      </c>
      <c r="D131" s="10">
        <f t="shared" si="3"/>
        <v>3</v>
      </c>
      <c r="E131" s="35">
        <f t="shared" si="2"/>
        <v>3.2</v>
      </c>
      <c r="F131" s="21">
        <f>IFERROR(VLOOKUP($C131, 'All Indicators - Breakdown'!$C:$HZ, F$1, FALSE), " ")</f>
        <v>4</v>
      </c>
      <c r="G131" s="21">
        <f>IFERROR(VLOOKUP($C131, 'All Indicators - Breakdown'!$C:$HZ, G$1, FALSE), " ")</f>
        <v>3</v>
      </c>
      <c r="H131" s="21">
        <f>IFERROR(VLOOKUP($C131, 'All Indicators - Breakdown'!$C:$HZ, H$1, FALSE), " ")</f>
        <v>1</v>
      </c>
    </row>
    <row r="132" spans="1:8" ht="16.3" thickTop="1" thickBot="1" x14ac:dyDescent="0.3">
      <c r="A132" s="20" t="s">
        <v>394</v>
      </c>
      <c r="B132" s="20" t="s">
        <v>405</v>
      </c>
      <c r="C132" s="20" t="s">
        <v>406</v>
      </c>
      <c r="D132" s="10">
        <f t="shared" si="3"/>
        <v>5</v>
      </c>
      <c r="E132" s="35">
        <f t="shared" ref="E132:E195" si="4">IF(AND(ISNUMBER(F132), ISNUMBER(G132), ISNUMBER(H132)),
    (F132 * 0.6) + (G132 * 0.2) + (H132 * 0.2),
    IF(AND(ISNUMBER(F132), ISNUMBER(G132)),
        (F132 * 0.6) + (G132 * 0.4),
        IF(AND(ISNUMBER(F132), ISNUMBER(H132)),
            (F132 * 0.6) + (H132 * 0.4),
            IF(AND(ISNUMBER(G132), ISNUMBER(H132)),
                (G132 * 0.5) + (H132 * 0.5),
                IF(ISNUMBER(F132),
                    F132,
                    IF(ISNUMBER(G132),
                        G132,
                        IF(ISNUMBER(H132),
                            H132,
                            NA()
                        )
                    )
                )
            )
        )
    )
)</f>
        <v>4.5999999999999996</v>
      </c>
      <c r="F132" s="21">
        <f>IFERROR(VLOOKUP($C132, 'All Indicators - Breakdown'!$C:$HZ, F$1, FALSE), " ")</f>
        <v>5</v>
      </c>
      <c r="G132" s="21">
        <f>IFERROR(VLOOKUP($C132, 'All Indicators - Breakdown'!$C:$HZ, G$1, FALSE), " ")</f>
        <v>4</v>
      </c>
      <c r="H132" s="21" t="str">
        <f>IFERROR(VLOOKUP($C132, 'All Indicators - Breakdown'!$C:$HZ, H$1, FALSE), " ")</f>
        <v>N/A</v>
      </c>
    </row>
    <row r="133" spans="1:8" ht="16.3" thickTop="1" thickBot="1" x14ac:dyDescent="0.3">
      <c r="A133" s="20" t="s">
        <v>394</v>
      </c>
      <c r="B133" s="20" t="s">
        <v>407</v>
      </c>
      <c r="C133" s="20" t="s">
        <v>408</v>
      </c>
      <c r="D133" s="10">
        <f t="shared" ref="D133:D196" si="5">ROUND(AVERAGE(F133:H133), 0)</f>
        <v>3</v>
      </c>
      <c r="E133" s="35">
        <f t="shared" si="4"/>
        <v>3.8000000000000003</v>
      </c>
      <c r="F133" s="21">
        <f>IFERROR(VLOOKUP($C133, 'All Indicators - Breakdown'!$C:$HZ, F$1, FALSE), " ")</f>
        <v>5</v>
      </c>
      <c r="G133" s="21">
        <f>IFERROR(VLOOKUP($C133, 'All Indicators - Breakdown'!$C:$HZ, G$1, FALSE), " ")</f>
        <v>3</v>
      </c>
      <c r="H133" s="21">
        <f>IFERROR(VLOOKUP($C133, 'All Indicators - Breakdown'!$C:$HZ, H$1, FALSE), " ")</f>
        <v>1</v>
      </c>
    </row>
    <row r="134" spans="1:8" ht="16.3" thickTop="1" thickBot="1" x14ac:dyDescent="0.3">
      <c r="A134" s="20" t="s">
        <v>394</v>
      </c>
      <c r="B134" s="20" t="s">
        <v>409</v>
      </c>
      <c r="C134" s="20" t="s">
        <v>410</v>
      </c>
      <c r="D134" s="10">
        <f t="shared" si="5"/>
        <v>3</v>
      </c>
      <c r="E134" s="35">
        <f t="shared" si="4"/>
        <v>3.8000000000000003</v>
      </c>
      <c r="F134" s="21">
        <f>IFERROR(VLOOKUP($C134, 'All Indicators - Breakdown'!$C:$HZ, F$1, FALSE), " ")</f>
        <v>5</v>
      </c>
      <c r="G134" s="21">
        <f>IFERROR(VLOOKUP($C134, 'All Indicators - Breakdown'!$C:$HZ, G$1, FALSE), " ")</f>
        <v>3</v>
      </c>
      <c r="H134" s="21">
        <f>IFERROR(VLOOKUP($C134, 'All Indicators - Breakdown'!$C:$HZ, H$1, FALSE), " ")</f>
        <v>1</v>
      </c>
    </row>
    <row r="135" spans="1:8" ht="16.3" thickTop="1" thickBot="1" x14ac:dyDescent="0.3">
      <c r="A135" s="20" t="s">
        <v>394</v>
      </c>
      <c r="B135" s="20" t="s">
        <v>411</v>
      </c>
      <c r="C135" s="20" t="s">
        <v>412</v>
      </c>
      <c r="D135" s="10">
        <f t="shared" si="5"/>
        <v>3</v>
      </c>
      <c r="E135" s="35">
        <f t="shared" si="4"/>
        <v>3.2</v>
      </c>
      <c r="F135" s="21">
        <f>IFERROR(VLOOKUP($C135, 'All Indicators - Breakdown'!$C:$HZ, F$1, FALSE), " ")</f>
        <v>4</v>
      </c>
      <c r="G135" s="21">
        <f>IFERROR(VLOOKUP($C135, 'All Indicators - Breakdown'!$C:$HZ, G$1, FALSE), " ")</f>
        <v>3</v>
      </c>
      <c r="H135" s="21">
        <f>IFERROR(VLOOKUP($C135, 'All Indicators - Breakdown'!$C:$HZ, H$1, FALSE), " ")</f>
        <v>1</v>
      </c>
    </row>
    <row r="136" spans="1:8" ht="16.3" thickTop="1" thickBot="1" x14ac:dyDescent="0.3">
      <c r="A136" s="20" t="s">
        <v>394</v>
      </c>
      <c r="B136" s="20" t="s">
        <v>413</v>
      </c>
      <c r="C136" s="20" t="s">
        <v>414</v>
      </c>
      <c r="D136" s="10">
        <f t="shared" si="5"/>
        <v>3</v>
      </c>
      <c r="E136" s="35">
        <f t="shared" si="4"/>
        <v>3.8000000000000003</v>
      </c>
      <c r="F136" s="21">
        <f>IFERROR(VLOOKUP($C136, 'All Indicators - Breakdown'!$C:$HZ, F$1, FALSE), " ")</f>
        <v>5</v>
      </c>
      <c r="G136" s="21">
        <f>IFERROR(VLOOKUP($C136, 'All Indicators - Breakdown'!$C:$HZ, G$1, FALSE), " ")</f>
        <v>3</v>
      </c>
      <c r="H136" s="21">
        <f>IFERROR(VLOOKUP($C136, 'All Indicators - Breakdown'!$C:$HZ, H$1, FALSE), " ")</f>
        <v>1</v>
      </c>
    </row>
    <row r="137" spans="1:8" ht="16.3" thickTop="1" thickBot="1" x14ac:dyDescent="0.3">
      <c r="A137" s="20" t="s">
        <v>394</v>
      </c>
      <c r="B137" s="20" t="s">
        <v>415</v>
      </c>
      <c r="C137" s="20" t="s">
        <v>416</v>
      </c>
      <c r="D137" s="10">
        <f t="shared" si="5"/>
        <v>3</v>
      </c>
      <c r="E137" s="35">
        <f t="shared" si="4"/>
        <v>3.6</v>
      </c>
      <c r="F137" s="21">
        <f>IFERROR(VLOOKUP($C137, 'All Indicators - Breakdown'!$C:$HZ, F$1, FALSE), " ")</f>
        <v>5</v>
      </c>
      <c r="G137" s="21">
        <f>IFERROR(VLOOKUP($C137, 'All Indicators - Breakdown'!$C:$HZ, G$1, FALSE), " ")</f>
        <v>2</v>
      </c>
      <c r="H137" s="21">
        <f>IFERROR(VLOOKUP($C137, 'All Indicators - Breakdown'!$C:$HZ, H$1, FALSE), " ")</f>
        <v>1</v>
      </c>
    </row>
    <row r="138" spans="1:8" ht="16.3" thickTop="1" thickBot="1" x14ac:dyDescent="0.3">
      <c r="A138" s="20" t="s">
        <v>394</v>
      </c>
      <c r="B138" s="20" t="s">
        <v>417</v>
      </c>
      <c r="C138" s="20" t="s">
        <v>418</v>
      </c>
      <c r="D138" s="10">
        <f t="shared" si="5"/>
        <v>3</v>
      </c>
      <c r="E138" s="35">
        <f t="shared" si="4"/>
        <v>3.8000000000000003</v>
      </c>
      <c r="F138" s="21">
        <f>IFERROR(VLOOKUP($C138, 'All Indicators - Breakdown'!$C:$HZ, F$1, FALSE), " ")</f>
        <v>5</v>
      </c>
      <c r="G138" s="21">
        <f>IFERROR(VLOOKUP($C138, 'All Indicators - Breakdown'!$C:$HZ, G$1, FALSE), " ")</f>
        <v>3</v>
      </c>
      <c r="H138" s="21">
        <f>IFERROR(VLOOKUP($C138, 'All Indicators - Breakdown'!$C:$HZ, H$1, FALSE), " ")</f>
        <v>1</v>
      </c>
    </row>
    <row r="139" spans="1:8" ht="16.3" thickTop="1" thickBot="1" x14ac:dyDescent="0.3">
      <c r="A139" s="20" t="s">
        <v>394</v>
      </c>
      <c r="B139" s="20" t="s">
        <v>419</v>
      </c>
      <c r="C139" s="20" t="s">
        <v>420</v>
      </c>
      <c r="D139" s="10">
        <f t="shared" si="5"/>
        <v>5</v>
      </c>
      <c r="E139" s="35">
        <f t="shared" si="4"/>
        <v>4.5999999999999996</v>
      </c>
      <c r="F139" s="21">
        <f>IFERROR(VLOOKUP($C139, 'All Indicators - Breakdown'!$C:$HZ, F$1, FALSE), " ")</f>
        <v>5</v>
      </c>
      <c r="G139" s="21">
        <f>IFERROR(VLOOKUP($C139, 'All Indicators - Breakdown'!$C:$HZ, G$1, FALSE), " ")</f>
        <v>4</v>
      </c>
      <c r="H139" s="21" t="str">
        <f>IFERROR(VLOOKUP($C139, 'All Indicators - Breakdown'!$C:$HZ, H$1, FALSE), " ")</f>
        <v>N/A</v>
      </c>
    </row>
    <row r="140" spans="1:8" ht="16.3" thickTop="1" thickBot="1" x14ac:dyDescent="0.3">
      <c r="A140" s="20" t="s">
        <v>394</v>
      </c>
      <c r="B140" s="20" t="s">
        <v>421</v>
      </c>
      <c r="C140" s="20" t="s">
        <v>422</v>
      </c>
      <c r="D140" s="10">
        <f t="shared" si="5"/>
        <v>3</v>
      </c>
      <c r="E140" s="35">
        <f t="shared" si="4"/>
        <v>3.6</v>
      </c>
      <c r="F140" s="21">
        <f>IFERROR(VLOOKUP($C140, 'All Indicators - Breakdown'!$C:$HZ, F$1, FALSE), " ")</f>
        <v>5</v>
      </c>
      <c r="G140" s="21">
        <f>IFERROR(VLOOKUP($C140, 'All Indicators - Breakdown'!$C:$HZ, G$1, FALSE), " ")</f>
        <v>2</v>
      </c>
      <c r="H140" s="21">
        <f>IFERROR(VLOOKUP($C140, 'All Indicators - Breakdown'!$C:$HZ, H$1, FALSE), " ")</f>
        <v>1</v>
      </c>
    </row>
    <row r="141" spans="1:8" ht="16.3" thickTop="1" thickBot="1" x14ac:dyDescent="0.3">
      <c r="A141" s="20" t="s">
        <v>394</v>
      </c>
      <c r="B141" s="20" t="s">
        <v>423</v>
      </c>
      <c r="C141" s="20" t="s">
        <v>424</v>
      </c>
      <c r="D141" s="10">
        <f t="shared" si="5"/>
        <v>3</v>
      </c>
      <c r="E141" s="35">
        <f t="shared" si="4"/>
        <v>4</v>
      </c>
      <c r="F141" s="21">
        <f>IFERROR(VLOOKUP($C141, 'All Indicators - Breakdown'!$C:$HZ, F$1, FALSE), " ")</f>
        <v>5</v>
      </c>
      <c r="G141" s="21">
        <f>IFERROR(VLOOKUP($C141, 'All Indicators - Breakdown'!$C:$HZ, G$1, FALSE), " ")</f>
        <v>4</v>
      </c>
      <c r="H141" s="21">
        <f>IFERROR(VLOOKUP($C141, 'All Indicators - Breakdown'!$C:$HZ, H$1, FALSE), " ")</f>
        <v>1</v>
      </c>
    </row>
    <row r="142" spans="1:8" ht="16.3" thickTop="1" thickBot="1" x14ac:dyDescent="0.3">
      <c r="A142" s="20" t="s">
        <v>394</v>
      </c>
      <c r="B142" s="20" t="s">
        <v>425</v>
      </c>
      <c r="C142" s="20" t="s">
        <v>426</v>
      </c>
      <c r="D142" s="10">
        <f t="shared" si="5"/>
        <v>3</v>
      </c>
      <c r="E142" s="35">
        <f t="shared" si="4"/>
        <v>3.8000000000000003</v>
      </c>
      <c r="F142" s="21">
        <f>IFERROR(VLOOKUP($C142, 'All Indicators - Breakdown'!$C:$HZ, F$1, FALSE), " ")</f>
        <v>5</v>
      </c>
      <c r="G142" s="21">
        <f>IFERROR(VLOOKUP($C142, 'All Indicators - Breakdown'!$C:$HZ, G$1, FALSE), " ")</f>
        <v>3</v>
      </c>
      <c r="H142" s="21">
        <f>IFERROR(VLOOKUP($C142, 'All Indicators - Breakdown'!$C:$HZ, H$1, FALSE), " ")</f>
        <v>1</v>
      </c>
    </row>
    <row r="143" spans="1:8" ht="16.3" thickTop="1" thickBot="1" x14ac:dyDescent="0.3">
      <c r="A143" s="20" t="s">
        <v>394</v>
      </c>
      <c r="B143" s="20" t="s">
        <v>427</v>
      </c>
      <c r="C143" s="20" t="s">
        <v>428</v>
      </c>
      <c r="D143" s="10">
        <f t="shared" si="5"/>
        <v>3</v>
      </c>
      <c r="E143" s="35">
        <f t="shared" si="4"/>
        <v>3.6</v>
      </c>
      <c r="F143" s="21">
        <f>IFERROR(VLOOKUP($C143, 'All Indicators - Breakdown'!$C:$HZ, F$1, FALSE), " ")</f>
        <v>5</v>
      </c>
      <c r="G143" s="21">
        <f>IFERROR(VLOOKUP($C143, 'All Indicators - Breakdown'!$C:$HZ, G$1, FALSE), " ")</f>
        <v>2</v>
      </c>
      <c r="H143" s="21">
        <f>IFERROR(VLOOKUP($C143, 'All Indicators - Breakdown'!$C:$HZ, H$1, FALSE), " ")</f>
        <v>1</v>
      </c>
    </row>
    <row r="144" spans="1:8" ht="16.3" thickTop="1" thickBot="1" x14ac:dyDescent="0.3">
      <c r="A144" s="20" t="s">
        <v>394</v>
      </c>
      <c r="B144" s="20" t="s">
        <v>429</v>
      </c>
      <c r="C144" s="20" t="s">
        <v>430</v>
      </c>
      <c r="D144" s="10">
        <f t="shared" si="5"/>
        <v>4</v>
      </c>
      <c r="E144" s="35">
        <f t="shared" si="4"/>
        <v>3.8</v>
      </c>
      <c r="F144" s="21">
        <f>IFERROR(VLOOKUP($C144, 'All Indicators - Breakdown'!$C:$HZ, F$1, FALSE), " ")</f>
        <v>5</v>
      </c>
      <c r="G144" s="21">
        <f>IFERROR(VLOOKUP($C144, 'All Indicators - Breakdown'!$C:$HZ, G$1, FALSE), " ")</f>
        <v>2</v>
      </c>
      <c r="H144" s="21" t="str">
        <f>IFERROR(VLOOKUP($C144, 'All Indicators - Breakdown'!$C:$HZ, H$1, FALSE), " ")</f>
        <v>N/A</v>
      </c>
    </row>
    <row r="145" spans="1:8" ht="16.3" thickTop="1" thickBot="1" x14ac:dyDescent="0.3">
      <c r="A145" s="20" t="s">
        <v>394</v>
      </c>
      <c r="B145" s="20" t="s">
        <v>431</v>
      </c>
      <c r="C145" s="20" t="s">
        <v>432</v>
      </c>
      <c r="D145" s="10">
        <f t="shared" si="5"/>
        <v>3</v>
      </c>
      <c r="E145" s="35">
        <f t="shared" si="4"/>
        <v>3.8000000000000003</v>
      </c>
      <c r="F145" s="21">
        <f>IFERROR(VLOOKUP($C145, 'All Indicators - Breakdown'!$C:$HZ, F$1, FALSE), " ")</f>
        <v>5</v>
      </c>
      <c r="G145" s="21">
        <f>IFERROR(VLOOKUP($C145, 'All Indicators - Breakdown'!$C:$HZ, G$1, FALSE), " ")</f>
        <v>3</v>
      </c>
      <c r="H145" s="21">
        <f>IFERROR(VLOOKUP($C145, 'All Indicators - Breakdown'!$C:$HZ, H$1, FALSE), " ")</f>
        <v>1</v>
      </c>
    </row>
    <row r="146" spans="1:8" ht="16.3" thickTop="1" thickBot="1" x14ac:dyDescent="0.3">
      <c r="A146" s="20" t="s">
        <v>433</v>
      </c>
      <c r="B146" s="20" t="s">
        <v>434</v>
      </c>
      <c r="C146" s="20" t="s">
        <v>435</v>
      </c>
      <c r="D146" s="10">
        <f t="shared" si="5"/>
        <v>3</v>
      </c>
      <c r="E146" s="35">
        <f t="shared" si="4"/>
        <v>3.2</v>
      </c>
      <c r="F146" s="21">
        <f>IFERROR(VLOOKUP($C146, 'All Indicators - Breakdown'!$C:$HZ, F$1, FALSE), " ")</f>
        <v>4</v>
      </c>
      <c r="G146" s="21">
        <f>IFERROR(VLOOKUP($C146, 'All Indicators - Breakdown'!$C:$HZ, G$1, FALSE), " ")</f>
        <v>3</v>
      </c>
      <c r="H146" s="21">
        <f>IFERROR(VLOOKUP($C146, 'All Indicators - Breakdown'!$C:$HZ, H$1, FALSE), " ")</f>
        <v>1</v>
      </c>
    </row>
    <row r="147" spans="1:8" ht="16.3" thickTop="1" thickBot="1" x14ac:dyDescent="0.3">
      <c r="A147" s="20" t="s">
        <v>433</v>
      </c>
      <c r="B147" s="20" t="s">
        <v>436</v>
      </c>
      <c r="C147" s="20" t="s">
        <v>437</v>
      </c>
      <c r="D147" s="10">
        <f t="shared" si="5"/>
        <v>4</v>
      </c>
      <c r="E147" s="35">
        <f t="shared" si="4"/>
        <v>4.2</v>
      </c>
      <c r="F147" s="21">
        <f>IFERROR(VLOOKUP($C147, 'All Indicators - Breakdown'!$C:$HZ, F$1, FALSE), " ")</f>
        <v>5</v>
      </c>
      <c r="G147" s="21">
        <f>IFERROR(VLOOKUP($C147, 'All Indicators - Breakdown'!$C:$HZ, G$1, FALSE), " ")</f>
        <v>5</v>
      </c>
      <c r="H147" s="21">
        <f>IFERROR(VLOOKUP($C147, 'All Indicators - Breakdown'!$C:$HZ, H$1, FALSE), " ")</f>
        <v>1</v>
      </c>
    </row>
    <row r="148" spans="1:8" ht="16.3" thickTop="1" thickBot="1" x14ac:dyDescent="0.3">
      <c r="A148" s="20" t="s">
        <v>433</v>
      </c>
      <c r="B148" s="20" t="s">
        <v>438</v>
      </c>
      <c r="C148" s="20" t="s">
        <v>439</v>
      </c>
      <c r="D148" s="10">
        <f t="shared" si="5"/>
        <v>3</v>
      </c>
      <c r="E148" s="35">
        <f t="shared" si="4"/>
        <v>3.2</v>
      </c>
      <c r="F148" s="21">
        <f>IFERROR(VLOOKUP($C148, 'All Indicators - Breakdown'!$C:$HZ, F$1, FALSE), " ")</f>
        <v>4</v>
      </c>
      <c r="G148" s="21">
        <f>IFERROR(VLOOKUP($C148, 'All Indicators - Breakdown'!$C:$HZ, G$1, FALSE), " ")</f>
        <v>3</v>
      </c>
      <c r="H148" s="21">
        <f>IFERROR(VLOOKUP($C148, 'All Indicators - Breakdown'!$C:$HZ, H$1, FALSE), " ")</f>
        <v>1</v>
      </c>
    </row>
    <row r="149" spans="1:8" ht="16.3" thickTop="1" thickBot="1" x14ac:dyDescent="0.3">
      <c r="A149" s="20" t="s">
        <v>433</v>
      </c>
      <c r="B149" s="20" t="s">
        <v>440</v>
      </c>
      <c r="C149" s="20" t="s">
        <v>441</v>
      </c>
      <c r="D149" s="10">
        <f t="shared" si="5"/>
        <v>2</v>
      </c>
      <c r="E149" s="35">
        <f t="shared" si="4"/>
        <v>3</v>
      </c>
      <c r="F149" s="21">
        <f>IFERROR(VLOOKUP($C149, 'All Indicators - Breakdown'!$C:$HZ, F$1, FALSE), " ")</f>
        <v>4</v>
      </c>
      <c r="G149" s="21">
        <f>IFERROR(VLOOKUP($C149, 'All Indicators - Breakdown'!$C:$HZ, G$1, FALSE), " ")</f>
        <v>2</v>
      </c>
      <c r="H149" s="21">
        <f>IFERROR(VLOOKUP($C149, 'All Indicators - Breakdown'!$C:$HZ, H$1, FALSE), " ")</f>
        <v>1</v>
      </c>
    </row>
    <row r="150" spans="1:8" ht="16.3" thickTop="1" thickBot="1" x14ac:dyDescent="0.3">
      <c r="A150" s="20" t="s">
        <v>433</v>
      </c>
      <c r="B150" s="20" t="s">
        <v>442</v>
      </c>
      <c r="C150" s="20" t="s">
        <v>443</v>
      </c>
      <c r="D150" s="10">
        <f t="shared" si="5"/>
        <v>3</v>
      </c>
      <c r="E150" s="35">
        <f t="shared" si="4"/>
        <v>3.8000000000000003</v>
      </c>
      <c r="F150" s="21">
        <f>IFERROR(VLOOKUP($C150, 'All Indicators - Breakdown'!$C:$HZ, F$1, FALSE), " ")</f>
        <v>5</v>
      </c>
      <c r="G150" s="21">
        <f>IFERROR(VLOOKUP($C150, 'All Indicators - Breakdown'!$C:$HZ, G$1, FALSE), " ")</f>
        <v>3</v>
      </c>
      <c r="H150" s="21">
        <f>IFERROR(VLOOKUP($C150, 'All Indicators - Breakdown'!$C:$HZ, H$1, FALSE), " ")</f>
        <v>1</v>
      </c>
    </row>
    <row r="151" spans="1:8" ht="16.3" thickTop="1" thickBot="1" x14ac:dyDescent="0.3">
      <c r="A151" s="20" t="s">
        <v>433</v>
      </c>
      <c r="B151" s="20" t="s">
        <v>444</v>
      </c>
      <c r="C151" s="20" t="s">
        <v>445</v>
      </c>
      <c r="D151" s="10">
        <f t="shared" si="5"/>
        <v>2</v>
      </c>
      <c r="E151" s="35">
        <f t="shared" si="4"/>
        <v>2.6</v>
      </c>
      <c r="F151" s="21">
        <f>IFERROR(VLOOKUP($C151, 'All Indicators - Breakdown'!$C:$HZ, F$1, FALSE), " ")</f>
        <v>3</v>
      </c>
      <c r="G151" s="21">
        <f>IFERROR(VLOOKUP($C151, 'All Indicators - Breakdown'!$C:$HZ, G$1, FALSE), " ")</f>
        <v>3</v>
      </c>
      <c r="H151" s="21">
        <f>IFERROR(VLOOKUP($C151, 'All Indicators - Breakdown'!$C:$HZ, H$1, FALSE), " ")</f>
        <v>1</v>
      </c>
    </row>
    <row r="152" spans="1:8" ht="16.3" thickTop="1" thickBot="1" x14ac:dyDescent="0.3">
      <c r="A152" s="20" t="s">
        <v>433</v>
      </c>
      <c r="B152" s="20" t="s">
        <v>446</v>
      </c>
      <c r="C152" s="20" t="s">
        <v>447</v>
      </c>
      <c r="D152" s="10">
        <f t="shared" si="5"/>
        <v>2</v>
      </c>
      <c r="E152" s="35">
        <f t="shared" si="4"/>
        <v>2.4</v>
      </c>
      <c r="F152" s="21">
        <f>IFERROR(VLOOKUP($C152, 'All Indicators - Breakdown'!$C:$HZ, F$1, FALSE), " ")</f>
        <v>3</v>
      </c>
      <c r="G152" s="21">
        <f>IFERROR(VLOOKUP($C152, 'All Indicators - Breakdown'!$C:$HZ, G$1, FALSE), " ")</f>
        <v>2</v>
      </c>
      <c r="H152" s="21">
        <f>IFERROR(VLOOKUP($C152, 'All Indicators - Breakdown'!$C:$HZ, H$1, FALSE), " ")</f>
        <v>1</v>
      </c>
    </row>
    <row r="153" spans="1:8" ht="16.3" thickTop="1" thickBot="1" x14ac:dyDescent="0.3">
      <c r="A153" s="20" t="s">
        <v>433</v>
      </c>
      <c r="B153" s="20" t="s">
        <v>448</v>
      </c>
      <c r="C153" s="20" t="s">
        <v>449</v>
      </c>
      <c r="D153" s="10">
        <f t="shared" si="5"/>
        <v>2</v>
      </c>
      <c r="E153" s="35">
        <f t="shared" si="4"/>
        <v>1.8</v>
      </c>
      <c r="F153" s="21">
        <f>IFERROR(VLOOKUP($C153, 'All Indicators - Breakdown'!$C:$HZ, F$1, FALSE), " ")</f>
        <v>2</v>
      </c>
      <c r="G153" s="21">
        <f>IFERROR(VLOOKUP($C153, 'All Indicators - Breakdown'!$C:$HZ, G$1, FALSE), " ")</f>
        <v>2</v>
      </c>
      <c r="H153" s="21">
        <f>IFERROR(VLOOKUP($C153, 'All Indicators - Breakdown'!$C:$HZ, H$1, FALSE), " ")</f>
        <v>1</v>
      </c>
    </row>
    <row r="154" spans="1:8" ht="16.3" thickTop="1" thickBot="1" x14ac:dyDescent="0.3">
      <c r="A154" s="20" t="s">
        <v>433</v>
      </c>
      <c r="B154" s="20" t="s">
        <v>450</v>
      </c>
      <c r="C154" s="20" t="s">
        <v>451</v>
      </c>
      <c r="D154" s="10">
        <f t="shared" si="5"/>
        <v>3</v>
      </c>
      <c r="E154" s="35">
        <f t="shared" si="4"/>
        <v>3.8000000000000003</v>
      </c>
      <c r="F154" s="21">
        <f>IFERROR(VLOOKUP($C154, 'All Indicators - Breakdown'!$C:$HZ, F$1, FALSE), " ")</f>
        <v>5</v>
      </c>
      <c r="G154" s="21">
        <f>IFERROR(VLOOKUP($C154, 'All Indicators - Breakdown'!$C:$HZ, G$1, FALSE), " ")</f>
        <v>3</v>
      </c>
      <c r="H154" s="21">
        <f>IFERROR(VLOOKUP($C154, 'All Indicators - Breakdown'!$C:$HZ, H$1, FALSE), " ")</f>
        <v>1</v>
      </c>
    </row>
    <row r="155" spans="1:8" ht="16.3" thickTop="1" thickBot="1" x14ac:dyDescent="0.3">
      <c r="A155" s="20" t="s">
        <v>433</v>
      </c>
      <c r="B155" s="20" t="s">
        <v>452</v>
      </c>
      <c r="C155" s="20" t="s">
        <v>453</v>
      </c>
      <c r="D155" s="10">
        <f t="shared" si="5"/>
        <v>3</v>
      </c>
      <c r="E155" s="35">
        <f t="shared" si="4"/>
        <v>3.8000000000000003</v>
      </c>
      <c r="F155" s="21">
        <f>IFERROR(VLOOKUP($C155, 'All Indicators - Breakdown'!$C:$HZ, F$1, FALSE), " ")</f>
        <v>5</v>
      </c>
      <c r="G155" s="21">
        <f>IFERROR(VLOOKUP($C155, 'All Indicators - Breakdown'!$C:$HZ, G$1, FALSE), " ")</f>
        <v>3</v>
      </c>
      <c r="H155" s="21">
        <f>IFERROR(VLOOKUP($C155, 'All Indicators - Breakdown'!$C:$HZ, H$1, FALSE), " ")</f>
        <v>1</v>
      </c>
    </row>
    <row r="156" spans="1:8" ht="16.3" thickTop="1" thickBot="1" x14ac:dyDescent="0.3">
      <c r="A156" s="20" t="s">
        <v>433</v>
      </c>
      <c r="B156" s="20" t="s">
        <v>454</v>
      </c>
      <c r="C156" s="20" t="s">
        <v>455</v>
      </c>
      <c r="D156" s="10">
        <f t="shared" si="5"/>
        <v>3</v>
      </c>
      <c r="E156" s="35">
        <f t="shared" si="4"/>
        <v>3.2</v>
      </c>
      <c r="F156" s="21">
        <f>IFERROR(VLOOKUP($C156, 'All Indicators - Breakdown'!$C:$HZ, F$1, FALSE), " ")</f>
        <v>4</v>
      </c>
      <c r="G156" s="21">
        <f>IFERROR(VLOOKUP($C156, 'All Indicators - Breakdown'!$C:$HZ, G$1, FALSE), " ")</f>
        <v>3</v>
      </c>
      <c r="H156" s="21">
        <f>IFERROR(VLOOKUP($C156, 'All Indicators - Breakdown'!$C:$HZ, H$1, FALSE), " ")</f>
        <v>1</v>
      </c>
    </row>
    <row r="157" spans="1:8" ht="16.3" thickTop="1" thickBot="1" x14ac:dyDescent="0.3">
      <c r="A157" s="20" t="s">
        <v>456</v>
      </c>
      <c r="B157" s="20" t="s">
        <v>457</v>
      </c>
      <c r="C157" s="20" t="s">
        <v>458</v>
      </c>
      <c r="D157" s="10">
        <f t="shared" si="5"/>
        <v>3</v>
      </c>
      <c r="E157" s="35">
        <f t="shared" si="4"/>
        <v>3.8000000000000003</v>
      </c>
      <c r="F157" s="21">
        <f>IFERROR(VLOOKUP($C157, 'All Indicators - Breakdown'!$C:$HZ, F$1, FALSE), " ")</f>
        <v>5</v>
      </c>
      <c r="G157" s="21">
        <f>IFERROR(VLOOKUP($C157, 'All Indicators - Breakdown'!$C:$HZ, G$1, FALSE), " ")</f>
        <v>3</v>
      </c>
      <c r="H157" s="21">
        <f>IFERROR(VLOOKUP($C157, 'All Indicators - Breakdown'!$C:$HZ, H$1, FALSE), " ")</f>
        <v>1</v>
      </c>
    </row>
    <row r="158" spans="1:8" ht="16.3" thickTop="1" thickBot="1" x14ac:dyDescent="0.3">
      <c r="A158" s="20" t="s">
        <v>456</v>
      </c>
      <c r="B158" s="20" t="s">
        <v>459</v>
      </c>
      <c r="C158" s="20" t="s">
        <v>460</v>
      </c>
      <c r="D158" s="10">
        <f t="shared" si="5"/>
        <v>2</v>
      </c>
      <c r="E158" s="35">
        <f t="shared" si="4"/>
        <v>2.6</v>
      </c>
      <c r="F158" s="21">
        <f>IFERROR(VLOOKUP($C158, 'All Indicators - Breakdown'!$C:$HZ, F$1, FALSE), " ")</f>
        <v>3</v>
      </c>
      <c r="G158" s="21">
        <f>IFERROR(VLOOKUP($C158, 'All Indicators - Breakdown'!$C:$HZ, G$1, FALSE), " ")</f>
        <v>3</v>
      </c>
      <c r="H158" s="21">
        <f>IFERROR(VLOOKUP($C158, 'All Indicators - Breakdown'!$C:$HZ, H$1, FALSE), " ")</f>
        <v>1</v>
      </c>
    </row>
    <row r="159" spans="1:8" ht="16.3" thickTop="1" thickBot="1" x14ac:dyDescent="0.3">
      <c r="A159" s="20" t="s">
        <v>456</v>
      </c>
      <c r="B159" s="20" t="s">
        <v>461</v>
      </c>
      <c r="C159" s="20" t="s">
        <v>462</v>
      </c>
      <c r="D159" s="10">
        <f t="shared" si="5"/>
        <v>2</v>
      </c>
      <c r="E159" s="35">
        <f t="shared" si="4"/>
        <v>3</v>
      </c>
      <c r="F159" s="21">
        <f>IFERROR(VLOOKUP($C159, 'All Indicators - Breakdown'!$C:$HZ, F$1, FALSE), " ")</f>
        <v>4</v>
      </c>
      <c r="G159" s="21">
        <f>IFERROR(VLOOKUP($C159, 'All Indicators - Breakdown'!$C:$HZ, G$1, FALSE), " ")</f>
        <v>2</v>
      </c>
      <c r="H159" s="21">
        <f>IFERROR(VLOOKUP($C159, 'All Indicators - Breakdown'!$C:$HZ, H$1, FALSE), " ")</f>
        <v>1</v>
      </c>
    </row>
    <row r="160" spans="1:8" ht="16.3" thickTop="1" thickBot="1" x14ac:dyDescent="0.3">
      <c r="A160" s="20" t="s">
        <v>456</v>
      </c>
      <c r="B160" s="20" t="s">
        <v>463</v>
      </c>
      <c r="C160" s="20" t="s">
        <v>464</v>
      </c>
      <c r="D160" s="10">
        <f t="shared" si="5"/>
        <v>2</v>
      </c>
      <c r="E160" s="35">
        <f t="shared" si="4"/>
        <v>3</v>
      </c>
      <c r="F160" s="21">
        <f>IFERROR(VLOOKUP($C160, 'All Indicators - Breakdown'!$C:$HZ, F$1, FALSE), " ")</f>
        <v>4</v>
      </c>
      <c r="G160" s="21">
        <f>IFERROR(VLOOKUP($C160, 'All Indicators - Breakdown'!$C:$HZ, G$1, FALSE), " ")</f>
        <v>2</v>
      </c>
      <c r="H160" s="21">
        <f>IFERROR(VLOOKUP($C160, 'All Indicators - Breakdown'!$C:$HZ, H$1, FALSE), " ")</f>
        <v>1</v>
      </c>
    </row>
    <row r="161" spans="1:8" ht="16.3" thickTop="1" thickBot="1" x14ac:dyDescent="0.3">
      <c r="A161" s="20" t="s">
        <v>456</v>
      </c>
      <c r="B161" s="20" t="s">
        <v>465</v>
      </c>
      <c r="C161" s="20" t="s">
        <v>466</v>
      </c>
      <c r="D161" s="10">
        <f t="shared" si="5"/>
        <v>3</v>
      </c>
      <c r="E161" s="35">
        <f t="shared" si="4"/>
        <v>3.2</v>
      </c>
      <c r="F161" s="21">
        <f>IFERROR(VLOOKUP($C161, 'All Indicators - Breakdown'!$C:$HZ, F$1, FALSE), " ")</f>
        <v>4</v>
      </c>
      <c r="G161" s="21">
        <f>IFERROR(VLOOKUP($C161, 'All Indicators - Breakdown'!$C:$HZ, G$1, FALSE), " ")</f>
        <v>3</v>
      </c>
      <c r="H161" s="21">
        <f>IFERROR(VLOOKUP($C161, 'All Indicators - Breakdown'!$C:$HZ, H$1, FALSE), " ")</f>
        <v>1</v>
      </c>
    </row>
    <row r="162" spans="1:8" ht="16.3" thickTop="1" thickBot="1" x14ac:dyDescent="0.3">
      <c r="A162" s="20" t="s">
        <v>456</v>
      </c>
      <c r="B162" s="20" t="s">
        <v>467</v>
      </c>
      <c r="C162" s="20" t="s">
        <v>468</v>
      </c>
      <c r="D162" s="10">
        <f t="shared" si="5"/>
        <v>3</v>
      </c>
      <c r="E162" s="35">
        <f t="shared" si="4"/>
        <v>3.6</v>
      </c>
      <c r="F162" s="21">
        <f>IFERROR(VLOOKUP($C162, 'All Indicators - Breakdown'!$C:$HZ, F$1, FALSE), " ")</f>
        <v>5</v>
      </c>
      <c r="G162" s="21">
        <f>IFERROR(VLOOKUP($C162, 'All Indicators - Breakdown'!$C:$HZ, G$1, FALSE), " ")</f>
        <v>2</v>
      </c>
      <c r="H162" s="21">
        <f>IFERROR(VLOOKUP($C162, 'All Indicators - Breakdown'!$C:$HZ, H$1, FALSE), " ")</f>
        <v>1</v>
      </c>
    </row>
    <row r="163" spans="1:8" ht="16.3" thickTop="1" thickBot="1" x14ac:dyDescent="0.3">
      <c r="A163" s="20" t="s">
        <v>456</v>
      </c>
      <c r="B163" s="20" t="s">
        <v>469</v>
      </c>
      <c r="C163" s="20" t="s">
        <v>470</v>
      </c>
      <c r="D163" s="10">
        <f t="shared" si="5"/>
        <v>2</v>
      </c>
      <c r="E163" s="35">
        <f t="shared" si="4"/>
        <v>3</v>
      </c>
      <c r="F163" s="21">
        <f>IFERROR(VLOOKUP($C163, 'All Indicators - Breakdown'!$C:$HZ, F$1, FALSE), " ")</f>
        <v>4</v>
      </c>
      <c r="G163" s="21">
        <f>IFERROR(VLOOKUP($C163, 'All Indicators - Breakdown'!$C:$HZ, G$1, FALSE), " ")</f>
        <v>2</v>
      </c>
      <c r="H163" s="21">
        <f>IFERROR(VLOOKUP($C163, 'All Indicators - Breakdown'!$C:$HZ, H$1, FALSE), " ")</f>
        <v>1</v>
      </c>
    </row>
    <row r="164" spans="1:8" ht="16.3" thickTop="1" thickBot="1" x14ac:dyDescent="0.3">
      <c r="A164" s="20" t="s">
        <v>456</v>
      </c>
      <c r="B164" s="20" t="s">
        <v>471</v>
      </c>
      <c r="C164" s="20" t="s">
        <v>472</v>
      </c>
      <c r="D164" s="10">
        <f t="shared" si="5"/>
        <v>3</v>
      </c>
      <c r="E164" s="35">
        <f t="shared" si="4"/>
        <v>3.6</v>
      </c>
      <c r="F164" s="21">
        <f>IFERROR(VLOOKUP($C164, 'All Indicators - Breakdown'!$C:$HZ, F$1, FALSE), " ")</f>
        <v>5</v>
      </c>
      <c r="G164" s="21">
        <f>IFERROR(VLOOKUP($C164, 'All Indicators - Breakdown'!$C:$HZ, G$1, FALSE), " ")</f>
        <v>2</v>
      </c>
      <c r="H164" s="21">
        <f>IFERROR(VLOOKUP($C164, 'All Indicators - Breakdown'!$C:$HZ, H$1, FALSE), " ")</f>
        <v>1</v>
      </c>
    </row>
    <row r="165" spans="1:8" ht="16.3" thickTop="1" thickBot="1" x14ac:dyDescent="0.3">
      <c r="A165" s="20" t="s">
        <v>456</v>
      </c>
      <c r="B165" s="20" t="s">
        <v>473</v>
      </c>
      <c r="C165" s="20" t="s">
        <v>474</v>
      </c>
      <c r="D165" s="10">
        <f t="shared" si="5"/>
        <v>3</v>
      </c>
      <c r="E165" s="35">
        <f t="shared" si="4"/>
        <v>3.2</v>
      </c>
      <c r="F165" s="21">
        <f>IFERROR(VLOOKUP($C165, 'All Indicators - Breakdown'!$C:$HZ, F$1, FALSE), " ")</f>
        <v>4</v>
      </c>
      <c r="G165" s="21">
        <f>IFERROR(VLOOKUP($C165, 'All Indicators - Breakdown'!$C:$HZ, G$1, FALSE), " ")</f>
        <v>3</v>
      </c>
      <c r="H165" s="21">
        <f>IFERROR(VLOOKUP($C165, 'All Indicators - Breakdown'!$C:$HZ, H$1, FALSE), " ")</f>
        <v>1</v>
      </c>
    </row>
    <row r="166" spans="1:8" ht="16.3" thickTop="1" thickBot="1" x14ac:dyDescent="0.3">
      <c r="A166" s="20" t="s">
        <v>456</v>
      </c>
      <c r="B166" s="20" t="s">
        <v>475</v>
      </c>
      <c r="C166" s="20" t="s">
        <v>476</v>
      </c>
      <c r="D166" s="10">
        <f t="shared" si="5"/>
        <v>3</v>
      </c>
      <c r="E166" s="35">
        <f t="shared" si="4"/>
        <v>3.2</v>
      </c>
      <c r="F166" s="21">
        <f>IFERROR(VLOOKUP($C166, 'All Indicators - Breakdown'!$C:$HZ, F$1, FALSE), " ")</f>
        <v>4</v>
      </c>
      <c r="G166" s="21">
        <f>IFERROR(VLOOKUP($C166, 'All Indicators - Breakdown'!$C:$HZ, G$1, FALSE), " ")</f>
        <v>3</v>
      </c>
      <c r="H166" s="21">
        <f>IFERROR(VLOOKUP($C166, 'All Indicators - Breakdown'!$C:$HZ, H$1, FALSE), " ")</f>
        <v>1</v>
      </c>
    </row>
    <row r="167" spans="1:8" ht="16.3" thickTop="1" thickBot="1" x14ac:dyDescent="0.3">
      <c r="A167" s="20" t="s">
        <v>456</v>
      </c>
      <c r="B167" s="20" t="s">
        <v>477</v>
      </c>
      <c r="C167" s="20" t="s">
        <v>478</v>
      </c>
      <c r="D167" s="10">
        <f t="shared" si="5"/>
        <v>4</v>
      </c>
      <c r="E167" s="35">
        <f t="shared" si="4"/>
        <v>4.2</v>
      </c>
      <c r="F167" s="21">
        <f>IFERROR(VLOOKUP($C167, 'All Indicators - Breakdown'!$C:$HZ, F$1, FALSE), " ")</f>
        <v>5</v>
      </c>
      <c r="G167" s="21">
        <f>IFERROR(VLOOKUP($C167, 'All Indicators - Breakdown'!$C:$HZ, G$1, FALSE), " ")</f>
        <v>3</v>
      </c>
      <c r="H167" s="21" t="str">
        <f>IFERROR(VLOOKUP($C167, 'All Indicators - Breakdown'!$C:$HZ, H$1, FALSE), " ")</f>
        <v>N/A</v>
      </c>
    </row>
    <row r="168" spans="1:8" ht="16.3" thickTop="1" thickBot="1" x14ac:dyDescent="0.3">
      <c r="A168" s="20" t="s">
        <v>456</v>
      </c>
      <c r="B168" s="20" t="s">
        <v>479</v>
      </c>
      <c r="C168" s="20" t="s">
        <v>480</v>
      </c>
      <c r="D168" s="10">
        <f t="shared" si="5"/>
        <v>3</v>
      </c>
      <c r="E168" s="35">
        <f t="shared" si="4"/>
        <v>4</v>
      </c>
      <c r="F168" s="21">
        <f>IFERROR(VLOOKUP($C168, 'All Indicators - Breakdown'!$C:$HZ, F$1, FALSE), " ")</f>
        <v>5</v>
      </c>
      <c r="G168" s="21">
        <f>IFERROR(VLOOKUP($C168, 'All Indicators - Breakdown'!$C:$HZ, G$1, FALSE), " ")</f>
        <v>4</v>
      </c>
      <c r="H168" s="21">
        <f>IFERROR(VLOOKUP($C168, 'All Indicators - Breakdown'!$C:$HZ, H$1, FALSE), " ")</f>
        <v>1</v>
      </c>
    </row>
    <row r="169" spans="1:8" ht="16.3" thickTop="1" thickBot="1" x14ac:dyDescent="0.3">
      <c r="A169" s="20" t="s">
        <v>456</v>
      </c>
      <c r="B169" s="20" t="s">
        <v>481</v>
      </c>
      <c r="C169" s="20" t="s">
        <v>482</v>
      </c>
      <c r="D169" s="10">
        <f t="shared" si="5"/>
        <v>2</v>
      </c>
      <c r="E169" s="35">
        <f t="shared" si="4"/>
        <v>1.8</v>
      </c>
      <c r="F169" s="21">
        <f>IFERROR(VLOOKUP($C169, 'All Indicators - Breakdown'!$C:$HZ, F$1, FALSE), " ")</f>
        <v>2</v>
      </c>
      <c r="G169" s="21">
        <f>IFERROR(VLOOKUP($C169, 'All Indicators - Breakdown'!$C:$HZ, G$1, FALSE), " ")</f>
        <v>2</v>
      </c>
      <c r="H169" s="21">
        <f>IFERROR(VLOOKUP($C169, 'All Indicators - Breakdown'!$C:$HZ, H$1, FALSE), " ")</f>
        <v>1</v>
      </c>
    </row>
    <row r="170" spans="1:8" ht="16.3" thickTop="1" thickBot="1" x14ac:dyDescent="0.3">
      <c r="A170" s="20" t="s">
        <v>483</v>
      </c>
      <c r="B170" s="20" t="s">
        <v>484</v>
      </c>
      <c r="C170" s="20" t="s">
        <v>485</v>
      </c>
      <c r="D170" s="10">
        <f t="shared" si="5"/>
        <v>2</v>
      </c>
      <c r="E170" s="35">
        <f t="shared" si="4"/>
        <v>3</v>
      </c>
      <c r="F170" s="21">
        <f>IFERROR(VLOOKUP($C170, 'All Indicators - Breakdown'!$C:$HZ, F$1, FALSE), " ")</f>
        <v>4</v>
      </c>
      <c r="G170" s="21">
        <f>IFERROR(VLOOKUP($C170, 'All Indicators - Breakdown'!$C:$HZ, G$1, FALSE), " ")</f>
        <v>2</v>
      </c>
      <c r="H170" s="21">
        <f>IFERROR(VLOOKUP($C170, 'All Indicators - Breakdown'!$C:$HZ, H$1, FALSE), " ")</f>
        <v>1</v>
      </c>
    </row>
    <row r="171" spans="1:8" ht="16.3" thickTop="1" thickBot="1" x14ac:dyDescent="0.3">
      <c r="A171" s="20" t="s">
        <v>483</v>
      </c>
      <c r="B171" s="20" t="s">
        <v>486</v>
      </c>
      <c r="C171" s="20" t="s">
        <v>487</v>
      </c>
      <c r="D171" s="10">
        <f t="shared" si="5"/>
        <v>3</v>
      </c>
      <c r="E171" s="35">
        <f t="shared" si="4"/>
        <v>3.6</v>
      </c>
      <c r="F171" s="21">
        <f>IFERROR(VLOOKUP($C171, 'All Indicators - Breakdown'!$C:$HZ, F$1, FALSE), " ")</f>
        <v>4</v>
      </c>
      <c r="G171" s="21">
        <f>IFERROR(VLOOKUP($C171, 'All Indicators - Breakdown'!$C:$HZ, G$1, FALSE), " ")</f>
        <v>4</v>
      </c>
      <c r="H171" s="21">
        <f>IFERROR(VLOOKUP($C171, 'All Indicators - Breakdown'!$C:$HZ, H$1, FALSE), " ")</f>
        <v>2</v>
      </c>
    </row>
    <row r="172" spans="1:8" ht="16.3" thickTop="1" thickBot="1" x14ac:dyDescent="0.3">
      <c r="A172" s="20" t="s">
        <v>483</v>
      </c>
      <c r="B172" s="20" t="s">
        <v>488</v>
      </c>
      <c r="C172" s="20" t="s">
        <v>489</v>
      </c>
      <c r="D172" s="10">
        <f t="shared" si="5"/>
        <v>2</v>
      </c>
      <c r="E172" s="35">
        <f t="shared" si="4"/>
        <v>2.6</v>
      </c>
      <c r="F172" s="21">
        <f>IFERROR(VLOOKUP($C172, 'All Indicators - Breakdown'!$C:$HZ, F$1, FALSE), " ")</f>
        <v>3</v>
      </c>
      <c r="G172" s="21">
        <f>IFERROR(VLOOKUP($C172, 'All Indicators - Breakdown'!$C:$HZ, G$1, FALSE), " ")</f>
        <v>3</v>
      </c>
      <c r="H172" s="21">
        <f>IFERROR(VLOOKUP($C172, 'All Indicators - Breakdown'!$C:$HZ, H$1, FALSE), " ")</f>
        <v>1</v>
      </c>
    </row>
    <row r="173" spans="1:8" ht="16.3" thickTop="1" thickBot="1" x14ac:dyDescent="0.3">
      <c r="A173" s="20" t="s">
        <v>483</v>
      </c>
      <c r="B173" s="20" t="s">
        <v>490</v>
      </c>
      <c r="C173" s="20" t="s">
        <v>491</v>
      </c>
      <c r="D173" s="10">
        <f t="shared" si="5"/>
        <v>2</v>
      </c>
      <c r="E173" s="35">
        <f t="shared" si="4"/>
        <v>1.8</v>
      </c>
      <c r="F173" s="21">
        <f>IFERROR(VLOOKUP($C173, 'All Indicators - Breakdown'!$C:$HZ, F$1, FALSE), " ")</f>
        <v>2</v>
      </c>
      <c r="G173" s="21">
        <f>IFERROR(VLOOKUP($C173, 'All Indicators - Breakdown'!$C:$HZ, G$1, FALSE), " ")</f>
        <v>2</v>
      </c>
      <c r="H173" s="21">
        <f>IFERROR(VLOOKUP($C173, 'All Indicators - Breakdown'!$C:$HZ, H$1, FALSE), " ")</f>
        <v>1</v>
      </c>
    </row>
    <row r="174" spans="1:8" ht="16.3" thickTop="1" thickBot="1" x14ac:dyDescent="0.3">
      <c r="A174" s="20" t="s">
        <v>483</v>
      </c>
      <c r="B174" s="20" t="s">
        <v>492</v>
      </c>
      <c r="C174" s="20" t="s">
        <v>493</v>
      </c>
      <c r="D174" s="10">
        <f t="shared" si="5"/>
        <v>2</v>
      </c>
      <c r="E174" s="35">
        <f t="shared" si="4"/>
        <v>2.4</v>
      </c>
      <c r="F174" s="21">
        <f>IFERROR(VLOOKUP($C174, 'All Indicators - Breakdown'!$C:$HZ, F$1, FALSE), " ")</f>
        <v>3</v>
      </c>
      <c r="G174" s="21">
        <f>IFERROR(VLOOKUP($C174, 'All Indicators - Breakdown'!$C:$HZ, G$1, FALSE), " ")</f>
        <v>2</v>
      </c>
      <c r="H174" s="21">
        <f>IFERROR(VLOOKUP($C174, 'All Indicators - Breakdown'!$C:$HZ, H$1, FALSE), " ")</f>
        <v>1</v>
      </c>
    </row>
    <row r="175" spans="1:8" ht="16.3" thickTop="1" thickBot="1" x14ac:dyDescent="0.3">
      <c r="A175" s="20" t="s">
        <v>483</v>
      </c>
      <c r="B175" s="20" t="s">
        <v>494</v>
      </c>
      <c r="C175" s="20" t="s">
        <v>495</v>
      </c>
      <c r="D175" s="10">
        <f t="shared" si="5"/>
        <v>3</v>
      </c>
      <c r="E175" s="35">
        <f t="shared" si="4"/>
        <v>3.2</v>
      </c>
      <c r="F175" s="21">
        <f>IFERROR(VLOOKUP($C175, 'All Indicators - Breakdown'!$C:$HZ, F$1, FALSE), " ")</f>
        <v>4</v>
      </c>
      <c r="G175" s="21">
        <f>IFERROR(VLOOKUP($C175, 'All Indicators - Breakdown'!$C:$HZ, G$1, FALSE), " ")</f>
        <v>3</v>
      </c>
      <c r="H175" s="21">
        <f>IFERROR(VLOOKUP($C175, 'All Indicators - Breakdown'!$C:$HZ, H$1, FALSE), " ")</f>
        <v>1</v>
      </c>
    </row>
    <row r="176" spans="1:8" ht="16.3" thickTop="1" thickBot="1" x14ac:dyDescent="0.3">
      <c r="A176" s="20" t="s">
        <v>483</v>
      </c>
      <c r="B176" s="20" t="s">
        <v>496</v>
      </c>
      <c r="C176" s="20" t="s">
        <v>497</v>
      </c>
      <c r="D176" s="10">
        <f t="shared" si="5"/>
        <v>3</v>
      </c>
      <c r="E176" s="35">
        <f t="shared" si="4"/>
        <v>3.2</v>
      </c>
      <c r="F176" s="21">
        <f>IFERROR(VLOOKUP($C176, 'All Indicators - Breakdown'!$C:$HZ, F$1, FALSE), " ")</f>
        <v>4</v>
      </c>
      <c r="G176" s="21">
        <f>IFERROR(VLOOKUP($C176, 'All Indicators - Breakdown'!$C:$HZ, G$1, FALSE), " ")</f>
        <v>3</v>
      </c>
      <c r="H176" s="21">
        <f>IFERROR(VLOOKUP($C176, 'All Indicators - Breakdown'!$C:$HZ, H$1, FALSE), " ")</f>
        <v>1</v>
      </c>
    </row>
    <row r="177" spans="1:8" ht="16.3" thickTop="1" thickBot="1" x14ac:dyDescent="0.3">
      <c r="A177" s="20" t="s">
        <v>483</v>
      </c>
      <c r="B177" s="20" t="s">
        <v>498</v>
      </c>
      <c r="C177" s="20" t="s">
        <v>499</v>
      </c>
      <c r="D177" s="10">
        <f t="shared" si="5"/>
        <v>3</v>
      </c>
      <c r="E177" s="35">
        <f t="shared" si="4"/>
        <v>3.2</v>
      </c>
      <c r="F177" s="21">
        <f>IFERROR(VLOOKUP($C177, 'All Indicators - Breakdown'!$C:$HZ, F$1, FALSE), " ")</f>
        <v>4</v>
      </c>
      <c r="G177" s="21">
        <f>IFERROR(VLOOKUP($C177, 'All Indicators - Breakdown'!$C:$HZ, G$1, FALSE), " ")</f>
        <v>3</v>
      </c>
      <c r="H177" s="21">
        <f>IFERROR(VLOOKUP($C177, 'All Indicators - Breakdown'!$C:$HZ, H$1, FALSE), " ")</f>
        <v>1</v>
      </c>
    </row>
    <row r="178" spans="1:8" ht="16.3" thickTop="1" thickBot="1" x14ac:dyDescent="0.3">
      <c r="A178" s="20" t="s">
        <v>483</v>
      </c>
      <c r="B178" s="20" t="s">
        <v>500</v>
      </c>
      <c r="C178" s="20" t="s">
        <v>501</v>
      </c>
      <c r="D178" s="10">
        <f t="shared" si="5"/>
        <v>2</v>
      </c>
      <c r="E178" s="35">
        <f t="shared" si="4"/>
        <v>2.4</v>
      </c>
      <c r="F178" s="21">
        <f>IFERROR(VLOOKUP($C178, 'All Indicators - Breakdown'!$C:$HZ, F$1, FALSE), " ")</f>
        <v>3</v>
      </c>
      <c r="G178" s="21">
        <f>IFERROR(VLOOKUP($C178, 'All Indicators - Breakdown'!$C:$HZ, G$1, FALSE), " ")</f>
        <v>2</v>
      </c>
      <c r="H178" s="21">
        <f>IFERROR(VLOOKUP($C178, 'All Indicators - Breakdown'!$C:$HZ, H$1, FALSE), " ")</f>
        <v>1</v>
      </c>
    </row>
    <row r="179" spans="1:8" ht="16.3" thickTop="1" thickBot="1" x14ac:dyDescent="0.3">
      <c r="A179" s="20" t="s">
        <v>483</v>
      </c>
      <c r="B179" s="20" t="s">
        <v>502</v>
      </c>
      <c r="C179" s="20" t="s">
        <v>503</v>
      </c>
      <c r="D179" s="10">
        <f t="shared" si="5"/>
        <v>3</v>
      </c>
      <c r="E179" s="35">
        <f t="shared" si="4"/>
        <v>3.2</v>
      </c>
      <c r="F179" s="21">
        <f>IFERROR(VLOOKUP($C179, 'All Indicators - Breakdown'!$C:$HZ, F$1, FALSE), " ")</f>
        <v>4</v>
      </c>
      <c r="G179" s="21">
        <f>IFERROR(VLOOKUP($C179, 'All Indicators - Breakdown'!$C:$HZ, G$1, FALSE), " ")</f>
        <v>3</v>
      </c>
      <c r="H179" s="21">
        <f>IFERROR(VLOOKUP($C179, 'All Indicators - Breakdown'!$C:$HZ, H$1, FALSE), " ")</f>
        <v>1</v>
      </c>
    </row>
    <row r="180" spans="1:8" ht="16.3" thickTop="1" thickBot="1" x14ac:dyDescent="0.3">
      <c r="A180" s="20" t="s">
        <v>483</v>
      </c>
      <c r="B180" s="20" t="s">
        <v>504</v>
      </c>
      <c r="C180" s="20" t="s">
        <v>505</v>
      </c>
      <c r="D180" s="10">
        <f t="shared" si="5"/>
        <v>3</v>
      </c>
      <c r="E180" s="35">
        <f t="shared" si="4"/>
        <v>4</v>
      </c>
      <c r="F180" s="21">
        <f>IFERROR(VLOOKUP($C180, 'All Indicators - Breakdown'!$C:$HZ, F$1, FALSE), " ")</f>
        <v>5</v>
      </c>
      <c r="G180" s="21">
        <f>IFERROR(VLOOKUP($C180, 'All Indicators - Breakdown'!$C:$HZ, G$1, FALSE), " ")</f>
        <v>4</v>
      </c>
      <c r="H180" s="21">
        <f>IFERROR(VLOOKUP($C180, 'All Indicators - Breakdown'!$C:$HZ, H$1, FALSE), " ")</f>
        <v>1</v>
      </c>
    </row>
    <row r="181" spans="1:8" ht="16.3" thickTop="1" thickBot="1" x14ac:dyDescent="0.3">
      <c r="A181" s="20" t="s">
        <v>483</v>
      </c>
      <c r="B181" s="20" t="s">
        <v>506</v>
      </c>
      <c r="C181" s="20" t="s">
        <v>507</v>
      </c>
      <c r="D181" s="10">
        <f t="shared" si="5"/>
        <v>3</v>
      </c>
      <c r="E181" s="35">
        <f t="shared" si="4"/>
        <v>3.2</v>
      </c>
      <c r="F181" s="21">
        <f>IFERROR(VLOOKUP($C181, 'All Indicators - Breakdown'!$C:$HZ, F$1, FALSE), " ")</f>
        <v>4</v>
      </c>
      <c r="G181" s="21">
        <f>IFERROR(VLOOKUP($C181, 'All Indicators - Breakdown'!$C:$HZ, G$1, FALSE), " ")</f>
        <v>3</v>
      </c>
      <c r="H181" s="21">
        <f>IFERROR(VLOOKUP($C181, 'All Indicators - Breakdown'!$C:$HZ, H$1, FALSE), " ")</f>
        <v>1</v>
      </c>
    </row>
    <row r="182" spans="1:8" ht="16.3" thickTop="1" thickBot="1" x14ac:dyDescent="0.3">
      <c r="A182" s="20" t="s">
        <v>483</v>
      </c>
      <c r="B182" s="20" t="s">
        <v>508</v>
      </c>
      <c r="C182" s="20" t="s">
        <v>509</v>
      </c>
      <c r="D182" s="10">
        <f t="shared" si="5"/>
        <v>2</v>
      </c>
      <c r="E182" s="35">
        <f t="shared" si="4"/>
        <v>2.4</v>
      </c>
      <c r="F182" s="21">
        <f>IFERROR(VLOOKUP($C182, 'All Indicators - Breakdown'!$C:$HZ, F$1, FALSE), " ")</f>
        <v>3</v>
      </c>
      <c r="G182" s="21">
        <f>IFERROR(VLOOKUP($C182, 'All Indicators - Breakdown'!$C:$HZ, G$1, FALSE), " ")</f>
        <v>2</v>
      </c>
      <c r="H182" s="21">
        <f>IFERROR(VLOOKUP($C182, 'All Indicators - Breakdown'!$C:$HZ, H$1, FALSE), " ")</f>
        <v>1</v>
      </c>
    </row>
    <row r="183" spans="1:8" ht="16.3" thickTop="1" thickBot="1" x14ac:dyDescent="0.3">
      <c r="A183" s="20" t="s">
        <v>483</v>
      </c>
      <c r="B183" s="20" t="s">
        <v>510</v>
      </c>
      <c r="C183" s="20" t="s">
        <v>511</v>
      </c>
      <c r="D183" s="10">
        <f t="shared" si="5"/>
        <v>3</v>
      </c>
      <c r="E183" s="35">
        <f t="shared" si="4"/>
        <v>3.2</v>
      </c>
      <c r="F183" s="21">
        <f>IFERROR(VLOOKUP($C183, 'All Indicators - Breakdown'!$C:$HZ, F$1, FALSE), " ")</f>
        <v>4</v>
      </c>
      <c r="G183" s="21">
        <f>IFERROR(VLOOKUP($C183, 'All Indicators - Breakdown'!$C:$HZ, G$1, FALSE), " ")</f>
        <v>3</v>
      </c>
      <c r="H183" s="21">
        <f>IFERROR(VLOOKUP($C183, 'All Indicators - Breakdown'!$C:$HZ, H$1, FALSE), " ")</f>
        <v>1</v>
      </c>
    </row>
    <row r="184" spans="1:8" ht="16.3" thickTop="1" thickBot="1" x14ac:dyDescent="0.3">
      <c r="A184" s="20" t="s">
        <v>483</v>
      </c>
      <c r="B184" s="20" t="s">
        <v>512</v>
      </c>
      <c r="C184" s="20" t="s">
        <v>513</v>
      </c>
      <c r="D184" s="10">
        <f t="shared" si="5"/>
        <v>2</v>
      </c>
      <c r="E184" s="35">
        <f t="shared" si="4"/>
        <v>1.8</v>
      </c>
      <c r="F184" s="21">
        <f>IFERROR(VLOOKUP($C184, 'All Indicators - Breakdown'!$C:$HZ, F$1, FALSE), " ")</f>
        <v>2</v>
      </c>
      <c r="G184" s="21">
        <f>IFERROR(VLOOKUP($C184, 'All Indicators - Breakdown'!$C:$HZ, G$1, FALSE), " ")</f>
        <v>2</v>
      </c>
      <c r="H184" s="21">
        <f>IFERROR(VLOOKUP($C184, 'All Indicators - Breakdown'!$C:$HZ, H$1, FALSE), " ")</f>
        <v>1</v>
      </c>
    </row>
    <row r="185" spans="1:8" ht="16.3" thickTop="1" thickBot="1" x14ac:dyDescent="0.3">
      <c r="A185" s="20" t="s">
        <v>514</v>
      </c>
      <c r="B185" s="20" t="s">
        <v>515</v>
      </c>
      <c r="C185" s="20" t="s">
        <v>516</v>
      </c>
      <c r="D185" s="10">
        <f t="shared" si="5"/>
        <v>2</v>
      </c>
      <c r="E185" s="35">
        <f t="shared" si="4"/>
        <v>3</v>
      </c>
      <c r="F185" s="21">
        <f>IFERROR(VLOOKUP($C185, 'All Indicators - Breakdown'!$C:$HZ, F$1, FALSE), " ")</f>
        <v>4</v>
      </c>
      <c r="G185" s="21">
        <f>IFERROR(VLOOKUP($C185, 'All Indicators - Breakdown'!$C:$HZ, G$1, FALSE), " ")</f>
        <v>2</v>
      </c>
      <c r="H185" s="21">
        <f>IFERROR(VLOOKUP($C185, 'All Indicators - Breakdown'!$C:$HZ, H$1, FALSE), " ")</f>
        <v>1</v>
      </c>
    </row>
    <row r="186" spans="1:8" ht="16.3" thickTop="1" thickBot="1" x14ac:dyDescent="0.3">
      <c r="A186" s="20" t="s">
        <v>514</v>
      </c>
      <c r="B186" s="20" t="s">
        <v>517</v>
      </c>
      <c r="C186" s="20" t="s">
        <v>518</v>
      </c>
      <c r="D186" s="10">
        <f t="shared" si="5"/>
        <v>3</v>
      </c>
      <c r="E186" s="35">
        <f t="shared" si="4"/>
        <v>3.8000000000000003</v>
      </c>
      <c r="F186" s="21">
        <f>IFERROR(VLOOKUP($C186, 'All Indicators - Breakdown'!$C:$HZ, F$1, FALSE), " ")</f>
        <v>5</v>
      </c>
      <c r="G186" s="21">
        <f>IFERROR(VLOOKUP($C186, 'All Indicators - Breakdown'!$C:$HZ, G$1, FALSE), " ")</f>
        <v>3</v>
      </c>
      <c r="H186" s="21">
        <f>IFERROR(VLOOKUP($C186, 'All Indicators - Breakdown'!$C:$HZ, H$1, FALSE), " ")</f>
        <v>1</v>
      </c>
    </row>
    <row r="187" spans="1:8" ht="16.3" thickTop="1" thickBot="1" x14ac:dyDescent="0.3">
      <c r="A187" s="20" t="s">
        <v>514</v>
      </c>
      <c r="B187" s="20" t="s">
        <v>519</v>
      </c>
      <c r="C187" s="20" t="s">
        <v>520</v>
      </c>
      <c r="D187" s="10">
        <f t="shared" si="5"/>
        <v>2</v>
      </c>
      <c r="E187" s="35">
        <f t="shared" si="4"/>
        <v>3</v>
      </c>
      <c r="F187" s="21">
        <f>IFERROR(VLOOKUP($C187, 'All Indicators - Breakdown'!$C:$HZ, F$1, FALSE), " ")</f>
        <v>4</v>
      </c>
      <c r="G187" s="21">
        <f>IFERROR(VLOOKUP($C187, 'All Indicators - Breakdown'!$C:$HZ, G$1, FALSE), " ")</f>
        <v>2</v>
      </c>
      <c r="H187" s="21">
        <f>IFERROR(VLOOKUP($C187, 'All Indicators - Breakdown'!$C:$HZ, H$1, FALSE), " ")</f>
        <v>1</v>
      </c>
    </row>
    <row r="188" spans="1:8" ht="16.3" thickTop="1" thickBot="1" x14ac:dyDescent="0.3">
      <c r="A188" s="20" t="s">
        <v>514</v>
      </c>
      <c r="B188" s="20" t="s">
        <v>521</v>
      </c>
      <c r="C188" s="20" t="s">
        <v>522</v>
      </c>
      <c r="D188" s="10">
        <f t="shared" si="5"/>
        <v>2</v>
      </c>
      <c r="E188" s="35">
        <f t="shared" si="4"/>
        <v>3</v>
      </c>
      <c r="F188" s="21">
        <f>IFERROR(VLOOKUP($C188, 'All Indicators - Breakdown'!$C:$HZ, F$1, FALSE), " ")</f>
        <v>4</v>
      </c>
      <c r="G188" s="21">
        <f>IFERROR(VLOOKUP($C188, 'All Indicators - Breakdown'!$C:$HZ, G$1, FALSE), " ")</f>
        <v>2</v>
      </c>
      <c r="H188" s="21">
        <f>IFERROR(VLOOKUP($C188, 'All Indicators - Breakdown'!$C:$HZ, H$1, FALSE), " ")</f>
        <v>1</v>
      </c>
    </row>
    <row r="189" spans="1:8" ht="16.3" thickTop="1" thickBot="1" x14ac:dyDescent="0.3">
      <c r="A189" s="20" t="s">
        <v>514</v>
      </c>
      <c r="B189" s="20" t="s">
        <v>523</v>
      </c>
      <c r="C189" s="20" t="s">
        <v>524</v>
      </c>
      <c r="D189" s="10">
        <f t="shared" si="5"/>
        <v>3</v>
      </c>
      <c r="E189" s="35">
        <f t="shared" si="4"/>
        <v>3.8000000000000003</v>
      </c>
      <c r="F189" s="21">
        <f>IFERROR(VLOOKUP($C189, 'All Indicators - Breakdown'!$C:$HZ, F$1, FALSE), " ")</f>
        <v>5</v>
      </c>
      <c r="G189" s="21">
        <f>IFERROR(VLOOKUP($C189, 'All Indicators - Breakdown'!$C:$HZ, G$1, FALSE), " ")</f>
        <v>3</v>
      </c>
      <c r="H189" s="21">
        <f>IFERROR(VLOOKUP($C189, 'All Indicators - Breakdown'!$C:$HZ, H$1, FALSE), " ")</f>
        <v>1</v>
      </c>
    </row>
    <row r="190" spans="1:8" ht="16.3" thickTop="1" thickBot="1" x14ac:dyDescent="0.3">
      <c r="A190" s="20" t="s">
        <v>514</v>
      </c>
      <c r="B190" s="20" t="s">
        <v>525</v>
      </c>
      <c r="C190" s="20" t="s">
        <v>526</v>
      </c>
      <c r="D190" s="10">
        <f t="shared" si="5"/>
        <v>3</v>
      </c>
      <c r="E190" s="35">
        <f t="shared" si="4"/>
        <v>3.4</v>
      </c>
      <c r="F190" s="21">
        <f>IFERROR(VLOOKUP($C190, 'All Indicators - Breakdown'!$C:$HZ, F$1, FALSE), " ")</f>
        <v>4</v>
      </c>
      <c r="G190" s="21">
        <f>IFERROR(VLOOKUP($C190, 'All Indicators - Breakdown'!$C:$HZ, G$1, FALSE), " ")</f>
        <v>3</v>
      </c>
      <c r="H190" s="21">
        <f>IFERROR(VLOOKUP($C190, 'All Indicators - Breakdown'!$C:$HZ, H$1, FALSE), " ")</f>
        <v>2</v>
      </c>
    </row>
    <row r="191" spans="1:8" ht="16.3" thickTop="1" thickBot="1" x14ac:dyDescent="0.3">
      <c r="A191" s="20" t="s">
        <v>514</v>
      </c>
      <c r="B191" s="20" t="s">
        <v>527</v>
      </c>
      <c r="C191" s="20" t="s">
        <v>528</v>
      </c>
      <c r="D191" s="10">
        <f t="shared" si="5"/>
        <v>3</v>
      </c>
      <c r="E191" s="35">
        <f t="shared" si="4"/>
        <v>4</v>
      </c>
      <c r="F191" s="21">
        <f>IFERROR(VLOOKUP($C191, 'All Indicators - Breakdown'!$C:$HZ, F$1, FALSE), " ")</f>
        <v>5</v>
      </c>
      <c r="G191" s="21">
        <f>IFERROR(VLOOKUP($C191, 'All Indicators - Breakdown'!$C:$HZ, G$1, FALSE), " ")</f>
        <v>4</v>
      </c>
      <c r="H191" s="21">
        <f>IFERROR(VLOOKUP($C191, 'All Indicators - Breakdown'!$C:$HZ, H$1, FALSE), " ")</f>
        <v>1</v>
      </c>
    </row>
    <row r="192" spans="1:8" ht="16.3" thickTop="1" thickBot="1" x14ac:dyDescent="0.3">
      <c r="A192" s="20" t="s">
        <v>514</v>
      </c>
      <c r="B192" s="20" t="s">
        <v>529</v>
      </c>
      <c r="C192" s="20" t="s">
        <v>530</v>
      </c>
      <c r="D192" s="10">
        <f t="shared" si="5"/>
        <v>2</v>
      </c>
      <c r="E192" s="35">
        <f t="shared" si="4"/>
        <v>3</v>
      </c>
      <c r="F192" s="21">
        <f>IFERROR(VLOOKUP($C192, 'All Indicators - Breakdown'!$C:$HZ, F$1, FALSE), " ")</f>
        <v>4</v>
      </c>
      <c r="G192" s="21">
        <f>IFERROR(VLOOKUP($C192, 'All Indicators - Breakdown'!$C:$HZ, G$1, FALSE), " ")</f>
        <v>2</v>
      </c>
      <c r="H192" s="21">
        <f>IFERROR(VLOOKUP($C192, 'All Indicators - Breakdown'!$C:$HZ, H$1, FALSE), " ")</f>
        <v>1</v>
      </c>
    </row>
    <row r="193" spans="1:8" ht="16.3" thickTop="1" thickBot="1" x14ac:dyDescent="0.3">
      <c r="A193" s="20" t="s">
        <v>531</v>
      </c>
      <c r="B193" s="20" t="s">
        <v>532</v>
      </c>
      <c r="C193" s="20" t="s">
        <v>533</v>
      </c>
      <c r="D193" s="10">
        <f t="shared" si="5"/>
        <v>2</v>
      </c>
      <c r="E193" s="35">
        <f t="shared" si="4"/>
        <v>2.4</v>
      </c>
      <c r="F193" s="21">
        <f>IFERROR(VLOOKUP($C193, 'All Indicators - Breakdown'!$C:$HZ, F$1, FALSE), " ")</f>
        <v>3</v>
      </c>
      <c r="G193" s="21">
        <f>IFERROR(VLOOKUP($C193, 'All Indicators - Breakdown'!$C:$HZ, G$1, FALSE), " ")</f>
        <v>2</v>
      </c>
      <c r="H193" s="21">
        <f>IFERROR(VLOOKUP($C193, 'All Indicators - Breakdown'!$C:$HZ, H$1, FALSE), " ")</f>
        <v>1</v>
      </c>
    </row>
    <row r="194" spans="1:8" ht="16.3" thickTop="1" thickBot="1" x14ac:dyDescent="0.3">
      <c r="A194" s="20" t="s">
        <v>531</v>
      </c>
      <c r="B194" s="20" t="s">
        <v>534</v>
      </c>
      <c r="C194" s="20" t="s">
        <v>535</v>
      </c>
      <c r="D194" s="10">
        <f t="shared" si="5"/>
        <v>2</v>
      </c>
      <c r="E194" s="35">
        <f t="shared" si="4"/>
        <v>3</v>
      </c>
      <c r="F194" s="21">
        <f>IFERROR(VLOOKUP($C194, 'All Indicators - Breakdown'!$C:$HZ, F$1, FALSE), " ")</f>
        <v>4</v>
      </c>
      <c r="G194" s="21">
        <f>IFERROR(VLOOKUP($C194, 'All Indicators - Breakdown'!$C:$HZ, G$1, FALSE), " ")</f>
        <v>2</v>
      </c>
      <c r="H194" s="21">
        <f>IFERROR(VLOOKUP($C194, 'All Indicators - Breakdown'!$C:$HZ, H$1, FALSE), " ")</f>
        <v>1</v>
      </c>
    </row>
    <row r="195" spans="1:8" ht="16.3" thickTop="1" thickBot="1" x14ac:dyDescent="0.3">
      <c r="A195" s="20" t="s">
        <v>531</v>
      </c>
      <c r="B195" s="20" t="s">
        <v>536</v>
      </c>
      <c r="C195" s="20" t="s">
        <v>537</v>
      </c>
      <c r="D195" s="10">
        <f t="shared" si="5"/>
        <v>2</v>
      </c>
      <c r="E195" s="35">
        <f t="shared" si="4"/>
        <v>2.4</v>
      </c>
      <c r="F195" s="21">
        <f>IFERROR(VLOOKUP($C195, 'All Indicators - Breakdown'!$C:$HZ, F$1, FALSE), " ")</f>
        <v>3</v>
      </c>
      <c r="G195" s="21">
        <f>IFERROR(VLOOKUP($C195, 'All Indicators - Breakdown'!$C:$HZ, G$1, FALSE), " ")</f>
        <v>2</v>
      </c>
      <c r="H195" s="21">
        <f>IFERROR(VLOOKUP($C195, 'All Indicators - Breakdown'!$C:$HZ, H$1, FALSE), " ")</f>
        <v>1</v>
      </c>
    </row>
    <row r="196" spans="1:8" ht="16.3" thickTop="1" thickBot="1" x14ac:dyDescent="0.3">
      <c r="A196" s="20" t="s">
        <v>531</v>
      </c>
      <c r="B196" s="20" t="s">
        <v>538</v>
      </c>
      <c r="C196" s="20" t="s">
        <v>539</v>
      </c>
      <c r="D196" s="10">
        <f t="shared" si="5"/>
        <v>2</v>
      </c>
      <c r="E196" s="35">
        <f t="shared" ref="E196:E259" si="6">IF(AND(ISNUMBER(F196), ISNUMBER(G196), ISNUMBER(H196)),
    (F196 * 0.6) + (G196 * 0.2) + (H196 * 0.2),
    IF(AND(ISNUMBER(F196), ISNUMBER(G196)),
        (F196 * 0.6) + (G196 * 0.4),
        IF(AND(ISNUMBER(F196), ISNUMBER(H196)),
            (F196 * 0.6) + (H196 * 0.4),
            IF(AND(ISNUMBER(G196), ISNUMBER(H196)),
                (G196 * 0.5) + (H196 * 0.5),
                IF(ISNUMBER(F196),
                    F196,
                    IF(ISNUMBER(G196),
                        G196,
                        IF(ISNUMBER(H196),
                            H196,
                            NA()
                        )
                    )
                )
            )
        )
    )
)</f>
        <v>2.4</v>
      </c>
      <c r="F196" s="21">
        <f>IFERROR(VLOOKUP($C196, 'All Indicators - Breakdown'!$C:$HZ, F$1, FALSE), " ")</f>
        <v>3</v>
      </c>
      <c r="G196" s="21">
        <f>IFERROR(VLOOKUP($C196, 'All Indicators - Breakdown'!$C:$HZ, G$1, FALSE), " ")</f>
        <v>2</v>
      </c>
      <c r="H196" s="21">
        <f>IFERROR(VLOOKUP($C196, 'All Indicators - Breakdown'!$C:$HZ, H$1, FALSE), " ")</f>
        <v>1</v>
      </c>
    </row>
    <row r="197" spans="1:8" ht="16.3" thickTop="1" thickBot="1" x14ac:dyDescent="0.3">
      <c r="A197" s="20" t="s">
        <v>531</v>
      </c>
      <c r="B197" s="20" t="s">
        <v>540</v>
      </c>
      <c r="C197" s="20" t="s">
        <v>541</v>
      </c>
      <c r="D197" s="10">
        <f t="shared" ref="D197:D260" si="7">ROUND(AVERAGE(F197:H197), 0)</f>
        <v>2</v>
      </c>
      <c r="E197" s="35">
        <f t="shared" si="6"/>
        <v>2.1999999999999997</v>
      </c>
      <c r="F197" s="21">
        <f>IFERROR(VLOOKUP($C197, 'All Indicators - Breakdown'!$C:$HZ, F$1, FALSE), " ")</f>
        <v>3</v>
      </c>
      <c r="G197" s="21">
        <f>IFERROR(VLOOKUP($C197, 'All Indicators - Breakdown'!$C:$HZ, G$1, FALSE), " ")</f>
        <v>1</v>
      </c>
      <c r="H197" s="21">
        <f>IFERROR(VLOOKUP($C197, 'All Indicators - Breakdown'!$C:$HZ, H$1, FALSE), " ")</f>
        <v>1</v>
      </c>
    </row>
    <row r="198" spans="1:8" ht="16.3" thickTop="1" thickBot="1" x14ac:dyDescent="0.3">
      <c r="A198" s="20" t="s">
        <v>531</v>
      </c>
      <c r="B198" s="20" t="s">
        <v>542</v>
      </c>
      <c r="C198" s="20" t="s">
        <v>543</v>
      </c>
      <c r="D198" s="10">
        <f t="shared" si="7"/>
        <v>1</v>
      </c>
      <c r="E198" s="35">
        <f t="shared" si="6"/>
        <v>1.2</v>
      </c>
      <c r="F198" s="21">
        <f>IFERROR(VLOOKUP($C198, 'All Indicators - Breakdown'!$C:$HZ, F$1, FALSE), " ")</f>
        <v>1</v>
      </c>
      <c r="G198" s="21">
        <f>IFERROR(VLOOKUP($C198, 'All Indicators - Breakdown'!$C:$HZ, G$1, FALSE), " ")</f>
        <v>2</v>
      </c>
      <c r="H198" s="21">
        <f>IFERROR(VLOOKUP($C198, 'All Indicators - Breakdown'!$C:$HZ, H$1, FALSE), " ")</f>
        <v>1</v>
      </c>
    </row>
    <row r="199" spans="1:8" ht="16.3" thickTop="1" thickBot="1" x14ac:dyDescent="0.3">
      <c r="A199" s="20" t="s">
        <v>531</v>
      </c>
      <c r="B199" s="20" t="s">
        <v>544</v>
      </c>
      <c r="C199" s="20" t="s">
        <v>545</v>
      </c>
      <c r="D199" s="10">
        <f t="shared" si="7"/>
        <v>2</v>
      </c>
      <c r="E199" s="35">
        <f t="shared" si="6"/>
        <v>2.4</v>
      </c>
      <c r="F199" s="21">
        <f>IFERROR(VLOOKUP($C199, 'All Indicators - Breakdown'!$C:$HZ, F$1, FALSE), " ")</f>
        <v>3</v>
      </c>
      <c r="G199" s="21">
        <f>IFERROR(VLOOKUP($C199, 'All Indicators - Breakdown'!$C:$HZ, G$1, FALSE), " ")</f>
        <v>2</v>
      </c>
      <c r="H199" s="21">
        <f>IFERROR(VLOOKUP($C199, 'All Indicators - Breakdown'!$C:$HZ, H$1, FALSE), " ")</f>
        <v>1</v>
      </c>
    </row>
    <row r="200" spans="1:8" ht="16.3" thickTop="1" thickBot="1" x14ac:dyDescent="0.3">
      <c r="A200" s="20" t="s">
        <v>531</v>
      </c>
      <c r="B200" s="20" t="s">
        <v>546</v>
      </c>
      <c r="C200" s="20" t="s">
        <v>547</v>
      </c>
      <c r="D200" s="10">
        <f t="shared" si="7"/>
        <v>3</v>
      </c>
      <c r="E200" s="35">
        <f t="shared" si="6"/>
        <v>3.8000000000000003</v>
      </c>
      <c r="F200" s="21">
        <f>IFERROR(VLOOKUP($C200, 'All Indicators - Breakdown'!$C:$HZ, F$1, FALSE), " ")</f>
        <v>5</v>
      </c>
      <c r="G200" s="21">
        <f>IFERROR(VLOOKUP($C200, 'All Indicators - Breakdown'!$C:$HZ, G$1, FALSE), " ")</f>
        <v>3</v>
      </c>
      <c r="H200" s="21">
        <f>IFERROR(VLOOKUP($C200, 'All Indicators - Breakdown'!$C:$HZ, H$1, FALSE), " ")</f>
        <v>1</v>
      </c>
    </row>
    <row r="201" spans="1:8" ht="16.3" thickTop="1" thickBot="1" x14ac:dyDescent="0.3">
      <c r="A201" s="20" t="s">
        <v>531</v>
      </c>
      <c r="B201" s="20" t="s">
        <v>548</v>
      </c>
      <c r="C201" s="20" t="s">
        <v>549</v>
      </c>
      <c r="D201" s="10">
        <f t="shared" si="7"/>
        <v>2</v>
      </c>
      <c r="E201" s="35">
        <f t="shared" si="6"/>
        <v>2.1999999999999997</v>
      </c>
      <c r="F201" s="21">
        <f>IFERROR(VLOOKUP($C201, 'All Indicators - Breakdown'!$C:$HZ, F$1, FALSE), " ")</f>
        <v>3</v>
      </c>
      <c r="G201" s="21">
        <f>IFERROR(VLOOKUP($C201, 'All Indicators - Breakdown'!$C:$HZ, G$1, FALSE), " ")</f>
        <v>1</v>
      </c>
      <c r="H201" s="21">
        <f>IFERROR(VLOOKUP($C201, 'All Indicators - Breakdown'!$C:$HZ, H$1, FALSE), " ")</f>
        <v>1</v>
      </c>
    </row>
    <row r="202" spans="1:8" ht="16.3" thickTop="1" thickBot="1" x14ac:dyDescent="0.3">
      <c r="A202" s="20" t="s">
        <v>531</v>
      </c>
      <c r="B202" s="20" t="s">
        <v>550</v>
      </c>
      <c r="C202" s="20" t="s">
        <v>551</v>
      </c>
      <c r="D202" s="10">
        <f t="shared" si="7"/>
        <v>2</v>
      </c>
      <c r="E202" s="35">
        <f t="shared" si="6"/>
        <v>1.8</v>
      </c>
      <c r="F202" s="21">
        <f>IFERROR(VLOOKUP($C202, 'All Indicators - Breakdown'!$C:$HZ, F$1, FALSE), " ")</f>
        <v>2</v>
      </c>
      <c r="G202" s="21">
        <f>IFERROR(VLOOKUP($C202, 'All Indicators - Breakdown'!$C:$HZ, G$1, FALSE), " ")</f>
        <v>2</v>
      </c>
      <c r="H202" s="21">
        <f>IFERROR(VLOOKUP($C202, 'All Indicators - Breakdown'!$C:$HZ, H$1, FALSE), " ")</f>
        <v>1</v>
      </c>
    </row>
    <row r="203" spans="1:8" ht="16.3" thickTop="1" thickBot="1" x14ac:dyDescent="0.3">
      <c r="A203" s="20" t="s">
        <v>531</v>
      </c>
      <c r="B203" s="20" t="s">
        <v>552</v>
      </c>
      <c r="C203" s="20" t="s">
        <v>553</v>
      </c>
      <c r="D203" s="10">
        <f t="shared" si="7"/>
        <v>2</v>
      </c>
      <c r="E203" s="35">
        <f t="shared" si="6"/>
        <v>2.8000000000000003</v>
      </c>
      <c r="F203" s="21">
        <f>IFERROR(VLOOKUP($C203, 'All Indicators - Breakdown'!$C:$HZ, F$1, FALSE), " ")</f>
        <v>4</v>
      </c>
      <c r="G203" s="21">
        <f>IFERROR(VLOOKUP($C203, 'All Indicators - Breakdown'!$C:$HZ, G$1, FALSE), " ")</f>
        <v>1</v>
      </c>
      <c r="H203" s="21">
        <f>IFERROR(VLOOKUP($C203, 'All Indicators - Breakdown'!$C:$HZ, H$1, FALSE), " ")</f>
        <v>1</v>
      </c>
    </row>
    <row r="204" spans="1:8" ht="16.3" thickTop="1" thickBot="1" x14ac:dyDescent="0.3">
      <c r="A204" s="20" t="s">
        <v>531</v>
      </c>
      <c r="B204" s="20" t="s">
        <v>554</v>
      </c>
      <c r="C204" s="20" t="s">
        <v>555</v>
      </c>
      <c r="D204" s="10">
        <f t="shared" si="7"/>
        <v>2</v>
      </c>
      <c r="E204" s="35">
        <f t="shared" si="6"/>
        <v>2.4</v>
      </c>
      <c r="F204" s="21">
        <f>IFERROR(VLOOKUP($C204, 'All Indicators - Breakdown'!$C:$HZ, F$1, FALSE), " ")</f>
        <v>3</v>
      </c>
      <c r="G204" s="21">
        <f>IFERROR(VLOOKUP($C204, 'All Indicators - Breakdown'!$C:$HZ, G$1, FALSE), " ")</f>
        <v>2</v>
      </c>
      <c r="H204" s="21">
        <f>IFERROR(VLOOKUP($C204, 'All Indicators - Breakdown'!$C:$HZ, H$1, FALSE), " ")</f>
        <v>1</v>
      </c>
    </row>
    <row r="205" spans="1:8" ht="16.3" thickTop="1" thickBot="1" x14ac:dyDescent="0.3">
      <c r="A205" s="20" t="s">
        <v>531</v>
      </c>
      <c r="B205" s="20" t="s">
        <v>556</v>
      </c>
      <c r="C205" s="20" t="s">
        <v>557</v>
      </c>
      <c r="D205" s="10">
        <f t="shared" si="7"/>
        <v>3</v>
      </c>
      <c r="E205" s="35">
        <f t="shared" si="6"/>
        <v>3.8000000000000003</v>
      </c>
      <c r="F205" s="21">
        <f>IFERROR(VLOOKUP($C205, 'All Indicators - Breakdown'!$C:$HZ, F$1, FALSE), " ")</f>
        <v>5</v>
      </c>
      <c r="G205" s="21">
        <f>IFERROR(VLOOKUP($C205, 'All Indicators - Breakdown'!$C:$HZ, G$1, FALSE), " ")</f>
        <v>3</v>
      </c>
      <c r="H205" s="21">
        <f>IFERROR(VLOOKUP($C205, 'All Indicators - Breakdown'!$C:$HZ, H$1, FALSE), " ")</f>
        <v>1</v>
      </c>
    </row>
    <row r="206" spans="1:8" ht="16.3" thickTop="1" thickBot="1" x14ac:dyDescent="0.3">
      <c r="A206" s="20" t="s">
        <v>531</v>
      </c>
      <c r="B206" s="20" t="s">
        <v>558</v>
      </c>
      <c r="C206" s="20" t="s">
        <v>559</v>
      </c>
      <c r="D206" s="10">
        <f t="shared" si="7"/>
        <v>4</v>
      </c>
      <c r="E206" s="35">
        <f t="shared" si="6"/>
        <v>4.2</v>
      </c>
      <c r="F206" s="21">
        <f>IFERROR(VLOOKUP($C206, 'All Indicators - Breakdown'!$C:$HZ, F$1, FALSE), " ")</f>
        <v>5</v>
      </c>
      <c r="G206" s="21">
        <f>IFERROR(VLOOKUP($C206, 'All Indicators - Breakdown'!$C:$HZ, G$1, FALSE), " ")</f>
        <v>5</v>
      </c>
      <c r="H206" s="21">
        <f>IFERROR(VLOOKUP($C206, 'All Indicators - Breakdown'!$C:$HZ, H$1, FALSE), " ")</f>
        <v>1</v>
      </c>
    </row>
    <row r="207" spans="1:8" ht="16.3" thickTop="1" thickBot="1" x14ac:dyDescent="0.3">
      <c r="A207" s="20" t="s">
        <v>531</v>
      </c>
      <c r="B207" s="20" t="s">
        <v>560</v>
      </c>
      <c r="C207" s="20" t="s">
        <v>561</v>
      </c>
      <c r="D207" s="10">
        <f t="shared" si="7"/>
        <v>2</v>
      </c>
      <c r="E207" s="35">
        <f t="shared" si="6"/>
        <v>2.4</v>
      </c>
      <c r="F207" s="21">
        <f>IFERROR(VLOOKUP($C207, 'All Indicators - Breakdown'!$C:$HZ, F$1, FALSE), " ")</f>
        <v>3</v>
      </c>
      <c r="G207" s="21">
        <f>IFERROR(VLOOKUP($C207, 'All Indicators - Breakdown'!$C:$HZ, G$1, FALSE), " ")</f>
        <v>2</v>
      </c>
      <c r="H207" s="21">
        <f>IFERROR(VLOOKUP($C207, 'All Indicators - Breakdown'!$C:$HZ, H$1, FALSE), " ")</f>
        <v>1</v>
      </c>
    </row>
    <row r="208" spans="1:8" ht="16.3" thickTop="1" thickBot="1" x14ac:dyDescent="0.3">
      <c r="A208" s="20" t="s">
        <v>531</v>
      </c>
      <c r="B208" s="20" t="s">
        <v>562</v>
      </c>
      <c r="C208" s="20" t="s">
        <v>563</v>
      </c>
      <c r="D208" s="10">
        <f t="shared" si="7"/>
        <v>2</v>
      </c>
      <c r="E208" s="35">
        <f t="shared" si="6"/>
        <v>2.4</v>
      </c>
      <c r="F208" s="21">
        <f>IFERROR(VLOOKUP($C208, 'All Indicators - Breakdown'!$C:$HZ, F$1, FALSE), " ")</f>
        <v>3</v>
      </c>
      <c r="G208" s="21">
        <f>IFERROR(VLOOKUP($C208, 'All Indicators - Breakdown'!$C:$HZ, G$1, FALSE), " ")</f>
        <v>2</v>
      </c>
      <c r="H208" s="21">
        <f>IFERROR(VLOOKUP($C208, 'All Indicators - Breakdown'!$C:$HZ, H$1, FALSE), " ")</f>
        <v>1</v>
      </c>
    </row>
    <row r="209" spans="1:8" ht="16.3" thickTop="1" thickBot="1" x14ac:dyDescent="0.3">
      <c r="A209" s="20" t="s">
        <v>531</v>
      </c>
      <c r="B209" s="20" t="s">
        <v>564</v>
      </c>
      <c r="C209" s="20" t="s">
        <v>565</v>
      </c>
      <c r="D209" s="10">
        <f t="shared" si="7"/>
        <v>2</v>
      </c>
      <c r="E209" s="35">
        <f t="shared" si="6"/>
        <v>3</v>
      </c>
      <c r="F209" s="21">
        <f>IFERROR(VLOOKUP($C209, 'All Indicators - Breakdown'!$C:$HZ, F$1, FALSE), " ")</f>
        <v>4</v>
      </c>
      <c r="G209" s="21">
        <f>IFERROR(VLOOKUP($C209, 'All Indicators - Breakdown'!$C:$HZ, G$1, FALSE), " ")</f>
        <v>2</v>
      </c>
      <c r="H209" s="21">
        <f>IFERROR(VLOOKUP($C209, 'All Indicators - Breakdown'!$C:$HZ, H$1, FALSE), " ")</f>
        <v>1</v>
      </c>
    </row>
    <row r="210" spans="1:8" ht="16.3" thickTop="1" thickBot="1" x14ac:dyDescent="0.3">
      <c r="A210" s="20" t="s">
        <v>531</v>
      </c>
      <c r="B210" s="20" t="s">
        <v>566</v>
      </c>
      <c r="C210" s="20" t="s">
        <v>567</v>
      </c>
      <c r="D210" s="10">
        <f t="shared" si="7"/>
        <v>3</v>
      </c>
      <c r="E210" s="35">
        <f t="shared" si="6"/>
        <v>3.6</v>
      </c>
      <c r="F210" s="21">
        <f>IFERROR(VLOOKUP($C210, 'All Indicators - Breakdown'!$C:$HZ, F$1, FALSE), " ")</f>
        <v>5</v>
      </c>
      <c r="G210" s="21">
        <f>IFERROR(VLOOKUP($C210, 'All Indicators - Breakdown'!$C:$HZ, G$1, FALSE), " ")</f>
        <v>2</v>
      </c>
      <c r="H210" s="21">
        <f>IFERROR(VLOOKUP($C210, 'All Indicators - Breakdown'!$C:$HZ, H$1, FALSE), " ")</f>
        <v>1</v>
      </c>
    </row>
    <row r="211" spans="1:8" ht="16.3" thickTop="1" thickBot="1" x14ac:dyDescent="0.3">
      <c r="A211" s="20" t="s">
        <v>531</v>
      </c>
      <c r="B211" s="20" t="s">
        <v>568</v>
      </c>
      <c r="C211" s="20" t="s">
        <v>569</v>
      </c>
      <c r="D211" s="10">
        <f t="shared" si="7"/>
        <v>3</v>
      </c>
      <c r="E211" s="35">
        <f t="shared" si="6"/>
        <v>3.2</v>
      </c>
      <c r="F211" s="21">
        <f>IFERROR(VLOOKUP($C211, 'All Indicators - Breakdown'!$C:$HZ, F$1, FALSE), " ")</f>
        <v>4</v>
      </c>
      <c r="G211" s="21">
        <f>IFERROR(VLOOKUP($C211, 'All Indicators - Breakdown'!$C:$HZ, G$1, FALSE), " ")</f>
        <v>3</v>
      </c>
      <c r="H211" s="21">
        <f>IFERROR(VLOOKUP($C211, 'All Indicators - Breakdown'!$C:$HZ, H$1, FALSE), " ")</f>
        <v>1</v>
      </c>
    </row>
    <row r="212" spans="1:8" ht="16.3" thickTop="1" thickBot="1" x14ac:dyDescent="0.3">
      <c r="A212" s="20" t="s">
        <v>531</v>
      </c>
      <c r="B212" s="20" t="s">
        <v>570</v>
      </c>
      <c r="C212" s="20" t="s">
        <v>571</v>
      </c>
      <c r="D212" s="10">
        <f t="shared" si="7"/>
        <v>3</v>
      </c>
      <c r="E212" s="35">
        <f t="shared" si="6"/>
        <v>3.4</v>
      </c>
      <c r="F212" s="21">
        <f>IFERROR(VLOOKUP($C212, 'All Indicators - Breakdown'!$C:$HZ, F$1, FALSE), " ")</f>
        <v>4</v>
      </c>
      <c r="G212" s="21">
        <f>IFERROR(VLOOKUP($C212, 'All Indicators - Breakdown'!$C:$HZ, G$1, FALSE), " ")</f>
        <v>3</v>
      </c>
      <c r="H212" s="21">
        <f>IFERROR(VLOOKUP($C212, 'All Indicators - Breakdown'!$C:$HZ, H$1, FALSE), " ")</f>
        <v>2</v>
      </c>
    </row>
    <row r="213" spans="1:8" ht="16.3" thickTop="1" thickBot="1" x14ac:dyDescent="0.3">
      <c r="A213" s="20" t="s">
        <v>531</v>
      </c>
      <c r="B213" s="20" t="s">
        <v>572</v>
      </c>
      <c r="C213" s="20" t="s">
        <v>573</v>
      </c>
      <c r="D213" s="10">
        <f t="shared" si="7"/>
        <v>2</v>
      </c>
      <c r="E213" s="35">
        <f t="shared" si="6"/>
        <v>2.6</v>
      </c>
      <c r="F213" s="21">
        <f>IFERROR(VLOOKUP($C213, 'All Indicators - Breakdown'!$C:$HZ, F$1, FALSE), " ")</f>
        <v>3</v>
      </c>
      <c r="G213" s="21">
        <f>IFERROR(VLOOKUP($C213, 'All Indicators - Breakdown'!$C:$HZ, G$1, FALSE), " ")</f>
        <v>3</v>
      </c>
      <c r="H213" s="21">
        <f>IFERROR(VLOOKUP($C213, 'All Indicators - Breakdown'!$C:$HZ, H$1, FALSE), " ")</f>
        <v>1</v>
      </c>
    </row>
    <row r="214" spans="1:8" ht="16.3" thickTop="1" thickBot="1" x14ac:dyDescent="0.3">
      <c r="A214" s="20" t="s">
        <v>531</v>
      </c>
      <c r="B214" s="20" t="s">
        <v>574</v>
      </c>
      <c r="C214" s="20" t="s">
        <v>575</v>
      </c>
      <c r="D214" s="10">
        <f t="shared" si="7"/>
        <v>2</v>
      </c>
      <c r="E214" s="35">
        <f t="shared" si="6"/>
        <v>2.4</v>
      </c>
      <c r="F214" s="21">
        <f>IFERROR(VLOOKUP($C214, 'All Indicators - Breakdown'!$C:$HZ, F$1, FALSE), " ")</f>
        <v>3</v>
      </c>
      <c r="G214" s="21">
        <f>IFERROR(VLOOKUP($C214, 'All Indicators - Breakdown'!$C:$HZ, G$1, FALSE), " ")</f>
        <v>2</v>
      </c>
      <c r="H214" s="21">
        <f>IFERROR(VLOOKUP($C214, 'All Indicators - Breakdown'!$C:$HZ, H$1, FALSE), " ")</f>
        <v>1</v>
      </c>
    </row>
    <row r="215" spans="1:8" ht="16.3" thickTop="1" thickBot="1" x14ac:dyDescent="0.3">
      <c r="A215" s="20" t="s">
        <v>531</v>
      </c>
      <c r="B215" s="20" t="s">
        <v>576</v>
      </c>
      <c r="C215" s="20" t="s">
        <v>577</v>
      </c>
      <c r="D215" s="10">
        <f t="shared" si="7"/>
        <v>2</v>
      </c>
      <c r="E215" s="35">
        <f t="shared" si="6"/>
        <v>2</v>
      </c>
      <c r="F215" s="21">
        <f>IFERROR(VLOOKUP($C215, 'All Indicators - Breakdown'!$C:$HZ, F$1, FALSE), " ")</f>
        <v>2</v>
      </c>
      <c r="G215" s="21">
        <f>IFERROR(VLOOKUP($C215, 'All Indicators - Breakdown'!$C:$HZ, G$1, FALSE), " ")</f>
        <v>3</v>
      </c>
      <c r="H215" s="21">
        <f>IFERROR(VLOOKUP($C215, 'All Indicators - Breakdown'!$C:$HZ, H$1, FALSE), " ")</f>
        <v>1</v>
      </c>
    </row>
    <row r="216" spans="1:8" ht="16.3" thickTop="1" thickBot="1" x14ac:dyDescent="0.3">
      <c r="A216" s="20" t="s">
        <v>531</v>
      </c>
      <c r="B216" s="20" t="s">
        <v>578</v>
      </c>
      <c r="C216" s="20" t="s">
        <v>579</v>
      </c>
      <c r="D216" s="10">
        <f t="shared" si="7"/>
        <v>3</v>
      </c>
      <c r="E216" s="35">
        <f t="shared" si="6"/>
        <v>3.2</v>
      </c>
      <c r="F216" s="21">
        <f>IFERROR(VLOOKUP($C216, 'All Indicators - Breakdown'!$C:$HZ, F$1, FALSE), " ")</f>
        <v>4</v>
      </c>
      <c r="G216" s="21">
        <f>IFERROR(VLOOKUP($C216, 'All Indicators - Breakdown'!$C:$HZ, G$1, FALSE), " ")</f>
        <v>3</v>
      </c>
      <c r="H216" s="21">
        <f>IFERROR(VLOOKUP($C216, 'All Indicators - Breakdown'!$C:$HZ, H$1, FALSE), " ")</f>
        <v>1</v>
      </c>
    </row>
    <row r="217" spans="1:8" ht="16.3" thickTop="1" thickBot="1" x14ac:dyDescent="0.3">
      <c r="A217" s="20" t="s">
        <v>531</v>
      </c>
      <c r="B217" s="20" t="s">
        <v>580</v>
      </c>
      <c r="C217" s="20" t="s">
        <v>581</v>
      </c>
      <c r="D217" s="10">
        <f t="shared" si="7"/>
        <v>2</v>
      </c>
      <c r="E217" s="35">
        <f t="shared" si="6"/>
        <v>2.2000000000000002</v>
      </c>
      <c r="F217" s="21">
        <f>IFERROR(VLOOKUP($C217, 'All Indicators - Breakdown'!$C:$HZ, F$1, FALSE), " ")</f>
        <v>2</v>
      </c>
      <c r="G217" s="21">
        <f>IFERROR(VLOOKUP($C217, 'All Indicators - Breakdown'!$C:$HZ, G$1, FALSE), " ")</f>
        <v>4</v>
      </c>
      <c r="H217" s="21">
        <f>IFERROR(VLOOKUP($C217, 'All Indicators - Breakdown'!$C:$HZ, H$1, FALSE), " ")</f>
        <v>1</v>
      </c>
    </row>
    <row r="218" spans="1:8" ht="16.3" thickTop="1" thickBot="1" x14ac:dyDescent="0.3">
      <c r="A218" s="20" t="s">
        <v>531</v>
      </c>
      <c r="B218" s="20" t="s">
        <v>582</v>
      </c>
      <c r="C218" s="20" t="s">
        <v>583</v>
      </c>
      <c r="D218" s="10">
        <f t="shared" si="7"/>
        <v>2</v>
      </c>
      <c r="E218" s="35">
        <f t="shared" si="6"/>
        <v>2.4</v>
      </c>
      <c r="F218" s="21">
        <f>IFERROR(VLOOKUP($C218, 'All Indicators - Breakdown'!$C:$HZ, F$1, FALSE), " ")</f>
        <v>3</v>
      </c>
      <c r="G218" s="21">
        <f>IFERROR(VLOOKUP($C218, 'All Indicators - Breakdown'!$C:$HZ, G$1, FALSE), " ")</f>
        <v>2</v>
      </c>
      <c r="H218" s="21">
        <f>IFERROR(VLOOKUP($C218, 'All Indicators - Breakdown'!$C:$HZ, H$1, FALSE), " ")</f>
        <v>1</v>
      </c>
    </row>
    <row r="219" spans="1:8" ht="16.3" thickTop="1" thickBot="1" x14ac:dyDescent="0.3">
      <c r="A219" s="20" t="s">
        <v>531</v>
      </c>
      <c r="B219" s="20" t="s">
        <v>584</v>
      </c>
      <c r="C219" s="20" t="s">
        <v>585</v>
      </c>
      <c r="D219" s="10">
        <f t="shared" si="7"/>
        <v>3</v>
      </c>
      <c r="E219" s="35">
        <f t="shared" si="6"/>
        <v>3.2</v>
      </c>
      <c r="F219" s="21">
        <f>IFERROR(VLOOKUP($C219, 'All Indicators - Breakdown'!$C:$HZ, F$1, FALSE), " ")</f>
        <v>4</v>
      </c>
      <c r="G219" s="21">
        <f>IFERROR(VLOOKUP($C219, 'All Indicators - Breakdown'!$C:$HZ, G$1, FALSE), " ")</f>
        <v>3</v>
      </c>
      <c r="H219" s="21">
        <f>IFERROR(VLOOKUP($C219, 'All Indicators - Breakdown'!$C:$HZ, H$1, FALSE), " ")</f>
        <v>1</v>
      </c>
    </row>
    <row r="220" spans="1:8" ht="16.3" thickTop="1" thickBot="1" x14ac:dyDescent="0.3">
      <c r="A220" s="20" t="s">
        <v>531</v>
      </c>
      <c r="B220" s="20" t="s">
        <v>586</v>
      </c>
      <c r="C220" s="20" t="s">
        <v>587</v>
      </c>
      <c r="D220" s="10">
        <f t="shared" si="7"/>
        <v>3</v>
      </c>
      <c r="E220" s="35">
        <f t="shared" si="6"/>
        <v>3.6</v>
      </c>
      <c r="F220" s="21">
        <f>IFERROR(VLOOKUP($C220, 'All Indicators - Breakdown'!$C:$HZ, F$1, FALSE), " ")</f>
        <v>4</v>
      </c>
      <c r="G220" s="21">
        <f>IFERROR(VLOOKUP($C220, 'All Indicators - Breakdown'!$C:$HZ, G$1, FALSE), " ")</f>
        <v>5</v>
      </c>
      <c r="H220" s="21">
        <f>IFERROR(VLOOKUP($C220, 'All Indicators - Breakdown'!$C:$HZ, H$1, FALSE), " ")</f>
        <v>1</v>
      </c>
    </row>
    <row r="221" spans="1:8" ht="16.3" thickTop="1" thickBot="1" x14ac:dyDescent="0.3">
      <c r="A221" s="20" t="s">
        <v>588</v>
      </c>
      <c r="B221" s="20" t="s">
        <v>589</v>
      </c>
      <c r="C221" s="20" t="s">
        <v>590</v>
      </c>
      <c r="D221" s="10">
        <f t="shared" si="7"/>
        <v>2</v>
      </c>
      <c r="E221" s="35">
        <f t="shared" si="6"/>
        <v>3</v>
      </c>
      <c r="F221" s="21">
        <f>IFERROR(VLOOKUP($C221, 'All Indicators - Breakdown'!$C:$HZ, F$1, FALSE), " ")</f>
        <v>4</v>
      </c>
      <c r="G221" s="21">
        <f>IFERROR(VLOOKUP($C221, 'All Indicators - Breakdown'!$C:$HZ, G$1, FALSE), " ")</f>
        <v>2</v>
      </c>
      <c r="H221" s="21">
        <f>IFERROR(VLOOKUP($C221, 'All Indicators - Breakdown'!$C:$HZ, H$1, FALSE), " ")</f>
        <v>1</v>
      </c>
    </row>
    <row r="222" spans="1:8" ht="16.3" thickTop="1" thickBot="1" x14ac:dyDescent="0.3">
      <c r="A222" s="20" t="s">
        <v>588</v>
      </c>
      <c r="B222" s="20" t="s">
        <v>591</v>
      </c>
      <c r="C222" s="20" t="s">
        <v>592</v>
      </c>
      <c r="D222" s="10">
        <f t="shared" si="7"/>
        <v>1</v>
      </c>
      <c r="E222" s="35">
        <f t="shared" si="6"/>
        <v>1.5999999999999999</v>
      </c>
      <c r="F222" s="21">
        <f>IFERROR(VLOOKUP($C222, 'All Indicators - Breakdown'!$C:$HZ, F$1, FALSE), " ")</f>
        <v>2</v>
      </c>
      <c r="G222" s="21">
        <f>IFERROR(VLOOKUP($C222, 'All Indicators - Breakdown'!$C:$HZ, G$1, FALSE), " ")</f>
        <v>1</v>
      </c>
      <c r="H222" s="21">
        <f>IFERROR(VLOOKUP($C222, 'All Indicators - Breakdown'!$C:$HZ, H$1, FALSE), " ")</f>
        <v>1</v>
      </c>
    </row>
    <row r="223" spans="1:8" ht="16.3" thickTop="1" thickBot="1" x14ac:dyDescent="0.3">
      <c r="A223" s="20" t="s">
        <v>588</v>
      </c>
      <c r="B223" s="20" t="s">
        <v>593</v>
      </c>
      <c r="C223" s="20" t="s">
        <v>594</v>
      </c>
      <c r="D223" s="10">
        <f t="shared" si="7"/>
        <v>3</v>
      </c>
      <c r="E223" s="35">
        <f t="shared" si="6"/>
        <v>3.4000000000000004</v>
      </c>
      <c r="F223" s="21">
        <f>IFERROR(VLOOKUP($C223, 'All Indicators - Breakdown'!$C:$HZ, F$1, FALSE), " ")</f>
        <v>4</v>
      </c>
      <c r="G223" s="21">
        <f>IFERROR(VLOOKUP($C223, 'All Indicators - Breakdown'!$C:$HZ, G$1, FALSE), " ")</f>
        <v>4</v>
      </c>
      <c r="H223" s="21">
        <f>IFERROR(VLOOKUP($C223, 'All Indicators - Breakdown'!$C:$HZ, H$1, FALSE), " ")</f>
        <v>1</v>
      </c>
    </row>
    <row r="224" spans="1:8" ht="16.3" thickTop="1" thickBot="1" x14ac:dyDescent="0.3">
      <c r="A224" s="20" t="s">
        <v>588</v>
      </c>
      <c r="B224" s="20" t="s">
        <v>595</v>
      </c>
      <c r="C224" s="20" t="s">
        <v>596</v>
      </c>
      <c r="D224" s="10">
        <f t="shared" si="7"/>
        <v>3</v>
      </c>
      <c r="E224" s="35">
        <f t="shared" si="6"/>
        <v>3.2</v>
      </c>
      <c r="F224" s="21">
        <f>IFERROR(VLOOKUP($C224, 'All Indicators - Breakdown'!$C:$HZ, F$1, FALSE), " ")</f>
        <v>4</v>
      </c>
      <c r="G224" s="21">
        <f>IFERROR(VLOOKUP($C224, 'All Indicators - Breakdown'!$C:$HZ, G$1, FALSE), " ")</f>
        <v>3</v>
      </c>
      <c r="H224" s="21">
        <f>IFERROR(VLOOKUP($C224, 'All Indicators - Breakdown'!$C:$HZ, H$1, FALSE), " ")</f>
        <v>1</v>
      </c>
    </row>
    <row r="225" spans="1:8" ht="16.3" thickTop="1" thickBot="1" x14ac:dyDescent="0.3">
      <c r="A225" s="20" t="s">
        <v>588</v>
      </c>
      <c r="B225" s="20" t="s">
        <v>597</v>
      </c>
      <c r="C225" s="20" t="s">
        <v>598</v>
      </c>
      <c r="D225" s="10">
        <f t="shared" si="7"/>
        <v>2</v>
      </c>
      <c r="E225" s="35">
        <f t="shared" si="6"/>
        <v>3</v>
      </c>
      <c r="F225" s="21">
        <f>IFERROR(VLOOKUP($C225, 'All Indicators - Breakdown'!$C:$HZ, F$1, FALSE), " ")</f>
        <v>4</v>
      </c>
      <c r="G225" s="21">
        <f>IFERROR(VLOOKUP($C225, 'All Indicators - Breakdown'!$C:$HZ, G$1, FALSE), " ")</f>
        <v>2</v>
      </c>
      <c r="H225" s="21">
        <f>IFERROR(VLOOKUP($C225, 'All Indicators - Breakdown'!$C:$HZ, H$1, FALSE), " ")</f>
        <v>1</v>
      </c>
    </row>
    <row r="226" spans="1:8" ht="16.3" thickTop="1" thickBot="1" x14ac:dyDescent="0.3">
      <c r="A226" s="20" t="s">
        <v>588</v>
      </c>
      <c r="B226" s="20" t="s">
        <v>599</v>
      </c>
      <c r="C226" s="20" t="s">
        <v>600</v>
      </c>
      <c r="D226" s="10">
        <f t="shared" si="7"/>
        <v>2</v>
      </c>
      <c r="E226" s="35">
        <f t="shared" si="6"/>
        <v>2.4</v>
      </c>
      <c r="F226" s="21">
        <f>IFERROR(VLOOKUP($C226, 'All Indicators - Breakdown'!$C:$HZ, F$1, FALSE), " ")</f>
        <v>3</v>
      </c>
      <c r="G226" s="21">
        <f>IFERROR(VLOOKUP($C226, 'All Indicators - Breakdown'!$C:$HZ, G$1, FALSE), " ")</f>
        <v>2</v>
      </c>
      <c r="H226" s="21">
        <f>IFERROR(VLOOKUP($C226, 'All Indicators - Breakdown'!$C:$HZ, H$1, FALSE), " ")</f>
        <v>1</v>
      </c>
    </row>
    <row r="227" spans="1:8" ht="16.3" thickTop="1" thickBot="1" x14ac:dyDescent="0.3">
      <c r="A227" s="20" t="s">
        <v>588</v>
      </c>
      <c r="B227" s="20" t="s">
        <v>601</v>
      </c>
      <c r="C227" s="20" t="s">
        <v>602</v>
      </c>
      <c r="D227" s="10">
        <f t="shared" si="7"/>
        <v>2</v>
      </c>
      <c r="E227" s="35">
        <f t="shared" si="6"/>
        <v>2.4</v>
      </c>
      <c r="F227" s="21">
        <f>IFERROR(VLOOKUP($C227, 'All Indicators - Breakdown'!$C:$HZ, F$1, FALSE), " ")</f>
        <v>3</v>
      </c>
      <c r="G227" s="21">
        <f>IFERROR(VLOOKUP($C227, 'All Indicators - Breakdown'!$C:$HZ, G$1, FALSE), " ")</f>
        <v>2</v>
      </c>
      <c r="H227" s="21">
        <f>IFERROR(VLOOKUP($C227, 'All Indicators - Breakdown'!$C:$HZ, H$1, FALSE), " ")</f>
        <v>1</v>
      </c>
    </row>
    <row r="228" spans="1:8" ht="16.3" thickTop="1" thickBot="1" x14ac:dyDescent="0.3">
      <c r="A228" s="20" t="s">
        <v>588</v>
      </c>
      <c r="B228" s="20" t="s">
        <v>603</v>
      </c>
      <c r="C228" s="20" t="s">
        <v>604</v>
      </c>
      <c r="D228" s="10">
        <f t="shared" si="7"/>
        <v>2</v>
      </c>
      <c r="E228" s="35">
        <f t="shared" si="6"/>
        <v>2.6</v>
      </c>
      <c r="F228" s="21">
        <f>IFERROR(VLOOKUP($C228, 'All Indicators - Breakdown'!$C:$HZ, F$1, FALSE), " ")</f>
        <v>3</v>
      </c>
      <c r="G228" s="21">
        <f>IFERROR(VLOOKUP($C228, 'All Indicators - Breakdown'!$C:$HZ, G$1, FALSE), " ")</f>
        <v>3</v>
      </c>
      <c r="H228" s="21">
        <f>IFERROR(VLOOKUP($C228, 'All Indicators - Breakdown'!$C:$HZ, H$1, FALSE), " ")</f>
        <v>1</v>
      </c>
    </row>
    <row r="229" spans="1:8" ht="16.3" thickTop="1" thickBot="1" x14ac:dyDescent="0.3">
      <c r="A229" s="20" t="s">
        <v>588</v>
      </c>
      <c r="B229" s="20" t="s">
        <v>605</v>
      </c>
      <c r="C229" s="20" t="s">
        <v>606</v>
      </c>
      <c r="D229" s="10">
        <f t="shared" si="7"/>
        <v>2</v>
      </c>
      <c r="E229" s="35">
        <f t="shared" si="6"/>
        <v>3</v>
      </c>
      <c r="F229" s="21">
        <f>IFERROR(VLOOKUP($C229, 'All Indicators - Breakdown'!$C:$HZ, F$1, FALSE), " ")</f>
        <v>4</v>
      </c>
      <c r="G229" s="21">
        <f>IFERROR(VLOOKUP($C229, 'All Indicators - Breakdown'!$C:$HZ, G$1, FALSE), " ")</f>
        <v>2</v>
      </c>
      <c r="H229" s="21">
        <f>IFERROR(VLOOKUP($C229, 'All Indicators - Breakdown'!$C:$HZ, H$1, FALSE), " ")</f>
        <v>1</v>
      </c>
    </row>
    <row r="230" spans="1:8" ht="16.3" thickTop="1" thickBot="1" x14ac:dyDescent="0.3">
      <c r="A230" s="20" t="s">
        <v>588</v>
      </c>
      <c r="B230" s="20" t="s">
        <v>607</v>
      </c>
      <c r="C230" s="20" t="s">
        <v>608</v>
      </c>
      <c r="D230" s="10">
        <f t="shared" si="7"/>
        <v>3</v>
      </c>
      <c r="E230" s="35">
        <f t="shared" si="6"/>
        <v>3.2</v>
      </c>
      <c r="F230" s="21">
        <f>IFERROR(VLOOKUP($C230, 'All Indicators - Breakdown'!$C:$HZ, F$1, FALSE), " ")</f>
        <v>4</v>
      </c>
      <c r="G230" s="21">
        <f>IFERROR(VLOOKUP($C230, 'All Indicators - Breakdown'!$C:$HZ, G$1, FALSE), " ")</f>
        <v>3</v>
      </c>
      <c r="H230" s="21">
        <f>IFERROR(VLOOKUP($C230, 'All Indicators - Breakdown'!$C:$HZ, H$1, FALSE), " ")</f>
        <v>1</v>
      </c>
    </row>
    <row r="231" spans="1:8" ht="16.3" thickTop="1" thickBot="1" x14ac:dyDescent="0.3">
      <c r="A231" s="20" t="s">
        <v>588</v>
      </c>
      <c r="B231" s="20" t="s">
        <v>609</v>
      </c>
      <c r="C231" s="20" t="s">
        <v>610</v>
      </c>
      <c r="D231" s="10">
        <f t="shared" si="7"/>
        <v>3</v>
      </c>
      <c r="E231" s="35">
        <f t="shared" si="6"/>
        <v>3.8000000000000003</v>
      </c>
      <c r="F231" s="21">
        <f>IFERROR(VLOOKUP($C231, 'All Indicators - Breakdown'!$C:$HZ, F$1, FALSE), " ")</f>
        <v>5</v>
      </c>
      <c r="G231" s="21">
        <f>IFERROR(VLOOKUP($C231, 'All Indicators - Breakdown'!$C:$HZ, G$1, FALSE), " ")</f>
        <v>3</v>
      </c>
      <c r="H231" s="21">
        <f>IFERROR(VLOOKUP($C231, 'All Indicators - Breakdown'!$C:$HZ, H$1, FALSE), " ")</f>
        <v>1</v>
      </c>
    </row>
    <row r="232" spans="1:8" ht="16.3" thickTop="1" thickBot="1" x14ac:dyDescent="0.3">
      <c r="A232" s="20" t="s">
        <v>588</v>
      </c>
      <c r="B232" s="20" t="s">
        <v>611</v>
      </c>
      <c r="C232" s="20" t="s">
        <v>612</v>
      </c>
      <c r="D232" s="10">
        <f t="shared" si="7"/>
        <v>3</v>
      </c>
      <c r="E232" s="35">
        <f t="shared" si="6"/>
        <v>3.6</v>
      </c>
      <c r="F232" s="21">
        <f>IFERROR(VLOOKUP($C232, 'All Indicators - Breakdown'!$C:$HZ, F$1, FALSE), " ")</f>
        <v>5</v>
      </c>
      <c r="G232" s="21">
        <f>IFERROR(VLOOKUP($C232, 'All Indicators - Breakdown'!$C:$HZ, G$1, FALSE), " ")</f>
        <v>2</v>
      </c>
      <c r="H232" s="21">
        <f>IFERROR(VLOOKUP($C232, 'All Indicators - Breakdown'!$C:$HZ, H$1, FALSE), " ")</f>
        <v>1</v>
      </c>
    </row>
    <row r="233" spans="1:8" ht="16.3" thickTop="1" thickBot="1" x14ac:dyDescent="0.3">
      <c r="A233" s="20" t="s">
        <v>588</v>
      </c>
      <c r="B233" s="20" t="s">
        <v>613</v>
      </c>
      <c r="C233" s="20" t="s">
        <v>614</v>
      </c>
      <c r="D233" s="10">
        <f t="shared" si="7"/>
        <v>3</v>
      </c>
      <c r="E233" s="35">
        <f t="shared" si="6"/>
        <v>3.2</v>
      </c>
      <c r="F233" s="21">
        <f>IFERROR(VLOOKUP($C233, 'All Indicators - Breakdown'!$C:$HZ, F$1, FALSE), " ")</f>
        <v>4</v>
      </c>
      <c r="G233" s="21">
        <f>IFERROR(VLOOKUP($C233, 'All Indicators - Breakdown'!$C:$HZ, G$1, FALSE), " ")</f>
        <v>3</v>
      </c>
      <c r="H233" s="21">
        <f>IFERROR(VLOOKUP($C233, 'All Indicators - Breakdown'!$C:$HZ, H$1, FALSE), " ")</f>
        <v>1</v>
      </c>
    </row>
    <row r="234" spans="1:8" ht="16.3" thickTop="1" thickBot="1" x14ac:dyDescent="0.3">
      <c r="A234" s="20" t="s">
        <v>588</v>
      </c>
      <c r="B234" s="20" t="s">
        <v>615</v>
      </c>
      <c r="C234" s="20" t="s">
        <v>616</v>
      </c>
      <c r="D234" s="10">
        <f t="shared" si="7"/>
        <v>2</v>
      </c>
      <c r="E234" s="35">
        <f t="shared" si="6"/>
        <v>3</v>
      </c>
      <c r="F234" s="21">
        <f>IFERROR(VLOOKUP($C234, 'All Indicators - Breakdown'!$C:$HZ, F$1, FALSE), " ")</f>
        <v>4</v>
      </c>
      <c r="G234" s="21">
        <f>IFERROR(VLOOKUP($C234, 'All Indicators - Breakdown'!$C:$HZ, G$1, FALSE), " ")</f>
        <v>2</v>
      </c>
      <c r="H234" s="21">
        <f>IFERROR(VLOOKUP($C234, 'All Indicators - Breakdown'!$C:$HZ, H$1, FALSE), " ")</f>
        <v>1</v>
      </c>
    </row>
    <row r="235" spans="1:8" ht="16.3" thickTop="1" thickBot="1" x14ac:dyDescent="0.3">
      <c r="A235" s="20" t="s">
        <v>588</v>
      </c>
      <c r="B235" s="20" t="s">
        <v>617</v>
      </c>
      <c r="C235" s="20" t="s">
        <v>618</v>
      </c>
      <c r="D235" s="10">
        <f t="shared" si="7"/>
        <v>2</v>
      </c>
      <c r="E235" s="35">
        <f t="shared" si="6"/>
        <v>2.6</v>
      </c>
      <c r="F235" s="21">
        <f>IFERROR(VLOOKUP($C235, 'All Indicators - Breakdown'!$C:$HZ, F$1, FALSE), " ")</f>
        <v>3</v>
      </c>
      <c r="G235" s="21">
        <f>IFERROR(VLOOKUP($C235, 'All Indicators - Breakdown'!$C:$HZ, G$1, FALSE), " ")</f>
        <v>3</v>
      </c>
      <c r="H235" s="21">
        <f>IFERROR(VLOOKUP($C235, 'All Indicators - Breakdown'!$C:$HZ, H$1, FALSE), " ")</f>
        <v>1</v>
      </c>
    </row>
    <row r="236" spans="1:8" ht="16.3" thickTop="1" thickBot="1" x14ac:dyDescent="0.3">
      <c r="A236" s="20" t="s">
        <v>588</v>
      </c>
      <c r="B236" s="20" t="s">
        <v>619</v>
      </c>
      <c r="C236" s="20" t="s">
        <v>620</v>
      </c>
      <c r="D236" s="10">
        <f t="shared" si="7"/>
        <v>2</v>
      </c>
      <c r="E236" s="35">
        <f t="shared" si="6"/>
        <v>2.6</v>
      </c>
      <c r="F236" s="21">
        <f>IFERROR(VLOOKUP($C236, 'All Indicators - Breakdown'!$C:$HZ, F$1, FALSE), " ")</f>
        <v>3</v>
      </c>
      <c r="G236" s="21">
        <f>IFERROR(VLOOKUP($C236, 'All Indicators - Breakdown'!$C:$HZ, G$1, FALSE), " ")</f>
        <v>3</v>
      </c>
      <c r="H236" s="21">
        <f>IFERROR(VLOOKUP($C236, 'All Indicators - Breakdown'!$C:$HZ, H$1, FALSE), " ")</f>
        <v>1</v>
      </c>
    </row>
    <row r="237" spans="1:8" ht="16.3" thickTop="1" thickBot="1" x14ac:dyDescent="0.3">
      <c r="A237" s="20" t="s">
        <v>588</v>
      </c>
      <c r="B237" s="20" t="s">
        <v>621</v>
      </c>
      <c r="C237" s="20" t="s">
        <v>622</v>
      </c>
      <c r="D237" s="10">
        <f t="shared" si="7"/>
        <v>3</v>
      </c>
      <c r="E237" s="35">
        <f t="shared" si="6"/>
        <v>3.2</v>
      </c>
      <c r="F237" s="21">
        <f>IFERROR(VLOOKUP($C237, 'All Indicators - Breakdown'!$C:$HZ, F$1, FALSE), " ")</f>
        <v>4</v>
      </c>
      <c r="G237" s="21">
        <f>IFERROR(VLOOKUP($C237, 'All Indicators - Breakdown'!$C:$HZ, G$1, FALSE), " ")</f>
        <v>3</v>
      </c>
      <c r="H237" s="21">
        <f>IFERROR(VLOOKUP($C237, 'All Indicators - Breakdown'!$C:$HZ, H$1, FALSE), " ")</f>
        <v>1</v>
      </c>
    </row>
    <row r="238" spans="1:8" ht="16.3" thickTop="1" thickBot="1" x14ac:dyDescent="0.3">
      <c r="A238" s="20" t="s">
        <v>623</v>
      </c>
      <c r="B238" s="20" t="s">
        <v>623</v>
      </c>
      <c r="C238" s="20" t="s">
        <v>624</v>
      </c>
      <c r="D238" s="10">
        <f t="shared" si="7"/>
        <v>3</v>
      </c>
      <c r="E238" s="35">
        <f t="shared" si="6"/>
        <v>4</v>
      </c>
      <c r="F238" s="21">
        <f>IFERROR(VLOOKUP($C238, 'All Indicators - Breakdown'!$C:$HZ, F$1, FALSE), " ")</f>
        <v>5</v>
      </c>
      <c r="G238" s="21">
        <f>IFERROR(VLOOKUP($C238, 'All Indicators - Breakdown'!$C:$HZ, G$1, FALSE), " ")</f>
        <v>4</v>
      </c>
      <c r="H238" s="21">
        <f>IFERROR(VLOOKUP($C238, 'All Indicators - Breakdown'!$C:$HZ, H$1, FALSE), " ")</f>
        <v>1</v>
      </c>
    </row>
    <row r="239" spans="1:8" ht="16.3" thickTop="1" thickBot="1" x14ac:dyDescent="0.3">
      <c r="A239" s="20" t="s">
        <v>623</v>
      </c>
      <c r="B239" s="20" t="s">
        <v>625</v>
      </c>
      <c r="C239" s="20" t="s">
        <v>626</v>
      </c>
      <c r="D239" s="10">
        <f t="shared" si="7"/>
        <v>3</v>
      </c>
      <c r="E239" s="35">
        <f t="shared" si="6"/>
        <v>4</v>
      </c>
      <c r="F239" s="21">
        <f>IFERROR(VLOOKUP($C239, 'All Indicators - Breakdown'!$C:$HZ, F$1, FALSE), " ")</f>
        <v>5</v>
      </c>
      <c r="G239" s="21">
        <f>IFERROR(VLOOKUP($C239, 'All Indicators - Breakdown'!$C:$HZ, G$1, FALSE), " ")</f>
        <v>4</v>
      </c>
      <c r="H239" s="21">
        <f>IFERROR(VLOOKUP($C239, 'All Indicators - Breakdown'!$C:$HZ, H$1, FALSE), " ")</f>
        <v>1</v>
      </c>
    </row>
    <row r="240" spans="1:8" ht="16.3" thickTop="1" thickBot="1" x14ac:dyDescent="0.3">
      <c r="A240" s="20" t="s">
        <v>623</v>
      </c>
      <c r="B240" s="20" t="s">
        <v>627</v>
      </c>
      <c r="C240" s="20" t="s">
        <v>628</v>
      </c>
      <c r="D240" s="10">
        <f t="shared" si="7"/>
        <v>2</v>
      </c>
      <c r="E240" s="35">
        <f t="shared" si="6"/>
        <v>2.4</v>
      </c>
      <c r="F240" s="21">
        <f>IFERROR(VLOOKUP($C240, 'All Indicators - Breakdown'!$C:$HZ, F$1, FALSE), " ")</f>
        <v>3</v>
      </c>
      <c r="G240" s="21">
        <f>IFERROR(VLOOKUP($C240, 'All Indicators - Breakdown'!$C:$HZ, G$1, FALSE), " ")</f>
        <v>2</v>
      </c>
      <c r="H240" s="21">
        <f>IFERROR(VLOOKUP($C240, 'All Indicators - Breakdown'!$C:$HZ, H$1, FALSE), " ")</f>
        <v>1</v>
      </c>
    </row>
    <row r="241" spans="1:8" ht="16.3" thickTop="1" thickBot="1" x14ac:dyDescent="0.3">
      <c r="A241" s="20" t="s">
        <v>623</v>
      </c>
      <c r="B241" s="20" t="s">
        <v>629</v>
      </c>
      <c r="C241" s="20" t="s">
        <v>630</v>
      </c>
      <c r="D241" s="10">
        <f t="shared" si="7"/>
        <v>3</v>
      </c>
      <c r="E241" s="35">
        <f t="shared" si="6"/>
        <v>3.8000000000000003</v>
      </c>
      <c r="F241" s="21">
        <f>IFERROR(VLOOKUP($C241, 'All Indicators - Breakdown'!$C:$HZ, F$1, FALSE), " ")</f>
        <v>5</v>
      </c>
      <c r="G241" s="21">
        <f>IFERROR(VLOOKUP($C241, 'All Indicators - Breakdown'!$C:$HZ, G$1, FALSE), " ")</f>
        <v>3</v>
      </c>
      <c r="H241" s="21">
        <f>IFERROR(VLOOKUP($C241, 'All Indicators - Breakdown'!$C:$HZ, H$1, FALSE), " ")</f>
        <v>1</v>
      </c>
    </row>
    <row r="242" spans="1:8" ht="16.3" thickTop="1" thickBot="1" x14ac:dyDescent="0.3">
      <c r="A242" s="20" t="s">
        <v>623</v>
      </c>
      <c r="B242" s="20" t="s">
        <v>631</v>
      </c>
      <c r="C242" s="20" t="s">
        <v>632</v>
      </c>
      <c r="D242" s="10">
        <f t="shared" si="7"/>
        <v>3</v>
      </c>
      <c r="E242" s="35">
        <f t="shared" si="6"/>
        <v>3.2</v>
      </c>
      <c r="F242" s="21">
        <f>IFERROR(VLOOKUP($C242, 'All Indicators - Breakdown'!$C:$HZ, F$1, FALSE), " ")</f>
        <v>4</v>
      </c>
      <c r="G242" s="21">
        <f>IFERROR(VLOOKUP($C242, 'All Indicators - Breakdown'!$C:$HZ, G$1, FALSE), " ")</f>
        <v>3</v>
      </c>
      <c r="H242" s="21">
        <f>IFERROR(VLOOKUP($C242, 'All Indicators - Breakdown'!$C:$HZ, H$1, FALSE), " ")</f>
        <v>1</v>
      </c>
    </row>
    <row r="243" spans="1:8" ht="16.3" thickTop="1" thickBot="1" x14ac:dyDescent="0.3">
      <c r="A243" s="20" t="s">
        <v>623</v>
      </c>
      <c r="B243" s="20" t="s">
        <v>633</v>
      </c>
      <c r="C243" s="20" t="s">
        <v>634</v>
      </c>
      <c r="D243" s="10">
        <f t="shared" si="7"/>
        <v>3</v>
      </c>
      <c r="E243" s="35">
        <f t="shared" si="6"/>
        <v>3.8000000000000003</v>
      </c>
      <c r="F243" s="21">
        <f>IFERROR(VLOOKUP($C243, 'All Indicators - Breakdown'!$C:$HZ, F$1, FALSE), " ")</f>
        <v>5</v>
      </c>
      <c r="G243" s="21">
        <f>IFERROR(VLOOKUP($C243, 'All Indicators - Breakdown'!$C:$HZ, G$1, FALSE), " ")</f>
        <v>3</v>
      </c>
      <c r="H243" s="21">
        <f>IFERROR(VLOOKUP($C243, 'All Indicators - Breakdown'!$C:$HZ, H$1, FALSE), " ")</f>
        <v>1</v>
      </c>
    </row>
    <row r="244" spans="1:8" ht="16.3" thickTop="1" thickBot="1" x14ac:dyDescent="0.3">
      <c r="A244" s="20" t="s">
        <v>623</v>
      </c>
      <c r="B244" s="20" t="s">
        <v>635</v>
      </c>
      <c r="C244" s="20" t="s">
        <v>636</v>
      </c>
      <c r="D244" s="10">
        <f t="shared" si="7"/>
        <v>3</v>
      </c>
      <c r="E244" s="35">
        <f t="shared" si="6"/>
        <v>3.8000000000000003</v>
      </c>
      <c r="F244" s="21">
        <f>IFERROR(VLOOKUP($C244, 'All Indicators - Breakdown'!$C:$HZ, F$1, FALSE), " ")</f>
        <v>5</v>
      </c>
      <c r="G244" s="21">
        <f>IFERROR(VLOOKUP($C244, 'All Indicators - Breakdown'!$C:$HZ, G$1, FALSE), " ")</f>
        <v>3</v>
      </c>
      <c r="H244" s="21">
        <f>IFERROR(VLOOKUP($C244, 'All Indicators - Breakdown'!$C:$HZ, H$1, FALSE), " ")</f>
        <v>1</v>
      </c>
    </row>
    <row r="245" spans="1:8" ht="16.3" thickTop="1" thickBot="1" x14ac:dyDescent="0.3">
      <c r="A245" s="20" t="s">
        <v>637</v>
      </c>
      <c r="B245" s="20" t="s">
        <v>638</v>
      </c>
      <c r="C245" s="20" t="s">
        <v>639</v>
      </c>
      <c r="D245" s="10">
        <f t="shared" si="7"/>
        <v>3</v>
      </c>
      <c r="E245" s="35">
        <f t="shared" si="6"/>
        <v>3.2</v>
      </c>
      <c r="F245" s="21">
        <f>IFERROR(VLOOKUP($C245, 'All Indicators - Breakdown'!$C:$HZ, F$1, FALSE), " ")</f>
        <v>4</v>
      </c>
      <c r="G245" s="21">
        <f>IFERROR(VLOOKUP($C245, 'All Indicators - Breakdown'!$C:$HZ, G$1, FALSE), " ")</f>
        <v>3</v>
      </c>
      <c r="H245" s="21">
        <f>IFERROR(VLOOKUP($C245, 'All Indicators - Breakdown'!$C:$HZ, H$1, FALSE), " ")</f>
        <v>1</v>
      </c>
    </row>
    <row r="246" spans="1:8" ht="16.3" thickTop="1" thickBot="1" x14ac:dyDescent="0.3">
      <c r="A246" s="20" t="s">
        <v>637</v>
      </c>
      <c r="B246" s="20" t="s">
        <v>640</v>
      </c>
      <c r="C246" s="20" t="s">
        <v>641</v>
      </c>
      <c r="D246" s="10">
        <f t="shared" si="7"/>
        <v>2</v>
      </c>
      <c r="E246" s="35">
        <f t="shared" si="6"/>
        <v>3</v>
      </c>
      <c r="F246" s="21">
        <f>IFERROR(VLOOKUP($C246, 'All Indicators - Breakdown'!$C:$HZ, F$1, FALSE), " ")</f>
        <v>4</v>
      </c>
      <c r="G246" s="21">
        <f>IFERROR(VLOOKUP($C246, 'All Indicators - Breakdown'!$C:$HZ, G$1, FALSE), " ")</f>
        <v>2</v>
      </c>
      <c r="H246" s="21">
        <f>IFERROR(VLOOKUP($C246, 'All Indicators - Breakdown'!$C:$HZ, H$1, FALSE), " ")</f>
        <v>1</v>
      </c>
    </row>
    <row r="247" spans="1:8" ht="16.3" thickTop="1" thickBot="1" x14ac:dyDescent="0.3">
      <c r="A247" s="20" t="s">
        <v>637</v>
      </c>
      <c r="B247" s="20" t="s">
        <v>642</v>
      </c>
      <c r="C247" s="20" t="s">
        <v>643</v>
      </c>
      <c r="D247" s="10">
        <f t="shared" si="7"/>
        <v>3</v>
      </c>
      <c r="E247" s="35">
        <f t="shared" si="6"/>
        <v>3.2</v>
      </c>
      <c r="F247" s="21">
        <f>IFERROR(VLOOKUP($C247, 'All Indicators - Breakdown'!$C:$HZ, F$1, FALSE), " ")</f>
        <v>4</v>
      </c>
      <c r="G247" s="21">
        <f>IFERROR(VLOOKUP($C247, 'All Indicators - Breakdown'!$C:$HZ, G$1, FALSE), " ")</f>
        <v>3</v>
      </c>
      <c r="H247" s="21">
        <f>IFERROR(VLOOKUP($C247, 'All Indicators - Breakdown'!$C:$HZ, H$1, FALSE), " ")</f>
        <v>1</v>
      </c>
    </row>
    <row r="248" spans="1:8" ht="16.3" thickTop="1" thickBot="1" x14ac:dyDescent="0.3">
      <c r="A248" s="20" t="s">
        <v>637</v>
      </c>
      <c r="B248" s="20" t="s">
        <v>644</v>
      </c>
      <c r="C248" s="20" t="s">
        <v>645</v>
      </c>
      <c r="D248" s="10">
        <f t="shared" si="7"/>
        <v>2</v>
      </c>
      <c r="E248" s="35">
        <f t="shared" si="6"/>
        <v>2.4</v>
      </c>
      <c r="F248" s="21">
        <f>IFERROR(VLOOKUP($C248, 'All Indicators - Breakdown'!$C:$HZ, F$1, FALSE), " ")</f>
        <v>3</v>
      </c>
      <c r="G248" s="21">
        <f>IFERROR(VLOOKUP($C248, 'All Indicators - Breakdown'!$C:$HZ, G$1, FALSE), " ")</f>
        <v>2</v>
      </c>
      <c r="H248" s="21">
        <f>IFERROR(VLOOKUP($C248, 'All Indicators - Breakdown'!$C:$HZ, H$1, FALSE), " ")</f>
        <v>1</v>
      </c>
    </row>
    <row r="249" spans="1:8" ht="16.3" thickTop="1" thickBot="1" x14ac:dyDescent="0.3">
      <c r="A249" s="20" t="s">
        <v>637</v>
      </c>
      <c r="B249" s="20" t="s">
        <v>646</v>
      </c>
      <c r="C249" s="20" t="s">
        <v>647</v>
      </c>
      <c r="D249" s="10">
        <f t="shared" si="7"/>
        <v>2</v>
      </c>
      <c r="E249" s="35">
        <f t="shared" si="6"/>
        <v>2.6</v>
      </c>
      <c r="F249" s="21">
        <f>IFERROR(VLOOKUP($C249, 'All Indicators - Breakdown'!$C:$HZ, F$1, FALSE), " ")</f>
        <v>3</v>
      </c>
      <c r="G249" s="21">
        <f>IFERROR(VLOOKUP($C249, 'All Indicators - Breakdown'!$C:$HZ, G$1, FALSE), " ")</f>
        <v>3</v>
      </c>
      <c r="H249" s="21">
        <f>IFERROR(VLOOKUP($C249, 'All Indicators - Breakdown'!$C:$HZ, H$1, FALSE), " ")</f>
        <v>1</v>
      </c>
    </row>
    <row r="250" spans="1:8" ht="16.3" thickTop="1" thickBot="1" x14ac:dyDescent="0.3">
      <c r="A250" s="20" t="s">
        <v>637</v>
      </c>
      <c r="B250" s="20" t="s">
        <v>648</v>
      </c>
      <c r="C250" s="20" t="s">
        <v>649</v>
      </c>
      <c r="D250" s="10">
        <f t="shared" si="7"/>
        <v>2</v>
      </c>
      <c r="E250" s="35">
        <f t="shared" si="6"/>
        <v>2.6</v>
      </c>
      <c r="F250" s="21">
        <f>IFERROR(VLOOKUP($C250, 'All Indicators - Breakdown'!$C:$HZ, F$1, FALSE), " ")</f>
        <v>3</v>
      </c>
      <c r="G250" s="21">
        <f>IFERROR(VLOOKUP($C250, 'All Indicators - Breakdown'!$C:$HZ, G$1, FALSE), " ")</f>
        <v>3</v>
      </c>
      <c r="H250" s="21">
        <f>IFERROR(VLOOKUP($C250, 'All Indicators - Breakdown'!$C:$HZ, H$1, FALSE), " ")</f>
        <v>1</v>
      </c>
    </row>
    <row r="251" spans="1:8" ht="16.3" thickTop="1" thickBot="1" x14ac:dyDescent="0.3">
      <c r="A251" s="20" t="s">
        <v>637</v>
      </c>
      <c r="B251" s="20" t="s">
        <v>650</v>
      </c>
      <c r="C251" s="20" t="s">
        <v>651</v>
      </c>
      <c r="D251" s="10">
        <f t="shared" si="7"/>
        <v>2</v>
      </c>
      <c r="E251" s="35">
        <f t="shared" si="6"/>
        <v>2.6</v>
      </c>
      <c r="F251" s="21">
        <f>IFERROR(VLOOKUP($C251, 'All Indicators - Breakdown'!$C:$HZ, F$1, FALSE), " ")</f>
        <v>3</v>
      </c>
      <c r="G251" s="21">
        <f>IFERROR(VLOOKUP($C251, 'All Indicators - Breakdown'!$C:$HZ, G$1, FALSE), " ")</f>
        <v>3</v>
      </c>
      <c r="H251" s="21">
        <f>IFERROR(VLOOKUP($C251, 'All Indicators - Breakdown'!$C:$HZ, H$1, FALSE), " ")</f>
        <v>1</v>
      </c>
    </row>
    <row r="252" spans="1:8" ht="16.3" thickTop="1" thickBot="1" x14ac:dyDescent="0.3">
      <c r="A252" s="20" t="s">
        <v>652</v>
      </c>
      <c r="B252" s="20" t="s">
        <v>653</v>
      </c>
      <c r="C252" s="20" t="s">
        <v>654</v>
      </c>
      <c r="D252" s="10">
        <f t="shared" si="7"/>
        <v>2</v>
      </c>
      <c r="E252" s="35">
        <f t="shared" si="6"/>
        <v>2.4</v>
      </c>
      <c r="F252" s="21">
        <f>IFERROR(VLOOKUP($C252, 'All Indicators - Breakdown'!$C:$HZ, F$1, FALSE), " ")</f>
        <v>3</v>
      </c>
      <c r="G252" s="21">
        <f>IFERROR(VLOOKUP($C252, 'All Indicators - Breakdown'!$C:$HZ, G$1, FALSE), " ")</f>
        <v>2</v>
      </c>
      <c r="H252" s="21">
        <f>IFERROR(VLOOKUP($C252, 'All Indicators - Breakdown'!$C:$HZ, H$1, FALSE), " ")</f>
        <v>1</v>
      </c>
    </row>
    <row r="253" spans="1:8" ht="16.3" thickTop="1" thickBot="1" x14ac:dyDescent="0.3">
      <c r="A253" s="20" t="s">
        <v>652</v>
      </c>
      <c r="B253" s="20" t="s">
        <v>655</v>
      </c>
      <c r="C253" s="20" t="s">
        <v>656</v>
      </c>
      <c r="D253" s="10">
        <f t="shared" si="7"/>
        <v>3</v>
      </c>
      <c r="E253" s="35">
        <f t="shared" si="6"/>
        <v>3.2</v>
      </c>
      <c r="F253" s="21">
        <f>IFERROR(VLOOKUP($C253, 'All Indicators - Breakdown'!$C:$HZ, F$1, FALSE), " ")</f>
        <v>4</v>
      </c>
      <c r="G253" s="21">
        <f>IFERROR(VLOOKUP($C253, 'All Indicators - Breakdown'!$C:$HZ, G$1, FALSE), " ")</f>
        <v>3</v>
      </c>
      <c r="H253" s="21">
        <f>IFERROR(VLOOKUP($C253, 'All Indicators - Breakdown'!$C:$HZ, H$1, FALSE), " ")</f>
        <v>1</v>
      </c>
    </row>
    <row r="254" spans="1:8" ht="16.3" thickTop="1" thickBot="1" x14ac:dyDescent="0.3">
      <c r="A254" s="20" t="s">
        <v>652</v>
      </c>
      <c r="B254" s="20" t="s">
        <v>657</v>
      </c>
      <c r="C254" s="20" t="s">
        <v>658</v>
      </c>
      <c r="D254" s="10">
        <f t="shared" si="7"/>
        <v>2</v>
      </c>
      <c r="E254" s="35">
        <f t="shared" si="6"/>
        <v>2.4</v>
      </c>
      <c r="F254" s="21">
        <f>IFERROR(VLOOKUP($C254, 'All Indicators - Breakdown'!$C:$HZ, F$1, FALSE), " ")</f>
        <v>3</v>
      </c>
      <c r="G254" s="21">
        <f>IFERROR(VLOOKUP($C254, 'All Indicators - Breakdown'!$C:$HZ, G$1, FALSE), " ")</f>
        <v>2</v>
      </c>
      <c r="H254" s="21">
        <f>IFERROR(VLOOKUP($C254, 'All Indicators - Breakdown'!$C:$HZ, H$1, FALSE), " ")</f>
        <v>1</v>
      </c>
    </row>
    <row r="255" spans="1:8" ht="16.3" thickTop="1" thickBot="1" x14ac:dyDescent="0.3">
      <c r="A255" s="20" t="s">
        <v>652</v>
      </c>
      <c r="B255" s="20" t="s">
        <v>659</v>
      </c>
      <c r="C255" s="20" t="s">
        <v>660</v>
      </c>
      <c r="D255" s="10">
        <f t="shared" si="7"/>
        <v>3</v>
      </c>
      <c r="E255" s="35">
        <f t="shared" si="6"/>
        <v>3.4000000000000004</v>
      </c>
      <c r="F255" s="21">
        <f>IFERROR(VLOOKUP($C255, 'All Indicators - Breakdown'!$C:$HZ, F$1, FALSE), " ")</f>
        <v>4</v>
      </c>
      <c r="G255" s="21">
        <f>IFERROR(VLOOKUP($C255, 'All Indicators - Breakdown'!$C:$HZ, G$1, FALSE), " ")</f>
        <v>4</v>
      </c>
      <c r="H255" s="21">
        <f>IFERROR(VLOOKUP($C255, 'All Indicators - Breakdown'!$C:$HZ, H$1, FALSE), " ")</f>
        <v>1</v>
      </c>
    </row>
    <row r="256" spans="1:8" ht="16.3" thickTop="1" thickBot="1" x14ac:dyDescent="0.3">
      <c r="A256" s="20" t="s">
        <v>652</v>
      </c>
      <c r="B256" s="20" t="s">
        <v>661</v>
      </c>
      <c r="C256" s="20" t="s">
        <v>662</v>
      </c>
      <c r="D256" s="10">
        <f t="shared" si="7"/>
        <v>2</v>
      </c>
      <c r="E256" s="35">
        <f t="shared" si="6"/>
        <v>2.6</v>
      </c>
      <c r="F256" s="21">
        <f>IFERROR(VLOOKUP($C256, 'All Indicators - Breakdown'!$C:$HZ, F$1, FALSE), " ")</f>
        <v>3</v>
      </c>
      <c r="G256" s="21">
        <f>IFERROR(VLOOKUP($C256, 'All Indicators - Breakdown'!$C:$HZ, G$1, FALSE), " ")</f>
        <v>3</v>
      </c>
      <c r="H256" s="21">
        <f>IFERROR(VLOOKUP($C256, 'All Indicators - Breakdown'!$C:$HZ, H$1, FALSE), " ")</f>
        <v>1</v>
      </c>
    </row>
    <row r="257" spans="1:8" ht="16.3" thickTop="1" thickBot="1" x14ac:dyDescent="0.3">
      <c r="A257" s="20" t="s">
        <v>652</v>
      </c>
      <c r="B257" s="20" t="s">
        <v>652</v>
      </c>
      <c r="C257" s="20" t="s">
        <v>663</v>
      </c>
      <c r="D257" s="10">
        <f t="shared" si="7"/>
        <v>2</v>
      </c>
      <c r="E257" s="35">
        <f t="shared" si="6"/>
        <v>2.4</v>
      </c>
      <c r="F257" s="21">
        <f>IFERROR(VLOOKUP($C257, 'All Indicators - Breakdown'!$C:$HZ, F$1, FALSE), " ")</f>
        <v>3</v>
      </c>
      <c r="G257" s="21">
        <f>IFERROR(VLOOKUP($C257, 'All Indicators - Breakdown'!$C:$HZ, G$1, FALSE), " ")</f>
        <v>2</v>
      </c>
      <c r="H257" s="21">
        <f>IFERROR(VLOOKUP($C257, 'All Indicators - Breakdown'!$C:$HZ, H$1, FALSE), " ")</f>
        <v>1</v>
      </c>
    </row>
    <row r="258" spans="1:8" ht="16.3" thickTop="1" thickBot="1" x14ac:dyDescent="0.3">
      <c r="A258" s="20" t="s">
        <v>652</v>
      </c>
      <c r="B258" s="20" t="s">
        <v>664</v>
      </c>
      <c r="C258" s="20" t="s">
        <v>665</v>
      </c>
      <c r="D258" s="10">
        <f t="shared" si="7"/>
        <v>2</v>
      </c>
      <c r="E258" s="35">
        <f t="shared" si="6"/>
        <v>2.6</v>
      </c>
      <c r="F258" s="21">
        <f>IFERROR(VLOOKUP($C258, 'All Indicators - Breakdown'!$C:$HZ, F$1, FALSE), " ")</f>
        <v>3</v>
      </c>
      <c r="G258" s="21">
        <f>IFERROR(VLOOKUP($C258, 'All Indicators - Breakdown'!$C:$HZ, G$1, FALSE), " ")</f>
        <v>3</v>
      </c>
      <c r="H258" s="21">
        <f>IFERROR(VLOOKUP($C258, 'All Indicators - Breakdown'!$C:$HZ, H$1, FALSE), " ")</f>
        <v>1</v>
      </c>
    </row>
    <row r="259" spans="1:8" ht="16.3" thickTop="1" thickBot="1" x14ac:dyDescent="0.3">
      <c r="A259" s="20" t="s">
        <v>652</v>
      </c>
      <c r="B259" s="20" t="s">
        <v>666</v>
      </c>
      <c r="C259" s="20" t="s">
        <v>667</v>
      </c>
      <c r="D259" s="10">
        <f t="shared" si="7"/>
        <v>3</v>
      </c>
      <c r="E259" s="35">
        <f t="shared" si="6"/>
        <v>3.4</v>
      </c>
      <c r="F259" s="21">
        <f>IFERROR(VLOOKUP($C259, 'All Indicators - Breakdown'!$C:$HZ, F$1, FALSE), " ")</f>
        <v>4</v>
      </c>
      <c r="G259" s="21">
        <f>IFERROR(VLOOKUP($C259, 'All Indicators - Breakdown'!$C:$HZ, G$1, FALSE), " ")</f>
        <v>3</v>
      </c>
      <c r="H259" s="21">
        <f>IFERROR(VLOOKUP($C259, 'All Indicators - Breakdown'!$C:$HZ, H$1, FALSE), " ")</f>
        <v>2</v>
      </c>
    </row>
    <row r="260" spans="1:8" ht="16.3" thickTop="1" thickBot="1" x14ac:dyDescent="0.3">
      <c r="A260" s="20" t="s">
        <v>652</v>
      </c>
      <c r="B260" s="20" t="s">
        <v>668</v>
      </c>
      <c r="C260" s="20" t="s">
        <v>669</v>
      </c>
      <c r="D260" s="10">
        <f t="shared" si="7"/>
        <v>2</v>
      </c>
      <c r="E260" s="35">
        <f t="shared" ref="E260:E323" si="8">IF(AND(ISNUMBER(F260), ISNUMBER(G260), ISNUMBER(H260)),
    (F260 * 0.6) + (G260 * 0.2) + (H260 * 0.2),
    IF(AND(ISNUMBER(F260), ISNUMBER(G260)),
        (F260 * 0.6) + (G260 * 0.4),
        IF(AND(ISNUMBER(F260), ISNUMBER(H260)),
            (F260 * 0.6) + (H260 * 0.4),
            IF(AND(ISNUMBER(G260), ISNUMBER(H260)),
                (G260 * 0.5) + (H260 * 0.5),
                IF(ISNUMBER(F260),
                    F260,
                    IF(ISNUMBER(G260),
                        G260,
                        IF(ISNUMBER(H260),
                            H260,
                            NA()
                        )
                    )
                )
            )
        )
    )
)</f>
        <v>2.6</v>
      </c>
      <c r="F260" s="21">
        <f>IFERROR(VLOOKUP($C260, 'All Indicators - Breakdown'!$C:$HZ, F$1, FALSE), " ")</f>
        <v>3</v>
      </c>
      <c r="G260" s="21">
        <f>IFERROR(VLOOKUP($C260, 'All Indicators - Breakdown'!$C:$HZ, G$1, FALSE), " ")</f>
        <v>3</v>
      </c>
      <c r="H260" s="21">
        <f>IFERROR(VLOOKUP($C260, 'All Indicators - Breakdown'!$C:$HZ, H$1, FALSE), " ")</f>
        <v>1</v>
      </c>
    </row>
    <row r="261" spans="1:8" ht="16.3" thickTop="1" thickBot="1" x14ac:dyDescent="0.3">
      <c r="A261" s="20" t="s">
        <v>652</v>
      </c>
      <c r="B261" s="20" t="s">
        <v>670</v>
      </c>
      <c r="C261" s="20" t="s">
        <v>671</v>
      </c>
      <c r="D261" s="10">
        <f t="shared" ref="D261:D324" si="9">ROUND(AVERAGE(F261:H261), 0)</f>
        <v>3</v>
      </c>
      <c r="E261" s="35">
        <f t="shared" si="8"/>
        <v>3.2</v>
      </c>
      <c r="F261" s="21">
        <f>IFERROR(VLOOKUP($C261, 'All Indicators - Breakdown'!$C:$HZ, F$1, FALSE), " ")</f>
        <v>4</v>
      </c>
      <c r="G261" s="21">
        <f>IFERROR(VLOOKUP($C261, 'All Indicators - Breakdown'!$C:$HZ, G$1, FALSE), " ")</f>
        <v>3</v>
      </c>
      <c r="H261" s="21">
        <f>IFERROR(VLOOKUP($C261, 'All Indicators - Breakdown'!$C:$HZ, H$1, FALSE), " ")</f>
        <v>1</v>
      </c>
    </row>
    <row r="262" spans="1:8" ht="16.3" thickTop="1" thickBot="1" x14ac:dyDescent="0.3">
      <c r="A262" s="20" t="s">
        <v>652</v>
      </c>
      <c r="B262" s="20" t="s">
        <v>672</v>
      </c>
      <c r="C262" s="20" t="s">
        <v>673</v>
      </c>
      <c r="D262" s="10">
        <f t="shared" si="9"/>
        <v>3</v>
      </c>
      <c r="E262" s="35">
        <f t="shared" si="8"/>
        <v>3.2</v>
      </c>
      <c r="F262" s="21">
        <f>IFERROR(VLOOKUP($C262, 'All Indicators - Breakdown'!$C:$HZ, F$1, FALSE), " ")</f>
        <v>4</v>
      </c>
      <c r="G262" s="21">
        <f>IFERROR(VLOOKUP($C262, 'All Indicators - Breakdown'!$C:$HZ, G$1, FALSE), " ")</f>
        <v>3</v>
      </c>
      <c r="H262" s="21">
        <f>IFERROR(VLOOKUP($C262, 'All Indicators - Breakdown'!$C:$HZ, H$1, FALSE), " ")</f>
        <v>1</v>
      </c>
    </row>
    <row r="263" spans="1:8" ht="16.3" thickTop="1" thickBot="1" x14ac:dyDescent="0.3">
      <c r="A263" s="20" t="s">
        <v>652</v>
      </c>
      <c r="B263" s="20" t="s">
        <v>674</v>
      </c>
      <c r="C263" s="20" t="s">
        <v>675</v>
      </c>
      <c r="D263" s="10">
        <f t="shared" si="9"/>
        <v>3</v>
      </c>
      <c r="E263" s="35">
        <f t="shared" si="8"/>
        <v>2.8</v>
      </c>
      <c r="F263" s="21">
        <f>IFERROR(VLOOKUP($C263, 'All Indicators - Breakdown'!$C:$HZ, F$1, FALSE), " ")</f>
        <v>3</v>
      </c>
      <c r="G263" s="21">
        <f>IFERROR(VLOOKUP($C263, 'All Indicators - Breakdown'!$C:$HZ, G$1, FALSE), " ")</f>
        <v>4</v>
      </c>
      <c r="H263" s="21">
        <f>IFERROR(VLOOKUP($C263, 'All Indicators - Breakdown'!$C:$HZ, H$1, FALSE), " ")</f>
        <v>1</v>
      </c>
    </row>
    <row r="264" spans="1:8" ht="16.3" thickTop="1" thickBot="1" x14ac:dyDescent="0.3">
      <c r="A264" s="20" t="s">
        <v>652</v>
      </c>
      <c r="B264" s="20" t="s">
        <v>676</v>
      </c>
      <c r="C264" s="20" t="s">
        <v>677</v>
      </c>
      <c r="D264" s="10">
        <f t="shared" si="9"/>
        <v>3</v>
      </c>
      <c r="E264" s="35">
        <f t="shared" si="8"/>
        <v>3.2</v>
      </c>
      <c r="F264" s="21">
        <f>IFERROR(VLOOKUP($C264, 'All Indicators - Breakdown'!$C:$HZ, F$1, FALSE), " ")</f>
        <v>4</v>
      </c>
      <c r="G264" s="21">
        <f>IFERROR(VLOOKUP($C264, 'All Indicators - Breakdown'!$C:$HZ, G$1, FALSE), " ")</f>
        <v>3</v>
      </c>
      <c r="H264" s="21">
        <f>IFERROR(VLOOKUP($C264, 'All Indicators - Breakdown'!$C:$HZ, H$1, FALSE), " ")</f>
        <v>1</v>
      </c>
    </row>
    <row r="265" spans="1:8" ht="16.3" thickTop="1" thickBot="1" x14ac:dyDescent="0.3">
      <c r="A265" s="20" t="s">
        <v>652</v>
      </c>
      <c r="B265" s="20" t="s">
        <v>678</v>
      </c>
      <c r="C265" s="20" t="s">
        <v>679</v>
      </c>
      <c r="D265" s="10">
        <f t="shared" si="9"/>
        <v>3</v>
      </c>
      <c r="E265" s="35">
        <f t="shared" si="8"/>
        <v>3.2</v>
      </c>
      <c r="F265" s="21">
        <f>IFERROR(VLOOKUP($C265, 'All Indicators - Breakdown'!$C:$HZ, F$1, FALSE), " ")</f>
        <v>4</v>
      </c>
      <c r="G265" s="21">
        <f>IFERROR(VLOOKUP($C265, 'All Indicators - Breakdown'!$C:$HZ, G$1, FALSE), " ")</f>
        <v>3</v>
      </c>
      <c r="H265" s="21">
        <f>IFERROR(VLOOKUP($C265, 'All Indicators - Breakdown'!$C:$HZ, H$1, FALSE), " ")</f>
        <v>1</v>
      </c>
    </row>
    <row r="266" spans="1:8" ht="16.3" thickTop="1" thickBot="1" x14ac:dyDescent="0.3">
      <c r="A266" s="20" t="s">
        <v>652</v>
      </c>
      <c r="B266" s="20" t="s">
        <v>680</v>
      </c>
      <c r="C266" s="20" t="s">
        <v>681</v>
      </c>
      <c r="D266" s="10">
        <f t="shared" si="9"/>
        <v>3</v>
      </c>
      <c r="E266" s="35">
        <f t="shared" si="8"/>
        <v>3.4000000000000004</v>
      </c>
      <c r="F266" s="21">
        <f>IFERROR(VLOOKUP($C266, 'All Indicators - Breakdown'!$C:$HZ, F$1, FALSE), " ")</f>
        <v>4</v>
      </c>
      <c r="G266" s="21">
        <f>IFERROR(VLOOKUP($C266, 'All Indicators - Breakdown'!$C:$HZ, G$1, FALSE), " ")</f>
        <v>4</v>
      </c>
      <c r="H266" s="21">
        <f>IFERROR(VLOOKUP($C266, 'All Indicators - Breakdown'!$C:$HZ, H$1, FALSE), " ")</f>
        <v>1</v>
      </c>
    </row>
    <row r="267" spans="1:8" ht="16.3" thickTop="1" thickBot="1" x14ac:dyDescent="0.3">
      <c r="A267" s="20" t="s">
        <v>652</v>
      </c>
      <c r="B267" s="20" t="s">
        <v>682</v>
      </c>
      <c r="C267" s="20" t="s">
        <v>683</v>
      </c>
      <c r="D267" s="10" t="e">
        <f t="shared" si="9"/>
        <v>#DIV/0!</v>
      </c>
      <c r="E267" s="35" t="e">
        <f t="shared" si="8"/>
        <v>#N/A</v>
      </c>
      <c r="F267" s="21" t="str">
        <f>IFERROR(VLOOKUP($C267, 'All Indicators - Breakdown'!$C:$HZ, F$1, FALSE), " ")</f>
        <v>N/A</v>
      </c>
      <c r="G267" s="21" t="str">
        <f>IFERROR(VLOOKUP($C267, 'All Indicators - Breakdown'!$C:$HZ, G$1, FALSE), " ")</f>
        <v>N/A</v>
      </c>
      <c r="H267" s="21" t="str">
        <f>IFERROR(VLOOKUP($C267, 'All Indicators - Breakdown'!$C:$HZ, H$1, FALSE), " ")</f>
        <v>N/A</v>
      </c>
    </row>
    <row r="268" spans="1:8" ht="16.3" thickTop="1" thickBot="1" x14ac:dyDescent="0.3">
      <c r="A268" s="20" t="s">
        <v>684</v>
      </c>
      <c r="B268" s="20" t="s">
        <v>684</v>
      </c>
      <c r="C268" s="20" t="s">
        <v>685</v>
      </c>
      <c r="D268" s="10">
        <f t="shared" si="9"/>
        <v>2</v>
      </c>
      <c r="E268" s="35">
        <f t="shared" si="8"/>
        <v>3</v>
      </c>
      <c r="F268" s="21">
        <f>IFERROR(VLOOKUP($C268, 'All Indicators - Breakdown'!$C:$HZ, F$1, FALSE), " ")</f>
        <v>4</v>
      </c>
      <c r="G268" s="21">
        <f>IFERROR(VLOOKUP($C268, 'All Indicators - Breakdown'!$C:$HZ, G$1, FALSE), " ")</f>
        <v>2</v>
      </c>
      <c r="H268" s="21">
        <f>IFERROR(VLOOKUP($C268, 'All Indicators - Breakdown'!$C:$HZ, H$1, FALSE), " ")</f>
        <v>1</v>
      </c>
    </row>
    <row r="269" spans="1:8" ht="16.3" thickTop="1" thickBot="1" x14ac:dyDescent="0.3">
      <c r="A269" s="20" t="s">
        <v>684</v>
      </c>
      <c r="B269" s="20" t="s">
        <v>686</v>
      </c>
      <c r="C269" s="20" t="s">
        <v>687</v>
      </c>
      <c r="D269" s="10">
        <f t="shared" si="9"/>
        <v>2</v>
      </c>
      <c r="E269" s="35">
        <f t="shared" si="8"/>
        <v>2.4</v>
      </c>
      <c r="F269" s="21">
        <f>IFERROR(VLOOKUP($C269, 'All Indicators - Breakdown'!$C:$HZ, F$1, FALSE), " ")</f>
        <v>3</v>
      </c>
      <c r="G269" s="21">
        <f>IFERROR(VLOOKUP($C269, 'All Indicators - Breakdown'!$C:$HZ, G$1, FALSE), " ")</f>
        <v>2</v>
      </c>
      <c r="H269" s="21">
        <f>IFERROR(VLOOKUP($C269, 'All Indicators - Breakdown'!$C:$HZ, H$1, FALSE), " ")</f>
        <v>1</v>
      </c>
    </row>
    <row r="270" spans="1:8" ht="16.3" thickTop="1" thickBot="1" x14ac:dyDescent="0.3">
      <c r="A270" s="20" t="s">
        <v>684</v>
      </c>
      <c r="B270" s="20" t="s">
        <v>688</v>
      </c>
      <c r="C270" s="20" t="s">
        <v>689</v>
      </c>
      <c r="D270" s="10">
        <f t="shared" si="9"/>
        <v>2</v>
      </c>
      <c r="E270" s="35">
        <f t="shared" si="8"/>
        <v>3</v>
      </c>
      <c r="F270" s="21">
        <f>IFERROR(VLOOKUP($C270, 'All Indicators - Breakdown'!$C:$HZ, F$1, FALSE), " ")</f>
        <v>4</v>
      </c>
      <c r="G270" s="21">
        <f>IFERROR(VLOOKUP($C270, 'All Indicators - Breakdown'!$C:$HZ, G$1, FALSE), " ")</f>
        <v>2</v>
      </c>
      <c r="H270" s="21">
        <f>IFERROR(VLOOKUP($C270, 'All Indicators - Breakdown'!$C:$HZ, H$1, FALSE), " ")</f>
        <v>1</v>
      </c>
    </row>
    <row r="271" spans="1:8" ht="16.3" thickTop="1" thickBot="1" x14ac:dyDescent="0.3">
      <c r="A271" s="20" t="s">
        <v>684</v>
      </c>
      <c r="B271" s="20" t="s">
        <v>690</v>
      </c>
      <c r="C271" s="20" t="s">
        <v>691</v>
      </c>
      <c r="D271" s="10">
        <f t="shared" si="9"/>
        <v>2</v>
      </c>
      <c r="E271" s="35">
        <f t="shared" si="8"/>
        <v>2.4</v>
      </c>
      <c r="F271" s="21">
        <f>IFERROR(VLOOKUP($C271, 'All Indicators - Breakdown'!$C:$HZ, F$1, FALSE), " ")</f>
        <v>3</v>
      </c>
      <c r="G271" s="21">
        <f>IFERROR(VLOOKUP($C271, 'All Indicators - Breakdown'!$C:$HZ, G$1, FALSE), " ")</f>
        <v>2</v>
      </c>
      <c r="H271" s="21">
        <f>IFERROR(VLOOKUP($C271, 'All Indicators - Breakdown'!$C:$HZ, H$1, FALSE), " ")</f>
        <v>1</v>
      </c>
    </row>
    <row r="272" spans="1:8" ht="16.3" thickTop="1" thickBot="1" x14ac:dyDescent="0.3">
      <c r="A272" s="20" t="s">
        <v>684</v>
      </c>
      <c r="B272" s="20" t="s">
        <v>692</v>
      </c>
      <c r="C272" s="20" t="s">
        <v>693</v>
      </c>
      <c r="D272" s="10">
        <f t="shared" si="9"/>
        <v>2</v>
      </c>
      <c r="E272" s="35">
        <f t="shared" si="8"/>
        <v>2.4</v>
      </c>
      <c r="F272" s="21">
        <f>IFERROR(VLOOKUP($C272, 'All Indicators - Breakdown'!$C:$HZ, F$1, FALSE), " ")</f>
        <v>3</v>
      </c>
      <c r="G272" s="21">
        <f>IFERROR(VLOOKUP($C272, 'All Indicators - Breakdown'!$C:$HZ, G$1, FALSE), " ")</f>
        <v>2</v>
      </c>
      <c r="H272" s="21">
        <f>IFERROR(VLOOKUP($C272, 'All Indicators - Breakdown'!$C:$HZ, H$1, FALSE), " ")</f>
        <v>1</v>
      </c>
    </row>
    <row r="273" spans="1:8" ht="16.3" thickTop="1" thickBot="1" x14ac:dyDescent="0.3">
      <c r="A273" s="20" t="s">
        <v>684</v>
      </c>
      <c r="B273" s="20" t="s">
        <v>694</v>
      </c>
      <c r="C273" s="20" t="s">
        <v>695</v>
      </c>
      <c r="D273" s="10">
        <f t="shared" si="9"/>
        <v>2</v>
      </c>
      <c r="E273" s="35">
        <f t="shared" si="8"/>
        <v>3</v>
      </c>
      <c r="F273" s="21">
        <f>IFERROR(VLOOKUP($C273, 'All Indicators - Breakdown'!$C:$HZ, F$1, FALSE), " ")</f>
        <v>4</v>
      </c>
      <c r="G273" s="21">
        <f>IFERROR(VLOOKUP($C273, 'All Indicators - Breakdown'!$C:$HZ, G$1, FALSE), " ")</f>
        <v>2</v>
      </c>
      <c r="H273" s="21">
        <f>IFERROR(VLOOKUP($C273, 'All Indicators - Breakdown'!$C:$HZ, H$1, FALSE), " ")</f>
        <v>1</v>
      </c>
    </row>
    <row r="274" spans="1:8" ht="16.3" thickTop="1" thickBot="1" x14ac:dyDescent="0.3">
      <c r="A274" s="20" t="s">
        <v>684</v>
      </c>
      <c r="B274" s="20" t="s">
        <v>696</v>
      </c>
      <c r="C274" s="20" t="s">
        <v>697</v>
      </c>
      <c r="D274" s="10">
        <f t="shared" si="9"/>
        <v>2</v>
      </c>
      <c r="E274" s="35">
        <f t="shared" si="8"/>
        <v>2.1999999999999997</v>
      </c>
      <c r="F274" s="21">
        <f>IFERROR(VLOOKUP($C274, 'All Indicators - Breakdown'!$C:$HZ, F$1, FALSE), " ")</f>
        <v>3</v>
      </c>
      <c r="G274" s="21">
        <f>IFERROR(VLOOKUP($C274, 'All Indicators - Breakdown'!$C:$HZ, G$1, FALSE), " ")</f>
        <v>1</v>
      </c>
      <c r="H274" s="21">
        <f>IFERROR(VLOOKUP($C274, 'All Indicators - Breakdown'!$C:$HZ, H$1, FALSE), " ")</f>
        <v>1</v>
      </c>
    </row>
    <row r="275" spans="1:8" ht="16.3" thickTop="1" thickBot="1" x14ac:dyDescent="0.3">
      <c r="A275" s="20" t="s">
        <v>698</v>
      </c>
      <c r="B275" s="20" t="s">
        <v>699</v>
      </c>
      <c r="C275" s="20" t="s">
        <v>700</v>
      </c>
      <c r="D275" s="10">
        <f t="shared" si="9"/>
        <v>2</v>
      </c>
      <c r="E275" s="35">
        <f t="shared" si="8"/>
        <v>3</v>
      </c>
      <c r="F275" s="21">
        <f>IFERROR(VLOOKUP($C275, 'All Indicators - Breakdown'!$C:$HZ, F$1, FALSE), " ")</f>
        <v>4</v>
      </c>
      <c r="G275" s="21">
        <f>IFERROR(VLOOKUP($C275, 'All Indicators - Breakdown'!$C:$HZ, G$1, FALSE), " ")</f>
        <v>2</v>
      </c>
      <c r="H275" s="21">
        <f>IFERROR(VLOOKUP($C275, 'All Indicators - Breakdown'!$C:$HZ, H$1, FALSE), " ")</f>
        <v>1</v>
      </c>
    </row>
    <row r="276" spans="1:8" ht="16.3" thickTop="1" thickBot="1" x14ac:dyDescent="0.3">
      <c r="A276" s="20" t="s">
        <v>698</v>
      </c>
      <c r="B276" s="20" t="s">
        <v>701</v>
      </c>
      <c r="C276" s="20" t="s">
        <v>702</v>
      </c>
      <c r="D276" s="10">
        <f t="shared" si="9"/>
        <v>3</v>
      </c>
      <c r="E276" s="35">
        <f t="shared" si="8"/>
        <v>3.6</v>
      </c>
      <c r="F276" s="21">
        <f>IFERROR(VLOOKUP($C276, 'All Indicators - Breakdown'!$C:$HZ, F$1, FALSE), " ")</f>
        <v>5</v>
      </c>
      <c r="G276" s="21">
        <f>IFERROR(VLOOKUP($C276, 'All Indicators - Breakdown'!$C:$HZ, G$1, FALSE), " ")</f>
        <v>2</v>
      </c>
      <c r="H276" s="21">
        <f>IFERROR(VLOOKUP($C276, 'All Indicators - Breakdown'!$C:$HZ, H$1, FALSE), " ")</f>
        <v>1</v>
      </c>
    </row>
    <row r="277" spans="1:8" ht="16.3" thickTop="1" thickBot="1" x14ac:dyDescent="0.3">
      <c r="A277" s="20" t="s">
        <v>698</v>
      </c>
      <c r="B277" s="20" t="s">
        <v>703</v>
      </c>
      <c r="C277" s="20" t="s">
        <v>704</v>
      </c>
      <c r="D277" s="10">
        <f t="shared" si="9"/>
        <v>2</v>
      </c>
      <c r="E277" s="35">
        <f t="shared" si="8"/>
        <v>2.1999999999999997</v>
      </c>
      <c r="F277" s="21">
        <f>IFERROR(VLOOKUP($C277, 'All Indicators - Breakdown'!$C:$HZ, F$1, FALSE), " ")</f>
        <v>3</v>
      </c>
      <c r="G277" s="21">
        <f>IFERROR(VLOOKUP($C277, 'All Indicators - Breakdown'!$C:$HZ, G$1, FALSE), " ")</f>
        <v>1</v>
      </c>
      <c r="H277" s="21">
        <f>IFERROR(VLOOKUP($C277, 'All Indicators - Breakdown'!$C:$HZ, H$1, FALSE), " ")</f>
        <v>1</v>
      </c>
    </row>
    <row r="278" spans="1:8" ht="16.3" thickTop="1" thickBot="1" x14ac:dyDescent="0.3">
      <c r="A278" s="20" t="s">
        <v>698</v>
      </c>
      <c r="B278" s="20" t="s">
        <v>705</v>
      </c>
      <c r="C278" s="20" t="s">
        <v>706</v>
      </c>
      <c r="D278" s="10">
        <f t="shared" si="9"/>
        <v>1</v>
      </c>
      <c r="E278" s="35">
        <f t="shared" si="8"/>
        <v>1.5999999999999999</v>
      </c>
      <c r="F278" s="21">
        <f>IFERROR(VLOOKUP($C278, 'All Indicators - Breakdown'!$C:$HZ, F$1, FALSE), " ")</f>
        <v>2</v>
      </c>
      <c r="G278" s="21">
        <f>IFERROR(VLOOKUP($C278, 'All Indicators - Breakdown'!$C:$HZ, G$1, FALSE), " ")</f>
        <v>1</v>
      </c>
      <c r="H278" s="21">
        <f>IFERROR(VLOOKUP($C278, 'All Indicators - Breakdown'!$C:$HZ, H$1, FALSE), " ")</f>
        <v>1</v>
      </c>
    </row>
    <row r="279" spans="1:8" ht="16.3" thickTop="1" thickBot="1" x14ac:dyDescent="0.3">
      <c r="A279" s="20" t="s">
        <v>698</v>
      </c>
      <c r="B279" s="20" t="s">
        <v>707</v>
      </c>
      <c r="C279" s="20" t="s">
        <v>708</v>
      </c>
      <c r="D279" s="10">
        <f t="shared" si="9"/>
        <v>2</v>
      </c>
      <c r="E279" s="35">
        <f t="shared" si="8"/>
        <v>2.4</v>
      </c>
      <c r="F279" s="21">
        <f>IFERROR(VLOOKUP($C279, 'All Indicators - Breakdown'!$C:$HZ, F$1, FALSE), " ")</f>
        <v>3</v>
      </c>
      <c r="G279" s="21">
        <f>IFERROR(VLOOKUP($C279, 'All Indicators - Breakdown'!$C:$HZ, G$1, FALSE), " ")</f>
        <v>2</v>
      </c>
      <c r="H279" s="21">
        <f>IFERROR(VLOOKUP($C279, 'All Indicators - Breakdown'!$C:$HZ, H$1, FALSE), " ")</f>
        <v>1</v>
      </c>
    </row>
    <row r="280" spans="1:8" ht="16.3" thickTop="1" thickBot="1" x14ac:dyDescent="0.3">
      <c r="A280" s="20" t="s">
        <v>698</v>
      </c>
      <c r="B280" s="20" t="s">
        <v>709</v>
      </c>
      <c r="C280" s="20" t="s">
        <v>710</v>
      </c>
      <c r="D280" s="10">
        <f t="shared" si="9"/>
        <v>2</v>
      </c>
      <c r="E280" s="35">
        <f t="shared" si="8"/>
        <v>3</v>
      </c>
      <c r="F280" s="21">
        <f>IFERROR(VLOOKUP($C280, 'All Indicators - Breakdown'!$C:$HZ, F$1, FALSE), " ")</f>
        <v>4</v>
      </c>
      <c r="G280" s="21">
        <f>IFERROR(VLOOKUP($C280, 'All Indicators - Breakdown'!$C:$HZ, G$1, FALSE), " ")</f>
        <v>2</v>
      </c>
      <c r="H280" s="21">
        <f>IFERROR(VLOOKUP($C280, 'All Indicators - Breakdown'!$C:$HZ, H$1, FALSE), " ")</f>
        <v>1</v>
      </c>
    </row>
    <row r="281" spans="1:8" ht="16.3" thickTop="1" thickBot="1" x14ac:dyDescent="0.3">
      <c r="A281" s="20" t="s">
        <v>698</v>
      </c>
      <c r="B281" s="20" t="s">
        <v>711</v>
      </c>
      <c r="C281" s="20" t="s">
        <v>712</v>
      </c>
      <c r="D281" s="10">
        <f t="shared" si="9"/>
        <v>2</v>
      </c>
      <c r="E281" s="35">
        <f t="shared" si="8"/>
        <v>2.6</v>
      </c>
      <c r="F281" s="21">
        <f>IFERROR(VLOOKUP($C281, 'All Indicators - Breakdown'!$C:$HZ, F$1, FALSE), " ")</f>
        <v>3</v>
      </c>
      <c r="G281" s="21">
        <f>IFERROR(VLOOKUP($C281, 'All Indicators - Breakdown'!$C:$HZ, G$1, FALSE), " ")</f>
        <v>3</v>
      </c>
      <c r="H281" s="21">
        <f>IFERROR(VLOOKUP($C281, 'All Indicators - Breakdown'!$C:$HZ, H$1, FALSE), " ")</f>
        <v>1</v>
      </c>
    </row>
    <row r="282" spans="1:8" ht="16.3" thickTop="1" thickBot="1" x14ac:dyDescent="0.3">
      <c r="A282" s="20" t="s">
        <v>698</v>
      </c>
      <c r="B282" s="20" t="s">
        <v>713</v>
      </c>
      <c r="C282" s="20" t="s">
        <v>714</v>
      </c>
      <c r="D282" s="10">
        <f t="shared" si="9"/>
        <v>3</v>
      </c>
      <c r="E282" s="35">
        <f t="shared" si="8"/>
        <v>3.2</v>
      </c>
      <c r="F282" s="21">
        <f>IFERROR(VLOOKUP($C282, 'All Indicators - Breakdown'!$C:$HZ, F$1, FALSE), " ")</f>
        <v>4</v>
      </c>
      <c r="G282" s="21">
        <f>IFERROR(VLOOKUP($C282, 'All Indicators - Breakdown'!$C:$HZ, G$1, FALSE), " ")</f>
        <v>3</v>
      </c>
      <c r="H282" s="21">
        <f>IFERROR(VLOOKUP($C282, 'All Indicators - Breakdown'!$C:$HZ, H$1, FALSE), " ")</f>
        <v>1</v>
      </c>
    </row>
    <row r="283" spans="1:8" ht="16.3" thickTop="1" thickBot="1" x14ac:dyDescent="0.3">
      <c r="A283" s="20" t="s">
        <v>698</v>
      </c>
      <c r="B283" s="20" t="s">
        <v>715</v>
      </c>
      <c r="C283" s="20" t="s">
        <v>716</v>
      </c>
      <c r="D283" s="10">
        <f t="shared" si="9"/>
        <v>3</v>
      </c>
      <c r="E283" s="35">
        <f t="shared" si="8"/>
        <v>3.8000000000000003</v>
      </c>
      <c r="F283" s="21">
        <f>IFERROR(VLOOKUP($C283, 'All Indicators - Breakdown'!$C:$HZ, F$1, FALSE), " ")</f>
        <v>5</v>
      </c>
      <c r="G283" s="21">
        <f>IFERROR(VLOOKUP($C283, 'All Indicators - Breakdown'!$C:$HZ, G$1, FALSE), " ")</f>
        <v>3</v>
      </c>
      <c r="H283" s="21">
        <f>IFERROR(VLOOKUP($C283, 'All Indicators - Breakdown'!$C:$HZ, H$1, FALSE), " ")</f>
        <v>1</v>
      </c>
    </row>
    <row r="284" spans="1:8" ht="16.3" thickTop="1" thickBot="1" x14ac:dyDescent="0.3">
      <c r="A284" s="20" t="s">
        <v>698</v>
      </c>
      <c r="B284" s="20" t="s">
        <v>717</v>
      </c>
      <c r="C284" s="20" t="s">
        <v>718</v>
      </c>
      <c r="D284" s="10">
        <f t="shared" si="9"/>
        <v>3</v>
      </c>
      <c r="E284" s="35">
        <f t="shared" si="8"/>
        <v>3.2</v>
      </c>
      <c r="F284" s="21">
        <f>IFERROR(VLOOKUP($C284, 'All Indicators - Breakdown'!$C:$HZ, F$1, FALSE), " ")</f>
        <v>4</v>
      </c>
      <c r="G284" s="21">
        <f>IFERROR(VLOOKUP($C284, 'All Indicators - Breakdown'!$C:$HZ, G$1, FALSE), " ")</f>
        <v>3</v>
      </c>
      <c r="H284" s="21">
        <f>IFERROR(VLOOKUP($C284, 'All Indicators - Breakdown'!$C:$HZ, H$1, FALSE), " ")</f>
        <v>1</v>
      </c>
    </row>
    <row r="285" spans="1:8" ht="16.3" thickTop="1" thickBot="1" x14ac:dyDescent="0.3">
      <c r="A285" s="20" t="s">
        <v>719</v>
      </c>
      <c r="B285" s="20" t="s">
        <v>720</v>
      </c>
      <c r="C285" s="20" t="s">
        <v>721</v>
      </c>
      <c r="D285" s="10">
        <f t="shared" si="9"/>
        <v>2</v>
      </c>
      <c r="E285" s="35">
        <f t="shared" si="8"/>
        <v>3</v>
      </c>
      <c r="F285" s="21">
        <f>IFERROR(VLOOKUP($C285, 'All Indicators - Breakdown'!$C:$HZ, F$1, FALSE), " ")</f>
        <v>4</v>
      </c>
      <c r="G285" s="21">
        <f>IFERROR(VLOOKUP($C285, 'All Indicators - Breakdown'!$C:$HZ, G$1, FALSE), " ")</f>
        <v>2</v>
      </c>
      <c r="H285" s="21">
        <f>IFERROR(VLOOKUP($C285, 'All Indicators - Breakdown'!$C:$HZ, H$1, FALSE), " ")</f>
        <v>1</v>
      </c>
    </row>
    <row r="286" spans="1:8" ht="16.3" thickTop="1" thickBot="1" x14ac:dyDescent="0.3">
      <c r="A286" s="20" t="s">
        <v>719</v>
      </c>
      <c r="B286" s="20" t="s">
        <v>722</v>
      </c>
      <c r="C286" s="20" t="s">
        <v>723</v>
      </c>
      <c r="D286" s="10">
        <f t="shared" si="9"/>
        <v>2</v>
      </c>
      <c r="E286" s="35">
        <f t="shared" si="8"/>
        <v>2.6</v>
      </c>
      <c r="F286" s="21">
        <f>IFERROR(VLOOKUP($C286, 'All Indicators - Breakdown'!$C:$HZ, F$1, FALSE), " ")</f>
        <v>3</v>
      </c>
      <c r="G286" s="21">
        <f>IFERROR(VLOOKUP($C286, 'All Indicators - Breakdown'!$C:$HZ, G$1, FALSE), " ")</f>
        <v>3</v>
      </c>
      <c r="H286" s="21">
        <f>IFERROR(VLOOKUP($C286, 'All Indicators - Breakdown'!$C:$HZ, H$1, FALSE), " ")</f>
        <v>1</v>
      </c>
    </row>
    <row r="287" spans="1:8" ht="16.3" thickTop="1" thickBot="1" x14ac:dyDescent="0.3">
      <c r="A287" s="20" t="s">
        <v>719</v>
      </c>
      <c r="B287" s="20" t="s">
        <v>724</v>
      </c>
      <c r="C287" s="20" t="s">
        <v>725</v>
      </c>
      <c r="D287" s="10">
        <f t="shared" si="9"/>
        <v>3</v>
      </c>
      <c r="E287" s="35">
        <f t="shared" si="8"/>
        <v>3.4000000000000004</v>
      </c>
      <c r="F287" s="21">
        <f>IFERROR(VLOOKUP($C287, 'All Indicators - Breakdown'!$C:$HZ, F$1, FALSE), " ")</f>
        <v>4</v>
      </c>
      <c r="G287" s="21">
        <f>IFERROR(VLOOKUP($C287, 'All Indicators - Breakdown'!$C:$HZ, G$1, FALSE), " ")</f>
        <v>4</v>
      </c>
      <c r="H287" s="21">
        <f>IFERROR(VLOOKUP($C287, 'All Indicators - Breakdown'!$C:$HZ, H$1, FALSE), " ")</f>
        <v>1</v>
      </c>
    </row>
    <row r="288" spans="1:8" ht="16.3" thickTop="1" thickBot="1" x14ac:dyDescent="0.3">
      <c r="A288" s="20" t="s">
        <v>719</v>
      </c>
      <c r="B288" s="20" t="s">
        <v>726</v>
      </c>
      <c r="C288" s="20" t="s">
        <v>727</v>
      </c>
      <c r="D288" s="10">
        <f t="shared" si="9"/>
        <v>2</v>
      </c>
      <c r="E288" s="35">
        <f t="shared" si="8"/>
        <v>3</v>
      </c>
      <c r="F288" s="21">
        <f>IFERROR(VLOOKUP($C288, 'All Indicators - Breakdown'!$C:$HZ, F$1, FALSE), " ")</f>
        <v>4</v>
      </c>
      <c r="G288" s="21">
        <f>IFERROR(VLOOKUP($C288, 'All Indicators - Breakdown'!$C:$HZ, G$1, FALSE), " ")</f>
        <v>2</v>
      </c>
      <c r="H288" s="21">
        <f>IFERROR(VLOOKUP($C288, 'All Indicators - Breakdown'!$C:$HZ, H$1, FALSE), " ")</f>
        <v>1</v>
      </c>
    </row>
    <row r="289" spans="1:8" ht="16.3" thickTop="1" thickBot="1" x14ac:dyDescent="0.3">
      <c r="A289" s="20" t="s">
        <v>719</v>
      </c>
      <c r="B289" s="20" t="s">
        <v>728</v>
      </c>
      <c r="C289" s="20" t="s">
        <v>729</v>
      </c>
      <c r="D289" s="10">
        <f t="shared" si="9"/>
        <v>2</v>
      </c>
      <c r="E289" s="35">
        <f t="shared" si="8"/>
        <v>2.1999999999999997</v>
      </c>
      <c r="F289" s="21">
        <f>IFERROR(VLOOKUP($C289, 'All Indicators - Breakdown'!$C:$HZ, F$1, FALSE), " ")</f>
        <v>3</v>
      </c>
      <c r="G289" s="21">
        <f>IFERROR(VLOOKUP($C289, 'All Indicators - Breakdown'!$C:$HZ, G$1, FALSE), " ")</f>
        <v>1</v>
      </c>
      <c r="H289" s="21">
        <f>IFERROR(VLOOKUP($C289, 'All Indicators - Breakdown'!$C:$HZ, H$1, FALSE), " ")</f>
        <v>1</v>
      </c>
    </row>
    <row r="290" spans="1:8" ht="16.3" thickTop="1" thickBot="1" x14ac:dyDescent="0.3">
      <c r="A290" s="20" t="s">
        <v>719</v>
      </c>
      <c r="B290" s="20" t="s">
        <v>730</v>
      </c>
      <c r="C290" s="20" t="s">
        <v>731</v>
      </c>
      <c r="D290" s="10">
        <f t="shared" si="9"/>
        <v>2</v>
      </c>
      <c r="E290" s="35">
        <f t="shared" si="8"/>
        <v>2.4</v>
      </c>
      <c r="F290" s="21">
        <f>IFERROR(VLOOKUP($C290, 'All Indicators - Breakdown'!$C:$HZ, F$1, FALSE), " ")</f>
        <v>3</v>
      </c>
      <c r="G290" s="21">
        <f>IFERROR(VLOOKUP($C290, 'All Indicators - Breakdown'!$C:$HZ, G$1, FALSE), " ")</f>
        <v>2</v>
      </c>
      <c r="H290" s="21">
        <f>IFERROR(VLOOKUP($C290, 'All Indicators - Breakdown'!$C:$HZ, H$1, FALSE), " ")</f>
        <v>1</v>
      </c>
    </row>
    <row r="291" spans="1:8" ht="16.3" thickTop="1" thickBot="1" x14ac:dyDescent="0.3">
      <c r="A291" s="20" t="s">
        <v>719</v>
      </c>
      <c r="B291" s="20" t="s">
        <v>732</v>
      </c>
      <c r="C291" s="20" t="s">
        <v>733</v>
      </c>
      <c r="D291" s="10">
        <f t="shared" si="9"/>
        <v>2</v>
      </c>
      <c r="E291" s="35">
        <f t="shared" si="8"/>
        <v>2.4</v>
      </c>
      <c r="F291" s="21">
        <f>IFERROR(VLOOKUP($C291, 'All Indicators - Breakdown'!$C:$HZ, F$1, FALSE), " ")</f>
        <v>3</v>
      </c>
      <c r="G291" s="21">
        <f>IFERROR(VLOOKUP($C291, 'All Indicators - Breakdown'!$C:$HZ, G$1, FALSE), " ")</f>
        <v>2</v>
      </c>
      <c r="H291" s="21">
        <f>IFERROR(VLOOKUP($C291, 'All Indicators - Breakdown'!$C:$HZ, H$1, FALSE), " ")</f>
        <v>1</v>
      </c>
    </row>
    <row r="292" spans="1:8" ht="16.3" thickTop="1" thickBot="1" x14ac:dyDescent="0.3">
      <c r="A292" s="20" t="s">
        <v>719</v>
      </c>
      <c r="B292" s="20" t="s">
        <v>734</v>
      </c>
      <c r="C292" s="20" t="s">
        <v>735</v>
      </c>
      <c r="D292" s="10">
        <f t="shared" si="9"/>
        <v>2</v>
      </c>
      <c r="E292" s="35">
        <f t="shared" si="8"/>
        <v>2.4</v>
      </c>
      <c r="F292" s="21">
        <f>IFERROR(VLOOKUP($C292, 'All Indicators - Breakdown'!$C:$HZ, F$1, FALSE), " ")</f>
        <v>3</v>
      </c>
      <c r="G292" s="21">
        <f>IFERROR(VLOOKUP($C292, 'All Indicators - Breakdown'!$C:$HZ, G$1, FALSE), " ")</f>
        <v>2</v>
      </c>
      <c r="H292" s="21">
        <f>IFERROR(VLOOKUP($C292, 'All Indicators - Breakdown'!$C:$HZ, H$1, FALSE), " ")</f>
        <v>1</v>
      </c>
    </row>
    <row r="293" spans="1:8" ht="16.3" thickTop="1" thickBot="1" x14ac:dyDescent="0.3">
      <c r="A293" s="20" t="s">
        <v>719</v>
      </c>
      <c r="B293" s="20" t="s">
        <v>736</v>
      </c>
      <c r="C293" s="20" t="s">
        <v>737</v>
      </c>
      <c r="D293" s="10">
        <f t="shared" si="9"/>
        <v>2</v>
      </c>
      <c r="E293" s="35">
        <f t="shared" si="8"/>
        <v>2.4</v>
      </c>
      <c r="F293" s="21">
        <f>IFERROR(VLOOKUP($C293, 'All Indicators - Breakdown'!$C:$HZ, F$1, FALSE), " ")</f>
        <v>3</v>
      </c>
      <c r="G293" s="21">
        <f>IFERROR(VLOOKUP($C293, 'All Indicators - Breakdown'!$C:$HZ, G$1, FALSE), " ")</f>
        <v>1</v>
      </c>
      <c r="H293" s="21">
        <f>IFERROR(VLOOKUP($C293, 'All Indicators - Breakdown'!$C:$HZ, H$1, FALSE), " ")</f>
        <v>2</v>
      </c>
    </row>
    <row r="294" spans="1:8" ht="16.3" thickTop="1" thickBot="1" x14ac:dyDescent="0.3">
      <c r="A294" s="20" t="s">
        <v>738</v>
      </c>
      <c r="B294" s="20" t="s">
        <v>739</v>
      </c>
      <c r="C294" s="20" t="s">
        <v>740</v>
      </c>
      <c r="D294" s="10">
        <f t="shared" si="9"/>
        <v>3</v>
      </c>
      <c r="E294" s="35">
        <f t="shared" si="8"/>
        <v>3.8000000000000003</v>
      </c>
      <c r="F294" s="21">
        <f>IFERROR(VLOOKUP($C294, 'All Indicators - Breakdown'!$C:$HZ, F$1, FALSE), " ")</f>
        <v>5</v>
      </c>
      <c r="G294" s="21">
        <f>IFERROR(VLOOKUP($C294, 'All Indicators - Breakdown'!$C:$HZ, G$1, FALSE), " ")</f>
        <v>3</v>
      </c>
      <c r="H294" s="21">
        <f>IFERROR(VLOOKUP($C294, 'All Indicators - Breakdown'!$C:$HZ, H$1, FALSE), " ")</f>
        <v>1</v>
      </c>
    </row>
    <row r="295" spans="1:8" ht="16.3" thickTop="1" thickBot="1" x14ac:dyDescent="0.3">
      <c r="A295" s="20" t="s">
        <v>738</v>
      </c>
      <c r="B295" s="20" t="s">
        <v>741</v>
      </c>
      <c r="C295" s="20" t="s">
        <v>742</v>
      </c>
      <c r="D295" s="10">
        <f t="shared" si="9"/>
        <v>3</v>
      </c>
      <c r="E295" s="35">
        <f t="shared" si="8"/>
        <v>3.6</v>
      </c>
      <c r="F295" s="21">
        <f>IFERROR(VLOOKUP($C295, 'All Indicators - Breakdown'!$C:$HZ, F$1, FALSE), " ")</f>
        <v>5</v>
      </c>
      <c r="G295" s="21">
        <f>IFERROR(VLOOKUP($C295, 'All Indicators - Breakdown'!$C:$HZ, G$1, FALSE), " ")</f>
        <v>2</v>
      </c>
      <c r="H295" s="21">
        <f>IFERROR(VLOOKUP($C295, 'All Indicators - Breakdown'!$C:$HZ, H$1, FALSE), " ")</f>
        <v>1</v>
      </c>
    </row>
    <row r="296" spans="1:8" ht="16.3" thickTop="1" thickBot="1" x14ac:dyDescent="0.3">
      <c r="A296" s="20" t="s">
        <v>738</v>
      </c>
      <c r="B296" s="20" t="s">
        <v>743</v>
      </c>
      <c r="C296" s="20" t="s">
        <v>744</v>
      </c>
      <c r="D296" s="10">
        <f t="shared" si="9"/>
        <v>3</v>
      </c>
      <c r="E296" s="35">
        <f t="shared" si="8"/>
        <v>3.1999999999999997</v>
      </c>
      <c r="F296" s="21">
        <f>IFERROR(VLOOKUP($C296, 'All Indicators - Breakdown'!$C:$HZ, F$1, FALSE), " ")</f>
        <v>4</v>
      </c>
      <c r="G296" s="21">
        <f>IFERROR(VLOOKUP($C296, 'All Indicators - Breakdown'!$C:$HZ, G$1, FALSE), " ")</f>
        <v>2</v>
      </c>
      <c r="H296" s="21">
        <f>IFERROR(VLOOKUP($C296, 'All Indicators - Breakdown'!$C:$HZ, H$1, FALSE), " ")</f>
        <v>2</v>
      </c>
    </row>
    <row r="297" spans="1:8" ht="16.3" thickTop="1" thickBot="1" x14ac:dyDescent="0.3">
      <c r="A297" s="20" t="s">
        <v>738</v>
      </c>
      <c r="B297" s="20" t="s">
        <v>745</v>
      </c>
      <c r="C297" s="20" t="s">
        <v>746</v>
      </c>
      <c r="D297" s="10">
        <f t="shared" si="9"/>
        <v>2</v>
      </c>
      <c r="E297" s="35">
        <f t="shared" si="8"/>
        <v>3</v>
      </c>
      <c r="F297" s="21">
        <f>IFERROR(VLOOKUP($C297, 'All Indicators - Breakdown'!$C:$HZ, F$1, FALSE), " ")</f>
        <v>4</v>
      </c>
      <c r="G297" s="21">
        <f>IFERROR(VLOOKUP($C297, 'All Indicators - Breakdown'!$C:$HZ, G$1, FALSE), " ")</f>
        <v>2</v>
      </c>
      <c r="H297" s="21">
        <f>IFERROR(VLOOKUP($C297, 'All Indicators - Breakdown'!$C:$HZ, H$1, FALSE), " ")</f>
        <v>1</v>
      </c>
    </row>
    <row r="298" spans="1:8" ht="16.3" thickTop="1" thickBot="1" x14ac:dyDescent="0.3">
      <c r="A298" s="20" t="s">
        <v>738</v>
      </c>
      <c r="B298" s="20" t="s">
        <v>747</v>
      </c>
      <c r="C298" s="20" t="s">
        <v>748</v>
      </c>
      <c r="D298" s="10">
        <f t="shared" si="9"/>
        <v>3</v>
      </c>
      <c r="E298" s="35">
        <f t="shared" si="8"/>
        <v>3.8000000000000003</v>
      </c>
      <c r="F298" s="21">
        <f>IFERROR(VLOOKUP($C298, 'All Indicators - Breakdown'!$C:$HZ, F$1, FALSE), " ")</f>
        <v>5</v>
      </c>
      <c r="G298" s="21">
        <f>IFERROR(VLOOKUP($C298, 'All Indicators - Breakdown'!$C:$HZ, G$1, FALSE), " ")</f>
        <v>3</v>
      </c>
      <c r="H298" s="21">
        <f>IFERROR(VLOOKUP($C298, 'All Indicators - Breakdown'!$C:$HZ, H$1, FALSE), " ")</f>
        <v>1</v>
      </c>
    </row>
    <row r="299" spans="1:8" ht="16.3" thickTop="1" thickBot="1" x14ac:dyDescent="0.3">
      <c r="A299" s="20" t="s">
        <v>738</v>
      </c>
      <c r="B299" s="20" t="s">
        <v>749</v>
      </c>
      <c r="C299" s="20" t="s">
        <v>750</v>
      </c>
      <c r="D299" s="10">
        <f t="shared" si="9"/>
        <v>2</v>
      </c>
      <c r="E299" s="35">
        <f t="shared" si="8"/>
        <v>3</v>
      </c>
      <c r="F299" s="21">
        <f>IFERROR(VLOOKUP($C299, 'All Indicators - Breakdown'!$C:$HZ, F$1, FALSE), " ")</f>
        <v>4</v>
      </c>
      <c r="G299" s="21">
        <f>IFERROR(VLOOKUP($C299, 'All Indicators - Breakdown'!$C:$HZ, G$1, FALSE), " ")</f>
        <v>2</v>
      </c>
      <c r="H299" s="21">
        <f>IFERROR(VLOOKUP($C299, 'All Indicators - Breakdown'!$C:$HZ, H$1, FALSE), " ")</f>
        <v>1</v>
      </c>
    </row>
    <row r="300" spans="1:8" ht="16.3" thickTop="1" thickBot="1" x14ac:dyDescent="0.3">
      <c r="A300" s="20" t="s">
        <v>738</v>
      </c>
      <c r="B300" s="20" t="s">
        <v>751</v>
      </c>
      <c r="C300" s="20" t="s">
        <v>752</v>
      </c>
      <c r="D300" s="10">
        <f t="shared" si="9"/>
        <v>3</v>
      </c>
      <c r="E300" s="35">
        <f t="shared" si="8"/>
        <v>3.8</v>
      </c>
      <c r="F300" s="21">
        <f>IFERROR(VLOOKUP($C300, 'All Indicators - Breakdown'!$C:$HZ, F$1, FALSE), " ")</f>
        <v>5</v>
      </c>
      <c r="G300" s="21">
        <f>IFERROR(VLOOKUP($C300, 'All Indicators - Breakdown'!$C:$HZ, G$1, FALSE), " ")</f>
        <v>2</v>
      </c>
      <c r="H300" s="21">
        <f>IFERROR(VLOOKUP($C300, 'All Indicators - Breakdown'!$C:$HZ, H$1, FALSE), " ")</f>
        <v>2</v>
      </c>
    </row>
    <row r="301" spans="1:8" ht="16.3" thickTop="1" thickBot="1" x14ac:dyDescent="0.3">
      <c r="A301" s="20" t="s">
        <v>753</v>
      </c>
      <c r="B301" s="20" t="s">
        <v>754</v>
      </c>
      <c r="C301" s="20" t="s">
        <v>755</v>
      </c>
      <c r="D301" s="10">
        <f t="shared" si="9"/>
        <v>3</v>
      </c>
      <c r="E301" s="35">
        <f t="shared" si="8"/>
        <v>3.8000000000000003</v>
      </c>
      <c r="F301" s="21">
        <f>IFERROR(VLOOKUP($C301, 'All Indicators - Breakdown'!$C:$HZ, F$1, FALSE), " ")</f>
        <v>5</v>
      </c>
      <c r="G301" s="21">
        <f>IFERROR(VLOOKUP($C301, 'All Indicators - Breakdown'!$C:$HZ, G$1, FALSE), " ")</f>
        <v>3</v>
      </c>
      <c r="H301" s="21">
        <f>IFERROR(VLOOKUP($C301, 'All Indicators - Breakdown'!$C:$HZ, H$1, FALSE), " ")</f>
        <v>1</v>
      </c>
    </row>
    <row r="302" spans="1:8" ht="16.3" thickTop="1" thickBot="1" x14ac:dyDescent="0.3">
      <c r="A302" s="20" t="s">
        <v>753</v>
      </c>
      <c r="B302" s="20" t="s">
        <v>756</v>
      </c>
      <c r="C302" s="20" t="s">
        <v>757</v>
      </c>
      <c r="D302" s="10">
        <f t="shared" si="9"/>
        <v>3</v>
      </c>
      <c r="E302" s="35">
        <f t="shared" si="8"/>
        <v>3.6</v>
      </c>
      <c r="F302" s="21">
        <f>IFERROR(VLOOKUP($C302, 'All Indicators - Breakdown'!$C:$HZ, F$1, FALSE), " ")</f>
        <v>5</v>
      </c>
      <c r="G302" s="21">
        <f>IFERROR(VLOOKUP($C302, 'All Indicators - Breakdown'!$C:$HZ, G$1, FALSE), " ")</f>
        <v>2</v>
      </c>
      <c r="H302" s="21">
        <f>IFERROR(VLOOKUP($C302, 'All Indicators - Breakdown'!$C:$HZ, H$1, FALSE), " ")</f>
        <v>1</v>
      </c>
    </row>
    <row r="303" spans="1:8" ht="16.3" thickTop="1" thickBot="1" x14ac:dyDescent="0.3">
      <c r="A303" s="20" t="s">
        <v>753</v>
      </c>
      <c r="B303" s="20" t="s">
        <v>758</v>
      </c>
      <c r="C303" s="20" t="s">
        <v>759</v>
      </c>
      <c r="D303" s="10">
        <f t="shared" si="9"/>
        <v>3</v>
      </c>
      <c r="E303" s="35">
        <f t="shared" si="8"/>
        <v>3.8000000000000003</v>
      </c>
      <c r="F303" s="21">
        <f>IFERROR(VLOOKUP($C303, 'All Indicators - Breakdown'!$C:$HZ, F$1, FALSE), " ")</f>
        <v>5</v>
      </c>
      <c r="G303" s="21">
        <f>IFERROR(VLOOKUP($C303, 'All Indicators - Breakdown'!$C:$HZ, G$1, FALSE), " ")</f>
        <v>3</v>
      </c>
      <c r="H303" s="21">
        <f>IFERROR(VLOOKUP($C303, 'All Indicators - Breakdown'!$C:$HZ, H$1, FALSE), " ")</f>
        <v>1</v>
      </c>
    </row>
    <row r="304" spans="1:8" ht="16.3" thickTop="1" thickBot="1" x14ac:dyDescent="0.3">
      <c r="A304" s="20" t="s">
        <v>753</v>
      </c>
      <c r="B304" s="20" t="s">
        <v>760</v>
      </c>
      <c r="C304" s="20" t="s">
        <v>761</v>
      </c>
      <c r="D304" s="10">
        <f t="shared" si="9"/>
        <v>3</v>
      </c>
      <c r="E304" s="35">
        <f t="shared" si="8"/>
        <v>3.6</v>
      </c>
      <c r="F304" s="21">
        <f>IFERROR(VLOOKUP($C304, 'All Indicators - Breakdown'!$C:$HZ, F$1, FALSE), " ")</f>
        <v>5</v>
      </c>
      <c r="G304" s="21">
        <f>IFERROR(VLOOKUP($C304, 'All Indicators - Breakdown'!$C:$HZ, G$1, FALSE), " ")</f>
        <v>2</v>
      </c>
      <c r="H304" s="21">
        <f>IFERROR(VLOOKUP($C304, 'All Indicators - Breakdown'!$C:$HZ, H$1, FALSE), " ")</f>
        <v>1</v>
      </c>
    </row>
    <row r="305" spans="1:8" ht="16.3" thickTop="1" thickBot="1" x14ac:dyDescent="0.3">
      <c r="A305" s="20" t="s">
        <v>753</v>
      </c>
      <c r="B305" s="20" t="s">
        <v>762</v>
      </c>
      <c r="C305" s="20" t="s">
        <v>763</v>
      </c>
      <c r="D305" s="10">
        <f t="shared" si="9"/>
        <v>3</v>
      </c>
      <c r="E305" s="35">
        <f t="shared" si="8"/>
        <v>4</v>
      </c>
      <c r="F305" s="21">
        <f>IFERROR(VLOOKUP($C305, 'All Indicators - Breakdown'!$C:$HZ, F$1, FALSE), " ")</f>
        <v>5</v>
      </c>
      <c r="G305" s="21">
        <f>IFERROR(VLOOKUP($C305, 'All Indicators - Breakdown'!$C:$HZ, G$1, FALSE), " ")</f>
        <v>4</v>
      </c>
      <c r="H305" s="21">
        <f>IFERROR(VLOOKUP($C305, 'All Indicators - Breakdown'!$C:$HZ, H$1, FALSE), " ")</f>
        <v>1</v>
      </c>
    </row>
    <row r="306" spans="1:8" ht="16.3" thickTop="1" thickBot="1" x14ac:dyDescent="0.3">
      <c r="A306" s="20" t="s">
        <v>753</v>
      </c>
      <c r="B306" s="20" t="s">
        <v>764</v>
      </c>
      <c r="C306" s="20" t="s">
        <v>765</v>
      </c>
      <c r="D306" s="10">
        <f t="shared" si="9"/>
        <v>3</v>
      </c>
      <c r="E306" s="35">
        <f t="shared" si="8"/>
        <v>3.8000000000000003</v>
      </c>
      <c r="F306" s="21">
        <f>IFERROR(VLOOKUP($C306, 'All Indicators - Breakdown'!$C:$HZ, F$1, FALSE), " ")</f>
        <v>5</v>
      </c>
      <c r="G306" s="21">
        <f>IFERROR(VLOOKUP($C306, 'All Indicators - Breakdown'!$C:$HZ, G$1, FALSE), " ")</f>
        <v>3</v>
      </c>
      <c r="H306" s="21">
        <f>IFERROR(VLOOKUP($C306, 'All Indicators - Breakdown'!$C:$HZ, H$1, FALSE), " ")</f>
        <v>1</v>
      </c>
    </row>
    <row r="307" spans="1:8" ht="16.3" thickTop="1" thickBot="1" x14ac:dyDescent="0.3">
      <c r="A307" s="20" t="s">
        <v>753</v>
      </c>
      <c r="B307" s="20" t="s">
        <v>766</v>
      </c>
      <c r="C307" s="20" t="s">
        <v>767</v>
      </c>
      <c r="D307" s="10">
        <f t="shared" si="9"/>
        <v>4</v>
      </c>
      <c r="E307" s="35">
        <f t="shared" si="8"/>
        <v>4.2</v>
      </c>
      <c r="F307" s="21">
        <f>IFERROR(VLOOKUP($C307, 'All Indicators - Breakdown'!$C:$HZ, F$1, FALSE), " ")</f>
        <v>5</v>
      </c>
      <c r="G307" s="21">
        <f>IFERROR(VLOOKUP($C307, 'All Indicators - Breakdown'!$C:$HZ, G$1, FALSE), " ")</f>
        <v>3</v>
      </c>
      <c r="H307" s="21" t="str">
        <f>IFERROR(VLOOKUP($C307, 'All Indicators - Breakdown'!$C:$HZ, H$1, FALSE), " ")</f>
        <v>N/A</v>
      </c>
    </row>
    <row r="308" spans="1:8" ht="16.3" thickTop="1" thickBot="1" x14ac:dyDescent="0.3">
      <c r="A308" s="20" t="s">
        <v>753</v>
      </c>
      <c r="B308" s="20" t="s">
        <v>768</v>
      </c>
      <c r="C308" s="20" t="s">
        <v>769</v>
      </c>
      <c r="D308" s="10">
        <f t="shared" si="9"/>
        <v>3</v>
      </c>
      <c r="E308" s="35">
        <f t="shared" si="8"/>
        <v>3.8</v>
      </c>
      <c r="F308" s="21">
        <f>IFERROR(VLOOKUP($C308, 'All Indicators - Breakdown'!$C:$HZ, F$1, FALSE), " ")</f>
        <v>5</v>
      </c>
      <c r="G308" s="21">
        <f>IFERROR(VLOOKUP($C308, 'All Indicators - Breakdown'!$C:$HZ, G$1, FALSE), " ")</f>
        <v>2</v>
      </c>
      <c r="H308" s="21">
        <f>IFERROR(VLOOKUP($C308, 'All Indicators - Breakdown'!$C:$HZ, H$1, FALSE), " ")</f>
        <v>2</v>
      </c>
    </row>
    <row r="309" spans="1:8" ht="16.3" thickTop="1" thickBot="1" x14ac:dyDescent="0.3">
      <c r="A309" s="20" t="s">
        <v>753</v>
      </c>
      <c r="B309" s="20" t="s">
        <v>770</v>
      </c>
      <c r="C309" s="20" t="s">
        <v>771</v>
      </c>
      <c r="D309" s="10">
        <f t="shared" si="9"/>
        <v>2</v>
      </c>
      <c r="E309" s="35">
        <f t="shared" si="8"/>
        <v>3</v>
      </c>
      <c r="F309" s="21">
        <f>IFERROR(VLOOKUP($C309, 'All Indicators - Breakdown'!$C:$HZ, F$1, FALSE), " ")</f>
        <v>4</v>
      </c>
      <c r="G309" s="21">
        <f>IFERROR(VLOOKUP($C309, 'All Indicators - Breakdown'!$C:$HZ, G$1, FALSE), " ")</f>
        <v>2</v>
      </c>
      <c r="H309" s="21">
        <f>IFERROR(VLOOKUP($C309, 'All Indicators - Breakdown'!$C:$HZ, H$1, FALSE), " ")</f>
        <v>1</v>
      </c>
    </row>
    <row r="310" spans="1:8" ht="16.3" thickTop="1" thickBot="1" x14ac:dyDescent="0.3">
      <c r="A310" s="20" t="s">
        <v>753</v>
      </c>
      <c r="B310" s="20" t="s">
        <v>772</v>
      </c>
      <c r="C310" s="20" t="s">
        <v>773</v>
      </c>
      <c r="D310" s="10">
        <f t="shared" si="9"/>
        <v>3</v>
      </c>
      <c r="E310" s="35">
        <f t="shared" si="8"/>
        <v>3.8000000000000003</v>
      </c>
      <c r="F310" s="21">
        <f>IFERROR(VLOOKUP($C310, 'All Indicators - Breakdown'!$C:$HZ, F$1, FALSE), " ")</f>
        <v>5</v>
      </c>
      <c r="G310" s="21">
        <f>IFERROR(VLOOKUP($C310, 'All Indicators - Breakdown'!$C:$HZ, G$1, FALSE), " ")</f>
        <v>3</v>
      </c>
      <c r="H310" s="21">
        <f>IFERROR(VLOOKUP($C310, 'All Indicators - Breakdown'!$C:$HZ, H$1, FALSE), " ")</f>
        <v>1</v>
      </c>
    </row>
    <row r="311" spans="1:8" ht="16.3" thickTop="1" thickBot="1" x14ac:dyDescent="0.3">
      <c r="A311" s="20" t="s">
        <v>753</v>
      </c>
      <c r="B311" s="20" t="s">
        <v>774</v>
      </c>
      <c r="C311" s="20" t="s">
        <v>775</v>
      </c>
      <c r="D311" s="10">
        <f t="shared" si="9"/>
        <v>5</v>
      </c>
      <c r="E311" s="35">
        <f t="shared" si="8"/>
        <v>4.5999999999999996</v>
      </c>
      <c r="F311" s="21">
        <f>IFERROR(VLOOKUP($C311, 'All Indicators - Breakdown'!$C:$HZ, F$1, FALSE), " ")</f>
        <v>5</v>
      </c>
      <c r="G311" s="21">
        <f>IFERROR(VLOOKUP($C311, 'All Indicators - Breakdown'!$C:$HZ, G$1, FALSE), " ")</f>
        <v>4</v>
      </c>
      <c r="H311" s="21" t="str">
        <f>IFERROR(VLOOKUP($C311, 'All Indicators - Breakdown'!$C:$HZ, H$1, FALSE), " ")</f>
        <v>N/A</v>
      </c>
    </row>
    <row r="312" spans="1:8" ht="16.3" thickTop="1" thickBot="1" x14ac:dyDescent="0.3">
      <c r="A312" s="20" t="s">
        <v>776</v>
      </c>
      <c r="B312" s="20" t="s">
        <v>776</v>
      </c>
      <c r="C312" s="20" t="s">
        <v>777</v>
      </c>
      <c r="D312" s="10">
        <f t="shared" si="9"/>
        <v>3</v>
      </c>
      <c r="E312" s="35">
        <f t="shared" si="8"/>
        <v>3.8000000000000003</v>
      </c>
      <c r="F312" s="21">
        <f>IFERROR(VLOOKUP($C312, 'All Indicators - Breakdown'!$C:$HZ, F$1, FALSE), " ")</f>
        <v>5</v>
      </c>
      <c r="G312" s="21">
        <f>IFERROR(VLOOKUP($C312, 'All Indicators - Breakdown'!$C:$HZ, G$1, FALSE), " ")</f>
        <v>3</v>
      </c>
      <c r="H312" s="21">
        <f>IFERROR(VLOOKUP($C312, 'All Indicators - Breakdown'!$C:$HZ, H$1, FALSE), " ")</f>
        <v>1</v>
      </c>
    </row>
    <row r="313" spans="1:8" ht="16.3" thickTop="1" thickBot="1" x14ac:dyDescent="0.3">
      <c r="A313" s="20" t="s">
        <v>776</v>
      </c>
      <c r="B313" s="20" t="s">
        <v>778</v>
      </c>
      <c r="C313" s="20" t="s">
        <v>779</v>
      </c>
      <c r="D313" s="10">
        <f t="shared" si="9"/>
        <v>3</v>
      </c>
      <c r="E313" s="35">
        <f t="shared" si="8"/>
        <v>3.8000000000000003</v>
      </c>
      <c r="F313" s="21">
        <f>IFERROR(VLOOKUP($C313, 'All Indicators - Breakdown'!$C:$HZ, F$1, FALSE), " ")</f>
        <v>5</v>
      </c>
      <c r="G313" s="21">
        <f>IFERROR(VLOOKUP($C313, 'All Indicators - Breakdown'!$C:$HZ, G$1, FALSE), " ")</f>
        <v>3</v>
      </c>
      <c r="H313" s="21">
        <f>IFERROR(VLOOKUP($C313, 'All Indicators - Breakdown'!$C:$HZ, H$1, FALSE), " ")</f>
        <v>1</v>
      </c>
    </row>
    <row r="314" spans="1:8" ht="16.3" thickTop="1" thickBot="1" x14ac:dyDescent="0.3">
      <c r="A314" s="20" t="s">
        <v>776</v>
      </c>
      <c r="B314" s="20" t="s">
        <v>780</v>
      </c>
      <c r="C314" s="20" t="s">
        <v>781</v>
      </c>
      <c r="D314" s="10">
        <f t="shared" si="9"/>
        <v>3</v>
      </c>
      <c r="E314" s="35">
        <f t="shared" si="8"/>
        <v>3.8000000000000003</v>
      </c>
      <c r="F314" s="21">
        <f>IFERROR(VLOOKUP($C314, 'All Indicators - Breakdown'!$C:$HZ, F$1, FALSE), " ")</f>
        <v>5</v>
      </c>
      <c r="G314" s="21">
        <f>IFERROR(VLOOKUP($C314, 'All Indicators - Breakdown'!$C:$HZ, G$1, FALSE), " ")</f>
        <v>3</v>
      </c>
      <c r="H314" s="21">
        <f>IFERROR(VLOOKUP($C314, 'All Indicators - Breakdown'!$C:$HZ, H$1, FALSE), " ")</f>
        <v>1</v>
      </c>
    </row>
    <row r="315" spans="1:8" ht="16.3" thickTop="1" thickBot="1" x14ac:dyDescent="0.3">
      <c r="A315" s="20" t="s">
        <v>776</v>
      </c>
      <c r="B315" s="20" t="s">
        <v>782</v>
      </c>
      <c r="C315" s="20" t="s">
        <v>783</v>
      </c>
      <c r="D315" s="10">
        <f t="shared" si="9"/>
        <v>3</v>
      </c>
      <c r="E315" s="35">
        <f t="shared" si="8"/>
        <v>4</v>
      </c>
      <c r="F315" s="21">
        <f>IFERROR(VLOOKUP($C315, 'All Indicators - Breakdown'!$C:$HZ, F$1, FALSE), " ")</f>
        <v>5</v>
      </c>
      <c r="G315" s="21">
        <f>IFERROR(VLOOKUP($C315, 'All Indicators - Breakdown'!$C:$HZ, G$1, FALSE), " ")</f>
        <v>4</v>
      </c>
      <c r="H315" s="21">
        <f>IFERROR(VLOOKUP($C315, 'All Indicators - Breakdown'!$C:$HZ, H$1, FALSE), " ")</f>
        <v>1</v>
      </c>
    </row>
    <row r="316" spans="1:8" ht="16.3" thickTop="1" thickBot="1" x14ac:dyDescent="0.3">
      <c r="A316" s="20" t="s">
        <v>776</v>
      </c>
      <c r="B316" s="20" t="s">
        <v>784</v>
      </c>
      <c r="C316" s="20" t="s">
        <v>785</v>
      </c>
      <c r="D316" s="10">
        <f t="shared" si="9"/>
        <v>3</v>
      </c>
      <c r="E316" s="35">
        <f t="shared" si="8"/>
        <v>3.8000000000000003</v>
      </c>
      <c r="F316" s="21">
        <f>IFERROR(VLOOKUP($C316, 'All Indicators - Breakdown'!$C:$HZ, F$1, FALSE), " ")</f>
        <v>5</v>
      </c>
      <c r="G316" s="21">
        <f>IFERROR(VLOOKUP($C316, 'All Indicators - Breakdown'!$C:$HZ, G$1, FALSE), " ")</f>
        <v>3</v>
      </c>
      <c r="H316" s="21">
        <f>IFERROR(VLOOKUP($C316, 'All Indicators - Breakdown'!$C:$HZ, H$1, FALSE), " ")</f>
        <v>1</v>
      </c>
    </row>
    <row r="317" spans="1:8" ht="16.3" thickTop="1" thickBot="1" x14ac:dyDescent="0.3">
      <c r="A317" s="20" t="s">
        <v>776</v>
      </c>
      <c r="B317" s="20" t="s">
        <v>786</v>
      </c>
      <c r="C317" s="20" t="s">
        <v>787</v>
      </c>
      <c r="D317" s="10">
        <f t="shared" si="9"/>
        <v>3</v>
      </c>
      <c r="E317" s="35">
        <f t="shared" si="8"/>
        <v>3.6</v>
      </c>
      <c r="F317" s="21">
        <f>IFERROR(VLOOKUP($C317, 'All Indicators - Breakdown'!$C:$HZ, F$1, FALSE), " ")</f>
        <v>5</v>
      </c>
      <c r="G317" s="21">
        <f>IFERROR(VLOOKUP($C317, 'All Indicators - Breakdown'!$C:$HZ, G$1, FALSE), " ")</f>
        <v>2</v>
      </c>
      <c r="H317" s="21">
        <f>IFERROR(VLOOKUP($C317, 'All Indicators - Breakdown'!$C:$HZ, H$1, FALSE), " ")</f>
        <v>1</v>
      </c>
    </row>
    <row r="318" spans="1:8" ht="16.3" thickTop="1" thickBot="1" x14ac:dyDescent="0.3">
      <c r="A318" s="20" t="s">
        <v>776</v>
      </c>
      <c r="B318" s="20" t="s">
        <v>788</v>
      </c>
      <c r="C318" s="20" t="s">
        <v>789</v>
      </c>
      <c r="D318" s="10">
        <f t="shared" si="9"/>
        <v>2</v>
      </c>
      <c r="E318" s="35">
        <f t="shared" si="8"/>
        <v>2.8000000000000003</v>
      </c>
      <c r="F318" s="21">
        <f>IFERROR(VLOOKUP($C318, 'All Indicators - Breakdown'!$C:$HZ, F$1, FALSE), " ")</f>
        <v>4</v>
      </c>
      <c r="G318" s="21">
        <f>IFERROR(VLOOKUP($C318, 'All Indicators - Breakdown'!$C:$HZ, G$1, FALSE), " ")</f>
        <v>1</v>
      </c>
      <c r="H318" s="21">
        <f>IFERROR(VLOOKUP($C318, 'All Indicators - Breakdown'!$C:$HZ, H$1, FALSE), " ")</f>
        <v>1</v>
      </c>
    </row>
    <row r="319" spans="1:8" ht="16.3" thickTop="1" thickBot="1" x14ac:dyDescent="0.3">
      <c r="A319" s="20" t="s">
        <v>776</v>
      </c>
      <c r="B319" s="20" t="s">
        <v>790</v>
      </c>
      <c r="C319" s="20" t="s">
        <v>791</v>
      </c>
      <c r="D319" s="10">
        <f t="shared" si="9"/>
        <v>3</v>
      </c>
      <c r="E319" s="35">
        <f t="shared" si="8"/>
        <v>3.8000000000000003</v>
      </c>
      <c r="F319" s="21">
        <f>IFERROR(VLOOKUP($C319, 'All Indicators - Breakdown'!$C:$HZ, F$1, FALSE), " ")</f>
        <v>5</v>
      </c>
      <c r="G319" s="21">
        <f>IFERROR(VLOOKUP($C319, 'All Indicators - Breakdown'!$C:$HZ, G$1, FALSE), " ")</f>
        <v>3</v>
      </c>
      <c r="H319" s="21">
        <f>IFERROR(VLOOKUP($C319, 'All Indicators - Breakdown'!$C:$HZ, H$1, FALSE), " ")</f>
        <v>1</v>
      </c>
    </row>
    <row r="320" spans="1:8" ht="16.3" thickTop="1" thickBot="1" x14ac:dyDescent="0.3">
      <c r="A320" s="20" t="s">
        <v>776</v>
      </c>
      <c r="B320" s="20" t="s">
        <v>792</v>
      </c>
      <c r="C320" s="20" t="s">
        <v>793</v>
      </c>
      <c r="D320" s="10">
        <f t="shared" si="9"/>
        <v>3</v>
      </c>
      <c r="E320" s="35">
        <f t="shared" si="8"/>
        <v>4</v>
      </c>
      <c r="F320" s="21">
        <f>IFERROR(VLOOKUP($C320, 'All Indicators - Breakdown'!$C:$HZ, F$1, FALSE), " ")</f>
        <v>5</v>
      </c>
      <c r="G320" s="21">
        <f>IFERROR(VLOOKUP($C320, 'All Indicators - Breakdown'!$C:$HZ, G$1, FALSE), " ")</f>
        <v>4</v>
      </c>
      <c r="H320" s="21">
        <f>IFERROR(VLOOKUP($C320, 'All Indicators - Breakdown'!$C:$HZ, H$1, FALSE), " ")</f>
        <v>1</v>
      </c>
    </row>
    <row r="321" spans="1:8" ht="16.3" thickTop="1" thickBot="1" x14ac:dyDescent="0.3">
      <c r="A321" s="20" t="s">
        <v>776</v>
      </c>
      <c r="B321" s="20" t="s">
        <v>794</v>
      </c>
      <c r="C321" s="20" t="s">
        <v>795</v>
      </c>
      <c r="D321" s="10">
        <f t="shared" si="9"/>
        <v>3</v>
      </c>
      <c r="E321" s="35">
        <f t="shared" si="8"/>
        <v>3.8000000000000003</v>
      </c>
      <c r="F321" s="21">
        <f>IFERROR(VLOOKUP($C321, 'All Indicators - Breakdown'!$C:$HZ, F$1, FALSE), " ")</f>
        <v>5</v>
      </c>
      <c r="G321" s="21">
        <f>IFERROR(VLOOKUP($C321, 'All Indicators - Breakdown'!$C:$HZ, G$1, FALSE), " ")</f>
        <v>3</v>
      </c>
      <c r="H321" s="21">
        <f>IFERROR(VLOOKUP($C321, 'All Indicators - Breakdown'!$C:$HZ, H$1, FALSE), " ")</f>
        <v>1</v>
      </c>
    </row>
    <row r="322" spans="1:8" ht="16.3" thickTop="1" thickBot="1" x14ac:dyDescent="0.3">
      <c r="A322" s="20" t="s">
        <v>776</v>
      </c>
      <c r="B322" s="20" t="s">
        <v>796</v>
      </c>
      <c r="C322" s="20" t="s">
        <v>797</v>
      </c>
      <c r="D322" s="10">
        <f t="shared" si="9"/>
        <v>3</v>
      </c>
      <c r="E322" s="35">
        <f t="shared" si="8"/>
        <v>4</v>
      </c>
      <c r="F322" s="21">
        <f>IFERROR(VLOOKUP($C322, 'All Indicators - Breakdown'!$C:$HZ, F$1, FALSE), " ")</f>
        <v>5</v>
      </c>
      <c r="G322" s="21">
        <f>IFERROR(VLOOKUP($C322, 'All Indicators - Breakdown'!$C:$HZ, G$1, FALSE), " ")</f>
        <v>4</v>
      </c>
      <c r="H322" s="21">
        <f>IFERROR(VLOOKUP($C322, 'All Indicators - Breakdown'!$C:$HZ, H$1, FALSE), " ")</f>
        <v>1</v>
      </c>
    </row>
    <row r="323" spans="1:8" ht="16.3" thickTop="1" thickBot="1" x14ac:dyDescent="0.3">
      <c r="A323" s="20" t="s">
        <v>776</v>
      </c>
      <c r="B323" s="20" t="s">
        <v>798</v>
      </c>
      <c r="C323" s="20" t="s">
        <v>799</v>
      </c>
      <c r="D323" s="10">
        <f t="shared" si="9"/>
        <v>2</v>
      </c>
      <c r="E323" s="35">
        <f t="shared" si="8"/>
        <v>2.8000000000000003</v>
      </c>
      <c r="F323" s="21">
        <f>IFERROR(VLOOKUP($C323, 'All Indicators - Breakdown'!$C:$HZ, F$1, FALSE), " ")</f>
        <v>4</v>
      </c>
      <c r="G323" s="21">
        <f>IFERROR(VLOOKUP($C323, 'All Indicators - Breakdown'!$C:$HZ, G$1, FALSE), " ")</f>
        <v>1</v>
      </c>
      <c r="H323" s="21">
        <f>IFERROR(VLOOKUP($C323, 'All Indicators - Breakdown'!$C:$HZ, H$1, FALSE), " ")</f>
        <v>1</v>
      </c>
    </row>
    <row r="324" spans="1:8" ht="16.3" thickTop="1" thickBot="1" x14ac:dyDescent="0.3">
      <c r="A324" s="20" t="s">
        <v>776</v>
      </c>
      <c r="B324" s="20" t="s">
        <v>800</v>
      </c>
      <c r="C324" s="20" t="s">
        <v>801</v>
      </c>
      <c r="D324" s="10">
        <f t="shared" si="9"/>
        <v>2</v>
      </c>
      <c r="E324" s="35">
        <f t="shared" ref="E324:E387" si="10">IF(AND(ISNUMBER(F324), ISNUMBER(G324), ISNUMBER(H324)),
    (F324 * 0.6) + (G324 * 0.2) + (H324 * 0.2),
    IF(AND(ISNUMBER(F324), ISNUMBER(G324)),
        (F324 * 0.6) + (G324 * 0.4),
        IF(AND(ISNUMBER(F324), ISNUMBER(H324)),
            (F324 * 0.6) + (H324 * 0.4),
            IF(AND(ISNUMBER(G324), ISNUMBER(H324)),
                (G324 * 0.5) + (H324 * 0.5),
                IF(ISNUMBER(F324),
                    F324,
                    IF(ISNUMBER(G324),
                        G324,
                        IF(ISNUMBER(H324),
                            H324,
                            NA()
                        )
                    )
                )
            )
        )
    )
)</f>
        <v>3</v>
      </c>
      <c r="F324" s="21">
        <f>IFERROR(VLOOKUP($C324, 'All Indicators - Breakdown'!$C:$HZ, F$1, FALSE), " ")</f>
        <v>4</v>
      </c>
      <c r="G324" s="21">
        <f>IFERROR(VLOOKUP($C324, 'All Indicators - Breakdown'!$C:$HZ, G$1, FALSE), " ")</f>
        <v>2</v>
      </c>
      <c r="H324" s="21">
        <f>IFERROR(VLOOKUP($C324, 'All Indicators - Breakdown'!$C:$HZ, H$1, FALSE), " ")</f>
        <v>1</v>
      </c>
    </row>
    <row r="325" spans="1:8" ht="16.3" thickTop="1" thickBot="1" x14ac:dyDescent="0.3">
      <c r="A325" s="20" t="s">
        <v>776</v>
      </c>
      <c r="B325" s="20" t="s">
        <v>802</v>
      </c>
      <c r="C325" s="20" t="s">
        <v>803</v>
      </c>
      <c r="D325" s="10">
        <f t="shared" ref="D325:D388" si="11">ROUND(AVERAGE(F325:H325), 0)</f>
        <v>4</v>
      </c>
      <c r="E325" s="35">
        <f t="shared" si="10"/>
        <v>4.2</v>
      </c>
      <c r="F325" s="21">
        <f>IFERROR(VLOOKUP($C325, 'All Indicators - Breakdown'!$C:$HZ, F$1, FALSE), " ")</f>
        <v>5</v>
      </c>
      <c r="G325" s="21">
        <f>IFERROR(VLOOKUP($C325, 'All Indicators - Breakdown'!$C:$HZ, G$1, FALSE), " ")</f>
        <v>5</v>
      </c>
      <c r="H325" s="21">
        <f>IFERROR(VLOOKUP($C325, 'All Indicators - Breakdown'!$C:$HZ, H$1, FALSE), " ")</f>
        <v>1</v>
      </c>
    </row>
    <row r="326" spans="1:8" ht="16.3" thickTop="1" thickBot="1" x14ac:dyDescent="0.3">
      <c r="A326" s="20" t="s">
        <v>776</v>
      </c>
      <c r="B326" s="20" t="s">
        <v>804</v>
      </c>
      <c r="C326" s="20" t="s">
        <v>805</v>
      </c>
      <c r="D326" s="10">
        <f t="shared" si="11"/>
        <v>3</v>
      </c>
      <c r="E326" s="35">
        <f t="shared" si="10"/>
        <v>3.8000000000000003</v>
      </c>
      <c r="F326" s="21">
        <f>IFERROR(VLOOKUP($C326, 'All Indicators - Breakdown'!$C:$HZ, F$1, FALSE), " ")</f>
        <v>5</v>
      </c>
      <c r="G326" s="21">
        <f>IFERROR(VLOOKUP($C326, 'All Indicators - Breakdown'!$C:$HZ, G$1, FALSE), " ")</f>
        <v>3</v>
      </c>
      <c r="H326" s="21">
        <f>IFERROR(VLOOKUP($C326, 'All Indicators - Breakdown'!$C:$HZ, H$1, FALSE), " ")</f>
        <v>1</v>
      </c>
    </row>
    <row r="327" spans="1:8" ht="16.3" thickTop="1" thickBot="1" x14ac:dyDescent="0.3">
      <c r="A327" s="20" t="s">
        <v>776</v>
      </c>
      <c r="B327" s="20" t="s">
        <v>806</v>
      </c>
      <c r="C327" s="20" t="s">
        <v>807</v>
      </c>
      <c r="D327" s="10">
        <f t="shared" si="11"/>
        <v>5</v>
      </c>
      <c r="E327" s="35">
        <f t="shared" si="10"/>
        <v>5</v>
      </c>
      <c r="F327" s="21">
        <f>IFERROR(VLOOKUP($C327, 'All Indicators - Breakdown'!$C:$HZ, F$1, FALSE), " ")</f>
        <v>5</v>
      </c>
      <c r="G327" s="21">
        <f>IFERROR(VLOOKUP($C327, 'All Indicators - Breakdown'!$C:$HZ, G$1, FALSE), " ")</f>
        <v>5</v>
      </c>
      <c r="H327" s="21" t="str">
        <f>IFERROR(VLOOKUP($C327, 'All Indicators - Breakdown'!$C:$HZ, H$1, FALSE), " ")</f>
        <v>N/A</v>
      </c>
    </row>
    <row r="328" spans="1:8" ht="16.3" thickTop="1" thickBot="1" x14ac:dyDescent="0.3">
      <c r="A328" s="20" t="s">
        <v>808</v>
      </c>
      <c r="B328" s="20" t="s">
        <v>809</v>
      </c>
      <c r="C328" s="20" t="s">
        <v>810</v>
      </c>
      <c r="D328" s="10">
        <f t="shared" si="11"/>
        <v>3</v>
      </c>
      <c r="E328" s="35">
        <f t="shared" si="10"/>
        <v>3.2</v>
      </c>
      <c r="F328" s="21">
        <f>IFERROR(VLOOKUP($C328, 'All Indicators - Breakdown'!$C:$HZ, F$1, FALSE), " ")</f>
        <v>4</v>
      </c>
      <c r="G328" s="21">
        <f>IFERROR(VLOOKUP($C328, 'All Indicators - Breakdown'!$C:$HZ, G$1, FALSE), " ")</f>
        <v>3</v>
      </c>
      <c r="H328" s="21">
        <f>IFERROR(VLOOKUP($C328, 'All Indicators - Breakdown'!$C:$HZ, H$1, FALSE), " ")</f>
        <v>1</v>
      </c>
    </row>
    <row r="329" spans="1:8" ht="16.3" thickTop="1" thickBot="1" x14ac:dyDescent="0.3">
      <c r="A329" s="20" t="s">
        <v>808</v>
      </c>
      <c r="B329" s="20" t="s">
        <v>811</v>
      </c>
      <c r="C329" s="20" t="s">
        <v>812</v>
      </c>
      <c r="D329" s="10">
        <f t="shared" si="11"/>
        <v>3</v>
      </c>
      <c r="E329" s="35">
        <f t="shared" si="10"/>
        <v>4</v>
      </c>
      <c r="F329" s="21">
        <f>IFERROR(VLOOKUP($C329, 'All Indicators - Breakdown'!$C:$HZ, F$1, FALSE), " ")</f>
        <v>5</v>
      </c>
      <c r="G329" s="21">
        <f>IFERROR(VLOOKUP($C329, 'All Indicators - Breakdown'!$C:$HZ, G$1, FALSE), " ")</f>
        <v>4</v>
      </c>
      <c r="H329" s="21">
        <f>IFERROR(VLOOKUP($C329, 'All Indicators - Breakdown'!$C:$HZ, H$1, FALSE), " ")</f>
        <v>1</v>
      </c>
    </row>
    <row r="330" spans="1:8" ht="16.3" thickTop="1" thickBot="1" x14ac:dyDescent="0.3">
      <c r="A330" s="20" t="s">
        <v>808</v>
      </c>
      <c r="B330" s="20" t="s">
        <v>813</v>
      </c>
      <c r="C330" s="20" t="s">
        <v>814</v>
      </c>
      <c r="D330" s="10">
        <f t="shared" si="11"/>
        <v>2</v>
      </c>
      <c r="E330" s="35">
        <f t="shared" si="10"/>
        <v>2.6</v>
      </c>
      <c r="F330" s="21">
        <f>IFERROR(VLOOKUP($C330, 'All Indicators - Breakdown'!$C:$HZ, F$1, FALSE), " ")</f>
        <v>3</v>
      </c>
      <c r="G330" s="21">
        <f>IFERROR(VLOOKUP($C330, 'All Indicators - Breakdown'!$C:$HZ, G$1, FALSE), " ")</f>
        <v>3</v>
      </c>
      <c r="H330" s="21">
        <f>IFERROR(VLOOKUP($C330, 'All Indicators - Breakdown'!$C:$HZ, H$1, FALSE), " ")</f>
        <v>1</v>
      </c>
    </row>
    <row r="331" spans="1:8" ht="16.3" thickTop="1" thickBot="1" x14ac:dyDescent="0.3">
      <c r="A331" s="20" t="s">
        <v>808</v>
      </c>
      <c r="B331" s="20" t="s">
        <v>815</v>
      </c>
      <c r="C331" s="20" t="s">
        <v>816</v>
      </c>
      <c r="D331" s="10">
        <f t="shared" si="11"/>
        <v>3</v>
      </c>
      <c r="E331" s="35">
        <f t="shared" si="10"/>
        <v>4</v>
      </c>
      <c r="F331" s="21">
        <f>IFERROR(VLOOKUP($C331, 'All Indicators - Breakdown'!$C:$HZ, F$1, FALSE), " ")</f>
        <v>5</v>
      </c>
      <c r="G331" s="21">
        <f>IFERROR(VLOOKUP($C331, 'All Indicators - Breakdown'!$C:$HZ, G$1, FALSE), " ")</f>
        <v>4</v>
      </c>
      <c r="H331" s="21">
        <f>IFERROR(VLOOKUP($C331, 'All Indicators - Breakdown'!$C:$HZ, H$1, FALSE), " ")</f>
        <v>1</v>
      </c>
    </row>
    <row r="332" spans="1:8" ht="16.3" thickTop="1" thickBot="1" x14ac:dyDescent="0.3">
      <c r="A332" s="20" t="s">
        <v>808</v>
      </c>
      <c r="B332" s="20" t="s">
        <v>817</v>
      </c>
      <c r="C332" s="20" t="s">
        <v>818</v>
      </c>
      <c r="D332" s="10">
        <f t="shared" si="11"/>
        <v>3</v>
      </c>
      <c r="E332" s="35">
        <f t="shared" si="10"/>
        <v>4</v>
      </c>
      <c r="F332" s="21">
        <f>IFERROR(VLOOKUP($C332, 'All Indicators - Breakdown'!$C:$HZ, F$1, FALSE), " ")</f>
        <v>5</v>
      </c>
      <c r="G332" s="21">
        <f>IFERROR(VLOOKUP($C332, 'All Indicators - Breakdown'!$C:$HZ, G$1, FALSE), " ")</f>
        <v>4</v>
      </c>
      <c r="H332" s="21">
        <f>IFERROR(VLOOKUP($C332, 'All Indicators - Breakdown'!$C:$HZ, H$1, FALSE), " ")</f>
        <v>1</v>
      </c>
    </row>
    <row r="333" spans="1:8" ht="16.3" thickTop="1" thickBot="1" x14ac:dyDescent="0.3">
      <c r="A333" s="20" t="s">
        <v>808</v>
      </c>
      <c r="B333" s="20" t="s">
        <v>819</v>
      </c>
      <c r="C333" s="20" t="s">
        <v>820</v>
      </c>
      <c r="D333" s="10">
        <f t="shared" si="11"/>
        <v>3</v>
      </c>
      <c r="E333" s="35">
        <f t="shared" si="10"/>
        <v>3.2</v>
      </c>
      <c r="F333" s="21">
        <f>IFERROR(VLOOKUP($C333, 'All Indicators - Breakdown'!$C:$HZ, F$1, FALSE), " ")</f>
        <v>4</v>
      </c>
      <c r="G333" s="21">
        <f>IFERROR(VLOOKUP($C333, 'All Indicators - Breakdown'!$C:$HZ, G$1, FALSE), " ")</f>
        <v>3</v>
      </c>
      <c r="H333" s="21">
        <f>IFERROR(VLOOKUP($C333, 'All Indicators - Breakdown'!$C:$HZ, H$1, FALSE), " ")</f>
        <v>1</v>
      </c>
    </row>
    <row r="334" spans="1:8" ht="16.3" thickTop="1" thickBot="1" x14ac:dyDescent="0.3">
      <c r="A334" s="20" t="s">
        <v>808</v>
      </c>
      <c r="B334" s="20" t="s">
        <v>821</v>
      </c>
      <c r="C334" s="20" t="s">
        <v>822</v>
      </c>
      <c r="D334" s="10">
        <f t="shared" si="11"/>
        <v>3</v>
      </c>
      <c r="E334" s="35">
        <f t="shared" si="10"/>
        <v>3.2</v>
      </c>
      <c r="F334" s="21">
        <f>IFERROR(VLOOKUP($C334, 'All Indicators - Breakdown'!$C:$HZ, F$1, FALSE), " ")</f>
        <v>4</v>
      </c>
      <c r="G334" s="21">
        <f>IFERROR(VLOOKUP($C334, 'All Indicators - Breakdown'!$C:$HZ, G$1, FALSE), " ")</f>
        <v>3</v>
      </c>
      <c r="H334" s="21">
        <f>IFERROR(VLOOKUP($C334, 'All Indicators - Breakdown'!$C:$HZ, H$1, FALSE), " ")</f>
        <v>1</v>
      </c>
    </row>
    <row r="335" spans="1:8" ht="16.3" thickTop="1" thickBot="1" x14ac:dyDescent="0.3">
      <c r="A335" s="20" t="s">
        <v>808</v>
      </c>
      <c r="B335" s="20" t="s">
        <v>823</v>
      </c>
      <c r="C335" s="20" t="s">
        <v>824</v>
      </c>
      <c r="D335" s="10">
        <f t="shared" si="11"/>
        <v>3</v>
      </c>
      <c r="E335" s="35">
        <f t="shared" si="10"/>
        <v>4</v>
      </c>
      <c r="F335" s="21">
        <f>IFERROR(VLOOKUP($C335, 'All Indicators - Breakdown'!$C:$HZ, F$1, FALSE), " ")</f>
        <v>5</v>
      </c>
      <c r="G335" s="21">
        <f>IFERROR(VLOOKUP($C335, 'All Indicators - Breakdown'!$C:$HZ, G$1, FALSE), " ")</f>
        <v>4</v>
      </c>
      <c r="H335" s="21">
        <f>IFERROR(VLOOKUP($C335, 'All Indicators - Breakdown'!$C:$HZ, H$1, FALSE), " ")</f>
        <v>1</v>
      </c>
    </row>
    <row r="336" spans="1:8" ht="16.3" thickTop="1" thickBot="1" x14ac:dyDescent="0.3">
      <c r="A336" s="20" t="s">
        <v>808</v>
      </c>
      <c r="B336" s="20" t="s">
        <v>825</v>
      </c>
      <c r="C336" s="20" t="s">
        <v>826</v>
      </c>
      <c r="D336" s="10">
        <f t="shared" si="11"/>
        <v>3</v>
      </c>
      <c r="E336" s="35">
        <f t="shared" si="10"/>
        <v>3.2</v>
      </c>
      <c r="F336" s="21">
        <f>IFERROR(VLOOKUP($C336, 'All Indicators - Breakdown'!$C:$HZ, F$1, FALSE), " ")</f>
        <v>4</v>
      </c>
      <c r="G336" s="21">
        <f>IFERROR(VLOOKUP($C336, 'All Indicators - Breakdown'!$C:$HZ, G$1, FALSE), " ")</f>
        <v>3</v>
      </c>
      <c r="H336" s="21">
        <f>IFERROR(VLOOKUP($C336, 'All Indicators - Breakdown'!$C:$HZ, H$1, FALSE), " ")</f>
        <v>1</v>
      </c>
    </row>
    <row r="337" spans="1:8" ht="16.3" thickTop="1" thickBot="1" x14ac:dyDescent="0.3">
      <c r="A337" s="20" t="s">
        <v>808</v>
      </c>
      <c r="B337" s="20" t="s">
        <v>827</v>
      </c>
      <c r="C337" s="20" t="s">
        <v>828</v>
      </c>
      <c r="D337" s="10">
        <f t="shared" si="11"/>
        <v>3</v>
      </c>
      <c r="E337" s="35">
        <f t="shared" si="10"/>
        <v>3.2</v>
      </c>
      <c r="F337" s="21">
        <f>IFERROR(VLOOKUP($C337, 'All Indicators - Breakdown'!$C:$HZ, F$1, FALSE), " ")</f>
        <v>4</v>
      </c>
      <c r="G337" s="21">
        <f>IFERROR(VLOOKUP($C337, 'All Indicators - Breakdown'!$C:$HZ, G$1, FALSE), " ")</f>
        <v>3</v>
      </c>
      <c r="H337" s="21">
        <f>IFERROR(VLOOKUP($C337, 'All Indicators - Breakdown'!$C:$HZ, H$1, FALSE), " ")</f>
        <v>1</v>
      </c>
    </row>
    <row r="338" spans="1:8" ht="16.3" thickTop="1" thickBot="1" x14ac:dyDescent="0.3">
      <c r="A338" s="20" t="s">
        <v>808</v>
      </c>
      <c r="B338" s="20" t="s">
        <v>829</v>
      </c>
      <c r="C338" s="20" t="s">
        <v>830</v>
      </c>
      <c r="D338" s="10">
        <f t="shared" si="11"/>
        <v>3</v>
      </c>
      <c r="E338" s="35">
        <f t="shared" si="10"/>
        <v>3.2</v>
      </c>
      <c r="F338" s="21">
        <f>IFERROR(VLOOKUP($C338, 'All Indicators - Breakdown'!$C:$HZ, F$1, FALSE), " ")</f>
        <v>4</v>
      </c>
      <c r="G338" s="21">
        <f>IFERROR(VLOOKUP($C338, 'All Indicators - Breakdown'!$C:$HZ, G$1, FALSE), " ")</f>
        <v>3</v>
      </c>
      <c r="H338" s="21">
        <f>IFERROR(VLOOKUP($C338, 'All Indicators - Breakdown'!$C:$HZ, H$1, FALSE), " ")</f>
        <v>1</v>
      </c>
    </row>
    <row r="339" spans="1:8" ht="16.3" thickTop="1" thickBot="1" x14ac:dyDescent="0.3">
      <c r="A339" s="20" t="s">
        <v>831</v>
      </c>
      <c r="B339" s="20" t="s">
        <v>832</v>
      </c>
      <c r="C339" s="20" t="s">
        <v>833</v>
      </c>
      <c r="D339" s="10">
        <f t="shared" si="11"/>
        <v>2</v>
      </c>
      <c r="E339" s="35">
        <f t="shared" si="10"/>
        <v>3</v>
      </c>
      <c r="F339" s="21">
        <f>IFERROR(VLOOKUP($C339, 'All Indicators - Breakdown'!$C:$HZ, F$1, FALSE), " ")</f>
        <v>4</v>
      </c>
      <c r="G339" s="21">
        <f>IFERROR(VLOOKUP($C339, 'All Indicators - Breakdown'!$C:$HZ, G$1, FALSE), " ")</f>
        <v>2</v>
      </c>
      <c r="H339" s="21">
        <f>IFERROR(VLOOKUP($C339, 'All Indicators - Breakdown'!$C:$HZ, H$1, FALSE), " ")</f>
        <v>1</v>
      </c>
    </row>
    <row r="340" spans="1:8" ht="16.3" thickTop="1" thickBot="1" x14ac:dyDescent="0.3">
      <c r="A340" s="20" t="s">
        <v>831</v>
      </c>
      <c r="B340" s="20" t="s">
        <v>834</v>
      </c>
      <c r="C340" s="20" t="s">
        <v>835</v>
      </c>
      <c r="D340" s="10">
        <f t="shared" si="11"/>
        <v>3</v>
      </c>
      <c r="E340" s="35">
        <f t="shared" si="10"/>
        <v>3.2</v>
      </c>
      <c r="F340" s="21">
        <f>IFERROR(VLOOKUP($C340, 'All Indicators - Breakdown'!$C:$HZ, F$1, FALSE), " ")</f>
        <v>4</v>
      </c>
      <c r="G340" s="21">
        <f>IFERROR(VLOOKUP($C340, 'All Indicators - Breakdown'!$C:$HZ, G$1, FALSE), " ")</f>
        <v>3</v>
      </c>
      <c r="H340" s="21">
        <f>IFERROR(VLOOKUP($C340, 'All Indicators - Breakdown'!$C:$HZ, H$1, FALSE), " ")</f>
        <v>1</v>
      </c>
    </row>
    <row r="341" spans="1:8" ht="16.3" thickTop="1" thickBot="1" x14ac:dyDescent="0.3">
      <c r="A341" s="20" t="s">
        <v>831</v>
      </c>
      <c r="B341" s="20" t="s">
        <v>836</v>
      </c>
      <c r="C341" s="20" t="s">
        <v>837</v>
      </c>
      <c r="D341" s="10">
        <f t="shared" si="11"/>
        <v>2</v>
      </c>
      <c r="E341" s="35">
        <f t="shared" si="10"/>
        <v>3</v>
      </c>
      <c r="F341" s="21">
        <f>IFERROR(VLOOKUP($C341, 'All Indicators - Breakdown'!$C:$HZ, F$1, FALSE), " ")</f>
        <v>4</v>
      </c>
      <c r="G341" s="21">
        <f>IFERROR(VLOOKUP($C341, 'All Indicators - Breakdown'!$C:$HZ, G$1, FALSE), " ")</f>
        <v>2</v>
      </c>
      <c r="H341" s="21">
        <f>IFERROR(VLOOKUP($C341, 'All Indicators - Breakdown'!$C:$HZ, H$1, FALSE), " ")</f>
        <v>1</v>
      </c>
    </row>
    <row r="342" spans="1:8" ht="16.3" thickTop="1" thickBot="1" x14ac:dyDescent="0.3">
      <c r="A342" s="20" t="s">
        <v>831</v>
      </c>
      <c r="B342" s="20" t="s">
        <v>838</v>
      </c>
      <c r="C342" s="20" t="s">
        <v>839</v>
      </c>
      <c r="D342" s="10">
        <f t="shared" si="11"/>
        <v>3</v>
      </c>
      <c r="E342" s="35">
        <f t="shared" si="10"/>
        <v>3.6</v>
      </c>
      <c r="F342" s="21">
        <f>IFERROR(VLOOKUP($C342, 'All Indicators - Breakdown'!$C:$HZ, F$1, FALSE), " ")</f>
        <v>5</v>
      </c>
      <c r="G342" s="21">
        <f>IFERROR(VLOOKUP($C342, 'All Indicators - Breakdown'!$C:$HZ, G$1, FALSE), " ")</f>
        <v>2</v>
      </c>
      <c r="H342" s="21">
        <f>IFERROR(VLOOKUP($C342, 'All Indicators - Breakdown'!$C:$HZ, H$1, FALSE), " ")</f>
        <v>1</v>
      </c>
    </row>
    <row r="343" spans="1:8" ht="16.3" thickTop="1" thickBot="1" x14ac:dyDescent="0.3">
      <c r="A343" s="20" t="s">
        <v>831</v>
      </c>
      <c r="B343" s="20" t="s">
        <v>840</v>
      </c>
      <c r="C343" s="20" t="s">
        <v>841</v>
      </c>
      <c r="D343" s="10">
        <f t="shared" si="11"/>
        <v>2</v>
      </c>
      <c r="E343" s="35">
        <f t="shared" si="10"/>
        <v>2.4</v>
      </c>
      <c r="F343" s="21">
        <f>IFERROR(VLOOKUP($C343, 'All Indicators - Breakdown'!$C:$HZ, F$1, FALSE), " ")</f>
        <v>3</v>
      </c>
      <c r="G343" s="21">
        <f>IFERROR(VLOOKUP($C343, 'All Indicators - Breakdown'!$C:$HZ, G$1, FALSE), " ")</f>
        <v>1</v>
      </c>
      <c r="H343" s="21">
        <f>IFERROR(VLOOKUP($C343, 'All Indicators - Breakdown'!$C:$HZ, H$1, FALSE), " ")</f>
        <v>2</v>
      </c>
    </row>
    <row r="344" spans="1:8" ht="16.3" thickTop="1" thickBot="1" x14ac:dyDescent="0.3">
      <c r="A344" s="20" t="s">
        <v>831</v>
      </c>
      <c r="B344" s="20" t="s">
        <v>842</v>
      </c>
      <c r="C344" s="20" t="s">
        <v>843</v>
      </c>
      <c r="D344" s="10">
        <f t="shared" si="11"/>
        <v>2</v>
      </c>
      <c r="E344" s="35">
        <f t="shared" si="10"/>
        <v>3</v>
      </c>
      <c r="F344" s="21">
        <f>IFERROR(VLOOKUP($C344, 'All Indicators - Breakdown'!$C:$HZ, F$1, FALSE), " ")</f>
        <v>4</v>
      </c>
      <c r="G344" s="21">
        <f>IFERROR(VLOOKUP($C344, 'All Indicators - Breakdown'!$C:$HZ, G$1, FALSE), " ")</f>
        <v>2</v>
      </c>
      <c r="H344" s="21">
        <f>IFERROR(VLOOKUP($C344, 'All Indicators - Breakdown'!$C:$HZ, H$1, FALSE), " ")</f>
        <v>1</v>
      </c>
    </row>
    <row r="345" spans="1:8" ht="16.3" thickTop="1" thickBot="1" x14ac:dyDescent="0.3">
      <c r="A345" s="20" t="s">
        <v>831</v>
      </c>
      <c r="B345" s="20" t="s">
        <v>844</v>
      </c>
      <c r="C345" s="20" t="s">
        <v>845</v>
      </c>
      <c r="D345" s="10">
        <f t="shared" si="11"/>
        <v>3</v>
      </c>
      <c r="E345" s="35">
        <f t="shared" si="10"/>
        <v>3.6</v>
      </c>
      <c r="F345" s="21">
        <f>IFERROR(VLOOKUP($C345, 'All Indicators - Breakdown'!$C:$HZ, F$1, FALSE), " ")</f>
        <v>5</v>
      </c>
      <c r="G345" s="21">
        <f>IFERROR(VLOOKUP($C345, 'All Indicators - Breakdown'!$C:$HZ, G$1, FALSE), " ")</f>
        <v>2</v>
      </c>
      <c r="H345" s="21">
        <f>IFERROR(VLOOKUP($C345, 'All Indicators - Breakdown'!$C:$HZ, H$1, FALSE), " ")</f>
        <v>1</v>
      </c>
    </row>
    <row r="346" spans="1:8" ht="16.3" thickTop="1" thickBot="1" x14ac:dyDescent="0.3">
      <c r="A346" s="20" t="s">
        <v>831</v>
      </c>
      <c r="B346" s="20" t="s">
        <v>846</v>
      </c>
      <c r="C346" s="20" t="s">
        <v>847</v>
      </c>
      <c r="D346" s="10">
        <f t="shared" si="11"/>
        <v>2</v>
      </c>
      <c r="E346" s="35">
        <f t="shared" si="10"/>
        <v>3</v>
      </c>
      <c r="F346" s="21">
        <f>IFERROR(VLOOKUP($C346, 'All Indicators - Breakdown'!$C:$HZ, F$1, FALSE), " ")</f>
        <v>4</v>
      </c>
      <c r="G346" s="21">
        <f>IFERROR(VLOOKUP($C346, 'All Indicators - Breakdown'!$C:$HZ, G$1, FALSE), " ")</f>
        <v>2</v>
      </c>
      <c r="H346" s="21">
        <f>IFERROR(VLOOKUP($C346, 'All Indicators - Breakdown'!$C:$HZ, H$1, FALSE), " ")</f>
        <v>1</v>
      </c>
    </row>
    <row r="347" spans="1:8" ht="16.3" thickTop="1" thickBot="1" x14ac:dyDescent="0.3">
      <c r="A347" s="20" t="s">
        <v>831</v>
      </c>
      <c r="B347" s="20" t="s">
        <v>848</v>
      </c>
      <c r="C347" s="20" t="s">
        <v>849</v>
      </c>
      <c r="D347" s="10">
        <f t="shared" si="11"/>
        <v>2</v>
      </c>
      <c r="E347" s="35">
        <f t="shared" si="10"/>
        <v>2.4</v>
      </c>
      <c r="F347" s="21">
        <f>IFERROR(VLOOKUP($C347, 'All Indicators - Breakdown'!$C:$HZ, F$1, FALSE), " ")</f>
        <v>3</v>
      </c>
      <c r="G347" s="21">
        <f>IFERROR(VLOOKUP($C347, 'All Indicators - Breakdown'!$C:$HZ, G$1, FALSE), " ")</f>
        <v>2</v>
      </c>
      <c r="H347" s="21">
        <f>IFERROR(VLOOKUP($C347, 'All Indicators - Breakdown'!$C:$HZ, H$1, FALSE), " ")</f>
        <v>1</v>
      </c>
    </row>
    <row r="348" spans="1:8" ht="16.3" thickTop="1" thickBot="1" x14ac:dyDescent="0.3">
      <c r="A348" s="20" t="s">
        <v>831</v>
      </c>
      <c r="B348" s="20" t="s">
        <v>850</v>
      </c>
      <c r="C348" s="20" t="s">
        <v>851</v>
      </c>
      <c r="D348" s="10">
        <f t="shared" si="11"/>
        <v>3</v>
      </c>
      <c r="E348" s="35">
        <f t="shared" si="10"/>
        <v>3.4</v>
      </c>
      <c r="F348" s="21">
        <f>IFERROR(VLOOKUP($C348, 'All Indicators - Breakdown'!$C:$HZ, F$1, FALSE), " ")</f>
        <v>4</v>
      </c>
      <c r="G348" s="21">
        <f>IFERROR(VLOOKUP($C348, 'All Indicators - Breakdown'!$C:$HZ, G$1, FALSE), " ")</f>
        <v>3</v>
      </c>
      <c r="H348" s="21">
        <f>IFERROR(VLOOKUP($C348, 'All Indicators - Breakdown'!$C:$HZ, H$1, FALSE), " ")</f>
        <v>2</v>
      </c>
    </row>
    <row r="349" spans="1:8" ht="16.3" thickTop="1" thickBot="1" x14ac:dyDescent="0.3">
      <c r="A349" s="20" t="s">
        <v>831</v>
      </c>
      <c r="B349" s="20" t="s">
        <v>852</v>
      </c>
      <c r="C349" s="20" t="s">
        <v>853</v>
      </c>
      <c r="D349" s="10">
        <f t="shared" si="11"/>
        <v>3</v>
      </c>
      <c r="E349" s="35">
        <f t="shared" si="10"/>
        <v>3.4000000000000004</v>
      </c>
      <c r="F349" s="21">
        <f>IFERROR(VLOOKUP($C349, 'All Indicators - Breakdown'!$C:$HZ, F$1, FALSE), " ")</f>
        <v>4</v>
      </c>
      <c r="G349" s="21">
        <f>IFERROR(VLOOKUP($C349, 'All Indicators - Breakdown'!$C:$HZ, G$1, FALSE), " ")</f>
        <v>4</v>
      </c>
      <c r="H349" s="21">
        <f>IFERROR(VLOOKUP($C349, 'All Indicators - Breakdown'!$C:$HZ, H$1, FALSE), " ")</f>
        <v>1</v>
      </c>
    </row>
    <row r="350" spans="1:8" ht="16.3" thickTop="1" thickBot="1" x14ac:dyDescent="0.3">
      <c r="A350" s="20" t="s">
        <v>831</v>
      </c>
      <c r="B350" s="20" t="s">
        <v>854</v>
      </c>
      <c r="C350" s="20" t="s">
        <v>855</v>
      </c>
      <c r="D350" s="10">
        <f t="shared" si="11"/>
        <v>3</v>
      </c>
      <c r="E350" s="35">
        <f t="shared" si="10"/>
        <v>3.2</v>
      </c>
      <c r="F350" s="21">
        <f>IFERROR(VLOOKUP($C350, 'All Indicators - Breakdown'!$C:$HZ, F$1, FALSE), " ")</f>
        <v>4</v>
      </c>
      <c r="G350" s="21">
        <f>IFERROR(VLOOKUP($C350, 'All Indicators - Breakdown'!$C:$HZ, G$1, FALSE), " ")</f>
        <v>3</v>
      </c>
      <c r="H350" s="21">
        <f>IFERROR(VLOOKUP($C350, 'All Indicators - Breakdown'!$C:$HZ, H$1, FALSE), " ")</f>
        <v>1</v>
      </c>
    </row>
    <row r="351" spans="1:8" ht="16.3" thickTop="1" thickBot="1" x14ac:dyDescent="0.3">
      <c r="A351" s="20" t="s">
        <v>831</v>
      </c>
      <c r="B351" s="20" t="s">
        <v>856</v>
      </c>
      <c r="C351" s="20" t="s">
        <v>857</v>
      </c>
      <c r="D351" s="10">
        <f t="shared" si="11"/>
        <v>3</v>
      </c>
      <c r="E351" s="35">
        <f t="shared" si="10"/>
        <v>3.2</v>
      </c>
      <c r="F351" s="21">
        <f>IFERROR(VLOOKUP($C351, 'All Indicators - Breakdown'!$C:$HZ, F$1, FALSE), " ")</f>
        <v>4</v>
      </c>
      <c r="G351" s="21">
        <f>IFERROR(VLOOKUP($C351, 'All Indicators - Breakdown'!$C:$HZ, G$1, FALSE), " ")</f>
        <v>3</v>
      </c>
      <c r="H351" s="21">
        <f>IFERROR(VLOOKUP($C351, 'All Indicators - Breakdown'!$C:$HZ, H$1, FALSE), " ")</f>
        <v>1</v>
      </c>
    </row>
    <row r="352" spans="1:8" ht="16.3" thickTop="1" thickBot="1" x14ac:dyDescent="0.3">
      <c r="A352" s="20" t="s">
        <v>831</v>
      </c>
      <c r="B352" s="20" t="s">
        <v>858</v>
      </c>
      <c r="C352" s="20" t="s">
        <v>859</v>
      </c>
      <c r="D352" s="10">
        <f t="shared" si="11"/>
        <v>3</v>
      </c>
      <c r="E352" s="35">
        <f t="shared" si="10"/>
        <v>4</v>
      </c>
      <c r="F352" s="21">
        <f>IFERROR(VLOOKUP($C352, 'All Indicators - Breakdown'!$C:$HZ, F$1, FALSE), " ")</f>
        <v>5</v>
      </c>
      <c r="G352" s="21">
        <f>IFERROR(VLOOKUP($C352, 'All Indicators - Breakdown'!$C:$HZ, G$1, FALSE), " ")</f>
        <v>4</v>
      </c>
      <c r="H352" s="21">
        <f>IFERROR(VLOOKUP($C352, 'All Indicators - Breakdown'!$C:$HZ, H$1, FALSE), " ")</f>
        <v>1</v>
      </c>
    </row>
    <row r="353" spans="1:8" ht="16.3" thickTop="1" thickBot="1" x14ac:dyDescent="0.3">
      <c r="A353" s="20" t="s">
        <v>860</v>
      </c>
      <c r="B353" s="20" t="s">
        <v>861</v>
      </c>
      <c r="C353" s="20" t="s">
        <v>862</v>
      </c>
      <c r="D353" s="10">
        <f t="shared" si="11"/>
        <v>2</v>
      </c>
      <c r="E353" s="35">
        <f t="shared" si="10"/>
        <v>3</v>
      </c>
      <c r="F353" s="21">
        <f>IFERROR(VLOOKUP($C353, 'All Indicators - Breakdown'!$C:$HZ, F$1, FALSE), " ")</f>
        <v>4</v>
      </c>
      <c r="G353" s="21">
        <f>IFERROR(VLOOKUP($C353, 'All Indicators - Breakdown'!$C:$HZ, G$1, FALSE), " ")</f>
        <v>2</v>
      </c>
      <c r="H353" s="21">
        <f>IFERROR(VLOOKUP($C353, 'All Indicators - Breakdown'!$C:$HZ, H$1, FALSE), " ")</f>
        <v>1</v>
      </c>
    </row>
    <row r="354" spans="1:8" ht="16.3" thickTop="1" thickBot="1" x14ac:dyDescent="0.3">
      <c r="A354" s="20" t="s">
        <v>860</v>
      </c>
      <c r="B354" s="20" t="s">
        <v>863</v>
      </c>
      <c r="C354" s="20" t="s">
        <v>864</v>
      </c>
      <c r="D354" s="10">
        <f t="shared" si="11"/>
        <v>3</v>
      </c>
      <c r="E354" s="35">
        <f t="shared" si="10"/>
        <v>3.8000000000000003</v>
      </c>
      <c r="F354" s="21">
        <f>IFERROR(VLOOKUP($C354, 'All Indicators - Breakdown'!$C:$HZ, F$1, FALSE), " ")</f>
        <v>5</v>
      </c>
      <c r="G354" s="21">
        <f>IFERROR(VLOOKUP($C354, 'All Indicators - Breakdown'!$C:$HZ, G$1, FALSE), " ")</f>
        <v>3</v>
      </c>
      <c r="H354" s="21">
        <f>IFERROR(VLOOKUP($C354, 'All Indicators - Breakdown'!$C:$HZ, H$1, FALSE), " ")</f>
        <v>1</v>
      </c>
    </row>
    <row r="355" spans="1:8" ht="16.3" thickTop="1" thickBot="1" x14ac:dyDescent="0.3">
      <c r="A355" s="20" t="s">
        <v>860</v>
      </c>
      <c r="B355" s="20" t="s">
        <v>865</v>
      </c>
      <c r="C355" s="20" t="s">
        <v>866</v>
      </c>
      <c r="D355" s="10">
        <f t="shared" si="11"/>
        <v>3</v>
      </c>
      <c r="E355" s="35">
        <f t="shared" si="10"/>
        <v>3.8000000000000003</v>
      </c>
      <c r="F355" s="21">
        <f>IFERROR(VLOOKUP($C355, 'All Indicators - Breakdown'!$C:$HZ, F$1, FALSE), " ")</f>
        <v>5</v>
      </c>
      <c r="G355" s="21">
        <f>IFERROR(VLOOKUP($C355, 'All Indicators - Breakdown'!$C:$HZ, G$1, FALSE), " ")</f>
        <v>3</v>
      </c>
      <c r="H355" s="21">
        <f>IFERROR(VLOOKUP($C355, 'All Indicators - Breakdown'!$C:$HZ, H$1, FALSE), " ")</f>
        <v>1</v>
      </c>
    </row>
    <row r="356" spans="1:8" ht="16.3" thickTop="1" thickBot="1" x14ac:dyDescent="0.3">
      <c r="A356" s="20" t="s">
        <v>860</v>
      </c>
      <c r="B356" s="20" t="s">
        <v>867</v>
      </c>
      <c r="C356" s="20" t="s">
        <v>868</v>
      </c>
      <c r="D356" s="10">
        <f t="shared" si="11"/>
        <v>3</v>
      </c>
      <c r="E356" s="35">
        <f t="shared" si="10"/>
        <v>4</v>
      </c>
      <c r="F356" s="21">
        <f>IFERROR(VLOOKUP($C356, 'All Indicators - Breakdown'!$C:$HZ, F$1, FALSE), " ")</f>
        <v>5</v>
      </c>
      <c r="G356" s="21">
        <f>IFERROR(VLOOKUP($C356, 'All Indicators - Breakdown'!$C:$HZ, G$1, FALSE), " ")</f>
        <v>4</v>
      </c>
      <c r="H356" s="21">
        <f>IFERROR(VLOOKUP($C356, 'All Indicators - Breakdown'!$C:$HZ, H$1, FALSE), " ")</f>
        <v>1</v>
      </c>
    </row>
    <row r="357" spans="1:8" ht="16.3" thickTop="1" thickBot="1" x14ac:dyDescent="0.3">
      <c r="A357" s="20" t="s">
        <v>860</v>
      </c>
      <c r="B357" s="20" t="s">
        <v>869</v>
      </c>
      <c r="C357" s="20" t="s">
        <v>870</v>
      </c>
      <c r="D357" s="10">
        <f t="shared" si="11"/>
        <v>4</v>
      </c>
      <c r="E357" s="35">
        <f t="shared" si="10"/>
        <v>4.2</v>
      </c>
      <c r="F357" s="21">
        <f>IFERROR(VLOOKUP($C357, 'All Indicators - Breakdown'!$C:$HZ, F$1, FALSE), " ")</f>
        <v>5</v>
      </c>
      <c r="G357" s="21">
        <f>IFERROR(VLOOKUP($C357, 'All Indicators - Breakdown'!$C:$HZ, G$1, FALSE), " ")</f>
        <v>5</v>
      </c>
      <c r="H357" s="21">
        <f>IFERROR(VLOOKUP($C357, 'All Indicators - Breakdown'!$C:$HZ, H$1, FALSE), " ")</f>
        <v>1</v>
      </c>
    </row>
    <row r="358" spans="1:8" ht="16.3" thickTop="1" thickBot="1" x14ac:dyDescent="0.3">
      <c r="A358" s="20" t="s">
        <v>860</v>
      </c>
      <c r="B358" s="20" t="s">
        <v>871</v>
      </c>
      <c r="C358" s="20" t="s">
        <v>872</v>
      </c>
      <c r="D358" s="10">
        <f t="shared" si="11"/>
        <v>3</v>
      </c>
      <c r="E358" s="35">
        <f t="shared" si="10"/>
        <v>3.8000000000000003</v>
      </c>
      <c r="F358" s="21">
        <f>IFERROR(VLOOKUP($C358, 'All Indicators - Breakdown'!$C:$HZ, F$1, FALSE), " ")</f>
        <v>5</v>
      </c>
      <c r="G358" s="21">
        <f>IFERROR(VLOOKUP($C358, 'All Indicators - Breakdown'!$C:$HZ, G$1, FALSE), " ")</f>
        <v>3</v>
      </c>
      <c r="H358" s="21">
        <f>IFERROR(VLOOKUP($C358, 'All Indicators - Breakdown'!$C:$HZ, H$1, FALSE), " ")</f>
        <v>1</v>
      </c>
    </row>
    <row r="359" spans="1:8" ht="16.3" thickTop="1" thickBot="1" x14ac:dyDescent="0.3">
      <c r="A359" s="20" t="s">
        <v>860</v>
      </c>
      <c r="B359" s="20" t="s">
        <v>873</v>
      </c>
      <c r="C359" s="20" t="s">
        <v>874</v>
      </c>
      <c r="D359" s="10">
        <f t="shared" si="11"/>
        <v>3</v>
      </c>
      <c r="E359" s="35">
        <f t="shared" si="10"/>
        <v>4</v>
      </c>
      <c r="F359" s="21">
        <f>IFERROR(VLOOKUP($C359, 'All Indicators - Breakdown'!$C:$HZ, F$1, FALSE), " ")</f>
        <v>5</v>
      </c>
      <c r="G359" s="21">
        <f>IFERROR(VLOOKUP($C359, 'All Indicators - Breakdown'!$C:$HZ, G$1, FALSE), " ")</f>
        <v>4</v>
      </c>
      <c r="H359" s="21">
        <f>IFERROR(VLOOKUP($C359, 'All Indicators - Breakdown'!$C:$HZ, H$1, FALSE), " ")</f>
        <v>1</v>
      </c>
    </row>
    <row r="360" spans="1:8" ht="16.3" thickTop="1" thickBot="1" x14ac:dyDescent="0.3">
      <c r="A360" s="20" t="s">
        <v>860</v>
      </c>
      <c r="B360" s="20" t="s">
        <v>875</v>
      </c>
      <c r="C360" s="20" t="s">
        <v>876</v>
      </c>
      <c r="D360" s="10">
        <f t="shared" si="11"/>
        <v>4</v>
      </c>
      <c r="E360" s="35">
        <f t="shared" si="10"/>
        <v>4.2</v>
      </c>
      <c r="F360" s="21">
        <f>IFERROR(VLOOKUP($C360, 'All Indicators - Breakdown'!$C:$HZ, F$1, FALSE), " ")</f>
        <v>5</v>
      </c>
      <c r="G360" s="21">
        <f>IFERROR(VLOOKUP($C360, 'All Indicators - Breakdown'!$C:$HZ, G$1, FALSE), " ")</f>
        <v>3</v>
      </c>
      <c r="H360" s="21" t="str">
        <f>IFERROR(VLOOKUP($C360, 'All Indicators - Breakdown'!$C:$HZ, H$1, FALSE), " ")</f>
        <v>N/A</v>
      </c>
    </row>
    <row r="361" spans="1:8" ht="16.3" thickTop="1" thickBot="1" x14ac:dyDescent="0.3">
      <c r="A361" s="20" t="s">
        <v>860</v>
      </c>
      <c r="B361" s="20" t="s">
        <v>877</v>
      </c>
      <c r="C361" s="20" t="s">
        <v>878</v>
      </c>
      <c r="D361" s="10">
        <f t="shared" si="11"/>
        <v>3</v>
      </c>
      <c r="E361" s="35">
        <f t="shared" si="10"/>
        <v>4</v>
      </c>
      <c r="F361" s="21">
        <f>IFERROR(VLOOKUP($C361, 'All Indicators - Breakdown'!$C:$HZ, F$1, FALSE), " ")</f>
        <v>5</v>
      </c>
      <c r="G361" s="21">
        <f>IFERROR(VLOOKUP($C361, 'All Indicators - Breakdown'!$C:$HZ, G$1, FALSE), " ")</f>
        <v>4</v>
      </c>
      <c r="H361" s="21">
        <f>IFERROR(VLOOKUP($C361, 'All Indicators - Breakdown'!$C:$HZ, H$1, FALSE), " ")</f>
        <v>1</v>
      </c>
    </row>
    <row r="362" spans="1:8" ht="16.3" thickTop="1" thickBot="1" x14ac:dyDescent="0.3">
      <c r="A362" s="20" t="s">
        <v>860</v>
      </c>
      <c r="B362" s="20" t="s">
        <v>879</v>
      </c>
      <c r="C362" s="20" t="s">
        <v>880</v>
      </c>
      <c r="D362" s="10">
        <f t="shared" si="11"/>
        <v>3</v>
      </c>
      <c r="E362" s="35">
        <f t="shared" si="10"/>
        <v>4</v>
      </c>
      <c r="F362" s="21">
        <f>IFERROR(VLOOKUP($C362, 'All Indicators - Breakdown'!$C:$HZ, F$1, FALSE), " ")</f>
        <v>5</v>
      </c>
      <c r="G362" s="21">
        <f>IFERROR(VLOOKUP($C362, 'All Indicators - Breakdown'!$C:$HZ, G$1, FALSE), " ")</f>
        <v>4</v>
      </c>
      <c r="H362" s="21">
        <f>IFERROR(VLOOKUP($C362, 'All Indicators - Breakdown'!$C:$HZ, H$1, FALSE), " ")</f>
        <v>1</v>
      </c>
    </row>
    <row r="363" spans="1:8" ht="16.3" thickTop="1" thickBot="1" x14ac:dyDescent="0.3">
      <c r="A363" s="20" t="s">
        <v>860</v>
      </c>
      <c r="B363" s="20" t="s">
        <v>881</v>
      </c>
      <c r="C363" s="20" t="s">
        <v>882</v>
      </c>
      <c r="D363" s="10">
        <f t="shared" si="11"/>
        <v>3</v>
      </c>
      <c r="E363" s="35">
        <f t="shared" si="10"/>
        <v>4</v>
      </c>
      <c r="F363" s="21">
        <f>IFERROR(VLOOKUP($C363, 'All Indicators - Breakdown'!$C:$HZ, F$1, FALSE), " ")</f>
        <v>5</v>
      </c>
      <c r="G363" s="21">
        <f>IFERROR(VLOOKUP($C363, 'All Indicators - Breakdown'!$C:$HZ, G$1, FALSE), " ")</f>
        <v>4</v>
      </c>
      <c r="H363" s="21">
        <f>IFERROR(VLOOKUP($C363, 'All Indicators - Breakdown'!$C:$HZ, H$1, FALSE), " ")</f>
        <v>1</v>
      </c>
    </row>
    <row r="364" spans="1:8" ht="16.3" thickTop="1" thickBot="1" x14ac:dyDescent="0.3">
      <c r="A364" s="20" t="s">
        <v>860</v>
      </c>
      <c r="B364" s="20" t="s">
        <v>883</v>
      </c>
      <c r="C364" s="20" t="s">
        <v>884</v>
      </c>
      <c r="D364" s="10">
        <f t="shared" si="11"/>
        <v>3</v>
      </c>
      <c r="E364" s="35">
        <f t="shared" si="10"/>
        <v>3.4</v>
      </c>
      <c r="F364" s="21">
        <f>IFERROR(VLOOKUP($C364, 'All Indicators - Breakdown'!$C:$HZ, F$1, FALSE), " ")</f>
        <v>4</v>
      </c>
      <c r="G364" s="21">
        <f>IFERROR(VLOOKUP($C364, 'All Indicators - Breakdown'!$C:$HZ, G$1, FALSE), " ")</f>
        <v>3</v>
      </c>
      <c r="H364" s="21">
        <f>IFERROR(VLOOKUP($C364, 'All Indicators - Breakdown'!$C:$HZ, H$1, FALSE), " ")</f>
        <v>2</v>
      </c>
    </row>
    <row r="365" spans="1:8" ht="16.3" thickTop="1" thickBot="1" x14ac:dyDescent="0.3">
      <c r="A365" s="20" t="s">
        <v>860</v>
      </c>
      <c r="B365" s="20" t="s">
        <v>885</v>
      </c>
      <c r="C365" s="20" t="s">
        <v>886</v>
      </c>
      <c r="D365" s="10">
        <f t="shared" si="11"/>
        <v>4</v>
      </c>
      <c r="E365" s="35">
        <f t="shared" si="10"/>
        <v>4.2</v>
      </c>
      <c r="F365" s="21">
        <f>IFERROR(VLOOKUP($C365, 'All Indicators - Breakdown'!$C:$HZ, F$1, FALSE), " ")</f>
        <v>5</v>
      </c>
      <c r="G365" s="21">
        <f>IFERROR(VLOOKUP($C365, 'All Indicators - Breakdown'!$C:$HZ, G$1, FALSE), " ")</f>
        <v>4</v>
      </c>
      <c r="H365" s="21">
        <f>IFERROR(VLOOKUP($C365, 'All Indicators - Breakdown'!$C:$HZ, H$1, FALSE), " ")</f>
        <v>2</v>
      </c>
    </row>
    <row r="366" spans="1:8" ht="16.3" thickTop="1" thickBot="1" x14ac:dyDescent="0.3">
      <c r="A366" s="20" t="s">
        <v>887</v>
      </c>
      <c r="B366" s="20" t="s">
        <v>888</v>
      </c>
      <c r="C366" s="20" t="s">
        <v>889</v>
      </c>
      <c r="D366" s="10">
        <f t="shared" si="11"/>
        <v>3</v>
      </c>
      <c r="E366" s="35">
        <f t="shared" si="10"/>
        <v>3.4000000000000004</v>
      </c>
      <c r="F366" s="21">
        <f>IFERROR(VLOOKUP($C366, 'All Indicators - Breakdown'!$C:$HZ, F$1, FALSE), " ")</f>
        <v>4</v>
      </c>
      <c r="G366" s="21">
        <f>IFERROR(VLOOKUP($C366, 'All Indicators - Breakdown'!$C:$HZ, G$1, FALSE), " ")</f>
        <v>4</v>
      </c>
      <c r="H366" s="21">
        <f>IFERROR(VLOOKUP($C366, 'All Indicators - Breakdown'!$C:$HZ, H$1, FALSE), " ")</f>
        <v>1</v>
      </c>
    </row>
    <row r="367" spans="1:8" ht="16.3" thickTop="1" thickBot="1" x14ac:dyDescent="0.3">
      <c r="A367" s="20" t="s">
        <v>887</v>
      </c>
      <c r="B367" s="20" t="s">
        <v>890</v>
      </c>
      <c r="C367" s="20" t="s">
        <v>891</v>
      </c>
      <c r="D367" s="10">
        <f t="shared" si="11"/>
        <v>3</v>
      </c>
      <c r="E367" s="35">
        <f t="shared" si="10"/>
        <v>4</v>
      </c>
      <c r="F367" s="21">
        <f>IFERROR(VLOOKUP($C367, 'All Indicators - Breakdown'!$C:$HZ, F$1, FALSE), " ")</f>
        <v>5</v>
      </c>
      <c r="G367" s="21">
        <f>IFERROR(VLOOKUP($C367, 'All Indicators - Breakdown'!$C:$HZ, G$1, FALSE), " ")</f>
        <v>4</v>
      </c>
      <c r="H367" s="21">
        <f>IFERROR(VLOOKUP($C367, 'All Indicators - Breakdown'!$C:$HZ, H$1, FALSE), " ")</f>
        <v>1</v>
      </c>
    </row>
    <row r="368" spans="1:8" ht="16.3" thickTop="1" thickBot="1" x14ac:dyDescent="0.3">
      <c r="A368" s="20" t="s">
        <v>887</v>
      </c>
      <c r="B368" s="20" t="s">
        <v>892</v>
      </c>
      <c r="C368" s="20" t="s">
        <v>893</v>
      </c>
      <c r="D368" s="10">
        <f t="shared" si="11"/>
        <v>3</v>
      </c>
      <c r="E368" s="35">
        <f t="shared" si="10"/>
        <v>3.8000000000000003</v>
      </c>
      <c r="F368" s="21">
        <f>IFERROR(VLOOKUP($C368, 'All Indicators - Breakdown'!$C:$HZ, F$1, FALSE), " ")</f>
        <v>5</v>
      </c>
      <c r="G368" s="21">
        <f>IFERROR(VLOOKUP($C368, 'All Indicators - Breakdown'!$C:$HZ, G$1, FALSE), " ")</f>
        <v>3</v>
      </c>
      <c r="H368" s="21">
        <f>IFERROR(VLOOKUP($C368, 'All Indicators - Breakdown'!$C:$HZ, H$1, FALSE), " ")</f>
        <v>1</v>
      </c>
    </row>
    <row r="369" spans="1:8" ht="16.3" thickTop="1" thickBot="1" x14ac:dyDescent="0.3">
      <c r="A369" s="20" t="s">
        <v>887</v>
      </c>
      <c r="B369" s="20" t="s">
        <v>894</v>
      </c>
      <c r="C369" s="20" t="s">
        <v>895</v>
      </c>
      <c r="D369" s="10">
        <f t="shared" si="11"/>
        <v>3</v>
      </c>
      <c r="E369" s="35">
        <f t="shared" si="10"/>
        <v>4</v>
      </c>
      <c r="F369" s="21">
        <f>IFERROR(VLOOKUP($C369, 'All Indicators - Breakdown'!$C:$HZ, F$1, FALSE), " ")</f>
        <v>5</v>
      </c>
      <c r="G369" s="21">
        <f>IFERROR(VLOOKUP($C369, 'All Indicators - Breakdown'!$C:$HZ, G$1, FALSE), " ")</f>
        <v>4</v>
      </c>
      <c r="H369" s="21">
        <f>IFERROR(VLOOKUP($C369, 'All Indicators - Breakdown'!$C:$HZ, H$1, FALSE), " ")</f>
        <v>1</v>
      </c>
    </row>
    <row r="370" spans="1:8" ht="16.3" thickTop="1" thickBot="1" x14ac:dyDescent="0.3">
      <c r="A370" s="20" t="s">
        <v>887</v>
      </c>
      <c r="B370" s="20" t="s">
        <v>896</v>
      </c>
      <c r="C370" s="20" t="s">
        <v>897</v>
      </c>
      <c r="D370" s="10">
        <f t="shared" si="11"/>
        <v>3</v>
      </c>
      <c r="E370" s="35">
        <f t="shared" si="10"/>
        <v>4</v>
      </c>
      <c r="F370" s="21">
        <f>IFERROR(VLOOKUP($C370, 'All Indicators - Breakdown'!$C:$HZ, F$1, FALSE), " ")</f>
        <v>5</v>
      </c>
      <c r="G370" s="21">
        <f>IFERROR(VLOOKUP($C370, 'All Indicators - Breakdown'!$C:$HZ, G$1, FALSE), " ")</f>
        <v>3</v>
      </c>
      <c r="H370" s="21">
        <f>IFERROR(VLOOKUP($C370, 'All Indicators - Breakdown'!$C:$HZ, H$1, FALSE), " ")</f>
        <v>2</v>
      </c>
    </row>
    <row r="371" spans="1:8" ht="16.3" thickTop="1" thickBot="1" x14ac:dyDescent="0.3">
      <c r="A371" s="20" t="s">
        <v>887</v>
      </c>
      <c r="B371" s="20" t="s">
        <v>898</v>
      </c>
      <c r="C371" s="20" t="s">
        <v>899</v>
      </c>
      <c r="D371" s="10">
        <f t="shared" si="11"/>
        <v>3</v>
      </c>
      <c r="E371" s="35">
        <f t="shared" si="10"/>
        <v>3.8000000000000003</v>
      </c>
      <c r="F371" s="21">
        <f>IFERROR(VLOOKUP($C371, 'All Indicators - Breakdown'!$C:$HZ, F$1, FALSE), " ")</f>
        <v>5</v>
      </c>
      <c r="G371" s="21">
        <f>IFERROR(VLOOKUP($C371, 'All Indicators - Breakdown'!$C:$HZ, G$1, FALSE), " ")</f>
        <v>3</v>
      </c>
      <c r="H371" s="21">
        <f>IFERROR(VLOOKUP($C371, 'All Indicators - Breakdown'!$C:$HZ, H$1, FALSE), " ")</f>
        <v>1</v>
      </c>
    </row>
    <row r="372" spans="1:8" ht="16.3" thickTop="1" thickBot="1" x14ac:dyDescent="0.3">
      <c r="A372" s="20" t="s">
        <v>887</v>
      </c>
      <c r="B372" s="20" t="s">
        <v>900</v>
      </c>
      <c r="C372" s="20" t="s">
        <v>901</v>
      </c>
      <c r="D372" s="10">
        <f t="shared" si="11"/>
        <v>3</v>
      </c>
      <c r="E372" s="35">
        <f t="shared" si="10"/>
        <v>4</v>
      </c>
      <c r="F372" s="21">
        <f>IFERROR(VLOOKUP($C372, 'All Indicators - Breakdown'!$C:$HZ, F$1, FALSE), " ")</f>
        <v>5</v>
      </c>
      <c r="G372" s="21">
        <f>IFERROR(VLOOKUP($C372, 'All Indicators - Breakdown'!$C:$HZ, G$1, FALSE), " ")</f>
        <v>4</v>
      </c>
      <c r="H372" s="21">
        <f>IFERROR(VLOOKUP($C372, 'All Indicators - Breakdown'!$C:$HZ, H$1, FALSE), " ")</f>
        <v>1</v>
      </c>
    </row>
    <row r="373" spans="1:8" ht="16.3" thickTop="1" thickBot="1" x14ac:dyDescent="0.3">
      <c r="A373" s="20" t="s">
        <v>902</v>
      </c>
      <c r="B373" s="20" t="s">
        <v>902</v>
      </c>
      <c r="C373" s="20" t="s">
        <v>903</v>
      </c>
      <c r="D373" s="10">
        <f t="shared" si="11"/>
        <v>2</v>
      </c>
      <c r="E373" s="35">
        <f t="shared" si="10"/>
        <v>2.6</v>
      </c>
      <c r="F373" s="21">
        <f>IFERROR(VLOOKUP($C373, 'All Indicators - Breakdown'!$C:$HZ, F$1, FALSE), " ")</f>
        <v>3</v>
      </c>
      <c r="G373" s="21">
        <f>IFERROR(VLOOKUP($C373, 'All Indicators - Breakdown'!$C:$HZ, G$1, FALSE), " ")</f>
        <v>3</v>
      </c>
      <c r="H373" s="21">
        <f>IFERROR(VLOOKUP($C373, 'All Indicators - Breakdown'!$C:$HZ, H$1, FALSE), " ")</f>
        <v>1</v>
      </c>
    </row>
    <row r="374" spans="1:8" ht="16.3" thickTop="1" thickBot="1" x14ac:dyDescent="0.3">
      <c r="A374" s="20" t="s">
        <v>902</v>
      </c>
      <c r="B374" s="20" t="s">
        <v>904</v>
      </c>
      <c r="C374" s="20" t="s">
        <v>905</v>
      </c>
      <c r="D374" s="10">
        <f t="shared" si="11"/>
        <v>2</v>
      </c>
      <c r="E374" s="35">
        <f t="shared" si="10"/>
        <v>2.4</v>
      </c>
      <c r="F374" s="21">
        <f>IFERROR(VLOOKUP($C374, 'All Indicators - Breakdown'!$C:$HZ, F$1, FALSE), " ")</f>
        <v>3</v>
      </c>
      <c r="G374" s="21">
        <f>IFERROR(VLOOKUP($C374, 'All Indicators - Breakdown'!$C:$HZ, G$1, FALSE), " ")</f>
        <v>2</v>
      </c>
      <c r="H374" s="21">
        <f>IFERROR(VLOOKUP($C374, 'All Indicators - Breakdown'!$C:$HZ, H$1, FALSE), " ")</f>
        <v>1</v>
      </c>
    </row>
    <row r="375" spans="1:8" ht="16.3" thickTop="1" thickBot="1" x14ac:dyDescent="0.3">
      <c r="A375" s="20" t="s">
        <v>902</v>
      </c>
      <c r="B375" s="20" t="s">
        <v>906</v>
      </c>
      <c r="C375" s="20" t="s">
        <v>907</v>
      </c>
      <c r="D375" s="10">
        <f t="shared" si="11"/>
        <v>3</v>
      </c>
      <c r="E375" s="35">
        <f t="shared" si="10"/>
        <v>3.2</v>
      </c>
      <c r="F375" s="21">
        <f>IFERROR(VLOOKUP($C375, 'All Indicators - Breakdown'!$C:$HZ, F$1, FALSE), " ")</f>
        <v>4</v>
      </c>
      <c r="G375" s="21">
        <f>IFERROR(VLOOKUP($C375, 'All Indicators - Breakdown'!$C:$HZ, G$1, FALSE), " ")</f>
        <v>3</v>
      </c>
      <c r="H375" s="21">
        <f>IFERROR(VLOOKUP($C375, 'All Indicators - Breakdown'!$C:$HZ, H$1, FALSE), " ")</f>
        <v>1</v>
      </c>
    </row>
    <row r="376" spans="1:8" ht="16.3" thickTop="1" thickBot="1" x14ac:dyDescent="0.3">
      <c r="A376" s="20" t="s">
        <v>902</v>
      </c>
      <c r="B376" s="20" t="s">
        <v>908</v>
      </c>
      <c r="C376" s="20" t="s">
        <v>909</v>
      </c>
      <c r="D376" s="10">
        <f t="shared" si="11"/>
        <v>2</v>
      </c>
      <c r="E376" s="35">
        <f t="shared" si="10"/>
        <v>2.4</v>
      </c>
      <c r="F376" s="21">
        <f>IFERROR(VLOOKUP($C376, 'All Indicators - Breakdown'!$C:$HZ, F$1, FALSE), " ")</f>
        <v>3</v>
      </c>
      <c r="G376" s="21">
        <f>IFERROR(VLOOKUP($C376, 'All Indicators - Breakdown'!$C:$HZ, G$1, FALSE), " ")</f>
        <v>2</v>
      </c>
      <c r="H376" s="21">
        <f>IFERROR(VLOOKUP($C376, 'All Indicators - Breakdown'!$C:$HZ, H$1, FALSE), " ")</f>
        <v>1</v>
      </c>
    </row>
    <row r="377" spans="1:8" ht="16.3" thickTop="1" thickBot="1" x14ac:dyDescent="0.3">
      <c r="A377" s="20" t="s">
        <v>902</v>
      </c>
      <c r="B377" s="20" t="s">
        <v>910</v>
      </c>
      <c r="C377" s="20" t="s">
        <v>911</v>
      </c>
      <c r="D377" s="10">
        <f t="shared" si="11"/>
        <v>3</v>
      </c>
      <c r="E377" s="35">
        <f t="shared" si="10"/>
        <v>3.2</v>
      </c>
      <c r="F377" s="21">
        <f>IFERROR(VLOOKUP($C377, 'All Indicators - Breakdown'!$C:$HZ, F$1, FALSE), " ")</f>
        <v>4</v>
      </c>
      <c r="G377" s="21">
        <f>IFERROR(VLOOKUP($C377, 'All Indicators - Breakdown'!$C:$HZ, G$1, FALSE), " ")</f>
        <v>3</v>
      </c>
      <c r="H377" s="21">
        <f>IFERROR(VLOOKUP($C377, 'All Indicators - Breakdown'!$C:$HZ, H$1, FALSE), " ")</f>
        <v>1</v>
      </c>
    </row>
    <row r="378" spans="1:8" ht="16.3" thickTop="1" thickBot="1" x14ac:dyDescent="0.3">
      <c r="A378" s="20" t="s">
        <v>902</v>
      </c>
      <c r="B378" s="20" t="s">
        <v>912</v>
      </c>
      <c r="C378" s="20" t="s">
        <v>913</v>
      </c>
      <c r="D378" s="10">
        <f t="shared" si="11"/>
        <v>3</v>
      </c>
      <c r="E378" s="35">
        <f t="shared" si="10"/>
        <v>3.8000000000000003</v>
      </c>
      <c r="F378" s="21">
        <f>IFERROR(VLOOKUP($C378, 'All Indicators - Breakdown'!$C:$HZ, F$1, FALSE), " ")</f>
        <v>5</v>
      </c>
      <c r="G378" s="21">
        <f>IFERROR(VLOOKUP($C378, 'All Indicators - Breakdown'!$C:$HZ, G$1, FALSE), " ")</f>
        <v>3</v>
      </c>
      <c r="H378" s="21">
        <f>IFERROR(VLOOKUP($C378, 'All Indicators - Breakdown'!$C:$HZ, H$1, FALSE), " ")</f>
        <v>1</v>
      </c>
    </row>
    <row r="379" spans="1:8" ht="16.3" thickTop="1" thickBot="1" x14ac:dyDescent="0.3">
      <c r="A379" s="20" t="s">
        <v>902</v>
      </c>
      <c r="B379" s="20" t="s">
        <v>914</v>
      </c>
      <c r="C379" s="20" t="s">
        <v>915</v>
      </c>
      <c r="D379" s="10">
        <f t="shared" si="11"/>
        <v>3</v>
      </c>
      <c r="E379" s="35">
        <f t="shared" si="10"/>
        <v>3.4000000000000004</v>
      </c>
      <c r="F379" s="21">
        <f>IFERROR(VLOOKUP($C379, 'All Indicators - Breakdown'!$C:$HZ, F$1, FALSE), " ")</f>
        <v>4</v>
      </c>
      <c r="G379" s="21">
        <f>IFERROR(VLOOKUP($C379, 'All Indicators - Breakdown'!$C:$HZ, G$1, FALSE), " ")</f>
        <v>4</v>
      </c>
      <c r="H379" s="21">
        <f>IFERROR(VLOOKUP($C379, 'All Indicators - Breakdown'!$C:$HZ, H$1, FALSE), " ")</f>
        <v>1</v>
      </c>
    </row>
    <row r="380" spans="1:8" ht="16.3" thickTop="1" thickBot="1" x14ac:dyDescent="0.3">
      <c r="A380" s="20" t="s">
        <v>902</v>
      </c>
      <c r="B380" s="20" t="s">
        <v>916</v>
      </c>
      <c r="C380" s="20" t="s">
        <v>917</v>
      </c>
      <c r="D380" s="10">
        <f t="shared" si="11"/>
        <v>3</v>
      </c>
      <c r="E380" s="35">
        <f t="shared" si="10"/>
        <v>2.8</v>
      </c>
      <c r="F380" s="21">
        <f>IFERROR(VLOOKUP($C380, 'All Indicators - Breakdown'!$C:$HZ, F$1, FALSE), " ")</f>
        <v>3</v>
      </c>
      <c r="G380" s="21">
        <f>IFERROR(VLOOKUP($C380, 'All Indicators - Breakdown'!$C:$HZ, G$1, FALSE), " ")</f>
        <v>4</v>
      </c>
      <c r="H380" s="21">
        <f>IFERROR(VLOOKUP($C380, 'All Indicators - Breakdown'!$C:$HZ, H$1, FALSE), " ")</f>
        <v>1</v>
      </c>
    </row>
    <row r="381" spans="1:8" ht="16.3" thickTop="1" thickBot="1" x14ac:dyDescent="0.3">
      <c r="A381" s="20" t="s">
        <v>902</v>
      </c>
      <c r="B381" s="20" t="s">
        <v>918</v>
      </c>
      <c r="C381" s="20" t="s">
        <v>919</v>
      </c>
      <c r="D381" s="10">
        <f t="shared" si="11"/>
        <v>3</v>
      </c>
      <c r="E381" s="35">
        <f t="shared" si="10"/>
        <v>4</v>
      </c>
      <c r="F381" s="21">
        <f>IFERROR(VLOOKUP($C381, 'All Indicators - Breakdown'!$C:$HZ, F$1, FALSE), " ")</f>
        <v>5</v>
      </c>
      <c r="G381" s="21">
        <f>IFERROR(VLOOKUP($C381, 'All Indicators - Breakdown'!$C:$HZ, G$1, FALSE), " ")</f>
        <v>4</v>
      </c>
      <c r="H381" s="21">
        <f>IFERROR(VLOOKUP($C381, 'All Indicators - Breakdown'!$C:$HZ, H$1, FALSE), " ")</f>
        <v>1</v>
      </c>
    </row>
    <row r="382" spans="1:8" ht="16.3" thickTop="1" thickBot="1" x14ac:dyDescent="0.3">
      <c r="A382" s="20" t="s">
        <v>902</v>
      </c>
      <c r="B382" s="20" t="s">
        <v>920</v>
      </c>
      <c r="C382" s="20" t="s">
        <v>921</v>
      </c>
      <c r="D382" s="10">
        <f t="shared" si="11"/>
        <v>4</v>
      </c>
      <c r="E382" s="35">
        <f t="shared" si="10"/>
        <v>4.4000000000000004</v>
      </c>
      <c r="F382" s="21">
        <f>IFERROR(VLOOKUP($C382, 'All Indicators - Breakdown'!$C:$HZ, F$1, FALSE), " ")</f>
        <v>5</v>
      </c>
      <c r="G382" s="21">
        <f>IFERROR(VLOOKUP($C382, 'All Indicators - Breakdown'!$C:$HZ, G$1, FALSE), " ")</f>
        <v>5</v>
      </c>
      <c r="H382" s="21">
        <f>IFERROR(VLOOKUP($C382, 'All Indicators - Breakdown'!$C:$HZ, H$1, FALSE), " ")</f>
        <v>2</v>
      </c>
    </row>
    <row r="383" spans="1:8" ht="16.3" thickTop="1" thickBot="1" x14ac:dyDescent="0.3">
      <c r="A383" s="20" t="s">
        <v>902</v>
      </c>
      <c r="B383" s="20" t="s">
        <v>922</v>
      </c>
      <c r="C383" s="20" t="s">
        <v>923</v>
      </c>
      <c r="D383" s="10">
        <f t="shared" si="11"/>
        <v>3</v>
      </c>
      <c r="E383" s="35">
        <f t="shared" si="10"/>
        <v>3.2</v>
      </c>
      <c r="F383" s="21">
        <f>IFERROR(VLOOKUP($C383, 'All Indicators - Breakdown'!$C:$HZ, F$1, FALSE), " ")</f>
        <v>4</v>
      </c>
      <c r="G383" s="21">
        <f>IFERROR(VLOOKUP($C383, 'All Indicators - Breakdown'!$C:$HZ, G$1, FALSE), " ")</f>
        <v>3</v>
      </c>
      <c r="H383" s="21">
        <f>IFERROR(VLOOKUP($C383, 'All Indicators - Breakdown'!$C:$HZ, H$1, FALSE), " ")</f>
        <v>1</v>
      </c>
    </row>
    <row r="384" spans="1:8" ht="16.3" thickTop="1" thickBot="1" x14ac:dyDescent="0.3">
      <c r="A384" s="20" t="s">
        <v>902</v>
      </c>
      <c r="B384" s="20" t="s">
        <v>924</v>
      </c>
      <c r="C384" s="20" t="s">
        <v>925</v>
      </c>
      <c r="D384" s="10">
        <f t="shared" si="11"/>
        <v>3</v>
      </c>
      <c r="E384" s="35">
        <f t="shared" si="10"/>
        <v>3.2</v>
      </c>
      <c r="F384" s="21">
        <f>IFERROR(VLOOKUP($C384, 'All Indicators - Breakdown'!$C:$HZ, F$1, FALSE), " ")</f>
        <v>4</v>
      </c>
      <c r="G384" s="21">
        <f>IFERROR(VLOOKUP($C384, 'All Indicators - Breakdown'!$C:$HZ, G$1, FALSE), " ")</f>
        <v>3</v>
      </c>
      <c r="H384" s="21">
        <f>IFERROR(VLOOKUP($C384, 'All Indicators - Breakdown'!$C:$HZ, H$1, FALSE), " ")</f>
        <v>1</v>
      </c>
    </row>
    <row r="385" spans="1:8" ht="16.3" thickTop="1" thickBot="1" x14ac:dyDescent="0.3">
      <c r="A385" s="20" t="s">
        <v>902</v>
      </c>
      <c r="B385" s="20" t="s">
        <v>926</v>
      </c>
      <c r="C385" s="20" t="s">
        <v>927</v>
      </c>
      <c r="D385" s="10">
        <f t="shared" si="11"/>
        <v>2</v>
      </c>
      <c r="E385" s="35">
        <f t="shared" si="10"/>
        <v>2.4</v>
      </c>
      <c r="F385" s="21">
        <f>IFERROR(VLOOKUP($C385, 'All Indicators - Breakdown'!$C:$HZ, F$1, FALSE), " ")</f>
        <v>3</v>
      </c>
      <c r="G385" s="21">
        <f>IFERROR(VLOOKUP($C385, 'All Indicators - Breakdown'!$C:$HZ, G$1, FALSE), " ")</f>
        <v>2</v>
      </c>
      <c r="H385" s="21">
        <f>IFERROR(VLOOKUP($C385, 'All Indicators - Breakdown'!$C:$HZ, H$1, FALSE), " ")</f>
        <v>1</v>
      </c>
    </row>
    <row r="386" spans="1:8" ht="16.3" thickTop="1" thickBot="1" x14ac:dyDescent="0.3">
      <c r="A386" s="20" t="s">
        <v>902</v>
      </c>
      <c r="B386" s="20" t="s">
        <v>928</v>
      </c>
      <c r="C386" s="20" t="s">
        <v>929</v>
      </c>
      <c r="D386" s="10">
        <f t="shared" si="11"/>
        <v>3</v>
      </c>
      <c r="E386" s="35">
        <f t="shared" si="10"/>
        <v>4</v>
      </c>
      <c r="F386" s="21">
        <f>IFERROR(VLOOKUP($C386, 'All Indicators - Breakdown'!$C:$HZ, F$1, FALSE), " ")</f>
        <v>5</v>
      </c>
      <c r="G386" s="21">
        <f>IFERROR(VLOOKUP($C386, 'All Indicators - Breakdown'!$C:$HZ, G$1, FALSE), " ")</f>
        <v>4</v>
      </c>
      <c r="H386" s="21">
        <f>IFERROR(VLOOKUP($C386, 'All Indicators - Breakdown'!$C:$HZ, H$1, FALSE), " ")</f>
        <v>1</v>
      </c>
    </row>
    <row r="387" spans="1:8" ht="16.3" thickTop="1" thickBot="1" x14ac:dyDescent="0.3">
      <c r="A387" s="20" t="s">
        <v>902</v>
      </c>
      <c r="B387" s="20" t="s">
        <v>930</v>
      </c>
      <c r="C387" s="20" t="s">
        <v>931</v>
      </c>
      <c r="D387" s="10">
        <f t="shared" si="11"/>
        <v>3</v>
      </c>
      <c r="E387" s="35">
        <f t="shared" si="10"/>
        <v>3.8000000000000003</v>
      </c>
      <c r="F387" s="21">
        <f>IFERROR(VLOOKUP($C387, 'All Indicators - Breakdown'!$C:$HZ, F$1, FALSE), " ")</f>
        <v>5</v>
      </c>
      <c r="G387" s="21">
        <f>IFERROR(VLOOKUP($C387, 'All Indicators - Breakdown'!$C:$HZ, G$1, FALSE), " ")</f>
        <v>3</v>
      </c>
      <c r="H387" s="21">
        <f>IFERROR(VLOOKUP($C387, 'All Indicators - Breakdown'!$C:$HZ, H$1, FALSE), " ")</f>
        <v>1</v>
      </c>
    </row>
    <row r="388" spans="1:8" ht="16.3" thickTop="1" thickBot="1" x14ac:dyDescent="0.3">
      <c r="A388" s="20" t="s">
        <v>902</v>
      </c>
      <c r="B388" s="20" t="s">
        <v>932</v>
      </c>
      <c r="C388" s="20" t="s">
        <v>933</v>
      </c>
      <c r="D388" s="10">
        <f t="shared" si="11"/>
        <v>2</v>
      </c>
      <c r="E388" s="35">
        <f t="shared" ref="E388:E404" si="12">IF(AND(ISNUMBER(F388), ISNUMBER(G388), ISNUMBER(H388)),
    (F388 * 0.6) + (G388 * 0.2) + (H388 * 0.2),
    IF(AND(ISNUMBER(F388), ISNUMBER(G388)),
        (F388 * 0.6) + (G388 * 0.4),
        IF(AND(ISNUMBER(F388), ISNUMBER(H388)),
            (F388 * 0.6) + (H388 * 0.4),
            IF(AND(ISNUMBER(G388), ISNUMBER(H388)),
                (G388 * 0.5) + (H388 * 0.5),
                IF(ISNUMBER(F388),
                    F388,
                    IF(ISNUMBER(G388),
                        G388,
                        IF(ISNUMBER(H388),
                            H388,
                            NA()
                        )
                    )
                )
            )
        )
    )
)</f>
        <v>2.6</v>
      </c>
      <c r="F388" s="21">
        <f>IFERROR(VLOOKUP($C388, 'All Indicators - Breakdown'!$C:$HZ, F$1, FALSE), " ")</f>
        <v>3</v>
      </c>
      <c r="G388" s="21">
        <f>IFERROR(VLOOKUP($C388, 'All Indicators - Breakdown'!$C:$HZ, G$1, FALSE), " ")</f>
        <v>3</v>
      </c>
      <c r="H388" s="21">
        <f>IFERROR(VLOOKUP($C388, 'All Indicators - Breakdown'!$C:$HZ, H$1, FALSE), " ")</f>
        <v>1</v>
      </c>
    </row>
    <row r="389" spans="1:8" ht="16.3" thickTop="1" thickBot="1" x14ac:dyDescent="0.3">
      <c r="A389" s="20" t="s">
        <v>934</v>
      </c>
      <c r="B389" s="20" t="s">
        <v>934</v>
      </c>
      <c r="C389" s="20" t="s">
        <v>935</v>
      </c>
      <c r="D389" s="10">
        <f t="shared" ref="D389:D404" si="13">ROUND(AVERAGE(F389:H389), 0)</f>
        <v>2</v>
      </c>
      <c r="E389" s="35">
        <f t="shared" si="12"/>
        <v>2.4</v>
      </c>
      <c r="F389" s="21">
        <f>IFERROR(VLOOKUP($C389, 'All Indicators - Breakdown'!$C:$HZ, F$1, FALSE), " ")</f>
        <v>3</v>
      </c>
      <c r="G389" s="21">
        <f>IFERROR(VLOOKUP($C389, 'All Indicators - Breakdown'!$C:$HZ, G$1, FALSE), " ")</f>
        <v>2</v>
      </c>
      <c r="H389" s="21">
        <f>IFERROR(VLOOKUP($C389, 'All Indicators - Breakdown'!$C:$HZ, H$1, FALSE), " ")</f>
        <v>1</v>
      </c>
    </row>
    <row r="390" spans="1:8" ht="16.3" thickTop="1" thickBot="1" x14ac:dyDescent="0.3">
      <c r="A390" s="20" t="s">
        <v>934</v>
      </c>
      <c r="B390" s="20" t="s">
        <v>936</v>
      </c>
      <c r="C390" s="20" t="s">
        <v>937</v>
      </c>
      <c r="D390" s="10">
        <f t="shared" si="13"/>
        <v>2</v>
      </c>
      <c r="E390" s="35">
        <f t="shared" si="12"/>
        <v>1.7999999999999998</v>
      </c>
      <c r="F390" s="21">
        <f>IFERROR(VLOOKUP($C390, 'All Indicators - Breakdown'!$C:$HZ, F$1, FALSE), " ")</f>
        <v>2</v>
      </c>
      <c r="G390" s="21">
        <f>IFERROR(VLOOKUP($C390, 'All Indicators - Breakdown'!$C:$HZ, G$1, FALSE), " ")</f>
        <v>1</v>
      </c>
      <c r="H390" s="21">
        <f>IFERROR(VLOOKUP($C390, 'All Indicators - Breakdown'!$C:$HZ, H$1, FALSE), " ")</f>
        <v>2</v>
      </c>
    </row>
    <row r="391" spans="1:8" ht="16.3" thickTop="1" thickBot="1" x14ac:dyDescent="0.3">
      <c r="A391" s="20" t="s">
        <v>934</v>
      </c>
      <c r="B391" s="20" t="s">
        <v>938</v>
      </c>
      <c r="C391" s="20" t="s">
        <v>939</v>
      </c>
      <c r="D391" s="10">
        <f t="shared" si="13"/>
        <v>3</v>
      </c>
      <c r="E391" s="35">
        <f t="shared" si="12"/>
        <v>3.6</v>
      </c>
      <c r="F391" s="21">
        <f>IFERROR(VLOOKUP($C391, 'All Indicators - Breakdown'!$C:$HZ, F$1, FALSE), " ")</f>
        <v>5</v>
      </c>
      <c r="G391" s="21">
        <f>IFERROR(VLOOKUP($C391, 'All Indicators - Breakdown'!$C:$HZ, G$1, FALSE), " ")</f>
        <v>2</v>
      </c>
      <c r="H391" s="21">
        <f>IFERROR(VLOOKUP($C391, 'All Indicators - Breakdown'!$C:$HZ, H$1, FALSE), " ")</f>
        <v>1</v>
      </c>
    </row>
    <row r="392" spans="1:8" ht="16.3" thickTop="1" thickBot="1" x14ac:dyDescent="0.3">
      <c r="A392" s="20" t="s">
        <v>934</v>
      </c>
      <c r="B392" s="20" t="s">
        <v>940</v>
      </c>
      <c r="C392" s="20" t="s">
        <v>941</v>
      </c>
      <c r="D392" s="10">
        <f t="shared" si="13"/>
        <v>3</v>
      </c>
      <c r="E392" s="35">
        <f t="shared" si="12"/>
        <v>4</v>
      </c>
      <c r="F392" s="21">
        <f>IFERROR(VLOOKUP($C392, 'All Indicators - Breakdown'!$C:$HZ, F$1, FALSE), " ")</f>
        <v>5</v>
      </c>
      <c r="G392" s="21">
        <f>IFERROR(VLOOKUP($C392, 'All Indicators - Breakdown'!$C:$HZ, G$1, FALSE), " ")</f>
        <v>4</v>
      </c>
      <c r="H392" s="21">
        <f>IFERROR(VLOOKUP($C392, 'All Indicators - Breakdown'!$C:$HZ, H$1, FALSE), " ")</f>
        <v>1</v>
      </c>
    </row>
    <row r="393" spans="1:8" ht="16.3" thickTop="1" thickBot="1" x14ac:dyDescent="0.3">
      <c r="A393" s="20" t="s">
        <v>934</v>
      </c>
      <c r="B393" s="20" t="s">
        <v>942</v>
      </c>
      <c r="C393" s="20" t="s">
        <v>943</v>
      </c>
      <c r="D393" s="10">
        <f t="shared" si="13"/>
        <v>3</v>
      </c>
      <c r="E393" s="35">
        <f t="shared" si="12"/>
        <v>4</v>
      </c>
      <c r="F393" s="21">
        <f>IFERROR(VLOOKUP($C393, 'All Indicators - Breakdown'!$C:$HZ, F$1, FALSE), " ")</f>
        <v>5</v>
      </c>
      <c r="G393" s="21">
        <f>IFERROR(VLOOKUP($C393, 'All Indicators - Breakdown'!$C:$HZ, G$1, FALSE), " ")</f>
        <v>4</v>
      </c>
      <c r="H393" s="21">
        <f>IFERROR(VLOOKUP($C393, 'All Indicators - Breakdown'!$C:$HZ, H$1, FALSE), " ")</f>
        <v>1</v>
      </c>
    </row>
    <row r="394" spans="1:8" ht="16.3" thickTop="1" thickBot="1" x14ac:dyDescent="0.3">
      <c r="A394" s="20" t="s">
        <v>934</v>
      </c>
      <c r="B394" s="20" t="s">
        <v>944</v>
      </c>
      <c r="C394" s="20" t="s">
        <v>945</v>
      </c>
      <c r="D394" s="10">
        <f t="shared" si="13"/>
        <v>3</v>
      </c>
      <c r="E394" s="35">
        <f t="shared" si="12"/>
        <v>4</v>
      </c>
      <c r="F394" s="21">
        <f>IFERROR(VLOOKUP($C394, 'All Indicators - Breakdown'!$C:$HZ, F$1, FALSE), " ")</f>
        <v>5</v>
      </c>
      <c r="G394" s="21">
        <f>IFERROR(VLOOKUP($C394, 'All Indicators - Breakdown'!$C:$HZ, G$1, FALSE), " ")</f>
        <v>3</v>
      </c>
      <c r="H394" s="21">
        <f>IFERROR(VLOOKUP($C394, 'All Indicators - Breakdown'!$C:$HZ, H$1, FALSE), " ")</f>
        <v>2</v>
      </c>
    </row>
    <row r="395" spans="1:8" ht="16.3" thickTop="1" thickBot="1" x14ac:dyDescent="0.3">
      <c r="A395" s="20" t="s">
        <v>934</v>
      </c>
      <c r="B395" s="20" t="s">
        <v>946</v>
      </c>
      <c r="C395" s="20" t="s">
        <v>947</v>
      </c>
      <c r="D395" s="10">
        <f t="shared" si="13"/>
        <v>3</v>
      </c>
      <c r="E395" s="35">
        <f t="shared" si="12"/>
        <v>3.8000000000000003</v>
      </c>
      <c r="F395" s="21">
        <f>IFERROR(VLOOKUP($C395, 'All Indicators - Breakdown'!$C:$HZ, F$1, FALSE), " ")</f>
        <v>5</v>
      </c>
      <c r="G395" s="21">
        <f>IFERROR(VLOOKUP($C395, 'All Indicators - Breakdown'!$C:$HZ, G$1, FALSE), " ")</f>
        <v>3</v>
      </c>
      <c r="H395" s="21">
        <f>IFERROR(VLOOKUP($C395, 'All Indicators - Breakdown'!$C:$HZ, H$1, FALSE), " ")</f>
        <v>1</v>
      </c>
    </row>
    <row r="396" spans="1:8" ht="16.3" thickTop="1" thickBot="1" x14ac:dyDescent="0.3">
      <c r="A396" s="20" t="s">
        <v>934</v>
      </c>
      <c r="B396" s="20" t="s">
        <v>948</v>
      </c>
      <c r="C396" s="20" t="s">
        <v>949</v>
      </c>
      <c r="D396" s="10">
        <f t="shared" si="13"/>
        <v>4</v>
      </c>
      <c r="E396" s="35">
        <f t="shared" si="12"/>
        <v>4.2</v>
      </c>
      <c r="F396" s="21">
        <f>IFERROR(VLOOKUP($C396, 'All Indicators - Breakdown'!$C:$HZ, F$1, FALSE), " ")</f>
        <v>5</v>
      </c>
      <c r="G396" s="21">
        <f>IFERROR(VLOOKUP($C396, 'All Indicators - Breakdown'!$C:$HZ, G$1, FALSE), " ")</f>
        <v>5</v>
      </c>
      <c r="H396" s="21">
        <f>IFERROR(VLOOKUP($C396, 'All Indicators - Breakdown'!$C:$HZ, H$1, FALSE), " ")</f>
        <v>1</v>
      </c>
    </row>
    <row r="397" spans="1:8" ht="16.3" thickTop="1" thickBot="1" x14ac:dyDescent="0.3">
      <c r="A397" s="20" t="s">
        <v>934</v>
      </c>
      <c r="B397" s="20" t="s">
        <v>950</v>
      </c>
      <c r="C397" s="20" t="s">
        <v>951</v>
      </c>
      <c r="D397" s="10">
        <f t="shared" si="13"/>
        <v>4</v>
      </c>
      <c r="E397" s="35">
        <f t="shared" si="12"/>
        <v>4.2</v>
      </c>
      <c r="F397" s="21">
        <f>IFERROR(VLOOKUP($C397, 'All Indicators - Breakdown'!$C:$HZ, F$1, FALSE), " ")</f>
        <v>5</v>
      </c>
      <c r="G397" s="21">
        <f>IFERROR(VLOOKUP($C397, 'All Indicators - Breakdown'!$C:$HZ, G$1, FALSE), " ")</f>
        <v>5</v>
      </c>
      <c r="H397" s="21">
        <f>IFERROR(VLOOKUP($C397, 'All Indicators - Breakdown'!$C:$HZ, H$1, FALSE), " ")</f>
        <v>1</v>
      </c>
    </row>
    <row r="398" spans="1:8" ht="16.3" thickTop="1" thickBot="1" x14ac:dyDescent="0.3">
      <c r="A398" s="20" t="s">
        <v>934</v>
      </c>
      <c r="B398" s="20" t="s">
        <v>952</v>
      </c>
      <c r="C398" s="20" t="s">
        <v>953</v>
      </c>
      <c r="D398" s="10">
        <f t="shared" si="13"/>
        <v>3</v>
      </c>
      <c r="E398" s="35">
        <f t="shared" si="12"/>
        <v>3.8000000000000003</v>
      </c>
      <c r="F398" s="21">
        <f>IFERROR(VLOOKUP($C398, 'All Indicators - Breakdown'!$C:$HZ, F$1, FALSE), " ")</f>
        <v>5</v>
      </c>
      <c r="G398" s="21">
        <f>IFERROR(VLOOKUP($C398, 'All Indicators - Breakdown'!$C:$HZ, G$1, FALSE), " ")</f>
        <v>3</v>
      </c>
      <c r="H398" s="21">
        <f>IFERROR(VLOOKUP($C398, 'All Indicators - Breakdown'!$C:$HZ, H$1, FALSE), " ")</f>
        <v>1</v>
      </c>
    </row>
    <row r="399" spans="1:8" ht="16.3" thickTop="1" thickBot="1" x14ac:dyDescent="0.3">
      <c r="A399" s="20" t="s">
        <v>934</v>
      </c>
      <c r="B399" s="20" t="s">
        <v>954</v>
      </c>
      <c r="C399" s="20" t="s">
        <v>955</v>
      </c>
      <c r="D399" s="10">
        <f t="shared" si="13"/>
        <v>3</v>
      </c>
      <c r="E399" s="35">
        <f t="shared" si="12"/>
        <v>4</v>
      </c>
      <c r="F399" s="21">
        <f>IFERROR(VLOOKUP($C399, 'All Indicators - Breakdown'!$C:$HZ, F$1, FALSE), " ")</f>
        <v>5</v>
      </c>
      <c r="G399" s="21">
        <f>IFERROR(VLOOKUP($C399, 'All Indicators - Breakdown'!$C:$HZ, G$1, FALSE), " ")</f>
        <v>4</v>
      </c>
      <c r="H399" s="21">
        <f>IFERROR(VLOOKUP($C399, 'All Indicators - Breakdown'!$C:$HZ, H$1, FALSE), " ")</f>
        <v>1</v>
      </c>
    </row>
    <row r="400" spans="1:8" ht="16.3" thickTop="1" thickBot="1" x14ac:dyDescent="0.3">
      <c r="A400" s="20" t="s">
        <v>956</v>
      </c>
      <c r="B400" s="20" t="s">
        <v>957</v>
      </c>
      <c r="C400" s="20" t="s">
        <v>958</v>
      </c>
      <c r="D400" s="10">
        <f t="shared" si="13"/>
        <v>2</v>
      </c>
      <c r="E400" s="35">
        <f t="shared" si="12"/>
        <v>2.6</v>
      </c>
      <c r="F400" s="21">
        <f>IFERROR(VLOOKUP($C400, 'All Indicators - Breakdown'!$C:$HZ, F$1, FALSE), " ")</f>
        <v>3</v>
      </c>
      <c r="G400" s="21">
        <f>IFERROR(VLOOKUP($C400, 'All Indicators - Breakdown'!$C:$HZ, G$1, FALSE), " ")</f>
        <v>3</v>
      </c>
      <c r="H400" s="21">
        <f>IFERROR(VLOOKUP($C400, 'All Indicators - Breakdown'!$C:$HZ, H$1, FALSE), " ")</f>
        <v>1</v>
      </c>
    </row>
    <row r="401" spans="1:8" ht="16.3" thickTop="1" thickBot="1" x14ac:dyDescent="0.3">
      <c r="A401" s="20" t="s">
        <v>956</v>
      </c>
      <c r="B401" s="20" t="s">
        <v>959</v>
      </c>
      <c r="C401" s="20" t="s">
        <v>960</v>
      </c>
      <c r="D401" s="10">
        <f t="shared" si="13"/>
        <v>3</v>
      </c>
      <c r="E401" s="35">
        <f t="shared" si="12"/>
        <v>3.4000000000000004</v>
      </c>
      <c r="F401" s="21">
        <f>IFERROR(VLOOKUP($C401, 'All Indicators - Breakdown'!$C:$HZ, F$1, FALSE), " ")</f>
        <v>4</v>
      </c>
      <c r="G401" s="21">
        <f>IFERROR(VLOOKUP($C401, 'All Indicators - Breakdown'!$C:$HZ, G$1, FALSE), " ")</f>
        <v>4</v>
      </c>
      <c r="H401" s="21">
        <f>IFERROR(VLOOKUP($C401, 'All Indicators - Breakdown'!$C:$HZ, H$1, FALSE), " ")</f>
        <v>1</v>
      </c>
    </row>
    <row r="402" spans="1:8" ht="16.3" thickTop="1" thickBot="1" x14ac:dyDescent="0.3">
      <c r="A402" s="20" t="s">
        <v>956</v>
      </c>
      <c r="B402" s="20" t="s">
        <v>961</v>
      </c>
      <c r="C402" s="20" t="s">
        <v>962</v>
      </c>
      <c r="D402" s="10">
        <f t="shared" si="13"/>
        <v>2</v>
      </c>
      <c r="E402" s="35">
        <f t="shared" si="12"/>
        <v>2.4</v>
      </c>
      <c r="F402" s="21">
        <f>IFERROR(VLOOKUP($C402, 'All Indicators - Breakdown'!$C:$HZ, F$1, FALSE), " ")</f>
        <v>3</v>
      </c>
      <c r="G402" s="21">
        <f>IFERROR(VLOOKUP($C402, 'All Indicators - Breakdown'!$C:$HZ, G$1, FALSE), " ")</f>
        <v>2</v>
      </c>
      <c r="H402" s="21">
        <f>IFERROR(VLOOKUP($C402, 'All Indicators - Breakdown'!$C:$HZ, H$1, FALSE), " ")</f>
        <v>1</v>
      </c>
    </row>
    <row r="403" spans="1:8" ht="16.3" thickTop="1" thickBot="1" x14ac:dyDescent="0.3">
      <c r="A403" s="20" t="s">
        <v>956</v>
      </c>
      <c r="B403" s="20" t="s">
        <v>963</v>
      </c>
      <c r="C403" s="20" t="s">
        <v>964</v>
      </c>
      <c r="D403" s="10">
        <f t="shared" si="13"/>
        <v>2</v>
      </c>
      <c r="E403" s="35">
        <f t="shared" si="12"/>
        <v>2.4</v>
      </c>
      <c r="F403" s="21">
        <f>IFERROR(VLOOKUP($C403, 'All Indicators - Breakdown'!$C:$HZ, F$1, FALSE), " ")</f>
        <v>3</v>
      </c>
      <c r="G403" s="21">
        <f>IFERROR(VLOOKUP($C403, 'All Indicators - Breakdown'!$C:$HZ, G$1, FALSE), " ")</f>
        <v>2</v>
      </c>
      <c r="H403" s="21">
        <f>IFERROR(VLOOKUP($C403, 'All Indicators - Breakdown'!$C:$HZ, H$1, FALSE), " ")</f>
        <v>1</v>
      </c>
    </row>
    <row r="404" spans="1:8" ht="15.65" thickTop="1" x14ac:dyDescent="0.25">
      <c r="A404" s="20" t="s">
        <v>956</v>
      </c>
      <c r="B404" s="20" t="s">
        <v>965</v>
      </c>
      <c r="C404" s="20" t="s">
        <v>966</v>
      </c>
      <c r="D404" s="10">
        <f t="shared" si="13"/>
        <v>3</v>
      </c>
      <c r="E404" s="35">
        <f t="shared" si="12"/>
        <v>3.8000000000000003</v>
      </c>
      <c r="F404" s="21">
        <f>IFERROR(VLOOKUP($C404, 'All Indicators - Breakdown'!$C:$HZ, F$1, FALSE), " ")</f>
        <v>5</v>
      </c>
      <c r="G404" s="21">
        <f>IFERROR(VLOOKUP($C404, 'All Indicators - Breakdown'!$C:$HZ, G$1, FALSE), " ")</f>
        <v>3</v>
      </c>
      <c r="H404" s="21">
        <f>IFERROR(VLOOKUP($C404, 'All Indicators - Breakdown'!$C:$HZ, H$1, FALSE), " ")</f>
        <v>1</v>
      </c>
    </row>
  </sheetData>
  <autoFilter ref="A3:H404" xr:uid="{EA979128-B529-4DAD-971B-38CD73B391A2}"/>
  <mergeCells count="5">
    <mergeCell ref="A2:A3"/>
    <mergeCell ref="B2:B3"/>
    <mergeCell ref="C2:C3"/>
    <mergeCell ref="D2:D3"/>
    <mergeCell ref="E2:E3"/>
  </mergeCells>
  <conditionalFormatting sqref="D4:D404">
    <cfRule type="cellIs" dxfId="19" priority="1" operator="equal">
      <formula>5</formula>
    </cfRule>
    <cfRule type="cellIs" dxfId="18" priority="2" operator="equal">
      <formula>4</formula>
    </cfRule>
    <cfRule type="cellIs" dxfId="17" priority="3" operator="equal">
      <formula>3</formula>
    </cfRule>
    <cfRule type="cellIs" dxfId="16" priority="4" operator="equal">
      <formula>2</formula>
    </cfRule>
    <cfRule type="cellIs" dxfId="15" priority="5" operator="equal">
      <formula>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20" ma:contentTypeDescription="Crée un document." ma:contentTypeScope="" ma:versionID="388d70acbe4f384d097e6a5b1c9d9fce">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bab2bd2510d13e72c5a30c2fab28e9f7"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_x0030_" minOccurs="0"/>
                <xsd:element ref="ns2:MediaServiceObjectDetectorVersions" minOccurs="0"/>
                <xsd:element ref="ns2:_Flow_Signoff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x0030_" ma:index="21" nillable="true" ma:displayName="0" ma:format="Dropdown" ma:internalName="_x0030_">
      <xsd:simpleType>
        <xsd:restriction base="dms:Text">
          <xsd:maxLength value="255"/>
        </xsd:restrictio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_Flow_SignoffStatus" ma:index="23" nillable="true" ma:displayName="État de validation" ma:internalName="_x00c9_tat_x0020_de_x0020_validation">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88e4615-245e-43fb-9f95-ccf7d3f125de}"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0030_ xmlns="30973102-2308-455b-8e1f-b6a90edc3b23" xsi:nil="true"/>
    <TaxCatchAll xmlns="947c1918-d5ab-48a1-8b61-0d52f2f99fd1" xsi:nil="true"/>
    <lcf76f155ced4ddcb4097134ff3c332f xmlns="30973102-2308-455b-8e1f-b6a90edc3b23">
      <Terms xmlns="http://schemas.microsoft.com/office/infopath/2007/PartnerControls"/>
    </lcf76f155ced4ddcb4097134ff3c332f>
    <SharedWithUsers xmlns="947c1918-d5ab-48a1-8b61-0d52f2f99fd1">
      <UserInfo>
        <DisplayName>Anish SHRESTHA</DisplayName>
        <AccountId>146</AccountId>
        <AccountType/>
      </UserInfo>
      <UserInfo>
        <DisplayName>Pierre DELAVAISSIERE</DisplayName>
        <AccountId>147</AccountId>
        <AccountType/>
      </UserInfo>
      <UserInfo>
        <DisplayName>Zaki EBRAHIMI</DisplayName>
        <AccountId>53</AccountId>
        <AccountType/>
      </UserInfo>
      <UserInfo>
        <DisplayName>Teresa SCHWARZ</DisplayName>
        <AccountId>20</AccountId>
        <AccountType/>
      </UserInfo>
      <UserInfo>
        <DisplayName>Aubrey BAUCK</DisplayName>
        <AccountId>361</AccountId>
        <AccountType/>
      </UserInfo>
      <UserInfo>
        <DisplayName>Jawad Keshawarz</DisplayName>
        <AccountId>64</AccountId>
        <AccountType/>
      </UserInfo>
      <UserInfo>
        <DisplayName>Chiara BUSNELLI</DisplayName>
        <AccountId>1204</AccountId>
        <AccountType/>
      </UserInfo>
      <UserInfo>
        <DisplayName>Javier SANTIAGO DIAZ ESPINOSA</DisplayName>
        <AccountId>1332</AccountId>
        <AccountType/>
      </UserInfo>
    </SharedWithUsers>
    <_Flow_SignoffStatus xmlns="30973102-2308-455b-8e1f-b6a90edc3b2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C15D77-6B69-48AD-85E7-032076EB954F}"/>
</file>

<file path=customXml/itemProps2.xml><?xml version="1.0" encoding="utf-8"?>
<ds:datastoreItem xmlns:ds="http://schemas.openxmlformats.org/officeDocument/2006/customXml" ds:itemID="{45F9071E-F545-4A72-9BB6-4143498B22DC}">
  <ds:schemaRefs>
    <ds:schemaRef ds:uri="http://www.w3.org/XML/1998/namespace"/>
    <ds:schemaRef ds:uri="http://schemas.microsoft.com/office/2006/documentManagement/types"/>
    <ds:schemaRef ds:uri="30973102-2308-455b-8e1f-b6a90edc3b23"/>
    <ds:schemaRef ds:uri="http://schemas.microsoft.com/office/2006/metadata/properties"/>
    <ds:schemaRef ds:uri="http://schemas.microsoft.com/office/infopath/2007/PartnerControls"/>
    <ds:schemaRef ds:uri="http://purl.org/dc/terms/"/>
    <ds:schemaRef ds:uri="http://purl.org/dc/elements/1.1/"/>
    <ds:schemaRef ds:uri="http://schemas.openxmlformats.org/package/2006/metadata/core-properties"/>
    <ds:schemaRef ds:uri="947c1918-d5ab-48a1-8b61-0d52f2f99fd1"/>
    <ds:schemaRef ds:uri="http://purl.org/dc/dcmitype/"/>
  </ds:schemaRefs>
</ds:datastoreItem>
</file>

<file path=customXml/itemProps3.xml><?xml version="1.0" encoding="utf-8"?>
<ds:datastoreItem xmlns:ds="http://schemas.openxmlformats.org/officeDocument/2006/customXml" ds:itemID="{FBCAD589-AAB0-4355-8307-4FFD585A97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READ_ME</vt:lpstr>
      <vt:lpstr>Indicator List</vt:lpstr>
      <vt:lpstr>Overview</vt:lpstr>
      <vt:lpstr>All Indicators</vt:lpstr>
      <vt:lpstr>All Indicators - Breakdown</vt:lpstr>
      <vt:lpstr>ESNFI</vt:lpstr>
      <vt:lpstr>EDU</vt:lpstr>
      <vt:lpstr>Health</vt:lpstr>
      <vt:lpstr>NUT</vt:lpstr>
      <vt:lpstr>FSC</vt:lpstr>
      <vt:lpstr>WASH</vt:lpstr>
      <vt:lpstr>PRO</vt:lpstr>
      <vt:lpstr>HSM R10</vt:lpstr>
      <vt:lpstr>HSM R10 Paktya</vt:lpstr>
      <vt:lpstr>DHIS2</vt:lpstr>
      <vt:lpstr>IPC AMN (GAM)</vt:lpstr>
      <vt:lpstr>WoAA Indicator 30</vt:lpstr>
      <vt:lpstr>WoAA Indicator 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mirwais.qasemi</dc:creator>
  <cp:keywords/>
  <dc:description/>
  <cp:lastModifiedBy>Mirwais QASEMI</cp:lastModifiedBy>
  <cp:revision/>
  <dcterms:created xsi:type="dcterms:W3CDTF">2023-04-08T10:40:45Z</dcterms:created>
  <dcterms:modified xsi:type="dcterms:W3CDTF">2025-04-13T10:02:22Z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